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/>
  </bookViews>
  <sheets>
    <sheet name="Rater" sheetId="1" r:id="rId1"/>
    <sheet name="Rate Tables" sheetId="2" r:id="rId2"/>
    <sheet name="State TFS" sheetId="3" r:id="rId3"/>
  </sheets>
  <definedNames>
    <definedName name="Alabama">'Rate Tables'!$QX$1:$QX$67</definedName>
    <definedName name="Arizona">'Rate Tables'!$QY$1:$QY$15</definedName>
    <definedName name="Arkansas">'Rate Tables'!$QZ$1:$QZ$75</definedName>
    <definedName name="Colorado">'Rate Tables'!$RA$1:$RA$64</definedName>
    <definedName name="Connecticut">'Rate Tables'!$RB$1:$RB$8</definedName>
    <definedName name="Delaware">'Rate Tables'!$RC$1:$RC$3</definedName>
    <definedName name="DV_State">'Rate Tables'!$QW$2:$QW$39</definedName>
    <definedName name="Florida">'Rate Tables'!$RD$1:$RD$71</definedName>
    <definedName name="Georgia">'Rate Tables'!$RE$1:$RE$159</definedName>
    <definedName name="HO6_Alabama">'Rate Tables'!$SK$1:$SK$8</definedName>
    <definedName name="HO6_Connecticut">'Rate Tables'!$SL$1:$SL$8</definedName>
    <definedName name="HO6_Delaware">'Rate Tables'!$SM$1:$SM$2</definedName>
    <definedName name="HO6_DV_State">'Rate Tables'!$SJ$1:$SJ$19</definedName>
    <definedName name="HO6_Florida">'Rate Tables'!$SN$1:$SN$67</definedName>
    <definedName name="HO6_Georgia">'Rate Tables'!$SO$1:$SO$14</definedName>
    <definedName name="HO6_Louisiana">'Rate Tables'!$SP$1:$SP$23</definedName>
    <definedName name="HO6_Maine">'Rate Tables'!$SQ$1:$SQ$15</definedName>
    <definedName name="HO6_Maryland">'Rate Tables'!$SR$1:$SR$5</definedName>
    <definedName name="HO6_Massachusetts">'Rate Tables'!$SS$1:$SS$10</definedName>
    <definedName name="HO6_Mississippi">'Rate Tables'!$ST$1:$ST$6</definedName>
    <definedName name="HO6_New_Hampshire">'Rate Tables'!$SU$1:$SU$6</definedName>
    <definedName name="HO6_New_Jersey">'Rate Tables'!$SV$1:$SV$12</definedName>
    <definedName name="HO6_New_York">'Rate Tables'!$SW$1:$SW$10</definedName>
    <definedName name="HO6_North_Carolina">'Rate Tables'!$SX$1:$SX$26</definedName>
    <definedName name="HO6_Rhode_Island">'Rate Tables'!$SY$1:$SY$5</definedName>
    <definedName name="HO6_South_Carolina">'Rate Tables'!$SZ$1:$SZ$13</definedName>
    <definedName name="HO6_Texas">'Rate Tables'!$TA$1:$TA$27</definedName>
    <definedName name="HO6_Virginia">'Rate Tables'!$TB$1:$TB$14</definedName>
    <definedName name="HO6_Washington_DC">'Rate Tables'!$TC$1:$TC$1</definedName>
    <definedName name="Idaho">'Rate Tables'!$RF$1:$RF$44</definedName>
    <definedName name="Illinois">'Rate Tables'!$RG$1:$RG$102</definedName>
    <definedName name="Indiana">'Rate Tables'!$RH$1:$RH$92</definedName>
    <definedName name="Iowa">'Rate Tables'!$RI$1:$RI$99</definedName>
    <definedName name="Kansas">'Rate Tables'!$RJ$1:$RJ$105</definedName>
    <definedName name="Louisiana">'Rate Tables'!$RK$1:$RK$74</definedName>
    <definedName name="Maine">'Rate Tables'!$RL$1:$RL$16</definedName>
    <definedName name="Maryland">'Rate Tables'!$RM$1:$RM$24</definedName>
    <definedName name="Massachusetts">'Rate Tables'!$RN$1:$RN$14</definedName>
    <definedName name="Michigan">'Rate Tables'!$RO$1:$RO$83</definedName>
    <definedName name="Minnesota">'Rate Tables'!$RP$1:$RP$87</definedName>
    <definedName name="Mississippi">'Rate Tables'!$RQ$1:$RQ$82</definedName>
    <definedName name="Missouri">'Rate Tables'!$RR$1:$RR$115</definedName>
    <definedName name="Nevada">'Rate Tables'!$RS$1:$RS$17</definedName>
    <definedName name="New_Hampshire">'Rate Tables'!$RT$1:$RT$10</definedName>
    <definedName name="New_Jersey">'Rate Tables'!$RU$1:$RU$21</definedName>
    <definedName name="New_Mexico">'Rate Tables'!$RV$1:$RV$33</definedName>
    <definedName name="New_York">'Rate Tables'!$RW$1:$RW$62</definedName>
    <definedName name="North_Carolina">'Rate Tables'!$RX$1:$RX$100</definedName>
    <definedName name="Ohio">'Rate Tables'!$RY$1:$RY$88</definedName>
    <definedName name="Oregon">'Rate Tables'!$RZ$1:$RZ$36</definedName>
    <definedName name="Rhode_Island">'Rate Tables'!$SA$1:$SA$5</definedName>
    <definedName name="South_Carolina">'Rate Tables'!$SB$1:$SB$46</definedName>
    <definedName name="Tennessee">'Rate Tables'!$SC$1:$SC$95</definedName>
    <definedName name="Texas">'Rate Tables'!$SD$1:$SD$254</definedName>
    <definedName name="Utah">'Rate Tables'!$SE$1:$SE$29</definedName>
    <definedName name="Virginia">'Rate Tables'!$SF$1:$SF$140</definedName>
    <definedName name="Washington">'Rate Tables'!$SG$1:$SG$39</definedName>
    <definedName name="Washington_DC">'Rate Tables'!$SH$1:$SH$1</definedName>
    <definedName name="Wisconsin">'Rate Tables'!$SI$1:$SI$72</definedName>
    <definedName name="_xlnm._FilterDatabase" localSheetId="0" hidden="1">Rater!$A$1:$P$82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<sst xmlns="http://schemas.openxmlformats.org/spreadsheetml/2006/main" count="164154" uniqueCount="3651">
  <si>
    <t>NEW BUSINESS - INPUT VALUES</t>
  </si>
  <si>
    <t>PARENT ENTITY NAME</t>
  </si>
  <si>
    <t>ENTITY NAME</t>
  </si>
  <si>
    <t>ATTRIBUTE NAME</t>
  </si>
  <si>
    <t>ATTRIBUTE DATA TYPE</t>
  </si>
  <si>
    <t>ENTITY DATA TYPE</t>
  </si>
  <si>
    <t>ENTITY TYPE</t>
  </si>
  <si>
    <t>OPTIONAL/MANDATORY</t>
  </si>
  <si>
    <t>FALLBACK VALUE</t>
  </si>
  <si>
    <t>HAS ADDITIONAL CONDITION ADDED (YES/NO)</t>
  </si>
  <si>
    <t>Apply Prorata</t>
  </si>
  <si>
    <t>REFERENCE / NOTES</t>
  </si>
  <si>
    <t>Iterated</t>
  </si>
  <si>
    <t>Attribute Display Name</t>
  </si>
  <si>
    <t>Applicable start date</t>
  </si>
  <si>
    <t>06/21/2026</t>
  </si>
  <si>
    <t>Root</t>
  </si>
  <si>
    <t>SolartisInsuredV2</t>
  </si>
  <si>
    <t>RateLookupDate</t>
  </si>
  <si>
    <t>Date</t>
  </si>
  <si>
    <t>Object</t>
  </si>
  <si>
    <t>Req/Resp</t>
  </si>
  <si>
    <t>Mandatory</t>
  </si>
  <si>
    <t>No</t>
  </si>
  <si>
    <t>Effective date</t>
  </si>
  <si>
    <t>PolicyEffectiveDate</t>
  </si>
  <si>
    <t>Expiration date</t>
  </si>
  <si>
    <t>PolicyExpirationDate</t>
  </si>
  <si>
    <t>Product Data structure</t>
  </si>
  <si>
    <t>PersonalLines_Property_V2</t>
  </si>
  <si>
    <t>ProductName</t>
  </si>
  <si>
    <t>Varchar</t>
  </si>
  <si>
    <t>Product Data Structure Version</t>
  </si>
  <si>
    <t>PersonalLines_Property_V2_Hierarchy_1.0</t>
  </si>
  <si>
    <t>ProductVersionNumber</t>
  </si>
  <si>
    <t>State Code</t>
  </si>
  <si>
    <t>CarrierName</t>
  </si>
  <si>
    <t>VarChar</t>
  </si>
  <si>
    <t>Carrier Name</t>
  </si>
  <si>
    <t>Lloyds</t>
  </si>
  <si>
    <t>SublineName</t>
  </si>
  <si>
    <t>Subline Name/Policy Form</t>
  </si>
  <si>
    <t>HO3</t>
  </si>
  <si>
    <t>Company</t>
  </si>
  <si>
    <t>Map</t>
  </si>
  <si>
    <t>Company Short Name</t>
  </si>
  <si>
    <t>RTPL</t>
  </si>
  <si>
    <t>Insured</t>
  </si>
  <si>
    <t>Location</t>
  </si>
  <si>
    <t>StateRegionCode</t>
  </si>
  <si>
    <t>List</t>
  </si>
  <si>
    <t>COVERAGE DETAILS</t>
  </si>
  <si>
    <t>.</t>
  </si>
  <si>
    <t>Loss Settlement-Dwelling</t>
  </si>
  <si>
    <t>RCV</t>
  </si>
  <si>
    <t>Building</t>
  </si>
  <si>
    <t>Coverage</t>
  </si>
  <si>
    <t>DwellingValuation</t>
  </si>
  <si>
    <t>Loss Settlement-Contents</t>
  </si>
  <si>
    <t>PersonalPropertyValuation</t>
  </si>
  <si>
    <t>Transaction Type</t>
  </si>
  <si>
    <t>New_Business</t>
  </si>
  <si>
    <t>TransactionType</t>
  </si>
  <si>
    <t>State</t>
  </si>
  <si>
    <t>Florida</t>
  </si>
  <si>
    <t>County</t>
  </si>
  <si>
    <t>Brevard</t>
  </si>
  <si>
    <t>Zip Code</t>
  </si>
  <si>
    <t>Zipcode1</t>
  </si>
  <si>
    <t>Coverage A/Dwelling Coverage</t>
  </si>
  <si>
    <t>DwellingCoverage</t>
  </si>
  <si>
    <t>Limit</t>
  </si>
  <si>
    <t>Decimal</t>
  </si>
  <si>
    <t>Coverage B/Other Structure Coverage</t>
  </si>
  <si>
    <t>OtherStructureCoverage</t>
  </si>
  <si>
    <t>Coverage C/Personal Property Coverage</t>
  </si>
  <si>
    <t>PersonalPropertyCoverage</t>
  </si>
  <si>
    <t>Optional</t>
  </si>
  <si>
    <t>Coverage D/Loss Of Use Coverage</t>
  </si>
  <si>
    <t>LossOfUseCoverage</t>
  </si>
  <si>
    <t>Distance To Coast</t>
  </si>
  <si>
    <t>5 - 10 Mi.</t>
  </si>
  <si>
    <t>CoastalWaterDistance</t>
  </si>
  <si>
    <t>Year Built</t>
  </si>
  <si>
    <t>DateBuilt</t>
  </si>
  <si>
    <t>Int</t>
  </si>
  <si>
    <t>RISK FACTORS</t>
  </si>
  <si>
    <t>Construction Type</t>
  </si>
  <si>
    <t>Frame</t>
  </si>
  <si>
    <t>ConstructionType</t>
  </si>
  <si>
    <t>Occupancy Type</t>
  </si>
  <si>
    <t>Primary</t>
  </si>
  <si>
    <t>Occupancy</t>
  </si>
  <si>
    <t>Age of Dwelling (In Years)/ AgeofHome</t>
  </si>
  <si>
    <t>AgeOfHome</t>
  </si>
  <si>
    <t>Age of Roof (In Years)</t>
  </si>
  <si>
    <t>6 - 10 Years</t>
  </si>
  <si>
    <t>AgeOfRoof</t>
  </si>
  <si>
    <t>Number Of Stories</t>
  </si>
  <si>
    <t>NumberOfStories</t>
  </si>
  <si>
    <t>Number of claims in the past 5 years</t>
  </si>
  <si>
    <t>NumberofLosses</t>
  </si>
  <si>
    <t>Integer</t>
  </si>
  <si>
    <t>NumberOfLosses</t>
  </si>
  <si>
    <t>Coverage A Band Credit</t>
  </si>
  <si>
    <t>$250,000 - $349,999</t>
  </si>
  <si>
    <t>CoverageABandCredit</t>
  </si>
  <si>
    <t>Extended Replacement Cost</t>
  </si>
  <si>
    <t>ExtendedReplacementCost</t>
  </si>
  <si>
    <t>Number Of Families</t>
  </si>
  <si>
    <t>NumberOfFamilies</t>
  </si>
  <si>
    <t>Protection Class</t>
  </si>
  <si>
    <t>ProtectionClass</t>
  </si>
  <si>
    <t>Central Station Alarm</t>
  </si>
  <si>
    <t>None</t>
  </si>
  <si>
    <t>Alarm</t>
  </si>
  <si>
    <t>Water Damage SubLimit</t>
  </si>
  <si>
    <t>Full Policy Limits</t>
  </si>
  <si>
    <t>WaterDamageSublimit</t>
  </si>
  <si>
    <t>AOP Deductible</t>
  </si>
  <si>
    <t>AOPDeductible</t>
  </si>
  <si>
    <t>Water Damage Deductible</t>
  </si>
  <si>
    <t>Equal to AOP</t>
  </si>
  <si>
    <t>WaterDamageDeductible</t>
  </si>
  <si>
    <t>INSURANCE SCORE</t>
  </si>
  <si>
    <t>Insurance Score Range</t>
  </si>
  <si>
    <t>614-652</t>
  </si>
  <si>
    <t>Account</t>
  </si>
  <si>
    <t>InsuranceScoreRange</t>
  </si>
  <si>
    <t>String</t>
  </si>
  <si>
    <t>Insurance Score Last Run Date</t>
  </si>
  <si>
    <t>InsuranceScoreFetchedDate</t>
  </si>
  <si>
    <t>WIND  COVERAGE</t>
  </si>
  <si>
    <t>Is Wind Coverage Selected?</t>
  </si>
  <si>
    <t>Yes</t>
  </si>
  <si>
    <t>PLWindCoverage</t>
  </si>
  <si>
    <t>CoverageSelected</t>
  </si>
  <si>
    <t>Gross AAL Amount (From Third Party)</t>
  </si>
  <si>
    <t>RMSModeledPremium</t>
  </si>
  <si>
    <t>Wind Deductible</t>
  </si>
  <si>
    <t>Greater of $5,000 or 2%</t>
  </si>
  <si>
    <t>WindDeductiblePercentage</t>
  </si>
  <si>
    <t>UNDERWRITER ADJUSTMENT FACTORS</t>
  </si>
  <si>
    <t>Miscellaneous Surcharge Factor</t>
  </si>
  <si>
    <t>MiscsurchargeFactor</t>
  </si>
  <si>
    <t>Miscellaneous Credit Factor</t>
  </si>
  <si>
    <t>Creditpercent</t>
  </si>
  <si>
    <t>OPTIONAL COVERAGES</t>
  </si>
  <si>
    <t>Limited Mold</t>
  </si>
  <si>
    <t>LimitedMoldCoverage</t>
  </si>
  <si>
    <t>Water Back-Up</t>
  </si>
  <si>
    <t>WaterBackupCoverage</t>
  </si>
  <si>
    <t>Identity Fraud</t>
  </si>
  <si>
    <t>IdentityFraudCoverage</t>
  </si>
  <si>
    <t>Special Coverage A</t>
  </si>
  <si>
    <t>SpecialCoverageA</t>
  </si>
  <si>
    <t>Special Coverage C</t>
  </si>
  <si>
    <t>SpecialCoverageC</t>
  </si>
  <si>
    <t>Replacement Cost On Contents</t>
  </si>
  <si>
    <t>ReplacementCostOnContentsCoverage</t>
  </si>
  <si>
    <t>Increased Loss Assessment</t>
  </si>
  <si>
    <t>Not Applicable</t>
  </si>
  <si>
    <t>IncreasedLossAssessment</t>
  </si>
  <si>
    <t>Personal Injury</t>
  </si>
  <si>
    <t>PersonalInjuryCoverage</t>
  </si>
  <si>
    <t>South Carolina Earthquake Coverage</t>
  </si>
  <si>
    <t>EarthquakeCoverage</t>
  </si>
  <si>
    <t>South Carolina Earthquake (Deductible)</t>
  </si>
  <si>
    <t>EXCLUDED</t>
  </si>
  <si>
    <t>Deductible</t>
  </si>
  <si>
    <t>EarthquakeDeductiblePercentage</t>
  </si>
  <si>
    <t>Earthquake Coverage</t>
  </si>
  <si>
    <t>Excluded</t>
  </si>
  <si>
    <t>SCHEDULED PERSONAL PROPERTY</t>
  </si>
  <si>
    <t>Scheduled Personal Property – Men's Jewelry (Item Value)</t>
  </si>
  <si>
    <t>PersonalProperty</t>
  </si>
  <si>
    <t>ItemValue</t>
  </si>
  <si>
    <t>Scheduled Personal Property – Women's Jewelry (Item Value)</t>
  </si>
  <si>
    <t>Scheduled Personal Property – Jewelry (Item Value)</t>
  </si>
  <si>
    <t>Scheduled Personal Property – Furs (Item Value)</t>
  </si>
  <si>
    <t>Scheduled Personal Property – Cameras (Item Value)</t>
  </si>
  <si>
    <t>Scheduled Personal Property – Musical Instruments (Item Value)</t>
  </si>
  <si>
    <t>Scheduled Personal Property – Silverware (Item Value)</t>
  </si>
  <si>
    <t>Scheduled Personal Property – Golf Equipment (Item Value)</t>
  </si>
  <si>
    <t>Scheduled Personal Property – Fine Art (Item Value)</t>
  </si>
  <si>
    <t>Scheduled Personal Property – Postage Stamps (Item Value)</t>
  </si>
  <si>
    <t>Scheduled Personal Property – Coins (Item Value)</t>
  </si>
  <si>
    <t>Scheduled Personal Property – Guns &amp; Firearms (Item Value)</t>
  </si>
  <si>
    <t>Scheduled Personal Property – Bicycles (Item Value)</t>
  </si>
  <si>
    <t>Scheduled Personal Property – Miscellaneous Classes (Item Value)</t>
  </si>
  <si>
    <t>DP / BUILDERS RISK OPTIONS</t>
  </si>
  <si>
    <t>Theft Coverage</t>
  </si>
  <si>
    <t>TheftCoverage</t>
  </si>
  <si>
    <t>Vandalism &amp; Malicious Mischief Coverage (Applies to DP-1 Only)</t>
  </si>
  <si>
    <t>VandalismOrMaliciousMischiefCoverage</t>
  </si>
  <si>
    <t>Extended Coverage (Applies to DP-1 Only)</t>
  </si>
  <si>
    <t>ExtendedCoverage</t>
  </si>
  <si>
    <t>LIABILITY COVERAGE</t>
  </si>
  <si>
    <t>Liability Limit</t>
  </si>
  <si>
    <t>PersonalLiabilityCoverageL</t>
  </si>
  <si>
    <t>Medical Payments</t>
  </si>
  <si>
    <t>MedicalPaymentsCoverageM</t>
  </si>
  <si>
    <t>QuoteType</t>
  </si>
  <si>
    <t>RENEWAL - INPUT VALUES</t>
  </si>
  <si>
    <t>RENEWAL ADJUSTMENT AND FACTORS</t>
  </si>
  <si>
    <t>Book Of Business Adjustment</t>
  </si>
  <si>
    <t>Policy</t>
  </si>
  <si>
    <t>BookOfBusinessAdjustment</t>
  </si>
  <si>
    <t>Resp</t>
  </si>
  <si>
    <t>Minimum Renewal Reservation Factor</t>
  </si>
  <si>
    <t>MinimumRenewalReserve</t>
  </si>
  <si>
    <t>Maximum Renewal Reservation Factor</t>
  </si>
  <si>
    <t>MaximumRenewalReserve</t>
  </si>
  <si>
    <t>Insurance Score Factor Last Run Date</t>
  </si>
  <si>
    <t>No Hit</t>
  </si>
  <si>
    <t>InsuranceScoreStatus</t>
  </si>
  <si>
    <t>RENEWAL - PREMIUM OVERRIDE METHOD</t>
  </si>
  <si>
    <t>Adjust By</t>
  </si>
  <si>
    <t>No Adjustment</t>
  </si>
  <si>
    <t>PremiumAdjustBy</t>
  </si>
  <si>
    <t>Property Target Premium</t>
  </si>
  <si>
    <t>PropertyTargetPremium</t>
  </si>
  <si>
    <t>Liability Target Premium</t>
  </si>
  <si>
    <t>LiabilityTargetPremium</t>
  </si>
  <si>
    <t>Property Target Premium Percentage</t>
  </si>
  <si>
    <t>PropertyTargetPremiumMin</t>
  </si>
  <si>
    <t>Liability Target Premium Percentage</t>
  </si>
  <si>
    <t>LiabilityTargetPremiumMin</t>
  </si>
  <si>
    <t>Override Non-Wind Developed Rate</t>
  </si>
  <si>
    <t>OverrideNonWindDevelopment</t>
  </si>
  <si>
    <t>NEW BUSINESS CALCULATION - OUTPUT VALUE (CALCULATED or DERIVED FROM TABLES)</t>
  </si>
  <si>
    <t>BASIC RISK — DERIVED</t>
  </si>
  <si>
    <t>HO6 Territory Code</t>
  </si>
  <si>
    <t>HO6TerritoryCode</t>
  </si>
  <si>
    <t>Rating Territory</t>
  </si>
  <si>
    <t>RatingTerritory</t>
  </si>
  <si>
    <t>Coverage Inflation Rate for Renewal</t>
  </si>
  <si>
    <t>RenewalCoverageInflationFactor</t>
  </si>
  <si>
    <t>New Business Total Insured Value (TIV)</t>
  </si>
  <si>
    <t>TotalInsuredValue</t>
  </si>
  <si>
    <t>NON-WIND PREMIUM — BASE RATE &amp; FACTORS</t>
  </si>
  <si>
    <t>Policy Form Factor</t>
  </si>
  <si>
    <t>PolicyformFactor</t>
  </si>
  <si>
    <t>Base Non-Wind Rate Factor</t>
  </si>
  <si>
    <t>NonWindBaseRateFactor</t>
  </si>
  <si>
    <t>Base Non-Wind Premium</t>
  </si>
  <si>
    <t>BaseNonWindPremium</t>
  </si>
  <si>
    <t>TIV Factor</t>
  </si>
  <si>
    <t>TIVFactor</t>
  </si>
  <si>
    <t>Territory Factor</t>
  </si>
  <si>
    <t>TerritoryRelativityFactor</t>
  </si>
  <si>
    <t>RISK LEVEL RATING FACTORS — CALCULATIONS</t>
  </si>
  <si>
    <t>Construction Type Factor</t>
  </si>
  <si>
    <t>ConstructionTypeFactor</t>
  </si>
  <si>
    <t>Construction Type Credit / Surcharge</t>
  </si>
  <si>
    <t>ConstructionTypePremium</t>
  </si>
  <si>
    <t>Occupancy Factor</t>
  </si>
  <si>
    <t>OccupancyFactor</t>
  </si>
  <si>
    <t>Occupancy Credit / Surcharge</t>
  </si>
  <si>
    <t>OccupancyTypePremium</t>
  </si>
  <si>
    <t>Age Of Dwelling Factor</t>
  </si>
  <si>
    <t>AgeOfHomeRiskFactor</t>
  </si>
  <si>
    <t>Age Of Dwelling Credit / Surcharge</t>
  </si>
  <si>
    <t>AgeOfHomeRiskPremium</t>
  </si>
  <si>
    <t>Age Of Roof Factor</t>
  </si>
  <si>
    <t>AgeOfRoofFactor</t>
  </si>
  <si>
    <t>Age Of Roof Credit / Surcharge</t>
  </si>
  <si>
    <t>AgeOfRoofPremium</t>
  </si>
  <si>
    <t>Number Of Stories Factor</t>
  </si>
  <si>
    <t>NumberOfStoriesFactor</t>
  </si>
  <si>
    <t>Number Of Losses Factor</t>
  </si>
  <si>
    <t>LossSurchargeFactor</t>
  </si>
  <si>
    <t>Number Of Losses Credit / Surcharge</t>
  </si>
  <si>
    <t>LossSurchargeAmount</t>
  </si>
  <si>
    <t>Coverage A Band Credit Factor</t>
  </si>
  <si>
    <t>CoverageABandFactor</t>
  </si>
  <si>
    <t>Coverage A Band Credit / Surcharge</t>
  </si>
  <si>
    <t>CoverageABandPremium</t>
  </si>
  <si>
    <t>Extended Replacement Cost Factor</t>
  </si>
  <si>
    <t>ExtendedReplacementCostAmount</t>
  </si>
  <si>
    <t>Extended Replacement Cost Credit / Surcharge</t>
  </si>
  <si>
    <t>ExtendedReplacementcostPremium</t>
  </si>
  <si>
    <t>Number Of Families Factor</t>
  </si>
  <si>
    <t>FamilyFactor</t>
  </si>
  <si>
    <t>Number Of Families Credit / Surcharge</t>
  </si>
  <si>
    <t>NumberofFamilyPremium</t>
  </si>
  <si>
    <t>Protection Class Factor</t>
  </si>
  <si>
    <t>ProtectionFactor</t>
  </si>
  <si>
    <t>Protection Class Credit / Surcharge</t>
  </si>
  <si>
    <t>ProtectionclassPremium</t>
  </si>
  <si>
    <t>Central Station Alarms Factor</t>
  </si>
  <si>
    <t>AlarmCreditFactor</t>
  </si>
  <si>
    <t>Central Station Alarms Credit / Surcharge</t>
  </si>
  <si>
    <t>AlarmCreditAmount</t>
  </si>
  <si>
    <t>Water Damage Sub Limit Factor</t>
  </si>
  <si>
    <t>Factor</t>
  </si>
  <si>
    <t>Water Damage Sub Limit Credit / Surcharge</t>
  </si>
  <si>
    <t>Premium</t>
  </si>
  <si>
    <t>All Other Perils Deductible Factor</t>
  </si>
  <si>
    <t>All Other Perils Deductible Credit / Surcharge</t>
  </si>
  <si>
    <t>Water Deductible Factor</t>
  </si>
  <si>
    <t>NON-WIND PREMIUM — CALCULATION</t>
  </si>
  <si>
    <t>Total Base Non-Wind Rate Factor</t>
  </si>
  <si>
    <t>TotalBaseNonWindFactor</t>
  </si>
  <si>
    <t>Total Base Non-Wind Rate Premium</t>
  </si>
  <si>
    <t>TotalBaseNonWindPremium</t>
  </si>
  <si>
    <t>Combined Additive Factors</t>
  </si>
  <si>
    <t>CombinedAdditiveFactor</t>
  </si>
  <si>
    <t>Combined Additive W065 Floor</t>
  </si>
  <si>
    <t>MaxAdditiveCredit</t>
  </si>
  <si>
    <t>Insurance Score Factor</t>
  </si>
  <si>
    <t>InsuranceScoreFactor</t>
  </si>
  <si>
    <t>Combined Total Factor</t>
  </si>
  <si>
    <t>CombinedTotalFactor</t>
  </si>
  <si>
    <t>Calculated Non-Wind Premium</t>
  </si>
  <si>
    <t>CalculatedNonWindPremium</t>
  </si>
  <si>
    <t>35% Maximum Credit Floor Premium</t>
  </si>
  <si>
    <t>MaxCreditAmount</t>
  </si>
  <si>
    <t>Minimum Non-Wind Rate</t>
  </si>
  <si>
    <t>MinimumNonWindRate</t>
  </si>
  <si>
    <t>Minimum Non-Wind Rate Premium</t>
  </si>
  <si>
    <t>MinimumNonWindRatePremium</t>
  </si>
  <si>
    <t>Final Non-Wind Property Premium (Calculated Non-Wind Property Premium or Max Credit)</t>
  </si>
  <si>
    <t>PLNonWind</t>
  </si>
  <si>
    <t>WIND PREMIUM — CALCULATION</t>
  </si>
  <si>
    <t>TCQ AAL Factor</t>
  </si>
  <si>
    <t>WindAalFactor</t>
  </si>
  <si>
    <t>Gross AAL Amount</t>
  </si>
  <si>
    <t>GrossAal</t>
  </si>
  <si>
    <t>Total Wind Premium</t>
  </si>
  <si>
    <t>CALCULATED PROPERTY PREMIUM &amp; ADJUSTMENTS</t>
  </si>
  <si>
    <t>Calculated Property Premium</t>
  </si>
  <si>
    <t>CalculatedPropertyPremium</t>
  </si>
  <si>
    <t>Miscellaneous Surcharge Amount</t>
  </si>
  <si>
    <t>MiscSurchargeAmount</t>
  </si>
  <si>
    <t>MiscsurchargeAmount</t>
  </si>
  <si>
    <t>Credit Amount</t>
  </si>
  <si>
    <t>CreditsSurchargesTotal</t>
  </si>
  <si>
    <t>Total Calculated Property Premium</t>
  </si>
  <si>
    <t>TotalCalculatedPropertyPremium</t>
  </si>
  <si>
    <t>FINAL PROPERTY PREMIUM</t>
  </si>
  <si>
    <t>Minimum Property Rate</t>
  </si>
  <si>
    <t>MinimumPropertyRateFactor</t>
  </si>
  <si>
    <t>Minimum Property Premium</t>
  </si>
  <si>
    <t>MinimumPropertyRatePremium</t>
  </si>
  <si>
    <t>Final Property Premium (Total Calculated Property Premium or Minimum Property Premium)</t>
  </si>
  <si>
    <t>FinalPropertyPremium</t>
  </si>
  <si>
    <t>OPTIONAL COVERAGES — CALCULATIONS</t>
  </si>
  <si>
    <t>Limited Mold Premium</t>
  </si>
  <si>
    <t>Water Back Up Premium</t>
  </si>
  <si>
    <t>Identity Fraud Premium</t>
  </si>
  <si>
    <t>Special Coverage A Factor</t>
  </si>
  <si>
    <t>Special Coverage A Premium</t>
  </si>
  <si>
    <t>Special Coverage C Factor</t>
  </si>
  <si>
    <t>Special Coverage C Premium</t>
  </si>
  <si>
    <t>Replacement Cost On Contents Factor</t>
  </si>
  <si>
    <t>Replacement Cost On Contents Premium</t>
  </si>
  <si>
    <t>Increased Loss Assessment Premium</t>
  </si>
  <si>
    <t>Personal Injury Premium</t>
  </si>
  <si>
    <t>South Carolina Earthquake Coverage Factor</t>
  </si>
  <si>
    <t>South Carolina Earthquake Deductible Factor</t>
  </si>
  <si>
    <t>DeductibleFactor</t>
  </si>
  <si>
    <t>South Carolina Earthquake Deductible Premium</t>
  </si>
  <si>
    <t>DeductiblePremium</t>
  </si>
  <si>
    <t>Earthquake Coverage Premium</t>
  </si>
  <si>
    <t>SCHEDULED PERSONAL PROPERTY — CALCULATIONS</t>
  </si>
  <si>
    <t>Scheduled Personal Property Men's Jewelry PAF Rate</t>
  </si>
  <si>
    <t>PAF</t>
  </si>
  <si>
    <t>MensJewelryPAFRate</t>
  </si>
  <si>
    <t>Scheduled Personal Property Women's Jewelry PAF Rate</t>
  </si>
  <si>
    <t>WomensJewelryPAFRate</t>
  </si>
  <si>
    <t>Scheduled Personal Property Jewelry (In-Vault) PAF Rate</t>
  </si>
  <si>
    <t>JewelryInVaultPAFRate</t>
  </si>
  <si>
    <t>Scheduled Personal Property Furs PAF Rate</t>
  </si>
  <si>
    <t>FursPAFRate</t>
  </si>
  <si>
    <t>Scheduled Personal Property Cameras PAF Rate</t>
  </si>
  <si>
    <t>CamerasPAFRate</t>
  </si>
  <si>
    <t>Scheduled Personal Property Musical Instruments PAF Rate</t>
  </si>
  <si>
    <t>MusicalInstrumentsPAFRate</t>
  </si>
  <si>
    <t>Scheduled Personal Property Silverware PAF Rate</t>
  </si>
  <si>
    <t>SilverwarePAFRate</t>
  </si>
  <si>
    <t>Scheduled Personal Property Golf Equipment PAF Rate</t>
  </si>
  <si>
    <t>GolfEquipmentPAFRate</t>
  </si>
  <si>
    <t>Scheduled Personal Property Fine Art PAF Rate</t>
  </si>
  <si>
    <t>FineArtPAFRate</t>
  </si>
  <si>
    <t>Scheduled Personal Property Postage Stamps PAF Rate</t>
  </si>
  <si>
    <t>PostageStampsPAFRate</t>
  </si>
  <si>
    <t>Scheduled Personal Property Coins PAF Rate</t>
  </si>
  <si>
    <t>CoinsPAFRate</t>
  </si>
  <si>
    <t>Scheduled Personal Property Guns &amp; Firearms PAF Rate</t>
  </si>
  <si>
    <t>GunsFirearmsPAFRate</t>
  </si>
  <si>
    <t>Scheduled Personal Property Bicycles PAF Rate</t>
  </si>
  <si>
    <t>BicyclesPAFRate</t>
  </si>
  <si>
    <t>Scheduled Personal Property Miscellaneous Classes PAF Rate</t>
  </si>
  <si>
    <t>MiscellaneousClassesPAFRate</t>
  </si>
  <si>
    <t>SCHEDULED PERSONAL PROPERTY — PREMIUMS</t>
  </si>
  <si>
    <t>Scheduled Personal Property Men's Jewelry Premium</t>
  </si>
  <si>
    <t>MensJewelryPremium</t>
  </si>
  <si>
    <t>Scheduled Personal Property Women's Jewelry Premium</t>
  </si>
  <si>
    <t>WomensJewelryPremium</t>
  </si>
  <si>
    <t>Scheduled Personal Property Jewelry Premium</t>
  </si>
  <si>
    <t>JewelryPremium</t>
  </si>
  <si>
    <t>Scheduled Personal Property Furs Premium</t>
  </si>
  <si>
    <t>FursPremium</t>
  </si>
  <si>
    <t>Scheduled Personal Property Cameras Premium</t>
  </si>
  <si>
    <t>CamerasPremium</t>
  </si>
  <si>
    <t>Scheduled Personal Property Musical Instruments Premium</t>
  </si>
  <si>
    <t>MusicalInstrumentsPremium</t>
  </si>
  <si>
    <t>Scheduled Personal Property Silverware Premium</t>
  </si>
  <si>
    <t>SilverwarePremium</t>
  </si>
  <si>
    <t>Scheduled Personal Property Golf Equipment Premium</t>
  </si>
  <si>
    <t>GolfEquipmentPremium</t>
  </si>
  <si>
    <t>Scheduled Personal Property Fine Art Premium</t>
  </si>
  <si>
    <t>FineArtPremium</t>
  </si>
  <si>
    <t>Scheduled Personal Property Postage Stamps Premium</t>
  </si>
  <si>
    <t>PostageStampsPremium</t>
  </si>
  <si>
    <t>Scheduled Personal Property Coins Premium</t>
  </si>
  <si>
    <t>CoinsPremium</t>
  </si>
  <si>
    <t>Scheduled Personal Property Guns &amp; Firearms Premium</t>
  </si>
  <si>
    <t>GunsFirearmsPremium</t>
  </si>
  <si>
    <t>Scheduled Personal Property Bicycles Premium</t>
  </si>
  <si>
    <t>BicyclesPremium</t>
  </si>
  <si>
    <t>Scheduled Personal Property Miscellaneous Classes Premium</t>
  </si>
  <si>
    <t>MiscellaneousClassesPremium</t>
  </si>
  <si>
    <t>Theft Coverage Premium</t>
  </si>
  <si>
    <t>Vandalism and Malicious Mischief Premium</t>
  </si>
  <si>
    <t>Extended Coverage Premium</t>
  </si>
  <si>
    <t>TOTAL OPTIONAL COVERAGE</t>
  </si>
  <si>
    <t>TOTAL OPTIONAL COVERAGE PREMIUM</t>
  </si>
  <si>
    <t>TotalOptionalCoveragePremium</t>
  </si>
  <si>
    <t>LIABILITY PREMIUM — CALCULATIONS</t>
  </si>
  <si>
    <t>Liability Limit Premium</t>
  </si>
  <si>
    <t>Medical Payments Premium</t>
  </si>
  <si>
    <t>Base Liability Premium</t>
  </si>
  <si>
    <t>LiabilityPremium</t>
  </si>
  <si>
    <t>LiabilityInsuranceScoreFactor</t>
  </si>
  <si>
    <t>TOTAL LIABILITY PREMIUM</t>
  </si>
  <si>
    <t>TotalLiabilityPremium</t>
  </si>
  <si>
    <t>TOTAL POLICY PREMIUM</t>
  </si>
  <si>
    <t>Policy Term Factor</t>
  </si>
  <si>
    <t>PolicyTermFactor</t>
  </si>
  <si>
    <t>Minimum Total Premium</t>
  </si>
  <si>
    <t>MinimumEarnedPremium</t>
  </si>
  <si>
    <t>Policy Term</t>
  </si>
  <si>
    <t>TermInMonths</t>
  </si>
  <si>
    <t xml:space="preserve">Total Policy Premium </t>
  </si>
  <si>
    <t>BasePremium</t>
  </si>
  <si>
    <t>New Business Non-Wind FDR</t>
  </si>
  <si>
    <t>FDRWithoutInsuranceScoreFactor</t>
  </si>
  <si>
    <t>RENEWAL CALCULATION - OUTPUT VALUE (CALCULATED or DERIVED FROM TABLES)</t>
  </si>
  <si>
    <t>RENEWAL FDR CALCULATIONS</t>
  </si>
  <si>
    <t>Prior Term Non-Wind FDR</t>
  </si>
  <si>
    <t>Renewal Term Non-Wind FDR</t>
  </si>
  <si>
    <t>Additional Renewal Risk Level Adjustment - Age of Home</t>
  </si>
  <si>
    <t>Additional Renewal Risk Level Adjustment - Construction Type</t>
  </si>
  <si>
    <t>Additional Renewal Risk Level Adjustment - Roof Age</t>
  </si>
  <si>
    <t>Wind or Hail Deductible Factor</t>
  </si>
  <si>
    <t>Calculated Renewal Term Non-Wind FDR</t>
  </si>
  <si>
    <t>Floor — Minimum Allowed Renewal Term Non-Wind FDR</t>
  </si>
  <si>
    <t>Ceiling — Maximum Allowed Renewal Term Non-Wind FDR</t>
  </si>
  <si>
    <t>RENEWAL RISK LEVEL RATING FACTORS — CALCULATIONS</t>
  </si>
  <si>
    <t>Renewal TIV</t>
  </si>
  <si>
    <t>Insurance Score Factor Reinvocation Required</t>
  </si>
  <si>
    <t>Renewal Base Non-Wind Premium</t>
  </si>
  <si>
    <t>Renewal TIV Factor (HO6)</t>
  </si>
  <si>
    <t>Renewal Construction Type Factor</t>
  </si>
  <si>
    <t>Renewal Construction Type Credit / Surcharge</t>
  </si>
  <si>
    <t>Renewal Occupancy Factor</t>
  </si>
  <si>
    <t>Renewal Occupancy Credit / Surcharge</t>
  </si>
  <si>
    <t>Renewal Age Of Dwelling Factor</t>
  </si>
  <si>
    <t>Renewal Age Of Dwelling Credit / Surcharge</t>
  </si>
  <si>
    <t>Renewal Age Of Roof Factor</t>
  </si>
  <si>
    <t>Renewal Age Of Roof Credit / Surcharge</t>
  </si>
  <si>
    <t>Renewal Number Of Stories Factor</t>
  </si>
  <si>
    <t>N/A</t>
  </si>
  <si>
    <t>Renewal Number Of Losses Factor</t>
  </si>
  <si>
    <t>Renewal Number Of Losses Credit / Surcharge</t>
  </si>
  <si>
    <t>Renewal Coverage A Band Credit Factor</t>
  </si>
  <si>
    <t>Renewal Coverage A Band Credit / Surcharge</t>
  </si>
  <si>
    <t>Renewal Extended Replacement Cost Factor</t>
  </si>
  <si>
    <t>Renewal Extended Replacement Cost Credit / Surcharge</t>
  </si>
  <si>
    <t>Renewal Number Of Families Factor</t>
  </si>
  <si>
    <t>Renewal Number Of Families Credit / Surcharge</t>
  </si>
  <si>
    <t>Renewal Protection Class Factor</t>
  </si>
  <si>
    <t>Renewal Protection Class Credit / Surcharge</t>
  </si>
  <si>
    <t>Renewal Central Station Alarms Factor</t>
  </si>
  <si>
    <t>Renewal Central Station Alarms Credit / Surcharge</t>
  </si>
  <si>
    <t>Renewal Water Damage Sub Limit Factor</t>
  </si>
  <si>
    <t>Renewal Water Damage Sub Limit Credit / Surcharge</t>
  </si>
  <si>
    <t>Renewal All Other Perils Deductible Factor</t>
  </si>
  <si>
    <t>Renewal All Other Perils Deductible Credit / Surcharge</t>
  </si>
  <si>
    <t>RENEWAL NON-WIND PREMIUM — CALCULATION</t>
  </si>
  <si>
    <t>Renewal Total Base Non-Wind Rate Premium</t>
  </si>
  <si>
    <t>Renewal Insurance Score Factor</t>
  </si>
  <si>
    <t>Renewal HO6 Calculated Non-Wind Premium</t>
  </si>
  <si>
    <t>Renewal Intermediate Calculated Non-Wind Premium</t>
  </si>
  <si>
    <t>Renewal 35% Maximum Credit Floor Premium</t>
  </si>
  <si>
    <t>Renewal Minimum Non-Wind Rate Premium (HO6)</t>
  </si>
  <si>
    <t>Renewal Intermediate Calculated Non-Wind Property Premium (For FDR Calculation)</t>
  </si>
  <si>
    <t>Renewal Calculated Non-Wind Property Premium</t>
  </si>
  <si>
    <t>RENEWAL WIND PREMIUM — CALCULATION</t>
  </si>
  <si>
    <t>Renewal TCQ AAL Factor</t>
  </si>
  <si>
    <t>Renewal Gross AAL Amount</t>
  </si>
  <si>
    <t>Renewal State Deductible</t>
  </si>
  <si>
    <t>Renewal Total Wind Premium</t>
  </si>
  <si>
    <t>RENEWAL CALCULATED PROPERTY PREMIUM &amp; ADJUSTMENTS</t>
  </si>
  <si>
    <t>Renewal Calculated Property Premium</t>
  </si>
  <si>
    <t>Renewal Minimum Property Premium</t>
  </si>
  <si>
    <t>RENEWAL OPTIONAL COVERAGES — CALCULATIONS</t>
  </si>
  <si>
    <t>Renewal Limited Mold Premium</t>
  </si>
  <si>
    <t>Renewal Water Back Up Premium</t>
  </si>
  <si>
    <t>Renewal Identity Fraud Premium</t>
  </si>
  <si>
    <t>Renewal Special Coverage A Premium</t>
  </si>
  <si>
    <t>Renewal Special Coverage C Premium</t>
  </si>
  <si>
    <t>Renewal Replacement Cost On Contents Premium</t>
  </si>
  <si>
    <t>Renewal Increased Loss Assessment Premium</t>
  </si>
  <si>
    <t>Renewal Personal Injury Premium</t>
  </si>
  <si>
    <t>Renewal SC Earthquake Deductible Premium</t>
  </si>
  <si>
    <t>Renewal Earthquake Coverage Premium</t>
  </si>
  <si>
    <t>RENEWAL SCHEDULED PP — CALCULATIONS</t>
  </si>
  <si>
    <t>Renewal Scheduled Personal Property Men's Jewelry Premium</t>
  </si>
  <si>
    <t>Renewal Scheduled Personal Property Women's Jewelry Premium</t>
  </si>
  <si>
    <t>Renewal Scheduled Personal Property Jewelry Premium</t>
  </si>
  <si>
    <t>Renewal Scheduled Personal Property Furs Premium</t>
  </si>
  <si>
    <t>Renewal Scheduled Personal Property Cameras Premium</t>
  </si>
  <si>
    <t>Renewal Scheduled Personal Property Musical Instruments Premium</t>
  </si>
  <si>
    <t>Renewal Scheduled Personal Property Silverware Premium</t>
  </si>
  <si>
    <t>Renewal Scheduled Personal Property Golf Equipment Premium</t>
  </si>
  <si>
    <t>Renewal Scheduled Personal Property Fine Art Premium</t>
  </si>
  <si>
    <t>Renewal Scheduled Personal Property Postage Stamps Premium</t>
  </si>
  <si>
    <t>Renewal Scheduled Personal Property Coins Premium</t>
  </si>
  <si>
    <t>Renewal Scheduled Personal Property Guns &amp; Firearms Premium</t>
  </si>
  <si>
    <t>Renewal Scheduled Personal Property Bicycles Premium</t>
  </si>
  <si>
    <t>Renewal Scheduled Personal Property Miscellaneous Classes Premium</t>
  </si>
  <si>
    <t>Renewal Theft Coverage Premium</t>
  </si>
  <si>
    <t>Renewal Vandalism and Malicious Mischief Premium</t>
  </si>
  <si>
    <t>RENEWAL TOTAL OPTIONAL COVERAGE</t>
  </si>
  <si>
    <t>Renewal Total Optional Coverage Premium</t>
  </si>
  <si>
    <t>Renewal Final Property Premium</t>
  </si>
  <si>
    <t>Renewal Liability Limit Premium</t>
  </si>
  <si>
    <t>Renewal Medical Payments Premium</t>
  </si>
  <si>
    <t>Renewal Base Liability Premium</t>
  </si>
  <si>
    <t>Renewal Final Liability Premium</t>
  </si>
  <si>
    <t>Renewal Policy Term Factor</t>
  </si>
  <si>
    <t>Renewal Calculated Total Policy Premium (Before Minimum)</t>
  </si>
  <si>
    <t>Renewal Minimum Total Premium</t>
  </si>
  <si>
    <t>Renewal Total Policy Premium</t>
  </si>
  <si>
    <t>Renewal Final Rate</t>
  </si>
  <si>
    <t>RENEWAL PREMIUM OVERRIDE</t>
  </si>
  <si>
    <t>If Premium Overridden - Target Premium</t>
  </si>
  <si>
    <t>Renewal Overridden Total Policy Premium</t>
  </si>
  <si>
    <t>If Premium Overridden - Target Percentage</t>
  </si>
  <si>
    <t>Renewal Overridden Property Premium</t>
  </si>
  <si>
    <t>Renewal Overridden Liability Premium</t>
  </si>
  <si>
    <t>If Premium Overridden - Non Wind Target FDR</t>
  </si>
  <si>
    <t>Renewal Calculated Property Premium (With Wind)</t>
  </si>
  <si>
    <t>TAXES AND FEES — INPUTS</t>
  </si>
  <si>
    <t>Base Premium (Total Policy Premium)</t>
  </si>
  <si>
    <t>Policy Fee (User Entry)</t>
  </si>
  <si>
    <t>Inspection Fee (User Entry)</t>
  </si>
  <si>
    <t>Carrier Fee (User Entry — enter 0 if Not Applicable; only required for the small number of states whose tax base includes a Carrier Fee, e.g., HI, MT)</t>
  </si>
  <si>
    <t>TAXES AND FEES — STATE TAX/FEE SCHEDULE (Based on Risk State)</t>
  </si>
  <si>
    <t>Risk State Code</t>
  </si>
  <si>
    <t>Tax / Fee Name</t>
  </si>
  <si>
    <t>Type (Tax/Fee)</t>
  </si>
  <si>
    <t>Rate (%) / Flat Amount</t>
  </si>
  <si>
    <t>Calc Type</t>
  </si>
  <si>
    <t>Incl. Policy Fee?</t>
  </si>
  <si>
    <t>Incl. Inspection Fee?</t>
  </si>
  <si>
    <t>Incl. Carrier Fee?</t>
  </si>
  <si>
    <t>Round to Whole $?</t>
  </si>
  <si>
    <t>Calculated Amount</t>
  </si>
  <si>
    <t>Total State Tax Amount (sum of items where Type = "Tax")</t>
  </si>
  <si>
    <t>Total State Fee Amount (sum of items where Type = "Fee")</t>
  </si>
  <si>
    <t>TAXES AND FEES — TOTAL</t>
  </si>
  <si>
    <t>Total State Taxes (from Schedule)</t>
  </si>
  <si>
    <t>Total State Fees (from Schedule)</t>
  </si>
  <si>
    <t>Policy Fee</t>
  </si>
  <si>
    <t>Inspection Fee</t>
  </si>
  <si>
    <t>Carrier Fee</t>
  </si>
  <si>
    <t>TOTAL TAXES AND FEES</t>
  </si>
  <si>
    <t>TOTAL PREMIUM INCLUDING TAXES AND FEES (Base Premium + Total Taxes and Fees)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</si>
  <si>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</si>
  <si>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</si>
  <si>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</si>
  <si>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</si>
  <si>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</si>
  <si>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</si>
  <si>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</si>
  <si>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</si>
  <si>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</si>
  <si>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</si>
  <si>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</si>
  <si>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</si>
  <si>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</si>
  <si>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</si>
  <si>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</si>
  <si>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</si>
  <si>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</si>
  <si>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</si>
  <si>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</si>
  <si>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</si>
  <si>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</si>
  <si>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</si>
  <si>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</si>
  <si>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</si>
  <si>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</si>
  <si>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</si>
  <si>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</si>
  <si>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</si>
  <si>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Table 29</t>
  </si>
  <si>
    <t>Table 30</t>
  </si>
  <si>
    <t>Table 31</t>
  </si>
  <si>
    <t>Table 32</t>
  </si>
  <si>
    <t>Table 33</t>
  </si>
  <si>
    <t>Table 34</t>
  </si>
  <si>
    <t>Table 35</t>
  </si>
  <si>
    <t>Table 36</t>
  </si>
  <si>
    <t>Table 37</t>
  </si>
  <si>
    <t>Table 38</t>
  </si>
  <si>
    <t>Table 39</t>
  </si>
  <si>
    <t>Table 40</t>
  </si>
  <si>
    <t>Table 41</t>
  </si>
  <si>
    <t>Table 42</t>
  </si>
  <si>
    <t>Table 43</t>
  </si>
  <si>
    <t>Autauga</t>
  </si>
  <si>
    <t>Apache</t>
  </si>
  <si>
    <t>Arkansas</t>
  </si>
  <si>
    <t>Adams</t>
  </si>
  <si>
    <t>Fairfield</t>
  </si>
  <si>
    <t>Kent</t>
  </si>
  <si>
    <t>Alachua</t>
  </si>
  <si>
    <t>Appling</t>
  </si>
  <si>
    <t>Ada</t>
  </si>
  <si>
    <t>Adair</t>
  </si>
  <si>
    <t>Allen</t>
  </si>
  <si>
    <t>Acadia</t>
  </si>
  <si>
    <t>Androscoggin</t>
  </si>
  <si>
    <t>Allegany</t>
  </si>
  <si>
    <t>Barnstable</t>
  </si>
  <si>
    <t>Alcona</t>
  </si>
  <si>
    <t>Aitkin</t>
  </si>
  <si>
    <t>Carson City</t>
  </si>
  <si>
    <t>Belknap</t>
  </si>
  <si>
    <t>Atlantic</t>
  </si>
  <si>
    <t>Bernalillo</t>
  </si>
  <si>
    <t>Albany</t>
  </si>
  <si>
    <t>Alamance</t>
  </si>
  <si>
    <t>Baker</t>
  </si>
  <si>
    <t>Bristol</t>
  </si>
  <si>
    <t>Abbeville</t>
  </si>
  <si>
    <t>Anderson</t>
  </si>
  <si>
    <t>Beaver</t>
  </si>
  <si>
    <t>Alexandria (City)</t>
  </si>
  <si>
    <t>Washington D.C.</t>
  </si>
  <si>
    <t>POLICY_FEE_RATE_TABLE State</t>
  </si>
  <si>
    <t>Fee 0-999999</t>
  </si>
  <si>
    <t>Fee 1000000+</t>
  </si>
  <si>
    <t>$0 - $99,999</t>
  </si>
  <si>
    <t>DV_Occupancy_Std (non-HO6)</t>
  </si>
  <si>
    <t>DV_Occupancy_HO6</t>
  </si>
  <si>
    <t>RTPL_HO6_TCQ_FACTOR (from One London)</t>
  </si>
  <si>
    <t>TCQ_FACTOR</t>
  </si>
  <si>
    <t>STATE_LIST</t>
  </si>
  <si>
    <t>Accomack</t>
  </si>
  <si>
    <t>Alabama</t>
  </si>
  <si>
    <t>BALDWIN</t>
  </si>
  <si>
    <t>FAIRFIELD</t>
  </si>
  <si>
    <t>KENT</t>
  </si>
  <si>
    <t>ALACHUA</t>
  </si>
  <si>
    <t>BRANTLEY</t>
  </si>
  <si>
    <t>ACADIA</t>
  </si>
  <si>
    <t>ANDROSCOGGIN</t>
  </si>
  <si>
    <t>CAROLINE</t>
  </si>
  <si>
    <t>BARNSTABLE</t>
  </si>
  <si>
    <t>GEORGE</t>
  </si>
  <si>
    <t>BELKNAP</t>
  </si>
  <si>
    <t>ATLANTIC</t>
  </si>
  <si>
    <t>BRONX</t>
  </si>
  <si>
    <t>BEAUFORT</t>
  </si>
  <si>
    <t>BRISTOL</t>
  </si>
  <si>
    <t>BAMBERG</t>
  </si>
  <si>
    <t>ARANSAS</t>
  </si>
  <si>
    <t>ACCOMACK</t>
  </si>
  <si>
    <t>DISTRICT OF COLUMBIA</t>
  </si>
  <si>
    <t>Rate Table
Name</t>
  </si>
  <si>
    <t>RTPL_POLICY_FORM_FACTOR</t>
  </si>
  <si>
    <t>Rate TableName</t>
  </si>
  <si>
    <t>RTPL_BASE_RATE</t>
  </si>
  <si>
    <t>RTPL_TIV_RATE_RELATIVITY_FACTOR</t>
  </si>
  <si>
    <t>RTPL_MINIMUM_NONWIND_RATE</t>
  </si>
  <si>
    <t>RTPL_RATINGTERRITORY</t>
  </si>
  <si>
    <t>RTPL_CONSTRUCTION_TYPE_FACTOR</t>
  </si>
  <si>
    <t>RTPL_OCCUPANCY_FACTOR</t>
  </si>
  <si>
    <t>RTPL_DWELLING_AGE_FACTOR</t>
  </si>
  <si>
    <t>RTPL_ROOF_AGE_FACTOR</t>
  </si>
  <si>
    <t>RTPL_NUMBER_OF_STORIES_FACTOR</t>
  </si>
  <si>
    <t>RTPL_LOSS_SURCHARGE_FACTOR</t>
  </si>
  <si>
    <t>RTPL_COVEAGE_A_BAND_FACTOR</t>
  </si>
  <si>
    <t>RTPL_EXTENDED_REPLACEMENT_COST</t>
  </si>
  <si>
    <t>RTPL_FAMILY_FACTOR</t>
  </si>
  <si>
    <t>RTPL_PROTECTION_CLASS_FACTOR</t>
  </si>
  <si>
    <t>RTPL_CENTRAL_STATION_ALARM_FACTOR</t>
  </si>
  <si>
    <t>RTPL_WATER_DAMAGE_SUBLIMIT_FACTOR</t>
  </si>
  <si>
    <t>RTPL_AOP_DEDUCTIBLE_FACTOR</t>
  </si>
  <si>
    <t>RTPL_WATER_DAMAGE_DEDUCTIBLE_FACTOR</t>
  </si>
  <si>
    <t>RTPL_INSURANCESCORE_FACTOR</t>
  </si>
  <si>
    <t>RTPL_AAL_FACTOR</t>
  </si>
  <si>
    <t>RTPL_MINIMUM_PROPERTY_RATE</t>
  </si>
  <si>
    <t>RTPL_MOLD_COVERAGE_FACTOR</t>
  </si>
  <si>
    <t>RTPL_WATERBACKUP_COVERAGE_FACTOR</t>
  </si>
  <si>
    <t>RTPL_IDENTITYFRAUD_COVERAGE_FACTOR</t>
  </si>
  <si>
    <t>RTPL_LOSS_ASSESSMENT_COVERAGE_FACTOR</t>
  </si>
  <si>
    <t>RTPL_PERSONAL_INJURY_LIABILITY_FACTOR</t>
  </si>
  <si>
    <t>RTPL_EARTHQUAKE_COVERAGE_FACTOR</t>
  </si>
  <si>
    <t>RTPL_EARTHQUAKE_DEDUCTIBLE_COVERAGE_FACTOR</t>
  </si>
  <si>
    <t>RTPL_EARTHQUAKE_COVERAGE_FACTOR_CONDO</t>
  </si>
  <si>
    <t>RTPL_THEFT_COVERAGEFACTOR</t>
  </si>
  <si>
    <t>RTPL_VANDALISM_MISCHIEF_COVERAGE_FACTOR</t>
  </si>
  <si>
    <t>RTPL_EXTENDED_COVERAGE</t>
  </si>
  <si>
    <t>RTPL_LIABILITY_LIMIT_FACTOR</t>
  </si>
  <si>
    <t>RTPL_MEDICAL_PAYMENT_FACTOR</t>
  </si>
  <si>
    <t>RTPL_MINIMUM_PREMIUM_CONDO</t>
  </si>
  <si>
    <t>RTPL_BOB_ADJUSTMENT_FACTOR</t>
  </si>
  <si>
    <t>RTPL_RISK_ADJUSTMENT_FACTOR</t>
  </si>
  <si>
    <t>RTPL_WIND_HAIL_DEDUCTIBLE_FACTOR_RENEWAL</t>
  </si>
  <si>
    <t>STATE_AND_COUNTY</t>
  </si>
  <si>
    <t>RTPL_TERRITORYFACTOR</t>
  </si>
  <si>
    <t>RSUM_POLICY_FEE_RATE_TABLE</t>
  </si>
  <si>
    <t>RTPL_SCHEDULED_PERSONAL_PROPERTY_COVERAGE_FACTOR</t>
  </si>
  <si>
    <t>Barbour</t>
  </si>
  <si>
    <t>Coconino</t>
  </si>
  <si>
    <t>Baxter</t>
  </si>
  <si>
    <t>Arapahoe</t>
  </si>
  <si>
    <t>Litchfield</t>
  </si>
  <si>
    <t>New Castle</t>
  </si>
  <si>
    <t>Bay</t>
  </si>
  <si>
    <t>Atkinson</t>
  </si>
  <si>
    <t>Bannock</t>
  </si>
  <si>
    <t>Bond</t>
  </si>
  <si>
    <t>Bartholomew</t>
  </si>
  <si>
    <t>Allamakee</t>
  </si>
  <si>
    <t>Atchison</t>
  </si>
  <si>
    <t>Aroostook</t>
  </si>
  <si>
    <t>Anne Arundel</t>
  </si>
  <si>
    <t>Berkshire</t>
  </si>
  <si>
    <t>Allegan</t>
  </si>
  <si>
    <t>Becker</t>
  </si>
  <si>
    <t>Alcorn</t>
  </si>
  <si>
    <t>Clark</t>
  </si>
  <si>
    <t>Carroll</t>
  </si>
  <si>
    <t>Bergen</t>
  </si>
  <si>
    <t>Catron</t>
  </si>
  <si>
    <t>Alexander</t>
  </si>
  <si>
    <t>Ashland</t>
  </si>
  <si>
    <t>Clackamas</t>
  </si>
  <si>
    <t>Newport</t>
  </si>
  <si>
    <t>Aiken</t>
  </si>
  <si>
    <t>Benton</t>
  </si>
  <si>
    <t>Andrews</t>
  </si>
  <si>
    <t>Cache</t>
  </si>
  <si>
    <t>Bristol (City)</t>
  </si>
  <si>
    <t>Barron</t>
  </si>
  <si>
    <t>AL</t>
  </si>
  <si>
    <t>$100,000 - $149,999</t>
  </si>
  <si>
    <t>HO6 Base Premium (from Reference TIV Rate Relativity H3)</t>
  </si>
  <si>
    <t>Owner - Primary Residence</t>
  </si>
  <si>
    <t>AL1</t>
  </si>
  <si>
    <t>Baldwin</t>
  </si>
  <si>
    <t>Cochise</t>
  </si>
  <si>
    <t>Ashley</t>
  </si>
  <si>
    <t>Alamosa</t>
  </si>
  <si>
    <t>Hartford</t>
  </si>
  <si>
    <t>Alger</t>
  </si>
  <si>
    <t>Anoka</t>
  </si>
  <si>
    <t>Andrew</t>
  </si>
  <si>
    <t>Churchill</t>
  </si>
  <si>
    <t>Bedford</t>
  </si>
  <si>
    <t>Box Elder</t>
  </si>
  <si>
    <t>Albemarle</t>
  </si>
  <si>
    <t>Asotin</t>
  </si>
  <si>
    <t>Connecticut</t>
  </si>
  <si>
    <t>CLARKE</t>
  </si>
  <si>
    <t>HARTFORD</t>
  </si>
  <si>
    <t>SUSSEX</t>
  </si>
  <si>
    <t>BAKER</t>
  </si>
  <si>
    <t>BRYAN</t>
  </si>
  <si>
    <t>ASSUMPTION</t>
  </si>
  <si>
    <t>AROOSTOOK</t>
  </si>
  <si>
    <t>DORCHESTER</t>
  </si>
  <si>
    <t>HANCOCK</t>
  </si>
  <si>
    <t>CARROLL</t>
  </si>
  <si>
    <t>BURLINGTON</t>
  </si>
  <si>
    <t>DUTCHESS</t>
  </si>
  <si>
    <t>BERTIE</t>
  </si>
  <si>
    <t>BEE</t>
  </si>
  <si>
    <t>CHESAPEAKE CITY</t>
  </si>
  <si>
    <t>Column Name</t>
  </si>
  <si>
    <t>POLICY_FORM</t>
  </si>
  <si>
    <t>DWELLING_VALUATION</t>
  </si>
  <si>
    <t>CONTENT_VALUATION</t>
  </si>
  <si>
    <t>POLICY_FORM_FACTOR</t>
  </si>
  <si>
    <t>STATE_CODE</t>
  </si>
  <si>
    <t>TERRITORY</t>
  </si>
  <si>
    <t>RATING_TERM</t>
  </si>
  <si>
    <t>RATE</t>
  </si>
  <si>
    <t>DWELLING_MIN</t>
  </si>
  <si>
    <t>DWELLING_MAX</t>
  </si>
  <si>
    <t>MINIMUMTIV</t>
  </si>
  <si>
    <t>TIV_RATE_RELATIVITY_FACTOR</t>
  </si>
  <si>
    <t>MAXIMUMTIV</t>
  </si>
  <si>
    <t>MAXTIVRATERELATIVITYFACTOR</t>
  </si>
  <si>
    <t>ZIPCODE</t>
  </si>
  <si>
    <t>COUNTY</t>
  </si>
  <si>
    <t>STATE</t>
  </si>
  <si>
    <t>RATINGTERRITORY</t>
  </si>
  <si>
    <t>CONSTRUCTION_TYPE</t>
  </si>
  <si>
    <t>FACTOR</t>
  </si>
  <si>
    <t>OCCUPANCY_TYPE</t>
  </si>
  <si>
    <t>MINIMUM_DWELLING_AGE</t>
  </si>
  <si>
    <t>MAXIMUM_DWELLING_AGE</t>
  </si>
  <si>
    <t>DWELLING_AGE_FACTOR</t>
  </si>
  <si>
    <t>MINIMUM_ROOF_AGE</t>
  </si>
  <si>
    <t>MAXIMUM_ROOF_AGE</t>
  </si>
  <si>
    <t>WIND_COVERAGE</t>
  </si>
  <si>
    <t>MINIMUM_STORIES</t>
  </si>
  <si>
    <t>MAXIMUM_STORIES</t>
  </si>
  <si>
    <t>NUMBER_OF_STORIES_FACTOR</t>
  </si>
  <si>
    <t>NUMBER_OF_LOSSES</t>
  </si>
  <si>
    <t>LOSS_SURCHARGE_FACTOR</t>
  </si>
  <si>
    <t>DWELLING_COVERAGE_MIN</t>
  </si>
  <si>
    <t>DWELLING_COVERAGE_MAX</t>
  </si>
  <si>
    <t>COVEAGE_A_BAND_FACTOR</t>
  </si>
  <si>
    <t>EXTENDEDREPLACEMENTCOST</t>
  </si>
  <si>
    <t>EXTENDEDREPLACEMENTCOSTFACTOR</t>
  </si>
  <si>
    <t>NUMBER_OF_FAMILIES</t>
  </si>
  <si>
    <t>PROTECTION_CLASS</t>
  </si>
  <si>
    <t>ALARM</t>
  </si>
  <si>
    <t>QUOTE_TYPE</t>
  </si>
  <si>
    <t>WATER_DAMAGE_SUBLIMIT</t>
  </si>
  <si>
    <t>AOP_DEDUCTIBLE</t>
  </si>
  <si>
    <t>DEDUCTIBLE_TYPE</t>
  </si>
  <si>
    <t>WATER_DAMAGE_DEDUCTIBLE</t>
  </si>
  <si>
    <t>SCORE_STATUS</t>
  </si>
  <si>
    <t>MIN_SCORE</t>
  </si>
  <si>
    <t>MAX_SCORE</t>
  </si>
  <si>
    <t>MINIMUM_YEAR_BUILT</t>
  </si>
  <si>
    <t>MAXIMUM_YEAR_BUILT</t>
  </si>
  <si>
    <t>TIGER_CQ_APPLICABLE</t>
  </si>
  <si>
    <t>AAL_FACTOR</t>
  </si>
  <si>
    <t>DISTANCE_TO_COASTAL</t>
  </si>
  <si>
    <t>MOLD_LIMIT</t>
  </si>
  <si>
    <t>WATER_BACKUP_LIMIT</t>
  </si>
  <si>
    <t>WATERBACKUP_COVERAGE_FACTOR</t>
  </si>
  <si>
    <t>ID_FRAUD_LIMIT</t>
  </si>
  <si>
    <t>LOSS_ASSESSMENT_LIMIT</t>
  </si>
  <si>
    <t>LOSS_ASSESSMENT_COVERAGE_FACTOR</t>
  </si>
  <si>
    <t>PERSONAL_INJURY_LIABILITY</t>
  </si>
  <si>
    <t>PERSONAL_INJURY_LIABILITY_FACTOR</t>
  </si>
  <si>
    <t>EARTHQUAKE_SELECTED</t>
  </si>
  <si>
    <t>EARTHQUAKE_COVERAGE_FACTOR</t>
  </si>
  <si>
    <t>EARTHQUAKE_EXCLUDED</t>
  </si>
  <si>
    <t>DEDUCTIBLE_PERCENT</t>
  </si>
  <si>
    <t>EARTHQUAKE_DEDUCTIBLE_COVERAGE_FACTOR</t>
  </si>
  <si>
    <t>EARTHQUAKE_DEDUCTIBLE</t>
  </si>
  <si>
    <t>THEFT_LIMIT</t>
  </si>
  <si>
    <t>VANDALISM_COVERAGE</t>
  </si>
  <si>
    <t>EXTENDED_COVERAGE</t>
  </si>
  <si>
    <t>LIABILITY_LIMIT</t>
  </si>
  <si>
    <t>LIABILITY_LIMIT_FACTOR</t>
  </si>
  <si>
    <t>MEDICAL_LIMIT</t>
  </si>
  <si>
    <t>MEDICAL_PAYMENT_FACTOR</t>
  </si>
  <si>
    <t>MINIMUM_PREMIUM</t>
  </si>
  <si>
    <t>CITY</t>
  </si>
  <si>
    <t>BOBAPPLICABLEFACTOR</t>
  </si>
  <si>
    <t>AGEOFHOMERISKFACTOR</t>
  </si>
  <si>
    <t>CONSTRUCTIONTYPERISKFACTOR</t>
  </si>
  <si>
    <t>ROOFAGERISKFACTOR</t>
  </si>
  <si>
    <t>WINDDEDUCTIBLE</t>
  </si>
  <si>
    <t>WINDHAILDEDUCTIBLEFACTOR</t>
  </si>
  <si>
    <t>TERRITORYFACTOR</t>
  </si>
  <si>
    <t>SUBLINE_NAME</t>
  </si>
  <si>
    <t>POLICY_FEE</t>
  </si>
  <si>
    <t>PERSONAL_PROPERTY_TYPE</t>
  </si>
  <si>
    <t>SCHEDULED_PERSONAL_PROPERTY_
COVERAGE_FACTOR</t>
  </si>
  <si>
    <t>Sussex</t>
  </si>
  <si>
    <t>Bacon</t>
  </si>
  <si>
    <t>Ascension</t>
  </si>
  <si>
    <t>Cumberland</t>
  </si>
  <si>
    <t>Baltimore</t>
  </si>
  <si>
    <t>Amite</t>
  </si>
  <si>
    <t>Cheshire</t>
  </si>
  <si>
    <t>Burlington</t>
  </si>
  <si>
    <t>Chaves</t>
  </si>
  <si>
    <t>Bronx</t>
  </si>
  <si>
    <t>Alleghany</t>
  </si>
  <si>
    <t>Allendale</t>
  </si>
  <si>
    <t>Angelina</t>
  </si>
  <si>
    <t>Buena Vista (City)</t>
  </si>
  <si>
    <t>Alaska</t>
  </si>
  <si>
    <t>AK</t>
  </si>
  <si>
    <t>$150,000-$249,999</t>
  </si>
  <si>
    <t>Secondary/Seasonal</t>
  </si>
  <si>
    <t>Owner - Secondary Residence</t>
  </si>
  <si>
    <t>AL2</t>
  </si>
  <si>
    <t>Arizona</t>
  </si>
  <si>
    <t>Delaware</t>
  </si>
  <si>
    <t>COVINGTON</t>
  </si>
  <si>
    <t>LITCHFIELD</t>
  </si>
  <si>
    <t>BAY</t>
  </si>
  <si>
    <t>BULLOCH</t>
  </si>
  <si>
    <t>CALCASIEU</t>
  </si>
  <si>
    <t>CUMBERLAND</t>
  </si>
  <si>
    <t>SOMERSET</t>
  </si>
  <si>
    <t>DUKES</t>
  </si>
  <si>
    <t>HARRISON</t>
  </si>
  <si>
    <t>HILLSBOROUGH</t>
  </si>
  <si>
    <t>CAMDEN</t>
  </si>
  <si>
    <t>KINGS</t>
  </si>
  <si>
    <t>BLADEN</t>
  </si>
  <si>
    <t>NEWPORT</t>
  </si>
  <si>
    <t>BERKELEY</t>
  </si>
  <si>
    <t>BRAZORIA</t>
  </si>
  <si>
    <t>GLOUCESTER</t>
  </si>
  <si>
    <t>Column Category (Input/Output)</t>
  </si>
  <si>
    <t>Input</t>
  </si>
  <si>
    <t>Output</t>
  </si>
  <si>
    <t>Column Category
(Input/Output)</t>
  </si>
  <si>
    <t>Bibb</t>
  </si>
  <si>
    <t>Gila</t>
  </si>
  <si>
    <t>Archuleta</t>
  </si>
  <si>
    <t>Middlesex</t>
  </si>
  <si>
    <t>Bradford</t>
  </si>
  <si>
    <t>Bear Lake</t>
  </si>
  <si>
    <t>Boone</t>
  </si>
  <si>
    <t>Appanoose</t>
  </si>
  <si>
    <t>Barber</t>
  </si>
  <si>
    <t>Assumption</t>
  </si>
  <si>
    <t>Franklin</t>
  </si>
  <si>
    <t>Baltimore City</t>
  </si>
  <si>
    <t>Dukes</t>
  </si>
  <si>
    <t>Alpena</t>
  </si>
  <si>
    <t>Beltrami</t>
  </si>
  <si>
    <t>Attala</t>
  </si>
  <si>
    <t>Audrain</t>
  </si>
  <si>
    <t>Douglas</t>
  </si>
  <si>
    <t>Coos</t>
  </si>
  <si>
    <t>Camden</t>
  </si>
  <si>
    <t>Cibola</t>
  </si>
  <si>
    <t>Broome</t>
  </si>
  <si>
    <t>Anson</t>
  </si>
  <si>
    <t>Ashtabula</t>
  </si>
  <si>
    <t>Clatsop</t>
  </si>
  <si>
    <t>Providence</t>
  </si>
  <si>
    <t>Bledsoe</t>
  </si>
  <si>
    <t>Aransas</t>
  </si>
  <si>
    <t>Carbon</t>
  </si>
  <si>
    <t>Charlottesville (City)</t>
  </si>
  <si>
    <t>Chelan</t>
  </si>
  <si>
    <t>Bayfield</t>
  </si>
  <si>
    <t>AZ</t>
  </si>
  <si>
    <t>Long-Term Rental</t>
  </si>
  <si>
    <t>Rental - Annual</t>
  </si>
  <si>
    <t>AL3</t>
  </si>
  <si>
    <t>ESCAMBIA</t>
  </si>
  <si>
    <t>MIDDLESEX</t>
  </si>
  <si>
    <t>BRADFORD</t>
  </si>
  <si>
    <t>CAMERON</t>
  </si>
  <si>
    <t>FRANKLIN</t>
  </si>
  <si>
    <t>WICOMICO</t>
  </si>
  <si>
    <t>ESSEX</t>
  </si>
  <si>
    <t>JACKSON</t>
  </si>
  <si>
    <t>MERRIMACK</t>
  </si>
  <si>
    <t>CAPE MAY</t>
  </si>
  <si>
    <t>NASSAU</t>
  </si>
  <si>
    <t>BRUNSWICK</t>
  </si>
  <si>
    <t>PROVIDENCE</t>
  </si>
  <si>
    <t>CHARLESTON</t>
  </si>
  <si>
    <t>BROOKS</t>
  </si>
  <si>
    <t>HAMPTON CITY</t>
  </si>
  <si>
    <t>Operator</t>
  </si>
  <si>
    <t>Exact Match</t>
  </si>
  <si>
    <t>Greater than or equal</t>
  </si>
  <si>
    <t>Less than or equal</t>
  </si>
  <si>
    <t>Blount</t>
  </si>
  <si>
    <t>Graham</t>
  </si>
  <si>
    <t>Baca</t>
  </si>
  <si>
    <t>New Haven</t>
  </si>
  <si>
    <t>Benewah</t>
  </si>
  <si>
    <t>Brown</t>
  </si>
  <si>
    <t>Blackford</t>
  </si>
  <si>
    <t>Audubon</t>
  </si>
  <si>
    <t>Barton</t>
  </si>
  <si>
    <t>Avoyelles</t>
  </si>
  <si>
    <t>Hancock</t>
  </si>
  <si>
    <t>Calvert</t>
  </si>
  <si>
    <t>Essex</t>
  </si>
  <si>
    <t>Antrim</t>
  </si>
  <si>
    <t>Barry</t>
  </si>
  <si>
    <t>Elko</t>
  </si>
  <si>
    <t>Grafton</t>
  </si>
  <si>
    <t>Cape May</t>
  </si>
  <si>
    <t>Colfax</t>
  </si>
  <si>
    <t>Cattaraugus</t>
  </si>
  <si>
    <t>Ashe</t>
  </si>
  <si>
    <t>Athens</t>
  </si>
  <si>
    <t>Columbia</t>
  </si>
  <si>
    <t>Washington</t>
  </si>
  <si>
    <t>Bamberg</t>
  </si>
  <si>
    <t>Archer</t>
  </si>
  <si>
    <t>Daggett</t>
  </si>
  <si>
    <t>Chesapeake (City)</t>
  </si>
  <si>
    <t>Clallam</t>
  </si>
  <si>
    <t>AR</t>
  </si>
  <si>
    <t>$350,000 - $499,999</t>
  </si>
  <si>
    <t>HO6_STORIES_MIN (Reference)</t>
  </si>
  <si>
    <t>MAX</t>
  </si>
  <si>
    <t>Short-Term Rental</t>
  </si>
  <si>
    <t>Rental - Short Term/Seasonal</t>
  </si>
  <si>
    <t>AL4</t>
  </si>
  <si>
    <t>Colorado</t>
  </si>
  <si>
    <t>Amelia</t>
  </si>
  <si>
    <t>Georgia</t>
  </si>
  <si>
    <t>GENEVA</t>
  </si>
  <si>
    <t>NEW HAVEN</t>
  </si>
  <si>
    <t>BREVARD</t>
  </si>
  <si>
    <t>CHARLTON</t>
  </si>
  <si>
    <t>IBERIA</t>
  </si>
  <si>
    <t>WORCESTER</t>
  </si>
  <si>
    <t>PEARL RIVER</t>
  </si>
  <si>
    <t>ROCKINGHAM</t>
  </si>
  <si>
    <t>NEW YORK</t>
  </si>
  <si>
    <t>WASHINGTON</t>
  </si>
  <si>
    <t>COLLETON</t>
  </si>
  <si>
    <t>CALHOUN</t>
  </si>
  <si>
    <t>LANCASTER</t>
  </si>
  <si>
    <t>DS Attribute Name</t>
  </si>
  <si>
    <t>BaseRate</t>
  </si>
  <si>
    <t>TIV</t>
  </si>
  <si>
    <t>MinimumTiv</t>
  </si>
  <si>
    <t>TIVRateRelativityFactor</t>
  </si>
  <si>
    <t>MaximumTiv</t>
  </si>
  <si>
    <t>MaxTIVRateRelativityFactor</t>
  </si>
  <si>
    <t>AllOtherAgeofHomeFactor</t>
  </si>
  <si>
    <t>LimitChosen</t>
  </si>
  <si>
    <t>ExtendedReplacementCostFactor</t>
  </si>
  <si>
    <t>AlarmFactor</t>
  </si>
  <si>
    <t>WaterDamageSublimitFactor</t>
  </si>
  <si>
    <t>DeductibleAmount</t>
  </si>
  <si>
    <t>DeductibleType</t>
  </si>
  <si>
    <t>InsuranceScore</t>
  </si>
  <si>
    <t>NonWindBaseRate</t>
  </si>
  <si>
    <t>TigerCQApplicable</t>
  </si>
  <si>
    <t>MedicalLimit</t>
  </si>
  <si>
    <t>MinimumPremium</t>
  </si>
  <si>
    <t>City</t>
  </si>
  <si>
    <t>BoBApplicableFactor</t>
  </si>
  <si>
    <t>ConstructionTypeRiskFactor</t>
  </si>
  <si>
    <t>RoofAgeRiskFactor</t>
  </si>
  <si>
    <t>WindHailDeductibleFactorRenewal</t>
  </si>
  <si>
    <t>-</t>
  </si>
  <si>
    <t>PolicyFee</t>
  </si>
  <si>
    <t>PersonalPropertyType</t>
  </si>
  <si>
    <t>ScheduledPersonalPropertyFactor</t>
  </si>
  <si>
    <t>Bullock</t>
  </si>
  <si>
    <t>Greenlee</t>
  </si>
  <si>
    <t>Bradley</t>
  </si>
  <si>
    <t>Bent</t>
  </si>
  <si>
    <t>New London</t>
  </si>
  <si>
    <t>Broward</t>
  </si>
  <si>
    <t>Banks</t>
  </si>
  <si>
    <t>Bingham</t>
  </si>
  <si>
    <t>Bureau</t>
  </si>
  <si>
    <t>Bourbon</t>
  </si>
  <si>
    <t>Beauregard</t>
  </si>
  <si>
    <t>Kennebec</t>
  </si>
  <si>
    <t>Caroline</t>
  </si>
  <si>
    <t>Arenac</t>
  </si>
  <si>
    <t>Big Stone</t>
  </si>
  <si>
    <t>Bolivar</t>
  </si>
  <si>
    <t>Esmeralda</t>
  </si>
  <si>
    <t>Hillsborough</t>
  </si>
  <si>
    <t>Curry</t>
  </si>
  <si>
    <t>Cayuga</t>
  </si>
  <si>
    <t>Avery</t>
  </si>
  <si>
    <t>Auglaize</t>
  </si>
  <si>
    <t>Barnwell</t>
  </si>
  <si>
    <t>Armstrong</t>
  </si>
  <si>
    <t>Davis</t>
  </si>
  <si>
    <t>Colonial Heights (City)</t>
  </si>
  <si>
    <t>Buffalo</t>
  </si>
  <si>
    <t>California</t>
  </si>
  <si>
    <t>CA</t>
  </si>
  <si>
    <t>$500,000 - $1,000,000</t>
  </si>
  <si>
    <t>Vacant</t>
  </si>
  <si>
    <t>AL5</t>
  </si>
  <si>
    <t>Amherst</t>
  </si>
  <si>
    <t>Louisiana</t>
  </si>
  <si>
    <t>MOBILE</t>
  </si>
  <si>
    <t>NEW LONDON</t>
  </si>
  <si>
    <t>BROWARD</t>
  </si>
  <si>
    <t>CHATHAM</t>
  </si>
  <si>
    <t>IBERVILLE</t>
  </si>
  <si>
    <t>KENNEBEC</t>
  </si>
  <si>
    <t>NANTUCKET</t>
  </si>
  <si>
    <t>STONE</t>
  </si>
  <si>
    <t>STRAFFORD</t>
  </si>
  <si>
    <t>PUTNAM</t>
  </si>
  <si>
    <t>CARTERET</t>
  </si>
  <si>
    <t>DILLON</t>
  </si>
  <si>
    <t>MATHEWS</t>
  </si>
  <si>
    <t>Fully Qualified DS Attribute Name</t>
  </si>
  <si>
    <t>Root/SolartisInsuredV1/SublineName</t>
  </si>
  <si>
    <t>Location/Building/DwellingValuation</t>
  </si>
  <si>
    <t>Location/Building/PersonalPropertyValuation</t>
  </si>
  <si>
    <t>Location/Building/PolicyformFactor</t>
  </si>
  <si>
    <t>Insured/Location/StateRegionCode</t>
  </si>
  <si>
    <t>Insured/Location/RatingTerritory</t>
  </si>
  <si>
    <t>Location/Building/BaseRate</t>
  </si>
  <si>
    <t>Location/Building/TIV</t>
  </si>
  <si>
    <t>Location/Building/MinimumTiv</t>
  </si>
  <si>
    <t>Location/Building/TIVRateRelativityFactor</t>
  </si>
  <si>
    <t>Location/Building/MaximumTiv</t>
  </si>
  <si>
    <t>Location/Building/MaxTIVRateRelativityFactor</t>
  </si>
  <si>
    <t>Location/Building/MinimumNonWindRate</t>
  </si>
  <si>
    <t>Insured/Location/Zipcode1</t>
  </si>
  <si>
    <t>Insured/Location/County</t>
  </si>
  <si>
    <t>Root/SolartisInsuredV1/State</t>
  </si>
  <si>
    <t>Location/Building/ConstructionType</t>
  </si>
  <si>
    <t>Location/Building/ConstructionTypeFactor</t>
  </si>
  <si>
    <t>Location/Building/Occupancy</t>
  </si>
  <si>
    <t>Location/Building/OccupancyFactor</t>
  </si>
  <si>
    <t>Location/Building/AgeOfHome</t>
  </si>
  <si>
    <t>Location/Building/AllOtherAgeofHomeFactor</t>
  </si>
  <si>
    <t>Location/Building/AgeOfRoof</t>
  </si>
  <si>
    <t>Location/Building/AgeOfRoofFactor</t>
  </si>
  <si>
    <t>Building/PLWindCoverage/CoverageSelected</t>
  </si>
  <si>
    <t>Location/Building/NumberOfStories</t>
  </si>
  <si>
    <t>Location/Building/NumberOfStoriesFactor</t>
  </si>
  <si>
    <t>Location/Building/NumberOfLosses</t>
  </si>
  <si>
    <t>Location/Building/LossSurchargeFactor</t>
  </si>
  <si>
    <t>Building/DwellingCoverage/LimitChosen</t>
  </si>
  <si>
    <t>Location/Building/CoverageABandFactor</t>
  </si>
  <si>
    <t>Location/Building/ExtendedReplacementCost</t>
  </si>
  <si>
    <t>Location/Building/ExtendedReplacementCostFactor</t>
  </si>
  <si>
    <t>Location/Building/NumberOfFamilies</t>
  </si>
  <si>
    <t>Location/Building/FamilyFactor</t>
  </si>
  <si>
    <t>Location/Building/ProtectionClass</t>
  </si>
  <si>
    <t>Location/Building/ProtectionFactor</t>
  </si>
  <si>
    <t>Location/Building/Alarm</t>
  </si>
  <si>
    <t>Location/Building/AlarmFactor</t>
  </si>
  <si>
    <t>Root/SolartisInsuredV1/QuoteType</t>
  </si>
  <si>
    <t>Location/Building/WaterDamageSublimit</t>
  </si>
  <si>
    <t>Location/Building/WaterDamageSublimitFactor</t>
  </si>
  <si>
    <t>Building/AllOtherPerils/DeductibleAmount</t>
  </si>
  <si>
    <t>Building/AllOtherPerils/DeductibleType</t>
  </si>
  <si>
    <t>Building/AllOtherPerils/DeductibleFactor</t>
  </si>
  <si>
    <t>Building/WaterDamage/DeductibleAmount</t>
  </si>
  <si>
    <t>Building/WaterDamage/DeductibleFactor</t>
  </si>
  <si>
    <t>Account/Insured/InsuranceScoreStatus</t>
  </si>
  <si>
    <t>Account/Insured/InsuranceScore</t>
  </si>
  <si>
    <t>Location/Building/NonWindBaseRate</t>
  </si>
  <si>
    <t>Location/Building/DateBuilt</t>
  </si>
  <si>
    <t>Location/Building/TigerCQApplicable</t>
  </si>
  <si>
    <t>Location/Building/WindAalFactor</t>
  </si>
  <si>
    <t>Location/Building/CoastalWaterDistance</t>
  </si>
  <si>
    <t>Location/Building/MinimumPropertyRateFactor</t>
  </si>
  <si>
    <t>Building/MoldCoverage/LimitChosen</t>
  </si>
  <si>
    <t>Building/MoldCoverage/Premium</t>
  </si>
  <si>
    <t>Building/WaterBackup/LimitChosen</t>
  </si>
  <si>
    <t>Building/WaterBackup/Premium</t>
  </si>
  <si>
    <t>Building/IFCoverage/LimitChosen</t>
  </si>
  <si>
    <t>Building/IFCoverage/Premium</t>
  </si>
  <si>
    <t>Building/LossAssessment/LimitChosen</t>
  </si>
  <si>
    <t>Building/LossAssessment/Premium</t>
  </si>
  <si>
    <t>Building/PersonalInjuryCoverage/CoverageSelected</t>
  </si>
  <si>
    <t>Building/PersonalInjuryCoverage/Premium</t>
  </si>
  <si>
    <t>Building/EQCoverage/CoverageSelected</t>
  </si>
  <si>
    <t>Building/EQCoverage/Factor</t>
  </si>
  <si>
    <t>Building/EQCoverage/Deductible</t>
  </si>
  <si>
    <t>Building/EQCoverage/DeductibleFactor</t>
  </si>
  <si>
    <t>Building/TheftCoverage/LimitChosen</t>
  </si>
  <si>
    <t>Building/TheftCoverage/Premium</t>
  </si>
  <si>
    <t>Building/VandalismOrMaliciousMischiefCoverage/CoverageSelected</t>
  </si>
  <si>
    <t>Building/VandalismOrMaliciousMischiefCoverage/Factor</t>
  </si>
  <si>
    <t>Building/ExtendedCoverage/CoverageSelected</t>
  </si>
  <si>
    <t>Building/ExtendedCoverage/Factor</t>
  </si>
  <si>
    <t>Building/PersonalLiabilityCoverage/LimitChosen</t>
  </si>
  <si>
    <t>Building/PersonalLiabilityCoverage/Premium</t>
  </si>
  <si>
    <t>Building/MedicalPaymentsCoverage/MedicalLimit</t>
  </si>
  <si>
    <t>Building/MedicalPaymentsCoverage/Premium</t>
  </si>
  <si>
    <t>Root/SolartisInsuredV1/MinimumPremium</t>
  </si>
  <si>
    <t>Insured/Location/City</t>
  </si>
  <si>
    <t>Insured/Location/BoBApplicableFactor</t>
  </si>
  <si>
    <t>Location/Building/AgeOfHomeRiskFactor</t>
  </si>
  <si>
    <t>Location/Building/ConstructionTypeRiskFactor</t>
  </si>
  <si>
    <t>Location/Building/RoofAgeRiskFactor</t>
  </si>
  <si>
    <t>Location/Building/WindDeductiblePercentage</t>
  </si>
  <si>
    <t>Building/Coverage/WindHailDeductibleFactorRenewal</t>
  </si>
  <si>
    <t>Location/Building/TerritoryRelativityFactor</t>
  </si>
  <si>
    <t>Root/SolartisInsuredV1/PolicyFee</t>
  </si>
  <si>
    <t>Fully Qualified
DS Attribute Name</t>
  </si>
  <si>
    <t>Location/Building/PersonalPropertyType</t>
  </si>
  <si>
    <t>Location/Building/ScheduledPersonalPropertyFactor</t>
  </si>
  <si>
    <t>Butler</t>
  </si>
  <si>
    <t>La Paz</t>
  </si>
  <si>
    <t>Calhoun</t>
  </si>
  <si>
    <t>Boulder</t>
  </si>
  <si>
    <t>Tolland</t>
  </si>
  <si>
    <t>Barrow</t>
  </si>
  <si>
    <t>Blaine</t>
  </si>
  <si>
    <t>Black Hawk</t>
  </si>
  <si>
    <t>Bienville</t>
  </si>
  <si>
    <t>Knox</t>
  </si>
  <si>
    <t>Hampden</t>
  </si>
  <si>
    <t>Baraga</t>
  </si>
  <si>
    <t>Blue Earth</t>
  </si>
  <si>
    <t>Bates</t>
  </si>
  <si>
    <t>Eureka</t>
  </si>
  <si>
    <t>Merrimack</t>
  </si>
  <si>
    <t>De Baca</t>
  </si>
  <si>
    <t>Chautauqua</t>
  </si>
  <si>
    <t>Beaufort</t>
  </si>
  <si>
    <t>Belmont</t>
  </si>
  <si>
    <t>Crook</t>
  </si>
  <si>
    <t>Campbell</t>
  </si>
  <si>
    <t>Atascosa</t>
  </si>
  <si>
    <t>Duchesne</t>
  </si>
  <si>
    <t>Covington (City)</t>
  </si>
  <si>
    <t>Burnett</t>
  </si>
  <si>
    <t>CO</t>
  </si>
  <si>
    <t>$1,000,000+</t>
  </si>
  <si>
    <t>Builders Risk</t>
  </si>
  <si>
    <t>AL6</t>
  </si>
  <si>
    <t>Appomattox</t>
  </si>
  <si>
    <t>Maine</t>
  </si>
  <si>
    <t>MONROE</t>
  </si>
  <si>
    <t>TOLLAND</t>
  </si>
  <si>
    <t>EFFINGHAM</t>
  </si>
  <si>
    <t>JEFFERSON</t>
  </si>
  <si>
    <t>KNOX</t>
  </si>
  <si>
    <t>NORFOLK</t>
  </si>
  <si>
    <t>HUDSON</t>
  </si>
  <si>
    <t>QUEENS</t>
  </si>
  <si>
    <t>CHOWAN</t>
  </si>
  <si>
    <t>CHAMBERS</t>
  </si>
  <si>
    <t>DP1</t>
  </si>
  <si>
    <t>Actual Cash Value</t>
  </si>
  <si>
    <t>AK1</t>
  </si>
  <si>
    <t>Annual</t>
  </si>
  <si>
    <t>HO6</t>
  </si>
  <si>
    <t>CW</t>
  </si>
  <si>
    <t>CT</t>
  </si>
  <si>
    <t>28428</t>
  </si>
  <si>
    <t>New Hanover</t>
  </si>
  <si>
    <t>North Carolina</t>
  </si>
  <si>
    <t>NC6</t>
  </si>
  <si>
    <t>NO</t>
  </si>
  <si>
    <t>Monthly</t>
  </si>
  <si>
    <t>NEW_BUSINESS</t>
  </si>
  <si>
    <t>FL</t>
  </si>
  <si>
    <t>ALL</t>
  </si>
  <si>
    <t>N</t>
  </si>
  <si>
    <t>SC</t>
  </si>
  <si>
    <t>Fire Resistive</t>
  </si>
  <si>
    <t>Included</t>
  </si>
  <si>
    <t>1</t>
  </si>
  <si>
    <t>AL8</t>
  </si>
  <si>
    <t>MI</t>
  </si>
  <si>
    <t>Mens Jewelry</t>
  </si>
  <si>
    <t>Maricopa</t>
  </si>
  <si>
    <t>City &amp; of Broomfield</t>
  </si>
  <si>
    <t>Windham</t>
  </si>
  <si>
    <t>Charlotte</t>
  </si>
  <si>
    <t>Bartow</t>
  </si>
  <si>
    <t>Boise</t>
  </si>
  <si>
    <t>Bossier</t>
  </si>
  <si>
    <t>Lincoln</t>
  </si>
  <si>
    <t>Cecil</t>
  </si>
  <si>
    <t>Hampshire</t>
  </si>
  <si>
    <t>Humboldt</t>
  </si>
  <si>
    <t>Rockingham</t>
  </si>
  <si>
    <t>Gloucester</t>
  </si>
  <si>
    <t>Dona Ana</t>
  </si>
  <si>
    <t>Chemung</t>
  </si>
  <si>
    <t>Bertie</t>
  </si>
  <si>
    <t>Berkeley</t>
  </si>
  <si>
    <t>Cannon</t>
  </si>
  <si>
    <t>Austin</t>
  </si>
  <si>
    <t>Emery</t>
  </si>
  <si>
    <t>Danville (City)</t>
  </si>
  <si>
    <t>Cowlitz</t>
  </si>
  <si>
    <t>Calumet</t>
  </si>
  <si>
    <t>AL7</t>
  </si>
  <si>
    <t>Chaffee</t>
  </si>
  <si>
    <t>Arlington</t>
  </si>
  <si>
    <t>Maryland</t>
  </si>
  <si>
    <t>WINDHAM</t>
  </si>
  <si>
    <t>CHARLOTTE</t>
  </si>
  <si>
    <t>EVANS</t>
  </si>
  <si>
    <t>JEFFERSON DAVIS</t>
  </si>
  <si>
    <t>LINCOLN</t>
  </si>
  <si>
    <t>PLYMOUTH</t>
  </si>
  <si>
    <t>MERCER</t>
  </si>
  <si>
    <t>RICHMOND</t>
  </si>
  <si>
    <t>COLUMBUS</t>
  </si>
  <si>
    <t>GEORGETOWN</t>
  </si>
  <si>
    <t>FORT BEND</t>
  </si>
  <si>
    <t>NORFOLK CITY</t>
  </si>
  <si>
    <t>DP3</t>
  </si>
  <si>
    <t>Replacement Cost</t>
  </si>
  <si>
    <t>28402</t>
  </si>
  <si>
    <t>NC7</t>
  </si>
  <si>
    <t>HO5</t>
  </si>
  <si>
    <t>2</t>
  </si>
  <si>
    <t>Greater of $2,500 or 1%</t>
  </si>
  <si>
    <t>CT8</t>
  </si>
  <si>
    <t>Chambers</t>
  </si>
  <si>
    <t>Mohave</t>
  </si>
  <si>
    <t>Chicot</t>
  </si>
  <si>
    <t>Citrus</t>
  </si>
  <si>
    <t>Ben Hill</t>
  </si>
  <si>
    <t>Bonner</t>
  </si>
  <si>
    <t>Cass</t>
  </si>
  <si>
    <t>Bremer</t>
  </si>
  <si>
    <t>Chase</t>
  </si>
  <si>
    <t>Caddo</t>
  </si>
  <si>
    <t>Oxford</t>
  </si>
  <si>
    <t>Charles</t>
  </si>
  <si>
    <t>Carlton</t>
  </si>
  <si>
    <t>Chickasaw</t>
  </si>
  <si>
    <t>Bollinger</t>
  </si>
  <si>
    <t>Lander</t>
  </si>
  <si>
    <t>Strafford</t>
  </si>
  <si>
    <t>Hudson</t>
  </si>
  <si>
    <t>Eddy</t>
  </si>
  <si>
    <t>Chenango</t>
  </si>
  <si>
    <t>Bladen</t>
  </si>
  <si>
    <t>Deschutes</t>
  </si>
  <si>
    <t>Bailey</t>
  </si>
  <si>
    <t>Garfield</t>
  </si>
  <si>
    <t>Emporia (City)</t>
  </si>
  <si>
    <t>Chippewa</t>
  </si>
  <si>
    <t>DE</t>
  </si>
  <si>
    <t>Cheyenne</t>
  </si>
  <si>
    <t>Augusta</t>
  </si>
  <si>
    <t>Massachusetts</t>
  </si>
  <si>
    <t>CITRUS</t>
  </si>
  <si>
    <t>GLYNN</t>
  </si>
  <si>
    <t>LAFAYETTE</t>
  </si>
  <si>
    <t>OXFORD</t>
  </si>
  <si>
    <t>SUFFOLK</t>
  </si>
  <si>
    <t>CRAVEN</t>
  </si>
  <si>
    <t>HAMPTON</t>
  </si>
  <si>
    <t>GALVESTON</t>
  </si>
  <si>
    <t>NORTHAMPTON</t>
  </si>
  <si>
    <t>28461</t>
  </si>
  <si>
    <t>Brunswick</t>
  </si>
  <si>
    <t>NC8</t>
  </si>
  <si>
    <t>HO8</t>
  </si>
  <si>
    <t>Masonry</t>
  </si>
  <si>
    <t>Y</t>
  </si>
  <si>
    <t>3</t>
  </si>
  <si>
    <t>FL5</t>
  </si>
  <si>
    <t>OR</t>
  </si>
  <si>
    <t>Cherokee</t>
  </si>
  <si>
    <t>Navajo</t>
  </si>
  <si>
    <t>Clay</t>
  </si>
  <si>
    <t>Berrien</t>
  </si>
  <si>
    <t>Bonneville</t>
  </si>
  <si>
    <t>Champaign</t>
  </si>
  <si>
    <t>Buchanan</t>
  </si>
  <si>
    <t>Calcasieu</t>
  </si>
  <si>
    <t>Penobscot</t>
  </si>
  <si>
    <t>Dorchester</t>
  </si>
  <si>
    <t>Nantucket</t>
  </si>
  <si>
    <t>Benzie</t>
  </si>
  <si>
    <t>Carver</t>
  </si>
  <si>
    <t>Choctaw</t>
  </si>
  <si>
    <t>Sullivan</t>
  </si>
  <si>
    <t>Hunterdon</t>
  </si>
  <si>
    <t>Grant</t>
  </si>
  <si>
    <t>Clinton</t>
  </si>
  <si>
    <t>Charleston</t>
  </si>
  <si>
    <t>Carter</t>
  </si>
  <si>
    <t>Bandera</t>
  </si>
  <si>
    <t>Grand</t>
  </si>
  <si>
    <t>Fairfax (City)</t>
  </si>
  <si>
    <t>Ferry</t>
  </si>
  <si>
    <t>Washington_DC</t>
  </si>
  <si>
    <t>DC</t>
  </si>
  <si>
    <t>CT1</t>
  </si>
  <si>
    <t>Idaho</t>
  </si>
  <si>
    <t>Bath</t>
  </si>
  <si>
    <t>Mississippi</t>
  </si>
  <si>
    <t>CLAY</t>
  </si>
  <si>
    <t>LIBERTY</t>
  </si>
  <si>
    <t>LAFOURCHE</t>
  </si>
  <si>
    <t>PENOBSCOT</t>
  </si>
  <si>
    <t>MONMOUTH</t>
  </si>
  <si>
    <t>WESTCHESTER</t>
  </si>
  <si>
    <t>CURRITUCK</t>
  </si>
  <si>
    <t>HORRY</t>
  </si>
  <si>
    <t>HARDIN</t>
  </si>
  <si>
    <t>NORTHUMBERLAND</t>
  </si>
  <si>
    <t>Chowan</t>
  </si>
  <si>
    <t>NC10</t>
  </si>
  <si>
    <t>4</t>
  </si>
  <si>
    <t>Greater of $10,000 or 4%</t>
  </si>
  <si>
    <t>FL13</t>
  </si>
  <si>
    <t>MA</t>
  </si>
  <si>
    <t>Chilton</t>
  </si>
  <si>
    <t>Pima</t>
  </si>
  <si>
    <t>Clear Creek</t>
  </si>
  <si>
    <t>Collier</t>
  </si>
  <si>
    <t>Boundary</t>
  </si>
  <si>
    <t>Christian</t>
  </si>
  <si>
    <t>Buena Vista</t>
  </si>
  <si>
    <t>Caldwell</t>
  </si>
  <si>
    <t>Piscataquis</t>
  </si>
  <si>
    <t>Frederick</t>
  </si>
  <si>
    <t>Norfolk</t>
  </si>
  <si>
    <t>Claiborne</t>
  </si>
  <si>
    <t>Lyon</t>
  </si>
  <si>
    <t>Mercer</t>
  </si>
  <si>
    <t>Guadalupe</t>
  </si>
  <si>
    <t>Buncombe</t>
  </si>
  <si>
    <t>Gilliam</t>
  </si>
  <si>
    <t>Cheatham</t>
  </si>
  <si>
    <t>Bastrop</t>
  </si>
  <si>
    <t>Iron</t>
  </si>
  <si>
    <t>Falls Church (City)</t>
  </si>
  <si>
    <t>CT2</t>
  </si>
  <si>
    <t>Illinois</t>
  </si>
  <si>
    <t>City and of Denver</t>
  </si>
  <si>
    <t>New_Hampshire</t>
  </si>
  <si>
    <t>COLLIER</t>
  </si>
  <si>
    <t>LONG</t>
  </si>
  <si>
    <t>ORLEANS</t>
  </si>
  <si>
    <t>SAGADAHOC</t>
  </si>
  <si>
    <t>OCEAN</t>
  </si>
  <si>
    <t>DARE</t>
  </si>
  <si>
    <t>JASPER</t>
  </si>
  <si>
    <t>HARRIS</t>
  </si>
  <si>
    <t>POQUOSON CITY</t>
  </si>
  <si>
    <t>27941</t>
  </si>
  <si>
    <t>Currituck</t>
  </si>
  <si>
    <t>5</t>
  </si>
  <si>
    <t>Greater of $15,000 or 5%</t>
  </si>
  <si>
    <t>FL21</t>
  </si>
  <si>
    <t>Pinal</t>
  </si>
  <si>
    <t>Cleburne</t>
  </si>
  <si>
    <t>Conejos</t>
  </si>
  <si>
    <t>Bleckley</t>
  </si>
  <si>
    <t>Butte</t>
  </si>
  <si>
    <t>Cameron</t>
  </si>
  <si>
    <t>Sagadahoc</t>
  </si>
  <si>
    <t>Garrett</t>
  </si>
  <si>
    <t>Plymouth</t>
  </si>
  <si>
    <t>Branch</t>
  </si>
  <si>
    <t>Clarke</t>
  </si>
  <si>
    <t>Mineral</t>
  </si>
  <si>
    <t>Harding</t>
  </si>
  <si>
    <t>Cortland</t>
  </si>
  <si>
    <t>Burke</t>
  </si>
  <si>
    <t>Chester</t>
  </si>
  <si>
    <t>Baylor</t>
  </si>
  <si>
    <t>Juab</t>
  </si>
  <si>
    <t>Franklin (City)</t>
  </si>
  <si>
    <t>Crawford</t>
  </si>
  <si>
    <t>GA</t>
  </si>
  <si>
    <t>CT3</t>
  </si>
  <si>
    <t>Indiana</t>
  </si>
  <si>
    <t>Bland</t>
  </si>
  <si>
    <t>New_Jersey</t>
  </si>
  <si>
    <t>COLUMBIA</t>
  </si>
  <si>
    <t>MCINTOSH</t>
  </si>
  <si>
    <t>PLAQUEMINES</t>
  </si>
  <si>
    <t>UNION</t>
  </si>
  <si>
    <t>DUPLIN</t>
  </si>
  <si>
    <t>MARION</t>
  </si>
  <si>
    <t>HIDALGO</t>
  </si>
  <si>
    <t>PORTSMOUTH CITY</t>
  </si>
  <si>
    <t>27953</t>
  </si>
  <si>
    <t>Dare</t>
  </si>
  <si>
    <t>Steel</t>
  </si>
  <si>
    <t>CentralStationBurglarAlarm</t>
  </si>
  <si>
    <t>6</t>
  </si>
  <si>
    <t>Greater of $25,000 or 10%</t>
  </si>
  <si>
    <t>FL29</t>
  </si>
  <si>
    <t>NY</t>
  </si>
  <si>
    <t>Womens Jewelry</t>
  </si>
  <si>
    <t>Santa Cruz</t>
  </si>
  <si>
    <t>Cleveland</t>
  </si>
  <si>
    <t>Costilla</t>
  </si>
  <si>
    <t>Desoto</t>
  </si>
  <si>
    <t>Brantley</t>
  </si>
  <si>
    <t>Camas</t>
  </si>
  <si>
    <t>Catahoula</t>
  </si>
  <si>
    <t>Somerset</t>
  </si>
  <si>
    <t>Harford</t>
  </si>
  <si>
    <t>Suffolk</t>
  </si>
  <si>
    <t>Chisago</t>
  </si>
  <si>
    <t>Nye</t>
  </si>
  <si>
    <t>Monmouth</t>
  </si>
  <si>
    <t>Hidalgo</t>
  </si>
  <si>
    <t>Cabarrus</t>
  </si>
  <si>
    <t>Clermont</t>
  </si>
  <si>
    <t>Harney</t>
  </si>
  <si>
    <t>Chesterfield</t>
  </si>
  <si>
    <t>Bee</t>
  </si>
  <si>
    <t>Kane</t>
  </si>
  <si>
    <t>Fredericksburg (City)</t>
  </si>
  <si>
    <t>Dane</t>
  </si>
  <si>
    <t>Hawaii</t>
  </si>
  <si>
    <t>HI</t>
  </si>
  <si>
    <t>CT4</t>
  </si>
  <si>
    <t>Iowa</t>
  </si>
  <si>
    <t>DE SOTO</t>
  </si>
  <si>
    <t>Botetourt</t>
  </si>
  <si>
    <t>New_York</t>
  </si>
  <si>
    <t>TATTNALL</t>
  </si>
  <si>
    <t>ST. BERNARD</t>
  </si>
  <si>
    <t>WALDO</t>
  </si>
  <si>
    <t>GATES</t>
  </si>
  <si>
    <t>WILLIAMSBURG</t>
  </si>
  <si>
    <t>VIRGINIA BEACH CITY</t>
  </si>
  <si>
    <t>28451</t>
  </si>
  <si>
    <t>NC11</t>
  </si>
  <si>
    <t>7</t>
  </si>
  <si>
    <t>FL37</t>
  </si>
  <si>
    <t>IN</t>
  </si>
  <si>
    <t>Yavapai</t>
  </si>
  <si>
    <t>Crowley</t>
  </si>
  <si>
    <t>Dixie</t>
  </si>
  <si>
    <t>Brooks</t>
  </si>
  <si>
    <t>Canyon</t>
  </si>
  <si>
    <t>Daviess</t>
  </si>
  <si>
    <t>Waldo</t>
  </si>
  <si>
    <t>Howard</t>
  </si>
  <si>
    <t>Worcester</t>
  </si>
  <si>
    <t>Coahoma</t>
  </si>
  <si>
    <t>Callaway</t>
  </si>
  <si>
    <t>Pershing</t>
  </si>
  <si>
    <t>Morris</t>
  </si>
  <si>
    <t>Lea</t>
  </si>
  <si>
    <t>Dutchess</t>
  </si>
  <si>
    <t>Hood River</t>
  </si>
  <si>
    <t>Clarendon</t>
  </si>
  <si>
    <t>Bell</t>
  </si>
  <si>
    <t>Millard</t>
  </si>
  <si>
    <t>Galax (City)</t>
  </si>
  <si>
    <t>Grays Harbor</t>
  </si>
  <si>
    <t>Dodge</t>
  </si>
  <si>
    <t>ID</t>
  </si>
  <si>
    <t>CT5</t>
  </si>
  <si>
    <t>Kansas</t>
  </si>
  <si>
    <t>North_Carolina</t>
  </si>
  <si>
    <t>DIXIE</t>
  </si>
  <si>
    <t>WAYNE</t>
  </si>
  <si>
    <t>ST. CHARLES</t>
  </si>
  <si>
    <t>HERTFORD</t>
  </si>
  <si>
    <t>YORK</t>
  </si>
  <si>
    <t>Functional Replacement Cost</t>
  </si>
  <si>
    <t>AR1</t>
  </si>
  <si>
    <t>28470</t>
  </si>
  <si>
    <t>Builders Risk DP3</t>
  </si>
  <si>
    <t>8</t>
  </si>
  <si>
    <t>FL45</t>
  </si>
  <si>
    <t>VT</t>
  </si>
  <si>
    <t>Yuma</t>
  </si>
  <si>
    <t>Conway</t>
  </si>
  <si>
    <t>Custer</t>
  </si>
  <si>
    <t>Duval</t>
  </si>
  <si>
    <t>Bryan</t>
  </si>
  <si>
    <t>Caribou</t>
  </si>
  <si>
    <t>Coles</t>
  </si>
  <si>
    <t>Dearborn</t>
  </si>
  <si>
    <t>Cloud</t>
  </si>
  <si>
    <t>Concordia</t>
  </si>
  <si>
    <t>Charlevoix</t>
  </si>
  <si>
    <t>Clearwater</t>
  </si>
  <si>
    <t>Copiah</t>
  </si>
  <si>
    <t>Storey</t>
  </si>
  <si>
    <t>Ocean</t>
  </si>
  <si>
    <t>Erie</t>
  </si>
  <si>
    <t>Columbiana</t>
  </si>
  <si>
    <t>Jackson</t>
  </si>
  <si>
    <t>Colleton</t>
  </si>
  <si>
    <t>Cocke</t>
  </si>
  <si>
    <t>Bexar</t>
  </si>
  <si>
    <t>Morgan</t>
  </si>
  <si>
    <t>Hampton (City)</t>
  </si>
  <si>
    <t>Island</t>
  </si>
  <si>
    <t>Door</t>
  </si>
  <si>
    <t>IL</t>
  </si>
  <si>
    <t>CT6</t>
  </si>
  <si>
    <t>DeKalb</t>
  </si>
  <si>
    <t>Rhode_Island</t>
  </si>
  <si>
    <t>DUVAL</t>
  </si>
  <si>
    <t>ST. JAMES</t>
  </si>
  <si>
    <t>HYDE</t>
  </si>
  <si>
    <t>JIM WELLS</t>
  </si>
  <si>
    <t>AZ1</t>
  </si>
  <si>
    <t>27968</t>
  </si>
  <si>
    <t>NC12</t>
  </si>
  <si>
    <t>FL53</t>
  </si>
  <si>
    <t>NH</t>
  </si>
  <si>
    <t>Coffee</t>
  </si>
  <si>
    <t>Craighead</t>
  </si>
  <si>
    <t>Delta</t>
  </si>
  <si>
    <t>Escambia</t>
  </si>
  <si>
    <t>Bulloch</t>
  </si>
  <si>
    <t>Cassia</t>
  </si>
  <si>
    <t>Cook</t>
  </si>
  <si>
    <t>Decatur</t>
  </si>
  <si>
    <t>Cedar</t>
  </si>
  <si>
    <t>Coffey</t>
  </si>
  <si>
    <t>De Soto</t>
  </si>
  <si>
    <t>York</t>
  </si>
  <si>
    <t>Montgomery</t>
  </si>
  <si>
    <t>Cheboygan</t>
  </si>
  <si>
    <t>Covington</t>
  </si>
  <si>
    <t>Cape Girardeau</t>
  </si>
  <si>
    <t>Washoe</t>
  </si>
  <si>
    <t>Passaic</t>
  </si>
  <si>
    <t>Los Alamos</t>
  </si>
  <si>
    <t>Carteret</t>
  </si>
  <si>
    <t>Coshocton</t>
  </si>
  <si>
    <t>Jefferson</t>
  </si>
  <si>
    <t>Darlington</t>
  </si>
  <si>
    <t>Blanco</t>
  </si>
  <si>
    <t>Piute</t>
  </si>
  <si>
    <t>Harrisonburg (City)</t>
  </si>
  <si>
    <t>CT7</t>
  </si>
  <si>
    <t>South_Carolina</t>
  </si>
  <si>
    <t>ST. JOHN THE BAPTIST</t>
  </si>
  <si>
    <t>JONES</t>
  </si>
  <si>
    <t>KENEDY</t>
  </si>
  <si>
    <t>Builders Risk DP1</t>
  </si>
  <si>
    <t>CA1</t>
  </si>
  <si>
    <t>28520</t>
  </si>
  <si>
    <t>NC13</t>
  </si>
  <si>
    <t>Reinforced Concrete</t>
  </si>
  <si>
    <t>ME</t>
  </si>
  <si>
    <t>FL61</t>
  </si>
  <si>
    <t>WY</t>
  </si>
  <si>
    <t>Colbert</t>
  </si>
  <si>
    <t>Flagler</t>
  </si>
  <si>
    <t>Cerro Gordo</t>
  </si>
  <si>
    <t>Comanche</t>
  </si>
  <si>
    <t>East Baton Rouge</t>
  </si>
  <si>
    <t>Prince George's</t>
  </si>
  <si>
    <t>Cottonwood</t>
  </si>
  <si>
    <t>DeSoto</t>
  </si>
  <si>
    <t>White Pine</t>
  </si>
  <si>
    <t>Salem</t>
  </si>
  <si>
    <t>Luna</t>
  </si>
  <si>
    <t>Caswell</t>
  </si>
  <si>
    <t>Josephine</t>
  </si>
  <si>
    <t>Dillon</t>
  </si>
  <si>
    <t>Crockett</t>
  </si>
  <si>
    <t>Borden</t>
  </si>
  <si>
    <t>Rich</t>
  </si>
  <si>
    <t>Hopewell (City)</t>
  </si>
  <si>
    <t>King</t>
  </si>
  <si>
    <t>Dunn</t>
  </si>
  <si>
    <t>IA</t>
  </si>
  <si>
    <t>Buckingham</t>
  </si>
  <si>
    <t>Texas</t>
  </si>
  <si>
    <t>FLAGLER</t>
  </si>
  <si>
    <t>ST. MARTIN</t>
  </si>
  <si>
    <t>MARTIN</t>
  </si>
  <si>
    <t>KLEBERG</t>
  </si>
  <si>
    <t>CO1</t>
  </si>
  <si>
    <t>Ohio</t>
  </si>
  <si>
    <t>OH1</t>
  </si>
  <si>
    <t>CentralStationFireAlarm</t>
  </si>
  <si>
    <t>VDP1</t>
  </si>
  <si>
    <t>FL69</t>
  </si>
  <si>
    <t>Bank Vault Jewelry</t>
  </si>
  <si>
    <t>Conecuh</t>
  </si>
  <si>
    <t>Crittenden</t>
  </si>
  <si>
    <t>Dolores</t>
  </si>
  <si>
    <t>Butts</t>
  </si>
  <si>
    <t>Cowley</t>
  </si>
  <si>
    <t>East Carroll</t>
  </si>
  <si>
    <t>Queen Anne's</t>
  </si>
  <si>
    <t>Clare</t>
  </si>
  <si>
    <t>Crow Wing</t>
  </si>
  <si>
    <t>Forrest</t>
  </si>
  <si>
    <t>McKinley</t>
  </si>
  <si>
    <t>Fulton</t>
  </si>
  <si>
    <t>Catawba</t>
  </si>
  <si>
    <t>Cuyahoga</t>
  </si>
  <si>
    <t>Klamath</t>
  </si>
  <si>
    <t>Bosque</t>
  </si>
  <si>
    <t>Salt Lake</t>
  </si>
  <si>
    <t>Lexington (City)</t>
  </si>
  <si>
    <t>Kitsap</t>
  </si>
  <si>
    <t>Eau Claire</t>
  </si>
  <si>
    <t>KS</t>
  </si>
  <si>
    <t>DE1</t>
  </si>
  <si>
    <t>Virginia</t>
  </si>
  <si>
    <t>ST. MARY</t>
  </si>
  <si>
    <t>NEW HANOVER</t>
  </si>
  <si>
    <t>VDP3</t>
  </si>
  <si>
    <t>GA6</t>
  </si>
  <si>
    <t>TX</t>
  </si>
  <si>
    <t>Coosa</t>
  </si>
  <si>
    <t>Cross</t>
  </si>
  <si>
    <t>Gadsden</t>
  </si>
  <si>
    <t>Dubois</t>
  </si>
  <si>
    <t>East Feliciana</t>
  </si>
  <si>
    <t>Saint Mary's</t>
  </si>
  <si>
    <t>Dakota</t>
  </si>
  <si>
    <t>Mora</t>
  </si>
  <si>
    <t>Genesee</t>
  </si>
  <si>
    <t>Chatham</t>
  </si>
  <si>
    <t>Darke</t>
  </si>
  <si>
    <t>Lake</t>
  </si>
  <si>
    <t>Edgefield</t>
  </si>
  <si>
    <t>Davidson</t>
  </si>
  <si>
    <t>Bowie</t>
  </si>
  <si>
    <t>San Juan</t>
  </si>
  <si>
    <t>Lynchburg (City)</t>
  </si>
  <si>
    <t>Kittitas</t>
  </si>
  <si>
    <t>Florence</t>
  </si>
  <si>
    <t>Kentucky</t>
  </si>
  <si>
    <t>KY</t>
  </si>
  <si>
    <t>DE2</t>
  </si>
  <si>
    <t>Michigan</t>
  </si>
  <si>
    <t>De Witt</t>
  </si>
  <si>
    <t>GADSDEN</t>
  </si>
  <si>
    <t>ST. TAMMANY</t>
  </si>
  <si>
    <t>ONSLOW</t>
  </si>
  <si>
    <t>LIVE OAK</t>
  </si>
  <si>
    <t>GA14</t>
  </si>
  <si>
    <t>MS</t>
  </si>
  <si>
    <t>Dallas</t>
  </si>
  <si>
    <t>Eagle</t>
  </si>
  <si>
    <t>Gilchrist</t>
  </si>
  <si>
    <t>Elmore</t>
  </si>
  <si>
    <t>Elkhart</t>
  </si>
  <si>
    <t>Evangeline</t>
  </si>
  <si>
    <t>George</t>
  </si>
  <si>
    <t>Union</t>
  </si>
  <si>
    <t>Otero</t>
  </si>
  <si>
    <t>Greene</t>
  </si>
  <si>
    <t>Defiance</t>
  </si>
  <si>
    <t>Lane</t>
  </si>
  <si>
    <t>Brazoria</t>
  </si>
  <si>
    <t>Sanpete</t>
  </si>
  <si>
    <t>Manassas (City)</t>
  </si>
  <si>
    <t>Klickitat</t>
  </si>
  <si>
    <t>Fond du Lac</t>
  </si>
  <si>
    <t>LA</t>
  </si>
  <si>
    <t>DC1</t>
  </si>
  <si>
    <t>Minnesota</t>
  </si>
  <si>
    <t>GILCHRIST</t>
  </si>
  <si>
    <t>TANGIPAHOA</t>
  </si>
  <si>
    <t>PAMLICO</t>
  </si>
  <si>
    <t>MATAGORDA</t>
  </si>
  <si>
    <t>Gallia</t>
  </si>
  <si>
    <t>Superior</t>
  </si>
  <si>
    <t>ME8</t>
  </si>
  <si>
    <t>Crenshaw</t>
  </si>
  <si>
    <t>Desha</t>
  </si>
  <si>
    <t>Elbert</t>
  </si>
  <si>
    <t>Glades</t>
  </si>
  <si>
    <t>Candler</t>
  </si>
  <si>
    <t>Fayette</t>
  </si>
  <si>
    <t>Dickinson</t>
  </si>
  <si>
    <t>Talbot</t>
  </si>
  <si>
    <t>Chariton</t>
  </si>
  <si>
    <t>Warren</t>
  </si>
  <si>
    <t>Quay</t>
  </si>
  <si>
    <t>Hamilton</t>
  </si>
  <si>
    <t>Brazos</t>
  </si>
  <si>
    <t>Sevier</t>
  </si>
  <si>
    <t>Manassas Park (City)</t>
  </si>
  <si>
    <t>Lewis</t>
  </si>
  <si>
    <t>Forest</t>
  </si>
  <si>
    <t>FL1</t>
  </si>
  <si>
    <t>El Paso</t>
  </si>
  <si>
    <t>GLADES</t>
  </si>
  <si>
    <t>TERREBONNE</t>
  </si>
  <si>
    <t>PASQUOTANK</t>
  </si>
  <si>
    <t>NUECES</t>
  </si>
  <si>
    <t>Henry</t>
  </si>
  <si>
    <t>MD1</t>
  </si>
  <si>
    <t>RI</t>
  </si>
  <si>
    <t>Cullman</t>
  </si>
  <si>
    <t>Drew</t>
  </si>
  <si>
    <t>Gulf</t>
  </si>
  <si>
    <t>Fremont</t>
  </si>
  <si>
    <t>DuPage</t>
  </si>
  <si>
    <t>Floyd</t>
  </si>
  <si>
    <t>Clayton</t>
  </si>
  <si>
    <t>Doniphan</t>
  </si>
  <si>
    <t>Faribault</t>
  </si>
  <si>
    <t>Grenada</t>
  </si>
  <si>
    <t>Rio Arriba</t>
  </si>
  <si>
    <t>Herkimer</t>
  </si>
  <si>
    <t>Linn</t>
  </si>
  <si>
    <t>Georgetown</t>
  </si>
  <si>
    <t>Dickson</t>
  </si>
  <si>
    <t>Brewster</t>
  </si>
  <si>
    <t>Summit</t>
  </si>
  <si>
    <t>Martinsville (City)</t>
  </si>
  <si>
    <t>MD</t>
  </si>
  <si>
    <t>FL2</t>
  </si>
  <si>
    <t>Missouri</t>
  </si>
  <si>
    <t>GULF</t>
  </si>
  <si>
    <t>VERMILLION</t>
  </si>
  <si>
    <t>PENDER</t>
  </si>
  <si>
    <t>ORANGE</t>
  </si>
  <si>
    <t>CentralStationBurglar&amp;Firealarm</t>
  </si>
  <si>
    <t>MA4</t>
  </si>
  <si>
    <t>Furs</t>
  </si>
  <si>
    <t>Dale</t>
  </si>
  <si>
    <t>Faulkner</t>
  </si>
  <si>
    <t>Catoosa</t>
  </si>
  <si>
    <t>Gem</t>
  </si>
  <si>
    <t>Edgar</t>
  </si>
  <si>
    <t>Fountain</t>
  </si>
  <si>
    <t>Iberia</t>
  </si>
  <si>
    <t>Wicomico</t>
  </si>
  <si>
    <t>Eaton</t>
  </si>
  <si>
    <t>Fillmore</t>
  </si>
  <si>
    <t>Roosevelt</t>
  </si>
  <si>
    <t>Malheur</t>
  </si>
  <si>
    <t>Greenville</t>
  </si>
  <si>
    <t>Dyer</t>
  </si>
  <si>
    <t>Briscoe</t>
  </si>
  <si>
    <t>Tooele</t>
  </si>
  <si>
    <t>Newport News (City)</t>
  </si>
  <si>
    <t>Mason</t>
  </si>
  <si>
    <t>Green</t>
  </si>
  <si>
    <t>FL3</t>
  </si>
  <si>
    <t>Nevada</t>
  </si>
  <si>
    <t>Charles City</t>
  </si>
  <si>
    <t>HAMILTON</t>
  </si>
  <si>
    <t>PERQUIMANS</t>
  </si>
  <si>
    <t>REFUGIO</t>
  </si>
  <si>
    <t>DE3</t>
  </si>
  <si>
    <t>Marion</t>
  </si>
  <si>
    <t>NH2</t>
  </si>
  <si>
    <t>Hardee</t>
  </si>
  <si>
    <t>Charlton</t>
  </si>
  <si>
    <t>Gooding</t>
  </si>
  <si>
    <t>Edwards</t>
  </si>
  <si>
    <t>Iberville</t>
  </si>
  <si>
    <t>Emmet</t>
  </si>
  <si>
    <t>Freeborn</t>
  </si>
  <si>
    <t>Harrison</t>
  </si>
  <si>
    <t>Sandoval</t>
  </si>
  <si>
    <t>Kings</t>
  </si>
  <si>
    <t>Columbus</t>
  </si>
  <si>
    <t>Greenwood</t>
  </si>
  <si>
    <t>Uintah</t>
  </si>
  <si>
    <t>Norfolk (City)</t>
  </si>
  <si>
    <t>Okanogan</t>
  </si>
  <si>
    <t>Green Lake</t>
  </si>
  <si>
    <t>FL4</t>
  </si>
  <si>
    <t>HARDEE</t>
  </si>
  <si>
    <t>SAMPSON</t>
  </si>
  <si>
    <t>SAN PATRICIO</t>
  </si>
  <si>
    <t>Morrow</t>
  </si>
  <si>
    <t>Log Home</t>
  </si>
  <si>
    <t>9</t>
  </si>
  <si>
    <t>NJ4</t>
  </si>
  <si>
    <t>OH</t>
  </si>
  <si>
    <t>Gilpin</t>
  </si>
  <si>
    <t>Hendry</t>
  </si>
  <si>
    <t>Effingham</t>
  </si>
  <si>
    <t>Elk</t>
  </si>
  <si>
    <t>Goodhue</t>
  </si>
  <si>
    <t>Hinds</t>
  </si>
  <si>
    <t>Craven</t>
  </si>
  <si>
    <t>Hampton</t>
  </si>
  <si>
    <t>Fentress</t>
  </si>
  <si>
    <t>Utah</t>
  </si>
  <si>
    <t>Norton (City)</t>
  </si>
  <si>
    <t>Pacific</t>
  </si>
  <si>
    <t>MN</t>
  </si>
  <si>
    <t>JEFFERSON PARISH</t>
  </si>
  <si>
    <t>San Miguel</t>
  </si>
  <si>
    <t>HENDRY</t>
  </si>
  <si>
    <t>TYRRELL</t>
  </si>
  <si>
    <t>VICTORIA</t>
  </si>
  <si>
    <t>FL10</t>
  </si>
  <si>
    <t>Portage</t>
  </si>
  <si>
    <t>10</t>
  </si>
  <si>
    <t>NJ12</t>
  </si>
  <si>
    <t>Garland</t>
  </si>
  <si>
    <t>Hernando</t>
  </si>
  <si>
    <t>Chattahoochee</t>
  </si>
  <si>
    <t>Gibson</t>
  </si>
  <si>
    <t>Ellis</t>
  </si>
  <si>
    <t>Gladwin</t>
  </si>
  <si>
    <t>Holmes</t>
  </si>
  <si>
    <t>Cole</t>
  </si>
  <si>
    <t>Livingston</t>
  </si>
  <si>
    <t>Multnomah</t>
  </si>
  <si>
    <t>Horry</t>
  </si>
  <si>
    <t>Burleson</t>
  </si>
  <si>
    <t>Wasatch</t>
  </si>
  <si>
    <t>Petersburg (City)</t>
  </si>
  <si>
    <t>Pend Oreille</t>
  </si>
  <si>
    <t>FL6</t>
  </si>
  <si>
    <t>New_Mexico</t>
  </si>
  <si>
    <t>HERNANDO</t>
  </si>
  <si>
    <t>WHARTON</t>
  </si>
  <si>
    <t>FL11</t>
  </si>
  <si>
    <t>Shelby</t>
  </si>
  <si>
    <t>Adobe</t>
  </si>
  <si>
    <t>11</t>
  </si>
  <si>
    <t>NY8</t>
  </si>
  <si>
    <t>WI</t>
  </si>
  <si>
    <t>Gunnison</t>
  </si>
  <si>
    <t>Highlands</t>
  </si>
  <si>
    <t>Chattooga</t>
  </si>
  <si>
    <t>Jerome</t>
  </si>
  <si>
    <t>Ford</t>
  </si>
  <si>
    <t>Ellsworth</t>
  </si>
  <si>
    <t>Jefferson Davis</t>
  </si>
  <si>
    <t>Gogebic</t>
  </si>
  <si>
    <t>Hennepin</t>
  </si>
  <si>
    <t>Humphreys</t>
  </si>
  <si>
    <t>Cooper</t>
  </si>
  <si>
    <t>Santa Fe</t>
  </si>
  <si>
    <t>Madison</t>
  </si>
  <si>
    <t>Polk</t>
  </si>
  <si>
    <t>Jasper</t>
  </si>
  <si>
    <t>Burnet</t>
  </si>
  <si>
    <t>Poquoson (City)</t>
  </si>
  <si>
    <t>Pierce</t>
  </si>
  <si>
    <t>MO</t>
  </si>
  <si>
    <t>FL7</t>
  </si>
  <si>
    <t>HIGHLANDS</t>
  </si>
  <si>
    <t>WILLACY</t>
  </si>
  <si>
    <t>FL12</t>
  </si>
  <si>
    <t>12</t>
  </si>
  <si>
    <t>NM</t>
  </si>
  <si>
    <t>Cameras</t>
  </si>
  <si>
    <t>Etowah</t>
  </si>
  <si>
    <t>Hinsdale</t>
  </si>
  <si>
    <t>Kootenai</t>
  </si>
  <si>
    <t>Finney</t>
  </si>
  <si>
    <t>Lafayette</t>
  </si>
  <si>
    <t>Grand Traverse</t>
  </si>
  <si>
    <t>Houston</t>
  </si>
  <si>
    <t>Issaquena</t>
  </si>
  <si>
    <t>Sierra</t>
  </si>
  <si>
    <t>Monroe</t>
  </si>
  <si>
    <t>Geauga</t>
  </si>
  <si>
    <t>Sherman</t>
  </si>
  <si>
    <t>Kershaw</t>
  </si>
  <si>
    <t>Giles</t>
  </si>
  <si>
    <t>Wayne</t>
  </si>
  <si>
    <t>Portsmouth (City)</t>
  </si>
  <si>
    <t>Montana</t>
  </si>
  <si>
    <t>MT</t>
  </si>
  <si>
    <t>FL8</t>
  </si>
  <si>
    <t>LAFAYETTE PARISH</t>
  </si>
  <si>
    <t>Oregon</t>
  </si>
  <si>
    <t>OR1</t>
  </si>
  <si>
    <t>13</t>
  </si>
  <si>
    <t>NC14</t>
  </si>
  <si>
    <t>Hempstead</t>
  </si>
  <si>
    <t>Huerfano</t>
  </si>
  <si>
    <t>Latah</t>
  </si>
  <si>
    <t>Des Moines</t>
  </si>
  <si>
    <t>Lafourche</t>
  </si>
  <si>
    <t>Gratiot</t>
  </si>
  <si>
    <t>Hubbard</t>
  </si>
  <si>
    <t>Itawamba</t>
  </si>
  <si>
    <t>Dade</t>
  </si>
  <si>
    <t>Socorro</t>
  </si>
  <si>
    <t>Tillamook</t>
  </si>
  <si>
    <t>Lancaster</t>
  </si>
  <si>
    <t>Grainger</t>
  </si>
  <si>
    <t>Weber</t>
  </si>
  <si>
    <t>Radford (City)</t>
  </si>
  <si>
    <t>Skagit</t>
  </si>
  <si>
    <t>Juneau</t>
  </si>
  <si>
    <t>Nebraska</t>
  </si>
  <si>
    <t>NE</t>
  </si>
  <si>
    <t>FL9</t>
  </si>
  <si>
    <t>La Salle</t>
  </si>
  <si>
    <t>HOLMES</t>
  </si>
  <si>
    <t>FL14</t>
  </si>
  <si>
    <t>14</t>
  </si>
  <si>
    <t>NC22</t>
  </si>
  <si>
    <t>VA</t>
  </si>
  <si>
    <t>Hot Spring</t>
  </si>
  <si>
    <t>Indian River</t>
  </si>
  <si>
    <t>Lemhi</t>
  </si>
  <si>
    <t>Gallatin</t>
  </si>
  <si>
    <t>Hillsdale</t>
  </si>
  <si>
    <t>Isanti</t>
  </si>
  <si>
    <t>Taos</t>
  </si>
  <si>
    <t>Nassau</t>
  </si>
  <si>
    <t>Davie</t>
  </si>
  <si>
    <t>Guernsey</t>
  </si>
  <si>
    <t>Umatilla</t>
  </si>
  <si>
    <t>Laurens</t>
  </si>
  <si>
    <t>Callahan</t>
  </si>
  <si>
    <t>Richmond (City)</t>
  </si>
  <si>
    <t>Skamania</t>
  </si>
  <si>
    <t>Kenosha</t>
  </si>
  <si>
    <t>NV</t>
  </si>
  <si>
    <t>INDIAN RIVER</t>
  </si>
  <si>
    <t>15</t>
  </si>
  <si>
    <t>RI4</t>
  </si>
  <si>
    <t>NC</t>
  </si>
  <si>
    <t>Geneva</t>
  </si>
  <si>
    <t>Dubuque</t>
  </si>
  <si>
    <t>Geary</t>
  </si>
  <si>
    <t>Houghton</t>
  </si>
  <si>
    <t>Itasca</t>
  </si>
  <si>
    <t>Torrance</t>
  </si>
  <si>
    <t>New York</t>
  </si>
  <si>
    <t>Duplin</t>
  </si>
  <si>
    <t>Lee</t>
  </si>
  <si>
    <t>Grundy</t>
  </si>
  <si>
    <t>Roanoke (City)</t>
  </si>
  <si>
    <t>Snohomish</t>
  </si>
  <si>
    <t>Kewaunee</t>
  </si>
  <si>
    <t>Craig</t>
  </si>
  <si>
    <t>A</t>
  </si>
  <si>
    <t>SC7</t>
  </si>
  <si>
    <t>Independence</t>
  </si>
  <si>
    <t>Kiowa</t>
  </si>
  <si>
    <t>Clinch</t>
  </si>
  <si>
    <t>Hendricks</t>
  </si>
  <si>
    <t>Gove</t>
  </si>
  <si>
    <t>Huron</t>
  </si>
  <si>
    <t>Niagara</t>
  </si>
  <si>
    <t>Durham</t>
  </si>
  <si>
    <t>Wallowa</t>
  </si>
  <si>
    <t>Lexington</t>
  </si>
  <si>
    <t>Hamblen</t>
  </si>
  <si>
    <t>Camp</t>
  </si>
  <si>
    <t>Salem (City)</t>
  </si>
  <si>
    <t>Spokane</t>
  </si>
  <si>
    <t>La Crosse</t>
  </si>
  <si>
    <t>NJ</t>
  </si>
  <si>
    <t>Culpeper</t>
  </si>
  <si>
    <t>Wheeler</t>
  </si>
  <si>
    <t>Did Not Order</t>
  </si>
  <si>
    <t>DP1_Builders_Risk</t>
  </si>
  <si>
    <t>DP3_Builders_Risk</t>
  </si>
  <si>
    <t>TX2</t>
  </si>
  <si>
    <t>TN</t>
  </si>
  <si>
    <t>Musical Instruments</t>
  </si>
  <si>
    <t>Hale</t>
  </si>
  <si>
    <t>Izard</t>
  </si>
  <si>
    <t>Kit Carson</t>
  </si>
  <si>
    <t>Cobb</t>
  </si>
  <si>
    <t>Ingham</t>
  </si>
  <si>
    <t>Kanabec</t>
  </si>
  <si>
    <t>Dent</t>
  </si>
  <si>
    <t>Valencia</t>
  </si>
  <si>
    <t>Oneida</t>
  </si>
  <si>
    <t>Edgecombe</t>
  </si>
  <si>
    <t>Hardin</t>
  </si>
  <si>
    <t>Wasco</t>
  </si>
  <si>
    <t>Carson</t>
  </si>
  <si>
    <t>Staunton (City)</t>
  </si>
  <si>
    <t>Stevens</t>
  </si>
  <si>
    <t>Tennessee</t>
  </si>
  <si>
    <t>29905</t>
  </si>
  <si>
    <t>South Carolina</t>
  </si>
  <si>
    <t>SC1</t>
  </si>
  <si>
    <t>Error</t>
  </si>
  <si>
    <t>DP1_Vacant</t>
  </si>
  <si>
    <t>TX10</t>
  </si>
  <si>
    <t>La Plata</t>
  </si>
  <si>
    <t>Minidoka</t>
  </si>
  <si>
    <t>Morehouse</t>
  </si>
  <si>
    <t>Ionia</t>
  </si>
  <si>
    <t>Kandiyohi</t>
  </si>
  <si>
    <t>Jones</t>
  </si>
  <si>
    <t>Onondaga</t>
  </si>
  <si>
    <t>Forsyth</t>
  </si>
  <si>
    <t>Marlboro</t>
  </si>
  <si>
    <t>Suffolk (City)</t>
  </si>
  <si>
    <t>Thurston</t>
  </si>
  <si>
    <t>Langlade</t>
  </si>
  <si>
    <t>LAKE</t>
  </si>
  <si>
    <t>29928</t>
  </si>
  <si>
    <t>I</t>
  </si>
  <si>
    <t>DP3_Vacant</t>
  </si>
  <si>
    <t>TX18</t>
  </si>
  <si>
    <t>Colquitt</t>
  </si>
  <si>
    <t>Nez Perce</t>
  </si>
  <si>
    <t>Huntington</t>
  </si>
  <si>
    <t>Gray</t>
  </si>
  <si>
    <t>Natchitoches</t>
  </si>
  <si>
    <t>Iosco</t>
  </si>
  <si>
    <t>Kittson</t>
  </si>
  <si>
    <t>Kemper</t>
  </si>
  <si>
    <t>Dunklin</t>
  </si>
  <si>
    <t>Ontario</t>
  </si>
  <si>
    <t>McCormick</t>
  </si>
  <si>
    <t>Hardeman</t>
  </si>
  <si>
    <t>Castro</t>
  </si>
  <si>
    <t>Virginia Beach (City)</t>
  </si>
  <si>
    <t>Wahkiakum</t>
  </si>
  <si>
    <t>FL15</t>
  </si>
  <si>
    <t>Dickenson</t>
  </si>
  <si>
    <t>LEE</t>
  </si>
  <si>
    <t>29404</t>
  </si>
  <si>
    <t>SC2</t>
  </si>
  <si>
    <t>L</t>
  </si>
  <si>
    <t>TX26</t>
  </si>
  <si>
    <t>PA</t>
  </si>
  <si>
    <t>Johnson</t>
  </si>
  <si>
    <t>Larimer</t>
  </si>
  <si>
    <t>Leon</t>
  </si>
  <si>
    <t>Henderson</t>
  </si>
  <si>
    <t>Greeley</t>
  </si>
  <si>
    <t>Orleans</t>
  </si>
  <si>
    <t>Koochiching</t>
  </si>
  <si>
    <t>Orange</t>
  </si>
  <si>
    <t>Gaston</t>
  </si>
  <si>
    <t>Highland</t>
  </si>
  <si>
    <t>Yamhill</t>
  </si>
  <si>
    <t>Newberry</t>
  </si>
  <si>
    <t>Waynesboro (City)</t>
  </si>
  <si>
    <t>Walla Walla</t>
  </si>
  <si>
    <t>Manitowoc</t>
  </si>
  <si>
    <t>North_Dakota</t>
  </si>
  <si>
    <t>ND</t>
  </si>
  <si>
    <t>FL16</t>
  </si>
  <si>
    <t>Dinwiddie</t>
  </si>
  <si>
    <t>LEON</t>
  </si>
  <si>
    <t>29429</t>
  </si>
  <si>
    <t>Reject</t>
  </si>
  <si>
    <t>VA7</t>
  </si>
  <si>
    <t>Las Animas</t>
  </si>
  <si>
    <t>Levy</t>
  </si>
  <si>
    <t>Owyhee</t>
  </si>
  <si>
    <t>Ouachita</t>
  </si>
  <si>
    <t>Isabella</t>
  </si>
  <si>
    <t>Lac qui Parle</t>
  </si>
  <si>
    <t>Lamar</t>
  </si>
  <si>
    <t>Gasconade</t>
  </si>
  <si>
    <t>Gates</t>
  </si>
  <si>
    <t>Hocking</t>
  </si>
  <si>
    <t>Oconee</t>
  </si>
  <si>
    <t>Hawkins</t>
  </si>
  <si>
    <t>Williamsburg (City)</t>
  </si>
  <si>
    <t>Whatcom</t>
  </si>
  <si>
    <t>Marathon</t>
  </si>
  <si>
    <t>FL17</t>
  </si>
  <si>
    <t>ORLEANS PARISH</t>
  </si>
  <si>
    <t>LEVY</t>
  </si>
  <si>
    <t>29470</t>
  </si>
  <si>
    <t>Thin File</t>
  </si>
  <si>
    <t>LA1</t>
  </si>
  <si>
    <t>Silverware</t>
  </si>
  <si>
    <t>Lawrence</t>
  </si>
  <si>
    <t>Liberty</t>
  </si>
  <si>
    <t>Coweta</t>
  </si>
  <si>
    <t>Payette</t>
  </si>
  <si>
    <t>Iroquois</t>
  </si>
  <si>
    <t>Jay</t>
  </si>
  <si>
    <t>Plaquemines</t>
  </si>
  <si>
    <t>Lauderdale</t>
  </si>
  <si>
    <t>Gentry</t>
  </si>
  <si>
    <t>Oswego</t>
  </si>
  <si>
    <t>Orangeburg</t>
  </si>
  <si>
    <t>Haywood</t>
  </si>
  <si>
    <t>Childress</t>
  </si>
  <si>
    <t>Winchester (City)</t>
  </si>
  <si>
    <t>Whitman</t>
  </si>
  <si>
    <t>Marinette</t>
  </si>
  <si>
    <t>Oklahoma</t>
  </si>
  <si>
    <t>OK</t>
  </si>
  <si>
    <t>FL18</t>
  </si>
  <si>
    <t>GA1</t>
  </si>
  <si>
    <t>29483</t>
  </si>
  <si>
    <t>LA9</t>
  </si>
  <si>
    <t>Logan</t>
  </si>
  <si>
    <t>Power</t>
  </si>
  <si>
    <t>Guthrie</t>
  </si>
  <si>
    <t>Harper</t>
  </si>
  <si>
    <t>Pointe Coupee</t>
  </si>
  <si>
    <t>Kalamazoo</t>
  </si>
  <si>
    <t>Lake of the Woods</t>
  </si>
  <si>
    <t>Otsego</t>
  </si>
  <si>
    <t>Granville</t>
  </si>
  <si>
    <t>Pickens</t>
  </si>
  <si>
    <t>Yakima</t>
  </si>
  <si>
    <t>Marquette</t>
  </si>
  <si>
    <t>FL19</t>
  </si>
  <si>
    <t>Wisconsin</t>
  </si>
  <si>
    <t>Fairfax</t>
  </si>
  <si>
    <t>MADISON</t>
  </si>
  <si>
    <t>GA10</t>
  </si>
  <si>
    <t>29568</t>
  </si>
  <si>
    <t>SC3</t>
  </si>
  <si>
    <t>LA17</t>
  </si>
  <si>
    <t>Mesa</t>
  </si>
  <si>
    <t>Manatee</t>
  </si>
  <si>
    <t>Crisp</t>
  </si>
  <si>
    <t>Shoshone</t>
  </si>
  <si>
    <t>Jennings</t>
  </si>
  <si>
    <t>Harvey</t>
  </si>
  <si>
    <t>Rapides</t>
  </si>
  <si>
    <t>Kalkaska</t>
  </si>
  <si>
    <t>Le Sueur</t>
  </si>
  <si>
    <t>Leake</t>
  </si>
  <si>
    <t>Putnam</t>
  </si>
  <si>
    <t>Richland</t>
  </si>
  <si>
    <t>Cochran</t>
  </si>
  <si>
    <t>Menominee</t>
  </si>
  <si>
    <t>Pennsylvania</t>
  </si>
  <si>
    <t>FL20</t>
  </si>
  <si>
    <t>MANATEE</t>
  </si>
  <si>
    <t>GA11</t>
  </si>
  <si>
    <t>29585</t>
  </si>
  <si>
    <t>MS2</t>
  </si>
  <si>
    <t>WA</t>
  </si>
  <si>
    <t>Little River</t>
  </si>
  <si>
    <t>Teton</t>
  </si>
  <si>
    <t>Haskell</t>
  </si>
  <si>
    <t>Red River</t>
  </si>
  <si>
    <t>Queens</t>
  </si>
  <si>
    <t>Guilford</t>
  </si>
  <si>
    <t>Saluda</t>
  </si>
  <si>
    <t>Hickman</t>
  </si>
  <si>
    <t>Coke</t>
  </si>
  <si>
    <t>Milwaukee</t>
  </si>
  <si>
    <t>GA2</t>
  </si>
  <si>
    <t>SC6</t>
  </si>
  <si>
    <t>Limestone</t>
  </si>
  <si>
    <t>Moffat</t>
  </si>
  <si>
    <t>Martin</t>
  </si>
  <si>
    <t>Dawson</t>
  </si>
  <si>
    <t>Twin Falls</t>
  </si>
  <si>
    <t>Jersey</t>
  </si>
  <si>
    <t>Hodgeman</t>
  </si>
  <si>
    <t>Keweenaw</t>
  </si>
  <si>
    <t>Leflore</t>
  </si>
  <si>
    <t>Rensselaer</t>
  </si>
  <si>
    <t>Halifax</t>
  </si>
  <si>
    <t>Spartanburg</t>
  </si>
  <si>
    <t>Coleman</t>
  </si>
  <si>
    <t>FL22</t>
  </si>
  <si>
    <t>Fauquier</t>
  </si>
  <si>
    <t>GA3</t>
  </si>
  <si>
    <t>Golfers Equipment</t>
  </si>
  <si>
    <t>Lowndes</t>
  </si>
  <si>
    <t>Lonoke</t>
  </si>
  <si>
    <t>Montezuma</t>
  </si>
  <si>
    <t>Miami-Dade</t>
  </si>
  <si>
    <t>Valley</t>
  </si>
  <si>
    <t>Jo Daviess</t>
  </si>
  <si>
    <t>Kosciusko</t>
  </si>
  <si>
    <t>Sabine</t>
  </si>
  <si>
    <t>McLeod</t>
  </si>
  <si>
    <t>Hickory</t>
  </si>
  <si>
    <t>Richmond</t>
  </si>
  <si>
    <t>Harnett</t>
  </si>
  <si>
    <t>Sumter</t>
  </si>
  <si>
    <t>Collin</t>
  </si>
  <si>
    <t>Oconto</t>
  </si>
  <si>
    <t>South_Dakota</t>
  </si>
  <si>
    <t>SD</t>
  </si>
  <si>
    <t>FL23</t>
  </si>
  <si>
    <t>Mahnomen</t>
  </si>
  <si>
    <t>MIAMI-DADE</t>
  </si>
  <si>
    <t>GA4</t>
  </si>
  <si>
    <t>SC8</t>
  </si>
  <si>
    <t>UT</t>
  </si>
  <si>
    <t>Macon</t>
  </si>
  <si>
    <t>Montrose</t>
  </si>
  <si>
    <t>LaGrange</t>
  </si>
  <si>
    <t>Saint Bernard</t>
  </si>
  <si>
    <t>Lapeer</t>
  </si>
  <si>
    <t>Holt</t>
  </si>
  <si>
    <t>Rockland</t>
  </si>
  <si>
    <t>Collingsworth</t>
  </si>
  <si>
    <t>FL24</t>
  </si>
  <si>
    <t>Marshall</t>
  </si>
  <si>
    <t>Fluvanna</t>
  </si>
  <si>
    <t>GA5</t>
  </si>
  <si>
    <t>36532</t>
  </si>
  <si>
    <t>Jewell</t>
  </si>
  <si>
    <t>Saint Charles</t>
  </si>
  <si>
    <t>Leelanau</t>
  </si>
  <si>
    <t>St. Lawrence</t>
  </si>
  <si>
    <t>Licking</t>
  </si>
  <si>
    <t>Williamsburg</t>
  </si>
  <si>
    <t>Outagamie</t>
  </si>
  <si>
    <t>FL25</t>
  </si>
  <si>
    <t>LaPorte</t>
  </si>
  <si>
    <t>SAINT CHARLES</t>
  </si>
  <si>
    <t>Saratoga</t>
  </si>
  <si>
    <t>36578</t>
  </si>
  <si>
    <t>Marengo</t>
  </si>
  <si>
    <t>Miller</t>
  </si>
  <si>
    <t>Okaloosa</t>
  </si>
  <si>
    <t>Dooly</t>
  </si>
  <si>
    <t>Kankakee</t>
  </si>
  <si>
    <t>Saint Helena</t>
  </si>
  <si>
    <t>Lenawee</t>
  </si>
  <si>
    <t>Howell</t>
  </si>
  <si>
    <t>Hertford</t>
  </si>
  <si>
    <t>Comal</t>
  </si>
  <si>
    <t>Ozaukee</t>
  </si>
  <si>
    <t>FL26</t>
  </si>
  <si>
    <t>SAINT JAMES</t>
  </si>
  <si>
    <t>Schenectady</t>
  </si>
  <si>
    <t>OKALOOSA</t>
  </si>
  <si>
    <t>GA7</t>
  </si>
  <si>
    <t>36523</t>
  </si>
  <si>
    <t>Mobile</t>
  </si>
  <si>
    <t>Ouray</t>
  </si>
  <si>
    <t>Okeechobee</t>
  </si>
  <si>
    <t>Dougherty</t>
  </si>
  <si>
    <t>Kendall</t>
  </si>
  <si>
    <t>Ida</t>
  </si>
  <si>
    <t>Kearny</t>
  </si>
  <si>
    <t>Saint James</t>
  </si>
  <si>
    <t>Meeker</t>
  </si>
  <si>
    <t>Hoke</t>
  </si>
  <si>
    <t>Lorain</t>
  </si>
  <si>
    <t>Pepin</t>
  </si>
  <si>
    <t>Vermont</t>
  </si>
  <si>
    <t>FL27</t>
  </si>
  <si>
    <t>SAINT MARTIN</t>
  </si>
  <si>
    <t>Schoharie</t>
  </si>
  <si>
    <t>OKEECHOBEE</t>
  </si>
  <si>
    <t>GA8</t>
  </si>
  <si>
    <t>36608</t>
  </si>
  <si>
    <t>LocalFire/SmokeAlarm</t>
  </si>
  <si>
    <t>FL30</t>
  </si>
  <si>
    <t>Fine Arts</t>
  </si>
  <si>
    <t>Park</t>
  </si>
  <si>
    <t>Kingman</t>
  </si>
  <si>
    <t>Saint John the Baptist</t>
  </si>
  <si>
    <t>Luce</t>
  </si>
  <si>
    <t>Mille Lacs</t>
  </si>
  <si>
    <t>Hyde</t>
  </si>
  <si>
    <t>Lucas</t>
  </si>
  <si>
    <t>Concho</t>
  </si>
  <si>
    <t>FL28</t>
  </si>
  <si>
    <t>SAINT MARY</t>
  </si>
  <si>
    <t>Schuyler</t>
  </si>
  <si>
    <t>GA9</t>
  </si>
  <si>
    <t>36617</t>
  </si>
  <si>
    <t>FL38</t>
  </si>
  <si>
    <t>Phillips</t>
  </si>
  <si>
    <t>Osceola</t>
  </si>
  <si>
    <t>Early</t>
  </si>
  <si>
    <t>Saint Landry</t>
  </si>
  <si>
    <t>Mackinac</t>
  </si>
  <si>
    <t>Morrison</t>
  </si>
  <si>
    <t>Iredell</t>
  </si>
  <si>
    <t>Cooke</t>
  </si>
  <si>
    <t>SAINT TAMMANY</t>
  </si>
  <si>
    <t>Seneca</t>
  </si>
  <si>
    <t>OSCEOLA</t>
  </si>
  <si>
    <t>IA1</t>
  </si>
  <si>
    <t>36613</t>
  </si>
  <si>
    <t>FL46</t>
  </si>
  <si>
    <t>Pitkin</t>
  </si>
  <si>
    <t>Palm Beach</t>
  </si>
  <si>
    <t>Echols</t>
  </si>
  <si>
    <t>Labette</t>
  </si>
  <si>
    <t>Saint Martin</t>
  </si>
  <si>
    <t>Macomb</t>
  </si>
  <si>
    <t>Mower</t>
  </si>
  <si>
    <t>Neshoba</t>
  </si>
  <si>
    <t>Mahoning</t>
  </si>
  <si>
    <t>Coryell</t>
  </si>
  <si>
    <t>West_Virginia</t>
  </si>
  <si>
    <t>WV</t>
  </si>
  <si>
    <t>ST JOHN THE BAPTIST</t>
  </si>
  <si>
    <t>PALM BEACH</t>
  </si>
  <si>
    <t>ID1</t>
  </si>
  <si>
    <t>36560</t>
  </si>
  <si>
    <t>FL54</t>
  </si>
  <si>
    <t>Newton</t>
  </si>
  <si>
    <t>Prowers</t>
  </si>
  <si>
    <t>Pasco</t>
  </si>
  <si>
    <t>Saint Mary</t>
  </si>
  <si>
    <t>Manistee</t>
  </si>
  <si>
    <t>Murray</t>
  </si>
  <si>
    <t>Steuben</t>
  </si>
  <si>
    <t>Johnston</t>
  </si>
  <si>
    <t>Cottle</t>
  </si>
  <si>
    <t>Price</t>
  </si>
  <si>
    <t>FL31</t>
  </si>
  <si>
    <t>ST. CHARLES PARISH</t>
  </si>
  <si>
    <t>PASCO</t>
  </si>
  <si>
    <t>IL1</t>
  </si>
  <si>
    <t>FL62</t>
  </si>
  <si>
    <t>Pueblo</t>
  </si>
  <si>
    <t>Pinellas</t>
  </si>
  <si>
    <t>Miami</t>
  </si>
  <si>
    <t>Leavenworth</t>
  </si>
  <si>
    <t>Saint Tammany</t>
  </si>
  <si>
    <t>Nicollet</t>
  </si>
  <si>
    <t>Noxubee</t>
  </si>
  <si>
    <t>Medina</t>
  </si>
  <si>
    <t>Crane</t>
  </si>
  <si>
    <t>Racine</t>
  </si>
  <si>
    <t>Wyoming</t>
  </si>
  <si>
    <t>FL32</t>
  </si>
  <si>
    <t>Goochland</t>
  </si>
  <si>
    <t>PINELLAS</t>
  </si>
  <si>
    <t>IL2</t>
  </si>
  <si>
    <t>LocalBurglarAlarmOnly</t>
  </si>
  <si>
    <t>FL70</t>
  </si>
  <si>
    <t>Postage Stamps</t>
  </si>
  <si>
    <t>Perry</t>
  </si>
  <si>
    <t>Rio Blanco</t>
  </si>
  <si>
    <t>Emanuel</t>
  </si>
  <si>
    <t>Tangipahoa</t>
  </si>
  <si>
    <t>Nobles</t>
  </si>
  <si>
    <t>Oktibbeha</t>
  </si>
  <si>
    <t>Laclede</t>
  </si>
  <si>
    <t>Meigs</t>
  </si>
  <si>
    <t>Loudon</t>
  </si>
  <si>
    <t>FL33</t>
  </si>
  <si>
    <t>Grayson</t>
  </si>
  <si>
    <t>POLK</t>
  </si>
  <si>
    <t>IL3</t>
  </si>
  <si>
    <t>Rio Grande</t>
  </si>
  <si>
    <t>Evans</t>
  </si>
  <si>
    <t>Keokuk</t>
  </si>
  <si>
    <t>Tensas</t>
  </si>
  <si>
    <t>Mecosta</t>
  </si>
  <si>
    <t>Norman</t>
  </si>
  <si>
    <t>Panola</t>
  </si>
  <si>
    <t>Tioga</t>
  </si>
  <si>
    <t>Lenoir</t>
  </si>
  <si>
    <t>Crosby</t>
  </si>
  <si>
    <t>Rock</t>
  </si>
  <si>
    <t>FL34</t>
  </si>
  <si>
    <t>IL4</t>
  </si>
  <si>
    <t>ME1</t>
  </si>
  <si>
    <t>Pike</t>
  </si>
  <si>
    <t>Routt</t>
  </si>
  <si>
    <t>Santa Rosa</t>
  </si>
  <si>
    <t>Fannin</t>
  </si>
  <si>
    <t>McDonough</t>
  </si>
  <si>
    <t>Kossuth</t>
  </si>
  <si>
    <t>Terrebonne</t>
  </si>
  <si>
    <t>Olmsted</t>
  </si>
  <si>
    <t>Pearl River</t>
  </si>
  <si>
    <t>Tompkins</t>
  </si>
  <si>
    <t>Culberson</t>
  </si>
  <si>
    <t>Rusk</t>
  </si>
  <si>
    <t>FL35</t>
  </si>
  <si>
    <t>St. Bernard</t>
  </si>
  <si>
    <t>Greensville</t>
  </si>
  <si>
    <t>SAINT JOHNS</t>
  </si>
  <si>
    <t>IN1</t>
  </si>
  <si>
    <t>ME9</t>
  </si>
  <si>
    <t>Randolph</t>
  </si>
  <si>
    <t>Poinsett</t>
  </si>
  <si>
    <t>Saguache</t>
  </si>
  <si>
    <t>Sarasota</t>
  </si>
  <si>
    <t>McHenry</t>
  </si>
  <si>
    <t>Midland</t>
  </si>
  <si>
    <t>Otter Tail</t>
  </si>
  <si>
    <t>Ulster</t>
  </si>
  <si>
    <t>McDowell</t>
  </si>
  <si>
    <t>Dallam</t>
  </si>
  <si>
    <t>Sauk</t>
  </si>
  <si>
    <t>FL36</t>
  </si>
  <si>
    <t>Macoupin</t>
  </si>
  <si>
    <t>St. Charles</t>
  </si>
  <si>
    <t>SAINT LUCIE</t>
  </si>
  <si>
    <t>IN2</t>
  </si>
  <si>
    <t>MD2</t>
  </si>
  <si>
    <t>Russell</t>
  </si>
  <si>
    <t>Seminole</t>
  </si>
  <si>
    <t>McLean</t>
  </si>
  <si>
    <t>Noble</t>
  </si>
  <si>
    <t>Vermilion</t>
  </si>
  <si>
    <t>Missaukee</t>
  </si>
  <si>
    <t>Pennington</t>
  </si>
  <si>
    <t>Sawyer</t>
  </si>
  <si>
    <t>St. James</t>
  </si>
  <si>
    <t>SANTA ROSA</t>
  </si>
  <si>
    <t>KS1</t>
  </si>
  <si>
    <t>LocalFire/Smoke&amp;BurglarAlarm</t>
  </si>
  <si>
    <t>MA5</t>
  </si>
  <si>
    <t>Rare And Current Coins</t>
  </si>
  <si>
    <t>St. Clair</t>
  </si>
  <si>
    <t>Pope</t>
  </si>
  <si>
    <t>St. Johns</t>
  </si>
  <si>
    <t>Louisa</t>
  </si>
  <si>
    <t>Vernon</t>
  </si>
  <si>
    <t>Pine</t>
  </si>
  <si>
    <t>Pontotoc</t>
  </si>
  <si>
    <t>Maury</t>
  </si>
  <si>
    <t>Shawano</t>
  </si>
  <si>
    <t>SUWANNEE</t>
  </si>
  <si>
    <t>St. John the Baptist</t>
  </si>
  <si>
    <t>SARASOTA</t>
  </si>
  <si>
    <t>Wilcox</t>
  </si>
  <si>
    <t>NH3</t>
  </si>
  <si>
    <t>Prairie</t>
  </si>
  <si>
    <t>Sedgwick</t>
  </si>
  <si>
    <t>St. Lucie</t>
  </si>
  <si>
    <t>McPherson</t>
  </si>
  <si>
    <t>Montcalm</t>
  </si>
  <si>
    <t>Pipestone</t>
  </si>
  <si>
    <t>Prentiss</t>
  </si>
  <si>
    <t>McMinn</t>
  </si>
  <si>
    <t>Deaf Smith</t>
  </si>
  <si>
    <t>Sheboygan</t>
  </si>
  <si>
    <t>FL39</t>
  </si>
  <si>
    <t>St. Martin</t>
  </si>
  <si>
    <t>DeWitt</t>
  </si>
  <si>
    <t>Hanover</t>
  </si>
  <si>
    <t>SEMINOLE</t>
  </si>
  <si>
    <t>LA2</t>
  </si>
  <si>
    <t>NJ5</t>
  </si>
  <si>
    <t>Pulaski</t>
  </si>
  <si>
    <t>Owen</t>
  </si>
  <si>
    <t>Meade</t>
  </si>
  <si>
    <t>Webster</t>
  </si>
  <si>
    <t>Montmorency</t>
  </si>
  <si>
    <t>Quitman</t>
  </si>
  <si>
    <t>Westchester</t>
  </si>
  <si>
    <t>Mecklenburg</t>
  </si>
  <si>
    <t>Muskingum</t>
  </si>
  <si>
    <t>McNairy</t>
  </si>
  <si>
    <t>St. Croix</t>
  </si>
  <si>
    <t>FL40</t>
  </si>
  <si>
    <t>St. Mary</t>
  </si>
  <si>
    <t>SUMTER</t>
  </si>
  <si>
    <t>LA3</t>
  </si>
  <si>
    <t>NY1</t>
  </si>
  <si>
    <t>Talladega</t>
  </si>
  <si>
    <t>Teller</t>
  </si>
  <si>
    <t>Suwanee</t>
  </si>
  <si>
    <t>Gilmer</t>
  </si>
  <si>
    <t>Parke</t>
  </si>
  <si>
    <t>West Baton Rouge</t>
  </si>
  <si>
    <t>Muskegon</t>
  </si>
  <si>
    <t>Rankin</t>
  </si>
  <si>
    <t>Mitchell</t>
  </si>
  <si>
    <t>Denton</t>
  </si>
  <si>
    <t>Taylor</t>
  </si>
  <si>
    <t>FL41</t>
  </si>
  <si>
    <t>Massac</t>
  </si>
  <si>
    <t>St. Tammany</t>
  </si>
  <si>
    <t>Henrico</t>
  </si>
  <si>
    <t>MA1</t>
  </si>
  <si>
    <t>NY9</t>
  </si>
  <si>
    <t>Tallapoosa</t>
  </si>
  <si>
    <t>St. Francis</t>
  </si>
  <si>
    <t>Glascock</t>
  </si>
  <si>
    <t>Mahaska</t>
  </si>
  <si>
    <t>West Carroll</t>
  </si>
  <si>
    <t>Newaygo</t>
  </si>
  <si>
    <t>Ramsey</t>
  </si>
  <si>
    <t>Scott</t>
  </si>
  <si>
    <t>Maries</t>
  </si>
  <si>
    <t>Yates</t>
  </si>
  <si>
    <t>Ottawa</t>
  </si>
  <si>
    <t>Trempealeau</t>
  </si>
  <si>
    <t>FL42</t>
  </si>
  <si>
    <t>Saline</t>
  </si>
  <si>
    <t>TAYLOR</t>
  </si>
  <si>
    <t>MA2</t>
  </si>
  <si>
    <t>Guns/Firearms</t>
  </si>
  <si>
    <t>Tuscaloosa</t>
  </si>
  <si>
    <t>Weld</t>
  </si>
  <si>
    <t>Glynn</t>
  </si>
  <si>
    <t>West Feliciana</t>
  </si>
  <si>
    <t>Oakland</t>
  </si>
  <si>
    <t>Red Lake</t>
  </si>
  <si>
    <t>Sharkey</t>
  </si>
  <si>
    <t>Moore</t>
  </si>
  <si>
    <t>Paulding</t>
  </si>
  <si>
    <t>Dickens</t>
  </si>
  <si>
    <t>FL43</t>
  </si>
  <si>
    <t>MA3</t>
  </si>
  <si>
    <t>NC15</t>
  </si>
  <si>
    <t>Walker</t>
  </si>
  <si>
    <t>Volusia</t>
  </si>
  <si>
    <t>Gordon</t>
  </si>
  <si>
    <t>Porter</t>
  </si>
  <si>
    <t>Winn</t>
  </si>
  <si>
    <t>Oceana</t>
  </si>
  <si>
    <t>Redwood</t>
  </si>
  <si>
    <t>Simpson</t>
  </si>
  <si>
    <t>McDonald</t>
  </si>
  <si>
    <t>Nash</t>
  </si>
  <si>
    <t>Dimmit</t>
  </si>
  <si>
    <t>Vilas</t>
  </si>
  <si>
    <t>FL44</t>
  </si>
  <si>
    <t>Searcy</t>
  </si>
  <si>
    <t>VOLUSIA</t>
  </si>
  <si>
    <t>NC23</t>
  </si>
  <si>
    <t>Wakulla</t>
  </si>
  <si>
    <t>Grady</t>
  </si>
  <si>
    <t>Menard</t>
  </si>
  <si>
    <t>Posey</t>
  </si>
  <si>
    <t>Mills</t>
  </si>
  <si>
    <t>Morton</t>
  </si>
  <si>
    <t>Ogemaw</t>
  </si>
  <si>
    <t>Renville</t>
  </si>
  <si>
    <t>Smith</t>
  </si>
  <si>
    <t>Pickaway</t>
  </si>
  <si>
    <t>Donley</t>
  </si>
  <si>
    <t>Walworth</t>
  </si>
  <si>
    <t>Sebastian</t>
  </si>
  <si>
    <t>Isle of Wight</t>
  </si>
  <si>
    <t>WAKULLA</t>
  </si>
  <si>
    <t>RI5</t>
  </si>
  <si>
    <t>Walton</t>
  </si>
  <si>
    <t>Nemaha</t>
  </si>
  <si>
    <t>Ontonagon</t>
  </si>
  <si>
    <t>Rice</t>
  </si>
  <si>
    <t>Stone</t>
  </si>
  <si>
    <t>Northampton</t>
  </si>
  <si>
    <t>Obion</t>
  </si>
  <si>
    <t>Washburn</t>
  </si>
  <si>
    <t>VERMILION</t>
  </si>
  <si>
    <t>James City</t>
  </si>
  <si>
    <t>WALTON</t>
  </si>
  <si>
    <t>MA6</t>
  </si>
  <si>
    <t>Winston</t>
  </si>
  <si>
    <t>Gwinnett</t>
  </si>
  <si>
    <t>Monona</t>
  </si>
  <si>
    <t>Neosho</t>
  </si>
  <si>
    <t>Sunflower</t>
  </si>
  <si>
    <t>Onslow</t>
  </si>
  <si>
    <t>Overton</t>
  </si>
  <si>
    <t>Eastland</t>
  </si>
  <si>
    <t>FL47</t>
  </si>
  <si>
    <t>Sharp</t>
  </si>
  <si>
    <t>Vermillion</t>
  </si>
  <si>
    <t>King George</t>
  </si>
  <si>
    <t>TX3</t>
  </si>
  <si>
    <t>Bicycles</t>
  </si>
  <si>
    <t>Habersham</t>
  </si>
  <si>
    <t>Ness</t>
  </si>
  <si>
    <t>Oscoda</t>
  </si>
  <si>
    <t>Roseau</t>
  </si>
  <si>
    <t>Tallahatchie</t>
  </si>
  <si>
    <t>Moniteau</t>
  </si>
  <si>
    <t>Preble</t>
  </si>
  <si>
    <t>Ector</t>
  </si>
  <si>
    <t>Waukesha</t>
  </si>
  <si>
    <t>FL48</t>
  </si>
  <si>
    <t>King William</t>
  </si>
  <si>
    <t>TX11</t>
  </si>
  <si>
    <t>Hall</t>
  </si>
  <si>
    <t>Ripley</t>
  </si>
  <si>
    <t>Norton</t>
  </si>
  <si>
    <t>Saint Louis</t>
  </si>
  <si>
    <t>Tate</t>
  </si>
  <si>
    <t>Pamlico</t>
  </si>
  <si>
    <t>Pickett</t>
  </si>
  <si>
    <t>Waupaca</t>
  </si>
  <si>
    <t>FL49</t>
  </si>
  <si>
    <t>King and Queen</t>
  </si>
  <si>
    <t>MD3</t>
  </si>
  <si>
    <t>TX19</t>
  </si>
  <si>
    <t>Moultrie</t>
  </si>
  <si>
    <t>Rush</t>
  </si>
  <si>
    <t>Muscatine</t>
  </si>
  <si>
    <t>Osage</t>
  </si>
  <si>
    <t>Tippah</t>
  </si>
  <si>
    <t>Pasquotank</t>
  </si>
  <si>
    <t>Waushara</t>
  </si>
  <si>
    <t>FL50</t>
  </si>
  <si>
    <t>MD4</t>
  </si>
  <si>
    <t>TX27</t>
  </si>
  <si>
    <t>Van Buren</t>
  </si>
  <si>
    <t>Haralson</t>
  </si>
  <si>
    <t>Ogle</t>
  </si>
  <si>
    <t>St. Joseph</t>
  </si>
  <si>
    <t>O'Brien</t>
  </si>
  <si>
    <t>Osborne</t>
  </si>
  <si>
    <t>Presque Isle</t>
  </si>
  <si>
    <t>Sherburne</t>
  </si>
  <si>
    <t>Tishomingo</t>
  </si>
  <si>
    <t>Pender</t>
  </si>
  <si>
    <t>Ross</t>
  </si>
  <si>
    <t>Winnebago</t>
  </si>
  <si>
    <t>FL51</t>
  </si>
  <si>
    <t>VA8</t>
  </si>
  <si>
    <t>Harris</t>
  </si>
  <si>
    <t>Peoria</t>
  </si>
  <si>
    <t>Roscommon</t>
  </si>
  <si>
    <t>Sibley</t>
  </si>
  <si>
    <t>Tunica</t>
  </si>
  <si>
    <t>New Madrid</t>
  </si>
  <si>
    <t>Perquimans</t>
  </si>
  <si>
    <t>Sandusky</t>
  </si>
  <si>
    <t>Rhea</t>
  </si>
  <si>
    <t>Erath</t>
  </si>
  <si>
    <t>Wood</t>
  </si>
  <si>
    <t>FL52</t>
  </si>
  <si>
    <t>ME2</t>
  </si>
  <si>
    <t>Miscellaneous</t>
  </si>
  <si>
    <t>White</t>
  </si>
  <si>
    <t>Hart</t>
  </si>
  <si>
    <t>Page</t>
  </si>
  <si>
    <t>Pawnee</t>
  </si>
  <si>
    <t>Saginaw</t>
  </si>
  <si>
    <t>Stearns</t>
  </si>
  <si>
    <t>Person</t>
  </si>
  <si>
    <t>Scioto</t>
  </si>
  <si>
    <t>Roane</t>
  </si>
  <si>
    <t>Falls</t>
  </si>
  <si>
    <t>Spencer</t>
  </si>
  <si>
    <t>Loudoun</t>
  </si>
  <si>
    <t>ME3</t>
  </si>
  <si>
    <t>PERCENTAGE</t>
  </si>
  <si>
    <t>LA10</t>
  </si>
  <si>
    <t>Woodruff</t>
  </si>
  <si>
    <t>Heard</t>
  </si>
  <si>
    <t>Piatt</t>
  </si>
  <si>
    <t>Palo Alto</t>
  </si>
  <si>
    <t>Steele</t>
  </si>
  <si>
    <t>Walthall</t>
  </si>
  <si>
    <t>Nodaway</t>
  </si>
  <si>
    <t>Pitt</t>
  </si>
  <si>
    <t>Robertson</t>
  </si>
  <si>
    <t>Sanilac</t>
  </si>
  <si>
    <t>MI1</t>
  </si>
  <si>
    <t>LA18</t>
  </si>
  <si>
    <t>Yell</t>
  </si>
  <si>
    <t>Starke</t>
  </si>
  <si>
    <t>Pottawatomie</t>
  </si>
  <si>
    <t>Rutherford</t>
  </si>
  <si>
    <t>FL55</t>
  </si>
  <si>
    <t>Schoolcraft</t>
  </si>
  <si>
    <t>Lunenburg</t>
  </si>
  <si>
    <t>MI2</t>
  </si>
  <si>
    <t>MS3</t>
  </si>
  <si>
    <t>Pocahontas</t>
  </si>
  <si>
    <t>Pratt</t>
  </si>
  <si>
    <t>Swift</t>
  </si>
  <si>
    <t>Stark</t>
  </si>
  <si>
    <t>Fisher</t>
  </si>
  <si>
    <t>FL56</t>
  </si>
  <si>
    <t>Shiawassee</t>
  </si>
  <si>
    <t>MN1</t>
  </si>
  <si>
    <t>Irwin</t>
  </si>
  <si>
    <t>Rawlins</t>
  </si>
  <si>
    <t>Todd</t>
  </si>
  <si>
    <t>Ozark</t>
  </si>
  <si>
    <t>Sequatchie</t>
  </si>
  <si>
    <t>FL57</t>
  </si>
  <si>
    <t>MO1</t>
  </si>
  <si>
    <t>Switzerland</t>
  </si>
  <si>
    <t>Pottawattamie</t>
  </si>
  <si>
    <t>Reno</t>
  </si>
  <si>
    <t>Traverse</t>
  </si>
  <si>
    <t>Pemiscot</t>
  </si>
  <si>
    <t>Robeson</t>
  </si>
  <si>
    <t>Trumbull</t>
  </si>
  <si>
    <t>Foard</t>
  </si>
  <si>
    <t>FL58</t>
  </si>
  <si>
    <t>MO2</t>
  </si>
  <si>
    <t>Tippecanoe</t>
  </si>
  <si>
    <t>Poweshiek</t>
  </si>
  <si>
    <t>Republic</t>
  </si>
  <si>
    <t>Tuscola</t>
  </si>
  <si>
    <t>Wabasha</t>
  </si>
  <si>
    <t>Wilkinson</t>
  </si>
  <si>
    <t>Tuscarawas</t>
  </si>
  <si>
    <t>Fort Bend</t>
  </si>
  <si>
    <t>FL59</t>
  </si>
  <si>
    <t>MS1</t>
  </si>
  <si>
    <t>Jeff Davis</t>
  </si>
  <si>
    <t>Tipton</t>
  </si>
  <si>
    <t>Ringgold</t>
  </si>
  <si>
    <t>Wadena</t>
  </si>
  <si>
    <t>Pettis</t>
  </si>
  <si>
    <t>Rowan</t>
  </si>
  <si>
    <t>FL60</t>
  </si>
  <si>
    <t>Rock Island</t>
  </si>
  <si>
    <t>Sac</t>
  </si>
  <si>
    <t>Riley</t>
  </si>
  <si>
    <t>Washtenaw</t>
  </si>
  <si>
    <t>Waseca</t>
  </si>
  <si>
    <t>Yalobusha</t>
  </si>
  <si>
    <t>Phelps</t>
  </si>
  <si>
    <t>Van Wert</t>
  </si>
  <si>
    <t>Stewart</t>
  </si>
  <si>
    <t>Freestone</t>
  </si>
  <si>
    <t>Mathews</t>
  </si>
  <si>
    <t>Jenkins</t>
  </si>
  <si>
    <t>Vanderburgh</t>
  </si>
  <si>
    <t>Rooks</t>
  </si>
  <si>
    <t>Yazoo</t>
  </si>
  <si>
    <t>Sampson</t>
  </si>
  <si>
    <t>Vinton</t>
  </si>
  <si>
    <t>Frio</t>
  </si>
  <si>
    <t>MS4</t>
  </si>
  <si>
    <t>Wexford</t>
  </si>
  <si>
    <t>Watonwan</t>
  </si>
  <si>
    <t>Platte</t>
  </si>
  <si>
    <t>Scotland</t>
  </si>
  <si>
    <t>Sumner</t>
  </si>
  <si>
    <t>Gaines</t>
  </si>
  <si>
    <t>FL63</t>
  </si>
  <si>
    <t>Sangamon</t>
  </si>
  <si>
    <t>MS5</t>
  </si>
  <si>
    <t>Vigo</t>
  </si>
  <si>
    <t>Sioux</t>
  </si>
  <si>
    <t>Wilkin</t>
  </si>
  <si>
    <t>Stanly</t>
  </si>
  <si>
    <t>Galveston</t>
  </si>
  <si>
    <t>FL64</t>
  </si>
  <si>
    <t>MT1</t>
  </si>
  <si>
    <t>Wabash</t>
  </si>
  <si>
    <t>Story</t>
  </si>
  <si>
    <t>Winona</t>
  </si>
  <si>
    <t>Stokes</t>
  </si>
  <si>
    <t>Trousdale</t>
  </si>
  <si>
    <t>Garza</t>
  </si>
  <si>
    <t>FL65</t>
  </si>
  <si>
    <t>LIberty</t>
  </si>
  <si>
    <t>NC1</t>
  </si>
  <si>
    <t>Lanier</t>
  </si>
  <si>
    <t>Tama</t>
  </si>
  <si>
    <t>Wright</t>
  </si>
  <si>
    <t>Surry</t>
  </si>
  <si>
    <t>Williams</t>
  </si>
  <si>
    <t>Unicoi</t>
  </si>
  <si>
    <t>Gillespie</t>
  </si>
  <si>
    <t>FL66</t>
  </si>
  <si>
    <t>Nelson</t>
  </si>
  <si>
    <t>16</t>
  </si>
  <si>
    <t>Warrick</t>
  </si>
  <si>
    <t>Yellow Medicine</t>
  </si>
  <si>
    <t>Ralls</t>
  </si>
  <si>
    <t>Swain</t>
  </si>
  <si>
    <t>Glasscock</t>
  </si>
  <si>
    <t>FL67</t>
  </si>
  <si>
    <t>New Kent</t>
  </si>
  <si>
    <t>17</t>
  </si>
  <si>
    <t>FL71</t>
  </si>
  <si>
    <t>Seward</t>
  </si>
  <si>
    <t>Transylvania</t>
  </si>
  <si>
    <t>Wyandot</t>
  </si>
  <si>
    <t>Goliad</t>
  </si>
  <si>
    <t>FL68</t>
  </si>
  <si>
    <t>18</t>
  </si>
  <si>
    <t>Stephenson</t>
  </si>
  <si>
    <t>Shawnee</t>
  </si>
  <si>
    <t>Ray</t>
  </si>
  <si>
    <t>Tyrrell</t>
  </si>
  <si>
    <t>Gonzales</t>
  </si>
  <si>
    <t>19</t>
  </si>
  <si>
    <t>Tazewell</t>
  </si>
  <si>
    <t>Wells</t>
  </si>
  <si>
    <t>Wapello</t>
  </si>
  <si>
    <t>Sheridan</t>
  </si>
  <si>
    <t>Reynolds</t>
  </si>
  <si>
    <t>NC2</t>
  </si>
  <si>
    <t>20</t>
  </si>
  <si>
    <t>ME10</t>
  </si>
  <si>
    <t>Long</t>
  </si>
  <si>
    <t>Vance</t>
  </si>
  <si>
    <t>Northumberland</t>
  </si>
  <si>
    <t>NC3</t>
  </si>
  <si>
    <t>21</t>
  </si>
  <si>
    <t>Whitley</t>
  </si>
  <si>
    <t>Wake</t>
  </si>
  <si>
    <t>Weakley</t>
  </si>
  <si>
    <t>Gregg</t>
  </si>
  <si>
    <t>NC4</t>
  </si>
  <si>
    <t>22</t>
  </si>
  <si>
    <t>Lumpkin</t>
  </si>
  <si>
    <t>Stafford</t>
  </si>
  <si>
    <t>Saint Clair</t>
  </si>
  <si>
    <t>Grimes</t>
  </si>
  <si>
    <t>Nottoway</t>
  </si>
  <si>
    <t>NC5</t>
  </si>
  <si>
    <t>23</t>
  </si>
  <si>
    <t>NH4</t>
  </si>
  <si>
    <t>Stanton</t>
  </si>
  <si>
    <t>Saint Francois</t>
  </si>
  <si>
    <t>Williamson</t>
  </si>
  <si>
    <t>TN2</t>
  </si>
  <si>
    <t>NJ6</t>
  </si>
  <si>
    <t>Watauga</t>
  </si>
  <si>
    <t>Wilson</t>
  </si>
  <si>
    <t>NY2</t>
  </si>
  <si>
    <t>Winneshiek</t>
  </si>
  <si>
    <t>Saint Louis City</t>
  </si>
  <si>
    <t>NY10</t>
  </si>
  <si>
    <t>McDuffie</t>
  </si>
  <si>
    <t>Woodbury</t>
  </si>
  <si>
    <t>Thomas</t>
  </si>
  <si>
    <t>Ste. Genevieve</t>
  </si>
  <si>
    <t>Wilkes</t>
  </si>
  <si>
    <t>NC9</t>
  </si>
  <si>
    <t>McIntosh</t>
  </si>
  <si>
    <t>Whiteside</t>
  </si>
  <si>
    <t>Worth</t>
  </si>
  <si>
    <t>Trego</t>
  </si>
  <si>
    <t>Hansford</t>
  </si>
  <si>
    <t>Patrick</t>
  </si>
  <si>
    <t>ND1</t>
  </si>
  <si>
    <t>NC16</t>
  </si>
  <si>
    <t>Meriwether</t>
  </si>
  <si>
    <t>Will</t>
  </si>
  <si>
    <t>Wabaunsee</t>
  </si>
  <si>
    <t>Yadkin</t>
  </si>
  <si>
    <t>NE1</t>
  </si>
  <si>
    <t>NC24</t>
  </si>
  <si>
    <t>Wallace</t>
  </si>
  <si>
    <t>Yancey</t>
  </si>
  <si>
    <t>Pittsylvania</t>
  </si>
  <si>
    <t>NH1</t>
  </si>
  <si>
    <t>Shannon</t>
  </si>
  <si>
    <t>SC9</t>
  </si>
  <si>
    <t>Woodford</t>
  </si>
  <si>
    <t>Wichita</t>
  </si>
  <si>
    <t>Portsmouth</t>
  </si>
  <si>
    <t>TX4</t>
  </si>
  <si>
    <t>Hartley</t>
  </si>
  <si>
    <t>GA12</t>
  </si>
  <si>
    <t>Powhatan</t>
  </si>
  <si>
    <t>NJ1</t>
  </si>
  <si>
    <t>TX12</t>
  </si>
  <si>
    <t>Woodson</t>
  </si>
  <si>
    <t>Stoddard</t>
  </si>
  <si>
    <t>GA13</t>
  </si>
  <si>
    <t>Prince Edward</t>
  </si>
  <si>
    <t>NJ2</t>
  </si>
  <si>
    <t>TX20</t>
  </si>
  <si>
    <t>Wyandotte</t>
  </si>
  <si>
    <t>Hays</t>
  </si>
  <si>
    <t>Prince George</t>
  </si>
  <si>
    <t>NJ3</t>
  </si>
  <si>
    <t>VA1</t>
  </si>
  <si>
    <t>Muscogee</t>
  </si>
  <si>
    <t>Hemphill</t>
  </si>
  <si>
    <t>Prince William</t>
  </si>
  <si>
    <t>VA9</t>
  </si>
  <si>
    <t>Taney</t>
  </si>
  <si>
    <t>LA11</t>
  </si>
  <si>
    <t>Oglethorpe</t>
  </si>
  <si>
    <t>Hill</t>
  </si>
  <si>
    <t>ME4</t>
  </si>
  <si>
    <t>Rappahannock</t>
  </si>
  <si>
    <t>NJ7</t>
  </si>
  <si>
    <t>LA19</t>
  </si>
  <si>
    <t>Hockley</t>
  </si>
  <si>
    <t>ME5</t>
  </si>
  <si>
    <t>NJ8</t>
  </si>
  <si>
    <t>Peach</t>
  </si>
  <si>
    <t>Hood</t>
  </si>
  <si>
    <t>ME6</t>
  </si>
  <si>
    <t>NM1</t>
  </si>
  <si>
    <t>Hopkins</t>
  </si>
  <si>
    <t>ME7</t>
  </si>
  <si>
    <t>Roanoke</t>
  </si>
  <si>
    <t>NV1</t>
  </si>
  <si>
    <t>Rockbridge</t>
  </si>
  <si>
    <t>Hudspeth</t>
  </si>
  <si>
    <t>NY3</t>
  </si>
  <si>
    <t>Hunt</t>
  </si>
  <si>
    <t>ME11</t>
  </si>
  <si>
    <t>NY4</t>
  </si>
  <si>
    <t>Hutchinson</t>
  </si>
  <si>
    <t>ME12</t>
  </si>
  <si>
    <t>NY5</t>
  </si>
  <si>
    <t>Irion</t>
  </si>
  <si>
    <t>ME13</t>
  </si>
  <si>
    <t>TX1</t>
  </si>
  <si>
    <t>Rabun</t>
  </si>
  <si>
    <t>Jack</t>
  </si>
  <si>
    <t>ME14</t>
  </si>
  <si>
    <t>Shenandoah</t>
  </si>
  <si>
    <t>ME15</t>
  </si>
  <si>
    <t>Smyth</t>
  </si>
  <si>
    <t>PA1</t>
  </si>
  <si>
    <t>Nueces</t>
  </si>
  <si>
    <t>Southampton</t>
  </si>
  <si>
    <t>RI1</t>
  </si>
  <si>
    <t>Rockdale</t>
  </si>
  <si>
    <t>Spotsylvania</t>
  </si>
  <si>
    <t>RI2</t>
  </si>
  <si>
    <t>Schley</t>
  </si>
  <si>
    <t>Toombs</t>
  </si>
  <si>
    <t>Screven</t>
  </si>
  <si>
    <t>Jim Hogg</t>
  </si>
  <si>
    <t>SC10</t>
  </si>
  <si>
    <t>Jim Wells</t>
  </si>
  <si>
    <t>MD5</t>
  </si>
  <si>
    <t>SC11</t>
  </si>
  <si>
    <t>Spalding</t>
  </si>
  <si>
    <t>SC12</t>
  </si>
  <si>
    <t>Stephens</t>
  </si>
  <si>
    <t>SC13</t>
  </si>
  <si>
    <t>Whitfield</t>
  </si>
  <si>
    <t>MA7</t>
  </si>
  <si>
    <t>Karnes</t>
  </si>
  <si>
    <t>SC14</t>
  </si>
  <si>
    <t>24</t>
  </si>
  <si>
    <t>NH5</t>
  </si>
  <si>
    <t>Kaufman</t>
  </si>
  <si>
    <t>25</t>
  </si>
  <si>
    <t>Westmoreland</t>
  </si>
  <si>
    <t>Virginia Beach</t>
  </si>
  <si>
    <t>26</t>
  </si>
  <si>
    <t>Taliaferro</t>
  </si>
  <si>
    <t>Kenedy</t>
  </si>
  <si>
    <t>Wise</t>
  </si>
  <si>
    <t>SC4</t>
  </si>
  <si>
    <t>Tattnall</t>
  </si>
  <si>
    <t>Wythe</t>
  </si>
  <si>
    <t>SC5</t>
  </si>
  <si>
    <t>Kerr</t>
  </si>
  <si>
    <t>MA8</t>
  </si>
  <si>
    <t>NC17</t>
  </si>
  <si>
    <t>Telfair</t>
  </si>
  <si>
    <t>Kimble</t>
  </si>
  <si>
    <t>MA9</t>
  </si>
  <si>
    <t>NC25</t>
  </si>
  <si>
    <t>Terrell</t>
  </si>
  <si>
    <t>MA10</t>
  </si>
  <si>
    <t>Kinney</t>
  </si>
  <si>
    <t>Tift</t>
  </si>
  <si>
    <t>Kleberg</t>
  </si>
  <si>
    <t>SD1</t>
  </si>
  <si>
    <t>TX5</t>
  </si>
  <si>
    <t>TN1</t>
  </si>
  <si>
    <t>TX13</t>
  </si>
  <si>
    <t>Towns</t>
  </si>
  <si>
    <t>TX21</t>
  </si>
  <si>
    <t>Treutlen</t>
  </si>
  <si>
    <t>Lamb</t>
  </si>
  <si>
    <t>VA2</t>
  </si>
  <si>
    <t>Troup</t>
  </si>
  <si>
    <t>Lampasas</t>
  </si>
  <si>
    <t>NH6</t>
  </si>
  <si>
    <t>VA10</t>
  </si>
  <si>
    <t>Turner</t>
  </si>
  <si>
    <t>LA4</t>
  </si>
  <si>
    <t>Twiggs</t>
  </si>
  <si>
    <t>Lavaca</t>
  </si>
  <si>
    <t>LA12</t>
  </si>
  <si>
    <t>Ochiltree</t>
  </si>
  <si>
    <t>LA20</t>
  </si>
  <si>
    <t>Upson</t>
  </si>
  <si>
    <t>Randall</t>
  </si>
  <si>
    <t>TX6</t>
  </si>
  <si>
    <t>Ware</t>
  </si>
  <si>
    <t>Lipscomb</t>
  </si>
  <si>
    <t>TX7</t>
  </si>
  <si>
    <t>Live Oak</t>
  </si>
  <si>
    <t>TX8</t>
  </si>
  <si>
    <t>Llano</t>
  </si>
  <si>
    <t>NJ9</t>
  </si>
  <si>
    <t>TX9</t>
  </si>
  <si>
    <t>Titus</t>
  </si>
  <si>
    <t>Loving</t>
  </si>
  <si>
    <t>NJ10</t>
  </si>
  <si>
    <t>UT1</t>
  </si>
  <si>
    <t>Lubbock</t>
  </si>
  <si>
    <t>NJ11</t>
  </si>
  <si>
    <t>Yoakum</t>
  </si>
  <si>
    <t>Lynn</t>
  </si>
  <si>
    <t>McCulloch</t>
  </si>
  <si>
    <t>VA3</t>
  </si>
  <si>
    <t>McLennan</t>
  </si>
  <si>
    <t>VA4</t>
  </si>
  <si>
    <t>McMullen</t>
  </si>
  <si>
    <t>VA5</t>
  </si>
  <si>
    <t>VA6</t>
  </si>
  <si>
    <t>Matagorda</t>
  </si>
  <si>
    <t>NY6</t>
  </si>
  <si>
    <t>Maverick</t>
  </si>
  <si>
    <t>VT1</t>
  </si>
  <si>
    <t>NY7</t>
  </si>
  <si>
    <t>WA1</t>
  </si>
  <si>
    <t>WI1</t>
  </si>
  <si>
    <t>WV1</t>
  </si>
  <si>
    <t>WY1</t>
  </si>
  <si>
    <t>Milam</t>
  </si>
  <si>
    <t>NC18</t>
  </si>
  <si>
    <t>Montague</t>
  </si>
  <si>
    <t>NC26</t>
  </si>
  <si>
    <t>Pecos</t>
  </si>
  <si>
    <t>Motley</t>
  </si>
  <si>
    <t>TX14</t>
  </si>
  <si>
    <t>Nacogdoches</t>
  </si>
  <si>
    <t>TX22</t>
  </si>
  <si>
    <t>Navarro</t>
  </si>
  <si>
    <t>Sutton</t>
  </si>
  <si>
    <t>VA11</t>
  </si>
  <si>
    <t>Nolan</t>
  </si>
  <si>
    <t>LA5</t>
  </si>
  <si>
    <t>Val Verde</t>
  </si>
  <si>
    <t>LA13</t>
  </si>
  <si>
    <t>LA21</t>
  </si>
  <si>
    <t>Oldham</t>
  </si>
  <si>
    <t>Winkler</t>
  </si>
  <si>
    <t>MS6</t>
  </si>
  <si>
    <t>Palo Pinto</t>
  </si>
  <si>
    <t>NC19</t>
  </si>
  <si>
    <t>77058</t>
  </si>
  <si>
    <t>NC20</t>
  </si>
  <si>
    <t>Parker</t>
  </si>
  <si>
    <t>NC21</t>
  </si>
  <si>
    <t>77546</t>
  </si>
  <si>
    <t>Parmer</t>
  </si>
  <si>
    <t>77034</t>
  </si>
  <si>
    <t>Potter</t>
  </si>
  <si>
    <t>77502</t>
  </si>
  <si>
    <t>Presidio</t>
  </si>
  <si>
    <t>Rains</t>
  </si>
  <si>
    <t>77587</t>
  </si>
  <si>
    <t>Reagan</t>
  </si>
  <si>
    <t>RI3</t>
  </si>
  <si>
    <t>77009</t>
  </si>
  <si>
    <t>Real</t>
  </si>
  <si>
    <t>77021</t>
  </si>
  <si>
    <t>Reeves</t>
  </si>
  <si>
    <t>Refugio</t>
  </si>
  <si>
    <t>77029</t>
  </si>
  <si>
    <t>Roberts</t>
  </si>
  <si>
    <t>27</t>
  </si>
  <si>
    <t>77038</t>
  </si>
  <si>
    <t>Rockwall</t>
  </si>
  <si>
    <t>Runnels</t>
  </si>
  <si>
    <t>77051</t>
  </si>
  <si>
    <t>77067</t>
  </si>
  <si>
    <t>San Augustine</t>
  </si>
  <si>
    <t>San Jacinto</t>
  </si>
  <si>
    <t>77081</t>
  </si>
  <si>
    <t>San Patricio</t>
  </si>
  <si>
    <t>San Saba</t>
  </si>
  <si>
    <t>77096</t>
  </si>
  <si>
    <t>Schleicher</t>
  </si>
  <si>
    <t>Scurry</t>
  </si>
  <si>
    <t>77373</t>
  </si>
  <si>
    <t>TX15</t>
  </si>
  <si>
    <t>Shackelford</t>
  </si>
  <si>
    <t>TX23</t>
  </si>
  <si>
    <t>77068</t>
  </si>
  <si>
    <t>VA12</t>
  </si>
  <si>
    <t>77090</t>
  </si>
  <si>
    <t>LA6</t>
  </si>
  <si>
    <t>Somervell</t>
  </si>
  <si>
    <t>LA14</t>
  </si>
  <si>
    <t>Starr</t>
  </si>
  <si>
    <t>77429</t>
  </si>
  <si>
    <t>LA22</t>
  </si>
  <si>
    <t>Sterling</t>
  </si>
  <si>
    <t>Stonewall</t>
  </si>
  <si>
    <t>Swisher</t>
  </si>
  <si>
    <t>Tarrant</t>
  </si>
  <si>
    <t>Terry</t>
  </si>
  <si>
    <t>TX16</t>
  </si>
  <si>
    <t>Throckmorton</t>
  </si>
  <si>
    <t>TX17</t>
  </si>
  <si>
    <t>Tom Green</t>
  </si>
  <si>
    <t>Travis</t>
  </si>
  <si>
    <t>Trinity</t>
  </si>
  <si>
    <t>Tyler</t>
  </si>
  <si>
    <t>Upshur</t>
  </si>
  <si>
    <t>Upton</t>
  </si>
  <si>
    <t>TX24</t>
  </si>
  <si>
    <t>Uvalde</t>
  </si>
  <si>
    <t>TX25</t>
  </si>
  <si>
    <t>Van Zandt</t>
  </si>
  <si>
    <t>Victoria</t>
  </si>
  <si>
    <t>Waller</t>
  </si>
  <si>
    <t>Ward</t>
  </si>
  <si>
    <t>28</t>
  </si>
  <si>
    <t>Webb</t>
  </si>
  <si>
    <t>29</t>
  </si>
  <si>
    <t>Wharton</t>
  </si>
  <si>
    <t>30</t>
  </si>
  <si>
    <t>31</t>
  </si>
  <si>
    <t>32</t>
  </si>
  <si>
    <t>Wilbarger</t>
  </si>
  <si>
    <t>33</t>
  </si>
  <si>
    <t>Willacy</t>
  </si>
  <si>
    <t>34</t>
  </si>
  <si>
    <t>VA13</t>
  </si>
  <si>
    <t>35</t>
  </si>
  <si>
    <t>LA7</t>
  </si>
  <si>
    <t>36</t>
  </si>
  <si>
    <t>LA15</t>
  </si>
  <si>
    <t>37</t>
  </si>
  <si>
    <t>LA23</t>
  </si>
  <si>
    <t>38</t>
  </si>
  <si>
    <t>39</t>
  </si>
  <si>
    <t>40</t>
  </si>
  <si>
    <t>Young</t>
  </si>
  <si>
    <t>41</t>
  </si>
  <si>
    <t>Zapata</t>
  </si>
  <si>
    <t>42</t>
  </si>
  <si>
    <t>Zavala</t>
  </si>
  <si>
    <t>43</t>
  </si>
  <si>
    <t>44</t>
  </si>
  <si>
    <t>VA14</t>
  </si>
  <si>
    <t>45</t>
  </si>
  <si>
    <t>46</t>
  </si>
  <si>
    <t>47</t>
  </si>
  <si>
    <t>48</t>
  </si>
  <si>
    <t>49</t>
  </si>
  <si>
    <t>50</t>
  </si>
  <si>
    <t>51</t>
  </si>
  <si>
    <t>52</t>
  </si>
  <si>
    <t>LA8</t>
  </si>
  <si>
    <t>53</t>
  </si>
  <si>
    <t>54</t>
  </si>
  <si>
    <t>55</t>
  </si>
  <si>
    <t>56</t>
  </si>
  <si>
    <t>57</t>
  </si>
  <si>
    <t>58</t>
  </si>
  <si>
    <t>59</t>
  </si>
  <si>
    <t>60</t>
  </si>
  <si>
    <t>LA16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</si>
  <si>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</si>
  <si>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</si>
  <si>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</si>
  <si>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</si>
  <si>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</si>
  <si>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</si>
  <si>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</si>
  <si>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</si>
  <si>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</si>
  <si>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</si>
  <si>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</si>
  <si>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BuildersRiskDP3</t>
  </si>
  <si>
    <t>39564</t>
  </si>
  <si>
    <t>39565</t>
  </si>
  <si>
    <t>39503</t>
  </si>
  <si>
    <t>39506</t>
  </si>
  <si>
    <t>39571</t>
  </si>
  <si>
    <t>BuildersRisk</t>
  </si>
  <si>
    <t>New Hampshire</t>
  </si>
  <si>
    <t>New Jersey</t>
  </si>
  <si>
    <t>New Mexico</t>
  </si>
  <si>
    <t>28516</t>
  </si>
  <si>
    <t>28544</t>
  </si>
  <si>
    <t>28529</t>
  </si>
  <si>
    <t>28425</t>
  </si>
  <si>
    <t>28449</t>
  </si>
  <si>
    <t>28404</t>
  </si>
  <si>
    <t>28465</t>
  </si>
  <si>
    <t>27947</t>
  </si>
  <si>
    <t>27978</t>
  </si>
  <si>
    <t>28452</t>
  </si>
  <si>
    <t>27950</t>
  </si>
  <si>
    <t>27972</t>
  </si>
  <si>
    <t>28524</t>
  </si>
  <si>
    <t>29906</t>
  </si>
  <si>
    <t>29935</t>
  </si>
  <si>
    <t>29405</t>
  </si>
  <si>
    <t>29438</t>
  </si>
  <si>
    <t>29482</t>
  </si>
  <si>
    <t>29485</t>
  </si>
  <si>
    <t>29569</t>
  </si>
  <si>
    <t>29588</t>
  </si>
  <si>
    <t>36580</t>
  </si>
  <si>
    <t>36507</t>
  </si>
  <si>
    <t>36509</t>
  </si>
  <si>
    <t>36693</t>
  </si>
  <si>
    <t>36602</t>
  </si>
  <si>
    <t>36571</t>
  </si>
  <si>
    <t>77059</t>
  </si>
  <si>
    <t>77571</t>
  </si>
  <si>
    <t>77044</t>
  </si>
  <si>
    <t>77503</t>
  </si>
  <si>
    <t>77002</t>
  </si>
  <si>
    <t>77010</t>
  </si>
  <si>
    <t>77022</t>
  </si>
  <si>
    <t>77030</t>
  </si>
  <si>
    <t>77039</t>
  </si>
  <si>
    <t>77053</t>
  </si>
  <si>
    <t>77071</t>
  </si>
  <si>
    <t>77085</t>
  </si>
  <si>
    <t>77098</t>
  </si>
  <si>
    <t>77396</t>
  </si>
  <si>
    <t>77069</t>
  </si>
  <si>
    <t>77094</t>
  </si>
  <si>
    <t>77433</t>
  </si>
  <si>
    <t>39566</t>
  </si>
  <si>
    <t>39567</t>
  </si>
  <si>
    <t>39507</t>
  </si>
  <si>
    <t>39426</t>
  </si>
  <si>
    <t>ENDORSEMENT</t>
  </si>
  <si>
    <t>28511</t>
  </si>
  <si>
    <t>28542</t>
  </si>
  <si>
    <t>28545</t>
  </si>
  <si>
    <t>28537</t>
  </si>
  <si>
    <t>28435</t>
  </si>
  <si>
    <t>28480</t>
  </si>
  <si>
    <t>28406</t>
  </si>
  <si>
    <t>28512</t>
  </si>
  <si>
    <t>27956</t>
  </si>
  <si>
    <t>27824</t>
  </si>
  <si>
    <t>28459</t>
  </si>
  <si>
    <t>27927</t>
  </si>
  <si>
    <t>27982</t>
  </si>
  <si>
    <t>28553</t>
  </si>
  <si>
    <t>Rhode Island</t>
  </si>
  <si>
    <t>29907</t>
  </si>
  <si>
    <t>29936</t>
  </si>
  <si>
    <t>29406</t>
  </si>
  <si>
    <t>29439</t>
  </si>
  <si>
    <t>29487</t>
  </si>
  <si>
    <t>29492</t>
  </si>
  <si>
    <t>29572</t>
  </si>
  <si>
    <t>29453</t>
  </si>
  <si>
    <t>36542</t>
  </si>
  <si>
    <t>36574</t>
  </si>
  <si>
    <t>36562</t>
  </si>
  <si>
    <t>36541</t>
  </si>
  <si>
    <t>36609</t>
  </si>
  <si>
    <t>36527</t>
  </si>
  <si>
    <t>36572</t>
  </si>
  <si>
    <t>77062</t>
  </si>
  <si>
    <t>77586</t>
  </si>
  <si>
    <t>77047</t>
  </si>
  <si>
    <t>77504</t>
  </si>
  <si>
    <t>77003</t>
  </si>
  <si>
    <t>77011</t>
  </si>
  <si>
    <t>77023</t>
  </si>
  <si>
    <t>77031</t>
  </si>
  <si>
    <t>77040</t>
  </si>
  <si>
    <t>77054</t>
  </si>
  <si>
    <t>77072</t>
  </si>
  <si>
    <t>77086</t>
  </si>
  <si>
    <t>77099</t>
  </si>
  <si>
    <t>77401</t>
  </si>
  <si>
    <t>77070</t>
  </si>
  <si>
    <t>77095</t>
  </si>
  <si>
    <t>77449</t>
  </si>
  <si>
    <t>39533</t>
  </si>
  <si>
    <t>39581</t>
  </si>
  <si>
    <t>39560</t>
  </si>
  <si>
    <t>39466</t>
  </si>
  <si>
    <t>28528</t>
  </si>
  <si>
    <t>28547</t>
  </si>
  <si>
    <t>28546</t>
  </si>
  <si>
    <t>28552</t>
  </si>
  <si>
    <t>28454</t>
  </si>
  <si>
    <t>28410</t>
  </si>
  <si>
    <t>28407</t>
  </si>
  <si>
    <t>28594</t>
  </si>
  <si>
    <t>27916</t>
  </si>
  <si>
    <t>27964</t>
  </si>
  <si>
    <t>27826</t>
  </si>
  <si>
    <t>28467</t>
  </si>
  <si>
    <t>27915</t>
  </si>
  <si>
    <t>27954</t>
  </si>
  <si>
    <t>28577</t>
  </si>
  <si>
    <t>29909</t>
  </si>
  <si>
    <t>29940</t>
  </si>
  <si>
    <t>29407</t>
  </si>
  <si>
    <t>29449</t>
  </si>
  <si>
    <t>29410</t>
  </si>
  <si>
    <t>29440</t>
  </si>
  <si>
    <t>29575</t>
  </si>
  <si>
    <t>29546</t>
  </si>
  <si>
    <t>36561</t>
  </si>
  <si>
    <t>36576</t>
  </si>
  <si>
    <t>36505</t>
  </si>
  <si>
    <t>36544</t>
  </si>
  <si>
    <t>36615</t>
  </si>
  <si>
    <t>36610</t>
  </si>
  <si>
    <t>36611</t>
  </si>
  <si>
    <t>77550</t>
  </si>
  <si>
    <t>77505</t>
  </si>
  <si>
    <t>77588</t>
  </si>
  <si>
    <t>77048</t>
  </si>
  <si>
    <t>77506</t>
  </si>
  <si>
    <t>77004</t>
  </si>
  <si>
    <t>77012</t>
  </si>
  <si>
    <t>77024</t>
  </si>
  <si>
    <t>77032</t>
  </si>
  <si>
    <t>77042</t>
  </si>
  <si>
    <t>77055</t>
  </si>
  <si>
    <t>77073</t>
  </si>
  <si>
    <t>77087</t>
  </si>
  <si>
    <t>77336</t>
  </si>
  <si>
    <t>77014</t>
  </si>
  <si>
    <t>77077</t>
  </si>
  <si>
    <t>77375</t>
  </si>
  <si>
    <t>77450</t>
  </si>
  <si>
    <t>39530</t>
  </si>
  <si>
    <t>39535</t>
  </si>
  <si>
    <t>39452</t>
  </si>
  <si>
    <t>39574</t>
  </si>
  <si>
    <t>39520</t>
  </si>
  <si>
    <t>39470</t>
  </si>
  <si>
    <t>28579</t>
  </si>
  <si>
    <t>28584</t>
  </si>
  <si>
    <t>28574</t>
  </si>
  <si>
    <t>28556</t>
  </si>
  <si>
    <t>28457</t>
  </si>
  <si>
    <t>28401</t>
  </si>
  <si>
    <t>28408</t>
  </si>
  <si>
    <t>28575</t>
  </si>
  <si>
    <t>27917</t>
  </si>
  <si>
    <t>27965</t>
  </si>
  <si>
    <t>27875</t>
  </si>
  <si>
    <t>28479</t>
  </si>
  <si>
    <t>27920</t>
  </si>
  <si>
    <t>27981</t>
  </si>
  <si>
    <t>28581</t>
  </si>
  <si>
    <t>29910</t>
  </si>
  <si>
    <t>29941</t>
  </si>
  <si>
    <t>29412</t>
  </si>
  <si>
    <t>29451</t>
  </si>
  <si>
    <t>29420</t>
  </si>
  <si>
    <t>29458</t>
  </si>
  <si>
    <t>29576</t>
  </si>
  <si>
    <t>29554</t>
  </si>
  <si>
    <t>36547</t>
  </si>
  <si>
    <t>36567</t>
  </si>
  <si>
    <t>36579</t>
  </si>
  <si>
    <t>36582</t>
  </si>
  <si>
    <t>36603</t>
  </si>
  <si>
    <t>36618</t>
  </si>
  <si>
    <t>36525</t>
  </si>
  <si>
    <t>77551</t>
  </si>
  <si>
    <t>77507</t>
  </si>
  <si>
    <t>77598</t>
  </si>
  <si>
    <t>77049</t>
  </si>
  <si>
    <t>77530</t>
  </si>
  <si>
    <t>77005</t>
  </si>
  <si>
    <t>77016</t>
  </si>
  <si>
    <t>77025</t>
  </si>
  <si>
    <t>77033</t>
  </si>
  <si>
    <t>77043</t>
  </si>
  <si>
    <t>77056</t>
  </si>
  <si>
    <t>77074</t>
  </si>
  <si>
    <t>77088</t>
  </si>
  <si>
    <t>77338</t>
  </si>
  <si>
    <t>77041</t>
  </si>
  <si>
    <t>77079</t>
  </si>
  <si>
    <t>77377</t>
  </si>
  <si>
    <t>77493</t>
  </si>
  <si>
    <t>39531</t>
  </si>
  <si>
    <t>39451</t>
  </si>
  <si>
    <t>39561</t>
  </si>
  <si>
    <t>39525</t>
  </si>
  <si>
    <t>28589</t>
  </si>
  <si>
    <t>28539</t>
  </si>
  <si>
    <t>28445</t>
  </si>
  <si>
    <t>28571</t>
  </si>
  <si>
    <t>28478</t>
  </si>
  <si>
    <t>28429</t>
  </si>
  <si>
    <t>28409</t>
  </si>
  <si>
    <t>27923</t>
  </si>
  <si>
    <t>27966</t>
  </si>
  <si>
    <t>27885</t>
  </si>
  <si>
    <t>28462</t>
  </si>
  <si>
    <t>27936</t>
  </si>
  <si>
    <t>27949</t>
  </si>
  <si>
    <t>27960</t>
  </si>
  <si>
    <t>29915</t>
  </si>
  <si>
    <t>29945</t>
  </si>
  <si>
    <t>29414</t>
  </si>
  <si>
    <t>29455</t>
  </si>
  <si>
    <t>29445</t>
  </si>
  <si>
    <t>29526</t>
  </si>
  <si>
    <t>29577</t>
  </si>
  <si>
    <t>36535</t>
  </si>
  <si>
    <t>36551</t>
  </si>
  <si>
    <t>36550</t>
  </si>
  <si>
    <t>36605</t>
  </si>
  <si>
    <t>36604</t>
  </si>
  <si>
    <t>36612</t>
  </si>
  <si>
    <t>31328</t>
  </si>
  <si>
    <t>77554</t>
  </si>
  <si>
    <t>77520</t>
  </si>
  <si>
    <t>77013</t>
  </si>
  <si>
    <t>77061</t>
  </si>
  <si>
    <t>77532</t>
  </si>
  <si>
    <t>77006</t>
  </si>
  <si>
    <t>77018</t>
  </si>
  <si>
    <t>77026</t>
  </si>
  <si>
    <t>77035</t>
  </si>
  <si>
    <t>77045</t>
  </si>
  <si>
    <t>77057</t>
  </si>
  <si>
    <t>77076</t>
  </si>
  <si>
    <t>77091</t>
  </si>
  <si>
    <t>77339</t>
  </si>
  <si>
    <t>77064</t>
  </si>
  <si>
    <t>77082</t>
  </si>
  <si>
    <t>77379</t>
  </si>
  <si>
    <t>77447</t>
  </si>
  <si>
    <t>Washington DC</t>
  </si>
  <si>
    <t>39532</t>
  </si>
  <si>
    <t>39553</t>
  </si>
  <si>
    <t>39573</t>
  </si>
  <si>
    <t>39556</t>
  </si>
  <si>
    <t>28557</t>
  </si>
  <si>
    <t>28540</t>
  </si>
  <si>
    <t>28509</t>
  </si>
  <si>
    <t>28583</t>
  </si>
  <si>
    <t>28443</t>
  </si>
  <si>
    <t>28405</t>
  </si>
  <si>
    <t>28412</t>
  </si>
  <si>
    <t>27929</t>
  </si>
  <si>
    <t>27973</t>
  </si>
  <si>
    <t>28420</t>
  </si>
  <si>
    <t>28468</t>
  </si>
  <si>
    <t>27943</t>
  </si>
  <si>
    <t>27948</t>
  </si>
  <si>
    <t>29920</t>
  </si>
  <si>
    <t>29401</t>
  </si>
  <si>
    <t>29418</t>
  </si>
  <si>
    <t>29464</t>
  </si>
  <si>
    <t>29450</t>
  </si>
  <si>
    <t>29527</t>
  </si>
  <si>
    <t>29579</t>
  </si>
  <si>
    <t>36530</t>
  </si>
  <si>
    <t>36526</t>
  </si>
  <si>
    <t>36502</t>
  </si>
  <si>
    <t>36619</t>
  </si>
  <si>
    <t>36606</t>
  </si>
  <si>
    <t>36587</t>
  </si>
  <si>
    <t>36521</t>
  </si>
  <si>
    <t>31561</t>
  </si>
  <si>
    <t>77650</t>
  </si>
  <si>
    <t>77521</t>
  </si>
  <si>
    <t>77015</t>
  </si>
  <si>
    <t>77075</t>
  </si>
  <si>
    <t>77547</t>
  </si>
  <si>
    <t>77007</t>
  </si>
  <si>
    <t>77019</t>
  </si>
  <si>
    <t>77027</t>
  </si>
  <si>
    <t>77036</t>
  </si>
  <si>
    <t>77046</t>
  </si>
  <si>
    <t>77060</t>
  </si>
  <si>
    <t>77078</t>
  </si>
  <si>
    <t>77092</t>
  </si>
  <si>
    <t>77345</t>
  </si>
  <si>
    <t>77065</t>
  </si>
  <si>
    <t>77083</t>
  </si>
  <si>
    <t>77388</t>
  </si>
  <si>
    <t>39534</t>
  </si>
  <si>
    <t>39562</t>
  </si>
  <si>
    <t>39501</t>
  </si>
  <si>
    <t>39577</t>
  </si>
  <si>
    <t>39572</t>
  </si>
  <si>
    <t>28570</t>
  </si>
  <si>
    <t>28541</t>
  </si>
  <si>
    <t>28510</t>
  </si>
  <si>
    <t>28587</t>
  </si>
  <si>
    <t>28403</t>
  </si>
  <si>
    <t>28411</t>
  </si>
  <si>
    <t>27939</t>
  </si>
  <si>
    <t>27958</t>
  </si>
  <si>
    <t>28422</t>
  </si>
  <si>
    <t>28469</t>
  </si>
  <si>
    <t>27959</t>
  </si>
  <si>
    <t>28531</t>
  </si>
  <si>
    <t>29902</t>
  </si>
  <si>
    <t>29926</t>
  </si>
  <si>
    <t>29403</t>
  </si>
  <si>
    <t>29426</t>
  </si>
  <si>
    <t>29466</t>
  </si>
  <si>
    <t>29456</t>
  </si>
  <si>
    <t>29566</t>
  </si>
  <si>
    <t>29582</t>
  </si>
  <si>
    <t>36549</t>
  </si>
  <si>
    <t>36528</t>
  </si>
  <si>
    <t>36695</t>
  </si>
  <si>
    <t>36607</t>
  </si>
  <si>
    <t>36575</t>
  </si>
  <si>
    <t>36522</t>
  </si>
  <si>
    <t>77617</t>
  </si>
  <si>
    <t>77536</t>
  </si>
  <si>
    <t>77017</t>
  </si>
  <si>
    <t>77089</t>
  </si>
  <si>
    <t>77562</t>
  </si>
  <si>
    <t>77008</t>
  </si>
  <si>
    <t>77020</t>
  </si>
  <si>
    <t>77028</t>
  </si>
  <si>
    <t>77037</t>
  </si>
  <si>
    <t>77050</t>
  </si>
  <si>
    <t>77063</t>
  </si>
  <si>
    <t>77080</t>
  </si>
  <si>
    <t>77093</t>
  </si>
  <si>
    <t>77346</t>
  </si>
  <si>
    <t>77066</t>
  </si>
  <si>
    <t>77084</t>
  </si>
  <si>
    <t>77389</t>
  </si>
  <si>
    <t>39540</t>
  </si>
  <si>
    <t>39563</t>
  </si>
  <si>
    <t>39502</t>
  </si>
  <si>
    <t>39505</t>
  </si>
  <si>
    <t>39576</t>
  </si>
  <si>
    <t>28582</t>
  </si>
  <si>
    <t>28543</t>
  </si>
  <si>
    <t>28515</t>
  </si>
  <si>
    <t>28421</t>
  </si>
  <si>
    <t>28460</t>
  </si>
  <si>
    <t>07083</t>
  </si>
  <si>
    <t>TAX / FEE Name</t>
  </si>
  <si>
    <t>Tax/Fee</t>
  </si>
  <si>
    <t>Tax  / Fee %</t>
  </si>
  <si>
    <t>TAX_CALC_TYPE</t>
  </si>
  <si>
    <t>Amount used for Calcuation</t>
  </si>
  <si>
    <t>Occurrence # (helper)</t>
  </si>
  <si>
    <t>Includes Policy Fee? (helper)</t>
  </si>
  <si>
    <t>Includes Inspection Fee? (helper)</t>
  </si>
  <si>
    <t>Includes Carrier Fee? (helper)</t>
  </si>
  <si>
    <t>Round to Whole $? (helper)</t>
  </si>
  <si>
    <t>Surplus Lines Tax</t>
  </si>
  <si>
    <t>Tax</t>
  </si>
  <si>
    <t>PERCENT</t>
  </si>
  <si>
    <t>Base premium</t>
  </si>
  <si>
    <t>Base premium + Carrier fees</t>
  </si>
  <si>
    <t>Base premium +Inspection fee + Carrier fee</t>
  </si>
  <si>
    <t>Base premium + Policy fee + Inspection fee</t>
  </si>
  <si>
    <t>Base premium+ Inspection fee</t>
  </si>
  <si>
    <t xml:space="preserve"> *Rounded to the nearest whole dollar</t>
  </si>
  <si>
    <t>Base Premium + Inspection fee + Carrier fee</t>
  </si>
  <si>
    <t>Base Premium + Policy fee + Inspection fee</t>
  </si>
  <si>
    <t>*Rounded to the nearest whole dollar</t>
  </si>
  <si>
    <t xml:space="preserve">Base premium </t>
  </si>
  <si>
    <t>Base Premium</t>
  </si>
  <si>
    <t>Base Premium + Inspection fee</t>
  </si>
  <si>
    <t>Fire Marshal Tax</t>
  </si>
  <si>
    <t>Stamp Fee</t>
  </si>
  <si>
    <t>Fee</t>
  </si>
  <si>
    <t>AMOUNT</t>
  </si>
  <si>
    <t>Flat Charge</t>
  </si>
  <si>
    <t>Clearinghouse Fee</t>
  </si>
  <si>
    <t>Windstorm Tax</t>
  </si>
  <si>
    <t>Fire Property Tax</t>
  </si>
  <si>
    <t>DCA EMPA RESIDENTIAL FEE</t>
  </si>
  <si>
    <t>PL Surcharge</t>
  </si>
  <si>
    <t>Regulatory Fee</t>
  </si>
  <si>
    <t>Transportation Tax</t>
  </si>
  <si>
    <t>Wet MarineTax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</si>
</sst>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"/>
    <numFmt numFmtId="182" formatCode="0.0000"/>
    <numFmt numFmtId="183" formatCode="dd/mm/yyyy"/>
    <numFmt numFmtId="184" formatCode="&quot;$&quot;#,##0"/>
    <numFmt numFmtId="185" formatCode="&quot;$&quot;#,##0_);[Red]&quot;($&quot;#,##0\)"/>
    <numFmt numFmtId="186" formatCode="_([$$-409]* #,##0.00_);_([$$-409]* \(#,##0.00\);_([$$-409]* \-??_);_(@_)"/>
    <numFmt numFmtId="187" formatCode="[$$-409]#,##0"/>
    <numFmt numFmtId="188" formatCode="_([$$-409]* #,##0_);_([$$-409]* \(#,##0\);_([$$-409]* \-??_);_(@_)"/>
    <numFmt numFmtId="189" formatCode="[$$-409]#,##0.00"/>
    <numFmt numFmtId="190" formatCode="0.000000"/>
    <numFmt numFmtId="191" formatCode="_([$$-409]* #,##0.000000_);_([$$-409]* \(#,##0.000000\);_([$$-409]* \-??????_);_(@_)"/>
    <numFmt numFmtId="192" formatCode="_-[$$-409]* #,##0.00_ ;_-[$$-409]* \-#,##0.00\ ;_-[$$-409]* \-??_ ;_-@_ "/>
  </numFmts>
  <fonts count="47">
    <font>
      <sz val="11"/>
      <color theme="1"/>
      <name val="Calibri"/>
      <charset val="134"/>
    </font>
    <font>
      <b/>
      <sz val="13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"/>
    </font>
    <font>
      <b/>
      <sz val="10"/>
      <color rgb="FFFFFFFF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"/>
    </font>
    <font>
      <b/>
      <sz val="10"/>
      <color rgb="FF2F5496"/>
      <name val="Calibri"/>
      <charset val="134"/>
    </font>
    <font>
      <b/>
      <sz val="11"/>
      <color rgb="FF2F5496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color rgb="FF3366FF"/>
      <name val="Calibri"/>
      <charset val="134"/>
    </font>
    <font>
      <b/>
      <sz val="14"/>
      <color rgb="FFFFFFFF"/>
      <name val="Calibri"/>
      <charset val="134"/>
    </font>
    <font>
      <b/>
      <sz val="12"/>
      <name val="Calibri"/>
      <charset val="134"/>
    </font>
    <font>
      <b/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FF0000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6100"/>
      <name val="Calibri"/>
      <charset val="134"/>
    </font>
    <font>
      <sz val="10"/>
      <name val="Calibri"/>
      <charset val="134"/>
    </font>
    <font>
      <sz val="10"/>
      <color rgb="FF000000"/>
      <name val="Arial"/>
      <charset val="134"/>
    </font>
    <font>
      <b/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4F81BD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8B8B8"/>
      </bottom>
      <diagonal/>
    </border>
    <border>
      <left style="thin">
        <color auto="1"/>
      </left>
      <right style="thin">
        <color rgb="FFB8B8B8"/>
      </right>
      <top style="thin">
        <color auto="1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B8B8B8"/>
      </right>
      <top style="thin">
        <color auto="1"/>
      </top>
      <bottom style="thin">
        <color auto="1"/>
      </bottom>
      <diagonal/>
    </border>
    <border>
      <left style="thin">
        <color rgb="FFB8B8B8"/>
      </left>
      <right style="thin">
        <color rgb="FFB8B8B8"/>
      </right>
      <top/>
      <bottom style="thin">
        <color rgb="FFB8B8B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11" borderId="1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22" applyNumberFormat="0" applyAlignment="0" applyProtection="0">
      <alignment vertical="center"/>
    </xf>
    <xf numFmtId="0" fontId="37" fillId="13" borderId="23" applyNumberFormat="0" applyAlignment="0" applyProtection="0">
      <alignment vertical="center"/>
    </xf>
    <xf numFmtId="0" fontId="38" fillId="13" borderId="22" applyNumberFormat="0" applyAlignment="0" applyProtection="0">
      <alignment vertical="center"/>
    </xf>
    <xf numFmtId="0" fontId="39" fillId="14" borderId="24" applyNumberFormat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</cellStyleXfs>
  <cellXfs count="17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9" fillId="0" borderId="0" xfId="0" applyFont="1"/>
    <xf numFmtId="0" fontId="8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1" fillId="0" borderId="0" xfId="0" applyFont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2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7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0" fontId="8" fillId="4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9" fillId="0" borderId="1" xfId="0" applyFont="1" applyBorder="1"/>
    <xf numFmtId="180" fontId="9" fillId="0" borderId="1" xfId="0" applyNumberFormat="1" applyFont="1" applyBorder="1"/>
    <xf numFmtId="0" fontId="11" fillId="5" borderId="1" xfId="0" applyFont="1" applyFill="1" applyBorder="1" applyAlignment="1">
      <alignment wrapText="1"/>
    </xf>
    <xf numFmtId="3" fontId="11" fillId="5" borderId="1" xfId="0" applyNumberFormat="1" applyFont="1" applyFill="1" applyBorder="1" applyAlignment="1">
      <alignment wrapText="1"/>
    </xf>
    <xf numFmtId="0" fontId="9" fillId="0" borderId="8" xfId="0" applyFont="1" applyBorder="1"/>
    <xf numFmtId="0" fontId="11" fillId="6" borderId="1" xfId="0" applyFont="1" applyFill="1" applyBorder="1" applyAlignment="1">
      <alignment wrapText="1"/>
    </xf>
    <xf numFmtId="3" fontId="11" fillId="6" borderId="1" xfId="0" applyNumberFormat="1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9" fillId="0" borderId="5" xfId="0" applyFont="1" applyBorder="1"/>
    <xf numFmtId="0" fontId="9" fillId="0" borderId="4" xfId="0" applyFont="1" applyBorder="1"/>
    <xf numFmtId="2" fontId="9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181" fontId="9" fillId="0" borderId="1" xfId="0" applyNumberFormat="1" applyFont="1" applyBorder="1"/>
    <xf numFmtId="182" fontId="9" fillId="0" borderId="1" xfId="0" applyNumberFormat="1" applyFont="1" applyBorder="1"/>
    <xf numFmtId="49" fontId="2" fillId="0" borderId="1" xfId="0" applyNumberFormat="1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5" fillId="5" borderId="1" xfId="0" applyFont="1" applyFill="1" applyBorder="1" applyProtection="1">
      <protection locked="0"/>
    </xf>
    <xf numFmtId="183" fontId="0" fillId="9" borderId="1" xfId="0" applyNumberFormat="1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5" borderId="1" xfId="0" applyFill="1" applyBorder="1"/>
    <xf numFmtId="0" fontId="0" fillId="9" borderId="1" xfId="0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17" fillId="0" borderId="0" xfId="0" applyFont="1"/>
    <xf numFmtId="0" fontId="9" fillId="0" borderId="9" xfId="0" applyFont="1" applyBorder="1" applyAlignment="1">
      <alignment vertical="center"/>
    </xf>
    <xf numFmtId="0" fontId="9" fillId="0" borderId="9" xfId="0" applyFont="1" applyBorder="1"/>
    <xf numFmtId="184" fontId="2" fillId="9" borderId="1" xfId="0" applyNumberFormat="1" applyFont="1" applyFill="1" applyBorder="1" applyAlignment="1">
      <alignment vertical="center"/>
    </xf>
    <xf numFmtId="0" fontId="18" fillId="0" borderId="1" xfId="0" applyFont="1" applyBorder="1" applyAlignment="1" applyProtection="1">
      <alignment vertical="top"/>
      <protection locked="0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9" fillId="0" borderId="1" xfId="0" applyFont="1" applyBorder="1" applyAlignment="1">
      <alignment vertical="top" wrapText="1"/>
    </xf>
    <xf numFmtId="185" fontId="2" fillId="9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186" fontId="2" fillId="9" borderId="1" xfId="0" applyNumberFormat="1" applyFont="1" applyFill="1" applyBorder="1" applyAlignment="1">
      <alignment horizontal="right" vertical="center"/>
    </xf>
    <xf numFmtId="2" fontId="2" fillId="9" borderId="1" xfId="0" applyNumberFormat="1" applyFont="1" applyFill="1" applyBorder="1" applyAlignment="1">
      <alignment vertical="center"/>
    </xf>
    <xf numFmtId="187" fontId="2" fillId="9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186" fontId="2" fillId="9" borderId="1" xfId="0" applyNumberFormat="1" applyFont="1" applyFill="1" applyBorder="1" applyAlignment="1">
      <alignment vertical="center"/>
    </xf>
    <xf numFmtId="188" fontId="2" fillId="9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9" fillId="9" borderId="1" xfId="0" applyFont="1" applyFill="1" applyBorder="1" applyAlignment="1" applyProtection="1">
      <alignment horizontal="left" vertical="center"/>
      <protection locked="0"/>
    </xf>
    <xf numFmtId="189" fontId="2" fillId="9" borderId="1" xfId="0" applyNumberFormat="1" applyFont="1" applyFill="1" applyBorder="1" applyAlignment="1">
      <alignment vertical="center"/>
    </xf>
    <xf numFmtId="9" fontId="2" fillId="9" borderId="1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5" fillId="0" borderId="0" xfId="0" applyFont="1"/>
    <xf numFmtId="188" fontId="22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189" fontId="2" fillId="0" borderId="1" xfId="0" applyNumberFormat="1" applyFont="1" applyBorder="1" applyAlignment="1">
      <alignment vertical="center"/>
    </xf>
    <xf numFmtId="0" fontId="18" fillId="0" borderId="13" xfId="0" applyFont="1" applyBorder="1" applyAlignment="1" applyProtection="1">
      <alignment vertical="top"/>
      <protection locked="0"/>
    </xf>
    <xf numFmtId="0" fontId="22" fillId="0" borderId="1" xfId="0" applyFont="1" applyBorder="1" applyAlignment="1">
      <alignment vertical="center" wrapText="1"/>
    </xf>
    <xf numFmtId="0" fontId="18" fillId="0" borderId="10" xfId="0" applyFont="1" applyBorder="1" applyAlignment="1" applyProtection="1">
      <alignment vertical="top"/>
      <protection locked="0"/>
    </xf>
    <xf numFmtId="0" fontId="23" fillId="0" borderId="10" xfId="0" applyFont="1" applyBorder="1" applyAlignment="1" applyProtection="1">
      <alignment vertical="top"/>
      <protection locked="0"/>
    </xf>
    <xf numFmtId="0" fontId="9" fillId="0" borderId="5" xfId="0" applyFont="1" applyBorder="1" applyAlignment="1">
      <alignment horizontal="left" vertical="center" wrapText="1"/>
    </xf>
    <xf numFmtId="0" fontId="0" fillId="0" borderId="5" xfId="0" applyBorder="1"/>
    <xf numFmtId="0" fontId="24" fillId="0" borderId="14" xfId="0" applyFont="1" applyBorder="1"/>
    <xf numFmtId="0" fontId="9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3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9" fillId="0" borderId="13" xfId="0" applyFont="1" applyBorder="1"/>
    <xf numFmtId="189" fontId="22" fillId="0" borderId="1" xfId="0" applyNumberFormat="1" applyFont="1" applyBorder="1" applyAlignment="1">
      <alignment vertical="center"/>
    </xf>
    <xf numFmtId="0" fontId="18" fillId="0" borderId="15" xfId="0" applyFont="1" applyBorder="1" applyAlignment="1" applyProtection="1">
      <alignment vertical="top"/>
      <protection locked="0"/>
    </xf>
    <xf numFmtId="0" fontId="0" fillId="0" borderId="16" xfId="0" applyBorder="1" applyAlignment="1">
      <alignment horizontal="left" vertical="center" wrapText="1"/>
    </xf>
    <xf numFmtId="0" fontId="0" fillId="0" borderId="8" xfId="0" applyBorder="1"/>
    <xf numFmtId="0" fontId="25" fillId="0" borderId="1" xfId="0" applyFont="1" applyBorder="1" applyAlignment="1">
      <alignment vertical="center" wrapText="1"/>
    </xf>
    <xf numFmtId="189" fontId="25" fillId="0" borderId="1" xfId="0" applyNumberFormat="1" applyFont="1" applyBorder="1" applyAlignment="1">
      <alignment vertical="center"/>
    </xf>
    <xf numFmtId="186" fontId="2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19" fillId="0" borderId="0" xfId="0" applyFont="1"/>
    <xf numFmtId="18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189" fontId="21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90" fontId="9" fillId="5" borderId="1" xfId="0" applyNumberFormat="1" applyFont="1" applyFill="1" applyBorder="1" applyAlignment="1">
      <alignment vertical="center"/>
    </xf>
    <xf numFmtId="181" fontId="9" fillId="5" borderId="1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190" fontId="26" fillId="5" borderId="1" xfId="0" applyNumberFormat="1" applyFont="1" applyFill="1" applyBorder="1" applyAlignment="1">
      <alignment vertical="center"/>
    </xf>
    <xf numFmtId="190" fontId="1" fillId="2" borderId="1" xfId="0" applyNumberFormat="1" applyFont="1" applyFill="1" applyBorder="1" applyAlignment="1">
      <alignment vertical="center"/>
    </xf>
    <xf numFmtId="188" fontId="9" fillId="5" borderId="1" xfId="0" applyNumberFormat="1" applyFont="1" applyFill="1" applyBorder="1" applyAlignment="1">
      <alignment vertical="center"/>
    </xf>
    <xf numFmtId="189" fontId="9" fillId="5" borderId="1" xfId="0" applyNumberFormat="1" applyFont="1" applyFill="1" applyBorder="1" applyAlignment="1">
      <alignment vertical="center"/>
    </xf>
    <xf numFmtId="182" fontId="9" fillId="5" borderId="1" xfId="0" applyNumberFormat="1" applyFont="1" applyFill="1" applyBorder="1" applyAlignment="1">
      <alignment vertical="center"/>
    </xf>
    <xf numFmtId="18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89" fontId="0" fillId="0" borderId="1" xfId="0" applyNumberFormat="1" applyBorder="1" applyAlignment="1">
      <alignment vertical="center"/>
    </xf>
    <xf numFmtId="191" fontId="0" fillId="0" borderId="1" xfId="0" applyNumberFormat="1" applyBorder="1" applyAlignment="1">
      <alignment vertical="center"/>
    </xf>
    <xf numFmtId="192" fontId="0" fillId="0" borderId="1" xfId="0" applyNumberFormat="1" applyBorder="1" applyAlignment="1">
      <alignment vertical="center"/>
    </xf>
    <xf numFmtId="189" fontId="27" fillId="9" borderId="1" xfId="0" applyNumberFormat="1" applyFont="1" applyFill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0" fontId="25" fillId="0" borderId="0" xfId="0" applyFont="1" applyAlignment="1">
      <alignment vertical="center" wrapText="1"/>
    </xf>
    <xf numFmtId="181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189" fontId="2" fillId="0" borderId="0" xfId="0" applyNumberFormat="1" applyFont="1" applyAlignment="1">
      <alignment vertical="center"/>
    </xf>
    <xf numFmtId="190" fontId="11" fillId="0" borderId="1" xfId="0" applyNumberFormat="1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/>
    </xf>
    <xf numFmtId="189" fontId="25" fillId="0" borderId="0" xfId="0" applyNumberFormat="1" applyFont="1" applyAlignment="1">
      <alignment vertical="center"/>
    </xf>
    <xf numFmtId="0" fontId="10" fillId="0" borderId="18" xfId="0" applyFont="1" applyBorder="1" applyAlignment="1">
      <alignment horizontal="left" vertical="center"/>
    </xf>
    <xf numFmtId="4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11" fillId="0" borderId="1" xfId="0" applyNumberFormat="1" applyFont="1" applyBorder="1" applyAlignment="1">
      <alignment horizontal="left" vertical="center"/>
    </xf>
    <xf numFmtId="0" fontId="21" fillId="1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C0C0C0"/>
      <rgbColor rgb="004F81BD"/>
      <rgbColor rgb="009999FF"/>
      <rgbColor rgb="00993366"/>
      <rgbColor rgb="00FFF2CC"/>
      <rgbColor rgb="00D6E4F0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D9E1F2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472C4"/>
      <rgbColor rgb="00969696"/>
      <rgbColor rgb="001F3864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09"/>
  <sheetViews>
    <sheetView showGridLines="0" tabSelected="1" topLeftCell="D16" workbookViewId="0">
      <selection activeCell="H22" sqref="H22"/>
    </sheetView>
  </sheetViews>
  <sheetFormatPr defaultColWidth="8.77777777777778" defaultRowHeight="14.4"/>
  <cols>
    <col min="1" max="1" width="5.77777777777778" customWidth="1"/>
    <col min="2" max="2" width="63.3333333333333" customWidth="1"/>
    <col min="3" max="3" width="45.6666666666667" customWidth="1"/>
    <col min="4" max="4" width="21.5555555555556" customWidth="1"/>
    <col min="5" max="5" width="37.4444444444444" customWidth="1"/>
    <col min="6" max="6" width="31.7777777777778" customWidth="1"/>
    <col min="7" max="7" width="21.8888888888889" customWidth="1"/>
    <col min="8" max="8" width="18.1111111111111" customWidth="1"/>
    <col min="9" max="9" width="12.3333333333333" customWidth="1"/>
    <col min="10" max="10" width="23.8888888888889" customWidth="1"/>
    <col min="11" max="11" width="16.5555555555556" customWidth="1"/>
    <col min="12" max="12" width="44.6666666666667" customWidth="1"/>
    <col min="13" max="13" width="13.6666666666667" customWidth="1"/>
    <col min="14" max="14" width="19.6666666666667" customWidth="1"/>
    <col min="15" max="15" width="8.22222222222222" customWidth="1"/>
    <col min="16" max="16" width="33.1111111111111" customWidth="1"/>
    <col min="20" max="22" width="8.77777777777778" hidden="1" customWidth="1"/>
  </cols>
  <sheetData>
    <row r="1" ht="18" customHeight="1" spans="1:64">
      <c r="B1" s="70" t="s">
        <v>0</v>
      </c>
      <c r="C1" s="6"/>
      <c r="D1" s="71" t="s">
        <v>1</v>
      </c>
      <c r="E1" s="71" t="s">
        <v>2</v>
      </c>
      <c r="F1" s="71" t="s">
        <v>3</v>
      </c>
      <c r="G1" s="71" t="s">
        <v>4</v>
      </c>
      <c r="H1" s="71" t="s">
        <v>5</v>
      </c>
      <c r="I1" s="71" t="s">
        <v>6</v>
      </c>
      <c r="J1" s="71" t="s">
        <v>7</v>
      </c>
      <c r="K1" s="71" t="s">
        <v>8</v>
      </c>
      <c r="L1" s="71" t="s">
        <v>9</v>
      </c>
      <c r="M1" s="72" t="s">
        <v>10</v>
      </c>
      <c r="N1" s="71" t="s">
        <v>11</v>
      </c>
      <c r="O1" s="71" t="s">
        <v>12</v>
      </c>
      <c r="P1" s="71" t="s">
        <v>13</v>
      </c>
    </row>
    <row r="2" ht="13.5" customHeight="1" spans="1:64">
      <c r="A2" t="str">
        <f ca="1" t="shared" ref="A2:A10" si="0">CELL("address",B2)</f>
        <v>$B$2</v>
      </c>
      <c r="B2" s="73" t="s">
        <v>14</v>
      </c>
      <c r="C2" s="74" t="s">
        <v>15</v>
      </c>
      <c r="D2" s="75" t="s">
        <v>16</v>
      </c>
      <c r="E2" s="76" t="s">
        <v>17</v>
      </c>
      <c r="F2" s="76" t="s">
        <v>18</v>
      </c>
      <c r="G2" s="76" t="s">
        <v>19</v>
      </c>
      <c r="H2" s="76" t="s">
        <v>20</v>
      </c>
      <c r="I2" s="76" t="s">
        <v>21</v>
      </c>
      <c r="J2" s="76" t="s">
        <v>22</v>
      </c>
      <c r="K2" s="76" t="s">
        <v>23</v>
      </c>
      <c r="L2" s="76" t="s">
        <v>23</v>
      </c>
      <c r="M2" s="77"/>
      <c r="N2" s="78"/>
      <c r="O2" s="76" t="s">
        <v>23</v>
      </c>
      <c r="P2" s="76" t="s">
        <v>18</v>
      </c>
    </row>
    <row r="3" ht="15.75" customHeight="1" spans="1:64">
      <c r="A3" t="str">
        <f ca="1" t="shared" si="0"/>
        <v>$B$3</v>
      </c>
      <c r="B3" s="73" t="s">
        <v>24</v>
      </c>
      <c r="C3" s="74">
        <v>46178</v>
      </c>
      <c r="D3" s="75" t="s">
        <v>16</v>
      </c>
      <c r="E3" s="76" t="s">
        <v>17</v>
      </c>
      <c r="F3" s="76" t="s">
        <v>25</v>
      </c>
      <c r="G3" s="76" t="s">
        <v>19</v>
      </c>
      <c r="H3" s="76" t="s">
        <v>20</v>
      </c>
      <c r="I3" s="76" t="s">
        <v>21</v>
      </c>
      <c r="J3" s="76" t="s">
        <v>22</v>
      </c>
      <c r="K3" s="76" t="s">
        <v>23</v>
      </c>
      <c r="L3" s="76" t="s">
        <v>23</v>
      </c>
      <c r="M3" s="77"/>
      <c r="N3" s="78"/>
      <c r="O3" s="76" t="s">
        <v>23</v>
      </c>
      <c r="P3" s="76" t="s">
        <v>25</v>
      </c>
    </row>
    <row r="4" ht="16.5" customHeight="1" spans="1:64">
      <c r="A4" t="str">
        <f ca="1" t="shared" si="0"/>
        <v>$B$4</v>
      </c>
      <c r="B4" s="73" t="s">
        <v>26</v>
      </c>
      <c r="C4" s="74">
        <v>46543</v>
      </c>
      <c r="D4" s="75" t="s">
        <v>16</v>
      </c>
      <c r="E4" s="76" t="s">
        <v>17</v>
      </c>
      <c r="F4" s="13" t="s">
        <v>27</v>
      </c>
      <c r="G4" s="76" t="s">
        <v>19</v>
      </c>
      <c r="H4" s="76" t="s">
        <v>20</v>
      </c>
      <c r="I4" s="76" t="s">
        <v>21</v>
      </c>
      <c r="J4" s="76" t="s">
        <v>22</v>
      </c>
      <c r="K4" s="76" t="s">
        <v>23</v>
      </c>
      <c r="L4" s="76" t="s">
        <v>23</v>
      </c>
      <c r="M4" s="77"/>
      <c r="N4" s="78"/>
      <c r="O4" s="76" t="s">
        <v>23</v>
      </c>
      <c r="P4" s="76" t="s">
        <v>27</v>
      </c>
    </row>
    <row r="5" ht="16.5" customHeight="1" spans="1:64">
      <c r="A5" t="str">
        <f ca="1" t="shared" si="0"/>
        <v>$B$5</v>
      </c>
      <c r="B5" s="73" t="s">
        <v>28</v>
      </c>
      <c r="C5" s="79" t="s">
        <v>29</v>
      </c>
      <c r="D5" s="13" t="s">
        <v>16</v>
      </c>
      <c r="E5" s="13" t="s">
        <v>17</v>
      </c>
      <c r="F5" s="13" t="s">
        <v>30</v>
      </c>
      <c r="G5" s="13" t="s">
        <v>31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23</v>
      </c>
      <c r="M5" s="14"/>
      <c r="N5" s="13"/>
      <c r="O5" s="13" t="s">
        <v>23</v>
      </c>
      <c r="P5" s="13" t="s">
        <v>30</v>
      </c>
    </row>
    <row r="6" ht="15" customHeight="1" spans="1:64">
      <c r="A6" t="str">
        <f ca="1" t="shared" si="0"/>
        <v>$B$6</v>
      </c>
      <c r="B6" s="73" t="s">
        <v>32</v>
      </c>
      <c r="C6" s="79" t="s">
        <v>33</v>
      </c>
      <c r="D6" s="13" t="s">
        <v>16</v>
      </c>
      <c r="E6" s="13" t="s">
        <v>17</v>
      </c>
      <c r="F6" s="13" t="s">
        <v>34</v>
      </c>
      <c r="G6" s="13" t="s">
        <v>31</v>
      </c>
      <c r="H6" s="13" t="s">
        <v>20</v>
      </c>
      <c r="I6" s="13" t="s">
        <v>21</v>
      </c>
      <c r="J6" s="13" t="s">
        <v>22</v>
      </c>
      <c r="K6" s="13" t="s">
        <v>23</v>
      </c>
      <c r="L6" s="13" t="s">
        <v>23</v>
      </c>
      <c r="M6" s="14"/>
      <c r="N6" s="13"/>
      <c r="O6" s="13" t="s">
        <v>23</v>
      </c>
      <c r="P6" s="13" t="s">
        <v>34</v>
      </c>
    </row>
    <row r="7" ht="15" customHeight="1" spans="1:64">
      <c r="A7" t="str">
        <f ca="1" t="shared" si="0"/>
        <v>$B$7</v>
      </c>
      <c r="B7" s="73" t="s">
        <v>35</v>
      </c>
      <c r="C7" s="79" t="str">
        <f>IF(C106="","",LEFT(C106,2))</f>
        <v>FL</v>
      </c>
      <c r="D7" s="13" t="s">
        <v>16</v>
      </c>
      <c r="E7" s="13" t="s">
        <v>17</v>
      </c>
      <c r="F7" s="13" t="s">
        <v>36</v>
      </c>
      <c r="G7" s="13" t="s">
        <v>37</v>
      </c>
      <c r="H7" s="13" t="s">
        <v>20</v>
      </c>
      <c r="I7" s="13" t="s">
        <v>21</v>
      </c>
      <c r="J7" s="13" t="s">
        <v>22</v>
      </c>
      <c r="K7" s="13" t="s">
        <v>23</v>
      </c>
      <c r="L7" s="13" t="s">
        <v>23</v>
      </c>
      <c r="M7" s="14"/>
      <c r="N7" s="13"/>
      <c r="O7" s="13" t="s">
        <v>23</v>
      </c>
      <c r="P7" s="13" t="s">
        <v>36</v>
      </c>
    </row>
    <row r="8" ht="17.25" customHeight="1" spans="1:64">
      <c r="A8" t="str">
        <f ca="1" t="shared" si="0"/>
        <v>$B$8</v>
      </c>
      <c r="B8" s="73" t="s">
        <v>38</v>
      </c>
      <c r="C8" s="79" t="s">
        <v>39</v>
      </c>
      <c r="D8" s="13" t="s">
        <v>16</v>
      </c>
      <c r="E8" s="13" t="s">
        <v>17</v>
      </c>
      <c r="F8" s="13" t="s">
        <v>40</v>
      </c>
      <c r="G8" s="13" t="s">
        <v>37</v>
      </c>
      <c r="H8" s="13" t="s">
        <v>20</v>
      </c>
      <c r="I8" s="13" t="s">
        <v>21</v>
      </c>
      <c r="J8" s="13" t="s">
        <v>22</v>
      </c>
      <c r="K8" s="13" t="s">
        <v>23</v>
      </c>
      <c r="L8" s="13" t="s">
        <v>23</v>
      </c>
      <c r="M8" s="14"/>
      <c r="N8" s="13"/>
      <c r="O8" s="13" t="s">
        <v>23</v>
      </c>
      <c r="P8" s="13" t="s">
        <v>40</v>
      </c>
    </row>
    <row r="9" ht="17.25" customHeight="1" spans="1:64">
      <c r="A9" t="str">
        <f ca="1" t="shared" si="0"/>
        <v>$B$9</v>
      </c>
      <c r="B9" s="73" t="s">
        <v>41</v>
      </c>
      <c r="C9" s="79" t="s">
        <v>42</v>
      </c>
      <c r="D9" s="13" t="s">
        <v>16</v>
      </c>
      <c r="E9" s="13" t="s">
        <v>17</v>
      </c>
      <c r="F9" s="13" t="s">
        <v>43</v>
      </c>
      <c r="G9" s="13" t="s">
        <v>44</v>
      </c>
      <c r="H9" s="13" t="s">
        <v>20</v>
      </c>
      <c r="I9" s="13" t="s">
        <v>21</v>
      </c>
      <c r="J9" s="13" t="s">
        <v>22</v>
      </c>
      <c r="K9" s="13" t="s">
        <v>23</v>
      </c>
      <c r="L9" s="13" t="s">
        <v>23</v>
      </c>
      <c r="M9" s="14"/>
      <c r="N9" s="13"/>
      <c r="O9" s="13" t="s">
        <v>23</v>
      </c>
      <c r="P9" s="13" t="s">
        <v>43</v>
      </c>
    </row>
    <row r="10" ht="17.25" customHeight="1" spans="1:64">
      <c r="A10" t="str">
        <f ca="1" t="shared" si="0"/>
        <v>$B$10</v>
      </c>
      <c r="B10" s="73" t="s">
        <v>45</v>
      </c>
      <c r="C10" s="79" t="s">
        <v>46</v>
      </c>
      <c r="D10" s="13" t="s">
        <v>47</v>
      </c>
      <c r="E10" s="13" t="s">
        <v>48</v>
      </c>
      <c r="F10" s="13" t="s">
        <v>49</v>
      </c>
      <c r="G10" s="13" t="s">
        <v>37</v>
      </c>
      <c r="H10" s="13" t="s">
        <v>50</v>
      </c>
      <c r="I10" s="13" t="s">
        <v>21</v>
      </c>
      <c r="J10" s="13" t="s">
        <v>22</v>
      </c>
      <c r="K10" s="13" t="s">
        <v>23</v>
      </c>
      <c r="L10" s="13" t="s">
        <v>23</v>
      </c>
      <c r="M10" s="14"/>
      <c r="N10" s="13"/>
      <c r="O10" s="13" t="s">
        <v>23</v>
      </c>
      <c r="P10" s="13" t="s">
        <v>49</v>
      </c>
    </row>
    <row r="11" ht="21.75" customHeight="1" spans="1:64">
      <c r="A11" t="str">
        <f ca="1">CELL("address",F11)</f>
        <v>$F$11</v>
      </c>
      <c r="B11" s="80" t="s">
        <v>51</v>
      </c>
      <c r="C11" s="81"/>
      <c r="D11" s="13"/>
      <c r="E11" s="12"/>
      <c r="F11" s="12"/>
      <c r="G11" s="12"/>
      <c r="H11" s="12"/>
      <c r="I11" s="12" t="s">
        <v>52</v>
      </c>
      <c r="J11" s="12"/>
      <c r="K11" s="12"/>
      <c r="L11" s="12"/>
      <c r="M11" s="13"/>
      <c r="N11" s="13"/>
      <c r="P11" s="12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</row>
    <row r="12" ht="14.25" customHeight="1" spans="1:64">
      <c r="A12" t="str">
        <f ca="1" t="shared" ref="A12:A43" si="1">CELL("address",F12)</f>
        <v>$F$12</v>
      </c>
      <c r="B12" s="26" t="s">
        <v>53</v>
      </c>
      <c r="C12" s="82" t="s">
        <v>54</v>
      </c>
      <c r="D12" s="26" t="s">
        <v>55</v>
      </c>
      <c r="E12" s="13" t="s">
        <v>56</v>
      </c>
      <c r="F12" s="13" t="s">
        <v>57</v>
      </c>
      <c r="G12" s="13" t="s">
        <v>37</v>
      </c>
      <c r="H12" s="13" t="s">
        <v>50</v>
      </c>
      <c r="I12" s="13" t="s">
        <v>21</v>
      </c>
      <c r="J12" s="13" t="s">
        <v>22</v>
      </c>
      <c r="K12" s="13" t="s">
        <v>23</v>
      </c>
      <c r="L12" s="13" t="s">
        <v>23</v>
      </c>
      <c r="M12" s="14"/>
      <c r="N12" s="13"/>
      <c r="O12" s="13" t="s">
        <v>23</v>
      </c>
      <c r="P12" s="13" t="s">
        <v>57</v>
      </c>
      <c r="Q12" s="7"/>
      <c r="R12" s="83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ht="14.25" customHeight="1" spans="1:64">
      <c r="A13" t="str">
        <f ca="1" t="shared" si="1"/>
        <v>$F$13</v>
      </c>
      <c r="B13" s="26" t="s">
        <v>58</v>
      </c>
      <c r="C13" s="82" t="s">
        <v>54</v>
      </c>
      <c r="D13" s="26" t="s">
        <v>55</v>
      </c>
      <c r="E13" s="13" t="s">
        <v>56</v>
      </c>
      <c r="F13" s="13" t="s">
        <v>59</v>
      </c>
      <c r="G13" s="13" t="s">
        <v>37</v>
      </c>
      <c r="H13" s="13" t="s">
        <v>50</v>
      </c>
      <c r="I13" s="13" t="s">
        <v>21</v>
      </c>
      <c r="J13" s="13" t="s">
        <v>22</v>
      </c>
      <c r="K13" s="13" t="s">
        <v>23</v>
      </c>
      <c r="L13" s="13" t="s">
        <v>23</v>
      </c>
      <c r="M13" s="14"/>
      <c r="N13" s="13"/>
      <c r="O13" s="13" t="s">
        <v>23</v>
      </c>
      <c r="P13" s="13" t="s">
        <v>59</v>
      </c>
      <c r="Q13" s="7"/>
      <c r="R13" s="83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</row>
    <row r="14" ht="14.25" customHeight="1" spans="1:64">
      <c r="A14" t="str">
        <f ca="1" t="shared" si="1"/>
        <v>$F$14</v>
      </c>
      <c r="B14" s="26" t="s">
        <v>60</v>
      </c>
      <c r="C14" s="82" t="s">
        <v>61</v>
      </c>
      <c r="D14" s="84" t="s">
        <v>16</v>
      </c>
      <c r="E14" s="85" t="s">
        <v>17</v>
      </c>
      <c r="F14" s="85" t="s">
        <v>62</v>
      </c>
      <c r="G14" s="13" t="s">
        <v>37</v>
      </c>
      <c r="H14" s="13" t="s">
        <v>20</v>
      </c>
      <c r="I14" s="13" t="s">
        <v>21</v>
      </c>
      <c r="J14" s="13" t="s">
        <v>22</v>
      </c>
      <c r="K14" s="13" t="s">
        <v>23</v>
      </c>
      <c r="L14" s="13" t="s">
        <v>23</v>
      </c>
      <c r="M14" s="14"/>
      <c r="N14" s="13"/>
      <c r="O14" s="13" t="s">
        <v>23</v>
      </c>
      <c r="P14" s="13" t="s">
        <v>62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</row>
    <row r="15" ht="14.25" customHeight="1" spans="1:64">
      <c r="A15" t="str">
        <f ca="1" t="shared" si="1"/>
        <v>$F$15</v>
      </c>
      <c r="B15" s="26" t="s">
        <v>63</v>
      </c>
      <c r="C15" s="82" t="s">
        <v>64</v>
      </c>
      <c r="D15" s="75" t="s">
        <v>47</v>
      </c>
      <c r="E15" s="76" t="s">
        <v>48</v>
      </c>
      <c r="F15" s="13" t="s">
        <v>63</v>
      </c>
      <c r="G15" s="13" t="s">
        <v>37</v>
      </c>
      <c r="H15" s="13" t="s">
        <v>50</v>
      </c>
      <c r="I15" s="13" t="s">
        <v>21</v>
      </c>
      <c r="J15" s="13" t="s">
        <v>22</v>
      </c>
      <c r="K15" s="13" t="s">
        <v>23</v>
      </c>
      <c r="L15" s="13" t="s">
        <v>23</v>
      </c>
      <c r="M15" s="14"/>
      <c r="N15" s="13"/>
      <c r="O15" s="13" t="s">
        <v>23</v>
      </c>
      <c r="P15" s="13" t="s">
        <v>63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</row>
    <row r="16" ht="14.25" customHeight="1" spans="1:64">
      <c r="A16" t="str">
        <f ca="1" t="shared" si="1"/>
        <v>$F$16</v>
      </c>
      <c r="B16" s="26" t="s">
        <v>65</v>
      </c>
      <c r="C16" s="82" t="s">
        <v>66</v>
      </c>
      <c r="D16" s="26" t="s">
        <v>47</v>
      </c>
      <c r="E16" s="13" t="s">
        <v>48</v>
      </c>
      <c r="F16" s="13" t="s">
        <v>65</v>
      </c>
      <c r="G16" s="13" t="s">
        <v>37</v>
      </c>
      <c r="H16" s="13" t="s">
        <v>50</v>
      </c>
      <c r="I16" s="13" t="s">
        <v>21</v>
      </c>
      <c r="J16" s="13" t="s">
        <v>22</v>
      </c>
      <c r="K16" s="13" t="s">
        <v>23</v>
      </c>
      <c r="L16" s="13" t="s">
        <v>23</v>
      </c>
      <c r="M16" s="14"/>
      <c r="N16" s="13"/>
      <c r="O16" s="13" t="s">
        <v>23</v>
      </c>
      <c r="P16" s="13" t="s">
        <v>65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</row>
    <row r="17" ht="15" customHeight="1" spans="1:64">
      <c r="A17" t="str">
        <f ca="1" t="shared" si="1"/>
        <v>$F$17</v>
      </c>
      <c r="B17" s="26" t="s">
        <v>67</v>
      </c>
      <c r="C17" s="82">
        <v>31404</v>
      </c>
      <c r="D17" s="26" t="s">
        <v>47</v>
      </c>
      <c r="E17" s="13" t="s">
        <v>48</v>
      </c>
      <c r="F17" s="13" t="s">
        <v>68</v>
      </c>
      <c r="G17" s="13" t="s">
        <v>37</v>
      </c>
      <c r="H17" s="13" t="s">
        <v>50</v>
      </c>
      <c r="I17" s="13" t="s">
        <v>21</v>
      </c>
      <c r="J17" s="13" t="s">
        <v>22</v>
      </c>
      <c r="K17" s="13" t="s">
        <v>23</v>
      </c>
      <c r="L17" s="13" t="s">
        <v>23</v>
      </c>
      <c r="M17" s="14"/>
      <c r="N17" s="13"/>
      <c r="O17" s="13" t="s">
        <v>23</v>
      </c>
      <c r="P17" s="13" t="s">
        <v>68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</row>
    <row r="18" ht="15" customHeight="1" spans="1:64">
      <c r="A18" t="str">
        <f ca="1" t="shared" si="1"/>
        <v>$F$18</v>
      </c>
      <c r="B18" s="26" t="s">
        <v>69</v>
      </c>
      <c r="C18" s="86">
        <v>274000</v>
      </c>
      <c r="D18" s="26" t="s">
        <v>56</v>
      </c>
      <c r="E18" s="26" t="s">
        <v>70</v>
      </c>
      <c r="F18" s="26" t="s">
        <v>71</v>
      </c>
      <c r="G18" s="13" t="s">
        <v>72</v>
      </c>
      <c r="H18" s="13" t="s">
        <v>44</v>
      </c>
      <c r="I18" s="13" t="s">
        <v>21</v>
      </c>
      <c r="J18" s="13" t="s">
        <v>22</v>
      </c>
      <c r="K18" s="13">
        <v>0</v>
      </c>
      <c r="L18" s="13" t="s">
        <v>23</v>
      </c>
      <c r="M18" s="14"/>
      <c r="N18" s="13"/>
      <c r="O18" s="13" t="s">
        <v>23</v>
      </c>
      <c r="P18" s="13" t="s">
        <v>71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</row>
    <row r="19" ht="15" customHeight="1" spans="1:64">
      <c r="A19" t="str">
        <f ca="1" t="shared" si="1"/>
        <v>$F$19</v>
      </c>
      <c r="B19" s="26" t="s">
        <v>73</v>
      </c>
      <c r="C19" s="86">
        <v>27400</v>
      </c>
      <c r="D19" s="26" t="s">
        <v>56</v>
      </c>
      <c r="E19" s="26" t="s">
        <v>74</v>
      </c>
      <c r="F19" s="26" t="s">
        <v>71</v>
      </c>
      <c r="G19" s="13" t="s">
        <v>72</v>
      </c>
      <c r="H19" s="13" t="s">
        <v>44</v>
      </c>
      <c r="I19" s="13" t="s">
        <v>21</v>
      </c>
      <c r="J19" s="13" t="s">
        <v>22</v>
      </c>
      <c r="K19" s="13">
        <v>0</v>
      </c>
      <c r="L19" s="13" t="s">
        <v>23</v>
      </c>
      <c r="M19" s="14"/>
      <c r="N19" s="13"/>
      <c r="O19" s="13" t="s">
        <v>23</v>
      </c>
      <c r="P19" s="13" t="s">
        <v>71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</row>
    <row r="20" ht="15" customHeight="1" spans="1:64">
      <c r="A20" t="str">
        <f ca="1" t="shared" si="1"/>
        <v>$F$20</v>
      </c>
      <c r="B20" s="26" t="s">
        <v>75</v>
      </c>
      <c r="C20" s="86">
        <v>137000</v>
      </c>
      <c r="D20" s="26" t="s">
        <v>56</v>
      </c>
      <c r="E20" s="26" t="s">
        <v>76</v>
      </c>
      <c r="F20" s="26" t="s">
        <v>71</v>
      </c>
      <c r="G20" s="13" t="s">
        <v>72</v>
      </c>
      <c r="H20" s="13" t="s">
        <v>44</v>
      </c>
      <c r="I20" s="13" t="s">
        <v>21</v>
      </c>
      <c r="J20" s="13" t="s">
        <v>77</v>
      </c>
      <c r="K20" s="13">
        <v>0</v>
      </c>
      <c r="L20" s="13" t="s">
        <v>23</v>
      </c>
      <c r="M20" s="14"/>
      <c r="N20" s="13"/>
      <c r="O20" s="13" t="s">
        <v>23</v>
      </c>
      <c r="P20" s="13" t="s">
        <v>71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ht="15" customHeight="1" spans="1:64">
      <c r="A21" t="str">
        <f ca="1" t="shared" si="1"/>
        <v>$F$21</v>
      </c>
      <c r="B21" s="26" t="s">
        <v>78</v>
      </c>
      <c r="C21" s="86">
        <v>54800</v>
      </c>
      <c r="D21" s="26" t="s">
        <v>56</v>
      </c>
      <c r="E21" s="26" t="s">
        <v>79</v>
      </c>
      <c r="F21" s="26" t="s">
        <v>71</v>
      </c>
      <c r="G21" s="13" t="s">
        <v>72</v>
      </c>
      <c r="H21" s="13" t="s">
        <v>44</v>
      </c>
      <c r="I21" s="13" t="s">
        <v>21</v>
      </c>
      <c r="J21" s="13" t="s">
        <v>22</v>
      </c>
      <c r="K21" s="13">
        <v>0</v>
      </c>
      <c r="L21" s="13" t="s">
        <v>23</v>
      </c>
      <c r="M21" s="14"/>
      <c r="N21" s="13"/>
      <c r="O21" s="13" t="s">
        <v>23</v>
      </c>
      <c r="P21" s="13" t="s">
        <v>71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ht="14.25" customHeight="1" spans="1:64">
      <c r="A22" t="str">
        <f ca="1" t="shared" si="1"/>
        <v>$F$22</v>
      </c>
      <c r="B22" s="26" t="s">
        <v>80</v>
      </c>
      <c r="C22" s="82" t="s">
        <v>81</v>
      </c>
      <c r="D22" s="26" t="s">
        <v>48</v>
      </c>
      <c r="E22" s="26" t="s">
        <v>55</v>
      </c>
      <c r="F22" s="26" t="s">
        <v>82</v>
      </c>
      <c r="G22" s="13" t="s">
        <v>72</v>
      </c>
      <c r="H22" s="13" t="s">
        <v>50</v>
      </c>
      <c r="I22" s="13" t="s">
        <v>21</v>
      </c>
      <c r="J22" s="13" t="s">
        <v>22</v>
      </c>
      <c r="K22" s="13">
        <v>0</v>
      </c>
      <c r="L22" s="13" t="s">
        <v>23</v>
      </c>
      <c r="M22" s="14"/>
      <c r="N22" s="13"/>
      <c r="O22" s="13" t="s">
        <v>23</v>
      </c>
      <c r="P22" s="13" t="s">
        <v>82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</row>
    <row r="23" ht="14.25" customHeight="1" spans="1:64">
      <c r="A23" t="str">
        <f ca="1" t="shared" si="1"/>
        <v>$F$23</v>
      </c>
      <c r="B23" s="26" t="s">
        <v>83</v>
      </c>
      <c r="C23" s="82">
        <v>2017</v>
      </c>
      <c r="D23" s="26" t="s">
        <v>48</v>
      </c>
      <c r="E23" s="13" t="s">
        <v>55</v>
      </c>
      <c r="F23" s="13" t="s">
        <v>84</v>
      </c>
      <c r="G23" s="13" t="s">
        <v>85</v>
      </c>
      <c r="H23" s="13" t="s">
        <v>50</v>
      </c>
      <c r="I23" s="13" t="s">
        <v>21</v>
      </c>
      <c r="J23" s="13" t="s">
        <v>22</v>
      </c>
      <c r="K23" s="13">
        <v>0</v>
      </c>
      <c r="L23" s="13" t="s">
        <v>23</v>
      </c>
      <c r="M23" s="14"/>
      <c r="N23" s="13"/>
      <c r="O23" s="13" t="s">
        <v>23</v>
      </c>
      <c r="P23" s="13" t="s">
        <v>84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</row>
    <row r="24" ht="17.25" customHeight="1" spans="1:64">
      <c r="A24" t="str">
        <f ca="1" t="shared" si="1"/>
        <v>$F$24</v>
      </c>
      <c r="B24" s="80" t="s">
        <v>86</v>
      </c>
      <c r="C24" s="81"/>
      <c r="D24" s="26"/>
      <c r="E24" s="13"/>
      <c r="F24" s="13"/>
      <c r="G24" s="13"/>
      <c r="H24" s="13"/>
      <c r="I24" s="12" t="s">
        <v>52</v>
      </c>
      <c r="J24" s="13"/>
      <c r="K24" s="13"/>
      <c r="L24" s="13"/>
      <c r="M24" s="14"/>
      <c r="N24" s="13"/>
      <c r="P24" s="13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</row>
    <row r="25" ht="14.25" customHeight="1" spans="1:64">
      <c r="A25" t="str">
        <f ca="1" t="shared" si="1"/>
        <v>$F$25</v>
      </c>
      <c r="B25" s="26" t="s">
        <v>87</v>
      </c>
      <c r="C25" s="82" t="s">
        <v>88</v>
      </c>
      <c r="D25" s="87" t="s">
        <v>48</v>
      </c>
      <c r="E25" s="87" t="s">
        <v>55</v>
      </c>
      <c r="F25" s="87" t="s">
        <v>89</v>
      </c>
      <c r="G25" s="13" t="s">
        <v>37</v>
      </c>
      <c r="H25" s="13" t="s">
        <v>50</v>
      </c>
      <c r="I25" s="13" t="s">
        <v>21</v>
      </c>
      <c r="J25" s="13" t="s">
        <v>22</v>
      </c>
      <c r="K25" s="13" t="s">
        <v>23</v>
      </c>
      <c r="L25" s="13" t="s">
        <v>23</v>
      </c>
      <c r="M25" s="14"/>
      <c r="N25" s="13"/>
      <c r="O25" s="13" t="s">
        <v>23</v>
      </c>
      <c r="P25" s="13" t="s">
        <v>89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</row>
    <row r="26" ht="14.25" customHeight="1" spans="1:64">
      <c r="A26" t="str">
        <f ca="1" t="shared" si="1"/>
        <v>$F$26</v>
      </c>
      <c r="B26" s="26" t="s">
        <v>90</v>
      </c>
      <c r="C26" s="82" t="s">
        <v>91</v>
      </c>
      <c r="D26" s="26" t="s">
        <v>48</v>
      </c>
      <c r="E26" s="13" t="s">
        <v>55</v>
      </c>
      <c r="F26" s="13" t="s">
        <v>92</v>
      </c>
      <c r="G26" s="13" t="s">
        <v>37</v>
      </c>
      <c r="H26" s="13" t="s">
        <v>50</v>
      </c>
      <c r="I26" s="13" t="s">
        <v>21</v>
      </c>
      <c r="J26" s="13" t="s">
        <v>22</v>
      </c>
      <c r="K26" s="13" t="s">
        <v>23</v>
      </c>
      <c r="L26" s="13" t="s">
        <v>23</v>
      </c>
      <c r="M26" s="14"/>
      <c r="N26" s="13"/>
      <c r="O26" s="13" t="s">
        <v>23</v>
      </c>
      <c r="P26" s="13" t="s">
        <v>92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</row>
    <row r="27" ht="14.25" customHeight="1" spans="1:64">
      <c r="A27" t="str">
        <f ca="1" t="shared" si="1"/>
        <v>$F$27</v>
      </c>
      <c r="B27" s="26" t="s">
        <v>93</v>
      </c>
      <c r="C27" s="82">
        <v>9</v>
      </c>
      <c r="D27" s="26" t="s">
        <v>48</v>
      </c>
      <c r="E27" s="13" t="s">
        <v>55</v>
      </c>
      <c r="F27" s="13" t="s">
        <v>94</v>
      </c>
      <c r="G27" s="13" t="s">
        <v>85</v>
      </c>
      <c r="H27" s="13" t="s">
        <v>50</v>
      </c>
      <c r="I27" s="13" t="s">
        <v>21</v>
      </c>
      <c r="J27" s="13" t="s">
        <v>22</v>
      </c>
      <c r="K27" s="13">
        <v>0</v>
      </c>
      <c r="L27" s="13" t="s">
        <v>23</v>
      </c>
      <c r="M27" s="14"/>
      <c r="N27" s="13"/>
      <c r="O27" s="13" t="s">
        <v>23</v>
      </c>
      <c r="P27" s="13" t="s">
        <v>94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</row>
    <row r="28" ht="14.25" customHeight="1" spans="1:64">
      <c r="A28" t="str">
        <f ca="1" t="shared" si="1"/>
        <v>$F$28</v>
      </c>
      <c r="B28" s="26" t="s">
        <v>95</v>
      </c>
      <c r="C28" s="82" t="s">
        <v>96</v>
      </c>
      <c r="D28" s="87" t="s">
        <v>48</v>
      </c>
      <c r="E28" s="87" t="s">
        <v>55</v>
      </c>
      <c r="F28" s="87" t="s">
        <v>97</v>
      </c>
      <c r="G28" s="13" t="s">
        <v>85</v>
      </c>
      <c r="H28" s="13" t="s">
        <v>50</v>
      </c>
      <c r="I28" s="13" t="s">
        <v>21</v>
      </c>
      <c r="J28" s="13" t="s">
        <v>22</v>
      </c>
      <c r="K28" s="13">
        <v>0</v>
      </c>
      <c r="L28" s="13" t="s">
        <v>23</v>
      </c>
      <c r="M28" s="14"/>
      <c r="N28" s="13"/>
      <c r="O28" s="13" t="s">
        <v>23</v>
      </c>
      <c r="P28" s="13" t="s">
        <v>97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 ht="14.25" customHeight="1" spans="1:64">
      <c r="A29" t="str">
        <f ca="1" t="shared" si="1"/>
        <v>$F$29</v>
      </c>
      <c r="B29" s="26" t="s">
        <v>98</v>
      </c>
      <c r="C29" s="82">
        <v>1.5</v>
      </c>
      <c r="D29" s="26" t="s">
        <v>48</v>
      </c>
      <c r="E29" s="13" t="s">
        <v>55</v>
      </c>
      <c r="F29" s="13" t="s">
        <v>99</v>
      </c>
      <c r="G29" s="13" t="s">
        <v>72</v>
      </c>
      <c r="H29" s="13" t="s">
        <v>50</v>
      </c>
      <c r="I29" s="13" t="s">
        <v>21</v>
      </c>
      <c r="J29" s="13" t="s">
        <v>22</v>
      </c>
      <c r="K29" s="13">
        <v>0</v>
      </c>
      <c r="L29" s="13" t="s">
        <v>23</v>
      </c>
      <c r="M29" s="14"/>
      <c r="N29" s="13"/>
      <c r="O29" s="13" t="s">
        <v>23</v>
      </c>
      <c r="P29" s="13" t="s">
        <v>99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 ht="14.25" customHeight="1" spans="1:64">
      <c r="A30" t="str">
        <f ca="1" t="shared" si="1"/>
        <v>$F$30</v>
      </c>
      <c r="B30" s="88" t="s">
        <v>100</v>
      </c>
      <c r="C30" s="82">
        <v>1</v>
      </c>
      <c r="D30" s="89" t="s">
        <v>48</v>
      </c>
      <c r="E30" s="90" t="s">
        <v>55</v>
      </c>
      <c r="F30" s="91" t="s">
        <v>101</v>
      </c>
      <c r="G30" s="13" t="s">
        <v>102</v>
      </c>
      <c r="H30" s="13" t="s">
        <v>50</v>
      </c>
      <c r="I30" s="13" t="s">
        <v>21</v>
      </c>
      <c r="J30" s="13" t="s">
        <v>22</v>
      </c>
      <c r="K30" s="13">
        <v>0</v>
      </c>
      <c r="L30" s="13" t="s">
        <v>23</v>
      </c>
      <c r="M30" s="14"/>
      <c r="N30" s="13"/>
      <c r="O30" s="13" t="s">
        <v>23</v>
      </c>
      <c r="P30" s="13" t="s">
        <v>103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 ht="14.25" customHeight="1" spans="1:64">
      <c r="A31" t="str">
        <f ca="1" t="shared" si="1"/>
        <v>$F$31</v>
      </c>
      <c r="B31" s="26" t="s">
        <v>104</v>
      </c>
      <c r="C31" s="82" t="s">
        <v>105</v>
      </c>
      <c r="D31" s="91" t="s">
        <v>48</v>
      </c>
      <c r="E31" s="91" t="s">
        <v>55</v>
      </c>
      <c r="F31" s="91" t="s">
        <v>106</v>
      </c>
      <c r="G31" s="13" t="s">
        <v>72</v>
      </c>
      <c r="H31" s="13" t="s">
        <v>50</v>
      </c>
      <c r="I31" s="13" t="s">
        <v>21</v>
      </c>
      <c r="J31" s="13" t="s">
        <v>22</v>
      </c>
      <c r="K31" s="13">
        <v>0</v>
      </c>
      <c r="L31" s="13" t="s">
        <v>23</v>
      </c>
      <c r="M31" s="14"/>
      <c r="N31" s="13"/>
      <c r="O31" s="13" t="s">
        <v>23</v>
      </c>
      <c r="P31" s="13" t="s">
        <v>106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 ht="14.25" customHeight="1" spans="1:64">
      <c r="A32" t="str">
        <f ca="1" t="shared" si="1"/>
        <v>$F$32</v>
      </c>
      <c r="B32" s="26" t="s">
        <v>107</v>
      </c>
      <c r="C32" s="82" t="s">
        <v>23</v>
      </c>
      <c r="D32" s="92" t="s">
        <v>48</v>
      </c>
      <c r="E32" s="92" t="s">
        <v>55</v>
      </c>
      <c r="F32" s="92" t="s">
        <v>108</v>
      </c>
      <c r="G32" s="13" t="s">
        <v>37</v>
      </c>
      <c r="H32" s="13" t="s">
        <v>50</v>
      </c>
      <c r="I32" s="13" t="s">
        <v>21</v>
      </c>
      <c r="J32" s="13" t="s">
        <v>22</v>
      </c>
      <c r="K32" s="13" t="s">
        <v>23</v>
      </c>
      <c r="L32" s="13" t="s">
        <v>23</v>
      </c>
      <c r="M32" s="14"/>
      <c r="N32" s="13"/>
      <c r="O32" s="13" t="s">
        <v>23</v>
      </c>
      <c r="P32" s="13" t="s">
        <v>108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 ht="14.25" customHeight="1" spans="1:64">
      <c r="A33" t="str">
        <f ca="1" t="shared" si="1"/>
        <v>$F$33</v>
      </c>
      <c r="B33" s="26" t="s">
        <v>109</v>
      </c>
      <c r="C33" s="82">
        <v>1</v>
      </c>
      <c r="D33" s="26" t="s">
        <v>48</v>
      </c>
      <c r="E33" s="13" t="s">
        <v>55</v>
      </c>
      <c r="F33" s="13" t="s">
        <v>110</v>
      </c>
      <c r="G33" s="13" t="s">
        <v>37</v>
      </c>
      <c r="H33" s="13" t="s">
        <v>50</v>
      </c>
      <c r="I33" s="13" t="s">
        <v>21</v>
      </c>
      <c r="J33" s="13" t="s">
        <v>22</v>
      </c>
      <c r="K33" s="13" t="s">
        <v>23</v>
      </c>
      <c r="L33" s="13" t="s">
        <v>23</v>
      </c>
      <c r="M33" s="14"/>
      <c r="N33" s="13"/>
      <c r="O33" s="13" t="s">
        <v>23</v>
      </c>
      <c r="P33" s="13" t="s">
        <v>110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 ht="14.25" customHeight="1" spans="1:64">
      <c r="A34" t="str">
        <f ca="1" t="shared" si="1"/>
        <v>$F$34</v>
      </c>
      <c r="B34" s="26" t="s">
        <v>111</v>
      </c>
      <c r="C34" s="82">
        <v>2</v>
      </c>
      <c r="D34" s="87" t="s">
        <v>48</v>
      </c>
      <c r="E34" s="87" t="s">
        <v>55</v>
      </c>
      <c r="F34" s="87" t="s">
        <v>112</v>
      </c>
      <c r="G34" s="13" t="s">
        <v>37</v>
      </c>
      <c r="H34" s="13" t="s">
        <v>50</v>
      </c>
      <c r="I34" s="13" t="s">
        <v>21</v>
      </c>
      <c r="J34" s="13" t="s">
        <v>22</v>
      </c>
      <c r="K34" s="13" t="s">
        <v>23</v>
      </c>
      <c r="L34" s="13" t="s">
        <v>23</v>
      </c>
      <c r="M34" s="14"/>
      <c r="N34" s="13"/>
      <c r="O34" s="13" t="s">
        <v>23</v>
      </c>
      <c r="P34" s="13" t="s">
        <v>112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 ht="14.25" customHeight="1" spans="1:64">
      <c r="A35" t="str">
        <f ca="1" t="shared" si="1"/>
        <v>$F$35</v>
      </c>
      <c r="B35" s="26" t="s">
        <v>113</v>
      </c>
      <c r="C35" s="82" t="s">
        <v>114</v>
      </c>
      <c r="D35" s="26" t="s">
        <v>48</v>
      </c>
      <c r="E35" s="13" t="s">
        <v>55</v>
      </c>
      <c r="F35" s="13" t="s">
        <v>115</v>
      </c>
      <c r="G35" s="13" t="s">
        <v>37</v>
      </c>
      <c r="H35" s="13" t="s">
        <v>50</v>
      </c>
      <c r="I35" s="13" t="s">
        <v>21</v>
      </c>
      <c r="J35" s="13" t="s">
        <v>22</v>
      </c>
      <c r="K35" s="13" t="s">
        <v>23</v>
      </c>
      <c r="L35" s="13" t="s">
        <v>23</v>
      </c>
      <c r="M35" s="14"/>
      <c r="N35" s="13"/>
      <c r="O35" s="13" t="s">
        <v>23</v>
      </c>
      <c r="P35" s="13" t="s">
        <v>115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 ht="14.25" customHeight="1" spans="1:64">
      <c r="A36" t="str">
        <f ca="1" t="shared" si="1"/>
        <v>$F$36</v>
      </c>
      <c r="B36" s="26" t="s">
        <v>116</v>
      </c>
      <c r="C36" s="93" t="s">
        <v>117</v>
      </c>
      <c r="D36" s="87" t="s">
        <v>56</v>
      </c>
      <c r="E36" s="87" t="s">
        <v>118</v>
      </c>
      <c r="F36" s="87" t="s">
        <v>71</v>
      </c>
      <c r="G36" s="13" t="s">
        <v>72</v>
      </c>
      <c r="H36" s="13" t="s">
        <v>44</v>
      </c>
      <c r="I36" s="13" t="s">
        <v>21</v>
      </c>
      <c r="J36" s="13" t="s">
        <v>22</v>
      </c>
      <c r="K36" s="13">
        <v>0</v>
      </c>
      <c r="L36" s="13" t="s">
        <v>23</v>
      </c>
      <c r="M36" s="14"/>
      <c r="N36" s="13"/>
      <c r="O36" s="13" t="s">
        <v>23</v>
      </c>
      <c r="P36" s="13" t="s">
        <v>71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 ht="14.25" customHeight="1" spans="1:64">
      <c r="A37" t="str">
        <f ca="1" t="shared" si="1"/>
        <v>$F$37</v>
      </c>
      <c r="B37" s="26" t="s">
        <v>119</v>
      </c>
      <c r="C37" s="82">
        <v>1500</v>
      </c>
      <c r="D37" s="87" t="s">
        <v>56</v>
      </c>
      <c r="E37" s="13" t="s">
        <v>120</v>
      </c>
      <c r="F37" s="87" t="s">
        <v>71</v>
      </c>
      <c r="G37" s="13" t="s">
        <v>72</v>
      </c>
      <c r="H37" s="13" t="s">
        <v>44</v>
      </c>
      <c r="I37" s="13" t="s">
        <v>21</v>
      </c>
      <c r="J37" s="13" t="s">
        <v>22</v>
      </c>
      <c r="K37" s="13">
        <v>0</v>
      </c>
      <c r="L37" s="13" t="s">
        <v>23</v>
      </c>
      <c r="M37" s="14"/>
      <c r="N37" s="13"/>
      <c r="O37" s="13" t="s">
        <v>23</v>
      </c>
      <c r="P37" s="13" t="s">
        <v>71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 ht="14.25" customHeight="1" spans="1:64">
      <c r="A38" t="str">
        <f ca="1" t="shared" si="1"/>
        <v>$F$38</v>
      </c>
      <c r="B38" s="26" t="s">
        <v>121</v>
      </c>
      <c r="C38" s="82" t="s">
        <v>122</v>
      </c>
      <c r="D38" s="92" t="s">
        <v>56</v>
      </c>
      <c r="E38" s="92" t="s">
        <v>123</v>
      </c>
      <c r="F38" s="92" t="s">
        <v>71</v>
      </c>
      <c r="G38" s="13" t="s">
        <v>72</v>
      </c>
      <c r="H38" s="13" t="s">
        <v>44</v>
      </c>
      <c r="I38" s="13" t="s">
        <v>21</v>
      </c>
      <c r="J38" s="13" t="s">
        <v>22</v>
      </c>
      <c r="K38" s="13">
        <v>0</v>
      </c>
      <c r="L38" s="13" t="s">
        <v>23</v>
      </c>
      <c r="M38" s="14"/>
      <c r="N38" s="13"/>
      <c r="O38" s="13" t="s">
        <v>23</v>
      </c>
      <c r="P38" s="13" t="s">
        <v>71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 ht="17.25" customHeight="1" spans="1:64">
      <c r="A39" t="str">
        <f ca="1" t="shared" si="1"/>
        <v>$F$39</v>
      </c>
      <c r="B39" s="80" t="s">
        <v>124</v>
      </c>
      <c r="C39" s="81"/>
      <c r="D39" s="26"/>
      <c r="E39" s="13"/>
      <c r="F39" s="13"/>
      <c r="G39" s="13"/>
      <c r="H39" s="13"/>
      <c r="I39" s="12" t="s">
        <v>52</v>
      </c>
      <c r="J39" s="13"/>
      <c r="K39" s="13"/>
      <c r="L39" s="13"/>
      <c r="M39" s="14"/>
      <c r="N39" s="13"/>
      <c r="P39" s="13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 ht="14.25" customHeight="1" spans="1:64">
      <c r="A40" t="str">
        <f ca="1" t="shared" si="1"/>
        <v>$F$40</v>
      </c>
      <c r="B40" s="26" t="s">
        <v>125</v>
      </c>
      <c r="C40" s="82" t="s">
        <v>126</v>
      </c>
      <c r="D40" s="26" t="s">
        <v>127</v>
      </c>
      <c r="E40" s="13" t="s">
        <v>47</v>
      </c>
      <c r="F40" s="13" t="s">
        <v>128</v>
      </c>
      <c r="G40" s="13" t="s">
        <v>129</v>
      </c>
      <c r="H40" s="13" t="s">
        <v>50</v>
      </c>
      <c r="I40" s="13" t="s">
        <v>21</v>
      </c>
      <c r="J40" s="13" t="s">
        <v>22</v>
      </c>
      <c r="K40" s="13" t="s">
        <v>23</v>
      </c>
      <c r="L40" s="13" t="s">
        <v>23</v>
      </c>
      <c r="M40" s="14"/>
      <c r="N40" s="13"/>
      <c r="O40" s="13" t="s">
        <v>23</v>
      </c>
      <c r="P40" s="13" t="s">
        <v>128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 ht="14.25" customHeight="1" spans="1:64">
      <c r="A41" t="str">
        <f ca="1" t="shared" si="1"/>
        <v>$F$41</v>
      </c>
      <c r="B41" s="94" t="s">
        <v>130</v>
      </c>
      <c r="C41" s="74" t="s">
        <v>15</v>
      </c>
      <c r="D41" s="26" t="s">
        <v>127</v>
      </c>
      <c r="E41" s="13" t="s">
        <v>47</v>
      </c>
      <c r="F41" s="13" t="s">
        <v>131</v>
      </c>
      <c r="G41" s="13" t="s">
        <v>19</v>
      </c>
      <c r="H41" s="13" t="s">
        <v>50</v>
      </c>
      <c r="I41" s="13" t="s">
        <v>21</v>
      </c>
      <c r="J41" s="13" t="s">
        <v>22</v>
      </c>
      <c r="K41" s="13">
        <v>0</v>
      </c>
      <c r="L41" s="13" t="s">
        <v>23</v>
      </c>
      <c r="M41" s="14"/>
      <c r="N41" s="13"/>
      <c r="O41" s="13" t="s">
        <v>23</v>
      </c>
      <c r="P41" s="13" t="s">
        <v>131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 ht="17.25" customHeight="1" spans="1:64">
      <c r="A42" t="str">
        <f ca="1" t="shared" si="1"/>
        <v>$F$42</v>
      </c>
      <c r="B42" s="80" t="s">
        <v>132</v>
      </c>
      <c r="C42" s="81"/>
      <c r="D42" s="26"/>
      <c r="E42" s="13"/>
      <c r="F42" s="13"/>
      <c r="G42" s="13"/>
      <c r="H42" s="13"/>
      <c r="I42" s="12" t="s">
        <v>52</v>
      </c>
      <c r="J42" s="13"/>
      <c r="K42" s="13"/>
      <c r="L42" s="13"/>
      <c r="M42" s="14"/>
      <c r="N42" s="13"/>
      <c r="P42" s="13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 ht="14.25" customHeight="1" spans="1:64">
      <c r="A43" t="str">
        <f ca="1" t="shared" si="1"/>
        <v>$F$43</v>
      </c>
      <c r="B43" s="26" t="s">
        <v>133</v>
      </c>
      <c r="C43" s="82" t="s">
        <v>134</v>
      </c>
      <c r="D43" s="26" t="s">
        <v>56</v>
      </c>
      <c r="E43" s="13" t="s">
        <v>135</v>
      </c>
      <c r="F43" s="13" t="s">
        <v>136</v>
      </c>
      <c r="G43" s="13" t="s">
        <v>31</v>
      </c>
      <c r="H43" s="13" t="s">
        <v>44</v>
      </c>
      <c r="I43" s="13" t="s">
        <v>21</v>
      </c>
      <c r="J43" s="13" t="s">
        <v>77</v>
      </c>
      <c r="K43" s="13" t="s">
        <v>23</v>
      </c>
      <c r="L43" s="13" t="s">
        <v>23</v>
      </c>
      <c r="M43" s="14"/>
      <c r="N43" s="13"/>
      <c r="O43" s="13" t="s">
        <v>23</v>
      </c>
      <c r="P43" s="13" t="s">
        <v>136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 ht="14.25" customHeight="1" spans="1:64">
      <c r="A44" t="str">
        <f ca="1" t="shared" ref="A44:A82" si="2">CELL("address",F44)</f>
        <v>$F$44</v>
      </c>
      <c r="B44" s="26" t="s">
        <v>137</v>
      </c>
      <c r="C44" s="95">
        <v>431.56</v>
      </c>
      <c r="D44" s="26" t="s">
        <v>55</v>
      </c>
      <c r="E44" s="13" t="s">
        <v>56</v>
      </c>
      <c r="F44" s="13" t="s">
        <v>138</v>
      </c>
      <c r="G44" s="13" t="s">
        <v>72</v>
      </c>
      <c r="H44" s="13" t="s">
        <v>50</v>
      </c>
      <c r="I44" s="13" t="s">
        <v>21</v>
      </c>
      <c r="J44" s="13" t="s">
        <v>22</v>
      </c>
      <c r="K44" s="13">
        <v>0</v>
      </c>
      <c r="L44" s="13" t="s">
        <v>23</v>
      </c>
      <c r="M44" s="14"/>
      <c r="N44" s="13"/>
      <c r="O44" s="13" t="s">
        <v>23</v>
      </c>
      <c r="P44" s="13" t="s">
        <v>138</v>
      </c>
      <c r="Q44" s="7"/>
      <c r="R44" s="7"/>
      <c r="S44" s="83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 ht="15" customHeight="1" spans="1:64">
      <c r="A45" t="str">
        <f ca="1" t="shared" si="2"/>
        <v>$F$45</v>
      </c>
      <c r="B45" s="26" t="s">
        <v>139</v>
      </c>
      <c r="C45" s="82" t="s">
        <v>140</v>
      </c>
      <c r="D45" s="26" t="s">
        <v>55</v>
      </c>
      <c r="E45" s="13" t="s">
        <v>56</v>
      </c>
      <c r="F45" s="13" t="s">
        <v>141</v>
      </c>
      <c r="G45" s="13" t="s">
        <v>72</v>
      </c>
      <c r="H45" s="13" t="s">
        <v>50</v>
      </c>
      <c r="I45" s="13" t="s">
        <v>21</v>
      </c>
      <c r="J45" s="13" t="s">
        <v>22</v>
      </c>
      <c r="K45" s="13">
        <v>0</v>
      </c>
      <c r="L45" s="13" t="s">
        <v>23</v>
      </c>
      <c r="M45" s="14"/>
      <c r="N45" s="13"/>
      <c r="O45" s="13" t="s">
        <v>23</v>
      </c>
      <c r="P45" s="13" t="s">
        <v>141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 ht="17.25" customHeight="1" spans="1:64">
      <c r="A46" t="str">
        <f ca="1" t="shared" si="2"/>
        <v>$F$46</v>
      </c>
      <c r="B46" s="80" t="s">
        <v>142</v>
      </c>
      <c r="C46" s="81"/>
      <c r="D46" s="26"/>
      <c r="E46" s="13"/>
      <c r="F46" s="13"/>
      <c r="G46" s="13"/>
      <c r="H46" s="13"/>
      <c r="I46" s="12" t="s">
        <v>52</v>
      </c>
      <c r="J46" s="13"/>
      <c r="K46" s="13"/>
      <c r="L46" s="13"/>
      <c r="M46" s="14"/>
      <c r="N46" s="13"/>
      <c r="P46" s="13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 ht="14.25" customHeight="1" spans="1:64">
      <c r="A47" t="str">
        <f ca="1" t="shared" si="2"/>
        <v>$F$47</v>
      </c>
      <c r="B47" s="26" t="s">
        <v>143</v>
      </c>
      <c r="C47" s="82">
        <v>0</v>
      </c>
      <c r="D47" s="87" t="s">
        <v>55</v>
      </c>
      <c r="E47" s="87" t="s">
        <v>56</v>
      </c>
      <c r="F47" s="87" t="s">
        <v>144</v>
      </c>
      <c r="G47" s="13" t="s">
        <v>72</v>
      </c>
      <c r="H47" s="13" t="s">
        <v>50</v>
      </c>
      <c r="I47" s="13" t="s">
        <v>21</v>
      </c>
      <c r="J47" s="13" t="s">
        <v>22</v>
      </c>
      <c r="K47" s="13">
        <v>1</v>
      </c>
      <c r="L47" s="13" t="s">
        <v>23</v>
      </c>
      <c r="M47" s="14"/>
      <c r="N47" s="13"/>
      <c r="O47" s="13" t="s">
        <v>23</v>
      </c>
      <c r="P47" s="13" t="s">
        <v>144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 ht="14.25" customHeight="1" spans="1:64">
      <c r="A48" t="str">
        <f ca="1" t="shared" si="2"/>
        <v>$F$48</v>
      </c>
      <c r="B48" s="26" t="s">
        <v>145</v>
      </c>
      <c r="C48" s="96">
        <v>-0.1</v>
      </c>
      <c r="D48" s="26" t="s">
        <v>48</v>
      </c>
      <c r="E48" s="13" t="s">
        <v>55</v>
      </c>
      <c r="F48" s="13" t="s">
        <v>146</v>
      </c>
      <c r="G48" s="13" t="s">
        <v>72</v>
      </c>
      <c r="H48" s="13" t="s">
        <v>50</v>
      </c>
      <c r="I48" s="13" t="s">
        <v>21</v>
      </c>
      <c r="J48" s="13" t="s">
        <v>22</v>
      </c>
      <c r="K48" s="13">
        <v>1</v>
      </c>
      <c r="L48" s="13" t="s">
        <v>23</v>
      </c>
      <c r="M48" s="14"/>
      <c r="N48" s="13"/>
      <c r="O48" s="13" t="s">
        <v>23</v>
      </c>
      <c r="P48" s="13" t="s">
        <v>146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 ht="17.25" customHeight="1" spans="1:64">
      <c r="A49" t="str">
        <f ca="1" t="shared" si="2"/>
        <v>$F$49</v>
      </c>
      <c r="B49" s="80" t="s">
        <v>147</v>
      </c>
      <c r="C49" s="81"/>
      <c r="D49" s="26"/>
      <c r="E49" s="13"/>
      <c r="F49" s="13"/>
      <c r="G49" s="13"/>
      <c r="H49" s="13"/>
      <c r="I49" s="12" t="s">
        <v>52</v>
      </c>
      <c r="J49" s="13"/>
      <c r="K49" s="13"/>
      <c r="L49" s="13"/>
      <c r="M49" s="14"/>
      <c r="N49" s="13"/>
      <c r="P49" s="13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 ht="14.25" customHeight="1" spans="1:64">
      <c r="A50" t="str">
        <f ca="1" t="shared" si="2"/>
        <v>$F$50</v>
      </c>
      <c r="B50" s="26" t="s">
        <v>148</v>
      </c>
      <c r="C50" s="97">
        <v>5000</v>
      </c>
      <c r="D50" s="92" t="s">
        <v>56</v>
      </c>
      <c r="E50" s="92" t="s">
        <v>149</v>
      </c>
      <c r="F50" s="92" t="s">
        <v>71</v>
      </c>
      <c r="G50" s="13" t="s">
        <v>72</v>
      </c>
      <c r="H50" s="13" t="s">
        <v>44</v>
      </c>
      <c r="I50" s="13" t="s">
        <v>21</v>
      </c>
      <c r="J50" s="13" t="s">
        <v>77</v>
      </c>
      <c r="K50" s="13">
        <v>0</v>
      </c>
      <c r="L50" s="13" t="s">
        <v>23</v>
      </c>
      <c r="M50" s="14"/>
      <c r="N50" s="13"/>
      <c r="O50" s="13" t="s">
        <v>23</v>
      </c>
      <c r="P50" s="13" t="s">
        <v>71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 ht="14.25" customHeight="1" spans="1:64">
      <c r="A51" t="str">
        <f ca="1" t="shared" si="2"/>
        <v>$F$51</v>
      </c>
      <c r="B51" s="26" t="s">
        <v>150</v>
      </c>
      <c r="C51" s="97">
        <v>5000</v>
      </c>
      <c r="D51" s="98" t="s">
        <v>56</v>
      </c>
      <c r="E51" s="98" t="s">
        <v>151</v>
      </c>
      <c r="F51" s="98" t="s">
        <v>71</v>
      </c>
      <c r="G51" s="13" t="s">
        <v>72</v>
      </c>
      <c r="H51" s="13" t="s">
        <v>44</v>
      </c>
      <c r="I51" s="13" t="s">
        <v>21</v>
      </c>
      <c r="J51" s="13" t="s">
        <v>77</v>
      </c>
      <c r="K51" s="13">
        <v>0</v>
      </c>
      <c r="L51" s="13" t="s">
        <v>23</v>
      </c>
      <c r="M51" s="14"/>
      <c r="N51" s="13"/>
      <c r="O51" s="13" t="s">
        <v>23</v>
      </c>
      <c r="P51" s="13" t="s">
        <v>71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 ht="14.25" customHeight="1" spans="1:64">
      <c r="A52" t="str">
        <f ca="1" t="shared" si="2"/>
        <v>$F$52</v>
      </c>
      <c r="B52" s="26" t="s">
        <v>152</v>
      </c>
      <c r="C52" s="82" t="s">
        <v>23</v>
      </c>
      <c r="D52" s="92" t="s">
        <v>56</v>
      </c>
      <c r="E52" s="92" t="s">
        <v>153</v>
      </c>
      <c r="F52" s="92" t="s">
        <v>136</v>
      </c>
      <c r="G52" s="13" t="s">
        <v>37</v>
      </c>
      <c r="H52" s="13" t="s">
        <v>44</v>
      </c>
      <c r="I52" s="13" t="s">
        <v>21</v>
      </c>
      <c r="J52" s="13" t="s">
        <v>77</v>
      </c>
      <c r="K52" s="13" t="s">
        <v>23</v>
      </c>
      <c r="L52" s="13" t="s">
        <v>23</v>
      </c>
      <c r="M52" s="14"/>
      <c r="N52" s="13"/>
      <c r="O52" s="13" t="s">
        <v>23</v>
      </c>
      <c r="P52" s="13" t="s">
        <v>136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 ht="14.25" customHeight="1" spans="1:64">
      <c r="A53" t="str">
        <f ca="1" t="shared" si="2"/>
        <v>$F$53</v>
      </c>
      <c r="B53" s="26" t="s">
        <v>154</v>
      </c>
      <c r="C53" s="82" t="s">
        <v>23</v>
      </c>
      <c r="D53" s="26" t="s">
        <v>56</v>
      </c>
      <c r="E53" s="13" t="s">
        <v>155</v>
      </c>
      <c r="F53" s="13" t="s">
        <v>136</v>
      </c>
      <c r="G53" s="13" t="s">
        <v>37</v>
      </c>
      <c r="H53" s="13" t="s">
        <v>44</v>
      </c>
      <c r="I53" s="13" t="s">
        <v>21</v>
      </c>
      <c r="J53" s="13" t="s">
        <v>77</v>
      </c>
      <c r="K53" s="13" t="s">
        <v>23</v>
      </c>
      <c r="L53" s="13" t="s">
        <v>23</v>
      </c>
      <c r="M53" s="14"/>
      <c r="N53" s="13"/>
      <c r="O53" s="13" t="s">
        <v>23</v>
      </c>
      <c r="P53" s="13" t="s">
        <v>136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 ht="14.25" customHeight="1" spans="1:64">
      <c r="A54" t="str">
        <f ca="1" t="shared" si="2"/>
        <v>$F$54</v>
      </c>
      <c r="B54" s="26" t="s">
        <v>156</v>
      </c>
      <c r="C54" s="82" t="s">
        <v>23</v>
      </c>
      <c r="D54" s="26" t="s">
        <v>56</v>
      </c>
      <c r="E54" s="13" t="s">
        <v>157</v>
      </c>
      <c r="F54" s="13" t="s">
        <v>136</v>
      </c>
      <c r="G54" s="13" t="s">
        <v>37</v>
      </c>
      <c r="H54" s="13" t="s">
        <v>44</v>
      </c>
      <c r="I54" s="13" t="s">
        <v>21</v>
      </c>
      <c r="J54" s="13" t="s">
        <v>77</v>
      </c>
      <c r="K54" s="13" t="s">
        <v>23</v>
      </c>
      <c r="L54" s="13" t="s">
        <v>23</v>
      </c>
      <c r="M54" s="14"/>
      <c r="N54" s="13"/>
      <c r="O54" s="13" t="s">
        <v>23</v>
      </c>
      <c r="P54" s="13" t="s">
        <v>136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 ht="14.25" customHeight="1" spans="1:64">
      <c r="A55" t="str">
        <f ca="1" t="shared" si="2"/>
        <v>$F$55</v>
      </c>
      <c r="B55" s="26" t="s">
        <v>158</v>
      </c>
      <c r="C55" s="82" t="s">
        <v>23</v>
      </c>
      <c r="D55" s="26" t="s">
        <v>56</v>
      </c>
      <c r="E55" s="85" t="s">
        <v>159</v>
      </c>
      <c r="F55" s="26" t="s">
        <v>136</v>
      </c>
      <c r="G55" s="13" t="s">
        <v>37</v>
      </c>
      <c r="H55" s="13" t="s">
        <v>44</v>
      </c>
      <c r="I55" s="13" t="s">
        <v>21</v>
      </c>
      <c r="J55" s="13" t="s">
        <v>77</v>
      </c>
      <c r="K55" s="13" t="s">
        <v>23</v>
      </c>
      <c r="L55" s="13" t="s">
        <v>23</v>
      </c>
      <c r="M55" s="14"/>
      <c r="N55" s="13"/>
      <c r="O55" s="13" t="s">
        <v>23</v>
      </c>
      <c r="P55" s="13" t="s">
        <v>136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 ht="14.25" customHeight="1" spans="1:64">
      <c r="A56" t="str">
        <f ca="1" t="shared" si="2"/>
        <v>$F$56</v>
      </c>
      <c r="B56" s="26" t="s">
        <v>160</v>
      </c>
      <c r="C56" s="82" t="s">
        <v>161</v>
      </c>
      <c r="D56" s="92" t="s">
        <v>56</v>
      </c>
      <c r="E56" s="92" t="s">
        <v>162</v>
      </c>
      <c r="F56" s="92" t="s">
        <v>71</v>
      </c>
      <c r="G56" s="13" t="s">
        <v>72</v>
      </c>
      <c r="H56" s="13" t="s">
        <v>44</v>
      </c>
      <c r="I56" s="13" t="s">
        <v>21</v>
      </c>
      <c r="J56" s="13" t="s">
        <v>77</v>
      </c>
      <c r="K56" s="13">
        <v>0</v>
      </c>
      <c r="L56" s="13" t="s">
        <v>23</v>
      </c>
      <c r="M56" s="14"/>
      <c r="N56" s="13"/>
      <c r="O56" s="13" t="s">
        <v>23</v>
      </c>
      <c r="P56" s="13" t="s">
        <v>71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 ht="14.25" customHeight="1" spans="1:64">
      <c r="A57" t="str">
        <f ca="1" t="shared" si="2"/>
        <v>$F$57</v>
      </c>
      <c r="B57" s="26" t="s">
        <v>163</v>
      </c>
      <c r="C57" s="82" t="s">
        <v>23</v>
      </c>
      <c r="D57" s="92" t="s">
        <v>56</v>
      </c>
      <c r="E57" s="92" t="s">
        <v>164</v>
      </c>
      <c r="F57" s="92" t="s">
        <v>136</v>
      </c>
      <c r="G57" s="13" t="s">
        <v>37</v>
      </c>
      <c r="H57" s="13" t="s">
        <v>44</v>
      </c>
      <c r="I57" s="13" t="s">
        <v>21</v>
      </c>
      <c r="J57" s="13" t="s">
        <v>77</v>
      </c>
      <c r="K57" s="13" t="s">
        <v>23</v>
      </c>
      <c r="L57" s="13" t="s">
        <v>23</v>
      </c>
      <c r="M57" s="14"/>
      <c r="N57" s="13"/>
      <c r="O57" s="13" t="s">
        <v>23</v>
      </c>
      <c r="P57" s="13" t="s">
        <v>136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 ht="14.25" customHeight="1" spans="1:64">
      <c r="A58" t="str">
        <f ca="1" t="shared" si="2"/>
        <v>$F$58</v>
      </c>
      <c r="B58" s="26" t="s">
        <v>165</v>
      </c>
      <c r="C58" s="82" t="s">
        <v>23</v>
      </c>
      <c r="D58" s="26" t="s">
        <v>56</v>
      </c>
      <c r="E58" s="13" t="s">
        <v>166</v>
      </c>
      <c r="F58" s="13" t="s">
        <v>136</v>
      </c>
      <c r="G58" s="13" t="s">
        <v>37</v>
      </c>
      <c r="H58" s="13" t="s">
        <v>44</v>
      </c>
      <c r="I58" s="13" t="s">
        <v>21</v>
      </c>
      <c r="J58" s="13" t="s">
        <v>77</v>
      </c>
      <c r="K58" s="13" t="s">
        <v>23</v>
      </c>
      <c r="L58" s="13" t="s">
        <v>23</v>
      </c>
      <c r="M58" s="14"/>
      <c r="N58" s="13"/>
      <c r="O58" s="13" t="s">
        <v>23</v>
      </c>
      <c r="P58" s="13" t="s">
        <v>136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 ht="14.25" customHeight="1" spans="1:64">
      <c r="A59" t="str">
        <f ca="1" t="shared" si="2"/>
        <v>$F$59</v>
      </c>
      <c r="B59" s="26" t="s">
        <v>167</v>
      </c>
      <c r="C59" s="82" t="s">
        <v>168</v>
      </c>
      <c r="D59" s="26" t="s">
        <v>56</v>
      </c>
      <c r="E59" s="13" t="s">
        <v>166</v>
      </c>
      <c r="F59" s="13" t="s">
        <v>169</v>
      </c>
      <c r="G59" s="13" t="s">
        <v>72</v>
      </c>
      <c r="H59" s="13" t="s">
        <v>44</v>
      </c>
      <c r="I59" s="13" t="s">
        <v>21</v>
      </c>
      <c r="J59" s="13" t="s">
        <v>77</v>
      </c>
      <c r="K59" s="13">
        <v>0</v>
      </c>
      <c r="L59" s="13" t="s">
        <v>23</v>
      </c>
      <c r="M59" s="14"/>
      <c r="N59" s="13"/>
      <c r="O59" s="13" t="s">
        <v>23</v>
      </c>
      <c r="P59" s="13" t="s">
        <v>170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 ht="14.25" customHeight="1" spans="1:64">
      <c r="A60" t="str">
        <f ca="1" t="shared" si="2"/>
        <v>$F$60</v>
      </c>
      <c r="B60" s="99" t="s">
        <v>171</v>
      </c>
      <c r="C60" s="82" t="s">
        <v>172</v>
      </c>
      <c r="D60" s="26" t="s">
        <v>56</v>
      </c>
      <c r="E60" s="13" t="s">
        <v>166</v>
      </c>
      <c r="F60" s="13" t="s">
        <v>136</v>
      </c>
      <c r="G60" s="13" t="s">
        <v>37</v>
      </c>
      <c r="H60" s="13" t="s">
        <v>44</v>
      </c>
      <c r="I60" s="13" t="s">
        <v>21</v>
      </c>
      <c r="J60" s="13" t="s">
        <v>77</v>
      </c>
      <c r="K60" s="13" t="s">
        <v>23</v>
      </c>
      <c r="L60" s="13" t="s">
        <v>23</v>
      </c>
      <c r="M60" s="14"/>
      <c r="N60" s="13"/>
      <c r="O60" s="13" t="s">
        <v>23</v>
      </c>
      <c r="P60" s="13" t="s">
        <v>136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 ht="17.25" customHeight="1" spans="1:64">
      <c r="A61" t="str">
        <f ca="1" t="shared" si="2"/>
        <v>$F$61</v>
      </c>
      <c r="B61" s="80" t="s">
        <v>173</v>
      </c>
      <c r="C61" s="81"/>
      <c r="D61" s="26"/>
      <c r="E61" s="13"/>
      <c r="F61" s="13"/>
      <c r="G61" s="13"/>
      <c r="H61" s="13"/>
      <c r="I61" s="12" t="s">
        <v>52</v>
      </c>
      <c r="J61" s="13"/>
      <c r="K61" s="13"/>
      <c r="L61" s="13"/>
      <c r="M61" s="14"/>
      <c r="N61" s="13"/>
      <c r="P61" s="13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 ht="14.25" customHeight="1" spans="1:64">
      <c r="A62" t="str">
        <f ca="1" t="shared" si="2"/>
        <v>$F$62</v>
      </c>
      <c r="B62" s="26" t="s">
        <v>174</v>
      </c>
      <c r="C62" s="100">
        <v>0</v>
      </c>
      <c r="D62" s="26" t="s">
        <v>55</v>
      </c>
      <c r="E62" s="13" t="s">
        <v>175</v>
      </c>
      <c r="F62" s="13" t="s">
        <v>176</v>
      </c>
      <c r="G62" s="13" t="s">
        <v>72</v>
      </c>
      <c r="H62" s="13" t="s">
        <v>50</v>
      </c>
      <c r="I62" s="13" t="s">
        <v>21</v>
      </c>
      <c r="J62" s="13" t="s">
        <v>77</v>
      </c>
      <c r="K62" s="13">
        <v>0</v>
      </c>
      <c r="L62" s="13" t="s">
        <v>23</v>
      </c>
      <c r="M62" s="14"/>
      <c r="N62" s="13"/>
      <c r="O62" s="13" t="s">
        <v>23</v>
      </c>
      <c r="P62" s="13" t="s">
        <v>176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 ht="14.25" customHeight="1" spans="1:64">
      <c r="A63" t="str">
        <f ca="1" t="shared" si="2"/>
        <v>$F$63</v>
      </c>
      <c r="B63" s="26" t="s">
        <v>177</v>
      </c>
      <c r="C63" s="100">
        <v>0</v>
      </c>
      <c r="D63" s="26" t="s">
        <v>55</v>
      </c>
      <c r="E63" s="13" t="s">
        <v>175</v>
      </c>
      <c r="F63" s="13" t="s">
        <v>176</v>
      </c>
      <c r="G63" s="13" t="s">
        <v>72</v>
      </c>
      <c r="H63" s="13" t="s">
        <v>50</v>
      </c>
      <c r="I63" s="13" t="s">
        <v>21</v>
      </c>
      <c r="J63" s="13" t="s">
        <v>77</v>
      </c>
      <c r="K63" s="13">
        <v>0</v>
      </c>
      <c r="L63" s="13" t="s">
        <v>23</v>
      </c>
      <c r="M63" s="14"/>
      <c r="N63" s="13"/>
      <c r="O63" s="13" t="s">
        <v>23</v>
      </c>
      <c r="P63" s="13" t="s">
        <v>176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 ht="14.25" customHeight="1" spans="1:64">
      <c r="A64" t="str">
        <f ca="1" t="shared" si="2"/>
        <v>$F$64</v>
      </c>
      <c r="B64" s="26" t="s">
        <v>178</v>
      </c>
      <c r="C64" s="100">
        <v>0</v>
      </c>
      <c r="D64" s="26" t="s">
        <v>55</v>
      </c>
      <c r="E64" s="13" t="s">
        <v>175</v>
      </c>
      <c r="F64" s="13" t="s">
        <v>176</v>
      </c>
      <c r="G64" s="13" t="s">
        <v>72</v>
      </c>
      <c r="H64" s="13" t="s">
        <v>50</v>
      </c>
      <c r="I64" s="13" t="s">
        <v>21</v>
      </c>
      <c r="J64" s="13" t="s">
        <v>77</v>
      </c>
      <c r="K64" s="13">
        <v>0</v>
      </c>
      <c r="L64" s="13" t="s">
        <v>23</v>
      </c>
      <c r="M64" s="14"/>
      <c r="N64" s="13"/>
      <c r="O64" s="13" t="s">
        <v>23</v>
      </c>
      <c r="P64" s="13" t="s">
        <v>176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 ht="14.25" customHeight="1" spans="1:64">
      <c r="A65" t="str">
        <f ca="1" t="shared" si="2"/>
        <v>$F$65</v>
      </c>
      <c r="B65" s="26" t="s">
        <v>179</v>
      </c>
      <c r="C65" s="100">
        <v>0</v>
      </c>
      <c r="D65" s="26" t="s">
        <v>55</v>
      </c>
      <c r="E65" s="13" t="s">
        <v>175</v>
      </c>
      <c r="F65" s="13" t="s">
        <v>176</v>
      </c>
      <c r="G65" s="13" t="s">
        <v>72</v>
      </c>
      <c r="H65" s="13" t="s">
        <v>50</v>
      </c>
      <c r="I65" s="13" t="s">
        <v>21</v>
      </c>
      <c r="J65" s="13" t="s">
        <v>77</v>
      </c>
      <c r="K65" s="13">
        <v>0</v>
      </c>
      <c r="L65" s="13" t="s">
        <v>23</v>
      </c>
      <c r="M65" s="14"/>
      <c r="N65" s="13"/>
      <c r="O65" s="13" t="s">
        <v>23</v>
      </c>
      <c r="P65" s="13" t="s">
        <v>176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 ht="14.25" customHeight="1" spans="1:64">
      <c r="A66" t="str">
        <f ca="1" t="shared" si="2"/>
        <v>$F$66</v>
      </c>
      <c r="B66" s="26" t="s">
        <v>180</v>
      </c>
      <c r="C66" s="100">
        <v>0</v>
      </c>
      <c r="D66" s="26" t="s">
        <v>55</v>
      </c>
      <c r="E66" s="13" t="s">
        <v>175</v>
      </c>
      <c r="F66" s="13" t="s">
        <v>176</v>
      </c>
      <c r="G66" s="13" t="s">
        <v>72</v>
      </c>
      <c r="H66" s="13" t="s">
        <v>50</v>
      </c>
      <c r="I66" s="13" t="s">
        <v>21</v>
      </c>
      <c r="J66" s="13" t="s">
        <v>77</v>
      </c>
      <c r="K66" s="13">
        <v>0</v>
      </c>
      <c r="L66" s="13" t="s">
        <v>23</v>
      </c>
      <c r="M66" s="14"/>
      <c r="N66" s="13"/>
      <c r="O66" s="13" t="s">
        <v>23</v>
      </c>
      <c r="P66" s="13" t="s">
        <v>176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 ht="14.25" customHeight="1" spans="1:64">
      <c r="A67" t="str">
        <f ca="1" t="shared" si="2"/>
        <v>$F$67</v>
      </c>
      <c r="B67" s="26" t="s">
        <v>181</v>
      </c>
      <c r="C67" s="100">
        <v>0</v>
      </c>
      <c r="D67" s="26" t="s">
        <v>55</v>
      </c>
      <c r="E67" s="13" t="s">
        <v>175</v>
      </c>
      <c r="F67" s="13" t="s">
        <v>176</v>
      </c>
      <c r="G67" s="13" t="s">
        <v>72</v>
      </c>
      <c r="H67" s="13" t="s">
        <v>50</v>
      </c>
      <c r="I67" s="13" t="s">
        <v>21</v>
      </c>
      <c r="J67" s="13" t="s">
        <v>77</v>
      </c>
      <c r="K67" s="13">
        <v>0</v>
      </c>
      <c r="L67" s="13" t="s">
        <v>23</v>
      </c>
      <c r="M67" s="14"/>
      <c r="N67" s="13"/>
      <c r="O67" s="13" t="s">
        <v>23</v>
      </c>
      <c r="P67" s="13" t="s">
        <v>176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 ht="14.25" customHeight="1" spans="1:64">
      <c r="A68" t="str">
        <f ca="1" t="shared" si="2"/>
        <v>$F$68</v>
      </c>
      <c r="B68" s="26" t="s">
        <v>182</v>
      </c>
      <c r="C68" s="100">
        <v>0</v>
      </c>
      <c r="D68" s="26" t="s">
        <v>55</v>
      </c>
      <c r="E68" s="13" t="s">
        <v>175</v>
      </c>
      <c r="F68" s="13" t="s">
        <v>176</v>
      </c>
      <c r="G68" s="13" t="s">
        <v>72</v>
      </c>
      <c r="H68" s="13" t="s">
        <v>50</v>
      </c>
      <c r="I68" s="13" t="s">
        <v>21</v>
      </c>
      <c r="J68" s="13" t="s">
        <v>77</v>
      </c>
      <c r="K68" s="13">
        <v>0</v>
      </c>
      <c r="L68" s="13" t="s">
        <v>23</v>
      </c>
      <c r="M68" s="14"/>
      <c r="N68" s="13"/>
      <c r="O68" s="13" t="s">
        <v>23</v>
      </c>
      <c r="P68" s="13" t="s">
        <v>176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 ht="14.25" customHeight="1" spans="1:64">
      <c r="A69" t="str">
        <f ca="1" t="shared" si="2"/>
        <v>$F$69</v>
      </c>
      <c r="B69" s="26" t="s">
        <v>183</v>
      </c>
      <c r="C69" s="100">
        <v>0</v>
      </c>
      <c r="D69" s="26" t="s">
        <v>55</v>
      </c>
      <c r="E69" s="13" t="s">
        <v>175</v>
      </c>
      <c r="F69" s="13" t="s">
        <v>176</v>
      </c>
      <c r="G69" s="13" t="s">
        <v>72</v>
      </c>
      <c r="H69" s="13" t="s">
        <v>50</v>
      </c>
      <c r="I69" s="13" t="s">
        <v>21</v>
      </c>
      <c r="J69" s="13" t="s">
        <v>77</v>
      </c>
      <c r="K69" s="13">
        <v>0</v>
      </c>
      <c r="L69" s="13" t="s">
        <v>23</v>
      </c>
      <c r="M69" s="14"/>
      <c r="N69" s="13"/>
      <c r="O69" s="13" t="s">
        <v>23</v>
      </c>
      <c r="P69" s="13" t="s">
        <v>176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 ht="14.25" customHeight="1" spans="1:64">
      <c r="A70" t="str">
        <f ca="1" t="shared" si="2"/>
        <v>$F$70</v>
      </c>
      <c r="B70" s="26" t="s">
        <v>184</v>
      </c>
      <c r="C70" s="100">
        <v>0</v>
      </c>
      <c r="D70" s="26" t="s">
        <v>55</v>
      </c>
      <c r="E70" s="13" t="s">
        <v>175</v>
      </c>
      <c r="F70" s="13" t="s">
        <v>176</v>
      </c>
      <c r="G70" s="13" t="s">
        <v>72</v>
      </c>
      <c r="H70" s="13" t="s">
        <v>50</v>
      </c>
      <c r="I70" s="13" t="s">
        <v>21</v>
      </c>
      <c r="J70" s="13" t="s">
        <v>77</v>
      </c>
      <c r="K70" s="13">
        <v>0</v>
      </c>
      <c r="L70" s="13" t="s">
        <v>23</v>
      </c>
      <c r="M70" s="14"/>
      <c r="N70" s="13"/>
      <c r="O70" s="13" t="s">
        <v>23</v>
      </c>
      <c r="P70" s="13" t="s">
        <v>176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 ht="14.25" customHeight="1" spans="1:64">
      <c r="A71" t="str">
        <f ca="1" t="shared" si="2"/>
        <v>$F$71</v>
      </c>
      <c r="B71" s="26" t="s">
        <v>185</v>
      </c>
      <c r="C71" s="100">
        <v>0</v>
      </c>
      <c r="D71" s="26" t="s">
        <v>55</v>
      </c>
      <c r="E71" s="13" t="s">
        <v>175</v>
      </c>
      <c r="F71" s="13" t="s">
        <v>176</v>
      </c>
      <c r="G71" s="13" t="s">
        <v>72</v>
      </c>
      <c r="H71" s="13" t="s">
        <v>50</v>
      </c>
      <c r="I71" s="13" t="s">
        <v>21</v>
      </c>
      <c r="J71" s="13" t="s">
        <v>77</v>
      </c>
      <c r="K71" s="13">
        <v>0</v>
      </c>
      <c r="L71" s="13" t="s">
        <v>23</v>
      </c>
      <c r="M71" s="14"/>
      <c r="N71" s="13"/>
      <c r="O71" s="13" t="s">
        <v>23</v>
      </c>
      <c r="P71" s="13" t="s">
        <v>176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 ht="14.25" customHeight="1" spans="1:64">
      <c r="A72" t="str">
        <f ca="1" t="shared" si="2"/>
        <v>$F$72</v>
      </c>
      <c r="B72" s="26" t="s">
        <v>186</v>
      </c>
      <c r="C72" s="100">
        <v>0</v>
      </c>
      <c r="D72" s="26" t="s">
        <v>55</v>
      </c>
      <c r="E72" s="13" t="s">
        <v>175</v>
      </c>
      <c r="F72" s="13" t="s">
        <v>176</v>
      </c>
      <c r="G72" s="13" t="s">
        <v>72</v>
      </c>
      <c r="H72" s="13" t="s">
        <v>50</v>
      </c>
      <c r="I72" s="13" t="s">
        <v>21</v>
      </c>
      <c r="J72" s="13" t="s">
        <v>77</v>
      </c>
      <c r="K72" s="13">
        <v>0</v>
      </c>
      <c r="L72" s="13" t="s">
        <v>23</v>
      </c>
      <c r="M72" s="14"/>
      <c r="N72" s="13"/>
      <c r="O72" s="13" t="s">
        <v>23</v>
      </c>
      <c r="P72" s="13" t="s">
        <v>176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 ht="14.25" customHeight="1" spans="1:64">
      <c r="A73" t="str">
        <f ca="1" t="shared" si="2"/>
        <v>$F$73</v>
      </c>
      <c r="B73" s="26" t="s">
        <v>187</v>
      </c>
      <c r="C73" s="100">
        <v>0</v>
      </c>
      <c r="D73" s="26" t="s">
        <v>55</v>
      </c>
      <c r="E73" s="13" t="s">
        <v>175</v>
      </c>
      <c r="F73" s="13" t="s">
        <v>176</v>
      </c>
      <c r="G73" s="13" t="s">
        <v>72</v>
      </c>
      <c r="H73" s="13" t="s">
        <v>50</v>
      </c>
      <c r="I73" s="13" t="s">
        <v>21</v>
      </c>
      <c r="J73" s="13" t="s">
        <v>77</v>
      </c>
      <c r="K73" s="13">
        <v>0</v>
      </c>
      <c r="L73" s="13" t="s">
        <v>23</v>
      </c>
      <c r="M73" s="14"/>
      <c r="N73" s="13"/>
      <c r="O73" s="13" t="s">
        <v>23</v>
      </c>
      <c r="P73" s="13" t="s">
        <v>176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 ht="14.25" customHeight="1" spans="1:64">
      <c r="A74" t="str">
        <f ca="1" t="shared" si="2"/>
        <v>$F$74</v>
      </c>
      <c r="B74" s="26" t="s">
        <v>188</v>
      </c>
      <c r="C74" s="100">
        <v>0</v>
      </c>
      <c r="D74" s="26" t="s">
        <v>55</v>
      </c>
      <c r="E74" s="13" t="s">
        <v>175</v>
      </c>
      <c r="F74" s="13" t="s">
        <v>176</v>
      </c>
      <c r="G74" s="13" t="s">
        <v>72</v>
      </c>
      <c r="H74" s="13" t="s">
        <v>50</v>
      </c>
      <c r="I74" s="13" t="s">
        <v>21</v>
      </c>
      <c r="J74" s="13" t="s">
        <v>77</v>
      </c>
      <c r="K74" s="13">
        <v>0</v>
      </c>
      <c r="L74" s="13" t="s">
        <v>23</v>
      </c>
      <c r="M74" s="14"/>
      <c r="N74" s="13"/>
      <c r="O74" s="13" t="s">
        <v>23</v>
      </c>
      <c r="P74" s="13" t="s">
        <v>176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 ht="14.25" customHeight="1" spans="1:64">
      <c r="A75" t="str">
        <f ca="1" t="shared" si="2"/>
        <v>$F$75</v>
      </c>
      <c r="B75" s="26" t="s">
        <v>189</v>
      </c>
      <c r="C75" s="100">
        <v>0</v>
      </c>
      <c r="D75" s="26" t="s">
        <v>55</v>
      </c>
      <c r="E75" s="13" t="s">
        <v>175</v>
      </c>
      <c r="F75" s="13" t="s">
        <v>176</v>
      </c>
      <c r="G75" s="13" t="s">
        <v>72</v>
      </c>
      <c r="H75" s="13" t="s">
        <v>50</v>
      </c>
      <c r="I75" s="13" t="s">
        <v>21</v>
      </c>
      <c r="J75" s="13" t="s">
        <v>77</v>
      </c>
      <c r="K75" s="13">
        <v>0</v>
      </c>
      <c r="L75" s="13" t="s">
        <v>23</v>
      </c>
      <c r="M75" s="14"/>
      <c r="N75" s="13"/>
      <c r="O75" s="13" t="s">
        <v>23</v>
      </c>
      <c r="P75" s="13" t="s">
        <v>176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 ht="17.25" customHeight="1" spans="1:64">
      <c r="A76" t="str">
        <f ca="1" t="shared" si="2"/>
        <v>$F$76</v>
      </c>
      <c r="B76" s="80" t="s">
        <v>190</v>
      </c>
      <c r="C76" s="81"/>
      <c r="D76" s="26"/>
      <c r="E76" s="13"/>
      <c r="F76" s="13"/>
      <c r="G76" s="13"/>
      <c r="H76" s="13"/>
      <c r="I76" s="12" t="s">
        <v>52</v>
      </c>
      <c r="J76" s="13"/>
      <c r="K76" s="13"/>
      <c r="L76" s="13"/>
      <c r="M76" s="14"/>
      <c r="N76" s="13"/>
      <c r="P76" s="13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 ht="14.25" customHeight="1" spans="1:64">
      <c r="A77" t="str">
        <f ca="1" t="shared" si="2"/>
        <v>$F$77</v>
      </c>
      <c r="B77" s="26" t="s">
        <v>191</v>
      </c>
      <c r="C77" s="82" t="s">
        <v>172</v>
      </c>
      <c r="D77" s="26" t="s">
        <v>56</v>
      </c>
      <c r="E77" s="13" t="s">
        <v>192</v>
      </c>
      <c r="F77" s="13" t="s">
        <v>71</v>
      </c>
      <c r="G77" s="13" t="s">
        <v>72</v>
      </c>
      <c r="H77" s="13" t="s">
        <v>44</v>
      </c>
      <c r="I77" s="13" t="s">
        <v>21</v>
      </c>
      <c r="J77" s="13" t="s">
        <v>77</v>
      </c>
      <c r="K77" s="13">
        <v>0</v>
      </c>
      <c r="L77" s="13" t="s">
        <v>23</v>
      </c>
      <c r="M77" s="14"/>
      <c r="N77" s="13"/>
      <c r="O77" s="13" t="s">
        <v>23</v>
      </c>
      <c r="P77" s="13" t="s">
        <v>71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 ht="14.25" customHeight="1" spans="1:64">
      <c r="A78" t="str">
        <f ca="1" t="shared" si="2"/>
        <v>$F$78</v>
      </c>
      <c r="B78" s="26" t="s">
        <v>193</v>
      </c>
      <c r="C78" s="82" t="s">
        <v>172</v>
      </c>
      <c r="D78" s="26" t="s">
        <v>56</v>
      </c>
      <c r="E78" s="13" t="s">
        <v>194</v>
      </c>
      <c r="F78" s="13" t="s">
        <v>136</v>
      </c>
      <c r="G78" s="13" t="s">
        <v>37</v>
      </c>
      <c r="H78" s="13" t="s">
        <v>44</v>
      </c>
      <c r="I78" s="13" t="s">
        <v>21</v>
      </c>
      <c r="J78" s="13" t="s">
        <v>77</v>
      </c>
      <c r="K78" s="13" t="s">
        <v>23</v>
      </c>
      <c r="L78" s="13" t="s">
        <v>23</v>
      </c>
      <c r="M78" s="14"/>
      <c r="N78" s="13"/>
      <c r="O78" s="13" t="s">
        <v>23</v>
      </c>
      <c r="P78" s="13" t="s">
        <v>136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 ht="14.25" customHeight="1" spans="1:64">
      <c r="A79" t="str">
        <f ca="1" t="shared" si="2"/>
        <v>$F$79</v>
      </c>
      <c r="B79" s="26" t="s">
        <v>195</v>
      </c>
      <c r="C79" s="82" t="s">
        <v>172</v>
      </c>
      <c r="D79" s="26" t="s">
        <v>56</v>
      </c>
      <c r="E79" s="13" t="s">
        <v>196</v>
      </c>
      <c r="F79" s="13" t="s">
        <v>136</v>
      </c>
      <c r="G79" s="13" t="s">
        <v>37</v>
      </c>
      <c r="H79" s="13" t="s">
        <v>44</v>
      </c>
      <c r="I79" s="13" t="s">
        <v>21</v>
      </c>
      <c r="J79" s="13" t="s">
        <v>77</v>
      </c>
      <c r="K79" s="13" t="s">
        <v>23</v>
      </c>
      <c r="L79" s="13" t="s">
        <v>23</v>
      </c>
      <c r="M79" s="14"/>
      <c r="N79" s="13"/>
      <c r="O79" s="13" t="s">
        <v>23</v>
      </c>
      <c r="P79" s="13" t="s">
        <v>136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 ht="17.25" customHeight="1" spans="1:64">
      <c r="A80" t="str">
        <f ca="1" t="shared" si="2"/>
        <v>$F$80</v>
      </c>
      <c r="B80" s="80" t="s">
        <v>197</v>
      </c>
      <c r="C80" s="81"/>
      <c r="D80" s="26"/>
      <c r="E80" s="13"/>
      <c r="F80" s="13"/>
      <c r="G80" s="13"/>
      <c r="H80" s="13"/>
      <c r="I80" s="12" t="s">
        <v>52</v>
      </c>
      <c r="J80" s="13"/>
      <c r="K80" s="13"/>
      <c r="L80" s="13"/>
      <c r="M80" s="14"/>
      <c r="N80" s="13"/>
      <c r="P80" s="13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 ht="14.25" customHeight="1" spans="1:64">
      <c r="A81" t="str">
        <f ca="1" t="shared" si="2"/>
        <v>$F$81</v>
      </c>
      <c r="B81" s="26" t="s">
        <v>198</v>
      </c>
      <c r="C81" s="101">
        <v>300000</v>
      </c>
      <c r="D81" s="26" t="s">
        <v>56</v>
      </c>
      <c r="E81" s="13" t="s">
        <v>199</v>
      </c>
      <c r="F81" s="13" t="s">
        <v>71</v>
      </c>
      <c r="G81" s="13" t="s">
        <v>72</v>
      </c>
      <c r="H81" s="13" t="s">
        <v>44</v>
      </c>
      <c r="I81" s="13" t="s">
        <v>21</v>
      </c>
      <c r="J81" s="13" t="s">
        <v>22</v>
      </c>
      <c r="K81" s="13">
        <v>0</v>
      </c>
      <c r="L81" s="13" t="s">
        <v>23</v>
      </c>
      <c r="M81" s="14"/>
      <c r="N81" s="13"/>
      <c r="O81" s="13" t="s">
        <v>23</v>
      </c>
      <c r="P81" s="13" t="s">
        <v>71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 ht="14.25" customHeight="1" spans="1:64">
      <c r="A82" t="str">
        <f ca="1" t="shared" si="2"/>
        <v>$F$82</v>
      </c>
      <c r="B82" s="26" t="s">
        <v>200</v>
      </c>
      <c r="C82" s="101">
        <v>1000</v>
      </c>
      <c r="D82" s="26" t="s">
        <v>56</v>
      </c>
      <c r="E82" s="13" t="s">
        <v>201</v>
      </c>
      <c r="F82" s="13" t="s">
        <v>71</v>
      </c>
      <c r="G82" s="13" t="s">
        <v>72</v>
      </c>
      <c r="H82" s="13" t="s">
        <v>44</v>
      </c>
      <c r="I82" s="13" t="s">
        <v>21</v>
      </c>
      <c r="J82" s="13" t="s">
        <v>22</v>
      </c>
      <c r="K82" s="13">
        <v>0</v>
      </c>
      <c r="L82" s="13" t="s">
        <v>23</v>
      </c>
      <c r="M82" s="14"/>
      <c r="N82" s="13"/>
      <c r="O82" s="13" t="s">
        <v>23</v>
      </c>
      <c r="P82" s="13" t="s">
        <v>71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 ht="14.25" hidden="1" customHeight="1" spans="1:64">
      <c r="A83" s="22"/>
      <c r="B83" s="26"/>
      <c r="C83" s="101"/>
      <c r="D83" s="26"/>
      <c r="E83" s="13"/>
      <c r="F83" s="13"/>
      <c r="G83" s="13"/>
      <c r="H83" s="13"/>
      <c r="I83" s="13"/>
      <c r="J83" s="13"/>
      <c r="K83" s="13"/>
      <c r="L83" s="13"/>
      <c r="M83" s="14"/>
      <c r="N83" s="13"/>
      <c r="P83" s="13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 ht="14.25" hidden="1" customHeight="1" spans="1:64">
      <c r="A84" s="22"/>
      <c r="B84" s="26"/>
      <c r="C84" s="101"/>
      <c r="D84" s="26"/>
      <c r="E84" s="13"/>
      <c r="F84" s="13"/>
      <c r="G84" s="13"/>
      <c r="H84" s="13"/>
      <c r="I84" s="13"/>
      <c r="J84" s="13"/>
      <c r="K84" s="13"/>
      <c r="L84" s="13"/>
      <c r="M84" s="14"/>
      <c r="N84" s="13"/>
      <c r="P84" s="13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 ht="14.25" hidden="1" customHeight="1" spans="1:64">
      <c r="A85" s="22"/>
      <c r="B85" s="26"/>
      <c r="C85" s="101"/>
      <c r="D85" s="26" t="s">
        <v>16</v>
      </c>
      <c r="E85" s="13" t="s">
        <v>17</v>
      </c>
      <c r="F85" s="13" t="s">
        <v>202</v>
      </c>
      <c r="G85" s="13" t="s">
        <v>37</v>
      </c>
      <c r="H85" s="13" t="s">
        <v>20</v>
      </c>
      <c r="I85" s="13" t="s">
        <v>21</v>
      </c>
      <c r="J85" s="13" t="s">
        <v>22</v>
      </c>
      <c r="K85" s="13" t="s">
        <v>23</v>
      </c>
      <c r="L85" s="13" t="s">
        <v>23</v>
      </c>
      <c r="M85" s="14"/>
      <c r="N85" s="13"/>
      <c r="O85" s="13" t="s">
        <v>23</v>
      </c>
      <c r="P85" s="13" t="s">
        <v>202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 ht="14.25" hidden="1" customHeight="1" spans="1:64">
      <c r="A86" s="22"/>
      <c r="B86" s="26"/>
      <c r="C86" s="101"/>
      <c r="D86" s="26" t="s">
        <v>47</v>
      </c>
      <c r="E86" s="13" t="s">
        <v>48</v>
      </c>
      <c r="F86" s="13" t="s">
        <v>49</v>
      </c>
      <c r="G86" s="13" t="s">
        <v>37</v>
      </c>
      <c r="H86" s="13" t="s">
        <v>50</v>
      </c>
      <c r="I86" s="13" t="s">
        <v>21</v>
      </c>
      <c r="J86" s="13" t="s">
        <v>22</v>
      </c>
      <c r="K86" s="13" t="s">
        <v>23</v>
      </c>
      <c r="L86" s="13" t="s">
        <v>23</v>
      </c>
      <c r="M86" s="14"/>
      <c r="N86" s="13"/>
      <c r="O86" s="13" t="s">
        <v>23</v>
      </c>
      <c r="P86" s="13" t="s">
        <v>49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 ht="18" hidden="1" customHeight="1" spans="1:64">
      <c r="A87" s="22"/>
      <c r="B87" s="70" t="s">
        <v>203</v>
      </c>
      <c r="C87" s="6"/>
      <c r="D87" s="26"/>
      <c r="E87" s="13"/>
      <c r="F87" s="13"/>
      <c r="G87" s="13"/>
      <c r="H87" s="13"/>
      <c r="I87" s="13"/>
      <c r="J87" s="13"/>
      <c r="K87" s="13"/>
      <c r="L87" s="13"/>
      <c r="M87" s="14"/>
      <c r="N87" s="13"/>
      <c r="P87" s="13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 ht="17.25" hidden="1" customHeight="1" spans="1:64">
      <c r="A88" s="22"/>
      <c r="B88" s="80" t="s">
        <v>204</v>
      </c>
      <c r="C88" s="81"/>
      <c r="D88" s="26"/>
      <c r="E88" s="13"/>
      <c r="F88" s="13"/>
      <c r="G88" s="13"/>
      <c r="H88" s="13"/>
      <c r="I88" s="13"/>
      <c r="J88" s="13"/>
      <c r="K88" s="13"/>
      <c r="L88" s="13"/>
      <c r="M88" s="14"/>
      <c r="N88" s="13"/>
      <c r="P88" s="13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 ht="14.25" hidden="1" customHeight="1" spans="1:64">
      <c r="A89" s="22"/>
      <c r="B89" s="26" t="s">
        <v>205</v>
      </c>
      <c r="C89" s="102" t="s">
        <v>23</v>
      </c>
      <c r="D89" s="26" t="s">
        <v>16</v>
      </c>
      <c r="E89" s="13" t="s">
        <v>206</v>
      </c>
      <c r="F89" s="13" t="s">
        <v>207</v>
      </c>
      <c r="G89" s="13" t="s">
        <v>72</v>
      </c>
      <c r="H89" s="13" t="s">
        <v>20</v>
      </c>
      <c r="I89" s="13" t="s">
        <v>208</v>
      </c>
      <c r="J89" s="13" t="s">
        <v>22</v>
      </c>
      <c r="K89" s="13">
        <v>1</v>
      </c>
      <c r="L89" s="13" t="s">
        <v>23</v>
      </c>
      <c r="M89" s="14"/>
      <c r="N89" s="13"/>
      <c r="O89" s="13" t="s">
        <v>23</v>
      </c>
      <c r="P89" s="13" t="s">
        <v>207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 ht="14.25" hidden="1" customHeight="1" spans="1:64">
      <c r="A90" s="22"/>
      <c r="B90" s="26" t="s">
        <v>209</v>
      </c>
      <c r="C90" s="82">
        <v>0.5</v>
      </c>
      <c r="D90" s="26" t="s">
        <v>16</v>
      </c>
      <c r="E90" s="13" t="s">
        <v>206</v>
      </c>
      <c r="F90" s="13" t="s">
        <v>210</v>
      </c>
      <c r="G90" s="13" t="s">
        <v>72</v>
      </c>
      <c r="H90" s="13" t="s">
        <v>20</v>
      </c>
      <c r="I90" s="13" t="s">
        <v>208</v>
      </c>
      <c r="J90" s="13" t="s">
        <v>22</v>
      </c>
      <c r="K90" s="13">
        <v>0</v>
      </c>
      <c r="L90" s="13" t="s">
        <v>23</v>
      </c>
      <c r="M90" s="14"/>
      <c r="N90" s="13"/>
      <c r="O90" s="13" t="s">
        <v>23</v>
      </c>
      <c r="P90" s="13" t="s">
        <v>210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 ht="14.25" hidden="1" customHeight="1" spans="1:64">
      <c r="A91" s="22"/>
      <c r="B91" s="26" t="s">
        <v>211</v>
      </c>
      <c r="C91" s="82">
        <v>0.7</v>
      </c>
      <c r="D91" s="26" t="s">
        <v>16</v>
      </c>
      <c r="E91" s="13" t="s">
        <v>206</v>
      </c>
      <c r="F91" s="13" t="s">
        <v>212</v>
      </c>
      <c r="G91" s="13" t="s">
        <v>72</v>
      </c>
      <c r="H91" s="13" t="s">
        <v>20</v>
      </c>
      <c r="I91" s="13" t="s">
        <v>208</v>
      </c>
      <c r="J91" s="13" t="s">
        <v>22</v>
      </c>
      <c r="K91" s="13">
        <v>0</v>
      </c>
      <c r="L91" s="13" t="s">
        <v>23</v>
      </c>
      <c r="M91" s="14"/>
      <c r="N91" s="13"/>
      <c r="O91" s="13" t="s">
        <v>23</v>
      </c>
      <c r="P91" s="13" t="s">
        <v>212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 ht="14.25" hidden="1" customHeight="1" spans="1:64">
      <c r="A92" s="22"/>
      <c r="B92" s="26" t="s">
        <v>213</v>
      </c>
      <c r="C92" s="74"/>
      <c r="D92" s="26" t="s">
        <v>127</v>
      </c>
      <c r="E92" s="13" t="s">
        <v>47</v>
      </c>
      <c r="F92" s="13" t="s">
        <v>131</v>
      </c>
      <c r="G92" s="13" t="s">
        <v>19</v>
      </c>
      <c r="H92" s="13" t="s">
        <v>50</v>
      </c>
      <c r="I92" s="13" t="s">
        <v>208</v>
      </c>
      <c r="J92" s="13" t="s">
        <v>22</v>
      </c>
      <c r="K92" s="13" t="s">
        <v>23</v>
      </c>
      <c r="L92" s="13" t="s">
        <v>23</v>
      </c>
      <c r="M92" s="14"/>
      <c r="N92" s="13"/>
      <c r="O92" s="13" t="s">
        <v>23</v>
      </c>
      <c r="P92" s="13" t="s">
        <v>131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 ht="14.25" hidden="1" customHeight="1" spans="1:64">
      <c r="A93" s="22"/>
      <c r="B93" s="103" t="s">
        <v>125</v>
      </c>
      <c r="C93" s="104" t="s">
        <v>214</v>
      </c>
      <c r="D93" s="26" t="s">
        <v>127</v>
      </c>
      <c r="E93" s="13" t="s">
        <v>47</v>
      </c>
      <c r="F93" s="13" t="s">
        <v>215</v>
      </c>
      <c r="G93" s="13" t="s">
        <v>129</v>
      </c>
      <c r="H93" s="13" t="s">
        <v>50</v>
      </c>
      <c r="I93" s="13" t="s">
        <v>208</v>
      </c>
      <c r="J93" s="13" t="s">
        <v>22</v>
      </c>
      <c r="K93" s="13" t="s">
        <v>23</v>
      </c>
      <c r="L93" s="13" t="s">
        <v>23</v>
      </c>
      <c r="M93" s="14"/>
      <c r="N93" s="13"/>
      <c r="O93" s="13" t="s">
        <v>23</v>
      </c>
      <c r="P93" s="13" t="s">
        <v>215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 ht="17.25" hidden="1" customHeight="1" spans="1:64">
      <c r="A94" s="22"/>
      <c r="B94" s="80" t="s">
        <v>216</v>
      </c>
      <c r="C94" s="81"/>
      <c r="D94" s="26"/>
      <c r="E94" s="13"/>
      <c r="F94" s="13"/>
      <c r="G94" s="13"/>
      <c r="H94" s="13"/>
      <c r="I94" s="13"/>
      <c r="J94" s="13"/>
      <c r="K94" s="13"/>
      <c r="L94" s="13"/>
      <c r="M94" s="14"/>
      <c r="N94" s="13"/>
      <c r="P94" s="13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 ht="14.25" hidden="1" customHeight="1" spans="1:64">
      <c r="A95" s="22"/>
      <c r="B95" s="26" t="s">
        <v>217</v>
      </c>
      <c r="C95" s="82" t="s">
        <v>218</v>
      </c>
      <c r="D95" s="26" t="s">
        <v>16</v>
      </c>
      <c r="E95" s="13" t="s">
        <v>206</v>
      </c>
      <c r="F95" s="13" t="s">
        <v>219</v>
      </c>
      <c r="G95" s="13" t="s">
        <v>37</v>
      </c>
      <c r="H95" s="13" t="s">
        <v>20</v>
      </c>
      <c r="I95" s="13" t="s">
        <v>208</v>
      </c>
      <c r="J95" s="13" t="s">
        <v>22</v>
      </c>
      <c r="K95" s="13">
        <v>0</v>
      </c>
      <c r="L95" s="13" t="s">
        <v>23</v>
      </c>
      <c r="M95" s="14"/>
      <c r="N95" s="13"/>
      <c r="O95" s="13" t="s">
        <v>23</v>
      </c>
      <c r="P95" s="13" t="s">
        <v>219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 ht="14.25" hidden="1" customHeight="1" spans="1:64">
      <c r="A96" s="22"/>
      <c r="B96" s="26" t="s">
        <v>220</v>
      </c>
      <c r="C96" s="105">
        <v>0</v>
      </c>
      <c r="D96" s="26" t="s">
        <v>16</v>
      </c>
      <c r="E96" s="13" t="s">
        <v>206</v>
      </c>
      <c r="F96" s="13" t="s">
        <v>221</v>
      </c>
      <c r="G96" s="13" t="s">
        <v>72</v>
      </c>
      <c r="H96" s="13" t="s">
        <v>20</v>
      </c>
      <c r="I96" s="13" t="s">
        <v>208</v>
      </c>
      <c r="J96" s="13" t="s">
        <v>22</v>
      </c>
      <c r="K96" s="13">
        <v>0</v>
      </c>
      <c r="L96" s="13" t="s">
        <v>23</v>
      </c>
      <c r="M96" s="14"/>
      <c r="N96" s="13"/>
      <c r="O96" s="13" t="s">
        <v>23</v>
      </c>
      <c r="P96" s="13" t="s">
        <v>221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 ht="14.25" hidden="1" customHeight="1" spans="1:64">
      <c r="A97" s="22"/>
      <c r="B97" s="26" t="s">
        <v>222</v>
      </c>
      <c r="C97" s="105">
        <v>0</v>
      </c>
      <c r="D97" s="26" t="s">
        <v>16</v>
      </c>
      <c r="E97" s="13" t="s">
        <v>206</v>
      </c>
      <c r="F97" s="13" t="s">
        <v>223</v>
      </c>
      <c r="G97" s="13" t="s">
        <v>72</v>
      </c>
      <c r="H97" s="13" t="s">
        <v>20</v>
      </c>
      <c r="I97" s="13" t="s">
        <v>208</v>
      </c>
      <c r="J97" s="13" t="s">
        <v>22</v>
      </c>
      <c r="K97" s="13">
        <v>0</v>
      </c>
      <c r="L97" s="13" t="s">
        <v>23</v>
      </c>
      <c r="M97" s="14"/>
      <c r="N97" s="13"/>
      <c r="O97" s="13" t="s">
        <v>23</v>
      </c>
      <c r="P97" s="13" t="s">
        <v>223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 ht="15" hidden="1" customHeight="1" spans="1:64">
      <c r="A98" s="22"/>
      <c r="B98" s="26" t="s">
        <v>224</v>
      </c>
      <c r="C98" s="106">
        <v>0</v>
      </c>
      <c r="D98" s="26" t="s">
        <v>16</v>
      </c>
      <c r="E98" s="13" t="s">
        <v>206</v>
      </c>
      <c r="F98" s="13" t="s">
        <v>225</v>
      </c>
      <c r="G98" s="13" t="s">
        <v>72</v>
      </c>
      <c r="H98" s="13" t="s">
        <v>20</v>
      </c>
      <c r="I98" s="13" t="s">
        <v>208</v>
      </c>
      <c r="J98" s="13" t="s">
        <v>22</v>
      </c>
      <c r="K98" s="13">
        <v>0</v>
      </c>
      <c r="L98" s="13" t="s">
        <v>23</v>
      </c>
      <c r="M98" s="14"/>
      <c r="N98" s="13"/>
      <c r="O98" s="13" t="s">
        <v>23</v>
      </c>
      <c r="P98" s="13" t="s">
        <v>225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 ht="15" hidden="1" customHeight="1" spans="1:64">
      <c r="A99" s="22"/>
      <c r="B99" s="26" t="s">
        <v>226</v>
      </c>
      <c r="C99" s="106">
        <v>0</v>
      </c>
      <c r="D99" s="26" t="s">
        <v>16</v>
      </c>
      <c r="E99" s="13" t="s">
        <v>206</v>
      </c>
      <c r="F99" s="13" t="s">
        <v>227</v>
      </c>
      <c r="G99" s="13" t="s">
        <v>72</v>
      </c>
      <c r="H99" s="13" t="s">
        <v>20</v>
      </c>
      <c r="I99" s="13" t="s">
        <v>208</v>
      </c>
      <c r="J99" s="13" t="s">
        <v>22</v>
      </c>
      <c r="K99" s="13">
        <v>0</v>
      </c>
      <c r="L99" s="13" t="s">
        <v>23</v>
      </c>
      <c r="M99" s="14"/>
      <c r="N99" s="13"/>
      <c r="O99" s="13" t="s">
        <v>23</v>
      </c>
      <c r="P99" s="13" t="s">
        <v>227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 ht="15" hidden="1" customHeight="1" spans="1:64">
      <c r="A100" s="22"/>
      <c r="B100" s="26" t="s">
        <v>228</v>
      </c>
      <c r="C100" s="82">
        <v>0</v>
      </c>
      <c r="D100" s="26" t="s">
        <v>16</v>
      </c>
      <c r="E100" s="13" t="s">
        <v>206</v>
      </c>
      <c r="F100" s="13" t="s">
        <v>229</v>
      </c>
      <c r="G100" s="13" t="s">
        <v>72</v>
      </c>
      <c r="H100" s="13" t="s">
        <v>20</v>
      </c>
      <c r="I100" s="13" t="s">
        <v>208</v>
      </c>
      <c r="J100" s="13" t="s">
        <v>22</v>
      </c>
      <c r="K100" s="13">
        <v>1</v>
      </c>
      <c r="L100" s="13" t="s">
        <v>23</v>
      </c>
      <c r="M100" s="14"/>
      <c r="N100" s="13"/>
      <c r="O100" s="13" t="s">
        <v>23</v>
      </c>
      <c r="P100" s="13" t="s">
        <v>229</v>
      </c>
      <c r="Q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 ht="15" customHeight="1" spans="1:64">
      <c r="B101" s="13"/>
      <c r="C101" s="13"/>
      <c r="D101" s="13"/>
      <c r="E101" s="13"/>
      <c r="F101" s="13"/>
      <c r="G101" s="13"/>
      <c r="H101" s="13"/>
      <c r="I101" s="12" t="s">
        <v>52</v>
      </c>
      <c r="J101" s="13"/>
      <c r="K101" s="13"/>
      <c r="L101" s="13"/>
      <c r="M101" s="14"/>
      <c r="N101" s="13"/>
      <c r="P101" s="13"/>
      <c r="Q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 s="3" customFormat="1" ht="18" customHeight="1" spans="1:64">
      <c r="A102" s="22"/>
      <c r="B102" s="70" t="s">
        <v>230</v>
      </c>
      <c r="C102" s="6"/>
      <c r="D102" s="26"/>
      <c r="E102" s="26"/>
      <c r="F102" s="26"/>
      <c r="G102" s="26"/>
      <c r="H102" s="26"/>
      <c r="I102" s="12" t="s">
        <v>52</v>
      </c>
      <c r="J102" s="26"/>
      <c r="K102" s="26"/>
      <c r="L102" s="26"/>
      <c r="M102" s="107"/>
      <c r="N102" s="26"/>
      <c r="O102" s="22"/>
      <c r="P102" s="26"/>
    </row>
    <row r="103" ht="17.25" customHeight="1" spans="1:64">
      <c r="A103" t="str">
        <f ca="1">CELL("address",F103)</f>
        <v>$F$103</v>
      </c>
      <c r="B103" s="80" t="s">
        <v>231</v>
      </c>
      <c r="C103" s="108"/>
      <c r="D103" s="26"/>
      <c r="E103" s="13"/>
      <c r="F103" s="13"/>
      <c r="G103" s="13"/>
      <c r="H103" s="13"/>
      <c r="I103" s="12" t="s">
        <v>52</v>
      </c>
      <c r="J103" s="13"/>
      <c r="K103" s="13"/>
      <c r="L103" s="13"/>
      <c r="M103" s="14"/>
      <c r="N103" s="13"/>
      <c r="P103" s="13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 ht="14.25" customHeight="1" spans="1:64">
      <c r="A104" t="str">
        <f ca="1" t="shared" ref="A104:A167" si="3">CELL("address",F104)</f>
        <v>$F$104</v>
      </c>
      <c r="B104" s="26" t="s">
        <v>41</v>
      </c>
      <c r="C104" s="99" t="str">
        <f>IF(AND(C9="DP1",C26="Builders Risk"),"DP1 Builders Risk",IF(AND(C9="DP3",C26="Builders Risk"),"DP3 Builders Risk",IF(AND(C9="DP1",C26="Vacant"),"DP1 Vacant",IF(AND(C9="DP3",C26="Vacant"),"DP3 Vacant",C9))))</f>
        <v>HO3</v>
      </c>
      <c r="D104" s="75" t="s">
        <v>16</v>
      </c>
      <c r="E104" s="76" t="s">
        <v>17</v>
      </c>
      <c r="F104" s="13" t="s">
        <v>40</v>
      </c>
      <c r="G104" s="13" t="s">
        <v>37</v>
      </c>
      <c r="H104" s="13" t="s">
        <v>20</v>
      </c>
      <c r="I104" s="13" t="s">
        <v>208</v>
      </c>
      <c r="J104" s="13" t="s">
        <v>22</v>
      </c>
      <c r="K104" s="13" t="s">
        <v>23</v>
      </c>
      <c r="L104" s="13" t="s">
        <v>23</v>
      </c>
      <c r="M104" s="14"/>
      <c r="N104" s="13"/>
      <c r="O104" s="13" t="s">
        <v>23</v>
      </c>
      <c r="P104" s="13" t="s">
        <v>40</v>
      </c>
      <c r="Q104" s="7"/>
      <c r="R104" s="83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 ht="14.25" customHeight="1" spans="1:64">
      <c r="A105" t="str">
        <f ca="1" t="shared" si="3"/>
        <v>$F$105</v>
      </c>
      <c r="B105" s="26" t="s">
        <v>232</v>
      </c>
      <c r="C105" s="99" t="str">
        <f>IF(C104="HO6",C106,"")</f>
        <v/>
      </c>
      <c r="D105" s="99" t="s">
        <v>47</v>
      </c>
      <c r="E105" s="13" t="s">
        <v>48</v>
      </c>
      <c r="F105" s="13" t="s">
        <v>233</v>
      </c>
      <c r="G105" s="13" t="s">
        <v>37</v>
      </c>
      <c r="H105" s="13" t="s">
        <v>50</v>
      </c>
      <c r="I105" s="13" t="s">
        <v>208</v>
      </c>
      <c r="J105" s="13" t="s">
        <v>22</v>
      </c>
      <c r="K105" s="13" t="s">
        <v>23</v>
      </c>
      <c r="L105" s="13" t="s">
        <v>23</v>
      </c>
      <c r="M105" s="14"/>
      <c r="N105" s="13"/>
      <c r="O105" s="13" t="s">
        <v>23</v>
      </c>
      <c r="P105" s="13" t="s">
        <v>233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 ht="14.25" customHeight="1" spans="1:64">
      <c r="A106" t="str">
        <f ca="1" t="shared" si="3"/>
        <v>$F$106</v>
      </c>
      <c r="B106" s="26" t="s">
        <v>234</v>
      </c>
      <c r="C106" s="99" t="str">
        <f t="array" ref="C106">IF(C104="HO6",IFERROR(LOOKUP(2,1/(('Rate Tables'!$AG$2852:$AG$3123=C15)*(UPPER('Rate Tables'!$AF$2852:$AF$3123)=UPPER(C16))),'Rate Tables'!$AH$2852:$AH$3123),""),IFERROR(LOOKUP(2,1/(('Rate Tables'!$AG$8:$AG$2851=C15)*(UPPER('Rate Tables'!$AF$8:$AF$2851)=UPPER(C16))),'Rate Tables'!$AH$8:$AH$2851),""))</f>
        <v>FL4</v>
      </c>
      <c r="D106" s="109" t="s">
        <v>47</v>
      </c>
      <c r="E106" s="109" t="s">
        <v>48</v>
      </c>
      <c r="F106" s="109" t="s">
        <v>235</v>
      </c>
      <c r="G106" s="13" t="s">
        <v>37</v>
      </c>
      <c r="H106" s="13" t="s">
        <v>50</v>
      </c>
      <c r="I106" s="13" t="s">
        <v>208</v>
      </c>
      <c r="J106" s="13" t="s">
        <v>22</v>
      </c>
      <c r="K106" s="13" t="s">
        <v>23</v>
      </c>
      <c r="L106" s="13" t="s">
        <v>23</v>
      </c>
      <c r="M106" s="14"/>
      <c r="N106" s="13"/>
      <c r="O106" s="13" t="s">
        <v>23</v>
      </c>
      <c r="P106" s="13" t="s">
        <v>235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 ht="14.25" customHeight="1" spans="1:64">
      <c r="A107" t="str">
        <f ca="1" t="shared" si="3"/>
        <v>$F$107</v>
      </c>
      <c r="B107" s="26" t="s">
        <v>236</v>
      </c>
      <c r="C107" s="99">
        <f>IF(OR(LEFT(C9,3)="HO3",LEFT(C9,3)="HO5",C9="DP_3"),0.035,0)</f>
        <v>0.035</v>
      </c>
      <c r="D107" s="109" t="s">
        <v>48</v>
      </c>
      <c r="E107" s="109" t="s">
        <v>55</v>
      </c>
      <c r="F107" s="109" t="s">
        <v>237</v>
      </c>
      <c r="G107" s="13" t="s">
        <v>72</v>
      </c>
      <c r="H107" s="13" t="s">
        <v>50</v>
      </c>
      <c r="I107" s="13" t="s">
        <v>208</v>
      </c>
      <c r="J107" s="13" t="s">
        <v>22</v>
      </c>
      <c r="K107" s="13">
        <v>0</v>
      </c>
      <c r="L107" s="13" t="s">
        <v>23</v>
      </c>
      <c r="M107" s="14"/>
      <c r="N107" s="13"/>
      <c r="O107" s="13" t="s">
        <v>23</v>
      </c>
      <c r="P107" s="13" t="s">
        <v>237</v>
      </c>
      <c r="Q107" s="7"/>
      <c r="R107" s="110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 ht="14.25" customHeight="1" spans="1:64">
      <c r="A108" t="str">
        <f ca="1" t="shared" si="3"/>
        <v>$F$108</v>
      </c>
      <c r="B108" s="26" t="s">
        <v>238</v>
      </c>
      <c r="C108" s="111">
        <f>IF(C104="HO6",(C18+C20+C21),(C18+C19+C20+C21))</f>
        <v>493200</v>
      </c>
      <c r="D108" s="87" t="s">
        <v>55</v>
      </c>
      <c r="E108" s="87" t="s">
        <v>56</v>
      </c>
      <c r="F108" s="87" t="s">
        <v>239</v>
      </c>
      <c r="G108" s="13" t="s">
        <v>72</v>
      </c>
      <c r="H108" s="13" t="s">
        <v>50</v>
      </c>
      <c r="I108" s="13" t="s">
        <v>208</v>
      </c>
      <c r="J108" s="13" t="s">
        <v>22</v>
      </c>
      <c r="K108" s="13">
        <v>0</v>
      </c>
      <c r="L108" s="13" t="s">
        <v>23</v>
      </c>
      <c r="M108" s="14"/>
      <c r="N108" s="13"/>
      <c r="O108" s="13" t="s">
        <v>23</v>
      </c>
      <c r="P108" s="13" t="s">
        <v>239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 ht="17.25" customHeight="1" spans="1:64">
      <c r="A109" t="str">
        <f ca="1" t="shared" si="3"/>
        <v>$F$109</v>
      </c>
      <c r="B109" s="80" t="s">
        <v>240</v>
      </c>
      <c r="C109" s="108"/>
      <c r="I109" s="12" t="s">
        <v>52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 ht="14.25" customHeight="1" spans="1:64">
      <c r="A110" t="str">
        <f ca="1" t="shared" si="3"/>
        <v>$F$110</v>
      </c>
      <c r="B110" s="26" t="s">
        <v>241</v>
      </c>
      <c r="C110" s="99">
        <f t="array" ref="C110">IFERROR(IF(AND(OR(C9="DP1",C9="DP3"),OR(C26="Vacant",C26="Builders Risk")),LOOKUP(2,1/('Rate Tables'!$B$8:$B$20=IF(C26="Vacant","V"&amp;C9,"Builders Risk "&amp;C9)),'Rate Tables'!$E$8:$E$20),IF(C104="HO6",1,IF(OR(C104="HO3",C104="HO5",C104="HO8",C104="DP1",C104="DP3"),IF(OR(C104="DP1",C104="DP3"),INDEX('Rate Tables'!$E$8:$E$20,MATCH(C104,'Rate Tables'!$B$8:$B$20,0)),LOOKUP(2,1/(('Rate Tables'!$B$8:$B$20=C104)*('Rate Tables'!$C$8:$C$20=IF(C12="ACV","Actual Cash Value",IF(C12="RCV","Replacement Cost",IF(C12="FRC","Functional Replacement Cost",""))))*('Rate Tables'!$D$8:$D$20=IF(C13="ACV","Actual Cash Value",IF(C13="RCV","Replacement Cost",IF(C13="FRC","Functional Replacement Cost",""))))),'Rate Tables'!$E$8:$E$20)),1))),1)</f>
        <v>1</v>
      </c>
      <c r="D110" s="87" t="s">
        <v>55</v>
      </c>
      <c r="E110" s="87" t="s">
        <v>56</v>
      </c>
      <c r="F110" s="87" t="s">
        <v>242</v>
      </c>
      <c r="G110" s="13" t="s">
        <v>72</v>
      </c>
      <c r="H110" s="13" t="s">
        <v>50</v>
      </c>
      <c r="I110" s="13" t="s">
        <v>208</v>
      </c>
      <c r="J110" s="13" t="s">
        <v>22</v>
      </c>
      <c r="K110" s="13">
        <v>1</v>
      </c>
      <c r="L110" s="13" t="s">
        <v>23</v>
      </c>
      <c r="M110" s="14"/>
      <c r="N110" s="13"/>
      <c r="O110" s="13" t="s">
        <v>23</v>
      </c>
      <c r="P110" s="13" t="s">
        <v>242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 ht="14.25" customHeight="1" spans="1:64">
      <c r="A111" t="str">
        <f ca="1" t="shared" si="3"/>
        <v>$F$111</v>
      </c>
      <c r="B111" s="26" t="s">
        <v>243</v>
      </c>
      <c r="C111" s="112">
        <f t="array" ref="C111">IF(AND(OR(C9="DP1",C9="DP3"),OR(C26="Vacant",C26="Builders Risk")),IFERROR(LOOKUP(2,1/(('Rate Tables'!$H$8:$H$2602=C9&amp;"_"&amp;SUBSTITUTE(C26," ","_"))*('Rate Tables'!$J$8:$J$2602=C106)),'Rate Tables'!$L$8:$L$2602)*C110,1),IF(C104="HO6","N/A",IF(AND(OR(C9="DP1",C9="DP3"),OR(C26="Vacant",C26="Builders Risk")),IFERROR(LOOKUP(2,1/(('Rate Tables'!$H$8:$H$2602=C9&amp;"_"&amp;SUBSTITUTE(C26," ","_"))*('Rate Tables'!$J$8:$J$2602=C106)),'Rate Tables'!$L$8:$L$2602)*C110,IFERROR(LOOKUP(2,1/(('Rate Tables'!$H$8:$H$2602=C104)*('Rate Tables'!$J$8:$J$2602=C106)),'Rate Tables'!$L$8:$L$2602)*C110,1)),IFERROR(LOOKUP(2,1/(('Rate Tables'!$H$8:$H$2602=C104)*('Rate Tables'!$J$8:$J$2602=C106)),'Rate Tables'!$L$8:$L$2602)*C110,1))))</f>
        <v>0.25</v>
      </c>
      <c r="D111" s="85" t="s">
        <v>55</v>
      </c>
      <c r="E111" s="85" t="s">
        <v>56</v>
      </c>
      <c r="F111" s="85" t="s">
        <v>244</v>
      </c>
      <c r="G111" s="13" t="s">
        <v>72</v>
      </c>
      <c r="H111" s="13" t="s">
        <v>50</v>
      </c>
      <c r="I111" s="13" t="s">
        <v>208</v>
      </c>
      <c r="J111" s="13" t="s">
        <v>22</v>
      </c>
      <c r="K111" s="13">
        <v>1</v>
      </c>
      <c r="L111" s="13" t="s">
        <v>134</v>
      </c>
      <c r="M111" s="14"/>
      <c r="N111" s="13"/>
      <c r="O111" s="13" t="s">
        <v>23</v>
      </c>
      <c r="P111" s="13" t="s">
        <v>244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 ht="14.25" customHeight="1" spans="1:64">
      <c r="A112" t="str">
        <f ca="1" t="shared" si="3"/>
        <v>$F$112</v>
      </c>
      <c r="B112" s="26" t="s">
        <v>245</v>
      </c>
      <c r="C112" s="113">
        <f>IF(C104="HO6",'Rate Tables'!$QO$2,ROUND(C111*(C108/100),2))</f>
        <v>1233</v>
      </c>
      <c r="D112" s="114" t="s">
        <v>55</v>
      </c>
      <c r="E112" s="114" t="s">
        <v>56</v>
      </c>
      <c r="F112" s="13" t="s">
        <v>246</v>
      </c>
      <c r="G112" s="13" t="s">
        <v>72</v>
      </c>
      <c r="H112" s="13" t="s">
        <v>50</v>
      </c>
      <c r="I112" s="13" t="s">
        <v>208</v>
      </c>
      <c r="J112" s="13" t="s">
        <v>22</v>
      </c>
      <c r="K112" s="13">
        <v>0</v>
      </c>
      <c r="L112" s="13" t="s">
        <v>23</v>
      </c>
      <c r="M112" s="14"/>
      <c r="N112" s="13"/>
      <c r="O112" s="13" t="s">
        <v>23</v>
      </c>
      <c r="P112" s="13" t="s">
        <v>246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 ht="14.25" customHeight="1" spans="1:64">
      <c r="A113" t="str">
        <f ca="1" t="shared" si="3"/>
        <v>$F$113</v>
      </c>
      <c r="B113" s="26" t="s">
        <v>247</v>
      </c>
      <c r="C113" s="99" t="str">
        <f>IFERROR(IF(C104="HO6",IF(C108&gt;200000,((C108-200000)/10000)*('Rate Tables'!$T$29-'Rate Tables'!$T$28)*10000/('Rate Tables'!$Q$29-'Rate Tables'!$Q$28)+'Rate Tables'!$T$29,INDEX('Rate Tables'!$T$8:$T$29,MATCH(C108,'Rate Tables'!$Q$8:$Q$29,1))+(C108-INDEX('Rate Tables'!$Q$8:$Q$29,MATCH(C108,'Rate Tables'!$Q$8:$Q$29,1)))*(INDEX('Rate Tables'!$T$8:$T$29,MATCH(C108,'Rate Tables'!$Q$8:$Q$29,1)+1)-INDEX('Rate Tables'!$T$8:$T$29,MATCH(C108,'Rate Tables'!$Q$8:$Q$29,1)))/(INDEX('Rate Tables'!$Q$8:$Q$29,MATCH(C108,'Rate Tables'!$Q$8:$Q$29,1)+1)-INDEX('Rate Tables'!$Q$8:$Q$29,MATCH(C108,'Rate Tables'!$Q$8:$Q$29,1)))),"N/A"),"N/A")</f>
        <v>N/A</v>
      </c>
      <c r="D113" s="87" t="s">
        <v>55</v>
      </c>
      <c r="E113" s="87" t="s">
        <v>56</v>
      </c>
      <c r="F113" s="87" t="s">
        <v>248</v>
      </c>
      <c r="G113" s="13" t="s">
        <v>72</v>
      </c>
      <c r="H113" s="13" t="s">
        <v>50</v>
      </c>
      <c r="I113" s="13" t="s">
        <v>208</v>
      </c>
      <c r="J113" s="13" t="s">
        <v>22</v>
      </c>
      <c r="K113" s="13">
        <v>1</v>
      </c>
      <c r="L113" s="13" t="s">
        <v>134</v>
      </c>
      <c r="M113" s="14"/>
      <c r="N113" s="13"/>
      <c r="O113" s="13" t="s">
        <v>23</v>
      </c>
      <c r="P113" s="13" t="s">
        <v>248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 ht="14.25" customHeight="1" spans="1:64">
      <c r="A114" t="str">
        <f ca="1" t="shared" si="3"/>
        <v>$F$114</v>
      </c>
      <c r="B114" s="26" t="s">
        <v>249</v>
      </c>
      <c r="C114" s="99" t="str">
        <f>IFERROR(IF(C104="HO6",INDEX('Rate Tables'!$KC$8:$KC$283,MATCH(C106,'Rate Tables'!$KB$8:$KB$283,0)),"N/A"),1)</f>
        <v>N/A</v>
      </c>
      <c r="D114" s="26" t="s">
        <v>55</v>
      </c>
      <c r="E114" s="13" t="s">
        <v>56</v>
      </c>
      <c r="F114" s="13" t="s">
        <v>250</v>
      </c>
      <c r="G114" s="13" t="s">
        <v>72</v>
      </c>
      <c r="H114" s="13" t="s">
        <v>50</v>
      </c>
      <c r="I114" s="13" t="s">
        <v>208</v>
      </c>
      <c r="J114" s="13" t="s">
        <v>22</v>
      </c>
      <c r="K114" s="13">
        <v>1</v>
      </c>
      <c r="L114" s="13" t="s">
        <v>134</v>
      </c>
      <c r="M114" s="14"/>
      <c r="N114" s="13"/>
      <c r="O114" t="s">
        <v>23</v>
      </c>
      <c r="P114" s="13" t="s">
        <v>250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 ht="17.25" customHeight="1" spans="1:64">
      <c r="A115" t="str">
        <f ca="1" t="shared" si="3"/>
        <v>$F$115</v>
      </c>
      <c r="B115" s="80" t="s">
        <v>251</v>
      </c>
      <c r="C115" s="108"/>
      <c r="D115" s="87"/>
      <c r="E115" s="87"/>
      <c r="F115" s="87"/>
      <c r="G115" s="13"/>
      <c r="H115" s="13"/>
      <c r="I115" s="12" t="s">
        <v>52</v>
      </c>
      <c r="J115" s="13"/>
      <c r="K115" s="13"/>
      <c r="L115" s="13"/>
      <c r="M115" s="14"/>
      <c r="N115" s="13"/>
      <c r="O115" s="13"/>
      <c r="P115" s="13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 ht="14.25" customHeight="1" spans="1:64">
      <c r="A116" t="str">
        <f ca="1" t="shared" si="3"/>
        <v>$F$116</v>
      </c>
      <c r="B116" s="26" t="s">
        <v>252</v>
      </c>
      <c r="C116" s="115">
        <f t="array" ref="C116">IF(AND(OR(C9="DP1",C9="DP3"),OR(C26="Vacant",C26="Builders Risk")),IFERROR(LOOKUP(2,1/(('Rate Tables'!$AK$8:$AK$77=IF(C26="Vacant",IF(C9="DP1","VDP1","VDP3"),IF(C9="DP1","Builders Risk","Builders Risk DP3")))*('Rate Tables'!$AM$8:$AM$77=C25)),'Rate Tables'!$AO$8:$AO$77),1),IFERROR(LOOKUP(2,1/(('Rate Tables'!$AK$8:$AK$77=C104)*('Rate Tables'!$AM$8:$AM$77=C25)),'Rate Tables'!$AO$8:$AO$77),1))</f>
        <v>1</v>
      </c>
      <c r="D116" s="87" t="s">
        <v>48</v>
      </c>
      <c r="E116" s="87" t="s">
        <v>55</v>
      </c>
      <c r="F116" s="87" t="s">
        <v>253</v>
      </c>
      <c r="G116" s="13" t="s">
        <v>72</v>
      </c>
      <c r="H116" s="13" t="s">
        <v>50</v>
      </c>
      <c r="I116" s="13" t="s">
        <v>208</v>
      </c>
      <c r="J116" s="13" t="s">
        <v>22</v>
      </c>
      <c r="K116" s="13">
        <v>1</v>
      </c>
      <c r="L116" s="13" t="s">
        <v>23</v>
      </c>
      <c r="M116" s="14"/>
      <c r="N116" s="13"/>
      <c r="O116" s="13" t="s">
        <v>23</v>
      </c>
      <c r="P116" s="13" t="s">
        <v>253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 ht="14.25" customHeight="1" spans="1:64">
      <c r="A117" t="str">
        <f ca="1" t="shared" si="3"/>
        <v>$F$117</v>
      </c>
      <c r="B117" s="26" t="s">
        <v>254</v>
      </c>
      <c r="C117" s="113">
        <f>IF(C104="HO6","additive",ROUND((C116*$C$112)-$C$112,2))</f>
        <v>0</v>
      </c>
      <c r="D117" s="87" t="s">
        <v>48</v>
      </c>
      <c r="E117" s="87" t="s">
        <v>55</v>
      </c>
      <c r="F117" s="87" t="s">
        <v>255</v>
      </c>
      <c r="G117" s="13" t="s">
        <v>72</v>
      </c>
      <c r="H117" s="13" t="s">
        <v>50</v>
      </c>
      <c r="I117" s="13" t="s">
        <v>208</v>
      </c>
      <c r="J117" s="13" t="s">
        <v>22</v>
      </c>
      <c r="K117" s="13">
        <v>0</v>
      </c>
      <c r="L117" s="13" t="s">
        <v>23</v>
      </c>
      <c r="M117" s="14"/>
      <c r="N117" s="13"/>
      <c r="O117" s="13" t="s">
        <v>23</v>
      </c>
      <c r="P117" s="13" t="s">
        <v>255</v>
      </c>
      <c r="Q117" s="7"/>
      <c r="R117" s="7"/>
      <c r="S117" s="83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 ht="14.25" customHeight="1" spans="1:64">
      <c r="A118" t="str">
        <f ca="1" t="shared" si="3"/>
        <v>$F$118</v>
      </c>
      <c r="B118" s="26" t="s">
        <v>256</v>
      </c>
      <c r="C118" s="115">
        <f t="array" ref="C118">IF(AND(OR(C9="DP1",C9="DP3"),OR(C26="Vacant",C26="Builders Risk")),IFERROR(LOOKUP(2,1/(('Rate Tables'!$AR$8:$AR$66=IF(C26="Vacant",IF(C9="DP1","VDP1","VDP3"),IF(C9="DP1","Builders Risk","Builders Risk DP3")))*('Rate Tables'!$AT$8:$AT$66=C26)),'Rate Tables'!$AV$8:$AV$66),1),IFERROR(LOOKUP(2,1/(('Rate Tables'!$AR$8:$AR$66=C104)*('Rate Tables'!$AT$8:$AT$66=C26)),'Rate Tables'!$AV$8:$AV$66),1))</f>
        <v>1</v>
      </c>
      <c r="D118" s="87" t="s">
        <v>48</v>
      </c>
      <c r="E118" s="87" t="s">
        <v>55</v>
      </c>
      <c r="F118" s="87" t="s">
        <v>257</v>
      </c>
      <c r="G118" s="13" t="s">
        <v>72</v>
      </c>
      <c r="H118" s="13" t="s">
        <v>50</v>
      </c>
      <c r="I118" s="13" t="s">
        <v>208</v>
      </c>
      <c r="J118" s="13" t="s">
        <v>22</v>
      </c>
      <c r="K118" s="13">
        <v>1</v>
      </c>
      <c r="L118" s="13" t="s">
        <v>23</v>
      </c>
      <c r="M118" s="14"/>
      <c r="N118" s="13"/>
      <c r="O118" s="13" t="s">
        <v>23</v>
      </c>
      <c r="P118" s="13" t="s">
        <v>257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 ht="14.25" customHeight="1" spans="1:64">
      <c r="A119" t="str">
        <f ca="1" t="shared" si="3"/>
        <v>$F$119</v>
      </c>
      <c r="B119" s="26" t="s">
        <v>258</v>
      </c>
      <c r="C119" s="113">
        <f>IF(C104="HO6","additive",ROUND((C118*$C$112)-$C$112,2))</f>
        <v>0</v>
      </c>
      <c r="D119" s="116" t="s">
        <v>48</v>
      </c>
      <c r="E119" s="116" t="s">
        <v>55</v>
      </c>
      <c r="F119" s="116" t="s">
        <v>259</v>
      </c>
      <c r="G119" s="13" t="s">
        <v>72</v>
      </c>
      <c r="H119" s="13" t="s">
        <v>50</v>
      </c>
      <c r="I119" s="13" t="s">
        <v>208</v>
      </c>
      <c r="J119" s="13" t="s">
        <v>22</v>
      </c>
      <c r="K119" s="13">
        <v>0</v>
      </c>
      <c r="L119" s="13" t="s">
        <v>23</v>
      </c>
      <c r="M119" s="14"/>
      <c r="N119" s="13"/>
      <c r="O119" s="13" t="s">
        <v>23</v>
      </c>
      <c r="P119" s="13" t="s">
        <v>259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 ht="14.25" customHeight="1" spans="1:64">
      <c r="A120" t="str">
        <f ca="1" t="shared" si="3"/>
        <v>$F$120</v>
      </c>
      <c r="B120" s="26" t="s">
        <v>260</v>
      </c>
      <c r="C120" s="112">
        <f t="array" ref="C120">IF(AND(OR(C9="DP1",C9="DP3"),OR(C26="Vacant",C26="Builders Risk")),IFERROR(LOOKUP(2,1/(('Rate Tables'!$AY$8:$AY$968=IF(C26="Vacant","V"&amp;C9,IF(C9="DP3","Builders Risk DP3","Builders Risk")))*('Rate Tables'!$BA$8:$BA$968&lt;=C27)*('Rate Tables'!$BB$8:$BB$968&gt;=C27)),'Rate Tables'!$BD$8:$BD$968),""),IFERROR(LOOKUP(2,1/(('Rate Tables'!$AY$8:$AY$968=C9)*('Rate Tables'!$BA$8:$BA$968&lt;=C27)*('Rate Tables'!$BB$8:$BB$968&gt;=C27)),'Rate Tables'!$BD$8:$BD$968),""))</f>
        <v>0.87</v>
      </c>
      <c r="D120" s="117" t="s">
        <v>48</v>
      </c>
      <c r="E120" s="117" t="s">
        <v>55</v>
      </c>
      <c r="F120" s="118" t="s">
        <v>261</v>
      </c>
      <c r="G120" s="13" t="s">
        <v>72</v>
      </c>
      <c r="H120" s="13" t="s">
        <v>50</v>
      </c>
      <c r="I120" s="13" t="s">
        <v>208</v>
      </c>
      <c r="J120" s="13" t="s">
        <v>22</v>
      </c>
      <c r="K120" s="13">
        <v>1</v>
      </c>
      <c r="L120" s="13" t="s">
        <v>23</v>
      </c>
      <c r="M120" s="14"/>
      <c r="N120" s="13"/>
      <c r="O120" s="13" t="s">
        <v>23</v>
      </c>
      <c r="P120" s="119" t="s">
        <v>261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 ht="14.25" customHeight="1" spans="1:64">
      <c r="A121" t="str">
        <f ca="1" t="shared" si="3"/>
        <v>$F$121</v>
      </c>
      <c r="B121" s="26" t="s">
        <v>262</v>
      </c>
      <c r="C121" s="113">
        <f>IF(C104="HO6","additive",ROUND((C120*$C$112)-$C$112,2))</f>
        <v>-160.29</v>
      </c>
      <c r="D121" s="116" t="s">
        <v>48</v>
      </c>
      <c r="E121" s="116" t="s">
        <v>55</v>
      </c>
      <c r="F121" s="116" t="s">
        <v>263</v>
      </c>
      <c r="G121" s="13" t="s">
        <v>72</v>
      </c>
      <c r="H121" s="13" t="s">
        <v>50</v>
      </c>
      <c r="I121" s="13" t="s">
        <v>208</v>
      </c>
      <c r="J121" s="13" t="s">
        <v>22</v>
      </c>
      <c r="K121" s="13">
        <v>0</v>
      </c>
      <c r="L121" s="13" t="s">
        <v>23</v>
      </c>
      <c r="M121" s="14"/>
      <c r="N121" s="13"/>
      <c r="O121" s="13" t="s">
        <v>23</v>
      </c>
      <c r="P121" s="13" t="s">
        <v>263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 ht="14.25" customHeight="1" spans="1:64">
      <c r="A122" t="str">
        <f ca="1" t="shared" si="3"/>
        <v>$F$122</v>
      </c>
      <c r="B122" s="26" t="s">
        <v>264</v>
      </c>
      <c r="C122" s="112">
        <f t="array" ref="C122">IF(AND(OR(C9="DP1",C9="DP3"),OR(C26="Vacant",C26="Builders Risk")),IFERROR(LOOKUP(2,1/(('Rate Tables'!$BG$8:$BG$61=IF(C26="Vacant",IF(C9="DP1","VDP1","VDP3"),IF(C9="DP1","Builders Risk","Builders Risk DP3")))*('Rate Tables'!$BI$8:$BI$61&lt;=C27)*('Rate Tables'!$BJ$8:$BJ$61&gt;=C27)*('Rate Tables'!$BK$8:$BK$61&lt;=IF(C28="0 - 5 Years",3,IF(C28="6 - 10 Years",8,15)))*('Rate Tables'!$BL$8:$BL$61&gt;=IF(C28="0 - 5 Years",3,IF(C28="6 - 10 Years",8,15)))),'Rate Tables'!$BN$8:$BN$61),1),IF(C104="HO6","N/A",IFERROR(LOOKUP(2,1/(('Rate Tables'!$BG$8:$BG$61=C104)*('Rate Tables'!$BI$8:$BI$61&lt;=C27)*('Rate Tables'!$BJ$8:$BJ$61&gt;=C27)*('Rate Tables'!$BK$8:$BK$61&lt;=IF(C28="0 - 5 Years",3,IF(C28="6 - 10 Years",8,15)))*('Rate Tables'!$BL$8:$BL$61&gt;=IF(C28="0 - 5 Years",3,IF(C28="6 - 10 Years",8,15)))),'Rate Tables'!$BN$8:$BN$61),1)))</f>
        <v>1</v>
      </c>
      <c r="D122" s="120" t="s">
        <v>48</v>
      </c>
      <c r="E122" s="120" t="s">
        <v>55</v>
      </c>
      <c r="F122" s="121" t="s">
        <v>265</v>
      </c>
      <c r="G122" s="13" t="s">
        <v>72</v>
      </c>
      <c r="H122" s="13" t="s">
        <v>50</v>
      </c>
      <c r="I122" s="13" t="s">
        <v>208</v>
      </c>
      <c r="J122" s="13" t="s">
        <v>22</v>
      </c>
      <c r="K122" s="13">
        <v>1</v>
      </c>
      <c r="L122" s="13" t="s">
        <v>23</v>
      </c>
      <c r="M122" s="14"/>
      <c r="N122" s="13"/>
      <c r="O122" s="13" t="s">
        <v>23</v>
      </c>
      <c r="P122" s="119" t="s">
        <v>265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 ht="14.25" customHeight="1" spans="1:64">
      <c r="A123" t="str">
        <f ca="1" t="shared" si="3"/>
        <v>$F$123</v>
      </c>
      <c r="B123" s="26" t="s">
        <v>266</v>
      </c>
      <c r="C123" s="113">
        <f>IF(C104="HO6","N/A",ROUND((C122*$C$112)-$C$112,2))</f>
        <v>0</v>
      </c>
      <c r="D123" s="87" t="s">
        <v>48</v>
      </c>
      <c r="E123" s="87" t="s">
        <v>55</v>
      </c>
      <c r="F123" s="87" t="s">
        <v>267</v>
      </c>
      <c r="G123" s="13" t="s">
        <v>72</v>
      </c>
      <c r="H123" s="13" t="s">
        <v>50</v>
      </c>
      <c r="I123" s="13" t="s">
        <v>208</v>
      </c>
      <c r="J123" s="13" t="s">
        <v>22</v>
      </c>
      <c r="K123" s="13">
        <v>0</v>
      </c>
      <c r="L123" s="13" t="s">
        <v>23</v>
      </c>
      <c r="M123" s="14"/>
      <c r="N123" s="13"/>
      <c r="O123" s="13" t="s">
        <v>23</v>
      </c>
      <c r="P123" s="13" t="s">
        <v>267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 ht="14.25" customHeight="1" spans="1:64">
      <c r="A124" t="str">
        <f ca="1" t="shared" si="3"/>
        <v>$F$124</v>
      </c>
      <c r="B124" s="26" t="s">
        <v>268</v>
      </c>
      <c r="C124" s="99" t="str">
        <f t="array" ref="C124">IF(C104="HO6",IFERROR(LOOKUP(2,1/((('Rate Tables'!$BQ$8:$BQ$78="HO6")*('Rate Tables'!$BS$8:$BS$78=C43)*('Rate Tables'!$BT$8:$BT$78=C25)*('Rate Tables'!$BU$8:$BU$78&lt;=C29)*('Rate Tables'!$BV$8:$BV$78&gt;=C29))),'Rate Tables'!$BX$8:$BX$78),1),"N/A")</f>
        <v>N/A</v>
      </c>
      <c r="D124" s="87" t="s">
        <v>48</v>
      </c>
      <c r="E124" s="87" t="s">
        <v>55</v>
      </c>
      <c r="F124" s="87" t="s">
        <v>269</v>
      </c>
      <c r="G124" s="13" t="s">
        <v>72</v>
      </c>
      <c r="H124" s="13" t="s">
        <v>50</v>
      </c>
      <c r="I124" s="13" t="s">
        <v>208</v>
      </c>
      <c r="J124" s="13" t="s">
        <v>22</v>
      </c>
      <c r="K124" s="13">
        <v>0</v>
      </c>
      <c r="L124" s="13" t="s">
        <v>23</v>
      </c>
      <c r="M124" s="14"/>
      <c r="N124" s="13"/>
      <c r="O124" s="13" t="s">
        <v>23</v>
      </c>
      <c r="P124" s="13" t="s">
        <v>269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 ht="14.25" customHeight="1" spans="1:64">
      <c r="A125" t="str">
        <f ca="1" t="shared" si="3"/>
        <v>$F$125</v>
      </c>
      <c r="B125" s="26" t="s">
        <v>270</v>
      </c>
      <c r="C125" s="122">
        <f t="array" ref="C125">IF(AND(OR(C9="DP1",C9="DP3"),OR(C26="Vacant",C26="Builders Risk")),IFERROR(LOOKUP(2,1/(('Rate Tables'!$CA$8:$CA$57=IF(C26="Vacant",IF(C9="DP1","VDP1","VDP3"),IF(C9="DP1","Builders Risk","Builders Risk DP3")))*('Rate Tables'!$CC$8:$CC$57=C30)),'Rate Tables'!$CE$8:$CE$57),1),IFERROR(LOOKUP(2,1/(('Rate Tables'!$CA$8:$CA$57=C104)*('Rate Tables'!$CC$8:$CC$57=C30)),'Rate Tables'!$CE$8:$CE$57),1))</f>
        <v>1</v>
      </c>
      <c r="D125" s="87" t="s">
        <v>48</v>
      </c>
      <c r="E125" s="87" t="s">
        <v>55</v>
      </c>
      <c r="F125" s="87" t="s">
        <v>271</v>
      </c>
      <c r="G125" s="13" t="s">
        <v>72</v>
      </c>
      <c r="H125" s="13" t="s">
        <v>50</v>
      </c>
      <c r="I125" s="13" t="s">
        <v>208</v>
      </c>
      <c r="J125" s="13" t="s">
        <v>22</v>
      </c>
      <c r="K125" s="13">
        <v>1</v>
      </c>
      <c r="L125" s="13" t="s">
        <v>23</v>
      </c>
      <c r="M125" s="14"/>
      <c r="N125" s="13"/>
      <c r="O125" s="13" t="s">
        <v>23</v>
      </c>
      <c r="P125" s="13" t="s">
        <v>271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 ht="14.25" customHeight="1" spans="1:64">
      <c r="A126" t="str">
        <f ca="1" t="shared" si="3"/>
        <v>$F$126</v>
      </c>
      <c r="B126" s="26" t="s">
        <v>272</v>
      </c>
      <c r="C126" s="113">
        <f>IF(C104="HO6","additive",ROUND((C125*$C$112)-$C$112,2))</f>
        <v>0</v>
      </c>
      <c r="D126" s="87" t="s">
        <v>48</v>
      </c>
      <c r="E126" s="87" t="s">
        <v>55</v>
      </c>
      <c r="F126" s="87" t="s">
        <v>273</v>
      </c>
      <c r="G126" s="13" t="s">
        <v>72</v>
      </c>
      <c r="H126" s="13" t="s">
        <v>50</v>
      </c>
      <c r="I126" s="13" t="s">
        <v>208</v>
      </c>
      <c r="J126" s="13" t="s">
        <v>22</v>
      </c>
      <c r="K126" s="13">
        <v>0</v>
      </c>
      <c r="L126" s="13" t="s">
        <v>23</v>
      </c>
      <c r="M126" s="14"/>
      <c r="N126" s="13"/>
      <c r="O126" s="13" t="s">
        <v>23</v>
      </c>
      <c r="P126" s="13" t="s">
        <v>273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 ht="14.25" customHeight="1" spans="1:64">
      <c r="A127" t="str">
        <f ca="1" t="shared" si="3"/>
        <v>$F$127</v>
      </c>
      <c r="B127" s="26" t="s">
        <v>274</v>
      </c>
      <c r="C127" s="112">
        <f t="array" ref="C127">IF(AND(OR(C9="DP1",C9="DP3"),OR(C26="Vacant",C26="Builders Risk")),IFERROR(LOOKUP(2,1/(('Rate Tables'!$CH$8:$CH$142=IF(C26="Vacant",IF(C9="DP1","VDP1","VDP3"),IF(C9="DP1","Builders Risk","Builders Risk DP3")))*('Rate Tables'!$CJ$8:$CJ$142&lt;=C18)*('Rate Tables'!$CK$8:$CK$142&gt;=C18)),'Rate Tables'!$CM$8:$CM$142),1),IFERROR(LOOKUP(2,1/(('Rate Tables'!$CH$8:$CH$142=C104)*('Rate Tables'!$CJ$8:$CJ$142&lt;=C18)*('Rate Tables'!$CK$8:$CK$142&gt;=C18)),'Rate Tables'!$CM$8:$CM$142),1))</f>
        <v>1</v>
      </c>
      <c r="D127" s="123" t="s">
        <v>48</v>
      </c>
      <c r="E127" s="123" t="s">
        <v>55</v>
      </c>
      <c r="F127" s="55" t="s">
        <v>275</v>
      </c>
      <c r="G127" s="13" t="s">
        <v>72</v>
      </c>
      <c r="H127" s="13" t="s">
        <v>50</v>
      </c>
      <c r="I127" s="13" t="s">
        <v>208</v>
      </c>
      <c r="J127" s="13" t="s">
        <v>22</v>
      </c>
      <c r="K127" s="13">
        <v>1</v>
      </c>
      <c r="L127" s="13" t="s">
        <v>23</v>
      </c>
      <c r="M127" s="14"/>
      <c r="N127" s="13"/>
      <c r="O127" s="13" t="s">
        <v>23</v>
      </c>
      <c r="P127" s="13" t="s">
        <v>275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 ht="14.25" customHeight="1" spans="1:64">
      <c r="A128" t="str">
        <f ca="1" t="shared" si="3"/>
        <v>$F$128</v>
      </c>
      <c r="B128" s="26" t="s">
        <v>276</v>
      </c>
      <c r="C128" s="113">
        <f>IF(C104="HO6","N/A",ROUND((C127*$C$112)-$C$112,2))</f>
        <v>0</v>
      </c>
      <c r="D128" s="87" t="s">
        <v>48</v>
      </c>
      <c r="E128" s="87" t="s">
        <v>55</v>
      </c>
      <c r="F128" s="87" t="s">
        <v>277</v>
      </c>
      <c r="G128" s="13" t="s">
        <v>72</v>
      </c>
      <c r="H128" s="13" t="s">
        <v>50</v>
      </c>
      <c r="I128" s="13" t="s">
        <v>208</v>
      </c>
      <c r="J128" s="13" t="s">
        <v>22</v>
      </c>
      <c r="K128" s="13">
        <v>0</v>
      </c>
      <c r="L128" s="13" t="s">
        <v>23</v>
      </c>
      <c r="M128" s="14"/>
      <c r="N128" s="13"/>
      <c r="O128" s="13" t="s">
        <v>23</v>
      </c>
      <c r="P128" s="13" t="s">
        <v>277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 ht="14.25" customHeight="1" spans="1:64">
      <c r="A129" t="str">
        <f ca="1" t="shared" si="3"/>
        <v>$F$129</v>
      </c>
      <c r="B129" s="26" t="s">
        <v>278</v>
      </c>
      <c r="C129" s="112">
        <f>IFERROR(VLOOKUP(C32,'Rate Tables'!$CP$8:$CQ$9,2,FALSE()),1)</f>
        <v>1</v>
      </c>
      <c r="D129" s="124" t="s">
        <v>48</v>
      </c>
      <c r="E129" s="125" t="s">
        <v>55</v>
      </c>
      <c r="F129" s="125" t="s">
        <v>279</v>
      </c>
      <c r="G129" s="13" t="s">
        <v>72</v>
      </c>
      <c r="H129" s="13" t="s">
        <v>50</v>
      </c>
      <c r="I129" s="13" t="s">
        <v>208</v>
      </c>
      <c r="J129" s="13" t="s">
        <v>22</v>
      </c>
      <c r="K129" s="13">
        <v>1</v>
      </c>
      <c r="L129" s="13" t="s">
        <v>23</v>
      </c>
      <c r="M129" s="14"/>
      <c r="N129" s="13"/>
      <c r="O129" s="13" t="s">
        <v>23</v>
      </c>
      <c r="P129" s="13" t="s">
        <v>279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 ht="14.25" customHeight="1" spans="1:64">
      <c r="A130" t="str">
        <f ca="1" t="shared" si="3"/>
        <v>$F$130</v>
      </c>
      <c r="B130" s="26" t="s">
        <v>280</v>
      </c>
      <c r="C130" s="113">
        <f>IF(OR(C104="HO3",C104="HO5",C104="HO8",C104="DP1",C104="DP3"),ROUND((C129*$C$112)-$C$112,2),IF(C104="HO6","N/A",0))</f>
        <v>0</v>
      </c>
      <c r="D130" s="87" t="s">
        <v>48</v>
      </c>
      <c r="E130" s="87" t="s">
        <v>55</v>
      </c>
      <c r="F130" s="87" t="s">
        <v>281</v>
      </c>
      <c r="G130" s="13" t="s">
        <v>72</v>
      </c>
      <c r="H130" s="13" t="s">
        <v>50</v>
      </c>
      <c r="I130" s="13" t="s">
        <v>208</v>
      </c>
      <c r="J130" s="13" t="s">
        <v>22</v>
      </c>
      <c r="K130" s="13">
        <v>0</v>
      </c>
      <c r="L130" s="13" t="s">
        <v>23</v>
      </c>
      <c r="M130" s="14"/>
      <c r="N130" s="13"/>
      <c r="O130" s="13" t="s">
        <v>23</v>
      </c>
      <c r="P130" s="13" t="s">
        <v>281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 ht="14.25" customHeight="1" spans="1:64">
      <c r="A131" t="str">
        <f ca="1" t="shared" si="3"/>
        <v>$F$131</v>
      </c>
      <c r="B131" s="26" t="s">
        <v>282</v>
      </c>
      <c r="C131" s="112">
        <f t="array" ref="C131">IF(AND(OR(C9="DP1",C9="DP3"),OR(C26="Vacant",C26="Builders Risk")),IFERROR(LOOKUP(2,1/(('Rate Tables'!$CT$8:$CT$52=IF(C26="Vacant",IF(C9="DP1","VDP1","VDP3"),IF(C9="DP1","Builders Risk","Builders Risk DP3")))*('Rate Tables'!$CV$8:$CV$52=C33)),'Rate Tables'!$CX$8:$CX$52),1),IFERROR(LOOKUP(2,1/(('Rate Tables'!$CT$8:$CT$52=C104)*('Rate Tables'!$CV$8:$CV$57=C33)),'Rate Tables'!$CX$8:$CX$52),1))</f>
        <v>1</v>
      </c>
      <c r="D131" s="123" t="s">
        <v>48</v>
      </c>
      <c r="E131" s="123" t="s">
        <v>55</v>
      </c>
      <c r="F131" s="121" t="s">
        <v>283</v>
      </c>
      <c r="G131" s="13" t="s">
        <v>72</v>
      </c>
      <c r="H131" s="13" t="s">
        <v>50</v>
      </c>
      <c r="I131" s="13" t="s">
        <v>208</v>
      </c>
      <c r="J131" s="13" t="s">
        <v>22</v>
      </c>
      <c r="K131" s="13">
        <v>1</v>
      </c>
      <c r="L131" s="13" t="s">
        <v>23</v>
      </c>
      <c r="M131" s="14"/>
      <c r="N131" s="13"/>
      <c r="O131" s="13" t="s">
        <v>23</v>
      </c>
      <c r="P131" s="119" t="s">
        <v>283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 ht="14.25" customHeight="1" spans="1:64">
      <c r="A132" t="str">
        <f ca="1" t="shared" si="3"/>
        <v>$F$132</v>
      </c>
      <c r="B132" s="26" t="s">
        <v>284</v>
      </c>
      <c r="C132" s="113">
        <f>IF(C104="HO6","N/A",ROUND((C131*$C$112)-$C$112,2))</f>
        <v>0</v>
      </c>
      <c r="D132" s="87" t="s">
        <v>48</v>
      </c>
      <c r="E132" s="87" t="s">
        <v>55</v>
      </c>
      <c r="F132" s="87" t="s">
        <v>285</v>
      </c>
      <c r="G132" s="13" t="s">
        <v>72</v>
      </c>
      <c r="H132" s="13" t="s">
        <v>50</v>
      </c>
      <c r="I132" s="13" t="s">
        <v>208</v>
      </c>
      <c r="J132" s="13" t="s">
        <v>22</v>
      </c>
      <c r="K132" s="13">
        <v>0</v>
      </c>
      <c r="L132" s="13" t="s">
        <v>23</v>
      </c>
      <c r="M132" s="14"/>
      <c r="N132" s="13"/>
      <c r="O132" s="13" t="s">
        <v>23</v>
      </c>
      <c r="P132" s="13" t="s">
        <v>285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 ht="14.25" customHeight="1" spans="1:64">
      <c r="A133" t="str">
        <f ca="1" t="shared" si="3"/>
        <v>$F$133</v>
      </c>
      <c r="B133" s="26" t="s">
        <v>286</v>
      </c>
      <c r="C133" s="112">
        <f t="array" ref="C133">IF(AND(OR(C9="DP1",C9="DP3"),OR(C26="Vacant",C26="Builders Risk")),IFERROR(LOOKUP(2,1/(('Rate Tables'!$DA$8:$DA$107=IF(C26="Vacant",IF(C9="DP1","VDP1","VDP3"),IF(C9="DP1","Builders Risk","Builders Risk DP3")))*('Rate Tables'!$DC$8:$DC$107=C34)),'Rate Tables'!$DE$8:$DE$107),1),IFERROR(LOOKUP(2,1/(('Rate Tables'!$DA$8:$DA$107=C104)*('Rate Tables'!$DC$8:$DC$107=C34)),'Rate Tables'!$DE$8:$DE$107),1))</f>
        <v>1</v>
      </c>
      <c r="D133" s="87" t="s">
        <v>48</v>
      </c>
      <c r="E133" s="87" t="s">
        <v>55</v>
      </c>
      <c r="F133" s="87" t="s">
        <v>287</v>
      </c>
      <c r="G133" s="13" t="s">
        <v>72</v>
      </c>
      <c r="H133" s="13" t="s">
        <v>50</v>
      </c>
      <c r="I133" s="13" t="s">
        <v>208</v>
      </c>
      <c r="J133" s="13" t="s">
        <v>22</v>
      </c>
      <c r="K133" s="13">
        <v>1</v>
      </c>
      <c r="L133" s="13" t="s">
        <v>23</v>
      </c>
      <c r="M133" s="14"/>
      <c r="N133" s="13"/>
      <c r="O133" s="13" t="s">
        <v>23</v>
      </c>
      <c r="P133" s="13" t="s">
        <v>287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 ht="14.25" customHeight="1" spans="1:64">
      <c r="A134" t="str">
        <f ca="1" t="shared" si="3"/>
        <v>$F$134</v>
      </c>
      <c r="B134" s="26" t="s">
        <v>288</v>
      </c>
      <c r="C134" s="113">
        <f>IF(C104="HO6","additive",ROUND((C133*$C$112)-$C$112,2))</f>
        <v>0</v>
      </c>
      <c r="D134" s="26" t="s">
        <v>48</v>
      </c>
      <c r="E134" s="13" t="s">
        <v>55</v>
      </c>
      <c r="F134" s="87" t="s">
        <v>289</v>
      </c>
      <c r="G134" s="13" t="s">
        <v>72</v>
      </c>
      <c r="H134" s="13" t="s">
        <v>50</v>
      </c>
      <c r="I134" s="13" t="s">
        <v>208</v>
      </c>
      <c r="J134" s="13" t="s">
        <v>22</v>
      </c>
      <c r="K134" s="13">
        <v>0</v>
      </c>
      <c r="L134" s="13" t="s">
        <v>23</v>
      </c>
      <c r="M134" s="14"/>
      <c r="N134" s="13"/>
      <c r="O134" s="13" t="s">
        <v>23</v>
      </c>
      <c r="P134" s="13" t="s">
        <v>289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 ht="14.25" customHeight="1" spans="1:64">
      <c r="A135" t="str">
        <f ca="1" t="shared" si="3"/>
        <v>$F$135</v>
      </c>
      <c r="B135" s="26" t="s">
        <v>290</v>
      </c>
      <c r="C135" s="112">
        <f t="array" ref="C135">IF(AND(OR(C9="DP1",C9="DP3"),OR(C26="Vacant",C26="Builders Risk")),IFERROR(LOOKUP(2,1/(('Rate Tables'!$DH$8:$DH$77=IF(C26="Vacant",IF(C9="DP1","VDP1","VDP3"),IF(C9="DP1","Builders Risk","Builders Risk DP3")))*('Rate Tables'!$DJ$8:$DJ$77=SUBSTITUTE(SUBSTITUTE(C35," ",""),"Burglary","Burglar"))),'Rate Tables'!$DL$8:$DL$77),1),IFERROR(LOOKUP(2,1/(('Rate Tables'!$DH$8:$DH$77=C104)*('Rate Tables'!$DJ$8:$DJ$77=SUBSTITUTE(SUBSTITUTE(C35," ",""),"Burglary","Burglar"))),'Rate Tables'!$DL$8:$DL$77),1))</f>
        <v>1</v>
      </c>
      <c r="D135" s="125" t="s">
        <v>48</v>
      </c>
      <c r="E135" s="125" t="s">
        <v>55</v>
      </c>
      <c r="F135" s="87" t="s">
        <v>291</v>
      </c>
      <c r="G135" s="13" t="s">
        <v>72</v>
      </c>
      <c r="H135" s="13" t="s">
        <v>50</v>
      </c>
      <c r="I135" s="13" t="s">
        <v>208</v>
      </c>
      <c r="J135" s="13" t="s">
        <v>22</v>
      </c>
      <c r="K135" s="13">
        <v>1</v>
      </c>
      <c r="L135" s="13" t="s">
        <v>23</v>
      </c>
      <c r="M135" s="14"/>
      <c r="N135" s="13"/>
      <c r="O135" s="13" t="s">
        <v>23</v>
      </c>
      <c r="P135" s="13" t="s">
        <v>291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 ht="14.25" customHeight="1" spans="1:64">
      <c r="A136" t="str">
        <f ca="1" t="shared" si="3"/>
        <v>$F$136</v>
      </c>
      <c r="B136" s="26" t="s">
        <v>292</v>
      </c>
      <c r="C136" s="113">
        <f>IF(C104="HO6","additive",ROUND((C135*$C$112)-$C$112,2))</f>
        <v>0</v>
      </c>
      <c r="D136" s="87" t="s">
        <v>48</v>
      </c>
      <c r="E136" s="87" t="s">
        <v>55</v>
      </c>
      <c r="F136" s="87" t="s">
        <v>293</v>
      </c>
      <c r="G136" s="13" t="s">
        <v>72</v>
      </c>
      <c r="H136" s="13" t="s">
        <v>50</v>
      </c>
      <c r="I136" s="13" t="s">
        <v>208</v>
      </c>
      <c r="J136" s="13" t="s">
        <v>22</v>
      </c>
      <c r="K136" s="13">
        <v>0</v>
      </c>
      <c r="L136" s="13" t="s">
        <v>23</v>
      </c>
      <c r="M136" s="14"/>
      <c r="N136" s="13"/>
      <c r="O136" s="13" t="s">
        <v>23</v>
      </c>
      <c r="P136" s="13" t="s">
        <v>293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 ht="14.25" customHeight="1" spans="1:64">
      <c r="A137" t="str">
        <f ca="1" t="shared" si="3"/>
        <v>$F$137</v>
      </c>
      <c r="B137" s="26" t="s">
        <v>294</v>
      </c>
      <c r="C137" s="99">
        <f t="array" ref="C137">IF(AND(OR(C9="DP1",C9="DP3"),OR(C26="Vacant",C26="Builders Risk")),IFERROR(LOOKUP(2,1/(('Rate Tables'!$DO$8:$DO$1067=IF(C26="Vacant",IF(C9="DP1","VDP1","VDP3"),IF(C9="DP1","Builders Risk","Builders Risk DP3")))*('Rate Tables'!$DS$8:$DS$1067=C17)*('Rate Tables'!$DT$8:$DT$1067=C36)),'Rate Tables'!$DV$8:$DV$1067),1),IFERROR(LOOKUP(2,1/(('Rate Tables'!$DO$8:$DO$2661=C104)*('Rate Tables'!$DS$8:$DS$2661=C17)*('Rate Tables'!$DT$8:$DT$2661=C36)),'Rate Tables'!$DV$8:$DV$2661),1))</f>
        <v>1</v>
      </c>
      <c r="D137" s="87" t="s">
        <v>56</v>
      </c>
      <c r="E137" s="87" t="s">
        <v>118</v>
      </c>
      <c r="F137" s="87" t="s">
        <v>295</v>
      </c>
      <c r="G137" s="13" t="s">
        <v>72</v>
      </c>
      <c r="H137" s="13" t="s">
        <v>44</v>
      </c>
      <c r="I137" s="13" t="s">
        <v>208</v>
      </c>
      <c r="J137" s="13" t="s">
        <v>22</v>
      </c>
      <c r="K137" s="13">
        <v>1</v>
      </c>
      <c r="L137" s="13" t="s">
        <v>23</v>
      </c>
      <c r="M137" s="14"/>
      <c r="N137" s="13"/>
      <c r="O137" s="13" t="s">
        <v>23</v>
      </c>
      <c r="P137" s="13" t="s">
        <v>295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 ht="14.25" customHeight="1" spans="1:64">
      <c r="A138" t="str">
        <f ca="1" t="shared" si="3"/>
        <v>$F$138</v>
      </c>
      <c r="B138" s="26" t="s">
        <v>296</v>
      </c>
      <c r="C138" s="113">
        <f>IF(C104="HO6","additive",ROUND((C137*$C$112)-$C$112,2))</f>
        <v>0</v>
      </c>
      <c r="D138" s="26" t="s">
        <v>56</v>
      </c>
      <c r="E138" s="13" t="s">
        <v>118</v>
      </c>
      <c r="F138" s="13" t="s">
        <v>297</v>
      </c>
      <c r="G138" s="13" t="s">
        <v>72</v>
      </c>
      <c r="H138" s="13" t="s">
        <v>44</v>
      </c>
      <c r="I138" s="13" t="s">
        <v>208</v>
      </c>
      <c r="J138" s="13" t="s">
        <v>22</v>
      </c>
      <c r="K138" s="13">
        <v>0</v>
      </c>
      <c r="L138" s="13" t="s">
        <v>134</v>
      </c>
      <c r="M138" s="14"/>
      <c r="N138" s="13"/>
      <c r="O138" s="13" t="s">
        <v>23</v>
      </c>
      <c r="P138" s="13" t="s">
        <v>297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 ht="14.25" customHeight="1" spans="1:64">
      <c r="A139" t="str">
        <f ca="1" t="shared" si="3"/>
        <v>$F$139</v>
      </c>
      <c r="B139" s="26" t="s">
        <v>298</v>
      </c>
      <c r="C139" s="112">
        <f t="array" ref="C139">IF(AND(OR(C9="DP1",C9="DP3"),OR(C26="Vacant",C26="Builders Risk")),IFERROR(LOOKUP(2,1/(('Rate Tables'!$DY$8:$DY$93=IF(C26="Vacant",IF(C9="DP1","VDP1","VDP3"),IF(C9="DP1","Builders Risk","Builders Risk DP3")))*('Rate Tables'!$EA$8:$EA$93=C37)),'Rate Tables'!$ED$8:$ED$93),1),IFERROR(LOOKUP(2,1/(('Rate Tables'!$DY$8:$DY$93=C104)*('Rate Tables'!$EA$8:$EA$93=C37)),'Rate Tables'!$ED$8:$ED$93),1))</f>
        <v>0.95</v>
      </c>
      <c r="D139" s="125" t="s">
        <v>56</v>
      </c>
      <c r="E139" s="125" t="s">
        <v>120</v>
      </c>
      <c r="F139" s="125" t="s">
        <v>295</v>
      </c>
      <c r="G139" s="13" t="s">
        <v>72</v>
      </c>
      <c r="H139" s="13" t="s">
        <v>44</v>
      </c>
      <c r="I139" s="13" t="s">
        <v>208</v>
      </c>
      <c r="J139" s="13" t="s">
        <v>22</v>
      </c>
      <c r="K139" s="13">
        <v>1</v>
      </c>
      <c r="L139" s="13" t="s">
        <v>23</v>
      </c>
      <c r="M139" s="14"/>
      <c r="N139" s="13"/>
      <c r="O139" s="13" t="s">
        <v>23</v>
      </c>
      <c r="P139" s="13" t="s">
        <v>295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 ht="14.25" customHeight="1" spans="1:64">
      <c r="A140" t="str">
        <f ca="1" t="shared" si="3"/>
        <v>$F$140</v>
      </c>
      <c r="B140" s="26" t="s">
        <v>299</v>
      </c>
      <c r="C140" s="113">
        <f>IF(C104="HO6","additive",ROUND((C139*$C$112)-$C$112,2))</f>
        <v>-61.65</v>
      </c>
      <c r="D140" s="92" t="s">
        <v>56</v>
      </c>
      <c r="E140" s="92" t="s">
        <v>120</v>
      </c>
      <c r="F140" s="92" t="s">
        <v>297</v>
      </c>
      <c r="G140" s="13" t="s">
        <v>72</v>
      </c>
      <c r="H140" s="13" t="s">
        <v>44</v>
      </c>
      <c r="I140" s="13" t="s">
        <v>208</v>
      </c>
      <c r="J140" s="13" t="s">
        <v>22</v>
      </c>
      <c r="K140" s="13">
        <v>0</v>
      </c>
      <c r="L140" s="13" t="s">
        <v>23</v>
      </c>
      <c r="M140" s="14"/>
      <c r="N140" s="13"/>
      <c r="O140" s="13" t="s">
        <v>23</v>
      </c>
      <c r="P140" s="13" t="s">
        <v>297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 ht="14.25" customHeight="1" spans="1:64">
      <c r="A141" t="str">
        <f ca="1" t="shared" si="3"/>
        <v>$F$141</v>
      </c>
      <c r="B141" s="26" t="s">
        <v>300</v>
      </c>
      <c r="C141" s="99" t="str">
        <f t="array" ref="C141">IF(C104="HO6",IFERROR(LOOKUP(2,1/(('Rate Tables'!$EI$8:$EI$19=C37)*('Rate Tables'!$EJ$8:$EJ$19=C38)),'Rate Tables'!$EK$8:$EK$19),1),"N/A")</f>
        <v>N/A</v>
      </c>
      <c r="D141" s="26" t="s">
        <v>56</v>
      </c>
      <c r="E141" s="13" t="s">
        <v>123</v>
      </c>
      <c r="F141" s="13" t="s">
        <v>295</v>
      </c>
      <c r="G141" s="13" t="s">
        <v>72</v>
      </c>
      <c r="H141" s="13" t="s">
        <v>44</v>
      </c>
      <c r="I141" s="13" t="s">
        <v>208</v>
      </c>
      <c r="J141" s="13" t="s">
        <v>22</v>
      </c>
      <c r="K141" s="13">
        <v>0</v>
      </c>
      <c r="L141" s="13" t="s">
        <v>23</v>
      </c>
      <c r="M141" s="14"/>
      <c r="N141" s="13"/>
      <c r="O141" t="s">
        <v>23</v>
      </c>
      <c r="P141" s="13" t="s">
        <v>295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 ht="17.25" customHeight="1" spans="1:64">
      <c r="A142" t="str">
        <f ca="1" t="shared" si="3"/>
        <v>$F$142</v>
      </c>
      <c r="B142" s="80" t="s">
        <v>301</v>
      </c>
      <c r="C142" s="108"/>
      <c r="D142" s="85"/>
      <c r="E142" s="85"/>
      <c r="F142" s="85"/>
      <c r="G142" s="13"/>
      <c r="H142" s="13"/>
      <c r="I142" s="12" t="s">
        <v>52</v>
      </c>
      <c r="J142" s="13"/>
      <c r="K142" s="13"/>
      <c r="L142" s="13"/>
      <c r="M142" s="14"/>
      <c r="N142" s="13"/>
      <c r="O142" s="13"/>
      <c r="P142" s="13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 ht="14.25" customHeight="1" spans="1:64">
      <c r="A143" t="str">
        <f ca="1" t="shared" si="3"/>
        <v>$F$143</v>
      </c>
      <c r="B143" s="26" t="s">
        <v>302</v>
      </c>
      <c r="C143" s="112">
        <f>IF(C104="HO6","N/A",ROUND(C144/(C108/100),4))</f>
        <v>0.205</v>
      </c>
      <c r="D143" s="126" t="s">
        <v>55</v>
      </c>
      <c r="E143" s="126" t="s">
        <v>56</v>
      </c>
      <c r="F143" s="126" t="s">
        <v>303</v>
      </c>
      <c r="G143" s="13" t="s">
        <v>72</v>
      </c>
      <c r="H143" s="13" t="s">
        <v>50</v>
      </c>
      <c r="I143" s="13" t="s">
        <v>208</v>
      </c>
      <c r="J143" s="13" t="s">
        <v>22</v>
      </c>
      <c r="K143" s="13">
        <v>1</v>
      </c>
      <c r="L143" s="13" t="s">
        <v>23</v>
      </c>
      <c r="M143" s="14"/>
      <c r="N143" s="13"/>
      <c r="O143" s="13" t="s">
        <v>23</v>
      </c>
      <c r="P143" s="13" t="s">
        <v>303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 ht="14.25" customHeight="1" spans="1:64">
      <c r="A144" t="str">
        <f ca="1" t="shared" si="3"/>
        <v>$F$144</v>
      </c>
      <c r="B144" s="26" t="s">
        <v>304</v>
      </c>
      <c r="C144" s="127">
        <f>IF(C104="HO6","N/A",C112+C117+C119+C121+C123+C126+C128+C130+C132+C134+C136+C138+C140)</f>
        <v>1011.06</v>
      </c>
      <c r="D144" s="87" t="s">
        <v>55</v>
      </c>
      <c r="E144" s="87" t="s">
        <v>56</v>
      </c>
      <c r="F144" s="87" t="s">
        <v>305</v>
      </c>
      <c r="G144" s="13" t="s">
        <v>72</v>
      </c>
      <c r="H144" s="13" t="s">
        <v>50</v>
      </c>
      <c r="I144" s="13" t="s">
        <v>208</v>
      </c>
      <c r="J144" s="13" t="s">
        <v>22</v>
      </c>
      <c r="K144" s="13">
        <v>1</v>
      </c>
      <c r="L144" s="13" t="s">
        <v>23</v>
      </c>
      <c r="M144" s="14"/>
      <c r="N144" s="13"/>
      <c r="O144" s="13" t="s">
        <v>23</v>
      </c>
      <c r="P144" s="13" t="s">
        <v>305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 ht="14.25" customHeight="1" spans="1:64">
      <c r="A145" t="str">
        <f ca="1" t="shared" si="3"/>
        <v>$F$145</v>
      </c>
      <c r="B145" s="26" t="s">
        <v>306</v>
      </c>
      <c r="C145" s="99" t="str">
        <f>IF(C104="HO6",1-(COUNT(C116:C141)-SUM(C116:C141)),"N/A")</f>
        <v>N/A</v>
      </c>
      <c r="D145" s="26" t="s">
        <v>55</v>
      </c>
      <c r="E145" s="13" t="s">
        <v>56</v>
      </c>
      <c r="F145" s="13" t="s">
        <v>307</v>
      </c>
      <c r="G145" s="13" t="s">
        <v>72</v>
      </c>
      <c r="H145" s="13" t="s">
        <v>50</v>
      </c>
      <c r="I145" s="13" t="s">
        <v>208</v>
      </c>
      <c r="J145" s="13" t="s">
        <v>22</v>
      </c>
      <c r="K145" s="13">
        <v>1</v>
      </c>
      <c r="L145" s="13" t="s">
        <v>23</v>
      </c>
      <c r="M145" s="14"/>
      <c r="N145" s="13"/>
      <c r="O145" s="13" t="s">
        <v>23</v>
      </c>
      <c r="P145" s="13" t="s">
        <v>307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 ht="14.25" customHeight="1" spans="1:64">
      <c r="A146" t="str">
        <f ca="1" t="shared" si="3"/>
        <v>$F$146</v>
      </c>
      <c r="B146" s="26" t="s">
        <v>308</v>
      </c>
      <c r="C146" s="99" t="str">
        <f>IF(C104="HO6",MAX(C145,0.65),"N/A")</f>
        <v>N/A</v>
      </c>
      <c r="D146" s="26" t="s">
        <v>48</v>
      </c>
      <c r="E146" s="13" t="s">
        <v>55</v>
      </c>
      <c r="F146" s="13" t="s">
        <v>309</v>
      </c>
      <c r="G146" s="13" t="s">
        <v>72</v>
      </c>
      <c r="H146" s="13" t="s">
        <v>50</v>
      </c>
      <c r="I146" s="13" t="s">
        <v>208</v>
      </c>
      <c r="J146" s="13" t="s">
        <v>22</v>
      </c>
      <c r="K146" s="13">
        <v>1</v>
      </c>
      <c r="L146" s="13" t="s">
        <v>23</v>
      </c>
      <c r="M146" s="14"/>
      <c r="N146" s="13"/>
      <c r="O146" s="13" t="s">
        <v>23</v>
      </c>
      <c r="P146" s="13" t="s">
        <v>309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 ht="14.25" customHeight="1" spans="1:64">
      <c r="A147" t="str">
        <f ca="1" t="shared" si="3"/>
        <v>$F$147</v>
      </c>
      <c r="B147" s="26" t="s">
        <v>310</v>
      </c>
      <c r="C147" s="112">
        <f t="array" ref="C147">IF(AND(OR(C9="DP1",C9="DP3"),OR(C26="Vacant",C26="Builders Risk")),IFERROR(IF(C40="No Hit",LOOKUP(2,1/(('Rate Tables'!$EN$8:$EN$429=C9&amp;"_"&amp;SUBSTITUTE(C26," ","_"))*('Rate Tables'!$EO$8:$EO$429="CW")*('Rate Tables'!$EP$8:$EP$429=2)),'Rate Tables'!$ET$8:$ET$429),IF(C40="Reject",LOOKUP(2,1/(('Rate Tables'!$EN$8:$EN$429=C9&amp;"_"&amp;SUBSTITUTE(C26," ","_"))*('Rate Tables'!$EO$8:$EO$429="CW")*('Rate Tables'!$EP$8:$EP$429="Reject")),'Rate Tables'!$ET$8:$ET$429),LOOKUP(2,1/(('Rate Tables'!$EN$8:$EN$429=C9&amp;"_"&amp;SUBSTITUTE(C26," ","_"))*('Rate Tables'!$EO$8:$EO$429="CW")*('Rate Tables'!$EP$8:$EP$429=1)*('Rate Tables'!$EQ$8:$EQ$429=VALUE(LEFT(C40,FIND("-",C40)-1)))),'Rate Tables'!$ET$8:$ET$429))),1),IFERROR(IF(C40="Not Needed",1,IF(C40="No Hit",LOOKUP(2,1/(('Rate Tables'!$EN$8:$EN$429=IF(AND(OR(C9="DP1",C9="DP3"),OR(C26="Vacant",C26="Builders Risk")),C9&amp;"_"&amp;SUBSTITUTE(C26," ","_"),C104))*('Rate Tables'!$EO$8:$EO$429="CW")*('Rate Tables'!$EP$8:$EP$429=2)),'Rate Tables'!$ET$8:$ET$429),IF(C40="Reject",LOOKUP(2,1/(('Rate Tables'!$EN$8:$EN$429=IF(AND(OR(C9="DP1",C9="DP3"),OR(C26="Vacant",C26="Builders Risk")),C9&amp;"_"&amp;SUBSTITUTE(C26," ","_"),C104))*('Rate Tables'!$EO$8:$EO$429="CW")*('Rate Tables'!$EP$8:$EP$429="Reject")),'Rate Tables'!$ET$8:$ET$429),LOOKUP(2,1/(('Rate Tables'!$EN$8:$EN$429=IF(AND(OR(C9="DP1",C9="DP3"),OR(C26="Vacant",C26="Builders Risk")),C9&amp;"_"&amp;SUBSTITUTE(C26," ","_"),C104))*('Rate Tables'!$EO$8:$EO$429="CW")*('Rate Tables'!$EP$8:$EP$429=1)*('Rate Tables'!$EQ$8:$EQ$429=VALUE(LEFT(C40,FIND("-",C40)-1)))),'Rate Tables'!$ET$8:$ET$429)))),1))</f>
        <v>1.4</v>
      </c>
      <c r="D147" s="87" t="s">
        <v>55</v>
      </c>
      <c r="E147" s="87" t="s">
        <v>56</v>
      </c>
      <c r="F147" s="87" t="s">
        <v>311</v>
      </c>
      <c r="G147" s="13" t="s">
        <v>72</v>
      </c>
      <c r="H147" s="13" t="s">
        <v>50</v>
      </c>
      <c r="I147" s="13" t="s">
        <v>208</v>
      </c>
      <c r="J147" s="13" t="s">
        <v>22</v>
      </c>
      <c r="K147" s="13">
        <v>1</v>
      </c>
      <c r="L147" s="13" t="s">
        <v>23</v>
      </c>
      <c r="M147" s="14"/>
      <c r="N147" s="13"/>
      <c r="O147" s="13" t="s">
        <v>23</v>
      </c>
      <c r="P147" s="13" t="s">
        <v>311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 ht="14.25" customHeight="1" spans="1:64">
      <c r="A148" t="str">
        <f ca="1" t="shared" si="3"/>
        <v>$F$148</v>
      </c>
      <c r="B148" s="26" t="s">
        <v>312</v>
      </c>
      <c r="C148" s="99" t="str">
        <f>IF(C104="HO6",C113*C114*C146*C147,"N/A")</f>
        <v>N/A</v>
      </c>
      <c r="D148" s="87" t="s">
        <v>55</v>
      </c>
      <c r="E148" s="87" t="s">
        <v>56</v>
      </c>
      <c r="F148" s="87" t="s">
        <v>313</v>
      </c>
      <c r="G148" s="13" t="s">
        <v>72</v>
      </c>
      <c r="H148" s="13" t="s">
        <v>50</v>
      </c>
      <c r="I148" s="13" t="s">
        <v>208</v>
      </c>
      <c r="J148" s="13" t="s">
        <v>22</v>
      </c>
      <c r="K148" s="13">
        <v>1</v>
      </c>
      <c r="L148" s="13" t="s">
        <v>23</v>
      </c>
      <c r="M148" s="14"/>
      <c r="N148" s="13"/>
      <c r="O148" s="13" t="s">
        <v>23</v>
      </c>
      <c r="P148" s="13" t="s">
        <v>313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 ht="14.25" customHeight="1" spans="1:64">
      <c r="A149" t="str">
        <f ca="1" t="shared" si="3"/>
        <v>$F$149</v>
      </c>
      <c r="B149" s="26" t="s">
        <v>314</v>
      </c>
      <c r="C149" s="127">
        <f>IF(C104="HO6",C148*C112,C144*C147)</f>
        <v>1415.484</v>
      </c>
      <c r="D149" s="87" t="s">
        <v>55</v>
      </c>
      <c r="E149" s="87" t="s">
        <v>56</v>
      </c>
      <c r="F149" s="87" t="s">
        <v>315</v>
      </c>
      <c r="G149" s="13" t="s">
        <v>72</v>
      </c>
      <c r="H149" s="13" t="s">
        <v>50</v>
      </c>
      <c r="I149" s="13" t="s">
        <v>208</v>
      </c>
      <c r="J149" s="13" t="s">
        <v>22</v>
      </c>
      <c r="K149" s="13">
        <v>0</v>
      </c>
      <c r="L149" s="13" t="s">
        <v>23</v>
      </c>
      <c r="M149" s="14"/>
      <c r="N149" s="13"/>
      <c r="O149" s="13" t="s">
        <v>23</v>
      </c>
      <c r="P149" s="13" t="s">
        <v>315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 ht="14.25" customHeight="1" spans="1:64">
      <c r="A150" t="str">
        <f ca="1" t="shared" si="3"/>
        <v>$F$150</v>
      </c>
      <c r="B150" s="26" t="s">
        <v>316</v>
      </c>
      <c r="C150" s="127">
        <f>IF(C104="HO6","N/A",C111*0.65*(C108/100))</f>
        <v>801.45</v>
      </c>
      <c r="D150" s="87" t="s">
        <v>55</v>
      </c>
      <c r="E150" s="87" t="s">
        <v>56</v>
      </c>
      <c r="F150" s="87" t="s">
        <v>317</v>
      </c>
      <c r="G150" s="13" t="s">
        <v>72</v>
      </c>
      <c r="H150" s="13" t="s">
        <v>50</v>
      </c>
      <c r="I150" s="13" t="s">
        <v>208</v>
      </c>
      <c r="J150" s="13" t="s">
        <v>22</v>
      </c>
      <c r="K150" s="13">
        <v>0</v>
      </c>
      <c r="L150" s="13" t="s">
        <v>23</v>
      </c>
      <c r="M150" s="14"/>
      <c r="N150" s="13"/>
      <c r="O150" s="13" t="s">
        <v>23</v>
      </c>
      <c r="P150" s="13" t="s">
        <v>317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 ht="14.25" customHeight="1" spans="1:64">
      <c r="A151" t="str">
        <f ca="1" t="shared" si="3"/>
        <v>$F$151</v>
      </c>
      <c r="B151" s="26" t="s">
        <v>318</v>
      </c>
      <c r="C151" s="99" t="str">
        <f t="array" ref="C151">IFERROR(IF(C104="HO6",LOOKUP(2,1/((('Rate Tables'!$Y$8:$Y$283="HO6")*('Rate Tables'!$Z$8:$Z$283=LEFT(C106,2))*('Rate Tables'!$AA$8:$AA$283=VALUE(MID(C106,3,10))))),'Rate Tables'!$AB$8:$AB$283),"N/A"),1)</f>
        <v>N/A</v>
      </c>
      <c r="D151" s="87" t="s">
        <v>55</v>
      </c>
      <c r="E151" s="128" t="s">
        <v>56</v>
      </c>
      <c r="F151" s="129" t="s">
        <v>319</v>
      </c>
      <c r="G151" s="13" t="s">
        <v>72</v>
      </c>
      <c r="H151" s="13" t="s">
        <v>50</v>
      </c>
      <c r="I151" s="13" t="s">
        <v>208</v>
      </c>
      <c r="J151" s="13" t="s">
        <v>22</v>
      </c>
      <c r="K151" s="13">
        <v>1</v>
      </c>
      <c r="L151" s="13" t="s">
        <v>23</v>
      </c>
      <c r="M151" s="14"/>
      <c r="N151" s="13"/>
      <c r="O151" s="13" t="s">
        <v>23</v>
      </c>
      <c r="P151" s="130" t="s">
        <v>319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 ht="14.25" customHeight="1" spans="1:64">
      <c r="A152" t="str">
        <f ca="1" t="shared" si="3"/>
        <v>$F$152</v>
      </c>
      <c r="B152" s="26" t="s">
        <v>320</v>
      </c>
      <c r="C152" s="99" t="str">
        <f>IF(C104="HO6",C151*(C108/100),"N/A")</f>
        <v>N/A</v>
      </c>
      <c r="D152" s="26" t="s">
        <v>55</v>
      </c>
      <c r="E152" s="13" t="s">
        <v>56</v>
      </c>
      <c r="F152" s="13" t="s">
        <v>321</v>
      </c>
      <c r="G152" s="13" t="s">
        <v>72</v>
      </c>
      <c r="H152" s="13" t="s">
        <v>50</v>
      </c>
      <c r="I152" s="13" t="s">
        <v>208</v>
      </c>
      <c r="J152" s="13" t="s">
        <v>22</v>
      </c>
      <c r="K152" s="13">
        <v>0</v>
      </c>
      <c r="L152" s="13" t="s">
        <v>23</v>
      </c>
      <c r="M152" s="14"/>
      <c r="N152" s="13"/>
      <c r="O152" s="13" t="s">
        <v>23</v>
      </c>
      <c r="P152" s="13" t="s">
        <v>321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 ht="28.5" customHeight="1" spans="1:64">
      <c r="A153" t="str">
        <f ca="1" t="shared" si="3"/>
        <v>$F$153</v>
      </c>
      <c r="B153" s="131" t="s">
        <v>322</v>
      </c>
      <c r="C153" s="132">
        <f>ROUND(IF(C104="HO6",IF(C149/(C108/100)&lt;C151,C152,C149),MAX(C149,C150)),2)</f>
        <v>1415.48</v>
      </c>
      <c r="D153" s="26" t="s">
        <v>56</v>
      </c>
      <c r="E153" s="13" t="s">
        <v>323</v>
      </c>
      <c r="F153" s="13" t="s">
        <v>297</v>
      </c>
      <c r="G153" s="13" t="s">
        <v>72</v>
      </c>
      <c r="H153" s="13" t="s">
        <v>44</v>
      </c>
      <c r="I153" s="13" t="s">
        <v>208</v>
      </c>
      <c r="J153" s="13" t="s">
        <v>22</v>
      </c>
      <c r="K153" s="13">
        <v>0</v>
      </c>
      <c r="L153" s="13" t="s">
        <v>23</v>
      </c>
      <c r="M153" s="14" t="s">
        <v>134</v>
      </c>
      <c r="N153" s="13"/>
      <c r="O153" t="s">
        <v>23</v>
      </c>
      <c r="P153" s="13" t="s">
        <v>297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 ht="17.25" customHeight="1" spans="1:64">
      <c r="A154" t="str">
        <f ca="1" t="shared" si="3"/>
        <v>$F$154</v>
      </c>
      <c r="B154" s="80" t="s">
        <v>324</v>
      </c>
      <c r="C154" s="108"/>
      <c r="D154" s="87"/>
      <c r="E154" s="87"/>
      <c r="F154" s="87"/>
      <c r="G154" s="13"/>
      <c r="H154" s="13"/>
      <c r="I154" s="12" t="s">
        <v>52</v>
      </c>
      <c r="J154" s="13"/>
      <c r="K154" s="13"/>
      <c r="L154" s="13"/>
      <c r="M154" s="14"/>
      <c r="N154" s="13"/>
      <c r="O154" s="13"/>
      <c r="P154" s="13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 ht="14.25" customHeight="1" spans="1:64">
      <c r="A155" t="str">
        <f ca="1" t="shared" si="3"/>
        <v>$F$155</v>
      </c>
      <c r="B155" s="26" t="s">
        <v>325</v>
      </c>
      <c r="C155" s="112">
        <f t="array" ref="C155">IF(AND(OR(C9="DP1",C9="DP3"),OR(C26="Vacant",C26="Builders Risk")),IFERROR(LOOKUP(2,1/(('Rate Tables'!$EW$8:$EW$8109=IF(C26="Builders Risk",IF(C9="DP1","Builders Risk","Builders Risk DP3"),IF(C9="DP1","VDP1","VDP3")))*('Rate Tables'!$EX$8:$EX$8109=LEFT(C106,2))*('Rate Tables'!$EY$8:$EY$8109=VALUE(MID(C106,3,LEN(C106)-2)))*('Rate Tables'!$EZ$8:$EZ$8109&lt;=C23)*('Rate Tables'!$FA$8:$FA$8109&gt;=C23)),'Rate Tables'!$FD$8:$FD$8109),1),IFERROR(LOOKUP(2,1/(('Rate Tables'!$EW$8:$EW$8109=C104)*('Rate Tables'!$EX$8:$EX$8109=LEFT(C106,2))*('Rate Tables'!$EY$8:$EY$8109=VALUE(MID(C106,3,LEN(C106)-2)))*('Rate Tables'!$EZ$8:$EZ$8109&lt;=C23)*('Rate Tables'!$FA$8:$FA$8109&gt;=C23)),'Rate Tables'!$FD$8:$FD$8109),1))</f>
        <v>6</v>
      </c>
      <c r="D155" s="26" t="s">
        <v>55</v>
      </c>
      <c r="E155" s="13" t="s">
        <v>56</v>
      </c>
      <c r="F155" s="13" t="s">
        <v>326</v>
      </c>
      <c r="G155" s="13" t="s">
        <v>72</v>
      </c>
      <c r="H155" s="13" t="s">
        <v>50</v>
      </c>
      <c r="I155" s="13" t="s">
        <v>208</v>
      </c>
      <c r="J155" s="13" t="s">
        <v>22</v>
      </c>
      <c r="K155" s="13">
        <v>1</v>
      </c>
      <c r="L155" s="13" t="s">
        <v>23</v>
      </c>
      <c r="M155" s="14"/>
      <c r="N155" s="13"/>
      <c r="O155" s="13" t="s">
        <v>23</v>
      </c>
      <c r="P155" s="13" t="s">
        <v>326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 ht="14.25" customHeight="1" spans="1:64">
      <c r="A156" t="str">
        <f ca="1" t="shared" si="3"/>
        <v>$F$156</v>
      </c>
      <c r="B156" s="26" t="s">
        <v>327</v>
      </c>
      <c r="C156" s="133">
        <f>C44</f>
        <v>431.56</v>
      </c>
      <c r="D156" s="26" t="s">
        <v>55</v>
      </c>
      <c r="E156" s="13" t="s">
        <v>56</v>
      </c>
      <c r="F156" s="13" t="s">
        <v>328</v>
      </c>
      <c r="G156" s="13" t="s">
        <v>72</v>
      </c>
      <c r="H156" s="13" t="s">
        <v>50</v>
      </c>
      <c r="I156" s="13" t="s">
        <v>208</v>
      </c>
      <c r="J156" s="13" t="s">
        <v>22</v>
      </c>
      <c r="K156" s="13">
        <v>1</v>
      </c>
      <c r="L156" s="13" t="s">
        <v>23</v>
      </c>
      <c r="M156" s="14"/>
      <c r="N156" s="13"/>
      <c r="O156" s="13" t="s">
        <v>23</v>
      </c>
      <c r="P156" s="13" t="s">
        <v>328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 ht="14.25" customHeight="1" spans="1:64">
      <c r="A157" t="str">
        <f ca="1" t="shared" si="3"/>
        <v>$F$157</v>
      </c>
      <c r="B157" s="134" t="s">
        <v>329</v>
      </c>
      <c r="C157" s="132">
        <f>IF(C43="No",0,IF(AND(OR(C9="DP1",C9="DP3"),OR(C26="Vacant",C26="Builders Risk")),C155*C156/12,C155*C156))</f>
        <v>2589.36</v>
      </c>
      <c r="D157" s="13" t="s">
        <v>56</v>
      </c>
      <c r="E157" s="13" t="s">
        <v>135</v>
      </c>
      <c r="F157" s="13" t="s">
        <v>297</v>
      </c>
      <c r="G157" s="13" t="s">
        <v>72</v>
      </c>
      <c r="H157" s="13" t="s">
        <v>44</v>
      </c>
      <c r="I157" s="13" t="s">
        <v>208</v>
      </c>
      <c r="J157" s="13" t="s">
        <v>77</v>
      </c>
      <c r="K157" s="13">
        <v>0</v>
      </c>
      <c r="L157" s="13" t="s">
        <v>134</v>
      </c>
      <c r="M157" s="14" t="s">
        <v>134</v>
      </c>
      <c r="N157" s="13"/>
      <c r="O157" s="13" t="s">
        <v>23</v>
      </c>
      <c r="P157" s="13" t="s">
        <v>297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 ht="17.25" customHeight="1" spans="1:64">
      <c r="A158" t="str">
        <f ca="1" t="shared" si="3"/>
        <v>$F$158</v>
      </c>
      <c r="B158" s="80" t="s">
        <v>330</v>
      </c>
      <c r="C158" s="108"/>
      <c r="D158" s="87"/>
      <c r="E158" s="87"/>
      <c r="F158" s="87"/>
      <c r="G158" s="13"/>
      <c r="H158" s="13"/>
      <c r="I158" s="12" t="s">
        <v>52</v>
      </c>
      <c r="J158" s="13"/>
      <c r="K158" s="13"/>
      <c r="L158" s="13"/>
      <c r="M158" s="14"/>
      <c r="N158" s="13"/>
      <c r="O158" s="13"/>
      <c r="P158" s="13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 ht="14.25" customHeight="1" spans="1:64">
      <c r="A159" t="str">
        <f ca="1" t="shared" si="3"/>
        <v>$F$159</v>
      </c>
      <c r="B159" s="26" t="s">
        <v>331</v>
      </c>
      <c r="C159" s="127">
        <f>C153+C157</f>
        <v>4004.84</v>
      </c>
      <c r="D159" s="87" t="s">
        <v>48</v>
      </c>
      <c r="E159" s="87" t="s">
        <v>55</v>
      </c>
      <c r="F159" s="87" t="s">
        <v>332</v>
      </c>
      <c r="G159" s="13" t="s">
        <v>72</v>
      </c>
      <c r="H159" s="13" t="s">
        <v>50</v>
      </c>
      <c r="I159" s="13" t="s">
        <v>208</v>
      </c>
      <c r="J159" s="13" t="s">
        <v>22</v>
      </c>
      <c r="K159" s="13">
        <v>0</v>
      </c>
      <c r="L159" s="13" t="s">
        <v>23</v>
      </c>
      <c r="M159" s="14"/>
      <c r="N159" s="13"/>
      <c r="O159" s="13" t="s">
        <v>23</v>
      </c>
      <c r="P159" s="13" t="s">
        <v>332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 ht="14.25" customHeight="1" spans="1:64">
      <c r="A160" t="str">
        <f ca="1" t="shared" si="3"/>
        <v>$F$160</v>
      </c>
      <c r="B160" s="26" t="s">
        <v>333</v>
      </c>
      <c r="C160" s="113">
        <f>C159*C47</f>
        <v>0</v>
      </c>
      <c r="D160" s="26" t="s">
        <v>55</v>
      </c>
      <c r="E160" s="13" t="s">
        <v>56</v>
      </c>
      <c r="F160" s="13" t="s">
        <v>334</v>
      </c>
      <c r="G160" s="13" t="s">
        <v>72</v>
      </c>
      <c r="H160" s="13" t="s">
        <v>50</v>
      </c>
      <c r="I160" s="13" t="s">
        <v>208</v>
      </c>
      <c r="J160" s="13" t="s">
        <v>22</v>
      </c>
      <c r="K160" s="13">
        <v>0</v>
      </c>
      <c r="L160" s="13" t="s">
        <v>23</v>
      </c>
      <c r="M160" s="14"/>
      <c r="N160" s="13"/>
      <c r="O160" s="13" t="s">
        <v>23</v>
      </c>
      <c r="P160" s="13" t="s">
        <v>335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 ht="14.25" customHeight="1" spans="1:64">
      <c r="A161" t="str">
        <f ca="1" t="shared" si="3"/>
        <v>$F$161</v>
      </c>
      <c r="B161" s="26" t="s">
        <v>336</v>
      </c>
      <c r="C161" s="113">
        <f>IF(C104="HO6",0,C159*C48)</f>
        <v>-400.484</v>
      </c>
      <c r="D161" s="26" t="s">
        <v>55</v>
      </c>
      <c r="E161" s="13" t="s">
        <v>56</v>
      </c>
      <c r="F161" s="13" t="s">
        <v>337</v>
      </c>
      <c r="G161" s="13" t="s">
        <v>72</v>
      </c>
      <c r="H161" s="13" t="s">
        <v>50</v>
      </c>
      <c r="I161" s="13" t="s">
        <v>208</v>
      </c>
      <c r="J161" s="13" t="s">
        <v>22</v>
      </c>
      <c r="K161" s="13">
        <v>0</v>
      </c>
      <c r="L161" s="13" t="s">
        <v>23</v>
      </c>
      <c r="M161" s="14"/>
      <c r="N161" s="13"/>
      <c r="O161" t="s">
        <v>23</v>
      </c>
      <c r="P161" s="13" t="s">
        <v>337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 ht="14.25" customHeight="1" spans="1:64">
      <c r="A162" t="str">
        <f ca="1" t="shared" si="3"/>
        <v>$F$162</v>
      </c>
      <c r="B162" s="26" t="s">
        <v>338</v>
      </c>
      <c r="C162" s="127">
        <f>ROUND(C159+C160+C161,2)</f>
        <v>3604.36</v>
      </c>
      <c r="D162" s="99" t="s">
        <v>48</v>
      </c>
      <c r="E162" s="13" t="s">
        <v>55</v>
      </c>
      <c r="F162" s="13" t="s">
        <v>339</v>
      </c>
      <c r="G162" s="13" t="s">
        <v>72</v>
      </c>
      <c r="H162" s="13" t="s">
        <v>50</v>
      </c>
      <c r="I162" s="13" t="s">
        <v>208</v>
      </c>
      <c r="J162" s="13" t="s">
        <v>22</v>
      </c>
      <c r="K162" s="13">
        <v>0</v>
      </c>
      <c r="L162" s="13" t="s">
        <v>23</v>
      </c>
      <c r="M162" s="14"/>
      <c r="N162" s="13"/>
      <c r="O162" s="13" t="s">
        <v>23</v>
      </c>
      <c r="P162" s="13" t="s">
        <v>339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 ht="17.25" customHeight="1" spans="1:64">
      <c r="A163" t="str">
        <f ca="1" t="shared" si="3"/>
        <v>$F$163</v>
      </c>
      <c r="B163" s="80" t="s">
        <v>340</v>
      </c>
      <c r="C163" s="108"/>
      <c r="D163" s="26"/>
      <c r="E163" s="13"/>
      <c r="F163" s="13"/>
      <c r="G163" s="13"/>
      <c r="H163" s="13"/>
      <c r="I163" s="12" t="s">
        <v>52</v>
      </c>
      <c r="J163" s="13"/>
      <c r="K163" s="13"/>
      <c r="L163" s="13"/>
      <c r="M163" s="14"/>
      <c r="N163" s="13"/>
      <c r="O163" s="13"/>
      <c r="P163" s="13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 ht="14.25" customHeight="1" spans="1:64">
      <c r="A164" t="str">
        <f ca="1" t="shared" si="3"/>
        <v>$F$164</v>
      </c>
      <c r="B164" s="26" t="s">
        <v>341</v>
      </c>
      <c r="C164" s="112">
        <f t="array" ref="C164">IF(AND(OR(C9="DP1",C9="DP3"),OR(C26="Vacant",C26="Builders Risk")),IFERROR(LOOKUP(2,1/(('Rate Tables'!$FG$8:$FG$26906=C9&amp;"_"&amp;SUBSTITUTE(C26," ","_"))*('Rate Tables'!$FH$8:$FH$26906=LEFT(C106,2))*('Rate Tables'!$FI$8:$FI$26906=VALUE(MID(C106,3,10)))*('Rate Tables'!$FJ$8:$FJ$26906=IF(C22="&lt;1000'",0,IF(C22="1001'-2500'",1000,IF(C22="2500' - 1 Mi.",2500,IF(C22="1 - 2 Mi.",5000,IF(C22="2 - 5 Mi.",10000,IF(C22="5 - 10 Mi.",25000,IF(C22="10 - 15 Mi.",50000,IF(C22="15 - 25 Mi.",80000,IF(C22="25 - 50 Mi.",130000,IF(C22="50 - 75 Mi.",260000,IF(C22="75 - 100 Mi.",400000,IF(C22="&gt;100 Mi.",530000,0)))))))))))))),'Rate Tables'!$FL$8:$FL$26906),1),IF(AND(OR(C9="DP1",C9="DP3"),OR(C26="Vacant",C26="Builders Risk")),IFERROR(LOOKUP(2,1/(('Rate Tables'!$FG$8:$FG$26906=C9&amp;"_"&amp;SUBSTITUTE(C26," ","_"))*('Rate Tables'!$FH$8:$FH$26906=LEFT(C106,2))*('Rate Tables'!$FI$8:$FI$26906=VALUE(MID(C106,3,10)))*('Rate Tables'!$FJ$8:$FJ$26906=IF(C22="&lt;1000'",0,IF(C22="1001'-2500'",1000,IF(C22="2500' - 1 Mi.",2500,IF(C22="1 - 2 Mi.",5000,IF(C22="2 - 5 Mi.",10000,IF(C22="5 - 10 Mi.",25000,IF(C22="10 - 15 Mi.",50000,IF(C22="15 - 25 Mi.",80000,IF(C22="25 - 50 Mi.",130000,IF(C22="50 - 75 Mi.",260000,IF(C22="75 - 100 Mi.",400000,IF(C22="&gt;100 Mi.",530000,0)))))))))))))),'Rate Tables'!$FL$8:$FL$26906),IFERROR(LOOKUP(2,1/(('Rate Tables'!$FG$8:$FG$26906=C104)*('Rate Tables'!$FH$8:$FH$26906=LEFT(C106,2))*('Rate Tables'!$FI$8:$FI$26906=VALUE(MID(C106,3,10)))*('Rate Tables'!$FJ$8:$FJ$26906=IF(C22="&lt;1000'",0,IF(C22="1001'-2500'",1000,IF(C22="2500' - 1 Mi.",2500,IF(C22="1 - 2 Mi.",5000,IF(C22="2 - 5 Mi.",10000,IF(C22="5 - 10 Mi.",25000,IF(C22="10 - 15 Mi.",50000,IF(C22="15 - 25 Mi.",80000,IF(C22="25 - 50 Mi.",130000,IF(C22="50 - 75 Mi.",260000,IF(C22="75 - 100 Mi.",400000,IF(C22="&gt;100 Mi.",530000,0)))))))))))))),'Rate Tables'!$FL$8:$FL$26906),1)),IFERROR(LOOKUP(2,1/(('Rate Tables'!$FG$8:$FG$26906=C104)*('Rate Tables'!$FH$8:$FH$26906=LEFT(C106,2))*('Rate Tables'!$FI$8:$FI$26906=VALUE(MID(C106,3,10)))*('Rate Tables'!$FJ$8:$FJ$26906=IF(C22="&lt;1000'",0,IF(C22="1001'-2500'",1000,IF(C22="2500' - 1 Mi.",2500,IF(C22="1 - 2 Mi.",5000,IF(C22="2 - 5 Mi.",10000,IF(C22="5 - 10 Mi.",25000,IF(C22="10 - 15 Mi.",50000,IF(C22="15 - 25 Mi.",80000,IF(C22="25 - 50 Mi.",130000,IF(C22="50 - 75 Mi.",260000,IF(C22="75 - 100 Mi.",400000,IF(C22="&gt;100 Mi.",530000,0)))))))))))))),'Rate Tables'!$FL$8:$FL$26906),1)))</f>
        <v>0.5</v>
      </c>
      <c r="D164" s="26" t="s">
        <v>55</v>
      </c>
      <c r="E164" s="13" t="s">
        <v>56</v>
      </c>
      <c r="F164" s="13" t="s">
        <v>342</v>
      </c>
      <c r="G164" s="13" t="s">
        <v>72</v>
      </c>
      <c r="H164" s="13" t="s">
        <v>50</v>
      </c>
      <c r="I164" s="13" t="s">
        <v>208</v>
      </c>
      <c r="J164" s="13" t="s">
        <v>22</v>
      </c>
      <c r="K164" s="13">
        <v>1</v>
      </c>
      <c r="L164" s="13" t="s">
        <v>23</v>
      </c>
      <c r="M164" s="14"/>
      <c r="N164" s="13"/>
      <c r="O164" s="13" t="s">
        <v>23</v>
      </c>
      <c r="P164" s="13" t="s">
        <v>342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 ht="14.25" customHeight="1" spans="1:64">
      <c r="A165" t="str">
        <f ca="1" t="shared" si="3"/>
        <v>$F$165</v>
      </c>
      <c r="B165" s="26" t="s">
        <v>343</v>
      </c>
      <c r="C165" s="127">
        <f>ROUND(C164*(C108/100),2)</f>
        <v>2466</v>
      </c>
      <c r="D165" s="26" t="s">
        <v>55</v>
      </c>
      <c r="E165" s="13" t="s">
        <v>56</v>
      </c>
      <c r="F165" s="13" t="s">
        <v>344</v>
      </c>
      <c r="G165" s="13" t="s">
        <v>72</v>
      </c>
      <c r="H165" s="13" t="s">
        <v>50</v>
      </c>
      <c r="I165" s="13" t="s">
        <v>208</v>
      </c>
      <c r="J165" s="13" t="s">
        <v>22</v>
      </c>
      <c r="K165" s="13">
        <v>0</v>
      </c>
      <c r="L165" s="13" t="s">
        <v>23</v>
      </c>
      <c r="M165" s="14"/>
      <c r="N165" s="13"/>
      <c r="O165" t="s">
        <v>23</v>
      </c>
      <c r="P165" s="13" t="s">
        <v>344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 ht="28.5" customHeight="1" spans="1:64">
      <c r="A166" t="str">
        <f ca="1" t="shared" si="3"/>
        <v>$F$166</v>
      </c>
      <c r="B166" s="131" t="s">
        <v>345</v>
      </c>
      <c r="C166" s="132">
        <f>ROUND(IF(C43="Yes",MAX(C162,C165),C162)+C217,2)</f>
        <v>3629.36</v>
      </c>
      <c r="D166" s="92" t="s">
        <v>48</v>
      </c>
      <c r="E166" s="92" t="s">
        <v>55</v>
      </c>
      <c r="F166" s="135" t="s">
        <v>346</v>
      </c>
      <c r="G166" s="13" t="s">
        <v>72</v>
      </c>
      <c r="H166" s="13" t="s">
        <v>50</v>
      </c>
      <c r="I166" s="13" t="s">
        <v>208</v>
      </c>
      <c r="J166" s="13" t="s">
        <v>22</v>
      </c>
      <c r="K166" s="13">
        <v>0</v>
      </c>
      <c r="L166" s="13" t="s">
        <v>23</v>
      </c>
      <c r="M166" s="14" t="s">
        <v>134</v>
      </c>
      <c r="N166" s="13"/>
      <c r="O166" s="13" t="s">
        <v>23</v>
      </c>
      <c r="P166" s="13" t="s">
        <v>346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 ht="17.25" customHeight="1" spans="1:64">
      <c r="A167" t="str">
        <f ca="1" t="shared" si="3"/>
        <v>$F$167</v>
      </c>
      <c r="B167" s="80" t="s">
        <v>347</v>
      </c>
      <c r="C167" s="108"/>
      <c r="D167" s="98"/>
      <c r="E167" s="98"/>
      <c r="F167" s="98"/>
      <c r="G167" s="13"/>
      <c r="H167" s="13"/>
      <c r="I167" s="12" t="s">
        <v>52</v>
      </c>
      <c r="J167" s="13"/>
      <c r="K167" s="13"/>
      <c r="L167" s="13"/>
      <c r="M167" s="14"/>
      <c r="N167" s="13"/>
      <c r="O167" s="13"/>
      <c r="P167" s="13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 ht="14.25" customHeight="1" spans="1:64">
      <c r="A168" t="str">
        <f ca="1" t="shared" ref="A168:A231" si="4">CELL("address",F168)</f>
        <v>$F$168</v>
      </c>
      <c r="B168" s="26" t="s">
        <v>348</v>
      </c>
      <c r="C168" s="127">
        <f t="array" ref="C168">IF(AND(OR(C9="DP1",C9="DP3"),OR(C26="Vacant",C26="Builders Risk")),IF(C50="None",0,IFERROR(LOOKUP(2,1/(('Rate Tables'!$FO$8:$FO$34=IF(C26="Vacant",IF(C9="DP1","VDP1","VDP3"),IF(C9="DP1","Builders Risk","Builders Risk DP3")))*('Rate Tables'!$FQ$8:$FQ$34=VALUE(C50))),'Rate Tables'!$FS$8:$FS$34),0)),IF(C50="None",0,IFERROR(LOOKUP(2,1/(('Rate Tables'!$FO$8:$FO$34=C104)*('Rate Tables'!$FQ$8:$FQ$34=VALUE(C50))),'Rate Tables'!$FS$8:$FS$34),0)))</f>
        <v>0</v>
      </c>
      <c r="D168" s="92" t="s">
        <v>56</v>
      </c>
      <c r="E168" s="92" t="s">
        <v>149</v>
      </c>
      <c r="F168" s="92" t="s">
        <v>297</v>
      </c>
      <c r="G168" s="13" t="s">
        <v>72</v>
      </c>
      <c r="H168" s="13" t="s">
        <v>44</v>
      </c>
      <c r="I168" s="13" t="s">
        <v>208</v>
      </c>
      <c r="J168" s="13" t="s">
        <v>77</v>
      </c>
      <c r="K168" s="13">
        <v>0</v>
      </c>
      <c r="L168" s="13" t="s">
        <v>134</v>
      </c>
      <c r="M168" s="14" t="s">
        <v>134</v>
      </c>
      <c r="N168" s="13"/>
      <c r="O168" s="13" t="s">
        <v>23</v>
      </c>
      <c r="P168" s="13" t="s">
        <v>297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 ht="14.25" customHeight="1" spans="1:64">
      <c r="A169" t="str">
        <f ca="1" t="shared" si="4"/>
        <v>$F$169</v>
      </c>
      <c r="B169" s="26" t="s">
        <v>349</v>
      </c>
      <c r="C169" s="127">
        <f t="array" ref="C169">IF(AND(OR(C9="DP1",C9="DP3"),OR(C26="Vacant",C26="Builders Risk")),IFERROR(LOOKUP(2,1/(('Rate Tables'!$FV$8:$FV$23=C9)*('Rate Tables'!$FX$8:$FX$23=IF(C51="None",0,C51))),'Rate Tables'!$FZ$8:$FZ$23),0),IFERROR(LOOKUP(2,1/(('Rate Tables'!$FV$8:$FV$31=C104)*('Rate Tables'!$FX$8:$FX$31=IF(C51="None",0,C51))),'Rate Tables'!$FZ$8:$FZ$31),0))</f>
        <v>25</v>
      </c>
      <c r="D169" s="26" t="s">
        <v>56</v>
      </c>
      <c r="E169" s="13" t="s">
        <v>151</v>
      </c>
      <c r="F169" s="13" t="s">
        <v>297</v>
      </c>
      <c r="G169" s="13" t="s">
        <v>72</v>
      </c>
      <c r="H169" s="13" t="s">
        <v>44</v>
      </c>
      <c r="I169" s="13" t="s">
        <v>208</v>
      </c>
      <c r="J169" s="13" t="s">
        <v>77</v>
      </c>
      <c r="K169" s="13">
        <v>0</v>
      </c>
      <c r="L169" s="13" t="s">
        <v>23</v>
      </c>
      <c r="M169" s="14" t="s">
        <v>134</v>
      </c>
      <c r="N169" s="13"/>
      <c r="O169" s="13" t="s">
        <v>23</v>
      </c>
      <c r="P169" s="13" t="s">
        <v>297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 ht="14.25" customHeight="1" spans="1:64">
      <c r="A170" t="str">
        <f ca="1" t="shared" si="4"/>
        <v>$F$170</v>
      </c>
      <c r="B170" s="26" t="s">
        <v>350</v>
      </c>
      <c r="C170" s="113">
        <f t="array" ref="C170">IF(AND(OR(C9="DP1",C9="DP3"),OR(C26="Vacant",C26="Builders Risk")),IFERROR(LOOKUP(2,1/(('Rate Tables'!$GC$8:$GC$15=C9)*('Rate Tables'!$GE$8:$GE$15=IF(C52="Yes",15000,0))),'Rate Tables'!$GF$8:$GF$15),0),IFERROR(LOOKUP(2,1/(('Rate Tables'!$GC$8:$GC$17=C104)*('Rate Tables'!$GE$8:$GE$17=IF(C52="Yes",15000,0))),'Rate Tables'!$GF$8:$GF$17),0))</f>
        <v>0</v>
      </c>
      <c r="D170" s="26" t="s">
        <v>56</v>
      </c>
      <c r="E170" s="13" t="s">
        <v>153</v>
      </c>
      <c r="F170" s="13" t="s">
        <v>297</v>
      </c>
      <c r="G170" s="13" t="s">
        <v>72</v>
      </c>
      <c r="H170" s="13" t="s">
        <v>44</v>
      </c>
      <c r="I170" s="13" t="s">
        <v>208</v>
      </c>
      <c r="J170" s="13" t="s">
        <v>77</v>
      </c>
      <c r="K170" s="13">
        <v>0</v>
      </c>
      <c r="L170" s="13" t="s">
        <v>23</v>
      </c>
      <c r="M170" s="14" t="s">
        <v>134</v>
      </c>
      <c r="N170" s="13"/>
      <c r="O170" s="13" t="s">
        <v>23</v>
      </c>
      <c r="P170" s="13" t="s">
        <v>297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 ht="14.25" customHeight="1" spans="1:64">
      <c r="A171" t="str">
        <f ca="1" t="shared" si="4"/>
        <v>$F$171</v>
      </c>
      <c r="B171" s="26" t="s">
        <v>351</v>
      </c>
      <c r="C171" s="99" t="str">
        <f>IF(C104="HO6",IF(C53="Yes",(C153/(C108/100))*(C18/100)*0.15,0),"N/A")</f>
        <v>N/A</v>
      </c>
      <c r="D171" s="26" t="s">
        <v>56</v>
      </c>
      <c r="E171" s="13" t="s">
        <v>155</v>
      </c>
      <c r="F171" s="13" t="s">
        <v>295</v>
      </c>
      <c r="G171" s="13" t="s">
        <v>72</v>
      </c>
      <c r="H171" s="13" t="s">
        <v>44</v>
      </c>
      <c r="I171" s="13" t="s">
        <v>208</v>
      </c>
      <c r="J171" s="13" t="s">
        <v>77</v>
      </c>
      <c r="K171" s="13">
        <v>1</v>
      </c>
      <c r="L171" s="13" t="s">
        <v>134</v>
      </c>
      <c r="M171" s="14"/>
      <c r="N171" s="13"/>
      <c r="O171" s="13" t="s">
        <v>23</v>
      </c>
      <c r="P171" s="13" t="s">
        <v>295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 ht="14.25" customHeight="1" spans="1:64">
      <c r="A172" t="str">
        <f ca="1" t="shared" si="4"/>
        <v>$F$172</v>
      </c>
      <c r="B172" s="26" t="s">
        <v>352</v>
      </c>
      <c r="C172" s="113">
        <f>IF(AND(C104="HO6",C53="Yes"),(C153/(C108/100))*(C18/100)*0.15,0)</f>
        <v>0</v>
      </c>
      <c r="D172" s="26" t="s">
        <v>56</v>
      </c>
      <c r="E172" s="13" t="s">
        <v>155</v>
      </c>
      <c r="F172" s="13" t="s">
        <v>297</v>
      </c>
      <c r="G172" s="13" t="s">
        <v>72</v>
      </c>
      <c r="H172" s="13" t="s">
        <v>44</v>
      </c>
      <c r="I172" s="13" t="s">
        <v>208</v>
      </c>
      <c r="J172" s="13" t="s">
        <v>77</v>
      </c>
      <c r="K172" s="13">
        <v>0</v>
      </c>
      <c r="L172" s="13" t="s">
        <v>134</v>
      </c>
      <c r="M172" s="14" t="s">
        <v>134</v>
      </c>
      <c r="N172" s="13"/>
      <c r="O172" s="13" t="s">
        <v>23</v>
      </c>
      <c r="P172" s="13" t="s">
        <v>297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 ht="14.25" customHeight="1" spans="1:64">
      <c r="A173" t="str">
        <f ca="1" t="shared" si="4"/>
        <v>$F$173</v>
      </c>
      <c r="B173" s="26" t="s">
        <v>353</v>
      </c>
      <c r="C173" s="99" t="str">
        <f>IF(C104="HO6",IF(C54="Yes",(C153/(C108/100))*(C20/100)*0.15,0),"N/A")</f>
        <v>N/A</v>
      </c>
      <c r="D173" s="26" t="s">
        <v>56</v>
      </c>
      <c r="E173" s="13" t="s">
        <v>157</v>
      </c>
      <c r="F173" s="13" t="s">
        <v>295</v>
      </c>
      <c r="G173" s="13" t="s">
        <v>72</v>
      </c>
      <c r="H173" s="13" t="s">
        <v>44</v>
      </c>
      <c r="I173" s="13" t="s">
        <v>208</v>
      </c>
      <c r="J173" s="13" t="s">
        <v>77</v>
      </c>
      <c r="K173" s="13">
        <v>1</v>
      </c>
      <c r="L173" s="13" t="s">
        <v>134</v>
      </c>
      <c r="M173" s="14"/>
      <c r="N173" s="13"/>
      <c r="O173" s="13" t="s">
        <v>23</v>
      </c>
      <c r="P173" s="13" t="s">
        <v>295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 ht="14.25" customHeight="1" spans="1:64">
      <c r="A174" t="str">
        <f ca="1" t="shared" si="4"/>
        <v>$F$174</v>
      </c>
      <c r="B174" s="26" t="s">
        <v>354</v>
      </c>
      <c r="C174" s="113">
        <f>IF(AND(C104="HO6",C54="Yes"),(C153/(C108/100))*(C20/100)*0.15,0)</f>
        <v>0</v>
      </c>
      <c r="D174" s="26" t="s">
        <v>56</v>
      </c>
      <c r="E174" s="13" t="s">
        <v>157</v>
      </c>
      <c r="F174" s="13" t="s">
        <v>297</v>
      </c>
      <c r="G174" s="13" t="s">
        <v>72</v>
      </c>
      <c r="H174" s="13" t="s">
        <v>44</v>
      </c>
      <c r="I174" s="13" t="s">
        <v>208</v>
      </c>
      <c r="J174" s="13" t="s">
        <v>77</v>
      </c>
      <c r="K174" s="13">
        <v>0</v>
      </c>
      <c r="L174" s="13" t="s">
        <v>134</v>
      </c>
      <c r="M174" s="14" t="s">
        <v>134</v>
      </c>
      <c r="N174" s="13"/>
      <c r="O174" s="13" t="s">
        <v>23</v>
      </c>
      <c r="P174" s="13" t="s">
        <v>297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 ht="14.25" customHeight="1" spans="1:64">
      <c r="A175" t="str">
        <f ca="1" t="shared" si="4"/>
        <v>$F$175</v>
      </c>
      <c r="B175" s="26" t="s">
        <v>355</v>
      </c>
      <c r="C175" s="99" t="str">
        <f>IF(C104="HO6",IF(C55="Yes",(C153/(C108/100))*(C20/100)*0.05,0),"N/A")</f>
        <v>N/A</v>
      </c>
      <c r="D175" s="92" t="s">
        <v>56</v>
      </c>
      <c r="E175" s="92" t="s">
        <v>159</v>
      </c>
      <c r="F175" s="92" t="s">
        <v>295</v>
      </c>
      <c r="G175" s="13" t="s">
        <v>72</v>
      </c>
      <c r="H175" s="13" t="s">
        <v>44</v>
      </c>
      <c r="I175" s="13" t="s">
        <v>208</v>
      </c>
      <c r="J175" s="13" t="s">
        <v>77</v>
      </c>
      <c r="K175" s="13">
        <v>1</v>
      </c>
      <c r="L175" s="13" t="s">
        <v>134</v>
      </c>
      <c r="M175" s="14"/>
      <c r="N175" s="13"/>
      <c r="O175" s="13" t="s">
        <v>23</v>
      </c>
      <c r="P175" s="13" t="s">
        <v>295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 ht="14.25" customHeight="1" spans="1:64">
      <c r="A176" t="str">
        <f ca="1" t="shared" si="4"/>
        <v>$F$176</v>
      </c>
      <c r="B176" s="26" t="s">
        <v>356</v>
      </c>
      <c r="C176" s="113">
        <f>IF(AND(C104="HO6",C55="Yes"),(C153/(C108/100))*(C20/100)*0.05,0)</f>
        <v>0</v>
      </c>
      <c r="D176" s="26" t="s">
        <v>56</v>
      </c>
      <c r="E176" s="13" t="s">
        <v>159</v>
      </c>
      <c r="F176" s="13" t="s">
        <v>297</v>
      </c>
      <c r="G176" s="13" t="s">
        <v>72</v>
      </c>
      <c r="H176" s="13" t="s">
        <v>44</v>
      </c>
      <c r="I176" s="13" t="s">
        <v>208</v>
      </c>
      <c r="J176" s="13" t="s">
        <v>77</v>
      </c>
      <c r="K176" s="13">
        <v>0</v>
      </c>
      <c r="L176" s="13" t="s">
        <v>134</v>
      </c>
      <c r="M176" s="14" t="s">
        <v>134</v>
      </c>
      <c r="N176" s="13"/>
      <c r="O176" s="13" t="s">
        <v>23</v>
      </c>
      <c r="P176" s="13" t="s">
        <v>297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 ht="14.25" customHeight="1" spans="1:64">
      <c r="A177" t="str">
        <f ca="1" t="shared" si="4"/>
        <v>$F$177</v>
      </c>
      <c r="B177" s="26" t="s">
        <v>357</v>
      </c>
      <c r="C177" s="113">
        <f>IFERROR(LOOKUP(2,1/(('Rate Tables'!$GI$8:$GI$53=C104)*('Rate Tables'!$GK$8:$GK$53=C56)),'Rate Tables'!$GL$8:$GL$53),0)</f>
        <v>0</v>
      </c>
      <c r="D177" s="26" t="s">
        <v>56</v>
      </c>
      <c r="E177" s="13" t="s">
        <v>162</v>
      </c>
      <c r="F177" s="13" t="s">
        <v>297</v>
      </c>
      <c r="G177" s="13" t="s">
        <v>72</v>
      </c>
      <c r="H177" s="13" t="s">
        <v>44</v>
      </c>
      <c r="I177" s="13" t="s">
        <v>208</v>
      </c>
      <c r="J177" s="13" t="s">
        <v>77</v>
      </c>
      <c r="K177" s="13">
        <v>0</v>
      </c>
      <c r="L177" s="13" t="s">
        <v>134</v>
      </c>
      <c r="M177" s="14" t="s">
        <v>134</v>
      </c>
      <c r="N177" s="13"/>
      <c r="O177" s="13" t="s">
        <v>23</v>
      </c>
      <c r="P177" s="13" t="s">
        <v>297</v>
      </c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 ht="14.25" customHeight="1" spans="1:64">
      <c r="A178" t="str">
        <f ca="1" t="shared" si="4"/>
        <v>$F$178</v>
      </c>
      <c r="B178" s="26" t="s">
        <v>358</v>
      </c>
      <c r="C178" s="113">
        <f>IFERROR(LOOKUP(2,1/(('Rate Tables'!$GO$8:$GO$9=C104)*('Rate Tables'!$GQ$8:$GQ$9=C57)),'Rate Tables'!$GR$8:$GR$9),0)</f>
        <v>0</v>
      </c>
      <c r="D178" s="26" t="s">
        <v>56</v>
      </c>
      <c r="E178" s="13" t="s">
        <v>164</v>
      </c>
      <c r="F178" s="13" t="s">
        <v>297</v>
      </c>
      <c r="G178" s="13" t="s">
        <v>72</v>
      </c>
      <c r="H178" s="13" t="s">
        <v>44</v>
      </c>
      <c r="I178" s="13" t="s">
        <v>208</v>
      </c>
      <c r="J178" s="13" t="s">
        <v>77</v>
      </c>
      <c r="K178" s="13">
        <v>0</v>
      </c>
      <c r="L178" s="13" t="s">
        <v>134</v>
      </c>
      <c r="M178" s="14" t="s">
        <v>134</v>
      </c>
      <c r="N178" s="13"/>
      <c r="O178" s="13" t="s">
        <v>23</v>
      </c>
      <c r="P178" s="13" t="s">
        <v>297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 ht="14.25" customHeight="1" spans="1:64">
      <c r="A179" t="str">
        <f ca="1" t="shared" si="4"/>
        <v>$F$179</v>
      </c>
      <c r="B179" s="26" t="s">
        <v>359</v>
      </c>
      <c r="C179" s="99">
        <f t="array" ref="C179">IFERROR(IF(C104="HO6","N/A",IF(OR(LEFT(C106,2)="SC",LEFT(C106,2)="GA"),IF(C58="Yes",IF(AND(OR(C9="DP1",C9="DP3"),OR(C26="Vacant",C26="Builders Risk")),IFERROR(LOOKUP(2,1/(('Rate Tables'!$GU$8:$GU$27=C9&amp;"_"&amp;SUBSTITUTE(C26," ","_"))*('Rate Tables'!$GV$8:$GV$27="SC")*('Rate Tables'!$GW$8:$GW$27="Yes")*('Rate Tables'!$GX$8:$GX$27=C25)),'Rate Tables'!$GZ$8:$GZ$27),0),IFERROR(LOOKUP(2,1/(('Rate Tables'!$GU$8:$GU$52=C104)*('Rate Tables'!$GV$8:$GV$52="SC")*('Rate Tables'!$GW$8:$GW$52="Yes")*('Rate Tables'!$GX$8:$GX$52=C25)),'Rate Tables'!$GZ$8:$GZ$52),0)),0),0)),1)</f>
        <v>0</v>
      </c>
      <c r="D179" s="26" t="s">
        <v>56</v>
      </c>
      <c r="E179" s="13" t="s">
        <v>166</v>
      </c>
      <c r="F179" s="13" t="s">
        <v>295</v>
      </c>
      <c r="G179" s="13" t="s">
        <v>72</v>
      </c>
      <c r="H179" s="13" t="s">
        <v>44</v>
      </c>
      <c r="I179" s="13" t="s">
        <v>208</v>
      </c>
      <c r="J179" s="13" t="s">
        <v>77</v>
      </c>
      <c r="K179" s="13">
        <v>1</v>
      </c>
      <c r="L179" s="13" t="s">
        <v>134</v>
      </c>
      <c r="M179" s="14"/>
      <c r="N179" s="13"/>
      <c r="O179" s="13" t="s">
        <v>23</v>
      </c>
      <c r="P179" s="13" t="s">
        <v>295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 ht="14.25" customHeight="1" spans="1:64">
      <c r="A180" t="str">
        <f ca="1" t="shared" si="4"/>
        <v>$F$180</v>
      </c>
      <c r="B180" s="26" t="s">
        <v>360</v>
      </c>
      <c r="C180" s="99">
        <f t="array" ref="C180">IF(AND(OR(C9="DP1",C9="DP3"),OR(C26="Vacant",C26="Builders Risk")),IFERROR(LOOKUP(2,1/(('Rate Tables'!$HC$8:$HC$27=IF(C26="Vacant",IF(C9="DP1","VDP1","VDP3"),IF(C9="DP1","Builders Risk","Builders Risk DP3")))*('Rate Tables'!$HD$8:$HD$27="SC")*('Rate Tables'!$HE$8:$HE$27="Yes")*('Rate Tables'!$HF$8:$HF$27=IF(C59="EXCLUDED",0,VALUE(LEFT(C59,FIND("%",C59)-1))))),'Rate Tables'!$HH$8:$HH$27),"N/A"),IFERROR(IF(C104="HO6","N/A",IFERROR(LOOKUP(2,1/(('Rate Tables'!$HC$8:$HC$52=C104)*('Rate Tables'!$HD$8:$HD$52="SC")*('Rate Tables'!$HE$8:$HE$52="Yes")*('Rate Tables'!$HF$8:$HF$52=IF(C59="EXCLUDED",0,VALUE(LEFT(C59,FIND("%",C59)-1))))),'Rate Tables'!$HH$8:$HH$52),"N/A")),1))</f>
        <v>0</v>
      </c>
      <c r="D180" s="26" t="s">
        <v>56</v>
      </c>
      <c r="E180" s="13" t="s">
        <v>166</v>
      </c>
      <c r="F180" s="13" t="s">
        <v>361</v>
      </c>
      <c r="G180" s="13" t="s">
        <v>72</v>
      </c>
      <c r="H180" s="13" t="s">
        <v>44</v>
      </c>
      <c r="I180" s="13" t="s">
        <v>208</v>
      </c>
      <c r="J180" s="13" t="s">
        <v>77</v>
      </c>
      <c r="K180" s="13">
        <v>1</v>
      </c>
      <c r="L180" s="13" t="s">
        <v>23</v>
      </c>
      <c r="M180" s="14"/>
      <c r="N180" s="13"/>
      <c r="O180" s="13" t="s">
        <v>23</v>
      </c>
      <c r="P180" s="13" t="s">
        <v>361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 ht="14.25" customHeight="1" spans="1:64">
      <c r="A181" t="str">
        <f ca="1" t="shared" si="4"/>
        <v>$F$181</v>
      </c>
      <c r="B181" s="26" t="s">
        <v>362</v>
      </c>
      <c r="C181" s="113">
        <f>ROUND(IF(C104="HO6",0,IF(C58="Yes",IF(OR(LEFT(C106,2)="SC",LEFT(C106,2)="GA"),IFERROR(C179*C180*(C108/100),0),0),0)),2)</f>
        <v>0</v>
      </c>
      <c r="D181" s="26" t="s">
        <v>56</v>
      </c>
      <c r="E181" s="13" t="s">
        <v>166</v>
      </c>
      <c r="F181" s="13" t="s">
        <v>363</v>
      </c>
      <c r="G181" s="13" t="s">
        <v>72</v>
      </c>
      <c r="H181" s="13" t="s">
        <v>44</v>
      </c>
      <c r="I181" s="13" t="s">
        <v>208</v>
      </c>
      <c r="J181" s="13" t="s">
        <v>77</v>
      </c>
      <c r="K181" s="13">
        <v>0</v>
      </c>
      <c r="L181" s="13" t="s">
        <v>134</v>
      </c>
      <c r="M181" s="14" t="s">
        <v>134</v>
      </c>
      <c r="N181" s="13"/>
      <c r="O181" t="s">
        <v>23</v>
      </c>
      <c r="P181" s="13" t="s">
        <v>363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 ht="14.25" customHeight="1" spans="1:64">
      <c r="A182" t="str">
        <f ca="1" t="shared" si="4"/>
        <v>$F$182</v>
      </c>
      <c r="B182" s="26" t="s">
        <v>364</v>
      </c>
      <c r="C182" s="113">
        <f>IFERROR(IF(C104="HO6",IF(C60="Excluded",0,((C18+C20)/100*IF(LEFT(C106,2)="SC",VLOOKUP(C60,'Rate Tables'!$MG$3:$MJ$8,MATCH(C25,'Rate Tables'!$MG$1:$MJ$1,0),0),IF(LEFT(C106,2)="GA",VLOOKUP(C60,'Rate Tables'!$ML$3:$MO$8,MATCH(C25,'Rate Tables'!$ML$1:$MO$1,0),0),0)))),0),0)</f>
        <v>0</v>
      </c>
      <c r="D182" s="26" t="s">
        <v>56</v>
      </c>
      <c r="E182" s="13" t="s">
        <v>166</v>
      </c>
      <c r="F182" s="13" t="s">
        <v>297</v>
      </c>
      <c r="G182" s="13" t="s">
        <v>72</v>
      </c>
      <c r="H182" s="13" t="s">
        <v>44</v>
      </c>
      <c r="I182" s="13" t="s">
        <v>208</v>
      </c>
      <c r="J182" s="13" t="s">
        <v>77</v>
      </c>
      <c r="K182" s="13">
        <v>0</v>
      </c>
      <c r="L182" s="13" t="s">
        <v>134</v>
      </c>
      <c r="M182" s="14" t="s">
        <v>134</v>
      </c>
      <c r="N182" s="13"/>
      <c r="O182" s="13" t="s">
        <v>23</v>
      </c>
      <c r="P182" s="13" t="s">
        <v>297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 ht="17.25" hidden="1" customHeight="1" spans="1:64">
      <c r="A183" t="str">
        <f ca="1" t="shared" si="4"/>
        <v>$F$183</v>
      </c>
      <c r="B183" s="80" t="s">
        <v>365</v>
      </c>
      <c r="C183" s="108"/>
      <c r="D183" s="26"/>
      <c r="E183" s="13"/>
      <c r="F183" s="13"/>
      <c r="G183" s="13"/>
      <c r="H183" s="13"/>
      <c r="I183" s="13"/>
      <c r="J183" s="13"/>
      <c r="K183" s="13"/>
      <c r="L183" s="13"/>
      <c r="M183" s="14"/>
      <c r="N183" s="13"/>
      <c r="O183" s="13"/>
      <c r="P183" s="13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 ht="14.25" hidden="1" customHeight="1" spans="1:64">
      <c r="A184" t="str">
        <f ca="1" t="shared" si="4"/>
        <v>$F$184</v>
      </c>
      <c r="B184" s="26" t="s">
        <v>366</v>
      </c>
      <c r="C184" s="113">
        <f>IF(AND(OR(C9="DP1",C9="DP3"),OR(C26="Vacant",C26="Builders Risk")),IFERROR(LOOKUP(2,1/(('Rate Tables'!$KK$8:$KK$63=C9)*('Rate Tables'!$KL$8:$KL$63="Mens Jewelry")),'Rate Tables'!$KM$8:$KM$63)*100,0),IFERROR(LOOKUP(2,1/(('Rate Tables'!$KK$8:$KK$77=C104)*('Rate Tables'!$KL$8:$KL$77="Mens Jewelry")),'Rate Tables'!$KM$8:$KM$77)*100,IFERROR(LOOKUP(2,1/('Rate Tables'!$KL$8:$KL$77="Mens Jewelry"),'Rate Tables'!$KM$8:$KM$77)*100,0)))</f>
        <v>2.75</v>
      </c>
      <c r="D184" s="26" t="s">
        <v>175</v>
      </c>
      <c r="E184" s="13" t="s">
        <v>367</v>
      </c>
      <c r="F184" s="13" t="s">
        <v>368</v>
      </c>
      <c r="G184" s="13" t="s">
        <v>72</v>
      </c>
      <c r="H184" s="13" t="s">
        <v>50</v>
      </c>
      <c r="I184" s="13" t="s">
        <v>208</v>
      </c>
      <c r="J184" s="13" t="s">
        <v>77</v>
      </c>
      <c r="K184" s="13">
        <v>1</v>
      </c>
      <c r="L184" s="13" t="s">
        <v>134</v>
      </c>
      <c r="M184" s="14"/>
      <c r="N184" s="13"/>
      <c r="O184" s="13" t="s">
        <v>23</v>
      </c>
      <c r="P184" s="13" t="s">
        <v>368</v>
      </c>
    </row>
    <row r="185" ht="14.25" hidden="1" customHeight="1" spans="1:64">
      <c r="A185" t="str">
        <f ca="1" t="shared" si="4"/>
        <v>$F$185</v>
      </c>
      <c r="B185" s="26" t="s">
        <v>369</v>
      </c>
      <c r="C185" s="113">
        <f>IF(AND(OR(C9="DP1",C9="DP3"),OR(C26="Vacant",C26="Builders Risk")),IFERROR(LOOKUP(2,1/(('Rate Tables'!$KK$8:$KK$63=C9)*('Rate Tables'!$KL$8:$KL$63="Womens Jewelry")),'Rate Tables'!$KM$8:$KM$63)*100,0),IFERROR(LOOKUP(2,1/(('Rate Tables'!$KK$8:$KK$77=C104)*('Rate Tables'!$KL$8:$KL$77="Womens Jewelry")),'Rate Tables'!$KM$8:$KM$77)*100,IFERROR(LOOKUP(2,1/('Rate Tables'!$KL$8:$KL$77="Womens Jewelry"),'Rate Tables'!$KM$8:$KM$77)*100,0)))</f>
        <v>1.75</v>
      </c>
      <c r="D185" s="26" t="s">
        <v>175</v>
      </c>
      <c r="E185" s="13" t="s">
        <v>367</v>
      </c>
      <c r="F185" s="13" t="s">
        <v>370</v>
      </c>
      <c r="G185" s="13" t="s">
        <v>72</v>
      </c>
      <c r="H185" s="13" t="s">
        <v>50</v>
      </c>
      <c r="I185" s="13" t="s">
        <v>208</v>
      </c>
      <c r="J185" s="13" t="s">
        <v>77</v>
      </c>
      <c r="K185" s="13" t="s">
        <v>23</v>
      </c>
      <c r="L185" s="13" t="s">
        <v>23</v>
      </c>
      <c r="M185" s="14"/>
      <c r="N185" s="13"/>
      <c r="O185" s="13" t="s">
        <v>23</v>
      </c>
      <c r="P185" s="13" t="s">
        <v>370</v>
      </c>
    </row>
    <row r="186" ht="14.25" hidden="1" customHeight="1" spans="1:64">
      <c r="A186" t="str">
        <f ca="1" t="shared" si="4"/>
        <v>$F$186</v>
      </c>
      <c r="B186" s="26" t="s">
        <v>371</v>
      </c>
      <c r="C186" s="113">
        <f>IF(AND(OR(C9="DP1",C9="DP3"),OR(C26="Vacant",C26="Builders Risk")),IFERROR(LOOKUP(2,1/(('Rate Tables'!$KK$8:$KK$63=C9)*('Rate Tables'!$KL$8:$KL$63="Bank Vault Jewelry")),'Rate Tables'!$KM$8:$KM$63)*100,0),IFERROR(LOOKUP(2,1/(('Rate Tables'!$KK$8:$KK$77=C104)*('Rate Tables'!$KL$8:$KL$77="Bank Vault Jewelry")),'Rate Tables'!$KM$8:$KM$77)*100,IFERROR(LOOKUP(2,1/('Rate Tables'!$KL$8:$KL$77="Bank Vault Jewelry"),'Rate Tables'!$KM$8:$KM$77)*100,0)))</f>
        <v>1</v>
      </c>
      <c r="D186" s="26" t="s">
        <v>175</v>
      </c>
      <c r="E186" s="13" t="s">
        <v>367</v>
      </c>
      <c r="F186" s="13" t="s">
        <v>372</v>
      </c>
      <c r="G186" s="13" t="s">
        <v>72</v>
      </c>
      <c r="H186" s="13" t="s">
        <v>50</v>
      </c>
      <c r="I186" s="13" t="s">
        <v>208</v>
      </c>
      <c r="J186" s="13" t="s">
        <v>77</v>
      </c>
      <c r="K186" s="13" t="s">
        <v>23</v>
      </c>
      <c r="L186" s="13" t="s">
        <v>23</v>
      </c>
      <c r="M186" s="14"/>
      <c r="N186" s="13"/>
      <c r="O186" s="13" t="s">
        <v>23</v>
      </c>
      <c r="P186" s="13" t="s">
        <v>372</v>
      </c>
    </row>
    <row r="187" ht="14.25" hidden="1" customHeight="1" spans="1:64">
      <c r="A187" t="str">
        <f ca="1" t="shared" si="4"/>
        <v>$F$187</v>
      </c>
      <c r="B187" s="26" t="s">
        <v>373</v>
      </c>
      <c r="C187" s="113">
        <f>IF(AND(OR(C9="DP1",C9="DP3"),OR(C26="Vacant",C26="Builders Risk")),IFERROR(LOOKUP(2,1/(('Rate Tables'!$KK$8:$KK$63=C9)*('Rate Tables'!$KL$8:$KL$63="Furs")),'Rate Tables'!$KM$8:$KM$63)*100,0),IFERROR(LOOKUP(2,1/(('Rate Tables'!$KK$8:$KK$77=C104)*('Rate Tables'!$KL$8:$KL$77="Furs")),'Rate Tables'!$KM$8:$KM$77)*100,IFERROR(LOOKUP(2,1/('Rate Tables'!$KL$8:$KL$77="Furs"),'Rate Tables'!$KM$8:$KM$77)*100,0)))</f>
        <v>1.5</v>
      </c>
      <c r="D187" s="26" t="s">
        <v>175</v>
      </c>
      <c r="E187" s="13" t="s">
        <v>367</v>
      </c>
      <c r="F187" s="13" t="s">
        <v>374</v>
      </c>
      <c r="G187" s="13" t="s">
        <v>72</v>
      </c>
      <c r="H187" s="13" t="s">
        <v>50</v>
      </c>
      <c r="I187" s="13" t="s">
        <v>208</v>
      </c>
      <c r="J187" s="13" t="s">
        <v>77</v>
      </c>
      <c r="K187" s="13" t="s">
        <v>23</v>
      </c>
      <c r="L187" s="13" t="s">
        <v>23</v>
      </c>
      <c r="M187" s="14"/>
      <c r="N187" s="13"/>
      <c r="O187" s="13" t="s">
        <v>23</v>
      </c>
      <c r="P187" s="13" t="s">
        <v>374</v>
      </c>
    </row>
    <row r="188" ht="14.25" hidden="1" customHeight="1" spans="1:64">
      <c r="A188" t="str">
        <f ca="1" t="shared" si="4"/>
        <v>$F$188</v>
      </c>
      <c r="B188" s="26" t="s">
        <v>375</v>
      </c>
      <c r="C188" s="113">
        <f>IF(AND(OR(C9="DP1",C9="DP3"),OR(C26="Vacant",C26="Builders Risk")),IFERROR(LOOKUP(2,1/(('Rate Tables'!$KK$8:$KK$63=C9)*('Rate Tables'!$KL$8:$KL$63="Cameras")),'Rate Tables'!$KM$8:$KM$63)*100,0),IFERROR(LOOKUP(2,1/(('Rate Tables'!$KK$8:$KK$77=C104)*('Rate Tables'!$KL$8:$KL$77="Cameras")),'Rate Tables'!$KM$8:$KM$77)*100,IFERROR(LOOKUP(2,1/('Rate Tables'!$KL$8:$KL$77="Cameras"),'Rate Tables'!$KM$8:$KM$77)*100,0)))</f>
        <v>1</v>
      </c>
      <c r="D188" s="26" t="s">
        <v>175</v>
      </c>
      <c r="E188" s="13" t="s">
        <v>367</v>
      </c>
      <c r="F188" s="13" t="s">
        <v>376</v>
      </c>
      <c r="G188" s="13" t="s">
        <v>72</v>
      </c>
      <c r="H188" s="13" t="s">
        <v>50</v>
      </c>
      <c r="I188" s="13" t="s">
        <v>208</v>
      </c>
      <c r="J188" s="13" t="s">
        <v>77</v>
      </c>
      <c r="K188" s="13" t="s">
        <v>23</v>
      </c>
      <c r="L188" s="13" t="s">
        <v>23</v>
      </c>
      <c r="M188" s="14"/>
      <c r="N188" s="13"/>
      <c r="O188" s="13" t="s">
        <v>23</v>
      </c>
      <c r="P188" s="13" t="s">
        <v>376</v>
      </c>
    </row>
    <row r="189" ht="14.25" hidden="1" customHeight="1" spans="1:64">
      <c r="A189" t="str">
        <f ca="1" t="shared" si="4"/>
        <v>$F$189</v>
      </c>
      <c r="B189" s="26" t="s">
        <v>377</v>
      </c>
      <c r="C189" s="113">
        <f>IF(AND(OR(C9="DP1",C9="DP3"),OR(C26="Vacant",C26="Builders Risk")),IFERROR(LOOKUP(2,1/(('Rate Tables'!$KK$8:$KK$63=C9)*('Rate Tables'!$KL$8:$KL$63="Musical Instruments")),'Rate Tables'!$KM$8:$KM$63)*100,0),IFERROR(LOOKUP(2,1/(('Rate Tables'!$KK$8:$KK$77=C104)*('Rate Tables'!$KL$8:$KL$77="Musical Instruments")),'Rate Tables'!$KM$8:$KM$77)*100,IFERROR(LOOKUP(2,1/('Rate Tables'!$KL$8:$KL$77="Musical Instruments"),'Rate Tables'!$KM$8:$KM$77)*100,0)))</f>
        <v>1</v>
      </c>
      <c r="D189" s="26" t="s">
        <v>175</v>
      </c>
      <c r="E189" s="13" t="s">
        <v>367</v>
      </c>
      <c r="F189" s="13" t="s">
        <v>378</v>
      </c>
      <c r="G189" s="13" t="s">
        <v>72</v>
      </c>
      <c r="H189" s="13" t="s">
        <v>50</v>
      </c>
      <c r="I189" s="13" t="s">
        <v>208</v>
      </c>
      <c r="J189" s="13" t="s">
        <v>77</v>
      </c>
      <c r="K189" s="13" t="s">
        <v>23</v>
      </c>
      <c r="L189" s="13" t="s">
        <v>23</v>
      </c>
      <c r="M189" s="14"/>
      <c r="N189" s="13"/>
      <c r="O189" s="13" t="s">
        <v>23</v>
      </c>
      <c r="P189" s="13" t="s">
        <v>378</v>
      </c>
    </row>
    <row r="190" ht="14.25" hidden="1" customHeight="1" spans="1:64">
      <c r="A190" t="str">
        <f ca="1" t="shared" si="4"/>
        <v>$F$190</v>
      </c>
      <c r="B190" s="26" t="s">
        <v>379</v>
      </c>
      <c r="C190" s="113">
        <f>IF(AND(OR(C9="DP1",C9="DP3"),OR(C26="Vacant",C26="Builders Risk")),IFERROR(LOOKUP(2,1/(('Rate Tables'!$KK$8:$KK$63=C9)*('Rate Tables'!$KL$8:$KL$63="Silverware")),'Rate Tables'!$KM$8:$KM$63)*100,0),IFERROR(LOOKUP(2,1/(('Rate Tables'!$KK$8:$KK$77=C104)*('Rate Tables'!$KL$8:$KL$77="Silverware")),'Rate Tables'!$KM$8:$KM$77)*100,IFERROR(LOOKUP(2,1/('Rate Tables'!$KL$8:$KL$77="Silverware"),'Rate Tables'!$KM$8:$KM$77)*100,0)))</f>
        <v>0.7</v>
      </c>
      <c r="D190" s="26" t="s">
        <v>175</v>
      </c>
      <c r="E190" s="13" t="s">
        <v>367</v>
      </c>
      <c r="F190" s="13" t="s">
        <v>380</v>
      </c>
      <c r="G190" s="13" t="s">
        <v>72</v>
      </c>
      <c r="H190" s="13" t="s">
        <v>50</v>
      </c>
      <c r="I190" s="13" t="s">
        <v>208</v>
      </c>
      <c r="J190" s="13" t="s">
        <v>77</v>
      </c>
      <c r="K190" s="13" t="s">
        <v>23</v>
      </c>
      <c r="L190" s="13" t="s">
        <v>23</v>
      </c>
      <c r="M190" s="14"/>
      <c r="N190" s="13"/>
      <c r="O190" s="13" t="s">
        <v>23</v>
      </c>
      <c r="P190" s="13" t="s">
        <v>380</v>
      </c>
    </row>
    <row r="191" ht="14.25" hidden="1" customHeight="1" spans="1:64">
      <c r="A191" t="str">
        <f ca="1" t="shared" si="4"/>
        <v>$F$191</v>
      </c>
      <c r="B191" s="26" t="s">
        <v>381</v>
      </c>
      <c r="C191" s="113">
        <f>IF(AND(OR(C9="DP1",C9="DP3"),OR(C26="Vacant",C26="Builders Risk")),IFERROR(LOOKUP(2,1/(('Rate Tables'!$KK$8:$KK$63=C9)*('Rate Tables'!$KL$8:$KL$63="Golfers Equipment")),'Rate Tables'!$KM$8:$KM$63)*100,0),IFERROR(LOOKUP(2,1/(('Rate Tables'!$KK$8:$KK$77=C104)*('Rate Tables'!$KL$8:$KL$77="Golfers Equipment")),'Rate Tables'!$KM$8:$KM$77)*100,IFERROR(LOOKUP(2,1/('Rate Tables'!$KL$8:$KL$77="Golfers Equipment"),'Rate Tables'!$KM$8:$KM$77)*100,0)))</f>
        <v>2</v>
      </c>
      <c r="D191" s="26" t="s">
        <v>175</v>
      </c>
      <c r="E191" s="13" t="s">
        <v>367</v>
      </c>
      <c r="F191" s="13" t="s">
        <v>382</v>
      </c>
      <c r="G191" s="13" t="s">
        <v>72</v>
      </c>
      <c r="H191" s="13" t="s">
        <v>50</v>
      </c>
      <c r="I191" s="13" t="s">
        <v>208</v>
      </c>
      <c r="J191" s="13" t="s">
        <v>77</v>
      </c>
      <c r="K191" s="13" t="s">
        <v>23</v>
      </c>
      <c r="L191" s="13" t="s">
        <v>23</v>
      </c>
      <c r="M191" s="14"/>
      <c r="N191" s="13"/>
      <c r="O191" s="13" t="s">
        <v>23</v>
      </c>
      <c r="P191" s="13" t="s">
        <v>382</v>
      </c>
    </row>
    <row r="192" ht="14.25" hidden="1" customHeight="1" spans="1:64">
      <c r="A192" t="str">
        <f ca="1" t="shared" si="4"/>
        <v>$F$192</v>
      </c>
      <c r="B192" s="26" t="s">
        <v>383</v>
      </c>
      <c r="C192" s="113">
        <f>IF(AND(OR(C9="DP1",C9="DP3"),OR(C26="Vacant",C26="Builders Risk")),IFERROR(LOOKUP(2,1/(('Rate Tables'!$KK$8:$KK$63=C9)*('Rate Tables'!$KL$8:$KL$63="Fine Arts")),'Rate Tables'!$KM$8:$KM$63)*100,0),IFERROR(LOOKUP(2,1/(('Rate Tables'!$KK$8:$KK$77=C104)*('Rate Tables'!$KL$8:$KL$77="Fine Arts")),'Rate Tables'!$KM$8:$KM$77)*100,IFERROR(LOOKUP(2,1/('Rate Tables'!$KL$8:$KL$77="Fine Arts"),'Rate Tables'!$KM$8:$KM$77)*100,0)))</f>
        <v>0.5</v>
      </c>
      <c r="D192" s="26" t="s">
        <v>175</v>
      </c>
      <c r="E192" s="13" t="s">
        <v>367</v>
      </c>
      <c r="F192" s="13" t="s">
        <v>384</v>
      </c>
      <c r="G192" s="13" t="s">
        <v>72</v>
      </c>
      <c r="H192" s="13" t="s">
        <v>50</v>
      </c>
      <c r="I192" s="13" t="s">
        <v>208</v>
      </c>
      <c r="J192" s="13" t="s">
        <v>77</v>
      </c>
      <c r="K192" s="13" t="s">
        <v>23</v>
      </c>
      <c r="L192" s="13" t="s">
        <v>23</v>
      </c>
      <c r="M192" s="14"/>
      <c r="N192" s="13"/>
      <c r="O192" s="13" t="s">
        <v>23</v>
      </c>
      <c r="P192" s="13" t="s">
        <v>384</v>
      </c>
    </row>
    <row r="193" ht="14.25" hidden="1" customHeight="1" spans="1:64">
      <c r="A193" t="str">
        <f ca="1" t="shared" si="4"/>
        <v>$F$193</v>
      </c>
      <c r="B193" s="26" t="s">
        <v>385</v>
      </c>
      <c r="C193" s="113">
        <f>IF(AND(OR(C9="DP1",C9="DP3"),OR(C26="Vacant",C26="Builders Risk")),IFERROR(LOOKUP(2,1/(('Rate Tables'!$KK$8:$KK$63=C9)*('Rate Tables'!$KL$8:$KL$63="Postage Stamps")),'Rate Tables'!$KM$8:$KM$63)*100,0),IFERROR(LOOKUP(2,1/(('Rate Tables'!$KK$8:$KK$77=C104)*('Rate Tables'!$KL$8:$KL$77="Postage Stamps")),'Rate Tables'!$KM$8:$KM$77)*100,IFERROR(LOOKUP(2,1/('Rate Tables'!$KL$8:$KL$77="Postage Stamps"),'Rate Tables'!$KM$8:$KM$77)*100,0)))</f>
        <v>1</v>
      </c>
      <c r="D193" s="26" t="s">
        <v>175</v>
      </c>
      <c r="E193" s="13" t="s">
        <v>367</v>
      </c>
      <c r="F193" s="13" t="s">
        <v>386</v>
      </c>
      <c r="G193" s="13" t="s">
        <v>72</v>
      </c>
      <c r="H193" s="13" t="s">
        <v>50</v>
      </c>
      <c r="I193" s="13" t="s">
        <v>208</v>
      </c>
      <c r="J193" s="13" t="s">
        <v>77</v>
      </c>
      <c r="K193" s="13" t="s">
        <v>23</v>
      </c>
      <c r="L193" s="13" t="s">
        <v>23</v>
      </c>
      <c r="M193" s="14"/>
      <c r="N193" s="13"/>
      <c r="O193" s="13" t="s">
        <v>23</v>
      </c>
      <c r="P193" s="13" t="s">
        <v>386</v>
      </c>
    </row>
    <row r="194" ht="14.25" hidden="1" customHeight="1" spans="1:64">
      <c r="A194" t="str">
        <f ca="1" t="shared" si="4"/>
        <v>$F$194</v>
      </c>
      <c r="B194" s="26" t="s">
        <v>387</v>
      </c>
      <c r="C194" s="113">
        <f>IF(AND(OR(C9="DP1",C9="DP3"),OR(C26="Vacant",C26="Builders Risk")),IFERROR(LOOKUP(2,1/(('Rate Tables'!$KK$8:$KK$63=C9)*('Rate Tables'!$KL$8:$KL$63="Rare And Current Coins")),'Rate Tables'!$KM$8:$KM$63)*100,0),IFERROR(LOOKUP(2,1/(('Rate Tables'!$KK$8:$KK$77=C104)*('Rate Tables'!$KL$8:$KL$77="Rare And Current Coins")),'Rate Tables'!$KM$8:$KM$77)*100,IFERROR(LOOKUP(2,1/('Rate Tables'!$KL$8:$KL$77="Rare And Current Coins"),'Rate Tables'!$KM$8:$KM$77)*100,0)))</f>
        <v>1</v>
      </c>
      <c r="D194" s="26" t="s">
        <v>175</v>
      </c>
      <c r="E194" s="13" t="s">
        <v>367</v>
      </c>
      <c r="F194" s="13" t="s">
        <v>388</v>
      </c>
      <c r="G194" s="13" t="s">
        <v>72</v>
      </c>
      <c r="H194" s="13" t="s">
        <v>50</v>
      </c>
      <c r="I194" s="13" t="s">
        <v>208</v>
      </c>
      <c r="J194" s="13" t="s">
        <v>77</v>
      </c>
      <c r="K194" s="13" t="s">
        <v>23</v>
      </c>
      <c r="L194" s="13" t="s">
        <v>23</v>
      </c>
      <c r="M194" s="14"/>
      <c r="N194" s="13"/>
      <c r="O194" s="13" t="s">
        <v>23</v>
      </c>
      <c r="P194" s="13" t="s">
        <v>388</v>
      </c>
    </row>
    <row r="195" ht="14.25" hidden="1" customHeight="1" spans="1:64">
      <c r="A195" t="str">
        <f ca="1" t="shared" si="4"/>
        <v>$F$195</v>
      </c>
      <c r="B195" s="26" t="s">
        <v>389</v>
      </c>
      <c r="C195" s="113">
        <f>IF(AND(OR(C9="DP1",C9="DP3"),OR(C26="Vacant",C26="Builders Risk")),IFERROR(LOOKUP(2,1/(('Rate Tables'!$KK$8:$KK$63=C9)*('Rate Tables'!$KL$8:$KL$63="Guns/Firearms")),'Rate Tables'!$KM$8:$KM$63)*100,0),IFERROR(LOOKUP(2,1/(('Rate Tables'!$KK$8:$KK$77=C104)*('Rate Tables'!$KL$8:$KL$77="Guns/Firearms")),'Rate Tables'!$KM$8:$KM$77)*100,IFERROR(LOOKUP(2,1/('Rate Tables'!$KL$8:$KL$77="Guns/Firearms"),'Rate Tables'!$KM$8:$KM$77)*100,0)))</f>
        <v>3.5</v>
      </c>
      <c r="D195" s="26" t="s">
        <v>175</v>
      </c>
      <c r="E195" s="13" t="s">
        <v>367</v>
      </c>
      <c r="F195" s="13" t="s">
        <v>390</v>
      </c>
      <c r="G195" s="13" t="s">
        <v>72</v>
      </c>
      <c r="H195" s="13" t="s">
        <v>50</v>
      </c>
      <c r="I195" s="13" t="s">
        <v>208</v>
      </c>
      <c r="J195" s="13" t="s">
        <v>77</v>
      </c>
      <c r="K195" s="13" t="s">
        <v>23</v>
      </c>
      <c r="L195" s="13" t="s">
        <v>23</v>
      </c>
      <c r="M195" s="14"/>
      <c r="N195" s="13"/>
      <c r="O195" s="13" t="s">
        <v>23</v>
      </c>
      <c r="P195" s="13" t="s">
        <v>390</v>
      </c>
    </row>
    <row r="196" ht="14.25" hidden="1" customHeight="1" spans="1:64">
      <c r="A196" t="str">
        <f ca="1" t="shared" si="4"/>
        <v>$F$196</v>
      </c>
      <c r="B196" s="26" t="s">
        <v>391</v>
      </c>
      <c r="C196" s="113">
        <f>IF(AND(OR(C9="DP1",C9="DP3"),OR(C26="Vacant",C26="Builders Risk")),IFERROR(LOOKUP(2,1/(('Rate Tables'!$KK$8:$KK$63=C9)*('Rate Tables'!$KL$8:$KL$63="Bicycles")),'Rate Tables'!$KM$8:$KM$63)*100,0),IFERROR(LOOKUP(2,1/(('Rate Tables'!$KK$8:$KK$77=C104)*('Rate Tables'!$KL$8:$KL$77="Bicycles")),'Rate Tables'!$KM$8:$KM$77)*100,IFERROR(LOOKUP(2,1/('Rate Tables'!$KL$8:$KL$77="Bicycles"),'Rate Tables'!$KM$8:$KM$77)*100,0)))</f>
        <v>7</v>
      </c>
      <c r="D196" s="26" t="s">
        <v>175</v>
      </c>
      <c r="E196" s="13" t="s">
        <v>367</v>
      </c>
      <c r="F196" s="13" t="s">
        <v>392</v>
      </c>
      <c r="G196" s="13" t="s">
        <v>72</v>
      </c>
      <c r="H196" s="13" t="s">
        <v>50</v>
      </c>
      <c r="I196" s="13" t="s">
        <v>208</v>
      </c>
      <c r="J196" s="13" t="s">
        <v>77</v>
      </c>
      <c r="K196" s="13" t="s">
        <v>23</v>
      </c>
      <c r="L196" s="13" t="s">
        <v>23</v>
      </c>
      <c r="M196" s="14"/>
      <c r="N196" s="13"/>
      <c r="O196" t="s">
        <v>23</v>
      </c>
      <c r="P196" s="13" t="s">
        <v>392</v>
      </c>
    </row>
    <row r="197" ht="14.25" hidden="1" customHeight="1" spans="1:64">
      <c r="A197" t="str">
        <f ca="1" t="shared" si="4"/>
        <v>$F$197</v>
      </c>
      <c r="B197" s="26" t="s">
        <v>393</v>
      </c>
      <c r="C197" s="113">
        <f>IF(AND(OR(C9="DP1",C9="DP3"),OR(C26="Vacant",C26="Builders Risk")),IFERROR(LOOKUP(2,1/(('Rate Tables'!$KK$8:$KK$63=C9)*('Rate Tables'!$KL$8:$KL$63="Miscellaneous")),'Rate Tables'!$KM$8:$KM$63)*100,0),IFERROR(LOOKUP(2,1/(('Rate Tables'!$KK$8:$KK$77=C104)*('Rate Tables'!$KL$8:$KL$77="Miscellaneous")),'Rate Tables'!$KM$8:$KM$77)*100,IFERROR(LOOKUP(2,1/('Rate Tables'!$KL$8:$KL$77="Miscellaneous"),'Rate Tables'!$KM$8:$KM$77)*100,0)))</f>
        <v>2</v>
      </c>
      <c r="D197" s="26" t="s">
        <v>175</v>
      </c>
      <c r="E197" s="13" t="s">
        <v>367</v>
      </c>
      <c r="F197" s="13" t="s">
        <v>394</v>
      </c>
      <c r="G197" s="13" t="s">
        <v>72</v>
      </c>
      <c r="H197" s="13" t="s">
        <v>50</v>
      </c>
      <c r="I197" s="13" t="s">
        <v>208</v>
      </c>
      <c r="J197" s="14" t="s">
        <v>77</v>
      </c>
      <c r="K197" s="13" t="s">
        <v>23</v>
      </c>
      <c r="L197" s="13" t="s">
        <v>23</v>
      </c>
      <c r="M197" s="14"/>
      <c r="N197" s="13"/>
      <c r="O197" s="13" t="s">
        <v>23</v>
      </c>
      <c r="P197" s="13" t="s">
        <v>394</v>
      </c>
    </row>
    <row r="198" ht="17.25" hidden="1" customHeight="1" spans="1:64">
      <c r="A198" t="str">
        <f ca="1" t="shared" si="4"/>
        <v>$F$198</v>
      </c>
      <c r="B198" s="80" t="s">
        <v>395</v>
      </c>
      <c r="C198" s="108"/>
      <c r="D198" s="26"/>
      <c r="E198" s="13"/>
      <c r="F198" s="13"/>
      <c r="G198" s="13"/>
      <c r="H198" s="13"/>
      <c r="I198" s="13"/>
      <c r="J198" s="14"/>
      <c r="K198" s="13"/>
      <c r="L198" s="13"/>
      <c r="M198" s="14"/>
      <c r="N198" s="13"/>
      <c r="O198" s="13"/>
      <c r="P198" s="13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 ht="14.25" hidden="1" customHeight="1" spans="1:64">
      <c r="A199" t="str">
        <f ca="1" t="shared" si="4"/>
        <v>$F$199</v>
      </c>
      <c r="B199" s="26" t="s">
        <v>396</v>
      </c>
      <c r="C199" s="113">
        <f t="shared" ref="C199:C212" si="5">(C62/100)*C184</f>
        <v>0</v>
      </c>
      <c r="D199" s="26" t="s">
        <v>175</v>
      </c>
      <c r="E199" s="13" t="s">
        <v>367</v>
      </c>
      <c r="F199" s="13" t="s">
        <v>397</v>
      </c>
      <c r="G199" s="13" t="s">
        <v>72</v>
      </c>
      <c r="H199" s="13" t="s">
        <v>50</v>
      </c>
      <c r="I199" s="13" t="s">
        <v>208</v>
      </c>
      <c r="J199" s="14" t="s">
        <v>77</v>
      </c>
      <c r="K199" s="13">
        <v>0</v>
      </c>
      <c r="L199" s="13" t="s">
        <v>23</v>
      </c>
      <c r="M199" s="14"/>
      <c r="N199" s="13"/>
      <c r="O199" s="13" t="s">
        <v>23</v>
      </c>
      <c r="P199" s="13" t="s">
        <v>397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 ht="14.25" hidden="1" customHeight="1" spans="1:64">
      <c r="A200" t="str">
        <f ca="1" t="shared" si="4"/>
        <v>$F$200</v>
      </c>
      <c r="B200" s="26" t="s">
        <v>398</v>
      </c>
      <c r="C200" s="113">
        <f t="shared" si="5"/>
        <v>0</v>
      </c>
      <c r="D200" s="26" t="s">
        <v>175</v>
      </c>
      <c r="E200" s="13" t="s">
        <v>367</v>
      </c>
      <c r="F200" s="13" t="s">
        <v>399</v>
      </c>
      <c r="G200" s="13" t="s">
        <v>72</v>
      </c>
      <c r="H200" s="13" t="s">
        <v>50</v>
      </c>
      <c r="I200" s="13" t="s">
        <v>208</v>
      </c>
      <c r="J200" s="14" t="s">
        <v>77</v>
      </c>
      <c r="K200" s="13">
        <v>0</v>
      </c>
      <c r="L200" s="13" t="s">
        <v>23</v>
      </c>
      <c r="M200" s="14"/>
      <c r="N200" s="13"/>
      <c r="O200" s="13" t="s">
        <v>23</v>
      </c>
      <c r="P200" s="13" t="s">
        <v>399</v>
      </c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 ht="14.25" hidden="1" customHeight="1" spans="1:64">
      <c r="A201" t="str">
        <f ca="1" t="shared" si="4"/>
        <v>$F$201</v>
      </c>
      <c r="B201" s="26" t="s">
        <v>400</v>
      </c>
      <c r="C201" s="113">
        <f t="shared" si="5"/>
        <v>0</v>
      </c>
      <c r="D201" s="26" t="s">
        <v>175</v>
      </c>
      <c r="E201" s="13" t="s">
        <v>367</v>
      </c>
      <c r="F201" s="13" t="s">
        <v>401</v>
      </c>
      <c r="G201" s="13" t="s">
        <v>72</v>
      </c>
      <c r="H201" s="13" t="s">
        <v>50</v>
      </c>
      <c r="I201" s="13" t="s">
        <v>208</v>
      </c>
      <c r="J201" s="14" t="s">
        <v>77</v>
      </c>
      <c r="K201" s="13">
        <v>0</v>
      </c>
      <c r="L201" s="13" t="s">
        <v>23</v>
      </c>
      <c r="M201" s="14"/>
      <c r="N201" s="13"/>
      <c r="O201" s="13" t="s">
        <v>23</v>
      </c>
      <c r="P201" s="13" t="s">
        <v>401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 ht="14.25" hidden="1" customHeight="1" spans="1:64">
      <c r="A202" t="str">
        <f ca="1" t="shared" si="4"/>
        <v>$F$202</v>
      </c>
      <c r="B202" s="26" t="s">
        <v>402</v>
      </c>
      <c r="C202" s="113">
        <f t="shared" si="5"/>
        <v>0</v>
      </c>
      <c r="D202" s="26" t="s">
        <v>175</v>
      </c>
      <c r="E202" s="13" t="s">
        <v>367</v>
      </c>
      <c r="F202" s="13" t="s">
        <v>403</v>
      </c>
      <c r="G202" s="13" t="s">
        <v>72</v>
      </c>
      <c r="H202" s="13" t="s">
        <v>50</v>
      </c>
      <c r="I202" s="13" t="s">
        <v>208</v>
      </c>
      <c r="J202" s="14" t="s">
        <v>77</v>
      </c>
      <c r="K202" s="13">
        <v>0</v>
      </c>
      <c r="L202" s="13" t="s">
        <v>23</v>
      </c>
      <c r="M202" s="14"/>
      <c r="N202" s="13"/>
      <c r="O202" s="13" t="s">
        <v>23</v>
      </c>
      <c r="P202" s="13" t="s">
        <v>403</v>
      </c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 ht="14.25" hidden="1" customHeight="1" spans="1:64">
      <c r="A203" t="str">
        <f ca="1" t="shared" si="4"/>
        <v>$F$203</v>
      </c>
      <c r="B203" s="26" t="s">
        <v>404</v>
      </c>
      <c r="C203" s="113">
        <f t="shared" si="5"/>
        <v>0</v>
      </c>
      <c r="D203" s="26" t="s">
        <v>175</v>
      </c>
      <c r="E203" s="13" t="s">
        <v>367</v>
      </c>
      <c r="F203" s="13" t="s">
        <v>405</v>
      </c>
      <c r="G203" s="13" t="s">
        <v>72</v>
      </c>
      <c r="H203" s="13" t="s">
        <v>50</v>
      </c>
      <c r="I203" s="13" t="s">
        <v>208</v>
      </c>
      <c r="J203" s="14" t="s">
        <v>77</v>
      </c>
      <c r="K203" s="13">
        <v>0</v>
      </c>
      <c r="L203" s="13" t="s">
        <v>23</v>
      </c>
      <c r="M203" s="14"/>
      <c r="N203" s="13"/>
      <c r="O203" s="13" t="s">
        <v>23</v>
      </c>
      <c r="P203" s="13" t="s">
        <v>405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 ht="14.25" hidden="1" customHeight="1" spans="1:64">
      <c r="A204" t="str">
        <f ca="1" t="shared" si="4"/>
        <v>$F$204</v>
      </c>
      <c r="B204" s="26" t="s">
        <v>406</v>
      </c>
      <c r="C204" s="113">
        <f t="shared" si="5"/>
        <v>0</v>
      </c>
      <c r="D204" s="26" t="s">
        <v>175</v>
      </c>
      <c r="E204" s="13" t="s">
        <v>367</v>
      </c>
      <c r="F204" s="13" t="s">
        <v>407</v>
      </c>
      <c r="G204" s="13" t="s">
        <v>72</v>
      </c>
      <c r="H204" s="13" t="s">
        <v>50</v>
      </c>
      <c r="I204" s="13" t="s">
        <v>208</v>
      </c>
      <c r="J204" s="14" t="s">
        <v>77</v>
      </c>
      <c r="K204" s="13">
        <v>0</v>
      </c>
      <c r="L204" s="13" t="s">
        <v>23</v>
      </c>
      <c r="M204" s="14"/>
      <c r="N204" s="13"/>
      <c r="O204" s="13" t="s">
        <v>23</v>
      </c>
      <c r="P204" s="13" t="s">
        <v>407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 ht="14.25" hidden="1" customHeight="1" spans="1:64">
      <c r="A205" t="str">
        <f ca="1" t="shared" si="4"/>
        <v>$F$205</v>
      </c>
      <c r="B205" s="26" t="s">
        <v>408</v>
      </c>
      <c r="C205" s="113">
        <f t="shared" si="5"/>
        <v>0</v>
      </c>
      <c r="D205" s="26" t="s">
        <v>175</v>
      </c>
      <c r="E205" s="13" t="s">
        <v>367</v>
      </c>
      <c r="F205" s="13" t="s">
        <v>409</v>
      </c>
      <c r="G205" s="13" t="s">
        <v>72</v>
      </c>
      <c r="H205" s="13" t="s">
        <v>50</v>
      </c>
      <c r="I205" s="13" t="s">
        <v>208</v>
      </c>
      <c r="J205" s="14" t="s">
        <v>77</v>
      </c>
      <c r="K205" s="13">
        <v>0</v>
      </c>
      <c r="L205" s="13" t="s">
        <v>23</v>
      </c>
      <c r="M205" s="14"/>
      <c r="N205" s="13"/>
      <c r="O205" s="13" t="s">
        <v>23</v>
      </c>
      <c r="P205" s="13" t="s">
        <v>409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 ht="14.25" hidden="1" customHeight="1" spans="1:64">
      <c r="A206" t="str">
        <f ca="1" t="shared" si="4"/>
        <v>$F$206</v>
      </c>
      <c r="B206" s="26" t="s">
        <v>410</v>
      </c>
      <c r="C206" s="113">
        <f t="shared" si="5"/>
        <v>0</v>
      </c>
      <c r="D206" s="26" t="s">
        <v>175</v>
      </c>
      <c r="E206" s="13" t="s">
        <v>367</v>
      </c>
      <c r="F206" s="13" t="s">
        <v>411</v>
      </c>
      <c r="G206" s="13" t="s">
        <v>72</v>
      </c>
      <c r="H206" s="13" t="s">
        <v>50</v>
      </c>
      <c r="I206" s="13" t="s">
        <v>208</v>
      </c>
      <c r="J206" s="14" t="s">
        <v>77</v>
      </c>
      <c r="K206" s="13">
        <v>0</v>
      </c>
      <c r="L206" s="13" t="s">
        <v>23</v>
      </c>
      <c r="M206" s="14"/>
      <c r="N206" s="13"/>
      <c r="O206" s="13" t="s">
        <v>23</v>
      </c>
      <c r="P206" s="13" t="s">
        <v>411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 ht="14.25" hidden="1" customHeight="1" spans="1:64">
      <c r="A207" t="str">
        <f ca="1" t="shared" si="4"/>
        <v>$F$207</v>
      </c>
      <c r="B207" s="26" t="s">
        <v>412</v>
      </c>
      <c r="C207" s="113">
        <f t="shared" si="5"/>
        <v>0</v>
      </c>
      <c r="D207" s="26" t="s">
        <v>175</v>
      </c>
      <c r="E207" s="13" t="s">
        <v>367</v>
      </c>
      <c r="F207" s="13" t="s">
        <v>413</v>
      </c>
      <c r="G207" s="13" t="s">
        <v>72</v>
      </c>
      <c r="H207" s="13" t="s">
        <v>50</v>
      </c>
      <c r="I207" s="13" t="s">
        <v>208</v>
      </c>
      <c r="J207" s="14" t="s">
        <v>77</v>
      </c>
      <c r="K207" s="13">
        <v>0</v>
      </c>
      <c r="L207" s="13" t="s">
        <v>23</v>
      </c>
      <c r="M207" s="14"/>
      <c r="N207" s="13"/>
      <c r="O207" s="13" t="s">
        <v>23</v>
      </c>
      <c r="P207" s="13" t="s">
        <v>413</v>
      </c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 ht="14.25" hidden="1" customHeight="1" spans="1:64">
      <c r="A208" t="str">
        <f ca="1" t="shared" si="4"/>
        <v>$F$208</v>
      </c>
      <c r="B208" s="26" t="s">
        <v>414</v>
      </c>
      <c r="C208" s="113">
        <f t="shared" si="5"/>
        <v>0</v>
      </c>
      <c r="D208" s="26" t="s">
        <v>175</v>
      </c>
      <c r="E208" s="13" t="s">
        <v>367</v>
      </c>
      <c r="F208" s="13" t="s">
        <v>415</v>
      </c>
      <c r="G208" s="13" t="s">
        <v>72</v>
      </c>
      <c r="H208" s="13" t="s">
        <v>50</v>
      </c>
      <c r="I208" s="13" t="s">
        <v>208</v>
      </c>
      <c r="J208" s="14" t="s">
        <v>77</v>
      </c>
      <c r="K208" s="13">
        <v>0</v>
      </c>
      <c r="L208" s="13" t="s">
        <v>23</v>
      </c>
      <c r="M208" s="14"/>
      <c r="N208" s="13"/>
      <c r="O208" s="13" t="s">
        <v>23</v>
      </c>
      <c r="P208" s="13" t="s">
        <v>415</v>
      </c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 ht="14.25" hidden="1" customHeight="1" spans="1:64">
      <c r="A209" t="str">
        <f ca="1" t="shared" si="4"/>
        <v>$F$209</v>
      </c>
      <c r="B209" s="26" t="s">
        <v>416</v>
      </c>
      <c r="C209" s="113">
        <f t="shared" si="5"/>
        <v>0</v>
      </c>
      <c r="D209" s="26" t="s">
        <v>175</v>
      </c>
      <c r="E209" s="13" t="s">
        <v>367</v>
      </c>
      <c r="F209" s="13" t="s">
        <v>417</v>
      </c>
      <c r="G209" s="13" t="s">
        <v>72</v>
      </c>
      <c r="H209" s="13" t="s">
        <v>50</v>
      </c>
      <c r="I209" s="13" t="s">
        <v>208</v>
      </c>
      <c r="J209" s="14" t="s">
        <v>77</v>
      </c>
      <c r="K209" s="13">
        <v>0</v>
      </c>
      <c r="L209" s="13" t="s">
        <v>23</v>
      </c>
      <c r="M209" s="14"/>
      <c r="N209" s="13"/>
      <c r="O209" s="13" t="s">
        <v>23</v>
      </c>
      <c r="P209" s="13" t="s">
        <v>417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 ht="14.25" hidden="1" customHeight="1" spans="1:64">
      <c r="A210" t="str">
        <f ca="1" t="shared" si="4"/>
        <v>$F$210</v>
      </c>
      <c r="B210" s="26" t="s">
        <v>418</v>
      </c>
      <c r="C210" s="113">
        <f t="shared" si="5"/>
        <v>0</v>
      </c>
      <c r="D210" s="26" t="s">
        <v>175</v>
      </c>
      <c r="E210" s="13" t="s">
        <v>367</v>
      </c>
      <c r="F210" s="13" t="s">
        <v>419</v>
      </c>
      <c r="G210" s="13" t="s">
        <v>72</v>
      </c>
      <c r="H210" s="13" t="s">
        <v>50</v>
      </c>
      <c r="I210" s="13" t="s">
        <v>208</v>
      </c>
      <c r="J210" s="14" t="s">
        <v>77</v>
      </c>
      <c r="K210" s="13">
        <v>0</v>
      </c>
      <c r="L210" s="13" t="s">
        <v>23</v>
      </c>
      <c r="M210" s="14"/>
      <c r="N210" s="13"/>
      <c r="O210" s="13" t="s">
        <v>23</v>
      </c>
      <c r="P210" s="13" t="s">
        <v>419</v>
      </c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 ht="14.25" hidden="1" customHeight="1" spans="1:64">
      <c r="A211" t="str">
        <f ca="1" t="shared" si="4"/>
        <v>$F$211</v>
      </c>
      <c r="B211" s="26" t="s">
        <v>420</v>
      </c>
      <c r="C211" s="113">
        <f t="shared" si="5"/>
        <v>0</v>
      </c>
      <c r="D211" s="26" t="s">
        <v>175</v>
      </c>
      <c r="E211" s="13" t="s">
        <v>367</v>
      </c>
      <c r="F211" s="13" t="s">
        <v>421</v>
      </c>
      <c r="G211" s="13" t="s">
        <v>72</v>
      </c>
      <c r="H211" s="13" t="s">
        <v>50</v>
      </c>
      <c r="I211" s="13" t="s">
        <v>208</v>
      </c>
      <c r="J211" s="14" t="s">
        <v>77</v>
      </c>
      <c r="K211" s="13">
        <v>0</v>
      </c>
      <c r="L211" s="13" t="s">
        <v>23</v>
      </c>
      <c r="M211" s="14"/>
      <c r="N211" s="13"/>
      <c r="O211" s="13" t="s">
        <v>23</v>
      </c>
      <c r="P211" s="13" t="s">
        <v>421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 ht="14.25" hidden="1" customHeight="1" spans="1:64">
      <c r="A212" t="str">
        <f ca="1" t="shared" si="4"/>
        <v>$F$212</v>
      </c>
      <c r="B212" s="26" t="s">
        <v>422</v>
      </c>
      <c r="C212" s="113">
        <f t="shared" si="5"/>
        <v>0</v>
      </c>
      <c r="D212" s="26" t="s">
        <v>175</v>
      </c>
      <c r="E212" s="13" t="s">
        <v>367</v>
      </c>
      <c r="F212" s="13" t="s">
        <v>423</v>
      </c>
      <c r="G212" s="13" t="s">
        <v>72</v>
      </c>
      <c r="H212" s="13" t="s">
        <v>50</v>
      </c>
      <c r="I212" s="13" t="s">
        <v>208</v>
      </c>
      <c r="J212" s="14" t="s">
        <v>77</v>
      </c>
      <c r="K212" s="13">
        <v>0</v>
      </c>
      <c r="L212" s="13" t="s">
        <v>23</v>
      </c>
      <c r="M212" s="14"/>
      <c r="N212" s="13"/>
      <c r="O212" s="13" t="s">
        <v>23</v>
      </c>
      <c r="P212" s="13" t="s">
        <v>423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 ht="13.5" hidden="1" customHeight="1" spans="1:64">
      <c r="A213" t="str">
        <f ca="1" t="shared" si="4"/>
        <v>$F$213</v>
      </c>
      <c r="B213" s="26" t="s">
        <v>424</v>
      </c>
      <c r="C213" s="113">
        <f t="array" ref="C213">IFERROR(LOOKUP(2,1/(('Rate Tables'!$HS$8:$HS$25=IF(AND(C9="DP1",C26="Builders Risk"),"Builders Risk",IF(AND(C9="DP3",C26="Builders Risk"),"Builders Risk DP3",IF(AND(C9="DP1",C26="Vacant"),"VDP1",IF(AND(C9="DP3",C26="Vacant"),"VDP3",C9)))))*('Rate Tables'!$HT$8:$HT$25="CW")*('Rate Tables'!$HU$8:$HU$25=C77)),'Rate Tables'!$HW$8:$HW$25),0)</f>
        <v>0</v>
      </c>
      <c r="D213" s="26" t="s">
        <v>56</v>
      </c>
      <c r="E213" s="13" t="s">
        <v>192</v>
      </c>
      <c r="F213" s="13" t="s">
        <v>297</v>
      </c>
      <c r="G213" s="13" t="s">
        <v>72</v>
      </c>
      <c r="H213" s="13" t="s">
        <v>44</v>
      </c>
      <c r="I213" s="13" t="s">
        <v>208</v>
      </c>
      <c r="J213" s="14" t="s">
        <v>77</v>
      </c>
      <c r="K213" s="13">
        <v>0</v>
      </c>
      <c r="L213" s="13" t="s">
        <v>134</v>
      </c>
      <c r="M213" s="14" t="s">
        <v>134</v>
      </c>
      <c r="N213" s="13"/>
      <c r="O213" s="13" t="s">
        <v>23</v>
      </c>
      <c r="P213" s="13" t="s">
        <v>297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 ht="14.25" hidden="1" customHeight="1" spans="1:64">
      <c r="A214" t="str">
        <f ca="1" t="shared" si="4"/>
        <v>$F$214</v>
      </c>
      <c r="B214" s="26" t="s">
        <v>425</v>
      </c>
      <c r="C214" s="113">
        <f>IFERROR(IF(C104="HO6",0,IF(LEFT(C9,3)="DP1",IF(OR(C26="Vacant",C26="Builders Risk"),(VLOOKUP(C78,'Rate Tables'!$MQ$1:$MR$11,2,FALSE())*SUM($C$146,$C$155))-SUM($C$146,$C$155),(VLOOKUP(C78,'Rate Tables'!$MT$1:$MU$28,2,FALSE())*SUM($C$146,$C$155))-SUM($C$146,$C$155)),0)),0)</f>
        <v>0</v>
      </c>
      <c r="D214" s="26" t="s">
        <v>56</v>
      </c>
      <c r="E214" s="13" t="s">
        <v>194</v>
      </c>
      <c r="F214" s="13" t="s">
        <v>297</v>
      </c>
      <c r="G214" s="13" t="s">
        <v>72</v>
      </c>
      <c r="H214" s="13" t="s">
        <v>44</v>
      </c>
      <c r="I214" s="13" t="s">
        <v>208</v>
      </c>
      <c r="J214" s="13" t="s">
        <v>77</v>
      </c>
      <c r="K214" s="13">
        <v>0</v>
      </c>
      <c r="L214" s="13" t="s">
        <v>134</v>
      </c>
      <c r="M214" s="14" t="s">
        <v>134</v>
      </c>
      <c r="N214" s="13"/>
      <c r="O214" t="s">
        <v>23</v>
      </c>
      <c r="P214" s="13" t="s">
        <v>297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 ht="14.25" hidden="1" customHeight="1" spans="1:64">
      <c r="A215" t="str">
        <f ca="1" t="shared" si="4"/>
        <v>$F$215</v>
      </c>
      <c r="B215" s="26" t="s">
        <v>426</v>
      </c>
      <c r="C215" s="136">
        <f>IFERROR(VLOOKUP(C79,'Rate Tables'!$IG$8:$IH$8,2,FALSE()),0)</f>
        <v>0</v>
      </c>
      <c r="D215" s="26" t="s">
        <v>56</v>
      </c>
      <c r="E215" s="13" t="s">
        <v>196</v>
      </c>
      <c r="F215" s="13" t="s">
        <v>297</v>
      </c>
      <c r="G215" s="13" t="s">
        <v>72</v>
      </c>
      <c r="H215" s="13" t="s">
        <v>44</v>
      </c>
      <c r="I215" s="13" t="s">
        <v>208</v>
      </c>
      <c r="J215" s="13" t="s">
        <v>77</v>
      </c>
      <c r="K215" s="13">
        <v>0</v>
      </c>
      <c r="L215" s="13" t="s">
        <v>134</v>
      </c>
      <c r="M215" s="14" t="s">
        <v>134</v>
      </c>
      <c r="N215" s="13"/>
      <c r="O215" s="13" t="s">
        <v>23</v>
      </c>
      <c r="P215" s="13" t="s">
        <v>297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 ht="17.25" customHeight="1" spans="1:64">
      <c r="A216" t="str">
        <f ca="1" t="shared" si="4"/>
        <v>$F$216</v>
      </c>
      <c r="B216" s="80" t="s">
        <v>427</v>
      </c>
      <c r="C216" s="108"/>
      <c r="D216" s="26"/>
      <c r="E216" s="13"/>
      <c r="F216" s="13"/>
      <c r="G216" s="13"/>
      <c r="H216" s="13"/>
      <c r="I216" s="12" t="s">
        <v>52</v>
      </c>
      <c r="J216" s="13"/>
      <c r="K216" s="13"/>
      <c r="L216" s="13"/>
      <c r="M216" s="14"/>
      <c r="N216" s="13"/>
      <c r="P216" s="13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 ht="14.25" customHeight="1" spans="1:64">
      <c r="A217" t="str">
        <f ca="1" t="shared" si="4"/>
        <v>$F$217</v>
      </c>
      <c r="B217" s="134" t="s">
        <v>428</v>
      </c>
      <c r="C217" s="132">
        <f>C168+C169+C170+C172+C174+C176+C177+C178+C181+C182+C199+C200+C201+C202+C203+C204+C205+C206+C207+C208+C209+C210+C211+C212+C213+C214</f>
        <v>25</v>
      </c>
      <c r="D217" s="26" t="s">
        <v>48</v>
      </c>
      <c r="E217" s="13" t="s">
        <v>55</v>
      </c>
      <c r="F217" s="13" t="s">
        <v>429</v>
      </c>
      <c r="G217" s="13" t="s">
        <v>72</v>
      </c>
      <c r="H217" s="13" t="s">
        <v>50</v>
      </c>
      <c r="I217" s="13" t="s">
        <v>208</v>
      </c>
      <c r="J217" s="13" t="s">
        <v>22</v>
      </c>
      <c r="K217" s="13">
        <v>0</v>
      </c>
      <c r="L217" s="13" t="s">
        <v>23</v>
      </c>
      <c r="M217" s="14"/>
      <c r="N217" s="13"/>
      <c r="O217" s="13" t="s">
        <v>23</v>
      </c>
      <c r="P217" s="13" t="s">
        <v>429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 ht="17.25" customHeight="1" spans="1:64">
      <c r="A218" t="str">
        <f ca="1" t="shared" si="4"/>
        <v>$F$218</v>
      </c>
      <c r="B218" s="80" t="s">
        <v>430</v>
      </c>
      <c r="C218" s="108"/>
      <c r="D218" s="26"/>
      <c r="E218" s="13"/>
      <c r="F218" s="13"/>
      <c r="G218" s="13"/>
      <c r="H218" s="13"/>
      <c r="I218" s="12" t="s">
        <v>52</v>
      </c>
      <c r="J218" s="13"/>
      <c r="K218" s="13"/>
      <c r="L218" s="13"/>
      <c r="M218" s="14"/>
      <c r="N218" s="13"/>
      <c r="O218" s="13"/>
      <c r="P218" s="13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 ht="14.25" customHeight="1" spans="1:64">
      <c r="A219" t="str">
        <f ca="1" t="shared" si="4"/>
        <v>$F$219</v>
      </c>
      <c r="B219" s="26" t="s">
        <v>431</v>
      </c>
      <c r="C219" s="127">
        <f>IF(AND(OR(C9="DP1",C9="DP3"),OR(C26="Vacant",C26="Builders Risk")),IFERROR(LOOKUP(2,1/(('Rate Tables'!$IK$8:$IK$57=C9&amp;"_"&amp;SUBSTITUTE(C26," ","_"))*('Rate Tables'!$IM$8:$IM$57=C81)),'Rate Tables'!$IO$8:$IO$57),0),IFERROR(LOOKUP(2,1/(('Rate Tables'!$IK$8:$IK$57=IF(AND(OR(C9="DP1",C9="DP3"),OR(C26="Vacant",C26="Builders Risk")),C9&amp;"_"&amp;SUBSTITUTE(C26," ","_"),C104))*('Rate Tables'!$IM$8:$IM$57=C81)),'Rate Tables'!$IO$8:$IO$57),0))</f>
        <v>50</v>
      </c>
      <c r="D219" s="26" t="s">
        <v>56</v>
      </c>
      <c r="E219" s="13" t="s">
        <v>199</v>
      </c>
      <c r="F219" s="13" t="s">
        <v>297</v>
      </c>
      <c r="G219" s="13" t="s">
        <v>72</v>
      </c>
      <c r="H219" s="13" t="s">
        <v>44</v>
      </c>
      <c r="I219" s="13" t="s">
        <v>208</v>
      </c>
      <c r="J219" s="13" t="s">
        <v>22</v>
      </c>
      <c r="K219" s="13">
        <v>0</v>
      </c>
      <c r="L219" s="13" t="s">
        <v>134</v>
      </c>
      <c r="M219" s="14" t="s">
        <v>134</v>
      </c>
      <c r="N219" s="13"/>
      <c r="O219" s="13" t="s">
        <v>23</v>
      </c>
      <c r="P219" s="13" t="s">
        <v>297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 ht="14.25" customHeight="1" spans="1:64">
      <c r="A220" t="str">
        <f ca="1" t="shared" si="4"/>
        <v>$F$220</v>
      </c>
      <c r="B220" s="26" t="s">
        <v>432</v>
      </c>
      <c r="C220" s="127">
        <f>IF(AND(OR(C9="DP1",C9="DP3"),OR(C26="Vacant",C26="Builders Risk")),IFERROR(LOOKUP(2,1/(('Rate Tables'!$IR$8:$IR$49=C9)*('Rate Tables'!$IT$8:$IT$49=C82)),'Rate Tables'!$IU$8:$IU$49),0),IFERROR(IF(C104="HO6",LOOKUP(2,1/(('Rate Tables'!$IR$8:$IR$49=C104)*('Rate Tables'!$IT$8:$IT$49=C82)),'Rate Tables'!$IU$8:$IU$49),LOOKUP(2,1/(('Rate Tables'!$IR$8:$IR$49=C104)*('Rate Tables'!$IT$8:$IT$49=C82)),'Rate Tables'!$IU$8:$IU$49)),0))</f>
        <v>0</v>
      </c>
      <c r="D220" s="87" t="s">
        <v>56</v>
      </c>
      <c r="E220" s="87" t="s">
        <v>201</v>
      </c>
      <c r="F220" s="87" t="s">
        <v>297</v>
      </c>
      <c r="G220" s="13" t="s">
        <v>72</v>
      </c>
      <c r="H220" s="13" t="s">
        <v>44</v>
      </c>
      <c r="I220" s="13" t="s">
        <v>208</v>
      </c>
      <c r="J220" s="13" t="s">
        <v>22</v>
      </c>
      <c r="K220" s="13">
        <v>0</v>
      </c>
      <c r="L220" s="13" t="s">
        <v>134</v>
      </c>
      <c r="M220" s="14" t="s">
        <v>134</v>
      </c>
      <c r="N220" s="13"/>
      <c r="O220" s="13" t="s">
        <v>23</v>
      </c>
      <c r="P220" s="13" t="s">
        <v>297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 ht="14.25" customHeight="1" spans="1:64">
      <c r="A221" t="str">
        <f ca="1" t="shared" si="4"/>
        <v>$F$221</v>
      </c>
      <c r="B221" s="26" t="s">
        <v>433</v>
      </c>
      <c r="C221" s="113">
        <f>C219+C220</f>
        <v>50</v>
      </c>
      <c r="D221" s="26" t="s">
        <v>48</v>
      </c>
      <c r="E221" s="13" t="s">
        <v>55</v>
      </c>
      <c r="F221" s="13" t="s">
        <v>434</v>
      </c>
      <c r="G221" s="13" t="s">
        <v>72</v>
      </c>
      <c r="H221" s="13" t="s">
        <v>50</v>
      </c>
      <c r="I221" s="13" t="s">
        <v>208</v>
      </c>
      <c r="J221" s="13" t="s">
        <v>22</v>
      </c>
      <c r="K221" s="13">
        <v>1</v>
      </c>
      <c r="L221" s="13" t="s">
        <v>23</v>
      </c>
      <c r="M221" s="14"/>
      <c r="N221" s="13"/>
      <c r="O221" s="13" t="s">
        <v>23</v>
      </c>
      <c r="P221" s="13" t="s">
        <v>434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 ht="14.25" customHeight="1" spans="1:64">
      <c r="A222" t="str">
        <f ca="1" t="shared" si="4"/>
        <v>$F$222</v>
      </c>
      <c r="B222" s="26" t="s">
        <v>310</v>
      </c>
      <c r="C222" s="99">
        <f>C147</f>
        <v>1.4</v>
      </c>
      <c r="D222" s="26" t="s">
        <v>55</v>
      </c>
      <c r="E222" s="13" t="s">
        <v>56</v>
      </c>
      <c r="F222" s="13" t="s">
        <v>311</v>
      </c>
      <c r="G222" s="13" t="s">
        <v>72</v>
      </c>
      <c r="H222" s="13" t="s">
        <v>50</v>
      </c>
      <c r="I222" s="13" t="s">
        <v>208</v>
      </c>
      <c r="J222" s="13" t="s">
        <v>22</v>
      </c>
      <c r="K222" s="13">
        <v>1</v>
      </c>
      <c r="L222" s="13" t="s">
        <v>134</v>
      </c>
      <c r="M222" s="14"/>
      <c r="N222" s="13"/>
      <c r="O222" t="s">
        <v>23</v>
      </c>
      <c r="P222" s="13" t="s">
        <v>435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</row>
    <row r="223" ht="14.25" customHeight="1" spans="1:64">
      <c r="A223" t="str">
        <f ca="1" t="shared" si="4"/>
        <v>$F$223</v>
      </c>
      <c r="B223" s="134" t="s">
        <v>436</v>
      </c>
      <c r="C223" s="132">
        <f>C221*C222</f>
        <v>70</v>
      </c>
      <c r="D223" s="123" t="s">
        <v>48</v>
      </c>
      <c r="E223" s="123" t="s">
        <v>55</v>
      </c>
      <c r="F223" s="125" t="s">
        <v>437</v>
      </c>
      <c r="G223" s="13" t="s">
        <v>72</v>
      </c>
      <c r="H223" s="13" t="s">
        <v>50</v>
      </c>
      <c r="I223" s="13" t="s">
        <v>208</v>
      </c>
      <c r="J223" s="14" t="s">
        <v>22</v>
      </c>
      <c r="K223" s="13">
        <v>0</v>
      </c>
      <c r="L223" s="13" t="s">
        <v>23</v>
      </c>
      <c r="M223" s="14"/>
      <c r="N223" s="13"/>
      <c r="O223" s="13" t="s">
        <v>23</v>
      </c>
      <c r="P223" s="13" t="s">
        <v>437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</row>
    <row r="224" ht="17.25" customHeight="1" spans="1:64">
      <c r="A224" t="str">
        <f ca="1" t="shared" si="4"/>
        <v>$F$224</v>
      </c>
      <c r="B224" s="80" t="s">
        <v>438</v>
      </c>
      <c r="C224" s="108"/>
      <c r="D224" s="123"/>
      <c r="E224" s="123"/>
      <c r="F224" s="125"/>
      <c r="G224" s="13"/>
      <c r="H224" s="13"/>
      <c r="I224" s="12" t="s">
        <v>52</v>
      </c>
      <c r="J224" s="14"/>
      <c r="K224" s="13"/>
      <c r="L224" s="13"/>
      <c r="M224" s="14"/>
      <c r="N224" s="13"/>
      <c r="O224" s="13"/>
      <c r="P224" s="13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</row>
    <row r="225" ht="14.25" customHeight="1" spans="1:64">
      <c r="A225" t="str">
        <f ca="1" t="shared" si="4"/>
        <v>$F$225</v>
      </c>
      <c r="B225" s="26" t="s">
        <v>439</v>
      </c>
      <c r="C225" s="99">
        <f t="array" ref="C225">IFERROR(IF(AND(OR(C9="DP1",C9="DP3"),OR(C26="Vacant",C26="Builders Risk")),LOOKUP(2,1/('Rate Tables'!$B$8:$B$20=IF(C26="Vacant","V"&amp;C9,"Builders Risk "&amp;C9)),'Rate Tables'!$E$8:$E$20),IF(C104="HO6",1,IF(OR(C104="HO3",C104="HO5",C104="HO8",C104="DP1",C104="DP3"),IF(OR(C104="DP1",C104="DP3"),INDEX('Rate Tables'!$E$8:$E$20,MATCH(C104,'Rate Tables'!$B$8:$B$20,0)),LOOKUP(2,1/(('Rate Tables'!$B$8:$B$20=C104)*('Rate Tables'!$C$8:$C$20=IF(C12="ACV","Actual Cash Value",IF(C12="RCV","Replacement Cost",IF(C12="FRC","Functional Replacement Cost",""))))*('Rate Tables'!$D$8:$D$20=IF(C13="ACV","Actual Cash Value",IF(C13="RCV","Replacement Cost",IF(C13="FRC","Functional Replacement Cost",""))))),'Rate Tables'!$E$8:$E$20)),1))),1)</f>
        <v>1</v>
      </c>
      <c r="D225" s="123" t="s">
        <v>55</v>
      </c>
      <c r="E225" s="123" t="s">
        <v>56</v>
      </c>
      <c r="F225" s="125" t="s">
        <v>440</v>
      </c>
      <c r="G225" s="119" t="s">
        <v>72</v>
      </c>
      <c r="H225" s="119" t="s">
        <v>50</v>
      </c>
      <c r="I225" s="119" t="s">
        <v>208</v>
      </c>
      <c r="J225" t="s">
        <v>22</v>
      </c>
      <c r="K225" s="13">
        <v>1</v>
      </c>
      <c r="L225" s="13" t="s">
        <v>134</v>
      </c>
      <c r="M225" s="14"/>
      <c r="N225" s="13"/>
      <c r="O225" s="13" t="s">
        <v>23</v>
      </c>
      <c r="P225" s="119" t="s">
        <v>440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</row>
    <row r="226" ht="14.25" customHeight="1" spans="1:64">
      <c r="A226" t="str">
        <f ca="1" t="shared" si="4"/>
        <v>$F$226</v>
      </c>
      <c r="B226" s="26" t="s">
        <v>441</v>
      </c>
      <c r="C226" s="113">
        <f>IFERROR(IF(C104="HO6",LOOKUP(2,1/(('Rate Tables'!$IX$8:$IX$572="HO6")*('Rate Tables'!$IY$8:$IY$572=LEFT(C106,2))*('Rate Tables'!$IZ$8:$IZ$572=VALUE(MID(C106,3,10)))),'Rate Tables'!$JA$8:$JA$572),IF(AND(OR(C9="DP1",C9="DP3"),OR(C26="Vacant",C26="Builders Risk")),LOOKUP(2,1/(('Rate Tables'!$IX$8:$IX$572=IF(C26="Vacant","V"&amp;C9,IF(C9="DP3","Builders Risk DP3","Builders Risk")))*('Rate Tables'!$IY$8:$IY$572="CW")),'Rate Tables'!$JA$8:$JA$572),IF(OR(C104="DP1",C104="DP3"),LOOKUP(2,1/(('Rate Tables'!$IX$8:$IX$572=C104)*('Rate Tables'!$IY$8:$IY$572="CW")),'Rate Tables'!$JA$8:$JA$572),LOOKUP(2,1/(('Rate Tables'!$IX$8:$IX$572=C104)*('Rate Tables'!$IY$8:$IY$572="CW")),'Rate Tables'!$JA$8:$JA$572)))),0)</f>
        <v>750</v>
      </c>
      <c r="D226" s="87" t="s">
        <v>16</v>
      </c>
      <c r="E226" s="87" t="s">
        <v>17</v>
      </c>
      <c r="F226" s="87" t="s">
        <v>442</v>
      </c>
      <c r="G226" s="13" t="s">
        <v>72</v>
      </c>
      <c r="H226" s="13" t="s">
        <v>20</v>
      </c>
      <c r="I226" s="13" t="s">
        <v>208</v>
      </c>
      <c r="J226" s="14" t="s">
        <v>22</v>
      </c>
      <c r="K226" s="13">
        <v>0</v>
      </c>
      <c r="L226" s="13" t="s">
        <v>134</v>
      </c>
      <c r="M226" s="14"/>
      <c r="N226" s="13"/>
      <c r="O226" s="13" t="s">
        <v>23</v>
      </c>
      <c r="P226" s="13" t="s">
        <v>442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</row>
    <row r="227" ht="14.25" customHeight="1" spans="1:64">
      <c r="A227" t="str">
        <f ca="1" t="shared" si="4"/>
        <v>$F$227</v>
      </c>
      <c r="B227" s="26" t="s">
        <v>443</v>
      </c>
      <c r="C227" s="137" t="str">
        <f>IF(AND(OR(C9="DP1",C9="DP3"),OR(C26="Vacant",C26="Builders Risk")),IFERROR((YEAR(C4)-YEAR(C3))*12+(MONTH(C4)-MONTH(C3)),"N/A"),"N/A")</f>
        <v>N/A</v>
      </c>
      <c r="D227" s="26" t="s">
        <v>55</v>
      </c>
      <c r="E227" s="13" t="s">
        <v>56</v>
      </c>
      <c r="F227" s="13" t="s">
        <v>444</v>
      </c>
      <c r="G227" s="13" t="s">
        <v>102</v>
      </c>
      <c r="H227" s="13" t="s">
        <v>50</v>
      </c>
      <c r="I227" s="13" t="s">
        <v>208</v>
      </c>
      <c r="J227" s="14" t="s">
        <v>22</v>
      </c>
      <c r="K227" s="13">
        <v>1</v>
      </c>
      <c r="L227" s="13" t="s">
        <v>23</v>
      </c>
      <c r="M227" s="14"/>
      <c r="N227" s="13"/>
      <c r="O227" s="13" t="s">
        <v>23</v>
      </c>
      <c r="P227" s="13" t="s">
        <v>444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</row>
    <row r="228" ht="14.25" customHeight="1" spans="1:64">
      <c r="A228" t="str">
        <f ca="1" t="shared" si="4"/>
        <v>$F$228</v>
      </c>
      <c r="B228" s="134" t="s">
        <v>445</v>
      </c>
      <c r="C228" s="132">
        <f>IF(AND(OR(C9="DP1",C9="DP3"),OR(C26="Vacant",C26="Builders Risk")),ROUND((C166+C223)*C227,0),ROUND(MAX((C166+C223),C226),0))</f>
        <v>3699</v>
      </c>
      <c r="D228" s="138" t="s">
        <v>48</v>
      </c>
      <c r="E228" s="139" t="s">
        <v>55</v>
      </c>
      <c r="F228" s="13" t="s">
        <v>446</v>
      </c>
      <c r="G228" s="13" t="s">
        <v>72</v>
      </c>
      <c r="H228" s="13" t="s">
        <v>50</v>
      </c>
      <c r="I228" s="13" t="s">
        <v>208</v>
      </c>
      <c r="J228" s="13" t="s">
        <v>22</v>
      </c>
      <c r="K228" s="13">
        <v>0</v>
      </c>
      <c r="L228" s="13" t="s">
        <v>23</v>
      </c>
      <c r="M228" s="13"/>
      <c r="N228" s="13"/>
      <c r="O228" s="12" t="s">
        <v>23</v>
      </c>
      <c r="P228" s="12" t="s">
        <v>446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</row>
    <row r="229" ht="14.25" customHeight="1" spans="1:64">
      <c r="A229" t="str">
        <f ca="1" t="shared" si="4"/>
        <v>$F$229</v>
      </c>
      <c r="B229" s="26" t="s">
        <v>447</v>
      </c>
      <c r="C229" s="134">
        <f>ROUND((C153)/(C108/100),6)</f>
        <v>0.286999</v>
      </c>
      <c r="D229" s="26" t="s">
        <v>48</v>
      </c>
      <c r="E229" s="13" t="s">
        <v>55</v>
      </c>
      <c r="F229" s="13" t="s">
        <v>448</v>
      </c>
      <c r="G229" s="13" t="s">
        <v>72</v>
      </c>
      <c r="H229" s="13" t="s">
        <v>50</v>
      </c>
      <c r="I229" s="13" t="s">
        <v>208</v>
      </c>
      <c r="J229" s="13" t="s">
        <v>22</v>
      </c>
      <c r="K229" s="13">
        <v>1</v>
      </c>
      <c r="L229" s="13" t="s">
        <v>23</v>
      </c>
      <c r="M229" s="13"/>
      <c r="N229" s="13"/>
      <c r="O229" s="12" t="s">
        <v>23</v>
      </c>
      <c r="P229" s="12" t="s">
        <v>448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</row>
    <row r="230" ht="18" hidden="1" customHeight="1" spans="1:64">
      <c r="A230" t="str">
        <f ca="1" t="shared" si="4"/>
        <v>$F$230</v>
      </c>
      <c r="B230" s="70" t="s">
        <v>449</v>
      </c>
      <c r="C230" s="6"/>
      <c r="D230" s="22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</row>
    <row r="231" ht="17.25" hidden="1" customHeight="1" spans="1:64">
      <c r="A231" t="str">
        <f ca="1" t="shared" si="4"/>
        <v>$F$231</v>
      </c>
      <c r="B231" s="80" t="s">
        <v>450</v>
      </c>
      <c r="C231" s="140"/>
      <c r="D231" s="141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</row>
    <row r="232" ht="14.25" hidden="1" customHeight="1" spans="1:64">
      <c r="A232" t="str">
        <f ca="1" t="shared" ref="A232:A295" si="6">CELL("address",F232)</f>
        <v>$F$232</v>
      </c>
      <c r="B232" s="26" t="s">
        <v>451</v>
      </c>
      <c r="C232" s="134">
        <f>C229</f>
        <v>0.286999</v>
      </c>
      <c r="D232" s="22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</row>
    <row r="233" ht="14.25" hidden="1" customHeight="1" spans="1:64">
      <c r="A233" t="str">
        <f ca="1" t="shared" si="6"/>
        <v>$F$233</v>
      </c>
      <c r="B233" s="94" t="s">
        <v>452</v>
      </c>
      <c r="C233" s="142">
        <f>IF(C89="Yes",C232*(1+IFERROR(VLOOKUP(C15,'Rate Tables'!$JD$8:$JH$32,5,FALSE()),0)),ROUND(C279/(C243/100),6))</f>
        <v>0.291101</v>
      </c>
      <c r="D233" s="22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</row>
    <row r="234" ht="14.25" hidden="1" customHeight="1" spans="1:64">
      <c r="A234" t="str">
        <f ca="1" t="shared" si="6"/>
        <v>$F$234</v>
      </c>
      <c r="B234" s="94" t="s">
        <v>453</v>
      </c>
      <c r="C234" s="143">
        <f>IFERROR(VLOOKUP(C15,'Rate Tables'!$JK$8:$JQ$45,5,FALSE()),0)</f>
        <v>0.02</v>
      </c>
      <c r="D234" s="22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 ht="14.25" hidden="1" customHeight="1" spans="1:64">
      <c r="A235" t="str">
        <f ca="1" t="shared" si="6"/>
        <v>$F$235</v>
      </c>
      <c r="B235" s="94" t="s">
        <v>454</v>
      </c>
      <c r="C235" s="143">
        <f>IFERROR(VLOOKUP(C15,'Rate Tables'!$JK$8:$JQ$45,6,FALSE()),0)</f>
        <v>-0.025</v>
      </c>
      <c r="D235" s="22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</row>
    <row r="236" ht="14.25" hidden="1" customHeight="1" spans="1:64">
      <c r="A236" t="str">
        <f ca="1" t="shared" si="6"/>
        <v>$F$236</v>
      </c>
      <c r="B236" s="94" t="s">
        <v>455</v>
      </c>
      <c r="C236" s="143">
        <f>IFERROR(VLOOKUP(C15,'Rate Tables'!$JK$8:$JQ$45,7,FALSE()),0)</f>
        <v>0.06</v>
      </c>
      <c r="D236" s="22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</row>
    <row r="237" ht="14.25" hidden="1" customHeight="1" spans="1:64">
      <c r="A237" t="str">
        <f ca="1" t="shared" si="6"/>
        <v>$F$237</v>
      </c>
      <c r="B237" s="94" t="s">
        <v>456</v>
      </c>
      <c r="C237" s="144">
        <f>IFERROR(VLOOKUP(C45,'Rate Tables'!$JT$8:$JU$13,2,FALSE()),1)</f>
        <v>0.8</v>
      </c>
      <c r="D237" s="22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</row>
    <row r="238" ht="14.25" hidden="1" customHeight="1" spans="1:64">
      <c r="A238" t="str">
        <f ca="1" t="shared" si="6"/>
        <v>$F$238</v>
      </c>
      <c r="B238" s="94" t="s">
        <v>457</v>
      </c>
      <c r="C238" s="145">
        <f>C233*IF(C234=1,1,1+C234)*IF(C235=1,1,1+C235)*IF(C236=1,1,1+C236)*C237</f>
        <v>0.245495952936</v>
      </c>
      <c r="D238" s="22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</row>
    <row r="239" ht="14.25" hidden="1" customHeight="1" spans="1:64">
      <c r="A239" t="str">
        <f ca="1" t="shared" si="6"/>
        <v>$F$239</v>
      </c>
      <c r="B239" s="94" t="s">
        <v>458</v>
      </c>
      <c r="C239" s="145">
        <f>C232*(1+C90)</f>
        <v>0.4304985</v>
      </c>
      <c r="D239" s="22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</row>
    <row r="240" ht="14.25" hidden="1" customHeight="1" spans="1:64">
      <c r="A240" t="str">
        <f ca="1" t="shared" si="6"/>
        <v>$F$240</v>
      </c>
      <c r="B240" s="94" t="s">
        <v>459</v>
      </c>
      <c r="C240" s="145">
        <f>C232*(1+C91)</f>
        <v>0.4878983</v>
      </c>
      <c r="D240" s="22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</row>
    <row r="241" ht="14.25" hidden="1" customHeight="1" spans="1:64">
      <c r="A241" t="str">
        <f ca="1" t="shared" si="6"/>
        <v>$F$241</v>
      </c>
      <c r="B241" s="94" t="s">
        <v>457</v>
      </c>
      <c r="C241" s="145">
        <f>MIN(MAX(C238,C239),C240)</f>
        <v>0.4304985</v>
      </c>
      <c r="D241" s="22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</row>
    <row r="242" ht="17.25" hidden="1" customHeight="1" spans="1:64">
      <c r="A242" t="str">
        <f ca="1" t="shared" si="6"/>
        <v>$F$242</v>
      </c>
      <c r="B242" s="80" t="s">
        <v>460</v>
      </c>
      <c r="C242" s="146"/>
      <c r="D242" s="22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</row>
    <row r="243" ht="14.25" hidden="1" customHeight="1" spans="1:64">
      <c r="A243" t="str">
        <f ca="1" t="shared" si="6"/>
        <v>$F$243</v>
      </c>
      <c r="B243" s="94" t="s">
        <v>461</v>
      </c>
      <c r="C243" s="147">
        <f>IF(C104="HO6",(C18+C20+C21)*(1+C107),(C18+C19+C20+C21)*(1+C107))</f>
        <v>510462</v>
      </c>
      <c r="D243" s="22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</row>
    <row r="244" ht="14.25" hidden="1" customHeight="1" spans="1:64">
      <c r="A244" t="str">
        <f ca="1" t="shared" si="6"/>
        <v>$F$244</v>
      </c>
      <c r="B244" s="94" t="s">
        <v>462</v>
      </c>
      <c r="C244" s="94" t="str">
        <f>IF(IFERROR((IFERROR(DATEVALUE(C3),C3)-IFERROR(DATEVALUE(C41),C41))/30.44,0)&gt;=24,"Yes — Re-run ISF (&gt;24 months since "&amp;TEXT(IFERROR(DATEVALUE(C41),C41),"MM/DD/YYYY")&amp;")","No — Carry prior ISF ("&amp;TEXT(IFERROR(ROUND((IFERROR(DATEVALUE(C3),C3)-IFERROR(DATEVALUE(C41),C41))/30.44,0),0),0)&amp;" months)")</f>
        <v>No — Carry prior ISF (0 months)</v>
      </c>
      <c r="D244" s="22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</row>
    <row r="245" ht="14.25" hidden="1" customHeight="1" spans="1:64">
      <c r="A245" t="str">
        <f ca="1" t="shared" si="6"/>
        <v>$F$245</v>
      </c>
      <c r="B245" s="94" t="s">
        <v>463</v>
      </c>
      <c r="C245" s="148">
        <f>IF(C104="HO6","N/A",ROUND(C111*(C243/100),2))</f>
        <v>1276.16</v>
      </c>
      <c r="D245" s="22"/>
      <c r="O245" s="7"/>
      <c r="P245" s="7"/>
      <c r="Q245" s="7"/>
      <c r="R245" s="83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</row>
    <row r="246" ht="14.25" hidden="1" customHeight="1" spans="1:64">
      <c r="A246" t="str">
        <f ca="1" t="shared" si="6"/>
        <v>$F$246</v>
      </c>
      <c r="B246" s="94" t="s">
        <v>464</v>
      </c>
      <c r="C246" s="143" t="str">
        <f>IFERROR(IF(C104="HO6",IF(C243&gt;200000,((C243-200000)/10000)*('Rate Tables'!$T$29-'Rate Tables'!$T$28)*10000/('Rate Tables'!$Q$29-'Rate Tables'!$Q$28)+'Rate Tables'!$T$29,INDEX('Rate Tables'!$T$8:$T$29,MATCH(C243,'Rate Tables'!$Q$8:$Q$29,1))+(C243-INDEX('Rate Tables'!$Q$8:$Q$29,MATCH(C243,'Rate Tables'!$Q$8:$Q$29,1)))*(INDEX('Rate Tables'!$T$8:$T$29,MATCH(C243,'Rate Tables'!$Q$8:$Q$29,1)+1)-INDEX('Rate Tables'!$T$8:$T$29,MATCH(C243,'Rate Tables'!$Q$8:$Q$29,1)))/(INDEX('Rate Tables'!$Q$8:$Q$29,MATCH(C243,'Rate Tables'!$Q$8:$Q$29,1)+1)-INDEX('Rate Tables'!$Q$8:$Q$29,MATCH(C243,'Rate Tables'!$Q$8:$Q$29,1)))),"N/A"),"N/A")</f>
        <v>N/A</v>
      </c>
      <c r="D246" s="22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</row>
    <row r="247" ht="14.25" hidden="1" customHeight="1" spans="1:64">
      <c r="A247" t="str">
        <f ca="1" t="shared" si="6"/>
        <v>$F$247</v>
      </c>
      <c r="B247" s="94" t="s">
        <v>465</v>
      </c>
      <c r="C247" s="149">
        <f>IF(AND(OR(C9="DP1",C9="DP3"),OR(C26="Vacant",C26="Builders Risk")),IFERROR(LOOKUP(2,1/(('Rate Tables'!$AK$8:$AK$77=IF(C26="Vacant",IF(C9="DP1","VDP1","VDP3"),IF(C9="DP1","Builders Risk","Builders Risk DP3")))*('Rate Tables'!$AM$8:$AM$77=C25)),'Rate Tables'!$AO$8:$AO$77),1),IFERROR(LOOKUP(2,1/(('Rate Tables'!$AK$8:$AK$77=C104)*('Rate Tables'!$AM$8:$AM$77=C25)),'Rate Tables'!$AO$8:$AO$77),1))</f>
        <v>1</v>
      </c>
      <c r="D247" s="22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</row>
    <row r="248" ht="14.25" hidden="1" customHeight="1" spans="1:64">
      <c r="A248" t="str">
        <f ca="1" t="shared" si="6"/>
        <v>$F$248</v>
      </c>
      <c r="B248" s="94" t="s">
        <v>466</v>
      </c>
      <c r="C248" s="148">
        <f>IF(C104="HO6","additive",ROUND((C247*$C$245)-$C$245,2))</f>
        <v>0</v>
      </c>
      <c r="D248" s="22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</row>
    <row r="249" ht="14.25" hidden="1" customHeight="1" spans="1:64">
      <c r="A249" t="str">
        <f ca="1" t="shared" si="6"/>
        <v>$F$249</v>
      </c>
      <c r="B249" s="94" t="s">
        <v>467</v>
      </c>
      <c r="C249" s="149">
        <f>IF(AND(OR(C9="DP1",C9="DP3"),OR(C26="Vacant",C26="Builders Risk")),IFERROR(LOOKUP(2,1/(('Rate Tables'!$AR$8:$AR$66=IF(C26="Vacant",IF(C9="DP1","VDP1","VDP3"),IF(C9="DP1","Builders Risk","Builders Risk DP3")))*('Rate Tables'!$AT$8:$AT$66=C26)),'Rate Tables'!$AV$8:$AV$66),1),IFERROR(LOOKUP(2,1/(('Rate Tables'!$AR$8:$AR$66=C104)*('Rate Tables'!$AT$8:$AT$66=C26)),'Rate Tables'!$AV$8:$AV$66),1))</f>
        <v>1</v>
      </c>
      <c r="D249" s="22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</row>
    <row r="250" ht="14.25" hidden="1" customHeight="1" spans="1:64">
      <c r="A250" t="str">
        <f ca="1" t="shared" si="6"/>
        <v>$F$250</v>
      </c>
      <c r="B250" s="94" t="s">
        <v>468</v>
      </c>
      <c r="C250" s="148">
        <f>IF(C104="HO6","additive",ROUND((C249*$C$245)-$C$245,2))</f>
        <v>0</v>
      </c>
      <c r="D250" s="22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</row>
    <row r="251" ht="14.25" hidden="1" customHeight="1" spans="1:64">
      <c r="A251" t="str">
        <f ca="1" t="shared" si="6"/>
        <v>$F$251</v>
      </c>
      <c r="B251" s="94" t="s">
        <v>469</v>
      </c>
      <c r="C251" s="149">
        <f>IF(AND(OR(C9="DP1",C9="DP3"),OR(C26="Vacant",C26="Builders Risk")),IFERROR(LOOKUP(2,1/(('Rate Tables'!$AY$8:$AY$968=IF(C26="Vacant","V"&amp;C9,IF(C9="DP3","Builders Risk DP3","Builders Risk")))*('Rate Tables'!$BA$8:$BA$968&lt;=C27)*('Rate Tables'!$BB$8:$BB$968&gt;=C27)),'Rate Tables'!$BD$8:$BD$968),""),IFERROR(LOOKUP(2,1/(('Rate Tables'!$AY$8:$AY$968=C9)*('Rate Tables'!$BA$8:$BA$968&lt;=C27)*('Rate Tables'!$BB$8:$BB$968&gt;=C27)),'Rate Tables'!$BD$8:$BD$968),""))</f>
        <v>0.87</v>
      </c>
      <c r="D251" s="22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</row>
    <row r="252" ht="14.25" hidden="1" customHeight="1" spans="1:64">
      <c r="A252" t="str">
        <f ca="1" t="shared" si="6"/>
        <v>$F$252</v>
      </c>
      <c r="B252" s="94" t="s">
        <v>470</v>
      </c>
      <c r="C252" s="148">
        <f>IF(C104="HO6","additive",ROUND((C251*$C$245)-$C$245,2))</f>
        <v>-165.9</v>
      </c>
      <c r="D252" s="22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</row>
    <row r="253" ht="14.25" hidden="1" customHeight="1" spans="1:64">
      <c r="A253" t="str">
        <f ca="1" t="shared" si="6"/>
        <v>$F$253</v>
      </c>
      <c r="B253" s="94" t="s">
        <v>471</v>
      </c>
      <c r="C253" s="149">
        <f>IF(AND(OR(C9="DP1",C9="DP3"),OR(C26="Vacant",C26="Builders Risk")),IFERROR(LOOKUP(2,1/(('Rate Tables'!$BG$8:$BG$61=IF(C26="Vacant",IF(C9="DP1","VDP1","VDP3"),IF(C9="DP1","Builders Risk","Builders Risk DP3")))*('Rate Tables'!$BI$8:$BI$61&lt;=C27)*('Rate Tables'!$BJ$8:$BJ$61&gt;=C27)*('Rate Tables'!$BK$8:$BK$61&lt;=IF(C28="0 - 5 Years",3,IF(C28="6 - 10 Years",8,15)))*('Rate Tables'!$BL$8:$BL$61&gt;=IF(C28="0 - 5 Years",3,IF(C28="6 - 10 Years",8,15)))),'Rate Tables'!$BN$8:$BN$61),1),IF(C104="HO6","N/A",IFERROR(LOOKUP(2,1/(('Rate Tables'!$BG$8:$BG$61=C104)*('Rate Tables'!$BI$8:$BI$61&lt;=C27)*('Rate Tables'!$BJ$8:$BJ$61&gt;=C27)*('Rate Tables'!$BK$8:$BK$61&lt;=IF(C28="0 - 5 Years",3,IF(C28="6 - 10 Years",8,15)))*('Rate Tables'!$BL$8:$BL$61&gt;=IF(C28="0 - 5 Years",3,IF(C28="6 - 10 Years",8,15)))),'Rate Tables'!$BN$8:$BN$61),1)))</f>
        <v>1</v>
      </c>
      <c r="D253" s="22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</row>
    <row r="254" ht="14.25" hidden="1" customHeight="1" spans="1:64">
      <c r="A254" t="str">
        <f ca="1" t="shared" si="6"/>
        <v>$F$254</v>
      </c>
      <c r="B254" s="94" t="s">
        <v>472</v>
      </c>
      <c r="C254" s="148">
        <f>IF(C104="HO6","N/A",ROUND((C253*$C$245)-$C$245,2))</f>
        <v>0</v>
      </c>
      <c r="D254" s="22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</row>
    <row r="255" ht="14.25" hidden="1" customHeight="1" spans="1:64">
      <c r="A255" t="str">
        <f ca="1" t="shared" si="6"/>
        <v>$F$255</v>
      </c>
      <c r="B255" s="94" t="s">
        <v>473</v>
      </c>
      <c r="C255" s="148" t="s">
        <v>474</v>
      </c>
      <c r="D255" s="22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</row>
    <row r="256" ht="14.25" hidden="1" customHeight="1" spans="1:64">
      <c r="A256" t="str">
        <f ca="1" t="shared" si="6"/>
        <v>$F$256</v>
      </c>
      <c r="B256" s="94" t="s">
        <v>475</v>
      </c>
      <c r="C256" s="149">
        <f>IF(AND(OR(C9="DP1",C9="DP3"),OR(C26="Vacant",C26="Builders Risk")),IFERROR(LOOKUP(2,1/(('Rate Tables'!$CA$8:$CA$57=IF(C26="Vacant",IF(C9="DP1","VDP1","VDP3"),IF(C9="DP1","Builders Risk","Builders Risk DP3")))*('Rate Tables'!$CC$8:$CC$57=C30)),'Rate Tables'!$CE$8:$CE$57),1),IFERROR(LOOKUP(2,1/(('Rate Tables'!$CA$8:$CA$57=C104)*('Rate Tables'!$CC$8:$CC$57=C30)),'Rate Tables'!$CE$8:$CE$57),1))</f>
        <v>1</v>
      </c>
      <c r="D256" s="22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</row>
    <row r="257" ht="14.25" hidden="1" customHeight="1" spans="1:64">
      <c r="A257" t="str">
        <f ca="1" t="shared" si="6"/>
        <v>$F$257</v>
      </c>
      <c r="B257" s="94" t="s">
        <v>476</v>
      </c>
      <c r="C257" s="148">
        <f>IF(C104="HO6","additive",ROUND((C256*$C$245)-$C$245,2))</f>
        <v>0</v>
      </c>
      <c r="D257" s="22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</row>
    <row r="258" ht="14.25" hidden="1" customHeight="1" spans="1:64">
      <c r="A258" t="str">
        <f ca="1" t="shared" si="6"/>
        <v>$F$258</v>
      </c>
      <c r="B258" s="94" t="s">
        <v>477</v>
      </c>
      <c r="C258" s="149">
        <f>IF(AND(OR(C9="DP1",C9="DP3"),OR(C26="Vacant",C26="Builders Risk")),IFERROR(LOOKUP(2,1/(('Rate Tables'!$CH$8:$CH$142=IF(C26="Vacant",IF(C9="DP1","VDP1","VDP3"),IF(C9="DP1","Builders Risk","Builders Risk DP3")))*('Rate Tables'!$CJ$8:$CJ$142&lt;=C18)*('Rate Tables'!$CK$8:$CK$142&gt;=C18)),'Rate Tables'!$CM$8:$CM$142),1),IFERROR(LOOKUP(2,1/(('Rate Tables'!$CH$8:$CH$142=C104)*('Rate Tables'!$CJ$8:$CJ$142&lt;=C18)*('Rate Tables'!$CK$8:$CK$142&gt;=C18)),'Rate Tables'!$CM$8:$CM$142),1))</f>
        <v>1</v>
      </c>
      <c r="D258" s="22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</row>
    <row r="259" ht="14.25" hidden="1" customHeight="1" spans="1:64">
      <c r="A259" t="str">
        <f ca="1" t="shared" si="6"/>
        <v>$F$259</v>
      </c>
      <c r="B259" s="94" t="s">
        <v>478</v>
      </c>
      <c r="C259" s="148">
        <f>IF(C104="HO6","N/A",ROUND((C258*$C$245)-$C$245,2))</f>
        <v>0</v>
      </c>
      <c r="D259" s="22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</row>
    <row r="260" ht="14.25" hidden="1" customHeight="1" spans="1:64">
      <c r="A260" t="str">
        <f ca="1" t="shared" si="6"/>
        <v>$F$260</v>
      </c>
      <c r="B260" s="94" t="s">
        <v>479</v>
      </c>
      <c r="C260" s="149">
        <f>IFERROR(VLOOKUP(C32,'Rate Tables'!$CP$8:$CQ$9,2,FALSE()),1)</f>
        <v>1</v>
      </c>
      <c r="D260" s="22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</row>
    <row r="261" ht="14.25" hidden="1" customHeight="1" spans="1:64">
      <c r="A261" t="str">
        <f ca="1" t="shared" si="6"/>
        <v>$F$261</v>
      </c>
      <c r="B261" s="94" t="s">
        <v>480</v>
      </c>
      <c r="C261" s="148">
        <f>IF(OR(C104="HO3",C104="HO5",C104="HO8",C104="DP1",C104="DP3"),ROUND((C260*$C$245)-$C$245,2),IF(C104="HO6","N/A",0))</f>
        <v>0</v>
      </c>
      <c r="D261" s="22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</row>
    <row r="262" ht="14.25" hidden="1" customHeight="1" spans="1:64">
      <c r="A262" t="str">
        <f ca="1" t="shared" si="6"/>
        <v>$F$262</v>
      </c>
      <c r="B262" s="94" t="s">
        <v>481</v>
      </c>
      <c r="C262" s="149">
        <f>IF(AND(OR(C9="DP1",C9="DP3"),OR(C26="Vacant",C26="Builders Risk")),IFERROR(LOOKUP(2,1/(('Rate Tables'!$CT$8:$CT$52=IF(C26="Vacant",IF(C9="DP1","VDP1","VDP3"),IF(C9="DP1","Builders Risk","Builders Risk DP3")))*('Rate Tables'!$CV$8:$CV$52=C33)),'Rate Tables'!$CX$8:$CX$52),1),IFERROR(LOOKUP(2,1/(('Rate Tables'!$CT$8:$CT$52=C104)*('Rate Tables'!$CV$8:$CV$57=C33)),'Rate Tables'!$CX$8:$CX$52),1))</f>
        <v>1</v>
      </c>
      <c r="D262" s="22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</row>
    <row r="263" ht="14.25" hidden="1" customHeight="1" spans="1:64">
      <c r="A263" t="str">
        <f ca="1" t="shared" si="6"/>
        <v>$F$263</v>
      </c>
      <c r="B263" s="94" t="s">
        <v>482</v>
      </c>
      <c r="C263" s="148">
        <f>IF(C104="HO6","N/A",ROUND((C262*$C$245)-$C$245,2))</f>
        <v>0</v>
      </c>
      <c r="D263" s="22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</row>
    <row r="264" ht="14.25" hidden="1" customHeight="1" spans="1:64">
      <c r="A264" t="str">
        <f ca="1" t="shared" si="6"/>
        <v>$F$264</v>
      </c>
      <c r="B264" s="94" t="s">
        <v>483</v>
      </c>
      <c r="C264" s="149">
        <f>IF(AND(OR(C9="DP1",C9="DP3"),OR(C26="Vacant",C26="Builders Risk")),IFERROR(LOOKUP(2,1/(('Rate Tables'!$DA$8:$DA$107=IF(C26="Vacant",IF(C9="DP1","VDP1","VDP3"),IF(C9="DP1","Builders Risk","Builders Risk DP3")))*('Rate Tables'!$DC$8:$DC$107=C34)),'Rate Tables'!$DE$8:$DE$107),1),IFERROR(LOOKUP(2,1/(('Rate Tables'!$DA$8:$DA$107=C104)*('Rate Tables'!$DC$8:$DC$107=C34)),'Rate Tables'!$DE$8:$DE$107),1))</f>
        <v>1</v>
      </c>
      <c r="D264" s="22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</row>
    <row r="265" ht="14.25" hidden="1" customHeight="1" spans="1:64">
      <c r="A265" t="str">
        <f ca="1" t="shared" si="6"/>
        <v>$F$265</v>
      </c>
      <c r="B265" s="94" t="s">
        <v>484</v>
      </c>
      <c r="C265" s="148">
        <f>IF(C104="HO6","additive",ROUND((C264*$C$245)-$C$245,2))</f>
        <v>0</v>
      </c>
      <c r="D265" s="22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</row>
    <row r="266" ht="14.25" hidden="1" customHeight="1" spans="1:64">
      <c r="A266" t="str">
        <f ca="1" t="shared" si="6"/>
        <v>$F$266</v>
      </c>
      <c r="B266" s="94" t="s">
        <v>485</v>
      </c>
      <c r="C266" s="149">
        <f>IF(AND(OR(C9="DP1",C9="DP3"),OR(C26="Vacant",C26="Builders Risk")),IFERROR(LOOKUP(2,1/(('Rate Tables'!$DH$8:$DH$77=IF(C26="Vacant",IF(C9="DP1","VDP1","VDP3"),IF(C9="DP1","Builders Risk","Builders Risk DP3")))*('Rate Tables'!$DJ$8:$DJ$77=SUBSTITUTE(SUBSTITUTE(C35," ",""),"Burglary","Burglar"))),'Rate Tables'!$DL$8:$DL$77),1),IFERROR(LOOKUP(2,1/(('Rate Tables'!$DH$8:$DH$77=C104)*('Rate Tables'!$DJ$8:$DJ$77=SUBSTITUTE(SUBSTITUTE(C35," ",""),"Burglary","Burglar"))),'Rate Tables'!$DL$8:$DL$77),1))</f>
        <v>1</v>
      </c>
      <c r="D266" s="22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</row>
    <row r="267" ht="14.25" hidden="1" customHeight="1" spans="1:64">
      <c r="A267" t="str">
        <f ca="1" t="shared" si="6"/>
        <v>$F$267</v>
      </c>
      <c r="B267" s="94" t="s">
        <v>486</v>
      </c>
      <c r="C267" s="148">
        <f>IF(C104="HO6","additive",ROUND((C266*$C$245)-$C$245,2))</f>
        <v>0</v>
      </c>
      <c r="D267" s="22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</row>
    <row r="268" ht="14.25" hidden="1" customHeight="1" spans="1:64">
      <c r="A268" t="str">
        <f ca="1" t="shared" si="6"/>
        <v>$F$268</v>
      </c>
      <c r="B268" s="94" t="s">
        <v>487</v>
      </c>
      <c r="C268" s="149">
        <f>IF(AND(OR(C9="DP1",C9="DP3"),OR(C26="Vacant",C26="Builders Risk")),IFERROR(LOOKUP(2,1/(('Rate Tables'!$DO$8:$DO$1067=IF(C26="Vacant",IF(C9="DP1","VDP1","VDP3"),IF(C9="DP1","Builders Risk","Builders Risk DP3")))*('Rate Tables'!$DS$8:$DS$1067=C17)*('Rate Tables'!$DT$8:$DT$1067=C36)),'Rate Tables'!$DV$8:$DV$1067),1),IFERROR(LOOKUP(2,1/(('Rate Tables'!$DO$8:$DO$2661=C104)*('Rate Tables'!$DS$8:$DS$2661=C17)*('Rate Tables'!$DT$8:$DT$2661=C36)),'Rate Tables'!$DV$8:$DV$2661),1))</f>
        <v>1</v>
      </c>
      <c r="D268" s="22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</row>
    <row r="269" ht="14.25" hidden="1" customHeight="1" spans="1:64">
      <c r="A269" t="str">
        <f ca="1" t="shared" si="6"/>
        <v>$F$269</v>
      </c>
      <c r="B269" s="94" t="s">
        <v>488</v>
      </c>
      <c r="C269" s="148">
        <f>IF(C104="HO6","additive",ROUND((C268*$C$245)-$C$245,2))</f>
        <v>0</v>
      </c>
      <c r="D269" s="22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</row>
    <row r="270" ht="14.25" hidden="1" customHeight="1" spans="1:64">
      <c r="A270" t="str">
        <f ca="1" t="shared" si="6"/>
        <v>$F$270</v>
      </c>
      <c r="B270" s="94" t="s">
        <v>489</v>
      </c>
      <c r="C270" s="149">
        <f>IF(AND(OR(C9="DP1",C9="DP3"),OR(C26="Vacant",C26="Builders Risk")),IFERROR(LOOKUP(2,1/(('Rate Tables'!$DY$8:$DY$93=IF(C26="Vacant",IF(C9="DP1","VDP1","VDP3"),IF(C9="DP1","Builders Risk","Builders Risk DP3")))*('Rate Tables'!$EA$8:$EA$93=C37)),'Rate Tables'!$ED$8:$ED$93),1),IFERROR(LOOKUP(2,1/(('Rate Tables'!$DY$8:$DY$93=C104)*('Rate Tables'!$EA$8:$EA$93=C37)),'Rate Tables'!$ED$8:$ED$93),1))</f>
        <v>0.95</v>
      </c>
      <c r="D270" s="22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</row>
    <row r="271" ht="14.25" hidden="1" customHeight="1" spans="1:64">
      <c r="A271" t="str">
        <f ca="1" t="shared" si="6"/>
        <v>$F$271</v>
      </c>
      <c r="B271" s="94" t="s">
        <v>490</v>
      </c>
      <c r="C271" s="148">
        <f>IF(C104="HO6","additive",ROUND((C270*$C$245)-$C$245,2))</f>
        <v>-63.81</v>
      </c>
      <c r="D271" s="22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</row>
    <row r="272" ht="17.25" hidden="1" customHeight="1" spans="1:64">
      <c r="A272" t="str">
        <f ca="1" t="shared" si="6"/>
        <v>$F$272</v>
      </c>
      <c r="B272" s="80" t="s">
        <v>491</v>
      </c>
      <c r="C272" s="150"/>
      <c r="D272" s="22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</row>
    <row r="273" ht="14.25" hidden="1" customHeight="1" spans="1:64">
      <c r="A273" t="str">
        <f ca="1" t="shared" si="6"/>
        <v>$F$273</v>
      </c>
      <c r="B273" s="94" t="s">
        <v>492</v>
      </c>
      <c r="C273" s="148">
        <f>IF(C104="HO6","N/A",C245+C248+C250+C252+C254+C257+C259+C261+C263+C265+C267+C269+C271)</f>
        <v>1046.45</v>
      </c>
      <c r="D273" s="22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</row>
    <row r="274" ht="14.25" hidden="1" customHeight="1" spans="1:64">
      <c r="A274" t="str">
        <f ca="1" t="shared" si="6"/>
        <v>$F$274</v>
      </c>
      <c r="B274" s="94" t="s">
        <v>493</v>
      </c>
      <c r="C274" s="144">
        <f>IF(AND(OR(C9="DP1",C9="DP3"),OR(C26="Vacant",C26="Builders Risk")),IFERROR(IF(C93="No Hit",LOOKUP(2,1/(('Rate Tables'!$EN$8:$EN$429=C9&amp;"_"&amp;SUBSTITUTE(C26," ","_"))*('Rate Tables'!$EO$8:$EO$429="CW")*('Rate Tables'!$EP$8:$EP$429=2)),'Rate Tables'!$ET$8:$ET$429),IF(C93="Reject",LOOKUP(2,1/(('Rate Tables'!$EN$8:$EN$429=C9&amp;"_"&amp;SUBSTITUTE(C26," ","_"))*('Rate Tables'!$EO$8:$EO$429="CW")*('Rate Tables'!$EP$8:$EP$429="Reject")),'Rate Tables'!$ET$8:$ET$429),LOOKUP(2,1/(('Rate Tables'!$EN$8:$EN$429=C9&amp;"_"&amp;SUBSTITUTE(C26," ","_"))*('Rate Tables'!$EO$8:$EO$429="CW")*('Rate Tables'!$EP$8:$EP$429=1)*('Rate Tables'!$EQ$8:$EQ$429=VALUE(LEFT(C93,FIND("-",C93)-1)))),'Rate Tables'!$ET$8:$ET$429))),1),IFERROR(IF(C93="Not Needed",1,IF(C93="No Hit",LOOKUP(2,1/(('Rate Tables'!$EN$8:$EN$429=IF(AND(OR(C9="DP1",C9="DP3"),OR(C26="Vacant",C26="Builders Risk")),C9&amp;"_"&amp;SUBSTITUTE(C26," ","_"),C104))*('Rate Tables'!$EO$8:$EO$429="CW")*('Rate Tables'!$EP$8:$EP$429=2)),'Rate Tables'!$ET$8:$ET$429),IF(C93="Reject",LOOKUP(2,1/(('Rate Tables'!$EN$8:$EN$429=IF(AND(OR(C9="DP1",C9="DP3"),OR(C26="Vacant",C26="Builders Risk")),C9&amp;"_"&amp;SUBSTITUTE(C26," ","_"),C104))*('Rate Tables'!$EO$8:$EO$429="CW")*('Rate Tables'!$EP$8:$EP$429="Reject")),'Rate Tables'!$ET$8:$ET$429),LOOKUP(2,1/(('Rate Tables'!$EN$8:$EN$429=IF(AND(OR(C9="DP1",C9="DP3"),OR(C26="Vacant",C26="Builders Risk")),C9&amp;"_"&amp;SUBSTITUTE(C26," ","_"),C104))*('Rate Tables'!$EO$8:$EO$429="CW")*('Rate Tables'!$EP$8:$EP$429=1)*('Rate Tables'!$EQ$8:$EQ$429=VALUE(LEFT(C93,FIND("-",C93)-1)))),'Rate Tables'!$ET$8:$ET$429)))),1))</f>
        <v>1.42</v>
      </c>
      <c r="D274" s="22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</row>
    <row r="275" ht="14.25" hidden="1" customHeight="1" spans="1:64">
      <c r="A275" t="str">
        <f ca="1" t="shared" si="6"/>
        <v>$F$275</v>
      </c>
      <c r="B275" s="94" t="s">
        <v>494</v>
      </c>
      <c r="C275" s="148" t="str">
        <f>IF(C104="HO6",C246*C114*C146*C274,"N/A")</f>
        <v>N/A</v>
      </c>
      <c r="D275" s="22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</row>
    <row r="276" ht="14.25" hidden="1" customHeight="1" spans="1:64">
      <c r="A276" t="str">
        <f ca="1" t="shared" si="6"/>
        <v>$F$276</v>
      </c>
      <c r="B276" s="94" t="s">
        <v>495</v>
      </c>
      <c r="C276" s="148">
        <f>IF(C104="HO6",C275*C112,C273*C274)</f>
        <v>1485.959</v>
      </c>
      <c r="D276" s="22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</row>
    <row r="277" ht="14.25" hidden="1" customHeight="1" spans="1:64">
      <c r="A277" t="str">
        <f ca="1" t="shared" si="6"/>
        <v>$F$277</v>
      </c>
      <c r="B277" s="94" t="s">
        <v>496</v>
      </c>
      <c r="C277" s="148">
        <f>IF(C104="HO6","N/A",C111*0.65*(C243/100))</f>
        <v>829.50075</v>
      </c>
      <c r="D277" s="22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</row>
    <row r="278" ht="14.25" hidden="1" customHeight="1" spans="1:64">
      <c r="A278" t="str">
        <f ca="1" t="shared" si="6"/>
        <v>$F$278</v>
      </c>
      <c r="B278" s="94" t="s">
        <v>497</v>
      </c>
      <c r="C278" s="148" t="str">
        <f>IF(C104="HO6",C151*(C243/100),"N/A")</f>
        <v>N/A</v>
      </c>
      <c r="D278" s="22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</row>
    <row r="279" ht="14.25" hidden="1" customHeight="1" spans="1:64">
      <c r="A279" t="str">
        <f ca="1" t="shared" si="6"/>
        <v>$F$279</v>
      </c>
      <c r="B279" s="94" t="s">
        <v>498</v>
      </c>
      <c r="C279" s="148">
        <f>ROUND(IF(C104="HO6",IF(C276/(C243/100)&lt;C151,C278,C276),MAX(C276,C277)),2)</f>
        <v>1485.96</v>
      </c>
      <c r="D279" s="22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</row>
    <row r="280" ht="14.25" hidden="1" customHeight="1" spans="1:64">
      <c r="A280" t="str">
        <f ca="1" t="shared" si="6"/>
        <v>$F$280</v>
      </c>
      <c r="B280" s="94" t="s">
        <v>499</v>
      </c>
      <c r="C280" s="148">
        <f>C241*(C243/100)</f>
        <v>2197.53125307</v>
      </c>
      <c r="D280" s="22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</row>
    <row r="281" ht="17.25" hidden="1" customHeight="1" spans="1:64">
      <c r="A281" t="str">
        <f ca="1" t="shared" si="6"/>
        <v>$F$281</v>
      </c>
      <c r="B281" s="80" t="s">
        <v>500</v>
      </c>
      <c r="C281" s="150"/>
      <c r="D281" s="22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</row>
    <row r="282" ht="14.25" hidden="1" customHeight="1" spans="1:64">
      <c r="A282" t="str">
        <f ca="1" t="shared" si="6"/>
        <v>$F$282</v>
      </c>
      <c r="B282" s="94" t="s">
        <v>501</v>
      </c>
      <c r="C282" s="144">
        <f>IFERROR(VLOOKUP(C106,'Rate Tables'!$QU$2:$QV$285,2,FALSE()),1)</f>
        <v>4</v>
      </c>
      <c r="D282" s="22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</row>
    <row r="283" ht="14.25" hidden="1" customHeight="1" spans="1:64">
      <c r="A283" t="str">
        <f ca="1" t="shared" si="6"/>
        <v>$F$283</v>
      </c>
      <c r="B283" s="94" t="s">
        <v>502</v>
      </c>
      <c r="C283" s="148">
        <f>C44</f>
        <v>431.56</v>
      </c>
      <c r="D283" s="22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</row>
    <row r="284" ht="14.25" hidden="1" customHeight="1" spans="1:64">
      <c r="A284" t="str">
        <f ca="1" t="shared" si="6"/>
        <v>$F$284</v>
      </c>
      <c r="B284" s="94" t="s">
        <v>503</v>
      </c>
      <c r="C284" s="148" t="str">
        <f>SUBSTITUTE(SUBSTITUTE(C15," ","_")," ","_")&amp;"Deductible"</f>
        <v>FloridaDeductible</v>
      </c>
      <c r="D284" s="22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</row>
    <row r="285" ht="14.25" hidden="1" customHeight="1" spans="1:64">
      <c r="A285" t="str">
        <f ca="1" t="shared" si="6"/>
        <v>$F$285</v>
      </c>
      <c r="B285" s="94" t="s">
        <v>504</v>
      </c>
      <c r="C285" s="148">
        <f>IF(C43="No",0,C282*C283)</f>
        <v>1726.24</v>
      </c>
      <c r="D285" s="22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</row>
    <row r="286" ht="17.25" hidden="1" customHeight="1" spans="1:64">
      <c r="A286" t="str">
        <f ca="1" t="shared" si="6"/>
        <v>$F$286</v>
      </c>
      <c r="B286" s="80" t="s">
        <v>505</v>
      </c>
      <c r="C286" s="150"/>
      <c r="D286" s="22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</row>
    <row r="287" ht="14.25" hidden="1" customHeight="1" spans="1:64">
      <c r="A287" t="str">
        <f ca="1" t="shared" si="6"/>
        <v>$F$287</v>
      </c>
      <c r="B287" s="94" t="s">
        <v>506</v>
      </c>
      <c r="C287" s="148">
        <f>C280+C285</f>
        <v>3923.77125307</v>
      </c>
      <c r="D287" s="22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</row>
    <row r="288" ht="14.25" hidden="1" customHeight="1" spans="1:64">
      <c r="A288" t="str">
        <f ca="1" t="shared" si="6"/>
        <v>$F$288</v>
      </c>
      <c r="B288" s="94" t="s">
        <v>507</v>
      </c>
      <c r="C288" s="148">
        <f>ROUND(C164*(C243/100),2)</f>
        <v>2552.31</v>
      </c>
      <c r="D288" s="22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</row>
    <row r="289" ht="17.25" hidden="1" customHeight="1" spans="1:64">
      <c r="A289" t="str">
        <f ca="1" t="shared" si="6"/>
        <v>$F$289</v>
      </c>
      <c r="B289" s="80" t="s">
        <v>508</v>
      </c>
      <c r="C289" s="150"/>
      <c r="D289" s="22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</row>
    <row r="290" ht="14.25" hidden="1" customHeight="1" spans="1:64">
      <c r="A290" t="str">
        <f ca="1" t="shared" si="6"/>
        <v>$F$290</v>
      </c>
      <c r="B290" s="94" t="s">
        <v>509</v>
      </c>
      <c r="C290" s="148">
        <f>C168</f>
        <v>0</v>
      </c>
      <c r="D290" s="22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</row>
    <row r="291" ht="14.25" hidden="1" customHeight="1" spans="1:64">
      <c r="A291" t="str">
        <f ca="1" t="shared" si="6"/>
        <v>$F$291</v>
      </c>
      <c r="B291" s="94" t="s">
        <v>510</v>
      </c>
      <c r="C291" s="148">
        <f>C169</f>
        <v>25</v>
      </c>
      <c r="D291" s="22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</row>
    <row r="292" ht="14.25" hidden="1" customHeight="1" spans="1:64">
      <c r="A292" t="str">
        <f ca="1" t="shared" si="6"/>
        <v>$F$292</v>
      </c>
      <c r="B292" s="94" t="s">
        <v>511</v>
      </c>
      <c r="C292" s="148">
        <f>C170</f>
        <v>0</v>
      </c>
      <c r="D292" s="22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</row>
    <row r="293" ht="14.25" hidden="1" customHeight="1" spans="1:64">
      <c r="A293" t="str">
        <f ca="1" t="shared" si="6"/>
        <v>$F$293</v>
      </c>
      <c r="B293" s="94" t="s">
        <v>512</v>
      </c>
      <c r="C293" s="148">
        <f>IF(AND(C104="HO6",C53="Yes"),(C280/(C243/100))*(C18/100)*0.15,0)</f>
        <v>0</v>
      </c>
      <c r="D293" s="22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</row>
    <row r="294" ht="14.25" hidden="1" customHeight="1" spans="1:64">
      <c r="A294" t="str">
        <f ca="1" t="shared" si="6"/>
        <v>$F$294</v>
      </c>
      <c r="B294" s="94" t="s">
        <v>513</v>
      </c>
      <c r="C294" s="148">
        <f>IF(AND(C104="HO6",C54="Yes"),(C280/(C243/100))*(C20/100)*0.15,0)</f>
        <v>0</v>
      </c>
      <c r="D294" s="141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</row>
    <row r="295" ht="14.25" hidden="1" customHeight="1" spans="1:64">
      <c r="A295" t="str">
        <f ca="1" t="shared" si="6"/>
        <v>$F$295</v>
      </c>
      <c r="B295" s="94" t="s">
        <v>514</v>
      </c>
      <c r="C295" s="148">
        <f>IF(AND(C104="HO6",C55="Yes"),(C280/(C243/100))*(C20/100)*0.05,0)</f>
        <v>0</v>
      </c>
      <c r="D295" s="22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</row>
    <row r="296" ht="14.25" hidden="1" customHeight="1" spans="1:64">
      <c r="A296" t="str">
        <f ca="1" t="shared" ref="A296:A335" si="7">CELL("address",F296)</f>
        <v>$F$296</v>
      </c>
      <c r="B296" s="94" t="s">
        <v>515</v>
      </c>
      <c r="C296" s="148">
        <f>C177</f>
        <v>0</v>
      </c>
      <c r="D296" s="22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</row>
    <row r="297" ht="14.25" hidden="1" customHeight="1" spans="1:64">
      <c r="A297" t="str">
        <f ca="1" t="shared" si="7"/>
        <v>$F$297</v>
      </c>
      <c r="B297" s="94" t="s">
        <v>516</v>
      </c>
      <c r="C297" s="148">
        <f>C178</f>
        <v>0</v>
      </c>
      <c r="D297" s="22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</row>
    <row r="298" ht="14.25" hidden="1" customHeight="1" spans="1:64">
      <c r="A298" t="str">
        <f ca="1" t="shared" si="7"/>
        <v>$F$298</v>
      </c>
      <c r="B298" s="94" t="s">
        <v>517</v>
      </c>
      <c r="C298" s="148">
        <f>ROUND(IF(C104="HO6",0,IF(C58="Yes",IF(OR(LEFT(C106,2)="SC",LEFT(C106,2)="GA"),IFERROR(C179*C180*(C243/100),0),0),0)),2)</f>
        <v>0</v>
      </c>
      <c r="D298" s="22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</row>
    <row r="299" ht="14.25" hidden="1" customHeight="1" spans="1:64">
      <c r="A299" t="str">
        <f ca="1" t="shared" si="7"/>
        <v>$F$299</v>
      </c>
      <c r="B299" s="94" t="s">
        <v>518</v>
      </c>
      <c r="C299" s="148">
        <f>C182</f>
        <v>0</v>
      </c>
      <c r="D299" s="22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</row>
    <row r="300" ht="17.25" hidden="1" customHeight="1" spans="1:64">
      <c r="A300" t="str">
        <f ca="1" t="shared" si="7"/>
        <v>$F$300</v>
      </c>
      <c r="B300" s="80" t="s">
        <v>519</v>
      </c>
      <c r="C300" s="150"/>
      <c r="D300" s="22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</row>
    <row r="301" ht="14.25" hidden="1" customHeight="1" spans="1:64">
      <c r="A301" t="str">
        <f ca="1" t="shared" si="7"/>
        <v>$F$301</v>
      </c>
      <c r="B301" s="94" t="s">
        <v>520</v>
      </c>
      <c r="C301" s="148">
        <f t="shared" ref="C301:C314" si="8">C199</f>
        <v>0</v>
      </c>
      <c r="D301" s="22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</row>
    <row r="302" ht="14.25" hidden="1" customHeight="1" spans="1:64">
      <c r="A302" t="str">
        <f ca="1" t="shared" si="7"/>
        <v>$F$302</v>
      </c>
      <c r="B302" s="94" t="s">
        <v>521</v>
      </c>
      <c r="C302" s="148">
        <f t="shared" si="8"/>
        <v>0</v>
      </c>
      <c r="D302" s="22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</row>
    <row r="303" ht="14.25" hidden="1" customHeight="1" spans="1:64">
      <c r="A303" t="str">
        <f ca="1" t="shared" si="7"/>
        <v>$F$303</v>
      </c>
      <c r="B303" s="94" t="s">
        <v>522</v>
      </c>
      <c r="C303" s="148">
        <f t="shared" si="8"/>
        <v>0</v>
      </c>
      <c r="D303" s="22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</row>
    <row r="304" ht="14.25" hidden="1" customHeight="1" spans="1:64">
      <c r="A304" t="str">
        <f ca="1" t="shared" si="7"/>
        <v>$F$304</v>
      </c>
      <c r="B304" s="94" t="s">
        <v>523</v>
      </c>
      <c r="C304" s="148">
        <f t="shared" si="8"/>
        <v>0</v>
      </c>
      <c r="D304" s="22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</row>
    <row r="305" ht="14.25" hidden="1" customHeight="1" spans="1:64">
      <c r="A305" t="str">
        <f ca="1" t="shared" si="7"/>
        <v>$F$305</v>
      </c>
      <c r="B305" s="94" t="s">
        <v>524</v>
      </c>
      <c r="C305" s="148">
        <f t="shared" si="8"/>
        <v>0</v>
      </c>
      <c r="D305" s="22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</row>
    <row r="306" ht="14.25" hidden="1" customHeight="1" spans="1:64">
      <c r="A306" t="str">
        <f ca="1" t="shared" si="7"/>
        <v>$F$306</v>
      </c>
      <c r="B306" s="94" t="s">
        <v>525</v>
      </c>
      <c r="C306" s="148">
        <f t="shared" si="8"/>
        <v>0</v>
      </c>
      <c r="D306" s="22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</row>
    <row r="307" ht="14.25" hidden="1" customHeight="1" spans="1:64">
      <c r="A307" t="str">
        <f ca="1" t="shared" si="7"/>
        <v>$F$307</v>
      </c>
      <c r="B307" s="94" t="s">
        <v>526</v>
      </c>
      <c r="C307" s="148">
        <f t="shared" si="8"/>
        <v>0</v>
      </c>
      <c r="D307" s="22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</row>
    <row r="308" ht="14.25" hidden="1" customHeight="1" spans="1:64">
      <c r="A308" t="str">
        <f ca="1" t="shared" si="7"/>
        <v>$F$308</v>
      </c>
      <c r="B308" s="94" t="s">
        <v>527</v>
      </c>
      <c r="C308" s="148">
        <f t="shared" si="8"/>
        <v>0</v>
      </c>
      <c r="D308" s="22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</row>
    <row r="309" ht="14.25" hidden="1" customHeight="1" spans="1:64">
      <c r="A309" t="str">
        <f ca="1" t="shared" si="7"/>
        <v>$F$309</v>
      </c>
      <c r="B309" s="94" t="s">
        <v>528</v>
      </c>
      <c r="C309" s="148">
        <f t="shared" si="8"/>
        <v>0</v>
      </c>
      <c r="D309" s="22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</row>
    <row r="310" ht="14.25" hidden="1" customHeight="1" spans="1:64">
      <c r="A310" t="str">
        <f ca="1" t="shared" si="7"/>
        <v>$F$310</v>
      </c>
      <c r="B310" s="94" t="s">
        <v>529</v>
      </c>
      <c r="C310" s="148">
        <f t="shared" si="8"/>
        <v>0</v>
      </c>
      <c r="D310" s="22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</row>
    <row r="311" ht="14.25" hidden="1" customHeight="1" spans="1:64">
      <c r="A311" t="str">
        <f ca="1" t="shared" si="7"/>
        <v>$F$311</v>
      </c>
      <c r="B311" s="94" t="s">
        <v>530</v>
      </c>
      <c r="C311" s="148">
        <f t="shared" si="8"/>
        <v>0</v>
      </c>
      <c r="D311" s="22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</row>
    <row r="312" ht="14.25" hidden="1" customHeight="1" spans="1:64">
      <c r="A312" t="str">
        <f ca="1" t="shared" si="7"/>
        <v>$F$312</v>
      </c>
      <c r="B312" s="94" t="s">
        <v>531</v>
      </c>
      <c r="C312" s="148">
        <f t="shared" si="8"/>
        <v>0</v>
      </c>
      <c r="D312" s="22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</row>
    <row r="313" ht="14.25" hidden="1" customHeight="1" spans="1:64">
      <c r="A313" t="str">
        <f ca="1" t="shared" si="7"/>
        <v>$F$313</v>
      </c>
      <c r="B313" s="94" t="s">
        <v>532</v>
      </c>
      <c r="C313" s="148">
        <f t="shared" si="8"/>
        <v>0</v>
      </c>
      <c r="D313" s="22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</row>
    <row r="314" ht="14.25" hidden="1" customHeight="1" spans="1:64">
      <c r="A314" t="str">
        <f ca="1" t="shared" si="7"/>
        <v>$F$314</v>
      </c>
      <c r="B314" s="94" t="s">
        <v>533</v>
      </c>
      <c r="C314" s="148">
        <f t="shared" si="8"/>
        <v>0</v>
      </c>
      <c r="D314" s="22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</row>
    <row r="315" ht="14.25" hidden="1" customHeight="1" spans="1:64">
      <c r="A315" t="str">
        <f ca="1" t="shared" si="7"/>
        <v>$F$315</v>
      </c>
      <c r="B315" s="94" t="s">
        <v>534</v>
      </c>
      <c r="C315" s="148">
        <f>IF(AND(OR(C9="DP1",C9="DP3"),C26="Builders Risk"),IF(C77="Included",C320*0.1,0),0)</f>
        <v>0</v>
      </c>
      <c r="D315" s="22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</row>
    <row r="316" ht="14.25" hidden="1" customHeight="1" spans="1:64">
      <c r="A316" t="str">
        <f ca="1" t="shared" si="7"/>
        <v>$F$316</v>
      </c>
      <c r="B316" s="94" t="s">
        <v>535</v>
      </c>
      <c r="C316" s="148">
        <f>IFERROR(IF(C104="HO6",0,IF(LEFT(C9,3)="DP1",IF(OR(C26="Vacant",C26="Builders Risk"),(VLOOKUP(C78,'Rate Tables'!$MQ$1:$MR$11,2,FALSE())*SUM($C$273,$C$282))-SUM($C$273,$C$282),(VLOOKUP(C78,'Rate Tables'!$MT$1:$MU$28,2,FALSE())*SUM($C$273,$C$282))-SUM($C$273,$C$282)),0)),0)</f>
        <v>0</v>
      </c>
      <c r="D316" s="22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</row>
    <row r="317" ht="17.25" hidden="1" customHeight="1" spans="1:64">
      <c r="A317" t="str">
        <f ca="1" t="shared" si="7"/>
        <v>$F$317</v>
      </c>
      <c r="B317" s="80" t="s">
        <v>536</v>
      </c>
      <c r="C317" s="150"/>
      <c r="D317" s="22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</row>
    <row r="318" ht="14.25" hidden="1" customHeight="1" spans="1:64">
      <c r="A318" t="str">
        <f ca="1" t="shared" si="7"/>
        <v>$F$318</v>
      </c>
      <c r="B318" s="94" t="s">
        <v>537</v>
      </c>
      <c r="C318" s="148">
        <f>SUM(C290:C316)</f>
        <v>25</v>
      </c>
      <c r="D318" s="141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</row>
    <row r="319" ht="17.25" hidden="1" customHeight="1" spans="1:64">
      <c r="A319" t="str">
        <f ca="1" t="shared" si="7"/>
        <v>$F$319</v>
      </c>
      <c r="B319" s="80" t="s">
        <v>340</v>
      </c>
      <c r="C319" s="150"/>
      <c r="D319" s="141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</row>
    <row r="320" ht="14.25" hidden="1" customHeight="1" spans="1:64">
      <c r="A320" t="str">
        <f ca="1" t="shared" si="7"/>
        <v>$F$320</v>
      </c>
      <c r="B320" s="134" t="s">
        <v>538</v>
      </c>
      <c r="C320" s="132">
        <f>ROUND(IF(C43="Yes",MAX(C287,C288),C287)+C318,2)</f>
        <v>3948.77</v>
      </c>
      <c r="D320" s="22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</row>
    <row r="321" ht="17.25" hidden="1" customHeight="1" spans="1:64">
      <c r="A321" t="str">
        <f ca="1" t="shared" si="7"/>
        <v>$F$321</v>
      </c>
      <c r="B321" s="80" t="s">
        <v>430</v>
      </c>
      <c r="C321" s="150"/>
      <c r="D321" s="22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</row>
    <row r="322" ht="14.25" hidden="1" customHeight="1" spans="1:64">
      <c r="A322" t="str">
        <f ca="1" t="shared" si="7"/>
        <v>$F$322</v>
      </c>
      <c r="B322" s="94" t="s">
        <v>539</v>
      </c>
      <c r="C322" s="148">
        <f>C219</f>
        <v>50</v>
      </c>
      <c r="D322" s="22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</row>
    <row r="323" ht="14.25" hidden="1" customHeight="1" spans="1:64">
      <c r="A323" t="str">
        <f ca="1" t="shared" si="7"/>
        <v>$F$323</v>
      </c>
      <c r="B323" s="94" t="s">
        <v>540</v>
      </c>
      <c r="C323" s="148">
        <f>C220</f>
        <v>0</v>
      </c>
      <c r="D323" s="22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</row>
    <row r="324" ht="14.25" hidden="1" customHeight="1" spans="1:64">
      <c r="A324" t="str">
        <f ca="1" t="shared" si="7"/>
        <v>$F$324</v>
      </c>
      <c r="B324" s="94" t="s">
        <v>541</v>
      </c>
      <c r="C324" s="148">
        <f>C322+C323</f>
        <v>50</v>
      </c>
      <c r="D324" s="22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</row>
    <row r="325" ht="14.25" hidden="1" customHeight="1" spans="1:64">
      <c r="A325" t="str">
        <f ca="1" t="shared" si="7"/>
        <v>$F$325</v>
      </c>
      <c r="B325" s="94" t="s">
        <v>493</v>
      </c>
      <c r="C325" s="144">
        <f>C274</f>
        <v>1.42</v>
      </c>
      <c r="D325" s="22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</row>
    <row r="326" ht="14.25" hidden="1" customHeight="1" spans="1:64">
      <c r="A326" t="str">
        <f ca="1" t="shared" si="7"/>
        <v>$F$326</v>
      </c>
      <c r="B326" s="94" t="s">
        <v>542</v>
      </c>
      <c r="C326" s="148">
        <f>C324*C325</f>
        <v>71</v>
      </c>
      <c r="D326" s="22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</row>
    <row r="327" ht="17.25" hidden="1" customHeight="1" spans="1:64">
      <c r="A327" t="str">
        <f ca="1" t="shared" si="7"/>
        <v>$F$327</v>
      </c>
      <c r="B327" s="80" t="s">
        <v>438</v>
      </c>
      <c r="C327" s="150"/>
      <c r="D327" s="22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</row>
    <row r="328" ht="14.25" hidden="1" customHeight="1" spans="1:64">
      <c r="A328" t="str">
        <f ca="1" t="shared" si="7"/>
        <v>$F$328</v>
      </c>
      <c r="B328" s="94" t="s">
        <v>543</v>
      </c>
      <c r="C328" s="144">
        <f>C225</f>
        <v>1</v>
      </c>
      <c r="D328" s="22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</row>
    <row r="329" ht="14.25" hidden="1" customHeight="1" spans="1:64">
      <c r="A329" t="str">
        <f ca="1" t="shared" si="7"/>
        <v>$F$329</v>
      </c>
      <c r="B329" s="94" t="s">
        <v>544</v>
      </c>
      <c r="C329" s="148">
        <f>(C320+C326)*C328</f>
        <v>4019.77</v>
      </c>
      <c r="D329" s="22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</row>
    <row r="330" ht="14.25" hidden="1" customHeight="1" spans="1:64">
      <c r="A330" t="str">
        <f ca="1" t="shared" si="7"/>
        <v>$F$330</v>
      </c>
      <c r="B330" s="94" t="s">
        <v>545</v>
      </c>
      <c r="C330" s="148">
        <f>C226</f>
        <v>750</v>
      </c>
      <c r="D330" s="22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</row>
    <row r="331" ht="14.25" hidden="1" customHeight="1" spans="1:64">
      <c r="A331" t="str">
        <f ca="1" t="shared" si="7"/>
        <v>$F$331</v>
      </c>
      <c r="B331" s="134" t="s">
        <v>546</v>
      </c>
      <c r="C331" s="132">
        <f>MAX(C329,C330)</f>
        <v>4019.77</v>
      </c>
      <c r="D331" s="22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</row>
    <row r="332" ht="14.25" hidden="1" customHeight="1" spans="1:64">
      <c r="A332" t="str">
        <f ca="1" t="shared" si="7"/>
        <v>$F$332</v>
      </c>
      <c r="B332" s="94" t="s">
        <v>547</v>
      </c>
      <c r="C332" s="142">
        <f>C331/(C243/100)</f>
        <v>0.787476834710517</v>
      </c>
      <c r="D332" s="22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</row>
    <row r="333" ht="17.25" hidden="1" customHeight="1" spans="1:64">
      <c r="A333" t="str">
        <f ca="1" t="shared" si="7"/>
        <v>$F$333</v>
      </c>
      <c r="B333" s="151" t="s">
        <v>548</v>
      </c>
      <c r="C333" s="6"/>
      <c r="D333" s="22"/>
      <c r="O333" s="7"/>
      <c r="P333" s="7"/>
      <c r="Q333" s="7"/>
      <c r="R333" s="83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</row>
    <row r="334" ht="14.25" hidden="1" customHeight="1" spans="1:64">
      <c r="A334" t="str">
        <f ca="1" t="shared" si="7"/>
        <v>$F$334</v>
      </c>
      <c r="B334" s="108" t="s">
        <v>549</v>
      </c>
      <c r="C334" s="108"/>
      <c r="D334" s="22"/>
      <c r="O334" s="7"/>
      <c r="P334" s="7"/>
      <c r="Q334" s="7"/>
      <c r="R334" s="83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</row>
    <row r="335" ht="14.25" hidden="1" customHeight="1" spans="1:64">
      <c r="A335" t="str">
        <f ca="1" t="shared" si="7"/>
        <v>$F$335</v>
      </c>
      <c r="B335" s="94" t="s">
        <v>550</v>
      </c>
      <c r="C335" s="26" t="str">
        <f>IF(C95="Target Premium",C96+C97,"N/A")</f>
        <v>N/A</v>
      </c>
      <c r="D335" s="22"/>
      <c r="O335" s="7"/>
      <c r="P335" s="7"/>
      <c r="Q335" s="7"/>
      <c r="R335" s="83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</row>
    <row r="336" ht="14.25" hidden="1" customHeight="1" spans="1:64">
      <c r="A336" s="22"/>
      <c r="B336" s="26"/>
      <c r="C336" s="26"/>
      <c r="D336" s="22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</row>
    <row r="337" ht="14.25" hidden="1" customHeight="1" spans="1:64">
      <c r="A337" s="22"/>
      <c r="B337" s="108" t="s">
        <v>551</v>
      </c>
      <c r="C337" s="108"/>
      <c r="D337" s="22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</row>
    <row r="338" ht="14.25" hidden="1" customHeight="1" spans="1:64">
      <c r="A338" s="22"/>
      <c r="B338" s="94" t="s">
        <v>552</v>
      </c>
      <c r="C338" s="152" t="str">
        <f>IF(C95="Percentage Adjustment",C320*(1+C98),"N/A")</f>
        <v>N/A</v>
      </c>
      <c r="D338" s="22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</row>
    <row r="339" ht="14.25" hidden="1" customHeight="1" spans="1:64">
      <c r="A339" s="22"/>
      <c r="B339" s="94" t="s">
        <v>553</v>
      </c>
      <c r="C339" s="152" t="str">
        <f>IF(C95="Percentage Adjustment",C326*(1+C99),"N/A")</f>
        <v>N/A</v>
      </c>
      <c r="D339" s="22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</row>
    <row r="340" ht="14.25" hidden="1" customHeight="1" spans="1:64">
      <c r="A340" s="22"/>
      <c r="B340" s="94" t="s">
        <v>550</v>
      </c>
      <c r="C340" s="152" t="str">
        <f>IF(C95="Percentage Adjustment",MAX(C338+C339,C330),"N/A")</f>
        <v>N/A</v>
      </c>
      <c r="D340" s="22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</row>
    <row r="341" ht="14.25" hidden="1" customHeight="1" spans="1:64">
      <c r="A341" s="22"/>
      <c r="B341" s="26"/>
      <c r="C341" s="26"/>
      <c r="D341" s="141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</row>
    <row r="342" ht="14.25" hidden="1" customHeight="1" spans="1:64">
      <c r="A342" s="22"/>
      <c r="B342" s="108" t="s">
        <v>554</v>
      </c>
      <c r="C342" s="108"/>
      <c r="D342" s="22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</row>
    <row r="343" ht="14.25" hidden="1" customHeight="1" spans="1:64">
      <c r="A343" s="22"/>
      <c r="B343" s="26" t="s">
        <v>499</v>
      </c>
      <c r="C343" s="153" t="str">
        <f>IF(C95="Target Fully developed rate",C100*(C243/100),"N/A")</f>
        <v>N/A</v>
      </c>
      <c r="D343" s="22"/>
      <c r="O343" s="7"/>
      <c r="P343" s="7"/>
      <c r="Q343" s="7"/>
      <c r="R343" s="83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</row>
    <row r="344" ht="14.25" hidden="1" customHeight="1" spans="1:64">
      <c r="A344" s="22"/>
      <c r="B344" s="94" t="s">
        <v>555</v>
      </c>
      <c r="C344" s="154" t="str">
        <f>IF(C95="Target Fully developed rate",C343+C285,"N/A")</f>
        <v>N/A</v>
      </c>
      <c r="D344" s="22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</row>
    <row r="345" ht="14.25" hidden="1" customHeight="1" spans="1:64">
      <c r="A345" s="22"/>
      <c r="B345" s="26" t="s">
        <v>538</v>
      </c>
      <c r="C345" s="152" t="str">
        <f>IF(C95="Target Fully developed rate",ROUND(IF(C43="Yes",MAX(C344,C288),C344)+C318,2),"N/A")</f>
        <v>N/A</v>
      </c>
      <c r="D345" s="22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</row>
    <row r="346" ht="14.25" hidden="1" customHeight="1" spans="1:64">
      <c r="A346" s="22"/>
      <c r="B346" s="94" t="s">
        <v>544</v>
      </c>
      <c r="C346" s="148" t="str">
        <f>IF(C95="Target Fully developed rate",C345+C326,"N/A")</f>
        <v>N/A</v>
      </c>
      <c r="D346" s="22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</row>
    <row r="347" ht="15" hidden="1" customHeight="1" spans="1:64">
      <c r="A347" s="22"/>
      <c r="B347" s="94" t="s">
        <v>546</v>
      </c>
      <c r="C347" s="26" t="str">
        <f>IF(C95="Target Fully developed rate",MAX(C346,C330),"N/A")</f>
        <v>N/A</v>
      </c>
      <c r="D347" s="22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</row>
    <row r="348" ht="14.25" hidden="1" customHeight="1" spans="1:64">
      <c r="A348" s="22"/>
      <c r="B348" s="26"/>
      <c r="C348" s="26"/>
      <c r="D348" s="2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</row>
    <row r="349" ht="14.25" hidden="1" customHeight="1" spans="1:64">
      <c r="A349" s="22"/>
      <c r="B349" s="26"/>
      <c r="C349" s="26"/>
      <c r="D349" s="2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</row>
    <row r="350" ht="14.25" hidden="1" customHeight="1" spans="1:64">
      <c r="A350" s="22"/>
      <c r="B350" s="80" t="s">
        <v>556</v>
      </c>
      <c r="C350" s="6"/>
      <c r="D350" s="2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</row>
    <row r="351" ht="14.25" hidden="1" customHeight="1" spans="1:64">
      <c r="A351" s="22"/>
      <c r="B351" s="99" t="s">
        <v>557</v>
      </c>
      <c r="C351" s="113">
        <f>C228</f>
        <v>3699</v>
      </c>
      <c r="D351" s="2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</row>
    <row r="352" ht="14.25" hidden="1" customHeight="1" spans="1:64">
      <c r="A352" s="22"/>
      <c r="B352" s="99" t="s">
        <v>558</v>
      </c>
      <c r="C352" s="155">
        <v>0</v>
      </c>
      <c r="D352" s="2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</row>
    <row r="353" ht="14.25" hidden="1" customHeight="1" spans="1:64">
      <c r="A353" s="22"/>
      <c r="B353" s="99" t="s">
        <v>559</v>
      </c>
      <c r="C353" s="155">
        <v>0</v>
      </c>
      <c r="D353" s="2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</row>
    <row r="354" ht="45" hidden="1" customHeight="1" spans="1:64">
      <c r="A354" s="22"/>
      <c r="B354" s="99" t="s">
        <v>560</v>
      </c>
      <c r="C354" s="155">
        <v>0</v>
      </c>
      <c r="D354" s="2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</row>
    <row r="355" ht="14.25" hidden="1" customHeight="1" spans="1:64">
      <c r="A355" s="22"/>
      <c r="B355" s="26"/>
      <c r="C355" s="26"/>
      <c r="D355" s="2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</row>
    <row r="356" ht="14.25" hidden="1" customHeight="1" spans="1:64">
      <c r="A356" s="22"/>
      <c r="B356" s="80" t="s">
        <v>561</v>
      </c>
      <c r="C356" s="6"/>
      <c r="D356" s="2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</row>
    <row r="357" ht="14.25" hidden="1" customHeight="1" spans="1:64">
      <c r="A357" s="22"/>
      <c r="B357" s="99" t="s">
        <v>562</v>
      </c>
      <c r="C357" s="99" t="str">
        <f>C7</f>
        <v>FL</v>
      </c>
      <c r="D357" s="2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</row>
    <row r="358" ht="14.25" hidden="1" customHeight="1" spans="1:64">
      <c r="A358" s="22"/>
      <c r="B358" s="26"/>
      <c r="C358" s="26"/>
      <c r="D358" s="2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</row>
    <row r="359" ht="14.25" hidden="1" customHeight="1" spans="1:64">
      <c r="A359" s="22"/>
      <c r="B359" s="156" t="s">
        <v>563</v>
      </c>
      <c r="C359" s="157" t="str">
        <f>IFERROR(LOOKUP(2,1/(('State TFS'!$C$3:$C$90=$C$357)*('State TFS'!$H$3:$H$90=1)),'State TFS'!$A$3:$A$90),"")</f>
        <v>Surplus Lines Tax</v>
      </c>
      <c r="D359" s="158"/>
      <c r="E359" s="158"/>
      <c r="F359" s="158"/>
      <c r="G359" s="158"/>
      <c r="H359" s="158"/>
      <c r="I359" s="158"/>
      <c r="J359" s="15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</row>
    <row r="360" ht="14.25" hidden="1" customHeight="1" spans="1:64">
      <c r="A360" s="22"/>
      <c r="B360" s="156" t="s">
        <v>564</v>
      </c>
      <c r="C360" s="157" t="str">
        <f>IFERROR(LOOKUP(2,1/(('State TFS'!$C$3:$C$90=$C$357)*('State TFS'!$H$3:$H$90=1)),'State TFS'!$B$3:$B$90),"")</f>
        <v>Tax</v>
      </c>
      <c r="D360" s="159"/>
      <c r="E360" s="160"/>
      <c r="F360" s="160"/>
      <c r="G360" s="160"/>
      <c r="H360" s="160"/>
      <c r="I360" s="160"/>
      <c r="J360" s="161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</row>
    <row r="361" ht="14.25" hidden="1" customHeight="1" spans="1:64">
      <c r="A361" s="22"/>
      <c r="B361" s="156" t="s">
        <v>565</v>
      </c>
      <c r="C361" s="162">
        <f>IFERROR(LOOKUP(2,1/(('State TFS'!$C$3:$C$90=$C$357)*('State TFS'!$H$3:$H$90=1)),'State TFS'!$D$3:$D$90),"")</f>
        <v>4.94</v>
      </c>
      <c r="D361" s="159"/>
      <c r="E361" s="160"/>
      <c r="F361" s="160"/>
      <c r="G361" s="160"/>
      <c r="H361" s="160"/>
      <c r="I361" s="160"/>
      <c r="J361" s="161"/>
    </row>
    <row r="362" ht="14.25" hidden="1" customHeight="1" spans="1:64">
      <c r="A362" s="22"/>
      <c r="B362" s="156" t="s">
        <v>566</v>
      </c>
      <c r="C362" s="157" t="str">
        <f>IFERROR(LOOKUP(2,1/(('State TFS'!$C$3:$C$90=$C$357)*('State TFS'!$H$3:$H$90=1)),'State TFS'!$E$3:$E$90),"")</f>
        <v>PERCENT</v>
      </c>
      <c r="D362" s="159"/>
      <c r="E362" s="160"/>
      <c r="F362" s="160"/>
      <c r="G362" s="160"/>
      <c r="H362" s="160"/>
      <c r="I362" s="160"/>
      <c r="J362" s="161"/>
    </row>
    <row r="363" ht="14.25" hidden="1" customHeight="1" spans="1:64">
      <c r="A363" s="22"/>
      <c r="B363" s="156" t="s">
        <v>567</v>
      </c>
      <c r="C363" s="163">
        <f>IFERROR(LOOKUP(2,1/(('State TFS'!$C$3:$C$90=$C$357)*('State TFS'!$H$3:$H$90=1)),'State TFS'!$I$3:$I$90),0)</f>
        <v>1</v>
      </c>
      <c r="D363" s="159"/>
      <c r="E363" s="160"/>
      <c r="F363" s="160"/>
      <c r="G363" s="160"/>
      <c r="H363" s="160"/>
      <c r="I363" s="160"/>
      <c r="J363" s="161"/>
    </row>
    <row r="364" ht="14.25" hidden="1" customHeight="1" spans="1:64">
      <c r="A364" s="22"/>
      <c r="B364" s="156" t="s">
        <v>568</v>
      </c>
      <c r="C364" s="163">
        <f>IFERROR(LOOKUP(2,1/(('State TFS'!$C$3:$C$90=$C$357)*('State TFS'!$H$3:$H$90=1)),'State TFS'!$J$3:$J$90),0)</f>
        <v>1</v>
      </c>
      <c r="D364" s="22"/>
      <c r="J364" s="164"/>
    </row>
    <row r="365" ht="14.25" hidden="1" customHeight="1" spans="1:64">
      <c r="A365" s="22"/>
      <c r="B365" s="156" t="s">
        <v>569</v>
      </c>
      <c r="C365" s="163">
        <f>IFERROR(LOOKUP(2,1/(('State TFS'!$C$3:$C$90=$C$357)*('State TFS'!$H$3:$H$90=1)),'State TFS'!$K$3:$K$90),0)</f>
        <v>0</v>
      </c>
      <c r="D365" s="22"/>
      <c r="J365" s="164"/>
    </row>
    <row r="366" ht="14.25" hidden="1" customHeight="1" spans="1:64">
      <c r="A366" s="22"/>
      <c r="B366" s="156" t="s">
        <v>570</v>
      </c>
      <c r="C366" s="163">
        <f>IFERROR(LOOKUP(2,1/(('State TFS'!$C$3:$C$90=$C$357)*('State TFS'!$H$3:$H$90=1)),'State TFS'!$L$3:$L$90),0)</f>
        <v>0</v>
      </c>
      <c r="D366" s="22"/>
    </row>
    <row r="367" ht="14.25" hidden="1" customHeight="1" spans="1:64">
      <c r="A367" s="22"/>
      <c r="B367" s="165" t="s">
        <v>571</v>
      </c>
      <c r="C367" s="166">
        <f>IF(C359="","",IF(C362="AMOUNT",C361,ROUND((C361/100)*($C$351+IF(C363=1,$C$352,0)+IF(C364=1,$C$353,0)+IF(C365=1,$C$354,0)),IF(C366=1,0,2))))</f>
        <v>182.73</v>
      </c>
      <c r="D367" s="22"/>
    </row>
    <row r="368" ht="15" hidden="1" customHeight="1" spans="1:64">
      <c r="A368" s="22"/>
      <c r="B368" s="99"/>
      <c r="C368" s="113"/>
      <c r="D368" s="22"/>
    </row>
    <row r="369" ht="14.25" hidden="1" customHeight="1" spans="1:4">
      <c r="A369" s="22"/>
      <c r="B369" s="167" t="s">
        <v>563</v>
      </c>
      <c r="C369" s="157" t="str">
        <f>IFERROR(LOOKUP(2,1/(('State TFS'!$C$3:$C$90=$C$357)*('State TFS'!$H$3:$H$90=2)),'State TFS'!$A$3:$A$90),"")</f>
        <v>Stamp Fee</v>
      </c>
      <c r="D369" s="22"/>
    </row>
    <row r="370" ht="14.25" hidden="1" customHeight="1" spans="1:4">
      <c r="A370" s="22"/>
      <c r="B370" s="167" t="s">
        <v>564</v>
      </c>
      <c r="C370" s="157" t="str">
        <f>IFERROR(LOOKUP(2,1/(('State TFS'!$C$3:$C$90=$C$357)*('State TFS'!$H$3:$H$90=2)),'State TFS'!$B$3:$B$90),"")</f>
        <v>Fee</v>
      </c>
      <c r="D370" s="22"/>
    </row>
    <row r="371" ht="14.25" hidden="1" customHeight="1" spans="1:4">
      <c r="A371" s="22"/>
      <c r="B371" s="167" t="s">
        <v>565</v>
      </c>
      <c r="C371" s="162">
        <f>IFERROR(LOOKUP(2,1/(('State TFS'!$C$3:$C$90=$C$357)*('State TFS'!$H$3:$H$90=2)),'State TFS'!$D$3:$D$90),"")</f>
        <v>0.03</v>
      </c>
      <c r="D371" s="22"/>
    </row>
    <row r="372" ht="14.25" hidden="1" customHeight="1" spans="1:4">
      <c r="A372" s="22"/>
      <c r="B372" s="167" t="s">
        <v>566</v>
      </c>
      <c r="C372" s="157" t="str">
        <f>IFERROR(LOOKUP(2,1/(('State TFS'!$C$3:$C$90=$C$357)*('State TFS'!$H$3:$H$90=2)),'State TFS'!$E$3:$E$90),"")</f>
        <v>PERCENT</v>
      </c>
      <c r="D372" s="22"/>
    </row>
    <row r="373" ht="14.25" hidden="1" customHeight="1" spans="1:4">
      <c r="B373" s="167" t="s">
        <v>567</v>
      </c>
      <c r="C373" s="163">
        <f>IFERROR(LOOKUP(2,1/(('State TFS'!$C$3:$C$90=$C$357)*('State TFS'!$H$3:$H$90=2)),'State TFS'!$I$3:$I$90),0)</f>
        <v>1</v>
      </c>
    </row>
    <row r="374" ht="14.25" hidden="1" customHeight="1" spans="1:4">
      <c r="B374" s="167" t="s">
        <v>568</v>
      </c>
      <c r="C374" s="163">
        <f>IFERROR(LOOKUP(2,1/(('State TFS'!$C$3:$C$90=$C$357)*('State TFS'!$H$3:$H$90=2)),'State TFS'!$J$3:$J$90),0)</f>
        <v>1</v>
      </c>
    </row>
    <row r="375" ht="14.25" hidden="1" customHeight="1" spans="1:4">
      <c r="B375" s="167" t="s">
        <v>569</v>
      </c>
      <c r="C375" s="163">
        <f>IFERROR(LOOKUP(2,1/(('State TFS'!$C$3:$C$90=$C$357)*('State TFS'!$H$3:$H$90=2)),'State TFS'!$K$3:$K$90),0)</f>
        <v>0</v>
      </c>
    </row>
    <row r="376" ht="14.25" hidden="1" customHeight="1" spans="1:4">
      <c r="B376" s="167" t="s">
        <v>570</v>
      </c>
      <c r="C376" s="163">
        <f>IFERROR(LOOKUP(2,1/(('State TFS'!$C$3:$C$90=$C$357)*('State TFS'!$H$3:$H$90=2)),'State TFS'!$L$3:$L$90),0)</f>
        <v>0</v>
      </c>
    </row>
    <row r="377" ht="14.25" hidden="1" customHeight="1" spans="1:4">
      <c r="B377" s="168" t="s">
        <v>571</v>
      </c>
      <c r="C377" s="166">
        <f>IF(C369="","",IF(C372="AMOUNT",C371,ROUND((C371/100)*($C$351+IF(C373=1,$C$352,0)+IF(C374=1,$C$353,0)+IF(C375=1,$C$354,0)),IF(C376=1,0,2))))</f>
        <v>1.11</v>
      </c>
    </row>
    <row r="378" ht="15.9" hidden="1" customHeight="1" spans="1:4">
      <c r="B378" s="13"/>
      <c r="C378" s="13"/>
    </row>
    <row r="379" ht="14.25" hidden="1" customHeight="1" spans="1:4">
      <c r="B379" s="167" t="s">
        <v>563</v>
      </c>
      <c r="C379" s="157" t="str">
        <f>IFERROR(LOOKUP(2,1/(('State TFS'!$C$3:$C$90=$C$357)*('State TFS'!$H$3:$H$90=3)),'State TFS'!$A$3:$A$90),"")</f>
        <v>DCA EMPA RESIDENTIAL FEE</v>
      </c>
    </row>
    <row r="380" ht="14.25" hidden="1" customHeight="1" spans="1:4">
      <c r="B380" s="167" t="s">
        <v>564</v>
      </c>
      <c r="C380" s="157" t="str">
        <f>IFERROR(LOOKUP(2,1/(('State TFS'!$C$3:$C$90=$C$357)*('State TFS'!$H$3:$H$90=3)),'State TFS'!$B$3:$B$90),"")</f>
        <v>Fee</v>
      </c>
    </row>
    <row r="381" ht="14.25" hidden="1" customHeight="1" spans="1:4">
      <c r="B381" s="167" t="s">
        <v>565</v>
      </c>
      <c r="C381" s="162">
        <f>IFERROR(LOOKUP(2,1/(('State TFS'!$C$3:$C$90=$C$357)*('State TFS'!$H$3:$H$90=3)),'State TFS'!$D$3:$D$90),"")</f>
        <v>2</v>
      </c>
    </row>
    <row r="382" ht="14.25" hidden="1" customHeight="1" spans="1:4">
      <c r="B382" s="167" t="s">
        <v>566</v>
      </c>
      <c r="C382" s="157" t="str">
        <f>IFERROR(LOOKUP(2,1/(('State TFS'!$C$3:$C$90=$C$357)*('State TFS'!$H$3:$H$90=3)),'State TFS'!$E$3:$E$90),"")</f>
        <v>AMOUNT</v>
      </c>
    </row>
    <row r="383" ht="14.25" hidden="1" customHeight="1" spans="1:4">
      <c r="B383" s="167" t="s">
        <v>567</v>
      </c>
      <c r="C383" s="163">
        <f>IFERROR(LOOKUP(2,1/(('State TFS'!$C$3:$C$90=$C$357)*('State TFS'!$H$3:$H$90=3)),'State TFS'!$I$3:$I$90),0)</f>
        <v>0</v>
      </c>
    </row>
    <row r="384" ht="14.25" hidden="1" customHeight="1" spans="1:4">
      <c r="B384" s="167" t="s">
        <v>568</v>
      </c>
      <c r="C384" s="163">
        <f>IFERROR(LOOKUP(2,1/(('State TFS'!$C$3:$C$90=$C$357)*('State TFS'!$H$3:$H$90=3)),'State TFS'!$J$3:$J$90),0)</f>
        <v>0</v>
      </c>
    </row>
    <row r="385" ht="14.25" hidden="1" customHeight="1" spans="2:3">
      <c r="B385" s="167" t="s">
        <v>569</v>
      </c>
      <c r="C385" s="163">
        <f>IFERROR(LOOKUP(2,1/(('State TFS'!$C$3:$C$90=$C$357)*('State TFS'!$H$3:$H$90=3)),'State TFS'!$K$3:$K$90),0)</f>
        <v>0</v>
      </c>
    </row>
    <row r="386" ht="14.25" hidden="1" customHeight="1" spans="2:3">
      <c r="B386" s="167" t="s">
        <v>570</v>
      </c>
      <c r="C386" s="163">
        <f>IFERROR(LOOKUP(2,1/(('State TFS'!$C$3:$C$90=$C$357)*('State TFS'!$H$3:$H$90=3)),'State TFS'!$L$3:$L$90),0)</f>
        <v>0</v>
      </c>
    </row>
    <row r="387" ht="14.25" hidden="1" customHeight="1" spans="2:3">
      <c r="B387" s="168" t="s">
        <v>571</v>
      </c>
      <c r="C387" s="166">
        <f>IF(C379="","",IF(C382="AMOUNT",C381,ROUND((C381/100)*($C$351+IF(C383=1,$C$352,0)+IF(C384=1,$C$353,0)+IF(C385=1,$C$354,0)),IF(C386=1,0,2))))</f>
        <v>2</v>
      </c>
    </row>
    <row r="388" ht="15" hidden="1" customHeight="1" spans="2:3">
      <c r="B388" s="13"/>
      <c r="C388" s="13"/>
    </row>
    <row r="389" ht="14.25" hidden="1" customHeight="1" spans="2:3">
      <c r="B389" s="167" t="s">
        <v>563</v>
      </c>
      <c r="C389" s="157" t="str">
        <f>IFERROR(LOOKUP(2,1/(('State TFS'!$C$3:$C$90=$C$357)*('State TFS'!$H$3:$H$90=4)),'State TFS'!$A$3:$A$90),"")</f>
        <v/>
      </c>
    </row>
    <row r="390" ht="14.25" hidden="1" customHeight="1" spans="2:3">
      <c r="B390" s="167" t="s">
        <v>564</v>
      </c>
      <c r="C390" s="157" t="str">
        <f>IFERROR(LOOKUP(2,1/(('State TFS'!$C$3:$C$90=$C$357)*('State TFS'!$H$3:$H$90=4)),'State TFS'!$B$3:$B$90),"")</f>
        <v/>
      </c>
    </row>
    <row r="391" ht="14.25" hidden="1" customHeight="1" spans="2:3">
      <c r="B391" s="167" t="s">
        <v>565</v>
      </c>
      <c r="C391" s="162" t="str">
        <f>IFERROR(LOOKUP(2,1/(('State TFS'!$C$3:$C$90=$C$357)*('State TFS'!$H$3:$H$90=4)),'State TFS'!$D$3:$D$90),"")</f>
        <v/>
      </c>
    </row>
    <row r="392" ht="14.25" hidden="1" customHeight="1" spans="2:3">
      <c r="B392" s="167" t="s">
        <v>566</v>
      </c>
      <c r="C392" s="157" t="str">
        <f>IFERROR(LOOKUP(2,1/(('State TFS'!$C$3:$C$90=$C$357)*('State TFS'!$H$3:$H$90=4)),'State TFS'!$E$3:$E$90),"")</f>
        <v/>
      </c>
    </row>
    <row r="393" ht="14.25" hidden="1" customHeight="1" spans="2:3">
      <c r="B393" s="167" t="s">
        <v>567</v>
      </c>
      <c r="C393" s="163">
        <f>IFERROR(LOOKUP(2,1/(('State TFS'!$C$3:$C$90=$C$357)*('State TFS'!$H$3:$H$90=4)),'State TFS'!$I$3:$I$90),0)</f>
        <v>0</v>
      </c>
    </row>
    <row r="394" ht="14.25" hidden="1" customHeight="1" spans="2:3">
      <c r="B394" s="167" t="s">
        <v>568</v>
      </c>
      <c r="C394" s="163">
        <f>IFERROR(LOOKUP(2,1/(('State TFS'!$C$3:$C$90=$C$357)*('State TFS'!$H$3:$H$90=4)),'State TFS'!$J$3:$J$90),0)</f>
        <v>0</v>
      </c>
    </row>
    <row r="395" ht="14.25" hidden="1" customHeight="1" spans="2:3">
      <c r="B395" s="167" t="s">
        <v>569</v>
      </c>
      <c r="C395" s="163">
        <f>IFERROR(LOOKUP(2,1/(('State TFS'!$C$3:$C$90=$C$357)*('State TFS'!$H$3:$H$90=4)),'State TFS'!$K$3:$K$90),0)</f>
        <v>0</v>
      </c>
    </row>
    <row r="396" ht="14.25" hidden="1" customHeight="1" spans="2:3">
      <c r="B396" s="167" t="s">
        <v>570</v>
      </c>
      <c r="C396" s="163">
        <f>IFERROR(LOOKUP(2,1/(('State TFS'!$C$3:$C$90=$C$357)*('State TFS'!$H$3:$H$90=4)),'State TFS'!$L$3:$L$90),0)</f>
        <v>0</v>
      </c>
    </row>
    <row r="397" ht="14.25" hidden="1" customHeight="1" spans="2:3">
      <c r="B397" s="168" t="s">
        <v>571</v>
      </c>
      <c r="C397" s="166" t="str">
        <f>IF(C389="","",IF(C392="AMOUNT",C391,ROUND((C391/100)*($C$351+IF(C393=1,$C$352,0)+IF(C394=1,$C$353,0)+IF(C395=1,$C$354,0)),IF(C396=1,0,2))))</f>
        <v/>
      </c>
    </row>
    <row r="398" ht="15" hidden="1" customHeight="1" spans="2:3">
      <c r="B398" s="13"/>
      <c r="C398" s="13"/>
    </row>
    <row r="399" ht="14.25" hidden="1" customHeight="1" spans="2:3">
      <c r="B399" s="167" t="s">
        <v>572</v>
      </c>
      <c r="C399" s="169">
        <f>IF(C360="Tax",N(C367),0)+IF(C370="Tax",N(C377),0)+IF(C380="Tax",N(C387),0)+IF(C390="Tax",N(C397),0)</f>
        <v>182.73</v>
      </c>
    </row>
    <row r="400" ht="14.25" hidden="1" customHeight="1" spans="2:3">
      <c r="B400" s="167" t="s">
        <v>573</v>
      </c>
      <c r="C400" s="169">
        <f>IF(C360="Fee",N(C367),0)+IF(C370="Fee",N(C377),0)+IF(C380="Fee",N(C387),0)+IF(C390="Fee",N(C397),0)</f>
        <v>3.11</v>
      </c>
    </row>
    <row r="401" ht="15" hidden="1" customHeight="1" spans="2:3">
      <c r="B401" s="13"/>
      <c r="C401" s="13"/>
    </row>
    <row r="402" ht="18" hidden="1" customHeight="1" spans="2:3">
      <c r="B402" s="170" t="s">
        <v>574</v>
      </c>
      <c r="C402" s="13"/>
    </row>
    <row r="403" ht="14.25" hidden="1" customHeight="1" spans="2:3">
      <c r="B403" s="167" t="s">
        <v>575</v>
      </c>
      <c r="C403" s="169">
        <f>C399</f>
        <v>182.73</v>
      </c>
    </row>
    <row r="404" ht="14.25" hidden="1" customHeight="1" spans="2:3">
      <c r="B404" s="167" t="s">
        <v>576</v>
      </c>
      <c r="C404" s="169">
        <f>C400</f>
        <v>3.11</v>
      </c>
    </row>
    <row r="405" ht="14.25" hidden="1" customHeight="1" spans="2:3">
      <c r="B405" s="167" t="s">
        <v>577</v>
      </c>
      <c r="C405" s="169">
        <f>C352</f>
        <v>0</v>
      </c>
    </row>
    <row r="406" ht="14.25" hidden="1" customHeight="1" spans="2:3">
      <c r="B406" s="167" t="s">
        <v>578</v>
      </c>
      <c r="C406" s="169">
        <f>C353</f>
        <v>0</v>
      </c>
    </row>
    <row r="407" ht="14.25" hidden="1" customHeight="1" spans="2:3">
      <c r="B407" s="167" t="s">
        <v>579</v>
      </c>
      <c r="C407" s="169">
        <f>C354</f>
        <v>0</v>
      </c>
    </row>
    <row r="408" ht="14.25" hidden="1" customHeight="1" spans="2:3">
      <c r="B408" s="168" t="s">
        <v>580</v>
      </c>
      <c r="C408" s="166">
        <f>SUM(C403:C407)</f>
        <v>185.84</v>
      </c>
    </row>
    <row r="409" ht="14.25" hidden="1" customHeight="1" spans="2:3">
      <c r="B409" s="168" t="s">
        <v>581</v>
      </c>
      <c r="C409" s="166">
        <f>C351+C408</f>
        <v>3884.84</v>
      </c>
    </row>
  </sheetData>
  <mergeCells count="8">
    <mergeCell ref="B1:C1"/>
    <mergeCell ref="B87:C87"/>
    <mergeCell ref="B102:C102"/>
    <mergeCell ref="B230:C230"/>
    <mergeCell ref="B333:C333"/>
    <mergeCell ref="B350:C350"/>
    <mergeCell ref="B356:C356"/>
    <mergeCell ref="B402:C402"/>
  </mergeCells>
  <dataValidations count="31">
    <dataValidation type="list" allowBlank="1" showInputMessage="1" showErrorMessage="1" sqref="C8">
      <formula1>"Lloyds"</formula1>
    </dataValidation>
    <dataValidation type="list" allowBlank="1" showInputMessage="1" showErrorMessage="1" sqref="C9">
      <formula1>"DP1,DP3,HO3,HO5,HO8,HO6"</formula1>
    </dataValidation>
    <dataValidation type="list" allowBlank="1" sqref="C14">
      <formula1>"New_Business,Renewal"</formula1>
    </dataValidation>
    <dataValidation type="list" showErrorMessage="1" errorTitle="Invalid State" error="Please select a valid state from the dropdown list" sqref="C15">
      <formula1>INDIRECT(IF($C$9="HO6","HO6_DV_State","DV_State"))</formula1>
    </dataValidation>
    <dataValidation type="list" allowBlank="1" showErrorMessage="1" errorTitle="Invalid County" error="Please select a valid county from the dropdown list" sqref="C16">
      <formula1>INDIRECT(IF($C$9="HO6","HO6_"&amp;C15,C15))</formula1>
    </dataValidation>
    <dataValidation type="list" allowBlank="1" showInputMessage="1" showErrorMessage="1" sqref="C22">
      <formula1>"&lt;1000',1001'-2500',2500' - 1 Mi.,1 - 2 Mi.,2 - 5 Mi.,5 - 10 Mi.,10 - 15 Mi.,15 - 25 Mi.,25 - 50 Mi.,50 - 75 Mi.,75 - 100 Mi.,&gt;100 Mi."</formula1>
    </dataValidation>
    <dataValidation type="list" allowBlank="1" sqref="C25">
      <formula1>"Frame,Masonry,Reinforced Concrete,Superior,Steel"</formula1>
    </dataValidation>
    <dataValidation type="list" showErrorMessage="1" errorTitle="Invalid Input" error="Please select from the dropdown list" promptTitle="Occupancy Type" prompt="Select occupancy type" sqref="C26">
      <formula1>INDIRECT(IF($C$9="HO6","'Rate Tables'!$QS$2:$QS$6","'Rate Tables'!$QR$2:$QR$7"))</formula1>
    </dataValidation>
    <dataValidation type="list" allowBlank="1" sqref="C28">
      <formula1>"0 - 5 Years,6 - 10 Years,11 or more Years"</formula1>
    </dataValidation>
    <dataValidation type="list" allowBlank="1" sqref="C31">
      <formula1>dv_coverageabandcredit</formula1>
    </dataValidation>
    <dataValidation type="list" allowBlank="1" sqref="C32 C43 C52:C55 C57:C58">
      <formula1>"Yes,No"</formula1>
    </dataValidation>
    <dataValidation type="list" allowBlank="1" sqref="C34">
      <formula1>"1,2,3,4,5,6,7,8,9,10"</formula1>
    </dataValidation>
    <dataValidation type="list" allowBlank="1" sqref="C35">
      <formula1>"None,Central Station Burglary Alarm,Central Station Fire Alarm,Central Station Burglary &amp; Fire Alarm"</formula1>
    </dataValidation>
    <dataValidation type="list" allowBlank="1" showInputMessage="1" showErrorMessage="1" sqref="C36">
      <formula1>"5000,10000,15000,25000,50000,Full Policy Limits"</formula1>
    </dataValidation>
    <dataValidation type="list" allowBlank="1" sqref="C37">
      <formula1>"500,1000,1500,2500,5000,10000,25000,50000"</formula1>
    </dataValidation>
    <dataValidation type="list" allowBlank="1" sqref="C38">
      <formula1>"2500,5000,10000,Equal to AOP,Excluded"</formula1>
    </dataValidation>
    <dataValidation type="list" allowBlank="1" showInputMessage="1" showErrorMessage="1" sqref="C40 C93">
      <formula1>"No Hit,Reject,Not Needed,835-997,799-834,769-798,741-768,713-740,686-712,653-685,614-652,549-613,0-548"</formula1>
    </dataValidation>
    <dataValidation type="list" allowBlank="1" showInputMessage="1" showErrorMessage="1" sqref="C45">
      <formula1>'Rate Tables'!$JT$8:$JT$13</formula1>
    </dataValidation>
    <dataValidation type="list" allowBlank="1" sqref="C50">
      <formula1>"5000,10000,15000,None"</formula1>
    </dataValidation>
    <dataValidation type="list" allowBlank="1" sqref="C51">
      <formula1>"NONE,5000,10000,25000"</formula1>
    </dataValidation>
    <dataValidation type="list" allowBlank="1" sqref="C56">
      <formula1>"5000,6000,7000,8000,9000,10000,Not Applicable"</formula1>
    </dataValidation>
    <dataValidation type="list" allowBlank="1" sqref="C59">
      <formula1>"EXCLUDED,5% Deductible,10% Deductible,15% Deductible,25% Deductible"</formula1>
    </dataValidation>
    <dataValidation type="list" allowBlank="1" sqref="C60">
      <formula1>"Excluded,Included"</formula1>
    </dataValidation>
    <dataValidation type="list" allowBlank="1" showInputMessage="1" showErrorMessage="1" sqref="C77">
      <formula1>"5000,Excluded,Included"</formula1>
    </dataValidation>
    <dataValidation type="list" allowBlank="1" showInputMessage="1" showErrorMessage="1" sqref="C81">
      <formula1>"None,100000,300000,500000,1000000"</formula1>
    </dataValidation>
    <dataValidation type="list" allowBlank="1" showInputMessage="1" showErrorMessage="1" sqref="C82">
      <formula1>"None,1000,2000,3000,4000,5000,10000"</formula1>
    </dataValidation>
    <dataValidation type="list" allowBlank="1" showInputMessage="1" showErrorMessage="1" sqref="C89">
      <formula1>"Yes,No"</formula1>
    </dataValidation>
    <dataValidation type="list" allowBlank="1" sqref="C92 C94">
      <formula1>"None,1000,2000,3000,4000,5000,10000"</formula1>
    </dataValidation>
    <dataValidation type="list" allowBlank="1" showInputMessage="1" showErrorMessage="1" sqref="C95">
      <formula1>"No Adjustment,Target Premium,Percentage Adjustment,Target Fully developed rate"</formula1>
    </dataValidation>
    <dataValidation type="list" allowBlank="1" showInputMessage="1" showErrorMessage="1" sqref="C12:C13">
      <formula1>"RCV,ACV,FRC"</formula1>
    </dataValidation>
    <dataValidation type="list" allowBlank="1" showInputMessage="1" showErrorMessage="1" sqref="C78:C79">
      <formula1>"Excluded,Included"</formula1>
    </dataValidation>
  </dataValidations>
  <pageMargins left="0.75" right="0.75" top="1" bottom="1" header="0.511811023622047" footer="0.511811023622047"/>
  <pageSetup paperSize="9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C26906"/>
  <sheetViews>
    <sheetView topLeftCell="JO1" workbookViewId="0">
      <selection activeCell="D9" sqref="D9"/>
    </sheetView>
  </sheetViews>
  <sheetFormatPr defaultColWidth="9" defaultRowHeight="14.4"/>
  <cols>
    <col min="1" max="1" width="28" customWidth="1"/>
    <col min="2" max="2" width="26.6666666666667" customWidth="1"/>
    <col min="3" max="3" width="30.2222222222222" customWidth="1"/>
    <col min="4" max="4" width="37.2222222222222" customWidth="1"/>
    <col min="5" max="5" width="29.1111111111111" customWidth="1"/>
    <col min="6" max="6" width="7.66666666666667" customWidth="1"/>
    <col min="7" max="7" width="29.6666666666667" customWidth="1"/>
    <col min="8" max="8" width="31.1111111111111" customWidth="1"/>
    <col min="9" max="9" width="36.8888888888889" customWidth="1"/>
    <col min="10" max="10" width="33.2222222222222" customWidth="1"/>
    <col min="12" max="12" width="32.2222222222222" customWidth="1"/>
    <col min="14" max="14" width="28" customWidth="1"/>
    <col min="15" max="15" width="30" customWidth="1"/>
    <col min="16" max="16" width="29.1111111111111" customWidth="1"/>
    <col min="17" max="17" width="19" customWidth="1"/>
    <col min="18" max="18" width="20.6666666666667" customWidth="1"/>
    <col min="19" max="19" width="26.1111111111111" customWidth="1"/>
    <col min="20" max="20" width="35.3333333333333" customWidth="1"/>
    <col min="21" max="21" width="26.1111111111111" customWidth="1"/>
    <col min="22" max="22" width="38.2222222222222" customWidth="1"/>
    <col min="23" max="23" width="9.22222222222222" customWidth="1"/>
    <col min="24" max="24" width="29.6666666666667" customWidth="1"/>
    <col min="25" max="25" width="29.7777777777778" customWidth="1"/>
    <col min="26" max="26" width="31.6666666666667" customWidth="1"/>
    <col min="27" max="27" width="29.2222222222222" customWidth="1"/>
    <col min="28" max="28" width="25.6666666666667" customWidth="1"/>
    <col min="30" max="30" width="29.6666666666667" customWidth="1"/>
    <col min="31" max="31" width="24.2222222222222" customWidth="1"/>
    <col min="32" max="32" width="23.2222222222222" customWidth="1"/>
    <col min="33" max="33" width="23.3333333333333" customWidth="1"/>
    <col min="34" max="34" width="29.8888888888889" customWidth="1"/>
    <col min="36" max="36" width="29.6666666666667" customWidth="1"/>
    <col min="37" max="37" width="31.8888888888889" customWidth="1"/>
    <col min="38" max="38" width="31.6666666666667" customWidth="1"/>
    <col min="39" max="39" width="32.2222222222222" customWidth="1"/>
    <col min="40" max="40" width="12" customWidth="1"/>
    <col min="41" max="41" width="37.6666666666667" customWidth="1"/>
    <col min="42" max="42" width="9.11111111111111" customWidth="1"/>
    <col min="43" max="43" width="29.6666666666667" customWidth="1"/>
    <col min="44" max="44" width="31.6666666666667" customWidth="1"/>
    <col min="45" max="45" width="31.2222222222222" customWidth="1"/>
    <col min="46" max="46" width="26.6666666666667" customWidth="1"/>
    <col min="47" max="47" width="13.4444444444444" customWidth="1"/>
    <col min="48" max="48" width="31.8888888888889" customWidth="1"/>
    <col min="50" max="50" width="29.6666666666667" customWidth="1"/>
    <col min="51" max="51" width="33.6666666666667" customWidth="1"/>
    <col min="52" max="52" width="31.2222222222222" customWidth="1"/>
    <col min="53" max="53" width="27.3333333333333" customWidth="1"/>
    <col min="54" max="54" width="28" customWidth="1"/>
    <col min="56" max="56" width="39.7777777777778" customWidth="1"/>
    <col min="58" max="58" width="29.6666666666667" customWidth="1"/>
    <col min="59" max="59" width="28.2222222222222" customWidth="1"/>
    <col min="60" max="60" width="31.2222222222222" customWidth="1"/>
    <col min="61" max="61" width="27.3333333333333" customWidth="1"/>
    <col min="62" max="62" width="25.6666666666667" customWidth="1"/>
    <col min="63" max="63" width="26.3333333333333" customWidth="1"/>
    <col min="64" max="64" width="30.7777777777778" customWidth="1"/>
    <col min="65" max="65" width="21.3333333333333" customWidth="1"/>
    <col min="66" max="66" width="31.7777777777778" customWidth="1"/>
    <col min="68" max="68" width="29.6666666666667" customWidth="1"/>
    <col min="69" max="69" width="28.2222222222222" customWidth="1"/>
    <col min="70" max="70" width="39.1111111111111" customWidth="1"/>
    <col min="71" max="71" width="39.7777777777778" customWidth="1"/>
    <col min="72" max="72" width="32.7777777777778" customWidth="1"/>
    <col min="73" max="73" width="31.8888888888889" customWidth="1"/>
    <col min="74" max="74" width="22.6666666666667" customWidth="1"/>
    <col min="76" max="76" width="37.2222222222222" customWidth="1"/>
    <col min="78" max="78" width="29.6666666666667" customWidth="1"/>
    <col min="79" max="79" width="28.2222222222222" customWidth="1"/>
    <col min="80" max="80" width="31.2222222222222" customWidth="1"/>
    <col min="81" max="81" width="36.1111111111111" customWidth="1"/>
    <col min="83" max="83" width="35.2222222222222" customWidth="1"/>
    <col min="85" max="85" width="29.6666666666667" customWidth="1"/>
    <col min="86" max="86" width="28.2222222222222" customWidth="1"/>
    <col min="87" max="87" width="31.6666666666667" customWidth="1"/>
    <col min="88" max="88" width="36" customWidth="1"/>
    <col min="89" max="89" width="19" customWidth="1"/>
    <col min="90" max="90" width="19.2222222222222" customWidth="1"/>
    <col min="91" max="91" width="36.1111111111111" customWidth="1"/>
    <col min="93" max="93" width="29.6666666666667" customWidth="1"/>
    <col min="94" max="94" width="27.2222222222222" customWidth="1"/>
    <col min="95" max="95" width="34.2222222222222" customWidth="1"/>
    <col min="97" max="97" width="29.6666666666667" customWidth="1"/>
    <col min="98" max="98" width="28.2222222222222" customWidth="1"/>
    <col min="99" max="99" width="31.3333333333333" customWidth="1"/>
    <col min="100" max="100" width="32.8888888888889" customWidth="1"/>
    <col min="102" max="102" width="27.8888888888889" customWidth="1"/>
    <col min="104" max="104" width="29.6666666666667" customWidth="1"/>
    <col min="105" max="105" width="28.2222222222222" customWidth="1"/>
    <col min="106" max="106" width="31.2222222222222" customWidth="1"/>
    <col min="107" max="107" width="30.2222222222222" customWidth="1"/>
    <col min="109" max="109" width="31.2222222222222" customWidth="1"/>
    <col min="111" max="111" width="29.6666666666667" customWidth="1"/>
    <col min="112" max="112" width="28.2222222222222" customWidth="1"/>
    <col min="113" max="113" width="31.3333333333333" customWidth="1"/>
    <col min="114" max="114" width="27.8888888888889" customWidth="1"/>
    <col min="118" max="118" width="29.6666666666667" customWidth="1"/>
    <col min="119" max="119" width="28.2222222222222" customWidth="1"/>
    <col min="120" max="120" width="26.2222222222222" customWidth="1"/>
    <col min="121" max="121" width="31.6666666666667" customWidth="1"/>
    <col min="122" max="122" width="22.7777777777778" customWidth="1"/>
    <col min="123" max="123" width="24.2222222222222" customWidth="1"/>
    <col min="124" max="124" width="36.2222222222222" customWidth="1"/>
    <col min="126" max="126" width="41.7777777777778" customWidth="1"/>
    <col min="128" max="128" width="29.6666666666667" customWidth="1"/>
    <col min="129" max="129" width="28.2222222222222" customWidth="1"/>
    <col min="130" max="130" width="31.6666666666667" customWidth="1"/>
    <col min="131" max="131" width="37.3333333333333" customWidth="1"/>
    <col min="132" max="132" width="34.7777777777778" customWidth="1"/>
    <col min="134" max="134" width="36.2222222222222" customWidth="1"/>
    <col min="136" max="136" width="29.6666666666667" customWidth="1"/>
    <col min="137" max="137" width="28.2222222222222" customWidth="1"/>
    <col min="138" max="138" width="31.6666666666667" customWidth="1"/>
    <col min="139" max="139" width="37.3333333333333" customWidth="1"/>
    <col min="140" max="140" width="38.2222222222222" customWidth="1"/>
    <col min="141" max="141" width="36.3333333333333" customWidth="1"/>
    <col min="143" max="143" width="29.6666666666667" customWidth="1"/>
    <col min="144" max="144" width="28.2222222222222" customWidth="1"/>
    <col min="145" max="145" width="31.2222222222222" customWidth="1"/>
    <col min="146" max="146" width="34.8888888888889" customWidth="1"/>
    <col min="147" max="147" width="29.6666666666667" customWidth="1"/>
    <col min="148" max="148" width="25.2222222222222" customWidth="1"/>
    <col min="150" max="150" width="33" customWidth="1"/>
    <col min="152" max="152" width="29.6666666666667" customWidth="1"/>
    <col min="153" max="153" width="28.2222222222222" customWidth="1"/>
    <col min="154" max="154" width="31.2222222222222" customWidth="1"/>
    <col min="155" max="155" width="29.2222222222222" customWidth="1"/>
    <col min="156" max="156" width="24.7777777777778" customWidth="1"/>
    <col min="157" max="157" width="33.7777777777778" customWidth="1"/>
    <col min="158" max="158" width="32.7777777777778" customWidth="1"/>
    <col min="160" max="160" width="29.7777777777778" customWidth="1"/>
    <col min="162" max="162" width="29.6666666666667" customWidth="1"/>
    <col min="163" max="163" width="28.2222222222222" customWidth="1"/>
    <col min="164" max="164" width="31.2222222222222" customWidth="1"/>
    <col min="165" max="165" width="29.2222222222222" customWidth="1"/>
    <col min="166" max="166" width="35.7777777777778" customWidth="1"/>
    <col min="167" max="167" width="25" customWidth="1"/>
    <col min="168" max="168" width="42.2222222222222" customWidth="1"/>
    <col min="170" max="170" width="29.6666666666667" customWidth="1"/>
    <col min="171" max="171" width="28.2222222222222" customWidth="1"/>
    <col min="172" max="172" width="31.6666666666667" customWidth="1"/>
    <col min="173" max="173" width="32.7777777777778" customWidth="1"/>
    <col min="175" max="175" width="30.1111111111111" customWidth="1"/>
    <col min="177" max="177" width="29.6666666666667" customWidth="1"/>
    <col min="178" max="178" width="28.2222222222222" customWidth="1"/>
    <col min="179" max="179" width="31.2222222222222" customWidth="1"/>
    <col min="180" max="180" width="31.7777777777778" customWidth="1"/>
    <col min="182" max="182" width="32.6666666666667" customWidth="1"/>
    <col min="184" max="184" width="29.6666666666667" customWidth="1"/>
    <col min="185" max="185" width="28.2222222222222" customWidth="1"/>
    <col min="186" max="186" width="31.2222222222222" customWidth="1"/>
    <col min="187" max="187" width="29.7777777777778" customWidth="1"/>
    <col min="188" max="188" width="27" customWidth="1"/>
    <col min="190" max="190" width="29.6666666666667" customWidth="1"/>
    <col min="191" max="191" width="28.2222222222222" customWidth="1"/>
    <col min="192" max="192" width="31.6666666666667" customWidth="1"/>
    <col min="193" max="193" width="32.7777777777778" customWidth="1"/>
    <col min="194" max="194" width="35" customWidth="1"/>
    <col min="196" max="196" width="29.6666666666667" customWidth="1"/>
    <col min="197" max="197" width="28.2222222222222" customWidth="1"/>
    <col min="198" max="198" width="31.6666666666667" customWidth="1"/>
    <col min="199" max="199" width="45.6666666666667" customWidth="1"/>
    <col min="200" max="200" width="38.1111111111111" customWidth="1"/>
    <col min="202" max="202" width="29.6666666666667" customWidth="1"/>
    <col min="203" max="203" width="28.2222222222222" customWidth="1"/>
    <col min="204" max="204" width="31.2222222222222" customWidth="1"/>
    <col min="205" max="205" width="35.3333333333333" customWidth="1"/>
    <col min="206" max="206" width="32.2222222222222" customWidth="1"/>
    <col min="208" max="208" width="31" customWidth="1"/>
    <col min="210" max="210" width="29.6666666666667" customWidth="1"/>
    <col min="211" max="211" width="28.2222222222222" customWidth="1"/>
    <col min="212" max="212" width="31.2222222222222" customWidth="1"/>
    <col min="213" max="213" width="35.3333333333333" customWidth="1"/>
    <col min="214" max="214" width="29.2222222222222" customWidth="1"/>
    <col min="216" max="216" width="42.7777777777778" customWidth="1"/>
    <col min="218" max="218" width="29.6666666666667" customWidth="1"/>
    <col min="219" max="219" width="28.2222222222222" customWidth="1"/>
    <col min="220" max="220" width="31.2222222222222" customWidth="1"/>
    <col min="221" max="221" width="29.2222222222222" customWidth="1"/>
    <col min="222" max="222" width="35.3333333333333" customWidth="1"/>
    <col min="223" max="223" width="32.2222222222222" customWidth="1"/>
    <col min="224" max="224" width="31" customWidth="1"/>
    <col min="226" max="226" width="29.6666666666667" customWidth="1"/>
    <col min="227" max="227" width="28.2222222222222" customWidth="1"/>
    <col min="228" max="228" width="31.6666666666667" customWidth="1"/>
    <col min="229" max="229" width="32.7777777777778" customWidth="1"/>
    <col min="231" max="231" width="30.1111111111111" customWidth="1"/>
    <col min="233" max="233" width="29.6666666666667" customWidth="1"/>
    <col min="234" max="234" width="28.2222222222222" customWidth="1"/>
    <col min="235" max="235" width="31.2222222222222" customWidth="1"/>
    <col min="236" max="236" width="59.7777777777778" customWidth="1"/>
    <col min="238" max="238" width="49.6666666666667" customWidth="1"/>
    <col min="240" max="240" width="29.6666666666667" customWidth="1"/>
    <col min="241" max="241" width="41.1111111111111" customWidth="1"/>
    <col min="242" max="242" width="31.1111111111111" customWidth="1"/>
    <col min="244" max="244" width="29.6666666666667" customWidth="1"/>
    <col min="245" max="245" width="28.2222222222222" customWidth="1"/>
    <col min="246" max="246" width="31.2222222222222" customWidth="1"/>
    <col min="247" max="247" width="42.2222222222222" customWidth="1"/>
    <col min="249" max="249" width="39.6666666666667" customWidth="1"/>
    <col min="251" max="251" width="29.6666666666667" customWidth="1"/>
    <col min="252" max="252" width="28.2222222222222" customWidth="1"/>
    <col min="253" max="253" width="31.2222222222222" customWidth="1"/>
    <col min="254" max="254" width="43.7777777777778" customWidth="1"/>
    <col min="255" max="255" width="40.8888888888889" customWidth="1"/>
    <col min="257" max="257" width="29.6666666666667" customWidth="1"/>
    <col min="258" max="258" width="28.2222222222222" customWidth="1"/>
    <col min="259" max="259" width="31.2222222222222" customWidth="1"/>
    <col min="260" max="260" width="29.2222222222222" customWidth="1"/>
    <col min="261" max="261" width="39.4444444444444" customWidth="1"/>
    <col min="263" max="263" width="29.6666666666667" customWidth="1"/>
    <col min="264" max="264" width="26.2222222222222" customWidth="1"/>
    <col min="265" max="265" width="24.2222222222222" customWidth="1"/>
    <col min="266" max="266" width="22.7777777777778" customWidth="1"/>
    <col min="267" max="267" width="19.7777777777778" customWidth="1"/>
    <col min="268" max="268" width="34.2222222222222" customWidth="1"/>
    <col min="270" max="270" width="29.6666666666667" customWidth="1"/>
    <col min="271" max="271" width="26.2222222222222" customWidth="1"/>
    <col min="272" max="272" width="24.2222222222222" customWidth="1"/>
    <col min="273" max="273" width="22.7777777777778" customWidth="1"/>
    <col min="274" max="274" width="19.7777777777778" customWidth="1"/>
    <col min="275" max="275" width="37.2222222222222" customWidth="1"/>
    <col min="276" max="276" width="41" customWidth="1"/>
    <col min="277" max="277" width="33.1111111111111" customWidth="1"/>
    <col min="279" max="279" width="29.6666666666667" customWidth="1"/>
    <col min="280" max="280" width="40.3333333333333" customWidth="1"/>
    <col min="281" max="281" width="47.2222222222222" customWidth="1"/>
    <col min="283" max="283" width="29.6666666666667" customWidth="1"/>
    <col min="284" max="284" width="14.6666666666667" customWidth="1"/>
    <col min="285" max="285" width="19" customWidth="1"/>
    <col min="287" max="287" width="29.6666666666667" customWidth="1"/>
    <col min="288" max="288" width="29.8888888888889" customWidth="1"/>
    <col min="289" max="289" width="37.7777777777778" customWidth="1"/>
    <col min="291" max="291" width="29.6666666666667" customWidth="1"/>
    <col min="292" max="292" width="28.2222222222222" customWidth="1"/>
    <col min="293" max="293" width="31.2222222222222" customWidth="1"/>
    <col min="294" max="294" width="24.7777777777778" customWidth="1"/>
    <col min="296" max="296" width="29.8888888888889" customWidth="1"/>
    <col min="297" max="297" width="33.8888888888889" customWidth="1"/>
    <col min="298" max="298" width="33.1111111111111" customWidth="1"/>
    <col min="299" max="299" width="50.7777777777778" customWidth="1"/>
    <col min="371" max="371" width="11.6666666666667" customWidth="1"/>
    <col min="373" max="373" width="9.66666666666667" customWidth="1"/>
    <col min="375" max="375" width="12.3333333333333" customWidth="1"/>
    <col min="377" max="377" width="17.8888888888889" customWidth="1"/>
    <col min="379" max="379" width="11.2222222222222" customWidth="1"/>
    <col min="381" max="381" width="10.2222222222222" customWidth="1"/>
    <col min="383" max="383" width="11.2222222222222" customWidth="1"/>
    <col min="385" max="385" width="13.7777777777778" customWidth="1"/>
    <col min="387" max="387" width="10.7777777777778" customWidth="1"/>
    <col min="389" max="389" width="11.6666666666667" customWidth="1"/>
    <col min="391" max="391" width="12.1111111111111" customWidth="1"/>
    <col min="393" max="393" width="13.2222222222222" customWidth="1"/>
    <col min="395" max="395" width="12.7777777777778" customWidth="1"/>
    <col min="397" max="397" width="18.7777777777778" customWidth="1"/>
    <col min="399" max="399" width="11.8888888888889" customWidth="1"/>
    <col min="401" max="401" width="13.7777777777778" customWidth="1"/>
    <col min="403" max="403" width="9.77777777777778" customWidth="1"/>
    <col min="405" max="405" width="13.3333333333333" customWidth="1"/>
    <col min="407" max="407" width="16.3333333333333" customWidth="1"/>
    <col min="409" max="409" width="13.3333333333333" customWidth="1"/>
    <col min="411" max="411" width="13.7777777777778" customWidth="1"/>
    <col min="413" max="413" width="10.2222222222222" customWidth="1"/>
    <col min="415" max="415" width="11.1111111111111" customWidth="1"/>
    <col min="417" max="417" width="10.7777777777778" customWidth="1"/>
    <col min="419" max="419" width="10.2222222222222" customWidth="1"/>
    <col min="421" max="421" width="11.6666666666667" customWidth="1"/>
    <col min="423" max="423" width="12.1111111111111" customWidth="1"/>
    <col min="425" max="425" width="11.6666666666667" customWidth="1"/>
    <col min="427" max="427" width="10.7777777777778" customWidth="1"/>
    <col min="429" max="429" width="10.7777777777778" customWidth="1"/>
    <col min="431" max="431" width="11.3333333333333" customWidth="1"/>
    <col min="433" max="433" width="11.6666666666667" customWidth="1"/>
    <col min="435" max="435" width="12.7777777777778" customWidth="1"/>
    <col min="437" max="437" width="10.7777777777778" customWidth="1"/>
    <col min="439" max="439" width="19" customWidth="1"/>
    <col min="441" max="441" width="11.7777777777778" customWidth="1"/>
    <col min="443" max="443" width="11.7777777777778" customWidth="1"/>
    <col min="448" max="448" width="14.7777777777778" customWidth="1"/>
    <col min="450" max="450" width="27.2222222222222" customWidth="1"/>
    <col min="451" max="451" width="9.88888888888889" customWidth="1"/>
    <col min="452" max="452" width="12" customWidth="1"/>
    <col min="453" max="453" width="12.2222222222222" customWidth="1"/>
    <col min="455" max="455" width="19.1111111111111" customWidth="1"/>
    <col min="456" max="456" width="49.8888888888889" customWidth="1"/>
    <col min="457" max="457" width="5" customWidth="1"/>
    <col min="458" max="458" width="7.66666666666667" customWidth="1"/>
    <col min="460" max="460" width="26.1111111111111" customWidth="1"/>
    <col min="461" max="461" width="25.6666666666667" customWidth="1"/>
    <col min="463" max="463" width="38.2222222222222" customWidth="1"/>
    <col min="464" max="464" width="12" customWidth="1"/>
  </cols>
  <sheetData>
    <row r="1" ht="15" customHeight="1" spans="1:523">
      <c r="A1" s="4" t="s">
        <v>582</v>
      </c>
      <c r="B1" s="5"/>
      <c r="C1" s="5"/>
      <c r="D1" s="5"/>
      <c r="E1" s="6"/>
      <c r="F1" s="7"/>
      <c r="G1" s="8" t="s">
        <v>583</v>
      </c>
      <c r="H1" s="5"/>
      <c r="I1" s="5"/>
      <c r="J1" s="5"/>
      <c r="K1" s="5"/>
      <c r="L1" s="6"/>
      <c r="M1" s="7"/>
      <c r="N1" s="9" t="s">
        <v>584</v>
      </c>
      <c r="O1" s="5"/>
      <c r="P1" s="5"/>
      <c r="Q1" s="5"/>
      <c r="R1" s="5"/>
      <c r="S1" s="5"/>
      <c r="T1" s="5"/>
      <c r="U1" s="5"/>
      <c r="V1" s="6"/>
      <c r="W1" s="7"/>
      <c r="X1" s="8" t="s">
        <v>585</v>
      </c>
      <c r="Y1" s="5"/>
      <c r="Z1" s="5"/>
      <c r="AA1" s="5"/>
      <c r="AB1" s="6"/>
      <c r="AC1" s="7"/>
      <c r="AD1" s="8" t="s">
        <v>586</v>
      </c>
      <c r="AE1" s="5"/>
      <c r="AF1" s="5"/>
      <c r="AG1" s="5"/>
      <c r="AH1" s="6"/>
      <c r="AI1" s="7"/>
      <c r="AJ1" s="10" t="s">
        <v>587</v>
      </c>
      <c r="AK1" s="5"/>
      <c r="AL1" s="5"/>
      <c r="AM1" s="5"/>
      <c r="AN1" s="5"/>
      <c r="AO1" s="6"/>
      <c r="AQ1" s="10" t="s">
        <v>588</v>
      </c>
      <c r="AR1" s="5"/>
      <c r="AS1" s="5"/>
      <c r="AT1" s="5"/>
      <c r="AU1" s="5"/>
      <c r="AV1" s="6"/>
      <c r="AX1" s="8" t="s">
        <v>589</v>
      </c>
      <c r="AY1" s="5"/>
      <c r="AZ1" s="5"/>
      <c r="BA1" s="5"/>
      <c r="BB1" s="5"/>
      <c r="BC1" s="5"/>
      <c r="BD1" s="6"/>
      <c r="BF1" s="10" t="s">
        <v>590</v>
      </c>
      <c r="BG1" s="5"/>
      <c r="BH1" s="5"/>
      <c r="BI1" s="5"/>
      <c r="BJ1" s="5"/>
      <c r="BK1" s="5"/>
      <c r="BL1" s="5"/>
      <c r="BM1" s="5"/>
      <c r="BN1" s="6"/>
      <c r="BP1" s="8" t="s">
        <v>591</v>
      </c>
      <c r="BQ1" s="5"/>
      <c r="BR1" s="5"/>
      <c r="BS1" s="5"/>
      <c r="BT1" s="5"/>
      <c r="BU1" s="5"/>
      <c r="BV1" s="5"/>
      <c r="BW1" s="5"/>
      <c r="BX1" s="6"/>
      <c r="BY1" s="7"/>
      <c r="BZ1" s="8" t="s">
        <v>592</v>
      </c>
      <c r="CA1" s="5"/>
      <c r="CB1" s="5"/>
      <c r="CC1" s="5"/>
      <c r="CD1" s="5"/>
      <c r="CE1" s="6"/>
      <c r="CF1" s="7"/>
      <c r="CG1" s="10" t="s">
        <v>593</v>
      </c>
      <c r="CH1" s="5"/>
      <c r="CI1" s="5"/>
      <c r="CJ1" s="5"/>
      <c r="CK1" s="5"/>
      <c r="CL1" s="5"/>
      <c r="CM1" s="6"/>
      <c r="CO1" s="8" t="s">
        <v>594</v>
      </c>
      <c r="CP1" s="5"/>
      <c r="CQ1" s="6"/>
      <c r="CS1" s="8" t="s">
        <v>595</v>
      </c>
      <c r="CT1" s="5"/>
      <c r="CU1" s="5"/>
      <c r="CV1" s="5"/>
      <c r="CW1" s="5"/>
      <c r="CX1" s="6"/>
      <c r="CZ1" s="8" t="s">
        <v>596</v>
      </c>
      <c r="DA1" s="5"/>
      <c r="DB1" s="5"/>
      <c r="DC1" s="5"/>
      <c r="DD1" s="5"/>
      <c r="DE1" s="6"/>
      <c r="DG1" s="8" t="s">
        <v>597</v>
      </c>
      <c r="DH1" s="5"/>
      <c r="DI1" s="5"/>
      <c r="DJ1" s="5"/>
      <c r="DK1" s="5"/>
      <c r="DL1" s="6"/>
      <c r="DN1" s="8" t="s">
        <v>598</v>
      </c>
      <c r="DO1" s="5"/>
      <c r="DP1" s="5"/>
      <c r="DQ1" s="5"/>
      <c r="DR1" s="5"/>
      <c r="DS1" s="5"/>
      <c r="DT1" s="5"/>
      <c r="DU1" s="5"/>
      <c r="DV1" s="6"/>
      <c r="DX1" s="8" t="s">
        <v>599</v>
      </c>
      <c r="DY1" s="5"/>
      <c r="DZ1" s="5"/>
      <c r="EA1" s="5"/>
      <c r="EB1" s="5"/>
      <c r="EC1" s="5"/>
      <c r="ED1" s="6"/>
      <c r="EF1" s="8" t="s">
        <v>600</v>
      </c>
      <c r="EG1" s="5"/>
      <c r="EH1" s="5"/>
      <c r="EI1" s="5"/>
      <c r="EJ1" s="5"/>
      <c r="EK1" s="6"/>
      <c r="EM1" s="8" t="s">
        <v>601</v>
      </c>
      <c r="EN1" s="5"/>
      <c r="EO1" s="5"/>
      <c r="EP1" s="5"/>
      <c r="EQ1" s="5"/>
      <c r="ER1" s="5"/>
      <c r="ES1" s="5"/>
      <c r="ET1" s="6"/>
      <c r="EV1" s="10" t="s">
        <v>602</v>
      </c>
      <c r="EW1" s="5"/>
      <c r="EX1" s="5"/>
      <c r="EY1" s="5"/>
      <c r="EZ1" s="5"/>
      <c r="FA1" s="5"/>
      <c r="FB1" s="5"/>
      <c r="FC1" s="5"/>
      <c r="FD1" s="6"/>
      <c r="FF1" s="8" t="s">
        <v>603</v>
      </c>
      <c r="FG1" s="5"/>
      <c r="FH1" s="5"/>
      <c r="FI1" s="5"/>
      <c r="FJ1" s="5"/>
      <c r="FK1" s="5"/>
      <c r="FL1" s="6"/>
      <c r="FN1" s="8" t="s">
        <v>604</v>
      </c>
      <c r="FO1" s="5"/>
      <c r="FP1" s="5"/>
      <c r="FQ1" s="5"/>
      <c r="FR1" s="5"/>
      <c r="FS1" s="6"/>
      <c r="FU1" s="8" t="s">
        <v>605</v>
      </c>
      <c r="FV1" s="5"/>
      <c r="FW1" s="5"/>
      <c r="FX1" s="5"/>
      <c r="FY1" s="5"/>
      <c r="FZ1" s="6"/>
      <c r="GA1" s="7"/>
      <c r="GB1" s="8" t="s">
        <v>606</v>
      </c>
      <c r="GC1" s="5"/>
      <c r="GD1" s="5"/>
      <c r="GE1" s="5"/>
      <c r="GF1" s="6"/>
      <c r="GH1" s="8" t="s">
        <v>607</v>
      </c>
      <c r="GI1" s="5"/>
      <c r="GJ1" s="5"/>
      <c r="GK1" s="5"/>
      <c r="GL1" s="6"/>
      <c r="GN1" s="8" t="s">
        <v>608</v>
      </c>
      <c r="GO1" s="5"/>
      <c r="GP1" s="5"/>
      <c r="GQ1" s="5"/>
      <c r="GR1" s="6"/>
      <c r="GT1" s="8" t="s">
        <v>609</v>
      </c>
      <c r="GU1" s="5"/>
      <c r="GV1" s="5"/>
      <c r="GW1" s="5"/>
      <c r="GX1" s="5"/>
      <c r="GY1" s="5"/>
      <c r="GZ1" s="6"/>
      <c r="HB1" s="8" t="s">
        <v>610</v>
      </c>
      <c r="HC1" s="5"/>
      <c r="HD1" s="5"/>
      <c r="HE1" s="5"/>
      <c r="HF1" s="5"/>
      <c r="HG1" s="5"/>
      <c r="HH1" s="6"/>
      <c r="HI1" s="7"/>
      <c r="HJ1" s="8" t="s">
        <v>611</v>
      </c>
      <c r="HK1" s="5"/>
      <c r="HL1" s="5"/>
      <c r="HM1" s="5"/>
      <c r="HN1" s="5"/>
      <c r="HO1" s="5"/>
      <c r="HP1" s="6"/>
      <c r="HR1" s="8" t="s">
        <v>612</v>
      </c>
      <c r="HS1" s="5"/>
      <c r="HT1" s="5"/>
      <c r="HU1" s="5"/>
      <c r="HV1" s="5"/>
      <c r="HW1" s="6"/>
      <c r="HY1" s="8" t="s">
        <v>613</v>
      </c>
      <c r="HZ1" s="5"/>
      <c r="IA1" s="5"/>
      <c r="IB1" s="5"/>
      <c r="IC1" s="5"/>
      <c r="ID1" s="6"/>
      <c r="IF1" s="8" t="s">
        <v>614</v>
      </c>
      <c r="IG1" s="5"/>
      <c r="IH1" s="6"/>
      <c r="IJ1" s="8" t="s">
        <v>615</v>
      </c>
      <c r="IK1" s="5"/>
      <c r="IL1" s="5"/>
      <c r="IM1" s="5"/>
      <c r="IN1" s="5"/>
      <c r="IO1" s="6"/>
      <c r="IQ1" s="8" t="s">
        <v>616</v>
      </c>
      <c r="IR1" s="5"/>
      <c r="IS1" s="5"/>
      <c r="IT1" s="5"/>
      <c r="IU1" s="6"/>
      <c r="IW1" s="8" t="s">
        <v>617</v>
      </c>
      <c r="IX1" s="5"/>
      <c r="IY1" s="5"/>
      <c r="IZ1" s="5"/>
      <c r="JA1" s="6"/>
      <c r="JC1" s="8" t="s">
        <v>618</v>
      </c>
      <c r="JD1" s="5"/>
      <c r="JE1" s="5"/>
      <c r="JF1" s="5"/>
      <c r="JG1" s="5"/>
      <c r="JH1" s="6"/>
      <c r="JI1" s="7"/>
      <c r="JJ1" s="8" t="s">
        <v>619</v>
      </c>
      <c r="JK1" s="5"/>
      <c r="JL1" s="5"/>
      <c r="JM1" s="5"/>
      <c r="JN1" s="5"/>
      <c r="JO1" s="5"/>
      <c r="JP1" s="5"/>
      <c r="JQ1" s="6"/>
      <c r="JR1" s="7"/>
      <c r="JS1" s="8" t="s">
        <v>620</v>
      </c>
      <c r="JT1" s="5"/>
      <c r="JU1" s="6"/>
      <c r="JV1" s="7"/>
      <c r="JW1" s="8" t="s">
        <v>621</v>
      </c>
      <c r="JX1" s="5"/>
      <c r="JY1" s="6"/>
      <c r="JZ1" s="7"/>
      <c r="KA1" s="8" t="s">
        <v>622</v>
      </c>
      <c r="KB1" s="5"/>
      <c r="KC1" s="6"/>
      <c r="KD1" s="7"/>
      <c r="KE1" s="8" t="s">
        <v>623</v>
      </c>
      <c r="KF1" s="5"/>
      <c r="KG1" s="5"/>
      <c r="KH1" s="6"/>
      <c r="KI1" s="7"/>
      <c r="KJ1" s="11" t="s">
        <v>624</v>
      </c>
      <c r="KK1" s="5"/>
      <c r="KL1" s="5"/>
      <c r="KM1" s="6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12" t="s">
        <v>625</v>
      </c>
      <c r="NH1" s="7"/>
      <c r="NI1" s="12" t="s">
        <v>626</v>
      </c>
      <c r="NJ1" s="7"/>
      <c r="NK1" s="12" t="s">
        <v>627</v>
      </c>
      <c r="NL1" s="7"/>
      <c r="NM1" s="12" t="s">
        <v>628</v>
      </c>
      <c r="NN1" s="7"/>
      <c r="NO1" s="12" t="s">
        <v>629</v>
      </c>
      <c r="NP1" s="7"/>
      <c r="NQ1" s="12" t="s">
        <v>630</v>
      </c>
      <c r="NR1" s="7"/>
      <c r="NS1" s="12" t="s">
        <v>631</v>
      </c>
      <c r="NT1" s="7"/>
      <c r="NU1" s="12" t="s">
        <v>632</v>
      </c>
      <c r="NV1" s="7"/>
      <c r="NW1" s="12" t="s">
        <v>633</v>
      </c>
      <c r="NX1" s="7"/>
      <c r="NY1" s="12" t="s">
        <v>628</v>
      </c>
      <c r="NZ1" s="7"/>
      <c r="OA1" s="12" t="s">
        <v>628</v>
      </c>
      <c r="OB1" s="7"/>
      <c r="OC1" s="12" t="s">
        <v>634</v>
      </c>
      <c r="OD1" s="7"/>
      <c r="OE1" s="12" t="s">
        <v>635</v>
      </c>
      <c r="OF1" s="7"/>
      <c r="OG1" s="12" t="s">
        <v>636</v>
      </c>
      <c r="OH1" s="7"/>
      <c r="OI1" s="12" t="s">
        <v>637</v>
      </c>
      <c r="OJ1" s="7"/>
      <c r="OK1" s="12" t="s">
        <v>638</v>
      </c>
      <c r="OL1" s="7"/>
      <c r="OM1" s="12" t="s">
        <v>639</v>
      </c>
      <c r="ON1" s="7"/>
      <c r="OO1" s="12" t="s">
        <v>640</v>
      </c>
      <c r="OP1" s="7"/>
      <c r="OQ1" s="12" t="s">
        <v>641</v>
      </c>
      <c r="OR1" s="7"/>
      <c r="OS1" s="12" t="s">
        <v>628</v>
      </c>
      <c r="OT1" s="7"/>
      <c r="OU1" s="12" t="s">
        <v>634</v>
      </c>
      <c r="OV1" s="7"/>
      <c r="OW1" s="12" t="s">
        <v>642</v>
      </c>
      <c r="OX1" s="7"/>
      <c r="OY1" s="12" t="s">
        <v>643</v>
      </c>
      <c r="OZ1" s="7"/>
      <c r="PA1" s="12" t="s">
        <v>644</v>
      </c>
      <c r="PB1" s="7"/>
      <c r="PC1" s="12" t="s">
        <v>645</v>
      </c>
      <c r="PD1" s="7"/>
      <c r="PE1" s="12" t="s">
        <v>646</v>
      </c>
      <c r="PF1" s="7"/>
      <c r="PG1" s="12" t="s">
        <v>647</v>
      </c>
      <c r="PH1" s="7"/>
      <c r="PI1" s="12" t="s">
        <v>628</v>
      </c>
      <c r="PJ1" s="7"/>
      <c r="PK1" s="12" t="s">
        <v>648</v>
      </c>
      <c r="PL1" s="7"/>
      <c r="PM1" s="12" t="s">
        <v>649</v>
      </c>
      <c r="PN1" s="7"/>
      <c r="PO1" s="12" t="s">
        <v>650</v>
      </c>
      <c r="PP1" s="7"/>
      <c r="PQ1" s="12" t="s">
        <v>651</v>
      </c>
      <c r="PR1" s="7"/>
      <c r="PS1" s="12" t="s">
        <v>651</v>
      </c>
      <c r="PT1" s="7"/>
      <c r="PU1" s="12" t="s">
        <v>652</v>
      </c>
      <c r="PV1" s="7"/>
      <c r="PW1" s="12" t="s">
        <v>653</v>
      </c>
      <c r="PX1" s="7"/>
      <c r="PY1" s="12" t="s">
        <v>628</v>
      </c>
      <c r="PZ1" s="7"/>
      <c r="QA1" s="12" t="s">
        <v>628</v>
      </c>
      <c r="QB1" s="7"/>
      <c r="QC1" s="7"/>
      <c r="QD1" s="7"/>
      <c r="QE1" s="7"/>
      <c r="QF1" s="12" t="s">
        <v>654</v>
      </c>
      <c r="QG1" s="7"/>
      <c r="QH1" s="12" t="s">
        <v>655</v>
      </c>
      <c r="QI1" s="12" t="s">
        <v>35</v>
      </c>
      <c r="QJ1" s="12" t="s">
        <v>656</v>
      </c>
      <c r="QK1" s="12" t="s">
        <v>657</v>
      </c>
      <c r="QL1" s="7"/>
      <c r="QM1" s="12" t="s">
        <v>658</v>
      </c>
      <c r="QR1" s="13" t="s">
        <v>659</v>
      </c>
      <c r="QS1" s="6" t="s">
        <v>660</v>
      </c>
      <c r="QU1" s="13" t="s">
        <v>661</v>
      </c>
      <c r="QV1" s="13" t="s">
        <v>662</v>
      </c>
      <c r="QW1" s="14" t="s">
        <v>663</v>
      </c>
      <c r="QX1" s="13" t="s">
        <v>625</v>
      </c>
      <c r="QY1" s="5" t="s">
        <v>626</v>
      </c>
      <c r="QZ1" s="13" t="s">
        <v>627</v>
      </c>
      <c r="RA1" s="6" t="s">
        <v>628</v>
      </c>
      <c r="RB1" s="6" t="s">
        <v>629</v>
      </c>
      <c r="RC1" s="5" t="s">
        <v>630</v>
      </c>
      <c r="RD1" s="14" t="s">
        <v>631</v>
      </c>
      <c r="RE1" s="13" t="s">
        <v>632</v>
      </c>
      <c r="RF1" s="5" t="s">
        <v>633</v>
      </c>
      <c r="RG1" s="13" t="s">
        <v>628</v>
      </c>
      <c r="RH1" s="5" t="s">
        <v>628</v>
      </c>
      <c r="RI1" s="14" t="s">
        <v>634</v>
      </c>
      <c r="RJ1" s="13" t="s">
        <v>635</v>
      </c>
      <c r="RK1" s="6" t="s">
        <v>636</v>
      </c>
      <c r="RL1" s="5" t="s">
        <v>637</v>
      </c>
      <c r="RM1" s="13" t="s">
        <v>638</v>
      </c>
      <c r="RN1" s="5" t="s">
        <v>639</v>
      </c>
      <c r="RO1" s="14" t="s">
        <v>640</v>
      </c>
      <c r="RP1" s="13" t="s">
        <v>641</v>
      </c>
      <c r="RQ1" s="5" t="s">
        <v>628</v>
      </c>
      <c r="RR1" s="13" t="s">
        <v>634</v>
      </c>
      <c r="RS1" s="6" t="s">
        <v>642</v>
      </c>
      <c r="RT1" s="5" t="s">
        <v>643</v>
      </c>
      <c r="RU1" s="14" t="s">
        <v>644</v>
      </c>
      <c r="RV1" s="14" t="s">
        <v>645</v>
      </c>
      <c r="RW1" s="14" t="s">
        <v>646</v>
      </c>
      <c r="RX1" s="13" t="s">
        <v>647</v>
      </c>
      <c r="RY1" s="6" t="s">
        <v>628</v>
      </c>
      <c r="RZ1" s="6" t="s">
        <v>648</v>
      </c>
      <c r="SA1" s="5" t="s">
        <v>649</v>
      </c>
      <c r="SB1" s="14" t="s">
        <v>650</v>
      </c>
      <c r="SC1" s="14" t="s">
        <v>651</v>
      </c>
      <c r="SD1" s="13" t="s">
        <v>651</v>
      </c>
      <c r="SE1" s="5" t="s">
        <v>652</v>
      </c>
      <c r="SF1" s="13" t="s">
        <v>664</v>
      </c>
      <c r="SG1" s="6" t="s">
        <v>628</v>
      </c>
      <c r="SH1" s="5" t="s">
        <v>654</v>
      </c>
      <c r="SI1" s="13" t="s">
        <v>628</v>
      </c>
      <c r="SJ1" s="6" t="s">
        <v>665</v>
      </c>
      <c r="SK1" s="6" t="s">
        <v>666</v>
      </c>
      <c r="SL1" s="13" t="s">
        <v>667</v>
      </c>
      <c r="SM1" s="14" t="s">
        <v>668</v>
      </c>
      <c r="SN1" s="13" t="s">
        <v>669</v>
      </c>
      <c r="SO1" s="5" t="s">
        <v>670</v>
      </c>
      <c r="SP1" s="13" t="s">
        <v>671</v>
      </c>
      <c r="SQ1" s="6" t="s">
        <v>672</v>
      </c>
      <c r="SR1" s="5" t="s">
        <v>673</v>
      </c>
      <c r="SS1" s="13" t="s">
        <v>674</v>
      </c>
      <c r="ST1" s="6" t="s">
        <v>675</v>
      </c>
      <c r="SU1" s="14" t="s">
        <v>676</v>
      </c>
      <c r="SV1" s="13" t="s">
        <v>677</v>
      </c>
      <c r="SW1" s="5" t="s">
        <v>678</v>
      </c>
      <c r="SX1" s="13" t="s">
        <v>679</v>
      </c>
      <c r="SY1" s="5" t="s">
        <v>680</v>
      </c>
      <c r="SZ1" s="14" t="s">
        <v>681</v>
      </c>
      <c r="TA1" s="13" t="s">
        <v>682</v>
      </c>
      <c r="TB1" s="6" t="s">
        <v>683</v>
      </c>
      <c r="TC1" s="6" t="s">
        <v>684</v>
      </c>
    </row>
    <row r="2" ht="27" customHeight="1" spans="1:523">
      <c r="A2" s="15" t="s">
        <v>685</v>
      </c>
      <c r="B2" s="16" t="s">
        <v>686</v>
      </c>
      <c r="C2" s="5"/>
      <c r="D2" s="5"/>
      <c r="E2" s="6"/>
      <c r="F2" s="7"/>
      <c r="G2" s="17" t="s">
        <v>687</v>
      </c>
      <c r="H2" s="17" t="s">
        <v>688</v>
      </c>
      <c r="I2" s="5"/>
      <c r="J2" s="5"/>
      <c r="K2" s="5"/>
      <c r="L2" s="6"/>
      <c r="M2" s="7"/>
      <c r="N2" s="18" t="s">
        <v>685</v>
      </c>
      <c r="O2" s="18" t="s">
        <v>689</v>
      </c>
      <c r="P2" s="5"/>
      <c r="Q2" s="5"/>
      <c r="R2" s="5"/>
      <c r="S2" s="5"/>
      <c r="T2" s="5"/>
      <c r="U2" s="5"/>
      <c r="V2" s="6"/>
      <c r="W2" s="7"/>
      <c r="X2" s="17" t="s">
        <v>687</v>
      </c>
      <c r="Y2" s="17" t="s">
        <v>690</v>
      </c>
      <c r="Z2" s="5"/>
      <c r="AA2" s="5"/>
      <c r="AB2" s="6"/>
      <c r="AC2" s="7"/>
      <c r="AD2" s="17" t="s">
        <v>687</v>
      </c>
      <c r="AE2" s="17" t="s">
        <v>691</v>
      </c>
      <c r="AF2" s="5"/>
      <c r="AG2" s="5"/>
      <c r="AH2" s="6"/>
      <c r="AI2" s="7"/>
      <c r="AJ2" s="19" t="s">
        <v>687</v>
      </c>
      <c r="AK2" s="19" t="s">
        <v>692</v>
      </c>
      <c r="AL2" s="5"/>
      <c r="AM2" s="5"/>
      <c r="AN2" s="5"/>
      <c r="AO2" s="6"/>
      <c r="AP2" s="20"/>
      <c r="AQ2" s="19" t="s">
        <v>687</v>
      </c>
      <c r="AR2" s="19" t="s">
        <v>693</v>
      </c>
      <c r="AS2" s="5"/>
      <c r="AT2" s="5"/>
      <c r="AU2" s="5"/>
      <c r="AV2" s="6"/>
      <c r="AX2" s="17" t="s">
        <v>687</v>
      </c>
      <c r="AY2" s="17" t="s">
        <v>694</v>
      </c>
      <c r="AZ2" s="5"/>
      <c r="BA2" s="5"/>
      <c r="BB2" s="5"/>
      <c r="BC2" s="5"/>
      <c r="BD2" s="6"/>
      <c r="BF2" s="19" t="s">
        <v>687</v>
      </c>
      <c r="BG2" s="19" t="s">
        <v>695</v>
      </c>
      <c r="BH2" s="5"/>
      <c r="BI2" s="5"/>
      <c r="BJ2" s="5"/>
      <c r="BK2" s="5"/>
      <c r="BL2" s="5"/>
      <c r="BM2" s="5"/>
      <c r="BN2" s="6"/>
      <c r="BP2" s="17" t="s">
        <v>687</v>
      </c>
      <c r="BQ2" s="17" t="s">
        <v>696</v>
      </c>
      <c r="BR2" s="5"/>
      <c r="BS2" s="5"/>
      <c r="BT2" s="5"/>
      <c r="BU2" s="5"/>
      <c r="BV2" s="5"/>
      <c r="BW2" s="5"/>
      <c r="BX2" s="6"/>
      <c r="BY2" s="7"/>
      <c r="BZ2" s="17" t="s">
        <v>687</v>
      </c>
      <c r="CA2" s="17" t="s">
        <v>697</v>
      </c>
      <c r="CB2" s="5"/>
      <c r="CC2" s="5"/>
      <c r="CD2" s="5"/>
      <c r="CE2" s="6"/>
      <c r="CF2" s="7"/>
      <c r="CG2" s="19" t="s">
        <v>687</v>
      </c>
      <c r="CH2" s="19" t="s">
        <v>698</v>
      </c>
      <c r="CI2" s="5"/>
      <c r="CJ2" s="5"/>
      <c r="CK2" s="5"/>
      <c r="CL2" s="5"/>
      <c r="CM2" s="6"/>
      <c r="CO2" s="17" t="s">
        <v>687</v>
      </c>
      <c r="CP2" s="17" t="s">
        <v>699</v>
      </c>
      <c r="CQ2" s="6"/>
      <c r="CR2" s="7"/>
      <c r="CS2" s="17" t="s">
        <v>687</v>
      </c>
      <c r="CT2" s="17" t="s">
        <v>700</v>
      </c>
      <c r="CU2" s="5"/>
      <c r="CV2" s="5"/>
      <c r="CW2" s="5"/>
      <c r="CX2" s="6"/>
      <c r="CZ2" s="17" t="s">
        <v>687</v>
      </c>
      <c r="DA2" s="17" t="s">
        <v>701</v>
      </c>
      <c r="DB2" s="5"/>
      <c r="DC2" s="5"/>
      <c r="DD2" s="5"/>
      <c r="DE2" s="6"/>
      <c r="DG2" s="17" t="s">
        <v>687</v>
      </c>
      <c r="DH2" s="17" t="s">
        <v>702</v>
      </c>
      <c r="DI2" s="5"/>
      <c r="DJ2" s="5"/>
      <c r="DK2" s="5"/>
      <c r="DL2" s="6"/>
      <c r="DM2" s="7"/>
      <c r="DN2" s="17" t="s">
        <v>687</v>
      </c>
      <c r="DO2" s="17" t="s">
        <v>703</v>
      </c>
      <c r="DP2" s="5"/>
      <c r="DQ2" s="5"/>
      <c r="DR2" s="5"/>
      <c r="DS2" s="5"/>
      <c r="DT2" s="5"/>
      <c r="DU2" s="5"/>
      <c r="DV2" s="6"/>
      <c r="DX2" s="17" t="s">
        <v>687</v>
      </c>
      <c r="DY2" s="17" t="s">
        <v>704</v>
      </c>
      <c r="DZ2" s="5"/>
      <c r="EA2" s="5"/>
      <c r="EB2" s="5"/>
      <c r="EC2" s="5"/>
      <c r="ED2" s="6"/>
      <c r="EF2" s="17" t="s">
        <v>687</v>
      </c>
      <c r="EG2" s="17" t="s">
        <v>705</v>
      </c>
      <c r="EH2" s="5"/>
      <c r="EI2" s="5"/>
      <c r="EJ2" s="5"/>
      <c r="EK2" s="6"/>
      <c r="EM2" s="17" t="s">
        <v>687</v>
      </c>
      <c r="EN2" s="17" t="s">
        <v>706</v>
      </c>
      <c r="EO2" s="5"/>
      <c r="EP2" s="5"/>
      <c r="EQ2" s="5"/>
      <c r="ER2" s="5"/>
      <c r="ES2" s="5"/>
      <c r="ET2" s="6"/>
      <c r="EV2" s="19" t="s">
        <v>687</v>
      </c>
      <c r="EW2" s="19" t="s">
        <v>707</v>
      </c>
      <c r="EX2" s="5"/>
      <c r="EY2" s="5"/>
      <c r="EZ2" s="5"/>
      <c r="FA2" s="5"/>
      <c r="FB2" s="5"/>
      <c r="FC2" s="5"/>
      <c r="FD2" s="6"/>
      <c r="FE2" s="7"/>
      <c r="FF2" s="17" t="s">
        <v>687</v>
      </c>
      <c r="FG2" s="17" t="s">
        <v>708</v>
      </c>
      <c r="FH2" s="5"/>
      <c r="FI2" s="5"/>
      <c r="FJ2" s="5"/>
      <c r="FK2" s="5"/>
      <c r="FL2" s="6"/>
      <c r="FN2" s="17" t="s">
        <v>687</v>
      </c>
      <c r="FO2" s="17" t="s">
        <v>709</v>
      </c>
      <c r="FP2" s="5"/>
      <c r="FQ2" s="5"/>
      <c r="FR2" s="5"/>
      <c r="FS2" s="6"/>
      <c r="FU2" s="17" t="s">
        <v>687</v>
      </c>
      <c r="FV2" s="17" t="s">
        <v>710</v>
      </c>
      <c r="FW2" s="5"/>
      <c r="FX2" s="5"/>
      <c r="FY2" s="5"/>
      <c r="FZ2" s="6"/>
      <c r="GA2" s="7"/>
      <c r="GB2" s="17" t="s">
        <v>687</v>
      </c>
      <c r="GC2" s="17" t="s">
        <v>711</v>
      </c>
      <c r="GD2" s="5"/>
      <c r="GE2" s="5"/>
      <c r="GF2" s="6"/>
      <c r="GH2" s="17" t="s">
        <v>687</v>
      </c>
      <c r="GI2" s="17" t="s">
        <v>712</v>
      </c>
      <c r="GJ2" s="5"/>
      <c r="GK2" s="5"/>
      <c r="GL2" s="6"/>
      <c r="GN2" s="17" t="s">
        <v>687</v>
      </c>
      <c r="GO2" s="17" t="s">
        <v>713</v>
      </c>
      <c r="GP2" s="5"/>
      <c r="GQ2" s="5"/>
      <c r="GR2" s="6"/>
      <c r="GT2" s="17" t="s">
        <v>687</v>
      </c>
      <c r="GU2" s="17" t="s">
        <v>714</v>
      </c>
      <c r="GV2" s="5"/>
      <c r="GW2" s="5"/>
      <c r="GX2" s="5"/>
      <c r="GY2" s="5"/>
      <c r="GZ2" s="6"/>
      <c r="HB2" s="17" t="s">
        <v>687</v>
      </c>
      <c r="HC2" s="17" t="s">
        <v>715</v>
      </c>
      <c r="HD2" s="5"/>
      <c r="HE2" s="5"/>
      <c r="HF2" s="5"/>
      <c r="HG2" s="5"/>
      <c r="HH2" s="6"/>
      <c r="HI2" s="7"/>
      <c r="HJ2" s="17" t="s">
        <v>687</v>
      </c>
      <c r="HK2" s="17" t="s">
        <v>716</v>
      </c>
      <c r="HL2" s="5"/>
      <c r="HM2" s="5"/>
      <c r="HN2" s="5"/>
      <c r="HO2" s="5"/>
      <c r="HP2" s="6"/>
      <c r="HR2" s="17" t="s">
        <v>687</v>
      </c>
      <c r="HS2" s="17" t="s">
        <v>717</v>
      </c>
      <c r="HT2" s="5"/>
      <c r="HU2" s="5"/>
      <c r="HV2" s="5"/>
      <c r="HW2" s="6"/>
      <c r="HY2" s="17" t="s">
        <v>687</v>
      </c>
      <c r="HZ2" s="17" t="s">
        <v>718</v>
      </c>
      <c r="IA2" s="5"/>
      <c r="IB2" s="5"/>
      <c r="IC2" s="5"/>
      <c r="ID2" s="6"/>
      <c r="IF2" s="17" t="s">
        <v>687</v>
      </c>
      <c r="IG2" s="17" t="s">
        <v>719</v>
      </c>
      <c r="IH2" s="6"/>
      <c r="IJ2" s="17" t="s">
        <v>687</v>
      </c>
      <c r="IK2" s="17" t="s">
        <v>720</v>
      </c>
      <c r="IL2" s="5"/>
      <c r="IM2" s="5"/>
      <c r="IN2" s="5"/>
      <c r="IO2" s="6"/>
      <c r="IQ2" s="17" t="s">
        <v>687</v>
      </c>
      <c r="IR2" s="17" t="s">
        <v>721</v>
      </c>
      <c r="IS2" s="5"/>
      <c r="IT2" s="5"/>
      <c r="IU2" s="6"/>
      <c r="IW2" s="17" t="s">
        <v>687</v>
      </c>
      <c r="IX2" s="17" t="s">
        <v>722</v>
      </c>
      <c r="IY2" s="5"/>
      <c r="IZ2" s="5"/>
      <c r="JA2" s="6"/>
      <c r="JC2" s="17" t="s">
        <v>687</v>
      </c>
      <c r="JD2" s="17" t="s">
        <v>723</v>
      </c>
      <c r="JE2" s="5"/>
      <c r="JF2" s="5"/>
      <c r="JG2" s="5"/>
      <c r="JH2" s="6"/>
      <c r="JI2" s="7"/>
      <c r="JJ2" s="17" t="s">
        <v>687</v>
      </c>
      <c r="JK2" s="17" t="s">
        <v>724</v>
      </c>
      <c r="JL2" s="5"/>
      <c r="JM2" s="5"/>
      <c r="JN2" s="5"/>
      <c r="JO2" s="5"/>
      <c r="JP2" s="5"/>
      <c r="JQ2" s="6"/>
      <c r="JR2" s="7"/>
      <c r="JS2" s="17" t="s">
        <v>687</v>
      </c>
      <c r="JT2" s="17" t="s">
        <v>725</v>
      </c>
      <c r="JU2" s="6"/>
      <c r="JV2" s="7"/>
      <c r="JW2" s="17" t="s">
        <v>687</v>
      </c>
      <c r="JX2" s="17" t="s">
        <v>726</v>
      </c>
      <c r="JY2" s="6"/>
      <c r="JZ2" s="7"/>
      <c r="KA2" s="17" t="s">
        <v>687</v>
      </c>
      <c r="KB2" s="17" t="s">
        <v>727</v>
      </c>
      <c r="KC2" s="6"/>
      <c r="KD2" s="7"/>
      <c r="KE2" s="21" t="s">
        <v>687</v>
      </c>
      <c r="KF2" s="17" t="s">
        <v>728</v>
      </c>
      <c r="KG2" s="5"/>
      <c r="KH2" s="6"/>
      <c r="KI2" s="7"/>
      <c r="KJ2" s="17" t="s">
        <v>685</v>
      </c>
      <c r="KK2" s="17" t="s">
        <v>729</v>
      </c>
      <c r="KL2" s="5"/>
      <c r="KM2" s="6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12" t="s">
        <v>730</v>
      </c>
      <c r="NH2" s="7"/>
      <c r="NI2" s="12" t="s">
        <v>731</v>
      </c>
      <c r="NJ2" s="7"/>
      <c r="NK2" s="12" t="s">
        <v>732</v>
      </c>
      <c r="NL2" s="7"/>
      <c r="NM2" s="12" t="s">
        <v>733</v>
      </c>
      <c r="NN2" s="7"/>
      <c r="NO2" s="12" t="s">
        <v>734</v>
      </c>
      <c r="NP2" s="7"/>
      <c r="NQ2" s="12" t="s">
        <v>735</v>
      </c>
      <c r="NR2" s="7"/>
      <c r="NS2" s="12" t="s">
        <v>736</v>
      </c>
      <c r="NT2" s="7"/>
      <c r="NU2" s="12" t="s">
        <v>737</v>
      </c>
      <c r="NV2" s="7"/>
      <c r="NW2" s="12" t="s">
        <v>738</v>
      </c>
      <c r="NX2" s="7"/>
      <c r="NY2" s="12" t="s">
        <v>739</v>
      </c>
      <c r="NZ2" s="7"/>
      <c r="OA2" s="12" t="s">
        <v>740</v>
      </c>
      <c r="OB2" s="7"/>
      <c r="OC2" s="12" t="s">
        <v>741</v>
      </c>
      <c r="OD2" s="7"/>
      <c r="OE2" s="12" t="s">
        <v>742</v>
      </c>
      <c r="OF2" s="7"/>
      <c r="OG2" s="12" t="s">
        <v>635</v>
      </c>
      <c r="OH2" s="7"/>
      <c r="OI2" s="12" t="s">
        <v>743</v>
      </c>
      <c r="OJ2" s="7"/>
      <c r="OK2" s="12" t="s">
        <v>744</v>
      </c>
      <c r="OL2" s="7"/>
      <c r="OM2" s="12" t="s">
        <v>745</v>
      </c>
      <c r="ON2" s="7"/>
      <c r="OO2" s="12" t="s">
        <v>746</v>
      </c>
      <c r="OP2" s="7"/>
      <c r="OQ2" s="12" t="s">
        <v>747</v>
      </c>
      <c r="OR2" s="7"/>
      <c r="OS2" s="12" t="s">
        <v>748</v>
      </c>
      <c r="OT2" s="7"/>
      <c r="OU2" s="12" t="s">
        <v>742</v>
      </c>
      <c r="OV2" s="7"/>
      <c r="OW2" s="12" t="s">
        <v>749</v>
      </c>
      <c r="OX2" s="7"/>
      <c r="OY2" s="12" t="s">
        <v>750</v>
      </c>
      <c r="OZ2" s="7"/>
      <c r="PA2" s="12" t="s">
        <v>751</v>
      </c>
      <c r="PB2" s="7"/>
      <c r="PC2" s="12" t="s">
        <v>752</v>
      </c>
      <c r="PD2" s="7"/>
      <c r="PE2" s="12" t="s">
        <v>638</v>
      </c>
      <c r="PF2" s="7"/>
      <c r="PG2" s="12" t="s">
        <v>753</v>
      </c>
      <c r="PH2" s="7"/>
      <c r="PI2" s="12" t="s">
        <v>754</v>
      </c>
      <c r="PJ2" s="7"/>
      <c r="PK2" s="12" t="s">
        <v>755</v>
      </c>
      <c r="PL2" s="7"/>
      <c r="PM2" s="12" t="s">
        <v>756</v>
      </c>
      <c r="PN2" s="7"/>
      <c r="PO2" s="12" t="s">
        <v>757</v>
      </c>
      <c r="PP2" s="7"/>
      <c r="PQ2" s="12" t="s">
        <v>758</v>
      </c>
      <c r="PR2" s="7"/>
      <c r="PS2" s="12" t="s">
        <v>759</v>
      </c>
      <c r="PT2" s="7"/>
      <c r="PU2" s="12" t="s">
        <v>760</v>
      </c>
      <c r="PV2" s="7"/>
      <c r="PW2" s="12" t="s">
        <v>761</v>
      </c>
      <c r="PX2" s="7"/>
      <c r="PY2" s="12" t="s">
        <v>758</v>
      </c>
      <c r="PZ2" s="7"/>
      <c r="QA2" s="12" t="s">
        <v>762</v>
      </c>
      <c r="QB2" s="7"/>
      <c r="QC2" s="7"/>
      <c r="QD2" s="7"/>
      <c r="QE2" s="7"/>
      <c r="QF2" s="7"/>
      <c r="QG2" s="7"/>
      <c r="QH2" s="12" t="s">
        <v>665</v>
      </c>
      <c r="QI2" s="12" t="s">
        <v>763</v>
      </c>
      <c r="QJ2" s="12">
        <v>100</v>
      </c>
      <c r="QK2" s="12">
        <v>200</v>
      </c>
      <c r="QL2" s="7"/>
      <c r="QM2" s="12" t="s">
        <v>764</v>
      </c>
      <c r="QN2" s="6" t="s">
        <v>765</v>
      </c>
      <c r="QO2" s="13">
        <v>500</v>
      </c>
      <c r="QR2" s="13" t="s">
        <v>91</v>
      </c>
      <c r="QS2" s="6" t="s">
        <v>766</v>
      </c>
      <c r="QU2" s="13" t="s">
        <v>767</v>
      </c>
      <c r="QV2" s="13">
        <v>4</v>
      </c>
      <c r="QW2" s="14" t="s">
        <v>665</v>
      </c>
      <c r="QX2" s="13" t="s">
        <v>768</v>
      </c>
      <c r="QY2" s="5" t="s">
        <v>769</v>
      </c>
      <c r="QZ2" s="13" t="s">
        <v>770</v>
      </c>
      <c r="RA2" s="6" t="s">
        <v>771</v>
      </c>
      <c r="RB2" s="6" t="s">
        <v>772</v>
      </c>
      <c r="RC2" s="5" t="s">
        <v>735</v>
      </c>
      <c r="RD2" s="14" t="s">
        <v>648</v>
      </c>
      <c r="RE2" s="13" t="s">
        <v>737</v>
      </c>
      <c r="RF2" s="5" t="s">
        <v>628</v>
      </c>
      <c r="RG2" s="13" t="s">
        <v>753</v>
      </c>
      <c r="RH2" s="5" t="s">
        <v>635</v>
      </c>
      <c r="RI2" s="14" t="s">
        <v>628</v>
      </c>
      <c r="RJ2" s="13" t="s">
        <v>651</v>
      </c>
      <c r="RK2" s="6" t="s">
        <v>635</v>
      </c>
      <c r="RL2" s="5" t="s">
        <v>743</v>
      </c>
      <c r="RM2" s="13" t="s">
        <v>744</v>
      </c>
      <c r="RN2" s="5" t="s">
        <v>745</v>
      </c>
      <c r="RO2" s="14" t="s">
        <v>773</v>
      </c>
      <c r="RP2" s="13" t="s">
        <v>774</v>
      </c>
      <c r="RQ2" s="5" t="s">
        <v>748</v>
      </c>
      <c r="RR2" s="13" t="s">
        <v>775</v>
      </c>
      <c r="RS2" s="6" t="s">
        <v>776</v>
      </c>
      <c r="RT2" s="5" t="s">
        <v>750</v>
      </c>
      <c r="RU2" s="14" t="s">
        <v>751</v>
      </c>
      <c r="RV2" s="14" t="s">
        <v>752</v>
      </c>
      <c r="RW2" s="14" t="s">
        <v>638</v>
      </c>
      <c r="RX2" s="13" t="s">
        <v>753</v>
      </c>
      <c r="RY2" s="6" t="s">
        <v>635</v>
      </c>
      <c r="RZ2" s="6" t="s">
        <v>758</v>
      </c>
      <c r="SA2" s="5" t="s">
        <v>630</v>
      </c>
      <c r="SB2" s="14" t="s">
        <v>757</v>
      </c>
      <c r="SC2" s="14" t="s">
        <v>777</v>
      </c>
      <c r="SD2" s="13" t="s">
        <v>759</v>
      </c>
      <c r="SE2" s="5" t="s">
        <v>778</v>
      </c>
      <c r="SF2" s="13" t="s">
        <v>779</v>
      </c>
      <c r="SG2" s="6" t="s">
        <v>780</v>
      </c>
      <c r="SI2" s="13" t="s">
        <v>754</v>
      </c>
      <c r="SJ2" s="6" t="s">
        <v>781</v>
      </c>
      <c r="SK2" s="6" t="s">
        <v>782</v>
      </c>
      <c r="SL2" s="13" t="s">
        <v>783</v>
      </c>
      <c r="SM2" s="14" t="s">
        <v>784</v>
      </c>
      <c r="SN2" s="13" t="s">
        <v>785</v>
      </c>
      <c r="SO2" s="5" t="s">
        <v>786</v>
      </c>
      <c r="SP2" s="13" t="s">
        <v>787</v>
      </c>
      <c r="SQ2" s="6" t="s">
        <v>788</v>
      </c>
      <c r="SR2" s="5" t="s">
        <v>789</v>
      </c>
      <c r="SS2" s="13" t="s">
        <v>680</v>
      </c>
      <c r="ST2" s="6" t="s">
        <v>790</v>
      </c>
      <c r="SU2" s="14" t="s">
        <v>791</v>
      </c>
      <c r="SV2" s="13" t="s">
        <v>792</v>
      </c>
      <c r="SW2" s="5" t="s">
        <v>793</v>
      </c>
      <c r="SX2" s="13" t="s">
        <v>794</v>
      </c>
      <c r="SY2" s="5" t="s">
        <v>668</v>
      </c>
      <c r="SZ2" s="14" t="s">
        <v>679</v>
      </c>
      <c r="TA2" s="13" t="s">
        <v>795</v>
      </c>
      <c r="TB2" s="6" t="s">
        <v>796</v>
      </c>
    </row>
    <row r="3" s="3" customFormat="1" ht="33" customHeight="1" spans="1:523">
      <c r="A3" s="16" t="s">
        <v>797</v>
      </c>
      <c r="B3" s="16" t="s">
        <v>798</v>
      </c>
      <c r="C3" s="16" t="s">
        <v>799</v>
      </c>
      <c r="D3" s="16" t="s">
        <v>800</v>
      </c>
      <c r="E3" s="16" t="s">
        <v>801</v>
      </c>
      <c r="F3" s="22"/>
      <c r="G3" s="17" t="s">
        <v>797</v>
      </c>
      <c r="H3" s="17" t="s">
        <v>798</v>
      </c>
      <c r="I3" s="17" t="s">
        <v>802</v>
      </c>
      <c r="J3" s="17" t="s">
        <v>803</v>
      </c>
      <c r="K3" s="21" t="s">
        <v>804</v>
      </c>
      <c r="L3" s="17" t="s">
        <v>805</v>
      </c>
      <c r="M3" s="22"/>
      <c r="N3" s="15" t="s">
        <v>797</v>
      </c>
      <c r="O3" s="15" t="s">
        <v>798</v>
      </c>
      <c r="P3" s="15" t="s">
        <v>802</v>
      </c>
      <c r="Q3" s="15" t="s">
        <v>806</v>
      </c>
      <c r="R3" s="15" t="s">
        <v>807</v>
      </c>
      <c r="S3" s="15" t="s">
        <v>808</v>
      </c>
      <c r="T3" s="16" t="s">
        <v>809</v>
      </c>
      <c r="U3" s="15" t="s">
        <v>810</v>
      </c>
      <c r="V3" s="15" t="s">
        <v>811</v>
      </c>
      <c r="W3" s="23"/>
      <c r="X3" s="17" t="s">
        <v>797</v>
      </c>
      <c r="Y3" s="17" t="s">
        <v>798</v>
      </c>
      <c r="Z3" s="17" t="s">
        <v>802</v>
      </c>
      <c r="AA3" s="17" t="s">
        <v>803</v>
      </c>
      <c r="AB3" s="17" t="s">
        <v>805</v>
      </c>
      <c r="AC3" s="22"/>
      <c r="AD3" s="17" t="s">
        <v>797</v>
      </c>
      <c r="AE3" s="17" t="s">
        <v>812</v>
      </c>
      <c r="AF3" s="17" t="s">
        <v>813</v>
      </c>
      <c r="AG3" s="17" t="s">
        <v>814</v>
      </c>
      <c r="AH3" s="17" t="s">
        <v>815</v>
      </c>
      <c r="AI3" s="22"/>
      <c r="AJ3" s="17" t="s">
        <v>797</v>
      </c>
      <c r="AK3" s="17" t="s">
        <v>798</v>
      </c>
      <c r="AL3" s="17" t="s">
        <v>802</v>
      </c>
      <c r="AM3" s="17" t="s">
        <v>816</v>
      </c>
      <c r="AN3" s="21" t="s">
        <v>804</v>
      </c>
      <c r="AO3" s="17" t="s">
        <v>817</v>
      </c>
      <c r="AP3" s="24"/>
      <c r="AQ3" s="17" t="s">
        <v>797</v>
      </c>
      <c r="AR3" s="17" t="s">
        <v>798</v>
      </c>
      <c r="AS3" s="17" t="s">
        <v>802</v>
      </c>
      <c r="AT3" s="17" t="s">
        <v>818</v>
      </c>
      <c r="AU3" s="21" t="s">
        <v>804</v>
      </c>
      <c r="AV3" s="17" t="s">
        <v>817</v>
      </c>
      <c r="AW3" s="22"/>
      <c r="AX3" s="17" t="s">
        <v>797</v>
      </c>
      <c r="AY3" s="17" t="s">
        <v>798</v>
      </c>
      <c r="AZ3" s="17" t="s">
        <v>802</v>
      </c>
      <c r="BA3" s="17" t="s">
        <v>819</v>
      </c>
      <c r="BB3" s="17" t="s">
        <v>820</v>
      </c>
      <c r="BC3" s="21" t="s">
        <v>804</v>
      </c>
      <c r="BD3" s="17" t="s">
        <v>821</v>
      </c>
      <c r="BE3" s="22"/>
      <c r="BF3" s="17" t="s">
        <v>797</v>
      </c>
      <c r="BG3" s="17" t="s">
        <v>798</v>
      </c>
      <c r="BH3" s="17" t="s">
        <v>802</v>
      </c>
      <c r="BI3" s="17" t="s">
        <v>819</v>
      </c>
      <c r="BJ3" s="17" t="s">
        <v>820</v>
      </c>
      <c r="BK3" s="17" t="s">
        <v>822</v>
      </c>
      <c r="BL3" s="17" t="s">
        <v>823</v>
      </c>
      <c r="BM3" s="21" t="s">
        <v>804</v>
      </c>
      <c r="BN3" s="17" t="s">
        <v>817</v>
      </c>
      <c r="BO3" s="22"/>
      <c r="BP3" s="17" t="s">
        <v>797</v>
      </c>
      <c r="BQ3" s="17" t="s">
        <v>798</v>
      </c>
      <c r="BR3" s="17" t="s">
        <v>802</v>
      </c>
      <c r="BS3" s="17" t="s">
        <v>824</v>
      </c>
      <c r="BT3" s="17" t="s">
        <v>816</v>
      </c>
      <c r="BU3" s="17" t="s">
        <v>825</v>
      </c>
      <c r="BV3" s="17" t="s">
        <v>826</v>
      </c>
      <c r="BW3" s="21" t="s">
        <v>804</v>
      </c>
      <c r="BX3" s="17" t="s">
        <v>827</v>
      </c>
      <c r="BY3" s="22"/>
      <c r="BZ3" s="17" t="s">
        <v>797</v>
      </c>
      <c r="CA3" s="17" t="s">
        <v>798</v>
      </c>
      <c r="CB3" s="17" t="s">
        <v>802</v>
      </c>
      <c r="CC3" s="17" t="s">
        <v>828</v>
      </c>
      <c r="CD3" s="21" t="s">
        <v>804</v>
      </c>
      <c r="CE3" s="17" t="s">
        <v>829</v>
      </c>
      <c r="CF3" s="22"/>
      <c r="CG3" s="17" t="s">
        <v>797</v>
      </c>
      <c r="CH3" s="17" t="s">
        <v>798</v>
      </c>
      <c r="CI3" s="17" t="s">
        <v>802</v>
      </c>
      <c r="CJ3" s="17" t="s">
        <v>830</v>
      </c>
      <c r="CK3" s="17" t="s">
        <v>831</v>
      </c>
      <c r="CL3" s="21" t="s">
        <v>804</v>
      </c>
      <c r="CM3" s="17" t="s">
        <v>832</v>
      </c>
      <c r="CN3" s="22"/>
      <c r="CO3" s="17" t="s">
        <v>797</v>
      </c>
      <c r="CP3" s="17" t="s">
        <v>833</v>
      </c>
      <c r="CQ3" s="17" t="s">
        <v>834</v>
      </c>
      <c r="CR3" s="22"/>
      <c r="CS3" s="17" t="s">
        <v>797</v>
      </c>
      <c r="CT3" s="17" t="s">
        <v>798</v>
      </c>
      <c r="CU3" s="17" t="s">
        <v>802</v>
      </c>
      <c r="CV3" s="17" t="s">
        <v>835</v>
      </c>
      <c r="CW3" s="21" t="s">
        <v>804</v>
      </c>
      <c r="CX3" s="17" t="s">
        <v>817</v>
      </c>
      <c r="CY3" s="22"/>
      <c r="CZ3" s="17" t="s">
        <v>797</v>
      </c>
      <c r="DA3" s="17" t="s">
        <v>798</v>
      </c>
      <c r="DB3" s="17" t="s">
        <v>802</v>
      </c>
      <c r="DC3" s="17" t="s">
        <v>836</v>
      </c>
      <c r="DD3" s="21" t="s">
        <v>804</v>
      </c>
      <c r="DE3" s="17" t="s">
        <v>817</v>
      </c>
      <c r="DF3" s="22"/>
      <c r="DG3" s="17" t="s">
        <v>797</v>
      </c>
      <c r="DH3" s="17" t="s">
        <v>798</v>
      </c>
      <c r="DI3" s="17" t="s">
        <v>802</v>
      </c>
      <c r="DJ3" s="17" t="s">
        <v>837</v>
      </c>
      <c r="DK3" s="21" t="s">
        <v>804</v>
      </c>
      <c r="DL3" s="17" t="s">
        <v>817</v>
      </c>
      <c r="DM3" s="22"/>
      <c r="DN3" s="17" t="s">
        <v>797</v>
      </c>
      <c r="DO3" s="17" t="s">
        <v>798</v>
      </c>
      <c r="DP3" s="17" t="s">
        <v>838</v>
      </c>
      <c r="DQ3" s="17" t="s">
        <v>802</v>
      </c>
      <c r="DR3" s="17" t="s">
        <v>813</v>
      </c>
      <c r="DS3" s="17" t="s">
        <v>812</v>
      </c>
      <c r="DT3" s="17" t="s">
        <v>839</v>
      </c>
      <c r="DU3" s="21" t="s">
        <v>804</v>
      </c>
      <c r="DV3" s="17" t="s">
        <v>817</v>
      </c>
      <c r="DW3" s="22"/>
      <c r="DX3" s="17" t="s">
        <v>797</v>
      </c>
      <c r="DY3" s="17" t="s">
        <v>798</v>
      </c>
      <c r="DZ3" s="17" t="s">
        <v>802</v>
      </c>
      <c r="EA3" s="17" t="s">
        <v>840</v>
      </c>
      <c r="EB3" s="17" t="s">
        <v>841</v>
      </c>
      <c r="EC3" s="21" t="s">
        <v>804</v>
      </c>
      <c r="ED3" s="17" t="s">
        <v>817</v>
      </c>
      <c r="EE3" s="22"/>
      <c r="EF3" s="17" t="s">
        <v>797</v>
      </c>
      <c r="EG3" s="17" t="s">
        <v>798</v>
      </c>
      <c r="EH3" s="17" t="s">
        <v>802</v>
      </c>
      <c r="EI3" s="17" t="s">
        <v>840</v>
      </c>
      <c r="EJ3" s="17" t="s">
        <v>842</v>
      </c>
      <c r="EK3" s="17" t="s">
        <v>817</v>
      </c>
      <c r="EL3" s="22"/>
      <c r="EM3" s="17" t="s">
        <v>797</v>
      </c>
      <c r="EN3" s="17" t="s">
        <v>798</v>
      </c>
      <c r="EO3" s="17" t="s">
        <v>802</v>
      </c>
      <c r="EP3" s="17" t="s">
        <v>843</v>
      </c>
      <c r="EQ3" s="17" t="s">
        <v>844</v>
      </c>
      <c r="ER3" s="17" t="s">
        <v>845</v>
      </c>
      <c r="ES3" s="21" t="s">
        <v>804</v>
      </c>
      <c r="ET3" s="17" t="s">
        <v>817</v>
      </c>
      <c r="EU3" s="22"/>
      <c r="EV3" s="19" t="s">
        <v>797</v>
      </c>
      <c r="EW3" s="19" t="s">
        <v>798</v>
      </c>
      <c r="EX3" s="19" t="s">
        <v>802</v>
      </c>
      <c r="EY3" s="19" t="s">
        <v>803</v>
      </c>
      <c r="EZ3" s="19" t="s">
        <v>846</v>
      </c>
      <c r="FA3" s="19" t="s">
        <v>847</v>
      </c>
      <c r="FB3" s="19" t="s">
        <v>848</v>
      </c>
      <c r="FC3" s="25" t="s">
        <v>804</v>
      </c>
      <c r="FD3" s="19" t="s">
        <v>849</v>
      </c>
      <c r="FE3" s="22"/>
      <c r="FF3" s="17" t="s">
        <v>797</v>
      </c>
      <c r="FG3" s="17" t="s">
        <v>798</v>
      </c>
      <c r="FH3" s="17" t="s">
        <v>802</v>
      </c>
      <c r="FI3" s="17" t="s">
        <v>803</v>
      </c>
      <c r="FJ3" s="17" t="s">
        <v>850</v>
      </c>
      <c r="FK3" s="21" t="s">
        <v>804</v>
      </c>
      <c r="FL3" s="17" t="s">
        <v>817</v>
      </c>
      <c r="FM3" s="22"/>
      <c r="FN3" s="17" t="s">
        <v>797</v>
      </c>
      <c r="FO3" s="17" t="s">
        <v>798</v>
      </c>
      <c r="FP3" s="17" t="s">
        <v>802</v>
      </c>
      <c r="FQ3" s="17" t="s">
        <v>851</v>
      </c>
      <c r="FR3" s="21" t="s">
        <v>804</v>
      </c>
      <c r="FS3" s="17" t="s">
        <v>817</v>
      </c>
      <c r="FT3" s="22"/>
      <c r="FU3" s="17" t="s">
        <v>797</v>
      </c>
      <c r="FV3" s="17" t="s">
        <v>798</v>
      </c>
      <c r="FW3" s="17" t="s">
        <v>802</v>
      </c>
      <c r="FX3" s="17" t="s">
        <v>852</v>
      </c>
      <c r="FY3" s="21" t="s">
        <v>804</v>
      </c>
      <c r="FZ3" s="17" t="s">
        <v>853</v>
      </c>
      <c r="GA3" s="22"/>
      <c r="GB3" s="17" t="s">
        <v>797</v>
      </c>
      <c r="GC3" s="17" t="s">
        <v>798</v>
      </c>
      <c r="GD3" s="17" t="s">
        <v>802</v>
      </c>
      <c r="GE3" s="17" t="s">
        <v>854</v>
      </c>
      <c r="GF3" s="17" t="s">
        <v>817</v>
      </c>
      <c r="GG3" s="22"/>
      <c r="GH3" s="17" t="s">
        <v>797</v>
      </c>
      <c r="GI3" s="17" t="s">
        <v>798</v>
      </c>
      <c r="GJ3" s="17" t="s">
        <v>802</v>
      </c>
      <c r="GK3" s="17" t="s">
        <v>855</v>
      </c>
      <c r="GL3" s="17" t="s">
        <v>856</v>
      </c>
      <c r="GM3" s="22"/>
      <c r="GN3" s="17" t="s">
        <v>797</v>
      </c>
      <c r="GO3" s="17" t="s">
        <v>798</v>
      </c>
      <c r="GP3" s="17" t="s">
        <v>802</v>
      </c>
      <c r="GQ3" s="17" t="s">
        <v>857</v>
      </c>
      <c r="GR3" s="17" t="s">
        <v>858</v>
      </c>
      <c r="GS3" s="22"/>
      <c r="GT3" s="17" t="s">
        <v>797</v>
      </c>
      <c r="GU3" s="17" t="s">
        <v>798</v>
      </c>
      <c r="GV3" s="17" t="s">
        <v>802</v>
      </c>
      <c r="GW3" s="17" t="s">
        <v>859</v>
      </c>
      <c r="GX3" s="17" t="s">
        <v>816</v>
      </c>
      <c r="GY3" s="21" t="s">
        <v>804</v>
      </c>
      <c r="GZ3" s="17" t="s">
        <v>860</v>
      </c>
      <c r="HA3" s="22"/>
      <c r="HB3" s="17" t="s">
        <v>797</v>
      </c>
      <c r="HC3" s="17" t="s">
        <v>798</v>
      </c>
      <c r="HD3" s="17" t="s">
        <v>802</v>
      </c>
      <c r="HE3" s="17" t="s">
        <v>861</v>
      </c>
      <c r="HF3" s="17" t="s">
        <v>862</v>
      </c>
      <c r="HG3" s="21" t="s">
        <v>804</v>
      </c>
      <c r="HH3" s="17" t="s">
        <v>863</v>
      </c>
      <c r="HI3" s="22"/>
      <c r="HJ3" s="17" t="s">
        <v>797</v>
      </c>
      <c r="HK3" s="17" t="s">
        <v>798</v>
      </c>
      <c r="HL3" s="17" t="s">
        <v>802</v>
      </c>
      <c r="HM3" s="17" t="s">
        <v>864</v>
      </c>
      <c r="HN3" s="17" t="s">
        <v>859</v>
      </c>
      <c r="HO3" s="17" t="s">
        <v>816</v>
      </c>
      <c r="HP3" s="17" t="s">
        <v>860</v>
      </c>
      <c r="HQ3" s="22"/>
      <c r="HR3" s="17" t="s">
        <v>797</v>
      </c>
      <c r="HS3" s="17" t="s">
        <v>798</v>
      </c>
      <c r="HT3" s="17" t="s">
        <v>802</v>
      </c>
      <c r="HU3" s="17" t="s">
        <v>865</v>
      </c>
      <c r="HV3" s="21" t="s">
        <v>804</v>
      </c>
      <c r="HW3" s="17" t="s">
        <v>817</v>
      </c>
      <c r="HX3" s="22"/>
      <c r="HY3" s="17" t="s">
        <v>797</v>
      </c>
      <c r="HZ3" s="17" t="s">
        <v>798</v>
      </c>
      <c r="IA3" s="17" t="s">
        <v>802</v>
      </c>
      <c r="IB3" s="17" t="s">
        <v>866</v>
      </c>
      <c r="IC3" s="21" t="s">
        <v>804</v>
      </c>
      <c r="ID3" s="17" t="s">
        <v>817</v>
      </c>
      <c r="IE3" s="22"/>
      <c r="IF3" s="17" t="s">
        <v>797</v>
      </c>
      <c r="IG3" s="17" t="s">
        <v>867</v>
      </c>
      <c r="IH3" s="17" t="s">
        <v>817</v>
      </c>
      <c r="II3" s="22"/>
      <c r="IJ3" s="17" t="s">
        <v>797</v>
      </c>
      <c r="IK3" s="17" t="s">
        <v>798</v>
      </c>
      <c r="IL3" s="17" t="s">
        <v>802</v>
      </c>
      <c r="IM3" s="17" t="s">
        <v>868</v>
      </c>
      <c r="IN3" s="21" t="s">
        <v>804</v>
      </c>
      <c r="IO3" s="17" t="s">
        <v>869</v>
      </c>
      <c r="IP3" s="22"/>
      <c r="IQ3" s="17" t="s">
        <v>797</v>
      </c>
      <c r="IR3" s="17" t="s">
        <v>798</v>
      </c>
      <c r="IS3" s="17" t="s">
        <v>802</v>
      </c>
      <c r="IT3" s="17" t="s">
        <v>870</v>
      </c>
      <c r="IU3" s="17" t="s">
        <v>871</v>
      </c>
      <c r="IV3" s="22"/>
      <c r="IW3" s="17" t="s">
        <v>797</v>
      </c>
      <c r="IX3" s="17" t="s">
        <v>798</v>
      </c>
      <c r="IY3" s="17" t="s">
        <v>802</v>
      </c>
      <c r="IZ3" s="17" t="s">
        <v>803</v>
      </c>
      <c r="JA3" s="17" t="s">
        <v>872</v>
      </c>
      <c r="JB3" s="22"/>
      <c r="JC3" s="17" t="s">
        <v>797</v>
      </c>
      <c r="JD3" s="17" t="s">
        <v>814</v>
      </c>
      <c r="JE3" s="17" t="s">
        <v>812</v>
      </c>
      <c r="JF3" s="17" t="s">
        <v>813</v>
      </c>
      <c r="JG3" s="17" t="s">
        <v>873</v>
      </c>
      <c r="JH3" s="17" t="s">
        <v>874</v>
      </c>
      <c r="JI3" s="22"/>
      <c r="JJ3" s="17" t="s">
        <v>797</v>
      </c>
      <c r="JK3" s="17" t="s">
        <v>814</v>
      </c>
      <c r="JL3" s="17" t="s">
        <v>812</v>
      </c>
      <c r="JM3" s="17" t="s">
        <v>813</v>
      </c>
      <c r="JN3" s="17" t="s">
        <v>873</v>
      </c>
      <c r="JO3" s="17" t="s">
        <v>875</v>
      </c>
      <c r="JP3" s="17" t="s">
        <v>876</v>
      </c>
      <c r="JQ3" s="17" t="s">
        <v>877</v>
      </c>
      <c r="JR3" s="22"/>
      <c r="JS3" s="17" t="s">
        <v>797</v>
      </c>
      <c r="JT3" s="17" t="s">
        <v>878</v>
      </c>
      <c r="JU3" s="17" t="s">
        <v>879</v>
      </c>
      <c r="JV3" s="22"/>
      <c r="JW3" s="17" t="s">
        <v>797</v>
      </c>
      <c r="JX3" s="17" t="s">
        <v>63</v>
      </c>
      <c r="JY3" s="17" t="s">
        <v>65</v>
      </c>
      <c r="JZ3" s="22"/>
      <c r="KA3" s="17" t="s">
        <v>797</v>
      </c>
      <c r="KB3" s="17" t="s">
        <v>803</v>
      </c>
      <c r="KC3" s="17" t="s">
        <v>880</v>
      </c>
      <c r="KD3" s="22"/>
      <c r="KE3" s="21" t="s">
        <v>797</v>
      </c>
      <c r="KF3" s="17" t="s">
        <v>881</v>
      </c>
      <c r="KG3" s="17" t="s">
        <v>814</v>
      </c>
      <c r="KH3" s="17" t="s">
        <v>882</v>
      </c>
      <c r="KI3" s="22"/>
      <c r="KJ3" s="17" t="s">
        <v>797</v>
      </c>
      <c r="KK3" s="17" t="s">
        <v>798</v>
      </c>
      <c r="KL3" s="17" t="s">
        <v>883</v>
      </c>
      <c r="KM3" s="17" t="s">
        <v>884</v>
      </c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6" t="s">
        <v>768</v>
      </c>
      <c r="NH3" s="22"/>
      <c r="NI3" s="26" t="s">
        <v>769</v>
      </c>
      <c r="NJ3" s="22"/>
      <c r="NK3" s="26" t="s">
        <v>770</v>
      </c>
      <c r="NL3" s="22"/>
      <c r="NM3" s="26" t="s">
        <v>771</v>
      </c>
      <c r="NN3" s="22"/>
      <c r="NO3" s="26" t="s">
        <v>772</v>
      </c>
      <c r="NP3" s="22"/>
      <c r="NQ3" s="26" t="s">
        <v>885</v>
      </c>
      <c r="NR3" s="22"/>
      <c r="NS3" s="26" t="s">
        <v>648</v>
      </c>
      <c r="NT3" s="22"/>
      <c r="NU3" s="26" t="s">
        <v>886</v>
      </c>
      <c r="NV3" s="22"/>
      <c r="NW3" s="26" t="s">
        <v>628</v>
      </c>
      <c r="NX3" s="22"/>
      <c r="NY3" s="26" t="s">
        <v>753</v>
      </c>
      <c r="NZ3" s="22"/>
      <c r="OA3" s="26" t="s">
        <v>635</v>
      </c>
      <c r="OB3" s="22"/>
      <c r="OC3" s="26" t="s">
        <v>628</v>
      </c>
      <c r="OD3" s="22"/>
      <c r="OE3" s="26" t="s">
        <v>651</v>
      </c>
      <c r="OF3" s="22"/>
      <c r="OG3" s="26" t="s">
        <v>887</v>
      </c>
      <c r="OH3" s="22"/>
      <c r="OI3" s="26" t="s">
        <v>888</v>
      </c>
      <c r="OJ3" s="22"/>
      <c r="OK3" s="26" t="s">
        <v>889</v>
      </c>
      <c r="OL3" s="22"/>
      <c r="OM3" s="26" t="s">
        <v>649</v>
      </c>
      <c r="ON3" s="22"/>
      <c r="OO3" s="26" t="s">
        <v>773</v>
      </c>
      <c r="OP3" s="22"/>
      <c r="OQ3" s="26" t="s">
        <v>774</v>
      </c>
      <c r="OR3" s="22"/>
      <c r="OS3" s="26" t="s">
        <v>890</v>
      </c>
      <c r="OT3" s="22"/>
      <c r="OU3" s="26" t="s">
        <v>775</v>
      </c>
      <c r="OV3" s="22"/>
      <c r="OW3" s="26" t="s">
        <v>776</v>
      </c>
      <c r="OX3" s="22"/>
      <c r="OY3" s="26" t="s">
        <v>891</v>
      </c>
      <c r="OZ3" s="22"/>
      <c r="PA3" s="26" t="s">
        <v>892</v>
      </c>
      <c r="PB3" s="22"/>
      <c r="PC3" s="26" t="s">
        <v>893</v>
      </c>
      <c r="PD3" s="22"/>
      <c r="PE3" s="26" t="s">
        <v>894</v>
      </c>
      <c r="PF3" s="22"/>
      <c r="PG3" s="26" t="s">
        <v>895</v>
      </c>
      <c r="PH3" s="22"/>
      <c r="PI3" s="26" t="s">
        <v>635</v>
      </c>
      <c r="PJ3" s="22"/>
      <c r="PK3" s="26" t="s">
        <v>758</v>
      </c>
      <c r="PL3" s="22"/>
      <c r="PM3" s="26" t="s">
        <v>630</v>
      </c>
      <c r="PN3" s="22"/>
      <c r="PO3" s="26" t="s">
        <v>896</v>
      </c>
      <c r="PP3" s="22"/>
      <c r="PQ3" s="26" t="s">
        <v>777</v>
      </c>
      <c r="PR3" s="22"/>
      <c r="PS3" s="26" t="s">
        <v>897</v>
      </c>
      <c r="PT3" s="22"/>
      <c r="PU3" s="26" t="s">
        <v>778</v>
      </c>
      <c r="PV3" s="22"/>
      <c r="PW3" s="26" t="s">
        <v>898</v>
      </c>
      <c r="PX3" s="22"/>
      <c r="PY3" s="26" t="s">
        <v>780</v>
      </c>
      <c r="PZ3" s="22"/>
      <c r="QA3" s="26" t="s">
        <v>754</v>
      </c>
      <c r="QB3" s="22"/>
      <c r="QC3" s="22"/>
      <c r="QD3" s="22"/>
      <c r="QE3" s="22"/>
      <c r="QF3" s="22"/>
      <c r="QG3" s="22"/>
      <c r="QH3" s="26" t="s">
        <v>899</v>
      </c>
      <c r="QI3" s="26" t="s">
        <v>900</v>
      </c>
      <c r="QJ3" s="26">
        <v>100</v>
      </c>
      <c r="QK3" s="26">
        <v>200</v>
      </c>
      <c r="QL3" s="22"/>
      <c r="QM3" s="26" t="s">
        <v>901</v>
      </c>
      <c r="QR3" s="27" t="s">
        <v>902</v>
      </c>
      <c r="QS3" s="28" t="s">
        <v>903</v>
      </c>
      <c r="QU3" s="27" t="s">
        <v>904</v>
      </c>
      <c r="QV3" s="27">
        <v>4</v>
      </c>
      <c r="QW3" s="29" t="s">
        <v>905</v>
      </c>
      <c r="QX3" s="27" t="s">
        <v>730</v>
      </c>
      <c r="QY3" s="30" t="s">
        <v>731</v>
      </c>
      <c r="QZ3" s="27" t="s">
        <v>732</v>
      </c>
      <c r="RA3" s="28" t="s">
        <v>733</v>
      </c>
      <c r="RB3" s="28" t="s">
        <v>734</v>
      </c>
      <c r="RC3" s="30" t="s">
        <v>885</v>
      </c>
      <c r="RD3" s="29" t="s">
        <v>736</v>
      </c>
      <c r="RE3" s="27" t="s">
        <v>886</v>
      </c>
      <c r="RF3" s="30" t="s">
        <v>738</v>
      </c>
      <c r="RG3" s="27" t="s">
        <v>739</v>
      </c>
      <c r="RH3" s="30" t="s">
        <v>740</v>
      </c>
      <c r="RI3" s="29" t="s">
        <v>741</v>
      </c>
      <c r="RJ3" s="27" t="s">
        <v>742</v>
      </c>
      <c r="RK3" s="28" t="s">
        <v>887</v>
      </c>
      <c r="RL3" s="30" t="s">
        <v>888</v>
      </c>
      <c r="RM3" s="27" t="s">
        <v>889</v>
      </c>
      <c r="RN3" s="30" t="s">
        <v>649</v>
      </c>
      <c r="RO3" s="29" t="s">
        <v>746</v>
      </c>
      <c r="RP3" s="27" t="s">
        <v>747</v>
      </c>
      <c r="RQ3" s="30" t="s">
        <v>890</v>
      </c>
      <c r="RR3" s="27" t="s">
        <v>742</v>
      </c>
      <c r="RS3" s="28" t="s">
        <v>749</v>
      </c>
      <c r="RT3" s="30" t="s">
        <v>891</v>
      </c>
      <c r="RU3" s="29" t="s">
        <v>892</v>
      </c>
      <c r="RV3" s="29" t="s">
        <v>893</v>
      </c>
      <c r="RW3" s="29" t="s">
        <v>894</v>
      </c>
      <c r="RX3" s="27" t="s">
        <v>895</v>
      </c>
      <c r="RY3" s="28" t="s">
        <v>754</v>
      </c>
      <c r="RZ3" s="28" t="s">
        <v>755</v>
      </c>
      <c r="SA3" s="30" t="s">
        <v>756</v>
      </c>
      <c r="SB3" s="29" t="s">
        <v>896</v>
      </c>
      <c r="SC3" s="29" t="s">
        <v>758</v>
      </c>
      <c r="SD3" s="27" t="s">
        <v>897</v>
      </c>
      <c r="SE3" s="30" t="s">
        <v>760</v>
      </c>
      <c r="SF3" s="27" t="s">
        <v>653</v>
      </c>
      <c r="SG3" s="28" t="s">
        <v>758</v>
      </c>
      <c r="SI3" s="27" t="s">
        <v>762</v>
      </c>
      <c r="SJ3" s="28" t="s">
        <v>906</v>
      </c>
      <c r="SK3" s="28" t="s">
        <v>907</v>
      </c>
      <c r="SL3" s="27" t="s">
        <v>908</v>
      </c>
      <c r="SN3" s="27" t="s">
        <v>909</v>
      </c>
      <c r="SO3" s="30" t="s">
        <v>910</v>
      </c>
      <c r="SP3" s="27" t="s">
        <v>911</v>
      </c>
      <c r="SQ3" s="28" t="s">
        <v>912</v>
      </c>
      <c r="SR3" s="30" t="s">
        <v>913</v>
      </c>
      <c r="SS3" s="27" t="s">
        <v>914</v>
      </c>
      <c r="ST3" s="28" t="s">
        <v>915</v>
      </c>
      <c r="SU3" s="29" t="s">
        <v>916</v>
      </c>
      <c r="SV3" s="27" t="s">
        <v>917</v>
      </c>
      <c r="SW3" s="30" t="s">
        <v>918</v>
      </c>
      <c r="SX3" s="27" t="s">
        <v>919</v>
      </c>
      <c r="SY3" s="30" t="s">
        <v>920</v>
      </c>
      <c r="SZ3" s="29" t="s">
        <v>921</v>
      </c>
      <c r="TA3" s="27" t="s">
        <v>922</v>
      </c>
      <c r="TB3" s="28" t="s">
        <v>923</v>
      </c>
    </row>
    <row r="4" ht="16.5" hidden="1" customHeight="1" spans="1:523">
      <c r="A4" s="16" t="s">
        <v>924</v>
      </c>
      <c r="B4" s="16" t="s">
        <v>925</v>
      </c>
      <c r="C4" s="16" t="s">
        <v>925</v>
      </c>
      <c r="D4" s="16" t="s">
        <v>925</v>
      </c>
      <c r="E4" s="16" t="s">
        <v>926</v>
      </c>
      <c r="F4" s="7"/>
      <c r="G4" s="17" t="s">
        <v>924</v>
      </c>
      <c r="H4" s="17" t="s">
        <v>925</v>
      </c>
      <c r="I4" s="17" t="s">
        <v>925</v>
      </c>
      <c r="J4" s="17" t="s">
        <v>925</v>
      </c>
      <c r="K4" s="21" t="s">
        <v>925</v>
      </c>
      <c r="L4" s="17" t="s">
        <v>926</v>
      </c>
      <c r="M4" s="7"/>
      <c r="N4" s="18" t="s">
        <v>927</v>
      </c>
      <c r="O4" s="18" t="s">
        <v>925</v>
      </c>
      <c r="P4" s="18" t="s">
        <v>925</v>
      </c>
      <c r="Q4" s="18" t="s">
        <v>925</v>
      </c>
      <c r="R4" s="18" t="s">
        <v>925</v>
      </c>
      <c r="S4" s="18" t="s">
        <v>926</v>
      </c>
      <c r="T4" s="18" t="s">
        <v>926</v>
      </c>
      <c r="U4" s="18" t="s">
        <v>926</v>
      </c>
      <c r="V4" s="18" t="s">
        <v>926</v>
      </c>
      <c r="W4" s="31"/>
      <c r="X4" s="17" t="s">
        <v>924</v>
      </c>
      <c r="Y4" s="17" t="s">
        <v>925</v>
      </c>
      <c r="Z4" s="17" t="s">
        <v>925</v>
      </c>
      <c r="AA4" s="17" t="s">
        <v>925</v>
      </c>
      <c r="AB4" s="17" t="s">
        <v>926</v>
      </c>
      <c r="AC4" s="7"/>
      <c r="AD4" s="17" t="s">
        <v>924</v>
      </c>
      <c r="AE4" s="17" t="s">
        <v>925</v>
      </c>
      <c r="AF4" s="17" t="s">
        <v>925</v>
      </c>
      <c r="AG4" s="17" t="s">
        <v>925</v>
      </c>
      <c r="AH4" s="17" t="s">
        <v>926</v>
      </c>
      <c r="AI4" s="7"/>
      <c r="AJ4" s="19" t="s">
        <v>924</v>
      </c>
      <c r="AK4" s="32" t="s">
        <v>925</v>
      </c>
      <c r="AL4" s="32" t="s">
        <v>925</v>
      </c>
      <c r="AM4" s="32" t="s">
        <v>925</v>
      </c>
      <c r="AN4" s="33" t="s">
        <v>925</v>
      </c>
      <c r="AO4" s="32" t="s">
        <v>926</v>
      </c>
      <c r="AP4" s="34"/>
      <c r="AQ4" s="19" t="s">
        <v>924</v>
      </c>
      <c r="AR4" s="32" t="s">
        <v>925</v>
      </c>
      <c r="AS4" s="32" t="s">
        <v>925</v>
      </c>
      <c r="AT4" s="32" t="s">
        <v>925</v>
      </c>
      <c r="AU4" s="33" t="s">
        <v>925</v>
      </c>
      <c r="AV4" s="32" t="s">
        <v>926</v>
      </c>
      <c r="AW4" s="7"/>
      <c r="AX4" s="17" t="s">
        <v>924</v>
      </c>
      <c r="AY4" s="17" t="s">
        <v>925</v>
      </c>
      <c r="AZ4" s="17" t="s">
        <v>925</v>
      </c>
      <c r="BA4" s="17" t="s">
        <v>925</v>
      </c>
      <c r="BB4" s="17" t="s">
        <v>925</v>
      </c>
      <c r="BC4" s="21" t="s">
        <v>925</v>
      </c>
      <c r="BD4" s="17" t="s">
        <v>926</v>
      </c>
      <c r="BE4" s="7"/>
      <c r="BF4" s="17" t="s">
        <v>924</v>
      </c>
      <c r="BG4" s="32" t="s">
        <v>925</v>
      </c>
      <c r="BH4" s="32" t="s">
        <v>925</v>
      </c>
      <c r="BI4" s="32" t="s">
        <v>925</v>
      </c>
      <c r="BJ4" s="32" t="s">
        <v>925</v>
      </c>
      <c r="BK4" s="32" t="s">
        <v>925</v>
      </c>
      <c r="BL4" s="32" t="s">
        <v>925</v>
      </c>
      <c r="BM4" s="33" t="s">
        <v>925</v>
      </c>
      <c r="BN4" s="32" t="s">
        <v>926</v>
      </c>
      <c r="BO4" s="7"/>
      <c r="BP4" s="17" t="s">
        <v>924</v>
      </c>
      <c r="BQ4" s="17" t="s">
        <v>925</v>
      </c>
      <c r="BR4" s="17" t="s">
        <v>925</v>
      </c>
      <c r="BS4" s="17" t="s">
        <v>925</v>
      </c>
      <c r="BT4" s="17" t="s">
        <v>925</v>
      </c>
      <c r="BU4" s="17" t="s">
        <v>925</v>
      </c>
      <c r="BV4" s="17" t="s">
        <v>925</v>
      </c>
      <c r="BW4" s="21" t="s">
        <v>925</v>
      </c>
      <c r="BX4" s="17" t="s">
        <v>926</v>
      </c>
      <c r="BY4" s="7"/>
      <c r="BZ4" s="17" t="s">
        <v>924</v>
      </c>
      <c r="CA4" s="17" t="s">
        <v>925</v>
      </c>
      <c r="CB4" s="17" t="s">
        <v>925</v>
      </c>
      <c r="CC4" s="17" t="s">
        <v>925</v>
      </c>
      <c r="CD4" s="21" t="s">
        <v>925</v>
      </c>
      <c r="CE4" s="17" t="s">
        <v>926</v>
      </c>
      <c r="CF4" s="7"/>
      <c r="CG4" s="17" t="s">
        <v>924</v>
      </c>
      <c r="CH4" s="32" t="s">
        <v>925</v>
      </c>
      <c r="CI4" s="32" t="s">
        <v>925</v>
      </c>
      <c r="CJ4" s="32" t="s">
        <v>925</v>
      </c>
      <c r="CK4" s="32" t="s">
        <v>925</v>
      </c>
      <c r="CL4" s="33" t="s">
        <v>925</v>
      </c>
      <c r="CM4" s="32" t="s">
        <v>926</v>
      </c>
      <c r="CN4" s="7"/>
      <c r="CO4" s="17" t="s">
        <v>924</v>
      </c>
      <c r="CP4" s="17" t="s">
        <v>925</v>
      </c>
      <c r="CQ4" s="17" t="s">
        <v>926</v>
      </c>
      <c r="CR4" s="7"/>
      <c r="CS4" s="17" t="s">
        <v>924</v>
      </c>
      <c r="CT4" s="17" t="s">
        <v>925</v>
      </c>
      <c r="CU4" s="17" t="s">
        <v>925</v>
      </c>
      <c r="CV4" s="17" t="s">
        <v>925</v>
      </c>
      <c r="CW4" s="21" t="s">
        <v>925</v>
      </c>
      <c r="CX4" s="17" t="s">
        <v>926</v>
      </c>
      <c r="CY4" s="7"/>
      <c r="CZ4" s="17" t="s">
        <v>924</v>
      </c>
      <c r="DA4" s="17" t="s">
        <v>925</v>
      </c>
      <c r="DB4" s="17" t="s">
        <v>925</v>
      </c>
      <c r="DC4" s="17" t="s">
        <v>925</v>
      </c>
      <c r="DD4" s="21" t="s">
        <v>925</v>
      </c>
      <c r="DE4" s="17" t="s">
        <v>926</v>
      </c>
      <c r="DF4" s="7"/>
      <c r="DG4" s="17" t="s">
        <v>924</v>
      </c>
      <c r="DH4" s="17" t="s">
        <v>925</v>
      </c>
      <c r="DI4" s="17" t="s">
        <v>925</v>
      </c>
      <c r="DJ4" s="17" t="s">
        <v>925</v>
      </c>
      <c r="DK4" s="21" t="s">
        <v>925</v>
      </c>
      <c r="DL4" s="17" t="s">
        <v>926</v>
      </c>
      <c r="DM4" s="7"/>
      <c r="DN4" s="17" t="s">
        <v>924</v>
      </c>
      <c r="DO4" s="17" t="s">
        <v>925</v>
      </c>
      <c r="DP4" s="17" t="s">
        <v>925</v>
      </c>
      <c r="DQ4" s="17" t="s">
        <v>925</v>
      </c>
      <c r="DR4" s="17" t="s">
        <v>925</v>
      </c>
      <c r="DS4" s="17" t="s">
        <v>925</v>
      </c>
      <c r="DT4" s="17" t="s">
        <v>925</v>
      </c>
      <c r="DU4" s="21" t="s">
        <v>925</v>
      </c>
      <c r="DV4" s="17" t="s">
        <v>926</v>
      </c>
      <c r="DW4" s="7"/>
      <c r="DX4" s="17" t="s">
        <v>924</v>
      </c>
      <c r="DY4" s="17" t="s">
        <v>925</v>
      </c>
      <c r="DZ4" s="17" t="s">
        <v>925</v>
      </c>
      <c r="EA4" s="17" t="s">
        <v>925</v>
      </c>
      <c r="EB4" s="17" t="s">
        <v>925</v>
      </c>
      <c r="EC4" s="21" t="s">
        <v>925</v>
      </c>
      <c r="ED4" s="17" t="s">
        <v>926</v>
      </c>
      <c r="EE4" s="7"/>
      <c r="EF4" s="17" t="s">
        <v>924</v>
      </c>
      <c r="EG4" s="17" t="s">
        <v>925</v>
      </c>
      <c r="EH4" s="17" t="s">
        <v>925</v>
      </c>
      <c r="EI4" s="17" t="s">
        <v>925</v>
      </c>
      <c r="EJ4" s="17" t="s">
        <v>925</v>
      </c>
      <c r="EK4" s="17" t="s">
        <v>926</v>
      </c>
      <c r="EL4" s="7"/>
      <c r="EM4" s="17" t="s">
        <v>924</v>
      </c>
      <c r="EN4" s="17" t="s">
        <v>925</v>
      </c>
      <c r="EO4" s="17" t="s">
        <v>925</v>
      </c>
      <c r="EP4" s="17" t="s">
        <v>925</v>
      </c>
      <c r="EQ4" s="17" t="s">
        <v>925</v>
      </c>
      <c r="ER4" s="17" t="s">
        <v>925</v>
      </c>
      <c r="ES4" s="21" t="s">
        <v>925</v>
      </c>
      <c r="ET4" s="17" t="s">
        <v>926</v>
      </c>
      <c r="EU4" s="7"/>
      <c r="EV4" s="19" t="s">
        <v>924</v>
      </c>
      <c r="EW4" s="32" t="s">
        <v>925</v>
      </c>
      <c r="EX4" s="32" t="s">
        <v>925</v>
      </c>
      <c r="EY4" s="32" t="s">
        <v>925</v>
      </c>
      <c r="EZ4" s="32" t="s">
        <v>925</v>
      </c>
      <c r="FA4" s="32" t="s">
        <v>925</v>
      </c>
      <c r="FB4" s="32" t="s">
        <v>925</v>
      </c>
      <c r="FC4" s="33" t="s">
        <v>925</v>
      </c>
      <c r="FD4" s="32" t="s">
        <v>926</v>
      </c>
      <c r="FE4" s="7"/>
      <c r="FF4" s="17" t="s">
        <v>924</v>
      </c>
      <c r="FG4" s="35" t="s">
        <v>925</v>
      </c>
      <c r="FH4" s="35" t="s">
        <v>925</v>
      </c>
      <c r="FI4" s="35" t="s">
        <v>925</v>
      </c>
      <c r="FJ4" s="35" t="s">
        <v>925</v>
      </c>
      <c r="FK4" s="36" t="s">
        <v>925</v>
      </c>
      <c r="FL4" s="35" t="s">
        <v>926</v>
      </c>
      <c r="FM4" s="7"/>
      <c r="FN4" s="17" t="s">
        <v>924</v>
      </c>
      <c r="FO4" s="17" t="s">
        <v>925</v>
      </c>
      <c r="FP4" s="17" t="s">
        <v>925</v>
      </c>
      <c r="FQ4" s="17" t="s">
        <v>925</v>
      </c>
      <c r="FR4" s="21" t="s">
        <v>925</v>
      </c>
      <c r="FS4" s="17" t="s">
        <v>926</v>
      </c>
      <c r="FT4" s="7"/>
      <c r="FU4" s="17" t="s">
        <v>924</v>
      </c>
      <c r="FV4" s="17" t="s">
        <v>925</v>
      </c>
      <c r="FW4" s="17" t="s">
        <v>925</v>
      </c>
      <c r="FX4" s="17" t="s">
        <v>925</v>
      </c>
      <c r="FY4" s="21" t="s">
        <v>925</v>
      </c>
      <c r="FZ4" s="17" t="s">
        <v>926</v>
      </c>
      <c r="GA4" s="7"/>
      <c r="GB4" s="17" t="s">
        <v>924</v>
      </c>
      <c r="GC4" s="17" t="s">
        <v>925</v>
      </c>
      <c r="GD4" s="17" t="s">
        <v>925</v>
      </c>
      <c r="GE4" s="17" t="s">
        <v>925</v>
      </c>
      <c r="GF4" s="17" t="s">
        <v>926</v>
      </c>
      <c r="GG4" s="7"/>
      <c r="GH4" s="17" t="s">
        <v>924</v>
      </c>
      <c r="GI4" s="17" t="s">
        <v>925</v>
      </c>
      <c r="GJ4" s="17" t="s">
        <v>925</v>
      </c>
      <c r="GK4" s="17" t="s">
        <v>925</v>
      </c>
      <c r="GL4" s="17" t="s">
        <v>926</v>
      </c>
      <c r="GM4" s="7"/>
      <c r="GN4" s="17" t="s">
        <v>924</v>
      </c>
      <c r="GO4" s="17" t="s">
        <v>925</v>
      </c>
      <c r="GP4" s="17" t="s">
        <v>925</v>
      </c>
      <c r="GQ4" s="17" t="s">
        <v>925</v>
      </c>
      <c r="GR4" s="17" t="s">
        <v>926</v>
      </c>
      <c r="GS4" s="7"/>
      <c r="GT4" s="17" t="s">
        <v>924</v>
      </c>
      <c r="GU4" s="17" t="s">
        <v>925</v>
      </c>
      <c r="GV4" s="17" t="s">
        <v>925</v>
      </c>
      <c r="GW4" s="17" t="s">
        <v>925</v>
      </c>
      <c r="GX4" s="17" t="s">
        <v>925</v>
      </c>
      <c r="GY4" s="21" t="s">
        <v>925</v>
      </c>
      <c r="GZ4" s="17" t="s">
        <v>926</v>
      </c>
      <c r="HA4" s="7"/>
      <c r="HB4" s="17" t="s">
        <v>924</v>
      </c>
      <c r="HC4" s="17" t="s">
        <v>925</v>
      </c>
      <c r="HD4" s="17" t="s">
        <v>925</v>
      </c>
      <c r="HE4" s="17" t="s">
        <v>925</v>
      </c>
      <c r="HF4" s="17" t="s">
        <v>925</v>
      </c>
      <c r="HG4" s="21" t="s">
        <v>925</v>
      </c>
      <c r="HH4" s="17" t="s">
        <v>926</v>
      </c>
      <c r="HI4" s="7"/>
      <c r="HJ4" s="17" t="s">
        <v>924</v>
      </c>
      <c r="HK4" s="17" t="s">
        <v>925</v>
      </c>
      <c r="HL4" s="17" t="s">
        <v>925</v>
      </c>
      <c r="HM4" s="17" t="s">
        <v>925</v>
      </c>
      <c r="HN4" s="17" t="s">
        <v>925</v>
      </c>
      <c r="HO4" s="17" t="s">
        <v>925</v>
      </c>
      <c r="HP4" s="17" t="s">
        <v>926</v>
      </c>
      <c r="HQ4" s="7"/>
      <c r="HR4" s="17" t="s">
        <v>924</v>
      </c>
      <c r="HS4" s="17" t="s">
        <v>925</v>
      </c>
      <c r="HT4" s="17" t="s">
        <v>925</v>
      </c>
      <c r="HU4" s="17" t="s">
        <v>925</v>
      </c>
      <c r="HV4" s="21" t="s">
        <v>925</v>
      </c>
      <c r="HW4" s="17" t="s">
        <v>926</v>
      </c>
      <c r="HX4" s="7"/>
      <c r="HY4" s="17" t="s">
        <v>924</v>
      </c>
      <c r="HZ4" s="17" t="s">
        <v>925</v>
      </c>
      <c r="IA4" s="17" t="s">
        <v>925</v>
      </c>
      <c r="IB4" s="17" t="s">
        <v>925</v>
      </c>
      <c r="IC4" s="21" t="s">
        <v>925</v>
      </c>
      <c r="ID4" s="17" t="s">
        <v>926</v>
      </c>
      <c r="IE4" s="7"/>
      <c r="IF4" s="17" t="s">
        <v>924</v>
      </c>
      <c r="IG4" s="17" t="s">
        <v>925</v>
      </c>
      <c r="IH4" s="17" t="s">
        <v>926</v>
      </c>
      <c r="II4" s="7"/>
      <c r="IJ4" s="17" t="s">
        <v>924</v>
      </c>
      <c r="IK4" s="17" t="s">
        <v>925</v>
      </c>
      <c r="IL4" s="17" t="s">
        <v>925</v>
      </c>
      <c r="IM4" s="17" t="s">
        <v>925</v>
      </c>
      <c r="IN4" s="21" t="s">
        <v>925</v>
      </c>
      <c r="IO4" s="17" t="s">
        <v>926</v>
      </c>
      <c r="IP4" s="7"/>
      <c r="IQ4" s="17" t="s">
        <v>924</v>
      </c>
      <c r="IR4" s="17" t="s">
        <v>925</v>
      </c>
      <c r="IS4" s="17" t="s">
        <v>925</v>
      </c>
      <c r="IT4" s="17" t="s">
        <v>925</v>
      </c>
      <c r="IU4" s="17" t="s">
        <v>926</v>
      </c>
      <c r="IV4" s="7"/>
      <c r="IW4" s="17" t="s">
        <v>924</v>
      </c>
      <c r="IX4" s="17" t="s">
        <v>925</v>
      </c>
      <c r="IY4" s="17" t="s">
        <v>925</v>
      </c>
      <c r="IZ4" s="17" t="s">
        <v>925</v>
      </c>
      <c r="JA4" s="17" t="s">
        <v>926</v>
      </c>
      <c r="JB4" s="7"/>
      <c r="JC4" s="17" t="s">
        <v>924</v>
      </c>
      <c r="JD4" s="17" t="s">
        <v>925</v>
      </c>
      <c r="JE4" s="17" t="s">
        <v>925</v>
      </c>
      <c r="JF4" s="17" t="s">
        <v>925</v>
      </c>
      <c r="JG4" s="17" t="s">
        <v>925</v>
      </c>
      <c r="JH4" s="17" t="s">
        <v>926</v>
      </c>
      <c r="JI4" s="7"/>
      <c r="JJ4" s="17" t="s">
        <v>924</v>
      </c>
      <c r="JK4" s="17" t="s">
        <v>925</v>
      </c>
      <c r="JL4" s="17" t="s">
        <v>925</v>
      </c>
      <c r="JM4" s="17" t="s">
        <v>925</v>
      </c>
      <c r="JN4" s="17" t="s">
        <v>925</v>
      </c>
      <c r="JO4" s="17" t="s">
        <v>926</v>
      </c>
      <c r="JP4" s="17" t="s">
        <v>926</v>
      </c>
      <c r="JQ4" s="17" t="s">
        <v>926</v>
      </c>
      <c r="JR4" s="7"/>
      <c r="JS4" s="17" t="s">
        <v>924</v>
      </c>
      <c r="JT4" s="17" t="s">
        <v>925</v>
      </c>
      <c r="JU4" s="17" t="s">
        <v>926</v>
      </c>
      <c r="JV4" s="7"/>
      <c r="JW4" s="17" t="s">
        <v>924</v>
      </c>
      <c r="JX4" s="17" t="s">
        <v>925</v>
      </c>
      <c r="JY4" s="17" t="s">
        <v>925</v>
      </c>
      <c r="JZ4" s="7"/>
      <c r="KA4" s="17" t="s">
        <v>924</v>
      </c>
      <c r="KB4" s="17" t="s">
        <v>925</v>
      </c>
      <c r="KC4" s="17" t="s">
        <v>926</v>
      </c>
      <c r="KD4" s="7"/>
      <c r="KE4" s="21" t="s">
        <v>924</v>
      </c>
      <c r="KF4" s="17" t="s">
        <v>925</v>
      </c>
      <c r="KG4" s="17" t="s">
        <v>925</v>
      </c>
      <c r="KH4" s="17" t="s">
        <v>926</v>
      </c>
      <c r="KI4" s="7"/>
      <c r="KJ4" s="17" t="s">
        <v>927</v>
      </c>
      <c r="KK4" s="17" t="s">
        <v>925</v>
      </c>
      <c r="KL4" s="17" t="s">
        <v>925</v>
      </c>
      <c r="KM4" s="17" t="s">
        <v>926</v>
      </c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12" t="s">
        <v>928</v>
      </c>
      <c r="NH4" s="7"/>
      <c r="NI4" s="12" t="s">
        <v>929</v>
      </c>
      <c r="NJ4" s="7"/>
      <c r="NK4" s="12" t="s">
        <v>758</v>
      </c>
      <c r="NL4" s="7"/>
      <c r="NM4" s="12" t="s">
        <v>930</v>
      </c>
      <c r="NN4" s="7"/>
      <c r="NO4" s="12" t="s">
        <v>931</v>
      </c>
      <c r="NP4" s="7"/>
      <c r="NQ4" s="7"/>
      <c r="NR4" s="7"/>
      <c r="NS4" s="12" t="s">
        <v>932</v>
      </c>
      <c r="NT4" s="7"/>
      <c r="NU4" s="12" t="s">
        <v>648</v>
      </c>
      <c r="NV4" s="7"/>
      <c r="NW4" s="12" t="s">
        <v>933</v>
      </c>
      <c r="NX4" s="7"/>
      <c r="NY4" s="12" t="s">
        <v>934</v>
      </c>
      <c r="NZ4" s="7"/>
      <c r="OA4" s="12" t="s">
        <v>758</v>
      </c>
      <c r="OB4" s="7"/>
      <c r="OC4" s="12" t="s">
        <v>935</v>
      </c>
      <c r="OD4" s="7"/>
      <c r="OE4" s="12" t="s">
        <v>936</v>
      </c>
      <c r="OF4" s="7"/>
      <c r="OG4" s="12" t="s">
        <v>937</v>
      </c>
      <c r="OH4" s="7"/>
      <c r="OI4" s="12" t="s">
        <v>938</v>
      </c>
      <c r="OJ4" s="7"/>
      <c r="OK4" s="12" t="s">
        <v>939</v>
      </c>
      <c r="OL4" s="7"/>
      <c r="OM4" s="12" t="s">
        <v>940</v>
      </c>
      <c r="ON4" s="7"/>
      <c r="OO4" s="12" t="s">
        <v>941</v>
      </c>
      <c r="OP4" s="7"/>
      <c r="OQ4" s="12" t="s">
        <v>942</v>
      </c>
      <c r="OR4" s="7"/>
      <c r="OS4" s="12" t="s">
        <v>943</v>
      </c>
      <c r="OT4" s="7"/>
      <c r="OU4" s="12" t="s">
        <v>944</v>
      </c>
      <c r="OV4" s="7"/>
      <c r="OW4" s="12" t="s">
        <v>945</v>
      </c>
      <c r="OX4" s="7"/>
      <c r="OY4" s="12" t="s">
        <v>946</v>
      </c>
      <c r="OZ4" s="7"/>
      <c r="PA4" s="12" t="s">
        <v>947</v>
      </c>
      <c r="PB4" s="7"/>
      <c r="PC4" s="12" t="s">
        <v>948</v>
      </c>
      <c r="PD4" s="7"/>
      <c r="PE4" s="12" t="s">
        <v>949</v>
      </c>
      <c r="PF4" s="7"/>
      <c r="PG4" s="12" t="s">
        <v>950</v>
      </c>
      <c r="PH4" s="7"/>
      <c r="PI4" s="12" t="s">
        <v>951</v>
      </c>
      <c r="PJ4" s="7"/>
      <c r="PK4" s="12" t="s">
        <v>952</v>
      </c>
      <c r="PL4" s="7"/>
      <c r="PM4" s="12" t="s">
        <v>953</v>
      </c>
      <c r="PN4" s="7"/>
      <c r="PO4" s="12" t="s">
        <v>651</v>
      </c>
      <c r="PP4" s="7"/>
      <c r="PQ4" s="12" t="s">
        <v>954</v>
      </c>
      <c r="PR4" s="7"/>
      <c r="PS4" s="12" t="s">
        <v>955</v>
      </c>
      <c r="PT4" s="7"/>
      <c r="PU4" s="12" t="s">
        <v>956</v>
      </c>
      <c r="PV4" s="7"/>
      <c r="PW4" s="12" t="s">
        <v>957</v>
      </c>
      <c r="PX4" s="7"/>
      <c r="PY4" s="12" t="s">
        <v>958</v>
      </c>
      <c r="PZ4" s="7"/>
      <c r="QA4" s="12" t="s">
        <v>959</v>
      </c>
      <c r="QB4" s="7"/>
      <c r="QC4" s="7"/>
      <c r="QD4" s="7"/>
      <c r="QE4" s="7"/>
      <c r="QF4" s="7"/>
      <c r="QG4" s="7"/>
      <c r="QH4" s="12" t="s">
        <v>905</v>
      </c>
      <c r="QI4" s="12" t="s">
        <v>960</v>
      </c>
      <c r="QJ4" s="12">
        <v>100</v>
      </c>
      <c r="QK4" s="12">
        <v>200</v>
      </c>
      <c r="QL4" s="7"/>
      <c r="QM4" s="12" t="s">
        <v>105</v>
      </c>
      <c r="QR4" s="13" t="s">
        <v>961</v>
      </c>
      <c r="QS4" s="6" t="s">
        <v>962</v>
      </c>
      <c r="QU4" s="13" t="s">
        <v>963</v>
      </c>
      <c r="QV4" s="13">
        <v>4</v>
      </c>
      <c r="QW4" s="14" t="s">
        <v>627</v>
      </c>
      <c r="QX4" s="13" t="s">
        <v>928</v>
      </c>
      <c r="QY4" s="5" t="s">
        <v>929</v>
      </c>
      <c r="QZ4" s="13" t="s">
        <v>758</v>
      </c>
      <c r="RA4" s="6" t="s">
        <v>930</v>
      </c>
      <c r="RB4" s="6" t="s">
        <v>931</v>
      </c>
      <c r="RD4" s="14" t="s">
        <v>932</v>
      </c>
      <c r="RE4" s="13" t="s">
        <v>648</v>
      </c>
      <c r="RF4" s="5" t="s">
        <v>933</v>
      </c>
      <c r="RG4" s="13" t="s">
        <v>934</v>
      </c>
      <c r="RH4" s="5" t="s">
        <v>758</v>
      </c>
      <c r="RI4" s="14" t="s">
        <v>935</v>
      </c>
      <c r="RJ4" s="13" t="s">
        <v>936</v>
      </c>
      <c r="RK4" s="6" t="s">
        <v>937</v>
      </c>
      <c r="RL4" s="5" t="s">
        <v>938</v>
      </c>
      <c r="RM4" s="13" t="s">
        <v>939</v>
      </c>
      <c r="RN4" s="5" t="s">
        <v>940</v>
      </c>
      <c r="RO4" s="14" t="s">
        <v>941</v>
      </c>
      <c r="RP4" s="13" t="s">
        <v>942</v>
      </c>
      <c r="RQ4" s="5" t="s">
        <v>943</v>
      </c>
      <c r="RR4" s="13" t="s">
        <v>944</v>
      </c>
      <c r="RS4" s="6" t="s">
        <v>945</v>
      </c>
      <c r="RT4" s="5" t="s">
        <v>946</v>
      </c>
      <c r="RU4" s="14" t="s">
        <v>947</v>
      </c>
      <c r="RV4" s="14" t="s">
        <v>948</v>
      </c>
      <c r="RW4" s="14" t="s">
        <v>949</v>
      </c>
      <c r="RX4" s="13" t="s">
        <v>950</v>
      </c>
      <c r="RY4" s="6" t="s">
        <v>951</v>
      </c>
      <c r="RZ4" s="6" t="s">
        <v>952</v>
      </c>
      <c r="SA4" s="5" t="s">
        <v>953</v>
      </c>
      <c r="SB4" s="14" t="s">
        <v>651</v>
      </c>
      <c r="SC4" s="14" t="s">
        <v>954</v>
      </c>
      <c r="SD4" s="13" t="s">
        <v>955</v>
      </c>
      <c r="SE4" s="5" t="s">
        <v>956</v>
      </c>
      <c r="SF4" s="13" t="s">
        <v>895</v>
      </c>
      <c r="SG4" s="6" t="s">
        <v>958</v>
      </c>
      <c r="SI4" s="13" t="s">
        <v>959</v>
      </c>
      <c r="SJ4" s="6" t="s">
        <v>64</v>
      </c>
      <c r="SK4" s="6" t="s">
        <v>964</v>
      </c>
      <c r="SL4" s="13" t="s">
        <v>965</v>
      </c>
      <c r="SN4" s="13" t="s">
        <v>966</v>
      </c>
      <c r="SO4" s="5" t="s">
        <v>917</v>
      </c>
      <c r="SP4" s="13" t="s">
        <v>967</v>
      </c>
      <c r="SQ4" s="6" t="s">
        <v>968</v>
      </c>
      <c r="SR4" s="5" t="s">
        <v>969</v>
      </c>
      <c r="SS4" s="13" t="s">
        <v>970</v>
      </c>
      <c r="ST4" s="6" t="s">
        <v>971</v>
      </c>
      <c r="SU4" s="14" t="s">
        <v>972</v>
      </c>
      <c r="SV4" s="13" t="s">
        <v>973</v>
      </c>
      <c r="SW4" s="5" t="s">
        <v>974</v>
      </c>
      <c r="SX4" s="13" t="s">
        <v>975</v>
      </c>
      <c r="SY4" s="5" t="s">
        <v>976</v>
      </c>
      <c r="SZ4" s="14" t="s">
        <v>977</v>
      </c>
      <c r="TA4" s="13" t="s">
        <v>978</v>
      </c>
      <c r="TB4" s="6" t="s">
        <v>979</v>
      </c>
    </row>
    <row r="5" ht="14.25" hidden="1" customHeight="1" spans="1:523">
      <c r="A5" s="16" t="s">
        <v>980</v>
      </c>
      <c r="B5" s="16" t="s">
        <v>981</v>
      </c>
      <c r="C5" s="16" t="s">
        <v>981</v>
      </c>
      <c r="D5" s="16" t="s">
        <v>981</v>
      </c>
      <c r="E5" s="16" t="s">
        <v>981</v>
      </c>
      <c r="F5" s="7"/>
      <c r="G5" s="17" t="s">
        <v>980</v>
      </c>
      <c r="H5" s="17" t="s">
        <v>981</v>
      </c>
      <c r="I5" s="17" t="s">
        <v>981</v>
      </c>
      <c r="J5" s="17" t="s">
        <v>981</v>
      </c>
      <c r="K5" s="21" t="s">
        <v>981</v>
      </c>
      <c r="L5" s="17" t="s">
        <v>981</v>
      </c>
      <c r="M5" s="7"/>
      <c r="N5" s="18" t="s">
        <v>980</v>
      </c>
      <c r="O5" s="18" t="s">
        <v>981</v>
      </c>
      <c r="P5" s="18" t="s">
        <v>981</v>
      </c>
      <c r="Q5" s="18" t="s">
        <v>981</v>
      </c>
      <c r="R5" s="18" t="s">
        <v>981</v>
      </c>
      <c r="S5" s="18" t="s">
        <v>981</v>
      </c>
      <c r="T5" s="18" t="s">
        <v>981</v>
      </c>
      <c r="U5" s="18" t="s">
        <v>981</v>
      </c>
      <c r="V5" s="18" t="s">
        <v>981</v>
      </c>
      <c r="W5" s="31"/>
      <c r="X5" s="17" t="s">
        <v>980</v>
      </c>
      <c r="Y5" s="17" t="s">
        <v>981</v>
      </c>
      <c r="Z5" s="17" t="s">
        <v>981</v>
      </c>
      <c r="AA5" s="17" t="s">
        <v>981</v>
      </c>
      <c r="AB5" s="17" t="s">
        <v>981</v>
      </c>
      <c r="AC5" s="7"/>
      <c r="AD5" s="17" t="s">
        <v>980</v>
      </c>
      <c r="AE5" s="17" t="s">
        <v>981</v>
      </c>
      <c r="AF5" s="17" t="s">
        <v>981</v>
      </c>
      <c r="AG5" s="17" t="s">
        <v>981</v>
      </c>
      <c r="AH5" s="17" t="s">
        <v>981</v>
      </c>
      <c r="AI5" s="7"/>
      <c r="AJ5" s="19" t="s">
        <v>980</v>
      </c>
      <c r="AK5" s="32" t="s">
        <v>981</v>
      </c>
      <c r="AL5" s="32" t="s">
        <v>981</v>
      </c>
      <c r="AM5" s="32" t="s">
        <v>981</v>
      </c>
      <c r="AN5" s="33" t="s">
        <v>981</v>
      </c>
      <c r="AO5" s="32" t="s">
        <v>981</v>
      </c>
      <c r="AP5" s="20"/>
      <c r="AQ5" s="19" t="s">
        <v>980</v>
      </c>
      <c r="AR5" s="32" t="s">
        <v>981</v>
      </c>
      <c r="AS5" s="32" t="s">
        <v>981</v>
      </c>
      <c r="AT5" s="32" t="s">
        <v>981</v>
      </c>
      <c r="AU5" s="33" t="s">
        <v>981</v>
      </c>
      <c r="AV5" s="32" t="s">
        <v>981</v>
      </c>
      <c r="AW5" s="7"/>
      <c r="AX5" s="17" t="s">
        <v>980</v>
      </c>
      <c r="AY5" s="17" t="s">
        <v>981</v>
      </c>
      <c r="AZ5" s="17" t="s">
        <v>981</v>
      </c>
      <c r="BA5" s="17" t="s">
        <v>982</v>
      </c>
      <c r="BB5" s="17" t="s">
        <v>983</v>
      </c>
      <c r="BC5" s="21" t="s">
        <v>981</v>
      </c>
      <c r="BD5" s="17" t="s">
        <v>981</v>
      </c>
      <c r="BE5" s="7"/>
      <c r="BF5" s="19" t="s">
        <v>980</v>
      </c>
      <c r="BG5" s="32" t="s">
        <v>981</v>
      </c>
      <c r="BH5" s="32" t="s">
        <v>981</v>
      </c>
      <c r="BI5" s="17" t="s">
        <v>982</v>
      </c>
      <c r="BJ5" s="17" t="s">
        <v>983</v>
      </c>
      <c r="BK5" s="17" t="s">
        <v>982</v>
      </c>
      <c r="BL5" s="17" t="s">
        <v>983</v>
      </c>
      <c r="BM5" s="33" t="s">
        <v>981</v>
      </c>
      <c r="BN5" s="32" t="s">
        <v>981</v>
      </c>
      <c r="BO5" s="7"/>
      <c r="BP5" s="17" t="s">
        <v>980</v>
      </c>
      <c r="BQ5" s="17" t="s">
        <v>981</v>
      </c>
      <c r="BR5" s="17" t="s">
        <v>981</v>
      </c>
      <c r="BS5" s="17" t="s">
        <v>981</v>
      </c>
      <c r="BT5" s="17" t="s">
        <v>981</v>
      </c>
      <c r="BU5" s="17" t="s">
        <v>982</v>
      </c>
      <c r="BV5" s="17" t="s">
        <v>983</v>
      </c>
      <c r="BW5" s="21" t="s">
        <v>981</v>
      </c>
      <c r="BX5" s="17" t="s">
        <v>981</v>
      </c>
      <c r="BY5" s="7"/>
      <c r="BZ5" s="17" t="s">
        <v>980</v>
      </c>
      <c r="CA5" s="17" t="s">
        <v>981</v>
      </c>
      <c r="CB5" s="17" t="s">
        <v>981</v>
      </c>
      <c r="CC5" s="17" t="s">
        <v>981</v>
      </c>
      <c r="CD5" s="21" t="s">
        <v>981</v>
      </c>
      <c r="CE5" s="17" t="s">
        <v>981</v>
      </c>
      <c r="CF5" s="7"/>
      <c r="CG5" s="19" t="s">
        <v>980</v>
      </c>
      <c r="CH5" s="32" t="s">
        <v>981</v>
      </c>
      <c r="CI5" s="32" t="s">
        <v>981</v>
      </c>
      <c r="CJ5" s="17" t="s">
        <v>982</v>
      </c>
      <c r="CK5" s="17" t="s">
        <v>983</v>
      </c>
      <c r="CL5" s="33" t="s">
        <v>981</v>
      </c>
      <c r="CM5" s="32" t="s">
        <v>981</v>
      </c>
      <c r="CN5" s="7"/>
      <c r="CO5" s="17" t="s">
        <v>980</v>
      </c>
      <c r="CP5" s="17" t="s">
        <v>981</v>
      </c>
      <c r="CQ5" s="17" t="s">
        <v>981</v>
      </c>
      <c r="CR5" s="7"/>
      <c r="CS5" s="17" t="s">
        <v>980</v>
      </c>
      <c r="CT5" s="17" t="s">
        <v>981</v>
      </c>
      <c r="CU5" s="17" t="s">
        <v>981</v>
      </c>
      <c r="CV5" s="17" t="s">
        <v>981</v>
      </c>
      <c r="CW5" s="21" t="s">
        <v>981</v>
      </c>
      <c r="CX5" s="17" t="s">
        <v>981</v>
      </c>
      <c r="CY5" s="7"/>
      <c r="CZ5" s="17" t="s">
        <v>980</v>
      </c>
      <c r="DA5" s="17" t="s">
        <v>981</v>
      </c>
      <c r="DB5" s="17" t="s">
        <v>981</v>
      </c>
      <c r="DC5" s="17" t="s">
        <v>981</v>
      </c>
      <c r="DD5" s="21" t="s">
        <v>981</v>
      </c>
      <c r="DE5" s="17" t="s">
        <v>981</v>
      </c>
      <c r="DF5" s="7"/>
      <c r="DG5" s="17" t="s">
        <v>980</v>
      </c>
      <c r="DH5" s="17" t="s">
        <v>981</v>
      </c>
      <c r="DI5" s="17" t="s">
        <v>981</v>
      </c>
      <c r="DJ5" s="17" t="s">
        <v>981</v>
      </c>
      <c r="DK5" s="21" t="s">
        <v>981</v>
      </c>
      <c r="DL5" s="17" t="s">
        <v>981</v>
      </c>
      <c r="DM5" s="7"/>
      <c r="DN5" s="17" t="s">
        <v>980</v>
      </c>
      <c r="DO5" s="17" t="s">
        <v>981</v>
      </c>
      <c r="DP5" s="17" t="s">
        <v>981</v>
      </c>
      <c r="DQ5" s="17" t="s">
        <v>981</v>
      </c>
      <c r="DR5" s="17" t="s">
        <v>981</v>
      </c>
      <c r="DS5" s="17" t="s">
        <v>981</v>
      </c>
      <c r="DT5" s="17" t="s">
        <v>981</v>
      </c>
      <c r="DU5" s="21" t="s">
        <v>981</v>
      </c>
      <c r="DV5" s="17" t="s">
        <v>981</v>
      </c>
      <c r="DW5" s="7"/>
      <c r="DX5" s="17" t="s">
        <v>980</v>
      </c>
      <c r="DY5" s="17" t="s">
        <v>981</v>
      </c>
      <c r="DZ5" s="17" t="s">
        <v>981</v>
      </c>
      <c r="EA5" s="17" t="s">
        <v>981</v>
      </c>
      <c r="EB5" s="17" t="s">
        <v>981</v>
      </c>
      <c r="EC5" s="21" t="s">
        <v>981</v>
      </c>
      <c r="ED5" s="17" t="s">
        <v>981</v>
      </c>
      <c r="EE5" s="7"/>
      <c r="EF5" s="17" t="s">
        <v>980</v>
      </c>
      <c r="EG5" s="17" t="s">
        <v>981</v>
      </c>
      <c r="EH5" s="17" t="s">
        <v>981</v>
      </c>
      <c r="EI5" s="17" t="s">
        <v>981</v>
      </c>
      <c r="EJ5" s="17" t="s">
        <v>981</v>
      </c>
      <c r="EK5" s="17" t="s">
        <v>981</v>
      </c>
      <c r="EL5" s="7"/>
      <c r="EM5" s="17" t="s">
        <v>980</v>
      </c>
      <c r="EN5" s="17" t="s">
        <v>981</v>
      </c>
      <c r="EO5" s="17" t="s">
        <v>981</v>
      </c>
      <c r="EP5" s="17" t="s">
        <v>981</v>
      </c>
      <c r="EQ5" s="17" t="s">
        <v>982</v>
      </c>
      <c r="ER5" s="17" t="s">
        <v>983</v>
      </c>
      <c r="ES5" s="21" t="s">
        <v>981</v>
      </c>
      <c r="ET5" s="17" t="s">
        <v>981</v>
      </c>
      <c r="EU5" s="7"/>
      <c r="EV5" s="19" t="s">
        <v>980</v>
      </c>
      <c r="EW5" s="32" t="s">
        <v>981</v>
      </c>
      <c r="EX5" s="32" t="s">
        <v>981</v>
      </c>
      <c r="EY5" s="32" t="s">
        <v>981</v>
      </c>
      <c r="EZ5" s="17" t="s">
        <v>982</v>
      </c>
      <c r="FA5" s="17" t="s">
        <v>983</v>
      </c>
      <c r="FB5" s="32" t="s">
        <v>981</v>
      </c>
      <c r="FC5" s="33" t="s">
        <v>981</v>
      </c>
      <c r="FD5" s="32" t="s">
        <v>981</v>
      </c>
      <c r="FE5" s="7"/>
      <c r="FF5" s="17" t="s">
        <v>980</v>
      </c>
      <c r="FG5" s="35" t="s">
        <v>981</v>
      </c>
      <c r="FH5" s="35" t="s">
        <v>981</v>
      </c>
      <c r="FI5" s="35" t="s">
        <v>981</v>
      </c>
      <c r="FJ5" s="35" t="s">
        <v>981</v>
      </c>
      <c r="FK5" s="36" t="s">
        <v>981</v>
      </c>
      <c r="FL5" s="35" t="s">
        <v>981</v>
      </c>
      <c r="FM5" s="7"/>
      <c r="FN5" s="17" t="s">
        <v>980</v>
      </c>
      <c r="FO5" s="17" t="s">
        <v>981</v>
      </c>
      <c r="FP5" s="17" t="s">
        <v>981</v>
      </c>
      <c r="FQ5" s="17" t="s">
        <v>981</v>
      </c>
      <c r="FR5" s="21" t="s">
        <v>981</v>
      </c>
      <c r="FS5" s="17" t="s">
        <v>981</v>
      </c>
      <c r="FT5" s="7"/>
      <c r="FU5" s="17" t="s">
        <v>980</v>
      </c>
      <c r="FV5" s="17" t="s">
        <v>981</v>
      </c>
      <c r="FW5" s="17" t="s">
        <v>981</v>
      </c>
      <c r="FX5" s="17" t="s">
        <v>981</v>
      </c>
      <c r="FY5" s="21" t="s">
        <v>981</v>
      </c>
      <c r="FZ5" s="17" t="s">
        <v>981</v>
      </c>
      <c r="GA5" s="7"/>
      <c r="GB5" s="17" t="s">
        <v>980</v>
      </c>
      <c r="GC5" s="17" t="s">
        <v>981</v>
      </c>
      <c r="GD5" s="17" t="s">
        <v>981</v>
      </c>
      <c r="GE5" s="17" t="s">
        <v>981</v>
      </c>
      <c r="GF5" s="17" t="s">
        <v>981</v>
      </c>
      <c r="GG5" s="7"/>
      <c r="GH5" s="17" t="s">
        <v>980</v>
      </c>
      <c r="GI5" s="17" t="s">
        <v>981</v>
      </c>
      <c r="GJ5" s="17" t="s">
        <v>981</v>
      </c>
      <c r="GK5" s="17" t="s">
        <v>981</v>
      </c>
      <c r="GL5" s="17" t="s">
        <v>981</v>
      </c>
      <c r="GM5" s="7"/>
      <c r="GN5" s="17" t="s">
        <v>980</v>
      </c>
      <c r="GO5" s="17" t="s">
        <v>981</v>
      </c>
      <c r="GP5" s="17" t="s">
        <v>981</v>
      </c>
      <c r="GQ5" s="17" t="s">
        <v>981</v>
      </c>
      <c r="GR5" s="17" t="s">
        <v>981</v>
      </c>
      <c r="GS5" s="7"/>
      <c r="GT5" s="17" t="s">
        <v>980</v>
      </c>
      <c r="GU5" s="17" t="s">
        <v>981</v>
      </c>
      <c r="GV5" s="17" t="s">
        <v>981</v>
      </c>
      <c r="GW5" s="17" t="s">
        <v>981</v>
      </c>
      <c r="GX5" s="17" t="s">
        <v>981</v>
      </c>
      <c r="GY5" s="21" t="s">
        <v>981</v>
      </c>
      <c r="GZ5" s="17" t="s">
        <v>981</v>
      </c>
      <c r="HA5" s="7"/>
      <c r="HB5" s="17" t="s">
        <v>980</v>
      </c>
      <c r="HC5" s="17" t="s">
        <v>981</v>
      </c>
      <c r="HD5" s="17" t="s">
        <v>981</v>
      </c>
      <c r="HE5" s="17" t="s">
        <v>981</v>
      </c>
      <c r="HF5" s="17" t="s">
        <v>981</v>
      </c>
      <c r="HG5" s="21" t="s">
        <v>981</v>
      </c>
      <c r="HH5" s="17" t="s">
        <v>981</v>
      </c>
      <c r="HI5" s="7"/>
      <c r="HJ5" s="17" t="s">
        <v>980</v>
      </c>
      <c r="HK5" s="17" t="s">
        <v>981</v>
      </c>
      <c r="HL5" s="17" t="s">
        <v>981</v>
      </c>
      <c r="HM5" s="17" t="s">
        <v>981</v>
      </c>
      <c r="HN5" s="17" t="s">
        <v>981</v>
      </c>
      <c r="HO5" s="17" t="s">
        <v>981</v>
      </c>
      <c r="HP5" s="17" t="s">
        <v>981</v>
      </c>
      <c r="HQ5" s="7"/>
      <c r="HR5" s="17" t="s">
        <v>980</v>
      </c>
      <c r="HS5" s="17" t="s">
        <v>981</v>
      </c>
      <c r="HT5" s="17" t="s">
        <v>981</v>
      </c>
      <c r="HU5" s="17" t="s">
        <v>981</v>
      </c>
      <c r="HV5" s="21" t="s">
        <v>981</v>
      </c>
      <c r="HW5" s="17" t="s">
        <v>981</v>
      </c>
      <c r="HX5" s="7"/>
      <c r="HY5" s="17" t="s">
        <v>980</v>
      </c>
      <c r="HZ5" s="17" t="s">
        <v>981</v>
      </c>
      <c r="IA5" s="17" t="s">
        <v>981</v>
      </c>
      <c r="IB5" s="17" t="s">
        <v>981</v>
      </c>
      <c r="IC5" s="21" t="s">
        <v>981</v>
      </c>
      <c r="ID5" s="17" t="s">
        <v>981</v>
      </c>
      <c r="IE5" s="7"/>
      <c r="IF5" s="17" t="s">
        <v>980</v>
      </c>
      <c r="IG5" s="17" t="s">
        <v>981</v>
      </c>
      <c r="IH5" s="17" t="s">
        <v>981</v>
      </c>
      <c r="II5" s="7"/>
      <c r="IJ5" s="17" t="s">
        <v>980</v>
      </c>
      <c r="IK5" s="17" t="s">
        <v>981</v>
      </c>
      <c r="IL5" s="17" t="s">
        <v>981</v>
      </c>
      <c r="IM5" s="17" t="s">
        <v>981</v>
      </c>
      <c r="IN5" s="21" t="s">
        <v>981</v>
      </c>
      <c r="IO5" s="17" t="s">
        <v>981</v>
      </c>
      <c r="IP5" s="7"/>
      <c r="IQ5" s="17" t="s">
        <v>980</v>
      </c>
      <c r="IR5" s="17" t="s">
        <v>981</v>
      </c>
      <c r="IS5" s="17" t="s">
        <v>981</v>
      </c>
      <c r="IT5" s="17" t="s">
        <v>981</v>
      </c>
      <c r="IU5" s="17" t="s">
        <v>981</v>
      </c>
      <c r="IV5" s="7"/>
      <c r="IW5" s="17" t="s">
        <v>980</v>
      </c>
      <c r="IX5" s="17" t="s">
        <v>981</v>
      </c>
      <c r="IY5" s="17" t="s">
        <v>981</v>
      </c>
      <c r="IZ5" s="17" t="s">
        <v>981</v>
      </c>
      <c r="JA5" s="17" t="s">
        <v>981</v>
      </c>
      <c r="JB5" s="7"/>
      <c r="JC5" s="17" t="s">
        <v>980</v>
      </c>
      <c r="JD5" s="17" t="s">
        <v>981</v>
      </c>
      <c r="JE5" s="17" t="s">
        <v>981</v>
      </c>
      <c r="JF5" s="17" t="s">
        <v>981</v>
      </c>
      <c r="JG5" s="17" t="s">
        <v>981</v>
      </c>
      <c r="JH5" s="17" t="s">
        <v>981</v>
      </c>
      <c r="JI5" s="7"/>
      <c r="JJ5" s="17" t="s">
        <v>980</v>
      </c>
      <c r="JK5" s="17" t="s">
        <v>981</v>
      </c>
      <c r="JL5" s="17" t="s">
        <v>981</v>
      </c>
      <c r="JM5" s="17" t="s">
        <v>981</v>
      </c>
      <c r="JN5" s="17" t="s">
        <v>981</v>
      </c>
      <c r="JO5" s="17" t="s">
        <v>981</v>
      </c>
      <c r="JP5" s="17" t="s">
        <v>981</v>
      </c>
      <c r="JQ5" s="17" t="s">
        <v>981</v>
      </c>
      <c r="JR5" s="7"/>
      <c r="JS5" s="17" t="s">
        <v>980</v>
      </c>
      <c r="JT5" s="17" t="s">
        <v>981</v>
      </c>
      <c r="JU5" s="17" t="s">
        <v>981</v>
      </c>
      <c r="JV5" s="7"/>
      <c r="JW5" s="17" t="s">
        <v>980</v>
      </c>
      <c r="JX5" s="17" t="s">
        <v>981</v>
      </c>
      <c r="JY5" s="17" t="s">
        <v>981</v>
      </c>
      <c r="JZ5" s="7"/>
      <c r="KA5" s="17" t="s">
        <v>980</v>
      </c>
      <c r="KB5" s="17" t="s">
        <v>981</v>
      </c>
      <c r="KC5" s="17" t="s">
        <v>981</v>
      </c>
      <c r="KD5" s="7"/>
      <c r="KE5" s="21" t="s">
        <v>980</v>
      </c>
      <c r="KF5" s="17" t="s">
        <v>981</v>
      </c>
      <c r="KG5" s="17" t="s">
        <v>981</v>
      </c>
      <c r="KH5" s="17" t="s">
        <v>981</v>
      </c>
      <c r="KI5" s="7"/>
      <c r="KJ5" s="17" t="s">
        <v>980</v>
      </c>
      <c r="KK5" s="17" t="s">
        <v>981</v>
      </c>
      <c r="KL5" s="17" t="s">
        <v>981</v>
      </c>
      <c r="KM5" s="17" t="s">
        <v>981</v>
      </c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12" t="s">
        <v>984</v>
      </c>
      <c r="NH5" s="7"/>
      <c r="NI5" s="12" t="s">
        <v>985</v>
      </c>
      <c r="NJ5" s="7"/>
      <c r="NK5" s="12" t="s">
        <v>934</v>
      </c>
      <c r="NL5" s="7"/>
      <c r="NM5" s="12" t="s">
        <v>986</v>
      </c>
      <c r="NN5" s="7"/>
      <c r="NO5" s="12" t="s">
        <v>987</v>
      </c>
      <c r="NP5" s="7"/>
      <c r="NQ5" s="7"/>
      <c r="NR5" s="7"/>
      <c r="NS5" s="12" t="s">
        <v>66</v>
      </c>
      <c r="NT5" s="7"/>
      <c r="NU5" s="12" t="s">
        <v>768</v>
      </c>
      <c r="NV5" s="7"/>
      <c r="NW5" s="12" t="s">
        <v>988</v>
      </c>
      <c r="NX5" s="7"/>
      <c r="NY5" s="12" t="s">
        <v>989</v>
      </c>
      <c r="NZ5" s="7"/>
      <c r="OA5" s="12" t="s">
        <v>990</v>
      </c>
      <c r="OB5" s="7"/>
      <c r="OC5" s="12" t="s">
        <v>991</v>
      </c>
      <c r="OD5" s="7"/>
      <c r="OE5" s="12" t="s">
        <v>992</v>
      </c>
      <c r="OF5" s="7"/>
      <c r="OG5" s="12" t="s">
        <v>993</v>
      </c>
      <c r="OH5" s="7"/>
      <c r="OI5" s="12" t="s">
        <v>994</v>
      </c>
      <c r="OJ5" s="7"/>
      <c r="OK5" s="12" t="s">
        <v>995</v>
      </c>
      <c r="OL5" s="7"/>
      <c r="OM5" s="12" t="s">
        <v>996</v>
      </c>
      <c r="ON5" s="7"/>
      <c r="OO5" s="12" t="s">
        <v>997</v>
      </c>
      <c r="OP5" s="7"/>
      <c r="OQ5" s="12" t="s">
        <v>758</v>
      </c>
      <c r="OR5" s="7"/>
      <c r="OS5" s="12" t="s">
        <v>758</v>
      </c>
      <c r="OT5" s="7"/>
      <c r="OU5" s="12" t="s">
        <v>998</v>
      </c>
      <c r="OV5" s="7"/>
      <c r="OW5" s="12" t="s">
        <v>999</v>
      </c>
      <c r="OX5" s="7"/>
      <c r="OY5" s="12" t="s">
        <v>1000</v>
      </c>
      <c r="OZ5" s="7"/>
      <c r="PA5" s="12" t="s">
        <v>1001</v>
      </c>
      <c r="PB5" s="7"/>
      <c r="PC5" s="12" t="s">
        <v>1002</v>
      </c>
      <c r="PD5" s="7"/>
      <c r="PE5" s="12" t="s">
        <v>1003</v>
      </c>
      <c r="PF5" s="7"/>
      <c r="PG5" s="12" t="s">
        <v>1004</v>
      </c>
      <c r="PH5" s="7"/>
      <c r="PI5" s="12" t="s">
        <v>1005</v>
      </c>
      <c r="PJ5" s="7"/>
      <c r="PK5" s="12" t="s">
        <v>1006</v>
      </c>
      <c r="PL5" s="7"/>
      <c r="PM5" s="12" t="s">
        <v>1007</v>
      </c>
      <c r="PN5" s="7"/>
      <c r="PO5" s="12" t="s">
        <v>1008</v>
      </c>
      <c r="PP5" s="7"/>
      <c r="PQ5" s="12" t="s">
        <v>984</v>
      </c>
      <c r="PR5" s="7"/>
      <c r="PS5" s="12" t="s">
        <v>1009</v>
      </c>
      <c r="PT5" s="7"/>
      <c r="PU5" s="12" t="s">
        <v>1010</v>
      </c>
      <c r="PV5" s="7"/>
      <c r="PW5" s="12" t="s">
        <v>1011</v>
      </c>
      <c r="PX5" s="7"/>
      <c r="PY5" s="12" t="s">
        <v>1012</v>
      </c>
      <c r="PZ5" s="7"/>
      <c r="QA5" s="12" t="s">
        <v>989</v>
      </c>
      <c r="QB5" s="7"/>
      <c r="QC5" s="7"/>
      <c r="QD5" s="7"/>
      <c r="QE5" s="7"/>
      <c r="QF5" s="7"/>
      <c r="QG5" s="7"/>
      <c r="QH5" s="12" t="s">
        <v>627</v>
      </c>
      <c r="QI5" s="12" t="s">
        <v>1013</v>
      </c>
      <c r="QJ5" s="12">
        <v>100</v>
      </c>
      <c r="QK5" s="12">
        <v>200</v>
      </c>
      <c r="QL5" s="7"/>
      <c r="QM5" s="37" t="s">
        <v>1014</v>
      </c>
      <c r="QN5" s="13" t="s">
        <v>1015</v>
      </c>
      <c r="QO5" s="13" t="s">
        <v>1016</v>
      </c>
      <c r="QP5" s="13" t="s">
        <v>817</v>
      </c>
      <c r="QR5" s="13" t="s">
        <v>1017</v>
      </c>
      <c r="QS5" s="6" t="s">
        <v>1018</v>
      </c>
      <c r="QU5" s="13" t="s">
        <v>1019</v>
      </c>
      <c r="QV5" s="13">
        <v>4</v>
      </c>
      <c r="QW5" s="14" t="s">
        <v>1020</v>
      </c>
      <c r="QX5" s="13" t="s">
        <v>984</v>
      </c>
      <c r="QY5" s="5" t="s">
        <v>985</v>
      </c>
      <c r="QZ5" s="13" t="s">
        <v>934</v>
      </c>
      <c r="RA5" s="6" t="s">
        <v>986</v>
      </c>
      <c r="RB5" s="6" t="s">
        <v>987</v>
      </c>
      <c r="RD5" s="14" t="s">
        <v>66</v>
      </c>
      <c r="RE5" s="13" t="s">
        <v>768</v>
      </c>
      <c r="RF5" s="5" t="s">
        <v>988</v>
      </c>
      <c r="RG5" s="13" t="s">
        <v>989</v>
      </c>
      <c r="RH5" s="5" t="s">
        <v>990</v>
      </c>
      <c r="RI5" s="14" t="s">
        <v>991</v>
      </c>
      <c r="RJ5" s="13" t="s">
        <v>992</v>
      </c>
      <c r="RK5" s="6" t="s">
        <v>993</v>
      </c>
      <c r="RL5" s="5" t="s">
        <v>994</v>
      </c>
      <c r="RM5" s="13" t="s">
        <v>995</v>
      </c>
      <c r="RN5" s="5" t="s">
        <v>996</v>
      </c>
      <c r="RO5" s="14" t="s">
        <v>997</v>
      </c>
      <c r="RP5" s="13" t="s">
        <v>758</v>
      </c>
      <c r="RQ5" s="5" t="s">
        <v>758</v>
      </c>
      <c r="RR5" s="13" t="s">
        <v>998</v>
      </c>
      <c r="RS5" s="6" t="s">
        <v>999</v>
      </c>
      <c r="RT5" s="5" t="s">
        <v>1000</v>
      </c>
      <c r="RU5" s="14" t="s">
        <v>1001</v>
      </c>
      <c r="RV5" s="14" t="s">
        <v>1002</v>
      </c>
      <c r="RW5" s="14" t="s">
        <v>1003</v>
      </c>
      <c r="RX5" s="13" t="s">
        <v>1004</v>
      </c>
      <c r="RY5" s="6" t="s">
        <v>1005</v>
      </c>
      <c r="RZ5" s="6" t="s">
        <v>1006</v>
      </c>
      <c r="SA5" s="5" t="s">
        <v>1007</v>
      </c>
      <c r="SB5" s="14" t="s">
        <v>1008</v>
      </c>
      <c r="SC5" s="14" t="s">
        <v>984</v>
      </c>
      <c r="SD5" s="13" t="s">
        <v>1009</v>
      </c>
      <c r="SE5" s="5" t="s">
        <v>1010</v>
      </c>
      <c r="SF5" s="13" t="s">
        <v>1021</v>
      </c>
      <c r="SG5" s="6" t="s">
        <v>1012</v>
      </c>
      <c r="SI5" s="13" t="s">
        <v>989</v>
      </c>
      <c r="SJ5" s="6" t="s">
        <v>1022</v>
      </c>
      <c r="SK5" s="6" t="s">
        <v>1023</v>
      </c>
      <c r="SL5" s="13" t="s">
        <v>1024</v>
      </c>
      <c r="SN5" s="13" t="s">
        <v>1025</v>
      </c>
      <c r="SO5" s="5" t="s">
        <v>1026</v>
      </c>
      <c r="SP5" s="13" t="s">
        <v>1027</v>
      </c>
      <c r="SQ5" s="6" t="s">
        <v>790</v>
      </c>
      <c r="SR5" s="5" t="s">
        <v>1028</v>
      </c>
      <c r="SS5" s="13" t="s">
        <v>965</v>
      </c>
      <c r="ST5" s="6" t="s">
        <v>1029</v>
      </c>
      <c r="SU5" s="14" t="s">
        <v>1030</v>
      </c>
      <c r="SV5" s="13" t="s">
        <v>912</v>
      </c>
      <c r="SW5" s="5" t="s">
        <v>1031</v>
      </c>
      <c r="SX5" s="13" t="s">
        <v>917</v>
      </c>
      <c r="SY5" s="5" t="s">
        <v>1032</v>
      </c>
      <c r="SZ5" s="14" t="s">
        <v>1033</v>
      </c>
      <c r="TA5" s="13" t="s">
        <v>1034</v>
      </c>
      <c r="TB5" s="6" t="s">
        <v>1035</v>
      </c>
    </row>
    <row r="6" ht="14.25" hidden="1" customHeight="1" spans="1:523">
      <c r="A6" s="16" t="s">
        <v>1036</v>
      </c>
      <c r="B6" s="16" t="s">
        <v>40</v>
      </c>
      <c r="C6" s="16" t="s">
        <v>57</v>
      </c>
      <c r="D6" s="16" t="s">
        <v>59</v>
      </c>
      <c r="E6" s="16" t="s">
        <v>242</v>
      </c>
      <c r="F6" s="7"/>
      <c r="G6" s="17" t="s">
        <v>1036</v>
      </c>
      <c r="H6" s="17" t="s">
        <v>40</v>
      </c>
      <c r="I6" s="17" t="s">
        <v>49</v>
      </c>
      <c r="J6" s="17" t="s">
        <v>235</v>
      </c>
      <c r="K6" s="17"/>
      <c r="L6" s="17" t="s">
        <v>1037</v>
      </c>
      <c r="M6" s="7"/>
      <c r="N6" s="16" t="s">
        <v>1036</v>
      </c>
      <c r="O6" s="18" t="s">
        <v>40</v>
      </c>
      <c r="P6" s="18" t="s">
        <v>49</v>
      </c>
      <c r="Q6" s="18" t="s">
        <v>1038</v>
      </c>
      <c r="R6" s="18" t="s">
        <v>1038</v>
      </c>
      <c r="S6" s="18" t="s">
        <v>1039</v>
      </c>
      <c r="T6" s="18" t="s">
        <v>1040</v>
      </c>
      <c r="U6" s="18" t="s">
        <v>1041</v>
      </c>
      <c r="V6" s="18" t="s">
        <v>1042</v>
      </c>
      <c r="W6" s="31"/>
      <c r="X6" s="17" t="s">
        <v>1036</v>
      </c>
      <c r="Y6" s="17" t="s">
        <v>40</v>
      </c>
      <c r="Z6" s="17" t="s">
        <v>49</v>
      </c>
      <c r="AA6" s="17" t="s">
        <v>235</v>
      </c>
      <c r="AB6" s="17" t="s">
        <v>319</v>
      </c>
      <c r="AC6" s="7"/>
      <c r="AD6" s="17" t="s">
        <v>1036</v>
      </c>
      <c r="AE6" s="17" t="s">
        <v>68</v>
      </c>
      <c r="AF6" s="17" t="s">
        <v>65</v>
      </c>
      <c r="AG6" s="17" t="s">
        <v>63</v>
      </c>
      <c r="AH6" s="17" t="s">
        <v>235</v>
      </c>
      <c r="AI6" s="7"/>
      <c r="AJ6" s="17" t="s">
        <v>1036</v>
      </c>
      <c r="AK6" s="32" t="s">
        <v>40</v>
      </c>
      <c r="AL6" s="32" t="s">
        <v>49</v>
      </c>
      <c r="AM6" s="32" t="s">
        <v>89</v>
      </c>
      <c r="AN6" s="38"/>
      <c r="AO6" s="32" t="s">
        <v>253</v>
      </c>
      <c r="AP6" s="20"/>
      <c r="AQ6" s="17" t="s">
        <v>1036</v>
      </c>
      <c r="AR6" s="32" t="s">
        <v>40</v>
      </c>
      <c r="AS6" s="32" t="s">
        <v>49</v>
      </c>
      <c r="AT6" s="32" t="s">
        <v>92</v>
      </c>
      <c r="AU6" s="38"/>
      <c r="AV6" s="32" t="s">
        <v>257</v>
      </c>
      <c r="AW6" s="7"/>
      <c r="AX6" s="17" t="s">
        <v>1036</v>
      </c>
      <c r="AY6" s="17" t="s">
        <v>40</v>
      </c>
      <c r="AZ6" s="17" t="s">
        <v>49</v>
      </c>
      <c r="BA6" s="17" t="s">
        <v>94</v>
      </c>
      <c r="BB6" s="17" t="s">
        <v>94</v>
      </c>
      <c r="BC6" s="39"/>
      <c r="BD6" s="17" t="s">
        <v>1043</v>
      </c>
      <c r="BE6" s="7"/>
      <c r="BF6" s="17" t="s">
        <v>1036</v>
      </c>
      <c r="BG6" s="32" t="s">
        <v>40</v>
      </c>
      <c r="BH6" s="32" t="s">
        <v>49</v>
      </c>
      <c r="BI6" s="32" t="s">
        <v>94</v>
      </c>
      <c r="BJ6" s="32" t="s">
        <v>94</v>
      </c>
      <c r="BK6" s="32" t="s">
        <v>97</v>
      </c>
      <c r="BL6" s="32" t="s">
        <v>97</v>
      </c>
      <c r="BM6" s="38"/>
      <c r="BN6" s="32" t="s">
        <v>265</v>
      </c>
      <c r="BO6" s="7"/>
      <c r="BP6" s="17" t="s">
        <v>1036</v>
      </c>
      <c r="BQ6" s="17" t="s">
        <v>40</v>
      </c>
      <c r="BR6" s="17" t="s">
        <v>49</v>
      </c>
      <c r="BS6" s="17" t="s">
        <v>136</v>
      </c>
      <c r="BT6" s="17" t="s">
        <v>89</v>
      </c>
      <c r="BU6" s="17" t="s">
        <v>99</v>
      </c>
      <c r="BV6" s="17" t="s">
        <v>99</v>
      </c>
      <c r="BW6" s="39"/>
      <c r="BX6" s="17" t="s">
        <v>269</v>
      </c>
      <c r="BY6" s="7"/>
      <c r="BZ6" s="17" t="s">
        <v>1036</v>
      </c>
      <c r="CA6" s="17" t="s">
        <v>40</v>
      </c>
      <c r="CB6" s="17" t="s">
        <v>49</v>
      </c>
      <c r="CC6" s="17" t="s">
        <v>101</v>
      </c>
      <c r="CD6" s="39"/>
      <c r="CE6" s="17" t="s">
        <v>271</v>
      </c>
      <c r="CF6" s="7"/>
      <c r="CG6" s="17" t="s">
        <v>1036</v>
      </c>
      <c r="CH6" s="32" t="s">
        <v>40</v>
      </c>
      <c r="CI6" s="32" t="s">
        <v>49</v>
      </c>
      <c r="CJ6" s="32" t="s">
        <v>1044</v>
      </c>
      <c r="CK6" s="32" t="s">
        <v>1044</v>
      </c>
      <c r="CL6" s="38"/>
      <c r="CM6" s="32" t="s">
        <v>275</v>
      </c>
      <c r="CN6" s="7"/>
      <c r="CO6" s="17" t="s">
        <v>1036</v>
      </c>
      <c r="CP6" s="17" t="s">
        <v>108</v>
      </c>
      <c r="CQ6" s="17" t="s">
        <v>1045</v>
      </c>
      <c r="CR6" s="7"/>
      <c r="CS6" s="17" t="s">
        <v>1036</v>
      </c>
      <c r="CT6" s="17" t="s">
        <v>40</v>
      </c>
      <c r="CU6" s="17" t="s">
        <v>49</v>
      </c>
      <c r="CV6" s="17" t="s">
        <v>110</v>
      </c>
      <c r="CW6" s="39"/>
      <c r="CX6" s="17" t="s">
        <v>283</v>
      </c>
      <c r="CY6" s="7"/>
      <c r="CZ6" s="17" t="s">
        <v>1036</v>
      </c>
      <c r="DA6" s="17" t="s">
        <v>40</v>
      </c>
      <c r="DB6" s="17" t="s">
        <v>49</v>
      </c>
      <c r="DC6" s="17" t="s">
        <v>112</v>
      </c>
      <c r="DD6" s="39"/>
      <c r="DE6" s="17" t="s">
        <v>287</v>
      </c>
      <c r="DF6" s="7"/>
      <c r="DG6" s="17" t="s">
        <v>1036</v>
      </c>
      <c r="DH6" s="17" t="s">
        <v>40</v>
      </c>
      <c r="DI6" s="17" t="s">
        <v>49</v>
      </c>
      <c r="DJ6" s="17" t="s">
        <v>115</v>
      </c>
      <c r="DK6" s="39"/>
      <c r="DL6" s="17" t="s">
        <v>1046</v>
      </c>
      <c r="DM6" s="7"/>
      <c r="DN6" s="17" t="s">
        <v>1036</v>
      </c>
      <c r="DO6" s="17" t="s">
        <v>40</v>
      </c>
      <c r="DP6" s="17" t="s">
        <v>202</v>
      </c>
      <c r="DQ6" s="17" t="s">
        <v>49</v>
      </c>
      <c r="DR6" s="17" t="s">
        <v>65</v>
      </c>
      <c r="DS6" s="17" t="s">
        <v>68</v>
      </c>
      <c r="DT6" s="17" t="s">
        <v>118</v>
      </c>
      <c r="DU6" s="39"/>
      <c r="DV6" s="17" t="s">
        <v>1047</v>
      </c>
      <c r="DW6" s="7"/>
      <c r="DX6" s="17" t="s">
        <v>1036</v>
      </c>
      <c r="DY6" s="17" t="s">
        <v>40</v>
      </c>
      <c r="DZ6" s="17" t="s">
        <v>49</v>
      </c>
      <c r="EA6" s="17" t="s">
        <v>1048</v>
      </c>
      <c r="EB6" s="17" t="s">
        <v>1049</v>
      </c>
      <c r="EC6" s="39"/>
      <c r="ED6" s="17" t="s">
        <v>361</v>
      </c>
      <c r="EE6" s="7"/>
      <c r="EF6" s="17" t="s">
        <v>1036</v>
      </c>
      <c r="EG6" s="17" t="s">
        <v>40</v>
      </c>
      <c r="EH6" s="17" t="s">
        <v>49</v>
      </c>
      <c r="EI6" s="17" t="s">
        <v>1048</v>
      </c>
      <c r="EJ6" s="17" t="s">
        <v>1048</v>
      </c>
      <c r="EK6" s="17" t="s">
        <v>361</v>
      </c>
      <c r="EL6" s="7"/>
      <c r="EM6" s="17" t="s">
        <v>1036</v>
      </c>
      <c r="EN6" s="17" t="s">
        <v>40</v>
      </c>
      <c r="EO6" s="17" t="s">
        <v>49</v>
      </c>
      <c r="EP6" s="17" t="s">
        <v>215</v>
      </c>
      <c r="EQ6" s="17" t="s">
        <v>1050</v>
      </c>
      <c r="ER6" s="17" t="s">
        <v>1050</v>
      </c>
      <c r="ES6" s="39"/>
      <c r="ET6" s="17" t="s">
        <v>1051</v>
      </c>
      <c r="EU6" s="7"/>
      <c r="EV6" s="19" t="s">
        <v>1036</v>
      </c>
      <c r="EW6" s="32" t="s">
        <v>40</v>
      </c>
      <c r="EX6" s="32" t="s">
        <v>49</v>
      </c>
      <c r="EY6" s="32" t="s">
        <v>235</v>
      </c>
      <c r="EZ6" s="32" t="s">
        <v>84</v>
      </c>
      <c r="FA6" s="32" t="s">
        <v>84</v>
      </c>
      <c r="FB6" s="32" t="s">
        <v>1052</v>
      </c>
      <c r="FC6" s="38"/>
      <c r="FD6" s="32" t="s">
        <v>326</v>
      </c>
      <c r="FE6" s="7"/>
      <c r="FF6" s="17" t="s">
        <v>1036</v>
      </c>
      <c r="FG6" s="35" t="s">
        <v>40</v>
      </c>
      <c r="FH6" s="35" t="s">
        <v>49</v>
      </c>
      <c r="FI6" s="35" t="s">
        <v>235</v>
      </c>
      <c r="FJ6" s="35" t="s">
        <v>82</v>
      </c>
      <c r="FK6" s="40"/>
      <c r="FL6" s="35" t="s">
        <v>342</v>
      </c>
      <c r="FM6" s="7"/>
      <c r="FN6" s="17" t="s">
        <v>1036</v>
      </c>
      <c r="FO6" s="17" t="s">
        <v>40</v>
      </c>
      <c r="FP6" s="17" t="s">
        <v>49</v>
      </c>
      <c r="FQ6" s="17" t="s">
        <v>1044</v>
      </c>
      <c r="FR6" s="39"/>
      <c r="FS6" s="17" t="s">
        <v>297</v>
      </c>
      <c r="FT6" s="7"/>
      <c r="FU6" s="17" t="s">
        <v>1036</v>
      </c>
      <c r="FV6" s="17" t="s">
        <v>40</v>
      </c>
      <c r="FW6" s="17" t="s">
        <v>49</v>
      </c>
      <c r="FX6" s="17" t="s">
        <v>1044</v>
      </c>
      <c r="FY6" s="39"/>
      <c r="FZ6" s="17" t="s">
        <v>297</v>
      </c>
      <c r="GA6" s="7"/>
      <c r="GB6" s="17" t="s">
        <v>1036</v>
      </c>
      <c r="GC6" s="17" t="s">
        <v>40</v>
      </c>
      <c r="GD6" s="17" t="s">
        <v>49</v>
      </c>
      <c r="GE6" s="17" t="s">
        <v>1044</v>
      </c>
      <c r="GF6" s="17" t="s">
        <v>297</v>
      </c>
      <c r="GG6" s="7"/>
      <c r="GH6" s="17" t="s">
        <v>1036</v>
      </c>
      <c r="GI6" s="17" t="s">
        <v>40</v>
      </c>
      <c r="GJ6" s="17" t="s">
        <v>49</v>
      </c>
      <c r="GK6" s="17" t="s">
        <v>1044</v>
      </c>
      <c r="GL6" s="17" t="s">
        <v>297</v>
      </c>
      <c r="GM6" s="7"/>
      <c r="GN6" s="17" t="s">
        <v>1036</v>
      </c>
      <c r="GO6" s="17" t="s">
        <v>40</v>
      </c>
      <c r="GP6" s="17" t="s">
        <v>49</v>
      </c>
      <c r="GQ6" s="17" t="s">
        <v>136</v>
      </c>
      <c r="GR6" s="17" t="s">
        <v>297</v>
      </c>
      <c r="GS6" s="7"/>
      <c r="GT6" s="17" t="s">
        <v>1036</v>
      </c>
      <c r="GU6" s="17" t="s">
        <v>40</v>
      </c>
      <c r="GV6" s="17" t="s">
        <v>49</v>
      </c>
      <c r="GW6" s="17" t="s">
        <v>136</v>
      </c>
      <c r="GX6" s="17" t="s">
        <v>89</v>
      </c>
      <c r="GY6" s="39"/>
      <c r="GZ6" s="17" t="s">
        <v>295</v>
      </c>
      <c r="HA6" s="7"/>
      <c r="HB6" s="17" t="s">
        <v>1036</v>
      </c>
      <c r="HC6" s="17" t="s">
        <v>40</v>
      </c>
      <c r="HD6" s="17" t="s">
        <v>49</v>
      </c>
      <c r="HE6" s="17" t="s">
        <v>136</v>
      </c>
      <c r="HF6" s="17" t="s">
        <v>169</v>
      </c>
      <c r="HG6" s="39"/>
      <c r="HH6" s="17" t="s">
        <v>361</v>
      </c>
      <c r="HI6" s="7"/>
      <c r="HJ6" s="17" t="s">
        <v>1036</v>
      </c>
      <c r="HK6" s="17" t="s">
        <v>40</v>
      </c>
      <c r="HL6" s="17" t="s">
        <v>49</v>
      </c>
      <c r="HM6" s="17" t="s">
        <v>169</v>
      </c>
      <c r="HN6" s="17" t="s">
        <v>136</v>
      </c>
      <c r="HO6" s="17" t="s">
        <v>136</v>
      </c>
      <c r="HP6" s="17" t="s">
        <v>361</v>
      </c>
      <c r="HQ6" s="7"/>
      <c r="HR6" s="17" t="s">
        <v>1036</v>
      </c>
      <c r="HS6" s="17" t="s">
        <v>40</v>
      </c>
      <c r="HT6" s="17" t="s">
        <v>49</v>
      </c>
      <c r="HU6" s="17" t="s">
        <v>1044</v>
      </c>
      <c r="HV6" s="39"/>
      <c r="HW6" s="17" t="s">
        <v>297</v>
      </c>
      <c r="HX6" s="7"/>
      <c r="HY6" s="17" t="s">
        <v>1036</v>
      </c>
      <c r="HZ6" s="17" t="s">
        <v>40</v>
      </c>
      <c r="IA6" s="17" t="s">
        <v>49</v>
      </c>
      <c r="IB6" s="17" t="s">
        <v>136</v>
      </c>
      <c r="IC6" s="39"/>
      <c r="ID6" s="17" t="s">
        <v>295</v>
      </c>
      <c r="IE6" s="7"/>
      <c r="IF6" s="17" t="s">
        <v>1036</v>
      </c>
      <c r="IG6" s="17" t="s">
        <v>136</v>
      </c>
      <c r="IH6" s="17" t="s">
        <v>295</v>
      </c>
      <c r="II6" s="7"/>
      <c r="IJ6" s="17" t="s">
        <v>1036</v>
      </c>
      <c r="IK6" s="17" t="s">
        <v>40</v>
      </c>
      <c r="IL6" s="17" t="s">
        <v>49</v>
      </c>
      <c r="IM6" s="17" t="s">
        <v>1044</v>
      </c>
      <c r="IN6" s="39"/>
      <c r="IO6" s="17" t="s">
        <v>297</v>
      </c>
      <c r="IP6" s="7"/>
      <c r="IQ6" s="17" t="s">
        <v>1036</v>
      </c>
      <c r="IR6" s="17" t="s">
        <v>40</v>
      </c>
      <c r="IS6" s="17" t="s">
        <v>49</v>
      </c>
      <c r="IT6" s="17" t="s">
        <v>1053</v>
      </c>
      <c r="IU6" s="17" t="s">
        <v>297</v>
      </c>
      <c r="IV6" s="7"/>
      <c r="IW6" s="17" t="s">
        <v>1036</v>
      </c>
      <c r="IX6" s="17" t="s">
        <v>40</v>
      </c>
      <c r="IY6" s="17" t="s">
        <v>49</v>
      </c>
      <c r="IZ6" s="17" t="s">
        <v>235</v>
      </c>
      <c r="JA6" s="17" t="s">
        <v>1054</v>
      </c>
      <c r="JB6" s="7"/>
      <c r="JC6" s="17" t="s">
        <v>1036</v>
      </c>
      <c r="JD6" s="17" t="s">
        <v>63</v>
      </c>
      <c r="JE6" s="17" t="s">
        <v>68</v>
      </c>
      <c r="JF6" s="17" t="s">
        <v>65</v>
      </c>
      <c r="JG6" s="17" t="s">
        <v>1055</v>
      </c>
      <c r="JH6" s="17" t="s">
        <v>1056</v>
      </c>
      <c r="JI6" s="7"/>
      <c r="JJ6" s="17" t="s">
        <v>1036</v>
      </c>
      <c r="JK6" s="17" t="s">
        <v>63</v>
      </c>
      <c r="JL6" s="17" t="s">
        <v>68</v>
      </c>
      <c r="JM6" s="17" t="s">
        <v>65</v>
      </c>
      <c r="JN6" s="17" t="s">
        <v>1055</v>
      </c>
      <c r="JO6" s="17" t="s">
        <v>261</v>
      </c>
      <c r="JP6" s="17" t="s">
        <v>1057</v>
      </c>
      <c r="JQ6" s="17" t="s">
        <v>1058</v>
      </c>
      <c r="JR6" s="7"/>
      <c r="JS6" s="17" t="s">
        <v>1036</v>
      </c>
      <c r="JT6" s="17" t="s">
        <v>141</v>
      </c>
      <c r="JU6" s="17" t="s">
        <v>1059</v>
      </c>
      <c r="JV6" s="7"/>
      <c r="JW6" s="17" t="s">
        <v>1036</v>
      </c>
      <c r="JX6" s="17" t="s">
        <v>1060</v>
      </c>
      <c r="JY6" s="17" t="s">
        <v>1060</v>
      </c>
      <c r="JZ6" s="7"/>
      <c r="KA6" s="17" t="s">
        <v>1036</v>
      </c>
      <c r="KB6" s="17" t="s">
        <v>235</v>
      </c>
      <c r="KC6" s="17" t="s">
        <v>250</v>
      </c>
      <c r="KD6" s="7"/>
      <c r="KE6" s="21" t="s">
        <v>1036</v>
      </c>
      <c r="KF6" s="17" t="s">
        <v>40</v>
      </c>
      <c r="KG6" s="17" t="s">
        <v>49</v>
      </c>
      <c r="KH6" s="17" t="s">
        <v>1061</v>
      </c>
      <c r="KI6" s="7"/>
      <c r="KJ6" s="17" t="s">
        <v>1036</v>
      </c>
      <c r="KK6" s="17" t="s">
        <v>40</v>
      </c>
      <c r="KL6" s="17" t="s">
        <v>1062</v>
      </c>
      <c r="KM6" s="17" t="s">
        <v>1063</v>
      </c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12" t="s">
        <v>1064</v>
      </c>
      <c r="NH6" s="7"/>
      <c r="NI6" s="12" t="s">
        <v>1065</v>
      </c>
      <c r="NJ6" s="7"/>
      <c r="NK6" s="12" t="s">
        <v>1066</v>
      </c>
      <c r="NL6" s="7"/>
      <c r="NM6" s="12" t="s">
        <v>1067</v>
      </c>
      <c r="NN6" s="7"/>
      <c r="NO6" s="12" t="s">
        <v>1068</v>
      </c>
      <c r="NP6" s="7"/>
      <c r="NQ6" s="7"/>
      <c r="NR6" s="7"/>
      <c r="NS6" s="12" t="s">
        <v>1069</v>
      </c>
      <c r="NT6" s="7"/>
      <c r="NU6" s="12" t="s">
        <v>1070</v>
      </c>
      <c r="NV6" s="7"/>
      <c r="NW6" s="12" t="s">
        <v>1071</v>
      </c>
      <c r="NX6" s="7"/>
      <c r="NY6" s="12" t="s">
        <v>1072</v>
      </c>
      <c r="NZ6" s="7"/>
      <c r="OA6" s="12" t="s">
        <v>934</v>
      </c>
      <c r="OB6" s="7"/>
      <c r="OC6" s="12" t="s">
        <v>758</v>
      </c>
      <c r="OD6" s="7"/>
      <c r="OE6" s="12" t="s">
        <v>1073</v>
      </c>
      <c r="OF6" s="7"/>
      <c r="OG6" s="12" t="s">
        <v>1074</v>
      </c>
      <c r="OH6" s="7"/>
      <c r="OI6" s="12" t="s">
        <v>1075</v>
      </c>
      <c r="OJ6" s="7"/>
      <c r="OK6" s="12" t="s">
        <v>1076</v>
      </c>
      <c r="OL6" s="7"/>
      <c r="OM6" s="12" t="s">
        <v>938</v>
      </c>
      <c r="ON6" s="7"/>
      <c r="OO6" s="12" t="s">
        <v>1077</v>
      </c>
      <c r="OP6" s="7"/>
      <c r="OQ6" s="12" t="s">
        <v>1078</v>
      </c>
      <c r="OR6" s="7"/>
      <c r="OS6" s="12" t="s">
        <v>1079</v>
      </c>
      <c r="OT6" s="7"/>
      <c r="OU6" s="12" t="s">
        <v>992</v>
      </c>
      <c r="OV6" s="7"/>
      <c r="OW6" s="12" t="s">
        <v>1080</v>
      </c>
      <c r="OX6" s="7"/>
      <c r="OY6" s="12" t="s">
        <v>1081</v>
      </c>
      <c r="OZ6" s="7"/>
      <c r="PA6" s="12" t="s">
        <v>888</v>
      </c>
      <c r="PB6" s="7"/>
      <c r="PC6" s="12" t="s">
        <v>1082</v>
      </c>
      <c r="PD6" s="7"/>
      <c r="PE6" s="12" t="s">
        <v>1083</v>
      </c>
      <c r="PF6" s="7"/>
      <c r="PG6" s="12" t="s">
        <v>1084</v>
      </c>
      <c r="PH6" s="7"/>
      <c r="PI6" s="12" t="s">
        <v>1085</v>
      </c>
      <c r="PJ6" s="7"/>
      <c r="PK6" s="12" t="s">
        <v>946</v>
      </c>
      <c r="PL6" s="7"/>
      <c r="PM6" s="7"/>
      <c r="PN6" s="7"/>
      <c r="PO6" s="12" t="s">
        <v>1086</v>
      </c>
      <c r="PP6" s="7"/>
      <c r="PQ6" s="12" t="s">
        <v>1066</v>
      </c>
      <c r="PR6" s="7"/>
      <c r="PS6" s="12" t="s">
        <v>1087</v>
      </c>
      <c r="PT6" s="7"/>
      <c r="PU6" s="12" t="s">
        <v>1088</v>
      </c>
      <c r="PV6" s="7"/>
      <c r="PW6" s="12" t="s">
        <v>1089</v>
      </c>
      <c r="PX6" s="7"/>
      <c r="PY6" s="12" t="s">
        <v>749</v>
      </c>
      <c r="PZ6" s="7"/>
      <c r="QA6" s="12" t="s">
        <v>1090</v>
      </c>
      <c r="QB6" s="7"/>
      <c r="QC6" s="7"/>
      <c r="QD6" s="7"/>
      <c r="QE6" s="7"/>
      <c r="QF6" s="7"/>
      <c r="QG6" s="7"/>
      <c r="QH6" s="12" t="s">
        <v>1091</v>
      </c>
      <c r="QI6" s="12" t="s">
        <v>1092</v>
      </c>
      <c r="QJ6" s="12">
        <v>100</v>
      </c>
      <c r="QK6" s="12">
        <v>200</v>
      </c>
      <c r="QL6" s="7"/>
      <c r="QM6" s="37" t="s">
        <v>1093</v>
      </c>
      <c r="QN6" s="13">
        <v>1</v>
      </c>
      <c r="QO6" s="13">
        <v>3</v>
      </c>
      <c r="QP6" s="13">
        <v>1.1</v>
      </c>
      <c r="QR6" s="13" t="s">
        <v>1094</v>
      </c>
      <c r="QS6" s="6" t="s">
        <v>1094</v>
      </c>
      <c r="QU6" s="13" t="s">
        <v>1095</v>
      </c>
      <c r="QV6" s="13">
        <v>4</v>
      </c>
      <c r="QW6" s="14" t="s">
        <v>781</v>
      </c>
      <c r="QX6" s="13" t="s">
        <v>1064</v>
      </c>
      <c r="QY6" s="5" t="s">
        <v>1065</v>
      </c>
      <c r="QZ6" s="13" t="s">
        <v>1066</v>
      </c>
      <c r="RA6" s="6" t="s">
        <v>1067</v>
      </c>
      <c r="RB6" s="6" t="s">
        <v>1068</v>
      </c>
      <c r="RD6" s="14" t="s">
        <v>1069</v>
      </c>
      <c r="RE6" s="13" t="s">
        <v>1070</v>
      </c>
      <c r="RF6" s="5" t="s">
        <v>1071</v>
      </c>
      <c r="RG6" s="13" t="s">
        <v>1072</v>
      </c>
      <c r="RH6" s="5" t="s">
        <v>934</v>
      </c>
      <c r="RI6" s="14" t="s">
        <v>758</v>
      </c>
      <c r="RJ6" s="13" t="s">
        <v>1073</v>
      </c>
      <c r="RK6" s="6" t="s">
        <v>1074</v>
      </c>
      <c r="RL6" s="5" t="s">
        <v>1075</v>
      </c>
      <c r="RM6" s="13" t="s">
        <v>1076</v>
      </c>
      <c r="RN6" s="5" t="s">
        <v>938</v>
      </c>
      <c r="RO6" s="14" t="s">
        <v>1077</v>
      </c>
      <c r="RP6" s="13" t="s">
        <v>1078</v>
      </c>
      <c r="RQ6" s="5" t="s">
        <v>1079</v>
      </c>
      <c r="RR6" s="13" t="s">
        <v>992</v>
      </c>
      <c r="RS6" s="6" t="s">
        <v>1080</v>
      </c>
      <c r="RT6" s="5" t="s">
        <v>1081</v>
      </c>
      <c r="RU6" s="14" t="s">
        <v>888</v>
      </c>
      <c r="RV6" s="14" t="s">
        <v>1082</v>
      </c>
      <c r="RW6" s="14" t="s">
        <v>1083</v>
      </c>
      <c r="RX6" s="13" t="s">
        <v>1084</v>
      </c>
      <c r="RY6" s="6" t="s">
        <v>1085</v>
      </c>
      <c r="RZ6" s="6" t="s">
        <v>946</v>
      </c>
      <c r="SB6" s="14" t="s">
        <v>1086</v>
      </c>
      <c r="SC6" s="14" t="s">
        <v>1066</v>
      </c>
      <c r="SD6" s="13" t="s">
        <v>1087</v>
      </c>
      <c r="SE6" s="5" t="s">
        <v>1088</v>
      </c>
      <c r="SF6" s="13" t="s">
        <v>1096</v>
      </c>
      <c r="SG6" s="6" t="s">
        <v>749</v>
      </c>
      <c r="SI6" s="13" t="s">
        <v>1090</v>
      </c>
      <c r="SJ6" s="6" t="s">
        <v>1097</v>
      </c>
      <c r="SK6" s="6" t="s">
        <v>1098</v>
      </c>
      <c r="SL6" s="13" t="s">
        <v>1099</v>
      </c>
      <c r="SN6" s="13" t="s">
        <v>1100</v>
      </c>
      <c r="SO6" s="5" t="s">
        <v>1101</v>
      </c>
      <c r="SP6" s="13" t="s">
        <v>1102</v>
      </c>
      <c r="SQ6" s="6" t="s">
        <v>1103</v>
      </c>
      <c r="SS6" s="13" t="s">
        <v>1104</v>
      </c>
      <c r="ST6" s="6" t="s">
        <v>1105</v>
      </c>
      <c r="SU6" s="14" t="s">
        <v>1106</v>
      </c>
      <c r="SV6" s="13" t="s">
        <v>923</v>
      </c>
      <c r="SW6" s="5" t="s">
        <v>1107</v>
      </c>
      <c r="SX6" s="13" t="s">
        <v>1108</v>
      </c>
      <c r="SZ6" s="14" t="s">
        <v>1109</v>
      </c>
      <c r="TA6" s="13" t="s">
        <v>967</v>
      </c>
      <c r="TB6" s="6" t="s">
        <v>1110</v>
      </c>
    </row>
    <row r="7" ht="57.6" hidden="1" spans="1:523">
      <c r="A7" s="16" t="s">
        <v>1111</v>
      </c>
      <c r="B7" s="16" t="s">
        <v>1112</v>
      </c>
      <c r="C7" s="16" t="s">
        <v>1113</v>
      </c>
      <c r="D7" s="16" t="s">
        <v>1114</v>
      </c>
      <c r="E7" s="16" t="s">
        <v>1115</v>
      </c>
      <c r="F7" s="7"/>
      <c r="G7" s="41" t="s">
        <v>1111</v>
      </c>
      <c r="H7" s="41" t="s">
        <v>1112</v>
      </c>
      <c r="I7" s="41" t="s">
        <v>1116</v>
      </c>
      <c r="J7" s="41" t="s">
        <v>1117</v>
      </c>
      <c r="K7" s="39"/>
      <c r="L7" s="41" t="s">
        <v>1118</v>
      </c>
      <c r="M7" s="7"/>
      <c r="N7" s="16" t="s">
        <v>1111</v>
      </c>
      <c r="O7" s="18" t="s">
        <v>1112</v>
      </c>
      <c r="P7" s="18" t="s">
        <v>1116</v>
      </c>
      <c r="Q7" s="42" t="s">
        <v>1119</v>
      </c>
      <c r="R7" s="42" t="s">
        <v>1119</v>
      </c>
      <c r="S7" s="18" t="s">
        <v>1120</v>
      </c>
      <c r="T7" s="18" t="s">
        <v>1121</v>
      </c>
      <c r="U7" s="18" t="s">
        <v>1122</v>
      </c>
      <c r="V7" s="18" t="s">
        <v>1123</v>
      </c>
      <c r="W7" s="31"/>
      <c r="X7" s="17" t="s">
        <v>1111</v>
      </c>
      <c r="Y7" s="17" t="s">
        <v>1112</v>
      </c>
      <c r="Z7" s="17" t="s">
        <v>1116</v>
      </c>
      <c r="AA7" s="17" t="s">
        <v>1117</v>
      </c>
      <c r="AB7" s="17" t="s">
        <v>1124</v>
      </c>
      <c r="AC7" s="7"/>
      <c r="AD7" s="17" t="s">
        <v>1111</v>
      </c>
      <c r="AE7" s="17" t="s">
        <v>1125</v>
      </c>
      <c r="AF7" s="17" t="s">
        <v>1126</v>
      </c>
      <c r="AG7" s="17" t="s">
        <v>1127</v>
      </c>
      <c r="AH7" s="17" t="s">
        <v>1117</v>
      </c>
      <c r="AI7" s="7"/>
      <c r="AJ7" s="41" t="s">
        <v>1111</v>
      </c>
      <c r="AK7" s="43" t="s">
        <v>1112</v>
      </c>
      <c r="AL7" s="43" t="s">
        <v>1116</v>
      </c>
      <c r="AM7" s="44" t="s">
        <v>1128</v>
      </c>
      <c r="AN7" s="19"/>
      <c r="AO7" s="45" t="s">
        <v>1129</v>
      </c>
      <c r="AP7" s="20"/>
      <c r="AQ7" s="41" t="s">
        <v>1111</v>
      </c>
      <c r="AR7" s="46" t="s">
        <v>1112</v>
      </c>
      <c r="AS7" s="46" t="s">
        <v>1116</v>
      </c>
      <c r="AT7" s="47" t="s">
        <v>1130</v>
      </c>
      <c r="AU7" s="48"/>
      <c r="AV7" s="49" t="s">
        <v>1131</v>
      </c>
      <c r="AW7" s="7"/>
      <c r="AX7" s="41" t="s">
        <v>1111</v>
      </c>
      <c r="AY7" s="41" t="s">
        <v>1112</v>
      </c>
      <c r="AZ7" s="41" t="s">
        <v>1116</v>
      </c>
      <c r="BA7" s="41" t="s">
        <v>1132</v>
      </c>
      <c r="BB7" s="41" t="s">
        <v>1132</v>
      </c>
      <c r="BC7" s="39"/>
      <c r="BD7" s="41" t="s">
        <v>1133</v>
      </c>
      <c r="BE7" s="7"/>
      <c r="BF7" s="41" t="s">
        <v>1111</v>
      </c>
      <c r="BG7" s="46" t="s">
        <v>1112</v>
      </c>
      <c r="BH7" s="43" t="s">
        <v>1116</v>
      </c>
      <c r="BI7" s="50" t="s">
        <v>1132</v>
      </c>
      <c r="BJ7" s="50" t="s">
        <v>1132</v>
      </c>
      <c r="BK7" s="50" t="s">
        <v>1134</v>
      </c>
      <c r="BL7" s="43" t="s">
        <v>1134</v>
      </c>
      <c r="BM7" s="51"/>
      <c r="BN7" s="43" t="s">
        <v>1135</v>
      </c>
      <c r="BO7" s="7"/>
      <c r="BP7" s="41" t="s">
        <v>1111</v>
      </c>
      <c r="BQ7" s="41" t="s">
        <v>1112</v>
      </c>
      <c r="BR7" s="41" t="s">
        <v>1116</v>
      </c>
      <c r="BS7" s="41" t="s">
        <v>1136</v>
      </c>
      <c r="BT7" s="41" t="s">
        <v>1128</v>
      </c>
      <c r="BU7" s="41" t="s">
        <v>1137</v>
      </c>
      <c r="BV7" s="41" t="s">
        <v>1137</v>
      </c>
      <c r="BW7" s="39"/>
      <c r="BX7" s="41" t="s">
        <v>1138</v>
      </c>
      <c r="BY7" s="7"/>
      <c r="BZ7" s="41" t="s">
        <v>1111</v>
      </c>
      <c r="CA7" s="41" t="s">
        <v>1112</v>
      </c>
      <c r="CB7" s="41" t="s">
        <v>1116</v>
      </c>
      <c r="CC7" s="41" t="s">
        <v>1139</v>
      </c>
      <c r="CD7" s="39"/>
      <c r="CE7" s="41" t="s">
        <v>1140</v>
      </c>
      <c r="CF7" s="7"/>
      <c r="CG7" s="41" t="s">
        <v>1111</v>
      </c>
      <c r="CH7" s="46" t="s">
        <v>1112</v>
      </c>
      <c r="CI7" s="41" t="s">
        <v>1116</v>
      </c>
      <c r="CJ7" s="46" t="s">
        <v>1141</v>
      </c>
      <c r="CK7" s="46" t="s">
        <v>1141</v>
      </c>
      <c r="CL7" s="39"/>
      <c r="CM7" s="41" t="s">
        <v>1142</v>
      </c>
      <c r="CN7" s="7"/>
      <c r="CO7" s="17" t="s">
        <v>1111</v>
      </c>
      <c r="CP7" s="17" t="s">
        <v>1143</v>
      </c>
      <c r="CQ7" s="17" t="s">
        <v>1144</v>
      </c>
      <c r="CR7" s="7"/>
      <c r="CS7" s="41" t="s">
        <v>1111</v>
      </c>
      <c r="CT7" s="41" t="s">
        <v>1112</v>
      </c>
      <c r="CU7" s="41" t="s">
        <v>1116</v>
      </c>
      <c r="CV7" s="41" t="s">
        <v>1145</v>
      </c>
      <c r="CW7" s="39"/>
      <c r="CX7" s="41" t="s">
        <v>1146</v>
      </c>
      <c r="CY7" s="7"/>
      <c r="CZ7" s="41" t="s">
        <v>1111</v>
      </c>
      <c r="DA7" s="41" t="s">
        <v>1112</v>
      </c>
      <c r="DB7" s="41" t="s">
        <v>1116</v>
      </c>
      <c r="DC7" s="41" t="s">
        <v>1147</v>
      </c>
      <c r="DD7" s="39"/>
      <c r="DE7" s="41" t="s">
        <v>1148</v>
      </c>
      <c r="DF7" s="7"/>
      <c r="DG7" s="41" t="s">
        <v>1111</v>
      </c>
      <c r="DH7" s="41" t="s">
        <v>1112</v>
      </c>
      <c r="DI7" s="41" t="s">
        <v>1116</v>
      </c>
      <c r="DJ7" s="41" t="s">
        <v>1149</v>
      </c>
      <c r="DK7" s="39"/>
      <c r="DL7" s="41" t="s">
        <v>1150</v>
      </c>
      <c r="DM7" s="7"/>
      <c r="DN7" s="41" t="s">
        <v>1111</v>
      </c>
      <c r="DO7" s="41" t="s">
        <v>1112</v>
      </c>
      <c r="DP7" s="41" t="s">
        <v>1151</v>
      </c>
      <c r="DQ7" s="41" t="s">
        <v>1116</v>
      </c>
      <c r="DR7" s="41" t="s">
        <v>1126</v>
      </c>
      <c r="DS7" s="41" t="s">
        <v>1125</v>
      </c>
      <c r="DT7" s="41" t="s">
        <v>1152</v>
      </c>
      <c r="DU7" s="39"/>
      <c r="DV7" s="41" t="s">
        <v>1153</v>
      </c>
      <c r="DW7" s="7"/>
      <c r="DX7" s="17" t="s">
        <v>1111</v>
      </c>
      <c r="DY7" s="17" t="s">
        <v>1112</v>
      </c>
      <c r="DZ7" s="17" t="s">
        <v>1116</v>
      </c>
      <c r="EA7" s="17" t="s">
        <v>1154</v>
      </c>
      <c r="EB7" s="17" t="s">
        <v>1155</v>
      </c>
      <c r="EC7" s="39"/>
      <c r="ED7" s="41" t="s">
        <v>1156</v>
      </c>
      <c r="EE7" s="7"/>
      <c r="EF7" s="17" t="s">
        <v>1111</v>
      </c>
      <c r="EG7" s="17" t="s">
        <v>1112</v>
      </c>
      <c r="EH7" s="17" t="s">
        <v>1116</v>
      </c>
      <c r="EI7" s="17" t="s">
        <v>1154</v>
      </c>
      <c r="EJ7" s="17" t="s">
        <v>1157</v>
      </c>
      <c r="EK7" s="17" t="s">
        <v>1158</v>
      </c>
      <c r="EL7" s="7"/>
      <c r="EM7" s="41" t="s">
        <v>1111</v>
      </c>
      <c r="EN7" s="41" t="s">
        <v>1112</v>
      </c>
      <c r="EO7" s="41" t="s">
        <v>1116</v>
      </c>
      <c r="EP7" s="41" t="s">
        <v>1159</v>
      </c>
      <c r="EQ7" s="41" t="s">
        <v>1160</v>
      </c>
      <c r="ER7" s="41" t="s">
        <v>1160</v>
      </c>
      <c r="ES7" s="39"/>
      <c r="ET7" s="41" t="s">
        <v>1161</v>
      </c>
      <c r="EU7" s="7"/>
      <c r="EV7" s="43" t="s">
        <v>1111</v>
      </c>
      <c r="EW7" s="50" t="s">
        <v>1112</v>
      </c>
      <c r="EX7" s="50" t="s">
        <v>1116</v>
      </c>
      <c r="EY7" s="50" t="s">
        <v>1117</v>
      </c>
      <c r="EZ7" s="50" t="s">
        <v>1162</v>
      </c>
      <c r="FA7" s="50" t="s">
        <v>1162</v>
      </c>
      <c r="FB7" s="50" t="s">
        <v>1163</v>
      </c>
      <c r="FC7" s="38"/>
      <c r="FD7" s="50" t="s">
        <v>1164</v>
      </c>
      <c r="FE7" s="7"/>
      <c r="FF7" s="41" t="s">
        <v>1111</v>
      </c>
      <c r="FG7" s="52" t="s">
        <v>1112</v>
      </c>
      <c r="FH7" s="52" t="s">
        <v>1116</v>
      </c>
      <c r="FI7" s="52" t="s">
        <v>1117</v>
      </c>
      <c r="FJ7" s="52" t="s">
        <v>1165</v>
      </c>
      <c r="FK7" s="40"/>
      <c r="FL7" s="52" t="s">
        <v>1166</v>
      </c>
      <c r="FM7" s="7"/>
      <c r="FN7" s="41" t="s">
        <v>1111</v>
      </c>
      <c r="FO7" s="41" t="s">
        <v>1112</v>
      </c>
      <c r="FP7" s="41" t="s">
        <v>1116</v>
      </c>
      <c r="FQ7" s="41" t="s">
        <v>1167</v>
      </c>
      <c r="FR7" s="39"/>
      <c r="FS7" s="41" t="s">
        <v>1168</v>
      </c>
      <c r="FT7" s="7"/>
      <c r="FU7" s="41" t="s">
        <v>1111</v>
      </c>
      <c r="FV7" s="41" t="s">
        <v>1112</v>
      </c>
      <c r="FW7" s="41" t="s">
        <v>1116</v>
      </c>
      <c r="FX7" s="41" t="s">
        <v>1169</v>
      </c>
      <c r="FY7" s="39"/>
      <c r="FZ7" s="41" t="s">
        <v>1170</v>
      </c>
      <c r="GA7" s="7"/>
      <c r="GB7" s="17" t="s">
        <v>1111</v>
      </c>
      <c r="GC7" s="17" t="s">
        <v>1112</v>
      </c>
      <c r="GD7" s="17" t="s">
        <v>1116</v>
      </c>
      <c r="GE7" s="17" t="s">
        <v>1171</v>
      </c>
      <c r="GF7" s="17" t="s">
        <v>1172</v>
      </c>
      <c r="GG7" s="7"/>
      <c r="GH7" s="17" t="s">
        <v>1111</v>
      </c>
      <c r="GI7" s="17" t="s">
        <v>1112</v>
      </c>
      <c r="GJ7" s="17" t="s">
        <v>1116</v>
      </c>
      <c r="GK7" s="17" t="s">
        <v>1173</v>
      </c>
      <c r="GL7" s="17" t="s">
        <v>1174</v>
      </c>
      <c r="GM7" s="7"/>
      <c r="GN7" s="17" t="s">
        <v>1111</v>
      </c>
      <c r="GO7" s="17" t="s">
        <v>1112</v>
      </c>
      <c r="GP7" s="17" t="s">
        <v>1116</v>
      </c>
      <c r="GQ7" s="17" t="s">
        <v>1175</v>
      </c>
      <c r="GR7" s="17" t="s">
        <v>1176</v>
      </c>
      <c r="GS7" s="7"/>
      <c r="GT7" s="41" t="s">
        <v>1111</v>
      </c>
      <c r="GU7" s="41" t="s">
        <v>1112</v>
      </c>
      <c r="GV7" s="41" t="s">
        <v>1116</v>
      </c>
      <c r="GW7" s="41" t="s">
        <v>1177</v>
      </c>
      <c r="GX7" s="41" t="s">
        <v>1128</v>
      </c>
      <c r="GY7" s="39"/>
      <c r="GZ7" s="41" t="s">
        <v>1178</v>
      </c>
      <c r="HA7" s="7"/>
      <c r="HB7" s="41" t="s">
        <v>1111</v>
      </c>
      <c r="HC7" s="41" t="s">
        <v>1112</v>
      </c>
      <c r="HD7" s="41" t="s">
        <v>1116</v>
      </c>
      <c r="HE7" s="41" t="s">
        <v>1177</v>
      </c>
      <c r="HF7" s="41" t="s">
        <v>1179</v>
      </c>
      <c r="HG7" s="39"/>
      <c r="HH7" s="41" t="s">
        <v>1180</v>
      </c>
      <c r="HI7" s="7"/>
      <c r="HJ7" s="17" t="s">
        <v>1111</v>
      </c>
      <c r="HK7" s="17" t="s">
        <v>1112</v>
      </c>
      <c r="HL7" s="17" t="s">
        <v>1116</v>
      </c>
      <c r="HM7" s="17" t="s">
        <v>1179</v>
      </c>
      <c r="HN7" s="17" t="s">
        <v>1177</v>
      </c>
      <c r="HO7" s="17" t="s">
        <v>1177</v>
      </c>
      <c r="HP7" s="17" t="s">
        <v>1180</v>
      </c>
      <c r="HQ7" s="7"/>
      <c r="HR7" s="41" t="s">
        <v>1111</v>
      </c>
      <c r="HS7" s="41" t="s">
        <v>1112</v>
      </c>
      <c r="HT7" s="41" t="s">
        <v>1116</v>
      </c>
      <c r="HU7" s="41" t="s">
        <v>1181</v>
      </c>
      <c r="HV7" s="39"/>
      <c r="HW7" s="41" t="s">
        <v>1182</v>
      </c>
      <c r="HX7" s="7"/>
      <c r="HY7" s="41" t="s">
        <v>1111</v>
      </c>
      <c r="HZ7" s="41" t="s">
        <v>1112</v>
      </c>
      <c r="IA7" s="41" t="s">
        <v>1116</v>
      </c>
      <c r="IB7" s="41" t="s">
        <v>1183</v>
      </c>
      <c r="IC7" s="39"/>
      <c r="ID7" s="41" t="s">
        <v>1184</v>
      </c>
      <c r="IE7" s="7"/>
      <c r="IF7" s="17" t="s">
        <v>1111</v>
      </c>
      <c r="IG7" s="17" t="s">
        <v>1185</v>
      </c>
      <c r="IH7" s="17" t="s">
        <v>1186</v>
      </c>
      <c r="II7" s="7"/>
      <c r="IJ7" s="41" t="s">
        <v>1111</v>
      </c>
      <c r="IK7" s="41" t="s">
        <v>1112</v>
      </c>
      <c r="IL7" s="41" t="s">
        <v>1116</v>
      </c>
      <c r="IM7" s="41" t="s">
        <v>1187</v>
      </c>
      <c r="IN7" s="39"/>
      <c r="IO7" s="41" t="s">
        <v>1188</v>
      </c>
      <c r="IP7" s="7"/>
      <c r="IQ7" s="17" t="s">
        <v>1111</v>
      </c>
      <c r="IR7" s="17" t="s">
        <v>1112</v>
      </c>
      <c r="IS7" s="17" t="s">
        <v>1116</v>
      </c>
      <c r="IT7" s="17" t="s">
        <v>1189</v>
      </c>
      <c r="IU7" s="17" t="s">
        <v>1190</v>
      </c>
      <c r="IV7" s="7"/>
      <c r="IW7" s="17" t="s">
        <v>1111</v>
      </c>
      <c r="IX7" s="17" t="s">
        <v>1112</v>
      </c>
      <c r="IY7" s="17" t="s">
        <v>1116</v>
      </c>
      <c r="IZ7" s="17" t="s">
        <v>1117</v>
      </c>
      <c r="JA7" s="17" t="s">
        <v>1191</v>
      </c>
      <c r="JB7" s="7"/>
      <c r="JC7" s="17" t="s">
        <v>1111</v>
      </c>
      <c r="JD7" s="17" t="s">
        <v>1127</v>
      </c>
      <c r="JE7" s="17" t="s">
        <v>1125</v>
      </c>
      <c r="JF7" s="17" t="s">
        <v>1126</v>
      </c>
      <c r="JG7" s="17" t="s">
        <v>1192</v>
      </c>
      <c r="JH7" s="17" t="s">
        <v>1193</v>
      </c>
      <c r="JI7" s="7"/>
      <c r="JJ7" s="17" t="s">
        <v>1111</v>
      </c>
      <c r="JK7" s="17" t="s">
        <v>1127</v>
      </c>
      <c r="JL7" s="17" t="s">
        <v>1125</v>
      </c>
      <c r="JM7" s="17" t="s">
        <v>1126</v>
      </c>
      <c r="JN7" s="17" t="s">
        <v>1192</v>
      </c>
      <c r="JO7" s="17" t="s">
        <v>1194</v>
      </c>
      <c r="JP7" s="17" t="s">
        <v>1195</v>
      </c>
      <c r="JQ7" s="17" t="s">
        <v>1196</v>
      </c>
      <c r="JR7" s="7"/>
      <c r="JS7" s="17" t="s">
        <v>1111</v>
      </c>
      <c r="JT7" s="17" t="s">
        <v>1197</v>
      </c>
      <c r="JU7" s="17" t="s">
        <v>1198</v>
      </c>
      <c r="JV7" s="7"/>
      <c r="JW7" s="17" t="s">
        <v>1111</v>
      </c>
      <c r="JX7" s="17" t="s">
        <v>1060</v>
      </c>
      <c r="JY7" s="17" t="s">
        <v>1060</v>
      </c>
      <c r="JZ7" s="7"/>
      <c r="KA7" s="17" t="s">
        <v>1111</v>
      </c>
      <c r="KB7" s="17" t="s">
        <v>1117</v>
      </c>
      <c r="KC7" s="17" t="s">
        <v>1199</v>
      </c>
      <c r="KD7" s="7"/>
      <c r="KE7" s="21" t="s">
        <v>1111</v>
      </c>
      <c r="KF7" s="17" t="s">
        <v>1112</v>
      </c>
      <c r="KG7" s="17" t="s">
        <v>1116</v>
      </c>
      <c r="KH7" s="17" t="s">
        <v>1200</v>
      </c>
      <c r="KI7" s="7"/>
      <c r="KJ7" s="17" t="s">
        <v>1201</v>
      </c>
      <c r="KK7" s="17" t="s">
        <v>1112</v>
      </c>
      <c r="KL7" s="17" t="s">
        <v>1202</v>
      </c>
      <c r="KM7" s="17" t="s">
        <v>1203</v>
      </c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12" t="s">
        <v>1204</v>
      </c>
      <c r="NH7" s="7"/>
      <c r="NI7" s="12" t="s">
        <v>1205</v>
      </c>
      <c r="NJ7" s="7"/>
      <c r="NK7" s="12" t="s">
        <v>1206</v>
      </c>
      <c r="NL7" s="7"/>
      <c r="NM7" s="12" t="s">
        <v>1207</v>
      </c>
      <c r="NN7" s="7"/>
      <c r="NO7" s="12" t="s">
        <v>1208</v>
      </c>
      <c r="NP7" s="7"/>
      <c r="NQ7" s="7"/>
      <c r="NR7" s="7"/>
      <c r="NS7" s="12" t="s">
        <v>1206</v>
      </c>
      <c r="NT7" s="7"/>
      <c r="NU7" s="12" t="s">
        <v>1209</v>
      </c>
      <c r="NV7" s="7"/>
      <c r="NW7" s="12" t="s">
        <v>1210</v>
      </c>
      <c r="NX7" s="7"/>
      <c r="NY7" s="12" t="s">
        <v>1206</v>
      </c>
      <c r="NZ7" s="7"/>
      <c r="OA7" s="12" t="s">
        <v>989</v>
      </c>
      <c r="OB7" s="7"/>
      <c r="OC7" s="12" t="s">
        <v>1211</v>
      </c>
      <c r="OD7" s="7"/>
      <c r="OE7" s="12" t="s">
        <v>989</v>
      </c>
      <c r="OF7" s="7"/>
      <c r="OG7" s="12" t="s">
        <v>1212</v>
      </c>
      <c r="OH7" s="7"/>
      <c r="OI7" s="12" t="s">
        <v>1213</v>
      </c>
      <c r="OJ7" s="7"/>
      <c r="OK7" s="12" t="s">
        <v>750</v>
      </c>
      <c r="OL7" s="7"/>
      <c r="OM7" s="12" t="s">
        <v>1214</v>
      </c>
      <c r="ON7" s="7"/>
      <c r="OO7" s="12" t="s">
        <v>1215</v>
      </c>
      <c r="OP7" s="7"/>
      <c r="OQ7" s="12" t="s">
        <v>1216</v>
      </c>
      <c r="OR7" s="7"/>
      <c r="OS7" s="12" t="s">
        <v>1206</v>
      </c>
      <c r="OT7" s="7"/>
      <c r="OU7" s="12" t="s">
        <v>1217</v>
      </c>
      <c r="OV7" s="7"/>
      <c r="OW7" s="12" t="s">
        <v>1218</v>
      </c>
      <c r="OX7" s="7"/>
      <c r="OY7" s="12" t="s">
        <v>1219</v>
      </c>
      <c r="OZ7" s="7"/>
      <c r="PA7" s="12" t="s">
        <v>996</v>
      </c>
      <c r="PB7" s="7"/>
      <c r="PC7" s="12" t="s">
        <v>1220</v>
      </c>
      <c r="PD7" s="7"/>
      <c r="PE7" s="12" t="s">
        <v>1221</v>
      </c>
      <c r="PF7" s="7"/>
      <c r="PG7" s="12" t="s">
        <v>1222</v>
      </c>
      <c r="PH7" s="7"/>
      <c r="PI7" s="12" t="s">
        <v>1223</v>
      </c>
      <c r="PJ7" s="7"/>
      <c r="PK7" s="12" t="s">
        <v>1224</v>
      </c>
      <c r="PL7" s="7"/>
      <c r="PM7" s="7"/>
      <c r="PN7" s="7"/>
      <c r="PO7" s="12" t="s">
        <v>1222</v>
      </c>
      <c r="PP7" s="7"/>
      <c r="PQ7" s="12" t="s">
        <v>1225</v>
      </c>
      <c r="PR7" s="7"/>
      <c r="PS7" s="12" t="s">
        <v>1226</v>
      </c>
      <c r="PT7" s="7"/>
      <c r="PU7" s="12" t="s">
        <v>1227</v>
      </c>
      <c r="PV7" s="7"/>
      <c r="PW7" s="12" t="s">
        <v>1228</v>
      </c>
      <c r="PX7" s="7"/>
      <c r="PY7" s="12" t="s">
        <v>1006</v>
      </c>
      <c r="PZ7" s="7"/>
      <c r="QA7" s="12" t="s">
        <v>1229</v>
      </c>
      <c r="QB7" s="7"/>
      <c r="QC7" s="7"/>
      <c r="QD7" s="7"/>
      <c r="QE7" s="7"/>
      <c r="QF7" s="7"/>
      <c r="QG7" s="7"/>
      <c r="QH7" s="12" t="s">
        <v>1020</v>
      </c>
      <c r="QI7" s="12" t="s">
        <v>1230</v>
      </c>
      <c r="QJ7" s="12">
        <v>100</v>
      </c>
      <c r="QK7" s="12">
        <v>200</v>
      </c>
      <c r="QL7" s="7"/>
      <c r="QM7" s="37" t="s">
        <v>1231</v>
      </c>
      <c r="QN7" s="13">
        <v>4</v>
      </c>
      <c r="QO7" s="13">
        <v>7</v>
      </c>
      <c r="QP7" s="13">
        <v>1</v>
      </c>
      <c r="QR7" s="13" t="s">
        <v>1232</v>
      </c>
      <c r="QU7" s="13" t="s">
        <v>1233</v>
      </c>
      <c r="QV7" s="13">
        <v>4</v>
      </c>
      <c r="QW7" s="14" t="s">
        <v>906</v>
      </c>
      <c r="QX7" s="13" t="s">
        <v>1204</v>
      </c>
      <c r="QY7" s="5" t="s">
        <v>1205</v>
      </c>
      <c r="QZ7" s="13" t="s">
        <v>1206</v>
      </c>
      <c r="RA7" s="6" t="s">
        <v>1207</v>
      </c>
      <c r="RB7" s="6" t="s">
        <v>1208</v>
      </c>
      <c r="RD7" s="14" t="s">
        <v>1206</v>
      </c>
      <c r="RE7" s="13" t="s">
        <v>1209</v>
      </c>
      <c r="RF7" s="5" t="s">
        <v>1210</v>
      </c>
      <c r="RG7" s="13" t="s">
        <v>1206</v>
      </c>
      <c r="RH7" s="5" t="s">
        <v>989</v>
      </c>
      <c r="RI7" s="14" t="s">
        <v>1211</v>
      </c>
      <c r="RJ7" s="13" t="s">
        <v>989</v>
      </c>
      <c r="RK7" s="6" t="s">
        <v>1212</v>
      </c>
      <c r="RL7" s="5" t="s">
        <v>1213</v>
      </c>
      <c r="RM7" s="13" t="s">
        <v>750</v>
      </c>
      <c r="RN7" s="5" t="s">
        <v>1214</v>
      </c>
      <c r="RO7" s="14" t="s">
        <v>1215</v>
      </c>
      <c r="RP7" s="13" t="s">
        <v>1216</v>
      </c>
      <c r="RQ7" s="5" t="s">
        <v>1206</v>
      </c>
      <c r="RR7" s="13" t="s">
        <v>1217</v>
      </c>
      <c r="RS7" s="6" t="s">
        <v>1218</v>
      </c>
      <c r="RT7" s="5" t="s">
        <v>1219</v>
      </c>
      <c r="RU7" s="14" t="s">
        <v>996</v>
      </c>
      <c r="RV7" s="14" t="s">
        <v>1220</v>
      </c>
      <c r="RW7" s="14" t="s">
        <v>1221</v>
      </c>
      <c r="RX7" s="13" t="s">
        <v>1222</v>
      </c>
      <c r="RY7" s="6" t="s">
        <v>1223</v>
      </c>
      <c r="RZ7" s="6" t="s">
        <v>1224</v>
      </c>
      <c r="SB7" s="14" t="s">
        <v>1222</v>
      </c>
      <c r="SC7" s="14" t="s">
        <v>1225</v>
      </c>
      <c r="SD7" s="13" t="s">
        <v>1226</v>
      </c>
      <c r="SE7" s="5" t="s">
        <v>1227</v>
      </c>
      <c r="SF7" s="13" t="s">
        <v>1234</v>
      </c>
      <c r="SG7" s="6" t="s">
        <v>1006</v>
      </c>
      <c r="SI7" s="13" t="s">
        <v>1229</v>
      </c>
      <c r="SJ7" s="6" t="s">
        <v>1235</v>
      </c>
      <c r="SK7" s="6" t="s">
        <v>1236</v>
      </c>
      <c r="SL7" s="13" t="s">
        <v>1237</v>
      </c>
      <c r="SN7" s="13" t="s">
        <v>1034</v>
      </c>
      <c r="SO7" s="5" t="s">
        <v>1238</v>
      </c>
      <c r="SP7" s="13" t="s">
        <v>1239</v>
      </c>
      <c r="SQ7" s="6" t="s">
        <v>1240</v>
      </c>
      <c r="SS7" s="13" t="s">
        <v>1241</v>
      </c>
      <c r="SV7" s="13" t="s">
        <v>1242</v>
      </c>
      <c r="SW7" s="5" t="s">
        <v>1243</v>
      </c>
      <c r="SX7" s="13" t="s">
        <v>1244</v>
      </c>
      <c r="SZ7" s="14" t="s">
        <v>789</v>
      </c>
      <c r="TA7" s="13" t="s">
        <v>1245</v>
      </c>
      <c r="TB7" s="6" t="s">
        <v>965</v>
      </c>
    </row>
    <row r="8" ht="17.25" customHeight="1" outlineLevel="1" spans="1:523">
      <c r="A8" s="13">
        <v>1</v>
      </c>
      <c r="B8" s="53" t="s">
        <v>1246</v>
      </c>
      <c r="C8" s="53" t="s">
        <v>1247</v>
      </c>
      <c r="D8" s="53" t="s">
        <v>1247</v>
      </c>
      <c r="E8" s="54">
        <v>0.9</v>
      </c>
      <c r="G8" s="55">
        <v>1</v>
      </c>
      <c r="H8" s="55" t="s">
        <v>42</v>
      </c>
      <c r="I8" s="55" t="s">
        <v>900</v>
      </c>
      <c r="J8" s="55" t="s">
        <v>1248</v>
      </c>
      <c r="K8" s="55" t="s">
        <v>1249</v>
      </c>
      <c r="L8" s="56">
        <v>0.3675</v>
      </c>
      <c r="N8" s="57">
        <v>1</v>
      </c>
      <c r="O8" s="57" t="s">
        <v>1250</v>
      </c>
      <c r="P8" s="57" t="s">
        <v>1251</v>
      </c>
      <c r="Q8" s="57">
        <v>0</v>
      </c>
      <c r="R8" s="58">
        <v>4999</v>
      </c>
      <c r="S8" s="57">
        <v>0</v>
      </c>
      <c r="T8" s="57">
        <v>0.955</v>
      </c>
      <c r="U8" s="58">
        <v>5000</v>
      </c>
      <c r="V8" s="57">
        <v>0.955</v>
      </c>
      <c r="X8" s="55">
        <v>1</v>
      </c>
      <c r="Y8" s="55" t="s">
        <v>1250</v>
      </c>
      <c r="Z8" s="55" t="s">
        <v>1252</v>
      </c>
      <c r="AA8" s="55">
        <v>1</v>
      </c>
      <c r="AB8" s="55">
        <v>0.2</v>
      </c>
      <c r="AD8" s="12">
        <v>1</v>
      </c>
      <c r="AE8" s="12" t="s">
        <v>1253</v>
      </c>
      <c r="AF8" s="12" t="s">
        <v>1254</v>
      </c>
      <c r="AG8" s="12" t="s">
        <v>1255</v>
      </c>
      <c r="AH8" s="12" t="s">
        <v>1256</v>
      </c>
      <c r="AJ8" s="55">
        <v>1</v>
      </c>
      <c r="AK8" s="55" t="s">
        <v>42</v>
      </c>
      <c r="AL8" s="55" t="s">
        <v>1251</v>
      </c>
      <c r="AM8" s="55" t="s">
        <v>88</v>
      </c>
      <c r="AN8" s="59" t="s">
        <v>1249</v>
      </c>
      <c r="AO8" s="55">
        <v>1</v>
      </c>
      <c r="AQ8" s="55">
        <v>1</v>
      </c>
      <c r="AR8" s="55" t="s">
        <v>42</v>
      </c>
      <c r="AS8" s="55" t="s">
        <v>1251</v>
      </c>
      <c r="AT8" s="55" t="s">
        <v>1232</v>
      </c>
      <c r="AU8" s="59" t="s">
        <v>1249</v>
      </c>
      <c r="AV8" s="55">
        <v>1</v>
      </c>
      <c r="AX8" s="55">
        <v>1</v>
      </c>
      <c r="AY8" s="55" t="s">
        <v>1250</v>
      </c>
      <c r="AZ8" s="55" t="s">
        <v>1251</v>
      </c>
      <c r="BA8" s="55">
        <v>0</v>
      </c>
      <c r="BB8" s="55">
        <v>0</v>
      </c>
      <c r="BC8" s="55" t="s">
        <v>1249</v>
      </c>
      <c r="BD8" s="55">
        <v>0.8</v>
      </c>
      <c r="BF8" s="55">
        <v>1</v>
      </c>
      <c r="BG8" s="55" t="s">
        <v>42</v>
      </c>
      <c r="BH8" s="55" t="s">
        <v>1251</v>
      </c>
      <c r="BI8" s="55">
        <v>-1</v>
      </c>
      <c r="BJ8" s="55">
        <v>10</v>
      </c>
      <c r="BK8" s="55">
        <v>-1</v>
      </c>
      <c r="BL8" s="55">
        <v>10</v>
      </c>
      <c r="BM8" s="55" t="s">
        <v>1249</v>
      </c>
      <c r="BN8" s="55">
        <v>1</v>
      </c>
      <c r="BP8" s="55">
        <v>1</v>
      </c>
      <c r="BQ8" s="55" t="s">
        <v>1250</v>
      </c>
      <c r="BR8" s="55" t="s">
        <v>1251</v>
      </c>
      <c r="BS8" s="55" t="s">
        <v>1257</v>
      </c>
      <c r="BT8" s="55" t="s">
        <v>88</v>
      </c>
      <c r="BU8" s="55">
        <v>0</v>
      </c>
      <c r="BV8" s="55">
        <v>1</v>
      </c>
      <c r="BW8" s="55" t="s">
        <v>1249</v>
      </c>
      <c r="BX8" s="55">
        <v>1</v>
      </c>
      <c r="BZ8" s="55">
        <v>1</v>
      </c>
      <c r="CA8" s="55" t="s">
        <v>42</v>
      </c>
      <c r="CB8" s="55" t="s">
        <v>1251</v>
      </c>
      <c r="CC8" s="55">
        <v>0</v>
      </c>
      <c r="CD8" s="55" t="s">
        <v>1249</v>
      </c>
      <c r="CE8" s="55">
        <v>0.98</v>
      </c>
      <c r="CG8" s="55">
        <v>1</v>
      </c>
      <c r="CH8" s="55" t="s">
        <v>1232</v>
      </c>
      <c r="CI8" s="55" t="s">
        <v>1251</v>
      </c>
      <c r="CJ8" s="55">
        <v>0</v>
      </c>
      <c r="CK8" s="55">
        <v>99999</v>
      </c>
      <c r="CL8" s="55" t="s">
        <v>1258</v>
      </c>
      <c r="CM8" s="55">
        <v>2</v>
      </c>
      <c r="CO8" s="55">
        <v>1</v>
      </c>
      <c r="CP8" s="55" t="s">
        <v>134</v>
      </c>
      <c r="CQ8" s="55">
        <v>1.1</v>
      </c>
      <c r="CS8" s="55">
        <v>1</v>
      </c>
      <c r="CT8" s="55" t="s">
        <v>42</v>
      </c>
      <c r="CU8" s="55" t="s">
        <v>1251</v>
      </c>
      <c r="CV8" s="55">
        <v>1</v>
      </c>
      <c r="CW8" s="55" t="s">
        <v>1249</v>
      </c>
      <c r="CX8" s="55">
        <v>1</v>
      </c>
      <c r="CZ8" s="55">
        <v>1</v>
      </c>
      <c r="DA8" s="55" t="s">
        <v>42</v>
      </c>
      <c r="DB8" s="55" t="s">
        <v>1251</v>
      </c>
      <c r="DC8" s="55">
        <v>1</v>
      </c>
      <c r="DD8" s="55" t="s">
        <v>1249</v>
      </c>
      <c r="DE8" s="55">
        <v>1</v>
      </c>
      <c r="DG8" s="55">
        <v>1</v>
      </c>
      <c r="DH8" s="55" t="s">
        <v>42</v>
      </c>
      <c r="DI8" s="55" t="s">
        <v>1251</v>
      </c>
      <c r="DJ8" s="55" t="s">
        <v>114</v>
      </c>
      <c r="DK8" s="55" t="s">
        <v>1249</v>
      </c>
      <c r="DL8" s="55">
        <v>1</v>
      </c>
      <c r="DN8" s="55">
        <v>1</v>
      </c>
      <c r="DO8" s="55" t="s">
        <v>42</v>
      </c>
      <c r="DP8" s="55" t="s">
        <v>1259</v>
      </c>
      <c r="DQ8" s="55" t="s">
        <v>1260</v>
      </c>
      <c r="DR8" s="55" t="s">
        <v>1261</v>
      </c>
      <c r="DS8" s="55">
        <v>33002</v>
      </c>
      <c r="DT8" s="55">
        <v>10000</v>
      </c>
      <c r="DU8" s="55" t="s">
        <v>1249</v>
      </c>
      <c r="DV8" s="55">
        <v>1</v>
      </c>
      <c r="DX8" s="55">
        <v>1</v>
      </c>
      <c r="DY8" s="55" t="s">
        <v>42</v>
      </c>
      <c r="DZ8" s="55" t="s">
        <v>1251</v>
      </c>
      <c r="EA8" s="55">
        <v>1000</v>
      </c>
      <c r="EB8" s="20"/>
      <c r="EC8" s="55" t="s">
        <v>1249</v>
      </c>
      <c r="ED8" s="55">
        <v>1</v>
      </c>
      <c r="EF8" s="55">
        <v>1</v>
      </c>
      <c r="EG8" s="55" t="s">
        <v>1250</v>
      </c>
      <c r="EH8" s="55" t="s">
        <v>1251</v>
      </c>
      <c r="EI8" s="55">
        <v>500</v>
      </c>
      <c r="EJ8" s="55">
        <v>10000</v>
      </c>
      <c r="EK8" s="55">
        <v>0.95</v>
      </c>
      <c r="EM8" s="55">
        <v>1</v>
      </c>
      <c r="EN8" s="55" t="s">
        <v>42</v>
      </c>
      <c r="EO8" s="55" t="s">
        <v>1251</v>
      </c>
      <c r="EP8" s="55">
        <v>1</v>
      </c>
      <c r="EQ8" s="55">
        <v>835</v>
      </c>
      <c r="ER8" s="55">
        <v>997</v>
      </c>
      <c r="ES8" s="55" t="s">
        <v>1249</v>
      </c>
      <c r="ET8" s="55">
        <v>0.75</v>
      </c>
      <c r="EV8" s="55">
        <v>1</v>
      </c>
      <c r="EW8" s="55" t="s">
        <v>42</v>
      </c>
      <c r="EX8" s="55" t="s">
        <v>900</v>
      </c>
      <c r="EY8" s="55">
        <v>1</v>
      </c>
      <c r="EZ8" s="55">
        <v>0</v>
      </c>
      <c r="FA8" s="55">
        <v>1994</v>
      </c>
      <c r="FB8" s="55" t="s">
        <v>1262</v>
      </c>
      <c r="FC8" s="55" t="s">
        <v>1249</v>
      </c>
      <c r="FD8" s="55">
        <v>0</v>
      </c>
      <c r="FF8" s="55">
        <v>1</v>
      </c>
      <c r="FG8" s="55" t="s">
        <v>42</v>
      </c>
      <c r="FH8" s="55" t="s">
        <v>900</v>
      </c>
      <c r="FI8" s="55">
        <v>1</v>
      </c>
      <c r="FJ8" s="55">
        <v>0</v>
      </c>
      <c r="FK8" s="55" t="s">
        <v>1249</v>
      </c>
      <c r="FL8" s="55">
        <v>0.3</v>
      </c>
      <c r="FN8" s="55">
        <v>1</v>
      </c>
      <c r="FO8" s="55" t="s">
        <v>42</v>
      </c>
      <c r="FP8" s="55" t="s">
        <v>1251</v>
      </c>
      <c r="FQ8" s="55">
        <v>5000</v>
      </c>
      <c r="FR8" s="55" t="s">
        <v>1249</v>
      </c>
      <c r="FS8" s="55">
        <v>0</v>
      </c>
      <c r="FU8" s="55">
        <v>1</v>
      </c>
      <c r="FV8" s="55" t="s">
        <v>42</v>
      </c>
      <c r="FW8" s="55" t="s">
        <v>1251</v>
      </c>
      <c r="FX8" s="55">
        <v>0</v>
      </c>
      <c r="FY8" s="55" t="s">
        <v>1249</v>
      </c>
      <c r="FZ8" s="55">
        <v>0</v>
      </c>
      <c r="GB8" s="55">
        <v>1</v>
      </c>
      <c r="GC8" s="55" t="s">
        <v>42</v>
      </c>
      <c r="GD8" s="55" t="s">
        <v>1251</v>
      </c>
      <c r="GE8" s="55">
        <v>15000</v>
      </c>
      <c r="GF8" s="55">
        <v>25</v>
      </c>
      <c r="GH8" s="55">
        <v>1</v>
      </c>
      <c r="GI8" s="55" t="s">
        <v>1250</v>
      </c>
      <c r="GJ8" s="55" t="s">
        <v>1251</v>
      </c>
      <c r="GK8" s="55">
        <v>10000</v>
      </c>
      <c r="GL8" s="55">
        <v>25</v>
      </c>
      <c r="GN8" s="55">
        <v>1</v>
      </c>
      <c r="GO8" s="55" t="s">
        <v>1250</v>
      </c>
      <c r="GP8" s="55" t="s">
        <v>1251</v>
      </c>
      <c r="GQ8" s="55" t="s">
        <v>23</v>
      </c>
      <c r="GR8" s="55">
        <v>0</v>
      </c>
      <c r="GT8" s="55">
        <v>1</v>
      </c>
      <c r="GU8" s="55" t="s">
        <v>42</v>
      </c>
      <c r="GV8" s="55" t="s">
        <v>1263</v>
      </c>
      <c r="GW8" s="55" t="s">
        <v>134</v>
      </c>
      <c r="GX8" s="55" t="s">
        <v>88</v>
      </c>
      <c r="GY8" s="55" t="s">
        <v>1249</v>
      </c>
      <c r="GZ8" s="55">
        <v>0.1</v>
      </c>
      <c r="HB8" s="55">
        <v>1</v>
      </c>
      <c r="HC8" s="55" t="s">
        <v>42</v>
      </c>
      <c r="HD8" s="55" t="s">
        <v>1263</v>
      </c>
      <c r="HE8" s="55" t="s">
        <v>134</v>
      </c>
      <c r="HF8" s="55">
        <v>0</v>
      </c>
      <c r="HG8" s="55" t="s">
        <v>1249</v>
      </c>
      <c r="HH8" s="55">
        <v>0</v>
      </c>
      <c r="HJ8" s="55">
        <v>1</v>
      </c>
      <c r="HK8" s="55" t="s">
        <v>1250</v>
      </c>
      <c r="HL8" s="55" t="s">
        <v>1263</v>
      </c>
      <c r="HM8" s="55">
        <v>0</v>
      </c>
      <c r="HN8" s="55" t="s">
        <v>134</v>
      </c>
      <c r="HO8" s="55" t="s">
        <v>1264</v>
      </c>
      <c r="HP8" s="55">
        <v>0</v>
      </c>
      <c r="HR8" s="55">
        <v>1</v>
      </c>
      <c r="HS8" s="55" t="s">
        <v>42</v>
      </c>
      <c r="HT8" s="55" t="s">
        <v>1251</v>
      </c>
      <c r="HU8" s="55">
        <v>0</v>
      </c>
      <c r="HV8" s="55" t="s">
        <v>1249</v>
      </c>
      <c r="HW8" s="55">
        <v>0</v>
      </c>
      <c r="HY8" s="55">
        <v>1</v>
      </c>
      <c r="HZ8" s="55" t="s">
        <v>42</v>
      </c>
      <c r="IA8" s="55" t="s">
        <v>1251</v>
      </c>
      <c r="IB8" s="55" t="s">
        <v>23</v>
      </c>
      <c r="IC8" s="55" t="s">
        <v>1249</v>
      </c>
      <c r="ID8" s="55">
        <v>1</v>
      </c>
      <c r="IF8" s="55">
        <v>1</v>
      </c>
      <c r="IG8" s="55" t="s">
        <v>1265</v>
      </c>
      <c r="IH8" s="55">
        <v>1</v>
      </c>
      <c r="IJ8" s="55">
        <v>1</v>
      </c>
      <c r="IK8" s="55" t="s">
        <v>42</v>
      </c>
      <c r="IL8" s="55" t="s">
        <v>1251</v>
      </c>
      <c r="IM8" s="55">
        <v>0</v>
      </c>
      <c r="IN8" s="55" t="s">
        <v>1249</v>
      </c>
      <c r="IO8" s="55">
        <v>0</v>
      </c>
      <c r="IQ8" s="55">
        <v>1</v>
      </c>
      <c r="IR8" s="55" t="s">
        <v>42</v>
      </c>
      <c r="IS8" s="55" t="s">
        <v>1251</v>
      </c>
      <c r="IT8" s="55">
        <v>0</v>
      </c>
      <c r="IU8" s="55">
        <v>0</v>
      </c>
      <c r="IW8" s="55">
        <v>1</v>
      </c>
      <c r="IX8" s="55" t="s">
        <v>1250</v>
      </c>
      <c r="IY8" s="55" t="s">
        <v>1252</v>
      </c>
      <c r="IZ8" s="55" t="s">
        <v>1266</v>
      </c>
      <c r="JA8" s="55">
        <v>350</v>
      </c>
      <c r="JC8" s="55">
        <v>1</v>
      </c>
      <c r="JD8" s="55" t="s">
        <v>665</v>
      </c>
      <c r="JE8" s="55" t="s">
        <v>1261</v>
      </c>
      <c r="JF8" s="55" t="s">
        <v>1261</v>
      </c>
      <c r="JG8" s="55" t="s">
        <v>1261</v>
      </c>
      <c r="JH8" s="55">
        <v>-0.05</v>
      </c>
      <c r="JJ8" s="55">
        <v>1</v>
      </c>
      <c r="JK8" s="55" t="s">
        <v>665</v>
      </c>
      <c r="JL8" s="55" t="s">
        <v>1261</v>
      </c>
      <c r="JM8" s="55" t="s">
        <v>1261</v>
      </c>
      <c r="JN8" s="55" t="s">
        <v>1261</v>
      </c>
      <c r="JO8" s="55">
        <v>0.04</v>
      </c>
      <c r="JP8" s="55">
        <v>-0.025</v>
      </c>
      <c r="JQ8" s="55">
        <v>0.1</v>
      </c>
      <c r="JS8" s="55">
        <v>1</v>
      </c>
      <c r="JT8" s="55">
        <v>1000</v>
      </c>
      <c r="JU8" s="55">
        <v>1</v>
      </c>
      <c r="JW8" s="12">
        <v>1</v>
      </c>
      <c r="JX8" s="12" t="s">
        <v>665</v>
      </c>
      <c r="JY8" s="12" t="s">
        <v>625</v>
      </c>
      <c r="KA8" s="12">
        <v>1</v>
      </c>
      <c r="KB8" s="12" t="s">
        <v>1267</v>
      </c>
      <c r="KC8" s="12">
        <v>0.8</v>
      </c>
      <c r="KE8" s="37">
        <v>1</v>
      </c>
      <c r="KF8" s="12" t="s">
        <v>1261</v>
      </c>
      <c r="KG8" s="12" t="s">
        <v>1268</v>
      </c>
      <c r="KH8" s="12">
        <v>59</v>
      </c>
      <c r="KJ8" s="12">
        <v>1</v>
      </c>
      <c r="KK8" s="12" t="s">
        <v>42</v>
      </c>
      <c r="KL8" s="12" t="s">
        <v>1269</v>
      </c>
      <c r="KM8" s="12">
        <v>0.0275</v>
      </c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12" t="s">
        <v>1206</v>
      </c>
      <c r="NH8" s="7"/>
      <c r="NI8" s="12" t="s">
        <v>1270</v>
      </c>
      <c r="NJ8" s="7"/>
      <c r="NK8" s="12" t="s">
        <v>750</v>
      </c>
      <c r="NL8" s="7"/>
      <c r="NM8" s="12" t="s">
        <v>1271</v>
      </c>
      <c r="NN8" s="7"/>
      <c r="NO8" s="12" t="s">
        <v>1272</v>
      </c>
      <c r="NP8" s="7"/>
      <c r="NQ8" s="7"/>
      <c r="NR8" s="7"/>
      <c r="NS8" s="12" t="s">
        <v>1273</v>
      </c>
      <c r="NT8" s="7"/>
      <c r="NU8" s="12" t="s">
        <v>1274</v>
      </c>
      <c r="NV8" s="7"/>
      <c r="NW8" s="12" t="s">
        <v>1275</v>
      </c>
      <c r="NX8" s="7"/>
      <c r="NY8" s="12" t="s">
        <v>750</v>
      </c>
      <c r="NZ8" s="7"/>
      <c r="OA8" s="12" t="s">
        <v>750</v>
      </c>
      <c r="OB8" s="7"/>
      <c r="OC8" s="12" t="s">
        <v>934</v>
      </c>
      <c r="OD8" s="7"/>
      <c r="OE8" s="12" t="s">
        <v>1204</v>
      </c>
      <c r="OF8" s="7"/>
      <c r="OG8" s="12" t="s">
        <v>1276</v>
      </c>
      <c r="OH8" s="7"/>
      <c r="OI8" s="12" t="s">
        <v>1277</v>
      </c>
      <c r="OJ8" s="7"/>
      <c r="OK8" s="12" t="s">
        <v>1278</v>
      </c>
      <c r="OL8" s="7"/>
      <c r="OM8" s="12" t="s">
        <v>1279</v>
      </c>
      <c r="ON8" s="7"/>
      <c r="OO8" s="12" t="s">
        <v>998</v>
      </c>
      <c r="OP8" s="7"/>
      <c r="OQ8" s="12" t="s">
        <v>989</v>
      </c>
      <c r="OR8" s="7"/>
      <c r="OS8" s="12" t="s">
        <v>750</v>
      </c>
      <c r="OT8" s="7"/>
      <c r="OU8" s="12" t="s">
        <v>758</v>
      </c>
      <c r="OV8" s="7"/>
      <c r="OW8" s="12" t="s">
        <v>1280</v>
      </c>
      <c r="OX8" s="7"/>
      <c r="OY8" s="12" t="s">
        <v>1281</v>
      </c>
      <c r="OZ8" s="7"/>
      <c r="PA8" s="12" t="s">
        <v>1282</v>
      </c>
      <c r="PB8" s="7"/>
      <c r="PC8" s="12" t="s">
        <v>1283</v>
      </c>
      <c r="PD8" s="7"/>
      <c r="PE8" s="12" t="s">
        <v>1284</v>
      </c>
      <c r="PF8" s="7"/>
      <c r="PG8" s="12" t="s">
        <v>1285</v>
      </c>
      <c r="PH8" s="7"/>
      <c r="PI8" s="12" t="s">
        <v>989</v>
      </c>
      <c r="PJ8" s="7"/>
      <c r="PK8" s="12" t="s">
        <v>1082</v>
      </c>
      <c r="PL8" s="7"/>
      <c r="PM8" s="7"/>
      <c r="PN8" s="7"/>
      <c r="PO8" s="12" t="s">
        <v>1286</v>
      </c>
      <c r="PP8" s="7"/>
      <c r="PQ8" s="12" t="s">
        <v>1287</v>
      </c>
      <c r="PR8" s="7"/>
      <c r="PS8" s="12" t="s">
        <v>1288</v>
      </c>
      <c r="PT8" s="7"/>
      <c r="PU8" s="12" t="s">
        <v>1289</v>
      </c>
      <c r="PV8" s="7"/>
      <c r="PW8" s="12" t="s">
        <v>1290</v>
      </c>
      <c r="PX8" s="7"/>
      <c r="PY8" s="12" t="s">
        <v>1291</v>
      </c>
      <c r="PZ8" s="7"/>
      <c r="QA8" s="12" t="s">
        <v>1292</v>
      </c>
      <c r="QB8" s="7"/>
      <c r="QC8" s="7"/>
      <c r="QD8" s="7"/>
      <c r="QE8" s="7"/>
      <c r="QF8" s="7"/>
      <c r="QG8" s="7"/>
      <c r="QH8" s="12" t="s">
        <v>781</v>
      </c>
      <c r="QI8" s="12" t="s">
        <v>1252</v>
      </c>
      <c r="QJ8" s="12">
        <v>0</v>
      </c>
      <c r="QK8" s="12">
        <v>0</v>
      </c>
      <c r="QL8" s="7"/>
      <c r="QM8" s="7"/>
      <c r="QN8" s="13">
        <v>8</v>
      </c>
      <c r="QO8" s="13">
        <v>10</v>
      </c>
      <c r="QP8" s="13">
        <v>0.95</v>
      </c>
      <c r="QU8" s="13" t="s">
        <v>1293</v>
      </c>
      <c r="QV8" s="13">
        <v>4</v>
      </c>
      <c r="QW8" s="14" t="s">
        <v>64</v>
      </c>
      <c r="QX8" s="13" t="s">
        <v>1206</v>
      </c>
      <c r="QY8" s="5" t="s">
        <v>1270</v>
      </c>
      <c r="QZ8" s="13" t="s">
        <v>750</v>
      </c>
      <c r="RA8" s="6" t="s">
        <v>1294</v>
      </c>
      <c r="RB8" s="6" t="s">
        <v>1272</v>
      </c>
      <c r="RD8" s="14" t="s">
        <v>1273</v>
      </c>
      <c r="RE8" s="13" t="s">
        <v>1274</v>
      </c>
      <c r="RF8" s="5" t="s">
        <v>1275</v>
      </c>
      <c r="RG8" s="13" t="s">
        <v>750</v>
      </c>
      <c r="RH8" s="5" t="s">
        <v>750</v>
      </c>
      <c r="RI8" s="14" t="s">
        <v>934</v>
      </c>
      <c r="RJ8" s="13" t="s">
        <v>1204</v>
      </c>
      <c r="RK8" s="6" t="s">
        <v>1276</v>
      </c>
      <c r="RL8" s="5" t="s">
        <v>1277</v>
      </c>
      <c r="RM8" s="13" t="s">
        <v>1278</v>
      </c>
      <c r="RN8" s="5" t="s">
        <v>1279</v>
      </c>
      <c r="RO8" s="14" t="s">
        <v>998</v>
      </c>
      <c r="RP8" s="13" t="s">
        <v>989</v>
      </c>
      <c r="RQ8" s="5" t="s">
        <v>750</v>
      </c>
      <c r="RR8" s="13" t="s">
        <v>758</v>
      </c>
      <c r="RS8" s="6" t="s">
        <v>1280</v>
      </c>
      <c r="RT8" s="5" t="s">
        <v>1281</v>
      </c>
      <c r="RU8" s="14" t="s">
        <v>1282</v>
      </c>
      <c r="RV8" s="14" t="s">
        <v>1283</v>
      </c>
      <c r="RW8" s="14" t="s">
        <v>1284</v>
      </c>
      <c r="RX8" s="13" t="s">
        <v>1285</v>
      </c>
      <c r="RY8" s="6" t="s">
        <v>989</v>
      </c>
      <c r="RZ8" s="6" t="s">
        <v>1082</v>
      </c>
      <c r="SB8" s="14" t="s">
        <v>1286</v>
      </c>
      <c r="SC8" s="14" t="s">
        <v>1287</v>
      </c>
      <c r="SD8" s="13" t="s">
        <v>1288</v>
      </c>
      <c r="SE8" s="5" t="s">
        <v>1289</v>
      </c>
      <c r="SF8" s="13" t="s">
        <v>1295</v>
      </c>
      <c r="SG8" s="6" t="s">
        <v>1291</v>
      </c>
      <c r="SI8" s="13" t="s">
        <v>1292</v>
      </c>
      <c r="SJ8" s="6" t="s">
        <v>1296</v>
      </c>
      <c r="SK8" s="6" t="s">
        <v>1032</v>
      </c>
      <c r="SL8" s="13" t="s">
        <v>1297</v>
      </c>
      <c r="SN8" s="13" t="s">
        <v>1298</v>
      </c>
      <c r="SO8" s="5" t="s">
        <v>1299</v>
      </c>
      <c r="SP8" s="13" t="s">
        <v>1300</v>
      </c>
      <c r="SQ8" s="6" t="s">
        <v>1301</v>
      </c>
      <c r="SS8" s="13" t="s">
        <v>1302</v>
      </c>
      <c r="SV8" s="13" t="s">
        <v>1303</v>
      </c>
      <c r="SW8" s="5" t="s">
        <v>1304</v>
      </c>
      <c r="SX8" s="13" t="s">
        <v>1305</v>
      </c>
      <c r="SZ8" s="14" t="s">
        <v>1306</v>
      </c>
      <c r="TA8" s="13" t="s">
        <v>1307</v>
      </c>
      <c r="TB8" s="6" t="s">
        <v>1308</v>
      </c>
    </row>
    <row r="9" ht="17.25" customHeight="1" outlineLevel="1" spans="1:523">
      <c r="A9" s="13">
        <v>2</v>
      </c>
      <c r="B9" s="53" t="s">
        <v>1309</v>
      </c>
      <c r="C9" s="53" t="s">
        <v>1310</v>
      </c>
      <c r="D9" s="53" t="s">
        <v>1247</v>
      </c>
      <c r="E9" s="54">
        <v>1</v>
      </c>
      <c r="G9" s="55">
        <v>2</v>
      </c>
      <c r="H9" s="55" t="s">
        <v>42</v>
      </c>
      <c r="I9" s="55" t="s">
        <v>763</v>
      </c>
      <c r="J9" s="55" t="s">
        <v>767</v>
      </c>
      <c r="K9" s="55" t="s">
        <v>1249</v>
      </c>
      <c r="L9" s="55">
        <v>0.31</v>
      </c>
      <c r="N9" s="60">
        <v>2</v>
      </c>
      <c r="O9" s="60" t="s">
        <v>1250</v>
      </c>
      <c r="P9" s="60" t="s">
        <v>1251</v>
      </c>
      <c r="Q9" s="61">
        <v>5000</v>
      </c>
      <c r="R9" s="61">
        <v>9999</v>
      </c>
      <c r="S9" s="61">
        <v>5000</v>
      </c>
      <c r="T9" s="60">
        <v>0.955</v>
      </c>
      <c r="U9" s="61">
        <v>10000</v>
      </c>
      <c r="V9" s="60">
        <v>0.96</v>
      </c>
      <c r="X9" s="55">
        <v>2</v>
      </c>
      <c r="Y9" s="55" t="s">
        <v>1250</v>
      </c>
      <c r="Z9" s="55" t="s">
        <v>1252</v>
      </c>
      <c r="AA9" s="55">
        <v>2</v>
      </c>
      <c r="AB9" s="55">
        <v>0.2</v>
      </c>
      <c r="AD9" s="12">
        <v>2</v>
      </c>
      <c r="AE9" s="12" t="s">
        <v>1311</v>
      </c>
      <c r="AF9" s="12" t="s">
        <v>1254</v>
      </c>
      <c r="AG9" s="12" t="s">
        <v>1255</v>
      </c>
      <c r="AH9" s="12" t="s">
        <v>1312</v>
      </c>
      <c r="AJ9" s="55">
        <v>2</v>
      </c>
      <c r="AK9" s="55" t="s">
        <v>1313</v>
      </c>
      <c r="AL9" s="55" t="s">
        <v>1251</v>
      </c>
      <c r="AM9" s="55" t="s">
        <v>88</v>
      </c>
      <c r="AN9" s="55" t="s">
        <v>1249</v>
      </c>
      <c r="AO9" s="55">
        <v>1</v>
      </c>
      <c r="AQ9" s="55">
        <v>2</v>
      </c>
      <c r="AR9" s="55" t="s">
        <v>1313</v>
      </c>
      <c r="AS9" s="55" t="s">
        <v>1251</v>
      </c>
      <c r="AT9" s="55" t="s">
        <v>1232</v>
      </c>
      <c r="AU9" s="55" t="s">
        <v>1249</v>
      </c>
      <c r="AV9" s="55">
        <v>1</v>
      </c>
      <c r="AX9" s="55">
        <v>2</v>
      </c>
      <c r="AY9" s="55" t="s">
        <v>1250</v>
      </c>
      <c r="AZ9" s="55" t="s">
        <v>1251</v>
      </c>
      <c r="BA9" s="55">
        <v>1</v>
      </c>
      <c r="BB9" s="55">
        <v>1</v>
      </c>
      <c r="BC9" s="55" t="s">
        <v>1249</v>
      </c>
      <c r="BD9" s="55">
        <v>0.81</v>
      </c>
      <c r="BF9" s="55">
        <v>2</v>
      </c>
      <c r="BG9" s="55" t="s">
        <v>1313</v>
      </c>
      <c r="BH9" s="55" t="s">
        <v>1251</v>
      </c>
      <c r="BI9" s="55">
        <v>-1</v>
      </c>
      <c r="BJ9" s="55">
        <v>10</v>
      </c>
      <c r="BK9" s="55">
        <v>-1</v>
      </c>
      <c r="BL9" s="55">
        <v>10</v>
      </c>
      <c r="BM9" s="55" t="s">
        <v>1249</v>
      </c>
      <c r="BN9" s="55">
        <v>1</v>
      </c>
      <c r="BP9" s="55">
        <v>2</v>
      </c>
      <c r="BQ9" s="55" t="s">
        <v>1250</v>
      </c>
      <c r="BR9" s="55" t="s">
        <v>1251</v>
      </c>
      <c r="BS9" s="55" t="s">
        <v>1257</v>
      </c>
      <c r="BT9" s="55" t="s">
        <v>88</v>
      </c>
      <c r="BU9" s="55">
        <v>2</v>
      </c>
      <c r="BV9" s="55">
        <v>100</v>
      </c>
      <c r="BW9" s="55" t="s">
        <v>1249</v>
      </c>
      <c r="BX9" s="55">
        <v>1.05</v>
      </c>
      <c r="BZ9" s="55">
        <v>2</v>
      </c>
      <c r="CA9" s="55" t="s">
        <v>42</v>
      </c>
      <c r="CB9" s="55" t="s">
        <v>1251</v>
      </c>
      <c r="CC9" s="55">
        <v>1</v>
      </c>
      <c r="CD9" s="55" t="s">
        <v>1249</v>
      </c>
      <c r="CE9" s="55">
        <v>1</v>
      </c>
      <c r="CG9" s="55">
        <v>2</v>
      </c>
      <c r="CH9" s="55" t="s">
        <v>1232</v>
      </c>
      <c r="CI9" s="55" t="s">
        <v>1251</v>
      </c>
      <c r="CJ9" s="55">
        <v>100000</v>
      </c>
      <c r="CK9" s="55">
        <v>149999</v>
      </c>
      <c r="CL9" s="55" t="s">
        <v>1258</v>
      </c>
      <c r="CM9" s="55">
        <v>1.35</v>
      </c>
      <c r="CO9" s="55">
        <v>2</v>
      </c>
      <c r="CP9" s="55" t="s">
        <v>23</v>
      </c>
      <c r="CQ9" s="55">
        <v>1</v>
      </c>
      <c r="CS9" s="55">
        <v>2</v>
      </c>
      <c r="CT9" s="55" t="s">
        <v>1313</v>
      </c>
      <c r="CU9" s="55" t="s">
        <v>1251</v>
      </c>
      <c r="CV9" s="55">
        <v>1</v>
      </c>
      <c r="CW9" s="55" t="s">
        <v>1249</v>
      </c>
      <c r="CX9" s="55">
        <v>1</v>
      </c>
      <c r="CZ9" s="55">
        <v>2</v>
      </c>
      <c r="DA9" s="55" t="s">
        <v>1313</v>
      </c>
      <c r="DB9" s="55" t="s">
        <v>1251</v>
      </c>
      <c r="DC9" s="55">
        <v>1</v>
      </c>
      <c r="DD9" s="55" t="s">
        <v>1249</v>
      </c>
      <c r="DE9" s="55">
        <v>1</v>
      </c>
      <c r="DG9" s="55">
        <v>2</v>
      </c>
      <c r="DH9" s="55" t="s">
        <v>1313</v>
      </c>
      <c r="DI9" s="55" t="s">
        <v>1251</v>
      </c>
      <c r="DJ9" s="55" t="s">
        <v>114</v>
      </c>
      <c r="DK9" s="55" t="s">
        <v>1249</v>
      </c>
      <c r="DL9" s="55">
        <v>1</v>
      </c>
      <c r="DN9" s="55">
        <v>2</v>
      </c>
      <c r="DO9" s="55" t="s">
        <v>42</v>
      </c>
      <c r="DP9" s="55" t="s">
        <v>1259</v>
      </c>
      <c r="DQ9" s="55" t="s">
        <v>1260</v>
      </c>
      <c r="DR9" s="55" t="s">
        <v>1261</v>
      </c>
      <c r="DS9" s="55">
        <v>33004</v>
      </c>
      <c r="DT9" s="55">
        <v>10000</v>
      </c>
      <c r="DU9" s="55" t="s">
        <v>1249</v>
      </c>
      <c r="DV9" s="55">
        <v>1</v>
      </c>
      <c r="DX9" s="55">
        <v>2</v>
      </c>
      <c r="DY9" s="55" t="s">
        <v>1313</v>
      </c>
      <c r="DZ9" s="55" t="s">
        <v>1251</v>
      </c>
      <c r="EA9" s="55">
        <v>1000</v>
      </c>
      <c r="EB9" s="20"/>
      <c r="EC9" s="55" t="s">
        <v>1249</v>
      </c>
      <c r="ED9" s="55">
        <v>1</v>
      </c>
      <c r="EF9" s="55">
        <v>2</v>
      </c>
      <c r="EG9" s="55" t="s">
        <v>1250</v>
      </c>
      <c r="EH9" s="55" t="s">
        <v>1251</v>
      </c>
      <c r="EI9" s="55">
        <v>1000</v>
      </c>
      <c r="EJ9" s="55">
        <v>10000</v>
      </c>
      <c r="EK9" s="55">
        <v>0.95</v>
      </c>
      <c r="EM9" s="55">
        <v>2</v>
      </c>
      <c r="EN9" s="55" t="s">
        <v>42</v>
      </c>
      <c r="EO9" s="55" t="s">
        <v>1251</v>
      </c>
      <c r="EP9" s="55">
        <v>1</v>
      </c>
      <c r="EQ9" s="55">
        <v>799</v>
      </c>
      <c r="ER9" s="55">
        <v>834</v>
      </c>
      <c r="ES9" s="55" t="s">
        <v>1249</v>
      </c>
      <c r="ET9" s="55">
        <v>0.8</v>
      </c>
      <c r="EV9" s="55">
        <v>2</v>
      </c>
      <c r="EW9" s="55" t="s">
        <v>42</v>
      </c>
      <c r="EX9" s="55" t="s">
        <v>900</v>
      </c>
      <c r="EY9" s="55">
        <v>1</v>
      </c>
      <c r="EZ9" s="55">
        <v>1995</v>
      </c>
      <c r="FA9" s="55">
        <v>2999</v>
      </c>
      <c r="FB9" s="55" t="s">
        <v>1262</v>
      </c>
      <c r="FC9" s="55" t="s">
        <v>1249</v>
      </c>
      <c r="FD9" s="55">
        <v>0</v>
      </c>
      <c r="FF9" s="55">
        <v>2</v>
      </c>
      <c r="FG9" s="55" t="s">
        <v>42</v>
      </c>
      <c r="FH9" s="55" t="s">
        <v>900</v>
      </c>
      <c r="FI9" s="55">
        <v>1</v>
      </c>
      <c r="FJ9" s="55">
        <v>540000</v>
      </c>
      <c r="FK9" s="55" t="s">
        <v>1249</v>
      </c>
      <c r="FL9" s="55">
        <v>0.3</v>
      </c>
      <c r="FN9" s="55">
        <v>2</v>
      </c>
      <c r="FO9" s="55" t="s">
        <v>1313</v>
      </c>
      <c r="FP9" s="55" t="s">
        <v>1251</v>
      </c>
      <c r="FQ9" s="55">
        <v>5000</v>
      </c>
      <c r="FR9" s="55" t="s">
        <v>1249</v>
      </c>
      <c r="FS9" s="55">
        <v>0</v>
      </c>
      <c r="FU9" s="55">
        <v>2</v>
      </c>
      <c r="FV9" s="55" t="s">
        <v>1313</v>
      </c>
      <c r="FW9" s="55" t="s">
        <v>1251</v>
      </c>
      <c r="FX9" s="55">
        <v>0</v>
      </c>
      <c r="FY9" s="55" t="s">
        <v>1249</v>
      </c>
      <c r="FZ9" s="55">
        <v>0</v>
      </c>
      <c r="GB9" s="55">
        <v>2</v>
      </c>
      <c r="GC9" s="55" t="s">
        <v>1313</v>
      </c>
      <c r="GD9" s="55" t="s">
        <v>1251</v>
      </c>
      <c r="GE9" s="55">
        <v>15000</v>
      </c>
      <c r="GF9" s="55">
        <v>25</v>
      </c>
      <c r="GH9" s="55">
        <v>2</v>
      </c>
      <c r="GI9" s="55" t="s">
        <v>1250</v>
      </c>
      <c r="GJ9" s="55" t="s">
        <v>1251</v>
      </c>
      <c r="GK9" s="55">
        <v>11000</v>
      </c>
      <c r="GL9" s="55">
        <v>30</v>
      </c>
      <c r="GN9" s="55">
        <v>2</v>
      </c>
      <c r="GO9" s="55" t="s">
        <v>1250</v>
      </c>
      <c r="GP9" s="55" t="s">
        <v>1251</v>
      </c>
      <c r="GQ9" s="55" t="s">
        <v>134</v>
      </c>
      <c r="GR9" s="55">
        <v>15</v>
      </c>
      <c r="GT9" s="55">
        <v>2</v>
      </c>
      <c r="GU9" s="55" t="s">
        <v>1313</v>
      </c>
      <c r="GV9" s="55" t="s">
        <v>1263</v>
      </c>
      <c r="GW9" s="55" t="s">
        <v>134</v>
      </c>
      <c r="GX9" s="55" t="s">
        <v>88</v>
      </c>
      <c r="GY9" s="55" t="s">
        <v>1249</v>
      </c>
      <c r="GZ9" s="55">
        <v>0.1</v>
      </c>
      <c r="HB9" s="55">
        <v>2</v>
      </c>
      <c r="HC9" s="55" t="s">
        <v>1313</v>
      </c>
      <c r="HD9" s="55" t="s">
        <v>1263</v>
      </c>
      <c r="HE9" s="55" t="s">
        <v>134</v>
      </c>
      <c r="HF9" s="55">
        <v>0</v>
      </c>
      <c r="HG9" s="55" t="s">
        <v>1249</v>
      </c>
      <c r="HH9" s="55">
        <v>0</v>
      </c>
      <c r="HJ9" s="55">
        <v>2</v>
      </c>
      <c r="HK9" s="55" t="s">
        <v>1250</v>
      </c>
      <c r="HL9" s="55" t="s">
        <v>1263</v>
      </c>
      <c r="HM9" s="55">
        <v>5</v>
      </c>
      <c r="HN9" s="55" t="s">
        <v>134</v>
      </c>
      <c r="HO9" s="55" t="s">
        <v>1264</v>
      </c>
      <c r="HP9" s="55">
        <v>0.05</v>
      </c>
      <c r="HR9" s="55">
        <v>2</v>
      </c>
      <c r="HS9" s="55" t="s">
        <v>1313</v>
      </c>
      <c r="HT9" s="55" t="s">
        <v>1251</v>
      </c>
      <c r="HU9" s="55">
        <v>0</v>
      </c>
      <c r="HV9" s="55" t="s">
        <v>1249</v>
      </c>
      <c r="HW9" s="55">
        <v>0</v>
      </c>
      <c r="HY9" s="55">
        <v>2</v>
      </c>
      <c r="HZ9" s="55" t="s">
        <v>1313</v>
      </c>
      <c r="IA9" s="55" t="s">
        <v>1251</v>
      </c>
      <c r="IB9" s="55" t="s">
        <v>23</v>
      </c>
      <c r="IC9" s="55" t="s">
        <v>1249</v>
      </c>
      <c r="ID9" s="55">
        <v>1</v>
      </c>
      <c r="IJ9" s="55">
        <v>2</v>
      </c>
      <c r="IK9" s="55" t="s">
        <v>1313</v>
      </c>
      <c r="IL9" s="55" t="s">
        <v>1251</v>
      </c>
      <c r="IM9" s="55">
        <v>0</v>
      </c>
      <c r="IN9" s="55" t="s">
        <v>1249</v>
      </c>
      <c r="IO9" s="55">
        <v>0</v>
      </c>
      <c r="IQ9" s="55">
        <v>2</v>
      </c>
      <c r="IR9" s="55" t="s">
        <v>42</v>
      </c>
      <c r="IS9" s="55" t="s">
        <v>1251</v>
      </c>
      <c r="IT9" s="55">
        <v>1000</v>
      </c>
      <c r="IU9" s="55">
        <v>0</v>
      </c>
      <c r="IW9" s="55">
        <v>2</v>
      </c>
      <c r="IX9" s="55" t="s">
        <v>1250</v>
      </c>
      <c r="IY9" s="55" t="s">
        <v>1252</v>
      </c>
      <c r="IZ9" s="55" t="s">
        <v>1314</v>
      </c>
      <c r="JA9" s="55">
        <v>350</v>
      </c>
      <c r="JC9" s="55">
        <v>2</v>
      </c>
      <c r="JD9" s="55" t="s">
        <v>905</v>
      </c>
      <c r="JE9" s="55" t="s">
        <v>1261</v>
      </c>
      <c r="JF9" s="55" t="s">
        <v>1261</v>
      </c>
      <c r="JG9" s="55" t="s">
        <v>1261</v>
      </c>
      <c r="JH9" s="55">
        <v>-0.05</v>
      </c>
      <c r="JJ9" s="55">
        <v>2</v>
      </c>
      <c r="JK9" s="55" t="s">
        <v>905</v>
      </c>
      <c r="JL9" s="55" t="s">
        <v>1261</v>
      </c>
      <c r="JM9" s="55" t="s">
        <v>1261</v>
      </c>
      <c r="JN9" s="55" t="s">
        <v>1261</v>
      </c>
      <c r="JO9" s="55">
        <v>0.025</v>
      </c>
      <c r="JP9" s="55">
        <v>-0.02</v>
      </c>
      <c r="JQ9" s="55">
        <v>0.075</v>
      </c>
      <c r="JS9" s="55">
        <v>2</v>
      </c>
      <c r="JT9" s="55" t="s">
        <v>1315</v>
      </c>
      <c r="JU9" s="55">
        <v>0.9</v>
      </c>
      <c r="JW9" s="12">
        <v>2</v>
      </c>
      <c r="JX9" s="12" t="s">
        <v>665</v>
      </c>
      <c r="JY9" s="12" t="s">
        <v>730</v>
      </c>
      <c r="KA9" s="12">
        <v>2</v>
      </c>
      <c r="KB9" s="12" t="s">
        <v>1316</v>
      </c>
      <c r="KC9" s="12">
        <v>0.7</v>
      </c>
      <c r="KE9" s="37">
        <v>2</v>
      </c>
      <c r="KF9" s="12" t="s">
        <v>1261</v>
      </c>
      <c r="KG9" s="12" t="s">
        <v>1252</v>
      </c>
      <c r="KH9" s="12">
        <v>0</v>
      </c>
      <c r="KJ9" s="12">
        <v>2</v>
      </c>
      <c r="KK9" s="12" t="s">
        <v>1313</v>
      </c>
      <c r="KL9" s="12" t="s">
        <v>1269</v>
      </c>
      <c r="KM9" s="12">
        <v>0.0275</v>
      </c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12" t="s">
        <v>1317</v>
      </c>
      <c r="NH9" s="7"/>
      <c r="NI9" s="12" t="s">
        <v>1318</v>
      </c>
      <c r="NJ9" s="7"/>
      <c r="NK9" s="12" t="s">
        <v>1319</v>
      </c>
      <c r="NL9" s="7"/>
      <c r="NM9" s="12" t="s">
        <v>1294</v>
      </c>
      <c r="NN9" s="7"/>
      <c r="NO9" s="7"/>
      <c r="NP9" s="7"/>
      <c r="NQ9" s="7"/>
      <c r="NR9" s="7"/>
      <c r="NS9" s="12" t="s">
        <v>1320</v>
      </c>
      <c r="NT9" s="7"/>
      <c r="NU9" s="12" t="s">
        <v>1321</v>
      </c>
      <c r="NV9" s="7"/>
      <c r="NW9" s="12" t="s">
        <v>1322</v>
      </c>
      <c r="NX9" s="7"/>
      <c r="NY9" s="12" t="s">
        <v>1323</v>
      </c>
      <c r="NZ9" s="7"/>
      <c r="OA9" s="12" t="s">
        <v>1323</v>
      </c>
      <c r="OB9" s="7"/>
      <c r="OC9" s="12" t="s">
        <v>1324</v>
      </c>
      <c r="OD9" s="7"/>
      <c r="OE9" s="12" t="s">
        <v>1325</v>
      </c>
      <c r="OF9" s="7"/>
      <c r="OG9" s="12" t="s">
        <v>1326</v>
      </c>
      <c r="OH9" s="7"/>
      <c r="OI9" s="12" t="s">
        <v>1327</v>
      </c>
      <c r="OJ9" s="7"/>
      <c r="OK9" s="12" t="s">
        <v>1328</v>
      </c>
      <c r="OL9" s="7"/>
      <c r="OM9" s="12" t="s">
        <v>931</v>
      </c>
      <c r="ON9" s="7"/>
      <c r="OO9" s="12" t="s">
        <v>736</v>
      </c>
      <c r="OP9" s="7"/>
      <c r="OQ9" s="12" t="s">
        <v>1329</v>
      </c>
      <c r="OR9" s="7"/>
      <c r="OS9" s="12" t="s">
        <v>1330</v>
      </c>
      <c r="OT9" s="7"/>
      <c r="OU9" s="12" t="s">
        <v>1331</v>
      </c>
      <c r="OV9" s="7"/>
      <c r="OW9" s="12" t="s">
        <v>1332</v>
      </c>
      <c r="OX9" s="7"/>
      <c r="OY9" s="12" t="s">
        <v>1333</v>
      </c>
      <c r="OZ9" s="7"/>
      <c r="PA9" s="12" t="s">
        <v>1334</v>
      </c>
      <c r="PB9" s="7"/>
      <c r="PC9" s="12" t="s">
        <v>1335</v>
      </c>
      <c r="PD9" s="7"/>
      <c r="PE9" s="12" t="s">
        <v>1336</v>
      </c>
      <c r="PF9" s="7"/>
      <c r="PG9" s="12" t="s">
        <v>1337</v>
      </c>
      <c r="PH9" s="7"/>
      <c r="PI9" s="12" t="s">
        <v>1204</v>
      </c>
      <c r="PJ9" s="7"/>
      <c r="PK9" s="12" t="s">
        <v>1338</v>
      </c>
      <c r="PL9" s="7"/>
      <c r="PM9" s="7"/>
      <c r="PN9" s="7"/>
      <c r="PO9" s="12" t="s">
        <v>1206</v>
      </c>
      <c r="PP9" s="7"/>
      <c r="PQ9" s="12" t="s">
        <v>750</v>
      </c>
      <c r="PR9" s="7"/>
      <c r="PS9" s="12" t="s">
        <v>1339</v>
      </c>
      <c r="PT9" s="7"/>
      <c r="PU9" s="12" t="s">
        <v>1340</v>
      </c>
      <c r="PV9" s="7"/>
      <c r="PW9" s="12" t="s">
        <v>1341</v>
      </c>
      <c r="PX9" s="7"/>
      <c r="PY9" s="12" t="s">
        <v>945</v>
      </c>
      <c r="PZ9" s="7"/>
      <c r="QA9" s="12" t="s">
        <v>1342</v>
      </c>
      <c r="QB9" s="7"/>
      <c r="QC9" s="7"/>
      <c r="QD9" s="7"/>
      <c r="QE9" s="7"/>
      <c r="QF9" s="7"/>
      <c r="QG9" s="7"/>
      <c r="QH9" s="12" t="s">
        <v>906</v>
      </c>
      <c r="QI9" s="12" t="s">
        <v>1343</v>
      </c>
      <c r="QJ9" s="12">
        <v>100</v>
      </c>
      <c r="QK9" s="12">
        <v>200</v>
      </c>
      <c r="QL9" s="7"/>
      <c r="QM9" s="7"/>
      <c r="QN9" s="13">
        <v>11</v>
      </c>
      <c r="QO9" s="13">
        <v>9999</v>
      </c>
      <c r="QP9" s="13">
        <v>0.9</v>
      </c>
      <c r="QU9" s="13" t="s">
        <v>1267</v>
      </c>
      <c r="QV9" s="13">
        <v>4.5</v>
      </c>
      <c r="QW9" s="14" t="s">
        <v>1022</v>
      </c>
      <c r="QX9" s="13" t="s">
        <v>1317</v>
      </c>
      <c r="QY9" s="5" t="s">
        <v>1318</v>
      </c>
      <c r="QZ9" s="13" t="s">
        <v>1319</v>
      </c>
      <c r="RA9" s="6" t="s">
        <v>1344</v>
      </c>
      <c r="RD9" s="14" t="s">
        <v>1320</v>
      </c>
      <c r="RE9" s="13" t="s">
        <v>1321</v>
      </c>
      <c r="RF9" s="5" t="s">
        <v>1322</v>
      </c>
      <c r="RG9" s="13" t="s">
        <v>1323</v>
      </c>
      <c r="RH9" s="5" t="s">
        <v>1323</v>
      </c>
      <c r="RI9" s="14" t="s">
        <v>1324</v>
      </c>
      <c r="RJ9" s="13" t="s">
        <v>1325</v>
      </c>
      <c r="RK9" s="6" t="s">
        <v>1326</v>
      </c>
      <c r="RL9" s="5" t="s">
        <v>1327</v>
      </c>
      <c r="RM9" s="13" t="s">
        <v>1328</v>
      </c>
      <c r="RN9" s="5" t="s">
        <v>931</v>
      </c>
      <c r="RO9" s="14" t="s">
        <v>736</v>
      </c>
      <c r="RP9" s="13" t="s">
        <v>1329</v>
      </c>
      <c r="RQ9" s="5" t="s">
        <v>1330</v>
      </c>
      <c r="RR9" s="13" t="s">
        <v>1331</v>
      </c>
      <c r="RS9" s="6" t="s">
        <v>1332</v>
      </c>
      <c r="RT9" s="5" t="s">
        <v>1333</v>
      </c>
      <c r="RU9" s="14" t="s">
        <v>1334</v>
      </c>
      <c r="RV9" s="14" t="s">
        <v>1335</v>
      </c>
      <c r="RW9" s="14" t="s">
        <v>1336</v>
      </c>
      <c r="RX9" s="13" t="s">
        <v>1337</v>
      </c>
      <c r="RY9" s="6" t="s">
        <v>1204</v>
      </c>
      <c r="RZ9" s="6" t="s">
        <v>1338</v>
      </c>
      <c r="SB9" s="14" t="s">
        <v>1206</v>
      </c>
      <c r="SC9" s="14" t="s">
        <v>750</v>
      </c>
      <c r="SD9" s="13" t="s">
        <v>1339</v>
      </c>
      <c r="SE9" s="5" t="s">
        <v>1340</v>
      </c>
      <c r="SF9" s="13" t="s">
        <v>1345</v>
      </c>
      <c r="SG9" s="6" t="s">
        <v>945</v>
      </c>
      <c r="SI9" s="13" t="s">
        <v>1342</v>
      </c>
      <c r="SJ9" s="6" t="s">
        <v>1346</v>
      </c>
      <c r="SN9" s="13" t="s">
        <v>1347</v>
      </c>
      <c r="SO9" s="5" t="s">
        <v>1348</v>
      </c>
      <c r="SP9" s="13" t="s">
        <v>1349</v>
      </c>
      <c r="SQ9" s="6" t="s">
        <v>1350</v>
      </c>
      <c r="SS9" s="13" t="s">
        <v>1351</v>
      </c>
      <c r="SV9" s="13" t="s">
        <v>965</v>
      </c>
      <c r="SW9" s="5" t="s">
        <v>1351</v>
      </c>
      <c r="SX9" s="13" t="s">
        <v>1352</v>
      </c>
      <c r="SZ9" s="14" t="s">
        <v>1353</v>
      </c>
      <c r="TA9" s="13" t="s">
        <v>1354</v>
      </c>
      <c r="TB9" s="6" t="s">
        <v>1355</v>
      </c>
    </row>
    <row r="10" ht="14.25" customHeight="1" outlineLevel="1" spans="1:523">
      <c r="A10" s="13">
        <v>3</v>
      </c>
      <c r="B10" s="53" t="s">
        <v>42</v>
      </c>
      <c r="C10" s="53" t="s">
        <v>1247</v>
      </c>
      <c r="D10" s="53" t="s">
        <v>1247</v>
      </c>
      <c r="E10" s="54">
        <v>0.92</v>
      </c>
      <c r="G10" s="55">
        <v>3</v>
      </c>
      <c r="H10" s="55" t="s">
        <v>42</v>
      </c>
      <c r="I10" s="55" t="s">
        <v>763</v>
      </c>
      <c r="J10" s="55" t="s">
        <v>904</v>
      </c>
      <c r="K10" s="55" t="s">
        <v>1249</v>
      </c>
      <c r="L10" s="55">
        <v>0.31</v>
      </c>
      <c r="N10" s="57">
        <v>3</v>
      </c>
      <c r="O10" s="57" t="s">
        <v>1250</v>
      </c>
      <c r="P10" s="57" t="s">
        <v>1251</v>
      </c>
      <c r="Q10" s="58">
        <v>10000</v>
      </c>
      <c r="R10" s="58">
        <v>19999</v>
      </c>
      <c r="S10" s="58">
        <v>10000</v>
      </c>
      <c r="T10" s="57">
        <v>0.96</v>
      </c>
      <c r="U10" s="58">
        <v>20000</v>
      </c>
      <c r="V10" s="57">
        <v>0.965</v>
      </c>
      <c r="X10" s="55">
        <v>3</v>
      </c>
      <c r="Y10" s="55" t="s">
        <v>1250</v>
      </c>
      <c r="Z10" s="55" t="s">
        <v>1252</v>
      </c>
      <c r="AA10" s="55">
        <v>3</v>
      </c>
      <c r="AB10" s="55">
        <v>0.2</v>
      </c>
      <c r="AD10" s="12">
        <v>3</v>
      </c>
      <c r="AE10" s="12" t="s">
        <v>1356</v>
      </c>
      <c r="AF10" s="12" t="s">
        <v>1357</v>
      </c>
      <c r="AG10" s="12" t="s">
        <v>1255</v>
      </c>
      <c r="AH10" s="12" t="s">
        <v>1358</v>
      </c>
      <c r="AJ10" s="55">
        <v>3</v>
      </c>
      <c r="AK10" s="55" t="s">
        <v>1359</v>
      </c>
      <c r="AL10" s="55" t="s">
        <v>1251</v>
      </c>
      <c r="AM10" s="55" t="s">
        <v>88</v>
      </c>
      <c r="AN10" s="55" t="s">
        <v>1249</v>
      </c>
      <c r="AO10" s="55">
        <v>1</v>
      </c>
      <c r="AQ10" s="55">
        <v>3</v>
      </c>
      <c r="AR10" s="55" t="s">
        <v>1359</v>
      </c>
      <c r="AS10" s="55" t="s">
        <v>1251</v>
      </c>
      <c r="AT10" s="55" t="s">
        <v>1232</v>
      </c>
      <c r="AU10" s="55" t="s">
        <v>1249</v>
      </c>
      <c r="AV10" s="55">
        <v>1</v>
      </c>
      <c r="AX10" s="55">
        <v>3</v>
      </c>
      <c r="AY10" s="55" t="s">
        <v>1250</v>
      </c>
      <c r="AZ10" s="55" t="s">
        <v>1251</v>
      </c>
      <c r="BA10" s="55">
        <v>10</v>
      </c>
      <c r="BB10" s="55">
        <v>10</v>
      </c>
      <c r="BC10" s="55" t="s">
        <v>1249</v>
      </c>
      <c r="BD10" s="55">
        <v>0.92</v>
      </c>
      <c r="BF10" s="55">
        <v>3</v>
      </c>
      <c r="BG10" s="55" t="s">
        <v>1359</v>
      </c>
      <c r="BH10" s="55" t="s">
        <v>1251</v>
      </c>
      <c r="BI10" s="55">
        <v>-1</v>
      </c>
      <c r="BJ10" s="55">
        <v>10</v>
      </c>
      <c r="BK10" s="55">
        <v>-1</v>
      </c>
      <c r="BL10" s="55">
        <v>10</v>
      </c>
      <c r="BM10" s="55" t="s">
        <v>1249</v>
      </c>
      <c r="BN10" s="55">
        <v>1</v>
      </c>
      <c r="BP10" s="55">
        <v>3</v>
      </c>
      <c r="BQ10" s="55" t="s">
        <v>1250</v>
      </c>
      <c r="BR10" s="55" t="s">
        <v>1251</v>
      </c>
      <c r="BS10" s="55" t="s">
        <v>1257</v>
      </c>
      <c r="BT10" s="55" t="s">
        <v>1360</v>
      </c>
      <c r="BU10" s="55">
        <v>0</v>
      </c>
      <c r="BV10" s="55">
        <v>1</v>
      </c>
      <c r="BW10" s="55" t="s">
        <v>1249</v>
      </c>
      <c r="BX10" s="55">
        <v>1</v>
      </c>
      <c r="BZ10" s="55">
        <v>3</v>
      </c>
      <c r="CA10" s="55" t="s">
        <v>42</v>
      </c>
      <c r="CB10" s="55" t="s">
        <v>1251</v>
      </c>
      <c r="CC10" s="55">
        <v>2</v>
      </c>
      <c r="CD10" s="55" t="s">
        <v>1249</v>
      </c>
      <c r="CE10" s="55">
        <v>1.1</v>
      </c>
      <c r="CG10" s="55">
        <v>3</v>
      </c>
      <c r="CH10" s="55" t="s">
        <v>1232</v>
      </c>
      <c r="CI10" s="55" t="s">
        <v>1251</v>
      </c>
      <c r="CJ10" s="55">
        <v>150000</v>
      </c>
      <c r="CK10" s="55">
        <v>249999</v>
      </c>
      <c r="CL10" s="55" t="s">
        <v>1258</v>
      </c>
      <c r="CM10" s="55">
        <v>1.2</v>
      </c>
      <c r="CS10" s="55">
        <v>3</v>
      </c>
      <c r="CT10" s="55" t="s">
        <v>1359</v>
      </c>
      <c r="CU10" s="55" t="s">
        <v>1251</v>
      </c>
      <c r="CV10" s="55">
        <v>1</v>
      </c>
      <c r="CW10" s="55" t="s">
        <v>1249</v>
      </c>
      <c r="CX10" s="55">
        <v>1</v>
      </c>
      <c r="CZ10" s="55">
        <v>3</v>
      </c>
      <c r="DA10" s="55" t="s">
        <v>1359</v>
      </c>
      <c r="DB10" s="55" t="s">
        <v>1251</v>
      </c>
      <c r="DC10" s="55">
        <v>1</v>
      </c>
      <c r="DD10" s="55" t="s">
        <v>1249</v>
      </c>
      <c r="DE10" s="55">
        <v>1</v>
      </c>
      <c r="DG10" s="55">
        <v>3</v>
      </c>
      <c r="DH10" s="55" t="s">
        <v>1359</v>
      </c>
      <c r="DI10" s="55" t="s">
        <v>1251</v>
      </c>
      <c r="DJ10" s="55" t="s">
        <v>114</v>
      </c>
      <c r="DK10" s="55" t="s">
        <v>1249</v>
      </c>
      <c r="DL10" s="55">
        <v>1</v>
      </c>
      <c r="DN10" s="55">
        <v>3</v>
      </c>
      <c r="DO10" s="55" t="s">
        <v>42</v>
      </c>
      <c r="DP10" s="55" t="s">
        <v>1259</v>
      </c>
      <c r="DQ10" s="55" t="s">
        <v>1260</v>
      </c>
      <c r="DR10" s="55" t="s">
        <v>1261</v>
      </c>
      <c r="DS10" s="55">
        <v>33013</v>
      </c>
      <c r="DT10" s="55">
        <v>10000</v>
      </c>
      <c r="DU10" s="55" t="s">
        <v>1249</v>
      </c>
      <c r="DV10" s="55">
        <v>1</v>
      </c>
      <c r="DX10" s="55">
        <v>3</v>
      </c>
      <c r="DY10" s="55" t="s">
        <v>1359</v>
      </c>
      <c r="DZ10" s="55" t="s">
        <v>1251</v>
      </c>
      <c r="EA10" s="55">
        <v>1000</v>
      </c>
      <c r="EB10" s="20"/>
      <c r="EC10" s="55" t="s">
        <v>1249</v>
      </c>
      <c r="ED10" s="55">
        <v>1</v>
      </c>
      <c r="EF10" s="55">
        <v>3</v>
      </c>
      <c r="EG10" s="55" t="s">
        <v>1250</v>
      </c>
      <c r="EH10" s="55" t="s">
        <v>1251</v>
      </c>
      <c r="EI10" s="55">
        <v>2500</v>
      </c>
      <c r="EJ10" s="55">
        <v>10000</v>
      </c>
      <c r="EK10" s="55">
        <v>0.9</v>
      </c>
      <c r="EM10" s="55">
        <v>3</v>
      </c>
      <c r="EN10" s="55" t="s">
        <v>42</v>
      </c>
      <c r="EO10" s="55" t="s">
        <v>1251</v>
      </c>
      <c r="EP10" s="55">
        <v>1</v>
      </c>
      <c r="EQ10" s="55">
        <v>769</v>
      </c>
      <c r="ER10" s="55">
        <v>798</v>
      </c>
      <c r="ES10" s="55" t="s">
        <v>1249</v>
      </c>
      <c r="ET10" s="55">
        <v>0.85</v>
      </c>
      <c r="EV10" s="55">
        <v>3</v>
      </c>
      <c r="EW10" s="55" t="s">
        <v>42</v>
      </c>
      <c r="EX10" s="55" t="s">
        <v>763</v>
      </c>
      <c r="EY10" s="55">
        <v>1</v>
      </c>
      <c r="EZ10" s="55">
        <v>0</v>
      </c>
      <c r="FA10" s="55">
        <v>1994</v>
      </c>
      <c r="FB10" s="55" t="s">
        <v>1361</v>
      </c>
      <c r="FC10" s="55" t="s">
        <v>1249</v>
      </c>
      <c r="FD10" s="55">
        <v>10</v>
      </c>
      <c r="FF10" s="55">
        <v>3</v>
      </c>
      <c r="FG10" s="55" t="s">
        <v>42</v>
      </c>
      <c r="FH10" s="55" t="s">
        <v>900</v>
      </c>
      <c r="FI10" s="55">
        <v>1</v>
      </c>
      <c r="FJ10" s="55">
        <v>530000</v>
      </c>
      <c r="FK10" s="55" t="s">
        <v>1249</v>
      </c>
      <c r="FL10" s="55">
        <v>0.3</v>
      </c>
      <c r="FN10" s="55">
        <v>3</v>
      </c>
      <c r="FO10" s="55" t="s">
        <v>1359</v>
      </c>
      <c r="FP10" s="55" t="s">
        <v>1251</v>
      </c>
      <c r="FQ10" s="55">
        <v>5000</v>
      </c>
      <c r="FR10" s="55" t="s">
        <v>1249</v>
      </c>
      <c r="FS10" s="55">
        <v>0</v>
      </c>
      <c r="FU10" s="55">
        <v>3</v>
      </c>
      <c r="FV10" s="55" t="s">
        <v>1359</v>
      </c>
      <c r="FW10" s="55" t="s">
        <v>1251</v>
      </c>
      <c r="FX10" s="55">
        <v>0</v>
      </c>
      <c r="FY10" s="55" t="s">
        <v>1249</v>
      </c>
      <c r="FZ10" s="55">
        <v>0</v>
      </c>
      <c r="GB10" s="55">
        <v>3</v>
      </c>
      <c r="GC10" s="55" t="s">
        <v>1359</v>
      </c>
      <c r="GD10" s="55" t="s">
        <v>1251</v>
      </c>
      <c r="GE10" s="55">
        <v>15000</v>
      </c>
      <c r="GF10" s="55">
        <v>25</v>
      </c>
      <c r="GH10" s="55">
        <v>3</v>
      </c>
      <c r="GI10" s="55" t="s">
        <v>1250</v>
      </c>
      <c r="GJ10" s="55" t="s">
        <v>1251</v>
      </c>
      <c r="GK10" s="55">
        <v>12000</v>
      </c>
      <c r="GL10" s="55">
        <v>35</v>
      </c>
      <c r="GT10" s="55">
        <v>3</v>
      </c>
      <c r="GU10" s="55" t="s">
        <v>1359</v>
      </c>
      <c r="GV10" s="55" t="s">
        <v>1263</v>
      </c>
      <c r="GW10" s="55" t="s">
        <v>134</v>
      </c>
      <c r="GX10" s="55" t="s">
        <v>88</v>
      </c>
      <c r="GY10" s="55" t="s">
        <v>1249</v>
      </c>
      <c r="GZ10" s="55">
        <v>0.1</v>
      </c>
      <c r="HB10" s="55">
        <v>3</v>
      </c>
      <c r="HC10" s="55" t="s">
        <v>1359</v>
      </c>
      <c r="HD10" s="55" t="s">
        <v>1263</v>
      </c>
      <c r="HE10" s="55" t="s">
        <v>134</v>
      </c>
      <c r="HF10" s="55">
        <v>0</v>
      </c>
      <c r="HG10" s="55" t="s">
        <v>1249</v>
      </c>
      <c r="HH10" s="55">
        <v>0</v>
      </c>
      <c r="HJ10" s="55">
        <v>3</v>
      </c>
      <c r="HK10" s="55" t="s">
        <v>1250</v>
      </c>
      <c r="HL10" s="55" t="s">
        <v>1263</v>
      </c>
      <c r="HM10" s="55">
        <v>10</v>
      </c>
      <c r="HN10" s="55" t="s">
        <v>134</v>
      </c>
      <c r="HO10" s="55" t="s">
        <v>1264</v>
      </c>
      <c r="HP10" s="55">
        <v>0.04</v>
      </c>
      <c r="HR10" s="55">
        <v>3</v>
      </c>
      <c r="HS10" s="55" t="s">
        <v>1359</v>
      </c>
      <c r="HT10" s="55" t="s">
        <v>1251</v>
      </c>
      <c r="HU10" s="55">
        <v>0</v>
      </c>
      <c r="HV10" s="55" t="s">
        <v>1249</v>
      </c>
      <c r="HW10" s="55">
        <v>0</v>
      </c>
      <c r="HY10" s="55">
        <v>3</v>
      </c>
      <c r="HZ10" s="55" t="s">
        <v>1359</v>
      </c>
      <c r="IA10" s="55" t="s">
        <v>1251</v>
      </c>
      <c r="IB10" s="55" t="s">
        <v>23</v>
      </c>
      <c r="IC10" s="55" t="s">
        <v>1249</v>
      </c>
      <c r="ID10" s="55">
        <v>1</v>
      </c>
      <c r="IJ10" s="55">
        <v>3</v>
      </c>
      <c r="IK10" s="55" t="s">
        <v>1359</v>
      </c>
      <c r="IL10" s="55" t="s">
        <v>1251</v>
      </c>
      <c r="IM10" s="55">
        <v>0</v>
      </c>
      <c r="IN10" s="55" t="s">
        <v>1249</v>
      </c>
      <c r="IO10" s="55">
        <v>0</v>
      </c>
      <c r="IQ10" s="55">
        <v>3</v>
      </c>
      <c r="IR10" s="55" t="s">
        <v>42</v>
      </c>
      <c r="IS10" s="55" t="s">
        <v>1251</v>
      </c>
      <c r="IT10" s="55">
        <v>10000</v>
      </c>
      <c r="IU10" s="55">
        <v>40</v>
      </c>
      <c r="IW10" s="55">
        <v>3</v>
      </c>
      <c r="IX10" s="55" t="s">
        <v>1250</v>
      </c>
      <c r="IY10" s="55" t="s">
        <v>1252</v>
      </c>
      <c r="IZ10" s="55" t="s">
        <v>1362</v>
      </c>
      <c r="JA10" s="55">
        <v>350</v>
      </c>
      <c r="JC10" s="55">
        <v>3</v>
      </c>
      <c r="JD10" s="55" t="s">
        <v>627</v>
      </c>
      <c r="JE10" s="55" t="s">
        <v>1261</v>
      </c>
      <c r="JF10" s="55" t="s">
        <v>1261</v>
      </c>
      <c r="JG10" s="55" t="s">
        <v>1261</v>
      </c>
      <c r="JH10" s="55">
        <v>-0.05</v>
      </c>
      <c r="JJ10" s="55">
        <v>3</v>
      </c>
      <c r="JK10" s="55" t="s">
        <v>627</v>
      </c>
      <c r="JL10" s="55" t="s">
        <v>1261</v>
      </c>
      <c r="JM10" s="55" t="s">
        <v>1261</v>
      </c>
      <c r="JN10" s="55" t="s">
        <v>1261</v>
      </c>
      <c r="JO10" s="55">
        <v>0.02</v>
      </c>
      <c r="JP10" s="55">
        <v>-0.03</v>
      </c>
      <c r="JQ10" s="55">
        <v>0.06</v>
      </c>
      <c r="JS10" s="55">
        <v>3</v>
      </c>
      <c r="JT10" s="55" t="s">
        <v>140</v>
      </c>
      <c r="JU10" s="55">
        <v>0.8</v>
      </c>
      <c r="JW10" s="12">
        <v>3</v>
      </c>
      <c r="JX10" s="12" t="s">
        <v>665</v>
      </c>
      <c r="JY10" s="12" t="s">
        <v>768</v>
      </c>
      <c r="KA10" s="12">
        <v>3</v>
      </c>
      <c r="KB10" s="12" t="s">
        <v>1363</v>
      </c>
      <c r="KC10" s="12">
        <v>1.45</v>
      </c>
      <c r="KE10" s="37">
        <v>3</v>
      </c>
      <c r="KF10" s="12" t="s">
        <v>1261</v>
      </c>
      <c r="KG10" s="12" t="s">
        <v>1364</v>
      </c>
      <c r="KH10" s="12">
        <v>100</v>
      </c>
      <c r="KJ10" s="12">
        <v>3</v>
      </c>
      <c r="KK10" s="12" t="s">
        <v>1359</v>
      </c>
      <c r="KL10" s="12" t="s">
        <v>1269</v>
      </c>
      <c r="KM10" s="12">
        <v>0.0275</v>
      </c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12" t="s">
        <v>1365</v>
      </c>
      <c r="NH10" s="7"/>
      <c r="NI10" s="12" t="s">
        <v>1366</v>
      </c>
      <c r="NJ10" s="7"/>
      <c r="NK10" s="12" t="s">
        <v>749</v>
      </c>
      <c r="NL10" s="7"/>
      <c r="NM10" s="12" t="s">
        <v>1344</v>
      </c>
      <c r="NN10" s="7"/>
      <c r="NO10" s="7"/>
      <c r="NP10" s="7"/>
      <c r="NQ10" s="7"/>
      <c r="NR10" s="7"/>
      <c r="NS10" s="12" t="s">
        <v>1367</v>
      </c>
      <c r="NT10" s="7"/>
      <c r="NU10" s="12" t="s">
        <v>1368</v>
      </c>
      <c r="NV10" s="7"/>
      <c r="NW10" s="12" t="s">
        <v>1369</v>
      </c>
      <c r="NX10" s="7"/>
      <c r="NY10" s="12" t="s">
        <v>1370</v>
      </c>
      <c r="NZ10" s="7"/>
      <c r="OA10" s="12" t="s">
        <v>749</v>
      </c>
      <c r="OB10" s="7"/>
      <c r="OC10" s="12" t="s">
        <v>1371</v>
      </c>
      <c r="OD10" s="7"/>
      <c r="OE10" s="12" t="s">
        <v>1221</v>
      </c>
      <c r="OF10" s="7"/>
      <c r="OG10" s="12" t="s">
        <v>1372</v>
      </c>
      <c r="OH10" s="7"/>
      <c r="OI10" s="12" t="s">
        <v>1373</v>
      </c>
      <c r="OJ10" s="7"/>
      <c r="OK10" s="12" t="s">
        <v>1374</v>
      </c>
      <c r="OL10" s="7"/>
      <c r="OM10" s="12" t="s">
        <v>1375</v>
      </c>
      <c r="ON10" s="7"/>
      <c r="OO10" s="12" t="s">
        <v>1376</v>
      </c>
      <c r="OP10" s="7"/>
      <c r="OQ10" s="12" t="s">
        <v>1377</v>
      </c>
      <c r="OR10" s="7"/>
      <c r="OS10" s="12" t="s">
        <v>1378</v>
      </c>
      <c r="OT10" s="7"/>
      <c r="OU10" s="12" t="s">
        <v>934</v>
      </c>
      <c r="OV10" s="7"/>
      <c r="OW10" s="12" t="s">
        <v>1277</v>
      </c>
      <c r="OX10" s="7"/>
      <c r="OY10" s="12" t="s">
        <v>1379</v>
      </c>
      <c r="OZ10" s="7"/>
      <c r="PA10" s="12" t="s">
        <v>1380</v>
      </c>
      <c r="PB10" s="7"/>
      <c r="PC10" s="12" t="s">
        <v>1381</v>
      </c>
      <c r="PD10" s="7"/>
      <c r="PE10" s="12" t="s">
        <v>1382</v>
      </c>
      <c r="PF10" s="7"/>
      <c r="PG10" s="12" t="s">
        <v>1357</v>
      </c>
      <c r="PH10" s="7"/>
      <c r="PI10" s="12" t="s">
        <v>750</v>
      </c>
      <c r="PJ10" s="7"/>
      <c r="PK10" s="12" t="s">
        <v>945</v>
      </c>
      <c r="PL10" s="7"/>
      <c r="PM10" s="7"/>
      <c r="PN10" s="7"/>
      <c r="PO10" s="12" t="s">
        <v>1383</v>
      </c>
      <c r="PP10" s="7"/>
      <c r="PQ10" s="12" t="s">
        <v>1384</v>
      </c>
      <c r="PR10" s="7"/>
      <c r="PS10" s="12" t="s">
        <v>1385</v>
      </c>
      <c r="PT10" s="7"/>
      <c r="PU10" s="12" t="s">
        <v>1386</v>
      </c>
      <c r="PV10" s="7"/>
      <c r="PW10" s="12" t="s">
        <v>1387</v>
      </c>
      <c r="PX10" s="7"/>
      <c r="PY10" s="12" t="s">
        <v>1388</v>
      </c>
      <c r="PZ10" s="7"/>
      <c r="QA10" s="12" t="s">
        <v>749</v>
      </c>
      <c r="QB10" s="7"/>
      <c r="QC10" s="7"/>
      <c r="QD10" s="7"/>
      <c r="QE10" s="7"/>
      <c r="QF10" s="7"/>
      <c r="QG10" s="7"/>
      <c r="QH10" s="12" t="s">
        <v>1389</v>
      </c>
      <c r="QI10" s="12" t="s">
        <v>1390</v>
      </c>
      <c r="QJ10" s="12">
        <v>100</v>
      </c>
      <c r="QK10" s="12">
        <v>200</v>
      </c>
      <c r="QL10" s="7"/>
      <c r="QM10" s="7"/>
      <c r="QU10" s="13" t="s">
        <v>1391</v>
      </c>
      <c r="QV10" s="13">
        <v>2.5</v>
      </c>
      <c r="QW10" s="14" t="s">
        <v>1392</v>
      </c>
      <c r="QX10" s="13" t="s">
        <v>1365</v>
      </c>
      <c r="QY10" s="5" t="s">
        <v>1366</v>
      </c>
      <c r="QZ10" s="13" t="s">
        <v>749</v>
      </c>
      <c r="RA10" s="6" t="s">
        <v>1271</v>
      </c>
      <c r="RD10" s="14" t="s">
        <v>1367</v>
      </c>
      <c r="RE10" s="13" t="s">
        <v>1368</v>
      </c>
      <c r="RF10" s="5" t="s">
        <v>1369</v>
      </c>
      <c r="RG10" s="13" t="s">
        <v>1370</v>
      </c>
      <c r="RH10" s="5" t="s">
        <v>749</v>
      </c>
      <c r="RI10" s="14" t="s">
        <v>1371</v>
      </c>
      <c r="RJ10" s="13" t="s">
        <v>1221</v>
      </c>
      <c r="RK10" s="6" t="s">
        <v>1372</v>
      </c>
      <c r="RL10" s="5" t="s">
        <v>1373</v>
      </c>
      <c r="RM10" s="13" t="s">
        <v>1374</v>
      </c>
      <c r="RN10" s="5" t="s">
        <v>1375</v>
      </c>
      <c r="RO10" s="14" t="s">
        <v>1376</v>
      </c>
      <c r="RP10" s="13" t="s">
        <v>1377</v>
      </c>
      <c r="RQ10" s="5" t="s">
        <v>1378</v>
      </c>
      <c r="RR10" s="13" t="s">
        <v>934</v>
      </c>
      <c r="RS10" s="6" t="s">
        <v>1277</v>
      </c>
      <c r="RT10" s="5" t="s">
        <v>1379</v>
      </c>
      <c r="RU10" s="14" t="s">
        <v>1380</v>
      </c>
      <c r="RV10" s="14" t="s">
        <v>1381</v>
      </c>
      <c r="RW10" s="14" t="s">
        <v>1382</v>
      </c>
      <c r="RX10" s="13" t="s">
        <v>1357</v>
      </c>
      <c r="RY10" s="6" t="s">
        <v>750</v>
      </c>
      <c r="RZ10" s="6" t="s">
        <v>945</v>
      </c>
      <c r="SB10" s="14" t="s">
        <v>1383</v>
      </c>
      <c r="SC10" s="14" t="s">
        <v>1384</v>
      </c>
      <c r="SD10" s="13" t="s">
        <v>1385</v>
      </c>
      <c r="SE10" s="5" t="s">
        <v>1386</v>
      </c>
      <c r="SF10" s="13" t="s">
        <v>1393</v>
      </c>
      <c r="SG10" s="6" t="s">
        <v>1388</v>
      </c>
      <c r="SI10" s="13" t="s">
        <v>749</v>
      </c>
      <c r="SJ10" s="6" t="s">
        <v>1394</v>
      </c>
      <c r="SN10" s="13" t="s">
        <v>1395</v>
      </c>
      <c r="SO10" s="5" t="s">
        <v>1396</v>
      </c>
      <c r="SP10" s="13" t="s">
        <v>1397</v>
      </c>
      <c r="SQ10" s="6" t="s">
        <v>1398</v>
      </c>
      <c r="SS10" s="13" t="s">
        <v>1028</v>
      </c>
      <c r="SV10" s="13" t="s">
        <v>1399</v>
      </c>
      <c r="SW10" s="5" t="s">
        <v>1400</v>
      </c>
      <c r="SX10" s="13" t="s">
        <v>1401</v>
      </c>
      <c r="SZ10" s="14" t="s">
        <v>1402</v>
      </c>
      <c r="TA10" s="13" t="s">
        <v>1403</v>
      </c>
      <c r="TB10" s="6" t="s">
        <v>1404</v>
      </c>
    </row>
    <row r="11" ht="14.25" customHeight="1" outlineLevel="1" spans="1:523">
      <c r="A11" s="13">
        <v>4</v>
      </c>
      <c r="B11" s="53" t="s">
        <v>42</v>
      </c>
      <c r="C11" s="53" t="s">
        <v>1310</v>
      </c>
      <c r="D11" s="53" t="s">
        <v>1247</v>
      </c>
      <c r="E11" s="54">
        <v>0.95</v>
      </c>
      <c r="G11" s="55">
        <v>4</v>
      </c>
      <c r="H11" s="55" t="s">
        <v>42</v>
      </c>
      <c r="I11" s="55" t="s">
        <v>763</v>
      </c>
      <c r="J11" s="55" t="s">
        <v>963</v>
      </c>
      <c r="K11" s="55" t="s">
        <v>1249</v>
      </c>
      <c r="L11" s="55">
        <v>0.31</v>
      </c>
      <c r="N11" s="60">
        <v>4</v>
      </c>
      <c r="O11" s="60" t="s">
        <v>1250</v>
      </c>
      <c r="P11" s="60" t="s">
        <v>1251</v>
      </c>
      <c r="Q11" s="61">
        <v>20000</v>
      </c>
      <c r="R11" s="61">
        <v>29999</v>
      </c>
      <c r="S11" s="61">
        <v>20000</v>
      </c>
      <c r="T11" s="60">
        <v>0.965</v>
      </c>
      <c r="U11" s="61">
        <v>30000</v>
      </c>
      <c r="V11" s="60">
        <v>0.97</v>
      </c>
      <c r="X11" s="55">
        <v>4</v>
      </c>
      <c r="Y11" s="55" t="s">
        <v>1250</v>
      </c>
      <c r="Z11" s="55" t="s">
        <v>1252</v>
      </c>
      <c r="AA11" s="55">
        <v>4</v>
      </c>
      <c r="AB11" s="55">
        <v>0.2</v>
      </c>
      <c r="AD11" s="12">
        <v>4</v>
      </c>
      <c r="AE11" s="12" t="s">
        <v>1261</v>
      </c>
      <c r="AF11" s="12" t="s">
        <v>1405</v>
      </c>
      <c r="AG11" s="12" t="s">
        <v>1255</v>
      </c>
      <c r="AH11" s="12" t="s">
        <v>1406</v>
      </c>
      <c r="AJ11" s="55">
        <v>4</v>
      </c>
      <c r="AK11" s="55" t="s">
        <v>1246</v>
      </c>
      <c r="AL11" s="55" t="s">
        <v>1251</v>
      </c>
      <c r="AM11" s="55" t="s">
        <v>88</v>
      </c>
      <c r="AN11" s="55" t="s">
        <v>1249</v>
      </c>
      <c r="AO11" s="55">
        <v>1</v>
      </c>
      <c r="AQ11" s="55">
        <v>4</v>
      </c>
      <c r="AR11" s="55" t="s">
        <v>1246</v>
      </c>
      <c r="AS11" s="55" t="s">
        <v>1251</v>
      </c>
      <c r="AT11" s="55" t="s">
        <v>1232</v>
      </c>
      <c r="AU11" s="55" t="s">
        <v>1249</v>
      </c>
      <c r="AV11" s="55">
        <v>1</v>
      </c>
      <c r="AX11" s="55">
        <v>4</v>
      </c>
      <c r="AY11" s="55" t="s">
        <v>1250</v>
      </c>
      <c r="AZ11" s="55" t="s">
        <v>1251</v>
      </c>
      <c r="BA11" s="55">
        <v>11</v>
      </c>
      <c r="BB11" s="55">
        <v>11</v>
      </c>
      <c r="BC11" s="55" t="s">
        <v>1249</v>
      </c>
      <c r="BD11" s="55">
        <v>0.94</v>
      </c>
      <c r="BF11" s="55">
        <v>4</v>
      </c>
      <c r="BG11" s="55" t="s">
        <v>1246</v>
      </c>
      <c r="BH11" s="55" t="s">
        <v>1251</v>
      </c>
      <c r="BI11" s="55">
        <v>-1</v>
      </c>
      <c r="BJ11" s="55">
        <v>10</v>
      </c>
      <c r="BK11" s="55">
        <v>-1</v>
      </c>
      <c r="BL11" s="55">
        <v>10</v>
      </c>
      <c r="BM11" s="55" t="s">
        <v>1249</v>
      </c>
      <c r="BN11" s="55">
        <v>1</v>
      </c>
      <c r="BP11" s="55">
        <v>4</v>
      </c>
      <c r="BQ11" s="55" t="s">
        <v>1250</v>
      </c>
      <c r="BR11" s="55" t="s">
        <v>1251</v>
      </c>
      <c r="BS11" s="55" t="s">
        <v>1257</v>
      </c>
      <c r="BT11" s="55" t="s">
        <v>1360</v>
      </c>
      <c r="BU11" s="55">
        <v>2</v>
      </c>
      <c r="BV11" s="55">
        <v>3</v>
      </c>
      <c r="BW11" s="55" t="s">
        <v>1249</v>
      </c>
      <c r="BX11" s="55">
        <v>1.05</v>
      </c>
      <c r="BZ11" s="55">
        <v>4</v>
      </c>
      <c r="CA11" s="55" t="s">
        <v>42</v>
      </c>
      <c r="CB11" s="55" t="s">
        <v>1251</v>
      </c>
      <c r="CC11" s="55">
        <v>3</v>
      </c>
      <c r="CD11" s="55" t="s">
        <v>1249</v>
      </c>
      <c r="CE11" s="55">
        <v>1.5</v>
      </c>
      <c r="CG11" s="55">
        <v>4</v>
      </c>
      <c r="CH11" s="55" t="s">
        <v>1232</v>
      </c>
      <c r="CI11" s="55" t="s">
        <v>1251</v>
      </c>
      <c r="CJ11" s="55">
        <v>250000</v>
      </c>
      <c r="CK11" s="55">
        <v>349999</v>
      </c>
      <c r="CL11" s="55" t="s">
        <v>1258</v>
      </c>
      <c r="CM11" s="55">
        <v>1</v>
      </c>
      <c r="CS11" s="55">
        <v>4</v>
      </c>
      <c r="CT11" s="55" t="s">
        <v>1246</v>
      </c>
      <c r="CU11" s="55" t="s">
        <v>1251</v>
      </c>
      <c r="CV11" s="55">
        <v>1</v>
      </c>
      <c r="CW11" s="55" t="s">
        <v>1249</v>
      </c>
      <c r="CX11" s="55">
        <v>1</v>
      </c>
      <c r="CZ11" s="55">
        <v>4</v>
      </c>
      <c r="DA11" s="55" t="s">
        <v>1246</v>
      </c>
      <c r="DB11" s="55" t="s">
        <v>1251</v>
      </c>
      <c r="DC11" s="55">
        <v>1</v>
      </c>
      <c r="DD11" s="55" t="s">
        <v>1249</v>
      </c>
      <c r="DE11" s="55">
        <v>1</v>
      </c>
      <c r="DG11" s="55">
        <v>4</v>
      </c>
      <c r="DH11" s="55" t="s">
        <v>1246</v>
      </c>
      <c r="DI11" s="55" t="s">
        <v>1251</v>
      </c>
      <c r="DJ11" s="55" t="s">
        <v>114</v>
      </c>
      <c r="DK11" s="55" t="s">
        <v>1249</v>
      </c>
      <c r="DL11" s="55">
        <v>1</v>
      </c>
      <c r="DN11" s="55">
        <v>4</v>
      </c>
      <c r="DO11" s="55" t="s">
        <v>42</v>
      </c>
      <c r="DP11" s="55" t="s">
        <v>1259</v>
      </c>
      <c r="DQ11" s="55" t="s">
        <v>1260</v>
      </c>
      <c r="DR11" s="55" t="s">
        <v>1261</v>
      </c>
      <c r="DS11" s="55">
        <v>33014</v>
      </c>
      <c r="DT11" s="55">
        <v>10000</v>
      </c>
      <c r="DU11" s="55" t="s">
        <v>1249</v>
      </c>
      <c r="DV11" s="55">
        <v>1</v>
      </c>
      <c r="DX11" s="55">
        <v>4</v>
      </c>
      <c r="DY11" s="55" t="s">
        <v>1246</v>
      </c>
      <c r="DZ11" s="55" t="s">
        <v>1251</v>
      </c>
      <c r="EA11" s="55">
        <v>1000</v>
      </c>
      <c r="EB11" s="20"/>
      <c r="EC11" s="55" t="s">
        <v>1249</v>
      </c>
      <c r="ED11" s="55">
        <v>1</v>
      </c>
      <c r="EF11" s="55">
        <v>4</v>
      </c>
      <c r="EG11" s="55" t="s">
        <v>1250</v>
      </c>
      <c r="EH11" s="55" t="s">
        <v>1251</v>
      </c>
      <c r="EI11" s="55">
        <v>5000</v>
      </c>
      <c r="EJ11" s="55">
        <v>10000</v>
      </c>
      <c r="EK11" s="55">
        <v>0.9</v>
      </c>
      <c r="EM11" s="55">
        <v>4</v>
      </c>
      <c r="EN11" s="55" t="s">
        <v>42</v>
      </c>
      <c r="EO11" s="55" t="s">
        <v>1251</v>
      </c>
      <c r="EP11" s="55">
        <v>1</v>
      </c>
      <c r="EQ11" s="55">
        <v>741</v>
      </c>
      <c r="ER11" s="55">
        <v>768</v>
      </c>
      <c r="ES11" s="55" t="s">
        <v>1249</v>
      </c>
      <c r="ET11" s="55">
        <v>0.9</v>
      </c>
      <c r="EV11" s="55">
        <v>4</v>
      </c>
      <c r="EW11" s="55" t="s">
        <v>42</v>
      </c>
      <c r="EX11" s="55" t="s">
        <v>763</v>
      </c>
      <c r="EY11" s="55">
        <v>1</v>
      </c>
      <c r="EZ11" s="55">
        <v>1995</v>
      </c>
      <c r="FA11" s="55">
        <v>2999</v>
      </c>
      <c r="FB11" s="55" t="s">
        <v>1361</v>
      </c>
      <c r="FC11" s="55" t="s">
        <v>1249</v>
      </c>
      <c r="FD11" s="55">
        <v>10</v>
      </c>
      <c r="FF11" s="55">
        <v>4</v>
      </c>
      <c r="FG11" s="55" t="s">
        <v>42</v>
      </c>
      <c r="FH11" s="55" t="s">
        <v>900</v>
      </c>
      <c r="FI11" s="55">
        <v>1</v>
      </c>
      <c r="FJ11" s="55">
        <v>400000</v>
      </c>
      <c r="FK11" s="55" t="s">
        <v>1249</v>
      </c>
      <c r="FL11" s="55">
        <v>0.3</v>
      </c>
      <c r="FN11" s="55">
        <v>4</v>
      </c>
      <c r="FO11" s="55" t="s">
        <v>1246</v>
      </c>
      <c r="FP11" s="55" t="s">
        <v>1251</v>
      </c>
      <c r="FQ11" s="55">
        <v>5000</v>
      </c>
      <c r="FR11" s="55" t="s">
        <v>1249</v>
      </c>
      <c r="FS11" s="55">
        <v>0</v>
      </c>
      <c r="FU11" s="55">
        <v>4</v>
      </c>
      <c r="FV11" s="55" t="s">
        <v>1246</v>
      </c>
      <c r="FW11" s="55" t="s">
        <v>1251</v>
      </c>
      <c r="FX11" s="55">
        <v>0</v>
      </c>
      <c r="FY11" s="55" t="s">
        <v>1249</v>
      </c>
      <c r="FZ11" s="55">
        <v>0</v>
      </c>
      <c r="GB11" s="55">
        <v>4</v>
      </c>
      <c r="GC11" s="55" t="s">
        <v>1246</v>
      </c>
      <c r="GD11" s="55" t="s">
        <v>1251</v>
      </c>
      <c r="GE11" s="55">
        <v>15000</v>
      </c>
      <c r="GF11" s="55">
        <v>25</v>
      </c>
      <c r="GH11" s="55">
        <v>4</v>
      </c>
      <c r="GI11" s="55" t="s">
        <v>1250</v>
      </c>
      <c r="GJ11" s="55" t="s">
        <v>1251</v>
      </c>
      <c r="GK11" s="55">
        <v>13000</v>
      </c>
      <c r="GL11" s="55">
        <v>40</v>
      </c>
      <c r="GT11" s="55">
        <v>4</v>
      </c>
      <c r="GU11" s="55" t="s">
        <v>1246</v>
      </c>
      <c r="GV11" s="55" t="s">
        <v>1263</v>
      </c>
      <c r="GW11" s="55" t="s">
        <v>134</v>
      </c>
      <c r="GX11" s="55" t="s">
        <v>88</v>
      </c>
      <c r="GY11" s="55" t="s">
        <v>1249</v>
      </c>
      <c r="GZ11" s="55">
        <v>0.1</v>
      </c>
      <c r="HB11" s="55">
        <v>4</v>
      </c>
      <c r="HC11" s="55" t="s">
        <v>1246</v>
      </c>
      <c r="HD11" s="55" t="s">
        <v>1263</v>
      </c>
      <c r="HE11" s="55" t="s">
        <v>134</v>
      </c>
      <c r="HF11" s="55">
        <v>0</v>
      </c>
      <c r="HG11" s="55" t="s">
        <v>1249</v>
      </c>
      <c r="HH11" s="55">
        <v>0</v>
      </c>
      <c r="HJ11" s="55">
        <v>4</v>
      </c>
      <c r="HK11" s="55" t="s">
        <v>1250</v>
      </c>
      <c r="HL11" s="55" t="s">
        <v>1263</v>
      </c>
      <c r="HM11" s="55">
        <v>15</v>
      </c>
      <c r="HN11" s="55" t="s">
        <v>134</v>
      </c>
      <c r="HO11" s="55" t="s">
        <v>1264</v>
      </c>
      <c r="HP11" s="55">
        <v>0.03</v>
      </c>
      <c r="HR11" s="55">
        <v>4</v>
      </c>
      <c r="HS11" s="55" t="s">
        <v>1246</v>
      </c>
      <c r="HT11" s="55" t="s">
        <v>1251</v>
      </c>
      <c r="HU11" s="55">
        <v>0</v>
      </c>
      <c r="HV11" s="55" t="s">
        <v>1249</v>
      </c>
      <c r="HW11" s="55">
        <v>0</v>
      </c>
      <c r="HY11" s="55">
        <v>4</v>
      </c>
      <c r="HZ11" s="55" t="s">
        <v>1246</v>
      </c>
      <c r="IA11" s="55" t="s">
        <v>1251</v>
      </c>
      <c r="IB11" s="55" t="s">
        <v>23</v>
      </c>
      <c r="IC11" s="55" t="s">
        <v>1249</v>
      </c>
      <c r="ID11" s="55">
        <v>1</v>
      </c>
      <c r="IJ11" s="55">
        <v>4</v>
      </c>
      <c r="IK11" s="55" t="s">
        <v>1246</v>
      </c>
      <c r="IL11" s="55" t="s">
        <v>1251</v>
      </c>
      <c r="IM11" s="55">
        <v>0</v>
      </c>
      <c r="IN11" s="55" t="s">
        <v>1249</v>
      </c>
      <c r="IO11" s="55">
        <v>0</v>
      </c>
      <c r="IQ11" s="55">
        <v>4</v>
      </c>
      <c r="IR11" s="55" t="s">
        <v>42</v>
      </c>
      <c r="IS11" s="55" t="s">
        <v>1251</v>
      </c>
      <c r="IT11" s="55">
        <v>2000</v>
      </c>
      <c r="IU11" s="55">
        <v>5</v>
      </c>
      <c r="IW11" s="55">
        <v>4</v>
      </c>
      <c r="IX11" s="55" t="s">
        <v>1250</v>
      </c>
      <c r="IY11" s="55" t="s">
        <v>1252</v>
      </c>
      <c r="IZ11" s="55" t="s">
        <v>1407</v>
      </c>
      <c r="JA11" s="55">
        <v>350</v>
      </c>
      <c r="JC11" s="55">
        <v>4</v>
      </c>
      <c r="JD11" s="55" t="s">
        <v>1020</v>
      </c>
      <c r="JE11" s="55" t="s">
        <v>1261</v>
      </c>
      <c r="JF11" s="55" t="s">
        <v>1261</v>
      </c>
      <c r="JG11" s="55" t="s">
        <v>1261</v>
      </c>
      <c r="JH11" s="55">
        <v>-0.05</v>
      </c>
      <c r="JJ11" s="55">
        <v>4</v>
      </c>
      <c r="JK11" s="55" t="s">
        <v>1020</v>
      </c>
      <c r="JL11" s="55" t="s">
        <v>1261</v>
      </c>
      <c r="JM11" s="55" t="s">
        <v>1261</v>
      </c>
      <c r="JN11" s="55" t="s">
        <v>1261</v>
      </c>
      <c r="JO11" s="55">
        <v>0.025</v>
      </c>
      <c r="JP11" s="55">
        <v>-0.025</v>
      </c>
      <c r="JQ11" s="55">
        <v>0.07</v>
      </c>
      <c r="JS11" s="55">
        <v>4</v>
      </c>
      <c r="JT11" s="55" t="s">
        <v>1408</v>
      </c>
      <c r="JU11" s="55">
        <v>0.7</v>
      </c>
      <c r="JW11" s="12">
        <v>4</v>
      </c>
      <c r="JX11" s="12" t="s">
        <v>665</v>
      </c>
      <c r="JY11" s="12" t="s">
        <v>928</v>
      </c>
      <c r="KA11" s="12">
        <v>4</v>
      </c>
      <c r="KB11" s="12" t="s">
        <v>1409</v>
      </c>
      <c r="KC11" s="12">
        <v>0.8</v>
      </c>
      <c r="KE11" s="37">
        <v>4</v>
      </c>
      <c r="KF11" s="12" t="s">
        <v>1261</v>
      </c>
      <c r="KG11" s="12" t="s">
        <v>1410</v>
      </c>
      <c r="KH11" s="12">
        <v>100</v>
      </c>
      <c r="KJ11" s="12">
        <v>4</v>
      </c>
      <c r="KK11" s="12" t="s">
        <v>1246</v>
      </c>
      <c r="KL11" s="12" t="s">
        <v>1269</v>
      </c>
      <c r="KM11" s="12">
        <v>0.0275</v>
      </c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12" t="s">
        <v>1411</v>
      </c>
      <c r="NH11" s="7"/>
      <c r="NI11" s="12" t="s">
        <v>1412</v>
      </c>
      <c r="NJ11" s="7"/>
      <c r="NK11" s="12" t="s">
        <v>1367</v>
      </c>
      <c r="NL11" s="7"/>
      <c r="NM11" s="12" t="s">
        <v>1413</v>
      </c>
      <c r="NN11" s="7"/>
      <c r="NO11" s="7"/>
      <c r="NP11" s="7"/>
      <c r="NQ11" s="7"/>
      <c r="NR11" s="7"/>
      <c r="NS11" s="12" t="s">
        <v>1414</v>
      </c>
      <c r="NT11" s="7"/>
      <c r="NU11" s="12" t="s">
        <v>928</v>
      </c>
      <c r="NV11" s="7"/>
      <c r="NW11" s="12" t="s">
        <v>1415</v>
      </c>
      <c r="NX11" s="7"/>
      <c r="NY11" s="12" t="s">
        <v>1416</v>
      </c>
      <c r="NZ11" s="7"/>
      <c r="OA11" s="12" t="s">
        <v>1367</v>
      </c>
      <c r="OB11" s="7"/>
      <c r="OC11" s="12" t="s">
        <v>1417</v>
      </c>
      <c r="OD11" s="7"/>
      <c r="OE11" s="12" t="s">
        <v>1365</v>
      </c>
      <c r="OF11" s="7"/>
      <c r="OG11" s="12" t="s">
        <v>1418</v>
      </c>
      <c r="OH11" s="7"/>
      <c r="OI11" s="12" t="s">
        <v>1419</v>
      </c>
      <c r="OJ11" s="7"/>
      <c r="OK11" s="12" t="s">
        <v>1420</v>
      </c>
      <c r="OL11" s="7"/>
      <c r="OM11" s="12" t="s">
        <v>1421</v>
      </c>
      <c r="ON11" s="7"/>
      <c r="OO11" s="12" t="s">
        <v>1368</v>
      </c>
      <c r="OP11" s="7"/>
      <c r="OQ11" s="12" t="s">
        <v>1323</v>
      </c>
      <c r="OR11" s="7"/>
      <c r="OS11" s="12" t="s">
        <v>1422</v>
      </c>
      <c r="OT11" s="7"/>
      <c r="OU11" s="12" t="s">
        <v>1371</v>
      </c>
      <c r="OV11" s="7"/>
      <c r="OW11" s="12" t="s">
        <v>1423</v>
      </c>
      <c r="OX11" s="7"/>
      <c r="OY11" s="7"/>
      <c r="OZ11" s="7"/>
      <c r="PA11" s="12" t="s">
        <v>1424</v>
      </c>
      <c r="PB11" s="7"/>
      <c r="PC11" s="12" t="s">
        <v>1425</v>
      </c>
      <c r="PD11" s="7"/>
      <c r="PE11" s="12" t="s">
        <v>1006</v>
      </c>
      <c r="PF11" s="7"/>
      <c r="PG11" s="12" t="s">
        <v>1426</v>
      </c>
      <c r="PH11" s="7"/>
      <c r="PI11" s="12" t="s">
        <v>1370</v>
      </c>
      <c r="PJ11" s="7"/>
      <c r="PK11" s="12" t="s">
        <v>1427</v>
      </c>
      <c r="PL11" s="7"/>
      <c r="PM11" s="7"/>
      <c r="PN11" s="7"/>
      <c r="PO11" s="12" t="s">
        <v>1365</v>
      </c>
      <c r="PP11" s="7"/>
      <c r="PQ11" s="12" t="s">
        <v>1428</v>
      </c>
      <c r="PR11" s="7"/>
      <c r="PS11" s="12" t="s">
        <v>1429</v>
      </c>
      <c r="PT11" s="7"/>
      <c r="PU11" s="12" t="s">
        <v>1430</v>
      </c>
      <c r="PV11" s="7"/>
      <c r="PW11" s="12" t="s">
        <v>1431</v>
      </c>
      <c r="PX11" s="7"/>
      <c r="PY11" s="12" t="s">
        <v>938</v>
      </c>
      <c r="PZ11" s="7"/>
      <c r="QA11" s="12" t="s">
        <v>1006</v>
      </c>
      <c r="QB11" s="7"/>
      <c r="QC11" s="7"/>
      <c r="QD11" s="7"/>
      <c r="QE11" s="7"/>
      <c r="QF11" s="7"/>
      <c r="QG11" s="7"/>
      <c r="QH11" s="12" t="s">
        <v>64</v>
      </c>
      <c r="QI11" s="12" t="s">
        <v>1260</v>
      </c>
      <c r="QJ11" s="12">
        <v>35</v>
      </c>
      <c r="QK11" s="12">
        <v>35</v>
      </c>
      <c r="QL11" s="7"/>
      <c r="QM11" s="7"/>
      <c r="QU11" s="13" t="s">
        <v>1432</v>
      </c>
      <c r="QV11" s="13">
        <v>2.5</v>
      </c>
      <c r="QW11" s="14" t="s">
        <v>1433</v>
      </c>
      <c r="QX11" s="13" t="s">
        <v>1411</v>
      </c>
      <c r="QY11" s="5" t="s">
        <v>1412</v>
      </c>
      <c r="QZ11" s="13" t="s">
        <v>1367</v>
      </c>
      <c r="RA11" s="6" t="s">
        <v>1434</v>
      </c>
      <c r="RD11" s="14" t="s">
        <v>1414</v>
      </c>
      <c r="RE11" s="13" t="s">
        <v>928</v>
      </c>
      <c r="RF11" s="5" t="s">
        <v>1415</v>
      </c>
      <c r="RG11" s="13" t="s">
        <v>1416</v>
      </c>
      <c r="RH11" s="5" t="s">
        <v>1367</v>
      </c>
      <c r="RI11" s="14" t="s">
        <v>1417</v>
      </c>
      <c r="RJ11" s="13" t="s">
        <v>1365</v>
      </c>
      <c r="RK11" s="6" t="s">
        <v>1418</v>
      </c>
      <c r="RL11" s="5" t="s">
        <v>1419</v>
      </c>
      <c r="RM11" s="13" t="s">
        <v>1420</v>
      </c>
      <c r="RN11" s="5" t="s">
        <v>1421</v>
      </c>
      <c r="RO11" s="14" t="s">
        <v>1368</v>
      </c>
      <c r="RP11" s="13" t="s">
        <v>1323</v>
      </c>
      <c r="RQ11" s="5" t="s">
        <v>1422</v>
      </c>
      <c r="RR11" s="13" t="s">
        <v>1371</v>
      </c>
      <c r="RS11" s="6" t="s">
        <v>1423</v>
      </c>
      <c r="RU11" s="14" t="s">
        <v>1424</v>
      </c>
      <c r="RV11" s="14" t="s">
        <v>1425</v>
      </c>
      <c r="RW11" s="14" t="s">
        <v>1006</v>
      </c>
      <c r="RX11" s="13" t="s">
        <v>1426</v>
      </c>
      <c r="RY11" s="6" t="s">
        <v>1370</v>
      </c>
      <c r="RZ11" s="6" t="s">
        <v>1427</v>
      </c>
      <c r="SB11" s="14" t="s">
        <v>1365</v>
      </c>
      <c r="SC11" s="14" t="s">
        <v>1428</v>
      </c>
      <c r="SD11" s="13" t="s">
        <v>1429</v>
      </c>
      <c r="SE11" s="5" t="s">
        <v>1430</v>
      </c>
      <c r="SF11" s="13" t="s">
        <v>777</v>
      </c>
      <c r="SG11" s="6" t="s">
        <v>938</v>
      </c>
      <c r="SI11" s="13" t="s">
        <v>1006</v>
      </c>
      <c r="SJ11" s="6" t="s">
        <v>1435</v>
      </c>
      <c r="SN11" s="13" t="s">
        <v>1436</v>
      </c>
      <c r="SO11" s="5" t="s">
        <v>1437</v>
      </c>
      <c r="SP11" s="13" t="s">
        <v>1438</v>
      </c>
      <c r="SQ11" s="6" t="s">
        <v>1439</v>
      </c>
      <c r="SV11" s="13" t="s">
        <v>1440</v>
      </c>
      <c r="SX11" s="13" t="s">
        <v>1441</v>
      </c>
      <c r="SZ11" s="14" t="s">
        <v>1442</v>
      </c>
      <c r="TA11" s="13" t="s">
        <v>1443</v>
      </c>
      <c r="TB11" s="6" t="s">
        <v>1444</v>
      </c>
    </row>
    <row r="12" ht="14.25" customHeight="1" outlineLevel="1" spans="1:523">
      <c r="A12" s="13">
        <v>5</v>
      </c>
      <c r="B12" s="53" t="s">
        <v>42</v>
      </c>
      <c r="C12" s="53" t="s">
        <v>1310</v>
      </c>
      <c r="D12" s="53" t="s">
        <v>1310</v>
      </c>
      <c r="E12" s="54">
        <v>1</v>
      </c>
      <c r="G12" s="55">
        <v>5</v>
      </c>
      <c r="H12" s="55" t="s">
        <v>42</v>
      </c>
      <c r="I12" s="55" t="s">
        <v>763</v>
      </c>
      <c r="J12" s="55" t="s">
        <v>1019</v>
      </c>
      <c r="K12" s="55" t="s">
        <v>1249</v>
      </c>
      <c r="L12" s="55">
        <v>0.31</v>
      </c>
      <c r="N12" s="57">
        <v>5</v>
      </c>
      <c r="O12" s="57" t="s">
        <v>1250</v>
      </c>
      <c r="P12" s="57" t="s">
        <v>1251</v>
      </c>
      <c r="Q12" s="58">
        <v>30000</v>
      </c>
      <c r="R12" s="58">
        <v>39999</v>
      </c>
      <c r="S12" s="58">
        <v>30000</v>
      </c>
      <c r="T12" s="57">
        <v>0.97</v>
      </c>
      <c r="U12" s="58">
        <v>40000</v>
      </c>
      <c r="V12" s="57">
        <v>0.975</v>
      </c>
      <c r="X12" s="55">
        <v>5</v>
      </c>
      <c r="Y12" s="55" t="s">
        <v>1250</v>
      </c>
      <c r="Z12" s="55" t="s">
        <v>1252</v>
      </c>
      <c r="AA12" s="55">
        <v>5</v>
      </c>
      <c r="AB12" s="55">
        <v>0.2</v>
      </c>
      <c r="AD12" s="12">
        <v>5</v>
      </c>
      <c r="AE12" s="12" t="s">
        <v>1445</v>
      </c>
      <c r="AF12" s="12" t="s">
        <v>1446</v>
      </c>
      <c r="AG12" s="12" t="s">
        <v>1255</v>
      </c>
      <c r="AH12" s="12" t="s">
        <v>1406</v>
      </c>
      <c r="AJ12" s="55">
        <v>5</v>
      </c>
      <c r="AK12" s="55" t="s">
        <v>1309</v>
      </c>
      <c r="AL12" s="55" t="s">
        <v>1251</v>
      </c>
      <c r="AM12" s="55" t="s">
        <v>88</v>
      </c>
      <c r="AN12" s="55" t="s">
        <v>1249</v>
      </c>
      <c r="AO12" s="55">
        <v>1</v>
      </c>
      <c r="AQ12" s="55">
        <v>5</v>
      </c>
      <c r="AR12" s="55" t="s">
        <v>1309</v>
      </c>
      <c r="AS12" s="55" t="s">
        <v>1251</v>
      </c>
      <c r="AT12" s="55" t="s">
        <v>1232</v>
      </c>
      <c r="AU12" s="55" t="s">
        <v>1249</v>
      </c>
      <c r="AV12" s="55">
        <v>1</v>
      </c>
      <c r="AX12" s="55">
        <v>5</v>
      </c>
      <c r="AY12" s="55" t="s">
        <v>1250</v>
      </c>
      <c r="AZ12" s="55" t="s">
        <v>1251</v>
      </c>
      <c r="BA12" s="55">
        <v>12</v>
      </c>
      <c r="BB12" s="55">
        <v>12</v>
      </c>
      <c r="BC12" s="55" t="s">
        <v>1249</v>
      </c>
      <c r="BD12" s="55">
        <v>0.96</v>
      </c>
      <c r="BF12" s="55">
        <v>5</v>
      </c>
      <c r="BG12" s="55" t="s">
        <v>1309</v>
      </c>
      <c r="BH12" s="55" t="s">
        <v>1251</v>
      </c>
      <c r="BI12" s="55">
        <v>-1</v>
      </c>
      <c r="BJ12" s="55">
        <v>10</v>
      </c>
      <c r="BK12" s="55">
        <v>-1</v>
      </c>
      <c r="BL12" s="55">
        <v>10</v>
      </c>
      <c r="BM12" s="55" t="s">
        <v>1249</v>
      </c>
      <c r="BN12" s="55">
        <v>1</v>
      </c>
      <c r="BP12" s="55">
        <v>5</v>
      </c>
      <c r="BQ12" s="55" t="s">
        <v>1250</v>
      </c>
      <c r="BR12" s="55" t="s">
        <v>1251</v>
      </c>
      <c r="BS12" s="55" t="s">
        <v>1257</v>
      </c>
      <c r="BT12" s="55" t="s">
        <v>1360</v>
      </c>
      <c r="BU12" s="55">
        <v>4</v>
      </c>
      <c r="BV12" s="55">
        <v>100</v>
      </c>
      <c r="BW12" s="55" t="s">
        <v>1249</v>
      </c>
      <c r="BX12" s="55">
        <v>1.1</v>
      </c>
      <c r="BZ12" s="55">
        <v>5</v>
      </c>
      <c r="CA12" s="55" t="s">
        <v>42</v>
      </c>
      <c r="CB12" s="55" t="s">
        <v>1251</v>
      </c>
      <c r="CC12" s="55">
        <v>4</v>
      </c>
      <c r="CD12" s="55" t="s">
        <v>1249</v>
      </c>
      <c r="CE12" s="55">
        <v>2</v>
      </c>
      <c r="CG12" s="55">
        <v>5</v>
      </c>
      <c r="CH12" s="55" t="s">
        <v>1232</v>
      </c>
      <c r="CI12" s="55" t="s">
        <v>1251</v>
      </c>
      <c r="CJ12" s="55">
        <v>350000</v>
      </c>
      <c r="CK12" s="55">
        <v>499999</v>
      </c>
      <c r="CL12" s="55" t="s">
        <v>1258</v>
      </c>
      <c r="CM12" s="55">
        <v>0.95</v>
      </c>
      <c r="CS12" s="55">
        <v>5</v>
      </c>
      <c r="CT12" s="55" t="s">
        <v>1309</v>
      </c>
      <c r="CU12" s="55" t="s">
        <v>1251</v>
      </c>
      <c r="CV12" s="55">
        <v>1</v>
      </c>
      <c r="CW12" s="55" t="s">
        <v>1249</v>
      </c>
      <c r="CX12" s="55">
        <v>1</v>
      </c>
      <c r="CZ12" s="55">
        <v>5</v>
      </c>
      <c r="DA12" s="55" t="s">
        <v>1309</v>
      </c>
      <c r="DB12" s="55" t="s">
        <v>1251</v>
      </c>
      <c r="DC12" s="55">
        <v>1</v>
      </c>
      <c r="DD12" s="55" t="s">
        <v>1249</v>
      </c>
      <c r="DE12" s="55">
        <v>1</v>
      </c>
      <c r="DG12" s="55">
        <v>5</v>
      </c>
      <c r="DH12" s="55" t="s">
        <v>1309</v>
      </c>
      <c r="DI12" s="55" t="s">
        <v>1251</v>
      </c>
      <c r="DJ12" s="55" t="s">
        <v>114</v>
      </c>
      <c r="DK12" s="55" t="s">
        <v>1249</v>
      </c>
      <c r="DL12" s="55">
        <v>1</v>
      </c>
      <c r="DN12" s="55">
        <v>5</v>
      </c>
      <c r="DO12" s="55" t="s">
        <v>42</v>
      </c>
      <c r="DP12" s="55" t="s">
        <v>1259</v>
      </c>
      <c r="DQ12" s="55" t="s">
        <v>1260</v>
      </c>
      <c r="DR12" s="55" t="s">
        <v>1261</v>
      </c>
      <c r="DS12" s="55">
        <v>33015</v>
      </c>
      <c r="DT12" s="55">
        <v>10000</v>
      </c>
      <c r="DU12" s="55" t="s">
        <v>1249</v>
      </c>
      <c r="DV12" s="55">
        <v>1</v>
      </c>
      <c r="DX12" s="55">
        <v>5</v>
      </c>
      <c r="DY12" s="55" t="s">
        <v>1309</v>
      </c>
      <c r="DZ12" s="55" t="s">
        <v>1251</v>
      </c>
      <c r="EA12" s="55">
        <v>1000</v>
      </c>
      <c r="EB12" s="20"/>
      <c r="EC12" s="55" t="s">
        <v>1249</v>
      </c>
      <c r="ED12" s="55">
        <v>1</v>
      </c>
      <c r="EF12" s="55">
        <v>5</v>
      </c>
      <c r="EG12" s="55" t="s">
        <v>1250</v>
      </c>
      <c r="EH12" s="55" t="s">
        <v>1251</v>
      </c>
      <c r="EI12" s="55">
        <v>10000</v>
      </c>
      <c r="EJ12" s="55">
        <v>10000</v>
      </c>
      <c r="EK12" s="55">
        <v>0.9</v>
      </c>
      <c r="EM12" s="55">
        <v>5</v>
      </c>
      <c r="EN12" s="55" t="s">
        <v>42</v>
      </c>
      <c r="EO12" s="55" t="s">
        <v>1251</v>
      </c>
      <c r="EP12" s="55">
        <v>1</v>
      </c>
      <c r="EQ12" s="55">
        <v>0</v>
      </c>
      <c r="ER12" s="55">
        <v>548</v>
      </c>
      <c r="ES12" s="55" t="s">
        <v>1249</v>
      </c>
      <c r="ET12" s="55">
        <v>4</v>
      </c>
      <c r="EV12" s="55">
        <v>5</v>
      </c>
      <c r="EW12" s="55" t="s">
        <v>42</v>
      </c>
      <c r="EX12" s="55" t="s">
        <v>763</v>
      </c>
      <c r="EY12" s="55">
        <v>2</v>
      </c>
      <c r="EZ12" s="55">
        <v>0</v>
      </c>
      <c r="FA12" s="55">
        <v>1994</v>
      </c>
      <c r="FB12" s="55" t="s">
        <v>1361</v>
      </c>
      <c r="FC12" s="55" t="s">
        <v>1249</v>
      </c>
      <c r="FD12" s="55">
        <v>10</v>
      </c>
      <c r="FF12" s="55">
        <v>5</v>
      </c>
      <c r="FG12" s="55" t="s">
        <v>42</v>
      </c>
      <c r="FH12" s="55" t="s">
        <v>900</v>
      </c>
      <c r="FI12" s="55">
        <v>1</v>
      </c>
      <c r="FJ12" s="55">
        <v>260000</v>
      </c>
      <c r="FK12" s="55" t="s">
        <v>1249</v>
      </c>
      <c r="FL12" s="55">
        <v>0.3</v>
      </c>
      <c r="FN12" s="55">
        <v>5</v>
      </c>
      <c r="FO12" s="55" t="s">
        <v>1309</v>
      </c>
      <c r="FP12" s="55" t="s">
        <v>1251</v>
      </c>
      <c r="FQ12" s="55">
        <v>5000</v>
      </c>
      <c r="FR12" s="55" t="s">
        <v>1249</v>
      </c>
      <c r="FS12" s="55">
        <v>0</v>
      </c>
      <c r="FU12" s="55">
        <v>5</v>
      </c>
      <c r="FV12" s="55" t="s">
        <v>1309</v>
      </c>
      <c r="FW12" s="55" t="s">
        <v>1251</v>
      </c>
      <c r="FX12" s="55">
        <v>0</v>
      </c>
      <c r="FY12" s="55" t="s">
        <v>1249</v>
      </c>
      <c r="FZ12" s="55">
        <v>0</v>
      </c>
      <c r="GB12" s="55">
        <v>5</v>
      </c>
      <c r="GC12" s="55" t="s">
        <v>1309</v>
      </c>
      <c r="GD12" s="55" t="s">
        <v>1251</v>
      </c>
      <c r="GE12" s="55">
        <v>15000</v>
      </c>
      <c r="GF12" s="55">
        <v>25</v>
      </c>
      <c r="GH12" s="55">
        <v>5</v>
      </c>
      <c r="GI12" s="55" t="s">
        <v>1250</v>
      </c>
      <c r="GJ12" s="55" t="s">
        <v>1251</v>
      </c>
      <c r="GK12" s="55">
        <v>14000</v>
      </c>
      <c r="GL12" s="55">
        <v>45</v>
      </c>
      <c r="GT12" s="55">
        <v>5</v>
      </c>
      <c r="GU12" s="55" t="s">
        <v>1309</v>
      </c>
      <c r="GV12" s="55" t="s">
        <v>1263</v>
      </c>
      <c r="GW12" s="55" t="s">
        <v>134</v>
      </c>
      <c r="GX12" s="55" t="s">
        <v>88</v>
      </c>
      <c r="GY12" s="55" t="s">
        <v>1249</v>
      </c>
      <c r="GZ12" s="55">
        <v>0.1</v>
      </c>
      <c r="HB12" s="55">
        <v>5</v>
      </c>
      <c r="HC12" s="55" t="s">
        <v>1309</v>
      </c>
      <c r="HD12" s="55" t="s">
        <v>1263</v>
      </c>
      <c r="HE12" s="55" t="s">
        <v>134</v>
      </c>
      <c r="HF12" s="55">
        <v>0</v>
      </c>
      <c r="HG12" s="55" t="s">
        <v>1249</v>
      </c>
      <c r="HH12" s="55">
        <v>0</v>
      </c>
      <c r="HJ12" s="55">
        <v>5</v>
      </c>
      <c r="HK12" s="55" t="s">
        <v>1250</v>
      </c>
      <c r="HL12" s="55" t="s">
        <v>1263</v>
      </c>
      <c r="HM12" s="55">
        <v>25</v>
      </c>
      <c r="HN12" s="55" t="s">
        <v>134</v>
      </c>
      <c r="HO12" s="55" t="s">
        <v>1264</v>
      </c>
      <c r="HP12" s="55">
        <v>0.02</v>
      </c>
      <c r="HR12" s="55">
        <v>5</v>
      </c>
      <c r="HS12" s="55" t="s">
        <v>1309</v>
      </c>
      <c r="HT12" s="55" t="s">
        <v>1251</v>
      </c>
      <c r="HU12" s="55">
        <v>0</v>
      </c>
      <c r="HV12" s="55" t="s">
        <v>1249</v>
      </c>
      <c r="HW12" s="55">
        <v>0</v>
      </c>
      <c r="HY12" s="55">
        <v>5</v>
      </c>
      <c r="HZ12" s="55" t="s">
        <v>1309</v>
      </c>
      <c r="IA12" s="55" t="s">
        <v>1251</v>
      </c>
      <c r="IB12" s="55" t="s">
        <v>23</v>
      </c>
      <c r="IC12" s="55" t="s">
        <v>1249</v>
      </c>
      <c r="ID12" s="55">
        <v>1</v>
      </c>
      <c r="IJ12" s="55">
        <v>5</v>
      </c>
      <c r="IK12" s="55" t="s">
        <v>1309</v>
      </c>
      <c r="IL12" s="55" t="s">
        <v>1251</v>
      </c>
      <c r="IM12" s="55">
        <v>0</v>
      </c>
      <c r="IN12" s="55" t="s">
        <v>1249</v>
      </c>
      <c r="IO12" s="55">
        <v>0</v>
      </c>
      <c r="IQ12" s="55">
        <v>5</v>
      </c>
      <c r="IR12" s="55" t="s">
        <v>42</v>
      </c>
      <c r="IS12" s="55" t="s">
        <v>1251</v>
      </c>
      <c r="IT12" s="55">
        <v>3000</v>
      </c>
      <c r="IU12" s="55">
        <v>10</v>
      </c>
      <c r="IW12" s="55">
        <v>5</v>
      </c>
      <c r="IX12" s="55" t="s">
        <v>1250</v>
      </c>
      <c r="IY12" s="55" t="s">
        <v>1252</v>
      </c>
      <c r="IZ12" s="55" t="s">
        <v>1447</v>
      </c>
      <c r="JA12" s="55">
        <v>350</v>
      </c>
      <c r="JC12" s="55">
        <v>5</v>
      </c>
      <c r="JD12" s="55" t="s">
        <v>781</v>
      </c>
      <c r="JE12" s="55" t="s">
        <v>1261</v>
      </c>
      <c r="JF12" s="55" t="s">
        <v>1261</v>
      </c>
      <c r="JG12" s="55" t="s">
        <v>1261</v>
      </c>
      <c r="JH12" s="55">
        <v>-0.05</v>
      </c>
      <c r="JJ12" s="55">
        <v>5</v>
      </c>
      <c r="JK12" s="55" t="s">
        <v>781</v>
      </c>
      <c r="JL12" s="55" t="s">
        <v>1261</v>
      </c>
      <c r="JM12" s="55" t="s">
        <v>1261</v>
      </c>
      <c r="JN12" s="55" t="s">
        <v>1261</v>
      </c>
      <c r="JO12" s="55">
        <v>0.075</v>
      </c>
      <c r="JP12" s="55">
        <v>0.05</v>
      </c>
      <c r="JQ12" s="55">
        <v>0.15</v>
      </c>
      <c r="JS12" s="55">
        <v>5</v>
      </c>
      <c r="JT12" s="55" t="s">
        <v>1448</v>
      </c>
      <c r="JU12" s="55">
        <v>0.6</v>
      </c>
      <c r="JW12" s="12">
        <v>5</v>
      </c>
      <c r="JX12" s="12" t="s">
        <v>665</v>
      </c>
      <c r="JY12" s="12" t="s">
        <v>984</v>
      </c>
      <c r="KA12" s="12">
        <v>5</v>
      </c>
      <c r="KB12" s="12" t="s">
        <v>1449</v>
      </c>
      <c r="KC12" s="12">
        <v>0.6</v>
      </c>
      <c r="KE12" s="37">
        <v>5</v>
      </c>
      <c r="KF12" s="12" t="s">
        <v>1261</v>
      </c>
      <c r="KG12" s="12" t="s">
        <v>1263</v>
      </c>
      <c r="KH12" s="12">
        <v>100</v>
      </c>
      <c r="KJ12" s="12">
        <v>5</v>
      </c>
      <c r="KK12" s="12" t="s">
        <v>1309</v>
      </c>
      <c r="KL12" s="12" t="s">
        <v>1269</v>
      </c>
      <c r="KM12" s="12">
        <v>0.0275</v>
      </c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12" t="s">
        <v>1378</v>
      </c>
      <c r="NH12" s="7"/>
      <c r="NI12" s="12" t="s">
        <v>1450</v>
      </c>
      <c r="NJ12" s="7"/>
      <c r="NK12" s="12" t="s">
        <v>1451</v>
      </c>
      <c r="NL12" s="7"/>
      <c r="NM12" s="12" t="s">
        <v>1452</v>
      </c>
      <c r="NN12" s="7"/>
      <c r="NO12" s="7"/>
      <c r="NP12" s="7"/>
      <c r="NQ12" s="7"/>
      <c r="NR12" s="7"/>
      <c r="NS12" s="12" t="s">
        <v>1006</v>
      </c>
      <c r="NT12" s="7"/>
      <c r="NU12" s="12" t="s">
        <v>1453</v>
      </c>
      <c r="NV12" s="7"/>
      <c r="NW12" s="12" t="s">
        <v>1454</v>
      </c>
      <c r="NX12" s="7"/>
      <c r="NY12" s="12" t="s">
        <v>749</v>
      </c>
      <c r="NZ12" s="7"/>
      <c r="OA12" s="12" t="s">
        <v>1382</v>
      </c>
      <c r="OB12" s="7"/>
      <c r="OC12" s="12" t="s">
        <v>1204</v>
      </c>
      <c r="OD12" s="7"/>
      <c r="OE12" s="12" t="s">
        <v>1344</v>
      </c>
      <c r="OF12" s="7"/>
      <c r="OG12" s="12" t="s">
        <v>1455</v>
      </c>
      <c r="OH12" s="7"/>
      <c r="OI12" s="12" t="s">
        <v>1456</v>
      </c>
      <c r="OJ12" s="7"/>
      <c r="OK12" s="12" t="s">
        <v>1457</v>
      </c>
      <c r="OL12" s="7"/>
      <c r="OM12" s="12" t="s">
        <v>1458</v>
      </c>
      <c r="ON12" s="7"/>
      <c r="OO12" s="12" t="s">
        <v>1459</v>
      </c>
      <c r="OP12" s="7"/>
      <c r="OQ12" s="12" t="s">
        <v>1342</v>
      </c>
      <c r="OR12" s="7"/>
      <c r="OS12" s="12" t="s">
        <v>1460</v>
      </c>
      <c r="OT12" s="7"/>
      <c r="OU12" s="12" t="s">
        <v>1204</v>
      </c>
      <c r="OV12" s="7"/>
      <c r="OW12" s="12" t="s">
        <v>1461</v>
      </c>
      <c r="OX12" s="7"/>
      <c r="OY12" s="7"/>
      <c r="OZ12" s="7"/>
      <c r="PA12" s="12" t="s">
        <v>931</v>
      </c>
      <c r="PB12" s="7"/>
      <c r="PC12" s="12" t="s">
        <v>1462</v>
      </c>
      <c r="PD12" s="7"/>
      <c r="PE12" s="12" t="s">
        <v>1463</v>
      </c>
      <c r="PF12" s="7"/>
      <c r="PG12" s="12" t="s">
        <v>1464</v>
      </c>
      <c r="PH12" s="7"/>
      <c r="PI12" s="12" t="s">
        <v>749</v>
      </c>
      <c r="PJ12" s="7"/>
      <c r="PK12" s="12" t="s">
        <v>1381</v>
      </c>
      <c r="PL12" s="7"/>
      <c r="PM12" s="7"/>
      <c r="PN12" s="7"/>
      <c r="PO12" s="12" t="s">
        <v>1465</v>
      </c>
      <c r="PP12" s="7"/>
      <c r="PQ12" s="12" t="s">
        <v>1465</v>
      </c>
      <c r="PR12" s="7"/>
      <c r="PS12" s="12" t="s">
        <v>1466</v>
      </c>
      <c r="PT12" s="7"/>
      <c r="PU12" s="12" t="s">
        <v>1467</v>
      </c>
      <c r="PV12" s="7"/>
      <c r="PW12" s="12" t="s">
        <v>1468</v>
      </c>
      <c r="PX12" s="7"/>
      <c r="PY12" s="12" t="s">
        <v>1340</v>
      </c>
      <c r="PZ12" s="7"/>
      <c r="QA12" s="12" t="s">
        <v>1469</v>
      </c>
      <c r="QB12" s="7"/>
      <c r="QC12" s="7"/>
      <c r="QD12" s="7"/>
      <c r="QE12" s="7"/>
      <c r="QF12" s="7"/>
      <c r="QG12" s="7"/>
      <c r="QH12" s="12" t="s">
        <v>1022</v>
      </c>
      <c r="QI12" s="12" t="s">
        <v>1470</v>
      </c>
      <c r="QJ12" s="12">
        <v>100</v>
      </c>
      <c r="QK12" s="12">
        <v>200</v>
      </c>
      <c r="QL12" s="7"/>
      <c r="QM12" s="7"/>
      <c r="QU12" s="13" t="s">
        <v>1471</v>
      </c>
      <c r="QV12" s="13">
        <v>2.5</v>
      </c>
      <c r="QW12" s="14" t="s">
        <v>1472</v>
      </c>
      <c r="QX12" s="13" t="s">
        <v>1378</v>
      </c>
      <c r="QY12" s="5" t="s">
        <v>1450</v>
      </c>
      <c r="QZ12" s="13" t="s">
        <v>1451</v>
      </c>
      <c r="RA12" s="6" t="s">
        <v>1413</v>
      </c>
      <c r="RD12" s="14" t="s">
        <v>1006</v>
      </c>
      <c r="RE12" s="13" t="s">
        <v>1453</v>
      </c>
      <c r="RF12" s="5" t="s">
        <v>1454</v>
      </c>
      <c r="RG12" s="13" t="s">
        <v>749</v>
      </c>
      <c r="RH12" s="5" t="s">
        <v>1382</v>
      </c>
      <c r="RI12" s="14" t="s">
        <v>1204</v>
      </c>
      <c r="RJ12" s="13" t="s">
        <v>1344</v>
      </c>
      <c r="RK12" s="6" t="s">
        <v>1455</v>
      </c>
      <c r="RL12" s="5" t="s">
        <v>1456</v>
      </c>
      <c r="RM12" s="13" t="s">
        <v>1457</v>
      </c>
      <c r="RN12" s="5" t="s">
        <v>1458</v>
      </c>
      <c r="RO12" s="14" t="s">
        <v>1459</v>
      </c>
      <c r="RP12" s="13" t="s">
        <v>1342</v>
      </c>
      <c r="RQ12" s="5" t="s">
        <v>1460</v>
      </c>
      <c r="RR12" s="13" t="s">
        <v>1204</v>
      </c>
      <c r="RS12" s="6" t="s">
        <v>1461</v>
      </c>
      <c r="RU12" s="14" t="s">
        <v>931</v>
      </c>
      <c r="RV12" s="14" t="s">
        <v>1462</v>
      </c>
      <c r="RW12" s="14" t="s">
        <v>1463</v>
      </c>
      <c r="RX12" s="13" t="s">
        <v>1464</v>
      </c>
      <c r="RY12" s="6" t="s">
        <v>749</v>
      </c>
      <c r="RZ12" s="6" t="s">
        <v>1381</v>
      </c>
      <c r="SB12" s="14" t="s">
        <v>1465</v>
      </c>
      <c r="SC12" s="14" t="s">
        <v>1465</v>
      </c>
      <c r="SD12" s="13" t="s">
        <v>1466</v>
      </c>
      <c r="SE12" s="5" t="s">
        <v>1467</v>
      </c>
      <c r="SF12" s="13" t="s">
        <v>1473</v>
      </c>
      <c r="SG12" s="6" t="s">
        <v>1340</v>
      </c>
      <c r="SI12" s="13" t="s">
        <v>1469</v>
      </c>
      <c r="SJ12" s="6" t="s">
        <v>1474</v>
      </c>
      <c r="SN12" s="13" t="s">
        <v>1475</v>
      </c>
      <c r="SO12" s="5" t="s">
        <v>1476</v>
      </c>
      <c r="SP12" s="13" t="s">
        <v>1477</v>
      </c>
      <c r="SQ12" s="6" t="s">
        <v>913</v>
      </c>
      <c r="SV12" s="13" t="s">
        <v>1478</v>
      </c>
      <c r="SX12" s="13" t="s">
        <v>1479</v>
      </c>
      <c r="SZ12" s="14" t="s">
        <v>1480</v>
      </c>
      <c r="TA12" s="13" t="s">
        <v>1481</v>
      </c>
      <c r="TB12" s="6" t="s">
        <v>1482</v>
      </c>
    </row>
    <row r="13" ht="14.25" customHeight="1" outlineLevel="1" spans="1:523">
      <c r="A13" s="13">
        <v>6</v>
      </c>
      <c r="B13" s="53" t="s">
        <v>1313</v>
      </c>
      <c r="C13" s="53" t="s">
        <v>1310</v>
      </c>
      <c r="D13" s="53" t="s">
        <v>1310</v>
      </c>
      <c r="E13" s="54">
        <v>1.05</v>
      </c>
      <c r="G13" s="55">
        <v>6</v>
      </c>
      <c r="H13" s="55" t="s">
        <v>42</v>
      </c>
      <c r="I13" s="55" t="s">
        <v>763</v>
      </c>
      <c r="J13" s="55" t="s">
        <v>1095</v>
      </c>
      <c r="K13" s="55" t="s">
        <v>1249</v>
      </c>
      <c r="L13" s="55">
        <v>0.31</v>
      </c>
      <c r="N13" s="60">
        <v>6</v>
      </c>
      <c r="O13" s="60" t="s">
        <v>1250</v>
      </c>
      <c r="P13" s="60" t="s">
        <v>1251</v>
      </c>
      <c r="Q13" s="61">
        <v>40000</v>
      </c>
      <c r="R13" s="61">
        <v>49999</v>
      </c>
      <c r="S13" s="61">
        <v>40000</v>
      </c>
      <c r="T13" s="60">
        <v>0.975</v>
      </c>
      <c r="U13" s="61">
        <v>50000</v>
      </c>
      <c r="V13" s="60">
        <v>0.98</v>
      </c>
      <c r="X13" s="55">
        <v>6</v>
      </c>
      <c r="Y13" s="55" t="s">
        <v>1250</v>
      </c>
      <c r="Z13" s="55" t="s">
        <v>1252</v>
      </c>
      <c r="AA13" s="55">
        <v>6</v>
      </c>
      <c r="AB13" s="55">
        <v>0.2</v>
      </c>
      <c r="AD13" s="12">
        <v>6</v>
      </c>
      <c r="AE13" s="12" t="s">
        <v>1483</v>
      </c>
      <c r="AF13" s="12" t="s">
        <v>1484</v>
      </c>
      <c r="AG13" s="12" t="s">
        <v>1255</v>
      </c>
      <c r="AH13" s="12" t="s">
        <v>1406</v>
      </c>
      <c r="AJ13" s="55">
        <v>6</v>
      </c>
      <c r="AK13" s="55" t="s">
        <v>42</v>
      </c>
      <c r="AL13" s="55" t="s">
        <v>1251</v>
      </c>
      <c r="AM13" s="55" t="s">
        <v>1360</v>
      </c>
      <c r="AN13" s="55" t="s">
        <v>1249</v>
      </c>
      <c r="AO13" s="55">
        <v>0.9</v>
      </c>
      <c r="AQ13" s="55">
        <v>6</v>
      </c>
      <c r="AR13" s="55" t="s">
        <v>42</v>
      </c>
      <c r="AS13" s="55" t="s">
        <v>1251</v>
      </c>
      <c r="AT13" s="55" t="s">
        <v>961</v>
      </c>
      <c r="AU13" s="55" t="s">
        <v>1249</v>
      </c>
      <c r="AV13" s="55">
        <v>1</v>
      </c>
      <c r="AX13" s="55">
        <v>6</v>
      </c>
      <c r="AY13" s="55" t="s">
        <v>1250</v>
      </c>
      <c r="AZ13" s="55" t="s">
        <v>1251</v>
      </c>
      <c r="BA13" s="55">
        <v>13</v>
      </c>
      <c r="BB13" s="55">
        <v>13</v>
      </c>
      <c r="BC13" s="55" t="s">
        <v>1249</v>
      </c>
      <c r="BD13" s="55">
        <v>0.98</v>
      </c>
      <c r="BF13" s="55">
        <v>6</v>
      </c>
      <c r="BG13" s="55" t="s">
        <v>42</v>
      </c>
      <c r="BH13" s="55" t="s">
        <v>1251</v>
      </c>
      <c r="BI13" s="55">
        <v>11</v>
      </c>
      <c r="BJ13" s="55">
        <v>999</v>
      </c>
      <c r="BK13" s="55">
        <v>-1</v>
      </c>
      <c r="BL13" s="55">
        <v>5</v>
      </c>
      <c r="BM13" s="55" t="s">
        <v>1249</v>
      </c>
      <c r="BN13" s="55">
        <v>0.95</v>
      </c>
      <c r="BP13" s="55">
        <v>6</v>
      </c>
      <c r="BQ13" s="55" t="s">
        <v>1250</v>
      </c>
      <c r="BR13" s="55" t="s">
        <v>1251</v>
      </c>
      <c r="BS13" s="55" t="s">
        <v>1257</v>
      </c>
      <c r="BT13" s="55" t="s">
        <v>1485</v>
      </c>
      <c r="BU13" s="55">
        <v>1</v>
      </c>
      <c r="BV13" s="55">
        <v>3</v>
      </c>
      <c r="BW13" s="55" t="s">
        <v>1249</v>
      </c>
      <c r="BX13" s="55">
        <v>1</v>
      </c>
      <c r="BZ13" s="55">
        <v>6</v>
      </c>
      <c r="CA13" s="55" t="s">
        <v>1313</v>
      </c>
      <c r="CB13" s="55" t="s">
        <v>1251</v>
      </c>
      <c r="CC13" s="55">
        <v>0</v>
      </c>
      <c r="CD13" s="55" t="s">
        <v>1249</v>
      </c>
      <c r="CE13" s="55">
        <v>0.98</v>
      </c>
      <c r="CG13" s="55">
        <v>6</v>
      </c>
      <c r="CH13" s="55" t="s">
        <v>1232</v>
      </c>
      <c r="CI13" s="55" t="s">
        <v>1251</v>
      </c>
      <c r="CJ13" s="55">
        <v>500000</v>
      </c>
      <c r="CK13" s="55">
        <v>1000000</v>
      </c>
      <c r="CL13" s="55" t="s">
        <v>1258</v>
      </c>
      <c r="CM13" s="55">
        <v>0.9</v>
      </c>
      <c r="CS13" s="55">
        <v>6</v>
      </c>
      <c r="CT13" s="55" t="s">
        <v>42</v>
      </c>
      <c r="CU13" s="55" t="s">
        <v>1251</v>
      </c>
      <c r="CV13" s="55">
        <v>2</v>
      </c>
      <c r="CW13" s="55" t="s">
        <v>1249</v>
      </c>
      <c r="CX13" s="55">
        <v>1.1</v>
      </c>
      <c r="CZ13" s="55">
        <v>6</v>
      </c>
      <c r="DA13" s="55" t="s">
        <v>42</v>
      </c>
      <c r="DB13" s="55" t="s">
        <v>1251</v>
      </c>
      <c r="DC13" s="55">
        <v>10</v>
      </c>
      <c r="DD13" s="55" t="s">
        <v>1249</v>
      </c>
      <c r="DE13" s="55">
        <v>2</v>
      </c>
      <c r="DG13" s="55">
        <v>6</v>
      </c>
      <c r="DH13" s="55" t="s">
        <v>42</v>
      </c>
      <c r="DI13" s="55" t="s">
        <v>1251</v>
      </c>
      <c r="DJ13" s="55" t="s">
        <v>1486</v>
      </c>
      <c r="DK13" s="55" t="s">
        <v>1249</v>
      </c>
      <c r="DL13" s="55">
        <v>0.95</v>
      </c>
      <c r="DN13" s="55">
        <v>6</v>
      </c>
      <c r="DO13" s="55" t="s">
        <v>1313</v>
      </c>
      <c r="DP13" s="55" t="s">
        <v>1259</v>
      </c>
      <c r="DQ13" s="55" t="s">
        <v>1260</v>
      </c>
      <c r="DR13" s="55" t="s">
        <v>1261</v>
      </c>
      <c r="DS13" s="55">
        <v>33002</v>
      </c>
      <c r="DT13" s="55">
        <v>10000</v>
      </c>
      <c r="DU13" s="55" t="s">
        <v>1249</v>
      </c>
      <c r="DV13" s="55">
        <v>1</v>
      </c>
      <c r="DX13" s="55">
        <v>6</v>
      </c>
      <c r="DY13" s="55" t="s">
        <v>42</v>
      </c>
      <c r="DZ13" s="55" t="s">
        <v>1251</v>
      </c>
      <c r="EA13" s="55">
        <v>10000</v>
      </c>
      <c r="EB13" s="20"/>
      <c r="EC13" s="55" t="s">
        <v>1249</v>
      </c>
      <c r="ED13" s="55">
        <v>0.875</v>
      </c>
      <c r="EF13" s="55">
        <v>6</v>
      </c>
      <c r="EG13" s="55" t="s">
        <v>1250</v>
      </c>
      <c r="EH13" s="55" t="s">
        <v>1251</v>
      </c>
      <c r="EI13" s="55">
        <v>500</v>
      </c>
      <c r="EJ13" s="55">
        <v>2500</v>
      </c>
      <c r="EK13" s="55">
        <v>1.1</v>
      </c>
      <c r="EM13" s="55">
        <v>6</v>
      </c>
      <c r="EN13" s="55" t="s">
        <v>42</v>
      </c>
      <c r="EO13" s="55" t="s">
        <v>1251</v>
      </c>
      <c r="EP13" s="55">
        <v>1</v>
      </c>
      <c r="EQ13" s="55">
        <v>713</v>
      </c>
      <c r="ER13" s="55">
        <v>740</v>
      </c>
      <c r="ES13" s="55" t="s">
        <v>1249</v>
      </c>
      <c r="ET13" s="55">
        <v>1</v>
      </c>
      <c r="EV13" s="55">
        <v>6</v>
      </c>
      <c r="EW13" s="55" t="s">
        <v>42</v>
      </c>
      <c r="EX13" s="55" t="s">
        <v>763</v>
      </c>
      <c r="EY13" s="55">
        <v>2</v>
      </c>
      <c r="EZ13" s="55">
        <v>1995</v>
      </c>
      <c r="FA13" s="55">
        <v>2999</v>
      </c>
      <c r="FB13" s="55" t="s">
        <v>1361</v>
      </c>
      <c r="FC13" s="55" t="s">
        <v>1249</v>
      </c>
      <c r="FD13" s="55">
        <v>10</v>
      </c>
      <c r="FF13" s="55">
        <v>6</v>
      </c>
      <c r="FG13" s="55" t="s">
        <v>42</v>
      </c>
      <c r="FH13" s="55" t="s">
        <v>900</v>
      </c>
      <c r="FI13" s="55">
        <v>1</v>
      </c>
      <c r="FJ13" s="55">
        <v>130000</v>
      </c>
      <c r="FK13" s="55" t="s">
        <v>1249</v>
      </c>
      <c r="FL13" s="55">
        <v>0.3</v>
      </c>
      <c r="FN13" s="55">
        <v>6</v>
      </c>
      <c r="FO13" s="55" t="s">
        <v>42</v>
      </c>
      <c r="FP13" s="55" t="s">
        <v>1251</v>
      </c>
      <c r="FQ13" s="55">
        <v>10000</v>
      </c>
      <c r="FR13" s="55" t="s">
        <v>1249</v>
      </c>
      <c r="FS13" s="55">
        <v>25</v>
      </c>
      <c r="FU13" s="55">
        <v>6</v>
      </c>
      <c r="FV13" s="55" t="s">
        <v>42</v>
      </c>
      <c r="FW13" s="55" t="s">
        <v>1251</v>
      </c>
      <c r="FX13" s="55">
        <v>10000</v>
      </c>
      <c r="FY13" s="55" t="s">
        <v>1249</v>
      </c>
      <c r="FZ13" s="55">
        <v>50</v>
      </c>
      <c r="GB13" s="55">
        <v>6</v>
      </c>
      <c r="GC13" s="55" t="s">
        <v>42</v>
      </c>
      <c r="GD13" s="55" t="s">
        <v>1251</v>
      </c>
      <c r="GE13" s="55">
        <v>0</v>
      </c>
      <c r="GF13" s="55">
        <v>0</v>
      </c>
      <c r="GH13" s="55">
        <v>6</v>
      </c>
      <c r="GI13" s="55" t="s">
        <v>1250</v>
      </c>
      <c r="GJ13" s="55" t="s">
        <v>1251</v>
      </c>
      <c r="GK13" s="55">
        <v>15000</v>
      </c>
      <c r="GL13" s="55">
        <v>50</v>
      </c>
      <c r="GT13" s="55">
        <v>6</v>
      </c>
      <c r="GU13" s="55" t="s">
        <v>42</v>
      </c>
      <c r="GV13" s="55" t="s">
        <v>1263</v>
      </c>
      <c r="GW13" s="55" t="s">
        <v>134</v>
      </c>
      <c r="GX13" s="55" t="s">
        <v>1360</v>
      </c>
      <c r="GY13" s="55" t="s">
        <v>1249</v>
      </c>
      <c r="GZ13" s="55">
        <v>0.15</v>
      </c>
      <c r="HB13" s="55">
        <v>6</v>
      </c>
      <c r="HC13" s="55" t="s">
        <v>42</v>
      </c>
      <c r="HD13" s="55" t="s">
        <v>1263</v>
      </c>
      <c r="HE13" s="55" t="s">
        <v>134</v>
      </c>
      <c r="HF13" s="55">
        <v>10</v>
      </c>
      <c r="HG13" s="55" t="s">
        <v>1249</v>
      </c>
      <c r="HH13" s="55">
        <v>0.9</v>
      </c>
      <c r="HJ13" s="55">
        <v>6</v>
      </c>
      <c r="HK13" s="55" t="s">
        <v>1250</v>
      </c>
      <c r="HL13" s="55" t="s">
        <v>1263</v>
      </c>
      <c r="HM13" s="55">
        <v>0</v>
      </c>
      <c r="HN13" s="55" t="s">
        <v>134</v>
      </c>
      <c r="HO13" s="55" t="s">
        <v>88</v>
      </c>
      <c r="HP13" s="55">
        <v>0</v>
      </c>
      <c r="HR13" s="55">
        <v>6</v>
      </c>
      <c r="HS13" s="55" t="s">
        <v>42</v>
      </c>
      <c r="HT13" s="55" t="s">
        <v>1251</v>
      </c>
      <c r="HU13" s="55">
        <v>5000</v>
      </c>
      <c r="HV13" s="55" t="s">
        <v>1249</v>
      </c>
      <c r="HW13" s="55">
        <v>75</v>
      </c>
      <c r="HY13" s="55">
        <v>6</v>
      </c>
      <c r="HZ13" s="55" t="s">
        <v>42</v>
      </c>
      <c r="IA13" s="55" t="s">
        <v>1251</v>
      </c>
      <c r="IB13" s="55" t="s">
        <v>134</v>
      </c>
      <c r="IC13" s="55" t="s">
        <v>1249</v>
      </c>
      <c r="ID13" s="55">
        <v>1.1</v>
      </c>
      <c r="IJ13" s="55">
        <v>6</v>
      </c>
      <c r="IK13" s="55" t="s">
        <v>42</v>
      </c>
      <c r="IL13" s="55" t="s">
        <v>1251</v>
      </c>
      <c r="IM13" s="55">
        <v>100000</v>
      </c>
      <c r="IN13" s="55" t="s">
        <v>1249</v>
      </c>
      <c r="IO13" s="55">
        <v>25</v>
      </c>
      <c r="IQ13" s="55">
        <v>6</v>
      </c>
      <c r="IR13" s="55" t="s">
        <v>42</v>
      </c>
      <c r="IS13" s="55" t="s">
        <v>1251</v>
      </c>
      <c r="IT13" s="55">
        <v>4000</v>
      </c>
      <c r="IU13" s="55">
        <v>15</v>
      </c>
      <c r="IW13" s="55">
        <v>6</v>
      </c>
      <c r="IX13" s="55" t="s">
        <v>1250</v>
      </c>
      <c r="IY13" s="55" t="s">
        <v>1252</v>
      </c>
      <c r="IZ13" s="55" t="s">
        <v>1487</v>
      </c>
      <c r="JA13" s="55">
        <v>350</v>
      </c>
      <c r="JC13" s="55">
        <v>6</v>
      </c>
      <c r="JD13" s="55" t="s">
        <v>906</v>
      </c>
      <c r="JE13" s="55" t="s">
        <v>1261</v>
      </c>
      <c r="JF13" s="55" t="s">
        <v>1261</v>
      </c>
      <c r="JG13" s="55" t="s">
        <v>1261</v>
      </c>
      <c r="JH13" s="55">
        <v>-0.05</v>
      </c>
      <c r="JJ13" s="55">
        <v>6</v>
      </c>
      <c r="JK13" s="55" t="s">
        <v>906</v>
      </c>
      <c r="JL13" s="55" t="s">
        <v>1261</v>
      </c>
      <c r="JM13" s="55" t="s">
        <v>1261</v>
      </c>
      <c r="JN13" s="55" t="s">
        <v>1261</v>
      </c>
      <c r="JO13" s="55">
        <v>0.04</v>
      </c>
      <c r="JP13" s="55">
        <v>-0.02</v>
      </c>
      <c r="JQ13" s="55">
        <v>0.1</v>
      </c>
      <c r="JS13" s="55">
        <v>6</v>
      </c>
      <c r="JT13" s="55" t="s">
        <v>1488</v>
      </c>
      <c r="JU13" s="55">
        <v>0.5</v>
      </c>
      <c r="JW13" s="12">
        <v>6</v>
      </c>
      <c r="JX13" s="12" t="s">
        <v>665</v>
      </c>
      <c r="JY13" s="12" t="s">
        <v>1064</v>
      </c>
      <c r="KA13" s="12">
        <v>6</v>
      </c>
      <c r="KB13" s="12" t="s">
        <v>1489</v>
      </c>
      <c r="KC13" s="12">
        <v>0.92</v>
      </c>
      <c r="KE13" s="37">
        <v>6</v>
      </c>
      <c r="KF13" s="12" t="s">
        <v>1261</v>
      </c>
      <c r="KG13" s="12" t="s">
        <v>1490</v>
      </c>
      <c r="KH13" s="12">
        <v>100</v>
      </c>
      <c r="KJ13" s="12">
        <v>6</v>
      </c>
      <c r="KK13" s="12" t="s">
        <v>42</v>
      </c>
      <c r="KL13" s="12" t="s">
        <v>1491</v>
      </c>
      <c r="KM13" s="12">
        <v>0.0175</v>
      </c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12" t="s">
        <v>1460</v>
      </c>
      <c r="NH13" s="7"/>
      <c r="NI13" s="12" t="s">
        <v>1492</v>
      </c>
      <c r="NJ13" s="7"/>
      <c r="NK13" s="12" t="s">
        <v>1493</v>
      </c>
      <c r="NL13" s="7"/>
      <c r="NM13" s="12" t="s">
        <v>1494</v>
      </c>
      <c r="NN13" s="7"/>
      <c r="NO13" s="7"/>
      <c r="NP13" s="7"/>
      <c r="NQ13" s="7"/>
      <c r="NR13" s="7"/>
      <c r="NS13" s="12" t="s">
        <v>1495</v>
      </c>
      <c r="NT13" s="7"/>
      <c r="NU13" s="12" t="s">
        <v>1496</v>
      </c>
      <c r="NV13" s="7"/>
      <c r="NW13" s="12" t="s">
        <v>1497</v>
      </c>
      <c r="NX13" s="7"/>
      <c r="NY13" s="12" t="s">
        <v>1367</v>
      </c>
      <c r="NZ13" s="7"/>
      <c r="OA13" s="12" t="s">
        <v>1469</v>
      </c>
      <c r="OB13" s="7"/>
      <c r="OC13" s="12" t="s">
        <v>1206</v>
      </c>
      <c r="OD13" s="7"/>
      <c r="OE13" s="12" t="s">
        <v>749</v>
      </c>
      <c r="OF13" s="7"/>
      <c r="OG13" s="12" t="s">
        <v>1498</v>
      </c>
      <c r="OH13" s="7"/>
      <c r="OI13" s="12" t="s">
        <v>1499</v>
      </c>
      <c r="OJ13" s="7"/>
      <c r="OK13" s="12" t="s">
        <v>1500</v>
      </c>
      <c r="OL13" s="7"/>
      <c r="OM13" s="12" t="s">
        <v>1501</v>
      </c>
      <c r="ON13" s="7"/>
      <c r="OO13" s="12" t="s">
        <v>1206</v>
      </c>
      <c r="OP13" s="7"/>
      <c r="OQ13" s="12" t="s">
        <v>1502</v>
      </c>
      <c r="OR13" s="7"/>
      <c r="OS13" s="12" t="s">
        <v>1367</v>
      </c>
      <c r="OT13" s="7"/>
      <c r="OU13" s="12" t="s">
        <v>1418</v>
      </c>
      <c r="OV13" s="7"/>
      <c r="OW13" s="12" t="s">
        <v>1503</v>
      </c>
      <c r="OX13" s="7"/>
      <c r="OY13" s="7"/>
      <c r="OZ13" s="7"/>
      <c r="PA13" s="12" t="s">
        <v>1504</v>
      </c>
      <c r="PB13" s="7"/>
      <c r="PC13" s="12" t="s">
        <v>1505</v>
      </c>
      <c r="PD13" s="7"/>
      <c r="PE13" s="12" t="s">
        <v>906</v>
      </c>
      <c r="PF13" s="7"/>
      <c r="PG13" s="12" t="s">
        <v>1506</v>
      </c>
      <c r="PH13" s="7"/>
      <c r="PI13" s="12" t="s">
        <v>1507</v>
      </c>
      <c r="PJ13" s="7"/>
      <c r="PK13" s="12" t="s">
        <v>1508</v>
      </c>
      <c r="PL13" s="7"/>
      <c r="PM13" s="7"/>
      <c r="PN13" s="7"/>
      <c r="PO13" s="12" t="s">
        <v>1509</v>
      </c>
      <c r="PP13" s="7"/>
      <c r="PQ13" s="12" t="s">
        <v>1422</v>
      </c>
      <c r="PR13" s="7"/>
      <c r="PS13" s="12" t="s">
        <v>1510</v>
      </c>
      <c r="PT13" s="7"/>
      <c r="PU13" s="12" t="s">
        <v>1511</v>
      </c>
      <c r="PV13" s="7"/>
      <c r="PW13" s="12" t="s">
        <v>1512</v>
      </c>
      <c r="PX13" s="7"/>
      <c r="PY13" s="12" t="s">
        <v>1381</v>
      </c>
      <c r="PZ13" s="7"/>
      <c r="QA13" s="12" t="s">
        <v>1513</v>
      </c>
      <c r="QB13" s="7"/>
      <c r="QC13" s="7"/>
      <c r="QD13" s="7"/>
      <c r="QE13" s="7"/>
      <c r="QF13" s="7"/>
      <c r="QG13" s="7"/>
      <c r="QH13" s="12" t="s">
        <v>1514</v>
      </c>
      <c r="QI13" s="12" t="s">
        <v>1515</v>
      </c>
      <c r="QJ13" s="12">
        <v>100</v>
      </c>
      <c r="QK13" s="12">
        <v>200</v>
      </c>
      <c r="QL13" s="7"/>
      <c r="QM13" s="7"/>
      <c r="QU13" s="13" t="s">
        <v>1516</v>
      </c>
      <c r="QV13" s="13">
        <v>2.5</v>
      </c>
      <c r="QW13" s="14" t="s">
        <v>1517</v>
      </c>
      <c r="QX13" s="13" t="s">
        <v>1460</v>
      </c>
      <c r="QY13" s="5" t="s">
        <v>1492</v>
      </c>
      <c r="QZ13" s="13" t="s">
        <v>1493</v>
      </c>
      <c r="RA13" s="6" t="s">
        <v>1452</v>
      </c>
      <c r="RD13" s="14" t="s">
        <v>1518</v>
      </c>
      <c r="RE13" s="13" t="s">
        <v>1496</v>
      </c>
      <c r="RF13" s="5" t="s">
        <v>1497</v>
      </c>
      <c r="RG13" s="13" t="s">
        <v>1367</v>
      </c>
      <c r="RH13" s="5" t="s">
        <v>1469</v>
      </c>
      <c r="RI13" s="14" t="s">
        <v>1206</v>
      </c>
      <c r="RJ13" s="13" t="s">
        <v>749</v>
      </c>
      <c r="RK13" s="6" t="s">
        <v>1498</v>
      </c>
      <c r="RL13" s="5" t="s">
        <v>1499</v>
      </c>
      <c r="RM13" s="13" t="s">
        <v>1500</v>
      </c>
      <c r="RN13" s="5" t="s">
        <v>1501</v>
      </c>
      <c r="RO13" s="14" t="s">
        <v>1206</v>
      </c>
      <c r="RP13" s="13" t="s">
        <v>1502</v>
      </c>
      <c r="RQ13" s="5" t="s">
        <v>1367</v>
      </c>
      <c r="RR13" s="13" t="s">
        <v>1418</v>
      </c>
      <c r="RS13" s="6" t="s">
        <v>1503</v>
      </c>
      <c r="RU13" s="14" t="s">
        <v>1504</v>
      </c>
      <c r="RV13" s="14" t="s">
        <v>1505</v>
      </c>
      <c r="RW13" s="14" t="s">
        <v>906</v>
      </c>
      <c r="RX13" s="13" t="s">
        <v>1506</v>
      </c>
      <c r="RY13" s="6" t="s">
        <v>1507</v>
      </c>
      <c r="RZ13" s="6" t="s">
        <v>1508</v>
      </c>
      <c r="SB13" s="14" t="s">
        <v>1509</v>
      </c>
      <c r="SC13" s="14" t="s">
        <v>1422</v>
      </c>
      <c r="SD13" s="13" t="s">
        <v>1510</v>
      </c>
      <c r="SE13" s="5" t="s">
        <v>1511</v>
      </c>
      <c r="SF13" s="13" t="s">
        <v>1519</v>
      </c>
      <c r="SG13" s="6" t="s">
        <v>1381</v>
      </c>
      <c r="SI13" s="13" t="s">
        <v>1513</v>
      </c>
      <c r="SJ13" s="6" t="s">
        <v>1520</v>
      </c>
      <c r="SN13" s="13" t="s">
        <v>1518</v>
      </c>
      <c r="SO13" s="5" t="s">
        <v>1521</v>
      </c>
      <c r="SP13" s="13" t="s">
        <v>1522</v>
      </c>
      <c r="SQ13" s="6" t="s">
        <v>1523</v>
      </c>
      <c r="SX13" s="13" t="s">
        <v>1524</v>
      </c>
      <c r="SZ13" s="14" t="s">
        <v>1525</v>
      </c>
      <c r="TA13" s="13" t="s">
        <v>971</v>
      </c>
      <c r="TB13" s="6" t="s">
        <v>1526</v>
      </c>
    </row>
    <row r="14" ht="14.25" customHeight="1" outlineLevel="1" spans="1:523">
      <c r="A14" s="13">
        <v>7</v>
      </c>
      <c r="B14" s="53" t="s">
        <v>1359</v>
      </c>
      <c r="C14" s="53" t="s">
        <v>1247</v>
      </c>
      <c r="D14" s="53" t="s">
        <v>1247</v>
      </c>
      <c r="E14" s="54">
        <v>0.85</v>
      </c>
      <c r="G14" s="55">
        <v>7</v>
      </c>
      <c r="H14" s="55" t="s">
        <v>42</v>
      </c>
      <c r="I14" s="55" t="s">
        <v>763</v>
      </c>
      <c r="J14" s="55" t="s">
        <v>1233</v>
      </c>
      <c r="K14" s="55" t="s">
        <v>1249</v>
      </c>
      <c r="L14" s="56">
        <v>0.567</v>
      </c>
      <c r="N14" s="57">
        <v>7</v>
      </c>
      <c r="O14" s="57" t="s">
        <v>1250</v>
      </c>
      <c r="P14" s="57" t="s">
        <v>1251</v>
      </c>
      <c r="Q14" s="58">
        <v>50000</v>
      </c>
      <c r="R14" s="58">
        <v>59999</v>
      </c>
      <c r="S14" s="58">
        <v>50000</v>
      </c>
      <c r="T14" s="57">
        <v>0.98</v>
      </c>
      <c r="U14" s="58">
        <v>60000</v>
      </c>
      <c r="V14" s="57">
        <v>0.99</v>
      </c>
      <c r="X14" s="55">
        <v>7</v>
      </c>
      <c r="Y14" s="55" t="s">
        <v>1250</v>
      </c>
      <c r="Z14" s="55" t="s">
        <v>1252</v>
      </c>
      <c r="AA14" s="55">
        <v>7</v>
      </c>
      <c r="AB14" s="55">
        <v>0.2</v>
      </c>
      <c r="AD14" s="12">
        <v>7</v>
      </c>
      <c r="AE14" s="12" t="s">
        <v>1527</v>
      </c>
      <c r="AF14" s="12" t="s">
        <v>1357</v>
      </c>
      <c r="AG14" s="12" t="s">
        <v>1255</v>
      </c>
      <c r="AH14" s="12" t="s">
        <v>1528</v>
      </c>
      <c r="AJ14" s="55">
        <v>7</v>
      </c>
      <c r="AK14" s="55" t="s">
        <v>1313</v>
      </c>
      <c r="AL14" s="55" t="s">
        <v>1251</v>
      </c>
      <c r="AM14" s="55" t="s">
        <v>1360</v>
      </c>
      <c r="AN14" s="55" t="s">
        <v>1249</v>
      </c>
      <c r="AO14" s="55">
        <v>0.9</v>
      </c>
      <c r="AQ14" s="55">
        <v>7</v>
      </c>
      <c r="AR14" s="55" t="s">
        <v>1313</v>
      </c>
      <c r="AS14" s="55" t="s">
        <v>1251</v>
      </c>
      <c r="AT14" s="55" t="s">
        <v>961</v>
      </c>
      <c r="AU14" s="55" t="s">
        <v>1249</v>
      </c>
      <c r="AV14" s="55">
        <v>1</v>
      </c>
      <c r="AX14" s="55">
        <v>7</v>
      </c>
      <c r="AY14" s="55" t="s">
        <v>1250</v>
      </c>
      <c r="AZ14" s="55" t="s">
        <v>1251</v>
      </c>
      <c r="BA14" s="55">
        <v>14</v>
      </c>
      <c r="BB14" s="55">
        <v>14</v>
      </c>
      <c r="BC14" s="55" t="s">
        <v>1249</v>
      </c>
      <c r="BD14" s="55">
        <v>0.99</v>
      </c>
      <c r="BF14" s="55">
        <v>7</v>
      </c>
      <c r="BG14" s="55" t="s">
        <v>1313</v>
      </c>
      <c r="BH14" s="55" t="s">
        <v>1251</v>
      </c>
      <c r="BI14" s="55">
        <v>11</v>
      </c>
      <c r="BJ14" s="55">
        <v>999</v>
      </c>
      <c r="BK14" s="55">
        <v>-1</v>
      </c>
      <c r="BL14" s="55">
        <v>5</v>
      </c>
      <c r="BM14" s="55" t="s">
        <v>1249</v>
      </c>
      <c r="BN14" s="55">
        <v>0.95</v>
      </c>
      <c r="BP14" s="55">
        <v>7</v>
      </c>
      <c r="BQ14" s="55" t="s">
        <v>1250</v>
      </c>
      <c r="BR14" s="55" t="s">
        <v>1251</v>
      </c>
      <c r="BS14" s="55" t="s">
        <v>1257</v>
      </c>
      <c r="BT14" s="55" t="s">
        <v>1485</v>
      </c>
      <c r="BU14" s="55">
        <v>4</v>
      </c>
      <c r="BV14" s="55">
        <v>7</v>
      </c>
      <c r="BW14" s="55" t="s">
        <v>1249</v>
      </c>
      <c r="BX14" s="55">
        <v>1</v>
      </c>
      <c r="BZ14" s="55">
        <v>7</v>
      </c>
      <c r="CA14" s="55" t="s">
        <v>1313</v>
      </c>
      <c r="CB14" s="55" t="s">
        <v>1251</v>
      </c>
      <c r="CC14" s="55">
        <v>1</v>
      </c>
      <c r="CD14" s="55" t="s">
        <v>1249</v>
      </c>
      <c r="CE14" s="55">
        <v>1</v>
      </c>
      <c r="CG14" s="55">
        <v>7</v>
      </c>
      <c r="CH14" s="55" t="s">
        <v>1232</v>
      </c>
      <c r="CI14" s="55" t="s">
        <v>1251</v>
      </c>
      <c r="CJ14" s="55">
        <v>1000001</v>
      </c>
      <c r="CK14" s="55">
        <v>9999999999</v>
      </c>
      <c r="CL14" s="55" t="s">
        <v>1258</v>
      </c>
      <c r="CM14" s="55">
        <v>0.85</v>
      </c>
      <c r="CS14" s="55">
        <v>7</v>
      </c>
      <c r="CT14" s="55" t="s">
        <v>1313</v>
      </c>
      <c r="CU14" s="55" t="s">
        <v>1251</v>
      </c>
      <c r="CV14" s="55">
        <v>2</v>
      </c>
      <c r="CW14" s="55" t="s">
        <v>1249</v>
      </c>
      <c r="CX14" s="55">
        <v>1.1</v>
      </c>
      <c r="CZ14" s="55">
        <v>7</v>
      </c>
      <c r="DA14" s="55" t="s">
        <v>1313</v>
      </c>
      <c r="DB14" s="55" t="s">
        <v>1251</v>
      </c>
      <c r="DC14" s="55">
        <v>10</v>
      </c>
      <c r="DD14" s="55" t="s">
        <v>1249</v>
      </c>
      <c r="DE14" s="55">
        <v>2</v>
      </c>
      <c r="DG14" s="55">
        <v>7</v>
      </c>
      <c r="DH14" s="55" t="s">
        <v>1313</v>
      </c>
      <c r="DI14" s="55" t="s">
        <v>1251</v>
      </c>
      <c r="DJ14" s="55" t="s">
        <v>1486</v>
      </c>
      <c r="DK14" s="55" t="s">
        <v>1249</v>
      </c>
      <c r="DL14" s="55">
        <v>0.95</v>
      </c>
      <c r="DN14" s="55">
        <v>7</v>
      </c>
      <c r="DO14" s="55" t="s">
        <v>1313</v>
      </c>
      <c r="DP14" s="55" t="s">
        <v>1259</v>
      </c>
      <c r="DQ14" s="55" t="s">
        <v>1260</v>
      </c>
      <c r="DR14" s="55" t="s">
        <v>1261</v>
      </c>
      <c r="DS14" s="55">
        <v>33004</v>
      </c>
      <c r="DT14" s="55">
        <v>10000</v>
      </c>
      <c r="DU14" s="55" t="s">
        <v>1249</v>
      </c>
      <c r="DV14" s="55">
        <v>1</v>
      </c>
      <c r="DX14" s="55">
        <v>7</v>
      </c>
      <c r="DY14" s="55" t="s">
        <v>1313</v>
      </c>
      <c r="DZ14" s="55" t="s">
        <v>1251</v>
      </c>
      <c r="EA14" s="55">
        <v>10000</v>
      </c>
      <c r="EB14" s="20"/>
      <c r="EC14" s="55" t="s">
        <v>1249</v>
      </c>
      <c r="ED14" s="55">
        <v>0.875</v>
      </c>
      <c r="EF14" s="55">
        <v>7</v>
      </c>
      <c r="EG14" s="55" t="s">
        <v>1250</v>
      </c>
      <c r="EH14" s="55" t="s">
        <v>1251</v>
      </c>
      <c r="EI14" s="55">
        <v>1000</v>
      </c>
      <c r="EJ14" s="55">
        <v>2500</v>
      </c>
      <c r="EK14" s="55">
        <v>1.1</v>
      </c>
      <c r="EM14" s="55">
        <v>7</v>
      </c>
      <c r="EN14" s="55" t="s">
        <v>42</v>
      </c>
      <c r="EO14" s="55" t="s">
        <v>1251</v>
      </c>
      <c r="EP14" s="55">
        <v>1</v>
      </c>
      <c r="EQ14" s="55">
        <v>686</v>
      </c>
      <c r="ER14" s="55">
        <v>712</v>
      </c>
      <c r="ES14" s="55" t="s">
        <v>1249</v>
      </c>
      <c r="ET14" s="55">
        <v>1.05</v>
      </c>
      <c r="EV14" s="55">
        <v>7</v>
      </c>
      <c r="EW14" s="55" t="s">
        <v>42</v>
      </c>
      <c r="EX14" s="55" t="s">
        <v>763</v>
      </c>
      <c r="EY14" s="55">
        <v>3</v>
      </c>
      <c r="EZ14" s="55">
        <v>0</v>
      </c>
      <c r="FA14" s="55">
        <v>1994</v>
      </c>
      <c r="FB14" s="55" t="s">
        <v>1361</v>
      </c>
      <c r="FC14" s="55" t="s">
        <v>1249</v>
      </c>
      <c r="FD14" s="55">
        <v>10</v>
      </c>
      <c r="FF14" s="55">
        <v>7</v>
      </c>
      <c r="FG14" s="55" t="s">
        <v>42</v>
      </c>
      <c r="FH14" s="55" t="s">
        <v>900</v>
      </c>
      <c r="FI14" s="55">
        <v>1</v>
      </c>
      <c r="FJ14" s="55">
        <v>80000</v>
      </c>
      <c r="FK14" s="55" t="s">
        <v>1249</v>
      </c>
      <c r="FL14" s="55">
        <v>0.3</v>
      </c>
      <c r="FN14" s="55">
        <v>7</v>
      </c>
      <c r="FO14" s="55" t="s">
        <v>1313</v>
      </c>
      <c r="FP14" s="55" t="s">
        <v>1251</v>
      </c>
      <c r="FQ14" s="55">
        <v>10000</v>
      </c>
      <c r="FR14" s="55" t="s">
        <v>1249</v>
      </c>
      <c r="FS14" s="55">
        <v>25</v>
      </c>
      <c r="FU14" s="55">
        <v>7</v>
      </c>
      <c r="FV14" s="55" t="s">
        <v>1313</v>
      </c>
      <c r="FW14" s="55" t="s">
        <v>1251</v>
      </c>
      <c r="FX14" s="55">
        <v>10000</v>
      </c>
      <c r="FY14" s="55" t="s">
        <v>1249</v>
      </c>
      <c r="FZ14" s="55">
        <v>50</v>
      </c>
      <c r="GB14" s="55">
        <v>7</v>
      </c>
      <c r="GC14" s="55" t="s">
        <v>1313</v>
      </c>
      <c r="GD14" s="55" t="s">
        <v>1251</v>
      </c>
      <c r="GE14" s="55">
        <v>0</v>
      </c>
      <c r="GF14" s="55">
        <v>0</v>
      </c>
      <c r="GH14" s="55">
        <v>7</v>
      </c>
      <c r="GI14" s="55" t="s">
        <v>1250</v>
      </c>
      <c r="GJ14" s="55" t="s">
        <v>1251</v>
      </c>
      <c r="GK14" s="55">
        <v>16000</v>
      </c>
      <c r="GL14" s="55">
        <v>55</v>
      </c>
      <c r="GT14" s="55">
        <v>7</v>
      </c>
      <c r="GU14" s="55" t="s">
        <v>1313</v>
      </c>
      <c r="GV14" s="55" t="s">
        <v>1263</v>
      </c>
      <c r="GW14" s="55" t="s">
        <v>134</v>
      </c>
      <c r="GX14" s="55" t="s">
        <v>1360</v>
      </c>
      <c r="GY14" s="55" t="s">
        <v>1249</v>
      </c>
      <c r="GZ14" s="55">
        <v>0.15</v>
      </c>
      <c r="HB14" s="55">
        <v>7</v>
      </c>
      <c r="HC14" s="55" t="s">
        <v>1313</v>
      </c>
      <c r="HD14" s="55" t="s">
        <v>1263</v>
      </c>
      <c r="HE14" s="55" t="s">
        <v>134</v>
      </c>
      <c r="HF14" s="55">
        <v>10</v>
      </c>
      <c r="HG14" s="55" t="s">
        <v>1249</v>
      </c>
      <c r="HH14" s="55">
        <v>0.9</v>
      </c>
      <c r="HJ14" s="55">
        <v>7</v>
      </c>
      <c r="HK14" s="55" t="s">
        <v>1250</v>
      </c>
      <c r="HL14" s="55" t="s">
        <v>1263</v>
      </c>
      <c r="HM14" s="55">
        <v>5</v>
      </c>
      <c r="HN14" s="55" t="s">
        <v>134</v>
      </c>
      <c r="HO14" s="55" t="s">
        <v>88</v>
      </c>
      <c r="HP14" s="55">
        <v>0.05</v>
      </c>
      <c r="HR14" s="55">
        <v>7</v>
      </c>
      <c r="HS14" s="55" t="s">
        <v>1313</v>
      </c>
      <c r="HT14" s="55" t="s">
        <v>1251</v>
      </c>
      <c r="HU14" s="55">
        <v>5000</v>
      </c>
      <c r="HV14" s="55" t="s">
        <v>1249</v>
      </c>
      <c r="HW14" s="55">
        <v>75</v>
      </c>
      <c r="HY14" s="55">
        <v>7</v>
      </c>
      <c r="HZ14" s="55" t="s">
        <v>1313</v>
      </c>
      <c r="IA14" s="55" t="s">
        <v>1251</v>
      </c>
      <c r="IB14" s="55" t="s">
        <v>134</v>
      </c>
      <c r="IC14" s="55" t="s">
        <v>1249</v>
      </c>
      <c r="ID14" s="55">
        <v>1.1</v>
      </c>
      <c r="IJ14" s="55">
        <v>7</v>
      </c>
      <c r="IK14" s="55" t="s">
        <v>1313</v>
      </c>
      <c r="IL14" s="55" t="s">
        <v>1251</v>
      </c>
      <c r="IM14" s="55">
        <v>100000</v>
      </c>
      <c r="IN14" s="55" t="s">
        <v>1249</v>
      </c>
      <c r="IO14" s="55">
        <v>25</v>
      </c>
      <c r="IQ14" s="55">
        <v>7</v>
      </c>
      <c r="IR14" s="55" t="s">
        <v>42</v>
      </c>
      <c r="IS14" s="55" t="s">
        <v>1251</v>
      </c>
      <c r="IT14" s="55">
        <v>5000</v>
      </c>
      <c r="IU14" s="55">
        <v>20</v>
      </c>
      <c r="IW14" s="55">
        <v>7</v>
      </c>
      <c r="IX14" s="55" t="s">
        <v>1250</v>
      </c>
      <c r="IY14" s="55" t="s">
        <v>1252</v>
      </c>
      <c r="IZ14" s="55" t="s">
        <v>1529</v>
      </c>
      <c r="JA14" s="55">
        <v>350</v>
      </c>
      <c r="JC14" s="55">
        <v>7</v>
      </c>
      <c r="JD14" s="55" t="s">
        <v>64</v>
      </c>
      <c r="JE14" s="55" t="s">
        <v>1261</v>
      </c>
      <c r="JF14" s="55" t="s">
        <v>1261</v>
      </c>
      <c r="JG14" s="55" t="s">
        <v>1261</v>
      </c>
      <c r="JH14" s="55">
        <v>-0.05</v>
      </c>
      <c r="JJ14" s="55">
        <v>7</v>
      </c>
      <c r="JK14" s="55" t="s">
        <v>64</v>
      </c>
      <c r="JL14" s="55" t="s">
        <v>1261</v>
      </c>
      <c r="JM14" s="55" t="s">
        <v>1261</v>
      </c>
      <c r="JN14" s="55" t="s">
        <v>1261</v>
      </c>
      <c r="JO14" s="55">
        <v>0.02</v>
      </c>
      <c r="JP14" s="55">
        <v>-0.025</v>
      </c>
      <c r="JQ14" s="55">
        <v>0.06</v>
      </c>
      <c r="JW14" s="12">
        <v>7</v>
      </c>
      <c r="JX14" s="12" t="s">
        <v>665</v>
      </c>
      <c r="JY14" s="12" t="s">
        <v>1204</v>
      </c>
      <c r="KA14" s="12">
        <v>7</v>
      </c>
      <c r="KB14" s="12" t="s">
        <v>1530</v>
      </c>
      <c r="KC14" s="12">
        <v>0.92</v>
      </c>
      <c r="KE14" s="37">
        <v>7</v>
      </c>
      <c r="KF14" s="12" t="s">
        <v>1261</v>
      </c>
      <c r="KG14" s="12" t="s">
        <v>1531</v>
      </c>
      <c r="KH14" s="12">
        <v>100</v>
      </c>
      <c r="KJ14" s="12">
        <v>7</v>
      </c>
      <c r="KK14" s="12" t="s">
        <v>1313</v>
      </c>
      <c r="KL14" s="12" t="s">
        <v>1491</v>
      </c>
      <c r="KM14" s="12">
        <v>0.0175</v>
      </c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12" t="s">
        <v>1367</v>
      </c>
      <c r="NH14" s="7"/>
      <c r="NI14" s="12" t="s">
        <v>1532</v>
      </c>
      <c r="NJ14" s="7"/>
      <c r="NK14" s="12" t="s">
        <v>1006</v>
      </c>
      <c r="NL14" s="7"/>
      <c r="NM14" s="12" t="s">
        <v>1533</v>
      </c>
      <c r="NN14" s="7"/>
      <c r="NO14" s="7"/>
      <c r="NP14" s="7"/>
      <c r="NQ14" s="7"/>
      <c r="NR14" s="7"/>
      <c r="NS14" s="12" t="s">
        <v>1534</v>
      </c>
      <c r="NT14" s="7"/>
      <c r="NU14" s="12" t="s">
        <v>1535</v>
      </c>
      <c r="NV14" s="7"/>
      <c r="NW14" s="12" t="s">
        <v>1536</v>
      </c>
      <c r="NX14" s="7"/>
      <c r="NY14" s="12" t="s">
        <v>1382</v>
      </c>
      <c r="NZ14" s="7"/>
      <c r="OA14" s="12" t="s">
        <v>1537</v>
      </c>
      <c r="OB14" s="7"/>
      <c r="OC14" s="12" t="s">
        <v>750</v>
      </c>
      <c r="OD14" s="7"/>
      <c r="OE14" s="12" t="s">
        <v>1367</v>
      </c>
      <c r="OF14" s="7"/>
      <c r="OG14" s="12" t="s">
        <v>1422</v>
      </c>
      <c r="OH14" s="7"/>
      <c r="OI14" s="12" t="s">
        <v>1538</v>
      </c>
      <c r="OJ14" s="7"/>
      <c r="OK14" s="12" t="s">
        <v>1539</v>
      </c>
      <c r="OL14" s="7"/>
      <c r="OM14" s="12" t="s">
        <v>1540</v>
      </c>
      <c r="ON14" s="7"/>
      <c r="OO14" s="12" t="s">
        <v>1323</v>
      </c>
      <c r="OP14" s="7"/>
      <c r="OQ14" s="12" t="s">
        <v>1367</v>
      </c>
      <c r="OR14" s="7"/>
      <c r="OS14" s="12" t="s">
        <v>1541</v>
      </c>
      <c r="OT14" s="7"/>
      <c r="OU14" s="12" t="s">
        <v>1542</v>
      </c>
      <c r="OV14" s="7"/>
      <c r="OW14" s="12" t="s">
        <v>1543</v>
      </c>
      <c r="OX14" s="7"/>
      <c r="OY14" s="7"/>
      <c r="OZ14" s="7"/>
      <c r="PA14" s="12" t="s">
        <v>1544</v>
      </c>
      <c r="PB14" s="7"/>
      <c r="PC14" s="12" t="s">
        <v>1545</v>
      </c>
      <c r="PD14" s="7"/>
      <c r="PE14" s="12" t="s">
        <v>1546</v>
      </c>
      <c r="PF14" s="7"/>
      <c r="PG14" s="12" t="s">
        <v>1418</v>
      </c>
      <c r="PH14" s="7"/>
      <c r="PI14" s="12" t="s">
        <v>1382</v>
      </c>
      <c r="PJ14" s="7"/>
      <c r="PK14" s="12" t="s">
        <v>1547</v>
      </c>
      <c r="PL14" s="7"/>
      <c r="PM14" s="7"/>
      <c r="PN14" s="7"/>
      <c r="PO14" s="12" t="s">
        <v>1548</v>
      </c>
      <c r="PP14" s="7"/>
      <c r="PQ14" s="12" t="s">
        <v>1367</v>
      </c>
      <c r="PR14" s="7"/>
      <c r="PS14" s="12" t="s">
        <v>1549</v>
      </c>
      <c r="PT14" s="7"/>
      <c r="PU14" s="12" t="s">
        <v>1550</v>
      </c>
      <c r="PV14" s="7"/>
      <c r="PW14" s="12" t="s">
        <v>1551</v>
      </c>
      <c r="PX14" s="7"/>
      <c r="PY14" s="12" t="s">
        <v>1552</v>
      </c>
      <c r="PZ14" s="7"/>
      <c r="QA14" s="12" t="s">
        <v>1553</v>
      </c>
      <c r="QB14" s="7"/>
      <c r="QC14" s="7"/>
      <c r="QD14" s="7"/>
      <c r="QE14" s="7"/>
      <c r="QF14" s="7"/>
      <c r="QG14" s="7"/>
      <c r="QH14" s="12" t="s">
        <v>1392</v>
      </c>
      <c r="QI14" s="12" t="s">
        <v>1554</v>
      </c>
      <c r="QJ14" s="12">
        <v>100</v>
      </c>
      <c r="QK14" s="12">
        <v>200</v>
      </c>
      <c r="QL14" s="7"/>
      <c r="QM14" s="7"/>
      <c r="QU14" s="13" t="s">
        <v>1555</v>
      </c>
      <c r="QV14" s="13">
        <v>2.5</v>
      </c>
      <c r="QW14" s="14" t="s">
        <v>1556</v>
      </c>
      <c r="QX14" s="13" t="s">
        <v>1367</v>
      </c>
      <c r="QY14" s="5" t="s">
        <v>1532</v>
      </c>
      <c r="QZ14" s="13" t="s">
        <v>1006</v>
      </c>
      <c r="RA14" s="6" t="s">
        <v>1494</v>
      </c>
      <c r="RD14" s="14" t="s">
        <v>1495</v>
      </c>
      <c r="RE14" s="13" t="s">
        <v>1535</v>
      </c>
      <c r="RF14" s="5" t="s">
        <v>1536</v>
      </c>
      <c r="RG14" s="13" t="s">
        <v>1382</v>
      </c>
      <c r="RH14" s="5" t="s">
        <v>1537</v>
      </c>
      <c r="RI14" s="14" t="s">
        <v>750</v>
      </c>
      <c r="RJ14" s="13" t="s">
        <v>1367</v>
      </c>
      <c r="RK14" s="6" t="s">
        <v>1422</v>
      </c>
      <c r="RL14" s="5" t="s">
        <v>1538</v>
      </c>
      <c r="RM14" s="13" t="s">
        <v>1539</v>
      </c>
      <c r="RN14" s="5" t="s">
        <v>1540</v>
      </c>
      <c r="RO14" s="14" t="s">
        <v>1323</v>
      </c>
      <c r="RP14" s="13" t="s">
        <v>1367</v>
      </c>
      <c r="RQ14" s="5" t="s">
        <v>1541</v>
      </c>
      <c r="RR14" s="13" t="s">
        <v>1542</v>
      </c>
      <c r="RS14" s="6" t="s">
        <v>1543</v>
      </c>
      <c r="RU14" s="14" t="s">
        <v>1544</v>
      </c>
      <c r="RV14" s="14" t="s">
        <v>1545</v>
      </c>
      <c r="RW14" s="14" t="s">
        <v>1546</v>
      </c>
      <c r="RX14" s="13" t="s">
        <v>1418</v>
      </c>
      <c r="RY14" s="6" t="s">
        <v>1382</v>
      </c>
      <c r="RZ14" s="6" t="s">
        <v>1547</v>
      </c>
      <c r="SB14" s="14" t="s">
        <v>1548</v>
      </c>
      <c r="SC14" s="14" t="s">
        <v>1367</v>
      </c>
      <c r="SD14" s="13" t="s">
        <v>1549</v>
      </c>
      <c r="SE14" s="5" t="s">
        <v>1550</v>
      </c>
      <c r="SF14" s="13" t="s">
        <v>761</v>
      </c>
      <c r="SG14" s="6" t="s">
        <v>1552</v>
      </c>
      <c r="SI14" s="13" t="s">
        <v>1553</v>
      </c>
      <c r="SJ14" s="6" t="s">
        <v>1557</v>
      </c>
      <c r="SN14" s="13" t="s">
        <v>1558</v>
      </c>
      <c r="SO14" s="5" t="s">
        <v>1559</v>
      </c>
      <c r="SP14" s="13" t="s">
        <v>1560</v>
      </c>
      <c r="SQ14" s="6" t="s">
        <v>1032</v>
      </c>
      <c r="SX14" s="13" t="s">
        <v>1561</v>
      </c>
      <c r="TA14" s="13" t="s">
        <v>1239</v>
      </c>
      <c r="TB14" s="6" t="s">
        <v>1562</v>
      </c>
    </row>
    <row r="15" ht="14.25" customHeight="1" outlineLevel="1" spans="1:523">
      <c r="A15" s="13">
        <v>8</v>
      </c>
      <c r="B15" s="53" t="s">
        <v>1359</v>
      </c>
      <c r="C15" s="53" t="s">
        <v>1563</v>
      </c>
      <c r="D15" s="53" t="s">
        <v>1247</v>
      </c>
      <c r="E15" s="54">
        <v>0.9</v>
      </c>
      <c r="G15" s="55">
        <v>8</v>
      </c>
      <c r="H15" s="55" t="s">
        <v>42</v>
      </c>
      <c r="I15" s="55" t="s">
        <v>1013</v>
      </c>
      <c r="J15" s="55" t="s">
        <v>1564</v>
      </c>
      <c r="K15" s="55" t="s">
        <v>1249</v>
      </c>
      <c r="L15" s="56">
        <v>0.525</v>
      </c>
      <c r="N15" s="60">
        <v>8</v>
      </c>
      <c r="O15" s="60" t="s">
        <v>1250</v>
      </c>
      <c r="P15" s="60" t="s">
        <v>1251</v>
      </c>
      <c r="Q15" s="61">
        <v>60000</v>
      </c>
      <c r="R15" s="61">
        <v>69999</v>
      </c>
      <c r="S15" s="61">
        <v>60000</v>
      </c>
      <c r="T15" s="60">
        <v>0.99</v>
      </c>
      <c r="U15" s="61">
        <v>70000</v>
      </c>
      <c r="V15" s="60">
        <v>1</v>
      </c>
      <c r="X15" s="55">
        <v>8</v>
      </c>
      <c r="Y15" s="55" t="s">
        <v>1250</v>
      </c>
      <c r="Z15" s="55" t="s">
        <v>1252</v>
      </c>
      <c r="AA15" s="55">
        <v>8</v>
      </c>
      <c r="AB15" s="55">
        <v>0.2</v>
      </c>
      <c r="AD15" s="12">
        <v>8</v>
      </c>
      <c r="AE15" s="12" t="s">
        <v>1565</v>
      </c>
      <c r="AF15" s="12" t="s">
        <v>1357</v>
      </c>
      <c r="AG15" s="12" t="s">
        <v>1255</v>
      </c>
      <c r="AH15" s="12" t="s">
        <v>1528</v>
      </c>
      <c r="AJ15" s="55">
        <v>8</v>
      </c>
      <c r="AK15" s="55" t="s">
        <v>1359</v>
      </c>
      <c r="AL15" s="55" t="s">
        <v>1251</v>
      </c>
      <c r="AM15" s="55" t="s">
        <v>1360</v>
      </c>
      <c r="AN15" s="55" t="s">
        <v>1249</v>
      </c>
      <c r="AO15" s="55">
        <v>0.9</v>
      </c>
      <c r="AQ15" s="55">
        <v>8</v>
      </c>
      <c r="AR15" s="55" t="s">
        <v>1359</v>
      </c>
      <c r="AS15" s="55" t="s">
        <v>1251</v>
      </c>
      <c r="AT15" s="55" t="s">
        <v>961</v>
      </c>
      <c r="AU15" s="55" t="s">
        <v>1249</v>
      </c>
      <c r="AV15" s="55">
        <v>1</v>
      </c>
      <c r="AX15" s="55">
        <v>8</v>
      </c>
      <c r="AY15" s="55" t="s">
        <v>1250</v>
      </c>
      <c r="AZ15" s="55" t="s">
        <v>1251</v>
      </c>
      <c r="BA15" s="55">
        <v>15</v>
      </c>
      <c r="BB15" s="55">
        <v>15</v>
      </c>
      <c r="BC15" s="55" t="s">
        <v>1249</v>
      </c>
      <c r="BD15" s="55">
        <v>1</v>
      </c>
      <c r="BF15" s="55">
        <v>8</v>
      </c>
      <c r="BG15" s="55" t="s">
        <v>1359</v>
      </c>
      <c r="BH15" s="55" t="s">
        <v>1251</v>
      </c>
      <c r="BI15" s="55">
        <v>11</v>
      </c>
      <c r="BJ15" s="55">
        <v>999</v>
      </c>
      <c r="BK15" s="55">
        <v>-1</v>
      </c>
      <c r="BL15" s="55">
        <v>5</v>
      </c>
      <c r="BM15" s="55" t="s">
        <v>1249</v>
      </c>
      <c r="BN15" s="55">
        <v>0.95</v>
      </c>
      <c r="BP15" s="55">
        <v>8</v>
      </c>
      <c r="BQ15" s="55" t="s">
        <v>1250</v>
      </c>
      <c r="BR15" s="55" t="s">
        <v>1251</v>
      </c>
      <c r="BS15" s="55" t="s">
        <v>1257</v>
      </c>
      <c r="BT15" s="55" t="s">
        <v>1485</v>
      </c>
      <c r="BU15" s="55">
        <v>8</v>
      </c>
      <c r="BV15" s="55">
        <v>14</v>
      </c>
      <c r="BW15" s="55" t="s">
        <v>1249</v>
      </c>
      <c r="BX15" s="55">
        <v>0.85</v>
      </c>
      <c r="BZ15" s="55">
        <v>8</v>
      </c>
      <c r="CA15" s="55" t="s">
        <v>1313</v>
      </c>
      <c r="CB15" s="55" t="s">
        <v>1251</v>
      </c>
      <c r="CC15" s="55">
        <v>2</v>
      </c>
      <c r="CD15" s="55" t="s">
        <v>1249</v>
      </c>
      <c r="CE15" s="55">
        <v>1.1</v>
      </c>
      <c r="CG15" s="55">
        <v>8</v>
      </c>
      <c r="CH15" s="55" t="s">
        <v>1566</v>
      </c>
      <c r="CI15" s="55" t="s">
        <v>1251</v>
      </c>
      <c r="CJ15" s="55">
        <v>0</v>
      </c>
      <c r="CK15" s="55">
        <v>99999</v>
      </c>
      <c r="CL15" s="55" t="s">
        <v>1258</v>
      </c>
      <c r="CM15" s="55">
        <v>2</v>
      </c>
      <c r="CS15" s="55">
        <v>8</v>
      </c>
      <c r="CT15" s="55" t="s">
        <v>1359</v>
      </c>
      <c r="CU15" s="55" t="s">
        <v>1251</v>
      </c>
      <c r="CV15" s="55">
        <v>2</v>
      </c>
      <c r="CW15" s="55" t="s">
        <v>1249</v>
      </c>
      <c r="CX15" s="55">
        <v>1.1</v>
      </c>
      <c r="CZ15" s="55">
        <v>8</v>
      </c>
      <c r="DA15" s="55" t="s">
        <v>1359</v>
      </c>
      <c r="DB15" s="55" t="s">
        <v>1251</v>
      </c>
      <c r="DC15" s="55">
        <v>10</v>
      </c>
      <c r="DD15" s="55" t="s">
        <v>1249</v>
      </c>
      <c r="DE15" s="55">
        <v>2</v>
      </c>
      <c r="DG15" s="55">
        <v>8</v>
      </c>
      <c r="DH15" s="55" t="s">
        <v>1359</v>
      </c>
      <c r="DI15" s="55" t="s">
        <v>1251</v>
      </c>
      <c r="DJ15" s="55" t="s">
        <v>1486</v>
      </c>
      <c r="DK15" s="55" t="s">
        <v>1249</v>
      </c>
      <c r="DL15" s="55">
        <v>0.95</v>
      </c>
      <c r="DN15" s="55">
        <v>8</v>
      </c>
      <c r="DO15" s="55" t="s">
        <v>1313</v>
      </c>
      <c r="DP15" s="55" t="s">
        <v>1259</v>
      </c>
      <c r="DQ15" s="55" t="s">
        <v>1260</v>
      </c>
      <c r="DR15" s="55" t="s">
        <v>1261</v>
      </c>
      <c r="DS15" s="55">
        <v>33013</v>
      </c>
      <c r="DT15" s="55">
        <v>10000</v>
      </c>
      <c r="DU15" s="55" t="s">
        <v>1249</v>
      </c>
      <c r="DV15" s="55">
        <v>1</v>
      </c>
      <c r="DX15" s="55">
        <v>8</v>
      </c>
      <c r="DY15" s="55" t="s">
        <v>1359</v>
      </c>
      <c r="DZ15" s="55" t="s">
        <v>1251</v>
      </c>
      <c r="EA15" s="55">
        <v>10000</v>
      </c>
      <c r="EB15" s="20"/>
      <c r="EC15" s="55" t="s">
        <v>1249</v>
      </c>
      <c r="ED15" s="55">
        <v>0.875</v>
      </c>
      <c r="EF15" s="55">
        <v>8</v>
      </c>
      <c r="EG15" s="55" t="s">
        <v>1250</v>
      </c>
      <c r="EH15" s="55" t="s">
        <v>1251</v>
      </c>
      <c r="EI15" s="55">
        <v>2500</v>
      </c>
      <c r="EJ15" s="55">
        <v>2500</v>
      </c>
      <c r="EK15" s="55">
        <v>1</v>
      </c>
      <c r="EM15" s="55">
        <v>8</v>
      </c>
      <c r="EN15" s="55" t="s">
        <v>42</v>
      </c>
      <c r="EO15" s="55" t="s">
        <v>1251</v>
      </c>
      <c r="EP15" s="55">
        <v>1</v>
      </c>
      <c r="EQ15" s="55">
        <v>653</v>
      </c>
      <c r="ER15" s="55">
        <v>685</v>
      </c>
      <c r="ES15" s="55" t="s">
        <v>1249</v>
      </c>
      <c r="ET15" s="55">
        <v>1.2</v>
      </c>
      <c r="EV15" s="55">
        <v>8</v>
      </c>
      <c r="EW15" s="55" t="s">
        <v>42</v>
      </c>
      <c r="EX15" s="55" t="s">
        <v>763</v>
      </c>
      <c r="EY15" s="55">
        <v>3</v>
      </c>
      <c r="EZ15" s="55">
        <v>1995</v>
      </c>
      <c r="FA15" s="55">
        <v>2999</v>
      </c>
      <c r="FB15" s="55" t="s">
        <v>1361</v>
      </c>
      <c r="FC15" s="55" t="s">
        <v>1249</v>
      </c>
      <c r="FD15" s="55">
        <v>10</v>
      </c>
      <c r="FF15" s="55">
        <v>8</v>
      </c>
      <c r="FG15" s="55" t="s">
        <v>42</v>
      </c>
      <c r="FH15" s="55" t="s">
        <v>900</v>
      </c>
      <c r="FI15" s="55">
        <v>1</v>
      </c>
      <c r="FJ15" s="55">
        <v>50000</v>
      </c>
      <c r="FK15" s="55" t="s">
        <v>1249</v>
      </c>
      <c r="FL15" s="55">
        <v>0.3</v>
      </c>
      <c r="FN15" s="55">
        <v>8</v>
      </c>
      <c r="FO15" s="55" t="s">
        <v>1359</v>
      </c>
      <c r="FP15" s="55" t="s">
        <v>1251</v>
      </c>
      <c r="FQ15" s="55">
        <v>10000</v>
      </c>
      <c r="FR15" s="55" t="s">
        <v>1249</v>
      </c>
      <c r="FS15" s="55">
        <v>25</v>
      </c>
      <c r="FU15" s="55">
        <v>8</v>
      </c>
      <c r="FV15" s="55" t="s">
        <v>1359</v>
      </c>
      <c r="FW15" s="55" t="s">
        <v>1251</v>
      </c>
      <c r="FX15" s="55">
        <v>10000</v>
      </c>
      <c r="FY15" s="55" t="s">
        <v>1249</v>
      </c>
      <c r="FZ15" s="55">
        <v>50</v>
      </c>
      <c r="GB15" s="55">
        <v>8</v>
      </c>
      <c r="GC15" s="55" t="s">
        <v>1359</v>
      </c>
      <c r="GD15" s="55" t="s">
        <v>1251</v>
      </c>
      <c r="GE15" s="55">
        <v>0</v>
      </c>
      <c r="GF15" s="55">
        <v>0</v>
      </c>
      <c r="GH15" s="55">
        <v>8</v>
      </c>
      <c r="GI15" s="55" t="s">
        <v>1250</v>
      </c>
      <c r="GJ15" s="55" t="s">
        <v>1251</v>
      </c>
      <c r="GK15" s="55">
        <v>17000</v>
      </c>
      <c r="GL15" s="55">
        <v>60</v>
      </c>
      <c r="GT15" s="55">
        <v>8</v>
      </c>
      <c r="GU15" s="55" t="s">
        <v>1359</v>
      </c>
      <c r="GV15" s="55" t="s">
        <v>1263</v>
      </c>
      <c r="GW15" s="55" t="s">
        <v>134</v>
      </c>
      <c r="GX15" s="55" t="s">
        <v>1360</v>
      </c>
      <c r="GY15" s="55" t="s">
        <v>1249</v>
      </c>
      <c r="GZ15" s="55">
        <v>0.15</v>
      </c>
      <c r="HB15" s="55">
        <v>8</v>
      </c>
      <c r="HC15" s="55" t="s">
        <v>1359</v>
      </c>
      <c r="HD15" s="55" t="s">
        <v>1263</v>
      </c>
      <c r="HE15" s="55" t="s">
        <v>134</v>
      </c>
      <c r="HF15" s="55">
        <v>10</v>
      </c>
      <c r="HG15" s="55" t="s">
        <v>1249</v>
      </c>
      <c r="HH15" s="55">
        <v>0.9</v>
      </c>
      <c r="HJ15" s="55">
        <v>8</v>
      </c>
      <c r="HK15" s="55" t="s">
        <v>1250</v>
      </c>
      <c r="HL15" s="55" t="s">
        <v>1263</v>
      </c>
      <c r="HM15" s="55">
        <v>10</v>
      </c>
      <c r="HN15" s="55" t="s">
        <v>134</v>
      </c>
      <c r="HO15" s="55" t="s">
        <v>88</v>
      </c>
      <c r="HP15" s="55">
        <v>0.04</v>
      </c>
      <c r="HR15" s="55">
        <v>8</v>
      </c>
      <c r="HS15" s="55" t="s">
        <v>1359</v>
      </c>
      <c r="HT15" s="55" t="s">
        <v>1251</v>
      </c>
      <c r="HU15" s="55">
        <v>5000</v>
      </c>
      <c r="HV15" s="55" t="s">
        <v>1249</v>
      </c>
      <c r="HW15" s="55">
        <v>75</v>
      </c>
      <c r="HY15" s="55">
        <v>8</v>
      </c>
      <c r="HZ15" s="55" t="s">
        <v>1359</v>
      </c>
      <c r="IA15" s="55" t="s">
        <v>1251</v>
      </c>
      <c r="IB15" s="55" t="s">
        <v>134</v>
      </c>
      <c r="IC15" s="55" t="s">
        <v>1249</v>
      </c>
      <c r="ID15" s="55">
        <v>1.1</v>
      </c>
      <c r="IJ15" s="55">
        <v>8</v>
      </c>
      <c r="IK15" s="55" t="s">
        <v>1359</v>
      </c>
      <c r="IL15" s="55" t="s">
        <v>1251</v>
      </c>
      <c r="IM15" s="55">
        <v>100000</v>
      </c>
      <c r="IN15" s="55" t="s">
        <v>1249</v>
      </c>
      <c r="IO15" s="55">
        <v>25</v>
      </c>
      <c r="IQ15" s="55">
        <v>8</v>
      </c>
      <c r="IR15" s="55" t="s">
        <v>1313</v>
      </c>
      <c r="IS15" s="55" t="s">
        <v>1251</v>
      </c>
      <c r="IT15" s="55">
        <v>0</v>
      </c>
      <c r="IU15" s="55">
        <v>0</v>
      </c>
      <c r="IW15" s="55">
        <v>8</v>
      </c>
      <c r="IX15" s="55" t="s">
        <v>1250</v>
      </c>
      <c r="IY15" s="55" t="s">
        <v>1252</v>
      </c>
      <c r="IZ15" s="55" t="s">
        <v>1567</v>
      </c>
      <c r="JA15" s="55">
        <v>350</v>
      </c>
      <c r="JC15" s="55">
        <v>8</v>
      </c>
      <c r="JD15" s="55" t="s">
        <v>1022</v>
      </c>
      <c r="JE15" s="55" t="s">
        <v>1261</v>
      </c>
      <c r="JF15" s="55" t="s">
        <v>1261</v>
      </c>
      <c r="JG15" s="55" t="s">
        <v>1261</v>
      </c>
      <c r="JH15" s="55">
        <v>-0.05</v>
      </c>
      <c r="JJ15" s="55">
        <v>8</v>
      </c>
      <c r="JK15" s="55" t="s">
        <v>1022</v>
      </c>
      <c r="JL15" s="55" t="s">
        <v>1261</v>
      </c>
      <c r="JM15" s="55" t="s">
        <v>1261</v>
      </c>
      <c r="JN15" s="55" t="s">
        <v>1261</v>
      </c>
      <c r="JO15" s="55">
        <v>0.025</v>
      </c>
      <c r="JP15" s="55">
        <v>-0.025</v>
      </c>
      <c r="JQ15" s="55">
        <v>0.07</v>
      </c>
      <c r="JW15" s="12">
        <v>8</v>
      </c>
      <c r="JX15" s="12" t="s">
        <v>665</v>
      </c>
      <c r="JY15" s="12" t="s">
        <v>1206</v>
      </c>
      <c r="KA15" s="12">
        <v>8</v>
      </c>
      <c r="KB15" s="12" t="s">
        <v>1568</v>
      </c>
      <c r="KC15" s="12">
        <v>0.92</v>
      </c>
      <c r="KE15" s="37">
        <v>8</v>
      </c>
      <c r="KF15" s="12" t="s">
        <v>1261</v>
      </c>
      <c r="KG15" s="12" t="s">
        <v>1569</v>
      </c>
      <c r="KH15" s="12">
        <v>100</v>
      </c>
      <c r="KJ15" s="12">
        <v>8</v>
      </c>
      <c r="KK15" s="12" t="s">
        <v>1359</v>
      </c>
      <c r="KL15" s="12" t="s">
        <v>1491</v>
      </c>
      <c r="KM15" s="12">
        <v>0.0175</v>
      </c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12" t="s">
        <v>1451</v>
      </c>
      <c r="NH15" s="7"/>
      <c r="NI15" s="12" t="s">
        <v>1570</v>
      </c>
      <c r="NJ15" s="7"/>
      <c r="NK15" s="12" t="s">
        <v>1571</v>
      </c>
      <c r="NL15" s="7"/>
      <c r="NM15" s="12" t="s">
        <v>1572</v>
      </c>
      <c r="NN15" s="7"/>
      <c r="NO15" s="7"/>
      <c r="NP15" s="7"/>
      <c r="NQ15" s="7"/>
      <c r="NR15" s="7"/>
      <c r="NS15" s="12" t="s">
        <v>1573</v>
      </c>
      <c r="NT15" s="7"/>
      <c r="NU15" s="12" t="s">
        <v>1574</v>
      </c>
      <c r="NV15" s="7"/>
      <c r="NW15" s="12" t="s">
        <v>1575</v>
      </c>
      <c r="NX15" s="7"/>
      <c r="NY15" s="12" t="s">
        <v>1576</v>
      </c>
      <c r="NZ15" s="7"/>
      <c r="OA15" s="12" t="s">
        <v>1577</v>
      </c>
      <c r="OB15" s="7"/>
      <c r="OC15" s="12" t="s">
        <v>1323</v>
      </c>
      <c r="OD15" s="7"/>
      <c r="OE15" s="12" t="s">
        <v>1578</v>
      </c>
      <c r="OF15" s="7"/>
      <c r="OG15" s="12" t="s">
        <v>1579</v>
      </c>
      <c r="OH15" s="7"/>
      <c r="OI15" s="12" t="s">
        <v>1007</v>
      </c>
      <c r="OJ15" s="7"/>
      <c r="OK15" s="12" t="s">
        <v>630</v>
      </c>
      <c r="OL15" s="7"/>
      <c r="OM15" s="7"/>
      <c r="ON15" s="7"/>
      <c r="OO15" s="12" t="s">
        <v>1580</v>
      </c>
      <c r="OP15" s="7"/>
      <c r="OQ15" s="12" t="s">
        <v>1581</v>
      </c>
      <c r="OR15" s="7"/>
      <c r="OS15" s="12" t="s">
        <v>1582</v>
      </c>
      <c r="OT15" s="7"/>
      <c r="OU15" s="12" t="s">
        <v>947</v>
      </c>
      <c r="OV15" s="7"/>
      <c r="OW15" s="12" t="s">
        <v>1583</v>
      </c>
      <c r="OX15" s="7"/>
      <c r="OY15" s="7"/>
      <c r="OZ15" s="7"/>
      <c r="PA15" s="12" t="s">
        <v>1584</v>
      </c>
      <c r="PB15" s="7"/>
      <c r="PC15" s="12" t="s">
        <v>1277</v>
      </c>
      <c r="PD15" s="7"/>
      <c r="PE15" s="12" t="s">
        <v>1585</v>
      </c>
      <c r="PF15" s="7"/>
      <c r="PG15" s="12" t="s">
        <v>947</v>
      </c>
      <c r="PH15" s="7"/>
      <c r="PI15" s="12" t="s">
        <v>1586</v>
      </c>
      <c r="PJ15" s="7"/>
      <c r="PK15" s="12" t="s">
        <v>1587</v>
      </c>
      <c r="PL15" s="7"/>
      <c r="PM15" s="7"/>
      <c r="PN15" s="7"/>
      <c r="PO15" s="12" t="s">
        <v>1588</v>
      </c>
      <c r="PP15" s="7"/>
      <c r="PQ15" s="12" t="s">
        <v>1589</v>
      </c>
      <c r="PR15" s="7"/>
      <c r="PS15" s="12" t="s">
        <v>1590</v>
      </c>
      <c r="PT15" s="7"/>
      <c r="PU15" s="12" t="s">
        <v>1591</v>
      </c>
      <c r="PV15" s="7"/>
      <c r="PW15" s="12" t="s">
        <v>1592</v>
      </c>
      <c r="PX15" s="7"/>
      <c r="PY15" s="12" t="s">
        <v>1593</v>
      </c>
      <c r="PZ15" s="7"/>
      <c r="QA15" s="12" t="s">
        <v>1594</v>
      </c>
      <c r="QB15" s="7"/>
      <c r="QC15" s="7"/>
      <c r="QD15" s="7"/>
      <c r="QE15" s="7"/>
      <c r="QF15" s="7"/>
      <c r="QG15" s="7"/>
      <c r="QH15" s="12" t="s">
        <v>1433</v>
      </c>
      <c r="QI15" s="12" t="s">
        <v>1595</v>
      </c>
      <c r="QJ15" s="12">
        <v>100</v>
      </c>
      <c r="QK15" s="12">
        <v>200</v>
      </c>
      <c r="QL15" s="7"/>
      <c r="QM15" s="7"/>
      <c r="QU15" s="13" t="s">
        <v>1596</v>
      </c>
      <c r="QV15" s="13">
        <v>2.5</v>
      </c>
      <c r="QW15" s="14" t="s">
        <v>1097</v>
      </c>
      <c r="QX15" s="13" t="s">
        <v>1451</v>
      </c>
      <c r="QY15" s="5" t="s">
        <v>1570</v>
      </c>
      <c r="QZ15" s="13" t="s">
        <v>1571</v>
      </c>
      <c r="RA15" s="6" t="s">
        <v>1533</v>
      </c>
      <c r="RD15" s="14" t="s">
        <v>1534</v>
      </c>
      <c r="RE15" s="13" t="s">
        <v>1574</v>
      </c>
      <c r="RF15" s="5" t="s">
        <v>1575</v>
      </c>
      <c r="RG15" s="13" t="s">
        <v>1576</v>
      </c>
      <c r="RH15" s="5" t="s">
        <v>1597</v>
      </c>
      <c r="RI15" s="14" t="s">
        <v>1323</v>
      </c>
      <c r="RJ15" s="13" t="s">
        <v>1578</v>
      </c>
      <c r="RK15" s="6" t="s">
        <v>1579</v>
      </c>
      <c r="RL15" s="5" t="s">
        <v>1007</v>
      </c>
      <c r="RM15" s="13" t="s">
        <v>630</v>
      </c>
      <c r="RO15" s="14" t="s">
        <v>1580</v>
      </c>
      <c r="RP15" s="13" t="s">
        <v>1581</v>
      </c>
      <c r="RQ15" s="5" t="s">
        <v>1582</v>
      </c>
      <c r="RR15" s="13" t="s">
        <v>947</v>
      </c>
      <c r="RS15" s="6" t="s">
        <v>1583</v>
      </c>
      <c r="RU15" s="14" t="s">
        <v>1584</v>
      </c>
      <c r="RV15" s="14" t="s">
        <v>1277</v>
      </c>
      <c r="RW15" s="14" t="s">
        <v>1585</v>
      </c>
      <c r="RX15" s="13" t="s">
        <v>947</v>
      </c>
      <c r="RY15" s="6" t="s">
        <v>1586</v>
      </c>
      <c r="RZ15" s="6" t="s">
        <v>1587</v>
      </c>
      <c r="SB15" s="14" t="s">
        <v>1588</v>
      </c>
      <c r="SC15" s="14" t="s">
        <v>1589</v>
      </c>
      <c r="SD15" s="13" t="s">
        <v>1590</v>
      </c>
      <c r="SE15" s="5" t="s">
        <v>1591</v>
      </c>
      <c r="SF15" s="13" t="s">
        <v>1357</v>
      </c>
      <c r="SG15" s="6" t="s">
        <v>1593</v>
      </c>
      <c r="SI15" s="13" t="s">
        <v>1594</v>
      </c>
      <c r="SJ15" s="6" t="s">
        <v>1598</v>
      </c>
      <c r="SN15" s="13" t="s">
        <v>1599</v>
      </c>
      <c r="SP15" s="13" t="s">
        <v>1600</v>
      </c>
      <c r="SQ15" s="6" t="s">
        <v>1562</v>
      </c>
      <c r="SX15" s="13" t="s">
        <v>1601</v>
      </c>
      <c r="TA15" s="13" t="s">
        <v>1602</v>
      </c>
    </row>
    <row r="16" ht="14.25" customHeight="1" outlineLevel="1" spans="1:523">
      <c r="A16" s="13">
        <v>9</v>
      </c>
      <c r="B16" s="53" t="s">
        <v>1359</v>
      </c>
      <c r="C16" s="53" t="s">
        <v>1563</v>
      </c>
      <c r="D16" s="53" t="s">
        <v>1310</v>
      </c>
      <c r="E16" s="54">
        <v>0.95</v>
      </c>
      <c r="G16" s="55">
        <v>9</v>
      </c>
      <c r="H16" s="55" t="s">
        <v>42</v>
      </c>
      <c r="I16" s="55" t="s">
        <v>960</v>
      </c>
      <c r="J16" s="55" t="s">
        <v>1603</v>
      </c>
      <c r="K16" s="55" t="s">
        <v>1249</v>
      </c>
      <c r="L16" s="56">
        <v>0.3675</v>
      </c>
      <c r="N16" s="57">
        <v>9</v>
      </c>
      <c r="O16" s="57" t="s">
        <v>1250</v>
      </c>
      <c r="P16" s="57" t="s">
        <v>1251</v>
      </c>
      <c r="Q16" s="58">
        <v>70000</v>
      </c>
      <c r="R16" s="58">
        <v>79999</v>
      </c>
      <c r="S16" s="58">
        <v>70000</v>
      </c>
      <c r="T16" s="57">
        <v>1</v>
      </c>
      <c r="U16" s="58">
        <v>80000</v>
      </c>
      <c r="V16" s="57">
        <v>1.05</v>
      </c>
      <c r="X16" s="55">
        <v>9</v>
      </c>
      <c r="Y16" s="55" t="s">
        <v>1250</v>
      </c>
      <c r="Z16" s="55" t="s">
        <v>1343</v>
      </c>
      <c r="AA16" s="55">
        <v>1</v>
      </c>
      <c r="AB16" s="55">
        <v>0.12</v>
      </c>
      <c r="AD16" s="12">
        <v>9</v>
      </c>
      <c r="AE16" s="12" t="s">
        <v>1604</v>
      </c>
      <c r="AF16" s="12" t="s">
        <v>1484</v>
      </c>
      <c r="AG16" s="12" t="s">
        <v>1255</v>
      </c>
      <c r="AH16" s="12" t="s">
        <v>1605</v>
      </c>
      <c r="AJ16" s="55">
        <v>9</v>
      </c>
      <c r="AK16" s="55" t="s">
        <v>1246</v>
      </c>
      <c r="AL16" s="55" t="s">
        <v>1251</v>
      </c>
      <c r="AM16" s="55" t="s">
        <v>1360</v>
      </c>
      <c r="AN16" s="55" t="s">
        <v>1249</v>
      </c>
      <c r="AO16" s="55">
        <v>0.9</v>
      </c>
      <c r="AQ16" s="55">
        <v>9</v>
      </c>
      <c r="AR16" s="55" t="s">
        <v>1246</v>
      </c>
      <c r="AS16" s="55" t="s">
        <v>1251</v>
      </c>
      <c r="AT16" s="55" t="s">
        <v>961</v>
      </c>
      <c r="AU16" s="55" t="s">
        <v>1249</v>
      </c>
      <c r="AV16" s="55">
        <v>1</v>
      </c>
      <c r="AX16" s="55">
        <v>9</v>
      </c>
      <c r="AY16" s="55" t="s">
        <v>1250</v>
      </c>
      <c r="AZ16" s="55" t="s">
        <v>1251</v>
      </c>
      <c r="BA16" s="55">
        <v>16</v>
      </c>
      <c r="BB16" s="55">
        <v>16</v>
      </c>
      <c r="BC16" s="55" t="s">
        <v>1249</v>
      </c>
      <c r="BD16" s="55">
        <v>1.01</v>
      </c>
      <c r="BF16" s="55">
        <v>9</v>
      </c>
      <c r="BG16" s="55" t="s">
        <v>1246</v>
      </c>
      <c r="BH16" s="55" t="s">
        <v>1251</v>
      </c>
      <c r="BI16" s="55">
        <v>11</v>
      </c>
      <c r="BJ16" s="55">
        <v>999</v>
      </c>
      <c r="BK16" s="55">
        <v>-1</v>
      </c>
      <c r="BL16" s="55">
        <v>5</v>
      </c>
      <c r="BM16" s="55" t="s">
        <v>1249</v>
      </c>
      <c r="BN16" s="55">
        <v>0.95</v>
      </c>
      <c r="BP16" s="55">
        <v>9</v>
      </c>
      <c r="BQ16" s="55" t="s">
        <v>1250</v>
      </c>
      <c r="BR16" s="55" t="s">
        <v>1251</v>
      </c>
      <c r="BS16" s="55" t="s">
        <v>1257</v>
      </c>
      <c r="BT16" s="55" t="s">
        <v>1485</v>
      </c>
      <c r="BU16" s="55">
        <v>15</v>
      </c>
      <c r="BV16" s="55">
        <v>100</v>
      </c>
      <c r="BW16" s="55" t="s">
        <v>1249</v>
      </c>
      <c r="BX16" s="55">
        <v>0.75</v>
      </c>
      <c r="BZ16" s="55">
        <v>9</v>
      </c>
      <c r="CA16" s="55" t="s">
        <v>1313</v>
      </c>
      <c r="CB16" s="55" t="s">
        <v>1251</v>
      </c>
      <c r="CC16" s="55">
        <v>3</v>
      </c>
      <c r="CD16" s="55" t="s">
        <v>1249</v>
      </c>
      <c r="CE16" s="55">
        <v>1.5</v>
      </c>
      <c r="CG16" s="55">
        <v>9</v>
      </c>
      <c r="CH16" s="55" t="s">
        <v>1566</v>
      </c>
      <c r="CI16" s="55" t="s">
        <v>1251</v>
      </c>
      <c r="CJ16" s="55">
        <v>100000</v>
      </c>
      <c r="CK16" s="55">
        <v>149999</v>
      </c>
      <c r="CL16" s="55" t="s">
        <v>1258</v>
      </c>
      <c r="CM16" s="55">
        <v>1.35</v>
      </c>
      <c r="CS16" s="55">
        <v>9</v>
      </c>
      <c r="CT16" s="55" t="s">
        <v>1246</v>
      </c>
      <c r="CU16" s="55" t="s">
        <v>1251</v>
      </c>
      <c r="CV16" s="55">
        <v>2</v>
      </c>
      <c r="CW16" s="55" t="s">
        <v>1249</v>
      </c>
      <c r="CX16" s="55">
        <v>1.1</v>
      </c>
      <c r="CZ16" s="55">
        <v>9</v>
      </c>
      <c r="DA16" s="55" t="s">
        <v>1246</v>
      </c>
      <c r="DB16" s="55" t="s">
        <v>1251</v>
      </c>
      <c r="DC16" s="55">
        <v>10</v>
      </c>
      <c r="DD16" s="55" t="s">
        <v>1249</v>
      </c>
      <c r="DE16" s="55">
        <v>2</v>
      </c>
      <c r="DG16" s="55">
        <v>9</v>
      </c>
      <c r="DH16" s="55" t="s">
        <v>1246</v>
      </c>
      <c r="DI16" s="55" t="s">
        <v>1251</v>
      </c>
      <c r="DJ16" s="55" t="s">
        <v>1486</v>
      </c>
      <c r="DK16" s="55" t="s">
        <v>1249</v>
      </c>
      <c r="DL16" s="55">
        <v>0.95</v>
      </c>
      <c r="DN16" s="55">
        <v>9</v>
      </c>
      <c r="DO16" s="55" t="s">
        <v>1313</v>
      </c>
      <c r="DP16" s="55" t="s">
        <v>1259</v>
      </c>
      <c r="DQ16" s="55" t="s">
        <v>1260</v>
      </c>
      <c r="DR16" s="55" t="s">
        <v>1261</v>
      </c>
      <c r="DS16" s="55">
        <v>33014</v>
      </c>
      <c r="DT16" s="55">
        <v>10000</v>
      </c>
      <c r="DU16" s="55" t="s">
        <v>1249</v>
      </c>
      <c r="DV16" s="55">
        <v>1</v>
      </c>
      <c r="DX16" s="55">
        <v>9</v>
      </c>
      <c r="DY16" s="55" t="s">
        <v>1246</v>
      </c>
      <c r="DZ16" s="55" t="s">
        <v>1251</v>
      </c>
      <c r="EA16" s="55">
        <v>10000</v>
      </c>
      <c r="EB16" s="20"/>
      <c r="EC16" s="55" t="s">
        <v>1249</v>
      </c>
      <c r="ED16" s="55">
        <v>0.875</v>
      </c>
      <c r="EF16" s="55">
        <v>9</v>
      </c>
      <c r="EG16" s="55" t="s">
        <v>1250</v>
      </c>
      <c r="EH16" s="55" t="s">
        <v>1251</v>
      </c>
      <c r="EI16" s="55">
        <v>500</v>
      </c>
      <c r="EJ16" s="55">
        <v>5000</v>
      </c>
      <c r="EK16" s="55">
        <v>1</v>
      </c>
      <c r="EM16" s="55">
        <v>9</v>
      </c>
      <c r="EN16" s="55" t="s">
        <v>42</v>
      </c>
      <c r="EO16" s="55" t="s">
        <v>1251</v>
      </c>
      <c r="EP16" s="55">
        <v>1</v>
      </c>
      <c r="EQ16" s="55">
        <v>614</v>
      </c>
      <c r="ER16" s="55">
        <v>652</v>
      </c>
      <c r="ES16" s="55" t="s">
        <v>1249</v>
      </c>
      <c r="ET16" s="55">
        <v>1.4</v>
      </c>
      <c r="EV16" s="55">
        <v>9</v>
      </c>
      <c r="EW16" s="55" t="s">
        <v>42</v>
      </c>
      <c r="EX16" s="55" t="s">
        <v>763</v>
      </c>
      <c r="EY16" s="55">
        <v>4</v>
      </c>
      <c r="EZ16" s="55">
        <v>0</v>
      </c>
      <c r="FA16" s="55">
        <v>1994</v>
      </c>
      <c r="FB16" s="55" t="s">
        <v>1361</v>
      </c>
      <c r="FC16" s="55" t="s">
        <v>1249</v>
      </c>
      <c r="FD16" s="55">
        <v>10</v>
      </c>
      <c r="FF16" s="55">
        <v>9</v>
      </c>
      <c r="FG16" s="55" t="s">
        <v>42</v>
      </c>
      <c r="FH16" s="55" t="s">
        <v>900</v>
      </c>
      <c r="FI16" s="55">
        <v>1</v>
      </c>
      <c r="FJ16" s="55">
        <v>25000</v>
      </c>
      <c r="FK16" s="55" t="s">
        <v>1249</v>
      </c>
      <c r="FL16" s="55">
        <v>0.3</v>
      </c>
      <c r="FN16" s="55">
        <v>9</v>
      </c>
      <c r="FO16" s="55" t="s">
        <v>1246</v>
      </c>
      <c r="FP16" s="55" t="s">
        <v>1251</v>
      </c>
      <c r="FQ16" s="55">
        <v>10000</v>
      </c>
      <c r="FR16" s="55" t="s">
        <v>1249</v>
      </c>
      <c r="FS16" s="55">
        <v>25</v>
      </c>
      <c r="FU16" s="55">
        <v>9</v>
      </c>
      <c r="FV16" s="55" t="s">
        <v>1246</v>
      </c>
      <c r="FW16" s="55" t="s">
        <v>1251</v>
      </c>
      <c r="FX16" s="55">
        <v>10000</v>
      </c>
      <c r="FY16" s="55" t="s">
        <v>1249</v>
      </c>
      <c r="FZ16" s="55">
        <v>50</v>
      </c>
      <c r="GB16" s="55">
        <v>9</v>
      </c>
      <c r="GC16" s="55" t="s">
        <v>1246</v>
      </c>
      <c r="GD16" s="55" t="s">
        <v>1251</v>
      </c>
      <c r="GE16" s="55">
        <v>0</v>
      </c>
      <c r="GF16" s="55">
        <v>0</v>
      </c>
      <c r="GH16" s="55">
        <v>9</v>
      </c>
      <c r="GI16" s="55" t="s">
        <v>1250</v>
      </c>
      <c r="GJ16" s="55" t="s">
        <v>1251</v>
      </c>
      <c r="GK16" s="55">
        <v>18000</v>
      </c>
      <c r="GL16" s="55">
        <v>65</v>
      </c>
      <c r="GT16" s="55">
        <v>9</v>
      </c>
      <c r="GU16" s="55" t="s">
        <v>1246</v>
      </c>
      <c r="GV16" s="55" t="s">
        <v>1263</v>
      </c>
      <c r="GW16" s="55" t="s">
        <v>134</v>
      </c>
      <c r="GX16" s="55" t="s">
        <v>1360</v>
      </c>
      <c r="GY16" s="55" t="s">
        <v>1249</v>
      </c>
      <c r="GZ16" s="55">
        <v>0.15</v>
      </c>
      <c r="HB16" s="55">
        <v>9</v>
      </c>
      <c r="HC16" s="55" t="s">
        <v>1246</v>
      </c>
      <c r="HD16" s="55" t="s">
        <v>1263</v>
      </c>
      <c r="HE16" s="55" t="s">
        <v>134</v>
      </c>
      <c r="HF16" s="55">
        <v>10</v>
      </c>
      <c r="HG16" s="55" t="s">
        <v>1249</v>
      </c>
      <c r="HH16" s="55">
        <v>0.9</v>
      </c>
      <c r="HJ16" s="55">
        <v>9</v>
      </c>
      <c r="HK16" s="55" t="s">
        <v>1250</v>
      </c>
      <c r="HL16" s="55" t="s">
        <v>1263</v>
      </c>
      <c r="HM16" s="55">
        <v>15</v>
      </c>
      <c r="HN16" s="55" t="s">
        <v>134</v>
      </c>
      <c r="HO16" s="55" t="s">
        <v>88</v>
      </c>
      <c r="HP16" s="55">
        <v>0.03</v>
      </c>
      <c r="HR16" s="55">
        <v>9</v>
      </c>
      <c r="HS16" s="55" t="s">
        <v>1246</v>
      </c>
      <c r="HT16" s="55" t="s">
        <v>1251</v>
      </c>
      <c r="HU16" s="55">
        <v>5000</v>
      </c>
      <c r="HV16" s="55" t="s">
        <v>1249</v>
      </c>
      <c r="HW16" s="55">
        <v>75</v>
      </c>
      <c r="HY16" s="55">
        <v>9</v>
      </c>
      <c r="HZ16" s="55" t="s">
        <v>1246</v>
      </c>
      <c r="IA16" s="55" t="s">
        <v>1251</v>
      </c>
      <c r="IB16" s="55" t="s">
        <v>134</v>
      </c>
      <c r="IC16" s="55" t="s">
        <v>1249</v>
      </c>
      <c r="ID16" s="55">
        <v>1.1</v>
      </c>
      <c r="IJ16" s="55">
        <v>9</v>
      </c>
      <c r="IK16" s="55" t="s">
        <v>1246</v>
      </c>
      <c r="IL16" s="55" t="s">
        <v>1251</v>
      </c>
      <c r="IM16" s="55">
        <v>100000</v>
      </c>
      <c r="IN16" s="55" t="s">
        <v>1249</v>
      </c>
      <c r="IO16" s="55">
        <v>25</v>
      </c>
      <c r="IQ16" s="55">
        <v>9</v>
      </c>
      <c r="IR16" s="55" t="s">
        <v>1313</v>
      </c>
      <c r="IS16" s="55" t="s">
        <v>1251</v>
      </c>
      <c r="IT16" s="55">
        <v>1000</v>
      </c>
      <c r="IU16" s="55">
        <v>0</v>
      </c>
      <c r="IW16" s="55">
        <v>9</v>
      </c>
      <c r="IX16" s="55" t="s">
        <v>1250</v>
      </c>
      <c r="IY16" s="55" t="s">
        <v>1390</v>
      </c>
      <c r="IZ16" s="55" t="s">
        <v>1266</v>
      </c>
      <c r="JA16" s="55">
        <v>350</v>
      </c>
      <c r="JC16" s="55">
        <v>9</v>
      </c>
      <c r="JD16" s="55" t="s">
        <v>1392</v>
      </c>
      <c r="JE16" s="55" t="s">
        <v>1261</v>
      </c>
      <c r="JF16" s="55" t="s">
        <v>1261</v>
      </c>
      <c r="JG16" s="55" t="s">
        <v>1261</v>
      </c>
      <c r="JH16" s="55">
        <v>-0.05</v>
      </c>
      <c r="JJ16" s="55">
        <v>9</v>
      </c>
      <c r="JK16" s="55" t="s">
        <v>1392</v>
      </c>
      <c r="JL16" s="55" t="s">
        <v>1261</v>
      </c>
      <c r="JM16" s="55" t="s">
        <v>1261</v>
      </c>
      <c r="JN16" s="55" t="s">
        <v>1261</v>
      </c>
      <c r="JO16" s="55">
        <v>0.02</v>
      </c>
      <c r="JP16" s="55">
        <v>-0.03</v>
      </c>
      <c r="JQ16" s="55">
        <v>0.055</v>
      </c>
      <c r="JW16" s="12">
        <v>9</v>
      </c>
      <c r="JX16" s="12" t="s">
        <v>665</v>
      </c>
      <c r="JY16" s="12" t="s">
        <v>1317</v>
      </c>
      <c r="KA16" s="12">
        <v>9</v>
      </c>
      <c r="KB16" s="12" t="s">
        <v>1606</v>
      </c>
      <c r="KC16" s="12">
        <v>1.15</v>
      </c>
      <c r="KE16" s="37">
        <v>9</v>
      </c>
      <c r="KF16" s="12" t="s">
        <v>1261</v>
      </c>
      <c r="KG16" s="12" t="s">
        <v>1607</v>
      </c>
      <c r="KH16" s="12">
        <v>100</v>
      </c>
      <c r="KJ16" s="12">
        <v>9</v>
      </c>
      <c r="KK16" s="12" t="s">
        <v>1246</v>
      </c>
      <c r="KL16" s="12" t="s">
        <v>1491</v>
      </c>
      <c r="KM16" s="12">
        <v>0.0175</v>
      </c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12" t="s">
        <v>1608</v>
      </c>
      <c r="NH16" s="7"/>
      <c r="NI16" s="7"/>
      <c r="NJ16" s="7"/>
      <c r="NK16" s="12" t="s">
        <v>1609</v>
      </c>
      <c r="NL16" s="7"/>
      <c r="NM16" s="12" t="s">
        <v>1610</v>
      </c>
      <c r="NN16" s="7"/>
      <c r="NO16" s="7"/>
      <c r="NP16" s="7"/>
      <c r="NQ16" s="7"/>
      <c r="NR16" s="7"/>
      <c r="NS16" s="12" t="s">
        <v>1611</v>
      </c>
      <c r="NT16" s="7"/>
      <c r="NU16" s="12" t="s">
        <v>1612</v>
      </c>
      <c r="NV16" s="7"/>
      <c r="NW16" s="12" t="s">
        <v>1613</v>
      </c>
      <c r="NX16" s="7"/>
      <c r="NY16" s="12" t="s">
        <v>1614</v>
      </c>
      <c r="NZ16" s="7"/>
      <c r="OA16" s="12" t="s">
        <v>1615</v>
      </c>
      <c r="OB16" s="7"/>
      <c r="OC16" s="12" t="s">
        <v>1616</v>
      </c>
      <c r="OD16" s="7"/>
      <c r="OE16" s="12" t="s">
        <v>1617</v>
      </c>
      <c r="OF16" s="7"/>
      <c r="OG16" s="12" t="s">
        <v>1618</v>
      </c>
      <c r="OH16" s="7"/>
      <c r="OI16" s="12" t="s">
        <v>1619</v>
      </c>
      <c r="OJ16" s="7"/>
      <c r="OK16" s="12" t="s">
        <v>1620</v>
      </c>
      <c r="OL16" s="7"/>
      <c r="OM16" s="7"/>
      <c r="ON16" s="7"/>
      <c r="OO16" s="12" t="s">
        <v>1621</v>
      </c>
      <c r="OP16" s="7"/>
      <c r="OQ16" s="12" t="s">
        <v>1614</v>
      </c>
      <c r="OR16" s="7"/>
      <c r="OS16" s="12" t="s">
        <v>1622</v>
      </c>
      <c r="OT16" s="7"/>
      <c r="OU16" s="12" t="s">
        <v>1623</v>
      </c>
      <c r="OV16" s="7"/>
      <c r="OW16" s="12" t="s">
        <v>1624</v>
      </c>
      <c r="OX16" s="7"/>
      <c r="OY16" s="7"/>
      <c r="OZ16" s="7"/>
      <c r="PA16" s="12" t="s">
        <v>1625</v>
      </c>
      <c r="PB16" s="7"/>
      <c r="PC16" s="12" t="s">
        <v>1626</v>
      </c>
      <c r="PD16" s="7"/>
      <c r="PE16" s="12" t="s">
        <v>996</v>
      </c>
      <c r="PF16" s="7"/>
      <c r="PG16" s="12" t="s">
        <v>1627</v>
      </c>
      <c r="PH16" s="7"/>
      <c r="PI16" s="12" t="s">
        <v>1628</v>
      </c>
      <c r="PJ16" s="7"/>
      <c r="PK16" s="12" t="s">
        <v>1629</v>
      </c>
      <c r="PL16" s="7"/>
      <c r="PM16" s="7"/>
      <c r="PN16" s="7"/>
      <c r="PO16" s="12" t="s">
        <v>1630</v>
      </c>
      <c r="PP16" s="7"/>
      <c r="PQ16" s="12" t="s">
        <v>1608</v>
      </c>
      <c r="PR16" s="7"/>
      <c r="PS16" s="12" t="s">
        <v>1631</v>
      </c>
      <c r="PT16" s="7"/>
      <c r="PU16" s="12" t="s">
        <v>1632</v>
      </c>
      <c r="PV16" s="7"/>
      <c r="PW16" s="12" t="s">
        <v>1633</v>
      </c>
      <c r="PX16" s="7"/>
      <c r="PY16" s="12" t="s">
        <v>1629</v>
      </c>
      <c r="PZ16" s="7"/>
      <c r="QA16" s="12" t="s">
        <v>945</v>
      </c>
      <c r="QB16" s="7"/>
      <c r="QC16" s="7"/>
      <c r="QD16" s="7"/>
      <c r="QE16" s="7"/>
      <c r="QF16" s="7"/>
      <c r="QG16" s="7"/>
      <c r="QH16" s="12" t="s">
        <v>1472</v>
      </c>
      <c r="QI16" s="12" t="s">
        <v>1531</v>
      </c>
      <c r="QJ16" s="12">
        <v>100</v>
      </c>
      <c r="QK16" s="12">
        <v>200</v>
      </c>
      <c r="QL16" s="7"/>
      <c r="QM16" s="7"/>
      <c r="QU16" s="13" t="s">
        <v>1634</v>
      </c>
      <c r="QV16" s="13">
        <v>2.5</v>
      </c>
      <c r="QW16" s="14" t="s">
        <v>1235</v>
      </c>
      <c r="QX16" s="13" t="s">
        <v>1608</v>
      </c>
      <c r="QZ16" s="13" t="s">
        <v>1609</v>
      </c>
      <c r="RA16" s="6" t="s">
        <v>1572</v>
      </c>
      <c r="RD16" s="14" t="s">
        <v>1573</v>
      </c>
      <c r="RE16" s="13" t="s">
        <v>1612</v>
      </c>
      <c r="RF16" s="5" t="s">
        <v>1613</v>
      </c>
      <c r="RG16" s="13" t="s">
        <v>1614</v>
      </c>
      <c r="RH16" s="5" t="s">
        <v>1577</v>
      </c>
      <c r="RI16" s="14" t="s">
        <v>1616</v>
      </c>
      <c r="RJ16" s="13" t="s">
        <v>1617</v>
      </c>
      <c r="RK16" s="6" t="s">
        <v>1618</v>
      </c>
      <c r="RL16" s="5" t="s">
        <v>1619</v>
      </c>
      <c r="RM16" s="13" t="s">
        <v>1620</v>
      </c>
      <c r="RO16" s="14" t="s">
        <v>1621</v>
      </c>
      <c r="RP16" s="13" t="s">
        <v>1614</v>
      </c>
      <c r="RQ16" s="5" t="s">
        <v>1622</v>
      </c>
      <c r="RR16" s="13" t="s">
        <v>1623</v>
      </c>
      <c r="RS16" s="6" t="s">
        <v>1624</v>
      </c>
      <c r="RU16" s="14" t="s">
        <v>1625</v>
      </c>
      <c r="RV16" s="14" t="s">
        <v>1626</v>
      </c>
      <c r="RW16" s="14" t="s">
        <v>996</v>
      </c>
      <c r="RX16" s="13" t="s">
        <v>1627</v>
      </c>
      <c r="RY16" s="6" t="s">
        <v>1628</v>
      </c>
      <c r="RZ16" s="6" t="s">
        <v>1629</v>
      </c>
      <c r="SB16" s="14" t="s">
        <v>1630</v>
      </c>
      <c r="SC16" s="14" t="s">
        <v>1608</v>
      </c>
      <c r="SD16" s="13" t="s">
        <v>1631</v>
      </c>
      <c r="SE16" s="5" t="s">
        <v>1632</v>
      </c>
      <c r="SF16" s="13" t="s">
        <v>1371</v>
      </c>
      <c r="SG16" s="6" t="s">
        <v>1629</v>
      </c>
      <c r="SI16" s="13" t="s">
        <v>945</v>
      </c>
      <c r="SJ16" s="6" t="s">
        <v>1635</v>
      </c>
      <c r="SN16" s="13" t="s">
        <v>964</v>
      </c>
      <c r="SP16" s="13" t="s">
        <v>1636</v>
      </c>
      <c r="SX16" s="13" t="s">
        <v>1637</v>
      </c>
      <c r="TA16" s="13" t="s">
        <v>1638</v>
      </c>
    </row>
    <row r="17" ht="14.25" customHeight="1" outlineLevel="1" spans="1:521">
      <c r="A17" s="13">
        <v>10</v>
      </c>
      <c r="B17" s="62" t="s">
        <v>1639</v>
      </c>
      <c r="C17" s="62" t="s">
        <v>1261</v>
      </c>
      <c r="D17" s="62" t="s">
        <v>1261</v>
      </c>
      <c r="E17" s="13">
        <v>1</v>
      </c>
      <c r="G17" s="55">
        <v>10</v>
      </c>
      <c r="H17" s="55" t="s">
        <v>42</v>
      </c>
      <c r="I17" s="55" t="s">
        <v>1092</v>
      </c>
      <c r="J17" s="55" t="s">
        <v>1640</v>
      </c>
      <c r="K17" s="55" t="s">
        <v>1249</v>
      </c>
      <c r="L17" s="56">
        <v>0.3675</v>
      </c>
      <c r="N17" s="60">
        <v>10</v>
      </c>
      <c r="O17" s="60" t="s">
        <v>1250</v>
      </c>
      <c r="P17" s="60" t="s">
        <v>1251</v>
      </c>
      <c r="Q17" s="61">
        <v>80000</v>
      </c>
      <c r="R17" s="61">
        <v>89999</v>
      </c>
      <c r="S17" s="61">
        <v>80000</v>
      </c>
      <c r="T17" s="60">
        <v>1.05</v>
      </c>
      <c r="U17" s="61">
        <v>90000</v>
      </c>
      <c r="V17" s="60">
        <v>1.1</v>
      </c>
      <c r="X17" s="55">
        <v>10</v>
      </c>
      <c r="Y17" s="55" t="s">
        <v>1250</v>
      </c>
      <c r="Z17" s="55" t="s">
        <v>1343</v>
      </c>
      <c r="AA17" s="55">
        <v>2</v>
      </c>
      <c r="AB17" s="55">
        <v>0.12</v>
      </c>
      <c r="AD17" s="12">
        <v>10</v>
      </c>
      <c r="AE17" s="12" t="s">
        <v>1641</v>
      </c>
      <c r="AF17" s="12" t="s">
        <v>1627</v>
      </c>
      <c r="AG17" s="12" t="s">
        <v>1255</v>
      </c>
      <c r="AH17" s="12" t="s">
        <v>1642</v>
      </c>
      <c r="AJ17" s="55">
        <v>10</v>
      </c>
      <c r="AK17" s="55" t="s">
        <v>1309</v>
      </c>
      <c r="AL17" s="55" t="s">
        <v>1251</v>
      </c>
      <c r="AM17" s="55" t="s">
        <v>1360</v>
      </c>
      <c r="AN17" s="55" t="s">
        <v>1249</v>
      </c>
      <c r="AO17" s="55">
        <v>0.9</v>
      </c>
      <c r="AQ17" s="55">
        <v>10</v>
      </c>
      <c r="AR17" s="55" t="s">
        <v>1309</v>
      </c>
      <c r="AS17" s="55" t="s">
        <v>1251</v>
      </c>
      <c r="AT17" s="55" t="s">
        <v>961</v>
      </c>
      <c r="AU17" s="55" t="s">
        <v>1249</v>
      </c>
      <c r="AV17" s="55">
        <v>1</v>
      </c>
      <c r="AX17" s="55">
        <v>10</v>
      </c>
      <c r="AY17" s="55" t="s">
        <v>1250</v>
      </c>
      <c r="AZ17" s="55" t="s">
        <v>1251</v>
      </c>
      <c r="BA17" s="55">
        <v>17</v>
      </c>
      <c r="BB17" s="55">
        <v>17</v>
      </c>
      <c r="BC17" s="55" t="s">
        <v>1249</v>
      </c>
      <c r="BD17" s="55">
        <v>1.02</v>
      </c>
      <c r="BF17" s="55">
        <v>10</v>
      </c>
      <c r="BG17" s="55" t="s">
        <v>1309</v>
      </c>
      <c r="BH17" s="55" t="s">
        <v>1251</v>
      </c>
      <c r="BI17" s="55">
        <v>11</v>
      </c>
      <c r="BJ17" s="55">
        <v>999</v>
      </c>
      <c r="BK17" s="55">
        <v>-1</v>
      </c>
      <c r="BL17" s="55">
        <v>5</v>
      </c>
      <c r="BM17" s="55" t="s">
        <v>1249</v>
      </c>
      <c r="BN17" s="55">
        <v>0.95</v>
      </c>
      <c r="BP17" s="55">
        <v>10</v>
      </c>
      <c r="BQ17" s="55" t="s">
        <v>1250</v>
      </c>
      <c r="BR17" s="55" t="s">
        <v>1251</v>
      </c>
      <c r="BS17" s="55" t="s">
        <v>1257</v>
      </c>
      <c r="BT17" s="55" t="s">
        <v>1643</v>
      </c>
      <c r="BU17" s="55">
        <v>1</v>
      </c>
      <c r="BV17" s="55">
        <v>3</v>
      </c>
      <c r="BW17" s="55" t="s">
        <v>1249</v>
      </c>
      <c r="BX17" s="55">
        <v>1</v>
      </c>
      <c r="BZ17" s="55">
        <v>10</v>
      </c>
      <c r="CA17" s="55" t="s">
        <v>1313</v>
      </c>
      <c r="CB17" s="55" t="s">
        <v>1251</v>
      </c>
      <c r="CC17" s="55">
        <v>4</v>
      </c>
      <c r="CD17" s="55" t="s">
        <v>1249</v>
      </c>
      <c r="CE17" s="55">
        <v>2</v>
      </c>
      <c r="CG17" s="55">
        <v>10</v>
      </c>
      <c r="CH17" s="55" t="s">
        <v>1566</v>
      </c>
      <c r="CI17" s="55" t="s">
        <v>1251</v>
      </c>
      <c r="CJ17" s="55">
        <v>150000</v>
      </c>
      <c r="CK17" s="55">
        <v>249999</v>
      </c>
      <c r="CL17" s="55" t="s">
        <v>1258</v>
      </c>
      <c r="CM17" s="55">
        <v>1.2</v>
      </c>
      <c r="CS17" s="55">
        <v>10</v>
      </c>
      <c r="CT17" s="55" t="s">
        <v>1309</v>
      </c>
      <c r="CU17" s="55" t="s">
        <v>1251</v>
      </c>
      <c r="CV17" s="55">
        <v>2</v>
      </c>
      <c r="CW17" s="55" t="s">
        <v>1249</v>
      </c>
      <c r="CX17" s="55">
        <v>1.1</v>
      </c>
      <c r="CZ17" s="55">
        <v>10</v>
      </c>
      <c r="DA17" s="55" t="s">
        <v>1309</v>
      </c>
      <c r="DB17" s="55" t="s">
        <v>1251</v>
      </c>
      <c r="DC17" s="55">
        <v>10</v>
      </c>
      <c r="DD17" s="55" t="s">
        <v>1249</v>
      </c>
      <c r="DE17" s="55">
        <v>2</v>
      </c>
      <c r="DG17" s="55">
        <v>10</v>
      </c>
      <c r="DH17" s="55" t="s">
        <v>1309</v>
      </c>
      <c r="DI17" s="55" t="s">
        <v>1251</v>
      </c>
      <c r="DJ17" s="55" t="s">
        <v>1486</v>
      </c>
      <c r="DK17" s="55" t="s">
        <v>1249</v>
      </c>
      <c r="DL17" s="55">
        <v>0.95</v>
      </c>
      <c r="DN17" s="55">
        <v>10</v>
      </c>
      <c r="DO17" s="55" t="s">
        <v>1313</v>
      </c>
      <c r="DP17" s="55" t="s">
        <v>1259</v>
      </c>
      <c r="DQ17" s="55" t="s">
        <v>1260</v>
      </c>
      <c r="DR17" s="55" t="s">
        <v>1261</v>
      </c>
      <c r="DS17" s="55">
        <v>33015</v>
      </c>
      <c r="DT17" s="55">
        <v>10000</v>
      </c>
      <c r="DU17" s="55" t="s">
        <v>1249</v>
      </c>
      <c r="DV17" s="55">
        <v>1</v>
      </c>
      <c r="DX17" s="63">
        <v>10</v>
      </c>
      <c r="DY17" s="63" t="s">
        <v>1309</v>
      </c>
      <c r="DZ17" s="63" t="s">
        <v>1251</v>
      </c>
      <c r="EA17" s="63">
        <v>10000</v>
      </c>
      <c r="EB17" s="20"/>
      <c r="EC17" s="55" t="s">
        <v>1249</v>
      </c>
      <c r="ED17" s="55">
        <v>0.875</v>
      </c>
      <c r="EF17" s="55">
        <v>10</v>
      </c>
      <c r="EG17" s="55" t="s">
        <v>1250</v>
      </c>
      <c r="EH17" s="55" t="s">
        <v>1251</v>
      </c>
      <c r="EI17" s="55">
        <v>1000</v>
      </c>
      <c r="EJ17" s="55">
        <v>5000</v>
      </c>
      <c r="EK17" s="55">
        <v>1</v>
      </c>
      <c r="EM17" s="55">
        <v>10</v>
      </c>
      <c r="EN17" s="55" t="s">
        <v>42</v>
      </c>
      <c r="EO17" s="55" t="s">
        <v>1251</v>
      </c>
      <c r="EP17" s="55">
        <v>1</v>
      </c>
      <c r="EQ17" s="55">
        <v>549</v>
      </c>
      <c r="ER17" s="55">
        <v>613</v>
      </c>
      <c r="ES17" s="55" t="s">
        <v>1249</v>
      </c>
      <c r="ET17" s="55">
        <v>1.7</v>
      </c>
      <c r="EV17" s="55">
        <v>10</v>
      </c>
      <c r="EW17" s="55" t="s">
        <v>42</v>
      </c>
      <c r="EX17" s="55" t="s">
        <v>763</v>
      </c>
      <c r="EY17" s="55">
        <v>4</v>
      </c>
      <c r="EZ17" s="55">
        <v>1995</v>
      </c>
      <c r="FA17" s="55">
        <v>2999</v>
      </c>
      <c r="FB17" s="55" t="s">
        <v>1361</v>
      </c>
      <c r="FC17" s="55" t="s">
        <v>1249</v>
      </c>
      <c r="FD17" s="55">
        <v>10</v>
      </c>
      <c r="FF17" s="55">
        <v>10</v>
      </c>
      <c r="FG17" s="55" t="s">
        <v>42</v>
      </c>
      <c r="FH17" s="55" t="s">
        <v>900</v>
      </c>
      <c r="FI17" s="55">
        <v>1</v>
      </c>
      <c r="FJ17" s="55">
        <v>10000</v>
      </c>
      <c r="FK17" s="55" t="s">
        <v>1249</v>
      </c>
      <c r="FL17" s="55">
        <v>0.3</v>
      </c>
      <c r="FN17" s="55">
        <v>10</v>
      </c>
      <c r="FO17" s="55" t="s">
        <v>1309</v>
      </c>
      <c r="FP17" s="55" t="s">
        <v>1251</v>
      </c>
      <c r="FQ17" s="55">
        <v>10000</v>
      </c>
      <c r="FR17" s="55" t="s">
        <v>1249</v>
      </c>
      <c r="FS17" s="55">
        <v>25</v>
      </c>
      <c r="FU17" s="55">
        <v>10</v>
      </c>
      <c r="FV17" s="55" t="s">
        <v>1309</v>
      </c>
      <c r="FW17" s="55" t="s">
        <v>1251</v>
      </c>
      <c r="FX17" s="55">
        <v>10000</v>
      </c>
      <c r="FY17" s="55" t="s">
        <v>1249</v>
      </c>
      <c r="FZ17" s="55">
        <v>50</v>
      </c>
      <c r="GB17" s="55">
        <v>10</v>
      </c>
      <c r="GC17" s="55" t="s">
        <v>1309</v>
      </c>
      <c r="GD17" s="55" t="s">
        <v>1251</v>
      </c>
      <c r="GE17" s="55">
        <v>0</v>
      </c>
      <c r="GF17" s="55">
        <v>0</v>
      </c>
      <c r="GH17" s="55">
        <v>10</v>
      </c>
      <c r="GI17" s="55" t="s">
        <v>1250</v>
      </c>
      <c r="GJ17" s="55" t="s">
        <v>1251</v>
      </c>
      <c r="GK17" s="55">
        <v>19000</v>
      </c>
      <c r="GL17" s="55">
        <v>70</v>
      </c>
      <c r="GT17" s="55">
        <v>10</v>
      </c>
      <c r="GU17" s="55" t="s">
        <v>1309</v>
      </c>
      <c r="GV17" s="55" t="s">
        <v>1263</v>
      </c>
      <c r="GW17" s="55" t="s">
        <v>134</v>
      </c>
      <c r="GX17" s="55" t="s">
        <v>1360</v>
      </c>
      <c r="GY17" s="55" t="s">
        <v>1249</v>
      </c>
      <c r="GZ17" s="55">
        <v>0.15</v>
      </c>
      <c r="HB17" s="55">
        <v>10</v>
      </c>
      <c r="HC17" s="55" t="s">
        <v>1309</v>
      </c>
      <c r="HD17" s="55" t="s">
        <v>1263</v>
      </c>
      <c r="HE17" s="55" t="s">
        <v>134</v>
      </c>
      <c r="HF17" s="55">
        <v>10</v>
      </c>
      <c r="HG17" s="55" t="s">
        <v>1249</v>
      </c>
      <c r="HH17" s="55">
        <v>0.9</v>
      </c>
      <c r="HJ17" s="55">
        <v>10</v>
      </c>
      <c r="HK17" s="55" t="s">
        <v>1250</v>
      </c>
      <c r="HL17" s="55" t="s">
        <v>1263</v>
      </c>
      <c r="HM17" s="55">
        <v>25</v>
      </c>
      <c r="HN17" s="55" t="s">
        <v>134</v>
      </c>
      <c r="HO17" s="55" t="s">
        <v>88</v>
      </c>
      <c r="HP17" s="55">
        <v>0.02</v>
      </c>
      <c r="HR17" s="55">
        <v>10</v>
      </c>
      <c r="HS17" s="55" t="s">
        <v>1309</v>
      </c>
      <c r="HT17" s="55" t="s">
        <v>1251</v>
      </c>
      <c r="HU17" s="55">
        <v>5000</v>
      </c>
      <c r="HV17" s="55" t="s">
        <v>1249</v>
      </c>
      <c r="HW17" s="55">
        <v>75</v>
      </c>
      <c r="HY17" s="55">
        <v>10</v>
      </c>
      <c r="HZ17" s="55" t="s">
        <v>1309</v>
      </c>
      <c r="IA17" s="55" t="s">
        <v>1251</v>
      </c>
      <c r="IB17" s="55" t="s">
        <v>134</v>
      </c>
      <c r="IC17" s="55" t="s">
        <v>1249</v>
      </c>
      <c r="ID17" s="55">
        <v>1</v>
      </c>
      <c r="IJ17" s="55">
        <v>10</v>
      </c>
      <c r="IK17" s="55" t="s">
        <v>1309</v>
      </c>
      <c r="IL17" s="55" t="s">
        <v>1251</v>
      </c>
      <c r="IM17" s="55">
        <v>100000</v>
      </c>
      <c r="IN17" s="55" t="s">
        <v>1249</v>
      </c>
      <c r="IO17" s="55">
        <v>25</v>
      </c>
      <c r="IQ17" s="55">
        <v>10</v>
      </c>
      <c r="IR17" s="55" t="s">
        <v>1313</v>
      </c>
      <c r="IS17" s="55" t="s">
        <v>1251</v>
      </c>
      <c r="IT17" s="55">
        <v>10000</v>
      </c>
      <c r="IU17" s="55">
        <v>40</v>
      </c>
      <c r="IW17" s="55">
        <v>10</v>
      </c>
      <c r="IX17" s="55" t="s">
        <v>1250</v>
      </c>
      <c r="IY17" s="55" t="s">
        <v>1644</v>
      </c>
      <c r="IZ17" s="55" t="s">
        <v>1266</v>
      </c>
      <c r="JA17" s="55">
        <v>300</v>
      </c>
      <c r="JC17" s="55">
        <v>10</v>
      </c>
      <c r="JD17" s="55" t="s">
        <v>1433</v>
      </c>
      <c r="JE17" s="55" t="s">
        <v>1261</v>
      </c>
      <c r="JF17" s="55" t="s">
        <v>1261</v>
      </c>
      <c r="JG17" s="55" t="s">
        <v>1261</v>
      </c>
      <c r="JH17" s="55">
        <v>-0.05</v>
      </c>
      <c r="JJ17" s="55">
        <v>10</v>
      </c>
      <c r="JK17" s="55" t="s">
        <v>1433</v>
      </c>
      <c r="JL17" s="55" t="s">
        <v>1261</v>
      </c>
      <c r="JM17" s="55" t="s">
        <v>1261</v>
      </c>
      <c r="JN17" s="55" t="s">
        <v>1261</v>
      </c>
      <c r="JO17" s="55">
        <v>0.035</v>
      </c>
      <c r="JP17" s="55">
        <v>-0.025</v>
      </c>
      <c r="JQ17" s="55">
        <v>0.11</v>
      </c>
      <c r="JW17" s="12">
        <v>10</v>
      </c>
      <c r="JX17" s="12" t="s">
        <v>665</v>
      </c>
      <c r="JY17" s="12" t="s">
        <v>1365</v>
      </c>
      <c r="KA17" s="12">
        <v>10</v>
      </c>
      <c r="KB17" s="12" t="s">
        <v>1645</v>
      </c>
      <c r="KC17" s="12">
        <v>0.8</v>
      </c>
      <c r="KE17" s="37">
        <v>10</v>
      </c>
      <c r="KF17" s="12" t="s">
        <v>1261</v>
      </c>
      <c r="KG17" s="12" t="s">
        <v>1646</v>
      </c>
      <c r="KH17" s="12">
        <v>100</v>
      </c>
      <c r="KJ17" s="12">
        <v>10</v>
      </c>
      <c r="KK17" s="12" t="s">
        <v>1309</v>
      </c>
      <c r="KL17" s="12" t="s">
        <v>1491</v>
      </c>
      <c r="KM17" s="12">
        <v>0.0175</v>
      </c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12" t="s">
        <v>1647</v>
      </c>
      <c r="NH17" s="7"/>
      <c r="NI17" s="7"/>
      <c r="NJ17" s="7"/>
      <c r="NK17" s="12" t="s">
        <v>1469</v>
      </c>
      <c r="NL17" s="7"/>
      <c r="NM17" s="12" t="s">
        <v>1434</v>
      </c>
      <c r="NN17" s="7"/>
      <c r="NO17" s="7"/>
      <c r="NP17" s="7"/>
      <c r="NQ17" s="7"/>
      <c r="NR17" s="7"/>
      <c r="NS17" s="12" t="s">
        <v>1648</v>
      </c>
      <c r="NT17" s="7"/>
      <c r="NU17" s="12" t="s">
        <v>1464</v>
      </c>
      <c r="NV17" s="7"/>
      <c r="NW17" s="12" t="s">
        <v>749</v>
      </c>
      <c r="NX17" s="7"/>
      <c r="NY17" s="12" t="s">
        <v>1469</v>
      </c>
      <c r="NZ17" s="7"/>
      <c r="OA17" s="12" t="s">
        <v>1597</v>
      </c>
      <c r="OB17" s="7"/>
      <c r="OC17" s="12" t="s">
        <v>1649</v>
      </c>
      <c r="OD17" s="7"/>
      <c r="OE17" s="12" t="s">
        <v>1650</v>
      </c>
      <c r="OF17" s="7"/>
      <c r="OG17" s="12" t="s">
        <v>1651</v>
      </c>
      <c r="OH17" s="7"/>
      <c r="OI17" s="7"/>
      <c r="OJ17" s="7"/>
      <c r="OK17" s="12" t="s">
        <v>1652</v>
      </c>
      <c r="OL17" s="7"/>
      <c r="OM17" s="7"/>
      <c r="ON17" s="7"/>
      <c r="OO17" s="12" t="s">
        <v>1342</v>
      </c>
      <c r="OP17" s="7"/>
      <c r="OQ17" s="12" t="s">
        <v>1653</v>
      </c>
      <c r="OR17" s="7"/>
      <c r="OS17" s="12" t="s">
        <v>1654</v>
      </c>
      <c r="OT17" s="7"/>
      <c r="OU17" s="12" t="s">
        <v>750</v>
      </c>
      <c r="OV17" s="7"/>
      <c r="OW17" s="12" t="s">
        <v>1655</v>
      </c>
      <c r="OX17" s="7"/>
      <c r="OY17" s="7"/>
      <c r="OZ17" s="7"/>
      <c r="PA17" s="12" t="s">
        <v>1656</v>
      </c>
      <c r="PB17" s="7"/>
      <c r="PC17" s="12" t="s">
        <v>1657</v>
      </c>
      <c r="PD17" s="7"/>
      <c r="PE17" s="12" t="s">
        <v>938</v>
      </c>
      <c r="PF17" s="7"/>
      <c r="PG17" s="12" t="s">
        <v>1658</v>
      </c>
      <c r="PH17" s="7"/>
      <c r="PI17" s="12" t="s">
        <v>1469</v>
      </c>
      <c r="PJ17" s="7"/>
      <c r="PK17" s="12" t="s">
        <v>1659</v>
      </c>
      <c r="PL17" s="7"/>
      <c r="PM17" s="7"/>
      <c r="PN17" s="7"/>
      <c r="PO17" s="12" t="s">
        <v>1660</v>
      </c>
      <c r="PP17" s="7"/>
      <c r="PQ17" s="12" t="s">
        <v>1661</v>
      </c>
      <c r="PR17" s="7"/>
      <c r="PS17" s="12" t="s">
        <v>1662</v>
      </c>
      <c r="PT17" s="7"/>
      <c r="PU17" s="12" t="s">
        <v>1663</v>
      </c>
      <c r="PV17" s="7"/>
      <c r="PW17" s="12" t="s">
        <v>1664</v>
      </c>
      <c r="PX17" s="7"/>
      <c r="PY17" s="12" t="s">
        <v>1665</v>
      </c>
      <c r="PZ17" s="7"/>
      <c r="QA17" s="12" t="s">
        <v>1666</v>
      </c>
      <c r="QB17" s="7"/>
      <c r="QC17" s="7"/>
      <c r="QD17" s="7"/>
      <c r="QE17" s="7"/>
      <c r="QF17" s="7"/>
      <c r="QG17" s="7"/>
      <c r="QH17" s="12" t="s">
        <v>1517</v>
      </c>
      <c r="QI17" s="12" t="s">
        <v>1667</v>
      </c>
      <c r="QJ17" s="12">
        <v>100</v>
      </c>
      <c r="QK17" s="12">
        <v>200</v>
      </c>
      <c r="QL17" s="7"/>
      <c r="QM17" s="7"/>
      <c r="QU17" s="13" t="s">
        <v>1316</v>
      </c>
      <c r="QV17" s="13">
        <v>2.5</v>
      </c>
      <c r="QW17" s="14" t="s">
        <v>1296</v>
      </c>
      <c r="QX17" s="13" t="s">
        <v>1647</v>
      </c>
      <c r="QZ17" s="13" t="s">
        <v>1469</v>
      </c>
      <c r="RA17" s="6" t="s">
        <v>1610</v>
      </c>
      <c r="RD17" s="14" t="s">
        <v>1611</v>
      </c>
      <c r="RE17" s="13" t="s">
        <v>1464</v>
      </c>
      <c r="RF17" s="5" t="s">
        <v>749</v>
      </c>
      <c r="RG17" s="13" t="s">
        <v>1469</v>
      </c>
      <c r="RH17" s="5" t="s">
        <v>1615</v>
      </c>
      <c r="RI17" s="14" t="s">
        <v>1649</v>
      </c>
      <c r="RJ17" s="13" t="s">
        <v>1650</v>
      </c>
      <c r="RK17" s="6" t="s">
        <v>1651</v>
      </c>
      <c r="RM17" s="13" t="s">
        <v>1652</v>
      </c>
      <c r="RO17" s="14" t="s">
        <v>1342</v>
      </c>
      <c r="RP17" s="13" t="s">
        <v>1653</v>
      </c>
      <c r="RQ17" s="5" t="s">
        <v>1654</v>
      </c>
      <c r="RR17" s="13" t="s">
        <v>750</v>
      </c>
      <c r="RS17" s="6" t="s">
        <v>1655</v>
      </c>
      <c r="RU17" s="14" t="s">
        <v>1656</v>
      </c>
      <c r="RV17" s="14" t="s">
        <v>1657</v>
      </c>
      <c r="RW17" s="14" t="s">
        <v>938</v>
      </c>
      <c r="RX17" s="13" t="s">
        <v>1658</v>
      </c>
      <c r="RY17" s="6" t="s">
        <v>1469</v>
      </c>
      <c r="RZ17" s="6" t="s">
        <v>1659</v>
      </c>
      <c r="SB17" s="14" t="s">
        <v>1660</v>
      </c>
      <c r="SC17" s="14" t="s">
        <v>1661</v>
      </c>
      <c r="SD17" s="13" t="s">
        <v>1662</v>
      </c>
      <c r="SE17" s="5" t="s">
        <v>1663</v>
      </c>
      <c r="SF17" s="13" t="s">
        <v>1668</v>
      </c>
      <c r="SG17" s="6" t="s">
        <v>1665</v>
      </c>
      <c r="SI17" s="13" t="s">
        <v>1666</v>
      </c>
      <c r="SJ17" s="6" t="s">
        <v>1669</v>
      </c>
      <c r="SN17" s="13" t="s">
        <v>1670</v>
      </c>
      <c r="SP17" s="13" t="s">
        <v>1671</v>
      </c>
      <c r="SX17" s="13" t="s">
        <v>1672</v>
      </c>
      <c r="TA17" s="13" t="s">
        <v>1673</v>
      </c>
    </row>
    <row r="18" ht="14.25" customHeight="1" outlineLevel="1" spans="1:521">
      <c r="A18" s="13">
        <v>11</v>
      </c>
      <c r="B18" s="62" t="s">
        <v>1566</v>
      </c>
      <c r="C18" s="62" t="s">
        <v>1261</v>
      </c>
      <c r="D18" s="62" t="s">
        <v>1261</v>
      </c>
      <c r="E18" s="13">
        <v>1.1</v>
      </c>
      <c r="G18" s="55">
        <v>11</v>
      </c>
      <c r="H18" s="55" t="s">
        <v>42</v>
      </c>
      <c r="I18" s="55" t="s">
        <v>1230</v>
      </c>
      <c r="J18" s="55" t="s">
        <v>1674</v>
      </c>
      <c r="K18" s="55" t="s">
        <v>1249</v>
      </c>
      <c r="L18" s="55">
        <v>0.55</v>
      </c>
      <c r="N18" s="57">
        <v>11</v>
      </c>
      <c r="O18" s="57" t="s">
        <v>1250</v>
      </c>
      <c r="P18" s="57" t="s">
        <v>1251</v>
      </c>
      <c r="Q18" s="58">
        <v>90000</v>
      </c>
      <c r="R18" s="58">
        <v>99999</v>
      </c>
      <c r="S18" s="58">
        <v>90000</v>
      </c>
      <c r="T18" s="57">
        <v>1.1</v>
      </c>
      <c r="U18" s="58">
        <v>100000</v>
      </c>
      <c r="V18" s="57">
        <v>1.15</v>
      </c>
      <c r="X18" s="55">
        <v>11</v>
      </c>
      <c r="Y18" s="55" t="s">
        <v>1250</v>
      </c>
      <c r="Z18" s="55" t="s">
        <v>1390</v>
      </c>
      <c r="AA18" s="55">
        <v>1</v>
      </c>
      <c r="AB18" s="55">
        <v>0.3</v>
      </c>
      <c r="AD18" s="12">
        <v>11</v>
      </c>
      <c r="AE18" s="12" t="s">
        <v>1261</v>
      </c>
      <c r="AF18" s="12" t="s">
        <v>635</v>
      </c>
      <c r="AG18" s="12" t="s">
        <v>1675</v>
      </c>
      <c r="AH18" s="12" t="s">
        <v>1676</v>
      </c>
      <c r="AJ18" s="55">
        <v>11</v>
      </c>
      <c r="AK18" s="55" t="s">
        <v>42</v>
      </c>
      <c r="AL18" s="55" t="s">
        <v>1251</v>
      </c>
      <c r="AM18" s="55" t="s">
        <v>1643</v>
      </c>
      <c r="AN18" s="55" t="s">
        <v>1249</v>
      </c>
      <c r="AO18" s="55">
        <v>0.8</v>
      </c>
      <c r="AQ18" s="55">
        <v>11</v>
      </c>
      <c r="AR18" s="55" t="s">
        <v>42</v>
      </c>
      <c r="AS18" s="55" t="s">
        <v>1251</v>
      </c>
      <c r="AT18" s="55" t="s">
        <v>91</v>
      </c>
      <c r="AU18" s="55" t="s">
        <v>1249</v>
      </c>
      <c r="AV18" s="55">
        <v>1</v>
      </c>
      <c r="AX18" s="55">
        <v>11</v>
      </c>
      <c r="AY18" s="55" t="s">
        <v>1250</v>
      </c>
      <c r="AZ18" s="55" t="s">
        <v>1251</v>
      </c>
      <c r="BA18" s="55">
        <v>18</v>
      </c>
      <c r="BB18" s="55">
        <v>18</v>
      </c>
      <c r="BC18" s="55" t="s">
        <v>1249</v>
      </c>
      <c r="BD18" s="55">
        <v>1.03</v>
      </c>
      <c r="BF18" s="55">
        <v>11</v>
      </c>
      <c r="BG18" s="55" t="s">
        <v>42</v>
      </c>
      <c r="BH18" s="55" t="s">
        <v>1251</v>
      </c>
      <c r="BI18" s="55">
        <v>0</v>
      </c>
      <c r="BJ18" s="55">
        <v>10</v>
      </c>
      <c r="BK18" s="55">
        <v>0</v>
      </c>
      <c r="BL18" s="55">
        <v>10</v>
      </c>
      <c r="BM18" s="55" t="s">
        <v>1249</v>
      </c>
      <c r="BN18" s="55">
        <v>1</v>
      </c>
      <c r="BP18" s="55">
        <v>11</v>
      </c>
      <c r="BQ18" s="55" t="s">
        <v>1250</v>
      </c>
      <c r="BR18" s="55" t="s">
        <v>1251</v>
      </c>
      <c r="BS18" s="55" t="s">
        <v>1257</v>
      </c>
      <c r="BT18" s="55" t="s">
        <v>1643</v>
      </c>
      <c r="BU18" s="55">
        <v>4</v>
      </c>
      <c r="BV18" s="55">
        <v>7</v>
      </c>
      <c r="BW18" s="55" t="s">
        <v>1249</v>
      </c>
      <c r="BX18" s="55">
        <v>1</v>
      </c>
      <c r="BZ18" s="55">
        <v>11</v>
      </c>
      <c r="CA18" s="55" t="s">
        <v>1359</v>
      </c>
      <c r="CB18" s="55" t="s">
        <v>1251</v>
      </c>
      <c r="CC18" s="55">
        <v>0</v>
      </c>
      <c r="CD18" s="55" t="s">
        <v>1249</v>
      </c>
      <c r="CE18" s="55">
        <v>0.98</v>
      </c>
      <c r="CG18" s="55">
        <v>11</v>
      </c>
      <c r="CH18" s="55" t="s">
        <v>1566</v>
      </c>
      <c r="CI18" s="55" t="s">
        <v>1251</v>
      </c>
      <c r="CJ18" s="55">
        <v>250000</v>
      </c>
      <c r="CK18" s="55">
        <v>349999</v>
      </c>
      <c r="CL18" s="55" t="s">
        <v>1258</v>
      </c>
      <c r="CM18" s="55">
        <v>1</v>
      </c>
      <c r="CS18" s="55">
        <v>11</v>
      </c>
      <c r="CT18" s="55" t="s">
        <v>42</v>
      </c>
      <c r="CU18" s="55" t="s">
        <v>1251</v>
      </c>
      <c r="CV18" s="55">
        <v>3</v>
      </c>
      <c r="CW18" s="55" t="s">
        <v>1249</v>
      </c>
      <c r="CX18" s="55">
        <v>1.3</v>
      </c>
      <c r="CZ18" s="55">
        <v>11</v>
      </c>
      <c r="DA18" s="55" t="s">
        <v>42</v>
      </c>
      <c r="DB18" s="55" t="s">
        <v>1251</v>
      </c>
      <c r="DC18" s="55">
        <v>2</v>
      </c>
      <c r="DD18" s="55" t="s">
        <v>1249</v>
      </c>
      <c r="DE18" s="55">
        <v>1</v>
      </c>
      <c r="DG18" s="55">
        <v>11</v>
      </c>
      <c r="DH18" s="55" t="s">
        <v>42</v>
      </c>
      <c r="DI18" s="55" t="s">
        <v>1251</v>
      </c>
      <c r="DJ18" s="55" t="s">
        <v>1677</v>
      </c>
      <c r="DK18" s="55" t="s">
        <v>1249</v>
      </c>
      <c r="DL18" s="55">
        <v>0.95</v>
      </c>
      <c r="DN18" s="55">
        <v>11</v>
      </c>
      <c r="DO18" s="55" t="s">
        <v>1309</v>
      </c>
      <c r="DP18" s="55" t="s">
        <v>1259</v>
      </c>
      <c r="DQ18" s="55" t="s">
        <v>1260</v>
      </c>
      <c r="DR18" s="55" t="s">
        <v>1261</v>
      </c>
      <c r="DS18" s="55">
        <v>33002</v>
      </c>
      <c r="DT18" s="55">
        <v>10000</v>
      </c>
      <c r="DU18" s="55" t="s">
        <v>1249</v>
      </c>
      <c r="DV18" s="55">
        <v>1</v>
      </c>
      <c r="DX18" s="55">
        <v>11</v>
      </c>
      <c r="DY18" s="55" t="s">
        <v>42</v>
      </c>
      <c r="DZ18" s="55" t="s">
        <v>1251</v>
      </c>
      <c r="EA18" s="55">
        <v>2500</v>
      </c>
      <c r="EB18" s="64">
        <v>0</v>
      </c>
      <c r="EC18" s="55" t="s">
        <v>1249</v>
      </c>
      <c r="ED18" s="55">
        <v>0.925</v>
      </c>
      <c r="EF18" s="55">
        <v>11</v>
      </c>
      <c r="EG18" s="55" t="s">
        <v>1250</v>
      </c>
      <c r="EH18" s="55" t="s">
        <v>1251</v>
      </c>
      <c r="EI18" s="55">
        <v>2500</v>
      </c>
      <c r="EJ18" s="55">
        <v>5000</v>
      </c>
      <c r="EK18" s="55">
        <v>0.95</v>
      </c>
      <c r="EM18" s="55">
        <v>11</v>
      </c>
      <c r="EN18" s="55" t="s">
        <v>42</v>
      </c>
      <c r="EO18" s="55" t="s">
        <v>1251</v>
      </c>
      <c r="EP18" s="55">
        <v>2</v>
      </c>
      <c r="EQ18" s="55">
        <v>-1</v>
      </c>
      <c r="ER18" s="55">
        <v>-1</v>
      </c>
      <c r="ES18" s="55" t="s">
        <v>1249</v>
      </c>
      <c r="ET18" s="55">
        <v>1.42</v>
      </c>
      <c r="EV18" s="55">
        <v>11</v>
      </c>
      <c r="EW18" s="55" t="s">
        <v>42</v>
      </c>
      <c r="EX18" s="55" t="s">
        <v>763</v>
      </c>
      <c r="EY18" s="55">
        <v>5</v>
      </c>
      <c r="EZ18" s="55">
        <v>0</v>
      </c>
      <c r="FA18" s="55">
        <v>1994</v>
      </c>
      <c r="FB18" s="55" t="s">
        <v>1361</v>
      </c>
      <c r="FC18" s="55" t="s">
        <v>1249</v>
      </c>
      <c r="FD18" s="55">
        <v>10</v>
      </c>
      <c r="FF18" s="55">
        <v>11</v>
      </c>
      <c r="FG18" s="55" t="s">
        <v>42</v>
      </c>
      <c r="FH18" s="55" t="s">
        <v>900</v>
      </c>
      <c r="FI18" s="55">
        <v>1</v>
      </c>
      <c r="FJ18" s="55">
        <v>5000</v>
      </c>
      <c r="FK18" s="55" t="s">
        <v>1249</v>
      </c>
      <c r="FL18" s="55">
        <v>0.3</v>
      </c>
      <c r="FN18" s="55">
        <v>11</v>
      </c>
      <c r="FO18" s="55" t="s">
        <v>42</v>
      </c>
      <c r="FP18" s="55" t="s">
        <v>1251</v>
      </c>
      <c r="FQ18" s="55">
        <v>15000</v>
      </c>
      <c r="FR18" s="55" t="s">
        <v>1249</v>
      </c>
      <c r="FS18" s="55">
        <v>50</v>
      </c>
      <c r="FU18" s="55">
        <v>11</v>
      </c>
      <c r="FV18" s="55" t="s">
        <v>42</v>
      </c>
      <c r="FW18" s="55" t="s">
        <v>1251</v>
      </c>
      <c r="FX18" s="55">
        <v>25000</v>
      </c>
      <c r="FY18" s="55" t="s">
        <v>1249</v>
      </c>
      <c r="FZ18" s="55">
        <v>100</v>
      </c>
      <c r="GH18" s="55">
        <v>11</v>
      </c>
      <c r="GI18" s="55" t="s">
        <v>1250</v>
      </c>
      <c r="GJ18" s="55" t="s">
        <v>1251</v>
      </c>
      <c r="GK18" s="55">
        <v>20000</v>
      </c>
      <c r="GL18" s="55">
        <v>75</v>
      </c>
      <c r="GT18" s="55">
        <v>11</v>
      </c>
      <c r="GU18" s="55" t="s">
        <v>42</v>
      </c>
      <c r="GV18" s="55" t="s">
        <v>1263</v>
      </c>
      <c r="GW18" s="55" t="s">
        <v>134</v>
      </c>
      <c r="GX18" s="55" t="s">
        <v>1643</v>
      </c>
      <c r="GY18" s="55" t="s">
        <v>1249</v>
      </c>
      <c r="GZ18" s="55">
        <v>0.15</v>
      </c>
      <c r="HB18" s="55">
        <v>11</v>
      </c>
      <c r="HC18" s="55" t="s">
        <v>42</v>
      </c>
      <c r="HD18" s="55" t="s">
        <v>1263</v>
      </c>
      <c r="HE18" s="55" t="s">
        <v>134</v>
      </c>
      <c r="HF18" s="55">
        <v>15</v>
      </c>
      <c r="HG18" s="55" t="s">
        <v>1249</v>
      </c>
      <c r="HH18" s="55">
        <v>0.8</v>
      </c>
      <c r="HJ18" s="55">
        <v>11</v>
      </c>
      <c r="HK18" s="55" t="s">
        <v>1250</v>
      </c>
      <c r="HL18" s="55" t="s">
        <v>1263</v>
      </c>
      <c r="HM18" s="55">
        <v>0</v>
      </c>
      <c r="HN18" s="55" t="s">
        <v>134</v>
      </c>
      <c r="HO18" s="55" t="s">
        <v>1360</v>
      </c>
      <c r="HP18" s="55">
        <v>0</v>
      </c>
      <c r="HR18" s="55">
        <v>11</v>
      </c>
      <c r="HS18" s="55" t="s">
        <v>1232</v>
      </c>
      <c r="HT18" s="55" t="s">
        <v>1251</v>
      </c>
      <c r="HU18" s="55">
        <v>0</v>
      </c>
      <c r="HV18" s="55" t="s">
        <v>1258</v>
      </c>
      <c r="HW18" s="55">
        <v>0</v>
      </c>
      <c r="HY18" s="55">
        <v>11</v>
      </c>
      <c r="HZ18" s="55" t="s">
        <v>1678</v>
      </c>
      <c r="IA18" s="55" t="s">
        <v>1251</v>
      </c>
      <c r="IB18" s="55" t="s">
        <v>134</v>
      </c>
      <c r="IC18" s="55" t="s">
        <v>1258</v>
      </c>
      <c r="ID18" s="55">
        <v>1.1</v>
      </c>
      <c r="IJ18" s="55">
        <v>11</v>
      </c>
      <c r="IK18" s="55" t="s">
        <v>42</v>
      </c>
      <c r="IL18" s="55" t="s">
        <v>1251</v>
      </c>
      <c r="IM18" s="55">
        <v>1000000</v>
      </c>
      <c r="IN18" s="55" t="s">
        <v>1249</v>
      </c>
      <c r="IO18" s="55">
        <v>200</v>
      </c>
      <c r="IQ18" s="55">
        <v>11</v>
      </c>
      <c r="IR18" s="55" t="s">
        <v>1313</v>
      </c>
      <c r="IS18" s="55" t="s">
        <v>1251</v>
      </c>
      <c r="IT18" s="55">
        <v>2000</v>
      </c>
      <c r="IU18" s="55">
        <v>5</v>
      </c>
      <c r="IW18" s="55">
        <v>11</v>
      </c>
      <c r="IX18" s="55" t="s">
        <v>1250</v>
      </c>
      <c r="IY18" s="55" t="s">
        <v>1644</v>
      </c>
      <c r="IZ18" s="55" t="s">
        <v>1314</v>
      </c>
      <c r="JA18" s="55">
        <v>300</v>
      </c>
      <c r="JC18" s="55">
        <v>11</v>
      </c>
      <c r="JD18" s="55" t="s">
        <v>1472</v>
      </c>
      <c r="JE18" s="55" t="s">
        <v>1261</v>
      </c>
      <c r="JF18" s="55" t="s">
        <v>1261</v>
      </c>
      <c r="JG18" s="55" t="s">
        <v>1261</v>
      </c>
      <c r="JH18" s="55">
        <v>-0.05</v>
      </c>
      <c r="JJ18" s="55">
        <v>11</v>
      </c>
      <c r="JK18" s="55" t="s">
        <v>1472</v>
      </c>
      <c r="JL18" s="55" t="s">
        <v>1261</v>
      </c>
      <c r="JM18" s="55" t="s">
        <v>1261</v>
      </c>
      <c r="JN18" s="55" t="s">
        <v>1261</v>
      </c>
      <c r="JO18" s="55">
        <v>0.06</v>
      </c>
      <c r="JP18" s="55">
        <v>0.03</v>
      </c>
      <c r="JQ18" s="55">
        <v>0.13</v>
      </c>
      <c r="JW18" s="12">
        <v>11</v>
      </c>
      <c r="JX18" s="12" t="s">
        <v>665</v>
      </c>
      <c r="JY18" s="12" t="s">
        <v>1411</v>
      </c>
      <c r="KA18" s="12">
        <v>11</v>
      </c>
      <c r="KB18" s="12" t="s">
        <v>1679</v>
      </c>
      <c r="KC18" s="12">
        <v>0.92</v>
      </c>
      <c r="KE18" s="37">
        <v>11</v>
      </c>
      <c r="KF18" s="12" t="s">
        <v>1261</v>
      </c>
      <c r="KG18" s="12" t="s">
        <v>960</v>
      </c>
      <c r="KH18" s="12">
        <v>100</v>
      </c>
      <c r="KJ18" s="12">
        <v>11</v>
      </c>
      <c r="KK18" s="12" t="s">
        <v>42</v>
      </c>
      <c r="KL18" s="12" t="s">
        <v>1680</v>
      </c>
      <c r="KM18" s="12">
        <v>0.01</v>
      </c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12" t="s">
        <v>1681</v>
      </c>
      <c r="NH18" s="7"/>
      <c r="NI18" s="7"/>
      <c r="NJ18" s="7"/>
      <c r="NK18" s="12" t="s">
        <v>1682</v>
      </c>
      <c r="NL18" s="7"/>
      <c r="NM18" s="12" t="s">
        <v>1683</v>
      </c>
      <c r="NN18" s="7"/>
      <c r="NO18" s="7"/>
      <c r="NP18" s="7"/>
      <c r="NQ18" s="7"/>
      <c r="NR18" s="7"/>
      <c r="NS18" s="12" t="s">
        <v>938</v>
      </c>
      <c r="NT18" s="7"/>
      <c r="NU18" s="12" t="s">
        <v>1684</v>
      </c>
      <c r="NV18" s="7"/>
      <c r="NW18" s="12" t="s">
        <v>1581</v>
      </c>
      <c r="NX18" s="7"/>
      <c r="NY18" s="12" t="s">
        <v>888</v>
      </c>
      <c r="NZ18" s="7"/>
      <c r="OA18" s="12" t="s">
        <v>906</v>
      </c>
      <c r="OB18" s="7"/>
      <c r="OC18" s="12" t="s">
        <v>1365</v>
      </c>
      <c r="OD18" s="7"/>
      <c r="OE18" s="12" t="s">
        <v>1685</v>
      </c>
      <c r="OF18" s="7"/>
      <c r="OG18" s="12" t="s">
        <v>1686</v>
      </c>
      <c r="OH18" s="7"/>
      <c r="OI18" s="7"/>
      <c r="OJ18" s="7"/>
      <c r="OK18" s="12" t="s">
        <v>1687</v>
      </c>
      <c r="OL18" s="7"/>
      <c r="OM18" s="7"/>
      <c r="ON18" s="7"/>
      <c r="OO18" s="12" t="s">
        <v>1688</v>
      </c>
      <c r="OP18" s="7"/>
      <c r="OQ18" s="12" t="s">
        <v>1689</v>
      </c>
      <c r="OR18" s="7"/>
      <c r="OS18" s="12" t="s">
        <v>1690</v>
      </c>
      <c r="OT18" s="7"/>
      <c r="OU18" s="12" t="s">
        <v>1384</v>
      </c>
      <c r="OV18" s="7"/>
      <c r="OW18" s="7"/>
      <c r="OX18" s="7"/>
      <c r="OY18" s="7"/>
      <c r="OZ18" s="7"/>
      <c r="PA18" s="12" t="s">
        <v>1499</v>
      </c>
      <c r="PB18" s="7"/>
      <c r="PC18" s="12" t="s">
        <v>1691</v>
      </c>
      <c r="PD18" s="7"/>
      <c r="PE18" s="12" t="s">
        <v>1692</v>
      </c>
      <c r="PF18" s="7"/>
      <c r="PG18" s="12" t="s">
        <v>1693</v>
      </c>
      <c r="PH18" s="7"/>
      <c r="PI18" s="12" t="s">
        <v>1694</v>
      </c>
      <c r="PJ18" s="7"/>
      <c r="PK18" s="12" t="s">
        <v>1695</v>
      </c>
      <c r="PL18" s="7"/>
      <c r="PM18" s="7"/>
      <c r="PN18" s="7"/>
      <c r="PO18" s="12" t="s">
        <v>1374</v>
      </c>
      <c r="PP18" s="7"/>
      <c r="PQ18" s="12" t="s">
        <v>888</v>
      </c>
      <c r="PR18" s="7"/>
      <c r="PS18" s="12" t="s">
        <v>1696</v>
      </c>
      <c r="PT18" s="7"/>
      <c r="PU18" s="12" t="s">
        <v>1697</v>
      </c>
      <c r="PV18" s="7"/>
      <c r="PW18" s="12" t="s">
        <v>1698</v>
      </c>
      <c r="PX18" s="7"/>
      <c r="PY18" s="12" t="s">
        <v>1699</v>
      </c>
      <c r="PZ18" s="7"/>
      <c r="QA18" s="12" t="s">
        <v>1700</v>
      </c>
      <c r="QB18" s="7"/>
      <c r="QC18" s="7"/>
      <c r="QD18" s="7"/>
      <c r="QE18" s="7"/>
      <c r="QF18" s="7"/>
      <c r="QG18" s="7"/>
      <c r="QH18" s="12" t="s">
        <v>1556</v>
      </c>
      <c r="QI18" s="12" t="s">
        <v>1701</v>
      </c>
      <c r="QJ18" s="12">
        <v>100</v>
      </c>
      <c r="QK18" s="12">
        <v>200</v>
      </c>
      <c r="QL18" s="7"/>
      <c r="QM18" s="7"/>
      <c r="QU18" s="13" t="s">
        <v>1702</v>
      </c>
      <c r="QV18" s="13">
        <v>2.5</v>
      </c>
      <c r="QW18" s="14" t="s">
        <v>1346</v>
      </c>
      <c r="QX18" s="13" t="s">
        <v>1681</v>
      </c>
      <c r="QZ18" s="13" t="s">
        <v>1682</v>
      </c>
      <c r="RA18" s="6" t="s">
        <v>1683</v>
      </c>
      <c r="RD18" s="14" t="s">
        <v>1648</v>
      </c>
      <c r="RE18" s="13" t="s">
        <v>1684</v>
      </c>
      <c r="RF18" s="5" t="s">
        <v>1581</v>
      </c>
      <c r="RG18" s="13" t="s">
        <v>888</v>
      </c>
      <c r="RH18" s="5" t="s">
        <v>906</v>
      </c>
      <c r="RI18" s="14" t="s">
        <v>1365</v>
      </c>
      <c r="RJ18" s="13" t="s">
        <v>1685</v>
      </c>
      <c r="RK18" s="6" t="s">
        <v>1686</v>
      </c>
      <c r="RM18" s="13" t="s">
        <v>1687</v>
      </c>
      <c r="RO18" s="14" t="s">
        <v>1688</v>
      </c>
      <c r="RP18" s="13" t="s">
        <v>1689</v>
      </c>
      <c r="RQ18" s="5" t="s">
        <v>1690</v>
      </c>
      <c r="RR18" s="13" t="s">
        <v>1384</v>
      </c>
      <c r="RU18" s="14" t="s">
        <v>1499</v>
      </c>
      <c r="RV18" s="14" t="s">
        <v>1691</v>
      </c>
      <c r="RW18" s="14" t="s">
        <v>1692</v>
      </c>
      <c r="RX18" s="13" t="s">
        <v>1693</v>
      </c>
      <c r="RY18" s="6" t="s">
        <v>1694</v>
      </c>
      <c r="RZ18" s="6" t="s">
        <v>1695</v>
      </c>
      <c r="SB18" s="14" t="s">
        <v>1374</v>
      </c>
      <c r="SC18" s="14" t="s">
        <v>888</v>
      </c>
      <c r="SD18" s="13" t="s">
        <v>1696</v>
      </c>
      <c r="SE18" s="5" t="s">
        <v>1697</v>
      </c>
      <c r="SF18" s="13" t="s">
        <v>898</v>
      </c>
      <c r="SG18" s="6" t="s">
        <v>1699</v>
      </c>
      <c r="SI18" s="13" t="s">
        <v>1700</v>
      </c>
      <c r="SJ18" s="6" t="s">
        <v>1703</v>
      </c>
      <c r="SN18" s="13" t="s">
        <v>968</v>
      </c>
      <c r="SP18" s="13" t="s">
        <v>1704</v>
      </c>
      <c r="SX18" s="13" t="s">
        <v>1705</v>
      </c>
      <c r="TA18" s="13" t="s">
        <v>1396</v>
      </c>
    </row>
    <row r="19" ht="14.25" customHeight="1" outlineLevel="1" spans="1:521">
      <c r="A19" s="13">
        <v>12</v>
      </c>
      <c r="B19" s="62" t="s">
        <v>1678</v>
      </c>
      <c r="C19" s="62" t="s">
        <v>1261</v>
      </c>
      <c r="D19" s="62" t="s">
        <v>1261</v>
      </c>
      <c r="E19" s="13">
        <v>1.48</v>
      </c>
      <c r="G19" s="55">
        <v>12</v>
      </c>
      <c r="H19" s="55" t="s">
        <v>42</v>
      </c>
      <c r="I19" s="55" t="s">
        <v>1252</v>
      </c>
      <c r="J19" s="55" t="s">
        <v>1391</v>
      </c>
      <c r="K19" s="55" t="s">
        <v>1249</v>
      </c>
      <c r="L19" s="55">
        <v>0.21</v>
      </c>
      <c r="N19" s="60">
        <v>12</v>
      </c>
      <c r="O19" s="60" t="s">
        <v>1250</v>
      </c>
      <c r="P19" s="60" t="s">
        <v>1251</v>
      </c>
      <c r="Q19" s="61">
        <v>100000</v>
      </c>
      <c r="R19" s="61">
        <v>109999</v>
      </c>
      <c r="S19" s="61">
        <v>100000</v>
      </c>
      <c r="T19" s="60">
        <v>1.15</v>
      </c>
      <c r="U19" s="61">
        <v>110000</v>
      </c>
      <c r="V19" s="60">
        <v>1.19</v>
      </c>
      <c r="X19" s="55">
        <v>12</v>
      </c>
      <c r="Y19" s="55" t="s">
        <v>1250</v>
      </c>
      <c r="Z19" s="55" t="s">
        <v>1260</v>
      </c>
      <c r="AA19" s="55">
        <v>1</v>
      </c>
      <c r="AB19" s="55">
        <v>0.3</v>
      </c>
      <c r="AD19" s="12">
        <v>12</v>
      </c>
      <c r="AE19" s="12" t="s">
        <v>1261</v>
      </c>
      <c r="AF19" s="12" t="s">
        <v>1370</v>
      </c>
      <c r="AG19" s="12" t="s">
        <v>1675</v>
      </c>
      <c r="AH19" s="12" t="s">
        <v>1676</v>
      </c>
      <c r="AJ19" s="55">
        <v>12</v>
      </c>
      <c r="AK19" s="55" t="s">
        <v>1313</v>
      </c>
      <c r="AL19" s="55" t="s">
        <v>1251</v>
      </c>
      <c r="AM19" s="55" t="s">
        <v>1643</v>
      </c>
      <c r="AN19" s="55" t="s">
        <v>1249</v>
      </c>
      <c r="AO19" s="55">
        <v>0.8</v>
      </c>
      <c r="AQ19" s="55">
        <v>12</v>
      </c>
      <c r="AR19" s="55" t="s">
        <v>1313</v>
      </c>
      <c r="AS19" s="55" t="s">
        <v>1251</v>
      </c>
      <c r="AT19" s="55" t="s">
        <v>91</v>
      </c>
      <c r="AU19" s="55" t="s">
        <v>1249</v>
      </c>
      <c r="AV19" s="55">
        <v>1</v>
      </c>
      <c r="AX19" s="55">
        <v>12</v>
      </c>
      <c r="AY19" s="55" t="s">
        <v>1250</v>
      </c>
      <c r="AZ19" s="55" t="s">
        <v>1251</v>
      </c>
      <c r="BA19" s="55">
        <v>19</v>
      </c>
      <c r="BB19" s="55">
        <v>19</v>
      </c>
      <c r="BC19" s="55" t="s">
        <v>1249</v>
      </c>
      <c r="BD19" s="55">
        <v>1.04</v>
      </c>
      <c r="BF19" s="55">
        <v>12</v>
      </c>
      <c r="BG19" s="55" t="s">
        <v>1313</v>
      </c>
      <c r="BH19" s="55" t="s">
        <v>1251</v>
      </c>
      <c r="BI19" s="55">
        <v>0</v>
      </c>
      <c r="BJ19" s="55">
        <v>10</v>
      </c>
      <c r="BK19" s="55">
        <v>0</v>
      </c>
      <c r="BL19" s="55">
        <v>10</v>
      </c>
      <c r="BM19" s="55" t="s">
        <v>1249</v>
      </c>
      <c r="BN19" s="55">
        <v>1</v>
      </c>
      <c r="BP19" s="55">
        <v>12</v>
      </c>
      <c r="BQ19" s="55" t="s">
        <v>1250</v>
      </c>
      <c r="BR19" s="55" t="s">
        <v>1251</v>
      </c>
      <c r="BS19" s="55" t="s">
        <v>1257</v>
      </c>
      <c r="BT19" s="55" t="s">
        <v>1643</v>
      </c>
      <c r="BU19" s="55">
        <v>8</v>
      </c>
      <c r="BV19" s="55">
        <v>14</v>
      </c>
      <c r="BW19" s="55" t="s">
        <v>1249</v>
      </c>
      <c r="BX19" s="55">
        <v>0.85</v>
      </c>
      <c r="BZ19" s="55">
        <v>12</v>
      </c>
      <c r="CA19" s="55" t="s">
        <v>1359</v>
      </c>
      <c r="CB19" s="55" t="s">
        <v>1251</v>
      </c>
      <c r="CC19" s="55">
        <v>1</v>
      </c>
      <c r="CD19" s="55" t="s">
        <v>1249</v>
      </c>
      <c r="CE19" s="55">
        <v>1</v>
      </c>
      <c r="CG19" s="55">
        <v>12</v>
      </c>
      <c r="CH19" s="55" t="s">
        <v>1566</v>
      </c>
      <c r="CI19" s="55" t="s">
        <v>1251</v>
      </c>
      <c r="CJ19" s="55">
        <v>350000</v>
      </c>
      <c r="CK19" s="55">
        <v>499999</v>
      </c>
      <c r="CL19" s="55" t="s">
        <v>1258</v>
      </c>
      <c r="CM19" s="55">
        <v>0.95</v>
      </c>
      <c r="CS19" s="55">
        <v>12</v>
      </c>
      <c r="CT19" s="55" t="s">
        <v>1313</v>
      </c>
      <c r="CU19" s="55" t="s">
        <v>1251</v>
      </c>
      <c r="CV19" s="55">
        <v>3</v>
      </c>
      <c r="CW19" s="55" t="s">
        <v>1249</v>
      </c>
      <c r="CX19" s="55">
        <v>1.3</v>
      </c>
      <c r="CZ19" s="55">
        <v>12</v>
      </c>
      <c r="DA19" s="55" t="s">
        <v>1313</v>
      </c>
      <c r="DB19" s="55" t="s">
        <v>1251</v>
      </c>
      <c r="DC19" s="55">
        <v>2</v>
      </c>
      <c r="DD19" s="55" t="s">
        <v>1249</v>
      </c>
      <c r="DE19" s="55">
        <v>1</v>
      </c>
      <c r="DG19" s="55">
        <v>12</v>
      </c>
      <c r="DH19" s="55" t="s">
        <v>1313</v>
      </c>
      <c r="DI19" s="55" t="s">
        <v>1251</v>
      </c>
      <c r="DJ19" s="55" t="s">
        <v>1677</v>
      </c>
      <c r="DK19" s="55" t="s">
        <v>1249</v>
      </c>
      <c r="DL19" s="55">
        <v>0.95</v>
      </c>
      <c r="DN19" s="55">
        <v>12</v>
      </c>
      <c r="DO19" s="55" t="s">
        <v>1309</v>
      </c>
      <c r="DP19" s="55" t="s">
        <v>1259</v>
      </c>
      <c r="DQ19" s="55" t="s">
        <v>1260</v>
      </c>
      <c r="DR19" s="55" t="s">
        <v>1261</v>
      </c>
      <c r="DS19" s="55">
        <v>33004</v>
      </c>
      <c r="DT19" s="55">
        <v>10000</v>
      </c>
      <c r="DU19" s="55" t="s">
        <v>1249</v>
      </c>
      <c r="DV19" s="55">
        <v>1</v>
      </c>
      <c r="DX19" s="55">
        <v>12</v>
      </c>
      <c r="DY19" s="55" t="s">
        <v>1313</v>
      </c>
      <c r="DZ19" s="55" t="s">
        <v>1251</v>
      </c>
      <c r="EA19" s="55">
        <v>2500</v>
      </c>
      <c r="EB19" s="64">
        <v>0</v>
      </c>
      <c r="EC19" s="55" t="s">
        <v>1249</v>
      </c>
      <c r="ED19" s="55">
        <v>0.925</v>
      </c>
      <c r="EF19" s="55">
        <v>12</v>
      </c>
      <c r="EG19" s="55" t="s">
        <v>1250</v>
      </c>
      <c r="EH19" s="55" t="s">
        <v>1251</v>
      </c>
      <c r="EI19" s="55">
        <v>5000</v>
      </c>
      <c r="EJ19" s="55">
        <v>5000</v>
      </c>
      <c r="EK19" s="55">
        <v>0.95</v>
      </c>
      <c r="EM19" s="55">
        <v>12</v>
      </c>
      <c r="EN19" s="55" t="s">
        <v>42</v>
      </c>
      <c r="EO19" s="55" t="s">
        <v>1251</v>
      </c>
      <c r="EP19" s="55">
        <v>3</v>
      </c>
      <c r="EQ19" s="55">
        <v>-1</v>
      </c>
      <c r="ER19" s="55">
        <v>-1</v>
      </c>
      <c r="ES19" s="55" t="s">
        <v>1249</v>
      </c>
      <c r="ET19" s="55">
        <v>1.42</v>
      </c>
      <c r="EV19" s="55">
        <v>12</v>
      </c>
      <c r="EW19" s="55" t="s">
        <v>42</v>
      </c>
      <c r="EX19" s="55" t="s">
        <v>763</v>
      </c>
      <c r="EY19" s="55">
        <v>5</v>
      </c>
      <c r="EZ19" s="55">
        <v>1995</v>
      </c>
      <c r="FA19" s="55">
        <v>2999</v>
      </c>
      <c r="FB19" s="55" t="s">
        <v>1361</v>
      </c>
      <c r="FC19" s="55" t="s">
        <v>1249</v>
      </c>
      <c r="FD19" s="55">
        <v>10</v>
      </c>
      <c r="FF19" s="55">
        <v>12</v>
      </c>
      <c r="FG19" s="55" t="s">
        <v>42</v>
      </c>
      <c r="FH19" s="55" t="s">
        <v>900</v>
      </c>
      <c r="FI19" s="55">
        <v>1</v>
      </c>
      <c r="FJ19" s="55">
        <v>2500</v>
      </c>
      <c r="FK19" s="55" t="s">
        <v>1249</v>
      </c>
      <c r="FL19" s="55">
        <v>0.3</v>
      </c>
      <c r="FN19" s="55">
        <v>12</v>
      </c>
      <c r="FO19" s="55" t="s">
        <v>1313</v>
      </c>
      <c r="FP19" s="55" t="s">
        <v>1251</v>
      </c>
      <c r="FQ19" s="55">
        <v>15000</v>
      </c>
      <c r="FR19" s="55" t="s">
        <v>1249</v>
      </c>
      <c r="FS19" s="55">
        <v>50</v>
      </c>
      <c r="FU19" s="55">
        <v>12</v>
      </c>
      <c r="FV19" s="55" t="s">
        <v>1313</v>
      </c>
      <c r="FW19" s="55" t="s">
        <v>1251</v>
      </c>
      <c r="FX19" s="55">
        <v>25000</v>
      </c>
      <c r="FY19" s="55" t="s">
        <v>1249</v>
      </c>
      <c r="FZ19" s="55">
        <v>100</v>
      </c>
      <c r="GH19" s="55">
        <v>12</v>
      </c>
      <c r="GI19" s="55" t="s">
        <v>1250</v>
      </c>
      <c r="GJ19" s="55" t="s">
        <v>1251</v>
      </c>
      <c r="GK19" s="55">
        <v>21000</v>
      </c>
      <c r="GL19" s="55">
        <v>80</v>
      </c>
      <c r="GT19" s="55">
        <v>12</v>
      </c>
      <c r="GU19" s="55" t="s">
        <v>1313</v>
      </c>
      <c r="GV19" s="55" t="s">
        <v>1263</v>
      </c>
      <c r="GW19" s="55" t="s">
        <v>134</v>
      </c>
      <c r="GX19" s="55" t="s">
        <v>1643</v>
      </c>
      <c r="GY19" s="55" t="s">
        <v>1249</v>
      </c>
      <c r="GZ19" s="55">
        <v>0.15</v>
      </c>
      <c r="HB19" s="55">
        <v>12</v>
      </c>
      <c r="HC19" s="55" t="s">
        <v>1313</v>
      </c>
      <c r="HD19" s="55" t="s">
        <v>1263</v>
      </c>
      <c r="HE19" s="55" t="s">
        <v>134</v>
      </c>
      <c r="HF19" s="55">
        <v>15</v>
      </c>
      <c r="HG19" s="55" t="s">
        <v>1249</v>
      </c>
      <c r="HH19" s="55">
        <v>0.8</v>
      </c>
      <c r="HJ19" s="55">
        <v>12</v>
      </c>
      <c r="HK19" s="55" t="s">
        <v>1250</v>
      </c>
      <c r="HL19" s="55" t="s">
        <v>1263</v>
      </c>
      <c r="HM19" s="55">
        <v>5</v>
      </c>
      <c r="HN19" s="55" t="s">
        <v>134</v>
      </c>
      <c r="HO19" s="55" t="s">
        <v>1360</v>
      </c>
      <c r="HP19" s="55">
        <v>0.05</v>
      </c>
      <c r="HR19" s="55">
        <v>12</v>
      </c>
      <c r="HS19" s="55" t="s">
        <v>1566</v>
      </c>
      <c r="HT19" s="55" t="s">
        <v>1251</v>
      </c>
      <c r="HU19" s="55">
        <v>0</v>
      </c>
      <c r="HV19" s="55" t="s">
        <v>1258</v>
      </c>
      <c r="HW19" s="55">
        <v>0</v>
      </c>
      <c r="HY19" s="55">
        <v>12</v>
      </c>
      <c r="HZ19" s="55" t="s">
        <v>1706</v>
      </c>
      <c r="IA19" s="55" t="s">
        <v>1251</v>
      </c>
      <c r="IB19" s="55" t="s">
        <v>23</v>
      </c>
      <c r="IC19" s="55" t="s">
        <v>1258</v>
      </c>
      <c r="ID19" s="55">
        <v>0</v>
      </c>
      <c r="IJ19" s="55">
        <v>12</v>
      </c>
      <c r="IK19" s="55" t="s">
        <v>1313</v>
      </c>
      <c r="IL19" s="55" t="s">
        <v>1251</v>
      </c>
      <c r="IM19" s="55">
        <v>1000000</v>
      </c>
      <c r="IN19" s="55" t="s">
        <v>1249</v>
      </c>
      <c r="IO19" s="55">
        <v>200</v>
      </c>
      <c r="IQ19" s="55">
        <v>12</v>
      </c>
      <c r="IR19" s="55" t="s">
        <v>1313</v>
      </c>
      <c r="IS19" s="55" t="s">
        <v>1251</v>
      </c>
      <c r="IT19" s="55">
        <v>3000</v>
      </c>
      <c r="IU19" s="55">
        <v>10</v>
      </c>
      <c r="IW19" s="55">
        <v>12</v>
      </c>
      <c r="IX19" s="55" t="s">
        <v>1250</v>
      </c>
      <c r="IY19" s="55" t="s">
        <v>1644</v>
      </c>
      <c r="IZ19" s="55" t="s">
        <v>1362</v>
      </c>
      <c r="JA19" s="55">
        <v>300</v>
      </c>
      <c r="JC19" s="55">
        <v>12</v>
      </c>
      <c r="JD19" s="55" t="s">
        <v>1517</v>
      </c>
      <c r="JE19" s="55" t="s">
        <v>1261</v>
      </c>
      <c r="JF19" s="55" t="s">
        <v>1261</v>
      </c>
      <c r="JG19" s="55" t="s">
        <v>1261</v>
      </c>
      <c r="JH19" s="55">
        <v>-0.05</v>
      </c>
      <c r="JJ19" s="55">
        <v>12</v>
      </c>
      <c r="JK19" s="55" t="s">
        <v>1517</v>
      </c>
      <c r="JL19" s="55" t="s">
        <v>1261</v>
      </c>
      <c r="JM19" s="55" t="s">
        <v>1261</v>
      </c>
      <c r="JN19" s="55" t="s">
        <v>1261</v>
      </c>
      <c r="JO19" s="55">
        <v>0.025</v>
      </c>
      <c r="JP19" s="55">
        <v>-0.025</v>
      </c>
      <c r="JQ19" s="55">
        <v>0.07</v>
      </c>
      <c r="JW19" s="12">
        <v>12</v>
      </c>
      <c r="JX19" s="12" t="s">
        <v>665</v>
      </c>
      <c r="JY19" s="12" t="s">
        <v>1378</v>
      </c>
      <c r="KA19" s="12">
        <v>12</v>
      </c>
      <c r="KB19" s="12" t="s">
        <v>1707</v>
      </c>
      <c r="KC19" s="12">
        <v>0.45</v>
      </c>
      <c r="KE19" s="37">
        <v>12</v>
      </c>
      <c r="KF19" s="12" t="s">
        <v>1261</v>
      </c>
      <c r="KG19" s="12" t="s">
        <v>1708</v>
      </c>
      <c r="KH19" s="12">
        <v>100</v>
      </c>
      <c r="KJ19" s="12">
        <v>12</v>
      </c>
      <c r="KK19" s="12" t="s">
        <v>1313</v>
      </c>
      <c r="KL19" s="12" t="s">
        <v>1680</v>
      </c>
      <c r="KM19" s="12">
        <v>0.01</v>
      </c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12" t="s">
        <v>1709</v>
      </c>
      <c r="NH19" s="7"/>
      <c r="NI19" s="7"/>
      <c r="NJ19" s="7"/>
      <c r="NK19" s="12" t="s">
        <v>1710</v>
      </c>
      <c r="NL19" s="7"/>
      <c r="NM19" s="12" t="s">
        <v>945</v>
      </c>
      <c r="NN19" s="7"/>
      <c r="NO19" s="7"/>
      <c r="NP19" s="7"/>
      <c r="NQ19" s="7"/>
      <c r="NR19" s="7"/>
      <c r="NS19" s="12" t="s">
        <v>1711</v>
      </c>
      <c r="NT19" s="7"/>
      <c r="NU19" s="12" t="s">
        <v>1206</v>
      </c>
      <c r="NV19" s="7"/>
      <c r="NW19" s="12" t="s">
        <v>1572</v>
      </c>
      <c r="NX19" s="7"/>
      <c r="NY19" s="12" t="s">
        <v>1597</v>
      </c>
      <c r="NZ19" s="7"/>
      <c r="OA19" s="12" t="s">
        <v>1712</v>
      </c>
      <c r="OB19" s="7"/>
      <c r="OC19" s="12" t="s">
        <v>1330</v>
      </c>
      <c r="OD19" s="7"/>
      <c r="OE19" s="12" t="s">
        <v>1469</v>
      </c>
      <c r="OF19" s="7"/>
      <c r="OG19" s="12" t="s">
        <v>1713</v>
      </c>
      <c r="OH19" s="7"/>
      <c r="OI19" s="7"/>
      <c r="OJ19" s="7"/>
      <c r="OK19" s="12" t="s">
        <v>1714</v>
      </c>
      <c r="OL19" s="7"/>
      <c r="OM19" s="7"/>
      <c r="ON19" s="7"/>
      <c r="OO19" s="12" t="s">
        <v>1382</v>
      </c>
      <c r="OP19" s="7"/>
      <c r="OQ19" s="12" t="s">
        <v>1715</v>
      </c>
      <c r="OR19" s="7"/>
      <c r="OS19" s="12" t="s">
        <v>938</v>
      </c>
      <c r="OT19" s="7"/>
      <c r="OU19" s="12" t="s">
        <v>1323</v>
      </c>
      <c r="OV19" s="7"/>
      <c r="OW19" s="7"/>
      <c r="OX19" s="7"/>
      <c r="OY19" s="7"/>
      <c r="OZ19" s="7"/>
      <c r="PA19" s="12" t="s">
        <v>885</v>
      </c>
      <c r="PB19" s="7"/>
      <c r="PC19" s="12" t="s">
        <v>1716</v>
      </c>
      <c r="PD19" s="7"/>
      <c r="PE19" s="12" t="s">
        <v>1717</v>
      </c>
      <c r="PF19" s="7"/>
      <c r="PG19" s="12" t="s">
        <v>1718</v>
      </c>
      <c r="PH19" s="7"/>
      <c r="PI19" s="12" t="s">
        <v>1719</v>
      </c>
      <c r="PJ19" s="7"/>
      <c r="PK19" s="12" t="s">
        <v>1720</v>
      </c>
      <c r="PL19" s="7"/>
      <c r="PM19" s="7"/>
      <c r="PN19" s="7"/>
      <c r="PO19" s="12" t="s">
        <v>1721</v>
      </c>
      <c r="PP19" s="7"/>
      <c r="PQ19" s="12" t="s">
        <v>1722</v>
      </c>
      <c r="PR19" s="7"/>
      <c r="PS19" s="12" t="s">
        <v>1723</v>
      </c>
      <c r="PT19" s="7"/>
      <c r="PU19" s="12" t="s">
        <v>1724</v>
      </c>
      <c r="PV19" s="7"/>
      <c r="PW19" s="12" t="s">
        <v>1725</v>
      </c>
      <c r="PX19" s="7"/>
      <c r="PY19" s="12" t="s">
        <v>1726</v>
      </c>
      <c r="PZ19" s="7"/>
      <c r="QA19" s="12" t="s">
        <v>1727</v>
      </c>
      <c r="QB19" s="7"/>
      <c r="QC19" s="7"/>
      <c r="QD19" s="7"/>
      <c r="QE19" s="7"/>
      <c r="QF19" s="7"/>
      <c r="QG19" s="7"/>
      <c r="QH19" s="12" t="s">
        <v>1728</v>
      </c>
      <c r="QI19" s="12" t="s">
        <v>1729</v>
      </c>
      <c r="QJ19" s="12">
        <v>100</v>
      </c>
      <c r="QK19" s="12">
        <v>200</v>
      </c>
      <c r="QL19" s="7"/>
      <c r="QM19" s="7"/>
      <c r="QU19" s="13" t="s">
        <v>1730</v>
      </c>
      <c r="QV19" s="13">
        <v>2.5</v>
      </c>
      <c r="QW19" s="14" t="s">
        <v>1731</v>
      </c>
      <c r="QX19" s="13" t="s">
        <v>1709</v>
      </c>
      <c r="QZ19" s="13" t="s">
        <v>1710</v>
      </c>
      <c r="RA19" s="6" t="s">
        <v>945</v>
      </c>
      <c r="RD19" s="14" t="s">
        <v>938</v>
      </c>
      <c r="RE19" s="13" t="s">
        <v>1206</v>
      </c>
      <c r="RF19" s="5" t="s">
        <v>1572</v>
      </c>
      <c r="RG19" s="13" t="s">
        <v>1732</v>
      </c>
      <c r="RH19" s="5" t="s">
        <v>1712</v>
      </c>
      <c r="RI19" s="14" t="s">
        <v>1330</v>
      </c>
      <c r="RJ19" s="13" t="s">
        <v>1469</v>
      </c>
      <c r="RK19" s="6" t="s">
        <v>1713</v>
      </c>
      <c r="RM19" s="13" t="s">
        <v>1714</v>
      </c>
      <c r="RO19" s="14" t="s">
        <v>1382</v>
      </c>
      <c r="RP19" s="13" t="s">
        <v>1715</v>
      </c>
      <c r="RQ19" s="5" t="s">
        <v>938</v>
      </c>
      <c r="RR19" s="13" t="s">
        <v>1323</v>
      </c>
      <c r="RU19" s="14" t="s">
        <v>885</v>
      </c>
      <c r="RV19" s="14" t="s">
        <v>1716</v>
      </c>
      <c r="RW19" s="14" t="s">
        <v>1717</v>
      </c>
      <c r="RX19" s="13" t="s">
        <v>1718</v>
      </c>
      <c r="RY19" s="6" t="s">
        <v>1719</v>
      </c>
      <c r="RZ19" s="6" t="s">
        <v>1720</v>
      </c>
      <c r="SB19" s="14" t="s">
        <v>1721</v>
      </c>
      <c r="SC19" s="14" t="s">
        <v>1722</v>
      </c>
      <c r="SD19" s="13" t="s">
        <v>1723</v>
      </c>
      <c r="SE19" s="5" t="s">
        <v>1724</v>
      </c>
      <c r="SF19" s="13" t="s">
        <v>796</v>
      </c>
      <c r="SG19" s="6" t="s">
        <v>1726</v>
      </c>
      <c r="SI19" s="13" t="s">
        <v>1727</v>
      </c>
      <c r="SJ19" s="6" t="s">
        <v>1389</v>
      </c>
      <c r="SN19" s="13" t="s">
        <v>1733</v>
      </c>
      <c r="SP19" s="13" t="s">
        <v>1734</v>
      </c>
      <c r="SX19" s="13" t="s">
        <v>1735</v>
      </c>
      <c r="TA19" s="13" t="s">
        <v>1736</v>
      </c>
    </row>
    <row r="20" ht="14.25" customHeight="1" outlineLevel="1" spans="1:521">
      <c r="A20" s="13">
        <v>13</v>
      </c>
      <c r="B20" s="62" t="s">
        <v>1706</v>
      </c>
      <c r="C20" s="62" t="s">
        <v>1261</v>
      </c>
      <c r="D20" s="62" t="s">
        <v>1261</v>
      </c>
      <c r="E20" s="13">
        <v>1.58</v>
      </c>
      <c r="G20" s="55">
        <v>13</v>
      </c>
      <c r="H20" s="55" t="s">
        <v>42</v>
      </c>
      <c r="I20" s="55" t="s">
        <v>1252</v>
      </c>
      <c r="J20" s="55" t="s">
        <v>1432</v>
      </c>
      <c r="K20" s="55" t="s">
        <v>1249</v>
      </c>
      <c r="L20" s="56">
        <v>0.315</v>
      </c>
      <c r="N20" s="57">
        <v>13</v>
      </c>
      <c r="O20" s="57" t="s">
        <v>1250</v>
      </c>
      <c r="P20" s="57" t="s">
        <v>1251</v>
      </c>
      <c r="Q20" s="58">
        <v>110000</v>
      </c>
      <c r="R20" s="58">
        <v>119999</v>
      </c>
      <c r="S20" s="58">
        <v>110000</v>
      </c>
      <c r="T20" s="57">
        <v>1.19</v>
      </c>
      <c r="U20" s="58">
        <v>120000</v>
      </c>
      <c r="V20" s="57">
        <v>1.23</v>
      </c>
      <c r="X20" s="55">
        <v>13</v>
      </c>
      <c r="Y20" s="55" t="s">
        <v>1250</v>
      </c>
      <c r="Z20" s="55" t="s">
        <v>1260</v>
      </c>
      <c r="AA20" s="55">
        <v>2</v>
      </c>
      <c r="AB20" s="55">
        <v>0.2</v>
      </c>
      <c r="AD20" s="12">
        <v>13</v>
      </c>
      <c r="AE20" s="12" t="s">
        <v>1261</v>
      </c>
      <c r="AF20" s="12" t="s">
        <v>1719</v>
      </c>
      <c r="AG20" s="12" t="s">
        <v>1675</v>
      </c>
      <c r="AH20" s="12" t="s">
        <v>1676</v>
      </c>
      <c r="AJ20" s="55">
        <v>13</v>
      </c>
      <c r="AK20" s="55" t="s">
        <v>1359</v>
      </c>
      <c r="AL20" s="55" t="s">
        <v>1251</v>
      </c>
      <c r="AM20" s="55" t="s">
        <v>1643</v>
      </c>
      <c r="AN20" s="55" t="s">
        <v>1249</v>
      </c>
      <c r="AO20" s="55">
        <v>0.8</v>
      </c>
      <c r="AQ20" s="55">
        <v>13</v>
      </c>
      <c r="AR20" s="55" t="s">
        <v>1359</v>
      </c>
      <c r="AS20" s="55" t="s">
        <v>1251</v>
      </c>
      <c r="AT20" s="55" t="s">
        <v>91</v>
      </c>
      <c r="AU20" s="55" t="s">
        <v>1249</v>
      </c>
      <c r="AV20" s="55">
        <v>1</v>
      </c>
      <c r="AX20" s="55">
        <v>13</v>
      </c>
      <c r="AY20" s="55" t="s">
        <v>1250</v>
      </c>
      <c r="AZ20" s="55" t="s">
        <v>1251</v>
      </c>
      <c r="BA20" s="55">
        <v>2</v>
      </c>
      <c r="BB20" s="55">
        <v>2</v>
      </c>
      <c r="BC20" s="55" t="s">
        <v>1249</v>
      </c>
      <c r="BD20" s="55">
        <v>0.82</v>
      </c>
      <c r="BF20" s="55">
        <v>13</v>
      </c>
      <c r="BG20" s="55" t="s">
        <v>1359</v>
      </c>
      <c r="BH20" s="55" t="s">
        <v>1251</v>
      </c>
      <c r="BI20" s="55">
        <v>0</v>
      </c>
      <c r="BJ20" s="55">
        <v>10</v>
      </c>
      <c r="BK20" s="55">
        <v>0</v>
      </c>
      <c r="BL20" s="55">
        <v>10</v>
      </c>
      <c r="BM20" s="55" t="s">
        <v>1249</v>
      </c>
      <c r="BN20" s="55">
        <v>1</v>
      </c>
      <c r="BP20" s="55">
        <v>13</v>
      </c>
      <c r="BQ20" s="55" t="s">
        <v>1250</v>
      </c>
      <c r="BR20" s="55" t="s">
        <v>1251</v>
      </c>
      <c r="BS20" s="55" t="s">
        <v>1257</v>
      </c>
      <c r="BT20" s="55" t="s">
        <v>1643</v>
      </c>
      <c r="BU20" s="55">
        <v>15</v>
      </c>
      <c r="BV20" s="55">
        <v>100</v>
      </c>
      <c r="BW20" s="55" t="s">
        <v>1249</v>
      </c>
      <c r="BX20" s="55">
        <v>0.75</v>
      </c>
      <c r="BZ20" s="55">
        <v>13</v>
      </c>
      <c r="CA20" s="55" t="s">
        <v>1359</v>
      </c>
      <c r="CB20" s="55" t="s">
        <v>1251</v>
      </c>
      <c r="CC20" s="55">
        <v>2</v>
      </c>
      <c r="CD20" s="55" t="s">
        <v>1249</v>
      </c>
      <c r="CE20" s="55">
        <v>1.1</v>
      </c>
      <c r="CG20" s="55">
        <v>13</v>
      </c>
      <c r="CH20" s="55" t="s">
        <v>1566</v>
      </c>
      <c r="CI20" s="55" t="s">
        <v>1251</v>
      </c>
      <c r="CJ20" s="55">
        <v>500000</v>
      </c>
      <c r="CK20" s="55">
        <v>1000000</v>
      </c>
      <c r="CL20" s="55" t="s">
        <v>1258</v>
      </c>
      <c r="CM20" s="55">
        <v>0.9</v>
      </c>
      <c r="CS20" s="55">
        <v>13</v>
      </c>
      <c r="CT20" s="55" t="s">
        <v>1359</v>
      </c>
      <c r="CU20" s="55" t="s">
        <v>1251</v>
      </c>
      <c r="CV20" s="55">
        <v>3</v>
      </c>
      <c r="CW20" s="55" t="s">
        <v>1249</v>
      </c>
      <c r="CX20" s="55">
        <v>1.3</v>
      </c>
      <c r="CZ20" s="55">
        <v>13</v>
      </c>
      <c r="DA20" s="55" t="s">
        <v>1359</v>
      </c>
      <c r="DB20" s="55" t="s">
        <v>1251</v>
      </c>
      <c r="DC20" s="55">
        <v>2</v>
      </c>
      <c r="DD20" s="55" t="s">
        <v>1249</v>
      </c>
      <c r="DE20" s="55">
        <v>1</v>
      </c>
      <c r="DG20" s="55">
        <v>13</v>
      </c>
      <c r="DH20" s="55" t="s">
        <v>1359</v>
      </c>
      <c r="DI20" s="55" t="s">
        <v>1251</v>
      </c>
      <c r="DJ20" s="55" t="s">
        <v>1677</v>
      </c>
      <c r="DK20" s="55" t="s">
        <v>1249</v>
      </c>
      <c r="DL20" s="55">
        <v>0.95</v>
      </c>
      <c r="DN20" s="55">
        <v>13</v>
      </c>
      <c r="DO20" s="55" t="s">
        <v>1309</v>
      </c>
      <c r="DP20" s="55" t="s">
        <v>1259</v>
      </c>
      <c r="DQ20" s="55" t="s">
        <v>1260</v>
      </c>
      <c r="DR20" s="55" t="s">
        <v>1261</v>
      </c>
      <c r="DS20" s="55">
        <v>33013</v>
      </c>
      <c r="DT20" s="55">
        <v>10000</v>
      </c>
      <c r="DU20" s="55" t="s">
        <v>1249</v>
      </c>
      <c r="DV20" s="55">
        <v>1</v>
      </c>
      <c r="DX20" s="55">
        <v>13</v>
      </c>
      <c r="DY20" s="55" t="s">
        <v>1359</v>
      </c>
      <c r="DZ20" s="55" t="s">
        <v>1251</v>
      </c>
      <c r="EA20" s="55">
        <v>2500</v>
      </c>
      <c r="EB20" s="64">
        <v>0</v>
      </c>
      <c r="EC20" s="55" t="s">
        <v>1249</v>
      </c>
      <c r="ED20" s="55">
        <v>0.925</v>
      </c>
      <c r="EM20" s="55">
        <v>13</v>
      </c>
      <c r="EN20" s="55" t="s">
        <v>42</v>
      </c>
      <c r="EO20" s="55" t="s">
        <v>1251</v>
      </c>
      <c r="EP20" s="55">
        <v>4</v>
      </c>
      <c r="EQ20" s="55">
        <v>-1</v>
      </c>
      <c r="ER20" s="55">
        <v>-1</v>
      </c>
      <c r="ES20" s="55" t="s">
        <v>1249</v>
      </c>
      <c r="ET20" s="55">
        <v>1.42</v>
      </c>
      <c r="EV20" s="55">
        <v>13</v>
      </c>
      <c r="EW20" s="55" t="s">
        <v>42</v>
      </c>
      <c r="EX20" s="55" t="s">
        <v>763</v>
      </c>
      <c r="EY20" s="55">
        <v>6</v>
      </c>
      <c r="EZ20" s="55">
        <v>0</v>
      </c>
      <c r="FA20" s="55">
        <v>1994</v>
      </c>
      <c r="FB20" s="55" t="s">
        <v>1262</v>
      </c>
      <c r="FC20" s="55" t="s">
        <v>1249</v>
      </c>
      <c r="FD20" s="55">
        <v>0</v>
      </c>
      <c r="FF20" s="55">
        <v>13</v>
      </c>
      <c r="FG20" s="55" t="s">
        <v>42</v>
      </c>
      <c r="FH20" s="55" t="s">
        <v>900</v>
      </c>
      <c r="FI20" s="55">
        <v>1</v>
      </c>
      <c r="FJ20" s="55">
        <v>1000</v>
      </c>
      <c r="FK20" s="55" t="s">
        <v>1249</v>
      </c>
      <c r="FL20" s="55">
        <v>0.3</v>
      </c>
      <c r="FN20" s="55">
        <v>13</v>
      </c>
      <c r="FO20" s="55" t="s">
        <v>1359</v>
      </c>
      <c r="FP20" s="55" t="s">
        <v>1251</v>
      </c>
      <c r="FQ20" s="55">
        <v>15000</v>
      </c>
      <c r="FR20" s="55" t="s">
        <v>1249</v>
      </c>
      <c r="FS20" s="55">
        <v>50</v>
      </c>
      <c r="FU20" s="55">
        <v>13</v>
      </c>
      <c r="FV20" s="55" t="s">
        <v>1359</v>
      </c>
      <c r="FW20" s="55" t="s">
        <v>1251</v>
      </c>
      <c r="FX20" s="55">
        <v>25000</v>
      </c>
      <c r="FY20" s="55" t="s">
        <v>1249</v>
      </c>
      <c r="FZ20" s="55">
        <v>100</v>
      </c>
      <c r="GH20" s="55">
        <v>13</v>
      </c>
      <c r="GI20" s="55" t="s">
        <v>1250</v>
      </c>
      <c r="GJ20" s="55" t="s">
        <v>1251</v>
      </c>
      <c r="GK20" s="55">
        <v>22000</v>
      </c>
      <c r="GL20" s="55">
        <v>85</v>
      </c>
      <c r="GT20" s="55">
        <v>13</v>
      </c>
      <c r="GU20" s="55" t="s">
        <v>1359</v>
      </c>
      <c r="GV20" s="55" t="s">
        <v>1263</v>
      </c>
      <c r="GW20" s="55" t="s">
        <v>134</v>
      </c>
      <c r="GX20" s="55" t="s">
        <v>1643</v>
      </c>
      <c r="GY20" s="55" t="s">
        <v>1249</v>
      </c>
      <c r="GZ20" s="55">
        <v>0.15</v>
      </c>
      <c r="HB20" s="55">
        <v>13</v>
      </c>
      <c r="HC20" s="55" t="s">
        <v>1359</v>
      </c>
      <c r="HD20" s="55" t="s">
        <v>1263</v>
      </c>
      <c r="HE20" s="55" t="s">
        <v>134</v>
      </c>
      <c r="HF20" s="55">
        <v>15</v>
      </c>
      <c r="HG20" s="55" t="s">
        <v>1249</v>
      </c>
      <c r="HH20" s="55">
        <v>0.8</v>
      </c>
      <c r="HJ20" s="55">
        <v>13</v>
      </c>
      <c r="HK20" s="55" t="s">
        <v>1250</v>
      </c>
      <c r="HL20" s="55" t="s">
        <v>1263</v>
      </c>
      <c r="HM20" s="55">
        <v>10</v>
      </c>
      <c r="HN20" s="55" t="s">
        <v>134</v>
      </c>
      <c r="HO20" s="55" t="s">
        <v>1360</v>
      </c>
      <c r="HP20" s="55">
        <v>0.04</v>
      </c>
      <c r="HR20" s="55">
        <v>13</v>
      </c>
      <c r="HS20" s="55" t="s">
        <v>1678</v>
      </c>
      <c r="HT20" s="55" t="s">
        <v>1251</v>
      </c>
      <c r="HU20" s="55">
        <v>0</v>
      </c>
      <c r="HV20" s="55" t="s">
        <v>1258</v>
      </c>
      <c r="HW20" s="55">
        <v>0</v>
      </c>
      <c r="HY20" s="55">
        <v>13</v>
      </c>
      <c r="HZ20" s="55" t="s">
        <v>1706</v>
      </c>
      <c r="IA20" s="55" t="s">
        <v>1251</v>
      </c>
      <c r="IB20" s="55" t="s">
        <v>134</v>
      </c>
      <c r="IC20" s="55" t="s">
        <v>1258</v>
      </c>
      <c r="ID20" s="55">
        <v>0</v>
      </c>
      <c r="IJ20" s="55">
        <v>13</v>
      </c>
      <c r="IK20" s="55" t="s">
        <v>1359</v>
      </c>
      <c r="IL20" s="55" t="s">
        <v>1251</v>
      </c>
      <c r="IM20" s="55">
        <v>1000000</v>
      </c>
      <c r="IN20" s="55" t="s">
        <v>1249</v>
      </c>
      <c r="IO20" s="55">
        <v>200</v>
      </c>
      <c r="IQ20" s="55">
        <v>13</v>
      </c>
      <c r="IR20" s="55" t="s">
        <v>1313</v>
      </c>
      <c r="IS20" s="55" t="s">
        <v>1251</v>
      </c>
      <c r="IT20" s="55">
        <v>4000</v>
      </c>
      <c r="IU20" s="55">
        <v>15</v>
      </c>
      <c r="IW20" s="55">
        <v>13</v>
      </c>
      <c r="IX20" s="55" t="s">
        <v>1250</v>
      </c>
      <c r="IY20" s="55" t="s">
        <v>1644</v>
      </c>
      <c r="IZ20" s="55" t="s">
        <v>1407</v>
      </c>
      <c r="JA20" s="55">
        <v>300</v>
      </c>
      <c r="JC20" s="55">
        <v>13</v>
      </c>
      <c r="JD20" s="55" t="s">
        <v>1556</v>
      </c>
      <c r="JE20" s="55" t="s">
        <v>1261</v>
      </c>
      <c r="JF20" s="55" t="s">
        <v>1261</v>
      </c>
      <c r="JG20" s="55" t="s">
        <v>1261</v>
      </c>
      <c r="JH20" s="55">
        <v>-0.05</v>
      </c>
      <c r="JJ20" s="55">
        <v>13</v>
      </c>
      <c r="JK20" s="55" t="s">
        <v>1556</v>
      </c>
      <c r="JL20" s="55" t="s">
        <v>1261</v>
      </c>
      <c r="JM20" s="55" t="s">
        <v>1261</v>
      </c>
      <c r="JN20" s="55" t="s">
        <v>1261</v>
      </c>
      <c r="JO20" s="55">
        <v>0.03</v>
      </c>
      <c r="JP20" s="55">
        <v>-0.02</v>
      </c>
      <c r="JQ20" s="55">
        <v>0.08</v>
      </c>
      <c r="JW20" s="12">
        <v>13</v>
      </c>
      <c r="JX20" s="12" t="s">
        <v>665</v>
      </c>
      <c r="JY20" s="12" t="s">
        <v>1460</v>
      </c>
      <c r="KA20" s="12">
        <v>13</v>
      </c>
      <c r="KB20" s="12" t="s">
        <v>1737</v>
      </c>
      <c r="KC20" s="12">
        <v>0.45</v>
      </c>
      <c r="KE20" s="37">
        <v>13</v>
      </c>
      <c r="KF20" s="12" t="s">
        <v>1261</v>
      </c>
      <c r="KG20" s="12" t="s">
        <v>1738</v>
      </c>
      <c r="KH20" s="12">
        <v>100</v>
      </c>
      <c r="KJ20" s="12">
        <v>13</v>
      </c>
      <c r="KK20" s="12" t="s">
        <v>1359</v>
      </c>
      <c r="KL20" s="12" t="s">
        <v>1680</v>
      </c>
      <c r="KM20" s="12">
        <v>0.01</v>
      </c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12" t="s">
        <v>1622</v>
      </c>
      <c r="NH20" s="7"/>
      <c r="NI20" s="7"/>
      <c r="NJ20" s="7"/>
      <c r="NK20" s="12" t="s">
        <v>1739</v>
      </c>
      <c r="NL20" s="7"/>
      <c r="NM20" s="12" t="s">
        <v>1740</v>
      </c>
      <c r="NN20" s="7"/>
      <c r="NO20" s="7"/>
      <c r="NP20" s="7"/>
      <c r="NQ20" s="7"/>
      <c r="NR20" s="7"/>
      <c r="NS20" s="12" t="s">
        <v>1741</v>
      </c>
      <c r="NT20" s="7"/>
      <c r="NU20" s="12" t="s">
        <v>947</v>
      </c>
      <c r="NV20" s="7"/>
      <c r="NW20" s="12" t="s">
        <v>1742</v>
      </c>
      <c r="NX20" s="7"/>
      <c r="NY20" s="12" t="s">
        <v>1732</v>
      </c>
      <c r="NZ20" s="7"/>
      <c r="OA20" s="12" t="s">
        <v>1743</v>
      </c>
      <c r="OB20" s="7"/>
      <c r="OC20" s="12" t="s">
        <v>1460</v>
      </c>
      <c r="OD20" s="7"/>
      <c r="OE20" s="12" t="s">
        <v>1615</v>
      </c>
      <c r="OF20" s="7"/>
      <c r="OG20" s="12" t="s">
        <v>1744</v>
      </c>
      <c r="OH20" s="7"/>
      <c r="OI20" s="7"/>
      <c r="OJ20" s="7"/>
      <c r="OK20" s="12" t="s">
        <v>1499</v>
      </c>
      <c r="OL20" s="7"/>
      <c r="OM20" s="7"/>
      <c r="ON20" s="7"/>
      <c r="OO20" s="12" t="s">
        <v>1469</v>
      </c>
      <c r="OP20" s="7"/>
      <c r="OQ20" s="12" t="s">
        <v>1553</v>
      </c>
      <c r="OR20" s="7"/>
      <c r="OS20" s="12" t="s">
        <v>1745</v>
      </c>
      <c r="OT20" s="7"/>
      <c r="OU20" s="12" t="s">
        <v>1616</v>
      </c>
      <c r="OV20" s="7"/>
      <c r="OW20" s="7"/>
      <c r="OX20" s="7"/>
      <c r="OY20" s="7"/>
      <c r="OZ20" s="7"/>
      <c r="PA20" s="12" t="s">
        <v>1746</v>
      </c>
      <c r="PB20" s="7"/>
      <c r="PC20" s="12" t="s">
        <v>1747</v>
      </c>
      <c r="PD20" s="7"/>
      <c r="PE20" s="12" t="s">
        <v>1748</v>
      </c>
      <c r="PF20" s="7"/>
      <c r="PG20" s="12" t="s">
        <v>1365</v>
      </c>
      <c r="PH20" s="7"/>
      <c r="PI20" s="12" t="s">
        <v>1749</v>
      </c>
      <c r="PJ20" s="7"/>
      <c r="PK20" s="12" t="s">
        <v>1750</v>
      </c>
      <c r="PL20" s="7"/>
      <c r="PM20" s="7"/>
      <c r="PN20" s="7"/>
      <c r="PO20" s="12" t="s">
        <v>629</v>
      </c>
      <c r="PP20" s="7"/>
      <c r="PQ20" s="12" t="s">
        <v>1615</v>
      </c>
      <c r="PR20" s="7"/>
      <c r="PS20" s="12" t="s">
        <v>1751</v>
      </c>
      <c r="PT20" s="7"/>
      <c r="PU20" s="12" t="s">
        <v>1752</v>
      </c>
      <c r="PV20" s="7"/>
      <c r="PW20" s="12" t="s">
        <v>1753</v>
      </c>
      <c r="PX20" s="7"/>
      <c r="PY20" s="12" t="s">
        <v>1754</v>
      </c>
      <c r="PZ20" s="7"/>
      <c r="QA20" s="12" t="s">
        <v>1755</v>
      </c>
      <c r="QB20" s="7"/>
      <c r="QC20" s="7"/>
      <c r="QD20" s="7"/>
      <c r="QE20" s="7"/>
      <c r="QF20" s="7"/>
      <c r="QG20" s="7"/>
      <c r="QH20" s="12" t="s">
        <v>1097</v>
      </c>
      <c r="QI20" s="12" t="s">
        <v>1756</v>
      </c>
      <c r="QJ20" s="12">
        <v>100</v>
      </c>
      <c r="QK20" s="12">
        <v>200</v>
      </c>
      <c r="QL20" s="7"/>
      <c r="QM20" s="7"/>
      <c r="QU20" s="13" t="s">
        <v>1757</v>
      </c>
      <c r="QV20" s="13">
        <v>2.5</v>
      </c>
      <c r="QW20" s="14" t="s">
        <v>1758</v>
      </c>
      <c r="QX20" s="13" t="s">
        <v>1622</v>
      </c>
      <c r="QZ20" s="13" t="s">
        <v>1739</v>
      </c>
      <c r="RA20" s="6" t="s">
        <v>1740</v>
      </c>
      <c r="RD20" s="14" t="s">
        <v>1711</v>
      </c>
      <c r="RE20" s="13" t="s">
        <v>947</v>
      </c>
      <c r="RF20" s="5" t="s">
        <v>1742</v>
      </c>
      <c r="RG20" s="13" t="s">
        <v>1597</v>
      </c>
      <c r="RH20" s="5" t="s">
        <v>1743</v>
      </c>
      <c r="RI20" s="14" t="s">
        <v>1460</v>
      </c>
      <c r="RJ20" s="13" t="s">
        <v>1615</v>
      </c>
      <c r="RK20" s="6" t="s">
        <v>1744</v>
      </c>
      <c r="RM20" s="13" t="s">
        <v>1499</v>
      </c>
      <c r="RO20" s="14" t="s">
        <v>1469</v>
      </c>
      <c r="RP20" s="13" t="s">
        <v>1553</v>
      </c>
      <c r="RQ20" s="5" t="s">
        <v>1745</v>
      </c>
      <c r="RR20" s="13" t="s">
        <v>1616</v>
      </c>
      <c r="RU20" s="14" t="s">
        <v>1746</v>
      </c>
      <c r="RV20" s="14" t="s">
        <v>1747</v>
      </c>
      <c r="RW20" s="14" t="s">
        <v>1748</v>
      </c>
      <c r="RX20" s="13" t="s">
        <v>1365</v>
      </c>
      <c r="RY20" s="6" t="s">
        <v>1749</v>
      </c>
      <c r="RZ20" s="6" t="s">
        <v>1750</v>
      </c>
      <c r="SB20" s="14" t="s">
        <v>629</v>
      </c>
      <c r="SC20" s="14" t="s">
        <v>1597</v>
      </c>
      <c r="SD20" s="13" t="s">
        <v>1751</v>
      </c>
      <c r="SE20" s="5" t="s">
        <v>1752</v>
      </c>
      <c r="SF20" s="13" t="s">
        <v>1225</v>
      </c>
      <c r="SG20" s="6" t="s">
        <v>1754</v>
      </c>
      <c r="SI20" s="13" t="s">
        <v>1755</v>
      </c>
      <c r="SN20" s="13" t="s">
        <v>1759</v>
      </c>
      <c r="SP20" s="13" t="s">
        <v>1760</v>
      </c>
      <c r="SX20" s="13" t="s">
        <v>1761</v>
      </c>
      <c r="TA20" s="13" t="s">
        <v>1762</v>
      </c>
    </row>
    <row r="21" ht="14.25" customHeight="1" outlineLevel="1" spans="1:521">
      <c r="G21" s="55">
        <v>14</v>
      </c>
      <c r="H21" s="55" t="s">
        <v>42</v>
      </c>
      <c r="I21" s="55" t="s">
        <v>1390</v>
      </c>
      <c r="J21" s="55" t="s">
        <v>1757</v>
      </c>
      <c r="K21" s="55" t="s">
        <v>1249</v>
      </c>
      <c r="L21" s="55">
        <v>0.42</v>
      </c>
      <c r="N21" s="60">
        <v>14</v>
      </c>
      <c r="O21" s="60" t="s">
        <v>1250</v>
      </c>
      <c r="P21" s="60" t="s">
        <v>1251</v>
      </c>
      <c r="Q21" s="61">
        <v>120000</v>
      </c>
      <c r="R21" s="61">
        <v>129999</v>
      </c>
      <c r="S21" s="61">
        <v>120000</v>
      </c>
      <c r="T21" s="60">
        <v>1.23</v>
      </c>
      <c r="U21" s="61">
        <v>130000</v>
      </c>
      <c r="V21" s="60">
        <v>1.27</v>
      </c>
      <c r="X21" s="55">
        <v>14</v>
      </c>
      <c r="Y21" s="55" t="s">
        <v>1250</v>
      </c>
      <c r="Z21" s="55" t="s">
        <v>1260</v>
      </c>
      <c r="AA21" s="55">
        <v>3</v>
      </c>
      <c r="AB21" s="55">
        <v>0.35</v>
      </c>
      <c r="AD21" s="12">
        <v>14</v>
      </c>
      <c r="AE21" s="12" t="s">
        <v>1261</v>
      </c>
      <c r="AF21" s="12" t="s">
        <v>1763</v>
      </c>
      <c r="AG21" s="12" t="s">
        <v>1675</v>
      </c>
      <c r="AH21" s="12" t="s">
        <v>1676</v>
      </c>
      <c r="AJ21" s="55">
        <v>14</v>
      </c>
      <c r="AK21" s="55" t="s">
        <v>1246</v>
      </c>
      <c r="AL21" s="55" t="s">
        <v>1251</v>
      </c>
      <c r="AM21" s="55" t="s">
        <v>1643</v>
      </c>
      <c r="AN21" s="55" t="s">
        <v>1249</v>
      </c>
      <c r="AO21" s="55">
        <v>0.8</v>
      </c>
      <c r="AQ21" s="55">
        <v>14</v>
      </c>
      <c r="AR21" s="55" t="s">
        <v>1246</v>
      </c>
      <c r="AS21" s="55" t="s">
        <v>1251</v>
      </c>
      <c r="AT21" s="55" t="s">
        <v>91</v>
      </c>
      <c r="AU21" s="55" t="s">
        <v>1249</v>
      </c>
      <c r="AV21" s="55">
        <v>1</v>
      </c>
      <c r="AX21" s="55">
        <v>14</v>
      </c>
      <c r="AY21" s="55" t="s">
        <v>1250</v>
      </c>
      <c r="AZ21" s="55" t="s">
        <v>1251</v>
      </c>
      <c r="BA21" s="55">
        <v>20</v>
      </c>
      <c r="BB21" s="55">
        <v>20</v>
      </c>
      <c r="BC21" s="55" t="s">
        <v>1249</v>
      </c>
      <c r="BD21" s="55">
        <v>1.05</v>
      </c>
      <c r="BF21" s="55">
        <v>14</v>
      </c>
      <c r="BG21" s="55" t="s">
        <v>1246</v>
      </c>
      <c r="BH21" s="55" t="s">
        <v>1251</v>
      </c>
      <c r="BI21" s="55">
        <v>0</v>
      </c>
      <c r="BJ21" s="55">
        <v>10</v>
      </c>
      <c r="BK21" s="55">
        <v>0</v>
      </c>
      <c r="BL21" s="55">
        <v>10</v>
      </c>
      <c r="BM21" s="55" t="s">
        <v>1249</v>
      </c>
      <c r="BN21" s="55">
        <v>1</v>
      </c>
      <c r="BP21" s="55">
        <v>14</v>
      </c>
      <c r="BQ21" s="55" t="s">
        <v>1250</v>
      </c>
      <c r="BR21" s="55" t="s">
        <v>1251</v>
      </c>
      <c r="BS21" s="55" t="s">
        <v>1257</v>
      </c>
      <c r="BT21" s="55" t="s">
        <v>1764</v>
      </c>
      <c r="BU21" s="55">
        <v>1</v>
      </c>
      <c r="BV21" s="55">
        <v>3</v>
      </c>
      <c r="BW21" s="55" t="s">
        <v>1249</v>
      </c>
      <c r="BX21" s="55">
        <v>1</v>
      </c>
      <c r="BZ21" s="55">
        <v>14</v>
      </c>
      <c r="CA21" s="55" t="s">
        <v>1359</v>
      </c>
      <c r="CB21" s="55" t="s">
        <v>1251</v>
      </c>
      <c r="CC21" s="55">
        <v>3</v>
      </c>
      <c r="CD21" s="55" t="s">
        <v>1249</v>
      </c>
      <c r="CE21" s="55">
        <v>1.5</v>
      </c>
      <c r="CG21" s="55">
        <v>14</v>
      </c>
      <c r="CH21" s="55" t="s">
        <v>1566</v>
      </c>
      <c r="CI21" s="55" t="s">
        <v>1251</v>
      </c>
      <c r="CJ21" s="55">
        <v>1000001</v>
      </c>
      <c r="CK21" s="55">
        <v>9999999999</v>
      </c>
      <c r="CL21" s="55" t="s">
        <v>1258</v>
      </c>
      <c r="CM21" s="55">
        <v>0.85</v>
      </c>
      <c r="CS21" s="55">
        <v>14</v>
      </c>
      <c r="CT21" s="55" t="s">
        <v>1246</v>
      </c>
      <c r="CU21" s="55" t="s">
        <v>1251</v>
      </c>
      <c r="CV21" s="55">
        <v>3</v>
      </c>
      <c r="CW21" s="55" t="s">
        <v>1249</v>
      </c>
      <c r="CX21" s="55">
        <v>1.3</v>
      </c>
      <c r="CZ21" s="55">
        <v>14</v>
      </c>
      <c r="DA21" s="55" t="s">
        <v>1246</v>
      </c>
      <c r="DB21" s="55" t="s">
        <v>1251</v>
      </c>
      <c r="DC21" s="55">
        <v>2</v>
      </c>
      <c r="DD21" s="55" t="s">
        <v>1249</v>
      </c>
      <c r="DE21" s="55">
        <v>1</v>
      </c>
      <c r="DG21" s="55">
        <v>14</v>
      </c>
      <c r="DH21" s="55" t="s">
        <v>1246</v>
      </c>
      <c r="DI21" s="55" t="s">
        <v>1251</v>
      </c>
      <c r="DJ21" s="55" t="s">
        <v>1677</v>
      </c>
      <c r="DK21" s="55" t="s">
        <v>1249</v>
      </c>
      <c r="DL21" s="55">
        <v>0.95</v>
      </c>
      <c r="DN21" s="55">
        <v>14</v>
      </c>
      <c r="DO21" s="55" t="s">
        <v>1309</v>
      </c>
      <c r="DP21" s="55" t="s">
        <v>1259</v>
      </c>
      <c r="DQ21" s="55" t="s">
        <v>1260</v>
      </c>
      <c r="DR21" s="55" t="s">
        <v>1261</v>
      </c>
      <c r="DS21" s="55">
        <v>33014</v>
      </c>
      <c r="DT21" s="55">
        <v>10000</v>
      </c>
      <c r="DU21" s="55" t="s">
        <v>1249</v>
      </c>
      <c r="DV21" s="55">
        <v>1</v>
      </c>
      <c r="DX21" s="55">
        <v>14</v>
      </c>
      <c r="DY21" s="55" t="s">
        <v>1246</v>
      </c>
      <c r="DZ21" s="55" t="s">
        <v>1251</v>
      </c>
      <c r="EA21" s="55">
        <v>2500</v>
      </c>
      <c r="EB21" s="64">
        <v>0</v>
      </c>
      <c r="EC21" s="55" t="s">
        <v>1249</v>
      </c>
      <c r="ED21" s="55">
        <v>0.925</v>
      </c>
      <c r="EM21" s="55">
        <v>14</v>
      </c>
      <c r="EN21" s="55" t="s">
        <v>42</v>
      </c>
      <c r="EO21" s="55" t="s">
        <v>1251</v>
      </c>
      <c r="EP21" s="55">
        <v>5</v>
      </c>
      <c r="EQ21" s="55">
        <v>-1</v>
      </c>
      <c r="ER21" s="55">
        <v>-1</v>
      </c>
      <c r="ES21" s="55" t="s">
        <v>1249</v>
      </c>
      <c r="ET21" s="55">
        <v>1.43</v>
      </c>
      <c r="EV21" s="55">
        <v>14</v>
      </c>
      <c r="EW21" s="55" t="s">
        <v>42</v>
      </c>
      <c r="EX21" s="55" t="s">
        <v>763</v>
      </c>
      <c r="EY21" s="55">
        <v>6</v>
      </c>
      <c r="EZ21" s="55">
        <v>1995</v>
      </c>
      <c r="FA21" s="55">
        <v>2999</v>
      </c>
      <c r="FB21" s="55" t="s">
        <v>1262</v>
      </c>
      <c r="FC21" s="55" t="s">
        <v>1249</v>
      </c>
      <c r="FD21" s="55">
        <v>0</v>
      </c>
      <c r="FF21" s="55">
        <v>14</v>
      </c>
      <c r="FG21" s="55" t="s">
        <v>42</v>
      </c>
      <c r="FH21" s="55" t="s">
        <v>763</v>
      </c>
      <c r="FI21" s="55">
        <v>1</v>
      </c>
      <c r="FJ21" s="55">
        <v>0</v>
      </c>
      <c r="FK21" s="55" t="s">
        <v>1249</v>
      </c>
      <c r="FL21" s="55">
        <v>1.02</v>
      </c>
      <c r="FN21" s="55">
        <v>14</v>
      </c>
      <c r="FO21" s="55" t="s">
        <v>1246</v>
      </c>
      <c r="FP21" s="55" t="s">
        <v>1251</v>
      </c>
      <c r="FQ21" s="55">
        <v>15000</v>
      </c>
      <c r="FR21" s="55" t="s">
        <v>1249</v>
      </c>
      <c r="FS21" s="55">
        <v>50</v>
      </c>
      <c r="FU21" s="55">
        <v>14</v>
      </c>
      <c r="FV21" s="55" t="s">
        <v>1246</v>
      </c>
      <c r="FW21" s="55" t="s">
        <v>1251</v>
      </c>
      <c r="FX21" s="55">
        <v>25000</v>
      </c>
      <c r="FY21" s="55" t="s">
        <v>1249</v>
      </c>
      <c r="FZ21" s="55">
        <v>100</v>
      </c>
      <c r="GH21" s="55">
        <v>14</v>
      </c>
      <c r="GI21" s="55" t="s">
        <v>1250</v>
      </c>
      <c r="GJ21" s="55" t="s">
        <v>1251</v>
      </c>
      <c r="GK21" s="55">
        <v>23000</v>
      </c>
      <c r="GL21" s="55">
        <v>90</v>
      </c>
      <c r="GT21" s="55">
        <v>14</v>
      </c>
      <c r="GU21" s="55" t="s">
        <v>1246</v>
      </c>
      <c r="GV21" s="55" t="s">
        <v>1263</v>
      </c>
      <c r="GW21" s="55" t="s">
        <v>134</v>
      </c>
      <c r="GX21" s="55" t="s">
        <v>1643</v>
      </c>
      <c r="GY21" s="55" t="s">
        <v>1249</v>
      </c>
      <c r="GZ21" s="55">
        <v>0.15</v>
      </c>
      <c r="HB21" s="55">
        <v>14</v>
      </c>
      <c r="HC21" s="55" t="s">
        <v>1246</v>
      </c>
      <c r="HD21" s="55" t="s">
        <v>1263</v>
      </c>
      <c r="HE21" s="55" t="s">
        <v>134</v>
      </c>
      <c r="HF21" s="55">
        <v>15</v>
      </c>
      <c r="HG21" s="55" t="s">
        <v>1249</v>
      </c>
      <c r="HH21" s="55">
        <v>0.8</v>
      </c>
      <c r="HJ21" s="55">
        <v>14</v>
      </c>
      <c r="HK21" s="55" t="s">
        <v>1250</v>
      </c>
      <c r="HL21" s="55" t="s">
        <v>1263</v>
      </c>
      <c r="HM21" s="55">
        <v>15</v>
      </c>
      <c r="HN21" s="55" t="s">
        <v>134</v>
      </c>
      <c r="HO21" s="55" t="s">
        <v>1360</v>
      </c>
      <c r="HP21" s="55">
        <v>0.03</v>
      </c>
      <c r="HR21" s="55">
        <v>14</v>
      </c>
      <c r="HS21" s="55" t="s">
        <v>1706</v>
      </c>
      <c r="HT21" s="55" t="s">
        <v>1251</v>
      </c>
      <c r="HU21" s="55">
        <v>0</v>
      </c>
      <c r="HV21" s="55" t="s">
        <v>1258</v>
      </c>
      <c r="HW21" s="55">
        <v>0</v>
      </c>
      <c r="HY21" s="55">
        <v>14</v>
      </c>
      <c r="HZ21" s="55" t="s">
        <v>1232</v>
      </c>
      <c r="IA21" s="55" t="s">
        <v>1251</v>
      </c>
      <c r="IB21" s="55" t="s">
        <v>23</v>
      </c>
      <c r="IC21" s="55" t="s">
        <v>1258</v>
      </c>
      <c r="ID21" s="55">
        <v>1</v>
      </c>
      <c r="IJ21" s="55">
        <v>14</v>
      </c>
      <c r="IK21" s="55" t="s">
        <v>1246</v>
      </c>
      <c r="IL21" s="55" t="s">
        <v>1251</v>
      </c>
      <c r="IM21" s="55">
        <v>1000000</v>
      </c>
      <c r="IN21" s="55" t="s">
        <v>1249</v>
      </c>
      <c r="IO21" s="55">
        <v>200</v>
      </c>
      <c r="IQ21" s="55">
        <v>14</v>
      </c>
      <c r="IR21" s="55" t="s">
        <v>1313</v>
      </c>
      <c r="IS21" s="55" t="s">
        <v>1251</v>
      </c>
      <c r="IT21" s="55">
        <v>5000</v>
      </c>
      <c r="IU21" s="55">
        <v>20</v>
      </c>
      <c r="IW21" s="55">
        <v>14</v>
      </c>
      <c r="IX21" s="55" t="s">
        <v>1250</v>
      </c>
      <c r="IY21" s="55" t="s">
        <v>1644</v>
      </c>
      <c r="IZ21" s="55" t="s">
        <v>1447</v>
      </c>
      <c r="JA21" s="55">
        <v>300</v>
      </c>
      <c r="JC21" s="55">
        <v>14</v>
      </c>
      <c r="JD21" s="55" t="s">
        <v>1097</v>
      </c>
      <c r="JE21" s="55" t="s">
        <v>1261</v>
      </c>
      <c r="JF21" s="55" t="s">
        <v>1261</v>
      </c>
      <c r="JG21" s="55" t="s">
        <v>1261</v>
      </c>
      <c r="JH21" s="55">
        <v>-0.05</v>
      </c>
      <c r="JJ21" s="55">
        <v>14</v>
      </c>
      <c r="JK21" s="55" t="s">
        <v>1097</v>
      </c>
      <c r="JL21" s="55" t="s">
        <v>1261</v>
      </c>
      <c r="JM21" s="55" t="s">
        <v>1261</v>
      </c>
      <c r="JN21" s="55" t="s">
        <v>1261</v>
      </c>
      <c r="JO21" s="55">
        <v>0.02</v>
      </c>
      <c r="JP21" s="55">
        <v>-0.03</v>
      </c>
      <c r="JQ21" s="55">
        <v>0.06</v>
      </c>
      <c r="JW21" s="12">
        <v>14</v>
      </c>
      <c r="JX21" s="12" t="s">
        <v>665</v>
      </c>
      <c r="JY21" s="12" t="s">
        <v>1367</v>
      </c>
      <c r="KA21" s="12">
        <v>14</v>
      </c>
      <c r="KB21" s="12" t="s">
        <v>1765</v>
      </c>
      <c r="KC21" s="12">
        <v>0.3</v>
      </c>
      <c r="KE21" s="37">
        <v>14</v>
      </c>
      <c r="KF21" s="12" t="s">
        <v>1261</v>
      </c>
      <c r="KG21" s="12" t="s">
        <v>1343</v>
      </c>
      <c r="KH21" s="12">
        <v>100</v>
      </c>
      <c r="KJ21" s="12">
        <v>14</v>
      </c>
      <c r="KK21" s="12" t="s">
        <v>1246</v>
      </c>
      <c r="KL21" s="12" t="s">
        <v>1680</v>
      </c>
      <c r="KM21" s="12">
        <v>0.01</v>
      </c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12" t="s">
        <v>1766</v>
      </c>
      <c r="NH21" s="7"/>
      <c r="NI21" s="7"/>
      <c r="NJ21" s="7"/>
      <c r="NK21" s="12" t="s">
        <v>1767</v>
      </c>
      <c r="NL21" s="7"/>
      <c r="NM21" s="12" t="s">
        <v>1768</v>
      </c>
      <c r="NN21" s="7"/>
      <c r="NO21" s="7"/>
      <c r="NP21" s="7"/>
      <c r="NQ21" s="7"/>
      <c r="NR21" s="7"/>
      <c r="NS21" s="12" t="s">
        <v>1769</v>
      </c>
      <c r="NT21" s="7"/>
      <c r="NU21" s="12" t="s">
        <v>1770</v>
      </c>
      <c r="NV21" s="7"/>
      <c r="NW21" s="12" t="s">
        <v>938</v>
      </c>
      <c r="NX21" s="7"/>
      <c r="NY21" s="12" t="s">
        <v>945</v>
      </c>
      <c r="NZ21" s="7"/>
      <c r="OA21" s="12" t="s">
        <v>1771</v>
      </c>
      <c r="OB21" s="7"/>
      <c r="OC21" s="12" t="s">
        <v>1367</v>
      </c>
      <c r="OD21" s="7"/>
      <c r="OE21" s="12" t="s">
        <v>1772</v>
      </c>
      <c r="OF21" s="7"/>
      <c r="OG21" s="12" t="s">
        <v>938</v>
      </c>
      <c r="OH21" s="7"/>
      <c r="OI21" s="7"/>
      <c r="OJ21" s="7"/>
      <c r="OK21" s="12" t="s">
        <v>1773</v>
      </c>
      <c r="OL21" s="7"/>
      <c r="OM21" s="7"/>
      <c r="ON21" s="7"/>
      <c r="OO21" s="12" t="s">
        <v>1610</v>
      </c>
      <c r="OP21" s="7"/>
      <c r="OQ21" s="12" t="s">
        <v>945</v>
      </c>
      <c r="OR21" s="7"/>
      <c r="OS21" s="12" t="s">
        <v>1748</v>
      </c>
      <c r="OT21" s="7"/>
      <c r="OU21" s="12" t="s">
        <v>1774</v>
      </c>
      <c r="OV21" s="7"/>
      <c r="OW21" s="7"/>
      <c r="OX21" s="7"/>
      <c r="OY21" s="7"/>
      <c r="OZ21" s="7"/>
      <c r="PA21" s="12" t="s">
        <v>1775</v>
      </c>
      <c r="PB21" s="7"/>
      <c r="PC21" s="12" t="s">
        <v>1776</v>
      </c>
      <c r="PD21" s="7"/>
      <c r="PE21" s="12" t="s">
        <v>1777</v>
      </c>
      <c r="PF21" s="7"/>
      <c r="PG21" s="12" t="s">
        <v>1405</v>
      </c>
      <c r="PH21" s="7"/>
      <c r="PI21" s="12" t="s">
        <v>906</v>
      </c>
      <c r="PJ21" s="7"/>
      <c r="PK21" s="12" t="s">
        <v>1277</v>
      </c>
      <c r="PL21" s="7"/>
      <c r="PM21" s="7"/>
      <c r="PN21" s="7"/>
      <c r="PO21" s="12" t="s">
        <v>1727</v>
      </c>
      <c r="PP21" s="7"/>
      <c r="PQ21" s="12" t="s">
        <v>1597</v>
      </c>
      <c r="PR21" s="7"/>
      <c r="PS21" s="12" t="s">
        <v>1778</v>
      </c>
      <c r="PT21" s="7"/>
      <c r="PU21" s="12" t="s">
        <v>1779</v>
      </c>
      <c r="PV21" s="7"/>
      <c r="PW21" s="12" t="s">
        <v>1780</v>
      </c>
      <c r="PX21" s="7"/>
      <c r="PY21" s="12" t="s">
        <v>1781</v>
      </c>
      <c r="PZ21" s="7"/>
      <c r="QA21" s="12" t="s">
        <v>1782</v>
      </c>
      <c r="QB21" s="7"/>
      <c r="QC21" s="7"/>
      <c r="QD21" s="7"/>
      <c r="QE21" s="7"/>
      <c r="QF21" s="7"/>
      <c r="QG21" s="7"/>
      <c r="QH21" s="12" t="s">
        <v>1235</v>
      </c>
      <c r="QI21" s="12" t="s">
        <v>1644</v>
      </c>
      <c r="QJ21" s="12">
        <v>100</v>
      </c>
      <c r="QK21" s="12">
        <v>200</v>
      </c>
      <c r="QL21" s="7"/>
      <c r="QM21" s="7"/>
      <c r="QU21" s="13" t="s">
        <v>1783</v>
      </c>
      <c r="QV21" s="13">
        <v>4</v>
      </c>
      <c r="QW21" s="14" t="s">
        <v>1394</v>
      </c>
      <c r="QX21" s="13" t="s">
        <v>1766</v>
      </c>
      <c r="QZ21" s="13" t="s">
        <v>1767</v>
      </c>
      <c r="RA21" s="6" t="s">
        <v>1784</v>
      </c>
      <c r="RD21" s="14" t="s">
        <v>1741</v>
      </c>
      <c r="RE21" s="13" t="s">
        <v>1770</v>
      </c>
      <c r="RF21" s="5" t="s">
        <v>938</v>
      </c>
      <c r="RG21" s="13" t="s">
        <v>945</v>
      </c>
      <c r="RH21" s="5" t="s">
        <v>1771</v>
      </c>
      <c r="RI21" s="14" t="s">
        <v>1367</v>
      </c>
      <c r="RJ21" s="13" t="s">
        <v>1772</v>
      </c>
      <c r="RK21" s="6" t="s">
        <v>938</v>
      </c>
      <c r="RM21" s="13" t="s">
        <v>1773</v>
      </c>
      <c r="RO21" s="14" t="s">
        <v>1610</v>
      </c>
      <c r="RP21" s="13" t="s">
        <v>945</v>
      </c>
      <c r="RQ21" s="5" t="s">
        <v>1748</v>
      </c>
      <c r="RR21" s="13" t="s">
        <v>1774</v>
      </c>
      <c r="RU21" s="14" t="s">
        <v>1775</v>
      </c>
      <c r="RV21" s="14" t="s">
        <v>1776</v>
      </c>
      <c r="RW21" s="14" t="s">
        <v>1777</v>
      </c>
      <c r="RX21" s="13" t="s">
        <v>1405</v>
      </c>
      <c r="RY21" s="6" t="s">
        <v>906</v>
      </c>
      <c r="RZ21" s="6" t="s">
        <v>1277</v>
      </c>
      <c r="SB21" s="14" t="s">
        <v>1727</v>
      </c>
      <c r="SC21" s="14" t="s">
        <v>1615</v>
      </c>
      <c r="SD21" s="13" t="s">
        <v>1778</v>
      </c>
      <c r="SE21" s="5" t="s">
        <v>1779</v>
      </c>
      <c r="SF21" s="13" t="s">
        <v>1076</v>
      </c>
      <c r="SG21" s="6" t="s">
        <v>1781</v>
      </c>
      <c r="SI21" s="13" t="s">
        <v>1782</v>
      </c>
      <c r="SN21" s="13" t="s">
        <v>1785</v>
      </c>
      <c r="SP21" s="13" t="s">
        <v>1786</v>
      </c>
      <c r="SX21" s="13" t="s">
        <v>1787</v>
      </c>
      <c r="TA21" s="13" t="s">
        <v>1788</v>
      </c>
    </row>
    <row r="22" ht="14.25" customHeight="1" outlineLevel="1" spans="1:521">
      <c r="G22" s="55">
        <v>15</v>
      </c>
      <c r="H22" s="55" t="s">
        <v>42</v>
      </c>
      <c r="I22" s="55" t="s">
        <v>1343</v>
      </c>
      <c r="J22" s="55" t="s">
        <v>1702</v>
      </c>
      <c r="K22" s="55" t="s">
        <v>1249</v>
      </c>
      <c r="L22" s="55">
        <v>0.22</v>
      </c>
      <c r="N22" s="57">
        <v>15</v>
      </c>
      <c r="O22" s="57" t="s">
        <v>1250</v>
      </c>
      <c r="P22" s="57" t="s">
        <v>1251</v>
      </c>
      <c r="Q22" s="58">
        <v>130000</v>
      </c>
      <c r="R22" s="58">
        <v>139999</v>
      </c>
      <c r="S22" s="58">
        <v>130000</v>
      </c>
      <c r="T22" s="57">
        <v>1.27</v>
      </c>
      <c r="U22" s="58">
        <v>140000</v>
      </c>
      <c r="V22" s="57">
        <v>1.31</v>
      </c>
      <c r="X22" s="55">
        <v>15</v>
      </c>
      <c r="Y22" s="55" t="s">
        <v>1250</v>
      </c>
      <c r="Z22" s="55" t="s">
        <v>1260</v>
      </c>
      <c r="AA22" s="55">
        <v>4</v>
      </c>
      <c r="AB22" s="55">
        <v>0.25</v>
      </c>
      <c r="AD22" s="12">
        <v>15</v>
      </c>
      <c r="AE22" s="12" t="s">
        <v>1261</v>
      </c>
      <c r="AF22" s="12" t="s">
        <v>1789</v>
      </c>
      <c r="AG22" s="12" t="s">
        <v>1675</v>
      </c>
      <c r="AH22" s="12" t="s">
        <v>1676</v>
      </c>
      <c r="AJ22" s="55">
        <v>15</v>
      </c>
      <c r="AK22" s="55" t="s">
        <v>1309</v>
      </c>
      <c r="AL22" s="55" t="s">
        <v>1251</v>
      </c>
      <c r="AM22" s="55" t="s">
        <v>1643</v>
      </c>
      <c r="AN22" s="55" t="s">
        <v>1249</v>
      </c>
      <c r="AO22" s="55">
        <v>0.8</v>
      </c>
      <c r="AQ22" s="55">
        <v>15</v>
      </c>
      <c r="AR22" s="55" t="s">
        <v>1309</v>
      </c>
      <c r="AS22" s="55" t="s">
        <v>1251</v>
      </c>
      <c r="AT22" s="55" t="s">
        <v>91</v>
      </c>
      <c r="AU22" s="55" t="s">
        <v>1249</v>
      </c>
      <c r="AV22" s="55">
        <v>1</v>
      </c>
      <c r="AX22" s="55">
        <v>15</v>
      </c>
      <c r="AY22" s="55" t="s">
        <v>1250</v>
      </c>
      <c r="AZ22" s="55" t="s">
        <v>1251</v>
      </c>
      <c r="BA22" s="55">
        <v>21</v>
      </c>
      <c r="BB22" s="55">
        <v>21</v>
      </c>
      <c r="BC22" s="55" t="s">
        <v>1249</v>
      </c>
      <c r="BD22" s="55">
        <v>1.07</v>
      </c>
      <c r="BF22" s="55">
        <v>15</v>
      </c>
      <c r="BG22" s="55" t="s">
        <v>1309</v>
      </c>
      <c r="BH22" s="55" t="s">
        <v>1251</v>
      </c>
      <c r="BI22" s="55">
        <v>0</v>
      </c>
      <c r="BJ22" s="55">
        <v>10</v>
      </c>
      <c r="BK22" s="55">
        <v>0</v>
      </c>
      <c r="BL22" s="55">
        <v>10</v>
      </c>
      <c r="BM22" s="55" t="s">
        <v>1249</v>
      </c>
      <c r="BN22" s="55">
        <v>1</v>
      </c>
      <c r="BP22" s="55">
        <v>15</v>
      </c>
      <c r="BQ22" s="55" t="s">
        <v>1250</v>
      </c>
      <c r="BR22" s="55" t="s">
        <v>1251</v>
      </c>
      <c r="BS22" s="55" t="s">
        <v>1257</v>
      </c>
      <c r="BT22" s="55" t="s">
        <v>1764</v>
      </c>
      <c r="BU22" s="55">
        <v>4</v>
      </c>
      <c r="BV22" s="55">
        <v>7</v>
      </c>
      <c r="BW22" s="55" t="s">
        <v>1249</v>
      </c>
      <c r="BX22" s="55">
        <v>1</v>
      </c>
      <c r="BZ22" s="55">
        <v>15</v>
      </c>
      <c r="CA22" s="55" t="s">
        <v>1359</v>
      </c>
      <c r="CB22" s="55" t="s">
        <v>1251</v>
      </c>
      <c r="CC22" s="55">
        <v>4</v>
      </c>
      <c r="CD22" s="55" t="s">
        <v>1249</v>
      </c>
      <c r="CE22" s="55">
        <v>2</v>
      </c>
      <c r="CG22" s="55">
        <v>15</v>
      </c>
      <c r="CH22" s="55" t="s">
        <v>1246</v>
      </c>
      <c r="CI22" s="55" t="s">
        <v>1251</v>
      </c>
      <c r="CJ22" s="55">
        <v>0</v>
      </c>
      <c r="CK22" s="55">
        <v>99999</v>
      </c>
      <c r="CL22" s="55" t="s">
        <v>1249</v>
      </c>
      <c r="CM22" s="55">
        <v>2</v>
      </c>
      <c r="CS22" s="55">
        <v>15</v>
      </c>
      <c r="CT22" s="55" t="s">
        <v>1309</v>
      </c>
      <c r="CU22" s="55" t="s">
        <v>1251</v>
      </c>
      <c r="CV22" s="55">
        <v>3</v>
      </c>
      <c r="CW22" s="55" t="s">
        <v>1249</v>
      </c>
      <c r="CX22" s="55">
        <v>1.3</v>
      </c>
      <c r="CZ22" s="55">
        <v>15</v>
      </c>
      <c r="DA22" s="55" t="s">
        <v>1309</v>
      </c>
      <c r="DB22" s="55" t="s">
        <v>1251</v>
      </c>
      <c r="DC22" s="55">
        <v>2</v>
      </c>
      <c r="DD22" s="55" t="s">
        <v>1249</v>
      </c>
      <c r="DE22" s="55">
        <v>1</v>
      </c>
      <c r="DG22" s="55">
        <v>15</v>
      </c>
      <c r="DH22" s="55" t="s">
        <v>1309</v>
      </c>
      <c r="DI22" s="55" t="s">
        <v>1251</v>
      </c>
      <c r="DJ22" s="55" t="s">
        <v>1677</v>
      </c>
      <c r="DK22" s="55" t="s">
        <v>1249</v>
      </c>
      <c r="DL22" s="55">
        <v>0.95</v>
      </c>
      <c r="DN22" s="55">
        <v>15</v>
      </c>
      <c r="DO22" s="55" t="s">
        <v>1309</v>
      </c>
      <c r="DP22" s="55" t="s">
        <v>1259</v>
      </c>
      <c r="DQ22" s="55" t="s">
        <v>1260</v>
      </c>
      <c r="DR22" s="55" t="s">
        <v>1261</v>
      </c>
      <c r="DS22" s="55">
        <v>33015</v>
      </c>
      <c r="DT22" s="55">
        <v>10000</v>
      </c>
      <c r="DU22" s="55" t="s">
        <v>1249</v>
      </c>
      <c r="DV22" s="55">
        <v>1</v>
      </c>
      <c r="DX22" s="55">
        <v>15</v>
      </c>
      <c r="DY22" s="55" t="s">
        <v>1309</v>
      </c>
      <c r="DZ22" s="55" t="s">
        <v>1251</v>
      </c>
      <c r="EA22" s="55">
        <v>2500</v>
      </c>
      <c r="EB22" s="64">
        <v>0</v>
      </c>
      <c r="EC22" s="55" t="s">
        <v>1249</v>
      </c>
      <c r="ED22" s="55">
        <v>0.925</v>
      </c>
      <c r="EM22" s="55">
        <v>15</v>
      </c>
      <c r="EN22" s="55" t="s">
        <v>42</v>
      </c>
      <c r="EO22" s="55" t="s">
        <v>1251</v>
      </c>
      <c r="EP22" s="55">
        <v>6</v>
      </c>
      <c r="EQ22" s="55">
        <v>835</v>
      </c>
      <c r="ER22" s="55">
        <v>997</v>
      </c>
      <c r="ES22" s="55" t="s">
        <v>1249</v>
      </c>
      <c r="ET22" s="55">
        <v>0.75</v>
      </c>
      <c r="EV22" s="55">
        <v>15</v>
      </c>
      <c r="EW22" s="55" t="s">
        <v>42</v>
      </c>
      <c r="EX22" s="55" t="s">
        <v>1013</v>
      </c>
      <c r="EY22" s="55">
        <v>1</v>
      </c>
      <c r="EZ22" s="55">
        <v>0</v>
      </c>
      <c r="FA22" s="55">
        <v>1994</v>
      </c>
      <c r="FB22" s="55" t="s">
        <v>1262</v>
      </c>
      <c r="FC22" s="55" t="s">
        <v>1249</v>
      </c>
      <c r="FD22" s="55">
        <v>0</v>
      </c>
      <c r="FF22" s="55">
        <v>15</v>
      </c>
      <c r="FG22" s="55" t="s">
        <v>42</v>
      </c>
      <c r="FH22" s="55" t="s">
        <v>763</v>
      </c>
      <c r="FI22" s="55">
        <v>1</v>
      </c>
      <c r="FJ22" s="55">
        <v>1000</v>
      </c>
      <c r="FK22" s="55" t="s">
        <v>1249</v>
      </c>
      <c r="FL22" s="55">
        <v>1.02</v>
      </c>
      <c r="FN22" s="55">
        <v>15</v>
      </c>
      <c r="FO22" s="55" t="s">
        <v>1309</v>
      </c>
      <c r="FP22" s="55" t="s">
        <v>1251</v>
      </c>
      <c r="FQ22" s="55">
        <v>15000</v>
      </c>
      <c r="FR22" s="55" t="s">
        <v>1249</v>
      </c>
      <c r="FS22" s="55">
        <v>50</v>
      </c>
      <c r="FU22" s="55">
        <v>15</v>
      </c>
      <c r="FV22" s="55" t="s">
        <v>1309</v>
      </c>
      <c r="FW22" s="55" t="s">
        <v>1251</v>
      </c>
      <c r="FX22" s="55">
        <v>25000</v>
      </c>
      <c r="FY22" s="55" t="s">
        <v>1249</v>
      </c>
      <c r="FZ22" s="55">
        <v>100</v>
      </c>
      <c r="GH22" s="55">
        <v>15</v>
      </c>
      <c r="GI22" s="55" t="s">
        <v>1250</v>
      </c>
      <c r="GJ22" s="55" t="s">
        <v>1251</v>
      </c>
      <c r="GK22" s="55">
        <v>24000</v>
      </c>
      <c r="GL22" s="55">
        <v>95</v>
      </c>
      <c r="GT22" s="55">
        <v>15</v>
      </c>
      <c r="GU22" s="55" t="s">
        <v>1309</v>
      </c>
      <c r="GV22" s="55" t="s">
        <v>1263</v>
      </c>
      <c r="GW22" s="55" t="s">
        <v>134</v>
      </c>
      <c r="GX22" s="55" t="s">
        <v>1643</v>
      </c>
      <c r="GY22" s="55" t="s">
        <v>1249</v>
      </c>
      <c r="GZ22" s="55">
        <v>0.15</v>
      </c>
      <c r="HB22" s="55">
        <v>15</v>
      </c>
      <c r="HC22" s="55" t="s">
        <v>1309</v>
      </c>
      <c r="HD22" s="55" t="s">
        <v>1263</v>
      </c>
      <c r="HE22" s="55" t="s">
        <v>134</v>
      </c>
      <c r="HF22" s="55">
        <v>15</v>
      </c>
      <c r="HG22" s="55" t="s">
        <v>1249</v>
      </c>
      <c r="HH22" s="55">
        <v>0.8</v>
      </c>
      <c r="HJ22" s="55">
        <v>15</v>
      </c>
      <c r="HK22" s="55" t="s">
        <v>1250</v>
      </c>
      <c r="HL22" s="55" t="s">
        <v>1263</v>
      </c>
      <c r="HM22" s="55">
        <v>25</v>
      </c>
      <c r="HN22" s="55" t="s">
        <v>134</v>
      </c>
      <c r="HO22" s="55" t="s">
        <v>1360</v>
      </c>
      <c r="HP22" s="55">
        <v>0.02</v>
      </c>
      <c r="HR22" s="55">
        <v>15</v>
      </c>
      <c r="HS22" s="55" t="s">
        <v>1232</v>
      </c>
      <c r="HT22" s="55" t="s">
        <v>1251</v>
      </c>
      <c r="HU22" s="55">
        <v>5000</v>
      </c>
      <c r="HV22" s="55" t="s">
        <v>1258</v>
      </c>
      <c r="HW22" s="55">
        <v>12.5</v>
      </c>
      <c r="HY22" s="55">
        <v>15</v>
      </c>
      <c r="HZ22" s="55" t="s">
        <v>1566</v>
      </c>
      <c r="IA22" s="55" t="s">
        <v>1251</v>
      </c>
      <c r="IB22" s="55" t="s">
        <v>23</v>
      </c>
      <c r="IC22" s="55" t="s">
        <v>1258</v>
      </c>
      <c r="ID22" s="55">
        <v>1</v>
      </c>
      <c r="IJ22" s="55">
        <v>15</v>
      </c>
      <c r="IK22" s="55" t="s">
        <v>1309</v>
      </c>
      <c r="IL22" s="55" t="s">
        <v>1251</v>
      </c>
      <c r="IM22" s="55">
        <v>1000000</v>
      </c>
      <c r="IN22" s="55" t="s">
        <v>1249</v>
      </c>
      <c r="IO22" s="55">
        <v>200</v>
      </c>
      <c r="IQ22" s="55">
        <v>15</v>
      </c>
      <c r="IR22" s="55" t="s">
        <v>1359</v>
      </c>
      <c r="IS22" s="55" t="s">
        <v>1251</v>
      </c>
      <c r="IT22" s="55">
        <v>0</v>
      </c>
      <c r="IU22" s="55">
        <v>0</v>
      </c>
      <c r="IW22" s="55">
        <v>15</v>
      </c>
      <c r="IX22" s="55" t="s">
        <v>1250</v>
      </c>
      <c r="IY22" s="55" t="s">
        <v>1644</v>
      </c>
      <c r="IZ22" s="55" t="s">
        <v>1487</v>
      </c>
      <c r="JA22" s="55">
        <v>300</v>
      </c>
      <c r="JC22" s="55">
        <v>15</v>
      </c>
      <c r="JD22" s="55" t="s">
        <v>1235</v>
      </c>
      <c r="JE22" s="55" t="s">
        <v>1261</v>
      </c>
      <c r="JF22" s="55" t="s">
        <v>1261</v>
      </c>
      <c r="JG22" s="55" t="s">
        <v>1261</v>
      </c>
      <c r="JH22" s="55">
        <v>-0.05</v>
      </c>
      <c r="JJ22" s="55">
        <v>15</v>
      </c>
      <c r="JK22" s="55" t="s">
        <v>1235</v>
      </c>
      <c r="JL22" s="55" t="s">
        <v>1261</v>
      </c>
      <c r="JM22" s="55" t="s">
        <v>1261</v>
      </c>
      <c r="JN22" s="55" t="s">
        <v>1261</v>
      </c>
      <c r="JO22" s="55">
        <v>0.06</v>
      </c>
      <c r="JP22" s="55">
        <v>0.025</v>
      </c>
      <c r="JQ22" s="55">
        <v>0.125</v>
      </c>
      <c r="JW22" s="12">
        <v>15</v>
      </c>
      <c r="JX22" s="12" t="s">
        <v>665</v>
      </c>
      <c r="JY22" s="12" t="s">
        <v>1451</v>
      </c>
      <c r="KA22" s="12">
        <v>15</v>
      </c>
      <c r="KB22" s="12" t="s">
        <v>1790</v>
      </c>
      <c r="KC22" s="12">
        <v>0.4</v>
      </c>
      <c r="KE22" s="37">
        <v>15</v>
      </c>
      <c r="KF22" s="12" t="s">
        <v>1261</v>
      </c>
      <c r="KG22" s="12" t="s">
        <v>1791</v>
      </c>
      <c r="KH22" s="12">
        <v>100</v>
      </c>
      <c r="KJ22" s="12">
        <v>15</v>
      </c>
      <c r="KK22" s="12" t="s">
        <v>1309</v>
      </c>
      <c r="KL22" s="12" t="s">
        <v>1680</v>
      </c>
      <c r="KM22" s="12">
        <v>0.01</v>
      </c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12" t="s">
        <v>1792</v>
      </c>
      <c r="NH22" s="7"/>
      <c r="NI22" s="7"/>
      <c r="NJ22" s="7"/>
      <c r="NK22" s="12" t="s">
        <v>1793</v>
      </c>
      <c r="NL22" s="7"/>
      <c r="NM22" s="12" t="s">
        <v>1784</v>
      </c>
      <c r="NN22" s="7"/>
      <c r="NO22" s="7"/>
      <c r="NP22" s="7"/>
      <c r="NQ22" s="7"/>
      <c r="NR22" s="7"/>
      <c r="NS22" s="12" t="s">
        <v>1794</v>
      </c>
      <c r="NT22" s="7"/>
      <c r="NU22" s="12" t="s">
        <v>750</v>
      </c>
      <c r="NV22" s="7"/>
      <c r="NW22" s="12" t="s">
        <v>1795</v>
      </c>
      <c r="NX22" s="7"/>
      <c r="NY22" s="12" t="s">
        <v>1796</v>
      </c>
      <c r="NZ22" s="7"/>
      <c r="OA22" s="12" t="s">
        <v>1797</v>
      </c>
      <c r="OB22" s="7"/>
      <c r="OC22" s="12" t="s">
        <v>1798</v>
      </c>
      <c r="OD22" s="7"/>
      <c r="OE22" s="12" t="s">
        <v>1799</v>
      </c>
      <c r="OF22" s="7"/>
      <c r="OG22" s="12" t="s">
        <v>1381</v>
      </c>
      <c r="OH22" s="7"/>
      <c r="OI22" s="7"/>
      <c r="OJ22" s="7"/>
      <c r="OK22" s="12" t="s">
        <v>1007</v>
      </c>
      <c r="OL22" s="7"/>
      <c r="OM22" s="7"/>
      <c r="ON22" s="7"/>
      <c r="OO22" s="12" t="s">
        <v>1772</v>
      </c>
      <c r="OP22" s="7"/>
      <c r="OQ22" s="12" t="s">
        <v>1800</v>
      </c>
      <c r="OR22" s="7"/>
      <c r="OS22" s="12" t="s">
        <v>1801</v>
      </c>
      <c r="OT22" s="7"/>
      <c r="OU22" s="12" t="s">
        <v>1416</v>
      </c>
      <c r="OV22" s="7"/>
      <c r="OW22" s="7"/>
      <c r="OX22" s="7"/>
      <c r="OY22" s="7"/>
      <c r="OZ22" s="7"/>
      <c r="PA22" s="7"/>
      <c r="PB22" s="7"/>
      <c r="PC22" s="12" t="s">
        <v>1802</v>
      </c>
      <c r="PD22" s="7"/>
      <c r="PE22" s="12" t="s">
        <v>1803</v>
      </c>
      <c r="PF22" s="7"/>
      <c r="PG22" s="12" t="s">
        <v>1367</v>
      </c>
      <c r="PH22" s="7"/>
      <c r="PI22" s="12" t="s">
        <v>1585</v>
      </c>
      <c r="PJ22" s="7"/>
      <c r="PK22" s="12" t="s">
        <v>1804</v>
      </c>
      <c r="PL22" s="7"/>
      <c r="PM22" s="7"/>
      <c r="PN22" s="7"/>
      <c r="PO22" s="12" t="s">
        <v>1805</v>
      </c>
      <c r="PP22" s="7"/>
      <c r="PQ22" s="12" t="s">
        <v>1806</v>
      </c>
      <c r="PR22" s="7"/>
      <c r="PS22" s="12" t="s">
        <v>1807</v>
      </c>
      <c r="PT22" s="7"/>
      <c r="PU22" s="12" t="s">
        <v>1808</v>
      </c>
      <c r="PV22" s="7"/>
      <c r="PW22" s="12" t="s">
        <v>1809</v>
      </c>
      <c r="PX22" s="7"/>
      <c r="PY22" s="12" t="s">
        <v>1277</v>
      </c>
      <c r="PZ22" s="7"/>
      <c r="QA22" s="12" t="s">
        <v>1381</v>
      </c>
      <c r="QB22" s="7"/>
      <c r="QC22" s="7"/>
      <c r="QD22" s="7"/>
      <c r="QE22" s="7"/>
      <c r="QF22" s="7"/>
      <c r="QG22" s="7"/>
      <c r="QH22" s="12" t="s">
        <v>1296</v>
      </c>
      <c r="QI22" s="12" t="s">
        <v>1810</v>
      </c>
      <c r="QJ22" s="12">
        <v>100</v>
      </c>
      <c r="QK22" s="12">
        <v>100</v>
      </c>
      <c r="QL22" s="7"/>
      <c r="QM22" s="7"/>
      <c r="QU22" s="13" t="s">
        <v>1811</v>
      </c>
      <c r="QV22" s="13">
        <v>4</v>
      </c>
      <c r="QW22" s="14" t="s">
        <v>1812</v>
      </c>
      <c r="QX22" s="13" t="s">
        <v>1792</v>
      </c>
      <c r="QZ22" s="13" t="s">
        <v>1793</v>
      </c>
      <c r="RA22" s="6" t="s">
        <v>1768</v>
      </c>
      <c r="RD22" s="14" t="s">
        <v>1769</v>
      </c>
      <c r="RE22" s="13" t="s">
        <v>750</v>
      </c>
      <c r="RF22" s="5" t="s">
        <v>1795</v>
      </c>
      <c r="RG22" s="13" t="s">
        <v>1796</v>
      </c>
      <c r="RH22" s="5" t="s">
        <v>1797</v>
      </c>
      <c r="RI22" s="14" t="s">
        <v>1798</v>
      </c>
      <c r="RJ22" s="13" t="s">
        <v>1799</v>
      </c>
      <c r="RK22" s="6" t="s">
        <v>1381</v>
      </c>
      <c r="RM22" s="13" t="s">
        <v>1007</v>
      </c>
      <c r="RO22" s="14" t="s">
        <v>1772</v>
      </c>
      <c r="RP22" s="13" t="s">
        <v>1800</v>
      </c>
      <c r="RQ22" s="5" t="s">
        <v>1801</v>
      </c>
      <c r="RR22" s="13" t="s">
        <v>1416</v>
      </c>
      <c r="RV22" s="14" t="s">
        <v>1802</v>
      </c>
      <c r="RW22" s="14" t="s">
        <v>1803</v>
      </c>
      <c r="RX22" s="13" t="s">
        <v>1367</v>
      </c>
      <c r="RY22" s="6" t="s">
        <v>1585</v>
      </c>
      <c r="RZ22" s="6" t="s">
        <v>1804</v>
      </c>
      <c r="SB22" s="14" t="s">
        <v>1805</v>
      </c>
      <c r="SC22" s="14" t="s">
        <v>1806</v>
      </c>
      <c r="SD22" s="13" t="s">
        <v>1807</v>
      </c>
      <c r="SE22" s="5" t="s">
        <v>1808</v>
      </c>
      <c r="SF22" s="13" t="s">
        <v>750</v>
      </c>
      <c r="SG22" s="6" t="s">
        <v>1277</v>
      </c>
      <c r="SI22" s="13" t="s">
        <v>1381</v>
      </c>
      <c r="SN22" s="13" t="s">
        <v>1813</v>
      </c>
      <c r="SP22" s="13" t="s">
        <v>1814</v>
      </c>
      <c r="SX22" s="13" t="s">
        <v>1815</v>
      </c>
      <c r="TA22" s="13" t="s">
        <v>1816</v>
      </c>
    </row>
    <row r="23" ht="14.25" customHeight="1" outlineLevel="1" spans="1:521">
      <c r="G23" s="55">
        <v>16</v>
      </c>
      <c r="H23" s="55" t="s">
        <v>42</v>
      </c>
      <c r="I23" s="55" t="s">
        <v>1343</v>
      </c>
      <c r="J23" s="55" t="s">
        <v>1730</v>
      </c>
      <c r="K23" s="55" t="s">
        <v>1249</v>
      </c>
      <c r="L23" s="55">
        <v>0.31</v>
      </c>
      <c r="N23" s="60">
        <v>16</v>
      </c>
      <c r="O23" s="60" t="s">
        <v>1250</v>
      </c>
      <c r="P23" s="60" t="s">
        <v>1251</v>
      </c>
      <c r="Q23" s="61">
        <v>140000</v>
      </c>
      <c r="R23" s="61">
        <v>149999</v>
      </c>
      <c r="S23" s="61">
        <v>140000</v>
      </c>
      <c r="T23" s="60">
        <v>1.31</v>
      </c>
      <c r="U23" s="61">
        <v>150000</v>
      </c>
      <c r="V23" s="60">
        <v>1.35</v>
      </c>
      <c r="X23" s="55">
        <v>16</v>
      </c>
      <c r="Y23" s="55" t="s">
        <v>1250</v>
      </c>
      <c r="Z23" s="55" t="s">
        <v>1260</v>
      </c>
      <c r="AA23" s="55">
        <v>5</v>
      </c>
      <c r="AB23" s="55">
        <v>0.3</v>
      </c>
      <c r="AD23" s="12">
        <v>16</v>
      </c>
      <c r="AE23" s="12" t="s">
        <v>1261</v>
      </c>
      <c r="AF23" s="12" t="s">
        <v>1720</v>
      </c>
      <c r="AG23" s="12" t="s">
        <v>1675</v>
      </c>
      <c r="AH23" s="12" t="s">
        <v>1676</v>
      </c>
      <c r="AJ23" s="55">
        <v>16</v>
      </c>
      <c r="AK23" s="55" t="s">
        <v>42</v>
      </c>
      <c r="AL23" s="55" t="s">
        <v>1251</v>
      </c>
      <c r="AM23" s="55" t="s">
        <v>1485</v>
      </c>
      <c r="AN23" s="55" t="s">
        <v>1249</v>
      </c>
      <c r="AO23" s="55">
        <v>0.9</v>
      </c>
      <c r="AQ23" s="55">
        <v>16</v>
      </c>
      <c r="AR23" s="55" t="s">
        <v>42</v>
      </c>
      <c r="AS23" s="55" t="s">
        <v>1251</v>
      </c>
      <c r="AT23" s="55" t="s">
        <v>902</v>
      </c>
      <c r="AU23" s="55" t="s">
        <v>1249</v>
      </c>
      <c r="AV23" s="55">
        <v>1.05</v>
      </c>
      <c r="AX23" s="55">
        <v>16</v>
      </c>
      <c r="AY23" s="55" t="s">
        <v>1250</v>
      </c>
      <c r="AZ23" s="55" t="s">
        <v>1251</v>
      </c>
      <c r="BA23" s="55">
        <v>22</v>
      </c>
      <c r="BB23" s="55">
        <v>22</v>
      </c>
      <c r="BC23" s="55" t="s">
        <v>1249</v>
      </c>
      <c r="BD23" s="55">
        <v>1.08</v>
      </c>
      <c r="BF23" s="55">
        <v>16</v>
      </c>
      <c r="BG23" s="55" t="s">
        <v>42</v>
      </c>
      <c r="BH23" s="55" t="s">
        <v>1251</v>
      </c>
      <c r="BI23" s="55">
        <v>11</v>
      </c>
      <c r="BJ23" s="55">
        <v>999</v>
      </c>
      <c r="BK23" s="55">
        <v>0</v>
      </c>
      <c r="BL23" s="55">
        <v>5</v>
      </c>
      <c r="BM23" s="55" t="s">
        <v>1249</v>
      </c>
      <c r="BN23" s="55">
        <v>0.95</v>
      </c>
      <c r="BP23" s="55">
        <v>16</v>
      </c>
      <c r="BQ23" s="55" t="s">
        <v>1250</v>
      </c>
      <c r="BR23" s="55" t="s">
        <v>1251</v>
      </c>
      <c r="BS23" s="55" t="s">
        <v>1257</v>
      </c>
      <c r="BT23" s="55" t="s">
        <v>1764</v>
      </c>
      <c r="BU23" s="55">
        <v>8</v>
      </c>
      <c r="BV23" s="55">
        <v>14</v>
      </c>
      <c r="BW23" s="55" t="s">
        <v>1249</v>
      </c>
      <c r="BX23" s="55">
        <v>0.85</v>
      </c>
      <c r="BZ23" s="55">
        <v>16</v>
      </c>
      <c r="CA23" s="55" t="s">
        <v>1246</v>
      </c>
      <c r="CB23" s="55" t="s">
        <v>1251</v>
      </c>
      <c r="CC23" s="55">
        <v>0</v>
      </c>
      <c r="CD23" s="55" t="s">
        <v>1249</v>
      </c>
      <c r="CE23" s="55">
        <v>0.98</v>
      </c>
      <c r="CG23" s="55">
        <v>16</v>
      </c>
      <c r="CH23" s="55" t="s">
        <v>1246</v>
      </c>
      <c r="CI23" s="55" t="s">
        <v>1251</v>
      </c>
      <c r="CJ23" s="55">
        <v>100000</v>
      </c>
      <c r="CK23" s="55">
        <v>149999</v>
      </c>
      <c r="CL23" s="55" t="s">
        <v>1249</v>
      </c>
      <c r="CM23" s="55">
        <v>1.35</v>
      </c>
      <c r="CS23" s="55">
        <v>16</v>
      </c>
      <c r="CT23" s="55" t="s">
        <v>42</v>
      </c>
      <c r="CU23" s="55" t="s">
        <v>1251</v>
      </c>
      <c r="CV23" s="55">
        <v>4</v>
      </c>
      <c r="CW23" s="55" t="s">
        <v>1249</v>
      </c>
      <c r="CX23" s="55">
        <v>1.3</v>
      </c>
      <c r="CZ23" s="55">
        <v>16</v>
      </c>
      <c r="DA23" s="55" t="s">
        <v>42</v>
      </c>
      <c r="DB23" s="55" t="s">
        <v>1251</v>
      </c>
      <c r="DC23" s="55">
        <v>3</v>
      </c>
      <c r="DD23" s="55" t="s">
        <v>1249</v>
      </c>
      <c r="DE23" s="55">
        <v>1</v>
      </c>
      <c r="DG23" s="55">
        <v>16</v>
      </c>
      <c r="DH23" s="55" t="s">
        <v>42</v>
      </c>
      <c r="DI23" s="55" t="s">
        <v>1251</v>
      </c>
      <c r="DJ23" s="55" t="s">
        <v>1817</v>
      </c>
      <c r="DK23" s="55" t="s">
        <v>1249</v>
      </c>
      <c r="DL23" s="55">
        <v>0.9</v>
      </c>
      <c r="DN23" s="55">
        <v>16</v>
      </c>
      <c r="DO23" s="55" t="s">
        <v>42</v>
      </c>
      <c r="DP23" s="55" t="s">
        <v>1259</v>
      </c>
      <c r="DQ23" s="55" t="s">
        <v>1260</v>
      </c>
      <c r="DR23" s="55" t="s">
        <v>1261</v>
      </c>
      <c r="DS23" s="55">
        <v>33017</v>
      </c>
      <c r="DT23" s="55">
        <v>10000</v>
      </c>
      <c r="DU23" s="55" t="s">
        <v>1249</v>
      </c>
      <c r="DV23" s="55">
        <v>1</v>
      </c>
      <c r="DX23" s="55">
        <v>16</v>
      </c>
      <c r="DY23" s="55" t="s">
        <v>42</v>
      </c>
      <c r="DZ23" s="55" t="s">
        <v>1251</v>
      </c>
      <c r="EA23" s="55">
        <v>25000</v>
      </c>
      <c r="EB23" s="20"/>
      <c r="EC23" s="55" t="s">
        <v>1249</v>
      </c>
      <c r="ED23" s="55">
        <v>0.85</v>
      </c>
      <c r="EM23" s="55">
        <v>16</v>
      </c>
      <c r="EN23" s="55" t="s">
        <v>42</v>
      </c>
      <c r="EO23" s="55" t="s">
        <v>1251</v>
      </c>
      <c r="EP23" s="55">
        <v>6</v>
      </c>
      <c r="EQ23" s="55">
        <v>799</v>
      </c>
      <c r="ER23" s="55">
        <v>834</v>
      </c>
      <c r="ES23" s="55" t="s">
        <v>1249</v>
      </c>
      <c r="ET23" s="55">
        <v>0.8</v>
      </c>
      <c r="EV23" s="55">
        <v>16</v>
      </c>
      <c r="EW23" s="55" t="s">
        <v>42</v>
      </c>
      <c r="EX23" s="55" t="s">
        <v>1013</v>
      </c>
      <c r="EY23" s="55">
        <v>1</v>
      </c>
      <c r="EZ23" s="55">
        <v>1995</v>
      </c>
      <c r="FA23" s="55">
        <v>2999</v>
      </c>
      <c r="FB23" s="55" t="s">
        <v>1262</v>
      </c>
      <c r="FC23" s="55" t="s">
        <v>1249</v>
      </c>
      <c r="FD23" s="55">
        <v>0</v>
      </c>
      <c r="FF23" s="55">
        <v>16</v>
      </c>
      <c r="FG23" s="55" t="s">
        <v>42</v>
      </c>
      <c r="FH23" s="55" t="s">
        <v>763</v>
      </c>
      <c r="FI23" s="55">
        <v>1</v>
      </c>
      <c r="FJ23" s="55">
        <v>2500</v>
      </c>
      <c r="FK23" s="55" t="s">
        <v>1249</v>
      </c>
      <c r="FL23" s="55">
        <v>0.95</v>
      </c>
      <c r="FN23" s="55">
        <v>16</v>
      </c>
      <c r="FO23" s="55" t="s">
        <v>1232</v>
      </c>
      <c r="FP23" s="55" t="s">
        <v>1251</v>
      </c>
      <c r="FQ23" s="55">
        <v>5000</v>
      </c>
      <c r="FR23" s="55" t="s">
        <v>1258</v>
      </c>
      <c r="FS23" s="55">
        <v>0</v>
      </c>
      <c r="FU23" s="55">
        <v>16</v>
      </c>
      <c r="FV23" s="55" t="s">
        <v>42</v>
      </c>
      <c r="FW23" s="55" t="s">
        <v>1251</v>
      </c>
      <c r="FX23" s="55">
        <v>5000</v>
      </c>
      <c r="FY23" s="55" t="s">
        <v>1249</v>
      </c>
      <c r="FZ23" s="55">
        <v>25</v>
      </c>
      <c r="GH23" s="55">
        <v>16</v>
      </c>
      <c r="GI23" s="55" t="s">
        <v>1250</v>
      </c>
      <c r="GJ23" s="55" t="s">
        <v>1251</v>
      </c>
      <c r="GK23" s="55">
        <v>25000</v>
      </c>
      <c r="GL23" s="55">
        <v>100</v>
      </c>
      <c r="GT23" s="55">
        <v>16</v>
      </c>
      <c r="GU23" s="55" t="s">
        <v>42</v>
      </c>
      <c r="GV23" s="55" t="s">
        <v>1263</v>
      </c>
      <c r="GW23" s="55" t="s">
        <v>134</v>
      </c>
      <c r="GX23" s="55" t="s">
        <v>1485</v>
      </c>
      <c r="GY23" s="55" t="s">
        <v>1249</v>
      </c>
      <c r="GZ23" s="55">
        <v>0.15</v>
      </c>
      <c r="HB23" s="55">
        <v>16</v>
      </c>
      <c r="HC23" s="55" t="s">
        <v>42</v>
      </c>
      <c r="HD23" s="55" t="s">
        <v>1263</v>
      </c>
      <c r="HE23" s="55" t="s">
        <v>134</v>
      </c>
      <c r="HF23" s="55">
        <v>25</v>
      </c>
      <c r="HG23" s="55" t="s">
        <v>1249</v>
      </c>
      <c r="HH23" s="55">
        <v>0.75</v>
      </c>
      <c r="HR23" s="55">
        <v>16</v>
      </c>
      <c r="HS23" s="55" t="s">
        <v>1566</v>
      </c>
      <c r="HT23" s="55" t="s">
        <v>1251</v>
      </c>
      <c r="HU23" s="55">
        <v>5000</v>
      </c>
      <c r="HV23" s="55" t="s">
        <v>1258</v>
      </c>
      <c r="HW23" s="55">
        <v>12.5</v>
      </c>
      <c r="HY23" s="55">
        <v>16</v>
      </c>
      <c r="HZ23" s="55" t="s">
        <v>1678</v>
      </c>
      <c r="IA23" s="55" t="s">
        <v>1251</v>
      </c>
      <c r="IB23" s="55" t="s">
        <v>23</v>
      </c>
      <c r="IC23" s="55" t="s">
        <v>1258</v>
      </c>
      <c r="ID23" s="55">
        <v>1</v>
      </c>
      <c r="IJ23" s="55">
        <v>16</v>
      </c>
      <c r="IK23" s="55" t="s">
        <v>42</v>
      </c>
      <c r="IL23" s="55" t="s">
        <v>1251</v>
      </c>
      <c r="IM23" s="55">
        <v>300000</v>
      </c>
      <c r="IN23" s="55" t="s">
        <v>1249</v>
      </c>
      <c r="IO23" s="55">
        <v>50</v>
      </c>
      <c r="IQ23" s="55">
        <v>16</v>
      </c>
      <c r="IR23" s="55" t="s">
        <v>1359</v>
      </c>
      <c r="IS23" s="55" t="s">
        <v>1251</v>
      </c>
      <c r="IT23" s="55">
        <v>1000</v>
      </c>
      <c r="IU23" s="55">
        <v>0</v>
      </c>
      <c r="IW23" s="55">
        <v>16</v>
      </c>
      <c r="IX23" s="55" t="s">
        <v>1250</v>
      </c>
      <c r="IY23" s="55" t="s">
        <v>1644</v>
      </c>
      <c r="IZ23" s="55" t="s">
        <v>1529</v>
      </c>
      <c r="JA23" s="55">
        <v>300</v>
      </c>
      <c r="JC23" s="55">
        <v>16</v>
      </c>
      <c r="JD23" s="55" t="s">
        <v>1296</v>
      </c>
      <c r="JE23" s="55" t="s">
        <v>1261</v>
      </c>
      <c r="JF23" s="55" t="s">
        <v>1261</v>
      </c>
      <c r="JG23" s="55" t="s">
        <v>1261</v>
      </c>
      <c r="JH23" s="55">
        <v>-0.05</v>
      </c>
      <c r="JJ23" s="55">
        <v>16</v>
      </c>
      <c r="JK23" s="55" t="s">
        <v>1296</v>
      </c>
      <c r="JL23" s="55" t="s">
        <v>1261</v>
      </c>
      <c r="JM23" s="55" t="s">
        <v>1261</v>
      </c>
      <c r="JN23" s="55" t="s">
        <v>1261</v>
      </c>
      <c r="JO23" s="55">
        <v>0.03</v>
      </c>
      <c r="JP23" s="55">
        <v>-0.025</v>
      </c>
      <c r="JQ23" s="55">
        <v>0.08</v>
      </c>
      <c r="JW23" s="12">
        <v>16</v>
      </c>
      <c r="JX23" s="12" t="s">
        <v>665</v>
      </c>
      <c r="JY23" s="12" t="s">
        <v>1608</v>
      </c>
      <c r="KA23" s="12">
        <v>16</v>
      </c>
      <c r="KB23" s="12" t="s">
        <v>1818</v>
      </c>
      <c r="KC23" s="12">
        <v>0.3</v>
      </c>
      <c r="KE23" s="37">
        <v>16</v>
      </c>
      <c r="KF23" s="12" t="s">
        <v>1261</v>
      </c>
      <c r="KG23" s="12" t="s">
        <v>1644</v>
      </c>
      <c r="KH23" s="12">
        <v>100</v>
      </c>
      <c r="KJ23" s="12">
        <v>16</v>
      </c>
      <c r="KK23" s="12" t="s">
        <v>42</v>
      </c>
      <c r="KL23" s="12" t="s">
        <v>1819</v>
      </c>
      <c r="KM23" s="12">
        <v>0.015</v>
      </c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12" t="s">
        <v>1820</v>
      </c>
      <c r="NH23" s="7"/>
      <c r="NI23" s="7"/>
      <c r="NJ23" s="7"/>
      <c r="NK23" s="12" t="s">
        <v>1821</v>
      </c>
      <c r="NL23" s="7"/>
      <c r="NM23" s="12" t="s">
        <v>1795</v>
      </c>
      <c r="NN23" s="7"/>
      <c r="NO23" s="7"/>
      <c r="NP23" s="7"/>
      <c r="NQ23" s="7"/>
      <c r="NR23" s="7"/>
      <c r="NS23" s="12" t="s">
        <v>1777</v>
      </c>
      <c r="NT23" s="7"/>
      <c r="NU23" s="12" t="s">
        <v>1822</v>
      </c>
      <c r="NV23" s="7"/>
      <c r="NW23" s="12" t="s">
        <v>1823</v>
      </c>
      <c r="NX23" s="7"/>
      <c r="NY23" s="12" t="s">
        <v>1824</v>
      </c>
      <c r="NZ23" s="7"/>
      <c r="OA23" s="12" t="s">
        <v>1825</v>
      </c>
      <c r="OB23" s="7"/>
      <c r="OC23" s="12" t="s">
        <v>1382</v>
      </c>
      <c r="OD23" s="7"/>
      <c r="OE23" s="12" t="s">
        <v>945</v>
      </c>
      <c r="OF23" s="7"/>
      <c r="OG23" s="12" t="s">
        <v>1826</v>
      </c>
      <c r="OH23" s="7"/>
      <c r="OI23" s="7"/>
      <c r="OJ23" s="7"/>
      <c r="OK23" s="12" t="s">
        <v>1827</v>
      </c>
      <c r="OL23" s="7"/>
      <c r="OM23" s="7"/>
      <c r="ON23" s="7"/>
      <c r="OO23" s="12" t="s">
        <v>1828</v>
      </c>
      <c r="OP23" s="7"/>
      <c r="OQ23" s="12" t="s">
        <v>1829</v>
      </c>
      <c r="OR23" s="7"/>
      <c r="OS23" s="12" t="s">
        <v>994</v>
      </c>
      <c r="OT23" s="7"/>
      <c r="OU23" s="12" t="s">
        <v>749</v>
      </c>
      <c r="OV23" s="7"/>
      <c r="OW23" s="7"/>
      <c r="OX23" s="7"/>
      <c r="OY23" s="7"/>
      <c r="OZ23" s="7"/>
      <c r="PA23" s="7"/>
      <c r="PB23" s="7"/>
      <c r="PC23" s="12" t="s">
        <v>1830</v>
      </c>
      <c r="PD23" s="7"/>
      <c r="PE23" s="12" t="s">
        <v>1629</v>
      </c>
      <c r="PF23" s="7"/>
      <c r="PG23" s="12" t="s">
        <v>1493</v>
      </c>
      <c r="PH23" s="7"/>
      <c r="PI23" s="12" t="s">
        <v>629</v>
      </c>
      <c r="PJ23" s="7"/>
      <c r="PK23" s="12" t="s">
        <v>1831</v>
      </c>
      <c r="PL23" s="7"/>
      <c r="PM23" s="7"/>
      <c r="PN23" s="7"/>
      <c r="PO23" s="12" t="s">
        <v>1832</v>
      </c>
      <c r="PP23" s="7"/>
      <c r="PQ23" s="12" t="s">
        <v>1833</v>
      </c>
      <c r="PR23" s="7"/>
      <c r="PS23" s="12" t="s">
        <v>1834</v>
      </c>
      <c r="PT23" s="7"/>
      <c r="PU23" s="12" t="s">
        <v>1835</v>
      </c>
      <c r="PV23" s="7"/>
      <c r="PW23" s="12" t="s">
        <v>1836</v>
      </c>
      <c r="PX23" s="7"/>
      <c r="PY23" s="12" t="s">
        <v>1837</v>
      </c>
      <c r="PZ23" s="7"/>
      <c r="QA23" s="12" t="s">
        <v>1838</v>
      </c>
      <c r="QB23" s="7"/>
      <c r="QC23" s="7"/>
      <c r="QD23" s="7"/>
      <c r="QE23" s="7"/>
      <c r="QF23" s="7"/>
      <c r="QG23" s="7"/>
      <c r="QH23" s="12" t="s">
        <v>1346</v>
      </c>
      <c r="QI23" s="12" t="s">
        <v>1410</v>
      </c>
      <c r="QJ23" s="12">
        <v>100</v>
      </c>
      <c r="QK23" s="12">
        <v>200</v>
      </c>
      <c r="QL23" s="7"/>
      <c r="QM23" s="7"/>
      <c r="QU23" s="13" t="s">
        <v>1839</v>
      </c>
      <c r="QV23" s="13">
        <v>4</v>
      </c>
      <c r="QW23" s="14" t="s">
        <v>1840</v>
      </c>
      <c r="QX23" s="13" t="s">
        <v>1820</v>
      </c>
      <c r="QZ23" s="13" t="s">
        <v>1821</v>
      </c>
      <c r="RA23" s="6" t="s">
        <v>1795</v>
      </c>
      <c r="RD23" s="14" t="s">
        <v>1794</v>
      </c>
      <c r="RE23" s="13" t="s">
        <v>1822</v>
      </c>
      <c r="RF23" s="5" t="s">
        <v>1823</v>
      </c>
      <c r="RG23" s="13" t="s">
        <v>1824</v>
      </c>
      <c r="RH23" s="5" t="s">
        <v>1825</v>
      </c>
      <c r="RI23" s="14" t="s">
        <v>1382</v>
      </c>
      <c r="RJ23" s="13" t="s">
        <v>945</v>
      </c>
      <c r="RK23" s="6" t="s">
        <v>1826</v>
      </c>
      <c r="RM23" s="13" t="s">
        <v>1827</v>
      </c>
      <c r="RO23" s="14" t="s">
        <v>1828</v>
      </c>
      <c r="RP23" s="13" t="s">
        <v>1829</v>
      </c>
      <c r="RQ23" s="5" t="s">
        <v>994</v>
      </c>
      <c r="RR23" s="13" t="s">
        <v>749</v>
      </c>
      <c r="RV23" s="14" t="s">
        <v>1830</v>
      </c>
      <c r="RW23" s="14" t="s">
        <v>1629</v>
      </c>
      <c r="RX23" s="13" t="s">
        <v>1493</v>
      </c>
      <c r="RY23" s="6" t="s">
        <v>629</v>
      </c>
      <c r="RZ23" s="6" t="s">
        <v>1831</v>
      </c>
      <c r="SB23" s="14" t="s">
        <v>1832</v>
      </c>
      <c r="SC23" s="14" t="s">
        <v>1833</v>
      </c>
      <c r="SD23" s="13" t="s">
        <v>1834</v>
      </c>
      <c r="SE23" s="5" t="s">
        <v>1835</v>
      </c>
      <c r="SF23" s="13" t="s">
        <v>1841</v>
      </c>
      <c r="SG23" s="6" t="s">
        <v>1837</v>
      </c>
      <c r="SI23" s="13" t="s">
        <v>1838</v>
      </c>
      <c r="SN23" s="13" t="s">
        <v>1842</v>
      </c>
      <c r="SP23" s="13" t="s">
        <v>1032</v>
      </c>
      <c r="SX23" s="13" t="s">
        <v>1843</v>
      </c>
      <c r="TA23" s="13" t="s">
        <v>1844</v>
      </c>
    </row>
    <row r="24" ht="14.25" customHeight="1" outlineLevel="1" spans="1:521">
      <c r="G24" s="55">
        <v>17</v>
      </c>
      <c r="H24" s="55" t="s">
        <v>42</v>
      </c>
      <c r="I24" s="55" t="s">
        <v>1343</v>
      </c>
      <c r="J24" s="55" t="s">
        <v>1845</v>
      </c>
      <c r="K24" s="55" t="s">
        <v>1249</v>
      </c>
      <c r="L24" s="56">
        <v>0.3675</v>
      </c>
      <c r="N24" s="57">
        <v>17</v>
      </c>
      <c r="O24" s="57" t="s">
        <v>1250</v>
      </c>
      <c r="P24" s="57" t="s">
        <v>1251</v>
      </c>
      <c r="Q24" s="58">
        <v>150000</v>
      </c>
      <c r="R24" s="58">
        <v>159999</v>
      </c>
      <c r="S24" s="58">
        <v>150000</v>
      </c>
      <c r="T24" s="57">
        <v>1.35</v>
      </c>
      <c r="U24" s="58">
        <v>160000</v>
      </c>
      <c r="V24" s="57">
        <v>1.38</v>
      </c>
      <c r="X24" s="55">
        <v>17</v>
      </c>
      <c r="Y24" s="55" t="s">
        <v>1250</v>
      </c>
      <c r="Z24" s="55" t="s">
        <v>1260</v>
      </c>
      <c r="AA24" s="55">
        <v>6</v>
      </c>
      <c r="AB24" s="55">
        <v>0.2</v>
      </c>
      <c r="AD24" s="12">
        <v>17</v>
      </c>
      <c r="AE24" s="12" t="s">
        <v>1261</v>
      </c>
      <c r="AF24" s="12" t="s">
        <v>1846</v>
      </c>
      <c r="AG24" s="12" t="s">
        <v>1675</v>
      </c>
      <c r="AH24" s="12" t="s">
        <v>1676</v>
      </c>
      <c r="AJ24" s="55">
        <v>17</v>
      </c>
      <c r="AK24" s="55" t="s">
        <v>1313</v>
      </c>
      <c r="AL24" s="55" t="s">
        <v>1251</v>
      </c>
      <c r="AM24" s="55" t="s">
        <v>1485</v>
      </c>
      <c r="AN24" s="55" t="s">
        <v>1249</v>
      </c>
      <c r="AO24" s="55">
        <v>0.9</v>
      </c>
      <c r="AQ24" s="55">
        <v>17</v>
      </c>
      <c r="AR24" s="55" t="s">
        <v>1313</v>
      </c>
      <c r="AS24" s="55" t="s">
        <v>1251</v>
      </c>
      <c r="AT24" s="55" t="s">
        <v>902</v>
      </c>
      <c r="AU24" s="55" t="s">
        <v>1249</v>
      </c>
      <c r="AV24" s="55">
        <v>1.05</v>
      </c>
      <c r="AX24" s="55">
        <v>17</v>
      </c>
      <c r="AY24" s="55" t="s">
        <v>1250</v>
      </c>
      <c r="AZ24" s="55" t="s">
        <v>1251</v>
      </c>
      <c r="BA24" s="55">
        <v>23</v>
      </c>
      <c r="BB24" s="55">
        <v>23</v>
      </c>
      <c r="BC24" s="55" t="s">
        <v>1249</v>
      </c>
      <c r="BD24" s="55">
        <v>1.09</v>
      </c>
      <c r="BF24" s="55">
        <v>17</v>
      </c>
      <c r="BG24" s="55" t="s">
        <v>1313</v>
      </c>
      <c r="BH24" s="55" t="s">
        <v>1251</v>
      </c>
      <c r="BI24" s="55">
        <v>11</v>
      </c>
      <c r="BJ24" s="55">
        <v>999</v>
      </c>
      <c r="BK24" s="55">
        <v>0</v>
      </c>
      <c r="BL24" s="55">
        <v>5</v>
      </c>
      <c r="BM24" s="55" t="s">
        <v>1249</v>
      </c>
      <c r="BN24" s="55">
        <v>0.95</v>
      </c>
      <c r="BP24" s="55">
        <v>17</v>
      </c>
      <c r="BQ24" s="55" t="s">
        <v>1250</v>
      </c>
      <c r="BR24" s="55" t="s">
        <v>1251</v>
      </c>
      <c r="BS24" s="55" t="s">
        <v>1257</v>
      </c>
      <c r="BT24" s="55" t="s">
        <v>1764</v>
      </c>
      <c r="BU24" s="55">
        <v>15</v>
      </c>
      <c r="BV24" s="55">
        <v>100</v>
      </c>
      <c r="BW24" s="55" t="s">
        <v>1249</v>
      </c>
      <c r="BX24" s="55">
        <v>0.75</v>
      </c>
      <c r="BZ24" s="55">
        <v>17</v>
      </c>
      <c r="CA24" s="55" t="s">
        <v>1246</v>
      </c>
      <c r="CB24" s="55" t="s">
        <v>1251</v>
      </c>
      <c r="CC24" s="55">
        <v>1</v>
      </c>
      <c r="CD24" s="55" t="s">
        <v>1249</v>
      </c>
      <c r="CE24" s="55">
        <v>1</v>
      </c>
      <c r="CG24" s="55">
        <v>17</v>
      </c>
      <c r="CH24" s="55" t="s">
        <v>1246</v>
      </c>
      <c r="CI24" s="55" t="s">
        <v>1251</v>
      </c>
      <c r="CJ24" s="55">
        <v>150000</v>
      </c>
      <c r="CK24" s="55">
        <v>249999</v>
      </c>
      <c r="CL24" s="55" t="s">
        <v>1249</v>
      </c>
      <c r="CM24" s="55">
        <v>1.2</v>
      </c>
      <c r="CS24" s="55">
        <v>17</v>
      </c>
      <c r="CT24" s="55" t="s">
        <v>1313</v>
      </c>
      <c r="CU24" s="55" t="s">
        <v>1251</v>
      </c>
      <c r="CV24" s="55">
        <v>4</v>
      </c>
      <c r="CW24" s="55" t="s">
        <v>1249</v>
      </c>
      <c r="CX24" s="55">
        <v>1.3</v>
      </c>
      <c r="CZ24" s="55">
        <v>17</v>
      </c>
      <c r="DA24" s="55" t="s">
        <v>1313</v>
      </c>
      <c r="DB24" s="55" t="s">
        <v>1251</v>
      </c>
      <c r="DC24" s="55">
        <v>3</v>
      </c>
      <c r="DD24" s="55" t="s">
        <v>1249</v>
      </c>
      <c r="DE24" s="55">
        <v>1</v>
      </c>
      <c r="DG24" s="55">
        <v>17</v>
      </c>
      <c r="DH24" s="55" t="s">
        <v>1313</v>
      </c>
      <c r="DI24" s="55" t="s">
        <v>1251</v>
      </c>
      <c r="DJ24" s="55" t="s">
        <v>1817</v>
      </c>
      <c r="DK24" s="55" t="s">
        <v>1249</v>
      </c>
      <c r="DL24" s="55">
        <v>0.9</v>
      </c>
      <c r="DN24" s="55">
        <v>17</v>
      </c>
      <c r="DO24" s="55" t="s">
        <v>42</v>
      </c>
      <c r="DP24" s="55" t="s">
        <v>1259</v>
      </c>
      <c r="DQ24" s="55" t="s">
        <v>1260</v>
      </c>
      <c r="DR24" s="55" t="s">
        <v>1261</v>
      </c>
      <c r="DS24" s="55">
        <v>33019</v>
      </c>
      <c r="DT24" s="55">
        <v>10000</v>
      </c>
      <c r="DU24" s="55" t="s">
        <v>1249</v>
      </c>
      <c r="DV24" s="55">
        <v>1</v>
      </c>
      <c r="DX24" s="55">
        <v>17</v>
      </c>
      <c r="DY24" s="55" t="s">
        <v>1313</v>
      </c>
      <c r="DZ24" s="55" t="s">
        <v>1251</v>
      </c>
      <c r="EA24" s="55">
        <v>25000</v>
      </c>
      <c r="EB24" s="20"/>
      <c r="EC24" s="55" t="s">
        <v>1249</v>
      </c>
      <c r="ED24" s="55">
        <v>0.85</v>
      </c>
      <c r="EM24" s="55">
        <v>17</v>
      </c>
      <c r="EN24" s="55" t="s">
        <v>42</v>
      </c>
      <c r="EO24" s="55" t="s">
        <v>1251</v>
      </c>
      <c r="EP24" s="55">
        <v>6</v>
      </c>
      <c r="EQ24" s="55">
        <v>769</v>
      </c>
      <c r="ER24" s="55">
        <v>798</v>
      </c>
      <c r="ES24" s="55" t="s">
        <v>1249</v>
      </c>
      <c r="ET24" s="55">
        <v>0.85</v>
      </c>
      <c r="EV24" s="55">
        <v>17</v>
      </c>
      <c r="EW24" s="55" t="s">
        <v>42</v>
      </c>
      <c r="EX24" s="55" t="s">
        <v>960</v>
      </c>
      <c r="EY24" s="55">
        <v>1</v>
      </c>
      <c r="EZ24" s="55">
        <v>0</v>
      </c>
      <c r="FA24" s="55">
        <v>1994</v>
      </c>
      <c r="FB24" s="55" t="s">
        <v>1262</v>
      </c>
      <c r="FC24" s="55" t="s">
        <v>1249</v>
      </c>
      <c r="FD24" s="55">
        <v>0</v>
      </c>
      <c r="FF24" s="55">
        <v>17</v>
      </c>
      <c r="FG24" s="55" t="s">
        <v>42</v>
      </c>
      <c r="FH24" s="55" t="s">
        <v>763</v>
      </c>
      <c r="FI24" s="55">
        <v>1</v>
      </c>
      <c r="FJ24" s="55">
        <v>5000</v>
      </c>
      <c r="FK24" s="55" t="s">
        <v>1249</v>
      </c>
      <c r="FL24" s="55">
        <v>0.84</v>
      </c>
      <c r="FN24" s="55">
        <v>17</v>
      </c>
      <c r="FO24" s="55" t="s">
        <v>1566</v>
      </c>
      <c r="FP24" s="55" t="s">
        <v>1251</v>
      </c>
      <c r="FQ24" s="55">
        <v>5000</v>
      </c>
      <c r="FR24" s="55" t="s">
        <v>1258</v>
      </c>
      <c r="FS24" s="55">
        <v>0</v>
      </c>
      <c r="FU24" s="55">
        <v>17</v>
      </c>
      <c r="FV24" s="55" t="s">
        <v>1313</v>
      </c>
      <c r="FW24" s="55" t="s">
        <v>1251</v>
      </c>
      <c r="FX24" s="55">
        <v>5000</v>
      </c>
      <c r="FY24" s="55" t="s">
        <v>1249</v>
      </c>
      <c r="FZ24" s="55">
        <v>25</v>
      </c>
      <c r="GH24" s="55">
        <v>17</v>
      </c>
      <c r="GI24" s="55" t="s">
        <v>1250</v>
      </c>
      <c r="GJ24" s="55" t="s">
        <v>1251</v>
      </c>
      <c r="GK24" s="55">
        <v>26000</v>
      </c>
      <c r="GL24" s="55">
        <v>105</v>
      </c>
      <c r="GT24" s="55">
        <v>17</v>
      </c>
      <c r="GU24" s="55" t="s">
        <v>1313</v>
      </c>
      <c r="GV24" s="55" t="s">
        <v>1263</v>
      </c>
      <c r="GW24" s="55" t="s">
        <v>134</v>
      </c>
      <c r="GX24" s="55" t="s">
        <v>1485</v>
      </c>
      <c r="GY24" s="55" t="s">
        <v>1249</v>
      </c>
      <c r="GZ24" s="55">
        <v>0.15</v>
      </c>
      <c r="HB24" s="55">
        <v>17</v>
      </c>
      <c r="HC24" s="55" t="s">
        <v>1313</v>
      </c>
      <c r="HD24" s="55" t="s">
        <v>1263</v>
      </c>
      <c r="HE24" s="55" t="s">
        <v>134</v>
      </c>
      <c r="HF24" s="55">
        <v>25</v>
      </c>
      <c r="HG24" s="55" t="s">
        <v>1249</v>
      </c>
      <c r="HH24" s="55">
        <v>0.75</v>
      </c>
      <c r="HR24" s="55">
        <v>17</v>
      </c>
      <c r="HS24" s="55" t="s">
        <v>1678</v>
      </c>
      <c r="HT24" s="55" t="s">
        <v>1251</v>
      </c>
      <c r="HU24" s="55">
        <v>5000</v>
      </c>
      <c r="HV24" s="55" t="s">
        <v>1258</v>
      </c>
      <c r="HW24" s="55">
        <v>12.5</v>
      </c>
      <c r="HY24" s="55">
        <v>17</v>
      </c>
      <c r="HZ24" s="55" t="s">
        <v>1706</v>
      </c>
      <c r="IA24" s="55" t="s">
        <v>1251</v>
      </c>
      <c r="IB24" s="55" t="s">
        <v>134</v>
      </c>
      <c r="IC24" s="55" t="s">
        <v>1258</v>
      </c>
      <c r="ID24" s="55">
        <v>1</v>
      </c>
      <c r="IJ24" s="55">
        <v>17</v>
      </c>
      <c r="IK24" s="55" t="s">
        <v>1313</v>
      </c>
      <c r="IL24" s="55" t="s">
        <v>1251</v>
      </c>
      <c r="IM24" s="55">
        <v>300000</v>
      </c>
      <c r="IN24" s="55" t="s">
        <v>1249</v>
      </c>
      <c r="IO24" s="55">
        <v>50</v>
      </c>
      <c r="IQ24" s="55">
        <v>17</v>
      </c>
      <c r="IR24" s="55" t="s">
        <v>1359</v>
      </c>
      <c r="IS24" s="55" t="s">
        <v>1251</v>
      </c>
      <c r="IT24" s="55">
        <v>10000</v>
      </c>
      <c r="IU24" s="55">
        <v>40</v>
      </c>
      <c r="IW24" s="55">
        <v>17</v>
      </c>
      <c r="IX24" s="55" t="s">
        <v>1250</v>
      </c>
      <c r="IY24" s="55" t="s">
        <v>1644</v>
      </c>
      <c r="IZ24" s="55" t="s">
        <v>1567</v>
      </c>
      <c r="JA24" s="55">
        <v>300</v>
      </c>
      <c r="JC24" s="55">
        <v>17</v>
      </c>
      <c r="JD24" s="55" t="s">
        <v>1346</v>
      </c>
      <c r="JE24" s="55" t="s">
        <v>1261</v>
      </c>
      <c r="JF24" s="55" t="s">
        <v>1261</v>
      </c>
      <c r="JG24" s="55" t="s">
        <v>1261</v>
      </c>
      <c r="JH24" s="55">
        <v>-0.05</v>
      </c>
      <c r="JJ24" s="55">
        <v>17</v>
      </c>
      <c r="JK24" s="55" t="s">
        <v>1346</v>
      </c>
      <c r="JL24" s="55" t="s">
        <v>1261</v>
      </c>
      <c r="JM24" s="55" t="s">
        <v>1261</v>
      </c>
      <c r="JN24" s="55" t="s">
        <v>1261</v>
      </c>
      <c r="JO24" s="55">
        <v>0.035</v>
      </c>
      <c r="JP24" s="55">
        <v>-0.02</v>
      </c>
      <c r="JQ24" s="55">
        <v>0.085</v>
      </c>
      <c r="JW24" s="12">
        <v>17</v>
      </c>
      <c r="JX24" s="12" t="s">
        <v>665</v>
      </c>
      <c r="JY24" s="12" t="s">
        <v>1647</v>
      </c>
      <c r="KA24" s="12">
        <v>17</v>
      </c>
      <c r="KB24" s="12" t="s">
        <v>1847</v>
      </c>
      <c r="KC24" s="12">
        <v>0.3</v>
      </c>
      <c r="KE24" s="37">
        <v>17</v>
      </c>
      <c r="KF24" s="12" t="s">
        <v>1261</v>
      </c>
      <c r="KG24" s="12" t="s">
        <v>1230</v>
      </c>
      <c r="KH24" s="12">
        <v>100</v>
      </c>
      <c r="KJ24" s="12">
        <v>17</v>
      </c>
      <c r="KK24" s="12" t="s">
        <v>1313</v>
      </c>
      <c r="KL24" s="12" t="s">
        <v>1819</v>
      </c>
      <c r="KM24" s="12">
        <v>0.015</v>
      </c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12" t="s">
        <v>1739</v>
      </c>
      <c r="NH24" s="7"/>
      <c r="NI24" s="7"/>
      <c r="NJ24" s="7"/>
      <c r="NK24" s="12" t="s">
        <v>938</v>
      </c>
      <c r="NL24" s="7"/>
      <c r="NM24" s="12" t="s">
        <v>1340</v>
      </c>
      <c r="NN24" s="7"/>
      <c r="NO24" s="7"/>
      <c r="NP24" s="7"/>
      <c r="NQ24" s="7"/>
      <c r="NR24" s="7"/>
      <c r="NS24" s="12" t="s">
        <v>1848</v>
      </c>
      <c r="NT24" s="7"/>
      <c r="NU24" s="12" t="s">
        <v>1849</v>
      </c>
      <c r="NV24" s="7"/>
      <c r="NW24" s="12" t="s">
        <v>1850</v>
      </c>
      <c r="NX24" s="7"/>
      <c r="NY24" s="12" t="s">
        <v>1851</v>
      </c>
      <c r="NZ24" s="7"/>
      <c r="OA24" s="12" t="s">
        <v>938</v>
      </c>
      <c r="OB24" s="7"/>
      <c r="OC24" s="12" t="s">
        <v>1469</v>
      </c>
      <c r="OD24" s="7"/>
      <c r="OE24" s="12" t="s">
        <v>1851</v>
      </c>
      <c r="OF24" s="7"/>
      <c r="OG24" s="12" t="s">
        <v>1852</v>
      </c>
      <c r="OH24" s="7"/>
      <c r="OI24" s="7"/>
      <c r="OJ24" s="7"/>
      <c r="OK24" s="12" t="s">
        <v>1540</v>
      </c>
      <c r="OL24" s="7"/>
      <c r="OM24" s="7"/>
      <c r="ON24" s="7"/>
      <c r="OO24" s="12" t="s">
        <v>1853</v>
      </c>
      <c r="OP24" s="7"/>
      <c r="OQ24" s="12" t="s">
        <v>1854</v>
      </c>
      <c r="OR24" s="7"/>
      <c r="OS24" s="12" t="s">
        <v>1855</v>
      </c>
      <c r="OT24" s="7"/>
      <c r="OU24" s="12" t="s">
        <v>1367</v>
      </c>
      <c r="OV24" s="7"/>
      <c r="OW24" s="7"/>
      <c r="OX24" s="7"/>
      <c r="OY24" s="7"/>
      <c r="OZ24" s="7"/>
      <c r="PA24" s="7"/>
      <c r="PB24" s="7"/>
      <c r="PC24" s="12" t="s">
        <v>1856</v>
      </c>
      <c r="PD24" s="7"/>
      <c r="PE24" s="12" t="s">
        <v>1857</v>
      </c>
      <c r="PF24" s="7"/>
      <c r="PG24" s="12" t="s">
        <v>1858</v>
      </c>
      <c r="PH24" s="7"/>
      <c r="PI24" s="12" t="s">
        <v>1771</v>
      </c>
      <c r="PJ24" s="7"/>
      <c r="PK24" s="12" t="s">
        <v>1846</v>
      </c>
      <c r="PL24" s="7"/>
      <c r="PM24" s="7"/>
      <c r="PN24" s="7"/>
      <c r="PO24" s="12" t="s">
        <v>1859</v>
      </c>
      <c r="PP24" s="7"/>
      <c r="PQ24" s="12" t="s">
        <v>1771</v>
      </c>
      <c r="PR24" s="7"/>
      <c r="PS24" s="12" t="s">
        <v>1535</v>
      </c>
      <c r="PT24" s="7"/>
      <c r="PU24" s="12" t="s">
        <v>1860</v>
      </c>
      <c r="PV24" s="7"/>
      <c r="PW24" s="12" t="s">
        <v>1861</v>
      </c>
      <c r="PX24" s="7"/>
      <c r="PY24" s="12" t="s">
        <v>1862</v>
      </c>
      <c r="PZ24" s="7"/>
      <c r="QA24" s="12" t="s">
        <v>1863</v>
      </c>
      <c r="QB24" s="7"/>
      <c r="QC24" s="7"/>
      <c r="QD24" s="7"/>
      <c r="QE24" s="7"/>
      <c r="QF24" s="7"/>
      <c r="QG24" s="7"/>
      <c r="QH24" s="12" t="s">
        <v>1731</v>
      </c>
      <c r="QI24" s="12" t="s">
        <v>1268</v>
      </c>
      <c r="QJ24" s="12">
        <v>59</v>
      </c>
      <c r="QK24" s="12">
        <v>59</v>
      </c>
      <c r="QL24" s="7"/>
      <c r="QM24" s="7"/>
      <c r="QU24" s="13" t="s">
        <v>1864</v>
      </c>
      <c r="QV24" s="13">
        <v>4</v>
      </c>
      <c r="QW24" s="14" t="s">
        <v>1435</v>
      </c>
      <c r="QX24" s="13" t="s">
        <v>1739</v>
      </c>
      <c r="QZ24" s="13" t="s">
        <v>938</v>
      </c>
      <c r="RA24" s="6" t="s">
        <v>1340</v>
      </c>
      <c r="RD24" s="14" t="s">
        <v>1777</v>
      </c>
      <c r="RE24" s="13" t="s">
        <v>1849</v>
      </c>
      <c r="RF24" s="5" t="s">
        <v>1850</v>
      </c>
      <c r="RG24" s="13" t="s">
        <v>1851</v>
      </c>
      <c r="RH24" s="5" t="s">
        <v>938</v>
      </c>
      <c r="RI24" s="14" t="s">
        <v>1469</v>
      </c>
      <c r="RJ24" s="13" t="s">
        <v>1851</v>
      </c>
      <c r="RK24" s="6" t="s">
        <v>1852</v>
      </c>
      <c r="RM24" s="13" t="s">
        <v>1540</v>
      </c>
      <c r="RO24" s="14" t="s">
        <v>1853</v>
      </c>
      <c r="RP24" s="13" t="s">
        <v>1854</v>
      </c>
      <c r="RQ24" s="5" t="s">
        <v>1855</v>
      </c>
      <c r="RR24" s="13" t="s">
        <v>1367</v>
      </c>
      <c r="RV24" s="14" t="s">
        <v>1724</v>
      </c>
      <c r="RW24" s="14" t="s">
        <v>1857</v>
      </c>
      <c r="RX24" s="13" t="s">
        <v>1858</v>
      </c>
      <c r="RY24" s="6" t="s">
        <v>1771</v>
      </c>
      <c r="RZ24" s="6" t="s">
        <v>1846</v>
      </c>
      <c r="SB24" s="14" t="s">
        <v>1859</v>
      </c>
      <c r="SC24" s="14" t="s">
        <v>1771</v>
      </c>
      <c r="SD24" s="13" t="s">
        <v>1535</v>
      </c>
      <c r="SE24" s="5" t="s">
        <v>1860</v>
      </c>
      <c r="SF24" s="13" t="s">
        <v>1273</v>
      </c>
      <c r="SG24" s="6" t="s">
        <v>1862</v>
      </c>
      <c r="SI24" s="13" t="s">
        <v>1863</v>
      </c>
      <c r="SN24" s="13" t="s">
        <v>1865</v>
      </c>
      <c r="SX24" s="13" t="s">
        <v>1866</v>
      </c>
      <c r="TA24" s="13" t="s">
        <v>1867</v>
      </c>
    </row>
    <row r="25" ht="14.25" customHeight="1" outlineLevel="1" spans="1:521">
      <c r="G25" s="55">
        <v>18</v>
      </c>
      <c r="H25" s="55" t="s">
        <v>42</v>
      </c>
      <c r="I25" s="55" t="s">
        <v>1260</v>
      </c>
      <c r="J25" s="55" t="s">
        <v>1783</v>
      </c>
      <c r="K25" s="55" t="s">
        <v>1249</v>
      </c>
      <c r="L25" s="55">
        <v>0.25</v>
      </c>
      <c r="N25" s="60">
        <v>18</v>
      </c>
      <c r="O25" s="60" t="s">
        <v>1250</v>
      </c>
      <c r="P25" s="60" t="s">
        <v>1251</v>
      </c>
      <c r="Q25" s="61">
        <v>160000</v>
      </c>
      <c r="R25" s="61">
        <v>169999</v>
      </c>
      <c r="S25" s="61">
        <v>160000</v>
      </c>
      <c r="T25" s="60">
        <v>1.38</v>
      </c>
      <c r="U25" s="61">
        <v>170000</v>
      </c>
      <c r="V25" s="60">
        <v>1.41</v>
      </c>
      <c r="X25" s="55">
        <v>18</v>
      </c>
      <c r="Y25" s="55" t="s">
        <v>1250</v>
      </c>
      <c r="Z25" s="55" t="s">
        <v>1260</v>
      </c>
      <c r="AA25" s="55">
        <v>7</v>
      </c>
      <c r="AB25" s="55">
        <v>0.25</v>
      </c>
      <c r="AD25" s="12">
        <v>18</v>
      </c>
      <c r="AE25" s="12" t="s">
        <v>1261</v>
      </c>
      <c r="AF25" s="12" t="s">
        <v>1868</v>
      </c>
      <c r="AG25" s="12" t="s">
        <v>1675</v>
      </c>
      <c r="AH25" s="12" t="s">
        <v>1676</v>
      </c>
      <c r="AJ25" s="55">
        <v>18</v>
      </c>
      <c r="AK25" s="55" t="s">
        <v>1359</v>
      </c>
      <c r="AL25" s="55" t="s">
        <v>1251</v>
      </c>
      <c r="AM25" s="55" t="s">
        <v>1485</v>
      </c>
      <c r="AN25" s="55" t="s">
        <v>1249</v>
      </c>
      <c r="AO25" s="55">
        <v>0.9</v>
      </c>
      <c r="AQ25" s="55">
        <v>18</v>
      </c>
      <c r="AR25" s="55" t="s">
        <v>1359</v>
      </c>
      <c r="AS25" s="55" t="s">
        <v>1251</v>
      </c>
      <c r="AT25" s="55" t="s">
        <v>902</v>
      </c>
      <c r="AU25" s="55" t="s">
        <v>1249</v>
      </c>
      <c r="AV25" s="55">
        <v>1.05</v>
      </c>
      <c r="AX25" s="55">
        <v>18</v>
      </c>
      <c r="AY25" s="55" t="s">
        <v>1250</v>
      </c>
      <c r="AZ25" s="55" t="s">
        <v>1251</v>
      </c>
      <c r="BA25" s="55">
        <v>24</v>
      </c>
      <c r="BB25" s="55">
        <v>24</v>
      </c>
      <c r="BC25" s="55" t="s">
        <v>1249</v>
      </c>
      <c r="BD25" s="55">
        <v>1.1</v>
      </c>
      <c r="BF25" s="55">
        <v>18</v>
      </c>
      <c r="BG25" s="55" t="s">
        <v>1359</v>
      </c>
      <c r="BH25" s="55" t="s">
        <v>1251</v>
      </c>
      <c r="BI25" s="55">
        <v>11</v>
      </c>
      <c r="BJ25" s="55">
        <v>999</v>
      </c>
      <c r="BK25" s="55">
        <v>0</v>
      </c>
      <c r="BL25" s="55">
        <v>5</v>
      </c>
      <c r="BM25" s="55" t="s">
        <v>1249</v>
      </c>
      <c r="BN25" s="55">
        <v>0.95</v>
      </c>
      <c r="BP25" s="55">
        <v>18</v>
      </c>
      <c r="BQ25" s="55" t="s">
        <v>1250</v>
      </c>
      <c r="BR25" s="55" t="s">
        <v>1251</v>
      </c>
      <c r="BS25" s="55" t="s">
        <v>1257</v>
      </c>
      <c r="BT25" s="55" t="s">
        <v>1869</v>
      </c>
      <c r="BU25" s="55">
        <v>0</v>
      </c>
      <c r="BV25" s="55">
        <v>1</v>
      </c>
      <c r="BW25" s="55" t="s">
        <v>1249</v>
      </c>
      <c r="BX25" s="55">
        <v>1</v>
      </c>
      <c r="BZ25" s="55">
        <v>18</v>
      </c>
      <c r="CA25" s="55" t="s">
        <v>1246</v>
      </c>
      <c r="CB25" s="55" t="s">
        <v>1251</v>
      </c>
      <c r="CC25" s="55">
        <v>2</v>
      </c>
      <c r="CD25" s="55" t="s">
        <v>1249</v>
      </c>
      <c r="CE25" s="55">
        <v>1.1</v>
      </c>
      <c r="CG25" s="55">
        <v>18</v>
      </c>
      <c r="CH25" s="55" t="s">
        <v>1246</v>
      </c>
      <c r="CI25" s="55" t="s">
        <v>1251</v>
      </c>
      <c r="CJ25" s="55">
        <v>250000</v>
      </c>
      <c r="CK25" s="55">
        <v>349999</v>
      </c>
      <c r="CL25" s="55" t="s">
        <v>1249</v>
      </c>
      <c r="CM25" s="55">
        <v>1</v>
      </c>
      <c r="CS25" s="55">
        <v>18</v>
      </c>
      <c r="CT25" s="55" t="s">
        <v>1359</v>
      </c>
      <c r="CU25" s="55" t="s">
        <v>1251</v>
      </c>
      <c r="CV25" s="55">
        <v>4</v>
      </c>
      <c r="CW25" s="55" t="s">
        <v>1249</v>
      </c>
      <c r="CX25" s="55">
        <v>1.3</v>
      </c>
      <c r="CZ25" s="55">
        <v>18</v>
      </c>
      <c r="DA25" s="55" t="s">
        <v>1359</v>
      </c>
      <c r="DB25" s="55" t="s">
        <v>1251</v>
      </c>
      <c r="DC25" s="55">
        <v>3</v>
      </c>
      <c r="DD25" s="55" t="s">
        <v>1249</v>
      </c>
      <c r="DE25" s="55">
        <v>1</v>
      </c>
      <c r="DG25" s="55">
        <v>18</v>
      </c>
      <c r="DH25" s="55" t="s">
        <v>1359</v>
      </c>
      <c r="DI25" s="55" t="s">
        <v>1251</v>
      </c>
      <c r="DJ25" s="55" t="s">
        <v>1817</v>
      </c>
      <c r="DK25" s="55" t="s">
        <v>1249</v>
      </c>
      <c r="DL25" s="55">
        <v>0.9</v>
      </c>
      <c r="DN25" s="55">
        <v>18</v>
      </c>
      <c r="DO25" s="55" t="s">
        <v>42</v>
      </c>
      <c r="DP25" s="55" t="s">
        <v>1259</v>
      </c>
      <c r="DQ25" s="55" t="s">
        <v>1260</v>
      </c>
      <c r="DR25" s="55" t="s">
        <v>1261</v>
      </c>
      <c r="DS25" s="55">
        <v>33024</v>
      </c>
      <c r="DT25" s="55">
        <v>10000</v>
      </c>
      <c r="DU25" s="55" t="s">
        <v>1249</v>
      </c>
      <c r="DV25" s="55">
        <v>1</v>
      </c>
      <c r="DX25" s="55">
        <v>18</v>
      </c>
      <c r="DY25" s="55" t="s">
        <v>1359</v>
      </c>
      <c r="DZ25" s="55" t="s">
        <v>1251</v>
      </c>
      <c r="EA25" s="55">
        <v>25000</v>
      </c>
      <c r="EB25" s="20"/>
      <c r="EC25" s="55" t="s">
        <v>1249</v>
      </c>
      <c r="ED25" s="55">
        <v>0.85</v>
      </c>
      <c r="EM25" s="55">
        <v>18</v>
      </c>
      <c r="EN25" s="55" t="s">
        <v>42</v>
      </c>
      <c r="EO25" s="55" t="s">
        <v>1251</v>
      </c>
      <c r="EP25" s="55">
        <v>6</v>
      </c>
      <c r="EQ25" s="55">
        <v>741</v>
      </c>
      <c r="ER25" s="55">
        <v>768</v>
      </c>
      <c r="ES25" s="55" t="s">
        <v>1249</v>
      </c>
      <c r="ET25" s="55">
        <v>0.9</v>
      </c>
      <c r="EV25" s="55">
        <v>18</v>
      </c>
      <c r="EW25" s="55" t="s">
        <v>42</v>
      </c>
      <c r="EX25" s="55" t="s">
        <v>960</v>
      </c>
      <c r="EY25" s="55">
        <v>1</v>
      </c>
      <c r="EZ25" s="55">
        <v>1995</v>
      </c>
      <c r="FA25" s="55">
        <v>2999</v>
      </c>
      <c r="FB25" s="55" t="s">
        <v>1262</v>
      </c>
      <c r="FC25" s="55" t="s">
        <v>1249</v>
      </c>
      <c r="FD25" s="55">
        <v>0</v>
      </c>
      <c r="FF25" s="55">
        <v>18</v>
      </c>
      <c r="FG25" s="55" t="s">
        <v>42</v>
      </c>
      <c r="FH25" s="55" t="s">
        <v>763</v>
      </c>
      <c r="FI25" s="55">
        <v>1</v>
      </c>
      <c r="FJ25" s="55">
        <v>10000</v>
      </c>
      <c r="FK25" s="55" t="s">
        <v>1249</v>
      </c>
      <c r="FL25" s="55">
        <v>0.7</v>
      </c>
      <c r="FN25" s="55">
        <v>18</v>
      </c>
      <c r="FO25" s="55" t="s">
        <v>1678</v>
      </c>
      <c r="FP25" s="55" t="s">
        <v>1251</v>
      </c>
      <c r="FQ25" s="55">
        <v>5000</v>
      </c>
      <c r="FR25" s="55" t="s">
        <v>1258</v>
      </c>
      <c r="FS25" s="55">
        <v>0</v>
      </c>
      <c r="FU25" s="55">
        <v>18</v>
      </c>
      <c r="FV25" s="55" t="s">
        <v>1359</v>
      </c>
      <c r="FW25" s="55" t="s">
        <v>1251</v>
      </c>
      <c r="FX25" s="55">
        <v>5000</v>
      </c>
      <c r="FY25" s="55" t="s">
        <v>1249</v>
      </c>
      <c r="FZ25" s="55">
        <v>25</v>
      </c>
      <c r="GH25" s="55">
        <v>18</v>
      </c>
      <c r="GI25" s="55" t="s">
        <v>1250</v>
      </c>
      <c r="GJ25" s="55" t="s">
        <v>1251</v>
      </c>
      <c r="GK25" s="55">
        <v>27000</v>
      </c>
      <c r="GL25" s="55">
        <v>110</v>
      </c>
      <c r="GT25" s="55">
        <v>18</v>
      </c>
      <c r="GU25" s="55" t="s">
        <v>1359</v>
      </c>
      <c r="GV25" s="55" t="s">
        <v>1263</v>
      </c>
      <c r="GW25" s="55" t="s">
        <v>134</v>
      </c>
      <c r="GX25" s="55" t="s">
        <v>1485</v>
      </c>
      <c r="GY25" s="55" t="s">
        <v>1249</v>
      </c>
      <c r="GZ25" s="55">
        <v>0.15</v>
      </c>
      <c r="HB25" s="55">
        <v>18</v>
      </c>
      <c r="HC25" s="55" t="s">
        <v>1359</v>
      </c>
      <c r="HD25" s="55" t="s">
        <v>1263</v>
      </c>
      <c r="HE25" s="55" t="s">
        <v>134</v>
      </c>
      <c r="HF25" s="55">
        <v>25</v>
      </c>
      <c r="HG25" s="55" t="s">
        <v>1249</v>
      </c>
      <c r="HH25" s="55">
        <v>0.75</v>
      </c>
      <c r="HR25" s="55">
        <v>18</v>
      </c>
      <c r="HS25" s="55" t="s">
        <v>1706</v>
      </c>
      <c r="HT25" s="55" t="s">
        <v>1251</v>
      </c>
      <c r="HU25" s="55">
        <v>5000</v>
      </c>
      <c r="HV25" s="55" t="s">
        <v>1258</v>
      </c>
      <c r="HW25" s="55">
        <v>12.5</v>
      </c>
      <c r="HY25" s="55">
        <v>18</v>
      </c>
      <c r="HZ25" s="55" t="s">
        <v>1706</v>
      </c>
      <c r="IA25" s="55" t="s">
        <v>1251</v>
      </c>
      <c r="IB25" s="55" t="s">
        <v>23</v>
      </c>
      <c r="IC25" s="55" t="s">
        <v>1258</v>
      </c>
      <c r="ID25" s="55">
        <v>1</v>
      </c>
      <c r="IJ25" s="55">
        <v>18</v>
      </c>
      <c r="IK25" s="55" t="s">
        <v>1359</v>
      </c>
      <c r="IL25" s="55" t="s">
        <v>1251</v>
      </c>
      <c r="IM25" s="55">
        <v>300000</v>
      </c>
      <c r="IN25" s="55" t="s">
        <v>1249</v>
      </c>
      <c r="IO25" s="55">
        <v>50</v>
      </c>
      <c r="IQ25" s="55">
        <v>18</v>
      </c>
      <c r="IR25" s="55" t="s">
        <v>1359</v>
      </c>
      <c r="IS25" s="55" t="s">
        <v>1251</v>
      </c>
      <c r="IT25" s="55">
        <v>2000</v>
      </c>
      <c r="IU25" s="55">
        <v>5</v>
      </c>
      <c r="IW25" s="55">
        <v>18</v>
      </c>
      <c r="IX25" s="55" t="s">
        <v>1250</v>
      </c>
      <c r="IY25" s="55" t="s">
        <v>1644</v>
      </c>
      <c r="IZ25" s="55" t="s">
        <v>1870</v>
      </c>
      <c r="JA25" s="55">
        <v>300</v>
      </c>
      <c r="JC25" s="55">
        <v>18</v>
      </c>
      <c r="JD25" s="55" t="s">
        <v>1731</v>
      </c>
      <c r="JE25" s="55" t="s">
        <v>1261</v>
      </c>
      <c r="JF25" s="55" t="s">
        <v>1261</v>
      </c>
      <c r="JG25" s="55" t="s">
        <v>1261</v>
      </c>
      <c r="JH25" s="55">
        <v>-0.05</v>
      </c>
      <c r="JJ25" s="55">
        <v>18</v>
      </c>
      <c r="JK25" s="55" t="s">
        <v>1731</v>
      </c>
      <c r="JL25" s="55" t="s">
        <v>1261</v>
      </c>
      <c r="JM25" s="55" t="s">
        <v>1261</v>
      </c>
      <c r="JN25" s="55" t="s">
        <v>1261</v>
      </c>
      <c r="JO25" s="55">
        <v>0.02</v>
      </c>
      <c r="JP25" s="55">
        <v>-0.03</v>
      </c>
      <c r="JQ25" s="55">
        <v>0.055</v>
      </c>
      <c r="JW25" s="12">
        <v>18</v>
      </c>
      <c r="JX25" s="12" t="s">
        <v>665</v>
      </c>
      <c r="JY25" s="12" t="s">
        <v>1681</v>
      </c>
      <c r="KA25" s="12">
        <v>18</v>
      </c>
      <c r="KB25" s="12" t="s">
        <v>1871</v>
      </c>
      <c r="KC25" s="12">
        <v>0.45</v>
      </c>
      <c r="KE25" s="37">
        <v>18</v>
      </c>
      <c r="KF25" s="12" t="s">
        <v>1261</v>
      </c>
      <c r="KG25" s="12" t="s">
        <v>1872</v>
      </c>
      <c r="KH25" s="12">
        <v>100</v>
      </c>
      <c r="KJ25" s="12">
        <v>18</v>
      </c>
      <c r="KK25" s="12" t="s">
        <v>1359</v>
      </c>
      <c r="KL25" s="12" t="s">
        <v>1819</v>
      </c>
      <c r="KM25" s="12">
        <v>0.015</v>
      </c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12" t="s">
        <v>1597</v>
      </c>
      <c r="NH25" s="7"/>
      <c r="NI25" s="7"/>
      <c r="NJ25" s="7"/>
      <c r="NK25" s="12" t="s">
        <v>1692</v>
      </c>
      <c r="NL25" s="7"/>
      <c r="NM25" s="12" t="s">
        <v>1873</v>
      </c>
      <c r="NN25" s="7"/>
      <c r="NO25" s="7"/>
      <c r="NP25" s="7"/>
      <c r="NQ25" s="7"/>
      <c r="NR25" s="7"/>
      <c r="NS25" s="12" t="s">
        <v>1874</v>
      </c>
      <c r="NT25" s="7"/>
      <c r="NU25" s="12" t="s">
        <v>1718</v>
      </c>
      <c r="NV25" s="7"/>
      <c r="NW25" s="12" t="s">
        <v>1392</v>
      </c>
      <c r="NX25" s="7"/>
      <c r="NY25" s="12" t="s">
        <v>1875</v>
      </c>
      <c r="NZ25" s="7"/>
      <c r="OA25" s="12" t="s">
        <v>1692</v>
      </c>
      <c r="OB25" s="7"/>
      <c r="OC25" s="12" t="s">
        <v>1739</v>
      </c>
      <c r="OD25" s="7"/>
      <c r="OE25" s="12" t="s">
        <v>1876</v>
      </c>
      <c r="OF25" s="7"/>
      <c r="OG25" s="12" t="s">
        <v>1587</v>
      </c>
      <c r="OH25" s="7"/>
      <c r="OI25" s="7"/>
      <c r="OJ25" s="7"/>
      <c r="OK25" s="7"/>
      <c r="OL25" s="7"/>
      <c r="OM25" s="7"/>
      <c r="ON25" s="7"/>
      <c r="OO25" s="12" t="s">
        <v>1717</v>
      </c>
      <c r="OP25" s="7"/>
      <c r="OQ25" s="12" t="s">
        <v>1877</v>
      </c>
      <c r="OR25" s="7"/>
      <c r="OS25" s="12" t="s">
        <v>1878</v>
      </c>
      <c r="OT25" s="7"/>
      <c r="OU25" s="12" t="s">
        <v>1382</v>
      </c>
      <c r="OV25" s="7"/>
      <c r="OW25" s="7"/>
      <c r="OX25" s="7"/>
      <c r="OY25" s="7"/>
      <c r="OZ25" s="7"/>
      <c r="PA25" s="7"/>
      <c r="PB25" s="7"/>
      <c r="PC25" s="12" t="s">
        <v>1724</v>
      </c>
      <c r="PD25" s="7"/>
      <c r="PE25" s="12" t="s">
        <v>1781</v>
      </c>
      <c r="PF25" s="7"/>
      <c r="PG25" s="12" t="s">
        <v>1879</v>
      </c>
      <c r="PH25" s="7"/>
      <c r="PI25" s="12" t="s">
        <v>938</v>
      </c>
      <c r="PJ25" s="7"/>
      <c r="PK25" s="12" t="s">
        <v>1868</v>
      </c>
      <c r="PL25" s="7"/>
      <c r="PM25" s="7"/>
      <c r="PN25" s="7"/>
      <c r="PO25" s="12" t="s">
        <v>1880</v>
      </c>
      <c r="PP25" s="7"/>
      <c r="PQ25" s="12" t="s">
        <v>1881</v>
      </c>
      <c r="PR25" s="7"/>
      <c r="PS25" s="12" t="s">
        <v>989</v>
      </c>
      <c r="PT25" s="7"/>
      <c r="PU25" s="12" t="s">
        <v>1882</v>
      </c>
      <c r="PV25" s="7"/>
      <c r="PW25" s="12" t="s">
        <v>1883</v>
      </c>
      <c r="PX25" s="7"/>
      <c r="PY25" s="12" t="s">
        <v>1884</v>
      </c>
      <c r="PZ25" s="7"/>
      <c r="QA25" s="12" t="s">
        <v>1517</v>
      </c>
      <c r="QB25" s="7"/>
      <c r="QC25" s="7"/>
      <c r="QD25" s="7"/>
      <c r="QE25" s="7"/>
      <c r="QF25" s="7"/>
      <c r="QG25" s="7"/>
      <c r="QH25" s="12" t="s">
        <v>1758</v>
      </c>
      <c r="QI25" s="12" t="s">
        <v>1885</v>
      </c>
      <c r="QJ25" s="12">
        <v>100</v>
      </c>
      <c r="QK25" s="12">
        <v>200</v>
      </c>
      <c r="QL25" s="7"/>
      <c r="QM25" s="7"/>
      <c r="QU25" s="13" t="s">
        <v>1363</v>
      </c>
      <c r="QV25" s="13">
        <v>4</v>
      </c>
      <c r="QW25" s="14" t="s">
        <v>1474</v>
      </c>
      <c r="QX25" s="13" t="s">
        <v>1597</v>
      </c>
      <c r="QZ25" s="13" t="s">
        <v>1692</v>
      </c>
      <c r="RA25" s="6" t="s">
        <v>1873</v>
      </c>
      <c r="RD25" s="14" t="s">
        <v>1848</v>
      </c>
      <c r="RE25" s="13" t="s">
        <v>1718</v>
      </c>
      <c r="RF25" s="5" t="s">
        <v>1392</v>
      </c>
      <c r="RG25" s="13" t="s">
        <v>1875</v>
      </c>
      <c r="RH25" s="5" t="s">
        <v>1692</v>
      </c>
      <c r="RI25" s="14" t="s">
        <v>1739</v>
      </c>
      <c r="RJ25" s="13" t="s">
        <v>1876</v>
      </c>
      <c r="RK25" s="6" t="s">
        <v>1886</v>
      </c>
      <c r="RO25" s="14" t="s">
        <v>1717</v>
      </c>
      <c r="RP25" s="13" t="s">
        <v>1877</v>
      </c>
      <c r="RQ25" s="5" t="s">
        <v>1878</v>
      </c>
      <c r="RR25" s="13" t="s">
        <v>1382</v>
      </c>
      <c r="RV25" s="14" t="s">
        <v>1887</v>
      </c>
      <c r="RW25" s="14" t="s">
        <v>1781</v>
      </c>
      <c r="RX25" s="13" t="s">
        <v>1879</v>
      </c>
      <c r="RY25" s="6" t="s">
        <v>938</v>
      </c>
      <c r="RZ25" s="6" t="s">
        <v>1868</v>
      </c>
      <c r="SB25" s="14" t="s">
        <v>1880</v>
      </c>
      <c r="SC25" s="14" t="s">
        <v>1881</v>
      </c>
      <c r="SD25" s="13" t="s">
        <v>989</v>
      </c>
      <c r="SE25" s="5" t="s">
        <v>1882</v>
      </c>
      <c r="SF25" s="13" t="s">
        <v>957</v>
      </c>
      <c r="SG25" s="6" t="s">
        <v>1884</v>
      </c>
      <c r="SI25" s="13" t="s">
        <v>1517</v>
      </c>
      <c r="SN25" s="13" t="s">
        <v>1888</v>
      </c>
      <c r="SX25" s="13" t="s">
        <v>1889</v>
      </c>
      <c r="TA25" s="13" t="s">
        <v>1890</v>
      </c>
    </row>
    <row r="26" ht="14.25" customHeight="1" outlineLevel="1" spans="1:521">
      <c r="G26" s="55">
        <v>19</v>
      </c>
      <c r="H26" s="55" t="s">
        <v>42</v>
      </c>
      <c r="I26" s="55" t="s">
        <v>1260</v>
      </c>
      <c r="J26" s="55" t="s">
        <v>1891</v>
      </c>
      <c r="K26" s="55" t="s">
        <v>1249</v>
      </c>
      <c r="L26" s="55">
        <v>0.25</v>
      </c>
      <c r="N26" s="57">
        <v>19</v>
      </c>
      <c r="O26" s="57" t="s">
        <v>1250</v>
      </c>
      <c r="P26" s="57" t="s">
        <v>1251</v>
      </c>
      <c r="Q26" s="58">
        <v>170000</v>
      </c>
      <c r="R26" s="58">
        <v>179999</v>
      </c>
      <c r="S26" s="58">
        <v>170000</v>
      </c>
      <c r="T26" s="57">
        <v>1.41</v>
      </c>
      <c r="U26" s="58">
        <v>180000</v>
      </c>
      <c r="V26" s="57">
        <v>1.44</v>
      </c>
      <c r="X26" s="55">
        <v>19</v>
      </c>
      <c r="Y26" s="55" t="s">
        <v>1250</v>
      </c>
      <c r="Z26" s="55" t="s">
        <v>1260</v>
      </c>
      <c r="AA26" s="55">
        <v>8</v>
      </c>
      <c r="AB26" s="55">
        <v>0.25</v>
      </c>
      <c r="AD26" s="12">
        <v>19</v>
      </c>
      <c r="AE26" s="12" t="s">
        <v>1261</v>
      </c>
      <c r="AF26" s="12" t="s">
        <v>1892</v>
      </c>
      <c r="AG26" s="12" t="s">
        <v>1675</v>
      </c>
      <c r="AH26" s="12" t="s">
        <v>1676</v>
      </c>
      <c r="AJ26" s="55">
        <v>19</v>
      </c>
      <c r="AK26" s="55" t="s">
        <v>1246</v>
      </c>
      <c r="AL26" s="55" t="s">
        <v>1251</v>
      </c>
      <c r="AM26" s="55" t="s">
        <v>1485</v>
      </c>
      <c r="AN26" s="55" t="s">
        <v>1249</v>
      </c>
      <c r="AO26" s="55">
        <v>0.9</v>
      </c>
      <c r="AQ26" s="55">
        <v>19</v>
      </c>
      <c r="AR26" s="55" t="s">
        <v>1246</v>
      </c>
      <c r="AS26" s="55" t="s">
        <v>1251</v>
      </c>
      <c r="AT26" s="55" t="s">
        <v>902</v>
      </c>
      <c r="AU26" s="55" t="s">
        <v>1249</v>
      </c>
      <c r="AV26" s="55">
        <v>1.05</v>
      </c>
      <c r="AX26" s="55">
        <v>19</v>
      </c>
      <c r="AY26" s="55" t="s">
        <v>1250</v>
      </c>
      <c r="AZ26" s="55" t="s">
        <v>1251</v>
      </c>
      <c r="BA26" s="55">
        <v>25</v>
      </c>
      <c r="BB26" s="55">
        <v>25</v>
      </c>
      <c r="BC26" s="55" t="s">
        <v>1249</v>
      </c>
      <c r="BD26" s="55">
        <v>1.11</v>
      </c>
      <c r="BF26" s="55">
        <v>19</v>
      </c>
      <c r="BG26" s="55" t="s">
        <v>1246</v>
      </c>
      <c r="BH26" s="55" t="s">
        <v>1251</v>
      </c>
      <c r="BI26" s="55">
        <v>11</v>
      </c>
      <c r="BJ26" s="55">
        <v>999</v>
      </c>
      <c r="BK26" s="55">
        <v>0</v>
      </c>
      <c r="BL26" s="55">
        <v>5</v>
      </c>
      <c r="BM26" s="55" t="s">
        <v>1249</v>
      </c>
      <c r="BN26" s="55">
        <v>0.95</v>
      </c>
      <c r="BP26" s="55">
        <v>19</v>
      </c>
      <c r="BQ26" s="55" t="s">
        <v>1250</v>
      </c>
      <c r="BR26" s="55" t="s">
        <v>1251</v>
      </c>
      <c r="BS26" s="55" t="s">
        <v>1257</v>
      </c>
      <c r="BT26" s="55" t="s">
        <v>1869</v>
      </c>
      <c r="BU26" s="55">
        <v>2</v>
      </c>
      <c r="BV26" s="55">
        <v>100</v>
      </c>
      <c r="BW26" s="55" t="s">
        <v>1249</v>
      </c>
      <c r="BX26" s="55">
        <v>1.05</v>
      </c>
      <c r="BZ26" s="55">
        <v>19</v>
      </c>
      <c r="CA26" s="55" t="s">
        <v>1246</v>
      </c>
      <c r="CB26" s="55" t="s">
        <v>1251</v>
      </c>
      <c r="CC26" s="55">
        <v>3</v>
      </c>
      <c r="CD26" s="55" t="s">
        <v>1249</v>
      </c>
      <c r="CE26" s="55">
        <v>1.5</v>
      </c>
      <c r="CG26" s="55">
        <v>19</v>
      </c>
      <c r="CH26" s="55" t="s">
        <v>1246</v>
      </c>
      <c r="CI26" s="55" t="s">
        <v>1251</v>
      </c>
      <c r="CJ26" s="55">
        <v>350000</v>
      </c>
      <c r="CK26" s="55">
        <v>499999</v>
      </c>
      <c r="CL26" s="55" t="s">
        <v>1249</v>
      </c>
      <c r="CM26" s="55">
        <v>0.95</v>
      </c>
      <c r="CS26" s="55">
        <v>19</v>
      </c>
      <c r="CT26" s="55" t="s">
        <v>1246</v>
      </c>
      <c r="CU26" s="55" t="s">
        <v>1251</v>
      </c>
      <c r="CV26" s="55">
        <v>4</v>
      </c>
      <c r="CW26" s="55" t="s">
        <v>1249</v>
      </c>
      <c r="CX26" s="55">
        <v>1.3</v>
      </c>
      <c r="CZ26" s="55">
        <v>19</v>
      </c>
      <c r="DA26" s="55" t="s">
        <v>1246</v>
      </c>
      <c r="DB26" s="55" t="s">
        <v>1251</v>
      </c>
      <c r="DC26" s="55">
        <v>3</v>
      </c>
      <c r="DD26" s="55" t="s">
        <v>1249</v>
      </c>
      <c r="DE26" s="55">
        <v>1</v>
      </c>
      <c r="DG26" s="55">
        <v>19</v>
      </c>
      <c r="DH26" s="55" t="s">
        <v>1246</v>
      </c>
      <c r="DI26" s="55" t="s">
        <v>1251</v>
      </c>
      <c r="DJ26" s="55" t="s">
        <v>1817</v>
      </c>
      <c r="DK26" s="55" t="s">
        <v>1249</v>
      </c>
      <c r="DL26" s="55">
        <v>0.9</v>
      </c>
      <c r="DN26" s="55">
        <v>19</v>
      </c>
      <c r="DO26" s="55" t="s">
        <v>42</v>
      </c>
      <c r="DP26" s="55" t="s">
        <v>1259</v>
      </c>
      <c r="DQ26" s="55" t="s">
        <v>1260</v>
      </c>
      <c r="DR26" s="55" t="s">
        <v>1261</v>
      </c>
      <c r="DS26" s="55">
        <v>33025</v>
      </c>
      <c r="DT26" s="55">
        <v>10000</v>
      </c>
      <c r="DU26" s="55" t="s">
        <v>1249</v>
      </c>
      <c r="DV26" s="55">
        <v>1</v>
      </c>
      <c r="DX26" s="55">
        <v>19</v>
      </c>
      <c r="DY26" s="55" t="s">
        <v>1246</v>
      </c>
      <c r="DZ26" s="55" t="s">
        <v>1251</v>
      </c>
      <c r="EA26" s="55">
        <v>25000</v>
      </c>
      <c r="EB26" s="20"/>
      <c r="EC26" s="55" t="s">
        <v>1249</v>
      </c>
      <c r="ED26" s="55">
        <v>0.85</v>
      </c>
      <c r="EM26" s="55">
        <v>19</v>
      </c>
      <c r="EN26" s="55" t="s">
        <v>42</v>
      </c>
      <c r="EO26" s="55" t="s">
        <v>1251</v>
      </c>
      <c r="EP26" s="55">
        <v>6</v>
      </c>
      <c r="EQ26" s="55">
        <v>0</v>
      </c>
      <c r="ER26" s="55">
        <v>548</v>
      </c>
      <c r="ES26" s="55" t="s">
        <v>1249</v>
      </c>
      <c r="ET26" s="55">
        <v>4</v>
      </c>
      <c r="EV26" s="55">
        <v>19</v>
      </c>
      <c r="EW26" s="55" t="s">
        <v>42</v>
      </c>
      <c r="EX26" s="55" t="s">
        <v>1092</v>
      </c>
      <c r="EY26" s="55">
        <v>1</v>
      </c>
      <c r="EZ26" s="55">
        <v>0</v>
      </c>
      <c r="FA26" s="55">
        <v>1994</v>
      </c>
      <c r="FB26" s="55" t="s">
        <v>1262</v>
      </c>
      <c r="FC26" s="55" t="s">
        <v>1249</v>
      </c>
      <c r="FD26" s="55">
        <v>0</v>
      </c>
      <c r="FF26" s="55">
        <v>19</v>
      </c>
      <c r="FG26" s="55" t="s">
        <v>42</v>
      </c>
      <c r="FH26" s="55" t="s">
        <v>763</v>
      </c>
      <c r="FI26" s="55">
        <v>1</v>
      </c>
      <c r="FJ26" s="55">
        <v>25000</v>
      </c>
      <c r="FK26" s="55" t="s">
        <v>1249</v>
      </c>
      <c r="FL26" s="55">
        <v>0.67</v>
      </c>
      <c r="FN26" s="55">
        <v>19</v>
      </c>
      <c r="FO26" s="55" t="s">
        <v>1706</v>
      </c>
      <c r="FP26" s="55" t="s">
        <v>1251</v>
      </c>
      <c r="FQ26" s="55">
        <v>5000</v>
      </c>
      <c r="FR26" s="55" t="s">
        <v>1258</v>
      </c>
      <c r="FS26" s="55">
        <v>0</v>
      </c>
      <c r="FU26" s="55">
        <v>19</v>
      </c>
      <c r="FV26" s="55" t="s">
        <v>1246</v>
      </c>
      <c r="FW26" s="55" t="s">
        <v>1251</v>
      </c>
      <c r="FX26" s="55">
        <v>5000</v>
      </c>
      <c r="FY26" s="55" t="s">
        <v>1249</v>
      </c>
      <c r="FZ26" s="55">
        <v>25</v>
      </c>
      <c r="GH26" s="55">
        <v>19</v>
      </c>
      <c r="GI26" s="55" t="s">
        <v>1250</v>
      </c>
      <c r="GJ26" s="55" t="s">
        <v>1251</v>
      </c>
      <c r="GK26" s="55">
        <v>28000</v>
      </c>
      <c r="GL26" s="55">
        <v>115</v>
      </c>
      <c r="GT26" s="55">
        <v>19</v>
      </c>
      <c r="GU26" s="55" t="s">
        <v>1246</v>
      </c>
      <c r="GV26" s="55" t="s">
        <v>1263</v>
      </c>
      <c r="GW26" s="55" t="s">
        <v>134</v>
      </c>
      <c r="GX26" s="55" t="s">
        <v>1485</v>
      </c>
      <c r="GY26" s="55" t="s">
        <v>1249</v>
      </c>
      <c r="GZ26" s="55">
        <v>0.15</v>
      </c>
      <c r="HB26" s="55">
        <v>19</v>
      </c>
      <c r="HC26" s="55" t="s">
        <v>1246</v>
      </c>
      <c r="HD26" s="55" t="s">
        <v>1263</v>
      </c>
      <c r="HE26" s="55" t="s">
        <v>134</v>
      </c>
      <c r="HF26" s="55">
        <v>25</v>
      </c>
      <c r="HG26" s="55" t="s">
        <v>1249</v>
      </c>
      <c r="HH26" s="55">
        <v>0.75</v>
      </c>
      <c r="IJ26" s="55">
        <v>19</v>
      </c>
      <c r="IK26" s="55" t="s">
        <v>1246</v>
      </c>
      <c r="IL26" s="55" t="s">
        <v>1251</v>
      </c>
      <c r="IM26" s="55">
        <v>300000</v>
      </c>
      <c r="IN26" s="55" t="s">
        <v>1249</v>
      </c>
      <c r="IO26" s="55">
        <v>50</v>
      </c>
      <c r="IQ26" s="55">
        <v>19</v>
      </c>
      <c r="IR26" s="55" t="s">
        <v>1359</v>
      </c>
      <c r="IS26" s="55" t="s">
        <v>1251</v>
      </c>
      <c r="IT26" s="55">
        <v>3000</v>
      </c>
      <c r="IU26" s="55">
        <v>10</v>
      </c>
      <c r="IW26" s="55">
        <v>19</v>
      </c>
      <c r="IX26" s="55" t="s">
        <v>1250</v>
      </c>
      <c r="IY26" s="55" t="s">
        <v>1644</v>
      </c>
      <c r="IZ26" s="55" t="s">
        <v>1893</v>
      </c>
      <c r="JA26" s="55">
        <v>300</v>
      </c>
      <c r="JC26" s="55">
        <v>19</v>
      </c>
      <c r="JD26" s="55" t="s">
        <v>1758</v>
      </c>
      <c r="JE26" s="55" t="s">
        <v>1261</v>
      </c>
      <c r="JF26" s="55" t="s">
        <v>1261</v>
      </c>
      <c r="JG26" s="55" t="s">
        <v>1261</v>
      </c>
      <c r="JH26" s="55">
        <v>-0.05</v>
      </c>
      <c r="JJ26" s="55">
        <v>19</v>
      </c>
      <c r="JK26" s="55" t="s">
        <v>1758</v>
      </c>
      <c r="JL26" s="55" t="s">
        <v>1261</v>
      </c>
      <c r="JM26" s="55" t="s">
        <v>1261</v>
      </c>
      <c r="JN26" s="55" t="s">
        <v>1261</v>
      </c>
      <c r="JO26" s="55">
        <v>0.035</v>
      </c>
      <c r="JP26" s="55">
        <v>-0.02</v>
      </c>
      <c r="JQ26" s="55">
        <v>0.085</v>
      </c>
      <c r="JW26" s="12">
        <v>19</v>
      </c>
      <c r="JX26" s="12" t="s">
        <v>665</v>
      </c>
      <c r="JY26" s="12" t="s">
        <v>1709</v>
      </c>
      <c r="KA26" s="12">
        <v>19</v>
      </c>
      <c r="KB26" s="12" t="s">
        <v>1894</v>
      </c>
      <c r="KC26" s="12">
        <v>0.4</v>
      </c>
      <c r="KE26" s="37">
        <v>19</v>
      </c>
      <c r="KF26" s="12" t="s">
        <v>1261</v>
      </c>
      <c r="KG26" s="12" t="s">
        <v>1756</v>
      </c>
      <c r="KH26" s="12">
        <v>100</v>
      </c>
      <c r="KJ26" s="12">
        <v>19</v>
      </c>
      <c r="KK26" s="12" t="s">
        <v>1246</v>
      </c>
      <c r="KL26" s="12" t="s">
        <v>1819</v>
      </c>
      <c r="KM26" s="12">
        <v>0.015</v>
      </c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12" t="s">
        <v>1742</v>
      </c>
      <c r="NH26" s="7"/>
      <c r="NI26" s="7"/>
      <c r="NJ26" s="7"/>
      <c r="NK26" s="12" t="s">
        <v>1895</v>
      </c>
      <c r="NL26" s="7"/>
      <c r="NM26" s="12" t="s">
        <v>1386</v>
      </c>
      <c r="NN26" s="7"/>
      <c r="NO26" s="7"/>
      <c r="NP26" s="7"/>
      <c r="NQ26" s="7"/>
      <c r="NR26" s="7"/>
      <c r="NS26" s="12" t="s">
        <v>1896</v>
      </c>
      <c r="NT26" s="7"/>
      <c r="NU26" s="12" t="s">
        <v>1897</v>
      </c>
      <c r="NV26" s="7"/>
      <c r="NW26" s="12" t="s">
        <v>1629</v>
      </c>
      <c r="NX26" s="7"/>
      <c r="NY26" s="12" t="s">
        <v>1771</v>
      </c>
      <c r="NZ26" s="7"/>
      <c r="OA26" s="12" t="s">
        <v>1898</v>
      </c>
      <c r="OB26" s="7"/>
      <c r="OC26" s="12" t="s">
        <v>1088</v>
      </c>
      <c r="OD26" s="7"/>
      <c r="OE26" s="12" t="s">
        <v>1899</v>
      </c>
      <c r="OF26" s="7"/>
      <c r="OG26" s="12" t="s">
        <v>1629</v>
      </c>
      <c r="OH26" s="7"/>
      <c r="OI26" s="7"/>
      <c r="OJ26" s="7"/>
      <c r="OK26" s="7"/>
      <c r="OL26" s="7"/>
      <c r="OM26" s="7"/>
      <c r="ON26" s="7"/>
      <c r="OO26" s="12" t="s">
        <v>1900</v>
      </c>
      <c r="OP26" s="7"/>
      <c r="OQ26" s="12" t="s">
        <v>1381</v>
      </c>
      <c r="OR26" s="7"/>
      <c r="OS26" s="12" t="s">
        <v>1901</v>
      </c>
      <c r="OT26" s="7"/>
      <c r="OU26" s="12" t="s">
        <v>1902</v>
      </c>
      <c r="OV26" s="7"/>
      <c r="OW26" s="7"/>
      <c r="OX26" s="7"/>
      <c r="OY26" s="7"/>
      <c r="OZ26" s="7"/>
      <c r="PA26" s="7"/>
      <c r="PB26" s="7"/>
      <c r="PC26" s="12" t="s">
        <v>1887</v>
      </c>
      <c r="PD26" s="7"/>
      <c r="PE26" s="12" t="s">
        <v>1903</v>
      </c>
      <c r="PF26" s="7"/>
      <c r="PG26" s="12" t="s">
        <v>888</v>
      </c>
      <c r="PH26" s="7"/>
      <c r="PI26" s="12" t="s">
        <v>1692</v>
      </c>
      <c r="PJ26" s="7"/>
      <c r="PK26" s="12" t="s">
        <v>1904</v>
      </c>
      <c r="PL26" s="7"/>
      <c r="PM26" s="7"/>
      <c r="PN26" s="7"/>
      <c r="PO26" s="12" t="s">
        <v>1905</v>
      </c>
      <c r="PP26" s="7"/>
      <c r="PQ26" s="12" t="s">
        <v>938</v>
      </c>
      <c r="PR26" s="7"/>
      <c r="PS26" s="12" t="s">
        <v>1906</v>
      </c>
      <c r="PT26" s="7"/>
      <c r="PU26" s="12" t="s">
        <v>1907</v>
      </c>
      <c r="PV26" s="7"/>
      <c r="PW26" s="12" t="s">
        <v>1908</v>
      </c>
      <c r="PX26" s="7"/>
      <c r="PY26" s="12" t="s">
        <v>1909</v>
      </c>
      <c r="PZ26" s="7"/>
      <c r="QA26" s="12" t="s">
        <v>1430</v>
      </c>
      <c r="QB26" s="7"/>
      <c r="QC26" s="7"/>
      <c r="QD26" s="7"/>
      <c r="QE26" s="7"/>
      <c r="QF26" s="7"/>
      <c r="QG26" s="7"/>
      <c r="QH26" s="12" t="s">
        <v>1394</v>
      </c>
      <c r="QI26" s="12" t="s">
        <v>1738</v>
      </c>
      <c r="QJ26" s="12">
        <v>100</v>
      </c>
      <c r="QK26" s="12">
        <v>200</v>
      </c>
      <c r="QL26" s="7"/>
      <c r="QM26" s="7"/>
      <c r="QU26" s="13" t="s">
        <v>1910</v>
      </c>
      <c r="QV26" s="13">
        <v>4</v>
      </c>
      <c r="QW26" s="14" t="s">
        <v>1911</v>
      </c>
      <c r="QX26" s="13" t="s">
        <v>1742</v>
      </c>
      <c r="QZ26" s="13" t="s">
        <v>1895</v>
      </c>
      <c r="RA26" s="6" t="s">
        <v>1386</v>
      </c>
      <c r="RD26" s="14" t="s">
        <v>1874</v>
      </c>
      <c r="RE26" s="13" t="s">
        <v>1897</v>
      </c>
      <c r="RF26" s="5" t="s">
        <v>1629</v>
      </c>
      <c r="RG26" s="13" t="s">
        <v>1771</v>
      </c>
      <c r="RH26" s="5" t="s">
        <v>1898</v>
      </c>
      <c r="RI26" s="14" t="s">
        <v>1088</v>
      </c>
      <c r="RJ26" s="13" t="s">
        <v>1899</v>
      </c>
      <c r="RK26" s="6" t="s">
        <v>1587</v>
      </c>
      <c r="RO26" s="14" t="s">
        <v>1900</v>
      </c>
      <c r="RP26" s="13" t="s">
        <v>1381</v>
      </c>
      <c r="RQ26" s="5" t="s">
        <v>1901</v>
      </c>
      <c r="RR26" s="13" t="s">
        <v>1902</v>
      </c>
      <c r="RV26" s="14" t="s">
        <v>1856</v>
      </c>
      <c r="RW26" s="14" t="s">
        <v>1903</v>
      </c>
      <c r="RX26" s="13" t="s">
        <v>888</v>
      </c>
      <c r="RY26" s="6" t="s">
        <v>1692</v>
      </c>
      <c r="RZ26" s="6" t="s">
        <v>1904</v>
      </c>
      <c r="SB26" s="14" t="s">
        <v>1905</v>
      </c>
      <c r="SC26" s="14" t="s">
        <v>938</v>
      </c>
      <c r="SD26" s="13" t="s">
        <v>1906</v>
      </c>
      <c r="SE26" s="5" t="s">
        <v>1907</v>
      </c>
      <c r="SF26" s="13" t="s">
        <v>1011</v>
      </c>
      <c r="SG26" s="6" t="s">
        <v>1909</v>
      </c>
      <c r="SI26" s="13" t="s">
        <v>1430</v>
      </c>
      <c r="SN26" s="13" t="s">
        <v>1912</v>
      </c>
      <c r="SX26" s="13" t="s">
        <v>1032</v>
      </c>
      <c r="TA26" s="13" t="s">
        <v>1913</v>
      </c>
    </row>
    <row r="27" ht="14.25" customHeight="1" outlineLevel="1" spans="1:521">
      <c r="G27" s="55">
        <v>20</v>
      </c>
      <c r="H27" s="55" t="s">
        <v>42</v>
      </c>
      <c r="I27" s="55" t="s">
        <v>1260</v>
      </c>
      <c r="J27" s="55" t="s">
        <v>1914</v>
      </c>
      <c r="K27" s="55" t="s">
        <v>1249</v>
      </c>
      <c r="L27" s="55">
        <v>0.25</v>
      </c>
      <c r="N27" s="60">
        <v>20</v>
      </c>
      <c r="O27" s="60" t="s">
        <v>1250</v>
      </c>
      <c r="P27" s="60" t="s">
        <v>1251</v>
      </c>
      <c r="Q27" s="61">
        <v>180000</v>
      </c>
      <c r="R27" s="61">
        <v>189999</v>
      </c>
      <c r="S27" s="61">
        <v>180000</v>
      </c>
      <c r="T27" s="60">
        <v>1.44</v>
      </c>
      <c r="U27" s="61">
        <v>190000</v>
      </c>
      <c r="V27" s="60">
        <v>1.47</v>
      </c>
      <c r="X27" s="55">
        <v>20</v>
      </c>
      <c r="Y27" s="55" t="s">
        <v>1250</v>
      </c>
      <c r="Z27" s="55" t="s">
        <v>1260</v>
      </c>
      <c r="AA27" s="55">
        <v>9</v>
      </c>
      <c r="AB27" s="55">
        <v>0.25</v>
      </c>
      <c r="AD27" s="12">
        <v>20</v>
      </c>
      <c r="AE27" s="12" t="s">
        <v>1261</v>
      </c>
      <c r="AF27" s="12" t="s">
        <v>1915</v>
      </c>
      <c r="AG27" s="12" t="s">
        <v>1675</v>
      </c>
      <c r="AH27" s="12" t="s">
        <v>1676</v>
      </c>
      <c r="AJ27" s="55">
        <v>20</v>
      </c>
      <c r="AK27" s="55" t="s">
        <v>1309</v>
      </c>
      <c r="AL27" s="55" t="s">
        <v>1251</v>
      </c>
      <c r="AM27" s="55" t="s">
        <v>1485</v>
      </c>
      <c r="AN27" s="55" t="s">
        <v>1249</v>
      </c>
      <c r="AO27" s="55">
        <v>0.9</v>
      </c>
      <c r="AQ27" s="55">
        <v>20</v>
      </c>
      <c r="AR27" s="55" t="s">
        <v>1309</v>
      </c>
      <c r="AS27" s="55" t="s">
        <v>1251</v>
      </c>
      <c r="AT27" s="55" t="s">
        <v>902</v>
      </c>
      <c r="AU27" s="55" t="s">
        <v>1249</v>
      </c>
      <c r="AV27" s="55">
        <v>1.05</v>
      </c>
      <c r="AX27" s="55">
        <v>20</v>
      </c>
      <c r="AY27" s="55" t="s">
        <v>1250</v>
      </c>
      <c r="AZ27" s="55" t="s">
        <v>1251</v>
      </c>
      <c r="BA27" s="55">
        <v>26</v>
      </c>
      <c r="BB27" s="55">
        <v>26</v>
      </c>
      <c r="BC27" s="55" t="s">
        <v>1249</v>
      </c>
      <c r="BD27" s="55">
        <v>1.12</v>
      </c>
      <c r="BF27" s="55">
        <v>20</v>
      </c>
      <c r="BG27" s="55" t="s">
        <v>1309</v>
      </c>
      <c r="BH27" s="55" t="s">
        <v>1251</v>
      </c>
      <c r="BI27" s="55">
        <v>11</v>
      </c>
      <c r="BJ27" s="55">
        <v>999</v>
      </c>
      <c r="BK27" s="55">
        <v>0</v>
      </c>
      <c r="BL27" s="55">
        <v>5</v>
      </c>
      <c r="BM27" s="55" t="s">
        <v>1249</v>
      </c>
      <c r="BN27" s="55">
        <v>0.95</v>
      </c>
      <c r="BP27" s="55">
        <v>20</v>
      </c>
      <c r="BQ27" s="55" t="s">
        <v>1250</v>
      </c>
      <c r="BR27" s="55" t="s">
        <v>1251</v>
      </c>
      <c r="BS27" s="55" t="s">
        <v>1257</v>
      </c>
      <c r="BT27" s="55" t="s">
        <v>1916</v>
      </c>
      <c r="BU27" s="55">
        <v>0</v>
      </c>
      <c r="BV27" s="55">
        <v>1</v>
      </c>
      <c r="BW27" s="55" t="s">
        <v>1249</v>
      </c>
      <c r="BX27" s="55">
        <v>1</v>
      </c>
      <c r="BZ27" s="55">
        <v>20</v>
      </c>
      <c r="CA27" s="55" t="s">
        <v>1246</v>
      </c>
      <c r="CB27" s="55" t="s">
        <v>1251</v>
      </c>
      <c r="CC27" s="55">
        <v>4</v>
      </c>
      <c r="CD27" s="55" t="s">
        <v>1249</v>
      </c>
      <c r="CE27" s="55">
        <v>2</v>
      </c>
      <c r="CG27" s="55">
        <v>20</v>
      </c>
      <c r="CH27" s="55" t="s">
        <v>1246</v>
      </c>
      <c r="CI27" s="55" t="s">
        <v>1251</v>
      </c>
      <c r="CJ27" s="55">
        <v>500000</v>
      </c>
      <c r="CK27" s="55">
        <v>1000000</v>
      </c>
      <c r="CL27" s="55" t="s">
        <v>1249</v>
      </c>
      <c r="CM27" s="55">
        <v>0.9</v>
      </c>
      <c r="CS27" s="55">
        <v>20</v>
      </c>
      <c r="CT27" s="55" t="s">
        <v>1309</v>
      </c>
      <c r="CU27" s="55" t="s">
        <v>1251</v>
      </c>
      <c r="CV27" s="55">
        <v>4</v>
      </c>
      <c r="CW27" s="55" t="s">
        <v>1249</v>
      </c>
      <c r="CX27" s="55">
        <v>1.3</v>
      </c>
      <c r="CZ27" s="55">
        <v>20</v>
      </c>
      <c r="DA27" s="55" t="s">
        <v>1309</v>
      </c>
      <c r="DB27" s="55" t="s">
        <v>1251</v>
      </c>
      <c r="DC27" s="55">
        <v>3</v>
      </c>
      <c r="DD27" s="55" t="s">
        <v>1249</v>
      </c>
      <c r="DE27" s="55">
        <v>1</v>
      </c>
      <c r="DG27" s="55">
        <v>20</v>
      </c>
      <c r="DH27" s="55" t="s">
        <v>1309</v>
      </c>
      <c r="DI27" s="55" t="s">
        <v>1251</v>
      </c>
      <c r="DJ27" s="55" t="s">
        <v>1817</v>
      </c>
      <c r="DK27" s="55" t="s">
        <v>1249</v>
      </c>
      <c r="DL27" s="55">
        <v>0.9</v>
      </c>
      <c r="DN27" s="55">
        <v>20</v>
      </c>
      <c r="DO27" s="55" t="s">
        <v>42</v>
      </c>
      <c r="DP27" s="55" t="s">
        <v>1259</v>
      </c>
      <c r="DQ27" s="55" t="s">
        <v>1260</v>
      </c>
      <c r="DR27" s="55" t="s">
        <v>1261</v>
      </c>
      <c r="DS27" s="55">
        <v>33026</v>
      </c>
      <c r="DT27" s="55">
        <v>10000</v>
      </c>
      <c r="DU27" s="55" t="s">
        <v>1249</v>
      </c>
      <c r="DV27" s="55">
        <v>1</v>
      </c>
      <c r="DX27" s="55">
        <v>20</v>
      </c>
      <c r="DY27" s="55" t="s">
        <v>1309</v>
      </c>
      <c r="DZ27" s="55" t="s">
        <v>1251</v>
      </c>
      <c r="EA27" s="55">
        <v>25000</v>
      </c>
      <c r="EB27" s="20"/>
      <c r="EC27" s="55" t="s">
        <v>1249</v>
      </c>
      <c r="ED27" s="55">
        <v>0.85</v>
      </c>
      <c r="EM27" s="55">
        <v>20</v>
      </c>
      <c r="EN27" s="55" t="s">
        <v>42</v>
      </c>
      <c r="EO27" s="55" t="s">
        <v>1251</v>
      </c>
      <c r="EP27" s="55">
        <v>6</v>
      </c>
      <c r="EQ27" s="55">
        <v>713</v>
      </c>
      <c r="ER27" s="55">
        <v>740</v>
      </c>
      <c r="ES27" s="55" t="s">
        <v>1249</v>
      </c>
      <c r="ET27" s="55">
        <v>1</v>
      </c>
      <c r="EV27" s="55">
        <v>20</v>
      </c>
      <c r="EW27" s="55" t="s">
        <v>42</v>
      </c>
      <c r="EX27" s="55" t="s">
        <v>1092</v>
      </c>
      <c r="EY27" s="55">
        <v>1</v>
      </c>
      <c r="EZ27" s="55">
        <v>1995</v>
      </c>
      <c r="FA27" s="55">
        <v>2999</v>
      </c>
      <c r="FB27" s="55" t="s">
        <v>1262</v>
      </c>
      <c r="FC27" s="55" t="s">
        <v>1249</v>
      </c>
      <c r="FD27" s="55">
        <v>0</v>
      </c>
      <c r="FF27" s="55">
        <v>20</v>
      </c>
      <c r="FG27" s="55" t="s">
        <v>42</v>
      </c>
      <c r="FH27" s="55" t="s">
        <v>763</v>
      </c>
      <c r="FI27" s="55">
        <v>1</v>
      </c>
      <c r="FJ27" s="55">
        <v>50000</v>
      </c>
      <c r="FK27" s="55" t="s">
        <v>1249</v>
      </c>
      <c r="FL27" s="55">
        <v>0.63</v>
      </c>
      <c r="FN27" s="55">
        <v>20</v>
      </c>
      <c r="FO27" s="55" t="s">
        <v>1232</v>
      </c>
      <c r="FP27" s="55" t="s">
        <v>1251</v>
      </c>
      <c r="FQ27" s="55">
        <v>10000</v>
      </c>
      <c r="FR27" s="55" t="s">
        <v>1258</v>
      </c>
      <c r="FS27" s="55">
        <v>25</v>
      </c>
      <c r="FU27" s="55">
        <v>20</v>
      </c>
      <c r="FV27" s="55" t="s">
        <v>1309</v>
      </c>
      <c r="FW27" s="55" t="s">
        <v>1251</v>
      </c>
      <c r="FX27" s="55">
        <v>5000</v>
      </c>
      <c r="FY27" s="55" t="s">
        <v>1249</v>
      </c>
      <c r="FZ27" s="55">
        <v>25</v>
      </c>
      <c r="GH27" s="55">
        <v>20</v>
      </c>
      <c r="GI27" s="55" t="s">
        <v>1250</v>
      </c>
      <c r="GJ27" s="55" t="s">
        <v>1251</v>
      </c>
      <c r="GK27" s="55">
        <v>29000</v>
      </c>
      <c r="GL27" s="55">
        <v>120</v>
      </c>
      <c r="GT27" s="55">
        <v>20</v>
      </c>
      <c r="GU27" s="55" t="s">
        <v>1309</v>
      </c>
      <c r="GV27" s="55" t="s">
        <v>1263</v>
      </c>
      <c r="GW27" s="55" t="s">
        <v>134</v>
      </c>
      <c r="GX27" s="55" t="s">
        <v>1485</v>
      </c>
      <c r="GY27" s="55" t="s">
        <v>1249</v>
      </c>
      <c r="GZ27" s="55">
        <v>0.15</v>
      </c>
      <c r="HB27" s="55">
        <v>20</v>
      </c>
      <c r="HC27" s="55" t="s">
        <v>1309</v>
      </c>
      <c r="HD27" s="55" t="s">
        <v>1263</v>
      </c>
      <c r="HE27" s="55" t="s">
        <v>134</v>
      </c>
      <c r="HF27" s="55">
        <v>25</v>
      </c>
      <c r="HG27" s="55" t="s">
        <v>1249</v>
      </c>
      <c r="HH27" s="55">
        <v>0.75</v>
      </c>
      <c r="IJ27" s="55">
        <v>20</v>
      </c>
      <c r="IK27" s="55" t="s">
        <v>1309</v>
      </c>
      <c r="IL27" s="55" t="s">
        <v>1251</v>
      </c>
      <c r="IM27" s="55">
        <v>300000</v>
      </c>
      <c r="IN27" s="55" t="s">
        <v>1249</v>
      </c>
      <c r="IO27" s="55">
        <v>50</v>
      </c>
      <c r="IQ27" s="55">
        <v>20</v>
      </c>
      <c r="IR27" s="55" t="s">
        <v>1359</v>
      </c>
      <c r="IS27" s="55" t="s">
        <v>1251</v>
      </c>
      <c r="IT27" s="55">
        <v>4000</v>
      </c>
      <c r="IU27" s="55">
        <v>15</v>
      </c>
      <c r="IW27" s="55">
        <v>20</v>
      </c>
      <c r="IX27" s="55" t="s">
        <v>1250</v>
      </c>
      <c r="IY27" s="55" t="s">
        <v>1644</v>
      </c>
      <c r="IZ27" s="55" t="s">
        <v>1917</v>
      </c>
      <c r="JA27" s="55">
        <v>300</v>
      </c>
      <c r="JC27" s="55">
        <v>20</v>
      </c>
      <c r="JD27" s="55" t="s">
        <v>1394</v>
      </c>
      <c r="JE27" s="55" t="s">
        <v>1261</v>
      </c>
      <c r="JF27" s="55" t="s">
        <v>1261</v>
      </c>
      <c r="JG27" s="55" t="s">
        <v>1261</v>
      </c>
      <c r="JH27" s="55">
        <v>-0.05</v>
      </c>
      <c r="JJ27" s="55">
        <v>20</v>
      </c>
      <c r="JK27" s="55" t="s">
        <v>1394</v>
      </c>
      <c r="JL27" s="55" t="s">
        <v>1261</v>
      </c>
      <c r="JM27" s="55" t="s">
        <v>1261</v>
      </c>
      <c r="JN27" s="55" t="s">
        <v>1261</v>
      </c>
      <c r="JO27" s="55">
        <v>0.05</v>
      </c>
      <c r="JP27" s="55">
        <v>0.02</v>
      </c>
      <c r="JQ27" s="55">
        <v>0.115</v>
      </c>
      <c r="JW27" s="12">
        <v>20</v>
      </c>
      <c r="JX27" s="12" t="s">
        <v>665</v>
      </c>
      <c r="JY27" s="12" t="s">
        <v>1622</v>
      </c>
      <c r="KA27" s="12">
        <v>20</v>
      </c>
      <c r="KB27" s="12" t="s">
        <v>1918</v>
      </c>
      <c r="KC27" s="12">
        <v>0.5</v>
      </c>
      <c r="KE27" s="37">
        <v>20</v>
      </c>
      <c r="KF27" s="12" t="s">
        <v>1261</v>
      </c>
      <c r="KG27" s="12" t="s">
        <v>1919</v>
      </c>
      <c r="KH27" s="12">
        <v>100</v>
      </c>
      <c r="KJ27" s="12">
        <v>20</v>
      </c>
      <c r="KK27" s="12" t="s">
        <v>1309</v>
      </c>
      <c r="KL27" s="12" t="s">
        <v>1819</v>
      </c>
      <c r="KM27" s="12">
        <v>0.015</v>
      </c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12" t="s">
        <v>1611</v>
      </c>
      <c r="NH27" s="7"/>
      <c r="NI27" s="7"/>
      <c r="NJ27" s="7"/>
      <c r="NK27" s="12" t="s">
        <v>1381</v>
      </c>
      <c r="NL27" s="7"/>
      <c r="NM27" s="12" t="s">
        <v>1920</v>
      </c>
      <c r="NN27" s="7"/>
      <c r="NO27" s="7"/>
      <c r="NP27" s="7"/>
      <c r="NQ27" s="7"/>
      <c r="NR27" s="7"/>
      <c r="NS27" s="12" t="s">
        <v>1921</v>
      </c>
      <c r="NT27" s="7"/>
      <c r="NU27" s="12" t="s">
        <v>1922</v>
      </c>
      <c r="NV27" s="7"/>
      <c r="NW27" s="12" t="s">
        <v>1923</v>
      </c>
      <c r="NX27" s="7"/>
      <c r="NY27" s="12" t="s">
        <v>1924</v>
      </c>
      <c r="NZ27" s="7"/>
      <c r="OA27" s="12" t="s">
        <v>1381</v>
      </c>
      <c r="OB27" s="7"/>
      <c r="OC27" s="12" t="s">
        <v>1615</v>
      </c>
      <c r="OD27" s="7"/>
      <c r="OE27" s="12" t="s">
        <v>1925</v>
      </c>
      <c r="OF27" s="7"/>
      <c r="OG27" s="12" t="s">
        <v>1926</v>
      </c>
      <c r="OH27" s="7"/>
      <c r="OI27" s="7"/>
      <c r="OJ27" s="7"/>
      <c r="OK27" s="7"/>
      <c r="OL27" s="7"/>
      <c r="OM27" s="7"/>
      <c r="ON27" s="7"/>
      <c r="OO27" s="12" t="s">
        <v>1927</v>
      </c>
      <c r="OP27" s="7"/>
      <c r="OQ27" s="12" t="s">
        <v>1928</v>
      </c>
      <c r="OR27" s="7"/>
      <c r="OS27" s="12" t="s">
        <v>1929</v>
      </c>
      <c r="OT27" s="7"/>
      <c r="OU27" s="12" t="s">
        <v>1930</v>
      </c>
      <c r="OV27" s="7"/>
      <c r="OW27" s="7"/>
      <c r="OX27" s="7"/>
      <c r="OY27" s="7"/>
      <c r="OZ27" s="7"/>
      <c r="PA27" s="7"/>
      <c r="PB27" s="7"/>
      <c r="PC27" s="12" t="s">
        <v>1931</v>
      </c>
      <c r="PD27" s="7"/>
      <c r="PE27" s="12" t="s">
        <v>1932</v>
      </c>
      <c r="PF27" s="7"/>
      <c r="PG27" s="12" t="s">
        <v>1446</v>
      </c>
      <c r="PH27" s="7"/>
      <c r="PI27" s="12" t="s">
        <v>1763</v>
      </c>
      <c r="PJ27" s="7"/>
      <c r="PK27" s="12" t="s">
        <v>1933</v>
      </c>
      <c r="PL27" s="7"/>
      <c r="PM27" s="7"/>
      <c r="PN27" s="7"/>
      <c r="PO27" s="12" t="s">
        <v>1934</v>
      </c>
      <c r="PP27" s="7"/>
      <c r="PQ27" s="12" t="s">
        <v>1898</v>
      </c>
      <c r="PR27" s="7"/>
      <c r="PS27" s="12" t="s">
        <v>1935</v>
      </c>
      <c r="PT27" s="7"/>
      <c r="PU27" s="12" t="s">
        <v>1007</v>
      </c>
      <c r="PV27" s="7"/>
      <c r="PW27" s="12" t="s">
        <v>1936</v>
      </c>
      <c r="PX27" s="7"/>
      <c r="PY27" s="12" t="s">
        <v>1937</v>
      </c>
      <c r="PZ27" s="7"/>
      <c r="QA27" s="12" t="s">
        <v>1587</v>
      </c>
      <c r="QB27" s="7"/>
      <c r="QC27" s="7"/>
      <c r="QD27" s="7"/>
      <c r="QE27" s="7"/>
      <c r="QF27" s="7"/>
      <c r="QG27" s="7"/>
      <c r="QH27" s="12" t="s">
        <v>1812</v>
      </c>
      <c r="QI27" s="12" t="s">
        <v>1938</v>
      </c>
      <c r="QJ27" s="12">
        <v>100</v>
      </c>
      <c r="QK27" s="12">
        <v>200</v>
      </c>
      <c r="QL27" s="7"/>
      <c r="QM27" s="7"/>
      <c r="QU27" s="13" t="s">
        <v>1939</v>
      </c>
      <c r="QV27" s="13">
        <v>4</v>
      </c>
      <c r="QW27" s="14" t="s">
        <v>1520</v>
      </c>
      <c r="QX27" s="13" t="s">
        <v>1611</v>
      </c>
      <c r="QZ27" s="13" t="s">
        <v>1381</v>
      </c>
      <c r="RA27" s="6" t="s">
        <v>1920</v>
      </c>
      <c r="RD27" s="14" t="s">
        <v>1896</v>
      </c>
      <c r="RE27" s="13" t="s">
        <v>1922</v>
      </c>
      <c r="RF27" s="5" t="s">
        <v>1923</v>
      </c>
      <c r="RG27" s="13" t="s">
        <v>1924</v>
      </c>
      <c r="RH27" s="5" t="s">
        <v>1381</v>
      </c>
      <c r="RI27" s="14" t="s">
        <v>1615</v>
      </c>
      <c r="RJ27" s="13" t="s">
        <v>1925</v>
      </c>
      <c r="RK27" s="6" t="s">
        <v>1629</v>
      </c>
      <c r="RO27" s="14" t="s">
        <v>1927</v>
      </c>
      <c r="RP27" s="13" t="s">
        <v>1928</v>
      </c>
      <c r="RQ27" s="5" t="s">
        <v>1929</v>
      </c>
      <c r="RR27" s="13" t="s">
        <v>1930</v>
      </c>
      <c r="RV27" s="14" t="s">
        <v>1931</v>
      </c>
      <c r="RW27" s="14" t="s">
        <v>1932</v>
      </c>
      <c r="RX27" s="13" t="s">
        <v>1446</v>
      </c>
      <c r="RY27" s="6" t="s">
        <v>1763</v>
      </c>
      <c r="RZ27" s="6" t="s">
        <v>1933</v>
      </c>
      <c r="SB27" s="14" t="s">
        <v>1934</v>
      </c>
      <c r="SC27" s="14" t="s">
        <v>1898</v>
      </c>
      <c r="SD27" s="13" t="s">
        <v>1935</v>
      </c>
      <c r="SE27" s="5" t="s">
        <v>1007</v>
      </c>
      <c r="SF27" s="13" t="s">
        <v>1509</v>
      </c>
      <c r="SG27" s="6" t="s">
        <v>1937</v>
      </c>
      <c r="SI27" s="13" t="s">
        <v>1587</v>
      </c>
      <c r="SN27" s="13" t="s">
        <v>1940</v>
      </c>
      <c r="TA27" s="13" t="s">
        <v>1941</v>
      </c>
    </row>
    <row r="28" ht="14.25" customHeight="1" outlineLevel="1" spans="1:521">
      <c r="G28" s="55">
        <v>21</v>
      </c>
      <c r="H28" s="55" t="s">
        <v>42</v>
      </c>
      <c r="I28" s="55" t="s">
        <v>1260</v>
      </c>
      <c r="J28" s="55" t="s">
        <v>1942</v>
      </c>
      <c r="K28" s="55" t="s">
        <v>1249</v>
      </c>
      <c r="L28" s="55">
        <v>0.25</v>
      </c>
      <c r="N28" s="57">
        <v>21</v>
      </c>
      <c r="O28" s="57" t="s">
        <v>1250</v>
      </c>
      <c r="P28" s="57" t="s">
        <v>1251</v>
      </c>
      <c r="Q28" s="58">
        <v>190000</v>
      </c>
      <c r="R28" s="58">
        <v>199999</v>
      </c>
      <c r="S28" s="58">
        <v>190000</v>
      </c>
      <c r="T28" s="57">
        <v>1.47</v>
      </c>
      <c r="U28" s="58">
        <v>200000</v>
      </c>
      <c r="V28" s="57">
        <v>1.5</v>
      </c>
      <c r="X28" s="55">
        <v>21</v>
      </c>
      <c r="Y28" s="55" t="s">
        <v>1250</v>
      </c>
      <c r="Z28" s="55" t="s">
        <v>1260</v>
      </c>
      <c r="AA28" s="55">
        <v>10</v>
      </c>
      <c r="AB28" s="55">
        <v>0.25</v>
      </c>
      <c r="AD28" s="12">
        <v>21</v>
      </c>
      <c r="AE28" s="12" t="s">
        <v>1261</v>
      </c>
      <c r="AF28" s="12" t="s">
        <v>1775</v>
      </c>
      <c r="AG28" s="12" t="s">
        <v>1675</v>
      </c>
      <c r="AH28" s="12" t="s">
        <v>1676</v>
      </c>
      <c r="AJ28" s="55">
        <v>21</v>
      </c>
      <c r="AK28" s="55" t="s">
        <v>42</v>
      </c>
      <c r="AL28" s="55" t="s">
        <v>1251</v>
      </c>
      <c r="AM28" s="55" t="s">
        <v>1764</v>
      </c>
      <c r="AN28" s="55" t="s">
        <v>1249</v>
      </c>
      <c r="AO28" s="55">
        <v>0.8</v>
      </c>
      <c r="AQ28" s="55">
        <v>21</v>
      </c>
      <c r="AR28" s="55" t="s">
        <v>42</v>
      </c>
      <c r="AS28" s="55" t="s">
        <v>1251</v>
      </c>
      <c r="AT28" s="55" t="s">
        <v>1017</v>
      </c>
      <c r="AU28" s="55" t="s">
        <v>1249</v>
      </c>
      <c r="AV28" s="55">
        <v>1.05</v>
      </c>
      <c r="AX28" s="55">
        <v>21</v>
      </c>
      <c r="AY28" s="55" t="s">
        <v>1250</v>
      </c>
      <c r="AZ28" s="55" t="s">
        <v>1251</v>
      </c>
      <c r="BA28" s="55">
        <v>27</v>
      </c>
      <c r="BB28" s="55">
        <v>27</v>
      </c>
      <c r="BC28" s="55" t="s">
        <v>1249</v>
      </c>
      <c r="BD28" s="55">
        <v>1.13</v>
      </c>
      <c r="BF28" s="55">
        <v>21</v>
      </c>
      <c r="BG28" s="55" t="s">
        <v>42</v>
      </c>
      <c r="BH28" s="55" t="s">
        <v>1251</v>
      </c>
      <c r="BI28" s="55">
        <v>11</v>
      </c>
      <c r="BJ28" s="55">
        <v>999</v>
      </c>
      <c r="BK28" s="55">
        <v>11</v>
      </c>
      <c r="BL28" s="55">
        <v>999</v>
      </c>
      <c r="BM28" s="55" t="s">
        <v>1249</v>
      </c>
      <c r="BN28" s="55">
        <v>1</v>
      </c>
      <c r="BP28" s="55">
        <v>21</v>
      </c>
      <c r="BQ28" s="55" t="s">
        <v>1250</v>
      </c>
      <c r="BR28" s="55" t="s">
        <v>1251</v>
      </c>
      <c r="BS28" s="55" t="s">
        <v>1257</v>
      </c>
      <c r="BT28" s="55" t="s">
        <v>1916</v>
      </c>
      <c r="BU28" s="55">
        <v>2</v>
      </c>
      <c r="BV28" s="55">
        <v>100</v>
      </c>
      <c r="BW28" s="55" t="s">
        <v>1249</v>
      </c>
      <c r="BX28" s="55">
        <v>1.05</v>
      </c>
      <c r="BZ28" s="55">
        <v>21</v>
      </c>
      <c r="CA28" s="55" t="s">
        <v>1309</v>
      </c>
      <c r="CB28" s="55" t="s">
        <v>1251</v>
      </c>
      <c r="CC28" s="55">
        <v>0</v>
      </c>
      <c r="CD28" s="55" t="s">
        <v>1249</v>
      </c>
      <c r="CE28" s="55">
        <v>0.98</v>
      </c>
      <c r="CG28" s="55">
        <v>21</v>
      </c>
      <c r="CH28" s="55" t="s">
        <v>1246</v>
      </c>
      <c r="CI28" s="55" t="s">
        <v>1251</v>
      </c>
      <c r="CJ28" s="55">
        <v>1000001</v>
      </c>
      <c r="CK28" s="55">
        <v>9999999999</v>
      </c>
      <c r="CL28" s="55" t="s">
        <v>1249</v>
      </c>
      <c r="CM28" s="55">
        <v>0.85</v>
      </c>
      <c r="CS28" s="55">
        <v>21</v>
      </c>
      <c r="CT28" s="55" t="s">
        <v>42</v>
      </c>
      <c r="CU28" s="55" t="s">
        <v>1251</v>
      </c>
      <c r="CV28" s="55">
        <v>5</v>
      </c>
      <c r="CW28" s="55" t="s">
        <v>1249</v>
      </c>
      <c r="CX28" s="55">
        <v>1.3</v>
      </c>
      <c r="CZ28" s="55">
        <v>21</v>
      </c>
      <c r="DA28" s="55" t="s">
        <v>42</v>
      </c>
      <c r="DB28" s="55" t="s">
        <v>1251</v>
      </c>
      <c r="DC28" s="55">
        <v>4</v>
      </c>
      <c r="DD28" s="55" t="s">
        <v>1249</v>
      </c>
      <c r="DE28" s="55">
        <v>1</v>
      </c>
      <c r="DG28" s="55">
        <v>21</v>
      </c>
      <c r="DH28" s="55" t="s">
        <v>1250</v>
      </c>
      <c r="DI28" s="55" t="s">
        <v>1251</v>
      </c>
      <c r="DJ28" s="55" t="s">
        <v>114</v>
      </c>
      <c r="DK28" s="55" t="s">
        <v>1249</v>
      </c>
      <c r="DL28" s="55">
        <v>1</v>
      </c>
      <c r="DN28" s="55">
        <v>21</v>
      </c>
      <c r="DO28" s="55" t="s">
        <v>42</v>
      </c>
      <c r="DP28" s="55" t="s">
        <v>1259</v>
      </c>
      <c r="DQ28" s="55" t="s">
        <v>1260</v>
      </c>
      <c r="DR28" s="55" t="s">
        <v>1261</v>
      </c>
      <c r="DS28" s="55">
        <v>33028</v>
      </c>
      <c r="DT28" s="55">
        <v>10000</v>
      </c>
      <c r="DU28" s="55" t="s">
        <v>1249</v>
      </c>
      <c r="DV28" s="55">
        <v>1</v>
      </c>
      <c r="DX28" s="55">
        <v>21</v>
      </c>
      <c r="DY28" s="55" t="s">
        <v>42</v>
      </c>
      <c r="DZ28" s="55" t="s">
        <v>1251</v>
      </c>
      <c r="EA28" s="55">
        <v>500</v>
      </c>
      <c r="EB28" s="20"/>
      <c r="EC28" s="55" t="s">
        <v>1249</v>
      </c>
      <c r="ED28" s="55">
        <v>1.1</v>
      </c>
      <c r="EM28" s="55">
        <v>21</v>
      </c>
      <c r="EN28" s="55" t="s">
        <v>42</v>
      </c>
      <c r="EO28" s="55" t="s">
        <v>1251</v>
      </c>
      <c r="EP28" s="55">
        <v>6</v>
      </c>
      <c r="EQ28" s="55">
        <v>686</v>
      </c>
      <c r="ER28" s="55">
        <v>712</v>
      </c>
      <c r="ES28" s="55" t="s">
        <v>1249</v>
      </c>
      <c r="ET28" s="55">
        <v>1.05</v>
      </c>
      <c r="EV28" s="55">
        <v>21</v>
      </c>
      <c r="EW28" s="55" t="s">
        <v>42</v>
      </c>
      <c r="EX28" s="55" t="s">
        <v>1230</v>
      </c>
      <c r="EY28" s="55">
        <v>1</v>
      </c>
      <c r="EZ28" s="55">
        <v>0</v>
      </c>
      <c r="FA28" s="55">
        <v>1994</v>
      </c>
      <c r="FB28" s="55" t="s">
        <v>1262</v>
      </c>
      <c r="FC28" s="55" t="s">
        <v>1249</v>
      </c>
      <c r="FD28" s="55">
        <v>0</v>
      </c>
      <c r="FF28" s="55">
        <v>21</v>
      </c>
      <c r="FG28" s="55" t="s">
        <v>42</v>
      </c>
      <c r="FH28" s="55" t="s">
        <v>763</v>
      </c>
      <c r="FI28" s="55">
        <v>1</v>
      </c>
      <c r="FJ28" s="55">
        <v>80000</v>
      </c>
      <c r="FK28" s="55" t="s">
        <v>1249</v>
      </c>
      <c r="FL28" s="55">
        <v>0.57</v>
      </c>
      <c r="FN28" s="55">
        <v>21</v>
      </c>
      <c r="FO28" s="55" t="s">
        <v>1566</v>
      </c>
      <c r="FP28" s="55" t="s">
        <v>1251</v>
      </c>
      <c r="FQ28" s="55">
        <v>10000</v>
      </c>
      <c r="FR28" s="55" t="s">
        <v>1258</v>
      </c>
      <c r="FS28" s="55">
        <v>25</v>
      </c>
      <c r="FU28" s="55">
        <v>21</v>
      </c>
      <c r="FV28" s="55" t="s">
        <v>1250</v>
      </c>
      <c r="FW28" s="55" t="s">
        <v>1251</v>
      </c>
      <c r="FX28" s="55">
        <v>0</v>
      </c>
      <c r="FY28" s="55" t="s">
        <v>1249</v>
      </c>
      <c r="FZ28" s="55">
        <v>0</v>
      </c>
      <c r="GH28" s="55">
        <v>21</v>
      </c>
      <c r="GI28" s="55" t="s">
        <v>1250</v>
      </c>
      <c r="GJ28" s="55" t="s">
        <v>1251</v>
      </c>
      <c r="GK28" s="55">
        <v>30000</v>
      </c>
      <c r="GL28" s="55">
        <v>125</v>
      </c>
      <c r="GT28" s="55">
        <v>21</v>
      </c>
      <c r="GU28" s="55" t="s">
        <v>42</v>
      </c>
      <c r="GV28" s="55" t="s">
        <v>1263</v>
      </c>
      <c r="GW28" s="55" t="s">
        <v>134</v>
      </c>
      <c r="GX28" s="55" t="s">
        <v>1764</v>
      </c>
      <c r="GY28" s="55" t="s">
        <v>1249</v>
      </c>
      <c r="GZ28" s="55">
        <v>0.15</v>
      </c>
      <c r="HB28" s="55">
        <v>21</v>
      </c>
      <c r="HC28" s="55" t="s">
        <v>42</v>
      </c>
      <c r="HD28" s="55" t="s">
        <v>1263</v>
      </c>
      <c r="HE28" s="55" t="s">
        <v>134</v>
      </c>
      <c r="HF28" s="55">
        <v>5</v>
      </c>
      <c r="HG28" s="55" t="s">
        <v>1249</v>
      </c>
      <c r="HH28" s="55">
        <v>1</v>
      </c>
      <c r="IJ28" s="55">
        <v>21</v>
      </c>
      <c r="IK28" s="55" t="s">
        <v>42</v>
      </c>
      <c r="IL28" s="55" t="s">
        <v>1251</v>
      </c>
      <c r="IM28" s="55">
        <v>500000</v>
      </c>
      <c r="IN28" s="55" t="s">
        <v>1249</v>
      </c>
      <c r="IO28" s="55">
        <v>100</v>
      </c>
      <c r="IQ28" s="55">
        <v>21</v>
      </c>
      <c r="IR28" s="55" t="s">
        <v>1359</v>
      </c>
      <c r="IS28" s="55" t="s">
        <v>1251</v>
      </c>
      <c r="IT28" s="55">
        <v>5000</v>
      </c>
      <c r="IU28" s="55">
        <v>20</v>
      </c>
      <c r="IW28" s="55">
        <v>21</v>
      </c>
      <c r="IX28" s="55" t="s">
        <v>1250</v>
      </c>
      <c r="IY28" s="55" t="s">
        <v>1644</v>
      </c>
      <c r="IZ28" s="55" t="s">
        <v>1943</v>
      </c>
      <c r="JA28" s="55">
        <v>300</v>
      </c>
      <c r="JC28" s="55">
        <v>21</v>
      </c>
      <c r="JD28" s="55" t="s">
        <v>1812</v>
      </c>
      <c r="JE28" s="55" t="s">
        <v>1261</v>
      </c>
      <c r="JF28" s="55" t="s">
        <v>1261</v>
      </c>
      <c r="JG28" s="55" t="s">
        <v>1261</v>
      </c>
      <c r="JH28" s="55">
        <v>-0.05</v>
      </c>
      <c r="JJ28" s="55">
        <v>21</v>
      </c>
      <c r="JK28" s="55" t="s">
        <v>1812</v>
      </c>
      <c r="JL28" s="55" t="s">
        <v>1261</v>
      </c>
      <c r="JM28" s="55" t="s">
        <v>1261</v>
      </c>
      <c r="JN28" s="55" t="s">
        <v>1261</v>
      </c>
      <c r="JO28" s="55">
        <v>0.025</v>
      </c>
      <c r="JP28" s="55">
        <v>-0.025</v>
      </c>
      <c r="JQ28" s="55">
        <v>0.065</v>
      </c>
      <c r="JW28" s="12">
        <v>21</v>
      </c>
      <c r="JX28" s="12" t="s">
        <v>665</v>
      </c>
      <c r="JY28" s="12" t="s">
        <v>1766</v>
      </c>
      <c r="KA28" s="12">
        <v>21</v>
      </c>
      <c r="KB28" s="12" t="s">
        <v>1256</v>
      </c>
      <c r="KC28" s="12">
        <v>0.4</v>
      </c>
      <c r="KE28" s="37">
        <v>21</v>
      </c>
      <c r="KF28" s="12" t="s">
        <v>1261</v>
      </c>
      <c r="KG28" s="12" t="s">
        <v>1944</v>
      </c>
      <c r="KH28" s="12">
        <v>100</v>
      </c>
      <c r="KJ28" s="12">
        <v>21</v>
      </c>
      <c r="KK28" s="12" t="s">
        <v>42</v>
      </c>
      <c r="KL28" s="12" t="s">
        <v>1945</v>
      </c>
      <c r="KM28" s="12">
        <v>0.01</v>
      </c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12" t="s">
        <v>1946</v>
      </c>
      <c r="NH28" s="7"/>
      <c r="NI28" s="7"/>
      <c r="NJ28" s="7"/>
      <c r="NK28" s="12" t="s">
        <v>1748</v>
      </c>
      <c r="NL28" s="7"/>
      <c r="NM28" s="12" t="s">
        <v>1947</v>
      </c>
      <c r="NN28" s="7"/>
      <c r="NO28" s="7"/>
      <c r="NP28" s="7"/>
      <c r="NQ28" s="7"/>
      <c r="NR28" s="7"/>
      <c r="NS28" s="12" t="s">
        <v>1081</v>
      </c>
      <c r="NT28" s="7"/>
      <c r="NU28" s="12" t="s">
        <v>1365</v>
      </c>
      <c r="NV28" s="7"/>
      <c r="NW28" s="12" t="s">
        <v>1948</v>
      </c>
      <c r="NX28" s="7"/>
      <c r="NY28" s="12" t="s">
        <v>938</v>
      </c>
      <c r="NZ28" s="7"/>
      <c r="OA28" s="12" t="s">
        <v>1748</v>
      </c>
      <c r="OB28" s="7"/>
      <c r="OC28" s="12" t="s">
        <v>906</v>
      </c>
      <c r="OD28" s="7"/>
      <c r="OE28" s="12" t="s">
        <v>1949</v>
      </c>
      <c r="OF28" s="7"/>
      <c r="OG28" s="12" t="s">
        <v>1950</v>
      </c>
      <c r="OH28" s="7"/>
      <c r="OI28" s="7"/>
      <c r="OJ28" s="7"/>
      <c r="OK28" s="7"/>
      <c r="OL28" s="7"/>
      <c r="OM28" s="7"/>
      <c r="ON28" s="7"/>
      <c r="OO28" s="12" t="s">
        <v>1951</v>
      </c>
      <c r="OP28" s="7"/>
      <c r="OQ28" s="12" t="s">
        <v>1952</v>
      </c>
      <c r="OR28" s="7"/>
      <c r="OS28" s="12" t="s">
        <v>1953</v>
      </c>
      <c r="OT28" s="7"/>
      <c r="OU28" s="12" t="s">
        <v>1469</v>
      </c>
      <c r="OV28" s="7"/>
      <c r="OW28" s="7"/>
      <c r="OX28" s="7"/>
      <c r="OY28" s="7"/>
      <c r="OZ28" s="7"/>
      <c r="PA28" s="7"/>
      <c r="PB28" s="7"/>
      <c r="PC28" s="12" t="s">
        <v>1954</v>
      </c>
      <c r="PD28" s="7"/>
      <c r="PE28" s="12" t="s">
        <v>1955</v>
      </c>
      <c r="PF28" s="7"/>
      <c r="PG28" s="12" t="s">
        <v>1484</v>
      </c>
      <c r="PH28" s="7"/>
      <c r="PI28" s="12" t="s">
        <v>1956</v>
      </c>
      <c r="PJ28" s="7"/>
      <c r="PK28" s="12" t="s">
        <v>1957</v>
      </c>
      <c r="PL28" s="7"/>
      <c r="PM28" s="7"/>
      <c r="PN28" s="7"/>
      <c r="PO28" s="12" t="s">
        <v>1958</v>
      </c>
      <c r="PP28" s="7"/>
      <c r="PQ28" s="12" t="s">
        <v>1959</v>
      </c>
      <c r="PR28" s="7"/>
      <c r="PS28" s="12" t="s">
        <v>1418</v>
      </c>
      <c r="PT28" s="7"/>
      <c r="PU28" s="12" t="s">
        <v>1960</v>
      </c>
      <c r="PV28" s="7"/>
      <c r="PW28" s="12" t="s">
        <v>1961</v>
      </c>
      <c r="PX28" s="7"/>
      <c r="PY28" s="12" t="s">
        <v>1724</v>
      </c>
      <c r="PZ28" s="7"/>
      <c r="QA28" s="12" t="s">
        <v>1629</v>
      </c>
      <c r="QB28" s="7"/>
      <c r="QC28" s="7"/>
      <c r="QD28" s="7"/>
      <c r="QE28" s="7"/>
      <c r="QF28" s="7"/>
      <c r="QG28" s="7"/>
      <c r="QH28" s="12" t="s">
        <v>1962</v>
      </c>
      <c r="QI28" s="12" t="s">
        <v>1963</v>
      </c>
      <c r="QJ28" s="12">
        <v>35</v>
      </c>
      <c r="QK28" s="12">
        <v>35</v>
      </c>
      <c r="QL28" s="7"/>
      <c r="QM28" s="7"/>
      <c r="QU28" s="13" t="s">
        <v>1964</v>
      </c>
      <c r="QV28" s="13">
        <v>4</v>
      </c>
      <c r="QW28" s="14" t="s">
        <v>1557</v>
      </c>
      <c r="QX28" s="13" t="s">
        <v>1946</v>
      </c>
      <c r="QZ28" s="13" t="s">
        <v>1748</v>
      </c>
      <c r="RA28" s="6" t="s">
        <v>1947</v>
      </c>
      <c r="RD28" s="14" t="s">
        <v>1921</v>
      </c>
      <c r="RE28" s="13" t="s">
        <v>1365</v>
      </c>
      <c r="RF28" s="5" t="s">
        <v>1948</v>
      </c>
      <c r="RG28" s="13" t="s">
        <v>938</v>
      </c>
      <c r="RH28" s="5" t="s">
        <v>1748</v>
      </c>
      <c r="RI28" s="14" t="s">
        <v>906</v>
      </c>
      <c r="RJ28" s="13" t="s">
        <v>1949</v>
      </c>
      <c r="RK28" s="6" t="s">
        <v>1965</v>
      </c>
      <c r="RO28" s="14" t="s">
        <v>1951</v>
      </c>
      <c r="RP28" s="13" t="s">
        <v>1952</v>
      </c>
      <c r="RQ28" s="5" t="s">
        <v>1953</v>
      </c>
      <c r="RR28" s="13" t="s">
        <v>1469</v>
      </c>
      <c r="RV28" s="14" t="s">
        <v>1954</v>
      </c>
      <c r="RW28" s="14" t="s">
        <v>1955</v>
      </c>
      <c r="RX28" s="13" t="s">
        <v>1484</v>
      </c>
      <c r="RY28" s="6" t="s">
        <v>1956</v>
      </c>
      <c r="RZ28" s="6" t="s">
        <v>1957</v>
      </c>
      <c r="SB28" s="14" t="s">
        <v>1958</v>
      </c>
      <c r="SC28" s="14" t="s">
        <v>1959</v>
      </c>
      <c r="SD28" s="13" t="s">
        <v>1418</v>
      </c>
      <c r="SE28" s="5" t="s">
        <v>1960</v>
      </c>
      <c r="SF28" s="13" t="s">
        <v>1460</v>
      </c>
      <c r="SG28" s="6" t="s">
        <v>1724</v>
      </c>
      <c r="SI28" s="13" t="s">
        <v>1629</v>
      </c>
      <c r="SN28" s="13" t="s">
        <v>916</v>
      </c>
    </row>
    <row r="29" ht="14.25" customHeight="1" outlineLevel="1" spans="1:521">
      <c r="G29" s="55">
        <v>22</v>
      </c>
      <c r="H29" s="55" t="s">
        <v>42</v>
      </c>
      <c r="I29" s="55" t="s">
        <v>1260</v>
      </c>
      <c r="J29" s="55" t="s">
        <v>1409</v>
      </c>
      <c r="K29" s="55" t="s">
        <v>1249</v>
      </c>
      <c r="L29" s="55">
        <v>0.38</v>
      </c>
      <c r="N29" s="60">
        <v>22</v>
      </c>
      <c r="O29" s="60" t="s">
        <v>1250</v>
      </c>
      <c r="P29" s="60" t="s">
        <v>1251</v>
      </c>
      <c r="Q29" s="61">
        <v>200000</v>
      </c>
      <c r="R29" s="61">
        <v>10000000</v>
      </c>
      <c r="S29" s="61">
        <v>200000</v>
      </c>
      <c r="T29" s="60">
        <v>1.5</v>
      </c>
      <c r="U29" s="61">
        <v>10000000</v>
      </c>
      <c r="V29" s="60">
        <v>1.5</v>
      </c>
      <c r="X29" s="55">
        <v>22</v>
      </c>
      <c r="Y29" s="55" t="s">
        <v>1250</v>
      </c>
      <c r="Z29" s="55" t="s">
        <v>1260</v>
      </c>
      <c r="AA29" s="55">
        <v>11</v>
      </c>
      <c r="AB29" s="55">
        <v>0.25</v>
      </c>
      <c r="AD29" s="12">
        <v>22</v>
      </c>
      <c r="AE29" s="12" t="s">
        <v>1261</v>
      </c>
      <c r="AF29" s="12" t="s">
        <v>758</v>
      </c>
      <c r="AG29" s="12" t="s">
        <v>1966</v>
      </c>
      <c r="AH29" s="12" t="s">
        <v>1967</v>
      </c>
      <c r="AJ29" s="55">
        <v>22</v>
      </c>
      <c r="AK29" s="55" t="s">
        <v>1313</v>
      </c>
      <c r="AL29" s="55" t="s">
        <v>1251</v>
      </c>
      <c r="AM29" s="55" t="s">
        <v>1764</v>
      </c>
      <c r="AN29" s="55" t="s">
        <v>1249</v>
      </c>
      <c r="AO29" s="55">
        <v>0.8</v>
      </c>
      <c r="AQ29" s="55">
        <v>22</v>
      </c>
      <c r="AR29" s="55" t="s">
        <v>1313</v>
      </c>
      <c r="AS29" s="55" t="s">
        <v>1251</v>
      </c>
      <c r="AT29" s="55" t="s">
        <v>1017</v>
      </c>
      <c r="AU29" s="55" t="s">
        <v>1249</v>
      </c>
      <c r="AV29" s="55">
        <v>1.05</v>
      </c>
      <c r="AX29" s="55">
        <v>22</v>
      </c>
      <c r="AY29" s="55" t="s">
        <v>1250</v>
      </c>
      <c r="AZ29" s="55" t="s">
        <v>1251</v>
      </c>
      <c r="BA29" s="55">
        <v>28</v>
      </c>
      <c r="BB29" s="55">
        <v>28</v>
      </c>
      <c r="BC29" s="55" t="s">
        <v>1249</v>
      </c>
      <c r="BD29" s="55">
        <v>1.14</v>
      </c>
      <c r="BF29" s="55">
        <v>22</v>
      </c>
      <c r="BG29" s="55" t="s">
        <v>1313</v>
      </c>
      <c r="BH29" s="55" t="s">
        <v>1251</v>
      </c>
      <c r="BI29" s="55">
        <v>11</v>
      </c>
      <c r="BJ29" s="55">
        <v>999</v>
      </c>
      <c r="BK29" s="55">
        <v>11</v>
      </c>
      <c r="BL29" s="55">
        <v>999</v>
      </c>
      <c r="BM29" s="55" t="s">
        <v>1249</v>
      </c>
      <c r="BN29" s="55">
        <v>1</v>
      </c>
      <c r="BP29" s="55">
        <v>22</v>
      </c>
      <c r="BQ29" s="55" t="s">
        <v>1250</v>
      </c>
      <c r="BR29" s="55" t="s">
        <v>1251</v>
      </c>
      <c r="BS29" s="55" t="s">
        <v>23</v>
      </c>
      <c r="BT29" s="55" t="s">
        <v>1261</v>
      </c>
      <c r="BU29" s="55">
        <v>101</v>
      </c>
      <c r="BV29" s="55">
        <v>9999</v>
      </c>
      <c r="BW29" s="55" t="s">
        <v>1249</v>
      </c>
      <c r="BX29" s="55">
        <v>1</v>
      </c>
      <c r="BZ29" s="55">
        <v>22</v>
      </c>
      <c r="CA29" s="55" t="s">
        <v>1309</v>
      </c>
      <c r="CB29" s="55" t="s">
        <v>1251</v>
      </c>
      <c r="CC29" s="55">
        <v>1</v>
      </c>
      <c r="CD29" s="55" t="s">
        <v>1249</v>
      </c>
      <c r="CE29" s="55">
        <v>1</v>
      </c>
      <c r="CG29" s="55">
        <v>22</v>
      </c>
      <c r="CH29" s="55" t="s">
        <v>1309</v>
      </c>
      <c r="CI29" s="55" t="s">
        <v>1251</v>
      </c>
      <c r="CJ29" s="55">
        <v>0</v>
      </c>
      <c r="CK29" s="55">
        <v>99999</v>
      </c>
      <c r="CL29" s="55" t="s">
        <v>1249</v>
      </c>
      <c r="CM29" s="55">
        <v>2</v>
      </c>
      <c r="CS29" s="55">
        <v>22</v>
      </c>
      <c r="CT29" s="55" t="s">
        <v>1313</v>
      </c>
      <c r="CU29" s="55" t="s">
        <v>1251</v>
      </c>
      <c r="CV29" s="55">
        <v>5</v>
      </c>
      <c r="CW29" s="55" t="s">
        <v>1249</v>
      </c>
      <c r="CX29" s="55">
        <v>1.3</v>
      </c>
      <c r="CZ29" s="55">
        <v>22</v>
      </c>
      <c r="DA29" s="55" t="s">
        <v>1313</v>
      </c>
      <c r="DB29" s="55" t="s">
        <v>1251</v>
      </c>
      <c r="DC29" s="55">
        <v>4</v>
      </c>
      <c r="DD29" s="55" t="s">
        <v>1249</v>
      </c>
      <c r="DE29" s="55">
        <v>1</v>
      </c>
      <c r="DG29" s="55">
        <v>22</v>
      </c>
      <c r="DH29" s="55" t="s">
        <v>1250</v>
      </c>
      <c r="DI29" s="55" t="s">
        <v>1251</v>
      </c>
      <c r="DJ29" s="55" t="s">
        <v>1486</v>
      </c>
      <c r="DK29" s="55" t="s">
        <v>1249</v>
      </c>
      <c r="DL29" s="55">
        <v>0.95</v>
      </c>
      <c r="DN29" s="55">
        <v>22</v>
      </c>
      <c r="DO29" s="55" t="s">
        <v>42</v>
      </c>
      <c r="DP29" s="55" t="s">
        <v>1259</v>
      </c>
      <c r="DQ29" s="55" t="s">
        <v>1260</v>
      </c>
      <c r="DR29" s="55" t="s">
        <v>1261</v>
      </c>
      <c r="DS29" s="55">
        <v>33029</v>
      </c>
      <c r="DT29" s="55">
        <v>10000</v>
      </c>
      <c r="DU29" s="55" t="s">
        <v>1249</v>
      </c>
      <c r="DV29" s="55">
        <v>1</v>
      </c>
      <c r="DX29" s="55">
        <v>22</v>
      </c>
      <c r="DY29" s="55" t="s">
        <v>1313</v>
      </c>
      <c r="DZ29" s="55" t="s">
        <v>1251</v>
      </c>
      <c r="EA29" s="55">
        <v>500</v>
      </c>
      <c r="EB29" s="20"/>
      <c r="EC29" s="55" t="s">
        <v>1249</v>
      </c>
      <c r="ED29" s="55">
        <v>1.1</v>
      </c>
      <c r="EM29" s="55">
        <v>22</v>
      </c>
      <c r="EN29" s="55" t="s">
        <v>42</v>
      </c>
      <c r="EO29" s="55" t="s">
        <v>1251</v>
      </c>
      <c r="EP29" s="55">
        <v>6</v>
      </c>
      <c r="EQ29" s="55">
        <v>653</v>
      </c>
      <c r="ER29" s="55">
        <v>685</v>
      </c>
      <c r="ES29" s="55" t="s">
        <v>1249</v>
      </c>
      <c r="ET29" s="55">
        <v>1.2</v>
      </c>
      <c r="EV29" s="55">
        <v>22</v>
      </c>
      <c r="EW29" s="55" t="s">
        <v>42</v>
      </c>
      <c r="EX29" s="55" t="s">
        <v>1230</v>
      </c>
      <c r="EY29" s="55">
        <v>1</v>
      </c>
      <c r="EZ29" s="55">
        <v>1995</v>
      </c>
      <c r="FA29" s="55">
        <v>2999</v>
      </c>
      <c r="FB29" s="55" t="s">
        <v>1262</v>
      </c>
      <c r="FC29" s="55" t="s">
        <v>1249</v>
      </c>
      <c r="FD29" s="55">
        <v>0</v>
      </c>
      <c r="FF29" s="55">
        <v>22</v>
      </c>
      <c r="FG29" s="55" t="s">
        <v>42</v>
      </c>
      <c r="FH29" s="55" t="s">
        <v>763</v>
      </c>
      <c r="FI29" s="55">
        <v>1</v>
      </c>
      <c r="FJ29" s="55">
        <v>130000</v>
      </c>
      <c r="FK29" s="55" t="s">
        <v>1249</v>
      </c>
      <c r="FL29" s="55">
        <v>0.57</v>
      </c>
      <c r="FN29" s="55">
        <v>22</v>
      </c>
      <c r="FO29" s="55" t="s">
        <v>1678</v>
      </c>
      <c r="FP29" s="55" t="s">
        <v>1251</v>
      </c>
      <c r="FQ29" s="55">
        <v>10000</v>
      </c>
      <c r="FR29" s="55" t="s">
        <v>1258</v>
      </c>
      <c r="FS29" s="55">
        <v>25</v>
      </c>
      <c r="FU29" s="55">
        <v>22</v>
      </c>
      <c r="FV29" s="55" t="s">
        <v>1250</v>
      </c>
      <c r="FW29" s="55" t="s">
        <v>1251</v>
      </c>
      <c r="FX29" s="55">
        <v>10000</v>
      </c>
      <c r="FY29" s="55" t="s">
        <v>1249</v>
      </c>
      <c r="FZ29" s="55">
        <v>15</v>
      </c>
      <c r="GH29" s="55">
        <v>22</v>
      </c>
      <c r="GI29" s="55" t="s">
        <v>1250</v>
      </c>
      <c r="GJ29" s="55" t="s">
        <v>1251</v>
      </c>
      <c r="GK29" s="55">
        <v>31000</v>
      </c>
      <c r="GL29" s="55">
        <v>130</v>
      </c>
      <c r="GT29" s="55">
        <v>22</v>
      </c>
      <c r="GU29" s="55" t="s">
        <v>1313</v>
      </c>
      <c r="GV29" s="55" t="s">
        <v>1263</v>
      </c>
      <c r="GW29" s="55" t="s">
        <v>134</v>
      </c>
      <c r="GX29" s="55" t="s">
        <v>1764</v>
      </c>
      <c r="GY29" s="55" t="s">
        <v>1249</v>
      </c>
      <c r="GZ29" s="55">
        <v>0.15</v>
      </c>
      <c r="HB29" s="55">
        <v>22</v>
      </c>
      <c r="HC29" s="55" t="s">
        <v>1313</v>
      </c>
      <c r="HD29" s="55" t="s">
        <v>1263</v>
      </c>
      <c r="HE29" s="55" t="s">
        <v>134</v>
      </c>
      <c r="HF29" s="55">
        <v>5</v>
      </c>
      <c r="HG29" s="55" t="s">
        <v>1249</v>
      </c>
      <c r="HH29" s="55">
        <v>1</v>
      </c>
      <c r="IJ29" s="55">
        <v>22</v>
      </c>
      <c r="IK29" s="55" t="s">
        <v>1313</v>
      </c>
      <c r="IL29" s="55" t="s">
        <v>1251</v>
      </c>
      <c r="IM29" s="55">
        <v>500000</v>
      </c>
      <c r="IN29" s="55" t="s">
        <v>1249</v>
      </c>
      <c r="IO29" s="55">
        <v>100</v>
      </c>
      <c r="IQ29" s="55">
        <v>22</v>
      </c>
      <c r="IR29" s="55" t="s">
        <v>1246</v>
      </c>
      <c r="IS29" s="55" t="s">
        <v>1251</v>
      </c>
      <c r="IT29" s="55">
        <v>0</v>
      </c>
      <c r="IU29" s="55">
        <v>0</v>
      </c>
      <c r="IW29" s="55">
        <v>22</v>
      </c>
      <c r="IX29" s="55" t="s">
        <v>1250</v>
      </c>
      <c r="IY29" s="55" t="s">
        <v>1644</v>
      </c>
      <c r="IZ29" s="55" t="s">
        <v>1968</v>
      </c>
      <c r="JA29" s="55">
        <v>300</v>
      </c>
      <c r="JC29" s="55">
        <v>22</v>
      </c>
      <c r="JD29" s="55" t="s">
        <v>1840</v>
      </c>
      <c r="JE29" s="55" t="s">
        <v>1261</v>
      </c>
      <c r="JF29" s="55" t="s">
        <v>1261</v>
      </c>
      <c r="JG29" s="55" t="s">
        <v>1261</v>
      </c>
      <c r="JH29" s="55">
        <v>-0.05</v>
      </c>
      <c r="JJ29" s="55">
        <v>22</v>
      </c>
      <c r="JK29" s="55" t="s">
        <v>1840</v>
      </c>
      <c r="JL29" s="55" t="s">
        <v>1261</v>
      </c>
      <c r="JM29" s="55" t="s">
        <v>1261</v>
      </c>
      <c r="JN29" s="55" t="s">
        <v>1261</v>
      </c>
      <c r="JO29" s="55">
        <v>0.055</v>
      </c>
      <c r="JP29" s="55">
        <v>0.025</v>
      </c>
      <c r="JQ29" s="55">
        <v>0.12</v>
      </c>
      <c r="JW29" s="12">
        <v>22</v>
      </c>
      <c r="JX29" s="12" t="s">
        <v>665</v>
      </c>
      <c r="JY29" s="12" t="s">
        <v>1792</v>
      </c>
      <c r="KA29" s="12">
        <v>22</v>
      </c>
      <c r="KB29" s="12" t="s">
        <v>1969</v>
      </c>
      <c r="KC29" s="12">
        <v>0.4</v>
      </c>
      <c r="KE29" s="37">
        <v>22</v>
      </c>
      <c r="KF29" s="12" t="s">
        <v>1261</v>
      </c>
      <c r="KG29" s="12" t="s">
        <v>1595</v>
      </c>
      <c r="KH29" s="12">
        <v>100</v>
      </c>
      <c r="KJ29" s="12">
        <v>22</v>
      </c>
      <c r="KK29" s="12" t="s">
        <v>1313</v>
      </c>
      <c r="KL29" s="12" t="s">
        <v>1945</v>
      </c>
      <c r="KM29" s="12">
        <v>0.01</v>
      </c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12" t="s">
        <v>1771</v>
      </c>
      <c r="NH29" s="7"/>
      <c r="NI29" s="7"/>
      <c r="NJ29" s="7"/>
      <c r="NK29" s="12" t="s">
        <v>1970</v>
      </c>
      <c r="NL29" s="7"/>
      <c r="NM29" s="12" t="s">
        <v>1971</v>
      </c>
      <c r="NN29" s="7"/>
      <c r="NO29" s="7"/>
      <c r="NP29" s="7"/>
      <c r="NQ29" s="7"/>
      <c r="NR29" s="7"/>
      <c r="NS29" s="12" t="s">
        <v>1901</v>
      </c>
      <c r="NT29" s="7"/>
      <c r="NU29" s="12" t="s">
        <v>1460</v>
      </c>
      <c r="NV29" s="7"/>
      <c r="NW29" s="12" t="s">
        <v>1972</v>
      </c>
      <c r="NX29" s="7"/>
      <c r="NY29" s="12" t="s">
        <v>1692</v>
      </c>
      <c r="NZ29" s="7"/>
      <c r="OA29" s="12" t="s">
        <v>1777</v>
      </c>
      <c r="OB29" s="7"/>
      <c r="OC29" s="12" t="s">
        <v>1973</v>
      </c>
      <c r="OD29" s="7"/>
      <c r="OE29" s="12" t="s">
        <v>1924</v>
      </c>
      <c r="OF29" s="7"/>
      <c r="OG29" s="12" t="s">
        <v>1974</v>
      </c>
      <c r="OH29" s="7"/>
      <c r="OI29" s="7"/>
      <c r="OJ29" s="7"/>
      <c r="OK29" s="7"/>
      <c r="OL29" s="7"/>
      <c r="OM29" s="7"/>
      <c r="ON29" s="7"/>
      <c r="OO29" s="12" t="s">
        <v>1975</v>
      </c>
      <c r="OP29" s="7"/>
      <c r="OQ29" s="12" t="s">
        <v>1976</v>
      </c>
      <c r="OR29" s="7"/>
      <c r="OS29" s="12" t="s">
        <v>1977</v>
      </c>
      <c r="OT29" s="7"/>
      <c r="OU29" s="12" t="s">
        <v>1978</v>
      </c>
      <c r="OV29" s="7"/>
      <c r="OW29" s="7"/>
      <c r="OX29" s="7"/>
      <c r="OY29" s="7"/>
      <c r="OZ29" s="7"/>
      <c r="PA29" s="7"/>
      <c r="PB29" s="7"/>
      <c r="PC29" s="12" t="s">
        <v>1979</v>
      </c>
      <c r="PD29" s="7"/>
      <c r="PE29" s="12" t="s">
        <v>1620</v>
      </c>
      <c r="PF29" s="7"/>
      <c r="PG29" s="12" t="s">
        <v>1722</v>
      </c>
      <c r="PH29" s="7"/>
      <c r="PI29" s="12" t="s">
        <v>1748</v>
      </c>
      <c r="PJ29" s="7"/>
      <c r="PK29" s="12" t="s">
        <v>1980</v>
      </c>
      <c r="PL29" s="7"/>
      <c r="PM29" s="7"/>
      <c r="PN29" s="7"/>
      <c r="PO29" s="12" t="s">
        <v>1981</v>
      </c>
      <c r="PP29" s="7"/>
      <c r="PQ29" s="12" t="s">
        <v>1982</v>
      </c>
      <c r="PR29" s="7"/>
      <c r="PS29" s="12" t="s">
        <v>1206</v>
      </c>
      <c r="PT29" s="7"/>
      <c r="PU29" s="12" t="s">
        <v>1983</v>
      </c>
      <c r="PV29" s="7"/>
      <c r="PW29" s="12" t="s">
        <v>1984</v>
      </c>
      <c r="PX29" s="7"/>
      <c r="PY29" s="12" t="s">
        <v>1985</v>
      </c>
      <c r="PZ29" s="7"/>
      <c r="QA29" s="12" t="s">
        <v>1986</v>
      </c>
      <c r="QB29" s="7"/>
      <c r="QC29" s="7"/>
      <c r="QD29" s="7"/>
      <c r="QE29" s="7"/>
      <c r="QF29" s="7"/>
      <c r="QG29" s="7"/>
      <c r="QH29" s="12" t="s">
        <v>1987</v>
      </c>
      <c r="QI29" s="12" t="s">
        <v>1988</v>
      </c>
      <c r="QJ29" s="12">
        <v>100</v>
      </c>
      <c r="QK29" s="12">
        <v>200</v>
      </c>
      <c r="QL29" s="7"/>
      <c r="QM29" s="7"/>
      <c r="QU29" s="13" t="s">
        <v>1989</v>
      </c>
      <c r="QV29" s="13">
        <v>4</v>
      </c>
      <c r="QW29" s="14" t="s">
        <v>1675</v>
      </c>
      <c r="QX29" s="13" t="s">
        <v>1771</v>
      </c>
      <c r="QZ29" s="13" t="s">
        <v>1970</v>
      </c>
      <c r="RA29" s="6" t="s">
        <v>1971</v>
      </c>
      <c r="RD29" s="14" t="s">
        <v>1081</v>
      </c>
      <c r="RE29" s="13" t="s">
        <v>1460</v>
      </c>
      <c r="RF29" s="5" t="s">
        <v>1972</v>
      </c>
      <c r="RG29" s="13" t="s">
        <v>1692</v>
      </c>
      <c r="RH29" s="5" t="s">
        <v>1777</v>
      </c>
      <c r="RI29" s="14" t="s">
        <v>1973</v>
      </c>
      <c r="RJ29" s="13" t="s">
        <v>1924</v>
      </c>
      <c r="RK29" s="6" t="s">
        <v>1990</v>
      </c>
      <c r="RO29" s="14" t="s">
        <v>1975</v>
      </c>
      <c r="RP29" s="13" t="s">
        <v>1976</v>
      </c>
      <c r="RQ29" s="5" t="s">
        <v>1977</v>
      </c>
      <c r="RR29" s="13" t="s">
        <v>1978</v>
      </c>
      <c r="RV29" s="14" t="s">
        <v>1979</v>
      </c>
      <c r="RW29" s="14" t="s">
        <v>1620</v>
      </c>
      <c r="RX29" s="13" t="s">
        <v>1722</v>
      </c>
      <c r="RY29" s="6" t="s">
        <v>1748</v>
      </c>
      <c r="RZ29" s="6" t="s">
        <v>1980</v>
      </c>
      <c r="SB29" s="14" t="s">
        <v>1981</v>
      </c>
      <c r="SC29" s="14" t="s">
        <v>1982</v>
      </c>
      <c r="SD29" s="13" t="s">
        <v>1206</v>
      </c>
      <c r="SE29" s="5" t="s">
        <v>1983</v>
      </c>
      <c r="SF29" s="13" t="s">
        <v>1089</v>
      </c>
      <c r="SG29" s="6" t="s">
        <v>1985</v>
      </c>
      <c r="SI29" s="13" t="s">
        <v>1986</v>
      </c>
      <c r="SN29" s="13" t="s">
        <v>1991</v>
      </c>
    </row>
    <row r="30" ht="14.25" customHeight="1" outlineLevel="1" spans="1:521">
      <c r="G30" s="55">
        <v>23</v>
      </c>
      <c r="H30" s="55" t="s">
        <v>42</v>
      </c>
      <c r="I30" s="55" t="s">
        <v>1260</v>
      </c>
      <c r="J30" s="55" t="s">
        <v>1992</v>
      </c>
      <c r="K30" s="55" t="s">
        <v>1249</v>
      </c>
      <c r="L30" s="55">
        <v>0.38</v>
      </c>
      <c r="X30" s="55">
        <v>23</v>
      </c>
      <c r="Y30" s="55" t="s">
        <v>1250</v>
      </c>
      <c r="Z30" s="55" t="s">
        <v>1260</v>
      </c>
      <c r="AA30" s="55">
        <v>12</v>
      </c>
      <c r="AB30" s="55">
        <v>0.25</v>
      </c>
      <c r="AD30" s="12">
        <v>23</v>
      </c>
      <c r="AE30" s="12" t="s">
        <v>1261</v>
      </c>
      <c r="AF30" s="12" t="s">
        <v>1427</v>
      </c>
      <c r="AG30" s="12" t="s">
        <v>1966</v>
      </c>
      <c r="AH30" s="12" t="s">
        <v>1967</v>
      </c>
      <c r="AJ30" s="55">
        <v>23</v>
      </c>
      <c r="AK30" s="55" t="s">
        <v>1359</v>
      </c>
      <c r="AL30" s="55" t="s">
        <v>1251</v>
      </c>
      <c r="AM30" s="55" t="s">
        <v>1764</v>
      </c>
      <c r="AN30" s="55" t="s">
        <v>1249</v>
      </c>
      <c r="AO30" s="55">
        <v>0.8</v>
      </c>
      <c r="AQ30" s="55">
        <v>23</v>
      </c>
      <c r="AR30" s="55" t="s">
        <v>1359</v>
      </c>
      <c r="AS30" s="55" t="s">
        <v>1251</v>
      </c>
      <c r="AT30" s="55" t="s">
        <v>1017</v>
      </c>
      <c r="AU30" s="55" t="s">
        <v>1249</v>
      </c>
      <c r="AV30" s="55">
        <v>1.05</v>
      </c>
      <c r="AX30" s="55">
        <v>23</v>
      </c>
      <c r="AY30" s="55" t="s">
        <v>1250</v>
      </c>
      <c r="AZ30" s="55" t="s">
        <v>1251</v>
      </c>
      <c r="BA30" s="55">
        <v>29</v>
      </c>
      <c r="BB30" s="55">
        <v>29</v>
      </c>
      <c r="BC30" s="55" t="s">
        <v>1249</v>
      </c>
      <c r="BD30" s="55">
        <v>1.15</v>
      </c>
      <c r="BF30" s="55">
        <v>23</v>
      </c>
      <c r="BG30" s="55" t="s">
        <v>1359</v>
      </c>
      <c r="BH30" s="55" t="s">
        <v>1251</v>
      </c>
      <c r="BI30" s="55">
        <v>11</v>
      </c>
      <c r="BJ30" s="55">
        <v>999</v>
      </c>
      <c r="BK30" s="55">
        <v>11</v>
      </c>
      <c r="BL30" s="55">
        <v>999</v>
      </c>
      <c r="BM30" s="55" t="s">
        <v>1249</v>
      </c>
      <c r="BN30" s="55">
        <v>1</v>
      </c>
      <c r="BP30" s="55">
        <v>23</v>
      </c>
      <c r="BQ30" s="55" t="s">
        <v>1250</v>
      </c>
      <c r="BR30" s="55" t="s">
        <v>1251</v>
      </c>
      <c r="BS30" s="55" t="s">
        <v>134</v>
      </c>
      <c r="BT30" s="55" t="s">
        <v>88</v>
      </c>
      <c r="BU30" s="55">
        <v>101</v>
      </c>
      <c r="BV30" s="55">
        <v>9999</v>
      </c>
      <c r="BW30" s="55" t="s">
        <v>1249</v>
      </c>
      <c r="BX30" s="55">
        <v>0</v>
      </c>
      <c r="BZ30" s="55">
        <v>23</v>
      </c>
      <c r="CA30" s="55" t="s">
        <v>1309</v>
      </c>
      <c r="CB30" s="55" t="s">
        <v>1251</v>
      </c>
      <c r="CC30" s="55">
        <v>2</v>
      </c>
      <c r="CD30" s="55" t="s">
        <v>1249</v>
      </c>
      <c r="CE30" s="55">
        <v>1.1</v>
      </c>
      <c r="CG30" s="55">
        <v>23</v>
      </c>
      <c r="CH30" s="55" t="s">
        <v>1309</v>
      </c>
      <c r="CI30" s="55" t="s">
        <v>1251</v>
      </c>
      <c r="CJ30" s="55">
        <v>100000</v>
      </c>
      <c r="CK30" s="55">
        <v>149999</v>
      </c>
      <c r="CL30" s="55" t="s">
        <v>1249</v>
      </c>
      <c r="CM30" s="55">
        <v>1.35</v>
      </c>
      <c r="CS30" s="55">
        <v>23</v>
      </c>
      <c r="CT30" s="55" t="s">
        <v>1359</v>
      </c>
      <c r="CU30" s="55" t="s">
        <v>1251</v>
      </c>
      <c r="CV30" s="55">
        <v>5</v>
      </c>
      <c r="CW30" s="55" t="s">
        <v>1249</v>
      </c>
      <c r="CX30" s="55">
        <v>1.3</v>
      </c>
      <c r="CZ30" s="55">
        <v>23</v>
      </c>
      <c r="DA30" s="55" t="s">
        <v>1359</v>
      </c>
      <c r="DB30" s="55" t="s">
        <v>1251</v>
      </c>
      <c r="DC30" s="55">
        <v>4</v>
      </c>
      <c r="DD30" s="55" t="s">
        <v>1249</v>
      </c>
      <c r="DE30" s="55">
        <v>1</v>
      </c>
      <c r="DG30" s="55">
        <v>23</v>
      </c>
      <c r="DH30" s="55" t="s">
        <v>1250</v>
      </c>
      <c r="DI30" s="55" t="s">
        <v>1251</v>
      </c>
      <c r="DJ30" s="55" t="s">
        <v>1677</v>
      </c>
      <c r="DK30" s="55" t="s">
        <v>1249</v>
      </c>
      <c r="DL30" s="55">
        <v>0.95</v>
      </c>
      <c r="DN30" s="55">
        <v>23</v>
      </c>
      <c r="DO30" s="55" t="s">
        <v>42</v>
      </c>
      <c r="DP30" s="55" t="s">
        <v>1259</v>
      </c>
      <c r="DQ30" s="55" t="s">
        <v>1260</v>
      </c>
      <c r="DR30" s="55" t="s">
        <v>1261</v>
      </c>
      <c r="DS30" s="55">
        <v>33031</v>
      </c>
      <c r="DT30" s="55">
        <v>10000</v>
      </c>
      <c r="DU30" s="55" t="s">
        <v>1249</v>
      </c>
      <c r="DV30" s="55">
        <v>1</v>
      </c>
      <c r="DX30" s="55">
        <v>23</v>
      </c>
      <c r="DY30" s="55" t="s">
        <v>1359</v>
      </c>
      <c r="DZ30" s="55" t="s">
        <v>1251</v>
      </c>
      <c r="EA30" s="55">
        <v>500</v>
      </c>
      <c r="EB30" s="20"/>
      <c r="EC30" s="55" t="s">
        <v>1249</v>
      </c>
      <c r="ED30" s="55">
        <v>1.1</v>
      </c>
      <c r="EM30" s="55">
        <v>23</v>
      </c>
      <c r="EN30" s="55" t="s">
        <v>42</v>
      </c>
      <c r="EO30" s="55" t="s">
        <v>1251</v>
      </c>
      <c r="EP30" s="55">
        <v>6</v>
      </c>
      <c r="EQ30" s="55">
        <v>614</v>
      </c>
      <c r="ER30" s="55">
        <v>652</v>
      </c>
      <c r="ES30" s="55" t="s">
        <v>1249</v>
      </c>
      <c r="ET30" s="55">
        <v>1.4</v>
      </c>
      <c r="EV30" s="55">
        <v>23</v>
      </c>
      <c r="EW30" s="55" t="s">
        <v>42</v>
      </c>
      <c r="EX30" s="55" t="s">
        <v>1252</v>
      </c>
      <c r="EY30" s="55">
        <v>1</v>
      </c>
      <c r="EZ30" s="55">
        <v>0</v>
      </c>
      <c r="FA30" s="55">
        <v>1994</v>
      </c>
      <c r="FB30" s="55" t="s">
        <v>1361</v>
      </c>
      <c r="FC30" s="55" t="s">
        <v>1249</v>
      </c>
      <c r="FD30" s="55">
        <v>2.63</v>
      </c>
      <c r="FF30" s="55">
        <v>23</v>
      </c>
      <c r="FG30" s="55" t="s">
        <v>42</v>
      </c>
      <c r="FH30" s="55" t="s">
        <v>763</v>
      </c>
      <c r="FI30" s="55">
        <v>1</v>
      </c>
      <c r="FJ30" s="55">
        <v>260000</v>
      </c>
      <c r="FK30" s="55" t="s">
        <v>1249</v>
      </c>
      <c r="FL30" s="55">
        <v>0.57</v>
      </c>
      <c r="FN30" s="55">
        <v>23</v>
      </c>
      <c r="FO30" s="55" t="s">
        <v>1706</v>
      </c>
      <c r="FP30" s="55" t="s">
        <v>1251</v>
      </c>
      <c r="FQ30" s="55">
        <v>10000</v>
      </c>
      <c r="FR30" s="55" t="s">
        <v>1258</v>
      </c>
      <c r="FS30" s="55">
        <v>25</v>
      </c>
      <c r="FU30" s="55">
        <v>23</v>
      </c>
      <c r="FV30" s="55" t="s">
        <v>1250</v>
      </c>
      <c r="FW30" s="55" t="s">
        <v>1251</v>
      </c>
      <c r="FX30" s="55">
        <v>25000</v>
      </c>
      <c r="FY30" s="55" t="s">
        <v>1249</v>
      </c>
      <c r="FZ30" s="55">
        <v>40</v>
      </c>
      <c r="GH30" s="55">
        <v>23</v>
      </c>
      <c r="GI30" s="55" t="s">
        <v>1250</v>
      </c>
      <c r="GJ30" s="55" t="s">
        <v>1251</v>
      </c>
      <c r="GK30" s="55">
        <v>32000</v>
      </c>
      <c r="GL30" s="55">
        <v>135</v>
      </c>
      <c r="GT30" s="55">
        <v>23</v>
      </c>
      <c r="GU30" s="55" t="s">
        <v>1359</v>
      </c>
      <c r="GV30" s="55" t="s">
        <v>1263</v>
      </c>
      <c r="GW30" s="55" t="s">
        <v>134</v>
      </c>
      <c r="GX30" s="55" t="s">
        <v>1764</v>
      </c>
      <c r="GY30" s="55" t="s">
        <v>1249</v>
      </c>
      <c r="GZ30" s="55">
        <v>0.15</v>
      </c>
      <c r="HB30" s="55">
        <v>23</v>
      </c>
      <c r="HC30" s="55" t="s">
        <v>1359</v>
      </c>
      <c r="HD30" s="55" t="s">
        <v>1263</v>
      </c>
      <c r="HE30" s="55" t="s">
        <v>134</v>
      </c>
      <c r="HF30" s="55">
        <v>5</v>
      </c>
      <c r="HG30" s="55" t="s">
        <v>1249</v>
      </c>
      <c r="HH30" s="55">
        <v>1</v>
      </c>
      <c r="IJ30" s="55">
        <v>23</v>
      </c>
      <c r="IK30" s="55" t="s">
        <v>1359</v>
      </c>
      <c r="IL30" s="55" t="s">
        <v>1251</v>
      </c>
      <c r="IM30" s="55">
        <v>500000</v>
      </c>
      <c r="IN30" s="55" t="s">
        <v>1249</v>
      </c>
      <c r="IO30" s="55">
        <v>100</v>
      </c>
      <c r="IQ30" s="55">
        <v>23</v>
      </c>
      <c r="IR30" s="55" t="s">
        <v>1246</v>
      </c>
      <c r="IS30" s="55" t="s">
        <v>1251</v>
      </c>
      <c r="IT30" s="55">
        <v>1000</v>
      </c>
      <c r="IU30" s="55">
        <v>0</v>
      </c>
      <c r="IW30" s="55">
        <v>23</v>
      </c>
      <c r="IX30" s="55" t="s">
        <v>1250</v>
      </c>
      <c r="IY30" s="55" t="s">
        <v>1644</v>
      </c>
      <c r="IZ30" s="55" t="s">
        <v>1993</v>
      </c>
      <c r="JA30" s="55">
        <v>300</v>
      </c>
      <c r="JC30" s="55">
        <v>23</v>
      </c>
      <c r="JD30" s="55" t="s">
        <v>1435</v>
      </c>
      <c r="JE30" s="55" t="s">
        <v>1261</v>
      </c>
      <c r="JF30" s="55" t="s">
        <v>1261</v>
      </c>
      <c r="JG30" s="55" t="s">
        <v>1261</v>
      </c>
      <c r="JH30" s="55">
        <v>-0.05</v>
      </c>
      <c r="JJ30" s="55">
        <v>23</v>
      </c>
      <c r="JK30" s="55" t="s">
        <v>1435</v>
      </c>
      <c r="JL30" s="55" t="s">
        <v>1261</v>
      </c>
      <c r="JM30" s="55" t="s">
        <v>1261</v>
      </c>
      <c r="JN30" s="55" t="s">
        <v>1261</v>
      </c>
      <c r="JO30" s="55">
        <v>0.03</v>
      </c>
      <c r="JP30" s="55">
        <v>-0.02</v>
      </c>
      <c r="JQ30" s="55">
        <v>0.08</v>
      </c>
      <c r="JW30" s="12">
        <v>23</v>
      </c>
      <c r="JX30" s="12" t="s">
        <v>665</v>
      </c>
      <c r="JY30" s="12" t="s">
        <v>1820</v>
      </c>
      <c r="KA30" s="12">
        <v>23</v>
      </c>
      <c r="KB30" s="12" t="s">
        <v>1994</v>
      </c>
      <c r="KC30" s="12">
        <v>0.4</v>
      </c>
      <c r="KE30" s="37">
        <v>23</v>
      </c>
      <c r="KF30" s="12" t="s">
        <v>1261</v>
      </c>
      <c r="KG30" s="12" t="s">
        <v>1995</v>
      </c>
      <c r="KH30" s="12">
        <v>100</v>
      </c>
      <c r="KJ30" s="12">
        <v>23</v>
      </c>
      <c r="KK30" s="12" t="s">
        <v>1359</v>
      </c>
      <c r="KL30" s="12" t="s">
        <v>1945</v>
      </c>
      <c r="KM30" s="12">
        <v>0.01</v>
      </c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12" t="s">
        <v>938</v>
      </c>
      <c r="NH30" s="7"/>
      <c r="NI30" s="7"/>
      <c r="NJ30" s="7"/>
      <c r="NK30" s="12" t="s">
        <v>1996</v>
      </c>
      <c r="NL30" s="7"/>
      <c r="NM30" s="12" t="s">
        <v>1587</v>
      </c>
      <c r="NN30" s="7"/>
      <c r="NO30" s="7"/>
      <c r="NP30" s="7"/>
      <c r="NQ30" s="7"/>
      <c r="NR30" s="7"/>
      <c r="NS30" s="12" t="s">
        <v>1997</v>
      </c>
      <c r="NT30" s="7"/>
      <c r="NU30" s="12" t="s">
        <v>1367</v>
      </c>
      <c r="NV30" s="7"/>
      <c r="NW30" s="12" t="s">
        <v>1998</v>
      </c>
      <c r="NX30" s="7"/>
      <c r="NY30" s="12" t="s">
        <v>1999</v>
      </c>
      <c r="NZ30" s="7"/>
      <c r="OA30" s="12" t="s">
        <v>994</v>
      </c>
      <c r="OB30" s="7"/>
      <c r="OC30" s="12" t="s">
        <v>1772</v>
      </c>
      <c r="OD30" s="7"/>
      <c r="OE30" s="12" t="s">
        <v>938</v>
      </c>
      <c r="OF30" s="7"/>
      <c r="OG30" s="12" t="s">
        <v>1990</v>
      </c>
      <c r="OH30" s="7"/>
      <c r="OI30" s="7"/>
      <c r="OJ30" s="7"/>
      <c r="OK30" s="7"/>
      <c r="OL30" s="7"/>
      <c r="OM30" s="7"/>
      <c r="ON30" s="7"/>
      <c r="OO30" s="12" t="s">
        <v>2000</v>
      </c>
      <c r="OP30" s="7"/>
      <c r="OQ30" s="12" t="s">
        <v>2001</v>
      </c>
      <c r="OR30" s="7"/>
      <c r="OS30" s="12" t="s">
        <v>1587</v>
      </c>
      <c r="OT30" s="7"/>
      <c r="OU30" s="12" t="s">
        <v>1739</v>
      </c>
      <c r="OV30" s="7"/>
      <c r="OW30" s="7"/>
      <c r="OX30" s="7"/>
      <c r="OY30" s="7"/>
      <c r="OZ30" s="7"/>
      <c r="PA30" s="7"/>
      <c r="PB30" s="7"/>
      <c r="PC30" s="12" t="s">
        <v>2002</v>
      </c>
      <c r="PD30" s="7"/>
      <c r="PE30" s="12" t="s">
        <v>2003</v>
      </c>
      <c r="PF30" s="7"/>
      <c r="PG30" s="12" t="s">
        <v>2004</v>
      </c>
      <c r="PH30" s="7"/>
      <c r="PI30" s="12" t="s">
        <v>2005</v>
      </c>
      <c r="PJ30" s="7"/>
      <c r="PK30" s="12" t="s">
        <v>2006</v>
      </c>
      <c r="PL30" s="7"/>
      <c r="PM30" s="7"/>
      <c r="PN30" s="7"/>
      <c r="PO30" s="12" t="s">
        <v>2007</v>
      </c>
      <c r="PP30" s="7"/>
      <c r="PQ30" s="12" t="s">
        <v>1748</v>
      </c>
      <c r="PR30" s="7"/>
      <c r="PS30" s="12" t="s">
        <v>2008</v>
      </c>
      <c r="PT30" s="7"/>
      <c r="PU30" s="7"/>
      <c r="PV30" s="7"/>
      <c r="PW30" s="12" t="s">
        <v>2009</v>
      </c>
      <c r="PX30" s="7"/>
      <c r="PY30" s="12" t="s">
        <v>2010</v>
      </c>
      <c r="PZ30" s="7"/>
      <c r="QA30" s="12" t="s">
        <v>2011</v>
      </c>
      <c r="QB30" s="7"/>
      <c r="QC30" s="7"/>
      <c r="QD30" s="7"/>
      <c r="QE30" s="7"/>
      <c r="QF30" s="7"/>
      <c r="QG30" s="7"/>
      <c r="QH30" s="12" t="s">
        <v>1840</v>
      </c>
      <c r="QI30" s="12" t="s">
        <v>2012</v>
      </c>
      <c r="QJ30" s="12">
        <v>100</v>
      </c>
      <c r="QK30" s="12">
        <v>200</v>
      </c>
      <c r="QL30" s="7"/>
      <c r="QM30" s="7"/>
      <c r="QU30" s="13" t="s">
        <v>1891</v>
      </c>
      <c r="QV30" s="13">
        <v>4</v>
      </c>
      <c r="QW30" s="14" t="s">
        <v>1966</v>
      </c>
      <c r="QX30" s="13" t="s">
        <v>938</v>
      </c>
      <c r="QZ30" s="13" t="s">
        <v>1996</v>
      </c>
      <c r="RA30" s="6" t="s">
        <v>1587</v>
      </c>
      <c r="RD30" s="14" t="s">
        <v>1901</v>
      </c>
      <c r="RE30" s="13" t="s">
        <v>1367</v>
      </c>
      <c r="RF30" s="5" t="s">
        <v>1998</v>
      </c>
      <c r="RG30" s="13" t="s">
        <v>1999</v>
      </c>
      <c r="RH30" s="5" t="s">
        <v>994</v>
      </c>
      <c r="RI30" s="14" t="s">
        <v>1772</v>
      </c>
      <c r="RJ30" s="13" t="s">
        <v>938</v>
      </c>
      <c r="RK30" s="6" t="s">
        <v>1950</v>
      </c>
      <c r="RO30" s="14" t="s">
        <v>2000</v>
      </c>
      <c r="RP30" s="13" t="s">
        <v>2001</v>
      </c>
      <c r="RQ30" s="5" t="s">
        <v>1587</v>
      </c>
      <c r="RR30" s="13" t="s">
        <v>1739</v>
      </c>
      <c r="RV30" s="14" t="s">
        <v>2002</v>
      </c>
      <c r="RW30" s="14" t="s">
        <v>2003</v>
      </c>
      <c r="RX30" s="13" t="s">
        <v>2004</v>
      </c>
      <c r="RY30" s="6" t="s">
        <v>2005</v>
      </c>
      <c r="RZ30" s="6" t="s">
        <v>2006</v>
      </c>
      <c r="SB30" s="14" t="s">
        <v>2007</v>
      </c>
      <c r="SC30" s="14" t="s">
        <v>1748</v>
      </c>
      <c r="SD30" s="13" t="s">
        <v>2008</v>
      </c>
      <c r="SF30" s="13" t="s">
        <v>1228</v>
      </c>
      <c r="SG30" s="6" t="s">
        <v>2010</v>
      </c>
      <c r="SI30" s="13" t="s">
        <v>2011</v>
      </c>
      <c r="SN30" s="13" t="s">
        <v>2013</v>
      </c>
    </row>
    <row r="31" ht="14.25" customHeight="1" outlineLevel="1" spans="1:521">
      <c r="G31" s="55">
        <v>24</v>
      </c>
      <c r="H31" s="55" t="s">
        <v>42</v>
      </c>
      <c r="I31" s="55" t="s">
        <v>1260</v>
      </c>
      <c r="J31" s="55" t="s">
        <v>1811</v>
      </c>
      <c r="K31" s="55" t="s">
        <v>1249</v>
      </c>
      <c r="L31" s="55">
        <v>0.45</v>
      </c>
      <c r="X31" s="55">
        <v>24</v>
      </c>
      <c r="Y31" s="55" t="s">
        <v>1250</v>
      </c>
      <c r="Z31" s="55" t="s">
        <v>1260</v>
      </c>
      <c r="AA31" s="55">
        <v>13</v>
      </c>
      <c r="AB31" s="55">
        <v>0.25</v>
      </c>
      <c r="AD31" s="12">
        <v>24</v>
      </c>
      <c r="AE31" s="12" t="s">
        <v>1261</v>
      </c>
      <c r="AF31" s="12" t="s">
        <v>1720</v>
      </c>
      <c r="AG31" s="12" t="s">
        <v>1966</v>
      </c>
      <c r="AH31" s="12" t="s">
        <v>1967</v>
      </c>
      <c r="AJ31" s="55">
        <v>24</v>
      </c>
      <c r="AK31" s="55" t="s">
        <v>1246</v>
      </c>
      <c r="AL31" s="55" t="s">
        <v>1251</v>
      </c>
      <c r="AM31" s="55" t="s">
        <v>1764</v>
      </c>
      <c r="AN31" s="55" t="s">
        <v>1249</v>
      </c>
      <c r="AO31" s="55">
        <v>0.8</v>
      </c>
      <c r="AQ31" s="55">
        <v>24</v>
      </c>
      <c r="AR31" s="55" t="s">
        <v>1246</v>
      </c>
      <c r="AS31" s="55" t="s">
        <v>1251</v>
      </c>
      <c r="AT31" s="55" t="s">
        <v>1017</v>
      </c>
      <c r="AU31" s="55" t="s">
        <v>1249</v>
      </c>
      <c r="AV31" s="55">
        <v>1.05</v>
      </c>
      <c r="AX31" s="55">
        <v>24</v>
      </c>
      <c r="AY31" s="55" t="s">
        <v>1250</v>
      </c>
      <c r="AZ31" s="55" t="s">
        <v>1251</v>
      </c>
      <c r="BA31" s="55">
        <v>3</v>
      </c>
      <c r="BB31" s="55">
        <v>3</v>
      </c>
      <c r="BC31" s="55" t="s">
        <v>1249</v>
      </c>
      <c r="BD31" s="55">
        <v>0.83</v>
      </c>
      <c r="BF31" s="55">
        <v>24</v>
      </c>
      <c r="BG31" s="55" t="s">
        <v>1246</v>
      </c>
      <c r="BH31" s="55" t="s">
        <v>1251</v>
      </c>
      <c r="BI31" s="55">
        <v>11</v>
      </c>
      <c r="BJ31" s="55">
        <v>999</v>
      </c>
      <c r="BK31" s="55">
        <v>11</v>
      </c>
      <c r="BL31" s="55">
        <v>999</v>
      </c>
      <c r="BM31" s="55" t="s">
        <v>1249</v>
      </c>
      <c r="BN31" s="55">
        <v>1</v>
      </c>
      <c r="BP31" s="55">
        <v>24</v>
      </c>
      <c r="BQ31" s="55" t="s">
        <v>1250</v>
      </c>
      <c r="BR31" s="55" t="s">
        <v>1251</v>
      </c>
      <c r="BS31" s="55" t="s">
        <v>134</v>
      </c>
      <c r="BT31" s="55" t="s">
        <v>88</v>
      </c>
      <c r="BU31" s="55">
        <v>0</v>
      </c>
      <c r="BV31" s="55">
        <v>3</v>
      </c>
      <c r="BW31" s="55" t="s">
        <v>1249</v>
      </c>
      <c r="BX31" s="55">
        <v>1.05</v>
      </c>
      <c r="BZ31" s="55">
        <v>24</v>
      </c>
      <c r="CA31" s="55" t="s">
        <v>1309</v>
      </c>
      <c r="CB31" s="55" t="s">
        <v>1251</v>
      </c>
      <c r="CC31" s="55">
        <v>3</v>
      </c>
      <c r="CD31" s="55" t="s">
        <v>1249</v>
      </c>
      <c r="CE31" s="55">
        <v>1.5</v>
      </c>
      <c r="CG31" s="55">
        <v>24</v>
      </c>
      <c r="CH31" s="55" t="s">
        <v>1309</v>
      </c>
      <c r="CI31" s="55" t="s">
        <v>1251</v>
      </c>
      <c r="CJ31" s="55">
        <v>150000</v>
      </c>
      <c r="CK31" s="55">
        <v>249999</v>
      </c>
      <c r="CL31" s="55" t="s">
        <v>1249</v>
      </c>
      <c r="CM31" s="55">
        <v>1.2</v>
      </c>
      <c r="CS31" s="55">
        <v>24</v>
      </c>
      <c r="CT31" s="55" t="s">
        <v>1246</v>
      </c>
      <c r="CU31" s="55" t="s">
        <v>1251</v>
      </c>
      <c r="CV31" s="55">
        <v>5</v>
      </c>
      <c r="CW31" s="55" t="s">
        <v>1249</v>
      </c>
      <c r="CX31" s="55">
        <v>1.3</v>
      </c>
      <c r="CZ31" s="55">
        <v>24</v>
      </c>
      <c r="DA31" s="55" t="s">
        <v>1246</v>
      </c>
      <c r="DB31" s="55" t="s">
        <v>1251</v>
      </c>
      <c r="DC31" s="55">
        <v>4</v>
      </c>
      <c r="DD31" s="55" t="s">
        <v>1249</v>
      </c>
      <c r="DE31" s="55">
        <v>1</v>
      </c>
      <c r="DG31" s="55">
        <v>24</v>
      </c>
      <c r="DH31" s="55" t="s">
        <v>1250</v>
      </c>
      <c r="DI31" s="55" t="s">
        <v>1251</v>
      </c>
      <c r="DJ31" s="55" t="s">
        <v>1817</v>
      </c>
      <c r="DK31" s="55" t="s">
        <v>1249</v>
      </c>
      <c r="DL31" s="55">
        <v>0.95</v>
      </c>
      <c r="DN31" s="55">
        <v>24</v>
      </c>
      <c r="DO31" s="55" t="s">
        <v>42</v>
      </c>
      <c r="DP31" s="55" t="s">
        <v>1259</v>
      </c>
      <c r="DQ31" s="55" t="s">
        <v>1260</v>
      </c>
      <c r="DR31" s="55" t="s">
        <v>1261</v>
      </c>
      <c r="DS31" s="55">
        <v>33032</v>
      </c>
      <c r="DT31" s="55">
        <v>10000</v>
      </c>
      <c r="DU31" s="55" t="s">
        <v>1249</v>
      </c>
      <c r="DV31" s="55">
        <v>1</v>
      </c>
      <c r="DX31" s="55">
        <v>24</v>
      </c>
      <c r="DY31" s="55" t="s">
        <v>1246</v>
      </c>
      <c r="DZ31" s="55" t="s">
        <v>1251</v>
      </c>
      <c r="EA31" s="55">
        <v>500</v>
      </c>
      <c r="EB31" s="20"/>
      <c r="EC31" s="55" t="s">
        <v>1249</v>
      </c>
      <c r="ED31" s="55">
        <v>1.1</v>
      </c>
      <c r="EM31" s="55">
        <v>24</v>
      </c>
      <c r="EN31" s="55" t="s">
        <v>42</v>
      </c>
      <c r="EO31" s="55" t="s">
        <v>1251</v>
      </c>
      <c r="EP31" s="55">
        <v>6</v>
      </c>
      <c r="EQ31" s="55">
        <v>549</v>
      </c>
      <c r="ER31" s="55">
        <v>613</v>
      </c>
      <c r="ES31" s="55" t="s">
        <v>1249</v>
      </c>
      <c r="ET31" s="55">
        <v>1.7</v>
      </c>
      <c r="EV31" s="55">
        <v>24</v>
      </c>
      <c r="EW31" s="55" t="s">
        <v>42</v>
      </c>
      <c r="EX31" s="55" t="s">
        <v>1252</v>
      </c>
      <c r="EY31" s="55">
        <v>1</v>
      </c>
      <c r="EZ31" s="55">
        <v>1995</v>
      </c>
      <c r="FA31" s="55">
        <v>2999</v>
      </c>
      <c r="FB31" s="55" t="s">
        <v>1361</v>
      </c>
      <c r="FC31" s="55" t="s">
        <v>1249</v>
      </c>
      <c r="FD31" s="55">
        <v>2.63</v>
      </c>
      <c r="FF31" s="55">
        <v>24</v>
      </c>
      <c r="FG31" s="55" t="s">
        <v>42</v>
      </c>
      <c r="FH31" s="55" t="s">
        <v>763</v>
      </c>
      <c r="FI31" s="55">
        <v>1</v>
      </c>
      <c r="FJ31" s="55">
        <v>400000</v>
      </c>
      <c r="FK31" s="55" t="s">
        <v>1249</v>
      </c>
      <c r="FL31" s="55">
        <v>0.57</v>
      </c>
      <c r="FN31" s="55">
        <v>24</v>
      </c>
      <c r="FO31" s="55" t="s">
        <v>1232</v>
      </c>
      <c r="FP31" s="55" t="s">
        <v>1251</v>
      </c>
      <c r="FQ31" s="55">
        <v>15000</v>
      </c>
      <c r="FR31" s="55" t="s">
        <v>1258</v>
      </c>
      <c r="FS31" s="55">
        <v>50</v>
      </c>
      <c r="FU31" s="55">
        <v>24</v>
      </c>
      <c r="FV31" s="55" t="s">
        <v>1250</v>
      </c>
      <c r="FW31" s="55" t="s">
        <v>1251</v>
      </c>
      <c r="FX31" s="55">
        <v>5000</v>
      </c>
      <c r="FY31" s="55" t="s">
        <v>1249</v>
      </c>
      <c r="FZ31" s="55">
        <v>10</v>
      </c>
      <c r="GH31" s="55">
        <v>24</v>
      </c>
      <c r="GI31" s="55" t="s">
        <v>1250</v>
      </c>
      <c r="GJ31" s="55" t="s">
        <v>1251</v>
      </c>
      <c r="GK31" s="55">
        <v>33000</v>
      </c>
      <c r="GL31" s="55">
        <v>140</v>
      </c>
      <c r="GT31" s="55">
        <v>24</v>
      </c>
      <c r="GU31" s="55" t="s">
        <v>1246</v>
      </c>
      <c r="GV31" s="55" t="s">
        <v>1263</v>
      </c>
      <c r="GW31" s="55" t="s">
        <v>134</v>
      </c>
      <c r="GX31" s="55" t="s">
        <v>1764</v>
      </c>
      <c r="GY31" s="55" t="s">
        <v>1249</v>
      </c>
      <c r="GZ31" s="55">
        <v>0.15</v>
      </c>
      <c r="HB31" s="55">
        <v>24</v>
      </c>
      <c r="HC31" s="55" t="s">
        <v>1246</v>
      </c>
      <c r="HD31" s="55" t="s">
        <v>1263</v>
      </c>
      <c r="HE31" s="55" t="s">
        <v>134</v>
      </c>
      <c r="HF31" s="55">
        <v>5</v>
      </c>
      <c r="HG31" s="55" t="s">
        <v>1249</v>
      </c>
      <c r="HH31" s="55">
        <v>1</v>
      </c>
      <c r="IJ31" s="55">
        <v>24</v>
      </c>
      <c r="IK31" s="55" t="s">
        <v>1246</v>
      </c>
      <c r="IL31" s="55" t="s">
        <v>1251</v>
      </c>
      <c r="IM31" s="55">
        <v>500000</v>
      </c>
      <c r="IN31" s="55" t="s">
        <v>1249</v>
      </c>
      <c r="IO31" s="55">
        <v>100</v>
      </c>
      <c r="IQ31" s="55">
        <v>24</v>
      </c>
      <c r="IR31" s="55" t="s">
        <v>1246</v>
      </c>
      <c r="IS31" s="55" t="s">
        <v>1251</v>
      </c>
      <c r="IT31" s="55">
        <v>10000</v>
      </c>
      <c r="IU31" s="55">
        <v>40</v>
      </c>
      <c r="IW31" s="55">
        <v>24</v>
      </c>
      <c r="IX31" s="55" t="s">
        <v>1250</v>
      </c>
      <c r="IY31" s="55" t="s">
        <v>1644</v>
      </c>
      <c r="IZ31" s="55" t="s">
        <v>2014</v>
      </c>
      <c r="JA31" s="55">
        <v>300</v>
      </c>
      <c r="JC31" s="55">
        <v>24</v>
      </c>
      <c r="JD31" s="55" t="s">
        <v>1474</v>
      </c>
      <c r="JE31" s="55" t="s">
        <v>1261</v>
      </c>
      <c r="JF31" s="55" t="s">
        <v>1261</v>
      </c>
      <c r="JG31" s="55" t="s">
        <v>1261</v>
      </c>
      <c r="JH31" s="55">
        <v>-0.05</v>
      </c>
      <c r="JJ31" s="55">
        <v>24</v>
      </c>
      <c r="JK31" s="55" t="s">
        <v>1474</v>
      </c>
      <c r="JL31" s="55" t="s">
        <v>1261</v>
      </c>
      <c r="JM31" s="55" t="s">
        <v>1261</v>
      </c>
      <c r="JN31" s="55" t="s">
        <v>1261</v>
      </c>
      <c r="JO31" s="55">
        <v>0.05</v>
      </c>
      <c r="JP31" s="55">
        <v>0.025</v>
      </c>
      <c r="JQ31" s="55">
        <v>0.11</v>
      </c>
      <c r="JW31" s="12">
        <v>24</v>
      </c>
      <c r="JX31" s="12" t="s">
        <v>665</v>
      </c>
      <c r="JY31" s="12" t="s">
        <v>1739</v>
      </c>
      <c r="KA31" s="12">
        <v>24</v>
      </c>
      <c r="KB31" s="12" t="s">
        <v>2015</v>
      </c>
      <c r="KC31" s="12">
        <v>0.3</v>
      </c>
      <c r="KE31" s="37">
        <v>24</v>
      </c>
      <c r="KF31" s="12" t="s">
        <v>1261</v>
      </c>
      <c r="KG31" s="12" t="s">
        <v>2016</v>
      </c>
      <c r="KH31" s="12">
        <v>100</v>
      </c>
      <c r="KJ31" s="12">
        <v>24</v>
      </c>
      <c r="KK31" s="12" t="s">
        <v>1246</v>
      </c>
      <c r="KL31" s="12" t="s">
        <v>1945</v>
      </c>
      <c r="KM31" s="12">
        <v>0.01</v>
      </c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12" t="s">
        <v>2017</v>
      </c>
      <c r="NH31" s="7"/>
      <c r="NI31" s="7"/>
      <c r="NJ31" s="7"/>
      <c r="NK31" s="12" t="s">
        <v>1539</v>
      </c>
      <c r="NL31" s="7"/>
      <c r="NM31" s="12" t="s">
        <v>1629</v>
      </c>
      <c r="NN31" s="7"/>
      <c r="NO31" s="7"/>
      <c r="NP31" s="7"/>
      <c r="NQ31" s="7"/>
      <c r="NR31" s="7"/>
      <c r="NS31" s="12" t="s">
        <v>1587</v>
      </c>
      <c r="NT31" s="7"/>
      <c r="NU31" s="12" t="s">
        <v>1798</v>
      </c>
      <c r="NV31" s="7"/>
      <c r="NW31" s="12" t="s">
        <v>1781</v>
      </c>
      <c r="NX31" s="7"/>
      <c r="NY31" s="12" t="s">
        <v>1748</v>
      </c>
      <c r="NZ31" s="7"/>
      <c r="OA31" s="12" t="s">
        <v>1855</v>
      </c>
      <c r="OB31" s="7"/>
      <c r="OC31" s="12" t="s">
        <v>2018</v>
      </c>
      <c r="OD31" s="7"/>
      <c r="OE31" s="12" t="s">
        <v>2019</v>
      </c>
      <c r="OF31" s="7"/>
      <c r="OG31" s="12" t="s">
        <v>1277</v>
      </c>
      <c r="OH31" s="7"/>
      <c r="OI31" s="7"/>
      <c r="OJ31" s="7"/>
      <c r="OK31" s="7"/>
      <c r="OL31" s="7"/>
      <c r="OM31" s="7"/>
      <c r="ON31" s="7"/>
      <c r="OO31" s="12" t="s">
        <v>2020</v>
      </c>
      <c r="OP31" s="7"/>
      <c r="OQ31" s="12" t="s">
        <v>2021</v>
      </c>
      <c r="OR31" s="7"/>
      <c r="OS31" s="12" t="s">
        <v>1934</v>
      </c>
      <c r="OT31" s="7"/>
      <c r="OU31" s="12" t="s">
        <v>1537</v>
      </c>
      <c r="OV31" s="7"/>
      <c r="OW31" s="7"/>
      <c r="OX31" s="7"/>
      <c r="OY31" s="7"/>
      <c r="OZ31" s="7"/>
      <c r="PA31" s="7"/>
      <c r="PB31" s="7"/>
      <c r="PC31" s="12" t="s">
        <v>2022</v>
      </c>
      <c r="PD31" s="7"/>
      <c r="PE31" s="12" t="s">
        <v>2023</v>
      </c>
      <c r="PF31" s="7"/>
      <c r="PG31" s="12" t="s">
        <v>2024</v>
      </c>
      <c r="PH31" s="7"/>
      <c r="PI31" s="12" t="s">
        <v>1777</v>
      </c>
      <c r="PJ31" s="7"/>
      <c r="PK31" s="12" t="s">
        <v>1746</v>
      </c>
      <c r="PL31" s="7"/>
      <c r="PM31" s="7"/>
      <c r="PN31" s="7"/>
      <c r="PO31" s="12" t="s">
        <v>2025</v>
      </c>
      <c r="PP31" s="7"/>
      <c r="PQ31" s="12" t="s">
        <v>2026</v>
      </c>
      <c r="PR31" s="7"/>
      <c r="PS31" s="12" t="s">
        <v>1455</v>
      </c>
      <c r="PT31" s="7"/>
      <c r="PU31" s="7"/>
      <c r="PV31" s="7"/>
      <c r="PW31" s="12" t="s">
        <v>2027</v>
      </c>
      <c r="PX31" s="7"/>
      <c r="PY31" s="12" t="s">
        <v>2028</v>
      </c>
      <c r="PZ31" s="7"/>
      <c r="QA31" s="12" t="s">
        <v>2029</v>
      </c>
      <c r="QB31" s="7"/>
      <c r="QC31" s="7"/>
      <c r="QD31" s="7"/>
      <c r="QE31" s="7"/>
      <c r="QF31" s="7"/>
      <c r="QG31" s="7"/>
      <c r="QH31" s="12" t="s">
        <v>1435</v>
      </c>
      <c r="QI31" s="12" t="s">
        <v>1607</v>
      </c>
      <c r="QJ31" s="12">
        <v>100</v>
      </c>
      <c r="QK31" s="12">
        <v>200</v>
      </c>
      <c r="QL31" s="7"/>
      <c r="QM31" s="7"/>
      <c r="QU31" s="13" t="s">
        <v>1914</v>
      </c>
      <c r="QV31" s="13">
        <v>4</v>
      </c>
      <c r="QW31" s="14" t="s">
        <v>1598</v>
      </c>
      <c r="QX31" s="13" t="s">
        <v>2017</v>
      </c>
      <c r="QZ31" s="13" t="s">
        <v>1539</v>
      </c>
      <c r="RA31" s="6" t="s">
        <v>1629</v>
      </c>
      <c r="RD31" s="14" t="s">
        <v>1997</v>
      </c>
      <c r="RE31" s="13" t="s">
        <v>1798</v>
      </c>
      <c r="RF31" s="5" t="s">
        <v>1781</v>
      </c>
      <c r="RG31" s="13" t="s">
        <v>1748</v>
      </c>
      <c r="RH31" s="5" t="s">
        <v>1855</v>
      </c>
      <c r="RI31" s="14" t="s">
        <v>2018</v>
      </c>
      <c r="RJ31" s="13" t="s">
        <v>2019</v>
      </c>
      <c r="RK31" s="6" t="s">
        <v>1974</v>
      </c>
      <c r="RO31" s="14" t="s">
        <v>2020</v>
      </c>
      <c r="RP31" s="13" t="s">
        <v>2021</v>
      </c>
      <c r="RQ31" s="5" t="s">
        <v>1934</v>
      </c>
      <c r="RR31" s="13" t="s">
        <v>1537</v>
      </c>
      <c r="RV31" s="14" t="s">
        <v>2022</v>
      </c>
      <c r="RW31" s="14" t="s">
        <v>2023</v>
      </c>
      <c r="RX31" s="13" t="s">
        <v>2024</v>
      </c>
      <c r="RY31" s="6" t="s">
        <v>1777</v>
      </c>
      <c r="RZ31" s="6" t="s">
        <v>1746</v>
      </c>
      <c r="SB31" s="14" t="s">
        <v>2025</v>
      </c>
      <c r="SC31" s="14" t="s">
        <v>2026</v>
      </c>
      <c r="SD31" s="13" t="s">
        <v>1455</v>
      </c>
      <c r="SF31" s="13" t="s">
        <v>2030</v>
      </c>
      <c r="SG31" s="6" t="s">
        <v>2028</v>
      </c>
      <c r="SI31" s="13" t="s">
        <v>2029</v>
      </c>
      <c r="SN31" s="13" t="s">
        <v>971</v>
      </c>
    </row>
    <row r="32" ht="14.25" customHeight="1" outlineLevel="1" spans="1:521">
      <c r="G32" s="55">
        <v>25</v>
      </c>
      <c r="H32" s="55" t="s">
        <v>42</v>
      </c>
      <c r="I32" s="55" t="s">
        <v>1260</v>
      </c>
      <c r="J32" s="55" t="s">
        <v>1839</v>
      </c>
      <c r="K32" s="55" t="s">
        <v>1249</v>
      </c>
      <c r="L32" s="55">
        <v>0.25</v>
      </c>
      <c r="X32" s="55">
        <v>25</v>
      </c>
      <c r="Y32" s="55" t="s">
        <v>1250</v>
      </c>
      <c r="Z32" s="55" t="s">
        <v>1260</v>
      </c>
      <c r="AA32" s="55">
        <v>14</v>
      </c>
      <c r="AB32" s="55">
        <v>0.25</v>
      </c>
      <c r="AD32" s="12">
        <v>25</v>
      </c>
      <c r="AE32" s="12" t="s">
        <v>1261</v>
      </c>
      <c r="AF32" s="12" t="s">
        <v>1933</v>
      </c>
      <c r="AG32" s="12" t="s">
        <v>1966</v>
      </c>
      <c r="AH32" s="12" t="s">
        <v>1967</v>
      </c>
      <c r="AJ32" s="55">
        <v>25</v>
      </c>
      <c r="AK32" s="55" t="s">
        <v>1309</v>
      </c>
      <c r="AL32" s="55" t="s">
        <v>1251</v>
      </c>
      <c r="AM32" s="55" t="s">
        <v>1764</v>
      </c>
      <c r="AN32" s="55" t="s">
        <v>1249</v>
      </c>
      <c r="AO32" s="55">
        <v>0.8</v>
      </c>
      <c r="AQ32" s="55">
        <v>25</v>
      </c>
      <c r="AR32" s="55" t="s">
        <v>1309</v>
      </c>
      <c r="AS32" s="55" t="s">
        <v>1251</v>
      </c>
      <c r="AT32" s="55" t="s">
        <v>1017</v>
      </c>
      <c r="AU32" s="55" t="s">
        <v>1249</v>
      </c>
      <c r="AV32" s="55">
        <v>1.05</v>
      </c>
      <c r="AX32" s="55">
        <v>25</v>
      </c>
      <c r="AY32" s="55" t="s">
        <v>1250</v>
      </c>
      <c r="AZ32" s="55" t="s">
        <v>1251</v>
      </c>
      <c r="BA32" s="55">
        <v>30</v>
      </c>
      <c r="BB32" s="55">
        <v>30</v>
      </c>
      <c r="BC32" s="55" t="s">
        <v>1249</v>
      </c>
      <c r="BD32" s="55">
        <v>1.17</v>
      </c>
      <c r="BF32" s="55">
        <v>25</v>
      </c>
      <c r="BG32" s="55" t="s">
        <v>1309</v>
      </c>
      <c r="BH32" s="55" t="s">
        <v>1251</v>
      </c>
      <c r="BI32" s="55">
        <v>11</v>
      </c>
      <c r="BJ32" s="55">
        <v>999</v>
      </c>
      <c r="BK32" s="55">
        <v>11</v>
      </c>
      <c r="BL32" s="55">
        <v>999</v>
      </c>
      <c r="BM32" s="55" t="s">
        <v>1249</v>
      </c>
      <c r="BN32" s="55">
        <v>1</v>
      </c>
      <c r="BP32" s="55">
        <v>25</v>
      </c>
      <c r="BQ32" s="55" t="s">
        <v>1250</v>
      </c>
      <c r="BR32" s="55" t="s">
        <v>1251</v>
      </c>
      <c r="BS32" s="55" t="s">
        <v>134</v>
      </c>
      <c r="BT32" s="55" t="s">
        <v>88</v>
      </c>
      <c r="BU32" s="55">
        <v>4</v>
      </c>
      <c r="BV32" s="55">
        <v>7</v>
      </c>
      <c r="BW32" s="55" t="s">
        <v>1249</v>
      </c>
      <c r="BX32" s="55">
        <v>1</v>
      </c>
      <c r="BZ32" s="55">
        <v>25</v>
      </c>
      <c r="CA32" s="55" t="s">
        <v>1309</v>
      </c>
      <c r="CB32" s="55" t="s">
        <v>1251</v>
      </c>
      <c r="CC32" s="55">
        <v>4</v>
      </c>
      <c r="CD32" s="55" t="s">
        <v>1249</v>
      </c>
      <c r="CE32" s="55">
        <v>2</v>
      </c>
      <c r="CG32" s="55">
        <v>25</v>
      </c>
      <c r="CH32" s="55" t="s">
        <v>1309</v>
      </c>
      <c r="CI32" s="55" t="s">
        <v>1251</v>
      </c>
      <c r="CJ32" s="55">
        <v>250000</v>
      </c>
      <c r="CK32" s="55">
        <v>349999</v>
      </c>
      <c r="CL32" s="55" t="s">
        <v>1249</v>
      </c>
      <c r="CM32" s="55">
        <v>1</v>
      </c>
      <c r="CS32" s="55">
        <v>25</v>
      </c>
      <c r="CT32" s="55" t="s">
        <v>1309</v>
      </c>
      <c r="CU32" s="55" t="s">
        <v>1251</v>
      </c>
      <c r="CV32" s="55">
        <v>5</v>
      </c>
      <c r="CW32" s="55" t="s">
        <v>1249</v>
      </c>
      <c r="CX32" s="55">
        <v>1.3</v>
      </c>
      <c r="CZ32" s="55">
        <v>25</v>
      </c>
      <c r="DA32" s="55" t="s">
        <v>1309</v>
      </c>
      <c r="DB32" s="55" t="s">
        <v>1251</v>
      </c>
      <c r="DC32" s="55">
        <v>4</v>
      </c>
      <c r="DD32" s="55" t="s">
        <v>1249</v>
      </c>
      <c r="DE32" s="55">
        <v>1</v>
      </c>
      <c r="DG32" s="55">
        <v>25</v>
      </c>
      <c r="DH32" s="55" t="s">
        <v>1232</v>
      </c>
      <c r="DI32" s="55" t="s">
        <v>1251</v>
      </c>
      <c r="DJ32" s="55" t="s">
        <v>114</v>
      </c>
      <c r="DK32" s="55" t="s">
        <v>1258</v>
      </c>
      <c r="DL32" s="55">
        <v>1</v>
      </c>
      <c r="DN32" s="55">
        <v>25</v>
      </c>
      <c r="DO32" s="55" t="s">
        <v>42</v>
      </c>
      <c r="DP32" s="55" t="s">
        <v>1259</v>
      </c>
      <c r="DQ32" s="55" t="s">
        <v>1260</v>
      </c>
      <c r="DR32" s="55" t="s">
        <v>1261</v>
      </c>
      <c r="DS32" s="55">
        <v>33033</v>
      </c>
      <c r="DT32" s="55">
        <v>10000</v>
      </c>
      <c r="DU32" s="55" t="s">
        <v>1249</v>
      </c>
      <c r="DV32" s="55">
        <v>1</v>
      </c>
      <c r="DX32" s="55">
        <v>25</v>
      </c>
      <c r="DY32" s="55" t="s">
        <v>1309</v>
      </c>
      <c r="DZ32" s="55" t="s">
        <v>1251</v>
      </c>
      <c r="EA32" s="55">
        <v>500</v>
      </c>
      <c r="EB32" s="20"/>
      <c r="EC32" s="55" t="s">
        <v>1249</v>
      </c>
      <c r="ED32" s="55">
        <v>1.1</v>
      </c>
      <c r="EM32" s="55">
        <v>25</v>
      </c>
      <c r="EN32" s="55" t="s">
        <v>42</v>
      </c>
      <c r="EO32" s="55" t="s">
        <v>1251</v>
      </c>
      <c r="EP32" s="55" t="s">
        <v>2031</v>
      </c>
      <c r="EQ32" s="55">
        <v>-1</v>
      </c>
      <c r="ER32" s="55">
        <v>-1</v>
      </c>
      <c r="ES32" s="55" t="s">
        <v>1249</v>
      </c>
      <c r="ET32" s="55">
        <v>1.42</v>
      </c>
      <c r="EV32" s="55">
        <v>25</v>
      </c>
      <c r="EW32" s="55" t="s">
        <v>42</v>
      </c>
      <c r="EX32" s="55" t="s">
        <v>1252</v>
      </c>
      <c r="EY32" s="55">
        <v>2</v>
      </c>
      <c r="EZ32" s="55">
        <v>0</v>
      </c>
      <c r="FA32" s="55">
        <v>1994</v>
      </c>
      <c r="FB32" s="55" t="s">
        <v>1361</v>
      </c>
      <c r="FC32" s="55" t="s">
        <v>1249</v>
      </c>
      <c r="FD32" s="55">
        <v>2.5</v>
      </c>
      <c r="FF32" s="55">
        <v>25</v>
      </c>
      <c r="FG32" s="55" t="s">
        <v>42</v>
      </c>
      <c r="FH32" s="55" t="s">
        <v>763</v>
      </c>
      <c r="FI32" s="55">
        <v>1</v>
      </c>
      <c r="FJ32" s="55">
        <v>530000</v>
      </c>
      <c r="FK32" s="55" t="s">
        <v>1249</v>
      </c>
      <c r="FL32" s="55">
        <v>0.57</v>
      </c>
      <c r="FN32" s="55">
        <v>25</v>
      </c>
      <c r="FO32" s="55" t="s">
        <v>1566</v>
      </c>
      <c r="FP32" s="55" t="s">
        <v>1251</v>
      </c>
      <c r="FQ32" s="55">
        <v>15000</v>
      </c>
      <c r="FR32" s="55" t="s">
        <v>1258</v>
      </c>
      <c r="FS32" s="55">
        <v>50</v>
      </c>
      <c r="GH32" s="55">
        <v>25</v>
      </c>
      <c r="GI32" s="55" t="s">
        <v>1250</v>
      </c>
      <c r="GJ32" s="55" t="s">
        <v>1251</v>
      </c>
      <c r="GK32" s="55">
        <v>34000</v>
      </c>
      <c r="GL32" s="55">
        <v>145</v>
      </c>
      <c r="GT32" s="55">
        <v>25</v>
      </c>
      <c r="GU32" s="55" t="s">
        <v>1309</v>
      </c>
      <c r="GV32" s="55" t="s">
        <v>1263</v>
      </c>
      <c r="GW32" s="55" t="s">
        <v>134</v>
      </c>
      <c r="GX32" s="55" t="s">
        <v>1764</v>
      </c>
      <c r="GY32" s="55" t="s">
        <v>1249</v>
      </c>
      <c r="GZ32" s="55">
        <v>0.15</v>
      </c>
      <c r="HB32" s="55">
        <v>25</v>
      </c>
      <c r="HC32" s="55" t="s">
        <v>1309</v>
      </c>
      <c r="HD32" s="55" t="s">
        <v>1263</v>
      </c>
      <c r="HE32" s="55" t="s">
        <v>134</v>
      </c>
      <c r="HF32" s="55">
        <v>5</v>
      </c>
      <c r="HG32" s="55" t="s">
        <v>1249</v>
      </c>
      <c r="HH32" s="55">
        <v>1</v>
      </c>
      <c r="IJ32" s="55">
        <v>25</v>
      </c>
      <c r="IK32" s="55" t="s">
        <v>1309</v>
      </c>
      <c r="IL32" s="55" t="s">
        <v>1251</v>
      </c>
      <c r="IM32" s="55">
        <v>500000</v>
      </c>
      <c r="IN32" s="55" t="s">
        <v>1249</v>
      </c>
      <c r="IO32" s="55">
        <v>100</v>
      </c>
      <c r="IQ32" s="55">
        <v>25</v>
      </c>
      <c r="IR32" s="55" t="s">
        <v>1246</v>
      </c>
      <c r="IS32" s="55" t="s">
        <v>1251</v>
      </c>
      <c r="IT32" s="55">
        <v>2000</v>
      </c>
      <c r="IU32" s="55">
        <v>5</v>
      </c>
      <c r="IW32" s="55">
        <v>25</v>
      </c>
      <c r="IX32" s="55" t="s">
        <v>1250</v>
      </c>
      <c r="IY32" s="55" t="s">
        <v>1410</v>
      </c>
      <c r="IZ32" s="55" t="s">
        <v>1266</v>
      </c>
      <c r="JA32" s="55">
        <v>300</v>
      </c>
      <c r="JC32" s="55">
        <v>25</v>
      </c>
      <c r="JD32" s="55" t="s">
        <v>1911</v>
      </c>
      <c r="JE32" s="55" t="s">
        <v>1261</v>
      </c>
      <c r="JF32" s="55" t="s">
        <v>1261</v>
      </c>
      <c r="JG32" s="55" t="s">
        <v>1261</v>
      </c>
      <c r="JH32" s="55">
        <v>-0.05</v>
      </c>
      <c r="JJ32" s="55">
        <v>25</v>
      </c>
      <c r="JK32" s="55" t="s">
        <v>1911</v>
      </c>
      <c r="JL32" s="55" t="s">
        <v>1261</v>
      </c>
      <c r="JM32" s="55" t="s">
        <v>1261</v>
      </c>
      <c r="JN32" s="55" t="s">
        <v>1261</v>
      </c>
      <c r="JO32" s="55">
        <v>0.03</v>
      </c>
      <c r="JP32" s="55">
        <v>-0.025</v>
      </c>
      <c r="JQ32" s="55">
        <v>0.08</v>
      </c>
      <c r="JW32" s="12">
        <v>25</v>
      </c>
      <c r="JX32" s="12" t="s">
        <v>665</v>
      </c>
      <c r="JY32" s="12" t="s">
        <v>1597</v>
      </c>
      <c r="KA32" s="12">
        <v>25</v>
      </c>
      <c r="KB32" s="12" t="s">
        <v>2032</v>
      </c>
      <c r="KC32" s="12">
        <v>0.45</v>
      </c>
      <c r="KE32" s="37">
        <v>25</v>
      </c>
      <c r="KF32" s="12" t="s">
        <v>1261</v>
      </c>
      <c r="KG32" s="12" t="s">
        <v>763</v>
      </c>
      <c r="KH32" s="12">
        <v>100</v>
      </c>
      <c r="KJ32" s="12">
        <v>25</v>
      </c>
      <c r="KK32" s="12" t="s">
        <v>1309</v>
      </c>
      <c r="KL32" s="12" t="s">
        <v>1945</v>
      </c>
      <c r="KM32" s="12">
        <v>0.01</v>
      </c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12" t="s">
        <v>1748</v>
      </c>
      <c r="NH32" s="7"/>
      <c r="NI32" s="7"/>
      <c r="NJ32" s="7"/>
      <c r="NK32" s="12" t="s">
        <v>2033</v>
      </c>
      <c r="NL32" s="7"/>
      <c r="NM32" s="12" t="s">
        <v>2034</v>
      </c>
      <c r="NN32" s="7"/>
      <c r="NO32" s="7"/>
      <c r="NP32" s="7"/>
      <c r="NQ32" s="7"/>
      <c r="NR32" s="7"/>
      <c r="NS32" s="12" t="s">
        <v>1629</v>
      </c>
      <c r="NT32" s="7"/>
      <c r="NU32" s="12" t="s">
        <v>2035</v>
      </c>
      <c r="NV32" s="7"/>
      <c r="NW32" s="12" t="s">
        <v>1277</v>
      </c>
      <c r="NX32" s="7"/>
      <c r="NY32" s="12" t="s">
        <v>2026</v>
      </c>
      <c r="NZ32" s="7"/>
      <c r="OA32" s="12" t="s">
        <v>2036</v>
      </c>
      <c r="OB32" s="7"/>
      <c r="OC32" s="12" t="s">
        <v>1853</v>
      </c>
      <c r="OD32" s="7"/>
      <c r="OE32" s="12" t="s">
        <v>2037</v>
      </c>
      <c r="OF32" s="7"/>
      <c r="OG32" s="12" t="s">
        <v>1903</v>
      </c>
      <c r="OH32" s="7"/>
      <c r="OI32" s="7"/>
      <c r="OJ32" s="7"/>
      <c r="OK32" s="7"/>
      <c r="OL32" s="7"/>
      <c r="OM32" s="7"/>
      <c r="ON32" s="7"/>
      <c r="OO32" s="12" t="s">
        <v>2038</v>
      </c>
      <c r="OP32" s="7"/>
      <c r="OQ32" s="12" t="s">
        <v>1587</v>
      </c>
      <c r="OR32" s="7"/>
      <c r="OS32" s="12" t="s">
        <v>1629</v>
      </c>
      <c r="OT32" s="7"/>
      <c r="OU32" s="12" t="s">
        <v>1597</v>
      </c>
      <c r="OV32" s="7"/>
      <c r="OW32" s="7"/>
      <c r="OX32" s="7"/>
      <c r="OY32" s="7"/>
      <c r="OZ32" s="7"/>
      <c r="PA32" s="7"/>
      <c r="PB32" s="7"/>
      <c r="PC32" s="12" t="s">
        <v>1746</v>
      </c>
      <c r="PD32" s="7"/>
      <c r="PE32" s="12" t="s">
        <v>2039</v>
      </c>
      <c r="PF32" s="7"/>
      <c r="PG32" s="12" t="s">
        <v>2040</v>
      </c>
      <c r="PH32" s="7"/>
      <c r="PI32" s="12" t="s">
        <v>994</v>
      </c>
      <c r="PJ32" s="7"/>
      <c r="PK32" s="12" t="s">
        <v>2041</v>
      </c>
      <c r="PL32" s="7"/>
      <c r="PM32" s="7"/>
      <c r="PN32" s="7"/>
      <c r="PO32" s="12" t="s">
        <v>2042</v>
      </c>
      <c r="PP32" s="7"/>
      <c r="PQ32" s="12" t="s">
        <v>2043</v>
      </c>
      <c r="PR32" s="7"/>
      <c r="PS32" s="12" t="s">
        <v>2044</v>
      </c>
      <c r="PT32" s="7"/>
      <c r="PU32" s="7"/>
      <c r="PV32" s="7"/>
      <c r="PW32" s="12" t="s">
        <v>2045</v>
      </c>
      <c r="PX32" s="7"/>
      <c r="PY32" s="12" t="s">
        <v>2046</v>
      </c>
      <c r="PZ32" s="7"/>
      <c r="QA32" s="12" t="s">
        <v>2047</v>
      </c>
      <c r="QB32" s="7"/>
      <c r="QC32" s="7"/>
      <c r="QD32" s="7"/>
      <c r="QE32" s="7"/>
      <c r="QF32" s="7"/>
      <c r="QG32" s="7"/>
      <c r="QH32" s="12" t="s">
        <v>1474</v>
      </c>
      <c r="QI32" s="12" t="s">
        <v>2048</v>
      </c>
      <c r="QJ32" s="12">
        <v>50</v>
      </c>
      <c r="QK32" s="12">
        <v>50</v>
      </c>
      <c r="QL32" s="7"/>
      <c r="QM32" s="7"/>
      <c r="QU32" s="13" t="s">
        <v>1942</v>
      </c>
      <c r="QV32" s="13">
        <v>4</v>
      </c>
      <c r="QW32" s="14" t="s">
        <v>1635</v>
      </c>
      <c r="QX32" s="13" t="s">
        <v>1748</v>
      </c>
      <c r="QZ32" s="13" t="s">
        <v>2033</v>
      </c>
      <c r="RA32" s="6" t="s">
        <v>2034</v>
      </c>
      <c r="RD32" s="14" t="s">
        <v>1587</v>
      </c>
      <c r="RE32" s="13" t="s">
        <v>2035</v>
      </c>
      <c r="RF32" s="5" t="s">
        <v>1277</v>
      </c>
      <c r="RG32" s="13" t="s">
        <v>2026</v>
      </c>
      <c r="RH32" s="5" t="s">
        <v>2036</v>
      </c>
      <c r="RI32" s="14" t="s">
        <v>1853</v>
      </c>
      <c r="RJ32" s="13" t="s">
        <v>2037</v>
      </c>
      <c r="RK32" s="6" t="s">
        <v>1277</v>
      </c>
      <c r="RO32" s="14" t="s">
        <v>2038</v>
      </c>
      <c r="RP32" s="13" t="s">
        <v>1587</v>
      </c>
      <c r="RQ32" s="5" t="s">
        <v>1629</v>
      </c>
      <c r="RR32" s="13" t="s">
        <v>1597</v>
      </c>
      <c r="RV32" s="14" t="s">
        <v>1746</v>
      </c>
      <c r="RW32" s="14" t="s">
        <v>2039</v>
      </c>
      <c r="RX32" s="13" t="s">
        <v>2040</v>
      </c>
      <c r="RY32" s="6" t="s">
        <v>994</v>
      </c>
      <c r="RZ32" s="6" t="s">
        <v>2041</v>
      </c>
      <c r="SB32" s="14" t="s">
        <v>2042</v>
      </c>
      <c r="SC32" s="14" t="s">
        <v>2043</v>
      </c>
      <c r="SD32" s="13" t="s">
        <v>2044</v>
      </c>
      <c r="SF32" s="13" t="s">
        <v>2049</v>
      </c>
      <c r="SG32" s="6" t="s">
        <v>2046</v>
      </c>
      <c r="SI32" s="13" t="s">
        <v>2047</v>
      </c>
      <c r="SN32" s="13" t="s">
        <v>1239</v>
      </c>
    </row>
    <row r="33" ht="14.25" customHeight="1" outlineLevel="1" spans="7:508">
      <c r="G33" s="55">
        <v>26</v>
      </c>
      <c r="H33" s="55" t="s">
        <v>42</v>
      </c>
      <c r="I33" s="55" t="s">
        <v>1260</v>
      </c>
      <c r="J33" s="55" t="s">
        <v>1864</v>
      </c>
      <c r="K33" s="55" t="s">
        <v>1249</v>
      </c>
      <c r="L33" s="55">
        <v>0.25</v>
      </c>
      <c r="X33" s="55">
        <v>26</v>
      </c>
      <c r="Y33" s="55" t="s">
        <v>1250</v>
      </c>
      <c r="Z33" s="55" t="s">
        <v>1260</v>
      </c>
      <c r="AA33" s="55">
        <v>15</v>
      </c>
      <c r="AB33" s="55">
        <v>0.25</v>
      </c>
      <c r="AD33" s="12">
        <v>26</v>
      </c>
      <c r="AE33" s="12" t="s">
        <v>1261</v>
      </c>
      <c r="AF33" s="12" t="s">
        <v>2050</v>
      </c>
      <c r="AG33" s="12" t="s">
        <v>1966</v>
      </c>
      <c r="AH33" s="12" t="s">
        <v>1967</v>
      </c>
      <c r="AJ33" s="55">
        <v>26</v>
      </c>
      <c r="AK33" s="55" t="s">
        <v>1232</v>
      </c>
      <c r="AL33" s="55" t="s">
        <v>1251</v>
      </c>
      <c r="AM33" s="55" t="s">
        <v>88</v>
      </c>
      <c r="AN33" s="55" t="s">
        <v>1258</v>
      </c>
      <c r="AO33" s="55">
        <v>1</v>
      </c>
      <c r="AQ33" s="55">
        <v>26</v>
      </c>
      <c r="AR33" s="55" t="s">
        <v>42</v>
      </c>
      <c r="AS33" s="55" t="s">
        <v>1251</v>
      </c>
      <c r="AT33" s="55" t="s">
        <v>1094</v>
      </c>
      <c r="AU33" s="55" t="s">
        <v>1249</v>
      </c>
      <c r="AV33" s="55">
        <v>1</v>
      </c>
      <c r="AX33" s="55">
        <v>26</v>
      </c>
      <c r="AY33" s="55" t="s">
        <v>1250</v>
      </c>
      <c r="AZ33" s="55" t="s">
        <v>1251</v>
      </c>
      <c r="BA33" s="55">
        <v>31</v>
      </c>
      <c r="BB33" s="55">
        <v>31</v>
      </c>
      <c r="BC33" s="55" t="s">
        <v>1249</v>
      </c>
      <c r="BD33" s="55">
        <v>1.18</v>
      </c>
      <c r="BF33" s="55">
        <v>26</v>
      </c>
      <c r="BG33" s="55" t="s">
        <v>42</v>
      </c>
      <c r="BH33" s="55" t="s">
        <v>1251</v>
      </c>
      <c r="BI33" s="55">
        <v>11</v>
      </c>
      <c r="BJ33" s="55">
        <v>999</v>
      </c>
      <c r="BK33" s="55">
        <v>6</v>
      </c>
      <c r="BL33" s="55">
        <v>10</v>
      </c>
      <c r="BM33" s="55" t="s">
        <v>1249</v>
      </c>
      <c r="BN33" s="55">
        <v>0.975</v>
      </c>
      <c r="BP33" s="55">
        <v>26</v>
      </c>
      <c r="BQ33" s="55" t="s">
        <v>1250</v>
      </c>
      <c r="BR33" s="55" t="s">
        <v>1251</v>
      </c>
      <c r="BS33" s="55" t="s">
        <v>134</v>
      </c>
      <c r="BT33" s="55" t="s">
        <v>88</v>
      </c>
      <c r="BU33" s="55">
        <v>8</v>
      </c>
      <c r="BV33" s="55">
        <v>9999</v>
      </c>
      <c r="BW33" s="55" t="s">
        <v>1249</v>
      </c>
      <c r="BX33" s="55">
        <v>0.95</v>
      </c>
      <c r="BZ33" s="55">
        <v>26</v>
      </c>
      <c r="CA33" s="55" t="s">
        <v>1250</v>
      </c>
      <c r="CB33" s="55" t="s">
        <v>1251</v>
      </c>
      <c r="CC33" s="55">
        <v>0</v>
      </c>
      <c r="CD33" s="55" t="s">
        <v>1249</v>
      </c>
      <c r="CE33" s="55">
        <v>0.98</v>
      </c>
      <c r="CG33" s="55">
        <v>26</v>
      </c>
      <c r="CH33" s="55" t="s">
        <v>1309</v>
      </c>
      <c r="CI33" s="55" t="s">
        <v>1251</v>
      </c>
      <c r="CJ33" s="55">
        <v>350000</v>
      </c>
      <c r="CK33" s="55">
        <v>499999</v>
      </c>
      <c r="CL33" s="55" t="s">
        <v>1249</v>
      </c>
      <c r="CM33" s="55">
        <v>0.95</v>
      </c>
      <c r="CS33" s="55">
        <v>26</v>
      </c>
      <c r="CT33" s="55" t="s">
        <v>1232</v>
      </c>
      <c r="CU33" s="55" t="s">
        <v>1251</v>
      </c>
      <c r="CV33" s="55">
        <v>1</v>
      </c>
      <c r="CW33" s="55" t="s">
        <v>1258</v>
      </c>
      <c r="CX33" s="55">
        <v>1</v>
      </c>
      <c r="CZ33" s="55">
        <v>26</v>
      </c>
      <c r="DA33" s="55" t="s">
        <v>42</v>
      </c>
      <c r="DB33" s="55" t="s">
        <v>1251</v>
      </c>
      <c r="DC33" s="55">
        <v>5</v>
      </c>
      <c r="DD33" s="55" t="s">
        <v>1249</v>
      </c>
      <c r="DE33" s="55">
        <v>1</v>
      </c>
      <c r="DG33" s="55">
        <v>26</v>
      </c>
      <c r="DH33" s="55" t="s">
        <v>1566</v>
      </c>
      <c r="DI33" s="55" t="s">
        <v>1251</v>
      </c>
      <c r="DJ33" s="55" t="s">
        <v>114</v>
      </c>
      <c r="DK33" s="55" t="s">
        <v>1258</v>
      </c>
      <c r="DL33" s="55">
        <v>1</v>
      </c>
      <c r="DN33" s="55">
        <v>26</v>
      </c>
      <c r="DO33" s="55" t="s">
        <v>42</v>
      </c>
      <c r="DP33" s="55" t="s">
        <v>1259</v>
      </c>
      <c r="DQ33" s="55" t="s">
        <v>1260</v>
      </c>
      <c r="DR33" s="55" t="s">
        <v>1261</v>
      </c>
      <c r="DS33" s="55">
        <v>33034</v>
      </c>
      <c r="DT33" s="55">
        <v>10000</v>
      </c>
      <c r="DU33" s="55" t="s">
        <v>1249</v>
      </c>
      <c r="DV33" s="55">
        <v>1</v>
      </c>
      <c r="DX33" s="55">
        <v>26</v>
      </c>
      <c r="DY33" s="55" t="s">
        <v>42</v>
      </c>
      <c r="DZ33" s="55" t="s">
        <v>1251</v>
      </c>
      <c r="EA33" s="55">
        <v>5000</v>
      </c>
      <c r="EB33" s="20"/>
      <c r="EC33" s="55" t="s">
        <v>1249</v>
      </c>
      <c r="ED33" s="55">
        <v>0.9</v>
      </c>
      <c r="EM33" s="55">
        <v>26</v>
      </c>
      <c r="EN33" s="55" t="s">
        <v>42</v>
      </c>
      <c r="EO33" s="55" t="s">
        <v>1251</v>
      </c>
      <c r="EP33" s="55" t="s">
        <v>2051</v>
      </c>
      <c r="EQ33" s="55">
        <v>-1</v>
      </c>
      <c r="ER33" s="55">
        <v>-1</v>
      </c>
      <c r="ES33" s="55" t="s">
        <v>1249</v>
      </c>
      <c r="ET33" s="55">
        <v>1.42</v>
      </c>
      <c r="EV33" s="55">
        <v>26</v>
      </c>
      <c r="EW33" s="55" t="s">
        <v>42</v>
      </c>
      <c r="EX33" s="55" t="s">
        <v>1252</v>
      </c>
      <c r="EY33" s="55">
        <v>2</v>
      </c>
      <c r="EZ33" s="55">
        <v>1995</v>
      </c>
      <c r="FA33" s="55">
        <v>2999</v>
      </c>
      <c r="FB33" s="55" t="s">
        <v>1361</v>
      </c>
      <c r="FC33" s="55" t="s">
        <v>1249</v>
      </c>
      <c r="FD33" s="55">
        <v>2.5</v>
      </c>
      <c r="FF33" s="55">
        <v>26</v>
      </c>
      <c r="FG33" s="55" t="s">
        <v>42</v>
      </c>
      <c r="FH33" s="55" t="s">
        <v>763</v>
      </c>
      <c r="FI33" s="55">
        <v>1</v>
      </c>
      <c r="FJ33" s="55">
        <v>540000</v>
      </c>
      <c r="FK33" s="55" t="s">
        <v>1249</v>
      </c>
      <c r="FL33" s="55">
        <v>0.57</v>
      </c>
      <c r="FN33" s="55">
        <v>26</v>
      </c>
      <c r="FO33" s="55" t="s">
        <v>1678</v>
      </c>
      <c r="FP33" s="55" t="s">
        <v>1251</v>
      </c>
      <c r="FQ33" s="55">
        <v>15000</v>
      </c>
      <c r="FR33" s="55" t="s">
        <v>1258</v>
      </c>
      <c r="FS33" s="55">
        <v>50</v>
      </c>
      <c r="GH33" s="55">
        <v>26</v>
      </c>
      <c r="GI33" s="55" t="s">
        <v>1250</v>
      </c>
      <c r="GJ33" s="55" t="s">
        <v>1251</v>
      </c>
      <c r="GK33" s="55">
        <v>35000</v>
      </c>
      <c r="GL33" s="55">
        <v>150</v>
      </c>
      <c r="GT33" s="55">
        <v>26</v>
      </c>
      <c r="GU33" s="55" t="s">
        <v>2052</v>
      </c>
      <c r="GV33" s="55" t="s">
        <v>1263</v>
      </c>
      <c r="GW33" s="55" t="s">
        <v>134</v>
      </c>
      <c r="GX33" s="55" t="s">
        <v>88</v>
      </c>
      <c r="GY33" s="55" t="s">
        <v>1258</v>
      </c>
      <c r="GZ33" s="55">
        <v>0.0083</v>
      </c>
      <c r="HB33" s="55">
        <v>26</v>
      </c>
      <c r="HC33" s="55" t="s">
        <v>1232</v>
      </c>
      <c r="HD33" s="55" t="s">
        <v>1263</v>
      </c>
      <c r="HE33" s="55" t="s">
        <v>134</v>
      </c>
      <c r="HF33" s="55">
        <v>0</v>
      </c>
      <c r="HG33" s="55" t="s">
        <v>1258</v>
      </c>
      <c r="HH33" s="55">
        <v>0</v>
      </c>
      <c r="IJ33" s="55">
        <v>26</v>
      </c>
      <c r="IK33" s="55" t="s">
        <v>2053</v>
      </c>
      <c r="IL33" s="55" t="s">
        <v>1251</v>
      </c>
      <c r="IM33" s="55">
        <v>0</v>
      </c>
      <c r="IN33" s="55" t="s">
        <v>1258</v>
      </c>
      <c r="IO33" s="55">
        <v>0</v>
      </c>
      <c r="IQ33" s="55">
        <v>26</v>
      </c>
      <c r="IR33" s="55" t="s">
        <v>1246</v>
      </c>
      <c r="IS33" s="55" t="s">
        <v>1251</v>
      </c>
      <c r="IT33" s="55">
        <v>3000</v>
      </c>
      <c r="IU33" s="55">
        <v>10</v>
      </c>
      <c r="IW33" s="55">
        <v>26</v>
      </c>
      <c r="IX33" s="55" t="s">
        <v>1250</v>
      </c>
      <c r="IY33" s="55" t="s">
        <v>1410</v>
      </c>
      <c r="IZ33" s="55" t="s">
        <v>1314</v>
      </c>
      <c r="JA33" s="55">
        <v>300</v>
      </c>
      <c r="JJ33" s="55">
        <v>26</v>
      </c>
      <c r="JK33" s="55" t="s">
        <v>1520</v>
      </c>
      <c r="JL33" s="55" t="s">
        <v>1261</v>
      </c>
      <c r="JM33" s="55" t="s">
        <v>1261</v>
      </c>
      <c r="JN33" s="55" t="s">
        <v>1261</v>
      </c>
      <c r="JO33" s="55">
        <v>1</v>
      </c>
      <c r="JP33" s="55">
        <v>1</v>
      </c>
      <c r="JQ33" s="55">
        <v>1</v>
      </c>
      <c r="JW33" s="12">
        <v>26</v>
      </c>
      <c r="JX33" s="12" t="s">
        <v>665</v>
      </c>
      <c r="JY33" s="12" t="s">
        <v>1742</v>
      </c>
      <c r="KA33" s="12">
        <v>26</v>
      </c>
      <c r="KB33" s="12" t="s">
        <v>2054</v>
      </c>
      <c r="KC33" s="12">
        <v>0.45</v>
      </c>
      <c r="KE33" s="37">
        <v>26</v>
      </c>
      <c r="KF33" s="12" t="s">
        <v>1261</v>
      </c>
      <c r="KG33" s="12" t="s">
        <v>2055</v>
      </c>
      <c r="KH33" s="12">
        <v>100</v>
      </c>
      <c r="KJ33" s="12">
        <v>26</v>
      </c>
      <c r="KK33" s="12" t="s">
        <v>42</v>
      </c>
      <c r="KL33" s="12" t="s">
        <v>2056</v>
      </c>
      <c r="KM33" s="12">
        <v>0.01</v>
      </c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12" t="s">
        <v>2057</v>
      </c>
      <c r="NH33" s="7"/>
      <c r="NI33" s="7"/>
      <c r="NJ33" s="7"/>
      <c r="NK33" s="12" t="s">
        <v>2058</v>
      </c>
      <c r="NL33" s="7"/>
      <c r="NM33" s="12" t="s">
        <v>2059</v>
      </c>
      <c r="NN33" s="7"/>
      <c r="NO33" s="7"/>
      <c r="NP33" s="7"/>
      <c r="NQ33" s="7"/>
      <c r="NR33" s="7"/>
      <c r="NS33" s="12" t="s">
        <v>1950</v>
      </c>
      <c r="NT33" s="7"/>
      <c r="NU33" s="12" t="s">
        <v>2060</v>
      </c>
      <c r="NV33" s="7"/>
      <c r="NW33" s="12" t="s">
        <v>1932</v>
      </c>
      <c r="NX33" s="7"/>
      <c r="NY33" s="12" t="s">
        <v>1777</v>
      </c>
      <c r="NZ33" s="7"/>
      <c r="OA33" s="12" t="s">
        <v>1789</v>
      </c>
      <c r="OB33" s="7"/>
      <c r="OC33" s="12" t="s">
        <v>1771</v>
      </c>
      <c r="OD33" s="7"/>
      <c r="OE33" s="12" t="s">
        <v>985</v>
      </c>
      <c r="OF33" s="7"/>
      <c r="OG33" s="12" t="s">
        <v>1932</v>
      </c>
      <c r="OH33" s="7"/>
      <c r="OI33" s="7"/>
      <c r="OJ33" s="7"/>
      <c r="OK33" s="7"/>
      <c r="OL33" s="7"/>
      <c r="OM33" s="7"/>
      <c r="ON33" s="7"/>
      <c r="OO33" s="12" t="s">
        <v>2061</v>
      </c>
      <c r="OP33" s="7"/>
      <c r="OQ33" s="12" t="s">
        <v>2062</v>
      </c>
      <c r="OR33" s="7"/>
      <c r="OS33" s="12" t="s">
        <v>1926</v>
      </c>
      <c r="OT33" s="7"/>
      <c r="OU33" s="12" t="s">
        <v>2063</v>
      </c>
      <c r="OV33" s="7"/>
      <c r="OW33" s="7"/>
      <c r="OX33" s="7"/>
      <c r="OY33" s="7"/>
      <c r="OZ33" s="7"/>
      <c r="PA33" s="7"/>
      <c r="PB33" s="7"/>
      <c r="PC33" s="12" t="s">
        <v>2064</v>
      </c>
      <c r="PD33" s="7"/>
      <c r="PE33" s="12" t="s">
        <v>2065</v>
      </c>
      <c r="PF33" s="7"/>
      <c r="PG33" s="12" t="s">
        <v>2066</v>
      </c>
      <c r="PH33" s="7"/>
      <c r="PI33" s="12" t="s">
        <v>2067</v>
      </c>
      <c r="PJ33" s="7"/>
      <c r="PK33" s="12" t="s">
        <v>2068</v>
      </c>
      <c r="PL33" s="7"/>
      <c r="PM33" s="7"/>
      <c r="PN33" s="7"/>
      <c r="PO33" s="12" t="s">
        <v>1846</v>
      </c>
      <c r="PP33" s="7"/>
      <c r="PQ33" s="12" t="s">
        <v>1777</v>
      </c>
      <c r="PR33" s="7"/>
      <c r="PS33" s="12" t="s">
        <v>2069</v>
      </c>
      <c r="PT33" s="7"/>
      <c r="PU33" s="7"/>
      <c r="PV33" s="7"/>
      <c r="PW33" s="12" t="s">
        <v>2070</v>
      </c>
      <c r="PX33" s="7"/>
      <c r="PY33" s="12" t="s">
        <v>2071</v>
      </c>
      <c r="PZ33" s="7"/>
      <c r="QA33" s="12" t="s">
        <v>1950</v>
      </c>
      <c r="QB33" s="7"/>
      <c r="QC33" s="7"/>
      <c r="QD33" s="7"/>
      <c r="QE33" s="7"/>
      <c r="QF33" s="7"/>
      <c r="QG33" s="7"/>
      <c r="QH33" s="12" t="s">
        <v>1911</v>
      </c>
      <c r="QI33" s="12" t="s">
        <v>1944</v>
      </c>
      <c r="QJ33" s="12">
        <v>100</v>
      </c>
      <c r="QK33" s="12">
        <v>200</v>
      </c>
      <c r="QL33" s="7"/>
      <c r="QM33" s="7"/>
      <c r="QU33" s="13" t="s">
        <v>1409</v>
      </c>
      <c r="QV33" s="13">
        <v>4</v>
      </c>
      <c r="QW33" s="14" t="s">
        <v>2072</v>
      </c>
      <c r="QX33" s="13" t="s">
        <v>2057</v>
      </c>
      <c r="QZ33" s="13" t="s">
        <v>2058</v>
      </c>
      <c r="RA33" s="6" t="s">
        <v>2059</v>
      </c>
      <c r="RD33" s="14" t="s">
        <v>1629</v>
      </c>
      <c r="RE33" s="13" t="s">
        <v>2060</v>
      </c>
      <c r="RF33" s="5" t="s">
        <v>1932</v>
      </c>
      <c r="RG33" s="13" t="s">
        <v>1777</v>
      </c>
      <c r="RH33" s="5" t="s">
        <v>1789</v>
      </c>
      <c r="RI33" s="14" t="s">
        <v>1771</v>
      </c>
      <c r="RJ33" s="13" t="s">
        <v>985</v>
      </c>
      <c r="RK33" s="6" t="s">
        <v>1903</v>
      </c>
      <c r="RO33" s="14" t="s">
        <v>2061</v>
      </c>
      <c r="RP33" s="13" t="s">
        <v>2062</v>
      </c>
      <c r="RQ33" s="5" t="s">
        <v>1926</v>
      </c>
      <c r="RR33" s="13" t="s">
        <v>2063</v>
      </c>
      <c r="RV33" s="14" t="s">
        <v>2064</v>
      </c>
      <c r="RW33" s="14" t="s">
        <v>2065</v>
      </c>
      <c r="RX33" s="13" t="s">
        <v>2066</v>
      </c>
      <c r="RY33" s="6" t="s">
        <v>2067</v>
      </c>
      <c r="RZ33" s="6" t="s">
        <v>2068</v>
      </c>
      <c r="SB33" s="14" t="s">
        <v>1846</v>
      </c>
      <c r="SC33" s="14" t="s">
        <v>1777</v>
      </c>
      <c r="SD33" s="13" t="s">
        <v>2069</v>
      </c>
      <c r="SF33" s="13" t="s">
        <v>888</v>
      </c>
      <c r="SG33" s="6" t="s">
        <v>2071</v>
      </c>
      <c r="SI33" s="13" t="s">
        <v>1950</v>
      </c>
      <c r="SN33" s="13" t="s">
        <v>1349</v>
      </c>
    </row>
    <row r="34" ht="14.25" customHeight="1" outlineLevel="1" spans="7:508">
      <c r="G34" s="55">
        <v>27</v>
      </c>
      <c r="H34" s="55" t="s">
        <v>42</v>
      </c>
      <c r="I34" s="55" t="s">
        <v>1260</v>
      </c>
      <c r="J34" s="55" t="s">
        <v>1363</v>
      </c>
      <c r="K34" s="55" t="s">
        <v>1249</v>
      </c>
      <c r="L34" s="55">
        <v>0.25</v>
      </c>
      <c r="X34" s="55">
        <v>27</v>
      </c>
      <c r="Y34" s="55" t="s">
        <v>1250</v>
      </c>
      <c r="Z34" s="55" t="s">
        <v>1260</v>
      </c>
      <c r="AA34" s="55">
        <v>16</v>
      </c>
      <c r="AB34" s="55">
        <v>0.25</v>
      </c>
      <c r="AD34" s="12">
        <v>27</v>
      </c>
      <c r="AE34" s="12" t="s">
        <v>2073</v>
      </c>
      <c r="AF34" s="12" t="s">
        <v>1222</v>
      </c>
      <c r="AG34" s="12" t="s">
        <v>2074</v>
      </c>
      <c r="AH34" s="12" t="s">
        <v>2075</v>
      </c>
      <c r="AJ34" s="55">
        <v>27</v>
      </c>
      <c r="AK34" s="55" t="s">
        <v>1566</v>
      </c>
      <c r="AL34" s="55" t="s">
        <v>1251</v>
      </c>
      <c r="AM34" s="55" t="s">
        <v>88</v>
      </c>
      <c r="AN34" s="55" t="s">
        <v>1258</v>
      </c>
      <c r="AO34" s="55">
        <v>1</v>
      </c>
      <c r="AQ34" s="55">
        <v>27</v>
      </c>
      <c r="AR34" s="55" t="s">
        <v>1313</v>
      </c>
      <c r="AS34" s="55" t="s">
        <v>1251</v>
      </c>
      <c r="AT34" s="55" t="s">
        <v>1094</v>
      </c>
      <c r="AU34" s="55" t="s">
        <v>1249</v>
      </c>
      <c r="AV34" s="55">
        <v>1</v>
      </c>
      <c r="AX34" s="55">
        <v>27</v>
      </c>
      <c r="AY34" s="55" t="s">
        <v>1250</v>
      </c>
      <c r="AZ34" s="55" t="s">
        <v>1251</v>
      </c>
      <c r="BA34" s="55">
        <v>32</v>
      </c>
      <c r="BB34" s="55">
        <v>32</v>
      </c>
      <c r="BC34" s="55" t="s">
        <v>1249</v>
      </c>
      <c r="BD34" s="55">
        <v>1.19</v>
      </c>
      <c r="BF34" s="55">
        <v>27</v>
      </c>
      <c r="BG34" s="55" t="s">
        <v>1313</v>
      </c>
      <c r="BH34" s="55" t="s">
        <v>1251</v>
      </c>
      <c r="BI34" s="55">
        <v>11</v>
      </c>
      <c r="BJ34" s="55">
        <v>999</v>
      </c>
      <c r="BK34" s="55">
        <v>6</v>
      </c>
      <c r="BL34" s="55">
        <v>10</v>
      </c>
      <c r="BM34" s="55" t="s">
        <v>1249</v>
      </c>
      <c r="BN34" s="55">
        <v>0.975</v>
      </c>
      <c r="BP34" s="55">
        <v>27</v>
      </c>
      <c r="BQ34" s="55" t="s">
        <v>1250</v>
      </c>
      <c r="BR34" s="55" t="s">
        <v>1251</v>
      </c>
      <c r="BS34" s="55" t="s">
        <v>134</v>
      </c>
      <c r="BT34" s="55" t="s">
        <v>1360</v>
      </c>
      <c r="BU34" s="55">
        <v>101</v>
      </c>
      <c r="BV34" s="55">
        <v>9999</v>
      </c>
      <c r="BW34" s="55" t="s">
        <v>1249</v>
      </c>
      <c r="BX34" s="55">
        <v>0</v>
      </c>
      <c r="BZ34" s="55">
        <v>27</v>
      </c>
      <c r="CA34" s="55" t="s">
        <v>1250</v>
      </c>
      <c r="CB34" s="55" t="s">
        <v>1251</v>
      </c>
      <c r="CC34" s="55">
        <v>1</v>
      </c>
      <c r="CD34" s="55" t="s">
        <v>1249</v>
      </c>
      <c r="CE34" s="55">
        <v>1</v>
      </c>
      <c r="CG34" s="55">
        <v>27</v>
      </c>
      <c r="CH34" s="55" t="s">
        <v>1309</v>
      </c>
      <c r="CI34" s="55" t="s">
        <v>1251</v>
      </c>
      <c r="CJ34" s="55">
        <v>500000</v>
      </c>
      <c r="CK34" s="55">
        <v>1000000</v>
      </c>
      <c r="CL34" s="55" t="s">
        <v>1249</v>
      </c>
      <c r="CM34" s="55">
        <v>0.9</v>
      </c>
      <c r="CS34" s="55">
        <v>27</v>
      </c>
      <c r="CT34" s="55" t="s">
        <v>1566</v>
      </c>
      <c r="CU34" s="55" t="s">
        <v>1251</v>
      </c>
      <c r="CV34" s="55">
        <v>1</v>
      </c>
      <c r="CW34" s="55" t="s">
        <v>1258</v>
      </c>
      <c r="CX34" s="55">
        <v>1</v>
      </c>
      <c r="CZ34" s="55">
        <v>27</v>
      </c>
      <c r="DA34" s="55" t="s">
        <v>1313</v>
      </c>
      <c r="DB34" s="55" t="s">
        <v>1251</v>
      </c>
      <c r="DC34" s="55">
        <v>5</v>
      </c>
      <c r="DD34" s="55" t="s">
        <v>1249</v>
      </c>
      <c r="DE34" s="55">
        <v>1</v>
      </c>
      <c r="DG34" s="55">
        <v>27</v>
      </c>
      <c r="DH34" s="55" t="s">
        <v>1678</v>
      </c>
      <c r="DI34" s="55" t="s">
        <v>1251</v>
      </c>
      <c r="DJ34" s="55" t="s">
        <v>114</v>
      </c>
      <c r="DK34" s="55" t="s">
        <v>1258</v>
      </c>
      <c r="DL34" s="55">
        <v>1</v>
      </c>
      <c r="DN34" s="55">
        <v>27</v>
      </c>
      <c r="DO34" s="55" t="s">
        <v>42</v>
      </c>
      <c r="DP34" s="55" t="s">
        <v>1259</v>
      </c>
      <c r="DQ34" s="55" t="s">
        <v>1260</v>
      </c>
      <c r="DR34" s="55" t="s">
        <v>1261</v>
      </c>
      <c r="DS34" s="55">
        <v>33056</v>
      </c>
      <c r="DT34" s="55">
        <v>10000</v>
      </c>
      <c r="DU34" s="55" t="s">
        <v>1249</v>
      </c>
      <c r="DV34" s="55">
        <v>1</v>
      </c>
      <c r="DX34" s="55">
        <v>27</v>
      </c>
      <c r="DY34" s="55" t="s">
        <v>1313</v>
      </c>
      <c r="DZ34" s="55" t="s">
        <v>1251</v>
      </c>
      <c r="EA34" s="55">
        <v>5000</v>
      </c>
      <c r="EB34" s="20"/>
      <c r="EC34" s="55" t="s">
        <v>1249</v>
      </c>
      <c r="ED34" s="55">
        <v>0.9</v>
      </c>
      <c r="EM34" s="55">
        <v>27</v>
      </c>
      <c r="EN34" s="55" t="s">
        <v>42</v>
      </c>
      <c r="EO34" s="55" t="s">
        <v>1251</v>
      </c>
      <c r="EP34" s="55" t="s">
        <v>2076</v>
      </c>
      <c r="EQ34" s="55">
        <v>-1</v>
      </c>
      <c r="ER34" s="55">
        <v>-1</v>
      </c>
      <c r="ES34" s="55" t="s">
        <v>1249</v>
      </c>
      <c r="ET34" s="55">
        <v>1.42</v>
      </c>
      <c r="EV34" s="55">
        <v>27</v>
      </c>
      <c r="EW34" s="55" t="s">
        <v>42</v>
      </c>
      <c r="EX34" s="55" t="s">
        <v>1390</v>
      </c>
      <c r="EY34" s="55">
        <v>1</v>
      </c>
      <c r="EZ34" s="55">
        <v>0</v>
      </c>
      <c r="FA34" s="55">
        <v>1994</v>
      </c>
      <c r="FB34" s="55" t="s">
        <v>1262</v>
      </c>
      <c r="FC34" s="55" t="s">
        <v>1249</v>
      </c>
      <c r="FD34" s="55">
        <v>0</v>
      </c>
      <c r="FF34" s="55">
        <v>27</v>
      </c>
      <c r="FG34" s="55" t="s">
        <v>42</v>
      </c>
      <c r="FH34" s="55" t="s">
        <v>763</v>
      </c>
      <c r="FI34" s="55">
        <v>2</v>
      </c>
      <c r="FJ34" s="55">
        <v>0</v>
      </c>
      <c r="FK34" s="55" t="s">
        <v>1249</v>
      </c>
      <c r="FL34" s="55">
        <v>1.02</v>
      </c>
      <c r="FN34" s="55">
        <v>27</v>
      </c>
      <c r="FO34" s="55" t="s">
        <v>1706</v>
      </c>
      <c r="FP34" s="55" t="s">
        <v>1251</v>
      </c>
      <c r="FQ34" s="55">
        <v>15000</v>
      </c>
      <c r="FR34" s="55" t="s">
        <v>1258</v>
      </c>
      <c r="FS34" s="55">
        <v>50</v>
      </c>
      <c r="GH34" s="55">
        <v>27</v>
      </c>
      <c r="GI34" s="55" t="s">
        <v>1250</v>
      </c>
      <c r="GJ34" s="55" t="s">
        <v>1251</v>
      </c>
      <c r="GK34" s="55">
        <v>36000</v>
      </c>
      <c r="GL34" s="55">
        <v>155</v>
      </c>
      <c r="GT34" s="55">
        <v>27</v>
      </c>
      <c r="GU34" s="55" t="s">
        <v>2053</v>
      </c>
      <c r="GV34" s="55" t="s">
        <v>1263</v>
      </c>
      <c r="GW34" s="55" t="s">
        <v>134</v>
      </c>
      <c r="GX34" s="55" t="s">
        <v>88</v>
      </c>
      <c r="GY34" s="55" t="s">
        <v>1258</v>
      </c>
      <c r="GZ34" s="55">
        <v>0.0083</v>
      </c>
      <c r="HB34" s="55">
        <v>27</v>
      </c>
      <c r="HC34" s="55" t="s">
        <v>1566</v>
      </c>
      <c r="HD34" s="55" t="s">
        <v>1263</v>
      </c>
      <c r="HE34" s="55" t="s">
        <v>134</v>
      </c>
      <c r="HF34" s="55">
        <v>0</v>
      </c>
      <c r="HG34" s="55" t="s">
        <v>1258</v>
      </c>
      <c r="HH34" s="55">
        <v>0</v>
      </c>
      <c r="IJ34" s="55">
        <v>27</v>
      </c>
      <c r="IK34" s="55" t="s">
        <v>2077</v>
      </c>
      <c r="IL34" s="55" t="s">
        <v>1251</v>
      </c>
      <c r="IM34" s="55">
        <v>0</v>
      </c>
      <c r="IN34" s="55" t="s">
        <v>1258</v>
      </c>
      <c r="IO34" s="55">
        <v>0</v>
      </c>
      <c r="IQ34" s="55">
        <v>27</v>
      </c>
      <c r="IR34" s="55" t="s">
        <v>1246</v>
      </c>
      <c r="IS34" s="55" t="s">
        <v>1251</v>
      </c>
      <c r="IT34" s="55">
        <v>4000</v>
      </c>
      <c r="IU34" s="55">
        <v>15</v>
      </c>
      <c r="IW34" s="55">
        <v>27</v>
      </c>
      <c r="IX34" s="55" t="s">
        <v>1250</v>
      </c>
      <c r="IY34" s="55" t="s">
        <v>1410</v>
      </c>
      <c r="IZ34" s="55" t="s">
        <v>1362</v>
      </c>
      <c r="JA34" s="55">
        <v>300</v>
      </c>
      <c r="JJ34" s="55">
        <v>27</v>
      </c>
      <c r="JK34" s="55" t="s">
        <v>1557</v>
      </c>
      <c r="JL34" s="55" t="s">
        <v>1261</v>
      </c>
      <c r="JM34" s="55" t="s">
        <v>1261</v>
      </c>
      <c r="JN34" s="55" t="s">
        <v>1261</v>
      </c>
      <c r="JO34" s="55">
        <v>1</v>
      </c>
      <c r="JP34" s="55">
        <v>1</v>
      </c>
      <c r="JQ34" s="55">
        <v>1</v>
      </c>
      <c r="JW34" s="12">
        <v>27</v>
      </c>
      <c r="JX34" s="12" t="s">
        <v>665</v>
      </c>
      <c r="JY34" s="12" t="s">
        <v>1611</v>
      </c>
      <c r="KA34" s="12">
        <v>27</v>
      </c>
      <c r="KB34" s="12" t="s">
        <v>2078</v>
      </c>
      <c r="KC34" s="12">
        <v>0.45</v>
      </c>
      <c r="KE34" s="37">
        <v>27</v>
      </c>
      <c r="KF34" s="12" t="s">
        <v>1261</v>
      </c>
      <c r="KG34" s="12" t="s">
        <v>1885</v>
      </c>
      <c r="KH34" s="12">
        <v>100</v>
      </c>
      <c r="KJ34" s="12">
        <v>27</v>
      </c>
      <c r="KK34" s="12" t="s">
        <v>1313</v>
      </c>
      <c r="KL34" s="12" t="s">
        <v>2056</v>
      </c>
      <c r="KM34" s="12">
        <v>0.01</v>
      </c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12" t="s">
        <v>1789</v>
      </c>
      <c r="NH34" s="7"/>
      <c r="NI34" s="7"/>
      <c r="NJ34" s="7"/>
      <c r="NK34" s="12" t="s">
        <v>1587</v>
      </c>
      <c r="NL34" s="7"/>
      <c r="NM34" s="12" t="s">
        <v>2079</v>
      </c>
      <c r="NN34" s="7"/>
      <c r="NO34" s="7"/>
      <c r="NP34" s="7"/>
      <c r="NQ34" s="7"/>
      <c r="NR34" s="7"/>
      <c r="NS34" s="12" t="s">
        <v>1720</v>
      </c>
      <c r="NT34" s="7"/>
      <c r="NU34" s="12" t="s">
        <v>1608</v>
      </c>
      <c r="NV34" s="7"/>
      <c r="NW34" s="12" t="s">
        <v>2080</v>
      </c>
      <c r="NX34" s="7"/>
      <c r="NY34" s="12" t="s">
        <v>994</v>
      </c>
      <c r="NZ34" s="7"/>
      <c r="OA34" s="12" t="s">
        <v>1539</v>
      </c>
      <c r="OB34" s="7"/>
      <c r="OC34" s="12" t="s">
        <v>1797</v>
      </c>
      <c r="OD34" s="7"/>
      <c r="OE34" s="12" t="s">
        <v>1381</v>
      </c>
      <c r="OF34" s="7"/>
      <c r="OG34" s="12" t="s">
        <v>2081</v>
      </c>
      <c r="OH34" s="7"/>
      <c r="OI34" s="7"/>
      <c r="OJ34" s="7"/>
      <c r="OK34" s="7"/>
      <c r="OL34" s="7"/>
      <c r="OM34" s="7"/>
      <c r="ON34" s="7"/>
      <c r="OO34" s="12" t="s">
        <v>2082</v>
      </c>
      <c r="OP34" s="7"/>
      <c r="OQ34" s="12" t="s">
        <v>2083</v>
      </c>
      <c r="OR34" s="7"/>
      <c r="OS34" s="12" t="s">
        <v>2084</v>
      </c>
      <c r="OT34" s="7"/>
      <c r="OU34" s="12" t="s">
        <v>945</v>
      </c>
      <c r="OV34" s="7"/>
      <c r="OW34" s="7"/>
      <c r="OX34" s="7"/>
      <c r="OY34" s="7"/>
      <c r="OZ34" s="7"/>
      <c r="PA34" s="7"/>
      <c r="PB34" s="7"/>
      <c r="PC34" s="7"/>
      <c r="PD34" s="7"/>
      <c r="PE34" s="12" t="s">
        <v>2085</v>
      </c>
      <c r="PF34" s="7"/>
      <c r="PG34" s="12" t="s">
        <v>2086</v>
      </c>
      <c r="PH34" s="7"/>
      <c r="PI34" s="12" t="s">
        <v>1855</v>
      </c>
      <c r="PJ34" s="7"/>
      <c r="PK34" s="12" t="s">
        <v>1007</v>
      </c>
      <c r="PL34" s="7"/>
      <c r="PM34" s="7"/>
      <c r="PN34" s="7"/>
      <c r="PO34" s="12" t="s">
        <v>2087</v>
      </c>
      <c r="PP34" s="7"/>
      <c r="PQ34" s="12" t="s">
        <v>994</v>
      </c>
      <c r="PR34" s="7"/>
      <c r="PS34" s="12" t="s">
        <v>1323</v>
      </c>
      <c r="PT34" s="7"/>
      <c r="PU34" s="7"/>
      <c r="PV34" s="7"/>
      <c r="PW34" s="12" t="s">
        <v>2088</v>
      </c>
      <c r="PX34" s="7"/>
      <c r="PY34" s="12" t="s">
        <v>2089</v>
      </c>
      <c r="PZ34" s="7"/>
      <c r="QA34" s="12" t="s">
        <v>2090</v>
      </c>
      <c r="QB34" s="7"/>
      <c r="QC34" s="7"/>
      <c r="QD34" s="7"/>
      <c r="QE34" s="7"/>
      <c r="QF34" s="7"/>
      <c r="QG34" s="7"/>
      <c r="QH34" s="12" t="s">
        <v>1520</v>
      </c>
      <c r="QI34" s="12" t="s">
        <v>1490</v>
      </c>
      <c r="QJ34" s="12">
        <v>100</v>
      </c>
      <c r="QK34" s="12">
        <v>200</v>
      </c>
      <c r="QL34" s="7"/>
      <c r="QM34" s="7"/>
      <c r="QU34" s="13" t="s">
        <v>1992</v>
      </c>
      <c r="QV34" s="13">
        <v>4</v>
      </c>
      <c r="QW34" s="14" t="s">
        <v>1669</v>
      </c>
      <c r="QX34" s="13" t="s">
        <v>1789</v>
      </c>
      <c r="QZ34" s="13" t="s">
        <v>1587</v>
      </c>
      <c r="RA34" s="6" t="s">
        <v>2079</v>
      </c>
      <c r="RD34" s="14" t="s">
        <v>1950</v>
      </c>
      <c r="RE34" s="13" t="s">
        <v>1608</v>
      </c>
      <c r="RF34" s="5" t="s">
        <v>2080</v>
      </c>
      <c r="RG34" s="13" t="s">
        <v>994</v>
      </c>
      <c r="RH34" s="5" t="s">
        <v>1539</v>
      </c>
      <c r="RI34" s="14" t="s">
        <v>1797</v>
      </c>
      <c r="RJ34" s="13" t="s">
        <v>1381</v>
      </c>
      <c r="RK34" s="6" t="s">
        <v>1932</v>
      </c>
      <c r="RO34" s="14" t="s">
        <v>2082</v>
      </c>
      <c r="RP34" s="13" t="s">
        <v>2083</v>
      </c>
      <c r="RQ34" s="5" t="s">
        <v>2084</v>
      </c>
      <c r="RR34" s="13" t="s">
        <v>945</v>
      </c>
      <c r="RW34" s="14" t="s">
        <v>2085</v>
      </c>
      <c r="RX34" s="13" t="s">
        <v>2086</v>
      </c>
      <c r="RY34" s="6" t="s">
        <v>1855</v>
      </c>
      <c r="RZ34" s="6" t="s">
        <v>1007</v>
      </c>
      <c r="SB34" s="14" t="s">
        <v>2087</v>
      </c>
      <c r="SC34" s="14" t="s">
        <v>994</v>
      </c>
      <c r="SD34" s="13" t="s">
        <v>1323</v>
      </c>
      <c r="SF34" s="13" t="s">
        <v>1290</v>
      </c>
      <c r="SG34" s="6" t="s">
        <v>2089</v>
      </c>
      <c r="SI34" s="13" t="s">
        <v>2090</v>
      </c>
      <c r="SN34" s="13" t="s">
        <v>2091</v>
      </c>
    </row>
    <row r="35" ht="14.25" customHeight="1" outlineLevel="1" spans="7:508">
      <c r="G35" s="55">
        <v>28</v>
      </c>
      <c r="H35" s="55" t="s">
        <v>42</v>
      </c>
      <c r="I35" s="55" t="s">
        <v>1260</v>
      </c>
      <c r="J35" s="55" t="s">
        <v>1910</v>
      </c>
      <c r="K35" s="55" t="s">
        <v>1249</v>
      </c>
      <c r="L35" s="55">
        <v>0.25</v>
      </c>
      <c r="X35" s="55">
        <v>28</v>
      </c>
      <c r="Y35" s="55" t="s">
        <v>1250</v>
      </c>
      <c r="Z35" s="55" t="s">
        <v>1260</v>
      </c>
      <c r="AA35" s="55">
        <v>17</v>
      </c>
      <c r="AB35" s="55">
        <v>0.25</v>
      </c>
      <c r="AD35" s="12">
        <v>28</v>
      </c>
      <c r="AE35" s="12" t="s">
        <v>2092</v>
      </c>
      <c r="AF35" s="12" t="s">
        <v>1222</v>
      </c>
      <c r="AG35" s="12" t="s">
        <v>2074</v>
      </c>
      <c r="AH35" s="12" t="s">
        <v>2075</v>
      </c>
      <c r="AJ35" s="55">
        <v>28</v>
      </c>
      <c r="AK35" s="55" t="s">
        <v>1678</v>
      </c>
      <c r="AL35" s="55" t="s">
        <v>1251</v>
      </c>
      <c r="AM35" s="55" t="s">
        <v>88</v>
      </c>
      <c r="AN35" s="55" t="s">
        <v>1258</v>
      </c>
      <c r="AO35" s="55">
        <v>1</v>
      </c>
      <c r="AQ35" s="55">
        <v>28</v>
      </c>
      <c r="AR35" s="55" t="s">
        <v>1359</v>
      </c>
      <c r="AS35" s="55" t="s">
        <v>1251</v>
      </c>
      <c r="AT35" s="55" t="s">
        <v>1094</v>
      </c>
      <c r="AU35" s="55" t="s">
        <v>1249</v>
      </c>
      <c r="AV35" s="55">
        <v>1</v>
      </c>
      <c r="AX35" s="55">
        <v>28</v>
      </c>
      <c r="AY35" s="55" t="s">
        <v>1250</v>
      </c>
      <c r="AZ35" s="55" t="s">
        <v>1251</v>
      </c>
      <c r="BA35" s="55">
        <v>33</v>
      </c>
      <c r="BB35" s="55">
        <v>33</v>
      </c>
      <c r="BC35" s="55" t="s">
        <v>1249</v>
      </c>
      <c r="BD35" s="55">
        <v>1.2</v>
      </c>
      <c r="BF35" s="55">
        <v>28</v>
      </c>
      <c r="BG35" s="55" t="s">
        <v>1359</v>
      </c>
      <c r="BH35" s="55" t="s">
        <v>1251</v>
      </c>
      <c r="BI35" s="55">
        <v>11</v>
      </c>
      <c r="BJ35" s="55">
        <v>999</v>
      </c>
      <c r="BK35" s="55">
        <v>6</v>
      </c>
      <c r="BL35" s="55">
        <v>10</v>
      </c>
      <c r="BM35" s="55" t="s">
        <v>1249</v>
      </c>
      <c r="BN35" s="55">
        <v>0.975</v>
      </c>
      <c r="BP35" s="55">
        <v>28</v>
      </c>
      <c r="BQ35" s="55" t="s">
        <v>1250</v>
      </c>
      <c r="BR35" s="55" t="s">
        <v>1251</v>
      </c>
      <c r="BS35" s="55" t="s">
        <v>134</v>
      </c>
      <c r="BT35" s="55" t="s">
        <v>1485</v>
      </c>
      <c r="BU35" s="55">
        <v>101</v>
      </c>
      <c r="BV35" s="55">
        <v>9999</v>
      </c>
      <c r="BW35" s="55" t="s">
        <v>1249</v>
      </c>
      <c r="BX35" s="55">
        <v>0</v>
      </c>
      <c r="BZ35" s="55">
        <v>28</v>
      </c>
      <c r="CA35" s="55" t="s">
        <v>1250</v>
      </c>
      <c r="CB35" s="55" t="s">
        <v>1251</v>
      </c>
      <c r="CC35" s="55">
        <v>2</v>
      </c>
      <c r="CD35" s="55" t="s">
        <v>1249</v>
      </c>
      <c r="CE35" s="55">
        <v>1.1</v>
      </c>
      <c r="CG35" s="55">
        <v>28</v>
      </c>
      <c r="CH35" s="55" t="s">
        <v>1309</v>
      </c>
      <c r="CI35" s="55" t="s">
        <v>1251</v>
      </c>
      <c r="CJ35" s="55">
        <v>1000001</v>
      </c>
      <c r="CK35" s="55">
        <v>9999999999</v>
      </c>
      <c r="CL35" s="55" t="s">
        <v>1249</v>
      </c>
      <c r="CM35" s="55">
        <v>0.85</v>
      </c>
      <c r="CS35" s="55">
        <v>28</v>
      </c>
      <c r="CT35" s="55" t="s">
        <v>1678</v>
      </c>
      <c r="CU35" s="55" t="s">
        <v>1251</v>
      </c>
      <c r="CV35" s="55">
        <v>1</v>
      </c>
      <c r="CW35" s="55" t="s">
        <v>1258</v>
      </c>
      <c r="CX35" s="55">
        <v>1</v>
      </c>
      <c r="CZ35" s="55">
        <v>28</v>
      </c>
      <c r="DA35" s="55" t="s">
        <v>1359</v>
      </c>
      <c r="DB35" s="55" t="s">
        <v>1251</v>
      </c>
      <c r="DC35" s="55">
        <v>5</v>
      </c>
      <c r="DD35" s="55" t="s">
        <v>1249</v>
      </c>
      <c r="DE35" s="55">
        <v>1</v>
      </c>
      <c r="DG35" s="55">
        <v>28</v>
      </c>
      <c r="DH35" s="55" t="s">
        <v>1706</v>
      </c>
      <c r="DI35" s="55" t="s">
        <v>1251</v>
      </c>
      <c r="DJ35" s="55" t="s">
        <v>114</v>
      </c>
      <c r="DK35" s="55" t="s">
        <v>1258</v>
      </c>
      <c r="DL35" s="55">
        <v>1</v>
      </c>
      <c r="DN35" s="55">
        <v>28</v>
      </c>
      <c r="DO35" s="55" t="s">
        <v>42</v>
      </c>
      <c r="DP35" s="55" t="s">
        <v>1259</v>
      </c>
      <c r="DQ35" s="55" t="s">
        <v>1260</v>
      </c>
      <c r="DR35" s="55" t="s">
        <v>1261</v>
      </c>
      <c r="DS35" s="55">
        <v>33063</v>
      </c>
      <c r="DT35" s="55">
        <v>10000</v>
      </c>
      <c r="DU35" s="55" t="s">
        <v>1249</v>
      </c>
      <c r="DV35" s="55">
        <v>1</v>
      </c>
      <c r="DX35" s="55">
        <v>28</v>
      </c>
      <c r="DY35" s="55" t="s">
        <v>1359</v>
      </c>
      <c r="DZ35" s="55" t="s">
        <v>1251</v>
      </c>
      <c r="EA35" s="55">
        <v>5000</v>
      </c>
      <c r="EB35" s="20"/>
      <c r="EC35" s="55" t="s">
        <v>1249</v>
      </c>
      <c r="ED35" s="55">
        <v>0.9</v>
      </c>
      <c r="EM35" s="55">
        <v>28</v>
      </c>
      <c r="EN35" s="55" t="s">
        <v>42</v>
      </c>
      <c r="EO35" s="55" t="s">
        <v>1251</v>
      </c>
      <c r="EP35" s="55" t="s">
        <v>2093</v>
      </c>
      <c r="EQ35" s="55">
        <v>-1</v>
      </c>
      <c r="ER35" s="55">
        <v>-1</v>
      </c>
      <c r="ES35" s="55" t="s">
        <v>1249</v>
      </c>
      <c r="ET35" s="55">
        <v>1.42</v>
      </c>
      <c r="EV35" s="55">
        <v>28</v>
      </c>
      <c r="EW35" s="55" t="s">
        <v>42</v>
      </c>
      <c r="EX35" s="55" t="s">
        <v>1390</v>
      </c>
      <c r="EY35" s="55">
        <v>1</v>
      </c>
      <c r="EZ35" s="55">
        <v>1995</v>
      </c>
      <c r="FA35" s="55">
        <v>2999</v>
      </c>
      <c r="FB35" s="55" t="s">
        <v>1262</v>
      </c>
      <c r="FC35" s="55" t="s">
        <v>1249</v>
      </c>
      <c r="FD35" s="55">
        <v>0</v>
      </c>
      <c r="FF35" s="55">
        <v>28</v>
      </c>
      <c r="FG35" s="55" t="s">
        <v>42</v>
      </c>
      <c r="FH35" s="55" t="s">
        <v>763</v>
      </c>
      <c r="FI35" s="55">
        <v>2</v>
      </c>
      <c r="FJ35" s="55">
        <v>1000</v>
      </c>
      <c r="FK35" s="55" t="s">
        <v>1249</v>
      </c>
      <c r="FL35" s="55">
        <v>1.02</v>
      </c>
      <c r="GH35" s="55">
        <v>28</v>
      </c>
      <c r="GI35" s="55" t="s">
        <v>1250</v>
      </c>
      <c r="GJ35" s="55" t="s">
        <v>1251</v>
      </c>
      <c r="GK35" s="55">
        <v>37000</v>
      </c>
      <c r="GL35" s="55">
        <v>160</v>
      </c>
      <c r="GT35" s="55">
        <v>28</v>
      </c>
      <c r="GU35" s="55" t="s">
        <v>2077</v>
      </c>
      <c r="GV35" s="55" t="s">
        <v>1263</v>
      </c>
      <c r="GW35" s="55" t="s">
        <v>134</v>
      </c>
      <c r="GX35" s="55" t="s">
        <v>88</v>
      </c>
      <c r="GY35" s="55" t="s">
        <v>1258</v>
      </c>
      <c r="GZ35" s="55">
        <v>0.0083</v>
      </c>
      <c r="HB35" s="55">
        <v>28</v>
      </c>
      <c r="HC35" s="55" t="s">
        <v>1678</v>
      </c>
      <c r="HD35" s="55" t="s">
        <v>1263</v>
      </c>
      <c r="HE35" s="55" t="s">
        <v>134</v>
      </c>
      <c r="HF35" s="55">
        <v>0</v>
      </c>
      <c r="HG35" s="55" t="s">
        <v>1258</v>
      </c>
      <c r="HH35" s="55">
        <v>0</v>
      </c>
      <c r="IJ35" s="55">
        <v>28</v>
      </c>
      <c r="IK35" s="55" t="s">
        <v>2094</v>
      </c>
      <c r="IL35" s="55" t="s">
        <v>1251</v>
      </c>
      <c r="IM35" s="55">
        <v>0</v>
      </c>
      <c r="IN35" s="55" t="s">
        <v>1258</v>
      </c>
      <c r="IO35" s="55">
        <v>0</v>
      </c>
      <c r="IQ35" s="55">
        <v>28</v>
      </c>
      <c r="IR35" s="55" t="s">
        <v>1246</v>
      </c>
      <c r="IS35" s="55" t="s">
        <v>1251</v>
      </c>
      <c r="IT35" s="55">
        <v>5000</v>
      </c>
      <c r="IU35" s="55">
        <v>20</v>
      </c>
      <c r="IW35" s="55">
        <v>28</v>
      </c>
      <c r="IX35" s="55" t="s">
        <v>1250</v>
      </c>
      <c r="IY35" s="55" t="s">
        <v>1410</v>
      </c>
      <c r="IZ35" s="55" t="s">
        <v>1407</v>
      </c>
      <c r="JA35" s="55">
        <v>300</v>
      </c>
      <c r="JJ35" s="55">
        <v>28</v>
      </c>
      <c r="JK35" s="55" t="s">
        <v>1675</v>
      </c>
      <c r="JL35" s="55" t="s">
        <v>1261</v>
      </c>
      <c r="JM35" s="55" t="s">
        <v>1261</v>
      </c>
      <c r="JN35" s="55" t="s">
        <v>1261</v>
      </c>
      <c r="JO35" s="55">
        <v>1</v>
      </c>
      <c r="JP35" s="55">
        <v>1</v>
      </c>
      <c r="JQ35" s="55">
        <v>1</v>
      </c>
      <c r="JW35" s="12">
        <v>28</v>
      </c>
      <c r="JX35" s="12" t="s">
        <v>665</v>
      </c>
      <c r="JY35" s="12" t="s">
        <v>1946</v>
      </c>
      <c r="KA35" s="12">
        <v>28</v>
      </c>
      <c r="KB35" s="12" t="s">
        <v>2095</v>
      </c>
      <c r="KC35" s="12">
        <v>0.45</v>
      </c>
      <c r="KE35" s="37">
        <v>28</v>
      </c>
      <c r="KF35" s="12" t="s">
        <v>1261</v>
      </c>
      <c r="KG35" s="12" t="s">
        <v>1390</v>
      </c>
      <c r="KH35" s="12">
        <v>100</v>
      </c>
      <c r="KJ35" s="12">
        <v>28</v>
      </c>
      <c r="KK35" s="12" t="s">
        <v>1359</v>
      </c>
      <c r="KL35" s="12" t="s">
        <v>2056</v>
      </c>
      <c r="KM35" s="12">
        <v>0.01</v>
      </c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12" t="s">
        <v>1952</v>
      </c>
      <c r="NH35" s="7"/>
      <c r="NI35" s="7"/>
      <c r="NJ35" s="7"/>
      <c r="NK35" s="12" t="s">
        <v>1629</v>
      </c>
      <c r="NL35" s="7"/>
      <c r="NM35" s="12" t="s">
        <v>1720</v>
      </c>
      <c r="NN35" s="7"/>
      <c r="NO35" s="7"/>
      <c r="NP35" s="7"/>
      <c r="NQ35" s="7"/>
      <c r="NR35" s="7"/>
      <c r="NS35" s="12" t="s">
        <v>2025</v>
      </c>
      <c r="NT35" s="7"/>
      <c r="NU35" s="12" t="s">
        <v>2096</v>
      </c>
      <c r="NV35" s="7"/>
      <c r="NW35" s="12" t="s">
        <v>2097</v>
      </c>
      <c r="NX35" s="7"/>
      <c r="NY35" s="12" t="s">
        <v>2067</v>
      </c>
      <c r="NZ35" s="7"/>
      <c r="OA35" s="12" t="s">
        <v>2098</v>
      </c>
      <c r="OB35" s="7"/>
      <c r="OC35" s="12" t="s">
        <v>938</v>
      </c>
      <c r="OD35" s="7"/>
      <c r="OE35" s="12" t="s">
        <v>2099</v>
      </c>
      <c r="OF35" s="7"/>
      <c r="OG35" s="12" t="s">
        <v>2100</v>
      </c>
      <c r="OH35" s="7"/>
      <c r="OI35" s="7"/>
      <c r="OJ35" s="7"/>
      <c r="OK35" s="7"/>
      <c r="OL35" s="7"/>
      <c r="OM35" s="7"/>
      <c r="ON35" s="7"/>
      <c r="OO35" s="12" t="s">
        <v>2101</v>
      </c>
      <c r="OP35" s="7"/>
      <c r="OQ35" s="12" t="s">
        <v>2102</v>
      </c>
      <c r="OR35" s="7"/>
      <c r="OS35" s="12" t="s">
        <v>2103</v>
      </c>
      <c r="OT35" s="7"/>
      <c r="OU35" s="12" t="s">
        <v>2104</v>
      </c>
      <c r="OV35" s="7"/>
      <c r="OW35" s="7"/>
      <c r="OX35" s="7"/>
      <c r="OY35" s="7"/>
      <c r="OZ35" s="7"/>
      <c r="PA35" s="7"/>
      <c r="PB35" s="7"/>
      <c r="PC35" s="7"/>
      <c r="PD35" s="7"/>
      <c r="PE35" s="12" t="s">
        <v>2105</v>
      </c>
      <c r="PF35" s="7"/>
      <c r="PG35" s="12" t="s">
        <v>938</v>
      </c>
      <c r="PH35" s="7"/>
      <c r="PI35" s="12" t="s">
        <v>1789</v>
      </c>
      <c r="PJ35" s="7"/>
      <c r="PK35" s="12" t="s">
        <v>2050</v>
      </c>
      <c r="PL35" s="7"/>
      <c r="PM35" s="7"/>
      <c r="PN35" s="7"/>
      <c r="PO35" s="12" t="s">
        <v>2106</v>
      </c>
      <c r="PP35" s="7"/>
      <c r="PQ35" s="12" t="s">
        <v>2107</v>
      </c>
      <c r="PR35" s="7"/>
      <c r="PS35" s="12" t="s">
        <v>2108</v>
      </c>
      <c r="PT35" s="7"/>
      <c r="PU35" s="7"/>
      <c r="PV35" s="7"/>
      <c r="PW35" s="12" t="s">
        <v>2109</v>
      </c>
      <c r="PX35" s="7"/>
      <c r="PY35" s="12" t="s">
        <v>2110</v>
      </c>
      <c r="PZ35" s="7"/>
      <c r="QA35" s="12" t="s">
        <v>1277</v>
      </c>
      <c r="QB35" s="7"/>
      <c r="QC35" s="7"/>
      <c r="QD35" s="7"/>
      <c r="QE35" s="7"/>
      <c r="QF35" s="7"/>
      <c r="QG35" s="7"/>
      <c r="QH35" s="12" t="s">
        <v>1557</v>
      </c>
      <c r="QI35" s="12" t="s">
        <v>2016</v>
      </c>
      <c r="QJ35" s="12">
        <v>100</v>
      </c>
      <c r="QK35" s="12">
        <v>200</v>
      </c>
      <c r="QL35" s="7"/>
      <c r="QM35" s="7"/>
      <c r="QU35" s="13" t="s">
        <v>2111</v>
      </c>
      <c r="QV35" s="13">
        <v>4</v>
      </c>
      <c r="QW35" s="14" t="s">
        <v>1882</v>
      </c>
      <c r="QX35" s="13" t="s">
        <v>1952</v>
      </c>
      <c r="QZ35" s="13" t="s">
        <v>1629</v>
      </c>
      <c r="RA35" s="6" t="s">
        <v>1720</v>
      </c>
      <c r="RD35" s="14" t="s">
        <v>1720</v>
      </c>
      <c r="RE35" s="13" t="s">
        <v>2096</v>
      </c>
      <c r="RF35" s="5" t="s">
        <v>2097</v>
      </c>
      <c r="RG35" s="13" t="s">
        <v>2067</v>
      </c>
      <c r="RH35" s="5" t="s">
        <v>2098</v>
      </c>
      <c r="RI35" s="14" t="s">
        <v>938</v>
      </c>
      <c r="RJ35" s="13" t="s">
        <v>2099</v>
      </c>
      <c r="RK35" s="6" t="s">
        <v>2081</v>
      </c>
      <c r="RO35" s="14" t="s">
        <v>2101</v>
      </c>
      <c r="RP35" s="13" t="s">
        <v>2102</v>
      </c>
      <c r="RQ35" s="5" t="s">
        <v>2103</v>
      </c>
      <c r="RR35" s="13" t="s">
        <v>2104</v>
      </c>
      <c r="RW35" s="14" t="s">
        <v>2105</v>
      </c>
      <c r="RX35" s="13" t="s">
        <v>938</v>
      </c>
      <c r="RY35" s="6" t="s">
        <v>1789</v>
      </c>
      <c r="RZ35" s="6" t="s">
        <v>2050</v>
      </c>
      <c r="SB35" s="14" t="s">
        <v>2106</v>
      </c>
      <c r="SC35" s="14" t="s">
        <v>2107</v>
      </c>
      <c r="SD35" s="13" t="s">
        <v>2108</v>
      </c>
      <c r="SF35" s="13" t="s">
        <v>2112</v>
      </c>
      <c r="SG35" s="6" t="s">
        <v>2110</v>
      </c>
      <c r="SI35" s="13" t="s">
        <v>1277</v>
      </c>
      <c r="SN35" s="13" t="s">
        <v>2113</v>
      </c>
    </row>
    <row r="36" ht="14.25" customHeight="1" outlineLevel="1" spans="7:508">
      <c r="G36" s="55">
        <v>29</v>
      </c>
      <c r="H36" s="55" t="s">
        <v>42</v>
      </c>
      <c r="I36" s="55" t="s">
        <v>1260</v>
      </c>
      <c r="J36" s="55" t="s">
        <v>1939</v>
      </c>
      <c r="K36" s="55" t="s">
        <v>1249</v>
      </c>
      <c r="L36" s="55">
        <v>0.25</v>
      </c>
      <c r="X36" s="55">
        <v>29</v>
      </c>
      <c r="Y36" s="55" t="s">
        <v>1250</v>
      </c>
      <c r="Z36" s="55" t="s">
        <v>1260</v>
      </c>
      <c r="AA36" s="55">
        <v>18</v>
      </c>
      <c r="AB36" s="55">
        <v>0.25</v>
      </c>
      <c r="AD36" s="12">
        <v>29</v>
      </c>
      <c r="AE36" s="12" t="s">
        <v>2114</v>
      </c>
      <c r="AF36" s="12" t="s">
        <v>1383</v>
      </c>
      <c r="AG36" s="12" t="s">
        <v>2074</v>
      </c>
      <c r="AH36" s="12" t="s">
        <v>2115</v>
      </c>
      <c r="AJ36" s="55">
        <v>29</v>
      </c>
      <c r="AK36" s="55" t="s">
        <v>1706</v>
      </c>
      <c r="AL36" s="55" t="s">
        <v>1251</v>
      </c>
      <c r="AM36" s="55" t="s">
        <v>88</v>
      </c>
      <c r="AN36" s="55" t="s">
        <v>1258</v>
      </c>
      <c r="AO36" s="55">
        <v>1</v>
      </c>
      <c r="AQ36" s="55">
        <v>29</v>
      </c>
      <c r="AR36" s="55" t="s">
        <v>1246</v>
      </c>
      <c r="AS36" s="55" t="s">
        <v>1251</v>
      </c>
      <c r="AT36" s="55" t="s">
        <v>1094</v>
      </c>
      <c r="AU36" s="55" t="s">
        <v>1249</v>
      </c>
      <c r="AV36" s="55">
        <v>1</v>
      </c>
      <c r="AX36" s="55">
        <v>29</v>
      </c>
      <c r="AY36" s="55" t="s">
        <v>1250</v>
      </c>
      <c r="AZ36" s="55" t="s">
        <v>1251</v>
      </c>
      <c r="BA36" s="55">
        <v>34</v>
      </c>
      <c r="BB36" s="55">
        <v>34</v>
      </c>
      <c r="BC36" s="55" t="s">
        <v>1249</v>
      </c>
      <c r="BD36" s="55">
        <v>1.21</v>
      </c>
      <c r="BF36" s="55">
        <v>29</v>
      </c>
      <c r="BG36" s="55" t="s">
        <v>1246</v>
      </c>
      <c r="BH36" s="55" t="s">
        <v>1251</v>
      </c>
      <c r="BI36" s="55">
        <v>11</v>
      </c>
      <c r="BJ36" s="55">
        <v>999</v>
      </c>
      <c r="BK36" s="55">
        <v>6</v>
      </c>
      <c r="BL36" s="55">
        <v>10</v>
      </c>
      <c r="BM36" s="55" t="s">
        <v>1249</v>
      </c>
      <c r="BN36" s="55">
        <v>0.975</v>
      </c>
      <c r="BP36" s="55">
        <v>29</v>
      </c>
      <c r="BQ36" s="55" t="s">
        <v>1250</v>
      </c>
      <c r="BR36" s="55" t="s">
        <v>1251</v>
      </c>
      <c r="BS36" s="55" t="s">
        <v>134</v>
      </c>
      <c r="BT36" s="55" t="s">
        <v>1643</v>
      </c>
      <c r="BU36" s="55">
        <v>101</v>
      </c>
      <c r="BV36" s="55">
        <v>9999</v>
      </c>
      <c r="BW36" s="55" t="s">
        <v>1249</v>
      </c>
      <c r="BX36" s="55">
        <v>0</v>
      </c>
      <c r="BZ36" s="55">
        <v>29</v>
      </c>
      <c r="CA36" s="55" t="s">
        <v>1250</v>
      </c>
      <c r="CB36" s="55" t="s">
        <v>1251</v>
      </c>
      <c r="CC36" s="55">
        <v>3</v>
      </c>
      <c r="CD36" s="55" t="s">
        <v>1249</v>
      </c>
      <c r="CE36" s="55">
        <v>1.5</v>
      </c>
      <c r="CG36" s="55">
        <v>29</v>
      </c>
      <c r="CH36" s="55" t="s">
        <v>42</v>
      </c>
      <c r="CI36" s="55" t="s">
        <v>1251</v>
      </c>
      <c r="CJ36" s="55">
        <v>0</v>
      </c>
      <c r="CK36" s="55">
        <v>99999</v>
      </c>
      <c r="CL36" s="55" t="s">
        <v>1249</v>
      </c>
      <c r="CM36" s="55">
        <v>2</v>
      </c>
      <c r="CS36" s="55">
        <v>29</v>
      </c>
      <c r="CT36" s="55" t="s">
        <v>1706</v>
      </c>
      <c r="CU36" s="55" t="s">
        <v>1251</v>
      </c>
      <c r="CV36" s="55">
        <v>1</v>
      </c>
      <c r="CW36" s="55" t="s">
        <v>1258</v>
      </c>
      <c r="CX36" s="55">
        <v>1</v>
      </c>
      <c r="CZ36" s="55">
        <v>29</v>
      </c>
      <c r="DA36" s="55" t="s">
        <v>1246</v>
      </c>
      <c r="DB36" s="55" t="s">
        <v>1251</v>
      </c>
      <c r="DC36" s="55">
        <v>5</v>
      </c>
      <c r="DD36" s="55" t="s">
        <v>1249</v>
      </c>
      <c r="DE36" s="55">
        <v>1</v>
      </c>
      <c r="DG36" s="55">
        <v>29</v>
      </c>
      <c r="DH36" s="55" t="s">
        <v>1232</v>
      </c>
      <c r="DI36" s="55" t="s">
        <v>1251</v>
      </c>
      <c r="DJ36" s="55" t="s">
        <v>1486</v>
      </c>
      <c r="DK36" s="55" t="s">
        <v>1258</v>
      </c>
      <c r="DL36" s="55">
        <v>0.95</v>
      </c>
      <c r="DN36" s="55">
        <v>29</v>
      </c>
      <c r="DO36" s="55" t="s">
        <v>42</v>
      </c>
      <c r="DP36" s="55" t="s">
        <v>1259</v>
      </c>
      <c r="DQ36" s="55" t="s">
        <v>1260</v>
      </c>
      <c r="DR36" s="55" t="s">
        <v>1261</v>
      </c>
      <c r="DS36" s="55">
        <v>33068</v>
      </c>
      <c r="DT36" s="55">
        <v>10000</v>
      </c>
      <c r="DU36" s="55" t="s">
        <v>1249</v>
      </c>
      <c r="DV36" s="55">
        <v>1</v>
      </c>
      <c r="DX36" s="55">
        <v>29</v>
      </c>
      <c r="DY36" s="55" t="s">
        <v>1246</v>
      </c>
      <c r="DZ36" s="55" t="s">
        <v>1251</v>
      </c>
      <c r="EA36" s="55">
        <v>5000</v>
      </c>
      <c r="EB36" s="20"/>
      <c r="EC36" s="55" t="s">
        <v>1249</v>
      </c>
      <c r="ED36" s="55">
        <v>0.9</v>
      </c>
      <c r="EM36" s="55">
        <v>29</v>
      </c>
      <c r="EN36" s="55" t="s">
        <v>42</v>
      </c>
      <c r="EO36" s="55" t="s">
        <v>1251</v>
      </c>
      <c r="EP36" s="55" t="s">
        <v>2116</v>
      </c>
      <c r="EQ36" s="55">
        <v>-1</v>
      </c>
      <c r="ER36" s="55">
        <v>-1</v>
      </c>
      <c r="ES36" s="55" t="s">
        <v>1249</v>
      </c>
      <c r="ET36" s="55">
        <v>1.42</v>
      </c>
      <c r="EV36" s="55">
        <v>29</v>
      </c>
      <c r="EW36" s="55" t="s">
        <v>42</v>
      </c>
      <c r="EX36" s="55" t="s">
        <v>1343</v>
      </c>
      <c r="EY36" s="55">
        <v>1</v>
      </c>
      <c r="EZ36" s="55">
        <v>0</v>
      </c>
      <c r="FA36" s="55">
        <v>1994</v>
      </c>
      <c r="FB36" s="55" t="s">
        <v>1361</v>
      </c>
      <c r="FC36" s="55" t="s">
        <v>1249</v>
      </c>
      <c r="FD36" s="55">
        <v>2.25</v>
      </c>
      <c r="FF36" s="55">
        <v>29</v>
      </c>
      <c r="FG36" s="55" t="s">
        <v>42</v>
      </c>
      <c r="FH36" s="55" t="s">
        <v>763</v>
      </c>
      <c r="FI36" s="55">
        <v>2</v>
      </c>
      <c r="FJ36" s="55">
        <v>2500</v>
      </c>
      <c r="FK36" s="55" t="s">
        <v>1249</v>
      </c>
      <c r="FL36" s="55">
        <v>0.95</v>
      </c>
      <c r="GH36" s="55">
        <v>29</v>
      </c>
      <c r="GI36" s="55" t="s">
        <v>1250</v>
      </c>
      <c r="GJ36" s="55" t="s">
        <v>1251</v>
      </c>
      <c r="GK36" s="55">
        <v>38000</v>
      </c>
      <c r="GL36" s="55">
        <v>165</v>
      </c>
      <c r="GT36" s="55">
        <v>29</v>
      </c>
      <c r="GU36" s="55" t="s">
        <v>2094</v>
      </c>
      <c r="GV36" s="55" t="s">
        <v>1263</v>
      </c>
      <c r="GW36" s="55" t="s">
        <v>134</v>
      </c>
      <c r="GX36" s="55" t="s">
        <v>88</v>
      </c>
      <c r="GY36" s="55" t="s">
        <v>1258</v>
      </c>
      <c r="GZ36" s="55">
        <v>0.0083</v>
      </c>
      <c r="HB36" s="55">
        <v>29</v>
      </c>
      <c r="HC36" s="55" t="s">
        <v>1706</v>
      </c>
      <c r="HD36" s="55" t="s">
        <v>1263</v>
      </c>
      <c r="HE36" s="55" t="s">
        <v>134</v>
      </c>
      <c r="HF36" s="55">
        <v>0</v>
      </c>
      <c r="HG36" s="55" t="s">
        <v>1258</v>
      </c>
      <c r="HH36" s="55">
        <v>0</v>
      </c>
      <c r="IJ36" s="55">
        <v>29</v>
      </c>
      <c r="IK36" s="55" t="s">
        <v>2052</v>
      </c>
      <c r="IL36" s="55" t="s">
        <v>1251</v>
      </c>
      <c r="IM36" s="55">
        <v>0</v>
      </c>
      <c r="IN36" s="55" t="s">
        <v>1258</v>
      </c>
      <c r="IO36" s="55">
        <v>0</v>
      </c>
      <c r="IQ36" s="55">
        <v>29</v>
      </c>
      <c r="IR36" s="55" t="s">
        <v>1309</v>
      </c>
      <c r="IS36" s="55" t="s">
        <v>1251</v>
      </c>
      <c r="IT36" s="55">
        <v>0</v>
      </c>
      <c r="IU36" s="55">
        <v>0</v>
      </c>
      <c r="IW36" s="55">
        <v>29</v>
      </c>
      <c r="IX36" s="55" t="s">
        <v>1250</v>
      </c>
      <c r="IY36" s="55" t="s">
        <v>1410</v>
      </c>
      <c r="IZ36" s="55" t="s">
        <v>1447</v>
      </c>
      <c r="JA36" s="55">
        <v>300</v>
      </c>
      <c r="JJ36" s="55">
        <v>29</v>
      </c>
      <c r="JK36" s="55" t="s">
        <v>1966</v>
      </c>
      <c r="JL36" s="55" t="s">
        <v>1261</v>
      </c>
      <c r="JM36" s="55" t="s">
        <v>1261</v>
      </c>
      <c r="JN36" s="55" t="s">
        <v>1261</v>
      </c>
      <c r="JO36" s="55">
        <v>1</v>
      </c>
      <c r="JP36" s="55">
        <v>1</v>
      </c>
      <c r="JQ36" s="55">
        <v>1</v>
      </c>
      <c r="JW36" s="12">
        <v>29</v>
      </c>
      <c r="JX36" s="12" t="s">
        <v>665</v>
      </c>
      <c r="JY36" s="12" t="s">
        <v>1771</v>
      </c>
      <c r="KA36" s="12">
        <v>29</v>
      </c>
      <c r="KB36" s="12" t="s">
        <v>2117</v>
      </c>
      <c r="KC36" s="12">
        <v>0.45</v>
      </c>
      <c r="KE36" s="37">
        <v>29</v>
      </c>
      <c r="KF36" s="12" t="s">
        <v>1261</v>
      </c>
      <c r="KG36" s="12" t="s">
        <v>2118</v>
      </c>
      <c r="KH36" s="12">
        <v>100</v>
      </c>
      <c r="KJ36" s="12">
        <v>29</v>
      </c>
      <c r="KK36" s="12" t="s">
        <v>1246</v>
      </c>
      <c r="KL36" s="12" t="s">
        <v>2056</v>
      </c>
      <c r="KM36" s="12">
        <v>0.01</v>
      </c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12" t="s">
        <v>1587</v>
      </c>
      <c r="NH36" s="7"/>
      <c r="NI36" s="7"/>
      <c r="NJ36" s="7"/>
      <c r="NK36" s="12" t="s">
        <v>2119</v>
      </c>
      <c r="NL36" s="7"/>
      <c r="NM36" s="12" t="s">
        <v>2120</v>
      </c>
      <c r="NN36" s="7"/>
      <c r="NO36" s="7"/>
      <c r="NP36" s="7"/>
      <c r="NQ36" s="7"/>
      <c r="NR36" s="7"/>
      <c r="NS36" s="12" t="s">
        <v>2121</v>
      </c>
      <c r="NT36" s="7"/>
      <c r="NU36" s="12" t="s">
        <v>1006</v>
      </c>
      <c r="NV36" s="7"/>
      <c r="NW36" s="12" t="s">
        <v>2065</v>
      </c>
      <c r="NX36" s="7"/>
      <c r="NY36" s="12" t="s">
        <v>2122</v>
      </c>
      <c r="NZ36" s="7"/>
      <c r="OA36" s="12" t="s">
        <v>1587</v>
      </c>
      <c r="OB36" s="7"/>
      <c r="OC36" s="12" t="s">
        <v>1795</v>
      </c>
      <c r="OD36" s="7"/>
      <c r="OE36" s="12" t="s">
        <v>2123</v>
      </c>
      <c r="OF36" s="7"/>
      <c r="OG36" s="12" t="s">
        <v>2124</v>
      </c>
      <c r="OH36" s="7"/>
      <c r="OI36" s="7"/>
      <c r="OJ36" s="7"/>
      <c r="OK36" s="7"/>
      <c r="OL36" s="7"/>
      <c r="OM36" s="7"/>
      <c r="ON36" s="7"/>
      <c r="OO36" s="12" t="s">
        <v>1430</v>
      </c>
      <c r="OP36" s="7"/>
      <c r="OQ36" s="12" t="s">
        <v>2125</v>
      </c>
      <c r="OR36" s="7"/>
      <c r="OS36" s="12" t="s">
        <v>1950</v>
      </c>
      <c r="OT36" s="7"/>
      <c r="OU36" s="12" t="s">
        <v>938</v>
      </c>
      <c r="OV36" s="7"/>
      <c r="OW36" s="7"/>
      <c r="OX36" s="7"/>
      <c r="OY36" s="7"/>
      <c r="OZ36" s="7"/>
      <c r="PA36" s="7"/>
      <c r="PB36" s="7"/>
      <c r="PC36" s="7"/>
      <c r="PD36" s="7"/>
      <c r="PE36" s="12" t="s">
        <v>2126</v>
      </c>
      <c r="PF36" s="7"/>
      <c r="PG36" s="12" t="s">
        <v>2127</v>
      </c>
      <c r="PH36" s="7"/>
      <c r="PI36" s="12" t="s">
        <v>2128</v>
      </c>
      <c r="PJ36" s="7"/>
      <c r="PK36" s="12" t="s">
        <v>2129</v>
      </c>
      <c r="PL36" s="7"/>
      <c r="PM36" s="7"/>
      <c r="PN36" s="7"/>
      <c r="PO36" s="12" t="s">
        <v>2130</v>
      </c>
      <c r="PP36" s="7"/>
      <c r="PQ36" s="12" t="s">
        <v>2067</v>
      </c>
      <c r="PR36" s="7"/>
      <c r="PS36" s="12" t="s">
        <v>1317</v>
      </c>
      <c r="PT36" s="7"/>
      <c r="PU36" s="7"/>
      <c r="PV36" s="7"/>
      <c r="PW36" s="12" t="s">
        <v>2131</v>
      </c>
      <c r="PX36" s="7"/>
      <c r="PY36" s="12" t="s">
        <v>2132</v>
      </c>
      <c r="PZ36" s="7"/>
      <c r="QA36" s="12" t="s">
        <v>2133</v>
      </c>
      <c r="QB36" s="7"/>
      <c r="QC36" s="7"/>
      <c r="QD36" s="7"/>
      <c r="QE36" s="7"/>
      <c r="QF36" s="7"/>
      <c r="QG36" s="7"/>
      <c r="QH36" s="12" t="s">
        <v>2134</v>
      </c>
      <c r="QI36" s="12" t="s">
        <v>2135</v>
      </c>
      <c r="QJ36" s="12">
        <v>100</v>
      </c>
      <c r="QK36" s="12">
        <v>200</v>
      </c>
      <c r="QL36" s="7"/>
      <c r="QM36" s="7"/>
      <c r="QU36" s="13" t="s">
        <v>2136</v>
      </c>
      <c r="QV36" s="13">
        <v>4</v>
      </c>
      <c r="QW36" s="14" t="s">
        <v>1703</v>
      </c>
      <c r="QX36" s="13" t="s">
        <v>1587</v>
      </c>
      <c r="QZ36" s="13" t="s">
        <v>2119</v>
      </c>
      <c r="RA36" s="6" t="s">
        <v>2120</v>
      </c>
      <c r="RD36" s="14" t="s">
        <v>2025</v>
      </c>
      <c r="RE36" s="13" t="s">
        <v>1006</v>
      </c>
      <c r="RF36" s="5" t="s">
        <v>2065</v>
      </c>
      <c r="RG36" s="13" t="s">
        <v>2122</v>
      </c>
      <c r="RH36" s="5" t="s">
        <v>1587</v>
      </c>
      <c r="RI36" s="14" t="s">
        <v>1795</v>
      </c>
      <c r="RJ36" s="13" t="s">
        <v>2123</v>
      </c>
      <c r="RK36" s="6" t="s">
        <v>2100</v>
      </c>
      <c r="RO36" s="14" t="s">
        <v>1430</v>
      </c>
      <c r="RP36" s="13" t="s">
        <v>2125</v>
      </c>
      <c r="RQ36" s="5" t="s">
        <v>1950</v>
      </c>
      <c r="RR36" s="13" t="s">
        <v>938</v>
      </c>
      <c r="RW36" s="14" t="s">
        <v>2126</v>
      </c>
      <c r="RX36" s="13" t="s">
        <v>2127</v>
      </c>
      <c r="RY36" s="6" t="s">
        <v>2128</v>
      </c>
      <c r="RZ36" s="6" t="s">
        <v>2129</v>
      </c>
      <c r="SB36" s="14" t="s">
        <v>2130</v>
      </c>
      <c r="SC36" s="14" t="s">
        <v>2067</v>
      </c>
      <c r="SD36" s="13" t="s">
        <v>1317</v>
      </c>
      <c r="SF36" s="13" t="s">
        <v>2137</v>
      </c>
      <c r="SG36" s="6" t="s">
        <v>2132</v>
      </c>
      <c r="SI36" s="13" t="s">
        <v>2133</v>
      </c>
      <c r="SN36" s="13" t="s">
        <v>2138</v>
      </c>
    </row>
    <row r="37" ht="14.25" customHeight="1" outlineLevel="1" spans="7:508">
      <c r="G37" s="55">
        <v>30</v>
      </c>
      <c r="H37" s="55" t="s">
        <v>42</v>
      </c>
      <c r="I37" s="55" t="s">
        <v>1260</v>
      </c>
      <c r="J37" s="55" t="s">
        <v>1964</v>
      </c>
      <c r="K37" s="55" t="s">
        <v>1249</v>
      </c>
      <c r="L37" s="55">
        <v>0.25</v>
      </c>
      <c r="X37" s="55">
        <v>30</v>
      </c>
      <c r="Y37" s="55" t="s">
        <v>1250</v>
      </c>
      <c r="Z37" s="55" t="s">
        <v>1260</v>
      </c>
      <c r="AA37" s="55">
        <v>19</v>
      </c>
      <c r="AB37" s="55">
        <v>0.25</v>
      </c>
      <c r="AD37" s="12">
        <v>30</v>
      </c>
      <c r="AE37" s="12" t="s">
        <v>2139</v>
      </c>
      <c r="AF37" s="12" t="s">
        <v>1383</v>
      </c>
      <c r="AG37" s="12" t="s">
        <v>2074</v>
      </c>
      <c r="AH37" s="12" t="s">
        <v>2115</v>
      </c>
      <c r="AJ37" s="55">
        <v>30</v>
      </c>
      <c r="AK37" s="55" t="s">
        <v>1250</v>
      </c>
      <c r="AL37" s="55" t="s">
        <v>1251</v>
      </c>
      <c r="AM37" s="55" t="s">
        <v>88</v>
      </c>
      <c r="AN37" s="55" t="s">
        <v>1249</v>
      </c>
      <c r="AO37" s="55">
        <v>1</v>
      </c>
      <c r="AQ37" s="55">
        <v>30</v>
      </c>
      <c r="AR37" s="55" t="s">
        <v>1309</v>
      </c>
      <c r="AS37" s="55" t="s">
        <v>1251</v>
      </c>
      <c r="AT37" s="55" t="s">
        <v>1094</v>
      </c>
      <c r="AU37" s="55" t="s">
        <v>1249</v>
      </c>
      <c r="AV37" s="55">
        <v>1</v>
      </c>
      <c r="AX37" s="55">
        <v>30</v>
      </c>
      <c r="AY37" s="55" t="s">
        <v>1250</v>
      </c>
      <c r="AZ37" s="55" t="s">
        <v>1251</v>
      </c>
      <c r="BA37" s="55">
        <v>35</v>
      </c>
      <c r="BB37" s="55">
        <v>35</v>
      </c>
      <c r="BC37" s="55" t="s">
        <v>1249</v>
      </c>
      <c r="BD37" s="55">
        <v>1.22</v>
      </c>
      <c r="BF37" s="55">
        <v>30</v>
      </c>
      <c r="BG37" s="55" t="s">
        <v>1309</v>
      </c>
      <c r="BH37" s="55" t="s">
        <v>1251</v>
      </c>
      <c r="BI37" s="55">
        <v>11</v>
      </c>
      <c r="BJ37" s="55">
        <v>999</v>
      </c>
      <c r="BK37" s="55">
        <v>6</v>
      </c>
      <c r="BL37" s="55">
        <v>10</v>
      </c>
      <c r="BM37" s="55" t="s">
        <v>1249</v>
      </c>
      <c r="BN37" s="55">
        <v>0.975</v>
      </c>
      <c r="BP37" s="55">
        <v>30</v>
      </c>
      <c r="BQ37" s="55" t="s">
        <v>1250</v>
      </c>
      <c r="BR37" s="55" t="s">
        <v>1251</v>
      </c>
      <c r="BS37" s="55" t="s">
        <v>134</v>
      </c>
      <c r="BT37" s="55" t="s">
        <v>1764</v>
      </c>
      <c r="BU37" s="55">
        <v>101</v>
      </c>
      <c r="BV37" s="55">
        <v>9999</v>
      </c>
      <c r="BW37" s="55" t="s">
        <v>1249</v>
      </c>
      <c r="BX37" s="55">
        <v>0</v>
      </c>
      <c r="BZ37" s="55">
        <v>30</v>
      </c>
      <c r="CA37" s="55" t="s">
        <v>1250</v>
      </c>
      <c r="CB37" s="55" t="s">
        <v>1251</v>
      </c>
      <c r="CC37" s="55">
        <v>4</v>
      </c>
      <c r="CD37" s="55" t="s">
        <v>1249</v>
      </c>
      <c r="CE37" s="55">
        <v>2</v>
      </c>
      <c r="CG37" s="55">
        <v>30</v>
      </c>
      <c r="CH37" s="55" t="s">
        <v>42</v>
      </c>
      <c r="CI37" s="55" t="s">
        <v>1251</v>
      </c>
      <c r="CJ37" s="55">
        <v>100000</v>
      </c>
      <c r="CK37" s="55">
        <v>149999</v>
      </c>
      <c r="CL37" s="55" t="s">
        <v>1249</v>
      </c>
      <c r="CM37" s="55">
        <v>1.35</v>
      </c>
      <c r="CS37" s="55">
        <v>30</v>
      </c>
      <c r="CT37" s="55" t="s">
        <v>1232</v>
      </c>
      <c r="CU37" s="55" t="s">
        <v>1251</v>
      </c>
      <c r="CV37" s="55">
        <v>2</v>
      </c>
      <c r="CW37" s="55" t="s">
        <v>1258</v>
      </c>
      <c r="CX37" s="55">
        <v>1.1</v>
      </c>
      <c r="CZ37" s="55">
        <v>30</v>
      </c>
      <c r="DA37" s="55" t="s">
        <v>1309</v>
      </c>
      <c r="DB37" s="55" t="s">
        <v>1251</v>
      </c>
      <c r="DC37" s="55">
        <v>5</v>
      </c>
      <c r="DD37" s="55" t="s">
        <v>1249</v>
      </c>
      <c r="DE37" s="55">
        <v>1</v>
      </c>
      <c r="DG37" s="55">
        <v>30</v>
      </c>
      <c r="DH37" s="55" t="s">
        <v>1566</v>
      </c>
      <c r="DI37" s="55" t="s">
        <v>1251</v>
      </c>
      <c r="DJ37" s="55" t="s">
        <v>1486</v>
      </c>
      <c r="DK37" s="55" t="s">
        <v>1258</v>
      </c>
      <c r="DL37" s="55">
        <v>0.95</v>
      </c>
      <c r="DN37" s="55">
        <v>30</v>
      </c>
      <c r="DO37" s="55" t="s">
        <v>42</v>
      </c>
      <c r="DP37" s="55" t="s">
        <v>1259</v>
      </c>
      <c r="DQ37" s="55" t="s">
        <v>1260</v>
      </c>
      <c r="DR37" s="55" t="s">
        <v>1261</v>
      </c>
      <c r="DS37" s="55">
        <v>33076</v>
      </c>
      <c r="DT37" s="55">
        <v>10000</v>
      </c>
      <c r="DU37" s="55" t="s">
        <v>1249</v>
      </c>
      <c r="DV37" s="55">
        <v>1</v>
      </c>
      <c r="DX37" s="55">
        <v>30</v>
      </c>
      <c r="DY37" s="55" t="s">
        <v>1309</v>
      </c>
      <c r="DZ37" s="55" t="s">
        <v>1251</v>
      </c>
      <c r="EA37" s="55">
        <v>5000</v>
      </c>
      <c r="EB37" s="20"/>
      <c r="EC37" s="55" t="s">
        <v>1249</v>
      </c>
      <c r="ED37" s="55">
        <v>0.9</v>
      </c>
      <c r="EM37" s="55">
        <v>30</v>
      </c>
      <c r="EN37" s="55" t="s">
        <v>42</v>
      </c>
      <c r="EO37" s="55" t="s">
        <v>1251</v>
      </c>
      <c r="EP37" s="55" t="s">
        <v>2140</v>
      </c>
      <c r="EQ37" s="55">
        <v>-1</v>
      </c>
      <c r="ER37" s="55">
        <v>-1</v>
      </c>
      <c r="ES37" s="55" t="s">
        <v>1249</v>
      </c>
      <c r="ET37" s="55">
        <v>1.41</v>
      </c>
      <c r="EV37" s="55">
        <v>30</v>
      </c>
      <c r="EW37" s="55" t="s">
        <v>42</v>
      </c>
      <c r="EX37" s="55" t="s">
        <v>1343</v>
      </c>
      <c r="EY37" s="55">
        <v>1</v>
      </c>
      <c r="EZ37" s="55">
        <v>1995</v>
      </c>
      <c r="FA37" s="55">
        <v>2999</v>
      </c>
      <c r="FB37" s="55" t="s">
        <v>1361</v>
      </c>
      <c r="FC37" s="55" t="s">
        <v>1249</v>
      </c>
      <c r="FD37" s="55">
        <v>2.5</v>
      </c>
      <c r="FF37" s="55">
        <v>30</v>
      </c>
      <c r="FG37" s="55" t="s">
        <v>42</v>
      </c>
      <c r="FH37" s="55" t="s">
        <v>763</v>
      </c>
      <c r="FI37" s="55">
        <v>2</v>
      </c>
      <c r="FJ37" s="55">
        <v>5000</v>
      </c>
      <c r="FK37" s="55" t="s">
        <v>1249</v>
      </c>
      <c r="FL37" s="55">
        <v>0.84</v>
      </c>
      <c r="GH37" s="55">
        <v>30</v>
      </c>
      <c r="GI37" s="55" t="s">
        <v>1250</v>
      </c>
      <c r="GJ37" s="55" t="s">
        <v>1251</v>
      </c>
      <c r="GK37" s="55">
        <v>39000</v>
      </c>
      <c r="GL37" s="55">
        <v>170</v>
      </c>
      <c r="GT37" s="55">
        <v>30</v>
      </c>
      <c r="GU37" s="55" t="s">
        <v>2052</v>
      </c>
      <c r="GV37" s="55" t="s">
        <v>1263</v>
      </c>
      <c r="GW37" s="55" t="s">
        <v>134</v>
      </c>
      <c r="GX37" s="55" t="s">
        <v>1360</v>
      </c>
      <c r="GY37" s="55" t="s">
        <v>1258</v>
      </c>
      <c r="GZ37" s="55">
        <v>0.0125</v>
      </c>
      <c r="HB37" s="55">
        <v>30</v>
      </c>
      <c r="HC37" s="55" t="s">
        <v>1232</v>
      </c>
      <c r="HD37" s="55" t="s">
        <v>1263</v>
      </c>
      <c r="HE37" s="55" t="s">
        <v>134</v>
      </c>
      <c r="HF37" s="55">
        <v>10</v>
      </c>
      <c r="HG37" s="55" t="s">
        <v>1258</v>
      </c>
      <c r="HH37" s="55">
        <v>0.9</v>
      </c>
      <c r="IJ37" s="55">
        <v>30</v>
      </c>
      <c r="IK37" s="55" t="s">
        <v>1250</v>
      </c>
      <c r="IL37" s="55" t="s">
        <v>1251</v>
      </c>
      <c r="IM37" s="55">
        <v>0</v>
      </c>
      <c r="IN37" s="55" t="s">
        <v>1249</v>
      </c>
      <c r="IO37" s="55">
        <v>0</v>
      </c>
      <c r="IQ37" s="55">
        <v>30</v>
      </c>
      <c r="IR37" s="55" t="s">
        <v>1309</v>
      </c>
      <c r="IS37" s="55" t="s">
        <v>1251</v>
      </c>
      <c r="IT37" s="55">
        <v>1000</v>
      </c>
      <c r="IU37" s="55">
        <v>0</v>
      </c>
      <c r="IW37" s="55">
        <v>30</v>
      </c>
      <c r="IX37" s="55" t="s">
        <v>1250</v>
      </c>
      <c r="IY37" s="55" t="s">
        <v>1410</v>
      </c>
      <c r="IZ37" s="55" t="s">
        <v>1487</v>
      </c>
      <c r="JA37" s="55">
        <v>300</v>
      </c>
      <c r="JJ37" s="55">
        <v>30</v>
      </c>
      <c r="JK37" s="55" t="s">
        <v>1598</v>
      </c>
      <c r="JL37" s="55" t="s">
        <v>1261</v>
      </c>
      <c r="JM37" s="55" t="s">
        <v>1261</v>
      </c>
      <c r="JN37" s="55" t="s">
        <v>1261</v>
      </c>
      <c r="JO37" s="55">
        <v>1</v>
      </c>
      <c r="JP37" s="55">
        <v>1</v>
      </c>
      <c r="JQ37" s="55">
        <v>1</v>
      </c>
      <c r="JW37" s="12">
        <v>30</v>
      </c>
      <c r="JX37" s="12" t="s">
        <v>665</v>
      </c>
      <c r="JY37" s="12" t="s">
        <v>938</v>
      </c>
      <c r="KA37" s="12">
        <v>30</v>
      </c>
      <c r="KB37" s="12" t="s">
        <v>2141</v>
      </c>
      <c r="KC37" s="12">
        <v>0.4</v>
      </c>
      <c r="KE37" s="37">
        <v>30</v>
      </c>
      <c r="KF37" s="12" t="s">
        <v>1261</v>
      </c>
      <c r="KG37" s="12" t="s">
        <v>1470</v>
      </c>
      <c r="KH37" s="12">
        <v>100</v>
      </c>
      <c r="KJ37" s="12">
        <v>30</v>
      </c>
      <c r="KK37" s="12" t="s">
        <v>1309</v>
      </c>
      <c r="KL37" s="12" t="s">
        <v>2056</v>
      </c>
      <c r="KM37" s="12">
        <v>0.01</v>
      </c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12" t="s">
        <v>1629</v>
      </c>
      <c r="NH37" s="7"/>
      <c r="NI37" s="7"/>
      <c r="NJ37" s="7"/>
      <c r="NK37" s="12" t="s">
        <v>1950</v>
      </c>
      <c r="NL37" s="7"/>
      <c r="NM37" s="12" t="s">
        <v>2142</v>
      </c>
      <c r="NN37" s="7"/>
      <c r="NO37" s="7"/>
      <c r="NP37" s="7"/>
      <c r="NQ37" s="7"/>
      <c r="NR37" s="7"/>
      <c r="NS37" s="12" t="s">
        <v>2143</v>
      </c>
      <c r="NT37" s="7"/>
      <c r="NU37" s="12" t="s">
        <v>1614</v>
      </c>
      <c r="NV37" s="7"/>
      <c r="NW37" s="12" t="s">
        <v>2144</v>
      </c>
      <c r="NX37" s="7"/>
      <c r="NY37" s="12" t="s">
        <v>1789</v>
      </c>
      <c r="NZ37" s="7"/>
      <c r="OA37" s="12" t="s">
        <v>1934</v>
      </c>
      <c r="OB37" s="7"/>
      <c r="OC37" s="12" t="s">
        <v>1748</v>
      </c>
      <c r="OD37" s="7"/>
      <c r="OE37" s="12" t="s">
        <v>1859</v>
      </c>
      <c r="OF37" s="7"/>
      <c r="OG37" s="12" t="s">
        <v>2145</v>
      </c>
      <c r="OH37" s="7"/>
      <c r="OI37" s="7"/>
      <c r="OJ37" s="7"/>
      <c r="OK37" s="7"/>
      <c r="OL37" s="7"/>
      <c r="OM37" s="7"/>
      <c r="ON37" s="7"/>
      <c r="OO37" s="12" t="s">
        <v>2146</v>
      </c>
      <c r="OP37" s="7"/>
      <c r="OQ37" s="12" t="s">
        <v>2147</v>
      </c>
      <c r="OR37" s="7"/>
      <c r="OS37" s="12" t="s">
        <v>2148</v>
      </c>
      <c r="OT37" s="7"/>
      <c r="OU37" s="12" t="s">
        <v>2149</v>
      </c>
      <c r="OV37" s="7"/>
      <c r="OW37" s="7"/>
      <c r="OX37" s="7"/>
      <c r="OY37" s="7"/>
      <c r="OZ37" s="7"/>
      <c r="PA37" s="7"/>
      <c r="PB37" s="7"/>
      <c r="PC37" s="7"/>
      <c r="PD37" s="7"/>
      <c r="PE37" s="12" t="s">
        <v>2124</v>
      </c>
      <c r="PF37" s="7"/>
      <c r="PG37" s="12" t="s">
        <v>2150</v>
      </c>
      <c r="PH37" s="7"/>
      <c r="PI37" s="12" t="s">
        <v>2151</v>
      </c>
      <c r="PJ37" s="7"/>
      <c r="PK37" s="7"/>
      <c r="PL37" s="7"/>
      <c r="PM37" s="7"/>
      <c r="PN37" s="7"/>
      <c r="PO37" s="12" t="s">
        <v>2152</v>
      </c>
      <c r="PP37" s="7"/>
      <c r="PQ37" s="12" t="s">
        <v>2153</v>
      </c>
      <c r="PR37" s="7"/>
      <c r="PS37" s="12" t="s">
        <v>1365</v>
      </c>
      <c r="PT37" s="7"/>
      <c r="PU37" s="7"/>
      <c r="PV37" s="7"/>
      <c r="PW37" s="12" t="s">
        <v>2154</v>
      </c>
      <c r="PX37" s="7"/>
      <c r="PY37" s="12" t="s">
        <v>2155</v>
      </c>
      <c r="PZ37" s="7"/>
      <c r="QA37" s="12" t="s">
        <v>2156</v>
      </c>
      <c r="QB37" s="7"/>
      <c r="QC37" s="7"/>
      <c r="QD37" s="7"/>
      <c r="QE37" s="7"/>
      <c r="QF37" s="7"/>
      <c r="QG37" s="7"/>
      <c r="QH37" s="12" t="s">
        <v>1675</v>
      </c>
      <c r="QI37" s="12" t="s">
        <v>1872</v>
      </c>
      <c r="QJ37" s="12">
        <v>100</v>
      </c>
      <c r="QK37" s="12">
        <v>200</v>
      </c>
      <c r="QL37" s="7"/>
      <c r="QM37" s="7"/>
      <c r="QU37" s="13" t="s">
        <v>2157</v>
      </c>
      <c r="QV37" s="13">
        <v>4</v>
      </c>
      <c r="QW37" s="14" t="s">
        <v>1007</v>
      </c>
      <c r="QX37" s="13" t="s">
        <v>1629</v>
      </c>
      <c r="QZ37" s="13" t="s">
        <v>1950</v>
      </c>
      <c r="RA37" s="6" t="s">
        <v>2142</v>
      </c>
      <c r="RD37" s="14" t="s">
        <v>2121</v>
      </c>
      <c r="RE37" s="13" t="s">
        <v>1614</v>
      </c>
      <c r="RF37" s="5" t="s">
        <v>2144</v>
      </c>
      <c r="RG37" s="13" t="s">
        <v>1789</v>
      </c>
      <c r="RH37" s="5" t="s">
        <v>1934</v>
      </c>
      <c r="RI37" s="14" t="s">
        <v>1748</v>
      </c>
      <c r="RJ37" s="13" t="s">
        <v>1859</v>
      </c>
      <c r="RK37" s="6" t="s">
        <v>2158</v>
      </c>
      <c r="RO37" s="14" t="s">
        <v>2146</v>
      </c>
      <c r="RP37" s="13" t="s">
        <v>2147</v>
      </c>
      <c r="RQ37" s="5" t="s">
        <v>2148</v>
      </c>
      <c r="RR37" s="13" t="s">
        <v>2149</v>
      </c>
      <c r="RW37" s="14" t="s">
        <v>2124</v>
      </c>
      <c r="RX37" s="13" t="s">
        <v>2150</v>
      </c>
      <c r="RY37" s="6" t="s">
        <v>2151</v>
      </c>
      <c r="SB37" s="14" t="s">
        <v>2152</v>
      </c>
      <c r="SC37" s="14" t="s">
        <v>2153</v>
      </c>
      <c r="SD37" s="13" t="s">
        <v>1365</v>
      </c>
      <c r="SF37" s="13" t="s">
        <v>1341</v>
      </c>
      <c r="SG37" s="6" t="s">
        <v>2155</v>
      </c>
      <c r="SI37" s="13" t="s">
        <v>2156</v>
      </c>
      <c r="SN37" s="13" t="s">
        <v>2159</v>
      </c>
    </row>
    <row r="38" ht="14.25" customHeight="1" outlineLevel="1" spans="7:508">
      <c r="G38" s="55">
        <v>31</v>
      </c>
      <c r="H38" s="55" t="s">
        <v>42</v>
      </c>
      <c r="I38" s="55" t="s">
        <v>1260</v>
      </c>
      <c r="J38" s="55" t="s">
        <v>1989</v>
      </c>
      <c r="K38" s="55" t="s">
        <v>1249</v>
      </c>
      <c r="L38" s="55">
        <v>0.25</v>
      </c>
      <c r="X38" s="55">
        <v>31</v>
      </c>
      <c r="Y38" s="55" t="s">
        <v>1250</v>
      </c>
      <c r="Z38" s="55" t="s">
        <v>1260</v>
      </c>
      <c r="AA38" s="55">
        <v>20</v>
      </c>
      <c r="AB38" s="55">
        <v>0.25</v>
      </c>
      <c r="AD38" s="12">
        <v>31</v>
      </c>
      <c r="AE38" s="12" t="s">
        <v>2160</v>
      </c>
      <c r="AF38" s="12" t="s">
        <v>1383</v>
      </c>
      <c r="AG38" s="12" t="s">
        <v>2074</v>
      </c>
      <c r="AH38" s="12" t="s">
        <v>2115</v>
      </c>
      <c r="AJ38" s="55">
        <v>31</v>
      </c>
      <c r="AK38" s="55" t="s">
        <v>1232</v>
      </c>
      <c r="AL38" s="55" t="s">
        <v>1251</v>
      </c>
      <c r="AM38" s="55" t="s">
        <v>1916</v>
      </c>
      <c r="AN38" s="55" t="s">
        <v>1258</v>
      </c>
      <c r="AO38" s="55">
        <v>1</v>
      </c>
      <c r="AQ38" s="55">
        <v>31</v>
      </c>
      <c r="AR38" s="55" t="s">
        <v>1232</v>
      </c>
      <c r="AS38" s="55" t="s">
        <v>1251</v>
      </c>
      <c r="AT38" s="55" t="s">
        <v>1232</v>
      </c>
      <c r="AU38" s="55" t="s">
        <v>1258</v>
      </c>
      <c r="AV38" s="55">
        <v>1</v>
      </c>
      <c r="AX38" s="55">
        <v>31</v>
      </c>
      <c r="AY38" s="55" t="s">
        <v>1250</v>
      </c>
      <c r="AZ38" s="55" t="s">
        <v>1251</v>
      </c>
      <c r="BA38" s="55">
        <v>36</v>
      </c>
      <c r="BB38" s="55">
        <v>36</v>
      </c>
      <c r="BC38" s="55" t="s">
        <v>1249</v>
      </c>
      <c r="BD38" s="55">
        <v>1.23</v>
      </c>
      <c r="BF38" s="55">
        <v>31</v>
      </c>
      <c r="BG38" s="55" t="s">
        <v>1232</v>
      </c>
      <c r="BH38" s="55" t="s">
        <v>1251</v>
      </c>
      <c r="BI38" s="55">
        <v>-1</v>
      </c>
      <c r="BJ38" s="55">
        <v>10</v>
      </c>
      <c r="BK38" s="55">
        <v>-1</v>
      </c>
      <c r="BL38" s="55">
        <v>10</v>
      </c>
      <c r="BM38" s="55" t="s">
        <v>1258</v>
      </c>
      <c r="BN38" s="55">
        <v>1</v>
      </c>
      <c r="BP38" s="55">
        <v>31</v>
      </c>
      <c r="BQ38" s="55" t="s">
        <v>1250</v>
      </c>
      <c r="BR38" s="55" t="s">
        <v>1251</v>
      </c>
      <c r="BS38" s="55" t="s">
        <v>134</v>
      </c>
      <c r="BT38" s="55" t="s">
        <v>1869</v>
      </c>
      <c r="BU38" s="55">
        <v>101</v>
      </c>
      <c r="BV38" s="55">
        <v>9999</v>
      </c>
      <c r="BW38" s="55" t="s">
        <v>1249</v>
      </c>
      <c r="BX38" s="55">
        <v>0</v>
      </c>
      <c r="BZ38" s="55">
        <v>31</v>
      </c>
      <c r="CA38" s="55" t="s">
        <v>1232</v>
      </c>
      <c r="CB38" s="55" t="s">
        <v>1251</v>
      </c>
      <c r="CC38" s="55">
        <v>0</v>
      </c>
      <c r="CD38" s="55" t="s">
        <v>1258</v>
      </c>
      <c r="CE38" s="55">
        <v>0.98</v>
      </c>
      <c r="CG38" s="55">
        <v>31</v>
      </c>
      <c r="CH38" s="55" t="s">
        <v>42</v>
      </c>
      <c r="CI38" s="55" t="s">
        <v>1251</v>
      </c>
      <c r="CJ38" s="55">
        <v>150000</v>
      </c>
      <c r="CK38" s="55">
        <v>249999</v>
      </c>
      <c r="CL38" s="55" t="s">
        <v>1249</v>
      </c>
      <c r="CM38" s="55">
        <v>1.2</v>
      </c>
      <c r="CS38" s="55">
        <v>31</v>
      </c>
      <c r="CT38" s="55" t="s">
        <v>1566</v>
      </c>
      <c r="CU38" s="55" t="s">
        <v>1251</v>
      </c>
      <c r="CV38" s="55">
        <v>2</v>
      </c>
      <c r="CW38" s="55" t="s">
        <v>1258</v>
      </c>
      <c r="CX38" s="55">
        <v>1.1</v>
      </c>
      <c r="CZ38" s="55">
        <v>31</v>
      </c>
      <c r="DA38" s="55" t="s">
        <v>42</v>
      </c>
      <c r="DB38" s="55" t="s">
        <v>1251</v>
      </c>
      <c r="DC38" s="55">
        <v>6</v>
      </c>
      <c r="DD38" s="55" t="s">
        <v>1249</v>
      </c>
      <c r="DE38" s="55">
        <v>1</v>
      </c>
      <c r="DG38" s="55">
        <v>31</v>
      </c>
      <c r="DH38" s="55" t="s">
        <v>1678</v>
      </c>
      <c r="DI38" s="55" t="s">
        <v>1251</v>
      </c>
      <c r="DJ38" s="55" t="s">
        <v>1486</v>
      </c>
      <c r="DK38" s="55" t="s">
        <v>1258</v>
      </c>
      <c r="DL38" s="55">
        <v>0.95</v>
      </c>
      <c r="DN38" s="55">
        <v>31</v>
      </c>
      <c r="DO38" s="55" t="s">
        <v>42</v>
      </c>
      <c r="DP38" s="55" t="s">
        <v>1259</v>
      </c>
      <c r="DQ38" s="55" t="s">
        <v>1260</v>
      </c>
      <c r="DR38" s="55" t="s">
        <v>1261</v>
      </c>
      <c r="DS38" s="55">
        <v>33101</v>
      </c>
      <c r="DT38" s="55">
        <v>10000</v>
      </c>
      <c r="DU38" s="55" t="s">
        <v>1249</v>
      </c>
      <c r="DV38" s="55">
        <v>1</v>
      </c>
      <c r="DX38" s="55">
        <v>31</v>
      </c>
      <c r="DY38" s="55" t="s">
        <v>42</v>
      </c>
      <c r="DZ38" s="55" t="s">
        <v>1251</v>
      </c>
      <c r="EA38" s="55">
        <v>50000</v>
      </c>
      <c r="EB38" s="20"/>
      <c r="EC38" s="55" t="s">
        <v>1249</v>
      </c>
      <c r="ED38" s="55">
        <v>0.8</v>
      </c>
      <c r="EM38" s="55">
        <v>31</v>
      </c>
      <c r="EN38" s="55" t="s">
        <v>42</v>
      </c>
      <c r="EO38" s="55" t="s">
        <v>1251</v>
      </c>
      <c r="EP38" s="55" t="s">
        <v>2161</v>
      </c>
      <c r="EQ38" s="55">
        <v>-1</v>
      </c>
      <c r="ER38" s="55">
        <v>-1</v>
      </c>
      <c r="ES38" s="55" t="s">
        <v>1249</v>
      </c>
      <c r="ET38" s="55">
        <v>1.42</v>
      </c>
      <c r="EV38" s="55">
        <v>31</v>
      </c>
      <c r="EW38" s="55" t="s">
        <v>42</v>
      </c>
      <c r="EX38" s="55" t="s">
        <v>1343</v>
      </c>
      <c r="EY38" s="55">
        <v>2</v>
      </c>
      <c r="EZ38" s="55">
        <v>0</v>
      </c>
      <c r="FA38" s="55">
        <v>1994</v>
      </c>
      <c r="FB38" s="55" t="s">
        <v>1361</v>
      </c>
      <c r="FC38" s="55" t="s">
        <v>1249</v>
      </c>
      <c r="FD38" s="55">
        <v>2.25</v>
      </c>
      <c r="FF38" s="55">
        <v>31</v>
      </c>
      <c r="FG38" s="55" t="s">
        <v>42</v>
      </c>
      <c r="FH38" s="55" t="s">
        <v>763</v>
      </c>
      <c r="FI38" s="55">
        <v>2</v>
      </c>
      <c r="FJ38" s="55">
        <v>10000</v>
      </c>
      <c r="FK38" s="55" t="s">
        <v>1249</v>
      </c>
      <c r="FL38" s="55">
        <v>0.7</v>
      </c>
      <c r="GH38" s="55">
        <v>31</v>
      </c>
      <c r="GI38" s="55" t="s">
        <v>1250</v>
      </c>
      <c r="GJ38" s="55" t="s">
        <v>1251</v>
      </c>
      <c r="GK38" s="55">
        <v>40000</v>
      </c>
      <c r="GL38" s="55">
        <v>175</v>
      </c>
      <c r="GT38" s="55">
        <v>31</v>
      </c>
      <c r="GU38" s="55" t="s">
        <v>2053</v>
      </c>
      <c r="GV38" s="55" t="s">
        <v>1263</v>
      </c>
      <c r="GW38" s="55" t="s">
        <v>134</v>
      </c>
      <c r="GX38" s="55" t="s">
        <v>1360</v>
      </c>
      <c r="GY38" s="55" t="s">
        <v>1258</v>
      </c>
      <c r="GZ38" s="55">
        <v>0.0125</v>
      </c>
      <c r="HB38" s="55">
        <v>31</v>
      </c>
      <c r="HC38" s="55" t="s">
        <v>1566</v>
      </c>
      <c r="HD38" s="55" t="s">
        <v>1263</v>
      </c>
      <c r="HE38" s="55" t="s">
        <v>134</v>
      </c>
      <c r="HF38" s="55">
        <v>10</v>
      </c>
      <c r="HG38" s="55" t="s">
        <v>1258</v>
      </c>
      <c r="HH38" s="55">
        <v>0.9</v>
      </c>
      <c r="IJ38" s="55">
        <v>31</v>
      </c>
      <c r="IK38" s="55" t="s">
        <v>1250</v>
      </c>
      <c r="IL38" s="55" t="s">
        <v>1251</v>
      </c>
      <c r="IM38" s="55">
        <v>100000</v>
      </c>
      <c r="IN38" s="55" t="s">
        <v>1249</v>
      </c>
      <c r="IO38" s="55">
        <v>15</v>
      </c>
      <c r="IQ38" s="55">
        <v>31</v>
      </c>
      <c r="IR38" s="55" t="s">
        <v>1309</v>
      </c>
      <c r="IS38" s="55" t="s">
        <v>1251</v>
      </c>
      <c r="IT38" s="55">
        <v>10000</v>
      </c>
      <c r="IU38" s="55">
        <v>40</v>
      </c>
      <c r="IW38" s="55">
        <v>31</v>
      </c>
      <c r="IX38" s="55" t="s">
        <v>1250</v>
      </c>
      <c r="IY38" s="55" t="s">
        <v>1410</v>
      </c>
      <c r="IZ38" s="55" t="s">
        <v>1529</v>
      </c>
      <c r="JA38" s="55">
        <v>300</v>
      </c>
      <c r="JJ38" s="55">
        <v>31</v>
      </c>
      <c r="JK38" s="55" t="s">
        <v>1635</v>
      </c>
      <c r="JL38" s="55" t="s">
        <v>1261</v>
      </c>
      <c r="JM38" s="55" t="s">
        <v>1261</v>
      </c>
      <c r="JN38" s="55" t="s">
        <v>1261</v>
      </c>
      <c r="JO38" s="55">
        <v>1</v>
      </c>
      <c r="JP38" s="55">
        <v>1</v>
      </c>
      <c r="JQ38" s="55">
        <v>1</v>
      </c>
      <c r="JW38" s="12">
        <v>31</v>
      </c>
      <c r="JX38" s="12" t="s">
        <v>665</v>
      </c>
      <c r="JY38" s="12" t="s">
        <v>2017</v>
      </c>
      <c r="KA38" s="12">
        <v>31</v>
      </c>
      <c r="KB38" s="12" t="s">
        <v>2162</v>
      </c>
      <c r="KC38" s="12">
        <v>0.8</v>
      </c>
      <c r="KE38" s="37">
        <v>31</v>
      </c>
      <c r="KF38" s="12" t="s">
        <v>1261</v>
      </c>
      <c r="KG38" s="12" t="s">
        <v>1092</v>
      </c>
      <c r="KH38" s="12">
        <v>100</v>
      </c>
      <c r="KJ38" s="12">
        <v>31</v>
      </c>
      <c r="KK38" s="12" t="s">
        <v>42</v>
      </c>
      <c r="KL38" s="12" t="s">
        <v>2163</v>
      </c>
      <c r="KM38" s="12">
        <v>0.007</v>
      </c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12" t="s">
        <v>2148</v>
      </c>
      <c r="NH38" s="7"/>
      <c r="NI38" s="7"/>
      <c r="NJ38" s="7"/>
      <c r="NK38" s="12" t="s">
        <v>2164</v>
      </c>
      <c r="NL38" s="7"/>
      <c r="NM38" s="12" t="s">
        <v>1277</v>
      </c>
      <c r="NN38" s="7"/>
      <c r="NO38" s="7"/>
      <c r="NP38" s="7"/>
      <c r="NQ38" s="7"/>
      <c r="NR38" s="7"/>
      <c r="NS38" s="12" t="s">
        <v>2165</v>
      </c>
      <c r="NT38" s="7"/>
      <c r="NU38" s="12" t="s">
        <v>2166</v>
      </c>
      <c r="NV38" s="7"/>
      <c r="NW38" s="12" t="s">
        <v>2167</v>
      </c>
      <c r="NX38" s="7"/>
      <c r="NY38" s="12" t="s">
        <v>2168</v>
      </c>
      <c r="NZ38" s="7"/>
      <c r="OA38" s="12" t="s">
        <v>2169</v>
      </c>
      <c r="OB38" s="7"/>
      <c r="OC38" s="12" t="s">
        <v>2026</v>
      </c>
      <c r="OD38" s="7"/>
      <c r="OE38" s="12" t="s">
        <v>1777</v>
      </c>
      <c r="OF38" s="7"/>
      <c r="OG38" s="12" t="s">
        <v>2170</v>
      </c>
      <c r="OH38" s="7"/>
      <c r="OI38" s="7"/>
      <c r="OJ38" s="7"/>
      <c r="OK38" s="7"/>
      <c r="OL38" s="7"/>
      <c r="OM38" s="7"/>
      <c r="ON38" s="7"/>
      <c r="OO38" s="12" t="s">
        <v>1587</v>
      </c>
      <c r="OP38" s="7"/>
      <c r="OQ38" s="12" t="s">
        <v>1720</v>
      </c>
      <c r="OR38" s="7"/>
      <c r="OS38" s="12" t="s">
        <v>2171</v>
      </c>
      <c r="OT38" s="7"/>
      <c r="OU38" s="12" t="s">
        <v>2172</v>
      </c>
      <c r="OV38" s="7"/>
      <c r="OW38" s="7"/>
      <c r="OX38" s="7"/>
      <c r="OY38" s="7"/>
      <c r="OZ38" s="7"/>
      <c r="PA38" s="7"/>
      <c r="PB38" s="7"/>
      <c r="PC38" s="7"/>
      <c r="PD38" s="7"/>
      <c r="PE38" s="12" t="s">
        <v>2173</v>
      </c>
      <c r="PF38" s="7"/>
      <c r="PG38" s="12" t="s">
        <v>985</v>
      </c>
      <c r="PH38" s="7"/>
      <c r="PI38" s="12" t="s">
        <v>1901</v>
      </c>
      <c r="PJ38" s="7"/>
      <c r="PK38" s="7"/>
      <c r="PL38" s="7"/>
      <c r="PM38" s="7"/>
      <c r="PN38" s="7"/>
      <c r="PO38" s="12" t="s">
        <v>2174</v>
      </c>
      <c r="PP38" s="7"/>
      <c r="PQ38" s="12" t="s">
        <v>2175</v>
      </c>
      <c r="PR38" s="7"/>
      <c r="PS38" s="12" t="s">
        <v>2176</v>
      </c>
      <c r="PT38" s="7"/>
      <c r="PU38" s="7"/>
      <c r="PV38" s="7"/>
      <c r="PW38" s="12" t="s">
        <v>2177</v>
      </c>
      <c r="PX38" s="7"/>
      <c r="PY38" s="12" t="s">
        <v>2178</v>
      </c>
      <c r="PZ38" s="7"/>
      <c r="QA38" s="12" t="s">
        <v>2179</v>
      </c>
      <c r="QB38" s="7"/>
      <c r="QC38" s="7"/>
      <c r="QD38" s="7"/>
      <c r="QE38" s="7"/>
      <c r="QF38" s="7"/>
      <c r="QG38" s="7"/>
      <c r="QH38" s="12" t="s">
        <v>2180</v>
      </c>
      <c r="QI38" s="12" t="s">
        <v>2181</v>
      </c>
      <c r="QJ38" s="12">
        <v>100</v>
      </c>
      <c r="QK38" s="12">
        <v>200</v>
      </c>
      <c r="QL38" s="7"/>
      <c r="QM38" s="7"/>
      <c r="QU38" s="13" t="s">
        <v>2182</v>
      </c>
      <c r="QV38" s="13">
        <v>4</v>
      </c>
      <c r="QW38" s="14" t="s">
        <v>1389</v>
      </c>
      <c r="QX38" s="13" t="s">
        <v>2148</v>
      </c>
      <c r="QZ38" s="13" t="s">
        <v>2164</v>
      </c>
      <c r="RA38" s="6" t="s">
        <v>1277</v>
      </c>
      <c r="RD38" s="14" t="s">
        <v>2143</v>
      </c>
      <c r="RE38" s="13" t="s">
        <v>2166</v>
      </c>
      <c r="RF38" s="5" t="s">
        <v>2167</v>
      </c>
      <c r="RG38" s="13" t="s">
        <v>2168</v>
      </c>
      <c r="RH38" s="5" t="s">
        <v>2169</v>
      </c>
      <c r="RI38" s="14" t="s">
        <v>2026</v>
      </c>
      <c r="RJ38" s="13" t="s">
        <v>1777</v>
      </c>
      <c r="RK38" s="6" t="s">
        <v>2124</v>
      </c>
      <c r="RO38" s="14" t="s">
        <v>1587</v>
      </c>
      <c r="RP38" s="13" t="s">
        <v>1720</v>
      </c>
      <c r="RQ38" s="5" t="s">
        <v>2171</v>
      </c>
      <c r="RR38" s="13" t="s">
        <v>2172</v>
      </c>
      <c r="RW38" s="14" t="s">
        <v>2173</v>
      </c>
      <c r="RX38" s="13" t="s">
        <v>985</v>
      </c>
      <c r="RY38" s="6" t="s">
        <v>1901</v>
      </c>
      <c r="SB38" s="14" t="s">
        <v>2174</v>
      </c>
      <c r="SC38" s="14" t="s">
        <v>2175</v>
      </c>
      <c r="SD38" s="13" t="s">
        <v>2176</v>
      </c>
      <c r="SF38" s="13" t="s">
        <v>996</v>
      </c>
      <c r="SG38" s="6" t="s">
        <v>2178</v>
      </c>
      <c r="SI38" s="13" t="s">
        <v>2179</v>
      </c>
      <c r="SN38" s="13" t="s">
        <v>1396</v>
      </c>
    </row>
    <row r="39" ht="14.25" customHeight="1" outlineLevel="1" spans="7:508">
      <c r="G39" s="55">
        <v>32</v>
      </c>
      <c r="H39" s="55" t="s">
        <v>42</v>
      </c>
      <c r="I39" s="55" t="s">
        <v>1470</v>
      </c>
      <c r="J39" s="55" t="s">
        <v>2183</v>
      </c>
      <c r="K39" s="55" t="s">
        <v>1249</v>
      </c>
      <c r="L39" s="55">
        <v>0.23</v>
      </c>
      <c r="X39" s="55">
        <v>32</v>
      </c>
      <c r="Y39" s="55" t="s">
        <v>1250</v>
      </c>
      <c r="Z39" s="55" t="s">
        <v>1260</v>
      </c>
      <c r="AA39" s="55">
        <v>21</v>
      </c>
      <c r="AB39" s="55">
        <v>0.25</v>
      </c>
      <c r="AD39" s="12">
        <v>32</v>
      </c>
      <c r="AE39" s="12" t="s">
        <v>2184</v>
      </c>
      <c r="AF39" s="12" t="s">
        <v>1374</v>
      </c>
      <c r="AG39" s="12" t="s">
        <v>2074</v>
      </c>
      <c r="AH39" s="12" t="s">
        <v>2115</v>
      </c>
      <c r="AJ39" s="55">
        <v>32</v>
      </c>
      <c r="AK39" s="55" t="s">
        <v>1566</v>
      </c>
      <c r="AL39" s="55" t="s">
        <v>1251</v>
      </c>
      <c r="AM39" s="55" t="s">
        <v>1916</v>
      </c>
      <c r="AN39" s="55" t="s">
        <v>1258</v>
      </c>
      <c r="AO39" s="55">
        <v>1</v>
      </c>
      <c r="AQ39" s="55">
        <v>32</v>
      </c>
      <c r="AR39" s="55" t="s">
        <v>1566</v>
      </c>
      <c r="AS39" s="55" t="s">
        <v>1251</v>
      </c>
      <c r="AT39" s="55" t="s">
        <v>1232</v>
      </c>
      <c r="AU39" s="55" t="s">
        <v>1258</v>
      </c>
      <c r="AV39" s="55">
        <v>1</v>
      </c>
      <c r="AX39" s="55">
        <v>32</v>
      </c>
      <c r="AY39" s="55" t="s">
        <v>1250</v>
      </c>
      <c r="AZ39" s="55" t="s">
        <v>1251</v>
      </c>
      <c r="BA39" s="55">
        <v>37</v>
      </c>
      <c r="BB39" s="55">
        <v>37</v>
      </c>
      <c r="BC39" s="55" t="s">
        <v>1249</v>
      </c>
      <c r="BD39" s="55">
        <v>1.24</v>
      </c>
      <c r="BF39" s="55">
        <v>32</v>
      </c>
      <c r="BG39" s="55" t="s">
        <v>1566</v>
      </c>
      <c r="BH39" s="55" t="s">
        <v>1251</v>
      </c>
      <c r="BI39" s="55">
        <v>-1</v>
      </c>
      <c r="BJ39" s="55">
        <v>10</v>
      </c>
      <c r="BK39" s="55">
        <v>-1</v>
      </c>
      <c r="BL39" s="55">
        <v>10</v>
      </c>
      <c r="BM39" s="55" t="s">
        <v>1258</v>
      </c>
      <c r="BN39" s="55">
        <v>1</v>
      </c>
      <c r="BP39" s="55">
        <v>32</v>
      </c>
      <c r="BQ39" s="55" t="s">
        <v>1250</v>
      </c>
      <c r="BR39" s="55" t="s">
        <v>1251</v>
      </c>
      <c r="BS39" s="55" t="s">
        <v>134</v>
      </c>
      <c r="BT39" s="55" t="s">
        <v>1916</v>
      </c>
      <c r="BU39" s="55">
        <v>101</v>
      </c>
      <c r="BV39" s="55">
        <v>9999</v>
      </c>
      <c r="BW39" s="55" t="s">
        <v>1249</v>
      </c>
      <c r="BX39" s="55">
        <v>0</v>
      </c>
      <c r="BZ39" s="55">
        <v>32</v>
      </c>
      <c r="CA39" s="55" t="s">
        <v>1232</v>
      </c>
      <c r="CB39" s="55" t="s">
        <v>1251</v>
      </c>
      <c r="CC39" s="55">
        <v>1</v>
      </c>
      <c r="CD39" s="55" t="s">
        <v>1258</v>
      </c>
      <c r="CE39" s="55">
        <v>1</v>
      </c>
      <c r="CG39" s="55">
        <v>32</v>
      </c>
      <c r="CH39" s="55" t="s">
        <v>42</v>
      </c>
      <c r="CI39" s="55" t="s">
        <v>1251</v>
      </c>
      <c r="CJ39" s="55">
        <v>250000</v>
      </c>
      <c r="CK39" s="55">
        <v>349999</v>
      </c>
      <c r="CL39" s="55" t="s">
        <v>1249</v>
      </c>
      <c r="CM39" s="55">
        <v>1</v>
      </c>
      <c r="CS39" s="55">
        <v>32</v>
      </c>
      <c r="CT39" s="55" t="s">
        <v>1678</v>
      </c>
      <c r="CU39" s="55" t="s">
        <v>1251</v>
      </c>
      <c r="CV39" s="55">
        <v>2</v>
      </c>
      <c r="CW39" s="55" t="s">
        <v>1258</v>
      </c>
      <c r="CX39" s="55">
        <v>1.1</v>
      </c>
      <c r="CZ39" s="55">
        <v>32</v>
      </c>
      <c r="DA39" s="55" t="s">
        <v>1313</v>
      </c>
      <c r="DB39" s="55" t="s">
        <v>1251</v>
      </c>
      <c r="DC39" s="55">
        <v>6</v>
      </c>
      <c r="DD39" s="55" t="s">
        <v>1249</v>
      </c>
      <c r="DE39" s="55">
        <v>1</v>
      </c>
      <c r="DG39" s="55">
        <v>32</v>
      </c>
      <c r="DH39" s="55" t="s">
        <v>1706</v>
      </c>
      <c r="DI39" s="55" t="s">
        <v>1251</v>
      </c>
      <c r="DJ39" s="55" t="s">
        <v>1486</v>
      </c>
      <c r="DK39" s="55" t="s">
        <v>1258</v>
      </c>
      <c r="DL39" s="55">
        <v>0.95</v>
      </c>
      <c r="DN39" s="55">
        <v>32</v>
      </c>
      <c r="DO39" s="55" t="s">
        <v>42</v>
      </c>
      <c r="DP39" s="55" t="s">
        <v>1259</v>
      </c>
      <c r="DQ39" s="55" t="s">
        <v>1260</v>
      </c>
      <c r="DR39" s="55" t="s">
        <v>1261</v>
      </c>
      <c r="DS39" s="55">
        <v>33124</v>
      </c>
      <c r="DT39" s="55">
        <v>10000</v>
      </c>
      <c r="DU39" s="55" t="s">
        <v>1249</v>
      </c>
      <c r="DV39" s="55">
        <v>1</v>
      </c>
      <c r="DX39" s="55">
        <v>32</v>
      </c>
      <c r="DY39" s="55" t="s">
        <v>1313</v>
      </c>
      <c r="DZ39" s="55" t="s">
        <v>1251</v>
      </c>
      <c r="EA39" s="55">
        <v>50000</v>
      </c>
      <c r="EB39" s="20"/>
      <c r="EC39" s="55" t="s">
        <v>1249</v>
      </c>
      <c r="ED39" s="55">
        <v>0.8</v>
      </c>
      <c r="EM39" s="55">
        <v>32</v>
      </c>
      <c r="EN39" s="55" t="s">
        <v>42</v>
      </c>
      <c r="EO39" s="55" t="s">
        <v>1515</v>
      </c>
      <c r="EP39" s="55" t="s">
        <v>161</v>
      </c>
      <c r="EQ39" s="55">
        <v>-1</v>
      </c>
      <c r="ER39" s="55">
        <v>-1</v>
      </c>
      <c r="ES39" s="55" t="s">
        <v>1249</v>
      </c>
      <c r="ET39" s="55">
        <v>0</v>
      </c>
      <c r="EV39" s="55">
        <v>32</v>
      </c>
      <c r="EW39" s="55" t="s">
        <v>42</v>
      </c>
      <c r="EX39" s="55" t="s">
        <v>1343</v>
      </c>
      <c r="EY39" s="55">
        <v>2</v>
      </c>
      <c r="EZ39" s="55">
        <v>1995</v>
      </c>
      <c r="FA39" s="55">
        <v>2999</v>
      </c>
      <c r="FB39" s="55" t="s">
        <v>1361</v>
      </c>
      <c r="FC39" s="55" t="s">
        <v>1249</v>
      </c>
      <c r="FD39" s="55">
        <v>2.5</v>
      </c>
      <c r="FF39" s="55">
        <v>32</v>
      </c>
      <c r="FG39" s="55" t="s">
        <v>42</v>
      </c>
      <c r="FH39" s="55" t="s">
        <v>763</v>
      </c>
      <c r="FI39" s="55">
        <v>2</v>
      </c>
      <c r="FJ39" s="55">
        <v>25000</v>
      </c>
      <c r="FK39" s="55" t="s">
        <v>1249</v>
      </c>
      <c r="FL39" s="55">
        <v>0.67</v>
      </c>
      <c r="GH39" s="55">
        <v>32</v>
      </c>
      <c r="GI39" s="55" t="s">
        <v>1250</v>
      </c>
      <c r="GJ39" s="55" t="s">
        <v>1251</v>
      </c>
      <c r="GK39" s="55">
        <v>41000</v>
      </c>
      <c r="GL39" s="55">
        <v>180</v>
      </c>
      <c r="GT39" s="55">
        <v>32</v>
      </c>
      <c r="GU39" s="55" t="s">
        <v>2077</v>
      </c>
      <c r="GV39" s="55" t="s">
        <v>1263</v>
      </c>
      <c r="GW39" s="55" t="s">
        <v>134</v>
      </c>
      <c r="GX39" s="55" t="s">
        <v>1360</v>
      </c>
      <c r="GY39" s="55" t="s">
        <v>1258</v>
      </c>
      <c r="GZ39" s="55">
        <v>0.0125</v>
      </c>
      <c r="HB39" s="55">
        <v>32</v>
      </c>
      <c r="HC39" s="55" t="s">
        <v>1678</v>
      </c>
      <c r="HD39" s="55" t="s">
        <v>1263</v>
      </c>
      <c r="HE39" s="55" t="s">
        <v>134</v>
      </c>
      <c r="HF39" s="55">
        <v>10</v>
      </c>
      <c r="HG39" s="55" t="s">
        <v>1258</v>
      </c>
      <c r="HH39" s="55">
        <v>0.9</v>
      </c>
      <c r="IJ39" s="55">
        <v>32</v>
      </c>
      <c r="IK39" s="55" t="s">
        <v>1250</v>
      </c>
      <c r="IL39" s="55" t="s">
        <v>1251</v>
      </c>
      <c r="IM39" s="55">
        <v>1000000</v>
      </c>
      <c r="IN39" s="55" t="s">
        <v>1249</v>
      </c>
      <c r="IO39" s="55">
        <v>150</v>
      </c>
      <c r="IQ39" s="55">
        <v>32</v>
      </c>
      <c r="IR39" s="55" t="s">
        <v>1309</v>
      </c>
      <c r="IS39" s="55" t="s">
        <v>1251</v>
      </c>
      <c r="IT39" s="55">
        <v>2000</v>
      </c>
      <c r="IU39" s="55">
        <v>5</v>
      </c>
      <c r="IW39" s="55">
        <v>32</v>
      </c>
      <c r="IX39" s="55" t="s">
        <v>1250</v>
      </c>
      <c r="IY39" s="55" t="s">
        <v>1410</v>
      </c>
      <c r="IZ39" s="55" t="s">
        <v>1567</v>
      </c>
      <c r="JA39" s="55">
        <v>300</v>
      </c>
      <c r="JJ39" s="55">
        <v>32</v>
      </c>
      <c r="JK39" s="55" t="s">
        <v>2072</v>
      </c>
      <c r="JL39" s="55" t="s">
        <v>1261</v>
      </c>
      <c r="JM39" s="55" t="s">
        <v>1261</v>
      </c>
      <c r="JN39" s="55" t="s">
        <v>1261</v>
      </c>
      <c r="JO39" s="55">
        <v>1</v>
      </c>
      <c r="JP39" s="55">
        <v>1</v>
      </c>
      <c r="JQ39" s="55">
        <v>1</v>
      </c>
      <c r="JW39" s="12">
        <v>32</v>
      </c>
      <c r="JX39" s="12" t="s">
        <v>665</v>
      </c>
      <c r="JY39" s="12" t="s">
        <v>1748</v>
      </c>
      <c r="KA39" s="12">
        <v>32</v>
      </c>
      <c r="KB39" s="12" t="s">
        <v>2185</v>
      </c>
      <c r="KC39" s="12">
        <v>0.8</v>
      </c>
      <c r="KE39" s="37">
        <v>32</v>
      </c>
      <c r="KF39" s="12" t="s">
        <v>1261</v>
      </c>
      <c r="KG39" s="12" t="s">
        <v>2012</v>
      </c>
      <c r="KH39" s="12">
        <v>100</v>
      </c>
      <c r="KJ39" s="12">
        <v>32</v>
      </c>
      <c r="KK39" s="12" t="s">
        <v>1313</v>
      </c>
      <c r="KL39" s="12" t="s">
        <v>2163</v>
      </c>
      <c r="KM39" s="12">
        <v>0.007</v>
      </c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12" t="s">
        <v>2171</v>
      </c>
      <c r="NH39" s="7"/>
      <c r="NI39" s="7"/>
      <c r="NJ39" s="7"/>
      <c r="NK39" s="12" t="s">
        <v>2025</v>
      </c>
      <c r="NL39" s="7"/>
      <c r="NM39" s="12" t="s">
        <v>2186</v>
      </c>
      <c r="NN39" s="7"/>
      <c r="NO39" s="7"/>
      <c r="NP39" s="7"/>
      <c r="NQ39" s="7"/>
      <c r="NR39" s="7"/>
      <c r="NS39" s="12" t="s">
        <v>1932</v>
      </c>
      <c r="NT39" s="7"/>
      <c r="NU39" s="12" t="s">
        <v>1469</v>
      </c>
      <c r="NV39" s="7"/>
      <c r="NW39" s="12" t="s">
        <v>2187</v>
      </c>
      <c r="NX39" s="7"/>
      <c r="NY39" s="12" t="s">
        <v>1587</v>
      </c>
      <c r="NZ39" s="7"/>
      <c r="OA39" s="12" t="s">
        <v>1629</v>
      </c>
      <c r="OB39" s="7"/>
      <c r="OC39" s="12" t="s">
        <v>2188</v>
      </c>
      <c r="OD39" s="7"/>
      <c r="OE39" s="12" t="s">
        <v>2189</v>
      </c>
      <c r="OF39" s="7"/>
      <c r="OG39" s="12" t="s">
        <v>2190</v>
      </c>
      <c r="OH39" s="7"/>
      <c r="OI39" s="7"/>
      <c r="OJ39" s="7"/>
      <c r="OK39" s="7"/>
      <c r="OL39" s="7"/>
      <c r="OM39" s="7"/>
      <c r="ON39" s="7"/>
      <c r="OO39" s="12" t="s">
        <v>2191</v>
      </c>
      <c r="OP39" s="7"/>
      <c r="OQ39" s="12" t="s">
        <v>2192</v>
      </c>
      <c r="OR39" s="7"/>
      <c r="OS39" s="12" t="s">
        <v>2164</v>
      </c>
      <c r="OT39" s="7"/>
      <c r="OU39" s="12" t="s">
        <v>1748</v>
      </c>
      <c r="OV39" s="7"/>
      <c r="OW39" s="7"/>
      <c r="OX39" s="7"/>
      <c r="OY39" s="7"/>
      <c r="OZ39" s="7"/>
      <c r="PA39" s="7"/>
      <c r="PB39" s="7"/>
      <c r="PC39" s="7"/>
      <c r="PD39" s="7"/>
      <c r="PE39" s="12" t="s">
        <v>2193</v>
      </c>
      <c r="PF39" s="7"/>
      <c r="PG39" s="12" t="s">
        <v>2194</v>
      </c>
      <c r="PH39" s="7"/>
      <c r="PI39" s="12" t="s">
        <v>2038</v>
      </c>
      <c r="PJ39" s="7"/>
      <c r="PK39" s="7"/>
      <c r="PL39" s="7"/>
      <c r="PM39" s="7"/>
      <c r="PN39" s="7"/>
      <c r="PO39" s="12" t="s">
        <v>2195</v>
      </c>
      <c r="PP39" s="7"/>
      <c r="PQ39" s="12" t="s">
        <v>2122</v>
      </c>
      <c r="PR39" s="7"/>
      <c r="PS39" s="12" t="s">
        <v>1367</v>
      </c>
      <c r="PT39" s="7"/>
      <c r="PU39" s="7"/>
      <c r="PV39" s="7"/>
      <c r="PW39" s="12" t="s">
        <v>664</v>
      </c>
      <c r="PX39" s="7"/>
      <c r="PY39" s="12" t="s">
        <v>2196</v>
      </c>
      <c r="PZ39" s="7"/>
      <c r="QA39" s="12" t="s">
        <v>2197</v>
      </c>
      <c r="QB39" s="7"/>
      <c r="QC39" s="7"/>
      <c r="QD39" s="7"/>
      <c r="QE39" s="7"/>
      <c r="QF39" s="7"/>
      <c r="QG39" s="7"/>
      <c r="QH39" s="12" t="s">
        <v>1966</v>
      </c>
      <c r="QI39" s="12" t="s">
        <v>1364</v>
      </c>
      <c r="QJ39" s="12">
        <v>100</v>
      </c>
      <c r="QK39" s="12">
        <v>200</v>
      </c>
      <c r="QL39" s="7"/>
      <c r="QM39" s="7"/>
      <c r="QU39" s="13" t="s">
        <v>2198</v>
      </c>
      <c r="QV39" s="13">
        <v>4</v>
      </c>
      <c r="QW39" s="14" t="s">
        <v>2199</v>
      </c>
      <c r="QX39" s="13" t="s">
        <v>2171</v>
      </c>
      <c r="QZ39" s="13" t="s">
        <v>2025</v>
      </c>
      <c r="RA39" s="6" t="s">
        <v>2186</v>
      </c>
      <c r="RD39" s="14" t="s">
        <v>2165</v>
      </c>
      <c r="RE39" s="13" t="s">
        <v>1469</v>
      </c>
      <c r="RF39" s="5" t="s">
        <v>2187</v>
      </c>
      <c r="RG39" s="13" t="s">
        <v>1587</v>
      </c>
      <c r="RH39" s="5" t="s">
        <v>1629</v>
      </c>
      <c r="RI39" s="14" t="s">
        <v>2188</v>
      </c>
      <c r="RJ39" s="13" t="s">
        <v>2189</v>
      </c>
      <c r="RK39" s="6" t="s">
        <v>2145</v>
      </c>
      <c r="RO39" s="14" t="s">
        <v>2191</v>
      </c>
      <c r="RP39" s="13" t="s">
        <v>2192</v>
      </c>
      <c r="RQ39" s="5" t="s">
        <v>2164</v>
      </c>
      <c r="RR39" s="13" t="s">
        <v>1748</v>
      </c>
      <c r="RW39" s="14" t="s">
        <v>2193</v>
      </c>
      <c r="RX39" s="13" t="s">
        <v>2194</v>
      </c>
      <c r="RY39" s="6" t="s">
        <v>2038</v>
      </c>
      <c r="SB39" s="14" t="s">
        <v>2195</v>
      </c>
      <c r="SC39" s="14" t="s">
        <v>2122</v>
      </c>
      <c r="SD39" s="13" t="s">
        <v>1367</v>
      </c>
      <c r="SF39" s="13" t="s">
        <v>2200</v>
      </c>
      <c r="SG39" s="6" t="s">
        <v>2196</v>
      </c>
      <c r="SI39" s="13" t="s">
        <v>2197</v>
      </c>
      <c r="SN39" s="13" t="s">
        <v>2201</v>
      </c>
    </row>
    <row r="40" ht="14.25" customHeight="1" outlineLevel="1" spans="7:508">
      <c r="G40" s="55">
        <v>33</v>
      </c>
      <c r="H40" s="55" t="s">
        <v>42</v>
      </c>
      <c r="I40" s="55" t="s">
        <v>1470</v>
      </c>
      <c r="J40" s="55" t="s">
        <v>2202</v>
      </c>
      <c r="K40" s="55" t="s">
        <v>1249</v>
      </c>
      <c r="L40" s="55">
        <v>0.23</v>
      </c>
      <c r="X40" s="55">
        <v>33</v>
      </c>
      <c r="Y40" s="55" t="s">
        <v>1250</v>
      </c>
      <c r="Z40" s="55" t="s">
        <v>1260</v>
      </c>
      <c r="AA40" s="55">
        <v>22</v>
      </c>
      <c r="AB40" s="55">
        <v>0.25</v>
      </c>
      <c r="AD40" s="12">
        <v>33</v>
      </c>
      <c r="AE40" s="12" t="s">
        <v>2203</v>
      </c>
      <c r="AF40" s="12" t="s">
        <v>1905</v>
      </c>
      <c r="AG40" s="12" t="s">
        <v>2074</v>
      </c>
      <c r="AH40" s="12" t="s">
        <v>2204</v>
      </c>
      <c r="AJ40" s="55">
        <v>33</v>
      </c>
      <c r="AK40" s="55" t="s">
        <v>1678</v>
      </c>
      <c r="AL40" s="55" t="s">
        <v>1251</v>
      </c>
      <c r="AM40" s="55" t="s">
        <v>1916</v>
      </c>
      <c r="AN40" s="55" t="s">
        <v>1258</v>
      </c>
      <c r="AO40" s="55">
        <v>1</v>
      </c>
      <c r="AQ40" s="55">
        <v>33</v>
      </c>
      <c r="AR40" s="55" t="s">
        <v>1678</v>
      </c>
      <c r="AS40" s="55" t="s">
        <v>1251</v>
      </c>
      <c r="AT40" s="55" t="s">
        <v>1232</v>
      </c>
      <c r="AU40" s="55" t="s">
        <v>1258</v>
      </c>
      <c r="AV40" s="55">
        <v>1</v>
      </c>
      <c r="AX40" s="55">
        <v>33</v>
      </c>
      <c r="AY40" s="55" t="s">
        <v>1250</v>
      </c>
      <c r="AZ40" s="55" t="s">
        <v>1251</v>
      </c>
      <c r="BA40" s="55">
        <v>38</v>
      </c>
      <c r="BB40" s="55">
        <v>38</v>
      </c>
      <c r="BC40" s="55" t="s">
        <v>1249</v>
      </c>
      <c r="BD40" s="55">
        <v>1.25</v>
      </c>
      <c r="BF40" s="55">
        <v>33</v>
      </c>
      <c r="BG40" s="55" t="s">
        <v>1678</v>
      </c>
      <c r="BH40" s="55" t="s">
        <v>1251</v>
      </c>
      <c r="BI40" s="55">
        <v>-1</v>
      </c>
      <c r="BJ40" s="55">
        <v>10</v>
      </c>
      <c r="BK40" s="55">
        <v>-1</v>
      </c>
      <c r="BL40" s="55">
        <v>10</v>
      </c>
      <c r="BM40" s="55" t="s">
        <v>1258</v>
      </c>
      <c r="BN40" s="55">
        <v>1</v>
      </c>
      <c r="BP40" s="55">
        <v>33</v>
      </c>
      <c r="BQ40" s="55" t="s">
        <v>1250</v>
      </c>
      <c r="BR40" s="55" t="s">
        <v>1251</v>
      </c>
      <c r="BS40" s="55" t="s">
        <v>134</v>
      </c>
      <c r="BT40" s="55" t="s">
        <v>1360</v>
      </c>
      <c r="BU40" s="55">
        <v>0</v>
      </c>
      <c r="BV40" s="55">
        <v>3</v>
      </c>
      <c r="BW40" s="55" t="s">
        <v>1249</v>
      </c>
      <c r="BX40" s="55">
        <v>1.05</v>
      </c>
      <c r="BZ40" s="55">
        <v>33</v>
      </c>
      <c r="CA40" s="55" t="s">
        <v>1232</v>
      </c>
      <c r="CB40" s="55" t="s">
        <v>1251</v>
      </c>
      <c r="CC40" s="55">
        <v>2</v>
      </c>
      <c r="CD40" s="55" t="s">
        <v>1258</v>
      </c>
      <c r="CE40" s="55">
        <v>1.1</v>
      </c>
      <c r="CG40" s="55">
        <v>33</v>
      </c>
      <c r="CH40" s="55" t="s">
        <v>42</v>
      </c>
      <c r="CI40" s="55" t="s">
        <v>1251</v>
      </c>
      <c r="CJ40" s="55">
        <v>350000</v>
      </c>
      <c r="CK40" s="55">
        <v>499999</v>
      </c>
      <c r="CL40" s="55" t="s">
        <v>1249</v>
      </c>
      <c r="CM40" s="55">
        <v>0.95</v>
      </c>
      <c r="CS40" s="55">
        <v>33</v>
      </c>
      <c r="CT40" s="55" t="s">
        <v>1706</v>
      </c>
      <c r="CU40" s="55" t="s">
        <v>1251</v>
      </c>
      <c r="CV40" s="55">
        <v>2</v>
      </c>
      <c r="CW40" s="55" t="s">
        <v>1258</v>
      </c>
      <c r="CX40" s="55">
        <v>1.1</v>
      </c>
      <c r="CZ40" s="55">
        <v>33</v>
      </c>
      <c r="DA40" s="55" t="s">
        <v>1359</v>
      </c>
      <c r="DB40" s="55" t="s">
        <v>1251</v>
      </c>
      <c r="DC40" s="55">
        <v>6</v>
      </c>
      <c r="DD40" s="55" t="s">
        <v>1249</v>
      </c>
      <c r="DE40" s="55">
        <v>1</v>
      </c>
      <c r="DG40" s="55">
        <v>33</v>
      </c>
      <c r="DH40" s="55" t="s">
        <v>1232</v>
      </c>
      <c r="DI40" s="55" t="s">
        <v>1251</v>
      </c>
      <c r="DJ40" s="55" t="s">
        <v>1677</v>
      </c>
      <c r="DK40" s="55" t="s">
        <v>1258</v>
      </c>
      <c r="DL40" s="55">
        <v>0.95</v>
      </c>
      <c r="DN40" s="55">
        <v>33</v>
      </c>
      <c r="DO40" s="55" t="s">
        <v>42</v>
      </c>
      <c r="DP40" s="55" t="s">
        <v>1259</v>
      </c>
      <c r="DQ40" s="55" t="s">
        <v>1260</v>
      </c>
      <c r="DR40" s="55" t="s">
        <v>1261</v>
      </c>
      <c r="DS40" s="55">
        <v>33125</v>
      </c>
      <c r="DT40" s="55">
        <v>10000</v>
      </c>
      <c r="DU40" s="55" t="s">
        <v>1249</v>
      </c>
      <c r="DV40" s="55">
        <v>1</v>
      </c>
      <c r="DX40" s="55">
        <v>33</v>
      </c>
      <c r="DY40" s="55" t="s">
        <v>1359</v>
      </c>
      <c r="DZ40" s="55" t="s">
        <v>1251</v>
      </c>
      <c r="EA40" s="55">
        <v>50000</v>
      </c>
      <c r="EB40" s="20"/>
      <c r="EC40" s="55" t="s">
        <v>1249</v>
      </c>
      <c r="ED40" s="55">
        <v>0.8</v>
      </c>
      <c r="EM40" s="55">
        <v>33</v>
      </c>
      <c r="EN40" s="55" t="s">
        <v>42</v>
      </c>
      <c r="EO40" s="55" t="s">
        <v>1729</v>
      </c>
      <c r="EP40" s="55" t="s">
        <v>161</v>
      </c>
      <c r="EQ40" s="55">
        <v>-1</v>
      </c>
      <c r="ER40" s="55">
        <v>-1</v>
      </c>
      <c r="ES40" s="55" t="s">
        <v>1249</v>
      </c>
      <c r="ET40" s="55">
        <v>0</v>
      </c>
      <c r="EV40" s="55">
        <v>33</v>
      </c>
      <c r="EW40" s="55" t="s">
        <v>42</v>
      </c>
      <c r="EX40" s="55" t="s">
        <v>1343</v>
      </c>
      <c r="EY40" s="55">
        <v>3</v>
      </c>
      <c r="EZ40" s="55">
        <v>0</v>
      </c>
      <c r="FA40" s="55">
        <v>1994</v>
      </c>
      <c r="FB40" s="55" t="s">
        <v>1262</v>
      </c>
      <c r="FC40" s="55" t="s">
        <v>1249</v>
      </c>
      <c r="FD40" s="55">
        <v>0</v>
      </c>
      <c r="FF40" s="55">
        <v>33</v>
      </c>
      <c r="FG40" s="55" t="s">
        <v>42</v>
      </c>
      <c r="FH40" s="55" t="s">
        <v>763</v>
      </c>
      <c r="FI40" s="55">
        <v>2</v>
      </c>
      <c r="FJ40" s="55">
        <v>50000</v>
      </c>
      <c r="FK40" s="55" t="s">
        <v>1249</v>
      </c>
      <c r="FL40" s="55">
        <v>0.63</v>
      </c>
      <c r="GH40" s="55">
        <v>33</v>
      </c>
      <c r="GI40" s="55" t="s">
        <v>1250</v>
      </c>
      <c r="GJ40" s="55" t="s">
        <v>1251</v>
      </c>
      <c r="GK40" s="55">
        <v>42000</v>
      </c>
      <c r="GL40" s="55">
        <v>185</v>
      </c>
      <c r="GT40" s="55">
        <v>33</v>
      </c>
      <c r="GU40" s="55" t="s">
        <v>2094</v>
      </c>
      <c r="GV40" s="55" t="s">
        <v>1263</v>
      </c>
      <c r="GW40" s="55" t="s">
        <v>134</v>
      </c>
      <c r="GX40" s="55" t="s">
        <v>1360</v>
      </c>
      <c r="GY40" s="55" t="s">
        <v>1258</v>
      </c>
      <c r="GZ40" s="55">
        <v>0.0125</v>
      </c>
      <c r="HB40" s="55">
        <v>33</v>
      </c>
      <c r="HC40" s="55" t="s">
        <v>1706</v>
      </c>
      <c r="HD40" s="55" t="s">
        <v>1263</v>
      </c>
      <c r="HE40" s="55" t="s">
        <v>134</v>
      </c>
      <c r="HF40" s="55">
        <v>10</v>
      </c>
      <c r="HG40" s="55" t="s">
        <v>1258</v>
      </c>
      <c r="HH40" s="55">
        <v>0.9</v>
      </c>
      <c r="IJ40" s="55">
        <v>33</v>
      </c>
      <c r="IK40" s="55" t="s">
        <v>1250</v>
      </c>
      <c r="IL40" s="55" t="s">
        <v>1251</v>
      </c>
      <c r="IM40" s="55">
        <v>300000</v>
      </c>
      <c r="IN40" s="55" t="s">
        <v>1249</v>
      </c>
      <c r="IO40" s="55">
        <v>25</v>
      </c>
      <c r="IQ40" s="55">
        <v>33</v>
      </c>
      <c r="IR40" s="55" t="s">
        <v>1309</v>
      </c>
      <c r="IS40" s="55" t="s">
        <v>1251</v>
      </c>
      <c r="IT40" s="55">
        <v>3000</v>
      </c>
      <c r="IU40" s="55">
        <v>10</v>
      </c>
      <c r="IW40" s="55">
        <v>33</v>
      </c>
      <c r="IX40" s="55" t="s">
        <v>1250</v>
      </c>
      <c r="IY40" s="55" t="s">
        <v>1410</v>
      </c>
      <c r="IZ40" s="55" t="s">
        <v>1870</v>
      </c>
      <c r="JA40" s="55">
        <v>300</v>
      </c>
      <c r="JJ40" s="55">
        <v>33</v>
      </c>
      <c r="JK40" s="55" t="s">
        <v>1669</v>
      </c>
      <c r="JL40" s="55" t="s">
        <v>1261</v>
      </c>
      <c r="JM40" s="55" t="s">
        <v>1261</v>
      </c>
      <c r="JN40" s="55" t="s">
        <v>1261</v>
      </c>
      <c r="JO40" s="55">
        <v>1</v>
      </c>
      <c r="JP40" s="55">
        <v>1</v>
      </c>
      <c r="JQ40" s="55">
        <v>1</v>
      </c>
      <c r="JW40" s="12">
        <v>33</v>
      </c>
      <c r="JX40" s="12" t="s">
        <v>665</v>
      </c>
      <c r="JY40" s="12" t="s">
        <v>2057</v>
      </c>
      <c r="KA40" s="12">
        <v>33</v>
      </c>
      <c r="KB40" s="12" t="s">
        <v>2205</v>
      </c>
      <c r="KC40" s="12">
        <v>0.8</v>
      </c>
      <c r="KE40" s="37">
        <v>33</v>
      </c>
      <c r="KF40" s="12" t="s">
        <v>1261</v>
      </c>
      <c r="KG40" s="12" t="s">
        <v>1729</v>
      </c>
      <c r="KH40" s="12">
        <v>100</v>
      </c>
      <c r="KJ40" s="12">
        <v>33</v>
      </c>
      <c r="KK40" s="12" t="s">
        <v>1359</v>
      </c>
      <c r="KL40" s="12" t="s">
        <v>2163</v>
      </c>
      <c r="KM40" s="12">
        <v>0.007</v>
      </c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12" t="s">
        <v>2164</v>
      </c>
      <c r="NH40" s="7"/>
      <c r="NI40" s="7"/>
      <c r="NJ40" s="7"/>
      <c r="NK40" s="12" t="s">
        <v>1277</v>
      </c>
      <c r="NL40" s="7"/>
      <c r="NM40" s="12" t="s">
        <v>2206</v>
      </c>
      <c r="NN40" s="7"/>
      <c r="NO40" s="7"/>
      <c r="NP40" s="7"/>
      <c r="NQ40" s="7"/>
      <c r="NR40" s="7"/>
      <c r="NS40" s="12" t="s">
        <v>2207</v>
      </c>
      <c r="NT40" s="7"/>
      <c r="NU40" s="12" t="s">
        <v>2208</v>
      </c>
      <c r="NV40" s="7"/>
      <c r="NW40" s="12" t="s">
        <v>2209</v>
      </c>
      <c r="NX40" s="7"/>
      <c r="NY40" s="12" t="s">
        <v>1934</v>
      </c>
      <c r="NZ40" s="7"/>
      <c r="OA40" s="12" t="s">
        <v>2210</v>
      </c>
      <c r="OB40" s="7"/>
      <c r="OC40" s="12" t="s">
        <v>1777</v>
      </c>
      <c r="OD40" s="7"/>
      <c r="OE40" s="12" t="s">
        <v>2211</v>
      </c>
      <c r="OF40" s="7"/>
      <c r="OG40" s="12" t="s">
        <v>2212</v>
      </c>
      <c r="OH40" s="7"/>
      <c r="OI40" s="7"/>
      <c r="OJ40" s="7"/>
      <c r="OK40" s="7"/>
      <c r="OL40" s="7"/>
      <c r="OM40" s="7"/>
      <c r="ON40" s="7"/>
      <c r="OO40" s="12" t="s">
        <v>2213</v>
      </c>
      <c r="OP40" s="7"/>
      <c r="OQ40" s="12" t="s">
        <v>2214</v>
      </c>
      <c r="OR40" s="7"/>
      <c r="OS40" s="12" t="s">
        <v>2215</v>
      </c>
      <c r="OT40" s="7"/>
      <c r="OU40" s="12" t="s">
        <v>2026</v>
      </c>
      <c r="OV40" s="7"/>
      <c r="OW40" s="7"/>
      <c r="OX40" s="7"/>
      <c r="OY40" s="7"/>
      <c r="OZ40" s="7"/>
      <c r="PA40" s="7"/>
      <c r="PB40" s="7"/>
      <c r="PC40" s="7"/>
      <c r="PD40" s="7"/>
      <c r="PE40" s="12" t="s">
        <v>2216</v>
      </c>
      <c r="PF40" s="7"/>
      <c r="PG40" s="12" t="s">
        <v>1748</v>
      </c>
      <c r="PH40" s="7"/>
      <c r="PI40" s="12" t="s">
        <v>1587</v>
      </c>
      <c r="PJ40" s="7"/>
      <c r="PK40" s="7"/>
      <c r="PL40" s="7"/>
      <c r="PM40" s="7"/>
      <c r="PN40" s="7"/>
      <c r="PO40" s="12" t="s">
        <v>2217</v>
      </c>
      <c r="PP40" s="7"/>
      <c r="PQ40" s="12" t="s">
        <v>1789</v>
      </c>
      <c r="PR40" s="7"/>
      <c r="PS40" s="12" t="s">
        <v>2218</v>
      </c>
      <c r="PT40" s="7"/>
      <c r="PU40" s="7"/>
      <c r="PV40" s="7"/>
      <c r="PW40" s="12" t="s">
        <v>779</v>
      </c>
      <c r="PX40" s="7"/>
      <c r="PY40" s="7"/>
      <c r="PZ40" s="7"/>
      <c r="QA40" s="12" t="s">
        <v>2219</v>
      </c>
      <c r="QB40" s="7"/>
      <c r="QC40" s="7"/>
      <c r="QD40" s="7"/>
      <c r="QE40" s="7"/>
      <c r="QF40" s="7"/>
      <c r="QG40" s="7"/>
      <c r="QH40" s="12" t="s">
        <v>2220</v>
      </c>
      <c r="QI40" s="12" t="s">
        <v>2118</v>
      </c>
      <c r="QJ40" s="12">
        <v>100</v>
      </c>
      <c r="QK40" s="12">
        <v>200</v>
      </c>
      <c r="QL40" s="7"/>
      <c r="QM40" s="7"/>
      <c r="QU40" s="13" t="s">
        <v>2221</v>
      </c>
      <c r="QV40" s="13">
        <v>4</v>
      </c>
      <c r="QX40" s="13" t="s">
        <v>2164</v>
      </c>
      <c r="QZ40" s="13" t="s">
        <v>1277</v>
      </c>
      <c r="RA40" s="6" t="s">
        <v>2206</v>
      </c>
      <c r="RD40" s="14" t="s">
        <v>1932</v>
      </c>
      <c r="RE40" s="13" t="s">
        <v>2208</v>
      </c>
      <c r="RF40" s="5" t="s">
        <v>2209</v>
      </c>
      <c r="RG40" s="13" t="s">
        <v>1934</v>
      </c>
      <c r="RH40" s="5" t="s">
        <v>2210</v>
      </c>
      <c r="RI40" s="14" t="s">
        <v>1777</v>
      </c>
      <c r="RJ40" s="13" t="s">
        <v>2211</v>
      </c>
      <c r="RK40" s="6" t="s">
        <v>2170</v>
      </c>
      <c r="RO40" s="14" t="s">
        <v>2213</v>
      </c>
      <c r="RP40" s="13" t="s">
        <v>2214</v>
      </c>
      <c r="RQ40" s="5" t="s">
        <v>2215</v>
      </c>
      <c r="RR40" s="13" t="s">
        <v>2026</v>
      </c>
      <c r="RW40" s="14" t="s">
        <v>2216</v>
      </c>
      <c r="RX40" s="13" t="s">
        <v>1748</v>
      </c>
      <c r="RY40" s="6" t="s">
        <v>1587</v>
      </c>
      <c r="SB40" s="14" t="s">
        <v>2217</v>
      </c>
      <c r="SC40" s="14" t="s">
        <v>1789</v>
      </c>
      <c r="SD40" s="13" t="s">
        <v>2218</v>
      </c>
      <c r="SF40" s="13" t="s">
        <v>1387</v>
      </c>
      <c r="SI40" s="13" t="s">
        <v>2219</v>
      </c>
      <c r="SN40" s="13" t="s">
        <v>2222</v>
      </c>
    </row>
    <row r="41" ht="14.25" customHeight="1" outlineLevel="1" spans="7:508">
      <c r="G41" s="55">
        <v>34</v>
      </c>
      <c r="H41" s="55" t="s">
        <v>42</v>
      </c>
      <c r="I41" s="55" t="s">
        <v>1470</v>
      </c>
      <c r="J41" s="55" t="s">
        <v>2223</v>
      </c>
      <c r="K41" s="55" t="s">
        <v>1249</v>
      </c>
      <c r="L41" s="55">
        <v>0.23</v>
      </c>
      <c r="X41" s="55">
        <v>34</v>
      </c>
      <c r="Y41" s="55" t="s">
        <v>1250</v>
      </c>
      <c r="Z41" s="55" t="s">
        <v>1260</v>
      </c>
      <c r="AA41" s="55">
        <v>23</v>
      </c>
      <c r="AB41" s="55">
        <v>0.25</v>
      </c>
      <c r="AD41" s="12">
        <v>34</v>
      </c>
      <c r="AE41" s="12" t="s">
        <v>2224</v>
      </c>
      <c r="AF41" s="12" t="s">
        <v>1805</v>
      </c>
      <c r="AG41" s="12" t="s">
        <v>2074</v>
      </c>
      <c r="AH41" s="12" t="s">
        <v>2204</v>
      </c>
      <c r="AJ41" s="55">
        <v>34</v>
      </c>
      <c r="AK41" s="55" t="s">
        <v>1706</v>
      </c>
      <c r="AL41" s="55" t="s">
        <v>1251</v>
      </c>
      <c r="AM41" s="55" t="s">
        <v>1916</v>
      </c>
      <c r="AN41" s="55" t="s">
        <v>1258</v>
      </c>
      <c r="AO41" s="55">
        <v>1</v>
      </c>
      <c r="AQ41" s="55">
        <v>34</v>
      </c>
      <c r="AR41" s="55" t="s">
        <v>1706</v>
      </c>
      <c r="AS41" s="55" t="s">
        <v>1251</v>
      </c>
      <c r="AT41" s="55" t="s">
        <v>1232</v>
      </c>
      <c r="AU41" s="55" t="s">
        <v>1258</v>
      </c>
      <c r="AV41" s="55">
        <v>1</v>
      </c>
      <c r="AX41" s="55">
        <v>34</v>
      </c>
      <c r="AY41" s="55" t="s">
        <v>1250</v>
      </c>
      <c r="AZ41" s="55" t="s">
        <v>1251</v>
      </c>
      <c r="BA41" s="55">
        <v>39</v>
      </c>
      <c r="BB41" s="55">
        <v>39</v>
      </c>
      <c r="BC41" s="55" t="s">
        <v>1249</v>
      </c>
      <c r="BD41" s="55">
        <v>1.27</v>
      </c>
      <c r="BF41" s="55">
        <v>34</v>
      </c>
      <c r="BG41" s="55" t="s">
        <v>1706</v>
      </c>
      <c r="BH41" s="55" t="s">
        <v>1251</v>
      </c>
      <c r="BI41" s="55">
        <v>-1</v>
      </c>
      <c r="BJ41" s="55">
        <v>10</v>
      </c>
      <c r="BK41" s="55">
        <v>-1</v>
      </c>
      <c r="BL41" s="55">
        <v>10</v>
      </c>
      <c r="BM41" s="55" t="s">
        <v>1258</v>
      </c>
      <c r="BN41" s="55">
        <v>1</v>
      </c>
      <c r="BP41" s="55">
        <v>34</v>
      </c>
      <c r="BQ41" s="55" t="s">
        <v>1250</v>
      </c>
      <c r="BR41" s="55" t="s">
        <v>1251</v>
      </c>
      <c r="BS41" s="55" t="s">
        <v>134</v>
      </c>
      <c r="BT41" s="55" t="s">
        <v>1485</v>
      </c>
      <c r="BU41" s="55">
        <v>0</v>
      </c>
      <c r="BV41" s="55">
        <v>3</v>
      </c>
      <c r="BW41" s="55" t="s">
        <v>1249</v>
      </c>
      <c r="BX41" s="55">
        <v>1.05</v>
      </c>
      <c r="BZ41" s="55">
        <v>34</v>
      </c>
      <c r="CA41" s="55" t="s">
        <v>1232</v>
      </c>
      <c r="CB41" s="55" t="s">
        <v>1251</v>
      </c>
      <c r="CC41" s="55">
        <v>3</v>
      </c>
      <c r="CD41" s="55" t="s">
        <v>1258</v>
      </c>
      <c r="CE41" s="55">
        <v>1.5</v>
      </c>
      <c r="CG41" s="55">
        <v>34</v>
      </c>
      <c r="CH41" s="55" t="s">
        <v>42</v>
      </c>
      <c r="CI41" s="55" t="s">
        <v>1251</v>
      </c>
      <c r="CJ41" s="55">
        <v>500000</v>
      </c>
      <c r="CK41" s="55">
        <v>1000000</v>
      </c>
      <c r="CL41" s="55" t="s">
        <v>1249</v>
      </c>
      <c r="CM41" s="55">
        <v>0.9</v>
      </c>
      <c r="CS41" s="55">
        <v>34</v>
      </c>
      <c r="CT41" s="55" t="s">
        <v>1232</v>
      </c>
      <c r="CU41" s="55" t="s">
        <v>1251</v>
      </c>
      <c r="CV41" s="55">
        <v>3</v>
      </c>
      <c r="CW41" s="55" t="s">
        <v>1258</v>
      </c>
      <c r="CX41" s="55">
        <v>1.3</v>
      </c>
      <c r="CZ41" s="55">
        <v>34</v>
      </c>
      <c r="DA41" s="55" t="s">
        <v>1246</v>
      </c>
      <c r="DB41" s="55" t="s">
        <v>1251</v>
      </c>
      <c r="DC41" s="55">
        <v>6</v>
      </c>
      <c r="DD41" s="55" t="s">
        <v>1249</v>
      </c>
      <c r="DE41" s="55">
        <v>1</v>
      </c>
      <c r="DG41" s="55">
        <v>34</v>
      </c>
      <c r="DH41" s="55" t="s">
        <v>1566</v>
      </c>
      <c r="DI41" s="55" t="s">
        <v>1251</v>
      </c>
      <c r="DJ41" s="55" t="s">
        <v>1677</v>
      </c>
      <c r="DK41" s="55" t="s">
        <v>1258</v>
      </c>
      <c r="DL41" s="55">
        <v>0.95</v>
      </c>
      <c r="DN41" s="55">
        <v>34</v>
      </c>
      <c r="DO41" s="55" t="s">
        <v>42</v>
      </c>
      <c r="DP41" s="55" t="s">
        <v>1259</v>
      </c>
      <c r="DQ41" s="55" t="s">
        <v>1260</v>
      </c>
      <c r="DR41" s="55" t="s">
        <v>1261</v>
      </c>
      <c r="DS41" s="55">
        <v>33126</v>
      </c>
      <c r="DT41" s="55">
        <v>10000</v>
      </c>
      <c r="DU41" s="55" t="s">
        <v>1249</v>
      </c>
      <c r="DV41" s="55">
        <v>1</v>
      </c>
      <c r="DX41" s="55">
        <v>34</v>
      </c>
      <c r="DY41" s="55" t="s">
        <v>1246</v>
      </c>
      <c r="DZ41" s="55" t="s">
        <v>1251</v>
      </c>
      <c r="EA41" s="55">
        <v>50000</v>
      </c>
      <c r="EB41" s="20"/>
      <c r="EC41" s="55" t="s">
        <v>1249</v>
      </c>
      <c r="ED41" s="55">
        <v>0.8</v>
      </c>
      <c r="EM41" s="55">
        <v>34</v>
      </c>
      <c r="EN41" s="55" t="s">
        <v>42</v>
      </c>
      <c r="EO41" s="55" t="s">
        <v>1410</v>
      </c>
      <c r="EP41" s="55" t="s">
        <v>161</v>
      </c>
      <c r="EQ41" s="55">
        <v>-1</v>
      </c>
      <c r="ER41" s="55">
        <v>-1</v>
      </c>
      <c r="ES41" s="55" t="s">
        <v>1249</v>
      </c>
      <c r="ET41" s="55">
        <v>0</v>
      </c>
      <c r="EV41" s="55">
        <v>34</v>
      </c>
      <c r="EW41" s="55" t="s">
        <v>42</v>
      </c>
      <c r="EX41" s="55" t="s">
        <v>1343</v>
      </c>
      <c r="EY41" s="55">
        <v>3</v>
      </c>
      <c r="EZ41" s="55">
        <v>1995</v>
      </c>
      <c r="FA41" s="55">
        <v>2999</v>
      </c>
      <c r="FB41" s="55" t="s">
        <v>1262</v>
      </c>
      <c r="FC41" s="55" t="s">
        <v>1249</v>
      </c>
      <c r="FD41" s="55">
        <v>0</v>
      </c>
      <c r="FF41" s="55">
        <v>34</v>
      </c>
      <c r="FG41" s="55" t="s">
        <v>42</v>
      </c>
      <c r="FH41" s="55" t="s">
        <v>763</v>
      </c>
      <c r="FI41" s="55">
        <v>2</v>
      </c>
      <c r="FJ41" s="55">
        <v>80000</v>
      </c>
      <c r="FK41" s="55" t="s">
        <v>1249</v>
      </c>
      <c r="FL41" s="55">
        <v>0.57</v>
      </c>
      <c r="GH41" s="55">
        <v>34</v>
      </c>
      <c r="GI41" s="55" t="s">
        <v>1250</v>
      </c>
      <c r="GJ41" s="55" t="s">
        <v>1251</v>
      </c>
      <c r="GK41" s="55">
        <v>43000</v>
      </c>
      <c r="GL41" s="55">
        <v>190</v>
      </c>
      <c r="GT41" s="55">
        <v>34</v>
      </c>
      <c r="GU41" s="55" t="s">
        <v>2052</v>
      </c>
      <c r="GV41" s="55" t="s">
        <v>1263</v>
      </c>
      <c r="GW41" s="55" t="s">
        <v>134</v>
      </c>
      <c r="GX41" s="55" t="s">
        <v>1643</v>
      </c>
      <c r="GY41" s="55" t="s">
        <v>1258</v>
      </c>
      <c r="GZ41" s="55">
        <v>0.0125</v>
      </c>
      <c r="HB41" s="55">
        <v>34</v>
      </c>
      <c r="HC41" s="55" t="s">
        <v>1232</v>
      </c>
      <c r="HD41" s="55" t="s">
        <v>1263</v>
      </c>
      <c r="HE41" s="55" t="s">
        <v>134</v>
      </c>
      <c r="HF41" s="55">
        <v>15</v>
      </c>
      <c r="HG41" s="55" t="s">
        <v>1258</v>
      </c>
      <c r="HH41" s="55">
        <v>0.8</v>
      </c>
      <c r="IJ41" s="55">
        <v>34</v>
      </c>
      <c r="IK41" s="55" t="s">
        <v>1250</v>
      </c>
      <c r="IL41" s="55" t="s">
        <v>1251</v>
      </c>
      <c r="IM41" s="55">
        <v>500000</v>
      </c>
      <c r="IN41" s="55" t="s">
        <v>1249</v>
      </c>
      <c r="IO41" s="55">
        <v>50</v>
      </c>
      <c r="IQ41" s="55">
        <v>34</v>
      </c>
      <c r="IR41" s="55" t="s">
        <v>1309</v>
      </c>
      <c r="IS41" s="55" t="s">
        <v>1251</v>
      </c>
      <c r="IT41" s="55">
        <v>4000</v>
      </c>
      <c r="IU41" s="55">
        <v>15</v>
      </c>
      <c r="IW41" s="55">
        <v>34</v>
      </c>
      <c r="IX41" s="55" t="s">
        <v>1250</v>
      </c>
      <c r="IY41" s="55" t="s">
        <v>1410</v>
      </c>
      <c r="IZ41" s="55" t="s">
        <v>1893</v>
      </c>
      <c r="JA41" s="55">
        <v>300</v>
      </c>
      <c r="JJ41" s="55">
        <v>34</v>
      </c>
      <c r="JK41" s="55" t="s">
        <v>1882</v>
      </c>
      <c r="JL41" s="55" t="s">
        <v>1261</v>
      </c>
      <c r="JM41" s="55" t="s">
        <v>1261</v>
      </c>
      <c r="JN41" s="55" t="s">
        <v>1261</v>
      </c>
      <c r="JO41" s="55">
        <v>1</v>
      </c>
      <c r="JP41" s="55">
        <v>1</v>
      </c>
      <c r="JQ41" s="55">
        <v>1</v>
      </c>
      <c r="JW41" s="12">
        <v>34</v>
      </c>
      <c r="JX41" s="12" t="s">
        <v>665</v>
      </c>
      <c r="JY41" s="12" t="s">
        <v>1789</v>
      </c>
      <c r="KA41" s="12">
        <v>34</v>
      </c>
      <c r="KB41" s="12" t="s">
        <v>2225</v>
      </c>
      <c r="KC41" s="12">
        <v>0.8</v>
      </c>
      <c r="KE41" s="37">
        <v>34</v>
      </c>
      <c r="KF41" s="12" t="s">
        <v>1261</v>
      </c>
      <c r="KG41" s="12" t="s">
        <v>2226</v>
      </c>
      <c r="KH41" s="12">
        <v>100</v>
      </c>
      <c r="KJ41" s="12">
        <v>34</v>
      </c>
      <c r="KK41" s="12" t="s">
        <v>1246</v>
      </c>
      <c r="KL41" s="12" t="s">
        <v>2163</v>
      </c>
      <c r="KM41" s="12">
        <v>0.007</v>
      </c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12" t="s">
        <v>2025</v>
      </c>
      <c r="NH41" s="7"/>
      <c r="NI41" s="7"/>
      <c r="NJ41" s="7"/>
      <c r="NK41" s="12" t="s">
        <v>2227</v>
      </c>
      <c r="NL41" s="7"/>
      <c r="NM41" s="12" t="s">
        <v>1461</v>
      </c>
      <c r="NN41" s="7"/>
      <c r="NO41" s="7"/>
      <c r="NP41" s="7"/>
      <c r="NQ41" s="7"/>
      <c r="NR41" s="7"/>
      <c r="NS41" s="12" t="s">
        <v>1846</v>
      </c>
      <c r="NT41" s="7"/>
      <c r="NU41" s="12" t="s">
        <v>1978</v>
      </c>
      <c r="NV41" s="7"/>
      <c r="NW41" s="12" t="s">
        <v>2228</v>
      </c>
      <c r="NX41" s="7"/>
      <c r="NY41" s="12" t="s">
        <v>1629</v>
      </c>
      <c r="NZ41" s="7"/>
      <c r="OA41" s="12" t="s">
        <v>2119</v>
      </c>
      <c r="OB41" s="7"/>
      <c r="OC41" s="12" t="s">
        <v>994</v>
      </c>
      <c r="OD41" s="7"/>
      <c r="OE41" s="12" t="s">
        <v>2229</v>
      </c>
      <c r="OF41" s="7"/>
      <c r="OG41" s="12" t="s">
        <v>2230</v>
      </c>
      <c r="OH41" s="7"/>
      <c r="OI41" s="7"/>
      <c r="OJ41" s="7"/>
      <c r="OK41" s="7"/>
      <c r="OL41" s="7"/>
      <c r="OM41" s="7"/>
      <c r="ON41" s="7"/>
      <c r="OO41" s="12" t="s">
        <v>630</v>
      </c>
      <c r="OP41" s="7"/>
      <c r="OQ41" s="12" t="s">
        <v>1277</v>
      </c>
      <c r="OR41" s="7"/>
      <c r="OS41" s="12" t="s">
        <v>2025</v>
      </c>
      <c r="OT41" s="7"/>
      <c r="OU41" s="12" t="s">
        <v>1855</v>
      </c>
      <c r="OV41" s="7"/>
      <c r="OW41" s="7"/>
      <c r="OX41" s="7"/>
      <c r="OY41" s="7"/>
      <c r="OZ41" s="7"/>
      <c r="PA41" s="7"/>
      <c r="PB41" s="7"/>
      <c r="PC41" s="7"/>
      <c r="PD41" s="7"/>
      <c r="PE41" s="12" t="s">
        <v>2231</v>
      </c>
      <c r="PF41" s="7"/>
      <c r="PG41" s="12" t="s">
        <v>2232</v>
      </c>
      <c r="PH41" s="7"/>
      <c r="PI41" s="12" t="s">
        <v>1629</v>
      </c>
      <c r="PJ41" s="7"/>
      <c r="PK41" s="7"/>
      <c r="PL41" s="7"/>
      <c r="PM41" s="7"/>
      <c r="PN41" s="7"/>
      <c r="PO41" s="12" t="s">
        <v>2233</v>
      </c>
      <c r="PP41" s="7"/>
      <c r="PQ41" s="12" t="s">
        <v>2234</v>
      </c>
      <c r="PR41" s="7"/>
      <c r="PS41" s="12" t="s">
        <v>2235</v>
      </c>
      <c r="PT41" s="7"/>
      <c r="PU41" s="7"/>
      <c r="PV41" s="7"/>
      <c r="PW41" s="12" t="s">
        <v>895</v>
      </c>
      <c r="PX41" s="7"/>
      <c r="PY41" s="7"/>
      <c r="PZ41" s="7"/>
      <c r="QA41" s="12" t="s">
        <v>2236</v>
      </c>
      <c r="QB41" s="7"/>
      <c r="QC41" s="7"/>
      <c r="QD41" s="7"/>
      <c r="QE41" s="7"/>
      <c r="QF41" s="7"/>
      <c r="QG41" s="7"/>
      <c r="QH41" s="12" t="s">
        <v>1598</v>
      </c>
      <c r="QI41" s="12" t="s">
        <v>1791</v>
      </c>
      <c r="QJ41" s="12">
        <v>100</v>
      </c>
      <c r="QK41" s="12">
        <v>200</v>
      </c>
      <c r="QL41" s="7"/>
      <c r="QM41" s="7"/>
      <c r="QU41" s="13" t="s">
        <v>1449</v>
      </c>
      <c r="QV41" s="13">
        <v>4</v>
      </c>
      <c r="QX41" s="13" t="s">
        <v>2025</v>
      </c>
      <c r="QZ41" s="13" t="s">
        <v>2227</v>
      </c>
      <c r="RA41" s="6" t="s">
        <v>1461</v>
      </c>
      <c r="RD41" s="14" t="s">
        <v>2207</v>
      </c>
      <c r="RE41" s="13" t="s">
        <v>1978</v>
      </c>
      <c r="RF41" s="5" t="s">
        <v>2228</v>
      </c>
      <c r="RG41" s="13" t="s">
        <v>1629</v>
      </c>
      <c r="RH41" s="5" t="s">
        <v>2119</v>
      </c>
      <c r="RI41" s="14" t="s">
        <v>994</v>
      </c>
      <c r="RJ41" s="13" t="s">
        <v>2229</v>
      </c>
      <c r="RK41" s="6" t="s">
        <v>2190</v>
      </c>
      <c r="RO41" s="14" t="s">
        <v>630</v>
      </c>
      <c r="RP41" s="13" t="s">
        <v>1277</v>
      </c>
      <c r="RQ41" s="5" t="s">
        <v>2025</v>
      </c>
      <c r="RR41" s="13" t="s">
        <v>1855</v>
      </c>
      <c r="RW41" s="14" t="s">
        <v>2231</v>
      </c>
      <c r="RX41" s="13" t="s">
        <v>2232</v>
      </c>
      <c r="RY41" s="6" t="s">
        <v>1629</v>
      </c>
      <c r="SB41" s="14" t="s">
        <v>2233</v>
      </c>
      <c r="SC41" s="14" t="s">
        <v>2234</v>
      </c>
      <c r="SD41" s="13" t="s">
        <v>2235</v>
      </c>
      <c r="SF41" s="13" t="s">
        <v>1431</v>
      </c>
      <c r="SI41" s="13" t="s">
        <v>2236</v>
      </c>
      <c r="SN41" s="13" t="s">
        <v>1480</v>
      </c>
    </row>
    <row r="42" ht="14.25" customHeight="1" outlineLevel="1" spans="7:508">
      <c r="G42" s="55">
        <v>35</v>
      </c>
      <c r="H42" s="55" t="s">
        <v>42</v>
      </c>
      <c r="I42" s="55" t="s">
        <v>1470</v>
      </c>
      <c r="J42" s="55" t="s">
        <v>2237</v>
      </c>
      <c r="K42" s="55" t="s">
        <v>1249</v>
      </c>
      <c r="L42" s="55">
        <v>0.2</v>
      </c>
      <c r="X42" s="55">
        <v>35</v>
      </c>
      <c r="Y42" s="55" t="s">
        <v>1250</v>
      </c>
      <c r="Z42" s="55" t="s">
        <v>1260</v>
      </c>
      <c r="AA42" s="55">
        <v>24</v>
      </c>
      <c r="AB42" s="55">
        <v>0.25</v>
      </c>
      <c r="AD42" s="12">
        <v>35</v>
      </c>
      <c r="AE42" s="12" t="s">
        <v>1261</v>
      </c>
      <c r="AF42" s="12" t="s">
        <v>1805</v>
      </c>
      <c r="AG42" s="12" t="s">
        <v>2074</v>
      </c>
      <c r="AH42" s="12" t="s">
        <v>2238</v>
      </c>
      <c r="AJ42" s="55">
        <v>35</v>
      </c>
      <c r="AK42" s="55" t="s">
        <v>1250</v>
      </c>
      <c r="AL42" s="55" t="s">
        <v>1251</v>
      </c>
      <c r="AM42" s="55" t="s">
        <v>1916</v>
      </c>
      <c r="AN42" s="55" t="s">
        <v>1249</v>
      </c>
      <c r="AO42" s="55">
        <v>1</v>
      </c>
      <c r="AQ42" s="55">
        <v>35</v>
      </c>
      <c r="AR42" s="55" t="s">
        <v>1232</v>
      </c>
      <c r="AS42" s="55" t="s">
        <v>1251</v>
      </c>
      <c r="AT42" s="55" t="s">
        <v>961</v>
      </c>
      <c r="AU42" s="55" t="s">
        <v>1258</v>
      </c>
      <c r="AV42" s="55">
        <v>1</v>
      </c>
      <c r="AX42" s="55">
        <v>35</v>
      </c>
      <c r="AY42" s="55" t="s">
        <v>1250</v>
      </c>
      <c r="AZ42" s="55" t="s">
        <v>1251</v>
      </c>
      <c r="BA42" s="55">
        <v>4</v>
      </c>
      <c r="BB42" s="55">
        <v>4</v>
      </c>
      <c r="BC42" s="55" t="s">
        <v>1249</v>
      </c>
      <c r="BD42" s="55">
        <v>0.84</v>
      </c>
      <c r="BF42" s="55">
        <v>35</v>
      </c>
      <c r="BG42" s="55" t="s">
        <v>1232</v>
      </c>
      <c r="BH42" s="55" t="s">
        <v>1251</v>
      </c>
      <c r="BI42" s="55">
        <v>11</v>
      </c>
      <c r="BJ42" s="55">
        <v>999</v>
      </c>
      <c r="BK42" s="55">
        <v>-1</v>
      </c>
      <c r="BL42" s="55">
        <v>5</v>
      </c>
      <c r="BM42" s="55" t="s">
        <v>1258</v>
      </c>
      <c r="BN42" s="55">
        <v>0.95</v>
      </c>
      <c r="BP42" s="55">
        <v>35</v>
      </c>
      <c r="BQ42" s="55" t="s">
        <v>1250</v>
      </c>
      <c r="BR42" s="55" t="s">
        <v>1251</v>
      </c>
      <c r="BS42" s="55" t="s">
        <v>134</v>
      </c>
      <c r="BT42" s="55" t="s">
        <v>1643</v>
      </c>
      <c r="BU42" s="55">
        <v>0</v>
      </c>
      <c r="BV42" s="55">
        <v>3</v>
      </c>
      <c r="BW42" s="55" t="s">
        <v>1249</v>
      </c>
      <c r="BX42" s="55">
        <v>1.05</v>
      </c>
      <c r="BZ42" s="55">
        <v>35</v>
      </c>
      <c r="CA42" s="55" t="s">
        <v>1232</v>
      </c>
      <c r="CB42" s="55" t="s">
        <v>1251</v>
      </c>
      <c r="CC42" s="55">
        <v>4</v>
      </c>
      <c r="CD42" s="55" t="s">
        <v>1258</v>
      </c>
      <c r="CE42" s="55">
        <v>2</v>
      </c>
      <c r="CG42" s="55">
        <v>35</v>
      </c>
      <c r="CH42" s="55" t="s">
        <v>42</v>
      </c>
      <c r="CI42" s="55" t="s">
        <v>1251</v>
      </c>
      <c r="CJ42" s="55">
        <v>1000001</v>
      </c>
      <c r="CK42" s="55">
        <v>9999999999</v>
      </c>
      <c r="CL42" s="55" t="s">
        <v>1249</v>
      </c>
      <c r="CM42" s="55">
        <v>0.85</v>
      </c>
      <c r="CS42" s="55">
        <v>35</v>
      </c>
      <c r="CT42" s="55" t="s">
        <v>1566</v>
      </c>
      <c r="CU42" s="55" t="s">
        <v>1251</v>
      </c>
      <c r="CV42" s="55">
        <v>3</v>
      </c>
      <c r="CW42" s="55" t="s">
        <v>1258</v>
      </c>
      <c r="CX42" s="55">
        <v>1.3</v>
      </c>
      <c r="CZ42" s="55">
        <v>35</v>
      </c>
      <c r="DA42" s="55" t="s">
        <v>1309</v>
      </c>
      <c r="DB42" s="55" t="s">
        <v>1251</v>
      </c>
      <c r="DC42" s="55">
        <v>6</v>
      </c>
      <c r="DD42" s="55" t="s">
        <v>1249</v>
      </c>
      <c r="DE42" s="55">
        <v>1</v>
      </c>
      <c r="DG42" s="55">
        <v>35</v>
      </c>
      <c r="DH42" s="55" t="s">
        <v>1678</v>
      </c>
      <c r="DI42" s="55" t="s">
        <v>1251</v>
      </c>
      <c r="DJ42" s="55" t="s">
        <v>1677</v>
      </c>
      <c r="DK42" s="55" t="s">
        <v>1258</v>
      </c>
      <c r="DL42" s="55">
        <v>0.95</v>
      </c>
      <c r="DN42" s="55">
        <v>35</v>
      </c>
      <c r="DO42" s="55" t="s">
        <v>42</v>
      </c>
      <c r="DP42" s="55" t="s">
        <v>1259</v>
      </c>
      <c r="DQ42" s="55" t="s">
        <v>1260</v>
      </c>
      <c r="DR42" s="55" t="s">
        <v>1261</v>
      </c>
      <c r="DS42" s="55">
        <v>33127</v>
      </c>
      <c r="DT42" s="55">
        <v>10000</v>
      </c>
      <c r="DU42" s="55" t="s">
        <v>1249</v>
      </c>
      <c r="DV42" s="55">
        <v>1</v>
      </c>
      <c r="DX42" s="63">
        <v>35</v>
      </c>
      <c r="DY42" s="63" t="s">
        <v>1309</v>
      </c>
      <c r="DZ42" s="63" t="s">
        <v>1251</v>
      </c>
      <c r="EA42" s="63">
        <v>50000</v>
      </c>
      <c r="EB42" s="20"/>
      <c r="EC42" s="55" t="s">
        <v>1249</v>
      </c>
      <c r="ED42" s="55">
        <v>0.8</v>
      </c>
      <c r="EM42" s="55">
        <v>35</v>
      </c>
      <c r="EN42" s="55" t="s">
        <v>42</v>
      </c>
      <c r="EO42" s="55" t="s">
        <v>1810</v>
      </c>
      <c r="EP42" s="55" t="s">
        <v>161</v>
      </c>
      <c r="EQ42" s="55">
        <v>-1</v>
      </c>
      <c r="ER42" s="55">
        <v>-1</v>
      </c>
      <c r="ES42" s="55" t="s">
        <v>1249</v>
      </c>
      <c r="ET42" s="55">
        <v>0</v>
      </c>
      <c r="EV42" s="55">
        <v>35</v>
      </c>
      <c r="EW42" s="55" t="s">
        <v>42</v>
      </c>
      <c r="EX42" s="55" t="s">
        <v>1260</v>
      </c>
      <c r="EY42" s="55">
        <v>1</v>
      </c>
      <c r="EZ42" s="55">
        <v>0</v>
      </c>
      <c r="FA42" s="55">
        <v>1994</v>
      </c>
      <c r="FB42" s="55" t="s">
        <v>1361</v>
      </c>
      <c r="FC42" s="55" t="s">
        <v>1249</v>
      </c>
      <c r="FD42" s="55">
        <v>0</v>
      </c>
      <c r="FF42" s="55">
        <v>35</v>
      </c>
      <c r="FG42" s="55" t="s">
        <v>42</v>
      </c>
      <c r="FH42" s="55" t="s">
        <v>763</v>
      </c>
      <c r="FI42" s="55">
        <v>2</v>
      </c>
      <c r="FJ42" s="55">
        <v>130000</v>
      </c>
      <c r="FK42" s="55" t="s">
        <v>1249</v>
      </c>
      <c r="FL42" s="55">
        <v>0.57</v>
      </c>
      <c r="GH42" s="55">
        <v>35</v>
      </c>
      <c r="GI42" s="55" t="s">
        <v>1250</v>
      </c>
      <c r="GJ42" s="55" t="s">
        <v>1251</v>
      </c>
      <c r="GK42" s="55">
        <v>44000</v>
      </c>
      <c r="GL42" s="55">
        <v>195</v>
      </c>
      <c r="GT42" s="55">
        <v>35</v>
      </c>
      <c r="GU42" s="55" t="s">
        <v>2053</v>
      </c>
      <c r="GV42" s="55" t="s">
        <v>1263</v>
      </c>
      <c r="GW42" s="55" t="s">
        <v>134</v>
      </c>
      <c r="GX42" s="55" t="s">
        <v>1643</v>
      </c>
      <c r="GY42" s="55" t="s">
        <v>1258</v>
      </c>
      <c r="GZ42" s="55">
        <v>0.0125</v>
      </c>
      <c r="HB42" s="55">
        <v>35</v>
      </c>
      <c r="HC42" s="55" t="s">
        <v>1566</v>
      </c>
      <c r="HD42" s="55" t="s">
        <v>1263</v>
      </c>
      <c r="HE42" s="55" t="s">
        <v>134</v>
      </c>
      <c r="HF42" s="55">
        <v>15</v>
      </c>
      <c r="HG42" s="55" t="s">
        <v>1258</v>
      </c>
      <c r="HH42" s="55">
        <v>0.8</v>
      </c>
      <c r="IJ42" s="55">
        <v>35</v>
      </c>
      <c r="IK42" s="55" t="s">
        <v>2053</v>
      </c>
      <c r="IL42" s="55" t="s">
        <v>1251</v>
      </c>
      <c r="IM42" s="55">
        <v>100000</v>
      </c>
      <c r="IN42" s="55" t="s">
        <v>1258</v>
      </c>
      <c r="IO42" s="55">
        <v>15</v>
      </c>
      <c r="IQ42" s="55">
        <v>35</v>
      </c>
      <c r="IR42" s="55" t="s">
        <v>1309</v>
      </c>
      <c r="IS42" s="55" t="s">
        <v>1251</v>
      </c>
      <c r="IT42" s="55">
        <v>5000</v>
      </c>
      <c r="IU42" s="55">
        <v>20</v>
      </c>
      <c r="IW42" s="55">
        <v>35</v>
      </c>
      <c r="IX42" s="55" t="s">
        <v>1250</v>
      </c>
      <c r="IY42" s="55" t="s">
        <v>1607</v>
      </c>
      <c r="IZ42" s="55" t="s">
        <v>1266</v>
      </c>
      <c r="JA42" s="55">
        <v>300</v>
      </c>
      <c r="JJ42" s="55">
        <v>35</v>
      </c>
      <c r="JK42" s="55" t="s">
        <v>1703</v>
      </c>
      <c r="JL42" s="55" t="s">
        <v>1261</v>
      </c>
      <c r="JM42" s="55" t="s">
        <v>1261</v>
      </c>
      <c r="JN42" s="55" t="s">
        <v>1261</v>
      </c>
      <c r="JO42" s="55">
        <v>1</v>
      </c>
      <c r="JP42" s="55">
        <v>1</v>
      </c>
      <c r="JQ42" s="55">
        <v>1</v>
      </c>
      <c r="JW42" s="12">
        <v>35</v>
      </c>
      <c r="JX42" s="12" t="s">
        <v>665</v>
      </c>
      <c r="JY42" s="12" t="s">
        <v>1952</v>
      </c>
      <c r="KA42" s="12">
        <v>35</v>
      </c>
      <c r="KB42" s="12" t="s">
        <v>767</v>
      </c>
      <c r="KC42" s="12">
        <v>0.8</v>
      </c>
      <c r="KE42" s="37">
        <v>35</v>
      </c>
      <c r="KF42" s="12" t="s">
        <v>1261</v>
      </c>
      <c r="KG42" s="12" t="s">
        <v>1810</v>
      </c>
      <c r="KH42" s="12">
        <v>100</v>
      </c>
      <c r="KJ42" s="12">
        <v>35</v>
      </c>
      <c r="KK42" s="12" t="s">
        <v>1309</v>
      </c>
      <c r="KL42" s="12" t="s">
        <v>2163</v>
      </c>
      <c r="KM42" s="12">
        <v>0.007</v>
      </c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12" t="s">
        <v>2239</v>
      </c>
      <c r="NH42" s="7"/>
      <c r="NI42" s="7"/>
      <c r="NJ42" s="7"/>
      <c r="NK42" s="12" t="s">
        <v>2186</v>
      </c>
      <c r="NL42" s="7"/>
      <c r="NM42" s="12" t="s">
        <v>2240</v>
      </c>
      <c r="NN42" s="7"/>
      <c r="NO42" s="7"/>
      <c r="NP42" s="7"/>
      <c r="NQ42" s="7"/>
      <c r="NR42" s="7"/>
      <c r="NS42" s="12" t="s">
        <v>2241</v>
      </c>
      <c r="NT42" s="7"/>
      <c r="NU42" s="12" t="s">
        <v>2242</v>
      </c>
      <c r="NV42" s="7"/>
      <c r="NW42" s="12" t="s">
        <v>2243</v>
      </c>
      <c r="NX42" s="7"/>
      <c r="NY42" s="12" t="s">
        <v>2244</v>
      </c>
      <c r="NZ42" s="7"/>
      <c r="OA42" s="12" t="s">
        <v>1213</v>
      </c>
      <c r="OB42" s="7"/>
      <c r="OC42" s="12" t="s">
        <v>2067</v>
      </c>
      <c r="OD42" s="7"/>
      <c r="OE42" s="12" t="s">
        <v>2245</v>
      </c>
      <c r="OF42" s="7"/>
      <c r="OG42" s="12" t="s">
        <v>2217</v>
      </c>
      <c r="OH42" s="7"/>
      <c r="OI42" s="7"/>
      <c r="OJ42" s="7"/>
      <c r="OK42" s="7"/>
      <c r="OL42" s="7"/>
      <c r="OM42" s="7"/>
      <c r="ON42" s="7"/>
      <c r="OO42" s="12" t="s">
        <v>2246</v>
      </c>
      <c r="OP42" s="7"/>
      <c r="OQ42" s="12" t="s">
        <v>1423</v>
      </c>
      <c r="OR42" s="7"/>
      <c r="OS42" s="12" t="s">
        <v>2247</v>
      </c>
      <c r="OT42" s="7"/>
      <c r="OU42" s="12" t="s">
        <v>1789</v>
      </c>
      <c r="OV42" s="7"/>
      <c r="OW42" s="7"/>
      <c r="OX42" s="7"/>
      <c r="OY42" s="7"/>
      <c r="OZ42" s="7"/>
      <c r="PA42" s="7"/>
      <c r="PB42" s="7"/>
      <c r="PC42" s="7"/>
      <c r="PD42" s="7"/>
      <c r="PE42" s="12" t="s">
        <v>2248</v>
      </c>
      <c r="PF42" s="7"/>
      <c r="PG42" s="12" t="s">
        <v>2249</v>
      </c>
      <c r="PH42" s="7"/>
      <c r="PI42" s="12" t="s">
        <v>1213</v>
      </c>
      <c r="PJ42" s="7"/>
      <c r="PK42" s="7"/>
      <c r="PL42" s="7"/>
      <c r="PM42" s="7"/>
      <c r="PN42" s="7"/>
      <c r="PO42" s="12" t="s">
        <v>2250</v>
      </c>
      <c r="PP42" s="7"/>
      <c r="PQ42" s="12" t="s">
        <v>1952</v>
      </c>
      <c r="PR42" s="7"/>
      <c r="PS42" s="12" t="s">
        <v>2251</v>
      </c>
      <c r="PT42" s="7"/>
      <c r="PU42" s="7"/>
      <c r="PV42" s="7"/>
      <c r="PW42" s="12" t="s">
        <v>1021</v>
      </c>
      <c r="PX42" s="7"/>
      <c r="PY42" s="7"/>
      <c r="PZ42" s="7"/>
      <c r="QA42" s="12" t="s">
        <v>1955</v>
      </c>
      <c r="QB42" s="7"/>
      <c r="QC42" s="7"/>
      <c r="QD42" s="7"/>
      <c r="QE42" s="7"/>
      <c r="QF42" s="7"/>
      <c r="QG42" s="7"/>
      <c r="QH42" s="12" t="s">
        <v>1635</v>
      </c>
      <c r="QI42" s="12" t="s">
        <v>1263</v>
      </c>
      <c r="QJ42" s="12">
        <v>100</v>
      </c>
      <c r="QK42" s="12">
        <v>200</v>
      </c>
      <c r="QL42" s="7"/>
      <c r="QM42" s="7"/>
      <c r="QU42" s="13" t="s">
        <v>2252</v>
      </c>
      <c r="QV42" s="13">
        <v>4</v>
      </c>
      <c r="QX42" s="13" t="s">
        <v>2239</v>
      </c>
      <c r="QZ42" s="13" t="s">
        <v>2186</v>
      </c>
      <c r="RA42" s="6" t="s">
        <v>2240</v>
      </c>
      <c r="RD42" s="14" t="s">
        <v>1846</v>
      </c>
      <c r="RE42" s="13" t="s">
        <v>2242</v>
      </c>
      <c r="RF42" s="5" t="s">
        <v>2243</v>
      </c>
      <c r="RG42" s="13" t="s">
        <v>2244</v>
      </c>
      <c r="RH42" s="5" t="s">
        <v>1213</v>
      </c>
      <c r="RI42" s="14" t="s">
        <v>2067</v>
      </c>
      <c r="RJ42" s="13" t="s">
        <v>2245</v>
      </c>
      <c r="RK42" s="6" t="s">
        <v>2212</v>
      </c>
      <c r="RO42" s="14" t="s">
        <v>2246</v>
      </c>
      <c r="RP42" s="13" t="s">
        <v>1423</v>
      </c>
      <c r="RQ42" s="5" t="s">
        <v>2247</v>
      </c>
      <c r="RR42" s="13" t="s">
        <v>1789</v>
      </c>
      <c r="RW42" s="14" t="s">
        <v>2248</v>
      </c>
      <c r="RX42" s="13" t="s">
        <v>2249</v>
      </c>
      <c r="RY42" s="6" t="s">
        <v>1213</v>
      </c>
      <c r="SB42" s="14" t="s">
        <v>2250</v>
      </c>
      <c r="SC42" s="14" t="s">
        <v>1952</v>
      </c>
      <c r="SD42" s="13" t="s">
        <v>2251</v>
      </c>
      <c r="SF42" s="13" t="s">
        <v>2253</v>
      </c>
      <c r="SI42" s="13" t="s">
        <v>1955</v>
      </c>
      <c r="SN42" s="13" t="s">
        <v>1672</v>
      </c>
    </row>
    <row r="43" ht="14.25" customHeight="1" outlineLevel="1" spans="7:508">
      <c r="G43" s="55">
        <v>36</v>
      </c>
      <c r="H43" s="55" t="s">
        <v>42</v>
      </c>
      <c r="I43" s="55" t="s">
        <v>1470</v>
      </c>
      <c r="J43" s="55" t="s">
        <v>2254</v>
      </c>
      <c r="K43" s="55" t="s">
        <v>1249</v>
      </c>
      <c r="L43" s="55">
        <v>0.2</v>
      </c>
      <c r="X43" s="55">
        <v>36</v>
      </c>
      <c r="Y43" s="55" t="s">
        <v>1250</v>
      </c>
      <c r="Z43" s="55" t="s">
        <v>1260</v>
      </c>
      <c r="AA43" s="55">
        <v>25</v>
      </c>
      <c r="AB43" s="55">
        <v>0.25</v>
      </c>
      <c r="AD43" s="12">
        <v>36</v>
      </c>
      <c r="AE43" s="12" t="s">
        <v>1261</v>
      </c>
      <c r="AF43" s="12" t="s">
        <v>1846</v>
      </c>
      <c r="AG43" s="12" t="s">
        <v>2074</v>
      </c>
      <c r="AH43" s="12" t="s">
        <v>2032</v>
      </c>
      <c r="AJ43" s="55">
        <v>36</v>
      </c>
      <c r="AK43" s="55" t="s">
        <v>1232</v>
      </c>
      <c r="AL43" s="55" t="s">
        <v>1251</v>
      </c>
      <c r="AM43" s="55" t="s">
        <v>1869</v>
      </c>
      <c r="AN43" s="55" t="s">
        <v>1258</v>
      </c>
      <c r="AO43" s="55">
        <v>1</v>
      </c>
      <c r="AQ43" s="55">
        <v>36</v>
      </c>
      <c r="AR43" s="55" t="s">
        <v>1566</v>
      </c>
      <c r="AS43" s="55" t="s">
        <v>1251</v>
      </c>
      <c r="AT43" s="55" t="s">
        <v>961</v>
      </c>
      <c r="AU43" s="55" t="s">
        <v>1258</v>
      </c>
      <c r="AV43" s="55">
        <v>1</v>
      </c>
      <c r="AX43" s="55">
        <v>36</v>
      </c>
      <c r="AY43" s="55" t="s">
        <v>1250</v>
      </c>
      <c r="AZ43" s="55" t="s">
        <v>1251</v>
      </c>
      <c r="BA43" s="55">
        <v>40</v>
      </c>
      <c r="BB43" s="55">
        <v>40</v>
      </c>
      <c r="BC43" s="55" t="s">
        <v>1249</v>
      </c>
      <c r="BD43" s="55">
        <v>1.28</v>
      </c>
      <c r="BF43" s="55">
        <v>36</v>
      </c>
      <c r="BG43" s="55" t="s">
        <v>1566</v>
      </c>
      <c r="BH43" s="55" t="s">
        <v>1251</v>
      </c>
      <c r="BI43" s="55">
        <v>11</v>
      </c>
      <c r="BJ43" s="55">
        <v>999</v>
      </c>
      <c r="BK43" s="55">
        <v>-1</v>
      </c>
      <c r="BL43" s="55">
        <v>5</v>
      </c>
      <c r="BM43" s="55" t="s">
        <v>1258</v>
      </c>
      <c r="BN43" s="55">
        <v>0.95</v>
      </c>
      <c r="BP43" s="55">
        <v>36</v>
      </c>
      <c r="BQ43" s="55" t="s">
        <v>1250</v>
      </c>
      <c r="BR43" s="55" t="s">
        <v>1251</v>
      </c>
      <c r="BS43" s="55" t="s">
        <v>134</v>
      </c>
      <c r="BT43" s="55" t="s">
        <v>1764</v>
      </c>
      <c r="BU43" s="55">
        <v>0</v>
      </c>
      <c r="BV43" s="55">
        <v>3</v>
      </c>
      <c r="BW43" s="55" t="s">
        <v>1249</v>
      </c>
      <c r="BX43" s="55">
        <v>1.05</v>
      </c>
      <c r="BZ43" s="55">
        <v>36</v>
      </c>
      <c r="CA43" s="55" t="s">
        <v>1566</v>
      </c>
      <c r="CB43" s="55" t="s">
        <v>1251</v>
      </c>
      <c r="CC43" s="55">
        <v>0</v>
      </c>
      <c r="CD43" s="55" t="s">
        <v>1258</v>
      </c>
      <c r="CE43" s="55">
        <v>0.98</v>
      </c>
      <c r="CG43" s="55">
        <v>36</v>
      </c>
      <c r="CH43" s="55" t="s">
        <v>1313</v>
      </c>
      <c r="CI43" s="55" t="s">
        <v>1251</v>
      </c>
      <c r="CJ43" s="55">
        <v>0</v>
      </c>
      <c r="CK43" s="55">
        <v>99999</v>
      </c>
      <c r="CL43" s="55" t="s">
        <v>1249</v>
      </c>
      <c r="CM43" s="55">
        <v>2</v>
      </c>
      <c r="CS43" s="55">
        <v>36</v>
      </c>
      <c r="CT43" s="55" t="s">
        <v>1678</v>
      </c>
      <c r="CU43" s="55" t="s">
        <v>1251</v>
      </c>
      <c r="CV43" s="55">
        <v>3</v>
      </c>
      <c r="CW43" s="55" t="s">
        <v>1258</v>
      </c>
      <c r="CX43" s="55">
        <v>1.3</v>
      </c>
      <c r="CZ43" s="55">
        <v>36</v>
      </c>
      <c r="DA43" s="55" t="s">
        <v>42</v>
      </c>
      <c r="DB43" s="55" t="s">
        <v>1251</v>
      </c>
      <c r="DC43" s="55">
        <v>7</v>
      </c>
      <c r="DD43" s="55" t="s">
        <v>1249</v>
      </c>
      <c r="DE43" s="55">
        <v>1.2</v>
      </c>
      <c r="DG43" s="55">
        <v>36</v>
      </c>
      <c r="DH43" s="55" t="s">
        <v>1706</v>
      </c>
      <c r="DI43" s="55" t="s">
        <v>1251</v>
      </c>
      <c r="DJ43" s="55" t="s">
        <v>1677</v>
      </c>
      <c r="DK43" s="55" t="s">
        <v>1258</v>
      </c>
      <c r="DL43" s="55">
        <v>0.95</v>
      </c>
      <c r="DN43" s="55">
        <v>36</v>
      </c>
      <c r="DO43" s="55" t="s">
        <v>42</v>
      </c>
      <c r="DP43" s="55" t="s">
        <v>1259</v>
      </c>
      <c r="DQ43" s="55" t="s">
        <v>1260</v>
      </c>
      <c r="DR43" s="55" t="s">
        <v>1261</v>
      </c>
      <c r="DS43" s="55">
        <v>33129</v>
      </c>
      <c r="DT43" s="55">
        <v>10000</v>
      </c>
      <c r="DU43" s="55" t="s">
        <v>1249</v>
      </c>
      <c r="DV43" s="55">
        <v>1</v>
      </c>
      <c r="DX43" s="55">
        <v>36</v>
      </c>
      <c r="DY43" s="55" t="s">
        <v>1250</v>
      </c>
      <c r="DZ43" s="55" t="s">
        <v>1251</v>
      </c>
      <c r="EA43" s="55">
        <v>10000</v>
      </c>
      <c r="EB43" s="64">
        <v>0</v>
      </c>
      <c r="EC43" s="55" t="s">
        <v>1249</v>
      </c>
      <c r="ED43" s="55">
        <v>0.95</v>
      </c>
      <c r="EM43" s="55">
        <v>36</v>
      </c>
      <c r="EN43" s="55" t="s">
        <v>1313</v>
      </c>
      <c r="EO43" s="55" t="s">
        <v>1251</v>
      </c>
      <c r="EP43" s="55">
        <v>1</v>
      </c>
      <c r="EQ43" s="55">
        <v>835</v>
      </c>
      <c r="ER43" s="55">
        <v>997</v>
      </c>
      <c r="ES43" s="55" t="s">
        <v>1249</v>
      </c>
      <c r="ET43" s="55">
        <v>0.75</v>
      </c>
      <c r="EV43" s="55">
        <v>36</v>
      </c>
      <c r="EW43" s="55" t="s">
        <v>42</v>
      </c>
      <c r="EX43" s="55" t="s">
        <v>1260</v>
      </c>
      <c r="EY43" s="55">
        <v>1</v>
      </c>
      <c r="EZ43" s="55">
        <v>1995</v>
      </c>
      <c r="FA43" s="55">
        <v>2999</v>
      </c>
      <c r="FB43" s="55" t="s">
        <v>1361</v>
      </c>
      <c r="FC43" s="55" t="s">
        <v>1249</v>
      </c>
      <c r="FD43" s="55">
        <v>0</v>
      </c>
      <c r="FF43" s="55">
        <v>36</v>
      </c>
      <c r="FG43" s="55" t="s">
        <v>42</v>
      </c>
      <c r="FH43" s="55" t="s">
        <v>763</v>
      </c>
      <c r="FI43" s="55">
        <v>2</v>
      </c>
      <c r="FJ43" s="55">
        <v>260000</v>
      </c>
      <c r="FK43" s="55" t="s">
        <v>1249</v>
      </c>
      <c r="FL43" s="55">
        <v>0.57</v>
      </c>
      <c r="GH43" s="55">
        <v>36</v>
      </c>
      <c r="GI43" s="55" t="s">
        <v>1250</v>
      </c>
      <c r="GJ43" s="55" t="s">
        <v>1251</v>
      </c>
      <c r="GK43" s="55">
        <v>45000</v>
      </c>
      <c r="GL43" s="55">
        <v>200</v>
      </c>
      <c r="GT43" s="55">
        <v>36</v>
      </c>
      <c r="GU43" s="55" t="s">
        <v>2077</v>
      </c>
      <c r="GV43" s="55" t="s">
        <v>1263</v>
      </c>
      <c r="GW43" s="55" t="s">
        <v>134</v>
      </c>
      <c r="GX43" s="55" t="s">
        <v>1643</v>
      </c>
      <c r="GY43" s="55" t="s">
        <v>1258</v>
      </c>
      <c r="GZ43" s="55">
        <v>0.0125</v>
      </c>
      <c r="HB43" s="55">
        <v>36</v>
      </c>
      <c r="HC43" s="55" t="s">
        <v>1678</v>
      </c>
      <c r="HD43" s="55" t="s">
        <v>1263</v>
      </c>
      <c r="HE43" s="55" t="s">
        <v>134</v>
      </c>
      <c r="HF43" s="55">
        <v>15</v>
      </c>
      <c r="HG43" s="55" t="s">
        <v>1258</v>
      </c>
      <c r="HH43" s="55">
        <v>0.8</v>
      </c>
      <c r="IJ43" s="55">
        <v>36</v>
      </c>
      <c r="IK43" s="55" t="s">
        <v>2077</v>
      </c>
      <c r="IL43" s="55" t="s">
        <v>1251</v>
      </c>
      <c r="IM43" s="55">
        <v>100000</v>
      </c>
      <c r="IN43" s="55" t="s">
        <v>1258</v>
      </c>
      <c r="IO43" s="55">
        <v>15</v>
      </c>
      <c r="IR43" t="s">
        <v>1250</v>
      </c>
      <c r="IS43" t="s">
        <v>1251</v>
      </c>
      <c r="IT43">
        <v>0</v>
      </c>
      <c r="IU43">
        <v>0</v>
      </c>
      <c r="IW43" s="55">
        <v>36</v>
      </c>
      <c r="IX43" s="55" t="s">
        <v>1250</v>
      </c>
      <c r="IY43" s="55" t="s">
        <v>1607</v>
      </c>
      <c r="IZ43" s="55" t="s">
        <v>1314</v>
      </c>
      <c r="JA43" s="55">
        <v>300</v>
      </c>
      <c r="JJ43" s="55">
        <v>36</v>
      </c>
      <c r="JK43" s="55" t="s">
        <v>1007</v>
      </c>
      <c r="JL43" s="55" t="s">
        <v>1261</v>
      </c>
      <c r="JM43" s="55" t="s">
        <v>1261</v>
      </c>
      <c r="JN43" s="55" t="s">
        <v>1261</v>
      </c>
      <c r="JO43" s="55">
        <v>1</v>
      </c>
      <c r="JP43" s="55">
        <v>1</v>
      </c>
      <c r="JQ43" s="55">
        <v>1</v>
      </c>
      <c r="JW43" s="12">
        <v>36</v>
      </c>
      <c r="JX43" s="12" t="s">
        <v>665</v>
      </c>
      <c r="JY43" s="12" t="s">
        <v>1587</v>
      </c>
      <c r="KA43" s="12">
        <v>36</v>
      </c>
      <c r="KB43" s="12" t="s">
        <v>1391</v>
      </c>
      <c r="KC43" s="12">
        <v>0.7</v>
      </c>
      <c r="KE43" s="37">
        <v>36</v>
      </c>
      <c r="KF43" s="12" t="s">
        <v>1261</v>
      </c>
      <c r="KG43" s="12" t="s">
        <v>1554</v>
      </c>
      <c r="KH43" s="12">
        <v>100</v>
      </c>
      <c r="KJ43" s="12">
        <v>36</v>
      </c>
      <c r="KK43" s="12" t="s">
        <v>42</v>
      </c>
      <c r="KL43" s="12" t="s">
        <v>2255</v>
      </c>
      <c r="KM43" s="12">
        <v>0.02</v>
      </c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12" t="s">
        <v>2256</v>
      </c>
      <c r="NH43" s="7"/>
      <c r="NI43" s="7"/>
      <c r="NJ43" s="7"/>
      <c r="NK43" s="12" t="s">
        <v>2257</v>
      </c>
      <c r="NL43" s="7"/>
      <c r="NM43" s="12" t="s">
        <v>2258</v>
      </c>
      <c r="NN43" s="7"/>
      <c r="NO43" s="7"/>
      <c r="NP43" s="7"/>
      <c r="NQ43" s="7"/>
      <c r="NR43" s="7"/>
      <c r="NS43" s="12" t="s">
        <v>2259</v>
      </c>
      <c r="NT43" s="7"/>
      <c r="NU43" s="12" t="s">
        <v>1615</v>
      </c>
      <c r="NV43" s="7"/>
      <c r="NW43" s="12" t="s">
        <v>2260</v>
      </c>
      <c r="NX43" s="7"/>
      <c r="NY43" s="12" t="s">
        <v>2261</v>
      </c>
      <c r="NZ43" s="7"/>
      <c r="OA43" s="12" t="s">
        <v>2262</v>
      </c>
      <c r="OB43" s="7"/>
      <c r="OC43" s="12" t="s">
        <v>1855</v>
      </c>
      <c r="OD43" s="7"/>
      <c r="OE43" s="12" t="s">
        <v>1587</v>
      </c>
      <c r="OF43" s="7"/>
      <c r="OG43" s="12" t="s">
        <v>2263</v>
      </c>
      <c r="OH43" s="7"/>
      <c r="OI43" s="7"/>
      <c r="OJ43" s="7"/>
      <c r="OK43" s="7"/>
      <c r="OL43" s="7"/>
      <c r="OM43" s="7"/>
      <c r="ON43" s="7"/>
      <c r="OO43" s="12" t="s">
        <v>1720</v>
      </c>
      <c r="OP43" s="7"/>
      <c r="OQ43" s="12" t="s">
        <v>2264</v>
      </c>
      <c r="OR43" s="7"/>
      <c r="OS43" s="12" t="s">
        <v>1277</v>
      </c>
      <c r="OT43" s="7"/>
      <c r="OU43" s="12" t="s">
        <v>2265</v>
      </c>
      <c r="OV43" s="7"/>
      <c r="OW43" s="7"/>
      <c r="OX43" s="7"/>
      <c r="OY43" s="7"/>
      <c r="OZ43" s="7"/>
      <c r="PA43" s="7"/>
      <c r="PB43" s="7"/>
      <c r="PC43" s="7"/>
      <c r="PD43" s="7"/>
      <c r="PE43" s="12" t="s">
        <v>2266</v>
      </c>
      <c r="PF43" s="7"/>
      <c r="PG43" s="12" t="s">
        <v>2267</v>
      </c>
      <c r="PH43" s="7"/>
      <c r="PI43" s="12" t="s">
        <v>1720</v>
      </c>
      <c r="PJ43" s="7"/>
      <c r="PK43" s="7"/>
      <c r="PL43" s="7"/>
      <c r="PM43" s="7"/>
      <c r="PN43" s="7"/>
      <c r="PO43" s="12" t="s">
        <v>2268</v>
      </c>
      <c r="PP43" s="7"/>
      <c r="PQ43" s="12" t="s">
        <v>1929</v>
      </c>
      <c r="PR43" s="7"/>
      <c r="PS43" s="12" t="s">
        <v>2269</v>
      </c>
      <c r="PT43" s="7"/>
      <c r="PU43" s="7"/>
      <c r="PV43" s="7"/>
      <c r="PW43" s="12" t="s">
        <v>1096</v>
      </c>
      <c r="PX43" s="7"/>
      <c r="PY43" s="7"/>
      <c r="PZ43" s="7"/>
      <c r="QA43" s="12" t="s">
        <v>2270</v>
      </c>
      <c r="QB43" s="7"/>
      <c r="QC43" s="7"/>
      <c r="QD43" s="7"/>
      <c r="QE43" s="7"/>
      <c r="QF43" s="7"/>
      <c r="QG43" s="7"/>
      <c r="QH43" s="12" t="s">
        <v>2271</v>
      </c>
      <c r="QI43" s="12" t="s">
        <v>2272</v>
      </c>
      <c r="QJ43" s="12">
        <v>100</v>
      </c>
      <c r="QK43" s="12">
        <v>200</v>
      </c>
      <c r="QL43" s="7"/>
      <c r="QM43" s="7"/>
      <c r="QU43" s="13" t="s">
        <v>2273</v>
      </c>
      <c r="QV43" s="13">
        <v>4</v>
      </c>
      <c r="QX43" s="13" t="s">
        <v>2256</v>
      </c>
      <c r="QZ43" s="13" t="s">
        <v>2257</v>
      </c>
      <c r="RA43" s="6" t="s">
        <v>2258</v>
      </c>
      <c r="RD43" s="14" t="s">
        <v>2241</v>
      </c>
      <c r="RE43" s="13" t="s">
        <v>1597</v>
      </c>
      <c r="RF43" s="5" t="s">
        <v>2260</v>
      </c>
      <c r="RG43" s="13" t="s">
        <v>2261</v>
      </c>
      <c r="RH43" s="5" t="s">
        <v>2262</v>
      </c>
      <c r="RI43" s="14" t="s">
        <v>1855</v>
      </c>
      <c r="RJ43" s="13" t="s">
        <v>1587</v>
      </c>
      <c r="RK43" s="6" t="s">
        <v>2230</v>
      </c>
      <c r="RO43" s="14" t="s">
        <v>1720</v>
      </c>
      <c r="RP43" s="13" t="s">
        <v>2274</v>
      </c>
      <c r="RQ43" s="5" t="s">
        <v>1277</v>
      </c>
      <c r="RR43" s="13" t="s">
        <v>2265</v>
      </c>
      <c r="RW43" s="14" t="s">
        <v>2266</v>
      </c>
      <c r="RX43" s="13" t="s">
        <v>2267</v>
      </c>
      <c r="RY43" s="6" t="s">
        <v>1720</v>
      </c>
      <c r="SB43" s="14" t="s">
        <v>2268</v>
      </c>
      <c r="SC43" s="14" t="s">
        <v>1929</v>
      </c>
      <c r="SD43" s="13" t="s">
        <v>2269</v>
      </c>
      <c r="SF43" s="13" t="s">
        <v>1797</v>
      </c>
      <c r="SI43" s="13" t="s">
        <v>2270</v>
      </c>
      <c r="SN43" s="13" t="s">
        <v>2275</v>
      </c>
    </row>
    <row r="44" ht="14.25" customHeight="1" outlineLevel="1" spans="7:508">
      <c r="G44" s="55">
        <v>37</v>
      </c>
      <c r="H44" s="55" t="s">
        <v>42</v>
      </c>
      <c r="I44" s="55" t="s">
        <v>1470</v>
      </c>
      <c r="J44" s="55" t="s">
        <v>2276</v>
      </c>
      <c r="K44" s="55" t="s">
        <v>1249</v>
      </c>
      <c r="L44" s="55">
        <v>0.2</v>
      </c>
      <c r="X44" s="55">
        <v>37</v>
      </c>
      <c r="Y44" s="55" t="s">
        <v>1250</v>
      </c>
      <c r="Z44" s="55" t="s">
        <v>1260</v>
      </c>
      <c r="AA44" s="55">
        <v>26</v>
      </c>
      <c r="AB44" s="55">
        <v>0.25</v>
      </c>
      <c r="AD44" s="12">
        <v>37</v>
      </c>
      <c r="AE44" s="12" t="s">
        <v>1261</v>
      </c>
      <c r="AF44" s="12" t="s">
        <v>1365</v>
      </c>
      <c r="AG44" s="12" t="s">
        <v>2074</v>
      </c>
      <c r="AH44" s="12" t="s">
        <v>2277</v>
      </c>
      <c r="AJ44" s="55">
        <v>37</v>
      </c>
      <c r="AK44" s="55" t="s">
        <v>1566</v>
      </c>
      <c r="AL44" s="55" t="s">
        <v>1251</v>
      </c>
      <c r="AM44" s="55" t="s">
        <v>1869</v>
      </c>
      <c r="AN44" s="55" t="s">
        <v>1258</v>
      </c>
      <c r="AO44" s="55">
        <v>1</v>
      </c>
      <c r="AQ44" s="55">
        <v>37</v>
      </c>
      <c r="AR44" s="55" t="s">
        <v>1678</v>
      </c>
      <c r="AS44" s="55" t="s">
        <v>1251</v>
      </c>
      <c r="AT44" s="55" t="s">
        <v>961</v>
      </c>
      <c r="AU44" s="55" t="s">
        <v>1258</v>
      </c>
      <c r="AV44" s="55">
        <v>1</v>
      </c>
      <c r="AX44" s="55">
        <v>37</v>
      </c>
      <c r="AY44" s="55" t="s">
        <v>1250</v>
      </c>
      <c r="AZ44" s="55" t="s">
        <v>1251</v>
      </c>
      <c r="BA44" s="55">
        <v>41</v>
      </c>
      <c r="BB44" s="55">
        <v>41</v>
      </c>
      <c r="BC44" s="55" t="s">
        <v>1249</v>
      </c>
      <c r="BD44" s="55">
        <v>1.29</v>
      </c>
      <c r="BF44" s="55">
        <v>37</v>
      </c>
      <c r="BG44" s="55" t="s">
        <v>1678</v>
      </c>
      <c r="BH44" s="55" t="s">
        <v>1251</v>
      </c>
      <c r="BI44" s="55">
        <v>11</v>
      </c>
      <c r="BJ44" s="55">
        <v>999</v>
      </c>
      <c r="BK44" s="55">
        <v>-1</v>
      </c>
      <c r="BL44" s="55">
        <v>5</v>
      </c>
      <c r="BM44" s="55" t="s">
        <v>1258</v>
      </c>
      <c r="BN44" s="55">
        <v>0.95</v>
      </c>
      <c r="BP44" s="55">
        <v>37</v>
      </c>
      <c r="BQ44" s="55" t="s">
        <v>1250</v>
      </c>
      <c r="BR44" s="55" t="s">
        <v>1251</v>
      </c>
      <c r="BS44" s="55" t="s">
        <v>134</v>
      </c>
      <c r="BT44" s="55" t="s">
        <v>1869</v>
      </c>
      <c r="BU44" s="55">
        <v>0</v>
      </c>
      <c r="BV44" s="55">
        <v>3</v>
      </c>
      <c r="BW44" s="55" t="s">
        <v>1249</v>
      </c>
      <c r="BX44" s="55">
        <v>1.05</v>
      </c>
      <c r="BZ44" s="55">
        <v>37</v>
      </c>
      <c r="CA44" s="55" t="s">
        <v>1566</v>
      </c>
      <c r="CB44" s="55" t="s">
        <v>1251</v>
      </c>
      <c r="CC44" s="55">
        <v>1</v>
      </c>
      <c r="CD44" s="55" t="s">
        <v>1258</v>
      </c>
      <c r="CE44" s="55">
        <v>1</v>
      </c>
      <c r="CG44" s="55">
        <v>37</v>
      </c>
      <c r="CH44" s="55" t="s">
        <v>1313</v>
      </c>
      <c r="CI44" s="55" t="s">
        <v>1251</v>
      </c>
      <c r="CJ44" s="55">
        <v>100000</v>
      </c>
      <c r="CK44" s="55">
        <v>149999</v>
      </c>
      <c r="CL44" s="55" t="s">
        <v>1249</v>
      </c>
      <c r="CM44" s="55">
        <v>1.35</v>
      </c>
      <c r="CS44" s="55">
        <v>37</v>
      </c>
      <c r="CT44" s="55" t="s">
        <v>1706</v>
      </c>
      <c r="CU44" s="55" t="s">
        <v>1251</v>
      </c>
      <c r="CV44" s="55">
        <v>3</v>
      </c>
      <c r="CW44" s="55" t="s">
        <v>1258</v>
      </c>
      <c r="CX44" s="55">
        <v>1.3</v>
      </c>
      <c r="CZ44" s="55">
        <v>37</v>
      </c>
      <c r="DA44" s="55" t="s">
        <v>1313</v>
      </c>
      <c r="DB44" s="55" t="s">
        <v>1251</v>
      </c>
      <c r="DC44" s="55">
        <v>7</v>
      </c>
      <c r="DD44" s="55" t="s">
        <v>1249</v>
      </c>
      <c r="DE44" s="55">
        <v>1.2</v>
      </c>
      <c r="DG44" s="55">
        <v>37</v>
      </c>
      <c r="DH44" s="55" t="s">
        <v>1232</v>
      </c>
      <c r="DI44" s="55" t="s">
        <v>1251</v>
      </c>
      <c r="DJ44" s="55" t="s">
        <v>1817</v>
      </c>
      <c r="DK44" s="55" t="s">
        <v>1258</v>
      </c>
      <c r="DL44" s="55">
        <v>0.9</v>
      </c>
      <c r="DN44" s="55">
        <v>37</v>
      </c>
      <c r="DO44" s="55" t="s">
        <v>42</v>
      </c>
      <c r="DP44" s="55" t="s">
        <v>1259</v>
      </c>
      <c r="DQ44" s="55" t="s">
        <v>1260</v>
      </c>
      <c r="DR44" s="55" t="s">
        <v>1261</v>
      </c>
      <c r="DS44" s="55">
        <v>33130</v>
      </c>
      <c r="DT44" s="55">
        <v>10000</v>
      </c>
      <c r="DU44" s="55" t="s">
        <v>1249</v>
      </c>
      <c r="DV44" s="55">
        <v>1</v>
      </c>
      <c r="DX44" s="55">
        <v>37</v>
      </c>
      <c r="DY44" s="55" t="s">
        <v>1250</v>
      </c>
      <c r="DZ44" s="55" t="s">
        <v>1251</v>
      </c>
      <c r="EA44" s="55">
        <v>2500</v>
      </c>
      <c r="EB44" s="64">
        <v>0</v>
      </c>
      <c r="EC44" s="55" t="s">
        <v>1249</v>
      </c>
      <c r="ED44" s="55">
        <v>1</v>
      </c>
      <c r="EM44" s="55">
        <v>37</v>
      </c>
      <c r="EN44" s="55" t="s">
        <v>1313</v>
      </c>
      <c r="EO44" s="55" t="s">
        <v>1251</v>
      </c>
      <c r="EP44" s="55">
        <v>1</v>
      </c>
      <c r="EQ44" s="55">
        <v>799</v>
      </c>
      <c r="ER44" s="55">
        <v>834</v>
      </c>
      <c r="ES44" s="55" t="s">
        <v>1249</v>
      </c>
      <c r="ET44" s="55">
        <v>0.8</v>
      </c>
      <c r="EV44" s="55">
        <v>37</v>
      </c>
      <c r="EW44" s="55" t="s">
        <v>42</v>
      </c>
      <c r="EX44" s="55" t="s">
        <v>1260</v>
      </c>
      <c r="EY44" s="55">
        <v>10</v>
      </c>
      <c r="EZ44" s="55">
        <v>0</v>
      </c>
      <c r="FA44" s="55">
        <v>1994</v>
      </c>
      <c r="FB44" s="55" t="s">
        <v>1361</v>
      </c>
      <c r="FC44" s="55" t="s">
        <v>1249</v>
      </c>
      <c r="FD44" s="55">
        <v>5.25</v>
      </c>
      <c r="FF44" s="55">
        <v>37</v>
      </c>
      <c r="FG44" s="55" t="s">
        <v>42</v>
      </c>
      <c r="FH44" s="55" t="s">
        <v>763</v>
      </c>
      <c r="FI44" s="55">
        <v>2</v>
      </c>
      <c r="FJ44" s="55">
        <v>400000</v>
      </c>
      <c r="FK44" s="55" t="s">
        <v>1249</v>
      </c>
      <c r="FL44" s="55">
        <v>0.57</v>
      </c>
      <c r="GH44" s="55">
        <v>37</v>
      </c>
      <c r="GI44" s="55" t="s">
        <v>1250</v>
      </c>
      <c r="GJ44" s="55" t="s">
        <v>1251</v>
      </c>
      <c r="GK44" s="55">
        <v>46000</v>
      </c>
      <c r="GL44" s="55">
        <v>205</v>
      </c>
      <c r="GT44" s="55">
        <v>37</v>
      </c>
      <c r="GU44" s="55" t="s">
        <v>2094</v>
      </c>
      <c r="GV44" s="55" t="s">
        <v>1263</v>
      </c>
      <c r="GW44" s="55" t="s">
        <v>134</v>
      </c>
      <c r="GX44" s="55" t="s">
        <v>1643</v>
      </c>
      <c r="GY44" s="55" t="s">
        <v>1258</v>
      </c>
      <c r="GZ44" s="55">
        <v>0.0125</v>
      </c>
      <c r="HB44" s="55">
        <v>37</v>
      </c>
      <c r="HC44" s="55" t="s">
        <v>1706</v>
      </c>
      <c r="HD44" s="55" t="s">
        <v>1263</v>
      </c>
      <c r="HE44" s="55" t="s">
        <v>134</v>
      </c>
      <c r="HF44" s="55">
        <v>15</v>
      </c>
      <c r="HG44" s="55" t="s">
        <v>1258</v>
      </c>
      <c r="HH44" s="55">
        <v>0.8</v>
      </c>
      <c r="IJ44" s="55">
        <v>37</v>
      </c>
      <c r="IK44" s="55" t="s">
        <v>2094</v>
      </c>
      <c r="IL44" s="55" t="s">
        <v>1251</v>
      </c>
      <c r="IM44" s="55">
        <v>100000</v>
      </c>
      <c r="IN44" s="55" t="s">
        <v>1258</v>
      </c>
      <c r="IO44" s="55">
        <v>15</v>
      </c>
      <c r="IR44" t="s">
        <v>1250</v>
      </c>
      <c r="IS44" t="s">
        <v>1251</v>
      </c>
      <c r="IT44">
        <v>1000</v>
      </c>
      <c r="IU44">
        <v>5</v>
      </c>
      <c r="IW44" s="55">
        <v>37</v>
      </c>
      <c r="IX44" s="55" t="s">
        <v>1250</v>
      </c>
      <c r="IY44" s="55" t="s">
        <v>1607</v>
      </c>
      <c r="IZ44" s="55" t="s">
        <v>1362</v>
      </c>
      <c r="JA44" s="55">
        <v>300</v>
      </c>
      <c r="JJ44" s="55">
        <v>37</v>
      </c>
      <c r="JK44" s="55" t="s">
        <v>1389</v>
      </c>
      <c r="JL44" s="55" t="s">
        <v>1261</v>
      </c>
      <c r="JM44" s="55" t="s">
        <v>1261</v>
      </c>
      <c r="JN44" s="55" t="s">
        <v>1261</v>
      </c>
      <c r="JO44" s="55">
        <v>1</v>
      </c>
      <c r="JP44" s="55">
        <v>1</v>
      </c>
      <c r="JQ44" s="55">
        <v>1</v>
      </c>
      <c r="JW44" s="12">
        <v>37</v>
      </c>
      <c r="JX44" s="12" t="s">
        <v>665</v>
      </c>
      <c r="JY44" s="12" t="s">
        <v>1629</v>
      </c>
      <c r="KA44" s="12">
        <v>37</v>
      </c>
      <c r="KB44" s="12" t="s">
        <v>1702</v>
      </c>
      <c r="KC44" s="12">
        <v>0.4</v>
      </c>
      <c r="KE44" s="37">
        <v>37</v>
      </c>
      <c r="KF44" s="12" t="s">
        <v>1261</v>
      </c>
      <c r="KG44" s="12" t="s">
        <v>2278</v>
      </c>
      <c r="KH44" s="12">
        <v>100</v>
      </c>
      <c r="KJ44" s="12">
        <v>37</v>
      </c>
      <c r="KK44" s="12" t="s">
        <v>1313</v>
      </c>
      <c r="KL44" s="12" t="s">
        <v>2255</v>
      </c>
      <c r="KM44" s="12">
        <v>0.02</v>
      </c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12" t="s">
        <v>2279</v>
      </c>
      <c r="NH44" s="7"/>
      <c r="NI44" s="7"/>
      <c r="NJ44" s="7"/>
      <c r="NK44" s="12" t="s">
        <v>1932</v>
      </c>
      <c r="NL44" s="7"/>
      <c r="NM44" s="12" t="s">
        <v>2280</v>
      </c>
      <c r="NN44" s="7"/>
      <c r="NO44" s="7"/>
      <c r="NP44" s="7"/>
      <c r="NQ44" s="7"/>
      <c r="NR44" s="7"/>
      <c r="NS44" s="12" t="s">
        <v>1955</v>
      </c>
      <c r="NT44" s="7"/>
      <c r="NU44" s="12" t="s">
        <v>1597</v>
      </c>
      <c r="NV44" s="7"/>
      <c r="NW44" s="12" t="s">
        <v>1007</v>
      </c>
      <c r="NX44" s="7"/>
      <c r="NY44" s="12" t="s">
        <v>2119</v>
      </c>
      <c r="NZ44" s="7"/>
      <c r="OA44" s="12" t="s">
        <v>2281</v>
      </c>
      <c r="OB44" s="7"/>
      <c r="OC44" s="12" t="s">
        <v>1789</v>
      </c>
      <c r="OD44" s="7"/>
      <c r="OE44" s="12" t="s">
        <v>1629</v>
      </c>
      <c r="OF44" s="7"/>
      <c r="OG44" s="12" t="s">
        <v>2282</v>
      </c>
      <c r="OH44" s="7"/>
      <c r="OI44" s="7"/>
      <c r="OJ44" s="7"/>
      <c r="OK44" s="7"/>
      <c r="OL44" s="7"/>
      <c r="OM44" s="7"/>
      <c r="ON44" s="7"/>
      <c r="OO44" s="12" t="s">
        <v>2283</v>
      </c>
      <c r="OP44" s="7"/>
      <c r="OQ44" s="12" t="s">
        <v>2274</v>
      </c>
      <c r="OR44" s="7"/>
      <c r="OS44" s="12" t="s">
        <v>2256</v>
      </c>
      <c r="OT44" s="7"/>
      <c r="OU44" s="12" t="s">
        <v>2284</v>
      </c>
      <c r="OV44" s="7"/>
      <c r="OW44" s="7"/>
      <c r="OX44" s="7"/>
      <c r="OY44" s="7"/>
      <c r="OZ44" s="7"/>
      <c r="PA44" s="7"/>
      <c r="PB44" s="7"/>
      <c r="PC44" s="7"/>
      <c r="PD44" s="7"/>
      <c r="PE44" s="12" t="s">
        <v>2285</v>
      </c>
      <c r="PF44" s="7"/>
      <c r="PG44" s="12" t="s">
        <v>2175</v>
      </c>
      <c r="PH44" s="7"/>
      <c r="PI44" s="12" t="s">
        <v>2164</v>
      </c>
      <c r="PJ44" s="7"/>
      <c r="PK44" s="7"/>
      <c r="PL44" s="7"/>
      <c r="PM44" s="7"/>
      <c r="PN44" s="7"/>
      <c r="PO44" s="12" t="s">
        <v>1746</v>
      </c>
      <c r="PP44" s="7"/>
      <c r="PQ44" s="12" t="s">
        <v>1587</v>
      </c>
      <c r="PR44" s="7"/>
      <c r="PS44" s="12" t="s">
        <v>2286</v>
      </c>
      <c r="PT44" s="7"/>
      <c r="PU44" s="7"/>
      <c r="PV44" s="7"/>
      <c r="PW44" s="12" t="s">
        <v>1234</v>
      </c>
      <c r="PX44" s="7"/>
      <c r="PY44" s="7"/>
      <c r="PZ44" s="7"/>
      <c r="QA44" s="12" t="s">
        <v>2065</v>
      </c>
      <c r="QB44" s="7"/>
      <c r="QC44" s="7"/>
      <c r="QD44" s="7"/>
      <c r="QE44" s="7"/>
      <c r="QF44" s="7"/>
      <c r="QG44" s="7"/>
      <c r="QH44" s="12" t="s">
        <v>2072</v>
      </c>
      <c r="QI44" s="12" t="s">
        <v>2055</v>
      </c>
      <c r="QJ44" s="12">
        <v>100</v>
      </c>
      <c r="QK44" s="12">
        <v>200</v>
      </c>
      <c r="QL44" s="7"/>
      <c r="QM44" s="7"/>
      <c r="QU44" s="13" t="s">
        <v>2287</v>
      </c>
      <c r="QV44" s="13">
        <v>4</v>
      </c>
      <c r="QX44" s="13" t="s">
        <v>2279</v>
      </c>
      <c r="QZ44" s="13" t="s">
        <v>1932</v>
      </c>
      <c r="RA44" s="6" t="s">
        <v>2280</v>
      </c>
      <c r="RD44" s="14" t="s">
        <v>2259</v>
      </c>
      <c r="RE44" s="13" t="s">
        <v>1615</v>
      </c>
      <c r="RF44" s="5" t="s">
        <v>1007</v>
      </c>
      <c r="RG44" s="13" t="s">
        <v>2119</v>
      </c>
      <c r="RH44" s="5" t="s">
        <v>2281</v>
      </c>
      <c r="RI44" s="14" t="s">
        <v>1789</v>
      </c>
      <c r="RJ44" s="13" t="s">
        <v>1629</v>
      </c>
      <c r="RK44" s="6" t="s">
        <v>2217</v>
      </c>
      <c r="RO44" s="14" t="s">
        <v>2283</v>
      </c>
      <c r="RP44" s="13" t="s">
        <v>2288</v>
      </c>
      <c r="RQ44" s="5" t="s">
        <v>2256</v>
      </c>
      <c r="RR44" s="13" t="s">
        <v>2284</v>
      </c>
      <c r="RW44" s="14" t="s">
        <v>2285</v>
      </c>
      <c r="RX44" s="13" t="s">
        <v>2175</v>
      </c>
      <c r="RY44" s="6" t="s">
        <v>2164</v>
      </c>
      <c r="SB44" s="14" t="s">
        <v>1746</v>
      </c>
      <c r="SC44" s="14" t="s">
        <v>1587</v>
      </c>
      <c r="SD44" s="13" t="s">
        <v>2286</v>
      </c>
      <c r="SF44" s="13" t="s">
        <v>2289</v>
      </c>
      <c r="SI44" s="13" t="s">
        <v>2065</v>
      </c>
      <c r="SN44" s="13" t="s">
        <v>1236</v>
      </c>
    </row>
    <row r="45" ht="14.25" customHeight="1" outlineLevel="1" spans="7:508">
      <c r="G45" s="55">
        <v>38</v>
      </c>
      <c r="H45" s="55" t="s">
        <v>42</v>
      </c>
      <c r="I45" s="55" t="s">
        <v>1470</v>
      </c>
      <c r="J45" s="55" t="s">
        <v>2290</v>
      </c>
      <c r="K45" s="55" t="s">
        <v>1249</v>
      </c>
      <c r="L45" s="55">
        <v>0.23</v>
      </c>
      <c r="X45" s="55">
        <v>38</v>
      </c>
      <c r="Y45" s="55" t="s">
        <v>1250</v>
      </c>
      <c r="Z45" s="55" t="s">
        <v>1260</v>
      </c>
      <c r="AA45" s="55">
        <v>27</v>
      </c>
      <c r="AB45" s="55">
        <v>0.25</v>
      </c>
      <c r="AD45" s="12">
        <v>38</v>
      </c>
      <c r="AE45" s="12" t="s">
        <v>2291</v>
      </c>
      <c r="AF45" s="12" t="s">
        <v>768</v>
      </c>
      <c r="AG45" s="12" t="s">
        <v>665</v>
      </c>
      <c r="AH45" s="12" t="s">
        <v>904</v>
      </c>
      <c r="AJ45" s="55">
        <v>38</v>
      </c>
      <c r="AK45" s="55" t="s">
        <v>1678</v>
      </c>
      <c r="AL45" s="55" t="s">
        <v>1251</v>
      </c>
      <c r="AM45" s="55" t="s">
        <v>1869</v>
      </c>
      <c r="AN45" s="55" t="s">
        <v>1258</v>
      </c>
      <c r="AO45" s="55">
        <v>1</v>
      </c>
      <c r="AQ45" s="55">
        <v>38</v>
      </c>
      <c r="AR45" s="55" t="s">
        <v>1706</v>
      </c>
      <c r="AS45" s="55" t="s">
        <v>1251</v>
      </c>
      <c r="AT45" s="55" t="s">
        <v>961</v>
      </c>
      <c r="AU45" s="55" t="s">
        <v>1258</v>
      </c>
      <c r="AV45" s="55">
        <v>1</v>
      </c>
      <c r="AX45" s="55">
        <v>38</v>
      </c>
      <c r="AY45" s="55" t="s">
        <v>1250</v>
      </c>
      <c r="AZ45" s="55" t="s">
        <v>1251</v>
      </c>
      <c r="BA45" s="55">
        <v>42</v>
      </c>
      <c r="BB45" s="55">
        <v>42</v>
      </c>
      <c r="BC45" s="55" t="s">
        <v>1249</v>
      </c>
      <c r="BD45" s="55">
        <v>1.3</v>
      </c>
      <c r="BF45" s="55">
        <v>38</v>
      </c>
      <c r="BG45" s="55" t="s">
        <v>1706</v>
      </c>
      <c r="BH45" s="55" t="s">
        <v>1251</v>
      </c>
      <c r="BI45" s="55">
        <v>11</v>
      </c>
      <c r="BJ45" s="55">
        <v>999</v>
      </c>
      <c r="BK45" s="55">
        <v>-1</v>
      </c>
      <c r="BL45" s="55">
        <v>5</v>
      </c>
      <c r="BM45" s="55" t="s">
        <v>1258</v>
      </c>
      <c r="BN45" s="55">
        <v>0.95</v>
      </c>
      <c r="BP45" s="55">
        <v>38</v>
      </c>
      <c r="BQ45" s="55" t="s">
        <v>1250</v>
      </c>
      <c r="BR45" s="55" t="s">
        <v>1251</v>
      </c>
      <c r="BS45" s="55" t="s">
        <v>134</v>
      </c>
      <c r="BT45" s="55" t="s">
        <v>1916</v>
      </c>
      <c r="BU45" s="55">
        <v>0</v>
      </c>
      <c r="BV45" s="55">
        <v>3</v>
      </c>
      <c r="BW45" s="55" t="s">
        <v>1249</v>
      </c>
      <c r="BX45" s="55">
        <v>1.05</v>
      </c>
      <c r="BZ45" s="55">
        <v>38</v>
      </c>
      <c r="CA45" s="55" t="s">
        <v>1566</v>
      </c>
      <c r="CB45" s="55" t="s">
        <v>1251</v>
      </c>
      <c r="CC45" s="55">
        <v>2</v>
      </c>
      <c r="CD45" s="55" t="s">
        <v>1258</v>
      </c>
      <c r="CE45" s="55">
        <v>1.1</v>
      </c>
      <c r="CG45" s="55">
        <v>38</v>
      </c>
      <c r="CH45" s="55" t="s">
        <v>1313</v>
      </c>
      <c r="CI45" s="55" t="s">
        <v>1251</v>
      </c>
      <c r="CJ45" s="55">
        <v>150000</v>
      </c>
      <c r="CK45" s="55">
        <v>249999</v>
      </c>
      <c r="CL45" s="55" t="s">
        <v>1249</v>
      </c>
      <c r="CM45" s="55">
        <v>1.2</v>
      </c>
      <c r="CS45" s="55">
        <v>38</v>
      </c>
      <c r="CT45" s="55" t="s">
        <v>1232</v>
      </c>
      <c r="CU45" s="55" t="s">
        <v>1251</v>
      </c>
      <c r="CV45" s="55">
        <v>4</v>
      </c>
      <c r="CW45" s="55" t="s">
        <v>1258</v>
      </c>
      <c r="CX45" s="55">
        <v>1.3</v>
      </c>
      <c r="CZ45" s="55">
        <v>38</v>
      </c>
      <c r="DA45" s="55" t="s">
        <v>1359</v>
      </c>
      <c r="DB45" s="55" t="s">
        <v>1251</v>
      </c>
      <c r="DC45" s="55">
        <v>7</v>
      </c>
      <c r="DD45" s="55" t="s">
        <v>1249</v>
      </c>
      <c r="DE45" s="55">
        <v>1.2</v>
      </c>
      <c r="DG45" s="55">
        <v>38</v>
      </c>
      <c r="DH45" s="55" t="s">
        <v>1566</v>
      </c>
      <c r="DI45" s="55" t="s">
        <v>1251</v>
      </c>
      <c r="DJ45" s="55" t="s">
        <v>1817</v>
      </c>
      <c r="DK45" s="55" t="s">
        <v>1258</v>
      </c>
      <c r="DL45" s="55">
        <v>0.9</v>
      </c>
      <c r="DN45" s="55">
        <v>38</v>
      </c>
      <c r="DO45" s="55" t="s">
        <v>42</v>
      </c>
      <c r="DP45" s="55" t="s">
        <v>1259</v>
      </c>
      <c r="DQ45" s="55" t="s">
        <v>1260</v>
      </c>
      <c r="DR45" s="55" t="s">
        <v>1261</v>
      </c>
      <c r="DS45" s="55">
        <v>33133</v>
      </c>
      <c r="DT45" s="55">
        <v>10000</v>
      </c>
      <c r="DU45" s="55" t="s">
        <v>1249</v>
      </c>
      <c r="DV45" s="55">
        <v>1</v>
      </c>
      <c r="DX45" s="55">
        <v>38</v>
      </c>
      <c r="DY45" s="55" t="s">
        <v>1250</v>
      </c>
      <c r="DZ45" s="55" t="s">
        <v>1251</v>
      </c>
      <c r="EA45" s="55">
        <v>5000</v>
      </c>
      <c r="EB45" s="64">
        <v>0</v>
      </c>
      <c r="EC45" s="55" t="s">
        <v>1249</v>
      </c>
      <c r="ED45" s="55">
        <v>0.975</v>
      </c>
      <c r="EM45" s="55">
        <v>38</v>
      </c>
      <c r="EN45" s="55" t="s">
        <v>1313</v>
      </c>
      <c r="EO45" s="55" t="s">
        <v>1251</v>
      </c>
      <c r="EP45" s="55">
        <v>1</v>
      </c>
      <c r="EQ45" s="55">
        <v>769</v>
      </c>
      <c r="ER45" s="55">
        <v>798</v>
      </c>
      <c r="ES45" s="55" t="s">
        <v>1249</v>
      </c>
      <c r="ET45" s="55">
        <v>0.85</v>
      </c>
      <c r="EV45" s="55">
        <v>38</v>
      </c>
      <c r="EW45" s="55" t="s">
        <v>42</v>
      </c>
      <c r="EX45" s="55" t="s">
        <v>1260</v>
      </c>
      <c r="EY45" s="55">
        <v>10</v>
      </c>
      <c r="EZ45" s="55">
        <v>1995</v>
      </c>
      <c r="FA45" s="55">
        <v>2999</v>
      </c>
      <c r="FB45" s="55" t="s">
        <v>1361</v>
      </c>
      <c r="FC45" s="55" t="s">
        <v>1249</v>
      </c>
      <c r="FD45" s="55">
        <v>6</v>
      </c>
      <c r="FF45" s="55">
        <v>38</v>
      </c>
      <c r="FG45" s="55" t="s">
        <v>42</v>
      </c>
      <c r="FH45" s="55" t="s">
        <v>763</v>
      </c>
      <c r="FI45" s="55">
        <v>2</v>
      </c>
      <c r="FJ45" s="55">
        <v>530000</v>
      </c>
      <c r="FK45" s="55" t="s">
        <v>1249</v>
      </c>
      <c r="FL45" s="55">
        <v>0.57</v>
      </c>
      <c r="GH45" s="55">
        <v>38</v>
      </c>
      <c r="GI45" s="55" t="s">
        <v>1250</v>
      </c>
      <c r="GJ45" s="55" t="s">
        <v>1251</v>
      </c>
      <c r="GK45" s="55">
        <v>47000</v>
      </c>
      <c r="GL45" s="55">
        <v>210</v>
      </c>
      <c r="GT45" s="55">
        <v>38</v>
      </c>
      <c r="GU45" s="55" t="s">
        <v>2052</v>
      </c>
      <c r="GV45" s="55" t="s">
        <v>1263</v>
      </c>
      <c r="GW45" s="55" t="s">
        <v>134</v>
      </c>
      <c r="GX45" s="55" t="s">
        <v>1485</v>
      </c>
      <c r="GY45" s="55" t="s">
        <v>1258</v>
      </c>
      <c r="GZ45" s="55">
        <v>0.0125</v>
      </c>
      <c r="HB45" s="55">
        <v>38</v>
      </c>
      <c r="HC45" s="55" t="s">
        <v>1232</v>
      </c>
      <c r="HD45" s="55" t="s">
        <v>1263</v>
      </c>
      <c r="HE45" s="55" t="s">
        <v>134</v>
      </c>
      <c r="HF45" s="55">
        <v>25</v>
      </c>
      <c r="HG45" s="55" t="s">
        <v>1258</v>
      </c>
      <c r="HH45" s="55">
        <v>0.75</v>
      </c>
      <c r="IJ45" s="55">
        <v>38</v>
      </c>
      <c r="IK45" s="55" t="s">
        <v>2052</v>
      </c>
      <c r="IL45" s="55" t="s">
        <v>1251</v>
      </c>
      <c r="IM45" s="55">
        <v>100000</v>
      </c>
      <c r="IN45" s="55" t="s">
        <v>1258</v>
      </c>
      <c r="IO45" s="55">
        <v>15</v>
      </c>
      <c r="IR45" t="s">
        <v>1250</v>
      </c>
      <c r="IS45" t="s">
        <v>1251</v>
      </c>
      <c r="IT45">
        <v>2000</v>
      </c>
      <c r="IU45">
        <v>10</v>
      </c>
      <c r="IW45" s="55">
        <v>38</v>
      </c>
      <c r="IX45" s="55" t="s">
        <v>1250</v>
      </c>
      <c r="IY45" s="55" t="s">
        <v>1607</v>
      </c>
      <c r="IZ45" s="55" t="s">
        <v>1407</v>
      </c>
      <c r="JA45" s="55">
        <v>300</v>
      </c>
      <c r="JJ45" s="55">
        <v>38</v>
      </c>
      <c r="JK45" s="55" t="s">
        <v>2199</v>
      </c>
      <c r="JL45" s="55" t="s">
        <v>1261</v>
      </c>
      <c r="JM45" s="55" t="s">
        <v>1261</v>
      </c>
      <c r="JN45" s="55" t="s">
        <v>1261</v>
      </c>
      <c r="JO45" s="55">
        <v>1</v>
      </c>
      <c r="JP45" s="55">
        <v>1</v>
      </c>
      <c r="JQ45" s="55">
        <v>1</v>
      </c>
      <c r="JW45" s="12">
        <v>38</v>
      </c>
      <c r="JX45" s="12" t="s">
        <v>665</v>
      </c>
      <c r="JY45" s="12" t="s">
        <v>2148</v>
      </c>
      <c r="KA45" s="12">
        <v>38</v>
      </c>
      <c r="KB45" s="12" t="s">
        <v>1910</v>
      </c>
      <c r="KC45" s="12">
        <v>0.7</v>
      </c>
      <c r="KE45" s="37">
        <v>38</v>
      </c>
      <c r="KF45" s="12" t="s">
        <v>1261</v>
      </c>
      <c r="KG45" s="12" t="s">
        <v>1963</v>
      </c>
      <c r="KH45" s="12">
        <v>35</v>
      </c>
      <c r="KJ45" s="12">
        <v>38</v>
      </c>
      <c r="KK45" s="12" t="s">
        <v>1359</v>
      </c>
      <c r="KL45" s="12" t="s">
        <v>2255</v>
      </c>
      <c r="KM45" s="12">
        <v>0.02</v>
      </c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12" t="s">
        <v>1932</v>
      </c>
      <c r="NH45" s="7"/>
      <c r="NI45" s="7"/>
      <c r="NJ45" s="7"/>
      <c r="NK45" s="12" t="s">
        <v>1846</v>
      </c>
      <c r="NL45" s="7"/>
      <c r="NM45" s="12" t="s">
        <v>1591</v>
      </c>
      <c r="NN45" s="7"/>
      <c r="NO45" s="7"/>
      <c r="NP45" s="7"/>
      <c r="NQ45" s="7"/>
      <c r="NR45" s="7"/>
      <c r="NS45" s="12" t="s">
        <v>2003</v>
      </c>
      <c r="NT45" s="7"/>
      <c r="NU45" s="12" t="s">
        <v>1553</v>
      </c>
      <c r="NV45" s="7"/>
      <c r="NW45" s="7"/>
      <c r="NX45" s="7"/>
      <c r="NY45" s="12" t="s">
        <v>1511</v>
      </c>
      <c r="NZ45" s="7"/>
      <c r="OA45" s="12" t="s">
        <v>1720</v>
      </c>
      <c r="OB45" s="7"/>
      <c r="OC45" s="12" t="s">
        <v>1539</v>
      </c>
      <c r="OD45" s="7"/>
      <c r="OE45" s="12" t="s">
        <v>2292</v>
      </c>
      <c r="OF45" s="7"/>
      <c r="OG45" s="12" t="s">
        <v>2293</v>
      </c>
      <c r="OH45" s="7"/>
      <c r="OI45" s="7"/>
      <c r="OJ45" s="7"/>
      <c r="OK45" s="7"/>
      <c r="OL45" s="7"/>
      <c r="OM45" s="7"/>
      <c r="ON45" s="7"/>
      <c r="OO45" s="12" t="s">
        <v>2294</v>
      </c>
      <c r="OP45" s="7"/>
      <c r="OQ45" s="12" t="s">
        <v>2288</v>
      </c>
      <c r="OR45" s="7"/>
      <c r="OS45" s="12" t="s">
        <v>1932</v>
      </c>
      <c r="OT45" s="7"/>
      <c r="OU45" s="12" t="s">
        <v>1539</v>
      </c>
      <c r="OV45" s="7"/>
      <c r="OW45" s="7"/>
      <c r="OX45" s="7"/>
      <c r="OY45" s="7"/>
      <c r="OZ45" s="7"/>
      <c r="PA45" s="7"/>
      <c r="PB45" s="7"/>
      <c r="PC45" s="7"/>
      <c r="PD45" s="7"/>
      <c r="PE45" s="12" t="s">
        <v>2295</v>
      </c>
      <c r="PF45" s="7"/>
      <c r="PG45" s="12" t="s">
        <v>2122</v>
      </c>
      <c r="PH45" s="7"/>
      <c r="PI45" s="12" t="s">
        <v>2296</v>
      </c>
      <c r="PJ45" s="7"/>
      <c r="PK45" s="7"/>
      <c r="PL45" s="7"/>
      <c r="PM45" s="7"/>
      <c r="PN45" s="7"/>
      <c r="PO45" s="12" t="s">
        <v>2297</v>
      </c>
      <c r="PP45" s="7"/>
      <c r="PQ45" s="12" t="s">
        <v>1629</v>
      </c>
      <c r="PR45" s="7"/>
      <c r="PS45" s="12" t="s">
        <v>1020</v>
      </c>
      <c r="PT45" s="7"/>
      <c r="PU45" s="7"/>
      <c r="PV45" s="7"/>
      <c r="PW45" s="12" t="s">
        <v>1295</v>
      </c>
      <c r="PX45" s="7"/>
      <c r="PY45" s="7"/>
      <c r="PZ45" s="7"/>
      <c r="QA45" s="12" t="s">
        <v>2298</v>
      </c>
      <c r="QB45" s="7"/>
      <c r="QC45" s="7"/>
      <c r="QD45" s="7"/>
      <c r="QE45" s="7"/>
      <c r="QF45" s="7"/>
      <c r="QG45" s="7"/>
      <c r="QH45" s="12" t="s">
        <v>1669</v>
      </c>
      <c r="QI45" s="12" t="s">
        <v>1708</v>
      </c>
      <c r="QJ45" s="12">
        <v>100</v>
      </c>
      <c r="QK45" s="12">
        <v>200</v>
      </c>
      <c r="QL45" s="7"/>
      <c r="QM45" s="7"/>
      <c r="QU45" s="13" t="s">
        <v>2299</v>
      </c>
      <c r="QV45" s="13">
        <v>4</v>
      </c>
      <c r="QX45" s="13" t="s">
        <v>1932</v>
      </c>
      <c r="QZ45" s="13" t="s">
        <v>1846</v>
      </c>
      <c r="RA45" s="6" t="s">
        <v>1591</v>
      </c>
      <c r="RD45" s="14" t="s">
        <v>1955</v>
      </c>
      <c r="RE45" s="13" t="s">
        <v>1553</v>
      </c>
      <c r="RG45" s="13" t="s">
        <v>1511</v>
      </c>
      <c r="RH45" s="5" t="s">
        <v>2300</v>
      </c>
      <c r="RI45" s="14" t="s">
        <v>1539</v>
      </c>
      <c r="RJ45" s="13" t="s">
        <v>2292</v>
      </c>
      <c r="RK45" s="6" t="s">
        <v>2301</v>
      </c>
      <c r="RO45" s="14" t="s">
        <v>2294</v>
      </c>
      <c r="RP45" s="13" t="s">
        <v>2241</v>
      </c>
      <c r="RQ45" s="5" t="s">
        <v>1932</v>
      </c>
      <c r="RR45" s="13" t="s">
        <v>1539</v>
      </c>
      <c r="RW45" s="14" t="s">
        <v>2302</v>
      </c>
      <c r="RX45" s="13" t="s">
        <v>2122</v>
      </c>
      <c r="RY45" s="6" t="s">
        <v>2296</v>
      </c>
      <c r="SB45" s="14" t="s">
        <v>2297</v>
      </c>
      <c r="SC45" s="14" t="s">
        <v>1629</v>
      </c>
      <c r="SD45" s="13" t="s">
        <v>1020</v>
      </c>
      <c r="SF45" s="13" t="s">
        <v>938</v>
      </c>
      <c r="SI45" s="13" t="s">
        <v>2298</v>
      </c>
      <c r="SN45" s="13" t="s">
        <v>974</v>
      </c>
    </row>
    <row r="46" ht="14.25" customHeight="1" outlineLevel="1" spans="7:508">
      <c r="G46" s="55">
        <v>39</v>
      </c>
      <c r="H46" s="55" t="s">
        <v>42</v>
      </c>
      <c r="I46" s="55" t="s">
        <v>1470</v>
      </c>
      <c r="J46" s="55" t="s">
        <v>1707</v>
      </c>
      <c r="K46" s="55" t="s">
        <v>1249</v>
      </c>
      <c r="L46" s="55">
        <v>0.23</v>
      </c>
      <c r="X46" s="55">
        <v>39</v>
      </c>
      <c r="Y46" s="55" t="s">
        <v>1250</v>
      </c>
      <c r="Z46" s="55" t="s">
        <v>1260</v>
      </c>
      <c r="AA46" s="55">
        <v>28</v>
      </c>
      <c r="AB46" s="55">
        <v>0.25</v>
      </c>
      <c r="AD46" s="12">
        <v>39</v>
      </c>
      <c r="AE46" s="12" t="s">
        <v>2303</v>
      </c>
      <c r="AF46" s="12" t="s">
        <v>768</v>
      </c>
      <c r="AG46" s="12" t="s">
        <v>665</v>
      </c>
      <c r="AH46" s="12" t="s">
        <v>904</v>
      </c>
      <c r="AJ46" s="55">
        <v>39</v>
      </c>
      <c r="AK46" s="55" t="s">
        <v>1706</v>
      </c>
      <c r="AL46" s="55" t="s">
        <v>1251</v>
      </c>
      <c r="AM46" s="55" t="s">
        <v>1869</v>
      </c>
      <c r="AN46" s="55" t="s">
        <v>1258</v>
      </c>
      <c r="AO46" s="55">
        <v>1</v>
      </c>
      <c r="AQ46" s="55">
        <v>39</v>
      </c>
      <c r="AR46" s="55" t="s">
        <v>1232</v>
      </c>
      <c r="AS46" s="55" t="s">
        <v>1251</v>
      </c>
      <c r="AT46" s="55" t="s">
        <v>91</v>
      </c>
      <c r="AU46" s="55" t="s">
        <v>1258</v>
      </c>
      <c r="AV46" s="55">
        <v>1</v>
      </c>
      <c r="AX46" s="55">
        <v>39</v>
      </c>
      <c r="AY46" s="55" t="s">
        <v>1250</v>
      </c>
      <c r="AZ46" s="55" t="s">
        <v>1251</v>
      </c>
      <c r="BA46" s="55">
        <v>43</v>
      </c>
      <c r="BB46" s="55">
        <v>43</v>
      </c>
      <c r="BC46" s="55" t="s">
        <v>1249</v>
      </c>
      <c r="BD46" s="55">
        <v>1.31</v>
      </c>
      <c r="BF46" s="55">
        <v>39</v>
      </c>
      <c r="BG46" s="55" t="s">
        <v>1232</v>
      </c>
      <c r="BH46" s="55" t="s">
        <v>1251</v>
      </c>
      <c r="BI46" s="55">
        <v>0</v>
      </c>
      <c r="BJ46" s="55">
        <v>10</v>
      </c>
      <c r="BK46" s="55">
        <v>0</v>
      </c>
      <c r="BL46" s="55">
        <v>10</v>
      </c>
      <c r="BM46" s="55" t="s">
        <v>1258</v>
      </c>
      <c r="BN46" s="55">
        <v>1</v>
      </c>
      <c r="BP46" s="55">
        <v>39</v>
      </c>
      <c r="BQ46" s="55" t="s">
        <v>1250</v>
      </c>
      <c r="BR46" s="55" t="s">
        <v>1251</v>
      </c>
      <c r="BS46" s="55" t="s">
        <v>134</v>
      </c>
      <c r="BT46" s="55" t="s">
        <v>1360</v>
      </c>
      <c r="BU46" s="55">
        <v>4</v>
      </c>
      <c r="BV46" s="55">
        <v>7</v>
      </c>
      <c r="BW46" s="55" t="s">
        <v>1249</v>
      </c>
      <c r="BX46" s="55">
        <v>1</v>
      </c>
      <c r="BZ46" s="55">
        <v>39</v>
      </c>
      <c r="CA46" s="55" t="s">
        <v>1566</v>
      </c>
      <c r="CB46" s="55" t="s">
        <v>1251</v>
      </c>
      <c r="CC46" s="55">
        <v>3</v>
      </c>
      <c r="CD46" s="55" t="s">
        <v>1258</v>
      </c>
      <c r="CE46" s="55">
        <v>1.5</v>
      </c>
      <c r="CG46" s="55">
        <v>39</v>
      </c>
      <c r="CH46" s="55" t="s">
        <v>1313</v>
      </c>
      <c r="CI46" s="55" t="s">
        <v>1251</v>
      </c>
      <c r="CJ46" s="55">
        <v>250000</v>
      </c>
      <c r="CK46" s="55">
        <v>349999</v>
      </c>
      <c r="CL46" s="55" t="s">
        <v>1249</v>
      </c>
      <c r="CM46" s="55">
        <v>1</v>
      </c>
      <c r="CS46" s="55">
        <v>39</v>
      </c>
      <c r="CT46" s="55" t="s">
        <v>1566</v>
      </c>
      <c r="CU46" s="55" t="s">
        <v>1251</v>
      </c>
      <c r="CV46" s="55">
        <v>4</v>
      </c>
      <c r="CW46" s="55" t="s">
        <v>1258</v>
      </c>
      <c r="CX46" s="55">
        <v>1.3</v>
      </c>
      <c r="CZ46" s="55">
        <v>39</v>
      </c>
      <c r="DA46" s="55" t="s">
        <v>1246</v>
      </c>
      <c r="DB46" s="55" t="s">
        <v>1251</v>
      </c>
      <c r="DC46" s="55">
        <v>7</v>
      </c>
      <c r="DD46" s="55" t="s">
        <v>1249</v>
      </c>
      <c r="DE46" s="55">
        <v>1.2</v>
      </c>
      <c r="DG46" s="55">
        <v>39</v>
      </c>
      <c r="DH46" s="55" t="s">
        <v>1678</v>
      </c>
      <c r="DI46" s="55" t="s">
        <v>1251</v>
      </c>
      <c r="DJ46" s="55" t="s">
        <v>1817</v>
      </c>
      <c r="DK46" s="55" t="s">
        <v>1258</v>
      </c>
      <c r="DL46" s="55">
        <v>0.9</v>
      </c>
      <c r="DN46" s="55">
        <v>39</v>
      </c>
      <c r="DO46" s="55" t="s">
        <v>42</v>
      </c>
      <c r="DP46" s="55" t="s">
        <v>1259</v>
      </c>
      <c r="DQ46" s="55" t="s">
        <v>1260</v>
      </c>
      <c r="DR46" s="55" t="s">
        <v>1261</v>
      </c>
      <c r="DS46" s="55">
        <v>33134</v>
      </c>
      <c r="DT46" s="55">
        <v>10000</v>
      </c>
      <c r="DU46" s="55" t="s">
        <v>1249</v>
      </c>
      <c r="DV46" s="55">
        <v>1</v>
      </c>
      <c r="DX46" s="55">
        <v>39</v>
      </c>
      <c r="DY46" s="55" t="s">
        <v>1232</v>
      </c>
      <c r="DZ46" s="55" t="s">
        <v>1251</v>
      </c>
      <c r="EA46" s="55">
        <v>1000</v>
      </c>
      <c r="EB46" s="20"/>
      <c r="EC46" s="55" t="s">
        <v>1258</v>
      </c>
      <c r="ED46" s="55">
        <v>1</v>
      </c>
      <c r="EM46" s="55">
        <v>39</v>
      </c>
      <c r="EN46" s="55" t="s">
        <v>1313</v>
      </c>
      <c r="EO46" s="55" t="s">
        <v>1251</v>
      </c>
      <c r="EP46" s="55">
        <v>1</v>
      </c>
      <c r="EQ46" s="55">
        <v>741</v>
      </c>
      <c r="ER46" s="55">
        <v>768</v>
      </c>
      <c r="ES46" s="55" t="s">
        <v>1249</v>
      </c>
      <c r="ET46" s="55">
        <v>0.9</v>
      </c>
      <c r="EV46" s="55">
        <v>39</v>
      </c>
      <c r="EW46" s="55" t="s">
        <v>42</v>
      </c>
      <c r="EX46" s="55" t="s">
        <v>1260</v>
      </c>
      <c r="EY46" s="55">
        <v>11</v>
      </c>
      <c r="EZ46" s="55">
        <v>0</v>
      </c>
      <c r="FA46" s="55">
        <v>1994</v>
      </c>
      <c r="FB46" s="55" t="s">
        <v>1361</v>
      </c>
      <c r="FC46" s="55" t="s">
        <v>1249</v>
      </c>
      <c r="FD46" s="55">
        <v>5.25</v>
      </c>
      <c r="FF46" s="55">
        <v>39</v>
      </c>
      <c r="FG46" s="55" t="s">
        <v>42</v>
      </c>
      <c r="FH46" s="55" t="s">
        <v>763</v>
      </c>
      <c r="FI46" s="55">
        <v>2</v>
      </c>
      <c r="FJ46" s="55">
        <v>540000</v>
      </c>
      <c r="FK46" s="55" t="s">
        <v>1249</v>
      </c>
      <c r="FL46" s="55">
        <v>0.57</v>
      </c>
      <c r="GH46" s="55">
        <v>39</v>
      </c>
      <c r="GI46" s="55" t="s">
        <v>1250</v>
      </c>
      <c r="GJ46" s="55" t="s">
        <v>1251</v>
      </c>
      <c r="GK46" s="55">
        <v>48000</v>
      </c>
      <c r="GL46" s="55">
        <v>215</v>
      </c>
      <c r="GT46" s="55">
        <v>39</v>
      </c>
      <c r="GU46" s="55" t="s">
        <v>2053</v>
      </c>
      <c r="GV46" s="55" t="s">
        <v>1263</v>
      </c>
      <c r="GW46" s="55" t="s">
        <v>134</v>
      </c>
      <c r="GX46" s="55" t="s">
        <v>1485</v>
      </c>
      <c r="GY46" s="55" t="s">
        <v>1258</v>
      </c>
      <c r="GZ46" s="55">
        <v>0.0125</v>
      </c>
      <c r="HB46" s="55">
        <v>39</v>
      </c>
      <c r="HC46" s="55" t="s">
        <v>1566</v>
      </c>
      <c r="HD46" s="55" t="s">
        <v>1263</v>
      </c>
      <c r="HE46" s="55" t="s">
        <v>134</v>
      </c>
      <c r="HF46" s="55">
        <v>25</v>
      </c>
      <c r="HG46" s="55" t="s">
        <v>1258</v>
      </c>
      <c r="HH46" s="55">
        <v>0.75</v>
      </c>
      <c r="IJ46" s="55">
        <v>39</v>
      </c>
      <c r="IK46" s="55" t="s">
        <v>2053</v>
      </c>
      <c r="IL46" s="55" t="s">
        <v>1251</v>
      </c>
      <c r="IM46" s="55">
        <v>1000000</v>
      </c>
      <c r="IN46" s="55" t="s">
        <v>1258</v>
      </c>
      <c r="IO46" s="55">
        <v>50</v>
      </c>
      <c r="IR46" t="s">
        <v>1250</v>
      </c>
      <c r="IS46" t="s">
        <v>1251</v>
      </c>
      <c r="IT46">
        <v>3000</v>
      </c>
      <c r="IU46">
        <v>15</v>
      </c>
      <c r="IW46" s="55">
        <v>39</v>
      </c>
      <c r="IX46" s="55" t="s">
        <v>1250</v>
      </c>
      <c r="IY46" s="55" t="s">
        <v>1607</v>
      </c>
      <c r="IZ46" s="55" t="s">
        <v>1447</v>
      </c>
      <c r="JA46" s="55">
        <v>300</v>
      </c>
      <c r="JW46" s="12">
        <v>39</v>
      </c>
      <c r="JX46" s="12" t="s">
        <v>665</v>
      </c>
      <c r="JY46" s="12" t="s">
        <v>2171</v>
      </c>
      <c r="KA46" s="12">
        <v>39</v>
      </c>
      <c r="KB46" s="12" t="s">
        <v>1992</v>
      </c>
      <c r="KC46" s="12">
        <v>0.8</v>
      </c>
      <c r="KE46" s="37">
        <v>39</v>
      </c>
      <c r="KF46" s="12" t="s">
        <v>1261</v>
      </c>
      <c r="KG46" s="12" t="s">
        <v>1260</v>
      </c>
      <c r="KH46" s="12">
        <v>35</v>
      </c>
      <c r="KJ46" s="12">
        <v>39</v>
      </c>
      <c r="KK46" s="12" t="s">
        <v>1246</v>
      </c>
      <c r="KL46" s="12" t="s">
        <v>2255</v>
      </c>
      <c r="KM46" s="12">
        <v>0.02</v>
      </c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12" t="s">
        <v>2304</v>
      </c>
      <c r="NH46" s="7"/>
      <c r="NI46" s="7"/>
      <c r="NJ46" s="7"/>
      <c r="NK46" s="12" t="s">
        <v>2305</v>
      </c>
      <c r="NL46" s="7"/>
      <c r="NM46" s="12" t="s">
        <v>1747</v>
      </c>
      <c r="NN46" s="7"/>
      <c r="NO46" s="7"/>
      <c r="NP46" s="7"/>
      <c r="NQ46" s="7"/>
      <c r="NR46" s="7"/>
      <c r="NS46" s="12" t="s">
        <v>2306</v>
      </c>
      <c r="NT46" s="7"/>
      <c r="NU46" s="12" t="s">
        <v>2307</v>
      </c>
      <c r="NV46" s="7"/>
      <c r="NW46" s="7"/>
      <c r="NX46" s="7"/>
      <c r="NY46" s="12" t="s">
        <v>2308</v>
      </c>
      <c r="NZ46" s="7"/>
      <c r="OA46" s="12" t="s">
        <v>2300</v>
      </c>
      <c r="OB46" s="7"/>
      <c r="OC46" s="12" t="s">
        <v>1280</v>
      </c>
      <c r="OD46" s="7"/>
      <c r="OE46" s="12" t="s">
        <v>2119</v>
      </c>
      <c r="OF46" s="7"/>
      <c r="OG46" s="12" t="s">
        <v>2309</v>
      </c>
      <c r="OH46" s="7"/>
      <c r="OI46" s="7"/>
      <c r="OJ46" s="7"/>
      <c r="OK46" s="7"/>
      <c r="OL46" s="7"/>
      <c r="OM46" s="7"/>
      <c r="ON46" s="7"/>
      <c r="OO46" s="12" t="s">
        <v>2310</v>
      </c>
      <c r="OP46" s="7"/>
      <c r="OQ46" s="12" t="s">
        <v>2241</v>
      </c>
      <c r="OR46" s="7"/>
      <c r="OS46" s="12" t="s">
        <v>1846</v>
      </c>
      <c r="OT46" s="7"/>
      <c r="OU46" s="12" t="s">
        <v>2311</v>
      </c>
      <c r="OV46" s="7"/>
      <c r="OW46" s="7"/>
      <c r="OX46" s="7"/>
      <c r="OY46" s="7"/>
      <c r="OZ46" s="7"/>
      <c r="PA46" s="7"/>
      <c r="PB46" s="7"/>
      <c r="PC46" s="7"/>
      <c r="PD46" s="7"/>
      <c r="PE46" s="12" t="s">
        <v>2302</v>
      </c>
      <c r="PF46" s="7"/>
      <c r="PG46" s="12" t="s">
        <v>2312</v>
      </c>
      <c r="PH46" s="7"/>
      <c r="PI46" s="12" t="s">
        <v>2186</v>
      </c>
      <c r="PJ46" s="7"/>
      <c r="PK46" s="7"/>
      <c r="PL46" s="7"/>
      <c r="PM46" s="7"/>
      <c r="PN46" s="7"/>
      <c r="PO46" s="12" t="s">
        <v>1619</v>
      </c>
      <c r="PP46" s="7"/>
      <c r="PQ46" s="12" t="s">
        <v>2119</v>
      </c>
      <c r="PR46" s="7"/>
      <c r="PS46" s="12" t="s">
        <v>2313</v>
      </c>
      <c r="PT46" s="7"/>
      <c r="PU46" s="7"/>
      <c r="PV46" s="7"/>
      <c r="PW46" s="12" t="s">
        <v>1345</v>
      </c>
      <c r="PX46" s="7"/>
      <c r="PY46" s="7"/>
      <c r="PZ46" s="7"/>
      <c r="QA46" s="12" t="s">
        <v>2314</v>
      </c>
      <c r="QB46" s="7"/>
      <c r="QC46" s="7"/>
      <c r="QD46" s="7"/>
      <c r="QE46" s="7"/>
      <c r="QF46" s="7"/>
      <c r="QG46" s="7"/>
      <c r="QH46" s="12" t="s">
        <v>1882</v>
      </c>
      <c r="QI46" s="12" t="s">
        <v>2278</v>
      </c>
      <c r="QJ46" s="12">
        <v>100</v>
      </c>
      <c r="QK46" s="12">
        <v>200</v>
      </c>
      <c r="QL46" s="7"/>
      <c r="QM46" s="7"/>
      <c r="QU46" s="13" t="s">
        <v>2315</v>
      </c>
      <c r="QV46" s="13">
        <v>4</v>
      </c>
      <c r="QX46" s="13" t="s">
        <v>2304</v>
      </c>
      <c r="QZ46" s="13" t="s">
        <v>2305</v>
      </c>
      <c r="RA46" s="6" t="s">
        <v>1747</v>
      </c>
      <c r="RD46" s="14" t="s">
        <v>2003</v>
      </c>
      <c r="RE46" s="13" t="s">
        <v>2307</v>
      </c>
      <c r="RG46" s="13" t="s">
        <v>2308</v>
      </c>
      <c r="RH46" s="5" t="s">
        <v>1720</v>
      </c>
      <c r="RI46" s="14" t="s">
        <v>1280</v>
      </c>
      <c r="RJ46" s="13" t="s">
        <v>2119</v>
      </c>
      <c r="RK46" s="6" t="s">
        <v>2316</v>
      </c>
      <c r="RO46" s="14" t="s">
        <v>2310</v>
      </c>
      <c r="RP46" s="13" t="s">
        <v>2264</v>
      </c>
      <c r="RQ46" s="5" t="s">
        <v>1846</v>
      </c>
      <c r="RR46" s="13" t="s">
        <v>2311</v>
      </c>
      <c r="RW46" s="14" t="s">
        <v>2317</v>
      </c>
      <c r="RX46" s="13" t="s">
        <v>2312</v>
      </c>
      <c r="RY46" s="6" t="s">
        <v>2186</v>
      </c>
      <c r="SB46" s="14" t="s">
        <v>1619</v>
      </c>
      <c r="SC46" s="14" t="s">
        <v>2119</v>
      </c>
      <c r="SD46" s="13" t="s">
        <v>2313</v>
      </c>
      <c r="SF46" s="13" t="s">
        <v>1468</v>
      </c>
      <c r="SI46" s="13" t="s">
        <v>2314</v>
      </c>
      <c r="SN46" s="13" t="s">
        <v>2318</v>
      </c>
    </row>
    <row r="47" ht="14.25" customHeight="1" outlineLevel="1" spans="7:508">
      <c r="G47" s="55">
        <v>40</v>
      </c>
      <c r="H47" s="55" t="s">
        <v>42</v>
      </c>
      <c r="I47" s="55" t="s">
        <v>1470</v>
      </c>
      <c r="J47" s="55" t="s">
        <v>2319</v>
      </c>
      <c r="K47" s="55" t="s">
        <v>1249</v>
      </c>
      <c r="L47" s="55">
        <v>0.23</v>
      </c>
      <c r="X47" s="55">
        <v>40</v>
      </c>
      <c r="Y47" s="55" t="s">
        <v>1250</v>
      </c>
      <c r="Z47" s="55" t="s">
        <v>1260</v>
      </c>
      <c r="AA47" s="55">
        <v>29</v>
      </c>
      <c r="AB47" s="55">
        <v>0.25</v>
      </c>
      <c r="AD47" s="12">
        <v>40</v>
      </c>
      <c r="AE47" s="12" t="s">
        <v>2320</v>
      </c>
      <c r="AF47" s="12" t="s">
        <v>2321</v>
      </c>
      <c r="AG47" s="12" t="s">
        <v>665</v>
      </c>
      <c r="AH47" s="12" t="s">
        <v>963</v>
      </c>
      <c r="AJ47" s="55">
        <v>40</v>
      </c>
      <c r="AK47" s="55" t="s">
        <v>1250</v>
      </c>
      <c r="AL47" s="55" t="s">
        <v>1251</v>
      </c>
      <c r="AM47" s="55" t="s">
        <v>1869</v>
      </c>
      <c r="AN47" s="55" t="s">
        <v>1249</v>
      </c>
      <c r="AO47" s="55">
        <v>1</v>
      </c>
      <c r="AQ47" s="55">
        <v>40</v>
      </c>
      <c r="AR47" s="55" t="s">
        <v>1566</v>
      </c>
      <c r="AS47" s="55" t="s">
        <v>1251</v>
      </c>
      <c r="AT47" s="55" t="s">
        <v>91</v>
      </c>
      <c r="AU47" s="55" t="s">
        <v>1258</v>
      </c>
      <c r="AV47" s="55">
        <v>1</v>
      </c>
      <c r="AX47" s="55">
        <v>40</v>
      </c>
      <c r="AY47" s="55" t="s">
        <v>1250</v>
      </c>
      <c r="AZ47" s="55" t="s">
        <v>1251</v>
      </c>
      <c r="BA47" s="55">
        <v>44</v>
      </c>
      <c r="BB47" s="55">
        <v>44</v>
      </c>
      <c r="BC47" s="55" t="s">
        <v>1249</v>
      </c>
      <c r="BD47" s="55">
        <v>1.32</v>
      </c>
      <c r="BF47" s="55">
        <v>40</v>
      </c>
      <c r="BG47" s="55" t="s">
        <v>1566</v>
      </c>
      <c r="BH47" s="55" t="s">
        <v>1251</v>
      </c>
      <c r="BI47" s="55">
        <v>0</v>
      </c>
      <c r="BJ47" s="55">
        <v>10</v>
      </c>
      <c r="BK47" s="55">
        <v>0</v>
      </c>
      <c r="BL47" s="55">
        <v>10</v>
      </c>
      <c r="BM47" s="55" t="s">
        <v>1258</v>
      </c>
      <c r="BN47" s="55">
        <v>1</v>
      </c>
      <c r="BP47" s="55">
        <v>40</v>
      </c>
      <c r="BQ47" s="55" t="s">
        <v>1250</v>
      </c>
      <c r="BR47" s="55" t="s">
        <v>1251</v>
      </c>
      <c r="BS47" s="55" t="s">
        <v>134</v>
      </c>
      <c r="BT47" s="55" t="s">
        <v>1485</v>
      </c>
      <c r="BU47" s="55">
        <v>4</v>
      </c>
      <c r="BV47" s="55">
        <v>7</v>
      </c>
      <c r="BW47" s="55" t="s">
        <v>1249</v>
      </c>
      <c r="BX47" s="55">
        <v>1</v>
      </c>
      <c r="BZ47" s="55">
        <v>40</v>
      </c>
      <c r="CA47" s="55" t="s">
        <v>1566</v>
      </c>
      <c r="CB47" s="55" t="s">
        <v>1251</v>
      </c>
      <c r="CC47" s="55">
        <v>4</v>
      </c>
      <c r="CD47" s="55" t="s">
        <v>1258</v>
      </c>
      <c r="CE47" s="55">
        <v>2</v>
      </c>
      <c r="CG47" s="55">
        <v>40</v>
      </c>
      <c r="CH47" s="55" t="s">
        <v>1313</v>
      </c>
      <c r="CI47" s="55" t="s">
        <v>1251</v>
      </c>
      <c r="CJ47" s="55">
        <v>350000</v>
      </c>
      <c r="CK47" s="55">
        <v>499999</v>
      </c>
      <c r="CL47" s="55" t="s">
        <v>1249</v>
      </c>
      <c r="CM47" s="55">
        <v>0.95</v>
      </c>
      <c r="CS47" s="55">
        <v>40</v>
      </c>
      <c r="CT47" s="55" t="s">
        <v>1678</v>
      </c>
      <c r="CU47" s="55" t="s">
        <v>1251</v>
      </c>
      <c r="CV47" s="55">
        <v>4</v>
      </c>
      <c r="CW47" s="55" t="s">
        <v>1258</v>
      </c>
      <c r="CX47" s="55">
        <v>1.3</v>
      </c>
      <c r="CZ47" s="55">
        <v>40</v>
      </c>
      <c r="DA47" s="55" t="s">
        <v>1309</v>
      </c>
      <c r="DB47" s="55" t="s">
        <v>1251</v>
      </c>
      <c r="DC47" s="55">
        <v>7</v>
      </c>
      <c r="DD47" s="55" t="s">
        <v>1249</v>
      </c>
      <c r="DE47" s="55">
        <v>1.2</v>
      </c>
      <c r="DG47" s="55">
        <v>40</v>
      </c>
      <c r="DH47" s="55" t="s">
        <v>1706</v>
      </c>
      <c r="DI47" s="55" t="s">
        <v>1251</v>
      </c>
      <c r="DJ47" s="55" t="s">
        <v>1817</v>
      </c>
      <c r="DK47" s="55" t="s">
        <v>1258</v>
      </c>
      <c r="DL47" s="55">
        <v>0.9</v>
      </c>
      <c r="DN47" s="55">
        <v>40</v>
      </c>
      <c r="DO47" s="55" t="s">
        <v>42</v>
      </c>
      <c r="DP47" s="55" t="s">
        <v>1259</v>
      </c>
      <c r="DQ47" s="55" t="s">
        <v>1260</v>
      </c>
      <c r="DR47" s="55" t="s">
        <v>1261</v>
      </c>
      <c r="DS47" s="55">
        <v>33135</v>
      </c>
      <c r="DT47" s="55">
        <v>10000</v>
      </c>
      <c r="DU47" s="55" t="s">
        <v>1249</v>
      </c>
      <c r="DV47" s="55">
        <v>1</v>
      </c>
      <c r="DX47" s="63">
        <v>40</v>
      </c>
      <c r="DY47" s="63" t="s">
        <v>1232</v>
      </c>
      <c r="DZ47" s="63" t="s">
        <v>1251</v>
      </c>
      <c r="EA47" s="63">
        <v>10000</v>
      </c>
      <c r="EB47" s="20"/>
      <c r="EC47" s="55" t="s">
        <v>1258</v>
      </c>
      <c r="ED47" s="55">
        <v>0.875</v>
      </c>
      <c r="EM47" s="55">
        <v>40</v>
      </c>
      <c r="EN47" s="55" t="s">
        <v>1313</v>
      </c>
      <c r="EO47" s="55" t="s">
        <v>1251</v>
      </c>
      <c r="EP47" s="55">
        <v>1</v>
      </c>
      <c r="EQ47" s="55">
        <v>0</v>
      </c>
      <c r="ER47" s="55">
        <v>548</v>
      </c>
      <c r="ES47" s="55" t="s">
        <v>1249</v>
      </c>
      <c r="ET47" s="55">
        <v>4</v>
      </c>
      <c r="EV47" s="55">
        <v>40</v>
      </c>
      <c r="EW47" s="55" t="s">
        <v>42</v>
      </c>
      <c r="EX47" s="55" t="s">
        <v>1260</v>
      </c>
      <c r="EY47" s="55">
        <v>11</v>
      </c>
      <c r="EZ47" s="55">
        <v>1995</v>
      </c>
      <c r="FA47" s="55">
        <v>2999</v>
      </c>
      <c r="FB47" s="55" t="s">
        <v>1361</v>
      </c>
      <c r="FC47" s="55" t="s">
        <v>1249</v>
      </c>
      <c r="FD47" s="55">
        <v>6</v>
      </c>
      <c r="FF47" s="55">
        <v>40</v>
      </c>
      <c r="FG47" s="55" t="s">
        <v>42</v>
      </c>
      <c r="FH47" s="55" t="s">
        <v>763</v>
      </c>
      <c r="FI47" s="55">
        <v>3</v>
      </c>
      <c r="FJ47" s="55">
        <v>0</v>
      </c>
      <c r="FK47" s="55" t="s">
        <v>1249</v>
      </c>
      <c r="FL47" s="55">
        <v>1.02</v>
      </c>
      <c r="GH47" s="55">
        <v>40</v>
      </c>
      <c r="GI47" s="55" t="s">
        <v>1250</v>
      </c>
      <c r="GJ47" s="55" t="s">
        <v>1251</v>
      </c>
      <c r="GK47" s="55">
        <v>49000</v>
      </c>
      <c r="GL47" s="55">
        <v>220</v>
      </c>
      <c r="GT47" s="55">
        <v>40</v>
      </c>
      <c r="GU47" s="55" t="s">
        <v>2077</v>
      </c>
      <c r="GV47" s="55" t="s">
        <v>1263</v>
      </c>
      <c r="GW47" s="55" t="s">
        <v>134</v>
      </c>
      <c r="GX47" s="55" t="s">
        <v>1485</v>
      </c>
      <c r="GY47" s="55" t="s">
        <v>1258</v>
      </c>
      <c r="GZ47" s="55">
        <v>0.0125</v>
      </c>
      <c r="HB47" s="55">
        <v>40</v>
      </c>
      <c r="HC47" s="55" t="s">
        <v>1678</v>
      </c>
      <c r="HD47" s="55" t="s">
        <v>1263</v>
      </c>
      <c r="HE47" s="55" t="s">
        <v>134</v>
      </c>
      <c r="HF47" s="55">
        <v>25</v>
      </c>
      <c r="HG47" s="55" t="s">
        <v>1258</v>
      </c>
      <c r="HH47" s="55">
        <v>0.75</v>
      </c>
      <c r="IJ47" s="55">
        <v>40</v>
      </c>
      <c r="IK47" s="55" t="s">
        <v>2077</v>
      </c>
      <c r="IL47" s="55" t="s">
        <v>1251</v>
      </c>
      <c r="IM47" s="55">
        <v>1000000</v>
      </c>
      <c r="IN47" s="55" t="s">
        <v>1258</v>
      </c>
      <c r="IO47" s="55">
        <v>50</v>
      </c>
      <c r="IR47" t="s">
        <v>1250</v>
      </c>
      <c r="IS47" t="s">
        <v>1251</v>
      </c>
      <c r="IT47">
        <v>4000</v>
      </c>
      <c r="IU47">
        <v>20</v>
      </c>
      <c r="IW47" s="55">
        <v>40</v>
      </c>
      <c r="IX47" s="55" t="s">
        <v>1250</v>
      </c>
      <c r="IY47" s="55" t="s">
        <v>1607</v>
      </c>
      <c r="IZ47" s="55" t="s">
        <v>1487</v>
      </c>
      <c r="JA47" s="55">
        <v>300</v>
      </c>
      <c r="JW47" s="12">
        <v>40</v>
      </c>
      <c r="JX47" s="12" t="s">
        <v>665</v>
      </c>
      <c r="JY47" s="12" t="s">
        <v>2164</v>
      </c>
      <c r="KA47" s="12">
        <v>40</v>
      </c>
      <c r="KB47" s="12" t="s">
        <v>2252</v>
      </c>
      <c r="KC47" s="12">
        <v>0.8</v>
      </c>
      <c r="KE47" s="37">
        <v>40</v>
      </c>
      <c r="KF47" s="12" t="s">
        <v>1261</v>
      </c>
      <c r="KG47" s="12" t="s">
        <v>2048</v>
      </c>
      <c r="KH47" s="12">
        <v>50</v>
      </c>
      <c r="KJ47" s="12">
        <v>40</v>
      </c>
      <c r="KK47" s="12" t="s">
        <v>1309</v>
      </c>
      <c r="KL47" s="12" t="s">
        <v>2255</v>
      </c>
      <c r="KM47" s="12">
        <v>0.02</v>
      </c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12" t="s">
        <v>1846</v>
      </c>
      <c r="NH47" s="7"/>
      <c r="NI47" s="7"/>
      <c r="NJ47" s="7"/>
      <c r="NK47" s="12" t="s">
        <v>1394</v>
      </c>
      <c r="NL47" s="7"/>
      <c r="NM47" s="12" t="s">
        <v>2322</v>
      </c>
      <c r="NN47" s="7"/>
      <c r="NO47" s="7"/>
      <c r="NP47" s="7"/>
      <c r="NQ47" s="7"/>
      <c r="NR47" s="7"/>
      <c r="NS47" s="12" t="s">
        <v>2323</v>
      </c>
      <c r="NT47" s="7"/>
      <c r="NU47" s="12" t="s">
        <v>2324</v>
      </c>
      <c r="NV47" s="7"/>
      <c r="NW47" s="7"/>
      <c r="NX47" s="7"/>
      <c r="NY47" s="12" t="s">
        <v>2325</v>
      </c>
      <c r="NZ47" s="7"/>
      <c r="OA47" s="12" t="s">
        <v>2164</v>
      </c>
      <c r="OB47" s="7"/>
      <c r="OC47" s="12" t="s">
        <v>2326</v>
      </c>
      <c r="OD47" s="7"/>
      <c r="OE47" s="12" t="s">
        <v>2327</v>
      </c>
      <c r="OF47" s="7"/>
      <c r="OG47" s="12" t="s">
        <v>2328</v>
      </c>
      <c r="OH47" s="7"/>
      <c r="OI47" s="7"/>
      <c r="OJ47" s="7"/>
      <c r="OK47" s="7"/>
      <c r="OL47" s="7"/>
      <c r="OM47" s="7"/>
      <c r="ON47" s="7"/>
      <c r="OO47" s="12" t="s">
        <v>1903</v>
      </c>
      <c r="OP47" s="7"/>
      <c r="OQ47" s="12" t="s">
        <v>2329</v>
      </c>
      <c r="OR47" s="7"/>
      <c r="OS47" s="12" t="s">
        <v>2288</v>
      </c>
      <c r="OT47" s="7"/>
      <c r="OU47" s="12" t="s">
        <v>1430</v>
      </c>
      <c r="OV47" s="7"/>
      <c r="OW47" s="7"/>
      <c r="OX47" s="7"/>
      <c r="OY47" s="7"/>
      <c r="OZ47" s="7"/>
      <c r="PA47" s="7"/>
      <c r="PB47" s="7"/>
      <c r="PC47" s="7"/>
      <c r="PD47" s="7"/>
      <c r="PE47" s="12" t="s">
        <v>2317</v>
      </c>
      <c r="PF47" s="7"/>
      <c r="PG47" s="12" t="s">
        <v>2330</v>
      </c>
      <c r="PH47" s="7"/>
      <c r="PI47" s="12" t="s">
        <v>2331</v>
      </c>
      <c r="PJ47" s="7"/>
      <c r="PK47" s="7"/>
      <c r="PL47" s="7"/>
      <c r="PM47" s="7"/>
      <c r="PN47" s="7"/>
      <c r="PO47" s="7"/>
      <c r="PP47" s="7"/>
      <c r="PQ47" s="12" t="s">
        <v>1213</v>
      </c>
      <c r="PR47" s="7"/>
      <c r="PS47" s="12" t="s">
        <v>1650</v>
      </c>
      <c r="PT47" s="7"/>
      <c r="PU47" s="7"/>
      <c r="PV47" s="7"/>
      <c r="PW47" s="12" t="s">
        <v>1393</v>
      </c>
      <c r="PX47" s="7"/>
      <c r="PY47" s="7"/>
      <c r="PZ47" s="7"/>
      <c r="QA47" s="12" t="s">
        <v>2332</v>
      </c>
      <c r="QB47" s="7"/>
      <c r="QC47" s="7"/>
      <c r="QD47" s="7"/>
      <c r="QE47" s="7"/>
      <c r="QF47" s="7"/>
      <c r="QG47" s="7"/>
      <c r="QH47" s="12" t="s">
        <v>2333</v>
      </c>
      <c r="QI47" s="12" t="s">
        <v>1569</v>
      </c>
      <c r="QJ47" s="12">
        <v>100</v>
      </c>
      <c r="QK47" s="12">
        <v>200</v>
      </c>
      <c r="QL47" s="7"/>
      <c r="QM47" s="7"/>
      <c r="QU47" s="13" t="s">
        <v>2334</v>
      </c>
      <c r="QV47" s="13">
        <v>4</v>
      </c>
      <c r="QX47" s="13" t="s">
        <v>1846</v>
      </c>
      <c r="QZ47" s="13" t="s">
        <v>1394</v>
      </c>
      <c r="RA47" s="6" t="s">
        <v>2322</v>
      </c>
      <c r="RD47" s="14" t="s">
        <v>2306</v>
      </c>
      <c r="RE47" s="13" t="s">
        <v>2324</v>
      </c>
      <c r="RG47" s="13" t="s">
        <v>2325</v>
      </c>
      <c r="RH47" s="5" t="s">
        <v>2164</v>
      </c>
      <c r="RI47" s="14" t="s">
        <v>2326</v>
      </c>
      <c r="RJ47" s="13" t="s">
        <v>2327</v>
      </c>
      <c r="RK47" s="6" t="s">
        <v>2335</v>
      </c>
      <c r="RO47" s="14" t="s">
        <v>1903</v>
      </c>
      <c r="RP47" s="13" t="s">
        <v>2329</v>
      </c>
      <c r="RQ47" s="5" t="s">
        <v>2288</v>
      </c>
      <c r="RR47" s="13" t="s">
        <v>1430</v>
      </c>
      <c r="RW47" s="14" t="s">
        <v>2336</v>
      </c>
      <c r="RX47" s="13" t="s">
        <v>2330</v>
      </c>
      <c r="RY47" s="6" t="s">
        <v>2331</v>
      </c>
      <c r="SC47" s="14" t="s">
        <v>1213</v>
      </c>
      <c r="SD47" s="13" t="s">
        <v>1650</v>
      </c>
      <c r="SF47" s="13" t="s">
        <v>1420</v>
      </c>
      <c r="SI47" s="13" t="s">
        <v>2332</v>
      </c>
      <c r="SN47" s="13" t="s">
        <v>2337</v>
      </c>
    </row>
    <row r="48" ht="14.25" customHeight="1" outlineLevel="1" spans="7:508">
      <c r="G48" s="55">
        <v>41</v>
      </c>
      <c r="H48" s="55" t="s">
        <v>42</v>
      </c>
      <c r="I48" s="55" t="s">
        <v>1470</v>
      </c>
      <c r="J48" s="55" t="s">
        <v>2338</v>
      </c>
      <c r="K48" s="55" t="s">
        <v>1249</v>
      </c>
      <c r="L48" s="56">
        <v>0.525</v>
      </c>
      <c r="X48" s="55">
        <v>41</v>
      </c>
      <c r="Y48" s="55" t="s">
        <v>1250</v>
      </c>
      <c r="Z48" s="55" t="s">
        <v>1260</v>
      </c>
      <c r="AA48" s="55">
        <v>30</v>
      </c>
      <c r="AB48" s="55">
        <v>0.25</v>
      </c>
      <c r="AD48" s="12">
        <v>41</v>
      </c>
      <c r="AE48" s="12" t="s">
        <v>2339</v>
      </c>
      <c r="AF48" s="12" t="s">
        <v>2321</v>
      </c>
      <c r="AG48" s="12" t="s">
        <v>665</v>
      </c>
      <c r="AH48" s="12" t="s">
        <v>1019</v>
      </c>
      <c r="AJ48" s="55">
        <v>41</v>
      </c>
      <c r="AK48" s="55" t="s">
        <v>1232</v>
      </c>
      <c r="AL48" s="55" t="s">
        <v>1251</v>
      </c>
      <c r="AM48" s="55" t="s">
        <v>1360</v>
      </c>
      <c r="AN48" s="55" t="s">
        <v>1258</v>
      </c>
      <c r="AO48" s="55">
        <v>0.9</v>
      </c>
      <c r="AQ48" s="55">
        <v>41</v>
      </c>
      <c r="AR48" s="55" t="s">
        <v>1678</v>
      </c>
      <c r="AS48" s="55" t="s">
        <v>1251</v>
      </c>
      <c r="AT48" s="55" t="s">
        <v>91</v>
      </c>
      <c r="AU48" s="55" t="s">
        <v>1258</v>
      </c>
      <c r="AV48" s="55">
        <v>1</v>
      </c>
      <c r="AX48" s="55">
        <v>41</v>
      </c>
      <c r="AY48" s="55" t="s">
        <v>1250</v>
      </c>
      <c r="AZ48" s="55" t="s">
        <v>1251</v>
      </c>
      <c r="BA48" s="55">
        <v>45</v>
      </c>
      <c r="BB48" s="55">
        <v>45</v>
      </c>
      <c r="BC48" s="55" t="s">
        <v>1249</v>
      </c>
      <c r="BD48" s="55">
        <v>1.33</v>
      </c>
      <c r="BF48" s="55">
        <v>41</v>
      </c>
      <c r="BG48" s="55" t="s">
        <v>1678</v>
      </c>
      <c r="BH48" s="55" t="s">
        <v>1251</v>
      </c>
      <c r="BI48" s="55">
        <v>0</v>
      </c>
      <c r="BJ48" s="55">
        <v>10</v>
      </c>
      <c r="BK48" s="55">
        <v>0</v>
      </c>
      <c r="BL48" s="55">
        <v>10</v>
      </c>
      <c r="BM48" s="55" t="s">
        <v>1258</v>
      </c>
      <c r="BN48" s="55">
        <v>1</v>
      </c>
      <c r="BP48" s="55">
        <v>41</v>
      </c>
      <c r="BQ48" s="55" t="s">
        <v>1250</v>
      </c>
      <c r="BR48" s="55" t="s">
        <v>1251</v>
      </c>
      <c r="BS48" s="55" t="s">
        <v>134</v>
      </c>
      <c r="BT48" s="55" t="s">
        <v>1643</v>
      </c>
      <c r="BU48" s="55">
        <v>4</v>
      </c>
      <c r="BV48" s="55">
        <v>7</v>
      </c>
      <c r="BW48" s="55" t="s">
        <v>1249</v>
      </c>
      <c r="BX48" s="55">
        <v>1</v>
      </c>
      <c r="BZ48" s="55">
        <v>41</v>
      </c>
      <c r="CA48" s="55" t="s">
        <v>1678</v>
      </c>
      <c r="CB48" s="55" t="s">
        <v>1251</v>
      </c>
      <c r="CC48" s="55">
        <v>0</v>
      </c>
      <c r="CD48" s="55" t="s">
        <v>1258</v>
      </c>
      <c r="CE48" s="55">
        <v>0.98</v>
      </c>
      <c r="CG48" s="55">
        <v>41</v>
      </c>
      <c r="CH48" s="55" t="s">
        <v>1313</v>
      </c>
      <c r="CI48" s="55" t="s">
        <v>1251</v>
      </c>
      <c r="CJ48" s="55">
        <v>500000</v>
      </c>
      <c r="CK48" s="55">
        <v>1000000</v>
      </c>
      <c r="CL48" s="55" t="s">
        <v>1249</v>
      </c>
      <c r="CM48" s="55">
        <v>0.9</v>
      </c>
      <c r="CS48" s="55">
        <v>41</v>
      </c>
      <c r="CT48" s="55" t="s">
        <v>1706</v>
      </c>
      <c r="CU48" s="55" t="s">
        <v>1251</v>
      </c>
      <c r="CV48" s="55">
        <v>4</v>
      </c>
      <c r="CW48" s="55" t="s">
        <v>1258</v>
      </c>
      <c r="CX48" s="55">
        <v>1.3</v>
      </c>
      <c r="CZ48" s="55">
        <v>41</v>
      </c>
      <c r="DA48" s="55" t="s">
        <v>42</v>
      </c>
      <c r="DB48" s="55" t="s">
        <v>1251</v>
      </c>
      <c r="DC48" s="55">
        <v>8</v>
      </c>
      <c r="DD48" s="55" t="s">
        <v>1249</v>
      </c>
      <c r="DE48" s="55">
        <v>1.3</v>
      </c>
      <c r="DG48" s="55">
        <v>41</v>
      </c>
      <c r="DH48" s="55" t="s">
        <v>42</v>
      </c>
      <c r="DI48" s="55" t="s">
        <v>1251</v>
      </c>
      <c r="DJ48" s="55" t="s">
        <v>2340</v>
      </c>
      <c r="DK48" s="55" t="s">
        <v>1249</v>
      </c>
      <c r="DL48" s="55">
        <v>1</v>
      </c>
      <c r="DN48" s="55">
        <v>41</v>
      </c>
      <c r="DO48" s="55" t="s">
        <v>42</v>
      </c>
      <c r="DP48" s="55" t="s">
        <v>1259</v>
      </c>
      <c r="DQ48" s="55" t="s">
        <v>1260</v>
      </c>
      <c r="DR48" s="55" t="s">
        <v>1261</v>
      </c>
      <c r="DS48" s="55">
        <v>33136</v>
      </c>
      <c r="DT48" s="55">
        <v>10000</v>
      </c>
      <c r="DU48" s="55" t="s">
        <v>1249</v>
      </c>
      <c r="DV48" s="55">
        <v>1</v>
      </c>
      <c r="DX48" s="55">
        <v>41</v>
      </c>
      <c r="DY48" s="55" t="s">
        <v>1232</v>
      </c>
      <c r="DZ48" s="55" t="s">
        <v>1251</v>
      </c>
      <c r="EA48" s="55">
        <v>2500</v>
      </c>
      <c r="EB48" s="64">
        <v>0</v>
      </c>
      <c r="EC48" s="55" t="s">
        <v>1258</v>
      </c>
      <c r="ED48" s="55">
        <v>0.925</v>
      </c>
      <c r="EM48" s="55">
        <v>41</v>
      </c>
      <c r="EN48" s="55" t="s">
        <v>1313</v>
      </c>
      <c r="EO48" s="55" t="s">
        <v>1251</v>
      </c>
      <c r="EP48" s="55">
        <v>1</v>
      </c>
      <c r="EQ48" s="55">
        <v>713</v>
      </c>
      <c r="ER48" s="55">
        <v>740</v>
      </c>
      <c r="ES48" s="55" t="s">
        <v>1249</v>
      </c>
      <c r="ET48" s="55">
        <v>1</v>
      </c>
      <c r="EV48" s="55">
        <v>41</v>
      </c>
      <c r="EW48" s="55" t="s">
        <v>42</v>
      </c>
      <c r="EX48" s="55" t="s">
        <v>1260</v>
      </c>
      <c r="EY48" s="55">
        <v>12</v>
      </c>
      <c r="EZ48" s="55">
        <v>0</v>
      </c>
      <c r="FA48" s="55">
        <v>1994</v>
      </c>
      <c r="FB48" s="55" t="s">
        <v>1361</v>
      </c>
      <c r="FC48" s="55" t="s">
        <v>1249</v>
      </c>
      <c r="FD48" s="55">
        <v>5.25</v>
      </c>
      <c r="FF48" s="55">
        <v>41</v>
      </c>
      <c r="FG48" s="55" t="s">
        <v>42</v>
      </c>
      <c r="FH48" s="55" t="s">
        <v>763</v>
      </c>
      <c r="FI48" s="55">
        <v>3</v>
      </c>
      <c r="FJ48" s="55">
        <v>1000</v>
      </c>
      <c r="FK48" s="55" t="s">
        <v>1249</v>
      </c>
      <c r="FL48" s="55">
        <v>1.02</v>
      </c>
      <c r="GH48" s="55">
        <v>41</v>
      </c>
      <c r="GI48" s="55" t="s">
        <v>1250</v>
      </c>
      <c r="GJ48" s="55" t="s">
        <v>1251</v>
      </c>
      <c r="GK48" s="55">
        <v>5000</v>
      </c>
      <c r="GL48" s="55">
        <v>0</v>
      </c>
      <c r="GT48" s="55">
        <v>41</v>
      </c>
      <c r="GU48" s="55" t="s">
        <v>2094</v>
      </c>
      <c r="GV48" s="55" t="s">
        <v>1263</v>
      </c>
      <c r="GW48" s="55" t="s">
        <v>134</v>
      </c>
      <c r="GX48" s="55" t="s">
        <v>1485</v>
      </c>
      <c r="GY48" s="55" t="s">
        <v>1258</v>
      </c>
      <c r="GZ48" s="55">
        <v>0.0125</v>
      </c>
      <c r="HB48" s="55">
        <v>41</v>
      </c>
      <c r="HC48" s="55" t="s">
        <v>1706</v>
      </c>
      <c r="HD48" s="55" t="s">
        <v>1263</v>
      </c>
      <c r="HE48" s="55" t="s">
        <v>134</v>
      </c>
      <c r="HF48" s="55">
        <v>25</v>
      </c>
      <c r="HG48" s="55" t="s">
        <v>1258</v>
      </c>
      <c r="HH48" s="55">
        <v>0.75</v>
      </c>
      <c r="IJ48" s="55">
        <v>41</v>
      </c>
      <c r="IK48" s="55" t="s">
        <v>2094</v>
      </c>
      <c r="IL48" s="55" t="s">
        <v>1251</v>
      </c>
      <c r="IM48" s="55">
        <v>1000000</v>
      </c>
      <c r="IN48" s="55" t="s">
        <v>1258</v>
      </c>
      <c r="IO48" s="55">
        <v>50</v>
      </c>
      <c r="IR48" t="s">
        <v>1250</v>
      </c>
      <c r="IS48" t="s">
        <v>1251</v>
      </c>
      <c r="IT48">
        <v>5000</v>
      </c>
      <c r="IU48">
        <v>25</v>
      </c>
      <c r="IW48" s="55">
        <v>41</v>
      </c>
      <c r="IX48" s="55" t="s">
        <v>1250</v>
      </c>
      <c r="IY48" s="55" t="s">
        <v>763</v>
      </c>
      <c r="IZ48" s="55" t="s">
        <v>1266</v>
      </c>
      <c r="JA48" s="55">
        <v>750</v>
      </c>
      <c r="JW48" s="12">
        <v>41</v>
      </c>
      <c r="JX48" s="12" t="s">
        <v>665</v>
      </c>
      <c r="JY48" s="12" t="s">
        <v>2025</v>
      </c>
      <c r="KA48" s="12">
        <v>41</v>
      </c>
      <c r="KB48" s="12" t="s">
        <v>2341</v>
      </c>
      <c r="KC48" s="12">
        <v>0.92</v>
      </c>
      <c r="KF48" s="12" t="s">
        <v>1261</v>
      </c>
      <c r="KG48" s="12" t="s">
        <v>900</v>
      </c>
      <c r="KH48" s="12">
        <v>100</v>
      </c>
      <c r="KJ48" s="12">
        <v>41</v>
      </c>
      <c r="KK48" s="12" t="s">
        <v>42</v>
      </c>
      <c r="KL48" s="12" t="s">
        <v>2342</v>
      </c>
      <c r="KM48" s="12">
        <v>0.005</v>
      </c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12" t="s">
        <v>2288</v>
      </c>
      <c r="NH48" s="7"/>
      <c r="NI48" s="7"/>
      <c r="NJ48" s="7"/>
      <c r="NK48" s="12" t="s">
        <v>1955</v>
      </c>
      <c r="NL48" s="7"/>
      <c r="NM48" s="12" t="s">
        <v>2343</v>
      </c>
      <c r="NN48" s="7"/>
      <c r="NO48" s="7"/>
      <c r="NP48" s="7"/>
      <c r="NQ48" s="7"/>
      <c r="NR48" s="7"/>
      <c r="NS48" s="12" t="s">
        <v>2126</v>
      </c>
      <c r="NT48" s="7"/>
      <c r="NU48" s="12" t="s">
        <v>945</v>
      </c>
      <c r="NV48" s="7"/>
      <c r="NW48" s="7"/>
      <c r="NX48" s="7"/>
      <c r="NY48" s="12" t="s">
        <v>1213</v>
      </c>
      <c r="NZ48" s="7"/>
      <c r="OA48" s="12" t="s">
        <v>1932</v>
      </c>
      <c r="OB48" s="7"/>
      <c r="OC48" s="12" t="s">
        <v>1517</v>
      </c>
      <c r="OD48" s="7"/>
      <c r="OE48" s="12" t="s">
        <v>2344</v>
      </c>
      <c r="OF48" s="7"/>
      <c r="OG48" s="12" t="s">
        <v>2345</v>
      </c>
      <c r="OH48" s="7"/>
      <c r="OI48" s="7"/>
      <c r="OJ48" s="7"/>
      <c r="OK48" s="7"/>
      <c r="OL48" s="7"/>
      <c r="OM48" s="7"/>
      <c r="ON48" s="7"/>
      <c r="OO48" s="12" t="s">
        <v>2346</v>
      </c>
      <c r="OP48" s="7"/>
      <c r="OQ48" s="12" t="s">
        <v>2347</v>
      </c>
      <c r="OR48" s="7"/>
      <c r="OS48" s="12" t="s">
        <v>1955</v>
      </c>
      <c r="OT48" s="7"/>
      <c r="OU48" s="12" t="s">
        <v>1587</v>
      </c>
      <c r="OV48" s="7"/>
      <c r="OW48" s="7"/>
      <c r="OX48" s="7"/>
      <c r="OY48" s="7"/>
      <c r="OZ48" s="7"/>
      <c r="PA48" s="7"/>
      <c r="PB48" s="7"/>
      <c r="PC48" s="7"/>
      <c r="PD48" s="7"/>
      <c r="PE48" s="12" t="s">
        <v>2336</v>
      </c>
      <c r="PF48" s="7"/>
      <c r="PG48" s="12" t="s">
        <v>2348</v>
      </c>
      <c r="PH48" s="7"/>
      <c r="PI48" s="12" t="s">
        <v>2349</v>
      </c>
      <c r="PJ48" s="7"/>
      <c r="PK48" s="7"/>
      <c r="PL48" s="7"/>
      <c r="PM48" s="7"/>
      <c r="PN48" s="7"/>
      <c r="PO48" s="7"/>
      <c r="PP48" s="7"/>
      <c r="PQ48" s="12" t="s">
        <v>1720</v>
      </c>
      <c r="PR48" s="7"/>
      <c r="PS48" s="12" t="s">
        <v>2350</v>
      </c>
      <c r="PT48" s="7"/>
      <c r="PU48" s="7"/>
      <c r="PV48" s="7"/>
      <c r="PW48" s="12" t="s">
        <v>777</v>
      </c>
      <c r="PX48" s="7"/>
      <c r="PY48" s="7"/>
      <c r="PZ48" s="7"/>
      <c r="QA48" s="12" t="s">
        <v>1937</v>
      </c>
      <c r="QB48" s="7"/>
      <c r="QC48" s="7"/>
      <c r="QD48" s="7"/>
      <c r="QE48" s="7"/>
      <c r="QF48" s="7"/>
      <c r="QG48" s="7"/>
      <c r="QH48" s="12" t="s">
        <v>1703</v>
      </c>
      <c r="QI48" s="12" t="s">
        <v>1995</v>
      </c>
      <c r="QJ48" s="12">
        <v>100</v>
      </c>
      <c r="QK48" s="12">
        <v>200</v>
      </c>
      <c r="QL48" s="7"/>
      <c r="QM48" s="7"/>
      <c r="QU48" s="13" t="s">
        <v>2351</v>
      </c>
      <c r="QV48" s="13">
        <v>4</v>
      </c>
      <c r="QX48" s="13" t="s">
        <v>2288</v>
      </c>
      <c r="QZ48" s="13" t="s">
        <v>1955</v>
      </c>
      <c r="RA48" s="6" t="s">
        <v>2343</v>
      </c>
      <c r="RD48" s="14" t="s">
        <v>2323</v>
      </c>
      <c r="RE48" s="13" t="s">
        <v>945</v>
      </c>
      <c r="RG48" s="13" t="s">
        <v>1213</v>
      </c>
      <c r="RH48" s="5" t="s">
        <v>1932</v>
      </c>
      <c r="RI48" s="14" t="s">
        <v>1517</v>
      </c>
      <c r="RJ48" s="13" t="s">
        <v>2344</v>
      </c>
      <c r="RK48" s="6" t="s">
        <v>2352</v>
      </c>
      <c r="RO48" s="14" t="s">
        <v>2346</v>
      </c>
      <c r="RP48" s="13" t="s">
        <v>2347</v>
      </c>
      <c r="RQ48" s="5" t="s">
        <v>1955</v>
      </c>
      <c r="RR48" s="13" t="s">
        <v>1587</v>
      </c>
      <c r="RW48" s="14" t="s">
        <v>2353</v>
      </c>
      <c r="RX48" s="13" t="s">
        <v>2348</v>
      </c>
      <c r="RY48" s="6" t="s">
        <v>2349</v>
      </c>
      <c r="SC48" s="14" t="s">
        <v>1720</v>
      </c>
      <c r="SD48" s="13" t="s">
        <v>2350</v>
      </c>
      <c r="SF48" s="13" t="s">
        <v>1512</v>
      </c>
      <c r="SI48" s="13" t="s">
        <v>1937</v>
      </c>
      <c r="SN48" s="13" t="s">
        <v>1816</v>
      </c>
    </row>
    <row r="49" ht="14.25" customHeight="1" outlineLevel="1" spans="7:508">
      <c r="G49" s="55">
        <v>42</v>
      </c>
      <c r="H49" s="55" t="s">
        <v>42</v>
      </c>
      <c r="I49" s="55" t="s">
        <v>1470</v>
      </c>
      <c r="J49" s="55" t="s">
        <v>2354</v>
      </c>
      <c r="K49" s="55" t="s">
        <v>1249</v>
      </c>
      <c r="L49" s="56">
        <v>0.4725</v>
      </c>
      <c r="X49" s="55">
        <v>42</v>
      </c>
      <c r="Y49" s="55" t="s">
        <v>1250</v>
      </c>
      <c r="Z49" s="55" t="s">
        <v>1260</v>
      </c>
      <c r="AA49" s="55">
        <v>31</v>
      </c>
      <c r="AB49" s="55">
        <v>0.25</v>
      </c>
      <c r="AD49" s="12">
        <v>42</v>
      </c>
      <c r="AE49" s="12" t="s">
        <v>2355</v>
      </c>
      <c r="AF49" s="12" t="s">
        <v>2321</v>
      </c>
      <c r="AG49" s="12" t="s">
        <v>665</v>
      </c>
      <c r="AH49" s="12" t="s">
        <v>1019</v>
      </c>
      <c r="AJ49" s="55">
        <v>42</v>
      </c>
      <c r="AK49" s="55" t="s">
        <v>1566</v>
      </c>
      <c r="AL49" s="55" t="s">
        <v>1251</v>
      </c>
      <c r="AM49" s="55" t="s">
        <v>1360</v>
      </c>
      <c r="AN49" s="55" t="s">
        <v>1258</v>
      </c>
      <c r="AO49" s="55">
        <v>0.9</v>
      </c>
      <c r="AQ49" s="55">
        <v>42</v>
      </c>
      <c r="AR49" s="55" t="s">
        <v>1706</v>
      </c>
      <c r="AS49" s="55" t="s">
        <v>1251</v>
      </c>
      <c r="AT49" s="55" t="s">
        <v>91</v>
      </c>
      <c r="AU49" s="55" t="s">
        <v>1258</v>
      </c>
      <c r="AV49" s="55">
        <v>1</v>
      </c>
      <c r="AX49" s="55">
        <v>42</v>
      </c>
      <c r="AY49" s="55" t="s">
        <v>1250</v>
      </c>
      <c r="AZ49" s="55" t="s">
        <v>1251</v>
      </c>
      <c r="BA49" s="55">
        <v>46</v>
      </c>
      <c r="BB49" s="55">
        <v>46</v>
      </c>
      <c r="BC49" s="55" t="s">
        <v>1249</v>
      </c>
      <c r="BD49" s="55">
        <v>1.34</v>
      </c>
      <c r="BF49" s="55">
        <v>42</v>
      </c>
      <c r="BG49" s="55" t="s">
        <v>1706</v>
      </c>
      <c r="BH49" s="55" t="s">
        <v>1251</v>
      </c>
      <c r="BI49" s="55">
        <v>0</v>
      </c>
      <c r="BJ49" s="55">
        <v>10</v>
      </c>
      <c r="BK49" s="55">
        <v>0</v>
      </c>
      <c r="BL49" s="55">
        <v>10</v>
      </c>
      <c r="BM49" s="55" t="s">
        <v>1258</v>
      </c>
      <c r="BN49" s="55">
        <v>1</v>
      </c>
      <c r="BP49" s="55">
        <v>42</v>
      </c>
      <c r="BQ49" s="55" t="s">
        <v>1250</v>
      </c>
      <c r="BR49" s="55" t="s">
        <v>1251</v>
      </c>
      <c r="BS49" s="55" t="s">
        <v>134</v>
      </c>
      <c r="BT49" s="55" t="s">
        <v>1764</v>
      </c>
      <c r="BU49" s="55">
        <v>4</v>
      </c>
      <c r="BV49" s="55">
        <v>7</v>
      </c>
      <c r="BW49" s="55" t="s">
        <v>1249</v>
      </c>
      <c r="BX49" s="55">
        <v>1</v>
      </c>
      <c r="BZ49" s="55">
        <v>42</v>
      </c>
      <c r="CA49" s="55" t="s">
        <v>1678</v>
      </c>
      <c r="CB49" s="55" t="s">
        <v>1251</v>
      </c>
      <c r="CC49" s="55">
        <v>1</v>
      </c>
      <c r="CD49" s="55" t="s">
        <v>1258</v>
      </c>
      <c r="CE49" s="55">
        <v>1</v>
      </c>
      <c r="CG49" s="55">
        <v>42</v>
      </c>
      <c r="CH49" s="55" t="s">
        <v>1313</v>
      </c>
      <c r="CI49" s="55" t="s">
        <v>1251</v>
      </c>
      <c r="CJ49" s="55">
        <v>1000001</v>
      </c>
      <c r="CK49" s="55">
        <v>9999999999</v>
      </c>
      <c r="CL49" s="55" t="s">
        <v>1249</v>
      </c>
      <c r="CM49" s="55">
        <v>0.85</v>
      </c>
      <c r="CS49" s="55">
        <v>42</v>
      </c>
      <c r="CT49" s="55" t="s">
        <v>1232</v>
      </c>
      <c r="CU49" s="55" t="s">
        <v>1251</v>
      </c>
      <c r="CV49" s="55">
        <v>5</v>
      </c>
      <c r="CW49" s="55" t="s">
        <v>1258</v>
      </c>
      <c r="CX49" s="55">
        <v>1.3</v>
      </c>
      <c r="CZ49" s="55">
        <v>42</v>
      </c>
      <c r="DA49" s="55" t="s">
        <v>1313</v>
      </c>
      <c r="DB49" s="55" t="s">
        <v>1251</v>
      </c>
      <c r="DC49" s="55">
        <v>8</v>
      </c>
      <c r="DD49" s="55" t="s">
        <v>1249</v>
      </c>
      <c r="DE49" s="55">
        <v>1.3</v>
      </c>
      <c r="DG49" s="55">
        <v>42</v>
      </c>
      <c r="DH49" s="55" t="s">
        <v>1313</v>
      </c>
      <c r="DI49" s="55" t="s">
        <v>1251</v>
      </c>
      <c r="DJ49" s="55" t="s">
        <v>2340</v>
      </c>
      <c r="DK49" s="55" t="s">
        <v>1249</v>
      </c>
      <c r="DL49" s="55">
        <v>1</v>
      </c>
      <c r="DN49" s="55">
        <v>42</v>
      </c>
      <c r="DO49" s="55" t="s">
        <v>42</v>
      </c>
      <c r="DP49" s="55" t="s">
        <v>1259</v>
      </c>
      <c r="DQ49" s="55" t="s">
        <v>1260</v>
      </c>
      <c r="DR49" s="55" t="s">
        <v>1261</v>
      </c>
      <c r="DS49" s="55">
        <v>33137</v>
      </c>
      <c r="DT49" s="55">
        <v>10000</v>
      </c>
      <c r="DU49" s="55" t="s">
        <v>1249</v>
      </c>
      <c r="DV49" s="55">
        <v>1</v>
      </c>
      <c r="DX49" s="55">
        <v>42</v>
      </c>
      <c r="DY49" s="55" t="s">
        <v>1232</v>
      </c>
      <c r="DZ49" s="55" t="s">
        <v>1251</v>
      </c>
      <c r="EA49" s="55">
        <v>25000</v>
      </c>
      <c r="EB49" s="20"/>
      <c r="EC49" s="55" t="s">
        <v>1258</v>
      </c>
      <c r="ED49" s="55">
        <v>0.85</v>
      </c>
      <c r="EM49" s="55">
        <v>42</v>
      </c>
      <c r="EN49" s="55" t="s">
        <v>1313</v>
      </c>
      <c r="EO49" s="55" t="s">
        <v>1251</v>
      </c>
      <c r="EP49" s="55">
        <v>1</v>
      </c>
      <c r="EQ49" s="55">
        <v>686</v>
      </c>
      <c r="ER49" s="55">
        <v>712</v>
      </c>
      <c r="ES49" s="55" t="s">
        <v>1249</v>
      </c>
      <c r="ET49" s="55">
        <v>1.05</v>
      </c>
      <c r="EV49" s="55">
        <v>42</v>
      </c>
      <c r="EW49" s="55" t="s">
        <v>42</v>
      </c>
      <c r="EX49" s="55" t="s">
        <v>1260</v>
      </c>
      <c r="EY49" s="55">
        <v>12</v>
      </c>
      <c r="EZ49" s="55">
        <v>1995</v>
      </c>
      <c r="FA49" s="55">
        <v>2999</v>
      </c>
      <c r="FB49" s="55" t="s">
        <v>1361</v>
      </c>
      <c r="FC49" s="55" t="s">
        <v>1249</v>
      </c>
      <c r="FD49" s="55">
        <v>6</v>
      </c>
      <c r="FF49" s="55">
        <v>42</v>
      </c>
      <c r="FG49" s="55" t="s">
        <v>42</v>
      </c>
      <c r="FH49" s="55" t="s">
        <v>763</v>
      </c>
      <c r="FI49" s="55">
        <v>3</v>
      </c>
      <c r="FJ49" s="55">
        <v>2500</v>
      </c>
      <c r="FK49" s="55" t="s">
        <v>1249</v>
      </c>
      <c r="FL49" s="55">
        <v>0.95</v>
      </c>
      <c r="GH49" s="55">
        <v>42</v>
      </c>
      <c r="GI49" s="55" t="s">
        <v>1250</v>
      </c>
      <c r="GJ49" s="55" t="s">
        <v>1251</v>
      </c>
      <c r="GK49" s="55">
        <v>50000</v>
      </c>
      <c r="GL49" s="55">
        <v>225</v>
      </c>
      <c r="GT49" s="55">
        <v>42</v>
      </c>
      <c r="GU49" s="55" t="s">
        <v>2052</v>
      </c>
      <c r="GV49" s="55" t="s">
        <v>1263</v>
      </c>
      <c r="GW49" s="55" t="s">
        <v>134</v>
      </c>
      <c r="GX49" s="55" t="s">
        <v>1764</v>
      </c>
      <c r="GY49" s="55" t="s">
        <v>1258</v>
      </c>
      <c r="GZ49" s="55">
        <v>0.0125</v>
      </c>
      <c r="HB49" s="55">
        <v>42</v>
      </c>
      <c r="HC49" s="55" t="s">
        <v>1232</v>
      </c>
      <c r="HD49" s="55" t="s">
        <v>1263</v>
      </c>
      <c r="HE49" s="55" t="s">
        <v>134</v>
      </c>
      <c r="HF49" s="55">
        <v>5</v>
      </c>
      <c r="HG49" s="55" t="s">
        <v>1258</v>
      </c>
      <c r="HH49" s="55">
        <v>1</v>
      </c>
      <c r="IJ49" s="55">
        <v>42</v>
      </c>
      <c r="IK49" s="55" t="s">
        <v>2052</v>
      </c>
      <c r="IL49" s="55" t="s">
        <v>1251</v>
      </c>
      <c r="IM49" s="55">
        <v>1000000</v>
      </c>
      <c r="IN49" s="55" t="s">
        <v>1258</v>
      </c>
      <c r="IO49" s="55">
        <v>50</v>
      </c>
      <c r="IR49" t="s">
        <v>1250</v>
      </c>
      <c r="IS49" t="s">
        <v>1251</v>
      </c>
      <c r="IT49">
        <v>10000</v>
      </c>
      <c r="IU49">
        <v>50</v>
      </c>
      <c r="IW49" s="55">
        <v>42</v>
      </c>
      <c r="IX49" s="55" t="s">
        <v>1250</v>
      </c>
      <c r="IY49" s="55" t="s">
        <v>763</v>
      </c>
      <c r="IZ49" s="55" t="s">
        <v>1314</v>
      </c>
      <c r="JA49" s="55">
        <v>750</v>
      </c>
      <c r="JW49" s="12">
        <v>42</v>
      </c>
      <c r="JX49" s="12" t="s">
        <v>665</v>
      </c>
      <c r="JY49" s="12" t="s">
        <v>2239</v>
      </c>
      <c r="KA49" s="12">
        <v>42</v>
      </c>
      <c r="KB49" s="12" t="s">
        <v>2356</v>
      </c>
      <c r="KC49" s="12">
        <v>0.92</v>
      </c>
      <c r="KF49" s="12" t="s">
        <v>1261</v>
      </c>
      <c r="KG49" s="12" t="s">
        <v>1013</v>
      </c>
      <c r="KH49" s="12">
        <v>100</v>
      </c>
      <c r="KJ49" s="12">
        <v>42</v>
      </c>
      <c r="KK49" s="12" t="s">
        <v>1313</v>
      </c>
      <c r="KL49" s="12" t="s">
        <v>2342</v>
      </c>
      <c r="KM49" s="12">
        <v>0.005</v>
      </c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12" t="s">
        <v>2321</v>
      </c>
      <c r="NH49" s="7"/>
      <c r="NI49" s="7"/>
      <c r="NJ49" s="7"/>
      <c r="NK49" s="12" t="s">
        <v>1620</v>
      </c>
      <c r="NL49" s="7"/>
      <c r="NM49" s="12" t="s">
        <v>2357</v>
      </c>
      <c r="NN49" s="7"/>
      <c r="NO49" s="7"/>
      <c r="NP49" s="7"/>
      <c r="NQ49" s="7"/>
      <c r="NR49" s="7"/>
      <c r="NS49" s="12" t="s">
        <v>2358</v>
      </c>
      <c r="NT49" s="7"/>
      <c r="NU49" s="12" t="s">
        <v>2359</v>
      </c>
      <c r="NV49" s="7"/>
      <c r="NW49" s="7"/>
      <c r="NX49" s="7"/>
      <c r="NY49" s="12" t="s">
        <v>1720</v>
      </c>
      <c r="NZ49" s="7"/>
      <c r="OA49" s="12" t="s">
        <v>1846</v>
      </c>
      <c r="OB49" s="7"/>
      <c r="OC49" s="12" t="s">
        <v>1587</v>
      </c>
      <c r="OD49" s="7"/>
      <c r="OE49" s="12" t="s">
        <v>2034</v>
      </c>
      <c r="OF49" s="7"/>
      <c r="OG49" s="12" t="s">
        <v>2360</v>
      </c>
      <c r="OH49" s="7"/>
      <c r="OI49" s="7"/>
      <c r="OJ49" s="7"/>
      <c r="OK49" s="7"/>
      <c r="OL49" s="7"/>
      <c r="OM49" s="7"/>
      <c r="ON49" s="7"/>
      <c r="OO49" s="12" t="s">
        <v>2361</v>
      </c>
      <c r="OP49" s="7"/>
      <c r="OQ49" s="12" t="s">
        <v>2362</v>
      </c>
      <c r="OR49" s="7"/>
      <c r="OS49" s="12" t="s">
        <v>1620</v>
      </c>
      <c r="OT49" s="7"/>
      <c r="OU49" s="12" t="s">
        <v>1934</v>
      </c>
      <c r="OV49" s="7"/>
      <c r="OW49" s="7"/>
      <c r="OX49" s="7"/>
      <c r="OY49" s="7"/>
      <c r="OZ49" s="7"/>
      <c r="PA49" s="7"/>
      <c r="PB49" s="7"/>
      <c r="PC49" s="7"/>
      <c r="PD49" s="7"/>
      <c r="PE49" s="12" t="s">
        <v>2353</v>
      </c>
      <c r="PF49" s="7"/>
      <c r="PG49" s="12" t="s">
        <v>2363</v>
      </c>
      <c r="PH49" s="7"/>
      <c r="PI49" s="12" t="s">
        <v>1932</v>
      </c>
      <c r="PJ49" s="7"/>
      <c r="PK49" s="7"/>
      <c r="PL49" s="7"/>
      <c r="PM49" s="7"/>
      <c r="PN49" s="7"/>
      <c r="PO49" s="7"/>
      <c r="PP49" s="7"/>
      <c r="PQ49" s="12" t="s">
        <v>2171</v>
      </c>
      <c r="PR49" s="7"/>
      <c r="PS49" s="12" t="s">
        <v>2364</v>
      </c>
      <c r="PT49" s="7"/>
      <c r="PU49" s="7"/>
      <c r="PV49" s="7"/>
      <c r="PW49" s="12" t="s">
        <v>1473</v>
      </c>
      <c r="PX49" s="7"/>
      <c r="PY49" s="7"/>
      <c r="PZ49" s="7"/>
      <c r="QA49" s="12" t="s">
        <v>1933</v>
      </c>
      <c r="QB49" s="7"/>
      <c r="QC49" s="7"/>
      <c r="QD49" s="7"/>
      <c r="QE49" s="7"/>
      <c r="QF49" s="7"/>
      <c r="QG49" s="7"/>
      <c r="QH49" s="12" t="s">
        <v>1007</v>
      </c>
      <c r="QI49" s="12" t="s">
        <v>2226</v>
      </c>
      <c r="QJ49" s="12">
        <v>100</v>
      </c>
      <c r="QK49" s="12">
        <v>200</v>
      </c>
      <c r="QL49" s="7"/>
      <c r="QM49" s="7"/>
      <c r="QU49" s="13" t="s">
        <v>1489</v>
      </c>
      <c r="QV49" s="13">
        <v>4</v>
      </c>
      <c r="QX49" s="13" t="s">
        <v>2321</v>
      </c>
      <c r="QZ49" s="13" t="s">
        <v>1620</v>
      </c>
      <c r="RA49" s="6" t="s">
        <v>2357</v>
      </c>
      <c r="RD49" s="14" t="s">
        <v>2126</v>
      </c>
      <c r="RE49" s="13" t="s">
        <v>2359</v>
      </c>
      <c r="RG49" s="13" t="s">
        <v>1990</v>
      </c>
      <c r="RH49" s="5" t="s">
        <v>1846</v>
      </c>
      <c r="RI49" s="14" t="s">
        <v>1587</v>
      </c>
      <c r="RJ49" s="13" t="s">
        <v>2034</v>
      </c>
      <c r="RK49" s="6" t="s">
        <v>2365</v>
      </c>
      <c r="RO49" s="14" t="s">
        <v>2361</v>
      </c>
      <c r="RP49" s="13" t="s">
        <v>2362</v>
      </c>
      <c r="RQ49" s="5" t="s">
        <v>1620</v>
      </c>
      <c r="RR49" s="13" t="s">
        <v>1934</v>
      </c>
      <c r="RW49" s="14" t="s">
        <v>2366</v>
      </c>
      <c r="RX49" s="13" t="s">
        <v>2363</v>
      </c>
      <c r="RY49" s="6" t="s">
        <v>1932</v>
      </c>
      <c r="SC49" s="14" t="s">
        <v>2171</v>
      </c>
      <c r="SD49" s="13" t="s">
        <v>2364</v>
      </c>
      <c r="SF49" s="13" t="s">
        <v>1551</v>
      </c>
      <c r="SI49" s="13" t="s">
        <v>1933</v>
      </c>
      <c r="SN49" s="13" t="s">
        <v>2367</v>
      </c>
    </row>
    <row r="50" ht="14.25" customHeight="1" outlineLevel="1" spans="7:508">
      <c r="G50" s="55">
        <v>43</v>
      </c>
      <c r="H50" s="55" t="s">
        <v>42</v>
      </c>
      <c r="I50" s="55" t="s">
        <v>1667</v>
      </c>
      <c r="J50" s="55" t="s">
        <v>2368</v>
      </c>
      <c r="K50" s="55" t="s">
        <v>1249</v>
      </c>
      <c r="L50" s="56">
        <v>0.3675</v>
      </c>
      <c r="X50" s="55">
        <v>43</v>
      </c>
      <c r="Y50" s="55" t="s">
        <v>1250</v>
      </c>
      <c r="Z50" s="55" t="s">
        <v>1260</v>
      </c>
      <c r="AA50" s="55">
        <v>32</v>
      </c>
      <c r="AB50" s="55">
        <v>0.25</v>
      </c>
      <c r="AD50" s="12">
        <v>43</v>
      </c>
      <c r="AE50" s="12" t="s">
        <v>2369</v>
      </c>
      <c r="AF50" s="12" t="s">
        <v>2321</v>
      </c>
      <c r="AG50" s="12" t="s">
        <v>665</v>
      </c>
      <c r="AH50" s="12" t="s">
        <v>1019</v>
      </c>
      <c r="AJ50" s="55">
        <v>43</v>
      </c>
      <c r="AK50" s="55" t="s">
        <v>1678</v>
      </c>
      <c r="AL50" s="55" t="s">
        <v>1251</v>
      </c>
      <c r="AM50" s="55" t="s">
        <v>1360</v>
      </c>
      <c r="AN50" s="55" t="s">
        <v>1258</v>
      </c>
      <c r="AO50" s="55">
        <v>0.9</v>
      </c>
      <c r="AQ50" s="55">
        <v>43</v>
      </c>
      <c r="AR50" s="55" t="s">
        <v>1232</v>
      </c>
      <c r="AS50" s="55" t="s">
        <v>1251</v>
      </c>
      <c r="AT50" s="55" t="s">
        <v>902</v>
      </c>
      <c r="AU50" s="55" t="s">
        <v>1258</v>
      </c>
      <c r="AV50" s="55">
        <v>1.05</v>
      </c>
      <c r="AX50" s="55">
        <v>43</v>
      </c>
      <c r="AY50" s="55" t="s">
        <v>1250</v>
      </c>
      <c r="AZ50" s="55" t="s">
        <v>1251</v>
      </c>
      <c r="BA50" s="55">
        <v>47</v>
      </c>
      <c r="BB50" s="55">
        <v>47</v>
      </c>
      <c r="BC50" s="55" t="s">
        <v>1249</v>
      </c>
      <c r="BD50" s="55">
        <v>1.35</v>
      </c>
      <c r="BF50" s="55">
        <v>43</v>
      </c>
      <c r="BG50" s="55" t="s">
        <v>1232</v>
      </c>
      <c r="BH50" s="55" t="s">
        <v>1251</v>
      </c>
      <c r="BI50" s="55">
        <v>11</v>
      </c>
      <c r="BJ50" s="55">
        <v>999</v>
      </c>
      <c r="BK50" s="55">
        <v>0</v>
      </c>
      <c r="BL50" s="55">
        <v>5</v>
      </c>
      <c r="BM50" s="55" t="s">
        <v>1258</v>
      </c>
      <c r="BN50" s="55">
        <v>0.95</v>
      </c>
      <c r="BP50" s="55">
        <v>43</v>
      </c>
      <c r="BQ50" s="55" t="s">
        <v>1250</v>
      </c>
      <c r="BR50" s="55" t="s">
        <v>1251</v>
      </c>
      <c r="BS50" s="55" t="s">
        <v>134</v>
      </c>
      <c r="BT50" s="55" t="s">
        <v>1869</v>
      </c>
      <c r="BU50" s="55">
        <v>4</v>
      </c>
      <c r="BV50" s="55">
        <v>7</v>
      </c>
      <c r="BW50" s="55" t="s">
        <v>1249</v>
      </c>
      <c r="BX50" s="55">
        <v>1</v>
      </c>
      <c r="BZ50" s="55">
        <v>43</v>
      </c>
      <c r="CA50" s="55" t="s">
        <v>1678</v>
      </c>
      <c r="CB50" s="55" t="s">
        <v>1251</v>
      </c>
      <c r="CC50" s="55">
        <v>2</v>
      </c>
      <c r="CD50" s="55" t="s">
        <v>1258</v>
      </c>
      <c r="CE50" s="55">
        <v>1.1</v>
      </c>
      <c r="CG50" s="55">
        <v>43</v>
      </c>
      <c r="CH50" s="55" t="s">
        <v>1359</v>
      </c>
      <c r="CI50" s="55" t="s">
        <v>1251</v>
      </c>
      <c r="CJ50" s="55">
        <v>0</v>
      </c>
      <c r="CK50" s="55">
        <v>99999</v>
      </c>
      <c r="CL50" s="55" t="s">
        <v>1249</v>
      </c>
      <c r="CM50" s="55">
        <v>2</v>
      </c>
      <c r="CS50" s="55">
        <v>43</v>
      </c>
      <c r="CT50" s="55" t="s">
        <v>1566</v>
      </c>
      <c r="CU50" s="55" t="s">
        <v>1251</v>
      </c>
      <c r="CV50" s="55">
        <v>5</v>
      </c>
      <c r="CW50" s="55" t="s">
        <v>1258</v>
      </c>
      <c r="CX50" s="55">
        <v>1.3</v>
      </c>
      <c r="CZ50" s="55">
        <v>43</v>
      </c>
      <c r="DA50" s="55" t="s">
        <v>1359</v>
      </c>
      <c r="DB50" s="55" t="s">
        <v>1251</v>
      </c>
      <c r="DC50" s="55">
        <v>8</v>
      </c>
      <c r="DD50" s="55" t="s">
        <v>1249</v>
      </c>
      <c r="DE50" s="55">
        <v>1.3</v>
      </c>
      <c r="DG50" s="55">
        <v>43</v>
      </c>
      <c r="DH50" s="55" t="s">
        <v>1359</v>
      </c>
      <c r="DI50" s="55" t="s">
        <v>1251</v>
      </c>
      <c r="DJ50" s="55" t="s">
        <v>2340</v>
      </c>
      <c r="DK50" s="55" t="s">
        <v>1249</v>
      </c>
      <c r="DL50" s="55">
        <v>1</v>
      </c>
      <c r="DN50" s="55">
        <v>43</v>
      </c>
      <c r="DO50" s="55" t="s">
        <v>42</v>
      </c>
      <c r="DP50" s="55" t="s">
        <v>1259</v>
      </c>
      <c r="DQ50" s="55" t="s">
        <v>1260</v>
      </c>
      <c r="DR50" s="55" t="s">
        <v>1261</v>
      </c>
      <c r="DS50" s="55">
        <v>33138</v>
      </c>
      <c r="DT50" s="55">
        <v>10000</v>
      </c>
      <c r="DU50" s="55" t="s">
        <v>1249</v>
      </c>
      <c r="DV50" s="55">
        <v>1</v>
      </c>
      <c r="DX50" s="55">
        <v>43</v>
      </c>
      <c r="DY50" s="55" t="s">
        <v>1232</v>
      </c>
      <c r="DZ50" s="55" t="s">
        <v>1251</v>
      </c>
      <c r="EA50" s="55">
        <v>500</v>
      </c>
      <c r="EB50" s="20"/>
      <c r="EC50" s="55" t="s">
        <v>1258</v>
      </c>
      <c r="ED50" s="55">
        <v>1.1</v>
      </c>
      <c r="EM50" s="55">
        <v>43</v>
      </c>
      <c r="EN50" s="55" t="s">
        <v>1313</v>
      </c>
      <c r="EO50" s="55" t="s">
        <v>1251</v>
      </c>
      <c r="EP50" s="55">
        <v>1</v>
      </c>
      <c r="EQ50" s="55">
        <v>653</v>
      </c>
      <c r="ER50" s="55">
        <v>685</v>
      </c>
      <c r="ES50" s="55" t="s">
        <v>1249</v>
      </c>
      <c r="ET50" s="55">
        <v>1.2</v>
      </c>
      <c r="EV50" s="55">
        <v>43</v>
      </c>
      <c r="EW50" s="55" t="s">
        <v>42</v>
      </c>
      <c r="EX50" s="55" t="s">
        <v>1260</v>
      </c>
      <c r="EY50" s="55">
        <v>13</v>
      </c>
      <c r="EZ50" s="55">
        <v>0</v>
      </c>
      <c r="FA50" s="55">
        <v>1994</v>
      </c>
      <c r="FB50" s="55" t="s">
        <v>1361</v>
      </c>
      <c r="FC50" s="55" t="s">
        <v>1249</v>
      </c>
      <c r="FD50" s="55">
        <v>6.5</v>
      </c>
      <c r="FF50" s="55">
        <v>43</v>
      </c>
      <c r="FG50" s="55" t="s">
        <v>42</v>
      </c>
      <c r="FH50" s="55" t="s">
        <v>763</v>
      </c>
      <c r="FI50" s="55">
        <v>3</v>
      </c>
      <c r="FJ50" s="55">
        <v>5000</v>
      </c>
      <c r="FK50" s="55" t="s">
        <v>1249</v>
      </c>
      <c r="FL50" s="55">
        <v>0.84</v>
      </c>
      <c r="GH50" s="55">
        <v>43</v>
      </c>
      <c r="GI50" s="55" t="s">
        <v>1250</v>
      </c>
      <c r="GJ50" s="55" t="s">
        <v>1251</v>
      </c>
      <c r="GK50" s="55">
        <v>6000</v>
      </c>
      <c r="GL50" s="55">
        <v>5</v>
      </c>
      <c r="GT50" s="55">
        <v>43</v>
      </c>
      <c r="GU50" s="55" t="s">
        <v>2053</v>
      </c>
      <c r="GV50" s="55" t="s">
        <v>1263</v>
      </c>
      <c r="GW50" s="55" t="s">
        <v>134</v>
      </c>
      <c r="GX50" s="55" t="s">
        <v>1764</v>
      </c>
      <c r="GY50" s="55" t="s">
        <v>1258</v>
      </c>
      <c r="GZ50" s="55">
        <v>0.0125</v>
      </c>
      <c r="HB50" s="55">
        <v>43</v>
      </c>
      <c r="HC50" s="55" t="s">
        <v>1566</v>
      </c>
      <c r="HD50" s="55" t="s">
        <v>1263</v>
      </c>
      <c r="HE50" s="55" t="s">
        <v>134</v>
      </c>
      <c r="HF50" s="55">
        <v>5</v>
      </c>
      <c r="HG50" s="55" t="s">
        <v>1258</v>
      </c>
      <c r="HH50" s="55">
        <v>1</v>
      </c>
      <c r="IJ50" s="55">
        <v>43</v>
      </c>
      <c r="IK50" s="55" t="s">
        <v>2053</v>
      </c>
      <c r="IL50" s="55" t="s">
        <v>1251</v>
      </c>
      <c r="IM50" s="55">
        <v>300000</v>
      </c>
      <c r="IN50" s="55" t="s">
        <v>1258</v>
      </c>
      <c r="IO50" s="55">
        <v>18</v>
      </c>
      <c r="IW50" s="55">
        <v>43</v>
      </c>
      <c r="IX50" s="55" t="s">
        <v>1250</v>
      </c>
      <c r="IY50" s="55" t="s">
        <v>763</v>
      </c>
      <c r="IZ50" s="55" t="s">
        <v>1362</v>
      </c>
      <c r="JA50" s="55">
        <v>750</v>
      </c>
      <c r="JW50" s="12">
        <v>43</v>
      </c>
      <c r="JX50" s="12" t="s">
        <v>665</v>
      </c>
      <c r="JY50" s="12" t="s">
        <v>2256</v>
      </c>
      <c r="KA50" s="12">
        <v>43</v>
      </c>
      <c r="KB50" s="12" t="s">
        <v>2370</v>
      </c>
      <c r="KC50" s="12">
        <v>0.8</v>
      </c>
      <c r="KF50" s="12" t="s">
        <v>1261</v>
      </c>
      <c r="KG50" s="12" t="s">
        <v>1515</v>
      </c>
      <c r="KH50" s="12">
        <v>100</v>
      </c>
      <c r="KJ50" s="12">
        <v>43</v>
      </c>
      <c r="KK50" s="12" t="s">
        <v>1359</v>
      </c>
      <c r="KL50" s="12" t="s">
        <v>2342</v>
      </c>
      <c r="KM50" s="12">
        <v>0.005</v>
      </c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12" t="s">
        <v>1955</v>
      </c>
      <c r="NH50" s="7"/>
      <c r="NI50" s="7"/>
      <c r="NJ50" s="7"/>
      <c r="NK50" s="12" t="s">
        <v>1840</v>
      </c>
      <c r="NL50" s="7"/>
      <c r="NM50" s="12" t="s">
        <v>2371</v>
      </c>
      <c r="NN50" s="7"/>
      <c r="NO50" s="7"/>
      <c r="NP50" s="7"/>
      <c r="NQ50" s="7"/>
      <c r="NR50" s="7"/>
      <c r="NS50" s="12" t="s">
        <v>2372</v>
      </c>
      <c r="NT50" s="7"/>
      <c r="NU50" s="12" t="s">
        <v>2373</v>
      </c>
      <c r="NV50" s="7"/>
      <c r="NW50" s="7"/>
      <c r="NX50" s="7"/>
      <c r="NY50" s="12" t="s">
        <v>1990</v>
      </c>
      <c r="NZ50" s="7"/>
      <c r="OA50" s="12" t="s">
        <v>2288</v>
      </c>
      <c r="OB50" s="7"/>
      <c r="OC50" s="12" t="s">
        <v>1934</v>
      </c>
      <c r="OD50" s="7"/>
      <c r="OE50" s="12" t="s">
        <v>2374</v>
      </c>
      <c r="OF50" s="7"/>
      <c r="OG50" s="12" t="s">
        <v>2375</v>
      </c>
      <c r="OH50" s="7"/>
      <c r="OI50" s="7"/>
      <c r="OJ50" s="7"/>
      <c r="OK50" s="7"/>
      <c r="OL50" s="7"/>
      <c r="OM50" s="7"/>
      <c r="ON50" s="7"/>
      <c r="OO50" s="12" t="s">
        <v>2376</v>
      </c>
      <c r="OP50" s="7"/>
      <c r="OQ50" s="12" t="s">
        <v>2377</v>
      </c>
      <c r="OR50" s="7"/>
      <c r="OS50" s="12" t="s">
        <v>2378</v>
      </c>
      <c r="OT50" s="7"/>
      <c r="OU50" s="12" t="s">
        <v>1629</v>
      </c>
      <c r="OV50" s="7"/>
      <c r="OW50" s="7"/>
      <c r="OX50" s="7"/>
      <c r="OY50" s="7"/>
      <c r="OZ50" s="7"/>
      <c r="PA50" s="7"/>
      <c r="PB50" s="7"/>
      <c r="PC50" s="7"/>
      <c r="PD50" s="7"/>
      <c r="PE50" s="12" t="s">
        <v>2366</v>
      </c>
      <c r="PF50" s="7"/>
      <c r="PG50" s="12" t="s">
        <v>1587</v>
      </c>
      <c r="PH50" s="7"/>
      <c r="PI50" s="12" t="s">
        <v>2379</v>
      </c>
      <c r="PJ50" s="7"/>
      <c r="PK50" s="7"/>
      <c r="PL50" s="7"/>
      <c r="PM50" s="7"/>
      <c r="PN50" s="7"/>
      <c r="PO50" s="7"/>
      <c r="PP50" s="7"/>
      <c r="PQ50" s="12" t="s">
        <v>2164</v>
      </c>
      <c r="PR50" s="7"/>
      <c r="PS50" s="12" t="s">
        <v>2380</v>
      </c>
      <c r="PT50" s="7"/>
      <c r="PU50" s="7"/>
      <c r="PV50" s="7"/>
      <c r="PW50" s="12" t="s">
        <v>1519</v>
      </c>
      <c r="PX50" s="7"/>
      <c r="PY50" s="7"/>
      <c r="PZ50" s="7"/>
      <c r="QA50" s="12" t="s">
        <v>1892</v>
      </c>
      <c r="QB50" s="7"/>
      <c r="QC50" s="7"/>
      <c r="QD50" s="7"/>
      <c r="QE50" s="7"/>
      <c r="QF50" s="7"/>
      <c r="QG50" s="7"/>
      <c r="QH50" s="12" t="s">
        <v>2381</v>
      </c>
      <c r="QI50" s="12" t="s">
        <v>2382</v>
      </c>
      <c r="QJ50" s="12">
        <v>100</v>
      </c>
      <c r="QK50" s="12">
        <v>200</v>
      </c>
      <c r="QL50" s="7"/>
      <c r="QM50" s="7"/>
      <c r="QU50" s="13" t="s">
        <v>2341</v>
      </c>
      <c r="QV50" s="13">
        <v>4</v>
      </c>
      <c r="QX50" s="13" t="s">
        <v>1955</v>
      </c>
      <c r="QZ50" s="13" t="s">
        <v>1840</v>
      </c>
      <c r="RA50" s="6" t="s">
        <v>2371</v>
      </c>
      <c r="RD50" s="14" t="s">
        <v>2358</v>
      </c>
      <c r="RE50" s="13" t="s">
        <v>2373</v>
      </c>
      <c r="RG50" s="13" t="s">
        <v>1720</v>
      </c>
      <c r="RH50" s="5" t="s">
        <v>2288</v>
      </c>
      <c r="RI50" s="14" t="s">
        <v>1934</v>
      </c>
      <c r="RJ50" s="13" t="s">
        <v>2374</v>
      </c>
      <c r="RK50" s="6" t="s">
        <v>2383</v>
      </c>
      <c r="RO50" s="14" t="s">
        <v>2376</v>
      </c>
      <c r="RP50" s="13" t="s">
        <v>2377</v>
      </c>
      <c r="RQ50" s="5" t="s">
        <v>2378</v>
      </c>
      <c r="RR50" s="13" t="s">
        <v>1629</v>
      </c>
      <c r="RW50" s="14" t="s">
        <v>2295</v>
      </c>
      <c r="RX50" s="13" t="s">
        <v>1587</v>
      </c>
      <c r="RY50" s="6" t="s">
        <v>2379</v>
      </c>
      <c r="SC50" s="14" t="s">
        <v>2164</v>
      </c>
      <c r="SD50" s="13" t="s">
        <v>2380</v>
      </c>
      <c r="SF50" s="13" t="s">
        <v>1959</v>
      </c>
      <c r="SI50" s="13" t="s">
        <v>1892</v>
      </c>
      <c r="SN50" s="13" t="s">
        <v>2384</v>
      </c>
    </row>
    <row r="51" ht="14.25" customHeight="1" outlineLevel="1" spans="7:508">
      <c r="G51" s="55">
        <v>44</v>
      </c>
      <c r="H51" s="55" t="s">
        <v>42</v>
      </c>
      <c r="I51" s="55" t="s">
        <v>1554</v>
      </c>
      <c r="J51" s="55" t="s">
        <v>2385</v>
      </c>
      <c r="K51" s="55" t="s">
        <v>1249</v>
      </c>
      <c r="L51" s="56">
        <v>0.3675</v>
      </c>
      <c r="X51" s="55">
        <v>44</v>
      </c>
      <c r="Y51" s="55" t="s">
        <v>1250</v>
      </c>
      <c r="Z51" s="55" t="s">
        <v>1260</v>
      </c>
      <c r="AA51" s="55">
        <v>33</v>
      </c>
      <c r="AB51" s="55">
        <v>0.25</v>
      </c>
      <c r="AD51" s="12">
        <v>44</v>
      </c>
      <c r="AE51" s="12" t="s">
        <v>2386</v>
      </c>
      <c r="AF51" s="12" t="s">
        <v>2321</v>
      </c>
      <c r="AG51" s="12" t="s">
        <v>665</v>
      </c>
      <c r="AH51" s="12" t="s">
        <v>1019</v>
      </c>
      <c r="AJ51" s="55">
        <v>44</v>
      </c>
      <c r="AK51" s="55" t="s">
        <v>1706</v>
      </c>
      <c r="AL51" s="55" t="s">
        <v>1251</v>
      </c>
      <c r="AM51" s="55" t="s">
        <v>1360</v>
      </c>
      <c r="AN51" s="55" t="s">
        <v>1258</v>
      </c>
      <c r="AO51" s="55">
        <v>0.9</v>
      </c>
      <c r="AQ51" s="55">
        <v>44</v>
      </c>
      <c r="AR51" s="55" t="s">
        <v>1566</v>
      </c>
      <c r="AS51" s="55" t="s">
        <v>1251</v>
      </c>
      <c r="AT51" s="55" t="s">
        <v>902</v>
      </c>
      <c r="AU51" s="55" t="s">
        <v>1258</v>
      </c>
      <c r="AV51" s="55">
        <v>1.05</v>
      </c>
      <c r="AX51" s="55">
        <v>44</v>
      </c>
      <c r="AY51" s="55" t="s">
        <v>1250</v>
      </c>
      <c r="AZ51" s="55" t="s">
        <v>1251</v>
      </c>
      <c r="BA51" s="55">
        <v>48</v>
      </c>
      <c r="BB51" s="55">
        <v>48</v>
      </c>
      <c r="BC51" s="55" t="s">
        <v>1249</v>
      </c>
      <c r="BD51" s="55">
        <v>1.36</v>
      </c>
      <c r="BF51" s="55">
        <v>44</v>
      </c>
      <c r="BG51" s="55" t="s">
        <v>1566</v>
      </c>
      <c r="BH51" s="55" t="s">
        <v>1251</v>
      </c>
      <c r="BI51" s="55">
        <v>11</v>
      </c>
      <c r="BJ51" s="55">
        <v>999</v>
      </c>
      <c r="BK51" s="55">
        <v>0</v>
      </c>
      <c r="BL51" s="55">
        <v>5</v>
      </c>
      <c r="BM51" s="55" t="s">
        <v>1258</v>
      </c>
      <c r="BN51" s="55">
        <v>0.95</v>
      </c>
      <c r="BP51" s="55">
        <v>44</v>
      </c>
      <c r="BQ51" s="55" t="s">
        <v>1250</v>
      </c>
      <c r="BR51" s="55" t="s">
        <v>1251</v>
      </c>
      <c r="BS51" s="55" t="s">
        <v>134</v>
      </c>
      <c r="BT51" s="55" t="s">
        <v>1916</v>
      </c>
      <c r="BU51" s="55">
        <v>4</v>
      </c>
      <c r="BV51" s="55">
        <v>7</v>
      </c>
      <c r="BW51" s="55" t="s">
        <v>1249</v>
      </c>
      <c r="BX51" s="55">
        <v>1</v>
      </c>
      <c r="BZ51" s="55">
        <v>44</v>
      </c>
      <c r="CA51" s="55" t="s">
        <v>1678</v>
      </c>
      <c r="CB51" s="55" t="s">
        <v>1251</v>
      </c>
      <c r="CC51" s="55">
        <v>3</v>
      </c>
      <c r="CD51" s="55" t="s">
        <v>1258</v>
      </c>
      <c r="CE51" s="55">
        <v>1.5</v>
      </c>
      <c r="CG51" s="55">
        <v>44</v>
      </c>
      <c r="CH51" s="55" t="s">
        <v>1359</v>
      </c>
      <c r="CI51" s="55" t="s">
        <v>1251</v>
      </c>
      <c r="CJ51" s="55">
        <v>100000</v>
      </c>
      <c r="CK51" s="55">
        <v>149999</v>
      </c>
      <c r="CL51" s="55" t="s">
        <v>1249</v>
      </c>
      <c r="CM51" s="55">
        <v>1.35</v>
      </c>
      <c r="CS51" s="55">
        <v>44</v>
      </c>
      <c r="CT51" s="55" t="s">
        <v>1678</v>
      </c>
      <c r="CU51" s="55" t="s">
        <v>1251</v>
      </c>
      <c r="CV51" s="55">
        <v>5</v>
      </c>
      <c r="CW51" s="55" t="s">
        <v>1258</v>
      </c>
      <c r="CX51" s="55">
        <v>1.3</v>
      </c>
      <c r="CZ51" s="55">
        <v>44</v>
      </c>
      <c r="DA51" s="55" t="s">
        <v>1246</v>
      </c>
      <c r="DB51" s="55" t="s">
        <v>1251</v>
      </c>
      <c r="DC51" s="55">
        <v>8</v>
      </c>
      <c r="DD51" s="55" t="s">
        <v>1249</v>
      </c>
      <c r="DE51" s="55">
        <v>1.3</v>
      </c>
      <c r="DG51" s="55">
        <v>44</v>
      </c>
      <c r="DH51" s="55" t="s">
        <v>1246</v>
      </c>
      <c r="DI51" s="55" t="s">
        <v>1251</v>
      </c>
      <c r="DJ51" s="55" t="s">
        <v>2340</v>
      </c>
      <c r="DK51" s="55" t="s">
        <v>1249</v>
      </c>
      <c r="DL51" s="55">
        <v>1</v>
      </c>
      <c r="DN51" s="55">
        <v>44</v>
      </c>
      <c r="DO51" s="55" t="s">
        <v>42</v>
      </c>
      <c r="DP51" s="55" t="s">
        <v>1259</v>
      </c>
      <c r="DQ51" s="55" t="s">
        <v>1260</v>
      </c>
      <c r="DR51" s="55" t="s">
        <v>1261</v>
      </c>
      <c r="DS51" s="55">
        <v>33139</v>
      </c>
      <c r="DT51" s="55">
        <v>10000</v>
      </c>
      <c r="DU51" s="55" t="s">
        <v>1249</v>
      </c>
      <c r="DV51" s="55">
        <v>1</v>
      </c>
      <c r="DX51" s="55">
        <v>44</v>
      </c>
      <c r="DY51" s="55" t="s">
        <v>1232</v>
      </c>
      <c r="DZ51" s="55" t="s">
        <v>1251</v>
      </c>
      <c r="EA51" s="55">
        <v>5000</v>
      </c>
      <c r="EB51" s="20"/>
      <c r="EC51" s="55" t="s">
        <v>1258</v>
      </c>
      <c r="ED51" s="55">
        <v>0.9</v>
      </c>
      <c r="EM51" s="55">
        <v>44</v>
      </c>
      <c r="EN51" s="55" t="s">
        <v>1313</v>
      </c>
      <c r="EO51" s="55" t="s">
        <v>1251</v>
      </c>
      <c r="EP51" s="55">
        <v>1</v>
      </c>
      <c r="EQ51" s="55">
        <v>614</v>
      </c>
      <c r="ER51" s="55">
        <v>652</v>
      </c>
      <c r="ES51" s="55" t="s">
        <v>1249</v>
      </c>
      <c r="ET51" s="55">
        <v>1.4</v>
      </c>
      <c r="EV51" s="55">
        <v>44</v>
      </c>
      <c r="EW51" s="55" t="s">
        <v>42</v>
      </c>
      <c r="EX51" s="55" t="s">
        <v>1260</v>
      </c>
      <c r="EY51" s="55">
        <v>13</v>
      </c>
      <c r="EZ51" s="55">
        <v>1995</v>
      </c>
      <c r="FA51" s="55">
        <v>2999</v>
      </c>
      <c r="FB51" s="55" t="s">
        <v>1361</v>
      </c>
      <c r="FC51" s="55" t="s">
        <v>1249</v>
      </c>
      <c r="FD51" s="55">
        <v>6.5</v>
      </c>
      <c r="FF51" s="55">
        <v>44</v>
      </c>
      <c r="FG51" s="55" t="s">
        <v>42</v>
      </c>
      <c r="FH51" s="55" t="s">
        <v>763</v>
      </c>
      <c r="FI51" s="55">
        <v>3</v>
      </c>
      <c r="FJ51" s="55">
        <v>10000</v>
      </c>
      <c r="FK51" s="55" t="s">
        <v>1249</v>
      </c>
      <c r="FL51" s="55">
        <v>0.7</v>
      </c>
      <c r="GH51" s="55">
        <v>44</v>
      </c>
      <c r="GI51" s="55" t="s">
        <v>1250</v>
      </c>
      <c r="GJ51" s="55" t="s">
        <v>1251</v>
      </c>
      <c r="GK51" s="55">
        <v>7000</v>
      </c>
      <c r="GL51" s="55">
        <v>10</v>
      </c>
      <c r="GT51" s="55">
        <v>44</v>
      </c>
      <c r="GU51" s="55" t="s">
        <v>2077</v>
      </c>
      <c r="GV51" s="55" t="s">
        <v>1263</v>
      </c>
      <c r="GW51" s="55" t="s">
        <v>134</v>
      </c>
      <c r="GX51" s="55" t="s">
        <v>1764</v>
      </c>
      <c r="GY51" s="55" t="s">
        <v>1258</v>
      </c>
      <c r="GZ51" s="55">
        <v>0.0125</v>
      </c>
      <c r="HB51" s="55">
        <v>44</v>
      </c>
      <c r="HC51" s="55" t="s">
        <v>1678</v>
      </c>
      <c r="HD51" s="55" t="s">
        <v>1263</v>
      </c>
      <c r="HE51" s="55" t="s">
        <v>134</v>
      </c>
      <c r="HF51" s="55">
        <v>5</v>
      </c>
      <c r="HG51" s="55" t="s">
        <v>1258</v>
      </c>
      <c r="HH51" s="55">
        <v>1</v>
      </c>
      <c r="IJ51" s="55">
        <v>44</v>
      </c>
      <c r="IK51" s="55" t="s">
        <v>2077</v>
      </c>
      <c r="IL51" s="55" t="s">
        <v>1251</v>
      </c>
      <c r="IM51" s="55">
        <v>300000</v>
      </c>
      <c r="IN51" s="55" t="s">
        <v>1258</v>
      </c>
      <c r="IO51" s="55">
        <v>18</v>
      </c>
      <c r="IW51" s="55">
        <v>44</v>
      </c>
      <c r="IX51" s="55" t="s">
        <v>1250</v>
      </c>
      <c r="IY51" s="55" t="s">
        <v>763</v>
      </c>
      <c r="IZ51" s="55" t="s">
        <v>1407</v>
      </c>
      <c r="JA51" s="55">
        <v>750</v>
      </c>
      <c r="JW51" s="12">
        <v>44</v>
      </c>
      <c r="JX51" s="12" t="s">
        <v>665</v>
      </c>
      <c r="JY51" s="12" t="s">
        <v>2279</v>
      </c>
      <c r="KA51" s="12">
        <v>44</v>
      </c>
      <c r="KB51" s="12" t="s">
        <v>2387</v>
      </c>
      <c r="KC51" s="12">
        <v>0.8</v>
      </c>
      <c r="KF51" s="12" t="s">
        <v>1261</v>
      </c>
      <c r="KG51" s="12" t="s">
        <v>1667</v>
      </c>
      <c r="KH51" s="12">
        <v>100</v>
      </c>
      <c r="KJ51" s="12">
        <v>44</v>
      </c>
      <c r="KK51" s="12" t="s">
        <v>1246</v>
      </c>
      <c r="KL51" s="12" t="s">
        <v>2342</v>
      </c>
      <c r="KM51" s="12">
        <v>0.005</v>
      </c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12" t="s">
        <v>1620</v>
      </c>
      <c r="NH51" s="7"/>
      <c r="NI51" s="7"/>
      <c r="NJ51" s="7"/>
      <c r="NK51" s="12" t="s">
        <v>2388</v>
      </c>
      <c r="NL51" s="7"/>
      <c r="NM51" s="12" t="s">
        <v>2389</v>
      </c>
      <c r="NN51" s="7"/>
      <c r="NO51" s="7"/>
      <c r="NP51" s="7"/>
      <c r="NQ51" s="7"/>
      <c r="NR51" s="7"/>
      <c r="NS51" s="12" t="s">
        <v>2390</v>
      </c>
      <c r="NT51" s="7"/>
      <c r="NU51" s="12" t="s">
        <v>1875</v>
      </c>
      <c r="NV51" s="7"/>
      <c r="NW51" s="7"/>
      <c r="NX51" s="7"/>
      <c r="NY51" s="12" t="s">
        <v>2164</v>
      </c>
      <c r="NZ51" s="7"/>
      <c r="OA51" s="12" t="s">
        <v>2241</v>
      </c>
      <c r="OB51" s="7"/>
      <c r="OC51" s="12" t="s">
        <v>1629</v>
      </c>
      <c r="OD51" s="7"/>
      <c r="OE51" s="12" t="s">
        <v>1750</v>
      </c>
      <c r="OF51" s="7"/>
      <c r="OG51" s="12" t="s">
        <v>2391</v>
      </c>
      <c r="OH51" s="7"/>
      <c r="OI51" s="7"/>
      <c r="OJ51" s="7"/>
      <c r="OK51" s="7"/>
      <c r="OL51" s="7"/>
      <c r="OM51" s="7"/>
      <c r="ON51" s="7"/>
      <c r="OO51" s="12" t="s">
        <v>2392</v>
      </c>
      <c r="OP51" s="7"/>
      <c r="OQ51" s="12" t="s">
        <v>2393</v>
      </c>
      <c r="OR51" s="7"/>
      <c r="OS51" s="12" t="s">
        <v>2388</v>
      </c>
      <c r="OT51" s="7"/>
      <c r="OU51" s="12" t="s">
        <v>2119</v>
      </c>
      <c r="OV51" s="7"/>
      <c r="OW51" s="7"/>
      <c r="OX51" s="7"/>
      <c r="OY51" s="7"/>
      <c r="OZ51" s="7"/>
      <c r="PA51" s="7"/>
      <c r="PB51" s="7"/>
      <c r="PC51" s="7"/>
      <c r="PD51" s="7"/>
      <c r="PE51" s="12" t="s">
        <v>2394</v>
      </c>
      <c r="PF51" s="7"/>
      <c r="PG51" s="12" t="s">
        <v>2395</v>
      </c>
      <c r="PH51" s="7"/>
      <c r="PI51" s="12" t="s">
        <v>1846</v>
      </c>
      <c r="PJ51" s="7"/>
      <c r="PK51" s="7"/>
      <c r="PL51" s="7"/>
      <c r="PM51" s="7"/>
      <c r="PN51" s="7"/>
      <c r="PO51" s="7"/>
      <c r="PP51" s="7"/>
      <c r="PQ51" s="12" t="s">
        <v>1781</v>
      </c>
      <c r="PR51" s="7"/>
      <c r="PS51" s="12" t="s">
        <v>2396</v>
      </c>
      <c r="PT51" s="7"/>
      <c r="PU51" s="7"/>
      <c r="PV51" s="7"/>
      <c r="PW51" s="12" t="s">
        <v>1357</v>
      </c>
      <c r="PX51" s="7"/>
      <c r="PY51" s="7"/>
      <c r="PZ51" s="7"/>
      <c r="QA51" s="12" t="s">
        <v>2397</v>
      </c>
      <c r="QB51" s="7"/>
      <c r="QC51" s="7"/>
      <c r="QD51" s="7"/>
      <c r="QE51" s="7"/>
      <c r="QF51" s="7"/>
      <c r="QG51" s="7"/>
      <c r="QH51" s="12" t="s">
        <v>2199</v>
      </c>
      <c r="QI51" s="12" t="s">
        <v>1919</v>
      </c>
      <c r="QJ51" s="12">
        <v>100</v>
      </c>
      <c r="QK51" s="12">
        <v>200</v>
      </c>
      <c r="QL51" s="7"/>
      <c r="QM51" s="7"/>
      <c r="QU51" s="13" t="s">
        <v>2398</v>
      </c>
      <c r="QV51" s="13">
        <v>4</v>
      </c>
      <c r="QX51" s="13" t="s">
        <v>1620</v>
      </c>
      <c r="QZ51" s="13" t="s">
        <v>2388</v>
      </c>
      <c r="RA51" s="6" t="s">
        <v>2389</v>
      </c>
      <c r="RD51" s="14" t="s">
        <v>2372</v>
      </c>
      <c r="RE51" s="13" t="s">
        <v>1875</v>
      </c>
      <c r="RG51" s="13" t="s">
        <v>2164</v>
      </c>
      <c r="RH51" s="5" t="s">
        <v>2241</v>
      </c>
      <c r="RI51" s="14" t="s">
        <v>1629</v>
      </c>
      <c r="RJ51" s="13" t="s">
        <v>1750</v>
      </c>
      <c r="RK51" s="6" t="s">
        <v>2399</v>
      </c>
      <c r="RO51" s="14" t="s">
        <v>2392</v>
      </c>
      <c r="RP51" s="13" t="s">
        <v>2393</v>
      </c>
      <c r="RQ51" s="5" t="s">
        <v>2388</v>
      </c>
      <c r="RR51" s="13" t="s">
        <v>2119</v>
      </c>
      <c r="RW51" s="14" t="s">
        <v>2394</v>
      </c>
      <c r="RX51" s="13" t="s">
        <v>2395</v>
      </c>
      <c r="RY51" s="6" t="s">
        <v>1846</v>
      </c>
      <c r="SC51" s="14" t="s">
        <v>1781</v>
      </c>
      <c r="SD51" s="13" t="s">
        <v>2396</v>
      </c>
      <c r="SF51" s="13" t="s">
        <v>1282</v>
      </c>
      <c r="SI51" s="13" t="s">
        <v>2397</v>
      </c>
      <c r="SN51" s="13" t="s">
        <v>2400</v>
      </c>
    </row>
    <row r="52" ht="14.25" customHeight="1" outlineLevel="1" spans="7:508">
      <c r="G52" s="55">
        <v>45</v>
      </c>
      <c r="H52" s="55" t="s">
        <v>42</v>
      </c>
      <c r="I52" s="55" t="s">
        <v>1595</v>
      </c>
      <c r="J52" s="55" t="s">
        <v>2401</v>
      </c>
      <c r="K52" s="55" t="s">
        <v>1249</v>
      </c>
      <c r="L52" s="56">
        <v>0.546</v>
      </c>
      <c r="X52" s="55">
        <v>45</v>
      </c>
      <c r="Y52" s="55" t="s">
        <v>1250</v>
      </c>
      <c r="Z52" s="55" t="s">
        <v>1260</v>
      </c>
      <c r="AA52" s="55">
        <v>34</v>
      </c>
      <c r="AB52" s="55">
        <v>0.25</v>
      </c>
      <c r="AD52" s="12">
        <v>45</v>
      </c>
      <c r="AE52" s="12" t="s">
        <v>1261</v>
      </c>
      <c r="AF52" s="12" t="s">
        <v>730</v>
      </c>
      <c r="AG52" s="12" t="s">
        <v>665</v>
      </c>
      <c r="AH52" s="12" t="s">
        <v>1233</v>
      </c>
      <c r="AJ52" s="55">
        <v>45</v>
      </c>
      <c r="AK52" s="55" t="s">
        <v>1250</v>
      </c>
      <c r="AL52" s="55" t="s">
        <v>1251</v>
      </c>
      <c r="AM52" s="55" t="s">
        <v>1360</v>
      </c>
      <c r="AN52" s="55" t="s">
        <v>1249</v>
      </c>
      <c r="AO52" s="55">
        <v>0.98</v>
      </c>
      <c r="AQ52" s="55">
        <v>45</v>
      </c>
      <c r="AR52" s="55" t="s">
        <v>1678</v>
      </c>
      <c r="AS52" s="55" t="s">
        <v>1251</v>
      </c>
      <c r="AT52" s="55" t="s">
        <v>902</v>
      </c>
      <c r="AU52" s="55" t="s">
        <v>1258</v>
      </c>
      <c r="AV52" s="55">
        <v>1.05</v>
      </c>
      <c r="AX52" s="55">
        <v>45</v>
      </c>
      <c r="AY52" s="55" t="s">
        <v>1250</v>
      </c>
      <c r="AZ52" s="55" t="s">
        <v>1251</v>
      </c>
      <c r="BA52" s="55">
        <v>49</v>
      </c>
      <c r="BB52" s="55">
        <v>49</v>
      </c>
      <c r="BC52" s="55" t="s">
        <v>1249</v>
      </c>
      <c r="BD52" s="55">
        <v>1.37</v>
      </c>
      <c r="BF52" s="55">
        <v>45</v>
      </c>
      <c r="BG52" s="55" t="s">
        <v>1678</v>
      </c>
      <c r="BH52" s="55" t="s">
        <v>1251</v>
      </c>
      <c r="BI52" s="55">
        <v>11</v>
      </c>
      <c r="BJ52" s="55">
        <v>999</v>
      </c>
      <c r="BK52" s="55">
        <v>0</v>
      </c>
      <c r="BL52" s="55">
        <v>5</v>
      </c>
      <c r="BM52" s="55" t="s">
        <v>1258</v>
      </c>
      <c r="BN52" s="55">
        <v>0.95</v>
      </c>
      <c r="BP52" s="55">
        <v>45</v>
      </c>
      <c r="BQ52" s="55" t="s">
        <v>1250</v>
      </c>
      <c r="BR52" s="55" t="s">
        <v>1251</v>
      </c>
      <c r="BS52" s="55" t="s">
        <v>134</v>
      </c>
      <c r="BT52" s="55" t="s">
        <v>1360</v>
      </c>
      <c r="BU52" s="55">
        <v>8</v>
      </c>
      <c r="BV52" s="55">
        <v>9999</v>
      </c>
      <c r="BW52" s="55" t="s">
        <v>1249</v>
      </c>
      <c r="BX52" s="55">
        <v>0.95</v>
      </c>
      <c r="BZ52" s="55">
        <v>45</v>
      </c>
      <c r="CA52" s="55" t="s">
        <v>1678</v>
      </c>
      <c r="CB52" s="55" t="s">
        <v>1251</v>
      </c>
      <c r="CC52" s="55">
        <v>4</v>
      </c>
      <c r="CD52" s="55" t="s">
        <v>1258</v>
      </c>
      <c r="CE52" s="55">
        <v>2</v>
      </c>
      <c r="CG52" s="55">
        <v>45</v>
      </c>
      <c r="CH52" s="55" t="s">
        <v>1359</v>
      </c>
      <c r="CI52" s="55" t="s">
        <v>1251</v>
      </c>
      <c r="CJ52" s="55">
        <v>150000</v>
      </c>
      <c r="CK52" s="55">
        <v>249999</v>
      </c>
      <c r="CL52" s="55" t="s">
        <v>1249</v>
      </c>
      <c r="CM52" s="55">
        <v>1.2</v>
      </c>
      <c r="CS52" s="55">
        <v>45</v>
      </c>
      <c r="CT52" s="55" t="s">
        <v>1706</v>
      </c>
      <c r="CU52" s="55" t="s">
        <v>1251</v>
      </c>
      <c r="CV52" s="55">
        <v>5</v>
      </c>
      <c r="CW52" s="55" t="s">
        <v>1258</v>
      </c>
      <c r="CX52" s="55">
        <v>1.3</v>
      </c>
      <c r="CZ52" s="55">
        <v>45</v>
      </c>
      <c r="DA52" s="55" t="s">
        <v>1309</v>
      </c>
      <c r="DB52" s="55" t="s">
        <v>1251</v>
      </c>
      <c r="DC52" s="55">
        <v>8</v>
      </c>
      <c r="DD52" s="55" t="s">
        <v>1249</v>
      </c>
      <c r="DE52" s="55">
        <v>1.3</v>
      </c>
      <c r="DG52" s="55">
        <v>45</v>
      </c>
      <c r="DH52" s="55" t="s">
        <v>1309</v>
      </c>
      <c r="DI52" s="55" t="s">
        <v>1251</v>
      </c>
      <c r="DJ52" s="55" t="s">
        <v>2340</v>
      </c>
      <c r="DK52" s="55" t="s">
        <v>1249</v>
      </c>
      <c r="DL52" s="55">
        <v>1</v>
      </c>
      <c r="DN52" s="55">
        <v>45</v>
      </c>
      <c r="DO52" s="55" t="s">
        <v>42</v>
      </c>
      <c r="DP52" s="55" t="s">
        <v>1259</v>
      </c>
      <c r="DQ52" s="55" t="s">
        <v>1260</v>
      </c>
      <c r="DR52" s="55" t="s">
        <v>1261</v>
      </c>
      <c r="DS52" s="55">
        <v>33140</v>
      </c>
      <c r="DT52" s="55">
        <v>10000</v>
      </c>
      <c r="DU52" s="55" t="s">
        <v>1249</v>
      </c>
      <c r="DV52" s="55">
        <v>1</v>
      </c>
      <c r="DX52" s="55">
        <v>45</v>
      </c>
      <c r="DY52" s="55" t="s">
        <v>1232</v>
      </c>
      <c r="DZ52" s="55" t="s">
        <v>1251</v>
      </c>
      <c r="EA52" s="55">
        <v>50000</v>
      </c>
      <c r="EB52" s="20"/>
      <c r="EC52" s="55" t="s">
        <v>1258</v>
      </c>
      <c r="ED52" s="55">
        <v>0.8</v>
      </c>
      <c r="EM52" s="55">
        <v>45</v>
      </c>
      <c r="EN52" s="55" t="s">
        <v>1313</v>
      </c>
      <c r="EO52" s="55" t="s">
        <v>1251</v>
      </c>
      <c r="EP52" s="55">
        <v>1</v>
      </c>
      <c r="EQ52" s="55">
        <v>549</v>
      </c>
      <c r="ER52" s="55">
        <v>613</v>
      </c>
      <c r="ES52" s="55" t="s">
        <v>1249</v>
      </c>
      <c r="ET52" s="55">
        <v>1.7</v>
      </c>
      <c r="EV52" s="55">
        <v>45</v>
      </c>
      <c r="EW52" s="55" t="s">
        <v>42</v>
      </c>
      <c r="EX52" s="55" t="s">
        <v>1260</v>
      </c>
      <c r="EY52" s="55">
        <v>14</v>
      </c>
      <c r="EZ52" s="55">
        <v>0</v>
      </c>
      <c r="FA52" s="55">
        <v>1994</v>
      </c>
      <c r="FB52" s="55" t="s">
        <v>1361</v>
      </c>
      <c r="FC52" s="55" t="s">
        <v>1249</v>
      </c>
      <c r="FD52" s="55">
        <v>6.5</v>
      </c>
      <c r="FF52" s="55">
        <v>45</v>
      </c>
      <c r="FG52" s="55" t="s">
        <v>42</v>
      </c>
      <c r="FH52" s="55" t="s">
        <v>763</v>
      </c>
      <c r="FI52" s="55">
        <v>3</v>
      </c>
      <c r="FJ52" s="55">
        <v>25000</v>
      </c>
      <c r="FK52" s="55" t="s">
        <v>1249</v>
      </c>
      <c r="FL52" s="55">
        <v>0.67</v>
      </c>
      <c r="GH52" s="55">
        <v>45</v>
      </c>
      <c r="GI52" s="55" t="s">
        <v>1250</v>
      </c>
      <c r="GJ52" s="55" t="s">
        <v>1251</v>
      </c>
      <c r="GK52" s="55">
        <v>8000</v>
      </c>
      <c r="GL52" s="55">
        <v>15</v>
      </c>
      <c r="GT52" s="55">
        <v>45</v>
      </c>
      <c r="GU52" s="55" t="s">
        <v>2094</v>
      </c>
      <c r="GV52" s="55" t="s">
        <v>1263</v>
      </c>
      <c r="GW52" s="55" t="s">
        <v>134</v>
      </c>
      <c r="GX52" s="55" t="s">
        <v>1764</v>
      </c>
      <c r="GY52" s="55" t="s">
        <v>1258</v>
      </c>
      <c r="GZ52" s="55">
        <v>0.0125</v>
      </c>
      <c r="HB52" s="55">
        <v>45</v>
      </c>
      <c r="HC52" s="55" t="s">
        <v>1706</v>
      </c>
      <c r="HD52" s="55" t="s">
        <v>1263</v>
      </c>
      <c r="HE52" s="55" t="s">
        <v>134</v>
      </c>
      <c r="HF52" s="55">
        <v>5</v>
      </c>
      <c r="HG52" s="55" t="s">
        <v>1258</v>
      </c>
      <c r="HH52" s="55">
        <v>1</v>
      </c>
      <c r="IJ52" s="55">
        <v>45</v>
      </c>
      <c r="IK52" s="55" t="s">
        <v>2094</v>
      </c>
      <c r="IL52" s="55" t="s">
        <v>1251</v>
      </c>
      <c r="IM52" s="55">
        <v>300000</v>
      </c>
      <c r="IN52" s="55" t="s">
        <v>1258</v>
      </c>
      <c r="IO52" s="55">
        <v>18</v>
      </c>
      <c r="IW52" s="55">
        <v>45</v>
      </c>
      <c r="IX52" s="55" t="s">
        <v>1250</v>
      </c>
      <c r="IY52" s="55" t="s">
        <v>763</v>
      </c>
      <c r="IZ52" s="55" t="s">
        <v>1447</v>
      </c>
      <c r="JA52" s="55">
        <v>750</v>
      </c>
      <c r="JW52" s="12">
        <v>45</v>
      </c>
      <c r="JX52" s="12" t="s">
        <v>665</v>
      </c>
      <c r="JY52" s="12" t="s">
        <v>1932</v>
      </c>
      <c r="KA52" s="12">
        <v>45</v>
      </c>
      <c r="KB52" s="12" t="s">
        <v>2402</v>
      </c>
      <c r="KC52" s="12">
        <v>1.3455</v>
      </c>
      <c r="KF52" s="12" t="s">
        <v>1261</v>
      </c>
      <c r="KG52" s="12" t="s">
        <v>1701</v>
      </c>
      <c r="KH52" s="12">
        <v>100</v>
      </c>
      <c r="KJ52" s="12">
        <v>45</v>
      </c>
      <c r="KK52" s="12" t="s">
        <v>1309</v>
      </c>
      <c r="KL52" s="12" t="s">
        <v>2342</v>
      </c>
      <c r="KM52" s="12">
        <v>0.005</v>
      </c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12" t="s">
        <v>1591</v>
      </c>
      <c r="NH52" s="7"/>
      <c r="NI52" s="7"/>
      <c r="NJ52" s="7"/>
      <c r="NK52" s="12" t="s">
        <v>2145</v>
      </c>
      <c r="NL52" s="7"/>
      <c r="NM52" s="12" t="s">
        <v>2403</v>
      </c>
      <c r="NN52" s="7"/>
      <c r="NO52" s="7"/>
      <c r="NP52" s="7"/>
      <c r="NQ52" s="7"/>
      <c r="NR52" s="7"/>
      <c r="NS52" s="12" t="s">
        <v>2404</v>
      </c>
      <c r="NT52" s="7"/>
      <c r="NU52" s="12" t="s">
        <v>1768</v>
      </c>
      <c r="NV52" s="7"/>
      <c r="NW52" s="7"/>
      <c r="NX52" s="7"/>
      <c r="NY52" s="12" t="s">
        <v>2025</v>
      </c>
      <c r="NZ52" s="7"/>
      <c r="OA52" s="12" t="s">
        <v>2405</v>
      </c>
      <c r="OB52" s="7"/>
      <c r="OC52" s="12" t="s">
        <v>2119</v>
      </c>
      <c r="OD52" s="7"/>
      <c r="OE52" s="12" t="s">
        <v>2406</v>
      </c>
      <c r="OF52" s="7"/>
      <c r="OG52" s="12" t="s">
        <v>2407</v>
      </c>
      <c r="OH52" s="7"/>
      <c r="OI52" s="7"/>
      <c r="OJ52" s="7"/>
      <c r="OK52" s="7"/>
      <c r="OL52" s="7"/>
      <c r="OM52" s="7"/>
      <c r="ON52" s="7"/>
      <c r="OO52" s="12" t="s">
        <v>2197</v>
      </c>
      <c r="OP52" s="7"/>
      <c r="OQ52" s="12" t="s">
        <v>2408</v>
      </c>
      <c r="OR52" s="7"/>
      <c r="OS52" s="12" t="s">
        <v>2409</v>
      </c>
      <c r="OT52" s="7"/>
      <c r="OU52" s="12" t="s">
        <v>1213</v>
      </c>
      <c r="OV52" s="7"/>
      <c r="OW52" s="7"/>
      <c r="OX52" s="7"/>
      <c r="OY52" s="7"/>
      <c r="OZ52" s="7"/>
      <c r="PA52" s="7"/>
      <c r="PB52" s="7"/>
      <c r="PC52" s="7"/>
      <c r="PD52" s="7"/>
      <c r="PE52" s="12" t="s">
        <v>1501</v>
      </c>
      <c r="PF52" s="7"/>
      <c r="PG52" s="12" t="s">
        <v>2084</v>
      </c>
      <c r="PH52" s="7"/>
      <c r="PI52" s="12" t="s">
        <v>2410</v>
      </c>
      <c r="PJ52" s="7"/>
      <c r="PK52" s="7"/>
      <c r="PL52" s="7"/>
      <c r="PM52" s="7"/>
      <c r="PN52" s="7"/>
      <c r="PO52" s="7"/>
      <c r="PP52" s="7"/>
      <c r="PQ52" s="12" t="s">
        <v>1277</v>
      </c>
      <c r="PR52" s="7"/>
      <c r="PS52" s="12" t="s">
        <v>2411</v>
      </c>
      <c r="PT52" s="7"/>
      <c r="PU52" s="7"/>
      <c r="PV52" s="7"/>
      <c r="PW52" s="12" t="s">
        <v>1371</v>
      </c>
      <c r="PX52" s="7"/>
      <c r="PY52" s="7"/>
      <c r="PZ52" s="7"/>
      <c r="QA52" s="12" t="s">
        <v>2412</v>
      </c>
      <c r="QB52" s="7"/>
      <c r="QC52" s="7"/>
      <c r="QD52" s="7"/>
      <c r="QE52" s="7"/>
      <c r="QF52" s="7"/>
      <c r="QG52" s="7"/>
      <c r="QH52" s="12" t="s">
        <v>2413</v>
      </c>
      <c r="QI52" s="12" t="s">
        <v>1646</v>
      </c>
      <c r="QJ52" s="12">
        <v>100</v>
      </c>
      <c r="QK52" s="12">
        <v>200</v>
      </c>
      <c r="QL52" s="7"/>
      <c r="QM52" s="7"/>
      <c r="QU52" s="13" t="s">
        <v>2414</v>
      </c>
      <c r="QV52" s="13">
        <v>4</v>
      </c>
      <c r="QX52" s="13" t="s">
        <v>1591</v>
      </c>
      <c r="QZ52" s="13" t="s">
        <v>2145</v>
      </c>
      <c r="RA52" s="6" t="s">
        <v>2403</v>
      </c>
      <c r="RD52" s="14" t="s">
        <v>2390</v>
      </c>
      <c r="RE52" s="13" t="s">
        <v>1768</v>
      </c>
      <c r="RG52" s="13" t="s">
        <v>2025</v>
      </c>
      <c r="RH52" s="5" t="s">
        <v>2405</v>
      </c>
      <c r="RI52" s="14" t="s">
        <v>2119</v>
      </c>
      <c r="RJ52" s="13" t="s">
        <v>2406</v>
      </c>
      <c r="RK52" s="6" t="s">
        <v>2263</v>
      </c>
      <c r="RO52" s="14" t="s">
        <v>2197</v>
      </c>
      <c r="RP52" s="13" t="s">
        <v>2408</v>
      </c>
      <c r="RQ52" s="5" t="s">
        <v>2409</v>
      </c>
      <c r="RR52" s="13" t="s">
        <v>1213</v>
      </c>
      <c r="RW52" s="14" t="s">
        <v>1501</v>
      </c>
      <c r="RX52" s="13" t="s">
        <v>2084</v>
      </c>
      <c r="RY52" s="6" t="s">
        <v>2410</v>
      </c>
      <c r="SC52" s="14" t="s">
        <v>1277</v>
      </c>
      <c r="SD52" s="13" t="s">
        <v>2411</v>
      </c>
      <c r="SF52" s="13" t="s">
        <v>2415</v>
      </c>
      <c r="SI52" s="13" t="s">
        <v>2412</v>
      </c>
      <c r="SN52" s="13" t="s">
        <v>2416</v>
      </c>
    </row>
    <row r="53" ht="14.25" customHeight="1" outlineLevel="1" spans="7:508">
      <c r="G53" s="55">
        <v>46</v>
      </c>
      <c r="H53" s="55" t="s">
        <v>42</v>
      </c>
      <c r="I53" s="55" t="s">
        <v>1595</v>
      </c>
      <c r="J53" s="55" t="s">
        <v>2417</v>
      </c>
      <c r="K53" s="55" t="s">
        <v>1249</v>
      </c>
      <c r="L53" s="56">
        <v>0.468</v>
      </c>
      <c r="X53" s="55">
        <v>46</v>
      </c>
      <c r="Y53" s="55" t="s">
        <v>1250</v>
      </c>
      <c r="Z53" s="55" t="s">
        <v>1260</v>
      </c>
      <c r="AA53" s="55">
        <v>35</v>
      </c>
      <c r="AB53" s="55">
        <v>0.25</v>
      </c>
      <c r="AD53" s="12">
        <v>46</v>
      </c>
      <c r="AE53" s="12" t="s">
        <v>1261</v>
      </c>
      <c r="AF53" s="12" t="s">
        <v>1411</v>
      </c>
      <c r="AG53" s="12" t="s">
        <v>665</v>
      </c>
      <c r="AH53" s="12" t="s">
        <v>1233</v>
      </c>
      <c r="AJ53" s="55">
        <v>46</v>
      </c>
      <c r="AK53" s="55" t="s">
        <v>1232</v>
      </c>
      <c r="AL53" s="55" t="s">
        <v>1251</v>
      </c>
      <c r="AM53" s="55" t="s">
        <v>1643</v>
      </c>
      <c r="AN53" s="55" t="s">
        <v>1258</v>
      </c>
      <c r="AO53" s="55">
        <v>0.8</v>
      </c>
      <c r="AQ53" s="55">
        <v>46</v>
      </c>
      <c r="AR53" s="55" t="s">
        <v>1706</v>
      </c>
      <c r="AS53" s="55" t="s">
        <v>1251</v>
      </c>
      <c r="AT53" s="55" t="s">
        <v>902</v>
      </c>
      <c r="AU53" s="55" t="s">
        <v>1258</v>
      </c>
      <c r="AV53" s="55">
        <v>1.05</v>
      </c>
      <c r="AX53" s="55">
        <v>46</v>
      </c>
      <c r="AY53" s="55" t="s">
        <v>1250</v>
      </c>
      <c r="AZ53" s="55" t="s">
        <v>1251</v>
      </c>
      <c r="BA53" s="55">
        <v>5</v>
      </c>
      <c r="BB53" s="55">
        <v>5</v>
      </c>
      <c r="BC53" s="55" t="s">
        <v>1249</v>
      </c>
      <c r="BD53" s="55">
        <v>0.85</v>
      </c>
      <c r="BF53" s="55">
        <v>46</v>
      </c>
      <c r="BG53" s="55" t="s">
        <v>1706</v>
      </c>
      <c r="BH53" s="55" t="s">
        <v>1251</v>
      </c>
      <c r="BI53" s="55">
        <v>11</v>
      </c>
      <c r="BJ53" s="55">
        <v>999</v>
      </c>
      <c r="BK53" s="55">
        <v>0</v>
      </c>
      <c r="BL53" s="55">
        <v>5</v>
      </c>
      <c r="BM53" s="55" t="s">
        <v>1258</v>
      </c>
      <c r="BN53" s="55">
        <v>0.95</v>
      </c>
      <c r="BP53" s="55">
        <v>46</v>
      </c>
      <c r="BQ53" s="55" t="s">
        <v>1250</v>
      </c>
      <c r="BR53" s="55" t="s">
        <v>1251</v>
      </c>
      <c r="BS53" s="55" t="s">
        <v>134</v>
      </c>
      <c r="BT53" s="55" t="s">
        <v>1485</v>
      </c>
      <c r="BU53" s="55">
        <v>8</v>
      </c>
      <c r="BV53" s="55">
        <v>9999</v>
      </c>
      <c r="BW53" s="55" t="s">
        <v>1249</v>
      </c>
      <c r="BX53" s="55">
        <v>0.95</v>
      </c>
      <c r="BZ53" s="55">
        <v>46</v>
      </c>
      <c r="CA53" s="55" t="s">
        <v>1706</v>
      </c>
      <c r="CB53" s="55" t="s">
        <v>1251</v>
      </c>
      <c r="CC53" s="55">
        <v>0</v>
      </c>
      <c r="CD53" s="55" t="s">
        <v>1258</v>
      </c>
      <c r="CE53" s="55">
        <v>0.98</v>
      </c>
      <c r="CG53" s="55">
        <v>46</v>
      </c>
      <c r="CH53" s="55" t="s">
        <v>1359</v>
      </c>
      <c r="CI53" s="55" t="s">
        <v>1251</v>
      </c>
      <c r="CJ53" s="55">
        <v>250000</v>
      </c>
      <c r="CK53" s="55">
        <v>349999</v>
      </c>
      <c r="CL53" s="55" t="s">
        <v>1249</v>
      </c>
      <c r="CM53" s="55">
        <v>1</v>
      </c>
      <c r="CZ53" s="55">
        <v>46</v>
      </c>
      <c r="DA53" s="55" t="s">
        <v>42</v>
      </c>
      <c r="DB53" s="55" t="s">
        <v>1251</v>
      </c>
      <c r="DC53" s="55">
        <v>9</v>
      </c>
      <c r="DD53" s="55" t="s">
        <v>1249</v>
      </c>
      <c r="DE53" s="55">
        <v>2</v>
      </c>
      <c r="DG53" s="55">
        <v>46</v>
      </c>
      <c r="DH53" s="55" t="s">
        <v>42</v>
      </c>
      <c r="DI53" s="55" t="s">
        <v>1251</v>
      </c>
      <c r="DJ53" s="55" t="s">
        <v>2418</v>
      </c>
      <c r="DK53" s="55" t="s">
        <v>1249</v>
      </c>
      <c r="DL53" s="55">
        <v>1</v>
      </c>
      <c r="DN53" s="55">
        <v>46</v>
      </c>
      <c r="DO53" s="55" t="s">
        <v>42</v>
      </c>
      <c r="DP53" s="55" t="s">
        <v>1259</v>
      </c>
      <c r="DQ53" s="55" t="s">
        <v>1260</v>
      </c>
      <c r="DR53" s="55" t="s">
        <v>1261</v>
      </c>
      <c r="DS53" s="55">
        <v>33141</v>
      </c>
      <c r="DT53" s="55">
        <v>10000</v>
      </c>
      <c r="DU53" s="55" t="s">
        <v>1249</v>
      </c>
      <c r="DV53" s="55">
        <v>1</v>
      </c>
      <c r="DX53" s="55">
        <v>46</v>
      </c>
      <c r="DY53" s="55" t="s">
        <v>1566</v>
      </c>
      <c r="DZ53" s="55" t="s">
        <v>1251</v>
      </c>
      <c r="EA53" s="55">
        <v>1000</v>
      </c>
      <c r="EB53" s="20"/>
      <c r="EC53" s="55" t="s">
        <v>1258</v>
      </c>
      <c r="ED53" s="55">
        <v>1</v>
      </c>
      <c r="EM53" s="55">
        <v>46</v>
      </c>
      <c r="EN53" s="55" t="s">
        <v>1313</v>
      </c>
      <c r="EO53" s="55" t="s">
        <v>1251</v>
      </c>
      <c r="EP53" s="55">
        <v>2</v>
      </c>
      <c r="EQ53" s="55">
        <v>-1</v>
      </c>
      <c r="ER53" s="55">
        <v>-1</v>
      </c>
      <c r="ES53" s="55" t="s">
        <v>1249</v>
      </c>
      <c r="ET53" s="55">
        <v>1.42</v>
      </c>
      <c r="EV53" s="55">
        <v>46</v>
      </c>
      <c r="EW53" s="55" t="s">
        <v>42</v>
      </c>
      <c r="EX53" s="55" t="s">
        <v>1260</v>
      </c>
      <c r="EY53" s="55">
        <v>14</v>
      </c>
      <c r="EZ53" s="55">
        <v>1995</v>
      </c>
      <c r="FA53" s="55">
        <v>2999</v>
      </c>
      <c r="FB53" s="55" t="s">
        <v>1361</v>
      </c>
      <c r="FC53" s="55" t="s">
        <v>1249</v>
      </c>
      <c r="FD53" s="55">
        <v>6.5</v>
      </c>
      <c r="FF53" s="55">
        <v>46</v>
      </c>
      <c r="FG53" s="55" t="s">
        <v>42</v>
      </c>
      <c r="FH53" s="55" t="s">
        <v>763</v>
      </c>
      <c r="FI53" s="55">
        <v>3</v>
      </c>
      <c r="FJ53" s="55">
        <v>50000</v>
      </c>
      <c r="FK53" s="55" t="s">
        <v>1249</v>
      </c>
      <c r="FL53" s="55">
        <v>0.63</v>
      </c>
      <c r="GH53" s="55">
        <v>46</v>
      </c>
      <c r="GI53" s="55" t="s">
        <v>1250</v>
      </c>
      <c r="GJ53" s="55" t="s">
        <v>1251</v>
      </c>
      <c r="GK53" s="55">
        <v>9000</v>
      </c>
      <c r="GL53" s="55">
        <v>20</v>
      </c>
      <c r="IJ53" s="55">
        <v>46</v>
      </c>
      <c r="IK53" s="55" t="s">
        <v>2052</v>
      </c>
      <c r="IL53" s="55" t="s">
        <v>1251</v>
      </c>
      <c r="IM53" s="55">
        <v>300000</v>
      </c>
      <c r="IN53" s="55" t="s">
        <v>1258</v>
      </c>
      <c r="IO53" s="55">
        <v>18</v>
      </c>
      <c r="IW53" s="55">
        <v>46</v>
      </c>
      <c r="IX53" s="55" t="s">
        <v>1250</v>
      </c>
      <c r="IY53" s="55" t="s">
        <v>763</v>
      </c>
      <c r="IZ53" s="55" t="s">
        <v>1487</v>
      </c>
      <c r="JA53" s="55">
        <v>750</v>
      </c>
      <c r="JW53" s="12">
        <v>46</v>
      </c>
      <c r="JX53" s="12" t="s">
        <v>665</v>
      </c>
      <c r="JY53" s="12" t="s">
        <v>2304</v>
      </c>
      <c r="KA53" s="12">
        <v>46</v>
      </c>
      <c r="KB53" s="12" t="s">
        <v>2419</v>
      </c>
      <c r="KC53" s="12">
        <v>0.65</v>
      </c>
      <c r="KF53" s="12" t="s">
        <v>1261</v>
      </c>
      <c r="KG53" s="12" t="s">
        <v>1938</v>
      </c>
      <c r="KH53" s="12">
        <v>100</v>
      </c>
      <c r="KJ53" s="12">
        <v>46</v>
      </c>
      <c r="KK53" s="12" t="s">
        <v>42</v>
      </c>
      <c r="KL53" s="12" t="s">
        <v>2420</v>
      </c>
      <c r="KM53" s="12">
        <v>0.01</v>
      </c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12" t="s">
        <v>2421</v>
      </c>
      <c r="NH53" s="7"/>
      <c r="NI53" s="7"/>
      <c r="NJ53" s="7"/>
      <c r="NK53" s="12" t="s">
        <v>2421</v>
      </c>
      <c r="NL53" s="7"/>
      <c r="NM53" s="12" t="s">
        <v>2422</v>
      </c>
      <c r="NN53" s="7"/>
      <c r="NO53" s="7"/>
      <c r="NP53" s="7"/>
      <c r="NQ53" s="7"/>
      <c r="NR53" s="7"/>
      <c r="NS53" s="12" t="s">
        <v>1933</v>
      </c>
      <c r="NT53" s="7"/>
      <c r="NU53" s="12" t="s">
        <v>2423</v>
      </c>
      <c r="NV53" s="7"/>
      <c r="NW53" s="7"/>
      <c r="NX53" s="7"/>
      <c r="NY53" s="12" t="s">
        <v>1903</v>
      </c>
      <c r="NZ53" s="7"/>
      <c r="OA53" s="12" t="s">
        <v>1955</v>
      </c>
      <c r="OB53" s="7"/>
      <c r="OC53" s="12" t="s">
        <v>2084</v>
      </c>
      <c r="OD53" s="7"/>
      <c r="OE53" s="12" t="s">
        <v>1277</v>
      </c>
      <c r="OF53" s="7"/>
      <c r="OG53" s="12" t="s">
        <v>2424</v>
      </c>
      <c r="OH53" s="7"/>
      <c r="OI53" s="7"/>
      <c r="OJ53" s="7"/>
      <c r="OK53" s="7"/>
      <c r="OL53" s="7"/>
      <c r="OM53" s="7"/>
      <c r="ON53" s="7"/>
      <c r="OO53" s="12" t="s">
        <v>1837</v>
      </c>
      <c r="OP53" s="7"/>
      <c r="OQ53" s="12" t="s">
        <v>2425</v>
      </c>
      <c r="OR53" s="7"/>
      <c r="OS53" s="12" t="s">
        <v>2426</v>
      </c>
      <c r="OT53" s="7"/>
      <c r="OU53" s="12" t="s">
        <v>2427</v>
      </c>
      <c r="OV53" s="7"/>
      <c r="OW53" s="7"/>
      <c r="OX53" s="7"/>
      <c r="OY53" s="7"/>
      <c r="OZ53" s="7"/>
      <c r="PA53" s="7"/>
      <c r="PB53" s="7"/>
      <c r="PC53" s="7"/>
      <c r="PD53" s="7"/>
      <c r="PE53" s="12" t="s">
        <v>1379</v>
      </c>
      <c r="PF53" s="7"/>
      <c r="PG53" s="12" t="s">
        <v>2025</v>
      </c>
      <c r="PH53" s="7"/>
      <c r="PI53" s="12" t="s">
        <v>2428</v>
      </c>
      <c r="PJ53" s="7"/>
      <c r="PK53" s="7"/>
      <c r="PL53" s="7"/>
      <c r="PM53" s="7"/>
      <c r="PN53" s="7"/>
      <c r="PO53" s="7"/>
      <c r="PP53" s="7"/>
      <c r="PQ53" s="12" t="s">
        <v>2429</v>
      </c>
      <c r="PR53" s="7"/>
      <c r="PS53" s="12" t="s">
        <v>1661</v>
      </c>
      <c r="PT53" s="7"/>
      <c r="PU53" s="7"/>
      <c r="PV53" s="7"/>
      <c r="PW53" s="12" t="s">
        <v>1668</v>
      </c>
      <c r="PX53" s="7"/>
      <c r="PY53" s="7"/>
      <c r="PZ53" s="7"/>
      <c r="QA53" s="12" t="s">
        <v>2217</v>
      </c>
      <c r="QB53" s="7"/>
      <c r="QC53" s="7"/>
      <c r="QD53" s="7"/>
      <c r="QE53" s="7"/>
      <c r="QF53" s="7"/>
      <c r="QG53" s="7"/>
      <c r="QH53" s="7"/>
      <c r="QI53" s="7"/>
      <c r="QJ53" s="7"/>
      <c r="QK53" s="7"/>
      <c r="QL53" s="7"/>
      <c r="QM53" s="7"/>
      <c r="QU53" s="13" t="s">
        <v>2430</v>
      </c>
      <c r="QV53" s="13">
        <v>4</v>
      </c>
      <c r="QX53" s="13" t="s">
        <v>2421</v>
      </c>
      <c r="QZ53" s="13" t="s">
        <v>2421</v>
      </c>
      <c r="RA53" s="6" t="s">
        <v>2422</v>
      </c>
      <c r="RD53" s="14" t="s">
        <v>2404</v>
      </c>
      <c r="RE53" s="13" t="s">
        <v>2423</v>
      </c>
      <c r="RG53" s="13" t="s">
        <v>1903</v>
      </c>
      <c r="RH53" s="5" t="s">
        <v>1955</v>
      </c>
      <c r="RI53" s="14" t="s">
        <v>2084</v>
      </c>
      <c r="RJ53" s="13" t="s">
        <v>1277</v>
      </c>
      <c r="RK53" s="6" t="s">
        <v>2309</v>
      </c>
      <c r="RO53" s="14" t="s">
        <v>1837</v>
      </c>
      <c r="RP53" s="13" t="s">
        <v>2425</v>
      </c>
      <c r="RQ53" s="5" t="s">
        <v>2426</v>
      </c>
      <c r="RR53" s="13" t="s">
        <v>2427</v>
      </c>
      <c r="RW53" s="14" t="s">
        <v>1379</v>
      </c>
      <c r="RX53" s="13" t="s">
        <v>2025</v>
      </c>
      <c r="RY53" s="6" t="s">
        <v>2428</v>
      </c>
      <c r="SC53" s="14" t="s">
        <v>2429</v>
      </c>
      <c r="SD53" s="13" t="s">
        <v>1661</v>
      </c>
      <c r="SF53" s="13" t="s">
        <v>2431</v>
      </c>
      <c r="SI53" s="13" t="s">
        <v>2217</v>
      </c>
      <c r="SN53" s="13" t="s">
        <v>2432</v>
      </c>
    </row>
    <row r="54" ht="14.25" customHeight="1" outlineLevel="1" spans="7:508">
      <c r="G54" s="55">
        <v>47</v>
      </c>
      <c r="H54" s="55" t="s">
        <v>42</v>
      </c>
      <c r="I54" s="55" t="s">
        <v>1595</v>
      </c>
      <c r="J54" s="55" t="s">
        <v>2433</v>
      </c>
      <c r="K54" s="55" t="s">
        <v>1249</v>
      </c>
      <c r="L54" s="56">
        <v>0.546</v>
      </c>
      <c r="X54" s="55">
        <v>47</v>
      </c>
      <c r="Y54" s="55" t="s">
        <v>1250</v>
      </c>
      <c r="Z54" s="55" t="s">
        <v>1260</v>
      </c>
      <c r="AA54" s="55">
        <v>36</v>
      </c>
      <c r="AB54" s="55">
        <v>0.25</v>
      </c>
      <c r="AD54" s="12">
        <v>47</v>
      </c>
      <c r="AE54" s="12" t="s">
        <v>1261</v>
      </c>
      <c r="AF54" s="12" t="s">
        <v>1766</v>
      </c>
      <c r="AG54" s="12" t="s">
        <v>665</v>
      </c>
      <c r="AH54" s="12" t="s">
        <v>1233</v>
      </c>
      <c r="AJ54" s="55">
        <v>47</v>
      </c>
      <c r="AK54" s="55" t="s">
        <v>1566</v>
      </c>
      <c r="AL54" s="55" t="s">
        <v>1251</v>
      </c>
      <c r="AM54" s="55" t="s">
        <v>1643</v>
      </c>
      <c r="AN54" s="55" t="s">
        <v>1258</v>
      </c>
      <c r="AO54" s="55">
        <v>0.8</v>
      </c>
      <c r="AQ54" s="55">
        <v>47</v>
      </c>
      <c r="AR54" s="55" t="s">
        <v>1232</v>
      </c>
      <c r="AS54" s="55" t="s">
        <v>1251</v>
      </c>
      <c r="AT54" s="55" t="s">
        <v>1017</v>
      </c>
      <c r="AU54" s="55" t="s">
        <v>1258</v>
      </c>
      <c r="AV54" s="55">
        <v>1.05</v>
      </c>
      <c r="AX54" s="55">
        <v>47</v>
      </c>
      <c r="AY54" s="55" t="s">
        <v>1250</v>
      </c>
      <c r="AZ54" s="55" t="s">
        <v>1251</v>
      </c>
      <c r="BA54" s="55">
        <v>50</v>
      </c>
      <c r="BB54" s="55">
        <v>50</v>
      </c>
      <c r="BC54" s="55" t="s">
        <v>1249</v>
      </c>
      <c r="BD54" s="55">
        <v>1.38</v>
      </c>
      <c r="BF54" s="55">
        <v>47</v>
      </c>
      <c r="BG54" s="55" t="s">
        <v>1232</v>
      </c>
      <c r="BH54" s="55" t="s">
        <v>1251</v>
      </c>
      <c r="BI54" s="55">
        <v>11</v>
      </c>
      <c r="BJ54" s="55">
        <v>999</v>
      </c>
      <c r="BK54" s="55">
        <v>11</v>
      </c>
      <c r="BL54" s="55">
        <v>999</v>
      </c>
      <c r="BM54" s="55" t="s">
        <v>1258</v>
      </c>
      <c r="BN54" s="55">
        <v>1</v>
      </c>
      <c r="BP54" s="55">
        <v>47</v>
      </c>
      <c r="BQ54" s="55" t="s">
        <v>1250</v>
      </c>
      <c r="BR54" s="55" t="s">
        <v>1251</v>
      </c>
      <c r="BS54" s="55" t="s">
        <v>134</v>
      </c>
      <c r="BT54" s="55" t="s">
        <v>1643</v>
      </c>
      <c r="BU54" s="55">
        <v>8</v>
      </c>
      <c r="BV54" s="55">
        <v>9999</v>
      </c>
      <c r="BW54" s="55" t="s">
        <v>1249</v>
      </c>
      <c r="BX54" s="55">
        <v>0.95</v>
      </c>
      <c r="BZ54" s="55">
        <v>47</v>
      </c>
      <c r="CA54" s="55" t="s">
        <v>1706</v>
      </c>
      <c r="CB54" s="55" t="s">
        <v>1251</v>
      </c>
      <c r="CC54" s="55">
        <v>1</v>
      </c>
      <c r="CD54" s="55" t="s">
        <v>1258</v>
      </c>
      <c r="CE54" s="55">
        <v>1</v>
      </c>
      <c r="CG54" s="55">
        <v>47</v>
      </c>
      <c r="CH54" s="55" t="s">
        <v>1359</v>
      </c>
      <c r="CI54" s="55" t="s">
        <v>1251</v>
      </c>
      <c r="CJ54" s="55">
        <v>350000</v>
      </c>
      <c r="CK54" s="55">
        <v>499999</v>
      </c>
      <c r="CL54" s="55" t="s">
        <v>1249</v>
      </c>
      <c r="CM54" s="55">
        <v>0.95</v>
      </c>
      <c r="CZ54" s="55">
        <v>47</v>
      </c>
      <c r="DA54" s="55" t="s">
        <v>1313</v>
      </c>
      <c r="DB54" s="55" t="s">
        <v>1251</v>
      </c>
      <c r="DC54" s="55">
        <v>9</v>
      </c>
      <c r="DD54" s="55" t="s">
        <v>1249</v>
      </c>
      <c r="DE54" s="55">
        <v>2</v>
      </c>
      <c r="DG54" s="55">
        <v>47</v>
      </c>
      <c r="DH54" s="55" t="s">
        <v>1313</v>
      </c>
      <c r="DI54" s="55" t="s">
        <v>1251</v>
      </c>
      <c r="DJ54" s="55" t="s">
        <v>2418</v>
      </c>
      <c r="DK54" s="55" t="s">
        <v>1249</v>
      </c>
      <c r="DL54" s="55">
        <v>1</v>
      </c>
      <c r="DN54" s="55">
        <v>47</v>
      </c>
      <c r="DO54" s="55" t="s">
        <v>42</v>
      </c>
      <c r="DP54" s="55" t="s">
        <v>1259</v>
      </c>
      <c r="DQ54" s="55" t="s">
        <v>1260</v>
      </c>
      <c r="DR54" s="55" t="s">
        <v>1261</v>
      </c>
      <c r="DS54" s="55">
        <v>33142</v>
      </c>
      <c r="DT54" s="55">
        <v>10000</v>
      </c>
      <c r="DU54" s="55" t="s">
        <v>1249</v>
      </c>
      <c r="DV54" s="55">
        <v>1</v>
      </c>
      <c r="DX54" s="63">
        <v>47</v>
      </c>
      <c r="DY54" s="63" t="s">
        <v>1566</v>
      </c>
      <c r="DZ54" s="63" t="s">
        <v>1251</v>
      </c>
      <c r="EA54" s="63">
        <v>10000</v>
      </c>
      <c r="EB54" s="20"/>
      <c r="EC54" s="55" t="s">
        <v>1258</v>
      </c>
      <c r="ED54" s="55">
        <v>0.875</v>
      </c>
      <c r="EM54" s="55">
        <v>47</v>
      </c>
      <c r="EN54" s="55" t="s">
        <v>1313</v>
      </c>
      <c r="EO54" s="55" t="s">
        <v>1251</v>
      </c>
      <c r="EP54" s="55">
        <v>3</v>
      </c>
      <c r="EQ54" s="55">
        <v>-1</v>
      </c>
      <c r="ER54" s="55">
        <v>-1</v>
      </c>
      <c r="ES54" s="55" t="s">
        <v>1249</v>
      </c>
      <c r="ET54" s="55">
        <v>1.42</v>
      </c>
      <c r="EV54" s="55">
        <v>47</v>
      </c>
      <c r="EW54" s="55" t="s">
        <v>42</v>
      </c>
      <c r="EX54" s="55" t="s">
        <v>1260</v>
      </c>
      <c r="EY54" s="55">
        <v>2</v>
      </c>
      <c r="EZ54" s="55">
        <v>0</v>
      </c>
      <c r="FA54" s="55">
        <v>1994</v>
      </c>
      <c r="FB54" s="55" t="s">
        <v>1361</v>
      </c>
      <c r="FC54" s="55" t="s">
        <v>1249</v>
      </c>
      <c r="FD54" s="55">
        <v>5.5</v>
      </c>
      <c r="FF54" s="55">
        <v>47</v>
      </c>
      <c r="FG54" s="55" t="s">
        <v>42</v>
      </c>
      <c r="FH54" s="55" t="s">
        <v>763</v>
      </c>
      <c r="FI54" s="55">
        <v>3</v>
      </c>
      <c r="FJ54" s="55">
        <v>80000</v>
      </c>
      <c r="FK54" s="55" t="s">
        <v>1249</v>
      </c>
      <c r="FL54" s="55">
        <v>0.57</v>
      </c>
      <c r="IJ54" s="55">
        <v>47</v>
      </c>
      <c r="IK54" s="55" t="s">
        <v>2053</v>
      </c>
      <c r="IL54" s="55" t="s">
        <v>1251</v>
      </c>
      <c r="IM54" s="55">
        <v>500000</v>
      </c>
      <c r="IN54" s="55" t="s">
        <v>1258</v>
      </c>
      <c r="IO54" s="55">
        <v>25</v>
      </c>
      <c r="IW54" s="55">
        <v>47</v>
      </c>
      <c r="IX54" s="55" t="s">
        <v>1250</v>
      </c>
      <c r="IY54" s="55" t="s">
        <v>763</v>
      </c>
      <c r="IZ54" s="55" t="s">
        <v>1529</v>
      </c>
      <c r="JA54" s="55">
        <v>750</v>
      </c>
      <c r="JW54" s="12">
        <v>47</v>
      </c>
      <c r="JX54" s="12" t="s">
        <v>665</v>
      </c>
      <c r="JY54" s="12" t="s">
        <v>1846</v>
      </c>
      <c r="KA54" s="12">
        <v>47</v>
      </c>
      <c r="KB54" s="12" t="s">
        <v>2319</v>
      </c>
      <c r="KC54" s="12">
        <v>0.45</v>
      </c>
      <c r="KF54" s="12" t="s">
        <v>1261</v>
      </c>
      <c r="KG54" s="12" t="s">
        <v>1988</v>
      </c>
      <c r="KH54" s="12">
        <v>100</v>
      </c>
      <c r="KJ54" s="12">
        <v>47</v>
      </c>
      <c r="KK54" s="12" t="s">
        <v>1313</v>
      </c>
      <c r="KL54" s="12" t="s">
        <v>2420</v>
      </c>
      <c r="KM54" s="12">
        <v>0.01</v>
      </c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12" t="s">
        <v>2195</v>
      </c>
      <c r="NH54" s="7"/>
      <c r="NI54" s="7"/>
      <c r="NJ54" s="7"/>
      <c r="NK54" s="12" t="s">
        <v>2357</v>
      </c>
      <c r="NL54" s="7"/>
      <c r="NM54" s="12" t="s">
        <v>2434</v>
      </c>
      <c r="NN54" s="7"/>
      <c r="NO54" s="7"/>
      <c r="NP54" s="7"/>
      <c r="NQ54" s="7"/>
      <c r="NR54" s="7"/>
      <c r="NS54" s="12" t="s">
        <v>2216</v>
      </c>
      <c r="NT54" s="7"/>
      <c r="NU54" s="12" t="s">
        <v>2435</v>
      </c>
      <c r="NV54" s="7"/>
      <c r="NW54" s="7"/>
      <c r="NX54" s="7"/>
      <c r="NY54" s="12" t="s">
        <v>2186</v>
      </c>
      <c r="NZ54" s="7"/>
      <c r="OA54" s="12" t="s">
        <v>1620</v>
      </c>
      <c r="OB54" s="7"/>
      <c r="OC54" s="12" t="s">
        <v>2436</v>
      </c>
      <c r="OD54" s="7"/>
      <c r="OE54" s="12" t="s">
        <v>1804</v>
      </c>
      <c r="OF54" s="7"/>
      <c r="OG54" s="12" t="s">
        <v>2437</v>
      </c>
      <c r="OH54" s="7"/>
      <c r="OI54" s="7"/>
      <c r="OJ54" s="7"/>
      <c r="OK54" s="7"/>
      <c r="OL54" s="7"/>
      <c r="OM54" s="7"/>
      <c r="ON54" s="7"/>
      <c r="OO54" s="12" t="s">
        <v>2438</v>
      </c>
      <c r="OP54" s="7"/>
      <c r="OQ54" s="12" t="s">
        <v>2439</v>
      </c>
      <c r="OR54" s="7"/>
      <c r="OS54" s="12" t="s">
        <v>2440</v>
      </c>
      <c r="OT54" s="7"/>
      <c r="OU54" s="12" t="s">
        <v>1950</v>
      </c>
      <c r="OV54" s="7"/>
      <c r="OW54" s="7"/>
      <c r="OX54" s="7"/>
      <c r="OY54" s="7"/>
      <c r="OZ54" s="7"/>
      <c r="PA54" s="7"/>
      <c r="PB54" s="7"/>
      <c r="PC54" s="7"/>
      <c r="PD54" s="7"/>
      <c r="PE54" s="12" t="s">
        <v>2441</v>
      </c>
      <c r="PF54" s="7"/>
      <c r="PG54" s="12" t="s">
        <v>2442</v>
      </c>
      <c r="PH54" s="7"/>
      <c r="PI54" s="12" t="s">
        <v>1424</v>
      </c>
      <c r="PJ54" s="7"/>
      <c r="PK54" s="7"/>
      <c r="PL54" s="7"/>
      <c r="PM54" s="7"/>
      <c r="PN54" s="7"/>
      <c r="PO54" s="7"/>
      <c r="PP54" s="7"/>
      <c r="PQ54" s="12" t="s">
        <v>2279</v>
      </c>
      <c r="PR54" s="7"/>
      <c r="PS54" s="12" t="s">
        <v>2443</v>
      </c>
      <c r="PT54" s="7"/>
      <c r="PU54" s="7"/>
      <c r="PV54" s="7"/>
      <c r="PW54" s="12" t="s">
        <v>1225</v>
      </c>
      <c r="PX54" s="7"/>
      <c r="PY54" s="7"/>
      <c r="PZ54" s="7"/>
      <c r="QA54" s="12" t="s">
        <v>2444</v>
      </c>
      <c r="QB54" s="7"/>
      <c r="QC54" s="7"/>
      <c r="QD54" s="7"/>
      <c r="QE54" s="7"/>
      <c r="QF54" s="7"/>
      <c r="QG54" s="7"/>
      <c r="QH54" s="7"/>
      <c r="QI54" s="7"/>
      <c r="QJ54" s="7"/>
      <c r="QK54" s="7"/>
      <c r="QL54" s="7"/>
      <c r="QM54" s="7"/>
      <c r="QU54" s="13" t="s">
        <v>2445</v>
      </c>
      <c r="QV54" s="13">
        <v>4</v>
      </c>
      <c r="QX54" s="13" t="s">
        <v>2195</v>
      </c>
      <c r="QZ54" s="13" t="s">
        <v>2357</v>
      </c>
      <c r="RA54" s="6" t="s">
        <v>2434</v>
      </c>
      <c r="RD54" s="14" t="s">
        <v>1933</v>
      </c>
      <c r="RE54" s="13" t="s">
        <v>2435</v>
      </c>
      <c r="RG54" s="13" t="s">
        <v>2186</v>
      </c>
      <c r="RH54" s="5" t="s">
        <v>1620</v>
      </c>
      <c r="RI54" s="14" t="s">
        <v>2436</v>
      </c>
      <c r="RJ54" s="13" t="s">
        <v>1804</v>
      </c>
      <c r="RK54" s="6" t="s">
        <v>2360</v>
      </c>
      <c r="RO54" s="14" t="s">
        <v>2438</v>
      </c>
      <c r="RP54" s="13" t="s">
        <v>2439</v>
      </c>
      <c r="RQ54" s="5" t="s">
        <v>2440</v>
      </c>
      <c r="RR54" s="13" t="s">
        <v>1950</v>
      </c>
      <c r="RW54" s="14" t="s">
        <v>2441</v>
      </c>
      <c r="RX54" s="13" t="s">
        <v>2442</v>
      </c>
      <c r="RY54" s="6" t="s">
        <v>1424</v>
      </c>
      <c r="SC54" s="14" t="s">
        <v>2279</v>
      </c>
      <c r="SD54" s="13" t="s">
        <v>2443</v>
      </c>
      <c r="SF54" s="13" t="s">
        <v>1748</v>
      </c>
      <c r="SI54" s="13" t="s">
        <v>2444</v>
      </c>
      <c r="SN54" s="13" t="s">
        <v>1107</v>
      </c>
    </row>
    <row r="55" ht="14.25" customHeight="1" outlineLevel="1" spans="7:508">
      <c r="G55" s="55">
        <v>48</v>
      </c>
      <c r="H55" s="55" t="s">
        <v>42</v>
      </c>
      <c r="I55" s="55" t="s">
        <v>1595</v>
      </c>
      <c r="J55" s="55" t="s">
        <v>2446</v>
      </c>
      <c r="K55" s="55" t="s">
        <v>1249</v>
      </c>
      <c r="L55" s="56">
        <v>0.416</v>
      </c>
      <c r="X55" s="55">
        <v>48</v>
      </c>
      <c r="Y55" s="55" t="s">
        <v>1250</v>
      </c>
      <c r="Z55" s="55" t="s">
        <v>1260</v>
      </c>
      <c r="AA55" s="55">
        <v>37</v>
      </c>
      <c r="AB55" s="55">
        <v>0.25</v>
      </c>
      <c r="AD55" s="12">
        <v>48</v>
      </c>
      <c r="AE55" s="12" t="s">
        <v>1261</v>
      </c>
      <c r="AF55" s="12" t="s">
        <v>938</v>
      </c>
      <c r="AG55" s="12" t="s">
        <v>665</v>
      </c>
      <c r="AH55" s="12" t="s">
        <v>1233</v>
      </c>
      <c r="AJ55" s="55">
        <v>48</v>
      </c>
      <c r="AK55" s="55" t="s">
        <v>1678</v>
      </c>
      <c r="AL55" s="55" t="s">
        <v>1251</v>
      </c>
      <c r="AM55" s="55" t="s">
        <v>1643</v>
      </c>
      <c r="AN55" s="55" t="s">
        <v>1258</v>
      </c>
      <c r="AO55" s="55">
        <v>0.8</v>
      </c>
      <c r="AQ55" s="55">
        <v>48</v>
      </c>
      <c r="AR55" s="55" t="s">
        <v>1566</v>
      </c>
      <c r="AS55" s="55" t="s">
        <v>1251</v>
      </c>
      <c r="AT55" s="55" t="s">
        <v>1017</v>
      </c>
      <c r="AU55" s="55" t="s">
        <v>1258</v>
      </c>
      <c r="AV55" s="55">
        <v>1.05</v>
      </c>
      <c r="AX55" s="55">
        <v>48</v>
      </c>
      <c r="AY55" s="55" t="s">
        <v>1250</v>
      </c>
      <c r="AZ55" s="55" t="s">
        <v>1251</v>
      </c>
      <c r="BA55" s="55">
        <v>50</v>
      </c>
      <c r="BB55" s="55">
        <v>999</v>
      </c>
      <c r="BC55" s="55" t="s">
        <v>1249</v>
      </c>
      <c r="BD55" s="55">
        <v>1.38</v>
      </c>
      <c r="BF55" s="55">
        <v>48</v>
      </c>
      <c r="BG55" s="55" t="s">
        <v>1566</v>
      </c>
      <c r="BH55" s="55" t="s">
        <v>1251</v>
      </c>
      <c r="BI55" s="55">
        <v>11</v>
      </c>
      <c r="BJ55" s="55">
        <v>999</v>
      </c>
      <c r="BK55" s="55">
        <v>11</v>
      </c>
      <c r="BL55" s="55">
        <v>999</v>
      </c>
      <c r="BM55" s="55" t="s">
        <v>1258</v>
      </c>
      <c r="BN55" s="55">
        <v>1</v>
      </c>
      <c r="BP55" s="55">
        <v>48</v>
      </c>
      <c r="BQ55" s="55" t="s">
        <v>1250</v>
      </c>
      <c r="BR55" s="55" t="s">
        <v>1251</v>
      </c>
      <c r="BS55" s="55" t="s">
        <v>134</v>
      </c>
      <c r="BT55" s="55" t="s">
        <v>1764</v>
      </c>
      <c r="BU55" s="55">
        <v>8</v>
      </c>
      <c r="BV55" s="55">
        <v>9999</v>
      </c>
      <c r="BW55" s="55" t="s">
        <v>1249</v>
      </c>
      <c r="BX55" s="55">
        <v>0.95</v>
      </c>
      <c r="BZ55" s="55">
        <v>48</v>
      </c>
      <c r="CA55" s="55" t="s">
        <v>1706</v>
      </c>
      <c r="CB55" s="55" t="s">
        <v>1251</v>
      </c>
      <c r="CC55" s="55">
        <v>2</v>
      </c>
      <c r="CD55" s="55" t="s">
        <v>1258</v>
      </c>
      <c r="CE55" s="55">
        <v>1.1</v>
      </c>
      <c r="CG55" s="55">
        <v>48</v>
      </c>
      <c r="CH55" s="55" t="s">
        <v>1359</v>
      </c>
      <c r="CI55" s="55" t="s">
        <v>1251</v>
      </c>
      <c r="CJ55" s="55">
        <v>500000</v>
      </c>
      <c r="CK55" s="55">
        <v>1000000</v>
      </c>
      <c r="CL55" s="55" t="s">
        <v>1249</v>
      </c>
      <c r="CM55" s="55">
        <v>0.9</v>
      </c>
      <c r="CZ55" s="55">
        <v>48</v>
      </c>
      <c r="DA55" s="55" t="s">
        <v>1359</v>
      </c>
      <c r="DB55" s="55" t="s">
        <v>1251</v>
      </c>
      <c r="DC55" s="55">
        <v>9</v>
      </c>
      <c r="DD55" s="55" t="s">
        <v>1249</v>
      </c>
      <c r="DE55" s="55">
        <v>2</v>
      </c>
      <c r="DG55" s="55">
        <v>48</v>
      </c>
      <c r="DH55" s="55" t="s">
        <v>1359</v>
      </c>
      <c r="DI55" s="55" t="s">
        <v>1251</v>
      </c>
      <c r="DJ55" s="55" t="s">
        <v>2418</v>
      </c>
      <c r="DK55" s="55" t="s">
        <v>1249</v>
      </c>
      <c r="DL55" s="55">
        <v>1</v>
      </c>
      <c r="DN55" s="55">
        <v>48</v>
      </c>
      <c r="DO55" s="55" t="s">
        <v>42</v>
      </c>
      <c r="DP55" s="55" t="s">
        <v>1259</v>
      </c>
      <c r="DQ55" s="55" t="s">
        <v>1260</v>
      </c>
      <c r="DR55" s="55" t="s">
        <v>1261</v>
      </c>
      <c r="DS55" s="55">
        <v>33144</v>
      </c>
      <c r="DT55" s="55">
        <v>10000</v>
      </c>
      <c r="DU55" s="55" t="s">
        <v>1249</v>
      </c>
      <c r="DV55" s="55">
        <v>1</v>
      </c>
      <c r="DX55" s="55">
        <v>48</v>
      </c>
      <c r="DY55" s="55" t="s">
        <v>1566</v>
      </c>
      <c r="DZ55" s="55" t="s">
        <v>1251</v>
      </c>
      <c r="EA55" s="55">
        <v>2500</v>
      </c>
      <c r="EB55" s="64">
        <v>0</v>
      </c>
      <c r="EC55" s="55" t="s">
        <v>1258</v>
      </c>
      <c r="ED55" s="55">
        <v>0.925</v>
      </c>
      <c r="EM55" s="55">
        <v>48</v>
      </c>
      <c r="EN55" s="55" t="s">
        <v>1313</v>
      </c>
      <c r="EO55" s="55" t="s">
        <v>1251</v>
      </c>
      <c r="EP55" s="55">
        <v>4</v>
      </c>
      <c r="EQ55" s="55">
        <v>-1</v>
      </c>
      <c r="ER55" s="55">
        <v>-1</v>
      </c>
      <c r="ES55" s="55" t="s">
        <v>1249</v>
      </c>
      <c r="ET55" s="55">
        <v>1.42</v>
      </c>
      <c r="EV55" s="55">
        <v>48</v>
      </c>
      <c r="EW55" s="55" t="s">
        <v>42</v>
      </c>
      <c r="EX55" s="55" t="s">
        <v>1260</v>
      </c>
      <c r="EY55" s="55">
        <v>2</v>
      </c>
      <c r="EZ55" s="55">
        <v>1995</v>
      </c>
      <c r="FA55" s="55">
        <v>2999</v>
      </c>
      <c r="FB55" s="55" t="s">
        <v>1361</v>
      </c>
      <c r="FC55" s="55" t="s">
        <v>1249</v>
      </c>
      <c r="FD55" s="55">
        <v>6</v>
      </c>
      <c r="FF55" s="55">
        <v>48</v>
      </c>
      <c r="FG55" s="55" t="s">
        <v>42</v>
      </c>
      <c r="FH55" s="55" t="s">
        <v>763</v>
      </c>
      <c r="FI55" s="55">
        <v>3</v>
      </c>
      <c r="FJ55" s="55">
        <v>130000</v>
      </c>
      <c r="FK55" s="55" t="s">
        <v>1249</v>
      </c>
      <c r="FL55" s="55">
        <v>0.57</v>
      </c>
      <c r="IJ55" s="55">
        <v>48</v>
      </c>
      <c r="IK55" s="55" t="s">
        <v>2077</v>
      </c>
      <c r="IL55" s="55" t="s">
        <v>1251</v>
      </c>
      <c r="IM55" s="55">
        <v>500000</v>
      </c>
      <c r="IN55" s="55" t="s">
        <v>1258</v>
      </c>
      <c r="IO55" s="55">
        <v>25</v>
      </c>
      <c r="IW55" s="55">
        <v>48</v>
      </c>
      <c r="IX55" s="55" t="s">
        <v>1250</v>
      </c>
      <c r="IY55" s="55" t="s">
        <v>763</v>
      </c>
      <c r="IZ55" s="55" t="s">
        <v>1567</v>
      </c>
      <c r="JA55" s="55">
        <v>750</v>
      </c>
      <c r="JW55" s="12">
        <v>48</v>
      </c>
      <c r="JX55" s="12" t="s">
        <v>665</v>
      </c>
      <c r="JY55" s="12" t="s">
        <v>2288</v>
      </c>
      <c r="KA55" s="12">
        <v>48</v>
      </c>
      <c r="KB55" s="12" t="s">
        <v>2447</v>
      </c>
      <c r="KC55" s="12">
        <v>0.3</v>
      </c>
      <c r="KF55" s="12" t="s">
        <v>1261</v>
      </c>
      <c r="KG55" s="12" t="s">
        <v>2135</v>
      </c>
      <c r="KH55" s="12">
        <v>100</v>
      </c>
      <c r="KJ55" s="12">
        <v>48</v>
      </c>
      <c r="KK55" s="12" t="s">
        <v>1359</v>
      </c>
      <c r="KL55" s="12" t="s">
        <v>2420</v>
      </c>
      <c r="KM55" s="12">
        <v>0.01</v>
      </c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12" t="s">
        <v>2448</v>
      </c>
      <c r="NH55" s="7"/>
      <c r="NI55" s="7"/>
      <c r="NJ55" s="7"/>
      <c r="NK55" s="12" t="s">
        <v>2448</v>
      </c>
      <c r="NL55" s="7"/>
      <c r="NM55" s="12" t="s">
        <v>2449</v>
      </c>
      <c r="NN55" s="7"/>
      <c r="NO55" s="7"/>
      <c r="NP55" s="7"/>
      <c r="NQ55" s="7"/>
      <c r="NR55" s="7"/>
      <c r="NS55" s="12" t="s">
        <v>2450</v>
      </c>
      <c r="NT55" s="7"/>
      <c r="NU55" s="12" t="s">
        <v>2451</v>
      </c>
      <c r="NV55" s="7"/>
      <c r="NW55" s="7"/>
      <c r="NX55" s="7"/>
      <c r="NY55" s="12" t="s">
        <v>2452</v>
      </c>
      <c r="NZ55" s="7"/>
      <c r="OA55" s="12" t="s">
        <v>1591</v>
      </c>
      <c r="OB55" s="7"/>
      <c r="OC55" s="12" t="s">
        <v>2453</v>
      </c>
      <c r="OD55" s="7"/>
      <c r="OE55" s="12" t="s">
        <v>2186</v>
      </c>
      <c r="OF55" s="7"/>
      <c r="OG55" s="12" t="s">
        <v>2454</v>
      </c>
      <c r="OH55" s="7"/>
      <c r="OI55" s="7"/>
      <c r="OJ55" s="7"/>
      <c r="OK55" s="7"/>
      <c r="OL55" s="7"/>
      <c r="OM55" s="7"/>
      <c r="ON55" s="7"/>
      <c r="OO55" s="12" t="s">
        <v>2219</v>
      </c>
      <c r="OP55" s="7"/>
      <c r="OQ55" s="12" t="s">
        <v>2455</v>
      </c>
      <c r="OR55" s="7"/>
      <c r="OS55" s="12" t="s">
        <v>2456</v>
      </c>
      <c r="OT55" s="7"/>
      <c r="OU55" s="12" t="s">
        <v>2164</v>
      </c>
      <c r="OV55" s="7"/>
      <c r="OW55" s="7"/>
      <c r="OX55" s="7"/>
      <c r="OY55" s="7"/>
      <c r="OZ55" s="7"/>
      <c r="PA55" s="7"/>
      <c r="PB55" s="7"/>
      <c r="PC55" s="7"/>
      <c r="PD55" s="7"/>
      <c r="PE55" s="12" t="s">
        <v>2457</v>
      </c>
      <c r="PF55" s="7"/>
      <c r="PG55" s="12" t="s">
        <v>1277</v>
      </c>
      <c r="PH55" s="7"/>
      <c r="PI55" s="12" t="s">
        <v>2405</v>
      </c>
      <c r="PJ55" s="7"/>
      <c r="PK55" s="7"/>
      <c r="PL55" s="7"/>
      <c r="PM55" s="7"/>
      <c r="PN55" s="7"/>
      <c r="PO55" s="7"/>
      <c r="PP55" s="7"/>
      <c r="PQ55" s="12" t="s">
        <v>1932</v>
      </c>
      <c r="PR55" s="7"/>
      <c r="PS55" s="12" t="s">
        <v>2458</v>
      </c>
      <c r="PT55" s="7"/>
      <c r="PU55" s="7"/>
      <c r="PV55" s="7"/>
      <c r="PW55" s="12" t="s">
        <v>1076</v>
      </c>
      <c r="PX55" s="7"/>
      <c r="PY55" s="7"/>
      <c r="PZ55" s="7"/>
      <c r="QA55" s="12" t="s">
        <v>2459</v>
      </c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U55" s="13" t="s">
        <v>2460</v>
      </c>
      <c r="QV55" s="13">
        <v>4</v>
      </c>
      <c r="QX55" s="13" t="s">
        <v>2448</v>
      </c>
      <c r="QZ55" s="13" t="s">
        <v>2448</v>
      </c>
      <c r="RA55" s="6" t="s">
        <v>2449</v>
      </c>
      <c r="RD55" s="14" t="s">
        <v>2216</v>
      </c>
      <c r="RE55" s="13" t="s">
        <v>2451</v>
      </c>
      <c r="RG55" s="13" t="s">
        <v>2279</v>
      </c>
      <c r="RH55" s="5" t="s">
        <v>1591</v>
      </c>
      <c r="RI55" s="14" t="s">
        <v>2453</v>
      </c>
      <c r="RJ55" s="13" t="s">
        <v>2186</v>
      </c>
      <c r="RK55" s="6" t="s">
        <v>2461</v>
      </c>
      <c r="RO55" s="14" t="s">
        <v>2219</v>
      </c>
      <c r="RP55" s="13" t="s">
        <v>2455</v>
      </c>
      <c r="RQ55" s="5" t="s">
        <v>2456</v>
      </c>
      <c r="RR55" s="13" t="s">
        <v>2164</v>
      </c>
      <c r="RW55" s="14" t="s">
        <v>2457</v>
      </c>
      <c r="RX55" s="13" t="s">
        <v>1277</v>
      </c>
      <c r="RY55" s="6" t="s">
        <v>2405</v>
      </c>
      <c r="SC55" s="14" t="s">
        <v>1932</v>
      </c>
      <c r="SD55" s="13" t="s">
        <v>2458</v>
      </c>
      <c r="SF55" s="13" t="s">
        <v>2462</v>
      </c>
      <c r="SI55" s="13" t="s">
        <v>2459</v>
      </c>
      <c r="SN55" s="13" t="s">
        <v>2463</v>
      </c>
    </row>
    <row r="56" ht="14.25" customHeight="1" outlineLevel="1" spans="7:508">
      <c r="G56" s="55">
        <v>49</v>
      </c>
      <c r="H56" s="55" t="s">
        <v>42</v>
      </c>
      <c r="I56" s="55" t="s">
        <v>1531</v>
      </c>
      <c r="J56" s="55" t="s">
        <v>2464</v>
      </c>
      <c r="K56" s="55" t="s">
        <v>1249</v>
      </c>
      <c r="L56" s="56">
        <v>0.441</v>
      </c>
      <c r="X56" s="55">
        <v>49</v>
      </c>
      <c r="Y56" s="55" t="s">
        <v>1250</v>
      </c>
      <c r="Z56" s="55" t="s">
        <v>1260</v>
      </c>
      <c r="AA56" s="55">
        <v>38</v>
      </c>
      <c r="AB56" s="55">
        <v>0.25</v>
      </c>
      <c r="AD56" s="12">
        <v>49</v>
      </c>
      <c r="AE56" s="12" t="s">
        <v>1261</v>
      </c>
      <c r="AF56" s="12" t="s">
        <v>2171</v>
      </c>
      <c r="AG56" s="12" t="s">
        <v>665</v>
      </c>
      <c r="AH56" s="12" t="s">
        <v>1233</v>
      </c>
      <c r="AJ56" s="55">
        <v>49</v>
      </c>
      <c r="AK56" s="55" t="s">
        <v>1706</v>
      </c>
      <c r="AL56" s="55" t="s">
        <v>1251</v>
      </c>
      <c r="AM56" s="55" t="s">
        <v>1643</v>
      </c>
      <c r="AN56" s="55" t="s">
        <v>1258</v>
      </c>
      <c r="AO56" s="55">
        <v>0.8</v>
      </c>
      <c r="AQ56" s="55">
        <v>49</v>
      </c>
      <c r="AR56" s="55" t="s">
        <v>1678</v>
      </c>
      <c r="AS56" s="55" t="s">
        <v>1251</v>
      </c>
      <c r="AT56" s="55" t="s">
        <v>1017</v>
      </c>
      <c r="AU56" s="55" t="s">
        <v>1258</v>
      </c>
      <c r="AV56" s="55">
        <v>1.05</v>
      </c>
      <c r="AX56" s="55">
        <v>49</v>
      </c>
      <c r="AY56" s="55" t="s">
        <v>1250</v>
      </c>
      <c r="AZ56" s="55" t="s">
        <v>1251</v>
      </c>
      <c r="BA56" s="55">
        <v>6</v>
      </c>
      <c r="BB56" s="55">
        <v>6</v>
      </c>
      <c r="BC56" s="55" t="s">
        <v>1249</v>
      </c>
      <c r="BD56" s="55">
        <v>0.86</v>
      </c>
      <c r="BF56" s="55">
        <v>49</v>
      </c>
      <c r="BG56" s="55" t="s">
        <v>1678</v>
      </c>
      <c r="BH56" s="55" t="s">
        <v>1251</v>
      </c>
      <c r="BI56" s="55">
        <v>11</v>
      </c>
      <c r="BJ56" s="55">
        <v>999</v>
      </c>
      <c r="BK56" s="55">
        <v>11</v>
      </c>
      <c r="BL56" s="55">
        <v>999</v>
      </c>
      <c r="BM56" s="55" t="s">
        <v>1258</v>
      </c>
      <c r="BN56" s="55">
        <v>1</v>
      </c>
      <c r="BP56" s="55">
        <v>49</v>
      </c>
      <c r="BQ56" s="55" t="s">
        <v>1250</v>
      </c>
      <c r="BR56" s="55" t="s">
        <v>1251</v>
      </c>
      <c r="BS56" s="55" t="s">
        <v>134</v>
      </c>
      <c r="BT56" s="55" t="s">
        <v>1869</v>
      </c>
      <c r="BU56" s="55">
        <v>8</v>
      </c>
      <c r="BV56" s="55">
        <v>9999</v>
      </c>
      <c r="BW56" s="55" t="s">
        <v>1249</v>
      </c>
      <c r="BX56" s="55">
        <v>0.95</v>
      </c>
      <c r="BZ56" s="55">
        <v>49</v>
      </c>
      <c r="CA56" s="55" t="s">
        <v>1706</v>
      </c>
      <c r="CB56" s="55" t="s">
        <v>1251</v>
      </c>
      <c r="CC56" s="55">
        <v>3</v>
      </c>
      <c r="CD56" s="55" t="s">
        <v>1258</v>
      </c>
      <c r="CE56" s="55">
        <v>1.5</v>
      </c>
      <c r="CG56" s="55">
        <v>49</v>
      </c>
      <c r="CH56" s="55" t="s">
        <v>1359</v>
      </c>
      <c r="CI56" s="55" t="s">
        <v>1251</v>
      </c>
      <c r="CJ56" s="55">
        <v>1000001</v>
      </c>
      <c r="CK56" s="55">
        <v>9999999999</v>
      </c>
      <c r="CL56" s="55" t="s">
        <v>1249</v>
      </c>
      <c r="CM56" s="55">
        <v>0.85</v>
      </c>
      <c r="CZ56" s="55">
        <v>49</v>
      </c>
      <c r="DA56" s="55" t="s">
        <v>1246</v>
      </c>
      <c r="DB56" s="55" t="s">
        <v>1251</v>
      </c>
      <c r="DC56" s="55">
        <v>9</v>
      </c>
      <c r="DD56" s="55" t="s">
        <v>1249</v>
      </c>
      <c r="DE56" s="55">
        <v>2</v>
      </c>
      <c r="DG56" s="55">
        <v>49</v>
      </c>
      <c r="DH56" s="55" t="s">
        <v>1246</v>
      </c>
      <c r="DI56" s="55" t="s">
        <v>1251</v>
      </c>
      <c r="DJ56" s="55" t="s">
        <v>2418</v>
      </c>
      <c r="DK56" s="55" t="s">
        <v>1249</v>
      </c>
      <c r="DL56" s="55">
        <v>1</v>
      </c>
      <c r="DN56" s="55">
        <v>49</v>
      </c>
      <c r="DO56" s="55" t="s">
        <v>42</v>
      </c>
      <c r="DP56" s="55" t="s">
        <v>1259</v>
      </c>
      <c r="DQ56" s="55" t="s">
        <v>1260</v>
      </c>
      <c r="DR56" s="55" t="s">
        <v>1261</v>
      </c>
      <c r="DS56" s="55">
        <v>33145</v>
      </c>
      <c r="DT56" s="55">
        <v>10000</v>
      </c>
      <c r="DU56" s="55" t="s">
        <v>1249</v>
      </c>
      <c r="DV56" s="55">
        <v>1</v>
      </c>
      <c r="DX56" s="55">
        <v>49</v>
      </c>
      <c r="DY56" s="55" t="s">
        <v>1566</v>
      </c>
      <c r="DZ56" s="55" t="s">
        <v>1251</v>
      </c>
      <c r="EA56" s="55">
        <v>25000</v>
      </c>
      <c r="EB56" s="20"/>
      <c r="EC56" s="55" t="s">
        <v>1258</v>
      </c>
      <c r="ED56" s="55">
        <v>0.85</v>
      </c>
      <c r="EM56" s="55">
        <v>49</v>
      </c>
      <c r="EN56" s="55" t="s">
        <v>1313</v>
      </c>
      <c r="EO56" s="55" t="s">
        <v>1251</v>
      </c>
      <c r="EP56" s="55">
        <v>5</v>
      </c>
      <c r="EQ56" s="55">
        <v>-1</v>
      </c>
      <c r="ER56" s="55">
        <v>-1</v>
      </c>
      <c r="ES56" s="55" t="s">
        <v>1249</v>
      </c>
      <c r="ET56" s="55">
        <v>1.43</v>
      </c>
      <c r="EV56" s="55">
        <v>49</v>
      </c>
      <c r="EW56" s="55" t="s">
        <v>42</v>
      </c>
      <c r="EX56" s="55" t="s">
        <v>1260</v>
      </c>
      <c r="EY56" s="55">
        <v>3</v>
      </c>
      <c r="EZ56" s="55">
        <v>0</v>
      </c>
      <c r="FA56" s="55">
        <v>1994</v>
      </c>
      <c r="FB56" s="55" t="s">
        <v>1361</v>
      </c>
      <c r="FC56" s="55" t="s">
        <v>1249</v>
      </c>
      <c r="FD56" s="55">
        <v>5.25</v>
      </c>
      <c r="FF56" s="55">
        <v>49</v>
      </c>
      <c r="FG56" s="55" t="s">
        <v>42</v>
      </c>
      <c r="FH56" s="55" t="s">
        <v>763</v>
      </c>
      <c r="FI56" s="55">
        <v>3</v>
      </c>
      <c r="FJ56" s="55">
        <v>260000</v>
      </c>
      <c r="FK56" s="55" t="s">
        <v>1249</v>
      </c>
      <c r="FL56" s="55">
        <v>0.57</v>
      </c>
      <c r="IJ56" s="55">
        <v>49</v>
      </c>
      <c r="IK56" s="55" t="s">
        <v>2094</v>
      </c>
      <c r="IL56" s="55" t="s">
        <v>1251</v>
      </c>
      <c r="IM56" s="55">
        <v>500000</v>
      </c>
      <c r="IN56" s="55" t="s">
        <v>1258</v>
      </c>
      <c r="IO56" s="55">
        <v>25</v>
      </c>
      <c r="IW56" s="55">
        <v>49</v>
      </c>
      <c r="IX56" s="55" t="s">
        <v>1250</v>
      </c>
      <c r="IY56" s="55" t="s">
        <v>1343</v>
      </c>
      <c r="IZ56" s="55" t="s">
        <v>1266</v>
      </c>
      <c r="JA56" s="55">
        <v>350</v>
      </c>
      <c r="JW56" s="12">
        <v>49</v>
      </c>
      <c r="JX56" s="12" t="s">
        <v>665</v>
      </c>
      <c r="JY56" s="12" t="s">
        <v>2321</v>
      </c>
      <c r="KA56" s="12">
        <v>49</v>
      </c>
      <c r="KB56" s="12" t="s">
        <v>2465</v>
      </c>
      <c r="KC56" s="12">
        <v>0.3</v>
      </c>
      <c r="KF56" s="12" t="s">
        <v>1261</v>
      </c>
      <c r="KG56" s="12" t="s">
        <v>2181</v>
      </c>
      <c r="KH56" s="12">
        <v>100</v>
      </c>
      <c r="KJ56" s="12">
        <v>49</v>
      </c>
      <c r="KK56" s="12" t="s">
        <v>1246</v>
      </c>
      <c r="KL56" s="12" t="s">
        <v>2420</v>
      </c>
      <c r="KM56" s="12">
        <v>0.01</v>
      </c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12" t="s">
        <v>2466</v>
      </c>
      <c r="NH56" s="7"/>
      <c r="NI56" s="7"/>
      <c r="NJ56" s="7"/>
      <c r="NK56" s="12" t="s">
        <v>2467</v>
      </c>
      <c r="NL56" s="7"/>
      <c r="NM56" s="12" t="s">
        <v>2468</v>
      </c>
      <c r="NN56" s="7"/>
      <c r="NO56" s="7"/>
      <c r="NP56" s="7"/>
      <c r="NQ56" s="7"/>
      <c r="NR56" s="7"/>
      <c r="NS56" s="12" t="s">
        <v>2469</v>
      </c>
      <c r="NT56" s="7"/>
      <c r="NU56" s="12" t="s">
        <v>1771</v>
      </c>
      <c r="NV56" s="7"/>
      <c r="NW56" s="7"/>
      <c r="NX56" s="7"/>
      <c r="NY56" s="12" t="s">
        <v>2470</v>
      </c>
      <c r="NZ56" s="7"/>
      <c r="OA56" s="12" t="s">
        <v>2388</v>
      </c>
      <c r="OB56" s="7"/>
      <c r="OC56" s="12" t="s">
        <v>2025</v>
      </c>
      <c r="OD56" s="7"/>
      <c r="OE56" s="12" t="s">
        <v>1423</v>
      </c>
      <c r="OF56" s="7"/>
      <c r="OG56" s="12" t="s">
        <v>1746</v>
      </c>
      <c r="OH56" s="7"/>
      <c r="OI56" s="7"/>
      <c r="OJ56" s="7"/>
      <c r="OK56" s="7"/>
      <c r="OL56" s="7"/>
      <c r="OM56" s="7"/>
      <c r="ON56" s="7"/>
      <c r="OO56" s="12" t="s">
        <v>2471</v>
      </c>
      <c r="OP56" s="7"/>
      <c r="OQ56" s="12" t="s">
        <v>2472</v>
      </c>
      <c r="OR56" s="7"/>
      <c r="OS56" s="12" t="s">
        <v>2421</v>
      </c>
      <c r="OT56" s="7"/>
      <c r="OU56" s="12" t="s">
        <v>1781</v>
      </c>
      <c r="OV56" s="7"/>
      <c r="OW56" s="7"/>
      <c r="OX56" s="7"/>
      <c r="OY56" s="7"/>
      <c r="OZ56" s="7"/>
      <c r="PA56" s="7"/>
      <c r="PB56" s="7"/>
      <c r="PC56" s="7"/>
      <c r="PD56" s="7"/>
      <c r="PE56" s="12" t="s">
        <v>2473</v>
      </c>
      <c r="PF56" s="7"/>
      <c r="PG56" s="12" t="s">
        <v>2474</v>
      </c>
      <c r="PH56" s="7"/>
      <c r="PI56" s="12" t="s">
        <v>1955</v>
      </c>
      <c r="PJ56" s="7"/>
      <c r="PK56" s="7"/>
      <c r="PL56" s="7"/>
      <c r="PM56" s="7"/>
      <c r="PN56" s="7"/>
      <c r="PO56" s="7"/>
      <c r="PP56" s="7"/>
      <c r="PQ56" s="12" t="s">
        <v>1846</v>
      </c>
      <c r="PR56" s="7"/>
      <c r="PS56" s="12" t="s">
        <v>2475</v>
      </c>
      <c r="PT56" s="7"/>
      <c r="PU56" s="7"/>
      <c r="PV56" s="7"/>
      <c r="PW56" s="12" t="s">
        <v>750</v>
      </c>
      <c r="PX56" s="7"/>
      <c r="PY56" s="7"/>
      <c r="PZ56" s="7"/>
      <c r="QA56" s="12" t="s">
        <v>2476</v>
      </c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U56" s="13" t="s">
        <v>2477</v>
      </c>
      <c r="QV56" s="13">
        <v>4</v>
      </c>
      <c r="QX56" s="13" t="s">
        <v>2466</v>
      </c>
      <c r="QZ56" s="13" t="s">
        <v>2467</v>
      </c>
      <c r="RA56" s="6" t="s">
        <v>2468</v>
      </c>
      <c r="RD56" s="14" t="s">
        <v>2463</v>
      </c>
      <c r="RE56" s="13" t="s">
        <v>1771</v>
      </c>
      <c r="RG56" s="13" t="s">
        <v>2478</v>
      </c>
      <c r="RH56" s="5" t="s">
        <v>2388</v>
      </c>
      <c r="RI56" s="14" t="s">
        <v>2025</v>
      </c>
      <c r="RJ56" s="13" t="s">
        <v>1423</v>
      </c>
      <c r="RK56" s="6" t="s">
        <v>2479</v>
      </c>
      <c r="RO56" s="14" t="s">
        <v>2471</v>
      </c>
      <c r="RP56" s="13" t="s">
        <v>2472</v>
      </c>
      <c r="RQ56" s="5" t="s">
        <v>2421</v>
      </c>
      <c r="RR56" s="13" t="s">
        <v>1781</v>
      </c>
      <c r="RW56" s="14" t="s">
        <v>2473</v>
      </c>
      <c r="RX56" s="13" t="s">
        <v>2279</v>
      </c>
      <c r="RY56" s="6" t="s">
        <v>1955</v>
      </c>
      <c r="SC56" s="14" t="s">
        <v>1846</v>
      </c>
      <c r="SD56" s="13" t="s">
        <v>2475</v>
      </c>
      <c r="SF56" s="13" t="s">
        <v>979</v>
      </c>
      <c r="SI56" s="13" t="s">
        <v>2476</v>
      </c>
      <c r="SN56" s="13" t="s">
        <v>2480</v>
      </c>
    </row>
    <row r="57" ht="14.25" customHeight="1" outlineLevel="1" spans="7:508">
      <c r="G57" s="55">
        <v>50</v>
      </c>
      <c r="H57" s="55" t="s">
        <v>42</v>
      </c>
      <c r="I57" s="55" t="s">
        <v>1531</v>
      </c>
      <c r="J57" s="55" t="s">
        <v>2481</v>
      </c>
      <c r="K57" s="55" t="s">
        <v>1249</v>
      </c>
      <c r="L57" s="55">
        <v>0.42</v>
      </c>
      <c r="X57" s="55">
        <v>50</v>
      </c>
      <c r="Y57" s="55" t="s">
        <v>1250</v>
      </c>
      <c r="Z57" s="55" t="s">
        <v>1260</v>
      </c>
      <c r="AA57" s="55">
        <v>39</v>
      </c>
      <c r="AB57" s="55">
        <v>0.25</v>
      </c>
      <c r="AD57" s="12">
        <v>50</v>
      </c>
      <c r="AE57" s="12" t="s">
        <v>1261</v>
      </c>
      <c r="AF57" s="12" t="s">
        <v>1846</v>
      </c>
      <c r="AG57" s="12" t="s">
        <v>665</v>
      </c>
      <c r="AH57" s="12" t="s">
        <v>1233</v>
      </c>
      <c r="AJ57" s="55">
        <v>50</v>
      </c>
      <c r="AK57" s="55" t="s">
        <v>1250</v>
      </c>
      <c r="AL57" s="55" t="s">
        <v>1251</v>
      </c>
      <c r="AM57" s="55" t="s">
        <v>1643</v>
      </c>
      <c r="AN57" s="55" t="s">
        <v>1249</v>
      </c>
      <c r="AO57" s="55">
        <v>0.95</v>
      </c>
      <c r="AQ57" s="55">
        <v>50</v>
      </c>
      <c r="AR57" s="55" t="s">
        <v>1706</v>
      </c>
      <c r="AS57" s="55" t="s">
        <v>1251</v>
      </c>
      <c r="AT57" s="55" t="s">
        <v>1017</v>
      </c>
      <c r="AU57" s="55" t="s">
        <v>1258</v>
      </c>
      <c r="AV57" s="55">
        <v>1.05</v>
      </c>
      <c r="AX57" s="55">
        <v>50</v>
      </c>
      <c r="AY57" s="55" t="s">
        <v>1250</v>
      </c>
      <c r="AZ57" s="55" t="s">
        <v>1251</v>
      </c>
      <c r="BA57" s="55">
        <v>7</v>
      </c>
      <c r="BB57" s="55">
        <v>7</v>
      </c>
      <c r="BC57" s="55" t="s">
        <v>1249</v>
      </c>
      <c r="BD57" s="55">
        <v>0.88</v>
      </c>
      <c r="BF57" s="55">
        <v>50</v>
      </c>
      <c r="BG57" s="55" t="s">
        <v>1706</v>
      </c>
      <c r="BH57" s="55" t="s">
        <v>1251</v>
      </c>
      <c r="BI57" s="55">
        <v>11</v>
      </c>
      <c r="BJ57" s="55">
        <v>999</v>
      </c>
      <c r="BK57" s="55">
        <v>11</v>
      </c>
      <c r="BL57" s="55">
        <v>999</v>
      </c>
      <c r="BM57" s="55" t="s">
        <v>1258</v>
      </c>
      <c r="BN57" s="55">
        <v>1</v>
      </c>
      <c r="BP57" s="55">
        <v>50</v>
      </c>
      <c r="BQ57" s="55" t="s">
        <v>1250</v>
      </c>
      <c r="BR57" s="55" t="s">
        <v>1251</v>
      </c>
      <c r="BS57" s="55" t="s">
        <v>134</v>
      </c>
      <c r="BT57" s="55" t="s">
        <v>1916</v>
      </c>
      <c r="BU57" s="55">
        <v>8</v>
      </c>
      <c r="BV57" s="55">
        <v>9999</v>
      </c>
      <c r="BW57" s="55" t="s">
        <v>1249</v>
      </c>
      <c r="BX57" s="55">
        <v>0.95</v>
      </c>
      <c r="BZ57" s="55">
        <v>50</v>
      </c>
      <c r="CA57" s="55" t="s">
        <v>1706</v>
      </c>
      <c r="CB57" s="55" t="s">
        <v>1251</v>
      </c>
      <c r="CC57" s="55">
        <v>4</v>
      </c>
      <c r="CD57" s="55" t="s">
        <v>1258</v>
      </c>
      <c r="CE57" s="55">
        <v>2</v>
      </c>
      <c r="CG57" s="55">
        <v>50</v>
      </c>
      <c r="CH57" s="55" t="s">
        <v>1678</v>
      </c>
      <c r="CI57" s="55" t="s">
        <v>1251</v>
      </c>
      <c r="CJ57" s="55">
        <v>0</v>
      </c>
      <c r="CK57" s="55">
        <v>99999</v>
      </c>
      <c r="CL57" s="55" t="s">
        <v>1258</v>
      </c>
      <c r="CM57" s="55">
        <v>2</v>
      </c>
      <c r="CZ57" s="55">
        <v>50</v>
      </c>
      <c r="DA57" s="55" t="s">
        <v>1309</v>
      </c>
      <c r="DB57" s="55" t="s">
        <v>1251</v>
      </c>
      <c r="DC57" s="55">
        <v>9</v>
      </c>
      <c r="DD57" s="55" t="s">
        <v>1249</v>
      </c>
      <c r="DE57" s="55">
        <v>2</v>
      </c>
      <c r="DG57" s="55">
        <v>50</v>
      </c>
      <c r="DH57" s="55" t="s">
        <v>1309</v>
      </c>
      <c r="DI57" s="55" t="s">
        <v>1251</v>
      </c>
      <c r="DJ57" s="55" t="s">
        <v>2418</v>
      </c>
      <c r="DK57" s="55" t="s">
        <v>1249</v>
      </c>
      <c r="DL57" s="55">
        <v>1</v>
      </c>
      <c r="DN57" s="55">
        <v>50</v>
      </c>
      <c r="DO57" s="55" t="s">
        <v>42</v>
      </c>
      <c r="DP57" s="55" t="s">
        <v>1259</v>
      </c>
      <c r="DQ57" s="55" t="s">
        <v>1260</v>
      </c>
      <c r="DR57" s="55" t="s">
        <v>1261</v>
      </c>
      <c r="DS57" s="55">
        <v>33146</v>
      </c>
      <c r="DT57" s="55">
        <v>10000</v>
      </c>
      <c r="DU57" s="55" t="s">
        <v>1249</v>
      </c>
      <c r="DV57" s="55">
        <v>1</v>
      </c>
      <c r="DX57" s="55">
        <v>50</v>
      </c>
      <c r="DY57" s="55" t="s">
        <v>1566</v>
      </c>
      <c r="DZ57" s="55" t="s">
        <v>1251</v>
      </c>
      <c r="EA57" s="55">
        <v>500</v>
      </c>
      <c r="EB57" s="20"/>
      <c r="EC57" s="55" t="s">
        <v>1258</v>
      </c>
      <c r="ED57" s="55">
        <v>1.1</v>
      </c>
      <c r="EM57" s="55">
        <v>50</v>
      </c>
      <c r="EN57" s="55" t="s">
        <v>1313</v>
      </c>
      <c r="EO57" s="55" t="s">
        <v>1251</v>
      </c>
      <c r="EP57" s="55">
        <v>6</v>
      </c>
      <c r="EQ57" s="55">
        <v>835</v>
      </c>
      <c r="ER57" s="55">
        <v>997</v>
      </c>
      <c r="ES57" s="55" t="s">
        <v>1249</v>
      </c>
      <c r="ET57" s="55">
        <v>0.75</v>
      </c>
      <c r="EV57" s="55">
        <v>50</v>
      </c>
      <c r="EW57" s="55" t="s">
        <v>42</v>
      </c>
      <c r="EX57" s="55" t="s">
        <v>1260</v>
      </c>
      <c r="EY57" s="55">
        <v>3</v>
      </c>
      <c r="EZ57" s="55">
        <v>1995</v>
      </c>
      <c r="FA57" s="55">
        <v>2999</v>
      </c>
      <c r="FB57" s="55" t="s">
        <v>1361</v>
      </c>
      <c r="FC57" s="55" t="s">
        <v>1249</v>
      </c>
      <c r="FD57" s="55">
        <v>6</v>
      </c>
      <c r="FF57" s="55">
        <v>50</v>
      </c>
      <c r="FG57" s="55" t="s">
        <v>42</v>
      </c>
      <c r="FH57" s="55" t="s">
        <v>763</v>
      </c>
      <c r="FI57" s="55">
        <v>3</v>
      </c>
      <c r="FJ57" s="55">
        <v>400000</v>
      </c>
      <c r="FK57" s="55" t="s">
        <v>1249</v>
      </c>
      <c r="FL57" s="55">
        <v>0.57</v>
      </c>
      <c r="IJ57" s="55">
        <v>50</v>
      </c>
      <c r="IK57" s="55" t="s">
        <v>2052</v>
      </c>
      <c r="IL57" s="55" t="s">
        <v>1251</v>
      </c>
      <c r="IM57" s="55">
        <v>500000</v>
      </c>
      <c r="IN57" s="55" t="s">
        <v>1258</v>
      </c>
      <c r="IO57" s="55">
        <v>25</v>
      </c>
      <c r="IW57" s="55">
        <v>50</v>
      </c>
      <c r="IX57" s="55" t="s">
        <v>1250</v>
      </c>
      <c r="IY57" s="55" t="s">
        <v>1343</v>
      </c>
      <c r="IZ57" s="55" t="s">
        <v>1314</v>
      </c>
      <c r="JA57" s="55">
        <v>350</v>
      </c>
      <c r="JW57" s="12">
        <v>50</v>
      </c>
      <c r="JX57" s="12" t="s">
        <v>665</v>
      </c>
      <c r="JY57" s="12" t="s">
        <v>1955</v>
      </c>
      <c r="KA57" s="12">
        <v>50</v>
      </c>
      <c r="KB57" s="12" t="s">
        <v>2482</v>
      </c>
      <c r="KC57" s="12">
        <v>0.4</v>
      </c>
      <c r="KF57" s="12" t="s">
        <v>1261</v>
      </c>
      <c r="KG57" s="12" t="s">
        <v>2272</v>
      </c>
      <c r="KH57" s="12">
        <v>100</v>
      </c>
      <c r="KJ57" s="12">
        <v>50</v>
      </c>
      <c r="KK57" s="12" t="s">
        <v>1309</v>
      </c>
      <c r="KL57" s="12" t="s">
        <v>2420</v>
      </c>
      <c r="KM57" s="12">
        <v>0.01</v>
      </c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12" t="s">
        <v>2483</v>
      </c>
      <c r="NH57" s="7"/>
      <c r="NI57" s="7"/>
      <c r="NJ57" s="7"/>
      <c r="NK57" s="12" t="s">
        <v>1933</v>
      </c>
      <c r="NL57" s="7"/>
      <c r="NM57" s="12" t="s">
        <v>1724</v>
      </c>
      <c r="NN57" s="7"/>
      <c r="NO57" s="7"/>
      <c r="NP57" s="7"/>
      <c r="NQ57" s="7"/>
      <c r="NR57" s="7"/>
      <c r="NS57" s="12" t="s">
        <v>2484</v>
      </c>
      <c r="NT57" s="7"/>
      <c r="NU57" s="12" t="s">
        <v>1797</v>
      </c>
      <c r="NV57" s="7"/>
      <c r="NW57" s="7"/>
      <c r="NX57" s="7"/>
      <c r="NY57" s="12" t="s">
        <v>2485</v>
      </c>
      <c r="NZ57" s="7"/>
      <c r="OA57" s="12" t="s">
        <v>2486</v>
      </c>
      <c r="OB57" s="7"/>
      <c r="OC57" s="12" t="s">
        <v>1804</v>
      </c>
      <c r="OD57" s="7"/>
      <c r="OE57" s="12" t="s">
        <v>1846</v>
      </c>
      <c r="OF57" s="7"/>
      <c r="OG57" s="12" t="s">
        <v>2487</v>
      </c>
      <c r="OH57" s="7"/>
      <c r="OI57" s="7"/>
      <c r="OJ57" s="7"/>
      <c r="OK57" s="7"/>
      <c r="OL57" s="7"/>
      <c r="OM57" s="7"/>
      <c r="ON57" s="7"/>
      <c r="OO57" s="12" t="s">
        <v>2488</v>
      </c>
      <c r="OP57" s="7"/>
      <c r="OQ57" s="12" t="s">
        <v>2489</v>
      </c>
      <c r="OR57" s="7"/>
      <c r="OS57" s="12" t="s">
        <v>2448</v>
      </c>
      <c r="OT57" s="7"/>
      <c r="OU57" s="12" t="s">
        <v>1277</v>
      </c>
      <c r="OV57" s="7"/>
      <c r="OW57" s="7"/>
      <c r="OX57" s="7"/>
      <c r="OY57" s="7"/>
      <c r="OZ57" s="7"/>
      <c r="PA57" s="7"/>
      <c r="PB57" s="7"/>
      <c r="PC57" s="7"/>
      <c r="PD57" s="7"/>
      <c r="PE57" s="12" t="s">
        <v>1775</v>
      </c>
      <c r="PF57" s="7"/>
      <c r="PG57" s="12" t="s">
        <v>2279</v>
      </c>
      <c r="PH57" s="7"/>
      <c r="PI57" s="12" t="s">
        <v>1620</v>
      </c>
      <c r="PJ57" s="7"/>
      <c r="PK57" s="7"/>
      <c r="PL57" s="7"/>
      <c r="PM57" s="7"/>
      <c r="PN57" s="7"/>
      <c r="PO57" s="7"/>
      <c r="PP57" s="7"/>
      <c r="PQ57" s="12" t="s">
        <v>2288</v>
      </c>
      <c r="PR57" s="7"/>
      <c r="PS57" s="12" t="s">
        <v>1739</v>
      </c>
      <c r="PT57" s="7"/>
      <c r="PU57" s="7"/>
      <c r="PV57" s="7"/>
      <c r="PW57" s="12" t="s">
        <v>1841</v>
      </c>
      <c r="PX57" s="7"/>
      <c r="PY57" s="7"/>
      <c r="PZ57" s="7"/>
      <c r="QA57" s="12" t="s">
        <v>2490</v>
      </c>
      <c r="QB57" s="7"/>
      <c r="QC57" s="7"/>
      <c r="QD57" s="7"/>
      <c r="QE57" s="7"/>
      <c r="QF57" s="7"/>
      <c r="QG57" s="7"/>
      <c r="QH57" s="7"/>
      <c r="QI57" s="7"/>
      <c r="QJ57" s="7"/>
      <c r="QK57" s="7"/>
      <c r="QL57" s="7"/>
      <c r="QM57" s="7"/>
      <c r="QU57" s="13" t="s">
        <v>1530</v>
      </c>
      <c r="QV57" s="13">
        <v>4</v>
      </c>
      <c r="QX57" s="13" t="s">
        <v>2483</v>
      </c>
      <c r="QZ57" s="13" t="s">
        <v>1933</v>
      </c>
      <c r="RA57" s="6" t="s">
        <v>1724</v>
      </c>
      <c r="RD57" s="14" t="s">
        <v>2480</v>
      </c>
      <c r="RE57" s="13" t="s">
        <v>1797</v>
      </c>
      <c r="RG57" s="13" t="s">
        <v>1932</v>
      </c>
      <c r="RH57" s="5" t="s">
        <v>2486</v>
      </c>
      <c r="RI57" s="14" t="s">
        <v>1804</v>
      </c>
      <c r="RJ57" s="13" t="s">
        <v>1846</v>
      </c>
      <c r="RK57" s="6" t="s">
        <v>2491</v>
      </c>
      <c r="RO57" s="14" t="s">
        <v>2488</v>
      </c>
      <c r="RP57" s="13" t="s">
        <v>2489</v>
      </c>
      <c r="RQ57" s="5" t="s">
        <v>2448</v>
      </c>
      <c r="RR57" s="13" t="s">
        <v>1277</v>
      </c>
      <c r="RW57" s="14" t="s">
        <v>1775</v>
      </c>
      <c r="RX57" s="13" t="s">
        <v>1932</v>
      </c>
      <c r="RY57" s="6" t="s">
        <v>1620</v>
      </c>
      <c r="SC57" s="14" t="s">
        <v>2288</v>
      </c>
      <c r="SD57" s="13" t="s">
        <v>1739</v>
      </c>
      <c r="SF57" s="13" t="s">
        <v>2249</v>
      </c>
      <c r="SI57" s="13" t="s">
        <v>2490</v>
      </c>
      <c r="SN57" s="13" t="s">
        <v>2492</v>
      </c>
    </row>
    <row r="58" ht="14.25" customHeight="1" outlineLevel="1" spans="7:508">
      <c r="G58" s="55">
        <v>51</v>
      </c>
      <c r="H58" s="55" t="s">
        <v>42</v>
      </c>
      <c r="I58" s="55" t="s">
        <v>1701</v>
      </c>
      <c r="J58" s="55" t="s">
        <v>2493</v>
      </c>
      <c r="K58" s="55" t="s">
        <v>1249</v>
      </c>
      <c r="L58" s="55">
        <v>0.42</v>
      </c>
      <c r="X58" s="55">
        <v>51</v>
      </c>
      <c r="Y58" s="55" t="s">
        <v>1250</v>
      </c>
      <c r="Z58" s="55" t="s">
        <v>1260</v>
      </c>
      <c r="AA58" s="55">
        <v>40</v>
      </c>
      <c r="AB58" s="55">
        <v>0.25</v>
      </c>
      <c r="AD58" s="12">
        <v>51</v>
      </c>
      <c r="AE58" s="12" t="s">
        <v>1261</v>
      </c>
      <c r="AF58" s="12" t="s">
        <v>2483</v>
      </c>
      <c r="AG58" s="12" t="s">
        <v>665</v>
      </c>
      <c r="AH58" s="12" t="s">
        <v>1233</v>
      </c>
      <c r="AJ58" s="55">
        <v>51</v>
      </c>
      <c r="AK58" s="55" t="s">
        <v>1232</v>
      </c>
      <c r="AL58" s="55" t="s">
        <v>1251</v>
      </c>
      <c r="AM58" s="55" t="s">
        <v>1485</v>
      </c>
      <c r="AN58" s="55" t="s">
        <v>1258</v>
      </c>
      <c r="AO58" s="55">
        <v>0.9</v>
      </c>
      <c r="AQ58" s="55">
        <v>51</v>
      </c>
      <c r="AR58" s="55" t="s">
        <v>1232</v>
      </c>
      <c r="AS58" s="55" t="s">
        <v>1251</v>
      </c>
      <c r="AT58" s="55" t="s">
        <v>1094</v>
      </c>
      <c r="AU58" s="55" t="s">
        <v>1258</v>
      </c>
      <c r="AV58" s="55">
        <v>1</v>
      </c>
      <c r="AX58" s="55">
        <v>51</v>
      </c>
      <c r="AY58" s="55" t="s">
        <v>1250</v>
      </c>
      <c r="AZ58" s="55" t="s">
        <v>1251</v>
      </c>
      <c r="BA58" s="55">
        <v>8</v>
      </c>
      <c r="BB58" s="55">
        <v>8</v>
      </c>
      <c r="BC58" s="55" t="s">
        <v>1249</v>
      </c>
      <c r="BD58" s="55">
        <v>0.9</v>
      </c>
      <c r="BF58" s="55">
        <v>51</v>
      </c>
      <c r="BG58" s="55" t="s">
        <v>1232</v>
      </c>
      <c r="BH58" s="55" t="s">
        <v>1251</v>
      </c>
      <c r="BI58" s="55">
        <v>11</v>
      </c>
      <c r="BJ58" s="55">
        <v>999</v>
      </c>
      <c r="BK58" s="55">
        <v>6</v>
      </c>
      <c r="BL58" s="55">
        <v>10</v>
      </c>
      <c r="BM58" s="55" t="s">
        <v>1258</v>
      </c>
      <c r="BN58" s="55">
        <v>0.975</v>
      </c>
      <c r="BP58" s="55">
        <v>51</v>
      </c>
      <c r="BQ58" s="55" t="s">
        <v>1250</v>
      </c>
      <c r="BR58" s="55" t="s">
        <v>1251</v>
      </c>
      <c r="BS58" s="55" t="s">
        <v>23</v>
      </c>
      <c r="BT58" s="55" t="s">
        <v>88</v>
      </c>
      <c r="BU58" s="55">
        <v>0</v>
      </c>
      <c r="BV58" s="55">
        <v>3</v>
      </c>
      <c r="BW58" s="55" t="s">
        <v>1249</v>
      </c>
      <c r="BX58" s="55">
        <v>1.05</v>
      </c>
      <c r="CG58" s="55">
        <v>51</v>
      </c>
      <c r="CH58" s="55" t="s">
        <v>1678</v>
      </c>
      <c r="CI58" s="55" t="s">
        <v>1251</v>
      </c>
      <c r="CJ58" s="55">
        <v>100000</v>
      </c>
      <c r="CK58" s="55">
        <v>149999</v>
      </c>
      <c r="CL58" s="55" t="s">
        <v>1258</v>
      </c>
      <c r="CM58" s="55">
        <v>1.35</v>
      </c>
      <c r="CZ58" s="55">
        <v>51</v>
      </c>
      <c r="DA58" s="55" t="s">
        <v>1232</v>
      </c>
      <c r="DB58" s="55" t="s">
        <v>1251</v>
      </c>
      <c r="DC58" s="55">
        <v>1</v>
      </c>
      <c r="DD58" s="55" t="s">
        <v>1258</v>
      </c>
      <c r="DE58" s="55">
        <v>1</v>
      </c>
      <c r="DG58" s="55">
        <v>51</v>
      </c>
      <c r="DH58" s="55" t="s">
        <v>42</v>
      </c>
      <c r="DI58" s="55" t="s">
        <v>1251</v>
      </c>
      <c r="DJ58" s="55" t="s">
        <v>2494</v>
      </c>
      <c r="DK58" s="55" t="s">
        <v>1249</v>
      </c>
      <c r="DL58" s="55">
        <v>1</v>
      </c>
      <c r="DN58" s="55">
        <v>51</v>
      </c>
      <c r="DO58" s="55" t="s">
        <v>42</v>
      </c>
      <c r="DP58" s="55" t="s">
        <v>1259</v>
      </c>
      <c r="DQ58" s="55" t="s">
        <v>1260</v>
      </c>
      <c r="DR58" s="55" t="s">
        <v>1261</v>
      </c>
      <c r="DS58" s="55">
        <v>33147</v>
      </c>
      <c r="DT58" s="55">
        <v>10000</v>
      </c>
      <c r="DU58" s="55" t="s">
        <v>1249</v>
      </c>
      <c r="DV58" s="55">
        <v>1</v>
      </c>
      <c r="DX58" s="55">
        <v>51</v>
      </c>
      <c r="DY58" s="55" t="s">
        <v>1566</v>
      </c>
      <c r="DZ58" s="55" t="s">
        <v>1251</v>
      </c>
      <c r="EA58" s="55">
        <v>5000</v>
      </c>
      <c r="EB58" s="20"/>
      <c r="EC58" s="55" t="s">
        <v>1258</v>
      </c>
      <c r="ED58" s="55">
        <v>0.9</v>
      </c>
      <c r="EM58" s="55">
        <v>51</v>
      </c>
      <c r="EN58" s="55" t="s">
        <v>1313</v>
      </c>
      <c r="EO58" s="55" t="s">
        <v>1251</v>
      </c>
      <c r="EP58" s="55">
        <v>6</v>
      </c>
      <c r="EQ58" s="55">
        <v>799</v>
      </c>
      <c r="ER58" s="55">
        <v>834</v>
      </c>
      <c r="ES58" s="55" t="s">
        <v>1249</v>
      </c>
      <c r="ET58" s="55">
        <v>0.8</v>
      </c>
      <c r="EV58" s="55">
        <v>51</v>
      </c>
      <c r="EW58" s="55" t="s">
        <v>42</v>
      </c>
      <c r="EX58" s="55" t="s">
        <v>1260</v>
      </c>
      <c r="EY58" s="55">
        <v>4</v>
      </c>
      <c r="EZ58" s="55">
        <v>0</v>
      </c>
      <c r="FA58" s="55">
        <v>1994</v>
      </c>
      <c r="FB58" s="55" t="s">
        <v>1361</v>
      </c>
      <c r="FC58" s="55" t="s">
        <v>1249</v>
      </c>
      <c r="FD58" s="55">
        <v>5.25</v>
      </c>
      <c r="FF58" s="55">
        <v>51</v>
      </c>
      <c r="FG58" s="55" t="s">
        <v>42</v>
      </c>
      <c r="FH58" s="55" t="s">
        <v>763</v>
      </c>
      <c r="FI58" s="55">
        <v>3</v>
      </c>
      <c r="FJ58" s="55">
        <v>530000</v>
      </c>
      <c r="FK58" s="55" t="s">
        <v>1249</v>
      </c>
      <c r="FL58" s="55">
        <v>0.57</v>
      </c>
      <c r="IW58" s="55">
        <v>51</v>
      </c>
      <c r="IX58" s="55" t="s">
        <v>1250</v>
      </c>
      <c r="IY58" s="55" t="s">
        <v>1470</v>
      </c>
      <c r="IZ58" s="55" t="s">
        <v>1266</v>
      </c>
      <c r="JA58" s="55">
        <v>500</v>
      </c>
      <c r="JW58" s="12">
        <v>51</v>
      </c>
      <c r="JX58" s="12" t="s">
        <v>665</v>
      </c>
      <c r="JY58" s="12" t="s">
        <v>1620</v>
      </c>
      <c r="KA58" s="12">
        <v>51</v>
      </c>
      <c r="KB58" s="12" t="s">
        <v>2495</v>
      </c>
      <c r="KC58" s="12">
        <v>0.3</v>
      </c>
      <c r="KF58" s="12" t="s">
        <v>1261</v>
      </c>
      <c r="KG58" s="12" t="s">
        <v>2382</v>
      </c>
      <c r="KH58" s="12">
        <v>100</v>
      </c>
      <c r="KJ58" s="12">
        <v>51</v>
      </c>
      <c r="KK58" s="12" t="s">
        <v>42</v>
      </c>
      <c r="KL58" s="12" t="s">
        <v>2496</v>
      </c>
      <c r="KM58" s="12">
        <v>0.01</v>
      </c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12" t="s">
        <v>2497</v>
      </c>
      <c r="NH58" s="7"/>
      <c r="NI58" s="7"/>
      <c r="NJ58" s="7"/>
      <c r="NK58" s="12" t="s">
        <v>2498</v>
      </c>
      <c r="NL58" s="7"/>
      <c r="NM58" s="12" t="s">
        <v>1887</v>
      </c>
      <c r="NN58" s="7"/>
      <c r="NO58" s="7"/>
      <c r="NP58" s="7"/>
      <c r="NQ58" s="7"/>
      <c r="NR58" s="7"/>
      <c r="NS58" s="12" t="s">
        <v>2499</v>
      </c>
      <c r="NT58" s="7"/>
      <c r="NU58" s="12" t="s">
        <v>2086</v>
      </c>
      <c r="NV58" s="7"/>
      <c r="NW58" s="7"/>
      <c r="NX58" s="7"/>
      <c r="NY58" s="12" t="s">
        <v>2279</v>
      </c>
      <c r="NZ58" s="7"/>
      <c r="OA58" s="12" t="s">
        <v>1675</v>
      </c>
      <c r="OB58" s="7"/>
      <c r="OC58" s="12" t="s">
        <v>2500</v>
      </c>
      <c r="OD58" s="7"/>
      <c r="OE58" s="12" t="s">
        <v>2288</v>
      </c>
      <c r="OF58" s="7"/>
      <c r="OG58" s="12" t="s">
        <v>2501</v>
      </c>
      <c r="OH58" s="7"/>
      <c r="OI58" s="7"/>
      <c r="OJ58" s="7"/>
      <c r="OK58" s="7"/>
      <c r="OL58" s="7"/>
      <c r="OM58" s="7"/>
      <c r="ON58" s="7"/>
      <c r="OO58" s="12" t="s">
        <v>1955</v>
      </c>
      <c r="OP58" s="7"/>
      <c r="OQ58" s="12" t="s">
        <v>2502</v>
      </c>
      <c r="OR58" s="7"/>
      <c r="OS58" s="12" t="s">
        <v>2503</v>
      </c>
      <c r="OT58" s="7"/>
      <c r="OU58" s="12" t="s">
        <v>1804</v>
      </c>
      <c r="OV58" s="7"/>
      <c r="OW58" s="7"/>
      <c r="OX58" s="7"/>
      <c r="OY58" s="7"/>
      <c r="OZ58" s="7"/>
      <c r="PA58" s="7"/>
      <c r="PB58" s="7"/>
      <c r="PC58" s="7"/>
      <c r="PD58" s="7"/>
      <c r="PE58" s="12" t="s">
        <v>1007</v>
      </c>
      <c r="PF58" s="7"/>
      <c r="PG58" s="12" t="s">
        <v>1932</v>
      </c>
      <c r="PH58" s="7"/>
      <c r="PI58" s="12" t="s">
        <v>1591</v>
      </c>
      <c r="PJ58" s="7"/>
      <c r="PK58" s="7"/>
      <c r="PL58" s="7"/>
      <c r="PM58" s="7"/>
      <c r="PN58" s="7"/>
      <c r="PO58" s="7"/>
      <c r="PP58" s="7"/>
      <c r="PQ58" s="12" t="s">
        <v>2504</v>
      </c>
      <c r="PR58" s="7"/>
      <c r="PS58" s="12" t="s">
        <v>2242</v>
      </c>
      <c r="PT58" s="7"/>
      <c r="PU58" s="7"/>
      <c r="PV58" s="7"/>
      <c r="PW58" s="12" t="s">
        <v>1273</v>
      </c>
      <c r="PX58" s="7"/>
      <c r="PY58" s="7"/>
      <c r="PZ58" s="7"/>
      <c r="QA58" s="12" t="s">
        <v>2505</v>
      </c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U58" s="13" t="s">
        <v>2356</v>
      </c>
      <c r="QV58" s="13">
        <v>4</v>
      </c>
      <c r="QX58" s="13" t="s">
        <v>1915</v>
      </c>
      <c r="QZ58" s="13" t="s">
        <v>2498</v>
      </c>
      <c r="RA58" s="6" t="s">
        <v>1887</v>
      </c>
      <c r="RD58" s="14" t="s">
        <v>2506</v>
      </c>
      <c r="RE58" s="13" t="s">
        <v>2086</v>
      </c>
      <c r="RG58" s="13" t="s">
        <v>1846</v>
      </c>
      <c r="RH58" s="5" t="s">
        <v>1675</v>
      </c>
      <c r="RI58" s="14" t="s">
        <v>2500</v>
      </c>
      <c r="RJ58" s="13" t="s">
        <v>2288</v>
      </c>
      <c r="RK58" s="6" t="s">
        <v>2507</v>
      </c>
      <c r="RO58" s="14" t="s">
        <v>1955</v>
      </c>
      <c r="RP58" s="13" t="s">
        <v>2502</v>
      </c>
      <c r="RQ58" s="5" t="s">
        <v>2503</v>
      </c>
      <c r="RR58" s="13" t="s">
        <v>1804</v>
      </c>
      <c r="RW58" s="14" t="s">
        <v>1007</v>
      </c>
      <c r="RX58" s="13" t="s">
        <v>2241</v>
      </c>
      <c r="RY58" s="6" t="s">
        <v>1591</v>
      </c>
      <c r="SC58" s="14" t="s">
        <v>2504</v>
      </c>
      <c r="SD58" s="13" t="s">
        <v>2242</v>
      </c>
      <c r="SF58" s="13" t="s">
        <v>1592</v>
      </c>
      <c r="SI58" s="13" t="s">
        <v>2505</v>
      </c>
      <c r="SN58" s="13" t="s">
        <v>2508</v>
      </c>
    </row>
    <row r="59" ht="14.25" customHeight="1" outlineLevel="1" spans="7:508">
      <c r="G59" s="55">
        <v>52</v>
      </c>
      <c r="H59" s="55" t="s">
        <v>42</v>
      </c>
      <c r="I59" s="55" t="s">
        <v>1756</v>
      </c>
      <c r="J59" s="55" t="s">
        <v>2162</v>
      </c>
      <c r="K59" s="55" t="s">
        <v>1249</v>
      </c>
      <c r="L59" s="55">
        <v>0.31</v>
      </c>
      <c r="X59" s="55">
        <v>52</v>
      </c>
      <c r="Y59" s="55" t="s">
        <v>1250</v>
      </c>
      <c r="Z59" s="55" t="s">
        <v>1260</v>
      </c>
      <c r="AA59" s="55">
        <v>41</v>
      </c>
      <c r="AB59" s="55">
        <v>0.25</v>
      </c>
      <c r="AD59" s="12">
        <v>52</v>
      </c>
      <c r="AE59" s="12" t="s">
        <v>1261</v>
      </c>
      <c r="AF59" s="12" t="s">
        <v>2509</v>
      </c>
      <c r="AG59" s="12" t="s">
        <v>665</v>
      </c>
      <c r="AH59" s="12" t="s">
        <v>1233</v>
      </c>
      <c r="AJ59" s="55">
        <v>52</v>
      </c>
      <c r="AK59" s="55" t="s">
        <v>1566</v>
      </c>
      <c r="AL59" s="55" t="s">
        <v>1251</v>
      </c>
      <c r="AM59" s="55" t="s">
        <v>1485</v>
      </c>
      <c r="AN59" s="55" t="s">
        <v>1258</v>
      </c>
      <c r="AO59" s="55">
        <v>0.9</v>
      </c>
      <c r="AQ59" s="55">
        <v>52</v>
      </c>
      <c r="AR59" s="55" t="s">
        <v>1566</v>
      </c>
      <c r="AS59" s="55" t="s">
        <v>1251</v>
      </c>
      <c r="AT59" s="55" t="s">
        <v>1094</v>
      </c>
      <c r="AU59" s="55" t="s">
        <v>1258</v>
      </c>
      <c r="AV59" s="55">
        <v>1</v>
      </c>
      <c r="AX59" s="55">
        <v>52</v>
      </c>
      <c r="AY59" s="55" t="s">
        <v>1250</v>
      </c>
      <c r="AZ59" s="55" t="s">
        <v>1251</v>
      </c>
      <c r="BA59" s="55">
        <v>9</v>
      </c>
      <c r="BB59" s="55">
        <v>9</v>
      </c>
      <c r="BC59" s="55" t="s">
        <v>1249</v>
      </c>
      <c r="BD59" s="55">
        <v>0.91</v>
      </c>
      <c r="BF59" s="55">
        <v>52</v>
      </c>
      <c r="BG59" s="55" t="s">
        <v>1566</v>
      </c>
      <c r="BH59" s="55" t="s">
        <v>1251</v>
      </c>
      <c r="BI59" s="55">
        <v>11</v>
      </c>
      <c r="BJ59" s="55">
        <v>999</v>
      </c>
      <c r="BK59" s="55">
        <v>6</v>
      </c>
      <c r="BL59" s="55">
        <v>10</v>
      </c>
      <c r="BM59" s="55" t="s">
        <v>1258</v>
      </c>
      <c r="BN59" s="55">
        <v>0.975</v>
      </c>
      <c r="BP59" s="55">
        <v>52</v>
      </c>
      <c r="BQ59" s="55" t="s">
        <v>1250</v>
      </c>
      <c r="BR59" s="55" t="s">
        <v>1251</v>
      </c>
      <c r="BS59" s="55" t="s">
        <v>23</v>
      </c>
      <c r="BT59" s="55" t="s">
        <v>88</v>
      </c>
      <c r="BU59" s="55">
        <v>4</v>
      </c>
      <c r="BV59" s="55">
        <v>7</v>
      </c>
      <c r="BW59" s="55" t="s">
        <v>1249</v>
      </c>
      <c r="BX59" s="55">
        <v>1</v>
      </c>
      <c r="CG59" s="55">
        <v>52</v>
      </c>
      <c r="CH59" s="55" t="s">
        <v>1678</v>
      </c>
      <c r="CI59" s="55" t="s">
        <v>1251</v>
      </c>
      <c r="CJ59" s="55">
        <v>150000</v>
      </c>
      <c r="CK59" s="55">
        <v>249999</v>
      </c>
      <c r="CL59" s="55" t="s">
        <v>1258</v>
      </c>
      <c r="CM59" s="55">
        <v>1.2</v>
      </c>
      <c r="CZ59" s="55">
        <v>52</v>
      </c>
      <c r="DA59" s="55" t="s">
        <v>1566</v>
      </c>
      <c r="DB59" s="55" t="s">
        <v>1251</v>
      </c>
      <c r="DC59" s="55">
        <v>1</v>
      </c>
      <c r="DD59" s="55" t="s">
        <v>1258</v>
      </c>
      <c r="DE59" s="55">
        <v>1</v>
      </c>
      <c r="DG59" s="55">
        <v>52</v>
      </c>
      <c r="DH59" s="55" t="s">
        <v>1313</v>
      </c>
      <c r="DI59" s="55" t="s">
        <v>1251</v>
      </c>
      <c r="DJ59" s="55" t="s">
        <v>2494</v>
      </c>
      <c r="DK59" s="55" t="s">
        <v>1249</v>
      </c>
      <c r="DL59" s="55">
        <v>1</v>
      </c>
      <c r="DN59" s="55">
        <v>52</v>
      </c>
      <c r="DO59" s="55" t="s">
        <v>42</v>
      </c>
      <c r="DP59" s="55" t="s">
        <v>1259</v>
      </c>
      <c r="DQ59" s="55" t="s">
        <v>1260</v>
      </c>
      <c r="DR59" s="55" t="s">
        <v>1261</v>
      </c>
      <c r="DS59" s="55">
        <v>33149</v>
      </c>
      <c r="DT59" s="55">
        <v>10000</v>
      </c>
      <c r="DU59" s="55" t="s">
        <v>1249</v>
      </c>
      <c r="DV59" s="55">
        <v>1</v>
      </c>
      <c r="DX59" s="55">
        <v>52</v>
      </c>
      <c r="DY59" s="55" t="s">
        <v>1566</v>
      </c>
      <c r="DZ59" s="55" t="s">
        <v>1251</v>
      </c>
      <c r="EA59" s="55">
        <v>50000</v>
      </c>
      <c r="EB59" s="20"/>
      <c r="EC59" s="55" t="s">
        <v>1258</v>
      </c>
      <c r="ED59" s="55">
        <v>0.8</v>
      </c>
      <c r="EM59" s="55">
        <v>52</v>
      </c>
      <c r="EN59" s="55" t="s">
        <v>1313</v>
      </c>
      <c r="EO59" s="55" t="s">
        <v>1251</v>
      </c>
      <c r="EP59" s="55">
        <v>6</v>
      </c>
      <c r="EQ59" s="55">
        <v>769</v>
      </c>
      <c r="ER59" s="55">
        <v>798</v>
      </c>
      <c r="ES59" s="55" t="s">
        <v>1249</v>
      </c>
      <c r="ET59" s="55">
        <v>0.85</v>
      </c>
      <c r="EV59" s="55">
        <v>52</v>
      </c>
      <c r="EW59" s="55" t="s">
        <v>42</v>
      </c>
      <c r="EX59" s="55" t="s">
        <v>1260</v>
      </c>
      <c r="EY59" s="55">
        <v>4</v>
      </c>
      <c r="EZ59" s="55">
        <v>1995</v>
      </c>
      <c r="FA59" s="55">
        <v>2999</v>
      </c>
      <c r="FB59" s="55" t="s">
        <v>1361</v>
      </c>
      <c r="FC59" s="55" t="s">
        <v>1249</v>
      </c>
      <c r="FD59" s="55">
        <v>6</v>
      </c>
      <c r="FF59" s="55">
        <v>52</v>
      </c>
      <c r="FG59" s="55" t="s">
        <v>42</v>
      </c>
      <c r="FH59" s="55" t="s">
        <v>763</v>
      </c>
      <c r="FI59" s="55">
        <v>3</v>
      </c>
      <c r="FJ59" s="55">
        <v>540000</v>
      </c>
      <c r="FK59" s="55" t="s">
        <v>1249</v>
      </c>
      <c r="FL59" s="55">
        <v>0.57</v>
      </c>
      <c r="IW59" s="55">
        <v>52</v>
      </c>
      <c r="IX59" s="55" t="s">
        <v>1250</v>
      </c>
      <c r="IY59" s="55" t="s">
        <v>1470</v>
      </c>
      <c r="IZ59" s="55" t="s">
        <v>1314</v>
      </c>
      <c r="JA59" s="55">
        <v>500</v>
      </c>
      <c r="JW59" s="12">
        <v>52</v>
      </c>
      <c r="JX59" s="12" t="s">
        <v>665</v>
      </c>
      <c r="JY59" s="12" t="s">
        <v>1591</v>
      </c>
      <c r="KA59" s="12">
        <v>52</v>
      </c>
      <c r="KB59" s="12" t="s">
        <v>2510</v>
      </c>
      <c r="KC59" s="12">
        <v>0.3</v>
      </c>
      <c r="KJ59" s="12">
        <v>52</v>
      </c>
      <c r="KK59" s="12" t="s">
        <v>1313</v>
      </c>
      <c r="KL59" s="12" t="s">
        <v>2496</v>
      </c>
      <c r="KM59" s="12">
        <v>0.01</v>
      </c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12" t="s">
        <v>1915</v>
      </c>
      <c r="NH59" s="7"/>
      <c r="NI59" s="7"/>
      <c r="NJ59" s="7"/>
      <c r="NK59" s="12" t="s">
        <v>2511</v>
      </c>
      <c r="NL59" s="7"/>
      <c r="NM59" s="12" t="s">
        <v>2512</v>
      </c>
      <c r="NN59" s="7"/>
      <c r="NO59" s="7"/>
      <c r="NP59" s="7"/>
      <c r="NQ59" s="7"/>
      <c r="NR59" s="7"/>
      <c r="NS59" s="12" t="s">
        <v>2513</v>
      </c>
      <c r="NT59" s="7"/>
      <c r="NU59" s="12" t="s">
        <v>938</v>
      </c>
      <c r="NV59" s="7"/>
      <c r="NW59" s="7"/>
      <c r="NX59" s="7"/>
      <c r="NY59" s="12" t="s">
        <v>2478</v>
      </c>
      <c r="NZ59" s="7"/>
      <c r="OA59" s="12" t="s">
        <v>2126</v>
      </c>
      <c r="OB59" s="7"/>
      <c r="OC59" s="12" t="s">
        <v>2349</v>
      </c>
      <c r="OD59" s="7"/>
      <c r="OE59" s="12" t="s">
        <v>2514</v>
      </c>
      <c r="OF59" s="7"/>
      <c r="OG59" s="12" t="s">
        <v>1007</v>
      </c>
      <c r="OH59" s="7"/>
      <c r="OI59" s="7"/>
      <c r="OJ59" s="7"/>
      <c r="OK59" s="7"/>
      <c r="OL59" s="7"/>
      <c r="OM59" s="7"/>
      <c r="ON59" s="7"/>
      <c r="OO59" s="12" t="s">
        <v>2515</v>
      </c>
      <c r="OP59" s="7"/>
      <c r="OQ59" s="12" t="s">
        <v>2516</v>
      </c>
      <c r="OR59" s="7"/>
      <c r="OS59" s="12" t="s">
        <v>2517</v>
      </c>
      <c r="OT59" s="7"/>
      <c r="OU59" s="12" t="s">
        <v>1903</v>
      </c>
      <c r="OV59" s="7"/>
      <c r="OW59" s="7"/>
      <c r="OX59" s="7"/>
      <c r="OY59" s="7"/>
      <c r="OZ59" s="7"/>
      <c r="PA59" s="7"/>
      <c r="PB59" s="7"/>
      <c r="PC59" s="7"/>
      <c r="PD59" s="7"/>
      <c r="PE59" s="12" t="s">
        <v>1960</v>
      </c>
      <c r="PF59" s="7"/>
      <c r="PG59" s="12" t="s">
        <v>2241</v>
      </c>
      <c r="PH59" s="7"/>
      <c r="PI59" s="12" t="s">
        <v>1868</v>
      </c>
      <c r="PJ59" s="7"/>
      <c r="PK59" s="7"/>
      <c r="PL59" s="7"/>
      <c r="PM59" s="7"/>
      <c r="PN59" s="7"/>
      <c r="PO59" s="7"/>
      <c r="PP59" s="7"/>
      <c r="PQ59" s="12" t="s">
        <v>2518</v>
      </c>
      <c r="PR59" s="7"/>
      <c r="PS59" s="12" t="s">
        <v>2519</v>
      </c>
      <c r="PT59" s="7"/>
      <c r="PU59" s="7"/>
      <c r="PV59" s="7"/>
      <c r="PW59" s="12" t="s">
        <v>1509</v>
      </c>
      <c r="PX59" s="7"/>
      <c r="PY59" s="7"/>
      <c r="PZ59" s="7"/>
      <c r="QA59" s="12" t="s">
        <v>2520</v>
      </c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U59" s="13" t="s">
        <v>2521</v>
      </c>
      <c r="QV59" s="13">
        <v>4</v>
      </c>
      <c r="QX59" s="13" t="s">
        <v>2497</v>
      </c>
      <c r="QZ59" s="13" t="s">
        <v>2511</v>
      </c>
      <c r="RA59" s="6" t="s">
        <v>2512</v>
      </c>
      <c r="RD59" s="14" t="s">
        <v>2450</v>
      </c>
      <c r="RE59" s="13" t="s">
        <v>938</v>
      </c>
      <c r="RG59" s="13" t="s">
        <v>2288</v>
      </c>
      <c r="RH59" s="5" t="s">
        <v>2126</v>
      </c>
      <c r="RI59" s="14" t="s">
        <v>2349</v>
      </c>
      <c r="RJ59" s="13" t="s">
        <v>2514</v>
      </c>
      <c r="RK59" s="6" t="s">
        <v>2522</v>
      </c>
      <c r="RO59" s="14" t="s">
        <v>2515</v>
      </c>
      <c r="RP59" s="13" t="s">
        <v>2516</v>
      </c>
      <c r="RQ59" s="5" t="s">
        <v>2517</v>
      </c>
      <c r="RR59" s="13" t="s">
        <v>1903</v>
      </c>
      <c r="RW59" s="14" t="s">
        <v>1960</v>
      </c>
      <c r="RX59" s="13" t="s">
        <v>2474</v>
      </c>
      <c r="RY59" s="6" t="s">
        <v>1868</v>
      </c>
      <c r="SC59" s="14" t="s">
        <v>2518</v>
      </c>
      <c r="SD59" s="13" t="s">
        <v>2523</v>
      </c>
      <c r="SF59" s="13" t="s">
        <v>2524</v>
      </c>
      <c r="SI59" s="13" t="s">
        <v>2520</v>
      </c>
      <c r="SN59" s="13" t="s">
        <v>2525</v>
      </c>
    </row>
    <row r="60" ht="14.25" customHeight="1" outlineLevel="1" spans="7:508">
      <c r="G60" s="55">
        <v>53</v>
      </c>
      <c r="H60" s="55" t="s">
        <v>42</v>
      </c>
      <c r="I60" s="55" t="s">
        <v>1756</v>
      </c>
      <c r="J60" s="55" t="s">
        <v>2526</v>
      </c>
      <c r="K60" s="55" t="s">
        <v>1249</v>
      </c>
      <c r="L60" s="55">
        <v>0.31</v>
      </c>
      <c r="X60" s="55">
        <v>53</v>
      </c>
      <c r="Y60" s="55" t="s">
        <v>1250</v>
      </c>
      <c r="Z60" s="55" t="s">
        <v>1260</v>
      </c>
      <c r="AA60" s="55">
        <v>42</v>
      </c>
      <c r="AB60" s="55">
        <v>0.25</v>
      </c>
      <c r="AD60" s="12">
        <v>53</v>
      </c>
      <c r="AE60" s="12" t="s">
        <v>1261</v>
      </c>
      <c r="AF60" s="12" t="s">
        <v>1205</v>
      </c>
      <c r="AG60" s="12" t="s">
        <v>905</v>
      </c>
      <c r="AH60" s="12" t="s">
        <v>1603</v>
      </c>
      <c r="AJ60" s="55">
        <v>53</v>
      </c>
      <c r="AK60" s="55" t="s">
        <v>1678</v>
      </c>
      <c r="AL60" s="55" t="s">
        <v>1251</v>
      </c>
      <c r="AM60" s="55" t="s">
        <v>1485</v>
      </c>
      <c r="AN60" s="55" t="s">
        <v>1258</v>
      </c>
      <c r="AO60" s="55">
        <v>0.9</v>
      </c>
      <c r="AQ60" s="55">
        <v>53</v>
      </c>
      <c r="AR60" s="55" t="s">
        <v>1678</v>
      </c>
      <c r="AS60" s="55" t="s">
        <v>1251</v>
      </c>
      <c r="AT60" s="55" t="s">
        <v>1094</v>
      </c>
      <c r="AU60" s="55" t="s">
        <v>1258</v>
      </c>
      <c r="AV60" s="55">
        <v>1</v>
      </c>
      <c r="AX60" s="55">
        <v>53</v>
      </c>
      <c r="AY60" s="55" t="s">
        <v>42</v>
      </c>
      <c r="AZ60" s="55" t="s">
        <v>1251</v>
      </c>
      <c r="BA60" s="55">
        <v>0</v>
      </c>
      <c r="BB60" s="55">
        <v>0</v>
      </c>
      <c r="BC60" s="55" t="s">
        <v>1249</v>
      </c>
      <c r="BD60" s="55">
        <v>0.8</v>
      </c>
      <c r="BF60" s="55">
        <v>53</v>
      </c>
      <c r="BG60" s="55" t="s">
        <v>1678</v>
      </c>
      <c r="BH60" s="55" t="s">
        <v>1251</v>
      </c>
      <c r="BI60" s="55">
        <v>11</v>
      </c>
      <c r="BJ60" s="55">
        <v>999</v>
      </c>
      <c r="BK60" s="55">
        <v>6</v>
      </c>
      <c r="BL60" s="55">
        <v>10</v>
      </c>
      <c r="BM60" s="55" t="s">
        <v>1258</v>
      </c>
      <c r="BN60" s="55">
        <v>0.975</v>
      </c>
      <c r="BP60" s="55">
        <v>53</v>
      </c>
      <c r="BQ60" s="55" t="s">
        <v>1250</v>
      </c>
      <c r="BR60" s="55" t="s">
        <v>1251</v>
      </c>
      <c r="BS60" s="55" t="s">
        <v>23</v>
      </c>
      <c r="BT60" s="55" t="s">
        <v>88</v>
      </c>
      <c r="BU60" s="55">
        <v>8</v>
      </c>
      <c r="BV60" s="55">
        <v>9999</v>
      </c>
      <c r="BW60" s="55" t="s">
        <v>1249</v>
      </c>
      <c r="BX60" s="55">
        <v>0.95</v>
      </c>
      <c r="CG60" s="55">
        <v>53</v>
      </c>
      <c r="CH60" s="55" t="s">
        <v>1678</v>
      </c>
      <c r="CI60" s="55" t="s">
        <v>1251</v>
      </c>
      <c r="CJ60" s="55">
        <v>250000</v>
      </c>
      <c r="CK60" s="55">
        <v>349999</v>
      </c>
      <c r="CL60" s="55" t="s">
        <v>1258</v>
      </c>
      <c r="CM60" s="55">
        <v>1</v>
      </c>
      <c r="CZ60" s="55">
        <v>53</v>
      </c>
      <c r="DA60" s="55" t="s">
        <v>1678</v>
      </c>
      <c r="DB60" s="55" t="s">
        <v>1251</v>
      </c>
      <c r="DC60" s="55">
        <v>1</v>
      </c>
      <c r="DD60" s="55" t="s">
        <v>1258</v>
      </c>
      <c r="DE60" s="55">
        <v>1</v>
      </c>
      <c r="DG60" s="55">
        <v>53</v>
      </c>
      <c r="DH60" s="55" t="s">
        <v>1359</v>
      </c>
      <c r="DI60" s="55" t="s">
        <v>1251</v>
      </c>
      <c r="DJ60" s="55" t="s">
        <v>2494</v>
      </c>
      <c r="DK60" s="55" t="s">
        <v>1249</v>
      </c>
      <c r="DL60" s="55">
        <v>1</v>
      </c>
      <c r="DN60" s="55">
        <v>53</v>
      </c>
      <c r="DO60" s="55" t="s">
        <v>42</v>
      </c>
      <c r="DP60" s="55" t="s">
        <v>1259</v>
      </c>
      <c r="DQ60" s="55" t="s">
        <v>1260</v>
      </c>
      <c r="DR60" s="55" t="s">
        <v>1261</v>
      </c>
      <c r="DS60" s="55">
        <v>33154</v>
      </c>
      <c r="DT60" s="55">
        <v>10000</v>
      </c>
      <c r="DU60" s="55" t="s">
        <v>1249</v>
      </c>
      <c r="DV60" s="55">
        <v>1</v>
      </c>
      <c r="DX60" s="55">
        <v>53</v>
      </c>
      <c r="DY60" s="55" t="s">
        <v>1678</v>
      </c>
      <c r="DZ60" s="55" t="s">
        <v>1251</v>
      </c>
      <c r="EA60" s="55">
        <v>1000</v>
      </c>
      <c r="EB60" s="20"/>
      <c r="EC60" s="55" t="s">
        <v>1258</v>
      </c>
      <c r="ED60" s="55">
        <v>1</v>
      </c>
      <c r="EM60" s="55">
        <v>53</v>
      </c>
      <c r="EN60" s="55" t="s">
        <v>1313</v>
      </c>
      <c r="EO60" s="55" t="s">
        <v>1251</v>
      </c>
      <c r="EP60" s="55">
        <v>6</v>
      </c>
      <c r="EQ60" s="55">
        <v>741</v>
      </c>
      <c r="ER60" s="55">
        <v>768</v>
      </c>
      <c r="ES60" s="55" t="s">
        <v>1249</v>
      </c>
      <c r="ET60" s="55">
        <v>0.9</v>
      </c>
      <c r="EV60" s="55">
        <v>53</v>
      </c>
      <c r="EW60" s="55" t="s">
        <v>42</v>
      </c>
      <c r="EX60" s="55" t="s">
        <v>1260</v>
      </c>
      <c r="EY60" s="55">
        <v>5</v>
      </c>
      <c r="EZ60" s="55">
        <v>0</v>
      </c>
      <c r="FA60" s="55">
        <v>1994</v>
      </c>
      <c r="FB60" s="55" t="s">
        <v>1361</v>
      </c>
      <c r="FC60" s="55" t="s">
        <v>1249</v>
      </c>
      <c r="FD60" s="55">
        <v>5.25</v>
      </c>
      <c r="FF60" s="55">
        <v>53</v>
      </c>
      <c r="FG60" s="55" t="s">
        <v>42</v>
      </c>
      <c r="FH60" s="55" t="s">
        <v>763</v>
      </c>
      <c r="FI60" s="55">
        <v>4</v>
      </c>
      <c r="FJ60" s="55">
        <v>0</v>
      </c>
      <c r="FK60" s="55" t="s">
        <v>1249</v>
      </c>
      <c r="FL60" s="55">
        <v>1.02</v>
      </c>
      <c r="IW60" s="55">
        <v>53</v>
      </c>
      <c r="IX60" s="55" t="s">
        <v>1250</v>
      </c>
      <c r="IY60" s="55" t="s">
        <v>1470</v>
      </c>
      <c r="IZ60" s="55" t="s">
        <v>1362</v>
      </c>
      <c r="JA60" s="55">
        <v>500</v>
      </c>
      <c r="JW60" s="12">
        <v>53</v>
      </c>
      <c r="JX60" s="12" t="s">
        <v>665</v>
      </c>
      <c r="JY60" s="12" t="s">
        <v>2421</v>
      </c>
      <c r="KA60" s="12">
        <v>53</v>
      </c>
      <c r="KB60" s="12" t="s">
        <v>2527</v>
      </c>
      <c r="KC60" s="12">
        <v>0.5</v>
      </c>
      <c r="KJ60" s="12">
        <v>53</v>
      </c>
      <c r="KK60" s="12" t="s">
        <v>1359</v>
      </c>
      <c r="KL60" s="12" t="s">
        <v>2496</v>
      </c>
      <c r="KM60" s="12">
        <v>0.01</v>
      </c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12" t="s">
        <v>2268</v>
      </c>
      <c r="NH60" s="7"/>
      <c r="NI60" s="7"/>
      <c r="NJ60" s="7"/>
      <c r="NK60" s="12" t="s">
        <v>2528</v>
      </c>
      <c r="NL60" s="7"/>
      <c r="NM60" s="12" t="s">
        <v>1808</v>
      </c>
      <c r="NN60" s="7"/>
      <c r="NO60" s="7"/>
      <c r="NP60" s="7"/>
      <c r="NQ60" s="7"/>
      <c r="NR60" s="7"/>
      <c r="NS60" s="12" t="s">
        <v>2268</v>
      </c>
      <c r="NT60" s="7"/>
      <c r="NU60" s="12" t="s">
        <v>1692</v>
      </c>
      <c r="NV60" s="7"/>
      <c r="NW60" s="7"/>
      <c r="NX60" s="7"/>
      <c r="NY60" s="12" t="s">
        <v>1932</v>
      </c>
      <c r="NZ60" s="7"/>
      <c r="OA60" s="12" t="s">
        <v>2529</v>
      </c>
      <c r="OB60" s="7"/>
      <c r="OC60" s="12" t="s">
        <v>1423</v>
      </c>
      <c r="OD60" s="7"/>
      <c r="OE60" s="12" t="s">
        <v>2530</v>
      </c>
      <c r="OF60" s="7"/>
      <c r="OG60" s="12" t="s">
        <v>2531</v>
      </c>
      <c r="OH60" s="7"/>
      <c r="OI60" s="7"/>
      <c r="OJ60" s="7"/>
      <c r="OK60" s="7"/>
      <c r="OL60" s="7"/>
      <c r="OM60" s="7"/>
      <c r="ON60" s="7"/>
      <c r="OO60" s="12" t="s">
        <v>2532</v>
      </c>
      <c r="OP60" s="7"/>
      <c r="OQ60" s="12" t="s">
        <v>1933</v>
      </c>
      <c r="OR60" s="7"/>
      <c r="OS60" s="12" t="s">
        <v>2533</v>
      </c>
      <c r="OT60" s="7"/>
      <c r="OU60" s="12" t="s">
        <v>2279</v>
      </c>
      <c r="OV60" s="7"/>
      <c r="OW60" s="7"/>
      <c r="OX60" s="7"/>
      <c r="OY60" s="7"/>
      <c r="OZ60" s="7"/>
      <c r="PA60" s="7"/>
      <c r="PB60" s="7"/>
      <c r="PC60" s="7"/>
      <c r="PD60" s="7"/>
      <c r="PE60" s="12" t="s">
        <v>2534</v>
      </c>
      <c r="PF60" s="7"/>
      <c r="PG60" s="12" t="s">
        <v>2535</v>
      </c>
      <c r="PH60" s="7"/>
      <c r="PI60" s="12" t="s">
        <v>2536</v>
      </c>
      <c r="PJ60" s="7"/>
      <c r="PK60" s="7"/>
      <c r="PL60" s="7"/>
      <c r="PM60" s="7"/>
      <c r="PN60" s="7"/>
      <c r="PO60" s="7"/>
      <c r="PP60" s="7"/>
      <c r="PQ60" s="12" t="s">
        <v>2537</v>
      </c>
      <c r="PR60" s="7"/>
      <c r="PS60" s="12" t="s">
        <v>1610</v>
      </c>
      <c r="PT60" s="7"/>
      <c r="PU60" s="7"/>
      <c r="PV60" s="7"/>
      <c r="PW60" s="12" t="s">
        <v>1460</v>
      </c>
      <c r="PX60" s="7"/>
      <c r="PY60" s="7"/>
      <c r="PZ60" s="7"/>
      <c r="QA60" s="12" t="s">
        <v>2538</v>
      </c>
      <c r="QB60" s="7"/>
      <c r="QC60" s="7"/>
      <c r="QD60" s="7"/>
      <c r="QE60" s="7"/>
      <c r="QF60" s="7"/>
      <c r="QG60" s="7"/>
      <c r="QH60" s="7"/>
      <c r="QI60" s="7"/>
      <c r="QJ60" s="7"/>
      <c r="QK60" s="7"/>
      <c r="QL60" s="7"/>
      <c r="QM60" s="7"/>
      <c r="QU60" s="13" t="s">
        <v>2539</v>
      </c>
      <c r="QV60" s="13">
        <v>4</v>
      </c>
      <c r="QX60" s="13" t="s">
        <v>2268</v>
      </c>
      <c r="QZ60" s="13" t="s">
        <v>2528</v>
      </c>
      <c r="RA60" s="6" t="s">
        <v>1808</v>
      </c>
      <c r="RD60" s="14" t="s">
        <v>2469</v>
      </c>
      <c r="RE60" s="13" t="s">
        <v>1692</v>
      </c>
      <c r="RG60" s="13" t="s">
        <v>1837</v>
      </c>
      <c r="RH60" s="5" t="s">
        <v>2529</v>
      </c>
      <c r="RI60" s="14" t="s">
        <v>1423</v>
      </c>
      <c r="RJ60" s="13" t="s">
        <v>2530</v>
      </c>
      <c r="RK60" s="6" t="s">
        <v>2540</v>
      </c>
      <c r="RO60" s="14" t="s">
        <v>2532</v>
      </c>
      <c r="RP60" s="13" t="s">
        <v>1933</v>
      </c>
      <c r="RQ60" s="5" t="s">
        <v>2533</v>
      </c>
      <c r="RR60" s="13" t="s">
        <v>2279</v>
      </c>
      <c r="RW60" s="14" t="s">
        <v>2534</v>
      </c>
      <c r="RX60" s="13" t="s">
        <v>2535</v>
      </c>
      <c r="RY60" s="6" t="s">
        <v>2536</v>
      </c>
      <c r="SC60" s="14" t="s">
        <v>2537</v>
      </c>
      <c r="SD60" s="13" t="s">
        <v>2519</v>
      </c>
      <c r="SF60" s="13" t="s">
        <v>1633</v>
      </c>
      <c r="SI60" s="13" t="s">
        <v>2538</v>
      </c>
      <c r="SN60" s="13" t="s">
        <v>2541</v>
      </c>
    </row>
    <row r="61" ht="14.25" customHeight="1" outlineLevel="1" spans="7:508">
      <c r="G61" s="55">
        <v>54</v>
      </c>
      <c r="H61" s="55" t="s">
        <v>42</v>
      </c>
      <c r="I61" s="55" t="s">
        <v>1756</v>
      </c>
      <c r="J61" s="55" t="s">
        <v>2542</v>
      </c>
      <c r="K61" s="55" t="s">
        <v>1249</v>
      </c>
      <c r="L61" s="56">
        <v>0.525</v>
      </c>
      <c r="X61" s="55">
        <v>54</v>
      </c>
      <c r="Y61" s="55" t="s">
        <v>1250</v>
      </c>
      <c r="Z61" s="55" t="s">
        <v>1260</v>
      </c>
      <c r="AA61" s="55">
        <v>43</v>
      </c>
      <c r="AB61" s="55">
        <v>0.25</v>
      </c>
      <c r="AD61" s="12">
        <v>54</v>
      </c>
      <c r="AE61" s="12" t="s">
        <v>1261</v>
      </c>
      <c r="AF61" s="12" t="s">
        <v>1570</v>
      </c>
      <c r="AG61" s="12" t="s">
        <v>905</v>
      </c>
      <c r="AH61" s="12" t="s">
        <v>1603</v>
      </c>
      <c r="AJ61" s="55">
        <v>54</v>
      </c>
      <c r="AK61" s="55" t="s">
        <v>1706</v>
      </c>
      <c r="AL61" s="55" t="s">
        <v>1251</v>
      </c>
      <c r="AM61" s="55" t="s">
        <v>1485</v>
      </c>
      <c r="AN61" s="55" t="s">
        <v>1258</v>
      </c>
      <c r="AO61" s="55">
        <v>0.9</v>
      </c>
      <c r="AQ61" s="55">
        <v>54</v>
      </c>
      <c r="AR61" s="55" t="s">
        <v>1706</v>
      </c>
      <c r="AS61" s="55" t="s">
        <v>1251</v>
      </c>
      <c r="AT61" s="55" t="s">
        <v>1094</v>
      </c>
      <c r="AU61" s="55" t="s">
        <v>1258</v>
      </c>
      <c r="AV61" s="55">
        <v>1</v>
      </c>
      <c r="AX61" s="55">
        <v>54</v>
      </c>
      <c r="AY61" s="55" t="s">
        <v>42</v>
      </c>
      <c r="AZ61" s="55" t="s">
        <v>1251</v>
      </c>
      <c r="BA61" s="55">
        <v>1</v>
      </c>
      <c r="BB61" s="55">
        <v>1</v>
      </c>
      <c r="BC61" s="55" t="s">
        <v>1249</v>
      </c>
      <c r="BD61" s="55">
        <v>0.8</v>
      </c>
      <c r="BF61" s="55">
        <v>54</v>
      </c>
      <c r="BG61" s="55" t="s">
        <v>1706</v>
      </c>
      <c r="BH61" s="55" t="s">
        <v>1251</v>
      </c>
      <c r="BI61" s="55">
        <v>11</v>
      </c>
      <c r="BJ61" s="55">
        <v>999</v>
      </c>
      <c r="BK61" s="55">
        <v>6</v>
      </c>
      <c r="BL61" s="55">
        <v>10</v>
      </c>
      <c r="BM61" s="55" t="s">
        <v>1258</v>
      </c>
      <c r="BN61" s="55">
        <v>0.975</v>
      </c>
      <c r="BP61" s="55">
        <v>54</v>
      </c>
      <c r="BQ61" s="55" t="s">
        <v>1250</v>
      </c>
      <c r="BR61" s="55" t="s">
        <v>1251</v>
      </c>
      <c r="BS61" s="55" t="s">
        <v>23</v>
      </c>
      <c r="BT61" s="55" t="s">
        <v>1360</v>
      </c>
      <c r="BU61" s="55">
        <v>0</v>
      </c>
      <c r="BV61" s="55">
        <v>3</v>
      </c>
      <c r="BW61" s="55" t="s">
        <v>1249</v>
      </c>
      <c r="BX61" s="55">
        <v>1.05</v>
      </c>
      <c r="CG61" s="55">
        <v>54</v>
      </c>
      <c r="CH61" s="55" t="s">
        <v>1678</v>
      </c>
      <c r="CI61" s="55" t="s">
        <v>1251</v>
      </c>
      <c r="CJ61" s="55">
        <v>350000</v>
      </c>
      <c r="CK61" s="55">
        <v>499999</v>
      </c>
      <c r="CL61" s="55" t="s">
        <v>1258</v>
      </c>
      <c r="CM61" s="55">
        <v>0.95</v>
      </c>
      <c r="CZ61" s="55">
        <v>54</v>
      </c>
      <c r="DA61" s="55" t="s">
        <v>1706</v>
      </c>
      <c r="DB61" s="55" t="s">
        <v>1251</v>
      </c>
      <c r="DC61" s="55">
        <v>1</v>
      </c>
      <c r="DD61" s="55" t="s">
        <v>1258</v>
      </c>
      <c r="DE61" s="55">
        <v>1</v>
      </c>
      <c r="DG61" s="55">
        <v>54</v>
      </c>
      <c r="DH61" s="55" t="s">
        <v>1246</v>
      </c>
      <c r="DI61" s="55" t="s">
        <v>1251</v>
      </c>
      <c r="DJ61" s="55" t="s">
        <v>2494</v>
      </c>
      <c r="DK61" s="55" t="s">
        <v>1249</v>
      </c>
      <c r="DL61" s="55">
        <v>1</v>
      </c>
      <c r="DN61" s="55">
        <v>54</v>
      </c>
      <c r="DO61" s="55" t="s">
        <v>42</v>
      </c>
      <c r="DP61" s="55" t="s">
        <v>1259</v>
      </c>
      <c r="DQ61" s="55" t="s">
        <v>1260</v>
      </c>
      <c r="DR61" s="55" t="s">
        <v>1261</v>
      </c>
      <c r="DS61" s="55">
        <v>33156</v>
      </c>
      <c r="DT61" s="55">
        <v>10000</v>
      </c>
      <c r="DU61" s="55" t="s">
        <v>1249</v>
      </c>
      <c r="DV61" s="55">
        <v>1</v>
      </c>
      <c r="DX61" s="63">
        <v>54</v>
      </c>
      <c r="DY61" s="63" t="s">
        <v>1678</v>
      </c>
      <c r="DZ61" s="63" t="s">
        <v>1251</v>
      </c>
      <c r="EA61" s="63">
        <v>10000</v>
      </c>
      <c r="EB61" s="20"/>
      <c r="EC61" s="55" t="s">
        <v>1258</v>
      </c>
      <c r="ED61" s="55">
        <v>0.875</v>
      </c>
      <c r="EM61" s="55">
        <v>54</v>
      </c>
      <c r="EN61" s="55" t="s">
        <v>1313</v>
      </c>
      <c r="EO61" s="55" t="s">
        <v>1251</v>
      </c>
      <c r="EP61" s="55">
        <v>6</v>
      </c>
      <c r="EQ61" s="55">
        <v>0</v>
      </c>
      <c r="ER61" s="55">
        <v>548</v>
      </c>
      <c r="ES61" s="55" t="s">
        <v>1249</v>
      </c>
      <c r="ET61" s="55">
        <v>4</v>
      </c>
      <c r="EV61" s="55">
        <v>54</v>
      </c>
      <c r="EW61" s="55" t="s">
        <v>42</v>
      </c>
      <c r="EX61" s="55" t="s">
        <v>1260</v>
      </c>
      <c r="EY61" s="55">
        <v>5</v>
      </c>
      <c r="EZ61" s="55">
        <v>1995</v>
      </c>
      <c r="FA61" s="55">
        <v>2999</v>
      </c>
      <c r="FB61" s="55" t="s">
        <v>1361</v>
      </c>
      <c r="FC61" s="55" t="s">
        <v>1249</v>
      </c>
      <c r="FD61" s="55">
        <v>6</v>
      </c>
      <c r="FF61" s="55">
        <v>54</v>
      </c>
      <c r="FG61" s="55" t="s">
        <v>42</v>
      </c>
      <c r="FH61" s="55" t="s">
        <v>763</v>
      </c>
      <c r="FI61" s="55">
        <v>4</v>
      </c>
      <c r="FJ61" s="55">
        <v>1000</v>
      </c>
      <c r="FK61" s="55" t="s">
        <v>1249</v>
      </c>
      <c r="FL61" s="55">
        <v>1.02</v>
      </c>
      <c r="IW61" s="55">
        <v>54</v>
      </c>
      <c r="IX61" s="55" t="s">
        <v>1250</v>
      </c>
      <c r="IY61" s="55" t="s">
        <v>1470</v>
      </c>
      <c r="IZ61" s="55" t="s">
        <v>1407</v>
      </c>
      <c r="JA61" s="55">
        <v>500</v>
      </c>
      <c r="JW61" s="12">
        <v>54</v>
      </c>
      <c r="JX61" s="12" t="s">
        <v>665</v>
      </c>
      <c r="JY61" s="12" t="s">
        <v>2195</v>
      </c>
      <c r="KA61" s="12">
        <v>54</v>
      </c>
      <c r="KB61" s="12" t="s">
        <v>2543</v>
      </c>
      <c r="KC61" s="12">
        <v>0.3</v>
      </c>
      <c r="KJ61" s="12">
        <v>54</v>
      </c>
      <c r="KK61" s="12" t="s">
        <v>1246</v>
      </c>
      <c r="KL61" s="12" t="s">
        <v>2496</v>
      </c>
      <c r="KM61" s="12">
        <v>0.01</v>
      </c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12" t="s">
        <v>2544</v>
      </c>
      <c r="NH61" s="7"/>
      <c r="NI61" s="7"/>
      <c r="NJ61" s="7"/>
      <c r="NK61" s="12" t="s">
        <v>2466</v>
      </c>
      <c r="NL61" s="7"/>
      <c r="NM61" s="12" t="s">
        <v>2545</v>
      </c>
      <c r="NN61" s="7"/>
      <c r="NO61" s="7"/>
      <c r="NP61" s="7"/>
      <c r="NQ61" s="7"/>
      <c r="NR61" s="7"/>
      <c r="NS61" s="12" t="s">
        <v>2546</v>
      </c>
      <c r="NT61" s="7"/>
      <c r="NU61" s="12" t="s">
        <v>2547</v>
      </c>
      <c r="NV61" s="7"/>
      <c r="NW61" s="7"/>
      <c r="NX61" s="7"/>
      <c r="NY61" s="12" t="s">
        <v>1846</v>
      </c>
      <c r="NZ61" s="7"/>
      <c r="OA61" s="12" t="s">
        <v>2548</v>
      </c>
      <c r="OB61" s="7"/>
      <c r="OC61" s="12" t="s">
        <v>1932</v>
      </c>
      <c r="OD61" s="7"/>
      <c r="OE61" s="12" t="s">
        <v>2405</v>
      </c>
      <c r="OF61" s="7"/>
      <c r="OG61" s="12" t="s">
        <v>2549</v>
      </c>
      <c r="OH61" s="7"/>
      <c r="OI61" s="7"/>
      <c r="OJ61" s="7"/>
      <c r="OK61" s="7"/>
      <c r="OL61" s="7"/>
      <c r="OM61" s="7"/>
      <c r="ON61" s="7"/>
      <c r="OO61" s="12" t="s">
        <v>2550</v>
      </c>
      <c r="OP61" s="7"/>
      <c r="OQ61" s="12" t="s">
        <v>2498</v>
      </c>
      <c r="OR61" s="7"/>
      <c r="OS61" s="12" t="s">
        <v>2551</v>
      </c>
      <c r="OT61" s="7"/>
      <c r="OU61" s="12" t="s">
        <v>1932</v>
      </c>
      <c r="OV61" s="7"/>
      <c r="OW61" s="7"/>
      <c r="OX61" s="7"/>
      <c r="OY61" s="7"/>
      <c r="OZ61" s="7"/>
      <c r="PA61" s="7"/>
      <c r="PB61" s="7"/>
      <c r="PC61" s="7"/>
      <c r="PD61" s="7"/>
      <c r="PE61" s="12" t="s">
        <v>2413</v>
      </c>
      <c r="PF61" s="7"/>
      <c r="PG61" s="12" t="s">
        <v>2552</v>
      </c>
      <c r="PH61" s="7"/>
      <c r="PI61" s="12" t="s">
        <v>2486</v>
      </c>
      <c r="PJ61" s="7"/>
      <c r="PK61" s="7"/>
      <c r="PL61" s="7"/>
      <c r="PM61" s="7"/>
      <c r="PN61" s="7"/>
      <c r="PO61" s="7"/>
      <c r="PP61" s="7"/>
      <c r="PQ61" s="12" t="s">
        <v>2428</v>
      </c>
      <c r="PR61" s="7"/>
      <c r="PS61" s="12" t="s">
        <v>2553</v>
      </c>
      <c r="PT61" s="7"/>
      <c r="PU61" s="7"/>
      <c r="PV61" s="7"/>
      <c r="PW61" s="12" t="s">
        <v>2030</v>
      </c>
      <c r="PX61" s="7"/>
      <c r="PY61" s="7"/>
      <c r="PZ61" s="7"/>
      <c r="QA61" s="12" t="s">
        <v>2554</v>
      </c>
      <c r="QB61" s="7"/>
      <c r="QC61" s="7"/>
      <c r="QD61" s="7"/>
      <c r="QE61" s="7"/>
      <c r="QF61" s="7"/>
      <c r="QG61" s="7"/>
      <c r="QH61" s="7"/>
      <c r="QI61" s="7"/>
      <c r="QJ61" s="7"/>
      <c r="QK61" s="7"/>
      <c r="QL61" s="7"/>
      <c r="QM61" s="7"/>
      <c r="QU61" s="13" t="s">
        <v>2555</v>
      </c>
      <c r="QV61" s="13">
        <v>4</v>
      </c>
      <c r="QX61" s="13" t="s">
        <v>2544</v>
      </c>
      <c r="QZ61" s="13" t="s">
        <v>2466</v>
      </c>
      <c r="RA61" s="6" t="s">
        <v>2545</v>
      </c>
      <c r="RD61" s="14" t="s">
        <v>2484</v>
      </c>
      <c r="RE61" s="13" t="s">
        <v>2547</v>
      </c>
      <c r="RG61" s="13" t="s">
        <v>2556</v>
      </c>
      <c r="RH61" s="5" t="s">
        <v>2548</v>
      </c>
      <c r="RI61" s="14" t="s">
        <v>1932</v>
      </c>
      <c r="RJ61" s="13" t="s">
        <v>2405</v>
      </c>
      <c r="RK61" s="6" t="s">
        <v>2557</v>
      </c>
      <c r="RO61" s="14" t="s">
        <v>2550</v>
      </c>
      <c r="RP61" s="13" t="s">
        <v>2498</v>
      </c>
      <c r="RQ61" s="5" t="s">
        <v>2551</v>
      </c>
      <c r="RR61" s="13" t="s">
        <v>1932</v>
      </c>
      <c r="RW61" s="14" t="s">
        <v>2413</v>
      </c>
      <c r="RX61" s="13" t="s">
        <v>2552</v>
      </c>
      <c r="RY61" s="6" t="s">
        <v>2486</v>
      </c>
      <c r="SC61" s="14" t="s">
        <v>2428</v>
      </c>
      <c r="SD61" s="13" t="s">
        <v>1610</v>
      </c>
      <c r="SF61" s="13" t="s">
        <v>2558</v>
      </c>
      <c r="SI61" s="13" t="s">
        <v>2554</v>
      </c>
      <c r="SN61" s="13" t="s">
        <v>2506</v>
      </c>
    </row>
    <row r="62" ht="14.25" customHeight="1" outlineLevel="1" spans="7:508">
      <c r="G62" s="55">
        <v>55</v>
      </c>
      <c r="H62" s="55" t="s">
        <v>42</v>
      </c>
      <c r="I62" s="55" t="s">
        <v>1410</v>
      </c>
      <c r="J62" s="55" t="s">
        <v>2559</v>
      </c>
      <c r="K62" s="55" t="s">
        <v>1249</v>
      </c>
      <c r="L62" s="55">
        <v>0.21</v>
      </c>
      <c r="X62" s="55">
        <v>55</v>
      </c>
      <c r="Y62" s="55" t="s">
        <v>1250</v>
      </c>
      <c r="Z62" s="55" t="s">
        <v>1260</v>
      </c>
      <c r="AA62" s="55">
        <v>44</v>
      </c>
      <c r="AB62" s="55">
        <v>0.25</v>
      </c>
      <c r="AD62" s="12">
        <v>55</v>
      </c>
      <c r="AE62" s="12" t="s">
        <v>1261</v>
      </c>
      <c r="AF62" s="12" t="s">
        <v>750</v>
      </c>
      <c r="AG62" s="12" t="s">
        <v>627</v>
      </c>
      <c r="AH62" s="12" t="s">
        <v>1564</v>
      </c>
      <c r="AJ62" s="55">
        <v>55</v>
      </c>
      <c r="AK62" s="55" t="s">
        <v>1250</v>
      </c>
      <c r="AL62" s="55" t="s">
        <v>1251</v>
      </c>
      <c r="AM62" s="55" t="s">
        <v>1485</v>
      </c>
      <c r="AN62" s="55" t="s">
        <v>1249</v>
      </c>
      <c r="AO62" s="55">
        <v>0.95</v>
      </c>
      <c r="AQ62" s="55">
        <v>55</v>
      </c>
      <c r="AR62" s="55" t="s">
        <v>1250</v>
      </c>
      <c r="AS62" s="55" t="s">
        <v>1251</v>
      </c>
      <c r="AT62" s="55" t="s">
        <v>766</v>
      </c>
      <c r="AU62" s="55" t="s">
        <v>1249</v>
      </c>
      <c r="AV62" s="55">
        <v>1</v>
      </c>
      <c r="AX62" s="55">
        <v>55</v>
      </c>
      <c r="AY62" s="55" t="s">
        <v>42</v>
      </c>
      <c r="AZ62" s="55" t="s">
        <v>1251</v>
      </c>
      <c r="BA62" s="55">
        <v>2</v>
      </c>
      <c r="BB62" s="55">
        <v>2</v>
      </c>
      <c r="BC62" s="55" t="s">
        <v>1249</v>
      </c>
      <c r="BD62" s="55">
        <v>0.8</v>
      </c>
      <c r="BP62" s="55">
        <v>55</v>
      </c>
      <c r="BQ62" s="55" t="s">
        <v>1250</v>
      </c>
      <c r="BR62" s="55" t="s">
        <v>1251</v>
      </c>
      <c r="BS62" s="55" t="s">
        <v>23</v>
      </c>
      <c r="BT62" s="55" t="s">
        <v>1360</v>
      </c>
      <c r="BU62" s="55">
        <v>4</v>
      </c>
      <c r="BV62" s="55">
        <v>7</v>
      </c>
      <c r="BW62" s="55" t="s">
        <v>1249</v>
      </c>
      <c r="BX62" s="55">
        <v>1</v>
      </c>
      <c r="CG62" s="55">
        <v>55</v>
      </c>
      <c r="CH62" s="55" t="s">
        <v>1678</v>
      </c>
      <c r="CI62" s="55" t="s">
        <v>1251</v>
      </c>
      <c r="CJ62" s="55">
        <v>500000</v>
      </c>
      <c r="CK62" s="55">
        <v>1000000</v>
      </c>
      <c r="CL62" s="55" t="s">
        <v>1258</v>
      </c>
      <c r="CM62" s="55">
        <v>0.9</v>
      </c>
      <c r="CZ62" s="55">
        <v>55</v>
      </c>
      <c r="DA62" s="55" t="s">
        <v>1232</v>
      </c>
      <c r="DB62" s="55" t="s">
        <v>1251</v>
      </c>
      <c r="DC62" s="55">
        <v>10</v>
      </c>
      <c r="DD62" s="55" t="s">
        <v>1258</v>
      </c>
      <c r="DE62" s="55">
        <v>2</v>
      </c>
      <c r="DG62" s="55">
        <v>55</v>
      </c>
      <c r="DH62" s="55" t="s">
        <v>1309</v>
      </c>
      <c r="DI62" s="55" t="s">
        <v>1251</v>
      </c>
      <c r="DJ62" s="55" t="s">
        <v>2494</v>
      </c>
      <c r="DK62" s="55" t="s">
        <v>1249</v>
      </c>
      <c r="DL62" s="55">
        <v>1</v>
      </c>
      <c r="DN62" s="55">
        <v>55</v>
      </c>
      <c r="DO62" s="55" t="s">
        <v>42</v>
      </c>
      <c r="DP62" s="55" t="s">
        <v>1259</v>
      </c>
      <c r="DQ62" s="55" t="s">
        <v>1260</v>
      </c>
      <c r="DR62" s="55" t="s">
        <v>1261</v>
      </c>
      <c r="DS62" s="55">
        <v>33158</v>
      </c>
      <c r="DT62" s="55">
        <v>10000</v>
      </c>
      <c r="DU62" s="55" t="s">
        <v>1249</v>
      </c>
      <c r="DV62" s="55">
        <v>1</v>
      </c>
      <c r="DX62" s="55">
        <v>55</v>
      </c>
      <c r="DY62" s="55" t="s">
        <v>1678</v>
      </c>
      <c r="DZ62" s="55" t="s">
        <v>1251</v>
      </c>
      <c r="EA62" s="55">
        <v>2500</v>
      </c>
      <c r="EB62" s="64">
        <v>0</v>
      </c>
      <c r="EC62" s="55" t="s">
        <v>1258</v>
      </c>
      <c r="ED62" s="55">
        <v>0.925</v>
      </c>
      <c r="EM62" s="55">
        <v>55</v>
      </c>
      <c r="EN62" s="55" t="s">
        <v>1313</v>
      </c>
      <c r="EO62" s="55" t="s">
        <v>1251</v>
      </c>
      <c r="EP62" s="55">
        <v>6</v>
      </c>
      <c r="EQ62" s="55">
        <v>713</v>
      </c>
      <c r="ER62" s="55">
        <v>740</v>
      </c>
      <c r="ES62" s="55" t="s">
        <v>1249</v>
      </c>
      <c r="ET62" s="55">
        <v>1</v>
      </c>
      <c r="EV62" s="55">
        <v>55</v>
      </c>
      <c r="EW62" s="55" t="s">
        <v>42</v>
      </c>
      <c r="EX62" s="55" t="s">
        <v>1260</v>
      </c>
      <c r="EY62" s="55">
        <v>6</v>
      </c>
      <c r="EZ62" s="55">
        <v>0</v>
      </c>
      <c r="FA62" s="55">
        <v>1994</v>
      </c>
      <c r="FB62" s="55" t="s">
        <v>1361</v>
      </c>
      <c r="FC62" s="55" t="s">
        <v>1249</v>
      </c>
      <c r="FD62" s="55">
        <v>5.25</v>
      </c>
      <c r="FF62" s="55">
        <v>55</v>
      </c>
      <c r="FG62" s="55" t="s">
        <v>42</v>
      </c>
      <c r="FH62" s="55" t="s">
        <v>763</v>
      </c>
      <c r="FI62" s="55">
        <v>4</v>
      </c>
      <c r="FJ62" s="55">
        <v>2500</v>
      </c>
      <c r="FK62" s="55" t="s">
        <v>1249</v>
      </c>
      <c r="FL62" s="55">
        <v>0.95</v>
      </c>
      <c r="IW62" s="55">
        <v>55</v>
      </c>
      <c r="IX62" s="55" t="s">
        <v>1250</v>
      </c>
      <c r="IY62" s="55" t="s">
        <v>1470</v>
      </c>
      <c r="IZ62" s="55" t="s">
        <v>1447</v>
      </c>
      <c r="JA62" s="55">
        <v>500</v>
      </c>
      <c r="JW62" s="12">
        <v>55</v>
      </c>
      <c r="JX62" s="12" t="s">
        <v>665</v>
      </c>
      <c r="JY62" s="12" t="s">
        <v>2448</v>
      </c>
      <c r="KA62" s="12">
        <v>55</v>
      </c>
      <c r="KB62" s="12" t="s">
        <v>2560</v>
      </c>
      <c r="KC62" s="12">
        <v>0.5</v>
      </c>
      <c r="KJ62" s="12">
        <v>55</v>
      </c>
      <c r="KK62" s="12" t="s">
        <v>1309</v>
      </c>
      <c r="KL62" s="12" t="s">
        <v>2496</v>
      </c>
      <c r="KM62" s="12">
        <v>0.01</v>
      </c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12" t="s">
        <v>2561</v>
      </c>
      <c r="NH62" s="7"/>
      <c r="NI62" s="7"/>
      <c r="NJ62" s="7"/>
      <c r="NK62" s="12" t="s">
        <v>2562</v>
      </c>
      <c r="NL62" s="7"/>
      <c r="NM62" s="12" t="s">
        <v>1007</v>
      </c>
      <c r="NN62" s="7"/>
      <c r="NO62" s="7"/>
      <c r="NP62" s="7"/>
      <c r="NQ62" s="7"/>
      <c r="NR62" s="7"/>
      <c r="NS62" s="12" t="s">
        <v>2554</v>
      </c>
      <c r="NT62" s="7"/>
      <c r="NU62" s="12" t="s">
        <v>2563</v>
      </c>
      <c r="NV62" s="7"/>
      <c r="NW62" s="7"/>
      <c r="NX62" s="7"/>
      <c r="NY62" s="12" t="s">
        <v>2288</v>
      </c>
      <c r="NZ62" s="7"/>
      <c r="OA62" s="12" t="s">
        <v>2421</v>
      </c>
      <c r="OB62" s="7"/>
      <c r="OC62" s="12" t="s">
        <v>2564</v>
      </c>
      <c r="OD62" s="7"/>
      <c r="OE62" s="12" t="s">
        <v>2552</v>
      </c>
      <c r="OF62" s="7"/>
      <c r="OG62" s="12" t="s">
        <v>2565</v>
      </c>
      <c r="OH62" s="7"/>
      <c r="OI62" s="7"/>
      <c r="OJ62" s="7"/>
      <c r="OK62" s="7"/>
      <c r="OL62" s="7"/>
      <c r="OM62" s="7"/>
      <c r="ON62" s="7"/>
      <c r="OO62" s="12" t="s">
        <v>2566</v>
      </c>
      <c r="OP62" s="7"/>
      <c r="OQ62" s="12" t="s">
        <v>2567</v>
      </c>
      <c r="OR62" s="7"/>
      <c r="OS62" s="12" t="s">
        <v>2568</v>
      </c>
      <c r="OT62" s="7"/>
      <c r="OU62" s="12" t="s">
        <v>2569</v>
      </c>
      <c r="OV62" s="7"/>
      <c r="OW62" s="7"/>
      <c r="OX62" s="7"/>
      <c r="OY62" s="7"/>
      <c r="OZ62" s="7"/>
      <c r="PA62" s="7"/>
      <c r="PB62" s="7"/>
      <c r="PC62" s="7"/>
      <c r="PD62" s="7"/>
      <c r="PE62" s="12" t="s">
        <v>2570</v>
      </c>
      <c r="PF62" s="7"/>
      <c r="PG62" s="12" t="s">
        <v>1620</v>
      </c>
      <c r="PH62" s="7"/>
      <c r="PI62" s="12" t="s">
        <v>2571</v>
      </c>
      <c r="PJ62" s="7"/>
      <c r="PK62" s="7"/>
      <c r="PL62" s="7"/>
      <c r="PM62" s="7"/>
      <c r="PN62" s="7"/>
      <c r="PO62" s="7"/>
      <c r="PP62" s="7"/>
      <c r="PQ62" s="12" t="s">
        <v>1955</v>
      </c>
      <c r="PR62" s="7"/>
      <c r="PS62" s="12" t="s">
        <v>2523</v>
      </c>
      <c r="PT62" s="7"/>
      <c r="PU62" s="7"/>
      <c r="PV62" s="7"/>
      <c r="PW62" s="12" t="s">
        <v>2049</v>
      </c>
      <c r="PX62" s="7"/>
      <c r="PY62" s="7"/>
      <c r="PZ62" s="7"/>
      <c r="QA62" s="12" t="s">
        <v>2572</v>
      </c>
      <c r="QB62" s="7"/>
      <c r="QC62" s="7"/>
      <c r="QD62" s="7"/>
      <c r="QE62" s="7"/>
      <c r="QF62" s="7"/>
      <c r="QG62" s="7"/>
      <c r="QH62" s="7"/>
      <c r="QI62" s="7"/>
      <c r="QJ62" s="7"/>
      <c r="QK62" s="7"/>
      <c r="QL62" s="7"/>
      <c r="QM62" s="7"/>
      <c r="QU62" s="13" t="s">
        <v>2573</v>
      </c>
      <c r="QV62" s="13">
        <v>4</v>
      </c>
      <c r="QX62" s="13" t="s">
        <v>2561</v>
      </c>
      <c r="QZ62" s="13" t="s">
        <v>2574</v>
      </c>
      <c r="RA62" s="6" t="s">
        <v>1007</v>
      </c>
      <c r="RD62" s="14" t="s">
        <v>2499</v>
      </c>
      <c r="RE62" s="13" t="s">
        <v>2563</v>
      </c>
      <c r="RG62" s="13" t="s">
        <v>2452</v>
      </c>
      <c r="RH62" s="5" t="s">
        <v>2421</v>
      </c>
      <c r="RI62" s="14" t="s">
        <v>2564</v>
      </c>
      <c r="RJ62" s="13" t="s">
        <v>2552</v>
      </c>
      <c r="RK62" s="6" t="s">
        <v>2424</v>
      </c>
      <c r="RO62" s="14" t="s">
        <v>2566</v>
      </c>
      <c r="RP62" s="13" t="s">
        <v>2567</v>
      </c>
      <c r="RQ62" s="5" t="s">
        <v>2568</v>
      </c>
      <c r="RR62" s="13" t="s">
        <v>2569</v>
      </c>
      <c r="RW62" s="14" t="s">
        <v>2570</v>
      </c>
      <c r="RX62" s="13" t="s">
        <v>1620</v>
      </c>
      <c r="RY62" s="6" t="s">
        <v>2571</v>
      </c>
      <c r="SC62" s="14" t="s">
        <v>1955</v>
      </c>
      <c r="SD62" s="13" t="s">
        <v>2553</v>
      </c>
      <c r="SF62" s="13" t="s">
        <v>1789</v>
      </c>
      <c r="SI62" s="13" t="s">
        <v>2572</v>
      </c>
      <c r="SN62" s="13" t="s">
        <v>2575</v>
      </c>
    </row>
    <row r="63" ht="14.25" customHeight="1" outlineLevel="1" spans="7:508">
      <c r="G63" s="55">
        <v>56</v>
      </c>
      <c r="H63" s="55" t="s">
        <v>42</v>
      </c>
      <c r="I63" s="55" t="s">
        <v>1410</v>
      </c>
      <c r="J63" s="55" t="s">
        <v>2576</v>
      </c>
      <c r="K63" s="55" t="s">
        <v>1249</v>
      </c>
      <c r="L63" s="55">
        <v>0.21</v>
      </c>
      <c r="X63" s="55">
        <v>56</v>
      </c>
      <c r="Y63" s="55" t="s">
        <v>1250</v>
      </c>
      <c r="Z63" s="55" t="s">
        <v>1260</v>
      </c>
      <c r="AA63" s="55">
        <v>45</v>
      </c>
      <c r="AB63" s="55">
        <v>0.25</v>
      </c>
      <c r="AD63" s="12">
        <v>56</v>
      </c>
      <c r="AE63" s="12" t="s">
        <v>1261</v>
      </c>
      <c r="AF63" s="12" t="s">
        <v>1609</v>
      </c>
      <c r="AG63" s="12" t="s">
        <v>627</v>
      </c>
      <c r="AH63" s="12" t="s">
        <v>1564</v>
      </c>
      <c r="AJ63" s="55">
        <v>56</v>
      </c>
      <c r="AK63" s="55" t="s">
        <v>1232</v>
      </c>
      <c r="AL63" s="55" t="s">
        <v>1251</v>
      </c>
      <c r="AM63" s="55" t="s">
        <v>1764</v>
      </c>
      <c r="AN63" s="55" t="s">
        <v>1258</v>
      </c>
      <c r="AO63" s="55">
        <v>0.8</v>
      </c>
      <c r="AQ63" s="55">
        <v>56</v>
      </c>
      <c r="AR63" s="55" t="s">
        <v>1250</v>
      </c>
      <c r="AS63" s="55" t="s">
        <v>1251</v>
      </c>
      <c r="AT63" s="55" t="s">
        <v>903</v>
      </c>
      <c r="AU63" s="55" t="s">
        <v>1249</v>
      </c>
      <c r="AV63" s="55">
        <v>1.08</v>
      </c>
      <c r="AX63" s="55">
        <v>56</v>
      </c>
      <c r="AY63" s="55" t="s">
        <v>42</v>
      </c>
      <c r="AZ63" s="55" t="s">
        <v>1251</v>
      </c>
      <c r="BA63" s="55">
        <v>3</v>
      </c>
      <c r="BB63" s="55">
        <v>3</v>
      </c>
      <c r="BC63" s="55" t="s">
        <v>1249</v>
      </c>
      <c r="BD63" s="55">
        <v>0.8</v>
      </c>
      <c r="BP63" s="55">
        <v>56</v>
      </c>
      <c r="BQ63" s="55" t="s">
        <v>1250</v>
      </c>
      <c r="BR63" s="55" t="s">
        <v>1251</v>
      </c>
      <c r="BS63" s="55" t="s">
        <v>23</v>
      </c>
      <c r="BT63" s="55" t="s">
        <v>1360</v>
      </c>
      <c r="BU63" s="55">
        <v>8</v>
      </c>
      <c r="BV63" s="55">
        <v>9999</v>
      </c>
      <c r="BW63" s="55" t="s">
        <v>1249</v>
      </c>
      <c r="BX63" s="55">
        <v>0.95</v>
      </c>
      <c r="CG63" s="55">
        <v>56</v>
      </c>
      <c r="CH63" s="55" t="s">
        <v>1678</v>
      </c>
      <c r="CI63" s="55" t="s">
        <v>1251</v>
      </c>
      <c r="CJ63" s="55">
        <v>1000001</v>
      </c>
      <c r="CK63" s="55">
        <v>9999999999</v>
      </c>
      <c r="CL63" s="55" t="s">
        <v>1258</v>
      </c>
      <c r="CM63" s="55">
        <v>0.85</v>
      </c>
      <c r="CZ63" s="55">
        <v>56</v>
      </c>
      <c r="DA63" s="55" t="s">
        <v>1566</v>
      </c>
      <c r="DB63" s="55" t="s">
        <v>1251</v>
      </c>
      <c r="DC63" s="55">
        <v>10</v>
      </c>
      <c r="DD63" s="55" t="s">
        <v>1258</v>
      </c>
      <c r="DE63" s="55">
        <v>2</v>
      </c>
      <c r="DG63" s="55">
        <v>56</v>
      </c>
      <c r="DH63" s="55" t="s">
        <v>1232</v>
      </c>
      <c r="DI63" s="55" t="s">
        <v>1251</v>
      </c>
      <c r="DJ63" s="55" t="s">
        <v>2340</v>
      </c>
      <c r="DK63" s="55" t="s">
        <v>1258</v>
      </c>
      <c r="DL63" s="55">
        <v>1</v>
      </c>
      <c r="DN63" s="55">
        <v>56</v>
      </c>
      <c r="DO63" s="55" t="s">
        <v>42</v>
      </c>
      <c r="DP63" s="55" t="s">
        <v>1259</v>
      </c>
      <c r="DQ63" s="55" t="s">
        <v>1260</v>
      </c>
      <c r="DR63" s="55" t="s">
        <v>1261</v>
      </c>
      <c r="DS63" s="55">
        <v>33164</v>
      </c>
      <c r="DT63" s="55">
        <v>10000</v>
      </c>
      <c r="DU63" s="55" t="s">
        <v>1249</v>
      </c>
      <c r="DV63" s="55">
        <v>1</v>
      </c>
      <c r="DX63" s="55">
        <v>56</v>
      </c>
      <c r="DY63" s="55" t="s">
        <v>1678</v>
      </c>
      <c r="DZ63" s="55" t="s">
        <v>1251</v>
      </c>
      <c r="EA63" s="55">
        <v>25000</v>
      </c>
      <c r="EB63" s="20"/>
      <c r="EC63" s="55" t="s">
        <v>1258</v>
      </c>
      <c r="ED63" s="55">
        <v>0.85</v>
      </c>
      <c r="EM63" s="55">
        <v>56</v>
      </c>
      <c r="EN63" s="55" t="s">
        <v>1313</v>
      </c>
      <c r="EO63" s="55" t="s">
        <v>1251</v>
      </c>
      <c r="EP63" s="55">
        <v>6</v>
      </c>
      <c r="EQ63" s="55">
        <v>686</v>
      </c>
      <c r="ER63" s="55">
        <v>712</v>
      </c>
      <c r="ES63" s="55" t="s">
        <v>1249</v>
      </c>
      <c r="ET63" s="55">
        <v>1.05</v>
      </c>
      <c r="EV63" s="55">
        <v>56</v>
      </c>
      <c r="EW63" s="55" t="s">
        <v>42</v>
      </c>
      <c r="EX63" s="55" t="s">
        <v>1260</v>
      </c>
      <c r="EY63" s="55">
        <v>6</v>
      </c>
      <c r="EZ63" s="55">
        <v>1995</v>
      </c>
      <c r="FA63" s="55">
        <v>2999</v>
      </c>
      <c r="FB63" s="55" t="s">
        <v>1361</v>
      </c>
      <c r="FC63" s="55" t="s">
        <v>1249</v>
      </c>
      <c r="FD63" s="55">
        <v>6</v>
      </c>
      <c r="FF63" s="55">
        <v>56</v>
      </c>
      <c r="FG63" s="55" t="s">
        <v>42</v>
      </c>
      <c r="FH63" s="55" t="s">
        <v>763</v>
      </c>
      <c r="FI63" s="55">
        <v>4</v>
      </c>
      <c r="FJ63" s="55">
        <v>5000</v>
      </c>
      <c r="FK63" s="55" t="s">
        <v>1249</v>
      </c>
      <c r="FL63" s="55">
        <v>0.84</v>
      </c>
      <c r="IW63" s="55">
        <v>56</v>
      </c>
      <c r="IX63" s="55" t="s">
        <v>1250</v>
      </c>
      <c r="IY63" s="55" t="s">
        <v>1470</v>
      </c>
      <c r="IZ63" s="55" t="s">
        <v>1487</v>
      </c>
      <c r="JA63" s="55">
        <v>500</v>
      </c>
      <c r="JW63" s="12">
        <v>56</v>
      </c>
      <c r="JX63" s="12" t="s">
        <v>665</v>
      </c>
      <c r="JY63" s="12" t="s">
        <v>2466</v>
      </c>
      <c r="KA63" s="12">
        <v>56</v>
      </c>
      <c r="KB63" s="12" t="s">
        <v>1312</v>
      </c>
      <c r="KC63" s="12">
        <v>0.5</v>
      </c>
      <c r="KJ63" s="12">
        <v>56</v>
      </c>
      <c r="KK63" s="12" t="s">
        <v>42</v>
      </c>
      <c r="KL63" s="12" t="s">
        <v>2577</v>
      </c>
      <c r="KM63" s="12">
        <v>0.035</v>
      </c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12" t="s">
        <v>2578</v>
      </c>
      <c r="NH63" s="7"/>
      <c r="NI63" s="7"/>
      <c r="NJ63" s="7"/>
      <c r="NK63" s="12" t="s">
        <v>2574</v>
      </c>
      <c r="NL63" s="7"/>
      <c r="NM63" s="12" t="s">
        <v>2579</v>
      </c>
      <c r="NN63" s="7"/>
      <c r="NO63" s="7"/>
      <c r="NP63" s="7"/>
      <c r="NQ63" s="7"/>
      <c r="NR63" s="7"/>
      <c r="NS63" s="12" t="s">
        <v>1746</v>
      </c>
      <c r="NT63" s="7"/>
      <c r="NU63" s="12" t="s">
        <v>2580</v>
      </c>
      <c r="NV63" s="7"/>
      <c r="NW63" s="7"/>
      <c r="NX63" s="7"/>
      <c r="NY63" s="12" t="s">
        <v>1837</v>
      </c>
      <c r="NZ63" s="7"/>
      <c r="OA63" s="12" t="s">
        <v>2448</v>
      </c>
      <c r="OB63" s="7"/>
      <c r="OC63" s="12" t="s">
        <v>1846</v>
      </c>
      <c r="OD63" s="7"/>
      <c r="OE63" s="12" t="s">
        <v>1620</v>
      </c>
      <c r="OF63" s="7"/>
      <c r="OG63" s="12" t="s">
        <v>2581</v>
      </c>
      <c r="OH63" s="7"/>
      <c r="OI63" s="7"/>
      <c r="OJ63" s="7"/>
      <c r="OK63" s="7"/>
      <c r="OL63" s="7"/>
      <c r="OM63" s="7"/>
      <c r="ON63" s="7"/>
      <c r="OO63" s="12" t="s">
        <v>2582</v>
      </c>
      <c r="OP63" s="7"/>
      <c r="OQ63" s="12" t="s">
        <v>2583</v>
      </c>
      <c r="OR63" s="7"/>
      <c r="OS63" s="12" t="s">
        <v>2584</v>
      </c>
      <c r="OT63" s="7"/>
      <c r="OU63" s="12" t="s">
        <v>1846</v>
      </c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12" t="s">
        <v>2585</v>
      </c>
      <c r="PH63" s="7"/>
      <c r="PI63" s="12" t="s">
        <v>2586</v>
      </c>
      <c r="PJ63" s="7"/>
      <c r="PK63" s="7"/>
      <c r="PL63" s="7"/>
      <c r="PM63" s="7"/>
      <c r="PN63" s="7"/>
      <c r="PO63" s="7"/>
      <c r="PP63" s="7"/>
      <c r="PQ63" s="12" t="s">
        <v>1620</v>
      </c>
      <c r="PR63" s="7"/>
      <c r="PS63" s="12" t="s">
        <v>2587</v>
      </c>
      <c r="PT63" s="7"/>
      <c r="PU63" s="7"/>
      <c r="PV63" s="7"/>
      <c r="PW63" s="12" t="s">
        <v>888</v>
      </c>
      <c r="PX63" s="7"/>
      <c r="PY63" s="7"/>
      <c r="PZ63" s="7"/>
      <c r="QA63" s="12" t="s">
        <v>2501</v>
      </c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U63" s="13" t="s">
        <v>2588</v>
      </c>
      <c r="QV63" s="13">
        <v>4</v>
      </c>
      <c r="QX63" s="13" t="s">
        <v>2578</v>
      </c>
      <c r="QZ63" s="13" t="s">
        <v>2568</v>
      </c>
      <c r="RA63" s="6" t="s">
        <v>2579</v>
      </c>
      <c r="RD63" s="14" t="s">
        <v>2513</v>
      </c>
      <c r="RE63" s="13" t="s">
        <v>2580</v>
      </c>
      <c r="RG63" s="13" t="s">
        <v>2470</v>
      </c>
      <c r="RH63" s="5" t="s">
        <v>2448</v>
      </c>
      <c r="RI63" s="14" t="s">
        <v>1846</v>
      </c>
      <c r="RJ63" s="13" t="s">
        <v>1620</v>
      </c>
      <c r="RK63" s="6" t="s">
        <v>2437</v>
      </c>
      <c r="RO63" s="14" t="s">
        <v>2582</v>
      </c>
      <c r="RP63" s="13" t="s">
        <v>2583</v>
      </c>
      <c r="RQ63" s="5" t="s">
        <v>2584</v>
      </c>
      <c r="RR63" s="13" t="s">
        <v>1846</v>
      </c>
      <c r="RX63" s="13" t="s">
        <v>2585</v>
      </c>
      <c r="RY63" s="6" t="s">
        <v>2586</v>
      </c>
      <c r="SC63" s="14" t="s">
        <v>1620</v>
      </c>
      <c r="SD63" s="13" t="s">
        <v>2587</v>
      </c>
      <c r="SF63" s="13" t="s">
        <v>2128</v>
      </c>
      <c r="SI63" s="13" t="s">
        <v>2501</v>
      </c>
      <c r="SN63" s="13" t="s">
        <v>1478</v>
      </c>
    </row>
    <row r="64" ht="14.25" customHeight="1" outlineLevel="1" spans="7:508">
      <c r="G64" s="55">
        <v>57</v>
      </c>
      <c r="H64" s="55" t="s">
        <v>42</v>
      </c>
      <c r="I64" s="55" t="s">
        <v>1410</v>
      </c>
      <c r="J64" s="55" t="s">
        <v>2589</v>
      </c>
      <c r="K64" s="55" t="s">
        <v>1249</v>
      </c>
      <c r="L64" s="55">
        <v>0.21</v>
      </c>
      <c r="X64" s="55">
        <v>57</v>
      </c>
      <c r="Y64" s="55" t="s">
        <v>1250</v>
      </c>
      <c r="Z64" s="55" t="s">
        <v>1260</v>
      </c>
      <c r="AA64" s="55">
        <v>46</v>
      </c>
      <c r="AB64" s="55">
        <v>0.25</v>
      </c>
      <c r="AD64" s="12">
        <v>57</v>
      </c>
      <c r="AE64" s="12" t="s">
        <v>1261</v>
      </c>
      <c r="AF64" s="12" t="s">
        <v>938</v>
      </c>
      <c r="AG64" s="12" t="s">
        <v>627</v>
      </c>
      <c r="AH64" s="12" t="s">
        <v>1564</v>
      </c>
      <c r="AJ64" s="55">
        <v>57</v>
      </c>
      <c r="AK64" s="55" t="s">
        <v>1566</v>
      </c>
      <c r="AL64" s="55" t="s">
        <v>1251</v>
      </c>
      <c r="AM64" s="55" t="s">
        <v>1764</v>
      </c>
      <c r="AN64" s="55" t="s">
        <v>1258</v>
      </c>
      <c r="AO64" s="55">
        <v>0.8</v>
      </c>
      <c r="AQ64" s="55">
        <v>57</v>
      </c>
      <c r="AR64" s="55" t="s">
        <v>1250</v>
      </c>
      <c r="AS64" s="55" t="s">
        <v>1251</v>
      </c>
      <c r="AT64" s="55" t="s">
        <v>962</v>
      </c>
      <c r="AU64" s="55" t="s">
        <v>1249</v>
      </c>
      <c r="AV64" s="55">
        <v>1.1</v>
      </c>
      <c r="AX64" s="55">
        <v>57</v>
      </c>
      <c r="AY64" s="55" t="s">
        <v>42</v>
      </c>
      <c r="AZ64" s="55" t="s">
        <v>1251</v>
      </c>
      <c r="BA64" s="55">
        <v>4</v>
      </c>
      <c r="BB64" s="55">
        <v>4</v>
      </c>
      <c r="BC64" s="55" t="s">
        <v>1249</v>
      </c>
      <c r="BD64" s="55">
        <v>0.8</v>
      </c>
      <c r="BP64" s="55">
        <v>57</v>
      </c>
      <c r="BQ64" s="55" t="s">
        <v>1250</v>
      </c>
      <c r="BR64" s="55" t="s">
        <v>1251</v>
      </c>
      <c r="BS64" s="55" t="s">
        <v>23</v>
      </c>
      <c r="BT64" s="55" t="s">
        <v>1485</v>
      </c>
      <c r="BU64" s="55">
        <v>0</v>
      </c>
      <c r="BV64" s="55">
        <v>3</v>
      </c>
      <c r="BW64" s="55" t="s">
        <v>1249</v>
      </c>
      <c r="BX64" s="55">
        <v>1.05</v>
      </c>
      <c r="CG64" s="55">
        <v>57</v>
      </c>
      <c r="CH64" s="55" t="s">
        <v>1706</v>
      </c>
      <c r="CI64" s="55" t="s">
        <v>1251</v>
      </c>
      <c r="CJ64" s="55">
        <v>0</v>
      </c>
      <c r="CK64" s="55">
        <v>99999</v>
      </c>
      <c r="CL64" s="55" t="s">
        <v>1258</v>
      </c>
      <c r="CM64" s="55">
        <v>2</v>
      </c>
      <c r="CZ64" s="55">
        <v>57</v>
      </c>
      <c r="DA64" s="55" t="s">
        <v>1678</v>
      </c>
      <c r="DB64" s="55" t="s">
        <v>1251</v>
      </c>
      <c r="DC64" s="55">
        <v>10</v>
      </c>
      <c r="DD64" s="55" t="s">
        <v>1258</v>
      </c>
      <c r="DE64" s="55">
        <v>2</v>
      </c>
      <c r="DG64" s="55">
        <v>57</v>
      </c>
      <c r="DH64" s="55" t="s">
        <v>1566</v>
      </c>
      <c r="DI64" s="55" t="s">
        <v>1251</v>
      </c>
      <c r="DJ64" s="55" t="s">
        <v>2340</v>
      </c>
      <c r="DK64" s="55" t="s">
        <v>1258</v>
      </c>
      <c r="DL64" s="55">
        <v>1</v>
      </c>
      <c r="DN64" s="55">
        <v>57</v>
      </c>
      <c r="DO64" s="55" t="s">
        <v>42</v>
      </c>
      <c r="DP64" s="55" t="s">
        <v>1259</v>
      </c>
      <c r="DQ64" s="55" t="s">
        <v>1260</v>
      </c>
      <c r="DR64" s="55" t="s">
        <v>1261</v>
      </c>
      <c r="DS64" s="55">
        <v>33166</v>
      </c>
      <c r="DT64" s="55">
        <v>10000</v>
      </c>
      <c r="DU64" s="55" t="s">
        <v>1249</v>
      </c>
      <c r="DV64" s="55">
        <v>1</v>
      </c>
      <c r="DX64" s="55">
        <v>57</v>
      </c>
      <c r="DY64" s="55" t="s">
        <v>1678</v>
      </c>
      <c r="DZ64" s="55" t="s">
        <v>1251</v>
      </c>
      <c r="EA64" s="55">
        <v>500</v>
      </c>
      <c r="EB64" s="20"/>
      <c r="EC64" s="55" t="s">
        <v>1258</v>
      </c>
      <c r="ED64" s="55">
        <v>1.1</v>
      </c>
      <c r="EM64" s="55">
        <v>57</v>
      </c>
      <c r="EN64" s="55" t="s">
        <v>1313</v>
      </c>
      <c r="EO64" s="55" t="s">
        <v>1251</v>
      </c>
      <c r="EP64" s="55">
        <v>6</v>
      </c>
      <c r="EQ64" s="55">
        <v>653</v>
      </c>
      <c r="ER64" s="55">
        <v>685</v>
      </c>
      <c r="ES64" s="55" t="s">
        <v>1249</v>
      </c>
      <c r="ET64" s="55">
        <v>1.2</v>
      </c>
      <c r="EV64" s="55">
        <v>57</v>
      </c>
      <c r="EW64" s="55" t="s">
        <v>42</v>
      </c>
      <c r="EX64" s="55" t="s">
        <v>1260</v>
      </c>
      <c r="EY64" s="55">
        <v>7</v>
      </c>
      <c r="EZ64" s="55">
        <v>0</v>
      </c>
      <c r="FA64" s="55">
        <v>1994</v>
      </c>
      <c r="FB64" s="55" t="s">
        <v>1361</v>
      </c>
      <c r="FC64" s="55" t="s">
        <v>1249</v>
      </c>
      <c r="FD64" s="55">
        <v>5.25</v>
      </c>
      <c r="FF64" s="55">
        <v>57</v>
      </c>
      <c r="FG64" s="55" t="s">
        <v>42</v>
      </c>
      <c r="FH64" s="55" t="s">
        <v>763</v>
      </c>
      <c r="FI64" s="55">
        <v>4</v>
      </c>
      <c r="FJ64" s="55">
        <v>10000</v>
      </c>
      <c r="FK64" s="55" t="s">
        <v>1249</v>
      </c>
      <c r="FL64" s="55">
        <v>0.7</v>
      </c>
      <c r="IW64" s="55">
        <v>57</v>
      </c>
      <c r="IX64" s="55" t="s">
        <v>1250</v>
      </c>
      <c r="IY64" s="55" t="s">
        <v>1470</v>
      </c>
      <c r="IZ64" s="55" t="s">
        <v>1529</v>
      </c>
      <c r="JA64" s="55">
        <v>500</v>
      </c>
      <c r="JW64" s="12">
        <v>57</v>
      </c>
      <c r="JX64" s="12" t="s">
        <v>665</v>
      </c>
      <c r="JY64" s="12" t="s">
        <v>2483</v>
      </c>
      <c r="KA64" s="12">
        <v>57</v>
      </c>
      <c r="KB64" s="12" t="s">
        <v>2590</v>
      </c>
      <c r="KC64" s="12">
        <v>0.4</v>
      </c>
      <c r="KJ64" s="12">
        <v>57</v>
      </c>
      <c r="KK64" s="12" t="s">
        <v>1313</v>
      </c>
      <c r="KL64" s="12" t="s">
        <v>2577</v>
      </c>
      <c r="KM64" s="12">
        <v>0.035</v>
      </c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12" t="s">
        <v>2591</v>
      </c>
      <c r="NH64" s="7"/>
      <c r="NI64" s="7"/>
      <c r="NJ64" s="7"/>
      <c r="NK64" s="12" t="s">
        <v>2568</v>
      </c>
      <c r="NL64" s="7"/>
      <c r="NM64" s="12" t="s">
        <v>1570</v>
      </c>
      <c r="NN64" s="7"/>
      <c r="NO64" s="7"/>
      <c r="NP64" s="7"/>
      <c r="NQ64" s="7"/>
      <c r="NR64" s="7"/>
      <c r="NS64" s="12" t="s">
        <v>2592</v>
      </c>
      <c r="NT64" s="7"/>
      <c r="NU64" s="12" t="s">
        <v>2593</v>
      </c>
      <c r="NV64" s="7"/>
      <c r="NW64" s="7"/>
      <c r="NX64" s="7"/>
      <c r="NY64" s="12" t="s">
        <v>2556</v>
      </c>
      <c r="NZ64" s="7"/>
      <c r="OA64" s="12" t="s">
        <v>2594</v>
      </c>
      <c r="OB64" s="7"/>
      <c r="OC64" s="12" t="s">
        <v>2288</v>
      </c>
      <c r="OD64" s="7"/>
      <c r="OE64" s="12" t="s">
        <v>1544</v>
      </c>
      <c r="OF64" s="7"/>
      <c r="OG64" s="12" t="s">
        <v>2595</v>
      </c>
      <c r="OH64" s="7"/>
      <c r="OI64" s="7"/>
      <c r="OJ64" s="7"/>
      <c r="OK64" s="7"/>
      <c r="OL64" s="7"/>
      <c r="OM64" s="7"/>
      <c r="ON64" s="7"/>
      <c r="OO64" s="12" t="s">
        <v>2596</v>
      </c>
      <c r="OP64" s="7"/>
      <c r="OQ64" s="12" t="s">
        <v>2597</v>
      </c>
      <c r="OR64" s="7"/>
      <c r="OS64" s="12" t="s">
        <v>2598</v>
      </c>
      <c r="OT64" s="7"/>
      <c r="OU64" s="12" t="s">
        <v>2599</v>
      </c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12" t="s">
        <v>2600</v>
      </c>
      <c r="PH64" s="7"/>
      <c r="PI64" s="12" t="s">
        <v>2421</v>
      </c>
      <c r="PJ64" s="7"/>
      <c r="PK64" s="7"/>
      <c r="PL64" s="7"/>
      <c r="PM64" s="7"/>
      <c r="PN64" s="7"/>
      <c r="PO64" s="7"/>
      <c r="PP64" s="7"/>
      <c r="PQ64" s="12" t="s">
        <v>2585</v>
      </c>
      <c r="PR64" s="7"/>
      <c r="PS64" s="12" t="s">
        <v>2601</v>
      </c>
      <c r="PT64" s="7"/>
      <c r="PU64" s="7"/>
      <c r="PV64" s="7"/>
      <c r="PW64" s="12" t="s">
        <v>2112</v>
      </c>
      <c r="PX64" s="7"/>
      <c r="PY64" s="7"/>
      <c r="PZ64" s="7"/>
      <c r="QA64" s="12" t="s">
        <v>2602</v>
      </c>
      <c r="QB64" s="7"/>
      <c r="QC64" s="7"/>
      <c r="QD64" s="7"/>
      <c r="QE64" s="7"/>
      <c r="QF64" s="7"/>
      <c r="QG64" s="7"/>
      <c r="QH64" s="7"/>
      <c r="QI64" s="7"/>
      <c r="QJ64" s="7"/>
      <c r="QK64" s="7"/>
      <c r="QL64" s="7"/>
      <c r="QM64" s="7"/>
      <c r="QU64" s="13" t="s">
        <v>2603</v>
      </c>
      <c r="QV64" s="13">
        <v>4</v>
      </c>
      <c r="QX64" s="13" t="s">
        <v>2591</v>
      </c>
      <c r="QZ64" s="13" t="s">
        <v>2604</v>
      </c>
      <c r="RA64" s="6" t="s">
        <v>1570</v>
      </c>
      <c r="RD64" s="14" t="s">
        <v>2268</v>
      </c>
      <c r="RE64" s="13" t="s">
        <v>2593</v>
      </c>
      <c r="RG64" s="13" t="s">
        <v>2485</v>
      </c>
      <c r="RH64" s="5" t="s">
        <v>2594</v>
      </c>
      <c r="RI64" s="14" t="s">
        <v>2288</v>
      </c>
      <c r="RJ64" s="13" t="s">
        <v>1544</v>
      </c>
      <c r="RK64" s="6" t="s">
        <v>2454</v>
      </c>
      <c r="RO64" s="14" t="s">
        <v>2596</v>
      </c>
      <c r="RP64" s="13" t="s">
        <v>2597</v>
      </c>
      <c r="RQ64" s="5" t="s">
        <v>2598</v>
      </c>
      <c r="RR64" s="13" t="s">
        <v>2599</v>
      </c>
      <c r="RX64" s="13" t="s">
        <v>2600</v>
      </c>
      <c r="RY64" s="6" t="s">
        <v>2421</v>
      </c>
      <c r="SC64" s="14" t="s">
        <v>2585</v>
      </c>
      <c r="SD64" s="13" t="s">
        <v>2601</v>
      </c>
      <c r="SF64" s="13" t="s">
        <v>1664</v>
      </c>
      <c r="SI64" s="13" t="s">
        <v>2602</v>
      </c>
      <c r="SN64" s="13" t="s">
        <v>2605</v>
      </c>
    </row>
    <row r="65" ht="14.25" customHeight="1" outlineLevel="1" spans="7:508">
      <c r="G65" s="55">
        <v>58</v>
      </c>
      <c r="H65" s="55" t="s">
        <v>42</v>
      </c>
      <c r="I65" s="55" t="s">
        <v>1410</v>
      </c>
      <c r="J65" s="55" t="s">
        <v>1818</v>
      </c>
      <c r="K65" s="55" t="s">
        <v>1249</v>
      </c>
      <c r="L65" s="56">
        <v>0.231</v>
      </c>
      <c r="X65" s="55">
        <v>58</v>
      </c>
      <c r="Y65" s="55" t="s">
        <v>1250</v>
      </c>
      <c r="Z65" s="55" t="s">
        <v>1260</v>
      </c>
      <c r="AA65" s="55">
        <v>47</v>
      </c>
      <c r="AB65" s="55">
        <v>0.25</v>
      </c>
      <c r="AD65" s="12">
        <v>58</v>
      </c>
      <c r="AE65" s="12" t="s">
        <v>1261</v>
      </c>
      <c r="AF65" s="12" t="s">
        <v>2033</v>
      </c>
      <c r="AG65" s="12" t="s">
        <v>627</v>
      </c>
      <c r="AH65" s="12" t="s">
        <v>1564</v>
      </c>
      <c r="AJ65" s="55">
        <v>58</v>
      </c>
      <c r="AK65" s="55" t="s">
        <v>1678</v>
      </c>
      <c r="AL65" s="55" t="s">
        <v>1251</v>
      </c>
      <c r="AM65" s="55" t="s">
        <v>1764</v>
      </c>
      <c r="AN65" s="55" t="s">
        <v>1258</v>
      </c>
      <c r="AO65" s="55">
        <v>0.8</v>
      </c>
      <c r="AQ65" s="55">
        <v>58</v>
      </c>
      <c r="AR65" s="55" t="s">
        <v>1250</v>
      </c>
      <c r="AS65" s="55" t="s">
        <v>1251</v>
      </c>
      <c r="AT65" s="55" t="s">
        <v>1018</v>
      </c>
      <c r="AU65" s="55" t="s">
        <v>1249</v>
      </c>
      <c r="AV65" s="55">
        <v>1.08</v>
      </c>
      <c r="AX65" s="55">
        <v>58</v>
      </c>
      <c r="AY65" s="55" t="s">
        <v>42</v>
      </c>
      <c r="AZ65" s="55" t="s">
        <v>1251</v>
      </c>
      <c r="BA65" s="55">
        <v>5</v>
      </c>
      <c r="BB65" s="55">
        <v>5</v>
      </c>
      <c r="BC65" s="55" t="s">
        <v>1249</v>
      </c>
      <c r="BD65" s="55">
        <v>0.8</v>
      </c>
      <c r="BP65" s="55">
        <v>58</v>
      </c>
      <c r="BQ65" s="55" t="s">
        <v>1250</v>
      </c>
      <c r="BR65" s="55" t="s">
        <v>1251</v>
      </c>
      <c r="BS65" s="55" t="s">
        <v>23</v>
      </c>
      <c r="BT65" s="55" t="s">
        <v>1485</v>
      </c>
      <c r="BU65" s="55">
        <v>8</v>
      </c>
      <c r="BV65" s="55">
        <v>9999</v>
      </c>
      <c r="BW65" s="55" t="s">
        <v>1249</v>
      </c>
      <c r="BX65" s="55">
        <v>0.95</v>
      </c>
      <c r="CG65" s="55">
        <v>58</v>
      </c>
      <c r="CH65" s="55" t="s">
        <v>1706</v>
      </c>
      <c r="CI65" s="55" t="s">
        <v>1251</v>
      </c>
      <c r="CJ65" s="55">
        <v>100000</v>
      </c>
      <c r="CK65" s="55">
        <v>149999</v>
      </c>
      <c r="CL65" s="55" t="s">
        <v>1258</v>
      </c>
      <c r="CM65" s="55">
        <v>1.35</v>
      </c>
      <c r="CZ65" s="55">
        <v>58</v>
      </c>
      <c r="DA65" s="55" t="s">
        <v>1706</v>
      </c>
      <c r="DB65" s="55" t="s">
        <v>1251</v>
      </c>
      <c r="DC65" s="55">
        <v>10</v>
      </c>
      <c r="DD65" s="55" t="s">
        <v>1258</v>
      </c>
      <c r="DE65" s="55">
        <v>2</v>
      </c>
      <c r="DG65" s="55">
        <v>58</v>
      </c>
      <c r="DH65" s="55" t="s">
        <v>1678</v>
      </c>
      <c r="DI65" s="55" t="s">
        <v>1251</v>
      </c>
      <c r="DJ65" s="55" t="s">
        <v>2340</v>
      </c>
      <c r="DK65" s="55" t="s">
        <v>1258</v>
      </c>
      <c r="DL65" s="55">
        <v>1</v>
      </c>
      <c r="DN65" s="55">
        <v>58</v>
      </c>
      <c r="DO65" s="55" t="s">
        <v>42</v>
      </c>
      <c r="DP65" s="55" t="s">
        <v>1259</v>
      </c>
      <c r="DQ65" s="55" t="s">
        <v>1260</v>
      </c>
      <c r="DR65" s="55" t="s">
        <v>1261</v>
      </c>
      <c r="DS65" s="55">
        <v>33167</v>
      </c>
      <c r="DT65" s="55">
        <v>10000</v>
      </c>
      <c r="DU65" s="55" t="s">
        <v>1249</v>
      </c>
      <c r="DV65" s="55">
        <v>1</v>
      </c>
      <c r="DX65" s="55">
        <v>58</v>
      </c>
      <c r="DY65" s="55" t="s">
        <v>1678</v>
      </c>
      <c r="DZ65" s="55" t="s">
        <v>1251</v>
      </c>
      <c r="EA65" s="55">
        <v>5000</v>
      </c>
      <c r="EB65" s="20"/>
      <c r="EC65" s="55" t="s">
        <v>1258</v>
      </c>
      <c r="ED65" s="55">
        <v>0.9</v>
      </c>
      <c r="EM65" s="55">
        <v>58</v>
      </c>
      <c r="EN65" s="55" t="s">
        <v>1313</v>
      </c>
      <c r="EO65" s="55" t="s">
        <v>1251</v>
      </c>
      <c r="EP65" s="55">
        <v>6</v>
      </c>
      <c r="EQ65" s="55">
        <v>614</v>
      </c>
      <c r="ER65" s="55">
        <v>652</v>
      </c>
      <c r="ES65" s="55" t="s">
        <v>1249</v>
      </c>
      <c r="ET65" s="55">
        <v>1.4</v>
      </c>
      <c r="EV65" s="55">
        <v>58</v>
      </c>
      <c r="EW65" s="55" t="s">
        <v>42</v>
      </c>
      <c r="EX65" s="55" t="s">
        <v>1260</v>
      </c>
      <c r="EY65" s="55">
        <v>7</v>
      </c>
      <c r="EZ65" s="55">
        <v>1995</v>
      </c>
      <c r="FA65" s="55">
        <v>2999</v>
      </c>
      <c r="FB65" s="55" t="s">
        <v>1361</v>
      </c>
      <c r="FC65" s="55" t="s">
        <v>1249</v>
      </c>
      <c r="FD65" s="55">
        <v>6</v>
      </c>
      <c r="FF65" s="55">
        <v>58</v>
      </c>
      <c r="FG65" s="55" t="s">
        <v>42</v>
      </c>
      <c r="FH65" s="55" t="s">
        <v>763</v>
      </c>
      <c r="FI65" s="55">
        <v>4</v>
      </c>
      <c r="FJ65" s="55">
        <v>25000</v>
      </c>
      <c r="FK65" s="55" t="s">
        <v>1249</v>
      </c>
      <c r="FL65" s="55">
        <v>0.67</v>
      </c>
      <c r="IW65" s="55">
        <v>58</v>
      </c>
      <c r="IX65" s="55" t="s">
        <v>1250</v>
      </c>
      <c r="IY65" s="55" t="s">
        <v>1470</v>
      </c>
      <c r="IZ65" s="55" t="s">
        <v>1567</v>
      </c>
      <c r="JA65" s="55">
        <v>500</v>
      </c>
      <c r="JW65" s="12">
        <v>58</v>
      </c>
      <c r="JX65" s="12" t="s">
        <v>665</v>
      </c>
      <c r="JY65" s="12" t="s">
        <v>2497</v>
      </c>
      <c r="KA65" s="12">
        <v>58</v>
      </c>
      <c r="KB65" s="12" t="s">
        <v>2606</v>
      </c>
      <c r="KC65" s="12">
        <v>0.4</v>
      </c>
      <c r="KJ65" s="12">
        <v>58</v>
      </c>
      <c r="KK65" s="12" t="s">
        <v>1359</v>
      </c>
      <c r="KL65" s="12" t="s">
        <v>2577</v>
      </c>
      <c r="KM65" s="12">
        <v>0.035</v>
      </c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12" t="s">
        <v>1007</v>
      </c>
      <c r="NH65" s="7"/>
      <c r="NI65" s="7"/>
      <c r="NJ65" s="7"/>
      <c r="NK65" s="12" t="s">
        <v>2604</v>
      </c>
      <c r="NL65" s="7"/>
      <c r="NM65" s="7"/>
      <c r="NN65" s="7"/>
      <c r="NO65" s="7"/>
      <c r="NP65" s="7"/>
      <c r="NQ65" s="7"/>
      <c r="NR65" s="7"/>
      <c r="NS65" s="12" t="s">
        <v>2607</v>
      </c>
      <c r="NT65" s="7"/>
      <c r="NU65" s="12" t="s">
        <v>2608</v>
      </c>
      <c r="NV65" s="7"/>
      <c r="NW65" s="7"/>
      <c r="NX65" s="7"/>
      <c r="NY65" s="12" t="s">
        <v>2609</v>
      </c>
      <c r="NZ65" s="7"/>
      <c r="OA65" s="12" t="s">
        <v>2610</v>
      </c>
      <c r="OB65" s="7"/>
      <c r="OC65" s="12" t="s">
        <v>2611</v>
      </c>
      <c r="OD65" s="7"/>
      <c r="OE65" s="12" t="s">
        <v>2612</v>
      </c>
      <c r="OF65" s="7"/>
      <c r="OG65" s="7"/>
      <c r="OH65" s="7"/>
      <c r="OI65" s="7"/>
      <c r="OJ65" s="7"/>
      <c r="OK65" s="7"/>
      <c r="OL65" s="7"/>
      <c r="OM65" s="7"/>
      <c r="ON65" s="7"/>
      <c r="OO65" s="12" t="s">
        <v>2613</v>
      </c>
      <c r="OP65" s="7"/>
      <c r="OQ65" s="12" t="s">
        <v>2614</v>
      </c>
      <c r="OR65" s="7"/>
      <c r="OS65" s="12" t="s">
        <v>2615</v>
      </c>
      <c r="OT65" s="7"/>
      <c r="OU65" s="12" t="s">
        <v>1424</v>
      </c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12" t="s">
        <v>1254</v>
      </c>
      <c r="PH65" s="7"/>
      <c r="PI65" s="12" t="s">
        <v>2616</v>
      </c>
      <c r="PJ65" s="7"/>
      <c r="PK65" s="7"/>
      <c r="PL65" s="7"/>
      <c r="PM65" s="7"/>
      <c r="PN65" s="7"/>
      <c r="PO65" s="7"/>
      <c r="PP65" s="7"/>
      <c r="PQ65" s="12" t="s">
        <v>1591</v>
      </c>
      <c r="PR65" s="7"/>
      <c r="PS65" s="12" t="s">
        <v>2617</v>
      </c>
      <c r="PT65" s="7"/>
      <c r="PU65" s="7"/>
      <c r="PV65" s="7"/>
      <c r="PW65" s="12" t="s">
        <v>2137</v>
      </c>
      <c r="PX65" s="7"/>
      <c r="PY65" s="7"/>
      <c r="PZ65" s="7"/>
      <c r="QA65" s="12" t="s">
        <v>2618</v>
      </c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U65" s="13" t="s">
        <v>1568</v>
      </c>
      <c r="QV65" s="13">
        <v>4</v>
      </c>
      <c r="QX65" s="13" t="s">
        <v>1007</v>
      </c>
      <c r="QZ65" s="13" t="s">
        <v>2619</v>
      </c>
      <c r="RD65" s="14" t="s">
        <v>2546</v>
      </c>
      <c r="RE65" s="13" t="s">
        <v>2608</v>
      </c>
      <c r="RG65" s="13" t="s">
        <v>2609</v>
      </c>
      <c r="RH65" s="5" t="s">
        <v>2610</v>
      </c>
      <c r="RI65" s="14" t="s">
        <v>2611</v>
      </c>
      <c r="RJ65" s="13" t="s">
        <v>2612</v>
      </c>
      <c r="RK65" s="6" t="s">
        <v>1746</v>
      </c>
      <c r="RO65" s="14" t="s">
        <v>2613</v>
      </c>
      <c r="RP65" s="13" t="s">
        <v>2614</v>
      </c>
      <c r="RQ65" s="5" t="s">
        <v>2615</v>
      </c>
      <c r="RR65" s="13" t="s">
        <v>1424</v>
      </c>
      <c r="RX65" s="13" t="s">
        <v>1254</v>
      </c>
      <c r="RY65" s="6" t="s">
        <v>2616</v>
      </c>
      <c r="SC65" s="14" t="s">
        <v>1591</v>
      </c>
      <c r="SD65" s="13" t="s">
        <v>2617</v>
      </c>
      <c r="SF65" s="13" t="s">
        <v>2620</v>
      </c>
      <c r="SI65" s="13" t="s">
        <v>2618</v>
      </c>
      <c r="SN65" s="13" t="s">
        <v>2621</v>
      </c>
    </row>
    <row r="66" ht="14.25" customHeight="1" outlineLevel="1" spans="7:508">
      <c r="G66" s="55">
        <v>59</v>
      </c>
      <c r="H66" s="55" t="s">
        <v>42</v>
      </c>
      <c r="I66" s="55" t="s">
        <v>1410</v>
      </c>
      <c r="J66" s="55" t="s">
        <v>2495</v>
      </c>
      <c r="K66" s="55" t="s">
        <v>1249</v>
      </c>
      <c r="L66" s="55">
        <v>0.21</v>
      </c>
      <c r="X66" s="55">
        <v>59</v>
      </c>
      <c r="Y66" s="55" t="s">
        <v>1250</v>
      </c>
      <c r="Z66" s="55" t="s">
        <v>1260</v>
      </c>
      <c r="AA66" s="55">
        <v>48</v>
      </c>
      <c r="AB66" s="55">
        <v>0.25</v>
      </c>
      <c r="AD66" s="12">
        <v>59</v>
      </c>
      <c r="AE66" s="12" t="s">
        <v>1261</v>
      </c>
      <c r="AF66" s="12" t="s">
        <v>1277</v>
      </c>
      <c r="AG66" s="12" t="s">
        <v>627</v>
      </c>
      <c r="AH66" s="12" t="s">
        <v>1564</v>
      </c>
      <c r="AJ66" s="55">
        <v>59</v>
      </c>
      <c r="AK66" s="55" t="s">
        <v>1706</v>
      </c>
      <c r="AL66" s="55" t="s">
        <v>1251</v>
      </c>
      <c r="AM66" s="55" t="s">
        <v>1764</v>
      </c>
      <c r="AN66" s="55" t="s">
        <v>1258</v>
      </c>
      <c r="AO66" s="55">
        <v>0.8</v>
      </c>
      <c r="AQ66" s="55">
        <v>59</v>
      </c>
      <c r="AR66" s="55" t="s">
        <v>1250</v>
      </c>
      <c r="AS66" s="55" t="s">
        <v>1251</v>
      </c>
      <c r="AT66" s="55" t="s">
        <v>1094</v>
      </c>
      <c r="AU66" s="55" t="s">
        <v>1249</v>
      </c>
      <c r="AV66" s="55">
        <v>1.2</v>
      </c>
      <c r="AX66" s="55">
        <v>59</v>
      </c>
      <c r="AY66" s="55" t="s">
        <v>42</v>
      </c>
      <c r="AZ66" s="55" t="s">
        <v>1251</v>
      </c>
      <c r="BA66" s="55">
        <v>6</v>
      </c>
      <c r="BB66" s="55">
        <v>6</v>
      </c>
      <c r="BC66" s="55" t="s">
        <v>1249</v>
      </c>
      <c r="BD66" s="55">
        <v>0.8</v>
      </c>
      <c r="BP66" s="55">
        <v>59</v>
      </c>
      <c r="BQ66" s="55" t="s">
        <v>1250</v>
      </c>
      <c r="BR66" s="55" t="s">
        <v>1251</v>
      </c>
      <c r="BS66" s="55" t="s">
        <v>23</v>
      </c>
      <c r="BT66" s="55" t="s">
        <v>1643</v>
      </c>
      <c r="BU66" s="55">
        <v>0</v>
      </c>
      <c r="BV66" s="55">
        <v>3</v>
      </c>
      <c r="BW66" s="55" t="s">
        <v>1249</v>
      </c>
      <c r="BX66" s="55">
        <v>1.05</v>
      </c>
      <c r="CG66" s="55">
        <v>59</v>
      </c>
      <c r="CH66" s="55" t="s">
        <v>1706</v>
      </c>
      <c r="CI66" s="55" t="s">
        <v>1251</v>
      </c>
      <c r="CJ66" s="55">
        <v>150000</v>
      </c>
      <c r="CK66" s="55">
        <v>249999</v>
      </c>
      <c r="CL66" s="55" t="s">
        <v>1258</v>
      </c>
      <c r="CM66" s="55">
        <v>1.2</v>
      </c>
      <c r="CZ66" s="55">
        <v>59</v>
      </c>
      <c r="DA66" s="55" t="s">
        <v>1232</v>
      </c>
      <c r="DB66" s="55" t="s">
        <v>1251</v>
      </c>
      <c r="DC66" s="55">
        <v>2</v>
      </c>
      <c r="DD66" s="55" t="s">
        <v>1258</v>
      </c>
      <c r="DE66" s="55">
        <v>1</v>
      </c>
      <c r="DG66" s="55">
        <v>59</v>
      </c>
      <c r="DH66" s="55" t="s">
        <v>1706</v>
      </c>
      <c r="DI66" s="55" t="s">
        <v>1251</v>
      </c>
      <c r="DJ66" s="55" t="s">
        <v>2340</v>
      </c>
      <c r="DK66" s="55" t="s">
        <v>1258</v>
      </c>
      <c r="DL66" s="55">
        <v>1</v>
      </c>
      <c r="DN66" s="55">
        <v>59</v>
      </c>
      <c r="DO66" s="55" t="s">
        <v>42</v>
      </c>
      <c r="DP66" s="55" t="s">
        <v>1259</v>
      </c>
      <c r="DQ66" s="55" t="s">
        <v>1260</v>
      </c>
      <c r="DR66" s="55" t="s">
        <v>1261</v>
      </c>
      <c r="DS66" s="55">
        <v>33170</v>
      </c>
      <c r="DT66" s="55">
        <v>10000</v>
      </c>
      <c r="DU66" s="55" t="s">
        <v>1249</v>
      </c>
      <c r="DV66" s="55">
        <v>1</v>
      </c>
      <c r="DX66" s="55">
        <v>59</v>
      </c>
      <c r="DY66" s="55" t="s">
        <v>1678</v>
      </c>
      <c r="DZ66" s="55" t="s">
        <v>1251</v>
      </c>
      <c r="EA66" s="55">
        <v>50000</v>
      </c>
      <c r="EB66" s="20"/>
      <c r="EC66" s="55" t="s">
        <v>1258</v>
      </c>
      <c r="ED66" s="55">
        <v>0.8</v>
      </c>
      <c r="EM66" s="55">
        <v>59</v>
      </c>
      <c r="EN66" s="55" t="s">
        <v>1313</v>
      </c>
      <c r="EO66" s="55" t="s">
        <v>1251</v>
      </c>
      <c r="EP66" s="55">
        <v>6</v>
      </c>
      <c r="EQ66" s="55">
        <v>549</v>
      </c>
      <c r="ER66" s="55">
        <v>613</v>
      </c>
      <c r="ES66" s="55" t="s">
        <v>1249</v>
      </c>
      <c r="ET66" s="55">
        <v>1.7</v>
      </c>
      <c r="EV66" s="55">
        <v>59</v>
      </c>
      <c r="EW66" s="55" t="s">
        <v>42</v>
      </c>
      <c r="EX66" s="55" t="s">
        <v>1260</v>
      </c>
      <c r="EY66" s="55">
        <v>8</v>
      </c>
      <c r="EZ66" s="55">
        <v>0</v>
      </c>
      <c r="FA66" s="55">
        <v>1994</v>
      </c>
      <c r="FB66" s="55" t="s">
        <v>1361</v>
      </c>
      <c r="FC66" s="55" t="s">
        <v>1249</v>
      </c>
      <c r="FD66" s="55">
        <v>5.25</v>
      </c>
      <c r="FF66" s="55">
        <v>59</v>
      </c>
      <c r="FG66" s="55" t="s">
        <v>42</v>
      </c>
      <c r="FH66" s="55" t="s">
        <v>763</v>
      </c>
      <c r="FI66" s="55">
        <v>4</v>
      </c>
      <c r="FJ66" s="55">
        <v>50000</v>
      </c>
      <c r="FK66" s="55" t="s">
        <v>1249</v>
      </c>
      <c r="FL66" s="55">
        <v>0.63</v>
      </c>
      <c r="IW66" s="55">
        <v>59</v>
      </c>
      <c r="IX66" s="55" t="s">
        <v>1250</v>
      </c>
      <c r="IY66" s="55" t="s">
        <v>1470</v>
      </c>
      <c r="IZ66" s="55" t="s">
        <v>1870</v>
      </c>
      <c r="JA66" s="55">
        <v>500</v>
      </c>
      <c r="JW66" s="12">
        <v>59</v>
      </c>
      <c r="JX66" s="12" t="s">
        <v>665</v>
      </c>
      <c r="JY66" s="12" t="s">
        <v>1915</v>
      </c>
      <c r="KA66" s="12">
        <v>59</v>
      </c>
      <c r="KB66" s="12" t="s">
        <v>2622</v>
      </c>
      <c r="KC66" s="12">
        <v>0.3</v>
      </c>
      <c r="KJ66" s="12">
        <v>59</v>
      </c>
      <c r="KK66" s="12" t="s">
        <v>1246</v>
      </c>
      <c r="KL66" s="12" t="s">
        <v>2577</v>
      </c>
      <c r="KM66" s="12">
        <v>0.035</v>
      </c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12" t="s">
        <v>2509</v>
      </c>
      <c r="NH66" s="7"/>
      <c r="NI66" s="7"/>
      <c r="NJ66" s="7"/>
      <c r="NK66" s="12" t="s">
        <v>2619</v>
      </c>
      <c r="NL66" s="7"/>
      <c r="NM66" s="7"/>
      <c r="NN66" s="7"/>
      <c r="NO66" s="7"/>
      <c r="NP66" s="7"/>
      <c r="NQ66" s="7"/>
      <c r="NR66" s="7"/>
      <c r="NS66" s="12" t="s">
        <v>2623</v>
      </c>
      <c r="NT66" s="7"/>
      <c r="NU66" s="12" t="s">
        <v>1748</v>
      </c>
      <c r="NV66" s="7"/>
      <c r="NW66" s="7"/>
      <c r="NX66" s="7"/>
      <c r="NY66" s="12" t="s">
        <v>1424</v>
      </c>
      <c r="NZ66" s="7"/>
      <c r="OA66" s="12" t="s">
        <v>2528</v>
      </c>
      <c r="OB66" s="7"/>
      <c r="OC66" s="12" t="s">
        <v>2552</v>
      </c>
      <c r="OD66" s="7"/>
      <c r="OE66" s="12" t="s">
        <v>2624</v>
      </c>
      <c r="OF66" s="7"/>
      <c r="OG66" s="7"/>
      <c r="OH66" s="7"/>
      <c r="OI66" s="7"/>
      <c r="OJ66" s="7"/>
      <c r="OK66" s="7"/>
      <c r="OL66" s="7"/>
      <c r="OM66" s="7"/>
      <c r="ON66" s="7"/>
      <c r="OO66" s="12" t="s">
        <v>2625</v>
      </c>
      <c r="OP66" s="7"/>
      <c r="OQ66" s="12" t="s">
        <v>2626</v>
      </c>
      <c r="OR66" s="7"/>
      <c r="OS66" s="12" t="s">
        <v>2627</v>
      </c>
      <c r="OT66" s="7"/>
      <c r="OU66" s="12" t="s">
        <v>2305</v>
      </c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12" t="s">
        <v>2628</v>
      </c>
      <c r="PH66" s="7"/>
      <c r="PI66" s="12" t="s">
        <v>2448</v>
      </c>
      <c r="PJ66" s="7"/>
      <c r="PK66" s="7"/>
      <c r="PL66" s="7"/>
      <c r="PM66" s="7"/>
      <c r="PN66" s="7"/>
      <c r="PO66" s="7"/>
      <c r="PP66" s="7"/>
      <c r="PQ66" s="12" t="s">
        <v>2629</v>
      </c>
      <c r="PR66" s="7"/>
      <c r="PS66" s="12" t="s">
        <v>1573</v>
      </c>
      <c r="PT66" s="7"/>
      <c r="PU66" s="7"/>
      <c r="PV66" s="7"/>
      <c r="PW66" s="12" t="s">
        <v>996</v>
      </c>
      <c r="PX66" s="7"/>
      <c r="PY66" s="7"/>
      <c r="PZ66" s="7"/>
      <c r="QA66" s="12" t="s">
        <v>2630</v>
      </c>
      <c r="QB66" s="7"/>
      <c r="QC66" s="7"/>
      <c r="QD66" s="7"/>
      <c r="QE66" s="7"/>
      <c r="QF66" s="7"/>
      <c r="QG66" s="7"/>
      <c r="QH66" s="7"/>
      <c r="QI66" s="7"/>
      <c r="QJ66" s="7"/>
      <c r="QK66" s="7"/>
      <c r="QL66" s="7"/>
      <c r="QM66" s="7"/>
      <c r="QU66" s="13" t="s">
        <v>2370</v>
      </c>
      <c r="QV66" s="13">
        <v>4</v>
      </c>
      <c r="QX66" s="13" t="s">
        <v>2509</v>
      </c>
      <c r="QZ66" s="13" t="s">
        <v>1779</v>
      </c>
      <c r="RD66" s="14" t="s">
        <v>2554</v>
      </c>
      <c r="RE66" s="13" t="s">
        <v>1748</v>
      </c>
      <c r="RG66" s="13" t="s">
        <v>1424</v>
      </c>
      <c r="RH66" s="5" t="s">
        <v>2528</v>
      </c>
      <c r="RI66" s="14" t="s">
        <v>2552</v>
      </c>
      <c r="RJ66" s="13" t="s">
        <v>2624</v>
      </c>
      <c r="RK66" s="6" t="s">
        <v>2631</v>
      </c>
      <c r="RO66" s="14" t="s">
        <v>2625</v>
      </c>
      <c r="RP66" s="13" t="s">
        <v>2626</v>
      </c>
      <c r="RQ66" s="5" t="s">
        <v>2627</v>
      </c>
      <c r="RR66" s="13" t="s">
        <v>2305</v>
      </c>
      <c r="RX66" s="13" t="s">
        <v>2628</v>
      </c>
      <c r="RY66" s="6" t="s">
        <v>2448</v>
      </c>
      <c r="SC66" s="14" t="s">
        <v>2629</v>
      </c>
      <c r="SD66" s="13" t="s">
        <v>1573</v>
      </c>
      <c r="SF66" s="13" t="s">
        <v>2632</v>
      </c>
      <c r="SI66" s="13" t="s">
        <v>2630</v>
      </c>
      <c r="SN66" s="13" t="s">
        <v>2633</v>
      </c>
    </row>
    <row r="67" ht="14.25" customHeight="1" outlineLevel="1" spans="7:508">
      <c r="G67" s="55">
        <v>60</v>
      </c>
      <c r="H67" s="55" t="s">
        <v>42</v>
      </c>
      <c r="I67" s="55" t="s">
        <v>1410</v>
      </c>
      <c r="J67" s="55" t="s">
        <v>2634</v>
      </c>
      <c r="K67" s="55" t="s">
        <v>1249</v>
      </c>
      <c r="L67" s="56">
        <v>0.315</v>
      </c>
      <c r="X67" s="55">
        <v>60</v>
      </c>
      <c r="Y67" s="55" t="s">
        <v>1250</v>
      </c>
      <c r="Z67" s="55" t="s">
        <v>1260</v>
      </c>
      <c r="AA67" s="55">
        <v>49</v>
      </c>
      <c r="AB67" s="55">
        <v>0.25</v>
      </c>
      <c r="AD67" s="12">
        <v>60</v>
      </c>
      <c r="AE67" s="12" t="s">
        <v>1261</v>
      </c>
      <c r="AF67" s="12" t="s">
        <v>1955</v>
      </c>
      <c r="AG67" s="12" t="s">
        <v>627</v>
      </c>
      <c r="AH67" s="12" t="s">
        <v>1564</v>
      </c>
      <c r="AJ67" s="55">
        <v>60</v>
      </c>
      <c r="AK67" s="55" t="s">
        <v>1250</v>
      </c>
      <c r="AL67" s="55" t="s">
        <v>1251</v>
      </c>
      <c r="AM67" s="55" t="s">
        <v>1764</v>
      </c>
      <c r="AN67" s="55" t="s">
        <v>1249</v>
      </c>
      <c r="AO67" s="55">
        <v>0.95</v>
      </c>
      <c r="AX67" s="55">
        <v>60</v>
      </c>
      <c r="AY67" s="55" t="s">
        <v>42</v>
      </c>
      <c r="AZ67" s="55" t="s">
        <v>1251</v>
      </c>
      <c r="BA67" s="55">
        <v>7</v>
      </c>
      <c r="BB67" s="55">
        <v>7</v>
      </c>
      <c r="BC67" s="55" t="s">
        <v>1249</v>
      </c>
      <c r="BD67" s="55">
        <v>0.8</v>
      </c>
      <c r="BP67" s="55">
        <v>60</v>
      </c>
      <c r="BQ67" s="55" t="s">
        <v>1250</v>
      </c>
      <c r="BR67" s="55" t="s">
        <v>1251</v>
      </c>
      <c r="BS67" s="55" t="s">
        <v>23</v>
      </c>
      <c r="BT67" s="55" t="s">
        <v>1643</v>
      </c>
      <c r="BU67" s="55">
        <v>8</v>
      </c>
      <c r="BV67" s="55">
        <v>9999</v>
      </c>
      <c r="BW67" s="55" t="s">
        <v>1249</v>
      </c>
      <c r="BX67" s="55">
        <v>0.95</v>
      </c>
      <c r="CG67" s="55">
        <v>60</v>
      </c>
      <c r="CH67" s="55" t="s">
        <v>1706</v>
      </c>
      <c r="CI67" s="55" t="s">
        <v>1251</v>
      </c>
      <c r="CJ67" s="55">
        <v>250000</v>
      </c>
      <c r="CK67" s="55">
        <v>349999</v>
      </c>
      <c r="CL67" s="55" t="s">
        <v>1258</v>
      </c>
      <c r="CM67" s="55">
        <v>1</v>
      </c>
      <c r="CZ67" s="55">
        <v>60</v>
      </c>
      <c r="DA67" s="55" t="s">
        <v>1566</v>
      </c>
      <c r="DB67" s="55" t="s">
        <v>1251</v>
      </c>
      <c r="DC67" s="55">
        <v>2</v>
      </c>
      <c r="DD67" s="55" t="s">
        <v>1258</v>
      </c>
      <c r="DE67" s="55">
        <v>1</v>
      </c>
      <c r="DG67" s="55">
        <v>60</v>
      </c>
      <c r="DH67" s="55" t="s">
        <v>1232</v>
      </c>
      <c r="DI67" s="55" t="s">
        <v>1251</v>
      </c>
      <c r="DJ67" s="55" t="s">
        <v>2418</v>
      </c>
      <c r="DK67" s="55" t="s">
        <v>1258</v>
      </c>
      <c r="DL67" s="55">
        <v>1</v>
      </c>
      <c r="DN67" s="55">
        <v>60</v>
      </c>
      <c r="DO67" s="55" t="s">
        <v>42</v>
      </c>
      <c r="DP67" s="55" t="s">
        <v>1259</v>
      </c>
      <c r="DQ67" s="55" t="s">
        <v>1260</v>
      </c>
      <c r="DR67" s="55" t="s">
        <v>1261</v>
      </c>
      <c r="DS67" s="55">
        <v>33172</v>
      </c>
      <c r="DT67" s="55">
        <v>10000</v>
      </c>
      <c r="DU67" s="55" t="s">
        <v>1249</v>
      </c>
      <c r="DV67" s="55">
        <v>1</v>
      </c>
      <c r="DX67" s="55">
        <v>60</v>
      </c>
      <c r="DY67" s="55" t="s">
        <v>1706</v>
      </c>
      <c r="DZ67" s="55" t="s">
        <v>1251</v>
      </c>
      <c r="EA67" s="55">
        <v>1000</v>
      </c>
      <c r="EB67" s="20"/>
      <c r="EC67" s="55" t="s">
        <v>1258</v>
      </c>
      <c r="ED67" s="55">
        <v>1</v>
      </c>
      <c r="EM67" s="55">
        <v>60</v>
      </c>
      <c r="EN67" s="55" t="s">
        <v>1313</v>
      </c>
      <c r="EO67" s="55" t="s">
        <v>1251</v>
      </c>
      <c r="EP67" s="55" t="s">
        <v>2031</v>
      </c>
      <c r="EQ67" s="55">
        <v>-1</v>
      </c>
      <c r="ER67" s="55">
        <v>-1</v>
      </c>
      <c r="ES67" s="55" t="s">
        <v>1249</v>
      </c>
      <c r="ET67" s="55">
        <v>1.42</v>
      </c>
      <c r="EV67" s="55">
        <v>60</v>
      </c>
      <c r="EW67" s="55" t="s">
        <v>42</v>
      </c>
      <c r="EX67" s="55" t="s">
        <v>1260</v>
      </c>
      <c r="EY67" s="55">
        <v>8</v>
      </c>
      <c r="EZ67" s="55">
        <v>1995</v>
      </c>
      <c r="FA67" s="55">
        <v>2999</v>
      </c>
      <c r="FB67" s="55" t="s">
        <v>1361</v>
      </c>
      <c r="FC67" s="55" t="s">
        <v>1249</v>
      </c>
      <c r="FD67" s="55">
        <v>6</v>
      </c>
      <c r="FF67" s="55">
        <v>60</v>
      </c>
      <c r="FG67" s="55" t="s">
        <v>42</v>
      </c>
      <c r="FH67" s="55" t="s">
        <v>763</v>
      </c>
      <c r="FI67" s="55">
        <v>4</v>
      </c>
      <c r="FJ67" s="55">
        <v>80000</v>
      </c>
      <c r="FK67" s="55" t="s">
        <v>1249</v>
      </c>
      <c r="FL67" s="55">
        <v>0.57</v>
      </c>
      <c r="IW67" s="55">
        <v>60</v>
      </c>
      <c r="IX67" s="55" t="s">
        <v>1250</v>
      </c>
      <c r="IY67" s="55" t="s">
        <v>1470</v>
      </c>
      <c r="IZ67" s="55" t="s">
        <v>1893</v>
      </c>
      <c r="JA67" s="55">
        <v>500</v>
      </c>
      <c r="JW67" s="12">
        <v>60</v>
      </c>
      <c r="JX67" s="12" t="s">
        <v>665</v>
      </c>
      <c r="JY67" s="12" t="s">
        <v>2268</v>
      </c>
      <c r="KA67" s="12">
        <v>60</v>
      </c>
      <c r="KB67" s="12" t="s">
        <v>2277</v>
      </c>
      <c r="KC67" s="12">
        <v>0.5</v>
      </c>
      <c r="KJ67" s="12">
        <v>60</v>
      </c>
      <c r="KK67" s="12" t="s">
        <v>1309</v>
      </c>
      <c r="KL67" s="12" t="s">
        <v>2577</v>
      </c>
      <c r="KM67" s="12">
        <v>0.035</v>
      </c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12" t="s">
        <v>2635</v>
      </c>
      <c r="NH67" s="7"/>
      <c r="NI67" s="7"/>
      <c r="NJ67" s="7"/>
      <c r="NK67" s="12" t="s">
        <v>1779</v>
      </c>
      <c r="NL67" s="7"/>
      <c r="NM67" s="7"/>
      <c r="NN67" s="7"/>
      <c r="NO67" s="7"/>
      <c r="NP67" s="7"/>
      <c r="NQ67" s="7"/>
      <c r="NR67" s="7"/>
      <c r="NS67" s="12" t="s">
        <v>1007</v>
      </c>
      <c r="NT67" s="7"/>
      <c r="NU67" s="12" t="s">
        <v>2636</v>
      </c>
      <c r="NV67" s="7"/>
      <c r="NW67" s="7"/>
      <c r="NX67" s="7"/>
      <c r="NY67" s="12" t="s">
        <v>1955</v>
      </c>
      <c r="NZ67" s="7"/>
      <c r="OA67" s="12" t="s">
        <v>2216</v>
      </c>
      <c r="OB67" s="7"/>
      <c r="OC67" s="12" t="s">
        <v>2637</v>
      </c>
      <c r="OD67" s="7"/>
      <c r="OE67" s="12" t="s">
        <v>2638</v>
      </c>
      <c r="OF67" s="7"/>
      <c r="OG67" s="7"/>
      <c r="OH67" s="7"/>
      <c r="OI67" s="7"/>
      <c r="OJ67" s="7"/>
      <c r="OK67" s="7"/>
      <c r="OL67" s="7"/>
      <c r="OM67" s="7"/>
      <c r="ON67" s="7"/>
      <c r="OO67" s="12" t="s">
        <v>2358</v>
      </c>
      <c r="OP67" s="7"/>
      <c r="OQ67" s="12" t="s">
        <v>2444</v>
      </c>
      <c r="OR67" s="7"/>
      <c r="OS67" s="12" t="s">
        <v>2639</v>
      </c>
      <c r="OT67" s="7"/>
      <c r="OU67" s="12" t="s">
        <v>1394</v>
      </c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12" t="s">
        <v>2640</v>
      </c>
      <c r="PH67" s="7"/>
      <c r="PI67" s="12" t="s">
        <v>1892</v>
      </c>
      <c r="PJ67" s="7"/>
      <c r="PK67" s="7"/>
      <c r="PL67" s="7"/>
      <c r="PM67" s="7"/>
      <c r="PN67" s="7"/>
      <c r="PO67" s="7"/>
      <c r="PP67" s="7"/>
      <c r="PQ67" s="12" t="s">
        <v>2641</v>
      </c>
      <c r="PR67" s="7"/>
      <c r="PS67" s="12" t="s">
        <v>2642</v>
      </c>
      <c r="PT67" s="7"/>
      <c r="PU67" s="7"/>
      <c r="PV67" s="7"/>
      <c r="PW67" s="12" t="s">
        <v>2200</v>
      </c>
      <c r="PX67" s="7"/>
      <c r="PY67" s="7"/>
      <c r="PZ67" s="7"/>
      <c r="QA67" s="12" t="s">
        <v>1007</v>
      </c>
      <c r="QB67" s="7"/>
      <c r="QC67" s="7"/>
      <c r="QD67" s="7"/>
      <c r="QE67" s="7"/>
      <c r="QF67" s="7"/>
      <c r="QG67" s="7"/>
      <c r="QH67" s="7"/>
      <c r="QI67" s="7"/>
      <c r="QJ67" s="7"/>
      <c r="QK67" s="7"/>
      <c r="QL67" s="7"/>
      <c r="QM67" s="7"/>
      <c r="QU67" s="13" t="s">
        <v>2643</v>
      </c>
      <c r="QV67" s="13">
        <v>4</v>
      </c>
      <c r="QX67" s="13" t="s">
        <v>2635</v>
      </c>
      <c r="QZ67" s="13" t="s">
        <v>2644</v>
      </c>
      <c r="RD67" s="14" t="s">
        <v>1746</v>
      </c>
      <c r="RE67" s="13" t="s">
        <v>2636</v>
      </c>
      <c r="RG67" s="13" t="s">
        <v>1955</v>
      </c>
      <c r="RH67" s="5" t="s">
        <v>2216</v>
      </c>
      <c r="RI67" s="14" t="s">
        <v>2637</v>
      </c>
      <c r="RJ67" s="13" t="s">
        <v>2638</v>
      </c>
      <c r="RK67" s="6" t="s">
        <v>2645</v>
      </c>
      <c r="RO67" s="14" t="s">
        <v>2358</v>
      </c>
      <c r="RP67" s="13" t="s">
        <v>2444</v>
      </c>
      <c r="RQ67" s="5" t="s">
        <v>2639</v>
      </c>
      <c r="RR67" s="13" t="s">
        <v>1394</v>
      </c>
      <c r="RX67" s="13" t="s">
        <v>2640</v>
      </c>
      <c r="RY67" s="6" t="s">
        <v>1892</v>
      </c>
      <c r="SC67" s="14" t="s">
        <v>2641</v>
      </c>
      <c r="SD67" s="13" t="s">
        <v>2642</v>
      </c>
      <c r="SF67" s="13" t="s">
        <v>2646</v>
      </c>
      <c r="SI67" s="13" t="s">
        <v>1007</v>
      </c>
      <c r="SN67" s="13" t="s">
        <v>1032</v>
      </c>
    </row>
    <row r="68" ht="14.25" customHeight="1" outlineLevel="1" spans="7:508">
      <c r="G68" s="55">
        <v>61</v>
      </c>
      <c r="H68" s="55" t="s">
        <v>42</v>
      </c>
      <c r="I68" s="55" t="s">
        <v>1810</v>
      </c>
      <c r="J68" s="55" t="s">
        <v>1790</v>
      </c>
      <c r="K68" s="55" t="s">
        <v>1249</v>
      </c>
      <c r="L68" s="55">
        <v>0.19</v>
      </c>
      <c r="X68" s="55">
        <v>61</v>
      </c>
      <c r="Y68" s="55" t="s">
        <v>1250</v>
      </c>
      <c r="Z68" s="55" t="s">
        <v>1260</v>
      </c>
      <c r="AA68" s="55">
        <v>50</v>
      </c>
      <c r="AB68" s="55">
        <v>0.25</v>
      </c>
      <c r="AD68" s="12">
        <v>61</v>
      </c>
      <c r="AE68" s="12" t="s">
        <v>1261</v>
      </c>
      <c r="AF68" s="12" t="s">
        <v>2467</v>
      </c>
      <c r="AG68" s="12" t="s">
        <v>627</v>
      </c>
      <c r="AH68" s="12" t="s">
        <v>1564</v>
      </c>
      <c r="AJ68" s="55">
        <v>61</v>
      </c>
      <c r="AK68" s="55" t="s">
        <v>42</v>
      </c>
      <c r="AL68" s="55" t="s">
        <v>1251</v>
      </c>
      <c r="AM68" s="55" t="s">
        <v>1916</v>
      </c>
      <c r="AN68" s="55" t="s">
        <v>1249</v>
      </c>
      <c r="AO68" s="55">
        <v>1</v>
      </c>
      <c r="AX68" s="55">
        <v>61</v>
      </c>
      <c r="AY68" s="55" t="s">
        <v>42</v>
      </c>
      <c r="AZ68" s="55" t="s">
        <v>1251</v>
      </c>
      <c r="BA68" s="55">
        <v>8</v>
      </c>
      <c r="BB68" s="55">
        <v>8</v>
      </c>
      <c r="BC68" s="55" t="s">
        <v>1249</v>
      </c>
      <c r="BD68" s="55">
        <v>0.85</v>
      </c>
      <c r="BP68" s="55">
        <v>61</v>
      </c>
      <c r="BQ68" s="55" t="s">
        <v>1250</v>
      </c>
      <c r="BR68" s="55" t="s">
        <v>1251</v>
      </c>
      <c r="BS68" s="55" t="s">
        <v>23</v>
      </c>
      <c r="BT68" s="55" t="s">
        <v>1764</v>
      </c>
      <c r="BU68" s="55">
        <v>0</v>
      </c>
      <c r="BV68" s="55">
        <v>3</v>
      </c>
      <c r="BW68" s="55" t="s">
        <v>1249</v>
      </c>
      <c r="BX68" s="55">
        <v>1.05</v>
      </c>
      <c r="CG68" s="55">
        <v>61</v>
      </c>
      <c r="CH68" s="55" t="s">
        <v>1706</v>
      </c>
      <c r="CI68" s="55" t="s">
        <v>1251</v>
      </c>
      <c r="CJ68" s="55">
        <v>350000</v>
      </c>
      <c r="CK68" s="55">
        <v>499999</v>
      </c>
      <c r="CL68" s="55" t="s">
        <v>1258</v>
      </c>
      <c r="CM68" s="55">
        <v>0.95</v>
      </c>
      <c r="CZ68" s="55">
        <v>61</v>
      </c>
      <c r="DA68" s="55" t="s">
        <v>1678</v>
      </c>
      <c r="DB68" s="55" t="s">
        <v>1251</v>
      </c>
      <c r="DC68" s="55">
        <v>2</v>
      </c>
      <c r="DD68" s="55" t="s">
        <v>1258</v>
      </c>
      <c r="DE68" s="55">
        <v>1</v>
      </c>
      <c r="DG68" s="55">
        <v>61</v>
      </c>
      <c r="DH68" s="55" t="s">
        <v>1566</v>
      </c>
      <c r="DI68" s="55" t="s">
        <v>1251</v>
      </c>
      <c r="DJ68" s="55" t="s">
        <v>2418</v>
      </c>
      <c r="DK68" s="55" t="s">
        <v>1258</v>
      </c>
      <c r="DL68" s="55">
        <v>1</v>
      </c>
      <c r="DN68" s="55">
        <v>61</v>
      </c>
      <c r="DO68" s="55" t="s">
        <v>42</v>
      </c>
      <c r="DP68" s="55" t="s">
        <v>1259</v>
      </c>
      <c r="DQ68" s="55" t="s">
        <v>1260</v>
      </c>
      <c r="DR68" s="55" t="s">
        <v>1261</v>
      </c>
      <c r="DS68" s="55">
        <v>33173</v>
      </c>
      <c r="DT68" s="55">
        <v>10000</v>
      </c>
      <c r="DU68" s="55" t="s">
        <v>1249</v>
      </c>
      <c r="DV68" s="55">
        <v>1</v>
      </c>
      <c r="DX68" s="63">
        <v>61</v>
      </c>
      <c r="DY68" s="63" t="s">
        <v>1706</v>
      </c>
      <c r="DZ68" s="63" t="s">
        <v>1251</v>
      </c>
      <c r="EA68" s="63">
        <v>10000</v>
      </c>
      <c r="EB68" s="20"/>
      <c r="EC68" s="55" t="s">
        <v>1258</v>
      </c>
      <c r="ED68" s="55">
        <v>0.875</v>
      </c>
      <c r="EM68" s="55">
        <v>61</v>
      </c>
      <c r="EN68" s="55" t="s">
        <v>1313</v>
      </c>
      <c r="EO68" s="55" t="s">
        <v>1251</v>
      </c>
      <c r="EP68" s="55" t="s">
        <v>2051</v>
      </c>
      <c r="EQ68" s="55">
        <v>-1</v>
      </c>
      <c r="ER68" s="55">
        <v>-1</v>
      </c>
      <c r="ES68" s="55" t="s">
        <v>1249</v>
      </c>
      <c r="ET68" s="55">
        <v>1.42</v>
      </c>
      <c r="EV68" s="55">
        <v>61</v>
      </c>
      <c r="EW68" s="55" t="s">
        <v>42</v>
      </c>
      <c r="EX68" s="55" t="s">
        <v>1260</v>
      </c>
      <c r="EY68" s="55">
        <v>9</v>
      </c>
      <c r="EZ68" s="55">
        <v>0</v>
      </c>
      <c r="FA68" s="55">
        <v>1994</v>
      </c>
      <c r="FB68" s="55" t="s">
        <v>1361</v>
      </c>
      <c r="FC68" s="55" t="s">
        <v>1249</v>
      </c>
      <c r="FD68" s="55">
        <v>5.25</v>
      </c>
      <c r="FF68" s="55">
        <v>61</v>
      </c>
      <c r="FG68" s="55" t="s">
        <v>42</v>
      </c>
      <c r="FH68" s="55" t="s">
        <v>763</v>
      </c>
      <c r="FI68" s="55">
        <v>4</v>
      </c>
      <c r="FJ68" s="55">
        <v>130000</v>
      </c>
      <c r="FK68" s="55" t="s">
        <v>1249</v>
      </c>
      <c r="FL68" s="55">
        <v>0.57</v>
      </c>
      <c r="IW68" s="55">
        <v>61</v>
      </c>
      <c r="IX68" s="55" t="s">
        <v>1250</v>
      </c>
      <c r="IY68" s="55" t="s">
        <v>1470</v>
      </c>
      <c r="IZ68" s="55" t="s">
        <v>1917</v>
      </c>
      <c r="JA68" s="55">
        <v>500</v>
      </c>
      <c r="JW68" s="12">
        <v>61</v>
      </c>
      <c r="JX68" s="12" t="s">
        <v>665</v>
      </c>
      <c r="JY68" s="12" t="s">
        <v>2544</v>
      </c>
      <c r="KA68" s="12">
        <v>61</v>
      </c>
      <c r="KB68" s="12" t="s">
        <v>2647</v>
      </c>
      <c r="KC68" s="12">
        <v>0.45</v>
      </c>
      <c r="KJ68" s="12">
        <v>61</v>
      </c>
      <c r="KK68" s="12" t="s">
        <v>42</v>
      </c>
      <c r="KL68" s="12" t="s">
        <v>2648</v>
      </c>
      <c r="KM68" s="12">
        <v>0.07</v>
      </c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12" t="s">
        <v>2644</v>
      </c>
      <c r="NL68" s="7"/>
      <c r="NM68" s="7"/>
      <c r="NN68" s="7"/>
      <c r="NO68" s="7"/>
      <c r="NP68" s="7"/>
      <c r="NQ68" s="7"/>
      <c r="NR68" s="7"/>
      <c r="NS68" s="7"/>
      <c r="NT68" s="7"/>
      <c r="NU68" s="12" t="s">
        <v>2649</v>
      </c>
      <c r="NV68" s="7"/>
      <c r="NW68" s="7"/>
      <c r="NX68" s="7"/>
      <c r="NY68" s="12" t="s">
        <v>1620</v>
      </c>
      <c r="NZ68" s="7"/>
      <c r="OA68" s="12" t="s">
        <v>2466</v>
      </c>
      <c r="OB68" s="7"/>
      <c r="OC68" s="12" t="s">
        <v>1955</v>
      </c>
      <c r="OD68" s="7"/>
      <c r="OE68" s="12" t="s">
        <v>2650</v>
      </c>
      <c r="OF68" s="7"/>
      <c r="OG68" s="7"/>
      <c r="OH68" s="7"/>
      <c r="OI68" s="7"/>
      <c r="OJ68" s="7"/>
      <c r="OK68" s="7"/>
      <c r="OL68" s="7"/>
      <c r="OM68" s="7"/>
      <c r="ON68" s="7"/>
      <c r="OO68" s="12" t="s">
        <v>2651</v>
      </c>
      <c r="OP68" s="7"/>
      <c r="OQ68" s="12" t="s">
        <v>2652</v>
      </c>
      <c r="OR68" s="7"/>
      <c r="OS68" s="12" t="s">
        <v>2653</v>
      </c>
      <c r="OT68" s="7"/>
      <c r="OU68" s="12" t="s">
        <v>2654</v>
      </c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12" t="s">
        <v>2126</v>
      </c>
      <c r="PH68" s="7"/>
      <c r="PI68" s="12" t="s">
        <v>2655</v>
      </c>
      <c r="PJ68" s="7"/>
      <c r="PK68" s="7"/>
      <c r="PL68" s="7"/>
      <c r="PM68" s="7"/>
      <c r="PN68" s="7"/>
      <c r="PO68" s="7"/>
      <c r="PP68" s="7"/>
      <c r="PQ68" s="12" t="s">
        <v>2421</v>
      </c>
      <c r="PR68" s="7"/>
      <c r="PS68" s="12" t="s">
        <v>2656</v>
      </c>
      <c r="PT68" s="7"/>
      <c r="PU68" s="7"/>
      <c r="PV68" s="7"/>
      <c r="PW68" s="12" t="s">
        <v>2253</v>
      </c>
      <c r="PX68" s="7"/>
      <c r="PY68" s="7"/>
      <c r="PZ68" s="7"/>
      <c r="QA68" s="12" t="s">
        <v>2657</v>
      </c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U68" s="13" t="s">
        <v>2658</v>
      </c>
      <c r="QV68" s="13">
        <v>4</v>
      </c>
      <c r="QZ68" s="13" t="s">
        <v>2562</v>
      </c>
      <c r="RD68" s="14" t="s">
        <v>2592</v>
      </c>
      <c r="RE68" s="13" t="s">
        <v>2649</v>
      </c>
      <c r="RG68" s="13" t="s">
        <v>1620</v>
      </c>
      <c r="RH68" s="5" t="s">
        <v>2466</v>
      </c>
      <c r="RI68" s="14" t="s">
        <v>1955</v>
      </c>
      <c r="RJ68" s="13" t="s">
        <v>2650</v>
      </c>
      <c r="RK68" s="6" t="s">
        <v>2501</v>
      </c>
      <c r="RO68" s="14" t="s">
        <v>2651</v>
      </c>
      <c r="RP68" s="13" t="s">
        <v>2652</v>
      </c>
      <c r="RQ68" s="5" t="s">
        <v>2653</v>
      </c>
      <c r="RR68" s="13" t="s">
        <v>2654</v>
      </c>
      <c r="RX68" s="13" t="s">
        <v>2126</v>
      </c>
      <c r="RY68" s="6" t="s">
        <v>2655</v>
      </c>
      <c r="SC68" s="14" t="s">
        <v>2421</v>
      </c>
      <c r="SD68" s="13" t="s">
        <v>2656</v>
      </c>
      <c r="SF68" s="13" t="s">
        <v>2659</v>
      </c>
      <c r="SI68" s="13" t="s">
        <v>2657</v>
      </c>
    </row>
    <row r="69" ht="14.25" customHeight="1" outlineLevel="1" spans="7:508">
      <c r="G69" s="55">
        <v>62</v>
      </c>
      <c r="H69" s="55" t="s">
        <v>42</v>
      </c>
      <c r="I69" s="55" t="s">
        <v>1810</v>
      </c>
      <c r="J69" s="55" t="s">
        <v>2482</v>
      </c>
      <c r="K69" s="55" t="s">
        <v>1249</v>
      </c>
      <c r="L69" s="55">
        <v>0.28</v>
      </c>
      <c r="X69" s="55">
        <v>62</v>
      </c>
      <c r="Y69" s="55" t="s">
        <v>1250</v>
      </c>
      <c r="Z69" s="55" t="s">
        <v>1260</v>
      </c>
      <c r="AA69" s="55">
        <v>51</v>
      </c>
      <c r="AB69" s="55">
        <v>0.25</v>
      </c>
      <c r="AD69" s="12">
        <v>62</v>
      </c>
      <c r="AE69" s="12" t="s">
        <v>1261</v>
      </c>
      <c r="AF69" s="12" t="s">
        <v>2568</v>
      </c>
      <c r="AG69" s="12" t="s">
        <v>627</v>
      </c>
      <c r="AH69" s="12" t="s">
        <v>1564</v>
      </c>
      <c r="AJ69" s="55">
        <v>62</v>
      </c>
      <c r="AK69" s="55" t="s">
        <v>1313</v>
      </c>
      <c r="AL69" s="55" t="s">
        <v>1251</v>
      </c>
      <c r="AM69" s="55" t="s">
        <v>1916</v>
      </c>
      <c r="AN69" s="55" t="s">
        <v>1249</v>
      </c>
      <c r="AO69" s="55">
        <v>1</v>
      </c>
      <c r="AX69" s="55">
        <v>62</v>
      </c>
      <c r="AY69" s="55" t="s">
        <v>42</v>
      </c>
      <c r="AZ69" s="55" t="s">
        <v>1251</v>
      </c>
      <c r="BA69" s="55">
        <v>9</v>
      </c>
      <c r="BB69" s="55">
        <v>9</v>
      </c>
      <c r="BC69" s="55" t="s">
        <v>1249</v>
      </c>
      <c r="BD69" s="55">
        <v>0.87</v>
      </c>
      <c r="BP69" s="55">
        <v>62</v>
      </c>
      <c r="BQ69" s="55" t="s">
        <v>1250</v>
      </c>
      <c r="BR69" s="55" t="s">
        <v>1251</v>
      </c>
      <c r="BS69" s="55" t="s">
        <v>23</v>
      </c>
      <c r="BT69" s="55" t="s">
        <v>1764</v>
      </c>
      <c r="BU69" s="55">
        <v>8</v>
      </c>
      <c r="BV69" s="55">
        <v>9999</v>
      </c>
      <c r="BW69" s="55" t="s">
        <v>1249</v>
      </c>
      <c r="BX69" s="55">
        <v>0.95</v>
      </c>
      <c r="CG69" s="55">
        <v>62</v>
      </c>
      <c r="CH69" s="55" t="s">
        <v>1706</v>
      </c>
      <c r="CI69" s="55" t="s">
        <v>1251</v>
      </c>
      <c r="CJ69" s="55">
        <v>500000</v>
      </c>
      <c r="CK69" s="55">
        <v>1000000</v>
      </c>
      <c r="CL69" s="55" t="s">
        <v>1258</v>
      </c>
      <c r="CM69" s="55">
        <v>0.9</v>
      </c>
      <c r="CZ69" s="55">
        <v>62</v>
      </c>
      <c r="DA69" s="55" t="s">
        <v>1706</v>
      </c>
      <c r="DB69" s="55" t="s">
        <v>1251</v>
      </c>
      <c r="DC69" s="55">
        <v>2</v>
      </c>
      <c r="DD69" s="55" t="s">
        <v>1258</v>
      </c>
      <c r="DE69" s="55">
        <v>1</v>
      </c>
      <c r="DG69" s="55">
        <v>62</v>
      </c>
      <c r="DH69" s="55" t="s">
        <v>1678</v>
      </c>
      <c r="DI69" s="55" t="s">
        <v>1251</v>
      </c>
      <c r="DJ69" s="55" t="s">
        <v>2418</v>
      </c>
      <c r="DK69" s="55" t="s">
        <v>1258</v>
      </c>
      <c r="DL69" s="55">
        <v>1</v>
      </c>
      <c r="DN69" s="55">
        <v>62</v>
      </c>
      <c r="DO69" s="55" t="s">
        <v>42</v>
      </c>
      <c r="DP69" s="55" t="s">
        <v>1259</v>
      </c>
      <c r="DQ69" s="55" t="s">
        <v>1260</v>
      </c>
      <c r="DR69" s="55" t="s">
        <v>1261</v>
      </c>
      <c r="DS69" s="55">
        <v>33175</v>
      </c>
      <c r="DT69" s="55">
        <v>10000</v>
      </c>
      <c r="DU69" s="55" t="s">
        <v>1249</v>
      </c>
      <c r="DV69" s="55">
        <v>1</v>
      </c>
      <c r="DX69" s="55">
        <v>62</v>
      </c>
      <c r="DY69" s="55" t="s">
        <v>1706</v>
      </c>
      <c r="DZ69" s="55" t="s">
        <v>1251</v>
      </c>
      <c r="EA69" s="55">
        <v>2500</v>
      </c>
      <c r="EB69" s="64">
        <v>0</v>
      </c>
      <c r="EC69" s="55" t="s">
        <v>1258</v>
      </c>
      <c r="ED69" s="55">
        <v>0.925</v>
      </c>
      <c r="EM69" s="55">
        <v>62</v>
      </c>
      <c r="EN69" s="55" t="s">
        <v>1313</v>
      </c>
      <c r="EO69" s="55" t="s">
        <v>1251</v>
      </c>
      <c r="EP69" s="55" t="s">
        <v>2076</v>
      </c>
      <c r="EQ69" s="55">
        <v>-1</v>
      </c>
      <c r="ER69" s="55">
        <v>-1</v>
      </c>
      <c r="ES69" s="55" t="s">
        <v>1249</v>
      </c>
      <c r="ET69" s="55">
        <v>1.42</v>
      </c>
      <c r="EV69" s="55">
        <v>62</v>
      </c>
      <c r="EW69" s="55" t="s">
        <v>42</v>
      </c>
      <c r="EX69" s="55" t="s">
        <v>1260</v>
      </c>
      <c r="EY69" s="55">
        <v>9</v>
      </c>
      <c r="EZ69" s="55">
        <v>1995</v>
      </c>
      <c r="FA69" s="55">
        <v>2999</v>
      </c>
      <c r="FB69" s="55" t="s">
        <v>1361</v>
      </c>
      <c r="FC69" s="55" t="s">
        <v>1249</v>
      </c>
      <c r="FD69" s="55">
        <v>6</v>
      </c>
      <c r="FF69" s="55">
        <v>62</v>
      </c>
      <c r="FG69" s="55" t="s">
        <v>42</v>
      </c>
      <c r="FH69" s="55" t="s">
        <v>763</v>
      </c>
      <c r="FI69" s="55">
        <v>4</v>
      </c>
      <c r="FJ69" s="55">
        <v>260000</v>
      </c>
      <c r="FK69" s="55" t="s">
        <v>1249</v>
      </c>
      <c r="FL69" s="55">
        <v>0.57</v>
      </c>
      <c r="IW69" s="55">
        <v>62</v>
      </c>
      <c r="IX69" s="55" t="s">
        <v>1250</v>
      </c>
      <c r="IY69" s="55" t="s">
        <v>1470</v>
      </c>
      <c r="IZ69" s="55" t="s">
        <v>1943</v>
      </c>
      <c r="JA69" s="55">
        <v>500</v>
      </c>
      <c r="JW69" s="12">
        <v>62</v>
      </c>
      <c r="JX69" s="12" t="s">
        <v>665</v>
      </c>
      <c r="JY69" s="12" t="s">
        <v>2561</v>
      </c>
      <c r="KA69" s="12">
        <v>62</v>
      </c>
      <c r="KB69" s="12" t="s">
        <v>2660</v>
      </c>
      <c r="KC69" s="12">
        <v>0.45</v>
      </c>
      <c r="KJ69" s="12">
        <v>62</v>
      </c>
      <c r="KK69" s="12" t="s">
        <v>1313</v>
      </c>
      <c r="KL69" s="12" t="s">
        <v>2648</v>
      </c>
      <c r="KM69" s="12">
        <v>0.07</v>
      </c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12" t="s">
        <v>2627</v>
      </c>
      <c r="NL69" s="7"/>
      <c r="NM69" s="7"/>
      <c r="NN69" s="7"/>
      <c r="NO69" s="7"/>
      <c r="NP69" s="7"/>
      <c r="NQ69" s="7"/>
      <c r="NR69" s="7"/>
      <c r="NS69" s="7"/>
      <c r="NT69" s="7"/>
      <c r="NU69" s="12" t="s">
        <v>2661</v>
      </c>
      <c r="NV69" s="7"/>
      <c r="NW69" s="7"/>
      <c r="NX69" s="7"/>
      <c r="NY69" s="12" t="s">
        <v>1591</v>
      </c>
      <c r="NZ69" s="7"/>
      <c r="OA69" s="12" t="s">
        <v>2662</v>
      </c>
      <c r="OB69" s="7"/>
      <c r="OC69" s="12" t="s">
        <v>1620</v>
      </c>
      <c r="OD69" s="7"/>
      <c r="OE69" s="12" t="s">
        <v>2663</v>
      </c>
      <c r="OF69" s="7"/>
      <c r="OG69" s="7"/>
      <c r="OH69" s="7"/>
      <c r="OI69" s="7"/>
      <c r="OJ69" s="7"/>
      <c r="OK69" s="7"/>
      <c r="OL69" s="7"/>
      <c r="OM69" s="7"/>
      <c r="ON69" s="7"/>
      <c r="OO69" s="12" t="s">
        <v>2193</v>
      </c>
      <c r="OP69" s="7"/>
      <c r="OQ69" s="12" t="s">
        <v>2664</v>
      </c>
      <c r="OR69" s="7"/>
      <c r="OS69" s="12" t="s">
        <v>2665</v>
      </c>
      <c r="OT69" s="7"/>
      <c r="OU69" s="12" t="s">
        <v>1955</v>
      </c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12" t="s">
        <v>2666</v>
      </c>
      <c r="PH69" s="7"/>
      <c r="PI69" s="12" t="s">
        <v>2216</v>
      </c>
      <c r="PJ69" s="7"/>
      <c r="PK69" s="7"/>
      <c r="PL69" s="7"/>
      <c r="PM69" s="7"/>
      <c r="PN69" s="7"/>
      <c r="PO69" s="7"/>
      <c r="PP69" s="7"/>
      <c r="PQ69" s="12" t="s">
        <v>2667</v>
      </c>
      <c r="PR69" s="7"/>
      <c r="PS69" s="12" t="s">
        <v>1851</v>
      </c>
      <c r="PT69" s="7"/>
      <c r="PU69" s="7"/>
      <c r="PV69" s="7"/>
      <c r="PW69" s="12" t="s">
        <v>1797</v>
      </c>
      <c r="PX69" s="7"/>
      <c r="PY69" s="7"/>
      <c r="PZ69" s="7"/>
      <c r="QA69" s="12" t="s">
        <v>2668</v>
      </c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U69" s="13" t="s">
        <v>2669</v>
      </c>
      <c r="QV69" s="13">
        <v>4</v>
      </c>
      <c r="QZ69" s="13" t="s">
        <v>2627</v>
      </c>
      <c r="RD69" s="14" t="s">
        <v>2607</v>
      </c>
      <c r="RE69" s="13" t="s">
        <v>2661</v>
      </c>
      <c r="RG69" s="13" t="s">
        <v>1591</v>
      </c>
      <c r="RH69" s="5" t="s">
        <v>2662</v>
      </c>
      <c r="RI69" s="14" t="s">
        <v>1620</v>
      </c>
      <c r="RJ69" s="13" t="s">
        <v>2663</v>
      </c>
      <c r="RK69" s="6" t="s">
        <v>1007</v>
      </c>
      <c r="RO69" s="14" t="s">
        <v>2193</v>
      </c>
      <c r="RP69" s="13" t="s">
        <v>2664</v>
      </c>
      <c r="RQ69" s="5" t="s">
        <v>2665</v>
      </c>
      <c r="RR69" s="13" t="s">
        <v>1955</v>
      </c>
      <c r="RX69" s="13" t="s">
        <v>2666</v>
      </c>
      <c r="RY69" s="6" t="s">
        <v>2216</v>
      </c>
      <c r="SC69" s="14" t="s">
        <v>2667</v>
      </c>
      <c r="SD69" s="13" t="s">
        <v>1851</v>
      </c>
      <c r="SF69" s="13" t="s">
        <v>2670</v>
      </c>
      <c r="SI69" s="13" t="s">
        <v>2668</v>
      </c>
    </row>
    <row r="70" ht="14.25" customHeight="1" outlineLevel="1" spans="7:508">
      <c r="G70" s="55">
        <v>63</v>
      </c>
      <c r="H70" s="55" t="s">
        <v>42</v>
      </c>
      <c r="I70" s="55" t="s">
        <v>1810</v>
      </c>
      <c r="J70" s="55" t="s">
        <v>2671</v>
      </c>
      <c r="K70" s="55" t="s">
        <v>1249</v>
      </c>
      <c r="L70" s="56">
        <v>0.441</v>
      </c>
      <c r="X70" s="55">
        <v>63</v>
      </c>
      <c r="Y70" s="55" t="s">
        <v>1250</v>
      </c>
      <c r="Z70" s="55" t="s">
        <v>1260</v>
      </c>
      <c r="AA70" s="55">
        <v>52</v>
      </c>
      <c r="AB70" s="55">
        <v>0.25</v>
      </c>
      <c r="AD70" s="12">
        <v>63</v>
      </c>
      <c r="AE70" s="12" t="s">
        <v>1261</v>
      </c>
      <c r="AF70" s="12" t="s">
        <v>1007</v>
      </c>
      <c r="AG70" s="12" t="s">
        <v>627</v>
      </c>
      <c r="AH70" s="12" t="s">
        <v>1564</v>
      </c>
      <c r="AJ70" s="55">
        <v>63</v>
      </c>
      <c r="AK70" s="55" t="s">
        <v>1359</v>
      </c>
      <c r="AL70" s="55" t="s">
        <v>1251</v>
      </c>
      <c r="AM70" s="55" t="s">
        <v>1916</v>
      </c>
      <c r="AN70" s="55" t="s">
        <v>1249</v>
      </c>
      <c r="AO70" s="55">
        <v>1</v>
      </c>
      <c r="AX70" s="55">
        <v>63</v>
      </c>
      <c r="AY70" s="55" t="s">
        <v>42</v>
      </c>
      <c r="AZ70" s="55" t="s">
        <v>1251</v>
      </c>
      <c r="BA70" s="55">
        <v>10</v>
      </c>
      <c r="BB70" s="55">
        <v>10</v>
      </c>
      <c r="BC70" s="55" t="s">
        <v>1249</v>
      </c>
      <c r="BD70" s="55">
        <v>0.89</v>
      </c>
      <c r="BP70" s="55">
        <v>63</v>
      </c>
      <c r="BQ70" s="55" t="s">
        <v>1250</v>
      </c>
      <c r="BR70" s="55" t="s">
        <v>1251</v>
      </c>
      <c r="BS70" s="55" t="s">
        <v>23</v>
      </c>
      <c r="BT70" s="55" t="s">
        <v>1869</v>
      </c>
      <c r="BU70" s="55">
        <v>0</v>
      </c>
      <c r="BV70" s="55">
        <v>3</v>
      </c>
      <c r="BW70" s="55" t="s">
        <v>1249</v>
      </c>
      <c r="BX70" s="55">
        <v>1.05</v>
      </c>
      <c r="CG70" s="55">
        <v>63</v>
      </c>
      <c r="CH70" s="55" t="s">
        <v>1706</v>
      </c>
      <c r="CI70" s="55" t="s">
        <v>1251</v>
      </c>
      <c r="CJ70" s="55">
        <v>1000001</v>
      </c>
      <c r="CK70" s="55">
        <v>9999999999</v>
      </c>
      <c r="CL70" s="55" t="s">
        <v>1258</v>
      </c>
      <c r="CM70" s="55">
        <v>0.85</v>
      </c>
      <c r="CZ70" s="55">
        <v>63</v>
      </c>
      <c r="DA70" s="55" t="s">
        <v>1232</v>
      </c>
      <c r="DB70" s="55" t="s">
        <v>1251</v>
      </c>
      <c r="DC70" s="55">
        <v>3</v>
      </c>
      <c r="DD70" s="55" t="s">
        <v>1258</v>
      </c>
      <c r="DE70" s="55">
        <v>1</v>
      </c>
      <c r="DG70" s="55">
        <v>63</v>
      </c>
      <c r="DH70" s="55" t="s">
        <v>1706</v>
      </c>
      <c r="DI70" s="55" t="s">
        <v>1251</v>
      </c>
      <c r="DJ70" s="55" t="s">
        <v>2418</v>
      </c>
      <c r="DK70" s="55" t="s">
        <v>1258</v>
      </c>
      <c r="DL70" s="55">
        <v>1</v>
      </c>
      <c r="DN70" s="55">
        <v>63</v>
      </c>
      <c r="DO70" s="55" t="s">
        <v>42</v>
      </c>
      <c r="DP70" s="55" t="s">
        <v>1259</v>
      </c>
      <c r="DQ70" s="55" t="s">
        <v>1260</v>
      </c>
      <c r="DR70" s="55" t="s">
        <v>1261</v>
      </c>
      <c r="DS70" s="55">
        <v>33176</v>
      </c>
      <c r="DT70" s="55">
        <v>10000</v>
      </c>
      <c r="DU70" s="55" t="s">
        <v>1249</v>
      </c>
      <c r="DV70" s="55">
        <v>1</v>
      </c>
      <c r="DX70" s="55">
        <v>63</v>
      </c>
      <c r="DY70" s="55" t="s">
        <v>1706</v>
      </c>
      <c r="DZ70" s="55" t="s">
        <v>1251</v>
      </c>
      <c r="EA70" s="55">
        <v>25000</v>
      </c>
      <c r="EB70" s="20"/>
      <c r="EC70" s="55" t="s">
        <v>1258</v>
      </c>
      <c r="ED70" s="55">
        <v>0.85</v>
      </c>
      <c r="EM70" s="55">
        <v>63</v>
      </c>
      <c r="EN70" s="55" t="s">
        <v>1313</v>
      </c>
      <c r="EO70" s="55" t="s">
        <v>1251</v>
      </c>
      <c r="EP70" s="55" t="s">
        <v>2093</v>
      </c>
      <c r="EQ70" s="55">
        <v>-1</v>
      </c>
      <c r="ER70" s="55">
        <v>-1</v>
      </c>
      <c r="ES70" s="55" t="s">
        <v>1249</v>
      </c>
      <c r="ET70" s="55">
        <v>1.42</v>
      </c>
      <c r="EV70" s="55">
        <v>63</v>
      </c>
      <c r="EW70" s="55" t="s">
        <v>42</v>
      </c>
      <c r="EX70" s="55" t="s">
        <v>1470</v>
      </c>
      <c r="EY70" s="55">
        <v>1</v>
      </c>
      <c r="EZ70" s="55">
        <v>0</v>
      </c>
      <c r="FA70" s="55">
        <v>1994</v>
      </c>
      <c r="FB70" s="55" t="s">
        <v>1361</v>
      </c>
      <c r="FC70" s="55" t="s">
        <v>1249</v>
      </c>
      <c r="FD70" s="55">
        <v>3.25</v>
      </c>
      <c r="FF70" s="55">
        <v>63</v>
      </c>
      <c r="FG70" s="55" t="s">
        <v>42</v>
      </c>
      <c r="FH70" s="55" t="s">
        <v>763</v>
      </c>
      <c r="FI70" s="55">
        <v>4</v>
      </c>
      <c r="FJ70" s="55">
        <v>400000</v>
      </c>
      <c r="FK70" s="55" t="s">
        <v>1249</v>
      </c>
      <c r="FL70" s="55">
        <v>0.57</v>
      </c>
      <c r="IW70" s="55">
        <v>63</v>
      </c>
      <c r="IX70" s="55" t="s">
        <v>1250</v>
      </c>
      <c r="IY70" s="55" t="s">
        <v>1470</v>
      </c>
      <c r="IZ70" s="55" t="s">
        <v>1968</v>
      </c>
      <c r="JA70" s="55">
        <v>500</v>
      </c>
      <c r="JW70" s="12">
        <v>63</v>
      </c>
      <c r="JX70" s="12" t="s">
        <v>665</v>
      </c>
      <c r="JY70" s="12" t="s">
        <v>2578</v>
      </c>
      <c r="KA70" s="12">
        <v>63</v>
      </c>
      <c r="KB70" s="12" t="s">
        <v>2672</v>
      </c>
      <c r="KC70" s="12">
        <v>0.45</v>
      </c>
      <c r="KJ70" s="12">
        <v>63</v>
      </c>
      <c r="KK70" s="12" t="s">
        <v>1359</v>
      </c>
      <c r="KL70" s="12" t="s">
        <v>2648</v>
      </c>
      <c r="KM70" s="12">
        <v>0.07</v>
      </c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12" t="s">
        <v>1746</v>
      </c>
      <c r="NL70" s="7"/>
      <c r="NM70" s="7"/>
      <c r="NN70" s="7"/>
      <c r="NO70" s="7"/>
      <c r="NP70" s="7"/>
      <c r="NQ70" s="7"/>
      <c r="NR70" s="7"/>
      <c r="NS70" s="7"/>
      <c r="NT70" s="7"/>
      <c r="NU70" s="12" t="s">
        <v>994</v>
      </c>
      <c r="NV70" s="7"/>
      <c r="NW70" s="7"/>
      <c r="NX70" s="7"/>
      <c r="NY70" s="12" t="s">
        <v>2673</v>
      </c>
      <c r="NZ70" s="7"/>
      <c r="OA70" s="12" t="s">
        <v>2674</v>
      </c>
      <c r="OB70" s="7"/>
      <c r="OC70" s="12" t="s">
        <v>2675</v>
      </c>
      <c r="OD70" s="7"/>
      <c r="OE70" s="12" t="s">
        <v>2676</v>
      </c>
      <c r="OF70" s="7"/>
      <c r="OG70" s="7"/>
      <c r="OH70" s="7"/>
      <c r="OI70" s="7"/>
      <c r="OJ70" s="7"/>
      <c r="OK70" s="7"/>
      <c r="OL70" s="7"/>
      <c r="OM70" s="7"/>
      <c r="ON70" s="7"/>
      <c r="OO70" s="12" t="s">
        <v>2571</v>
      </c>
      <c r="OP70" s="7"/>
      <c r="OQ70" s="12" t="s">
        <v>2568</v>
      </c>
      <c r="OR70" s="7"/>
      <c r="OS70" s="12" t="s">
        <v>2677</v>
      </c>
      <c r="OT70" s="7"/>
      <c r="OU70" s="12" t="s">
        <v>1620</v>
      </c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12" t="s">
        <v>2678</v>
      </c>
      <c r="PH70" s="7"/>
      <c r="PI70" s="12" t="s">
        <v>2217</v>
      </c>
      <c r="PJ70" s="7"/>
      <c r="PK70" s="7"/>
      <c r="PL70" s="7"/>
      <c r="PM70" s="7"/>
      <c r="PN70" s="7"/>
      <c r="PO70" s="7"/>
      <c r="PP70" s="7"/>
      <c r="PQ70" s="12" t="s">
        <v>1933</v>
      </c>
      <c r="PR70" s="7"/>
      <c r="PS70" s="12" t="s">
        <v>1899</v>
      </c>
      <c r="PT70" s="7"/>
      <c r="PU70" s="7"/>
      <c r="PV70" s="7"/>
      <c r="PW70" s="12" t="s">
        <v>2289</v>
      </c>
      <c r="PX70" s="7"/>
      <c r="PY70" s="7"/>
      <c r="PZ70" s="7"/>
      <c r="QA70" s="12" t="s">
        <v>2679</v>
      </c>
      <c r="QB70" s="7"/>
      <c r="QC70" s="7"/>
      <c r="QD70" s="7"/>
      <c r="QE70" s="7"/>
      <c r="QF70" s="7"/>
      <c r="QG70" s="7"/>
      <c r="QH70" s="7"/>
      <c r="QI70" s="7"/>
      <c r="QJ70" s="7"/>
      <c r="QK70" s="7"/>
      <c r="QL70" s="7"/>
      <c r="QM70" s="7"/>
      <c r="QU70" s="13" t="s">
        <v>2680</v>
      </c>
      <c r="QV70" s="13">
        <v>4</v>
      </c>
      <c r="QZ70" s="13" t="s">
        <v>1746</v>
      </c>
      <c r="RD70" s="14" t="s">
        <v>2623</v>
      </c>
      <c r="RE70" s="13" t="s">
        <v>994</v>
      </c>
      <c r="RG70" s="13" t="s">
        <v>2673</v>
      </c>
      <c r="RH70" s="5" t="s">
        <v>2674</v>
      </c>
      <c r="RI70" s="14" t="s">
        <v>2675</v>
      </c>
      <c r="RJ70" s="13" t="s">
        <v>2676</v>
      </c>
      <c r="RK70" s="6" t="s">
        <v>2531</v>
      </c>
      <c r="RO70" s="14" t="s">
        <v>2571</v>
      </c>
      <c r="RP70" s="13" t="s">
        <v>2568</v>
      </c>
      <c r="RQ70" s="5" t="s">
        <v>2677</v>
      </c>
      <c r="RR70" s="13" t="s">
        <v>1620</v>
      </c>
      <c r="RX70" s="13" t="s">
        <v>2678</v>
      </c>
      <c r="RY70" s="6" t="s">
        <v>2217</v>
      </c>
      <c r="SC70" s="14" t="s">
        <v>1933</v>
      </c>
      <c r="SD70" s="13" t="s">
        <v>1784</v>
      </c>
      <c r="SF70" s="13" t="s">
        <v>1981</v>
      </c>
      <c r="SI70" s="13" t="s">
        <v>2679</v>
      </c>
    </row>
    <row r="71" ht="14.25" customHeight="1" outlineLevel="1" spans="7:508">
      <c r="G71" s="55">
        <v>64</v>
      </c>
      <c r="H71" s="55" t="s">
        <v>42</v>
      </c>
      <c r="I71" s="55" t="s">
        <v>1810</v>
      </c>
      <c r="J71" s="55" t="s">
        <v>2681</v>
      </c>
      <c r="K71" s="55" t="s">
        <v>1249</v>
      </c>
      <c r="L71" s="56">
        <v>0.3675</v>
      </c>
      <c r="X71" s="55">
        <v>64</v>
      </c>
      <c r="Y71" s="55" t="s">
        <v>1250</v>
      </c>
      <c r="Z71" s="55" t="s">
        <v>1260</v>
      </c>
      <c r="AA71" s="55">
        <v>53</v>
      </c>
      <c r="AB71" s="55">
        <v>0.25</v>
      </c>
      <c r="AD71" s="12">
        <v>64</v>
      </c>
      <c r="AE71" s="12" t="s">
        <v>1261</v>
      </c>
      <c r="AF71" s="12" t="s">
        <v>986</v>
      </c>
      <c r="AG71" s="12" t="s">
        <v>1020</v>
      </c>
      <c r="AH71" s="12" t="s">
        <v>1674</v>
      </c>
      <c r="AJ71" s="55">
        <v>64</v>
      </c>
      <c r="AK71" s="55" t="s">
        <v>1246</v>
      </c>
      <c r="AL71" s="55" t="s">
        <v>1251</v>
      </c>
      <c r="AM71" s="55" t="s">
        <v>1916</v>
      </c>
      <c r="AN71" s="55" t="s">
        <v>1249</v>
      </c>
      <c r="AO71" s="55">
        <v>1</v>
      </c>
      <c r="AX71" s="55">
        <v>64</v>
      </c>
      <c r="AY71" s="55" t="s">
        <v>42</v>
      </c>
      <c r="AZ71" s="55" t="s">
        <v>1251</v>
      </c>
      <c r="BA71" s="55">
        <v>11</v>
      </c>
      <c r="BB71" s="55">
        <v>11</v>
      </c>
      <c r="BC71" s="55" t="s">
        <v>1249</v>
      </c>
      <c r="BD71" s="55">
        <v>0.91</v>
      </c>
      <c r="BP71" s="55">
        <v>64</v>
      </c>
      <c r="BQ71" s="55" t="s">
        <v>1250</v>
      </c>
      <c r="BR71" s="55" t="s">
        <v>1251</v>
      </c>
      <c r="BS71" s="55" t="s">
        <v>23</v>
      </c>
      <c r="BT71" s="55" t="s">
        <v>1869</v>
      </c>
      <c r="BU71" s="55">
        <v>4</v>
      </c>
      <c r="BV71" s="55">
        <v>7</v>
      </c>
      <c r="BW71" s="55" t="s">
        <v>1249</v>
      </c>
      <c r="BX71" s="55">
        <v>1</v>
      </c>
      <c r="CZ71" s="55">
        <v>64</v>
      </c>
      <c r="DA71" s="55" t="s">
        <v>1566</v>
      </c>
      <c r="DB71" s="55" t="s">
        <v>1251</v>
      </c>
      <c r="DC71" s="55">
        <v>3</v>
      </c>
      <c r="DD71" s="55" t="s">
        <v>1258</v>
      </c>
      <c r="DE71" s="55">
        <v>1</v>
      </c>
      <c r="DG71" s="55">
        <v>64</v>
      </c>
      <c r="DH71" s="55" t="s">
        <v>1232</v>
      </c>
      <c r="DI71" s="55" t="s">
        <v>1251</v>
      </c>
      <c r="DJ71" s="55" t="s">
        <v>2494</v>
      </c>
      <c r="DK71" s="55" t="s">
        <v>1258</v>
      </c>
      <c r="DL71" s="55">
        <v>1</v>
      </c>
      <c r="DN71" s="55">
        <v>64</v>
      </c>
      <c r="DO71" s="55" t="s">
        <v>42</v>
      </c>
      <c r="DP71" s="55" t="s">
        <v>1259</v>
      </c>
      <c r="DQ71" s="55" t="s">
        <v>1260</v>
      </c>
      <c r="DR71" s="55" t="s">
        <v>1261</v>
      </c>
      <c r="DS71" s="55">
        <v>33182</v>
      </c>
      <c r="DT71" s="55">
        <v>10000</v>
      </c>
      <c r="DU71" s="55" t="s">
        <v>1249</v>
      </c>
      <c r="DV71" s="55">
        <v>1</v>
      </c>
      <c r="DX71" s="55">
        <v>64</v>
      </c>
      <c r="DY71" s="55" t="s">
        <v>1706</v>
      </c>
      <c r="DZ71" s="55" t="s">
        <v>1251</v>
      </c>
      <c r="EA71" s="55">
        <v>500</v>
      </c>
      <c r="EB71" s="20"/>
      <c r="EC71" s="55" t="s">
        <v>1258</v>
      </c>
      <c r="ED71" s="55">
        <v>1.1</v>
      </c>
      <c r="EM71" s="55">
        <v>64</v>
      </c>
      <c r="EN71" s="55" t="s">
        <v>1313</v>
      </c>
      <c r="EO71" s="55" t="s">
        <v>1251</v>
      </c>
      <c r="EP71" s="55" t="s">
        <v>2116</v>
      </c>
      <c r="EQ71" s="55">
        <v>-1</v>
      </c>
      <c r="ER71" s="55">
        <v>-1</v>
      </c>
      <c r="ES71" s="55" t="s">
        <v>1249</v>
      </c>
      <c r="ET71" s="55">
        <v>1.42</v>
      </c>
      <c r="EV71" s="55">
        <v>64</v>
      </c>
      <c r="EW71" s="55" t="s">
        <v>42</v>
      </c>
      <c r="EX71" s="55" t="s">
        <v>1470</v>
      </c>
      <c r="EY71" s="55">
        <v>1</v>
      </c>
      <c r="EZ71" s="55">
        <v>1995</v>
      </c>
      <c r="FA71" s="55">
        <v>2999</v>
      </c>
      <c r="FB71" s="55" t="s">
        <v>1361</v>
      </c>
      <c r="FC71" s="55" t="s">
        <v>1249</v>
      </c>
      <c r="FD71" s="55">
        <v>3.5</v>
      </c>
      <c r="FF71" s="55">
        <v>64</v>
      </c>
      <c r="FG71" s="55" t="s">
        <v>42</v>
      </c>
      <c r="FH71" s="55" t="s">
        <v>763</v>
      </c>
      <c r="FI71" s="55">
        <v>4</v>
      </c>
      <c r="FJ71" s="55">
        <v>530000</v>
      </c>
      <c r="FK71" s="55" t="s">
        <v>1249</v>
      </c>
      <c r="FL71" s="55">
        <v>0.57</v>
      </c>
      <c r="IW71" s="55">
        <v>64</v>
      </c>
      <c r="IX71" s="55" t="s">
        <v>1250</v>
      </c>
      <c r="IY71" s="55" t="s">
        <v>1470</v>
      </c>
      <c r="IZ71" s="55" t="s">
        <v>1993</v>
      </c>
      <c r="JA71" s="55">
        <v>500</v>
      </c>
      <c r="JW71" s="12">
        <v>64</v>
      </c>
      <c r="JX71" s="12" t="s">
        <v>665</v>
      </c>
      <c r="JY71" s="12" t="s">
        <v>2591</v>
      </c>
      <c r="KA71" s="12">
        <v>64</v>
      </c>
      <c r="KB71" s="12" t="s">
        <v>2682</v>
      </c>
      <c r="KC71" s="12">
        <v>0.45</v>
      </c>
      <c r="KJ71" s="12">
        <v>64</v>
      </c>
      <c r="KK71" s="12" t="s">
        <v>1246</v>
      </c>
      <c r="KL71" s="12" t="s">
        <v>2648</v>
      </c>
      <c r="KM71" s="12">
        <v>0.07</v>
      </c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12" t="s">
        <v>2683</v>
      </c>
      <c r="NL71" s="7"/>
      <c r="NM71" s="7"/>
      <c r="NN71" s="7"/>
      <c r="NO71" s="7"/>
      <c r="NP71" s="7"/>
      <c r="NQ71" s="7"/>
      <c r="NR71" s="7"/>
      <c r="NS71" s="7"/>
      <c r="NT71" s="7"/>
      <c r="NU71" s="12" t="s">
        <v>2684</v>
      </c>
      <c r="NV71" s="7"/>
      <c r="NW71" s="7"/>
      <c r="NX71" s="7"/>
      <c r="NY71" s="12" t="s">
        <v>2685</v>
      </c>
      <c r="NZ71" s="7"/>
      <c r="OA71" s="12" t="s">
        <v>2686</v>
      </c>
      <c r="OB71" s="7"/>
      <c r="OC71" s="12" t="s">
        <v>2687</v>
      </c>
      <c r="OD71" s="7"/>
      <c r="OE71" s="12" t="s">
        <v>2688</v>
      </c>
      <c r="OF71" s="7"/>
      <c r="OG71" s="7"/>
      <c r="OH71" s="7"/>
      <c r="OI71" s="7"/>
      <c r="OJ71" s="7"/>
      <c r="OK71" s="7"/>
      <c r="OL71" s="7"/>
      <c r="OM71" s="7"/>
      <c r="ON71" s="7"/>
      <c r="OO71" s="12" t="s">
        <v>2689</v>
      </c>
      <c r="OP71" s="7"/>
      <c r="OQ71" s="12" t="s">
        <v>2690</v>
      </c>
      <c r="OR71" s="7"/>
      <c r="OS71" s="12" t="s">
        <v>2691</v>
      </c>
      <c r="OT71" s="7"/>
      <c r="OU71" s="12" t="s">
        <v>1591</v>
      </c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12" t="s">
        <v>2692</v>
      </c>
      <c r="PH71" s="7"/>
      <c r="PI71" s="12" t="s">
        <v>2693</v>
      </c>
      <c r="PJ71" s="7"/>
      <c r="PK71" s="7"/>
      <c r="PL71" s="7"/>
      <c r="PM71" s="7"/>
      <c r="PN71" s="7"/>
      <c r="PO71" s="7"/>
      <c r="PP71" s="7"/>
      <c r="PQ71" s="12" t="s">
        <v>2216</v>
      </c>
      <c r="PR71" s="7"/>
      <c r="PS71" s="12" t="s">
        <v>1784</v>
      </c>
      <c r="PT71" s="7"/>
      <c r="PU71" s="7"/>
      <c r="PV71" s="7"/>
      <c r="PW71" s="12" t="s">
        <v>938</v>
      </c>
      <c r="PX71" s="7"/>
      <c r="PY71" s="7"/>
      <c r="PZ71" s="7"/>
      <c r="QA71" s="12" t="s">
        <v>2694</v>
      </c>
      <c r="QB71" s="7"/>
      <c r="QC71" s="7"/>
      <c r="QD71" s="7"/>
      <c r="QE71" s="7"/>
      <c r="QF71" s="7"/>
      <c r="QG71" s="7"/>
      <c r="QH71" s="7"/>
      <c r="QI71" s="7"/>
      <c r="QJ71" s="7"/>
      <c r="QK71" s="7"/>
      <c r="QL71" s="7"/>
      <c r="QM71" s="7"/>
      <c r="QU71" s="13" t="s">
        <v>2695</v>
      </c>
      <c r="QV71" s="13">
        <v>4</v>
      </c>
      <c r="QZ71" s="13" t="s">
        <v>2683</v>
      </c>
      <c r="RD71" s="14" t="s">
        <v>1007</v>
      </c>
      <c r="RE71" s="13" t="s">
        <v>2684</v>
      </c>
      <c r="RG71" s="13" t="s">
        <v>2685</v>
      </c>
      <c r="RH71" s="5" t="s">
        <v>2568</v>
      </c>
      <c r="RI71" s="14" t="s">
        <v>2687</v>
      </c>
      <c r="RJ71" s="13" t="s">
        <v>2688</v>
      </c>
      <c r="RK71" s="6" t="s">
        <v>2549</v>
      </c>
      <c r="RO71" s="14" t="s">
        <v>2689</v>
      </c>
      <c r="RP71" s="13" t="s">
        <v>2690</v>
      </c>
      <c r="RQ71" s="5" t="s">
        <v>2691</v>
      </c>
      <c r="RR71" s="13" t="s">
        <v>1591</v>
      </c>
      <c r="RX71" s="13" t="s">
        <v>2692</v>
      </c>
      <c r="RY71" s="6" t="s">
        <v>2693</v>
      </c>
      <c r="SC71" s="14" t="s">
        <v>2216</v>
      </c>
      <c r="SD71" s="13" t="s">
        <v>1899</v>
      </c>
      <c r="SF71" s="13" t="s">
        <v>2025</v>
      </c>
      <c r="SI71" s="13" t="s">
        <v>2694</v>
      </c>
    </row>
    <row r="72" ht="14.25" customHeight="1" outlineLevel="1" spans="7:508">
      <c r="G72" s="55">
        <v>65</v>
      </c>
      <c r="H72" s="55" t="s">
        <v>42</v>
      </c>
      <c r="I72" s="55" t="s">
        <v>1644</v>
      </c>
      <c r="J72" s="55" t="s">
        <v>2447</v>
      </c>
      <c r="K72" s="55" t="s">
        <v>1249</v>
      </c>
      <c r="L72" s="55">
        <v>0.21</v>
      </c>
      <c r="X72" s="55">
        <v>65</v>
      </c>
      <c r="Y72" s="55" t="s">
        <v>1250</v>
      </c>
      <c r="Z72" s="55" t="s">
        <v>1260</v>
      </c>
      <c r="AA72" s="55">
        <v>54</v>
      </c>
      <c r="AB72" s="55">
        <v>0.25</v>
      </c>
      <c r="AD72" s="12">
        <v>65</v>
      </c>
      <c r="AE72" s="12" t="s">
        <v>1261</v>
      </c>
      <c r="AF72" s="12" t="s">
        <v>1494</v>
      </c>
      <c r="AG72" s="12" t="s">
        <v>1020</v>
      </c>
      <c r="AH72" s="12" t="s">
        <v>1674</v>
      </c>
      <c r="AJ72" s="55">
        <v>65</v>
      </c>
      <c r="AK72" s="55" t="s">
        <v>1309</v>
      </c>
      <c r="AL72" s="55" t="s">
        <v>1251</v>
      </c>
      <c r="AM72" s="55" t="s">
        <v>1916</v>
      </c>
      <c r="AN72" s="55" t="s">
        <v>1249</v>
      </c>
      <c r="AO72" s="55">
        <v>1</v>
      </c>
      <c r="AX72" s="55">
        <v>65</v>
      </c>
      <c r="AY72" s="55" t="s">
        <v>42</v>
      </c>
      <c r="AZ72" s="55" t="s">
        <v>1251</v>
      </c>
      <c r="BA72" s="55">
        <v>12</v>
      </c>
      <c r="BB72" s="55">
        <v>12</v>
      </c>
      <c r="BC72" s="55" t="s">
        <v>1249</v>
      </c>
      <c r="BD72" s="55">
        <v>0.93</v>
      </c>
      <c r="BP72" s="55">
        <v>65</v>
      </c>
      <c r="BQ72" s="55" t="s">
        <v>1250</v>
      </c>
      <c r="BR72" s="55" t="s">
        <v>1251</v>
      </c>
      <c r="BS72" s="55" t="s">
        <v>23</v>
      </c>
      <c r="BT72" s="55" t="s">
        <v>1869</v>
      </c>
      <c r="BU72" s="55">
        <v>8</v>
      </c>
      <c r="BV72" s="55">
        <v>9999</v>
      </c>
      <c r="BW72" s="55" t="s">
        <v>1249</v>
      </c>
      <c r="BX72" s="55">
        <v>0.95</v>
      </c>
      <c r="CZ72" s="55">
        <v>65</v>
      </c>
      <c r="DA72" s="55" t="s">
        <v>1678</v>
      </c>
      <c r="DB72" s="55" t="s">
        <v>1251</v>
      </c>
      <c r="DC72" s="55">
        <v>3</v>
      </c>
      <c r="DD72" s="55" t="s">
        <v>1258</v>
      </c>
      <c r="DE72" s="55">
        <v>1</v>
      </c>
      <c r="DG72" s="55">
        <v>65</v>
      </c>
      <c r="DH72" s="55" t="s">
        <v>1566</v>
      </c>
      <c r="DI72" s="55" t="s">
        <v>1251</v>
      </c>
      <c r="DJ72" s="55" t="s">
        <v>2494</v>
      </c>
      <c r="DK72" s="55" t="s">
        <v>1258</v>
      </c>
      <c r="DL72" s="55">
        <v>1</v>
      </c>
      <c r="DN72" s="55">
        <v>65</v>
      </c>
      <c r="DO72" s="55" t="s">
        <v>42</v>
      </c>
      <c r="DP72" s="55" t="s">
        <v>1259</v>
      </c>
      <c r="DQ72" s="55" t="s">
        <v>1260</v>
      </c>
      <c r="DR72" s="55" t="s">
        <v>1261</v>
      </c>
      <c r="DS72" s="55">
        <v>33183</v>
      </c>
      <c r="DT72" s="55">
        <v>10000</v>
      </c>
      <c r="DU72" s="55" t="s">
        <v>1249</v>
      </c>
      <c r="DV72" s="55">
        <v>1</v>
      </c>
      <c r="DX72" s="55">
        <v>65</v>
      </c>
      <c r="DY72" s="55" t="s">
        <v>1706</v>
      </c>
      <c r="DZ72" s="55" t="s">
        <v>1251</v>
      </c>
      <c r="EA72" s="55">
        <v>5000</v>
      </c>
      <c r="EB72" s="20"/>
      <c r="EC72" s="55" t="s">
        <v>1258</v>
      </c>
      <c r="ED72" s="55">
        <v>0.9</v>
      </c>
      <c r="EM72" s="55">
        <v>65</v>
      </c>
      <c r="EN72" s="55" t="s">
        <v>1313</v>
      </c>
      <c r="EO72" s="55" t="s">
        <v>1251</v>
      </c>
      <c r="EP72" s="55" t="s">
        <v>2140</v>
      </c>
      <c r="EQ72" s="55">
        <v>-1</v>
      </c>
      <c r="ER72" s="55">
        <v>-1</v>
      </c>
      <c r="ES72" s="55" t="s">
        <v>1249</v>
      </c>
      <c r="ET72" s="55">
        <v>1.41</v>
      </c>
      <c r="EV72" s="55">
        <v>65</v>
      </c>
      <c r="EW72" s="55" t="s">
        <v>42</v>
      </c>
      <c r="EX72" s="55" t="s">
        <v>1470</v>
      </c>
      <c r="EY72" s="55">
        <v>10</v>
      </c>
      <c r="EZ72" s="55">
        <v>0</v>
      </c>
      <c r="FA72" s="55">
        <v>1994</v>
      </c>
      <c r="FB72" s="55" t="s">
        <v>1361</v>
      </c>
      <c r="FC72" s="55" t="s">
        <v>1249</v>
      </c>
      <c r="FD72" s="55">
        <v>4.15</v>
      </c>
      <c r="FF72" s="55">
        <v>65</v>
      </c>
      <c r="FG72" s="55" t="s">
        <v>42</v>
      </c>
      <c r="FH72" s="55" t="s">
        <v>763</v>
      </c>
      <c r="FI72" s="55">
        <v>4</v>
      </c>
      <c r="FJ72" s="55">
        <v>540000</v>
      </c>
      <c r="FK72" s="55" t="s">
        <v>1249</v>
      </c>
      <c r="FL72" s="55">
        <v>0.57</v>
      </c>
      <c r="IW72" s="55">
        <v>65</v>
      </c>
      <c r="IX72" s="55" t="s">
        <v>1250</v>
      </c>
      <c r="IY72" s="55" t="s">
        <v>1756</v>
      </c>
      <c r="IZ72" s="55" t="s">
        <v>1266</v>
      </c>
      <c r="JA72" s="55">
        <v>750</v>
      </c>
      <c r="JW72" s="12">
        <v>65</v>
      </c>
      <c r="JX72" s="12" t="s">
        <v>665</v>
      </c>
      <c r="JY72" s="12" t="s">
        <v>1007</v>
      </c>
      <c r="KA72" s="12">
        <v>65</v>
      </c>
      <c r="KB72" s="12" t="s">
        <v>2696</v>
      </c>
      <c r="KC72" s="12">
        <v>0.4</v>
      </c>
      <c r="KJ72" s="12">
        <v>65</v>
      </c>
      <c r="KK72" s="12" t="s">
        <v>1309</v>
      </c>
      <c r="KL72" s="12" t="s">
        <v>2648</v>
      </c>
      <c r="KM72" s="12">
        <v>0.07</v>
      </c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12" t="s">
        <v>1007</v>
      </c>
      <c r="NL72" s="7"/>
      <c r="NM72" s="7"/>
      <c r="NN72" s="7"/>
      <c r="NO72" s="7"/>
      <c r="NP72" s="7"/>
      <c r="NQ72" s="7"/>
      <c r="NR72" s="7"/>
      <c r="NS72" s="7"/>
      <c r="NT72" s="7"/>
      <c r="NU72" s="12" t="s">
        <v>2697</v>
      </c>
      <c r="NV72" s="7"/>
      <c r="NW72" s="7"/>
      <c r="NX72" s="7"/>
      <c r="NY72" s="12" t="s">
        <v>2698</v>
      </c>
      <c r="NZ72" s="7"/>
      <c r="OA72" s="12" t="s">
        <v>2568</v>
      </c>
      <c r="OB72" s="7"/>
      <c r="OC72" s="12" t="s">
        <v>2358</v>
      </c>
      <c r="OD72" s="7"/>
      <c r="OE72" s="12" t="s">
        <v>2571</v>
      </c>
      <c r="OF72" s="7"/>
      <c r="OG72" s="7"/>
      <c r="OH72" s="7"/>
      <c r="OI72" s="7"/>
      <c r="OJ72" s="7"/>
      <c r="OK72" s="7"/>
      <c r="OL72" s="7"/>
      <c r="OM72" s="7"/>
      <c r="ON72" s="7"/>
      <c r="OO72" s="12" t="s">
        <v>2699</v>
      </c>
      <c r="OP72" s="7"/>
      <c r="OQ72" s="12" t="s">
        <v>2700</v>
      </c>
      <c r="OR72" s="7"/>
      <c r="OS72" s="12" t="s">
        <v>2701</v>
      </c>
      <c r="OT72" s="7"/>
      <c r="OU72" s="12" t="s">
        <v>2702</v>
      </c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12" t="s">
        <v>2703</v>
      </c>
      <c r="PH72" s="7"/>
      <c r="PI72" s="12" t="s">
        <v>2704</v>
      </c>
      <c r="PJ72" s="7"/>
      <c r="PK72" s="7"/>
      <c r="PL72" s="7"/>
      <c r="PM72" s="7"/>
      <c r="PN72" s="7"/>
      <c r="PO72" s="7"/>
      <c r="PP72" s="7"/>
      <c r="PQ72" s="12" t="s">
        <v>2705</v>
      </c>
      <c r="PR72" s="7"/>
      <c r="PS72" s="12" t="s">
        <v>2706</v>
      </c>
      <c r="PT72" s="7"/>
      <c r="PU72" s="7"/>
      <c r="PV72" s="7"/>
      <c r="PW72" s="12" t="s">
        <v>1420</v>
      </c>
      <c r="PX72" s="7"/>
      <c r="PY72" s="7"/>
      <c r="PZ72" s="7"/>
      <c r="QA72" s="12" t="s">
        <v>2707</v>
      </c>
      <c r="QB72" s="7"/>
      <c r="QC72" s="7"/>
      <c r="QD72" s="7"/>
      <c r="QE72" s="7"/>
      <c r="QF72" s="7"/>
      <c r="QG72" s="7"/>
      <c r="QH72" s="7"/>
      <c r="QI72" s="7"/>
      <c r="QJ72" s="7"/>
      <c r="QK72" s="7"/>
      <c r="QL72" s="7"/>
      <c r="QM72" s="7"/>
      <c r="QU72" s="13" t="s">
        <v>2708</v>
      </c>
      <c r="QV72" s="13">
        <v>4</v>
      </c>
      <c r="QZ72" s="13" t="s">
        <v>1007</v>
      </c>
      <c r="RE72" s="13" t="s">
        <v>2697</v>
      </c>
      <c r="RG72" s="13" t="s">
        <v>2698</v>
      </c>
      <c r="RH72" s="5" t="s">
        <v>1915</v>
      </c>
      <c r="RI72" s="14" t="s">
        <v>2358</v>
      </c>
      <c r="RJ72" s="13" t="s">
        <v>2571</v>
      </c>
      <c r="RK72" s="6" t="s">
        <v>2565</v>
      </c>
      <c r="RO72" s="14" t="s">
        <v>2699</v>
      </c>
      <c r="RP72" s="13" t="s">
        <v>2700</v>
      </c>
      <c r="RQ72" s="5" t="s">
        <v>2701</v>
      </c>
      <c r="RR72" s="13" t="s">
        <v>2702</v>
      </c>
      <c r="RX72" s="13" t="s">
        <v>2703</v>
      </c>
      <c r="RY72" s="6" t="s">
        <v>2704</v>
      </c>
      <c r="SC72" s="14" t="s">
        <v>2705</v>
      </c>
      <c r="SD72" s="13" t="s">
        <v>2706</v>
      </c>
      <c r="SF72" s="13" t="s">
        <v>1698</v>
      </c>
      <c r="SI72" s="13" t="s">
        <v>2707</v>
      </c>
    </row>
    <row r="73" ht="14.25" customHeight="1" outlineLevel="1" spans="7:508">
      <c r="G73" s="55">
        <v>66</v>
      </c>
      <c r="H73" s="55" t="s">
        <v>42</v>
      </c>
      <c r="I73" s="55" t="s">
        <v>1644</v>
      </c>
      <c r="J73" s="55" t="s">
        <v>2709</v>
      </c>
      <c r="K73" s="55" t="s">
        <v>1249</v>
      </c>
      <c r="L73" s="55">
        <v>0.21</v>
      </c>
      <c r="X73" s="55">
        <v>66</v>
      </c>
      <c r="Y73" s="55" t="s">
        <v>1250</v>
      </c>
      <c r="Z73" s="55" t="s">
        <v>1260</v>
      </c>
      <c r="AA73" s="55">
        <v>55</v>
      </c>
      <c r="AB73" s="55">
        <v>0.25</v>
      </c>
      <c r="AD73" s="12">
        <v>66</v>
      </c>
      <c r="AE73" s="12" t="s">
        <v>1261</v>
      </c>
      <c r="AF73" s="12" t="s">
        <v>1768</v>
      </c>
      <c r="AG73" s="12" t="s">
        <v>1020</v>
      </c>
      <c r="AH73" s="12" t="s">
        <v>1674</v>
      </c>
      <c r="AJ73" s="55">
        <v>66</v>
      </c>
      <c r="AK73" s="55" t="s">
        <v>42</v>
      </c>
      <c r="AL73" s="55" t="s">
        <v>1251</v>
      </c>
      <c r="AM73" s="55" t="s">
        <v>1869</v>
      </c>
      <c r="AN73" s="55" t="s">
        <v>1249</v>
      </c>
      <c r="AO73" s="55">
        <v>1</v>
      </c>
      <c r="AX73" s="55">
        <v>66</v>
      </c>
      <c r="AY73" s="55" t="s">
        <v>42</v>
      </c>
      <c r="AZ73" s="55" t="s">
        <v>1251</v>
      </c>
      <c r="BA73" s="55">
        <v>13</v>
      </c>
      <c r="BB73" s="55">
        <v>13</v>
      </c>
      <c r="BC73" s="55" t="s">
        <v>1249</v>
      </c>
      <c r="BD73" s="55">
        <v>0.95</v>
      </c>
      <c r="BP73" s="55">
        <v>66</v>
      </c>
      <c r="BQ73" s="55" t="s">
        <v>1250</v>
      </c>
      <c r="BR73" s="55" t="s">
        <v>1251</v>
      </c>
      <c r="BS73" s="55" t="s">
        <v>23</v>
      </c>
      <c r="BT73" s="55" t="s">
        <v>1916</v>
      </c>
      <c r="BU73" s="55">
        <v>0</v>
      </c>
      <c r="BV73" s="55">
        <v>3</v>
      </c>
      <c r="BW73" s="55" t="s">
        <v>1249</v>
      </c>
      <c r="BX73" s="55">
        <v>1.05</v>
      </c>
      <c r="CZ73" s="55">
        <v>66</v>
      </c>
      <c r="DA73" s="55" t="s">
        <v>1706</v>
      </c>
      <c r="DB73" s="55" t="s">
        <v>1251</v>
      </c>
      <c r="DC73" s="55">
        <v>3</v>
      </c>
      <c r="DD73" s="55" t="s">
        <v>1258</v>
      </c>
      <c r="DE73" s="55">
        <v>1</v>
      </c>
      <c r="DG73" s="55">
        <v>66</v>
      </c>
      <c r="DH73" s="55" t="s">
        <v>1678</v>
      </c>
      <c r="DI73" s="55" t="s">
        <v>1251</v>
      </c>
      <c r="DJ73" s="55" t="s">
        <v>2494</v>
      </c>
      <c r="DK73" s="55" t="s">
        <v>1258</v>
      </c>
      <c r="DL73" s="55">
        <v>1</v>
      </c>
      <c r="DN73" s="55">
        <v>66</v>
      </c>
      <c r="DO73" s="55" t="s">
        <v>42</v>
      </c>
      <c r="DP73" s="55" t="s">
        <v>1259</v>
      </c>
      <c r="DQ73" s="55" t="s">
        <v>1260</v>
      </c>
      <c r="DR73" s="55" t="s">
        <v>1261</v>
      </c>
      <c r="DS73" s="55">
        <v>33184</v>
      </c>
      <c r="DT73" s="55">
        <v>10000</v>
      </c>
      <c r="DU73" s="55" t="s">
        <v>1249</v>
      </c>
      <c r="DV73" s="55">
        <v>1</v>
      </c>
      <c r="DX73" s="63">
        <v>66</v>
      </c>
      <c r="DY73" s="63" t="s">
        <v>1706</v>
      </c>
      <c r="DZ73" s="63" t="s">
        <v>1251</v>
      </c>
      <c r="EA73" s="63">
        <v>50000</v>
      </c>
      <c r="EB73" s="20"/>
      <c r="EC73" s="55" t="s">
        <v>1258</v>
      </c>
      <c r="ED73" s="55">
        <v>0.8</v>
      </c>
      <c r="EM73" s="55">
        <v>66</v>
      </c>
      <c r="EN73" s="55" t="s">
        <v>1313</v>
      </c>
      <c r="EO73" s="55" t="s">
        <v>1251</v>
      </c>
      <c r="EP73" s="55" t="s">
        <v>2161</v>
      </c>
      <c r="EQ73" s="55">
        <v>-1</v>
      </c>
      <c r="ER73" s="55">
        <v>-1</v>
      </c>
      <c r="ES73" s="55" t="s">
        <v>1249</v>
      </c>
      <c r="ET73" s="55">
        <v>1.42</v>
      </c>
      <c r="EV73" s="55">
        <v>66</v>
      </c>
      <c r="EW73" s="55" t="s">
        <v>42</v>
      </c>
      <c r="EX73" s="55" t="s">
        <v>1470</v>
      </c>
      <c r="EY73" s="55">
        <v>10</v>
      </c>
      <c r="EZ73" s="55">
        <v>1995</v>
      </c>
      <c r="FA73" s="55">
        <v>2999</v>
      </c>
      <c r="FB73" s="55" t="s">
        <v>1361</v>
      </c>
      <c r="FC73" s="55" t="s">
        <v>1249</v>
      </c>
      <c r="FD73" s="55">
        <v>4.15</v>
      </c>
      <c r="FF73" s="55">
        <v>66</v>
      </c>
      <c r="FG73" s="55" t="s">
        <v>42</v>
      </c>
      <c r="FH73" s="55" t="s">
        <v>763</v>
      </c>
      <c r="FI73" s="55">
        <v>5</v>
      </c>
      <c r="FJ73" s="55">
        <v>0</v>
      </c>
      <c r="FK73" s="55" t="s">
        <v>1249</v>
      </c>
      <c r="FL73" s="55">
        <v>0.57</v>
      </c>
      <c r="IW73" s="55">
        <v>66</v>
      </c>
      <c r="IX73" s="55" t="s">
        <v>1250</v>
      </c>
      <c r="IY73" s="55" t="s">
        <v>1756</v>
      </c>
      <c r="IZ73" s="55" t="s">
        <v>1314</v>
      </c>
      <c r="JA73" s="55">
        <v>750</v>
      </c>
      <c r="JW73" s="12">
        <v>66</v>
      </c>
      <c r="JX73" s="12" t="s">
        <v>665</v>
      </c>
      <c r="JY73" s="12" t="s">
        <v>2509</v>
      </c>
      <c r="KA73" s="12">
        <v>66</v>
      </c>
      <c r="KB73" s="12" t="s">
        <v>2526</v>
      </c>
      <c r="KC73" s="12">
        <v>0.8</v>
      </c>
      <c r="KJ73" s="12">
        <v>66</v>
      </c>
      <c r="KK73" s="12" t="s">
        <v>42</v>
      </c>
      <c r="KL73" s="12" t="s">
        <v>2710</v>
      </c>
      <c r="KM73" s="12">
        <v>0.02</v>
      </c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12" t="s">
        <v>2711</v>
      </c>
      <c r="NL73" s="7"/>
      <c r="NM73" s="7"/>
      <c r="NN73" s="7"/>
      <c r="NO73" s="7"/>
      <c r="NP73" s="7"/>
      <c r="NQ73" s="7"/>
      <c r="NR73" s="7"/>
      <c r="NS73" s="7"/>
      <c r="NT73" s="7"/>
      <c r="NU73" s="12" t="s">
        <v>2712</v>
      </c>
      <c r="NV73" s="7"/>
      <c r="NW73" s="7"/>
      <c r="NX73" s="7"/>
      <c r="NY73" s="12" t="s">
        <v>2421</v>
      </c>
      <c r="NZ73" s="7"/>
      <c r="OA73" s="12" t="s">
        <v>1915</v>
      </c>
      <c r="OB73" s="7"/>
      <c r="OC73" s="12" t="s">
        <v>2713</v>
      </c>
      <c r="OD73" s="7"/>
      <c r="OE73" s="12" t="s">
        <v>2714</v>
      </c>
      <c r="OF73" s="7"/>
      <c r="OG73" s="7"/>
      <c r="OH73" s="7"/>
      <c r="OI73" s="7"/>
      <c r="OJ73" s="7"/>
      <c r="OK73" s="7"/>
      <c r="OL73" s="7"/>
      <c r="OM73" s="7"/>
      <c r="ON73" s="7"/>
      <c r="OO73" s="12" t="s">
        <v>2715</v>
      </c>
      <c r="OP73" s="7"/>
      <c r="OQ73" s="12" t="s">
        <v>2716</v>
      </c>
      <c r="OR73" s="7"/>
      <c r="OS73" s="12" t="s">
        <v>1746</v>
      </c>
      <c r="OT73" s="7"/>
      <c r="OU73" s="12" t="s">
        <v>2388</v>
      </c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12" t="s">
        <v>2717</v>
      </c>
      <c r="PH73" s="7"/>
      <c r="PI73" s="12" t="s">
        <v>2718</v>
      </c>
      <c r="PJ73" s="7"/>
      <c r="PK73" s="7"/>
      <c r="PL73" s="7"/>
      <c r="PM73" s="7"/>
      <c r="PN73" s="7"/>
      <c r="PO73" s="7"/>
      <c r="PP73" s="7"/>
      <c r="PQ73" s="12" t="s">
        <v>2719</v>
      </c>
      <c r="PR73" s="7"/>
      <c r="PS73" s="12" t="s">
        <v>2720</v>
      </c>
      <c r="PT73" s="7"/>
      <c r="PU73" s="7"/>
      <c r="PV73" s="7"/>
      <c r="PW73" s="12" t="s">
        <v>1959</v>
      </c>
      <c r="PX73" s="7"/>
      <c r="PY73" s="7"/>
      <c r="PZ73" s="7"/>
      <c r="QA73" s="7"/>
      <c r="QB73" s="7"/>
      <c r="QC73" s="7"/>
      <c r="QD73" s="7"/>
      <c r="QE73" s="7"/>
      <c r="QF73" s="7"/>
      <c r="QG73" s="7"/>
      <c r="QH73" s="7"/>
      <c r="QI73" s="7"/>
      <c r="QJ73" s="7"/>
      <c r="QK73" s="7"/>
      <c r="QL73" s="7"/>
      <c r="QM73" s="7"/>
      <c r="QU73" s="13" t="s">
        <v>1606</v>
      </c>
      <c r="QV73" s="13">
        <v>4</v>
      </c>
      <c r="QZ73" s="13" t="s">
        <v>2711</v>
      </c>
      <c r="RE73" s="13" t="s">
        <v>2712</v>
      </c>
      <c r="RG73" s="13" t="s">
        <v>2421</v>
      </c>
      <c r="RH73" s="5" t="s">
        <v>2721</v>
      </c>
      <c r="RI73" s="14" t="s">
        <v>2713</v>
      </c>
      <c r="RJ73" s="13" t="s">
        <v>2714</v>
      </c>
      <c r="RK73" s="6" t="s">
        <v>2581</v>
      </c>
      <c r="RO73" s="14" t="s">
        <v>2715</v>
      </c>
      <c r="RP73" s="13" t="s">
        <v>2716</v>
      </c>
      <c r="RQ73" s="5" t="s">
        <v>1746</v>
      </c>
      <c r="RR73" s="13" t="s">
        <v>2388</v>
      </c>
      <c r="RX73" s="13" t="s">
        <v>2717</v>
      </c>
      <c r="RY73" s="6" t="s">
        <v>2718</v>
      </c>
      <c r="SC73" s="14" t="s">
        <v>2719</v>
      </c>
      <c r="SD73" s="13" t="s">
        <v>2720</v>
      </c>
      <c r="SF73" s="13" t="s">
        <v>2722</v>
      </c>
    </row>
    <row r="74" ht="14.25" customHeight="1" outlineLevel="1" spans="7:508">
      <c r="G74" s="55">
        <v>67</v>
      </c>
      <c r="H74" s="55" t="s">
        <v>42</v>
      </c>
      <c r="I74" s="55" t="s">
        <v>1644</v>
      </c>
      <c r="J74" s="55" t="s">
        <v>2723</v>
      </c>
      <c r="K74" s="55" t="s">
        <v>1249</v>
      </c>
      <c r="L74" s="56">
        <v>0.3675</v>
      </c>
      <c r="X74" s="55">
        <v>67</v>
      </c>
      <c r="Y74" s="55" t="s">
        <v>1250</v>
      </c>
      <c r="Z74" s="55" t="s">
        <v>1260</v>
      </c>
      <c r="AA74" s="55">
        <v>56</v>
      </c>
      <c r="AB74" s="55">
        <v>0.25</v>
      </c>
      <c r="AD74" s="12">
        <v>67</v>
      </c>
      <c r="AE74" s="12" t="s">
        <v>1261</v>
      </c>
      <c r="AF74" s="12" t="s">
        <v>1971</v>
      </c>
      <c r="AG74" s="12" t="s">
        <v>1020</v>
      </c>
      <c r="AH74" s="12" t="s">
        <v>1674</v>
      </c>
      <c r="AJ74" s="55">
        <v>67</v>
      </c>
      <c r="AK74" s="55" t="s">
        <v>1313</v>
      </c>
      <c r="AL74" s="55" t="s">
        <v>1251</v>
      </c>
      <c r="AM74" s="55" t="s">
        <v>1869</v>
      </c>
      <c r="AN74" s="55" t="s">
        <v>1249</v>
      </c>
      <c r="AO74" s="55">
        <v>1</v>
      </c>
      <c r="AX74" s="55">
        <v>67</v>
      </c>
      <c r="AY74" s="55" t="s">
        <v>42</v>
      </c>
      <c r="AZ74" s="55" t="s">
        <v>1251</v>
      </c>
      <c r="BA74" s="55">
        <v>14</v>
      </c>
      <c r="BB74" s="55">
        <v>14</v>
      </c>
      <c r="BC74" s="55" t="s">
        <v>1249</v>
      </c>
      <c r="BD74" s="55">
        <v>0.97</v>
      </c>
      <c r="BP74" s="55">
        <v>67</v>
      </c>
      <c r="BQ74" s="55" t="s">
        <v>1250</v>
      </c>
      <c r="BR74" s="55" t="s">
        <v>1251</v>
      </c>
      <c r="BS74" s="55" t="s">
        <v>23</v>
      </c>
      <c r="BT74" s="55" t="s">
        <v>1916</v>
      </c>
      <c r="BU74" s="55">
        <v>4</v>
      </c>
      <c r="BV74" s="55">
        <v>7</v>
      </c>
      <c r="BW74" s="55" t="s">
        <v>1249</v>
      </c>
      <c r="BX74" s="55">
        <v>1</v>
      </c>
      <c r="CZ74" s="55">
        <v>67</v>
      </c>
      <c r="DA74" s="55" t="s">
        <v>1232</v>
      </c>
      <c r="DB74" s="55" t="s">
        <v>1251</v>
      </c>
      <c r="DC74" s="55">
        <v>4</v>
      </c>
      <c r="DD74" s="55" t="s">
        <v>1258</v>
      </c>
      <c r="DE74" s="55">
        <v>1</v>
      </c>
      <c r="DG74" s="55">
        <v>67</v>
      </c>
      <c r="DH74" s="55" t="s">
        <v>1706</v>
      </c>
      <c r="DI74" s="55" t="s">
        <v>1251</v>
      </c>
      <c r="DJ74" s="55" t="s">
        <v>2494</v>
      </c>
      <c r="DK74" s="55" t="s">
        <v>1258</v>
      </c>
      <c r="DL74" s="55">
        <v>1</v>
      </c>
      <c r="DN74" s="55">
        <v>67</v>
      </c>
      <c r="DO74" s="55" t="s">
        <v>42</v>
      </c>
      <c r="DP74" s="55" t="s">
        <v>1259</v>
      </c>
      <c r="DQ74" s="55" t="s">
        <v>1260</v>
      </c>
      <c r="DR74" s="55" t="s">
        <v>1261</v>
      </c>
      <c r="DS74" s="55">
        <v>33186</v>
      </c>
      <c r="DT74" s="55">
        <v>10000</v>
      </c>
      <c r="DU74" s="55" t="s">
        <v>1249</v>
      </c>
      <c r="DV74" s="55">
        <v>1</v>
      </c>
      <c r="DX74" s="55">
        <v>67</v>
      </c>
      <c r="DY74" s="55" t="s">
        <v>1250</v>
      </c>
      <c r="DZ74" s="55" t="s">
        <v>1251</v>
      </c>
      <c r="EA74" s="55">
        <v>1000</v>
      </c>
      <c r="EB74" s="64" t="s">
        <v>2724</v>
      </c>
      <c r="EC74" s="55" t="s">
        <v>1249</v>
      </c>
      <c r="ED74" s="55">
        <v>1</v>
      </c>
      <c r="EM74" s="55">
        <v>67</v>
      </c>
      <c r="EN74" s="55" t="s">
        <v>1313</v>
      </c>
      <c r="EO74" s="55" t="s">
        <v>1515</v>
      </c>
      <c r="EP74" s="55" t="s">
        <v>161</v>
      </c>
      <c r="EQ74" s="55">
        <v>-1</v>
      </c>
      <c r="ER74" s="55">
        <v>-1</v>
      </c>
      <c r="ES74" s="55" t="s">
        <v>1249</v>
      </c>
      <c r="ET74" s="55">
        <v>0</v>
      </c>
      <c r="EV74" s="55">
        <v>67</v>
      </c>
      <c r="EW74" s="55" t="s">
        <v>42</v>
      </c>
      <c r="EX74" s="55" t="s">
        <v>1470</v>
      </c>
      <c r="EY74" s="55">
        <v>11</v>
      </c>
      <c r="EZ74" s="55">
        <v>0</v>
      </c>
      <c r="FA74" s="55">
        <v>1994</v>
      </c>
      <c r="FB74" s="55" t="s">
        <v>1361</v>
      </c>
      <c r="FC74" s="55" t="s">
        <v>1249</v>
      </c>
      <c r="FD74" s="55">
        <v>4.15</v>
      </c>
      <c r="FF74" s="55">
        <v>67</v>
      </c>
      <c r="FG74" s="55" t="s">
        <v>42</v>
      </c>
      <c r="FH74" s="55" t="s">
        <v>763</v>
      </c>
      <c r="FI74" s="55">
        <v>5</v>
      </c>
      <c r="FJ74" s="55">
        <v>1000</v>
      </c>
      <c r="FK74" s="55" t="s">
        <v>1249</v>
      </c>
      <c r="FL74" s="55">
        <v>0.57</v>
      </c>
      <c r="IW74" s="55">
        <v>67</v>
      </c>
      <c r="IX74" s="55" t="s">
        <v>1250</v>
      </c>
      <c r="IY74" s="55" t="s">
        <v>1756</v>
      </c>
      <c r="IZ74" s="55" t="s">
        <v>1362</v>
      </c>
      <c r="JA74" s="55">
        <v>750</v>
      </c>
      <c r="JW74" s="12">
        <v>67</v>
      </c>
      <c r="JX74" s="12" t="s">
        <v>665</v>
      </c>
      <c r="JY74" s="12" t="s">
        <v>2635</v>
      </c>
      <c r="KA74" s="12">
        <v>67</v>
      </c>
      <c r="KB74" s="12" t="s">
        <v>2725</v>
      </c>
      <c r="KC74" s="12">
        <v>0.8</v>
      </c>
      <c r="KJ74" s="12">
        <v>67</v>
      </c>
      <c r="KK74" s="12" t="s">
        <v>1313</v>
      </c>
      <c r="KL74" s="12" t="s">
        <v>2710</v>
      </c>
      <c r="KM74" s="12">
        <v>0.02</v>
      </c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12" t="s">
        <v>2726</v>
      </c>
      <c r="NL74" s="7"/>
      <c r="NM74" s="7"/>
      <c r="NN74" s="7"/>
      <c r="NO74" s="7"/>
      <c r="NP74" s="7"/>
      <c r="NQ74" s="7"/>
      <c r="NR74" s="7"/>
      <c r="NS74" s="7"/>
      <c r="NT74" s="7"/>
      <c r="NU74" s="12" t="s">
        <v>2727</v>
      </c>
      <c r="NV74" s="7"/>
      <c r="NW74" s="7"/>
      <c r="NX74" s="7"/>
      <c r="NY74" s="12" t="s">
        <v>2728</v>
      </c>
      <c r="NZ74" s="7"/>
      <c r="OA74" s="12" t="s">
        <v>2721</v>
      </c>
      <c r="OB74" s="7"/>
      <c r="OC74" s="12" t="s">
        <v>2729</v>
      </c>
      <c r="OD74" s="7"/>
      <c r="OE74" s="12" t="s">
        <v>2357</v>
      </c>
      <c r="OF74" s="7"/>
      <c r="OG74" s="7"/>
      <c r="OH74" s="7"/>
      <c r="OI74" s="7"/>
      <c r="OJ74" s="7"/>
      <c r="OK74" s="7"/>
      <c r="OL74" s="7"/>
      <c r="OM74" s="7"/>
      <c r="ON74" s="7"/>
      <c r="OO74" s="12" t="s">
        <v>2497</v>
      </c>
      <c r="OP74" s="7"/>
      <c r="OQ74" s="12" t="s">
        <v>2730</v>
      </c>
      <c r="OR74" s="7"/>
      <c r="OS74" s="12" t="s">
        <v>2731</v>
      </c>
      <c r="OT74" s="7"/>
      <c r="OU74" s="12" t="s">
        <v>2732</v>
      </c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12" t="s">
        <v>2733</v>
      </c>
      <c r="PH74" s="7"/>
      <c r="PI74" s="12" t="s">
        <v>2366</v>
      </c>
      <c r="PJ74" s="7"/>
      <c r="PK74" s="7"/>
      <c r="PL74" s="7"/>
      <c r="PM74" s="7"/>
      <c r="PN74" s="7"/>
      <c r="PO74" s="7"/>
      <c r="PP74" s="7"/>
      <c r="PQ74" s="12" t="s">
        <v>2734</v>
      </c>
      <c r="PR74" s="7"/>
      <c r="PS74" s="12" t="s">
        <v>2451</v>
      </c>
      <c r="PT74" s="7"/>
      <c r="PU74" s="7"/>
      <c r="PV74" s="7"/>
      <c r="PW74" s="12" t="s">
        <v>1282</v>
      </c>
      <c r="PX74" s="7"/>
      <c r="PY74" s="7"/>
      <c r="PZ74" s="7"/>
      <c r="QA74" s="7"/>
      <c r="QB74" s="7"/>
      <c r="QC74" s="7"/>
      <c r="QD74" s="7"/>
      <c r="QE74" s="7"/>
      <c r="QF74" s="7"/>
      <c r="QG74" s="7"/>
      <c r="QH74" s="7"/>
      <c r="QI74" s="7"/>
      <c r="QJ74" s="7"/>
      <c r="QK74" s="7"/>
      <c r="QL74" s="7"/>
      <c r="QM74" s="7"/>
      <c r="QU74" s="13" t="s">
        <v>2387</v>
      </c>
      <c r="QV74" s="13">
        <v>4</v>
      </c>
      <c r="QZ74" s="13" t="s">
        <v>2726</v>
      </c>
      <c r="RE74" s="13" t="s">
        <v>2727</v>
      </c>
      <c r="RG74" s="13" t="s">
        <v>2728</v>
      </c>
      <c r="RH74" s="5" t="s">
        <v>2686</v>
      </c>
      <c r="RI74" s="14" t="s">
        <v>2729</v>
      </c>
      <c r="RJ74" s="13" t="s">
        <v>2357</v>
      </c>
      <c r="RK74" s="6" t="s">
        <v>2595</v>
      </c>
      <c r="RO74" s="14" t="s">
        <v>2735</v>
      </c>
      <c r="RP74" s="13" t="s">
        <v>2730</v>
      </c>
      <c r="RQ74" s="5" t="s">
        <v>2731</v>
      </c>
      <c r="RR74" s="13" t="s">
        <v>2732</v>
      </c>
      <c r="RX74" s="13" t="s">
        <v>2733</v>
      </c>
      <c r="RY74" s="6" t="s">
        <v>2366</v>
      </c>
      <c r="SC74" s="14" t="s">
        <v>2734</v>
      </c>
      <c r="SD74" s="13" t="s">
        <v>2451</v>
      </c>
      <c r="SF74" s="13" t="s">
        <v>2500</v>
      </c>
    </row>
    <row r="75" ht="14.25" customHeight="1" outlineLevel="1" spans="7:508">
      <c r="G75" s="55">
        <v>68</v>
      </c>
      <c r="H75" s="55" t="s">
        <v>42</v>
      </c>
      <c r="I75" s="55" t="s">
        <v>1268</v>
      </c>
      <c r="J75" s="55" t="s">
        <v>2736</v>
      </c>
      <c r="K75" s="55" t="s">
        <v>1249</v>
      </c>
      <c r="L75" s="56">
        <v>0.441</v>
      </c>
      <c r="X75" s="55">
        <v>68</v>
      </c>
      <c r="Y75" s="55" t="s">
        <v>1250</v>
      </c>
      <c r="Z75" s="55" t="s">
        <v>1260</v>
      </c>
      <c r="AA75" s="55">
        <v>57</v>
      </c>
      <c r="AB75" s="55">
        <v>0.25</v>
      </c>
      <c r="AD75" s="12">
        <v>68</v>
      </c>
      <c r="AE75" s="12" t="s">
        <v>1261</v>
      </c>
      <c r="AF75" s="12" t="s">
        <v>2142</v>
      </c>
      <c r="AG75" s="12" t="s">
        <v>1020</v>
      </c>
      <c r="AH75" s="12" t="s">
        <v>1674</v>
      </c>
      <c r="AJ75" s="55">
        <v>68</v>
      </c>
      <c r="AK75" s="55" t="s">
        <v>1359</v>
      </c>
      <c r="AL75" s="55" t="s">
        <v>1251</v>
      </c>
      <c r="AM75" s="55" t="s">
        <v>1869</v>
      </c>
      <c r="AN75" s="55" t="s">
        <v>1249</v>
      </c>
      <c r="AO75" s="55">
        <v>1</v>
      </c>
      <c r="AX75" s="55">
        <v>68</v>
      </c>
      <c r="AY75" s="55" t="s">
        <v>42</v>
      </c>
      <c r="AZ75" s="55" t="s">
        <v>1251</v>
      </c>
      <c r="BA75" s="55">
        <v>15</v>
      </c>
      <c r="BB75" s="55">
        <v>15</v>
      </c>
      <c r="BC75" s="55" t="s">
        <v>1249</v>
      </c>
      <c r="BD75" s="55">
        <v>1</v>
      </c>
      <c r="BP75" s="55">
        <v>68</v>
      </c>
      <c r="BQ75" s="55" t="s">
        <v>1250</v>
      </c>
      <c r="BR75" s="55" t="s">
        <v>1251</v>
      </c>
      <c r="BS75" s="55" t="s">
        <v>23</v>
      </c>
      <c r="BT75" s="55" t="s">
        <v>1916</v>
      </c>
      <c r="BU75" s="55">
        <v>8</v>
      </c>
      <c r="BV75" s="55">
        <v>9999</v>
      </c>
      <c r="BW75" s="55" t="s">
        <v>1249</v>
      </c>
      <c r="BX75" s="55">
        <v>0.95</v>
      </c>
      <c r="CZ75" s="55">
        <v>68</v>
      </c>
      <c r="DA75" s="55" t="s">
        <v>1566</v>
      </c>
      <c r="DB75" s="55" t="s">
        <v>1251</v>
      </c>
      <c r="DC75" s="55">
        <v>4</v>
      </c>
      <c r="DD75" s="55" t="s">
        <v>1258</v>
      </c>
      <c r="DE75" s="55">
        <v>1</v>
      </c>
      <c r="DG75" s="55">
        <v>68</v>
      </c>
      <c r="DH75" s="55" t="s">
        <v>1250</v>
      </c>
      <c r="DI75" s="55" t="s">
        <v>1251</v>
      </c>
      <c r="DJ75" s="55" t="s">
        <v>2340</v>
      </c>
      <c r="DK75" s="55" t="s">
        <v>1249</v>
      </c>
      <c r="DL75" s="55">
        <v>1</v>
      </c>
      <c r="DN75" s="55">
        <v>68</v>
      </c>
      <c r="DO75" s="55" t="s">
        <v>42</v>
      </c>
      <c r="DP75" s="55" t="s">
        <v>1259</v>
      </c>
      <c r="DQ75" s="55" t="s">
        <v>1260</v>
      </c>
      <c r="DR75" s="55" t="s">
        <v>1261</v>
      </c>
      <c r="DS75" s="55">
        <v>33187</v>
      </c>
      <c r="DT75" s="55">
        <v>10000</v>
      </c>
      <c r="DU75" s="55" t="s">
        <v>1249</v>
      </c>
      <c r="DV75" s="55">
        <v>1</v>
      </c>
      <c r="DX75" s="55">
        <v>68</v>
      </c>
      <c r="DY75" s="55" t="s">
        <v>1250</v>
      </c>
      <c r="DZ75" s="55" t="s">
        <v>1251</v>
      </c>
      <c r="EA75" s="55">
        <v>500</v>
      </c>
      <c r="EB75" s="64" t="s">
        <v>2724</v>
      </c>
      <c r="EC75" s="55" t="s">
        <v>1249</v>
      </c>
      <c r="ED75" s="55">
        <v>1.05</v>
      </c>
      <c r="EM75" s="55">
        <v>68</v>
      </c>
      <c r="EN75" s="55" t="s">
        <v>1313</v>
      </c>
      <c r="EO75" s="55" t="s">
        <v>1729</v>
      </c>
      <c r="EP75" s="55" t="s">
        <v>161</v>
      </c>
      <c r="EQ75" s="55">
        <v>-1</v>
      </c>
      <c r="ER75" s="55">
        <v>-1</v>
      </c>
      <c r="ES75" s="55" t="s">
        <v>1249</v>
      </c>
      <c r="ET75" s="55">
        <v>0</v>
      </c>
      <c r="EV75" s="55">
        <v>68</v>
      </c>
      <c r="EW75" s="55" t="s">
        <v>42</v>
      </c>
      <c r="EX75" s="55" t="s">
        <v>1470</v>
      </c>
      <c r="EY75" s="55">
        <v>11</v>
      </c>
      <c r="EZ75" s="55">
        <v>1995</v>
      </c>
      <c r="FA75" s="55">
        <v>2999</v>
      </c>
      <c r="FB75" s="55" t="s">
        <v>1361</v>
      </c>
      <c r="FC75" s="55" t="s">
        <v>1249</v>
      </c>
      <c r="FD75" s="55">
        <v>4.15</v>
      </c>
      <c r="FF75" s="55">
        <v>68</v>
      </c>
      <c r="FG75" s="55" t="s">
        <v>42</v>
      </c>
      <c r="FH75" s="55" t="s">
        <v>763</v>
      </c>
      <c r="FI75" s="55">
        <v>5</v>
      </c>
      <c r="FJ75" s="55">
        <v>2500</v>
      </c>
      <c r="FK75" s="55" t="s">
        <v>1249</v>
      </c>
      <c r="FL75" s="55">
        <v>0.57</v>
      </c>
      <c r="IW75" s="55">
        <v>68</v>
      </c>
      <c r="IX75" s="55" t="s">
        <v>1250</v>
      </c>
      <c r="IY75" s="55" t="s">
        <v>1756</v>
      </c>
      <c r="IZ75" s="55" t="s">
        <v>1407</v>
      </c>
      <c r="JA75" s="55">
        <v>750</v>
      </c>
      <c r="JW75" s="12">
        <v>68</v>
      </c>
      <c r="JX75" s="12" t="s">
        <v>905</v>
      </c>
      <c r="JY75" s="12" t="s">
        <v>626</v>
      </c>
      <c r="KA75" s="12">
        <v>68</v>
      </c>
      <c r="KB75" s="12" t="s">
        <v>2737</v>
      </c>
      <c r="KC75" s="12">
        <v>0.8</v>
      </c>
      <c r="KJ75" s="12">
        <v>68</v>
      </c>
      <c r="KK75" s="12" t="s">
        <v>1359</v>
      </c>
      <c r="KL75" s="12" t="s">
        <v>2710</v>
      </c>
      <c r="KM75" s="12">
        <v>0.02</v>
      </c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12" t="s">
        <v>2738</v>
      </c>
      <c r="NL75" s="7"/>
      <c r="NM75" s="7"/>
      <c r="NN75" s="7"/>
      <c r="NO75" s="7"/>
      <c r="NP75" s="7"/>
      <c r="NQ75" s="7"/>
      <c r="NR75" s="7"/>
      <c r="NS75" s="7"/>
      <c r="NT75" s="7"/>
      <c r="NU75" s="12" t="s">
        <v>1789</v>
      </c>
      <c r="NV75" s="7"/>
      <c r="NW75" s="7"/>
      <c r="NX75" s="7"/>
      <c r="NY75" s="12" t="s">
        <v>2448</v>
      </c>
      <c r="NZ75" s="7"/>
      <c r="OA75" s="12" t="s">
        <v>2739</v>
      </c>
      <c r="OB75" s="7"/>
      <c r="OC75" s="12" t="s">
        <v>1458</v>
      </c>
      <c r="OD75" s="7"/>
      <c r="OE75" s="12" t="s">
        <v>2740</v>
      </c>
      <c r="OF75" s="7"/>
      <c r="OG75" s="7"/>
      <c r="OH75" s="7"/>
      <c r="OI75" s="7"/>
      <c r="OJ75" s="7"/>
      <c r="OK75" s="7"/>
      <c r="OL75" s="7"/>
      <c r="OM75" s="7"/>
      <c r="ON75" s="7"/>
      <c r="OO75" s="12" t="s">
        <v>2686</v>
      </c>
      <c r="OP75" s="7"/>
      <c r="OQ75" s="12" t="s">
        <v>2071</v>
      </c>
      <c r="OR75" s="7"/>
      <c r="OS75" s="12" t="s">
        <v>1775</v>
      </c>
      <c r="OT75" s="7"/>
      <c r="OU75" s="12" t="s">
        <v>1966</v>
      </c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12" t="s">
        <v>1933</v>
      </c>
      <c r="PH75" s="7"/>
      <c r="PI75" s="12" t="s">
        <v>1915</v>
      </c>
      <c r="PJ75" s="7"/>
      <c r="PK75" s="7"/>
      <c r="PL75" s="7"/>
      <c r="PM75" s="7"/>
      <c r="PN75" s="7"/>
      <c r="PO75" s="7"/>
      <c r="PP75" s="7"/>
      <c r="PQ75" s="12" t="s">
        <v>2741</v>
      </c>
      <c r="PR75" s="7"/>
      <c r="PS75" s="12" t="s">
        <v>1771</v>
      </c>
      <c r="PT75" s="7"/>
      <c r="PU75" s="7"/>
      <c r="PV75" s="7"/>
      <c r="PW75" s="12" t="s">
        <v>2415</v>
      </c>
      <c r="PX75" s="7"/>
      <c r="PY75" s="7"/>
      <c r="PZ75" s="7"/>
      <c r="QA75" s="7"/>
      <c r="QB75" s="7"/>
      <c r="QC75" s="7"/>
      <c r="QD75" s="7"/>
      <c r="QE75" s="7"/>
      <c r="QF75" s="7"/>
      <c r="QG75" s="7"/>
      <c r="QH75" s="7"/>
      <c r="QI75" s="7"/>
      <c r="QJ75" s="7"/>
      <c r="QK75" s="7"/>
      <c r="QL75" s="7"/>
      <c r="QM75" s="7"/>
      <c r="QU75" s="13" t="s">
        <v>2742</v>
      </c>
      <c r="QV75" s="13">
        <v>4</v>
      </c>
      <c r="QZ75" s="13" t="s">
        <v>2738</v>
      </c>
      <c r="RE75" s="13" t="s">
        <v>1789</v>
      </c>
      <c r="RG75" s="13" t="s">
        <v>2448</v>
      </c>
      <c r="RH75" s="5" t="s">
        <v>2739</v>
      </c>
      <c r="RI75" s="14" t="s">
        <v>1458</v>
      </c>
      <c r="RJ75" s="13" t="s">
        <v>2740</v>
      </c>
      <c r="RO75" s="14" t="s">
        <v>2743</v>
      </c>
      <c r="RP75" s="13" t="s">
        <v>2071</v>
      </c>
      <c r="RQ75" s="5" t="s">
        <v>1775</v>
      </c>
      <c r="RR75" s="13" t="s">
        <v>1966</v>
      </c>
      <c r="RX75" s="13" t="s">
        <v>1933</v>
      </c>
      <c r="RY75" s="6" t="s">
        <v>1915</v>
      </c>
      <c r="SC75" s="14" t="s">
        <v>2741</v>
      </c>
      <c r="SD75" s="13" t="s">
        <v>1771</v>
      </c>
      <c r="SF75" s="13" t="s">
        <v>2744</v>
      </c>
    </row>
    <row r="76" ht="14.25" customHeight="1" outlineLevel="1" spans="7:508">
      <c r="G76" s="55">
        <v>69</v>
      </c>
      <c r="H76" s="55" t="s">
        <v>42</v>
      </c>
      <c r="I76" s="55" t="s">
        <v>1268</v>
      </c>
      <c r="J76" s="55" t="s">
        <v>2745</v>
      </c>
      <c r="K76" s="55" t="s">
        <v>1249</v>
      </c>
      <c r="L76" s="55">
        <v>0.42</v>
      </c>
      <c r="X76" s="55">
        <v>69</v>
      </c>
      <c r="Y76" s="55" t="s">
        <v>1250</v>
      </c>
      <c r="Z76" s="55" t="s">
        <v>1260</v>
      </c>
      <c r="AA76" s="55">
        <v>58</v>
      </c>
      <c r="AB76" s="55">
        <v>0.25</v>
      </c>
      <c r="AD76" s="12">
        <v>69</v>
      </c>
      <c r="AE76" s="12" t="s">
        <v>1261</v>
      </c>
      <c r="AF76" s="12" t="s">
        <v>1591</v>
      </c>
      <c r="AG76" s="12" t="s">
        <v>1020</v>
      </c>
      <c r="AH76" s="12" t="s">
        <v>1674</v>
      </c>
      <c r="AJ76" s="55">
        <v>69</v>
      </c>
      <c r="AK76" s="55" t="s">
        <v>1246</v>
      </c>
      <c r="AL76" s="55" t="s">
        <v>1251</v>
      </c>
      <c r="AM76" s="55" t="s">
        <v>1869</v>
      </c>
      <c r="AN76" s="55" t="s">
        <v>1249</v>
      </c>
      <c r="AO76" s="55">
        <v>1</v>
      </c>
      <c r="AX76" s="55">
        <v>69</v>
      </c>
      <c r="AY76" s="55" t="s">
        <v>42</v>
      </c>
      <c r="AZ76" s="55" t="s">
        <v>1251</v>
      </c>
      <c r="BA76" s="55">
        <v>16</v>
      </c>
      <c r="BB76" s="55">
        <v>16</v>
      </c>
      <c r="BC76" s="55" t="s">
        <v>1249</v>
      </c>
      <c r="BD76" s="55">
        <v>1</v>
      </c>
      <c r="BP76" s="55">
        <v>69</v>
      </c>
      <c r="BQ76" s="55" t="s">
        <v>1250</v>
      </c>
      <c r="BR76" s="55" t="s">
        <v>1251</v>
      </c>
      <c r="BS76" s="55" t="s">
        <v>23</v>
      </c>
      <c r="BT76" s="55" t="s">
        <v>1485</v>
      </c>
      <c r="BU76" s="55">
        <v>4</v>
      </c>
      <c r="BV76" s="55">
        <v>7</v>
      </c>
      <c r="BW76" s="55" t="s">
        <v>1249</v>
      </c>
      <c r="BX76" s="55">
        <v>1</v>
      </c>
      <c r="CZ76" s="55">
        <v>69</v>
      </c>
      <c r="DA76" s="55" t="s">
        <v>1678</v>
      </c>
      <c r="DB76" s="55" t="s">
        <v>1251</v>
      </c>
      <c r="DC76" s="55">
        <v>4</v>
      </c>
      <c r="DD76" s="55" t="s">
        <v>1258</v>
      </c>
      <c r="DE76" s="55">
        <v>1</v>
      </c>
      <c r="DG76" s="55">
        <v>69</v>
      </c>
      <c r="DH76" s="55" t="s">
        <v>1250</v>
      </c>
      <c r="DI76" s="55" t="s">
        <v>1251</v>
      </c>
      <c r="DJ76" s="55" t="s">
        <v>2418</v>
      </c>
      <c r="DK76" s="55" t="s">
        <v>1249</v>
      </c>
      <c r="DL76" s="55">
        <v>1</v>
      </c>
      <c r="DN76" s="55">
        <v>69</v>
      </c>
      <c r="DO76" s="55" t="s">
        <v>42</v>
      </c>
      <c r="DP76" s="55" t="s">
        <v>1259</v>
      </c>
      <c r="DQ76" s="55" t="s">
        <v>1260</v>
      </c>
      <c r="DR76" s="55" t="s">
        <v>1261</v>
      </c>
      <c r="DS76" s="55">
        <v>33189</v>
      </c>
      <c r="DT76" s="55">
        <v>10000</v>
      </c>
      <c r="DU76" s="55" t="s">
        <v>1249</v>
      </c>
      <c r="DV76" s="55">
        <v>1</v>
      </c>
      <c r="DX76" s="55">
        <v>69</v>
      </c>
      <c r="DY76" s="55" t="s">
        <v>1232</v>
      </c>
      <c r="DZ76" s="55" t="s">
        <v>1251</v>
      </c>
      <c r="EA76" s="55">
        <v>1500</v>
      </c>
      <c r="EB76" s="20"/>
      <c r="EC76" s="55" t="s">
        <v>1258</v>
      </c>
      <c r="ED76" s="55">
        <v>0.95</v>
      </c>
      <c r="EM76" s="55">
        <v>69</v>
      </c>
      <c r="EN76" s="55" t="s">
        <v>1313</v>
      </c>
      <c r="EO76" s="55" t="s">
        <v>1410</v>
      </c>
      <c r="EP76" s="55" t="s">
        <v>161</v>
      </c>
      <c r="EQ76" s="55">
        <v>-1</v>
      </c>
      <c r="ER76" s="55">
        <v>-1</v>
      </c>
      <c r="ES76" s="55" t="s">
        <v>1249</v>
      </c>
      <c r="ET76" s="55">
        <v>0</v>
      </c>
      <c r="EV76" s="55">
        <v>69</v>
      </c>
      <c r="EW76" s="55" t="s">
        <v>42</v>
      </c>
      <c r="EX76" s="55" t="s">
        <v>1470</v>
      </c>
      <c r="EY76" s="55">
        <v>2</v>
      </c>
      <c r="EZ76" s="55">
        <v>0</v>
      </c>
      <c r="FA76" s="55">
        <v>1994</v>
      </c>
      <c r="FB76" s="55" t="s">
        <v>1361</v>
      </c>
      <c r="FC76" s="55" t="s">
        <v>1249</v>
      </c>
      <c r="FD76" s="55">
        <v>3.15</v>
      </c>
      <c r="FF76" s="55">
        <v>69</v>
      </c>
      <c r="FG76" s="55" t="s">
        <v>42</v>
      </c>
      <c r="FH76" s="55" t="s">
        <v>763</v>
      </c>
      <c r="FI76" s="55">
        <v>5</v>
      </c>
      <c r="FJ76" s="55">
        <v>5000</v>
      </c>
      <c r="FK76" s="55" t="s">
        <v>1249</v>
      </c>
      <c r="FL76" s="55">
        <v>0.57</v>
      </c>
      <c r="IW76" s="55">
        <v>69</v>
      </c>
      <c r="IX76" s="55" t="s">
        <v>1250</v>
      </c>
      <c r="IY76" s="55" t="s">
        <v>1756</v>
      </c>
      <c r="IZ76" s="55" t="s">
        <v>1447</v>
      </c>
      <c r="JA76" s="55">
        <v>750</v>
      </c>
      <c r="JW76" s="12">
        <v>69</v>
      </c>
      <c r="JX76" s="12" t="s">
        <v>905</v>
      </c>
      <c r="JY76" s="12" t="s">
        <v>731</v>
      </c>
      <c r="KA76" s="12">
        <v>69</v>
      </c>
      <c r="KB76" s="12" t="s">
        <v>2746</v>
      </c>
      <c r="KC76" s="12">
        <v>0.8</v>
      </c>
      <c r="KJ76" s="12">
        <v>69</v>
      </c>
      <c r="KK76" s="12" t="s">
        <v>1246</v>
      </c>
      <c r="KL76" s="12" t="s">
        <v>2710</v>
      </c>
      <c r="KM76" s="12">
        <v>0.02</v>
      </c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12" t="s">
        <v>1952</v>
      </c>
      <c r="NV76" s="7"/>
      <c r="NW76" s="7"/>
      <c r="NX76" s="7"/>
      <c r="NY76" s="12" t="s">
        <v>2498</v>
      </c>
      <c r="NZ76" s="7"/>
      <c r="OA76" s="12" t="s">
        <v>2394</v>
      </c>
      <c r="OB76" s="7"/>
      <c r="OC76" s="12" t="s">
        <v>2747</v>
      </c>
      <c r="OD76" s="7"/>
      <c r="OE76" s="12" t="s">
        <v>2748</v>
      </c>
      <c r="OF76" s="7"/>
      <c r="OG76" s="7"/>
      <c r="OH76" s="7"/>
      <c r="OI76" s="7"/>
      <c r="OJ76" s="7"/>
      <c r="OK76" s="7"/>
      <c r="OL76" s="7"/>
      <c r="OM76" s="7"/>
      <c r="ON76" s="7"/>
      <c r="OO76" s="12" t="s">
        <v>2735</v>
      </c>
      <c r="OP76" s="7"/>
      <c r="OQ76" s="12" t="s">
        <v>2749</v>
      </c>
      <c r="OR76" s="7"/>
      <c r="OS76" s="12" t="s">
        <v>1007</v>
      </c>
      <c r="OT76" s="7"/>
      <c r="OU76" s="12" t="s">
        <v>2676</v>
      </c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12" t="s">
        <v>2466</v>
      </c>
      <c r="PH76" s="7"/>
      <c r="PI76" s="12" t="s">
        <v>2750</v>
      </c>
      <c r="PJ76" s="7"/>
      <c r="PK76" s="7"/>
      <c r="PL76" s="7"/>
      <c r="PM76" s="7"/>
      <c r="PN76" s="7"/>
      <c r="PO76" s="7"/>
      <c r="PP76" s="7"/>
      <c r="PQ76" s="12" t="s">
        <v>2568</v>
      </c>
      <c r="PR76" s="7"/>
      <c r="PS76" s="12" t="s">
        <v>2751</v>
      </c>
      <c r="PT76" s="7"/>
      <c r="PU76" s="7"/>
      <c r="PV76" s="7"/>
      <c r="PW76" s="12" t="s">
        <v>2431</v>
      </c>
      <c r="PX76" s="7"/>
      <c r="PY76" s="7"/>
      <c r="PZ76" s="7"/>
      <c r="QA76" s="7"/>
      <c r="QB76" s="7"/>
      <c r="QC76" s="7"/>
      <c r="QD76" s="7"/>
      <c r="QE76" s="7"/>
      <c r="QF76" s="7"/>
      <c r="QG76" s="7"/>
      <c r="QH76" s="7"/>
      <c r="QI76" s="7"/>
      <c r="QJ76" s="7"/>
      <c r="QK76" s="7"/>
      <c r="QL76" s="7"/>
      <c r="QM76" s="7"/>
      <c r="QU76" s="13" t="s">
        <v>2752</v>
      </c>
      <c r="QV76" s="13">
        <v>4</v>
      </c>
      <c r="RE76" s="13" t="s">
        <v>1952</v>
      </c>
      <c r="RG76" s="13" t="s">
        <v>2498</v>
      </c>
      <c r="RH76" s="5" t="s">
        <v>2394</v>
      </c>
      <c r="RI76" s="14" t="s">
        <v>2747</v>
      </c>
      <c r="RJ76" s="13" t="s">
        <v>2748</v>
      </c>
      <c r="RO76" s="14" t="s">
        <v>2753</v>
      </c>
      <c r="RP76" s="13" t="s">
        <v>2749</v>
      </c>
      <c r="RQ76" s="5" t="s">
        <v>1007</v>
      </c>
      <c r="RR76" s="13" t="s">
        <v>2676</v>
      </c>
      <c r="RX76" s="13" t="s">
        <v>2466</v>
      </c>
      <c r="RY76" s="6" t="s">
        <v>2750</v>
      </c>
      <c r="SC76" s="14" t="s">
        <v>2568</v>
      </c>
      <c r="SD76" s="13" t="s">
        <v>2751</v>
      </c>
      <c r="SF76" s="13" t="s">
        <v>1725</v>
      </c>
    </row>
    <row r="77" ht="14.25" customHeight="1" outlineLevel="1" spans="7:508">
      <c r="G77" s="55">
        <v>70</v>
      </c>
      <c r="H77" s="55" t="s">
        <v>42</v>
      </c>
      <c r="I77" s="55" t="s">
        <v>1885</v>
      </c>
      <c r="J77" s="55" t="s">
        <v>2754</v>
      </c>
      <c r="K77" s="55" t="s">
        <v>1249</v>
      </c>
      <c r="L77" s="56">
        <v>0.399</v>
      </c>
      <c r="X77" s="55">
        <v>70</v>
      </c>
      <c r="Y77" s="55" t="s">
        <v>1250</v>
      </c>
      <c r="Z77" s="55" t="s">
        <v>1260</v>
      </c>
      <c r="AA77" s="55">
        <v>59</v>
      </c>
      <c r="AB77" s="55">
        <v>0.25</v>
      </c>
      <c r="AD77" s="12">
        <v>70</v>
      </c>
      <c r="AE77" s="12" t="s">
        <v>1261</v>
      </c>
      <c r="AF77" s="12" t="s">
        <v>2422</v>
      </c>
      <c r="AG77" s="12" t="s">
        <v>1020</v>
      </c>
      <c r="AH77" s="12" t="s">
        <v>1674</v>
      </c>
      <c r="AJ77" s="55">
        <v>70</v>
      </c>
      <c r="AK77" s="55" t="s">
        <v>1309</v>
      </c>
      <c r="AL77" s="55" t="s">
        <v>1251</v>
      </c>
      <c r="AM77" s="55" t="s">
        <v>1869</v>
      </c>
      <c r="AN77" s="55" t="s">
        <v>1249</v>
      </c>
      <c r="AO77" s="55">
        <v>1</v>
      </c>
      <c r="AX77" s="55">
        <v>70</v>
      </c>
      <c r="AY77" s="55" t="s">
        <v>42</v>
      </c>
      <c r="AZ77" s="55" t="s">
        <v>1251</v>
      </c>
      <c r="BA77" s="55">
        <v>17</v>
      </c>
      <c r="BB77" s="55">
        <v>17</v>
      </c>
      <c r="BC77" s="55" t="s">
        <v>1249</v>
      </c>
      <c r="BD77" s="55">
        <v>1</v>
      </c>
      <c r="BP77" s="55">
        <v>70</v>
      </c>
      <c r="BQ77" s="55" t="s">
        <v>1250</v>
      </c>
      <c r="BR77" s="55" t="s">
        <v>1251</v>
      </c>
      <c r="BS77" s="55" t="s">
        <v>23</v>
      </c>
      <c r="BT77" s="55" t="s">
        <v>1643</v>
      </c>
      <c r="BU77" s="55">
        <v>4</v>
      </c>
      <c r="BV77" s="55">
        <v>7</v>
      </c>
      <c r="BW77" s="55" t="s">
        <v>1249</v>
      </c>
      <c r="BX77" s="55">
        <v>1</v>
      </c>
      <c r="CZ77" s="55">
        <v>70</v>
      </c>
      <c r="DA77" s="55" t="s">
        <v>1706</v>
      </c>
      <c r="DB77" s="55" t="s">
        <v>1251</v>
      </c>
      <c r="DC77" s="55">
        <v>4</v>
      </c>
      <c r="DD77" s="55" t="s">
        <v>1258</v>
      </c>
      <c r="DE77" s="55">
        <v>1</v>
      </c>
      <c r="DG77" s="55">
        <v>70</v>
      </c>
      <c r="DH77" s="55" t="s">
        <v>1250</v>
      </c>
      <c r="DI77" s="55" t="s">
        <v>1251</v>
      </c>
      <c r="DJ77" s="55" t="s">
        <v>2494</v>
      </c>
      <c r="DK77" s="55" t="s">
        <v>1249</v>
      </c>
      <c r="DL77" s="55">
        <v>1</v>
      </c>
      <c r="DN77" s="55">
        <v>70</v>
      </c>
      <c r="DO77" s="55" t="s">
        <v>42</v>
      </c>
      <c r="DP77" s="55" t="s">
        <v>1259</v>
      </c>
      <c r="DQ77" s="55" t="s">
        <v>1260</v>
      </c>
      <c r="DR77" s="55" t="s">
        <v>1261</v>
      </c>
      <c r="DS77" s="55">
        <v>33190</v>
      </c>
      <c r="DT77" s="55">
        <v>10000</v>
      </c>
      <c r="DU77" s="55" t="s">
        <v>1249</v>
      </c>
      <c r="DV77" s="55">
        <v>1</v>
      </c>
      <c r="DX77" s="55">
        <v>70</v>
      </c>
      <c r="DY77" s="55" t="s">
        <v>1566</v>
      </c>
      <c r="DZ77" s="55" t="s">
        <v>1251</v>
      </c>
      <c r="EA77" s="55">
        <v>1500</v>
      </c>
      <c r="EB77" s="20"/>
      <c r="EC77" s="55" t="s">
        <v>1258</v>
      </c>
      <c r="ED77" s="55">
        <v>0.95</v>
      </c>
      <c r="EM77" s="55">
        <v>70</v>
      </c>
      <c r="EN77" s="55" t="s">
        <v>1313</v>
      </c>
      <c r="EO77" s="55" t="s">
        <v>1810</v>
      </c>
      <c r="EP77" s="55" t="s">
        <v>161</v>
      </c>
      <c r="EQ77" s="55">
        <v>-1</v>
      </c>
      <c r="ER77" s="55">
        <v>-1</v>
      </c>
      <c r="ES77" s="55" t="s">
        <v>1249</v>
      </c>
      <c r="ET77" s="55">
        <v>0</v>
      </c>
      <c r="EV77" s="55">
        <v>70</v>
      </c>
      <c r="EW77" s="55" t="s">
        <v>42</v>
      </c>
      <c r="EX77" s="55" t="s">
        <v>1470</v>
      </c>
      <c r="EY77" s="55">
        <v>2</v>
      </c>
      <c r="EZ77" s="55">
        <v>1995</v>
      </c>
      <c r="FA77" s="55">
        <v>2999</v>
      </c>
      <c r="FB77" s="55" t="s">
        <v>1361</v>
      </c>
      <c r="FC77" s="55" t="s">
        <v>1249</v>
      </c>
      <c r="FD77" s="55">
        <v>3.15</v>
      </c>
      <c r="FF77" s="55">
        <v>70</v>
      </c>
      <c r="FG77" s="55" t="s">
        <v>42</v>
      </c>
      <c r="FH77" s="55" t="s">
        <v>763</v>
      </c>
      <c r="FI77" s="55">
        <v>5</v>
      </c>
      <c r="FJ77" s="55">
        <v>10000</v>
      </c>
      <c r="FK77" s="55" t="s">
        <v>1249</v>
      </c>
      <c r="FL77" s="55">
        <v>0.57</v>
      </c>
      <c r="IW77" s="55">
        <v>70</v>
      </c>
      <c r="IX77" s="55" t="s">
        <v>1250</v>
      </c>
      <c r="IY77" s="55" t="s">
        <v>1756</v>
      </c>
      <c r="IZ77" s="55" t="s">
        <v>1487</v>
      </c>
      <c r="JA77" s="55">
        <v>750</v>
      </c>
      <c r="JW77" s="12">
        <v>70</v>
      </c>
      <c r="JX77" s="12" t="s">
        <v>905</v>
      </c>
      <c r="JY77" s="12" t="s">
        <v>769</v>
      </c>
      <c r="KA77" s="12">
        <v>70</v>
      </c>
      <c r="KB77" s="12" t="s">
        <v>904</v>
      </c>
      <c r="KC77" s="12">
        <v>0.8</v>
      </c>
      <c r="KJ77" s="12">
        <v>70</v>
      </c>
      <c r="KK77" s="12" t="s">
        <v>1309</v>
      </c>
      <c r="KL77" s="12" t="s">
        <v>2710</v>
      </c>
      <c r="KM77" s="12">
        <v>0.02</v>
      </c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12" t="s">
        <v>2755</v>
      </c>
      <c r="NV77" s="7"/>
      <c r="NW77" s="7"/>
      <c r="NX77" s="7"/>
      <c r="NY77" s="12" t="s">
        <v>2528</v>
      </c>
      <c r="NZ77" s="7"/>
      <c r="OA77" s="12" t="s">
        <v>1379</v>
      </c>
      <c r="OB77" s="7"/>
      <c r="OC77" s="12" t="s">
        <v>1933</v>
      </c>
      <c r="OD77" s="7"/>
      <c r="OE77" s="12" t="s">
        <v>2756</v>
      </c>
      <c r="OF77" s="7"/>
      <c r="OG77" s="7"/>
      <c r="OH77" s="7"/>
      <c r="OI77" s="7"/>
      <c r="OJ77" s="7"/>
      <c r="OK77" s="7"/>
      <c r="OL77" s="7"/>
      <c r="OM77" s="7"/>
      <c r="ON77" s="7"/>
      <c r="OO77" s="12" t="s">
        <v>2743</v>
      </c>
      <c r="OP77" s="7"/>
      <c r="OQ77" s="12" t="s">
        <v>2757</v>
      </c>
      <c r="OR77" s="7"/>
      <c r="OS77" s="12" t="s">
        <v>1960</v>
      </c>
      <c r="OT77" s="7"/>
      <c r="OU77" s="12" t="s">
        <v>2758</v>
      </c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12" t="s">
        <v>2266</v>
      </c>
      <c r="PH77" s="7"/>
      <c r="PI77" s="12" t="s">
        <v>1808</v>
      </c>
      <c r="PJ77" s="7"/>
      <c r="PK77" s="7"/>
      <c r="PL77" s="7"/>
      <c r="PM77" s="7"/>
      <c r="PN77" s="7"/>
      <c r="PO77" s="7"/>
      <c r="PP77" s="7"/>
      <c r="PQ77" s="12" t="s">
        <v>2759</v>
      </c>
      <c r="PR77" s="7"/>
      <c r="PS77" s="12" t="s">
        <v>1797</v>
      </c>
      <c r="PT77" s="7"/>
      <c r="PU77" s="7"/>
      <c r="PV77" s="7"/>
      <c r="PW77" s="12" t="s">
        <v>1748</v>
      </c>
      <c r="PX77" s="7"/>
      <c r="PY77" s="7"/>
      <c r="PZ77" s="7"/>
      <c r="QA77" s="7"/>
      <c r="QB77" s="7"/>
      <c r="QC77" s="7"/>
      <c r="QD77" s="7"/>
      <c r="QE77" s="7"/>
      <c r="QF77" s="7"/>
      <c r="QG77" s="7"/>
      <c r="QH77" s="7"/>
      <c r="QI77" s="7"/>
      <c r="QJ77" s="7"/>
      <c r="QK77" s="7"/>
      <c r="QL77" s="7"/>
      <c r="QM77" s="7"/>
      <c r="QU77" s="13" t="s">
        <v>2760</v>
      </c>
      <c r="QV77" s="13">
        <v>4</v>
      </c>
      <c r="RE77" s="13" t="s">
        <v>2755</v>
      </c>
      <c r="RG77" s="13" t="s">
        <v>2528</v>
      </c>
      <c r="RH77" s="5" t="s">
        <v>1379</v>
      </c>
      <c r="RI77" s="14" t="s">
        <v>1933</v>
      </c>
      <c r="RJ77" s="13" t="s">
        <v>2756</v>
      </c>
      <c r="RO77" s="14" t="s">
        <v>2497</v>
      </c>
      <c r="RP77" s="13" t="s">
        <v>2757</v>
      </c>
      <c r="RQ77" s="5" t="s">
        <v>1960</v>
      </c>
      <c r="RR77" s="13" t="s">
        <v>2758</v>
      </c>
      <c r="RX77" s="13" t="s">
        <v>2266</v>
      </c>
      <c r="RY77" s="6" t="s">
        <v>1808</v>
      </c>
      <c r="SC77" s="14" t="s">
        <v>2759</v>
      </c>
      <c r="SD77" s="13" t="s">
        <v>1797</v>
      </c>
      <c r="SF77" s="13" t="s">
        <v>1932</v>
      </c>
    </row>
    <row r="78" ht="14.25" customHeight="1" outlineLevel="1" spans="7:508">
      <c r="G78" s="55">
        <v>71</v>
      </c>
      <c r="H78" s="55" t="s">
        <v>42</v>
      </c>
      <c r="I78" s="55" t="s">
        <v>1938</v>
      </c>
      <c r="J78" s="55" t="s">
        <v>2761</v>
      </c>
      <c r="K78" s="55" t="s">
        <v>1249</v>
      </c>
      <c r="L78" s="56">
        <v>0.462</v>
      </c>
      <c r="X78" s="55">
        <v>71</v>
      </c>
      <c r="Y78" s="55" t="s">
        <v>1250</v>
      </c>
      <c r="Z78" s="55" t="s">
        <v>1260</v>
      </c>
      <c r="AA78" s="55">
        <v>60</v>
      </c>
      <c r="AB78" s="55">
        <v>0.25</v>
      </c>
      <c r="AD78" s="12">
        <v>71</v>
      </c>
      <c r="AE78" s="12" t="s">
        <v>1261</v>
      </c>
      <c r="AF78" s="12" t="s">
        <v>2545</v>
      </c>
      <c r="AG78" s="12" t="s">
        <v>1020</v>
      </c>
      <c r="AH78" s="12" t="s">
        <v>1674</v>
      </c>
      <c r="AX78" s="55">
        <v>71</v>
      </c>
      <c r="AY78" s="55" t="s">
        <v>42</v>
      </c>
      <c r="AZ78" s="55" t="s">
        <v>1251</v>
      </c>
      <c r="BA78" s="55">
        <v>18</v>
      </c>
      <c r="BB78" s="55">
        <v>18</v>
      </c>
      <c r="BC78" s="55" t="s">
        <v>1249</v>
      </c>
      <c r="BD78" s="55">
        <v>1</v>
      </c>
      <c r="BP78" s="55">
        <v>71</v>
      </c>
      <c r="BQ78" s="55" t="s">
        <v>1250</v>
      </c>
      <c r="BR78" s="55" t="s">
        <v>1251</v>
      </c>
      <c r="BS78" s="55" t="s">
        <v>23</v>
      </c>
      <c r="BT78" s="55" t="s">
        <v>1764</v>
      </c>
      <c r="BU78" s="55">
        <v>4</v>
      </c>
      <c r="BV78" s="55">
        <v>7</v>
      </c>
      <c r="BW78" s="55" t="s">
        <v>1249</v>
      </c>
      <c r="BX78" s="55">
        <v>1</v>
      </c>
      <c r="CZ78" s="55">
        <v>71</v>
      </c>
      <c r="DA78" s="55" t="s">
        <v>1232</v>
      </c>
      <c r="DB78" s="55" t="s">
        <v>1251</v>
      </c>
      <c r="DC78" s="55">
        <v>5</v>
      </c>
      <c r="DD78" s="55" t="s">
        <v>1258</v>
      </c>
      <c r="DE78" s="55">
        <v>1</v>
      </c>
      <c r="DN78" s="55">
        <v>71</v>
      </c>
      <c r="DO78" s="55" t="s">
        <v>42</v>
      </c>
      <c r="DP78" s="55" t="s">
        <v>1259</v>
      </c>
      <c r="DQ78" s="55" t="s">
        <v>1260</v>
      </c>
      <c r="DR78" s="55" t="s">
        <v>1261</v>
      </c>
      <c r="DS78" s="55">
        <v>33193</v>
      </c>
      <c r="DT78" s="55">
        <v>10000</v>
      </c>
      <c r="DU78" s="55" t="s">
        <v>1249</v>
      </c>
      <c r="DV78" s="55">
        <v>1</v>
      </c>
      <c r="DX78" s="55">
        <v>71</v>
      </c>
      <c r="DY78" s="55" t="s">
        <v>1678</v>
      </c>
      <c r="DZ78" s="55" t="s">
        <v>1251</v>
      </c>
      <c r="EA78" s="55">
        <v>1500</v>
      </c>
      <c r="EB78" s="20"/>
      <c r="EC78" s="55" t="s">
        <v>1258</v>
      </c>
      <c r="ED78" s="55">
        <v>0.95</v>
      </c>
      <c r="EM78" s="55">
        <v>71</v>
      </c>
      <c r="EN78" s="55" t="s">
        <v>1359</v>
      </c>
      <c r="EO78" s="55" t="s">
        <v>1251</v>
      </c>
      <c r="EP78" s="55">
        <v>1</v>
      </c>
      <c r="EQ78" s="55">
        <v>835</v>
      </c>
      <c r="ER78" s="55">
        <v>997</v>
      </c>
      <c r="ES78" s="55" t="s">
        <v>1249</v>
      </c>
      <c r="ET78" s="55">
        <v>0.75</v>
      </c>
      <c r="EV78" s="55">
        <v>71</v>
      </c>
      <c r="EW78" s="55" t="s">
        <v>42</v>
      </c>
      <c r="EX78" s="55" t="s">
        <v>1470</v>
      </c>
      <c r="EY78" s="55">
        <v>3</v>
      </c>
      <c r="EZ78" s="55">
        <v>0</v>
      </c>
      <c r="FA78" s="55">
        <v>1994</v>
      </c>
      <c r="FB78" s="55" t="s">
        <v>1361</v>
      </c>
      <c r="FC78" s="55" t="s">
        <v>1249</v>
      </c>
      <c r="FD78" s="55">
        <v>3.15</v>
      </c>
      <c r="FF78" s="55">
        <v>71</v>
      </c>
      <c r="FG78" s="55" t="s">
        <v>42</v>
      </c>
      <c r="FH78" s="55" t="s">
        <v>763</v>
      </c>
      <c r="FI78" s="55">
        <v>5</v>
      </c>
      <c r="FJ78" s="55">
        <v>25000</v>
      </c>
      <c r="FK78" s="55" t="s">
        <v>1249</v>
      </c>
      <c r="FL78" s="55">
        <v>0.57</v>
      </c>
      <c r="IW78" s="55">
        <v>71</v>
      </c>
      <c r="IX78" s="55" t="s">
        <v>1250</v>
      </c>
      <c r="IY78" s="55" t="s">
        <v>1756</v>
      </c>
      <c r="IZ78" s="55" t="s">
        <v>1529</v>
      </c>
      <c r="JA78" s="55">
        <v>750</v>
      </c>
      <c r="JW78" s="12">
        <v>71</v>
      </c>
      <c r="JX78" s="12" t="s">
        <v>905</v>
      </c>
      <c r="JY78" s="12" t="s">
        <v>929</v>
      </c>
      <c r="KA78" s="12">
        <v>71</v>
      </c>
      <c r="KB78" s="12" t="s">
        <v>1432</v>
      </c>
      <c r="KC78" s="12">
        <v>0.7</v>
      </c>
      <c r="NU78" s="12" t="s">
        <v>1587</v>
      </c>
      <c r="NY78" s="12" t="s">
        <v>2216</v>
      </c>
      <c r="OA78" s="12" t="s">
        <v>2762</v>
      </c>
      <c r="OC78" s="12" t="s">
        <v>2763</v>
      </c>
      <c r="OE78" s="12" t="s">
        <v>2764</v>
      </c>
      <c r="OO78" s="12" t="s">
        <v>2753</v>
      </c>
      <c r="OQ78" s="12" t="s">
        <v>2765</v>
      </c>
      <c r="OS78" s="12" t="s">
        <v>2531</v>
      </c>
      <c r="OU78" s="12" t="s">
        <v>2766</v>
      </c>
      <c r="PG78" s="12" t="s">
        <v>2767</v>
      </c>
      <c r="PI78" s="12" t="s">
        <v>2768</v>
      </c>
      <c r="PQ78" s="12" t="s">
        <v>1779</v>
      </c>
      <c r="PS78" s="12" t="s">
        <v>2769</v>
      </c>
      <c r="PW78" s="12" t="s">
        <v>2462</v>
      </c>
      <c r="QU78" s="13" t="s">
        <v>2770</v>
      </c>
      <c r="QV78" s="13">
        <v>4</v>
      </c>
      <c r="RE78" s="13" t="s">
        <v>1587</v>
      </c>
      <c r="RG78" s="13" t="s">
        <v>2216</v>
      </c>
      <c r="RH78" s="5" t="s">
        <v>2762</v>
      </c>
      <c r="RI78" s="14" t="s">
        <v>2763</v>
      </c>
      <c r="RJ78" s="13" t="s">
        <v>2764</v>
      </c>
      <c r="RO78" s="14" t="s">
        <v>2686</v>
      </c>
      <c r="RP78" s="13" t="s">
        <v>2765</v>
      </c>
      <c r="RQ78" s="5" t="s">
        <v>2531</v>
      </c>
      <c r="RR78" s="13" t="s">
        <v>2766</v>
      </c>
      <c r="RX78" s="13" t="s">
        <v>2767</v>
      </c>
      <c r="RY78" s="6" t="s">
        <v>2768</v>
      </c>
      <c r="SC78" s="14" t="s">
        <v>1779</v>
      </c>
      <c r="SD78" s="13" t="s">
        <v>2769</v>
      </c>
      <c r="SF78" s="13" t="s">
        <v>1753</v>
      </c>
    </row>
    <row r="79" ht="14.25" customHeight="1" outlineLevel="1" spans="7:508">
      <c r="G79" s="55">
        <v>72</v>
      </c>
      <c r="H79" s="55" t="s">
        <v>42</v>
      </c>
      <c r="I79" s="55" t="s">
        <v>1938</v>
      </c>
      <c r="J79" s="55" t="s">
        <v>2771</v>
      </c>
      <c r="K79" s="55" t="s">
        <v>1249</v>
      </c>
      <c r="L79" s="55">
        <v>0.44</v>
      </c>
      <c r="X79" s="55">
        <v>72</v>
      </c>
      <c r="Y79" s="55" t="s">
        <v>1250</v>
      </c>
      <c r="Z79" s="55" t="s">
        <v>1260</v>
      </c>
      <c r="AA79" s="55">
        <v>61</v>
      </c>
      <c r="AB79" s="55">
        <v>0.25</v>
      </c>
      <c r="AD79" s="12">
        <v>72</v>
      </c>
      <c r="AE79" s="12" t="s">
        <v>1261</v>
      </c>
      <c r="AF79" s="12" t="s">
        <v>772</v>
      </c>
      <c r="AG79" s="12" t="s">
        <v>781</v>
      </c>
      <c r="AH79" s="12" t="s">
        <v>1432</v>
      </c>
      <c r="AX79" s="55">
        <v>72</v>
      </c>
      <c r="AY79" s="55" t="s">
        <v>42</v>
      </c>
      <c r="AZ79" s="55" t="s">
        <v>1251</v>
      </c>
      <c r="BA79" s="55">
        <v>19</v>
      </c>
      <c r="BB79" s="55">
        <v>19</v>
      </c>
      <c r="BC79" s="55" t="s">
        <v>1249</v>
      </c>
      <c r="BD79" s="55">
        <v>1</v>
      </c>
      <c r="CZ79" s="55">
        <v>72</v>
      </c>
      <c r="DA79" s="55" t="s">
        <v>1566</v>
      </c>
      <c r="DB79" s="55" t="s">
        <v>1251</v>
      </c>
      <c r="DC79" s="55">
        <v>5</v>
      </c>
      <c r="DD79" s="55" t="s">
        <v>1258</v>
      </c>
      <c r="DE79" s="55">
        <v>1</v>
      </c>
      <c r="DN79" s="55">
        <v>72</v>
      </c>
      <c r="DO79" s="55" t="s">
        <v>42</v>
      </c>
      <c r="DP79" s="55" t="s">
        <v>1259</v>
      </c>
      <c r="DQ79" s="55" t="s">
        <v>1260</v>
      </c>
      <c r="DR79" s="55" t="s">
        <v>1261</v>
      </c>
      <c r="DS79" s="55">
        <v>33194</v>
      </c>
      <c r="DT79" s="55">
        <v>10000</v>
      </c>
      <c r="DU79" s="55" t="s">
        <v>1249</v>
      </c>
      <c r="DV79" s="55">
        <v>1</v>
      </c>
      <c r="DX79" s="55">
        <v>72</v>
      </c>
      <c r="DY79" s="55" t="s">
        <v>1706</v>
      </c>
      <c r="DZ79" s="55" t="s">
        <v>1251</v>
      </c>
      <c r="EA79" s="55">
        <v>1500</v>
      </c>
      <c r="EB79" s="20"/>
      <c r="EC79" s="55" t="s">
        <v>1258</v>
      </c>
      <c r="ED79" s="55">
        <v>0.95</v>
      </c>
      <c r="EM79" s="55">
        <v>72</v>
      </c>
      <c r="EN79" s="55" t="s">
        <v>1359</v>
      </c>
      <c r="EO79" s="55" t="s">
        <v>1251</v>
      </c>
      <c r="EP79" s="55">
        <v>1</v>
      </c>
      <c r="EQ79" s="55">
        <v>799</v>
      </c>
      <c r="ER79" s="55">
        <v>834</v>
      </c>
      <c r="ES79" s="55" t="s">
        <v>1249</v>
      </c>
      <c r="ET79" s="55">
        <v>0.8</v>
      </c>
      <c r="EV79" s="55">
        <v>72</v>
      </c>
      <c r="EW79" s="55" t="s">
        <v>42</v>
      </c>
      <c r="EX79" s="55" t="s">
        <v>1470</v>
      </c>
      <c r="EY79" s="55">
        <v>3</v>
      </c>
      <c r="EZ79" s="55">
        <v>1995</v>
      </c>
      <c r="FA79" s="55">
        <v>2999</v>
      </c>
      <c r="FB79" s="55" t="s">
        <v>1361</v>
      </c>
      <c r="FC79" s="55" t="s">
        <v>1249</v>
      </c>
      <c r="FD79" s="55">
        <v>3.15</v>
      </c>
      <c r="FF79" s="55">
        <v>72</v>
      </c>
      <c r="FG79" s="55" t="s">
        <v>42</v>
      </c>
      <c r="FH79" s="55" t="s">
        <v>763</v>
      </c>
      <c r="FI79" s="55">
        <v>5</v>
      </c>
      <c r="FJ79" s="55">
        <v>50000</v>
      </c>
      <c r="FK79" s="55" t="s">
        <v>1249</v>
      </c>
      <c r="FL79" s="55">
        <v>0.57</v>
      </c>
      <c r="IW79" s="55">
        <v>72</v>
      </c>
      <c r="IX79" s="55" t="s">
        <v>1250</v>
      </c>
      <c r="IY79" s="55" t="s">
        <v>1756</v>
      </c>
      <c r="IZ79" s="55" t="s">
        <v>1567</v>
      </c>
      <c r="JA79" s="55">
        <v>750</v>
      </c>
      <c r="JW79" s="12">
        <v>72</v>
      </c>
      <c r="JX79" s="12" t="s">
        <v>905</v>
      </c>
      <c r="JY79" s="12" t="s">
        <v>985</v>
      </c>
      <c r="KA79" s="12">
        <v>72</v>
      </c>
      <c r="KB79" s="12" t="s">
        <v>1730</v>
      </c>
      <c r="KC79" s="12">
        <v>0.4</v>
      </c>
      <c r="NU79" s="12" t="s">
        <v>1934</v>
      </c>
      <c r="NY79" s="12" t="s">
        <v>2466</v>
      </c>
      <c r="OA79" s="12" t="s">
        <v>2772</v>
      </c>
      <c r="OC79" s="12" t="s">
        <v>2773</v>
      </c>
      <c r="OE79" s="12" t="s">
        <v>2774</v>
      </c>
      <c r="OO79" s="12" t="s">
        <v>2775</v>
      </c>
      <c r="OQ79" s="12" t="s">
        <v>2776</v>
      </c>
      <c r="OS79" s="12" t="s">
        <v>2777</v>
      </c>
      <c r="OU79" s="12" t="s">
        <v>2421</v>
      </c>
      <c r="PG79" s="12" t="s">
        <v>1281</v>
      </c>
      <c r="PI79" s="12" t="s">
        <v>2778</v>
      </c>
      <c r="PQ79" s="12" t="s">
        <v>1915</v>
      </c>
      <c r="PS79" s="12" t="s">
        <v>2779</v>
      </c>
      <c r="PW79" s="12" t="s">
        <v>2249</v>
      </c>
      <c r="QU79" s="13" t="s">
        <v>2780</v>
      </c>
      <c r="QV79" s="13">
        <v>4</v>
      </c>
      <c r="RE79" s="13" t="s">
        <v>1934</v>
      </c>
      <c r="RG79" s="13" t="s">
        <v>2466</v>
      </c>
      <c r="RH79" s="5" t="s">
        <v>2772</v>
      </c>
      <c r="RI79" s="14" t="s">
        <v>2773</v>
      </c>
      <c r="RJ79" s="13" t="s">
        <v>2774</v>
      </c>
      <c r="RO79" s="14" t="s">
        <v>2775</v>
      </c>
      <c r="RP79" s="13" t="s">
        <v>2776</v>
      </c>
      <c r="RQ79" s="5" t="s">
        <v>2777</v>
      </c>
      <c r="RR79" s="13" t="s">
        <v>2421</v>
      </c>
      <c r="RX79" s="13" t="s">
        <v>1281</v>
      </c>
      <c r="RY79" s="6" t="s">
        <v>2778</v>
      </c>
      <c r="SC79" s="14" t="s">
        <v>1915</v>
      </c>
      <c r="SD79" s="13" t="s">
        <v>2779</v>
      </c>
      <c r="SF79" s="13" t="s">
        <v>1780</v>
      </c>
    </row>
    <row r="80" ht="14.25" customHeight="1" outlineLevel="1" spans="7:508">
      <c r="G80" s="55">
        <v>73</v>
      </c>
      <c r="H80" s="55" t="s">
        <v>42</v>
      </c>
      <c r="I80" s="55" t="s">
        <v>1738</v>
      </c>
      <c r="J80" s="55" t="s">
        <v>2781</v>
      </c>
      <c r="K80" s="55" t="s">
        <v>1249</v>
      </c>
      <c r="L80" s="55">
        <v>0.25</v>
      </c>
      <c r="X80" s="55">
        <v>73</v>
      </c>
      <c r="Y80" s="55" t="s">
        <v>1250</v>
      </c>
      <c r="Z80" s="55" t="s">
        <v>1260</v>
      </c>
      <c r="AA80" s="55">
        <v>62</v>
      </c>
      <c r="AB80" s="55">
        <v>0.25</v>
      </c>
      <c r="AD80" s="12">
        <v>73</v>
      </c>
      <c r="AE80" s="12" t="s">
        <v>1261</v>
      </c>
      <c r="AF80" s="12" t="s">
        <v>1069</v>
      </c>
      <c r="AG80" s="12" t="s">
        <v>64</v>
      </c>
      <c r="AH80" s="12" t="s">
        <v>1811</v>
      </c>
      <c r="AX80" s="55">
        <v>73</v>
      </c>
      <c r="AY80" s="55" t="s">
        <v>42</v>
      </c>
      <c r="AZ80" s="55" t="s">
        <v>1251</v>
      </c>
      <c r="BA80" s="55">
        <v>20</v>
      </c>
      <c r="BB80" s="55">
        <v>20</v>
      </c>
      <c r="BC80" s="55" t="s">
        <v>1249</v>
      </c>
      <c r="BD80" s="55">
        <v>1</v>
      </c>
      <c r="CZ80" s="55">
        <v>73</v>
      </c>
      <c r="DA80" s="55" t="s">
        <v>1678</v>
      </c>
      <c r="DB80" s="55" t="s">
        <v>1251</v>
      </c>
      <c r="DC80" s="55">
        <v>5</v>
      </c>
      <c r="DD80" s="55" t="s">
        <v>1258</v>
      </c>
      <c r="DE80" s="55">
        <v>1</v>
      </c>
      <c r="DN80" s="55">
        <v>73</v>
      </c>
      <c r="DO80" s="55" t="s">
        <v>42</v>
      </c>
      <c r="DP80" s="55" t="s">
        <v>1259</v>
      </c>
      <c r="DQ80" s="55" t="s">
        <v>1260</v>
      </c>
      <c r="DR80" s="55" t="s">
        <v>1261</v>
      </c>
      <c r="DS80" s="55">
        <v>33301</v>
      </c>
      <c r="DT80" s="55">
        <v>10000</v>
      </c>
      <c r="DU80" s="55" t="s">
        <v>1249</v>
      </c>
      <c r="DV80" s="55">
        <v>1</v>
      </c>
      <c r="DX80" s="55">
        <v>73</v>
      </c>
      <c r="DY80" s="55" t="s">
        <v>42</v>
      </c>
      <c r="DZ80" s="55" t="s">
        <v>1251</v>
      </c>
      <c r="EA80" s="55">
        <v>1500</v>
      </c>
      <c r="EB80" s="20"/>
      <c r="EC80" s="55" t="s">
        <v>1249</v>
      </c>
      <c r="ED80" s="55">
        <v>0.95</v>
      </c>
      <c r="EM80" s="55">
        <v>73</v>
      </c>
      <c r="EN80" s="55" t="s">
        <v>1359</v>
      </c>
      <c r="EO80" s="55" t="s">
        <v>1251</v>
      </c>
      <c r="EP80" s="55">
        <v>1</v>
      </c>
      <c r="EQ80" s="55">
        <v>769</v>
      </c>
      <c r="ER80" s="55">
        <v>798</v>
      </c>
      <c r="ES80" s="55" t="s">
        <v>1249</v>
      </c>
      <c r="ET80" s="55">
        <v>0.85</v>
      </c>
      <c r="EV80" s="55">
        <v>73</v>
      </c>
      <c r="EW80" s="55" t="s">
        <v>42</v>
      </c>
      <c r="EX80" s="55" t="s">
        <v>1470</v>
      </c>
      <c r="EY80" s="55">
        <v>4</v>
      </c>
      <c r="EZ80" s="55">
        <v>0</v>
      </c>
      <c r="FA80" s="55">
        <v>1994</v>
      </c>
      <c r="FB80" s="55" t="s">
        <v>1361</v>
      </c>
      <c r="FC80" s="55" t="s">
        <v>1249</v>
      </c>
      <c r="FD80" s="55">
        <v>3.25</v>
      </c>
      <c r="FF80" s="55">
        <v>73</v>
      </c>
      <c r="FG80" s="55" t="s">
        <v>42</v>
      </c>
      <c r="FH80" s="55" t="s">
        <v>763</v>
      </c>
      <c r="FI80" s="55">
        <v>5</v>
      </c>
      <c r="FJ80" s="55">
        <v>80000</v>
      </c>
      <c r="FK80" s="55" t="s">
        <v>1249</v>
      </c>
      <c r="FL80" s="55">
        <v>0.57</v>
      </c>
      <c r="IW80" s="55">
        <v>73</v>
      </c>
      <c r="IX80" s="55" t="s">
        <v>1250</v>
      </c>
      <c r="IY80" s="55" t="s">
        <v>1756</v>
      </c>
      <c r="IZ80" s="55" t="s">
        <v>1870</v>
      </c>
      <c r="JA80" s="55">
        <v>750</v>
      </c>
      <c r="JW80" s="12">
        <v>73</v>
      </c>
      <c r="JX80" s="12" t="s">
        <v>905</v>
      </c>
      <c r="JY80" s="12" t="s">
        <v>1065</v>
      </c>
      <c r="KA80" s="12">
        <v>73</v>
      </c>
      <c r="KB80" s="12" t="s">
        <v>1939</v>
      </c>
      <c r="KC80" s="12">
        <v>0.8</v>
      </c>
      <c r="NU80" s="12" t="s">
        <v>2782</v>
      </c>
      <c r="NY80" s="12" t="s">
        <v>2217</v>
      </c>
      <c r="OA80" s="12" t="s">
        <v>2783</v>
      </c>
      <c r="OC80" s="12" t="s">
        <v>2784</v>
      </c>
      <c r="OE80" s="12" t="s">
        <v>2626</v>
      </c>
      <c r="OO80" s="12" t="s">
        <v>2683</v>
      </c>
      <c r="OQ80" s="12" t="s">
        <v>2785</v>
      </c>
      <c r="OS80" s="12" t="s">
        <v>2635</v>
      </c>
      <c r="OU80" s="12" t="s">
        <v>2786</v>
      </c>
      <c r="PG80" s="12" t="s">
        <v>2787</v>
      </c>
      <c r="PI80" s="12" t="s">
        <v>1746</v>
      </c>
      <c r="PQ80" s="12" t="s">
        <v>2615</v>
      </c>
      <c r="PS80" s="12" t="s">
        <v>938</v>
      </c>
      <c r="PW80" s="12" t="s">
        <v>2524</v>
      </c>
      <c r="QU80" s="13" t="s">
        <v>2788</v>
      </c>
      <c r="QV80" s="13">
        <v>4</v>
      </c>
      <c r="RE80" s="13" t="s">
        <v>2782</v>
      </c>
      <c r="RG80" s="13" t="s">
        <v>2217</v>
      </c>
      <c r="RH80" s="5" t="s">
        <v>2783</v>
      </c>
      <c r="RI80" s="14" t="s">
        <v>2784</v>
      </c>
      <c r="RJ80" s="13" t="s">
        <v>2626</v>
      </c>
      <c r="RO80" s="14" t="s">
        <v>2683</v>
      </c>
      <c r="RP80" s="13" t="s">
        <v>2785</v>
      </c>
      <c r="RQ80" s="5" t="s">
        <v>2635</v>
      </c>
      <c r="RR80" s="13" t="s">
        <v>2786</v>
      </c>
      <c r="RX80" s="13" t="s">
        <v>2787</v>
      </c>
      <c r="RY80" s="6" t="s">
        <v>1746</v>
      </c>
      <c r="SC80" s="14" t="s">
        <v>2615</v>
      </c>
      <c r="SD80" s="13" t="s">
        <v>938</v>
      </c>
      <c r="SF80" s="13" t="s">
        <v>1809</v>
      </c>
    </row>
    <row r="81" ht="14.25" customHeight="1" outlineLevel="1" spans="7:500">
      <c r="G81" s="55">
        <v>74</v>
      </c>
      <c r="H81" s="55" t="s">
        <v>42</v>
      </c>
      <c r="I81" s="55" t="s">
        <v>1738</v>
      </c>
      <c r="J81" s="55" t="s">
        <v>2225</v>
      </c>
      <c r="K81" s="55" t="s">
        <v>1249</v>
      </c>
      <c r="L81" s="55">
        <v>0.25</v>
      </c>
      <c r="X81" s="55">
        <v>74</v>
      </c>
      <c r="Y81" s="55" t="s">
        <v>1250</v>
      </c>
      <c r="Z81" s="55" t="s">
        <v>1260</v>
      </c>
      <c r="AA81" s="55">
        <v>63</v>
      </c>
      <c r="AB81" s="55">
        <v>0.25</v>
      </c>
      <c r="AD81" s="12">
        <v>74</v>
      </c>
      <c r="AE81" s="12" t="s">
        <v>1261</v>
      </c>
      <c r="AF81" s="12" t="s">
        <v>1997</v>
      </c>
      <c r="AG81" s="12" t="s">
        <v>64</v>
      </c>
      <c r="AH81" s="12" t="s">
        <v>1864</v>
      </c>
      <c r="AX81" s="55">
        <v>74</v>
      </c>
      <c r="AY81" s="55" t="s">
        <v>42</v>
      </c>
      <c r="AZ81" s="55" t="s">
        <v>1251</v>
      </c>
      <c r="BA81" s="55">
        <v>21</v>
      </c>
      <c r="BB81" s="55">
        <v>21</v>
      </c>
      <c r="BC81" s="55" t="s">
        <v>1249</v>
      </c>
      <c r="BD81" s="55">
        <v>1</v>
      </c>
      <c r="CZ81" s="55">
        <v>74</v>
      </c>
      <c r="DA81" s="55" t="s">
        <v>1706</v>
      </c>
      <c r="DB81" s="55" t="s">
        <v>1251</v>
      </c>
      <c r="DC81" s="55">
        <v>5</v>
      </c>
      <c r="DD81" s="55" t="s">
        <v>1258</v>
      </c>
      <c r="DE81" s="55">
        <v>1</v>
      </c>
      <c r="DN81" s="55">
        <v>74</v>
      </c>
      <c r="DO81" s="55" t="s">
        <v>42</v>
      </c>
      <c r="DP81" s="55" t="s">
        <v>1259</v>
      </c>
      <c r="DQ81" s="55" t="s">
        <v>1260</v>
      </c>
      <c r="DR81" s="55" t="s">
        <v>1261</v>
      </c>
      <c r="DS81" s="55">
        <v>33305</v>
      </c>
      <c r="DT81" s="55">
        <v>10000</v>
      </c>
      <c r="DU81" s="55" t="s">
        <v>1249</v>
      </c>
      <c r="DV81" s="55">
        <v>1</v>
      </c>
      <c r="DX81" s="55">
        <v>74</v>
      </c>
      <c r="DY81" s="55" t="s">
        <v>1313</v>
      </c>
      <c r="DZ81" s="55" t="s">
        <v>1251</v>
      </c>
      <c r="EA81" s="55">
        <v>1500</v>
      </c>
      <c r="EB81" s="20"/>
      <c r="EC81" s="55" t="s">
        <v>1249</v>
      </c>
      <c r="ED81" s="55">
        <v>0.95</v>
      </c>
      <c r="EM81" s="55">
        <v>74</v>
      </c>
      <c r="EN81" s="55" t="s">
        <v>1359</v>
      </c>
      <c r="EO81" s="55" t="s">
        <v>1251</v>
      </c>
      <c r="EP81" s="55">
        <v>1</v>
      </c>
      <c r="EQ81" s="55">
        <v>741</v>
      </c>
      <c r="ER81" s="55">
        <v>768</v>
      </c>
      <c r="ES81" s="55" t="s">
        <v>1249</v>
      </c>
      <c r="ET81" s="55">
        <v>0.9</v>
      </c>
      <c r="EV81" s="55">
        <v>74</v>
      </c>
      <c r="EW81" s="55" t="s">
        <v>42</v>
      </c>
      <c r="EX81" s="55" t="s">
        <v>1470</v>
      </c>
      <c r="EY81" s="55">
        <v>4</v>
      </c>
      <c r="EZ81" s="55">
        <v>1995</v>
      </c>
      <c r="FA81" s="55">
        <v>2999</v>
      </c>
      <c r="FB81" s="55" t="s">
        <v>1361</v>
      </c>
      <c r="FC81" s="55" t="s">
        <v>1249</v>
      </c>
      <c r="FD81" s="55">
        <v>3.25</v>
      </c>
      <c r="FF81" s="55">
        <v>74</v>
      </c>
      <c r="FG81" s="55" t="s">
        <v>42</v>
      </c>
      <c r="FH81" s="55" t="s">
        <v>763</v>
      </c>
      <c r="FI81" s="55">
        <v>5</v>
      </c>
      <c r="FJ81" s="55">
        <v>130000</v>
      </c>
      <c r="FK81" s="55" t="s">
        <v>1249</v>
      </c>
      <c r="FL81" s="55">
        <v>0.57</v>
      </c>
      <c r="IW81" s="55">
        <v>74</v>
      </c>
      <c r="IX81" s="55" t="s">
        <v>1250</v>
      </c>
      <c r="IY81" s="55" t="s">
        <v>1756</v>
      </c>
      <c r="IZ81" s="55" t="s">
        <v>1893</v>
      </c>
      <c r="JA81" s="55">
        <v>750</v>
      </c>
      <c r="JW81" s="12">
        <v>74</v>
      </c>
      <c r="JX81" s="12" t="s">
        <v>905</v>
      </c>
      <c r="JY81" s="12" t="s">
        <v>1205</v>
      </c>
      <c r="KA81" s="12">
        <v>74</v>
      </c>
      <c r="KB81" s="12" t="s">
        <v>2111</v>
      </c>
      <c r="KC81" s="12">
        <v>0.8</v>
      </c>
      <c r="NU81" s="12" t="s">
        <v>1629</v>
      </c>
      <c r="NY81" s="12" t="s">
        <v>2789</v>
      </c>
      <c r="OA81" s="12" t="s">
        <v>1746</v>
      </c>
      <c r="OC81" s="12" t="s">
        <v>2790</v>
      </c>
      <c r="OE81" s="12" t="s">
        <v>2791</v>
      </c>
      <c r="OO81" s="12" t="s">
        <v>2792</v>
      </c>
      <c r="OQ81" s="12" t="s">
        <v>2793</v>
      </c>
      <c r="OS81" s="12" t="s">
        <v>2794</v>
      </c>
      <c r="OU81" s="12" t="s">
        <v>2795</v>
      </c>
      <c r="PG81" s="12" t="s">
        <v>2741</v>
      </c>
      <c r="PI81" s="12" t="s">
        <v>2796</v>
      </c>
      <c r="PQ81" s="12" t="s">
        <v>2797</v>
      </c>
      <c r="PS81" s="12" t="s">
        <v>2798</v>
      </c>
      <c r="PW81" s="12" t="s">
        <v>2558</v>
      </c>
      <c r="QU81" s="13" t="s">
        <v>1645</v>
      </c>
      <c r="QV81" s="13">
        <v>4</v>
      </c>
      <c r="RE81" s="13" t="s">
        <v>1629</v>
      </c>
      <c r="RG81" s="13" t="s">
        <v>2789</v>
      </c>
      <c r="RH81" s="5" t="s">
        <v>1746</v>
      </c>
      <c r="RI81" s="14" t="s">
        <v>2790</v>
      </c>
      <c r="RJ81" s="13" t="s">
        <v>2791</v>
      </c>
      <c r="RO81" s="14" t="s">
        <v>2792</v>
      </c>
      <c r="RP81" s="13" t="s">
        <v>2793</v>
      </c>
      <c r="RQ81" s="5" t="s">
        <v>2794</v>
      </c>
      <c r="RR81" s="13" t="s">
        <v>2795</v>
      </c>
      <c r="RX81" s="13" t="s">
        <v>2741</v>
      </c>
      <c r="RY81" s="6" t="s">
        <v>2796</v>
      </c>
      <c r="SC81" s="14" t="s">
        <v>2797</v>
      </c>
      <c r="SD81" s="13" t="s">
        <v>2798</v>
      </c>
      <c r="SF81" s="13" t="s">
        <v>2799</v>
      </c>
    </row>
    <row r="82" ht="14.25" customHeight="1" outlineLevel="1" spans="7:500">
      <c r="G82" s="55">
        <v>75</v>
      </c>
      <c r="H82" s="55" t="s">
        <v>42</v>
      </c>
      <c r="I82" s="55" t="s">
        <v>1738</v>
      </c>
      <c r="J82" s="55" t="s">
        <v>2746</v>
      </c>
      <c r="K82" s="55" t="s">
        <v>1249</v>
      </c>
      <c r="L82" s="55">
        <v>0.25</v>
      </c>
      <c r="X82" s="55">
        <v>75</v>
      </c>
      <c r="Y82" s="55" t="s">
        <v>1250</v>
      </c>
      <c r="Z82" s="55" t="s">
        <v>1260</v>
      </c>
      <c r="AA82" s="55">
        <v>64</v>
      </c>
      <c r="AB82" s="55">
        <v>0.25</v>
      </c>
      <c r="AD82" s="12">
        <v>75</v>
      </c>
      <c r="AE82" s="12" t="s">
        <v>1261</v>
      </c>
      <c r="AF82" s="12" t="s">
        <v>1081</v>
      </c>
      <c r="AG82" s="12" t="s">
        <v>64</v>
      </c>
      <c r="AH82" s="12" t="s">
        <v>1363</v>
      </c>
      <c r="AX82" s="55">
        <v>75</v>
      </c>
      <c r="AY82" s="55" t="s">
        <v>42</v>
      </c>
      <c r="AZ82" s="55" t="s">
        <v>1251</v>
      </c>
      <c r="BA82" s="55">
        <v>22</v>
      </c>
      <c r="BB82" s="55">
        <v>22</v>
      </c>
      <c r="BC82" s="55" t="s">
        <v>1249</v>
      </c>
      <c r="BD82" s="55">
        <v>1</v>
      </c>
      <c r="CZ82" s="55">
        <v>75</v>
      </c>
      <c r="DA82" s="55" t="s">
        <v>1232</v>
      </c>
      <c r="DB82" s="55" t="s">
        <v>1251</v>
      </c>
      <c r="DC82" s="55">
        <v>6</v>
      </c>
      <c r="DD82" s="55" t="s">
        <v>1258</v>
      </c>
      <c r="DE82" s="55">
        <v>1</v>
      </c>
      <c r="DN82" s="55">
        <v>75</v>
      </c>
      <c r="DO82" s="55" t="s">
        <v>42</v>
      </c>
      <c r="DP82" s="55" t="s">
        <v>1259</v>
      </c>
      <c r="DQ82" s="55" t="s">
        <v>1260</v>
      </c>
      <c r="DR82" s="55" t="s">
        <v>1261</v>
      </c>
      <c r="DS82" s="55">
        <v>33306</v>
      </c>
      <c r="DT82" s="55">
        <v>10000</v>
      </c>
      <c r="DU82" s="55" t="s">
        <v>1249</v>
      </c>
      <c r="DV82" s="55">
        <v>1</v>
      </c>
      <c r="DX82" s="55">
        <v>75</v>
      </c>
      <c r="DY82" s="55" t="s">
        <v>1359</v>
      </c>
      <c r="DZ82" s="55" t="s">
        <v>1251</v>
      </c>
      <c r="EA82" s="55">
        <v>1500</v>
      </c>
      <c r="EB82" s="20"/>
      <c r="EC82" s="55" t="s">
        <v>1249</v>
      </c>
      <c r="ED82" s="55">
        <v>0.95</v>
      </c>
      <c r="EM82" s="55">
        <v>75</v>
      </c>
      <c r="EN82" s="55" t="s">
        <v>1359</v>
      </c>
      <c r="EO82" s="55" t="s">
        <v>1251</v>
      </c>
      <c r="EP82" s="55">
        <v>1</v>
      </c>
      <c r="EQ82" s="55">
        <v>0</v>
      </c>
      <c r="ER82" s="55">
        <v>548</v>
      </c>
      <c r="ES82" s="55" t="s">
        <v>1249</v>
      </c>
      <c r="ET82" s="55">
        <v>4</v>
      </c>
      <c r="EV82" s="55">
        <v>75</v>
      </c>
      <c r="EW82" s="55" t="s">
        <v>42</v>
      </c>
      <c r="EX82" s="55" t="s">
        <v>1470</v>
      </c>
      <c r="EY82" s="55">
        <v>5</v>
      </c>
      <c r="EZ82" s="55">
        <v>0</v>
      </c>
      <c r="FA82" s="55">
        <v>1994</v>
      </c>
      <c r="FB82" s="55" t="s">
        <v>1361</v>
      </c>
      <c r="FC82" s="55" t="s">
        <v>1249</v>
      </c>
      <c r="FD82" s="55">
        <v>3.25</v>
      </c>
      <c r="FF82" s="55">
        <v>75</v>
      </c>
      <c r="FG82" s="55" t="s">
        <v>42</v>
      </c>
      <c r="FH82" s="55" t="s">
        <v>763</v>
      </c>
      <c r="FI82" s="55">
        <v>5</v>
      </c>
      <c r="FJ82" s="55">
        <v>260000</v>
      </c>
      <c r="FK82" s="55" t="s">
        <v>1249</v>
      </c>
      <c r="FL82" s="55">
        <v>0.57</v>
      </c>
      <c r="IW82" s="55">
        <v>75</v>
      </c>
      <c r="IX82" s="55" t="s">
        <v>1250</v>
      </c>
      <c r="IY82" s="55" t="s">
        <v>1756</v>
      </c>
      <c r="IZ82" s="55" t="s">
        <v>1917</v>
      </c>
      <c r="JA82" s="55">
        <v>750</v>
      </c>
      <c r="JW82" s="12">
        <v>75</v>
      </c>
      <c r="JX82" s="12" t="s">
        <v>905</v>
      </c>
      <c r="JY82" s="12" t="s">
        <v>1270</v>
      </c>
      <c r="KA82" s="12">
        <v>75</v>
      </c>
      <c r="KB82" s="12" t="s">
        <v>2273</v>
      </c>
      <c r="KC82" s="12">
        <v>0.8</v>
      </c>
      <c r="NU82" s="12" t="s">
        <v>2800</v>
      </c>
      <c r="NY82" s="12" t="s">
        <v>2497</v>
      </c>
      <c r="OA82" s="12" t="s">
        <v>2801</v>
      </c>
      <c r="OC82" s="12" t="s">
        <v>2568</v>
      </c>
      <c r="OE82" s="12" t="s">
        <v>2802</v>
      </c>
      <c r="OO82" s="12" t="s">
        <v>1960</v>
      </c>
      <c r="OQ82" s="12" t="s">
        <v>1007</v>
      </c>
      <c r="OS82" s="12" t="s">
        <v>2803</v>
      </c>
      <c r="OU82" s="12" t="s">
        <v>2448</v>
      </c>
      <c r="PG82" s="12" t="s">
        <v>2804</v>
      </c>
      <c r="PI82" s="12" t="s">
        <v>2805</v>
      </c>
      <c r="PQ82" s="12" t="s">
        <v>1379</v>
      </c>
      <c r="PS82" s="12" t="s">
        <v>2806</v>
      </c>
      <c r="PW82" s="12" t="s">
        <v>1789</v>
      </c>
      <c r="QU82" s="13" t="s">
        <v>2402</v>
      </c>
      <c r="QV82" s="13">
        <v>4</v>
      </c>
      <c r="RE82" s="13" t="s">
        <v>2800</v>
      </c>
      <c r="RG82" s="13" t="s">
        <v>2574</v>
      </c>
      <c r="RH82" s="5" t="s">
        <v>2801</v>
      </c>
      <c r="RI82" s="14" t="s">
        <v>2568</v>
      </c>
      <c r="RJ82" s="13" t="s">
        <v>2802</v>
      </c>
      <c r="RO82" s="14" t="s">
        <v>1960</v>
      </c>
      <c r="RP82" s="13" t="s">
        <v>1007</v>
      </c>
      <c r="RQ82" s="5" t="s">
        <v>2803</v>
      </c>
      <c r="RR82" s="13" t="s">
        <v>2448</v>
      </c>
      <c r="RX82" s="13" t="s">
        <v>2804</v>
      </c>
      <c r="RY82" s="6" t="s">
        <v>2805</v>
      </c>
      <c r="SC82" s="14" t="s">
        <v>1379</v>
      </c>
      <c r="SD82" s="13" t="s">
        <v>2806</v>
      </c>
      <c r="SF82" s="13" t="s">
        <v>2535</v>
      </c>
    </row>
    <row r="83" ht="14.25" customHeight="1" outlineLevel="1" spans="7:500">
      <c r="G83" s="55">
        <v>76</v>
      </c>
      <c r="H83" s="55" t="s">
        <v>42</v>
      </c>
      <c r="I83" s="55" t="s">
        <v>1738</v>
      </c>
      <c r="J83" s="55" t="s">
        <v>2807</v>
      </c>
      <c r="K83" s="55" t="s">
        <v>1249</v>
      </c>
      <c r="L83" s="55">
        <v>0.25</v>
      </c>
      <c r="X83" s="55">
        <v>76</v>
      </c>
      <c r="Y83" s="55" t="s">
        <v>1250</v>
      </c>
      <c r="Z83" s="55" t="s">
        <v>1260</v>
      </c>
      <c r="AA83" s="55">
        <v>65</v>
      </c>
      <c r="AB83" s="55">
        <v>0.25</v>
      </c>
      <c r="AD83" s="12">
        <v>76</v>
      </c>
      <c r="AE83" s="12" t="s">
        <v>1261</v>
      </c>
      <c r="AF83" s="12" t="s">
        <v>1006</v>
      </c>
      <c r="AG83" s="12" t="s">
        <v>64</v>
      </c>
      <c r="AH83" s="12" t="s">
        <v>1910</v>
      </c>
      <c r="AX83" s="55">
        <v>76</v>
      </c>
      <c r="AY83" s="55" t="s">
        <v>42</v>
      </c>
      <c r="AZ83" s="55" t="s">
        <v>1251</v>
      </c>
      <c r="BA83" s="55">
        <v>23</v>
      </c>
      <c r="BB83" s="55">
        <v>23</v>
      </c>
      <c r="BC83" s="55" t="s">
        <v>1249</v>
      </c>
      <c r="BD83" s="55">
        <v>1</v>
      </c>
      <c r="CZ83" s="55">
        <v>76</v>
      </c>
      <c r="DA83" s="55" t="s">
        <v>1566</v>
      </c>
      <c r="DB83" s="55" t="s">
        <v>1251</v>
      </c>
      <c r="DC83" s="55">
        <v>6</v>
      </c>
      <c r="DD83" s="55" t="s">
        <v>1258</v>
      </c>
      <c r="DE83" s="55">
        <v>1</v>
      </c>
      <c r="DN83" s="55">
        <v>76</v>
      </c>
      <c r="DO83" s="55" t="s">
        <v>42</v>
      </c>
      <c r="DP83" s="55" t="s">
        <v>1259</v>
      </c>
      <c r="DQ83" s="55" t="s">
        <v>1260</v>
      </c>
      <c r="DR83" s="55" t="s">
        <v>1261</v>
      </c>
      <c r="DS83" s="55">
        <v>33308</v>
      </c>
      <c r="DT83" s="55">
        <v>10000</v>
      </c>
      <c r="DU83" s="55" t="s">
        <v>1249</v>
      </c>
      <c r="DV83" s="55">
        <v>1</v>
      </c>
      <c r="DX83" s="55">
        <v>76</v>
      </c>
      <c r="DY83" s="55" t="s">
        <v>1246</v>
      </c>
      <c r="DZ83" s="55" t="s">
        <v>1251</v>
      </c>
      <c r="EA83" s="55">
        <v>1500</v>
      </c>
      <c r="EB83" s="20"/>
      <c r="EC83" s="55" t="s">
        <v>1249</v>
      </c>
      <c r="ED83" s="55">
        <v>0.95</v>
      </c>
      <c r="EM83" s="55">
        <v>76</v>
      </c>
      <c r="EN83" s="55" t="s">
        <v>1359</v>
      </c>
      <c r="EO83" s="55" t="s">
        <v>1251</v>
      </c>
      <c r="EP83" s="55">
        <v>1</v>
      </c>
      <c r="EQ83" s="55">
        <v>713</v>
      </c>
      <c r="ER83" s="55">
        <v>740</v>
      </c>
      <c r="ES83" s="55" t="s">
        <v>1249</v>
      </c>
      <c r="ET83" s="55">
        <v>1</v>
      </c>
      <c r="EV83" s="55">
        <v>76</v>
      </c>
      <c r="EW83" s="55" t="s">
        <v>42</v>
      </c>
      <c r="EX83" s="55" t="s">
        <v>1470</v>
      </c>
      <c r="EY83" s="55">
        <v>5</v>
      </c>
      <c r="EZ83" s="55">
        <v>1995</v>
      </c>
      <c r="FA83" s="55">
        <v>2999</v>
      </c>
      <c r="FB83" s="55" t="s">
        <v>1361</v>
      </c>
      <c r="FC83" s="55" t="s">
        <v>1249</v>
      </c>
      <c r="FD83" s="55">
        <v>3.5</v>
      </c>
      <c r="FF83" s="55">
        <v>76</v>
      </c>
      <c r="FG83" s="55" t="s">
        <v>42</v>
      </c>
      <c r="FH83" s="55" t="s">
        <v>763</v>
      </c>
      <c r="FI83" s="55">
        <v>5</v>
      </c>
      <c r="FJ83" s="55">
        <v>400000</v>
      </c>
      <c r="FK83" s="55" t="s">
        <v>1249</v>
      </c>
      <c r="FL83" s="55">
        <v>0.57</v>
      </c>
      <c r="IW83" s="55">
        <v>76</v>
      </c>
      <c r="IX83" s="55" t="s">
        <v>1250</v>
      </c>
      <c r="IY83" s="55" t="s">
        <v>1756</v>
      </c>
      <c r="IZ83" s="55" t="s">
        <v>1943</v>
      </c>
      <c r="JA83" s="55">
        <v>750</v>
      </c>
      <c r="JW83" s="12">
        <v>76</v>
      </c>
      <c r="JX83" s="12" t="s">
        <v>905</v>
      </c>
      <c r="JY83" s="12" t="s">
        <v>1318</v>
      </c>
      <c r="KA83" s="12">
        <v>76</v>
      </c>
      <c r="KB83" s="12" t="s">
        <v>2398</v>
      </c>
      <c r="KC83" s="12">
        <v>0.92</v>
      </c>
      <c r="NU83" s="12" t="s">
        <v>2119</v>
      </c>
      <c r="NY83" s="12" t="s">
        <v>2574</v>
      </c>
      <c r="OA83" s="12" t="s">
        <v>2645</v>
      </c>
      <c r="OC83" s="12" t="s">
        <v>1915</v>
      </c>
      <c r="OE83" s="12" t="s">
        <v>2674</v>
      </c>
      <c r="OO83" s="12" t="s">
        <v>2808</v>
      </c>
      <c r="OQ83" s="12" t="s">
        <v>2809</v>
      </c>
      <c r="OU83" s="12" t="s">
        <v>2810</v>
      </c>
      <c r="PG83" s="12" t="s">
        <v>2811</v>
      </c>
      <c r="PI83" s="12" t="s">
        <v>1775</v>
      </c>
      <c r="PQ83" s="12" t="s">
        <v>2812</v>
      </c>
      <c r="PS83" s="12" t="s">
        <v>2813</v>
      </c>
      <c r="PW83" s="12" t="s">
        <v>2128</v>
      </c>
      <c r="QU83" s="13" t="s">
        <v>2814</v>
      </c>
      <c r="QV83" s="13">
        <v>4</v>
      </c>
      <c r="RE83" s="13" t="s">
        <v>2119</v>
      </c>
      <c r="RG83" s="13" t="s">
        <v>2815</v>
      </c>
      <c r="RH83" s="5" t="s">
        <v>2645</v>
      </c>
      <c r="RI83" s="14" t="s">
        <v>1915</v>
      </c>
      <c r="RJ83" s="13" t="s">
        <v>2674</v>
      </c>
      <c r="RO83" s="14" t="s">
        <v>2808</v>
      </c>
      <c r="RP83" s="13" t="s">
        <v>2809</v>
      </c>
      <c r="RR83" s="13" t="s">
        <v>2810</v>
      </c>
      <c r="RX83" s="13" t="s">
        <v>2811</v>
      </c>
      <c r="RY83" s="6" t="s">
        <v>1775</v>
      </c>
      <c r="SC83" s="14" t="s">
        <v>2812</v>
      </c>
      <c r="SD83" s="13" t="s">
        <v>2813</v>
      </c>
      <c r="SF83" s="13" t="s">
        <v>931</v>
      </c>
    </row>
    <row r="84" ht="14.25" customHeight="1" outlineLevel="1" spans="7:500">
      <c r="G84" s="55">
        <v>77</v>
      </c>
      <c r="H84" s="55" t="s">
        <v>42</v>
      </c>
      <c r="I84" s="55" t="s">
        <v>1738</v>
      </c>
      <c r="J84" s="55" t="s">
        <v>2816</v>
      </c>
      <c r="K84" s="55" t="s">
        <v>1249</v>
      </c>
      <c r="L84" s="56">
        <v>0.525</v>
      </c>
      <c r="X84" s="55">
        <v>77</v>
      </c>
      <c r="Y84" s="55" t="s">
        <v>1250</v>
      </c>
      <c r="Z84" s="55" t="s">
        <v>1260</v>
      </c>
      <c r="AA84" s="55">
        <v>66</v>
      </c>
      <c r="AB84" s="55">
        <v>0.25</v>
      </c>
      <c r="AD84" s="12">
        <v>77</v>
      </c>
      <c r="AE84" s="12" t="s">
        <v>1261</v>
      </c>
      <c r="AF84" s="12" t="s">
        <v>1846</v>
      </c>
      <c r="AG84" s="12" t="s">
        <v>64</v>
      </c>
      <c r="AH84" s="12" t="s">
        <v>1939</v>
      </c>
      <c r="AX84" s="55">
        <v>77</v>
      </c>
      <c r="AY84" s="55" t="s">
        <v>42</v>
      </c>
      <c r="AZ84" s="55" t="s">
        <v>1251</v>
      </c>
      <c r="BA84" s="55">
        <v>24</v>
      </c>
      <c r="BB84" s="55">
        <v>24</v>
      </c>
      <c r="BC84" s="55" t="s">
        <v>1249</v>
      </c>
      <c r="BD84" s="55">
        <v>1</v>
      </c>
      <c r="CZ84" s="55">
        <v>77</v>
      </c>
      <c r="DA84" s="55" t="s">
        <v>1678</v>
      </c>
      <c r="DB84" s="55" t="s">
        <v>1251</v>
      </c>
      <c r="DC84" s="55">
        <v>6</v>
      </c>
      <c r="DD84" s="55" t="s">
        <v>1258</v>
      </c>
      <c r="DE84" s="55">
        <v>1</v>
      </c>
      <c r="DN84" s="55">
        <v>77</v>
      </c>
      <c r="DO84" s="55" t="s">
        <v>42</v>
      </c>
      <c r="DP84" s="55" t="s">
        <v>1259</v>
      </c>
      <c r="DQ84" s="55" t="s">
        <v>1260</v>
      </c>
      <c r="DR84" s="55" t="s">
        <v>1261</v>
      </c>
      <c r="DS84" s="55">
        <v>33309</v>
      </c>
      <c r="DT84" s="55">
        <v>10000</v>
      </c>
      <c r="DU84" s="55" t="s">
        <v>1249</v>
      </c>
      <c r="DV84" s="55">
        <v>1</v>
      </c>
      <c r="DX84" s="63">
        <v>77</v>
      </c>
      <c r="DY84" s="63" t="s">
        <v>1309</v>
      </c>
      <c r="DZ84" s="63" t="s">
        <v>1251</v>
      </c>
      <c r="EA84" s="63">
        <v>1500</v>
      </c>
      <c r="EB84" s="20"/>
      <c r="EC84" s="63" t="s">
        <v>1249</v>
      </c>
      <c r="ED84" s="63">
        <v>0.95</v>
      </c>
      <c r="EM84" s="55">
        <v>77</v>
      </c>
      <c r="EN84" s="55" t="s">
        <v>1359</v>
      </c>
      <c r="EO84" s="55" t="s">
        <v>1251</v>
      </c>
      <c r="EP84" s="55">
        <v>1</v>
      </c>
      <c r="EQ84" s="55">
        <v>686</v>
      </c>
      <c r="ER84" s="55">
        <v>712</v>
      </c>
      <c r="ES84" s="55" t="s">
        <v>1249</v>
      </c>
      <c r="ET84" s="55">
        <v>1.05</v>
      </c>
      <c r="EV84" s="55">
        <v>77</v>
      </c>
      <c r="EW84" s="55" t="s">
        <v>42</v>
      </c>
      <c r="EX84" s="55" t="s">
        <v>1470</v>
      </c>
      <c r="EY84" s="55">
        <v>6</v>
      </c>
      <c r="EZ84" s="55">
        <v>0</v>
      </c>
      <c r="FA84" s="55">
        <v>1994</v>
      </c>
      <c r="FB84" s="55" t="s">
        <v>1361</v>
      </c>
      <c r="FC84" s="55" t="s">
        <v>1249</v>
      </c>
      <c r="FD84" s="55">
        <v>3.25</v>
      </c>
      <c r="FF84" s="55">
        <v>77</v>
      </c>
      <c r="FG84" s="55" t="s">
        <v>42</v>
      </c>
      <c r="FH84" s="55" t="s">
        <v>763</v>
      </c>
      <c r="FI84" s="55">
        <v>5</v>
      </c>
      <c r="FJ84" s="55">
        <v>530000</v>
      </c>
      <c r="FK84" s="55" t="s">
        <v>1249</v>
      </c>
      <c r="FL84" s="55">
        <v>0.57</v>
      </c>
      <c r="IW84" s="55">
        <v>77</v>
      </c>
      <c r="IX84" s="55" t="s">
        <v>1250</v>
      </c>
      <c r="IY84" s="55" t="s">
        <v>1756</v>
      </c>
      <c r="IZ84" s="55" t="s">
        <v>1968</v>
      </c>
      <c r="JA84" s="55">
        <v>750</v>
      </c>
      <c r="JW84" s="12">
        <v>77</v>
      </c>
      <c r="JX84" s="12" t="s">
        <v>905</v>
      </c>
      <c r="JY84" s="12" t="s">
        <v>1366</v>
      </c>
      <c r="KA84" s="12">
        <v>77</v>
      </c>
      <c r="KB84" s="12" t="s">
        <v>2521</v>
      </c>
      <c r="KC84" s="12">
        <v>0.69</v>
      </c>
      <c r="NU84" s="12" t="s">
        <v>2084</v>
      </c>
      <c r="NY84" s="12" t="s">
        <v>2815</v>
      </c>
      <c r="OA84" s="12" t="s">
        <v>2817</v>
      </c>
      <c r="OC84" s="12" t="s">
        <v>2818</v>
      </c>
      <c r="OE84" s="12" t="s">
        <v>2483</v>
      </c>
      <c r="OQ84" s="12" t="s">
        <v>2819</v>
      </c>
      <c r="OU84" s="12" t="s">
        <v>1933</v>
      </c>
      <c r="PG84" s="12" t="s">
        <v>2820</v>
      </c>
      <c r="PI84" s="12" t="s">
        <v>1007</v>
      </c>
      <c r="PQ84" s="12" t="s">
        <v>2783</v>
      </c>
      <c r="PS84" s="12" t="s">
        <v>2821</v>
      </c>
      <c r="PW84" s="12" t="s">
        <v>2620</v>
      </c>
      <c r="QU84" s="13" t="s">
        <v>2822</v>
      </c>
      <c r="QV84" s="13">
        <v>4</v>
      </c>
      <c r="RE84" s="13" t="s">
        <v>2084</v>
      </c>
      <c r="RG84" s="13" t="s">
        <v>2353</v>
      </c>
      <c r="RH84" s="5" t="s">
        <v>2817</v>
      </c>
      <c r="RI84" s="14" t="s">
        <v>2818</v>
      </c>
      <c r="RJ84" s="13" t="s">
        <v>2483</v>
      </c>
      <c r="RP84" s="13" t="s">
        <v>2819</v>
      </c>
      <c r="RR84" s="13" t="s">
        <v>1933</v>
      </c>
      <c r="RX84" s="13" t="s">
        <v>2820</v>
      </c>
      <c r="RY84" s="6" t="s">
        <v>1007</v>
      </c>
      <c r="SC84" s="14" t="s">
        <v>2783</v>
      </c>
      <c r="SD84" s="13" t="s">
        <v>2821</v>
      </c>
      <c r="SF84" s="13" t="s">
        <v>1620</v>
      </c>
    </row>
    <row r="85" ht="14.25" customHeight="1" outlineLevel="1" spans="7:500">
      <c r="G85" s="55">
        <v>78</v>
      </c>
      <c r="H85" s="55" t="s">
        <v>42</v>
      </c>
      <c r="I85" s="55" t="s">
        <v>1963</v>
      </c>
      <c r="J85" s="55" t="s">
        <v>2823</v>
      </c>
      <c r="K85" s="55" t="s">
        <v>1249</v>
      </c>
      <c r="L85" s="56">
        <v>0.3675</v>
      </c>
      <c r="X85" s="55">
        <v>78</v>
      </c>
      <c r="Y85" s="55" t="s">
        <v>1250</v>
      </c>
      <c r="Z85" s="55" t="s">
        <v>1260</v>
      </c>
      <c r="AA85" s="55">
        <v>67</v>
      </c>
      <c r="AB85" s="55">
        <v>0.25</v>
      </c>
      <c r="AD85" s="12">
        <v>78</v>
      </c>
      <c r="AE85" s="12" t="s">
        <v>1261</v>
      </c>
      <c r="AF85" s="12" t="s">
        <v>2463</v>
      </c>
      <c r="AG85" s="12" t="s">
        <v>64</v>
      </c>
      <c r="AH85" s="12" t="s">
        <v>1964</v>
      </c>
      <c r="AX85" s="55">
        <v>78</v>
      </c>
      <c r="AY85" s="55" t="s">
        <v>42</v>
      </c>
      <c r="AZ85" s="55" t="s">
        <v>1251</v>
      </c>
      <c r="BA85" s="55">
        <v>25</v>
      </c>
      <c r="BB85" s="55">
        <v>25</v>
      </c>
      <c r="BC85" s="55" t="s">
        <v>1249</v>
      </c>
      <c r="BD85" s="55">
        <v>1</v>
      </c>
      <c r="CZ85" s="55">
        <v>78</v>
      </c>
      <c r="DA85" s="55" t="s">
        <v>1706</v>
      </c>
      <c r="DB85" s="55" t="s">
        <v>1251</v>
      </c>
      <c r="DC85" s="55">
        <v>6</v>
      </c>
      <c r="DD85" s="55" t="s">
        <v>1258</v>
      </c>
      <c r="DE85" s="55">
        <v>1</v>
      </c>
      <c r="DN85" s="55">
        <v>78</v>
      </c>
      <c r="DO85" s="55" t="s">
        <v>42</v>
      </c>
      <c r="DP85" s="55" t="s">
        <v>1259</v>
      </c>
      <c r="DQ85" s="55" t="s">
        <v>1260</v>
      </c>
      <c r="DR85" s="55" t="s">
        <v>1261</v>
      </c>
      <c r="DS85" s="55">
        <v>33311</v>
      </c>
      <c r="DT85" s="55">
        <v>10000</v>
      </c>
      <c r="DU85" s="55" t="s">
        <v>1249</v>
      </c>
      <c r="DV85" s="55">
        <v>1</v>
      </c>
      <c r="DX85" s="55">
        <v>78</v>
      </c>
      <c r="DY85" s="55" t="s">
        <v>1232</v>
      </c>
      <c r="DZ85" s="55" t="s">
        <v>1251</v>
      </c>
      <c r="EA85" s="55">
        <v>1500</v>
      </c>
      <c r="EB85" s="55">
        <v>0</v>
      </c>
      <c r="EC85" s="55" t="s">
        <v>1258</v>
      </c>
      <c r="ED85" s="55">
        <v>0.95</v>
      </c>
      <c r="EM85" s="55">
        <v>78</v>
      </c>
      <c r="EN85" s="55" t="s">
        <v>1359</v>
      </c>
      <c r="EO85" s="55" t="s">
        <v>1251</v>
      </c>
      <c r="EP85" s="55">
        <v>1</v>
      </c>
      <c r="EQ85" s="55">
        <v>653</v>
      </c>
      <c r="ER85" s="55">
        <v>685</v>
      </c>
      <c r="ES85" s="55" t="s">
        <v>1249</v>
      </c>
      <c r="ET85" s="55">
        <v>1.2</v>
      </c>
      <c r="EV85" s="55">
        <v>78</v>
      </c>
      <c r="EW85" s="55" t="s">
        <v>42</v>
      </c>
      <c r="EX85" s="55" t="s">
        <v>1470</v>
      </c>
      <c r="EY85" s="55">
        <v>6</v>
      </c>
      <c r="EZ85" s="55">
        <v>1995</v>
      </c>
      <c r="FA85" s="55">
        <v>2999</v>
      </c>
      <c r="FB85" s="55" t="s">
        <v>1361</v>
      </c>
      <c r="FC85" s="55" t="s">
        <v>1249</v>
      </c>
      <c r="FD85" s="55">
        <v>3.25</v>
      </c>
      <c r="FF85" s="55">
        <v>78</v>
      </c>
      <c r="FG85" s="55" t="s">
        <v>42</v>
      </c>
      <c r="FH85" s="55" t="s">
        <v>763</v>
      </c>
      <c r="FI85" s="55">
        <v>5</v>
      </c>
      <c r="FJ85" s="55">
        <v>540000</v>
      </c>
      <c r="FK85" s="55" t="s">
        <v>1249</v>
      </c>
      <c r="FL85" s="55">
        <v>0.57</v>
      </c>
      <c r="IW85" s="55">
        <v>78</v>
      </c>
      <c r="IX85" s="55" t="s">
        <v>1250</v>
      </c>
      <c r="IY85" s="55" t="s">
        <v>1756</v>
      </c>
      <c r="IZ85" s="55" t="s">
        <v>1993</v>
      </c>
      <c r="JA85" s="55">
        <v>750</v>
      </c>
      <c r="JW85" s="12">
        <v>78</v>
      </c>
      <c r="JX85" s="12" t="s">
        <v>905</v>
      </c>
      <c r="JY85" s="12" t="s">
        <v>1412</v>
      </c>
      <c r="KA85" s="12">
        <v>78</v>
      </c>
      <c r="KB85" s="12" t="s">
        <v>2643</v>
      </c>
      <c r="KC85" s="12">
        <v>0.85</v>
      </c>
      <c r="NU85" s="12" t="s">
        <v>2148</v>
      </c>
      <c r="NY85" s="12" t="s">
        <v>2353</v>
      </c>
      <c r="OA85" s="12" t="s">
        <v>2824</v>
      </c>
      <c r="OC85" s="12" t="s">
        <v>2825</v>
      </c>
      <c r="OE85" s="12" t="s">
        <v>2574</v>
      </c>
      <c r="OQ85" s="12" t="s">
        <v>2826</v>
      </c>
      <c r="OU85" s="12" t="s">
        <v>2528</v>
      </c>
      <c r="PG85" s="12" t="s">
        <v>2827</v>
      </c>
      <c r="PI85" s="12" t="s">
        <v>1960</v>
      </c>
      <c r="PQ85" s="12" t="s">
        <v>2828</v>
      </c>
      <c r="PS85" s="12" t="s">
        <v>2829</v>
      </c>
      <c r="PW85" s="12" t="s">
        <v>2632</v>
      </c>
      <c r="QU85" s="13" t="s">
        <v>2830</v>
      </c>
      <c r="QV85" s="13">
        <v>4</v>
      </c>
      <c r="RE85" s="13" t="s">
        <v>2831</v>
      </c>
      <c r="RG85" s="13" t="s">
        <v>2568</v>
      </c>
      <c r="RH85" s="5" t="s">
        <v>2824</v>
      </c>
      <c r="RI85" s="14" t="s">
        <v>2825</v>
      </c>
      <c r="RJ85" s="13" t="s">
        <v>2574</v>
      </c>
      <c r="RP85" s="13" t="s">
        <v>2826</v>
      </c>
      <c r="RR85" s="13" t="s">
        <v>2528</v>
      </c>
      <c r="RX85" s="13" t="s">
        <v>2827</v>
      </c>
      <c r="RY85" s="6" t="s">
        <v>1960</v>
      </c>
      <c r="SC85" s="14" t="s">
        <v>2828</v>
      </c>
      <c r="SD85" s="13" t="s">
        <v>2829</v>
      </c>
      <c r="SF85" s="13" t="s">
        <v>1308</v>
      </c>
    </row>
    <row r="86" ht="14.25" customHeight="1" outlineLevel="1" spans="7:500">
      <c r="G86" s="55">
        <v>79</v>
      </c>
      <c r="H86" s="55" t="s">
        <v>42</v>
      </c>
      <c r="I86" s="55" t="s">
        <v>2016</v>
      </c>
      <c r="J86" s="55" t="s">
        <v>2832</v>
      </c>
      <c r="K86" s="55" t="s">
        <v>1249</v>
      </c>
      <c r="L86" s="55">
        <v>0.22</v>
      </c>
      <c r="X86" s="55">
        <v>79</v>
      </c>
      <c r="Y86" s="55" t="s">
        <v>1250</v>
      </c>
      <c r="Z86" s="55" t="s">
        <v>1260</v>
      </c>
      <c r="AA86" s="55">
        <v>68</v>
      </c>
      <c r="AB86" s="55">
        <v>0.25</v>
      </c>
      <c r="AD86" s="12">
        <v>79</v>
      </c>
      <c r="AE86" s="12" t="s">
        <v>1261</v>
      </c>
      <c r="AF86" s="12" t="s">
        <v>1933</v>
      </c>
      <c r="AG86" s="12" t="s">
        <v>64</v>
      </c>
      <c r="AH86" s="12" t="s">
        <v>1989</v>
      </c>
      <c r="AX86" s="55">
        <v>79</v>
      </c>
      <c r="AY86" s="55" t="s">
        <v>42</v>
      </c>
      <c r="AZ86" s="55" t="s">
        <v>1251</v>
      </c>
      <c r="BA86" s="55">
        <v>26</v>
      </c>
      <c r="BB86" s="55">
        <v>26</v>
      </c>
      <c r="BC86" s="55" t="s">
        <v>1249</v>
      </c>
      <c r="BD86" s="55">
        <v>1.05</v>
      </c>
      <c r="CZ86" s="55">
        <v>79</v>
      </c>
      <c r="DA86" s="55" t="s">
        <v>1232</v>
      </c>
      <c r="DB86" s="55" t="s">
        <v>1251</v>
      </c>
      <c r="DC86" s="55">
        <v>7</v>
      </c>
      <c r="DD86" s="55" t="s">
        <v>1258</v>
      </c>
      <c r="DE86" s="55">
        <v>1.2</v>
      </c>
      <c r="DN86" s="55">
        <v>79</v>
      </c>
      <c r="DO86" s="55" t="s">
        <v>42</v>
      </c>
      <c r="DP86" s="55" t="s">
        <v>1259</v>
      </c>
      <c r="DQ86" s="55" t="s">
        <v>1260</v>
      </c>
      <c r="DR86" s="55" t="s">
        <v>1261</v>
      </c>
      <c r="DS86" s="55">
        <v>33312</v>
      </c>
      <c r="DT86" s="55">
        <v>10000</v>
      </c>
      <c r="DU86" s="55" t="s">
        <v>1249</v>
      </c>
      <c r="DV86" s="55">
        <v>1</v>
      </c>
      <c r="DX86" s="55">
        <v>79</v>
      </c>
      <c r="DY86" s="55" t="s">
        <v>1566</v>
      </c>
      <c r="DZ86" s="55" t="s">
        <v>1251</v>
      </c>
      <c r="EA86" s="55">
        <v>1500</v>
      </c>
      <c r="EB86" s="55">
        <v>0</v>
      </c>
      <c r="EC86" s="55" t="s">
        <v>1258</v>
      </c>
      <c r="ED86" s="55">
        <v>0.95</v>
      </c>
      <c r="EM86" s="55">
        <v>79</v>
      </c>
      <c r="EN86" s="55" t="s">
        <v>1359</v>
      </c>
      <c r="EO86" s="55" t="s">
        <v>1251</v>
      </c>
      <c r="EP86" s="55">
        <v>1</v>
      </c>
      <c r="EQ86" s="55">
        <v>614</v>
      </c>
      <c r="ER86" s="55">
        <v>652</v>
      </c>
      <c r="ES86" s="55" t="s">
        <v>1249</v>
      </c>
      <c r="ET86" s="55">
        <v>1.4</v>
      </c>
      <c r="EV86" s="55">
        <v>79</v>
      </c>
      <c r="EW86" s="55" t="s">
        <v>42</v>
      </c>
      <c r="EX86" s="55" t="s">
        <v>1470</v>
      </c>
      <c r="EY86" s="55">
        <v>7</v>
      </c>
      <c r="EZ86" s="55">
        <v>0</v>
      </c>
      <c r="FA86" s="55">
        <v>1994</v>
      </c>
      <c r="FB86" s="55" t="s">
        <v>1361</v>
      </c>
      <c r="FC86" s="55" t="s">
        <v>1249</v>
      </c>
      <c r="FD86" s="55">
        <v>2.5</v>
      </c>
      <c r="FF86" s="55">
        <v>79</v>
      </c>
      <c r="FG86" s="55" t="s">
        <v>42</v>
      </c>
      <c r="FH86" s="55" t="s">
        <v>763</v>
      </c>
      <c r="FI86" s="55">
        <v>6</v>
      </c>
      <c r="FJ86" s="55">
        <v>0</v>
      </c>
      <c r="FK86" s="55" t="s">
        <v>1249</v>
      </c>
      <c r="FL86" s="55">
        <v>0.3</v>
      </c>
      <c r="IW86" s="55">
        <v>79</v>
      </c>
      <c r="IX86" s="55" t="s">
        <v>1250</v>
      </c>
      <c r="IY86" s="55" t="s">
        <v>1756</v>
      </c>
      <c r="IZ86" s="55" t="s">
        <v>2014</v>
      </c>
      <c r="JA86" s="55">
        <v>750</v>
      </c>
      <c r="JW86" s="12">
        <v>79</v>
      </c>
      <c r="JX86" s="12" t="s">
        <v>905</v>
      </c>
      <c r="JY86" s="12" t="s">
        <v>1450</v>
      </c>
      <c r="KA86" s="12">
        <v>79</v>
      </c>
      <c r="KB86" s="12" t="s">
        <v>2742</v>
      </c>
      <c r="KC86" s="12">
        <v>1.403</v>
      </c>
      <c r="NU86" s="12" t="s">
        <v>2833</v>
      </c>
      <c r="NY86" s="12" t="s">
        <v>2568</v>
      </c>
      <c r="OA86" s="12" t="s">
        <v>1775</v>
      </c>
      <c r="OC86" s="12" t="s">
        <v>2834</v>
      </c>
      <c r="OE86" s="12" t="s">
        <v>2568</v>
      </c>
      <c r="OQ86" s="12" t="s">
        <v>2835</v>
      </c>
      <c r="OU86" s="12" t="s">
        <v>2216</v>
      </c>
      <c r="PG86" s="12" t="s">
        <v>2836</v>
      </c>
      <c r="PI86" s="12" t="s">
        <v>2837</v>
      </c>
      <c r="PQ86" s="12" t="s">
        <v>2838</v>
      </c>
      <c r="PS86" s="12" t="s">
        <v>2839</v>
      </c>
      <c r="PW86" s="12" t="s">
        <v>2670</v>
      </c>
      <c r="QU86" s="13" t="s">
        <v>2840</v>
      </c>
      <c r="QV86" s="13">
        <v>4</v>
      </c>
      <c r="RE86" s="13" t="s">
        <v>2148</v>
      </c>
      <c r="RG86" s="13" t="s">
        <v>1915</v>
      </c>
      <c r="RH86" s="5" t="s">
        <v>1775</v>
      </c>
      <c r="RI86" s="14" t="s">
        <v>2834</v>
      </c>
      <c r="RJ86" s="13" t="s">
        <v>2568</v>
      </c>
      <c r="RP86" s="13" t="s">
        <v>2835</v>
      </c>
      <c r="RR86" s="13" t="s">
        <v>2216</v>
      </c>
      <c r="RX86" s="13" t="s">
        <v>2836</v>
      </c>
      <c r="RY86" s="6" t="s">
        <v>2837</v>
      </c>
      <c r="SC86" s="14" t="s">
        <v>2838</v>
      </c>
      <c r="SD86" s="13" t="s">
        <v>2839</v>
      </c>
      <c r="SF86" s="13" t="s">
        <v>2841</v>
      </c>
    </row>
    <row r="87" ht="14.25" customHeight="1" outlineLevel="1" spans="7:500">
      <c r="G87" s="55">
        <v>80</v>
      </c>
      <c r="H87" s="55" t="s">
        <v>42</v>
      </c>
      <c r="I87" s="55" t="s">
        <v>2016</v>
      </c>
      <c r="J87" s="55" t="s">
        <v>1406</v>
      </c>
      <c r="K87" s="55" t="s">
        <v>1249</v>
      </c>
      <c r="L87" s="55">
        <v>0.22</v>
      </c>
      <c r="X87" s="55">
        <v>80</v>
      </c>
      <c r="Y87" s="55" t="s">
        <v>1250</v>
      </c>
      <c r="Z87" s="55" t="s">
        <v>1260</v>
      </c>
      <c r="AA87" s="55">
        <v>69</v>
      </c>
      <c r="AB87" s="55">
        <v>0.25</v>
      </c>
      <c r="AD87" s="12">
        <v>80</v>
      </c>
      <c r="AE87" s="12" t="s">
        <v>1261</v>
      </c>
      <c r="AF87" s="12" t="s">
        <v>1611</v>
      </c>
      <c r="AG87" s="12" t="s">
        <v>64</v>
      </c>
      <c r="AH87" s="12" t="s">
        <v>1914</v>
      </c>
      <c r="AX87" s="55">
        <v>80</v>
      </c>
      <c r="AY87" s="55" t="s">
        <v>42</v>
      </c>
      <c r="AZ87" s="55" t="s">
        <v>1251</v>
      </c>
      <c r="BA87" s="55">
        <v>27</v>
      </c>
      <c r="BB87" s="55">
        <v>27</v>
      </c>
      <c r="BC87" s="55" t="s">
        <v>1249</v>
      </c>
      <c r="BD87" s="55">
        <v>1.05</v>
      </c>
      <c r="CZ87" s="55">
        <v>80</v>
      </c>
      <c r="DA87" s="55" t="s">
        <v>1566</v>
      </c>
      <c r="DB87" s="55" t="s">
        <v>1251</v>
      </c>
      <c r="DC87" s="55">
        <v>7</v>
      </c>
      <c r="DD87" s="55" t="s">
        <v>1258</v>
      </c>
      <c r="DE87" s="55">
        <v>1.2</v>
      </c>
      <c r="DN87" s="55">
        <v>80</v>
      </c>
      <c r="DO87" s="55" t="s">
        <v>42</v>
      </c>
      <c r="DP87" s="55" t="s">
        <v>1259</v>
      </c>
      <c r="DQ87" s="55" t="s">
        <v>1260</v>
      </c>
      <c r="DR87" s="55" t="s">
        <v>1261</v>
      </c>
      <c r="DS87" s="55">
        <v>33314</v>
      </c>
      <c r="DT87" s="55">
        <v>10000</v>
      </c>
      <c r="DU87" s="55" t="s">
        <v>1249</v>
      </c>
      <c r="DV87" s="55">
        <v>1</v>
      </c>
      <c r="DX87" s="55">
        <v>80</v>
      </c>
      <c r="DY87" s="55" t="s">
        <v>1678</v>
      </c>
      <c r="DZ87" s="55" t="s">
        <v>1251</v>
      </c>
      <c r="EA87" s="55">
        <v>1500</v>
      </c>
      <c r="EB87" s="55">
        <v>0</v>
      </c>
      <c r="EC87" s="55" t="s">
        <v>1258</v>
      </c>
      <c r="ED87" s="55">
        <v>0.95</v>
      </c>
      <c r="EM87" s="55">
        <v>80</v>
      </c>
      <c r="EN87" s="55" t="s">
        <v>1359</v>
      </c>
      <c r="EO87" s="55" t="s">
        <v>1251</v>
      </c>
      <c r="EP87" s="55">
        <v>1</v>
      </c>
      <c r="EQ87" s="55">
        <v>549</v>
      </c>
      <c r="ER87" s="55">
        <v>613</v>
      </c>
      <c r="ES87" s="55" t="s">
        <v>1249</v>
      </c>
      <c r="ET87" s="55">
        <v>1.7</v>
      </c>
      <c r="EV87" s="55">
        <v>80</v>
      </c>
      <c r="EW87" s="55" t="s">
        <v>42</v>
      </c>
      <c r="EX87" s="55" t="s">
        <v>1470</v>
      </c>
      <c r="EY87" s="55">
        <v>7</v>
      </c>
      <c r="EZ87" s="55">
        <v>1995</v>
      </c>
      <c r="FA87" s="55">
        <v>2999</v>
      </c>
      <c r="FB87" s="55" t="s">
        <v>1361</v>
      </c>
      <c r="FC87" s="55" t="s">
        <v>1249</v>
      </c>
      <c r="FD87" s="55">
        <v>2.5</v>
      </c>
      <c r="FF87" s="55">
        <v>80</v>
      </c>
      <c r="FG87" s="55" t="s">
        <v>42</v>
      </c>
      <c r="FH87" s="55" t="s">
        <v>763</v>
      </c>
      <c r="FI87" s="55">
        <v>6</v>
      </c>
      <c r="FJ87" s="55">
        <v>1000</v>
      </c>
      <c r="FK87" s="55" t="s">
        <v>1249</v>
      </c>
      <c r="FL87" s="55">
        <v>0.3</v>
      </c>
      <c r="IW87" s="55">
        <v>80</v>
      </c>
      <c r="IX87" s="55" t="s">
        <v>1250</v>
      </c>
      <c r="IY87" s="55" t="s">
        <v>1756</v>
      </c>
      <c r="IZ87" s="55" t="s">
        <v>2842</v>
      </c>
      <c r="JA87" s="55">
        <v>750</v>
      </c>
      <c r="JW87" s="12">
        <v>80</v>
      </c>
      <c r="JX87" s="12" t="s">
        <v>905</v>
      </c>
      <c r="JY87" s="12" t="s">
        <v>1492</v>
      </c>
      <c r="KA87" s="12">
        <v>80</v>
      </c>
      <c r="KB87" s="12" t="s">
        <v>2814</v>
      </c>
      <c r="KC87" s="12">
        <v>0.92</v>
      </c>
      <c r="NU87" s="12" t="s">
        <v>2007</v>
      </c>
      <c r="NY87" s="12" t="s">
        <v>1915</v>
      </c>
      <c r="OA87" s="12" t="s">
        <v>2843</v>
      </c>
      <c r="OC87" s="12" t="s">
        <v>2554</v>
      </c>
      <c r="OE87" s="12" t="s">
        <v>2512</v>
      </c>
      <c r="OQ87" s="12" t="s">
        <v>2844</v>
      </c>
      <c r="OU87" s="12" t="s">
        <v>2845</v>
      </c>
      <c r="PG87" s="12" t="s">
        <v>2846</v>
      </c>
      <c r="PI87" s="12" t="s">
        <v>2707</v>
      </c>
      <c r="PQ87" s="12" t="s">
        <v>1746</v>
      </c>
      <c r="PS87" s="12" t="s">
        <v>2847</v>
      </c>
      <c r="PW87" s="12" t="s">
        <v>2646</v>
      </c>
      <c r="QU87" s="13" t="s">
        <v>2848</v>
      </c>
      <c r="QV87" s="13">
        <v>4</v>
      </c>
      <c r="RE87" s="13" t="s">
        <v>2833</v>
      </c>
      <c r="RG87" s="13" t="s">
        <v>2497</v>
      </c>
      <c r="RH87" s="5" t="s">
        <v>2843</v>
      </c>
      <c r="RI87" s="14" t="s">
        <v>2554</v>
      </c>
      <c r="RJ87" s="13" t="s">
        <v>2512</v>
      </c>
      <c r="RP87" s="13" t="s">
        <v>2844</v>
      </c>
      <c r="RR87" s="13" t="s">
        <v>2845</v>
      </c>
      <c r="RX87" s="13" t="s">
        <v>2846</v>
      </c>
      <c r="RY87" s="6" t="s">
        <v>2707</v>
      </c>
      <c r="SC87" s="14" t="s">
        <v>1746</v>
      </c>
      <c r="SD87" s="13" t="s">
        <v>2847</v>
      </c>
      <c r="SF87" s="13" t="s">
        <v>2849</v>
      </c>
    </row>
    <row r="88" ht="14.25" customHeight="1" outlineLevel="1" spans="7:500">
      <c r="G88" s="55">
        <v>81</v>
      </c>
      <c r="H88" s="55" t="s">
        <v>42</v>
      </c>
      <c r="I88" s="55" t="s">
        <v>2016</v>
      </c>
      <c r="J88" s="55" t="s">
        <v>1528</v>
      </c>
      <c r="K88" s="55" t="s">
        <v>1249</v>
      </c>
      <c r="L88" s="55">
        <v>0.22</v>
      </c>
      <c r="X88" s="55">
        <v>81</v>
      </c>
      <c r="Y88" s="55" t="s">
        <v>1250</v>
      </c>
      <c r="Z88" s="55" t="s">
        <v>1260</v>
      </c>
      <c r="AA88" s="55">
        <v>70</v>
      </c>
      <c r="AB88" s="55">
        <v>0.25</v>
      </c>
      <c r="AD88" s="12">
        <v>81</v>
      </c>
      <c r="AE88" s="12" t="s">
        <v>1261</v>
      </c>
      <c r="AF88" s="12" t="s">
        <v>1206</v>
      </c>
      <c r="AG88" s="12" t="s">
        <v>64</v>
      </c>
      <c r="AH88" s="12" t="s">
        <v>1942</v>
      </c>
      <c r="AX88" s="55">
        <v>81</v>
      </c>
      <c r="AY88" s="55" t="s">
        <v>42</v>
      </c>
      <c r="AZ88" s="55" t="s">
        <v>1251</v>
      </c>
      <c r="BA88" s="55">
        <v>28</v>
      </c>
      <c r="BB88" s="55">
        <v>28</v>
      </c>
      <c r="BC88" s="55" t="s">
        <v>1249</v>
      </c>
      <c r="BD88" s="55">
        <v>1.05</v>
      </c>
      <c r="CZ88" s="55">
        <v>81</v>
      </c>
      <c r="DA88" s="55" t="s">
        <v>1678</v>
      </c>
      <c r="DB88" s="55" t="s">
        <v>1251</v>
      </c>
      <c r="DC88" s="55">
        <v>7</v>
      </c>
      <c r="DD88" s="55" t="s">
        <v>1258</v>
      </c>
      <c r="DE88" s="55">
        <v>1.2</v>
      </c>
      <c r="DN88" s="55">
        <v>81</v>
      </c>
      <c r="DO88" s="55" t="s">
        <v>42</v>
      </c>
      <c r="DP88" s="55" t="s">
        <v>1259</v>
      </c>
      <c r="DQ88" s="55" t="s">
        <v>1260</v>
      </c>
      <c r="DR88" s="55" t="s">
        <v>1261</v>
      </c>
      <c r="DS88" s="55">
        <v>33315</v>
      </c>
      <c r="DT88" s="55">
        <v>10000</v>
      </c>
      <c r="DU88" s="55" t="s">
        <v>1249</v>
      </c>
      <c r="DV88" s="55">
        <v>1</v>
      </c>
      <c r="DX88" s="55">
        <v>81</v>
      </c>
      <c r="DY88" s="55" t="s">
        <v>1706</v>
      </c>
      <c r="DZ88" s="55" t="s">
        <v>1251</v>
      </c>
      <c r="EA88" s="55">
        <v>1500</v>
      </c>
      <c r="EB88" s="55">
        <v>0</v>
      </c>
      <c r="EC88" s="55" t="s">
        <v>1258</v>
      </c>
      <c r="ED88" s="55">
        <v>0.95</v>
      </c>
      <c r="EM88" s="55">
        <v>81</v>
      </c>
      <c r="EN88" s="55" t="s">
        <v>1359</v>
      </c>
      <c r="EO88" s="55" t="s">
        <v>1251</v>
      </c>
      <c r="EP88" s="55">
        <v>2</v>
      </c>
      <c r="EQ88" s="55">
        <v>-1</v>
      </c>
      <c r="ER88" s="55">
        <v>-1</v>
      </c>
      <c r="ES88" s="55" t="s">
        <v>1249</v>
      </c>
      <c r="ET88" s="55">
        <v>1.42</v>
      </c>
      <c r="EV88" s="55">
        <v>81</v>
      </c>
      <c r="EW88" s="55" t="s">
        <v>42</v>
      </c>
      <c r="EX88" s="55" t="s">
        <v>1470</v>
      </c>
      <c r="EY88" s="55">
        <v>8</v>
      </c>
      <c r="EZ88" s="55">
        <v>0</v>
      </c>
      <c r="FA88" s="55">
        <v>1994</v>
      </c>
      <c r="FB88" s="55" t="s">
        <v>1262</v>
      </c>
      <c r="FC88" s="55" t="s">
        <v>1249</v>
      </c>
      <c r="FD88" s="55">
        <v>0</v>
      </c>
      <c r="FF88" s="55">
        <v>81</v>
      </c>
      <c r="FG88" s="55" t="s">
        <v>42</v>
      </c>
      <c r="FH88" s="55" t="s">
        <v>763</v>
      </c>
      <c r="FI88" s="55">
        <v>6</v>
      </c>
      <c r="FJ88" s="55">
        <v>2500</v>
      </c>
      <c r="FK88" s="55" t="s">
        <v>1249</v>
      </c>
      <c r="FL88" s="55">
        <v>0.3</v>
      </c>
      <c r="IW88" s="55">
        <v>81</v>
      </c>
      <c r="IX88" s="55" t="s">
        <v>1250</v>
      </c>
      <c r="IY88" s="55" t="s">
        <v>1756</v>
      </c>
      <c r="IZ88" s="55" t="s">
        <v>2850</v>
      </c>
      <c r="JA88" s="55">
        <v>750</v>
      </c>
      <c r="JW88" s="12">
        <v>81</v>
      </c>
      <c r="JX88" s="12" t="s">
        <v>905</v>
      </c>
      <c r="JY88" s="12" t="s">
        <v>1532</v>
      </c>
      <c r="KA88" s="12">
        <v>81</v>
      </c>
      <c r="KB88" s="12" t="s">
        <v>2851</v>
      </c>
      <c r="KC88" s="12">
        <v>0.8</v>
      </c>
      <c r="NU88" s="12" t="s">
        <v>2025</v>
      </c>
      <c r="NY88" s="12" t="s">
        <v>2750</v>
      </c>
      <c r="OA88" s="12" t="s">
        <v>1007</v>
      </c>
      <c r="OC88" s="12" t="s">
        <v>1746</v>
      </c>
      <c r="OE88" s="12" t="s">
        <v>2852</v>
      </c>
      <c r="OU88" s="12" t="s">
        <v>2466</v>
      </c>
      <c r="PG88" s="12" t="s">
        <v>2853</v>
      </c>
      <c r="PI88" s="12" t="s">
        <v>2854</v>
      </c>
      <c r="PQ88" s="12" t="s">
        <v>2683</v>
      </c>
      <c r="PS88" s="12" t="s">
        <v>2855</v>
      </c>
      <c r="PW88" s="12" t="s">
        <v>2659</v>
      </c>
      <c r="QU88" s="13" t="s">
        <v>2856</v>
      </c>
      <c r="QV88" s="13">
        <v>4</v>
      </c>
      <c r="RE88" s="13" t="s">
        <v>2007</v>
      </c>
      <c r="RG88" s="13" t="s">
        <v>2750</v>
      </c>
      <c r="RH88" s="5" t="s">
        <v>1007</v>
      </c>
      <c r="RI88" s="14" t="s">
        <v>1746</v>
      </c>
      <c r="RJ88" s="13" t="s">
        <v>2852</v>
      </c>
      <c r="RR88" s="13" t="s">
        <v>2466</v>
      </c>
      <c r="RX88" s="13" t="s">
        <v>2853</v>
      </c>
      <c r="RY88" s="6" t="s">
        <v>2854</v>
      </c>
      <c r="SC88" s="14" t="s">
        <v>2683</v>
      </c>
      <c r="SD88" s="13" t="s">
        <v>2855</v>
      </c>
      <c r="SF88" s="13" t="s">
        <v>1836</v>
      </c>
    </row>
    <row r="89" ht="14.25" customHeight="1" outlineLevel="1" spans="7:500">
      <c r="G89" s="55">
        <v>82</v>
      </c>
      <c r="H89" s="55" t="s">
        <v>42</v>
      </c>
      <c r="I89" s="55" t="s">
        <v>2016</v>
      </c>
      <c r="J89" s="55" t="s">
        <v>1605</v>
      </c>
      <c r="K89" s="55" t="s">
        <v>1249</v>
      </c>
      <c r="L89" s="55">
        <v>0.24</v>
      </c>
      <c r="X89" s="55">
        <v>82</v>
      </c>
      <c r="Y89" s="55" t="s">
        <v>1250</v>
      </c>
      <c r="Z89" s="55" t="s">
        <v>1260</v>
      </c>
      <c r="AA89" s="55">
        <v>71</v>
      </c>
      <c r="AB89" s="55">
        <v>0.25</v>
      </c>
      <c r="AD89" s="12">
        <v>82</v>
      </c>
      <c r="AE89" s="12" t="s">
        <v>1261</v>
      </c>
      <c r="AF89" s="12" t="s">
        <v>1630</v>
      </c>
      <c r="AG89" s="12" t="s">
        <v>2074</v>
      </c>
      <c r="AH89" s="12" t="s">
        <v>2277</v>
      </c>
      <c r="AX89" s="55">
        <v>82</v>
      </c>
      <c r="AY89" s="55" t="s">
        <v>42</v>
      </c>
      <c r="AZ89" s="55" t="s">
        <v>1251</v>
      </c>
      <c r="BA89" s="55">
        <v>29</v>
      </c>
      <c r="BB89" s="55">
        <v>29</v>
      </c>
      <c r="BC89" s="55" t="s">
        <v>1249</v>
      </c>
      <c r="BD89" s="55">
        <v>1.05</v>
      </c>
      <c r="CZ89" s="55">
        <v>82</v>
      </c>
      <c r="DA89" s="55" t="s">
        <v>1706</v>
      </c>
      <c r="DB89" s="55" t="s">
        <v>1251</v>
      </c>
      <c r="DC89" s="55">
        <v>7</v>
      </c>
      <c r="DD89" s="55" t="s">
        <v>1258</v>
      </c>
      <c r="DE89" s="55">
        <v>1.2</v>
      </c>
      <c r="DN89" s="55">
        <v>82</v>
      </c>
      <c r="DO89" s="55" t="s">
        <v>42</v>
      </c>
      <c r="DP89" s="55" t="s">
        <v>1259</v>
      </c>
      <c r="DQ89" s="55" t="s">
        <v>1260</v>
      </c>
      <c r="DR89" s="55" t="s">
        <v>1261</v>
      </c>
      <c r="DS89" s="55">
        <v>33316</v>
      </c>
      <c r="DT89" s="55">
        <v>10000</v>
      </c>
      <c r="DU89" s="55" t="s">
        <v>1249</v>
      </c>
      <c r="DV89" s="55">
        <v>1</v>
      </c>
      <c r="EM89" s="55">
        <v>82</v>
      </c>
      <c r="EN89" s="55" t="s">
        <v>1359</v>
      </c>
      <c r="EO89" s="55" t="s">
        <v>1251</v>
      </c>
      <c r="EP89" s="55">
        <v>3</v>
      </c>
      <c r="EQ89" s="55">
        <v>-1</v>
      </c>
      <c r="ER89" s="55">
        <v>-1</v>
      </c>
      <c r="ES89" s="55" t="s">
        <v>1249</v>
      </c>
      <c r="ET89" s="55">
        <v>1.42</v>
      </c>
      <c r="EV89" s="55">
        <v>82</v>
      </c>
      <c r="EW89" s="55" t="s">
        <v>42</v>
      </c>
      <c r="EX89" s="55" t="s">
        <v>1470</v>
      </c>
      <c r="EY89" s="55">
        <v>8</v>
      </c>
      <c r="EZ89" s="55">
        <v>1995</v>
      </c>
      <c r="FA89" s="55">
        <v>2999</v>
      </c>
      <c r="FB89" s="55" t="s">
        <v>1262</v>
      </c>
      <c r="FC89" s="55" t="s">
        <v>1249</v>
      </c>
      <c r="FD89" s="55">
        <v>0</v>
      </c>
      <c r="FF89" s="55">
        <v>82</v>
      </c>
      <c r="FG89" s="55" t="s">
        <v>42</v>
      </c>
      <c r="FH89" s="55" t="s">
        <v>763</v>
      </c>
      <c r="FI89" s="55">
        <v>6</v>
      </c>
      <c r="FJ89" s="55">
        <v>5000</v>
      </c>
      <c r="FK89" s="55" t="s">
        <v>1249</v>
      </c>
      <c r="FL89" s="55">
        <v>0.3</v>
      </c>
      <c r="IW89" s="55">
        <v>82</v>
      </c>
      <c r="IX89" s="55" t="s">
        <v>1250</v>
      </c>
      <c r="IY89" s="55" t="s">
        <v>1756</v>
      </c>
      <c r="IZ89" s="55" t="s">
        <v>2857</v>
      </c>
      <c r="JA89" s="55">
        <v>750</v>
      </c>
      <c r="JW89" s="12">
        <v>82</v>
      </c>
      <c r="JX89" s="12" t="s">
        <v>905</v>
      </c>
      <c r="JY89" s="12" t="s">
        <v>1570</v>
      </c>
      <c r="KA89" s="12">
        <v>82</v>
      </c>
      <c r="KB89" s="12" t="s">
        <v>2338</v>
      </c>
      <c r="KC89" s="12">
        <v>0.45</v>
      </c>
      <c r="NU89" s="12" t="s">
        <v>2165</v>
      </c>
      <c r="NY89" s="12" t="s">
        <v>2858</v>
      </c>
      <c r="OA89" s="12" t="s">
        <v>1960</v>
      </c>
      <c r="OC89" s="12" t="s">
        <v>2683</v>
      </c>
      <c r="OE89" s="12" t="s">
        <v>2859</v>
      </c>
      <c r="OU89" s="12" t="s">
        <v>2860</v>
      </c>
      <c r="PG89" s="12" t="s">
        <v>2861</v>
      </c>
      <c r="PQ89" s="12" t="s">
        <v>1775</v>
      </c>
      <c r="PS89" s="12" t="s">
        <v>2862</v>
      </c>
      <c r="PW89" s="12" t="s">
        <v>1981</v>
      </c>
      <c r="QU89" s="13" t="s">
        <v>1679</v>
      </c>
      <c r="QV89" s="13">
        <v>4</v>
      </c>
      <c r="RE89" s="13" t="s">
        <v>2025</v>
      </c>
      <c r="RG89" s="13" t="s">
        <v>2858</v>
      </c>
      <c r="RH89" s="5" t="s">
        <v>1960</v>
      </c>
      <c r="RI89" s="14" t="s">
        <v>2683</v>
      </c>
      <c r="RJ89" s="13" t="s">
        <v>2859</v>
      </c>
      <c r="RR89" s="13" t="s">
        <v>2860</v>
      </c>
      <c r="RX89" s="13" t="s">
        <v>2861</v>
      </c>
      <c r="SC89" s="14" t="s">
        <v>1775</v>
      </c>
      <c r="SD89" s="13" t="s">
        <v>2862</v>
      </c>
      <c r="SF89" s="13" t="s">
        <v>1861</v>
      </c>
    </row>
    <row r="90" ht="14.25" customHeight="1" outlineLevel="1" spans="7:500">
      <c r="G90" s="55">
        <v>83</v>
      </c>
      <c r="H90" s="55" t="s">
        <v>42</v>
      </c>
      <c r="I90" s="55" t="s">
        <v>2016</v>
      </c>
      <c r="J90" s="55" t="s">
        <v>1642</v>
      </c>
      <c r="K90" s="55" t="s">
        <v>1249</v>
      </c>
      <c r="L90" s="55">
        <v>0.24</v>
      </c>
      <c r="X90" s="55">
        <v>83</v>
      </c>
      <c r="Y90" s="55" t="s">
        <v>1250</v>
      </c>
      <c r="Z90" s="55" t="s">
        <v>1470</v>
      </c>
      <c r="AA90" s="55">
        <v>1</v>
      </c>
      <c r="AB90" s="55">
        <v>0.15</v>
      </c>
      <c r="AD90" s="12">
        <v>83</v>
      </c>
      <c r="AE90" s="12" t="s">
        <v>1261</v>
      </c>
      <c r="AF90" s="12" t="s">
        <v>2831</v>
      </c>
      <c r="AG90" s="12" t="s">
        <v>1022</v>
      </c>
      <c r="AH90" s="12" t="s">
        <v>2254</v>
      </c>
      <c r="AX90" s="55">
        <v>83</v>
      </c>
      <c r="AY90" s="55" t="s">
        <v>42</v>
      </c>
      <c r="AZ90" s="55" t="s">
        <v>1251</v>
      </c>
      <c r="BA90" s="55">
        <v>30</v>
      </c>
      <c r="BB90" s="55">
        <v>30</v>
      </c>
      <c r="BC90" s="55" t="s">
        <v>1249</v>
      </c>
      <c r="BD90" s="55">
        <v>1.05</v>
      </c>
      <c r="CZ90" s="55">
        <v>83</v>
      </c>
      <c r="DA90" s="55" t="s">
        <v>1232</v>
      </c>
      <c r="DB90" s="55" t="s">
        <v>1251</v>
      </c>
      <c r="DC90" s="55">
        <v>8</v>
      </c>
      <c r="DD90" s="55" t="s">
        <v>1258</v>
      </c>
      <c r="DE90" s="55">
        <v>1.3</v>
      </c>
      <c r="DN90" s="55">
        <v>83</v>
      </c>
      <c r="DO90" s="55" t="s">
        <v>42</v>
      </c>
      <c r="DP90" s="55" t="s">
        <v>1259</v>
      </c>
      <c r="DQ90" s="55" t="s">
        <v>1260</v>
      </c>
      <c r="DR90" s="55" t="s">
        <v>1261</v>
      </c>
      <c r="DS90" s="55">
        <v>33325</v>
      </c>
      <c r="DT90" s="55">
        <v>10000</v>
      </c>
      <c r="DU90" s="55" t="s">
        <v>1249</v>
      </c>
      <c r="DV90" s="55">
        <v>1</v>
      </c>
      <c r="EM90" s="55">
        <v>83</v>
      </c>
      <c r="EN90" s="55" t="s">
        <v>1359</v>
      </c>
      <c r="EO90" s="55" t="s">
        <v>1251</v>
      </c>
      <c r="EP90" s="55">
        <v>4</v>
      </c>
      <c r="EQ90" s="55">
        <v>-1</v>
      </c>
      <c r="ER90" s="55">
        <v>-1</v>
      </c>
      <c r="ES90" s="55" t="s">
        <v>1249</v>
      </c>
      <c r="ET90" s="55">
        <v>1.42</v>
      </c>
      <c r="EV90" s="55">
        <v>83</v>
      </c>
      <c r="EW90" s="55" t="s">
        <v>42</v>
      </c>
      <c r="EX90" s="55" t="s">
        <v>1470</v>
      </c>
      <c r="EY90" s="55">
        <v>9</v>
      </c>
      <c r="EZ90" s="55">
        <v>0</v>
      </c>
      <c r="FA90" s="55">
        <v>1994</v>
      </c>
      <c r="FB90" s="55" t="s">
        <v>1262</v>
      </c>
      <c r="FC90" s="55" t="s">
        <v>1249</v>
      </c>
      <c r="FD90" s="55">
        <v>0</v>
      </c>
      <c r="FF90" s="55">
        <v>83</v>
      </c>
      <c r="FG90" s="55" t="s">
        <v>42</v>
      </c>
      <c r="FH90" s="55" t="s">
        <v>763</v>
      </c>
      <c r="FI90" s="55">
        <v>6</v>
      </c>
      <c r="FJ90" s="55">
        <v>10000</v>
      </c>
      <c r="FK90" s="55" t="s">
        <v>1249</v>
      </c>
      <c r="FL90" s="55">
        <v>0.3</v>
      </c>
      <c r="IW90" s="55">
        <v>83</v>
      </c>
      <c r="IX90" s="55" t="s">
        <v>1250</v>
      </c>
      <c r="IY90" s="55" t="s">
        <v>1756</v>
      </c>
      <c r="IZ90" s="55" t="s">
        <v>2863</v>
      </c>
      <c r="JA90" s="55">
        <v>750</v>
      </c>
      <c r="JW90" s="12">
        <v>83</v>
      </c>
      <c r="JX90" s="12" t="s">
        <v>627</v>
      </c>
      <c r="JY90" s="12" t="s">
        <v>627</v>
      </c>
      <c r="KA90" s="12">
        <v>83</v>
      </c>
      <c r="KB90" s="12" t="s">
        <v>2709</v>
      </c>
      <c r="KC90" s="12">
        <v>0.3</v>
      </c>
      <c r="NU90" s="12" t="s">
        <v>1277</v>
      </c>
      <c r="NY90" s="12" t="s">
        <v>2864</v>
      </c>
      <c r="OA90" s="12" t="s">
        <v>2865</v>
      </c>
      <c r="OC90" s="12" t="s">
        <v>2866</v>
      </c>
      <c r="OE90" s="12" t="s">
        <v>2867</v>
      </c>
      <c r="OU90" s="12" t="s">
        <v>2868</v>
      </c>
      <c r="PG90" s="12" t="s">
        <v>1746</v>
      </c>
      <c r="PQ90" s="12" t="s">
        <v>1007</v>
      </c>
      <c r="PS90" s="12" t="s">
        <v>2099</v>
      </c>
      <c r="PW90" s="12" t="s">
        <v>2025</v>
      </c>
      <c r="QU90" s="13" t="s">
        <v>2419</v>
      </c>
      <c r="QV90" s="13">
        <v>4</v>
      </c>
      <c r="RE90" s="13" t="s">
        <v>1277</v>
      </c>
      <c r="RG90" s="13" t="s">
        <v>2864</v>
      </c>
      <c r="RH90" s="5" t="s">
        <v>2865</v>
      </c>
      <c r="RI90" s="14" t="s">
        <v>2866</v>
      </c>
      <c r="RJ90" s="13" t="s">
        <v>2867</v>
      </c>
      <c r="RR90" s="13" t="s">
        <v>2868</v>
      </c>
      <c r="RX90" s="13" t="s">
        <v>1746</v>
      </c>
      <c r="SC90" s="14" t="s">
        <v>1007</v>
      </c>
      <c r="SD90" s="13" t="s">
        <v>2099</v>
      </c>
      <c r="SF90" s="13" t="s">
        <v>2628</v>
      </c>
    </row>
    <row r="91" ht="14.25" customHeight="1" outlineLevel="1" spans="7:500">
      <c r="G91" s="55">
        <v>84</v>
      </c>
      <c r="H91" s="55" t="s">
        <v>42</v>
      </c>
      <c r="I91" s="55" t="s">
        <v>2016</v>
      </c>
      <c r="J91" s="55" t="s">
        <v>2869</v>
      </c>
      <c r="K91" s="55" t="s">
        <v>1249</v>
      </c>
      <c r="L91" s="55">
        <v>0.22</v>
      </c>
      <c r="X91" s="55">
        <v>84</v>
      </c>
      <c r="Y91" s="55" t="s">
        <v>1250</v>
      </c>
      <c r="Z91" s="55" t="s">
        <v>1470</v>
      </c>
      <c r="AA91" s="55">
        <v>2</v>
      </c>
      <c r="AB91" s="55">
        <v>0.15</v>
      </c>
      <c r="AD91" s="12">
        <v>84</v>
      </c>
      <c r="AE91" s="12" t="s">
        <v>1261</v>
      </c>
      <c r="AF91" s="12" t="s">
        <v>2007</v>
      </c>
      <c r="AG91" s="12" t="s">
        <v>2074</v>
      </c>
      <c r="AH91" s="12" t="s">
        <v>2277</v>
      </c>
      <c r="AX91" s="55">
        <v>84</v>
      </c>
      <c r="AY91" s="55" t="s">
        <v>42</v>
      </c>
      <c r="AZ91" s="55" t="s">
        <v>1251</v>
      </c>
      <c r="BA91" s="55">
        <v>31</v>
      </c>
      <c r="BB91" s="55">
        <v>31</v>
      </c>
      <c r="BC91" s="55" t="s">
        <v>1249</v>
      </c>
      <c r="BD91" s="55">
        <v>1.05</v>
      </c>
      <c r="CZ91" s="55">
        <v>84</v>
      </c>
      <c r="DA91" s="55" t="s">
        <v>1566</v>
      </c>
      <c r="DB91" s="55" t="s">
        <v>1251</v>
      </c>
      <c r="DC91" s="55">
        <v>8</v>
      </c>
      <c r="DD91" s="55" t="s">
        <v>1258</v>
      </c>
      <c r="DE91" s="55">
        <v>1.3</v>
      </c>
      <c r="DN91" s="55">
        <v>84</v>
      </c>
      <c r="DO91" s="55" t="s">
        <v>42</v>
      </c>
      <c r="DP91" s="55" t="s">
        <v>1259</v>
      </c>
      <c r="DQ91" s="55" t="s">
        <v>1260</v>
      </c>
      <c r="DR91" s="55" t="s">
        <v>1261</v>
      </c>
      <c r="DS91" s="55">
        <v>33327</v>
      </c>
      <c r="DT91" s="55">
        <v>10000</v>
      </c>
      <c r="DU91" s="55" t="s">
        <v>1249</v>
      </c>
      <c r="DV91" s="55">
        <v>1</v>
      </c>
      <c r="EM91" s="55">
        <v>84</v>
      </c>
      <c r="EN91" s="55" t="s">
        <v>1359</v>
      </c>
      <c r="EO91" s="55" t="s">
        <v>1251</v>
      </c>
      <c r="EP91" s="55">
        <v>5</v>
      </c>
      <c r="EQ91" s="55">
        <v>-1</v>
      </c>
      <c r="ER91" s="55">
        <v>-1</v>
      </c>
      <c r="ES91" s="55" t="s">
        <v>1249</v>
      </c>
      <c r="ET91" s="55">
        <v>1.43</v>
      </c>
      <c r="EV91" s="55">
        <v>84</v>
      </c>
      <c r="EW91" s="55" t="s">
        <v>42</v>
      </c>
      <c r="EX91" s="55" t="s">
        <v>1470</v>
      </c>
      <c r="EY91" s="55">
        <v>9</v>
      </c>
      <c r="EZ91" s="55">
        <v>1995</v>
      </c>
      <c r="FA91" s="55">
        <v>2999</v>
      </c>
      <c r="FB91" s="55" t="s">
        <v>1262</v>
      </c>
      <c r="FC91" s="55" t="s">
        <v>1249</v>
      </c>
      <c r="FD91" s="55">
        <v>0</v>
      </c>
      <c r="FF91" s="55">
        <v>84</v>
      </c>
      <c r="FG91" s="55" t="s">
        <v>42</v>
      </c>
      <c r="FH91" s="55" t="s">
        <v>763</v>
      </c>
      <c r="FI91" s="55">
        <v>6</v>
      </c>
      <c r="FJ91" s="55">
        <v>25000</v>
      </c>
      <c r="FK91" s="55" t="s">
        <v>1249</v>
      </c>
      <c r="FL91" s="55">
        <v>0.3</v>
      </c>
      <c r="IW91" s="55">
        <v>84</v>
      </c>
      <c r="IX91" s="55" t="s">
        <v>1250</v>
      </c>
      <c r="IY91" s="55" t="s">
        <v>1756</v>
      </c>
      <c r="IZ91" s="55" t="s">
        <v>2870</v>
      </c>
      <c r="JA91" s="55">
        <v>750</v>
      </c>
      <c r="JW91" s="12">
        <v>84</v>
      </c>
      <c r="JX91" s="12" t="s">
        <v>627</v>
      </c>
      <c r="JY91" s="12" t="s">
        <v>732</v>
      </c>
      <c r="KA91" s="12">
        <v>84</v>
      </c>
      <c r="KB91" s="12" t="s">
        <v>2871</v>
      </c>
      <c r="KC91" s="12">
        <v>0.3</v>
      </c>
      <c r="NU91" s="12" t="s">
        <v>2872</v>
      </c>
      <c r="NY91" s="12" t="s">
        <v>1746</v>
      </c>
      <c r="OA91" s="12" t="s">
        <v>2711</v>
      </c>
      <c r="OC91" s="12" t="s">
        <v>1775</v>
      </c>
      <c r="OE91" s="12" t="s">
        <v>1957</v>
      </c>
      <c r="OU91" s="12" t="s">
        <v>2662</v>
      </c>
      <c r="PG91" s="12" t="s">
        <v>2873</v>
      </c>
      <c r="PQ91" s="12" t="s">
        <v>1960</v>
      </c>
      <c r="PS91" s="12" t="s">
        <v>2431</v>
      </c>
      <c r="PW91" s="12" t="s">
        <v>2722</v>
      </c>
      <c r="QU91" s="13" t="s">
        <v>2851</v>
      </c>
      <c r="QV91" s="13">
        <v>4</v>
      </c>
      <c r="RE91" s="13" t="s">
        <v>2872</v>
      </c>
      <c r="RG91" s="13" t="s">
        <v>1746</v>
      </c>
      <c r="RH91" s="5" t="s">
        <v>2711</v>
      </c>
      <c r="RI91" s="14" t="s">
        <v>1775</v>
      </c>
      <c r="RJ91" s="13" t="s">
        <v>1957</v>
      </c>
      <c r="RR91" s="13" t="s">
        <v>2662</v>
      </c>
      <c r="RX91" s="13" t="s">
        <v>2873</v>
      </c>
      <c r="SC91" s="14" t="s">
        <v>1960</v>
      </c>
      <c r="SD91" s="13" t="s">
        <v>2431</v>
      </c>
      <c r="SF91" s="13" t="s">
        <v>2874</v>
      </c>
    </row>
    <row r="92" ht="14.25" customHeight="1" outlineLevel="1" spans="7:500">
      <c r="G92" s="55">
        <v>85</v>
      </c>
      <c r="H92" s="55" t="s">
        <v>42</v>
      </c>
      <c r="I92" s="55" t="s">
        <v>2016</v>
      </c>
      <c r="J92" s="55" t="s">
        <v>2875</v>
      </c>
      <c r="K92" s="55" t="s">
        <v>1249</v>
      </c>
      <c r="L92" s="56">
        <v>0.3675</v>
      </c>
      <c r="X92" s="55">
        <v>85</v>
      </c>
      <c r="Y92" s="55" t="s">
        <v>1250</v>
      </c>
      <c r="Z92" s="55" t="s">
        <v>1470</v>
      </c>
      <c r="AA92" s="55">
        <v>3</v>
      </c>
      <c r="AB92" s="55">
        <v>0.15</v>
      </c>
      <c r="AD92" s="12">
        <v>85</v>
      </c>
      <c r="AE92" s="12" t="s">
        <v>1261</v>
      </c>
      <c r="AF92" s="12" t="s">
        <v>2435</v>
      </c>
      <c r="AG92" s="12" t="s">
        <v>1022</v>
      </c>
      <c r="AH92" s="12" t="s">
        <v>2319</v>
      </c>
      <c r="AX92" s="55">
        <v>85</v>
      </c>
      <c r="AY92" s="55" t="s">
        <v>42</v>
      </c>
      <c r="AZ92" s="55" t="s">
        <v>1251</v>
      </c>
      <c r="BA92" s="55">
        <v>32</v>
      </c>
      <c r="BB92" s="55">
        <v>32</v>
      </c>
      <c r="BC92" s="55" t="s">
        <v>1249</v>
      </c>
      <c r="BD92" s="55">
        <v>1.05</v>
      </c>
      <c r="CZ92" s="55">
        <v>85</v>
      </c>
      <c r="DA92" s="55" t="s">
        <v>1678</v>
      </c>
      <c r="DB92" s="55" t="s">
        <v>1251</v>
      </c>
      <c r="DC92" s="55">
        <v>8</v>
      </c>
      <c r="DD92" s="55" t="s">
        <v>1258</v>
      </c>
      <c r="DE92" s="55">
        <v>1.3</v>
      </c>
      <c r="DN92" s="55">
        <v>85</v>
      </c>
      <c r="DO92" s="55" t="s">
        <v>42</v>
      </c>
      <c r="DP92" s="55" t="s">
        <v>1259</v>
      </c>
      <c r="DQ92" s="55" t="s">
        <v>1260</v>
      </c>
      <c r="DR92" s="55" t="s">
        <v>1261</v>
      </c>
      <c r="DS92" s="55">
        <v>33332</v>
      </c>
      <c r="DT92" s="55">
        <v>10000</v>
      </c>
      <c r="DU92" s="55" t="s">
        <v>1249</v>
      </c>
      <c r="DV92" s="55">
        <v>1</v>
      </c>
      <c r="EM92" s="55">
        <v>85</v>
      </c>
      <c r="EN92" s="55" t="s">
        <v>1359</v>
      </c>
      <c r="EO92" s="55" t="s">
        <v>1251</v>
      </c>
      <c r="EP92" s="55">
        <v>6</v>
      </c>
      <c r="EQ92" s="55">
        <v>835</v>
      </c>
      <c r="ER92" s="55">
        <v>997</v>
      </c>
      <c r="ES92" s="55" t="s">
        <v>1249</v>
      </c>
      <c r="ET92" s="55">
        <v>0.75</v>
      </c>
      <c r="EV92" s="55">
        <v>85</v>
      </c>
      <c r="EW92" s="55" t="s">
        <v>42</v>
      </c>
      <c r="EX92" s="55" t="s">
        <v>1667</v>
      </c>
      <c r="EY92" s="55">
        <v>1</v>
      </c>
      <c r="EZ92" s="55">
        <v>0</v>
      </c>
      <c r="FA92" s="55">
        <v>1994</v>
      </c>
      <c r="FB92" s="55" t="s">
        <v>1262</v>
      </c>
      <c r="FC92" s="55" t="s">
        <v>1249</v>
      </c>
      <c r="FD92" s="55">
        <v>0</v>
      </c>
      <c r="FF92" s="55">
        <v>85</v>
      </c>
      <c r="FG92" s="55" t="s">
        <v>42</v>
      </c>
      <c r="FH92" s="55" t="s">
        <v>763</v>
      </c>
      <c r="FI92" s="55">
        <v>6</v>
      </c>
      <c r="FJ92" s="55">
        <v>50000</v>
      </c>
      <c r="FK92" s="55" t="s">
        <v>1249</v>
      </c>
      <c r="FL92" s="55">
        <v>0.3</v>
      </c>
      <c r="IW92" s="55">
        <v>85</v>
      </c>
      <c r="IX92" s="55" t="s">
        <v>1250</v>
      </c>
      <c r="IY92" s="55" t="s">
        <v>1756</v>
      </c>
      <c r="IZ92" s="55" t="s">
        <v>2876</v>
      </c>
      <c r="JA92" s="55">
        <v>750</v>
      </c>
      <c r="JW92" s="12">
        <v>85</v>
      </c>
      <c r="JX92" s="12" t="s">
        <v>627</v>
      </c>
      <c r="JY92" s="12" t="s">
        <v>770</v>
      </c>
      <c r="KA92" s="12">
        <v>85</v>
      </c>
      <c r="KB92" s="12" t="s">
        <v>2671</v>
      </c>
      <c r="KC92" s="12">
        <v>0.4</v>
      </c>
      <c r="NU92" s="12" t="s">
        <v>2256</v>
      </c>
      <c r="NY92" s="12" t="s">
        <v>2487</v>
      </c>
      <c r="OA92" s="12" t="s">
        <v>2877</v>
      </c>
      <c r="OC92" s="12" t="s">
        <v>1007</v>
      </c>
      <c r="OE92" s="12" t="s">
        <v>2615</v>
      </c>
      <c r="OU92" s="12" t="s">
        <v>2293</v>
      </c>
      <c r="PG92" s="12" t="s">
        <v>2878</v>
      </c>
      <c r="PQ92" s="12" t="s">
        <v>2879</v>
      </c>
      <c r="PS92" s="12" t="s">
        <v>2880</v>
      </c>
      <c r="PW92" s="12" t="s">
        <v>2500</v>
      </c>
      <c r="QU92" s="13" t="s">
        <v>2183</v>
      </c>
      <c r="QV92" s="13">
        <v>3.5</v>
      </c>
      <c r="RE92" s="13" t="s">
        <v>2256</v>
      </c>
      <c r="RG92" s="13" t="s">
        <v>2487</v>
      </c>
      <c r="RH92" s="5" t="s">
        <v>2877</v>
      </c>
      <c r="RI92" s="14" t="s">
        <v>1007</v>
      </c>
      <c r="RJ92" s="13" t="s">
        <v>2615</v>
      </c>
      <c r="RR92" s="13" t="s">
        <v>2293</v>
      </c>
      <c r="RX92" s="13" t="s">
        <v>2878</v>
      </c>
      <c r="SC92" s="14" t="s">
        <v>2879</v>
      </c>
      <c r="SD92" s="13" t="s">
        <v>2880</v>
      </c>
      <c r="SF92" s="13" t="s">
        <v>1883</v>
      </c>
    </row>
    <row r="93" ht="14.25" customHeight="1" outlineLevel="1" spans="7:500">
      <c r="G93" s="55">
        <v>86</v>
      </c>
      <c r="H93" s="55" t="s">
        <v>42</v>
      </c>
      <c r="I93" s="55" t="s">
        <v>2016</v>
      </c>
      <c r="J93" s="55" t="s">
        <v>2881</v>
      </c>
      <c r="K93" s="55" t="s">
        <v>1249</v>
      </c>
      <c r="L93" s="56">
        <v>0.3675</v>
      </c>
      <c r="X93" s="55">
        <v>86</v>
      </c>
      <c r="Y93" s="55" t="s">
        <v>1250</v>
      </c>
      <c r="Z93" s="55" t="s">
        <v>1470</v>
      </c>
      <c r="AA93" s="55">
        <v>4</v>
      </c>
      <c r="AB93" s="55">
        <v>0.15</v>
      </c>
      <c r="AD93" s="12">
        <v>86</v>
      </c>
      <c r="AE93" s="12" t="s">
        <v>1261</v>
      </c>
      <c r="AF93" s="12" t="s">
        <v>2195</v>
      </c>
      <c r="AG93" s="12" t="s">
        <v>2074</v>
      </c>
      <c r="AH93" s="12" t="s">
        <v>2277</v>
      </c>
      <c r="AX93" s="55">
        <v>86</v>
      </c>
      <c r="AY93" s="55" t="s">
        <v>42</v>
      </c>
      <c r="AZ93" s="55" t="s">
        <v>1251</v>
      </c>
      <c r="BA93" s="55">
        <v>33</v>
      </c>
      <c r="BB93" s="55">
        <v>33</v>
      </c>
      <c r="BC93" s="55" t="s">
        <v>1249</v>
      </c>
      <c r="BD93" s="55">
        <v>1.05</v>
      </c>
      <c r="CZ93" s="55">
        <v>86</v>
      </c>
      <c r="DA93" s="55" t="s">
        <v>1706</v>
      </c>
      <c r="DB93" s="55" t="s">
        <v>1251</v>
      </c>
      <c r="DC93" s="55">
        <v>8</v>
      </c>
      <c r="DD93" s="55" t="s">
        <v>1258</v>
      </c>
      <c r="DE93" s="55">
        <v>1.3</v>
      </c>
      <c r="DN93" s="55">
        <v>86</v>
      </c>
      <c r="DO93" s="55" t="s">
        <v>42</v>
      </c>
      <c r="DP93" s="55" t="s">
        <v>1259</v>
      </c>
      <c r="DQ93" s="55" t="s">
        <v>1260</v>
      </c>
      <c r="DR93" s="55" t="s">
        <v>1261</v>
      </c>
      <c r="DS93" s="55">
        <v>33334</v>
      </c>
      <c r="DT93" s="55">
        <v>10000</v>
      </c>
      <c r="DU93" s="55" t="s">
        <v>1249</v>
      </c>
      <c r="DV93" s="55">
        <v>1</v>
      </c>
      <c r="EM93" s="55">
        <v>86</v>
      </c>
      <c r="EN93" s="55" t="s">
        <v>1359</v>
      </c>
      <c r="EO93" s="55" t="s">
        <v>1251</v>
      </c>
      <c r="EP93" s="55">
        <v>6</v>
      </c>
      <c r="EQ93" s="55">
        <v>799</v>
      </c>
      <c r="ER93" s="55">
        <v>834</v>
      </c>
      <c r="ES93" s="55" t="s">
        <v>1249</v>
      </c>
      <c r="ET93" s="55">
        <v>0.8</v>
      </c>
      <c r="EV93" s="55">
        <v>86</v>
      </c>
      <c r="EW93" s="55" t="s">
        <v>42</v>
      </c>
      <c r="EX93" s="55" t="s">
        <v>1667</v>
      </c>
      <c r="EY93" s="55">
        <v>1</v>
      </c>
      <c r="EZ93" s="55">
        <v>1995</v>
      </c>
      <c r="FA93" s="55">
        <v>2999</v>
      </c>
      <c r="FB93" s="55" t="s">
        <v>1262</v>
      </c>
      <c r="FC93" s="55" t="s">
        <v>1249</v>
      </c>
      <c r="FD93" s="55">
        <v>0</v>
      </c>
      <c r="FF93" s="55">
        <v>86</v>
      </c>
      <c r="FG93" s="55" t="s">
        <v>42</v>
      </c>
      <c r="FH93" s="55" t="s">
        <v>763</v>
      </c>
      <c r="FI93" s="55">
        <v>6</v>
      </c>
      <c r="FJ93" s="55">
        <v>80000</v>
      </c>
      <c r="FK93" s="55" t="s">
        <v>1249</v>
      </c>
      <c r="FL93" s="55">
        <v>0.3</v>
      </c>
      <c r="IW93" s="55">
        <v>86</v>
      </c>
      <c r="IX93" s="55" t="s">
        <v>1250</v>
      </c>
      <c r="IY93" s="55" t="s">
        <v>1756</v>
      </c>
      <c r="IZ93" s="55" t="s">
        <v>2882</v>
      </c>
      <c r="JA93" s="55">
        <v>750</v>
      </c>
      <c r="JW93" s="12">
        <v>86</v>
      </c>
      <c r="JX93" s="12" t="s">
        <v>627</v>
      </c>
      <c r="JY93" s="12" t="s">
        <v>758</v>
      </c>
      <c r="KA93" s="12">
        <v>86</v>
      </c>
      <c r="KB93" s="12" t="s">
        <v>2634</v>
      </c>
      <c r="KC93" s="12">
        <v>0.3</v>
      </c>
      <c r="NU93" s="12" t="s">
        <v>2883</v>
      </c>
      <c r="NY93" s="12" t="s">
        <v>2824</v>
      </c>
      <c r="OC93" s="12" t="s">
        <v>1960</v>
      </c>
      <c r="OE93" s="12" t="s">
        <v>2884</v>
      </c>
      <c r="OU93" s="12" t="s">
        <v>2885</v>
      </c>
      <c r="PG93" s="12" t="s">
        <v>1775</v>
      </c>
      <c r="PQ93" s="12" t="s">
        <v>2711</v>
      </c>
      <c r="PS93" s="12" t="s">
        <v>2886</v>
      </c>
      <c r="PW93" s="12" t="s">
        <v>2744</v>
      </c>
      <c r="QU93" s="13" t="s">
        <v>2237</v>
      </c>
      <c r="QV93" s="13">
        <v>3.5</v>
      </c>
      <c r="RE93" s="13" t="s">
        <v>2883</v>
      </c>
      <c r="RG93" s="13" t="s">
        <v>2824</v>
      </c>
      <c r="RI93" s="14" t="s">
        <v>1960</v>
      </c>
      <c r="RJ93" s="13" t="s">
        <v>2884</v>
      </c>
      <c r="RR93" s="13" t="s">
        <v>2885</v>
      </c>
      <c r="RX93" s="13" t="s">
        <v>1775</v>
      </c>
      <c r="SC93" s="14" t="s">
        <v>2711</v>
      </c>
      <c r="SD93" s="13" t="s">
        <v>2886</v>
      </c>
      <c r="SF93" s="13" t="s">
        <v>2887</v>
      </c>
    </row>
    <row r="94" ht="14.25" customHeight="1" outlineLevel="1" spans="7:500">
      <c r="G94" s="55">
        <v>87</v>
      </c>
      <c r="H94" s="55" t="s">
        <v>42</v>
      </c>
      <c r="I94" s="55" t="s">
        <v>2016</v>
      </c>
      <c r="J94" s="55" t="s">
        <v>2888</v>
      </c>
      <c r="K94" s="55" t="s">
        <v>1249</v>
      </c>
      <c r="L94" s="55">
        <v>0.22</v>
      </c>
      <c r="X94" s="55">
        <v>87</v>
      </c>
      <c r="Y94" s="55" t="s">
        <v>1250</v>
      </c>
      <c r="Z94" s="55" t="s">
        <v>1470</v>
      </c>
      <c r="AA94" s="55">
        <v>5</v>
      </c>
      <c r="AB94" s="55">
        <v>0.15</v>
      </c>
      <c r="AD94" s="12">
        <v>87</v>
      </c>
      <c r="AE94" s="12" t="s">
        <v>1261</v>
      </c>
      <c r="AF94" s="12" t="s">
        <v>2060</v>
      </c>
      <c r="AG94" s="12" t="s">
        <v>1022</v>
      </c>
      <c r="AH94" s="12" t="s">
        <v>2338</v>
      </c>
      <c r="AX94" s="55">
        <v>87</v>
      </c>
      <c r="AY94" s="55" t="s">
        <v>42</v>
      </c>
      <c r="AZ94" s="55" t="s">
        <v>1251</v>
      </c>
      <c r="BA94" s="55">
        <v>34</v>
      </c>
      <c r="BB94" s="55">
        <v>34</v>
      </c>
      <c r="BC94" s="55" t="s">
        <v>1249</v>
      </c>
      <c r="BD94" s="55">
        <v>1.05</v>
      </c>
      <c r="CZ94" s="55">
        <v>87</v>
      </c>
      <c r="DA94" s="55" t="s">
        <v>1232</v>
      </c>
      <c r="DB94" s="55" t="s">
        <v>1251</v>
      </c>
      <c r="DC94" s="55">
        <v>9</v>
      </c>
      <c r="DD94" s="55" t="s">
        <v>1258</v>
      </c>
      <c r="DE94" s="55">
        <v>2</v>
      </c>
      <c r="DN94" s="55">
        <v>87</v>
      </c>
      <c r="DO94" s="55" t="s">
        <v>42</v>
      </c>
      <c r="DP94" s="55" t="s">
        <v>1259</v>
      </c>
      <c r="DQ94" s="55" t="s">
        <v>1260</v>
      </c>
      <c r="DR94" s="55" t="s">
        <v>1261</v>
      </c>
      <c r="DS94" s="55">
        <v>33351</v>
      </c>
      <c r="DT94" s="55">
        <v>10000</v>
      </c>
      <c r="DU94" s="55" t="s">
        <v>1249</v>
      </c>
      <c r="DV94" s="55">
        <v>1</v>
      </c>
      <c r="EM94" s="55">
        <v>87</v>
      </c>
      <c r="EN94" s="55" t="s">
        <v>1359</v>
      </c>
      <c r="EO94" s="55" t="s">
        <v>1251</v>
      </c>
      <c r="EP94" s="55">
        <v>6</v>
      </c>
      <c r="EQ94" s="55">
        <v>769</v>
      </c>
      <c r="ER94" s="55">
        <v>798</v>
      </c>
      <c r="ES94" s="55" t="s">
        <v>1249</v>
      </c>
      <c r="ET94" s="55">
        <v>0.85</v>
      </c>
      <c r="EV94" s="55">
        <v>87</v>
      </c>
      <c r="EW94" s="55" t="s">
        <v>42</v>
      </c>
      <c r="EX94" s="55" t="s">
        <v>1554</v>
      </c>
      <c r="EY94" s="55">
        <v>1</v>
      </c>
      <c r="EZ94" s="55">
        <v>0</v>
      </c>
      <c r="FA94" s="55">
        <v>1994</v>
      </c>
      <c r="FB94" s="55" t="s">
        <v>1262</v>
      </c>
      <c r="FC94" s="55" t="s">
        <v>1249</v>
      </c>
      <c r="FD94" s="55">
        <v>0</v>
      </c>
      <c r="FF94" s="55">
        <v>87</v>
      </c>
      <c r="FG94" s="55" t="s">
        <v>42</v>
      </c>
      <c r="FH94" s="55" t="s">
        <v>763</v>
      </c>
      <c r="FI94" s="55">
        <v>6</v>
      </c>
      <c r="FJ94" s="55">
        <v>130000</v>
      </c>
      <c r="FK94" s="55" t="s">
        <v>1249</v>
      </c>
      <c r="FL94" s="55">
        <v>0.3</v>
      </c>
      <c r="IW94" s="55">
        <v>87</v>
      </c>
      <c r="IX94" s="55" t="s">
        <v>1250</v>
      </c>
      <c r="IY94" s="55" t="s">
        <v>1756</v>
      </c>
      <c r="IZ94" s="55" t="s">
        <v>2889</v>
      </c>
      <c r="JA94" s="55">
        <v>750</v>
      </c>
      <c r="JW94" s="12">
        <v>87</v>
      </c>
      <c r="JX94" s="12" t="s">
        <v>627</v>
      </c>
      <c r="JY94" s="12" t="s">
        <v>934</v>
      </c>
      <c r="KA94" s="12">
        <v>87</v>
      </c>
      <c r="KB94" s="12" t="s">
        <v>2890</v>
      </c>
      <c r="KC94" s="12">
        <v>0.3</v>
      </c>
      <c r="NU94" s="12" t="s">
        <v>2279</v>
      </c>
      <c r="NY94" s="12" t="s">
        <v>1775</v>
      </c>
      <c r="OC94" s="12" t="s">
        <v>2531</v>
      </c>
      <c r="OE94" s="12" t="s">
        <v>2891</v>
      </c>
      <c r="OU94" s="12" t="s">
        <v>2892</v>
      </c>
      <c r="PG94" s="12" t="s">
        <v>1007</v>
      </c>
      <c r="PQ94" s="12" t="s">
        <v>2893</v>
      </c>
      <c r="PS94" s="12" t="s">
        <v>1425</v>
      </c>
      <c r="PW94" s="12" t="s">
        <v>1932</v>
      </c>
      <c r="QU94" s="13" t="s">
        <v>2254</v>
      </c>
      <c r="QV94" s="13">
        <v>3.5</v>
      </c>
      <c r="RE94" s="13" t="s">
        <v>2279</v>
      </c>
      <c r="RG94" s="13" t="s">
        <v>1775</v>
      </c>
      <c r="RI94" s="14" t="s">
        <v>2531</v>
      </c>
      <c r="RJ94" s="13" t="s">
        <v>2891</v>
      </c>
      <c r="RR94" s="13" t="s">
        <v>2892</v>
      </c>
      <c r="RX94" s="13" t="s">
        <v>1007</v>
      </c>
      <c r="SC94" s="14" t="s">
        <v>2893</v>
      </c>
      <c r="SD94" s="13" t="s">
        <v>1425</v>
      </c>
      <c r="SF94" s="13" t="s">
        <v>2126</v>
      </c>
    </row>
    <row r="95" ht="14.25" customHeight="1" outlineLevel="1" spans="7:500">
      <c r="G95" s="55">
        <v>88</v>
      </c>
      <c r="H95" s="55" t="s">
        <v>42</v>
      </c>
      <c r="I95" s="55" t="s">
        <v>2016</v>
      </c>
      <c r="J95" s="55" t="s">
        <v>1256</v>
      </c>
      <c r="K95" s="55" t="s">
        <v>1249</v>
      </c>
      <c r="L95" s="55">
        <v>0.24</v>
      </c>
      <c r="X95" s="55">
        <v>88</v>
      </c>
      <c r="Y95" s="55" t="s">
        <v>1250</v>
      </c>
      <c r="Z95" s="55" t="s">
        <v>1470</v>
      </c>
      <c r="AA95" s="55">
        <v>6</v>
      </c>
      <c r="AB95" s="55">
        <v>0.15</v>
      </c>
      <c r="AD95" s="12">
        <v>88</v>
      </c>
      <c r="AE95" s="12" t="s">
        <v>1261</v>
      </c>
      <c r="AF95" s="12" t="s">
        <v>651</v>
      </c>
      <c r="AG95" s="12" t="s">
        <v>2072</v>
      </c>
      <c r="AH95" s="12" t="s">
        <v>2894</v>
      </c>
      <c r="AX95" s="55">
        <v>88</v>
      </c>
      <c r="AY95" s="55" t="s">
        <v>42</v>
      </c>
      <c r="AZ95" s="55" t="s">
        <v>1251</v>
      </c>
      <c r="BA95" s="55">
        <v>35</v>
      </c>
      <c r="BB95" s="55">
        <v>35</v>
      </c>
      <c r="BC95" s="55" t="s">
        <v>1249</v>
      </c>
      <c r="BD95" s="55">
        <v>1.05</v>
      </c>
      <c r="CZ95" s="55">
        <v>88</v>
      </c>
      <c r="DA95" s="55" t="s">
        <v>1566</v>
      </c>
      <c r="DB95" s="55" t="s">
        <v>1251</v>
      </c>
      <c r="DC95" s="55">
        <v>9</v>
      </c>
      <c r="DD95" s="55" t="s">
        <v>1258</v>
      </c>
      <c r="DE95" s="55">
        <v>2</v>
      </c>
      <c r="DN95" s="55">
        <v>88</v>
      </c>
      <c r="DO95" s="55" t="s">
        <v>42</v>
      </c>
      <c r="DP95" s="55" t="s">
        <v>1259</v>
      </c>
      <c r="DQ95" s="55" t="s">
        <v>1260</v>
      </c>
      <c r="DR95" s="55" t="s">
        <v>1261</v>
      </c>
      <c r="DS95" s="55">
        <v>33401</v>
      </c>
      <c r="DT95" s="55">
        <v>10000</v>
      </c>
      <c r="DU95" s="55" t="s">
        <v>1249</v>
      </c>
      <c r="DV95" s="55">
        <v>1</v>
      </c>
      <c r="EM95" s="55">
        <v>88</v>
      </c>
      <c r="EN95" s="55" t="s">
        <v>1359</v>
      </c>
      <c r="EO95" s="55" t="s">
        <v>1251</v>
      </c>
      <c r="EP95" s="55">
        <v>6</v>
      </c>
      <c r="EQ95" s="55">
        <v>741</v>
      </c>
      <c r="ER95" s="55">
        <v>768</v>
      </c>
      <c r="ES95" s="55" t="s">
        <v>1249</v>
      </c>
      <c r="ET95" s="55">
        <v>0.9</v>
      </c>
      <c r="EV95" s="55">
        <v>88</v>
      </c>
      <c r="EW95" s="55" t="s">
        <v>42</v>
      </c>
      <c r="EX95" s="55" t="s">
        <v>1554</v>
      </c>
      <c r="EY95" s="55">
        <v>1</v>
      </c>
      <c r="EZ95" s="55">
        <v>1995</v>
      </c>
      <c r="FA95" s="55">
        <v>2999</v>
      </c>
      <c r="FB95" s="55" t="s">
        <v>1262</v>
      </c>
      <c r="FC95" s="55" t="s">
        <v>1249</v>
      </c>
      <c r="FD95" s="55">
        <v>0</v>
      </c>
      <c r="FF95" s="55">
        <v>88</v>
      </c>
      <c r="FG95" s="55" t="s">
        <v>42</v>
      </c>
      <c r="FH95" s="55" t="s">
        <v>763</v>
      </c>
      <c r="FI95" s="55">
        <v>6</v>
      </c>
      <c r="FJ95" s="55">
        <v>260000</v>
      </c>
      <c r="FK95" s="55" t="s">
        <v>1249</v>
      </c>
      <c r="FL95" s="55">
        <v>0.3</v>
      </c>
      <c r="IW95" s="55">
        <v>88</v>
      </c>
      <c r="IX95" s="55" t="s">
        <v>1250</v>
      </c>
      <c r="IY95" s="55" t="s">
        <v>1810</v>
      </c>
      <c r="IZ95" s="55" t="s">
        <v>1266</v>
      </c>
      <c r="JA95" s="55">
        <v>350</v>
      </c>
      <c r="JW95" s="12">
        <v>88</v>
      </c>
      <c r="JX95" s="12" t="s">
        <v>627</v>
      </c>
      <c r="JY95" s="12" t="s">
        <v>1066</v>
      </c>
      <c r="KA95" s="12">
        <v>88</v>
      </c>
      <c r="KB95" s="12" t="s">
        <v>2895</v>
      </c>
      <c r="KC95" s="12">
        <v>0.45</v>
      </c>
      <c r="NU95" s="12" t="s">
        <v>1932</v>
      </c>
      <c r="NY95" s="12" t="s">
        <v>1007</v>
      </c>
      <c r="OC95" s="12" t="s">
        <v>2694</v>
      </c>
      <c r="OE95" s="12" t="s">
        <v>2071</v>
      </c>
      <c r="OU95" s="12" t="s">
        <v>2664</v>
      </c>
      <c r="PG95" s="12" t="s">
        <v>2896</v>
      </c>
      <c r="PQ95" s="12" t="s">
        <v>2897</v>
      </c>
      <c r="PS95" s="12" t="s">
        <v>2057</v>
      </c>
      <c r="PW95" s="12" t="s">
        <v>2799</v>
      </c>
      <c r="QU95" s="13" t="s">
        <v>2276</v>
      </c>
      <c r="QV95" s="13">
        <v>3.5</v>
      </c>
      <c r="RE95" s="13" t="s">
        <v>1932</v>
      </c>
      <c r="RG95" s="13" t="s">
        <v>1007</v>
      </c>
      <c r="RI95" s="14" t="s">
        <v>2694</v>
      </c>
      <c r="RJ95" s="13" t="s">
        <v>2071</v>
      </c>
      <c r="RR95" s="13" t="s">
        <v>2664</v>
      </c>
      <c r="RX95" s="13" t="s">
        <v>2896</v>
      </c>
      <c r="SC95" s="14" t="s">
        <v>2897</v>
      </c>
      <c r="SD95" s="13" t="s">
        <v>2057</v>
      </c>
      <c r="SF95" s="13" t="s">
        <v>1444</v>
      </c>
    </row>
    <row r="96" ht="14.25" customHeight="1" outlineLevel="1" spans="7:500">
      <c r="G96" s="55">
        <v>89</v>
      </c>
      <c r="H96" s="55" t="s">
        <v>42</v>
      </c>
      <c r="I96" s="55" t="s">
        <v>2016</v>
      </c>
      <c r="J96" s="55" t="s">
        <v>1312</v>
      </c>
      <c r="K96" s="55" t="s">
        <v>1249</v>
      </c>
      <c r="L96" s="55">
        <v>0.22</v>
      </c>
      <c r="X96" s="55">
        <v>89</v>
      </c>
      <c r="Y96" s="55" t="s">
        <v>1250</v>
      </c>
      <c r="Z96" s="55" t="s">
        <v>1470</v>
      </c>
      <c r="AA96" s="55">
        <v>7</v>
      </c>
      <c r="AB96" s="55">
        <v>0.15</v>
      </c>
      <c r="AD96" s="12">
        <v>89</v>
      </c>
      <c r="AE96" s="12" t="s">
        <v>1261</v>
      </c>
      <c r="AF96" s="12" t="s">
        <v>2661</v>
      </c>
      <c r="AG96" s="12" t="s">
        <v>1022</v>
      </c>
      <c r="AH96" s="12" t="s">
        <v>2338</v>
      </c>
      <c r="AX96" s="55">
        <v>89</v>
      </c>
      <c r="AY96" s="55" t="s">
        <v>42</v>
      </c>
      <c r="AZ96" s="55" t="s">
        <v>1251</v>
      </c>
      <c r="BA96" s="55">
        <v>36</v>
      </c>
      <c r="BB96" s="55">
        <v>36</v>
      </c>
      <c r="BC96" s="55" t="s">
        <v>1249</v>
      </c>
      <c r="BD96" s="55">
        <v>1.1</v>
      </c>
      <c r="CZ96" s="55">
        <v>89</v>
      </c>
      <c r="DA96" s="55" t="s">
        <v>1678</v>
      </c>
      <c r="DB96" s="55" t="s">
        <v>1251</v>
      </c>
      <c r="DC96" s="55">
        <v>9</v>
      </c>
      <c r="DD96" s="55" t="s">
        <v>1258</v>
      </c>
      <c r="DE96" s="55">
        <v>2</v>
      </c>
      <c r="DN96" s="55">
        <v>89</v>
      </c>
      <c r="DO96" s="55" t="s">
        <v>42</v>
      </c>
      <c r="DP96" s="55" t="s">
        <v>1259</v>
      </c>
      <c r="DQ96" s="55" t="s">
        <v>1260</v>
      </c>
      <c r="DR96" s="55" t="s">
        <v>1261</v>
      </c>
      <c r="DS96" s="55">
        <v>33403</v>
      </c>
      <c r="DT96" s="55">
        <v>10000</v>
      </c>
      <c r="DU96" s="55" t="s">
        <v>1249</v>
      </c>
      <c r="DV96" s="55">
        <v>1</v>
      </c>
      <c r="EM96" s="55">
        <v>89</v>
      </c>
      <c r="EN96" s="55" t="s">
        <v>1359</v>
      </c>
      <c r="EO96" s="55" t="s">
        <v>1251</v>
      </c>
      <c r="EP96" s="55">
        <v>6</v>
      </c>
      <c r="EQ96" s="55">
        <v>0</v>
      </c>
      <c r="ER96" s="55">
        <v>548</v>
      </c>
      <c r="ES96" s="55" t="s">
        <v>1249</v>
      </c>
      <c r="ET96" s="55">
        <v>4</v>
      </c>
      <c r="EV96" s="55">
        <v>89</v>
      </c>
      <c r="EW96" s="55" t="s">
        <v>42</v>
      </c>
      <c r="EX96" s="55" t="s">
        <v>1595</v>
      </c>
      <c r="EY96" s="55">
        <v>1</v>
      </c>
      <c r="EZ96" s="55">
        <v>0</v>
      </c>
      <c r="FA96" s="55">
        <v>1994</v>
      </c>
      <c r="FB96" s="55" t="s">
        <v>1262</v>
      </c>
      <c r="FC96" s="55" t="s">
        <v>1249</v>
      </c>
      <c r="FD96" s="55">
        <v>0</v>
      </c>
      <c r="FF96" s="55">
        <v>89</v>
      </c>
      <c r="FG96" s="55" t="s">
        <v>42</v>
      </c>
      <c r="FH96" s="55" t="s">
        <v>763</v>
      </c>
      <c r="FI96" s="55">
        <v>6</v>
      </c>
      <c r="FJ96" s="55">
        <v>400000</v>
      </c>
      <c r="FK96" s="55" t="s">
        <v>1249</v>
      </c>
      <c r="FL96" s="55">
        <v>0.3</v>
      </c>
      <c r="IW96" s="55">
        <v>89</v>
      </c>
      <c r="IX96" s="55" t="s">
        <v>1250</v>
      </c>
      <c r="IY96" s="55" t="s">
        <v>1810</v>
      </c>
      <c r="IZ96" s="55" t="s">
        <v>1314</v>
      </c>
      <c r="JA96" s="55">
        <v>350</v>
      </c>
      <c r="JW96" s="12">
        <v>89</v>
      </c>
      <c r="JX96" s="12" t="s">
        <v>627</v>
      </c>
      <c r="JY96" s="12" t="s">
        <v>1206</v>
      </c>
      <c r="KA96" s="12">
        <v>89</v>
      </c>
      <c r="KB96" s="12" t="s">
        <v>2898</v>
      </c>
      <c r="KC96" s="12">
        <v>0.6</v>
      </c>
      <c r="NU96" s="12" t="s">
        <v>1846</v>
      </c>
      <c r="NY96" s="12" t="s">
        <v>1960</v>
      </c>
      <c r="OC96" s="12" t="s">
        <v>2899</v>
      </c>
      <c r="OE96" s="12" t="s">
        <v>2812</v>
      </c>
      <c r="OU96" s="12" t="s">
        <v>2900</v>
      </c>
      <c r="PG96" s="12" t="s">
        <v>1960</v>
      </c>
      <c r="PS96" s="12" t="s">
        <v>2661</v>
      </c>
      <c r="PW96" s="12" t="s">
        <v>2535</v>
      </c>
      <c r="QU96" s="13" t="s">
        <v>2290</v>
      </c>
      <c r="QV96" s="13">
        <v>3.5</v>
      </c>
      <c r="RE96" s="13" t="s">
        <v>1846</v>
      </c>
      <c r="RG96" s="13" t="s">
        <v>1960</v>
      </c>
      <c r="RI96" s="14" t="s">
        <v>2899</v>
      </c>
      <c r="RJ96" s="13" t="s">
        <v>2812</v>
      </c>
      <c r="RR96" s="13" t="s">
        <v>2900</v>
      </c>
      <c r="RX96" s="13" t="s">
        <v>1960</v>
      </c>
      <c r="SD96" s="13" t="s">
        <v>2661</v>
      </c>
      <c r="SF96" s="13" t="s">
        <v>1482</v>
      </c>
    </row>
    <row r="97" ht="14.25" customHeight="1" outlineLevel="1" spans="7:500">
      <c r="G97" s="55">
        <v>90</v>
      </c>
      <c r="H97" s="55" t="s">
        <v>42</v>
      </c>
      <c r="I97" s="55" t="s">
        <v>2016</v>
      </c>
      <c r="J97" s="55" t="s">
        <v>1358</v>
      </c>
      <c r="K97" s="55" t="s">
        <v>1249</v>
      </c>
      <c r="L97" s="55">
        <v>0.24</v>
      </c>
      <c r="X97" s="55">
        <v>90</v>
      </c>
      <c r="Y97" s="55" t="s">
        <v>1250</v>
      </c>
      <c r="Z97" s="55" t="s">
        <v>1470</v>
      </c>
      <c r="AA97" s="55">
        <v>8</v>
      </c>
      <c r="AB97" s="55">
        <v>0.15</v>
      </c>
      <c r="AD97" s="12">
        <v>90</v>
      </c>
      <c r="AE97" s="12" t="s">
        <v>1261</v>
      </c>
      <c r="AF97" s="12" t="s">
        <v>750</v>
      </c>
      <c r="AG97" s="12" t="s">
        <v>2072</v>
      </c>
      <c r="AH97" s="12" t="s">
        <v>2894</v>
      </c>
      <c r="AX97" s="55">
        <v>90</v>
      </c>
      <c r="AY97" s="55" t="s">
        <v>42</v>
      </c>
      <c r="AZ97" s="55" t="s">
        <v>1251</v>
      </c>
      <c r="BA97" s="55">
        <v>37</v>
      </c>
      <c r="BB97" s="55">
        <v>37</v>
      </c>
      <c r="BC97" s="55" t="s">
        <v>1249</v>
      </c>
      <c r="BD97" s="55">
        <v>1.1</v>
      </c>
      <c r="CZ97" s="55">
        <v>90</v>
      </c>
      <c r="DA97" s="55" t="s">
        <v>1706</v>
      </c>
      <c r="DB97" s="55" t="s">
        <v>1251</v>
      </c>
      <c r="DC97" s="55">
        <v>9</v>
      </c>
      <c r="DD97" s="55" t="s">
        <v>1258</v>
      </c>
      <c r="DE97" s="55">
        <v>2</v>
      </c>
      <c r="DN97" s="55">
        <v>90</v>
      </c>
      <c r="DO97" s="55" t="s">
        <v>42</v>
      </c>
      <c r="DP97" s="55" t="s">
        <v>1259</v>
      </c>
      <c r="DQ97" s="55" t="s">
        <v>1260</v>
      </c>
      <c r="DR97" s="55" t="s">
        <v>1261</v>
      </c>
      <c r="DS97" s="55">
        <v>33404</v>
      </c>
      <c r="DT97" s="55">
        <v>10000</v>
      </c>
      <c r="DU97" s="55" t="s">
        <v>1249</v>
      </c>
      <c r="DV97" s="55">
        <v>1</v>
      </c>
      <c r="EM97" s="55">
        <v>90</v>
      </c>
      <c r="EN97" s="55" t="s">
        <v>1359</v>
      </c>
      <c r="EO97" s="55" t="s">
        <v>1251</v>
      </c>
      <c r="EP97" s="55">
        <v>6</v>
      </c>
      <c r="EQ97" s="55">
        <v>713</v>
      </c>
      <c r="ER97" s="55">
        <v>740</v>
      </c>
      <c r="ES97" s="55" t="s">
        <v>1249</v>
      </c>
      <c r="ET97" s="55">
        <v>1</v>
      </c>
      <c r="EV97" s="55">
        <v>90</v>
      </c>
      <c r="EW97" s="55" t="s">
        <v>42</v>
      </c>
      <c r="EX97" s="55" t="s">
        <v>1595</v>
      </c>
      <c r="EY97" s="55">
        <v>1</v>
      </c>
      <c r="EZ97" s="55">
        <v>1995</v>
      </c>
      <c r="FA97" s="55">
        <v>2999</v>
      </c>
      <c r="FB97" s="55" t="s">
        <v>1262</v>
      </c>
      <c r="FC97" s="55" t="s">
        <v>1249</v>
      </c>
      <c r="FD97" s="55">
        <v>0</v>
      </c>
      <c r="FF97" s="55">
        <v>90</v>
      </c>
      <c r="FG97" s="55" t="s">
        <v>42</v>
      </c>
      <c r="FH97" s="55" t="s">
        <v>763</v>
      </c>
      <c r="FI97" s="55">
        <v>6</v>
      </c>
      <c r="FJ97" s="55">
        <v>530000</v>
      </c>
      <c r="FK97" s="55" t="s">
        <v>1249</v>
      </c>
      <c r="FL97" s="55">
        <v>0.3</v>
      </c>
      <c r="IW97" s="55">
        <v>90</v>
      </c>
      <c r="IX97" s="55" t="s">
        <v>1250</v>
      </c>
      <c r="IY97" s="55" t="s">
        <v>1810</v>
      </c>
      <c r="IZ97" s="55" t="s">
        <v>1362</v>
      </c>
      <c r="JA97" s="55">
        <v>350</v>
      </c>
      <c r="JW97" s="12">
        <v>90</v>
      </c>
      <c r="JX97" s="12" t="s">
        <v>627</v>
      </c>
      <c r="JY97" s="12" t="s">
        <v>750</v>
      </c>
      <c r="KA97" s="12">
        <v>90</v>
      </c>
      <c r="KB97" s="12" t="s">
        <v>2901</v>
      </c>
      <c r="KC97" s="12">
        <v>0.25</v>
      </c>
      <c r="NU97" s="12" t="s">
        <v>2902</v>
      </c>
      <c r="NY97" s="12" t="s">
        <v>2711</v>
      </c>
      <c r="OC97" s="12" t="s">
        <v>2903</v>
      </c>
      <c r="OE97" s="12" t="s">
        <v>2904</v>
      </c>
      <c r="OU97" s="12" t="s">
        <v>2905</v>
      </c>
      <c r="PG97" s="12" t="s">
        <v>2906</v>
      </c>
      <c r="PS97" s="12" t="s">
        <v>1777</v>
      </c>
      <c r="PW97" s="12" t="s">
        <v>931</v>
      </c>
      <c r="QU97" s="13" t="s">
        <v>1707</v>
      </c>
      <c r="QV97" s="13">
        <v>3.5</v>
      </c>
      <c r="RE97" s="13" t="s">
        <v>2902</v>
      </c>
      <c r="RG97" s="13" t="s">
        <v>2711</v>
      </c>
      <c r="RI97" s="14" t="s">
        <v>2903</v>
      </c>
      <c r="RJ97" s="13" t="s">
        <v>2904</v>
      </c>
      <c r="RR97" s="13" t="s">
        <v>2574</v>
      </c>
      <c r="RX97" s="13" t="s">
        <v>2906</v>
      </c>
      <c r="SD97" s="13" t="s">
        <v>1777</v>
      </c>
      <c r="SF97" s="13" t="s">
        <v>2713</v>
      </c>
    </row>
    <row r="98" ht="14.25" customHeight="1" outlineLevel="1" spans="7:500">
      <c r="G98" s="55">
        <v>91</v>
      </c>
      <c r="H98" s="55" t="s">
        <v>42</v>
      </c>
      <c r="I98" s="55" t="s">
        <v>2016</v>
      </c>
      <c r="J98" s="55" t="s">
        <v>2907</v>
      </c>
      <c r="K98" s="55" t="s">
        <v>1249</v>
      </c>
      <c r="L98" s="55">
        <v>0.24</v>
      </c>
      <c r="X98" s="55">
        <v>91</v>
      </c>
      <c r="Y98" s="55" t="s">
        <v>1250</v>
      </c>
      <c r="Z98" s="55" t="s">
        <v>1470</v>
      </c>
      <c r="AA98" s="55">
        <v>9</v>
      </c>
      <c r="AB98" s="55">
        <v>0.15</v>
      </c>
      <c r="AD98" s="12">
        <v>91</v>
      </c>
      <c r="AE98" s="12" t="s">
        <v>1261</v>
      </c>
      <c r="AF98" s="12" t="s">
        <v>768</v>
      </c>
      <c r="AG98" s="12" t="s">
        <v>1022</v>
      </c>
      <c r="AH98" s="12" t="s">
        <v>2354</v>
      </c>
      <c r="AX98" s="55">
        <v>91</v>
      </c>
      <c r="AY98" s="55" t="s">
        <v>42</v>
      </c>
      <c r="AZ98" s="55" t="s">
        <v>1251</v>
      </c>
      <c r="BA98" s="55">
        <v>38</v>
      </c>
      <c r="BB98" s="55">
        <v>38</v>
      </c>
      <c r="BC98" s="55" t="s">
        <v>1249</v>
      </c>
      <c r="BD98" s="55">
        <v>1.1</v>
      </c>
      <c r="CZ98" s="55">
        <v>91</v>
      </c>
      <c r="DA98" s="55" t="s">
        <v>1250</v>
      </c>
      <c r="DB98" s="55" t="s">
        <v>1251</v>
      </c>
      <c r="DC98" s="55">
        <v>1</v>
      </c>
      <c r="DD98" s="55" t="s">
        <v>1249</v>
      </c>
      <c r="DE98" s="55">
        <v>1</v>
      </c>
      <c r="DN98" s="55">
        <v>91</v>
      </c>
      <c r="DO98" s="55" t="s">
        <v>42</v>
      </c>
      <c r="DP98" s="55" t="s">
        <v>1259</v>
      </c>
      <c r="DQ98" s="55" t="s">
        <v>1260</v>
      </c>
      <c r="DR98" s="55" t="s">
        <v>1261</v>
      </c>
      <c r="DS98" s="55">
        <v>33405</v>
      </c>
      <c r="DT98" s="55">
        <v>10000</v>
      </c>
      <c r="DU98" s="55" t="s">
        <v>1249</v>
      </c>
      <c r="DV98" s="55">
        <v>1</v>
      </c>
      <c r="EM98" s="55">
        <v>91</v>
      </c>
      <c r="EN98" s="55" t="s">
        <v>1359</v>
      </c>
      <c r="EO98" s="55" t="s">
        <v>1251</v>
      </c>
      <c r="EP98" s="55">
        <v>6</v>
      </c>
      <c r="EQ98" s="55">
        <v>686</v>
      </c>
      <c r="ER98" s="55">
        <v>712</v>
      </c>
      <c r="ES98" s="55" t="s">
        <v>1249</v>
      </c>
      <c r="ET98" s="55">
        <v>1.05</v>
      </c>
      <c r="EV98" s="55">
        <v>91</v>
      </c>
      <c r="EW98" s="55" t="s">
        <v>42</v>
      </c>
      <c r="EX98" s="55" t="s">
        <v>1595</v>
      </c>
      <c r="EY98" s="55">
        <v>2</v>
      </c>
      <c r="EZ98" s="55">
        <v>0</v>
      </c>
      <c r="FA98" s="55">
        <v>1994</v>
      </c>
      <c r="FB98" s="55" t="s">
        <v>1262</v>
      </c>
      <c r="FC98" s="55" t="s">
        <v>1249</v>
      </c>
      <c r="FD98" s="55">
        <v>0</v>
      </c>
      <c r="FF98" s="55">
        <v>91</v>
      </c>
      <c r="FG98" s="55" t="s">
        <v>42</v>
      </c>
      <c r="FH98" s="55" t="s">
        <v>763</v>
      </c>
      <c r="FI98" s="55">
        <v>6</v>
      </c>
      <c r="FJ98" s="55">
        <v>540000</v>
      </c>
      <c r="FK98" s="55" t="s">
        <v>1249</v>
      </c>
      <c r="FL98" s="55">
        <v>0.3</v>
      </c>
      <c r="IW98" s="55">
        <v>91</v>
      </c>
      <c r="IX98" s="55" t="s">
        <v>1250</v>
      </c>
      <c r="IY98" s="55" t="s">
        <v>1810</v>
      </c>
      <c r="IZ98" s="55" t="s">
        <v>1407</v>
      </c>
      <c r="JA98" s="55">
        <v>350</v>
      </c>
      <c r="JW98" s="12">
        <v>91</v>
      </c>
      <c r="JX98" s="12" t="s">
        <v>627</v>
      </c>
      <c r="JY98" s="12" t="s">
        <v>1319</v>
      </c>
      <c r="KA98" s="12">
        <v>91</v>
      </c>
      <c r="KB98" s="12" t="s">
        <v>1358</v>
      </c>
      <c r="KC98" s="12">
        <v>0.4</v>
      </c>
      <c r="NU98" s="12" t="s">
        <v>2908</v>
      </c>
      <c r="NY98" s="12" t="s">
        <v>2909</v>
      </c>
      <c r="OC98" s="12" t="s">
        <v>2910</v>
      </c>
      <c r="OE98" s="12" t="s">
        <v>2911</v>
      </c>
      <c r="OU98" s="12" t="s">
        <v>2574</v>
      </c>
      <c r="PG98" s="12" t="s">
        <v>2897</v>
      </c>
      <c r="PS98" s="12" t="s">
        <v>2912</v>
      </c>
      <c r="PW98" s="12" t="s">
        <v>1620</v>
      </c>
      <c r="QU98" s="13" t="s">
        <v>2319</v>
      </c>
      <c r="QV98" s="13">
        <v>3.5</v>
      </c>
      <c r="RE98" s="13" t="s">
        <v>2908</v>
      </c>
      <c r="RG98" s="13" t="s">
        <v>2909</v>
      </c>
      <c r="RI98" s="14" t="s">
        <v>2910</v>
      </c>
      <c r="RJ98" s="13" t="s">
        <v>2911</v>
      </c>
      <c r="RR98" s="13" t="s">
        <v>2353</v>
      </c>
      <c r="RX98" s="13" t="s">
        <v>2897</v>
      </c>
      <c r="SD98" s="13" t="s">
        <v>2912</v>
      </c>
      <c r="SF98" s="13" t="s">
        <v>2913</v>
      </c>
    </row>
    <row r="99" ht="14.25" customHeight="1" outlineLevel="1" spans="7:500">
      <c r="G99" s="55">
        <v>92</v>
      </c>
      <c r="H99" s="55" t="s">
        <v>42</v>
      </c>
      <c r="I99" s="55" t="s">
        <v>2135</v>
      </c>
      <c r="J99" s="55" t="s">
        <v>2914</v>
      </c>
      <c r="K99" s="55" t="s">
        <v>1249</v>
      </c>
      <c r="L99" s="56">
        <v>0.3675</v>
      </c>
      <c r="X99" s="55">
        <v>92</v>
      </c>
      <c r="Y99" s="55" t="s">
        <v>1250</v>
      </c>
      <c r="Z99" s="55" t="s">
        <v>1470</v>
      </c>
      <c r="AA99" s="55">
        <v>10</v>
      </c>
      <c r="AB99" s="55">
        <v>0.15</v>
      </c>
      <c r="AD99" s="12">
        <v>92</v>
      </c>
      <c r="AE99" s="12" t="s">
        <v>1261</v>
      </c>
      <c r="AF99" s="12" t="s">
        <v>1661</v>
      </c>
      <c r="AG99" s="12" t="s">
        <v>2072</v>
      </c>
      <c r="AH99" s="12" t="s">
        <v>2894</v>
      </c>
      <c r="AX99" s="55">
        <v>92</v>
      </c>
      <c r="AY99" s="55" t="s">
        <v>42</v>
      </c>
      <c r="AZ99" s="55" t="s">
        <v>1251</v>
      </c>
      <c r="BA99" s="55">
        <v>39</v>
      </c>
      <c r="BB99" s="55">
        <v>39</v>
      </c>
      <c r="BC99" s="55" t="s">
        <v>1249</v>
      </c>
      <c r="BD99" s="55">
        <v>1.1</v>
      </c>
      <c r="CZ99" s="55">
        <v>92</v>
      </c>
      <c r="DA99" s="55" t="s">
        <v>1250</v>
      </c>
      <c r="DB99" s="55" t="s">
        <v>1251</v>
      </c>
      <c r="DC99" s="55">
        <v>10</v>
      </c>
      <c r="DD99" s="55" t="s">
        <v>1249</v>
      </c>
      <c r="DE99" s="55">
        <v>1.5</v>
      </c>
      <c r="DN99" s="55">
        <v>92</v>
      </c>
      <c r="DO99" s="55" t="s">
        <v>42</v>
      </c>
      <c r="DP99" s="55" t="s">
        <v>1259</v>
      </c>
      <c r="DQ99" s="55" t="s">
        <v>1260</v>
      </c>
      <c r="DR99" s="55" t="s">
        <v>1261</v>
      </c>
      <c r="DS99" s="55">
        <v>33407</v>
      </c>
      <c r="DT99" s="55">
        <v>10000</v>
      </c>
      <c r="DU99" s="55" t="s">
        <v>1249</v>
      </c>
      <c r="DV99" s="55">
        <v>1</v>
      </c>
      <c r="EM99" s="55">
        <v>92</v>
      </c>
      <c r="EN99" s="55" t="s">
        <v>1359</v>
      </c>
      <c r="EO99" s="55" t="s">
        <v>1251</v>
      </c>
      <c r="EP99" s="55">
        <v>6</v>
      </c>
      <c r="EQ99" s="55">
        <v>653</v>
      </c>
      <c r="ER99" s="55">
        <v>685</v>
      </c>
      <c r="ES99" s="55" t="s">
        <v>1249</v>
      </c>
      <c r="ET99" s="55">
        <v>1.2</v>
      </c>
      <c r="EV99" s="55">
        <v>92</v>
      </c>
      <c r="EW99" s="55" t="s">
        <v>42</v>
      </c>
      <c r="EX99" s="55" t="s">
        <v>1595</v>
      </c>
      <c r="EY99" s="55">
        <v>2</v>
      </c>
      <c r="EZ99" s="55">
        <v>1995</v>
      </c>
      <c r="FA99" s="55">
        <v>2999</v>
      </c>
      <c r="FB99" s="55" t="s">
        <v>1262</v>
      </c>
      <c r="FC99" s="55" t="s">
        <v>1249</v>
      </c>
      <c r="FD99" s="55">
        <v>0</v>
      </c>
      <c r="FF99" s="55">
        <v>92</v>
      </c>
      <c r="FG99" s="55" t="s">
        <v>42</v>
      </c>
      <c r="FH99" s="55" t="s">
        <v>1013</v>
      </c>
      <c r="FI99" s="55">
        <v>1</v>
      </c>
      <c r="FJ99" s="55">
        <v>0</v>
      </c>
      <c r="FK99" s="55" t="s">
        <v>1249</v>
      </c>
      <c r="FL99" s="55">
        <v>0.3</v>
      </c>
      <c r="IW99" s="55">
        <v>92</v>
      </c>
      <c r="IX99" s="55" t="s">
        <v>1250</v>
      </c>
      <c r="IY99" s="55" t="s">
        <v>1810</v>
      </c>
      <c r="IZ99" s="55" t="s">
        <v>1447</v>
      </c>
      <c r="JA99" s="55">
        <v>350</v>
      </c>
      <c r="JW99" s="12">
        <v>92</v>
      </c>
      <c r="JX99" s="12" t="s">
        <v>627</v>
      </c>
      <c r="JY99" s="12" t="s">
        <v>749</v>
      </c>
      <c r="KA99" s="12">
        <v>92</v>
      </c>
      <c r="KB99" s="12" t="s">
        <v>2915</v>
      </c>
      <c r="KC99" s="12">
        <v>0.4</v>
      </c>
      <c r="NU99" s="12" t="s">
        <v>2916</v>
      </c>
      <c r="NY99" s="12" t="s">
        <v>2917</v>
      </c>
      <c r="OC99" s="12" t="s">
        <v>2835</v>
      </c>
      <c r="OE99" s="12" t="s">
        <v>2918</v>
      </c>
      <c r="OU99" s="12" t="s">
        <v>2353</v>
      </c>
      <c r="PG99" s="12" t="s">
        <v>2919</v>
      </c>
      <c r="PS99" s="12" t="s">
        <v>2107</v>
      </c>
      <c r="PW99" s="12" t="s">
        <v>2841</v>
      </c>
      <c r="QU99" s="13" t="s">
        <v>2338</v>
      </c>
      <c r="QV99" s="13">
        <v>3.5</v>
      </c>
      <c r="RE99" s="13" t="s">
        <v>2916</v>
      </c>
      <c r="RG99" s="13" t="s">
        <v>2917</v>
      </c>
      <c r="RI99" s="14" t="s">
        <v>2835</v>
      </c>
      <c r="RJ99" s="13" t="s">
        <v>2918</v>
      </c>
      <c r="RR99" s="13" t="s">
        <v>2811</v>
      </c>
      <c r="RX99" s="13" t="s">
        <v>2919</v>
      </c>
      <c r="SD99" s="13" t="s">
        <v>2107</v>
      </c>
      <c r="SF99" s="13" t="s">
        <v>1908</v>
      </c>
    </row>
    <row r="100" ht="14.25" customHeight="1" outlineLevel="1" spans="7:500">
      <c r="G100" s="55">
        <v>93</v>
      </c>
      <c r="H100" s="55" t="s">
        <v>42</v>
      </c>
      <c r="I100" s="55" t="s">
        <v>1988</v>
      </c>
      <c r="J100" s="55" t="s">
        <v>2920</v>
      </c>
      <c r="K100" s="55" t="s">
        <v>1249</v>
      </c>
      <c r="L100" s="56">
        <v>0.3675</v>
      </c>
      <c r="X100" s="55">
        <v>93</v>
      </c>
      <c r="Y100" s="55" t="s">
        <v>1250</v>
      </c>
      <c r="Z100" s="55" t="s">
        <v>1470</v>
      </c>
      <c r="AA100" s="55">
        <v>11</v>
      </c>
      <c r="AB100" s="55">
        <v>0.15</v>
      </c>
      <c r="AD100" s="12">
        <v>93</v>
      </c>
      <c r="AE100" s="12" t="s">
        <v>1261</v>
      </c>
      <c r="AF100" s="12" t="s">
        <v>1464</v>
      </c>
      <c r="AG100" s="12" t="s">
        <v>1022</v>
      </c>
      <c r="AH100" s="12" t="s">
        <v>2354</v>
      </c>
      <c r="AX100" s="55">
        <v>93</v>
      </c>
      <c r="AY100" s="55" t="s">
        <v>42</v>
      </c>
      <c r="AZ100" s="55" t="s">
        <v>1251</v>
      </c>
      <c r="BA100" s="55">
        <v>40</v>
      </c>
      <c r="BB100" s="55">
        <v>40</v>
      </c>
      <c r="BC100" s="55" t="s">
        <v>1249</v>
      </c>
      <c r="BD100" s="55">
        <v>1.1</v>
      </c>
      <c r="CZ100" s="55">
        <v>93</v>
      </c>
      <c r="DA100" s="55" t="s">
        <v>1250</v>
      </c>
      <c r="DB100" s="55" t="s">
        <v>1251</v>
      </c>
      <c r="DC100" s="55">
        <v>2</v>
      </c>
      <c r="DD100" s="55" t="s">
        <v>1249</v>
      </c>
      <c r="DE100" s="55">
        <v>1</v>
      </c>
      <c r="DN100" s="55">
        <v>93</v>
      </c>
      <c r="DO100" s="55" t="s">
        <v>42</v>
      </c>
      <c r="DP100" s="55" t="s">
        <v>1259</v>
      </c>
      <c r="DQ100" s="55" t="s">
        <v>1260</v>
      </c>
      <c r="DR100" s="55" t="s">
        <v>1261</v>
      </c>
      <c r="DS100" s="55">
        <v>33408</v>
      </c>
      <c r="DT100" s="55">
        <v>10000</v>
      </c>
      <c r="DU100" s="55" t="s">
        <v>1249</v>
      </c>
      <c r="DV100" s="55">
        <v>1</v>
      </c>
      <c r="EM100" s="55">
        <v>93</v>
      </c>
      <c r="EN100" s="55" t="s">
        <v>1359</v>
      </c>
      <c r="EO100" s="55" t="s">
        <v>1251</v>
      </c>
      <c r="EP100" s="55">
        <v>6</v>
      </c>
      <c r="EQ100" s="55">
        <v>614</v>
      </c>
      <c r="ER100" s="55">
        <v>652</v>
      </c>
      <c r="ES100" s="55" t="s">
        <v>1249</v>
      </c>
      <c r="ET100" s="55">
        <v>1.4</v>
      </c>
      <c r="EV100" s="55">
        <v>93</v>
      </c>
      <c r="EW100" s="55" t="s">
        <v>42</v>
      </c>
      <c r="EX100" s="55" t="s">
        <v>1595</v>
      </c>
      <c r="EY100" s="55">
        <v>3</v>
      </c>
      <c r="EZ100" s="55">
        <v>0</v>
      </c>
      <c r="FA100" s="55">
        <v>1994</v>
      </c>
      <c r="FB100" s="55" t="s">
        <v>1262</v>
      </c>
      <c r="FC100" s="55" t="s">
        <v>1249</v>
      </c>
      <c r="FD100" s="55">
        <v>0</v>
      </c>
      <c r="FF100" s="55">
        <v>93</v>
      </c>
      <c r="FG100" s="55" t="s">
        <v>42</v>
      </c>
      <c r="FH100" s="55" t="s">
        <v>1013</v>
      </c>
      <c r="FI100" s="55">
        <v>1</v>
      </c>
      <c r="FJ100" s="55">
        <v>1000</v>
      </c>
      <c r="FK100" s="55" t="s">
        <v>1249</v>
      </c>
      <c r="FL100" s="55">
        <v>0.3</v>
      </c>
      <c r="IW100" s="55">
        <v>93</v>
      </c>
      <c r="IX100" s="55" t="s">
        <v>1250</v>
      </c>
      <c r="IY100" s="55" t="s">
        <v>1738</v>
      </c>
      <c r="IZ100" s="55" t="s">
        <v>1266</v>
      </c>
      <c r="JA100" s="55">
        <v>750</v>
      </c>
      <c r="JW100" s="12">
        <v>93</v>
      </c>
      <c r="JX100" s="12" t="s">
        <v>627</v>
      </c>
      <c r="JY100" s="12" t="s">
        <v>1367</v>
      </c>
      <c r="KA100" s="12">
        <v>93</v>
      </c>
      <c r="KB100" s="12" t="s">
        <v>2921</v>
      </c>
      <c r="KC100" s="12">
        <v>0.4</v>
      </c>
      <c r="NU100" s="12" t="s">
        <v>2305</v>
      </c>
      <c r="NY100" s="12" t="s">
        <v>2893</v>
      </c>
      <c r="OE100" s="12" t="s">
        <v>2922</v>
      </c>
      <c r="OU100" s="12" t="s">
        <v>2811</v>
      </c>
      <c r="PG100" s="12" t="s">
        <v>2923</v>
      </c>
      <c r="PS100" s="12" t="s">
        <v>2067</v>
      </c>
      <c r="PW100" s="12" t="s">
        <v>2849</v>
      </c>
      <c r="QU100" s="13" t="s">
        <v>2354</v>
      </c>
      <c r="QV100" s="13">
        <v>3.5</v>
      </c>
      <c r="RE100" s="13" t="s">
        <v>2305</v>
      </c>
      <c r="RG100" s="13" t="s">
        <v>2893</v>
      </c>
      <c r="RJ100" s="13" t="s">
        <v>2922</v>
      </c>
      <c r="RR100" s="13" t="s">
        <v>2568</v>
      </c>
      <c r="RX100" s="13" t="s">
        <v>2923</v>
      </c>
      <c r="SD100" s="13" t="s">
        <v>2067</v>
      </c>
      <c r="SF100" s="13" t="s">
        <v>2924</v>
      </c>
    </row>
    <row r="101" ht="14.25" customHeight="1" outlineLevel="1" spans="7:500">
      <c r="G101" s="55">
        <v>94</v>
      </c>
      <c r="H101" s="55" t="s">
        <v>42</v>
      </c>
      <c r="I101" s="55" t="s">
        <v>1607</v>
      </c>
      <c r="J101" s="55" t="s">
        <v>2925</v>
      </c>
      <c r="K101" s="55" t="s">
        <v>1249</v>
      </c>
      <c r="L101" s="55">
        <v>0.21</v>
      </c>
      <c r="X101" s="55">
        <v>94</v>
      </c>
      <c r="Y101" s="55" t="s">
        <v>1250</v>
      </c>
      <c r="Z101" s="55" t="s">
        <v>1470</v>
      </c>
      <c r="AA101" s="55">
        <v>12</v>
      </c>
      <c r="AB101" s="55">
        <v>0.15</v>
      </c>
      <c r="AD101" s="12">
        <v>94</v>
      </c>
      <c r="AE101" s="12" t="s">
        <v>1261</v>
      </c>
      <c r="AF101" s="12" t="s">
        <v>1881</v>
      </c>
      <c r="AG101" s="12" t="s">
        <v>2072</v>
      </c>
      <c r="AH101" s="12" t="s">
        <v>2894</v>
      </c>
      <c r="AX101" s="55">
        <v>94</v>
      </c>
      <c r="AY101" s="55" t="s">
        <v>42</v>
      </c>
      <c r="AZ101" s="55" t="s">
        <v>1251</v>
      </c>
      <c r="BA101" s="55">
        <v>41</v>
      </c>
      <c r="BB101" s="55">
        <v>41</v>
      </c>
      <c r="BC101" s="55" t="s">
        <v>1249</v>
      </c>
      <c r="BD101" s="55">
        <v>1.15</v>
      </c>
      <c r="CZ101" s="55">
        <v>94</v>
      </c>
      <c r="DA101" s="55" t="s">
        <v>1250</v>
      </c>
      <c r="DB101" s="55" t="s">
        <v>1251</v>
      </c>
      <c r="DC101" s="55">
        <v>3</v>
      </c>
      <c r="DD101" s="55" t="s">
        <v>1249</v>
      </c>
      <c r="DE101" s="55">
        <v>1</v>
      </c>
      <c r="DN101" s="55">
        <v>94</v>
      </c>
      <c r="DO101" s="55" t="s">
        <v>42</v>
      </c>
      <c r="DP101" s="55" t="s">
        <v>1259</v>
      </c>
      <c r="DQ101" s="55" t="s">
        <v>1260</v>
      </c>
      <c r="DR101" s="55" t="s">
        <v>1261</v>
      </c>
      <c r="DS101" s="55">
        <v>33409</v>
      </c>
      <c r="DT101" s="55">
        <v>10000</v>
      </c>
      <c r="DU101" s="55" t="s">
        <v>1249</v>
      </c>
      <c r="DV101" s="55">
        <v>1</v>
      </c>
      <c r="EM101" s="55">
        <v>94</v>
      </c>
      <c r="EN101" s="55" t="s">
        <v>1359</v>
      </c>
      <c r="EO101" s="55" t="s">
        <v>1251</v>
      </c>
      <c r="EP101" s="55">
        <v>6</v>
      </c>
      <c r="EQ101" s="55">
        <v>549</v>
      </c>
      <c r="ER101" s="55">
        <v>613</v>
      </c>
      <c r="ES101" s="55" t="s">
        <v>1249</v>
      </c>
      <c r="ET101" s="55">
        <v>1.7</v>
      </c>
      <c r="EV101" s="55">
        <v>94</v>
      </c>
      <c r="EW101" s="55" t="s">
        <v>42</v>
      </c>
      <c r="EX101" s="55" t="s">
        <v>1595</v>
      </c>
      <c r="EY101" s="55">
        <v>3</v>
      </c>
      <c r="EZ101" s="55">
        <v>1995</v>
      </c>
      <c r="FA101" s="55">
        <v>2999</v>
      </c>
      <c r="FB101" s="55" t="s">
        <v>1262</v>
      </c>
      <c r="FC101" s="55" t="s">
        <v>1249</v>
      </c>
      <c r="FD101" s="55">
        <v>0</v>
      </c>
      <c r="FF101" s="55">
        <v>94</v>
      </c>
      <c r="FG101" s="55" t="s">
        <v>42</v>
      </c>
      <c r="FH101" s="55" t="s">
        <v>1013</v>
      </c>
      <c r="FI101" s="55">
        <v>1</v>
      </c>
      <c r="FJ101" s="55">
        <v>2500</v>
      </c>
      <c r="FK101" s="55" t="s">
        <v>1249</v>
      </c>
      <c r="FL101" s="55">
        <v>0.3</v>
      </c>
      <c r="IW101" s="55">
        <v>94</v>
      </c>
      <c r="IX101" s="55" t="s">
        <v>1250</v>
      </c>
      <c r="IY101" s="55" t="s">
        <v>1738</v>
      </c>
      <c r="IZ101" s="55" t="s">
        <v>1314</v>
      </c>
      <c r="JA101" s="55">
        <v>750</v>
      </c>
      <c r="JW101" s="12">
        <v>94</v>
      </c>
      <c r="JX101" s="12" t="s">
        <v>627</v>
      </c>
      <c r="JY101" s="12" t="s">
        <v>1451</v>
      </c>
      <c r="KA101" s="12">
        <v>94</v>
      </c>
      <c r="KB101" s="12" t="s">
        <v>2075</v>
      </c>
      <c r="KC101" s="12">
        <v>0.45</v>
      </c>
      <c r="NU101" s="12" t="s">
        <v>2552</v>
      </c>
      <c r="NY101" s="12" t="s">
        <v>2694</v>
      </c>
      <c r="OE101" s="12" t="s">
        <v>1007</v>
      </c>
      <c r="OU101" s="12" t="s">
        <v>2568</v>
      </c>
      <c r="PS101" s="12" t="s">
        <v>2697</v>
      </c>
      <c r="PW101" s="12" t="s">
        <v>2628</v>
      </c>
      <c r="QU101" s="13" t="s">
        <v>2202</v>
      </c>
      <c r="QV101" s="13">
        <v>3.5</v>
      </c>
      <c r="RE101" s="13" t="s">
        <v>2552</v>
      </c>
      <c r="RG101" s="13" t="s">
        <v>2694</v>
      </c>
      <c r="RJ101" s="13" t="s">
        <v>1007</v>
      </c>
      <c r="RR101" s="13" t="s">
        <v>2926</v>
      </c>
      <c r="SD101" s="13" t="s">
        <v>2697</v>
      </c>
      <c r="SF101" s="13" t="s">
        <v>1936</v>
      </c>
    </row>
    <row r="102" ht="14.25" customHeight="1" outlineLevel="1" spans="7:500">
      <c r="G102" s="55">
        <v>95</v>
      </c>
      <c r="H102" s="55" t="s">
        <v>42</v>
      </c>
      <c r="I102" s="55" t="s">
        <v>1607</v>
      </c>
      <c r="J102" s="55" t="s">
        <v>1847</v>
      </c>
      <c r="K102" s="55" t="s">
        <v>1249</v>
      </c>
      <c r="L102" s="55">
        <v>0.21</v>
      </c>
      <c r="X102" s="55">
        <v>95</v>
      </c>
      <c r="Y102" s="55" t="s">
        <v>1250</v>
      </c>
      <c r="Z102" s="55" t="s">
        <v>1470</v>
      </c>
      <c r="AA102" s="55">
        <v>13</v>
      </c>
      <c r="AB102" s="55">
        <v>0.15</v>
      </c>
      <c r="AD102" s="12">
        <v>95</v>
      </c>
      <c r="AE102" s="12" t="s">
        <v>1261</v>
      </c>
      <c r="AF102" s="12" t="s">
        <v>1460</v>
      </c>
      <c r="AG102" s="12" t="s">
        <v>1022</v>
      </c>
      <c r="AH102" s="12" t="s">
        <v>2354</v>
      </c>
      <c r="AX102" s="55">
        <v>95</v>
      </c>
      <c r="AY102" s="55" t="s">
        <v>42</v>
      </c>
      <c r="AZ102" s="55" t="s">
        <v>1251</v>
      </c>
      <c r="BA102" s="55">
        <v>42</v>
      </c>
      <c r="BB102" s="55">
        <v>42</v>
      </c>
      <c r="BC102" s="55" t="s">
        <v>1249</v>
      </c>
      <c r="BD102" s="55">
        <v>1.15</v>
      </c>
      <c r="CZ102" s="55">
        <v>95</v>
      </c>
      <c r="DA102" s="55" t="s">
        <v>1250</v>
      </c>
      <c r="DB102" s="55" t="s">
        <v>1251</v>
      </c>
      <c r="DC102" s="55">
        <v>4</v>
      </c>
      <c r="DD102" s="55" t="s">
        <v>1249</v>
      </c>
      <c r="DE102" s="55">
        <v>1</v>
      </c>
      <c r="DN102" s="55">
        <v>95</v>
      </c>
      <c r="DO102" s="55" t="s">
        <v>42</v>
      </c>
      <c r="DP102" s="55" t="s">
        <v>1259</v>
      </c>
      <c r="DQ102" s="55" t="s">
        <v>1260</v>
      </c>
      <c r="DR102" s="55" t="s">
        <v>1261</v>
      </c>
      <c r="DS102" s="55">
        <v>33412</v>
      </c>
      <c r="DT102" s="55">
        <v>10000</v>
      </c>
      <c r="DU102" s="55" t="s">
        <v>1249</v>
      </c>
      <c r="DV102" s="55">
        <v>1</v>
      </c>
      <c r="EM102" s="55">
        <v>95</v>
      </c>
      <c r="EN102" s="55" t="s">
        <v>1359</v>
      </c>
      <c r="EO102" s="55" t="s">
        <v>1251</v>
      </c>
      <c r="EP102" s="55" t="s">
        <v>2031</v>
      </c>
      <c r="EQ102" s="55">
        <v>-1</v>
      </c>
      <c r="ER102" s="55">
        <v>-1</v>
      </c>
      <c r="ES102" s="55" t="s">
        <v>1249</v>
      </c>
      <c r="ET102" s="55">
        <v>1.42</v>
      </c>
      <c r="EV102" s="55">
        <v>95</v>
      </c>
      <c r="EW102" s="55" t="s">
        <v>42</v>
      </c>
      <c r="EX102" s="55" t="s">
        <v>1595</v>
      </c>
      <c r="EY102" s="55">
        <v>4</v>
      </c>
      <c r="EZ102" s="55">
        <v>0</v>
      </c>
      <c r="FA102" s="55">
        <v>1994</v>
      </c>
      <c r="FB102" s="55" t="s">
        <v>1262</v>
      </c>
      <c r="FC102" s="55" t="s">
        <v>1249</v>
      </c>
      <c r="FD102" s="55">
        <v>0</v>
      </c>
      <c r="FF102" s="55">
        <v>95</v>
      </c>
      <c r="FG102" s="55" t="s">
        <v>42</v>
      </c>
      <c r="FH102" s="55" t="s">
        <v>1013</v>
      </c>
      <c r="FI102" s="55">
        <v>1</v>
      </c>
      <c r="FJ102" s="55">
        <v>5000</v>
      </c>
      <c r="FK102" s="55" t="s">
        <v>1249</v>
      </c>
      <c r="FL102" s="55">
        <v>0.3</v>
      </c>
      <c r="IW102" s="55">
        <v>95</v>
      </c>
      <c r="IX102" s="55" t="s">
        <v>1250</v>
      </c>
      <c r="IY102" s="55" t="s">
        <v>1738</v>
      </c>
      <c r="IZ102" s="55" t="s">
        <v>1362</v>
      </c>
      <c r="JA102" s="55">
        <v>750</v>
      </c>
      <c r="JW102" s="12">
        <v>95</v>
      </c>
      <c r="JX102" s="12" t="s">
        <v>627</v>
      </c>
      <c r="JY102" s="12" t="s">
        <v>1493</v>
      </c>
      <c r="KA102" s="12">
        <v>95</v>
      </c>
      <c r="KB102" s="12" t="s">
        <v>2927</v>
      </c>
      <c r="KC102" s="12">
        <v>0.45</v>
      </c>
      <c r="NU102" s="12" t="s">
        <v>1955</v>
      </c>
      <c r="NY102" s="12" t="s">
        <v>2928</v>
      </c>
      <c r="OE102" s="12" t="s">
        <v>2929</v>
      </c>
      <c r="OU102" s="12" t="s">
        <v>2926</v>
      </c>
      <c r="PS102" s="12" t="s">
        <v>1855</v>
      </c>
      <c r="PW102" s="12" t="s">
        <v>2874</v>
      </c>
      <c r="QU102" s="13" t="s">
        <v>2223</v>
      </c>
      <c r="QV102" s="13">
        <v>3.5</v>
      </c>
      <c r="RE102" s="13" t="s">
        <v>1955</v>
      </c>
      <c r="RG102" s="13" t="s">
        <v>2928</v>
      </c>
      <c r="RJ102" s="13" t="s">
        <v>2929</v>
      </c>
      <c r="RR102" s="13" t="s">
        <v>1915</v>
      </c>
      <c r="SD102" s="13" t="s">
        <v>1855</v>
      </c>
      <c r="SF102" s="13" t="s">
        <v>2930</v>
      </c>
    </row>
    <row r="103" ht="14.25" customHeight="1" outlineLevel="1" spans="7:500">
      <c r="G103" s="55">
        <v>96</v>
      </c>
      <c r="H103" s="55" t="s">
        <v>42</v>
      </c>
      <c r="I103" s="55" t="s">
        <v>1607</v>
      </c>
      <c r="J103" s="55" t="s">
        <v>2510</v>
      </c>
      <c r="K103" s="55" t="s">
        <v>1249</v>
      </c>
      <c r="L103" s="56">
        <v>0.3675</v>
      </c>
      <c r="X103" s="55">
        <v>96</v>
      </c>
      <c r="Y103" s="55" t="s">
        <v>1250</v>
      </c>
      <c r="Z103" s="55" t="s">
        <v>1470</v>
      </c>
      <c r="AA103" s="55">
        <v>14</v>
      </c>
      <c r="AB103" s="55">
        <v>0.15</v>
      </c>
      <c r="AD103" s="12">
        <v>96</v>
      </c>
      <c r="AE103" s="12" t="s">
        <v>1261</v>
      </c>
      <c r="AF103" s="12" t="s">
        <v>1777</v>
      </c>
      <c r="AG103" s="12" t="s">
        <v>2072</v>
      </c>
      <c r="AH103" s="12" t="s">
        <v>2894</v>
      </c>
      <c r="AX103" s="55">
        <v>96</v>
      </c>
      <c r="AY103" s="55" t="s">
        <v>42</v>
      </c>
      <c r="AZ103" s="55" t="s">
        <v>1251</v>
      </c>
      <c r="BA103" s="55">
        <v>43</v>
      </c>
      <c r="BB103" s="55">
        <v>43</v>
      </c>
      <c r="BC103" s="55" t="s">
        <v>1249</v>
      </c>
      <c r="BD103" s="55">
        <v>1.15</v>
      </c>
      <c r="CZ103" s="55">
        <v>96</v>
      </c>
      <c r="DA103" s="55" t="s">
        <v>1250</v>
      </c>
      <c r="DB103" s="55" t="s">
        <v>1251</v>
      </c>
      <c r="DC103" s="55">
        <v>5</v>
      </c>
      <c r="DD103" s="55" t="s">
        <v>1249</v>
      </c>
      <c r="DE103" s="55">
        <v>1</v>
      </c>
      <c r="DN103" s="55">
        <v>96</v>
      </c>
      <c r="DO103" s="55" t="s">
        <v>42</v>
      </c>
      <c r="DP103" s="55" t="s">
        <v>1259</v>
      </c>
      <c r="DQ103" s="55" t="s">
        <v>1260</v>
      </c>
      <c r="DR103" s="55" t="s">
        <v>1261</v>
      </c>
      <c r="DS103" s="55">
        <v>33413</v>
      </c>
      <c r="DT103" s="55">
        <v>10000</v>
      </c>
      <c r="DU103" s="55" t="s">
        <v>1249</v>
      </c>
      <c r="DV103" s="55">
        <v>1</v>
      </c>
      <c r="EM103" s="55">
        <v>96</v>
      </c>
      <c r="EN103" s="55" t="s">
        <v>1359</v>
      </c>
      <c r="EO103" s="55" t="s">
        <v>1251</v>
      </c>
      <c r="EP103" s="55" t="s">
        <v>2051</v>
      </c>
      <c r="EQ103" s="55">
        <v>-1</v>
      </c>
      <c r="ER103" s="55">
        <v>-1</v>
      </c>
      <c r="ES103" s="55" t="s">
        <v>1249</v>
      </c>
      <c r="ET103" s="55">
        <v>1.42</v>
      </c>
      <c r="EV103" s="55">
        <v>96</v>
      </c>
      <c r="EW103" s="55" t="s">
        <v>42</v>
      </c>
      <c r="EX103" s="55" t="s">
        <v>1595</v>
      </c>
      <c r="EY103" s="55">
        <v>4</v>
      </c>
      <c r="EZ103" s="55">
        <v>1995</v>
      </c>
      <c r="FA103" s="55">
        <v>2999</v>
      </c>
      <c r="FB103" s="55" t="s">
        <v>1262</v>
      </c>
      <c r="FC103" s="55" t="s">
        <v>1249</v>
      </c>
      <c r="FD103" s="55">
        <v>0</v>
      </c>
      <c r="FF103" s="55">
        <v>96</v>
      </c>
      <c r="FG103" s="55" t="s">
        <v>42</v>
      </c>
      <c r="FH103" s="55" t="s">
        <v>1013</v>
      </c>
      <c r="FI103" s="55">
        <v>1</v>
      </c>
      <c r="FJ103" s="55">
        <v>10000</v>
      </c>
      <c r="FK103" s="55" t="s">
        <v>1249</v>
      </c>
      <c r="FL103" s="55">
        <v>0.3</v>
      </c>
      <c r="IW103" s="55">
        <v>96</v>
      </c>
      <c r="IX103" s="55" t="s">
        <v>1250</v>
      </c>
      <c r="IY103" s="55" t="s">
        <v>1738</v>
      </c>
      <c r="IZ103" s="55" t="s">
        <v>1407</v>
      </c>
      <c r="JA103" s="55">
        <v>750</v>
      </c>
      <c r="JW103" s="12">
        <v>96</v>
      </c>
      <c r="JX103" s="12" t="s">
        <v>627</v>
      </c>
      <c r="JY103" s="12" t="s">
        <v>1006</v>
      </c>
      <c r="KA103" s="12">
        <v>96</v>
      </c>
      <c r="KB103" s="12" t="s">
        <v>2931</v>
      </c>
      <c r="KC103" s="12">
        <v>0.45</v>
      </c>
      <c r="NU103" s="12" t="s">
        <v>1620</v>
      </c>
      <c r="OE103" s="12" t="s">
        <v>2897</v>
      </c>
      <c r="OU103" s="12" t="s">
        <v>1915</v>
      </c>
      <c r="PS103" s="12" t="s">
        <v>2932</v>
      </c>
      <c r="PW103" s="12" t="s">
        <v>2887</v>
      </c>
      <c r="QU103" s="13" t="s">
        <v>2933</v>
      </c>
      <c r="QV103" s="13">
        <v>3.5</v>
      </c>
      <c r="RE103" s="13" t="s">
        <v>1620</v>
      </c>
      <c r="RJ103" s="13" t="s">
        <v>2897</v>
      </c>
      <c r="RR103" s="13" t="s">
        <v>2905</v>
      </c>
      <c r="SD103" s="13" t="s">
        <v>2932</v>
      </c>
      <c r="SF103" s="13" t="s">
        <v>2934</v>
      </c>
    </row>
    <row r="104" ht="14.25" customHeight="1" outlineLevel="1" spans="7:500">
      <c r="G104" s="55">
        <v>97</v>
      </c>
      <c r="H104" s="55" t="s">
        <v>42</v>
      </c>
      <c r="I104" s="55" t="s">
        <v>2048</v>
      </c>
      <c r="J104" s="55" t="s">
        <v>2935</v>
      </c>
      <c r="K104" s="55" t="s">
        <v>1249</v>
      </c>
      <c r="L104" s="55">
        <v>0.21</v>
      </c>
      <c r="X104" s="55">
        <v>97</v>
      </c>
      <c r="Y104" s="55" t="s">
        <v>1250</v>
      </c>
      <c r="Z104" s="55" t="s">
        <v>1644</v>
      </c>
      <c r="AA104" s="55">
        <v>1</v>
      </c>
      <c r="AB104" s="55">
        <v>0.15</v>
      </c>
      <c r="AD104" s="12">
        <v>97</v>
      </c>
      <c r="AE104" s="12" t="s">
        <v>1261</v>
      </c>
      <c r="AF104" s="12" t="s">
        <v>2208</v>
      </c>
      <c r="AG104" s="12" t="s">
        <v>1022</v>
      </c>
      <c r="AH104" s="12" t="s">
        <v>2354</v>
      </c>
      <c r="AX104" s="55">
        <v>97</v>
      </c>
      <c r="AY104" s="55" t="s">
        <v>42</v>
      </c>
      <c r="AZ104" s="55" t="s">
        <v>1251</v>
      </c>
      <c r="BA104" s="55">
        <v>44</v>
      </c>
      <c r="BB104" s="55">
        <v>44</v>
      </c>
      <c r="BC104" s="55" t="s">
        <v>1249</v>
      </c>
      <c r="BD104" s="55">
        <v>1.15</v>
      </c>
      <c r="CZ104" s="55">
        <v>97</v>
      </c>
      <c r="DA104" s="55" t="s">
        <v>1250</v>
      </c>
      <c r="DB104" s="55" t="s">
        <v>1251</v>
      </c>
      <c r="DC104" s="55">
        <v>6</v>
      </c>
      <c r="DD104" s="55" t="s">
        <v>1249</v>
      </c>
      <c r="DE104" s="55">
        <v>1</v>
      </c>
      <c r="DN104" s="55">
        <v>97</v>
      </c>
      <c r="DO104" s="55" t="s">
        <v>42</v>
      </c>
      <c r="DP104" s="55" t="s">
        <v>1259</v>
      </c>
      <c r="DQ104" s="55" t="s">
        <v>1260</v>
      </c>
      <c r="DR104" s="55" t="s">
        <v>1261</v>
      </c>
      <c r="DS104" s="55">
        <v>33417</v>
      </c>
      <c r="DT104" s="55">
        <v>10000</v>
      </c>
      <c r="DU104" s="55" t="s">
        <v>1249</v>
      </c>
      <c r="DV104" s="55">
        <v>1</v>
      </c>
      <c r="EM104" s="55">
        <v>97</v>
      </c>
      <c r="EN104" s="55" t="s">
        <v>1359</v>
      </c>
      <c r="EO104" s="55" t="s">
        <v>1251</v>
      </c>
      <c r="EP104" s="55" t="s">
        <v>2076</v>
      </c>
      <c r="EQ104" s="55">
        <v>-1</v>
      </c>
      <c r="ER104" s="55">
        <v>-1</v>
      </c>
      <c r="ES104" s="55" t="s">
        <v>1249</v>
      </c>
      <c r="ET104" s="55">
        <v>1.42</v>
      </c>
      <c r="EV104" s="55">
        <v>97</v>
      </c>
      <c r="EW104" s="55" t="s">
        <v>42</v>
      </c>
      <c r="EX104" s="55" t="s">
        <v>1531</v>
      </c>
      <c r="EY104" s="55">
        <v>1</v>
      </c>
      <c r="EZ104" s="55">
        <v>0</v>
      </c>
      <c r="FA104" s="55">
        <v>1994</v>
      </c>
      <c r="FB104" s="55" t="s">
        <v>1262</v>
      </c>
      <c r="FC104" s="55" t="s">
        <v>1249</v>
      </c>
      <c r="FD104" s="55">
        <v>0</v>
      </c>
      <c r="FF104" s="55">
        <v>97</v>
      </c>
      <c r="FG104" s="55" t="s">
        <v>42</v>
      </c>
      <c r="FH104" s="55" t="s">
        <v>1013</v>
      </c>
      <c r="FI104" s="55">
        <v>1</v>
      </c>
      <c r="FJ104" s="55">
        <v>25000</v>
      </c>
      <c r="FK104" s="55" t="s">
        <v>1249</v>
      </c>
      <c r="FL104" s="55">
        <v>0.3</v>
      </c>
      <c r="IW104" s="55">
        <v>97</v>
      </c>
      <c r="IX104" s="55" t="s">
        <v>1250</v>
      </c>
      <c r="IY104" s="55" t="s">
        <v>1738</v>
      </c>
      <c r="IZ104" s="55" t="s">
        <v>1447</v>
      </c>
      <c r="JA104" s="55">
        <v>750</v>
      </c>
      <c r="JW104" s="12">
        <v>97</v>
      </c>
      <c r="JX104" s="12" t="s">
        <v>627</v>
      </c>
      <c r="JY104" s="12" t="s">
        <v>1571</v>
      </c>
      <c r="KA104" s="12">
        <v>97</v>
      </c>
      <c r="KB104" s="12" t="s">
        <v>2936</v>
      </c>
      <c r="KC104" s="12">
        <v>0.45</v>
      </c>
      <c r="NU104" s="12" t="s">
        <v>1591</v>
      </c>
      <c r="OE104" s="12" t="s">
        <v>2937</v>
      </c>
      <c r="OU104" s="12" t="s">
        <v>2938</v>
      </c>
      <c r="PS104" s="12" t="s">
        <v>2229</v>
      </c>
      <c r="PW104" s="12" t="s">
        <v>2126</v>
      </c>
      <c r="QU104" s="13" t="s">
        <v>2939</v>
      </c>
      <c r="QV104" s="13">
        <v>3.5</v>
      </c>
      <c r="RE104" s="13" t="s">
        <v>1591</v>
      </c>
      <c r="RJ104" s="13" t="s">
        <v>2937</v>
      </c>
      <c r="RR104" s="13" t="s">
        <v>2938</v>
      </c>
      <c r="SD104" s="13" t="s">
        <v>2229</v>
      </c>
      <c r="SF104" s="13" t="s">
        <v>2940</v>
      </c>
    </row>
    <row r="105" ht="14.25" customHeight="1" outlineLevel="1" spans="7:500">
      <c r="G105" s="55">
        <v>98</v>
      </c>
      <c r="H105" s="55" t="s">
        <v>42</v>
      </c>
      <c r="I105" s="55" t="s">
        <v>2048</v>
      </c>
      <c r="J105" s="55" t="s">
        <v>2941</v>
      </c>
      <c r="K105" s="55" t="s">
        <v>1249</v>
      </c>
      <c r="L105" s="55">
        <v>0.25</v>
      </c>
      <c r="X105" s="55">
        <v>98</v>
      </c>
      <c r="Y105" s="55" t="s">
        <v>1250</v>
      </c>
      <c r="Z105" s="55" t="s">
        <v>1644</v>
      </c>
      <c r="AA105" s="55">
        <v>2</v>
      </c>
      <c r="AB105" s="55">
        <v>0.15</v>
      </c>
      <c r="AD105" s="12">
        <v>98</v>
      </c>
      <c r="AE105" s="12" t="s">
        <v>1261</v>
      </c>
      <c r="AF105" s="12" t="s">
        <v>2234</v>
      </c>
      <c r="AG105" s="12" t="s">
        <v>2072</v>
      </c>
      <c r="AH105" s="12" t="s">
        <v>2894</v>
      </c>
      <c r="AX105" s="55">
        <v>98</v>
      </c>
      <c r="AY105" s="55" t="s">
        <v>42</v>
      </c>
      <c r="AZ105" s="55" t="s">
        <v>1251</v>
      </c>
      <c r="BA105" s="55">
        <v>45</v>
      </c>
      <c r="BB105" s="55">
        <v>45</v>
      </c>
      <c r="BC105" s="55" t="s">
        <v>1249</v>
      </c>
      <c r="BD105" s="55">
        <v>1.15</v>
      </c>
      <c r="CZ105" s="55">
        <v>98</v>
      </c>
      <c r="DA105" s="55" t="s">
        <v>1250</v>
      </c>
      <c r="DB105" s="55" t="s">
        <v>1251</v>
      </c>
      <c r="DC105" s="55">
        <v>7</v>
      </c>
      <c r="DD105" s="55" t="s">
        <v>1249</v>
      </c>
      <c r="DE105" s="55">
        <v>1.1</v>
      </c>
      <c r="DN105" s="55">
        <v>98</v>
      </c>
      <c r="DO105" s="55" t="s">
        <v>42</v>
      </c>
      <c r="DP105" s="55" t="s">
        <v>1259</v>
      </c>
      <c r="DQ105" s="55" t="s">
        <v>1260</v>
      </c>
      <c r="DR105" s="55" t="s">
        <v>1261</v>
      </c>
      <c r="DS105" s="55">
        <v>33424</v>
      </c>
      <c r="DT105" s="55">
        <v>10000</v>
      </c>
      <c r="DU105" s="55" t="s">
        <v>1249</v>
      </c>
      <c r="DV105" s="55">
        <v>1</v>
      </c>
      <c r="EM105" s="55">
        <v>98</v>
      </c>
      <c r="EN105" s="55" t="s">
        <v>1359</v>
      </c>
      <c r="EO105" s="55" t="s">
        <v>1251</v>
      </c>
      <c r="EP105" s="55" t="s">
        <v>2093</v>
      </c>
      <c r="EQ105" s="55">
        <v>-1</v>
      </c>
      <c r="ER105" s="55">
        <v>-1</v>
      </c>
      <c r="ES105" s="55" t="s">
        <v>1249</v>
      </c>
      <c r="ET105" s="55">
        <v>1.42</v>
      </c>
      <c r="EV105" s="55">
        <v>98</v>
      </c>
      <c r="EW105" s="55" t="s">
        <v>42</v>
      </c>
      <c r="EX105" s="55" t="s">
        <v>1531</v>
      </c>
      <c r="EY105" s="55">
        <v>1</v>
      </c>
      <c r="EZ105" s="55">
        <v>1995</v>
      </c>
      <c r="FA105" s="55">
        <v>2999</v>
      </c>
      <c r="FB105" s="55" t="s">
        <v>1262</v>
      </c>
      <c r="FC105" s="55" t="s">
        <v>1249</v>
      </c>
      <c r="FD105" s="55">
        <v>0</v>
      </c>
      <c r="FF105" s="55">
        <v>98</v>
      </c>
      <c r="FG105" s="55" t="s">
        <v>42</v>
      </c>
      <c r="FH105" s="55" t="s">
        <v>1013</v>
      </c>
      <c r="FI105" s="55">
        <v>1</v>
      </c>
      <c r="FJ105" s="55">
        <v>50000</v>
      </c>
      <c r="FK105" s="55" t="s">
        <v>1249</v>
      </c>
      <c r="FL105" s="55">
        <v>0.3</v>
      </c>
      <c r="IW105" s="55">
        <v>98</v>
      </c>
      <c r="IX105" s="55" t="s">
        <v>1250</v>
      </c>
      <c r="IY105" s="55" t="s">
        <v>1738</v>
      </c>
      <c r="IZ105" s="55" t="s">
        <v>1487</v>
      </c>
      <c r="JA105" s="55">
        <v>750</v>
      </c>
      <c r="JW105" s="12">
        <v>98</v>
      </c>
      <c r="JX105" s="12" t="s">
        <v>627</v>
      </c>
      <c r="JY105" s="12" t="s">
        <v>1609</v>
      </c>
      <c r="KA105" s="12">
        <v>98</v>
      </c>
      <c r="KB105" s="12" t="s">
        <v>2942</v>
      </c>
      <c r="KC105" s="12">
        <v>0.45</v>
      </c>
      <c r="NU105" s="12" t="s">
        <v>2393</v>
      </c>
      <c r="OE105" s="12" t="s">
        <v>2943</v>
      </c>
      <c r="OU105" s="12" t="s">
        <v>2627</v>
      </c>
      <c r="PS105" s="12" t="s">
        <v>2944</v>
      </c>
      <c r="PW105" s="12" t="s">
        <v>2713</v>
      </c>
      <c r="QU105" s="13" t="s">
        <v>1737</v>
      </c>
      <c r="QV105" s="13">
        <v>3.5</v>
      </c>
      <c r="RE105" s="13" t="s">
        <v>2393</v>
      </c>
      <c r="RJ105" s="13" t="s">
        <v>2943</v>
      </c>
      <c r="RR105" s="13" t="s">
        <v>2627</v>
      </c>
      <c r="SD105" s="13" t="s">
        <v>2944</v>
      </c>
      <c r="SF105" s="13" t="s">
        <v>2945</v>
      </c>
    </row>
    <row r="106" ht="14.25" customHeight="1" outlineLevel="1" spans="7:500">
      <c r="G106" s="55">
        <v>99</v>
      </c>
      <c r="H106" s="55" t="s">
        <v>42</v>
      </c>
      <c r="I106" s="55" t="s">
        <v>2048</v>
      </c>
      <c r="J106" s="55" t="s">
        <v>2946</v>
      </c>
      <c r="K106" s="55" t="s">
        <v>1249</v>
      </c>
      <c r="L106" s="55">
        <v>0.25</v>
      </c>
      <c r="X106" s="55">
        <v>99</v>
      </c>
      <c r="Y106" s="55" t="s">
        <v>1250</v>
      </c>
      <c r="Z106" s="55" t="s">
        <v>1644</v>
      </c>
      <c r="AA106" s="55">
        <v>3</v>
      </c>
      <c r="AB106" s="55">
        <v>0.15</v>
      </c>
      <c r="AD106" s="12">
        <v>99</v>
      </c>
      <c r="AE106" s="12" t="s">
        <v>1261</v>
      </c>
      <c r="AF106" s="12" t="s">
        <v>2373</v>
      </c>
      <c r="AG106" s="12" t="s">
        <v>1022</v>
      </c>
      <c r="AH106" s="12" t="s">
        <v>2354</v>
      </c>
      <c r="AX106" s="55">
        <v>99</v>
      </c>
      <c r="AY106" s="55" t="s">
        <v>42</v>
      </c>
      <c r="AZ106" s="55" t="s">
        <v>1251</v>
      </c>
      <c r="BA106" s="55">
        <v>46</v>
      </c>
      <c r="BB106" s="55">
        <v>46</v>
      </c>
      <c r="BC106" s="55" t="s">
        <v>1249</v>
      </c>
      <c r="BD106" s="55">
        <v>1.15</v>
      </c>
      <c r="CZ106" s="55">
        <v>99</v>
      </c>
      <c r="DA106" s="55" t="s">
        <v>1250</v>
      </c>
      <c r="DB106" s="55" t="s">
        <v>1251</v>
      </c>
      <c r="DC106" s="55">
        <v>8</v>
      </c>
      <c r="DD106" s="55" t="s">
        <v>1249</v>
      </c>
      <c r="DE106" s="55">
        <v>1.2</v>
      </c>
      <c r="DN106" s="55">
        <v>99</v>
      </c>
      <c r="DO106" s="55" t="s">
        <v>42</v>
      </c>
      <c r="DP106" s="55" t="s">
        <v>1259</v>
      </c>
      <c r="DQ106" s="55" t="s">
        <v>1260</v>
      </c>
      <c r="DR106" s="55" t="s">
        <v>1261</v>
      </c>
      <c r="DS106" s="55">
        <v>33426</v>
      </c>
      <c r="DT106" s="55">
        <v>10000</v>
      </c>
      <c r="DU106" s="55" t="s">
        <v>1249</v>
      </c>
      <c r="DV106" s="55">
        <v>1</v>
      </c>
      <c r="EM106" s="55">
        <v>99</v>
      </c>
      <c r="EN106" s="55" t="s">
        <v>1359</v>
      </c>
      <c r="EO106" s="55" t="s">
        <v>1251</v>
      </c>
      <c r="EP106" s="55" t="s">
        <v>2116</v>
      </c>
      <c r="EQ106" s="55">
        <v>-1</v>
      </c>
      <c r="ER106" s="55">
        <v>-1</v>
      </c>
      <c r="ES106" s="55" t="s">
        <v>1249</v>
      </c>
      <c r="ET106" s="55">
        <v>1.42</v>
      </c>
      <c r="EV106" s="55">
        <v>99</v>
      </c>
      <c r="EW106" s="55" t="s">
        <v>42</v>
      </c>
      <c r="EX106" s="55" t="s">
        <v>1531</v>
      </c>
      <c r="EY106" s="55">
        <v>2</v>
      </c>
      <c r="EZ106" s="55">
        <v>0</v>
      </c>
      <c r="FA106" s="55">
        <v>1994</v>
      </c>
      <c r="FB106" s="55" t="s">
        <v>1262</v>
      </c>
      <c r="FC106" s="55" t="s">
        <v>1249</v>
      </c>
      <c r="FD106" s="55">
        <v>0</v>
      </c>
      <c r="FF106" s="55">
        <v>99</v>
      </c>
      <c r="FG106" s="55" t="s">
        <v>42</v>
      </c>
      <c r="FH106" s="55" t="s">
        <v>1013</v>
      </c>
      <c r="FI106" s="55">
        <v>1</v>
      </c>
      <c r="FJ106" s="55">
        <v>80000</v>
      </c>
      <c r="FK106" s="55" t="s">
        <v>1249</v>
      </c>
      <c r="FL106" s="55">
        <v>0.3</v>
      </c>
      <c r="IW106" s="55">
        <v>99</v>
      </c>
      <c r="IX106" s="55" t="s">
        <v>1250</v>
      </c>
      <c r="IY106" s="55" t="s">
        <v>2016</v>
      </c>
      <c r="IZ106" s="55" t="s">
        <v>1266</v>
      </c>
      <c r="JA106" s="55">
        <v>500</v>
      </c>
      <c r="JW106" s="12">
        <v>99</v>
      </c>
      <c r="JX106" s="12" t="s">
        <v>627</v>
      </c>
      <c r="JY106" s="12" t="s">
        <v>1469</v>
      </c>
      <c r="KA106" s="12">
        <v>99</v>
      </c>
      <c r="KB106" s="12" t="s">
        <v>2947</v>
      </c>
      <c r="KC106" s="12">
        <v>0.4</v>
      </c>
      <c r="NU106" s="12" t="s">
        <v>2948</v>
      </c>
      <c r="OU106" s="12" t="s">
        <v>1379</v>
      </c>
      <c r="PS106" s="12" t="s">
        <v>2949</v>
      </c>
      <c r="PW106" s="12" t="s">
        <v>2913</v>
      </c>
      <c r="QU106" s="13" t="s">
        <v>2447</v>
      </c>
      <c r="QV106" s="13">
        <v>2.5</v>
      </c>
      <c r="RE106" s="13" t="s">
        <v>2948</v>
      </c>
      <c r="RR106" s="13" t="s">
        <v>1379</v>
      </c>
      <c r="SD106" s="13" t="s">
        <v>2949</v>
      </c>
      <c r="SF106" s="13" t="s">
        <v>2950</v>
      </c>
    </row>
    <row r="107" ht="14.25" customHeight="1" outlineLevel="1" spans="7:500">
      <c r="G107" s="55">
        <v>100</v>
      </c>
      <c r="H107" s="55" t="s">
        <v>42</v>
      </c>
      <c r="I107" s="55" t="s">
        <v>2048</v>
      </c>
      <c r="J107" s="55" t="s">
        <v>1871</v>
      </c>
      <c r="K107" s="55" t="s">
        <v>1249</v>
      </c>
      <c r="L107" s="56">
        <v>0.2625</v>
      </c>
      <c r="X107" s="55">
        <v>100</v>
      </c>
      <c r="Y107" s="55" t="s">
        <v>1250</v>
      </c>
      <c r="Z107" s="55" t="s">
        <v>1644</v>
      </c>
      <c r="AA107" s="55">
        <v>4</v>
      </c>
      <c r="AB107" s="55">
        <v>0.15</v>
      </c>
      <c r="AD107" s="12">
        <v>100</v>
      </c>
      <c r="AE107" s="12" t="s">
        <v>1261</v>
      </c>
      <c r="AF107" s="12" t="s">
        <v>2171</v>
      </c>
      <c r="AG107" s="12" t="s">
        <v>2072</v>
      </c>
      <c r="AH107" s="12" t="s">
        <v>2894</v>
      </c>
      <c r="AX107" s="55">
        <v>100</v>
      </c>
      <c r="AY107" s="55" t="s">
        <v>42</v>
      </c>
      <c r="AZ107" s="55" t="s">
        <v>1251</v>
      </c>
      <c r="BA107" s="55">
        <v>47</v>
      </c>
      <c r="BB107" s="55">
        <v>47</v>
      </c>
      <c r="BC107" s="55" t="s">
        <v>1249</v>
      </c>
      <c r="BD107" s="55">
        <v>1.15</v>
      </c>
      <c r="CZ107" s="55">
        <v>100</v>
      </c>
      <c r="DA107" s="55" t="s">
        <v>1250</v>
      </c>
      <c r="DB107" s="55" t="s">
        <v>1251</v>
      </c>
      <c r="DC107" s="55">
        <v>9</v>
      </c>
      <c r="DD107" s="55" t="s">
        <v>1249</v>
      </c>
      <c r="DE107" s="55">
        <v>1.4</v>
      </c>
      <c r="DN107" s="55">
        <v>100</v>
      </c>
      <c r="DO107" s="55" t="s">
        <v>42</v>
      </c>
      <c r="DP107" s="55" t="s">
        <v>1259</v>
      </c>
      <c r="DQ107" s="55" t="s">
        <v>1260</v>
      </c>
      <c r="DR107" s="55" t="s">
        <v>1261</v>
      </c>
      <c r="DS107" s="55">
        <v>33427</v>
      </c>
      <c r="DT107" s="55">
        <v>10000</v>
      </c>
      <c r="DU107" s="55" t="s">
        <v>1249</v>
      </c>
      <c r="DV107" s="55">
        <v>1</v>
      </c>
      <c r="EM107" s="55">
        <v>100</v>
      </c>
      <c r="EN107" s="55" t="s">
        <v>1359</v>
      </c>
      <c r="EO107" s="55" t="s">
        <v>1251</v>
      </c>
      <c r="EP107" s="55" t="s">
        <v>2140</v>
      </c>
      <c r="EQ107" s="55">
        <v>-1</v>
      </c>
      <c r="ER107" s="55">
        <v>-1</v>
      </c>
      <c r="ES107" s="55" t="s">
        <v>1249</v>
      </c>
      <c r="ET107" s="55">
        <v>1.41</v>
      </c>
      <c r="EV107" s="55">
        <v>100</v>
      </c>
      <c r="EW107" s="55" t="s">
        <v>42</v>
      </c>
      <c r="EX107" s="55" t="s">
        <v>1531</v>
      </c>
      <c r="EY107" s="55">
        <v>2</v>
      </c>
      <c r="EZ107" s="55">
        <v>1995</v>
      </c>
      <c r="FA107" s="55">
        <v>2999</v>
      </c>
      <c r="FB107" s="55" t="s">
        <v>1262</v>
      </c>
      <c r="FC107" s="55" t="s">
        <v>1249</v>
      </c>
      <c r="FD107" s="55">
        <v>0</v>
      </c>
      <c r="FF107" s="55">
        <v>100</v>
      </c>
      <c r="FG107" s="55" t="s">
        <v>42</v>
      </c>
      <c r="FH107" s="55" t="s">
        <v>1013</v>
      </c>
      <c r="FI107" s="55">
        <v>1</v>
      </c>
      <c r="FJ107" s="55">
        <v>130000</v>
      </c>
      <c r="FK107" s="55" t="s">
        <v>1249</v>
      </c>
      <c r="FL107" s="55">
        <v>0.3</v>
      </c>
      <c r="IW107" s="55">
        <v>100</v>
      </c>
      <c r="IX107" s="55" t="s">
        <v>1250</v>
      </c>
      <c r="IY107" s="55" t="s">
        <v>2016</v>
      </c>
      <c r="IZ107" s="55" t="s">
        <v>1314</v>
      </c>
      <c r="JA107" s="55">
        <v>500</v>
      </c>
      <c r="JW107" s="12">
        <v>100</v>
      </c>
      <c r="JX107" s="12" t="s">
        <v>627</v>
      </c>
      <c r="JY107" s="12" t="s">
        <v>1682</v>
      </c>
      <c r="KA107" s="12">
        <v>100</v>
      </c>
      <c r="KB107" s="12" t="s">
        <v>2951</v>
      </c>
      <c r="KC107" s="12">
        <v>0.4</v>
      </c>
      <c r="NU107" s="12" t="s">
        <v>2388</v>
      </c>
      <c r="OU107" s="12" t="s">
        <v>2952</v>
      </c>
      <c r="PS107" s="12" t="s">
        <v>2122</v>
      </c>
      <c r="PW107" s="12" t="s">
        <v>2924</v>
      </c>
      <c r="QU107" s="13" t="s">
        <v>2709</v>
      </c>
      <c r="QV107" s="13">
        <v>2.5</v>
      </c>
      <c r="RE107" s="13" t="s">
        <v>2388</v>
      </c>
      <c r="RR107" s="13" t="s">
        <v>2952</v>
      </c>
      <c r="SD107" s="13" t="s">
        <v>2122</v>
      </c>
      <c r="SF107" s="13" t="s">
        <v>2528</v>
      </c>
    </row>
    <row r="108" ht="14.25" customHeight="1" outlineLevel="1" spans="7:500">
      <c r="G108" s="55">
        <v>101</v>
      </c>
      <c r="H108" s="55" t="s">
        <v>42</v>
      </c>
      <c r="I108" s="55" t="s">
        <v>2048</v>
      </c>
      <c r="J108" s="55" t="s">
        <v>2527</v>
      </c>
      <c r="K108" s="55" t="s">
        <v>1249</v>
      </c>
      <c r="L108" s="56">
        <v>0.294</v>
      </c>
      <c r="X108" s="55">
        <v>101</v>
      </c>
      <c r="Y108" s="55" t="s">
        <v>1250</v>
      </c>
      <c r="Z108" s="55" t="s">
        <v>1644</v>
      </c>
      <c r="AA108" s="55">
        <v>5</v>
      </c>
      <c r="AB108" s="55">
        <v>0.15</v>
      </c>
      <c r="AD108" s="12">
        <v>101</v>
      </c>
      <c r="AE108" s="12" t="s">
        <v>1261</v>
      </c>
      <c r="AF108" s="12" t="s">
        <v>2593</v>
      </c>
      <c r="AG108" s="12" t="s">
        <v>1022</v>
      </c>
      <c r="AH108" s="12" t="s">
        <v>2354</v>
      </c>
      <c r="AX108" s="55">
        <v>101</v>
      </c>
      <c r="AY108" s="55" t="s">
        <v>42</v>
      </c>
      <c r="AZ108" s="55" t="s">
        <v>1251</v>
      </c>
      <c r="BA108" s="55">
        <v>48</v>
      </c>
      <c r="BB108" s="55">
        <v>48</v>
      </c>
      <c r="BC108" s="55" t="s">
        <v>1249</v>
      </c>
      <c r="BD108" s="55">
        <v>1.15</v>
      </c>
      <c r="DN108" s="55">
        <v>101</v>
      </c>
      <c r="DO108" s="55" t="s">
        <v>42</v>
      </c>
      <c r="DP108" s="55" t="s">
        <v>1259</v>
      </c>
      <c r="DQ108" s="55" t="s">
        <v>1260</v>
      </c>
      <c r="DR108" s="55" t="s">
        <v>1261</v>
      </c>
      <c r="DS108" s="55">
        <v>33428</v>
      </c>
      <c r="DT108" s="55">
        <v>10000</v>
      </c>
      <c r="DU108" s="55" t="s">
        <v>1249</v>
      </c>
      <c r="DV108" s="55">
        <v>1</v>
      </c>
      <c r="EM108" s="55">
        <v>101</v>
      </c>
      <c r="EN108" s="55" t="s">
        <v>1359</v>
      </c>
      <c r="EO108" s="55" t="s">
        <v>1251</v>
      </c>
      <c r="EP108" s="55" t="s">
        <v>2161</v>
      </c>
      <c r="EQ108" s="55">
        <v>-1</v>
      </c>
      <c r="ER108" s="55">
        <v>-1</v>
      </c>
      <c r="ES108" s="55" t="s">
        <v>1249</v>
      </c>
      <c r="ET108" s="55">
        <v>1.42</v>
      </c>
      <c r="EV108" s="55">
        <v>101</v>
      </c>
      <c r="EW108" s="55" t="s">
        <v>42</v>
      </c>
      <c r="EX108" s="55" t="s">
        <v>1701</v>
      </c>
      <c r="EY108" s="55">
        <v>1</v>
      </c>
      <c r="EZ108" s="55">
        <v>0</v>
      </c>
      <c r="FA108" s="55">
        <v>1994</v>
      </c>
      <c r="FB108" s="55" t="s">
        <v>1262</v>
      </c>
      <c r="FC108" s="55" t="s">
        <v>1249</v>
      </c>
      <c r="FD108" s="55">
        <v>0</v>
      </c>
      <c r="FF108" s="55">
        <v>101</v>
      </c>
      <c r="FG108" s="55" t="s">
        <v>42</v>
      </c>
      <c r="FH108" s="55" t="s">
        <v>1013</v>
      </c>
      <c r="FI108" s="55">
        <v>1</v>
      </c>
      <c r="FJ108" s="55">
        <v>260000</v>
      </c>
      <c r="FK108" s="55" t="s">
        <v>1249</v>
      </c>
      <c r="FL108" s="55">
        <v>0.3</v>
      </c>
      <c r="IW108" s="55">
        <v>101</v>
      </c>
      <c r="IX108" s="55" t="s">
        <v>1250</v>
      </c>
      <c r="IY108" s="55" t="s">
        <v>2016</v>
      </c>
      <c r="IZ108" s="55" t="s">
        <v>1362</v>
      </c>
      <c r="JA108" s="55">
        <v>500</v>
      </c>
      <c r="JW108" s="12">
        <v>101</v>
      </c>
      <c r="JX108" s="12" t="s">
        <v>627</v>
      </c>
      <c r="JY108" s="12" t="s">
        <v>1710</v>
      </c>
      <c r="KA108" s="12">
        <v>101</v>
      </c>
      <c r="KB108" s="12" t="s">
        <v>2542</v>
      </c>
      <c r="KC108" s="12">
        <v>0.8</v>
      </c>
      <c r="NU108" s="12" t="s">
        <v>2152</v>
      </c>
      <c r="OU108" s="12" t="s">
        <v>1669</v>
      </c>
      <c r="PS108" s="12" t="s">
        <v>1505</v>
      </c>
      <c r="PW108" s="12" t="s">
        <v>2934</v>
      </c>
      <c r="QU108" s="13" t="s">
        <v>2723</v>
      </c>
      <c r="QV108" s="13">
        <v>2.5</v>
      </c>
      <c r="RE108" s="13" t="s">
        <v>2152</v>
      </c>
      <c r="RR108" s="13" t="s">
        <v>1669</v>
      </c>
      <c r="SD108" s="13" t="s">
        <v>1505</v>
      </c>
      <c r="SF108" s="13" t="s">
        <v>1984</v>
      </c>
    </row>
    <row r="109" ht="14.25" customHeight="1" outlineLevel="1" spans="7:500">
      <c r="G109" s="55">
        <v>102</v>
      </c>
      <c r="H109" s="55" t="s">
        <v>42</v>
      </c>
      <c r="I109" s="55" t="s">
        <v>2048</v>
      </c>
      <c r="J109" s="55" t="s">
        <v>2895</v>
      </c>
      <c r="K109" s="55" t="s">
        <v>1249</v>
      </c>
      <c r="L109" s="56">
        <v>0.294</v>
      </c>
      <c r="X109" s="55">
        <v>102</v>
      </c>
      <c r="Y109" s="55" t="s">
        <v>1250</v>
      </c>
      <c r="Z109" s="55" t="s">
        <v>1644</v>
      </c>
      <c r="AA109" s="55">
        <v>6</v>
      </c>
      <c r="AB109" s="55">
        <v>0.15</v>
      </c>
      <c r="AD109" s="12">
        <v>102</v>
      </c>
      <c r="AE109" s="12" t="s">
        <v>1261</v>
      </c>
      <c r="AF109" s="12" t="s">
        <v>2288</v>
      </c>
      <c r="AG109" s="12" t="s">
        <v>2072</v>
      </c>
      <c r="AH109" s="12" t="s">
        <v>2894</v>
      </c>
      <c r="AX109" s="55">
        <v>102</v>
      </c>
      <c r="AY109" s="55" t="s">
        <v>42</v>
      </c>
      <c r="AZ109" s="55" t="s">
        <v>1251</v>
      </c>
      <c r="BA109" s="55">
        <v>49</v>
      </c>
      <c r="BB109" s="55">
        <v>49</v>
      </c>
      <c r="BC109" s="55" t="s">
        <v>1249</v>
      </c>
      <c r="BD109" s="55">
        <v>1.15</v>
      </c>
      <c r="DN109" s="55">
        <v>102</v>
      </c>
      <c r="DO109" s="55" t="s">
        <v>42</v>
      </c>
      <c r="DP109" s="55" t="s">
        <v>1259</v>
      </c>
      <c r="DQ109" s="55" t="s">
        <v>1260</v>
      </c>
      <c r="DR109" s="55" t="s">
        <v>1261</v>
      </c>
      <c r="DS109" s="55">
        <v>33430</v>
      </c>
      <c r="DT109" s="55">
        <v>10000</v>
      </c>
      <c r="DU109" s="55" t="s">
        <v>1249</v>
      </c>
      <c r="DV109" s="55">
        <v>1</v>
      </c>
      <c r="EM109" s="55">
        <v>102</v>
      </c>
      <c r="EN109" s="55" t="s">
        <v>1359</v>
      </c>
      <c r="EO109" s="55" t="s">
        <v>1515</v>
      </c>
      <c r="EP109" s="55" t="s">
        <v>161</v>
      </c>
      <c r="EQ109" s="55">
        <v>-1</v>
      </c>
      <c r="ER109" s="55">
        <v>-1</v>
      </c>
      <c r="ES109" s="55" t="s">
        <v>1249</v>
      </c>
      <c r="ET109" s="55">
        <v>0</v>
      </c>
      <c r="EV109" s="55">
        <v>102</v>
      </c>
      <c r="EW109" s="55" t="s">
        <v>42</v>
      </c>
      <c r="EX109" s="55" t="s">
        <v>1701</v>
      </c>
      <c r="EY109" s="55">
        <v>1</v>
      </c>
      <c r="EZ109" s="55">
        <v>1995</v>
      </c>
      <c r="FA109" s="55">
        <v>2999</v>
      </c>
      <c r="FB109" s="55" t="s">
        <v>1262</v>
      </c>
      <c r="FC109" s="55" t="s">
        <v>1249</v>
      </c>
      <c r="FD109" s="55">
        <v>0</v>
      </c>
      <c r="FF109" s="55">
        <v>102</v>
      </c>
      <c r="FG109" s="55" t="s">
        <v>42</v>
      </c>
      <c r="FH109" s="55" t="s">
        <v>1013</v>
      </c>
      <c r="FI109" s="55">
        <v>1</v>
      </c>
      <c r="FJ109" s="55">
        <v>400000</v>
      </c>
      <c r="FK109" s="55" t="s">
        <v>1249</v>
      </c>
      <c r="FL109" s="55">
        <v>0.3</v>
      </c>
      <c r="IW109" s="55">
        <v>102</v>
      </c>
      <c r="IX109" s="55" t="s">
        <v>1250</v>
      </c>
      <c r="IY109" s="55" t="s">
        <v>2016</v>
      </c>
      <c r="IZ109" s="55" t="s">
        <v>1407</v>
      </c>
      <c r="JA109" s="55">
        <v>500</v>
      </c>
      <c r="JW109" s="12">
        <v>102</v>
      </c>
      <c r="JX109" s="12" t="s">
        <v>627</v>
      </c>
      <c r="JY109" s="12" t="s">
        <v>1739</v>
      </c>
      <c r="KA109" s="12">
        <v>102</v>
      </c>
      <c r="KB109" s="12" t="s">
        <v>2953</v>
      </c>
      <c r="KC109" s="12">
        <v>0.8</v>
      </c>
      <c r="NU109" s="12" t="s">
        <v>2954</v>
      </c>
      <c r="OU109" s="12" t="s">
        <v>2501</v>
      </c>
      <c r="PS109" s="12" t="s">
        <v>2955</v>
      </c>
      <c r="PW109" s="12" t="s">
        <v>2940</v>
      </c>
      <c r="QU109" s="13" t="s">
        <v>2956</v>
      </c>
      <c r="QV109" s="13">
        <v>2.5</v>
      </c>
      <c r="RE109" s="13" t="s">
        <v>2954</v>
      </c>
      <c r="RR109" s="13" t="s">
        <v>2501</v>
      </c>
      <c r="SD109" s="13" t="s">
        <v>2955</v>
      </c>
      <c r="SF109" s="13" t="s">
        <v>2957</v>
      </c>
    </row>
    <row r="110" ht="14.25" customHeight="1" outlineLevel="1" spans="7:500">
      <c r="G110" s="55">
        <v>103</v>
      </c>
      <c r="H110" s="55" t="s">
        <v>42</v>
      </c>
      <c r="I110" s="55" t="s">
        <v>2048</v>
      </c>
      <c r="J110" s="55" t="s">
        <v>2958</v>
      </c>
      <c r="K110" s="55" t="s">
        <v>1249</v>
      </c>
      <c r="L110" s="56">
        <v>0.294</v>
      </c>
      <c r="X110" s="55">
        <v>103</v>
      </c>
      <c r="Y110" s="55" t="s">
        <v>1250</v>
      </c>
      <c r="Z110" s="55" t="s">
        <v>1644</v>
      </c>
      <c r="AA110" s="55">
        <v>7</v>
      </c>
      <c r="AB110" s="55">
        <v>0.15</v>
      </c>
      <c r="AD110" s="12">
        <v>103</v>
      </c>
      <c r="AE110" s="12" t="s">
        <v>1261</v>
      </c>
      <c r="AF110" s="12" t="s">
        <v>2727</v>
      </c>
      <c r="AG110" s="12" t="s">
        <v>1022</v>
      </c>
      <c r="AH110" s="12" t="s">
        <v>2354</v>
      </c>
      <c r="AX110" s="55">
        <v>103</v>
      </c>
      <c r="AY110" s="55" t="s">
        <v>42</v>
      </c>
      <c r="AZ110" s="55" t="s">
        <v>1251</v>
      </c>
      <c r="BA110" s="55">
        <v>50</v>
      </c>
      <c r="BB110" s="55">
        <v>50</v>
      </c>
      <c r="BC110" s="55" t="s">
        <v>1249</v>
      </c>
      <c r="BD110" s="55">
        <v>1.15</v>
      </c>
      <c r="DN110" s="55">
        <v>103</v>
      </c>
      <c r="DO110" s="55" t="s">
        <v>42</v>
      </c>
      <c r="DP110" s="55" t="s">
        <v>1259</v>
      </c>
      <c r="DQ110" s="55" t="s">
        <v>1260</v>
      </c>
      <c r="DR110" s="55" t="s">
        <v>1261</v>
      </c>
      <c r="DS110" s="55">
        <v>33431</v>
      </c>
      <c r="DT110" s="55">
        <v>10000</v>
      </c>
      <c r="DU110" s="55" t="s">
        <v>1249</v>
      </c>
      <c r="DV110" s="55">
        <v>1</v>
      </c>
      <c r="EM110" s="55">
        <v>103</v>
      </c>
      <c r="EN110" s="55" t="s">
        <v>1359</v>
      </c>
      <c r="EO110" s="55" t="s">
        <v>1729</v>
      </c>
      <c r="EP110" s="55" t="s">
        <v>161</v>
      </c>
      <c r="EQ110" s="55">
        <v>-1</v>
      </c>
      <c r="ER110" s="55">
        <v>-1</v>
      </c>
      <c r="ES110" s="55" t="s">
        <v>1249</v>
      </c>
      <c r="ET110" s="55">
        <v>0</v>
      </c>
      <c r="EV110" s="55">
        <v>103</v>
      </c>
      <c r="EW110" s="55" t="s">
        <v>42</v>
      </c>
      <c r="EX110" s="55" t="s">
        <v>1756</v>
      </c>
      <c r="EY110" s="55">
        <v>1</v>
      </c>
      <c r="EZ110" s="55">
        <v>0</v>
      </c>
      <c r="FA110" s="55">
        <v>1994</v>
      </c>
      <c r="FB110" s="55" t="s">
        <v>1361</v>
      </c>
      <c r="FC110" s="55" t="s">
        <v>1249</v>
      </c>
      <c r="FD110" s="55">
        <v>3.12</v>
      </c>
      <c r="FF110" s="55">
        <v>103</v>
      </c>
      <c r="FG110" s="55" t="s">
        <v>42</v>
      </c>
      <c r="FH110" s="55" t="s">
        <v>1013</v>
      </c>
      <c r="FI110" s="55">
        <v>1</v>
      </c>
      <c r="FJ110" s="55">
        <v>530000</v>
      </c>
      <c r="FK110" s="55" t="s">
        <v>1249</v>
      </c>
      <c r="FL110" s="55">
        <v>0.3</v>
      </c>
      <c r="IW110" s="55">
        <v>103</v>
      </c>
      <c r="IX110" s="55" t="s">
        <v>1250</v>
      </c>
      <c r="IY110" s="55" t="s">
        <v>2016</v>
      </c>
      <c r="IZ110" s="55" t="s">
        <v>1447</v>
      </c>
      <c r="JA110" s="55">
        <v>500</v>
      </c>
      <c r="JW110" s="12">
        <v>103</v>
      </c>
      <c r="JX110" s="12" t="s">
        <v>627</v>
      </c>
      <c r="JY110" s="12" t="s">
        <v>1767</v>
      </c>
      <c r="KA110" s="12">
        <v>103</v>
      </c>
      <c r="KB110" s="12" t="s">
        <v>2959</v>
      </c>
      <c r="KC110" s="12">
        <v>0.8</v>
      </c>
      <c r="NU110" s="12" t="s">
        <v>2586</v>
      </c>
      <c r="OU110" s="12" t="s">
        <v>1775</v>
      </c>
      <c r="PS110" s="12" t="s">
        <v>2960</v>
      </c>
      <c r="PW110" s="12" t="s">
        <v>2945</v>
      </c>
      <c r="QU110" s="13" t="s">
        <v>2961</v>
      </c>
      <c r="QV110" s="13">
        <v>2.5</v>
      </c>
      <c r="RE110" s="13" t="s">
        <v>2586</v>
      </c>
      <c r="RR110" s="13" t="s">
        <v>1775</v>
      </c>
      <c r="SD110" s="13" t="s">
        <v>2960</v>
      </c>
      <c r="SF110" s="13" t="s">
        <v>2266</v>
      </c>
    </row>
    <row r="111" ht="14.25" customHeight="1" outlineLevel="1" spans="7:500">
      <c r="G111" s="55">
        <v>104</v>
      </c>
      <c r="H111" s="55" t="s">
        <v>42</v>
      </c>
      <c r="I111" s="55" t="s">
        <v>2048</v>
      </c>
      <c r="J111" s="55" t="s">
        <v>2962</v>
      </c>
      <c r="K111" s="55" t="s">
        <v>1249</v>
      </c>
      <c r="L111" s="56">
        <v>0.378</v>
      </c>
      <c r="X111" s="55">
        <v>104</v>
      </c>
      <c r="Y111" s="55" t="s">
        <v>1250</v>
      </c>
      <c r="Z111" s="55" t="s">
        <v>1644</v>
      </c>
      <c r="AA111" s="55">
        <v>8</v>
      </c>
      <c r="AB111" s="55">
        <v>0.15</v>
      </c>
      <c r="AD111" s="12">
        <v>104</v>
      </c>
      <c r="AE111" s="12" t="s">
        <v>1261</v>
      </c>
      <c r="AF111" s="12" t="s">
        <v>1591</v>
      </c>
      <c r="AG111" s="12" t="s">
        <v>2072</v>
      </c>
      <c r="AH111" s="12" t="s">
        <v>2894</v>
      </c>
      <c r="AX111" s="55">
        <v>104</v>
      </c>
      <c r="AY111" s="55" t="s">
        <v>42</v>
      </c>
      <c r="AZ111" s="55" t="s">
        <v>1251</v>
      </c>
      <c r="BA111" s="55">
        <v>51</v>
      </c>
      <c r="BB111" s="55">
        <v>51</v>
      </c>
      <c r="BC111" s="55" t="s">
        <v>1249</v>
      </c>
      <c r="BD111" s="55">
        <v>1.2</v>
      </c>
      <c r="DN111" s="55">
        <v>104</v>
      </c>
      <c r="DO111" s="55" t="s">
        <v>42</v>
      </c>
      <c r="DP111" s="55" t="s">
        <v>1259</v>
      </c>
      <c r="DQ111" s="55" t="s">
        <v>1260</v>
      </c>
      <c r="DR111" s="55" t="s">
        <v>1261</v>
      </c>
      <c r="DS111" s="55">
        <v>33432</v>
      </c>
      <c r="DT111" s="55">
        <v>10000</v>
      </c>
      <c r="DU111" s="55" t="s">
        <v>1249</v>
      </c>
      <c r="DV111" s="55">
        <v>1</v>
      </c>
      <c r="EM111" s="55">
        <v>104</v>
      </c>
      <c r="EN111" s="55" t="s">
        <v>1359</v>
      </c>
      <c r="EO111" s="55" t="s">
        <v>1410</v>
      </c>
      <c r="EP111" s="55" t="s">
        <v>161</v>
      </c>
      <c r="EQ111" s="55">
        <v>-1</v>
      </c>
      <c r="ER111" s="55">
        <v>-1</v>
      </c>
      <c r="ES111" s="55" t="s">
        <v>1249</v>
      </c>
      <c r="ET111" s="55">
        <v>0</v>
      </c>
      <c r="EV111" s="55">
        <v>104</v>
      </c>
      <c r="EW111" s="55" t="s">
        <v>42</v>
      </c>
      <c r="EX111" s="55" t="s">
        <v>1756</v>
      </c>
      <c r="EY111" s="55">
        <v>1</v>
      </c>
      <c r="EZ111" s="55">
        <v>1995</v>
      </c>
      <c r="FA111" s="55">
        <v>2999</v>
      </c>
      <c r="FB111" s="55" t="s">
        <v>1361</v>
      </c>
      <c r="FC111" s="55" t="s">
        <v>1249</v>
      </c>
      <c r="FD111" s="55">
        <v>3.12</v>
      </c>
      <c r="FF111" s="55">
        <v>104</v>
      </c>
      <c r="FG111" s="55" t="s">
        <v>42</v>
      </c>
      <c r="FH111" s="55" t="s">
        <v>1013</v>
      </c>
      <c r="FI111" s="55">
        <v>1</v>
      </c>
      <c r="FJ111" s="55">
        <v>540000</v>
      </c>
      <c r="FK111" s="55" t="s">
        <v>1249</v>
      </c>
      <c r="FL111" s="55">
        <v>0.3</v>
      </c>
      <c r="IW111" s="55">
        <v>104</v>
      </c>
      <c r="IX111" s="55" t="s">
        <v>1250</v>
      </c>
      <c r="IY111" s="55" t="s">
        <v>2016</v>
      </c>
      <c r="IZ111" s="55" t="s">
        <v>1487</v>
      </c>
      <c r="JA111" s="55">
        <v>500</v>
      </c>
      <c r="JW111" s="12">
        <v>104</v>
      </c>
      <c r="JX111" s="12" t="s">
        <v>627</v>
      </c>
      <c r="JY111" s="12" t="s">
        <v>1793</v>
      </c>
      <c r="KA111" s="12">
        <v>104</v>
      </c>
      <c r="KB111" s="12" t="s">
        <v>2807</v>
      </c>
      <c r="KC111" s="12">
        <v>0.8</v>
      </c>
      <c r="NU111" s="12" t="s">
        <v>2963</v>
      </c>
      <c r="OU111" s="12" t="s">
        <v>1007</v>
      </c>
      <c r="PS111" s="12" t="s">
        <v>2964</v>
      </c>
      <c r="PW111" s="12" t="s">
        <v>2950</v>
      </c>
      <c r="QU111" s="13" t="s">
        <v>2965</v>
      </c>
      <c r="QV111" s="13">
        <v>2.5</v>
      </c>
      <c r="RE111" s="13" t="s">
        <v>2963</v>
      </c>
      <c r="RR111" s="13" t="s">
        <v>1007</v>
      </c>
      <c r="SD111" s="13" t="s">
        <v>2964</v>
      </c>
      <c r="SF111" s="13" t="s">
        <v>2009</v>
      </c>
    </row>
    <row r="112" ht="14.25" customHeight="1" outlineLevel="1" spans="7:500">
      <c r="G112" s="55">
        <v>105</v>
      </c>
      <c r="H112" s="55" t="s">
        <v>42</v>
      </c>
      <c r="I112" s="55" t="s">
        <v>1944</v>
      </c>
      <c r="J112" s="55" t="s">
        <v>2966</v>
      </c>
      <c r="K112" s="55" t="s">
        <v>1249</v>
      </c>
      <c r="L112" s="55">
        <v>0.42</v>
      </c>
      <c r="X112" s="55">
        <v>105</v>
      </c>
      <c r="Y112" s="55" t="s">
        <v>1250</v>
      </c>
      <c r="Z112" s="55" t="s">
        <v>1644</v>
      </c>
      <c r="AA112" s="55">
        <v>9</v>
      </c>
      <c r="AB112" s="55">
        <v>0.15</v>
      </c>
      <c r="AD112" s="12">
        <v>105</v>
      </c>
      <c r="AE112" s="12" t="s">
        <v>1261</v>
      </c>
      <c r="AF112" s="12" t="s">
        <v>2119</v>
      </c>
      <c r="AG112" s="12" t="s">
        <v>1022</v>
      </c>
      <c r="AH112" s="12" t="s">
        <v>2354</v>
      </c>
      <c r="AX112" s="55">
        <v>105</v>
      </c>
      <c r="AY112" s="55" t="s">
        <v>42</v>
      </c>
      <c r="AZ112" s="55" t="s">
        <v>1251</v>
      </c>
      <c r="BA112" s="55">
        <v>52</v>
      </c>
      <c r="BB112" s="55">
        <v>52</v>
      </c>
      <c r="BC112" s="55" t="s">
        <v>1249</v>
      </c>
      <c r="BD112" s="55">
        <v>1.2</v>
      </c>
      <c r="DN112" s="55">
        <v>105</v>
      </c>
      <c r="DO112" s="55" t="s">
        <v>42</v>
      </c>
      <c r="DP112" s="55" t="s">
        <v>1259</v>
      </c>
      <c r="DQ112" s="55" t="s">
        <v>1260</v>
      </c>
      <c r="DR112" s="55" t="s">
        <v>1261</v>
      </c>
      <c r="DS112" s="55">
        <v>33433</v>
      </c>
      <c r="DT112" s="55">
        <v>10000</v>
      </c>
      <c r="DU112" s="55" t="s">
        <v>1249</v>
      </c>
      <c r="DV112" s="55">
        <v>1</v>
      </c>
      <c r="EM112" s="55">
        <v>105</v>
      </c>
      <c r="EN112" s="55" t="s">
        <v>1359</v>
      </c>
      <c r="EO112" s="55" t="s">
        <v>1810</v>
      </c>
      <c r="EP112" s="55" t="s">
        <v>161</v>
      </c>
      <c r="EQ112" s="55">
        <v>-1</v>
      </c>
      <c r="ER112" s="55">
        <v>-1</v>
      </c>
      <c r="ES112" s="55" t="s">
        <v>1249</v>
      </c>
      <c r="ET112" s="55">
        <v>0</v>
      </c>
      <c r="EV112" s="55">
        <v>105</v>
      </c>
      <c r="EW112" s="55" t="s">
        <v>42</v>
      </c>
      <c r="EX112" s="55" t="s">
        <v>1756</v>
      </c>
      <c r="EY112" s="55">
        <v>2</v>
      </c>
      <c r="EZ112" s="55">
        <v>0</v>
      </c>
      <c r="FA112" s="55">
        <v>1994</v>
      </c>
      <c r="FB112" s="55" t="s">
        <v>1361</v>
      </c>
      <c r="FC112" s="55" t="s">
        <v>1249</v>
      </c>
      <c r="FD112" s="55">
        <v>2.94</v>
      </c>
      <c r="FF112" s="55">
        <v>105</v>
      </c>
      <c r="FG112" s="55" t="s">
        <v>42</v>
      </c>
      <c r="FH112" s="55" t="s">
        <v>960</v>
      </c>
      <c r="FI112" s="55">
        <v>1</v>
      </c>
      <c r="FJ112" s="55">
        <v>0</v>
      </c>
      <c r="FK112" s="55" t="s">
        <v>1249</v>
      </c>
      <c r="FL112" s="55">
        <v>0.3</v>
      </c>
      <c r="IW112" s="55">
        <v>105</v>
      </c>
      <c r="IX112" s="55" t="s">
        <v>1250</v>
      </c>
      <c r="IY112" s="55" t="s">
        <v>2016</v>
      </c>
      <c r="IZ112" s="55" t="s">
        <v>1529</v>
      </c>
      <c r="JA112" s="55">
        <v>500</v>
      </c>
      <c r="JW112" s="12">
        <v>105</v>
      </c>
      <c r="JX112" s="12" t="s">
        <v>627</v>
      </c>
      <c r="JY112" s="12" t="s">
        <v>1821</v>
      </c>
      <c r="KA112" s="12">
        <v>105</v>
      </c>
      <c r="KB112" s="12" t="s">
        <v>963</v>
      </c>
      <c r="KC112" s="12">
        <v>0.8</v>
      </c>
      <c r="NU112" s="12" t="s">
        <v>2195</v>
      </c>
      <c r="OU112" s="12" t="s">
        <v>1960</v>
      </c>
      <c r="PS112" s="12" t="s">
        <v>2967</v>
      </c>
      <c r="PW112" s="12" t="s">
        <v>2528</v>
      </c>
      <c r="QU112" s="13" t="s">
        <v>2968</v>
      </c>
      <c r="QV112" s="13">
        <v>2.5</v>
      </c>
      <c r="RE112" s="13" t="s">
        <v>2195</v>
      </c>
      <c r="RR112" s="13" t="s">
        <v>1960</v>
      </c>
      <c r="SD112" s="13" t="s">
        <v>2967</v>
      </c>
      <c r="SF112" s="13" t="s">
        <v>2969</v>
      </c>
    </row>
    <row r="113" ht="14.25" customHeight="1" outlineLevel="1" spans="7:500">
      <c r="G113" s="55">
        <v>106</v>
      </c>
      <c r="H113" s="55" t="s">
        <v>42</v>
      </c>
      <c r="I113" s="55" t="s">
        <v>2012</v>
      </c>
      <c r="J113" s="55" t="s">
        <v>2970</v>
      </c>
      <c r="K113" s="55" t="s">
        <v>1249</v>
      </c>
      <c r="L113" s="56">
        <v>0.336</v>
      </c>
      <c r="X113" s="55">
        <v>106</v>
      </c>
      <c r="Y113" s="55" t="s">
        <v>1250</v>
      </c>
      <c r="Z113" s="55" t="s">
        <v>1644</v>
      </c>
      <c r="AA113" s="55">
        <v>10</v>
      </c>
      <c r="AB113" s="55">
        <v>0.15</v>
      </c>
      <c r="AD113" s="12">
        <v>106</v>
      </c>
      <c r="AE113" s="12" t="s">
        <v>1261</v>
      </c>
      <c r="AF113" s="12" t="s">
        <v>2719</v>
      </c>
      <c r="AG113" s="12" t="s">
        <v>2072</v>
      </c>
      <c r="AH113" s="12" t="s">
        <v>2894</v>
      </c>
      <c r="AX113" s="55">
        <v>106</v>
      </c>
      <c r="AY113" s="55" t="s">
        <v>42</v>
      </c>
      <c r="AZ113" s="55" t="s">
        <v>1251</v>
      </c>
      <c r="BA113" s="55">
        <v>53</v>
      </c>
      <c r="BB113" s="55">
        <v>53</v>
      </c>
      <c r="BC113" s="55" t="s">
        <v>1249</v>
      </c>
      <c r="BD113" s="55">
        <v>1.2</v>
      </c>
      <c r="DN113" s="55">
        <v>106</v>
      </c>
      <c r="DO113" s="55" t="s">
        <v>42</v>
      </c>
      <c r="DP113" s="55" t="s">
        <v>1259</v>
      </c>
      <c r="DQ113" s="55" t="s">
        <v>1260</v>
      </c>
      <c r="DR113" s="55" t="s">
        <v>1261</v>
      </c>
      <c r="DS113" s="55">
        <v>33434</v>
      </c>
      <c r="DT113" s="55">
        <v>10000</v>
      </c>
      <c r="DU113" s="55" t="s">
        <v>1249</v>
      </c>
      <c r="DV113" s="55">
        <v>1</v>
      </c>
      <c r="EM113" s="55">
        <v>106</v>
      </c>
      <c r="EN113" s="55" t="s">
        <v>1246</v>
      </c>
      <c r="EO113" s="55" t="s">
        <v>1251</v>
      </c>
      <c r="EP113" s="55">
        <v>1</v>
      </c>
      <c r="EQ113" s="55">
        <v>835</v>
      </c>
      <c r="ER113" s="55">
        <v>997</v>
      </c>
      <c r="ES113" s="55" t="s">
        <v>1249</v>
      </c>
      <c r="ET113" s="55">
        <v>0.75</v>
      </c>
      <c r="EV113" s="55">
        <v>106</v>
      </c>
      <c r="EW113" s="55" t="s">
        <v>42</v>
      </c>
      <c r="EX113" s="55" t="s">
        <v>1756</v>
      </c>
      <c r="EY113" s="55">
        <v>2</v>
      </c>
      <c r="EZ113" s="55">
        <v>1995</v>
      </c>
      <c r="FA113" s="55">
        <v>2999</v>
      </c>
      <c r="FB113" s="55" t="s">
        <v>1361</v>
      </c>
      <c r="FC113" s="55" t="s">
        <v>1249</v>
      </c>
      <c r="FD113" s="55">
        <v>2.94</v>
      </c>
      <c r="FF113" s="55">
        <v>106</v>
      </c>
      <c r="FG113" s="55" t="s">
        <v>42</v>
      </c>
      <c r="FH113" s="55" t="s">
        <v>960</v>
      </c>
      <c r="FI113" s="55">
        <v>1</v>
      </c>
      <c r="FJ113" s="55">
        <v>1000</v>
      </c>
      <c r="FK113" s="55" t="s">
        <v>1249</v>
      </c>
      <c r="FL113" s="55">
        <v>0.3</v>
      </c>
      <c r="IW113" s="55">
        <v>106</v>
      </c>
      <c r="IX113" s="55" t="s">
        <v>1250</v>
      </c>
      <c r="IY113" s="55" t="s">
        <v>2016</v>
      </c>
      <c r="IZ113" s="55" t="s">
        <v>1567</v>
      </c>
      <c r="JA113" s="55">
        <v>500</v>
      </c>
      <c r="JW113" s="12">
        <v>106</v>
      </c>
      <c r="JX113" s="12" t="s">
        <v>627</v>
      </c>
      <c r="JY113" s="12" t="s">
        <v>938</v>
      </c>
      <c r="KA113" s="12">
        <v>106</v>
      </c>
      <c r="KB113" s="12" t="s">
        <v>1471</v>
      </c>
      <c r="KC113" s="12">
        <v>0.7</v>
      </c>
      <c r="NU113" s="12" t="s">
        <v>1937</v>
      </c>
      <c r="OU113" s="12" t="s">
        <v>2531</v>
      </c>
      <c r="PS113" s="12" t="s">
        <v>1952</v>
      </c>
      <c r="PW113" s="12" t="s">
        <v>2957</v>
      </c>
      <c r="QU113" s="13" t="s">
        <v>1765</v>
      </c>
      <c r="QV113" s="13">
        <v>2.5</v>
      </c>
      <c r="RE113" s="13" t="s">
        <v>1937</v>
      </c>
      <c r="RR113" s="13" t="s">
        <v>2531</v>
      </c>
      <c r="SD113" s="13" t="s">
        <v>1952</v>
      </c>
      <c r="SF113" s="13" t="s">
        <v>2027</v>
      </c>
    </row>
    <row r="114" ht="14.25" customHeight="1" outlineLevel="1" spans="7:500">
      <c r="G114" s="55">
        <v>107</v>
      </c>
      <c r="H114" s="55" t="s">
        <v>42</v>
      </c>
      <c r="I114" s="55" t="s">
        <v>1490</v>
      </c>
      <c r="J114" s="55" t="s">
        <v>2543</v>
      </c>
      <c r="K114" s="55" t="s">
        <v>1249</v>
      </c>
      <c r="L114" s="56">
        <v>0.2</v>
      </c>
      <c r="X114" s="55">
        <v>107</v>
      </c>
      <c r="Y114" s="55" t="s">
        <v>1250</v>
      </c>
      <c r="Z114" s="55" t="s">
        <v>1644</v>
      </c>
      <c r="AA114" s="55">
        <v>11</v>
      </c>
      <c r="AB114" s="55">
        <v>0.15</v>
      </c>
      <c r="AD114" s="12">
        <v>107</v>
      </c>
      <c r="AE114" s="12" t="s">
        <v>1261</v>
      </c>
      <c r="AF114" s="12" t="s">
        <v>2883</v>
      </c>
      <c r="AG114" s="12" t="s">
        <v>1022</v>
      </c>
      <c r="AH114" s="12" t="s">
        <v>2354</v>
      </c>
      <c r="AX114" s="55">
        <v>107</v>
      </c>
      <c r="AY114" s="55" t="s">
        <v>42</v>
      </c>
      <c r="AZ114" s="55" t="s">
        <v>1251</v>
      </c>
      <c r="BA114" s="55">
        <v>54</v>
      </c>
      <c r="BB114" s="55">
        <v>54</v>
      </c>
      <c r="BC114" s="55" t="s">
        <v>1249</v>
      </c>
      <c r="BD114" s="55">
        <v>1.2</v>
      </c>
      <c r="DN114" s="55">
        <v>107</v>
      </c>
      <c r="DO114" s="55" t="s">
        <v>42</v>
      </c>
      <c r="DP114" s="55" t="s">
        <v>1259</v>
      </c>
      <c r="DQ114" s="55" t="s">
        <v>1260</v>
      </c>
      <c r="DR114" s="55" t="s">
        <v>1261</v>
      </c>
      <c r="DS114" s="55">
        <v>33435</v>
      </c>
      <c r="DT114" s="55">
        <v>10000</v>
      </c>
      <c r="DU114" s="55" t="s">
        <v>1249</v>
      </c>
      <c r="DV114" s="55">
        <v>1</v>
      </c>
      <c r="EM114" s="55">
        <v>107</v>
      </c>
      <c r="EN114" s="55" t="s">
        <v>1246</v>
      </c>
      <c r="EO114" s="55" t="s">
        <v>1251</v>
      </c>
      <c r="EP114" s="55">
        <v>1</v>
      </c>
      <c r="EQ114" s="55">
        <v>799</v>
      </c>
      <c r="ER114" s="55">
        <v>834</v>
      </c>
      <c r="ES114" s="55" t="s">
        <v>1249</v>
      </c>
      <c r="ET114" s="55">
        <v>0.8</v>
      </c>
      <c r="EV114" s="55">
        <v>107</v>
      </c>
      <c r="EW114" s="55" t="s">
        <v>42</v>
      </c>
      <c r="EX114" s="55" t="s">
        <v>1756</v>
      </c>
      <c r="EY114" s="55">
        <v>3</v>
      </c>
      <c r="EZ114" s="55">
        <v>0</v>
      </c>
      <c r="FA114" s="55">
        <v>1994</v>
      </c>
      <c r="FB114" s="55" t="s">
        <v>1262</v>
      </c>
      <c r="FC114" s="55" t="s">
        <v>1249</v>
      </c>
      <c r="FD114" s="55">
        <v>0</v>
      </c>
      <c r="FF114" s="55">
        <v>107</v>
      </c>
      <c r="FG114" s="55" t="s">
        <v>42</v>
      </c>
      <c r="FH114" s="55" t="s">
        <v>960</v>
      </c>
      <c r="FI114" s="55">
        <v>1</v>
      </c>
      <c r="FJ114" s="55">
        <v>2500</v>
      </c>
      <c r="FK114" s="55" t="s">
        <v>1249</v>
      </c>
      <c r="FL114" s="55">
        <v>0.3</v>
      </c>
      <c r="IW114" s="55">
        <v>107</v>
      </c>
      <c r="IX114" s="55" t="s">
        <v>1250</v>
      </c>
      <c r="IY114" s="55" t="s">
        <v>2016</v>
      </c>
      <c r="IZ114" s="55" t="s">
        <v>1870</v>
      </c>
      <c r="JA114" s="55">
        <v>500</v>
      </c>
      <c r="JW114" s="12">
        <v>107</v>
      </c>
      <c r="JX114" s="12" t="s">
        <v>627</v>
      </c>
      <c r="JY114" s="12" t="s">
        <v>1692</v>
      </c>
      <c r="KA114" s="12">
        <v>107</v>
      </c>
      <c r="KB114" s="12" t="s">
        <v>1757</v>
      </c>
      <c r="KC114" s="12">
        <v>0.75</v>
      </c>
      <c r="NU114" s="12" t="s">
        <v>2448</v>
      </c>
      <c r="OU114" s="12" t="s">
        <v>2910</v>
      </c>
      <c r="PS114" s="12" t="s">
        <v>1539</v>
      </c>
      <c r="PW114" s="12" t="s">
        <v>2266</v>
      </c>
      <c r="QU114" s="13" t="s">
        <v>2465</v>
      </c>
      <c r="QV114" s="13">
        <v>2.5</v>
      </c>
      <c r="RE114" s="13" t="s">
        <v>2448</v>
      </c>
      <c r="RR114" s="13" t="s">
        <v>2910</v>
      </c>
      <c r="SD114" s="13" t="s">
        <v>1539</v>
      </c>
      <c r="SF114" s="13" t="s">
        <v>2971</v>
      </c>
    </row>
    <row r="115" ht="14.25" customHeight="1" outlineLevel="1" spans="7:500">
      <c r="G115" s="55">
        <v>108</v>
      </c>
      <c r="H115" s="55" t="s">
        <v>42</v>
      </c>
      <c r="I115" s="55" t="s">
        <v>1490</v>
      </c>
      <c r="J115" s="55" t="s">
        <v>2898</v>
      </c>
      <c r="K115" s="55" t="s">
        <v>1249</v>
      </c>
      <c r="L115" s="56">
        <v>0.2</v>
      </c>
      <c r="X115" s="55">
        <v>108</v>
      </c>
      <c r="Y115" s="55" t="s">
        <v>1250</v>
      </c>
      <c r="Z115" s="55" t="s">
        <v>1644</v>
      </c>
      <c r="AA115" s="55">
        <v>12</v>
      </c>
      <c r="AB115" s="55">
        <v>0.15</v>
      </c>
      <c r="AD115" s="12">
        <v>108</v>
      </c>
      <c r="AE115" s="12" t="s">
        <v>1261</v>
      </c>
      <c r="AF115" s="12" t="s">
        <v>1379</v>
      </c>
      <c r="AG115" s="12" t="s">
        <v>2072</v>
      </c>
      <c r="AH115" s="12" t="s">
        <v>2894</v>
      </c>
      <c r="AX115" s="55">
        <v>108</v>
      </c>
      <c r="AY115" s="55" t="s">
        <v>42</v>
      </c>
      <c r="AZ115" s="55" t="s">
        <v>1251</v>
      </c>
      <c r="BA115" s="55">
        <v>55</v>
      </c>
      <c r="BB115" s="55">
        <v>55</v>
      </c>
      <c r="BC115" s="55" t="s">
        <v>1249</v>
      </c>
      <c r="BD115" s="55">
        <v>1.2</v>
      </c>
      <c r="DN115" s="55">
        <v>108</v>
      </c>
      <c r="DO115" s="55" t="s">
        <v>42</v>
      </c>
      <c r="DP115" s="55" t="s">
        <v>1259</v>
      </c>
      <c r="DQ115" s="55" t="s">
        <v>1260</v>
      </c>
      <c r="DR115" s="55" t="s">
        <v>1261</v>
      </c>
      <c r="DS115" s="55">
        <v>33436</v>
      </c>
      <c r="DT115" s="55">
        <v>10000</v>
      </c>
      <c r="DU115" s="55" t="s">
        <v>1249</v>
      </c>
      <c r="DV115" s="55">
        <v>1</v>
      </c>
      <c r="EM115" s="55">
        <v>108</v>
      </c>
      <c r="EN115" s="55" t="s">
        <v>1246</v>
      </c>
      <c r="EO115" s="55" t="s">
        <v>1251</v>
      </c>
      <c r="EP115" s="55">
        <v>1</v>
      </c>
      <c r="EQ115" s="55">
        <v>769</v>
      </c>
      <c r="ER115" s="55">
        <v>798</v>
      </c>
      <c r="ES115" s="55" t="s">
        <v>1249</v>
      </c>
      <c r="ET115" s="55">
        <v>0.85</v>
      </c>
      <c r="EV115" s="55">
        <v>108</v>
      </c>
      <c r="EW115" s="55" t="s">
        <v>42</v>
      </c>
      <c r="EX115" s="55" t="s">
        <v>1756</v>
      </c>
      <c r="EY115" s="55">
        <v>3</v>
      </c>
      <c r="EZ115" s="55">
        <v>1995</v>
      </c>
      <c r="FA115" s="55">
        <v>2999</v>
      </c>
      <c r="FB115" s="55" t="s">
        <v>1262</v>
      </c>
      <c r="FC115" s="55" t="s">
        <v>1249</v>
      </c>
      <c r="FD115" s="55">
        <v>0</v>
      </c>
      <c r="FF115" s="55">
        <v>108</v>
      </c>
      <c r="FG115" s="55" t="s">
        <v>42</v>
      </c>
      <c r="FH115" s="55" t="s">
        <v>960</v>
      </c>
      <c r="FI115" s="55">
        <v>1</v>
      </c>
      <c r="FJ115" s="55">
        <v>5000</v>
      </c>
      <c r="FK115" s="55" t="s">
        <v>1249</v>
      </c>
      <c r="FL115" s="55">
        <v>0.3</v>
      </c>
      <c r="IW115" s="55">
        <v>108</v>
      </c>
      <c r="IX115" s="55" t="s">
        <v>1250</v>
      </c>
      <c r="IY115" s="55" t="s">
        <v>2016</v>
      </c>
      <c r="IZ115" s="55" t="s">
        <v>1893</v>
      </c>
      <c r="JA115" s="55">
        <v>500</v>
      </c>
      <c r="JW115" s="12">
        <v>108</v>
      </c>
      <c r="JX115" s="12" t="s">
        <v>627</v>
      </c>
      <c r="JY115" s="12" t="s">
        <v>1895</v>
      </c>
      <c r="KA115" s="12">
        <v>108</v>
      </c>
      <c r="KB115" s="12" t="s">
        <v>1964</v>
      </c>
      <c r="KC115" s="12">
        <v>0.8</v>
      </c>
      <c r="NU115" s="12" t="s">
        <v>1933</v>
      </c>
      <c r="OU115" s="12" t="s">
        <v>2835</v>
      </c>
      <c r="PS115" s="12" t="s">
        <v>2972</v>
      </c>
      <c r="PW115" s="12" t="s">
        <v>2969</v>
      </c>
      <c r="QU115" s="13" t="s">
        <v>2871</v>
      </c>
      <c r="QV115" s="13">
        <v>2.5</v>
      </c>
      <c r="RE115" s="13" t="s">
        <v>1933</v>
      </c>
      <c r="RR115" s="13" t="s">
        <v>2835</v>
      </c>
      <c r="SD115" s="13" t="s">
        <v>2972</v>
      </c>
      <c r="SF115" s="13" t="s">
        <v>1281</v>
      </c>
    </row>
    <row r="116" ht="14.25" customHeight="1" outlineLevel="1" spans="7:500">
      <c r="G116" s="55">
        <v>109</v>
      </c>
      <c r="H116" s="55" t="s">
        <v>42</v>
      </c>
      <c r="I116" s="55" t="s">
        <v>1490</v>
      </c>
      <c r="J116" s="55" t="s">
        <v>2973</v>
      </c>
      <c r="K116" s="55" t="s">
        <v>1249</v>
      </c>
      <c r="L116" s="55">
        <v>0.21</v>
      </c>
      <c r="X116" s="55">
        <v>109</v>
      </c>
      <c r="Y116" s="55" t="s">
        <v>1250</v>
      </c>
      <c r="Z116" s="55" t="s">
        <v>1644</v>
      </c>
      <c r="AA116" s="55">
        <v>13</v>
      </c>
      <c r="AB116" s="55">
        <v>0.15</v>
      </c>
      <c r="AD116" s="12">
        <v>109</v>
      </c>
      <c r="AE116" s="12" t="s">
        <v>1261</v>
      </c>
      <c r="AF116" s="12" t="s">
        <v>1955</v>
      </c>
      <c r="AG116" s="12" t="s">
        <v>1022</v>
      </c>
      <c r="AH116" s="12" t="s">
        <v>2354</v>
      </c>
      <c r="AX116" s="55">
        <v>109</v>
      </c>
      <c r="AY116" s="55" t="s">
        <v>42</v>
      </c>
      <c r="AZ116" s="55" t="s">
        <v>1251</v>
      </c>
      <c r="BA116" s="55">
        <v>56</v>
      </c>
      <c r="BB116" s="55">
        <v>56</v>
      </c>
      <c r="BC116" s="55" t="s">
        <v>1249</v>
      </c>
      <c r="BD116" s="55">
        <v>1.2</v>
      </c>
      <c r="DN116" s="55">
        <v>109</v>
      </c>
      <c r="DO116" s="55" t="s">
        <v>42</v>
      </c>
      <c r="DP116" s="55" t="s">
        <v>1259</v>
      </c>
      <c r="DQ116" s="55" t="s">
        <v>1260</v>
      </c>
      <c r="DR116" s="55" t="s">
        <v>1261</v>
      </c>
      <c r="DS116" s="55">
        <v>33437</v>
      </c>
      <c r="DT116" s="55">
        <v>10000</v>
      </c>
      <c r="DU116" s="55" t="s">
        <v>1249</v>
      </c>
      <c r="DV116" s="55">
        <v>1</v>
      </c>
      <c r="EM116" s="55">
        <v>109</v>
      </c>
      <c r="EN116" s="55" t="s">
        <v>1246</v>
      </c>
      <c r="EO116" s="55" t="s">
        <v>1251</v>
      </c>
      <c r="EP116" s="55">
        <v>1</v>
      </c>
      <c r="EQ116" s="55">
        <v>741</v>
      </c>
      <c r="ER116" s="55">
        <v>768</v>
      </c>
      <c r="ES116" s="55" t="s">
        <v>1249</v>
      </c>
      <c r="ET116" s="55">
        <v>0.9</v>
      </c>
      <c r="EV116" s="55">
        <v>109</v>
      </c>
      <c r="EW116" s="55" t="s">
        <v>42</v>
      </c>
      <c r="EX116" s="55" t="s">
        <v>1410</v>
      </c>
      <c r="EY116" s="55">
        <v>1</v>
      </c>
      <c r="EZ116" s="55">
        <v>0</v>
      </c>
      <c r="FA116" s="55">
        <v>1994</v>
      </c>
      <c r="FB116" s="55" t="s">
        <v>1361</v>
      </c>
      <c r="FC116" s="55" t="s">
        <v>1249</v>
      </c>
      <c r="FD116" s="55">
        <v>2.5</v>
      </c>
      <c r="FF116" s="55">
        <v>109</v>
      </c>
      <c r="FG116" s="55" t="s">
        <v>42</v>
      </c>
      <c r="FH116" s="55" t="s">
        <v>960</v>
      </c>
      <c r="FI116" s="55">
        <v>1</v>
      </c>
      <c r="FJ116" s="55">
        <v>10000</v>
      </c>
      <c r="FK116" s="55" t="s">
        <v>1249</v>
      </c>
      <c r="FL116" s="55">
        <v>0.3</v>
      </c>
      <c r="IW116" s="55">
        <v>109</v>
      </c>
      <c r="IX116" s="55" t="s">
        <v>1250</v>
      </c>
      <c r="IY116" s="55" t="s">
        <v>2016</v>
      </c>
      <c r="IZ116" s="55" t="s">
        <v>1917</v>
      </c>
      <c r="JA116" s="55">
        <v>500</v>
      </c>
      <c r="JW116" s="12">
        <v>109</v>
      </c>
      <c r="JX116" s="12" t="s">
        <v>627</v>
      </c>
      <c r="JY116" s="12" t="s">
        <v>1381</v>
      </c>
      <c r="KA116" s="12">
        <v>109</v>
      </c>
      <c r="KB116" s="12" t="s">
        <v>2136</v>
      </c>
      <c r="KC116" s="12">
        <v>0.8</v>
      </c>
      <c r="NU116" s="12" t="s">
        <v>2528</v>
      </c>
      <c r="PS116" s="12" t="s">
        <v>2974</v>
      </c>
      <c r="PW116" s="12" t="s">
        <v>2971</v>
      </c>
      <c r="QU116" s="13" t="s">
        <v>2975</v>
      </c>
      <c r="QV116" s="13">
        <v>2.5</v>
      </c>
      <c r="RE116" s="13" t="s">
        <v>2528</v>
      </c>
      <c r="SD116" s="13" t="s">
        <v>2974</v>
      </c>
      <c r="SF116" s="13" t="s">
        <v>2483</v>
      </c>
    </row>
    <row r="117" ht="14.25" customHeight="1" outlineLevel="1" spans="7:500">
      <c r="G117" s="55">
        <v>110</v>
      </c>
      <c r="H117" s="55" t="s">
        <v>42</v>
      </c>
      <c r="I117" s="55" t="s">
        <v>1490</v>
      </c>
      <c r="J117" s="55" t="s">
        <v>2976</v>
      </c>
      <c r="K117" s="55" t="s">
        <v>1249</v>
      </c>
      <c r="L117" s="55">
        <v>0.21</v>
      </c>
      <c r="X117" s="55">
        <v>110</v>
      </c>
      <c r="Y117" s="55" t="s">
        <v>1250</v>
      </c>
      <c r="Z117" s="55" t="s">
        <v>1644</v>
      </c>
      <c r="AA117" s="55">
        <v>14</v>
      </c>
      <c r="AB117" s="55">
        <v>0.15</v>
      </c>
      <c r="AD117" s="12">
        <v>110</v>
      </c>
      <c r="AE117" s="12" t="s">
        <v>1261</v>
      </c>
      <c r="AF117" s="12" t="s">
        <v>1007</v>
      </c>
      <c r="AG117" s="12" t="s">
        <v>2072</v>
      </c>
      <c r="AH117" s="12" t="s">
        <v>2894</v>
      </c>
      <c r="AX117" s="55">
        <v>110</v>
      </c>
      <c r="AY117" s="55" t="s">
        <v>42</v>
      </c>
      <c r="AZ117" s="55" t="s">
        <v>1251</v>
      </c>
      <c r="BA117" s="55">
        <v>57</v>
      </c>
      <c r="BB117" s="55">
        <v>57</v>
      </c>
      <c r="BC117" s="55" t="s">
        <v>1249</v>
      </c>
      <c r="BD117" s="55">
        <v>1.2</v>
      </c>
      <c r="DN117" s="55">
        <v>110</v>
      </c>
      <c r="DO117" s="55" t="s">
        <v>42</v>
      </c>
      <c r="DP117" s="55" t="s">
        <v>1259</v>
      </c>
      <c r="DQ117" s="55" t="s">
        <v>1260</v>
      </c>
      <c r="DR117" s="55" t="s">
        <v>1261</v>
      </c>
      <c r="DS117" s="55">
        <v>33441</v>
      </c>
      <c r="DT117" s="55">
        <v>10000</v>
      </c>
      <c r="DU117" s="55" t="s">
        <v>1249</v>
      </c>
      <c r="DV117" s="55">
        <v>1</v>
      </c>
      <c r="EM117" s="55">
        <v>110</v>
      </c>
      <c r="EN117" s="55" t="s">
        <v>1246</v>
      </c>
      <c r="EO117" s="55" t="s">
        <v>1251</v>
      </c>
      <c r="EP117" s="55">
        <v>1</v>
      </c>
      <c r="EQ117" s="55">
        <v>0</v>
      </c>
      <c r="ER117" s="55">
        <v>548</v>
      </c>
      <c r="ES117" s="55" t="s">
        <v>1249</v>
      </c>
      <c r="ET117" s="55">
        <v>4</v>
      </c>
      <c r="EV117" s="55">
        <v>110</v>
      </c>
      <c r="EW117" s="55" t="s">
        <v>42</v>
      </c>
      <c r="EX117" s="55" t="s">
        <v>1410</v>
      </c>
      <c r="EY117" s="55">
        <v>1</v>
      </c>
      <c r="EZ117" s="55">
        <v>1995</v>
      </c>
      <c r="FA117" s="55">
        <v>2999</v>
      </c>
      <c r="FB117" s="55" t="s">
        <v>1361</v>
      </c>
      <c r="FC117" s="55" t="s">
        <v>1249</v>
      </c>
      <c r="FD117" s="55">
        <v>2.5</v>
      </c>
      <c r="FF117" s="55">
        <v>110</v>
      </c>
      <c r="FG117" s="55" t="s">
        <v>42</v>
      </c>
      <c r="FH117" s="55" t="s">
        <v>960</v>
      </c>
      <c r="FI117" s="55">
        <v>1</v>
      </c>
      <c r="FJ117" s="55">
        <v>25000</v>
      </c>
      <c r="FK117" s="55" t="s">
        <v>1249</v>
      </c>
      <c r="FL117" s="55">
        <v>0.3</v>
      </c>
      <c r="IW117" s="55">
        <v>110</v>
      </c>
      <c r="IX117" s="55" t="s">
        <v>1250</v>
      </c>
      <c r="IY117" s="55" t="s">
        <v>2016</v>
      </c>
      <c r="IZ117" s="55" t="s">
        <v>1943</v>
      </c>
      <c r="JA117" s="55">
        <v>500</v>
      </c>
      <c r="JW117" s="12">
        <v>110</v>
      </c>
      <c r="JX117" s="12" t="s">
        <v>627</v>
      </c>
      <c r="JY117" s="12" t="s">
        <v>1748</v>
      </c>
      <c r="KA117" s="12">
        <v>110</v>
      </c>
      <c r="KB117" s="12" t="s">
        <v>2287</v>
      </c>
      <c r="KC117" s="12">
        <v>0.8</v>
      </c>
      <c r="NU117" s="12" t="s">
        <v>2216</v>
      </c>
      <c r="PS117" s="12" t="s">
        <v>2977</v>
      </c>
      <c r="PW117" s="12" t="s">
        <v>1281</v>
      </c>
      <c r="QU117" s="13" t="s">
        <v>2978</v>
      </c>
      <c r="QV117" s="13">
        <v>2.5</v>
      </c>
      <c r="RE117" s="13" t="s">
        <v>2216</v>
      </c>
      <c r="SD117" s="13" t="s">
        <v>2977</v>
      </c>
      <c r="SF117" s="13" t="s">
        <v>2045</v>
      </c>
    </row>
    <row r="118" ht="14.25" customHeight="1" outlineLevel="1" spans="7:500">
      <c r="G118" s="55">
        <v>111</v>
      </c>
      <c r="H118" s="55" t="s">
        <v>42</v>
      </c>
      <c r="I118" s="55" t="s">
        <v>1490</v>
      </c>
      <c r="J118" s="55" t="s">
        <v>2979</v>
      </c>
      <c r="K118" s="55" t="s">
        <v>1249</v>
      </c>
      <c r="L118" s="56">
        <v>0.3675</v>
      </c>
      <c r="X118" s="55">
        <v>111</v>
      </c>
      <c r="Y118" s="55" t="s">
        <v>1250</v>
      </c>
      <c r="Z118" s="55" t="s">
        <v>1644</v>
      </c>
      <c r="AA118" s="55">
        <v>15</v>
      </c>
      <c r="AB118" s="55">
        <v>0.15</v>
      </c>
      <c r="AD118" s="12">
        <v>111</v>
      </c>
      <c r="AE118" s="12" t="s">
        <v>1261</v>
      </c>
      <c r="AF118" s="12" t="s">
        <v>2963</v>
      </c>
      <c r="AG118" s="12" t="s">
        <v>1022</v>
      </c>
      <c r="AH118" s="12" t="s">
        <v>2354</v>
      </c>
      <c r="AX118" s="55">
        <v>111</v>
      </c>
      <c r="AY118" s="55" t="s">
        <v>42</v>
      </c>
      <c r="AZ118" s="55" t="s">
        <v>1251</v>
      </c>
      <c r="BA118" s="55">
        <v>58</v>
      </c>
      <c r="BB118" s="55">
        <v>58</v>
      </c>
      <c r="BC118" s="55" t="s">
        <v>1249</v>
      </c>
      <c r="BD118" s="55">
        <v>1.2</v>
      </c>
      <c r="DN118" s="55">
        <v>111</v>
      </c>
      <c r="DO118" s="55" t="s">
        <v>42</v>
      </c>
      <c r="DP118" s="55" t="s">
        <v>1259</v>
      </c>
      <c r="DQ118" s="55" t="s">
        <v>1260</v>
      </c>
      <c r="DR118" s="55" t="s">
        <v>1261</v>
      </c>
      <c r="DS118" s="55">
        <v>33442</v>
      </c>
      <c r="DT118" s="55">
        <v>10000</v>
      </c>
      <c r="DU118" s="55" t="s">
        <v>1249</v>
      </c>
      <c r="DV118" s="55">
        <v>1</v>
      </c>
      <c r="EM118" s="55">
        <v>111</v>
      </c>
      <c r="EN118" s="55" t="s">
        <v>1246</v>
      </c>
      <c r="EO118" s="55" t="s">
        <v>1251</v>
      </c>
      <c r="EP118" s="55">
        <v>1</v>
      </c>
      <c r="EQ118" s="55">
        <v>713</v>
      </c>
      <c r="ER118" s="55">
        <v>740</v>
      </c>
      <c r="ES118" s="55" t="s">
        <v>1249</v>
      </c>
      <c r="ET118" s="55">
        <v>1</v>
      </c>
      <c r="EV118" s="55">
        <v>111</v>
      </c>
      <c r="EW118" s="55" t="s">
        <v>42</v>
      </c>
      <c r="EX118" s="55" t="s">
        <v>1410</v>
      </c>
      <c r="EY118" s="55">
        <v>2</v>
      </c>
      <c r="EZ118" s="55">
        <v>0</v>
      </c>
      <c r="FA118" s="55">
        <v>1994</v>
      </c>
      <c r="FB118" s="55" t="s">
        <v>1361</v>
      </c>
      <c r="FC118" s="55" t="s">
        <v>1249</v>
      </c>
      <c r="FD118" s="55">
        <v>2.5</v>
      </c>
      <c r="FF118" s="55">
        <v>111</v>
      </c>
      <c r="FG118" s="55" t="s">
        <v>42</v>
      </c>
      <c r="FH118" s="55" t="s">
        <v>960</v>
      </c>
      <c r="FI118" s="55">
        <v>1</v>
      </c>
      <c r="FJ118" s="55">
        <v>50000</v>
      </c>
      <c r="FK118" s="55" t="s">
        <v>1249</v>
      </c>
      <c r="FL118" s="55">
        <v>0.3</v>
      </c>
      <c r="IW118" s="55">
        <v>111</v>
      </c>
      <c r="IX118" s="55" t="s">
        <v>1250</v>
      </c>
      <c r="IY118" s="55" t="s">
        <v>2016</v>
      </c>
      <c r="IZ118" s="55" t="s">
        <v>1968</v>
      </c>
      <c r="JA118" s="55">
        <v>500</v>
      </c>
      <c r="JW118" s="12">
        <v>111</v>
      </c>
      <c r="JX118" s="12" t="s">
        <v>627</v>
      </c>
      <c r="JY118" s="12" t="s">
        <v>1970</v>
      </c>
      <c r="KA118" s="12">
        <v>111</v>
      </c>
      <c r="KB118" s="12" t="s">
        <v>2414</v>
      </c>
      <c r="KC118" s="12">
        <v>0.92</v>
      </c>
      <c r="NU118" s="12" t="s">
        <v>2533</v>
      </c>
      <c r="PS118" s="12" t="s">
        <v>2980</v>
      </c>
      <c r="PW118" s="12" t="s">
        <v>2483</v>
      </c>
      <c r="QU118" s="13" t="s">
        <v>2981</v>
      </c>
      <c r="QV118" s="13">
        <v>2.5</v>
      </c>
      <c r="RE118" s="13" t="s">
        <v>2533</v>
      </c>
      <c r="SD118" s="13" t="s">
        <v>2980</v>
      </c>
      <c r="SF118" s="13" t="s">
        <v>2568</v>
      </c>
    </row>
    <row r="119" ht="14.25" customHeight="1" outlineLevel="1" spans="7:500">
      <c r="G119" s="55">
        <v>112</v>
      </c>
      <c r="H119" s="55" t="s">
        <v>42</v>
      </c>
      <c r="I119" s="55" t="s">
        <v>1872</v>
      </c>
      <c r="J119" s="55" t="s">
        <v>1676</v>
      </c>
      <c r="K119" s="55" t="s">
        <v>1249</v>
      </c>
      <c r="L119" s="56">
        <v>0.3675</v>
      </c>
      <c r="X119" s="55">
        <v>112</v>
      </c>
      <c r="Y119" s="55" t="s">
        <v>1250</v>
      </c>
      <c r="Z119" s="55" t="s">
        <v>1810</v>
      </c>
      <c r="AA119" s="55">
        <v>1</v>
      </c>
      <c r="AB119" s="55">
        <v>0.12</v>
      </c>
      <c r="AD119" s="12">
        <v>112</v>
      </c>
      <c r="AE119" s="12" t="s">
        <v>1261</v>
      </c>
      <c r="AF119" s="12" t="s">
        <v>1206</v>
      </c>
      <c r="AG119" s="12" t="s">
        <v>1669</v>
      </c>
      <c r="AH119" s="12" t="s">
        <v>2982</v>
      </c>
      <c r="AX119" s="55">
        <v>112</v>
      </c>
      <c r="AY119" s="55" t="s">
        <v>42</v>
      </c>
      <c r="AZ119" s="55" t="s">
        <v>1251</v>
      </c>
      <c r="BA119" s="55">
        <v>59</v>
      </c>
      <c r="BB119" s="55">
        <v>59</v>
      </c>
      <c r="BC119" s="55" t="s">
        <v>1249</v>
      </c>
      <c r="BD119" s="55">
        <v>1.2</v>
      </c>
      <c r="DN119" s="55">
        <v>112</v>
      </c>
      <c r="DO119" s="55" t="s">
        <v>42</v>
      </c>
      <c r="DP119" s="55" t="s">
        <v>1259</v>
      </c>
      <c r="DQ119" s="55" t="s">
        <v>1260</v>
      </c>
      <c r="DR119" s="55" t="s">
        <v>1261</v>
      </c>
      <c r="DS119" s="55">
        <v>33444</v>
      </c>
      <c r="DT119" s="55">
        <v>10000</v>
      </c>
      <c r="DU119" s="55" t="s">
        <v>1249</v>
      </c>
      <c r="DV119" s="55">
        <v>1</v>
      </c>
      <c r="EM119" s="55">
        <v>112</v>
      </c>
      <c r="EN119" s="55" t="s">
        <v>1246</v>
      </c>
      <c r="EO119" s="55" t="s">
        <v>1251</v>
      </c>
      <c r="EP119" s="55">
        <v>1</v>
      </c>
      <c r="EQ119" s="55">
        <v>686</v>
      </c>
      <c r="ER119" s="55">
        <v>712</v>
      </c>
      <c r="ES119" s="55" t="s">
        <v>1249</v>
      </c>
      <c r="ET119" s="55">
        <v>1.05</v>
      </c>
      <c r="EV119" s="55">
        <v>112</v>
      </c>
      <c r="EW119" s="55" t="s">
        <v>42</v>
      </c>
      <c r="EX119" s="55" t="s">
        <v>1410</v>
      </c>
      <c r="EY119" s="55">
        <v>2</v>
      </c>
      <c r="EZ119" s="55">
        <v>1995</v>
      </c>
      <c r="FA119" s="55">
        <v>2999</v>
      </c>
      <c r="FB119" s="55" t="s">
        <v>1361</v>
      </c>
      <c r="FC119" s="55" t="s">
        <v>1249</v>
      </c>
      <c r="FD119" s="55">
        <v>2.5</v>
      </c>
      <c r="FF119" s="55">
        <v>112</v>
      </c>
      <c r="FG119" s="55" t="s">
        <v>42</v>
      </c>
      <c r="FH119" s="55" t="s">
        <v>960</v>
      </c>
      <c r="FI119" s="55">
        <v>1</v>
      </c>
      <c r="FJ119" s="55">
        <v>80000</v>
      </c>
      <c r="FK119" s="55" t="s">
        <v>1249</v>
      </c>
      <c r="FL119" s="55">
        <v>0.3</v>
      </c>
      <c r="IW119" s="55">
        <v>112</v>
      </c>
      <c r="IX119" s="55" t="s">
        <v>1250</v>
      </c>
      <c r="IY119" s="55" t="s">
        <v>2016</v>
      </c>
      <c r="IZ119" s="55" t="s">
        <v>1993</v>
      </c>
      <c r="JA119" s="55">
        <v>500</v>
      </c>
      <c r="JW119" s="12">
        <v>112</v>
      </c>
      <c r="JX119" s="12" t="s">
        <v>627</v>
      </c>
      <c r="JY119" s="12" t="s">
        <v>1996</v>
      </c>
      <c r="KA119" s="12">
        <v>112</v>
      </c>
      <c r="KB119" s="12" t="s">
        <v>2539</v>
      </c>
      <c r="KC119" s="12">
        <v>0.92</v>
      </c>
      <c r="NU119" s="12" t="s">
        <v>2983</v>
      </c>
      <c r="PS119" s="12" t="s">
        <v>2984</v>
      </c>
      <c r="PW119" s="12" t="s">
        <v>2568</v>
      </c>
      <c r="QU119" s="13" t="s">
        <v>2985</v>
      </c>
      <c r="QV119" s="13">
        <v>2.5</v>
      </c>
      <c r="RE119" s="13" t="s">
        <v>2983</v>
      </c>
      <c r="SD119" s="13" t="s">
        <v>2984</v>
      </c>
      <c r="SF119" s="13" t="s">
        <v>2986</v>
      </c>
    </row>
    <row r="120" ht="14.25" customHeight="1" outlineLevel="1" spans="7:500">
      <c r="G120" s="55">
        <v>113</v>
      </c>
      <c r="H120" s="55" t="s">
        <v>42</v>
      </c>
      <c r="I120" s="55" t="s">
        <v>1364</v>
      </c>
      <c r="J120" s="55" t="s">
        <v>1967</v>
      </c>
      <c r="K120" s="55" t="s">
        <v>1249</v>
      </c>
      <c r="L120" s="56">
        <v>0.3675</v>
      </c>
      <c r="X120" s="55">
        <v>113</v>
      </c>
      <c r="Y120" s="55" t="s">
        <v>1250</v>
      </c>
      <c r="Z120" s="55" t="s">
        <v>1810</v>
      </c>
      <c r="AA120" s="55">
        <v>2</v>
      </c>
      <c r="AB120" s="55">
        <v>0.12</v>
      </c>
      <c r="AD120" s="12">
        <v>113</v>
      </c>
      <c r="AE120" s="12" t="s">
        <v>1261</v>
      </c>
      <c r="AF120" s="12" t="s">
        <v>2466</v>
      </c>
      <c r="AG120" s="12" t="s">
        <v>1022</v>
      </c>
      <c r="AH120" s="12" t="s">
        <v>2354</v>
      </c>
      <c r="AX120" s="55">
        <v>113</v>
      </c>
      <c r="AY120" s="55" t="s">
        <v>42</v>
      </c>
      <c r="AZ120" s="55" t="s">
        <v>1251</v>
      </c>
      <c r="BA120" s="55">
        <v>60</v>
      </c>
      <c r="BB120" s="55">
        <v>60</v>
      </c>
      <c r="BC120" s="55" t="s">
        <v>1249</v>
      </c>
      <c r="BD120" s="55">
        <v>1.2</v>
      </c>
      <c r="DN120" s="55">
        <v>113</v>
      </c>
      <c r="DO120" s="55" t="s">
        <v>42</v>
      </c>
      <c r="DP120" s="55" t="s">
        <v>1259</v>
      </c>
      <c r="DQ120" s="55" t="s">
        <v>1260</v>
      </c>
      <c r="DR120" s="55" t="s">
        <v>1261</v>
      </c>
      <c r="DS120" s="55">
        <v>33445</v>
      </c>
      <c r="DT120" s="55">
        <v>10000</v>
      </c>
      <c r="DU120" s="55" t="s">
        <v>1249</v>
      </c>
      <c r="DV120" s="55">
        <v>1</v>
      </c>
      <c r="EM120" s="55">
        <v>113</v>
      </c>
      <c r="EN120" s="55" t="s">
        <v>1246</v>
      </c>
      <c r="EO120" s="55" t="s">
        <v>1251</v>
      </c>
      <c r="EP120" s="55">
        <v>1</v>
      </c>
      <c r="EQ120" s="55">
        <v>653</v>
      </c>
      <c r="ER120" s="55">
        <v>685</v>
      </c>
      <c r="ES120" s="55" t="s">
        <v>1249</v>
      </c>
      <c r="ET120" s="55">
        <v>1.2</v>
      </c>
      <c r="EV120" s="55">
        <v>113</v>
      </c>
      <c r="EW120" s="55" t="s">
        <v>42</v>
      </c>
      <c r="EX120" s="55" t="s">
        <v>1410</v>
      </c>
      <c r="EY120" s="55">
        <v>3</v>
      </c>
      <c r="EZ120" s="55">
        <v>0</v>
      </c>
      <c r="FA120" s="55">
        <v>1994</v>
      </c>
      <c r="FB120" s="55" t="s">
        <v>1361</v>
      </c>
      <c r="FC120" s="55" t="s">
        <v>1249</v>
      </c>
      <c r="FD120" s="55">
        <v>2.5</v>
      </c>
      <c r="FF120" s="55">
        <v>113</v>
      </c>
      <c r="FG120" s="55" t="s">
        <v>42</v>
      </c>
      <c r="FH120" s="55" t="s">
        <v>960</v>
      </c>
      <c r="FI120" s="55">
        <v>1</v>
      </c>
      <c r="FJ120" s="55">
        <v>130000</v>
      </c>
      <c r="FK120" s="55" t="s">
        <v>1249</v>
      </c>
      <c r="FL120" s="55">
        <v>0.3</v>
      </c>
      <c r="IW120" s="55">
        <v>113</v>
      </c>
      <c r="IX120" s="55" t="s">
        <v>1250</v>
      </c>
      <c r="IY120" s="55" t="s">
        <v>2016</v>
      </c>
      <c r="IZ120" s="55" t="s">
        <v>2014</v>
      </c>
      <c r="JA120" s="55">
        <v>500</v>
      </c>
      <c r="JW120" s="12">
        <v>113</v>
      </c>
      <c r="JX120" s="12" t="s">
        <v>627</v>
      </c>
      <c r="JY120" s="12" t="s">
        <v>1539</v>
      </c>
      <c r="KA120" s="12">
        <v>113</v>
      </c>
      <c r="KB120" s="12" t="s">
        <v>2658</v>
      </c>
      <c r="KC120" s="12">
        <v>0.85</v>
      </c>
      <c r="NU120" s="12" t="s">
        <v>2466</v>
      </c>
      <c r="PS120" s="12" t="s">
        <v>1587</v>
      </c>
      <c r="PW120" s="12" t="s">
        <v>2986</v>
      </c>
      <c r="QU120" s="13" t="s">
        <v>2987</v>
      </c>
      <c r="QV120" s="13">
        <v>2.5</v>
      </c>
      <c r="RE120" s="13" t="s">
        <v>2466</v>
      </c>
      <c r="SD120" s="13" t="s">
        <v>1587</v>
      </c>
      <c r="SF120" s="13" t="s">
        <v>2988</v>
      </c>
    </row>
    <row r="121" ht="14.25" customHeight="1" outlineLevel="1" spans="7:500">
      <c r="G121" s="55">
        <v>114</v>
      </c>
      <c r="H121" s="55" t="s">
        <v>42</v>
      </c>
      <c r="I121" s="55" t="s">
        <v>2118</v>
      </c>
      <c r="J121" s="55" t="s">
        <v>2989</v>
      </c>
      <c r="K121" s="55" t="s">
        <v>1249</v>
      </c>
      <c r="L121" s="56">
        <v>0.3675</v>
      </c>
      <c r="X121" s="55">
        <v>114</v>
      </c>
      <c r="Y121" s="55" t="s">
        <v>1250</v>
      </c>
      <c r="Z121" s="55" t="s">
        <v>1810</v>
      </c>
      <c r="AA121" s="55">
        <v>3</v>
      </c>
      <c r="AB121" s="55">
        <v>0.12</v>
      </c>
      <c r="AD121" s="12">
        <v>114</v>
      </c>
      <c r="AE121" s="12" t="s">
        <v>1261</v>
      </c>
      <c r="AF121" s="12" t="s">
        <v>2990</v>
      </c>
      <c r="AG121" s="12" t="s">
        <v>1669</v>
      </c>
      <c r="AH121" s="12" t="s">
        <v>2982</v>
      </c>
      <c r="AX121" s="55">
        <v>114</v>
      </c>
      <c r="AY121" s="55" t="s">
        <v>42</v>
      </c>
      <c r="AZ121" s="55" t="s">
        <v>1251</v>
      </c>
      <c r="BA121" s="55">
        <v>61</v>
      </c>
      <c r="BB121" s="55">
        <v>61</v>
      </c>
      <c r="BC121" s="55" t="s">
        <v>1249</v>
      </c>
      <c r="BD121" s="55">
        <v>1.2</v>
      </c>
      <c r="DN121" s="55">
        <v>114</v>
      </c>
      <c r="DO121" s="55" t="s">
        <v>42</v>
      </c>
      <c r="DP121" s="55" t="s">
        <v>1259</v>
      </c>
      <c r="DQ121" s="55" t="s">
        <v>1260</v>
      </c>
      <c r="DR121" s="55" t="s">
        <v>1261</v>
      </c>
      <c r="DS121" s="55">
        <v>33446</v>
      </c>
      <c r="DT121" s="55">
        <v>10000</v>
      </c>
      <c r="DU121" s="55" t="s">
        <v>1249</v>
      </c>
      <c r="DV121" s="55">
        <v>1</v>
      </c>
      <c r="EM121" s="55">
        <v>114</v>
      </c>
      <c r="EN121" s="55" t="s">
        <v>1246</v>
      </c>
      <c r="EO121" s="55" t="s">
        <v>1251</v>
      </c>
      <c r="EP121" s="55">
        <v>1</v>
      </c>
      <c r="EQ121" s="55">
        <v>614</v>
      </c>
      <c r="ER121" s="55">
        <v>652</v>
      </c>
      <c r="ES121" s="55" t="s">
        <v>1249</v>
      </c>
      <c r="ET121" s="55">
        <v>1.4</v>
      </c>
      <c r="EV121" s="55">
        <v>114</v>
      </c>
      <c r="EW121" s="55" t="s">
        <v>42</v>
      </c>
      <c r="EX121" s="55" t="s">
        <v>1410</v>
      </c>
      <c r="EY121" s="55">
        <v>3</v>
      </c>
      <c r="EZ121" s="55">
        <v>1995</v>
      </c>
      <c r="FA121" s="55">
        <v>2999</v>
      </c>
      <c r="FB121" s="55" t="s">
        <v>1361</v>
      </c>
      <c r="FC121" s="55" t="s">
        <v>1249</v>
      </c>
      <c r="FD121" s="55">
        <v>2.5</v>
      </c>
      <c r="FF121" s="55">
        <v>114</v>
      </c>
      <c r="FG121" s="55" t="s">
        <v>42</v>
      </c>
      <c r="FH121" s="55" t="s">
        <v>960</v>
      </c>
      <c r="FI121" s="55">
        <v>1</v>
      </c>
      <c r="FJ121" s="55">
        <v>260000</v>
      </c>
      <c r="FK121" s="55" t="s">
        <v>1249</v>
      </c>
      <c r="FL121" s="55">
        <v>0.3</v>
      </c>
      <c r="IW121" s="55">
        <v>114</v>
      </c>
      <c r="IX121" s="55" t="s">
        <v>1250</v>
      </c>
      <c r="IY121" s="55" t="s">
        <v>2016</v>
      </c>
      <c r="IZ121" s="55" t="s">
        <v>2842</v>
      </c>
      <c r="JA121" s="55">
        <v>500</v>
      </c>
      <c r="JW121" s="12">
        <v>114</v>
      </c>
      <c r="JX121" s="12" t="s">
        <v>627</v>
      </c>
      <c r="JY121" s="12" t="s">
        <v>2033</v>
      </c>
      <c r="KA121" s="12">
        <v>114</v>
      </c>
      <c r="KB121" s="12" t="s">
        <v>2752</v>
      </c>
      <c r="KC121" s="12">
        <v>0.92</v>
      </c>
      <c r="NU121" s="12" t="s">
        <v>2266</v>
      </c>
      <c r="PS121" s="12" t="s">
        <v>1934</v>
      </c>
      <c r="PW121" s="12" t="s">
        <v>2988</v>
      </c>
      <c r="QU121" s="13" t="s">
        <v>1790</v>
      </c>
      <c r="QV121" s="13">
        <v>3</v>
      </c>
      <c r="RE121" s="13" t="s">
        <v>2266</v>
      </c>
      <c r="SD121" s="13" t="s">
        <v>1934</v>
      </c>
      <c r="SF121" s="13" t="s">
        <v>2991</v>
      </c>
    </row>
    <row r="122" ht="14.25" customHeight="1" outlineLevel="1" spans="7:500">
      <c r="G122" s="55">
        <v>115</v>
      </c>
      <c r="H122" s="55" t="s">
        <v>42</v>
      </c>
      <c r="I122" s="55" t="s">
        <v>1791</v>
      </c>
      <c r="J122" s="55" t="s">
        <v>2992</v>
      </c>
      <c r="K122" s="55" t="s">
        <v>1249</v>
      </c>
      <c r="L122" s="55">
        <v>0.21</v>
      </c>
      <c r="X122" s="55">
        <v>115</v>
      </c>
      <c r="Y122" s="55" t="s">
        <v>1250</v>
      </c>
      <c r="Z122" s="55" t="s">
        <v>1810</v>
      </c>
      <c r="AA122" s="55">
        <v>4</v>
      </c>
      <c r="AB122" s="55">
        <v>0.12</v>
      </c>
      <c r="AD122" s="12">
        <v>115</v>
      </c>
      <c r="AE122" s="12" t="s">
        <v>1261</v>
      </c>
      <c r="AF122" s="12" t="s">
        <v>2268</v>
      </c>
      <c r="AG122" s="12" t="s">
        <v>1022</v>
      </c>
      <c r="AH122" s="12" t="s">
        <v>2354</v>
      </c>
      <c r="AX122" s="55">
        <v>115</v>
      </c>
      <c r="AY122" s="55" t="s">
        <v>42</v>
      </c>
      <c r="AZ122" s="55" t="s">
        <v>1251</v>
      </c>
      <c r="BA122" s="55">
        <v>62</v>
      </c>
      <c r="BB122" s="55">
        <v>62</v>
      </c>
      <c r="BC122" s="55" t="s">
        <v>1249</v>
      </c>
      <c r="BD122" s="55">
        <v>1.2</v>
      </c>
      <c r="DN122" s="55">
        <v>115</v>
      </c>
      <c r="DO122" s="55" t="s">
        <v>42</v>
      </c>
      <c r="DP122" s="55" t="s">
        <v>1259</v>
      </c>
      <c r="DQ122" s="55" t="s">
        <v>1260</v>
      </c>
      <c r="DR122" s="55" t="s">
        <v>1261</v>
      </c>
      <c r="DS122" s="55">
        <v>33454</v>
      </c>
      <c r="DT122" s="55">
        <v>10000</v>
      </c>
      <c r="DU122" s="55" t="s">
        <v>1249</v>
      </c>
      <c r="DV122" s="55">
        <v>1</v>
      </c>
      <c r="EM122" s="55">
        <v>115</v>
      </c>
      <c r="EN122" s="55" t="s">
        <v>1246</v>
      </c>
      <c r="EO122" s="55" t="s">
        <v>1251</v>
      </c>
      <c r="EP122" s="55">
        <v>1</v>
      </c>
      <c r="EQ122" s="55">
        <v>549</v>
      </c>
      <c r="ER122" s="55">
        <v>613</v>
      </c>
      <c r="ES122" s="55" t="s">
        <v>1249</v>
      </c>
      <c r="ET122" s="55">
        <v>1.7</v>
      </c>
      <c r="EV122" s="55">
        <v>115</v>
      </c>
      <c r="EW122" s="55" t="s">
        <v>42</v>
      </c>
      <c r="EX122" s="55" t="s">
        <v>1410</v>
      </c>
      <c r="EY122" s="55">
        <v>4</v>
      </c>
      <c r="EZ122" s="55">
        <v>0</v>
      </c>
      <c r="FA122" s="55">
        <v>1994</v>
      </c>
      <c r="FB122" s="55" t="s">
        <v>1361</v>
      </c>
      <c r="FC122" s="55" t="s">
        <v>1249</v>
      </c>
      <c r="FD122" s="55">
        <v>2.5</v>
      </c>
      <c r="FF122" s="55">
        <v>115</v>
      </c>
      <c r="FG122" s="55" t="s">
        <v>42</v>
      </c>
      <c r="FH122" s="55" t="s">
        <v>960</v>
      </c>
      <c r="FI122" s="55">
        <v>1</v>
      </c>
      <c r="FJ122" s="55">
        <v>400000</v>
      </c>
      <c r="FK122" s="55" t="s">
        <v>1249</v>
      </c>
      <c r="FL122" s="55">
        <v>0.3</v>
      </c>
      <c r="IW122" s="55">
        <v>115</v>
      </c>
      <c r="IX122" s="55" t="s">
        <v>1250</v>
      </c>
      <c r="IY122" s="55" t="s">
        <v>2016</v>
      </c>
      <c r="IZ122" s="55" t="s">
        <v>2850</v>
      </c>
      <c r="JA122" s="55">
        <v>500</v>
      </c>
      <c r="JW122" s="12">
        <v>115</v>
      </c>
      <c r="JX122" s="12" t="s">
        <v>627</v>
      </c>
      <c r="JY122" s="12" t="s">
        <v>2058</v>
      </c>
      <c r="KA122" s="12">
        <v>115</v>
      </c>
      <c r="KB122" s="12" t="s">
        <v>2822</v>
      </c>
      <c r="KC122" s="12">
        <v>0.7475</v>
      </c>
      <c r="NU122" s="12" t="s">
        <v>2993</v>
      </c>
      <c r="PS122" s="12" t="s">
        <v>2782</v>
      </c>
      <c r="PW122" s="12" t="s">
        <v>2991</v>
      </c>
      <c r="QU122" s="13" t="s">
        <v>2482</v>
      </c>
      <c r="QV122" s="13">
        <v>3</v>
      </c>
      <c r="RE122" s="13" t="s">
        <v>2993</v>
      </c>
      <c r="SD122" s="13" t="s">
        <v>2782</v>
      </c>
      <c r="SF122" s="13" t="s">
        <v>2994</v>
      </c>
    </row>
    <row r="123" ht="14.25" customHeight="1" outlineLevel="1" spans="7:500">
      <c r="G123" s="55">
        <v>116</v>
      </c>
      <c r="H123" s="55" t="s">
        <v>42</v>
      </c>
      <c r="I123" s="55" t="s">
        <v>1791</v>
      </c>
      <c r="J123" s="55" t="s">
        <v>2995</v>
      </c>
      <c r="K123" s="55" t="s">
        <v>1249</v>
      </c>
      <c r="L123" s="55">
        <v>0.21</v>
      </c>
      <c r="X123" s="55">
        <v>116</v>
      </c>
      <c r="Y123" s="55" t="s">
        <v>1250</v>
      </c>
      <c r="Z123" s="55" t="s">
        <v>1810</v>
      </c>
      <c r="AA123" s="55">
        <v>5</v>
      </c>
      <c r="AB123" s="55">
        <v>0.12</v>
      </c>
      <c r="AD123" s="12">
        <v>116</v>
      </c>
      <c r="AE123" s="12" t="s">
        <v>1261</v>
      </c>
      <c r="AF123" s="12" t="s">
        <v>1505</v>
      </c>
      <c r="AG123" s="12" t="s">
        <v>1669</v>
      </c>
      <c r="AH123" s="12" t="s">
        <v>2054</v>
      </c>
      <c r="AX123" s="55">
        <v>116</v>
      </c>
      <c r="AY123" s="55" t="s">
        <v>42</v>
      </c>
      <c r="AZ123" s="55" t="s">
        <v>1251</v>
      </c>
      <c r="BA123" s="55">
        <v>63</v>
      </c>
      <c r="BB123" s="55">
        <v>63</v>
      </c>
      <c r="BC123" s="55" t="s">
        <v>1249</v>
      </c>
      <c r="BD123" s="55">
        <v>1.2</v>
      </c>
      <c r="DN123" s="55">
        <v>116</v>
      </c>
      <c r="DO123" s="55" t="s">
        <v>42</v>
      </c>
      <c r="DP123" s="55" t="s">
        <v>1259</v>
      </c>
      <c r="DQ123" s="55" t="s">
        <v>1260</v>
      </c>
      <c r="DR123" s="55" t="s">
        <v>1261</v>
      </c>
      <c r="DS123" s="55">
        <v>33458</v>
      </c>
      <c r="DT123" s="55">
        <v>10000</v>
      </c>
      <c r="DU123" s="55" t="s">
        <v>1249</v>
      </c>
      <c r="DV123" s="55">
        <v>1</v>
      </c>
      <c r="EM123" s="55">
        <v>116</v>
      </c>
      <c r="EN123" s="55" t="s">
        <v>1246</v>
      </c>
      <c r="EO123" s="55" t="s">
        <v>1251</v>
      </c>
      <c r="EP123" s="55">
        <v>2</v>
      </c>
      <c r="EQ123" s="55">
        <v>-1</v>
      </c>
      <c r="ER123" s="55">
        <v>-1</v>
      </c>
      <c r="ES123" s="55" t="s">
        <v>1249</v>
      </c>
      <c r="ET123" s="55">
        <v>1.42</v>
      </c>
      <c r="EV123" s="55">
        <v>116</v>
      </c>
      <c r="EW123" s="55" t="s">
        <v>42</v>
      </c>
      <c r="EX123" s="55" t="s">
        <v>1410</v>
      </c>
      <c r="EY123" s="55">
        <v>4</v>
      </c>
      <c r="EZ123" s="55">
        <v>1995</v>
      </c>
      <c r="FA123" s="55">
        <v>2999</v>
      </c>
      <c r="FB123" s="55" t="s">
        <v>1361</v>
      </c>
      <c r="FC123" s="55" t="s">
        <v>1249</v>
      </c>
      <c r="FD123" s="55">
        <v>2.5</v>
      </c>
      <c r="FF123" s="55">
        <v>116</v>
      </c>
      <c r="FG123" s="55" t="s">
        <v>42</v>
      </c>
      <c r="FH123" s="55" t="s">
        <v>960</v>
      </c>
      <c r="FI123" s="55">
        <v>1</v>
      </c>
      <c r="FJ123" s="55">
        <v>530000</v>
      </c>
      <c r="FK123" s="55" t="s">
        <v>1249</v>
      </c>
      <c r="FL123" s="55">
        <v>0.3</v>
      </c>
      <c r="IW123" s="55">
        <v>116</v>
      </c>
      <c r="IX123" s="55" t="s">
        <v>1250</v>
      </c>
      <c r="IY123" s="55" t="s">
        <v>2016</v>
      </c>
      <c r="IZ123" s="55" t="s">
        <v>2857</v>
      </c>
      <c r="JA123" s="55">
        <v>500</v>
      </c>
      <c r="JW123" s="12">
        <v>116</v>
      </c>
      <c r="JX123" s="12" t="s">
        <v>627</v>
      </c>
      <c r="JY123" s="12" t="s">
        <v>1587</v>
      </c>
      <c r="KA123" s="12">
        <v>116</v>
      </c>
      <c r="KB123" s="12" t="s">
        <v>2183</v>
      </c>
      <c r="KC123" s="12">
        <v>0.45</v>
      </c>
      <c r="NU123" s="12" t="s">
        <v>2996</v>
      </c>
      <c r="PS123" s="12" t="s">
        <v>1629</v>
      </c>
      <c r="PW123" s="12" t="s">
        <v>2994</v>
      </c>
      <c r="QU123" s="13" t="s">
        <v>2671</v>
      </c>
      <c r="QV123" s="13">
        <v>3</v>
      </c>
      <c r="RE123" s="13" t="s">
        <v>2996</v>
      </c>
      <c r="SD123" s="13" t="s">
        <v>1629</v>
      </c>
      <c r="SF123" s="13" t="s">
        <v>2884</v>
      </c>
    </row>
    <row r="124" ht="14.25" customHeight="1" outlineLevel="1" spans="7:500">
      <c r="G124" s="55">
        <v>117</v>
      </c>
      <c r="H124" s="55" t="s">
        <v>42</v>
      </c>
      <c r="I124" s="55" t="s">
        <v>1263</v>
      </c>
      <c r="J124" s="55" t="s">
        <v>2075</v>
      </c>
      <c r="K124" s="55" t="s">
        <v>1249</v>
      </c>
      <c r="L124" s="56">
        <v>0.2</v>
      </c>
      <c r="X124" s="55">
        <v>117</v>
      </c>
      <c r="Y124" s="55" t="s">
        <v>1250</v>
      </c>
      <c r="Z124" s="55" t="s">
        <v>1410</v>
      </c>
      <c r="AA124" s="55">
        <v>1</v>
      </c>
      <c r="AB124" s="55">
        <v>0.12</v>
      </c>
      <c r="AD124" s="12">
        <v>117</v>
      </c>
      <c r="AE124" s="12" t="s">
        <v>1261</v>
      </c>
      <c r="AF124" s="12" t="s">
        <v>2997</v>
      </c>
      <c r="AG124" s="12" t="s">
        <v>1022</v>
      </c>
      <c r="AH124" s="12" t="s">
        <v>2354</v>
      </c>
      <c r="AX124" s="55">
        <v>117</v>
      </c>
      <c r="AY124" s="55" t="s">
        <v>42</v>
      </c>
      <c r="AZ124" s="55" t="s">
        <v>1251</v>
      </c>
      <c r="BA124" s="55">
        <v>64</v>
      </c>
      <c r="BB124" s="55">
        <v>64</v>
      </c>
      <c r="BC124" s="55" t="s">
        <v>1249</v>
      </c>
      <c r="BD124" s="55">
        <v>1.2</v>
      </c>
      <c r="DN124" s="55">
        <v>117</v>
      </c>
      <c r="DO124" s="55" t="s">
        <v>42</v>
      </c>
      <c r="DP124" s="55" t="s">
        <v>1259</v>
      </c>
      <c r="DQ124" s="55" t="s">
        <v>1260</v>
      </c>
      <c r="DR124" s="55" t="s">
        <v>1261</v>
      </c>
      <c r="DS124" s="55">
        <v>33460</v>
      </c>
      <c r="DT124" s="55">
        <v>10000</v>
      </c>
      <c r="DU124" s="55" t="s">
        <v>1249</v>
      </c>
      <c r="DV124" s="55">
        <v>1</v>
      </c>
      <c r="EM124" s="55">
        <v>117</v>
      </c>
      <c r="EN124" s="55" t="s">
        <v>1246</v>
      </c>
      <c r="EO124" s="55" t="s">
        <v>1251</v>
      </c>
      <c r="EP124" s="55">
        <v>3</v>
      </c>
      <c r="EQ124" s="55">
        <v>-1</v>
      </c>
      <c r="ER124" s="55">
        <v>-1</v>
      </c>
      <c r="ES124" s="55" t="s">
        <v>1249</v>
      </c>
      <c r="ET124" s="55">
        <v>1.42</v>
      </c>
      <c r="EV124" s="55">
        <v>117</v>
      </c>
      <c r="EW124" s="55" t="s">
        <v>42</v>
      </c>
      <c r="EX124" s="55" t="s">
        <v>1410</v>
      </c>
      <c r="EY124" s="55">
        <v>5</v>
      </c>
      <c r="EZ124" s="55">
        <v>0</v>
      </c>
      <c r="FA124" s="55">
        <v>1994</v>
      </c>
      <c r="FB124" s="55" t="s">
        <v>1361</v>
      </c>
      <c r="FC124" s="55" t="s">
        <v>1249</v>
      </c>
      <c r="FD124" s="55">
        <v>2.5</v>
      </c>
      <c r="FF124" s="55">
        <v>117</v>
      </c>
      <c r="FG124" s="55" t="s">
        <v>42</v>
      </c>
      <c r="FH124" s="55" t="s">
        <v>960</v>
      </c>
      <c r="FI124" s="55">
        <v>1</v>
      </c>
      <c r="FJ124" s="55">
        <v>540000</v>
      </c>
      <c r="FK124" s="55" t="s">
        <v>1249</v>
      </c>
      <c r="FL124" s="55">
        <v>0.3</v>
      </c>
      <c r="IW124" s="55">
        <v>117</v>
      </c>
      <c r="IX124" s="55" t="s">
        <v>1250</v>
      </c>
      <c r="IY124" s="55" t="s">
        <v>2016</v>
      </c>
      <c r="IZ124" s="55" t="s">
        <v>2863</v>
      </c>
      <c r="JA124" s="55">
        <v>500</v>
      </c>
      <c r="JW124" s="12">
        <v>117</v>
      </c>
      <c r="JX124" s="12" t="s">
        <v>627</v>
      </c>
      <c r="JY124" s="12" t="s">
        <v>1629</v>
      </c>
      <c r="KA124" s="12">
        <v>117</v>
      </c>
      <c r="KB124" s="12" t="s">
        <v>2354</v>
      </c>
      <c r="KC124" s="12">
        <v>0.45</v>
      </c>
      <c r="NU124" s="12" t="s">
        <v>2998</v>
      </c>
      <c r="PS124" s="12" t="s">
        <v>2999</v>
      </c>
      <c r="PW124" s="12" t="s">
        <v>2884</v>
      </c>
      <c r="QU124" s="13" t="s">
        <v>2681</v>
      </c>
      <c r="QV124" s="13">
        <v>3</v>
      </c>
      <c r="RE124" s="13" t="s">
        <v>2998</v>
      </c>
      <c r="SD124" s="13" t="s">
        <v>2999</v>
      </c>
      <c r="SF124" s="13" t="s">
        <v>2070</v>
      </c>
    </row>
    <row r="125" ht="14.25" customHeight="1" outlineLevel="1" spans="7:500">
      <c r="G125" s="55">
        <v>118</v>
      </c>
      <c r="H125" s="55" t="s">
        <v>42</v>
      </c>
      <c r="I125" s="55" t="s">
        <v>1263</v>
      </c>
      <c r="J125" s="55" t="s">
        <v>3000</v>
      </c>
      <c r="K125" s="55" t="s">
        <v>1249</v>
      </c>
      <c r="L125" s="55">
        <v>0.22</v>
      </c>
      <c r="X125" s="55">
        <v>118</v>
      </c>
      <c r="Y125" s="55" t="s">
        <v>1250</v>
      </c>
      <c r="Z125" s="55" t="s">
        <v>1410</v>
      </c>
      <c r="AA125" s="55">
        <v>2</v>
      </c>
      <c r="AB125" s="55">
        <v>0.12</v>
      </c>
      <c r="AD125" s="12">
        <v>118</v>
      </c>
      <c r="AE125" s="12" t="s">
        <v>1261</v>
      </c>
      <c r="AF125" s="12" t="s">
        <v>759</v>
      </c>
      <c r="AG125" s="12" t="s">
        <v>1669</v>
      </c>
      <c r="AH125" s="12" t="s">
        <v>2931</v>
      </c>
      <c r="AX125" s="55">
        <v>118</v>
      </c>
      <c r="AY125" s="55" t="s">
        <v>42</v>
      </c>
      <c r="AZ125" s="55" t="s">
        <v>1251</v>
      </c>
      <c r="BA125" s="55">
        <v>65</v>
      </c>
      <c r="BB125" s="55">
        <v>65</v>
      </c>
      <c r="BC125" s="55" t="s">
        <v>1249</v>
      </c>
      <c r="BD125" s="55">
        <v>1.2</v>
      </c>
      <c r="DN125" s="55">
        <v>118</v>
      </c>
      <c r="DO125" s="55" t="s">
        <v>42</v>
      </c>
      <c r="DP125" s="55" t="s">
        <v>1259</v>
      </c>
      <c r="DQ125" s="55" t="s">
        <v>1260</v>
      </c>
      <c r="DR125" s="55" t="s">
        <v>1261</v>
      </c>
      <c r="DS125" s="55">
        <v>33461</v>
      </c>
      <c r="DT125" s="55">
        <v>10000</v>
      </c>
      <c r="DU125" s="55" t="s">
        <v>1249</v>
      </c>
      <c r="DV125" s="55">
        <v>1</v>
      </c>
      <c r="EM125" s="55">
        <v>118</v>
      </c>
      <c r="EN125" s="55" t="s">
        <v>1246</v>
      </c>
      <c r="EO125" s="55" t="s">
        <v>1251</v>
      </c>
      <c r="EP125" s="55">
        <v>4</v>
      </c>
      <c r="EQ125" s="55">
        <v>-1</v>
      </c>
      <c r="ER125" s="55">
        <v>-1</v>
      </c>
      <c r="ES125" s="55" t="s">
        <v>1249</v>
      </c>
      <c r="ET125" s="55">
        <v>1.42</v>
      </c>
      <c r="EV125" s="55">
        <v>118</v>
      </c>
      <c r="EW125" s="55" t="s">
        <v>42</v>
      </c>
      <c r="EX125" s="55" t="s">
        <v>1410</v>
      </c>
      <c r="EY125" s="55">
        <v>5</v>
      </c>
      <c r="EZ125" s="55">
        <v>1995</v>
      </c>
      <c r="FA125" s="55">
        <v>2999</v>
      </c>
      <c r="FB125" s="55" t="s">
        <v>1361</v>
      </c>
      <c r="FC125" s="55" t="s">
        <v>1249</v>
      </c>
      <c r="FD125" s="55">
        <v>2.5</v>
      </c>
      <c r="FF125" s="55">
        <v>118</v>
      </c>
      <c r="FG125" s="55" t="s">
        <v>42</v>
      </c>
      <c r="FH125" s="55" t="s">
        <v>1092</v>
      </c>
      <c r="FI125" s="55">
        <v>1</v>
      </c>
      <c r="FJ125" s="55">
        <v>0</v>
      </c>
      <c r="FK125" s="55" t="s">
        <v>1249</v>
      </c>
      <c r="FL125" s="55">
        <v>0.3</v>
      </c>
      <c r="IW125" s="55">
        <v>118</v>
      </c>
      <c r="IX125" s="55" t="s">
        <v>1250</v>
      </c>
      <c r="IY125" s="55" t="s">
        <v>2016</v>
      </c>
      <c r="IZ125" s="55" t="s">
        <v>2870</v>
      </c>
      <c r="JA125" s="55">
        <v>500</v>
      </c>
      <c r="JW125" s="12">
        <v>118</v>
      </c>
      <c r="JX125" s="12" t="s">
        <v>627</v>
      </c>
      <c r="JY125" s="12" t="s">
        <v>2119</v>
      </c>
      <c r="KA125" s="12">
        <v>118</v>
      </c>
      <c r="KB125" s="12" t="s">
        <v>2723</v>
      </c>
      <c r="KC125" s="12">
        <v>0.3</v>
      </c>
      <c r="NU125" s="12" t="s">
        <v>2484</v>
      </c>
      <c r="PS125" s="12" t="s">
        <v>3001</v>
      </c>
      <c r="PW125" s="12" t="s">
        <v>2836</v>
      </c>
      <c r="QU125" s="13" t="s">
        <v>3002</v>
      </c>
      <c r="QV125" s="13">
        <v>3</v>
      </c>
      <c r="RE125" s="13" t="s">
        <v>2484</v>
      </c>
      <c r="SD125" s="13" t="s">
        <v>3001</v>
      </c>
      <c r="SF125" s="13" t="s">
        <v>2088</v>
      </c>
    </row>
    <row r="126" ht="14.25" customHeight="1" outlineLevel="1" spans="7:500">
      <c r="G126" s="55">
        <v>119</v>
      </c>
      <c r="H126" s="55" t="s">
        <v>42</v>
      </c>
      <c r="I126" s="55" t="s">
        <v>1263</v>
      </c>
      <c r="J126" s="55" t="s">
        <v>3003</v>
      </c>
      <c r="K126" s="55" t="s">
        <v>1249</v>
      </c>
      <c r="L126" s="56">
        <v>0.2</v>
      </c>
      <c r="X126" s="55">
        <v>119</v>
      </c>
      <c r="Y126" s="55" t="s">
        <v>1250</v>
      </c>
      <c r="Z126" s="55" t="s">
        <v>1410</v>
      </c>
      <c r="AA126" s="55">
        <v>3</v>
      </c>
      <c r="AB126" s="55">
        <v>0.12</v>
      </c>
      <c r="AD126" s="12">
        <v>119</v>
      </c>
      <c r="AE126" s="12" t="s">
        <v>1261</v>
      </c>
      <c r="AF126" s="12" t="s">
        <v>2591</v>
      </c>
      <c r="AG126" s="12" t="s">
        <v>1022</v>
      </c>
      <c r="AH126" s="12" t="s">
        <v>2354</v>
      </c>
      <c r="AX126" s="55">
        <v>119</v>
      </c>
      <c r="AY126" s="55" t="s">
        <v>42</v>
      </c>
      <c r="AZ126" s="55" t="s">
        <v>1251</v>
      </c>
      <c r="BA126" s="55">
        <v>66</v>
      </c>
      <c r="BB126" s="55">
        <v>66</v>
      </c>
      <c r="BC126" s="55" t="s">
        <v>1249</v>
      </c>
      <c r="BD126" s="55">
        <v>1.2</v>
      </c>
      <c r="DN126" s="55">
        <v>119</v>
      </c>
      <c r="DO126" s="55" t="s">
        <v>42</v>
      </c>
      <c r="DP126" s="55" t="s">
        <v>1259</v>
      </c>
      <c r="DQ126" s="55" t="s">
        <v>1260</v>
      </c>
      <c r="DR126" s="55" t="s">
        <v>1261</v>
      </c>
      <c r="DS126" s="55">
        <v>33462</v>
      </c>
      <c r="DT126" s="55">
        <v>10000</v>
      </c>
      <c r="DU126" s="55" t="s">
        <v>1249</v>
      </c>
      <c r="DV126" s="55">
        <v>1</v>
      </c>
      <c r="EM126" s="55">
        <v>119</v>
      </c>
      <c r="EN126" s="55" t="s">
        <v>1246</v>
      </c>
      <c r="EO126" s="55" t="s">
        <v>1251</v>
      </c>
      <c r="EP126" s="55">
        <v>5</v>
      </c>
      <c r="EQ126" s="55">
        <v>-1</v>
      </c>
      <c r="ER126" s="55">
        <v>-1</v>
      </c>
      <c r="ES126" s="55" t="s">
        <v>1249</v>
      </c>
      <c r="ET126" s="55">
        <v>1.43</v>
      </c>
      <c r="EV126" s="55">
        <v>119</v>
      </c>
      <c r="EW126" s="55" t="s">
        <v>42</v>
      </c>
      <c r="EX126" s="55" t="s">
        <v>1410</v>
      </c>
      <c r="EY126" s="55">
        <v>6</v>
      </c>
      <c r="EZ126" s="55">
        <v>0</v>
      </c>
      <c r="FA126" s="55">
        <v>1994</v>
      </c>
      <c r="FB126" s="55" t="s">
        <v>1262</v>
      </c>
      <c r="FC126" s="55" t="s">
        <v>1249</v>
      </c>
      <c r="FD126" s="55">
        <v>0</v>
      </c>
      <c r="FF126" s="55">
        <v>119</v>
      </c>
      <c r="FG126" s="55" t="s">
        <v>42</v>
      </c>
      <c r="FH126" s="55" t="s">
        <v>1092</v>
      </c>
      <c r="FI126" s="55">
        <v>1</v>
      </c>
      <c r="FJ126" s="55">
        <v>1000</v>
      </c>
      <c r="FK126" s="55" t="s">
        <v>1249</v>
      </c>
      <c r="FL126" s="55">
        <v>0.3</v>
      </c>
      <c r="IW126" s="55">
        <v>119</v>
      </c>
      <c r="IX126" s="55" t="s">
        <v>1250</v>
      </c>
      <c r="IY126" s="55" t="s">
        <v>2016</v>
      </c>
      <c r="IZ126" s="55" t="s">
        <v>2876</v>
      </c>
      <c r="JA126" s="55">
        <v>500</v>
      </c>
      <c r="JW126" s="12">
        <v>119</v>
      </c>
      <c r="JX126" s="12" t="s">
        <v>627</v>
      </c>
      <c r="JY126" s="12" t="s">
        <v>1950</v>
      </c>
      <c r="KA126" s="12">
        <v>119</v>
      </c>
      <c r="KB126" s="12" t="s">
        <v>2975</v>
      </c>
      <c r="KC126" s="12">
        <v>0.3</v>
      </c>
      <c r="NU126" s="12" t="s">
        <v>3004</v>
      </c>
      <c r="PS126" s="12" t="s">
        <v>2119</v>
      </c>
      <c r="PW126" s="12" t="s">
        <v>885</v>
      </c>
      <c r="QU126" s="13" t="s">
        <v>2559</v>
      </c>
      <c r="QV126" s="13">
        <v>2.5</v>
      </c>
      <c r="RE126" s="13" t="s">
        <v>3004</v>
      </c>
      <c r="SD126" s="13" t="s">
        <v>2119</v>
      </c>
      <c r="SF126" s="13" t="s">
        <v>2836</v>
      </c>
    </row>
    <row r="127" ht="14.25" customHeight="1" outlineLevel="1" spans="7:500">
      <c r="G127" s="55">
        <v>120</v>
      </c>
      <c r="H127" s="55" t="s">
        <v>42</v>
      </c>
      <c r="I127" s="55" t="s">
        <v>1263</v>
      </c>
      <c r="J127" s="55" t="s">
        <v>3005</v>
      </c>
      <c r="K127" s="55" t="s">
        <v>1249</v>
      </c>
      <c r="L127" s="56">
        <v>0.185</v>
      </c>
      <c r="X127" s="55">
        <v>120</v>
      </c>
      <c r="Y127" s="55" t="s">
        <v>1250</v>
      </c>
      <c r="Z127" s="55" t="s">
        <v>1410</v>
      </c>
      <c r="AA127" s="55">
        <v>4</v>
      </c>
      <c r="AB127" s="55">
        <v>0.12</v>
      </c>
      <c r="AD127" s="12">
        <v>120</v>
      </c>
      <c r="AE127" s="12" t="s">
        <v>1261</v>
      </c>
      <c r="AF127" s="12" t="s">
        <v>1834</v>
      </c>
      <c r="AG127" s="12" t="s">
        <v>1669</v>
      </c>
      <c r="AH127" s="12" t="s">
        <v>2931</v>
      </c>
      <c r="AX127" s="55">
        <v>120</v>
      </c>
      <c r="AY127" s="55" t="s">
        <v>42</v>
      </c>
      <c r="AZ127" s="55" t="s">
        <v>1251</v>
      </c>
      <c r="BA127" s="55">
        <v>67</v>
      </c>
      <c r="BB127" s="55">
        <v>67</v>
      </c>
      <c r="BC127" s="55" t="s">
        <v>1249</v>
      </c>
      <c r="BD127" s="55">
        <v>1.2</v>
      </c>
      <c r="DN127" s="55">
        <v>120</v>
      </c>
      <c r="DO127" s="55" t="s">
        <v>42</v>
      </c>
      <c r="DP127" s="55" t="s">
        <v>1259</v>
      </c>
      <c r="DQ127" s="55" t="s">
        <v>1260</v>
      </c>
      <c r="DR127" s="55" t="s">
        <v>1261</v>
      </c>
      <c r="DS127" s="55">
        <v>33463</v>
      </c>
      <c r="DT127" s="55">
        <v>10000</v>
      </c>
      <c r="DU127" s="55" t="s">
        <v>1249</v>
      </c>
      <c r="DV127" s="55">
        <v>1</v>
      </c>
      <c r="EM127" s="55">
        <v>120</v>
      </c>
      <c r="EN127" s="55" t="s">
        <v>1246</v>
      </c>
      <c r="EO127" s="55" t="s">
        <v>1251</v>
      </c>
      <c r="EP127" s="55">
        <v>6</v>
      </c>
      <c r="EQ127" s="55">
        <v>835</v>
      </c>
      <c r="ER127" s="55">
        <v>997</v>
      </c>
      <c r="ES127" s="55" t="s">
        <v>1249</v>
      </c>
      <c r="ET127" s="55">
        <v>0.75</v>
      </c>
      <c r="EV127" s="55">
        <v>120</v>
      </c>
      <c r="EW127" s="55" t="s">
        <v>42</v>
      </c>
      <c r="EX127" s="55" t="s">
        <v>1410</v>
      </c>
      <c r="EY127" s="55">
        <v>6</v>
      </c>
      <c r="EZ127" s="55">
        <v>1995</v>
      </c>
      <c r="FA127" s="55">
        <v>2999</v>
      </c>
      <c r="FB127" s="55" t="s">
        <v>1262</v>
      </c>
      <c r="FC127" s="55" t="s">
        <v>1249</v>
      </c>
      <c r="FD127" s="55">
        <v>0</v>
      </c>
      <c r="FF127" s="55">
        <v>120</v>
      </c>
      <c r="FG127" s="55" t="s">
        <v>42</v>
      </c>
      <c r="FH127" s="55" t="s">
        <v>1092</v>
      </c>
      <c r="FI127" s="55">
        <v>1</v>
      </c>
      <c r="FJ127" s="55">
        <v>2500</v>
      </c>
      <c r="FK127" s="55" t="s">
        <v>1249</v>
      </c>
      <c r="FL127" s="55">
        <v>0.3</v>
      </c>
      <c r="IW127" s="55">
        <v>120</v>
      </c>
      <c r="IX127" s="55" t="s">
        <v>1250</v>
      </c>
      <c r="IY127" s="55" t="s">
        <v>2016</v>
      </c>
      <c r="IZ127" s="55" t="s">
        <v>2882</v>
      </c>
      <c r="JA127" s="55">
        <v>500</v>
      </c>
      <c r="JW127" s="12">
        <v>120</v>
      </c>
      <c r="JX127" s="12" t="s">
        <v>627</v>
      </c>
      <c r="JY127" s="12" t="s">
        <v>2164</v>
      </c>
      <c r="KA127" s="12">
        <v>120</v>
      </c>
      <c r="KB127" s="12" t="s">
        <v>2681</v>
      </c>
      <c r="KC127" s="12">
        <v>0.4</v>
      </c>
      <c r="NU127" s="12" t="s">
        <v>3006</v>
      </c>
      <c r="PS127" s="12" t="s">
        <v>2084</v>
      </c>
      <c r="PW127" s="12" t="s">
        <v>2864</v>
      </c>
      <c r="QU127" s="13" t="s">
        <v>2576</v>
      </c>
      <c r="QV127" s="13">
        <v>2.5</v>
      </c>
      <c r="RE127" s="13" t="s">
        <v>3006</v>
      </c>
      <c r="SD127" s="13" t="s">
        <v>2084</v>
      </c>
      <c r="SF127" s="13" t="s">
        <v>885</v>
      </c>
    </row>
    <row r="128" ht="14.25" customHeight="1" outlineLevel="1" spans="7:500">
      <c r="G128" s="55">
        <v>121</v>
      </c>
      <c r="H128" s="55" t="s">
        <v>42</v>
      </c>
      <c r="I128" s="55" t="s">
        <v>1263</v>
      </c>
      <c r="J128" s="55" t="s">
        <v>3007</v>
      </c>
      <c r="K128" s="55" t="s">
        <v>1249</v>
      </c>
      <c r="L128" s="56">
        <v>0.185</v>
      </c>
      <c r="X128" s="55">
        <v>121</v>
      </c>
      <c r="Y128" s="55" t="s">
        <v>1250</v>
      </c>
      <c r="Z128" s="55" t="s">
        <v>1410</v>
      </c>
      <c r="AA128" s="55">
        <v>5</v>
      </c>
      <c r="AB128" s="55">
        <v>0.12</v>
      </c>
      <c r="AD128" s="12">
        <v>121</v>
      </c>
      <c r="AE128" s="12" t="s">
        <v>1261</v>
      </c>
      <c r="AF128" s="12" t="s">
        <v>3008</v>
      </c>
      <c r="AG128" s="12" t="s">
        <v>1022</v>
      </c>
      <c r="AH128" s="12" t="s">
        <v>2354</v>
      </c>
      <c r="AX128" s="55">
        <v>121</v>
      </c>
      <c r="AY128" s="55" t="s">
        <v>42</v>
      </c>
      <c r="AZ128" s="55" t="s">
        <v>1251</v>
      </c>
      <c r="BA128" s="55">
        <v>68</v>
      </c>
      <c r="BB128" s="55">
        <v>68</v>
      </c>
      <c r="BC128" s="55" t="s">
        <v>1249</v>
      </c>
      <c r="BD128" s="55">
        <v>1.2</v>
      </c>
      <c r="DN128" s="55">
        <v>121</v>
      </c>
      <c r="DO128" s="55" t="s">
        <v>42</v>
      </c>
      <c r="DP128" s="55" t="s">
        <v>1259</v>
      </c>
      <c r="DQ128" s="55" t="s">
        <v>1260</v>
      </c>
      <c r="DR128" s="55" t="s">
        <v>1261</v>
      </c>
      <c r="DS128" s="55">
        <v>33467</v>
      </c>
      <c r="DT128" s="55">
        <v>10000</v>
      </c>
      <c r="DU128" s="55" t="s">
        <v>1249</v>
      </c>
      <c r="DV128" s="55">
        <v>1</v>
      </c>
      <c r="EM128" s="55">
        <v>121</v>
      </c>
      <c r="EN128" s="55" t="s">
        <v>1246</v>
      </c>
      <c r="EO128" s="55" t="s">
        <v>1251</v>
      </c>
      <c r="EP128" s="55">
        <v>6</v>
      </c>
      <c r="EQ128" s="55">
        <v>799</v>
      </c>
      <c r="ER128" s="55">
        <v>834</v>
      </c>
      <c r="ES128" s="55" t="s">
        <v>1249</v>
      </c>
      <c r="ET128" s="55">
        <v>0.8</v>
      </c>
      <c r="EV128" s="55">
        <v>121</v>
      </c>
      <c r="EW128" s="55" t="s">
        <v>42</v>
      </c>
      <c r="EX128" s="55" t="s">
        <v>1810</v>
      </c>
      <c r="EY128" s="55">
        <v>1</v>
      </c>
      <c r="EZ128" s="55">
        <v>0</v>
      </c>
      <c r="FA128" s="55">
        <v>1994</v>
      </c>
      <c r="FB128" s="55" t="s">
        <v>1361</v>
      </c>
      <c r="FC128" s="55" t="s">
        <v>1249</v>
      </c>
      <c r="FD128" s="55">
        <v>2.5</v>
      </c>
      <c r="FF128" s="55">
        <v>121</v>
      </c>
      <c r="FG128" s="55" t="s">
        <v>42</v>
      </c>
      <c r="FH128" s="55" t="s">
        <v>1092</v>
      </c>
      <c r="FI128" s="55">
        <v>1</v>
      </c>
      <c r="FJ128" s="55">
        <v>5000</v>
      </c>
      <c r="FK128" s="55" t="s">
        <v>1249</v>
      </c>
      <c r="FL128" s="55">
        <v>0.3</v>
      </c>
      <c r="IW128" s="55">
        <v>121</v>
      </c>
      <c r="IX128" s="55" t="s">
        <v>1250</v>
      </c>
      <c r="IY128" s="55" t="s">
        <v>2016</v>
      </c>
      <c r="IZ128" s="55" t="s">
        <v>2889</v>
      </c>
      <c r="JA128" s="55">
        <v>500</v>
      </c>
      <c r="JW128" s="12">
        <v>121</v>
      </c>
      <c r="JX128" s="12" t="s">
        <v>627</v>
      </c>
      <c r="JY128" s="12" t="s">
        <v>2025</v>
      </c>
      <c r="KA128" s="12">
        <v>121</v>
      </c>
      <c r="KB128" s="12" t="s">
        <v>3009</v>
      </c>
      <c r="KC128" s="12">
        <v>0.3</v>
      </c>
      <c r="NU128" s="12" t="s">
        <v>2797</v>
      </c>
      <c r="PS128" s="12" t="s">
        <v>3010</v>
      </c>
      <c r="PW128" s="12" t="s">
        <v>1775</v>
      </c>
      <c r="QU128" s="13" t="s">
        <v>2589</v>
      </c>
      <c r="QV128" s="13">
        <v>2.5</v>
      </c>
      <c r="RE128" s="13" t="s">
        <v>2797</v>
      </c>
      <c r="SD128" s="13" t="s">
        <v>3010</v>
      </c>
      <c r="SF128" s="13" t="s">
        <v>2864</v>
      </c>
    </row>
    <row r="129" ht="14.25" customHeight="1" outlineLevel="1" spans="7:500">
      <c r="G129" s="55">
        <v>122</v>
      </c>
      <c r="H129" s="55" t="s">
        <v>42</v>
      </c>
      <c r="I129" s="55" t="s">
        <v>1263</v>
      </c>
      <c r="J129" s="55" t="s">
        <v>3011</v>
      </c>
      <c r="K129" s="55" t="s">
        <v>1249</v>
      </c>
      <c r="L129" s="55">
        <v>0.22</v>
      </c>
      <c r="X129" s="55">
        <v>122</v>
      </c>
      <c r="Y129" s="55" t="s">
        <v>1250</v>
      </c>
      <c r="Z129" s="55" t="s">
        <v>1410</v>
      </c>
      <c r="AA129" s="55">
        <v>6</v>
      </c>
      <c r="AB129" s="55">
        <v>0.12</v>
      </c>
      <c r="AD129" s="12">
        <v>122</v>
      </c>
      <c r="AE129" s="12" t="s">
        <v>1261</v>
      </c>
      <c r="AF129" s="12" t="s">
        <v>2218</v>
      </c>
      <c r="AG129" s="12" t="s">
        <v>1669</v>
      </c>
      <c r="AH129" s="12" t="s">
        <v>2931</v>
      </c>
      <c r="AX129" s="55">
        <v>122</v>
      </c>
      <c r="AY129" s="55" t="s">
        <v>42</v>
      </c>
      <c r="AZ129" s="55" t="s">
        <v>1251</v>
      </c>
      <c r="BA129" s="55">
        <v>69</v>
      </c>
      <c r="BB129" s="55">
        <v>69</v>
      </c>
      <c r="BC129" s="55" t="s">
        <v>1249</v>
      </c>
      <c r="BD129" s="55">
        <v>1.2</v>
      </c>
      <c r="DN129" s="55">
        <v>122</v>
      </c>
      <c r="DO129" s="55" t="s">
        <v>42</v>
      </c>
      <c r="DP129" s="55" t="s">
        <v>1259</v>
      </c>
      <c r="DQ129" s="55" t="s">
        <v>1260</v>
      </c>
      <c r="DR129" s="55" t="s">
        <v>1261</v>
      </c>
      <c r="DS129" s="55">
        <v>33469</v>
      </c>
      <c r="DT129" s="55">
        <v>10000</v>
      </c>
      <c r="DU129" s="55" t="s">
        <v>1249</v>
      </c>
      <c r="DV129" s="55">
        <v>1</v>
      </c>
      <c r="EM129" s="55">
        <v>122</v>
      </c>
      <c r="EN129" s="55" t="s">
        <v>1246</v>
      </c>
      <c r="EO129" s="55" t="s">
        <v>1251</v>
      </c>
      <c r="EP129" s="55">
        <v>6</v>
      </c>
      <c r="EQ129" s="55">
        <v>769</v>
      </c>
      <c r="ER129" s="55">
        <v>798</v>
      </c>
      <c r="ES129" s="55" t="s">
        <v>1249</v>
      </c>
      <c r="ET129" s="55">
        <v>0.85</v>
      </c>
      <c r="EV129" s="55">
        <v>122</v>
      </c>
      <c r="EW129" s="55" t="s">
        <v>42</v>
      </c>
      <c r="EX129" s="55" t="s">
        <v>1810</v>
      </c>
      <c r="EY129" s="55">
        <v>1</v>
      </c>
      <c r="EZ129" s="55">
        <v>1995</v>
      </c>
      <c r="FA129" s="55">
        <v>2999</v>
      </c>
      <c r="FB129" s="55" t="s">
        <v>1361</v>
      </c>
      <c r="FC129" s="55" t="s">
        <v>1249</v>
      </c>
      <c r="FD129" s="55">
        <v>2.5</v>
      </c>
      <c r="FF129" s="55">
        <v>122</v>
      </c>
      <c r="FG129" s="55" t="s">
        <v>42</v>
      </c>
      <c r="FH129" s="55" t="s">
        <v>1092</v>
      </c>
      <c r="FI129" s="55">
        <v>1</v>
      </c>
      <c r="FJ129" s="55">
        <v>10000</v>
      </c>
      <c r="FK129" s="55" t="s">
        <v>1249</v>
      </c>
      <c r="FL129" s="55">
        <v>0.3</v>
      </c>
      <c r="IW129" s="55">
        <v>122</v>
      </c>
      <c r="IX129" s="55" t="s">
        <v>1250</v>
      </c>
      <c r="IY129" s="55" t="s">
        <v>2016</v>
      </c>
      <c r="IZ129" s="55" t="s">
        <v>3012</v>
      </c>
      <c r="JA129" s="55">
        <v>500</v>
      </c>
      <c r="JW129" s="12">
        <v>122</v>
      </c>
      <c r="JX129" s="12" t="s">
        <v>627</v>
      </c>
      <c r="JY129" s="12" t="s">
        <v>1277</v>
      </c>
      <c r="KA129" s="12">
        <v>122</v>
      </c>
      <c r="KB129" s="12" t="s">
        <v>3013</v>
      </c>
      <c r="KC129" s="12">
        <v>0.3</v>
      </c>
      <c r="NU129" s="12" t="s">
        <v>2268</v>
      </c>
      <c r="PS129" s="12" t="s">
        <v>3014</v>
      </c>
      <c r="PW129" s="12" t="s">
        <v>1007</v>
      </c>
      <c r="QU129" s="13" t="s">
        <v>1818</v>
      </c>
      <c r="QV129" s="13">
        <v>2.5</v>
      </c>
      <c r="RE129" s="13" t="s">
        <v>2268</v>
      </c>
      <c r="SD129" s="13" t="s">
        <v>3014</v>
      </c>
      <c r="SF129" s="13" t="s">
        <v>1526</v>
      </c>
    </row>
    <row r="130" ht="14.25" customHeight="1" outlineLevel="1" spans="7:500">
      <c r="G130" s="55">
        <v>123</v>
      </c>
      <c r="H130" s="55" t="s">
        <v>42</v>
      </c>
      <c r="I130" s="55" t="s">
        <v>1263</v>
      </c>
      <c r="J130" s="55" t="s">
        <v>2115</v>
      </c>
      <c r="K130" s="55" t="s">
        <v>1249</v>
      </c>
      <c r="L130" s="55">
        <v>0.2</v>
      </c>
      <c r="X130" s="55">
        <v>123</v>
      </c>
      <c r="Y130" s="55" t="s">
        <v>1250</v>
      </c>
      <c r="Z130" s="55" t="s">
        <v>1410</v>
      </c>
      <c r="AA130" s="55">
        <v>7</v>
      </c>
      <c r="AB130" s="55">
        <v>0.12</v>
      </c>
      <c r="AD130" s="12">
        <v>123</v>
      </c>
      <c r="AE130" s="12" t="s">
        <v>1261</v>
      </c>
      <c r="AF130" s="12" t="s">
        <v>738</v>
      </c>
      <c r="AG130" s="12" t="s">
        <v>1392</v>
      </c>
      <c r="AH130" s="12" t="s">
        <v>2385</v>
      </c>
      <c r="AX130" s="55">
        <v>123</v>
      </c>
      <c r="AY130" s="55" t="s">
        <v>42</v>
      </c>
      <c r="AZ130" s="55" t="s">
        <v>1251</v>
      </c>
      <c r="BA130" s="55">
        <v>70</v>
      </c>
      <c r="BB130" s="55">
        <v>70</v>
      </c>
      <c r="BC130" s="55" t="s">
        <v>1249</v>
      </c>
      <c r="BD130" s="55">
        <v>1.2</v>
      </c>
      <c r="DN130" s="55">
        <v>123</v>
      </c>
      <c r="DO130" s="55" t="s">
        <v>42</v>
      </c>
      <c r="DP130" s="55" t="s">
        <v>1259</v>
      </c>
      <c r="DQ130" s="55" t="s">
        <v>1260</v>
      </c>
      <c r="DR130" s="55" t="s">
        <v>1261</v>
      </c>
      <c r="DS130" s="55">
        <v>33470</v>
      </c>
      <c r="DT130" s="55">
        <v>10000</v>
      </c>
      <c r="DU130" s="55" t="s">
        <v>1249</v>
      </c>
      <c r="DV130" s="55">
        <v>1</v>
      </c>
      <c r="EM130" s="55">
        <v>123</v>
      </c>
      <c r="EN130" s="55" t="s">
        <v>1246</v>
      </c>
      <c r="EO130" s="55" t="s">
        <v>1251</v>
      </c>
      <c r="EP130" s="55">
        <v>6</v>
      </c>
      <c r="EQ130" s="55">
        <v>741</v>
      </c>
      <c r="ER130" s="55">
        <v>768</v>
      </c>
      <c r="ES130" s="55" t="s">
        <v>1249</v>
      </c>
      <c r="ET130" s="55">
        <v>0.9</v>
      </c>
      <c r="EV130" s="55">
        <v>123</v>
      </c>
      <c r="EW130" s="55" t="s">
        <v>42</v>
      </c>
      <c r="EX130" s="55" t="s">
        <v>1810</v>
      </c>
      <c r="EY130" s="55">
        <v>2</v>
      </c>
      <c r="EZ130" s="55">
        <v>0</v>
      </c>
      <c r="FA130" s="55">
        <v>1994</v>
      </c>
      <c r="FB130" s="55" t="s">
        <v>1361</v>
      </c>
      <c r="FC130" s="55" t="s">
        <v>1249</v>
      </c>
      <c r="FD130" s="55">
        <v>2.5</v>
      </c>
      <c r="FF130" s="55">
        <v>123</v>
      </c>
      <c r="FG130" s="55" t="s">
        <v>42</v>
      </c>
      <c r="FH130" s="55" t="s">
        <v>1092</v>
      </c>
      <c r="FI130" s="55">
        <v>1</v>
      </c>
      <c r="FJ130" s="55">
        <v>25000</v>
      </c>
      <c r="FK130" s="55" t="s">
        <v>1249</v>
      </c>
      <c r="FL130" s="55">
        <v>0.3</v>
      </c>
      <c r="IW130" s="55">
        <v>123</v>
      </c>
      <c r="IX130" s="55" t="s">
        <v>1250</v>
      </c>
      <c r="IY130" s="55" t="s">
        <v>2016</v>
      </c>
      <c r="IZ130" s="55" t="s">
        <v>3015</v>
      </c>
      <c r="JA130" s="55">
        <v>500</v>
      </c>
      <c r="JW130" s="12">
        <v>123</v>
      </c>
      <c r="JX130" s="12" t="s">
        <v>627</v>
      </c>
      <c r="JY130" s="12" t="s">
        <v>2227</v>
      </c>
      <c r="KA130" s="12">
        <v>123</v>
      </c>
      <c r="KB130" s="12" t="s">
        <v>2958</v>
      </c>
      <c r="KC130" s="12">
        <v>0.5</v>
      </c>
      <c r="NU130" s="12" t="s">
        <v>1773</v>
      </c>
      <c r="PS130" s="12" t="s">
        <v>2325</v>
      </c>
      <c r="PW130" s="12" t="s">
        <v>3016</v>
      </c>
      <c r="QU130" s="13" t="s">
        <v>2495</v>
      </c>
      <c r="QV130" s="13">
        <v>2.5</v>
      </c>
      <c r="RE130" s="13" t="s">
        <v>1773</v>
      </c>
      <c r="SD130" s="13" t="s">
        <v>2325</v>
      </c>
      <c r="SF130" s="13" t="s">
        <v>3017</v>
      </c>
    </row>
    <row r="131" ht="14.25" customHeight="1" outlineLevel="1" spans="7:500">
      <c r="G131" s="55">
        <v>124</v>
      </c>
      <c r="H131" s="55" t="s">
        <v>42</v>
      </c>
      <c r="I131" s="55" t="s">
        <v>1263</v>
      </c>
      <c r="J131" s="55" t="s">
        <v>2204</v>
      </c>
      <c r="K131" s="55" t="s">
        <v>1249</v>
      </c>
      <c r="L131" s="55">
        <v>0.2</v>
      </c>
      <c r="X131" s="55">
        <v>124</v>
      </c>
      <c r="Y131" s="55" t="s">
        <v>1250</v>
      </c>
      <c r="Z131" s="55" t="s">
        <v>1410</v>
      </c>
      <c r="AA131" s="55">
        <v>8</v>
      </c>
      <c r="AB131" s="55">
        <v>0.12</v>
      </c>
      <c r="AD131" s="12">
        <v>124</v>
      </c>
      <c r="AE131" s="12" t="s">
        <v>1261</v>
      </c>
      <c r="AF131" s="12" t="s">
        <v>2242</v>
      </c>
      <c r="AG131" s="12" t="s">
        <v>1669</v>
      </c>
      <c r="AH131" s="12" t="s">
        <v>2931</v>
      </c>
      <c r="AX131" s="55">
        <v>124</v>
      </c>
      <c r="AY131" s="55" t="s">
        <v>42</v>
      </c>
      <c r="AZ131" s="55" t="s">
        <v>1251</v>
      </c>
      <c r="BA131" s="55">
        <v>71</v>
      </c>
      <c r="BB131" s="55">
        <v>71</v>
      </c>
      <c r="BC131" s="55" t="s">
        <v>1249</v>
      </c>
      <c r="BD131" s="55">
        <v>1.2</v>
      </c>
      <c r="DN131" s="55">
        <v>124</v>
      </c>
      <c r="DO131" s="55" t="s">
        <v>42</v>
      </c>
      <c r="DP131" s="55" t="s">
        <v>1259</v>
      </c>
      <c r="DQ131" s="55" t="s">
        <v>1260</v>
      </c>
      <c r="DR131" s="55" t="s">
        <v>1261</v>
      </c>
      <c r="DS131" s="55">
        <v>33473</v>
      </c>
      <c r="DT131" s="55">
        <v>10000</v>
      </c>
      <c r="DU131" s="55" t="s">
        <v>1249</v>
      </c>
      <c r="DV131" s="55">
        <v>1</v>
      </c>
      <c r="EM131" s="55">
        <v>124</v>
      </c>
      <c r="EN131" s="55" t="s">
        <v>1246</v>
      </c>
      <c r="EO131" s="55" t="s">
        <v>1251</v>
      </c>
      <c r="EP131" s="55">
        <v>6</v>
      </c>
      <c r="EQ131" s="55">
        <v>0</v>
      </c>
      <c r="ER131" s="55">
        <v>548</v>
      </c>
      <c r="ES131" s="55" t="s">
        <v>1249</v>
      </c>
      <c r="ET131" s="55">
        <v>4</v>
      </c>
      <c r="EV131" s="55">
        <v>124</v>
      </c>
      <c r="EW131" s="55" t="s">
        <v>42</v>
      </c>
      <c r="EX131" s="55" t="s">
        <v>1810</v>
      </c>
      <c r="EY131" s="55">
        <v>2</v>
      </c>
      <c r="EZ131" s="55">
        <v>1995</v>
      </c>
      <c r="FA131" s="55">
        <v>2999</v>
      </c>
      <c r="FB131" s="55" t="s">
        <v>1361</v>
      </c>
      <c r="FC131" s="55" t="s">
        <v>1249</v>
      </c>
      <c r="FD131" s="55">
        <v>2.5</v>
      </c>
      <c r="FF131" s="55">
        <v>124</v>
      </c>
      <c r="FG131" s="55" t="s">
        <v>42</v>
      </c>
      <c r="FH131" s="55" t="s">
        <v>1092</v>
      </c>
      <c r="FI131" s="55">
        <v>1</v>
      </c>
      <c r="FJ131" s="55">
        <v>50000</v>
      </c>
      <c r="FK131" s="55" t="s">
        <v>1249</v>
      </c>
      <c r="FL131" s="55">
        <v>0.3</v>
      </c>
      <c r="IW131" s="55">
        <v>124</v>
      </c>
      <c r="IX131" s="55" t="s">
        <v>1250</v>
      </c>
      <c r="IY131" s="55" t="s">
        <v>2016</v>
      </c>
      <c r="IZ131" s="55" t="s">
        <v>3018</v>
      </c>
      <c r="JA131" s="55">
        <v>500</v>
      </c>
      <c r="JW131" s="12">
        <v>124</v>
      </c>
      <c r="JX131" s="12" t="s">
        <v>627</v>
      </c>
      <c r="JY131" s="12" t="s">
        <v>2186</v>
      </c>
      <c r="KA131" s="12">
        <v>124</v>
      </c>
      <c r="KB131" s="12" t="s">
        <v>2973</v>
      </c>
      <c r="KC131" s="12">
        <v>0.5</v>
      </c>
      <c r="NU131" s="12" t="s">
        <v>3019</v>
      </c>
      <c r="PS131" s="12" t="s">
        <v>3020</v>
      </c>
      <c r="PW131" s="12" t="s">
        <v>3021</v>
      </c>
      <c r="QU131" s="13" t="s">
        <v>2634</v>
      </c>
      <c r="QV131" s="13">
        <v>2.5</v>
      </c>
      <c r="RE131" s="13" t="s">
        <v>3019</v>
      </c>
      <c r="SD131" s="13" t="s">
        <v>3020</v>
      </c>
      <c r="SF131" s="13" t="s">
        <v>2109</v>
      </c>
    </row>
    <row r="132" ht="14.25" customHeight="1" outlineLevel="1" spans="7:500">
      <c r="G132" s="55">
        <v>125</v>
      </c>
      <c r="H132" s="55" t="s">
        <v>42</v>
      </c>
      <c r="I132" s="55" t="s">
        <v>1263</v>
      </c>
      <c r="J132" s="55" t="s">
        <v>3022</v>
      </c>
      <c r="K132" s="55" t="s">
        <v>1249</v>
      </c>
      <c r="L132" s="55">
        <v>0.2</v>
      </c>
      <c r="X132" s="55">
        <v>125</v>
      </c>
      <c r="Y132" s="55" t="s">
        <v>1250</v>
      </c>
      <c r="Z132" s="55" t="s">
        <v>1410</v>
      </c>
      <c r="AA132" s="55">
        <v>9</v>
      </c>
      <c r="AB132" s="55">
        <v>0.12</v>
      </c>
      <c r="AD132" s="12">
        <v>125</v>
      </c>
      <c r="AE132" s="12" t="s">
        <v>1261</v>
      </c>
      <c r="AF132" s="12" t="s">
        <v>1369</v>
      </c>
      <c r="AG132" s="12" t="s">
        <v>1392</v>
      </c>
      <c r="AH132" s="12" t="s">
        <v>2385</v>
      </c>
      <c r="AX132" s="55">
        <v>125</v>
      </c>
      <c r="AY132" s="55" t="s">
        <v>42</v>
      </c>
      <c r="AZ132" s="55" t="s">
        <v>1251</v>
      </c>
      <c r="BA132" s="55">
        <v>72</v>
      </c>
      <c r="BB132" s="55">
        <v>72</v>
      </c>
      <c r="BC132" s="55" t="s">
        <v>1249</v>
      </c>
      <c r="BD132" s="55">
        <v>1.2</v>
      </c>
      <c r="DN132" s="55">
        <v>125</v>
      </c>
      <c r="DO132" s="55" t="s">
        <v>42</v>
      </c>
      <c r="DP132" s="55" t="s">
        <v>1259</v>
      </c>
      <c r="DQ132" s="55" t="s">
        <v>1260</v>
      </c>
      <c r="DR132" s="55" t="s">
        <v>1261</v>
      </c>
      <c r="DS132" s="55">
        <v>33474</v>
      </c>
      <c r="DT132" s="55">
        <v>10000</v>
      </c>
      <c r="DU132" s="55" t="s">
        <v>1249</v>
      </c>
      <c r="DV132" s="55">
        <v>1</v>
      </c>
      <c r="EM132" s="55">
        <v>125</v>
      </c>
      <c r="EN132" s="55" t="s">
        <v>1246</v>
      </c>
      <c r="EO132" s="55" t="s">
        <v>1251</v>
      </c>
      <c r="EP132" s="55">
        <v>6</v>
      </c>
      <c r="EQ132" s="55">
        <v>713</v>
      </c>
      <c r="ER132" s="55">
        <v>740</v>
      </c>
      <c r="ES132" s="55" t="s">
        <v>1249</v>
      </c>
      <c r="ET132" s="55">
        <v>1</v>
      </c>
      <c r="EV132" s="55">
        <v>125</v>
      </c>
      <c r="EW132" s="55" t="s">
        <v>42</v>
      </c>
      <c r="EX132" s="55" t="s">
        <v>1810</v>
      </c>
      <c r="EY132" s="55">
        <v>3</v>
      </c>
      <c r="EZ132" s="55">
        <v>0</v>
      </c>
      <c r="FA132" s="55">
        <v>1994</v>
      </c>
      <c r="FB132" s="55" t="s">
        <v>1262</v>
      </c>
      <c r="FC132" s="55" t="s">
        <v>1249</v>
      </c>
      <c r="FD132" s="55">
        <v>0</v>
      </c>
      <c r="FF132" s="55">
        <v>125</v>
      </c>
      <c r="FG132" s="55" t="s">
        <v>42</v>
      </c>
      <c r="FH132" s="55" t="s">
        <v>1092</v>
      </c>
      <c r="FI132" s="55">
        <v>1</v>
      </c>
      <c r="FJ132" s="55">
        <v>80000</v>
      </c>
      <c r="FK132" s="55" t="s">
        <v>1249</v>
      </c>
      <c r="FL132" s="55">
        <v>0.3</v>
      </c>
      <c r="IW132" s="55">
        <v>125</v>
      </c>
      <c r="IX132" s="55" t="s">
        <v>1250</v>
      </c>
      <c r="IY132" s="55" t="s">
        <v>2048</v>
      </c>
      <c r="IZ132" s="55" t="s">
        <v>1266</v>
      </c>
      <c r="JA132" s="55">
        <v>350</v>
      </c>
      <c r="JW132" s="12">
        <v>125</v>
      </c>
      <c r="JX132" s="12" t="s">
        <v>627</v>
      </c>
      <c r="JY132" s="12" t="s">
        <v>2257</v>
      </c>
      <c r="KA132" s="12">
        <v>125</v>
      </c>
      <c r="KB132" s="12" t="s">
        <v>2832</v>
      </c>
      <c r="KC132" s="12">
        <v>0.4</v>
      </c>
      <c r="NU132" s="12" t="s">
        <v>3023</v>
      </c>
      <c r="PS132" s="12" t="s">
        <v>630</v>
      </c>
      <c r="PW132" s="12" t="s">
        <v>3024</v>
      </c>
      <c r="QU132" s="13" t="s">
        <v>3009</v>
      </c>
      <c r="QV132" s="13">
        <v>2.5</v>
      </c>
      <c r="RE132" s="13" t="s">
        <v>3023</v>
      </c>
      <c r="SD132" s="13" t="s">
        <v>630</v>
      </c>
      <c r="SF132" s="13" t="s">
        <v>1775</v>
      </c>
    </row>
    <row r="133" ht="14.25" customHeight="1" outlineLevel="1" spans="7:500">
      <c r="G133" s="55">
        <v>126</v>
      </c>
      <c r="H133" s="55" t="s">
        <v>42</v>
      </c>
      <c r="I133" s="55" t="s">
        <v>1263</v>
      </c>
      <c r="J133" s="55" t="s">
        <v>3025</v>
      </c>
      <c r="K133" s="55" t="s">
        <v>1249</v>
      </c>
      <c r="L133" s="55">
        <v>0.2</v>
      </c>
      <c r="X133" s="55">
        <v>126</v>
      </c>
      <c r="Y133" s="55" t="s">
        <v>1250</v>
      </c>
      <c r="Z133" s="55" t="s">
        <v>1410</v>
      </c>
      <c r="AA133" s="55">
        <v>10</v>
      </c>
      <c r="AB133" s="55">
        <v>0.12</v>
      </c>
      <c r="AD133" s="12">
        <v>126</v>
      </c>
      <c r="AE133" s="12" t="s">
        <v>1261</v>
      </c>
      <c r="AF133" s="12" t="s">
        <v>2706</v>
      </c>
      <c r="AG133" s="12" t="s">
        <v>1669</v>
      </c>
      <c r="AH133" s="12" t="s">
        <v>2931</v>
      </c>
      <c r="AX133" s="55">
        <v>126</v>
      </c>
      <c r="AY133" s="55" t="s">
        <v>42</v>
      </c>
      <c r="AZ133" s="55" t="s">
        <v>1251</v>
      </c>
      <c r="BA133" s="55">
        <v>73</v>
      </c>
      <c r="BB133" s="55">
        <v>73</v>
      </c>
      <c r="BC133" s="55" t="s">
        <v>1249</v>
      </c>
      <c r="BD133" s="55">
        <v>1.2</v>
      </c>
      <c r="DN133" s="55">
        <v>126</v>
      </c>
      <c r="DO133" s="55" t="s">
        <v>42</v>
      </c>
      <c r="DP133" s="55" t="s">
        <v>1259</v>
      </c>
      <c r="DQ133" s="55" t="s">
        <v>1260</v>
      </c>
      <c r="DR133" s="55" t="s">
        <v>1261</v>
      </c>
      <c r="DS133" s="55">
        <v>33476</v>
      </c>
      <c r="DT133" s="55">
        <v>10000</v>
      </c>
      <c r="DU133" s="55" t="s">
        <v>1249</v>
      </c>
      <c r="DV133" s="55">
        <v>1</v>
      </c>
      <c r="EM133" s="55">
        <v>126</v>
      </c>
      <c r="EN133" s="55" t="s">
        <v>1246</v>
      </c>
      <c r="EO133" s="55" t="s">
        <v>1251</v>
      </c>
      <c r="EP133" s="55">
        <v>6</v>
      </c>
      <c r="EQ133" s="55">
        <v>686</v>
      </c>
      <c r="ER133" s="55">
        <v>712</v>
      </c>
      <c r="ES133" s="55" t="s">
        <v>1249</v>
      </c>
      <c r="ET133" s="55">
        <v>1.05</v>
      </c>
      <c r="EV133" s="55">
        <v>126</v>
      </c>
      <c r="EW133" s="55" t="s">
        <v>42</v>
      </c>
      <c r="EX133" s="55" t="s">
        <v>1810</v>
      </c>
      <c r="EY133" s="55">
        <v>3</v>
      </c>
      <c r="EZ133" s="55">
        <v>1995</v>
      </c>
      <c r="FA133" s="55">
        <v>2999</v>
      </c>
      <c r="FB133" s="55" t="s">
        <v>1262</v>
      </c>
      <c r="FC133" s="55" t="s">
        <v>1249</v>
      </c>
      <c r="FD133" s="55">
        <v>0</v>
      </c>
      <c r="FF133" s="55">
        <v>126</v>
      </c>
      <c r="FG133" s="55" t="s">
        <v>42</v>
      </c>
      <c r="FH133" s="55" t="s">
        <v>1092</v>
      </c>
      <c r="FI133" s="55">
        <v>1</v>
      </c>
      <c r="FJ133" s="55">
        <v>130000</v>
      </c>
      <c r="FK133" s="55" t="s">
        <v>1249</v>
      </c>
      <c r="FL133" s="55">
        <v>0.3</v>
      </c>
      <c r="IW133" s="55">
        <v>126</v>
      </c>
      <c r="IX133" s="55" t="s">
        <v>1250</v>
      </c>
      <c r="IY133" s="55" t="s">
        <v>2048</v>
      </c>
      <c r="IZ133" s="55" t="s">
        <v>1314</v>
      </c>
      <c r="JA133" s="55">
        <v>350</v>
      </c>
      <c r="JW133" s="12">
        <v>126</v>
      </c>
      <c r="JX133" s="12" t="s">
        <v>627</v>
      </c>
      <c r="JY133" s="12" t="s">
        <v>1932</v>
      </c>
      <c r="KA133" s="12">
        <v>126</v>
      </c>
      <c r="KB133" s="12" t="s">
        <v>2907</v>
      </c>
      <c r="KC133" s="12">
        <v>0.4</v>
      </c>
      <c r="NU133" s="12" t="s">
        <v>2554</v>
      </c>
      <c r="PS133" s="12" t="s">
        <v>3026</v>
      </c>
      <c r="PW133" s="12" t="s">
        <v>1619</v>
      </c>
      <c r="QU133" s="13" t="s">
        <v>3027</v>
      </c>
      <c r="QV133" s="13">
        <v>2.5</v>
      </c>
      <c r="RE133" s="13" t="s">
        <v>2554</v>
      </c>
      <c r="SD133" s="13" t="s">
        <v>3026</v>
      </c>
      <c r="SF133" s="13" t="s">
        <v>1007</v>
      </c>
    </row>
    <row r="134" ht="14.25" customHeight="1" outlineLevel="1" spans="7:500">
      <c r="G134" s="55">
        <v>127</v>
      </c>
      <c r="H134" s="55" t="s">
        <v>42</v>
      </c>
      <c r="I134" s="55" t="s">
        <v>1263</v>
      </c>
      <c r="J134" s="55" t="s">
        <v>2238</v>
      </c>
      <c r="K134" s="55" t="s">
        <v>1249</v>
      </c>
      <c r="L134" s="56">
        <v>0.185</v>
      </c>
      <c r="X134" s="55">
        <v>127</v>
      </c>
      <c r="Y134" s="55" t="s">
        <v>1250</v>
      </c>
      <c r="Z134" s="55" t="s">
        <v>1607</v>
      </c>
      <c r="AA134" s="55">
        <v>1</v>
      </c>
      <c r="AB134" s="55">
        <v>0.12</v>
      </c>
      <c r="AD134" s="12">
        <v>127</v>
      </c>
      <c r="AE134" s="12" t="s">
        <v>1261</v>
      </c>
      <c r="AF134" s="12" t="s">
        <v>1581</v>
      </c>
      <c r="AG134" s="12" t="s">
        <v>1392</v>
      </c>
      <c r="AH134" s="12" t="s">
        <v>2385</v>
      </c>
      <c r="AX134" s="55">
        <v>127</v>
      </c>
      <c r="AY134" s="55" t="s">
        <v>42</v>
      </c>
      <c r="AZ134" s="55" t="s">
        <v>1251</v>
      </c>
      <c r="BA134" s="55">
        <v>74</v>
      </c>
      <c r="BB134" s="55">
        <v>74</v>
      </c>
      <c r="BC134" s="55" t="s">
        <v>1249</v>
      </c>
      <c r="BD134" s="55">
        <v>1.2</v>
      </c>
      <c r="DN134" s="55">
        <v>127</v>
      </c>
      <c r="DO134" s="55" t="s">
        <v>42</v>
      </c>
      <c r="DP134" s="55" t="s">
        <v>1259</v>
      </c>
      <c r="DQ134" s="55" t="s">
        <v>1260</v>
      </c>
      <c r="DR134" s="55" t="s">
        <v>1261</v>
      </c>
      <c r="DS134" s="55">
        <v>33477</v>
      </c>
      <c r="DT134" s="55">
        <v>10000</v>
      </c>
      <c r="DU134" s="55" t="s">
        <v>1249</v>
      </c>
      <c r="DV134" s="55">
        <v>1</v>
      </c>
      <c r="EM134" s="55">
        <v>127</v>
      </c>
      <c r="EN134" s="55" t="s">
        <v>1246</v>
      </c>
      <c r="EO134" s="55" t="s">
        <v>1251</v>
      </c>
      <c r="EP134" s="55">
        <v>6</v>
      </c>
      <c r="EQ134" s="55">
        <v>653</v>
      </c>
      <c r="ER134" s="55">
        <v>685</v>
      </c>
      <c r="ES134" s="55" t="s">
        <v>1249</v>
      </c>
      <c r="ET134" s="55">
        <v>1.2</v>
      </c>
      <c r="EV134" s="55">
        <v>127</v>
      </c>
      <c r="EW134" s="55" t="s">
        <v>42</v>
      </c>
      <c r="EX134" s="55" t="s">
        <v>1810</v>
      </c>
      <c r="EY134" s="55">
        <v>4</v>
      </c>
      <c r="EZ134" s="55">
        <v>0</v>
      </c>
      <c r="FA134" s="55">
        <v>1994</v>
      </c>
      <c r="FB134" s="55" t="s">
        <v>1262</v>
      </c>
      <c r="FC134" s="55" t="s">
        <v>1249</v>
      </c>
      <c r="FD134" s="55">
        <v>0</v>
      </c>
      <c r="FF134" s="55">
        <v>127</v>
      </c>
      <c r="FG134" s="55" t="s">
        <v>42</v>
      </c>
      <c r="FH134" s="55" t="s">
        <v>1092</v>
      </c>
      <c r="FI134" s="55">
        <v>1</v>
      </c>
      <c r="FJ134" s="55">
        <v>260000</v>
      </c>
      <c r="FK134" s="55" t="s">
        <v>1249</v>
      </c>
      <c r="FL134" s="55">
        <v>0.3</v>
      </c>
      <c r="IW134" s="55">
        <v>127</v>
      </c>
      <c r="IX134" s="55" t="s">
        <v>1250</v>
      </c>
      <c r="IY134" s="55" t="s">
        <v>2048</v>
      </c>
      <c r="IZ134" s="55" t="s">
        <v>1362</v>
      </c>
      <c r="JA134" s="55">
        <v>350</v>
      </c>
      <c r="JW134" s="12">
        <v>127</v>
      </c>
      <c r="JX134" s="12" t="s">
        <v>627</v>
      </c>
      <c r="JY134" s="12" t="s">
        <v>1846</v>
      </c>
      <c r="KA134" s="12">
        <v>127</v>
      </c>
      <c r="KB134" s="12" t="s">
        <v>3028</v>
      </c>
      <c r="KC134" s="12">
        <v>0.4</v>
      </c>
      <c r="NU134" s="12" t="s">
        <v>3029</v>
      </c>
      <c r="PS134" s="12" t="s">
        <v>3030</v>
      </c>
      <c r="QU134" s="13" t="s">
        <v>3031</v>
      </c>
      <c r="QV134" s="13">
        <v>2.5</v>
      </c>
      <c r="RE134" s="13" t="s">
        <v>3029</v>
      </c>
      <c r="SD134" s="13" t="s">
        <v>3030</v>
      </c>
      <c r="SF134" s="13" t="s">
        <v>2131</v>
      </c>
    </row>
    <row r="135" ht="14.25" customHeight="1" outlineLevel="1" spans="7:500">
      <c r="G135" s="55">
        <v>128</v>
      </c>
      <c r="H135" s="55" t="s">
        <v>42</v>
      </c>
      <c r="I135" s="55" t="s">
        <v>1263</v>
      </c>
      <c r="J135" s="55" t="s">
        <v>2032</v>
      </c>
      <c r="K135" s="55" t="s">
        <v>1249</v>
      </c>
      <c r="L135" s="56">
        <v>0.205</v>
      </c>
      <c r="X135" s="55">
        <v>128</v>
      </c>
      <c r="Y135" s="55" t="s">
        <v>1250</v>
      </c>
      <c r="Z135" s="55" t="s">
        <v>1607</v>
      </c>
      <c r="AA135" s="55">
        <v>2</v>
      </c>
      <c r="AB135" s="55">
        <v>0.12</v>
      </c>
      <c r="AD135" s="12">
        <v>128</v>
      </c>
      <c r="AE135" s="12" t="s">
        <v>1261</v>
      </c>
      <c r="AF135" s="12" t="s">
        <v>2099</v>
      </c>
      <c r="AG135" s="12" t="s">
        <v>1669</v>
      </c>
      <c r="AH135" s="12" t="s">
        <v>2931</v>
      </c>
      <c r="AX135" s="55">
        <v>128</v>
      </c>
      <c r="AY135" s="55" t="s">
        <v>42</v>
      </c>
      <c r="AZ135" s="55" t="s">
        <v>1251</v>
      </c>
      <c r="BA135" s="55">
        <v>75</v>
      </c>
      <c r="BB135" s="55">
        <v>75</v>
      </c>
      <c r="BC135" s="55" t="s">
        <v>1249</v>
      </c>
      <c r="BD135" s="55">
        <v>1.2</v>
      </c>
      <c r="DN135" s="55">
        <v>128</v>
      </c>
      <c r="DO135" s="55" t="s">
        <v>42</v>
      </c>
      <c r="DP135" s="55" t="s">
        <v>1259</v>
      </c>
      <c r="DQ135" s="55" t="s">
        <v>1260</v>
      </c>
      <c r="DR135" s="55" t="s">
        <v>1261</v>
      </c>
      <c r="DS135" s="55">
        <v>33480</v>
      </c>
      <c r="DT135" s="55">
        <v>10000</v>
      </c>
      <c r="DU135" s="55" t="s">
        <v>1249</v>
      </c>
      <c r="DV135" s="55">
        <v>1</v>
      </c>
      <c r="EM135" s="55">
        <v>128</v>
      </c>
      <c r="EN135" s="55" t="s">
        <v>1246</v>
      </c>
      <c r="EO135" s="55" t="s">
        <v>1251</v>
      </c>
      <c r="EP135" s="55">
        <v>6</v>
      </c>
      <c r="EQ135" s="55">
        <v>614</v>
      </c>
      <c r="ER135" s="55">
        <v>652</v>
      </c>
      <c r="ES135" s="55" t="s">
        <v>1249</v>
      </c>
      <c r="ET135" s="55">
        <v>1.4</v>
      </c>
      <c r="EV135" s="55">
        <v>128</v>
      </c>
      <c r="EW135" s="55" t="s">
        <v>42</v>
      </c>
      <c r="EX135" s="55" t="s">
        <v>1810</v>
      </c>
      <c r="EY135" s="55">
        <v>4</v>
      </c>
      <c r="EZ135" s="55">
        <v>1995</v>
      </c>
      <c r="FA135" s="55">
        <v>2999</v>
      </c>
      <c r="FB135" s="55" t="s">
        <v>1262</v>
      </c>
      <c r="FC135" s="55" t="s">
        <v>1249</v>
      </c>
      <c r="FD135" s="55">
        <v>0</v>
      </c>
      <c r="FF135" s="55">
        <v>128</v>
      </c>
      <c r="FG135" s="55" t="s">
        <v>42</v>
      </c>
      <c r="FH135" s="55" t="s">
        <v>1092</v>
      </c>
      <c r="FI135" s="55">
        <v>1</v>
      </c>
      <c r="FJ135" s="55">
        <v>400000</v>
      </c>
      <c r="FK135" s="55" t="s">
        <v>1249</v>
      </c>
      <c r="FL135" s="55">
        <v>0.3</v>
      </c>
      <c r="IW135" s="55">
        <v>128</v>
      </c>
      <c r="IX135" s="55" t="s">
        <v>1250</v>
      </c>
      <c r="IY135" s="55" t="s">
        <v>2048</v>
      </c>
      <c r="IZ135" s="55" t="s">
        <v>1407</v>
      </c>
      <c r="JA135" s="55">
        <v>350</v>
      </c>
      <c r="JW135" s="12">
        <v>128</v>
      </c>
      <c r="JX135" s="12" t="s">
        <v>627</v>
      </c>
      <c r="JY135" s="12" t="s">
        <v>2305</v>
      </c>
      <c r="KA135" s="12">
        <v>128</v>
      </c>
      <c r="KB135" s="12" t="s">
        <v>3032</v>
      </c>
      <c r="KC135" s="12">
        <v>0.4</v>
      </c>
      <c r="NU135" s="12" t="s">
        <v>3033</v>
      </c>
      <c r="PS135" s="12" t="s">
        <v>1665</v>
      </c>
      <c r="QU135" s="13" t="s">
        <v>3034</v>
      </c>
      <c r="QV135" s="13">
        <v>2.5</v>
      </c>
      <c r="RE135" s="13" t="s">
        <v>3033</v>
      </c>
      <c r="SD135" s="13" t="s">
        <v>1665</v>
      </c>
      <c r="SF135" s="13" t="s">
        <v>3016</v>
      </c>
    </row>
    <row r="136" ht="14.25" customHeight="1" outlineLevel="1" spans="7:500">
      <c r="G136" s="55">
        <v>129</v>
      </c>
      <c r="H136" s="55" t="s">
        <v>42</v>
      </c>
      <c r="I136" s="55" t="s">
        <v>1263</v>
      </c>
      <c r="J136" s="55" t="s">
        <v>2277</v>
      </c>
      <c r="K136" s="55" t="s">
        <v>1249</v>
      </c>
      <c r="L136" s="55">
        <v>0.42</v>
      </c>
      <c r="X136" s="55">
        <v>129</v>
      </c>
      <c r="Y136" s="55" t="s">
        <v>1250</v>
      </c>
      <c r="Z136" s="55" t="s">
        <v>1607</v>
      </c>
      <c r="AA136" s="55">
        <v>3</v>
      </c>
      <c r="AB136" s="55">
        <v>0.12</v>
      </c>
      <c r="AD136" s="12">
        <v>129</v>
      </c>
      <c r="AE136" s="12" t="s">
        <v>1261</v>
      </c>
      <c r="AF136" s="12" t="s">
        <v>1629</v>
      </c>
      <c r="AG136" s="12" t="s">
        <v>1392</v>
      </c>
      <c r="AH136" s="12" t="s">
        <v>2385</v>
      </c>
      <c r="AX136" s="55">
        <v>129</v>
      </c>
      <c r="AY136" s="55" t="s">
        <v>42</v>
      </c>
      <c r="AZ136" s="55" t="s">
        <v>1251</v>
      </c>
      <c r="BA136" s="55">
        <v>76</v>
      </c>
      <c r="BB136" s="55">
        <v>76</v>
      </c>
      <c r="BC136" s="55" t="s">
        <v>1249</v>
      </c>
      <c r="BD136" s="55">
        <v>1.2</v>
      </c>
      <c r="DN136" s="55">
        <v>129</v>
      </c>
      <c r="DO136" s="55" t="s">
        <v>42</v>
      </c>
      <c r="DP136" s="55" t="s">
        <v>1259</v>
      </c>
      <c r="DQ136" s="55" t="s">
        <v>1260</v>
      </c>
      <c r="DR136" s="55" t="s">
        <v>1261</v>
      </c>
      <c r="DS136" s="55">
        <v>33483</v>
      </c>
      <c r="DT136" s="55">
        <v>10000</v>
      </c>
      <c r="DU136" s="55" t="s">
        <v>1249</v>
      </c>
      <c r="DV136" s="55">
        <v>1</v>
      </c>
      <c r="EM136" s="55">
        <v>129</v>
      </c>
      <c r="EN136" s="55" t="s">
        <v>1246</v>
      </c>
      <c r="EO136" s="55" t="s">
        <v>1251</v>
      </c>
      <c r="EP136" s="55">
        <v>6</v>
      </c>
      <c r="EQ136" s="55">
        <v>549</v>
      </c>
      <c r="ER136" s="55">
        <v>613</v>
      </c>
      <c r="ES136" s="55" t="s">
        <v>1249</v>
      </c>
      <c r="ET136" s="55">
        <v>1.7</v>
      </c>
      <c r="EV136" s="55">
        <v>129</v>
      </c>
      <c r="EW136" s="55" t="s">
        <v>42</v>
      </c>
      <c r="EX136" s="55" t="s">
        <v>1644</v>
      </c>
      <c r="EY136" s="55">
        <v>1</v>
      </c>
      <c r="EZ136" s="55">
        <v>0</v>
      </c>
      <c r="FA136" s="55">
        <v>1994</v>
      </c>
      <c r="FB136" s="55" t="s">
        <v>1361</v>
      </c>
      <c r="FC136" s="55" t="s">
        <v>1249</v>
      </c>
      <c r="FD136" s="55">
        <v>2.5</v>
      </c>
      <c r="FF136" s="55">
        <v>129</v>
      </c>
      <c r="FG136" s="55" t="s">
        <v>42</v>
      </c>
      <c r="FH136" s="55" t="s">
        <v>1092</v>
      </c>
      <c r="FI136" s="55">
        <v>1</v>
      </c>
      <c r="FJ136" s="55">
        <v>530000</v>
      </c>
      <c r="FK136" s="55" t="s">
        <v>1249</v>
      </c>
      <c r="FL136" s="55">
        <v>0.3</v>
      </c>
      <c r="IW136" s="55">
        <v>129</v>
      </c>
      <c r="IX136" s="55" t="s">
        <v>1250</v>
      </c>
      <c r="IY136" s="55" t="s">
        <v>2048</v>
      </c>
      <c r="IZ136" s="55" t="s">
        <v>1447</v>
      </c>
      <c r="JA136" s="55">
        <v>350</v>
      </c>
      <c r="JW136" s="12">
        <v>129</v>
      </c>
      <c r="JX136" s="12" t="s">
        <v>627</v>
      </c>
      <c r="JY136" s="12" t="s">
        <v>1394</v>
      </c>
      <c r="KA136" s="12">
        <v>129</v>
      </c>
      <c r="KB136" s="12" t="s">
        <v>2115</v>
      </c>
      <c r="KC136" s="12">
        <v>0.45</v>
      </c>
      <c r="NU136" s="12" t="s">
        <v>2904</v>
      </c>
      <c r="PS136" s="12" t="s">
        <v>3035</v>
      </c>
      <c r="QU136" s="13" t="s">
        <v>2925</v>
      </c>
      <c r="QV136" s="13">
        <v>2.5</v>
      </c>
      <c r="RE136" s="13" t="s">
        <v>2904</v>
      </c>
      <c r="SD136" s="13" t="s">
        <v>3035</v>
      </c>
      <c r="SF136" s="13" t="s">
        <v>2154</v>
      </c>
    </row>
    <row r="137" ht="14.25" customHeight="1" outlineLevel="1" spans="7:500">
      <c r="G137" s="55">
        <v>130</v>
      </c>
      <c r="H137" s="55" t="s">
        <v>42</v>
      </c>
      <c r="I137" s="55" t="s">
        <v>1263</v>
      </c>
      <c r="J137" s="55" t="s">
        <v>2927</v>
      </c>
      <c r="K137" s="55" t="s">
        <v>1249</v>
      </c>
      <c r="L137" s="56">
        <v>0.185</v>
      </c>
      <c r="X137" s="55">
        <v>130</v>
      </c>
      <c r="Y137" s="55" t="s">
        <v>1250</v>
      </c>
      <c r="Z137" s="55" t="s">
        <v>1607</v>
      </c>
      <c r="AA137" s="55">
        <v>4</v>
      </c>
      <c r="AB137" s="55">
        <v>0.12</v>
      </c>
      <c r="AD137" s="12">
        <v>130</v>
      </c>
      <c r="AE137" s="12" t="s">
        <v>1261</v>
      </c>
      <c r="AF137" s="12" t="s">
        <v>2932</v>
      </c>
      <c r="AG137" s="12" t="s">
        <v>1669</v>
      </c>
      <c r="AH137" s="12" t="s">
        <v>2931</v>
      </c>
      <c r="AX137" s="55">
        <v>130</v>
      </c>
      <c r="AY137" s="55" t="s">
        <v>42</v>
      </c>
      <c r="AZ137" s="55" t="s">
        <v>1251</v>
      </c>
      <c r="BA137" s="55">
        <v>77</v>
      </c>
      <c r="BB137" s="55">
        <v>77</v>
      </c>
      <c r="BC137" s="55" t="s">
        <v>1249</v>
      </c>
      <c r="BD137" s="55">
        <v>1.2</v>
      </c>
      <c r="DN137" s="55">
        <v>130</v>
      </c>
      <c r="DO137" s="55" t="s">
        <v>42</v>
      </c>
      <c r="DP137" s="55" t="s">
        <v>1259</v>
      </c>
      <c r="DQ137" s="55" t="s">
        <v>1260</v>
      </c>
      <c r="DR137" s="55" t="s">
        <v>1261</v>
      </c>
      <c r="DS137" s="55">
        <v>33486</v>
      </c>
      <c r="DT137" s="55">
        <v>10000</v>
      </c>
      <c r="DU137" s="55" t="s">
        <v>1249</v>
      </c>
      <c r="DV137" s="55">
        <v>1</v>
      </c>
      <c r="EM137" s="55">
        <v>130</v>
      </c>
      <c r="EN137" s="55" t="s">
        <v>1246</v>
      </c>
      <c r="EO137" s="55" t="s">
        <v>1251</v>
      </c>
      <c r="EP137" s="55" t="s">
        <v>2031</v>
      </c>
      <c r="EQ137" s="55">
        <v>-1</v>
      </c>
      <c r="ER137" s="55">
        <v>-1</v>
      </c>
      <c r="ES137" s="55" t="s">
        <v>1249</v>
      </c>
      <c r="ET137" s="55">
        <v>1.42</v>
      </c>
      <c r="EV137" s="55">
        <v>130</v>
      </c>
      <c r="EW137" s="55" t="s">
        <v>42</v>
      </c>
      <c r="EX137" s="55" t="s">
        <v>1644</v>
      </c>
      <c r="EY137" s="55">
        <v>1</v>
      </c>
      <c r="EZ137" s="55">
        <v>1995</v>
      </c>
      <c r="FA137" s="55">
        <v>2999</v>
      </c>
      <c r="FB137" s="55" t="s">
        <v>1361</v>
      </c>
      <c r="FC137" s="55" t="s">
        <v>1249</v>
      </c>
      <c r="FD137" s="55">
        <v>2.5</v>
      </c>
      <c r="FF137" s="55">
        <v>130</v>
      </c>
      <c r="FG137" s="55" t="s">
        <v>42</v>
      </c>
      <c r="FH137" s="55" t="s">
        <v>1092</v>
      </c>
      <c r="FI137" s="55">
        <v>1</v>
      </c>
      <c r="FJ137" s="55">
        <v>540000</v>
      </c>
      <c r="FK137" s="55" t="s">
        <v>1249</v>
      </c>
      <c r="FL137" s="55">
        <v>0.3</v>
      </c>
      <c r="IW137" s="55">
        <v>130</v>
      </c>
      <c r="IX137" s="55" t="s">
        <v>1250</v>
      </c>
      <c r="IY137" s="55" t="s">
        <v>2048</v>
      </c>
      <c r="IZ137" s="55" t="s">
        <v>1487</v>
      </c>
      <c r="JA137" s="55">
        <v>350</v>
      </c>
      <c r="JW137" s="12">
        <v>130</v>
      </c>
      <c r="JX137" s="12" t="s">
        <v>627</v>
      </c>
      <c r="JY137" s="12" t="s">
        <v>1955</v>
      </c>
      <c r="KA137" s="12">
        <v>130</v>
      </c>
      <c r="KB137" s="12" t="s">
        <v>3000</v>
      </c>
      <c r="KC137" s="12">
        <v>0.45</v>
      </c>
      <c r="NU137" s="12" t="s">
        <v>3036</v>
      </c>
      <c r="PS137" s="12" t="s">
        <v>3037</v>
      </c>
      <c r="QU137" s="13" t="s">
        <v>1847</v>
      </c>
      <c r="QV137" s="13">
        <v>2.5</v>
      </c>
      <c r="RE137" s="13" t="s">
        <v>3036</v>
      </c>
      <c r="SD137" s="13" t="s">
        <v>3037</v>
      </c>
      <c r="SF137" s="13" t="s">
        <v>2177</v>
      </c>
    </row>
    <row r="138" ht="14.25" customHeight="1" outlineLevel="1" spans="7:500">
      <c r="G138" s="55">
        <v>131</v>
      </c>
      <c r="H138" s="55" t="s">
        <v>42</v>
      </c>
      <c r="I138" s="55" t="s">
        <v>2272</v>
      </c>
      <c r="J138" s="55" t="s">
        <v>3038</v>
      </c>
      <c r="K138" s="55" t="s">
        <v>1249</v>
      </c>
      <c r="L138" s="56">
        <v>0.3675</v>
      </c>
      <c r="X138" s="55">
        <v>131</v>
      </c>
      <c r="Y138" s="55" t="s">
        <v>1250</v>
      </c>
      <c r="Z138" s="55" t="s">
        <v>1607</v>
      </c>
      <c r="AA138" s="55">
        <v>5</v>
      </c>
      <c r="AB138" s="55">
        <v>0.12</v>
      </c>
      <c r="AD138" s="12">
        <v>131</v>
      </c>
      <c r="AE138" s="12" t="s">
        <v>1261</v>
      </c>
      <c r="AF138" s="12" t="s">
        <v>2080</v>
      </c>
      <c r="AG138" s="12" t="s">
        <v>1392</v>
      </c>
      <c r="AH138" s="12" t="s">
        <v>2385</v>
      </c>
      <c r="AX138" s="55">
        <v>131</v>
      </c>
      <c r="AY138" s="55" t="s">
        <v>42</v>
      </c>
      <c r="AZ138" s="55" t="s">
        <v>1251</v>
      </c>
      <c r="BA138" s="55">
        <v>78</v>
      </c>
      <c r="BB138" s="55">
        <v>78</v>
      </c>
      <c r="BC138" s="55" t="s">
        <v>1249</v>
      </c>
      <c r="BD138" s="55">
        <v>1.2</v>
      </c>
      <c r="DN138" s="55">
        <v>131</v>
      </c>
      <c r="DO138" s="55" t="s">
        <v>42</v>
      </c>
      <c r="DP138" s="55" t="s">
        <v>1259</v>
      </c>
      <c r="DQ138" s="55" t="s">
        <v>1260</v>
      </c>
      <c r="DR138" s="55" t="s">
        <v>1261</v>
      </c>
      <c r="DS138" s="55">
        <v>33488</v>
      </c>
      <c r="DT138" s="55">
        <v>10000</v>
      </c>
      <c r="DU138" s="55" t="s">
        <v>1249</v>
      </c>
      <c r="DV138" s="55">
        <v>1</v>
      </c>
      <c r="EM138" s="55">
        <v>131</v>
      </c>
      <c r="EN138" s="55" t="s">
        <v>1246</v>
      </c>
      <c r="EO138" s="55" t="s">
        <v>1251</v>
      </c>
      <c r="EP138" s="55" t="s">
        <v>2051</v>
      </c>
      <c r="EQ138" s="55">
        <v>-1</v>
      </c>
      <c r="ER138" s="55">
        <v>-1</v>
      </c>
      <c r="ES138" s="55" t="s">
        <v>1249</v>
      </c>
      <c r="ET138" s="55">
        <v>1.42</v>
      </c>
      <c r="EV138" s="55">
        <v>131</v>
      </c>
      <c r="EW138" s="55" t="s">
        <v>42</v>
      </c>
      <c r="EX138" s="55" t="s">
        <v>1644</v>
      </c>
      <c r="EY138" s="55">
        <v>2</v>
      </c>
      <c r="EZ138" s="55">
        <v>0</v>
      </c>
      <c r="FA138" s="55">
        <v>1994</v>
      </c>
      <c r="FB138" s="55" t="s">
        <v>1361</v>
      </c>
      <c r="FC138" s="55" t="s">
        <v>1249</v>
      </c>
      <c r="FD138" s="55">
        <v>2.5</v>
      </c>
      <c r="FF138" s="55">
        <v>131</v>
      </c>
      <c r="FG138" s="55" t="s">
        <v>42</v>
      </c>
      <c r="FH138" s="55" t="s">
        <v>1230</v>
      </c>
      <c r="FI138" s="55">
        <v>1</v>
      </c>
      <c r="FJ138" s="55">
        <v>0</v>
      </c>
      <c r="FK138" s="55" t="s">
        <v>1249</v>
      </c>
      <c r="FL138" s="55">
        <v>0.3</v>
      </c>
      <c r="IW138" s="55">
        <v>131</v>
      </c>
      <c r="IX138" s="55" t="s">
        <v>1250</v>
      </c>
      <c r="IY138" s="55" t="s">
        <v>2048</v>
      </c>
      <c r="IZ138" s="55" t="s">
        <v>1529</v>
      </c>
      <c r="JA138" s="55">
        <v>350</v>
      </c>
      <c r="JW138" s="12">
        <v>131</v>
      </c>
      <c r="JX138" s="12" t="s">
        <v>627</v>
      </c>
      <c r="JY138" s="12" t="s">
        <v>1620</v>
      </c>
      <c r="KA138" s="12">
        <v>131</v>
      </c>
      <c r="KB138" s="12" t="s">
        <v>3039</v>
      </c>
      <c r="KC138" s="12">
        <v>0.45</v>
      </c>
      <c r="NU138" s="12" t="s">
        <v>2997</v>
      </c>
      <c r="PS138" s="12" t="s">
        <v>1213</v>
      </c>
      <c r="QU138" s="13" t="s">
        <v>2510</v>
      </c>
      <c r="QV138" s="13">
        <v>2.5</v>
      </c>
      <c r="RE138" s="13" t="s">
        <v>2997</v>
      </c>
      <c r="SD138" s="13" t="s">
        <v>1213</v>
      </c>
      <c r="SF138" s="13" t="s">
        <v>3021</v>
      </c>
    </row>
    <row r="139" ht="14.25" customHeight="1" outlineLevel="1" spans="7:500">
      <c r="G139" s="55">
        <v>132</v>
      </c>
      <c r="H139" s="55" t="s">
        <v>42</v>
      </c>
      <c r="I139" s="55" t="s">
        <v>2055</v>
      </c>
      <c r="J139" s="55" t="s">
        <v>3040</v>
      </c>
      <c r="K139" s="55" t="s">
        <v>1249</v>
      </c>
      <c r="L139" s="56">
        <v>0.525</v>
      </c>
      <c r="X139" s="55">
        <v>132</v>
      </c>
      <c r="Y139" s="55" t="s">
        <v>1250</v>
      </c>
      <c r="Z139" s="55" t="s">
        <v>1607</v>
      </c>
      <c r="AA139" s="55">
        <v>6</v>
      </c>
      <c r="AB139" s="55">
        <v>0.12</v>
      </c>
      <c r="AD139" s="12">
        <v>132</v>
      </c>
      <c r="AE139" s="12" t="s">
        <v>1261</v>
      </c>
      <c r="AF139" s="12" t="s">
        <v>1539</v>
      </c>
      <c r="AG139" s="12" t="s">
        <v>1669</v>
      </c>
      <c r="AH139" s="12" t="s">
        <v>2931</v>
      </c>
      <c r="AX139" s="55">
        <v>132</v>
      </c>
      <c r="AY139" s="55" t="s">
        <v>42</v>
      </c>
      <c r="AZ139" s="55" t="s">
        <v>1251</v>
      </c>
      <c r="BA139" s="55">
        <v>79</v>
      </c>
      <c r="BB139" s="55">
        <v>79</v>
      </c>
      <c r="BC139" s="55" t="s">
        <v>1249</v>
      </c>
      <c r="BD139" s="55">
        <v>1.2</v>
      </c>
      <c r="DN139" s="55">
        <v>132</v>
      </c>
      <c r="DO139" s="55" t="s">
        <v>42</v>
      </c>
      <c r="DP139" s="55" t="s">
        <v>1259</v>
      </c>
      <c r="DQ139" s="55" t="s">
        <v>1260</v>
      </c>
      <c r="DR139" s="55" t="s">
        <v>1261</v>
      </c>
      <c r="DS139" s="55">
        <v>33493</v>
      </c>
      <c r="DT139" s="55">
        <v>10000</v>
      </c>
      <c r="DU139" s="55" t="s">
        <v>1249</v>
      </c>
      <c r="DV139" s="55">
        <v>1</v>
      </c>
      <c r="EM139" s="55">
        <v>132</v>
      </c>
      <c r="EN139" s="55" t="s">
        <v>1246</v>
      </c>
      <c r="EO139" s="55" t="s">
        <v>1251</v>
      </c>
      <c r="EP139" s="55" t="s">
        <v>2076</v>
      </c>
      <c r="EQ139" s="55">
        <v>-1</v>
      </c>
      <c r="ER139" s="55">
        <v>-1</v>
      </c>
      <c r="ES139" s="55" t="s">
        <v>1249</v>
      </c>
      <c r="ET139" s="55">
        <v>1.42</v>
      </c>
      <c r="EV139" s="55">
        <v>132</v>
      </c>
      <c r="EW139" s="55" t="s">
        <v>42</v>
      </c>
      <c r="EX139" s="55" t="s">
        <v>1644</v>
      </c>
      <c r="EY139" s="55">
        <v>2</v>
      </c>
      <c r="EZ139" s="55">
        <v>1995</v>
      </c>
      <c r="FA139" s="55">
        <v>2999</v>
      </c>
      <c r="FB139" s="55" t="s">
        <v>1361</v>
      </c>
      <c r="FC139" s="55" t="s">
        <v>1249</v>
      </c>
      <c r="FD139" s="55">
        <v>2.5</v>
      </c>
      <c r="FF139" s="55">
        <v>132</v>
      </c>
      <c r="FG139" s="55" t="s">
        <v>42</v>
      </c>
      <c r="FH139" s="55" t="s">
        <v>1230</v>
      </c>
      <c r="FI139" s="55">
        <v>1</v>
      </c>
      <c r="FJ139" s="55">
        <v>1000</v>
      </c>
      <c r="FK139" s="55" t="s">
        <v>1249</v>
      </c>
      <c r="FL139" s="55">
        <v>0.3</v>
      </c>
      <c r="IW139" s="55">
        <v>132</v>
      </c>
      <c r="IX139" s="55" t="s">
        <v>1250</v>
      </c>
      <c r="IY139" s="55" t="s">
        <v>2048</v>
      </c>
      <c r="IZ139" s="55" t="s">
        <v>1567</v>
      </c>
      <c r="JA139" s="55">
        <v>350</v>
      </c>
      <c r="JW139" s="12">
        <v>132</v>
      </c>
      <c r="JX139" s="12" t="s">
        <v>627</v>
      </c>
      <c r="JY139" s="12" t="s">
        <v>1840</v>
      </c>
      <c r="KA139" s="12">
        <v>132</v>
      </c>
      <c r="KB139" s="12" t="s">
        <v>3041</v>
      </c>
      <c r="KC139" s="12">
        <v>0.45</v>
      </c>
      <c r="NU139" s="12" t="s">
        <v>3042</v>
      </c>
      <c r="PS139" s="12" t="s">
        <v>2148</v>
      </c>
      <c r="QU139" s="13" t="s">
        <v>2890</v>
      </c>
      <c r="QV139" s="13">
        <v>2.5</v>
      </c>
      <c r="RE139" s="13" t="s">
        <v>3042</v>
      </c>
      <c r="SD139" s="13" t="s">
        <v>1990</v>
      </c>
      <c r="SF139" s="13" t="s">
        <v>3024</v>
      </c>
    </row>
    <row r="140" ht="14.25" customHeight="1" outlineLevel="1" spans="7:500">
      <c r="G140" s="55">
        <v>133</v>
      </c>
      <c r="H140" s="55" t="s">
        <v>42</v>
      </c>
      <c r="I140" s="55" t="s">
        <v>2055</v>
      </c>
      <c r="J140" s="55" t="s">
        <v>2894</v>
      </c>
      <c r="K140" s="55" t="s">
        <v>1249</v>
      </c>
      <c r="L140" s="56">
        <v>0.4725</v>
      </c>
      <c r="X140" s="55">
        <v>133</v>
      </c>
      <c r="Y140" s="55" t="s">
        <v>1250</v>
      </c>
      <c r="Z140" s="55" t="s">
        <v>2048</v>
      </c>
      <c r="AA140" s="55">
        <v>1</v>
      </c>
      <c r="AB140" s="55">
        <v>0.12</v>
      </c>
      <c r="AD140" s="12">
        <v>133</v>
      </c>
      <c r="AE140" s="12" t="s">
        <v>1261</v>
      </c>
      <c r="AF140" s="12" t="s">
        <v>2243</v>
      </c>
      <c r="AG140" s="12" t="s">
        <v>1392</v>
      </c>
      <c r="AH140" s="12" t="s">
        <v>2385</v>
      </c>
      <c r="AX140" s="55">
        <v>133</v>
      </c>
      <c r="AY140" s="55" t="s">
        <v>42</v>
      </c>
      <c r="AZ140" s="55" t="s">
        <v>1251</v>
      </c>
      <c r="BA140" s="55">
        <v>80</v>
      </c>
      <c r="BB140" s="55">
        <v>80</v>
      </c>
      <c r="BC140" s="55" t="s">
        <v>1249</v>
      </c>
      <c r="BD140" s="55">
        <v>1.2</v>
      </c>
      <c r="DN140" s="55">
        <v>133</v>
      </c>
      <c r="DO140" s="55" t="s">
        <v>42</v>
      </c>
      <c r="DP140" s="55" t="s">
        <v>1259</v>
      </c>
      <c r="DQ140" s="55" t="s">
        <v>1260</v>
      </c>
      <c r="DR140" s="55" t="s">
        <v>1261</v>
      </c>
      <c r="DS140" s="55">
        <v>33496</v>
      </c>
      <c r="DT140" s="55">
        <v>10000</v>
      </c>
      <c r="DU140" s="55" t="s">
        <v>1249</v>
      </c>
      <c r="DV140" s="55">
        <v>1</v>
      </c>
      <c r="EM140" s="55">
        <v>133</v>
      </c>
      <c r="EN140" s="55" t="s">
        <v>1246</v>
      </c>
      <c r="EO140" s="55" t="s">
        <v>1251</v>
      </c>
      <c r="EP140" s="55" t="s">
        <v>2093</v>
      </c>
      <c r="EQ140" s="55">
        <v>-1</v>
      </c>
      <c r="ER140" s="55">
        <v>-1</v>
      </c>
      <c r="ES140" s="55" t="s">
        <v>1249</v>
      </c>
      <c r="ET140" s="55">
        <v>1.42</v>
      </c>
      <c r="EV140" s="55">
        <v>133</v>
      </c>
      <c r="EW140" s="55" t="s">
        <v>42</v>
      </c>
      <c r="EX140" s="55" t="s">
        <v>1644</v>
      </c>
      <c r="EY140" s="55">
        <v>3</v>
      </c>
      <c r="EZ140" s="55">
        <v>0</v>
      </c>
      <c r="FA140" s="55">
        <v>1994</v>
      </c>
      <c r="FB140" s="55" t="s">
        <v>1262</v>
      </c>
      <c r="FC140" s="55" t="s">
        <v>1249</v>
      </c>
      <c r="FD140" s="55">
        <v>0</v>
      </c>
      <c r="FF140" s="55">
        <v>133</v>
      </c>
      <c r="FG140" s="55" t="s">
        <v>42</v>
      </c>
      <c r="FH140" s="55" t="s">
        <v>1230</v>
      </c>
      <c r="FI140" s="55">
        <v>1</v>
      </c>
      <c r="FJ140" s="55">
        <v>2500</v>
      </c>
      <c r="FK140" s="55" t="s">
        <v>1249</v>
      </c>
      <c r="FL140" s="55">
        <v>0.3</v>
      </c>
      <c r="IW140" s="55">
        <v>133</v>
      </c>
      <c r="IX140" s="55" t="s">
        <v>1250</v>
      </c>
      <c r="IY140" s="55" t="s">
        <v>2048</v>
      </c>
      <c r="IZ140" s="55" t="s">
        <v>1870</v>
      </c>
      <c r="JA140" s="55">
        <v>350</v>
      </c>
      <c r="JW140" s="12">
        <v>133</v>
      </c>
      <c r="JX140" s="12" t="s">
        <v>627</v>
      </c>
      <c r="JY140" s="12" t="s">
        <v>2388</v>
      </c>
      <c r="KA140" s="12">
        <v>133</v>
      </c>
      <c r="KB140" s="12" t="s">
        <v>3043</v>
      </c>
      <c r="KC140" s="12">
        <v>0.45</v>
      </c>
      <c r="NU140" s="12" t="s">
        <v>3044</v>
      </c>
      <c r="PS140" s="12" t="s">
        <v>3045</v>
      </c>
      <c r="QU140" s="13" t="s">
        <v>3013</v>
      </c>
      <c r="QV140" s="13">
        <v>2.5</v>
      </c>
      <c r="RE140" s="13" t="s">
        <v>3044</v>
      </c>
      <c r="SD140" s="13" t="s">
        <v>2148</v>
      </c>
      <c r="SF140" s="13" t="s">
        <v>1619</v>
      </c>
    </row>
    <row r="141" ht="14.25" customHeight="1" outlineLevel="1" spans="7:500">
      <c r="G141" s="55">
        <v>134</v>
      </c>
      <c r="H141" s="55" t="s">
        <v>42</v>
      </c>
      <c r="I141" s="55" t="s">
        <v>1708</v>
      </c>
      <c r="J141" s="55" t="s">
        <v>2982</v>
      </c>
      <c r="K141" s="55" t="s">
        <v>1249</v>
      </c>
      <c r="L141" s="55">
        <v>0.32</v>
      </c>
      <c r="X141" s="55">
        <v>134</v>
      </c>
      <c r="Y141" s="55" t="s">
        <v>1250</v>
      </c>
      <c r="Z141" s="55" t="s">
        <v>2048</v>
      </c>
      <c r="AA141" s="55">
        <v>2</v>
      </c>
      <c r="AB141" s="55">
        <v>0.12</v>
      </c>
      <c r="AD141" s="12">
        <v>134</v>
      </c>
      <c r="AE141" s="12" t="s">
        <v>1261</v>
      </c>
      <c r="AF141" s="12" t="s">
        <v>1665</v>
      </c>
      <c r="AG141" s="12" t="s">
        <v>1669</v>
      </c>
      <c r="AH141" s="12" t="s">
        <v>2931</v>
      </c>
      <c r="AX141" s="55">
        <v>134</v>
      </c>
      <c r="AY141" s="55" t="s">
        <v>42</v>
      </c>
      <c r="AZ141" s="55" t="s">
        <v>1251</v>
      </c>
      <c r="BA141" s="55">
        <v>81</v>
      </c>
      <c r="BB141" s="55">
        <v>81</v>
      </c>
      <c r="BC141" s="55" t="s">
        <v>1249</v>
      </c>
      <c r="BD141" s="55">
        <v>1.25</v>
      </c>
      <c r="DN141" s="55">
        <v>134</v>
      </c>
      <c r="DO141" s="55" t="s">
        <v>42</v>
      </c>
      <c r="DP141" s="55" t="s">
        <v>1259</v>
      </c>
      <c r="DQ141" s="55" t="s">
        <v>1260</v>
      </c>
      <c r="DR141" s="55" t="s">
        <v>1261</v>
      </c>
      <c r="DS141" s="55">
        <v>33498</v>
      </c>
      <c r="DT141" s="55">
        <v>10000</v>
      </c>
      <c r="DU141" s="55" t="s">
        <v>1249</v>
      </c>
      <c r="DV141" s="55">
        <v>1</v>
      </c>
      <c r="EM141" s="55">
        <v>134</v>
      </c>
      <c r="EN141" s="55" t="s">
        <v>1246</v>
      </c>
      <c r="EO141" s="55" t="s">
        <v>1251</v>
      </c>
      <c r="EP141" s="55" t="s">
        <v>2116</v>
      </c>
      <c r="EQ141" s="55">
        <v>-1</v>
      </c>
      <c r="ER141" s="55">
        <v>-1</v>
      </c>
      <c r="ES141" s="55" t="s">
        <v>1249</v>
      </c>
      <c r="ET141" s="55">
        <v>1.42</v>
      </c>
      <c r="EV141" s="55">
        <v>134</v>
      </c>
      <c r="EW141" s="55" t="s">
        <v>42</v>
      </c>
      <c r="EX141" s="55" t="s">
        <v>1644</v>
      </c>
      <c r="EY141" s="55">
        <v>3</v>
      </c>
      <c r="EZ141" s="55">
        <v>1995</v>
      </c>
      <c r="FA141" s="55">
        <v>2999</v>
      </c>
      <c r="FB141" s="55" t="s">
        <v>1262</v>
      </c>
      <c r="FC141" s="55" t="s">
        <v>1249</v>
      </c>
      <c r="FD141" s="55">
        <v>0</v>
      </c>
      <c r="FF141" s="55">
        <v>134</v>
      </c>
      <c r="FG141" s="55" t="s">
        <v>42</v>
      </c>
      <c r="FH141" s="55" t="s">
        <v>1230</v>
      </c>
      <c r="FI141" s="55">
        <v>1</v>
      </c>
      <c r="FJ141" s="55">
        <v>5000</v>
      </c>
      <c r="FK141" s="55" t="s">
        <v>1249</v>
      </c>
      <c r="FL141" s="55">
        <v>0.3</v>
      </c>
      <c r="IW141" s="55">
        <v>134</v>
      </c>
      <c r="IX141" s="55" t="s">
        <v>1250</v>
      </c>
      <c r="IY141" s="55" t="s">
        <v>2048</v>
      </c>
      <c r="IZ141" s="55" t="s">
        <v>1893</v>
      </c>
      <c r="JA141" s="55">
        <v>350</v>
      </c>
      <c r="JW141" s="12">
        <v>134</v>
      </c>
      <c r="JX141" s="12" t="s">
        <v>627</v>
      </c>
      <c r="JY141" s="12" t="s">
        <v>2145</v>
      </c>
      <c r="KA141" s="12">
        <v>134</v>
      </c>
      <c r="KB141" s="12" t="s">
        <v>3046</v>
      </c>
      <c r="KC141" s="12">
        <v>0.4</v>
      </c>
      <c r="NU141" s="12" t="s">
        <v>3047</v>
      </c>
      <c r="PS141" s="12" t="s">
        <v>3048</v>
      </c>
      <c r="QU141" s="13" t="s">
        <v>3049</v>
      </c>
      <c r="QV141" s="13">
        <v>2.5</v>
      </c>
      <c r="RE141" s="13" t="s">
        <v>3047</v>
      </c>
      <c r="SD141" s="13" t="s">
        <v>3045</v>
      </c>
    </row>
    <row r="142" ht="14.25" customHeight="1" outlineLevel="1" spans="7:500">
      <c r="G142" s="55">
        <v>135</v>
      </c>
      <c r="H142" s="55" t="s">
        <v>42</v>
      </c>
      <c r="I142" s="55" t="s">
        <v>1708</v>
      </c>
      <c r="J142" s="55" t="s">
        <v>2078</v>
      </c>
      <c r="K142" s="55" t="s">
        <v>1249</v>
      </c>
      <c r="L142" s="55">
        <v>0.32</v>
      </c>
      <c r="X142" s="55">
        <v>135</v>
      </c>
      <c r="Y142" s="55" t="s">
        <v>1250</v>
      </c>
      <c r="Z142" s="55" t="s">
        <v>2048</v>
      </c>
      <c r="AA142" s="55">
        <v>3</v>
      </c>
      <c r="AB142" s="55">
        <v>0.12</v>
      </c>
      <c r="AD142" s="12">
        <v>135</v>
      </c>
      <c r="AE142" s="12" t="s">
        <v>1261</v>
      </c>
      <c r="AF142" s="12" t="s">
        <v>2470</v>
      </c>
      <c r="AG142" s="12" t="s">
        <v>1433</v>
      </c>
      <c r="AH142" s="12" t="s">
        <v>2417</v>
      </c>
      <c r="AX142" s="55">
        <v>135</v>
      </c>
      <c r="AY142" s="55" t="s">
        <v>42</v>
      </c>
      <c r="AZ142" s="55" t="s">
        <v>1251</v>
      </c>
      <c r="BA142" s="55">
        <v>82</v>
      </c>
      <c r="BB142" s="55">
        <v>82</v>
      </c>
      <c r="BC142" s="55" t="s">
        <v>1249</v>
      </c>
      <c r="BD142" s="55">
        <v>1.25</v>
      </c>
      <c r="DN142" s="55">
        <v>135</v>
      </c>
      <c r="DO142" s="55" t="s">
        <v>42</v>
      </c>
      <c r="DP142" s="55" t="s">
        <v>1259</v>
      </c>
      <c r="DQ142" s="55" t="s">
        <v>1260</v>
      </c>
      <c r="DR142" s="55" t="s">
        <v>1261</v>
      </c>
      <c r="DS142" s="55">
        <v>33008</v>
      </c>
      <c r="DT142" s="55">
        <v>10000</v>
      </c>
      <c r="DU142" s="55" t="s">
        <v>1249</v>
      </c>
      <c r="DV142" s="55">
        <v>1</v>
      </c>
      <c r="EM142" s="55">
        <v>135</v>
      </c>
      <c r="EN142" s="55" t="s">
        <v>1246</v>
      </c>
      <c r="EO142" s="55" t="s">
        <v>1251</v>
      </c>
      <c r="EP142" s="55" t="s">
        <v>2140</v>
      </c>
      <c r="EQ142" s="55">
        <v>-1</v>
      </c>
      <c r="ER142" s="55">
        <v>-1</v>
      </c>
      <c r="ES142" s="55" t="s">
        <v>1249</v>
      </c>
      <c r="ET142" s="55">
        <v>1.41</v>
      </c>
      <c r="EV142" s="55">
        <v>135</v>
      </c>
      <c r="EW142" s="55" t="s">
        <v>42</v>
      </c>
      <c r="EX142" s="55" t="s">
        <v>1268</v>
      </c>
      <c r="EY142" s="55">
        <v>1</v>
      </c>
      <c r="EZ142" s="55">
        <v>0</v>
      </c>
      <c r="FA142" s="55">
        <v>1994</v>
      </c>
      <c r="FB142" s="55" t="s">
        <v>1262</v>
      </c>
      <c r="FC142" s="55" t="s">
        <v>1249</v>
      </c>
      <c r="FD142" s="55">
        <v>0</v>
      </c>
      <c r="FF142" s="55">
        <v>135</v>
      </c>
      <c r="FG142" s="55" t="s">
        <v>42</v>
      </c>
      <c r="FH142" s="55" t="s">
        <v>1230</v>
      </c>
      <c r="FI142" s="55">
        <v>1</v>
      </c>
      <c r="FJ142" s="55">
        <v>10000</v>
      </c>
      <c r="FK142" s="55" t="s">
        <v>1249</v>
      </c>
      <c r="FL142" s="55">
        <v>0.3</v>
      </c>
      <c r="IW142" s="55">
        <v>135</v>
      </c>
      <c r="IX142" s="55" t="s">
        <v>1250</v>
      </c>
      <c r="IY142" s="55" t="s">
        <v>2048</v>
      </c>
      <c r="IZ142" s="55" t="s">
        <v>1917</v>
      </c>
      <c r="JA142" s="55">
        <v>350</v>
      </c>
      <c r="JW142" s="12">
        <v>135</v>
      </c>
      <c r="JX142" s="12" t="s">
        <v>627</v>
      </c>
      <c r="JY142" s="12" t="s">
        <v>2421</v>
      </c>
      <c r="KA142" s="12">
        <v>135</v>
      </c>
      <c r="KB142" s="12" t="s">
        <v>3050</v>
      </c>
      <c r="KC142" s="12">
        <v>0.4</v>
      </c>
      <c r="NU142" s="12" t="s">
        <v>3051</v>
      </c>
      <c r="PS142" s="12" t="s">
        <v>1990</v>
      </c>
      <c r="QU142" s="13" t="s">
        <v>2935</v>
      </c>
      <c r="QV142" s="13">
        <v>2.75</v>
      </c>
      <c r="RE142" s="13" t="s">
        <v>3051</v>
      </c>
      <c r="SD142" s="13" t="s">
        <v>3048</v>
      </c>
    </row>
    <row r="143" ht="14.25" customHeight="1" outlineLevel="1" spans="7:500">
      <c r="G143" s="55">
        <v>136</v>
      </c>
      <c r="H143" s="55" t="s">
        <v>42</v>
      </c>
      <c r="I143" s="55" t="s">
        <v>1708</v>
      </c>
      <c r="J143" s="55" t="s">
        <v>2660</v>
      </c>
      <c r="K143" s="55" t="s">
        <v>1249</v>
      </c>
      <c r="L143" s="55">
        <v>0.32</v>
      </c>
      <c r="X143" s="55">
        <v>136</v>
      </c>
      <c r="Y143" s="55" t="s">
        <v>1250</v>
      </c>
      <c r="Z143" s="55" t="s">
        <v>2048</v>
      </c>
      <c r="AA143" s="55">
        <v>4</v>
      </c>
      <c r="AB143" s="55">
        <v>0.12</v>
      </c>
      <c r="AD143" s="12">
        <v>136</v>
      </c>
      <c r="AE143" s="12" t="s">
        <v>1261</v>
      </c>
      <c r="AF143" s="12" t="s">
        <v>2241</v>
      </c>
      <c r="AG143" s="12" t="s">
        <v>1669</v>
      </c>
      <c r="AH143" s="12" t="s">
        <v>2931</v>
      </c>
      <c r="AX143" s="55">
        <v>136</v>
      </c>
      <c r="AY143" s="55" t="s">
        <v>42</v>
      </c>
      <c r="AZ143" s="55" t="s">
        <v>1251</v>
      </c>
      <c r="BA143" s="55">
        <v>83</v>
      </c>
      <c r="BB143" s="55">
        <v>83</v>
      </c>
      <c r="BC143" s="55" t="s">
        <v>1249</v>
      </c>
      <c r="BD143" s="55">
        <v>1.25</v>
      </c>
      <c r="DN143" s="55">
        <v>136</v>
      </c>
      <c r="DO143" s="55" t="s">
        <v>42</v>
      </c>
      <c r="DP143" s="55" t="s">
        <v>1259</v>
      </c>
      <c r="DQ143" s="55" t="s">
        <v>1260</v>
      </c>
      <c r="DR143" s="55" t="s">
        <v>1261</v>
      </c>
      <c r="DS143" s="55">
        <v>33011</v>
      </c>
      <c r="DT143" s="55">
        <v>10000</v>
      </c>
      <c r="DU143" s="55" t="s">
        <v>1249</v>
      </c>
      <c r="DV143" s="55">
        <v>1</v>
      </c>
      <c r="EM143" s="55">
        <v>136</v>
      </c>
      <c r="EN143" s="55" t="s">
        <v>1246</v>
      </c>
      <c r="EO143" s="55" t="s">
        <v>1251</v>
      </c>
      <c r="EP143" s="55" t="s">
        <v>2161</v>
      </c>
      <c r="EQ143" s="55">
        <v>-1</v>
      </c>
      <c r="ER143" s="55">
        <v>-1</v>
      </c>
      <c r="ES143" s="55" t="s">
        <v>1249</v>
      </c>
      <c r="ET143" s="55">
        <v>1.42</v>
      </c>
      <c r="EV143" s="55">
        <v>136</v>
      </c>
      <c r="EW143" s="55" t="s">
        <v>42</v>
      </c>
      <c r="EX143" s="55" t="s">
        <v>1268</v>
      </c>
      <c r="EY143" s="55">
        <v>1</v>
      </c>
      <c r="EZ143" s="55">
        <v>1995</v>
      </c>
      <c r="FA143" s="55">
        <v>2999</v>
      </c>
      <c r="FB143" s="55" t="s">
        <v>1262</v>
      </c>
      <c r="FC143" s="55" t="s">
        <v>1249</v>
      </c>
      <c r="FD143" s="55">
        <v>0</v>
      </c>
      <c r="FF143" s="55">
        <v>136</v>
      </c>
      <c r="FG143" s="55" t="s">
        <v>42</v>
      </c>
      <c r="FH143" s="55" t="s">
        <v>1230</v>
      </c>
      <c r="FI143" s="55">
        <v>1</v>
      </c>
      <c r="FJ143" s="55">
        <v>25000</v>
      </c>
      <c r="FK143" s="55" t="s">
        <v>1249</v>
      </c>
      <c r="FL143" s="55">
        <v>0.3</v>
      </c>
      <c r="IW143" s="55">
        <v>136</v>
      </c>
      <c r="IX143" s="55" t="s">
        <v>1250</v>
      </c>
      <c r="IY143" s="55" t="s">
        <v>2048</v>
      </c>
      <c r="IZ143" s="55" t="s">
        <v>1943</v>
      </c>
      <c r="JA143" s="55">
        <v>350</v>
      </c>
      <c r="JW143" s="12">
        <v>136</v>
      </c>
      <c r="JX143" s="12" t="s">
        <v>627</v>
      </c>
      <c r="JY143" s="12" t="s">
        <v>2357</v>
      </c>
      <c r="KA143" s="12">
        <v>136</v>
      </c>
      <c r="KB143" s="12" t="s">
        <v>3052</v>
      </c>
      <c r="KC143" s="12">
        <v>0.8</v>
      </c>
      <c r="NU143" s="12" t="s">
        <v>3053</v>
      </c>
      <c r="PS143" s="12" t="s">
        <v>3054</v>
      </c>
      <c r="QU143" s="13" t="s">
        <v>2941</v>
      </c>
      <c r="QV143" s="13">
        <v>2.75</v>
      </c>
      <c r="RE143" s="13" t="s">
        <v>3053</v>
      </c>
      <c r="SD143" s="13" t="s">
        <v>3054</v>
      </c>
    </row>
    <row r="144" ht="14.25" customHeight="1" outlineLevel="1" spans="7:500">
      <c r="G144" s="55">
        <v>137</v>
      </c>
      <c r="H144" s="55" t="s">
        <v>42</v>
      </c>
      <c r="I144" s="55" t="s">
        <v>1708</v>
      </c>
      <c r="J144" s="55" t="s">
        <v>2054</v>
      </c>
      <c r="K144" s="55" t="s">
        <v>1249</v>
      </c>
      <c r="L144" s="55">
        <v>0.32</v>
      </c>
      <c r="X144" s="55">
        <v>137</v>
      </c>
      <c r="Y144" s="55" t="s">
        <v>1250</v>
      </c>
      <c r="Z144" s="55" t="s">
        <v>2048</v>
      </c>
      <c r="AA144" s="55">
        <v>5</v>
      </c>
      <c r="AB144" s="55">
        <v>0.12</v>
      </c>
      <c r="AD144" s="12">
        <v>137</v>
      </c>
      <c r="AE144" s="12" t="s">
        <v>1261</v>
      </c>
      <c r="AF144" s="12" t="s">
        <v>934</v>
      </c>
      <c r="AG144" s="12" t="s">
        <v>1433</v>
      </c>
      <c r="AH144" s="12" t="s">
        <v>2446</v>
      </c>
      <c r="AX144" s="55">
        <v>137</v>
      </c>
      <c r="AY144" s="55" t="s">
        <v>42</v>
      </c>
      <c r="AZ144" s="55" t="s">
        <v>1251</v>
      </c>
      <c r="BA144" s="55">
        <v>84</v>
      </c>
      <c r="BB144" s="55">
        <v>84</v>
      </c>
      <c r="BC144" s="55" t="s">
        <v>1249</v>
      </c>
      <c r="BD144" s="55">
        <v>1.25</v>
      </c>
      <c r="DN144" s="55">
        <v>137</v>
      </c>
      <c r="DO144" s="55" t="s">
        <v>42</v>
      </c>
      <c r="DP144" s="55" t="s">
        <v>1259</v>
      </c>
      <c r="DQ144" s="55" t="s">
        <v>1260</v>
      </c>
      <c r="DR144" s="55" t="s">
        <v>1261</v>
      </c>
      <c r="DS144" s="55">
        <v>33022</v>
      </c>
      <c r="DT144" s="55">
        <v>10000</v>
      </c>
      <c r="DU144" s="55" t="s">
        <v>1249</v>
      </c>
      <c r="DV144" s="55">
        <v>1</v>
      </c>
      <c r="EM144" s="55">
        <v>137</v>
      </c>
      <c r="EN144" s="55" t="s">
        <v>1246</v>
      </c>
      <c r="EO144" s="55" t="s">
        <v>1515</v>
      </c>
      <c r="EP144" s="55" t="s">
        <v>161</v>
      </c>
      <c r="EQ144" s="55">
        <v>-1</v>
      </c>
      <c r="ER144" s="55">
        <v>-1</v>
      </c>
      <c r="ES144" s="55" t="s">
        <v>1249</v>
      </c>
      <c r="ET144" s="55">
        <v>0</v>
      </c>
      <c r="EV144" s="55">
        <v>137</v>
      </c>
      <c r="EW144" s="55" t="s">
        <v>42</v>
      </c>
      <c r="EX144" s="55" t="s">
        <v>1268</v>
      </c>
      <c r="EY144" s="55">
        <v>2</v>
      </c>
      <c r="EZ144" s="55">
        <v>0</v>
      </c>
      <c r="FA144" s="55">
        <v>1994</v>
      </c>
      <c r="FB144" s="55" t="s">
        <v>1262</v>
      </c>
      <c r="FC144" s="55" t="s">
        <v>1249</v>
      </c>
      <c r="FD144" s="55">
        <v>0</v>
      </c>
      <c r="FF144" s="55">
        <v>137</v>
      </c>
      <c r="FG144" s="55" t="s">
        <v>42</v>
      </c>
      <c r="FH144" s="55" t="s">
        <v>1230</v>
      </c>
      <c r="FI144" s="55">
        <v>1</v>
      </c>
      <c r="FJ144" s="55">
        <v>50000</v>
      </c>
      <c r="FK144" s="55" t="s">
        <v>1249</v>
      </c>
      <c r="FL144" s="55">
        <v>0.3</v>
      </c>
      <c r="IW144" s="55">
        <v>137</v>
      </c>
      <c r="IX144" s="55" t="s">
        <v>1250</v>
      </c>
      <c r="IY144" s="55" t="s">
        <v>1490</v>
      </c>
      <c r="IZ144" s="55" t="s">
        <v>1266</v>
      </c>
      <c r="JA144" s="55">
        <v>350</v>
      </c>
      <c r="JW144" s="12">
        <v>137</v>
      </c>
      <c r="JX144" s="12" t="s">
        <v>627</v>
      </c>
      <c r="JY144" s="12" t="s">
        <v>2448</v>
      </c>
      <c r="KA144" s="12">
        <v>137</v>
      </c>
      <c r="KB144" s="12" t="s">
        <v>3055</v>
      </c>
      <c r="KC144" s="12">
        <v>0.8</v>
      </c>
      <c r="NU144" s="12" t="s">
        <v>1746</v>
      </c>
      <c r="PS144" s="12" t="s">
        <v>2025</v>
      </c>
      <c r="QU144" s="13" t="s">
        <v>2946</v>
      </c>
      <c r="QV144" s="13">
        <v>2.75</v>
      </c>
      <c r="RE144" s="13" t="s">
        <v>1746</v>
      </c>
      <c r="SD144" s="13" t="s">
        <v>2025</v>
      </c>
    </row>
    <row r="145" ht="14.25" customHeight="1" outlineLevel="1" spans="7:498">
      <c r="G145" s="55">
        <v>138</v>
      </c>
      <c r="H145" s="55" t="s">
        <v>42</v>
      </c>
      <c r="I145" s="55" t="s">
        <v>1708</v>
      </c>
      <c r="J145" s="55" t="s">
        <v>2647</v>
      </c>
      <c r="K145" s="55" t="s">
        <v>1249</v>
      </c>
      <c r="L145" s="55">
        <v>0.32</v>
      </c>
      <c r="X145" s="55">
        <v>138</v>
      </c>
      <c r="Y145" s="55" t="s">
        <v>1250</v>
      </c>
      <c r="Z145" s="55" t="s">
        <v>2048</v>
      </c>
      <c r="AA145" s="55">
        <v>6</v>
      </c>
      <c r="AB145" s="55">
        <v>0.12</v>
      </c>
      <c r="AD145" s="12">
        <v>138</v>
      </c>
      <c r="AE145" s="12" t="s">
        <v>1261</v>
      </c>
      <c r="AF145" s="12" t="s">
        <v>3056</v>
      </c>
      <c r="AG145" s="12" t="s">
        <v>1669</v>
      </c>
      <c r="AH145" s="12" t="s">
        <v>2931</v>
      </c>
      <c r="AX145" s="55">
        <v>138</v>
      </c>
      <c r="AY145" s="55" t="s">
        <v>42</v>
      </c>
      <c r="AZ145" s="55" t="s">
        <v>1251</v>
      </c>
      <c r="BA145" s="55">
        <v>85</v>
      </c>
      <c r="BB145" s="55">
        <v>85</v>
      </c>
      <c r="BC145" s="55" t="s">
        <v>1249</v>
      </c>
      <c r="BD145" s="55">
        <v>1.25</v>
      </c>
      <c r="DN145" s="55">
        <v>138</v>
      </c>
      <c r="DO145" s="55" t="s">
        <v>42</v>
      </c>
      <c r="DP145" s="55" t="s">
        <v>1259</v>
      </c>
      <c r="DQ145" s="55" t="s">
        <v>1260</v>
      </c>
      <c r="DR145" s="55" t="s">
        <v>1261</v>
      </c>
      <c r="DS145" s="55">
        <v>33039</v>
      </c>
      <c r="DT145" s="55">
        <v>10000</v>
      </c>
      <c r="DU145" s="55" t="s">
        <v>1249</v>
      </c>
      <c r="DV145" s="55">
        <v>1</v>
      </c>
      <c r="EM145" s="55">
        <v>138</v>
      </c>
      <c r="EN145" s="55" t="s">
        <v>1246</v>
      </c>
      <c r="EO145" s="55" t="s">
        <v>1729</v>
      </c>
      <c r="EP145" s="55" t="s">
        <v>161</v>
      </c>
      <c r="EQ145" s="55">
        <v>-1</v>
      </c>
      <c r="ER145" s="55">
        <v>-1</v>
      </c>
      <c r="ES145" s="55" t="s">
        <v>1249</v>
      </c>
      <c r="ET145" s="55">
        <v>0</v>
      </c>
      <c r="EV145" s="55">
        <v>138</v>
      </c>
      <c r="EW145" s="55" t="s">
        <v>42</v>
      </c>
      <c r="EX145" s="55" t="s">
        <v>1268</v>
      </c>
      <c r="EY145" s="55">
        <v>2</v>
      </c>
      <c r="EZ145" s="55">
        <v>1995</v>
      </c>
      <c r="FA145" s="55">
        <v>2999</v>
      </c>
      <c r="FB145" s="55" t="s">
        <v>1262</v>
      </c>
      <c r="FC145" s="55" t="s">
        <v>1249</v>
      </c>
      <c r="FD145" s="55">
        <v>0</v>
      </c>
      <c r="FF145" s="55">
        <v>138</v>
      </c>
      <c r="FG145" s="55" t="s">
        <v>42</v>
      </c>
      <c r="FH145" s="55" t="s">
        <v>1230</v>
      </c>
      <c r="FI145" s="55">
        <v>1</v>
      </c>
      <c r="FJ145" s="55">
        <v>80000</v>
      </c>
      <c r="FK145" s="55" t="s">
        <v>1249</v>
      </c>
      <c r="FL145" s="55">
        <v>0.3</v>
      </c>
      <c r="IW145" s="55">
        <v>138</v>
      </c>
      <c r="IX145" s="55" t="s">
        <v>1250</v>
      </c>
      <c r="IY145" s="55" t="s">
        <v>1490</v>
      </c>
      <c r="IZ145" s="55" t="s">
        <v>1314</v>
      </c>
      <c r="JA145" s="55">
        <v>350</v>
      </c>
      <c r="JW145" s="12">
        <v>138</v>
      </c>
      <c r="JX145" s="12" t="s">
        <v>627</v>
      </c>
      <c r="JY145" s="12" t="s">
        <v>2467</v>
      </c>
      <c r="KA145" s="12">
        <v>138</v>
      </c>
      <c r="KB145" s="12" t="s">
        <v>3057</v>
      </c>
      <c r="KC145" s="12">
        <v>0.8</v>
      </c>
      <c r="NU145" s="12" t="s">
        <v>3058</v>
      </c>
      <c r="PS145" s="12" t="s">
        <v>2121</v>
      </c>
      <c r="QU145" s="13" t="s">
        <v>1871</v>
      </c>
      <c r="QV145" s="13">
        <v>2.75</v>
      </c>
      <c r="RE145" s="13" t="s">
        <v>3058</v>
      </c>
      <c r="SD145" s="13" t="s">
        <v>2121</v>
      </c>
    </row>
    <row r="146" ht="14.25" customHeight="1" outlineLevel="1" spans="7:498">
      <c r="G146" s="55">
        <v>139</v>
      </c>
      <c r="H146" s="55" t="s">
        <v>42</v>
      </c>
      <c r="I146" s="55" t="s">
        <v>1708</v>
      </c>
      <c r="J146" s="55" t="s">
        <v>2931</v>
      </c>
      <c r="K146" s="55" t="s">
        <v>1249</v>
      </c>
      <c r="L146" s="56">
        <v>0.462</v>
      </c>
      <c r="X146" s="55">
        <v>139</v>
      </c>
      <c r="Y146" s="55" t="s">
        <v>1250</v>
      </c>
      <c r="Z146" s="55" t="s">
        <v>2048</v>
      </c>
      <c r="AA146" s="55">
        <v>7</v>
      </c>
      <c r="AB146" s="55">
        <v>0.12</v>
      </c>
      <c r="AD146" s="12">
        <v>139</v>
      </c>
      <c r="AE146" s="12" t="s">
        <v>1261</v>
      </c>
      <c r="AF146" s="12" t="s">
        <v>749</v>
      </c>
      <c r="AG146" s="12" t="s">
        <v>1433</v>
      </c>
      <c r="AH146" s="12" t="s">
        <v>2446</v>
      </c>
      <c r="AX146" s="55">
        <v>139</v>
      </c>
      <c r="AY146" s="55" t="s">
        <v>42</v>
      </c>
      <c r="AZ146" s="55" t="s">
        <v>1251</v>
      </c>
      <c r="BA146" s="55">
        <v>86</v>
      </c>
      <c r="BB146" s="55">
        <v>86</v>
      </c>
      <c r="BC146" s="55" t="s">
        <v>1249</v>
      </c>
      <c r="BD146" s="55">
        <v>1.25</v>
      </c>
      <c r="DN146" s="55">
        <v>139</v>
      </c>
      <c r="DO146" s="55" t="s">
        <v>42</v>
      </c>
      <c r="DP146" s="55" t="s">
        <v>1259</v>
      </c>
      <c r="DQ146" s="55" t="s">
        <v>1260</v>
      </c>
      <c r="DR146" s="55" t="s">
        <v>1261</v>
      </c>
      <c r="DS146" s="55">
        <v>33061</v>
      </c>
      <c r="DT146" s="55">
        <v>10000</v>
      </c>
      <c r="DU146" s="55" t="s">
        <v>1249</v>
      </c>
      <c r="DV146" s="55">
        <v>1</v>
      </c>
      <c r="EM146" s="55">
        <v>139</v>
      </c>
      <c r="EN146" s="55" t="s">
        <v>1246</v>
      </c>
      <c r="EO146" s="55" t="s">
        <v>1410</v>
      </c>
      <c r="EP146" s="55" t="s">
        <v>161</v>
      </c>
      <c r="EQ146" s="55">
        <v>-1</v>
      </c>
      <c r="ER146" s="55">
        <v>-1</v>
      </c>
      <c r="ES146" s="55" t="s">
        <v>1249</v>
      </c>
      <c r="ET146" s="55">
        <v>0</v>
      </c>
      <c r="EV146" s="55">
        <v>139</v>
      </c>
      <c r="EW146" s="55" t="s">
        <v>42</v>
      </c>
      <c r="EX146" s="55" t="s">
        <v>1885</v>
      </c>
      <c r="EY146" s="55">
        <v>1</v>
      </c>
      <c r="EZ146" s="55">
        <v>0</v>
      </c>
      <c r="FA146" s="55">
        <v>1994</v>
      </c>
      <c r="FB146" s="55" t="s">
        <v>1262</v>
      </c>
      <c r="FC146" s="55" t="s">
        <v>1249</v>
      </c>
      <c r="FD146" s="55">
        <v>0</v>
      </c>
      <c r="FF146" s="55">
        <v>139</v>
      </c>
      <c r="FG146" s="55" t="s">
        <v>42</v>
      </c>
      <c r="FH146" s="55" t="s">
        <v>1230</v>
      </c>
      <c r="FI146" s="55">
        <v>1</v>
      </c>
      <c r="FJ146" s="55">
        <v>130000</v>
      </c>
      <c r="FK146" s="55" t="s">
        <v>1249</v>
      </c>
      <c r="FL146" s="55">
        <v>0.3</v>
      </c>
      <c r="IW146" s="55">
        <v>139</v>
      </c>
      <c r="IX146" s="55" t="s">
        <v>1250</v>
      </c>
      <c r="IY146" s="55" t="s">
        <v>1490</v>
      </c>
      <c r="IZ146" s="55" t="s">
        <v>1362</v>
      </c>
      <c r="JA146" s="55">
        <v>350</v>
      </c>
      <c r="JW146" s="12">
        <v>139</v>
      </c>
      <c r="JX146" s="12" t="s">
        <v>627</v>
      </c>
      <c r="JY146" s="12" t="s">
        <v>1933</v>
      </c>
      <c r="KA146" s="12">
        <v>139</v>
      </c>
      <c r="KB146" s="12" t="s">
        <v>2816</v>
      </c>
      <c r="KC146" s="12">
        <v>0.8</v>
      </c>
      <c r="NU146" s="12" t="s">
        <v>2591</v>
      </c>
      <c r="PS146" s="12" t="s">
        <v>2165</v>
      </c>
      <c r="QU146" s="13" t="s">
        <v>2527</v>
      </c>
      <c r="QV146" s="13">
        <v>2.75</v>
      </c>
      <c r="RE146" s="13" t="s">
        <v>2591</v>
      </c>
      <c r="SD146" s="13" t="s">
        <v>2165</v>
      </c>
    </row>
    <row r="147" ht="14.25" customHeight="1" outlineLevel="1" spans="7:498">
      <c r="G147" s="55">
        <v>140</v>
      </c>
      <c r="H147" s="55" t="s">
        <v>42</v>
      </c>
      <c r="I147" s="55" t="s">
        <v>1708</v>
      </c>
      <c r="J147" s="55" t="s">
        <v>3039</v>
      </c>
      <c r="K147" s="55" t="s">
        <v>1249</v>
      </c>
      <c r="L147" s="56">
        <v>0.462</v>
      </c>
      <c r="X147" s="55">
        <v>140</v>
      </c>
      <c r="Y147" s="55" t="s">
        <v>1250</v>
      </c>
      <c r="Z147" s="55" t="s">
        <v>2048</v>
      </c>
      <c r="AA147" s="55">
        <v>8</v>
      </c>
      <c r="AB147" s="55">
        <v>0.12</v>
      </c>
      <c r="AD147" s="12">
        <v>140</v>
      </c>
      <c r="AE147" s="12" t="s">
        <v>1261</v>
      </c>
      <c r="AF147" s="12" t="s">
        <v>3059</v>
      </c>
      <c r="AG147" s="12" t="s">
        <v>1669</v>
      </c>
      <c r="AH147" s="12" t="s">
        <v>2931</v>
      </c>
      <c r="AX147" s="55">
        <v>140</v>
      </c>
      <c r="AY147" s="55" t="s">
        <v>42</v>
      </c>
      <c r="AZ147" s="55" t="s">
        <v>1251</v>
      </c>
      <c r="BA147" s="55">
        <v>87</v>
      </c>
      <c r="BB147" s="55">
        <v>87</v>
      </c>
      <c r="BC147" s="55" t="s">
        <v>1249</v>
      </c>
      <c r="BD147" s="55">
        <v>1.25</v>
      </c>
      <c r="DN147" s="55">
        <v>140</v>
      </c>
      <c r="DO147" s="55" t="s">
        <v>42</v>
      </c>
      <c r="DP147" s="55" t="s">
        <v>1259</v>
      </c>
      <c r="DQ147" s="55" t="s">
        <v>1260</v>
      </c>
      <c r="DR147" s="55" t="s">
        <v>1261</v>
      </c>
      <c r="DS147" s="55">
        <v>33072</v>
      </c>
      <c r="DT147" s="55">
        <v>10000</v>
      </c>
      <c r="DU147" s="55" t="s">
        <v>1249</v>
      </c>
      <c r="DV147" s="55">
        <v>1</v>
      </c>
      <c r="EM147" s="55">
        <v>140</v>
      </c>
      <c r="EN147" s="55" t="s">
        <v>1246</v>
      </c>
      <c r="EO147" s="55" t="s">
        <v>1810</v>
      </c>
      <c r="EP147" s="55" t="s">
        <v>161</v>
      </c>
      <c r="EQ147" s="55">
        <v>-1</v>
      </c>
      <c r="ER147" s="55">
        <v>-1</v>
      </c>
      <c r="ES147" s="55" t="s">
        <v>1249</v>
      </c>
      <c r="ET147" s="55">
        <v>0</v>
      </c>
      <c r="EV147" s="55">
        <v>140</v>
      </c>
      <c r="EW147" s="55" t="s">
        <v>42</v>
      </c>
      <c r="EX147" s="55" t="s">
        <v>1885</v>
      </c>
      <c r="EY147" s="55">
        <v>1</v>
      </c>
      <c r="EZ147" s="55">
        <v>1995</v>
      </c>
      <c r="FA147" s="55">
        <v>2999</v>
      </c>
      <c r="FB147" s="55" t="s">
        <v>1262</v>
      </c>
      <c r="FC147" s="55" t="s">
        <v>1249</v>
      </c>
      <c r="FD147" s="55">
        <v>0</v>
      </c>
      <c r="FF147" s="55">
        <v>140</v>
      </c>
      <c r="FG147" s="55" t="s">
        <v>42</v>
      </c>
      <c r="FH147" s="55" t="s">
        <v>1230</v>
      </c>
      <c r="FI147" s="55">
        <v>1</v>
      </c>
      <c r="FJ147" s="55">
        <v>260000</v>
      </c>
      <c r="FK147" s="55" t="s">
        <v>1249</v>
      </c>
      <c r="FL147" s="55">
        <v>0.3</v>
      </c>
      <c r="IW147" s="55">
        <v>140</v>
      </c>
      <c r="IX147" s="55" t="s">
        <v>1250</v>
      </c>
      <c r="IY147" s="55" t="s">
        <v>1490</v>
      </c>
      <c r="IZ147" s="55" t="s">
        <v>1407</v>
      </c>
      <c r="JA147" s="55">
        <v>350</v>
      </c>
      <c r="JW147" s="12">
        <v>140</v>
      </c>
      <c r="JX147" s="12" t="s">
        <v>627</v>
      </c>
      <c r="JY147" s="12" t="s">
        <v>2498</v>
      </c>
      <c r="KA147" s="12">
        <v>140</v>
      </c>
      <c r="KB147" s="12" t="s">
        <v>1019</v>
      </c>
      <c r="KC147" s="12">
        <v>0.8</v>
      </c>
      <c r="NU147" s="12" t="s">
        <v>2623</v>
      </c>
      <c r="PS147" s="12" t="s">
        <v>2239</v>
      </c>
      <c r="QU147" s="13" t="s">
        <v>2895</v>
      </c>
      <c r="QV147" s="13">
        <v>2.75</v>
      </c>
      <c r="RE147" s="13" t="s">
        <v>2623</v>
      </c>
      <c r="SD147" s="13" t="s">
        <v>2239</v>
      </c>
    </row>
    <row r="148" ht="14.25" customHeight="1" outlineLevel="1" spans="7:498">
      <c r="G148" s="55">
        <v>141</v>
      </c>
      <c r="H148" s="55" t="s">
        <v>42</v>
      </c>
      <c r="I148" s="55" t="s">
        <v>1708</v>
      </c>
      <c r="J148" s="55" t="s">
        <v>3060</v>
      </c>
      <c r="K148" s="55" t="s">
        <v>1249</v>
      </c>
      <c r="L148" s="55">
        <v>0.44</v>
      </c>
      <c r="X148" s="55">
        <v>141</v>
      </c>
      <c r="Y148" s="55" t="s">
        <v>1250</v>
      </c>
      <c r="Z148" s="55" t="s">
        <v>2048</v>
      </c>
      <c r="AA148" s="55">
        <v>9</v>
      </c>
      <c r="AB148" s="55">
        <v>0.15</v>
      </c>
      <c r="AD148" s="12">
        <v>141</v>
      </c>
      <c r="AE148" s="12" t="s">
        <v>1261</v>
      </c>
      <c r="AF148" s="12" t="s">
        <v>945</v>
      </c>
      <c r="AG148" s="12" t="s">
        <v>1433</v>
      </c>
      <c r="AH148" s="12" t="s">
        <v>2446</v>
      </c>
      <c r="AX148" s="55">
        <v>141</v>
      </c>
      <c r="AY148" s="55" t="s">
        <v>42</v>
      </c>
      <c r="AZ148" s="55" t="s">
        <v>1251</v>
      </c>
      <c r="BA148" s="55">
        <v>88</v>
      </c>
      <c r="BB148" s="55">
        <v>88</v>
      </c>
      <c r="BC148" s="55" t="s">
        <v>1249</v>
      </c>
      <c r="BD148" s="55">
        <v>1.25</v>
      </c>
      <c r="DN148" s="55">
        <v>141</v>
      </c>
      <c r="DO148" s="55" t="s">
        <v>42</v>
      </c>
      <c r="DP148" s="55" t="s">
        <v>1259</v>
      </c>
      <c r="DQ148" s="55" t="s">
        <v>1260</v>
      </c>
      <c r="DR148" s="55" t="s">
        <v>1261</v>
      </c>
      <c r="DS148" s="55">
        <v>33074</v>
      </c>
      <c r="DT148" s="55">
        <v>10000</v>
      </c>
      <c r="DU148" s="55" t="s">
        <v>1249</v>
      </c>
      <c r="DV148" s="55">
        <v>1</v>
      </c>
      <c r="EM148" s="55">
        <v>141</v>
      </c>
      <c r="EN148" s="55" t="s">
        <v>1309</v>
      </c>
      <c r="EO148" s="55" t="s">
        <v>1251</v>
      </c>
      <c r="EP148" s="55">
        <v>1</v>
      </c>
      <c r="EQ148" s="55">
        <v>835</v>
      </c>
      <c r="ER148" s="55">
        <v>997</v>
      </c>
      <c r="ES148" s="55" t="s">
        <v>1249</v>
      </c>
      <c r="ET148" s="55">
        <v>0.75</v>
      </c>
      <c r="EV148" s="55">
        <v>141</v>
      </c>
      <c r="EW148" s="55" t="s">
        <v>42</v>
      </c>
      <c r="EX148" s="55" t="s">
        <v>1938</v>
      </c>
      <c r="EY148" s="55">
        <v>1</v>
      </c>
      <c r="EZ148" s="55">
        <v>0</v>
      </c>
      <c r="FA148" s="55">
        <v>1994</v>
      </c>
      <c r="FB148" s="55" t="s">
        <v>1262</v>
      </c>
      <c r="FC148" s="55" t="s">
        <v>1249</v>
      </c>
      <c r="FD148" s="55">
        <v>0</v>
      </c>
      <c r="FF148" s="55">
        <v>141</v>
      </c>
      <c r="FG148" s="55" t="s">
        <v>42</v>
      </c>
      <c r="FH148" s="55" t="s">
        <v>1230</v>
      </c>
      <c r="FI148" s="55">
        <v>1</v>
      </c>
      <c r="FJ148" s="55">
        <v>400000</v>
      </c>
      <c r="FK148" s="55" t="s">
        <v>1249</v>
      </c>
      <c r="FL148" s="55">
        <v>0.3</v>
      </c>
      <c r="IW148" s="55">
        <v>141</v>
      </c>
      <c r="IX148" s="55" t="s">
        <v>1250</v>
      </c>
      <c r="IY148" s="55" t="s">
        <v>1490</v>
      </c>
      <c r="IZ148" s="55" t="s">
        <v>1447</v>
      </c>
      <c r="JA148" s="55">
        <v>350</v>
      </c>
      <c r="JW148" s="12">
        <v>141</v>
      </c>
      <c r="JX148" s="12" t="s">
        <v>627</v>
      </c>
      <c r="JY148" s="12" t="s">
        <v>2511</v>
      </c>
      <c r="KA148" s="12">
        <v>141</v>
      </c>
      <c r="KB148" s="12" t="s">
        <v>1516</v>
      </c>
      <c r="KC148" s="12">
        <v>0.7</v>
      </c>
      <c r="NU148" s="12" t="s">
        <v>3061</v>
      </c>
      <c r="PS148" s="12" t="s">
        <v>3062</v>
      </c>
      <c r="QU148" s="13" t="s">
        <v>2958</v>
      </c>
      <c r="QV148" s="13">
        <v>2.75</v>
      </c>
      <c r="RE148" s="13" t="s">
        <v>3061</v>
      </c>
      <c r="SD148" s="13" t="s">
        <v>3062</v>
      </c>
    </row>
    <row r="149" ht="14.25" customHeight="1" outlineLevel="1" spans="7:498">
      <c r="G149" s="55">
        <v>142</v>
      </c>
      <c r="H149" s="55" t="s">
        <v>42</v>
      </c>
      <c r="I149" s="55" t="s">
        <v>1708</v>
      </c>
      <c r="J149" s="55" t="s">
        <v>3063</v>
      </c>
      <c r="K149" s="55" t="s">
        <v>1249</v>
      </c>
      <c r="L149" s="55">
        <v>0.32</v>
      </c>
      <c r="X149" s="55">
        <v>142</v>
      </c>
      <c r="Y149" s="55" t="s">
        <v>1250</v>
      </c>
      <c r="Z149" s="55" t="s">
        <v>2048</v>
      </c>
      <c r="AA149" s="55">
        <v>10</v>
      </c>
      <c r="AB149" s="55">
        <v>0.12</v>
      </c>
      <c r="AD149" s="12">
        <v>142</v>
      </c>
      <c r="AE149" s="12" t="s">
        <v>1261</v>
      </c>
      <c r="AF149" s="12" t="s">
        <v>2615</v>
      </c>
      <c r="AG149" s="12" t="s">
        <v>1669</v>
      </c>
      <c r="AH149" s="12" t="s">
        <v>2931</v>
      </c>
      <c r="AX149" s="55">
        <v>142</v>
      </c>
      <c r="AY149" s="55" t="s">
        <v>42</v>
      </c>
      <c r="AZ149" s="55" t="s">
        <v>1251</v>
      </c>
      <c r="BA149" s="55">
        <v>89</v>
      </c>
      <c r="BB149" s="55">
        <v>89</v>
      </c>
      <c r="BC149" s="55" t="s">
        <v>1249</v>
      </c>
      <c r="BD149" s="55">
        <v>1.25</v>
      </c>
      <c r="DN149" s="55">
        <v>142</v>
      </c>
      <c r="DO149" s="55" t="s">
        <v>42</v>
      </c>
      <c r="DP149" s="55" t="s">
        <v>1259</v>
      </c>
      <c r="DQ149" s="55" t="s">
        <v>1260</v>
      </c>
      <c r="DR149" s="55" t="s">
        <v>1261</v>
      </c>
      <c r="DS149" s="55">
        <v>33075</v>
      </c>
      <c r="DT149" s="55">
        <v>10000</v>
      </c>
      <c r="DU149" s="55" t="s">
        <v>1249</v>
      </c>
      <c r="DV149" s="55">
        <v>1</v>
      </c>
      <c r="EM149" s="55">
        <v>142</v>
      </c>
      <c r="EN149" s="55" t="s">
        <v>1309</v>
      </c>
      <c r="EO149" s="55" t="s">
        <v>1251</v>
      </c>
      <c r="EP149" s="55">
        <v>1</v>
      </c>
      <c r="EQ149" s="55">
        <v>799</v>
      </c>
      <c r="ER149" s="55">
        <v>834</v>
      </c>
      <c r="ES149" s="55" t="s">
        <v>1249</v>
      </c>
      <c r="ET149" s="55">
        <v>0.8</v>
      </c>
      <c r="EV149" s="55">
        <v>142</v>
      </c>
      <c r="EW149" s="55" t="s">
        <v>42</v>
      </c>
      <c r="EX149" s="55" t="s">
        <v>1938</v>
      </c>
      <c r="EY149" s="55">
        <v>1</v>
      </c>
      <c r="EZ149" s="55">
        <v>1995</v>
      </c>
      <c r="FA149" s="55">
        <v>2999</v>
      </c>
      <c r="FB149" s="55" t="s">
        <v>1262</v>
      </c>
      <c r="FC149" s="55" t="s">
        <v>1249</v>
      </c>
      <c r="FD149" s="55">
        <v>0</v>
      </c>
      <c r="FF149" s="55">
        <v>142</v>
      </c>
      <c r="FG149" s="55" t="s">
        <v>42</v>
      </c>
      <c r="FH149" s="55" t="s">
        <v>1230</v>
      </c>
      <c r="FI149" s="55">
        <v>1</v>
      </c>
      <c r="FJ149" s="55">
        <v>530000</v>
      </c>
      <c r="FK149" s="55" t="s">
        <v>1249</v>
      </c>
      <c r="FL149" s="55">
        <v>0.3</v>
      </c>
      <c r="IW149" s="55">
        <v>142</v>
      </c>
      <c r="IX149" s="55" t="s">
        <v>1250</v>
      </c>
      <c r="IY149" s="55" t="s">
        <v>1490</v>
      </c>
      <c r="IZ149" s="55" t="s">
        <v>1487</v>
      </c>
      <c r="JA149" s="55">
        <v>350</v>
      </c>
      <c r="JW149" s="12">
        <v>142</v>
      </c>
      <c r="JX149" s="12" t="s">
        <v>627</v>
      </c>
      <c r="JY149" s="12" t="s">
        <v>2528</v>
      </c>
      <c r="KA149" s="12">
        <v>142</v>
      </c>
      <c r="KB149" s="12" t="s">
        <v>1783</v>
      </c>
      <c r="KC149" s="12">
        <v>1.1</v>
      </c>
      <c r="NU149" s="12" t="s">
        <v>1775</v>
      </c>
      <c r="PS149" s="12" t="s">
        <v>3064</v>
      </c>
      <c r="QU149" s="13" t="s">
        <v>2962</v>
      </c>
      <c r="QV149" s="13">
        <v>2.75</v>
      </c>
      <c r="RE149" s="13" t="s">
        <v>1775</v>
      </c>
      <c r="SD149" s="13" t="s">
        <v>3064</v>
      </c>
    </row>
    <row r="150" ht="14.25" customHeight="1" outlineLevel="1" spans="7:498">
      <c r="G150" s="55">
        <v>143</v>
      </c>
      <c r="H150" s="55" t="s">
        <v>42</v>
      </c>
      <c r="I150" s="55" t="s">
        <v>1708</v>
      </c>
      <c r="J150" s="55" t="s">
        <v>3065</v>
      </c>
      <c r="K150" s="55" t="s">
        <v>1249</v>
      </c>
      <c r="L150" s="55">
        <v>0.32</v>
      </c>
      <c r="X150" s="55">
        <v>143</v>
      </c>
      <c r="Y150" s="55" t="s">
        <v>1250</v>
      </c>
      <c r="Z150" s="55" t="s">
        <v>2048</v>
      </c>
      <c r="AA150" s="55">
        <v>11</v>
      </c>
      <c r="AB150" s="55">
        <v>0.15</v>
      </c>
      <c r="AD150" s="12">
        <v>143</v>
      </c>
      <c r="AE150" s="12" t="s">
        <v>1261</v>
      </c>
      <c r="AF150" s="12" t="s">
        <v>1999</v>
      </c>
      <c r="AG150" s="12" t="s">
        <v>1433</v>
      </c>
      <c r="AH150" s="12" t="s">
        <v>2446</v>
      </c>
      <c r="AX150" s="55">
        <v>143</v>
      </c>
      <c r="AY150" s="55" t="s">
        <v>42</v>
      </c>
      <c r="AZ150" s="55" t="s">
        <v>1251</v>
      </c>
      <c r="BA150" s="55">
        <v>90</v>
      </c>
      <c r="BB150" s="55">
        <v>90</v>
      </c>
      <c r="BC150" s="55" t="s">
        <v>1249</v>
      </c>
      <c r="BD150" s="55">
        <v>1.25</v>
      </c>
      <c r="DN150" s="55">
        <v>143</v>
      </c>
      <c r="DO150" s="55" t="s">
        <v>42</v>
      </c>
      <c r="DP150" s="55" t="s">
        <v>1259</v>
      </c>
      <c r="DQ150" s="55" t="s">
        <v>1260</v>
      </c>
      <c r="DR150" s="55" t="s">
        <v>1261</v>
      </c>
      <c r="DS150" s="55">
        <v>33077</v>
      </c>
      <c r="DT150" s="55">
        <v>10000</v>
      </c>
      <c r="DU150" s="55" t="s">
        <v>1249</v>
      </c>
      <c r="DV150" s="55">
        <v>1</v>
      </c>
      <c r="EM150" s="55">
        <v>143</v>
      </c>
      <c r="EN150" s="55" t="s">
        <v>1309</v>
      </c>
      <c r="EO150" s="55" t="s">
        <v>1251</v>
      </c>
      <c r="EP150" s="55">
        <v>1</v>
      </c>
      <c r="EQ150" s="55">
        <v>769</v>
      </c>
      <c r="ER150" s="55">
        <v>798</v>
      </c>
      <c r="ES150" s="55" t="s">
        <v>1249</v>
      </c>
      <c r="ET150" s="55">
        <v>0.85</v>
      </c>
      <c r="EV150" s="55">
        <v>143</v>
      </c>
      <c r="EW150" s="55" t="s">
        <v>42</v>
      </c>
      <c r="EX150" s="55" t="s">
        <v>1938</v>
      </c>
      <c r="EY150" s="55">
        <v>2</v>
      </c>
      <c r="EZ150" s="55">
        <v>0</v>
      </c>
      <c r="FA150" s="55">
        <v>1994</v>
      </c>
      <c r="FB150" s="55" t="s">
        <v>1262</v>
      </c>
      <c r="FC150" s="55" t="s">
        <v>1249</v>
      </c>
      <c r="FD150" s="55">
        <v>0</v>
      </c>
      <c r="FF150" s="55">
        <v>143</v>
      </c>
      <c r="FG150" s="55" t="s">
        <v>42</v>
      </c>
      <c r="FH150" s="55" t="s">
        <v>1230</v>
      </c>
      <c r="FI150" s="55">
        <v>1</v>
      </c>
      <c r="FJ150" s="55">
        <v>540000</v>
      </c>
      <c r="FK150" s="55" t="s">
        <v>1249</v>
      </c>
      <c r="FL150" s="55">
        <v>0.3</v>
      </c>
      <c r="IW150" s="55">
        <v>143</v>
      </c>
      <c r="IX150" s="55" t="s">
        <v>1250</v>
      </c>
      <c r="IY150" s="55" t="s">
        <v>1490</v>
      </c>
      <c r="IZ150" s="55" t="s">
        <v>1529</v>
      </c>
      <c r="JA150" s="55">
        <v>350</v>
      </c>
      <c r="JW150" s="12">
        <v>143</v>
      </c>
      <c r="JX150" s="12" t="s">
        <v>627</v>
      </c>
      <c r="JY150" s="12" t="s">
        <v>2466</v>
      </c>
      <c r="KA150" s="12">
        <v>143</v>
      </c>
      <c r="KB150" s="12" t="s">
        <v>1989</v>
      </c>
      <c r="KC150" s="12">
        <v>0.8</v>
      </c>
      <c r="NU150" s="12" t="s">
        <v>1007</v>
      </c>
      <c r="PS150" s="12" t="s">
        <v>3066</v>
      </c>
      <c r="QU150" s="13" t="s">
        <v>3067</v>
      </c>
      <c r="QV150" s="13">
        <v>2.75</v>
      </c>
      <c r="RE150" s="13" t="s">
        <v>1007</v>
      </c>
      <c r="SD150" s="13" t="s">
        <v>3066</v>
      </c>
    </row>
    <row r="151" ht="14.25" customHeight="1" outlineLevel="1" spans="7:498">
      <c r="G151" s="55">
        <v>144</v>
      </c>
      <c r="H151" s="55" t="s">
        <v>42</v>
      </c>
      <c r="I151" s="55" t="s">
        <v>1708</v>
      </c>
      <c r="J151" s="55" t="s">
        <v>3068</v>
      </c>
      <c r="K151" s="55" t="s">
        <v>1249</v>
      </c>
      <c r="L151" s="55">
        <v>0.32</v>
      </c>
      <c r="X151" s="55">
        <v>144</v>
      </c>
      <c r="Y151" s="55" t="s">
        <v>1250</v>
      </c>
      <c r="Z151" s="55" t="s">
        <v>2048</v>
      </c>
      <c r="AA151" s="55">
        <v>12</v>
      </c>
      <c r="AB151" s="55">
        <v>0.15</v>
      </c>
      <c r="AD151" s="12">
        <v>144</v>
      </c>
      <c r="AE151" s="12" t="s">
        <v>1261</v>
      </c>
      <c r="AF151" s="12" t="s">
        <v>3069</v>
      </c>
      <c r="AG151" s="12" t="s">
        <v>1669</v>
      </c>
      <c r="AH151" s="12" t="s">
        <v>2931</v>
      </c>
      <c r="AX151" s="55">
        <v>144</v>
      </c>
      <c r="AY151" s="55" t="s">
        <v>42</v>
      </c>
      <c r="AZ151" s="55" t="s">
        <v>1251</v>
      </c>
      <c r="BA151" s="55">
        <v>91</v>
      </c>
      <c r="BB151" s="55">
        <v>91</v>
      </c>
      <c r="BC151" s="55" t="s">
        <v>1249</v>
      </c>
      <c r="BD151" s="55">
        <v>1.25</v>
      </c>
      <c r="DN151" s="55">
        <v>144</v>
      </c>
      <c r="DO151" s="55" t="s">
        <v>42</v>
      </c>
      <c r="DP151" s="55" t="s">
        <v>1259</v>
      </c>
      <c r="DQ151" s="55" t="s">
        <v>1260</v>
      </c>
      <c r="DR151" s="55" t="s">
        <v>1261</v>
      </c>
      <c r="DS151" s="55">
        <v>33081</v>
      </c>
      <c r="DT151" s="55">
        <v>10000</v>
      </c>
      <c r="DU151" s="55" t="s">
        <v>1249</v>
      </c>
      <c r="DV151" s="55">
        <v>1</v>
      </c>
      <c r="EM151" s="55">
        <v>144</v>
      </c>
      <c r="EN151" s="55" t="s">
        <v>1309</v>
      </c>
      <c r="EO151" s="55" t="s">
        <v>1251</v>
      </c>
      <c r="EP151" s="55">
        <v>1</v>
      </c>
      <c r="EQ151" s="55">
        <v>741</v>
      </c>
      <c r="ER151" s="55">
        <v>768</v>
      </c>
      <c r="ES151" s="55" t="s">
        <v>1249</v>
      </c>
      <c r="ET151" s="55">
        <v>0.9</v>
      </c>
      <c r="EV151" s="55">
        <v>144</v>
      </c>
      <c r="EW151" s="55" t="s">
        <v>42</v>
      </c>
      <c r="EX151" s="55" t="s">
        <v>1938</v>
      </c>
      <c r="EY151" s="55">
        <v>2</v>
      </c>
      <c r="EZ151" s="55">
        <v>1995</v>
      </c>
      <c r="FA151" s="55">
        <v>2999</v>
      </c>
      <c r="FB151" s="55" t="s">
        <v>1262</v>
      </c>
      <c r="FC151" s="55" t="s">
        <v>1249</v>
      </c>
      <c r="FD151" s="55">
        <v>0</v>
      </c>
      <c r="FF151" s="55">
        <v>144</v>
      </c>
      <c r="FG151" s="55" t="s">
        <v>42</v>
      </c>
      <c r="FH151" s="55" t="s">
        <v>1252</v>
      </c>
      <c r="FI151" s="55">
        <v>1</v>
      </c>
      <c r="FJ151" s="55">
        <v>0</v>
      </c>
      <c r="FK151" s="55" t="s">
        <v>1249</v>
      </c>
      <c r="FL151" s="55">
        <v>0.35</v>
      </c>
      <c r="IW151" s="55">
        <v>144</v>
      </c>
      <c r="IX151" s="55" t="s">
        <v>1250</v>
      </c>
      <c r="IY151" s="55" t="s">
        <v>1490</v>
      </c>
      <c r="IZ151" s="55" t="s">
        <v>1567</v>
      </c>
      <c r="JA151" s="55">
        <v>350</v>
      </c>
      <c r="JW151" s="12">
        <v>144</v>
      </c>
      <c r="JX151" s="12" t="s">
        <v>627</v>
      </c>
      <c r="JY151" s="12" t="s">
        <v>2562</v>
      </c>
      <c r="KA151" s="12">
        <v>144</v>
      </c>
      <c r="KB151" s="12" t="s">
        <v>2157</v>
      </c>
      <c r="KC151" s="12">
        <v>0.8</v>
      </c>
      <c r="NU151" s="12" t="s">
        <v>1960</v>
      </c>
      <c r="PS151" s="12" t="s">
        <v>3070</v>
      </c>
      <c r="QU151" s="13" t="s">
        <v>3071</v>
      </c>
      <c r="QV151" s="13">
        <v>2.75</v>
      </c>
      <c r="RE151" s="13" t="s">
        <v>1960</v>
      </c>
      <c r="SD151" s="13" t="s">
        <v>3070</v>
      </c>
    </row>
    <row r="152" ht="14.25" customHeight="1" outlineLevel="1" spans="7:498">
      <c r="G152" s="55">
        <v>145</v>
      </c>
      <c r="H152" s="55" t="s">
        <v>42</v>
      </c>
      <c r="I152" s="55" t="s">
        <v>2278</v>
      </c>
      <c r="J152" s="55" t="s">
        <v>3072</v>
      </c>
      <c r="K152" s="55" t="s">
        <v>1249</v>
      </c>
      <c r="L152" s="56">
        <v>0.3675</v>
      </c>
      <c r="X152" s="55">
        <v>145</v>
      </c>
      <c r="Y152" s="55" t="s">
        <v>1250</v>
      </c>
      <c r="Z152" s="55" t="s">
        <v>1490</v>
      </c>
      <c r="AA152" s="55">
        <v>1</v>
      </c>
      <c r="AB152" s="55">
        <v>0.12</v>
      </c>
      <c r="AD152" s="12">
        <v>145</v>
      </c>
      <c r="AE152" s="12" t="s">
        <v>1261</v>
      </c>
      <c r="AF152" s="12" t="s">
        <v>2168</v>
      </c>
      <c r="AG152" s="12" t="s">
        <v>1433</v>
      </c>
      <c r="AH152" s="12" t="s">
        <v>2446</v>
      </c>
      <c r="AX152" s="55">
        <v>145</v>
      </c>
      <c r="AY152" s="55" t="s">
        <v>42</v>
      </c>
      <c r="AZ152" s="55" t="s">
        <v>1251</v>
      </c>
      <c r="BA152" s="55">
        <v>92</v>
      </c>
      <c r="BB152" s="55">
        <v>92</v>
      </c>
      <c r="BC152" s="55" t="s">
        <v>1249</v>
      </c>
      <c r="BD152" s="55">
        <v>1.25</v>
      </c>
      <c r="DN152" s="55">
        <v>145</v>
      </c>
      <c r="DO152" s="55" t="s">
        <v>42</v>
      </c>
      <c r="DP152" s="55" t="s">
        <v>1259</v>
      </c>
      <c r="DQ152" s="55" t="s">
        <v>1260</v>
      </c>
      <c r="DR152" s="55" t="s">
        <v>1261</v>
      </c>
      <c r="DS152" s="55">
        <v>33082</v>
      </c>
      <c r="DT152" s="55">
        <v>10000</v>
      </c>
      <c r="DU152" s="55" t="s">
        <v>1249</v>
      </c>
      <c r="DV152" s="55">
        <v>1</v>
      </c>
      <c r="EM152" s="55">
        <v>145</v>
      </c>
      <c r="EN152" s="55" t="s">
        <v>1309</v>
      </c>
      <c r="EO152" s="55" t="s">
        <v>1251</v>
      </c>
      <c r="EP152" s="55">
        <v>1</v>
      </c>
      <c r="EQ152" s="55">
        <v>0</v>
      </c>
      <c r="ER152" s="55">
        <v>548</v>
      </c>
      <c r="ES152" s="55" t="s">
        <v>1249</v>
      </c>
      <c r="ET152" s="55">
        <v>4</v>
      </c>
      <c r="EV152" s="55">
        <v>145</v>
      </c>
      <c r="EW152" s="55" t="s">
        <v>42</v>
      </c>
      <c r="EX152" s="55" t="s">
        <v>1738</v>
      </c>
      <c r="EY152" s="55">
        <v>1</v>
      </c>
      <c r="EZ152" s="55">
        <v>0</v>
      </c>
      <c r="FA152" s="55">
        <v>1994</v>
      </c>
      <c r="FB152" s="55" t="s">
        <v>1361</v>
      </c>
      <c r="FC152" s="55" t="s">
        <v>1249</v>
      </c>
      <c r="FD152" s="55">
        <v>5.5</v>
      </c>
      <c r="FF152" s="55">
        <v>145</v>
      </c>
      <c r="FG152" s="55" t="s">
        <v>42</v>
      </c>
      <c r="FH152" s="55" t="s">
        <v>1252</v>
      </c>
      <c r="FI152" s="55">
        <v>1</v>
      </c>
      <c r="FJ152" s="55">
        <v>1000</v>
      </c>
      <c r="FK152" s="55" t="s">
        <v>1249</v>
      </c>
      <c r="FL152" s="55">
        <v>0.33</v>
      </c>
      <c r="IW152" s="55">
        <v>145</v>
      </c>
      <c r="IX152" s="55" t="s">
        <v>1250</v>
      </c>
      <c r="IY152" s="55" t="s">
        <v>1490</v>
      </c>
      <c r="IZ152" s="55" t="s">
        <v>1870</v>
      </c>
      <c r="JA152" s="55">
        <v>350</v>
      </c>
      <c r="JW152" s="12">
        <v>145</v>
      </c>
      <c r="JX152" s="12" t="s">
        <v>627</v>
      </c>
      <c r="JY152" s="12" t="s">
        <v>2574</v>
      </c>
      <c r="KA152" s="12">
        <v>145</v>
      </c>
      <c r="KB152" s="12" t="s">
        <v>2299</v>
      </c>
      <c r="KC152" s="12">
        <v>0.92</v>
      </c>
      <c r="NU152" s="12" t="s">
        <v>2531</v>
      </c>
      <c r="PS152" s="12" t="s">
        <v>3073</v>
      </c>
      <c r="QU152" s="13" t="s">
        <v>3074</v>
      </c>
      <c r="QV152" s="13">
        <v>2.75</v>
      </c>
      <c r="RE152" s="13" t="s">
        <v>2531</v>
      </c>
      <c r="SD152" s="13" t="s">
        <v>3073</v>
      </c>
    </row>
    <row r="153" ht="14.25" customHeight="1" outlineLevel="1" spans="7:498">
      <c r="G153" s="55">
        <v>146</v>
      </c>
      <c r="H153" s="55" t="s">
        <v>42</v>
      </c>
      <c r="I153" s="55" t="s">
        <v>1995</v>
      </c>
      <c r="J153" s="55" t="s">
        <v>2947</v>
      </c>
      <c r="K153" s="55" t="s">
        <v>1249</v>
      </c>
      <c r="L153" s="55">
        <v>0.19</v>
      </c>
      <c r="X153" s="55">
        <v>146</v>
      </c>
      <c r="Y153" s="55" t="s">
        <v>1250</v>
      </c>
      <c r="Z153" s="55" t="s">
        <v>1490</v>
      </c>
      <c r="AA153" s="55">
        <v>2</v>
      </c>
      <c r="AB153" s="55">
        <v>0.15</v>
      </c>
      <c r="AD153" s="12">
        <v>146</v>
      </c>
      <c r="AE153" s="12" t="s">
        <v>1261</v>
      </c>
      <c r="AF153" s="12" t="s">
        <v>3075</v>
      </c>
      <c r="AG153" s="12" t="s">
        <v>1669</v>
      </c>
      <c r="AH153" s="12" t="s">
        <v>2931</v>
      </c>
      <c r="AX153" s="55">
        <v>146</v>
      </c>
      <c r="AY153" s="55" t="s">
        <v>42</v>
      </c>
      <c r="AZ153" s="55" t="s">
        <v>1251</v>
      </c>
      <c r="BA153" s="55">
        <v>93</v>
      </c>
      <c r="BB153" s="55">
        <v>93</v>
      </c>
      <c r="BC153" s="55" t="s">
        <v>1249</v>
      </c>
      <c r="BD153" s="55">
        <v>1.25</v>
      </c>
      <c r="DN153" s="55">
        <v>146</v>
      </c>
      <c r="DO153" s="55" t="s">
        <v>42</v>
      </c>
      <c r="DP153" s="55" t="s">
        <v>1259</v>
      </c>
      <c r="DQ153" s="55" t="s">
        <v>1260</v>
      </c>
      <c r="DR153" s="55" t="s">
        <v>1261</v>
      </c>
      <c r="DS153" s="55">
        <v>33083</v>
      </c>
      <c r="DT153" s="55">
        <v>10000</v>
      </c>
      <c r="DU153" s="55" t="s">
        <v>1249</v>
      </c>
      <c r="DV153" s="55">
        <v>1</v>
      </c>
      <c r="EM153" s="55">
        <v>146</v>
      </c>
      <c r="EN153" s="55" t="s">
        <v>1309</v>
      </c>
      <c r="EO153" s="55" t="s">
        <v>1251</v>
      </c>
      <c r="EP153" s="55">
        <v>1</v>
      </c>
      <c r="EQ153" s="55">
        <v>713</v>
      </c>
      <c r="ER153" s="55">
        <v>740</v>
      </c>
      <c r="ES153" s="55" t="s">
        <v>1249</v>
      </c>
      <c r="ET153" s="55">
        <v>1</v>
      </c>
      <c r="EV153" s="55">
        <v>146</v>
      </c>
      <c r="EW153" s="55" t="s">
        <v>42</v>
      </c>
      <c r="EX153" s="55" t="s">
        <v>1738</v>
      </c>
      <c r="EY153" s="55">
        <v>1</v>
      </c>
      <c r="EZ153" s="55">
        <v>1995</v>
      </c>
      <c r="FA153" s="55">
        <v>2999</v>
      </c>
      <c r="FB153" s="55" t="s">
        <v>1361</v>
      </c>
      <c r="FC153" s="55" t="s">
        <v>1249</v>
      </c>
      <c r="FD153" s="55">
        <v>6</v>
      </c>
      <c r="FF153" s="55">
        <v>146</v>
      </c>
      <c r="FG153" s="55" t="s">
        <v>42</v>
      </c>
      <c r="FH153" s="55" t="s">
        <v>1252</v>
      </c>
      <c r="FI153" s="55">
        <v>1</v>
      </c>
      <c r="FJ153" s="55">
        <v>2500</v>
      </c>
      <c r="FK153" s="55" t="s">
        <v>1249</v>
      </c>
      <c r="FL153" s="55">
        <v>0.31</v>
      </c>
      <c r="IW153" s="55">
        <v>146</v>
      </c>
      <c r="IX153" s="55" t="s">
        <v>1250</v>
      </c>
      <c r="IY153" s="55" t="s">
        <v>1490</v>
      </c>
      <c r="IZ153" s="55" t="s">
        <v>1893</v>
      </c>
      <c r="JA153" s="55">
        <v>350</v>
      </c>
      <c r="JW153" s="12">
        <v>146</v>
      </c>
      <c r="JX153" s="12" t="s">
        <v>627</v>
      </c>
      <c r="JY153" s="12" t="s">
        <v>2568</v>
      </c>
      <c r="KA153" s="12">
        <v>146</v>
      </c>
      <c r="KB153" s="12" t="s">
        <v>2430</v>
      </c>
      <c r="KC153" s="12">
        <v>0.92</v>
      </c>
      <c r="NU153" s="12" t="s">
        <v>2050</v>
      </c>
      <c r="PS153" s="12" t="s">
        <v>3076</v>
      </c>
      <c r="QU153" s="13" t="s">
        <v>1894</v>
      </c>
      <c r="QV153" s="13">
        <v>2.75</v>
      </c>
      <c r="RE153" s="13" t="s">
        <v>2050</v>
      </c>
      <c r="SD153" s="13" t="s">
        <v>3076</v>
      </c>
    </row>
    <row r="154" ht="14.25" customHeight="1" outlineLevel="1" spans="7:498">
      <c r="G154" s="55">
        <v>147</v>
      </c>
      <c r="H154" s="55" t="s">
        <v>42</v>
      </c>
      <c r="I154" s="55" t="s">
        <v>1995</v>
      </c>
      <c r="J154" s="55" t="s">
        <v>3046</v>
      </c>
      <c r="K154" s="55" t="s">
        <v>1249</v>
      </c>
      <c r="L154" s="55">
        <v>0.18</v>
      </c>
      <c r="X154" s="55">
        <v>147</v>
      </c>
      <c r="Y154" s="55" t="s">
        <v>1250</v>
      </c>
      <c r="Z154" s="55" t="s">
        <v>1490</v>
      </c>
      <c r="AA154" s="55">
        <v>3</v>
      </c>
      <c r="AB154" s="55">
        <v>0.12</v>
      </c>
      <c r="AD154" s="12">
        <v>147</v>
      </c>
      <c r="AE154" s="12" t="s">
        <v>1261</v>
      </c>
      <c r="AF154" s="12" t="s">
        <v>1213</v>
      </c>
      <c r="AG154" s="12" t="s">
        <v>1433</v>
      </c>
      <c r="AH154" s="12" t="s">
        <v>2446</v>
      </c>
      <c r="AX154" s="55">
        <v>147</v>
      </c>
      <c r="AY154" s="55" t="s">
        <v>42</v>
      </c>
      <c r="AZ154" s="55" t="s">
        <v>1251</v>
      </c>
      <c r="BA154" s="55">
        <v>94</v>
      </c>
      <c r="BB154" s="55">
        <v>94</v>
      </c>
      <c r="BC154" s="55" t="s">
        <v>1249</v>
      </c>
      <c r="BD154" s="55">
        <v>1.25</v>
      </c>
      <c r="DN154" s="55">
        <v>147</v>
      </c>
      <c r="DO154" s="55" t="s">
        <v>42</v>
      </c>
      <c r="DP154" s="55" t="s">
        <v>1259</v>
      </c>
      <c r="DQ154" s="55" t="s">
        <v>1260</v>
      </c>
      <c r="DR154" s="55" t="s">
        <v>1261</v>
      </c>
      <c r="DS154" s="55">
        <v>33084</v>
      </c>
      <c r="DT154" s="55">
        <v>10000</v>
      </c>
      <c r="DU154" s="55" t="s">
        <v>1249</v>
      </c>
      <c r="DV154" s="55">
        <v>1</v>
      </c>
      <c r="EM154" s="55">
        <v>147</v>
      </c>
      <c r="EN154" s="55" t="s">
        <v>1309</v>
      </c>
      <c r="EO154" s="55" t="s">
        <v>1251</v>
      </c>
      <c r="EP154" s="55">
        <v>1</v>
      </c>
      <c r="EQ154" s="55">
        <v>686</v>
      </c>
      <c r="ER154" s="55">
        <v>712</v>
      </c>
      <c r="ES154" s="55" t="s">
        <v>1249</v>
      </c>
      <c r="ET154" s="55">
        <v>1.05</v>
      </c>
      <c r="EV154" s="55">
        <v>147</v>
      </c>
      <c r="EW154" s="55" t="s">
        <v>42</v>
      </c>
      <c r="EX154" s="55" t="s">
        <v>1738</v>
      </c>
      <c r="EY154" s="55">
        <v>2</v>
      </c>
      <c r="EZ154" s="55">
        <v>0</v>
      </c>
      <c r="FA154" s="55">
        <v>1994</v>
      </c>
      <c r="FB154" s="55" t="s">
        <v>1361</v>
      </c>
      <c r="FC154" s="55" t="s">
        <v>1249</v>
      </c>
      <c r="FD154" s="55">
        <v>5.5</v>
      </c>
      <c r="FF154" s="55">
        <v>147</v>
      </c>
      <c r="FG154" s="55" t="s">
        <v>42</v>
      </c>
      <c r="FH154" s="55" t="s">
        <v>1252</v>
      </c>
      <c r="FI154" s="55">
        <v>1</v>
      </c>
      <c r="FJ154" s="55">
        <v>5000</v>
      </c>
      <c r="FK154" s="55" t="s">
        <v>1249</v>
      </c>
      <c r="FL154" s="55">
        <v>0.3</v>
      </c>
      <c r="IW154" s="55">
        <v>147</v>
      </c>
      <c r="IX154" s="55" t="s">
        <v>1250</v>
      </c>
      <c r="IY154" s="55" t="s">
        <v>1791</v>
      </c>
      <c r="IZ154" s="55" t="s">
        <v>1266</v>
      </c>
      <c r="JA154" s="55">
        <v>350</v>
      </c>
      <c r="JW154" s="12">
        <v>147</v>
      </c>
      <c r="JX154" s="12" t="s">
        <v>627</v>
      </c>
      <c r="JY154" s="12" t="s">
        <v>2604</v>
      </c>
      <c r="KA154" s="12">
        <v>147</v>
      </c>
      <c r="KB154" s="12" t="s">
        <v>2555</v>
      </c>
      <c r="KC154" s="12">
        <v>0.69</v>
      </c>
      <c r="NU154" s="12" t="s">
        <v>2711</v>
      </c>
      <c r="PS154" s="12" t="s">
        <v>3077</v>
      </c>
      <c r="QU154" s="13" t="s">
        <v>2543</v>
      </c>
      <c r="QV154" s="13">
        <v>2.5</v>
      </c>
      <c r="RE154" s="13" t="s">
        <v>2711</v>
      </c>
      <c r="SD154" s="13" t="s">
        <v>1932</v>
      </c>
    </row>
    <row r="155" ht="14.25" customHeight="1" outlineLevel="1" spans="7:498">
      <c r="G155" s="55">
        <v>148</v>
      </c>
      <c r="H155" s="55" t="s">
        <v>42</v>
      </c>
      <c r="I155" s="55" t="s">
        <v>1995</v>
      </c>
      <c r="J155" s="55" t="s">
        <v>3078</v>
      </c>
      <c r="K155" s="55" t="s">
        <v>1249</v>
      </c>
      <c r="L155" s="55">
        <v>0.18</v>
      </c>
      <c r="X155" s="55">
        <v>148</v>
      </c>
      <c r="Y155" s="55" t="s">
        <v>1250</v>
      </c>
      <c r="Z155" s="55" t="s">
        <v>1490</v>
      </c>
      <c r="AA155" s="55">
        <v>4</v>
      </c>
      <c r="AB155" s="55">
        <v>0.12</v>
      </c>
      <c r="AD155" s="12">
        <v>148</v>
      </c>
      <c r="AE155" s="12" t="s">
        <v>1261</v>
      </c>
      <c r="AF155" s="12" t="s">
        <v>1385</v>
      </c>
      <c r="AG155" s="12" t="s">
        <v>1669</v>
      </c>
      <c r="AH155" s="12" t="s">
        <v>3060</v>
      </c>
      <c r="AX155" s="55">
        <v>148</v>
      </c>
      <c r="AY155" s="55" t="s">
        <v>42</v>
      </c>
      <c r="AZ155" s="55" t="s">
        <v>1251</v>
      </c>
      <c r="BA155" s="55">
        <v>95</v>
      </c>
      <c r="BB155" s="55">
        <v>95</v>
      </c>
      <c r="BC155" s="55" t="s">
        <v>1249</v>
      </c>
      <c r="BD155" s="55">
        <v>1.25</v>
      </c>
      <c r="DN155" s="55">
        <v>148</v>
      </c>
      <c r="DO155" s="55" t="s">
        <v>42</v>
      </c>
      <c r="DP155" s="55" t="s">
        <v>1259</v>
      </c>
      <c r="DQ155" s="55" t="s">
        <v>1260</v>
      </c>
      <c r="DR155" s="55" t="s">
        <v>1261</v>
      </c>
      <c r="DS155" s="55">
        <v>33090</v>
      </c>
      <c r="DT155" s="55">
        <v>10000</v>
      </c>
      <c r="DU155" s="55" t="s">
        <v>1249</v>
      </c>
      <c r="DV155" s="55">
        <v>1</v>
      </c>
      <c r="EM155" s="55">
        <v>148</v>
      </c>
      <c r="EN155" s="55" t="s">
        <v>1309</v>
      </c>
      <c r="EO155" s="55" t="s">
        <v>1251</v>
      </c>
      <c r="EP155" s="55">
        <v>1</v>
      </c>
      <c r="EQ155" s="55">
        <v>653</v>
      </c>
      <c r="ER155" s="55">
        <v>685</v>
      </c>
      <c r="ES155" s="55" t="s">
        <v>1249</v>
      </c>
      <c r="ET155" s="55">
        <v>1.2</v>
      </c>
      <c r="EV155" s="55">
        <v>148</v>
      </c>
      <c r="EW155" s="55" t="s">
        <v>42</v>
      </c>
      <c r="EX155" s="55" t="s">
        <v>1738</v>
      </c>
      <c r="EY155" s="55">
        <v>2</v>
      </c>
      <c r="EZ155" s="55">
        <v>1995</v>
      </c>
      <c r="FA155" s="55">
        <v>2999</v>
      </c>
      <c r="FB155" s="55" t="s">
        <v>1361</v>
      </c>
      <c r="FC155" s="55" t="s">
        <v>1249</v>
      </c>
      <c r="FD155" s="55">
        <v>6</v>
      </c>
      <c r="FF155" s="55">
        <v>148</v>
      </c>
      <c r="FG155" s="55" t="s">
        <v>42</v>
      </c>
      <c r="FH155" s="55" t="s">
        <v>1252</v>
      </c>
      <c r="FI155" s="55">
        <v>1</v>
      </c>
      <c r="FJ155" s="55">
        <v>10000</v>
      </c>
      <c r="FK155" s="55" t="s">
        <v>1249</v>
      </c>
      <c r="FL155" s="55">
        <v>0.3</v>
      </c>
      <c r="IW155" s="55">
        <v>148</v>
      </c>
      <c r="IX155" s="55" t="s">
        <v>1250</v>
      </c>
      <c r="IY155" s="55" t="s">
        <v>1791</v>
      </c>
      <c r="IZ155" s="55" t="s">
        <v>1314</v>
      </c>
      <c r="JA155" s="55">
        <v>350</v>
      </c>
      <c r="JW155" s="12">
        <v>148</v>
      </c>
      <c r="JX155" s="12" t="s">
        <v>627</v>
      </c>
      <c r="JY155" s="12" t="s">
        <v>2619</v>
      </c>
      <c r="KA155" s="12">
        <v>148</v>
      </c>
      <c r="KB155" s="12" t="s">
        <v>2669</v>
      </c>
      <c r="KC155" s="12">
        <v>1.05</v>
      </c>
      <c r="NU155" s="12" t="s">
        <v>3008</v>
      </c>
      <c r="PS155" s="12" t="s">
        <v>3079</v>
      </c>
      <c r="QU155" s="13" t="s">
        <v>2898</v>
      </c>
      <c r="QV155" s="13">
        <v>2.5</v>
      </c>
      <c r="RE155" s="13" t="s">
        <v>3008</v>
      </c>
      <c r="SD155" s="13" t="s">
        <v>1846</v>
      </c>
    </row>
    <row r="156" ht="14.25" customHeight="1" outlineLevel="1" spans="7:498">
      <c r="G156" s="55">
        <v>149</v>
      </c>
      <c r="H156" s="55" t="s">
        <v>42</v>
      </c>
      <c r="I156" s="55" t="s">
        <v>1995</v>
      </c>
      <c r="J156" s="55" t="s">
        <v>3080</v>
      </c>
      <c r="K156" s="55" t="s">
        <v>1249</v>
      </c>
      <c r="L156" s="55">
        <v>0.2</v>
      </c>
      <c r="X156" s="55">
        <v>149</v>
      </c>
      <c r="Y156" s="55" t="s">
        <v>1250</v>
      </c>
      <c r="Z156" s="55" t="s">
        <v>1490</v>
      </c>
      <c r="AA156" s="55">
        <v>5</v>
      </c>
      <c r="AB156" s="55">
        <v>0.12</v>
      </c>
      <c r="AD156" s="12">
        <v>149</v>
      </c>
      <c r="AE156" s="12" t="s">
        <v>1261</v>
      </c>
      <c r="AF156" s="12" t="s">
        <v>2279</v>
      </c>
      <c r="AG156" s="12" t="s">
        <v>1433</v>
      </c>
      <c r="AH156" s="12" t="s">
        <v>2446</v>
      </c>
      <c r="AX156" s="55">
        <v>149</v>
      </c>
      <c r="AY156" s="55" t="s">
        <v>42</v>
      </c>
      <c r="AZ156" s="55" t="s">
        <v>1251</v>
      </c>
      <c r="BA156" s="55">
        <v>96</v>
      </c>
      <c r="BB156" s="55">
        <v>96</v>
      </c>
      <c r="BC156" s="55" t="s">
        <v>1249</v>
      </c>
      <c r="BD156" s="55">
        <v>1.25</v>
      </c>
      <c r="DN156" s="55">
        <v>149</v>
      </c>
      <c r="DO156" s="55" t="s">
        <v>42</v>
      </c>
      <c r="DP156" s="55" t="s">
        <v>1259</v>
      </c>
      <c r="DQ156" s="55" t="s">
        <v>1260</v>
      </c>
      <c r="DR156" s="55" t="s">
        <v>1261</v>
      </c>
      <c r="DS156" s="55">
        <v>33092</v>
      </c>
      <c r="DT156" s="55">
        <v>10000</v>
      </c>
      <c r="DU156" s="55" t="s">
        <v>1249</v>
      </c>
      <c r="DV156" s="55">
        <v>1</v>
      </c>
      <c r="EM156" s="55">
        <v>149</v>
      </c>
      <c r="EN156" s="55" t="s">
        <v>1309</v>
      </c>
      <c r="EO156" s="55" t="s">
        <v>1251</v>
      </c>
      <c r="EP156" s="55">
        <v>1</v>
      </c>
      <c r="EQ156" s="55">
        <v>614</v>
      </c>
      <c r="ER156" s="55">
        <v>652</v>
      </c>
      <c r="ES156" s="55" t="s">
        <v>1249</v>
      </c>
      <c r="ET156" s="55">
        <v>1.4</v>
      </c>
      <c r="EV156" s="55">
        <v>149</v>
      </c>
      <c r="EW156" s="55" t="s">
        <v>42</v>
      </c>
      <c r="EX156" s="55" t="s">
        <v>1738</v>
      </c>
      <c r="EY156" s="55">
        <v>3</v>
      </c>
      <c r="EZ156" s="55">
        <v>0</v>
      </c>
      <c r="FA156" s="55">
        <v>1994</v>
      </c>
      <c r="FB156" s="55" t="s">
        <v>1361</v>
      </c>
      <c r="FC156" s="55" t="s">
        <v>1249</v>
      </c>
      <c r="FD156" s="55">
        <v>5.5</v>
      </c>
      <c r="FF156" s="55">
        <v>149</v>
      </c>
      <c r="FG156" s="55" t="s">
        <v>42</v>
      </c>
      <c r="FH156" s="55" t="s">
        <v>1252</v>
      </c>
      <c r="FI156" s="55">
        <v>1</v>
      </c>
      <c r="FJ156" s="55">
        <v>25000</v>
      </c>
      <c r="FK156" s="55" t="s">
        <v>1249</v>
      </c>
      <c r="FL156" s="55">
        <v>0.3</v>
      </c>
      <c r="IW156" s="55">
        <v>149</v>
      </c>
      <c r="IX156" s="55" t="s">
        <v>1250</v>
      </c>
      <c r="IY156" s="55" t="s">
        <v>1791</v>
      </c>
      <c r="IZ156" s="55" t="s">
        <v>1362</v>
      </c>
      <c r="JA156" s="55">
        <v>350</v>
      </c>
      <c r="JW156" s="12">
        <v>149</v>
      </c>
      <c r="JX156" s="12" t="s">
        <v>627</v>
      </c>
      <c r="JY156" s="12" t="s">
        <v>1779</v>
      </c>
      <c r="KA156" s="12">
        <v>149</v>
      </c>
      <c r="KB156" s="12" t="s">
        <v>2760</v>
      </c>
      <c r="KC156" s="12">
        <v>0.69</v>
      </c>
      <c r="NU156" s="12" t="s">
        <v>2509</v>
      </c>
      <c r="PS156" s="12" t="s">
        <v>3081</v>
      </c>
      <c r="QU156" s="13" t="s">
        <v>2973</v>
      </c>
      <c r="QV156" s="13">
        <v>2.5</v>
      </c>
      <c r="RE156" s="13" t="s">
        <v>2509</v>
      </c>
      <c r="SD156" s="13" t="s">
        <v>2241</v>
      </c>
    </row>
    <row r="157" ht="14.25" customHeight="1" outlineLevel="1" spans="7:498">
      <c r="G157" s="55">
        <v>150</v>
      </c>
      <c r="H157" s="55" t="s">
        <v>42</v>
      </c>
      <c r="I157" s="55" t="s">
        <v>1995</v>
      </c>
      <c r="J157" s="55" t="s">
        <v>3082</v>
      </c>
      <c r="K157" s="55" t="s">
        <v>1249</v>
      </c>
      <c r="L157" s="55">
        <v>0.2</v>
      </c>
      <c r="X157" s="55">
        <v>150</v>
      </c>
      <c r="Y157" s="55" t="s">
        <v>1250</v>
      </c>
      <c r="Z157" s="55" t="s">
        <v>1490</v>
      </c>
      <c r="AA157" s="55">
        <v>6</v>
      </c>
      <c r="AB157" s="55">
        <v>0.12</v>
      </c>
      <c r="AD157" s="12">
        <v>150</v>
      </c>
      <c r="AE157" s="12" t="s">
        <v>1261</v>
      </c>
      <c r="AF157" s="12" t="s">
        <v>1906</v>
      </c>
      <c r="AG157" s="12" t="s">
        <v>1669</v>
      </c>
      <c r="AH157" s="12" t="s">
        <v>3060</v>
      </c>
      <c r="AX157" s="55">
        <v>150</v>
      </c>
      <c r="AY157" s="55" t="s">
        <v>42</v>
      </c>
      <c r="AZ157" s="55" t="s">
        <v>1251</v>
      </c>
      <c r="BA157" s="55">
        <v>97</v>
      </c>
      <c r="BB157" s="55">
        <v>97</v>
      </c>
      <c r="BC157" s="55" t="s">
        <v>1249</v>
      </c>
      <c r="BD157" s="55">
        <v>1.25</v>
      </c>
      <c r="DN157" s="55">
        <v>150</v>
      </c>
      <c r="DO157" s="55" t="s">
        <v>42</v>
      </c>
      <c r="DP157" s="55" t="s">
        <v>1259</v>
      </c>
      <c r="DQ157" s="55" t="s">
        <v>1260</v>
      </c>
      <c r="DR157" s="55" t="s">
        <v>1261</v>
      </c>
      <c r="DS157" s="55">
        <v>33093</v>
      </c>
      <c r="DT157" s="55">
        <v>10000</v>
      </c>
      <c r="DU157" s="55" t="s">
        <v>1249</v>
      </c>
      <c r="DV157" s="55">
        <v>1</v>
      </c>
      <c r="EM157" s="55">
        <v>150</v>
      </c>
      <c r="EN157" s="55" t="s">
        <v>1309</v>
      </c>
      <c r="EO157" s="55" t="s">
        <v>1251</v>
      </c>
      <c r="EP157" s="55">
        <v>1</v>
      </c>
      <c r="EQ157" s="55">
        <v>549</v>
      </c>
      <c r="ER157" s="55">
        <v>613</v>
      </c>
      <c r="ES157" s="55" t="s">
        <v>1249</v>
      </c>
      <c r="ET157" s="55">
        <v>1.7</v>
      </c>
      <c r="EV157" s="55">
        <v>150</v>
      </c>
      <c r="EW157" s="55" t="s">
        <v>42</v>
      </c>
      <c r="EX157" s="55" t="s">
        <v>1738</v>
      </c>
      <c r="EY157" s="55">
        <v>3</v>
      </c>
      <c r="EZ157" s="55">
        <v>1995</v>
      </c>
      <c r="FA157" s="55">
        <v>2999</v>
      </c>
      <c r="FB157" s="55" t="s">
        <v>1361</v>
      </c>
      <c r="FC157" s="55" t="s">
        <v>1249</v>
      </c>
      <c r="FD157" s="55">
        <v>6</v>
      </c>
      <c r="FF157" s="55">
        <v>150</v>
      </c>
      <c r="FG157" s="55" t="s">
        <v>42</v>
      </c>
      <c r="FH157" s="55" t="s">
        <v>1252</v>
      </c>
      <c r="FI157" s="55">
        <v>1</v>
      </c>
      <c r="FJ157" s="55">
        <v>50000</v>
      </c>
      <c r="FK157" s="55" t="s">
        <v>1249</v>
      </c>
      <c r="FL157" s="55">
        <v>0.3</v>
      </c>
      <c r="IW157" s="55">
        <v>150</v>
      </c>
      <c r="IX157" s="55" t="s">
        <v>1250</v>
      </c>
      <c r="IY157" s="55" t="s">
        <v>1791</v>
      </c>
      <c r="IZ157" s="55" t="s">
        <v>1407</v>
      </c>
      <c r="JA157" s="55">
        <v>350</v>
      </c>
      <c r="JW157" s="12">
        <v>150</v>
      </c>
      <c r="JX157" s="12" t="s">
        <v>627</v>
      </c>
      <c r="JY157" s="12" t="s">
        <v>2644</v>
      </c>
      <c r="KA157" s="12">
        <v>150</v>
      </c>
      <c r="KB157" s="12" t="s">
        <v>2830</v>
      </c>
      <c r="KC157" s="12">
        <v>0.805</v>
      </c>
      <c r="NU157" s="12" t="s">
        <v>2906</v>
      </c>
      <c r="PS157" s="12" t="s">
        <v>1932</v>
      </c>
      <c r="QU157" s="13" t="s">
        <v>2976</v>
      </c>
      <c r="QV157" s="13">
        <v>2.5</v>
      </c>
      <c r="RE157" s="13" t="s">
        <v>2906</v>
      </c>
      <c r="SD157" s="13" t="s">
        <v>1837</v>
      </c>
    </row>
    <row r="158" ht="14.25" customHeight="1" outlineLevel="1" spans="7:498">
      <c r="G158" s="55">
        <v>151</v>
      </c>
      <c r="H158" s="55" t="s">
        <v>42</v>
      </c>
      <c r="I158" s="55" t="s">
        <v>1995</v>
      </c>
      <c r="J158" s="55" t="s">
        <v>3083</v>
      </c>
      <c r="K158" s="55" t="s">
        <v>1249</v>
      </c>
      <c r="L158" s="55">
        <v>0.23</v>
      </c>
      <c r="X158" s="55">
        <v>151</v>
      </c>
      <c r="Y158" s="55" t="s">
        <v>1250</v>
      </c>
      <c r="Z158" s="55" t="s">
        <v>1490</v>
      </c>
      <c r="AA158" s="55">
        <v>7</v>
      </c>
      <c r="AB158" s="55">
        <v>0.12</v>
      </c>
      <c r="AD158" s="12">
        <v>151</v>
      </c>
      <c r="AE158" s="12" t="s">
        <v>1261</v>
      </c>
      <c r="AF158" s="12" t="s">
        <v>1620</v>
      </c>
      <c r="AG158" s="12" t="s">
        <v>1433</v>
      </c>
      <c r="AH158" s="12" t="s">
        <v>2446</v>
      </c>
      <c r="AX158" s="55">
        <v>151</v>
      </c>
      <c r="AY158" s="55" t="s">
        <v>42</v>
      </c>
      <c r="AZ158" s="55" t="s">
        <v>1251</v>
      </c>
      <c r="BA158" s="55">
        <v>98</v>
      </c>
      <c r="BB158" s="55">
        <v>98</v>
      </c>
      <c r="BC158" s="55" t="s">
        <v>1249</v>
      </c>
      <c r="BD158" s="55">
        <v>1.25</v>
      </c>
      <c r="DN158" s="55">
        <v>151</v>
      </c>
      <c r="DO158" s="55" t="s">
        <v>42</v>
      </c>
      <c r="DP158" s="55" t="s">
        <v>1259</v>
      </c>
      <c r="DQ158" s="55" t="s">
        <v>1260</v>
      </c>
      <c r="DR158" s="55" t="s">
        <v>1261</v>
      </c>
      <c r="DS158" s="55">
        <v>33097</v>
      </c>
      <c r="DT158" s="55">
        <v>10000</v>
      </c>
      <c r="DU158" s="55" t="s">
        <v>1249</v>
      </c>
      <c r="DV158" s="55">
        <v>1</v>
      </c>
      <c r="EM158" s="55">
        <v>151</v>
      </c>
      <c r="EN158" s="55" t="s">
        <v>1309</v>
      </c>
      <c r="EO158" s="55" t="s">
        <v>1251</v>
      </c>
      <c r="EP158" s="55">
        <v>2</v>
      </c>
      <c r="EQ158" s="55">
        <v>-1</v>
      </c>
      <c r="ER158" s="55">
        <v>-1</v>
      </c>
      <c r="ES158" s="55" t="s">
        <v>1249</v>
      </c>
      <c r="ET158" s="55">
        <v>1.42</v>
      </c>
      <c r="EV158" s="55">
        <v>151</v>
      </c>
      <c r="EW158" s="55" t="s">
        <v>42</v>
      </c>
      <c r="EX158" s="55" t="s">
        <v>1738</v>
      </c>
      <c r="EY158" s="55">
        <v>3</v>
      </c>
      <c r="EZ158" s="55">
        <v>0</v>
      </c>
      <c r="FA158" s="55">
        <v>1994</v>
      </c>
      <c r="FB158" s="55" t="s">
        <v>1361</v>
      </c>
      <c r="FC158" s="55" t="s">
        <v>1249</v>
      </c>
      <c r="FD158" s="55">
        <v>5.5</v>
      </c>
      <c r="FF158" s="55">
        <v>151</v>
      </c>
      <c r="FG158" s="55" t="s">
        <v>42</v>
      </c>
      <c r="FH158" s="55" t="s">
        <v>1252</v>
      </c>
      <c r="FI158" s="55">
        <v>1</v>
      </c>
      <c r="FJ158" s="55">
        <v>80000</v>
      </c>
      <c r="FK158" s="55" t="s">
        <v>1249</v>
      </c>
      <c r="FL158" s="55">
        <v>0.3</v>
      </c>
      <c r="IW158" s="55">
        <v>151</v>
      </c>
      <c r="IX158" s="55" t="s">
        <v>1250</v>
      </c>
      <c r="IY158" s="55" t="s">
        <v>1791</v>
      </c>
      <c r="IZ158" s="55" t="s">
        <v>1447</v>
      </c>
      <c r="JA158" s="55">
        <v>350</v>
      </c>
      <c r="JW158" s="12">
        <v>151</v>
      </c>
      <c r="JX158" s="12" t="s">
        <v>627</v>
      </c>
      <c r="JY158" s="12" t="s">
        <v>2627</v>
      </c>
      <c r="KA158" s="12">
        <v>151</v>
      </c>
      <c r="KB158" s="12" t="s">
        <v>2237</v>
      </c>
      <c r="KC158" s="12">
        <v>0.45</v>
      </c>
      <c r="NU158" s="12" t="s">
        <v>2777</v>
      </c>
      <c r="PS158" s="12" t="s">
        <v>1846</v>
      </c>
      <c r="QU158" s="13" t="s">
        <v>2979</v>
      </c>
      <c r="QV158" s="13">
        <v>2.5</v>
      </c>
      <c r="RE158" s="13" t="s">
        <v>2777</v>
      </c>
      <c r="SD158" s="13" t="s">
        <v>3084</v>
      </c>
    </row>
    <row r="159" ht="14.25" customHeight="1" outlineLevel="1" spans="7:498">
      <c r="G159" s="55">
        <v>152</v>
      </c>
      <c r="H159" s="55" t="s">
        <v>42</v>
      </c>
      <c r="I159" s="55" t="s">
        <v>1995</v>
      </c>
      <c r="J159" s="55" t="s">
        <v>2141</v>
      </c>
      <c r="K159" s="55" t="s">
        <v>1249</v>
      </c>
      <c r="L159" s="56">
        <v>0.308</v>
      </c>
      <c r="X159" s="55">
        <v>152</v>
      </c>
      <c r="Y159" s="55" t="s">
        <v>1250</v>
      </c>
      <c r="Z159" s="55" t="s">
        <v>1490</v>
      </c>
      <c r="AA159" s="55">
        <v>8</v>
      </c>
      <c r="AB159" s="55">
        <v>0.12</v>
      </c>
      <c r="AD159" s="12">
        <v>152</v>
      </c>
      <c r="AE159" s="12" t="s">
        <v>1261</v>
      </c>
      <c r="AF159" s="12" t="s">
        <v>2350</v>
      </c>
      <c r="AG159" s="12" t="s">
        <v>1669</v>
      </c>
      <c r="AH159" s="12" t="s">
        <v>3060</v>
      </c>
      <c r="AX159" s="55">
        <v>152</v>
      </c>
      <c r="AY159" s="55" t="s">
        <v>42</v>
      </c>
      <c r="AZ159" s="55" t="s">
        <v>1251</v>
      </c>
      <c r="BA159" s="55">
        <v>99</v>
      </c>
      <c r="BB159" s="55">
        <v>99</v>
      </c>
      <c r="BC159" s="55" t="s">
        <v>1249</v>
      </c>
      <c r="BD159" s="55">
        <v>1.25</v>
      </c>
      <c r="DN159" s="55">
        <v>152</v>
      </c>
      <c r="DO159" s="55" t="s">
        <v>42</v>
      </c>
      <c r="DP159" s="55" t="s">
        <v>1259</v>
      </c>
      <c r="DQ159" s="55" t="s">
        <v>1260</v>
      </c>
      <c r="DR159" s="55" t="s">
        <v>1261</v>
      </c>
      <c r="DS159" s="55">
        <v>33102</v>
      </c>
      <c r="DT159" s="55">
        <v>10000</v>
      </c>
      <c r="DU159" s="55" t="s">
        <v>1249</v>
      </c>
      <c r="DV159" s="55">
        <v>1</v>
      </c>
      <c r="EM159" s="55">
        <v>152</v>
      </c>
      <c r="EN159" s="55" t="s">
        <v>1309</v>
      </c>
      <c r="EO159" s="55" t="s">
        <v>1251</v>
      </c>
      <c r="EP159" s="55">
        <v>3</v>
      </c>
      <c r="EQ159" s="55">
        <v>-1</v>
      </c>
      <c r="ER159" s="55">
        <v>-1</v>
      </c>
      <c r="ES159" s="55" t="s">
        <v>1249</v>
      </c>
      <c r="ET159" s="55">
        <v>1.42</v>
      </c>
      <c r="EV159" s="55">
        <v>152</v>
      </c>
      <c r="EW159" s="55" t="s">
        <v>42</v>
      </c>
      <c r="EX159" s="55" t="s">
        <v>1738</v>
      </c>
      <c r="EY159" s="55">
        <v>3</v>
      </c>
      <c r="EZ159" s="55">
        <v>1995</v>
      </c>
      <c r="FA159" s="55">
        <v>2999</v>
      </c>
      <c r="FB159" s="55" t="s">
        <v>1361</v>
      </c>
      <c r="FC159" s="55" t="s">
        <v>1249</v>
      </c>
      <c r="FD159" s="55">
        <v>6</v>
      </c>
      <c r="FF159" s="55">
        <v>152</v>
      </c>
      <c r="FG159" s="55" t="s">
        <v>42</v>
      </c>
      <c r="FH159" s="55" t="s">
        <v>1252</v>
      </c>
      <c r="FI159" s="55">
        <v>1</v>
      </c>
      <c r="FJ159" s="55">
        <v>130000</v>
      </c>
      <c r="FK159" s="55" t="s">
        <v>1249</v>
      </c>
      <c r="FL159" s="55">
        <v>0.3</v>
      </c>
      <c r="IW159" s="55">
        <v>152</v>
      </c>
      <c r="IX159" s="55" t="s">
        <v>1250</v>
      </c>
      <c r="IY159" s="55" t="s">
        <v>1263</v>
      </c>
      <c r="IZ159" s="55" t="s">
        <v>1266</v>
      </c>
      <c r="JA159" s="55">
        <v>500</v>
      </c>
      <c r="JW159" s="12">
        <v>152</v>
      </c>
      <c r="JX159" s="12" t="s">
        <v>627</v>
      </c>
      <c r="JY159" s="12" t="s">
        <v>1746</v>
      </c>
      <c r="KA159" s="12">
        <v>152</v>
      </c>
      <c r="KB159" s="12" t="s">
        <v>2202</v>
      </c>
      <c r="KC159" s="12">
        <v>0.45</v>
      </c>
      <c r="NU159" s="12" t="s">
        <v>2910</v>
      </c>
      <c r="PS159" s="12" t="s">
        <v>2241</v>
      </c>
      <c r="QU159" s="13" t="s">
        <v>3085</v>
      </c>
      <c r="QV159" s="13">
        <v>2.5</v>
      </c>
      <c r="RE159" s="13" t="s">
        <v>2910</v>
      </c>
      <c r="SD159" s="13" t="s">
        <v>3086</v>
      </c>
    </row>
    <row r="160" ht="14.25" customHeight="1" outlineLevel="1" spans="7:498">
      <c r="G160" s="55">
        <v>153</v>
      </c>
      <c r="H160" s="55" t="s">
        <v>42</v>
      </c>
      <c r="I160" s="55" t="s">
        <v>1569</v>
      </c>
      <c r="J160" s="55" t="s">
        <v>3087</v>
      </c>
      <c r="K160" s="55" t="s">
        <v>1249</v>
      </c>
      <c r="L160" s="56">
        <v>0.3675</v>
      </c>
      <c r="X160" s="55">
        <v>153</v>
      </c>
      <c r="Y160" s="55" t="s">
        <v>1250</v>
      </c>
      <c r="Z160" s="55" t="s">
        <v>1490</v>
      </c>
      <c r="AA160" s="55">
        <v>9</v>
      </c>
      <c r="AB160" s="55">
        <v>0.12</v>
      </c>
      <c r="AD160" s="12">
        <v>153</v>
      </c>
      <c r="AE160" s="12" t="s">
        <v>1261</v>
      </c>
      <c r="AF160" s="12" t="s">
        <v>2498</v>
      </c>
      <c r="AG160" s="12" t="s">
        <v>1433</v>
      </c>
      <c r="AH160" s="12" t="s">
        <v>2446</v>
      </c>
      <c r="AX160" s="55">
        <v>153</v>
      </c>
      <c r="AY160" s="55" t="s">
        <v>42</v>
      </c>
      <c r="AZ160" s="55" t="s">
        <v>1251</v>
      </c>
      <c r="BA160" s="55">
        <v>100</v>
      </c>
      <c r="BB160" s="55">
        <v>999</v>
      </c>
      <c r="BC160" s="55" t="s">
        <v>1249</v>
      </c>
      <c r="BD160" s="55">
        <v>1.25</v>
      </c>
      <c r="DN160" s="55">
        <v>153</v>
      </c>
      <c r="DO160" s="55" t="s">
        <v>42</v>
      </c>
      <c r="DP160" s="55" t="s">
        <v>1259</v>
      </c>
      <c r="DQ160" s="55" t="s">
        <v>1260</v>
      </c>
      <c r="DR160" s="55" t="s">
        <v>1261</v>
      </c>
      <c r="DS160" s="55">
        <v>33107</v>
      </c>
      <c r="DT160" s="55">
        <v>10000</v>
      </c>
      <c r="DU160" s="55" t="s">
        <v>1249</v>
      </c>
      <c r="DV160" s="55">
        <v>1</v>
      </c>
      <c r="EM160" s="55">
        <v>153</v>
      </c>
      <c r="EN160" s="55" t="s">
        <v>1309</v>
      </c>
      <c r="EO160" s="55" t="s">
        <v>1251</v>
      </c>
      <c r="EP160" s="55">
        <v>4</v>
      </c>
      <c r="EQ160" s="55">
        <v>-1</v>
      </c>
      <c r="ER160" s="55">
        <v>-1</v>
      </c>
      <c r="ES160" s="55" t="s">
        <v>1249</v>
      </c>
      <c r="ET160" s="55">
        <v>1.42</v>
      </c>
      <c r="EV160" s="55">
        <v>153</v>
      </c>
      <c r="EW160" s="55" t="s">
        <v>42</v>
      </c>
      <c r="EX160" s="55" t="s">
        <v>1738</v>
      </c>
      <c r="EY160" s="55">
        <v>4</v>
      </c>
      <c r="EZ160" s="55">
        <v>0</v>
      </c>
      <c r="FA160" s="55">
        <v>1994</v>
      </c>
      <c r="FB160" s="55" t="s">
        <v>1361</v>
      </c>
      <c r="FC160" s="55" t="s">
        <v>1249</v>
      </c>
      <c r="FD160" s="55">
        <v>5.5</v>
      </c>
      <c r="FF160" s="55">
        <v>153</v>
      </c>
      <c r="FG160" s="55" t="s">
        <v>42</v>
      </c>
      <c r="FH160" s="55" t="s">
        <v>1252</v>
      </c>
      <c r="FI160" s="55">
        <v>1</v>
      </c>
      <c r="FJ160" s="55">
        <v>260000</v>
      </c>
      <c r="FK160" s="55" t="s">
        <v>1249</v>
      </c>
      <c r="FL160" s="55">
        <v>0.3</v>
      </c>
      <c r="IW160" s="55">
        <v>153</v>
      </c>
      <c r="IX160" s="55" t="s">
        <v>1250</v>
      </c>
      <c r="IY160" s="55" t="s">
        <v>1263</v>
      </c>
      <c r="IZ160" s="55" t="s">
        <v>1314</v>
      </c>
      <c r="JA160" s="55">
        <v>500</v>
      </c>
      <c r="JW160" s="12">
        <v>153</v>
      </c>
      <c r="JX160" s="12" t="s">
        <v>627</v>
      </c>
      <c r="JY160" s="12" t="s">
        <v>2683</v>
      </c>
      <c r="KA160" s="12">
        <v>153</v>
      </c>
      <c r="KB160" s="12" t="s">
        <v>2956</v>
      </c>
      <c r="KC160" s="12">
        <v>0.3</v>
      </c>
      <c r="PS160" s="12" t="s">
        <v>1837</v>
      </c>
      <c r="QU160" s="13" t="s">
        <v>3088</v>
      </c>
      <c r="QV160" s="13">
        <v>2.5</v>
      </c>
      <c r="SD160" s="13" t="s">
        <v>3077</v>
      </c>
    </row>
    <row r="161" ht="14.25" customHeight="1" outlineLevel="1" spans="7:498">
      <c r="G161" s="55">
        <v>154</v>
      </c>
      <c r="H161" s="55" t="s">
        <v>42</v>
      </c>
      <c r="I161" s="55" t="s">
        <v>2226</v>
      </c>
      <c r="J161" s="55" t="s">
        <v>3089</v>
      </c>
      <c r="K161" s="55" t="s">
        <v>1249</v>
      </c>
      <c r="L161" s="56">
        <v>0.3675</v>
      </c>
      <c r="X161" s="55">
        <v>154</v>
      </c>
      <c r="Y161" s="55" t="s">
        <v>1250</v>
      </c>
      <c r="Z161" s="55" t="s">
        <v>1490</v>
      </c>
      <c r="AA161" s="55">
        <v>10</v>
      </c>
      <c r="AB161" s="55">
        <v>0.12</v>
      </c>
      <c r="AD161" s="12">
        <v>154</v>
      </c>
      <c r="AE161" s="12" t="s">
        <v>1261</v>
      </c>
      <c r="AF161" s="12" t="s">
        <v>2656</v>
      </c>
      <c r="AG161" s="12" t="s">
        <v>1669</v>
      </c>
      <c r="AH161" s="12" t="s">
        <v>3060</v>
      </c>
      <c r="AX161" s="55">
        <v>154</v>
      </c>
      <c r="AY161" s="55" t="s">
        <v>1313</v>
      </c>
      <c r="AZ161" s="55" t="s">
        <v>1251</v>
      </c>
      <c r="BA161" s="55">
        <v>0</v>
      </c>
      <c r="BB161" s="55">
        <v>0</v>
      </c>
      <c r="BC161" s="55" t="s">
        <v>1249</v>
      </c>
      <c r="BD161" s="55">
        <v>0.8</v>
      </c>
      <c r="DN161" s="55">
        <v>154</v>
      </c>
      <c r="DO161" s="55" t="s">
        <v>42</v>
      </c>
      <c r="DP161" s="55" t="s">
        <v>1259</v>
      </c>
      <c r="DQ161" s="55" t="s">
        <v>1260</v>
      </c>
      <c r="DR161" s="55" t="s">
        <v>1261</v>
      </c>
      <c r="DS161" s="55">
        <v>33109</v>
      </c>
      <c r="DT161" s="55">
        <v>10000</v>
      </c>
      <c r="DU161" s="55" t="s">
        <v>1249</v>
      </c>
      <c r="DV161" s="55">
        <v>1</v>
      </c>
      <c r="EM161" s="55">
        <v>154</v>
      </c>
      <c r="EN161" s="55" t="s">
        <v>1309</v>
      </c>
      <c r="EO161" s="55" t="s">
        <v>1251</v>
      </c>
      <c r="EP161" s="55">
        <v>5</v>
      </c>
      <c r="EQ161" s="55">
        <v>-1</v>
      </c>
      <c r="ER161" s="55">
        <v>-1</v>
      </c>
      <c r="ES161" s="55" t="s">
        <v>1249</v>
      </c>
      <c r="ET161" s="55">
        <v>1.43</v>
      </c>
      <c r="EV161" s="55">
        <v>154</v>
      </c>
      <c r="EW161" s="55" t="s">
        <v>42</v>
      </c>
      <c r="EX161" s="55" t="s">
        <v>1738</v>
      </c>
      <c r="EY161" s="55">
        <v>4</v>
      </c>
      <c r="EZ161" s="55">
        <v>1995</v>
      </c>
      <c r="FA161" s="55">
        <v>2999</v>
      </c>
      <c r="FB161" s="55" t="s">
        <v>1361</v>
      </c>
      <c r="FC161" s="55" t="s">
        <v>1249</v>
      </c>
      <c r="FD161" s="55">
        <v>6</v>
      </c>
      <c r="FF161" s="55">
        <v>154</v>
      </c>
      <c r="FG161" s="55" t="s">
        <v>42</v>
      </c>
      <c r="FH161" s="55" t="s">
        <v>1252</v>
      </c>
      <c r="FI161" s="55">
        <v>1</v>
      </c>
      <c r="FJ161" s="55">
        <v>400000</v>
      </c>
      <c r="FK161" s="55" t="s">
        <v>1249</v>
      </c>
      <c r="FL161" s="55">
        <v>0.3</v>
      </c>
      <c r="IW161" s="55">
        <v>154</v>
      </c>
      <c r="IX161" s="55" t="s">
        <v>1250</v>
      </c>
      <c r="IY161" s="55" t="s">
        <v>1263</v>
      </c>
      <c r="IZ161" s="55" t="s">
        <v>1362</v>
      </c>
      <c r="JA161" s="55">
        <v>500</v>
      </c>
      <c r="JW161" s="12">
        <v>154</v>
      </c>
      <c r="JX161" s="12" t="s">
        <v>627</v>
      </c>
      <c r="JY161" s="12" t="s">
        <v>1007</v>
      </c>
      <c r="KA161" s="12">
        <v>154</v>
      </c>
      <c r="KB161" s="12" t="s">
        <v>2978</v>
      </c>
      <c r="KC161" s="12">
        <v>0.3</v>
      </c>
      <c r="PS161" s="12" t="s">
        <v>3084</v>
      </c>
      <c r="QU161" s="13" t="s">
        <v>1918</v>
      </c>
      <c r="QV161" s="13">
        <v>2.5</v>
      </c>
      <c r="SD161" s="13" t="s">
        <v>3079</v>
      </c>
    </row>
    <row r="162" ht="14.25" customHeight="1" outlineLevel="1" spans="7:498">
      <c r="G162" s="55">
        <v>155</v>
      </c>
      <c r="H162" s="55" t="s">
        <v>42</v>
      </c>
      <c r="I162" s="55" t="s">
        <v>1919</v>
      </c>
      <c r="J162" s="55" t="s">
        <v>3090</v>
      </c>
      <c r="K162" s="55" t="s">
        <v>1249</v>
      </c>
      <c r="L162" s="56">
        <v>0.3675</v>
      </c>
      <c r="X162" s="55">
        <v>155</v>
      </c>
      <c r="Y162" s="55" t="s">
        <v>1250</v>
      </c>
      <c r="Z162" s="55" t="s">
        <v>2016</v>
      </c>
      <c r="AA162" s="55">
        <v>1</v>
      </c>
      <c r="AB162" s="55">
        <v>0.14</v>
      </c>
      <c r="AD162" s="12">
        <v>155</v>
      </c>
      <c r="AE162" s="12" t="s">
        <v>1261</v>
      </c>
      <c r="AF162" s="12" t="s">
        <v>2353</v>
      </c>
      <c r="AG162" s="12" t="s">
        <v>1433</v>
      </c>
      <c r="AH162" s="12" t="s">
        <v>2446</v>
      </c>
      <c r="AX162" s="55">
        <v>155</v>
      </c>
      <c r="AY162" s="55" t="s">
        <v>1313</v>
      </c>
      <c r="AZ162" s="55" t="s">
        <v>1251</v>
      </c>
      <c r="BA162" s="55">
        <v>1</v>
      </c>
      <c r="BB162" s="55">
        <v>1</v>
      </c>
      <c r="BC162" s="55" t="s">
        <v>1249</v>
      </c>
      <c r="BD162" s="55">
        <v>0.8</v>
      </c>
      <c r="DN162" s="55">
        <v>155</v>
      </c>
      <c r="DO162" s="55" t="s">
        <v>42</v>
      </c>
      <c r="DP162" s="55" t="s">
        <v>1259</v>
      </c>
      <c r="DQ162" s="55" t="s">
        <v>1260</v>
      </c>
      <c r="DR162" s="55" t="s">
        <v>1261</v>
      </c>
      <c r="DS162" s="55">
        <v>33110</v>
      </c>
      <c r="DT162" s="55">
        <v>10000</v>
      </c>
      <c r="DU162" s="55" t="s">
        <v>1249</v>
      </c>
      <c r="DV162" s="55">
        <v>1</v>
      </c>
      <c r="EM162" s="55">
        <v>155</v>
      </c>
      <c r="EN162" s="55" t="s">
        <v>1309</v>
      </c>
      <c r="EO162" s="55" t="s">
        <v>1251</v>
      </c>
      <c r="EP162" s="55">
        <v>6</v>
      </c>
      <c r="EQ162" s="55">
        <v>835</v>
      </c>
      <c r="ER162" s="55">
        <v>997</v>
      </c>
      <c r="ES162" s="55" t="s">
        <v>1249</v>
      </c>
      <c r="ET162" s="55">
        <v>0.75</v>
      </c>
      <c r="EV162" s="55">
        <v>155</v>
      </c>
      <c r="EW162" s="55" t="s">
        <v>42</v>
      </c>
      <c r="EX162" s="55" t="s">
        <v>1738</v>
      </c>
      <c r="EY162" s="55">
        <v>5</v>
      </c>
      <c r="EZ162" s="55">
        <v>0</v>
      </c>
      <c r="FA162" s="55">
        <v>1994</v>
      </c>
      <c r="FB162" s="55" t="s">
        <v>1361</v>
      </c>
      <c r="FC162" s="55" t="s">
        <v>1249</v>
      </c>
      <c r="FD162" s="55">
        <v>8</v>
      </c>
      <c r="FF162" s="55">
        <v>155</v>
      </c>
      <c r="FG162" s="55" t="s">
        <v>42</v>
      </c>
      <c r="FH162" s="55" t="s">
        <v>1252</v>
      </c>
      <c r="FI162" s="55">
        <v>1</v>
      </c>
      <c r="FJ162" s="55">
        <v>530000</v>
      </c>
      <c r="FK162" s="55" t="s">
        <v>1249</v>
      </c>
      <c r="FL162" s="55">
        <v>0.3</v>
      </c>
      <c r="IW162" s="55">
        <v>155</v>
      </c>
      <c r="IX162" s="55" t="s">
        <v>1250</v>
      </c>
      <c r="IY162" s="55" t="s">
        <v>1263</v>
      </c>
      <c r="IZ162" s="55" t="s">
        <v>1407</v>
      </c>
      <c r="JA162" s="55">
        <v>500</v>
      </c>
      <c r="JW162" s="12">
        <v>155</v>
      </c>
      <c r="JX162" s="12" t="s">
        <v>627</v>
      </c>
      <c r="JY162" s="12" t="s">
        <v>2711</v>
      </c>
      <c r="KA162" s="12">
        <v>155</v>
      </c>
      <c r="KB162" s="12" t="s">
        <v>3002</v>
      </c>
      <c r="KC162" s="12">
        <v>0.4</v>
      </c>
      <c r="PS162" s="12" t="s">
        <v>3086</v>
      </c>
      <c r="QU162" s="13" t="s">
        <v>2560</v>
      </c>
      <c r="QV162" s="13">
        <v>2.5</v>
      </c>
      <c r="SD162" s="13" t="s">
        <v>3081</v>
      </c>
    </row>
    <row r="163" ht="14.25" customHeight="1" outlineLevel="1" spans="7:498">
      <c r="G163" s="55">
        <v>156</v>
      </c>
      <c r="H163" s="55" t="s">
        <v>42</v>
      </c>
      <c r="I163" s="55" t="s">
        <v>2382</v>
      </c>
      <c r="J163" s="55" t="s">
        <v>3091</v>
      </c>
      <c r="K163" s="55" t="s">
        <v>1249</v>
      </c>
      <c r="L163" s="56">
        <v>0.3675</v>
      </c>
      <c r="X163" s="55">
        <v>156</v>
      </c>
      <c r="Y163" s="55" t="s">
        <v>1250</v>
      </c>
      <c r="Z163" s="55" t="s">
        <v>2016</v>
      </c>
      <c r="AA163" s="55">
        <v>2</v>
      </c>
      <c r="AB163" s="55">
        <v>0.14</v>
      </c>
      <c r="AD163" s="12">
        <v>156</v>
      </c>
      <c r="AE163" s="12" t="s">
        <v>1261</v>
      </c>
      <c r="AF163" s="12" t="s">
        <v>2847</v>
      </c>
      <c r="AG163" s="12" t="s">
        <v>1669</v>
      </c>
      <c r="AH163" s="12" t="s">
        <v>3060</v>
      </c>
      <c r="AX163" s="55">
        <v>156</v>
      </c>
      <c r="AY163" s="55" t="s">
        <v>1313</v>
      </c>
      <c r="AZ163" s="55" t="s">
        <v>1251</v>
      </c>
      <c r="BA163" s="55">
        <v>2</v>
      </c>
      <c r="BB163" s="55">
        <v>2</v>
      </c>
      <c r="BC163" s="55" t="s">
        <v>1249</v>
      </c>
      <c r="BD163" s="55">
        <v>0.8</v>
      </c>
      <c r="DN163" s="55">
        <v>156</v>
      </c>
      <c r="DO163" s="55" t="s">
        <v>42</v>
      </c>
      <c r="DP163" s="55" t="s">
        <v>1259</v>
      </c>
      <c r="DQ163" s="55" t="s">
        <v>1260</v>
      </c>
      <c r="DR163" s="55" t="s">
        <v>1261</v>
      </c>
      <c r="DS163" s="55">
        <v>33111</v>
      </c>
      <c r="DT163" s="55">
        <v>10000</v>
      </c>
      <c r="DU163" s="55" t="s">
        <v>1249</v>
      </c>
      <c r="DV163" s="55">
        <v>1</v>
      </c>
      <c r="EM163" s="55">
        <v>156</v>
      </c>
      <c r="EN163" s="55" t="s">
        <v>1309</v>
      </c>
      <c r="EO163" s="55" t="s">
        <v>1251</v>
      </c>
      <c r="EP163" s="55">
        <v>6</v>
      </c>
      <c r="EQ163" s="55">
        <v>799</v>
      </c>
      <c r="ER163" s="55">
        <v>834</v>
      </c>
      <c r="ES163" s="55" t="s">
        <v>1249</v>
      </c>
      <c r="ET163" s="55">
        <v>0.8</v>
      </c>
      <c r="EV163" s="55">
        <v>156</v>
      </c>
      <c r="EW163" s="55" t="s">
        <v>42</v>
      </c>
      <c r="EX163" s="55" t="s">
        <v>1738</v>
      </c>
      <c r="EY163" s="55">
        <v>5</v>
      </c>
      <c r="EZ163" s="55">
        <v>1995</v>
      </c>
      <c r="FA163" s="55">
        <v>2999</v>
      </c>
      <c r="FB163" s="55" t="s">
        <v>1361</v>
      </c>
      <c r="FC163" s="55" t="s">
        <v>1249</v>
      </c>
      <c r="FD163" s="55">
        <v>8</v>
      </c>
      <c r="FF163" s="55">
        <v>156</v>
      </c>
      <c r="FG163" s="55" t="s">
        <v>42</v>
      </c>
      <c r="FH163" s="55" t="s">
        <v>1252</v>
      </c>
      <c r="FI163" s="55">
        <v>1</v>
      </c>
      <c r="FJ163" s="55">
        <v>540000</v>
      </c>
      <c r="FK163" s="55" t="s">
        <v>1249</v>
      </c>
      <c r="FL163" s="55">
        <v>0.3</v>
      </c>
      <c r="IW163" s="55">
        <v>156</v>
      </c>
      <c r="IX163" s="55" t="s">
        <v>1250</v>
      </c>
      <c r="IY163" s="55" t="s">
        <v>1263</v>
      </c>
      <c r="IZ163" s="55" t="s">
        <v>1447</v>
      </c>
      <c r="JA163" s="55">
        <v>500</v>
      </c>
      <c r="JW163" s="12">
        <v>156</v>
      </c>
      <c r="JX163" s="12" t="s">
        <v>627</v>
      </c>
      <c r="JY163" s="12" t="s">
        <v>2726</v>
      </c>
      <c r="KA163" s="12">
        <v>156</v>
      </c>
      <c r="KB163" s="12" t="s">
        <v>3027</v>
      </c>
      <c r="KC163" s="12">
        <v>0.3</v>
      </c>
      <c r="PS163" s="12" t="s">
        <v>2410</v>
      </c>
      <c r="QU163" s="13" t="s">
        <v>2901</v>
      </c>
      <c r="QV163" s="13">
        <v>2.5</v>
      </c>
      <c r="SD163" s="13" t="s">
        <v>2410</v>
      </c>
    </row>
    <row r="164" ht="14.25" customHeight="1" outlineLevel="1" spans="7:498">
      <c r="G164" s="55">
        <v>157</v>
      </c>
      <c r="H164" s="55" t="s">
        <v>42</v>
      </c>
      <c r="I164" s="55" t="s">
        <v>1646</v>
      </c>
      <c r="J164" s="55" t="s">
        <v>3092</v>
      </c>
      <c r="K164" s="55" t="s">
        <v>1249</v>
      </c>
      <c r="L164" s="56">
        <v>0.3675</v>
      </c>
      <c r="X164" s="55">
        <v>157</v>
      </c>
      <c r="Y164" s="55" t="s">
        <v>1250</v>
      </c>
      <c r="Z164" s="55" t="s">
        <v>2016</v>
      </c>
      <c r="AA164" s="55">
        <v>3</v>
      </c>
      <c r="AB164" s="55">
        <v>0.14</v>
      </c>
      <c r="AD164" s="12">
        <v>157</v>
      </c>
      <c r="AE164" s="12" t="s">
        <v>1261</v>
      </c>
      <c r="AF164" s="12" t="s">
        <v>2824</v>
      </c>
      <c r="AG164" s="12" t="s">
        <v>1433</v>
      </c>
      <c r="AH164" s="12" t="s">
        <v>2446</v>
      </c>
      <c r="AX164" s="55">
        <v>157</v>
      </c>
      <c r="AY164" s="55" t="s">
        <v>1313</v>
      </c>
      <c r="AZ164" s="55" t="s">
        <v>1251</v>
      </c>
      <c r="BA164" s="55">
        <v>3</v>
      </c>
      <c r="BB164" s="55">
        <v>3</v>
      </c>
      <c r="BC164" s="55" t="s">
        <v>1249</v>
      </c>
      <c r="BD164" s="55">
        <v>0.8</v>
      </c>
      <c r="DN164" s="55">
        <v>157</v>
      </c>
      <c r="DO164" s="55" t="s">
        <v>42</v>
      </c>
      <c r="DP164" s="55" t="s">
        <v>1259</v>
      </c>
      <c r="DQ164" s="55" t="s">
        <v>1260</v>
      </c>
      <c r="DR164" s="55" t="s">
        <v>1261</v>
      </c>
      <c r="DS164" s="55">
        <v>33112</v>
      </c>
      <c r="DT164" s="55">
        <v>10000</v>
      </c>
      <c r="DU164" s="55" t="s">
        <v>1249</v>
      </c>
      <c r="DV164" s="55">
        <v>1</v>
      </c>
      <c r="EM164" s="55">
        <v>157</v>
      </c>
      <c r="EN164" s="55" t="s">
        <v>1309</v>
      </c>
      <c r="EO164" s="55" t="s">
        <v>1251</v>
      </c>
      <c r="EP164" s="55">
        <v>6</v>
      </c>
      <c r="EQ164" s="55">
        <v>769</v>
      </c>
      <c r="ER164" s="55">
        <v>798</v>
      </c>
      <c r="ES164" s="55" t="s">
        <v>1249</v>
      </c>
      <c r="ET164" s="55">
        <v>0.85</v>
      </c>
      <c r="EV164" s="55">
        <v>157</v>
      </c>
      <c r="EW164" s="55" t="s">
        <v>42</v>
      </c>
      <c r="EX164" s="55" t="s">
        <v>1963</v>
      </c>
      <c r="EY164" s="55">
        <v>1</v>
      </c>
      <c r="EZ164" s="55">
        <v>0</v>
      </c>
      <c r="FA164" s="55">
        <v>1994</v>
      </c>
      <c r="FB164" s="55" t="s">
        <v>1262</v>
      </c>
      <c r="FC164" s="55" t="s">
        <v>1249</v>
      </c>
      <c r="FD164" s="55">
        <v>0</v>
      </c>
      <c r="FF164" s="55">
        <v>157</v>
      </c>
      <c r="FG164" s="55" t="s">
        <v>42</v>
      </c>
      <c r="FH164" s="55" t="s">
        <v>1252</v>
      </c>
      <c r="FI164" s="55">
        <v>2</v>
      </c>
      <c r="FJ164" s="55">
        <v>0</v>
      </c>
      <c r="FK164" s="55" t="s">
        <v>1249</v>
      </c>
      <c r="FL164" s="55">
        <v>0.3</v>
      </c>
      <c r="IW164" s="55">
        <v>157</v>
      </c>
      <c r="IX164" s="55" t="s">
        <v>1250</v>
      </c>
      <c r="IY164" s="55" t="s">
        <v>1263</v>
      </c>
      <c r="IZ164" s="55" t="s">
        <v>1487</v>
      </c>
      <c r="JA164" s="55">
        <v>500</v>
      </c>
      <c r="JW164" s="12">
        <v>157</v>
      </c>
      <c r="JX164" s="12" t="s">
        <v>627</v>
      </c>
      <c r="JY164" s="12" t="s">
        <v>2738</v>
      </c>
      <c r="KA164" s="12">
        <v>157</v>
      </c>
      <c r="KB164" s="12" t="s">
        <v>3049</v>
      </c>
      <c r="KC164" s="12">
        <v>0.3</v>
      </c>
      <c r="PS164" s="12" t="s">
        <v>2609</v>
      </c>
      <c r="QU164" s="13" t="s">
        <v>2832</v>
      </c>
      <c r="QV164" s="13">
        <v>2.8</v>
      </c>
      <c r="SD164" s="13" t="s">
        <v>2609</v>
      </c>
    </row>
    <row r="165" ht="14.25" customHeight="1" outlineLevel="1" spans="7:498">
      <c r="G165" s="55">
        <v>158</v>
      </c>
      <c r="H165" s="55" t="s">
        <v>1313</v>
      </c>
      <c r="I165" s="55" t="s">
        <v>900</v>
      </c>
      <c r="J165" s="55" t="s">
        <v>1248</v>
      </c>
      <c r="K165" s="55" t="s">
        <v>1249</v>
      </c>
      <c r="L165" s="56">
        <v>0.3675</v>
      </c>
      <c r="X165" s="55">
        <v>158</v>
      </c>
      <c r="Y165" s="55" t="s">
        <v>1250</v>
      </c>
      <c r="Z165" s="55" t="s">
        <v>2016</v>
      </c>
      <c r="AA165" s="55">
        <v>4</v>
      </c>
      <c r="AB165" s="55">
        <v>0.14</v>
      </c>
      <c r="AD165" s="12">
        <v>158</v>
      </c>
      <c r="AE165" s="12" t="s">
        <v>1261</v>
      </c>
      <c r="AF165" s="12" t="s">
        <v>2972</v>
      </c>
      <c r="AG165" s="12" t="s">
        <v>1669</v>
      </c>
      <c r="AH165" s="12" t="s">
        <v>3060</v>
      </c>
      <c r="AX165" s="55">
        <v>158</v>
      </c>
      <c r="AY165" s="55" t="s">
        <v>1313</v>
      </c>
      <c r="AZ165" s="55" t="s">
        <v>1251</v>
      </c>
      <c r="BA165" s="55">
        <v>4</v>
      </c>
      <c r="BB165" s="55">
        <v>4</v>
      </c>
      <c r="BC165" s="55" t="s">
        <v>1249</v>
      </c>
      <c r="BD165" s="55">
        <v>0.8</v>
      </c>
      <c r="DN165" s="55">
        <v>158</v>
      </c>
      <c r="DO165" s="55" t="s">
        <v>42</v>
      </c>
      <c r="DP165" s="55" t="s">
        <v>1259</v>
      </c>
      <c r="DQ165" s="55" t="s">
        <v>1260</v>
      </c>
      <c r="DR165" s="55" t="s">
        <v>1261</v>
      </c>
      <c r="DS165" s="55">
        <v>33114</v>
      </c>
      <c r="DT165" s="55">
        <v>10000</v>
      </c>
      <c r="DU165" s="55" t="s">
        <v>1249</v>
      </c>
      <c r="DV165" s="55">
        <v>1</v>
      </c>
      <c r="EM165" s="55">
        <v>158</v>
      </c>
      <c r="EN165" s="55" t="s">
        <v>1309</v>
      </c>
      <c r="EO165" s="55" t="s">
        <v>1251</v>
      </c>
      <c r="EP165" s="55">
        <v>6</v>
      </c>
      <c r="EQ165" s="55">
        <v>741</v>
      </c>
      <c r="ER165" s="55">
        <v>768</v>
      </c>
      <c r="ES165" s="55" t="s">
        <v>1249</v>
      </c>
      <c r="ET165" s="55">
        <v>0.9</v>
      </c>
      <c r="EV165" s="55">
        <v>158</v>
      </c>
      <c r="EW165" s="55" t="s">
        <v>42</v>
      </c>
      <c r="EX165" s="55" t="s">
        <v>1963</v>
      </c>
      <c r="EY165" s="55">
        <v>1</v>
      </c>
      <c r="EZ165" s="55">
        <v>1995</v>
      </c>
      <c r="FA165" s="55">
        <v>2999</v>
      </c>
      <c r="FB165" s="55" t="s">
        <v>1262</v>
      </c>
      <c r="FC165" s="55" t="s">
        <v>1249</v>
      </c>
      <c r="FD165" s="55">
        <v>0</v>
      </c>
      <c r="FF165" s="55">
        <v>158</v>
      </c>
      <c r="FG165" s="55" t="s">
        <v>42</v>
      </c>
      <c r="FH165" s="55" t="s">
        <v>1252</v>
      </c>
      <c r="FI165" s="55">
        <v>2</v>
      </c>
      <c r="FJ165" s="55">
        <v>1000</v>
      </c>
      <c r="FK165" s="55" t="s">
        <v>1249</v>
      </c>
      <c r="FL165" s="55">
        <v>0.3</v>
      </c>
      <c r="IW165" s="55">
        <v>158</v>
      </c>
      <c r="IX165" s="55" t="s">
        <v>1250</v>
      </c>
      <c r="IY165" s="55" t="s">
        <v>1263</v>
      </c>
      <c r="IZ165" s="55" t="s">
        <v>1529</v>
      </c>
      <c r="JA165" s="55">
        <v>500</v>
      </c>
      <c r="JW165" s="12">
        <v>158</v>
      </c>
      <c r="JX165" s="12" t="s">
        <v>1020</v>
      </c>
      <c r="JY165" s="12" t="s">
        <v>628</v>
      </c>
      <c r="KA165" s="12">
        <v>158</v>
      </c>
      <c r="KB165" s="12" t="s">
        <v>2962</v>
      </c>
      <c r="KC165" s="12">
        <v>0.3</v>
      </c>
      <c r="PS165" s="12" t="s">
        <v>2471</v>
      </c>
      <c r="QU165" s="13" t="s">
        <v>2869</v>
      </c>
      <c r="QV165" s="13">
        <v>2.8</v>
      </c>
      <c r="SD165" s="13" t="s">
        <v>2471</v>
      </c>
    </row>
    <row r="166" ht="14.25" customHeight="1" outlineLevel="1" spans="7:498">
      <c r="G166" s="55">
        <v>159</v>
      </c>
      <c r="H166" s="55" t="s">
        <v>1313</v>
      </c>
      <c r="I166" s="55" t="s">
        <v>763</v>
      </c>
      <c r="J166" s="55" t="s">
        <v>767</v>
      </c>
      <c r="K166" s="55" t="s">
        <v>1249</v>
      </c>
      <c r="L166" s="55">
        <v>0.31</v>
      </c>
      <c r="X166" s="55">
        <v>159</v>
      </c>
      <c r="Y166" s="55" t="s">
        <v>1250</v>
      </c>
      <c r="Z166" s="55" t="s">
        <v>2016</v>
      </c>
      <c r="AA166" s="55">
        <v>5</v>
      </c>
      <c r="AB166" s="55">
        <v>0.14</v>
      </c>
      <c r="AD166" s="12">
        <v>159</v>
      </c>
      <c r="AE166" s="12" t="s">
        <v>1261</v>
      </c>
      <c r="AF166" s="12" t="s">
        <v>2928</v>
      </c>
      <c r="AG166" s="12" t="s">
        <v>1433</v>
      </c>
      <c r="AH166" s="12" t="s">
        <v>2446</v>
      </c>
      <c r="AX166" s="55">
        <v>159</v>
      </c>
      <c r="AY166" s="55" t="s">
        <v>1313</v>
      </c>
      <c r="AZ166" s="55" t="s">
        <v>1251</v>
      </c>
      <c r="BA166" s="55">
        <v>5</v>
      </c>
      <c r="BB166" s="55">
        <v>5</v>
      </c>
      <c r="BC166" s="55" t="s">
        <v>1249</v>
      </c>
      <c r="BD166" s="55">
        <v>0.8</v>
      </c>
      <c r="DN166" s="55">
        <v>159</v>
      </c>
      <c r="DO166" s="55" t="s">
        <v>42</v>
      </c>
      <c r="DP166" s="55" t="s">
        <v>1259</v>
      </c>
      <c r="DQ166" s="55" t="s">
        <v>1260</v>
      </c>
      <c r="DR166" s="55" t="s">
        <v>1261</v>
      </c>
      <c r="DS166" s="55">
        <v>33116</v>
      </c>
      <c r="DT166" s="55">
        <v>10000</v>
      </c>
      <c r="DU166" s="55" t="s">
        <v>1249</v>
      </c>
      <c r="DV166" s="55">
        <v>1</v>
      </c>
      <c r="EM166" s="55">
        <v>159</v>
      </c>
      <c r="EN166" s="55" t="s">
        <v>1309</v>
      </c>
      <c r="EO166" s="55" t="s">
        <v>1251</v>
      </c>
      <c r="EP166" s="55">
        <v>6</v>
      </c>
      <c r="EQ166" s="55">
        <v>0</v>
      </c>
      <c r="ER166" s="55">
        <v>548</v>
      </c>
      <c r="ES166" s="55" t="s">
        <v>1249</v>
      </c>
      <c r="ET166" s="55">
        <v>4</v>
      </c>
      <c r="EV166" s="55">
        <v>159</v>
      </c>
      <c r="EW166" s="55" t="s">
        <v>42</v>
      </c>
      <c r="EX166" s="55" t="s">
        <v>2016</v>
      </c>
      <c r="EY166" s="55">
        <v>1</v>
      </c>
      <c r="EZ166" s="55">
        <v>0</v>
      </c>
      <c r="FA166" s="55">
        <v>1994</v>
      </c>
      <c r="FB166" s="55" t="s">
        <v>1361</v>
      </c>
      <c r="FC166" s="55" t="s">
        <v>1249</v>
      </c>
      <c r="FD166" s="55">
        <v>2.5</v>
      </c>
      <c r="FF166" s="55">
        <v>159</v>
      </c>
      <c r="FG166" s="55" t="s">
        <v>42</v>
      </c>
      <c r="FH166" s="55" t="s">
        <v>1252</v>
      </c>
      <c r="FI166" s="55">
        <v>2</v>
      </c>
      <c r="FJ166" s="55">
        <v>2500</v>
      </c>
      <c r="FK166" s="55" t="s">
        <v>1249</v>
      </c>
      <c r="FL166" s="55">
        <v>0.3</v>
      </c>
      <c r="IW166" s="55">
        <v>159</v>
      </c>
      <c r="IX166" s="55" t="s">
        <v>1250</v>
      </c>
      <c r="IY166" s="55" t="s">
        <v>1263</v>
      </c>
      <c r="IZ166" s="55" t="s">
        <v>1567</v>
      </c>
      <c r="JA166" s="55">
        <v>500</v>
      </c>
      <c r="JW166" s="12">
        <v>159</v>
      </c>
      <c r="JX166" s="12" t="s">
        <v>1020</v>
      </c>
      <c r="JY166" s="12" t="s">
        <v>733</v>
      </c>
      <c r="KA166" s="12">
        <v>159</v>
      </c>
      <c r="KB166" s="12" t="s">
        <v>2976</v>
      </c>
      <c r="KC166" s="12">
        <v>0.5</v>
      </c>
      <c r="PS166" s="12" t="s">
        <v>3093</v>
      </c>
      <c r="QU166" s="13" t="s">
        <v>2875</v>
      </c>
      <c r="QV166" s="13">
        <v>2.8</v>
      </c>
      <c r="SD166" s="13" t="s">
        <v>3093</v>
      </c>
    </row>
    <row r="167" ht="14.25" customHeight="1" outlineLevel="1" spans="7:498">
      <c r="G167" s="55">
        <v>160</v>
      </c>
      <c r="H167" s="55" t="s">
        <v>1313</v>
      </c>
      <c r="I167" s="55" t="s">
        <v>763</v>
      </c>
      <c r="J167" s="55" t="s">
        <v>904</v>
      </c>
      <c r="K167" s="55" t="s">
        <v>1249</v>
      </c>
      <c r="L167" s="55">
        <v>0.31</v>
      </c>
      <c r="X167" s="55">
        <v>160</v>
      </c>
      <c r="Y167" s="55" t="s">
        <v>1250</v>
      </c>
      <c r="Z167" s="55" t="s">
        <v>2016</v>
      </c>
      <c r="AA167" s="55">
        <v>6</v>
      </c>
      <c r="AB167" s="55">
        <v>0.14</v>
      </c>
      <c r="AD167" s="12">
        <v>160</v>
      </c>
      <c r="AE167" s="12" t="s">
        <v>1261</v>
      </c>
      <c r="AF167" s="12" t="s">
        <v>3030</v>
      </c>
      <c r="AG167" s="12" t="s">
        <v>1669</v>
      </c>
      <c r="AH167" s="12" t="s">
        <v>3060</v>
      </c>
      <c r="AX167" s="55">
        <v>160</v>
      </c>
      <c r="AY167" s="55" t="s">
        <v>1313</v>
      </c>
      <c r="AZ167" s="55" t="s">
        <v>1251</v>
      </c>
      <c r="BA167" s="55">
        <v>6</v>
      </c>
      <c r="BB167" s="55">
        <v>6</v>
      </c>
      <c r="BC167" s="55" t="s">
        <v>1249</v>
      </c>
      <c r="BD167" s="55">
        <v>0.8</v>
      </c>
      <c r="DN167" s="55">
        <v>160</v>
      </c>
      <c r="DO167" s="55" t="s">
        <v>42</v>
      </c>
      <c r="DP167" s="55" t="s">
        <v>1259</v>
      </c>
      <c r="DQ167" s="55" t="s">
        <v>1260</v>
      </c>
      <c r="DR167" s="55" t="s">
        <v>1261</v>
      </c>
      <c r="DS167" s="55">
        <v>33119</v>
      </c>
      <c r="DT167" s="55">
        <v>10000</v>
      </c>
      <c r="DU167" s="55" t="s">
        <v>1249</v>
      </c>
      <c r="DV167" s="55">
        <v>1</v>
      </c>
      <c r="EM167" s="55">
        <v>160</v>
      </c>
      <c r="EN167" s="55" t="s">
        <v>1309</v>
      </c>
      <c r="EO167" s="55" t="s">
        <v>1251</v>
      </c>
      <c r="EP167" s="55">
        <v>6</v>
      </c>
      <c r="EQ167" s="55">
        <v>713</v>
      </c>
      <c r="ER167" s="55">
        <v>740</v>
      </c>
      <c r="ES167" s="55" t="s">
        <v>1249</v>
      </c>
      <c r="ET167" s="55">
        <v>1</v>
      </c>
      <c r="EV167" s="55">
        <v>160</v>
      </c>
      <c r="EW167" s="55" t="s">
        <v>42</v>
      </c>
      <c r="EX167" s="55" t="s">
        <v>2016</v>
      </c>
      <c r="EY167" s="55">
        <v>1</v>
      </c>
      <c r="EZ167" s="55">
        <v>1995</v>
      </c>
      <c r="FA167" s="55">
        <v>2999</v>
      </c>
      <c r="FB167" s="55" t="s">
        <v>1361</v>
      </c>
      <c r="FC167" s="55" t="s">
        <v>1249</v>
      </c>
      <c r="FD167" s="55">
        <v>2.5</v>
      </c>
      <c r="FF167" s="55">
        <v>160</v>
      </c>
      <c r="FG167" s="55" t="s">
        <v>42</v>
      </c>
      <c r="FH167" s="55" t="s">
        <v>1252</v>
      </c>
      <c r="FI167" s="55">
        <v>2</v>
      </c>
      <c r="FJ167" s="55">
        <v>5000</v>
      </c>
      <c r="FK167" s="55" t="s">
        <v>1249</v>
      </c>
      <c r="FL167" s="55">
        <v>0.3</v>
      </c>
      <c r="IW167" s="55">
        <v>160</v>
      </c>
      <c r="IX167" s="55" t="s">
        <v>1250</v>
      </c>
      <c r="IY167" s="55" t="s">
        <v>1263</v>
      </c>
      <c r="IZ167" s="55" t="s">
        <v>1870</v>
      </c>
      <c r="JA167" s="55">
        <v>500</v>
      </c>
      <c r="JW167" s="12">
        <v>160</v>
      </c>
      <c r="JX167" s="12" t="s">
        <v>1020</v>
      </c>
      <c r="JY167" s="12" t="s">
        <v>771</v>
      </c>
      <c r="KA167" s="12">
        <v>160</v>
      </c>
      <c r="KB167" s="12" t="s">
        <v>2869</v>
      </c>
      <c r="KC167" s="12">
        <v>0.4</v>
      </c>
      <c r="PS167" s="12" t="s">
        <v>2611</v>
      </c>
      <c r="QU167" s="13" t="s">
        <v>2881</v>
      </c>
      <c r="QV167" s="13">
        <v>2.8</v>
      </c>
      <c r="SD167" s="13" t="s">
        <v>2611</v>
      </c>
    </row>
    <row r="168" ht="14.25" customHeight="1" outlineLevel="1" spans="7:498">
      <c r="G168" s="55">
        <v>161</v>
      </c>
      <c r="H168" s="55" t="s">
        <v>1313</v>
      </c>
      <c r="I168" s="55" t="s">
        <v>763</v>
      </c>
      <c r="J168" s="55" t="s">
        <v>963</v>
      </c>
      <c r="K168" s="55" t="s">
        <v>1249</v>
      </c>
      <c r="L168" s="55">
        <v>0.31</v>
      </c>
      <c r="X168" s="55">
        <v>161</v>
      </c>
      <c r="Y168" s="55" t="s">
        <v>1250</v>
      </c>
      <c r="Z168" s="55" t="s">
        <v>2016</v>
      </c>
      <c r="AA168" s="55">
        <v>7</v>
      </c>
      <c r="AB168" s="55">
        <v>0.16</v>
      </c>
      <c r="AD168" s="12">
        <v>161</v>
      </c>
      <c r="AE168" s="12" t="s">
        <v>1261</v>
      </c>
      <c r="AF168" s="12" t="s">
        <v>934</v>
      </c>
      <c r="AG168" s="12" t="s">
        <v>1472</v>
      </c>
      <c r="AH168" s="12" t="s">
        <v>2481</v>
      </c>
      <c r="AX168" s="55">
        <v>161</v>
      </c>
      <c r="AY168" s="55" t="s">
        <v>1313</v>
      </c>
      <c r="AZ168" s="55" t="s">
        <v>1251</v>
      </c>
      <c r="BA168" s="55">
        <v>7</v>
      </c>
      <c r="BB168" s="55">
        <v>7</v>
      </c>
      <c r="BC168" s="55" t="s">
        <v>1249</v>
      </c>
      <c r="BD168" s="55">
        <v>0.8</v>
      </c>
      <c r="DN168" s="55">
        <v>161</v>
      </c>
      <c r="DO168" s="55" t="s">
        <v>42</v>
      </c>
      <c r="DP168" s="55" t="s">
        <v>1259</v>
      </c>
      <c r="DQ168" s="55" t="s">
        <v>1260</v>
      </c>
      <c r="DR168" s="55" t="s">
        <v>1261</v>
      </c>
      <c r="DS168" s="55">
        <v>33121</v>
      </c>
      <c r="DT168" s="55">
        <v>10000</v>
      </c>
      <c r="DU168" s="55" t="s">
        <v>1249</v>
      </c>
      <c r="DV168" s="55">
        <v>1</v>
      </c>
      <c r="EM168" s="55">
        <v>161</v>
      </c>
      <c r="EN168" s="55" t="s">
        <v>1309</v>
      </c>
      <c r="EO168" s="55" t="s">
        <v>1251</v>
      </c>
      <c r="EP168" s="55">
        <v>6</v>
      </c>
      <c r="EQ168" s="55">
        <v>686</v>
      </c>
      <c r="ER168" s="55">
        <v>712</v>
      </c>
      <c r="ES168" s="55" t="s">
        <v>1249</v>
      </c>
      <c r="ET168" s="55">
        <v>1.05</v>
      </c>
      <c r="EV168" s="55">
        <v>161</v>
      </c>
      <c r="EW168" s="55" t="s">
        <v>42</v>
      </c>
      <c r="EX168" s="55" t="s">
        <v>2016</v>
      </c>
      <c r="EY168" s="55">
        <v>10</v>
      </c>
      <c r="EZ168" s="55">
        <v>0</v>
      </c>
      <c r="FA168" s="55">
        <v>1994</v>
      </c>
      <c r="FB168" s="55" t="s">
        <v>1361</v>
      </c>
      <c r="FC168" s="55" t="s">
        <v>1249</v>
      </c>
      <c r="FD168" s="55">
        <v>3.5</v>
      </c>
      <c r="FF168" s="55">
        <v>161</v>
      </c>
      <c r="FG168" s="55" t="s">
        <v>42</v>
      </c>
      <c r="FH168" s="55" t="s">
        <v>1252</v>
      </c>
      <c r="FI168" s="55">
        <v>2</v>
      </c>
      <c r="FJ168" s="55">
        <v>10000</v>
      </c>
      <c r="FK168" s="55" t="s">
        <v>1249</v>
      </c>
      <c r="FL168" s="55">
        <v>0.3</v>
      </c>
      <c r="IW168" s="55">
        <v>161</v>
      </c>
      <c r="IX168" s="55" t="s">
        <v>1250</v>
      </c>
      <c r="IY168" s="55" t="s">
        <v>1263</v>
      </c>
      <c r="IZ168" s="55" t="s">
        <v>1893</v>
      </c>
      <c r="JA168" s="55">
        <v>500</v>
      </c>
      <c r="JW168" s="12">
        <v>161</v>
      </c>
      <c r="JX168" s="12" t="s">
        <v>1020</v>
      </c>
      <c r="JY168" s="12" t="s">
        <v>930</v>
      </c>
      <c r="KA168" s="12">
        <v>161</v>
      </c>
      <c r="KB168" s="12" t="s">
        <v>1406</v>
      </c>
      <c r="KC168" s="12">
        <v>0.4</v>
      </c>
      <c r="PS168" s="12" t="s">
        <v>2552</v>
      </c>
      <c r="QU168" s="13" t="s">
        <v>2888</v>
      </c>
      <c r="QV168" s="13">
        <v>2.8</v>
      </c>
      <c r="SD168" s="13" t="s">
        <v>2552</v>
      </c>
    </row>
    <row r="169" ht="14.25" customHeight="1" outlineLevel="1" spans="7:498">
      <c r="G169" s="55">
        <v>162</v>
      </c>
      <c r="H169" s="55" t="s">
        <v>1313</v>
      </c>
      <c r="I169" s="55" t="s">
        <v>763</v>
      </c>
      <c r="J169" s="55" t="s">
        <v>1019</v>
      </c>
      <c r="K169" s="55" t="s">
        <v>1249</v>
      </c>
      <c r="L169" s="55">
        <v>0.31</v>
      </c>
      <c r="X169" s="55">
        <v>162</v>
      </c>
      <c r="Y169" s="55" t="s">
        <v>1250</v>
      </c>
      <c r="Z169" s="55" t="s">
        <v>2016</v>
      </c>
      <c r="AA169" s="55">
        <v>8</v>
      </c>
      <c r="AB169" s="55">
        <v>0.14</v>
      </c>
      <c r="AD169" s="12">
        <v>162</v>
      </c>
      <c r="AE169" s="12" t="s">
        <v>1261</v>
      </c>
      <c r="AF169" s="12" t="s">
        <v>3066</v>
      </c>
      <c r="AG169" s="12" t="s">
        <v>1669</v>
      </c>
      <c r="AH169" s="12" t="s">
        <v>3060</v>
      </c>
      <c r="AX169" s="55">
        <v>162</v>
      </c>
      <c r="AY169" s="55" t="s">
        <v>1313</v>
      </c>
      <c r="AZ169" s="55" t="s">
        <v>1251</v>
      </c>
      <c r="BA169" s="55">
        <v>8</v>
      </c>
      <c r="BB169" s="55">
        <v>8</v>
      </c>
      <c r="BC169" s="55" t="s">
        <v>1249</v>
      </c>
      <c r="BD169" s="55">
        <v>0.85</v>
      </c>
      <c r="DN169" s="55">
        <v>162</v>
      </c>
      <c r="DO169" s="55" t="s">
        <v>42</v>
      </c>
      <c r="DP169" s="55" t="s">
        <v>1259</v>
      </c>
      <c r="DQ169" s="55" t="s">
        <v>1260</v>
      </c>
      <c r="DR169" s="55" t="s">
        <v>1261</v>
      </c>
      <c r="DS169" s="55">
        <v>33122</v>
      </c>
      <c r="DT169" s="55">
        <v>10000</v>
      </c>
      <c r="DU169" s="55" t="s">
        <v>1249</v>
      </c>
      <c r="DV169" s="55">
        <v>1</v>
      </c>
      <c r="EM169" s="55">
        <v>162</v>
      </c>
      <c r="EN169" s="55" t="s">
        <v>1309</v>
      </c>
      <c r="EO169" s="55" t="s">
        <v>1251</v>
      </c>
      <c r="EP169" s="55">
        <v>6</v>
      </c>
      <c r="EQ169" s="55">
        <v>653</v>
      </c>
      <c r="ER169" s="55">
        <v>685</v>
      </c>
      <c r="ES169" s="55" t="s">
        <v>1249</v>
      </c>
      <c r="ET169" s="55">
        <v>1.2</v>
      </c>
      <c r="EV169" s="55">
        <v>162</v>
      </c>
      <c r="EW169" s="55" t="s">
        <v>42</v>
      </c>
      <c r="EX169" s="55" t="s">
        <v>2016</v>
      </c>
      <c r="EY169" s="55">
        <v>10</v>
      </c>
      <c r="EZ169" s="55">
        <v>1995</v>
      </c>
      <c r="FA169" s="55">
        <v>2999</v>
      </c>
      <c r="FB169" s="55" t="s">
        <v>1361</v>
      </c>
      <c r="FC169" s="55" t="s">
        <v>1249</v>
      </c>
      <c r="FD169" s="55">
        <v>3.5</v>
      </c>
      <c r="FF169" s="55">
        <v>162</v>
      </c>
      <c r="FG169" s="55" t="s">
        <v>42</v>
      </c>
      <c r="FH169" s="55" t="s">
        <v>1252</v>
      </c>
      <c r="FI169" s="55">
        <v>2</v>
      </c>
      <c r="FJ169" s="55">
        <v>25000</v>
      </c>
      <c r="FK169" s="55" t="s">
        <v>1249</v>
      </c>
      <c r="FL169" s="55">
        <v>0.3</v>
      </c>
      <c r="IW169" s="55">
        <v>162</v>
      </c>
      <c r="IX169" s="55" t="s">
        <v>1250</v>
      </c>
      <c r="IY169" s="55" t="s">
        <v>1263</v>
      </c>
      <c r="IZ169" s="55" t="s">
        <v>1917</v>
      </c>
      <c r="JA169" s="55">
        <v>500</v>
      </c>
      <c r="JW169" s="12">
        <v>162</v>
      </c>
      <c r="JX169" s="12" t="s">
        <v>1020</v>
      </c>
      <c r="JY169" s="12" t="s">
        <v>986</v>
      </c>
      <c r="KA169" s="12">
        <v>162</v>
      </c>
      <c r="KB169" s="12" t="s">
        <v>3094</v>
      </c>
      <c r="KC169" s="12">
        <v>0.4</v>
      </c>
      <c r="PS169" s="12" t="s">
        <v>3095</v>
      </c>
      <c r="QU169" s="13" t="s">
        <v>1256</v>
      </c>
      <c r="QV169" s="13">
        <v>2.8</v>
      </c>
      <c r="SD169" s="13" t="s">
        <v>3095</v>
      </c>
    </row>
    <row r="170" ht="14.25" customHeight="1" outlineLevel="1" spans="7:498">
      <c r="G170" s="55">
        <v>163</v>
      </c>
      <c r="H170" s="55" t="s">
        <v>1313</v>
      </c>
      <c r="I170" s="55" t="s">
        <v>763</v>
      </c>
      <c r="J170" s="55" t="s">
        <v>1095</v>
      </c>
      <c r="K170" s="55" t="s">
        <v>1249</v>
      </c>
      <c r="L170" s="55">
        <v>0.31</v>
      </c>
      <c r="X170" s="55">
        <v>163</v>
      </c>
      <c r="Y170" s="55" t="s">
        <v>1250</v>
      </c>
      <c r="Z170" s="55" t="s">
        <v>2016</v>
      </c>
      <c r="AA170" s="55">
        <v>9</v>
      </c>
      <c r="AB170" s="55">
        <v>0.14</v>
      </c>
      <c r="AD170" s="12">
        <v>163</v>
      </c>
      <c r="AE170" s="12" t="s">
        <v>1261</v>
      </c>
      <c r="AF170" s="12" t="s">
        <v>1537</v>
      </c>
      <c r="AG170" s="12" t="s">
        <v>1472</v>
      </c>
      <c r="AH170" s="12" t="s">
        <v>2481</v>
      </c>
      <c r="AX170" s="55">
        <v>163</v>
      </c>
      <c r="AY170" s="55" t="s">
        <v>1313</v>
      </c>
      <c r="AZ170" s="55" t="s">
        <v>1251</v>
      </c>
      <c r="BA170" s="55">
        <v>9</v>
      </c>
      <c r="BB170" s="55">
        <v>9</v>
      </c>
      <c r="BC170" s="55" t="s">
        <v>1249</v>
      </c>
      <c r="BD170" s="55">
        <v>0.87</v>
      </c>
      <c r="DN170" s="55">
        <v>163</v>
      </c>
      <c r="DO170" s="55" t="s">
        <v>42</v>
      </c>
      <c r="DP170" s="55" t="s">
        <v>1259</v>
      </c>
      <c r="DQ170" s="55" t="s">
        <v>1260</v>
      </c>
      <c r="DR170" s="55" t="s">
        <v>1261</v>
      </c>
      <c r="DS170" s="55">
        <v>33128</v>
      </c>
      <c r="DT170" s="55">
        <v>10000</v>
      </c>
      <c r="DU170" s="55" t="s">
        <v>1249</v>
      </c>
      <c r="DV170" s="55">
        <v>1</v>
      </c>
      <c r="EM170" s="55">
        <v>163</v>
      </c>
      <c r="EN170" s="55" t="s">
        <v>1309</v>
      </c>
      <c r="EO170" s="55" t="s">
        <v>1251</v>
      </c>
      <c r="EP170" s="55">
        <v>6</v>
      </c>
      <c r="EQ170" s="55">
        <v>614</v>
      </c>
      <c r="ER170" s="55">
        <v>652</v>
      </c>
      <c r="ES170" s="55" t="s">
        <v>1249</v>
      </c>
      <c r="ET170" s="55">
        <v>1.4</v>
      </c>
      <c r="EV170" s="55">
        <v>163</v>
      </c>
      <c r="EW170" s="55" t="s">
        <v>42</v>
      </c>
      <c r="EX170" s="55" t="s">
        <v>2016</v>
      </c>
      <c r="EY170" s="55">
        <v>11</v>
      </c>
      <c r="EZ170" s="55">
        <v>0</v>
      </c>
      <c r="FA170" s="55">
        <v>1994</v>
      </c>
      <c r="FB170" s="55" t="s">
        <v>1361</v>
      </c>
      <c r="FC170" s="55" t="s">
        <v>1249</v>
      </c>
      <c r="FD170" s="55">
        <v>3.5</v>
      </c>
      <c r="FF170" s="55">
        <v>163</v>
      </c>
      <c r="FG170" s="55" t="s">
        <v>42</v>
      </c>
      <c r="FH170" s="55" t="s">
        <v>1252</v>
      </c>
      <c r="FI170" s="55">
        <v>2</v>
      </c>
      <c r="FJ170" s="55">
        <v>50000</v>
      </c>
      <c r="FK170" s="55" t="s">
        <v>1249</v>
      </c>
      <c r="FL170" s="55">
        <v>0.3</v>
      </c>
      <c r="IW170" s="55">
        <v>163</v>
      </c>
      <c r="IX170" s="55" t="s">
        <v>1250</v>
      </c>
      <c r="IY170" s="55" t="s">
        <v>1263</v>
      </c>
      <c r="IZ170" s="55" t="s">
        <v>1943</v>
      </c>
      <c r="JA170" s="55">
        <v>500</v>
      </c>
      <c r="JW170" s="12">
        <v>163</v>
      </c>
      <c r="JX170" s="12" t="s">
        <v>1020</v>
      </c>
      <c r="JY170" s="12" t="s">
        <v>1067</v>
      </c>
      <c r="KA170" s="12">
        <v>163</v>
      </c>
      <c r="KB170" s="12" t="s">
        <v>3096</v>
      </c>
      <c r="KC170" s="12">
        <v>0.4</v>
      </c>
      <c r="PS170" s="12" t="s">
        <v>1620</v>
      </c>
      <c r="QU170" s="13" t="s">
        <v>1312</v>
      </c>
      <c r="QV170" s="13">
        <v>2.8</v>
      </c>
      <c r="SD170" s="13" t="s">
        <v>1620</v>
      </c>
    </row>
    <row r="171" ht="14.25" customHeight="1" outlineLevel="1" spans="7:498">
      <c r="G171" s="55">
        <v>164</v>
      </c>
      <c r="H171" s="55" t="s">
        <v>1313</v>
      </c>
      <c r="I171" s="55" t="s">
        <v>763</v>
      </c>
      <c r="J171" s="55" t="s">
        <v>1233</v>
      </c>
      <c r="K171" s="55" t="s">
        <v>1249</v>
      </c>
      <c r="L171" s="56">
        <v>0.567</v>
      </c>
      <c r="X171" s="55">
        <v>164</v>
      </c>
      <c r="Y171" s="55" t="s">
        <v>1250</v>
      </c>
      <c r="Z171" s="55" t="s">
        <v>2016</v>
      </c>
      <c r="AA171" s="55">
        <v>10</v>
      </c>
      <c r="AB171" s="55">
        <v>0.14</v>
      </c>
      <c r="AD171" s="12">
        <v>164</v>
      </c>
      <c r="AE171" s="12" t="s">
        <v>1261</v>
      </c>
      <c r="AF171" s="12" t="s">
        <v>2410</v>
      </c>
      <c r="AG171" s="12" t="s">
        <v>1669</v>
      </c>
      <c r="AH171" s="12" t="s">
        <v>3060</v>
      </c>
      <c r="AX171" s="55">
        <v>164</v>
      </c>
      <c r="AY171" s="55" t="s">
        <v>1313</v>
      </c>
      <c r="AZ171" s="55" t="s">
        <v>1251</v>
      </c>
      <c r="BA171" s="55">
        <v>10</v>
      </c>
      <c r="BB171" s="55">
        <v>10</v>
      </c>
      <c r="BC171" s="55" t="s">
        <v>1249</v>
      </c>
      <c r="BD171" s="55">
        <v>0.89</v>
      </c>
      <c r="DN171" s="55">
        <v>164</v>
      </c>
      <c r="DO171" s="55" t="s">
        <v>42</v>
      </c>
      <c r="DP171" s="55" t="s">
        <v>1259</v>
      </c>
      <c r="DQ171" s="55" t="s">
        <v>1260</v>
      </c>
      <c r="DR171" s="55" t="s">
        <v>1261</v>
      </c>
      <c r="DS171" s="55">
        <v>33131</v>
      </c>
      <c r="DT171" s="55">
        <v>10000</v>
      </c>
      <c r="DU171" s="55" t="s">
        <v>1249</v>
      </c>
      <c r="DV171" s="55">
        <v>1</v>
      </c>
      <c r="EM171" s="55">
        <v>164</v>
      </c>
      <c r="EN171" s="55" t="s">
        <v>1309</v>
      </c>
      <c r="EO171" s="55" t="s">
        <v>1251</v>
      </c>
      <c r="EP171" s="55">
        <v>6</v>
      </c>
      <c r="EQ171" s="55">
        <v>549</v>
      </c>
      <c r="ER171" s="55">
        <v>613</v>
      </c>
      <c r="ES171" s="55" t="s">
        <v>1249</v>
      </c>
      <c r="ET171" s="55">
        <v>1.7</v>
      </c>
      <c r="EV171" s="55">
        <v>164</v>
      </c>
      <c r="EW171" s="55" t="s">
        <v>42</v>
      </c>
      <c r="EX171" s="55" t="s">
        <v>2016</v>
      </c>
      <c r="EY171" s="55">
        <v>11</v>
      </c>
      <c r="EZ171" s="55">
        <v>1995</v>
      </c>
      <c r="FA171" s="55">
        <v>2999</v>
      </c>
      <c r="FB171" s="55" t="s">
        <v>1361</v>
      </c>
      <c r="FC171" s="55" t="s">
        <v>1249</v>
      </c>
      <c r="FD171" s="55">
        <v>3.5</v>
      </c>
      <c r="FF171" s="55">
        <v>164</v>
      </c>
      <c r="FG171" s="55" t="s">
        <v>42</v>
      </c>
      <c r="FH171" s="55" t="s">
        <v>1252</v>
      </c>
      <c r="FI171" s="55">
        <v>2</v>
      </c>
      <c r="FJ171" s="55">
        <v>80000</v>
      </c>
      <c r="FK171" s="55" t="s">
        <v>1249</v>
      </c>
      <c r="FL171" s="55">
        <v>0.3</v>
      </c>
      <c r="IW171" s="55">
        <v>164</v>
      </c>
      <c r="IX171" s="55" t="s">
        <v>1250</v>
      </c>
      <c r="IY171" s="55" t="s">
        <v>1263</v>
      </c>
      <c r="IZ171" s="55" t="s">
        <v>1968</v>
      </c>
      <c r="JA171" s="55">
        <v>500</v>
      </c>
      <c r="JW171" s="12">
        <v>164</v>
      </c>
      <c r="JX171" s="12" t="s">
        <v>1020</v>
      </c>
      <c r="JY171" s="12" t="s">
        <v>1207</v>
      </c>
      <c r="KA171" s="12">
        <v>164</v>
      </c>
      <c r="KB171" s="12" t="s">
        <v>2204</v>
      </c>
      <c r="KC171" s="12">
        <v>0.45</v>
      </c>
      <c r="PS171" s="12" t="s">
        <v>2585</v>
      </c>
      <c r="QU171" s="13" t="s">
        <v>1358</v>
      </c>
      <c r="QV171" s="13">
        <v>2.8</v>
      </c>
      <c r="SD171" s="13" t="s">
        <v>2585</v>
      </c>
    </row>
    <row r="172" ht="14.25" customHeight="1" outlineLevel="1" spans="7:498">
      <c r="G172" s="55">
        <v>165</v>
      </c>
      <c r="H172" s="55" t="s">
        <v>1313</v>
      </c>
      <c r="I172" s="55" t="s">
        <v>1013</v>
      </c>
      <c r="J172" s="55" t="s">
        <v>1564</v>
      </c>
      <c r="K172" s="55" t="s">
        <v>1249</v>
      </c>
      <c r="L172" s="56">
        <v>0.525</v>
      </c>
      <c r="X172" s="55">
        <v>165</v>
      </c>
      <c r="Y172" s="55" t="s">
        <v>1250</v>
      </c>
      <c r="Z172" s="55" t="s">
        <v>2016</v>
      </c>
      <c r="AA172" s="55">
        <v>11</v>
      </c>
      <c r="AB172" s="55">
        <v>0.14</v>
      </c>
      <c r="AD172" s="12">
        <v>165</v>
      </c>
      <c r="AE172" s="12" t="s">
        <v>1261</v>
      </c>
      <c r="AF172" s="12" t="s">
        <v>1797</v>
      </c>
      <c r="AG172" s="12" t="s">
        <v>1472</v>
      </c>
      <c r="AH172" s="12" t="s">
        <v>2481</v>
      </c>
      <c r="AX172" s="55">
        <v>165</v>
      </c>
      <c r="AY172" s="55" t="s">
        <v>1313</v>
      </c>
      <c r="AZ172" s="55" t="s">
        <v>1251</v>
      </c>
      <c r="BA172" s="55">
        <v>11</v>
      </c>
      <c r="BB172" s="55">
        <v>11</v>
      </c>
      <c r="BC172" s="55" t="s">
        <v>1249</v>
      </c>
      <c r="BD172" s="55">
        <v>0.91</v>
      </c>
      <c r="DN172" s="55">
        <v>165</v>
      </c>
      <c r="DO172" s="55" t="s">
        <v>42</v>
      </c>
      <c r="DP172" s="55" t="s">
        <v>1259</v>
      </c>
      <c r="DQ172" s="55" t="s">
        <v>1260</v>
      </c>
      <c r="DR172" s="55" t="s">
        <v>1261</v>
      </c>
      <c r="DS172" s="55">
        <v>33132</v>
      </c>
      <c r="DT172" s="55">
        <v>10000</v>
      </c>
      <c r="DU172" s="55" t="s">
        <v>1249</v>
      </c>
      <c r="DV172" s="55">
        <v>1</v>
      </c>
      <c r="EM172" s="55">
        <v>165</v>
      </c>
      <c r="EN172" s="55" t="s">
        <v>1309</v>
      </c>
      <c r="EO172" s="55" t="s">
        <v>1251</v>
      </c>
      <c r="EP172" s="55" t="s">
        <v>2031</v>
      </c>
      <c r="EQ172" s="55">
        <v>-1</v>
      </c>
      <c r="ER172" s="55">
        <v>-1</v>
      </c>
      <c r="ES172" s="55" t="s">
        <v>1249</v>
      </c>
      <c r="ET172" s="55">
        <v>1.42</v>
      </c>
      <c r="EV172" s="55">
        <v>165</v>
      </c>
      <c r="EW172" s="55" t="s">
        <v>42</v>
      </c>
      <c r="EX172" s="55" t="s">
        <v>2016</v>
      </c>
      <c r="EY172" s="55">
        <v>12</v>
      </c>
      <c r="EZ172" s="55">
        <v>0</v>
      </c>
      <c r="FA172" s="55">
        <v>1994</v>
      </c>
      <c r="FB172" s="55" t="s">
        <v>1361</v>
      </c>
      <c r="FC172" s="55" t="s">
        <v>1249</v>
      </c>
      <c r="FD172" s="55">
        <v>6</v>
      </c>
      <c r="FF172" s="55">
        <v>165</v>
      </c>
      <c r="FG172" s="55" t="s">
        <v>42</v>
      </c>
      <c r="FH172" s="55" t="s">
        <v>1252</v>
      </c>
      <c r="FI172" s="55">
        <v>2</v>
      </c>
      <c r="FJ172" s="55">
        <v>130000</v>
      </c>
      <c r="FK172" s="55" t="s">
        <v>1249</v>
      </c>
      <c r="FL172" s="55">
        <v>0.3</v>
      </c>
      <c r="IW172" s="55">
        <v>165</v>
      </c>
      <c r="IX172" s="55" t="s">
        <v>1250</v>
      </c>
      <c r="IY172" s="55" t="s">
        <v>1708</v>
      </c>
      <c r="IZ172" s="55" t="s">
        <v>1266</v>
      </c>
      <c r="JA172" s="55">
        <v>500</v>
      </c>
      <c r="JW172" s="12">
        <v>165</v>
      </c>
      <c r="JX172" s="12" t="s">
        <v>1020</v>
      </c>
      <c r="JY172" s="12" t="s">
        <v>1271</v>
      </c>
      <c r="KA172" s="12">
        <v>165</v>
      </c>
      <c r="KB172" s="12" t="s">
        <v>3003</v>
      </c>
      <c r="KC172" s="12">
        <v>0.45</v>
      </c>
      <c r="PS172" s="12" t="s">
        <v>1544</v>
      </c>
      <c r="QU172" s="13" t="s">
        <v>2907</v>
      </c>
      <c r="QV172" s="13">
        <v>2.8</v>
      </c>
      <c r="SD172" s="13" t="s">
        <v>1544</v>
      </c>
    </row>
    <row r="173" ht="14.25" customHeight="1" outlineLevel="1" spans="7:498">
      <c r="G173" s="55">
        <v>166</v>
      </c>
      <c r="H173" s="55" t="s">
        <v>1313</v>
      </c>
      <c r="I173" s="55" t="s">
        <v>960</v>
      </c>
      <c r="J173" s="55" t="s">
        <v>1603</v>
      </c>
      <c r="K173" s="55" t="s">
        <v>1249</v>
      </c>
      <c r="L173" s="56">
        <v>0.3675</v>
      </c>
      <c r="X173" s="55">
        <v>166</v>
      </c>
      <c r="Y173" s="55" t="s">
        <v>1250</v>
      </c>
      <c r="Z173" s="55" t="s">
        <v>2016</v>
      </c>
      <c r="AA173" s="55">
        <v>12</v>
      </c>
      <c r="AB173" s="55">
        <v>0.14</v>
      </c>
      <c r="AD173" s="12">
        <v>166</v>
      </c>
      <c r="AE173" s="12" t="s">
        <v>1261</v>
      </c>
      <c r="AF173" s="12" t="s">
        <v>3097</v>
      </c>
      <c r="AG173" s="12" t="s">
        <v>1669</v>
      </c>
      <c r="AH173" s="12" t="s">
        <v>3060</v>
      </c>
      <c r="AX173" s="55">
        <v>166</v>
      </c>
      <c r="AY173" s="55" t="s">
        <v>1313</v>
      </c>
      <c r="AZ173" s="55" t="s">
        <v>1251</v>
      </c>
      <c r="BA173" s="55">
        <v>12</v>
      </c>
      <c r="BB173" s="55">
        <v>12</v>
      </c>
      <c r="BC173" s="55" t="s">
        <v>1249</v>
      </c>
      <c r="BD173" s="55">
        <v>0.93</v>
      </c>
      <c r="DN173" s="55">
        <v>166</v>
      </c>
      <c r="DO173" s="55" t="s">
        <v>42</v>
      </c>
      <c r="DP173" s="55" t="s">
        <v>1259</v>
      </c>
      <c r="DQ173" s="55" t="s">
        <v>1260</v>
      </c>
      <c r="DR173" s="55" t="s">
        <v>1261</v>
      </c>
      <c r="DS173" s="55">
        <v>33148</v>
      </c>
      <c r="DT173" s="55">
        <v>10000</v>
      </c>
      <c r="DU173" s="55" t="s">
        <v>1249</v>
      </c>
      <c r="DV173" s="55">
        <v>1</v>
      </c>
      <c r="EM173" s="55">
        <v>166</v>
      </c>
      <c r="EN173" s="55" t="s">
        <v>1309</v>
      </c>
      <c r="EO173" s="55" t="s">
        <v>1251</v>
      </c>
      <c r="EP173" s="55" t="s">
        <v>2051</v>
      </c>
      <c r="EQ173" s="55">
        <v>-1</v>
      </c>
      <c r="ER173" s="55">
        <v>-1</v>
      </c>
      <c r="ES173" s="55" t="s">
        <v>1249</v>
      </c>
      <c r="ET173" s="55">
        <v>1.42</v>
      </c>
      <c r="EV173" s="55">
        <v>166</v>
      </c>
      <c r="EW173" s="55" t="s">
        <v>42</v>
      </c>
      <c r="EX173" s="55" t="s">
        <v>2016</v>
      </c>
      <c r="EY173" s="55">
        <v>12</v>
      </c>
      <c r="EZ173" s="55">
        <v>1995</v>
      </c>
      <c r="FA173" s="55">
        <v>2999</v>
      </c>
      <c r="FB173" s="55" t="s">
        <v>1361</v>
      </c>
      <c r="FC173" s="55" t="s">
        <v>1249</v>
      </c>
      <c r="FD173" s="55">
        <v>6</v>
      </c>
      <c r="FF173" s="55">
        <v>166</v>
      </c>
      <c r="FG173" s="55" t="s">
        <v>42</v>
      </c>
      <c r="FH173" s="55" t="s">
        <v>1252</v>
      </c>
      <c r="FI173" s="55">
        <v>2</v>
      </c>
      <c r="FJ173" s="55">
        <v>260000</v>
      </c>
      <c r="FK173" s="55" t="s">
        <v>1249</v>
      </c>
      <c r="FL173" s="55">
        <v>0.3</v>
      </c>
      <c r="IW173" s="55">
        <v>166</v>
      </c>
      <c r="IX173" s="55" t="s">
        <v>1250</v>
      </c>
      <c r="IY173" s="55" t="s">
        <v>1708</v>
      </c>
      <c r="IZ173" s="55" t="s">
        <v>1314</v>
      </c>
      <c r="JA173" s="55">
        <v>500</v>
      </c>
      <c r="JW173" s="12">
        <v>166</v>
      </c>
      <c r="JX173" s="12" t="s">
        <v>1020</v>
      </c>
      <c r="JY173" s="12" t="s">
        <v>1294</v>
      </c>
      <c r="KA173" s="12">
        <v>166</v>
      </c>
      <c r="KB173" s="12" t="s">
        <v>3060</v>
      </c>
      <c r="KC173" s="12">
        <v>0.45</v>
      </c>
      <c r="PS173" s="12" t="s">
        <v>3098</v>
      </c>
      <c r="QU173" s="13" t="s">
        <v>1406</v>
      </c>
      <c r="QV173" s="13">
        <v>2.8</v>
      </c>
      <c r="SD173" s="13" t="s">
        <v>3098</v>
      </c>
    </row>
    <row r="174" ht="14.25" customHeight="1" outlineLevel="1" spans="7:498">
      <c r="G174" s="55">
        <v>167</v>
      </c>
      <c r="H174" s="55" t="s">
        <v>1313</v>
      </c>
      <c r="I174" s="55" t="s">
        <v>1092</v>
      </c>
      <c r="J174" s="55" t="s">
        <v>1640</v>
      </c>
      <c r="K174" s="55" t="s">
        <v>1249</v>
      </c>
      <c r="L174" s="56">
        <v>0.3675</v>
      </c>
      <c r="X174" s="55">
        <v>167</v>
      </c>
      <c r="Y174" s="55" t="s">
        <v>1250</v>
      </c>
      <c r="Z174" s="55" t="s">
        <v>2016</v>
      </c>
      <c r="AA174" s="55">
        <v>13</v>
      </c>
      <c r="AB174" s="55">
        <v>0.14</v>
      </c>
      <c r="AD174" s="12">
        <v>167</v>
      </c>
      <c r="AE174" s="12" t="s">
        <v>1261</v>
      </c>
      <c r="AF174" s="12" t="s">
        <v>994</v>
      </c>
      <c r="AG174" s="12" t="s">
        <v>1472</v>
      </c>
      <c r="AH174" s="12" t="s">
        <v>2481</v>
      </c>
      <c r="AX174" s="55">
        <v>167</v>
      </c>
      <c r="AY174" s="55" t="s">
        <v>1313</v>
      </c>
      <c r="AZ174" s="55" t="s">
        <v>1251</v>
      </c>
      <c r="BA174" s="55">
        <v>13</v>
      </c>
      <c r="BB174" s="55">
        <v>13</v>
      </c>
      <c r="BC174" s="55" t="s">
        <v>1249</v>
      </c>
      <c r="BD174" s="55">
        <v>0.95</v>
      </c>
      <c r="DN174" s="55">
        <v>167</v>
      </c>
      <c r="DO174" s="55" t="s">
        <v>42</v>
      </c>
      <c r="DP174" s="55" t="s">
        <v>1259</v>
      </c>
      <c r="DQ174" s="55" t="s">
        <v>1260</v>
      </c>
      <c r="DR174" s="55" t="s">
        <v>1261</v>
      </c>
      <c r="DS174" s="55">
        <v>33151</v>
      </c>
      <c r="DT174" s="55">
        <v>10000</v>
      </c>
      <c r="DU174" s="55" t="s">
        <v>1249</v>
      </c>
      <c r="DV174" s="55">
        <v>1</v>
      </c>
      <c r="EM174" s="55">
        <v>167</v>
      </c>
      <c r="EN174" s="55" t="s">
        <v>1309</v>
      </c>
      <c r="EO174" s="55" t="s">
        <v>1251</v>
      </c>
      <c r="EP174" s="55" t="s">
        <v>2076</v>
      </c>
      <c r="EQ174" s="55">
        <v>-1</v>
      </c>
      <c r="ER174" s="55">
        <v>-1</v>
      </c>
      <c r="ES174" s="55" t="s">
        <v>1249</v>
      </c>
      <c r="ET174" s="55">
        <v>1.42</v>
      </c>
      <c r="EV174" s="55">
        <v>167</v>
      </c>
      <c r="EW174" s="55" t="s">
        <v>42</v>
      </c>
      <c r="EX174" s="55" t="s">
        <v>2016</v>
      </c>
      <c r="EY174" s="55">
        <v>13</v>
      </c>
      <c r="EZ174" s="55">
        <v>0</v>
      </c>
      <c r="FA174" s="55">
        <v>1994</v>
      </c>
      <c r="FB174" s="55" t="s">
        <v>1361</v>
      </c>
      <c r="FC174" s="55" t="s">
        <v>1249</v>
      </c>
      <c r="FD174" s="55">
        <v>6</v>
      </c>
      <c r="FF174" s="55">
        <v>167</v>
      </c>
      <c r="FG174" s="55" t="s">
        <v>42</v>
      </c>
      <c r="FH174" s="55" t="s">
        <v>1252</v>
      </c>
      <c r="FI174" s="55">
        <v>2</v>
      </c>
      <c r="FJ174" s="55">
        <v>400000</v>
      </c>
      <c r="FK174" s="55" t="s">
        <v>1249</v>
      </c>
      <c r="FL174" s="55">
        <v>0.3</v>
      </c>
      <c r="IW174" s="55">
        <v>167</v>
      </c>
      <c r="IX174" s="55" t="s">
        <v>1250</v>
      </c>
      <c r="IY174" s="55" t="s">
        <v>1708</v>
      </c>
      <c r="IZ174" s="55" t="s">
        <v>1362</v>
      </c>
      <c r="JA174" s="55">
        <v>500</v>
      </c>
      <c r="JW174" s="12">
        <v>167</v>
      </c>
      <c r="JX174" s="12" t="s">
        <v>1020</v>
      </c>
      <c r="JY174" s="12" t="s">
        <v>1344</v>
      </c>
      <c r="KA174" s="12">
        <v>167</v>
      </c>
      <c r="KB174" s="12" t="s">
        <v>3099</v>
      </c>
      <c r="KC174" s="12">
        <v>0.45</v>
      </c>
      <c r="PS174" s="12" t="s">
        <v>3100</v>
      </c>
      <c r="QU174" s="13" t="s">
        <v>1528</v>
      </c>
      <c r="QV174" s="13">
        <v>2.8</v>
      </c>
      <c r="SD174" s="13" t="s">
        <v>3100</v>
      </c>
    </row>
    <row r="175" ht="14.25" customHeight="1" outlineLevel="1" spans="7:498">
      <c r="G175" s="55">
        <v>168</v>
      </c>
      <c r="H175" s="55" t="s">
        <v>1313</v>
      </c>
      <c r="I175" s="55" t="s">
        <v>1230</v>
      </c>
      <c r="J175" s="55" t="s">
        <v>1674</v>
      </c>
      <c r="K175" s="55" t="s">
        <v>1249</v>
      </c>
      <c r="L175" s="55">
        <v>0.55</v>
      </c>
      <c r="X175" s="55">
        <v>168</v>
      </c>
      <c r="Y175" s="55" t="s">
        <v>1250</v>
      </c>
      <c r="Z175" s="55" t="s">
        <v>2016</v>
      </c>
      <c r="AA175" s="55">
        <v>14</v>
      </c>
      <c r="AB175" s="55">
        <v>0.14</v>
      </c>
      <c r="AD175" s="12">
        <v>168</v>
      </c>
      <c r="AE175" s="12" t="s">
        <v>1261</v>
      </c>
      <c r="AF175" s="12" t="s">
        <v>2263</v>
      </c>
      <c r="AG175" s="12" t="s">
        <v>1669</v>
      </c>
      <c r="AH175" s="12" t="s">
        <v>3060</v>
      </c>
      <c r="AX175" s="55">
        <v>168</v>
      </c>
      <c r="AY175" s="55" t="s">
        <v>1313</v>
      </c>
      <c r="AZ175" s="55" t="s">
        <v>1251</v>
      </c>
      <c r="BA175" s="55">
        <v>14</v>
      </c>
      <c r="BB175" s="55">
        <v>14</v>
      </c>
      <c r="BC175" s="55" t="s">
        <v>1249</v>
      </c>
      <c r="BD175" s="55">
        <v>0.97</v>
      </c>
      <c r="DN175" s="55">
        <v>168</v>
      </c>
      <c r="DO175" s="55" t="s">
        <v>42</v>
      </c>
      <c r="DP175" s="55" t="s">
        <v>1259</v>
      </c>
      <c r="DQ175" s="55" t="s">
        <v>1260</v>
      </c>
      <c r="DR175" s="55" t="s">
        <v>1261</v>
      </c>
      <c r="DS175" s="55">
        <v>33152</v>
      </c>
      <c r="DT175" s="55">
        <v>10000</v>
      </c>
      <c r="DU175" s="55" t="s">
        <v>1249</v>
      </c>
      <c r="DV175" s="55">
        <v>1</v>
      </c>
      <c r="EM175" s="55">
        <v>168</v>
      </c>
      <c r="EN175" s="55" t="s">
        <v>1309</v>
      </c>
      <c r="EO175" s="55" t="s">
        <v>1251</v>
      </c>
      <c r="EP175" s="55" t="s">
        <v>2093</v>
      </c>
      <c r="EQ175" s="55">
        <v>-1</v>
      </c>
      <c r="ER175" s="55">
        <v>-1</v>
      </c>
      <c r="ES175" s="55" t="s">
        <v>1249</v>
      </c>
      <c r="ET175" s="55">
        <v>1.42</v>
      </c>
      <c r="EV175" s="55">
        <v>168</v>
      </c>
      <c r="EW175" s="55" t="s">
        <v>42</v>
      </c>
      <c r="EX175" s="55" t="s">
        <v>2016</v>
      </c>
      <c r="EY175" s="55">
        <v>13</v>
      </c>
      <c r="EZ175" s="55">
        <v>1995</v>
      </c>
      <c r="FA175" s="55">
        <v>2999</v>
      </c>
      <c r="FB175" s="55" t="s">
        <v>1361</v>
      </c>
      <c r="FC175" s="55" t="s">
        <v>1249</v>
      </c>
      <c r="FD175" s="55">
        <v>6</v>
      </c>
      <c r="FF175" s="55">
        <v>168</v>
      </c>
      <c r="FG175" s="55" t="s">
        <v>42</v>
      </c>
      <c r="FH175" s="55" t="s">
        <v>1252</v>
      </c>
      <c r="FI175" s="55">
        <v>2</v>
      </c>
      <c r="FJ175" s="55">
        <v>530000</v>
      </c>
      <c r="FK175" s="55" t="s">
        <v>1249</v>
      </c>
      <c r="FL175" s="55">
        <v>0.3</v>
      </c>
      <c r="IW175" s="55">
        <v>168</v>
      </c>
      <c r="IX175" s="55" t="s">
        <v>1250</v>
      </c>
      <c r="IY175" s="55" t="s">
        <v>1708</v>
      </c>
      <c r="IZ175" s="55" t="s">
        <v>1407</v>
      </c>
      <c r="JA175" s="55">
        <v>500</v>
      </c>
      <c r="JW175" s="12">
        <v>168</v>
      </c>
      <c r="JX175" s="12" t="s">
        <v>1020</v>
      </c>
      <c r="JY175" s="12" t="s">
        <v>1413</v>
      </c>
      <c r="KA175" s="12">
        <v>168</v>
      </c>
      <c r="KB175" s="12" t="s">
        <v>3101</v>
      </c>
      <c r="KC175" s="12">
        <v>0.45</v>
      </c>
      <c r="PS175" s="12" t="s">
        <v>3102</v>
      </c>
      <c r="QU175" s="13" t="s">
        <v>1605</v>
      </c>
      <c r="QV175" s="13">
        <v>2.8</v>
      </c>
      <c r="SD175" s="13" t="s">
        <v>3102</v>
      </c>
    </row>
    <row r="176" ht="14.25" customHeight="1" outlineLevel="1" spans="7:498">
      <c r="G176" s="55">
        <v>169</v>
      </c>
      <c r="H176" s="55" t="s">
        <v>1313</v>
      </c>
      <c r="I176" s="55" t="s">
        <v>1252</v>
      </c>
      <c r="J176" s="55" t="s">
        <v>1391</v>
      </c>
      <c r="K176" s="55" t="s">
        <v>1249</v>
      </c>
      <c r="L176" s="55">
        <v>0.21</v>
      </c>
      <c r="X176" s="55">
        <v>169</v>
      </c>
      <c r="Y176" s="55" t="s">
        <v>1250</v>
      </c>
      <c r="Z176" s="55" t="s">
        <v>2016</v>
      </c>
      <c r="AA176" s="55">
        <v>15</v>
      </c>
      <c r="AB176" s="55">
        <v>0.14</v>
      </c>
      <c r="AD176" s="12">
        <v>169</v>
      </c>
      <c r="AE176" s="12" t="s">
        <v>1261</v>
      </c>
      <c r="AF176" s="12" t="s">
        <v>2169</v>
      </c>
      <c r="AG176" s="12" t="s">
        <v>1472</v>
      </c>
      <c r="AH176" s="12" t="s">
        <v>2481</v>
      </c>
      <c r="AX176" s="55">
        <v>169</v>
      </c>
      <c r="AY176" s="55" t="s">
        <v>1313</v>
      </c>
      <c r="AZ176" s="55" t="s">
        <v>1251</v>
      </c>
      <c r="BA176" s="55">
        <v>15</v>
      </c>
      <c r="BB176" s="55">
        <v>15</v>
      </c>
      <c r="BC176" s="55" t="s">
        <v>1249</v>
      </c>
      <c r="BD176" s="55">
        <v>1</v>
      </c>
      <c r="DN176" s="55">
        <v>169</v>
      </c>
      <c r="DO176" s="55" t="s">
        <v>42</v>
      </c>
      <c r="DP176" s="55" t="s">
        <v>1259</v>
      </c>
      <c r="DQ176" s="55" t="s">
        <v>1260</v>
      </c>
      <c r="DR176" s="55" t="s">
        <v>1261</v>
      </c>
      <c r="DS176" s="55">
        <v>33153</v>
      </c>
      <c r="DT176" s="55">
        <v>10000</v>
      </c>
      <c r="DU176" s="55" t="s">
        <v>1249</v>
      </c>
      <c r="DV176" s="55">
        <v>1</v>
      </c>
      <c r="EM176" s="55">
        <v>169</v>
      </c>
      <c r="EN176" s="55" t="s">
        <v>1309</v>
      </c>
      <c r="EO176" s="55" t="s">
        <v>1251</v>
      </c>
      <c r="EP176" s="55" t="s">
        <v>2116</v>
      </c>
      <c r="EQ176" s="55">
        <v>-1</v>
      </c>
      <c r="ER176" s="55">
        <v>-1</v>
      </c>
      <c r="ES176" s="55" t="s">
        <v>1249</v>
      </c>
      <c r="ET176" s="55">
        <v>1.42</v>
      </c>
      <c r="EV176" s="55">
        <v>169</v>
      </c>
      <c r="EW176" s="55" t="s">
        <v>42</v>
      </c>
      <c r="EX176" s="55" t="s">
        <v>2016</v>
      </c>
      <c r="EY176" s="55">
        <v>2</v>
      </c>
      <c r="EZ176" s="55">
        <v>0</v>
      </c>
      <c r="FA176" s="55">
        <v>1994</v>
      </c>
      <c r="FB176" s="55" t="s">
        <v>1361</v>
      </c>
      <c r="FC176" s="55" t="s">
        <v>1249</v>
      </c>
      <c r="FD176" s="55">
        <v>2.5</v>
      </c>
      <c r="FF176" s="55">
        <v>169</v>
      </c>
      <c r="FG176" s="55" t="s">
        <v>42</v>
      </c>
      <c r="FH176" s="55" t="s">
        <v>1252</v>
      </c>
      <c r="FI176" s="55">
        <v>2</v>
      </c>
      <c r="FJ176" s="55">
        <v>540000</v>
      </c>
      <c r="FK176" s="55" t="s">
        <v>1249</v>
      </c>
      <c r="FL176" s="55">
        <v>0.3</v>
      </c>
      <c r="IW176" s="55">
        <v>169</v>
      </c>
      <c r="IX176" s="55" t="s">
        <v>1250</v>
      </c>
      <c r="IY176" s="55" t="s">
        <v>1708</v>
      </c>
      <c r="IZ176" s="55" t="s">
        <v>1447</v>
      </c>
      <c r="JA176" s="55">
        <v>500</v>
      </c>
      <c r="JW176" s="12">
        <v>169</v>
      </c>
      <c r="JX176" s="12" t="s">
        <v>1020</v>
      </c>
      <c r="JY176" s="12" t="s">
        <v>1452</v>
      </c>
      <c r="KA176" s="12">
        <v>169</v>
      </c>
      <c r="KB176" s="12" t="s">
        <v>3078</v>
      </c>
      <c r="KC176" s="12">
        <v>0.4</v>
      </c>
      <c r="PS176" s="12" t="s">
        <v>2388</v>
      </c>
      <c r="QU176" s="13" t="s">
        <v>1642</v>
      </c>
      <c r="QV176" s="13">
        <v>2.8</v>
      </c>
      <c r="SD176" s="13" t="s">
        <v>2388</v>
      </c>
    </row>
    <row r="177" ht="14.25" customHeight="1" outlineLevel="1" spans="7:498">
      <c r="G177" s="55">
        <v>170</v>
      </c>
      <c r="H177" s="55" t="s">
        <v>1313</v>
      </c>
      <c r="I177" s="55" t="s">
        <v>1252</v>
      </c>
      <c r="J177" s="55" t="s">
        <v>1432</v>
      </c>
      <c r="K177" s="55" t="s">
        <v>1249</v>
      </c>
      <c r="L177" s="56">
        <v>0.315</v>
      </c>
      <c r="X177" s="55">
        <v>170</v>
      </c>
      <c r="Y177" s="55" t="s">
        <v>1250</v>
      </c>
      <c r="Z177" s="55" t="s">
        <v>2016</v>
      </c>
      <c r="AA177" s="55">
        <v>16</v>
      </c>
      <c r="AB177" s="55">
        <v>0.14</v>
      </c>
      <c r="AD177" s="12">
        <v>170</v>
      </c>
      <c r="AE177" s="12" t="s">
        <v>1261</v>
      </c>
      <c r="AF177" s="12" t="s">
        <v>3103</v>
      </c>
      <c r="AG177" s="12" t="s">
        <v>1669</v>
      </c>
      <c r="AH177" s="12" t="s">
        <v>3060</v>
      </c>
      <c r="AX177" s="55">
        <v>170</v>
      </c>
      <c r="AY177" s="55" t="s">
        <v>1313</v>
      </c>
      <c r="AZ177" s="55" t="s">
        <v>1251</v>
      </c>
      <c r="BA177" s="55">
        <v>16</v>
      </c>
      <c r="BB177" s="55">
        <v>16</v>
      </c>
      <c r="BC177" s="55" t="s">
        <v>1249</v>
      </c>
      <c r="BD177" s="55">
        <v>1</v>
      </c>
      <c r="DN177" s="55">
        <v>170</v>
      </c>
      <c r="DO177" s="55" t="s">
        <v>42</v>
      </c>
      <c r="DP177" s="55" t="s">
        <v>1259</v>
      </c>
      <c r="DQ177" s="55" t="s">
        <v>1260</v>
      </c>
      <c r="DR177" s="55" t="s">
        <v>1261</v>
      </c>
      <c r="DS177" s="55">
        <v>33159</v>
      </c>
      <c r="DT177" s="55">
        <v>10000</v>
      </c>
      <c r="DU177" s="55" t="s">
        <v>1249</v>
      </c>
      <c r="DV177" s="55">
        <v>1</v>
      </c>
      <c r="EM177" s="55">
        <v>170</v>
      </c>
      <c r="EN177" s="55" t="s">
        <v>1309</v>
      </c>
      <c r="EO177" s="55" t="s">
        <v>1251</v>
      </c>
      <c r="EP177" s="55" t="s">
        <v>2140</v>
      </c>
      <c r="EQ177" s="55">
        <v>-1</v>
      </c>
      <c r="ER177" s="55">
        <v>-1</v>
      </c>
      <c r="ES177" s="55" t="s">
        <v>1249</v>
      </c>
      <c r="ET177" s="55">
        <v>1.41</v>
      </c>
      <c r="EV177" s="55">
        <v>170</v>
      </c>
      <c r="EW177" s="55" t="s">
        <v>42</v>
      </c>
      <c r="EX177" s="55" t="s">
        <v>2016</v>
      </c>
      <c r="EY177" s="55">
        <v>2</v>
      </c>
      <c r="EZ177" s="55">
        <v>1995</v>
      </c>
      <c r="FA177" s="55">
        <v>2999</v>
      </c>
      <c r="FB177" s="55" t="s">
        <v>1361</v>
      </c>
      <c r="FC177" s="55" t="s">
        <v>1249</v>
      </c>
      <c r="FD177" s="55">
        <v>2.5</v>
      </c>
      <c r="FF177" s="55">
        <v>170</v>
      </c>
      <c r="FG177" s="55" t="s">
        <v>42</v>
      </c>
      <c r="FH177" s="55" t="s">
        <v>1390</v>
      </c>
      <c r="FI177" s="55">
        <v>1</v>
      </c>
      <c r="FJ177" s="55">
        <v>0</v>
      </c>
      <c r="FK177" s="55" t="s">
        <v>1249</v>
      </c>
      <c r="FL177" s="55">
        <v>0.3</v>
      </c>
      <c r="IW177" s="55">
        <v>170</v>
      </c>
      <c r="IX177" s="55" t="s">
        <v>1250</v>
      </c>
      <c r="IY177" s="55" t="s">
        <v>1708</v>
      </c>
      <c r="IZ177" s="55" t="s">
        <v>1487</v>
      </c>
      <c r="JA177" s="55">
        <v>500</v>
      </c>
      <c r="JW177" s="12">
        <v>170</v>
      </c>
      <c r="JX177" s="12" t="s">
        <v>1020</v>
      </c>
      <c r="JY177" s="12" t="s">
        <v>1494</v>
      </c>
      <c r="KA177" s="12">
        <v>170</v>
      </c>
      <c r="KB177" s="12" t="s">
        <v>3104</v>
      </c>
      <c r="KC177" s="12">
        <v>0.43</v>
      </c>
      <c r="PS177" s="12" t="s">
        <v>3105</v>
      </c>
      <c r="QU177" s="13" t="s">
        <v>1969</v>
      </c>
      <c r="QV177" s="13">
        <v>2.8</v>
      </c>
      <c r="SD177" s="13" t="s">
        <v>3105</v>
      </c>
    </row>
    <row r="178" ht="14.25" customHeight="1" outlineLevel="1" spans="7:498">
      <c r="G178" s="55">
        <v>171</v>
      </c>
      <c r="H178" s="55" t="s">
        <v>1313</v>
      </c>
      <c r="I178" s="55" t="s">
        <v>1390</v>
      </c>
      <c r="J178" s="55" t="s">
        <v>1757</v>
      </c>
      <c r="K178" s="55" t="s">
        <v>1249</v>
      </c>
      <c r="L178" s="55">
        <v>0.42</v>
      </c>
      <c r="X178" s="55">
        <v>171</v>
      </c>
      <c r="Y178" s="55" t="s">
        <v>1250</v>
      </c>
      <c r="Z178" s="55" t="s">
        <v>2016</v>
      </c>
      <c r="AA178" s="55">
        <v>17</v>
      </c>
      <c r="AB178" s="55">
        <v>0.14</v>
      </c>
      <c r="AD178" s="12">
        <v>171</v>
      </c>
      <c r="AE178" s="12" t="s">
        <v>1261</v>
      </c>
      <c r="AF178" s="12" t="s">
        <v>2164</v>
      </c>
      <c r="AG178" s="12" t="s">
        <v>1472</v>
      </c>
      <c r="AH178" s="12" t="s">
        <v>2481</v>
      </c>
      <c r="AX178" s="55">
        <v>171</v>
      </c>
      <c r="AY178" s="55" t="s">
        <v>1313</v>
      </c>
      <c r="AZ178" s="55" t="s">
        <v>1251</v>
      </c>
      <c r="BA178" s="55">
        <v>17</v>
      </c>
      <c r="BB178" s="55">
        <v>17</v>
      </c>
      <c r="BC178" s="55" t="s">
        <v>1249</v>
      </c>
      <c r="BD178" s="55">
        <v>1</v>
      </c>
      <c r="DN178" s="55">
        <v>171</v>
      </c>
      <c r="DO178" s="55" t="s">
        <v>42</v>
      </c>
      <c r="DP178" s="55" t="s">
        <v>1259</v>
      </c>
      <c r="DQ178" s="55" t="s">
        <v>1260</v>
      </c>
      <c r="DR178" s="55" t="s">
        <v>1261</v>
      </c>
      <c r="DS178" s="55">
        <v>33163</v>
      </c>
      <c r="DT178" s="55">
        <v>10000</v>
      </c>
      <c r="DU178" s="55" t="s">
        <v>1249</v>
      </c>
      <c r="DV178" s="55">
        <v>1</v>
      </c>
      <c r="EM178" s="55">
        <v>171</v>
      </c>
      <c r="EN178" s="55" t="s">
        <v>1309</v>
      </c>
      <c r="EO178" s="55" t="s">
        <v>1251</v>
      </c>
      <c r="EP178" s="55" t="s">
        <v>2161</v>
      </c>
      <c r="EQ178" s="55">
        <v>-1</v>
      </c>
      <c r="ER178" s="55">
        <v>-1</v>
      </c>
      <c r="ES178" s="55" t="s">
        <v>1249</v>
      </c>
      <c r="ET178" s="55">
        <v>1.42</v>
      </c>
      <c r="EV178" s="55">
        <v>171</v>
      </c>
      <c r="EW178" s="55" t="s">
        <v>42</v>
      </c>
      <c r="EX178" s="55" t="s">
        <v>2016</v>
      </c>
      <c r="EY178" s="55">
        <v>3</v>
      </c>
      <c r="EZ178" s="55">
        <v>0</v>
      </c>
      <c r="FA178" s="55">
        <v>1994</v>
      </c>
      <c r="FB178" s="55" t="s">
        <v>1262</v>
      </c>
      <c r="FC178" s="55" t="s">
        <v>1249</v>
      </c>
      <c r="FD178" s="55">
        <v>0</v>
      </c>
      <c r="FF178" s="55">
        <v>171</v>
      </c>
      <c r="FG178" s="55" t="s">
        <v>42</v>
      </c>
      <c r="FH178" s="55" t="s">
        <v>1390</v>
      </c>
      <c r="FI178" s="55">
        <v>1</v>
      </c>
      <c r="FJ178" s="55">
        <v>1000</v>
      </c>
      <c r="FK178" s="55" t="s">
        <v>1249</v>
      </c>
      <c r="FL178" s="55">
        <v>0.3</v>
      </c>
      <c r="IW178" s="55">
        <v>171</v>
      </c>
      <c r="IX178" s="55" t="s">
        <v>1250</v>
      </c>
      <c r="IY178" s="55" t="s">
        <v>1708</v>
      </c>
      <c r="IZ178" s="55" t="s">
        <v>1529</v>
      </c>
      <c r="JA178" s="55">
        <v>500</v>
      </c>
      <c r="JW178" s="12">
        <v>171</v>
      </c>
      <c r="JX178" s="12" t="s">
        <v>1020</v>
      </c>
      <c r="JY178" s="12" t="s">
        <v>1533</v>
      </c>
      <c r="KA178" s="12">
        <v>171</v>
      </c>
      <c r="KB178" s="12" t="s">
        <v>3106</v>
      </c>
      <c r="KC178" s="12">
        <v>0.8</v>
      </c>
      <c r="PS178" s="12" t="s">
        <v>2990</v>
      </c>
      <c r="QU178" s="13" t="s">
        <v>2590</v>
      </c>
      <c r="QV178" s="13">
        <v>2.8</v>
      </c>
      <c r="SD178" s="13" t="s">
        <v>2990</v>
      </c>
    </row>
    <row r="179" ht="14.25" customHeight="1" outlineLevel="1" spans="7:498">
      <c r="G179" s="55">
        <v>172</v>
      </c>
      <c r="H179" s="55" t="s">
        <v>1313</v>
      </c>
      <c r="I179" s="55" t="s">
        <v>1343</v>
      </c>
      <c r="J179" s="55" t="s">
        <v>1702</v>
      </c>
      <c r="K179" s="55" t="s">
        <v>1249</v>
      </c>
      <c r="L179" s="55">
        <v>0.22</v>
      </c>
      <c r="X179" s="55">
        <v>172</v>
      </c>
      <c r="Y179" s="55" t="s">
        <v>1250</v>
      </c>
      <c r="Z179" s="55" t="s">
        <v>2016</v>
      </c>
      <c r="AA179" s="55">
        <v>18</v>
      </c>
      <c r="AB179" s="55">
        <v>0.14</v>
      </c>
      <c r="AD179" s="12">
        <v>172</v>
      </c>
      <c r="AE179" s="12" t="s">
        <v>1261</v>
      </c>
      <c r="AF179" s="12" t="s">
        <v>3107</v>
      </c>
      <c r="AG179" s="12" t="s">
        <v>1669</v>
      </c>
      <c r="AH179" s="12" t="s">
        <v>3060</v>
      </c>
      <c r="AX179" s="55">
        <v>172</v>
      </c>
      <c r="AY179" s="55" t="s">
        <v>1313</v>
      </c>
      <c r="AZ179" s="55" t="s">
        <v>1251</v>
      </c>
      <c r="BA179" s="55">
        <v>18</v>
      </c>
      <c r="BB179" s="55">
        <v>18</v>
      </c>
      <c r="BC179" s="55" t="s">
        <v>1249</v>
      </c>
      <c r="BD179" s="55">
        <v>1</v>
      </c>
      <c r="DN179" s="55">
        <v>172</v>
      </c>
      <c r="DO179" s="55" t="s">
        <v>42</v>
      </c>
      <c r="DP179" s="55" t="s">
        <v>1259</v>
      </c>
      <c r="DQ179" s="55" t="s">
        <v>1260</v>
      </c>
      <c r="DR179" s="55" t="s">
        <v>1261</v>
      </c>
      <c r="DS179" s="55">
        <v>33188</v>
      </c>
      <c r="DT179" s="55">
        <v>10000</v>
      </c>
      <c r="DU179" s="55" t="s">
        <v>1249</v>
      </c>
      <c r="DV179" s="55">
        <v>1</v>
      </c>
      <c r="EM179" s="55">
        <v>172</v>
      </c>
      <c r="EN179" s="55" t="s">
        <v>1309</v>
      </c>
      <c r="EO179" s="55" t="s">
        <v>1515</v>
      </c>
      <c r="EP179" s="55" t="s">
        <v>161</v>
      </c>
      <c r="EQ179" s="55">
        <v>-1</v>
      </c>
      <c r="ER179" s="55">
        <v>-1</v>
      </c>
      <c r="ES179" s="55" t="s">
        <v>1249</v>
      </c>
      <c r="ET179" s="55">
        <v>0</v>
      </c>
      <c r="EV179" s="55">
        <v>172</v>
      </c>
      <c r="EW179" s="55" t="s">
        <v>42</v>
      </c>
      <c r="EX179" s="55" t="s">
        <v>2016</v>
      </c>
      <c r="EY179" s="55">
        <v>3</v>
      </c>
      <c r="EZ179" s="55">
        <v>1995</v>
      </c>
      <c r="FA179" s="55">
        <v>2999</v>
      </c>
      <c r="FB179" s="55" t="s">
        <v>1262</v>
      </c>
      <c r="FC179" s="55" t="s">
        <v>1249</v>
      </c>
      <c r="FD179" s="55">
        <v>0</v>
      </c>
      <c r="FF179" s="55">
        <v>172</v>
      </c>
      <c r="FG179" s="55" t="s">
        <v>42</v>
      </c>
      <c r="FH179" s="55" t="s">
        <v>1390</v>
      </c>
      <c r="FI179" s="55">
        <v>1</v>
      </c>
      <c r="FJ179" s="55">
        <v>2500</v>
      </c>
      <c r="FK179" s="55" t="s">
        <v>1249</v>
      </c>
      <c r="FL179" s="55">
        <v>0.3</v>
      </c>
      <c r="IW179" s="55">
        <v>172</v>
      </c>
      <c r="IX179" s="55" t="s">
        <v>1250</v>
      </c>
      <c r="IY179" s="55" t="s">
        <v>1708</v>
      </c>
      <c r="IZ179" s="55" t="s">
        <v>1567</v>
      </c>
      <c r="JA179" s="55">
        <v>500</v>
      </c>
      <c r="JW179" s="12">
        <v>172</v>
      </c>
      <c r="JX179" s="12" t="s">
        <v>1020</v>
      </c>
      <c r="JY179" s="12" t="s">
        <v>1572</v>
      </c>
      <c r="KA179" s="12">
        <v>172</v>
      </c>
      <c r="KB179" s="12" t="s">
        <v>3108</v>
      </c>
      <c r="KC179" s="12">
        <v>0.8</v>
      </c>
      <c r="PS179" s="12" t="s">
        <v>3056</v>
      </c>
      <c r="QU179" s="13" t="s">
        <v>2915</v>
      </c>
      <c r="QV179" s="13">
        <v>2.8</v>
      </c>
      <c r="SD179" s="13" t="s">
        <v>3056</v>
      </c>
    </row>
    <row r="180" ht="14.25" customHeight="1" outlineLevel="1" spans="7:498">
      <c r="G180" s="55">
        <v>173</v>
      </c>
      <c r="H180" s="55" t="s">
        <v>1313</v>
      </c>
      <c r="I180" s="55" t="s">
        <v>1343</v>
      </c>
      <c r="J180" s="55" t="s">
        <v>1730</v>
      </c>
      <c r="K180" s="55" t="s">
        <v>1249</v>
      </c>
      <c r="L180" s="55">
        <v>0.31</v>
      </c>
      <c r="X180" s="55">
        <v>173</v>
      </c>
      <c r="Y180" s="55" t="s">
        <v>1250</v>
      </c>
      <c r="Z180" s="55" t="s">
        <v>2016</v>
      </c>
      <c r="AA180" s="55">
        <v>19</v>
      </c>
      <c r="AB180" s="55">
        <v>0.14</v>
      </c>
      <c r="AD180" s="12">
        <v>173</v>
      </c>
      <c r="AE180" s="12" t="s">
        <v>1261</v>
      </c>
      <c r="AF180" s="12" t="s">
        <v>2388</v>
      </c>
      <c r="AG180" s="12" t="s">
        <v>1472</v>
      </c>
      <c r="AH180" s="12" t="s">
        <v>2481</v>
      </c>
      <c r="AX180" s="55">
        <v>173</v>
      </c>
      <c r="AY180" s="55" t="s">
        <v>1313</v>
      </c>
      <c r="AZ180" s="55" t="s">
        <v>1251</v>
      </c>
      <c r="BA180" s="55">
        <v>19</v>
      </c>
      <c r="BB180" s="55">
        <v>19</v>
      </c>
      <c r="BC180" s="55" t="s">
        <v>1249</v>
      </c>
      <c r="BD180" s="55">
        <v>1</v>
      </c>
      <c r="DN180" s="55">
        <v>173</v>
      </c>
      <c r="DO180" s="55" t="s">
        <v>42</v>
      </c>
      <c r="DP180" s="55" t="s">
        <v>1259</v>
      </c>
      <c r="DQ180" s="55" t="s">
        <v>1260</v>
      </c>
      <c r="DR180" s="55" t="s">
        <v>1261</v>
      </c>
      <c r="DS180" s="55">
        <v>33192</v>
      </c>
      <c r="DT180" s="55">
        <v>10000</v>
      </c>
      <c r="DU180" s="55" t="s">
        <v>1249</v>
      </c>
      <c r="DV180" s="55">
        <v>1</v>
      </c>
      <c r="EM180" s="55">
        <v>173</v>
      </c>
      <c r="EN180" s="55" t="s">
        <v>1309</v>
      </c>
      <c r="EO180" s="55" t="s">
        <v>1729</v>
      </c>
      <c r="EP180" s="55" t="s">
        <v>161</v>
      </c>
      <c r="EQ180" s="55">
        <v>-1</v>
      </c>
      <c r="ER180" s="55">
        <v>-1</v>
      </c>
      <c r="ES180" s="55" t="s">
        <v>1249</v>
      </c>
      <c r="ET180" s="55">
        <v>0</v>
      </c>
      <c r="EV180" s="55">
        <v>173</v>
      </c>
      <c r="EW180" s="55" t="s">
        <v>42</v>
      </c>
      <c r="EX180" s="55" t="s">
        <v>2016</v>
      </c>
      <c r="EY180" s="55">
        <v>4</v>
      </c>
      <c r="EZ180" s="55">
        <v>0</v>
      </c>
      <c r="FA180" s="55">
        <v>1994</v>
      </c>
      <c r="FB180" s="55" t="s">
        <v>1262</v>
      </c>
      <c r="FC180" s="55" t="s">
        <v>1249</v>
      </c>
      <c r="FD180" s="55">
        <v>0</v>
      </c>
      <c r="FF180" s="55">
        <v>173</v>
      </c>
      <c r="FG180" s="55" t="s">
        <v>42</v>
      </c>
      <c r="FH180" s="55" t="s">
        <v>1390</v>
      </c>
      <c r="FI180" s="55">
        <v>1</v>
      </c>
      <c r="FJ180" s="55">
        <v>5000</v>
      </c>
      <c r="FK180" s="55" t="s">
        <v>1249</v>
      </c>
      <c r="FL180" s="55">
        <v>0.3</v>
      </c>
      <c r="IW180" s="55">
        <v>173</v>
      </c>
      <c r="IX180" s="55" t="s">
        <v>1250</v>
      </c>
      <c r="IY180" s="55" t="s">
        <v>1708</v>
      </c>
      <c r="IZ180" s="55" t="s">
        <v>1870</v>
      </c>
      <c r="JA180" s="55">
        <v>500</v>
      </c>
      <c r="JW180" s="12">
        <v>173</v>
      </c>
      <c r="JX180" s="12" t="s">
        <v>1020</v>
      </c>
      <c r="JY180" s="12" t="s">
        <v>1610</v>
      </c>
      <c r="KA180" s="12">
        <v>173</v>
      </c>
      <c r="KB180" s="12" t="s">
        <v>3109</v>
      </c>
      <c r="KC180" s="12">
        <v>0.8</v>
      </c>
      <c r="PS180" s="12" t="s">
        <v>3110</v>
      </c>
      <c r="QU180" s="13" t="s">
        <v>3028</v>
      </c>
      <c r="QV180" s="13">
        <v>2.8</v>
      </c>
      <c r="SD180" s="13" t="s">
        <v>3110</v>
      </c>
    </row>
    <row r="181" ht="14.25" customHeight="1" outlineLevel="1" spans="7:498">
      <c r="G181" s="55">
        <v>174</v>
      </c>
      <c r="H181" s="55" t="s">
        <v>1313</v>
      </c>
      <c r="I181" s="55" t="s">
        <v>1343</v>
      </c>
      <c r="J181" s="55" t="s">
        <v>1845</v>
      </c>
      <c r="K181" s="55" t="s">
        <v>1249</v>
      </c>
      <c r="L181" s="56">
        <v>0.3675</v>
      </c>
      <c r="X181" s="55">
        <v>174</v>
      </c>
      <c r="Y181" s="55" t="s">
        <v>1250</v>
      </c>
      <c r="Z181" s="55" t="s">
        <v>2016</v>
      </c>
      <c r="AA181" s="55">
        <v>20</v>
      </c>
      <c r="AB181" s="55">
        <v>0.14</v>
      </c>
      <c r="AD181" s="12">
        <v>174</v>
      </c>
      <c r="AE181" s="12" t="s">
        <v>1261</v>
      </c>
      <c r="AF181" s="12" t="s">
        <v>3111</v>
      </c>
      <c r="AG181" s="12" t="s">
        <v>1669</v>
      </c>
      <c r="AH181" s="12" t="s">
        <v>3060</v>
      </c>
      <c r="AX181" s="55">
        <v>174</v>
      </c>
      <c r="AY181" s="55" t="s">
        <v>1313</v>
      </c>
      <c r="AZ181" s="55" t="s">
        <v>1251</v>
      </c>
      <c r="BA181" s="55">
        <v>20</v>
      </c>
      <c r="BB181" s="55">
        <v>20</v>
      </c>
      <c r="BC181" s="55" t="s">
        <v>1249</v>
      </c>
      <c r="BD181" s="55">
        <v>1</v>
      </c>
      <c r="DN181" s="55">
        <v>174</v>
      </c>
      <c r="DO181" s="55" t="s">
        <v>42</v>
      </c>
      <c r="DP181" s="55" t="s">
        <v>1259</v>
      </c>
      <c r="DQ181" s="55" t="s">
        <v>1260</v>
      </c>
      <c r="DR181" s="55" t="s">
        <v>1261</v>
      </c>
      <c r="DS181" s="55">
        <v>33195</v>
      </c>
      <c r="DT181" s="55">
        <v>10000</v>
      </c>
      <c r="DU181" s="55" t="s">
        <v>1249</v>
      </c>
      <c r="DV181" s="55">
        <v>1</v>
      </c>
      <c r="EM181" s="55">
        <v>174</v>
      </c>
      <c r="EN181" s="55" t="s">
        <v>1309</v>
      </c>
      <c r="EO181" s="55" t="s">
        <v>1410</v>
      </c>
      <c r="EP181" s="55" t="s">
        <v>161</v>
      </c>
      <c r="EQ181" s="55">
        <v>-1</v>
      </c>
      <c r="ER181" s="55">
        <v>-1</v>
      </c>
      <c r="ES181" s="55" t="s">
        <v>1249</v>
      </c>
      <c r="ET181" s="55">
        <v>0</v>
      </c>
      <c r="EV181" s="55">
        <v>174</v>
      </c>
      <c r="EW181" s="55" t="s">
        <v>42</v>
      </c>
      <c r="EX181" s="55" t="s">
        <v>2016</v>
      </c>
      <c r="EY181" s="55">
        <v>4</v>
      </c>
      <c r="EZ181" s="55">
        <v>1995</v>
      </c>
      <c r="FA181" s="55">
        <v>2999</v>
      </c>
      <c r="FB181" s="55" t="s">
        <v>1262</v>
      </c>
      <c r="FC181" s="55" t="s">
        <v>1249</v>
      </c>
      <c r="FD181" s="55">
        <v>0</v>
      </c>
      <c r="FF181" s="55">
        <v>174</v>
      </c>
      <c r="FG181" s="55" t="s">
        <v>42</v>
      </c>
      <c r="FH181" s="55" t="s">
        <v>1390</v>
      </c>
      <c r="FI181" s="55">
        <v>1</v>
      </c>
      <c r="FJ181" s="55">
        <v>10000</v>
      </c>
      <c r="FK181" s="55" t="s">
        <v>1249</v>
      </c>
      <c r="FL181" s="55">
        <v>0.3</v>
      </c>
      <c r="IW181" s="55">
        <v>174</v>
      </c>
      <c r="IX181" s="55" t="s">
        <v>1250</v>
      </c>
      <c r="IY181" s="55" t="s">
        <v>1708</v>
      </c>
      <c r="IZ181" s="55" t="s">
        <v>1893</v>
      </c>
      <c r="JA181" s="55">
        <v>500</v>
      </c>
      <c r="JW181" s="12">
        <v>174</v>
      </c>
      <c r="JX181" s="12" t="s">
        <v>1020</v>
      </c>
      <c r="JY181" s="12" t="s">
        <v>1434</v>
      </c>
      <c r="KA181" s="12">
        <v>174</v>
      </c>
      <c r="KB181" s="12" t="s">
        <v>3112</v>
      </c>
      <c r="KC181" s="12">
        <v>0.8</v>
      </c>
      <c r="PS181" s="12" t="s">
        <v>2126</v>
      </c>
      <c r="QU181" s="13" t="s">
        <v>3094</v>
      </c>
      <c r="QV181" s="13">
        <v>2.8</v>
      </c>
      <c r="SD181" s="13" t="s">
        <v>2126</v>
      </c>
    </row>
    <row r="182" ht="14.25" customHeight="1" outlineLevel="1" spans="7:498">
      <c r="G182" s="55">
        <v>175</v>
      </c>
      <c r="H182" s="55" t="s">
        <v>1313</v>
      </c>
      <c r="I182" s="55" t="s">
        <v>1260</v>
      </c>
      <c r="J182" s="55" t="s">
        <v>1783</v>
      </c>
      <c r="K182" s="55" t="s">
        <v>1249</v>
      </c>
      <c r="L182" s="55">
        <v>0.25</v>
      </c>
      <c r="X182" s="55">
        <v>175</v>
      </c>
      <c r="Y182" s="55" t="s">
        <v>1250</v>
      </c>
      <c r="Z182" s="55" t="s">
        <v>2016</v>
      </c>
      <c r="AA182" s="55">
        <v>21</v>
      </c>
      <c r="AB182" s="55">
        <v>0.14</v>
      </c>
      <c r="AD182" s="12">
        <v>175</v>
      </c>
      <c r="AE182" s="12" t="s">
        <v>1261</v>
      </c>
      <c r="AF182" s="12" t="s">
        <v>2594</v>
      </c>
      <c r="AG182" s="12" t="s">
        <v>1472</v>
      </c>
      <c r="AH182" s="12" t="s">
        <v>2481</v>
      </c>
      <c r="AX182" s="55">
        <v>175</v>
      </c>
      <c r="AY182" s="55" t="s">
        <v>1313</v>
      </c>
      <c r="AZ182" s="55" t="s">
        <v>1251</v>
      </c>
      <c r="BA182" s="55">
        <v>21</v>
      </c>
      <c r="BB182" s="55">
        <v>21</v>
      </c>
      <c r="BC182" s="55" t="s">
        <v>1249</v>
      </c>
      <c r="BD182" s="55">
        <v>1</v>
      </c>
      <c r="DN182" s="55">
        <v>175</v>
      </c>
      <c r="DO182" s="55" t="s">
        <v>42</v>
      </c>
      <c r="DP182" s="55" t="s">
        <v>1259</v>
      </c>
      <c r="DQ182" s="55" t="s">
        <v>1260</v>
      </c>
      <c r="DR182" s="55" t="s">
        <v>1261</v>
      </c>
      <c r="DS182" s="55">
        <v>33197</v>
      </c>
      <c r="DT182" s="55">
        <v>10000</v>
      </c>
      <c r="DU182" s="55" t="s">
        <v>1249</v>
      </c>
      <c r="DV182" s="55">
        <v>1</v>
      </c>
      <c r="EM182" s="55">
        <v>175</v>
      </c>
      <c r="EN182" s="55" t="s">
        <v>1309</v>
      </c>
      <c r="EO182" s="55" t="s">
        <v>1810</v>
      </c>
      <c r="EP182" s="55" t="s">
        <v>161</v>
      </c>
      <c r="EQ182" s="55">
        <v>-1</v>
      </c>
      <c r="ER182" s="55">
        <v>-1</v>
      </c>
      <c r="ES182" s="55" t="s">
        <v>1249</v>
      </c>
      <c r="ET182" s="55">
        <v>0</v>
      </c>
      <c r="EV182" s="55">
        <v>175</v>
      </c>
      <c r="EW182" s="55" t="s">
        <v>42</v>
      </c>
      <c r="EX182" s="55" t="s">
        <v>2016</v>
      </c>
      <c r="EY182" s="55">
        <v>5</v>
      </c>
      <c r="EZ182" s="55">
        <v>0</v>
      </c>
      <c r="FA182" s="55">
        <v>1994</v>
      </c>
      <c r="FB182" s="55" t="s">
        <v>1361</v>
      </c>
      <c r="FC182" s="55" t="s">
        <v>1249</v>
      </c>
      <c r="FD182" s="55">
        <v>3.5</v>
      </c>
      <c r="FF182" s="55">
        <v>175</v>
      </c>
      <c r="FG182" s="55" t="s">
        <v>42</v>
      </c>
      <c r="FH182" s="55" t="s">
        <v>1390</v>
      </c>
      <c r="FI182" s="55">
        <v>1</v>
      </c>
      <c r="FJ182" s="55">
        <v>25000</v>
      </c>
      <c r="FK182" s="55" t="s">
        <v>1249</v>
      </c>
      <c r="FL182" s="55">
        <v>0.3</v>
      </c>
      <c r="IW182" s="55">
        <v>175</v>
      </c>
      <c r="IX182" s="55" t="s">
        <v>1250</v>
      </c>
      <c r="IY182" s="55" t="s">
        <v>1708</v>
      </c>
      <c r="IZ182" s="55" t="s">
        <v>1917</v>
      </c>
      <c r="JA182" s="55">
        <v>500</v>
      </c>
      <c r="JW182" s="12">
        <v>175</v>
      </c>
      <c r="JX182" s="12" t="s">
        <v>1020</v>
      </c>
      <c r="JY182" s="12" t="s">
        <v>1683</v>
      </c>
      <c r="KA182" s="12">
        <v>175</v>
      </c>
      <c r="KB182" s="12" t="s">
        <v>1095</v>
      </c>
      <c r="KC182" s="12">
        <v>0.8</v>
      </c>
      <c r="PS182" s="12" t="s">
        <v>3113</v>
      </c>
      <c r="QU182" s="13" t="s">
        <v>3114</v>
      </c>
      <c r="QV182" s="13">
        <v>2.8</v>
      </c>
      <c r="SD182" s="13" t="s">
        <v>3113</v>
      </c>
    </row>
    <row r="183" ht="14.25" customHeight="1" outlineLevel="1" spans="7:498">
      <c r="G183" s="55">
        <v>176</v>
      </c>
      <c r="H183" s="55" t="s">
        <v>1313</v>
      </c>
      <c r="I183" s="55" t="s">
        <v>1260</v>
      </c>
      <c r="J183" s="55" t="s">
        <v>1891</v>
      </c>
      <c r="K183" s="55" t="s">
        <v>1249</v>
      </c>
      <c r="L183" s="55">
        <v>0.25</v>
      </c>
      <c r="X183" s="55">
        <v>176</v>
      </c>
      <c r="Y183" s="55" t="s">
        <v>1250</v>
      </c>
      <c r="Z183" s="55" t="s">
        <v>2016</v>
      </c>
      <c r="AA183" s="55">
        <v>22</v>
      </c>
      <c r="AB183" s="55">
        <v>0.14</v>
      </c>
      <c r="AD183" s="12">
        <v>176</v>
      </c>
      <c r="AE183" s="12" t="s">
        <v>3115</v>
      </c>
      <c r="AF183" s="12" t="s">
        <v>2697</v>
      </c>
      <c r="AG183" s="12" t="s">
        <v>1669</v>
      </c>
      <c r="AH183" s="12" t="s">
        <v>3065</v>
      </c>
      <c r="AX183" s="55">
        <v>176</v>
      </c>
      <c r="AY183" s="55" t="s">
        <v>1313</v>
      </c>
      <c r="AZ183" s="55" t="s">
        <v>1251</v>
      </c>
      <c r="BA183" s="55">
        <v>22</v>
      </c>
      <c r="BB183" s="55">
        <v>22</v>
      </c>
      <c r="BC183" s="55" t="s">
        <v>1249</v>
      </c>
      <c r="BD183" s="55">
        <v>1</v>
      </c>
      <c r="DN183" s="55">
        <v>176</v>
      </c>
      <c r="DO183" s="55" t="s">
        <v>42</v>
      </c>
      <c r="DP183" s="55" t="s">
        <v>1259</v>
      </c>
      <c r="DQ183" s="55" t="s">
        <v>1260</v>
      </c>
      <c r="DR183" s="55" t="s">
        <v>1261</v>
      </c>
      <c r="DS183" s="55">
        <v>33199</v>
      </c>
      <c r="DT183" s="55">
        <v>10000</v>
      </c>
      <c r="DU183" s="55" t="s">
        <v>1249</v>
      </c>
      <c r="DV183" s="55">
        <v>1</v>
      </c>
      <c r="EM183" s="55">
        <v>176</v>
      </c>
      <c r="EN183" s="55" t="s">
        <v>2052</v>
      </c>
      <c r="EO183" s="55" t="s">
        <v>1251</v>
      </c>
      <c r="EP183" s="55">
        <v>1</v>
      </c>
      <c r="EQ183" s="55">
        <v>835</v>
      </c>
      <c r="ER183" s="55">
        <v>997</v>
      </c>
      <c r="ES183" s="55" t="s">
        <v>1258</v>
      </c>
      <c r="ET183" s="55">
        <v>0.75</v>
      </c>
      <c r="EV183" s="55">
        <v>176</v>
      </c>
      <c r="EW183" s="55" t="s">
        <v>42</v>
      </c>
      <c r="EX183" s="55" t="s">
        <v>2016</v>
      </c>
      <c r="EY183" s="55">
        <v>5</v>
      </c>
      <c r="EZ183" s="55">
        <v>1995</v>
      </c>
      <c r="FA183" s="55">
        <v>2999</v>
      </c>
      <c r="FB183" s="55" t="s">
        <v>1361</v>
      </c>
      <c r="FC183" s="55" t="s">
        <v>1249</v>
      </c>
      <c r="FD183" s="55">
        <v>3.5</v>
      </c>
      <c r="FF183" s="55">
        <v>176</v>
      </c>
      <c r="FG183" s="55" t="s">
        <v>42</v>
      </c>
      <c r="FH183" s="55" t="s">
        <v>1390</v>
      </c>
      <c r="FI183" s="55">
        <v>1</v>
      </c>
      <c r="FJ183" s="55">
        <v>50000</v>
      </c>
      <c r="FK183" s="55" t="s">
        <v>1249</v>
      </c>
      <c r="FL183" s="55">
        <v>0.3</v>
      </c>
      <c r="IW183" s="55">
        <v>176</v>
      </c>
      <c r="IX183" s="55" t="s">
        <v>1250</v>
      </c>
      <c r="IY183" s="55" t="s">
        <v>1708</v>
      </c>
      <c r="IZ183" s="55" t="s">
        <v>1943</v>
      </c>
      <c r="JA183" s="55">
        <v>500</v>
      </c>
      <c r="JW183" s="12">
        <v>176</v>
      </c>
      <c r="JX183" s="12" t="s">
        <v>1020</v>
      </c>
      <c r="JY183" s="12" t="s">
        <v>945</v>
      </c>
      <c r="KA183" s="12">
        <v>176</v>
      </c>
      <c r="KB183" s="12" t="s">
        <v>1555</v>
      </c>
      <c r="KC183" s="12">
        <v>0.7</v>
      </c>
      <c r="PS183" s="12" t="s">
        <v>2440</v>
      </c>
      <c r="QU183" s="13" t="s">
        <v>3116</v>
      </c>
      <c r="QV183" s="13">
        <v>2.8</v>
      </c>
      <c r="SD183" s="13" t="s">
        <v>2440</v>
      </c>
    </row>
    <row r="184" ht="14.25" customHeight="1" outlineLevel="1" spans="7:498">
      <c r="G184" s="55">
        <v>177</v>
      </c>
      <c r="H184" s="55" t="s">
        <v>1313</v>
      </c>
      <c r="I184" s="55" t="s">
        <v>1260</v>
      </c>
      <c r="J184" s="55" t="s">
        <v>1914</v>
      </c>
      <c r="K184" s="55" t="s">
        <v>1249</v>
      </c>
      <c r="L184" s="55">
        <v>0.25</v>
      </c>
      <c r="X184" s="55">
        <v>177</v>
      </c>
      <c r="Y184" s="55" t="s">
        <v>1250</v>
      </c>
      <c r="Z184" s="55" t="s">
        <v>2016</v>
      </c>
      <c r="AA184" s="55">
        <v>23</v>
      </c>
      <c r="AB184" s="55">
        <v>0.14</v>
      </c>
      <c r="AD184" s="12">
        <v>177</v>
      </c>
      <c r="AE184" s="12" t="s">
        <v>1261</v>
      </c>
      <c r="AF184" s="12" t="s">
        <v>2568</v>
      </c>
      <c r="AG184" s="12" t="s">
        <v>1472</v>
      </c>
      <c r="AH184" s="12" t="s">
        <v>2481</v>
      </c>
      <c r="AX184" s="55">
        <v>177</v>
      </c>
      <c r="AY184" s="55" t="s">
        <v>1313</v>
      </c>
      <c r="AZ184" s="55" t="s">
        <v>1251</v>
      </c>
      <c r="BA184" s="55">
        <v>23</v>
      </c>
      <c r="BB184" s="55">
        <v>23</v>
      </c>
      <c r="BC184" s="55" t="s">
        <v>1249</v>
      </c>
      <c r="BD184" s="55">
        <v>1</v>
      </c>
      <c r="DN184" s="55">
        <v>177</v>
      </c>
      <c r="DO184" s="55" t="s">
        <v>42</v>
      </c>
      <c r="DP184" s="55" t="s">
        <v>1259</v>
      </c>
      <c r="DQ184" s="55" t="s">
        <v>1260</v>
      </c>
      <c r="DR184" s="55" t="s">
        <v>1261</v>
      </c>
      <c r="DS184" s="55">
        <v>33222</v>
      </c>
      <c r="DT184" s="55">
        <v>10000</v>
      </c>
      <c r="DU184" s="55" t="s">
        <v>1249</v>
      </c>
      <c r="DV184" s="55">
        <v>1</v>
      </c>
      <c r="EM184" s="55">
        <v>177</v>
      </c>
      <c r="EN184" s="55" t="s">
        <v>2052</v>
      </c>
      <c r="EO184" s="55" t="s">
        <v>1251</v>
      </c>
      <c r="EP184" s="55">
        <v>1</v>
      </c>
      <c r="EQ184" s="55">
        <v>799</v>
      </c>
      <c r="ER184" s="55">
        <v>834</v>
      </c>
      <c r="ES184" s="55" t="s">
        <v>1258</v>
      </c>
      <c r="ET184" s="55">
        <v>0.8</v>
      </c>
      <c r="EV184" s="55">
        <v>177</v>
      </c>
      <c r="EW184" s="55" t="s">
        <v>42</v>
      </c>
      <c r="EX184" s="55" t="s">
        <v>2016</v>
      </c>
      <c r="EY184" s="55">
        <v>6</v>
      </c>
      <c r="EZ184" s="55">
        <v>0</v>
      </c>
      <c r="FA184" s="55">
        <v>1994</v>
      </c>
      <c r="FB184" s="55" t="s">
        <v>1361</v>
      </c>
      <c r="FC184" s="55" t="s">
        <v>1249</v>
      </c>
      <c r="FD184" s="55">
        <v>4</v>
      </c>
      <c r="FF184" s="55">
        <v>177</v>
      </c>
      <c r="FG184" s="55" t="s">
        <v>42</v>
      </c>
      <c r="FH184" s="55" t="s">
        <v>1390</v>
      </c>
      <c r="FI184" s="55">
        <v>1</v>
      </c>
      <c r="FJ184" s="55">
        <v>80000</v>
      </c>
      <c r="FK184" s="55" t="s">
        <v>1249</v>
      </c>
      <c r="FL184" s="55">
        <v>0.3</v>
      </c>
      <c r="IW184" s="55">
        <v>177</v>
      </c>
      <c r="IX184" s="55" t="s">
        <v>1250</v>
      </c>
      <c r="IY184" s="55" t="s">
        <v>1708</v>
      </c>
      <c r="IZ184" s="55" t="s">
        <v>1968</v>
      </c>
      <c r="JA184" s="55">
        <v>500</v>
      </c>
      <c r="JW184" s="12">
        <v>177</v>
      </c>
      <c r="JX184" s="12" t="s">
        <v>1020</v>
      </c>
      <c r="JY184" s="12" t="s">
        <v>1740</v>
      </c>
      <c r="KA184" s="12">
        <v>177</v>
      </c>
      <c r="KB184" s="12" t="s">
        <v>1811</v>
      </c>
      <c r="KC184" s="12">
        <v>0.7</v>
      </c>
      <c r="PS184" s="12" t="s">
        <v>3117</v>
      </c>
      <c r="QU184" s="13" t="s">
        <v>3118</v>
      </c>
      <c r="QV184" s="13">
        <v>2.8</v>
      </c>
      <c r="SD184" s="13" t="s">
        <v>3117</v>
      </c>
    </row>
    <row r="185" ht="14.25" customHeight="1" outlineLevel="1" spans="7:498">
      <c r="G185" s="55">
        <v>178</v>
      </c>
      <c r="H185" s="55" t="s">
        <v>1313</v>
      </c>
      <c r="I185" s="55" t="s">
        <v>1260</v>
      </c>
      <c r="J185" s="55" t="s">
        <v>1942</v>
      </c>
      <c r="K185" s="55" t="s">
        <v>1249</v>
      </c>
      <c r="L185" s="55">
        <v>0.25</v>
      </c>
      <c r="X185" s="55">
        <v>178</v>
      </c>
      <c r="Y185" s="55" t="s">
        <v>1250</v>
      </c>
      <c r="Z185" s="55" t="s">
        <v>2016</v>
      </c>
      <c r="AA185" s="55">
        <v>24</v>
      </c>
      <c r="AB185" s="55">
        <v>0.14</v>
      </c>
      <c r="AD185" s="12">
        <v>178</v>
      </c>
      <c r="AE185" s="12" t="s">
        <v>3119</v>
      </c>
      <c r="AF185" s="12" t="s">
        <v>2697</v>
      </c>
      <c r="AG185" s="12" t="s">
        <v>1669</v>
      </c>
      <c r="AH185" s="12" t="s">
        <v>3065</v>
      </c>
      <c r="AX185" s="55">
        <v>178</v>
      </c>
      <c r="AY185" s="55" t="s">
        <v>1313</v>
      </c>
      <c r="AZ185" s="55" t="s">
        <v>1251</v>
      </c>
      <c r="BA185" s="55">
        <v>24</v>
      </c>
      <c r="BB185" s="55">
        <v>24</v>
      </c>
      <c r="BC185" s="55" t="s">
        <v>1249</v>
      </c>
      <c r="BD185" s="55">
        <v>1</v>
      </c>
      <c r="DN185" s="55">
        <v>178</v>
      </c>
      <c r="DO185" s="55" t="s">
        <v>42</v>
      </c>
      <c r="DP185" s="55" t="s">
        <v>1259</v>
      </c>
      <c r="DQ185" s="55" t="s">
        <v>1260</v>
      </c>
      <c r="DR185" s="55" t="s">
        <v>1261</v>
      </c>
      <c r="DS185" s="55">
        <v>33231</v>
      </c>
      <c r="DT185" s="55">
        <v>10000</v>
      </c>
      <c r="DU185" s="55" t="s">
        <v>1249</v>
      </c>
      <c r="DV185" s="55">
        <v>1</v>
      </c>
      <c r="EM185" s="55">
        <v>178</v>
      </c>
      <c r="EN185" s="55" t="s">
        <v>2052</v>
      </c>
      <c r="EO185" s="55" t="s">
        <v>1251</v>
      </c>
      <c r="EP185" s="55">
        <v>1</v>
      </c>
      <c r="EQ185" s="55">
        <v>769</v>
      </c>
      <c r="ER185" s="55">
        <v>798</v>
      </c>
      <c r="ES185" s="55" t="s">
        <v>1258</v>
      </c>
      <c r="ET185" s="55">
        <v>0.85</v>
      </c>
      <c r="EV185" s="55">
        <v>178</v>
      </c>
      <c r="EW185" s="55" t="s">
        <v>42</v>
      </c>
      <c r="EX185" s="55" t="s">
        <v>2016</v>
      </c>
      <c r="EY185" s="55">
        <v>6</v>
      </c>
      <c r="EZ185" s="55">
        <v>1995</v>
      </c>
      <c r="FA185" s="55">
        <v>2999</v>
      </c>
      <c r="FB185" s="55" t="s">
        <v>1361</v>
      </c>
      <c r="FC185" s="55" t="s">
        <v>1249</v>
      </c>
      <c r="FD185" s="55">
        <v>4</v>
      </c>
      <c r="FF185" s="55">
        <v>178</v>
      </c>
      <c r="FG185" s="55" t="s">
        <v>42</v>
      </c>
      <c r="FH185" s="55" t="s">
        <v>1390</v>
      </c>
      <c r="FI185" s="55">
        <v>1</v>
      </c>
      <c r="FJ185" s="55">
        <v>130000</v>
      </c>
      <c r="FK185" s="55" t="s">
        <v>1249</v>
      </c>
      <c r="FL185" s="55">
        <v>0.3</v>
      </c>
      <c r="IW185" s="55">
        <v>178</v>
      </c>
      <c r="IX185" s="55" t="s">
        <v>1250</v>
      </c>
      <c r="IY185" s="55" t="s">
        <v>1708</v>
      </c>
      <c r="IZ185" s="55" t="s">
        <v>1993</v>
      </c>
      <c r="JA185" s="55">
        <v>500</v>
      </c>
      <c r="JW185" s="12">
        <v>178</v>
      </c>
      <c r="JX185" s="12" t="s">
        <v>1020</v>
      </c>
      <c r="JY185" s="12" t="s">
        <v>1768</v>
      </c>
      <c r="KA185" s="12">
        <v>178</v>
      </c>
      <c r="KB185" s="12" t="s">
        <v>1891</v>
      </c>
      <c r="KC185" s="12">
        <v>0.8</v>
      </c>
      <c r="PS185" s="12" t="s">
        <v>3120</v>
      </c>
      <c r="QU185" s="13" t="s">
        <v>1994</v>
      </c>
      <c r="QV185" s="13">
        <v>2.8</v>
      </c>
      <c r="SD185" s="13" t="s">
        <v>3120</v>
      </c>
    </row>
    <row r="186" ht="14.25" customHeight="1" outlineLevel="1" spans="7:498">
      <c r="G186" s="55">
        <v>179</v>
      </c>
      <c r="H186" s="55" t="s">
        <v>1313</v>
      </c>
      <c r="I186" s="55" t="s">
        <v>1260</v>
      </c>
      <c r="J186" s="55" t="s">
        <v>1409</v>
      </c>
      <c r="K186" s="55" t="s">
        <v>1249</v>
      </c>
      <c r="L186" s="55">
        <v>0.38</v>
      </c>
      <c r="X186" s="55">
        <v>179</v>
      </c>
      <c r="Y186" s="55" t="s">
        <v>1250</v>
      </c>
      <c r="Z186" s="55" t="s">
        <v>2016</v>
      </c>
      <c r="AA186" s="55">
        <v>25</v>
      </c>
      <c r="AB186" s="55">
        <v>0.14</v>
      </c>
      <c r="AD186" s="12">
        <v>179</v>
      </c>
      <c r="AE186" s="12" t="s">
        <v>1261</v>
      </c>
      <c r="AF186" s="12" t="s">
        <v>2783</v>
      </c>
      <c r="AG186" s="12" t="s">
        <v>1472</v>
      </c>
      <c r="AH186" s="12" t="s">
        <v>2481</v>
      </c>
      <c r="AX186" s="55">
        <v>179</v>
      </c>
      <c r="AY186" s="55" t="s">
        <v>1313</v>
      </c>
      <c r="AZ186" s="55" t="s">
        <v>1251</v>
      </c>
      <c r="BA186" s="55">
        <v>25</v>
      </c>
      <c r="BB186" s="55">
        <v>25</v>
      </c>
      <c r="BC186" s="55" t="s">
        <v>1249</v>
      </c>
      <c r="BD186" s="55">
        <v>1</v>
      </c>
      <c r="DN186" s="55">
        <v>179</v>
      </c>
      <c r="DO186" s="55" t="s">
        <v>42</v>
      </c>
      <c r="DP186" s="55" t="s">
        <v>1259</v>
      </c>
      <c r="DQ186" s="55" t="s">
        <v>1260</v>
      </c>
      <c r="DR186" s="55" t="s">
        <v>1261</v>
      </c>
      <c r="DS186" s="55">
        <v>33233</v>
      </c>
      <c r="DT186" s="55">
        <v>10000</v>
      </c>
      <c r="DU186" s="55" t="s">
        <v>1249</v>
      </c>
      <c r="DV186" s="55">
        <v>1</v>
      </c>
      <c r="EM186" s="55">
        <v>179</v>
      </c>
      <c r="EN186" s="55" t="s">
        <v>2052</v>
      </c>
      <c r="EO186" s="55" t="s">
        <v>1251</v>
      </c>
      <c r="EP186" s="55">
        <v>1</v>
      </c>
      <c r="EQ186" s="55">
        <v>741</v>
      </c>
      <c r="ER186" s="55">
        <v>768</v>
      </c>
      <c r="ES186" s="55" t="s">
        <v>1258</v>
      </c>
      <c r="ET186" s="55">
        <v>0.9</v>
      </c>
      <c r="EV186" s="55">
        <v>179</v>
      </c>
      <c r="EW186" s="55" t="s">
        <v>42</v>
      </c>
      <c r="EX186" s="55" t="s">
        <v>2016</v>
      </c>
      <c r="EY186" s="55">
        <v>7</v>
      </c>
      <c r="EZ186" s="55">
        <v>0</v>
      </c>
      <c r="FA186" s="55">
        <v>1994</v>
      </c>
      <c r="FB186" s="55" t="s">
        <v>1361</v>
      </c>
      <c r="FC186" s="55" t="s">
        <v>1249</v>
      </c>
      <c r="FD186" s="55">
        <v>3.5</v>
      </c>
      <c r="FF186" s="55">
        <v>179</v>
      </c>
      <c r="FG186" s="55" t="s">
        <v>42</v>
      </c>
      <c r="FH186" s="55" t="s">
        <v>1390</v>
      </c>
      <c r="FI186" s="55">
        <v>1</v>
      </c>
      <c r="FJ186" s="55">
        <v>260000</v>
      </c>
      <c r="FK186" s="55" t="s">
        <v>1249</v>
      </c>
      <c r="FL186" s="55">
        <v>0.3</v>
      </c>
      <c r="IW186" s="55">
        <v>179</v>
      </c>
      <c r="IX186" s="55" t="s">
        <v>1250</v>
      </c>
      <c r="IY186" s="55" t="s">
        <v>1708</v>
      </c>
      <c r="IZ186" s="55" t="s">
        <v>2014</v>
      </c>
      <c r="JA186" s="55">
        <v>500</v>
      </c>
      <c r="JW186" s="12">
        <v>179</v>
      </c>
      <c r="JX186" s="12" t="s">
        <v>1020</v>
      </c>
      <c r="JY186" s="12" t="s">
        <v>1784</v>
      </c>
      <c r="KA186" s="12">
        <v>179</v>
      </c>
      <c r="KB186" s="12" t="s">
        <v>2182</v>
      </c>
      <c r="KC186" s="12">
        <v>0.8</v>
      </c>
      <c r="PS186" s="12" t="s">
        <v>3097</v>
      </c>
      <c r="QU186" s="13" t="s">
        <v>2606</v>
      </c>
      <c r="QV186" s="13">
        <v>2.8</v>
      </c>
      <c r="SD186" s="13" t="s">
        <v>3097</v>
      </c>
    </row>
    <row r="187" ht="14.25" customHeight="1" outlineLevel="1" spans="7:498">
      <c r="G187" s="55">
        <v>180</v>
      </c>
      <c r="H187" s="55" t="s">
        <v>1313</v>
      </c>
      <c r="I187" s="55" t="s">
        <v>1260</v>
      </c>
      <c r="J187" s="55" t="s">
        <v>1992</v>
      </c>
      <c r="K187" s="55" t="s">
        <v>1249</v>
      </c>
      <c r="L187" s="55">
        <v>0.38</v>
      </c>
      <c r="X187" s="55">
        <v>180</v>
      </c>
      <c r="Y187" s="55" t="s">
        <v>1250</v>
      </c>
      <c r="Z187" s="55" t="s">
        <v>2016</v>
      </c>
      <c r="AA187" s="55">
        <v>26</v>
      </c>
      <c r="AB187" s="55">
        <v>0.14</v>
      </c>
      <c r="AD187" s="12">
        <v>180</v>
      </c>
      <c r="AE187" s="12" t="s">
        <v>3121</v>
      </c>
      <c r="AF187" s="12" t="s">
        <v>2697</v>
      </c>
      <c r="AG187" s="12" t="s">
        <v>1669</v>
      </c>
      <c r="AH187" s="12" t="s">
        <v>3068</v>
      </c>
      <c r="AX187" s="55">
        <v>180</v>
      </c>
      <c r="AY187" s="55" t="s">
        <v>1313</v>
      </c>
      <c r="AZ187" s="55" t="s">
        <v>1251</v>
      </c>
      <c r="BA187" s="55">
        <v>26</v>
      </c>
      <c r="BB187" s="55">
        <v>26</v>
      </c>
      <c r="BC187" s="55" t="s">
        <v>1249</v>
      </c>
      <c r="BD187" s="55">
        <v>1.05</v>
      </c>
      <c r="DN187" s="55">
        <v>180</v>
      </c>
      <c r="DO187" s="55" t="s">
        <v>42</v>
      </c>
      <c r="DP187" s="55" t="s">
        <v>1259</v>
      </c>
      <c r="DQ187" s="55" t="s">
        <v>1260</v>
      </c>
      <c r="DR187" s="55" t="s">
        <v>1261</v>
      </c>
      <c r="DS187" s="55">
        <v>33234</v>
      </c>
      <c r="DT187" s="55">
        <v>10000</v>
      </c>
      <c r="DU187" s="55" t="s">
        <v>1249</v>
      </c>
      <c r="DV187" s="55">
        <v>1</v>
      </c>
      <c r="EM187" s="55">
        <v>180</v>
      </c>
      <c r="EN187" s="55" t="s">
        <v>2052</v>
      </c>
      <c r="EO187" s="55" t="s">
        <v>1251</v>
      </c>
      <c r="EP187" s="55">
        <v>1</v>
      </c>
      <c r="EQ187" s="55">
        <v>0</v>
      </c>
      <c r="ER187" s="55">
        <v>548</v>
      </c>
      <c r="ES187" s="55" t="s">
        <v>1258</v>
      </c>
      <c r="ET187" s="55">
        <v>4</v>
      </c>
      <c r="EV187" s="55">
        <v>180</v>
      </c>
      <c r="EW187" s="55" t="s">
        <v>42</v>
      </c>
      <c r="EX187" s="55" t="s">
        <v>2016</v>
      </c>
      <c r="EY187" s="55">
        <v>7</v>
      </c>
      <c r="EZ187" s="55">
        <v>1995</v>
      </c>
      <c r="FA187" s="55">
        <v>2999</v>
      </c>
      <c r="FB187" s="55" t="s">
        <v>1361</v>
      </c>
      <c r="FC187" s="55" t="s">
        <v>1249</v>
      </c>
      <c r="FD187" s="55">
        <v>3.5</v>
      </c>
      <c r="FF187" s="55">
        <v>180</v>
      </c>
      <c r="FG187" s="55" t="s">
        <v>42</v>
      </c>
      <c r="FH187" s="55" t="s">
        <v>1390</v>
      </c>
      <c r="FI187" s="55">
        <v>1</v>
      </c>
      <c r="FJ187" s="55">
        <v>400000</v>
      </c>
      <c r="FK187" s="55" t="s">
        <v>1249</v>
      </c>
      <c r="FL187" s="55">
        <v>0.3</v>
      </c>
      <c r="IW187" s="55">
        <v>180</v>
      </c>
      <c r="IX187" s="55" t="s">
        <v>1250</v>
      </c>
      <c r="IY187" s="55" t="s">
        <v>1708</v>
      </c>
      <c r="IZ187" s="55" t="s">
        <v>2842</v>
      </c>
      <c r="JA187" s="55">
        <v>500</v>
      </c>
      <c r="JW187" s="12">
        <v>180</v>
      </c>
      <c r="JX187" s="12" t="s">
        <v>1020</v>
      </c>
      <c r="JY187" s="12" t="s">
        <v>1795</v>
      </c>
      <c r="KA187" s="12">
        <v>180</v>
      </c>
      <c r="KB187" s="12" t="s">
        <v>2315</v>
      </c>
      <c r="KC187" s="12">
        <v>0.92</v>
      </c>
      <c r="PS187" s="12" t="s">
        <v>1933</v>
      </c>
      <c r="QU187" s="13" t="s">
        <v>2921</v>
      </c>
      <c r="QV187" s="13">
        <v>2.8</v>
      </c>
      <c r="SD187" s="13" t="s">
        <v>1933</v>
      </c>
    </row>
    <row r="188" ht="14.25" customHeight="1" outlineLevel="1" spans="7:498">
      <c r="G188" s="55">
        <v>181</v>
      </c>
      <c r="H188" s="55" t="s">
        <v>1313</v>
      </c>
      <c r="I188" s="55" t="s">
        <v>1260</v>
      </c>
      <c r="J188" s="55" t="s">
        <v>1811</v>
      </c>
      <c r="K188" s="55" t="s">
        <v>1249</v>
      </c>
      <c r="L188" s="55">
        <v>0.45</v>
      </c>
      <c r="X188" s="55">
        <v>181</v>
      </c>
      <c r="Y188" s="55" t="s">
        <v>1250</v>
      </c>
      <c r="Z188" s="55" t="s">
        <v>1791</v>
      </c>
      <c r="AA188" s="55">
        <v>1</v>
      </c>
      <c r="AB188" s="55">
        <v>0.12</v>
      </c>
      <c r="AD188" s="12">
        <v>181</v>
      </c>
      <c r="AE188" s="12" t="s">
        <v>1261</v>
      </c>
      <c r="AF188" s="12" t="s">
        <v>1007</v>
      </c>
      <c r="AG188" s="12" t="s">
        <v>1472</v>
      </c>
      <c r="AH188" s="12" t="s">
        <v>2481</v>
      </c>
      <c r="AX188" s="55">
        <v>181</v>
      </c>
      <c r="AY188" s="55" t="s">
        <v>1313</v>
      </c>
      <c r="AZ188" s="55" t="s">
        <v>1251</v>
      </c>
      <c r="BA188" s="55">
        <v>27</v>
      </c>
      <c r="BB188" s="55">
        <v>27</v>
      </c>
      <c r="BC188" s="55" t="s">
        <v>1249</v>
      </c>
      <c r="BD188" s="55">
        <v>1.05</v>
      </c>
      <c r="DN188" s="55">
        <v>181</v>
      </c>
      <c r="DO188" s="55" t="s">
        <v>42</v>
      </c>
      <c r="DP188" s="55" t="s">
        <v>1259</v>
      </c>
      <c r="DQ188" s="55" t="s">
        <v>1260</v>
      </c>
      <c r="DR188" s="55" t="s">
        <v>1261</v>
      </c>
      <c r="DS188" s="55">
        <v>33238</v>
      </c>
      <c r="DT188" s="55">
        <v>10000</v>
      </c>
      <c r="DU188" s="55" t="s">
        <v>1249</v>
      </c>
      <c r="DV188" s="55">
        <v>1</v>
      </c>
      <c r="EM188" s="55">
        <v>181</v>
      </c>
      <c r="EN188" s="55" t="s">
        <v>2052</v>
      </c>
      <c r="EO188" s="55" t="s">
        <v>1251</v>
      </c>
      <c r="EP188" s="55">
        <v>1</v>
      </c>
      <c r="EQ188" s="55">
        <v>713</v>
      </c>
      <c r="ER188" s="55">
        <v>740</v>
      </c>
      <c r="ES188" s="55" t="s">
        <v>1258</v>
      </c>
      <c r="ET188" s="55">
        <v>1</v>
      </c>
      <c r="EV188" s="55">
        <v>181</v>
      </c>
      <c r="EW188" s="55" t="s">
        <v>42</v>
      </c>
      <c r="EX188" s="55" t="s">
        <v>2016</v>
      </c>
      <c r="EY188" s="55">
        <v>8</v>
      </c>
      <c r="EZ188" s="55">
        <v>0</v>
      </c>
      <c r="FA188" s="55">
        <v>1994</v>
      </c>
      <c r="FB188" s="55" t="s">
        <v>1361</v>
      </c>
      <c r="FC188" s="55" t="s">
        <v>1249</v>
      </c>
      <c r="FD188" s="55">
        <v>4</v>
      </c>
      <c r="FF188" s="55">
        <v>181</v>
      </c>
      <c r="FG188" s="55" t="s">
        <v>42</v>
      </c>
      <c r="FH188" s="55" t="s">
        <v>1390</v>
      </c>
      <c r="FI188" s="55">
        <v>1</v>
      </c>
      <c r="FJ188" s="55">
        <v>530000</v>
      </c>
      <c r="FK188" s="55" t="s">
        <v>1249</v>
      </c>
      <c r="FL188" s="55">
        <v>0.3</v>
      </c>
      <c r="IW188" s="55">
        <v>181</v>
      </c>
      <c r="IX188" s="55" t="s">
        <v>1250</v>
      </c>
      <c r="IY188" s="55" t="s">
        <v>1708</v>
      </c>
      <c r="IZ188" s="55" t="s">
        <v>2850</v>
      </c>
      <c r="JA188" s="55">
        <v>500</v>
      </c>
      <c r="JW188" s="12">
        <v>181</v>
      </c>
      <c r="JX188" s="12" t="s">
        <v>1020</v>
      </c>
      <c r="JY188" s="12" t="s">
        <v>1340</v>
      </c>
      <c r="KA188" s="12">
        <v>181</v>
      </c>
      <c r="KB188" s="12" t="s">
        <v>2445</v>
      </c>
      <c r="KC188" s="12">
        <v>0.92</v>
      </c>
      <c r="PS188" s="12" t="s">
        <v>3122</v>
      </c>
      <c r="QU188" s="13" t="s">
        <v>3032</v>
      </c>
      <c r="QV188" s="13">
        <v>2.8</v>
      </c>
      <c r="SD188" s="13" t="s">
        <v>3122</v>
      </c>
    </row>
    <row r="189" ht="14.25" customHeight="1" outlineLevel="1" spans="7:498">
      <c r="G189" s="55">
        <v>182</v>
      </c>
      <c r="H189" s="55" t="s">
        <v>1313</v>
      </c>
      <c r="I189" s="55" t="s">
        <v>1260</v>
      </c>
      <c r="J189" s="55" t="s">
        <v>1839</v>
      </c>
      <c r="K189" s="55" t="s">
        <v>1249</v>
      </c>
      <c r="L189" s="55">
        <v>0.25</v>
      </c>
      <c r="X189" s="55">
        <v>182</v>
      </c>
      <c r="Y189" s="55" t="s">
        <v>1250</v>
      </c>
      <c r="Z189" s="55" t="s">
        <v>1791</v>
      </c>
      <c r="AA189" s="55">
        <v>2</v>
      </c>
      <c r="AB189" s="55">
        <v>0.12</v>
      </c>
      <c r="AD189" s="12">
        <v>182</v>
      </c>
      <c r="AE189" s="12" t="s">
        <v>3123</v>
      </c>
      <c r="AF189" s="12" t="s">
        <v>2697</v>
      </c>
      <c r="AG189" s="12" t="s">
        <v>1669</v>
      </c>
      <c r="AH189" s="12" t="s">
        <v>3068</v>
      </c>
      <c r="AX189" s="55">
        <v>182</v>
      </c>
      <c r="AY189" s="55" t="s">
        <v>1313</v>
      </c>
      <c r="AZ189" s="55" t="s">
        <v>1251</v>
      </c>
      <c r="BA189" s="55">
        <v>28</v>
      </c>
      <c r="BB189" s="55">
        <v>28</v>
      </c>
      <c r="BC189" s="55" t="s">
        <v>1249</v>
      </c>
      <c r="BD189" s="55">
        <v>1.05</v>
      </c>
      <c r="DN189" s="55">
        <v>182</v>
      </c>
      <c r="DO189" s="55" t="s">
        <v>42</v>
      </c>
      <c r="DP189" s="55" t="s">
        <v>1259</v>
      </c>
      <c r="DQ189" s="55" t="s">
        <v>1260</v>
      </c>
      <c r="DR189" s="55" t="s">
        <v>1261</v>
      </c>
      <c r="DS189" s="55">
        <v>33239</v>
      </c>
      <c r="DT189" s="55">
        <v>10000</v>
      </c>
      <c r="DU189" s="55" t="s">
        <v>1249</v>
      </c>
      <c r="DV189" s="55">
        <v>1</v>
      </c>
      <c r="EM189" s="55">
        <v>182</v>
      </c>
      <c r="EN189" s="55" t="s">
        <v>2052</v>
      </c>
      <c r="EO189" s="55" t="s">
        <v>1251</v>
      </c>
      <c r="EP189" s="55">
        <v>1</v>
      </c>
      <c r="EQ189" s="55">
        <v>686</v>
      </c>
      <c r="ER189" s="55">
        <v>712</v>
      </c>
      <c r="ES189" s="55" t="s">
        <v>1258</v>
      </c>
      <c r="ET189" s="55">
        <v>1.05</v>
      </c>
      <c r="EV189" s="55">
        <v>182</v>
      </c>
      <c r="EW189" s="55" t="s">
        <v>42</v>
      </c>
      <c r="EX189" s="55" t="s">
        <v>2016</v>
      </c>
      <c r="EY189" s="55">
        <v>8</v>
      </c>
      <c r="EZ189" s="55">
        <v>1995</v>
      </c>
      <c r="FA189" s="55">
        <v>2999</v>
      </c>
      <c r="FB189" s="55" t="s">
        <v>1361</v>
      </c>
      <c r="FC189" s="55" t="s">
        <v>1249</v>
      </c>
      <c r="FD189" s="55">
        <v>4</v>
      </c>
      <c r="FF189" s="55">
        <v>182</v>
      </c>
      <c r="FG189" s="55" t="s">
        <v>42</v>
      </c>
      <c r="FH189" s="55" t="s">
        <v>1390</v>
      </c>
      <c r="FI189" s="55">
        <v>1</v>
      </c>
      <c r="FJ189" s="55">
        <v>540000</v>
      </c>
      <c r="FK189" s="55" t="s">
        <v>1249</v>
      </c>
      <c r="FL189" s="55">
        <v>0.3</v>
      </c>
      <c r="IW189" s="55">
        <v>182</v>
      </c>
      <c r="IX189" s="55" t="s">
        <v>1250</v>
      </c>
      <c r="IY189" s="55" t="s">
        <v>1708</v>
      </c>
      <c r="IZ189" s="55" t="s">
        <v>2857</v>
      </c>
      <c r="JA189" s="55">
        <v>500</v>
      </c>
      <c r="JW189" s="12">
        <v>182</v>
      </c>
      <c r="JX189" s="12" t="s">
        <v>1020</v>
      </c>
      <c r="JY189" s="12" t="s">
        <v>1873</v>
      </c>
      <c r="KA189" s="12">
        <v>182</v>
      </c>
      <c r="KB189" s="12" t="s">
        <v>2573</v>
      </c>
      <c r="KC189" s="12">
        <v>0.8</v>
      </c>
      <c r="PS189" s="12" t="s">
        <v>3124</v>
      </c>
      <c r="QU189" s="13" t="s">
        <v>3096</v>
      </c>
      <c r="QV189" s="13">
        <v>2.8</v>
      </c>
      <c r="SD189" s="13" t="s">
        <v>3124</v>
      </c>
    </row>
    <row r="190" ht="14.25" customHeight="1" outlineLevel="1" spans="7:498">
      <c r="G190" s="55">
        <v>183</v>
      </c>
      <c r="H190" s="55" t="s">
        <v>1313</v>
      </c>
      <c r="I190" s="55" t="s">
        <v>1260</v>
      </c>
      <c r="J190" s="55" t="s">
        <v>1864</v>
      </c>
      <c r="K190" s="55" t="s">
        <v>1249</v>
      </c>
      <c r="L190" s="55">
        <v>0.25</v>
      </c>
      <c r="X190" s="55">
        <v>183</v>
      </c>
      <c r="Y190" s="55" t="s">
        <v>1250</v>
      </c>
      <c r="Z190" s="55" t="s">
        <v>1791</v>
      </c>
      <c r="AA190" s="55">
        <v>3</v>
      </c>
      <c r="AB190" s="55">
        <v>0.12</v>
      </c>
      <c r="AD190" s="12">
        <v>183</v>
      </c>
      <c r="AE190" s="12" t="s">
        <v>1261</v>
      </c>
      <c r="AF190" s="12" t="s">
        <v>935</v>
      </c>
      <c r="AG190" s="12" t="s">
        <v>1517</v>
      </c>
      <c r="AH190" s="12" t="s">
        <v>2368</v>
      </c>
      <c r="AX190" s="55">
        <v>183</v>
      </c>
      <c r="AY190" s="55" t="s">
        <v>1313</v>
      </c>
      <c r="AZ190" s="55" t="s">
        <v>1251</v>
      </c>
      <c r="BA190" s="55">
        <v>29</v>
      </c>
      <c r="BB190" s="55">
        <v>29</v>
      </c>
      <c r="BC190" s="55" t="s">
        <v>1249</v>
      </c>
      <c r="BD190" s="55">
        <v>1.05</v>
      </c>
      <c r="DN190" s="55">
        <v>183</v>
      </c>
      <c r="DO190" s="55" t="s">
        <v>42</v>
      </c>
      <c r="DP190" s="55" t="s">
        <v>1259</v>
      </c>
      <c r="DQ190" s="55" t="s">
        <v>1260</v>
      </c>
      <c r="DR190" s="55" t="s">
        <v>1261</v>
      </c>
      <c r="DS190" s="55">
        <v>33242</v>
      </c>
      <c r="DT190" s="55">
        <v>10000</v>
      </c>
      <c r="DU190" s="55" t="s">
        <v>1249</v>
      </c>
      <c r="DV190" s="55">
        <v>1</v>
      </c>
      <c r="EM190" s="55">
        <v>183</v>
      </c>
      <c r="EN190" s="55" t="s">
        <v>2052</v>
      </c>
      <c r="EO190" s="55" t="s">
        <v>1251</v>
      </c>
      <c r="EP190" s="55">
        <v>1</v>
      </c>
      <c r="EQ190" s="55">
        <v>653</v>
      </c>
      <c r="ER190" s="55">
        <v>685</v>
      </c>
      <c r="ES190" s="55" t="s">
        <v>1258</v>
      </c>
      <c r="ET190" s="55">
        <v>1.2</v>
      </c>
      <c r="EV190" s="55">
        <v>183</v>
      </c>
      <c r="EW190" s="55" t="s">
        <v>42</v>
      </c>
      <c r="EX190" s="55" t="s">
        <v>2016</v>
      </c>
      <c r="EY190" s="55">
        <v>9</v>
      </c>
      <c r="EZ190" s="55">
        <v>0</v>
      </c>
      <c r="FA190" s="55">
        <v>1994</v>
      </c>
      <c r="FB190" s="55" t="s">
        <v>1361</v>
      </c>
      <c r="FC190" s="55" t="s">
        <v>1249</v>
      </c>
      <c r="FD190" s="55">
        <v>4.5</v>
      </c>
      <c r="FF190" s="55">
        <v>183</v>
      </c>
      <c r="FG190" s="55" t="s">
        <v>42</v>
      </c>
      <c r="FH190" s="55" t="s">
        <v>1343</v>
      </c>
      <c r="FI190" s="55">
        <v>1</v>
      </c>
      <c r="FJ190" s="55">
        <v>0</v>
      </c>
      <c r="FK190" s="55" t="s">
        <v>1249</v>
      </c>
      <c r="FL190" s="55">
        <v>0.33</v>
      </c>
      <c r="IW190" s="55">
        <v>183</v>
      </c>
      <c r="IX190" s="55" t="s">
        <v>1250</v>
      </c>
      <c r="IY190" s="55" t="s">
        <v>1708</v>
      </c>
      <c r="IZ190" s="55" t="s">
        <v>2863</v>
      </c>
      <c r="JA190" s="55">
        <v>500</v>
      </c>
      <c r="JW190" s="12">
        <v>183</v>
      </c>
      <c r="JX190" s="12" t="s">
        <v>1020</v>
      </c>
      <c r="JY190" s="12" t="s">
        <v>1386</v>
      </c>
      <c r="KA190" s="12">
        <v>183</v>
      </c>
      <c r="KB190" s="12" t="s">
        <v>2680</v>
      </c>
      <c r="KC190" s="12">
        <v>0.9</v>
      </c>
      <c r="PS190" s="12" t="s">
        <v>3125</v>
      </c>
      <c r="QU190" s="13" t="s">
        <v>2992</v>
      </c>
      <c r="QV190" s="13">
        <v>2.5</v>
      </c>
      <c r="SD190" s="13" t="s">
        <v>3125</v>
      </c>
    </row>
    <row r="191" ht="14.25" customHeight="1" outlineLevel="1" spans="7:498">
      <c r="G191" s="55">
        <v>184</v>
      </c>
      <c r="H191" s="55" t="s">
        <v>1313</v>
      </c>
      <c r="I191" s="55" t="s">
        <v>1260</v>
      </c>
      <c r="J191" s="55" t="s">
        <v>1363</v>
      </c>
      <c r="K191" s="55" t="s">
        <v>1249</v>
      </c>
      <c r="L191" s="55">
        <v>0.25</v>
      </c>
      <c r="X191" s="55">
        <v>184</v>
      </c>
      <c r="Y191" s="55" t="s">
        <v>1250</v>
      </c>
      <c r="Z191" s="55" t="s">
        <v>1791</v>
      </c>
      <c r="AA191" s="55">
        <v>4</v>
      </c>
      <c r="AB191" s="55">
        <v>0.12</v>
      </c>
      <c r="AD191" s="12">
        <v>184</v>
      </c>
      <c r="AE191" s="12" t="s">
        <v>3126</v>
      </c>
      <c r="AF191" s="12" t="s">
        <v>2697</v>
      </c>
      <c r="AG191" s="12" t="s">
        <v>1669</v>
      </c>
      <c r="AH191" s="12" t="s">
        <v>3068</v>
      </c>
      <c r="AX191" s="55">
        <v>184</v>
      </c>
      <c r="AY191" s="55" t="s">
        <v>1313</v>
      </c>
      <c r="AZ191" s="55" t="s">
        <v>1251</v>
      </c>
      <c r="BA191" s="55">
        <v>30</v>
      </c>
      <c r="BB191" s="55">
        <v>30</v>
      </c>
      <c r="BC191" s="55" t="s">
        <v>1249</v>
      </c>
      <c r="BD191" s="55">
        <v>1.05</v>
      </c>
      <c r="DN191" s="55">
        <v>184</v>
      </c>
      <c r="DO191" s="55" t="s">
        <v>42</v>
      </c>
      <c r="DP191" s="55" t="s">
        <v>1259</v>
      </c>
      <c r="DQ191" s="55" t="s">
        <v>1260</v>
      </c>
      <c r="DR191" s="55" t="s">
        <v>1261</v>
      </c>
      <c r="DS191" s="55">
        <v>33243</v>
      </c>
      <c r="DT191" s="55">
        <v>10000</v>
      </c>
      <c r="DU191" s="55" t="s">
        <v>1249</v>
      </c>
      <c r="DV191" s="55">
        <v>1</v>
      </c>
      <c r="EM191" s="55">
        <v>184</v>
      </c>
      <c r="EN191" s="55" t="s">
        <v>2052</v>
      </c>
      <c r="EO191" s="55" t="s">
        <v>1251</v>
      </c>
      <c r="EP191" s="55">
        <v>1</v>
      </c>
      <c r="EQ191" s="55">
        <v>614</v>
      </c>
      <c r="ER191" s="55">
        <v>652</v>
      </c>
      <c r="ES191" s="55" t="s">
        <v>1258</v>
      </c>
      <c r="ET191" s="55">
        <v>1.4</v>
      </c>
      <c r="EV191" s="55">
        <v>184</v>
      </c>
      <c r="EW191" s="55" t="s">
        <v>42</v>
      </c>
      <c r="EX191" s="55" t="s">
        <v>2016</v>
      </c>
      <c r="EY191" s="55">
        <v>9</v>
      </c>
      <c r="EZ191" s="55">
        <v>1995</v>
      </c>
      <c r="FA191" s="55">
        <v>2999</v>
      </c>
      <c r="FB191" s="55" t="s">
        <v>1361</v>
      </c>
      <c r="FC191" s="55" t="s">
        <v>1249</v>
      </c>
      <c r="FD191" s="55">
        <v>4.5</v>
      </c>
      <c r="FF191" s="55">
        <v>184</v>
      </c>
      <c r="FG191" s="55" t="s">
        <v>42</v>
      </c>
      <c r="FH191" s="55" t="s">
        <v>1343</v>
      </c>
      <c r="FI191" s="55">
        <v>1</v>
      </c>
      <c r="FJ191" s="55">
        <v>1000</v>
      </c>
      <c r="FK191" s="55" t="s">
        <v>1249</v>
      </c>
      <c r="FL191" s="55">
        <v>0.32</v>
      </c>
      <c r="IW191" s="55">
        <v>184</v>
      </c>
      <c r="IX191" s="55" t="s">
        <v>1250</v>
      </c>
      <c r="IY191" s="55" t="s">
        <v>1708</v>
      </c>
      <c r="IZ191" s="55" t="s">
        <v>2870</v>
      </c>
      <c r="JA191" s="55">
        <v>500</v>
      </c>
      <c r="JW191" s="12">
        <v>184</v>
      </c>
      <c r="JX191" s="12" t="s">
        <v>1020</v>
      </c>
      <c r="JY191" s="12" t="s">
        <v>1920</v>
      </c>
      <c r="KA191" s="12">
        <v>184</v>
      </c>
      <c r="KB191" s="12" t="s">
        <v>2770</v>
      </c>
      <c r="KC191" s="12">
        <v>0.8</v>
      </c>
      <c r="PS191" s="12" t="s">
        <v>3059</v>
      </c>
      <c r="QU191" s="13" t="s">
        <v>2995</v>
      </c>
      <c r="QV191" s="13">
        <v>2.5</v>
      </c>
      <c r="SD191" s="13" t="s">
        <v>3059</v>
      </c>
    </row>
    <row r="192" ht="14.25" customHeight="1" outlineLevel="1" spans="7:498">
      <c r="G192" s="55">
        <v>185</v>
      </c>
      <c r="H192" s="55" t="s">
        <v>1313</v>
      </c>
      <c r="I192" s="55" t="s">
        <v>1260</v>
      </c>
      <c r="J192" s="55" t="s">
        <v>1910</v>
      </c>
      <c r="K192" s="55" t="s">
        <v>1249</v>
      </c>
      <c r="L192" s="55">
        <v>0.25</v>
      </c>
      <c r="X192" s="55">
        <v>185</v>
      </c>
      <c r="Y192" s="55" t="s">
        <v>1250</v>
      </c>
      <c r="Z192" s="55" t="s">
        <v>1263</v>
      </c>
      <c r="AA192" s="55">
        <v>1</v>
      </c>
      <c r="AB192" s="55">
        <v>0.12</v>
      </c>
      <c r="AD192" s="12">
        <v>185</v>
      </c>
      <c r="AE192" s="12" t="s">
        <v>1261</v>
      </c>
      <c r="AF192" s="12" t="s">
        <v>1204</v>
      </c>
      <c r="AG192" s="12" t="s">
        <v>1517</v>
      </c>
      <c r="AH192" s="12" t="s">
        <v>2368</v>
      </c>
      <c r="AX192" s="55">
        <v>185</v>
      </c>
      <c r="AY192" s="55" t="s">
        <v>1313</v>
      </c>
      <c r="AZ192" s="55" t="s">
        <v>1251</v>
      </c>
      <c r="BA192" s="55">
        <v>31</v>
      </c>
      <c r="BB192" s="55">
        <v>31</v>
      </c>
      <c r="BC192" s="55" t="s">
        <v>1249</v>
      </c>
      <c r="BD192" s="55">
        <v>1.05</v>
      </c>
      <c r="DN192" s="55">
        <v>185</v>
      </c>
      <c r="DO192" s="55" t="s">
        <v>42</v>
      </c>
      <c r="DP192" s="55" t="s">
        <v>1259</v>
      </c>
      <c r="DQ192" s="55" t="s">
        <v>1260</v>
      </c>
      <c r="DR192" s="55" t="s">
        <v>1261</v>
      </c>
      <c r="DS192" s="55">
        <v>33245</v>
      </c>
      <c r="DT192" s="55">
        <v>10000</v>
      </c>
      <c r="DU192" s="55" t="s">
        <v>1249</v>
      </c>
      <c r="DV192" s="55">
        <v>1</v>
      </c>
      <c r="EM192" s="55">
        <v>185</v>
      </c>
      <c r="EN192" s="55" t="s">
        <v>2052</v>
      </c>
      <c r="EO192" s="55" t="s">
        <v>1251</v>
      </c>
      <c r="EP192" s="55">
        <v>1</v>
      </c>
      <c r="EQ192" s="55">
        <v>549</v>
      </c>
      <c r="ER192" s="55">
        <v>613</v>
      </c>
      <c r="ES192" s="55" t="s">
        <v>1258</v>
      </c>
      <c r="ET192" s="55">
        <v>1.7</v>
      </c>
      <c r="EV192" s="55">
        <v>185</v>
      </c>
      <c r="EW192" s="55" t="s">
        <v>42</v>
      </c>
      <c r="EX192" s="55" t="s">
        <v>2135</v>
      </c>
      <c r="EY192" s="55">
        <v>1</v>
      </c>
      <c r="EZ192" s="55">
        <v>0</v>
      </c>
      <c r="FA192" s="55">
        <v>1994</v>
      </c>
      <c r="FB192" s="55" t="s">
        <v>1262</v>
      </c>
      <c r="FC192" s="55" t="s">
        <v>1249</v>
      </c>
      <c r="FD192" s="55">
        <v>0</v>
      </c>
      <c r="FF192" s="55">
        <v>185</v>
      </c>
      <c r="FG192" s="55" t="s">
        <v>42</v>
      </c>
      <c r="FH192" s="55" t="s">
        <v>1343</v>
      </c>
      <c r="FI192" s="55">
        <v>1</v>
      </c>
      <c r="FJ192" s="55">
        <v>2500</v>
      </c>
      <c r="FK192" s="55" t="s">
        <v>1249</v>
      </c>
      <c r="FL192" s="55">
        <v>0.3</v>
      </c>
      <c r="IW192" s="55">
        <v>185</v>
      </c>
      <c r="IX192" s="55" t="s">
        <v>1250</v>
      </c>
      <c r="IY192" s="55" t="s">
        <v>1708</v>
      </c>
      <c r="IZ192" s="55" t="s">
        <v>2876</v>
      </c>
      <c r="JA192" s="55">
        <v>500</v>
      </c>
      <c r="JW192" s="12">
        <v>185</v>
      </c>
      <c r="JX192" s="12" t="s">
        <v>1020</v>
      </c>
      <c r="JY192" s="12" t="s">
        <v>1947</v>
      </c>
      <c r="KA192" s="12">
        <v>185</v>
      </c>
      <c r="KB192" s="12" t="s">
        <v>2840</v>
      </c>
      <c r="KC192" s="12">
        <v>0.828</v>
      </c>
      <c r="PS192" s="12" t="s">
        <v>3127</v>
      </c>
      <c r="QU192" s="13" t="s">
        <v>3128</v>
      </c>
      <c r="QV192" s="13">
        <v>2.5</v>
      </c>
      <c r="SD192" s="13" t="s">
        <v>3127</v>
      </c>
    </row>
    <row r="193" ht="14.25" customHeight="1" outlineLevel="1" spans="7:498">
      <c r="G193" s="55">
        <v>186</v>
      </c>
      <c r="H193" s="55" t="s">
        <v>1313</v>
      </c>
      <c r="I193" s="55" t="s">
        <v>1260</v>
      </c>
      <c r="J193" s="55" t="s">
        <v>1939</v>
      </c>
      <c r="K193" s="55" t="s">
        <v>1249</v>
      </c>
      <c r="L193" s="55">
        <v>0.25</v>
      </c>
      <c r="X193" s="55">
        <v>186</v>
      </c>
      <c r="Y193" s="55" t="s">
        <v>1250</v>
      </c>
      <c r="Z193" s="55" t="s">
        <v>1263</v>
      </c>
      <c r="AA193" s="55">
        <v>2</v>
      </c>
      <c r="AB193" s="55">
        <v>0.12</v>
      </c>
      <c r="AD193" s="12">
        <v>186</v>
      </c>
      <c r="AE193" s="12" t="s">
        <v>3129</v>
      </c>
      <c r="AF193" s="12" t="s">
        <v>2697</v>
      </c>
      <c r="AG193" s="12" t="s">
        <v>1669</v>
      </c>
      <c r="AH193" s="12" t="s">
        <v>2078</v>
      </c>
      <c r="AX193" s="55">
        <v>186</v>
      </c>
      <c r="AY193" s="55" t="s">
        <v>1313</v>
      </c>
      <c r="AZ193" s="55" t="s">
        <v>1251</v>
      </c>
      <c r="BA193" s="55">
        <v>32</v>
      </c>
      <c r="BB193" s="55">
        <v>32</v>
      </c>
      <c r="BC193" s="55" t="s">
        <v>1249</v>
      </c>
      <c r="BD193" s="55">
        <v>1.05</v>
      </c>
      <c r="DN193" s="55">
        <v>186</v>
      </c>
      <c r="DO193" s="55" t="s">
        <v>42</v>
      </c>
      <c r="DP193" s="55" t="s">
        <v>1259</v>
      </c>
      <c r="DQ193" s="55" t="s">
        <v>1260</v>
      </c>
      <c r="DR193" s="55" t="s">
        <v>1261</v>
      </c>
      <c r="DS193" s="55">
        <v>33247</v>
      </c>
      <c r="DT193" s="55">
        <v>10000</v>
      </c>
      <c r="DU193" s="55" t="s">
        <v>1249</v>
      </c>
      <c r="DV193" s="55">
        <v>1</v>
      </c>
      <c r="EM193" s="55">
        <v>186</v>
      </c>
      <c r="EN193" s="55" t="s">
        <v>2052</v>
      </c>
      <c r="EO193" s="55" t="s">
        <v>1251</v>
      </c>
      <c r="EP193" s="55">
        <v>2</v>
      </c>
      <c r="EQ193" s="55">
        <v>-1</v>
      </c>
      <c r="ER193" s="55">
        <v>-1</v>
      </c>
      <c r="ES193" s="55" t="s">
        <v>1258</v>
      </c>
      <c r="ET193" s="55">
        <v>1.42</v>
      </c>
      <c r="EV193" s="55">
        <v>186</v>
      </c>
      <c r="EW193" s="55" t="s">
        <v>42</v>
      </c>
      <c r="EX193" s="55" t="s">
        <v>2135</v>
      </c>
      <c r="EY193" s="55">
        <v>1</v>
      </c>
      <c r="EZ193" s="55">
        <v>1995</v>
      </c>
      <c r="FA193" s="55">
        <v>2999</v>
      </c>
      <c r="FB193" s="55" t="s">
        <v>1262</v>
      </c>
      <c r="FC193" s="55" t="s">
        <v>1249</v>
      </c>
      <c r="FD193" s="55">
        <v>0</v>
      </c>
      <c r="FF193" s="55">
        <v>186</v>
      </c>
      <c r="FG193" s="55" t="s">
        <v>42</v>
      </c>
      <c r="FH193" s="55" t="s">
        <v>1343</v>
      </c>
      <c r="FI193" s="55">
        <v>1</v>
      </c>
      <c r="FJ193" s="55">
        <v>5000</v>
      </c>
      <c r="FK193" s="55" t="s">
        <v>1249</v>
      </c>
      <c r="FL193" s="55">
        <v>0.27</v>
      </c>
      <c r="IW193" s="55">
        <v>186</v>
      </c>
      <c r="IX193" s="55" t="s">
        <v>1250</v>
      </c>
      <c r="IY193" s="55" t="s">
        <v>1708</v>
      </c>
      <c r="IZ193" s="55" t="s">
        <v>2882</v>
      </c>
      <c r="JA193" s="55">
        <v>500</v>
      </c>
      <c r="JW193" s="12">
        <v>186</v>
      </c>
      <c r="JX193" s="12" t="s">
        <v>1020</v>
      </c>
      <c r="JY193" s="12" t="s">
        <v>1971</v>
      </c>
      <c r="KA193" s="12">
        <v>186</v>
      </c>
      <c r="KB193" s="12" t="s">
        <v>2254</v>
      </c>
      <c r="KC193" s="12">
        <v>0.45</v>
      </c>
      <c r="PS193" s="12" t="s">
        <v>3130</v>
      </c>
      <c r="QU193" s="13" t="s">
        <v>2015</v>
      </c>
      <c r="QV193" s="13">
        <v>2.5</v>
      </c>
      <c r="SD193" s="13" t="s">
        <v>3130</v>
      </c>
    </row>
    <row r="194" ht="14.25" customHeight="1" outlineLevel="1" spans="7:498">
      <c r="G194" s="55">
        <v>187</v>
      </c>
      <c r="H194" s="55" t="s">
        <v>1313</v>
      </c>
      <c r="I194" s="55" t="s">
        <v>1260</v>
      </c>
      <c r="J194" s="55" t="s">
        <v>1964</v>
      </c>
      <c r="K194" s="55" t="s">
        <v>1249</v>
      </c>
      <c r="L194" s="55">
        <v>0.25</v>
      </c>
      <c r="X194" s="55">
        <v>187</v>
      </c>
      <c r="Y194" s="55" t="s">
        <v>1250</v>
      </c>
      <c r="Z194" s="55" t="s">
        <v>1263</v>
      </c>
      <c r="AA194" s="55">
        <v>3</v>
      </c>
      <c r="AB194" s="55">
        <v>0.12</v>
      </c>
      <c r="AD194" s="12">
        <v>187</v>
      </c>
      <c r="AE194" s="12" t="s">
        <v>1261</v>
      </c>
      <c r="AF194" s="12" t="s">
        <v>1460</v>
      </c>
      <c r="AG194" s="12" t="s">
        <v>1517</v>
      </c>
      <c r="AH194" s="12" t="s">
        <v>2368</v>
      </c>
      <c r="AX194" s="55">
        <v>187</v>
      </c>
      <c r="AY194" s="55" t="s">
        <v>1313</v>
      </c>
      <c r="AZ194" s="55" t="s">
        <v>1251</v>
      </c>
      <c r="BA194" s="55">
        <v>33</v>
      </c>
      <c r="BB194" s="55">
        <v>33</v>
      </c>
      <c r="BC194" s="55" t="s">
        <v>1249</v>
      </c>
      <c r="BD194" s="55">
        <v>1.05</v>
      </c>
      <c r="DN194" s="55">
        <v>187</v>
      </c>
      <c r="DO194" s="55" t="s">
        <v>42</v>
      </c>
      <c r="DP194" s="55" t="s">
        <v>1259</v>
      </c>
      <c r="DQ194" s="55" t="s">
        <v>1260</v>
      </c>
      <c r="DR194" s="55" t="s">
        <v>1261</v>
      </c>
      <c r="DS194" s="55">
        <v>33255</v>
      </c>
      <c r="DT194" s="55">
        <v>10000</v>
      </c>
      <c r="DU194" s="55" t="s">
        <v>1249</v>
      </c>
      <c r="DV194" s="55">
        <v>1</v>
      </c>
      <c r="EM194" s="55">
        <v>187</v>
      </c>
      <c r="EN194" s="55" t="s">
        <v>2052</v>
      </c>
      <c r="EO194" s="55" t="s">
        <v>1251</v>
      </c>
      <c r="EP194" s="55">
        <v>3</v>
      </c>
      <c r="EQ194" s="55">
        <v>-1</v>
      </c>
      <c r="ER194" s="55">
        <v>-1</v>
      </c>
      <c r="ES194" s="55" t="s">
        <v>1258</v>
      </c>
      <c r="ET194" s="55">
        <v>1.42</v>
      </c>
      <c r="EV194" s="55">
        <v>187</v>
      </c>
      <c r="EW194" s="55" t="s">
        <v>42</v>
      </c>
      <c r="EX194" s="55" t="s">
        <v>1988</v>
      </c>
      <c r="EY194" s="55">
        <v>1</v>
      </c>
      <c r="EZ194" s="55">
        <v>0</v>
      </c>
      <c r="FA194" s="55">
        <v>1994</v>
      </c>
      <c r="FB194" s="55" t="s">
        <v>1262</v>
      </c>
      <c r="FC194" s="55" t="s">
        <v>1249</v>
      </c>
      <c r="FD194" s="55">
        <v>0</v>
      </c>
      <c r="FF194" s="55">
        <v>187</v>
      </c>
      <c r="FG194" s="55" t="s">
        <v>42</v>
      </c>
      <c r="FH194" s="55" t="s">
        <v>1343</v>
      </c>
      <c r="FI194" s="55">
        <v>1</v>
      </c>
      <c r="FJ194" s="55">
        <v>10000</v>
      </c>
      <c r="FK194" s="55" t="s">
        <v>1249</v>
      </c>
      <c r="FL194" s="55">
        <v>0.25</v>
      </c>
      <c r="IW194" s="55">
        <v>187</v>
      </c>
      <c r="IX194" s="55" t="s">
        <v>1250</v>
      </c>
      <c r="IY194" s="55" t="s">
        <v>1708</v>
      </c>
      <c r="IZ194" s="55" t="s">
        <v>2889</v>
      </c>
      <c r="JA194" s="55">
        <v>500</v>
      </c>
      <c r="JW194" s="12">
        <v>187</v>
      </c>
      <c r="JX194" s="12" t="s">
        <v>1020</v>
      </c>
      <c r="JY194" s="12" t="s">
        <v>1587</v>
      </c>
      <c r="KA194" s="12">
        <v>187</v>
      </c>
      <c r="KB194" s="12" t="s">
        <v>2223</v>
      </c>
      <c r="KC194" s="12">
        <v>0.45</v>
      </c>
      <c r="PS194" s="12" t="s">
        <v>2230</v>
      </c>
      <c r="QU194" s="13" t="s">
        <v>2622</v>
      </c>
      <c r="QV194" s="13">
        <v>2.5</v>
      </c>
      <c r="SD194" s="13" t="s">
        <v>2230</v>
      </c>
    </row>
    <row r="195" ht="14.25" customHeight="1" outlineLevel="1" spans="7:498">
      <c r="G195" s="55">
        <v>188</v>
      </c>
      <c r="H195" s="55" t="s">
        <v>1313</v>
      </c>
      <c r="I195" s="55" t="s">
        <v>1260</v>
      </c>
      <c r="J195" s="55" t="s">
        <v>1989</v>
      </c>
      <c r="K195" s="55" t="s">
        <v>1249</v>
      </c>
      <c r="L195" s="55">
        <v>0.25</v>
      </c>
      <c r="X195" s="55">
        <v>188</v>
      </c>
      <c r="Y195" s="55" t="s">
        <v>1250</v>
      </c>
      <c r="Z195" s="55" t="s">
        <v>1263</v>
      </c>
      <c r="AA195" s="55">
        <v>4</v>
      </c>
      <c r="AB195" s="55">
        <v>0.12</v>
      </c>
      <c r="AD195" s="12">
        <v>188</v>
      </c>
      <c r="AE195" s="12" t="s">
        <v>3131</v>
      </c>
      <c r="AF195" s="12" t="s">
        <v>2697</v>
      </c>
      <c r="AG195" s="12" t="s">
        <v>1669</v>
      </c>
      <c r="AH195" s="12" t="s">
        <v>2078</v>
      </c>
      <c r="AX195" s="55">
        <v>188</v>
      </c>
      <c r="AY195" s="55" t="s">
        <v>1313</v>
      </c>
      <c r="AZ195" s="55" t="s">
        <v>1251</v>
      </c>
      <c r="BA195" s="55">
        <v>34</v>
      </c>
      <c r="BB195" s="55">
        <v>34</v>
      </c>
      <c r="BC195" s="55" t="s">
        <v>1249</v>
      </c>
      <c r="BD195" s="55">
        <v>1.05</v>
      </c>
      <c r="DN195" s="55">
        <v>188</v>
      </c>
      <c r="DO195" s="55" t="s">
        <v>42</v>
      </c>
      <c r="DP195" s="55" t="s">
        <v>1259</v>
      </c>
      <c r="DQ195" s="55" t="s">
        <v>1260</v>
      </c>
      <c r="DR195" s="55" t="s">
        <v>1261</v>
      </c>
      <c r="DS195" s="55">
        <v>33256</v>
      </c>
      <c r="DT195" s="55">
        <v>10000</v>
      </c>
      <c r="DU195" s="55" t="s">
        <v>1249</v>
      </c>
      <c r="DV195" s="55">
        <v>1</v>
      </c>
      <c r="EM195" s="55">
        <v>188</v>
      </c>
      <c r="EN195" s="55" t="s">
        <v>2052</v>
      </c>
      <c r="EO195" s="55" t="s">
        <v>1251</v>
      </c>
      <c r="EP195" s="55">
        <v>4</v>
      </c>
      <c r="EQ195" s="55">
        <v>-1</v>
      </c>
      <c r="ER195" s="55">
        <v>-1</v>
      </c>
      <c r="ES195" s="55" t="s">
        <v>1258</v>
      </c>
      <c r="ET195" s="55">
        <v>1.42</v>
      </c>
      <c r="EV195" s="55">
        <v>188</v>
      </c>
      <c r="EW195" s="55" t="s">
        <v>42</v>
      </c>
      <c r="EX195" s="55" t="s">
        <v>1988</v>
      </c>
      <c r="EY195" s="55">
        <v>1</v>
      </c>
      <c r="EZ195" s="55">
        <v>1995</v>
      </c>
      <c r="FA195" s="55">
        <v>2999</v>
      </c>
      <c r="FB195" s="55" t="s">
        <v>1262</v>
      </c>
      <c r="FC195" s="55" t="s">
        <v>1249</v>
      </c>
      <c r="FD195" s="55">
        <v>0</v>
      </c>
      <c r="FF195" s="55">
        <v>188</v>
      </c>
      <c r="FG195" s="55" t="s">
        <v>42</v>
      </c>
      <c r="FH195" s="55" t="s">
        <v>1343</v>
      </c>
      <c r="FI195" s="55">
        <v>1</v>
      </c>
      <c r="FJ195" s="55">
        <v>25000</v>
      </c>
      <c r="FK195" s="55" t="s">
        <v>1249</v>
      </c>
      <c r="FL195" s="55">
        <v>0.25</v>
      </c>
      <c r="IW195" s="55">
        <v>188</v>
      </c>
      <c r="IX195" s="55" t="s">
        <v>1250</v>
      </c>
      <c r="IY195" s="55" t="s">
        <v>1708</v>
      </c>
      <c r="IZ195" s="55" t="s">
        <v>3012</v>
      </c>
      <c r="JA195" s="55">
        <v>500</v>
      </c>
      <c r="JW195" s="12">
        <v>188</v>
      </c>
      <c r="JX195" s="12" t="s">
        <v>1020</v>
      </c>
      <c r="JY195" s="12" t="s">
        <v>1629</v>
      </c>
      <c r="KA195" s="12">
        <v>188</v>
      </c>
      <c r="KB195" s="12" t="s">
        <v>2961</v>
      </c>
      <c r="KC195" s="12">
        <v>0.3</v>
      </c>
      <c r="PS195" s="12" t="s">
        <v>3132</v>
      </c>
      <c r="QU195" s="13" t="s">
        <v>2075</v>
      </c>
      <c r="QV195" s="13">
        <v>3</v>
      </c>
      <c r="SD195" s="13" t="s">
        <v>3132</v>
      </c>
    </row>
    <row r="196" ht="14.25" customHeight="1" outlineLevel="1" spans="7:498">
      <c r="G196" s="55">
        <v>189</v>
      </c>
      <c r="H196" s="55" t="s">
        <v>1313</v>
      </c>
      <c r="I196" s="55" t="s">
        <v>1470</v>
      </c>
      <c r="J196" s="55" t="s">
        <v>2183</v>
      </c>
      <c r="K196" s="55" t="s">
        <v>1249</v>
      </c>
      <c r="L196" s="55">
        <v>0.23</v>
      </c>
      <c r="X196" s="55">
        <v>189</v>
      </c>
      <c r="Y196" s="55" t="s">
        <v>1250</v>
      </c>
      <c r="Z196" s="55" t="s">
        <v>1263</v>
      </c>
      <c r="AA196" s="55">
        <v>5</v>
      </c>
      <c r="AB196" s="55">
        <v>0.12</v>
      </c>
      <c r="AD196" s="12">
        <v>189</v>
      </c>
      <c r="AE196" s="12" t="s">
        <v>1261</v>
      </c>
      <c r="AF196" s="12" t="s">
        <v>906</v>
      </c>
      <c r="AG196" s="12" t="s">
        <v>1517</v>
      </c>
      <c r="AH196" s="12" t="s">
        <v>2368</v>
      </c>
      <c r="AX196" s="55">
        <v>189</v>
      </c>
      <c r="AY196" s="55" t="s">
        <v>1313</v>
      </c>
      <c r="AZ196" s="55" t="s">
        <v>1251</v>
      </c>
      <c r="BA196" s="55">
        <v>35</v>
      </c>
      <c r="BB196" s="55">
        <v>35</v>
      </c>
      <c r="BC196" s="55" t="s">
        <v>1249</v>
      </c>
      <c r="BD196" s="55">
        <v>1.05</v>
      </c>
      <c r="DN196" s="55">
        <v>189</v>
      </c>
      <c r="DO196" s="55" t="s">
        <v>42</v>
      </c>
      <c r="DP196" s="55" t="s">
        <v>1259</v>
      </c>
      <c r="DQ196" s="55" t="s">
        <v>1260</v>
      </c>
      <c r="DR196" s="55" t="s">
        <v>1261</v>
      </c>
      <c r="DS196" s="55">
        <v>33257</v>
      </c>
      <c r="DT196" s="55">
        <v>10000</v>
      </c>
      <c r="DU196" s="55" t="s">
        <v>1249</v>
      </c>
      <c r="DV196" s="55">
        <v>1</v>
      </c>
      <c r="EM196" s="55">
        <v>189</v>
      </c>
      <c r="EN196" s="55" t="s">
        <v>2052</v>
      </c>
      <c r="EO196" s="55" t="s">
        <v>1251</v>
      </c>
      <c r="EP196" s="55">
        <v>5</v>
      </c>
      <c r="EQ196" s="55">
        <v>-1</v>
      </c>
      <c r="ER196" s="55">
        <v>-1</v>
      </c>
      <c r="ES196" s="55" t="s">
        <v>1258</v>
      </c>
      <c r="ET196" s="55">
        <v>1.43</v>
      </c>
      <c r="EV196" s="55">
        <v>189</v>
      </c>
      <c r="EW196" s="55" t="s">
        <v>42</v>
      </c>
      <c r="EX196" s="55" t="s">
        <v>1607</v>
      </c>
      <c r="EY196" s="55">
        <v>1</v>
      </c>
      <c r="EZ196" s="55">
        <v>0</v>
      </c>
      <c r="FA196" s="55">
        <v>1994</v>
      </c>
      <c r="FB196" s="55" t="s">
        <v>1361</v>
      </c>
      <c r="FC196" s="55" t="s">
        <v>1249</v>
      </c>
      <c r="FD196" s="55">
        <v>2.5</v>
      </c>
      <c r="FF196" s="55">
        <v>189</v>
      </c>
      <c r="FG196" s="55" t="s">
        <v>42</v>
      </c>
      <c r="FH196" s="55" t="s">
        <v>1343</v>
      </c>
      <c r="FI196" s="55">
        <v>1</v>
      </c>
      <c r="FJ196" s="55">
        <v>50000</v>
      </c>
      <c r="FK196" s="55" t="s">
        <v>1249</v>
      </c>
      <c r="FL196" s="55">
        <v>0.25</v>
      </c>
      <c r="IW196" s="55">
        <v>189</v>
      </c>
      <c r="IX196" s="55" t="s">
        <v>1250</v>
      </c>
      <c r="IY196" s="55" t="s">
        <v>1708</v>
      </c>
      <c r="IZ196" s="55" t="s">
        <v>3015</v>
      </c>
      <c r="JA196" s="55">
        <v>500</v>
      </c>
      <c r="JW196" s="12">
        <v>189</v>
      </c>
      <c r="JX196" s="12" t="s">
        <v>1020</v>
      </c>
      <c r="JY196" s="12" t="s">
        <v>2034</v>
      </c>
      <c r="KA196" s="12">
        <v>189</v>
      </c>
      <c r="KB196" s="12" t="s">
        <v>2981</v>
      </c>
      <c r="KC196" s="12">
        <v>0.3</v>
      </c>
      <c r="PS196" s="12" t="s">
        <v>3133</v>
      </c>
      <c r="QU196" s="13" t="s">
        <v>2115</v>
      </c>
      <c r="QV196" s="13">
        <v>3</v>
      </c>
      <c r="SD196" s="13" t="s">
        <v>3133</v>
      </c>
    </row>
    <row r="197" ht="14.25" customHeight="1" outlineLevel="1" spans="7:498">
      <c r="G197" s="55">
        <v>190</v>
      </c>
      <c r="H197" s="55" t="s">
        <v>1313</v>
      </c>
      <c r="I197" s="55" t="s">
        <v>1470</v>
      </c>
      <c r="J197" s="55" t="s">
        <v>2202</v>
      </c>
      <c r="K197" s="55" t="s">
        <v>1249</v>
      </c>
      <c r="L197" s="55">
        <v>0.23</v>
      </c>
      <c r="X197" s="55">
        <v>190</v>
      </c>
      <c r="Y197" s="55" t="s">
        <v>1250</v>
      </c>
      <c r="Z197" s="55" t="s">
        <v>1263</v>
      </c>
      <c r="AA197" s="55">
        <v>6</v>
      </c>
      <c r="AB197" s="55">
        <v>0.12</v>
      </c>
      <c r="AD197" s="12">
        <v>190</v>
      </c>
      <c r="AE197" s="12" t="s">
        <v>3134</v>
      </c>
      <c r="AF197" s="12" t="s">
        <v>2697</v>
      </c>
      <c r="AG197" s="12" t="s">
        <v>1669</v>
      </c>
      <c r="AH197" s="12" t="s">
        <v>2078</v>
      </c>
      <c r="AX197" s="55">
        <v>190</v>
      </c>
      <c r="AY197" s="55" t="s">
        <v>1313</v>
      </c>
      <c r="AZ197" s="55" t="s">
        <v>1251</v>
      </c>
      <c r="BA197" s="55">
        <v>36</v>
      </c>
      <c r="BB197" s="55">
        <v>36</v>
      </c>
      <c r="BC197" s="55" t="s">
        <v>1249</v>
      </c>
      <c r="BD197" s="55">
        <v>1.1</v>
      </c>
      <c r="DN197" s="55">
        <v>190</v>
      </c>
      <c r="DO197" s="55" t="s">
        <v>42</v>
      </c>
      <c r="DP197" s="55" t="s">
        <v>1259</v>
      </c>
      <c r="DQ197" s="55" t="s">
        <v>1260</v>
      </c>
      <c r="DR197" s="55" t="s">
        <v>1261</v>
      </c>
      <c r="DS197" s="55">
        <v>33261</v>
      </c>
      <c r="DT197" s="55">
        <v>10000</v>
      </c>
      <c r="DU197" s="55" t="s">
        <v>1249</v>
      </c>
      <c r="DV197" s="55">
        <v>1</v>
      </c>
      <c r="EM197" s="55">
        <v>190</v>
      </c>
      <c r="EN197" s="55" t="s">
        <v>2052</v>
      </c>
      <c r="EO197" s="55" t="s">
        <v>1251</v>
      </c>
      <c r="EP197" s="55">
        <v>6</v>
      </c>
      <c r="EQ197" s="55">
        <v>835</v>
      </c>
      <c r="ER197" s="55">
        <v>997</v>
      </c>
      <c r="ES197" s="55" t="s">
        <v>1258</v>
      </c>
      <c r="ET197" s="55">
        <v>0.75</v>
      </c>
      <c r="EV197" s="55">
        <v>190</v>
      </c>
      <c r="EW197" s="55" t="s">
        <v>42</v>
      </c>
      <c r="EX197" s="55" t="s">
        <v>1607</v>
      </c>
      <c r="EY197" s="55">
        <v>1</v>
      </c>
      <c r="EZ197" s="55">
        <v>1995</v>
      </c>
      <c r="FA197" s="55">
        <v>2999</v>
      </c>
      <c r="FB197" s="55" t="s">
        <v>1361</v>
      </c>
      <c r="FC197" s="55" t="s">
        <v>1249</v>
      </c>
      <c r="FD197" s="55">
        <v>2.5</v>
      </c>
      <c r="FF197" s="55">
        <v>190</v>
      </c>
      <c r="FG197" s="55" t="s">
        <v>42</v>
      </c>
      <c r="FH197" s="55" t="s">
        <v>1343</v>
      </c>
      <c r="FI197" s="55">
        <v>1</v>
      </c>
      <c r="FJ197" s="55">
        <v>80000</v>
      </c>
      <c r="FK197" s="55" t="s">
        <v>1249</v>
      </c>
      <c r="FL197" s="55">
        <v>0.25</v>
      </c>
      <c r="IW197" s="55">
        <v>190</v>
      </c>
      <c r="IX197" s="55" t="s">
        <v>1250</v>
      </c>
      <c r="IY197" s="55" t="s">
        <v>1708</v>
      </c>
      <c r="IZ197" s="55" t="s">
        <v>3018</v>
      </c>
      <c r="JA197" s="55">
        <v>500</v>
      </c>
      <c r="JW197" s="12">
        <v>190</v>
      </c>
      <c r="JX197" s="12" t="s">
        <v>1020</v>
      </c>
      <c r="JY197" s="12" t="s">
        <v>2059</v>
      </c>
      <c r="KA197" s="12">
        <v>190</v>
      </c>
      <c r="KB197" s="12" t="s">
        <v>2559</v>
      </c>
      <c r="KC197" s="12">
        <v>0.3</v>
      </c>
      <c r="PS197" s="12" t="s">
        <v>3135</v>
      </c>
      <c r="QU197" s="13" t="s">
        <v>2204</v>
      </c>
      <c r="QV197" s="13">
        <v>3</v>
      </c>
      <c r="SD197" s="13" t="s">
        <v>3135</v>
      </c>
    </row>
    <row r="198" ht="14.25" customHeight="1" outlineLevel="1" spans="7:498">
      <c r="G198" s="55">
        <v>191</v>
      </c>
      <c r="H198" s="55" t="s">
        <v>1313</v>
      </c>
      <c r="I198" s="55" t="s">
        <v>1470</v>
      </c>
      <c r="J198" s="55" t="s">
        <v>2223</v>
      </c>
      <c r="K198" s="55" t="s">
        <v>1249</v>
      </c>
      <c r="L198" s="55">
        <v>0.23</v>
      </c>
      <c r="X198" s="55">
        <v>191</v>
      </c>
      <c r="Y198" s="55" t="s">
        <v>1250</v>
      </c>
      <c r="Z198" s="55" t="s">
        <v>1263</v>
      </c>
      <c r="AA198" s="55">
        <v>7</v>
      </c>
      <c r="AB198" s="55">
        <v>0.12</v>
      </c>
      <c r="AD198" s="12">
        <v>191</v>
      </c>
      <c r="AE198" s="12" t="s">
        <v>1261</v>
      </c>
      <c r="AF198" s="12" t="s">
        <v>1795</v>
      </c>
      <c r="AG198" s="12" t="s">
        <v>1517</v>
      </c>
      <c r="AH198" s="12" t="s">
        <v>2368</v>
      </c>
      <c r="AX198" s="55">
        <v>191</v>
      </c>
      <c r="AY198" s="55" t="s">
        <v>1313</v>
      </c>
      <c r="AZ198" s="55" t="s">
        <v>1251</v>
      </c>
      <c r="BA198" s="55">
        <v>37</v>
      </c>
      <c r="BB198" s="55">
        <v>37</v>
      </c>
      <c r="BC198" s="55" t="s">
        <v>1249</v>
      </c>
      <c r="BD198" s="55">
        <v>1.1</v>
      </c>
      <c r="DN198" s="55">
        <v>191</v>
      </c>
      <c r="DO198" s="55" t="s">
        <v>42</v>
      </c>
      <c r="DP198" s="55" t="s">
        <v>1259</v>
      </c>
      <c r="DQ198" s="55" t="s">
        <v>1260</v>
      </c>
      <c r="DR198" s="55" t="s">
        <v>1261</v>
      </c>
      <c r="DS198" s="55">
        <v>33265</v>
      </c>
      <c r="DT198" s="55">
        <v>10000</v>
      </c>
      <c r="DU198" s="55" t="s">
        <v>1249</v>
      </c>
      <c r="DV198" s="55">
        <v>1</v>
      </c>
      <c r="EM198" s="55">
        <v>191</v>
      </c>
      <c r="EN198" s="55" t="s">
        <v>2052</v>
      </c>
      <c r="EO198" s="55" t="s">
        <v>1251</v>
      </c>
      <c r="EP198" s="55">
        <v>6</v>
      </c>
      <c r="EQ198" s="55">
        <v>799</v>
      </c>
      <c r="ER198" s="55">
        <v>834</v>
      </c>
      <c r="ES198" s="55" t="s">
        <v>1258</v>
      </c>
      <c r="ET198" s="55">
        <v>0.8</v>
      </c>
      <c r="EV198" s="55">
        <v>191</v>
      </c>
      <c r="EW198" s="55" t="s">
        <v>42</v>
      </c>
      <c r="EX198" s="55" t="s">
        <v>1607</v>
      </c>
      <c r="EY198" s="55">
        <v>2</v>
      </c>
      <c r="EZ198" s="55">
        <v>0</v>
      </c>
      <c r="FA198" s="55">
        <v>1994</v>
      </c>
      <c r="FB198" s="55" t="s">
        <v>1361</v>
      </c>
      <c r="FC198" s="55" t="s">
        <v>1249</v>
      </c>
      <c r="FD198" s="55">
        <v>2.5</v>
      </c>
      <c r="FF198" s="55">
        <v>191</v>
      </c>
      <c r="FG198" s="55" t="s">
        <v>42</v>
      </c>
      <c r="FH198" s="55" t="s">
        <v>1343</v>
      </c>
      <c r="FI198" s="55">
        <v>1</v>
      </c>
      <c r="FJ198" s="55">
        <v>130000</v>
      </c>
      <c r="FK198" s="55" t="s">
        <v>1249</v>
      </c>
      <c r="FL198" s="55">
        <v>0.25</v>
      </c>
      <c r="IW198" s="55">
        <v>191</v>
      </c>
      <c r="IX198" s="55" t="s">
        <v>1250</v>
      </c>
      <c r="IY198" s="55" t="s">
        <v>1708</v>
      </c>
      <c r="IZ198" s="55" t="s">
        <v>3136</v>
      </c>
      <c r="JA198" s="55">
        <v>500</v>
      </c>
      <c r="JW198" s="12">
        <v>191</v>
      </c>
      <c r="JX198" s="12" t="s">
        <v>1020</v>
      </c>
      <c r="JY198" s="12" t="s">
        <v>2079</v>
      </c>
      <c r="KA198" s="12">
        <v>191</v>
      </c>
      <c r="KB198" s="12" t="s">
        <v>3031</v>
      </c>
      <c r="KC198" s="12">
        <v>0.3</v>
      </c>
      <c r="PS198" s="12" t="s">
        <v>2734</v>
      </c>
      <c r="QU198" s="13" t="s">
        <v>3022</v>
      </c>
      <c r="QV198" s="13">
        <v>3</v>
      </c>
      <c r="SD198" s="13" t="s">
        <v>2734</v>
      </c>
    </row>
    <row r="199" ht="14.25" customHeight="1" outlineLevel="1" spans="7:498">
      <c r="G199" s="55">
        <v>192</v>
      </c>
      <c r="H199" s="55" t="s">
        <v>1313</v>
      </c>
      <c r="I199" s="55" t="s">
        <v>1470</v>
      </c>
      <c r="J199" s="55" t="s">
        <v>2237</v>
      </c>
      <c r="K199" s="55" t="s">
        <v>1249</v>
      </c>
      <c r="L199" s="56">
        <v>0.2</v>
      </c>
      <c r="X199" s="55">
        <v>192</v>
      </c>
      <c r="Y199" s="55" t="s">
        <v>1250</v>
      </c>
      <c r="Z199" s="55" t="s">
        <v>1263</v>
      </c>
      <c r="AA199" s="55">
        <v>8</v>
      </c>
      <c r="AB199" s="55">
        <v>0.12</v>
      </c>
      <c r="AD199" s="12">
        <v>192</v>
      </c>
      <c r="AE199" s="12" t="s">
        <v>3137</v>
      </c>
      <c r="AF199" s="12" t="s">
        <v>2697</v>
      </c>
      <c r="AG199" s="12" t="s">
        <v>1669</v>
      </c>
      <c r="AH199" s="12" t="s">
        <v>2078</v>
      </c>
      <c r="AX199" s="55">
        <v>192</v>
      </c>
      <c r="AY199" s="55" t="s">
        <v>1313</v>
      </c>
      <c r="AZ199" s="55" t="s">
        <v>1251</v>
      </c>
      <c r="BA199" s="55">
        <v>38</v>
      </c>
      <c r="BB199" s="55">
        <v>38</v>
      </c>
      <c r="BC199" s="55" t="s">
        <v>1249</v>
      </c>
      <c r="BD199" s="55">
        <v>1.1</v>
      </c>
      <c r="DN199" s="55">
        <v>192</v>
      </c>
      <c r="DO199" s="55" t="s">
        <v>42</v>
      </c>
      <c r="DP199" s="55" t="s">
        <v>1259</v>
      </c>
      <c r="DQ199" s="55" t="s">
        <v>1260</v>
      </c>
      <c r="DR199" s="55" t="s">
        <v>1261</v>
      </c>
      <c r="DS199" s="55">
        <v>33266</v>
      </c>
      <c r="DT199" s="55">
        <v>10000</v>
      </c>
      <c r="DU199" s="55" t="s">
        <v>1249</v>
      </c>
      <c r="DV199" s="55">
        <v>1</v>
      </c>
      <c r="EM199" s="55">
        <v>192</v>
      </c>
      <c r="EN199" s="55" t="s">
        <v>2052</v>
      </c>
      <c r="EO199" s="55" t="s">
        <v>1251</v>
      </c>
      <c r="EP199" s="55">
        <v>6</v>
      </c>
      <c r="EQ199" s="55">
        <v>769</v>
      </c>
      <c r="ER199" s="55">
        <v>798</v>
      </c>
      <c r="ES199" s="55" t="s">
        <v>1258</v>
      </c>
      <c r="ET199" s="55">
        <v>0.85</v>
      </c>
      <c r="EV199" s="55">
        <v>192</v>
      </c>
      <c r="EW199" s="55" t="s">
        <v>42</v>
      </c>
      <c r="EX199" s="55" t="s">
        <v>1607</v>
      </c>
      <c r="EY199" s="55">
        <v>2</v>
      </c>
      <c r="EZ199" s="55">
        <v>1995</v>
      </c>
      <c r="FA199" s="55">
        <v>2999</v>
      </c>
      <c r="FB199" s="55" t="s">
        <v>1361</v>
      </c>
      <c r="FC199" s="55" t="s">
        <v>1249</v>
      </c>
      <c r="FD199" s="55">
        <v>2.5</v>
      </c>
      <c r="FF199" s="55">
        <v>192</v>
      </c>
      <c r="FG199" s="55" t="s">
        <v>42</v>
      </c>
      <c r="FH199" s="55" t="s">
        <v>1343</v>
      </c>
      <c r="FI199" s="55">
        <v>1</v>
      </c>
      <c r="FJ199" s="55">
        <v>260000</v>
      </c>
      <c r="FK199" s="55" t="s">
        <v>1249</v>
      </c>
      <c r="FL199" s="55">
        <v>0.25</v>
      </c>
      <c r="IW199" s="55">
        <v>192</v>
      </c>
      <c r="IX199" s="55" t="s">
        <v>1250</v>
      </c>
      <c r="IY199" s="55" t="s">
        <v>1995</v>
      </c>
      <c r="IZ199" s="55" t="s">
        <v>1266</v>
      </c>
      <c r="JA199" s="55">
        <v>350</v>
      </c>
      <c r="JW199" s="12">
        <v>192</v>
      </c>
      <c r="JX199" s="12" t="s">
        <v>1020</v>
      </c>
      <c r="JY199" s="12" t="s">
        <v>1720</v>
      </c>
      <c r="KA199" s="12">
        <v>192</v>
      </c>
      <c r="KB199" s="12" t="s">
        <v>2935</v>
      </c>
      <c r="KC199" s="12">
        <v>0.3</v>
      </c>
      <c r="PS199" s="12" t="s">
        <v>3138</v>
      </c>
      <c r="QU199" s="13" t="s">
        <v>3025</v>
      </c>
      <c r="QV199" s="13">
        <v>3</v>
      </c>
      <c r="SD199" s="13" t="s">
        <v>3138</v>
      </c>
    </row>
    <row r="200" ht="14.25" customHeight="1" outlineLevel="1" spans="7:498">
      <c r="G200" s="55">
        <v>193</v>
      </c>
      <c r="H200" s="55" t="s">
        <v>1313</v>
      </c>
      <c r="I200" s="55" t="s">
        <v>1470</v>
      </c>
      <c r="J200" s="55" t="s">
        <v>2254</v>
      </c>
      <c r="K200" s="55" t="s">
        <v>1249</v>
      </c>
      <c r="L200" s="56">
        <v>0.2</v>
      </c>
      <c r="X200" s="55">
        <v>193</v>
      </c>
      <c r="Y200" s="55" t="s">
        <v>1250</v>
      </c>
      <c r="Z200" s="55" t="s">
        <v>1263</v>
      </c>
      <c r="AA200" s="55">
        <v>9</v>
      </c>
      <c r="AB200" s="55">
        <v>0.12</v>
      </c>
      <c r="AD200" s="12">
        <v>193</v>
      </c>
      <c r="AE200" s="12" t="s">
        <v>1261</v>
      </c>
      <c r="AF200" s="12" t="s">
        <v>1789</v>
      </c>
      <c r="AG200" s="12" t="s">
        <v>1517</v>
      </c>
      <c r="AH200" s="12" t="s">
        <v>2368</v>
      </c>
      <c r="AX200" s="55">
        <v>193</v>
      </c>
      <c r="AY200" s="55" t="s">
        <v>1313</v>
      </c>
      <c r="AZ200" s="55" t="s">
        <v>1251</v>
      </c>
      <c r="BA200" s="55">
        <v>39</v>
      </c>
      <c r="BB200" s="55">
        <v>39</v>
      </c>
      <c r="BC200" s="55" t="s">
        <v>1249</v>
      </c>
      <c r="BD200" s="55">
        <v>1.1</v>
      </c>
      <c r="DN200" s="55">
        <v>193</v>
      </c>
      <c r="DO200" s="55" t="s">
        <v>42</v>
      </c>
      <c r="DP200" s="55" t="s">
        <v>1259</v>
      </c>
      <c r="DQ200" s="55" t="s">
        <v>1260</v>
      </c>
      <c r="DR200" s="55" t="s">
        <v>1261</v>
      </c>
      <c r="DS200" s="55">
        <v>33269</v>
      </c>
      <c r="DT200" s="55">
        <v>10000</v>
      </c>
      <c r="DU200" s="55" t="s">
        <v>1249</v>
      </c>
      <c r="DV200" s="55">
        <v>1</v>
      </c>
      <c r="EM200" s="55">
        <v>193</v>
      </c>
      <c r="EN200" s="55" t="s">
        <v>2052</v>
      </c>
      <c r="EO200" s="55" t="s">
        <v>1251</v>
      </c>
      <c r="EP200" s="55">
        <v>6</v>
      </c>
      <c r="EQ200" s="55">
        <v>741</v>
      </c>
      <c r="ER200" s="55">
        <v>768</v>
      </c>
      <c r="ES200" s="55" t="s">
        <v>1258</v>
      </c>
      <c r="ET200" s="55">
        <v>0.9</v>
      </c>
      <c r="EV200" s="55">
        <v>193</v>
      </c>
      <c r="EW200" s="55" t="s">
        <v>42</v>
      </c>
      <c r="EX200" s="55" t="s">
        <v>1607</v>
      </c>
      <c r="EY200" s="55">
        <v>3</v>
      </c>
      <c r="EZ200" s="55">
        <v>0</v>
      </c>
      <c r="FA200" s="55">
        <v>1994</v>
      </c>
      <c r="FB200" s="55" t="s">
        <v>1262</v>
      </c>
      <c r="FC200" s="55" t="s">
        <v>1249</v>
      </c>
      <c r="FD200" s="55">
        <v>0</v>
      </c>
      <c r="FF200" s="55">
        <v>193</v>
      </c>
      <c r="FG200" s="55" t="s">
        <v>42</v>
      </c>
      <c r="FH200" s="55" t="s">
        <v>1343</v>
      </c>
      <c r="FI200" s="55">
        <v>1</v>
      </c>
      <c r="FJ200" s="55">
        <v>400000</v>
      </c>
      <c r="FK200" s="55" t="s">
        <v>1249</v>
      </c>
      <c r="FL200" s="55">
        <v>0.25</v>
      </c>
      <c r="IW200" s="55">
        <v>193</v>
      </c>
      <c r="IX200" s="55" t="s">
        <v>1250</v>
      </c>
      <c r="IY200" s="55" t="s">
        <v>1995</v>
      </c>
      <c r="IZ200" s="55" t="s">
        <v>1314</v>
      </c>
      <c r="JA200" s="55">
        <v>350</v>
      </c>
      <c r="JW200" s="12">
        <v>193</v>
      </c>
      <c r="JX200" s="12" t="s">
        <v>1020</v>
      </c>
      <c r="JY200" s="12" t="s">
        <v>2120</v>
      </c>
      <c r="KA200" s="12">
        <v>193</v>
      </c>
      <c r="KB200" s="12" t="s">
        <v>3067</v>
      </c>
      <c r="KC200" s="12">
        <v>0.5</v>
      </c>
      <c r="PS200" s="12" t="s">
        <v>3139</v>
      </c>
      <c r="QU200" s="13" t="s">
        <v>2238</v>
      </c>
      <c r="QV200" s="13">
        <v>3</v>
      </c>
      <c r="SD200" s="13" t="s">
        <v>3139</v>
      </c>
    </row>
    <row r="201" ht="14.25" customHeight="1" outlineLevel="1" spans="7:498">
      <c r="G201" s="55">
        <v>194</v>
      </c>
      <c r="H201" s="55" t="s">
        <v>1313</v>
      </c>
      <c r="I201" s="55" t="s">
        <v>1470</v>
      </c>
      <c r="J201" s="55" t="s">
        <v>2276</v>
      </c>
      <c r="K201" s="55" t="s">
        <v>1249</v>
      </c>
      <c r="L201" s="56">
        <v>0.2</v>
      </c>
      <c r="X201" s="55">
        <v>194</v>
      </c>
      <c r="Y201" s="55" t="s">
        <v>1250</v>
      </c>
      <c r="Z201" s="55" t="s">
        <v>1263</v>
      </c>
      <c r="AA201" s="55">
        <v>10</v>
      </c>
      <c r="AB201" s="55">
        <v>0.12</v>
      </c>
      <c r="AD201" s="12">
        <v>194</v>
      </c>
      <c r="AE201" s="12" t="s">
        <v>3140</v>
      </c>
      <c r="AF201" s="12" t="s">
        <v>2697</v>
      </c>
      <c r="AG201" s="12" t="s">
        <v>1669</v>
      </c>
      <c r="AH201" s="12" t="s">
        <v>2078</v>
      </c>
      <c r="AX201" s="55">
        <v>194</v>
      </c>
      <c r="AY201" s="55" t="s">
        <v>1313</v>
      </c>
      <c r="AZ201" s="55" t="s">
        <v>1251</v>
      </c>
      <c r="BA201" s="55">
        <v>40</v>
      </c>
      <c r="BB201" s="55">
        <v>40</v>
      </c>
      <c r="BC201" s="55" t="s">
        <v>1249</v>
      </c>
      <c r="BD201" s="55">
        <v>1.1</v>
      </c>
      <c r="DN201" s="55">
        <v>194</v>
      </c>
      <c r="DO201" s="55" t="s">
        <v>42</v>
      </c>
      <c r="DP201" s="55" t="s">
        <v>1259</v>
      </c>
      <c r="DQ201" s="55" t="s">
        <v>1260</v>
      </c>
      <c r="DR201" s="55" t="s">
        <v>1261</v>
      </c>
      <c r="DS201" s="55">
        <v>33280</v>
      </c>
      <c r="DT201" s="55">
        <v>10000</v>
      </c>
      <c r="DU201" s="55" t="s">
        <v>1249</v>
      </c>
      <c r="DV201" s="55">
        <v>1</v>
      </c>
      <c r="EM201" s="55">
        <v>194</v>
      </c>
      <c r="EN201" s="55" t="s">
        <v>2052</v>
      </c>
      <c r="EO201" s="55" t="s">
        <v>1251</v>
      </c>
      <c r="EP201" s="55">
        <v>6</v>
      </c>
      <c r="EQ201" s="55">
        <v>0</v>
      </c>
      <c r="ER201" s="55">
        <v>548</v>
      </c>
      <c r="ES201" s="55" t="s">
        <v>1258</v>
      </c>
      <c r="ET201" s="55">
        <v>4</v>
      </c>
      <c r="EV201" s="55">
        <v>194</v>
      </c>
      <c r="EW201" s="55" t="s">
        <v>42</v>
      </c>
      <c r="EX201" s="55" t="s">
        <v>1607</v>
      </c>
      <c r="EY201" s="55">
        <v>3</v>
      </c>
      <c r="EZ201" s="55">
        <v>1995</v>
      </c>
      <c r="FA201" s="55">
        <v>2999</v>
      </c>
      <c r="FB201" s="55" t="s">
        <v>1262</v>
      </c>
      <c r="FC201" s="55" t="s">
        <v>1249</v>
      </c>
      <c r="FD201" s="55">
        <v>0</v>
      </c>
      <c r="FF201" s="55">
        <v>194</v>
      </c>
      <c r="FG201" s="55" t="s">
        <v>42</v>
      </c>
      <c r="FH201" s="55" t="s">
        <v>1343</v>
      </c>
      <c r="FI201" s="55">
        <v>1</v>
      </c>
      <c r="FJ201" s="55">
        <v>530000</v>
      </c>
      <c r="FK201" s="55" t="s">
        <v>1249</v>
      </c>
      <c r="FL201" s="55">
        <v>0.25</v>
      </c>
      <c r="IW201" s="55">
        <v>194</v>
      </c>
      <c r="IX201" s="55" t="s">
        <v>1250</v>
      </c>
      <c r="IY201" s="55" t="s">
        <v>1995</v>
      </c>
      <c r="IZ201" s="55" t="s">
        <v>1362</v>
      </c>
      <c r="JA201" s="55">
        <v>350</v>
      </c>
      <c r="JW201" s="12">
        <v>194</v>
      </c>
      <c r="JX201" s="12" t="s">
        <v>1020</v>
      </c>
      <c r="JY201" s="12" t="s">
        <v>2142</v>
      </c>
      <c r="KA201" s="12">
        <v>194</v>
      </c>
      <c r="KB201" s="12" t="s">
        <v>2979</v>
      </c>
      <c r="KC201" s="12">
        <v>0.5</v>
      </c>
      <c r="PS201" s="12" t="s">
        <v>2459</v>
      </c>
      <c r="QU201" s="13" t="s">
        <v>2032</v>
      </c>
      <c r="QV201" s="13">
        <v>3</v>
      </c>
      <c r="SD201" s="13" t="s">
        <v>2459</v>
      </c>
    </row>
    <row r="202" ht="14.25" customHeight="1" outlineLevel="1" spans="7:498">
      <c r="G202" s="55">
        <v>195</v>
      </c>
      <c r="H202" s="55" t="s">
        <v>1313</v>
      </c>
      <c r="I202" s="55" t="s">
        <v>1470</v>
      </c>
      <c r="J202" s="55" t="s">
        <v>2290</v>
      </c>
      <c r="K202" s="55" t="s">
        <v>1249</v>
      </c>
      <c r="L202" s="55">
        <v>0.23</v>
      </c>
      <c r="X202" s="55">
        <v>195</v>
      </c>
      <c r="Y202" s="55" t="s">
        <v>1250</v>
      </c>
      <c r="Z202" s="55" t="s">
        <v>1263</v>
      </c>
      <c r="AA202" s="55">
        <v>11</v>
      </c>
      <c r="AB202" s="55">
        <v>0.12</v>
      </c>
      <c r="AD202" s="12">
        <v>195</v>
      </c>
      <c r="AE202" s="12" t="s">
        <v>1261</v>
      </c>
      <c r="AF202" s="12" t="s">
        <v>2119</v>
      </c>
      <c r="AG202" s="12" t="s">
        <v>1517</v>
      </c>
      <c r="AH202" s="12" t="s">
        <v>2368</v>
      </c>
      <c r="AX202" s="55">
        <v>195</v>
      </c>
      <c r="AY202" s="55" t="s">
        <v>1313</v>
      </c>
      <c r="AZ202" s="55" t="s">
        <v>1251</v>
      </c>
      <c r="BA202" s="55">
        <v>41</v>
      </c>
      <c r="BB202" s="55">
        <v>41</v>
      </c>
      <c r="BC202" s="55" t="s">
        <v>1249</v>
      </c>
      <c r="BD202" s="55">
        <v>1.15</v>
      </c>
      <c r="DN202" s="55">
        <v>195</v>
      </c>
      <c r="DO202" s="55" t="s">
        <v>42</v>
      </c>
      <c r="DP202" s="55" t="s">
        <v>1259</v>
      </c>
      <c r="DQ202" s="55" t="s">
        <v>1260</v>
      </c>
      <c r="DR202" s="55" t="s">
        <v>1261</v>
      </c>
      <c r="DS202" s="55">
        <v>33283</v>
      </c>
      <c r="DT202" s="55">
        <v>10000</v>
      </c>
      <c r="DU202" s="55" t="s">
        <v>1249</v>
      </c>
      <c r="DV202" s="55">
        <v>1</v>
      </c>
      <c r="EM202" s="55">
        <v>195</v>
      </c>
      <c r="EN202" s="55" t="s">
        <v>2052</v>
      </c>
      <c r="EO202" s="55" t="s">
        <v>1251</v>
      </c>
      <c r="EP202" s="55">
        <v>6</v>
      </c>
      <c r="EQ202" s="55">
        <v>713</v>
      </c>
      <c r="ER202" s="55">
        <v>740</v>
      </c>
      <c r="ES202" s="55" t="s">
        <v>1258</v>
      </c>
      <c r="ET202" s="55">
        <v>1</v>
      </c>
      <c r="EV202" s="55">
        <v>195</v>
      </c>
      <c r="EW202" s="55" t="s">
        <v>42</v>
      </c>
      <c r="EX202" s="55" t="s">
        <v>2048</v>
      </c>
      <c r="EY202" s="55">
        <v>1</v>
      </c>
      <c r="EZ202" s="55">
        <v>0</v>
      </c>
      <c r="FA202" s="55">
        <v>1994</v>
      </c>
      <c r="FB202" s="55" t="s">
        <v>1361</v>
      </c>
      <c r="FC202" s="55" t="s">
        <v>1249</v>
      </c>
      <c r="FD202" s="55">
        <v>2.5</v>
      </c>
      <c r="FF202" s="55">
        <v>195</v>
      </c>
      <c r="FG202" s="55" t="s">
        <v>42</v>
      </c>
      <c r="FH202" s="55" t="s">
        <v>1343</v>
      </c>
      <c r="FI202" s="55">
        <v>1</v>
      </c>
      <c r="FJ202" s="55">
        <v>540000</v>
      </c>
      <c r="FK202" s="55" t="s">
        <v>1249</v>
      </c>
      <c r="FL202" s="55">
        <v>0.25</v>
      </c>
      <c r="IW202" s="55">
        <v>195</v>
      </c>
      <c r="IX202" s="55" t="s">
        <v>1250</v>
      </c>
      <c r="IY202" s="55" t="s">
        <v>1995</v>
      </c>
      <c r="IZ202" s="55" t="s">
        <v>1407</v>
      </c>
      <c r="JA202" s="55">
        <v>350</v>
      </c>
      <c r="JW202" s="12">
        <v>195</v>
      </c>
      <c r="JX202" s="12" t="s">
        <v>1020</v>
      </c>
      <c r="JY202" s="12" t="s">
        <v>1277</v>
      </c>
      <c r="KA202" s="12">
        <v>195</v>
      </c>
      <c r="KB202" s="12" t="s">
        <v>2875</v>
      </c>
      <c r="KC202" s="12">
        <v>0.4</v>
      </c>
      <c r="PS202" s="12" t="s">
        <v>2263</v>
      </c>
      <c r="QU202" s="13" t="s">
        <v>2277</v>
      </c>
      <c r="QV202" s="13">
        <v>3</v>
      </c>
      <c r="SD202" s="13" t="s">
        <v>2263</v>
      </c>
    </row>
    <row r="203" ht="14.25" customHeight="1" outlineLevel="1" spans="7:498">
      <c r="G203" s="55">
        <v>196</v>
      </c>
      <c r="H203" s="55" t="s">
        <v>1313</v>
      </c>
      <c r="I203" s="55" t="s">
        <v>1470</v>
      </c>
      <c r="J203" s="55" t="s">
        <v>1707</v>
      </c>
      <c r="K203" s="55" t="s">
        <v>1249</v>
      </c>
      <c r="L203" s="55">
        <v>0.23</v>
      </c>
      <c r="X203" s="55">
        <v>196</v>
      </c>
      <c r="Y203" s="55" t="s">
        <v>1250</v>
      </c>
      <c r="Z203" s="55" t="s">
        <v>1263</v>
      </c>
      <c r="AA203" s="55">
        <v>12</v>
      </c>
      <c r="AB203" s="55">
        <v>0.12</v>
      </c>
      <c r="AD203" s="12">
        <v>196</v>
      </c>
      <c r="AE203" s="12" t="s">
        <v>3141</v>
      </c>
      <c r="AF203" s="12" t="s">
        <v>2697</v>
      </c>
      <c r="AG203" s="12" t="s">
        <v>1669</v>
      </c>
      <c r="AH203" s="12" t="s">
        <v>2078</v>
      </c>
      <c r="AX203" s="55">
        <v>196</v>
      </c>
      <c r="AY203" s="55" t="s">
        <v>1313</v>
      </c>
      <c r="AZ203" s="55" t="s">
        <v>1251</v>
      </c>
      <c r="BA203" s="55">
        <v>42</v>
      </c>
      <c r="BB203" s="55">
        <v>42</v>
      </c>
      <c r="BC203" s="55" t="s">
        <v>1249</v>
      </c>
      <c r="BD203" s="55">
        <v>1.15</v>
      </c>
      <c r="DN203" s="55">
        <v>196</v>
      </c>
      <c r="DO203" s="55" t="s">
        <v>42</v>
      </c>
      <c r="DP203" s="55" t="s">
        <v>1259</v>
      </c>
      <c r="DQ203" s="55" t="s">
        <v>1260</v>
      </c>
      <c r="DR203" s="55" t="s">
        <v>1261</v>
      </c>
      <c r="DS203" s="55">
        <v>33296</v>
      </c>
      <c r="DT203" s="55">
        <v>10000</v>
      </c>
      <c r="DU203" s="55" t="s">
        <v>1249</v>
      </c>
      <c r="DV203" s="55">
        <v>1</v>
      </c>
      <c r="EM203" s="55">
        <v>196</v>
      </c>
      <c r="EN203" s="55" t="s">
        <v>2052</v>
      </c>
      <c r="EO203" s="55" t="s">
        <v>1251</v>
      </c>
      <c r="EP203" s="55">
        <v>6</v>
      </c>
      <c r="EQ203" s="55">
        <v>686</v>
      </c>
      <c r="ER203" s="55">
        <v>712</v>
      </c>
      <c r="ES203" s="55" t="s">
        <v>1258</v>
      </c>
      <c r="ET203" s="55">
        <v>1.05</v>
      </c>
      <c r="EV203" s="55">
        <v>196</v>
      </c>
      <c r="EW203" s="55" t="s">
        <v>42</v>
      </c>
      <c r="EX203" s="55" t="s">
        <v>2048</v>
      </c>
      <c r="EY203" s="55">
        <v>1</v>
      </c>
      <c r="EZ203" s="55">
        <v>1995</v>
      </c>
      <c r="FA203" s="55">
        <v>2999</v>
      </c>
      <c r="FB203" s="55" t="s">
        <v>1361</v>
      </c>
      <c r="FC203" s="55" t="s">
        <v>1249</v>
      </c>
      <c r="FD203" s="55">
        <v>2.7</v>
      </c>
      <c r="FF203" s="55">
        <v>196</v>
      </c>
      <c r="FG203" s="55" t="s">
        <v>42</v>
      </c>
      <c r="FH203" s="55" t="s">
        <v>1343</v>
      </c>
      <c r="FI203" s="55">
        <v>2</v>
      </c>
      <c r="FJ203" s="55">
        <v>0</v>
      </c>
      <c r="FK203" s="55" t="s">
        <v>1249</v>
      </c>
      <c r="FL203" s="55">
        <v>0.33</v>
      </c>
      <c r="IW203" s="55">
        <v>196</v>
      </c>
      <c r="IX203" s="55" t="s">
        <v>1250</v>
      </c>
      <c r="IY203" s="55" t="s">
        <v>1995</v>
      </c>
      <c r="IZ203" s="55" t="s">
        <v>1447</v>
      </c>
      <c r="JA203" s="55">
        <v>350</v>
      </c>
      <c r="JW203" s="12">
        <v>196</v>
      </c>
      <c r="JX203" s="12" t="s">
        <v>1020</v>
      </c>
      <c r="JY203" s="12" t="s">
        <v>2186</v>
      </c>
      <c r="KA203" s="12">
        <v>196</v>
      </c>
      <c r="KB203" s="12" t="s">
        <v>1528</v>
      </c>
      <c r="KC203" s="12">
        <v>0.4</v>
      </c>
      <c r="PS203" s="12" t="s">
        <v>3142</v>
      </c>
      <c r="QU203" s="13" t="s">
        <v>2927</v>
      </c>
      <c r="QV203" s="13">
        <v>3</v>
      </c>
      <c r="SD203" s="13" t="s">
        <v>3142</v>
      </c>
    </row>
    <row r="204" ht="14.25" customHeight="1" outlineLevel="1" spans="7:498">
      <c r="G204" s="55">
        <v>197</v>
      </c>
      <c r="H204" s="55" t="s">
        <v>1313</v>
      </c>
      <c r="I204" s="55" t="s">
        <v>1470</v>
      </c>
      <c r="J204" s="55" t="s">
        <v>2319</v>
      </c>
      <c r="K204" s="55" t="s">
        <v>1249</v>
      </c>
      <c r="L204" s="55">
        <v>0.23</v>
      </c>
      <c r="X204" s="55">
        <v>197</v>
      </c>
      <c r="Y204" s="55" t="s">
        <v>1250</v>
      </c>
      <c r="Z204" s="55" t="s">
        <v>1263</v>
      </c>
      <c r="AA204" s="55">
        <v>13</v>
      </c>
      <c r="AB204" s="55">
        <v>0.12</v>
      </c>
      <c r="AD204" s="12">
        <v>197</v>
      </c>
      <c r="AE204" s="12" t="s">
        <v>1261</v>
      </c>
      <c r="AF204" s="12" t="s">
        <v>1423</v>
      </c>
      <c r="AG204" s="12" t="s">
        <v>1517</v>
      </c>
      <c r="AH204" s="12" t="s">
        <v>2368</v>
      </c>
      <c r="AX204" s="55">
        <v>197</v>
      </c>
      <c r="AY204" s="55" t="s">
        <v>1313</v>
      </c>
      <c r="AZ204" s="55" t="s">
        <v>1251</v>
      </c>
      <c r="BA204" s="55">
        <v>43</v>
      </c>
      <c r="BB204" s="55">
        <v>43</v>
      </c>
      <c r="BC204" s="55" t="s">
        <v>1249</v>
      </c>
      <c r="BD204" s="55">
        <v>1.15</v>
      </c>
      <c r="DN204" s="55">
        <v>197</v>
      </c>
      <c r="DO204" s="55" t="s">
        <v>42</v>
      </c>
      <c r="DP204" s="55" t="s">
        <v>1259</v>
      </c>
      <c r="DQ204" s="55" t="s">
        <v>1260</v>
      </c>
      <c r="DR204" s="55" t="s">
        <v>1261</v>
      </c>
      <c r="DS204" s="55">
        <v>33299</v>
      </c>
      <c r="DT204" s="55">
        <v>10000</v>
      </c>
      <c r="DU204" s="55" t="s">
        <v>1249</v>
      </c>
      <c r="DV204" s="55">
        <v>1</v>
      </c>
      <c r="EM204" s="55">
        <v>197</v>
      </c>
      <c r="EN204" s="55" t="s">
        <v>2052</v>
      </c>
      <c r="EO204" s="55" t="s">
        <v>1251</v>
      </c>
      <c r="EP204" s="55">
        <v>6</v>
      </c>
      <c r="EQ204" s="55">
        <v>653</v>
      </c>
      <c r="ER204" s="55">
        <v>685</v>
      </c>
      <c r="ES204" s="55" t="s">
        <v>1258</v>
      </c>
      <c r="ET204" s="55">
        <v>1.2</v>
      </c>
      <c r="EV204" s="55">
        <v>197</v>
      </c>
      <c r="EW204" s="55" t="s">
        <v>42</v>
      </c>
      <c r="EX204" s="55" t="s">
        <v>2048</v>
      </c>
      <c r="EY204" s="55">
        <v>2</v>
      </c>
      <c r="EZ204" s="55">
        <v>0</v>
      </c>
      <c r="FA204" s="55">
        <v>1994</v>
      </c>
      <c r="FB204" s="55" t="s">
        <v>1361</v>
      </c>
      <c r="FC204" s="55" t="s">
        <v>1249</v>
      </c>
      <c r="FD204" s="55">
        <v>2.5</v>
      </c>
      <c r="FF204" s="55">
        <v>197</v>
      </c>
      <c r="FG204" s="55" t="s">
        <v>42</v>
      </c>
      <c r="FH204" s="55" t="s">
        <v>1343</v>
      </c>
      <c r="FI204" s="55">
        <v>2</v>
      </c>
      <c r="FJ204" s="55">
        <v>1000</v>
      </c>
      <c r="FK204" s="55" t="s">
        <v>1249</v>
      </c>
      <c r="FL204" s="55">
        <v>0.32</v>
      </c>
      <c r="IW204" s="55">
        <v>197</v>
      </c>
      <c r="IX204" s="55" t="s">
        <v>1250</v>
      </c>
      <c r="IY204" s="55" t="s">
        <v>1995</v>
      </c>
      <c r="IZ204" s="55" t="s">
        <v>1487</v>
      </c>
      <c r="JA204" s="55">
        <v>350</v>
      </c>
      <c r="JW204" s="12">
        <v>197</v>
      </c>
      <c r="JX204" s="12" t="s">
        <v>1020</v>
      </c>
      <c r="JY204" s="12" t="s">
        <v>2206</v>
      </c>
      <c r="KA204" s="12">
        <v>197</v>
      </c>
      <c r="KB204" s="12" t="s">
        <v>3114</v>
      </c>
      <c r="KC204" s="12">
        <v>0.4</v>
      </c>
      <c r="PS204" s="12" t="s">
        <v>3143</v>
      </c>
      <c r="QU204" s="13" t="s">
        <v>3000</v>
      </c>
      <c r="QV204" s="13">
        <v>3</v>
      </c>
      <c r="SD204" s="13" t="s">
        <v>3143</v>
      </c>
    </row>
    <row r="205" ht="14.25" customHeight="1" outlineLevel="1" spans="7:498">
      <c r="G205" s="55">
        <v>198</v>
      </c>
      <c r="H205" s="55" t="s">
        <v>1313</v>
      </c>
      <c r="I205" s="55" t="s">
        <v>1470</v>
      </c>
      <c r="J205" s="55" t="s">
        <v>2338</v>
      </c>
      <c r="K205" s="55" t="s">
        <v>1249</v>
      </c>
      <c r="L205" s="56">
        <v>0.525</v>
      </c>
      <c r="X205" s="55">
        <v>198</v>
      </c>
      <c r="Y205" s="55" t="s">
        <v>1250</v>
      </c>
      <c r="Z205" s="55" t="s">
        <v>1708</v>
      </c>
      <c r="AA205" s="55">
        <v>1</v>
      </c>
      <c r="AB205" s="55">
        <v>0.15</v>
      </c>
      <c r="AD205" s="12">
        <v>198</v>
      </c>
      <c r="AE205" s="12" t="s">
        <v>3144</v>
      </c>
      <c r="AF205" s="12" t="s">
        <v>2697</v>
      </c>
      <c r="AG205" s="12" t="s">
        <v>1669</v>
      </c>
      <c r="AH205" s="12" t="s">
        <v>2078</v>
      </c>
      <c r="AX205" s="55">
        <v>198</v>
      </c>
      <c r="AY205" s="55" t="s">
        <v>1313</v>
      </c>
      <c r="AZ205" s="55" t="s">
        <v>1251</v>
      </c>
      <c r="BA205" s="55">
        <v>44</v>
      </c>
      <c r="BB205" s="55">
        <v>44</v>
      </c>
      <c r="BC205" s="55" t="s">
        <v>1249</v>
      </c>
      <c r="BD205" s="55">
        <v>1.15</v>
      </c>
      <c r="DN205" s="55">
        <v>198</v>
      </c>
      <c r="DO205" s="55" t="s">
        <v>42</v>
      </c>
      <c r="DP205" s="55" t="s">
        <v>1259</v>
      </c>
      <c r="DQ205" s="55" t="s">
        <v>1260</v>
      </c>
      <c r="DR205" s="55" t="s">
        <v>1261</v>
      </c>
      <c r="DS205" s="55">
        <v>33302</v>
      </c>
      <c r="DT205" s="55">
        <v>10000</v>
      </c>
      <c r="DU205" s="55" t="s">
        <v>1249</v>
      </c>
      <c r="DV205" s="55">
        <v>1</v>
      </c>
      <c r="EM205" s="55">
        <v>198</v>
      </c>
      <c r="EN205" s="55" t="s">
        <v>2052</v>
      </c>
      <c r="EO205" s="55" t="s">
        <v>1251</v>
      </c>
      <c r="EP205" s="55">
        <v>6</v>
      </c>
      <c r="EQ205" s="55">
        <v>614</v>
      </c>
      <c r="ER205" s="55">
        <v>652</v>
      </c>
      <c r="ES205" s="55" t="s">
        <v>1258</v>
      </c>
      <c r="ET205" s="55">
        <v>1.4</v>
      </c>
      <c r="EV205" s="55">
        <v>198</v>
      </c>
      <c r="EW205" s="55" t="s">
        <v>42</v>
      </c>
      <c r="EX205" s="55" t="s">
        <v>2048</v>
      </c>
      <c r="EY205" s="55">
        <v>2</v>
      </c>
      <c r="EZ205" s="55">
        <v>1995</v>
      </c>
      <c r="FA205" s="55">
        <v>2999</v>
      </c>
      <c r="FB205" s="55" t="s">
        <v>1361</v>
      </c>
      <c r="FC205" s="55" t="s">
        <v>1249</v>
      </c>
      <c r="FD205" s="55">
        <v>2.55</v>
      </c>
      <c r="FF205" s="55">
        <v>198</v>
      </c>
      <c r="FG205" s="55" t="s">
        <v>42</v>
      </c>
      <c r="FH205" s="55" t="s">
        <v>1343</v>
      </c>
      <c r="FI205" s="55">
        <v>2</v>
      </c>
      <c r="FJ205" s="55">
        <v>2500</v>
      </c>
      <c r="FK205" s="55" t="s">
        <v>1249</v>
      </c>
      <c r="FL205" s="55">
        <v>0.3</v>
      </c>
      <c r="IW205" s="55">
        <v>198</v>
      </c>
      <c r="IX205" s="55" t="s">
        <v>1250</v>
      </c>
      <c r="IY205" s="55" t="s">
        <v>1995</v>
      </c>
      <c r="IZ205" s="55" t="s">
        <v>1529</v>
      </c>
      <c r="JA205" s="55">
        <v>350</v>
      </c>
      <c r="JW205" s="12">
        <v>198</v>
      </c>
      <c r="JX205" s="12" t="s">
        <v>1020</v>
      </c>
      <c r="JY205" s="12" t="s">
        <v>1461</v>
      </c>
      <c r="KA205" s="12">
        <v>198</v>
      </c>
      <c r="KB205" s="12" t="s">
        <v>2992</v>
      </c>
      <c r="KC205" s="12">
        <v>0.3</v>
      </c>
      <c r="PS205" s="12" t="s">
        <v>3145</v>
      </c>
      <c r="QU205" s="13" t="s">
        <v>3003</v>
      </c>
      <c r="QV205" s="13">
        <v>3</v>
      </c>
      <c r="SD205" s="13" t="s">
        <v>3145</v>
      </c>
    </row>
    <row r="206" ht="14.25" customHeight="1" outlineLevel="1" spans="7:498">
      <c r="G206" s="55">
        <v>199</v>
      </c>
      <c r="H206" s="55" t="s">
        <v>1313</v>
      </c>
      <c r="I206" s="55" t="s">
        <v>1470</v>
      </c>
      <c r="J206" s="55" t="s">
        <v>2354</v>
      </c>
      <c r="K206" s="55" t="s">
        <v>1249</v>
      </c>
      <c r="L206" s="56">
        <v>0.4725</v>
      </c>
      <c r="X206" s="55">
        <v>199</v>
      </c>
      <c r="Y206" s="55" t="s">
        <v>1250</v>
      </c>
      <c r="Z206" s="55" t="s">
        <v>1708</v>
      </c>
      <c r="AA206" s="55">
        <v>2</v>
      </c>
      <c r="AB206" s="55">
        <v>0.15</v>
      </c>
      <c r="AD206" s="12">
        <v>199</v>
      </c>
      <c r="AE206" s="12" t="s">
        <v>1261</v>
      </c>
      <c r="AF206" s="12" t="s">
        <v>1955</v>
      </c>
      <c r="AG206" s="12" t="s">
        <v>1517</v>
      </c>
      <c r="AH206" s="12" t="s">
        <v>2368</v>
      </c>
      <c r="AX206" s="55">
        <v>199</v>
      </c>
      <c r="AY206" s="55" t="s">
        <v>1313</v>
      </c>
      <c r="AZ206" s="55" t="s">
        <v>1251</v>
      </c>
      <c r="BA206" s="55">
        <v>45</v>
      </c>
      <c r="BB206" s="55">
        <v>45</v>
      </c>
      <c r="BC206" s="55" t="s">
        <v>1249</v>
      </c>
      <c r="BD206" s="55">
        <v>1.15</v>
      </c>
      <c r="DN206" s="55">
        <v>199</v>
      </c>
      <c r="DO206" s="55" t="s">
        <v>42</v>
      </c>
      <c r="DP206" s="55" t="s">
        <v>1259</v>
      </c>
      <c r="DQ206" s="55" t="s">
        <v>1260</v>
      </c>
      <c r="DR206" s="55" t="s">
        <v>1261</v>
      </c>
      <c r="DS206" s="55">
        <v>33303</v>
      </c>
      <c r="DT206" s="55">
        <v>10000</v>
      </c>
      <c r="DU206" s="55" t="s">
        <v>1249</v>
      </c>
      <c r="DV206" s="55">
        <v>1</v>
      </c>
      <c r="EM206" s="55">
        <v>199</v>
      </c>
      <c r="EN206" s="55" t="s">
        <v>2052</v>
      </c>
      <c r="EO206" s="55" t="s">
        <v>1251</v>
      </c>
      <c r="EP206" s="55">
        <v>6</v>
      </c>
      <c r="EQ206" s="55">
        <v>549</v>
      </c>
      <c r="ER206" s="55">
        <v>613</v>
      </c>
      <c r="ES206" s="55" t="s">
        <v>1258</v>
      </c>
      <c r="ET206" s="55">
        <v>1.7</v>
      </c>
      <c r="EV206" s="55">
        <v>199</v>
      </c>
      <c r="EW206" s="55" t="s">
        <v>42</v>
      </c>
      <c r="EX206" s="55" t="s">
        <v>2048</v>
      </c>
      <c r="EY206" s="55">
        <v>3</v>
      </c>
      <c r="EZ206" s="55">
        <v>0</v>
      </c>
      <c r="FA206" s="55">
        <v>1994</v>
      </c>
      <c r="FB206" s="55" t="s">
        <v>1361</v>
      </c>
      <c r="FC206" s="55" t="s">
        <v>1249</v>
      </c>
      <c r="FD206" s="55">
        <v>2.5</v>
      </c>
      <c r="FF206" s="55">
        <v>199</v>
      </c>
      <c r="FG206" s="55" t="s">
        <v>42</v>
      </c>
      <c r="FH206" s="55" t="s">
        <v>1343</v>
      </c>
      <c r="FI206" s="55">
        <v>2</v>
      </c>
      <c r="FJ206" s="55">
        <v>5000</v>
      </c>
      <c r="FK206" s="55" t="s">
        <v>1249</v>
      </c>
      <c r="FL206" s="55">
        <v>0.3</v>
      </c>
      <c r="IW206" s="55">
        <v>199</v>
      </c>
      <c r="IX206" s="55" t="s">
        <v>1250</v>
      </c>
      <c r="IY206" s="55" t="s">
        <v>1995</v>
      </c>
      <c r="IZ206" s="55" t="s">
        <v>1567</v>
      </c>
      <c r="JA206" s="55">
        <v>350</v>
      </c>
      <c r="JW206" s="12">
        <v>199</v>
      </c>
      <c r="JX206" s="12" t="s">
        <v>1020</v>
      </c>
      <c r="JY206" s="12" t="s">
        <v>2240</v>
      </c>
      <c r="KA206" s="12">
        <v>199</v>
      </c>
      <c r="KB206" s="12" t="s">
        <v>3022</v>
      </c>
      <c r="KC206" s="12">
        <v>0.45</v>
      </c>
      <c r="PS206" s="12" t="s">
        <v>3146</v>
      </c>
      <c r="QU206" s="13" t="s">
        <v>3005</v>
      </c>
      <c r="QV206" s="13">
        <v>3</v>
      </c>
      <c r="SD206" s="13" t="s">
        <v>3146</v>
      </c>
    </row>
    <row r="207" ht="14.25" customHeight="1" outlineLevel="1" spans="7:498">
      <c r="G207" s="55">
        <v>200</v>
      </c>
      <c r="H207" s="55" t="s">
        <v>1313</v>
      </c>
      <c r="I207" s="55" t="s">
        <v>1667</v>
      </c>
      <c r="J207" s="55" t="s">
        <v>2368</v>
      </c>
      <c r="K207" s="55" t="s">
        <v>1249</v>
      </c>
      <c r="L207" s="56">
        <v>0.3675</v>
      </c>
      <c r="X207" s="55">
        <v>200</v>
      </c>
      <c r="Y207" s="55" t="s">
        <v>1250</v>
      </c>
      <c r="Z207" s="55" t="s">
        <v>1708</v>
      </c>
      <c r="AA207" s="55">
        <v>3</v>
      </c>
      <c r="AB207" s="55">
        <v>0.15</v>
      </c>
      <c r="AD207" s="12">
        <v>200</v>
      </c>
      <c r="AE207" s="12" t="s">
        <v>3147</v>
      </c>
      <c r="AF207" s="12" t="s">
        <v>2697</v>
      </c>
      <c r="AG207" s="12" t="s">
        <v>1669</v>
      </c>
      <c r="AH207" s="12" t="s">
        <v>2078</v>
      </c>
      <c r="AX207" s="55">
        <v>200</v>
      </c>
      <c r="AY207" s="55" t="s">
        <v>1313</v>
      </c>
      <c r="AZ207" s="55" t="s">
        <v>1251</v>
      </c>
      <c r="BA207" s="55">
        <v>46</v>
      </c>
      <c r="BB207" s="55">
        <v>46</v>
      </c>
      <c r="BC207" s="55" t="s">
        <v>1249</v>
      </c>
      <c r="BD207" s="55">
        <v>1.15</v>
      </c>
      <c r="DN207" s="55">
        <v>200</v>
      </c>
      <c r="DO207" s="55" t="s">
        <v>42</v>
      </c>
      <c r="DP207" s="55" t="s">
        <v>1259</v>
      </c>
      <c r="DQ207" s="55" t="s">
        <v>1260</v>
      </c>
      <c r="DR207" s="55" t="s">
        <v>1261</v>
      </c>
      <c r="DS207" s="55">
        <v>33307</v>
      </c>
      <c r="DT207" s="55">
        <v>10000</v>
      </c>
      <c r="DU207" s="55" t="s">
        <v>1249</v>
      </c>
      <c r="DV207" s="55">
        <v>1</v>
      </c>
      <c r="EM207" s="55">
        <v>200</v>
      </c>
      <c r="EN207" s="55" t="s">
        <v>2052</v>
      </c>
      <c r="EO207" s="55" t="s">
        <v>1251</v>
      </c>
      <c r="EP207" s="55" t="s">
        <v>2031</v>
      </c>
      <c r="EQ207" s="55">
        <v>-1</v>
      </c>
      <c r="ER207" s="55">
        <v>-1</v>
      </c>
      <c r="ES207" s="55" t="s">
        <v>1258</v>
      </c>
      <c r="ET207" s="55">
        <v>1.42</v>
      </c>
      <c r="EV207" s="55">
        <v>200</v>
      </c>
      <c r="EW207" s="55" t="s">
        <v>42</v>
      </c>
      <c r="EX207" s="55" t="s">
        <v>2048</v>
      </c>
      <c r="EY207" s="55">
        <v>3</v>
      </c>
      <c r="EZ207" s="55">
        <v>1995</v>
      </c>
      <c r="FA207" s="55">
        <v>2999</v>
      </c>
      <c r="FB207" s="55" t="s">
        <v>1361</v>
      </c>
      <c r="FC207" s="55" t="s">
        <v>1249</v>
      </c>
      <c r="FD207" s="55">
        <v>2.55</v>
      </c>
      <c r="FF207" s="55">
        <v>200</v>
      </c>
      <c r="FG207" s="55" t="s">
        <v>42</v>
      </c>
      <c r="FH207" s="55" t="s">
        <v>1343</v>
      </c>
      <c r="FI207" s="55">
        <v>2</v>
      </c>
      <c r="FJ207" s="55">
        <v>10000</v>
      </c>
      <c r="FK207" s="55" t="s">
        <v>1249</v>
      </c>
      <c r="FL207" s="55">
        <v>0.3</v>
      </c>
      <c r="IW207" s="55">
        <v>200</v>
      </c>
      <c r="IX207" s="55" t="s">
        <v>1250</v>
      </c>
      <c r="IY207" s="55" t="s">
        <v>1995</v>
      </c>
      <c r="IZ207" s="55" t="s">
        <v>1870</v>
      </c>
      <c r="JA207" s="55">
        <v>350</v>
      </c>
      <c r="JW207" s="12">
        <v>200</v>
      </c>
      <c r="JX207" s="12" t="s">
        <v>1020</v>
      </c>
      <c r="JY207" s="12" t="s">
        <v>2258</v>
      </c>
      <c r="KA207" s="12">
        <v>200</v>
      </c>
      <c r="KB207" s="12" t="s">
        <v>3005</v>
      </c>
      <c r="KC207" s="12">
        <v>0.45</v>
      </c>
      <c r="PS207" s="12" t="s">
        <v>3148</v>
      </c>
      <c r="QU207" s="13" t="s">
        <v>3007</v>
      </c>
      <c r="QV207" s="13">
        <v>3</v>
      </c>
      <c r="SD207" s="13" t="s">
        <v>3148</v>
      </c>
    </row>
    <row r="208" ht="14.25" customHeight="1" outlineLevel="1" spans="7:498">
      <c r="G208" s="55">
        <v>201</v>
      </c>
      <c r="H208" s="55" t="s">
        <v>1313</v>
      </c>
      <c r="I208" s="55" t="s">
        <v>1554</v>
      </c>
      <c r="J208" s="55" t="s">
        <v>2385</v>
      </c>
      <c r="K208" s="55" t="s">
        <v>1249</v>
      </c>
      <c r="L208" s="56">
        <v>0.3675</v>
      </c>
      <c r="X208" s="55">
        <v>201</v>
      </c>
      <c r="Y208" s="55" t="s">
        <v>1250</v>
      </c>
      <c r="Z208" s="55" t="s">
        <v>1708</v>
      </c>
      <c r="AA208" s="55">
        <v>4</v>
      </c>
      <c r="AB208" s="55">
        <v>0.15</v>
      </c>
      <c r="AD208" s="12">
        <v>201</v>
      </c>
      <c r="AE208" s="12" t="s">
        <v>1261</v>
      </c>
      <c r="AF208" s="12" t="s">
        <v>2747</v>
      </c>
      <c r="AG208" s="12" t="s">
        <v>1517</v>
      </c>
      <c r="AH208" s="12" t="s">
        <v>2368</v>
      </c>
      <c r="AX208" s="55">
        <v>201</v>
      </c>
      <c r="AY208" s="55" t="s">
        <v>1313</v>
      </c>
      <c r="AZ208" s="55" t="s">
        <v>1251</v>
      </c>
      <c r="BA208" s="55">
        <v>47</v>
      </c>
      <c r="BB208" s="55">
        <v>47</v>
      </c>
      <c r="BC208" s="55" t="s">
        <v>1249</v>
      </c>
      <c r="BD208" s="55">
        <v>1.15</v>
      </c>
      <c r="DN208" s="55">
        <v>201</v>
      </c>
      <c r="DO208" s="55" t="s">
        <v>42</v>
      </c>
      <c r="DP208" s="55" t="s">
        <v>1259</v>
      </c>
      <c r="DQ208" s="55" t="s">
        <v>1260</v>
      </c>
      <c r="DR208" s="55" t="s">
        <v>1261</v>
      </c>
      <c r="DS208" s="55">
        <v>33310</v>
      </c>
      <c r="DT208" s="55">
        <v>10000</v>
      </c>
      <c r="DU208" s="55" t="s">
        <v>1249</v>
      </c>
      <c r="DV208" s="55">
        <v>1</v>
      </c>
      <c r="EM208" s="55">
        <v>201</v>
      </c>
      <c r="EN208" s="55" t="s">
        <v>2052</v>
      </c>
      <c r="EO208" s="55" t="s">
        <v>1251</v>
      </c>
      <c r="EP208" s="55" t="s">
        <v>2051</v>
      </c>
      <c r="EQ208" s="55">
        <v>-1</v>
      </c>
      <c r="ER208" s="55">
        <v>-1</v>
      </c>
      <c r="ES208" s="55" t="s">
        <v>1258</v>
      </c>
      <c r="ET208" s="55">
        <v>1.42</v>
      </c>
      <c r="EV208" s="55">
        <v>201</v>
      </c>
      <c r="EW208" s="55" t="s">
        <v>42</v>
      </c>
      <c r="EX208" s="55" t="s">
        <v>2048</v>
      </c>
      <c r="EY208" s="55">
        <v>4</v>
      </c>
      <c r="EZ208" s="55">
        <v>0</v>
      </c>
      <c r="FA208" s="55">
        <v>1994</v>
      </c>
      <c r="FB208" s="55" t="s">
        <v>1361</v>
      </c>
      <c r="FC208" s="55" t="s">
        <v>1249</v>
      </c>
      <c r="FD208" s="55">
        <v>2.5</v>
      </c>
      <c r="FF208" s="55">
        <v>201</v>
      </c>
      <c r="FG208" s="55" t="s">
        <v>42</v>
      </c>
      <c r="FH208" s="55" t="s">
        <v>1343</v>
      </c>
      <c r="FI208" s="55">
        <v>2</v>
      </c>
      <c r="FJ208" s="55">
        <v>25000</v>
      </c>
      <c r="FK208" s="55" t="s">
        <v>1249</v>
      </c>
      <c r="FL208" s="55">
        <v>0.3</v>
      </c>
      <c r="IW208" s="55">
        <v>201</v>
      </c>
      <c r="IX208" s="55" t="s">
        <v>1250</v>
      </c>
      <c r="IY208" s="55" t="s">
        <v>1995</v>
      </c>
      <c r="IZ208" s="55" t="s">
        <v>1893</v>
      </c>
      <c r="JA208" s="55">
        <v>350</v>
      </c>
      <c r="JW208" s="12">
        <v>201</v>
      </c>
      <c r="JX208" s="12" t="s">
        <v>1020</v>
      </c>
      <c r="JY208" s="12" t="s">
        <v>2280</v>
      </c>
      <c r="KA208" s="12">
        <v>201</v>
      </c>
      <c r="KB208" s="12" t="s">
        <v>3063</v>
      </c>
      <c r="KC208" s="12">
        <v>0.45</v>
      </c>
      <c r="PS208" s="12" t="s">
        <v>3149</v>
      </c>
      <c r="QU208" s="13" t="s">
        <v>2982</v>
      </c>
      <c r="QV208" s="13">
        <v>3</v>
      </c>
      <c r="SD208" s="13" t="s">
        <v>3149</v>
      </c>
    </row>
    <row r="209" ht="14.25" customHeight="1" outlineLevel="1" spans="7:498">
      <c r="G209" s="55">
        <v>202</v>
      </c>
      <c r="H209" s="55" t="s">
        <v>1313</v>
      </c>
      <c r="I209" s="55" t="s">
        <v>1595</v>
      </c>
      <c r="J209" s="55" t="s">
        <v>2401</v>
      </c>
      <c r="K209" s="55" t="s">
        <v>1249</v>
      </c>
      <c r="L209" s="56">
        <v>0.546</v>
      </c>
      <c r="X209" s="55">
        <v>202</v>
      </c>
      <c r="Y209" s="55" t="s">
        <v>1250</v>
      </c>
      <c r="Z209" s="55" t="s">
        <v>1708</v>
      </c>
      <c r="AA209" s="55">
        <v>5</v>
      </c>
      <c r="AB209" s="55">
        <v>0.15</v>
      </c>
      <c r="AD209" s="12">
        <v>202</v>
      </c>
      <c r="AE209" s="12" t="s">
        <v>3150</v>
      </c>
      <c r="AF209" s="12" t="s">
        <v>2697</v>
      </c>
      <c r="AG209" s="12" t="s">
        <v>1669</v>
      </c>
      <c r="AH209" s="12" t="s">
        <v>2078</v>
      </c>
      <c r="AX209" s="55">
        <v>202</v>
      </c>
      <c r="AY209" s="55" t="s">
        <v>1313</v>
      </c>
      <c r="AZ209" s="55" t="s">
        <v>1251</v>
      </c>
      <c r="BA209" s="55">
        <v>48</v>
      </c>
      <c r="BB209" s="55">
        <v>48</v>
      </c>
      <c r="BC209" s="55" t="s">
        <v>1249</v>
      </c>
      <c r="BD209" s="55">
        <v>1.15</v>
      </c>
      <c r="DN209" s="55">
        <v>202</v>
      </c>
      <c r="DO209" s="55" t="s">
        <v>42</v>
      </c>
      <c r="DP209" s="55" t="s">
        <v>1259</v>
      </c>
      <c r="DQ209" s="55" t="s">
        <v>1260</v>
      </c>
      <c r="DR209" s="55" t="s">
        <v>1261</v>
      </c>
      <c r="DS209" s="55">
        <v>33318</v>
      </c>
      <c r="DT209" s="55">
        <v>10000</v>
      </c>
      <c r="DU209" s="55" t="s">
        <v>1249</v>
      </c>
      <c r="DV209" s="55">
        <v>1</v>
      </c>
      <c r="EM209" s="55">
        <v>202</v>
      </c>
      <c r="EN209" s="55" t="s">
        <v>2052</v>
      </c>
      <c r="EO209" s="55" t="s">
        <v>1251</v>
      </c>
      <c r="EP209" s="55" t="s">
        <v>2076</v>
      </c>
      <c r="EQ209" s="55">
        <v>-1</v>
      </c>
      <c r="ER209" s="55">
        <v>-1</v>
      </c>
      <c r="ES209" s="55" t="s">
        <v>1258</v>
      </c>
      <c r="ET209" s="55">
        <v>1.42</v>
      </c>
      <c r="EV209" s="55">
        <v>202</v>
      </c>
      <c r="EW209" s="55" t="s">
        <v>42</v>
      </c>
      <c r="EX209" s="55" t="s">
        <v>2048</v>
      </c>
      <c r="EY209" s="55">
        <v>4</v>
      </c>
      <c r="EZ209" s="55">
        <v>1995</v>
      </c>
      <c r="FA209" s="55">
        <v>2999</v>
      </c>
      <c r="FB209" s="55" t="s">
        <v>1361</v>
      </c>
      <c r="FC209" s="55" t="s">
        <v>1249</v>
      </c>
      <c r="FD209" s="55">
        <v>2.63</v>
      </c>
      <c r="FF209" s="55">
        <v>202</v>
      </c>
      <c r="FG209" s="55" t="s">
        <v>42</v>
      </c>
      <c r="FH209" s="55" t="s">
        <v>1343</v>
      </c>
      <c r="FI209" s="55">
        <v>2</v>
      </c>
      <c r="FJ209" s="55">
        <v>50000</v>
      </c>
      <c r="FK209" s="55" t="s">
        <v>1249</v>
      </c>
      <c r="FL209" s="55">
        <v>0.3</v>
      </c>
      <c r="IW209" s="55">
        <v>202</v>
      </c>
      <c r="IX209" s="55" t="s">
        <v>1250</v>
      </c>
      <c r="IY209" s="55" t="s">
        <v>1995</v>
      </c>
      <c r="IZ209" s="55" t="s">
        <v>1917</v>
      </c>
      <c r="JA209" s="55">
        <v>350</v>
      </c>
      <c r="JW209" s="12">
        <v>202</v>
      </c>
      <c r="JX209" s="12" t="s">
        <v>1020</v>
      </c>
      <c r="JY209" s="12" t="s">
        <v>1591</v>
      </c>
      <c r="KA209" s="12">
        <v>202</v>
      </c>
      <c r="KB209" s="12" t="s">
        <v>3151</v>
      </c>
      <c r="KC209" s="12">
        <v>0.45</v>
      </c>
      <c r="PS209" s="12" t="s">
        <v>3152</v>
      </c>
      <c r="QU209" s="13" t="s">
        <v>2054</v>
      </c>
      <c r="QV209" s="13">
        <v>3</v>
      </c>
      <c r="SD209" s="13" t="s">
        <v>3152</v>
      </c>
    </row>
    <row r="210" ht="14.25" customHeight="1" outlineLevel="1" spans="7:498">
      <c r="G210" s="55">
        <v>203</v>
      </c>
      <c r="H210" s="55" t="s">
        <v>1313</v>
      </c>
      <c r="I210" s="55" t="s">
        <v>1595</v>
      </c>
      <c r="J210" s="55" t="s">
        <v>2417</v>
      </c>
      <c r="K210" s="55" t="s">
        <v>1249</v>
      </c>
      <c r="L210" s="56">
        <v>0.468</v>
      </c>
      <c r="X210" s="55">
        <v>203</v>
      </c>
      <c r="Y210" s="55" t="s">
        <v>1250</v>
      </c>
      <c r="Z210" s="55" t="s">
        <v>1708</v>
      </c>
      <c r="AA210" s="55">
        <v>6</v>
      </c>
      <c r="AB210" s="55">
        <v>0.15</v>
      </c>
      <c r="AD210" s="12">
        <v>203</v>
      </c>
      <c r="AE210" s="12" t="s">
        <v>1261</v>
      </c>
      <c r="AF210" s="12" t="s">
        <v>2818</v>
      </c>
      <c r="AG210" s="12" t="s">
        <v>1517</v>
      </c>
      <c r="AH210" s="12" t="s">
        <v>2368</v>
      </c>
      <c r="AX210" s="55">
        <v>203</v>
      </c>
      <c r="AY210" s="55" t="s">
        <v>1313</v>
      </c>
      <c r="AZ210" s="55" t="s">
        <v>1251</v>
      </c>
      <c r="BA210" s="55">
        <v>49</v>
      </c>
      <c r="BB210" s="55">
        <v>49</v>
      </c>
      <c r="BC210" s="55" t="s">
        <v>1249</v>
      </c>
      <c r="BD210" s="55">
        <v>1.15</v>
      </c>
      <c r="DN210" s="55">
        <v>203</v>
      </c>
      <c r="DO210" s="55" t="s">
        <v>42</v>
      </c>
      <c r="DP210" s="55" t="s">
        <v>1259</v>
      </c>
      <c r="DQ210" s="55" t="s">
        <v>1260</v>
      </c>
      <c r="DR210" s="55" t="s">
        <v>1261</v>
      </c>
      <c r="DS210" s="55">
        <v>33320</v>
      </c>
      <c r="DT210" s="55">
        <v>10000</v>
      </c>
      <c r="DU210" s="55" t="s">
        <v>1249</v>
      </c>
      <c r="DV210" s="55">
        <v>1</v>
      </c>
      <c r="EM210" s="55">
        <v>203</v>
      </c>
      <c r="EN210" s="55" t="s">
        <v>2052</v>
      </c>
      <c r="EO210" s="55" t="s">
        <v>1251</v>
      </c>
      <c r="EP210" s="55" t="s">
        <v>2093</v>
      </c>
      <c r="EQ210" s="55">
        <v>-1</v>
      </c>
      <c r="ER210" s="55">
        <v>-1</v>
      </c>
      <c r="ES210" s="55" t="s">
        <v>1258</v>
      </c>
      <c r="ET210" s="55">
        <v>1.42</v>
      </c>
      <c r="EV210" s="55">
        <v>203</v>
      </c>
      <c r="EW210" s="55" t="s">
        <v>42</v>
      </c>
      <c r="EX210" s="55" t="s">
        <v>2048</v>
      </c>
      <c r="EY210" s="55">
        <v>5</v>
      </c>
      <c r="EZ210" s="55">
        <v>0</v>
      </c>
      <c r="FA210" s="55">
        <v>1994</v>
      </c>
      <c r="FB210" s="55" t="s">
        <v>1361</v>
      </c>
      <c r="FC210" s="55" t="s">
        <v>1249</v>
      </c>
      <c r="FD210" s="55">
        <v>2.5</v>
      </c>
      <c r="FF210" s="55">
        <v>203</v>
      </c>
      <c r="FG210" s="55" t="s">
        <v>42</v>
      </c>
      <c r="FH210" s="55" t="s">
        <v>1343</v>
      </c>
      <c r="FI210" s="55">
        <v>2</v>
      </c>
      <c r="FJ210" s="55">
        <v>80000</v>
      </c>
      <c r="FK210" s="55" t="s">
        <v>1249</v>
      </c>
      <c r="FL210" s="55">
        <v>0.3</v>
      </c>
      <c r="IW210" s="55">
        <v>203</v>
      </c>
      <c r="IX210" s="55" t="s">
        <v>1250</v>
      </c>
      <c r="IY210" s="55" t="s">
        <v>1995</v>
      </c>
      <c r="IZ210" s="55" t="s">
        <v>1943</v>
      </c>
      <c r="JA210" s="55">
        <v>350</v>
      </c>
      <c r="JW210" s="12">
        <v>203</v>
      </c>
      <c r="JX210" s="12" t="s">
        <v>1020</v>
      </c>
      <c r="JY210" s="12" t="s">
        <v>1747</v>
      </c>
      <c r="KA210" s="12">
        <v>203</v>
      </c>
      <c r="KB210" s="12" t="s">
        <v>3153</v>
      </c>
      <c r="KC210" s="12">
        <v>0.45</v>
      </c>
      <c r="PS210" s="12" t="s">
        <v>1915</v>
      </c>
      <c r="QU210" s="13" t="s">
        <v>2647</v>
      </c>
      <c r="QV210" s="13">
        <v>3</v>
      </c>
      <c r="SD210" s="13" t="s">
        <v>1915</v>
      </c>
    </row>
    <row r="211" ht="14.25" customHeight="1" outlineLevel="1" spans="7:498">
      <c r="G211" s="55">
        <v>204</v>
      </c>
      <c r="H211" s="55" t="s">
        <v>1313</v>
      </c>
      <c r="I211" s="55" t="s">
        <v>1595</v>
      </c>
      <c r="J211" s="55" t="s">
        <v>2433</v>
      </c>
      <c r="K211" s="55" t="s">
        <v>1249</v>
      </c>
      <c r="L211" s="56">
        <v>0.546</v>
      </c>
      <c r="X211" s="55">
        <v>204</v>
      </c>
      <c r="Y211" s="55" t="s">
        <v>1250</v>
      </c>
      <c r="Z211" s="55" t="s">
        <v>1708</v>
      </c>
      <c r="AA211" s="55">
        <v>7</v>
      </c>
      <c r="AB211" s="55">
        <v>0.15</v>
      </c>
      <c r="AD211" s="12">
        <v>204</v>
      </c>
      <c r="AE211" s="12" t="s">
        <v>3154</v>
      </c>
      <c r="AF211" s="12" t="s">
        <v>2697</v>
      </c>
      <c r="AG211" s="12" t="s">
        <v>1669</v>
      </c>
      <c r="AH211" s="12" t="s">
        <v>2660</v>
      </c>
      <c r="AX211" s="55">
        <v>204</v>
      </c>
      <c r="AY211" s="55" t="s">
        <v>1313</v>
      </c>
      <c r="AZ211" s="55" t="s">
        <v>1251</v>
      </c>
      <c r="BA211" s="55">
        <v>50</v>
      </c>
      <c r="BB211" s="55">
        <v>50</v>
      </c>
      <c r="BC211" s="55" t="s">
        <v>1249</v>
      </c>
      <c r="BD211" s="55">
        <v>1.15</v>
      </c>
      <c r="DN211" s="55">
        <v>204</v>
      </c>
      <c r="DO211" s="55" t="s">
        <v>42</v>
      </c>
      <c r="DP211" s="55" t="s">
        <v>1259</v>
      </c>
      <c r="DQ211" s="55" t="s">
        <v>1260</v>
      </c>
      <c r="DR211" s="55" t="s">
        <v>1261</v>
      </c>
      <c r="DS211" s="55">
        <v>33329</v>
      </c>
      <c r="DT211" s="55">
        <v>10000</v>
      </c>
      <c r="DU211" s="55" t="s">
        <v>1249</v>
      </c>
      <c r="DV211" s="55">
        <v>1</v>
      </c>
      <c r="EM211" s="55">
        <v>204</v>
      </c>
      <c r="EN211" s="55" t="s">
        <v>2052</v>
      </c>
      <c r="EO211" s="55" t="s">
        <v>1251</v>
      </c>
      <c r="EP211" s="55" t="s">
        <v>2116</v>
      </c>
      <c r="EQ211" s="55">
        <v>-1</v>
      </c>
      <c r="ER211" s="55">
        <v>-1</v>
      </c>
      <c r="ES211" s="55" t="s">
        <v>1258</v>
      </c>
      <c r="ET211" s="55">
        <v>1.42</v>
      </c>
      <c r="EV211" s="55">
        <v>204</v>
      </c>
      <c r="EW211" s="55" t="s">
        <v>42</v>
      </c>
      <c r="EX211" s="55" t="s">
        <v>2048</v>
      </c>
      <c r="EY211" s="55">
        <v>5</v>
      </c>
      <c r="EZ211" s="55">
        <v>1995</v>
      </c>
      <c r="FA211" s="55">
        <v>2999</v>
      </c>
      <c r="FB211" s="55" t="s">
        <v>1361</v>
      </c>
      <c r="FC211" s="55" t="s">
        <v>1249</v>
      </c>
      <c r="FD211" s="55">
        <v>2.5</v>
      </c>
      <c r="FF211" s="55">
        <v>204</v>
      </c>
      <c r="FG211" s="55" t="s">
        <v>42</v>
      </c>
      <c r="FH211" s="55" t="s">
        <v>1343</v>
      </c>
      <c r="FI211" s="55">
        <v>2</v>
      </c>
      <c r="FJ211" s="55">
        <v>130000</v>
      </c>
      <c r="FK211" s="55" t="s">
        <v>1249</v>
      </c>
      <c r="FL211" s="55">
        <v>0.3</v>
      </c>
      <c r="IW211" s="55">
        <v>204</v>
      </c>
      <c r="IX211" s="55" t="s">
        <v>1250</v>
      </c>
      <c r="IY211" s="55" t="s">
        <v>1995</v>
      </c>
      <c r="IZ211" s="55" t="s">
        <v>1968</v>
      </c>
      <c r="JA211" s="55">
        <v>350</v>
      </c>
      <c r="JW211" s="12">
        <v>204</v>
      </c>
      <c r="JX211" s="12" t="s">
        <v>1020</v>
      </c>
      <c r="JY211" s="12" t="s">
        <v>2322</v>
      </c>
      <c r="KA211" s="12">
        <v>204</v>
      </c>
      <c r="KB211" s="12" t="s">
        <v>3080</v>
      </c>
      <c r="KC211" s="12">
        <v>0.4</v>
      </c>
      <c r="PS211" s="12" t="s">
        <v>1957</v>
      </c>
      <c r="QU211" s="13" t="s">
        <v>2931</v>
      </c>
      <c r="QV211" s="13">
        <v>3</v>
      </c>
      <c r="SD211" s="13" t="s">
        <v>1957</v>
      </c>
    </row>
    <row r="212" ht="14.25" customHeight="1" outlineLevel="1" spans="7:498">
      <c r="G212" s="55">
        <v>205</v>
      </c>
      <c r="H212" s="55" t="s">
        <v>1313</v>
      </c>
      <c r="I212" s="55" t="s">
        <v>1595</v>
      </c>
      <c r="J212" s="55" t="s">
        <v>2446</v>
      </c>
      <c r="K212" s="55" t="s">
        <v>1249</v>
      </c>
      <c r="L212" s="56">
        <v>0.416</v>
      </c>
      <c r="X212" s="55">
        <v>205</v>
      </c>
      <c r="Y212" s="55" t="s">
        <v>1250</v>
      </c>
      <c r="Z212" s="55" t="s">
        <v>1708</v>
      </c>
      <c r="AA212" s="55">
        <v>8</v>
      </c>
      <c r="AB212" s="55">
        <v>0.15</v>
      </c>
      <c r="AD212" s="12">
        <v>205</v>
      </c>
      <c r="AE212" s="12" t="s">
        <v>1261</v>
      </c>
      <c r="AF212" s="12" t="s">
        <v>1007</v>
      </c>
      <c r="AG212" s="12" t="s">
        <v>1517</v>
      </c>
      <c r="AH212" s="12" t="s">
        <v>2368</v>
      </c>
      <c r="AX212" s="55">
        <v>205</v>
      </c>
      <c r="AY212" s="55" t="s">
        <v>1313</v>
      </c>
      <c r="AZ212" s="55" t="s">
        <v>1251</v>
      </c>
      <c r="BA212" s="55">
        <v>51</v>
      </c>
      <c r="BB212" s="55">
        <v>51</v>
      </c>
      <c r="BC212" s="55" t="s">
        <v>1249</v>
      </c>
      <c r="BD212" s="55">
        <v>1.2</v>
      </c>
      <c r="DN212" s="55">
        <v>205</v>
      </c>
      <c r="DO212" s="55" t="s">
        <v>42</v>
      </c>
      <c r="DP212" s="55" t="s">
        <v>1259</v>
      </c>
      <c r="DQ212" s="55" t="s">
        <v>1260</v>
      </c>
      <c r="DR212" s="55" t="s">
        <v>1261</v>
      </c>
      <c r="DS212" s="55">
        <v>33335</v>
      </c>
      <c r="DT212" s="55">
        <v>10000</v>
      </c>
      <c r="DU212" s="55" t="s">
        <v>1249</v>
      </c>
      <c r="DV212" s="55">
        <v>1</v>
      </c>
      <c r="EM212" s="55">
        <v>205</v>
      </c>
      <c r="EN212" s="55" t="s">
        <v>2052</v>
      </c>
      <c r="EO212" s="55" t="s">
        <v>1251</v>
      </c>
      <c r="EP212" s="55" t="s">
        <v>2140</v>
      </c>
      <c r="EQ212" s="55">
        <v>-1</v>
      </c>
      <c r="ER212" s="55">
        <v>-1</v>
      </c>
      <c r="ES212" s="55" t="s">
        <v>1258</v>
      </c>
      <c r="ET212" s="55">
        <v>1.41</v>
      </c>
      <c r="EV212" s="55">
        <v>205</v>
      </c>
      <c r="EW212" s="55" t="s">
        <v>42</v>
      </c>
      <c r="EX212" s="55" t="s">
        <v>2048</v>
      </c>
      <c r="EY212" s="55">
        <v>6</v>
      </c>
      <c r="EZ212" s="55">
        <v>0</v>
      </c>
      <c r="FA212" s="55">
        <v>1994</v>
      </c>
      <c r="FB212" s="55" t="s">
        <v>1361</v>
      </c>
      <c r="FC212" s="55" t="s">
        <v>1249</v>
      </c>
      <c r="FD212" s="55">
        <v>2.5</v>
      </c>
      <c r="FF212" s="55">
        <v>205</v>
      </c>
      <c r="FG212" s="55" t="s">
        <v>42</v>
      </c>
      <c r="FH212" s="55" t="s">
        <v>1343</v>
      </c>
      <c r="FI212" s="55">
        <v>2</v>
      </c>
      <c r="FJ212" s="55">
        <v>260000</v>
      </c>
      <c r="FK212" s="55" t="s">
        <v>1249</v>
      </c>
      <c r="FL212" s="55">
        <v>0.3</v>
      </c>
      <c r="IW212" s="55">
        <v>205</v>
      </c>
      <c r="IX212" s="55" t="s">
        <v>1250</v>
      </c>
      <c r="IY212" s="55" t="s">
        <v>1995</v>
      </c>
      <c r="IZ212" s="55" t="s">
        <v>1993</v>
      </c>
      <c r="JA212" s="55">
        <v>350</v>
      </c>
      <c r="JW212" s="12">
        <v>205</v>
      </c>
      <c r="JX212" s="12" t="s">
        <v>1020</v>
      </c>
      <c r="JY212" s="12" t="s">
        <v>2343</v>
      </c>
      <c r="KA212" s="12">
        <v>205</v>
      </c>
      <c r="KB212" s="12" t="s">
        <v>3155</v>
      </c>
      <c r="KC212" s="12">
        <v>0.4</v>
      </c>
      <c r="PS212" s="12" t="s">
        <v>2615</v>
      </c>
      <c r="QU212" s="13" t="s">
        <v>3039</v>
      </c>
      <c r="QV212" s="13">
        <v>3</v>
      </c>
      <c r="SD212" s="13" t="s">
        <v>2615</v>
      </c>
    </row>
    <row r="213" ht="14.25" customHeight="1" outlineLevel="1" spans="7:498">
      <c r="G213" s="55">
        <v>206</v>
      </c>
      <c r="H213" s="55" t="s">
        <v>1313</v>
      </c>
      <c r="I213" s="55" t="s">
        <v>1531</v>
      </c>
      <c r="J213" s="55" t="s">
        <v>2464</v>
      </c>
      <c r="K213" s="55" t="s">
        <v>1249</v>
      </c>
      <c r="L213" s="56">
        <v>0.441</v>
      </c>
      <c r="X213" s="55">
        <v>206</v>
      </c>
      <c r="Y213" s="55" t="s">
        <v>1250</v>
      </c>
      <c r="Z213" s="55" t="s">
        <v>1708</v>
      </c>
      <c r="AA213" s="55">
        <v>9</v>
      </c>
      <c r="AB213" s="55">
        <v>0.15</v>
      </c>
      <c r="AD213" s="12">
        <v>206</v>
      </c>
      <c r="AE213" s="12" t="s">
        <v>3156</v>
      </c>
      <c r="AF213" s="12" t="s">
        <v>2697</v>
      </c>
      <c r="AG213" s="12" t="s">
        <v>1669</v>
      </c>
      <c r="AH213" s="12" t="s">
        <v>2660</v>
      </c>
      <c r="AX213" s="55">
        <v>206</v>
      </c>
      <c r="AY213" s="55" t="s">
        <v>1313</v>
      </c>
      <c r="AZ213" s="55" t="s">
        <v>1251</v>
      </c>
      <c r="BA213" s="55">
        <v>52</v>
      </c>
      <c r="BB213" s="55">
        <v>52</v>
      </c>
      <c r="BC213" s="55" t="s">
        <v>1249</v>
      </c>
      <c r="BD213" s="55">
        <v>1.2</v>
      </c>
      <c r="DN213" s="55">
        <v>206</v>
      </c>
      <c r="DO213" s="55" t="s">
        <v>42</v>
      </c>
      <c r="DP213" s="55" t="s">
        <v>1259</v>
      </c>
      <c r="DQ213" s="55" t="s">
        <v>1260</v>
      </c>
      <c r="DR213" s="55" t="s">
        <v>1261</v>
      </c>
      <c r="DS213" s="55">
        <v>33336</v>
      </c>
      <c r="DT213" s="55">
        <v>10000</v>
      </c>
      <c r="DU213" s="55" t="s">
        <v>1249</v>
      </c>
      <c r="DV213" s="55">
        <v>1</v>
      </c>
      <c r="EM213" s="55">
        <v>206</v>
      </c>
      <c r="EN213" s="55" t="s">
        <v>2052</v>
      </c>
      <c r="EO213" s="55" t="s">
        <v>1251</v>
      </c>
      <c r="EP213" s="55" t="s">
        <v>2161</v>
      </c>
      <c r="EQ213" s="55">
        <v>-1</v>
      </c>
      <c r="ER213" s="55">
        <v>-1</v>
      </c>
      <c r="ES213" s="55" t="s">
        <v>1258</v>
      </c>
      <c r="ET213" s="55">
        <v>1.42</v>
      </c>
      <c r="EV213" s="55">
        <v>206</v>
      </c>
      <c r="EW213" s="55" t="s">
        <v>42</v>
      </c>
      <c r="EX213" s="55" t="s">
        <v>2048</v>
      </c>
      <c r="EY213" s="55">
        <v>6</v>
      </c>
      <c r="EZ213" s="55">
        <v>1995</v>
      </c>
      <c r="FA213" s="55">
        <v>2999</v>
      </c>
      <c r="FB213" s="55" t="s">
        <v>1361</v>
      </c>
      <c r="FC213" s="55" t="s">
        <v>1249</v>
      </c>
      <c r="FD213" s="55">
        <v>2.5</v>
      </c>
      <c r="FF213" s="55">
        <v>206</v>
      </c>
      <c r="FG213" s="55" t="s">
        <v>42</v>
      </c>
      <c r="FH213" s="55" t="s">
        <v>1343</v>
      </c>
      <c r="FI213" s="55">
        <v>2</v>
      </c>
      <c r="FJ213" s="55">
        <v>400000</v>
      </c>
      <c r="FK213" s="55" t="s">
        <v>1249</v>
      </c>
      <c r="FL213" s="55">
        <v>0.3</v>
      </c>
      <c r="IW213" s="55">
        <v>206</v>
      </c>
      <c r="IX213" s="55" t="s">
        <v>1250</v>
      </c>
      <c r="IY213" s="55" t="s">
        <v>1260</v>
      </c>
      <c r="IZ213" s="55" t="s">
        <v>1266</v>
      </c>
      <c r="JA213" s="55">
        <v>1000</v>
      </c>
      <c r="JW213" s="12">
        <v>206</v>
      </c>
      <c r="JX213" s="12" t="s">
        <v>1020</v>
      </c>
      <c r="JY213" s="12" t="s">
        <v>2357</v>
      </c>
      <c r="KA213" s="12">
        <v>206</v>
      </c>
      <c r="KB213" s="12" t="s">
        <v>3157</v>
      </c>
      <c r="KC213" s="12">
        <v>0.8</v>
      </c>
      <c r="PS213" s="12" t="s">
        <v>3158</v>
      </c>
      <c r="QU213" s="13" t="s">
        <v>3060</v>
      </c>
      <c r="QV213" s="13">
        <v>3</v>
      </c>
      <c r="SD213" s="13" t="s">
        <v>3158</v>
      </c>
    </row>
    <row r="214" ht="14.25" customHeight="1" outlineLevel="1" spans="7:498">
      <c r="G214" s="55">
        <v>207</v>
      </c>
      <c r="H214" s="55" t="s">
        <v>1313</v>
      </c>
      <c r="I214" s="55" t="s">
        <v>1531</v>
      </c>
      <c r="J214" s="55" t="s">
        <v>2481</v>
      </c>
      <c r="K214" s="55" t="s">
        <v>1249</v>
      </c>
      <c r="L214" s="55">
        <v>0.42</v>
      </c>
      <c r="X214" s="55">
        <v>207</v>
      </c>
      <c r="Y214" s="55" t="s">
        <v>1250</v>
      </c>
      <c r="Z214" s="55" t="s">
        <v>1708</v>
      </c>
      <c r="AA214" s="55">
        <v>10</v>
      </c>
      <c r="AB214" s="55">
        <v>0.15</v>
      </c>
      <c r="AD214" s="12">
        <v>207</v>
      </c>
      <c r="AE214" s="12" t="s">
        <v>1261</v>
      </c>
      <c r="AF214" s="12" t="s">
        <v>635</v>
      </c>
      <c r="AG214" s="12" t="s">
        <v>1556</v>
      </c>
      <c r="AH214" s="12" t="s">
        <v>2493</v>
      </c>
      <c r="AX214" s="55">
        <v>207</v>
      </c>
      <c r="AY214" s="55" t="s">
        <v>1313</v>
      </c>
      <c r="AZ214" s="55" t="s">
        <v>1251</v>
      </c>
      <c r="BA214" s="55">
        <v>53</v>
      </c>
      <c r="BB214" s="55">
        <v>53</v>
      </c>
      <c r="BC214" s="55" t="s">
        <v>1249</v>
      </c>
      <c r="BD214" s="55">
        <v>1.2</v>
      </c>
      <c r="DN214" s="55">
        <v>207</v>
      </c>
      <c r="DO214" s="55" t="s">
        <v>42</v>
      </c>
      <c r="DP214" s="55" t="s">
        <v>1259</v>
      </c>
      <c r="DQ214" s="55" t="s">
        <v>1260</v>
      </c>
      <c r="DR214" s="55" t="s">
        <v>1261</v>
      </c>
      <c r="DS214" s="55">
        <v>33337</v>
      </c>
      <c r="DT214" s="55">
        <v>10000</v>
      </c>
      <c r="DU214" s="55" t="s">
        <v>1249</v>
      </c>
      <c r="DV214" s="55">
        <v>1</v>
      </c>
      <c r="EM214" s="55">
        <v>207</v>
      </c>
      <c r="EN214" s="55" t="s">
        <v>2052</v>
      </c>
      <c r="EO214" s="55" t="s">
        <v>1515</v>
      </c>
      <c r="EP214" s="55" t="s">
        <v>161</v>
      </c>
      <c r="EQ214" s="55">
        <v>-1</v>
      </c>
      <c r="ER214" s="55">
        <v>-1</v>
      </c>
      <c r="ES214" s="55" t="s">
        <v>1258</v>
      </c>
      <c r="ET214" s="55">
        <v>0</v>
      </c>
      <c r="EV214" s="55">
        <v>207</v>
      </c>
      <c r="EW214" s="55" t="s">
        <v>42</v>
      </c>
      <c r="EX214" s="55" t="s">
        <v>2048</v>
      </c>
      <c r="EY214" s="55">
        <v>7</v>
      </c>
      <c r="EZ214" s="55">
        <v>0</v>
      </c>
      <c r="FA214" s="55">
        <v>1994</v>
      </c>
      <c r="FB214" s="55" t="s">
        <v>1361</v>
      </c>
      <c r="FC214" s="55" t="s">
        <v>1249</v>
      </c>
      <c r="FD214" s="55">
        <v>2.5</v>
      </c>
      <c r="FF214" s="55">
        <v>207</v>
      </c>
      <c r="FG214" s="55" t="s">
        <v>42</v>
      </c>
      <c r="FH214" s="55" t="s">
        <v>1343</v>
      </c>
      <c r="FI214" s="55">
        <v>2</v>
      </c>
      <c r="FJ214" s="55">
        <v>530000</v>
      </c>
      <c r="FK214" s="55" t="s">
        <v>1249</v>
      </c>
      <c r="FL214" s="55">
        <v>0.3</v>
      </c>
      <c r="IW214" s="55">
        <v>207</v>
      </c>
      <c r="IX214" s="55" t="s">
        <v>1250</v>
      </c>
      <c r="IY214" s="55" t="s">
        <v>1260</v>
      </c>
      <c r="IZ214" s="55" t="s">
        <v>1314</v>
      </c>
      <c r="JA214" s="55">
        <v>1000</v>
      </c>
      <c r="JW214" s="12">
        <v>207</v>
      </c>
      <c r="JX214" s="12" t="s">
        <v>1020</v>
      </c>
      <c r="JY214" s="12" t="s">
        <v>2371</v>
      </c>
      <c r="KA214" s="12">
        <v>207</v>
      </c>
      <c r="KB214" s="12" t="s">
        <v>3159</v>
      </c>
      <c r="KC214" s="12">
        <v>0.8</v>
      </c>
      <c r="PS214" s="12" t="s">
        <v>3160</v>
      </c>
      <c r="QU214" s="13" t="s">
        <v>3063</v>
      </c>
      <c r="QV214" s="13">
        <v>3</v>
      </c>
      <c r="SD214" s="13" t="s">
        <v>3160</v>
      </c>
    </row>
    <row r="215" ht="14.25" customHeight="1" outlineLevel="1" spans="7:498">
      <c r="G215" s="55">
        <v>208</v>
      </c>
      <c r="H215" s="55" t="s">
        <v>1313</v>
      </c>
      <c r="I215" s="55" t="s">
        <v>1701</v>
      </c>
      <c r="J215" s="55" t="s">
        <v>2493</v>
      </c>
      <c r="K215" s="55" t="s">
        <v>1249</v>
      </c>
      <c r="L215" s="55">
        <v>0.42</v>
      </c>
      <c r="X215" s="55">
        <v>208</v>
      </c>
      <c r="Y215" s="55" t="s">
        <v>1250</v>
      </c>
      <c r="Z215" s="55" t="s">
        <v>1708</v>
      </c>
      <c r="AA215" s="55">
        <v>11</v>
      </c>
      <c r="AB215" s="55">
        <v>0.15</v>
      </c>
      <c r="AD215" s="12">
        <v>208</v>
      </c>
      <c r="AE215" s="12" t="s">
        <v>3161</v>
      </c>
      <c r="AF215" s="12" t="s">
        <v>2697</v>
      </c>
      <c r="AG215" s="12" t="s">
        <v>1669</v>
      </c>
      <c r="AH215" s="12" t="s">
        <v>2660</v>
      </c>
      <c r="AX215" s="55">
        <v>208</v>
      </c>
      <c r="AY215" s="55" t="s">
        <v>1313</v>
      </c>
      <c r="AZ215" s="55" t="s">
        <v>1251</v>
      </c>
      <c r="BA215" s="55">
        <v>54</v>
      </c>
      <c r="BB215" s="55">
        <v>54</v>
      </c>
      <c r="BC215" s="55" t="s">
        <v>1249</v>
      </c>
      <c r="BD215" s="55">
        <v>1.2</v>
      </c>
      <c r="DN215" s="55">
        <v>208</v>
      </c>
      <c r="DO215" s="55" t="s">
        <v>42</v>
      </c>
      <c r="DP215" s="55" t="s">
        <v>1259</v>
      </c>
      <c r="DQ215" s="55" t="s">
        <v>1260</v>
      </c>
      <c r="DR215" s="55" t="s">
        <v>1261</v>
      </c>
      <c r="DS215" s="55">
        <v>33338</v>
      </c>
      <c r="DT215" s="55">
        <v>10000</v>
      </c>
      <c r="DU215" s="55" t="s">
        <v>1249</v>
      </c>
      <c r="DV215" s="55">
        <v>1</v>
      </c>
      <c r="EM215" s="55">
        <v>208</v>
      </c>
      <c r="EN215" s="55" t="s">
        <v>2052</v>
      </c>
      <c r="EO215" s="55" t="s">
        <v>1729</v>
      </c>
      <c r="EP215" s="55" t="s">
        <v>161</v>
      </c>
      <c r="EQ215" s="55">
        <v>-1</v>
      </c>
      <c r="ER215" s="55">
        <v>-1</v>
      </c>
      <c r="ES215" s="55" t="s">
        <v>1258</v>
      </c>
      <c r="ET215" s="55">
        <v>0</v>
      </c>
      <c r="EV215" s="55">
        <v>208</v>
      </c>
      <c r="EW215" s="55" t="s">
        <v>42</v>
      </c>
      <c r="EX215" s="55" t="s">
        <v>2048</v>
      </c>
      <c r="EY215" s="55">
        <v>7</v>
      </c>
      <c r="EZ215" s="55">
        <v>1995</v>
      </c>
      <c r="FA215" s="55">
        <v>2999</v>
      </c>
      <c r="FB215" s="55" t="s">
        <v>1361</v>
      </c>
      <c r="FC215" s="55" t="s">
        <v>1249</v>
      </c>
      <c r="FD215" s="55">
        <v>2.5</v>
      </c>
      <c r="FF215" s="55">
        <v>208</v>
      </c>
      <c r="FG215" s="55" t="s">
        <v>42</v>
      </c>
      <c r="FH215" s="55" t="s">
        <v>1343</v>
      </c>
      <c r="FI215" s="55">
        <v>2</v>
      </c>
      <c r="FJ215" s="55">
        <v>540000</v>
      </c>
      <c r="FK215" s="55" t="s">
        <v>1249</v>
      </c>
      <c r="FL215" s="55">
        <v>0.3</v>
      </c>
      <c r="IW215" s="55">
        <v>208</v>
      </c>
      <c r="IX215" s="55" t="s">
        <v>1250</v>
      </c>
      <c r="IY215" s="55" t="s">
        <v>1260</v>
      </c>
      <c r="IZ215" s="55" t="s">
        <v>1362</v>
      </c>
      <c r="JA215" s="55">
        <v>1000</v>
      </c>
      <c r="JW215" s="12">
        <v>208</v>
      </c>
      <c r="JX215" s="12" t="s">
        <v>1020</v>
      </c>
      <c r="JY215" s="12" t="s">
        <v>2389</v>
      </c>
      <c r="KA215" s="12">
        <v>208</v>
      </c>
      <c r="KB215" s="12" t="s">
        <v>3162</v>
      </c>
      <c r="KC215" s="12">
        <v>0.8</v>
      </c>
      <c r="PS215" s="12" t="s">
        <v>3006</v>
      </c>
      <c r="QU215" s="13" t="s">
        <v>3065</v>
      </c>
      <c r="QV215" s="13">
        <v>3</v>
      </c>
      <c r="SD215" s="13" t="s">
        <v>3006</v>
      </c>
    </row>
    <row r="216" ht="14.25" customHeight="1" outlineLevel="1" spans="7:498">
      <c r="G216" s="55">
        <v>209</v>
      </c>
      <c r="H216" s="55" t="s">
        <v>1313</v>
      </c>
      <c r="I216" s="55" t="s">
        <v>1756</v>
      </c>
      <c r="J216" s="55" t="s">
        <v>2162</v>
      </c>
      <c r="K216" s="55" t="s">
        <v>1249</v>
      </c>
      <c r="L216" s="55">
        <v>0.31</v>
      </c>
      <c r="X216" s="55">
        <v>209</v>
      </c>
      <c r="Y216" s="55" t="s">
        <v>1250</v>
      </c>
      <c r="Z216" s="55" t="s">
        <v>1708</v>
      </c>
      <c r="AA216" s="55">
        <v>12</v>
      </c>
      <c r="AB216" s="55">
        <v>0.15</v>
      </c>
      <c r="AD216" s="12">
        <v>209</v>
      </c>
      <c r="AE216" s="12" t="s">
        <v>1261</v>
      </c>
      <c r="AF216" s="12" t="s">
        <v>1325</v>
      </c>
      <c r="AG216" s="12" t="s">
        <v>1556</v>
      </c>
      <c r="AH216" s="12" t="s">
        <v>2493</v>
      </c>
      <c r="AX216" s="55">
        <v>209</v>
      </c>
      <c r="AY216" s="55" t="s">
        <v>1313</v>
      </c>
      <c r="AZ216" s="55" t="s">
        <v>1251</v>
      </c>
      <c r="BA216" s="55">
        <v>55</v>
      </c>
      <c r="BB216" s="55">
        <v>55</v>
      </c>
      <c r="BC216" s="55" t="s">
        <v>1249</v>
      </c>
      <c r="BD216" s="55">
        <v>1.2</v>
      </c>
      <c r="DN216" s="55">
        <v>209</v>
      </c>
      <c r="DO216" s="55" t="s">
        <v>42</v>
      </c>
      <c r="DP216" s="55" t="s">
        <v>1259</v>
      </c>
      <c r="DQ216" s="55" t="s">
        <v>1260</v>
      </c>
      <c r="DR216" s="55" t="s">
        <v>1261</v>
      </c>
      <c r="DS216" s="55">
        <v>33339</v>
      </c>
      <c r="DT216" s="55">
        <v>10000</v>
      </c>
      <c r="DU216" s="55" t="s">
        <v>1249</v>
      </c>
      <c r="DV216" s="55">
        <v>1</v>
      </c>
      <c r="EM216" s="55">
        <v>209</v>
      </c>
      <c r="EN216" s="55" t="s">
        <v>2052</v>
      </c>
      <c r="EO216" s="55" t="s">
        <v>1410</v>
      </c>
      <c r="EP216" s="55" t="s">
        <v>161</v>
      </c>
      <c r="EQ216" s="55">
        <v>-1</v>
      </c>
      <c r="ER216" s="55">
        <v>-1</v>
      </c>
      <c r="ES216" s="55" t="s">
        <v>1258</v>
      </c>
      <c r="ET216" s="55">
        <v>0</v>
      </c>
      <c r="EV216" s="55">
        <v>209</v>
      </c>
      <c r="EW216" s="55" t="s">
        <v>42</v>
      </c>
      <c r="EX216" s="55" t="s">
        <v>2048</v>
      </c>
      <c r="EY216" s="55">
        <v>8</v>
      </c>
      <c r="EZ216" s="55">
        <v>0</v>
      </c>
      <c r="FA216" s="55">
        <v>1994</v>
      </c>
      <c r="FB216" s="55" t="s">
        <v>1262</v>
      </c>
      <c r="FC216" s="55" t="s">
        <v>1249</v>
      </c>
      <c r="FD216" s="55">
        <v>0</v>
      </c>
      <c r="FF216" s="55">
        <v>209</v>
      </c>
      <c r="FG216" s="55" t="s">
        <v>42</v>
      </c>
      <c r="FH216" s="55" t="s">
        <v>1343</v>
      </c>
      <c r="FI216" s="55">
        <v>3</v>
      </c>
      <c r="FJ216" s="55">
        <v>0</v>
      </c>
      <c r="FK216" s="55" t="s">
        <v>1249</v>
      </c>
      <c r="FL216" s="55">
        <v>0.33</v>
      </c>
      <c r="IW216" s="55">
        <v>209</v>
      </c>
      <c r="IX216" s="55" t="s">
        <v>1250</v>
      </c>
      <c r="IY216" s="55" t="s">
        <v>1260</v>
      </c>
      <c r="IZ216" s="55" t="s">
        <v>1407</v>
      </c>
      <c r="JA216" s="55">
        <v>1000</v>
      </c>
      <c r="JW216" s="12">
        <v>209</v>
      </c>
      <c r="JX216" s="12" t="s">
        <v>1020</v>
      </c>
      <c r="JY216" s="12" t="s">
        <v>2403</v>
      </c>
      <c r="KA216" s="12">
        <v>209</v>
      </c>
      <c r="KB216" s="12" t="s">
        <v>1233</v>
      </c>
      <c r="KC216" s="12">
        <v>0.8</v>
      </c>
      <c r="PS216" s="12" t="s">
        <v>3163</v>
      </c>
      <c r="QU216" s="13" t="s">
        <v>3068</v>
      </c>
      <c r="QV216" s="13">
        <v>3</v>
      </c>
      <c r="SD216" s="13" t="s">
        <v>3163</v>
      </c>
    </row>
    <row r="217" ht="14.25" customHeight="1" outlineLevel="1" spans="7:498">
      <c r="G217" s="55">
        <v>210</v>
      </c>
      <c r="H217" s="55" t="s">
        <v>1313</v>
      </c>
      <c r="I217" s="55" t="s">
        <v>1756</v>
      </c>
      <c r="J217" s="55" t="s">
        <v>2526</v>
      </c>
      <c r="K217" s="55" t="s">
        <v>1249</v>
      </c>
      <c r="L217" s="55">
        <v>0.31</v>
      </c>
      <c r="X217" s="55">
        <v>210</v>
      </c>
      <c r="Y217" s="55" t="s">
        <v>1250</v>
      </c>
      <c r="Z217" s="55" t="s">
        <v>1708</v>
      </c>
      <c r="AA217" s="55">
        <v>13</v>
      </c>
      <c r="AB217" s="55">
        <v>0.15</v>
      </c>
      <c r="AD217" s="12">
        <v>210</v>
      </c>
      <c r="AE217" s="12" t="s">
        <v>1261</v>
      </c>
      <c r="AF217" s="12" t="s">
        <v>778</v>
      </c>
      <c r="AG217" s="12" t="s">
        <v>1882</v>
      </c>
      <c r="AH217" s="12" t="s">
        <v>3072</v>
      </c>
      <c r="AX217" s="55">
        <v>210</v>
      </c>
      <c r="AY217" s="55" t="s">
        <v>1313</v>
      </c>
      <c r="AZ217" s="55" t="s">
        <v>1251</v>
      </c>
      <c r="BA217" s="55">
        <v>56</v>
      </c>
      <c r="BB217" s="55">
        <v>56</v>
      </c>
      <c r="BC217" s="55" t="s">
        <v>1249</v>
      </c>
      <c r="BD217" s="55">
        <v>1.2</v>
      </c>
      <c r="DN217" s="55">
        <v>210</v>
      </c>
      <c r="DO217" s="55" t="s">
        <v>42</v>
      </c>
      <c r="DP217" s="55" t="s">
        <v>1259</v>
      </c>
      <c r="DQ217" s="55" t="s">
        <v>1260</v>
      </c>
      <c r="DR217" s="55" t="s">
        <v>1261</v>
      </c>
      <c r="DS217" s="55">
        <v>33340</v>
      </c>
      <c r="DT217" s="55">
        <v>10000</v>
      </c>
      <c r="DU217" s="55" t="s">
        <v>1249</v>
      </c>
      <c r="DV217" s="55">
        <v>1</v>
      </c>
      <c r="EM217" s="55">
        <v>210</v>
      </c>
      <c r="EN217" s="55" t="s">
        <v>2052</v>
      </c>
      <c r="EO217" s="55" t="s">
        <v>1810</v>
      </c>
      <c r="EP217" s="55" t="s">
        <v>161</v>
      </c>
      <c r="EQ217" s="55">
        <v>-1</v>
      </c>
      <c r="ER217" s="55">
        <v>-1</v>
      </c>
      <c r="ES217" s="55" t="s">
        <v>1258</v>
      </c>
      <c r="ET217" s="55">
        <v>0</v>
      </c>
      <c r="EV217" s="55">
        <v>210</v>
      </c>
      <c r="EW217" s="55" t="s">
        <v>42</v>
      </c>
      <c r="EX217" s="55" t="s">
        <v>2048</v>
      </c>
      <c r="EY217" s="55">
        <v>8</v>
      </c>
      <c r="EZ217" s="55">
        <v>1995</v>
      </c>
      <c r="FA217" s="55">
        <v>2999</v>
      </c>
      <c r="FB217" s="55" t="s">
        <v>1262</v>
      </c>
      <c r="FC217" s="55" t="s">
        <v>1249</v>
      </c>
      <c r="FD217" s="55">
        <v>0</v>
      </c>
      <c r="FF217" s="55">
        <v>210</v>
      </c>
      <c r="FG217" s="55" t="s">
        <v>42</v>
      </c>
      <c r="FH217" s="55" t="s">
        <v>1343</v>
      </c>
      <c r="FI217" s="55">
        <v>3</v>
      </c>
      <c r="FJ217" s="55">
        <v>1000</v>
      </c>
      <c r="FK217" s="55" t="s">
        <v>1249</v>
      </c>
      <c r="FL217" s="55">
        <v>0.32</v>
      </c>
      <c r="IW217" s="55">
        <v>210</v>
      </c>
      <c r="IX217" s="55" t="s">
        <v>1250</v>
      </c>
      <c r="IY217" s="55" t="s">
        <v>1260</v>
      </c>
      <c r="IZ217" s="55" t="s">
        <v>1447</v>
      </c>
      <c r="JA217" s="55">
        <v>1000</v>
      </c>
      <c r="JW217" s="12">
        <v>210</v>
      </c>
      <c r="JX217" s="12" t="s">
        <v>1020</v>
      </c>
      <c r="JY217" s="12" t="s">
        <v>2422</v>
      </c>
      <c r="KA217" s="12">
        <v>210</v>
      </c>
      <c r="KB217" s="12" t="s">
        <v>1596</v>
      </c>
      <c r="KC217" s="12">
        <v>0.7</v>
      </c>
      <c r="PS217" s="12" t="s">
        <v>3164</v>
      </c>
      <c r="QU217" s="13" t="s">
        <v>2078</v>
      </c>
      <c r="QV217" s="13">
        <v>3</v>
      </c>
      <c r="SD217" s="13" t="s">
        <v>3164</v>
      </c>
    </row>
    <row r="218" ht="14.25" customHeight="1" outlineLevel="1" spans="7:498">
      <c r="G218" s="55">
        <v>211</v>
      </c>
      <c r="H218" s="55" t="s">
        <v>1313</v>
      </c>
      <c r="I218" s="55" t="s">
        <v>1756</v>
      </c>
      <c r="J218" s="55" t="s">
        <v>2542</v>
      </c>
      <c r="K218" s="55" t="s">
        <v>1249</v>
      </c>
      <c r="L218" s="56">
        <v>0.525</v>
      </c>
      <c r="X218" s="55">
        <v>211</v>
      </c>
      <c r="Y218" s="55" t="s">
        <v>1250</v>
      </c>
      <c r="Z218" s="55" t="s">
        <v>1708</v>
      </c>
      <c r="AA218" s="55">
        <v>14</v>
      </c>
      <c r="AB218" s="55">
        <v>0.15</v>
      </c>
      <c r="AD218" s="12">
        <v>211</v>
      </c>
      <c r="AE218" s="12" t="s">
        <v>1261</v>
      </c>
      <c r="AF218" s="12" t="s">
        <v>1650</v>
      </c>
      <c r="AG218" s="12" t="s">
        <v>1556</v>
      </c>
      <c r="AH218" s="12" t="s">
        <v>2493</v>
      </c>
      <c r="AX218" s="55">
        <v>211</v>
      </c>
      <c r="AY218" s="55" t="s">
        <v>1313</v>
      </c>
      <c r="AZ218" s="55" t="s">
        <v>1251</v>
      </c>
      <c r="BA218" s="55">
        <v>57</v>
      </c>
      <c r="BB218" s="55">
        <v>57</v>
      </c>
      <c r="BC218" s="55" t="s">
        <v>1249</v>
      </c>
      <c r="BD218" s="55">
        <v>1.2</v>
      </c>
      <c r="DN218" s="55">
        <v>211</v>
      </c>
      <c r="DO218" s="55" t="s">
        <v>42</v>
      </c>
      <c r="DP218" s="55" t="s">
        <v>1259</v>
      </c>
      <c r="DQ218" s="55" t="s">
        <v>1260</v>
      </c>
      <c r="DR218" s="55" t="s">
        <v>1261</v>
      </c>
      <c r="DS218" s="55">
        <v>33345</v>
      </c>
      <c r="DT218" s="55">
        <v>10000</v>
      </c>
      <c r="DU218" s="55" t="s">
        <v>1249</v>
      </c>
      <c r="DV218" s="55">
        <v>1</v>
      </c>
      <c r="EM218" s="55">
        <v>211</v>
      </c>
      <c r="EN218" s="55" t="s">
        <v>2053</v>
      </c>
      <c r="EO218" s="55" t="s">
        <v>1251</v>
      </c>
      <c r="EP218" s="55">
        <v>1</v>
      </c>
      <c r="EQ218" s="55">
        <v>835</v>
      </c>
      <c r="ER218" s="55">
        <v>997</v>
      </c>
      <c r="ES218" s="55" t="s">
        <v>1258</v>
      </c>
      <c r="ET218" s="55">
        <v>0.75</v>
      </c>
      <c r="EV218" s="55">
        <v>211</v>
      </c>
      <c r="EW218" s="55" t="s">
        <v>42</v>
      </c>
      <c r="EX218" s="55" t="s">
        <v>1944</v>
      </c>
      <c r="EY218" s="55">
        <v>1</v>
      </c>
      <c r="EZ218" s="55">
        <v>0</v>
      </c>
      <c r="FA218" s="55">
        <v>1994</v>
      </c>
      <c r="FB218" s="55" t="s">
        <v>1262</v>
      </c>
      <c r="FC218" s="55" t="s">
        <v>1249</v>
      </c>
      <c r="FD218" s="55">
        <v>0</v>
      </c>
      <c r="FF218" s="55">
        <v>211</v>
      </c>
      <c r="FG218" s="55" t="s">
        <v>42</v>
      </c>
      <c r="FH218" s="55" t="s">
        <v>1343</v>
      </c>
      <c r="FI218" s="55">
        <v>3</v>
      </c>
      <c r="FJ218" s="55">
        <v>2500</v>
      </c>
      <c r="FK218" s="55" t="s">
        <v>1249</v>
      </c>
      <c r="FL218" s="55">
        <v>0.3</v>
      </c>
      <c r="IW218" s="55">
        <v>211</v>
      </c>
      <c r="IX218" s="55" t="s">
        <v>1250</v>
      </c>
      <c r="IY218" s="55" t="s">
        <v>1260</v>
      </c>
      <c r="IZ218" s="55" t="s">
        <v>1487</v>
      </c>
      <c r="JA218" s="55">
        <v>1000</v>
      </c>
      <c r="JW218" s="12">
        <v>211</v>
      </c>
      <c r="JX218" s="12" t="s">
        <v>1020</v>
      </c>
      <c r="JY218" s="12" t="s">
        <v>2434</v>
      </c>
      <c r="KA218" s="12">
        <v>211</v>
      </c>
      <c r="KB218" s="12" t="s">
        <v>1839</v>
      </c>
      <c r="KC218" s="12">
        <v>2.45</v>
      </c>
      <c r="PS218" s="12" t="s">
        <v>3103</v>
      </c>
      <c r="QU218" s="13" t="s">
        <v>2660</v>
      </c>
      <c r="QV218" s="13">
        <v>3</v>
      </c>
      <c r="SD218" s="13" t="s">
        <v>3103</v>
      </c>
    </row>
    <row r="219" ht="14.25" customHeight="1" outlineLevel="1" spans="7:498">
      <c r="G219" s="55">
        <v>212</v>
      </c>
      <c r="H219" s="55" t="s">
        <v>1313</v>
      </c>
      <c r="I219" s="55" t="s">
        <v>1410</v>
      </c>
      <c r="J219" s="55" t="s">
        <v>2559</v>
      </c>
      <c r="K219" s="55" t="s">
        <v>1249</v>
      </c>
      <c r="L219" s="55">
        <v>0.21</v>
      </c>
      <c r="X219" s="55">
        <v>212</v>
      </c>
      <c r="Y219" s="55" t="s">
        <v>1250</v>
      </c>
      <c r="Z219" s="55" t="s">
        <v>1708</v>
      </c>
      <c r="AA219" s="55">
        <v>15</v>
      </c>
      <c r="AB219" s="55">
        <v>0.15</v>
      </c>
      <c r="AD219" s="12">
        <v>212</v>
      </c>
      <c r="AE219" s="12" t="s">
        <v>1261</v>
      </c>
      <c r="AF219" s="12" t="s">
        <v>1430</v>
      </c>
      <c r="AG219" s="12" t="s">
        <v>1882</v>
      </c>
      <c r="AH219" s="12" t="s">
        <v>3072</v>
      </c>
      <c r="AX219" s="55">
        <v>212</v>
      </c>
      <c r="AY219" s="55" t="s">
        <v>1313</v>
      </c>
      <c r="AZ219" s="55" t="s">
        <v>1251</v>
      </c>
      <c r="BA219" s="55">
        <v>58</v>
      </c>
      <c r="BB219" s="55">
        <v>58</v>
      </c>
      <c r="BC219" s="55" t="s">
        <v>1249</v>
      </c>
      <c r="BD219" s="55">
        <v>1.2</v>
      </c>
      <c r="DN219" s="55">
        <v>212</v>
      </c>
      <c r="DO219" s="55" t="s">
        <v>42</v>
      </c>
      <c r="DP219" s="55" t="s">
        <v>1259</v>
      </c>
      <c r="DQ219" s="55" t="s">
        <v>1260</v>
      </c>
      <c r="DR219" s="55" t="s">
        <v>1261</v>
      </c>
      <c r="DS219" s="55">
        <v>33346</v>
      </c>
      <c r="DT219" s="55">
        <v>10000</v>
      </c>
      <c r="DU219" s="55" t="s">
        <v>1249</v>
      </c>
      <c r="DV219" s="55">
        <v>1</v>
      </c>
      <c r="EM219" s="55">
        <v>212</v>
      </c>
      <c r="EN219" s="55" t="s">
        <v>2053</v>
      </c>
      <c r="EO219" s="55" t="s">
        <v>1251</v>
      </c>
      <c r="EP219" s="55">
        <v>1</v>
      </c>
      <c r="EQ219" s="55">
        <v>799</v>
      </c>
      <c r="ER219" s="55">
        <v>834</v>
      </c>
      <c r="ES219" s="55" t="s">
        <v>1258</v>
      </c>
      <c r="ET219" s="55">
        <v>0.8</v>
      </c>
      <c r="EV219" s="55">
        <v>212</v>
      </c>
      <c r="EW219" s="55" t="s">
        <v>42</v>
      </c>
      <c r="EX219" s="55" t="s">
        <v>1944</v>
      </c>
      <c r="EY219" s="55">
        <v>1</v>
      </c>
      <c r="EZ219" s="55">
        <v>1995</v>
      </c>
      <c r="FA219" s="55">
        <v>2999</v>
      </c>
      <c r="FB219" s="55" t="s">
        <v>1262</v>
      </c>
      <c r="FC219" s="55" t="s">
        <v>1249</v>
      </c>
      <c r="FD219" s="55">
        <v>0</v>
      </c>
      <c r="FF219" s="55">
        <v>212</v>
      </c>
      <c r="FG219" s="55" t="s">
        <v>42</v>
      </c>
      <c r="FH219" s="55" t="s">
        <v>1343</v>
      </c>
      <c r="FI219" s="55">
        <v>3</v>
      </c>
      <c r="FJ219" s="55">
        <v>5000</v>
      </c>
      <c r="FK219" s="55" t="s">
        <v>1249</v>
      </c>
      <c r="FL219" s="55">
        <v>0.3</v>
      </c>
      <c r="IW219" s="55">
        <v>212</v>
      </c>
      <c r="IX219" s="55" t="s">
        <v>1250</v>
      </c>
      <c r="IY219" s="55" t="s">
        <v>1260</v>
      </c>
      <c r="IZ219" s="55" t="s">
        <v>1529</v>
      </c>
      <c r="JA219" s="55">
        <v>1000</v>
      </c>
      <c r="JW219" s="12">
        <v>212</v>
      </c>
      <c r="JX219" s="12" t="s">
        <v>1020</v>
      </c>
      <c r="JY219" s="12" t="s">
        <v>2449</v>
      </c>
      <c r="KA219" s="12">
        <v>212</v>
      </c>
      <c r="KB219" s="12" t="s">
        <v>1914</v>
      </c>
      <c r="KC219" s="12">
        <v>0.8</v>
      </c>
      <c r="PS219" s="12" t="s">
        <v>3165</v>
      </c>
      <c r="QU219" s="13" t="s">
        <v>2936</v>
      </c>
      <c r="QV219" s="13">
        <v>3</v>
      </c>
      <c r="SD219" s="13" t="s">
        <v>3165</v>
      </c>
    </row>
    <row r="220" ht="14.25" customHeight="1" outlineLevel="1" spans="7:498">
      <c r="G220" s="55">
        <v>213</v>
      </c>
      <c r="H220" s="55" t="s">
        <v>1313</v>
      </c>
      <c r="I220" s="55" t="s">
        <v>1410</v>
      </c>
      <c r="J220" s="55" t="s">
        <v>2576</v>
      </c>
      <c r="K220" s="55" t="s">
        <v>1249</v>
      </c>
      <c r="L220" s="55">
        <v>0.21</v>
      </c>
      <c r="X220" s="55">
        <v>213</v>
      </c>
      <c r="Y220" s="55" t="s">
        <v>1250</v>
      </c>
      <c r="Z220" s="55" t="s">
        <v>1708</v>
      </c>
      <c r="AA220" s="55">
        <v>16</v>
      </c>
      <c r="AB220" s="55">
        <v>0.15</v>
      </c>
      <c r="AD220" s="12">
        <v>213</v>
      </c>
      <c r="AE220" s="12" t="s">
        <v>1261</v>
      </c>
      <c r="AF220" s="12" t="s">
        <v>1876</v>
      </c>
      <c r="AG220" s="12" t="s">
        <v>1556</v>
      </c>
      <c r="AH220" s="12" t="s">
        <v>2493</v>
      </c>
      <c r="AX220" s="55">
        <v>213</v>
      </c>
      <c r="AY220" s="55" t="s">
        <v>1313</v>
      </c>
      <c r="AZ220" s="55" t="s">
        <v>1251</v>
      </c>
      <c r="BA220" s="55">
        <v>59</v>
      </c>
      <c r="BB220" s="55">
        <v>59</v>
      </c>
      <c r="BC220" s="55" t="s">
        <v>1249</v>
      </c>
      <c r="BD220" s="55">
        <v>1.2</v>
      </c>
      <c r="DN220" s="55">
        <v>213</v>
      </c>
      <c r="DO220" s="55" t="s">
        <v>42</v>
      </c>
      <c r="DP220" s="55" t="s">
        <v>1259</v>
      </c>
      <c r="DQ220" s="55" t="s">
        <v>1260</v>
      </c>
      <c r="DR220" s="55" t="s">
        <v>1261</v>
      </c>
      <c r="DS220" s="55">
        <v>33348</v>
      </c>
      <c r="DT220" s="55">
        <v>10000</v>
      </c>
      <c r="DU220" s="55" t="s">
        <v>1249</v>
      </c>
      <c r="DV220" s="55">
        <v>1</v>
      </c>
      <c r="EM220" s="55">
        <v>213</v>
      </c>
      <c r="EN220" s="55" t="s">
        <v>2053</v>
      </c>
      <c r="EO220" s="55" t="s">
        <v>1251</v>
      </c>
      <c r="EP220" s="55">
        <v>1</v>
      </c>
      <c r="EQ220" s="55">
        <v>769</v>
      </c>
      <c r="ER220" s="55">
        <v>798</v>
      </c>
      <c r="ES220" s="55" t="s">
        <v>1258</v>
      </c>
      <c r="ET220" s="55">
        <v>0.85</v>
      </c>
      <c r="EV220" s="55">
        <v>213</v>
      </c>
      <c r="EW220" s="55" t="s">
        <v>42</v>
      </c>
      <c r="EX220" s="55" t="s">
        <v>2012</v>
      </c>
      <c r="EY220" s="55">
        <v>1</v>
      </c>
      <c r="EZ220" s="55">
        <v>0</v>
      </c>
      <c r="FA220" s="55">
        <v>1994</v>
      </c>
      <c r="FB220" s="55" t="s">
        <v>1262</v>
      </c>
      <c r="FC220" s="55" t="s">
        <v>1249</v>
      </c>
      <c r="FD220" s="55">
        <v>0</v>
      </c>
      <c r="FF220" s="55">
        <v>213</v>
      </c>
      <c r="FG220" s="55" t="s">
        <v>42</v>
      </c>
      <c r="FH220" s="55" t="s">
        <v>1343</v>
      </c>
      <c r="FI220" s="55">
        <v>3</v>
      </c>
      <c r="FJ220" s="55">
        <v>10000</v>
      </c>
      <c r="FK220" s="55" t="s">
        <v>1249</v>
      </c>
      <c r="FL220" s="55">
        <v>0.3</v>
      </c>
      <c r="IW220" s="55">
        <v>213</v>
      </c>
      <c r="IX220" s="55" t="s">
        <v>1250</v>
      </c>
      <c r="IY220" s="55" t="s">
        <v>1260</v>
      </c>
      <c r="IZ220" s="55" t="s">
        <v>1567</v>
      </c>
      <c r="JA220" s="55">
        <v>1000</v>
      </c>
      <c r="JW220" s="12">
        <v>213</v>
      </c>
      <c r="JX220" s="12" t="s">
        <v>1020</v>
      </c>
      <c r="JY220" s="12" t="s">
        <v>2468</v>
      </c>
      <c r="KA220" s="12">
        <v>213</v>
      </c>
      <c r="KB220" s="12" t="s">
        <v>2198</v>
      </c>
      <c r="KC220" s="12">
        <v>0.8</v>
      </c>
      <c r="PS220" s="12" t="s">
        <v>3166</v>
      </c>
      <c r="QU220" s="13" t="s">
        <v>3041</v>
      </c>
      <c r="QV220" s="13">
        <v>3</v>
      </c>
      <c r="SD220" s="13" t="s">
        <v>3166</v>
      </c>
    </row>
    <row r="221" ht="14.25" customHeight="1" outlineLevel="1" spans="7:498">
      <c r="G221" s="55">
        <v>214</v>
      </c>
      <c r="H221" s="55" t="s">
        <v>1313</v>
      </c>
      <c r="I221" s="55" t="s">
        <v>1410</v>
      </c>
      <c r="J221" s="55" t="s">
        <v>2589</v>
      </c>
      <c r="K221" s="55" t="s">
        <v>1249</v>
      </c>
      <c r="L221" s="55">
        <v>0.21</v>
      </c>
      <c r="X221" s="55">
        <v>214</v>
      </c>
      <c r="Y221" s="55" t="s">
        <v>1250</v>
      </c>
      <c r="Z221" s="55" t="s">
        <v>1708</v>
      </c>
      <c r="AA221" s="55">
        <v>17</v>
      </c>
      <c r="AB221" s="55">
        <v>0.15</v>
      </c>
      <c r="AD221" s="12">
        <v>214</v>
      </c>
      <c r="AE221" s="12" t="s">
        <v>1261</v>
      </c>
      <c r="AF221" s="12" t="s">
        <v>1724</v>
      </c>
      <c r="AG221" s="12" t="s">
        <v>1882</v>
      </c>
      <c r="AH221" s="12" t="s">
        <v>3072</v>
      </c>
      <c r="AX221" s="55">
        <v>214</v>
      </c>
      <c r="AY221" s="55" t="s">
        <v>1313</v>
      </c>
      <c r="AZ221" s="55" t="s">
        <v>1251</v>
      </c>
      <c r="BA221" s="55">
        <v>60</v>
      </c>
      <c r="BB221" s="55">
        <v>60</v>
      </c>
      <c r="BC221" s="55" t="s">
        <v>1249</v>
      </c>
      <c r="BD221" s="55">
        <v>1.2</v>
      </c>
      <c r="DN221" s="55">
        <v>214</v>
      </c>
      <c r="DO221" s="55" t="s">
        <v>42</v>
      </c>
      <c r="DP221" s="55" t="s">
        <v>1259</v>
      </c>
      <c r="DQ221" s="55" t="s">
        <v>1260</v>
      </c>
      <c r="DR221" s="55" t="s">
        <v>1261</v>
      </c>
      <c r="DS221" s="55">
        <v>33349</v>
      </c>
      <c r="DT221" s="55">
        <v>10000</v>
      </c>
      <c r="DU221" s="55" t="s">
        <v>1249</v>
      </c>
      <c r="DV221" s="55">
        <v>1</v>
      </c>
      <c r="EM221" s="55">
        <v>214</v>
      </c>
      <c r="EN221" s="55" t="s">
        <v>2053</v>
      </c>
      <c r="EO221" s="55" t="s">
        <v>1251</v>
      </c>
      <c r="EP221" s="55">
        <v>1</v>
      </c>
      <c r="EQ221" s="55">
        <v>741</v>
      </c>
      <c r="ER221" s="55">
        <v>768</v>
      </c>
      <c r="ES221" s="55" t="s">
        <v>1258</v>
      </c>
      <c r="ET221" s="55">
        <v>0.9</v>
      </c>
      <c r="EV221" s="55">
        <v>214</v>
      </c>
      <c r="EW221" s="55" t="s">
        <v>42</v>
      </c>
      <c r="EX221" s="55" t="s">
        <v>2012</v>
      </c>
      <c r="EY221" s="55">
        <v>1</v>
      </c>
      <c r="EZ221" s="55">
        <v>1995</v>
      </c>
      <c r="FA221" s="55">
        <v>2999</v>
      </c>
      <c r="FB221" s="55" t="s">
        <v>1262</v>
      </c>
      <c r="FC221" s="55" t="s">
        <v>1249</v>
      </c>
      <c r="FD221" s="55">
        <v>0</v>
      </c>
      <c r="FF221" s="55">
        <v>214</v>
      </c>
      <c r="FG221" s="55" t="s">
        <v>42</v>
      </c>
      <c r="FH221" s="55" t="s">
        <v>1343</v>
      </c>
      <c r="FI221" s="55">
        <v>3</v>
      </c>
      <c r="FJ221" s="55">
        <v>25000</v>
      </c>
      <c r="FK221" s="55" t="s">
        <v>1249</v>
      </c>
      <c r="FL221" s="55">
        <v>0.3</v>
      </c>
      <c r="IW221" s="55">
        <v>214</v>
      </c>
      <c r="IX221" s="55" t="s">
        <v>1250</v>
      </c>
      <c r="IY221" s="55" t="s">
        <v>1260</v>
      </c>
      <c r="IZ221" s="55" t="s">
        <v>1870</v>
      </c>
      <c r="JA221" s="55">
        <v>1000</v>
      </c>
      <c r="JW221" s="12">
        <v>214</v>
      </c>
      <c r="JX221" s="12" t="s">
        <v>1020</v>
      </c>
      <c r="JY221" s="12" t="s">
        <v>1724</v>
      </c>
      <c r="KA221" s="12">
        <v>214</v>
      </c>
      <c r="KB221" s="12" t="s">
        <v>2334</v>
      </c>
      <c r="KC221" s="12">
        <v>0.92</v>
      </c>
      <c r="PS221" s="12" t="s">
        <v>2554</v>
      </c>
      <c r="QU221" s="13" t="s">
        <v>3099</v>
      </c>
      <c r="QV221" s="13">
        <v>3</v>
      </c>
      <c r="SD221" s="13" t="s">
        <v>2554</v>
      </c>
    </row>
    <row r="222" ht="14.25" customHeight="1" outlineLevel="1" spans="7:498">
      <c r="G222" s="55">
        <v>215</v>
      </c>
      <c r="H222" s="55" t="s">
        <v>1313</v>
      </c>
      <c r="I222" s="55" t="s">
        <v>1410</v>
      </c>
      <c r="J222" s="55" t="s">
        <v>1818</v>
      </c>
      <c r="K222" s="55" t="s">
        <v>1249</v>
      </c>
      <c r="L222" s="56">
        <v>0.231</v>
      </c>
      <c r="X222" s="55">
        <v>215</v>
      </c>
      <c r="Y222" s="55" t="s">
        <v>1250</v>
      </c>
      <c r="Z222" s="55" t="s">
        <v>1708</v>
      </c>
      <c r="AA222" s="55">
        <v>18</v>
      </c>
      <c r="AB222" s="55">
        <v>0.15</v>
      </c>
      <c r="AD222" s="12">
        <v>215</v>
      </c>
      <c r="AE222" s="12" t="s">
        <v>1261</v>
      </c>
      <c r="AF222" s="12" t="s">
        <v>985</v>
      </c>
      <c r="AG222" s="12" t="s">
        <v>1556</v>
      </c>
      <c r="AH222" s="12" t="s">
        <v>2493</v>
      </c>
      <c r="AX222" s="55">
        <v>215</v>
      </c>
      <c r="AY222" s="55" t="s">
        <v>1313</v>
      </c>
      <c r="AZ222" s="55" t="s">
        <v>1251</v>
      </c>
      <c r="BA222" s="55">
        <v>61</v>
      </c>
      <c r="BB222" s="55">
        <v>61</v>
      </c>
      <c r="BC222" s="55" t="s">
        <v>1249</v>
      </c>
      <c r="BD222" s="55">
        <v>1.2</v>
      </c>
      <c r="DN222" s="55">
        <v>215</v>
      </c>
      <c r="DO222" s="55" t="s">
        <v>42</v>
      </c>
      <c r="DP222" s="55" t="s">
        <v>1259</v>
      </c>
      <c r="DQ222" s="55" t="s">
        <v>1260</v>
      </c>
      <c r="DR222" s="55" t="s">
        <v>1261</v>
      </c>
      <c r="DS222" s="55">
        <v>33355</v>
      </c>
      <c r="DT222" s="55">
        <v>10000</v>
      </c>
      <c r="DU222" s="55" t="s">
        <v>1249</v>
      </c>
      <c r="DV222" s="55">
        <v>1</v>
      </c>
      <c r="EM222" s="55">
        <v>215</v>
      </c>
      <c r="EN222" s="55" t="s">
        <v>2053</v>
      </c>
      <c r="EO222" s="55" t="s">
        <v>1251</v>
      </c>
      <c r="EP222" s="55">
        <v>1</v>
      </c>
      <c r="EQ222" s="55">
        <v>0</v>
      </c>
      <c r="ER222" s="55">
        <v>548</v>
      </c>
      <c r="ES222" s="55" t="s">
        <v>1258</v>
      </c>
      <c r="ET222" s="55">
        <v>4</v>
      </c>
      <c r="EV222" s="55">
        <v>215</v>
      </c>
      <c r="EW222" s="55" t="s">
        <v>42</v>
      </c>
      <c r="EX222" s="55" t="s">
        <v>1490</v>
      </c>
      <c r="EY222" s="55">
        <v>1</v>
      </c>
      <c r="EZ222" s="55">
        <v>0</v>
      </c>
      <c r="FA222" s="55">
        <v>1994</v>
      </c>
      <c r="FB222" s="55" t="s">
        <v>1361</v>
      </c>
      <c r="FC222" s="55" t="s">
        <v>1249</v>
      </c>
      <c r="FD222" s="55">
        <v>2.5</v>
      </c>
      <c r="FF222" s="55">
        <v>215</v>
      </c>
      <c r="FG222" s="55" t="s">
        <v>42</v>
      </c>
      <c r="FH222" s="55" t="s">
        <v>1343</v>
      </c>
      <c r="FI222" s="55">
        <v>3</v>
      </c>
      <c r="FJ222" s="55">
        <v>50000</v>
      </c>
      <c r="FK222" s="55" t="s">
        <v>1249</v>
      </c>
      <c r="FL222" s="55">
        <v>0.3</v>
      </c>
      <c r="IW222" s="55">
        <v>215</v>
      </c>
      <c r="IX222" s="55" t="s">
        <v>1250</v>
      </c>
      <c r="IY222" s="55" t="s">
        <v>1260</v>
      </c>
      <c r="IZ222" s="55" t="s">
        <v>1893</v>
      </c>
      <c r="JA222" s="55">
        <v>1000</v>
      </c>
      <c r="JW222" s="12">
        <v>215</v>
      </c>
      <c r="JX222" s="12" t="s">
        <v>1020</v>
      </c>
      <c r="JY222" s="12" t="s">
        <v>1887</v>
      </c>
      <c r="KA222" s="12">
        <v>215</v>
      </c>
      <c r="KB222" s="12" t="s">
        <v>2460</v>
      </c>
      <c r="KC222" s="12">
        <v>0.805</v>
      </c>
      <c r="PS222" s="12" t="s">
        <v>3033</v>
      </c>
      <c r="QU222" s="13" t="s">
        <v>3151</v>
      </c>
      <c r="QV222" s="13">
        <v>3</v>
      </c>
      <c r="SD222" s="13" t="s">
        <v>3033</v>
      </c>
    </row>
    <row r="223" ht="14.25" customHeight="1" outlineLevel="1" spans="7:498">
      <c r="G223" s="55">
        <v>216</v>
      </c>
      <c r="H223" s="55" t="s">
        <v>1313</v>
      </c>
      <c r="I223" s="55" t="s">
        <v>1410</v>
      </c>
      <c r="J223" s="55" t="s">
        <v>2495</v>
      </c>
      <c r="K223" s="55" t="s">
        <v>1249</v>
      </c>
      <c r="L223" s="55">
        <v>0.21</v>
      </c>
      <c r="X223" s="55">
        <v>216</v>
      </c>
      <c r="Y223" s="55" t="s">
        <v>1250</v>
      </c>
      <c r="Z223" s="55" t="s">
        <v>1708</v>
      </c>
      <c r="AA223" s="55">
        <v>19</v>
      </c>
      <c r="AB223" s="55">
        <v>0.15</v>
      </c>
      <c r="AD223" s="12">
        <v>216</v>
      </c>
      <c r="AE223" s="12" t="s">
        <v>1261</v>
      </c>
      <c r="AF223" s="12" t="s">
        <v>1007</v>
      </c>
      <c r="AG223" s="12" t="s">
        <v>1882</v>
      </c>
      <c r="AH223" s="12" t="s">
        <v>3072</v>
      </c>
      <c r="AX223" s="55">
        <v>216</v>
      </c>
      <c r="AY223" s="55" t="s">
        <v>1313</v>
      </c>
      <c r="AZ223" s="55" t="s">
        <v>1251</v>
      </c>
      <c r="BA223" s="55">
        <v>62</v>
      </c>
      <c r="BB223" s="55">
        <v>62</v>
      </c>
      <c r="BC223" s="55" t="s">
        <v>1249</v>
      </c>
      <c r="BD223" s="55">
        <v>1.2</v>
      </c>
      <c r="DN223" s="55">
        <v>216</v>
      </c>
      <c r="DO223" s="55" t="s">
        <v>42</v>
      </c>
      <c r="DP223" s="55" t="s">
        <v>1259</v>
      </c>
      <c r="DQ223" s="55" t="s">
        <v>1260</v>
      </c>
      <c r="DR223" s="55" t="s">
        <v>1261</v>
      </c>
      <c r="DS223" s="55">
        <v>33359</v>
      </c>
      <c r="DT223" s="55">
        <v>10000</v>
      </c>
      <c r="DU223" s="55" t="s">
        <v>1249</v>
      </c>
      <c r="DV223" s="55">
        <v>1</v>
      </c>
      <c r="EM223" s="55">
        <v>216</v>
      </c>
      <c r="EN223" s="55" t="s">
        <v>2053</v>
      </c>
      <c r="EO223" s="55" t="s">
        <v>1251</v>
      </c>
      <c r="EP223" s="55">
        <v>1</v>
      </c>
      <c r="EQ223" s="55">
        <v>713</v>
      </c>
      <c r="ER223" s="55">
        <v>740</v>
      </c>
      <c r="ES223" s="55" t="s">
        <v>1258</v>
      </c>
      <c r="ET223" s="55">
        <v>1</v>
      </c>
      <c r="EV223" s="55">
        <v>216</v>
      </c>
      <c r="EW223" s="55" t="s">
        <v>42</v>
      </c>
      <c r="EX223" s="55" t="s">
        <v>1490</v>
      </c>
      <c r="EY223" s="55">
        <v>1</v>
      </c>
      <c r="EZ223" s="55">
        <v>1995</v>
      </c>
      <c r="FA223" s="55">
        <v>2999</v>
      </c>
      <c r="FB223" s="55" t="s">
        <v>1361</v>
      </c>
      <c r="FC223" s="55" t="s">
        <v>1249</v>
      </c>
      <c r="FD223" s="55">
        <v>2.83</v>
      </c>
      <c r="FF223" s="55">
        <v>216</v>
      </c>
      <c r="FG223" s="55" t="s">
        <v>42</v>
      </c>
      <c r="FH223" s="55" t="s">
        <v>1343</v>
      </c>
      <c r="FI223" s="55">
        <v>3</v>
      </c>
      <c r="FJ223" s="55">
        <v>80000</v>
      </c>
      <c r="FK223" s="55" t="s">
        <v>1249</v>
      </c>
      <c r="FL223" s="55">
        <v>0.3</v>
      </c>
      <c r="IW223" s="55">
        <v>216</v>
      </c>
      <c r="IX223" s="55" t="s">
        <v>1250</v>
      </c>
      <c r="IY223" s="55" t="s">
        <v>1260</v>
      </c>
      <c r="IZ223" s="55" t="s">
        <v>1917</v>
      </c>
      <c r="JA223" s="55">
        <v>1000</v>
      </c>
      <c r="JW223" s="12">
        <v>216</v>
      </c>
      <c r="JX223" s="12" t="s">
        <v>1020</v>
      </c>
      <c r="JY223" s="12" t="s">
        <v>2512</v>
      </c>
      <c r="KA223" s="12">
        <v>216</v>
      </c>
      <c r="KB223" s="12" t="s">
        <v>2588</v>
      </c>
      <c r="KC223" s="12">
        <v>0.8</v>
      </c>
      <c r="PS223" s="12" t="s">
        <v>3167</v>
      </c>
      <c r="QU223" s="13" t="s">
        <v>3168</v>
      </c>
      <c r="QV223" s="13">
        <v>3</v>
      </c>
      <c r="SD223" s="13" t="s">
        <v>3167</v>
      </c>
    </row>
    <row r="224" ht="14.25" customHeight="1" outlineLevel="1" spans="7:498">
      <c r="G224" s="55">
        <v>217</v>
      </c>
      <c r="H224" s="55" t="s">
        <v>1313</v>
      </c>
      <c r="I224" s="55" t="s">
        <v>1410</v>
      </c>
      <c r="J224" s="55" t="s">
        <v>2634</v>
      </c>
      <c r="K224" s="55" t="s">
        <v>1249</v>
      </c>
      <c r="L224" s="55">
        <v>0.315</v>
      </c>
      <c r="X224" s="55">
        <v>217</v>
      </c>
      <c r="Y224" s="55" t="s">
        <v>1250</v>
      </c>
      <c r="Z224" s="55" t="s">
        <v>1708</v>
      </c>
      <c r="AA224" s="55">
        <v>20</v>
      </c>
      <c r="AB224" s="55">
        <v>0.15</v>
      </c>
      <c r="AD224" s="12">
        <v>217</v>
      </c>
      <c r="AE224" s="12" t="s">
        <v>1261</v>
      </c>
      <c r="AF224" s="12" t="s">
        <v>2229</v>
      </c>
      <c r="AG224" s="12" t="s">
        <v>1556</v>
      </c>
      <c r="AH224" s="12" t="s">
        <v>2493</v>
      </c>
      <c r="AX224" s="55">
        <v>217</v>
      </c>
      <c r="AY224" s="55" t="s">
        <v>1313</v>
      </c>
      <c r="AZ224" s="55" t="s">
        <v>1251</v>
      </c>
      <c r="BA224" s="55">
        <v>63</v>
      </c>
      <c r="BB224" s="55">
        <v>63</v>
      </c>
      <c r="BC224" s="55" t="s">
        <v>1249</v>
      </c>
      <c r="BD224" s="55">
        <v>1.2</v>
      </c>
      <c r="DN224" s="55">
        <v>217</v>
      </c>
      <c r="DO224" s="55" t="s">
        <v>42</v>
      </c>
      <c r="DP224" s="55" t="s">
        <v>1259</v>
      </c>
      <c r="DQ224" s="55" t="s">
        <v>1260</v>
      </c>
      <c r="DR224" s="55" t="s">
        <v>1261</v>
      </c>
      <c r="DS224" s="55">
        <v>33388</v>
      </c>
      <c r="DT224" s="55">
        <v>10000</v>
      </c>
      <c r="DU224" s="55" t="s">
        <v>1249</v>
      </c>
      <c r="DV224" s="55">
        <v>1</v>
      </c>
      <c r="EM224" s="55">
        <v>217</v>
      </c>
      <c r="EN224" s="55" t="s">
        <v>2053</v>
      </c>
      <c r="EO224" s="55" t="s">
        <v>1251</v>
      </c>
      <c r="EP224" s="55">
        <v>1</v>
      </c>
      <c r="EQ224" s="55">
        <v>686</v>
      </c>
      <c r="ER224" s="55">
        <v>712</v>
      </c>
      <c r="ES224" s="55" t="s">
        <v>1258</v>
      </c>
      <c r="ET224" s="55">
        <v>1.05</v>
      </c>
      <c r="EV224" s="55">
        <v>217</v>
      </c>
      <c r="EW224" s="55" t="s">
        <v>42</v>
      </c>
      <c r="EX224" s="55" t="s">
        <v>1490</v>
      </c>
      <c r="EY224" s="55">
        <v>2</v>
      </c>
      <c r="EZ224" s="55">
        <v>0</v>
      </c>
      <c r="FA224" s="55">
        <v>1994</v>
      </c>
      <c r="FB224" s="55" t="s">
        <v>1361</v>
      </c>
      <c r="FC224" s="55" t="s">
        <v>1249</v>
      </c>
      <c r="FD224" s="55">
        <v>2.5</v>
      </c>
      <c r="FF224" s="55">
        <v>217</v>
      </c>
      <c r="FG224" s="55" t="s">
        <v>42</v>
      </c>
      <c r="FH224" s="55" t="s">
        <v>1343</v>
      </c>
      <c r="FI224" s="55">
        <v>3</v>
      </c>
      <c r="FJ224" s="55">
        <v>130000</v>
      </c>
      <c r="FK224" s="55" t="s">
        <v>1249</v>
      </c>
      <c r="FL224" s="55">
        <v>0.3</v>
      </c>
      <c r="IW224" s="55">
        <v>217</v>
      </c>
      <c r="IX224" s="55" t="s">
        <v>1250</v>
      </c>
      <c r="IY224" s="55" t="s">
        <v>1260</v>
      </c>
      <c r="IZ224" s="55" t="s">
        <v>1943</v>
      </c>
      <c r="JA224" s="55">
        <v>1000</v>
      </c>
      <c r="JW224" s="12">
        <v>217</v>
      </c>
      <c r="JX224" s="12" t="s">
        <v>1020</v>
      </c>
      <c r="JY224" s="12" t="s">
        <v>1808</v>
      </c>
      <c r="KA224" s="12">
        <v>217</v>
      </c>
      <c r="KB224" s="12" t="s">
        <v>2695</v>
      </c>
      <c r="KC224" s="12">
        <v>1.15</v>
      </c>
      <c r="PS224" s="12" t="s">
        <v>3169</v>
      </c>
      <c r="QU224" s="13" t="s">
        <v>3170</v>
      </c>
      <c r="QV224" s="13">
        <v>3</v>
      </c>
      <c r="SD224" s="13" t="s">
        <v>3169</v>
      </c>
    </row>
    <row r="225" ht="14.25" customHeight="1" outlineLevel="1" spans="7:498">
      <c r="G225" s="55">
        <v>218</v>
      </c>
      <c r="H225" s="55" t="s">
        <v>1313</v>
      </c>
      <c r="I225" s="55" t="s">
        <v>1810</v>
      </c>
      <c r="J225" s="55" t="s">
        <v>1790</v>
      </c>
      <c r="K225" s="55" t="s">
        <v>1249</v>
      </c>
      <c r="L225" s="55">
        <v>0.19</v>
      </c>
      <c r="X225" s="55">
        <v>218</v>
      </c>
      <c r="Y225" s="55" t="s">
        <v>1250</v>
      </c>
      <c r="Z225" s="55" t="s">
        <v>1708</v>
      </c>
      <c r="AA225" s="55">
        <v>21</v>
      </c>
      <c r="AB225" s="55">
        <v>0.15</v>
      </c>
      <c r="AD225" s="12">
        <v>218</v>
      </c>
      <c r="AE225" s="12" t="s">
        <v>1261</v>
      </c>
      <c r="AF225" s="12" t="s">
        <v>1936</v>
      </c>
      <c r="AG225" s="12" t="s">
        <v>1703</v>
      </c>
      <c r="AH225" s="12" t="s">
        <v>3080</v>
      </c>
      <c r="AX225" s="55">
        <v>218</v>
      </c>
      <c r="AY225" s="55" t="s">
        <v>1313</v>
      </c>
      <c r="AZ225" s="55" t="s">
        <v>1251</v>
      </c>
      <c r="BA225" s="55">
        <v>64</v>
      </c>
      <c r="BB225" s="55">
        <v>64</v>
      </c>
      <c r="BC225" s="55" t="s">
        <v>1249</v>
      </c>
      <c r="BD225" s="55">
        <v>1.2</v>
      </c>
      <c r="DN225" s="55">
        <v>218</v>
      </c>
      <c r="DO225" s="55" t="s">
        <v>42</v>
      </c>
      <c r="DP225" s="55" t="s">
        <v>1259</v>
      </c>
      <c r="DQ225" s="55" t="s">
        <v>1260</v>
      </c>
      <c r="DR225" s="55" t="s">
        <v>1261</v>
      </c>
      <c r="DS225" s="55">
        <v>33394</v>
      </c>
      <c r="DT225" s="55">
        <v>10000</v>
      </c>
      <c r="DU225" s="55" t="s">
        <v>1249</v>
      </c>
      <c r="DV225" s="55">
        <v>1</v>
      </c>
      <c r="EM225" s="55">
        <v>218</v>
      </c>
      <c r="EN225" s="55" t="s">
        <v>2053</v>
      </c>
      <c r="EO225" s="55" t="s">
        <v>1251</v>
      </c>
      <c r="EP225" s="55">
        <v>1</v>
      </c>
      <c r="EQ225" s="55">
        <v>653</v>
      </c>
      <c r="ER225" s="55">
        <v>685</v>
      </c>
      <c r="ES225" s="55" t="s">
        <v>1258</v>
      </c>
      <c r="ET225" s="55">
        <v>1.2</v>
      </c>
      <c r="EV225" s="55">
        <v>218</v>
      </c>
      <c r="EW225" s="55" t="s">
        <v>42</v>
      </c>
      <c r="EX225" s="55" t="s">
        <v>1490</v>
      </c>
      <c r="EY225" s="55">
        <v>2</v>
      </c>
      <c r="EZ225" s="55">
        <v>1995</v>
      </c>
      <c r="FA225" s="55">
        <v>2999</v>
      </c>
      <c r="FB225" s="55" t="s">
        <v>1361</v>
      </c>
      <c r="FC225" s="55" t="s">
        <v>1249</v>
      </c>
      <c r="FD225" s="55">
        <v>2.5</v>
      </c>
      <c r="FF225" s="55">
        <v>218</v>
      </c>
      <c r="FG225" s="55" t="s">
        <v>42</v>
      </c>
      <c r="FH225" s="55" t="s">
        <v>1343</v>
      </c>
      <c r="FI225" s="55">
        <v>3</v>
      </c>
      <c r="FJ225" s="55">
        <v>260000</v>
      </c>
      <c r="FK225" s="55" t="s">
        <v>1249</v>
      </c>
      <c r="FL225" s="55">
        <v>0.3</v>
      </c>
      <c r="IW225" s="55">
        <v>218</v>
      </c>
      <c r="IX225" s="55" t="s">
        <v>1250</v>
      </c>
      <c r="IY225" s="55" t="s">
        <v>1260</v>
      </c>
      <c r="IZ225" s="55" t="s">
        <v>1968</v>
      </c>
      <c r="JA225" s="55">
        <v>1000</v>
      </c>
      <c r="JW225" s="12">
        <v>218</v>
      </c>
      <c r="JX225" s="12" t="s">
        <v>1020</v>
      </c>
      <c r="JY225" s="12" t="s">
        <v>2545</v>
      </c>
      <c r="KA225" s="12">
        <v>218</v>
      </c>
      <c r="KB225" s="12" t="s">
        <v>2780</v>
      </c>
      <c r="KC225" s="12">
        <v>0.8</v>
      </c>
      <c r="PS225" s="12" t="s">
        <v>3069</v>
      </c>
      <c r="QU225" s="13" t="s">
        <v>2095</v>
      </c>
      <c r="QV225" s="13">
        <v>3</v>
      </c>
      <c r="SD225" s="13" t="s">
        <v>3069</v>
      </c>
    </row>
    <row r="226" ht="14.25" customHeight="1" outlineLevel="1" spans="7:498">
      <c r="G226" s="55">
        <v>219</v>
      </c>
      <c r="H226" s="55" t="s">
        <v>1313</v>
      </c>
      <c r="I226" s="55" t="s">
        <v>1810</v>
      </c>
      <c r="J226" s="55" t="s">
        <v>2482</v>
      </c>
      <c r="K226" s="55" t="s">
        <v>1249</v>
      </c>
      <c r="L226" s="55">
        <v>0.28</v>
      </c>
      <c r="X226" s="55">
        <v>219</v>
      </c>
      <c r="Y226" s="55" t="s">
        <v>1250</v>
      </c>
      <c r="Z226" s="55" t="s">
        <v>1708</v>
      </c>
      <c r="AA226" s="55">
        <v>22</v>
      </c>
      <c r="AB226" s="55">
        <v>0.15</v>
      </c>
      <c r="AD226" s="12">
        <v>219</v>
      </c>
      <c r="AE226" s="12" t="s">
        <v>1261</v>
      </c>
      <c r="AF226" s="12" t="s">
        <v>2034</v>
      </c>
      <c r="AG226" s="12" t="s">
        <v>1556</v>
      </c>
      <c r="AH226" s="12" t="s">
        <v>2493</v>
      </c>
      <c r="AX226" s="55">
        <v>219</v>
      </c>
      <c r="AY226" s="55" t="s">
        <v>1313</v>
      </c>
      <c r="AZ226" s="55" t="s">
        <v>1251</v>
      </c>
      <c r="BA226" s="55">
        <v>65</v>
      </c>
      <c r="BB226" s="55">
        <v>65</v>
      </c>
      <c r="BC226" s="55" t="s">
        <v>1249</v>
      </c>
      <c r="BD226" s="55">
        <v>1.2</v>
      </c>
      <c r="DN226" s="55">
        <v>219</v>
      </c>
      <c r="DO226" s="55" t="s">
        <v>42</v>
      </c>
      <c r="DP226" s="55" t="s">
        <v>1259</v>
      </c>
      <c r="DQ226" s="55" t="s">
        <v>1260</v>
      </c>
      <c r="DR226" s="55" t="s">
        <v>1261</v>
      </c>
      <c r="DS226" s="55">
        <v>33402</v>
      </c>
      <c r="DT226" s="55">
        <v>10000</v>
      </c>
      <c r="DU226" s="55" t="s">
        <v>1249</v>
      </c>
      <c r="DV226" s="55">
        <v>1</v>
      </c>
      <c r="EM226" s="55">
        <v>219</v>
      </c>
      <c r="EN226" s="55" t="s">
        <v>2053</v>
      </c>
      <c r="EO226" s="55" t="s">
        <v>1251</v>
      </c>
      <c r="EP226" s="55">
        <v>1</v>
      </c>
      <c r="EQ226" s="55">
        <v>614</v>
      </c>
      <c r="ER226" s="55">
        <v>652</v>
      </c>
      <c r="ES226" s="55" t="s">
        <v>1258</v>
      </c>
      <c r="ET226" s="55">
        <v>1.4</v>
      </c>
      <c r="EV226" s="55">
        <v>219</v>
      </c>
      <c r="EW226" s="55" t="s">
        <v>42</v>
      </c>
      <c r="EX226" s="55" t="s">
        <v>1490</v>
      </c>
      <c r="EY226" s="55">
        <v>3</v>
      </c>
      <c r="EZ226" s="55">
        <v>0</v>
      </c>
      <c r="FA226" s="55">
        <v>1994</v>
      </c>
      <c r="FB226" s="55" t="s">
        <v>1361</v>
      </c>
      <c r="FC226" s="55" t="s">
        <v>1249</v>
      </c>
      <c r="FD226" s="55">
        <v>2.5</v>
      </c>
      <c r="FF226" s="55">
        <v>219</v>
      </c>
      <c r="FG226" s="55" t="s">
        <v>42</v>
      </c>
      <c r="FH226" s="55" t="s">
        <v>1343</v>
      </c>
      <c r="FI226" s="55">
        <v>3</v>
      </c>
      <c r="FJ226" s="55">
        <v>400000</v>
      </c>
      <c r="FK226" s="55" t="s">
        <v>1249</v>
      </c>
      <c r="FL226" s="55">
        <v>0.3</v>
      </c>
      <c r="IW226" s="55">
        <v>219</v>
      </c>
      <c r="IX226" s="55" t="s">
        <v>1250</v>
      </c>
      <c r="IY226" s="55" t="s">
        <v>1260</v>
      </c>
      <c r="IZ226" s="55" t="s">
        <v>1993</v>
      </c>
      <c r="JA226" s="55">
        <v>1000</v>
      </c>
      <c r="JW226" s="12">
        <v>219</v>
      </c>
      <c r="JX226" s="12" t="s">
        <v>1020</v>
      </c>
      <c r="JY226" s="12" t="s">
        <v>1007</v>
      </c>
      <c r="KA226" s="12">
        <v>219</v>
      </c>
      <c r="KB226" s="12" t="s">
        <v>2848</v>
      </c>
      <c r="KC226" s="12">
        <v>0.8</v>
      </c>
      <c r="PS226" s="12" t="s">
        <v>3171</v>
      </c>
      <c r="QU226" s="13" t="s">
        <v>2672</v>
      </c>
      <c r="QV226" s="13">
        <v>3</v>
      </c>
      <c r="SD226" s="13" t="s">
        <v>3171</v>
      </c>
    </row>
    <row r="227" ht="14.25" customHeight="1" outlineLevel="1" spans="7:498">
      <c r="G227" s="55">
        <v>220</v>
      </c>
      <c r="H227" s="55" t="s">
        <v>1313</v>
      </c>
      <c r="I227" s="55" t="s">
        <v>1810</v>
      </c>
      <c r="J227" s="55" t="s">
        <v>2671</v>
      </c>
      <c r="K227" s="55" t="s">
        <v>1249</v>
      </c>
      <c r="L227" s="65">
        <v>0.441</v>
      </c>
      <c r="X227" s="55">
        <v>220</v>
      </c>
      <c r="Y227" s="55" t="s">
        <v>1250</v>
      </c>
      <c r="Z227" s="55" t="s">
        <v>1708</v>
      </c>
      <c r="AA227" s="55">
        <v>23</v>
      </c>
      <c r="AB227" s="55">
        <v>0.15</v>
      </c>
      <c r="AD227" s="12">
        <v>220</v>
      </c>
      <c r="AE227" s="12" t="s">
        <v>1261</v>
      </c>
      <c r="AF227" s="12" t="s">
        <v>2874</v>
      </c>
      <c r="AG227" s="12" t="s">
        <v>1703</v>
      </c>
      <c r="AH227" s="12" t="s">
        <v>3083</v>
      </c>
      <c r="AX227" s="55">
        <v>220</v>
      </c>
      <c r="AY227" s="55" t="s">
        <v>1313</v>
      </c>
      <c r="AZ227" s="55" t="s">
        <v>1251</v>
      </c>
      <c r="BA227" s="55">
        <v>66</v>
      </c>
      <c r="BB227" s="55">
        <v>66</v>
      </c>
      <c r="BC227" s="55" t="s">
        <v>1249</v>
      </c>
      <c r="BD227" s="55">
        <v>1.2</v>
      </c>
      <c r="DN227" s="55">
        <v>220</v>
      </c>
      <c r="DO227" s="55" t="s">
        <v>42</v>
      </c>
      <c r="DP227" s="55" t="s">
        <v>1259</v>
      </c>
      <c r="DQ227" s="55" t="s">
        <v>1260</v>
      </c>
      <c r="DR227" s="55" t="s">
        <v>1261</v>
      </c>
      <c r="DS227" s="55">
        <v>33416</v>
      </c>
      <c r="DT227" s="55">
        <v>10000</v>
      </c>
      <c r="DU227" s="55" t="s">
        <v>1249</v>
      </c>
      <c r="DV227" s="55">
        <v>1</v>
      </c>
      <c r="EM227" s="55">
        <v>220</v>
      </c>
      <c r="EN227" s="55" t="s">
        <v>2053</v>
      </c>
      <c r="EO227" s="55" t="s">
        <v>1251</v>
      </c>
      <c r="EP227" s="55">
        <v>1</v>
      </c>
      <c r="EQ227" s="55">
        <v>549</v>
      </c>
      <c r="ER227" s="55">
        <v>613</v>
      </c>
      <c r="ES227" s="55" t="s">
        <v>1258</v>
      </c>
      <c r="ET227" s="55">
        <v>1.7</v>
      </c>
      <c r="EV227" s="55">
        <v>220</v>
      </c>
      <c r="EW227" s="55" t="s">
        <v>42</v>
      </c>
      <c r="EX227" s="55" t="s">
        <v>1490</v>
      </c>
      <c r="EY227" s="55">
        <v>3</v>
      </c>
      <c r="EZ227" s="55">
        <v>1995</v>
      </c>
      <c r="FA227" s="55">
        <v>2999</v>
      </c>
      <c r="FB227" s="55" t="s">
        <v>1361</v>
      </c>
      <c r="FC227" s="55" t="s">
        <v>1249</v>
      </c>
      <c r="FD227" s="55">
        <v>2.5</v>
      </c>
      <c r="FF227" s="55">
        <v>220</v>
      </c>
      <c r="FG227" s="55" t="s">
        <v>42</v>
      </c>
      <c r="FH227" s="55" t="s">
        <v>1343</v>
      </c>
      <c r="FI227" s="55">
        <v>3</v>
      </c>
      <c r="FJ227" s="55">
        <v>530000</v>
      </c>
      <c r="FK227" s="55" t="s">
        <v>1249</v>
      </c>
      <c r="FL227" s="55">
        <v>0.3</v>
      </c>
      <c r="IW227" s="55">
        <v>220</v>
      </c>
      <c r="IX227" s="55" t="s">
        <v>1250</v>
      </c>
      <c r="IY227" s="55" t="s">
        <v>1260</v>
      </c>
      <c r="IZ227" s="55" t="s">
        <v>2014</v>
      </c>
      <c r="JA227" s="55">
        <v>1000</v>
      </c>
      <c r="JW227" s="12">
        <v>220</v>
      </c>
      <c r="JX227" s="12" t="s">
        <v>1020</v>
      </c>
      <c r="JY227" s="12" t="s">
        <v>2579</v>
      </c>
      <c r="KA227" s="12">
        <v>220</v>
      </c>
      <c r="KB227" s="12" t="s">
        <v>2276</v>
      </c>
      <c r="KC227" s="12">
        <v>0.45</v>
      </c>
      <c r="PS227" s="12" t="s">
        <v>3172</v>
      </c>
      <c r="QU227" s="13" t="s">
        <v>2942</v>
      </c>
      <c r="QV227" s="13">
        <v>3</v>
      </c>
      <c r="SD227" s="13" t="s">
        <v>3172</v>
      </c>
    </row>
    <row r="228" ht="14.25" customHeight="1" outlineLevel="1" spans="7:498">
      <c r="G228" s="55">
        <v>221</v>
      </c>
      <c r="H228" s="55" t="s">
        <v>1313</v>
      </c>
      <c r="I228" s="55" t="s">
        <v>1810</v>
      </c>
      <c r="J228" s="55" t="s">
        <v>2681</v>
      </c>
      <c r="K228" s="55" t="s">
        <v>1249</v>
      </c>
      <c r="L228" s="65">
        <v>0.3675</v>
      </c>
      <c r="X228" s="55">
        <v>221</v>
      </c>
      <c r="Y228" s="55" t="s">
        <v>1250</v>
      </c>
      <c r="Z228" s="55" t="s">
        <v>1708</v>
      </c>
      <c r="AA228" s="55">
        <v>24</v>
      </c>
      <c r="AB228" s="55">
        <v>0.15</v>
      </c>
      <c r="AD228" s="12">
        <v>221</v>
      </c>
      <c r="AE228" s="12" t="s">
        <v>1261</v>
      </c>
      <c r="AF228" s="12" t="s">
        <v>1846</v>
      </c>
      <c r="AG228" s="12" t="s">
        <v>1556</v>
      </c>
      <c r="AH228" s="12" t="s">
        <v>2493</v>
      </c>
      <c r="AX228" s="55">
        <v>221</v>
      </c>
      <c r="AY228" s="55" t="s">
        <v>1313</v>
      </c>
      <c r="AZ228" s="55" t="s">
        <v>1251</v>
      </c>
      <c r="BA228" s="55">
        <v>67</v>
      </c>
      <c r="BB228" s="55">
        <v>67</v>
      </c>
      <c r="BC228" s="55" t="s">
        <v>1249</v>
      </c>
      <c r="BD228" s="55">
        <v>1.2</v>
      </c>
      <c r="DN228" s="55">
        <v>221</v>
      </c>
      <c r="DO228" s="55" t="s">
        <v>42</v>
      </c>
      <c r="DP228" s="55" t="s">
        <v>1259</v>
      </c>
      <c r="DQ228" s="55" t="s">
        <v>1260</v>
      </c>
      <c r="DR228" s="55" t="s">
        <v>1261</v>
      </c>
      <c r="DS228" s="55">
        <v>33419</v>
      </c>
      <c r="DT228" s="55">
        <v>10000</v>
      </c>
      <c r="DU228" s="55" t="s">
        <v>1249</v>
      </c>
      <c r="DV228" s="55">
        <v>1</v>
      </c>
      <c r="EM228" s="55">
        <v>221</v>
      </c>
      <c r="EN228" s="55" t="s">
        <v>2053</v>
      </c>
      <c r="EO228" s="55" t="s">
        <v>1251</v>
      </c>
      <c r="EP228" s="55">
        <v>2</v>
      </c>
      <c r="EQ228" s="55">
        <v>-1</v>
      </c>
      <c r="ER228" s="55">
        <v>-1</v>
      </c>
      <c r="ES228" s="55" t="s">
        <v>1258</v>
      </c>
      <c r="ET228" s="55">
        <v>1.42</v>
      </c>
      <c r="EV228" s="55">
        <v>221</v>
      </c>
      <c r="EW228" s="55" t="s">
        <v>42</v>
      </c>
      <c r="EX228" s="55" t="s">
        <v>1490</v>
      </c>
      <c r="EY228" s="55">
        <v>4</v>
      </c>
      <c r="EZ228" s="55">
        <v>0</v>
      </c>
      <c r="FA228" s="55">
        <v>1994</v>
      </c>
      <c r="FB228" s="55" t="s">
        <v>1361</v>
      </c>
      <c r="FC228" s="55" t="s">
        <v>1249</v>
      </c>
      <c r="FD228" s="55">
        <v>2.5</v>
      </c>
      <c r="FF228" s="55">
        <v>221</v>
      </c>
      <c r="FG228" s="55" t="s">
        <v>42</v>
      </c>
      <c r="FH228" s="55" t="s">
        <v>1343</v>
      </c>
      <c r="FI228" s="55">
        <v>3</v>
      </c>
      <c r="FJ228" s="55">
        <v>540000</v>
      </c>
      <c r="FK228" s="55" t="s">
        <v>1249</v>
      </c>
      <c r="FL228" s="55">
        <v>0.3</v>
      </c>
      <c r="IW228" s="55">
        <v>221</v>
      </c>
      <c r="IX228" s="55" t="s">
        <v>1250</v>
      </c>
      <c r="IY228" s="55" t="s">
        <v>1260</v>
      </c>
      <c r="IZ228" s="55" t="s">
        <v>2842</v>
      </c>
      <c r="JA228" s="55">
        <v>1000</v>
      </c>
      <c r="JW228" s="12">
        <v>221</v>
      </c>
      <c r="JX228" s="12" t="s">
        <v>1020</v>
      </c>
      <c r="JY228" s="12" t="s">
        <v>1570</v>
      </c>
      <c r="KA228" s="12">
        <v>221</v>
      </c>
      <c r="KB228" s="12" t="s">
        <v>2933</v>
      </c>
      <c r="KC228" s="12">
        <v>0.45</v>
      </c>
      <c r="PS228" s="12" t="s">
        <v>3173</v>
      </c>
      <c r="QU228" s="13" t="s">
        <v>3043</v>
      </c>
      <c r="QV228" s="13">
        <v>3</v>
      </c>
      <c r="SD228" s="13" t="s">
        <v>3173</v>
      </c>
    </row>
    <row r="229" ht="14.25" customHeight="1" outlineLevel="1" spans="7:498">
      <c r="G229" s="55">
        <v>222</v>
      </c>
      <c r="H229" s="55" t="s">
        <v>1313</v>
      </c>
      <c r="I229" s="55" t="s">
        <v>1644</v>
      </c>
      <c r="J229" s="55" t="s">
        <v>2447</v>
      </c>
      <c r="K229" s="55" t="s">
        <v>1249</v>
      </c>
      <c r="L229" s="55">
        <v>0.21</v>
      </c>
      <c r="X229" s="55">
        <v>222</v>
      </c>
      <c r="Y229" s="55" t="s">
        <v>1250</v>
      </c>
      <c r="Z229" s="55" t="s">
        <v>1708</v>
      </c>
      <c r="AA229" s="55">
        <v>25</v>
      </c>
      <c r="AB229" s="55">
        <v>0.15</v>
      </c>
      <c r="AD229" s="12">
        <v>222</v>
      </c>
      <c r="AE229" s="12" t="s">
        <v>1261</v>
      </c>
      <c r="AF229" s="12" t="s">
        <v>1341</v>
      </c>
      <c r="AG229" s="12" t="s">
        <v>1703</v>
      </c>
      <c r="AH229" s="12" t="s">
        <v>2141</v>
      </c>
      <c r="AX229" s="55">
        <v>222</v>
      </c>
      <c r="AY229" s="55" t="s">
        <v>1313</v>
      </c>
      <c r="AZ229" s="55" t="s">
        <v>1251</v>
      </c>
      <c r="BA229" s="55">
        <v>68</v>
      </c>
      <c r="BB229" s="55">
        <v>68</v>
      </c>
      <c r="BC229" s="55" t="s">
        <v>1249</v>
      </c>
      <c r="BD229" s="55">
        <v>1.2</v>
      </c>
      <c r="DN229" s="55">
        <v>222</v>
      </c>
      <c r="DO229" s="55" t="s">
        <v>42</v>
      </c>
      <c r="DP229" s="55" t="s">
        <v>1259</v>
      </c>
      <c r="DQ229" s="55" t="s">
        <v>1260</v>
      </c>
      <c r="DR229" s="55" t="s">
        <v>1261</v>
      </c>
      <c r="DS229" s="55">
        <v>33420</v>
      </c>
      <c r="DT229" s="55">
        <v>10000</v>
      </c>
      <c r="DU229" s="55" t="s">
        <v>1249</v>
      </c>
      <c r="DV229" s="55">
        <v>1</v>
      </c>
      <c r="EM229" s="55">
        <v>222</v>
      </c>
      <c r="EN229" s="55" t="s">
        <v>2053</v>
      </c>
      <c r="EO229" s="55" t="s">
        <v>1251</v>
      </c>
      <c r="EP229" s="55">
        <v>3</v>
      </c>
      <c r="EQ229" s="55">
        <v>-1</v>
      </c>
      <c r="ER229" s="55">
        <v>-1</v>
      </c>
      <c r="ES229" s="55" t="s">
        <v>1258</v>
      </c>
      <c r="ET229" s="55">
        <v>1.42</v>
      </c>
      <c r="EV229" s="55">
        <v>222</v>
      </c>
      <c r="EW229" s="55" t="s">
        <v>42</v>
      </c>
      <c r="EX229" s="55" t="s">
        <v>1490</v>
      </c>
      <c r="EY229" s="55">
        <v>4</v>
      </c>
      <c r="EZ229" s="55">
        <v>1995</v>
      </c>
      <c r="FA229" s="55">
        <v>2999</v>
      </c>
      <c r="FB229" s="55" t="s">
        <v>1361</v>
      </c>
      <c r="FC229" s="55" t="s">
        <v>1249</v>
      </c>
      <c r="FD229" s="55">
        <v>2.5</v>
      </c>
      <c r="FF229" s="55">
        <v>222</v>
      </c>
      <c r="FG229" s="55" t="s">
        <v>42</v>
      </c>
      <c r="FH229" s="55" t="s">
        <v>1260</v>
      </c>
      <c r="FI229" s="55">
        <v>1</v>
      </c>
      <c r="FJ229" s="55">
        <v>0</v>
      </c>
      <c r="FK229" s="55" t="s">
        <v>1249</v>
      </c>
      <c r="FL229" s="55">
        <v>5</v>
      </c>
      <c r="IW229" s="55">
        <v>222</v>
      </c>
      <c r="IX229" s="55" t="s">
        <v>1250</v>
      </c>
      <c r="IY229" s="55" t="s">
        <v>1260</v>
      </c>
      <c r="IZ229" s="55" t="s">
        <v>2850</v>
      </c>
      <c r="JA229" s="55">
        <v>1000</v>
      </c>
      <c r="JW229" s="12">
        <v>222</v>
      </c>
      <c r="JX229" s="12" t="s">
        <v>781</v>
      </c>
      <c r="JY229" s="12" t="s">
        <v>629</v>
      </c>
      <c r="KA229" s="12">
        <v>222</v>
      </c>
      <c r="KB229" s="12" t="s">
        <v>2965</v>
      </c>
      <c r="KC229" s="12">
        <v>0.3</v>
      </c>
      <c r="PS229" s="12" t="s">
        <v>3174</v>
      </c>
      <c r="QU229" s="13" t="s">
        <v>3101</v>
      </c>
      <c r="QV229" s="13">
        <v>3</v>
      </c>
      <c r="SD229" s="13" t="s">
        <v>3174</v>
      </c>
    </row>
    <row r="230" ht="14.25" customHeight="1" outlineLevel="1" spans="7:498">
      <c r="G230" s="55">
        <v>223</v>
      </c>
      <c r="H230" s="55" t="s">
        <v>1313</v>
      </c>
      <c r="I230" s="55" t="s">
        <v>1644</v>
      </c>
      <c r="J230" s="55" t="s">
        <v>2709</v>
      </c>
      <c r="K230" s="55" t="s">
        <v>1249</v>
      </c>
      <c r="L230" s="55">
        <v>0.21</v>
      </c>
      <c r="X230" s="55">
        <v>223</v>
      </c>
      <c r="Y230" s="55" t="s">
        <v>1250</v>
      </c>
      <c r="Z230" s="55" t="s">
        <v>1708</v>
      </c>
      <c r="AA230" s="55">
        <v>26</v>
      </c>
      <c r="AB230" s="55">
        <v>0.15</v>
      </c>
      <c r="AD230" s="12">
        <v>223</v>
      </c>
      <c r="AE230" s="12" t="s">
        <v>1261</v>
      </c>
      <c r="AF230" s="12" t="s">
        <v>2612</v>
      </c>
      <c r="AG230" s="12" t="s">
        <v>1556</v>
      </c>
      <c r="AH230" s="12" t="s">
        <v>2493</v>
      </c>
      <c r="AX230" s="55">
        <v>223</v>
      </c>
      <c r="AY230" s="55" t="s">
        <v>1313</v>
      </c>
      <c r="AZ230" s="55" t="s">
        <v>1251</v>
      </c>
      <c r="BA230" s="55">
        <v>69</v>
      </c>
      <c r="BB230" s="55">
        <v>69</v>
      </c>
      <c r="BC230" s="55" t="s">
        <v>1249</v>
      </c>
      <c r="BD230" s="55">
        <v>1.2</v>
      </c>
      <c r="DN230" s="55">
        <v>223</v>
      </c>
      <c r="DO230" s="55" t="s">
        <v>42</v>
      </c>
      <c r="DP230" s="55" t="s">
        <v>1259</v>
      </c>
      <c r="DQ230" s="55" t="s">
        <v>1260</v>
      </c>
      <c r="DR230" s="55" t="s">
        <v>1261</v>
      </c>
      <c r="DS230" s="55">
        <v>33421</v>
      </c>
      <c r="DT230" s="55">
        <v>10000</v>
      </c>
      <c r="DU230" s="55" t="s">
        <v>1249</v>
      </c>
      <c r="DV230" s="55">
        <v>1</v>
      </c>
      <c r="EM230" s="55">
        <v>223</v>
      </c>
      <c r="EN230" s="55" t="s">
        <v>2053</v>
      </c>
      <c r="EO230" s="55" t="s">
        <v>1251</v>
      </c>
      <c r="EP230" s="55">
        <v>4</v>
      </c>
      <c r="EQ230" s="55">
        <v>-1</v>
      </c>
      <c r="ER230" s="55">
        <v>-1</v>
      </c>
      <c r="ES230" s="55" t="s">
        <v>1258</v>
      </c>
      <c r="ET230" s="55">
        <v>1.42</v>
      </c>
      <c r="EV230" s="55">
        <v>223</v>
      </c>
      <c r="EW230" s="55" t="s">
        <v>42</v>
      </c>
      <c r="EX230" s="55" t="s">
        <v>1490</v>
      </c>
      <c r="EY230" s="55">
        <v>5</v>
      </c>
      <c r="EZ230" s="55">
        <v>0</v>
      </c>
      <c r="FA230" s="55">
        <v>1994</v>
      </c>
      <c r="FB230" s="55" t="s">
        <v>1262</v>
      </c>
      <c r="FC230" s="55" t="s">
        <v>1249</v>
      </c>
      <c r="FD230" s="55">
        <v>0</v>
      </c>
      <c r="FF230" s="55">
        <v>223</v>
      </c>
      <c r="FG230" s="55" t="s">
        <v>42</v>
      </c>
      <c r="FH230" s="55" t="s">
        <v>1260</v>
      </c>
      <c r="FI230" s="55">
        <v>1</v>
      </c>
      <c r="FJ230" s="55">
        <v>1000</v>
      </c>
      <c r="FK230" s="55" t="s">
        <v>1249</v>
      </c>
      <c r="FL230" s="55">
        <v>5</v>
      </c>
      <c r="IW230" s="55">
        <v>223</v>
      </c>
      <c r="IX230" s="55" t="s">
        <v>1250</v>
      </c>
      <c r="IY230" s="55" t="s">
        <v>1260</v>
      </c>
      <c r="IZ230" s="55" t="s">
        <v>2857</v>
      </c>
      <c r="JA230" s="55">
        <v>1000</v>
      </c>
      <c r="JW230" s="12">
        <v>223</v>
      </c>
      <c r="JX230" s="12" t="s">
        <v>781</v>
      </c>
      <c r="JY230" s="12" t="s">
        <v>734</v>
      </c>
      <c r="KA230" s="12">
        <v>223</v>
      </c>
      <c r="KB230" s="12" t="s">
        <v>2985</v>
      </c>
      <c r="KC230" s="12">
        <v>0.3</v>
      </c>
      <c r="PS230" s="12" t="s">
        <v>3175</v>
      </c>
      <c r="QU230" s="13" t="s">
        <v>3153</v>
      </c>
      <c r="QV230" s="13">
        <v>3</v>
      </c>
      <c r="SD230" s="13" t="s">
        <v>3175</v>
      </c>
    </row>
    <row r="231" ht="14.25" customHeight="1" outlineLevel="1" spans="7:498">
      <c r="G231" s="55">
        <v>224</v>
      </c>
      <c r="H231" s="55" t="s">
        <v>1313</v>
      </c>
      <c r="I231" s="55" t="s">
        <v>1644</v>
      </c>
      <c r="J231" s="55" t="s">
        <v>2723</v>
      </c>
      <c r="K231" s="55" t="s">
        <v>1249</v>
      </c>
      <c r="L231" s="65">
        <v>0.3675</v>
      </c>
      <c r="X231" s="55">
        <v>224</v>
      </c>
      <c r="Y231" s="55" t="s">
        <v>1250</v>
      </c>
      <c r="Z231" s="55" t="s">
        <v>1708</v>
      </c>
      <c r="AA231" s="55">
        <v>27</v>
      </c>
      <c r="AB231" s="55">
        <v>0.15</v>
      </c>
      <c r="AD231" s="12">
        <v>224</v>
      </c>
      <c r="AE231" s="12" t="s">
        <v>1261</v>
      </c>
      <c r="AF231" s="12" t="s">
        <v>1698</v>
      </c>
      <c r="AG231" s="12" t="s">
        <v>1703</v>
      </c>
      <c r="AH231" s="12" t="s">
        <v>2141</v>
      </c>
      <c r="AX231" s="55">
        <v>224</v>
      </c>
      <c r="AY231" s="55" t="s">
        <v>1313</v>
      </c>
      <c r="AZ231" s="55" t="s">
        <v>1251</v>
      </c>
      <c r="BA231" s="55">
        <v>70</v>
      </c>
      <c r="BB231" s="55">
        <v>70</v>
      </c>
      <c r="BC231" s="55" t="s">
        <v>1249</v>
      </c>
      <c r="BD231" s="55">
        <v>1.2</v>
      </c>
      <c r="DN231" s="55">
        <v>224</v>
      </c>
      <c r="DO231" s="55" t="s">
        <v>42</v>
      </c>
      <c r="DP231" s="55" t="s">
        <v>1259</v>
      </c>
      <c r="DQ231" s="55" t="s">
        <v>1260</v>
      </c>
      <c r="DR231" s="55" t="s">
        <v>1261</v>
      </c>
      <c r="DS231" s="55">
        <v>33422</v>
      </c>
      <c r="DT231" s="55">
        <v>10000</v>
      </c>
      <c r="DU231" s="55" t="s">
        <v>1249</v>
      </c>
      <c r="DV231" s="55">
        <v>1</v>
      </c>
      <c r="EM231" s="55">
        <v>224</v>
      </c>
      <c r="EN231" s="55" t="s">
        <v>2053</v>
      </c>
      <c r="EO231" s="55" t="s">
        <v>1251</v>
      </c>
      <c r="EP231" s="55">
        <v>5</v>
      </c>
      <c r="EQ231" s="55">
        <v>-1</v>
      </c>
      <c r="ER231" s="55">
        <v>-1</v>
      </c>
      <c r="ES231" s="55" t="s">
        <v>1258</v>
      </c>
      <c r="ET231" s="55">
        <v>1.43</v>
      </c>
      <c r="EV231" s="55">
        <v>224</v>
      </c>
      <c r="EW231" s="55" t="s">
        <v>42</v>
      </c>
      <c r="EX231" s="55" t="s">
        <v>1490</v>
      </c>
      <c r="EY231" s="55">
        <v>5</v>
      </c>
      <c r="EZ231" s="55">
        <v>1995</v>
      </c>
      <c r="FA231" s="55">
        <v>2999</v>
      </c>
      <c r="FB231" s="55" t="s">
        <v>1262</v>
      </c>
      <c r="FC231" s="55" t="s">
        <v>1249</v>
      </c>
      <c r="FD231" s="55">
        <v>0</v>
      </c>
      <c r="FF231" s="55">
        <v>224</v>
      </c>
      <c r="FG231" s="55" t="s">
        <v>42</v>
      </c>
      <c r="FH231" s="55" t="s">
        <v>1260</v>
      </c>
      <c r="FI231" s="55">
        <v>1</v>
      </c>
      <c r="FJ231" s="55">
        <v>2500</v>
      </c>
      <c r="FK231" s="55" t="s">
        <v>1249</v>
      </c>
      <c r="FL231" s="55">
        <v>5</v>
      </c>
      <c r="IW231" s="55">
        <v>224</v>
      </c>
      <c r="IX231" s="55" t="s">
        <v>1250</v>
      </c>
      <c r="IY231" s="55" t="s">
        <v>1260</v>
      </c>
      <c r="IZ231" s="55" t="s">
        <v>2863</v>
      </c>
      <c r="JA231" s="55">
        <v>1000</v>
      </c>
      <c r="JW231" s="12">
        <v>224</v>
      </c>
      <c r="JX231" s="12" t="s">
        <v>781</v>
      </c>
      <c r="JY231" s="12" t="s">
        <v>772</v>
      </c>
      <c r="KA231" s="12">
        <v>224</v>
      </c>
      <c r="KB231" s="12" t="s">
        <v>2576</v>
      </c>
      <c r="KC231" s="12">
        <v>0.3</v>
      </c>
      <c r="PS231" s="12" t="s">
        <v>3176</v>
      </c>
      <c r="QU231" s="13" t="s">
        <v>3177</v>
      </c>
      <c r="QV231" s="13">
        <v>3</v>
      </c>
      <c r="SD231" s="13" t="s">
        <v>3176</v>
      </c>
    </row>
    <row r="232" ht="14.25" customHeight="1" outlineLevel="1" spans="7:498">
      <c r="G232" s="55">
        <v>225</v>
      </c>
      <c r="H232" s="55" t="s">
        <v>1313</v>
      </c>
      <c r="I232" s="55" t="s">
        <v>1268</v>
      </c>
      <c r="J232" s="55" t="s">
        <v>2736</v>
      </c>
      <c r="K232" s="55" t="s">
        <v>1249</v>
      </c>
      <c r="L232" s="65">
        <v>0.441</v>
      </c>
      <c r="X232" s="55">
        <v>225</v>
      </c>
      <c r="Y232" s="55" t="s">
        <v>1250</v>
      </c>
      <c r="Z232" s="55" t="s">
        <v>1995</v>
      </c>
      <c r="AA232" s="55">
        <v>1</v>
      </c>
      <c r="AB232" s="55">
        <v>0.12</v>
      </c>
      <c r="AD232" s="12">
        <v>225</v>
      </c>
      <c r="AE232" s="12" t="s">
        <v>1261</v>
      </c>
      <c r="AF232" s="12" t="s">
        <v>2714</v>
      </c>
      <c r="AG232" s="12" t="s">
        <v>1556</v>
      </c>
      <c r="AH232" s="12" t="s">
        <v>2493</v>
      </c>
      <c r="AX232" s="55">
        <v>225</v>
      </c>
      <c r="AY232" s="55" t="s">
        <v>1313</v>
      </c>
      <c r="AZ232" s="55" t="s">
        <v>1251</v>
      </c>
      <c r="BA232" s="55">
        <v>71</v>
      </c>
      <c r="BB232" s="55">
        <v>71</v>
      </c>
      <c r="BC232" s="55" t="s">
        <v>1249</v>
      </c>
      <c r="BD232" s="55">
        <v>1.2</v>
      </c>
      <c r="DN232" s="55">
        <v>225</v>
      </c>
      <c r="DO232" s="55" t="s">
        <v>42</v>
      </c>
      <c r="DP232" s="55" t="s">
        <v>1259</v>
      </c>
      <c r="DQ232" s="55" t="s">
        <v>1260</v>
      </c>
      <c r="DR232" s="55" t="s">
        <v>1261</v>
      </c>
      <c r="DS232" s="55">
        <v>33425</v>
      </c>
      <c r="DT232" s="55">
        <v>10000</v>
      </c>
      <c r="DU232" s="55" t="s">
        <v>1249</v>
      </c>
      <c r="DV232" s="55">
        <v>1</v>
      </c>
      <c r="EM232" s="55">
        <v>225</v>
      </c>
      <c r="EN232" s="55" t="s">
        <v>2053</v>
      </c>
      <c r="EO232" s="55" t="s">
        <v>1251</v>
      </c>
      <c r="EP232" s="55">
        <v>6</v>
      </c>
      <c r="EQ232" s="55">
        <v>835</v>
      </c>
      <c r="ER232" s="55">
        <v>997</v>
      </c>
      <c r="ES232" s="55" t="s">
        <v>1258</v>
      </c>
      <c r="ET232" s="55">
        <v>0.75</v>
      </c>
      <c r="EV232" s="55">
        <v>225</v>
      </c>
      <c r="EW232" s="55" t="s">
        <v>42</v>
      </c>
      <c r="EX232" s="55" t="s">
        <v>1872</v>
      </c>
      <c r="EY232" s="55">
        <v>1</v>
      </c>
      <c r="EZ232" s="55">
        <v>0</v>
      </c>
      <c r="FA232" s="55">
        <v>1994</v>
      </c>
      <c r="FB232" s="55" t="s">
        <v>1262</v>
      </c>
      <c r="FC232" s="55" t="s">
        <v>1249</v>
      </c>
      <c r="FD232" s="55">
        <v>0</v>
      </c>
      <c r="FF232" s="55">
        <v>225</v>
      </c>
      <c r="FG232" s="55" t="s">
        <v>42</v>
      </c>
      <c r="FH232" s="55" t="s">
        <v>1260</v>
      </c>
      <c r="FI232" s="55">
        <v>1</v>
      </c>
      <c r="FJ232" s="55">
        <v>5000</v>
      </c>
      <c r="FK232" s="55" t="s">
        <v>1249</v>
      </c>
      <c r="FL232" s="55">
        <v>5</v>
      </c>
      <c r="IW232" s="55">
        <v>225</v>
      </c>
      <c r="IX232" s="55" t="s">
        <v>1250</v>
      </c>
      <c r="IY232" s="55" t="s">
        <v>1260</v>
      </c>
      <c r="IZ232" s="55" t="s">
        <v>2870</v>
      </c>
      <c r="JA232" s="55">
        <v>1000</v>
      </c>
      <c r="JW232" s="12">
        <v>225</v>
      </c>
      <c r="JX232" s="12" t="s">
        <v>781</v>
      </c>
      <c r="JY232" s="12" t="s">
        <v>931</v>
      </c>
      <c r="KA232" s="12">
        <v>225</v>
      </c>
      <c r="KB232" s="12" t="s">
        <v>3034</v>
      </c>
      <c r="KC232" s="12">
        <v>0.3</v>
      </c>
      <c r="PS232" s="12" t="s">
        <v>3178</v>
      </c>
      <c r="QU232" s="13" t="s">
        <v>3179</v>
      </c>
      <c r="QV232" s="13">
        <v>3</v>
      </c>
      <c r="SD232" s="13" t="s">
        <v>3178</v>
      </c>
    </row>
    <row r="233" ht="14.25" customHeight="1" outlineLevel="1" spans="7:498">
      <c r="G233" s="55">
        <v>226</v>
      </c>
      <c r="H233" s="55" t="s">
        <v>1313</v>
      </c>
      <c r="I233" s="55" t="s">
        <v>1268</v>
      </c>
      <c r="J233" s="55" t="s">
        <v>2745</v>
      </c>
      <c r="K233" s="55" t="s">
        <v>1249</v>
      </c>
      <c r="L233" s="55">
        <v>0.42</v>
      </c>
      <c r="X233" s="55">
        <v>226</v>
      </c>
      <c r="Y233" s="55" t="s">
        <v>1250</v>
      </c>
      <c r="Z233" s="55" t="s">
        <v>1995</v>
      </c>
      <c r="AA233" s="55">
        <v>2</v>
      </c>
      <c r="AB233" s="55">
        <v>0.12</v>
      </c>
      <c r="AD233" s="12">
        <v>226</v>
      </c>
      <c r="AE233" s="12" t="s">
        <v>1261</v>
      </c>
      <c r="AF233" s="12" t="s">
        <v>1984</v>
      </c>
      <c r="AG233" s="12" t="s">
        <v>1703</v>
      </c>
      <c r="AH233" s="12" t="s">
        <v>2141</v>
      </c>
      <c r="AX233" s="55">
        <v>226</v>
      </c>
      <c r="AY233" s="55" t="s">
        <v>1313</v>
      </c>
      <c r="AZ233" s="55" t="s">
        <v>1251</v>
      </c>
      <c r="BA233" s="55">
        <v>72</v>
      </c>
      <c r="BB233" s="55">
        <v>72</v>
      </c>
      <c r="BC233" s="55" t="s">
        <v>1249</v>
      </c>
      <c r="BD233" s="55">
        <v>1.2</v>
      </c>
      <c r="DN233" s="55">
        <v>226</v>
      </c>
      <c r="DO233" s="55" t="s">
        <v>42</v>
      </c>
      <c r="DP233" s="55" t="s">
        <v>1259</v>
      </c>
      <c r="DQ233" s="55" t="s">
        <v>1260</v>
      </c>
      <c r="DR233" s="55" t="s">
        <v>1261</v>
      </c>
      <c r="DS233" s="55">
        <v>33429</v>
      </c>
      <c r="DT233" s="55">
        <v>10000</v>
      </c>
      <c r="DU233" s="55" t="s">
        <v>1249</v>
      </c>
      <c r="DV233" s="55">
        <v>1</v>
      </c>
      <c r="EM233" s="55">
        <v>226</v>
      </c>
      <c r="EN233" s="55" t="s">
        <v>2053</v>
      </c>
      <c r="EO233" s="55" t="s">
        <v>1251</v>
      </c>
      <c r="EP233" s="55">
        <v>6</v>
      </c>
      <c r="EQ233" s="55">
        <v>799</v>
      </c>
      <c r="ER233" s="55">
        <v>834</v>
      </c>
      <c r="ES233" s="55" t="s">
        <v>1258</v>
      </c>
      <c r="ET233" s="55">
        <v>0.8</v>
      </c>
      <c r="EV233" s="55">
        <v>226</v>
      </c>
      <c r="EW233" s="55" t="s">
        <v>42</v>
      </c>
      <c r="EX233" s="55" t="s">
        <v>1872</v>
      </c>
      <c r="EY233" s="55">
        <v>1</v>
      </c>
      <c r="EZ233" s="55">
        <v>1995</v>
      </c>
      <c r="FA233" s="55">
        <v>2999</v>
      </c>
      <c r="FB233" s="55" t="s">
        <v>1262</v>
      </c>
      <c r="FC233" s="55" t="s">
        <v>1249</v>
      </c>
      <c r="FD233" s="55">
        <v>0</v>
      </c>
      <c r="FF233" s="55">
        <v>226</v>
      </c>
      <c r="FG233" s="55" t="s">
        <v>42</v>
      </c>
      <c r="FH233" s="55" t="s">
        <v>1260</v>
      </c>
      <c r="FI233" s="55">
        <v>1</v>
      </c>
      <c r="FJ233" s="55">
        <v>10000</v>
      </c>
      <c r="FK233" s="55" t="s">
        <v>1249</v>
      </c>
      <c r="FL233" s="55">
        <v>5</v>
      </c>
      <c r="IW233" s="55">
        <v>226</v>
      </c>
      <c r="IX233" s="55" t="s">
        <v>1250</v>
      </c>
      <c r="IY233" s="55" t="s">
        <v>1260</v>
      </c>
      <c r="IZ233" s="55" t="s">
        <v>2876</v>
      </c>
      <c r="JA233" s="55">
        <v>1000</v>
      </c>
      <c r="JW233" s="12">
        <v>226</v>
      </c>
      <c r="JX233" s="12" t="s">
        <v>781</v>
      </c>
      <c r="JY233" s="12" t="s">
        <v>987</v>
      </c>
      <c r="KA233" s="12">
        <v>226</v>
      </c>
      <c r="KB233" s="12" t="s">
        <v>2941</v>
      </c>
      <c r="KC233" s="12">
        <v>0.45</v>
      </c>
      <c r="PS233" s="12" t="s">
        <v>3107</v>
      </c>
      <c r="QU233" s="13" t="s">
        <v>2117</v>
      </c>
      <c r="QV233" s="13">
        <v>3</v>
      </c>
      <c r="SD233" s="13" t="s">
        <v>3107</v>
      </c>
    </row>
    <row r="234" ht="14.25" customHeight="1" outlineLevel="1" spans="7:498">
      <c r="G234" s="55">
        <v>227</v>
      </c>
      <c r="H234" s="55" t="s">
        <v>1313</v>
      </c>
      <c r="I234" s="55" t="s">
        <v>1885</v>
      </c>
      <c r="J234" s="55" t="s">
        <v>2754</v>
      </c>
      <c r="K234" s="55" t="s">
        <v>1249</v>
      </c>
      <c r="L234" s="65">
        <v>0.399</v>
      </c>
      <c r="X234" s="55">
        <v>227</v>
      </c>
      <c r="Y234" s="55" t="s">
        <v>1250</v>
      </c>
      <c r="Z234" s="55" t="s">
        <v>1995</v>
      </c>
      <c r="AA234" s="55">
        <v>3</v>
      </c>
      <c r="AB234" s="55">
        <v>0.12</v>
      </c>
      <c r="AD234" s="12">
        <v>227</v>
      </c>
      <c r="AE234" s="12" t="s">
        <v>1261</v>
      </c>
      <c r="AF234" s="12" t="s">
        <v>2791</v>
      </c>
      <c r="AG234" s="12" t="s">
        <v>1556</v>
      </c>
      <c r="AH234" s="12" t="s">
        <v>2493</v>
      </c>
      <c r="AX234" s="55">
        <v>227</v>
      </c>
      <c r="AY234" s="55" t="s">
        <v>1313</v>
      </c>
      <c r="AZ234" s="55" t="s">
        <v>1251</v>
      </c>
      <c r="BA234" s="55">
        <v>73</v>
      </c>
      <c r="BB234" s="55">
        <v>73</v>
      </c>
      <c r="BC234" s="55" t="s">
        <v>1249</v>
      </c>
      <c r="BD234" s="55">
        <v>1.2</v>
      </c>
      <c r="DN234" s="55">
        <v>227</v>
      </c>
      <c r="DO234" s="55" t="s">
        <v>42</v>
      </c>
      <c r="DP234" s="55" t="s">
        <v>1259</v>
      </c>
      <c r="DQ234" s="55" t="s">
        <v>1260</v>
      </c>
      <c r="DR234" s="55" t="s">
        <v>1261</v>
      </c>
      <c r="DS234" s="55">
        <v>33438</v>
      </c>
      <c r="DT234" s="55">
        <v>10000</v>
      </c>
      <c r="DU234" s="55" t="s">
        <v>1249</v>
      </c>
      <c r="DV234" s="55">
        <v>1</v>
      </c>
      <c r="EM234" s="55">
        <v>227</v>
      </c>
      <c r="EN234" s="55" t="s">
        <v>2053</v>
      </c>
      <c r="EO234" s="55" t="s">
        <v>1251</v>
      </c>
      <c r="EP234" s="55">
        <v>6</v>
      </c>
      <c r="EQ234" s="55">
        <v>769</v>
      </c>
      <c r="ER234" s="55">
        <v>798</v>
      </c>
      <c r="ES234" s="55" t="s">
        <v>1258</v>
      </c>
      <c r="ET234" s="55">
        <v>0.85</v>
      </c>
      <c r="EV234" s="55">
        <v>227</v>
      </c>
      <c r="EW234" s="55" t="s">
        <v>42</v>
      </c>
      <c r="EX234" s="55" t="s">
        <v>1364</v>
      </c>
      <c r="EY234" s="55">
        <v>1</v>
      </c>
      <c r="EZ234" s="55">
        <v>0</v>
      </c>
      <c r="FA234" s="55">
        <v>1994</v>
      </c>
      <c r="FB234" s="55" t="s">
        <v>1262</v>
      </c>
      <c r="FC234" s="55" t="s">
        <v>1249</v>
      </c>
      <c r="FD234" s="55">
        <v>0</v>
      </c>
      <c r="FF234" s="55">
        <v>227</v>
      </c>
      <c r="FG234" s="55" t="s">
        <v>42</v>
      </c>
      <c r="FH234" s="55" t="s">
        <v>1260</v>
      </c>
      <c r="FI234" s="55">
        <v>1</v>
      </c>
      <c r="FJ234" s="55">
        <v>25000</v>
      </c>
      <c r="FK234" s="55" t="s">
        <v>1249</v>
      </c>
      <c r="FL234" s="55">
        <v>5</v>
      </c>
      <c r="IW234" s="55">
        <v>227</v>
      </c>
      <c r="IX234" s="55" t="s">
        <v>1250</v>
      </c>
      <c r="IY234" s="55" t="s">
        <v>1260</v>
      </c>
      <c r="IZ234" s="55" t="s">
        <v>2882</v>
      </c>
      <c r="JA234" s="55">
        <v>1000</v>
      </c>
      <c r="JW234" s="12">
        <v>227</v>
      </c>
      <c r="JX234" s="12" t="s">
        <v>781</v>
      </c>
      <c r="JY234" s="12" t="s">
        <v>1068</v>
      </c>
      <c r="KA234" s="12">
        <v>227</v>
      </c>
      <c r="KB234" s="12" t="s">
        <v>3071</v>
      </c>
      <c r="KC234" s="12">
        <v>0.45</v>
      </c>
      <c r="PS234" s="12" t="s">
        <v>3180</v>
      </c>
      <c r="QU234" s="13" t="s">
        <v>2682</v>
      </c>
      <c r="QV234" s="13">
        <v>3</v>
      </c>
      <c r="SD234" s="13" t="s">
        <v>3180</v>
      </c>
    </row>
    <row r="235" ht="14.25" customHeight="1" outlineLevel="1" spans="7:498">
      <c r="G235" s="55">
        <v>228</v>
      </c>
      <c r="H235" s="55" t="s">
        <v>1313</v>
      </c>
      <c r="I235" s="55" t="s">
        <v>1938</v>
      </c>
      <c r="J235" s="55" t="s">
        <v>2761</v>
      </c>
      <c r="K235" s="55" t="s">
        <v>1249</v>
      </c>
      <c r="L235" s="65">
        <v>0.462</v>
      </c>
      <c r="X235" s="55">
        <v>228</v>
      </c>
      <c r="Y235" s="55" t="s">
        <v>1250</v>
      </c>
      <c r="Z235" s="55" t="s">
        <v>1995</v>
      </c>
      <c r="AA235" s="55">
        <v>4</v>
      </c>
      <c r="AB235" s="55">
        <v>0.12</v>
      </c>
      <c r="AD235" s="12">
        <v>228</v>
      </c>
      <c r="AE235" s="12" t="s">
        <v>1261</v>
      </c>
      <c r="AF235" s="12" t="s">
        <v>2177</v>
      </c>
      <c r="AG235" s="12" t="s">
        <v>1703</v>
      </c>
      <c r="AH235" s="12" t="s">
        <v>2141</v>
      </c>
      <c r="AX235" s="55">
        <v>228</v>
      </c>
      <c r="AY235" s="55" t="s">
        <v>1313</v>
      </c>
      <c r="AZ235" s="55" t="s">
        <v>1251</v>
      </c>
      <c r="BA235" s="55">
        <v>74</v>
      </c>
      <c r="BB235" s="55">
        <v>74</v>
      </c>
      <c r="BC235" s="55" t="s">
        <v>1249</v>
      </c>
      <c r="BD235" s="55">
        <v>1.2</v>
      </c>
      <c r="DN235" s="55">
        <v>228</v>
      </c>
      <c r="DO235" s="55" t="s">
        <v>42</v>
      </c>
      <c r="DP235" s="55" t="s">
        <v>1259</v>
      </c>
      <c r="DQ235" s="55" t="s">
        <v>1260</v>
      </c>
      <c r="DR235" s="55" t="s">
        <v>1261</v>
      </c>
      <c r="DS235" s="55">
        <v>33439</v>
      </c>
      <c r="DT235" s="55">
        <v>10000</v>
      </c>
      <c r="DU235" s="55" t="s">
        <v>1249</v>
      </c>
      <c r="DV235" s="55">
        <v>1</v>
      </c>
      <c r="EM235" s="55">
        <v>228</v>
      </c>
      <c r="EN235" s="55" t="s">
        <v>2053</v>
      </c>
      <c r="EO235" s="55" t="s">
        <v>1251</v>
      </c>
      <c r="EP235" s="55">
        <v>6</v>
      </c>
      <c r="EQ235" s="55">
        <v>741</v>
      </c>
      <c r="ER235" s="55">
        <v>768</v>
      </c>
      <c r="ES235" s="55" t="s">
        <v>1258</v>
      </c>
      <c r="ET235" s="55">
        <v>0.9</v>
      </c>
      <c r="EV235" s="55">
        <v>228</v>
      </c>
      <c r="EW235" s="55" t="s">
        <v>42</v>
      </c>
      <c r="EX235" s="55" t="s">
        <v>1364</v>
      </c>
      <c r="EY235" s="55">
        <v>1</v>
      </c>
      <c r="EZ235" s="55">
        <v>1995</v>
      </c>
      <c r="FA235" s="55">
        <v>2999</v>
      </c>
      <c r="FB235" s="55" t="s">
        <v>1262</v>
      </c>
      <c r="FC235" s="55" t="s">
        <v>1249</v>
      </c>
      <c r="FD235" s="55">
        <v>0</v>
      </c>
      <c r="FF235" s="55">
        <v>228</v>
      </c>
      <c r="FG235" s="55" t="s">
        <v>42</v>
      </c>
      <c r="FH235" s="55" t="s">
        <v>1260</v>
      </c>
      <c r="FI235" s="55">
        <v>1</v>
      </c>
      <c r="FJ235" s="55">
        <v>50000</v>
      </c>
      <c r="FK235" s="55" t="s">
        <v>1249</v>
      </c>
      <c r="FL235" s="55">
        <v>5</v>
      </c>
      <c r="IW235" s="55">
        <v>228</v>
      </c>
      <c r="IX235" s="55" t="s">
        <v>1250</v>
      </c>
      <c r="IY235" s="55" t="s">
        <v>1260</v>
      </c>
      <c r="IZ235" s="55" t="s">
        <v>2889</v>
      </c>
      <c r="JA235" s="55">
        <v>1000</v>
      </c>
      <c r="JW235" s="12">
        <v>228</v>
      </c>
      <c r="JX235" s="12" t="s">
        <v>781</v>
      </c>
      <c r="JY235" s="12" t="s">
        <v>1208</v>
      </c>
      <c r="KA235" s="12">
        <v>228</v>
      </c>
      <c r="KB235" s="12" t="s">
        <v>3085</v>
      </c>
      <c r="KC235" s="12">
        <v>0.5</v>
      </c>
      <c r="PS235" s="12" t="s">
        <v>3181</v>
      </c>
      <c r="QU235" s="13" t="s">
        <v>2947</v>
      </c>
      <c r="QV235" s="13">
        <v>2.5</v>
      </c>
      <c r="SD235" s="13" t="s">
        <v>3181</v>
      </c>
    </row>
    <row r="236" ht="14.25" customHeight="1" outlineLevel="1" spans="7:498">
      <c r="G236" s="55">
        <v>229</v>
      </c>
      <c r="H236" s="55" t="s">
        <v>1313</v>
      </c>
      <c r="I236" s="55" t="s">
        <v>1938</v>
      </c>
      <c r="J236" s="55" t="s">
        <v>2771</v>
      </c>
      <c r="K236" s="55" t="s">
        <v>1249</v>
      </c>
      <c r="L236" s="55">
        <v>0.44</v>
      </c>
      <c r="X236" s="55">
        <v>229</v>
      </c>
      <c r="Y236" s="55" t="s">
        <v>1250</v>
      </c>
      <c r="Z236" s="55" t="s">
        <v>1995</v>
      </c>
      <c r="AA236" s="55">
        <v>5</v>
      </c>
      <c r="AB236" s="55">
        <v>0.12</v>
      </c>
      <c r="AD236" s="12">
        <v>229</v>
      </c>
      <c r="AE236" s="12" t="s">
        <v>1261</v>
      </c>
      <c r="AF236" s="12" t="s">
        <v>2859</v>
      </c>
      <c r="AG236" s="12" t="s">
        <v>1556</v>
      </c>
      <c r="AH236" s="12" t="s">
        <v>2493</v>
      </c>
      <c r="AX236" s="55">
        <v>229</v>
      </c>
      <c r="AY236" s="55" t="s">
        <v>1313</v>
      </c>
      <c r="AZ236" s="55" t="s">
        <v>1251</v>
      </c>
      <c r="BA236" s="55">
        <v>75</v>
      </c>
      <c r="BB236" s="55">
        <v>75</v>
      </c>
      <c r="BC236" s="55" t="s">
        <v>1249</v>
      </c>
      <c r="BD236" s="55">
        <v>1.2</v>
      </c>
      <c r="DN236" s="55">
        <v>229</v>
      </c>
      <c r="DO236" s="55" t="s">
        <v>42</v>
      </c>
      <c r="DP236" s="55" t="s">
        <v>1259</v>
      </c>
      <c r="DQ236" s="55" t="s">
        <v>1260</v>
      </c>
      <c r="DR236" s="55" t="s">
        <v>1261</v>
      </c>
      <c r="DS236" s="55">
        <v>33443</v>
      </c>
      <c r="DT236" s="55">
        <v>10000</v>
      </c>
      <c r="DU236" s="55" t="s">
        <v>1249</v>
      </c>
      <c r="DV236" s="55">
        <v>1</v>
      </c>
      <c r="EM236" s="55">
        <v>229</v>
      </c>
      <c r="EN236" s="55" t="s">
        <v>2053</v>
      </c>
      <c r="EO236" s="55" t="s">
        <v>1251</v>
      </c>
      <c r="EP236" s="55">
        <v>6</v>
      </c>
      <c r="EQ236" s="55">
        <v>0</v>
      </c>
      <c r="ER236" s="55">
        <v>548</v>
      </c>
      <c r="ES236" s="55" t="s">
        <v>1258</v>
      </c>
      <c r="ET236" s="55">
        <v>4</v>
      </c>
      <c r="EV236" s="55">
        <v>229</v>
      </c>
      <c r="EW236" s="55" t="s">
        <v>42</v>
      </c>
      <c r="EX236" s="55" t="s">
        <v>2118</v>
      </c>
      <c r="EY236" s="55">
        <v>1</v>
      </c>
      <c r="EZ236" s="55">
        <v>0</v>
      </c>
      <c r="FA236" s="55">
        <v>1994</v>
      </c>
      <c r="FB236" s="55" t="s">
        <v>1262</v>
      </c>
      <c r="FC236" s="55" t="s">
        <v>1249</v>
      </c>
      <c r="FD236" s="55">
        <v>0</v>
      </c>
      <c r="FF236" s="55">
        <v>229</v>
      </c>
      <c r="FG236" s="55" t="s">
        <v>42</v>
      </c>
      <c r="FH236" s="55" t="s">
        <v>1260</v>
      </c>
      <c r="FI236" s="55">
        <v>1</v>
      </c>
      <c r="FJ236" s="55">
        <v>80000</v>
      </c>
      <c r="FK236" s="55" t="s">
        <v>1249</v>
      </c>
      <c r="FL236" s="55">
        <v>5</v>
      </c>
      <c r="IW236" s="55">
        <v>229</v>
      </c>
      <c r="IX236" s="55" t="s">
        <v>1250</v>
      </c>
      <c r="IY236" s="55" t="s">
        <v>1260</v>
      </c>
      <c r="IZ236" s="55" t="s">
        <v>3012</v>
      </c>
      <c r="JA236" s="55">
        <v>1000</v>
      </c>
      <c r="JW236" s="12">
        <v>229</v>
      </c>
      <c r="JX236" s="12" t="s">
        <v>781</v>
      </c>
      <c r="JY236" s="12" t="s">
        <v>1272</v>
      </c>
      <c r="KA236" s="12">
        <v>229</v>
      </c>
      <c r="KB236" s="12" t="s">
        <v>2881</v>
      </c>
      <c r="KC236" s="12">
        <v>0.4</v>
      </c>
      <c r="PS236" s="12" t="s">
        <v>2591</v>
      </c>
      <c r="QU236" s="13" t="s">
        <v>3046</v>
      </c>
      <c r="QV236" s="13">
        <v>2.5</v>
      </c>
      <c r="SD236" s="13" t="s">
        <v>2591</v>
      </c>
    </row>
    <row r="237" ht="14.25" customHeight="1" outlineLevel="1" spans="7:498">
      <c r="G237" s="55">
        <v>230</v>
      </c>
      <c r="H237" s="55" t="s">
        <v>1313</v>
      </c>
      <c r="I237" s="55" t="s">
        <v>1738</v>
      </c>
      <c r="J237" s="55" t="s">
        <v>2781</v>
      </c>
      <c r="K237" s="55" t="s">
        <v>1249</v>
      </c>
      <c r="L237" s="55">
        <v>0.25</v>
      </c>
      <c r="X237" s="55">
        <v>230</v>
      </c>
      <c r="Y237" s="55" t="s">
        <v>1250</v>
      </c>
      <c r="Z237" s="55" t="s">
        <v>1995</v>
      </c>
      <c r="AA237" s="55">
        <v>6</v>
      </c>
      <c r="AB237" s="55">
        <v>0.12</v>
      </c>
      <c r="AD237" s="12">
        <v>230</v>
      </c>
      <c r="AE237" s="12" t="s">
        <v>1261</v>
      </c>
      <c r="AF237" s="12" t="s">
        <v>1393</v>
      </c>
      <c r="AG237" s="12" t="s">
        <v>1703</v>
      </c>
      <c r="AH237" s="12" t="s">
        <v>2141</v>
      </c>
      <c r="AX237" s="55">
        <v>230</v>
      </c>
      <c r="AY237" s="55" t="s">
        <v>1313</v>
      </c>
      <c r="AZ237" s="55" t="s">
        <v>1251</v>
      </c>
      <c r="BA237" s="55">
        <v>76</v>
      </c>
      <c r="BB237" s="55">
        <v>76</v>
      </c>
      <c r="BC237" s="55" t="s">
        <v>1249</v>
      </c>
      <c r="BD237" s="55">
        <v>1.2</v>
      </c>
      <c r="DN237" s="55">
        <v>230</v>
      </c>
      <c r="DO237" s="55" t="s">
        <v>42</v>
      </c>
      <c r="DP237" s="55" t="s">
        <v>1259</v>
      </c>
      <c r="DQ237" s="55" t="s">
        <v>1260</v>
      </c>
      <c r="DR237" s="55" t="s">
        <v>1261</v>
      </c>
      <c r="DS237" s="55">
        <v>33447</v>
      </c>
      <c r="DT237" s="55">
        <v>10000</v>
      </c>
      <c r="DU237" s="55" t="s">
        <v>1249</v>
      </c>
      <c r="DV237" s="55">
        <v>1</v>
      </c>
      <c r="EM237" s="55">
        <v>230</v>
      </c>
      <c r="EN237" s="55" t="s">
        <v>2053</v>
      </c>
      <c r="EO237" s="55" t="s">
        <v>1251</v>
      </c>
      <c r="EP237" s="55">
        <v>6</v>
      </c>
      <c r="EQ237" s="55">
        <v>713</v>
      </c>
      <c r="ER237" s="55">
        <v>740</v>
      </c>
      <c r="ES237" s="55" t="s">
        <v>1258</v>
      </c>
      <c r="ET237" s="55">
        <v>1</v>
      </c>
      <c r="EV237" s="55">
        <v>230</v>
      </c>
      <c r="EW237" s="55" t="s">
        <v>42</v>
      </c>
      <c r="EX237" s="55" t="s">
        <v>2118</v>
      </c>
      <c r="EY237" s="55">
        <v>1</v>
      </c>
      <c r="EZ237" s="55">
        <v>1995</v>
      </c>
      <c r="FA237" s="55">
        <v>2999</v>
      </c>
      <c r="FB237" s="55" t="s">
        <v>1262</v>
      </c>
      <c r="FC237" s="55" t="s">
        <v>1249</v>
      </c>
      <c r="FD237" s="55">
        <v>0</v>
      </c>
      <c r="FF237" s="55">
        <v>230</v>
      </c>
      <c r="FG237" s="55" t="s">
        <v>42</v>
      </c>
      <c r="FH237" s="55" t="s">
        <v>1260</v>
      </c>
      <c r="FI237" s="55">
        <v>1</v>
      </c>
      <c r="FJ237" s="55">
        <v>130000</v>
      </c>
      <c r="FK237" s="55" t="s">
        <v>1249</v>
      </c>
      <c r="FL237" s="55">
        <v>5</v>
      </c>
      <c r="IW237" s="55">
        <v>230</v>
      </c>
      <c r="IX237" s="55" t="s">
        <v>1250</v>
      </c>
      <c r="IY237" s="55" t="s">
        <v>1260</v>
      </c>
      <c r="IZ237" s="55" t="s">
        <v>3015</v>
      </c>
      <c r="JA237" s="55">
        <v>1000</v>
      </c>
      <c r="JW237" s="12">
        <v>230</v>
      </c>
      <c r="JX237" s="12" t="s">
        <v>906</v>
      </c>
      <c r="JY237" s="12" t="s">
        <v>630</v>
      </c>
      <c r="KA237" s="12">
        <v>230</v>
      </c>
      <c r="KB237" s="12" t="s">
        <v>1605</v>
      </c>
      <c r="KC237" s="12">
        <v>0.4</v>
      </c>
      <c r="PS237" s="12" t="s">
        <v>3182</v>
      </c>
      <c r="QU237" s="13" t="s">
        <v>3078</v>
      </c>
      <c r="QV237" s="13">
        <v>2.5</v>
      </c>
      <c r="SD237" s="13" t="s">
        <v>3182</v>
      </c>
    </row>
    <row r="238" ht="14.25" customHeight="1" outlineLevel="1" spans="7:498">
      <c r="G238" s="55">
        <v>231</v>
      </c>
      <c r="H238" s="55" t="s">
        <v>1313</v>
      </c>
      <c r="I238" s="55" t="s">
        <v>1738</v>
      </c>
      <c r="J238" s="55" t="s">
        <v>2225</v>
      </c>
      <c r="K238" s="55" t="s">
        <v>1249</v>
      </c>
      <c r="L238" s="55">
        <v>0.25</v>
      </c>
      <c r="X238" s="55">
        <v>231</v>
      </c>
      <c r="Y238" s="55" t="s">
        <v>1250</v>
      </c>
      <c r="Z238" s="55" t="s">
        <v>1995</v>
      </c>
      <c r="AA238" s="55">
        <v>7</v>
      </c>
      <c r="AB238" s="55">
        <v>0.12</v>
      </c>
      <c r="AD238" s="12">
        <v>231</v>
      </c>
      <c r="AE238" s="12" t="s">
        <v>1261</v>
      </c>
      <c r="AF238" s="12" t="s">
        <v>2904</v>
      </c>
      <c r="AG238" s="12" t="s">
        <v>1556</v>
      </c>
      <c r="AH238" s="12" t="s">
        <v>2493</v>
      </c>
      <c r="AX238" s="55">
        <v>231</v>
      </c>
      <c r="AY238" s="55" t="s">
        <v>1313</v>
      </c>
      <c r="AZ238" s="55" t="s">
        <v>1251</v>
      </c>
      <c r="BA238" s="55">
        <v>77</v>
      </c>
      <c r="BB238" s="55">
        <v>77</v>
      </c>
      <c r="BC238" s="55" t="s">
        <v>1249</v>
      </c>
      <c r="BD238" s="55">
        <v>1.2</v>
      </c>
      <c r="DN238" s="55">
        <v>231</v>
      </c>
      <c r="DO238" s="55" t="s">
        <v>42</v>
      </c>
      <c r="DP238" s="55" t="s">
        <v>1259</v>
      </c>
      <c r="DQ238" s="55" t="s">
        <v>1260</v>
      </c>
      <c r="DR238" s="55" t="s">
        <v>1261</v>
      </c>
      <c r="DS238" s="55">
        <v>33448</v>
      </c>
      <c r="DT238" s="55">
        <v>10000</v>
      </c>
      <c r="DU238" s="55" t="s">
        <v>1249</v>
      </c>
      <c r="DV238" s="55">
        <v>1</v>
      </c>
      <c r="EM238" s="55">
        <v>231</v>
      </c>
      <c r="EN238" s="55" t="s">
        <v>2053</v>
      </c>
      <c r="EO238" s="55" t="s">
        <v>1251</v>
      </c>
      <c r="EP238" s="55">
        <v>6</v>
      </c>
      <c r="EQ238" s="55">
        <v>686</v>
      </c>
      <c r="ER238" s="55">
        <v>712</v>
      </c>
      <c r="ES238" s="55" t="s">
        <v>1258</v>
      </c>
      <c r="ET238" s="55">
        <v>1.05</v>
      </c>
      <c r="EV238" s="55">
        <v>231</v>
      </c>
      <c r="EW238" s="55" t="s">
        <v>42</v>
      </c>
      <c r="EX238" s="55" t="s">
        <v>1791</v>
      </c>
      <c r="EY238" s="55">
        <v>1</v>
      </c>
      <c r="EZ238" s="55">
        <v>0</v>
      </c>
      <c r="FA238" s="55">
        <v>1994</v>
      </c>
      <c r="FB238" s="55" t="s">
        <v>1361</v>
      </c>
      <c r="FC238" s="55" t="s">
        <v>1249</v>
      </c>
      <c r="FD238" s="55">
        <v>2.88</v>
      </c>
      <c r="FF238" s="55">
        <v>231</v>
      </c>
      <c r="FG238" s="55" t="s">
        <v>42</v>
      </c>
      <c r="FH238" s="55" t="s">
        <v>1260</v>
      </c>
      <c r="FI238" s="55">
        <v>1</v>
      </c>
      <c r="FJ238" s="55">
        <v>260000</v>
      </c>
      <c r="FK238" s="55" t="s">
        <v>1249</v>
      </c>
      <c r="FL238" s="55">
        <v>5</v>
      </c>
      <c r="IW238" s="55">
        <v>231</v>
      </c>
      <c r="IX238" s="55" t="s">
        <v>1250</v>
      </c>
      <c r="IY238" s="55" t="s">
        <v>1260</v>
      </c>
      <c r="IZ238" s="55" t="s">
        <v>3018</v>
      </c>
      <c r="JA238" s="55">
        <v>1000</v>
      </c>
      <c r="JW238" s="12">
        <v>231</v>
      </c>
      <c r="JX238" s="12" t="s">
        <v>906</v>
      </c>
      <c r="JY238" s="12" t="s">
        <v>735</v>
      </c>
      <c r="KA238" s="12">
        <v>231</v>
      </c>
      <c r="KB238" s="12" t="s">
        <v>3116</v>
      </c>
      <c r="KC238" s="12">
        <v>0.4</v>
      </c>
      <c r="PS238" s="12" t="s">
        <v>3183</v>
      </c>
      <c r="QU238" s="13" t="s">
        <v>3080</v>
      </c>
      <c r="QV238" s="13">
        <v>2.5</v>
      </c>
      <c r="SD238" s="13" t="s">
        <v>3183</v>
      </c>
    </row>
    <row r="239" ht="14.25" customHeight="1" outlineLevel="1" spans="7:498">
      <c r="G239" s="55">
        <v>232</v>
      </c>
      <c r="H239" s="55" t="s">
        <v>1313</v>
      </c>
      <c r="I239" s="55" t="s">
        <v>1738</v>
      </c>
      <c r="J239" s="55" t="s">
        <v>2746</v>
      </c>
      <c r="K239" s="55" t="s">
        <v>1249</v>
      </c>
      <c r="L239" s="55">
        <v>0.25</v>
      </c>
      <c r="X239" s="55">
        <v>232</v>
      </c>
      <c r="Y239" s="55" t="s">
        <v>1250</v>
      </c>
      <c r="Z239" s="55" t="s">
        <v>1995</v>
      </c>
      <c r="AA239" s="55">
        <v>8</v>
      </c>
      <c r="AB239" s="55">
        <v>0.12</v>
      </c>
      <c r="AD239" s="12">
        <v>232</v>
      </c>
      <c r="AE239" s="12" t="s">
        <v>1261</v>
      </c>
      <c r="AF239" s="12" t="s">
        <v>1076</v>
      </c>
      <c r="AG239" s="12" t="s">
        <v>1703</v>
      </c>
      <c r="AH239" s="12" t="s">
        <v>2141</v>
      </c>
      <c r="AX239" s="55">
        <v>232</v>
      </c>
      <c r="AY239" s="55" t="s">
        <v>1313</v>
      </c>
      <c r="AZ239" s="55" t="s">
        <v>1251</v>
      </c>
      <c r="BA239" s="55">
        <v>78</v>
      </c>
      <c r="BB239" s="55">
        <v>78</v>
      </c>
      <c r="BC239" s="55" t="s">
        <v>1249</v>
      </c>
      <c r="BD239" s="55">
        <v>1.2</v>
      </c>
      <c r="DN239" s="55">
        <v>232</v>
      </c>
      <c r="DO239" s="55" t="s">
        <v>42</v>
      </c>
      <c r="DP239" s="55" t="s">
        <v>1259</v>
      </c>
      <c r="DQ239" s="55" t="s">
        <v>1260</v>
      </c>
      <c r="DR239" s="55" t="s">
        <v>1261</v>
      </c>
      <c r="DS239" s="55">
        <v>33459</v>
      </c>
      <c r="DT239" s="55">
        <v>10000</v>
      </c>
      <c r="DU239" s="55" t="s">
        <v>1249</v>
      </c>
      <c r="DV239" s="55">
        <v>1</v>
      </c>
      <c r="EM239" s="55">
        <v>232</v>
      </c>
      <c r="EN239" s="55" t="s">
        <v>2053</v>
      </c>
      <c r="EO239" s="55" t="s">
        <v>1251</v>
      </c>
      <c r="EP239" s="55">
        <v>6</v>
      </c>
      <c r="EQ239" s="55">
        <v>653</v>
      </c>
      <c r="ER239" s="55">
        <v>685</v>
      </c>
      <c r="ES239" s="55" t="s">
        <v>1258</v>
      </c>
      <c r="ET239" s="55">
        <v>1.2</v>
      </c>
      <c r="EV239" s="55">
        <v>232</v>
      </c>
      <c r="EW239" s="55" t="s">
        <v>42</v>
      </c>
      <c r="EX239" s="55" t="s">
        <v>1791</v>
      </c>
      <c r="EY239" s="55">
        <v>1</v>
      </c>
      <c r="EZ239" s="55">
        <v>1995</v>
      </c>
      <c r="FA239" s="55">
        <v>2999</v>
      </c>
      <c r="FB239" s="55" t="s">
        <v>1361</v>
      </c>
      <c r="FC239" s="55" t="s">
        <v>1249</v>
      </c>
      <c r="FD239" s="55">
        <v>2.88</v>
      </c>
      <c r="FF239" s="55">
        <v>232</v>
      </c>
      <c r="FG239" s="55" t="s">
        <v>42</v>
      </c>
      <c r="FH239" s="55" t="s">
        <v>1260</v>
      </c>
      <c r="FI239" s="55">
        <v>1</v>
      </c>
      <c r="FJ239" s="55">
        <v>400000</v>
      </c>
      <c r="FK239" s="55" t="s">
        <v>1249</v>
      </c>
      <c r="FL239" s="55">
        <v>5</v>
      </c>
      <c r="IW239" s="55">
        <v>232</v>
      </c>
      <c r="IX239" s="55" t="s">
        <v>1250</v>
      </c>
      <c r="IY239" s="55" t="s">
        <v>1260</v>
      </c>
      <c r="IZ239" s="55" t="s">
        <v>3136</v>
      </c>
      <c r="JA239" s="55">
        <v>1000</v>
      </c>
      <c r="JW239" s="12">
        <v>232</v>
      </c>
      <c r="JX239" s="12" t="s">
        <v>906</v>
      </c>
      <c r="JY239" s="12" t="s">
        <v>885</v>
      </c>
      <c r="KA239" s="12">
        <v>232</v>
      </c>
      <c r="KB239" s="12" t="s">
        <v>2995</v>
      </c>
      <c r="KC239" s="12">
        <v>0.3</v>
      </c>
      <c r="PS239" s="12" t="s">
        <v>1007</v>
      </c>
      <c r="QU239" s="13" t="s">
        <v>3082</v>
      </c>
      <c r="QV239" s="13">
        <v>2.5</v>
      </c>
      <c r="SD239" s="13" t="s">
        <v>1007</v>
      </c>
    </row>
    <row r="240" ht="14.25" customHeight="1" outlineLevel="1" spans="7:498">
      <c r="G240" s="55">
        <v>233</v>
      </c>
      <c r="H240" s="55" t="s">
        <v>1313</v>
      </c>
      <c r="I240" s="55" t="s">
        <v>1738</v>
      </c>
      <c r="J240" s="55" t="s">
        <v>2807</v>
      </c>
      <c r="K240" s="55" t="s">
        <v>1249</v>
      </c>
      <c r="L240" s="55">
        <v>0.25</v>
      </c>
      <c r="X240" s="55">
        <v>233</v>
      </c>
      <c r="Y240" s="55" t="s">
        <v>1250</v>
      </c>
      <c r="Z240" s="55" t="s">
        <v>1995</v>
      </c>
      <c r="AA240" s="55">
        <v>9</v>
      </c>
      <c r="AB240" s="55">
        <v>0.12</v>
      </c>
      <c r="AD240" s="12">
        <v>233</v>
      </c>
      <c r="AE240" s="12" t="s">
        <v>1261</v>
      </c>
      <c r="AF240" s="12" t="s">
        <v>2943</v>
      </c>
      <c r="AG240" s="12" t="s">
        <v>1556</v>
      </c>
      <c r="AH240" s="12" t="s">
        <v>2493</v>
      </c>
      <c r="AX240" s="55">
        <v>233</v>
      </c>
      <c r="AY240" s="55" t="s">
        <v>1313</v>
      </c>
      <c r="AZ240" s="55" t="s">
        <v>1251</v>
      </c>
      <c r="BA240" s="55">
        <v>79</v>
      </c>
      <c r="BB240" s="55">
        <v>79</v>
      </c>
      <c r="BC240" s="55" t="s">
        <v>1249</v>
      </c>
      <c r="BD240" s="55">
        <v>1.2</v>
      </c>
      <c r="DN240" s="55">
        <v>233</v>
      </c>
      <c r="DO240" s="55" t="s">
        <v>42</v>
      </c>
      <c r="DP240" s="55" t="s">
        <v>1259</v>
      </c>
      <c r="DQ240" s="55" t="s">
        <v>1260</v>
      </c>
      <c r="DR240" s="55" t="s">
        <v>1261</v>
      </c>
      <c r="DS240" s="55">
        <v>33464</v>
      </c>
      <c r="DT240" s="55">
        <v>10000</v>
      </c>
      <c r="DU240" s="55" t="s">
        <v>1249</v>
      </c>
      <c r="DV240" s="55">
        <v>1</v>
      </c>
      <c r="EM240" s="55">
        <v>233</v>
      </c>
      <c r="EN240" s="55" t="s">
        <v>2053</v>
      </c>
      <c r="EO240" s="55" t="s">
        <v>1251</v>
      </c>
      <c r="EP240" s="55">
        <v>6</v>
      </c>
      <c r="EQ240" s="55">
        <v>614</v>
      </c>
      <c r="ER240" s="55">
        <v>652</v>
      </c>
      <c r="ES240" s="55" t="s">
        <v>1258</v>
      </c>
      <c r="ET240" s="55">
        <v>1.4</v>
      </c>
      <c r="EV240" s="55">
        <v>233</v>
      </c>
      <c r="EW240" s="55" t="s">
        <v>42</v>
      </c>
      <c r="EX240" s="55" t="s">
        <v>1791</v>
      </c>
      <c r="EY240" s="55">
        <v>2</v>
      </c>
      <c r="EZ240" s="55">
        <v>0</v>
      </c>
      <c r="FA240" s="55">
        <v>1994</v>
      </c>
      <c r="FB240" s="55" t="s">
        <v>1361</v>
      </c>
      <c r="FC240" s="55" t="s">
        <v>1249</v>
      </c>
      <c r="FD240" s="55">
        <v>2.5</v>
      </c>
      <c r="FF240" s="55">
        <v>233</v>
      </c>
      <c r="FG240" s="55" t="s">
        <v>42</v>
      </c>
      <c r="FH240" s="55" t="s">
        <v>1260</v>
      </c>
      <c r="FI240" s="55">
        <v>1</v>
      </c>
      <c r="FJ240" s="55">
        <v>530000</v>
      </c>
      <c r="FK240" s="55" t="s">
        <v>1249</v>
      </c>
      <c r="FL240" s="55">
        <v>5</v>
      </c>
      <c r="IW240" s="55">
        <v>233</v>
      </c>
      <c r="IX240" s="55" t="s">
        <v>1250</v>
      </c>
      <c r="IY240" s="55" t="s">
        <v>1260</v>
      </c>
      <c r="IZ240" s="55" t="s">
        <v>3184</v>
      </c>
      <c r="JA240" s="55">
        <v>1000</v>
      </c>
      <c r="JW240" s="12">
        <v>233</v>
      </c>
      <c r="JX240" s="12" t="s">
        <v>64</v>
      </c>
      <c r="JY240" s="12" t="s">
        <v>631</v>
      </c>
      <c r="KA240" s="12">
        <v>233</v>
      </c>
      <c r="KB240" s="12" t="s">
        <v>3025</v>
      </c>
      <c r="KC240" s="12">
        <v>0.45</v>
      </c>
      <c r="PS240" s="12" t="s">
        <v>3185</v>
      </c>
      <c r="QU240" s="13" t="s">
        <v>3083</v>
      </c>
      <c r="QV240" s="13">
        <v>2.5</v>
      </c>
      <c r="SD240" s="13" t="s">
        <v>3185</v>
      </c>
    </row>
    <row r="241" ht="14.25" customHeight="1" outlineLevel="1" spans="7:498">
      <c r="G241" s="55">
        <v>234</v>
      </c>
      <c r="H241" s="55" t="s">
        <v>1313</v>
      </c>
      <c r="I241" s="55" t="s">
        <v>1738</v>
      </c>
      <c r="J241" s="55" t="s">
        <v>2816</v>
      </c>
      <c r="K241" s="55" t="s">
        <v>1249</v>
      </c>
      <c r="L241" s="65">
        <v>0.525</v>
      </c>
      <c r="X241" s="55">
        <v>234</v>
      </c>
      <c r="Y241" s="55" t="s">
        <v>1250</v>
      </c>
      <c r="Z241" s="55" t="s">
        <v>1995</v>
      </c>
      <c r="AA241" s="55">
        <v>10</v>
      </c>
      <c r="AB241" s="55">
        <v>0.12</v>
      </c>
      <c r="AD241" s="12">
        <v>234</v>
      </c>
      <c r="AE241" s="12" t="s">
        <v>1261</v>
      </c>
      <c r="AF241" s="12" t="s">
        <v>888</v>
      </c>
      <c r="AG241" s="12" t="s">
        <v>1703</v>
      </c>
      <c r="AH241" s="12" t="s">
        <v>2141</v>
      </c>
      <c r="AX241" s="55">
        <v>234</v>
      </c>
      <c r="AY241" s="55" t="s">
        <v>1313</v>
      </c>
      <c r="AZ241" s="55" t="s">
        <v>1251</v>
      </c>
      <c r="BA241" s="55">
        <v>80</v>
      </c>
      <c r="BB241" s="55">
        <v>80</v>
      </c>
      <c r="BC241" s="55" t="s">
        <v>1249</v>
      </c>
      <c r="BD241" s="55">
        <v>1.2</v>
      </c>
      <c r="DN241" s="55">
        <v>234</v>
      </c>
      <c r="DO241" s="55" t="s">
        <v>42</v>
      </c>
      <c r="DP241" s="55" t="s">
        <v>1259</v>
      </c>
      <c r="DQ241" s="55" t="s">
        <v>1260</v>
      </c>
      <c r="DR241" s="55" t="s">
        <v>1261</v>
      </c>
      <c r="DS241" s="55">
        <v>33465</v>
      </c>
      <c r="DT241" s="55">
        <v>10000</v>
      </c>
      <c r="DU241" s="55" t="s">
        <v>1249</v>
      </c>
      <c r="DV241" s="55">
        <v>1</v>
      </c>
      <c r="EM241" s="55">
        <v>234</v>
      </c>
      <c r="EN241" s="55" t="s">
        <v>2053</v>
      </c>
      <c r="EO241" s="55" t="s">
        <v>1251</v>
      </c>
      <c r="EP241" s="55">
        <v>6</v>
      </c>
      <c r="EQ241" s="55">
        <v>549</v>
      </c>
      <c r="ER241" s="55">
        <v>613</v>
      </c>
      <c r="ES241" s="55" t="s">
        <v>1258</v>
      </c>
      <c r="ET241" s="55">
        <v>1.7</v>
      </c>
      <c r="EV241" s="55">
        <v>234</v>
      </c>
      <c r="EW241" s="55" t="s">
        <v>42</v>
      </c>
      <c r="EX241" s="55" t="s">
        <v>1791</v>
      </c>
      <c r="EY241" s="55">
        <v>2</v>
      </c>
      <c r="EZ241" s="55">
        <v>1995</v>
      </c>
      <c r="FA241" s="55">
        <v>2999</v>
      </c>
      <c r="FB241" s="55" t="s">
        <v>1361</v>
      </c>
      <c r="FC241" s="55" t="s">
        <v>1249</v>
      </c>
      <c r="FD241" s="55">
        <v>2.5</v>
      </c>
      <c r="FF241" s="55">
        <v>234</v>
      </c>
      <c r="FG241" s="55" t="s">
        <v>42</v>
      </c>
      <c r="FH241" s="55" t="s">
        <v>1260</v>
      </c>
      <c r="FI241" s="55">
        <v>1</v>
      </c>
      <c r="FJ241" s="55">
        <v>540000</v>
      </c>
      <c r="FK241" s="55" t="s">
        <v>1249</v>
      </c>
      <c r="FL241" s="55">
        <v>5</v>
      </c>
      <c r="IW241" s="55">
        <v>234</v>
      </c>
      <c r="IX241" s="55" t="s">
        <v>1250</v>
      </c>
      <c r="IY241" s="55" t="s">
        <v>1260</v>
      </c>
      <c r="IZ241" s="55" t="s">
        <v>3186</v>
      </c>
      <c r="JA241" s="55">
        <v>1000</v>
      </c>
      <c r="JW241" s="12">
        <v>234</v>
      </c>
      <c r="JX241" s="12" t="s">
        <v>64</v>
      </c>
      <c r="JY241" s="12" t="s">
        <v>736</v>
      </c>
      <c r="KA241" s="12">
        <v>234</v>
      </c>
      <c r="KB241" s="12" t="s">
        <v>3007</v>
      </c>
      <c r="KC241" s="12">
        <v>0.45</v>
      </c>
      <c r="PS241" s="12" t="s">
        <v>3187</v>
      </c>
      <c r="QU241" s="13" t="s">
        <v>2141</v>
      </c>
      <c r="QV241" s="13">
        <v>2.75</v>
      </c>
      <c r="SD241" s="13" t="s">
        <v>3187</v>
      </c>
    </row>
    <row r="242" ht="14.25" customHeight="1" outlineLevel="1" spans="7:498">
      <c r="G242" s="55">
        <v>235</v>
      </c>
      <c r="H242" s="55" t="s">
        <v>1313</v>
      </c>
      <c r="I242" s="55" t="s">
        <v>1963</v>
      </c>
      <c r="J242" s="55" t="s">
        <v>2823</v>
      </c>
      <c r="K242" s="55" t="s">
        <v>1249</v>
      </c>
      <c r="L242" s="65">
        <v>0.3675</v>
      </c>
      <c r="X242" s="55">
        <v>235</v>
      </c>
      <c r="Y242" s="55" t="s">
        <v>1250</v>
      </c>
      <c r="Z242" s="55" t="s">
        <v>1995</v>
      </c>
      <c r="AA242" s="55">
        <v>11</v>
      </c>
      <c r="AB242" s="55">
        <v>0.12</v>
      </c>
      <c r="AD242" s="12">
        <v>235</v>
      </c>
      <c r="AE242" s="12" t="s">
        <v>1261</v>
      </c>
      <c r="AF242" s="12" t="s">
        <v>2479</v>
      </c>
      <c r="AG242" s="12" t="s">
        <v>1097</v>
      </c>
      <c r="AH242" s="12" t="s">
        <v>2162</v>
      </c>
      <c r="AX242" s="55">
        <v>235</v>
      </c>
      <c r="AY242" s="55" t="s">
        <v>1313</v>
      </c>
      <c r="AZ242" s="55" t="s">
        <v>1251</v>
      </c>
      <c r="BA242" s="55">
        <v>81</v>
      </c>
      <c r="BB242" s="55">
        <v>81</v>
      </c>
      <c r="BC242" s="55" t="s">
        <v>1249</v>
      </c>
      <c r="BD242" s="55">
        <v>1.25</v>
      </c>
      <c r="DN242" s="55">
        <v>235</v>
      </c>
      <c r="DO242" s="55" t="s">
        <v>42</v>
      </c>
      <c r="DP242" s="55" t="s">
        <v>1259</v>
      </c>
      <c r="DQ242" s="55" t="s">
        <v>1260</v>
      </c>
      <c r="DR242" s="55" t="s">
        <v>1261</v>
      </c>
      <c r="DS242" s="55">
        <v>33466</v>
      </c>
      <c r="DT242" s="55">
        <v>10000</v>
      </c>
      <c r="DU242" s="55" t="s">
        <v>1249</v>
      </c>
      <c r="DV242" s="55">
        <v>1</v>
      </c>
      <c r="EM242" s="55">
        <v>235</v>
      </c>
      <c r="EN242" s="55" t="s">
        <v>2053</v>
      </c>
      <c r="EO242" s="55" t="s">
        <v>1251</v>
      </c>
      <c r="EP242" s="55" t="s">
        <v>2031</v>
      </c>
      <c r="EQ242" s="55">
        <v>-1</v>
      </c>
      <c r="ER242" s="55">
        <v>-1</v>
      </c>
      <c r="ES242" s="55" t="s">
        <v>1258</v>
      </c>
      <c r="ET242" s="55">
        <v>1.42</v>
      </c>
      <c r="EV242" s="55">
        <v>235</v>
      </c>
      <c r="EW242" s="55" t="s">
        <v>42</v>
      </c>
      <c r="EX242" s="55" t="s">
        <v>1263</v>
      </c>
      <c r="EY242" s="55">
        <v>1</v>
      </c>
      <c r="EZ242" s="55">
        <v>0</v>
      </c>
      <c r="FA242" s="55">
        <v>1994</v>
      </c>
      <c r="FB242" s="55" t="s">
        <v>1361</v>
      </c>
      <c r="FC242" s="55" t="s">
        <v>1249</v>
      </c>
      <c r="FD242" s="55">
        <v>5.25</v>
      </c>
      <c r="FF242" s="55">
        <v>235</v>
      </c>
      <c r="FG242" s="55" t="s">
        <v>42</v>
      </c>
      <c r="FH242" s="55" t="s">
        <v>1260</v>
      </c>
      <c r="FI242" s="55">
        <v>10</v>
      </c>
      <c r="FJ242" s="55">
        <v>0</v>
      </c>
      <c r="FK242" s="55" t="s">
        <v>1249</v>
      </c>
      <c r="FL242" s="55">
        <v>1.28</v>
      </c>
      <c r="IW242" s="55">
        <v>235</v>
      </c>
      <c r="IX242" s="55" t="s">
        <v>1250</v>
      </c>
      <c r="IY242" s="55" t="s">
        <v>1260</v>
      </c>
      <c r="IZ242" s="55" t="s">
        <v>3188</v>
      </c>
      <c r="JA242" s="55">
        <v>1000</v>
      </c>
      <c r="JW242" s="12">
        <v>235</v>
      </c>
      <c r="JX242" s="12" t="s">
        <v>64</v>
      </c>
      <c r="JY242" s="12" t="s">
        <v>648</v>
      </c>
      <c r="KA242" s="12">
        <v>235</v>
      </c>
      <c r="KB242" s="12" t="s">
        <v>3065</v>
      </c>
      <c r="KC242" s="12">
        <v>0.45</v>
      </c>
      <c r="PS242" s="12" t="s">
        <v>2050</v>
      </c>
      <c r="QU242" s="13" t="s">
        <v>2696</v>
      </c>
      <c r="QV242" s="13">
        <v>2.75</v>
      </c>
      <c r="SD242" s="13" t="s">
        <v>2050</v>
      </c>
    </row>
    <row r="243" ht="14.25" customHeight="1" outlineLevel="1" spans="7:498">
      <c r="G243" s="55">
        <v>236</v>
      </c>
      <c r="H243" s="55" t="s">
        <v>1313</v>
      </c>
      <c r="I243" s="55" t="s">
        <v>2016</v>
      </c>
      <c r="J243" s="55" t="s">
        <v>2832</v>
      </c>
      <c r="K243" s="55" t="s">
        <v>1249</v>
      </c>
      <c r="L243" s="55">
        <v>0.22</v>
      </c>
      <c r="X243" s="55">
        <v>236</v>
      </c>
      <c r="Y243" s="55" t="s">
        <v>1250</v>
      </c>
      <c r="Z243" s="55" t="s">
        <v>1995</v>
      </c>
      <c r="AA243" s="55">
        <v>12</v>
      </c>
      <c r="AB243" s="55">
        <v>0.12</v>
      </c>
      <c r="AD243" s="12">
        <v>236</v>
      </c>
      <c r="AE243" s="12" t="s">
        <v>1261</v>
      </c>
      <c r="AF243" s="12" t="s">
        <v>938</v>
      </c>
      <c r="AG243" s="12" t="s">
        <v>1703</v>
      </c>
      <c r="AH243" s="12" t="s">
        <v>2141</v>
      </c>
      <c r="AX243" s="55">
        <v>236</v>
      </c>
      <c r="AY243" s="55" t="s">
        <v>1313</v>
      </c>
      <c r="AZ243" s="55" t="s">
        <v>1251</v>
      </c>
      <c r="BA243" s="55">
        <v>82</v>
      </c>
      <c r="BB243" s="55">
        <v>82</v>
      </c>
      <c r="BC243" s="55" t="s">
        <v>1249</v>
      </c>
      <c r="BD243" s="55">
        <v>1.25</v>
      </c>
      <c r="DN243" s="55">
        <v>236</v>
      </c>
      <c r="DO243" s="55" t="s">
        <v>42</v>
      </c>
      <c r="DP243" s="55" t="s">
        <v>1259</v>
      </c>
      <c r="DQ243" s="55" t="s">
        <v>1260</v>
      </c>
      <c r="DR243" s="55" t="s">
        <v>1261</v>
      </c>
      <c r="DS243" s="55">
        <v>33468</v>
      </c>
      <c r="DT243" s="55">
        <v>10000</v>
      </c>
      <c r="DU243" s="55" t="s">
        <v>1249</v>
      </c>
      <c r="DV243" s="55">
        <v>1</v>
      </c>
      <c r="EM243" s="55">
        <v>236</v>
      </c>
      <c r="EN243" s="55" t="s">
        <v>2053</v>
      </c>
      <c r="EO243" s="55" t="s">
        <v>1251</v>
      </c>
      <c r="EP243" s="55" t="s">
        <v>2051</v>
      </c>
      <c r="EQ243" s="55">
        <v>-1</v>
      </c>
      <c r="ER243" s="55">
        <v>-1</v>
      </c>
      <c r="ES243" s="55" t="s">
        <v>1258</v>
      </c>
      <c r="ET243" s="55">
        <v>1.42</v>
      </c>
      <c r="EV243" s="55">
        <v>236</v>
      </c>
      <c r="EW243" s="55" t="s">
        <v>42</v>
      </c>
      <c r="EX243" s="55" t="s">
        <v>1263</v>
      </c>
      <c r="EY243" s="55">
        <v>1</v>
      </c>
      <c r="EZ243" s="55">
        <v>1995</v>
      </c>
      <c r="FA243" s="55">
        <v>2999</v>
      </c>
      <c r="FB243" s="55" t="s">
        <v>1361</v>
      </c>
      <c r="FC243" s="55" t="s">
        <v>1249</v>
      </c>
      <c r="FD243" s="55">
        <v>6</v>
      </c>
      <c r="FF243" s="55">
        <v>236</v>
      </c>
      <c r="FG243" s="55" t="s">
        <v>42</v>
      </c>
      <c r="FH243" s="55" t="s">
        <v>1260</v>
      </c>
      <c r="FI243" s="55">
        <v>10</v>
      </c>
      <c r="FJ243" s="55">
        <v>1000</v>
      </c>
      <c r="FK243" s="55" t="s">
        <v>1249</v>
      </c>
      <c r="FL243" s="55">
        <v>1.28</v>
      </c>
      <c r="IW243" s="55">
        <v>236</v>
      </c>
      <c r="IX243" s="55" t="s">
        <v>1250</v>
      </c>
      <c r="IY243" s="55" t="s">
        <v>1260</v>
      </c>
      <c r="IZ243" s="55" t="s">
        <v>3189</v>
      </c>
      <c r="JA243" s="55">
        <v>1000</v>
      </c>
      <c r="JW243" s="12">
        <v>236</v>
      </c>
      <c r="JX243" s="12" t="s">
        <v>64</v>
      </c>
      <c r="JY243" s="12" t="s">
        <v>932</v>
      </c>
      <c r="KA243" s="12">
        <v>236</v>
      </c>
      <c r="KB243" s="12" t="s">
        <v>3168</v>
      </c>
      <c r="KC243" s="12">
        <v>0.45</v>
      </c>
      <c r="PS243" s="12" t="s">
        <v>2929</v>
      </c>
      <c r="QU243" s="13" t="s">
        <v>2947</v>
      </c>
      <c r="QV243" s="13">
        <v>2.5</v>
      </c>
      <c r="SD243" s="13" t="s">
        <v>2929</v>
      </c>
    </row>
    <row r="244" ht="14.25" customHeight="1" outlineLevel="1" spans="7:498">
      <c r="G244" s="55">
        <v>237</v>
      </c>
      <c r="H244" s="55" t="s">
        <v>1313</v>
      </c>
      <c r="I244" s="55" t="s">
        <v>2016</v>
      </c>
      <c r="J244" s="55" t="s">
        <v>1406</v>
      </c>
      <c r="K244" s="55" t="s">
        <v>1249</v>
      </c>
      <c r="L244" s="55">
        <v>0.22</v>
      </c>
      <c r="X244" s="55">
        <v>237</v>
      </c>
      <c r="Y244" s="55" t="s">
        <v>1250</v>
      </c>
      <c r="Z244" s="55" t="s">
        <v>1995</v>
      </c>
      <c r="AA244" s="55">
        <v>13</v>
      </c>
      <c r="AB244" s="55">
        <v>0.12</v>
      </c>
      <c r="AD244" s="12">
        <v>237</v>
      </c>
      <c r="AE244" s="12" t="s">
        <v>1261</v>
      </c>
      <c r="AF244" s="12" t="s">
        <v>1372</v>
      </c>
      <c r="AG244" s="12" t="s">
        <v>1097</v>
      </c>
      <c r="AH244" s="12" t="s">
        <v>2526</v>
      </c>
      <c r="AX244" s="55">
        <v>237</v>
      </c>
      <c r="AY244" s="55" t="s">
        <v>1313</v>
      </c>
      <c r="AZ244" s="55" t="s">
        <v>1251</v>
      </c>
      <c r="BA244" s="55">
        <v>83</v>
      </c>
      <c r="BB244" s="55">
        <v>83</v>
      </c>
      <c r="BC244" s="55" t="s">
        <v>1249</v>
      </c>
      <c r="BD244" s="55">
        <v>1.25</v>
      </c>
      <c r="DN244" s="55">
        <v>237</v>
      </c>
      <c r="DO244" s="55" t="s">
        <v>42</v>
      </c>
      <c r="DP244" s="55" t="s">
        <v>1259</v>
      </c>
      <c r="DQ244" s="55" t="s">
        <v>1260</v>
      </c>
      <c r="DR244" s="55" t="s">
        <v>1261</v>
      </c>
      <c r="DS244" s="55">
        <v>33478</v>
      </c>
      <c r="DT244" s="55">
        <v>10000</v>
      </c>
      <c r="DU244" s="55" t="s">
        <v>1249</v>
      </c>
      <c r="DV244" s="55">
        <v>1</v>
      </c>
      <c r="EM244" s="55">
        <v>237</v>
      </c>
      <c r="EN244" s="55" t="s">
        <v>2053</v>
      </c>
      <c r="EO244" s="55" t="s">
        <v>1251</v>
      </c>
      <c r="EP244" s="55" t="s">
        <v>2076</v>
      </c>
      <c r="EQ244" s="55">
        <v>-1</v>
      </c>
      <c r="ER244" s="55">
        <v>-1</v>
      </c>
      <c r="ES244" s="55" t="s">
        <v>1258</v>
      </c>
      <c r="ET244" s="55">
        <v>1.42</v>
      </c>
      <c r="EV244" s="55">
        <v>237</v>
      </c>
      <c r="EW244" s="55" t="s">
        <v>42</v>
      </c>
      <c r="EX244" s="55" t="s">
        <v>1263</v>
      </c>
      <c r="EY244" s="55">
        <v>10</v>
      </c>
      <c r="EZ244" s="55">
        <v>0</v>
      </c>
      <c r="FA244" s="55">
        <v>1994</v>
      </c>
      <c r="FB244" s="55" t="s">
        <v>1361</v>
      </c>
      <c r="FC244" s="55" t="s">
        <v>1249</v>
      </c>
      <c r="FD244" s="55">
        <v>6</v>
      </c>
      <c r="FF244" s="55">
        <v>237</v>
      </c>
      <c r="FG244" s="55" t="s">
        <v>42</v>
      </c>
      <c r="FH244" s="55" t="s">
        <v>1260</v>
      </c>
      <c r="FI244" s="55">
        <v>10</v>
      </c>
      <c r="FJ244" s="55">
        <v>2500</v>
      </c>
      <c r="FK244" s="55" t="s">
        <v>1249</v>
      </c>
      <c r="FL244" s="55">
        <v>1.19</v>
      </c>
      <c r="IW244" s="55">
        <v>237</v>
      </c>
      <c r="IX244" s="55" t="s">
        <v>1250</v>
      </c>
      <c r="IY244" s="55" t="s">
        <v>1260</v>
      </c>
      <c r="IZ244" s="55" t="s">
        <v>3190</v>
      </c>
      <c r="JA244" s="55">
        <v>1000</v>
      </c>
      <c r="JW244" s="12">
        <v>237</v>
      </c>
      <c r="JX244" s="12" t="s">
        <v>64</v>
      </c>
      <c r="JY244" s="12" t="s">
        <v>66</v>
      </c>
      <c r="KA244" s="12">
        <v>237</v>
      </c>
      <c r="KB244" s="12" t="s">
        <v>3177</v>
      </c>
      <c r="KC244" s="12">
        <v>0.45</v>
      </c>
      <c r="PS244" s="12" t="s">
        <v>3191</v>
      </c>
      <c r="QU244" s="13" t="s">
        <v>3046</v>
      </c>
      <c r="QV244" s="13">
        <v>2.5</v>
      </c>
      <c r="SD244" s="13" t="s">
        <v>3191</v>
      </c>
    </row>
    <row r="245" ht="14.25" customHeight="1" outlineLevel="1" spans="7:498">
      <c r="G245" s="55">
        <v>238</v>
      </c>
      <c r="H245" s="55" t="s">
        <v>1313</v>
      </c>
      <c r="I245" s="55" t="s">
        <v>2016</v>
      </c>
      <c r="J245" s="55" t="s">
        <v>1528</v>
      </c>
      <c r="K245" s="55" t="s">
        <v>1249</v>
      </c>
      <c r="L245" s="55">
        <v>0.22</v>
      </c>
      <c r="X245" s="55">
        <v>238</v>
      </c>
      <c r="Y245" s="55" t="s">
        <v>1250</v>
      </c>
      <c r="Z245" s="55" t="s">
        <v>1995</v>
      </c>
      <c r="AA245" s="55">
        <v>14</v>
      </c>
      <c r="AB245" s="55">
        <v>0.12</v>
      </c>
      <c r="AD245" s="12">
        <v>238</v>
      </c>
      <c r="AE245" s="12" t="s">
        <v>1261</v>
      </c>
      <c r="AF245" s="12" t="s">
        <v>2524</v>
      </c>
      <c r="AG245" s="12" t="s">
        <v>1703</v>
      </c>
      <c r="AH245" s="12" t="s">
        <v>2141</v>
      </c>
      <c r="AX245" s="55">
        <v>238</v>
      </c>
      <c r="AY245" s="55" t="s">
        <v>1313</v>
      </c>
      <c r="AZ245" s="55" t="s">
        <v>1251</v>
      </c>
      <c r="BA245" s="55">
        <v>84</v>
      </c>
      <c r="BB245" s="55">
        <v>84</v>
      </c>
      <c r="BC245" s="55" t="s">
        <v>1249</v>
      </c>
      <c r="BD245" s="55">
        <v>1.25</v>
      </c>
      <c r="DN245" s="55">
        <v>238</v>
      </c>
      <c r="DO245" s="55" t="s">
        <v>42</v>
      </c>
      <c r="DP245" s="55" t="s">
        <v>1259</v>
      </c>
      <c r="DQ245" s="55" t="s">
        <v>1260</v>
      </c>
      <c r="DR245" s="55" t="s">
        <v>1261</v>
      </c>
      <c r="DS245" s="55">
        <v>33481</v>
      </c>
      <c r="DT245" s="55">
        <v>10000</v>
      </c>
      <c r="DU245" s="55" t="s">
        <v>1249</v>
      </c>
      <c r="DV245" s="55">
        <v>1</v>
      </c>
      <c r="EM245" s="55">
        <v>238</v>
      </c>
      <c r="EN245" s="55" t="s">
        <v>2053</v>
      </c>
      <c r="EO245" s="55" t="s">
        <v>1251</v>
      </c>
      <c r="EP245" s="55" t="s">
        <v>2093</v>
      </c>
      <c r="EQ245" s="55">
        <v>-1</v>
      </c>
      <c r="ER245" s="55">
        <v>-1</v>
      </c>
      <c r="ES245" s="55" t="s">
        <v>1258</v>
      </c>
      <c r="ET245" s="55">
        <v>1.42</v>
      </c>
      <c r="EV245" s="55">
        <v>238</v>
      </c>
      <c r="EW245" s="55" t="s">
        <v>42</v>
      </c>
      <c r="EX245" s="55" t="s">
        <v>1263</v>
      </c>
      <c r="EY245" s="55">
        <v>10</v>
      </c>
      <c r="EZ245" s="55">
        <v>1995</v>
      </c>
      <c r="FA245" s="55">
        <v>2999</v>
      </c>
      <c r="FB245" s="55" t="s">
        <v>1361</v>
      </c>
      <c r="FC245" s="55" t="s">
        <v>1249</v>
      </c>
      <c r="FD245" s="55">
        <v>6</v>
      </c>
      <c r="FF245" s="55">
        <v>238</v>
      </c>
      <c r="FG245" s="55" t="s">
        <v>42</v>
      </c>
      <c r="FH245" s="55" t="s">
        <v>1260</v>
      </c>
      <c r="FI245" s="55">
        <v>10</v>
      </c>
      <c r="FJ245" s="55">
        <v>5000</v>
      </c>
      <c r="FK245" s="55" t="s">
        <v>1249</v>
      </c>
      <c r="FL245" s="55">
        <v>1.06</v>
      </c>
      <c r="IW245" s="55">
        <v>238</v>
      </c>
      <c r="IX245" s="55" t="s">
        <v>1250</v>
      </c>
      <c r="IY245" s="55" t="s">
        <v>1260</v>
      </c>
      <c r="IZ245" s="55" t="s">
        <v>3192</v>
      </c>
      <c r="JA245" s="55">
        <v>1000</v>
      </c>
      <c r="JW245" s="12">
        <v>238</v>
      </c>
      <c r="JX245" s="12" t="s">
        <v>64</v>
      </c>
      <c r="JY245" s="12" t="s">
        <v>1069</v>
      </c>
      <c r="KA245" s="12">
        <v>238</v>
      </c>
      <c r="KB245" s="12" t="s">
        <v>3082</v>
      </c>
      <c r="KC245" s="12">
        <v>0.4</v>
      </c>
      <c r="PS245" s="12" t="s">
        <v>3193</v>
      </c>
      <c r="QU245" s="13" t="s">
        <v>3078</v>
      </c>
      <c r="QV245" s="13">
        <v>2.5</v>
      </c>
      <c r="SD245" s="13" t="s">
        <v>3193</v>
      </c>
    </row>
    <row r="246" ht="14.25" customHeight="1" outlineLevel="1" spans="7:498">
      <c r="G246" s="55">
        <v>239</v>
      </c>
      <c r="H246" s="55" t="s">
        <v>1313</v>
      </c>
      <c r="I246" s="55" t="s">
        <v>2016</v>
      </c>
      <c r="J246" s="55" t="s">
        <v>1605</v>
      </c>
      <c r="K246" s="55" t="s">
        <v>1249</v>
      </c>
      <c r="L246" s="55">
        <v>0.24</v>
      </c>
      <c r="X246" s="55">
        <v>239</v>
      </c>
      <c r="Y246" s="55" t="s">
        <v>1250</v>
      </c>
      <c r="Z246" s="55" t="s">
        <v>763</v>
      </c>
      <c r="AA246" s="55">
        <v>1</v>
      </c>
      <c r="AB246" s="55">
        <v>0.25</v>
      </c>
      <c r="AD246" s="12">
        <v>239</v>
      </c>
      <c r="AE246" s="12" t="s">
        <v>1261</v>
      </c>
      <c r="AF246" s="12" t="s">
        <v>887</v>
      </c>
      <c r="AG246" s="12" t="s">
        <v>1097</v>
      </c>
      <c r="AH246" s="12" t="s">
        <v>2542</v>
      </c>
      <c r="AX246" s="55">
        <v>239</v>
      </c>
      <c r="AY246" s="55" t="s">
        <v>1313</v>
      </c>
      <c r="AZ246" s="55" t="s">
        <v>1251</v>
      </c>
      <c r="BA246" s="55">
        <v>85</v>
      </c>
      <c r="BB246" s="55">
        <v>85</v>
      </c>
      <c r="BC246" s="55" t="s">
        <v>1249</v>
      </c>
      <c r="BD246" s="55">
        <v>1.25</v>
      </c>
      <c r="DN246" s="55">
        <v>239</v>
      </c>
      <c r="DO246" s="55" t="s">
        <v>42</v>
      </c>
      <c r="DP246" s="55" t="s">
        <v>1259</v>
      </c>
      <c r="DQ246" s="55" t="s">
        <v>1260</v>
      </c>
      <c r="DR246" s="55" t="s">
        <v>1261</v>
      </c>
      <c r="DS246" s="55">
        <v>33482</v>
      </c>
      <c r="DT246" s="55">
        <v>10000</v>
      </c>
      <c r="DU246" s="55" t="s">
        <v>1249</v>
      </c>
      <c r="DV246" s="55">
        <v>1</v>
      </c>
      <c r="EM246" s="55">
        <v>239</v>
      </c>
      <c r="EN246" s="55" t="s">
        <v>2053</v>
      </c>
      <c r="EO246" s="55" t="s">
        <v>1251</v>
      </c>
      <c r="EP246" s="55" t="s">
        <v>2116</v>
      </c>
      <c r="EQ246" s="55">
        <v>-1</v>
      </c>
      <c r="ER246" s="55">
        <v>-1</v>
      </c>
      <c r="ES246" s="55" t="s">
        <v>1258</v>
      </c>
      <c r="ET246" s="55">
        <v>1.42</v>
      </c>
      <c r="EV246" s="55">
        <v>239</v>
      </c>
      <c r="EW246" s="55" t="s">
        <v>42</v>
      </c>
      <c r="EX246" s="55" t="s">
        <v>1263</v>
      </c>
      <c r="EY246" s="55">
        <v>11</v>
      </c>
      <c r="EZ246" s="55">
        <v>0</v>
      </c>
      <c r="FA246" s="55">
        <v>1994</v>
      </c>
      <c r="FB246" s="55" t="s">
        <v>1361</v>
      </c>
      <c r="FC246" s="55" t="s">
        <v>1249</v>
      </c>
      <c r="FD246" s="55">
        <v>6</v>
      </c>
      <c r="FF246" s="55">
        <v>239</v>
      </c>
      <c r="FG246" s="55" t="s">
        <v>42</v>
      </c>
      <c r="FH246" s="55" t="s">
        <v>1260</v>
      </c>
      <c r="FI246" s="55">
        <v>10</v>
      </c>
      <c r="FJ246" s="55">
        <v>10000</v>
      </c>
      <c r="FK246" s="55" t="s">
        <v>1249</v>
      </c>
      <c r="FL246" s="55">
        <v>0.95</v>
      </c>
      <c r="IW246" s="55">
        <v>239</v>
      </c>
      <c r="IX246" s="55" t="s">
        <v>1250</v>
      </c>
      <c r="IY246" s="55" t="s">
        <v>1260</v>
      </c>
      <c r="IZ246" s="55" t="s">
        <v>3194</v>
      </c>
      <c r="JA246" s="55">
        <v>1000</v>
      </c>
      <c r="JW246" s="12">
        <v>239</v>
      </c>
      <c r="JX246" s="12" t="s">
        <v>64</v>
      </c>
      <c r="JY246" s="12" t="s">
        <v>1206</v>
      </c>
      <c r="KA246" s="12">
        <v>239</v>
      </c>
      <c r="KB246" s="12" t="s">
        <v>3195</v>
      </c>
      <c r="KC246" s="12">
        <v>0.43</v>
      </c>
      <c r="PS246" s="12" t="s">
        <v>2893</v>
      </c>
      <c r="QU246" s="13" t="s">
        <v>3080</v>
      </c>
      <c r="QV246" s="13">
        <v>2.5</v>
      </c>
      <c r="SD246" s="13" t="s">
        <v>2893</v>
      </c>
    </row>
    <row r="247" ht="14.25" customHeight="1" outlineLevel="1" spans="7:498">
      <c r="G247" s="55">
        <v>240</v>
      </c>
      <c r="H247" s="55" t="s">
        <v>1313</v>
      </c>
      <c r="I247" s="55" t="s">
        <v>2016</v>
      </c>
      <c r="J247" s="55" t="s">
        <v>1642</v>
      </c>
      <c r="K247" s="55" t="s">
        <v>1249</v>
      </c>
      <c r="L247" s="55">
        <v>0.24</v>
      </c>
      <c r="X247" s="55">
        <v>240</v>
      </c>
      <c r="Y247" s="55" t="s">
        <v>1250</v>
      </c>
      <c r="Z247" s="55" t="s">
        <v>763</v>
      </c>
      <c r="AA247" s="55">
        <v>2</v>
      </c>
      <c r="AB247" s="55">
        <v>0.25</v>
      </c>
      <c r="AD247" s="12">
        <v>240</v>
      </c>
      <c r="AE247" s="12" t="s">
        <v>1261</v>
      </c>
      <c r="AF247" s="12" t="s">
        <v>2659</v>
      </c>
      <c r="AG247" s="12" t="s">
        <v>1703</v>
      </c>
      <c r="AH247" s="12" t="s">
        <v>2141</v>
      </c>
      <c r="AX247" s="55">
        <v>240</v>
      </c>
      <c r="AY247" s="55" t="s">
        <v>1313</v>
      </c>
      <c r="AZ247" s="55" t="s">
        <v>1251</v>
      </c>
      <c r="BA247" s="55">
        <v>86</v>
      </c>
      <c r="BB247" s="55">
        <v>86</v>
      </c>
      <c r="BC247" s="55" t="s">
        <v>1249</v>
      </c>
      <c r="BD247" s="55">
        <v>1.25</v>
      </c>
      <c r="DN247" s="55">
        <v>240</v>
      </c>
      <c r="DO247" s="55" t="s">
        <v>42</v>
      </c>
      <c r="DP247" s="55" t="s">
        <v>1259</v>
      </c>
      <c r="DQ247" s="55" t="s">
        <v>1260</v>
      </c>
      <c r="DR247" s="55" t="s">
        <v>1261</v>
      </c>
      <c r="DS247" s="55">
        <v>33497</v>
      </c>
      <c r="DT247" s="55">
        <v>10000</v>
      </c>
      <c r="DU247" s="55" t="s">
        <v>1249</v>
      </c>
      <c r="DV247" s="55">
        <v>1</v>
      </c>
      <c r="EM247" s="55">
        <v>240</v>
      </c>
      <c r="EN247" s="55" t="s">
        <v>2053</v>
      </c>
      <c r="EO247" s="55" t="s">
        <v>1251</v>
      </c>
      <c r="EP247" s="55" t="s">
        <v>2140</v>
      </c>
      <c r="EQ247" s="55">
        <v>-1</v>
      </c>
      <c r="ER247" s="55">
        <v>-1</v>
      </c>
      <c r="ES247" s="55" t="s">
        <v>1258</v>
      </c>
      <c r="ET247" s="55">
        <v>1.41</v>
      </c>
      <c r="EV247" s="55">
        <v>240</v>
      </c>
      <c r="EW247" s="55" t="s">
        <v>42</v>
      </c>
      <c r="EX247" s="55" t="s">
        <v>1263</v>
      </c>
      <c r="EY247" s="55">
        <v>11</v>
      </c>
      <c r="EZ247" s="55">
        <v>1995</v>
      </c>
      <c r="FA247" s="55">
        <v>2999</v>
      </c>
      <c r="FB247" s="55" t="s">
        <v>1361</v>
      </c>
      <c r="FC247" s="55" t="s">
        <v>1249</v>
      </c>
      <c r="FD247" s="55">
        <v>6</v>
      </c>
      <c r="FF247" s="55">
        <v>240</v>
      </c>
      <c r="FG247" s="55" t="s">
        <v>42</v>
      </c>
      <c r="FH247" s="55" t="s">
        <v>1260</v>
      </c>
      <c r="FI247" s="55">
        <v>10</v>
      </c>
      <c r="FJ247" s="55">
        <v>25000</v>
      </c>
      <c r="FK247" s="55" t="s">
        <v>1249</v>
      </c>
      <c r="FL247" s="55">
        <v>0.95</v>
      </c>
      <c r="IW247" s="55">
        <v>240</v>
      </c>
      <c r="IX247" s="55" t="s">
        <v>1250</v>
      </c>
      <c r="IY247" s="55" t="s">
        <v>1260</v>
      </c>
      <c r="IZ247" s="55" t="s">
        <v>3196</v>
      </c>
      <c r="JA247" s="55">
        <v>1000</v>
      </c>
      <c r="JW247" s="12">
        <v>240</v>
      </c>
      <c r="JX247" s="12" t="s">
        <v>64</v>
      </c>
      <c r="JY247" s="12" t="s">
        <v>1273</v>
      </c>
      <c r="KA247" s="12">
        <v>240</v>
      </c>
      <c r="KB247" s="12" t="s">
        <v>3197</v>
      </c>
      <c r="KC247" s="12">
        <v>0.8</v>
      </c>
      <c r="PS247" s="12" t="s">
        <v>2897</v>
      </c>
      <c r="QU247" s="13" t="s">
        <v>3082</v>
      </c>
      <c r="QV247" s="13">
        <v>2.5</v>
      </c>
      <c r="SD247" s="13" t="s">
        <v>2897</v>
      </c>
    </row>
    <row r="248" ht="14.25" customHeight="1" outlineLevel="1" spans="7:498">
      <c r="G248" s="55">
        <v>241</v>
      </c>
      <c r="H248" s="55" t="s">
        <v>1313</v>
      </c>
      <c r="I248" s="55" t="s">
        <v>2016</v>
      </c>
      <c r="J248" s="55" t="s">
        <v>2869</v>
      </c>
      <c r="K248" s="55" t="s">
        <v>1249</v>
      </c>
      <c r="L248" s="55">
        <v>0.22</v>
      </c>
      <c r="X248" s="55">
        <v>241</v>
      </c>
      <c r="Y248" s="55" t="s">
        <v>1250</v>
      </c>
      <c r="Z248" s="55" t="s">
        <v>763</v>
      </c>
      <c r="AA248" s="55">
        <v>3</v>
      </c>
      <c r="AB248" s="55">
        <v>0.25</v>
      </c>
      <c r="AD248" s="12">
        <v>241</v>
      </c>
      <c r="AE248" s="12" t="s">
        <v>1261</v>
      </c>
      <c r="AF248" s="12" t="s">
        <v>1422</v>
      </c>
      <c r="AG248" s="12" t="s">
        <v>1097</v>
      </c>
      <c r="AH248" s="12" t="s">
        <v>2542</v>
      </c>
      <c r="AX248" s="55">
        <v>241</v>
      </c>
      <c r="AY248" s="55" t="s">
        <v>1313</v>
      </c>
      <c r="AZ248" s="55" t="s">
        <v>1251</v>
      </c>
      <c r="BA248" s="55">
        <v>87</v>
      </c>
      <c r="BB248" s="55">
        <v>87</v>
      </c>
      <c r="BC248" s="55" t="s">
        <v>1249</v>
      </c>
      <c r="BD248" s="55">
        <v>1.25</v>
      </c>
      <c r="DN248" s="55">
        <v>241</v>
      </c>
      <c r="DO248" s="55" t="s">
        <v>42</v>
      </c>
      <c r="DP248" s="55" t="s">
        <v>1259</v>
      </c>
      <c r="DQ248" s="55" t="s">
        <v>1260</v>
      </c>
      <c r="DR248" s="55" t="s">
        <v>1261</v>
      </c>
      <c r="DS248" s="55">
        <v>33499</v>
      </c>
      <c r="DT248" s="55">
        <v>10000</v>
      </c>
      <c r="DU248" s="55" t="s">
        <v>1249</v>
      </c>
      <c r="DV248" s="55">
        <v>1</v>
      </c>
      <c r="EM248" s="55">
        <v>241</v>
      </c>
      <c r="EN248" s="55" t="s">
        <v>2053</v>
      </c>
      <c r="EO248" s="55" t="s">
        <v>1251</v>
      </c>
      <c r="EP248" s="55" t="s">
        <v>2161</v>
      </c>
      <c r="EQ248" s="55">
        <v>-1</v>
      </c>
      <c r="ER248" s="55">
        <v>-1</v>
      </c>
      <c r="ES248" s="55" t="s">
        <v>1258</v>
      </c>
      <c r="ET248" s="55">
        <v>1.42</v>
      </c>
      <c r="EV248" s="55">
        <v>241</v>
      </c>
      <c r="EW248" s="55" t="s">
        <v>42</v>
      </c>
      <c r="EX248" s="55" t="s">
        <v>1263</v>
      </c>
      <c r="EY248" s="55">
        <v>12</v>
      </c>
      <c r="EZ248" s="55">
        <v>0</v>
      </c>
      <c r="FA248" s="55">
        <v>1994</v>
      </c>
      <c r="FB248" s="55" t="s">
        <v>1361</v>
      </c>
      <c r="FC248" s="55" t="s">
        <v>1249</v>
      </c>
      <c r="FD248" s="55">
        <v>6</v>
      </c>
      <c r="FF248" s="55">
        <v>241</v>
      </c>
      <c r="FG248" s="55" t="s">
        <v>42</v>
      </c>
      <c r="FH248" s="55" t="s">
        <v>1260</v>
      </c>
      <c r="FI248" s="55">
        <v>10</v>
      </c>
      <c r="FJ248" s="55">
        <v>50000</v>
      </c>
      <c r="FK248" s="55" t="s">
        <v>1249</v>
      </c>
      <c r="FL248" s="55">
        <v>0.95</v>
      </c>
      <c r="IW248" s="55">
        <v>241</v>
      </c>
      <c r="IX248" s="55" t="s">
        <v>1250</v>
      </c>
      <c r="IY248" s="55" t="s">
        <v>1260</v>
      </c>
      <c r="IZ248" s="55" t="s">
        <v>3198</v>
      </c>
      <c r="JA248" s="55">
        <v>1000</v>
      </c>
      <c r="JW248" s="12">
        <v>241</v>
      </c>
      <c r="JX248" s="12" t="s">
        <v>64</v>
      </c>
      <c r="JY248" s="12" t="s">
        <v>1320</v>
      </c>
      <c r="KA248" s="12">
        <v>241</v>
      </c>
      <c r="KB248" s="12" t="s">
        <v>3199</v>
      </c>
      <c r="KC248" s="12">
        <v>0.8</v>
      </c>
      <c r="PS248" s="12" t="s">
        <v>3111</v>
      </c>
      <c r="QU248" s="13" t="s">
        <v>3083</v>
      </c>
      <c r="QV248" s="13">
        <v>2.5</v>
      </c>
      <c r="SD248" s="13" t="s">
        <v>3111</v>
      </c>
    </row>
    <row r="249" ht="14.25" customHeight="1" outlineLevel="1" spans="7:498">
      <c r="G249" s="55">
        <v>242</v>
      </c>
      <c r="H249" s="55" t="s">
        <v>1313</v>
      </c>
      <c r="I249" s="55" t="s">
        <v>2016</v>
      </c>
      <c r="J249" s="55" t="s">
        <v>2875</v>
      </c>
      <c r="K249" s="55" t="s">
        <v>1249</v>
      </c>
      <c r="L249" s="65">
        <v>0.3675</v>
      </c>
      <c r="X249" s="55">
        <v>242</v>
      </c>
      <c r="Y249" s="55" t="s">
        <v>1250</v>
      </c>
      <c r="Z249" s="55" t="s">
        <v>763</v>
      </c>
      <c r="AA249" s="55">
        <v>4</v>
      </c>
      <c r="AB249" s="55">
        <v>0.25</v>
      </c>
      <c r="AD249" s="12">
        <v>242</v>
      </c>
      <c r="AE249" s="12" t="s">
        <v>1261</v>
      </c>
      <c r="AF249" s="12" t="s">
        <v>2841</v>
      </c>
      <c r="AG249" s="12" t="s">
        <v>1703</v>
      </c>
      <c r="AH249" s="12" t="s">
        <v>2141</v>
      </c>
      <c r="AX249" s="55">
        <v>242</v>
      </c>
      <c r="AY249" s="55" t="s">
        <v>1313</v>
      </c>
      <c r="AZ249" s="55" t="s">
        <v>1251</v>
      </c>
      <c r="BA249" s="55">
        <v>88</v>
      </c>
      <c r="BB249" s="55">
        <v>88</v>
      </c>
      <c r="BC249" s="55" t="s">
        <v>1249</v>
      </c>
      <c r="BD249" s="55">
        <v>1.25</v>
      </c>
      <c r="DN249" s="55">
        <v>242</v>
      </c>
      <c r="DO249" s="55" t="s">
        <v>42</v>
      </c>
      <c r="DP249" s="55" t="s">
        <v>1259</v>
      </c>
      <c r="DQ249" s="55" t="s">
        <v>1260</v>
      </c>
      <c r="DR249" s="55" t="s">
        <v>1261</v>
      </c>
      <c r="DS249" s="55">
        <v>34141</v>
      </c>
      <c r="DT249" s="55">
        <v>10000</v>
      </c>
      <c r="DU249" s="55" t="s">
        <v>1249</v>
      </c>
      <c r="DV249" s="55">
        <v>1</v>
      </c>
      <c r="EM249" s="55">
        <v>242</v>
      </c>
      <c r="EN249" s="55" t="s">
        <v>2053</v>
      </c>
      <c r="EO249" s="55" t="s">
        <v>1515</v>
      </c>
      <c r="EP249" s="55" t="s">
        <v>161</v>
      </c>
      <c r="EQ249" s="55">
        <v>-1</v>
      </c>
      <c r="ER249" s="55">
        <v>-1</v>
      </c>
      <c r="ES249" s="55" t="s">
        <v>1258</v>
      </c>
      <c r="ET249" s="55">
        <v>0</v>
      </c>
      <c r="EV249" s="55">
        <v>242</v>
      </c>
      <c r="EW249" s="55" t="s">
        <v>42</v>
      </c>
      <c r="EX249" s="55" t="s">
        <v>1263</v>
      </c>
      <c r="EY249" s="55">
        <v>12</v>
      </c>
      <c r="EZ249" s="55">
        <v>1995</v>
      </c>
      <c r="FA249" s="55">
        <v>2999</v>
      </c>
      <c r="FB249" s="55" t="s">
        <v>1361</v>
      </c>
      <c r="FC249" s="55" t="s">
        <v>1249</v>
      </c>
      <c r="FD249" s="55">
        <v>6</v>
      </c>
      <c r="FF249" s="55">
        <v>242</v>
      </c>
      <c r="FG249" s="55" t="s">
        <v>42</v>
      </c>
      <c r="FH249" s="55" t="s">
        <v>1260</v>
      </c>
      <c r="FI249" s="55">
        <v>10</v>
      </c>
      <c r="FJ249" s="55">
        <v>80000</v>
      </c>
      <c r="FK249" s="55" t="s">
        <v>1249</v>
      </c>
      <c r="FL249" s="55">
        <v>0.88</v>
      </c>
      <c r="IW249" s="55">
        <v>242</v>
      </c>
      <c r="IX249" s="55" t="s">
        <v>1250</v>
      </c>
      <c r="IY249" s="55" t="s">
        <v>1260</v>
      </c>
      <c r="IZ249" s="55" t="s">
        <v>3200</v>
      </c>
      <c r="JA249" s="55">
        <v>1000</v>
      </c>
      <c r="JW249" s="12">
        <v>242</v>
      </c>
      <c r="JX249" s="12" t="s">
        <v>64</v>
      </c>
      <c r="JY249" s="12" t="s">
        <v>1367</v>
      </c>
      <c r="KA249" s="12">
        <v>242</v>
      </c>
      <c r="KB249" s="12" t="s">
        <v>3201</v>
      </c>
      <c r="KC249" s="12">
        <v>0.8</v>
      </c>
      <c r="PS249" s="12" t="s">
        <v>3021</v>
      </c>
      <c r="QU249" s="13" t="s">
        <v>2141</v>
      </c>
      <c r="QV249" s="13">
        <v>2.75</v>
      </c>
      <c r="SD249" s="13" t="s">
        <v>3021</v>
      </c>
    </row>
    <row r="250" ht="14.25" customHeight="1" outlineLevel="1" spans="7:498">
      <c r="G250" s="55">
        <v>243</v>
      </c>
      <c r="H250" s="55" t="s">
        <v>1313</v>
      </c>
      <c r="I250" s="55" t="s">
        <v>2016</v>
      </c>
      <c r="J250" s="55" t="s">
        <v>2881</v>
      </c>
      <c r="K250" s="55" t="s">
        <v>1249</v>
      </c>
      <c r="L250" s="65">
        <v>0.3675</v>
      </c>
      <c r="X250" s="55">
        <v>243</v>
      </c>
      <c r="Y250" s="55" t="s">
        <v>1250</v>
      </c>
      <c r="Z250" s="55" t="s">
        <v>763</v>
      </c>
      <c r="AA250" s="55">
        <v>5</v>
      </c>
      <c r="AB250" s="55">
        <v>0.25</v>
      </c>
      <c r="AD250" s="12">
        <v>243</v>
      </c>
      <c r="AE250" s="12" t="s">
        <v>1261</v>
      </c>
      <c r="AF250" s="12" t="s">
        <v>1381</v>
      </c>
      <c r="AG250" s="12" t="s">
        <v>1097</v>
      </c>
      <c r="AH250" s="12" t="s">
        <v>2542</v>
      </c>
      <c r="AX250" s="55">
        <v>243</v>
      </c>
      <c r="AY250" s="55" t="s">
        <v>1313</v>
      </c>
      <c r="AZ250" s="55" t="s">
        <v>1251</v>
      </c>
      <c r="BA250" s="55">
        <v>89</v>
      </c>
      <c r="BB250" s="55">
        <v>89</v>
      </c>
      <c r="BC250" s="55" t="s">
        <v>1249</v>
      </c>
      <c r="BD250" s="55">
        <v>1.25</v>
      </c>
      <c r="DN250" s="55">
        <v>243</v>
      </c>
      <c r="DO250" s="55" t="s">
        <v>1313</v>
      </c>
      <c r="DP250" s="55" t="s">
        <v>1259</v>
      </c>
      <c r="DQ250" s="55" t="s">
        <v>1260</v>
      </c>
      <c r="DR250" s="55" t="s">
        <v>1261</v>
      </c>
      <c r="DS250" s="55">
        <v>33017</v>
      </c>
      <c r="DT250" s="55">
        <v>10000</v>
      </c>
      <c r="DU250" s="55" t="s">
        <v>1249</v>
      </c>
      <c r="DV250" s="55">
        <v>1</v>
      </c>
      <c r="EM250" s="55">
        <v>243</v>
      </c>
      <c r="EN250" s="55" t="s">
        <v>2053</v>
      </c>
      <c r="EO250" s="55" t="s">
        <v>1729</v>
      </c>
      <c r="EP250" s="55" t="s">
        <v>161</v>
      </c>
      <c r="EQ250" s="55">
        <v>-1</v>
      </c>
      <c r="ER250" s="55">
        <v>-1</v>
      </c>
      <c r="ES250" s="55" t="s">
        <v>1258</v>
      </c>
      <c r="ET250" s="55">
        <v>0</v>
      </c>
      <c r="EV250" s="55">
        <v>243</v>
      </c>
      <c r="EW250" s="55" t="s">
        <v>42</v>
      </c>
      <c r="EX250" s="55" t="s">
        <v>1263</v>
      </c>
      <c r="EY250" s="55">
        <v>13</v>
      </c>
      <c r="EZ250" s="55">
        <v>0</v>
      </c>
      <c r="FA250" s="55">
        <v>1994</v>
      </c>
      <c r="FB250" s="55" t="s">
        <v>1361</v>
      </c>
      <c r="FC250" s="55" t="s">
        <v>1249</v>
      </c>
      <c r="FD250" s="55">
        <v>6</v>
      </c>
      <c r="FF250" s="55">
        <v>243</v>
      </c>
      <c r="FG250" s="55" t="s">
        <v>42</v>
      </c>
      <c r="FH250" s="55" t="s">
        <v>1260</v>
      </c>
      <c r="FI250" s="55">
        <v>10</v>
      </c>
      <c r="FJ250" s="55">
        <v>130000</v>
      </c>
      <c r="FK250" s="55" t="s">
        <v>1249</v>
      </c>
      <c r="FL250" s="55">
        <v>0.88</v>
      </c>
      <c r="IW250" s="55">
        <v>243</v>
      </c>
      <c r="IX250" s="55" t="s">
        <v>1250</v>
      </c>
      <c r="IY250" s="55" t="s">
        <v>1260</v>
      </c>
      <c r="IZ250" s="55" t="s">
        <v>3202</v>
      </c>
      <c r="JA250" s="55">
        <v>1000</v>
      </c>
      <c r="JW250" s="12">
        <v>243</v>
      </c>
      <c r="JX250" s="12" t="s">
        <v>64</v>
      </c>
      <c r="JY250" s="12" t="s">
        <v>1414</v>
      </c>
      <c r="KA250" s="12">
        <v>243</v>
      </c>
      <c r="KB250" s="12" t="s">
        <v>1293</v>
      </c>
      <c r="KC250" s="12">
        <v>0.8</v>
      </c>
      <c r="PS250" s="12" t="s">
        <v>2707</v>
      </c>
      <c r="QU250" s="13" t="s">
        <v>2696</v>
      </c>
      <c r="QV250" s="13">
        <v>2.75</v>
      </c>
      <c r="SD250" s="13" t="s">
        <v>2707</v>
      </c>
    </row>
    <row r="251" ht="14.25" customHeight="1" outlineLevel="1" spans="7:498">
      <c r="G251" s="55">
        <v>244</v>
      </c>
      <c r="H251" s="55" t="s">
        <v>1313</v>
      </c>
      <c r="I251" s="55" t="s">
        <v>2016</v>
      </c>
      <c r="J251" s="55" t="s">
        <v>2888</v>
      </c>
      <c r="K251" s="55" t="s">
        <v>1249</v>
      </c>
      <c r="L251" s="55">
        <v>0.22</v>
      </c>
      <c r="X251" s="55">
        <v>244</v>
      </c>
      <c r="Y251" s="55" t="s">
        <v>1250</v>
      </c>
      <c r="Z251" s="55" t="s">
        <v>763</v>
      </c>
      <c r="AA251" s="55">
        <v>6</v>
      </c>
      <c r="AB251" s="55">
        <v>0.25</v>
      </c>
      <c r="AD251" s="12">
        <v>244</v>
      </c>
      <c r="AE251" s="12" t="s">
        <v>1261</v>
      </c>
      <c r="AF251" s="12" t="s">
        <v>2940</v>
      </c>
      <c r="AG251" s="12" t="s">
        <v>1703</v>
      </c>
      <c r="AH251" s="12" t="s">
        <v>2141</v>
      </c>
      <c r="AX251" s="55">
        <v>244</v>
      </c>
      <c r="AY251" s="55" t="s">
        <v>1313</v>
      </c>
      <c r="AZ251" s="55" t="s">
        <v>1251</v>
      </c>
      <c r="BA251" s="55">
        <v>90</v>
      </c>
      <c r="BB251" s="55">
        <v>90</v>
      </c>
      <c r="BC251" s="55" t="s">
        <v>1249</v>
      </c>
      <c r="BD251" s="55">
        <v>1.25</v>
      </c>
      <c r="DN251" s="55">
        <v>244</v>
      </c>
      <c r="DO251" s="55" t="s">
        <v>1313</v>
      </c>
      <c r="DP251" s="55" t="s">
        <v>1259</v>
      </c>
      <c r="DQ251" s="55" t="s">
        <v>1260</v>
      </c>
      <c r="DR251" s="55" t="s">
        <v>1261</v>
      </c>
      <c r="DS251" s="55">
        <v>33019</v>
      </c>
      <c r="DT251" s="55">
        <v>10000</v>
      </c>
      <c r="DU251" s="55" t="s">
        <v>1249</v>
      </c>
      <c r="DV251" s="55">
        <v>1</v>
      </c>
      <c r="EM251" s="55">
        <v>244</v>
      </c>
      <c r="EN251" s="55" t="s">
        <v>2053</v>
      </c>
      <c r="EO251" s="55" t="s">
        <v>1410</v>
      </c>
      <c r="EP251" s="55" t="s">
        <v>161</v>
      </c>
      <c r="EQ251" s="55">
        <v>-1</v>
      </c>
      <c r="ER251" s="55">
        <v>-1</v>
      </c>
      <c r="ES251" s="55" t="s">
        <v>1258</v>
      </c>
      <c r="ET251" s="55">
        <v>0</v>
      </c>
      <c r="EV251" s="55">
        <v>244</v>
      </c>
      <c r="EW251" s="55" t="s">
        <v>42</v>
      </c>
      <c r="EX251" s="55" t="s">
        <v>1263</v>
      </c>
      <c r="EY251" s="55">
        <v>13</v>
      </c>
      <c r="EZ251" s="55">
        <v>1995</v>
      </c>
      <c r="FA251" s="55">
        <v>2999</v>
      </c>
      <c r="FB251" s="55" t="s">
        <v>1361</v>
      </c>
      <c r="FC251" s="55" t="s">
        <v>1249</v>
      </c>
      <c r="FD251" s="55">
        <v>6</v>
      </c>
      <c r="FF251" s="55">
        <v>244</v>
      </c>
      <c r="FG251" s="55" t="s">
        <v>42</v>
      </c>
      <c r="FH251" s="55" t="s">
        <v>1260</v>
      </c>
      <c r="FI251" s="55">
        <v>10</v>
      </c>
      <c r="FJ251" s="55">
        <v>260000</v>
      </c>
      <c r="FK251" s="55" t="s">
        <v>1249</v>
      </c>
      <c r="FL251" s="55">
        <v>0.88</v>
      </c>
      <c r="IW251" s="55">
        <v>244</v>
      </c>
      <c r="IX251" s="55" t="s">
        <v>1250</v>
      </c>
      <c r="IY251" s="55" t="s">
        <v>1260</v>
      </c>
      <c r="IZ251" s="55" t="s">
        <v>3203</v>
      </c>
      <c r="JA251" s="55">
        <v>1000</v>
      </c>
      <c r="JW251" s="12">
        <v>244</v>
      </c>
      <c r="JX251" s="12" t="s">
        <v>64</v>
      </c>
      <c r="JY251" s="12" t="s">
        <v>1006</v>
      </c>
      <c r="KA251" s="12">
        <v>244</v>
      </c>
      <c r="KB251" s="12" t="s">
        <v>1634</v>
      </c>
      <c r="KC251" s="12">
        <v>0.7</v>
      </c>
      <c r="PS251" s="12" t="s">
        <v>3075</v>
      </c>
      <c r="QU251" s="13" t="s">
        <v>2951</v>
      </c>
      <c r="QV251" s="13">
        <v>2.5</v>
      </c>
      <c r="SD251" s="13" t="s">
        <v>3075</v>
      </c>
    </row>
    <row r="252" ht="14.25" customHeight="1" outlineLevel="1" spans="7:498">
      <c r="G252" s="55">
        <v>245</v>
      </c>
      <c r="H252" s="55" t="s">
        <v>1313</v>
      </c>
      <c r="I252" s="55" t="s">
        <v>2016</v>
      </c>
      <c r="J252" s="55" t="s">
        <v>1256</v>
      </c>
      <c r="K252" s="55" t="s">
        <v>1249</v>
      </c>
      <c r="L252" s="55">
        <v>0.24</v>
      </c>
      <c r="X252" s="55">
        <v>245</v>
      </c>
      <c r="Y252" s="55" t="s">
        <v>1250</v>
      </c>
      <c r="Z252" s="55" t="s">
        <v>763</v>
      </c>
      <c r="AA252" s="55">
        <v>7</v>
      </c>
      <c r="AB252" s="55">
        <v>0.25</v>
      </c>
      <c r="AD252" s="12">
        <v>245</v>
      </c>
      <c r="AE252" s="12" t="s">
        <v>1261</v>
      </c>
      <c r="AF252" s="12" t="s">
        <v>2145</v>
      </c>
      <c r="AG252" s="12" t="s">
        <v>1097</v>
      </c>
      <c r="AH252" s="12" t="s">
        <v>2542</v>
      </c>
      <c r="AX252" s="55">
        <v>245</v>
      </c>
      <c r="AY252" s="55" t="s">
        <v>1313</v>
      </c>
      <c r="AZ252" s="55" t="s">
        <v>1251</v>
      </c>
      <c r="BA252" s="55">
        <v>91</v>
      </c>
      <c r="BB252" s="55">
        <v>91</v>
      </c>
      <c r="BC252" s="55" t="s">
        <v>1249</v>
      </c>
      <c r="BD252" s="55">
        <v>1.25</v>
      </c>
      <c r="DN252" s="55">
        <v>245</v>
      </c>
      <c r="DO252" s="55" t="s">
        <v>1313</v>
      </c>
      <c r="DP252" s="55" t="s">
        <v>1259</v>
      </c>
      <c r="DQ252" s="55" t="s">
        <v>1260</v>
      </c>
      <c r="DR252" s="55" t="s">
        <v>1261</v>
      </c>
      <c r="DS252" s="55">
        <v>33024</v>
      </c>
      <c r="DT252" s="55">
        <v>10000</v>
      </c>
      <c r="DU252" s="55" t="s">
        <v>1249</v>
      </c>
      <c r="DV252" s="55">
        <v>1</v>
      </c>
      <c r="EM252" s="55">
        <v>245</v>
      </c>
      <c r="EN252" s="55" t="s">
        <v>2053</v>
      </c>
      <c r="EO252" s="55" t="s">
        <v>1810</v>
      </c>
      <c r="EP252" s="55" t="s">
        <v>161</v>
      </c>
      <c r="EQ252" s="55">
        <v>-1</v>
      </c>
      <c r="ER252" s="55">
        <v>-1</v>
      </c>
      <c r="ES252" s="55" t="s">
        <v>1258</v>
      </c>
      <c r="ET252" s="55">
        <v>0</v>
      </c>
      <c r="EV252" s="55">
        <v>245</v>
      </c>
      <c r="EW252" s="55" t="s">
        <v>42</v>
      </c>
      <c r="EX252" s="55" t="s">
        <v>1263</v>
      </c>
      <c r="EY252" s="55">
        <v>14</v>
      </c>
      <c r="EZ252" s="55">
        <v>0</v>
      </c>
      <c r="FA252" s="55">
        <v>1994</v>
      </c>
      <c r="FB252" s="55" t="s">
        <v>1361</v>
      </c>
      <c r="FC252" s="55" t="s">
        <v>1249</v>
      </c>
      <c r="FD252" s="55">
        <v>8</v>
      </c>
      <c r="FF252" s="55">
        <v>245</v>
      </c>
      <c r="FG252" s="55" t="s">
        <v>42</v>
      </c>
      <c r="FH252" s="55" t="s">
        <v>1260</v>
      </c>
      <c r="FI252" s="55">
        <v>10</v>
      </c>
      <c r="FJ252" s="55">
        <v>400000</v>
      </c>
      <c r="FK252" s="55" t="s">
        <v>1249</v>
      </c>
      <c r="FL252" s="55">
        <v>0.88</v>
      </c>
      <c r="IW252" s="55">
        <v>245</v>
      </c>
      <c r="IX252" s="55" t="s">
        <v>1250</v>
      </c>
      <c r="IY252" s="55" t="s">
        <v>1260</v>
      </c>
      <c r="IZ252" s="55" t="s">
        <v>3204</v>
      </c>
      <c r="JA252" s="55">
        <v>1000</v>
      </c>
      <c r="JW252" s="12">
        <v>245</v>
      </c>
      <c r="JX252" s="12" t="s">
        <v>64</v>
      </c>
      <c r="JY252" s="12" t="s">
        <v>1495</v>
      </c>
      <c r="KA252" s="12">
        <v>245</v>
      </c>
      <c r="KB252" s="12" t="s">
        <v>1864</v>
      </c>
      <c r="KC252" s="12">
        <v>0.85</v>
      </c>
      <c r="PS252" s="12" t="s">
        <v>3205</v>
      </c>
      <c r="QU252" s="13" t="s">
        <v>3050</v>
      </c>
      <c r="QV252" s="13">
        <v>2.5</v>
      </c>
      <c r="SD252" s="13" t="s">
        <v>3205</v>
      </c>
    </row>
    <row r="253" ht="14.25" customHeight="1" outlineLevel="1" spans="7:498">
      <c r="G253" s="55">
        <v>246</v>
      </c>
      <c r="H253" s="55" t="s">
        <v>1313</v>
      </c>
      <c r="I253" s="55" t="s">
        <v>2016</v>
      </c>
      <c r="J253" s="55" t="s">
        <v>1312</v>
      </c>
      <c r="K253" s="55" t="s">
        <v>1249</v>
      </c>
      <c r="L253" s="55">
        <v>0.22</v>
      </c>
      <c r="X253" s="55">
        <v>246</v>
      </c>
      <c r="Y253" s="55" t="s">
        <v>1250</v>
      </c>
      <c r="Z253" s="55" t="s">
        <v>763</v>
      </c>
      <c r="AA253" s="55">
        <v>8</v>
      </c>
      <c r="AB253" s="55">
        <v>0.25</v>
      </c>
      <c r="AD253" s="12">
        <v>246</v>
      </c>
      <c r="AE253" s="12" t="s">
        <v>1261</v>
      </c>
      <c r="AF253" s="12" t="s">
        <v>1281</v>
      </c>
      <c r="AG253" s="12" t="s">
        <v>1703</v>
      </c>
      <c r="AH253" s="12" t="s">
        <v>2141</v>
      </c>
      <c r="AX253" s="55">
        <v>246</v>
      </c>
      <c r="AY253" s="55" t="s">
        <v>1313</v>
      </c>
      <c r="AZ253" s="55" t="s">
        <v>1251</v>
      </c>
      <c r="BA253" s="55">
        <v>92</v>
      </c>
      <c r="BB253" s="55">
        <v>92</v>
      </c>
      <c r="BC253" s="55" t="s">
        <v>1249</v>
      </c>
      <c r="BD253" s="55">
        <v>1.25</v>
      </c>
      <c r="DN253" s="55">
        <v>246</v>
      </c>
      <c r="DO253" s="55" t="s">
        <v>1313</v>
      </c>
      <c r="DP253" s="55" t="s">
        <v>1259</v>
      </c>
      <c r="DQ253" s="55" t="s">
        <v>1260</v>
      </c>
      <c r="DR253" s="55" t="s">
        <v>1261</v>
      </c>
      <c r="DS253" s="55">
        <v>33025</v>
      </c>
      <c r="DT253" s="55">
        <v>10000</v>
      </c>
      <c r="DU253" s="55" t="s">
        <v>1249</v>
      </c>
      <c r="DV253" s="55">
        <v>1</v>
      </c>
      <c r="EM253" s="55">
        <v>246</v>
      </c>
      <c r="EN253" s="55" t="s">
        <v>1250</v>
      </c>
      <c r="EO253" s="55" t="s">
        <v>1410</v>
      </c>
      <c r="EP253" s="55" t="s">
        <v>161</v>
      </c>
      <c r="EQ253" s="55">
        <v>-1</v>
      </c>
      <c r="ER253" s="55">
        <v>-1</v>
      </c>
      <c r="ES253" s="55" t="s">
        <v>1249</v>
      </c>
      <c r="ET253" s="55">
        <v>0</v>
      </c>
      <c r="EV253" s="55">
        <v>246</v>
      </c>
      <c r="EW253" s="55" t="s">
        <v>42</v>
      </c>
      <c r="EX253" s="55" t="s">
        <v>1263</v>
      </c>
      <c r="EY253" s="55">
        <v>14</v>
      </c>
      <c r="EZ253" s="55">
        <v>1995</v>
      </c>
      <c r="FA253" s="55">
        <v>2999</v>
      </c>
      <c r="FB253" s="55" t="s">
        <v>1361</v>
      </c>
      <c r="FC253" s="55" t="s">
        <v>1249</v>
      </c>
      <c r="FD253" s="55">
        <v>8</v>
      </c>
      <c r="FF253" s="55">
        <v>246</v>
      </c>
      <c r="FG253" s="55" t="s">
        <v>42</v>
      </c>
      <c r="FH253" s="55" t="s">
        <v>1260</v>
      </c>
      <c r="FI253" s="55">
        <v>10</v>
      </c>
      <c r="FJ253" s="55">
        <v>530000</v>
      </c>
      <c r="FK253" s="55" t="s">
        <v>1249</v>
      </c>
      <c r="FL253" s="55">
        <v>0.88</v>
      </c>
      <c r="IW253" s="55">
        <v>246</v>
      </c>
      <c r="IX253" s="55" t="s">
        <v>1250</v>
      </c>
      <c r="IY253" s="55" t="s">
        <v>1260</v>
      </c>
      <c r="IZ253" s="55" t="s">
        <v>3206</v>
      </c>
      <c r="JA253" s="55">
        <v>1000</v>
      </c>
      <c r="JW253" s="12">
        <v>246</v>
      </c>
      <c r="JX253" s="12" t="s">
        <v>64</v>
      </c>
      <c r="JY253" s="12" t="s">
        <v>1534</v>
      </c>
      <c r="KA253" s="12">
        <v>246</v>
      </c>
      <c r="KB253" s="12" t="s">
        <v>1942</v>
      </c>
      <c r="KC253" s="12">
        <v>0.8</v>
      </c>
      <c r="PS253" s="12" t="s">
        <v>3207</v>
      </c>
      <c r="QU253" s="13" t="s">
        <v>3104</v>
      </c>
      <c r="QV253" s="13">
        <v>2.75</v>
      </c>
      <c r="SD253" s="13" t="s">
        <v>3207</v>
      </c>
    </row>
    <row r="254" ht="14.25" customHeight="1" outlineLevel="1" spans="7:498">
      <c r="G254" s="55">
        <v>247</v>
      </c>
      <c r="H254" s="55" t="s">
        <v>1313</v>
      </c>
      <c r="I254" s="55" t="s">
        <v>2016</v>
      </c>
      <c r="J254" s="55" t="s">
        <v>1358</v>
      </c>
      <c r="K254" s="55" t="s">
        <v>1249</v>
      </c>
      <c r="L254" s="55">
        <v>0.24</v>
      </c>
      <c r="X254" s="55">
        <v>247</v>
      </c>
      <c r="Y254" s="55" t="s">
        <v>1250</v>
      </c>
      <c r="Z254" s="55" t="s">
        <v>1756</v>
      </c>
      <c r="AA254" s="55">
        <v>1</v>
      </c>
      <c r="AB254" s="55">
        <v>0.25</v>
      </c>
      <c r="AD254" s="12">
        <v>247</v>
      </c>
      <c r="AE254" s="12" t="s">
        <v>1261</v>
      </c>
      <c r="AF254" s="12" t="s">
        <v>2437</v>
      </c>
      <c r="AG254" s="12" t="s">
        <v>1097</v>
      </c>
      <c r="AH254" s="12" t="s">
        <v>2542</v>
      </c>
      <c r="AX254" s="55">
        <v>247</v>
      </c>
      <c r="AY254" s="55" t="s">
        <v>1313</v>
      </c>
      <c r="AZ254" s="55" t="s">
        <v>1251</v>
      </c>
      <c r="BA254" s="55">
        <v>93</v>
      </c>
      <c r="BB254" s="55">
        <v>93</v>
      </c>
      <c r="BC254" s="55" t="s">
        <v>1249</v>
      </c>
      <c r="BD254" s="55">
        <v>1.25</v>
      </c>
      <c r="DN254" s="55">
        <v>247</v>
      </c>
      <c r="DO254" s="55" t="s">
        <v>1313</v>
      </c>
      <c r="DP254" s="55" t="s">
        <v>1259</v>
      </c>
      <c r="DQ254" s="55" t="s">
        <v>1260</v>
      </c>
      <c r="DR254" s="55" t="s">
        <v>1261</v>
      </c>
      <c r="DS254" s="55">
        <v>33026</v>
      </c>
      <c r="DT254" s="55">
        <v>10000</v>
      </c>
      <c r="DU254" s="55" t="s">
        <v>1249</v>
      </c>
      <c r="DV254" s="55">
        <v>1</v>
      </c>
      <c r="EM254" s="55">
        <v>247</v>
      </c>
      <c r="EN254" s="55" t="s">
        <v>1250</v>
      </c>
      <c r="EO254" s="55" t="s">
        <v>1810</v>
      </c>
      <c r="EP254" s="55" t="s">
        <v>161</v>
      </c>
      <c r="EQ254" s="55">
        <v>-1</v>
      </c>
      <c r="ER254" s="55">
        <v>-1</v>
      </c>
      <c r="ES254" s="55" t="s">
        <v>1249</v>
      </c>
      <c r="ET254" s="55">
        <v>0</v>
      </c>
      <c r="EV254" s="55">
        <v>247</v>
      </c>
      <c r="EW254" s="55" t="s">
        <v>42</v>
      </c>
      <c r="EX254" s="55" t="s">
        <v>1263</v>
      </c>
      <c r="EY254" s="55">
        <v>2</v>
      </c>
      <c r="EZ254" s="55">
        <v>0</v>
      </c>
      <c r="FA254" s="55">
        <v>1994</v>
      </c>
      <c r="FB254" s="55" t="s">
        <v>1361</v>
      </c>
      <c r="FC254" s="55" t="s">
        <v>1249</v>
      </c>
      <c r="FD254" s="55">
        <v>5.25</v>
      </c>
      <c r="FF254" s="55">
        <v>247</v>
      </c>
      <c r="FG254" s="55" t="s">
        <v>42</v>
      </c>
      <c r="FH254" s="55" t="s">
        <v>1260</v>
      </c>
      <c r="FI254" s="55">
        <v>10</v>
      </c>
      <c r="FJ254" s="55">
        <v>540000</v>
      </c>
      <c r="FK254" s="55" t="s">
        <v>1249</v>
      </c>
      <c r="FL254" s="55">
        <v>0.88</v>
      </c>
      <c r="IW254" s="55">
        <v>247</v>
      </c>
      <c r="IX254" s="55" t="s">
        <v>1250</v>
      </c>
      <c r="IY254" s="55" t="s">
        <v>1260</v>
      </c>
      <c r="IZ254" s="55" t="s">
        <v>3208</v>
      </c>
      <c r="JA254" s="55">
        <v>1000</v>
      </c>
      <c r="JW254" s="12">
        <v>247</v>
      </c>
      <c r="JX254" s="12" t="s">
        <v>64</v>
      </c>
      <c r="JY254" s="12" t="s">
        <v>1573</v>
      </c>
      <c r="KA254" s="12">
        <v>247</v>
      </c>
      <c r="KB254" s="12" t="s">
        <v>2221</v>
      </c>
      <c r="KC254" s="12">
        <v>0.8</v>
      </c>
      <c r="PS254" s="12" t="s">
        <v>3209</v>
      </c>
      <c r="QU254" s="13" t="s">
        <v>3155</v>
      </c>
      <c r="QV254" s="13">
        <v>2.5</v>
      </c>
      <c r="SD254" s="13" t="s">
        <v>3209</v>
      </c>
    </row>
    <row r="255" ht="14.25" customHeight="1" outlineLevel="1" spans="7:498">
      <c r="G255" s="55">
        <v>248</v>
      </c>
      <c r="H255" s="55" t="s">
        <v>1313</v>
      </c>
      <c r="I255" s="55" t="s">
        <v>2016</v>
      </c>
      <c r="J255" s="55" t="s">
        <v>2907</v>
      </c>
      <c r="K255" s="55" t="s">
        <v>1249</v>
      </c>
      <c r="L255" s="55">
        <v>0.24</v>
      </c>
      <c r="X255" s="55">
        <v>248</v>
      </c>
      <c r="Y255" s="55" t="s">
        <v>1250</v>
      </c>
      <c r="Z255" s="55" t="s">
        <v>1756</v>
      </c>
      <c r="AA255" s="55">
        <v>2</v>
      </c>
      <c r="AB255" s="55">
        <v>0.25</v>
      </c>
      <c r="AD255" s="12">
        <v>248</v>
      </c>
      <c r="AE255" s="12" t="s">
        <v>1261</v>
      </c>
      <c r="AF255" s="12" t="s">
        <v>2836</v>
      </c>
      <c r="AG255" s="12" t="s">
        <v>1703</v>
      </c>
      <c r="AH255" s="12" t="s">
        <v>2141</v>
      </c>
      <c r="AX255" s="55">
        <v>248</v>
      </c>
      <c r="AY255" s="55" t="s">
        <v>1313</v>
      </c>
      <c r="AZ255" s="55" t="s">
        <v>1251</v>
      </c>
      <c r="BA255" s="55">
        <v>94</v>
      </c>
      <c r="BB255" s="55">
        <v>94</v>
      </c>
      <c r="BC255" s="55" t="s">
        <v>1249</v>
      </c>
      <c r="BD255" s="55">
        <v>1.25</v>
      </c>
      <c r="DN255" s="55">
        <v>248</v>
      </c>
      <c r="DO255" s="55" t="s">
        <v>1313</v>
      </c>
      <c r="DP255" s="55" t="s">
        <v>1259</v>
      </c>
      <c r="DQ255" s="55" t="s">
        <v>1260</v>
      </c>
      <c r="DR255" s="55" t="s">
        <v>1261</v>
      </c>
      <c r="DS255" s="55">
        <v>33028</v>
      </c>
      <c r="DT255" s="55">
        <v>10000</v>
      </c>
      <c r="DU255" s="55" t="s">
        <v>1249</v>
      </c>
      <c r="DV255" s="55">
        <v>1</v>
      </c>
      <c r="EM255" s="55">
        <v>248</v>
      </c>
      <c r="EN255" s="55" t="s">
        <v>1250</v>
      </c>
      <c r="EO255" s="55" t="s">
        <v>1251</v>
      </c>
      <c r="EP255" s="55">
        <v>1</v>
      </c>
      <c r="EQ255" s="55">
        <v>835</v>
      </c>
      <c r="ER255" s="55">
        <v>997</v>
      </c>
      <c r="ES255" s="55" t="s">
        <v>1249</v>
      </c>
      <c r="ET255" s="55">
        <v>0.75</v>
      </c>
      <c r="EV255" s="55">
        <v>248</v>
      </c>
      <c r="EW255" s="55" t="s">
        <v>42</v>
      </c>
      <c r="EX255" s="55" t="s">
        <v>1263</v>
      </c>
      <c r="EY255" s="55">
        <v>2</v>
      </c>
      <c r="EZ255" s="55">
        <v>1995</v>
      </c>
      <c r="FA255" s="55">
        <v>2999</v>
      </c>
      <c r="FB255" s="55" t="s">
        <v>1361</v>
      </c>
      <c r="FC255" s="55" t="s">
        <v>1249</v>
      </c>
      <c r="FD255" s="55">
        <v>6</v>
      </c>
      <c r="FF255" s="55">
        <v>248</v>
      </c>
      <c r="FG255" s="55" t="s">
        <v>42</v>
      </c>
      <c r="FH255" s="55" t="s">
        <v>1260</v>
      </c>
      <c r="FI255" s="55">
        <v>11</v>
      </c>
      <c r="FJ255" s="55">
        <v>0</v>
      </c>
      <c r="FK255" s="55" t="s">
        <v>1249</v>
      </c>
      <c r="FL255" s="55">
        <v>0.9</v>
      </c>
      <c r="IW255" s="55">
        <v>248</v>
      </c>
      <c r="IX255" s="55" t="s">
        <v>1250</v>
      </c>
      <c r="IY255" s="55" t="s">
        <v>1260</v>
      </c>
      <c r="IZ255" s="55" t="s">
        <v>3210</v>
      </c>
      <c r="JA255" s="55">
        <v>1000</v>
      </c>
      <c r="JW255" s="12">
        <v>248</v>
      </c>
      <c r="JX255" s="12" t="s">
        <v>64</v>
      </c>
      <c r="JY255" s="12" t="s">
        <v>1611</v>
      </c>
      <c r="KA255" s="12">
        <v>248</v>
      </c>
      <c r="KB255" s="12" t="s">
        <v>2351</v>
      </c>
      <c r="KC255" s="12">
        <v>0.92</v>
      </c>
      <c r="QU255" s="13" t="s">
        <v>3195</v>
      </c>
      <c r="QV255" s="13">
        <v>2.75</v>
      </c>
    </row>
    <row r="256" ht="14.25" customHeight="1" outlineLevel="1" spans="7:498">
      <c r="G256" s="55">
        <v>249</v>
      </c>
      <c r="H256" s="55" t="s">
        <v>1313</v>
      </c>
      <c r="I256" s="55" t="s">
        <v>2135</v>
      </c>
      <c r="J256" s="55" t="s">
        <v>2914</v>
      </c>
      <c r="K256" s="55" t="s">
        <v>1249</v>
      </c>
      <c r="L256" s="65">
        <v>0.3675</v>
      </c>
      <c r="X256" s="55">
        <v>249</v>
      </c>
      <c r="Y256" s="55" t="s">
        <v>1250</v>
      </c>
      <c r="Z256" s="55" t="s">
        <v>1756</v>
      </c>
      <c r="AA256" s="55">
        <v>3</v>
      </c>
      <c r="AB256" s="55">
        <v>0.25</v>
      </c>
      <c r="AD256" s="12">
        <v>249</v>
      </c>
      <c r="AE256" s="12" t="s">
        <v>1261</v>
      </c>
      <c r="AF256" s="12" t="s">
        <v>1886</v>
      </c>
      <c r="AG256" s="12" t="s">
        <v>1097</v>
      </c>
      <c r="AH256" s="12" t="s">
        <v>2162</v>
      </c>
      <c r="AX256" s="55">
        <v>249</v>
      </c>
      <c r="AY256" s="55" t="s">
        <v>1313</v>
      </c>
      <c r="AZ256" s="55" t="s">
        <v>1251</v>
      </c>
      <c r="BA256" s="55">
        <v>95</v>
      </c>
      <c r="BB256" s="55">
        <v>95</v>
      </c>
      <c r="BC256" s="55" t="s">
        <v>1249</v>
      </c>
      <c r="BD256" s="55">
        <v>1.25</v>
      </c>
      <c r="DN256" s="55">
        <v>249</v>
      </c>
      <c r="DO256" s="55" t="s">
        <v>1313</v>
      </c>
      <c r="DP256" s="55" t="s">
        <v>1259</v>
      </c>
      <c r="DQ256" s="55" t="s">
        <v>1260</v>
      </c>
      <c r="DR256" s="55" t="s">
        <v>1261</v>
      </c>
      <c r="DS256" s="55">
        <v>33029</v>
      </c>
      <c r="DT256" s="55">
        <v>10000</v>
      </c>
      <c r="DU256" s="55" t="s">
        <v>1249</v>
      </c>
      <c r="DV256" s="55">
        <v>1</v>
      </c>
      <c r="EM256" s="55">
        <v>249</v>
      </c>
      <c r="EN256" s="55" t="s">
        <v>1250</v>
      </c>
      <c r="EO256" s="55" t="s">
        <v>1251</v>
      </c>
      <c r="EP256" s="55">
        <v>1</v>
      </c>
      <c r="EQ256" s="55">
        <v>799</v>
      </c>
      <c r="ER256" s="55">
        <v>834</v>
      </c>
      <c r="ES256" s="55" t="s">
        <v>1249</v>
      </c>
      <c r="ET256" s="55">
        <v>0.8</v>
      </c>
      <c r="EV256" s="55">
        <v>249</v>
      </c>
      <c r="EW256" s="55" t="s">
        <v>42</v>
      </c>
      <c r="EX256" s="55" t="s">
        <v>1263</v>
      </c>
      <c r="EY256" s="55">
        <v>3</v>
      </c>
      <c r="EZ256" s="55">
        <v>0</v>
      </c>
      <c r="FA256" s="55">
        <v>1994</v>
      </c>
      <c r="FB256" s="55" t="s">
        <v>1361</v>
      </c>
      <c r="FC256" s="55" t="s">
        <v>1249</v>
      </c>
      <c r="FD256" s="55">
        <v>5.25</v>
      </c>
      <c r="FF256" s="55">
        <v>249</v>
      </c>
      <c r="FG256" s="55" t="s">
        <v>42</v>
      </c>
      <c r="FH256" s="55" t="s">
        <v>1260</v>
      </c>
      <c r="FI256" s="55">
        <v>11</v>
      </c>
      <c r="FJ256" s="55">
        <v>1000</v>
      </c>
      <c r="FK256" s="55" t="s">
        <v>1249</v>
      </c>
      <c r="FL256" s="55">
        <v>0.75</v>
      </c>
      <c r="IW256" s="55">
        <v>249</v>
      </c>
      <c r="IX256" s="55" t="s">
        <v>1250</v>
      </c>
      <c r="IY256" s="55" t="s">
        <v>1260</v>
      </c>
      <c r="IZ256" s="55" t="s">
        <v>3211</v>
      </c>
      <c r="JA256" s="55">
        <v>1000</v>
      </c>
      <c r="JW256" s="12">
        <v>249</v>
      </c>
      <c r="JX256" s="12" t="s">
        <v>64</v>
      </c>
      <c r="JY256" s="12" t="s">
        <v>1648</v>
      </c>
      <c r="KA256" s="12">
        <v>249</v>
      </c>
      <c r="KB256" s="12" t="s">
        <v>2477</v>
      </c>
      <c r="KC256" s="12">
        <v>0.92</v>
      </c>
      <c r="QU256" s="13" t="s">
        <v>3212</v>
      </c>
      <c r="QV256" s="13">
        <v>2.5</v>
      </c>
    </row>
    <row r="257" ht="14.25" customHeight="1" outlineLevel="1" spans="7:464">
      <c r="G257" s="55">
        <v>250</v>
      </c>
      <c r="H257" s="55" t="s">
        <v>1313</v>
      </c>
      <c r="I257" s="55" t="s">
        <v>1988</v>
      </c>
      <c r="J257" s="55" t="s">
        <v>2920</v>
      </c>
      <c r="K257" s="55" t="s">
        <v>1249</v>
      </c>
      <c r="L257" s="65">
        <v>0.3675</v>
      </c>
      <c r="X257" s="55">
        <v>250</v>
      </c>
      <c r="Y257" s="55" t="s">
        <v>1250</v>
      </c>
      <c r="Z257" s="55" t="s">
        <v>1756</v>
      </c>
      <c r="AA257" s="55">
        <v>4</v>
      </c>
      <c r="AB257" s="55">
        <v>0.25</v>
      </c>
      <c r="AD257" s="12">
        <v>250</v>
      </c>
      <c r="AE257" s="12" t="s">
        <v>1261</v>
      </c>
      <c r="AF257" s="12" t="s">
        <v>1526</v>
      </c>
      <c r="AG257" s="12" t="s">
        <v>1703</v>
      </c>
      <c r="AH257" s="12" t="s">
        <v>3046</v>
      </c>
      <c r="AX257" s="55">
        <v>250</v>
      </c>
      <c r="AY257" s="55" t="s">
        <v>1313</v>
      </c>
      <c r="AZ257" s="55" t="s">
        <v>1251</v>
      </c>
      <c r="BA257" s="55">
        <v>96</v>
      </c>
      <c r="BB257" s="55">
        <v>96</v>
      </c>
      <c r="BC257" s="55" t="s">
        <v>1249</v>
      </c>
      <c r="BD257" s="55">
        <v>1.25</v>
      </c>
      <c r="DN257" s="55">
        <v>250</v>
      </c>
      <c r="DO257" s="55" t="s">
        <v>1313</v>
      </c>
      <c r="DP257" s="55" t="s">
        <v>1259</v>
      </c>
      <c r="DQ257" s="55" t="s">
        <v>1260</v>
      </c>
      <c r="DR257" s="55" t="s">
        <v>1261</v>
      </c>
      <c r="DS257" s="55">
        <v>33031</v>
      </c>
      <c r="DT257" s="55">
        <v>10000</v>
      </c>
      <c r="DU257" s="55" t="s">
        <v>1249</v>
      </c>
      <c r="DV257" s="55">
        <v>1</v>
      </c>
      <c r="EM257" s="55">
        <v>250</v>
      </c>
      <c r="EN257" s="55" t="s">
        <v>1250</v>
      </c>
      <c r="EO257" s="55" t="s">
        <v>1251</v>
      </c>
      <c r="EP257" s="55">
        <v>1</v>
      </c>
      <c r="EQ257" s="55">
        <v>769</v>
      </c>
      <c r="ER257" s="55">
        <v>798</v>
      </c>
      <c r="ES257" s="55" t="s">
        <v>1249</v>
      </c>
      <c r="ET257" s="55">
        <v>0.85</v>
      </c>
      <c r="EV257" s="55">
        <v>250</v>
      </c>
      <c r="EW257" s="55" t="s">
        <v>42</v>
      </c>
      <c r="EX257" s="55" t="s">
        <v>1263</v>
      </c>
      <c r="EY257" s="55">
        <v>3</v>
      </c>
      <c r="EZ257" s="55">
        <v>1995</v>
      </c>
      <c r="FA257" s="55">
        <v>2999</v>
      </c>
      <c r="FB257" s="55" t="s">
        <v>1361</v>
      </c>
      <c r="FC257" s="55" t="s">
        <v>1249</v>
      </c>
      <c r="FD257" s="55">
        <v>6</v>
      </c>
      <c r="FF257" s="55">
        <v>250</v>
      </c>
      <c r="FG257" s="55" t="s">
        <v>42</v>
      </c>
      <c r="FH257" s="55" t="s">
        <v>1260</v>
      </c>
      <c r="FI257" s="55">
        <v>11</v>
      </c>
      <c r="FJ257" s="55">
        <v>2500</v>
      </c>
      <c r="FK257" s="55" t="s">
        <v>1249</v>
      </c>
      <c r="FL257" s="55">
        <v>0.7</v>
      </c>
      <c r="IW257" s="55">
        <v>250</v>
      </c>
      <c r="IX257" s="55" t="s">
        <v>1250</v>
      </c>
      <c r="IY257" s="55" t="s">
        <v>1260</v>
      </c>
      <c r="IZ257" s="55" t="s">
        <v>3213</v>
      </c>
      <c r="JA257" s="55">
        <v>1000</v>
      </c>
      <c r="JW257" s="12">
        <v>250</v>
      </c>
      <c r="JX257" s="12" t="s">
        <v>64</v>
      </c>
      <c r="JY257" s="12" t="s">
        <v>938</v>
      </c>
      <c r="KA257" s="12">
        <v>250</v>
      </c>
      <c r="KB257" s="12" t="s">
        <v>2603</v>
      </c>
      <c r="KC257" s="12">
        <v>0.92</v>
      </c>
      <c r="QU257" s="13" t="s">
        <v>2162</v>
      </c>
      <c r="QV257" s="13">
        <v>4</v>
      </c>
    </row>
    <row r="258" ht="14.25" customHeight="1" outlineLevel="1" spans="7:464">
      <c r="G258" s="55">
        <v>251</v>
      </c>
      <c r="H258" s="55" t="s">
        <v>1313</v>
      </c>
      <c r="I258" s="55" t="s">
        <v>1607</v>
      </c>
      <c r="J258" s="55" t="s">
        <v>2925</v>
      </c>
      <c r="K258" s="55" t="s">
        <v>1249</v>
      </c>
      <c r="L258" s="55">
        <v>0.21</v>
      </c>
      <c r="X258" s="55">
        <v>251</v>
      </c>
      <c r="Y258" s="55" t="s">
        <v>1250</v>
      </c>
      <c r="Z258" s="55" t="s">
        <v>1756</v>
      </c>
      <c r="AA258" s="55">
        <v>5</v>
      </c>
      <c r="AB258" s="55">
        <v>0.25</v>
      </c>
      <c r="AD258" s="12">
        <v>251</v>
      </c>
      <c r="AE258" s="12" t="s">
        <v>1261</v>
      </c>
      <c r="AF258" s="12" t="s">
        <v>1965</v>
      </c>
      <c r="AG258" s="12" t="s">
        <v>1097</v>
      </c>
      <c r="AH258" s="12" t="s">
        <v>2526</v>
      </c>
      <c r="AX258" s="55">
        <v>251</v>
      </c>
      <c r="AY258" s="55" t="s">
        <v>1313</v>
      </c>
      <c r="AZ258" s="55" t="s">
        <v>1251</v>
      </c>
      <c r="BA258" s="55">
        <v>97</v>
      </c>
      <c r="BB258" s="55">
        <v>97</v>
      </c>
      <c r="BC258" s="55" t="s">
        <v>1249</v>
      </c>
      <c r="BD258" s="55">
        <v>1.25</v>
      </c>
      <c r="DN258" s="55">
        <v>251</v>
      </c>
      <c r="DO258" s="55" t="s">
        <v>1313</v>
      </c>
      <c r="DP258" s="55" t="s">
        <v>1259</v>
      </c>
      <c r="DQ258" s="55" t="s">
        <v>1260</v>
      </c>
      <c r="DR258" s="55" t="s">
        <v>1261</v>
      </c>
      <c r="DS258" s="55">
        <v>33032</v>
      </c>
      <c r="DT258" s="55">
        <v>10000</v>
      </c>
      <c r="DU258" s="55" t="s">
        <v>1249</v>
      </c>
      <c r="DV258" s="55">
        <v>1</v>
      </c>
      <c r="EM258" s="55">
        <v>251</v>
      </c>
      <c r="EN258" s="55" t="s">
        <v>1250</v>
      </c>
      <c r="EO258" s="55" t="s">
        <v>1251</v>
      </c>
      <c r="EP258" s="55">
        <v>1</v>
      </c>
      <c r="EQ258" s="55">
        <v>741</v>
      </c>
      <c r="ER258" s="55">
        <v>768</v>
      </c>
      <c r="ES258" s="55" t="s">
        <v>1249</v>
      </c>
      <c r="ET258" s="55">
        <v>0.9</v>
      </c>
      <c r="EV258" s="55">
        <v>251</v>
      </c>
      <c r="EW258" s="55" t="s">
        <v>42</v>
      </c>
      <c r="EX258" s="55" t="s">
        <v>1263</v>
      </c>
      <c r="EY258" s="55">
        <v>4</v>
      </c>
      <c r="EZ258" s="55">
        <v>0</v>
      </c>
      <c r="FA258" s="55">
        <v>1994</v>
      </c>
      <c r="FB258" s="55" t="s">
        <v>1361</v>
      </c>
      <c r="FC258" s="55" t="s">
        <v>1249</v>
      </c>
      <c r="FD258" s="55">
        <v>5.25</v>
      </c>
      <c r="FF258" s="55">
        <v>251</v>
      </c>
      <c r="FG258" s="55" t="s">
        <v>42</v>
      </c>
      <c r="FH258" s="55" t="s">
        <v>1260</v>
      </c>
      <c r="FI258" s="55">
        <v>11</v>
      </c>
      <c r="FJ258" s="55">
        <v>5000</v>
      </c>
      <c r="FK258" s="55" t="s">
        <v>1249</v>
      </c>
      <c r="FL258" s="55">
        <v>0.65</v>
      </c>
      <c r="IW258" s="55">
        <v>251</v>
      </c>
      <c r="IX258" s="55" t="s">
        <v>1250</v>
      </c>
      <c r="IY258" s="55" t="s">
        <v>1260</v>
      </c>
      <c r="IZ258" s="55" t="s">
        <v>3214</v>
      </c>
      <c r="JA258" s="55">
        <v>1000</v>
      </c>
      <c r="JW258" s="12">
        <v>251</v>
      </c>
      <c r="JX258" s="12" t="s">
        <v>64</v>
      </c>
      <c r="JY258" s="12" t="s">
        <v>1711</v>
      </c>
      <c r="KA258" s="12">
        <v>251</v>
      </c>
      <c r="KB258" s="12" t="s">
        <v>2708</v>
      </c>
      <c r="KC258" s="12">
        <v>0.8</v>
      </c>
      <c r="QU258" s="13" t="s">
        <v>2526</v>
      </c>
      <c r="QV258" s="13">
        <v>4</v>
      </c>
    </row>
    <row r="259" ht="14.25" customHeight="1" outlineLevel="1" spans="7:464">
      <c r="G259" s="55">
        <v>252</v>
      </c>
      <c r="H259" s="55" t="s">
        <v>1313</v>
      </c>
      <c r="I259" s="55" t="s">
        <v>1607</v>
      </c>
      <c r="J259" s="55" t="s">
        <v>1847</v>
      </c>
      <c r="K259" s="55" t="s">
        <v>1249</v>
      </c>
      <c r="L259" s="55">
        <v>0.21</v>
      </c>
      <c r="X259" s="55">
        <v>252</v>
      </c>
      <c r="Y259" s="55" t="s">
        <v>1250</v>
      </c>
      <c r="Z259" s="55" t="s">
        <v>1756</v>
      </c>
      <c r="AA259" s="55">
        <v>6</v>
      </c>
      <c r="AB259" s="55">
        <v>0.25</v>
      </c>
      <c r="AD259" s="12">
        <v>252</v>
      </c>
      <c r="AE259" s="12" t="s">
        <v>1261</v>
      </c>
      <c r="AF259" s="12" t="s">
        <v>780</v>
      </c>
      <c r="AG259" s="12" t="s">
        <v>1007</v>
      </c>
      <c r="AH259" s="12" t="s">
        <v>3089</v>
      </c>
      <c r="AX259" s="55">
        <v>252</v>
      </c>
      <c r="AY259" s="55" t="s">
        <v>1313</v>
      </c>
      <c r="AZ259" s="55" t="s">
        <v>1251</v>
      </c>
      <c r="BA259" s="55">
        <v>98</v>
      </c>
      <c r="BB259" s="55">
        <v>98</v>
      </c>
      <c r="BC259" s="55" t="s">
        <v>1249</v>
      </c>
      <c r="BD259" s="55">
        <v>1.25</v>
      </c>
      <c r="DN259" s="55">
        <v>252</v>
      </c>
      <c r="DO259" s="55" t="s">
        <v>1313</v>
      </c>
      <c r="DP259" s="55" t="s">
        <v>1259</v>
      </c>
      <c r="DQ259" s="55" t="s">
        <v>1260</v>
      </c>
      <c r="DR259" s="55" t="s">
        <v>1261</v>
      </c>
      <c r="DS259" s="55">
        <v>33033</v>
      </c>
      <c r="DT259" s="55">
        <v>10000</v>
      </c>
      <c r="DU259" s="55" t="s">
        <v>1249</v>
      </c>
      <c r="DV259" s="55">
        <v>1</v>
      </c>
      <c r="EM259" s="55">
        <v>252</v>
      </c>
      <c r="EN259" s="55" t="s">
        <v>1250</v>
      </c>
      <c r="EO259" s="55" t="s">
        <v>1251</v>
      </c>
      <c r="EP259" s="55">
        <v>1</v>
      </c>
      <c r="EQ259" s="55">
        <v>0</v>
      </c>
      <c r="ER259" s="55">
        <v>548</v>
      </c>
      <c r="ES259" s="55" t="s">
        <v>1249</v>
      </c>
      <c r="ET259" s="55">
        <v>4</v>
      </c>
      <c r="EV259" s="55">
        <v>252</v>
      </c>
      <c r="EW259" s="55" t="s">
        <v>42</v>
      </c>
      <c r="EX259" s="55" t="s">
        <v>1263</v>
      </c>
      <c r="EY259" s="55">
        <v>4</v>
      </c>
      <c r="EZ259" s="55">
        <v>1995</v>
      </c>
      <c r="FA259" s="55">
        <v>2999</v>
      </c>
      <c r="FB259" s="55" t="s">
        <v>1361</v>
      </c>
      <c r="FC259" s="55" t="s">
        <v>1249</v>
      </c>
      <c r="FD259" s="55">
        <v>6</v>
      </c>
      <c r="FF259" s="55">
        <v>252</v>
      </c>
      <c r="FG259" s="55" t="s">
        <v>42</v>
      </c>
      <c r="FH259" s="55" t="s">
        <v>1260</v>
      </c>
      <c r="FI259" s="55">
        <v>11</v>
      </c>
      <c r="FJ259" s="55">
        <v>10000</v>
      </c>
      <c r="FK259" s="55" t="s">
        <v>1249</v>
      </c>
      <c r="FL259" s="55">
        <v>0.55</v>
      </c>
      <c r="IW259" s="55">
        <v>252</v>
      </c>
      <c r="IX259" s="55" t="s">
        <v>1250</v>
      </c>
      <c r="IY259" s="55" t="s">
        <v>1260</v>
      </c>
      <c r="IZ259" s="55" t="s">
        <v>3215</v>
      </c>
      <c r="JA259" s="55">
        <v>1000</v>
      </c>
      <c r="JW259" s="12">
        <v>252</v>
      </c>
      <c r="JX259" s="12" t="s">
        <v>64</v>
      </c>
      <c r="JY259" s="12" t="s">
        <v>1741</v>
      </c>
      <c r="KA259" s="12">
        <v>252</v>
      </c>
      <c r="KB259" s="12" t="s">
        <v>2788</v>
      </c>
      <c r="KC259" s="12">
        <v>0.8</v>
      </c>
      <c r="QU259" s="13" t="s">
        <v>2542</v>
      </c>
      <c r="QV259" s="13">
        <v>4</v>
      </c>
    </row>
    <row r="260" ht="14.25" customHeight="1" outlineLevel="1" spans="7:464">
      <c r="G260" s="55">
        <v>253</v>
      </c>
      <c r="H260" s="55" t="s">
        <v>1313</v>
      </c>
      <c r="I260" s="55" t="s">
        <v>1607</v>
      </c>
      <c r="J260" s="55" t="s">
        <v>2510</v>
      </c>
      <c r="K260" s="55" t="s">
        <v>1249</v>
      </c>
      <c r="L260" s="65">
        <v>0.3675</v>
      </c>
      <c r="X260" s="55">
        <v>253</v>
      </c>
      <c r="Y260" s="55" t="s">
        <v>1250</v>
      </c>
      <c r="Z260" s="55" t="s">
        <v>1756</v>
      </c>
      <c r="AA260" s="55">
        <v>7</v>
      </c>
      <c r="AB260" s="55">
        <v>0.25</v>
      </c>
      <c r="AD260" s="12">
        <v>253</v>
      </c>
      <c r="AE260" s="12" t="s">
        <v>1261</v>
      </c>
      <c r="AF260" s="12" t="s">
        <v>1456</v>
      </c>
      <c r="AG260" s="12" t="s">
        <v>1235</v>
      </c>
      <c r="AH260" s="12" t="s">
        <v>2447</v>
      </c>
      <c r="AX260" s="55">
        <v>253</v>
      </c>
      <c r="AY260" s="55" t="s">
        <v>1313</v>
      </c>
      <c r="AZ260" s="55" t="s">
        <v>1251</v>
      </c>
      <c r="BA260" s="55">
        <v>99</v>
      </c>
      <c r="BB260" s="55">
        <v>99</v>
      </c>
      <c r="BC260" s="55" t="s">
        <v>1249</v>
      </c>
      <c r="BD260" s="55">
        <v>1.25</v>
      </c>
      <c r="DN260" s="55">
        <v>253</v>
      </c>
      <c r="DO260" s="55" t="s">
        <v>1313</v>
      </c>
      <c r="DP260" s="55" t="s">
        <v>1259</v>
      </c>
      <c r="DQ260" s="55" t="s">
        <v>1260</v>
      </c>
      <c r="DR260" s="55" t="s">
        <v>1261</v>
      </c>
      <c r="DS260" s="55">
        <v>33034</v>
      </c>
      <c r="DT260" s="55">
        <v>10000</v>
      </c>
      <c r="DU260" s="55" t="s">
        <v>1249</v>
      </c>
      <c r="DV260" s="55">
        <v>1</v>
      </c>
      <c r="EM260" s="55">
        <v>253</v>
      </c>
      <c r="EN260" s="55" t="s">
        <v>1250</v>
      </c>
      <c r="EO260" s="55" t="s">
        <v>1251</v>
      </c>
      <c r="EP260" s="55">
        <v>1</v>
      </c>
      <c r="EQ260" s="55">
        <v>713</v>
      </c>
      <c r="ER260" s="55">
        <v>740</v>
      </c>
      <c r="ES260" s="55" t="s">
        <v>1249</v>
      </c>
      <c r="ET260" s="55">
        <v>1</v>
      </c>
      <c r="EV260" s="55">
        <v>253</v>
      </c>
      <c r="EW260" s="55" t="s">
        <v>42</v>
      </c>
      <c r="EX260" s="55" t="s">
        <v>1263</v>
      </c>
      <c r="EY260" s="55">
        <v>5</v>
      </c>
      <c r="EZ260" s="55">
        <v>0</v>
      </c>
      <c r="FA260" s="55">
        <v>1994</v>
      </c>
      <c r="FB260" s="55" t="s">
        <v>1361</v>
      </c>
      <c r="FC260" s="55" t="s">
        <v>1249</v>
      </c>
      <c r="FD260" s="55">
        <v>5.25</v>
      </c>
      <c r="FF260" s="55">
        <v>253</v>
      </c>
      <c r="FG260" s="55" t="s">
        <v>42</v>
      </c>
      <c r="FH260" s="55" t="s">
        <v>1260</v>
      </c>
      <c r="FI260" s="55">
        <v>11</v>
      </c>
      <c r="FJ260" s="55">
        <v>25000</v>
      </c>
      <c r="FK260" s="55" t="s">
        <v>1249</v>
      </c>
      <c r="FL260" s="55">
        <v>0.5</v>
      </c>
      <c r="IW260" s="55">
        <v>253</v>
      </c>
      <c r="IX260" s="55" t="s">
        <v>1250</v>
      </c>
      <c r="IY260" s="55" t="s">
        <v>1260</v>
      </c>
      <c r="IZ260" s="55" t="s">
        <v>3216</v>
      </c>
      <c r="JA260" s="55">
        <v>1000</v>
      </c>
      <c r="JW260" s="12">
        <v>253</v>
      </c>
      <c r="JX260" s="12" t="s">
        <v>64</v>
      </c>
      <c r="JY260" s="12" t="s">
        <v>1769</v>
      </c>
      <c r="KA260" s="12">
        <v>253</v>
      </c>
      <c r="KB260" s="12" t="s">
        <v>2856</v>
      </c>
      <c r="KC260" s="12">
        <v>0.92</v>
      </c>
      <c r="QU260" s="13" t="s">
        <v>3052</v>
      </c>
      <c r="QV260" s="13">
        <v>4</v>
      </c>
    </row>
    <row r="261" ht="14.25" customHeight="1" outlineLevel="1" spans="7:464">
      <c r="G261" s="55">
        <v>254</v>
      </c>
      <c r="H261" s="55" t="s">
        <v>1313</v>
      </c>
      <c r="I261" s="55" t="s">
        <v>2048</v>
      </c>
      <c r="J261" s="55" t="s">
        <v>2935</v>
      </c>
      <c r="K261" s="55" t="s">
        <v>1249</v>
      </c>
      <c r="L261" s="55">
        <v>0.21</v>
      </c>
      <c r="X261" s="55">
        <v>254</v>
      </c>
      <c r="Y261" s="55" t="s">
        <v>1250</v>
      </c>
      <c r="Z261" s="55" t="s">
        <v>1756</v>
      </c>
      <c r="AA261" s="55">
        <v>8</v>
      </c>
      <c r="AB261" s="55">
        <v>0.25</v>
      </c>
      <c r="AD261" s="12">
        <v>254</v>
      </c>
      <c r="AE261" s="12" t="s">
        <v>1261</v>
      </c>
      <c r="AF261" s="12" t="s">
        <v>938</v>
      </c>
      <c r="AG261" s="12" t="s">
        <v>1007</v>
      </c>
      <c r="AH261" s="12" t="s">
        <v>3089</v>
      </c>
      <c r="AX261" s="55">
        <v>254</v>
      </c>
      <c r="AY261" s="55" t="s">
        <v>1313</v>
      </c>
      <c r="AZ261" s="55" t="s">
        <v>1251</v>
      </c>
      <c r="BA261" s="55">
        <v>100</v>
      </c>
      <c r="BB261" s="55">
        <v>999</v>
      </c>
      <c r="BC261" s="55" t="s">
        <v>1249</v>
      </c>
      <c r="BD261" s="55">
        <v>1.25</v>
      </c>
      <c r="DN261" s="55">
        <v>254</v>
      </c>
      <c r="DO261" s="55" t="s">
        <v>1313</v>
      </c>
      <c r="DP261" s="55" t="s">
        <v>1259</v>
      </c>
      <c r="DQ261" s="55" t="s">
        <v>1260</v>
      </c>
      <c r="DR261" s="55" t="s">
        <v>1261</v>
      </c>
      <c r="DS261" s="55">
        <v>33056</v>
      </c>
      <c r="DT261" s="55">
        <v>10000</v>
      </c>
      <c r="DU261" s="55" t="s">
        <v>1249</v>
      </c>
      <c r="DV261" s="55">
        <v>1</v>
      </c>
      <c r="EM261" s="55">
        <v>254</v>
      </c>
      <c r="EN261" s="55" t="s">
        <v>1250</v>
      </c>
      <c r="EO261" s="55" t="s">
        <v>1251</v>
      </c>
      <c r="EP261" s="55">
        <v>1</v>
      </c>
      <c r="EQ261" s="55">
        <v>686</v>
      </c>
      <c r="ER261" s="55">
        <v>712</v>
      </c>
      <c r="ES261" s="55" t="s">
        <v>1249</v>
      </c>
      <c r="ET261" s="55">
        <v>1.05</v>
      </c>
      <c r="EV261" s="55">
        <v>254</v>
      </c>
      <c r="EW261" s="55" t="s">
        <v>42</v>
      </c>
      <c r="EX261" s="55" t="s">
        <v>1263</v>
      </c>
      <c r="EY261" s="55">
        <v>5</v>
      </c>
      <c r="EZ261" s="55">
        <v>1995</v>
      </c>
      <c r="FA261" s="55">
        <v>2999</v>
      </c>
      <c r="FB261" s="55" t="s">
        <v>1361</v>
      </c>
      <c r="FC261" s="55" t="s">
        <v>1249</v>
      </c>
      <c r="FD261" s="55">
        <v>6</v>
      </c>
      <c r="FF261" s="55">
        <v>254</v>
      </c>
      <c r="FG261" s="55" t="s">
        <v>42</v>
      </c>
      <c r="FH261" s="55" t="s">
        <v>1260</v>
      </c>
      <c r="FI261" s="55">
        <v>11</v>
      </c>
      <c r="FJ261" s="55">
        <v>50000</v>
      </c>
      <c r="FK261" s="55" t="s">
        <v>1249</v>
      </c>
      <c r="FL261" s="55">
        <v>0.5</v>
      </c>
      <c r="IW261" s="55">
        <v>254</v>
      </c>
      <c r="IX261" s="55" t="s">
        <v>1250</v>
      </c>
      <c r="IY261" s="55" t="s">
        <v>1260</v>
      </c>
      <c r="IZ261" s="55" t="s">
        <v>3217</v>
      </c>
      <c r="JA261" s="55">
        <v>1000</v>
      </c>
      <c r="JW261" s="12">
        <v>254</v>
      </c>
      <c r="JX261" s="12" t="s">
        <v>64</v>
      </c>
      <c r="JY261" s="12" t="s">
        <v>1794</v>
      </c>
      <c r="KA261" s="12">
        <v>254</v>
      </c>
      <c r="KB261" s="12" t="s">
        <v>2290</v>
      </c>
      <c r="KC261" s="12">
        <v>0.45</v>
      </c>
      <c r="QU261" s="13" t="s">
        <v>3106</v>
      </c>
      <c r="QV261" s="13">
        <v>4</v>
      </c>
    </row>
    <row r="262" ht="14.25" customHeight="1" outlineLevel="1" spans="7:464">
      <c r="G262" s="55">
        <v>255</v>
      </c>
      <c r="H262" s="55" t="s">
        <v>1313</v>
      </c>
      <c r="I262" s="55" t="s">
        <v>2048</v>
      </c>
      <c r="J262" s="55" t="s">
        <v>2941</v>
      </c>
      <c r="K262" s="55" t="s">
        <v>1249</v>
      </c>
      <c r="L262" s="55">
        <v>0.25</v>
      </c>
      <c r="X262" s="55">
        <v>255</v>
      </c>
      <c r="Y262" s="55" t="s">
        <v>1250</v>
      </c>
      <c r="Z262" s="55" t="s">
        <v>1756</v>
      </c>
      <c r="AA262" s="55">
        <v>9</v>
      </c>
      <c r="AB262" s="55">
        <v>0.25</v>
      </c>
      <c r="AD262" s="12">
        <v>255</v>
      </c>
      <c r="AE262" s="12" t="s">
        <v>1261</v>
      </c>
      <c r="AF262" s="12" t="s">
        <v>1373</v>
      </c>
      <c r="AG262" s="12" t="s">
        <v>1235</v>
      </c>
      <c r="AH262" s="12" t="s">
        <v>2709</v>
      </c>
      <c r="AX262" s="55">
        <v>255</v>
      </c>
      <c r="AY262" s="55" t="s">
        <v>1359</v>
      </c>
      <c r="AZ262" s="55" t="s">
        <v>1251</v>
      </c>
      <c r="BA262" s="55">
        <v>0</v>
      </c>
      <c r="BB262" s="55">
        <v>0</v>
      </c>
      <c r="BC262" s="55" t="s">
        <v>1249</v>
      </c>
      <c r="BD262" s="55">
        <v>0.8</v>
      </c>
      <c r="DN262" s="55">
        <v>255</v>
      </c>
      <c r="DO262" s="55" t="s">
        <v>1313</v>
      </c>
      <c r="DP262" s="55" t="s">
        <v>1259</v>
      </c>
      <c r="DQ262" s="55" t="s">
        <v>1260</v>
      </c>
      <c r="DR262" s="55" t="s">
        <v>1261</v>
      </c>
      <c r="DS262" s="55">
        <v>33063</v>
      </c>
      <c r="DT262" s="55">
        <v>10000</v>
      </c>
      <c r="DU262" s="55" t="s">
        <v>1249</v>
      </c>
      <c r="DV262" s="55">
        <v>1</v>
      </c>
      <c r="EM262" s="55">
        <v>255</v>
      </c>
      <c r="EN262" s="55" t="s">
        <v>1250</v>
      </c>
      <c r="EO262" s="55" t="s">
        <v>1251</v>
      </c>
      <c r="EP262" s="55">
        <v>1</v>
      </c>
      <c r="EQ262" s="55">
        <v>653</v>
      </c>
      <c r="ER262" s="55">
        <v>685</v>
      </c>
      <c r="ES262" s="55" t="s">
        <v>1249</v>
      </c>
      <c r="ET262" s="55">
        <v>1.2</v>
      </c>
      <c r="EV262" s="55">
        <v>255</v>
      </c>
      <c r="EW262" s="55" t="s">
        <v>42</v>
      </c>
      <c r="EX262" s="55" t="s">
        <v>1263</v>
      </c>
      <c r="EY262" s="55">
        <v>6</v>
      </c>
      <c r="EZ262" s="55">
        <v>0</v>
      </c>
      <c r="FA262" s="55">
        <v>1994</v>
      </c>
      <c r="FB262" s="55" t="s">
        <v>1361</v>
      </c>
      <c r="FC262" s="55" t="s">
        <v>1249</v>
      </c>
      <c r="FD262" s="55">
        <v>5.25</v>
      </c>
      <c r="FF262" s="55">
        <v>255</v>
      </c>
      <c r="FG262" s="55" t="s">
        <v>42</v>
      </c>
      <c r="FH262" s="55" t="s">
        <v>1260</v>
      </c>
      <c r="FI262" s="55">
        <v>11</v>
      </c>
      <c r="FJ262" s="55">
        <v>80000</v>
      </c>
      <c r="FK262" s="55" t="s">
        <v>1249</v>
      </c>
      <c r="FL262" s="55">
        <v>0.5</v>
      </c>
      <c r="IW262" s="55">
        <v>255</v>
      </c>
      <c r="IX262" s="55" t="s">
        <v>1250</v>
      </c>
      <c r="IY262" s="55" t="s">
        <v>1260</v>
      </c>
      <c r="IZ262" s="55" t="s">
        <v>3218</v>
      </c>
      <c r="JA262" s="55">
        <v>1000</v>
      </c>
      <c r="JW262" s="12">
        <v>255</v>
      </c>
      <c r="JX262" s="12" t="s">
        <v>64</v>
      </c>
      <c r="JY262" s="12" t="s">
        <v>1777</v>
      </c>
      <c r="KA262" s="12">
        <v>255</v>
      </c>
      <c r="KB262" s="12" t="s">
        <v>2939</v>
      </c>
      <c r="KC262" s="12">
        <v>0.45</v>
      </c>
      <c r="QU262" s="13" t="s">
        <v>3157</v>
      </c>
      <c r="QV262" s="13">
        <v>4</v>
      </c>
    </row>
    <row r="263" ht="14.25" customHeight="1" outlineLevel="1" spans="7:464">
      <c r="G263" s="55">
        <v>256</v>
      </c>
      <c r="H263" s="55" t="s">
        <v>1313</v>
      </c>
      <c r="I263" s="55" t="s">
        <v>2048</v>
      </c>
      <c r="J263" s="55" t="s">
        <v>2946</v>
      </c>
      <c r="K263" s="55" t="s">
        <v>1249</v>
      </c>
      <c r="L263" s="55">
        <v>0.25</v>
      </c>
      <c r="X263" s="55">
        <v>256</v>
      </c>
      <c r="Y263" s="55" t="s">
        <v>1250</v>
      </c>
      <c r="Z263" s="55" t="s">
        <v>1756</v>
      </c>
      <c r="AA263" s="55">
        <v>10</v>
      </c>
      <c r="AB263" s="55">
        <v>0.25</v>
      </c>
      <c r="AD263" s="12">
        <v>256</v>
      </c>
      <c r="AE263" s="12" t="s">
        <v>1261</v>
      </c>
      <c r="AF263" s="12" t="s">
        <v>1726</v>
      </c>
      <c r="AG263" s="12" t="s">
        <v>1007</v>
      </c>
      <c r="AH263" s="12" t="s">
        <v>3089</v>
      </c>
      <c r="AX263" s="55">
        <v>256</v>
      </c>
      <c r="AY263" s="55" t="s">
        <v>1359</v>
      </c>
      <c r="AZ263" s="55" t="s">
        <v>1251</v>
      </c>
      <c r="BA263" s="55">
        <v>1</v>
      </c>
      <c r="BB263" s="55">
        <v>1</v>
      </c>
      <c r="BC263" s="55" t="s">
        <v>1249</v>
      </c>
      <c r="BD263" s="55">
        <v>0.8</v>
      </c>
      <c r="DN263" s="55">
        <v>256</v>
      </c>
      <c r="DO263" s="55" t="s">
        <v>1313</v>
      </c>
      <c r="DP263" s="55" t="s">
        <v>1259</v>
      </c>
      <c r="DQ263" s="55" t="s">
        <v>1260</v>
      </c>
      <c r="DR263" s="55" t="s">
        <v>1261</v>
      </c>
      <c r="DS263" s="55">
        <v>33068</v>
      </c>
      <c r="DT263" s="55">
        <v>10000</v>
      </c>
      <c r="DU263" s="55" t="s">
        <v>1249</v>
      </c>
      <c r="DV263" s="55">
        <v>1</v>
      </c>
      <c r="EM263" s="55">
        <v>256</v>
      </c>
      <c r="EN263" s="55" t="s">
        <v>1250</v>
      </c>
      <c r="EO263" s="55" t="s">
        <v>1251</v>
      </c>
      <c r="EP263" s="55">
        <v>1</v>
      </c>
      <c r="EQ263" s="55">
        <v>614</v>
      </c>
      <c r="ER263" s="55">
        <v>652</v>
      </c>
      <c r="ES263" s="55" t="s">
        <v>1249</v>
      </c>
      <c r="ET263" s="55">
        <v>1.4</v>
      </c>
      <c r="EV263" s="55">
        <v>256</v>
      </c>
      <c r="EW263" s="55" t="s">
        <v>42</v>
      </c>
      <c r="EX263" s="55" t="s">
        <v>1263</v>
      </c>
      <c r="EY263" s="55">
        <v>6</v>
      </c>
      <c r="EZ263" s="55">
        <v>1995</v>
      </c>
      <c r="FA263" s="55">
        <v>2999</v>
      </c>
      <c r="FB263" s="55" t="s">
        <v>1361</v>
      </c>
      <c r="FC263" s="55" t="s">
        <v>1249</v>
      </c>
      <c r="FD263" s="55">
        <v>6</v>
      </c>
      <c r="FF263" s="55">
        <v>256</v>
      </c>
      <c r="FG263" s="55" t="s">
        <v>42</v>
      </c>
      <c r="FH263" s="55" t="s">
        <v>1260</v>
      </c>
      <c r="FI263" s="55">
        <v>11</v>
      </c>
      <c r="FJ263" s="55">
        <v>130000</v>
      </c>
      <c r="FK263" s="55" t="s">
        <v>1249</v>
      </c>
      <c r="FL263" s="55">
        <v>0.5</v>
      </c>
      <c r="IW263" s="55">
        <v>256</v>
      </c>
      <c r="IX263" s="55" t="s">
        <v>1250</v>
      </c>
      <c r="IY263" s="55" t="s">
        <v>1260</v>
      </c>
      <c r="IZ263" s="55" t="s">
        <v>3219</v>
      </c>
      <c r="JA263" s="55">
        <v>1000</v>
      </c>
      <c r="JW263" s="12">
        <v>256</v>
      </c>
      <c r="JX263" s="12" t="s">
        <v>64</v>
      </c>
      <c r="JY263" s="12" t="s">
        <v>1848</v>
      </c>
      <c r="KA263" s="12">
        <v>256</v>
      </c>
      <c r="KB263" s="12" t="s">
        <v>2968</v>
      </c>
      <c r="KC263" s="12">
        <v>0.3</v>
      </c>
      <c r="QU263" s="13" t="s">
        <v>3197</v>
      </c>
      <c r="QV263" s="13">
        <v>4</v>
      </c>
    </row>
    <row r="264" ht="14.25" customHeight="1" outlineLevel="1" spans="7:464">
      <c r="G264" s="55">
        <v>257</v>
      </c>
      <c r="H264" s="55" t="s">
        <v>1313</v>
      </c>
      <c r="I264" s="55" t="s">
        <v>2048</v>
      </c>
      <c r="J264" s="55" t="s">
        <v>1871</v>
      </c>
      <c r="K264" s="55" t="s">
        <v>1249</v>
      </c>
      <c r="L264" s="65">
        <v>0.2625</v>
      </c>
      <c r="X264" s="55">
        <v>257</v>
      </c>
      <c r="Y264" s="55" t="s">
        <v>1250</v>
      </c>
      <c r="Z264" s="55" t="s">
        <v>1756</v>
      </c>
      <c r="AA264" s="55">
        <v>11</v>
      </c>
      <c r="AB264" s="55">
        <v>0.25</v>
      </c>
      <c r="AD264" s="12">
        <v>257</v>
      </c>
      <c r="AE264" s="12" t="s">
        <v>1261</v>
      </c>
      <c r="AF264" s="12" t="s">
        <v>889</v>
      </c>
      <c r="AG264" s="12" t="s">
        <v>1296</v>
      </c>
      <c r="AH264" s="12" t="s">
        <v>2671</v>
      </c>
      <c r="AX264" s="55">
        <v>257</v>
      </c>
      <c r="AY264" s="55" t="s">
        <v>1359</v>
      </c>
      <c r="AZ264" s="55" t="s">
        <v>1251</v>
      </c>
      <c r="BA264" s="55">
        <v>2</v>
      </c>
      <c r="BB264" s="55">
        <v>2</v>
      </c>
      <c r="BC264" s="55" t="s">
        <v>1249</v>
      </c>
      <c r="BD264" s="55">
        <v>0.8</v>
      </c>
      <c r="DN264" s="55">
        <v>257</v>
      </c>
      <c r="DO264" s="55" t="s">
        <v>1313</v>
      </c>
      <c r="DP264" s="55" t="s">
        <v>1259</v>
      </c>
      <c r="DQ264" s="55" t="s">
        <v>1260</v>
      </c>
      <c r="DR264" s="55" t="s">
        <v>1261</v>
      </c>
      <c r="DS264" s="55">
        <v>33076</v>
      </c>
      <c r="DT264" s="55">
        <v>10000</v>
      </c>
      <c r="DU264" s="55" t="s">
        <v>1249</v>
      </c>
      <c r="DV264" s="55">
        <v>1</v>
      </c>
      <c r="EM264" s="55">
        <v>257</v>
      </c>
      <c r="EN264" s="55" t="s">
        <v>1250</v>
      </c>
      <c r="EO264" s="55" t="s">
        <v>1251</v>
      </c>
      <c r="EP264" s="55">
        <v>1</v>
      </c>
      <c r="EQ264" s="55">
        <v>549</v>
      </c>
      <c r="ER264" s="55">
        <v>613</v>
      </c>
      <c r="ES264" s="55" t="s">
        <v>1249</v>
      </c>
      <c r="ET264" s="55">
        <v>1.7</v>
      </c>
      <c r="EV264" s="55">
        <v>257</v>
      </c>
      <c r="EW264" s="55" t="s">
        <v>42</v>
      </c>
      <c r="EX264" s="55" t="s">
        <v>1263</v>
      </c>
      <c r="EY264" s="55">
        <v>7</v>
      </c>
      <c r="EZ264" s="55">
        <v>0</v>
      </c>
      <c r="FA264" s="55">
        <v>1994</v>
      </c>
      <c r="FB264" s="55" t="s">
        <v>1361</v>
      </c>
      <c r="FC264" s="55" t="s">
        <v>1249</v>
      </c>
      <c r="FD264" s="55">
        <v>3.25</v>
      </c>
      <c r="FF264" s="55">
        <v>257</v>
      </c>
      <c r="FG264" s="55" t="s">
        <v>42</v>
      </c>
      <c r="FH264" s="55" t="s">
        <v>1260</v>
      </c>
      <c r="FI264" s="55">
        <v>11</v>
      </c>
      <c r="FJ264" s="55">
        <v>260000</v>
      </c>
      <c r="FK264" s="55" t="s">
        <v>1249</v>
      </c>
      <c r="FL264" s="55">
        <v>0.5</v>
      </c>
      <c r="IW264" s="55">
        <v>257</v>
      </c>
      <c r="IX264" s="55" t="s">
        <v>1250</v>
      </c>
      <c r="IY264" s="55" t="s">
        <v>1260</v>
      </c>
      <c r="IZ264" s="55" t="s">
        <v>3220</v>
      </c>
      <c r="JA264" s="55">
        <v>1000</v>
      </c>
      <c r="JW264" s="12">
        <v>257</v>
      </c>
      <c r="JX264" s="12" t="s">
        <v>64</v>
      </c>
      <c r="JY264" s="12" t="s">
        <v>1874</v>
      </c>
      <c r="KA264" s="12">
        <v>257</v>
      </c>
      <c r="KB264" s="12" t="s">
        <v>2987</v>
      </c>
      <c r="KC264" s="12">
        <v>0.3</v>
      </c>
      <c r="QU264" s="13" t="s">
        <v>3221</v>
      </c>
      <c r="QV264" s="13">
        <v>4</v>
      </c>
    </row>
    <row r="265" ht="14.25" customHeight="1" outlineLevel="1" spans="7:464">
      <c r="G265" s="55">
        <v>258</v>
      </c>
      <c r="H265" s="55" t="s">
        <v>1313</v>
      </c>
      <c r="I265" s="55" t="s">
        <v>2048</v>
      </c>
      <c r="J265" s="55" t="s">
        <v>2527</v>
      </c>
      <c r="K265" s="55" t="s">
        <v>1249</v>
      </c>
      <c r="L265" s="65">
        <v>0.294</v>
      </c>
      <c r="X265" s="55">
        <v>258</v>
      </c>
      <c r="Y265" s="55" t="s">
        <v>1250</v>
      </c>
      <c r="Z265" s="55" t="s">
        <v>1756</v>
      </c>
      <c r="AA265" s="55">
        <v>12</v>
      </c>
      <c r="AB265" s="55">
        <v>0.25</v>
      </c>
      <c r="AD265" s="12">
        <v>258</v>
      </c>
      <c r="AE265" s="12" t="s">
        <v>1261</v>
      </c>
      <c r="AF265" s="12" t="s">
        <v>1937</v>
      </c>
      <c r="AG265" s="12" t="s">
        <v>1007</v>
      </c>
      <c r="AH265" s="12" t="s">
        <v>3089</v>
      </c>
      <c r="AX265" s="55">
        <v>258</v>
      </c>
      <c r="AY265" s="55" t="s">
        <v>1359</v>
      </c>
      <c r="AZ265" s="55" t="s">
        <v>1251</v>
      </c>
      <c r="BA265" s="55">
        <v>3</v>
      </c>
      <c r="BB265" s="55">
        <v>3</v>
      </c>
      <c r="BC265" s="55" t="s">
        <v>1249</v>
      </c>
      <c r="BD265" s="55">
        <v>0.8</v>
      </c>
      <c r="DN265" s="55">
        <v>258</v>
      </c>
      <c r="DO265" s="55" t="s">
        <v>1313</v>
      </c>
      <c r="DP265" s="55" t="s">
        <v>1259</v>
      </c>
      <c r="DQ265" s="55" t="s">
        <v>1260</v>
      </c>
      <c r="DR265" s="55" t="s">
        <v>1261</v>
      </c>
      <c r="DS265" s="55">
        <v>33101</v>
      </c>
      <c r="DT265" s="55">
        <v>10000</v>
      </c>
      <c r="DU265" s="55" t="s">
        <v>1249</v>
      </c>
      <c r="DV265" s="55">
        <v>1</v>
      </c>
      <c r="EM265" s="55">
        <v>258</v>
      </c>
      <c r="EN265" s="55" t="s">
        <v>1250</v>
      </c>
      <c r="EO265" s="55" t="s">
        <v>1251</v>
      </c>
      <c r="EP265" s="55">
        <v>2</v>
      </c>
      <c r="EQ265" s="55">
        <v>-1</v>
      </c>
      <c r="ER265" s="55">
        <v>-1</v>
      </c>
      <c r="ES265" s="55" t="s">
        <v>1249</v>
      </c>
      <c r="ET265" s="55">
        <v>1.42</v>
      </c>
      <c r="EV265" s="55">
        <v>258</v>
      </c>
      <c r="EW265" s="55" t="s">
        <v>42</v>
      </c>
      <c r="EX265" s="55" t="s">
        <v>1263</v>
      </c>
      <c r="EY265" s="55">
        <v>7</v>
      </c>
      <c r="EZ265" s="55">
        <v>1995</v>
      </c>
      <c r="FA265" s="55">
        <v>2999</v>
      </c>
      <c r="FB265" s="55" t="s">
        <v>1361</v>
      </c>
      <c r="FC265" s="55" t="s">
        <v>1249</v>
      </c>
      <c r="FD265" s="55">
        <v>3.25</v>
      </c>
      <c r="FF265" s="55">
        <v>258</v>
      </c>
      <c r="FG265" s="55" t="s">
        <v>42</v>
      </c>
      <c r="FH265" s="55" t="s">
        <v>1260</v>
      </c>
      <c r="FI265" s="55">
        <v>11</v>
      </c>
      <c r="FJ265" s="55">
        <v>400000</v>
      </c>
      <c r="FK265" s="55" t="s">
        <v>1249</v>
      </c>
      <c r="FL265" s="55">
        <v>0.5</v>
      </c>
      <c r="IW265" s="55">
        <v>258</v>
      </c>
      <c r="IX265" s="55" t="s">
        <v>1250</v>
      </c>
      <c r="IY265" s="55" t="s">
        <v>1260</v>
      </c>
      <c r="IZ265" s="55" t="s">
        <v>3222</v>
      </c>
      <c r="JA265" s="55">
        <v>1000</v>
      </c>
      <c r="JW265" s="12">
        <v>258</v>
      </c>
      <c r="JX265" s="12" t="s">
        <v>64</v>
      </c>
      <c r="JY265" s="12" t="s">
        <v>1896</v>
      </c>
      <c r="KA265" s="12">
        <v>258</v>
      </c>
      <c r="KB265" s="12" t="s">
        <v>2589</v>
      </c>
      <c r="KC265" s="12">
        <v>0.3</v>
      </c>
      <c r="QU265" s="13" t="s">
        <v>2185</v>
      </c>
      <c r="QV265" s="13">
        <v>4</v>
      </c>
    </row>
    <row r="266" ht="14.25" customHeight="1" outlineLevel="1" spans="7:464">
      <c r="G266" s="55">
        <v>259</v>
      </c>
      <c r="H266" s="55" t="s">
        <v>1313</v>
      </c>
      <c r="I266" s="55" t="s">
        <v>2048</v>
      </c>
      <c r="J266" s="55" t="s">
        <v>2895</v>
      </c>
      <c r="K266" s="55" t="s">
        <v>1249</v>
      </c>
      <c r="L266" s="65">
        <v>0.294</v>
      </c>
      <c r="X266" s="55">
        <v>259</v>
      </c>
      <c r="Y266" s="55" t="s">
        <v>1250</v>
      </c>
      <c r="Z266" s="55" t="s">
        <v>1756</v>
      </c>
      <c r="AA266" s="55">
        <v>13</v>
      </c>
      <c r="AB266" s="55">
        <v>0.25</v>
      </c>
      <c r="AD266" s="12">
        <v>259</v>
      </c>
      <c r="AE266" s="12" t="s">
        <v>1261</v>
      </c>
      <c r="AF266" s="12" t="s">
        <v>1420</v>
      </c>
      <c r="AG266" s="12" t="s">
        <v>1296</v>
      </c>
      <c r="AH266" s="12" t="s">
        <v>2681</v>
      </c>
      <c r="AX266" s="55">
        <v>259</v>
      </c>
      <c r="AY266" s="55" t="s">
        <v>1359</v>
      </c>
      <c r="AZ266" s="55" t="s">
        <v>1251</v>
      </c>
      <c r="BA266" s="55">
        <v>4</v>
      </c>
      <c r="BB266" s="55">
        <v>4</v>
      </c>
      <c r="BC266" s="55" t="s">
        <v>1249</v>
      </c>
      <c r="BD266" s="55">
        <v>0.8</v>
      </c>
      <c r="DN266" s="55">
        <v>259</v>
      </c>
      <c r="DO266" s="55" t="s">
        <v>1313</v>
      </c>
      <c r="DP266" s="55" t="s">
        <v>1259</v>
      </c>
      <c r="DQ266" s="55" t="s">
        <v>1260</v>
      </c>
      <c r="DR266" s="55" t="s">
        <v>1261</v>
      </c>
      <c r="DS266" s="55">
        <v>33124</v>
      </c>
      <c r="DT266" s="55">
        <v>10000</v>
      </c>
      <c r="DU266" s="55" t="s">
        <v>1249</v>
      </c>
      <c r="DV266" s="55">
        <v>1</v>
      </c>
      <c r="EM266" s="55">
        <v>259</v>
      </c>
      <c r="EN266" s="55" t="s">
        <v>1250</v>
      </c>
      <c r="EO266" s="55" t="s">
        <v>1251</v>
      </c>
      <c r="EP266" s="55">
        <v>3</v>
      </c>
      <c r="EQ266" s="55">
        <v>-1</v>
      </c>
      <c r="ER266" s="55">
        <v>-1</v>
      </c>
      <c r="ES266" s="55" t="s">
        <v>1249</v>
      </c>
      <c r="ET266" s="55">
        <v>1.42</v>
      </c>
      <c r="EV266" s="55">
        <v>259</v>
      </c>
      <c r="EW266" s="55" t="s">
        <v>42</v>
      </c>
      <c r="EX266" s="55" t="s">
        <v>1263</v>
      </c>
      <c r="EY266" s="55">
        <v>8</v>
      </c>
      <c r="EZ266" s="55">
        <v>0</v>
      </c>
      <c r="FA266" s="55">
        <v>1994</v>
      </c>
      <c r="FB266" s="55" t="s">
        <v>1262</v>
      </c>
      <c r="FC266" s="55" t="s">
        <v>1249</v>
      </c>
      <c r="FD266" s="55">
        <v>0</v>
      </c>
      <c r="FF266" s="55">
        <v>259</v>
      </c>
      <c r="FG266" s="55" t="s">
        <v>42</v>
      </c>
      <c r="FH266" s="55" t="s">
        <v>1260</v>
      </c>
      <c r="FI266" s="55">
        <v>11</v>
      </c>
      <c r="FJ266" s="55">
        <v>530000</v>
      </c>
      <c r="FK266" s="55" t="s">
        <v>1249</v>
      </c>
      <c r="FL266" s="55">
        <v>0.5</v>
      </c>
      <c r="IW266" s="55">
        <v>259</v>
      </c>
      <c r="IX266" s="55" t="s">
        <v>1250</v>
      </c>
      <c r="IY266" s="55" t="s">
        <v>1260</v>
      </c>
      <c r="IZ266" s="55" t="s">
        <v>3223</v>
      </c>
      <c r="JA266" s="55">
        <v>1000</v>
      </c>
      <c r="JW266" s="12">
        <v>259</v>
      </c>
      <c r="JX266" s="12" t="s">
        <v>64</v>
      </c>
      <c r="JY266" s="12" t="s">
        <v>1921</v>
      </c>
      <c r="KA266" s="12">
        <v>259</v>
      </c>
      <c r="KB266" s="12" t="s">
        <v>2925</v>
      </c>
      <c r="KC266" s="12">
        <v>0.3</v>
      </c>
      <c r="QU266" s="13" t="s">
        <v>2725</v>
      </c>
      <c r="QV266" s="13">
        <v>4</v>
      </c>
    </row>
    <row r="267" ht="14.25" customHeight="1" outlineLevel="1" spans="7:464">
      <c r="G267" s="55">
        <v>260</v>
      </c>
      <c r="H267" s="55" t="s">
        <v>1313</v>
      </c>
      <c r="I267" s="55" t="s">
        <v>2048</v>
      </c>
      <c r="J267" s="55" t="s">
        <v>2958</v>
      </c>
      <c r="K267" s="55" t="s">
        <v>1249</v>
      </c>
      <c r="L267" s="65">
        <v>0.294</v>
      </c>
      <c r="X267" s="55">
        <v>260</v>
      </c>
      <c r="Y267" s="55" t="s">
        <v>1250</v>
      </c>
      <c r="Z267" s="55" t="s">
        <v>1756</v>
      </c>
      <c r="AA267" s="55">
        <v>14</v>
      </c>
      <c r="AB267" s="55">
        <v>0.25</v>
      </c>
      <c r="AD267" s="12">
        <v>260</v>
      </c>
      <c r="AE267" s="12" t="s">
        <v>1261</v>
      </c>
      <c r="AF267" s="12" t="s">
        <v>2110</v>
      </c>
      <c r="AG267" s="12" t="s">
        <v>1007</v>
      </c>
      <c r="AH267" s="12" t="s">
        <v>3089</v>
      </c>
      <c r="AX267" s="55">
        <v>260</v>
      </c>
      <c r="AY267" s="55" t="s">
        <v>1359</v>
      </c>
      <c r="AZ267" s="55" t="s">
        <v>1251</v>
      </c>
      <c r="BA267" s="55">
        <v>5</v>
      </c>
      <c r="BB267" s="55">
        <v>5</v>
      </c>
      <c r="BC267" s="55" t="s">
        <v>1249</v>
      </c>
      <c r="BD267" s="55">
        <v>0.8</v>
      </c>
      <c r="DN267" s="55">
        <v>260</v>
      </c>
      <c r="DO267" s="55" t="s">
        <v>1313</v>
      </c>
      <c r="DP267" s="55" t="s">
        <v>1259</v>
      </c>
      <c r="DQ267" s="55" t="s">
        <v>1260</v>
      </c>
      <c r="DR267" s="55" t="s">
        <v>1261</v>
      </c>
      <c r="DS267" s="55">
        <v>33125</v>
      </c>
      <c r="DT267" s="55">
        <v>10000</v>
      </c>
      <c r="DU267" s="55" t="s">
        <v>1249</v>
      </c>
      <c r="DV267" s="55">
        <v>1</v>
      </c>
      <c r="EM267" s="55">
        <v>260</v>
      </c>
      <c r="EN267" s="55" t="s">
        <v>1250</v>
      </c>
      <c r="EO267" s="55" t="s">
        <v>1251</v>
      </c>
      <c r="EP267" s="55">
        <v>4</v>
      </c>
      <c r="EQ267" s="55">
        <v>-1</v>
      </c>
      <c r="ER267" s="55">
        <v>-1</v>
      </c>
      <c r="ES267" s="55" t="s">
        <v>1249</v>
      </c>
      <c r="ET267" s="55">
        <v>1.42</v>
      </c>
      <c r="EV267" s="55">
        <v>260</v>
      </c>
      <c r="EW267" s="55" t="s">
        <v>42</v>
      </c>
      <c r="EX267" s="55" t="s">
        <v>1263</v>
      </c>
      <c r="EY267" s="55">
        <v>8</v>
      </c>
      <c r="EZ267" s="55">
        <v>1995</v>
      </c>
      <c r="FA267" s="55">
        <v>2999</v>
      </c>
      <c r="FB267" s="55" t="s">
        <v>1262</v>
      </c>
      <c r="FC267" s="55" t="s">
        <v>1249</v>
      </c>
      <c r="FD267" s="55">
        <v>0</v>
      </c>
      <c r="FF267" s="55">
        <v>260</v>
      </c>
      <c r="FG267" s="55" t="s">
        <v>42</v>
      </c>
      <c r="FH267" s="55" t="s">
        <v>1260</v>
      </c>
      <c r="FI267" s="55">
        <v>11</v>
      </c>
      <c r="FJ267" s="55">
        <v>540000</v>
      </c>
      <c r="FK267" s="55" t="s">
        <v>1249</v>
      </c>
      <c r="FL267" s="55">
        <v>0.5</v>
      </c>
      <c r="IW267" s="55">
        <v>260</v>
      </c>
      <c r="IX267" s="55" t="s">
        <v>1250</v>
      </c>
      <c r="IY267" s="55" t="s">
        <v>1260</v>
      </c>
      <c r="IZ267" s="55" t="s">
        <v>3224</v>
      </c>
      <c r="JA267" s="55">
        <v>1000</v>
      </c>
      <c r="JW267" s="12">
        <v>260</v>
      </c>
      <c r="JX267" s="12" t="s">
        <v>64</v>
      </c>
      <c r="JY267" s="12" t="s">
        <v>1081</v>
      </c>
      <c r="KA267" s="12">
        <v>260</v>
      </c>
      <c r="KB267" s="12" t="s">
        <v>2946</v>
      </c>
      <c r="KC267" s="12">
        <v>0.4</v>
      </c>
      <c r="QU267" s="13" t="s">
        <v>2953</v>
      </c>
      <c r="QV267" s="13">
        <v>4</v>
      </c>
    </row>
    <row r="268" ht="14.25" customHeight="1" outlineLevel="1" spans="7:464">
      <c r="G268" s="55">
        <v>261</v>
      </c>
      <c r="H268" s="55" t="s">
        <v>1313</v>
      </c>
      <c r="I268" s="55" t="s">
        <v>2048</v>
      </c>
      <c r="J268" s="55" t="s">
        <v>2962</v>
      </c>
      <c r="K268" s="55" t="s">
        <v>1249</v>
      </c>
      <c r="L268" s="65">
        <v>0.378</v>
      </c>
      <c r="X268" s="55">
        <v>261</v>
      </c>
      <c r="Y268" s="55" t="s">
        <v>1250</v>
      </c>
      <c r="Z268" s="55" t="s">
        <v>1756</v>
      </c>
      <c r="AA268" s="55">
        <v>15</v>
      </c>
      <c r="AB268" s="55">
        <v>0.25</v>
      </c>
      <c r="AD268" s="12">
        <v>261</v>
      </c>
      <c r="AE268" s="12" t="s">
        <v>1261</v>
      </c>
      <c r="AF268" s="12" t="s">
        <v>1714</v>
      </c>
      <c r="AG268" s="12" t="s">
        <v>1296</v>
      </c>
      <c r="AH268" s="12" t="s">
        <v>2681</v>
      </c>
      <c r="AX268" s="55">
        <v>261</v>
      </c>
      <c r="AY268" s="55" t="s">
        <v>1359</v>
      </c>
      <c r="AZ268" s="55" t="s">
        <v>1251</v>
      </c>
      <c r="BA268" s="55">
        <v>6</v>
      </c>
      <c r="BB268" s="55">
        <v>6</v>
      </c>
      <c r="BC268" s="55" t="s">
        <v>1249</v>
      </c>
      <c r="BD268" s="55">
        <v>0.8</v>
      </c>
      <c r="DN268" s="55">
        <v>261</v>
      </c>
      <c r="DO268" s="55" t="s">
        <v>1313</v>
      </c>
      <c r="DP268" s="55" t="s">
        <v>1259</v>
      </c>
      <c r="DQ268" s="55" t="s">
        <v>1260</v>
      </c>
      <c r="DR268" s="55" t="s">
        <v>1261</v>
      </c>
      <c r="DS268" s="55">
        <v>33126</v>
      </c>
      <c r="DT268" s="55">
        <v>10000</v>
      </c>
      <c r="DU268" s="55" t="s">
        <v>1249</v>
      </c>
      <c r="DV268" s="55">
        <v>1</v>
      </c>
      <c r="EM268" s="55">
        <v>261</v>
      </c>
      <c r="EN268" s="55" t="s">
        <v>1250</v>
      </c>
      <c r="EO268" s="55" t="s">
        <v>1251</v>
      </c>
      <c r="EP268" s="55">
        <v>5</v>
      </c>
      <c r="EQ268" s="55">
        <v>-1</v>
      </c>
      <c r="ER268" s="55">
        <v>-1</v>
      </c>
      <c r="ES268" s="55" t="s">
        <v>1249</v>
      </c>
      <c r="ET268" s="55">
        <v>1.43</v>
      </c>
      <c r="EV268" s="55">
        <v>261</v>
      </c>
      <c r="EW268" s="55" t="s">
        <v>42</v>
      </c>
      <c r="EX268" s="55" t="s">
        <v>1263</v>
      </c>
      <c r="EY268" s="55">
        <v>9</v>
      </c>
      <c r="EZ268" s="55">
        <v>0</v>
      </c>
      <c r="FA268" s="55">
        <v>1994</v>
      </c>
      <c r="FB268" s="55" t="s">
        <v>1361</v>
      </c>
      <c r="FC268" s="55" t="s">
        <v>1249</v>
      </c>
      <c r="FD268" s="55">
        <v>6</v>
      </c>
      <c r="FF268" s="55">
        <v>261</v>
      </c>
      <c r="FG268" s="55" t="s">
        <v>42</v>
      </c>
      <c r="FH268" s="55" t="s">
        <v>1260</v>
      </c>
      <c r="FI268" s="55">
        <v>12</v>
      </c>
      <c r="FJ268" s="55">
        <v>0</v>
      </c>
      <c r="FK268" s="55" t="s">
        <v>1249</v>
      </c>
      <c r="FL268" s="55">
        <v>0.81</v>
      </c>
      <c r="IW268" s="55">
        <v>261</v>
      </c>
      <c r="IX268" s="55" t="s">
        <v>1250</v>
      </c>
      <c r="IY268" s="55" t="s">
        <v>1260</v>
      </c>
      <c r="IZ268" s="55" t="s">
        <v>3225</v>
      </c>
      <c r="JA268" s="55">
        <v>1000</v>
      </c>
      <c r="JW268" s="12">
        <v>261</v>
      </c>
      <c r="JX268" s="12" t="s">
        <v>64</v>
      </c>
      <c r="JY268" s="12" t="s">
        <v>1901</v>
      </c>
      <c r="KA268" s="12">
        <v>261</v>
      </c>
      <c r="KB268" s="12" t="s">
        <v>3074</v>
      </c>
      <c r="KC268" s="12">
        <v>0.4</v>
      </c>
      <c r="QU268" s="13" t="s">
        <v>3055</v>
      </c>
      <c r="QV268" s="13">
        <v>4</v>
      </c>
    </row>
    <row r="269" ht="14.25" customHeight="1" outlineLevel="1" spans="7:464">
      <c r="G269" s="55">
        <v>262</v>
      </c>
      <c r="H269" s="55" t="s">
        <v>1313</v>
      </c>
      <c r="I269" s="55" t="s">
        <v>1944</v>
      </c>
      <c r="J269" s="55" t="s">
        <v>2966</v>
      </c>
      <c r="K269" s="55" t="s">
        <v>1249</v>
      </c>
      <c r="L269" s="55">
        <v>0.42</v>
      </c>
      <c r="X269" s="55">
        <v>262</v>
      </c>
      <c r="Y269" s="55" t="s">
        <v>1250</v>
      </c>
      <c r="Z269" s="55" t="s">
        <v>1756</v>
      </c>
      <c r="AA269" s="55">
        <v>16</v>
      </c>
      <c r="AB269" s="55">
        <v>0.25</v>
      </c>
      <c r="AD269" s="12">
        <v>262</v>
      </c>
      <c r="AE269" s="12" t="s">
        <v>1261</v>
      </c>
      <c r="AF269" s="12" t="s">
        <v>754</v>
      </c>
      <c r="AG269" s="12" t="s">
        <v>2199</v>
      </c>
      <c r="AH269" s="12" t="s">
        <v>3090</v>
      </c>
      <c r="AX269" s="55">
        <v>262</v>
      </c>
      <c r="AY269" s="55" t="s">
        <v>1359</v>
      </c>
      <c r="AZ269" s="55" t="s">
        <v>1251</v>
      </c>
      <c r="BA269" s="55">
        <v>7</v>
      </c>
      <c r="BB269" s="55">
        <v>7</v>
      </c>
      <c r="BC269" s="55" t="s">
        <v>1249</v>
      </c>
      <c r="BD269" s="55">
        <v>0.8</v>
      </c>
      <c r="DN269" s="55">
        <v>262</v>
      </c>
      <c r="DO269" s="55" t="s">
        <v>1313</v>
      </c>
      <c r="DP269" s="55" t="s">
        <v>1259</v>
      </c>
      <c r="DQ269" s="55" t="s">
        <v>1260</v>
      </c>
      <c r="DR269" s="55" t="s">
        <v>1261</v>
      </c>
      <c r="DS269" s="55">
        <v>33127</v>
      </c>
      <c r="DT269" s="55">
        <v>10000</v>
      </c>
      <c r="DU269" s="55" t="s">
        <v>1249</v>
      </c>
      <c r="DV269" s="55">
        <v>1</v>
      </c>
      <c r="EM269" s="55">
        <v>262</v>
      </c>
      <c r="EN269" s="55" t="s">
        <v>1250</v>
      </c>
      <c r="EO269" s="55" t="s">
        <v>1251</v>
      </c>
      <c r="EP269" s="55">
        <v>6</v>
      </c>
      <c r="EQ269" s="55">
        <v>835</v>
      </c>
      <c r="ER269" s="55">
        <v>997</v>
      </c>
      <c r="ES269" s="55" t="s">
        <v>1249</v>
      </c>
      <c r="ET269" s="55">
        <v>0.75</v>
      </c>
      <c r="EV269" s="55">
        <v>262</v>
      </c>
      <c r="EW269" s="55" t="s">
        <v>42</v>
      </c>
      <c r="EX269" s="55" t="s">
        <v>1263</v>
      </c>
      <c r="EY269" s="55">
        <v>9</v>
      </c>
      <c r="EZ269" s="55">
        <v>1995</v>
      </c>
      <c r="FA269" s="55">
        <v>2999</v>
      </c>
      <c r="FB269" s="55" t="s">
        <v>1361</v>
      </c>
      <c r="FC269" s="55" t="s">
        <v>1249</v>
      </c>
      <c r="FD269" s="55">
        <v>6</v>
      </c>
      <c r="FF269" s="55">
        <v>262</v>
      </c>
      <c r="FG269" s="55" t="s">
        <v>42</v>
      </c>
      <c r="FH269" s="55" t="s">
        <v>1260</v>
      </c>
      <c r="FI269" s="55">
        <v>12</v>
      </c>
      <c r="FJ269" s="55">
        <v>1000</v>
      </c>
      <c r="FK269" s="55" t="s">
        <v>1249</v>
      </c>
      <c r="FL269" s="55">
        <v>0.81</v>
      </c>
      <c r="IW269" s="55">
        <v>262</v>
      </c>
      <c r="IX269" s="55" t="s">
        <v>1250</v>
      </c>
      <c r="IY269" s="55" t="s">
        <v>1260</v>
      </c>
      <c r="IZ269" s="55" t="s">
        <v>3226</v>
      </c>
      <c r="JA269" s="55">
        <v>1000</v>
      </c>
      <c r="JW269" s="12">
        <v>262</v>
      </c>
      <c r="JX269" s="12" t="s">
        <v>64</v>
      </c>
      <c r="JY269" s="12" t="s">
        <v>1997</v>
      </c>
      <c r="KA269" s="12">
        <v>262</v>
      </c>
      <c r="KB269" s="12" t="s">
        <v>3088</v>
      </c>
      <c r="KC269" s="12">
        <v>0.3</v>
      </c>
      <c r="QU269" s="13" t="s">
        <v>3108</v>
      </c>
      <c r="QV269" s="13">
        <v>4</v>
      </c>
    </row>
    <row r="270" ht="14.25" customHeight="1" outlineLevel="1" spans="7:464">
      <c r="G270" s="55">
        <v>263</v>
      </c>
      <c r="H270" s="55" t="s">
        <v>1313</v>
      </c>
      <c r="I270" s="55" t="s">
        <v>2012</v>
      </c>
      <c r="J270" s="55" t="s">
        <v>2970</v>
      </c>
      <c r="K270" s="55" t="s">
        <v>1249</v>
      </c>
      <c r="L270" s="65">
        <v>0.336</v>
      </c>
      <c r="X270" s="55">
        <v>263</v>
      </c>
      <c r="Y270" s="55" t="s">
        <v>1250</v>
      </c>
      <c r="Z270" s="55" t="s">
        <v>1756</v>
      </c>
      <c r="AA270" s="55">
        <v>17</v>
      </c>
      <c r="AB270" s="55">
        <v>0.25</v>
      </c>
      <c r="AD270" s="12">
        <v>263</v>
      </c>
      <c r="AE270" s="12" t="s">
        <v>1261</v>
      </c>
      <c r="AF270" s="12" t="s">
        <v>1458</v>
      </c>
      <c r="AG270" s="12" t="s">
        <v>1346</v>
      </c>
      <c r="AH270" s="12" t="s">
        <v>2589</v>
      </c>
      <c r="AX270" s="55">
        <v>263</v>
      </c>
      <c r="AY270" s="55" t="s">
        <v>1359</v>
      </c>
      <c r="AZ270" s="55" t="s">
        <v>1251</v>
      </c>
      <c r="BA270" s="55">
        <v>8</v>
      </c>
      <c r="BB270" s="55">
        <v>8</v>
      </c>
      <c r="BC270" s="55" t="s">
        <v>1249</v>
      </c>
      <c r="BD270" s="55">
        <v>0.85</v>
      </c>
      <c r="DN270" s="55">
        <v>263</v>
      </c>
      <c r="DO270" s="55" t="s">
        <v>1313</v>
      </c>
      <c r="DP270" s="55" t="s">
        <v>1259</v>
      </c>
      <c r="DQ270" s="55" t="s">
        <v>1260</v>
      </c>
      <c r="DR270" s="55" t="s">
        <v>1261</v>
      </c>
      <c r="DS270" s="55">
        <v>33129</v>
      </c>
      <c r="DT270" s="55">
        <v>10000</v>
      </c>
      <c r="DU270" s="55" t="s">
        <v>1249</v>
      </c>
      <c r="DV270" s="55">
        <v>1</v>
      </c>
      <c r="EM270" s="55">
        <v>263</v>
      </c>
      <c r="EN270" s="55" t="s">
        <v>1250</v>
      </c>
      <c r="EO270" s="55" t="s">
        <v>1251</v>
      </c>
      <c r="EP270" s="55">
        <v>6</v>
      </c>
      <c r="EQ270" s="55">
        <v>799</v>
      </c>
      <c r="ER270" s="55">
        <v>834</v>
      </c>
      <c r="ES270" s="55" t="s">
        <v>1249</v>
      </c>
      <c r="ET270" s="55">
        <v>0.8</v>
      </c>
      <c r="EV270" s="55">
        <v>263</v>
      </c>
      <c r="EW270" s="55" t="s">
        <v>42</v>
      </c>
      <c r="EX270" s="55" t="s">
        <v>2272</v>
      </c>
      <c r="EY270" s="55">
        <v>1</v>
      </c>
      <c r="EZ270" s="55">
        <v>0</v>
      </c>
      <c r="FA270" s="55">
        <v>1994</v>
      </c>
      <c r="FB270" s="55" t="s">
        <v>1262</v>
      </c>
      <c r="FC270" s="55" t="s">
        <v>1249</v>
      </c>
      <c r="FD270" s="55">
        <v>0</v>
      </c>
      <c r="FF270" s="55">
        <v>263</v>
      </c>
      <c r="FG270" s="55" t="s">
        <v>42</v>
      </c>
      <c r="FH270" s="55" t="s">
        <v>1260</v>
      </c>
      <c r="FI270" s="55">
        <v>12</v>
      </c>
      <c r="FJ270" s="55">
        <v>2500</v>
      </c>
      <c r="FK270" s="55" t="s">
        <v>1249</v>
      </c>
      <c r="FL270" s="55">
        <v>0.81</v>
      </c>
      <c r="IW270" s="55">
        <v>263</v>
      </c>
      <c r="IX270" s="55" t="s">
        <v>1250</v>
      </c>
      <c r="IY270" s="55" t="s">
        <v>1260</v>
      </c>
      <c r="IZ270" s="55" t="s">
        <v>3227</v>
      </c>
      <c r="JA270" s="55">
        <v>1000</v>
      </c>
      <c r="JW270" s="12">
        <v>263</v>
      </c>
      <c r="JX270" s="12" t="s">
        <v>64</v>
      </c>
      <c r="JY270" s="12" t="s">
        <v>1587</v>
      </c>
      <c r="KA270" s="12">
        <v>263</v>
      </c>
      <c r="KB270" s="12" t="s">
        <v>2888</v>
      </c>
      <c r="KC270" s="12">
        <v>0.4</v>
      </c>
      <c r="QU270" s="13" t="s">
        <v>3159</v>
      </c>
      <c r="QV270" s="13">
        <v>4</v>
      </c>
    </row>
    <row r="271" ht="14.25" customHeight="1" outlineLevel="1" spans="7:464">
      <c r="G271" s="55">
        <v>264</v>
      </c>
      <c r="H271" s="55" t="s">
        <v>1313</v>
      </c>
      <c r="I271" s="55" t="s">
        <v>1490</v>
      </c>
      <c r="J271" s="55" t="s">
        <v>2543</v>
      </c>
      <c r="K271" s="55" t="s">
        <v>1249</v>
      </c>
      <c r="L271" s="55">
        <v>0.2</v>
      </c>
      <c r="X271" s="55">
        <v>264</v>
      </c>
      <c r="Y271" s="55" t="s">
        <v>1250</v>
      </c>
      <c r="Z271" s="55" t="s">
        <v>1756</v>
      </c>
      <c r="AA271" s="55">
        <v>18</v>
      </c>
      <c r="AB271" s="55">
        <v>0.25</v>
      </c>
      <c r="AD271" s="12">
        <v>264</v>
      </c>
      <c r="AE271" s="12" t="s">
        <v>1261</v>
      </c>
      <c r="AF271" s="12" t="s">
        <v>1006</v>
      </c>
      <c r="AG271" s="12" t="s">
        <v>2199</v>
      </c>
      <c r="AH271" s="12" t="s">
        <v>3090</v>
      </c>
      <c r="AX271" s="55">
        <v>264</v>
      </c>
      <c r="AY271" s="55" t="s">
        <v>1359</v>
      </c>
      <c r="AZ271" s="55" t="s">
        <v>1251</v>
      </c>
      <c r="BA271" s="55">
        <v>9</v>
      </c>
      <c r="BB271" s="55">
        <v>9</v>
      </c>
      <c r="BC271" s="55" t="s">
        <v>1249</v>
      </c>
      <c r="BD271" s="55">
        <v>0.87</v>
      </c>
      <c r="DN271" s="55">
        <v>264</v>
      </c>
      <c r="DO271" s="55" t="s">
        <v>1313</v>
      </c>
      <c r="DP271" s="55" t="s">
        <v>1259</v>
      </c>
      <c r="DQ271" s="55" t="s">
        <v>1260</v>
      </c>
      <c r="DR271" s="55" t="s">
        <v>1261</v>
      </c>
      <c r="DS271" s="55">
        <v>33130</v>
      </c>
      <c r="DT271" s="55">
        <v>10000</v>
      </c>
      <c r="DU271" s="55" t="s">
        <v>1249</v>
      </c>
      <c r="DV271" s="55">
        <v>1</v>
      </c>
      <c r="EM271" s="55">
        <v>264</v>
      </c>
      <c r="EN271" s="55" t="s">
        <v>1250</v>
      </c>
      <c r="EO271" s="55" t="s">
        <v>1251</v>
      </c>
      <c r="EP271" s="55">
        <v>6</v>
      </c>
      <c r="EQ271" s="55">
        <v>769</v>
      </c>
      <c r="ER271" s="55">
        <v>798</v>
      </c>
      <c r="ES271" s="55" t="s">
        <v>1249</v>
      </c>
      <c r="ET271" s="55">
        <v>0.85</v>
      </c>
      <c r="EV271" s="55">
        <v>264</v>
      </c>
      <c r="EW271" s="55" t="s">
        <v>42</v>
      </c>
      <c r="EX271" s="55" t="s">
        <v>2272</v>
      </c>
      <c r="EY271" s="55">
        <v>1</v>
      </c>
      <c r="EZ271" s="55">
        <v>1995</v>
      </c>
      <c r="FA271" s="55">
        <v>2999</v>
      </c>
      <c r="FB271" s="55" t="s">
        <v>1262</v>
      </c>
      <c r="FC271" s="55" t="s">
        <v>1249</v>
      </c>
      <c r="FD271" s="55">
        <v>0</v>
      </c>
      <c r="FF271" s="55">
        <v>264</v>
      </c>
      <c r="FG271" s="55" t="s">
        <v>42</v>
      </c>
      <c r="FH271" s="55" t="s">
        <v>1260</v>
      </c>
      <c r="FI271" s="55">
        <v>12</v>
      </c>
      <c r="FJ271" s="55">
        <v>10000</v>
      </c>
      <c r="FK271" s="55" t="s">
        <v>1249</v>
      </c>
      <c r="FL271" s="55">
        <v>0.81</v>
      </c>
      <c r="IW271" s="55">
        <v>264</v>
      </c>
      <c r="IX271" s="55" t="s">
        <v>1250</v>
      </c>
      <c r="IY271" s="55" t="s">
        <v>1260</v>
      </c>
      <c r="IZ271" s="55" t="s">
        <v>3228</v>
      </c>
      <c r="JA271" s="55">
        <v>1000</v>
      </c>
      <c r="JW271" s="12">
        <v>264</v>
      </c>
      <c r="JX271" s="12" t="s">
        <v>64</v>
      </c>
      <c r="JY271" s="12" t="s">
        <v>1629</v>
      </c>
      <c r="KA271" s="12">
        <v>264</v>
      </c>
      <c r="KB271" s="12" t="s">
        <v>1642</v>
      </c>
      <c r="KC271" s="12">
        <v>0.4</v>
      </c>
      <c r="QU271" s="13" t="s">
        <v>3199</v>
      </c>
      <c r="QV271" s="13">
        <v>4</v>
      </c>
    </row>
    <row r="272" ht="14.25" customHeight="1" outlineLevel="1" spans="7:464">
      <c r="G272" s="55">
        <v>265</v>
      </c>
      <c r="H272" s="55" t="s">
        <v>1313</v>
      </c>
      <c r="I272" s="55" t="s">
        <v>1490</v>
      </c>
      <c r="J272" s="55" t="s">
        <v>2898</v>
      </c>
      <c r="K272" s="55" t="s">
        <v>1249</v>
      </c>
      <c r="L272" s="55">
        <v>0.2</v>
      </c>
      <c r="X272" s="55">
        <v>265</v>
      </c>
      <c r="Y272" s="55" t="s">
        <v>1250</v>
      </c>
      <c r="Z272" s="55" t="s">
        <v>1756</v>
      </c>
      <c r="AA272" s="55">
        <v>19</v>
      </c>
      <c r="AB272" s="55">
        <v>0.25</v>
      </c>
      <c r="AD272" s="12">
        <v>265</v>
      </c>
      <c r="AE272" s="12" t="s">
        <v>1261</v>
      </c>
      <c r="AF272" s="12" t="s">
        <v>1279</v>
      </c>
      <c r="AG272" s="12" t="s">
        <v>1346</v>
      </c>
      <c r="AH272" s="12" t="s">
        <v>2634</v>
      </c>
      <c r="AX272" s="55">
        <v>265</v>
      </c>
      <c r="AY272" s="55" t="s">
        <v>1359</v>
      </c>
      <c r="AZ272" s="55" t="s">
        <v>1251</v>
      </c>
      <c r="BA272" s="55">
        <v>10</v>
      </c>
      <c r="BB272" s="55">
        <v>10</v>
      </c>
      <c r="BC272" s="55" t="s">
        <v>1249</v>
      </c>
      <c r="BD272" s="55">
        <v>0.89</v>
      </c>
      <c r="DN272" s="55">
        <v>265</v>
      </c>
      <c r="DO272" s="55" t="s">
        <v>1313</v>
      </c>
      <c r="DP272" s="55" t="s">
        <v>1259</v>
      </c>
      <c r="DQ272" s="55" t="s">
        <v>1260</v>
      </c>
      <c r="DR272" s="55" t="s">
        <v>1261</v>
      </c>
      <c r="DS272" s="55">
        <v>33133</v>
      </c>
      <c r="DT272" s="55">
        <v>10000</v>
      </c>
      <c r="DU272" s="55" t="s">
        <v>1249</v>
      </c>
      <c r="DV272" s="55">
        <v>1</v>
      </c>
      <c r="EM272" s="55">
        <v>265</v>
      </c>
      <c r="EN272" s="55" t="s">
        <v>1250</v>
      </c>
      <c r="EO272" s="55" t="s">
        <v>1251</v>
      </c>
      <c r="EP272" s="55">
        <v>6</v>
      </c>
      <c r="EQ272" s="55">
        <v>741</v>
      </c>
      <c r="ER272" s="55">
        <v>768</v>
      </c>
      <c r="ES272" s="55" t="s">
        <v>1249</v>
      </c>
      <c r="ET272" s="55">
        <v>0.9</v>
      </c>
      <c r="EV272" s="55">
        <v>265</v>
      </c>
      <c r="EW272" s="55" t="s">
        <v>42</v>
      </c>
      <c r="EX272" s="55" t="s">
        <v>2055</v>
      </c>
      <c r="EY272" s="55">
        <v>1</v>
      </c>
      <c r="EZ272" s="55">
        <v>0</v>
      </c>
      <c r="FA272" s="55">
        <v>1994</v>
      </c>
      <c r="FB272" s="55" t="s">
        <v>1262</v>
      </c>
      <c r="FC272" s="55" t="s">
        <v>1249</v>
      </c>
      <c r="FD272" s="55">
        <v>0</v>
      </c>
      <c r="FF272" s="55">
        <v>265</v>
      </c>
      <c r="FG272" s="55" t="s">
        <v>42</v>
      </c>
      <c r="FH272" s="55" t="s">
        <v>1260</v>
      </c>
      <c r="FI272" s="55">
        <v>12</v>
      </c>
      <c r="FJ272" s="55">
        <v>25000</v>
      </c>
      <c r="FK272" s="55" t="s">
        <v>1249</v>
      </c>
      <c r="FL272" s="55">
        <v>0.81</v>
      </c>
      <c r="IW272" s="55">
        <v>265</v>
      </c>
      <c r="IX272" s="55" t="s">
        <v>1250</v>
      </c>
      <c r="IY272" s="55" t="s">
        <v>1260</v>
      </c>
      <c r="IZ272" s="55" t="s">
        <v>3229</v>
      </c>
      <c r="JA272" s="55">
        <v>1000</v>
      </c>
      <c r="JW272" s="12">
        <v>265</v>
      </c>
      <c r="JX272" s="12" t="s">
        <v>64</v>
      </c>
      <c r="JY272" s="12" t="s">
        <v>1950</v>
      </c>
      <c r="KA272" s="12">
        <v>265</v>
      </c>
      <c r="KB272" s="12" t="s">
        <v>3118</v>
      </c>
      <c r="KC272" s="12">
        <v>0.4</v>
      </c>
      <c r="QU272" s="13" t="s">
        <v>3230</v>
      </c>
      <c r="QV272" s="13">
        <v>4</v>
      </c>
    </row>
    <row r="273" ht="14.25" customHeight="1" outlineLevel="1" spans="7:464">
      <c r="G273" s="55">
        <v>266</v>
      </c>
      <c r="H273" s="55" t="s">
        <v>1313</v>
      </c>
      <c r="I273" s="55" t="s">
        <v>1490</v>
      </c>
      <c r="J273" s="55" t="s">
        <v>2973</v>
      </c>
      <c r="K273" s="55" t="s">
        <v>1249</v>
      </c>
      <c r="L273" s="55">
        <v>0.21</v>
      </c>
      <c r="X273" s="55">
        <v>266</v>
      </c>
      <c r="Y273" s="55" t="s">
        <v>1250</v>
      </c>
      <c r="Z273" s="55" t="s">
        <v>1756</v>
      </c>
      <c r="AA273" s="55">
        <v>20</v>
      </c>
      <c r="AB273" s="55">
        <v>0.25</v>
      </c>
      <c r="AD273" s="12">
        <v>266</v>
      </c>
      <c r="AE273" s="12" t="s">
        <v>1261</v>
      </c>
      <c r="AF273" s="12" t="s">
        <v>1727</v>
      </c>
      <c r="AG273" s="12" t="s">
        <v>2199</v>
      </c>
      <c r="AH273" s="12" t="s">
        <v>3090</v>
      </c>
      <c r="AX273" s="55">
        <v>266</v>
      </c>
      <c r="AY273" s="55" t="s">
        <v>1359</v>
      </c>
      <c r="AZ273" s="55" t="s">
        <v>1251</v>
      </c>
      <c r="BA273" s="55">
        <v>11</v>
      </c>
      <c r="BB273" s="55">
        <v>11</v>
      </c>
      <c r="BC273" s="55" t="s">
        <v>1249</v>
      </c>
      <c r="BD273" s="55">
        <v>0.91</v>
      </c>
      <c r="DN273" s="55">
        <v>266</v>
      </c>
      <c r="DO273" s="55" t="s">
        <v>1313</v>
      </c>
      <c r="DP273" s="55" t="s">
        <v>1259</v>
      </c>
      <c r="DQ273" s="55" t="s">
        <v>1260</v>
      </c>
      <c r="DR273" s="55" t="s">
        <v>1261</v>
      </c>
      <c r="DS273" s="55">
        <v>33134</v>
      </c>
      <c r="DT273" s="55">
        <v>10000</v>
      </c>
      <c r="DU273" s="55" t="s">
        <v>1249</v>
      </c>
      <c r="DV273" s="55">
        <v>1</v>
      </c>
      <c r="EM273" s="55">
        <v>266</v>
      </c>
      <c r="EN273" s="55" t="s">
        <v>1250</v>
      </c>
      <c r="EO273" s="55" t="s">
        <v>1251</v>
      </c>
      <c r="EP273" s="55">
        <v>6</v>
      </c>
      <c r="EQ273" s="55">
        <v>0</v>
      </c>
      <c r="ER273" s="55">
        <v>548</v>
      </c>
      <c r="ES273" s="55" t="s">
        <v>1249</v>
      </c>
      <c r="ET273" s="55">
        <v>4</v>
      </c>
      <c r="EV273" s="55">
        <v>266</v>
      </c>
      <c r="EW273" s="55" t="s">
        <v>42</v>
      </c>
      <c r="EX273" s="55" t="s">
        <v>2055</v>
      </c>
      <c r="EY273" s="55">
        <v>1</v>
      </c>
      <c r="EZ273" s="55">
        <v>1995</v>
      </c>
      <c r="FA273" s="55">
        <v>2999</v>
      </c>
      <c r="FB273" s="55" t="s">
        <v>1262</v>
      </c>
      <c r="FC273" s="55" t="s">
        <v>1249</v>
      </c>
      <c r="FD273" s="55">
        <v>0</v>
      </c>
      <c r="FF273" s="55">
        <v>266</v>
      </c>
      <c r="FG273" s="55" t="s">
        <v>42</v>
      </c>
      <c r="FH273" s="55" t="s">
        <v>1260</v>
      </c>
      <c r="FI273" s="55">
        <v>12</v>
      </c>
      <c r="FJ273" s="55">
        <v>50000</v>
      </c>
      <c r="FK273" s="55" t="s">
        <v>1249</v>
      </c>
      <c r="FL273" s="55">
        <v>0.77</v>
      </c>
      <c r="IW273" s="55">
        <v>266</v>
      </c>
      <c r="IX273" s="55" t="s">
        <v>1250</v>
      </c>
      <c r="IY273" s="55" t="s">
        <v>1260</v>
      </c>
      <c r="IZ273" s="55" t="s">
        <v>3231</v>
      </c>
      <c r="JA273" s="55">
        <v>1000</v>
      </c>
      <c r="JW273" s="12">
        <v>266</v>
      </c>
      <c r="JX273" s="12" t="s">
        <v>64</v>
      </c>
      <c r="JY273" s="12" t="s">
        <v>1720</v>
      </c>
      <c r="KA273" s="12">
        <v>266</v>
      </c>
      <c r="KB273" s="12" t="s">
        <v>3128</v>
      </c>
      <c r="KC273" s="12">
        <v>0.3</v>
      </c>
      <c r="QU273" s="13" t="s">
        <v>2205</v>
      </c>
      <c r="QV273" s="13">
        <v>4</v>
      </c>
    </row>
    <row r="274" ht="14.25" customHeight="1" outlineLevel="1" spans="7:464">
      <c r="G274" s="55">
        <v>267</v>
      </c>
      <c r="H274" s="55" t="s">
        <v>1313</v>
      </c>
      <c r="I274" s="55" t="s">
        <v>1490</v>
      </c>
      <c r="J274" s="55" t="s">
        <v>2976</v>
      </c>
      <c r="K274" s="55" t="s">
        <v>1249</v>
      </c>
      <c r="L274" s="55">
        <v>0.21</v>
      </c>
      <c r="X274" s="55">
        <v>267</v>
      </c>
      <c r="Y274" s="55" t="s">
        <v>1250</v>
      </c>
      <c r="Z274" s="55" t="s">
        <v>1756</v>
      </c>
      <c r="AA274" s="55">
        <v>21</v>
      </c>
      <c r="AB274" s="55">
        <v>0.25</v>
      </c>
      <c r="AD274" s="12">
        <v>267</v>
      </c>
      <c r="AE274" s="12" t="s">
        <v>1261</v>
      </c>
      <c r="AF274" s="12" t="s">
        <v>1215</v>
      </c>
      <c r="AG274" s="12" t="s">
        <v>1731</v>
      </c>
      <c r="AH274" s="12" t="s">
        <v>2745</v>
      </c>
      <c r="AX274" s="55">
        <v>267</v>
      </c>
      <c r="AY274" s="55" t="s">
        <v>1359</v>
      </c>
      <c r="AZ274" s="55" t="s">
        <v>1251</v>
      </c>
      <c r="BA274" s="55">
        <v>12</v>
      </c>
      <c r="BB274" s="55">
        <v>12</v>
      </c>
      <c r="BC274" s="55" t="s">
        <v>1249</v>
      </c>
      <c r="BD274" s="55">
        <v>0.93</v>
      </c>
      <c r="DN274" s="55">
        <v>267</v>
      </c>
      <c r="DO274" s="55" t="s">
        <v>1313</v>
      </c>
      <c r="DP274" s="55" t="s">
        <v>1259</v>
      </c>
      <c r="DQ274" s="55" t="s">
        <v>1260</v>
      </c>
      <c r="DR274" s="55" t="s">
        <v>1261</v>
      </c>
      <c r="DS274" s="55">
        <v>33135</v>
      </c>
      <c r="DT274" s="55">
        <v>10000</v>
      </c>
      <c r="DU274" s="55" t="s">
        <v>1249</v>
      </c>
      <c r="DV274" s="55">
        <v>1</v>
      </c>
      <c r="EM274" s="55">
        <v>267</v>
      </c>
      <c r="EN274" s="55" t="s">
        <v>1250</v>
      </c>
      <c r="EO274" s="55" t="s">
        <v>1251</v>
      </c>
      <c r="EP274" s="55">
        <v>6</v>
      </c>
      <c r="EQ274" s="55">
        <v>713</v>
      </c>
      <c r="ER274" s="55">
        <v>740</v>
      </c>
      <c r="ES274" s="55" t="s">
        <v>1249</v>
      </c>
      <c r="ET274" s="55">
        <v>1</v>
      </c>
      <c r="EV274" s="55">
        <v>267</v>
      </c>
      <c r="EW274" s="55" t="s">
        <v>42</v>
      </c>
      <c r="EX274" s="55" t="s">
        <v>2055</v>
      </c>
      <c r="EY274" s="55">
        <v>2</v>
      </c>
      <c r="EZ274" s="55">
        <v>0</v>
      </c>
      <c r="FA274" s="55">
        <v>1994</v>
      </c>
      <c r="FB274" s="55" t="s">
        <v>1262</v>
      </c>
      <c r="FC274" s="55" t="s">
        <v>1249</v>
      </c>
      <c r="FD274" s="55">
        <v>0</v>
      </c>
      <c r="FF274" s="55">
        <v>267</v>
      </c>
      <c r="FG274" s="55" t="s">
        <v>42</v>
      </c>
      <c r="FH274" s="55" t="s">
        <v>1260</v>
      </c>
      <c r="FI274" s="55">
        <v>12</v>
      </c>
      <c r="FJ274" s="55">
        <v>80000</v>
      </c>
      <c r="FK274" s="55" t="s">
        <v>1249</v>
      </c>
      <c r="FL274" s="55">
        <v>0.5</v>
      </c>
      <c r="IW274" s="55">
        <v>267</v>
      </c>
      <c r="IX274" s="55" t="s">
        <v>1250</v>
      </c>
      <c r="IY274" s="55" t="s">
        <v>1260</v>
      </c>
      <c r="IZ274" s="55" t="s">
        <v>3232</v>
      </c>
      <c r="JA274" s="55">
        <v>1000</v>
      </c>
      <c r="JW274" s="12">
        <v>267</v>
      </c>
      <c r="JX274" s="12" t="s">
        <v>64</v>
      </c>
      <c r="JY274" s="12" t="s">
        <v>2025</v>
      </c>
      <c r="KA274" s="12">
        <v>267</v>
      </c>
      <c r="KB274" s="12" t="s">
        <v>2238</v>
      </c>
      <c r="KC274" s="12">
        <v>0.45</v>
      </c>
      <c r="QU274" s="13" t="s">
        <v>2737</v>
      </c>
      <c r="QV274" s="13">
        <v>4</v>
      </c>
    </row>
    <row r="275" ht="14.25" customHeight="1" outlineLevel="1" spans="7:464">
      <c r="G275" s="55">
        <v>268</v>
      </c>
      <c r="H275" s="55" t="s">
        <v>1313</v>
      </c>
      <c r="I275" s="55" t="s">
        <v>1490</v>
      </c>
      <c r="J275" s="55" t="s">
        <v>2979</v>
      </c>
      <c r="K275" s="55" t="s">
        <v>1249</v>
      </c>
      <c r="L275" s="65">
        <v>0.3675</v>
      </c>
      <c r="X275" s="55">
        <v>268</v>
      </c>
      <c r="Y275" s="55" t="s">
        <v>1250</v>
      </c>
      <c r="Z275" s="55" t="s">
        <v>1756</v>
      </c>
      <c r="AA275" s="55">
        <v>22</v>
      </c>
      <c r="AB275" s="55">
        <v>0.25</v>
      </c>
      <c r="AD275" s="12">
        <v>268</v>
      </c>
      <c r="AE275" s="12" t="s">
        <v>1261</v>
      </c>
      <c r="AF275" s="12" t="s">
        <v>1587</v>
      </c>
      <c r="AG275" s="12" t="s">
        <v>2199</v>
      </c>
      <c r="AH275" s="12" t="s">
        <v>3090</v>
      </c>
      <c r="AX275" s="55">
        <v>268</v>
      </c>
      <c r="AY275" s="55" t="s">
        <v>1359</v>
      </c>
      <c r="AZ275" s="55" t="s">
        <v>1251</v>
      </c>
      <c r="BA275" s="55">
        <v>13</v>
      </c>
      <c r="BB275" s="55">
        <v>13</v>
      </c>
      <c r="BC275" s="55" t="s">
        <v>1249</v>
      </c>
      <c r="BD275" s="55">
        <v>0.95</v>
      </c>
      <c r="DN275" s="55">
        <v>268</v>
      </c>
      <c r="DO275" s="55" t="s">
        <v>1313</v>
      </c>
      <c r="DP275" s="55" t="s">
        <v>1259</v>
      </c>
      <c r="DQ275" s="55" t="s">
        <v>1260</v>
      </c>
      <c r="DR275" s="55" t="s">
        <v>1261</v>
      </c>
      <c r="DS275" s="55">
        <v>33136</v>
      </c>
      <c r="DT275" s="55">
        <v>10000</v>
      </c>
      <c r="DU275" s="55" t="s">
        <v>1249</v>
      </c>
      <c r="DV275" s="55">
        <v>1</v>
      </c>
      <c r="EM275" s="55">
        <v>268</v>
      </c>
      <c r="EN275" s="55" t="s">
        <v>1250</v>
      </c>
      <c r="EO275" s="55" t="s">
        <v>1251</v>
      </c>
      <c r="EP275" s="55">
        <v>6</v>
      </c>
      <c r="EQ275" s="55">
        <v>686</v>
      </c>
      <c r="ER275" s="55">
        <v>712</v>
      </c>
      <c r="ES275" s="55" t="s">
        <v>1249</v>
      </c>
      <c r="ET275" s="55">
        <v>1.05</v>
      </c>
      <c r="EV275" s="55">
        <v>268</v>
      </c>
      <c r="EW275" s="55" t="s">
        <v>42</v>
      </c>
      <c r="EX275" s="55" t="s">
        <v>2055</v>
      </c>
      <c r="EY275" s="55">
        <v>2</v>
      </c>
      <c r="EZ275" s="55">
        <v>1995</v>
      </c>
      <c r="FA275" s="55">
        <v>2999</v>
      </c>
      <c r="FB275" s="55" t="s">
        <v>1262</v>
      </c>
      <c r="FC275" s="55" t="s">
        <v>1249</v>
      </c>
      <c r="FD275" s="55">
        <v>0</v>
      </c>
      <c r="FF275" s="55">
        <v>268</v>
      </c>
      <c r="FG275" s="55" t="s">
        <v>42</v>
      </c>
      <c r="FH275" s="55" t="s">
        <v>1260</v>
      </c>
      <c r="FI275" s="55">
        <v>12</v>
      </c>
      <c r="FJ275" s="55">
        <v>130000</v>
      </c>
      <c r="FK275" s="55" t="s">
        <v>1249</v>
      </c>
      <c r="FL275" s="55">
        <v>0.5</v>
      </c>
      <c r="IW275" s="55">
        <v>268</v>
      </c>
      <c r="IX275" s="55" t="s">
        <v>1250</v>
      </c>
      <c r="IY275" s="55" t="s">
        <v>1260</v>
      </c>
      <c r="IZ275" s="55" t="s">
        <v>3233</v>
      </c>
      <c r="JA275" s="55">
        <v>1000</v>
      </c>
      <c r="JW275" s="12">
        <v>268</v>
      </c>
      <c r="JX275" s="12" t="s">
        <v>64</v>
      </c>
      <c r="JY275" s="12" t="s">
        <v>2121</v>
      </c>
      <c r="KA275" s="12">
        <v>268</v>
      </c>
      <c r="KB275" s="12" t="s">
        <v>2982</v>
      </c>
      <c r="KC275" s="12">
        <v>0.45</v>
      </c>
      <c r="QU275" s="13" t="s">
        <v>2959</v>
      </c>
      <c r="QV275" s="13">
        <v>4</v>
      </c>
    </row>
    <row r="276" ht="14.25" customHeight="1" outlineLevel="1" spans="7:464">
      <c r="G276" s="55">
        <v>269</v>
      </c>
      <c r="H276" s="55" t="s">
        <v>1313</v>
      </c>
      <c r="I276" s="55" t="s">
        <v>1872</v>
      </c>
      <c r="J276" s="55" t="s">
        <v>1676</v>
      </c>
      <c r="K276" s="55" t="s">
        <v>1249</v>
      </c>
      <c r="L276" s="65">
        <v>0.3675</v>
      </c>
      <c r="X276" s="55">
        <v>269</v>
      </c>
      <c r="Y276" s="55" t="s">
        <v>1250</v>
      </c>
      <c r="Z276" s="55" t="s">
        <v>1756</v>
      </c>
      <c r="AA276" s="55">
        <v>23</v>
      </c>
      <c r="AB276" s="55">
        <v>0.25</v>
      </c>
      <c r="AD276" s="12">
        <v>269</v>
      </c>
      <c r="AE276" s="12" t="s">
        <v>1261</v>
      </c>
      <c r="AF276" s="12" t="s">
        <v>1580</v>
      </c>
      <c r="AG276" s="12" t="s">
        <v>1731</v>
      </c>
      <c r="AH276" s="12" t="s">
        <v>2745</v>
      </c>
      <c r="AX276" s="55">
        <v>269</v>
      </c>
      <c r="AY276" s="55" t="s">
        <v>1359</v>
      </c>
      <c r="AZ276" s="55" t="s">
        <v>1251</v>
      </c>
      <c r="BA276" s="55">
        <v>14</v>
      </c>
      <c r="BB276" s="55">
        <v>14</v>
      </c>
      <c r="BC276" s="55" t="s">
        <v>1249</v>
      </c>
      <c r="BD276" s="55">
        <v>0.97</v>
      </c>
      <c r="DN276" s="55">
        <v>269</v>
      </c>
      <c r="DO276" s="55" t="s">
        <v>1313</v>
      </c>
      <c r="DP276" s="55" t="s">
        <v>1259</v>
      </c>
      <c r="DQ276" s="55" t="s">
        <v>1260</v>
      </c>
      <c r="DR276" s="55" t="s">
        <v>1261</v>
      </c>
      <c r="DS276" s="55">
        <v>33137</v>
      </c>
      <c r="DT276" s="55">
        <v>10000</v>
      </c>
      <c r="DU276" s="55" t="s">
        <v>1249</v>
      </c>
      <c r="DV276" s="55">
        <v>1</v>
      </c>
      <c r="EM276" s="55">
        <v>269</v>
      </c>
      <c r="EN276" s="55" t="s">
        <v>1250</v>
      </c>
      <c r="EO276" s="55" t="s">
        <v>1251</v>
      </c>
      <c r="EP276" s="55">
        <v>6</v>
      </c>
      <c r="EQ276" s="55">
        <v>653</v>
      </c>
      <c r="ER276" s="55">
        <v>685</v>
      </c>
      <c r="ES276" s="55" t="s">
        <v>1249</v>
      </c>
      <c r="ET276" s="55">
        <v>1.2</v>
      </c>
      <c r="EV276" s="55">
        <v>269</v>
      </c>
      <c r="EW276" s="55" t="s">
        <v>42</v>
      </c>
      <c r="EX276" s="55" t="s">
        <v>1708</v>
      </c>
      <c r="EY276" s="55">
        <v>1</v>
      </c>
      <c r="EZ276" s="55">
        <v>0</v>
      </c>
      <c r="FA276" s="55">
        <v>1994</v>
      </c>
      <c r="FB276" s="55" t="s">
        <v>1361</v>
      </c>
      <c r="FC276" s="55" t="s">
        <v>1249</v>
      </c>
      <c r="FD276" s="55">
        <v>10</v>
      </c>
      <c r="FF276" s="55">
        <v>269</v>
      </c>
      <c r="FG276" s="55" t="s">
        <v>42</v>
      </c>
      <c r="FH276" s="55" t="s">
        <v>1260</v>
      </c>
      <c r="FI276" s="55">
        <v>12</v>
      </c>
      <c r="FJ276" s="55">
        <v>260000</v>
      </c>
      <c r="FK276" s="55" t="s">
        <v>1249</v>
      </c>
      <c r="FL276" s="55">
        <v>0.5</v>
      </c>
      <c r="IW276" s="55">
        <v>269</v>
      </c>
      <c r="IX276" s="55" t="s">
        <v>1250</v>
      </c>
      <c r="IY276" s="55" t="s">
        <v>1260</v>
      </c>
      <c r="IZ276" s="55" t="s">
        <v>3234</v>
      </c>
      <c r="JA276" s="55">
        <v>1000</v>
      </c>
      <c r="JW276" s="12">
        <v>269</v>
      </c>
      <c r="JX276" s="12" t="s">
        <v>64</v>
      </c>
      <c r="JY276" s="12" t="s">
        <v>2143</v>
      </c>
      <c r="KA276" s="12">
        <v>269</v>
      </c>
      <c r="KB276" s="12" t="s">
        <v>3068</v>
      </c>
      <c r="KC276" s="12">
        <v>0.45</v>
      </c>
      <c r="QU276" s="13" t="s">
        <v>3057</v>
      </c>
      <c r="QV276" s="13">
        <v>4</v>
      </c>
    </row>
    <row r="277" ht="14.25" customHeight="1" outlineLevel="1" spans="7:464">
      <c r="G277" s="55">
        <v>270</v>
      </c>
      <c r="H277" s="55" t="s">
        <v>1313</v>
      </c>
      <c r="I277" s="55" t="s">
        <v>1364</v>
      </c>
      <c r="J277" s="55" t="s">
        <v>1967</v>
      </c>
      <c r="K277" s="55" t="s">
        <v>1249</v>
      </c>
      <c r="L277" s="65">
        <v>0.3675</v>
      </c>
      <c r="X277" s="55">
        <v>270</v>
      </c>
      <c r="Y277" s="55" t="s">
        <v>1250</v>
      </c>
      <c r="Z277" s="55" t="s">
        <v>1738</v>
      </c>
      <c r="AA277" s="55">
        <v>1</v>
      </c>
      <c r="AB277" s="55">
        <v>0.25</v>
      </c>
      <c r="AD277" s="12">
        <v>270</v>
      </c>
      <c r="AE277" s="12" t="s">
        <v>1261</v>
      </c>
      <c r="AF277" s="12" t="s">
        <v>1277</v>
      </c>
      <c r="AG277" s="12" t="s">
        <v>2199</v>
      </c>
      <c r="AH277" s="12" t="s">
        <v>3090</v>
      </c>
      <c r="AX277" s="55">
        <v>270</v>
      </c>
      <c r="AY277" s="55" t="s">
        <v>1359</v>
      </c>
      <c r="AZ277" s="55" t="s">
        <v>1251</v>
      </c>
      <c r="BA277" s="55">
        <v>15</v>
      </c>
      <c r="BB277" s="55">
        <v>15</v>
      </c>
      <c r="BC277" s="55" t="s">
        <v>1249</v>
      </c>
      <c r="BD277" s="55">
        <v>1</v>
      </c>
      <c r="DN277" s="55">
        <v>270</v>
      </c>
      <c r="DO277" s="55" t="s">
        <v>1313</v>
      </c>
      <c r="DP277" s="55" t="s">
        <v>1259</v>
      </c>
      <c r="DQ277" s="55" t="s">
        <v>1260</v>
      </c>
      <c r="DR277" s="55" t="s">
        <v>1261</v>
      </c>
      <c r="DS277" s="55">
        <v>33138</v>
      </c>
      <c r="DT277" s="55">
        <v>10000</v>
      </c>
      <c r="DU277" s="55" t="s">
        <v>1249</v>
      </c>
      <c r="DV277" s="55">
        <v>1</v>
      </c>
      <c r="EM277" s="55">
        <v>270</v>
      </c>
      <c r="EN277" s="55" t="s">
        <v>1250</v>
      </c>
      <c r="EO277" s="55" t="s">
        <v>1251</v>
      </c>
      <c r="EP277" s="55">
        <v>6</v>
      </c>
      <c r="EQ277" s="55">
        <v>614</v>
      </c>
      <c r="ER277" s="55">
        <v>652</v>
      </c>
      <c r="ES277" s="55" t="s">
        <v>1249</v>
      </c>
      <c r="ET277" s="55">
        <v>1.4</v>
      </c>
      <c r="EV277" s="55">
        <v>270</v>
      </c>
      <c r="EW277" s="55" t="s">
        <v>42</v>
      </c>
      <c r="EX277" s="55" t="s">
        <v>1708</v>
      </c>
      <c r="EY277" s="55">
        <v>1</v>
      </c>
      <c r="EZ277" s="55">
        <v>1995</v>
      </c>
      <c r="FA277" s="55">
        <v>2999</v>
      </c>
      <c r="FB277" s="55" t="s">
        <v>1361</v>
      </c>
      <c r="FC277" s="55" t="s">
        <v>1249</v>
      </c>
      <c r="FD277" s="55">
        <v>10</v>
      </c>
      <c r="FF277" s="55">
        <v>270</v>
      </c>
      <c r="FG277" s="55" t="s">
        <v>42</v>
      </c>
      <c r="FH277" s="55" t="s">
        <v>1260</v>
      </c>
      <c r="FI277" s="55">
        <v>12</v>
      </c>
      <c r="FJ277" s="55">
        <v>400000</v>
      </c>
      <c r="FK277" s="55" t="s">
        <v>1249</v>
      </c>
      <c r="FL277" s="55">
        <v>0.5</v>
      </c>
      <c r="IW277" s="55">
        <v>270</v>
      </c>
      <c r="IX277" s="55" t="s">
        <v>1250</v>
      </c>
      <c r="IY277" s="55" t="s">
        <v>1260</v>
      </c>
      <c r="IZ277" s="55" t="s">
        <v>3235</v>
      </c>
      <c r="JA277" s="55">
        <v>1000</v>
      </c>
      <c r="JW277" s="12">
        <v>270</v>
      </c>
      <c r="JX277" s="12" t="s">
        <v>64</v>
      </c>
      <c r="JY277" s="12" t="s">
        <v>2165</v>
      </c>
      <c r="KA277" s="12">
        <v>270</v>
      </c>
      <c r="KB277" s="12" t="s">
        <v>3170</v>
      </c>
      <c r="KC277" s="12">
        <v>0.45</v>
      </c>
      <c r="QU277" s="13" t="s">
        <v>3109</v>
      </c>
      <c r="QV277" s="13">
        <v>4</v>
      </c>
    </row>
    <row r="278" ht="14.25" customHeight="1" outlineLevel="1" spans="7:464">
      <c r="G278" s="55">
        <v>271</v>
      </c>
      <c r="H278" s="55" t="s">
        <v>1313</v>
      </c>
      <c r="I278" s="55" t="s">
        <v>2118</v>
      </c>
      <c r="J278" s="55" t="s">
        <v>2989</v>
      </c>
      <c r="K278" s="55" t="s">
        <v>1249</v>
      </c>
      <c r="L278" s="65">
        <v>0.3675</v>
      </c>
      <c r="X278" s="55">
        <v>271</v>
      </c>
      <c r="Y278" s="55" t="s">
        <v>1250</v>
      </c>
      <c r="Z278" s="55" t="s">
        <v>1738</v>
      </c>
      <c r="AA278" s="55">
        <v>2</v>
      </c>
      <c r="AB278" s="55">
        <v>0.25</v>
      </c>
      <c r="AD278" s="12">
        <v>271</v>
      </c>
      <c r="AE278" s="12" t="s">
        <v>1261</v>
      </c>
      <c r="AF278" s="12" t="s">
        <v>1828</v>
      </c>
      <c r="AG278" s="12" t="s">
        <v>1731</v>
      </c>
      <c r="AH278" s="12" t="s">
        <v>2745</v>
      </c>
      <c r="AX278" s="55">
        <v>271</v>
      </c>
      <c r="AY278" s="55" t="s">
        <v>1359</v>
      </c>
      <c r="AZ278" s="55" t="s">
        <v>1251</v>
      </c>
      <c r="BA278" s="55">
        <v>16</v>
      </c>
      <c r="BB278" s="55">
        <v>16</v>
      </c>
      <c r="BC278" s="55" t="s">
        <v>1249</v>
      </c>
      <c r="BD278" s="55">
        <v>1</v>
      </c>
      <c r="DN278" s="55">
        <v>271</v>
      </c>
      <c r="DO278" s="55" t="s">
        <v>1313</v>
      </c>
      <c r="DP278" s="55" t="s">
        <v>1259</v>
      </c>
      <c r="DQ278" s="55" t="s">
        <v>1260</v>
      </c>
      <c r="DR278" s="55" t="s">
        <v>1261</v>
      </c>
      <c r="DS278" s="55">
        <v>33139</v>
      </c>
      <c r="DT278" s="55">
        <v>10000</v>
      </c>
      <c r="DU278" s="55" t="s">
        <v>1249</v>
      </c>
      <c r="DV278" s="55">
        <v>1</v>
      </c>
      <c r="EM278" s="55">
        <v>271</v>
      </c>
      <c r="EN278" s="55" t="s">
        <v>1250</v>
      </c>
      <c r="EO278" s="55" t="s">
        <v>1251</v>
      </c>
      <c r="EP278" s="55">
        <v>6</v>
      </c>
      <c r="EQ278" s="55">
        <v>549</v>
      </c>
      <c r="ER278" s="55">
        <v>613</v>
      </c>
      <c r="ES278" s="55" t="s">
        <v>1249</v>
      </c>
      <c r="ET278" s="55">
        <v>1.7</v>
      </c>
      <c r="EV278" s="55">
        <v>271</v>
      </c>
      <c r="EW278" s="55" t="s">
        <v>42</v>
      </c>
      <c r="EX278" s="55" t="s">
        <v>1708</v>
      </c>
      <c r="EY278" s="55">
        <v>10</v>
      </c>
      <c r="EZ278" s="55">
        <v>0</v>
      </c>
      <c r="FA278" s="55">
        <v>1994</v>
      </c>
      <c r="FB278" s="55" t="s">
        <v>1361</v>
      </c>
      <c r="FC278" s="55" t="s">
        <v>1249</v>
      </c>
      <c r="FD278" s="55">
        <v>10</v>
      </c>
      <c r="FF278" s="55">
        <v>271</v>
      </c>
      <c r="FG278" s="55" t="s">
        <v>42</v>
      </c>
      <c r="FH278" s="55" t="s">
        <v>1260</v>
      </c>
      <c r="FI278" s="55">
        <v>12</v>
      </c>
      <c r="FJ278" s="55">
        <v>530000</v>
      </c>
      <c r="FK278" s="55" t="s">
        <v>1249</v>
      </c>
      <c r="FL278" s="55">
        <v>0.5</v>
      </c>
      <c r="IW278" s="55">
        <v>271</v>
      </c>
      <c r="IX278" s="55" t="s">
        <v>1250</v>
      </c>
      <c r="IY278" s="55" t="s">
        <v>1260</v>
      </c>
      <c r="IZ278" s="55" t="s">
        <v>3236</v>
      </c>
      <c r="JA278" s="55">
        <v>1000</v>
      </c>
      <c r="JW278" s="12">
        <v>271</v>
      </c>
      <c r="JX278" s="12" t="s">
        <v>64</v>
      </c>
      <c r="JY278" s="12" t="s">
        <v>1932</v>
      </c>
      <c r="KA278" s="12">
        <v>271</v>
      </c>
      <c r="KB278" s="12" t="s">
        <v>3179</v>
      </c>
      <c r="KC278" s="12">
        <v>0.45</v>
      </c>
      <c r="QU278" s="13" t="s">
        <v>3162</v>
      </c>
      <c r="QV278" s="13">
        <v>4</v>
      </c>
    </row>
    <row r="279" ht="14.25" customHeight="1" outlineLevel="1" spans="7:464">
      <c r="G279" s="55">
        <v>272</v>
      </c>
      <c r="H279" s="55" t="s">
        <v>1313</v>
      </c>
      <c r="I279" s="55" t="s">
        <v>1791</v>
      </c>
      <c r="J279" s="55" t="s">
        <v>2992</v>
      </c>
      <c r="K279" s="55" t="s">
        <v>1249</v>
      </c>
      <c r="L279" s="55">
        <v>0.21</v>
      </c>
      <c r="X279" s="55">
        <v>272</v>
      </c>
      <c r="Y279" s="55" t="s">
        <v>1250</v>
      </c>
      <c r="Z279" s="55" t="s">
        <v>1738</v>
      </c>
      <c r="AA279" s="55">
        <v>3</v>
      </c>
      <c r="AB279" s="55">
        <v>0.25</v>
      </c>
      <c r="AD279" s="12">
        <v>272</v>
      </c>
      <c r="AE279" s="12" t="s">
        <v>1261</v>
      </c>
      <c r="AF279" s="12" t="s">
        <v>2270</v>
      </c>
      <c r="AG279" s="12" t="s">
        <v>2199</v>
      </c>
      <c r="AH279" s="12" t="s">
        <v>3090</v>
      </c>
      <c r="AX279" s="55">
        <v>272</v>
      </c>
      <c r="AY279" s="55" t="s">
        <v>1359</v>
      </c>
      <c r="AZ279" s="55" t="s">
        <v>1251</v>
      </c>
      <c r="BA279" s="55">
        <v>17</v>
      </c>
      <c r="BB279" s="55">
        <v>17</v>
      </c>
      <c r="BC279" s="55" t="s">
        <v>1249</v>
      </c>
      <c r="BD279" s="55">
        <v>1</v>
      </c>
      <c r="DN279" s="55">
        <v>272</v>
      </c>
      <c r="DO279" s="55" t="s">
        <v>1313</v>
      </c>
      <c r="DP279" s="55" t="s">
        <v>1259</v>
      </c>
      <c r="DQ279" s="55" t="s">
        <v>1260</v>
      </c>
      <c r="DR279" s="55" t="s">
        <v>1261</v>
      </c>
      <c r="DS279" s="55">
        <v>33140</v>
      </c>
      <c r="DT279" s="55">
        <v>10000</v>
      </c>
      <c r="DU279" s="55" t="s">
        <v>1249</v>
      </c>
      <c r="DV279" s="55">
        <v>1</v>
      </c>
      <c r="EM279" s="55">
        <v>272</v>
      </c>
      <c r="EN279" s="55" t="s">
        <v>1250</v>
      </c>
      <c r="EO279" s="55" t="s">
        <v>1251</v>
      </c>
      <c r="EP279" s="55" t="s">
        <v>2031</v>
      </c>
      <c r="EQ279" s="55">
        <v>-1</v>
      </c>
      <c r="ER279" s="55">
        <v>-1</v>
      </c>
      <c r="ES279" s="55" t="s">
        <v>1249</v>
      </c>
      <c r="ET279" s="55">
        <v>1.42</v>
      </c>
      <c r="EV279" s="55">
        <v>272</v>
      </c>
      <c r="EW279" s="55" t="s">
        <v>42</v>
      </c>
      <c r="EX279" s="55" t="s">
        <v>1708</v>
      </c>
      <c r="EY279" s="55">
        <v>10</v>
      </c>
      <c r="EZ279" s="55">
        <v>1995</v>
      </c>
      <c r="FA279" s="55">
        <v>2999</v>
      </c>
      <c r="FB279" s="55" t="s">
        <v>1361</v>
      </c>
      <c r="FC279" s="55" t="s">
        <v>1249</v>
      </c>
      <c r="FD279" s="55">
        <v>10</v>
      </c>
      <c r="FF279" s="55">
        <v>272</v>
      </c>
      <c r="FG279" s="55" t="s">
        <v>42</v>
      </c>
      <c r="FH279" s="55" t="s">
        <v>1260</v>
      </c>
      <c r="FI279" s="55">
        <v>12</v>
      </c>
      <c r="FJ279" s="55">
        <v>540000</v>
      </c>
      <c r="FK279" s="55" t="s">
        <v>1249</v>
      </c>
      <c r="FL279" s="55">
        <v>0.5</v>
      </c>
      <c r="IW279" s="55">
        <v>272</v>
      </c>
      <c r="IX279" s="55" t="s">
        <v>1250</v>
      </c>
      <c r="IY279" s="55" t="s">
        <v>1260</v>
      </c>
      <c r="IZ279" s="55" t="s">
        <v>3237</v>
      </c>
      <c r="JA279" s="55">
        <v>1000</v>
      </c>
      <c r="JW279" s="12">
        <v>272</v>
      </c>
      <c r="JX279" s="12" t="s">
        <v>64</v>
      </c>
      <c r="JY279" s="12" t="s">
        <v>2207</v>
      </c>
      <c r="KA279" s="12">
        <v>272</v>
      </c>
      <c r="KB279" s="12" t="s">
        <v>3083</v>
      </c>
      <c r="KC279" s="12">
        <v>0.4</v>
      </c>
      <c r="QU279" s="13" t="s">
        <v>3201</v>
      </c>
      <c r="QV279" s="13">
        <v>4</v>
      </c>
    </row>
    <row r="280" ht="14.25" customHeight="1" outlineLevel="1" spans="7:464">
      <c r="G280" s="55">
        <v>273</v>
      </c>
      <c r="H280" s="55" t="s">
        <v>1313</v>
      </c>
      <c r="I280" s="55" t="s">
        <v>1791</v>
      </c>
      <c r="J280" s="55" t="s">
        <v>2995</v>
      </c>
      <c r="K280" s="55" t="s">
        <v>1249</v>
      </c>
      <c r="L280" s="55">
        <v>0.21</v>
      </c>
      <c r="X280" s="55">
        <v>273</v>
      </c>
      <c r="Y280" s="55" t="s">
        <v>1250</v>
      </c>
      <c r="Z280" s="55" t="s">
        <v>1738</v>
      </c>
      <c r="AA280" s="55">
        <v>4</v>
      </c>
      <c r="AB280" s="55">
        <v>0.25</v>
      </c>
      <c r="AD280" s="12">
        <v>273</v>
      </c>
      <c r="AE280" s="12" t="s">
        <v>1261</v>
      </c>
      <c r="AF280" s="12" t="s">
        <v>2020</v>
      </c>
      <c r="AG280" s="12" t="s">
        <v>1731</v>
      </c>
      <c r="AH280" s="12" t="s">
        <v>2745</v>
      </c>
      <c r="AX280" s="55">
        <v>273</v>
      </c>
      <c r="AY280" s="55" t="s">
        <v>1359</v>
      </c>
      <c r="AZ280" s="55" t="s">
        <v>1251</v>
      </c>
      <c r="BA280" s="55">
        <v>18</v>
      </c>
      <c r="BB280" s="55">
        <v>18</v>
      </c>
      <c r="BC280" s="55" t="s">
        <v>1249</v>
      </c>
      <c r="BD280" s="55">
        <v>1</v>
      </c>
      <c r="DN280" s="55">
        <v>273</v>
      </c>
      <c r="DO280" s="55" t="s">
        <v>1313</v>
      </c>
      <c r="DP280" s="55" t="s">
        <v>1259</v>
      </c>
      <c r="DQ280" s="55" t="s">
        <v>1260</v>
      </c>
      <c r="DR280" s="55" t="s">
        <v>1261</v>
      </c>
      <c r="DS280" s="55">
        <v>33141</v>
      </c>
      <c r="DT280" s="55">
        <v>10000</v>
      </c>
      <c r="DU280" s="55" t="s">
        <v>1249</v>
      </c>
      <c r="DV280" s="55">
        <v>1</v>
      </c>
      <c r="EM280" s="55">
        <v>273</v>
      </c>
      <c r="EN280" s="55" t="s">
        <v>1250</v>
      </c>
      <c r="EO280" s="55" t="s">
        <v>1251</v>
      </c>
      <c r="EP280" s="55" t="s">
        <v>2051</v>
      </c>
      <c r="EQ280" s="55">
        <v>-1</v>
      </c>
      <c r="ER280" s="55">
        <v>-1</v>
      </c>
      <c r="ES280" s="55" t="s">
        <v>1249</v>
      </c>
      <c r="ET280" s="55">
        <v>1.42</v>
      </c>
      <c r="EV280" s="55">
        <v>273</v>
      </c>
      <c r="EW280" s="55" t="s">
        <v>42</v>
      </c>
      <c r="EX280" s="55" t="s">
        <v>1708</v>
      </c>
      <c r="EY280" s="55">
        <v>11</v>
      </c>
      <c r="EZ280" s="55">
        <v>0</v>
      </c>
      <c r="FA280" s="55">
        <v>1994</v>
      </c>
      <c r="FB280" s="55" t="s">
        <v>1361</v>
      </c>
      <c r="FC280" s="55" t="s">
        <v>1249</v>
      </c>
      <c r="FD280" s="55">
        <v>10</v>
      </c>
      <c r="FF280" s="55">
        <v>273</v>
      </c>
      <c r="FG280" s="55" t="s">
        <v>42</v>
      </c>
      <c r="FH280" s="55" t="s">
        <v>1260</v>
      </c>
      <c r="FI280" s="55">
        <v>13</v>
      </c>
      <c r="FJ280" s="55">
        <v>0</v>
      </c>
      <c r="FK280" s="55" t="s">
        <v>1249</v>
      </c>
      <c r="FL280" s="55">
        <v>0.75</v>
      </c>
      <c r="IW280" s="55">
        <v>273</v>
      </c>
      <c r="IX280" s="55" t="s">
        <v>1250</v>
      </c>
      <c r="IY280" s="55" t="s">
        <v>1260</v>
      </c>
      <c r="IZ280" s="55" t="s">
        <v>3238</v>
      </c>
      <c r="JA280" s="55">
        <v>1000</v>
      </c>
      <c r="JW280" s="12">
        <v>273</v>
      </c>
      <c r="JX280" s="12" t="s">
        <v>64</v>
      </c>
      <c r="JY280" s="12" t="s">
        <v>1846</v>
      </c>
      <c r="KA280" s="12">
        <v>273</v>
      </c>
      <c r="KB280" s="12" t="s">
        <v>3212</v>
      </c>
      <c r="KC280" s="12">
        <v>0.4</v>
      </c>
      <c r="QU280" s="13" t="s">
        <v>2781</v>
      </c>
      <c r="QV280" s="13">
        <v>4</v>
      </c>
    </row>
    <row r="281" ht="14.25" customHeight="1" outlineLevel="1" spans="7:464">
      <c r="G281" s="55">
        <v>274</v>
      </c>
      <c r="H281" s="55" t="s">
        <v>1313</v>
      </c>
      <c r="I281" s="55" t="s">
        <v>1263</v>
      </c>
      <c r="J281" s="55" t="s">
        <v>2075</v>
      </c>
      <c r="K281" s="55" t="s">
        <v>1249</v>
      </c>
      <c r="L281" s="55">
        <v>0.2</v>
      </c>
      <c r="X281" s="55">
        <v>274</v>
      </c>
      <c r="Y281" s="55" t="s">
        <v>1250</v>
      </c>
      <c r="Z281" s="55" t="s">
        <v>1738</v>
      </c>
      <c r="AA281" s="55">
        <v>5</v>
      </c>
      <c r="AB281" s="55">
        <v>0.25</v>
      </c>
      <c r="AD281" s="12">
        <v>274</v>
      </c>
      <c r="AE281" s="12" t="s">
        <v>1261</v>
      </c>
      <c r="AF281" s="12" t="s">
        <v>2397</v>
      </c>
      <c r="AG281" s="12" t="s">
        <v>2199</v>
      </c>
      <c r="AH281" s="12" t="s">
        <v>3090</v>
      </c>
      <c r="AX281" s="55">
        <v>274</v>
      </c>
      <c r="AY281" s="55" t="s">
        <v>1359</v>
      </c>
      <c r="AZ281" s="55" t="s">
        <v>1251</v>
      </c>
      <c r="BA281" s="55">
        <v>19</v>
      </c>
      <c r="BB281" s="55">
        <v>19</v>
      </c>
      <c r="BC281" s="55" t="s">
        <v>1249</v>
      </c>
      <c r="BD281" s="55">
        <v>1</v>
      </c>
      <c r="DN281" s="55">
        <v>274</v>
      </c>
      <c r="DO281" s="55" t="s">
        <v>1313</v>
      </c>
      <c r="DP281" s="55" t="s">
        <v>1259</v>
      </c>
      <c r="DQ281" s="55" t="s">
        <v>1260</v>
      </c>
      <c r="DR281" s="55" t="s">
        <v>1261</v>
      </c>
      <c r="DS281" s="55">
        <v>33142</v>
      </c>
      <c r="DT281" s="55">
        <v>10000</v>
      </c>
      <c r="DU281" s="55" t="s">
        <v>1249</v>
      </c>
      <c r="DV281" s="55">
        <v>1</v>
      </c>
      <c r="EM281" s="55">
        <v>274</v>
      </c>
      <c r="EN281" s="55" t="s">
        <v>1250</v>
      </c>
      <c r="EO281" s="55" t="s">
        <v>1251</v>
      </c>
      <c r="EP281" s="55" t="s">
        <v>2076</v>
      </c>
      <c r="EQ281" s="55">
        <v>-1</v>
      </c>
      <c r="ER281" s="55">
        <v>-1</v>
      </c>
      <c r="ES281" s="55" t="s">
        <v>1249</v>
      </c>
      <c r="ET281" s="55">
        <v>1.42</v>
      </c>
      <c r="EV281" s="55">
        <v>274</v>
      </c>
      <c r="EW281" s="55" t="s">
        <v>42</v>
      </c>
      <c r="EX281" s="55" t="s">
        <v>1708</v>
      </c>
      <c r="EY281" s="55">
        <v>11</v>
      </c>
      <c r="EZ281" s="55">
        <v>1995</v>
      </c>
      <c r="FA281" s="55">
        <v>2999</v>
      </c>
      <c r="FB281" s="55" t="s">
        <v>1361</v>
      </c>
      <c r="FC281" s="55" t="s">
        <v>1249</v>
      </c>
      <c r="FD281" s="55">
        <v>10</v>
      </c>
      <c r="FF281" s="55">
        <v>274</v>
      </c>
      <c r="FG281" s="55" t="s">
        <v>42</v>
      </c>
      <c r="FH281" s="55" t="s">
        <v>1260</v>
      </c>
      <c r="FI281" s="55">
        <v>14</v>
      </c>
      <c r="FJ281" s="55">
        <v>0</v>
      </c>
      <c r="FK281" s="55" t="s">
        <v>1249</v>
      </c>
      <c r="FL281" s="55">
        <v>0.75</v>
      </c>
      <c r="IW281" s="55">
        <v>274</v>
      </c>
      <c r="IX281" s="55" t="s">
        <v>1250</v>
      </c>
      <c r="IY281" s="55" t="s">
        <v>1260</v>
      </c>
      <c r="IZ281" s="55" t="s">
        <v>3239</v>
      </c>
      <c r="JA281" s="55">
        <v>1000</v>
      </c>
      <c r="JW281" s="12">
        <v>274</v>
      </c>
      <c r="JX281" s="12" t="s">
        <v>64</v>
      </c>
      <c r="JY281" s="12" t="s">
        <v>2241</v>
      </c>
      <c r="KA281" s="12">
        <v>274</v>
      </c>
      <c r="KB281" s="12" t="s">
        <v>3221</v>
      </c>
      <c r="KC281" s="12">
        <v>0.8</v>
      </c>
      <c r="QU281" s="13" t="s">
        <v>2225</v>
      </c>
      <c r="QV281" s="13">
        <v>4</v>
      </c>
    </row>
    <row r="282" ht="14.25" customHeight="1" outlineLevel="1" spans="7:464">
      <c r="G282" s="55">
        <v>275</v>
      </c>
      <c r="H282" s="55" t="s">
        <v>1313</v>
      </c>
      <c r="I282" s="55" t="s">
        <v>1263</v>
      </c>
      <c r="J282" s="55" t="s">
        <v>3000</v>
      </c>
      <c r="K282" s="55" t="s">
        <v>1249</v>
      </c>
      <c r="L282" s="55">
        <v>0.22</v>
      </c>
      <c r="X282" s="55">
        <v>275</v>
      </c>
      <c r="Y282" s="55" t="s">
        <v>1250</v>
      </c>
      <c r="Z282" s="55" t="s">
        <v>1738</v>
      </c>
      <c r="AA282" s="55">
        <v>6</v>
      </c>
      <c r="AB282" s="55">
        <v>0.25</v>
      </c>
      <c r="AD282" s="12">
        <v>275</v>
      </c>
      <c r="AE282" s="12" t="s">
        <v>1261</v>
      </c>
      <c r="AF282" s="12" t="s">
        <v>2191</v>
      </c>
      <c r="AG282" s="12" t="s">
        <v>1731</v>
      </c>
      <c r="AH282" s="12" t="s">
        <v>2745</v>
      </c>
      <c r="AX282" s="55">
        <v>275</v>
      </c>
      <c r="AY282" s="55" t="s">
        <v>1359</v>
      </c>
      <c r="AZ282" s="55" t="s">
        <v>1251</v>
      </c>
      <c r="BA282" s="55">
        <v>20</v>
      </c>
      <c r="BB282" s="55">
        <v>20</v>
      </c>
      <c r="BC282" s="55" t="s">
        <v>1249</v>
      </c>
      <c r="BD282" s="55">
        <v>1</v>
      </c>
      <c r="DN282" s="55">
        <v>275</v>
      </c>
      <c r="DO282" s="55" t="s">
        <v>1313</v>
      </c>
      <c r="DP282" s="55" t="s">
        <v>1259</v>
      </c>
      <c r="DQ282" s="55" t="s">
        <v>1260</v>
      </c>
      <c r="DR282" s="55" t="s">
        <v>1261</v>
      </c>
      <c r="DS282" s="55">
        <v>33144</v>
      </c>
      <c r="DT282" s="55">
        <v>10000</v>
      </c>
      <c r="DU282" s="55" t="s">
        <v>1249</v>
      </c>
      <c r="DV282" s="55">
        <v>1</v>
      </c>
      <c r="EM282" s="55">
        <v>275</v>
      </c>
      <c r="EN282" s="55" t="s">
        <v>1250</v>
      </c>
      <c r="EO282" s="55" t="s">
        <v>1251</v>
      </c>
      <c r="EP282" s="55" t="s">
        <v>2093</v>
      </c>
      <c r="EQ282" s="55">
        <v>-1</v>
      </c>
      <c r="ER282" s="55">
        <v>-1</v>
      </c>
      <c r="ES282" s="55" t="s">
        <v>1249</v>
      </c>
      <c r="ET282" s="55">
        <v>1.42</v>
      </c>
      <c r="EV282" s="55">
        <v>275</v>
      </c>
      <c r="EW282" s="55" t="s">
        <v>42</v>
      </c>
      <c r="EX282" s="55" t="s">
        <v>1708</v>
      </c>
      <c r="EY282" s="55">
        <v>2</v>
      </c>
      <c r="EZ282" s="55">
        <v>0</v>
      </c>
      <c r="FA282" s="55">
        <v>1994</v>
      </c>
      <c r="FB282" s="55" t="s">
        <v>1361</v>
      </c>
      <c r="FC282" s="55" t="s">
        <v>1249</v>
      </c>
      <c r="FD282" s="55">
        <v>10</v>
      </c>
      <c r="FF282" s="55">
        <v>275</v>
      </c>
      <c r="FG282" s="55" t="s">
        <v>42</v>
      </c>
      <c r="FH282" s="55" t="s">
        <v>1260</v>
      </c>
      <c r="FI282" s="55">
        <v>2</v>
      </c>
      <c r="FJ282" s="55">
        <v>0</v>
      </c>
      <c r="FK282" s="55" t="s">
        <v>1249</v>
      </c>
      <c r="FL282" s="55">
        <v>2</v>
      </c>
      <c r="IW282" s="55">
        <v>275</v>
      </c>
      <c r="IX282" s="55" t="s">
        <v>1250</v>
      </c>
      <c r="IY282" s="55" t="s">
        <v>1260</v>
      </c>
      <c r="IZ282" s="55" t="s">
        <v>3240</v>
      </c>
      <c r="JA282" s="55">
        <v>1000</v>
      </c>
      <c r="JW282" s="12">
        <v>275</v>
      </c>
      <c r="JX282" s="12" t="s">
        <v>64</v>
      </c>
      <c r="JY282" s="12" t="s">
        <v>2259</v>
      </c>
      <c r="KA282" s="12">
        <v>275</v>
      </c>
      <c r="KB282" s="12" t="s">
        <v>3230</v>
      </c>
      <c r="KC282" s="12">
        <v>0.8</v>
      </c>
      <c r="QU282" s="13" t="s">
        <v>2746</v>
      </c>
      <c r="QV282" s="13">
        <v>4</v>
      </c>
    </row>
    <row r="283" ht="14.25" customHeight="1" outlineLevel="1" spans="7:464">
      <c r="G283" s="55">
        <v>276</v>
      </c>
      <c r="H283" s="55" t="s">
        <v>1313</v>
      </c>
      <c r="I283" s="55" t="s">
        <v>1263</v>
      </c>
      <c r="J283" s="55" t="s">
        <v>3003</v>
      </c>
      <c r="K283" s="55" t="s">
        <v>1249</v>
      </c>
      <c r="L283" s="65">
        <v>0.2</v>
      </c>
      <c r="X283" s="55">
        <v>276</v>
      </c>
      <c r="Y283" s="55" t="s">
        <v>1250</v>
      </c>
      <c r="Z283" s="55" t="s">
        <v>1791</v>
      </c>
      <c r="AA283" s="55">
        <v>5</v>
      </c>
      <c r="AB283" s="55">
        <v>0.12</v>
      </c>
      <c r="AD283" s="12">
        <v>276</v>
      </c>
      <c r="AE283" s="12" t="s">
        <v>1261</v>
      </c>
      <c r="AF283" s="12" t="s">
        <v>2520</v>
      </c>
      <c r="AG283" s="12" t="s">
        <v>2199</v>
      </c>
      <c r="AH283" s="12" t="s">
        <v>3090</v>
      </c>
      <c r="AX283" s="55">
        <v>276</v>
      </c>
      <c r="AY283" s="55" t="s">
        <v>1359</v>
      </c>
      <c r="AZ283" s="55" t="s">
        <v>1251</v>
      </c>
      <c r="BA283" s="55">
        <v>21</v>
      </c>
      <c r="BB283" s="55">
        <v>21</v>
      </c>
      <c r="BC283" s="55" t="s">
        <v>1249</v>
      </c>
      <c r="BD283" s="55">
        <v>1</v>
      </c>
      <c r="DN283" s="55">
        <v>276</v>
      </c>
      <c r="DO283" s="55" t="s">
        <v>1313</v>
      </c>
      <c r="DP283" s="55" t="s">
        <v>1259</v>
      </c>
      <c r="DQ283" s="55" t="s">
        <v>1260</v>
      </c>
      <c r="DR283" s="55" t="s">
        <v>1261</v>
      </c>
      <c r="DS283" s="55">
        <v>33145</v>
      </c>
      <c r="DT283" s="55">
        <v>10000</v>
      </c>
      <c r="DU283" s="55" t="s">
        <v>1249</v>
      </c>
      <c r="DV283" s="55">
        <v>1</v>
      </c>
      <c r="EM283" s="55">
        <v>276</v>
      </c>
      <c r="EN283" s="55" t="s">
        <v>1250</v>
      </c>
      <c r="EO283" s="55" t="s">
        <v>1251</v>
      </c>
      <c r="EP283" s="55" t="s">
        <v>2116</v>
      </c>
      <c r="EQ283" s="55">
        <v>-1</v>
      </c>
      <c r="ER283" s="55">
        <v>-1</v>
      </c>
      <c r="ES283" s="55" t="s">
        <v>1249</v>
      </c>
      <c r="ET283" s="55">
        <v>1.42</v>
      </c>
      <c r="EV283" s="55">
        <v>276</v>
      </c>
      <c r="EW283" s="55" t="s">
        <v>42</v>
      </c>
      <c r="EX283" s="55" t="s">
        <v>1708</v>
      </c>
      <c r="EY283" s="55">
        <v>2</v>
      </c>
      <c r="EZ283" s="55">
        <v>1995</v>
      </c>
      <c r="FA283" s="55">
        <v>2999</v>
      </c>
      <c r="FB283" s="55" t="s">
        <v>1361</v>
      </c>
      <c r="FC283" s="55" t="s">
        <v>1249</v>
      </c>
      <c r="FD283" s="55">
        <v>10</v>
      </c>
      <c r="FF283" s="55">
        <v>276</v>
      </c>
      <c r="FG283" s="55" t="s">
        <v>42</v>
      </c>
      <c r="FH283" s="55" t="s">
        <v>1260</v>
      </c>
      <c r="FI283" s="55">
        <v>2</v>
      </c>
      <c r="FJ283" s="55">
        <v>1000</v>
      </c>
      <c r="FK283" s="55" t="s">
        <v>1249</v>
      </c>
      <c r="FL283" s="55">
        <v>1.25</v>
      </c>
      <c r="IW283" s="55">
        <v>276</v>
      </c>
      <c r="IX283" s="55" t="s">
        <v>1250</v>
      </c>
      <c r="IY283" s="55" t="s">
        <v>1260</v>
      </c>
      <c r="IZ283" s="55" t="s">
        <v>3241</v>
      </c>
      <c r="JA283" s="55">
        <v>1000</v>
      </c>
      <c r="JW283" s="12">
        <v>276</v>
      </c>
      <c r="JX283" s="12" t="s">
        <v>64</v>
      </c>
      <c r="JY283" s="12" t="s">
        <v>1955</v>
      </c>
      <c r="KA283" s="12">
        <v>276</v>
      </c>
      <c r="KB283" s="12" t="s">
        <v>2781</v>
      </c>
      <c r="KC283" s="12">
        <v>0.8</v>
      </c>
      <c r="QU283" s="13" t="s">
        <v>2807</v>
      </c>
      <c r="QV283" s="13">
        <v>4</v>
      </c>
    </row>
    <row r="284" ht="14.25" customHeight="1" outlineLevel="1" spans="7:464">
      <c r="G284" s="55">
        <v>277</v>
      </c>
      <c r="H284" s="55" t="s">
        <v>1313</v>
      </c>
      <c r="I284" s="55" t="s">
        <v>1263</v>
      </c>
      <c r="J284" s="55" t="s">
        <v>3005</v>
      </c>
      <c r="K284" s="55" t="s">
        <v>1249</v>
      </c>
      <c r="L284" s="65">
        <v>0.185</v>
      </c>
      <c r="AD284" s="12">
        <v>277</v>
      </c>
      <c r="AE284" s="12" t="s">
        <v>1261</v>
      </c>
      <c r="AF284" s="12" t="s">
        <v>1903</v>
      </c>
      <c r="AG284" s="12" t="s">
        <v>1731</v>
      </c>
      <c r="AH284" s="12" t="s">
        <v>2745</v>
      </c>
      <c r="AX284" s="55">
        <v>277</v>
      </c>
      <c r="AY284" s="55" t="s">
        <v>1359</v>
      </c>
      <c r="AZ284" s="55" t="s">
        <v>1251</v>
      </c>
      <c r="BA284" s="55">
        <v>22</v>
      </c>
      <c r="BB284" s="55">
        <v>22</v>
      </c>
      <c r="BC284" s="55" t="s">
        <v>1249</v>
      </c>
      <c r="BD284" s="55">
        <v>1</v>
      </c>
      <c r="DN284" s="55">
        <v>277</v>
      </c>
      <c r="DO284" s="55" t="s">
        <v>1313</v>
      </c>
      <c r="DP284" s="55" t="s">
        <v>1259</v>
      </c>
      <c r="DQ284" s="55" t="s">
        <v>1260</v>
      </c>
      <c r="DR284" s="55" t="s">
        <v>1261</v>
      </c>
      <c r="DS284" s="55">
        <v>33146</v>
      </c>
      <c r="DT284" s="55">
        <v>10000</v>
      </c>
      <c r="DU284" s="55" t="s">
        <v>1249</v>
      </c>
      <c r="DV284" s="55">
        <v>1</v>
      </c>
      <c r="EM284" s="55">
        <v>277</v>
      </c>
      <c r="EN284" s="55" t="s">
        <v>1250</v>
      </c>
      <c r="EO284" s="55" t="s">
        <v>1251</v>
      </c>
      <c r="EP284" s="55" t="s">
        <v>2140</v>
      </c>
      <c r="EQ284" s="55">
        <v>-1</v>
      </c>
      <c r="ER284" s="55">
        <v>-1</v>
      </c>
      <c r="ES284" s="55" t="s">
        <v>1249</v>
      </c>
      <c r="ET284" s="55">
        <v>1.41</v>
      </c>
      <c r="EV284" s="55">
        <v>277</v>
      </c>
      <c r="EW284" s="55" t="s">
        <v>42</v>
      </c>
      <c r="EX284" s="55" t="s">
        <v>1708</v>
      </c>
      <c r="EY284" s="55">
        <v>3</v>
      </c>
      <c r="EZ284" s="55">
        <v>0</v>
      </c>
      <c r="FA284" s="55">
        <v>1994</v>
      </c>
      <c r="FB284" s="55" t="s">
        <v>1361</v>
      </c>
      <c r="FC284" s="55" t="s">
        <v>1249</v>
      </c>
      <c r="FD284" s="55">
        <v>10</v>
      </c>
      <c r="FF284" s="55">
        <v>277</v>
      </c>
      <c r="FG284" s="55" t="s">
        <v>42</v>
      </c>
      <c r="FH284" s="55" t="s">
        <v>1260</v>
      </c>
      <c r="FI284" s="55">
        <v>2</v>
      </c>
      <c r="FJ284" s="55">
        <v>2500</v>
      </c>
      <c r="FK284" s="55" t="s">
        <v>1249</v>
      </c>
      <c r="FL284" s="55">
        <v>1.15</v>
      </c>
      <c r="IW284" s="55">
        <v>277</v>
      </c>
      <c r="IX284" s="13" t="s">
        <v>1250</v>
      </c>
      <c r="IY284" s="13" t="s">
        <v>1252</v>
      </c>
      <c r="IZ284" s="13" t="s">
        <v>1266</v>
      </c>
      <c r="JA284" s="13">
        <v>350</v>
      </c>
      <c r="JW284" s="12">
        <v>277</v>
      </c>
      <c r="JX284" s="12" t="s">
        <v>64</v>
      </c>
      <c r="JY284" s="12" t="s">
        <v>2003</v>
      </c>
      <c r="QU284" s="13" t="s">
        <v>2816</v>
      </c>
      <c r="QV284" s="13">
        <v>4</v>
      </c>
    </row>
    <row r="285" ht="14.25" customHeight="1" outlineLevel="1" spans="7:464">
      <c r="G285" s="55">
        <v>278</v>
      </c>
      <c r="H285" s="55" t="s">
        <v>1313</v>
      </c>
      <c r="I285" s="55" t="s">
        <v>1263</v>
      </c>
      <c r="J285" s="55" t="s">
        <v>3007</v>
      </c>
      <c r="K285" s="55" t="s">
        <v>1249</v>
      </c>
      <c r="L285" s="65">
        <v>0.185</v>
      </c>
      <c r="AD285" s="12">
        <v>278</v>
      </c>
      <c r="AE285" s="12" t="s">
        <v>1261</v>
      </c>
      <c r="AF285" s="12" t="s">
        <v>1007</v>
      </c>
      <c r="AG285" s="12" t="s">
        <v>2199</v>
      </c>
      <c r="AH285" s="12" t="s">
        <v>3090</v>
      </c>
      <c r="AX285" s="55">
        <v>278</v>
      </c>
      <c r="AY285" s="55" t="s">
        <v>1359</v>
      </c>
      <c r="AZ285" s="55" t="s">
        <v>1251</v>
      </c>
      <c r="BA285" s="55">
        <v>23</v>
      </c>
      <c r="BB285" s="55">
        <v>23</v>
      </c>
      <c r="BC285" s="55" t="s">
        <v>1249</v>
      </c>
      <c r="BD285" s="55">
        <v>1</v>
      </c>
      <c r="DN285" s="55">
        <v>278</v>
      </c>
      <c r="DO285" s="55" t="s">
        <v>1313</v>
      </c>
      <c r="DP285" s="55" t="s">
        <v>1259</v>
      </c>
      <c r="DQ285" s="55" t="s">
        <v>1260</v>
      </c>
      <c r="DR285" s="55" t="s">
        <v>1261</v>
      </c>
      <c r="DS285" s="55">
        <v>33147</v>
      </c>
      <c r="DT285" s="55">
        <v>10000</v>
      </c>
      <c r="DU285" s="55" t="s">
        <v>1249</v>
      </c>
      <c r="DV285" s="55">
        <v>1</v>
      </c>
      <c r="EM285" s="55">
        <v>278</v>
      </c>
      <c r="EN285" s="55" t="s">
        <v>1250</v>
      </c>
      <c r="EO285" s="55" t="s">
        <v>1251</v>
      </c>
      <c r="EP285" s="55" t="s">
        <v>2161</v>
      </c>
      <c r="EQ285" s="55">
        <v>-1</v>
      </c>
      <c r="ER285" s="55">
        <v>-1</v>
      </c>
      <c r="ES285" s="55" t="s">
        <v>1249</v>
      </c>
      <c r="ET285" s="55">
        <v>1.42</v>
      </c>
      <c r="EV285" s="55">
        <v>278</v>
      </c>
      <c r="EW285" s="55" t="s">
        <v>42</v>
      </c>
      <c r="EX285" s="55" t="s">
        <v>1708</v>
      </c>
      <c r="EY285" s="55">
        <v>3</v>
      </c>
      <c r="EZ285" s="55">
        <v>1995</v>
      </c>
      <c r="FA285" s="55">
        <v>2999</v>
      </c>
      <c r="FB285" s="55" t="s">
        <v>1361</v>
      </c>
      <c r="FC285" s="55" t="s">
        <v>1249</v>
      </c>
      <c r="FD285" s="55">
        <v>10</v>
      </c>
      <c r="FF285" s="55">
        <v>278</v>
      </c>
      <c r="FG285" s="55" t="s">
        <v>42</v>
      </c>
      <c r="FH285" s="55" t="s">
        <v>1260</v>
      </c>
      <c r="FI285" s="55">
        <v>2</v>
      </c>
      <c r="FJ285" s="55">
        <v>5000</v>
      </c>
      <c r="FK285" s="55" t="s">
        <v>1249</v>
      </c>
      <c r="FL285" s="55">
        <v>1.05</v>
      </c>
      <c r="IW285" s="55">
        <v>278</v>
      </c>
      <c r="IX285" s="13" t="s">
        <v>1250</v>
      </c>
      <c r="IY285" s="13" t="s">
        <v>1252</v>
      </c>
      <c r="IZ285" s="13" t="s">
        <v>1314</v>
      </c>
      <c r="JA285" s="13">
        <v>350</v>
      </c>
      <c r="JW285" s="12">
        <v>278</v>
      </c>
      <c r="JX285" s="12" t="s">
        <v>64</v>
      </c>
      <c r="JY285" s="12" t="s">
        <v>2306</v>
      </c>
      <c r="QU285" s="13" t="s">
        <v>3112</v>
      </c>
      <c r="QV285" s="13">
        <v>4</v>
      </c>
    </row>
    <row r="286" ht="14.25" customHeight="1" outlineLevel="1" spans="7:464">
      <c r="G286" s="55">
        <v>279</v>
      </c>
      <c r="H286" s="55" t="s">
        <v>1313</v>
      </c>
      <c r="I286" s="55" t="s">
        <v>1263</v>
      </c>
      <c r="J286" s="55" t="s">
        <v>3011</v>
      </c>
      <c r="K286" s="55" t="s">
        <v>1249</v>
      </c>
      <c r="L286" s="55">
        <v>0.22</v>
      </c>
      <c r="AD286" s="12">
        <v>279</v>
      </c>
      <c r="AE286" s="12" t="s">
        <v>1261</v>
      </c>
      <c r="AF286" s="12" t="s">
        <v>2219</v>
      </c>
      <c r="AG286" s="12" t="s">
        <v>1731</v>
      </c>
      <c r="AH286" s="12" t="s">
        <v>2745</v>
      </c>
      <c r="AX286" s="55">
        <v>279</v>
      </c>
      <c r="AY286" s="55" t="s">
        <v>1359</v>
      </c>
      <c r="AZ286" s="55" t="s">
        <v>1251</v>
      </c>
      <c r="BA286" s="55">
        <v>24</v>
      </c>
      <c r="BB286" s="55">
        <v>24</v>
      </c>
      <c r="BC286" s="55" t="s">
        <v>1249</v>
      </c>
      <c r="BD286" s="55">
        <v>1</v>
      </c>
      <c r="DN286" s="55">
        <v>279</v>
      </c>
      <c r="DO286" s="55" t="s">
        <v>1313</v>
      </c>
      <c r="DP286" s="55" t="s">
        <v>1259</v>
      </c>
      <c r="DQ286" s="55" t="s">
        <v>1260</v>
      </c>
      <c r="DR286" s="55" t="s">
        <v>1261</v>
      </c>
      <c r="DS286" s="55">
        <v>33149</v>
      </c>
      <c r="DT286" s="55">
        <v>10000</v>
      </c>
      <c r="DU286" s="55" t="s">
        <v>1249</v>
      </c>
      <c r="DV286" s="55">
        <v>1</v>
      </c>
      <c r="EM286" s="55">
        <v>279</v>
      </c>
      <c r="EN286" s="55" t="s">
        <v>1250</v>
      </c>
      <c r="EO286" s="55" t="s">
        <v>1515</v>
      </c>
      <c r="EP286" s="55" t="s">
        <v>161</v>
      </c>
      <c r="EQ286" s="55">
        <v>-1</v>
      </c>
      <c r="ER286" s="55">
        <v>-1</v>
      </c>
      <c r="ES286" s="55" t="s">
        <v>1249</v>
      </c>
      <c r="ET286" s="55">
        <v>0</v>
      </c>
      <c r="EV286" s="55">
        <v>279</v>
      </c>
      <c r="EW286" s="55" t="s">
        <v>42</v>
      </c>
      <c r="EX286" s="55" t="s">
        <v>1708</v>
      </c>
      <c r="EY286" s="55">
        <v>4</v>
      </c>
      <c r="EZ286" s="55">
        <v>0</v>
      </c>
      <c r="FA286" s="55">
        <v>1994</v>
      </c>
      <c r="FB286" s="55" t="s">
        <v>1262</v>
      </c>
      <c r="FC286" s="55" t="s">
        <v>1249</v>
      </c>
      <c r="FD286" s="55">
        <v>0</v>
      </c>
      <c r="FF286" s="55">
        <v>279</v>
      </c>
      <c r="FG286" s="55" t="s">
        <v>42</v>
      </c>
      <c r="FH286" s="55" t="s">
        <v>1260</v>
      </c>
      <c r="FI286" s="55">
        <v>2</v>
      </c>
      <c r="FJ286" s="55">
        <v>10000</v>
      </c>
      <c r="FK286" s="55" t="s">
        <v>1249</v>
      </c>
      <c r="FL286" s="55">
        <v>0.9</v>
      </c>
      <c r="IW286" s="55">
        <v>279</v>
      </c>
      <c r="IX286" s="13" t="s">
        <v>1250</v>
      </c>
      <c r="IY286" s="13" t="s">
        <v>1252</v>
      </c>
      <c r="IZ286" s="13" t="s">
        <v>1362</v>
      </c>
      <c r="JA286" s="13">
        <v>350</v>
      </c>
      <c r="JW286" s="12">
        <v>279</v>
      </c>
      <c r="JX286" s="12" t="s">
        <v>64</v>
      </c>
      <c r="JY286" s="12" t="s">
        <v>2323</v>
      </c>
    </row>
    <row r="287" ht="14.25" customHeight="1" outlineLevel="1" spans="7:464">
      <c r="G287" s="55">
        <v>280</v>
      </c>
      <c r="H287" s="55" t="s">
        <v>1313</v>
      </c>
      <c r="I287" s="55" t="s">
        <v>1263</v>
      </c>
      <c r="J287" s="55" t="s">
        <v>2115</v>
      </c>
      <c r="K287" s="55" t="s">
        <v>1249</v>
      </c>
      <c r="L287" s="55">
        <v>0.2</v>
      </c>
      <c r="AD287" s="12">
        <v>280</v>
      </c>
      <c r="AE287" s="12" t="s">
        <v>1261</v>
      </c>
      <c r="AF287" s="12" t="s">
        <v>2582</v>
      </c>
      <c r="AG287" s="12" t="s">
        <v>1731</v>
      </c>
      <c r="AH287" s="12" t="s">
        <v>2745</v>
      </c>
      <c r="AX287" s="55">
        <v>280</v>
      </c>
      <c r="AY287" s="55" t="s">
        <v>1359</v>
      </c>
      <c r="AZ287" s="55" t="s">
        <v>1251</v>
      </c>
      <c r="BA287" s="55">
        <v>25</v>
      </c>
      <c r="BB287" s="55">
        <v>25</v>
      </c>
      <c r="BC287" s="55" t="s">
        <v>1249</v>
      </c>
      <c r="BD287" s="55">
        <v>1</v>
      </c>
      <c r="DN287" s="55">
        <v>280</v>
      </c>
      <c r="DO287" s="55" t="s">
        <v>1313</v>
      </c>
      <c r="DP287" s="55" t="s">
        <v>1259</v>
      </c>
      <c r="DQ287" s="55" t="s">
        <v>1260</v>
      </c>
      <c r="DR287" s="55" t="s">
        <v>1261</v>
      </c>
      <c r="DS287" s="55">
        <v>33154</v>
      </c>
      <c r="DT287" s="55">
        <v>10000</v>
      </c>
      <c r="DU287" s="55" t="s">
        <v>1249</v>
      </c>
      <c r="DV287" s="55">
        <v>1</v>
      </c>
      <c r="EM287" s="55">
        <v>280</v>
      </c>
      <c r="EN287" s="55" t="s">
        <v>1250</v>
      </c>
      <c r="EO287" s="55" t="s">
        <v>1729</v>
      </c>
      <c r="EP287" s="55" t="s">
        <v>161</v>
      </c>
      <c r="EQ287" s="55">
        <v>-1</v>
      </c>
      <c r="ER287" s="55">
        <v>-1</v>
      </c>
      <c r="ES287" s="55" t="s">
        <v>1249</v>
      </c>
      <c r="ET287" s="55">
        <v>0</v>
      </c>
      <c r="EV287" s="55">
        <v>280</v>
      </c>
      <c r="EW287" s="55" t="s">
        <v>42</v>
      </c>
      <c r="EX287" s="55" t="s">
        <v>1708</v>
      </c>
      <c r="EY287" s="55">
        <v>4</v>
      </c>
      <c r="EZ287" s="55">
        <v>1995</v>
      </c>
      <c r="FA287" s="55">
        <v>2999</v>
      </c>
      <c r="FB287" s="55" t="s">
        <v>1262</v>
      </c>
      <c r="FC287" s="55" t="s">
        <v>1249</v>
      </c>
      <c r="FD287" s="55">
        <v>0</v>
      </c>
      <c r="FF287" s="55">
        <v>280</v>
      </c>
      <c r="FG287" s="55" t="s">
        <v>42</v>
      </c>
      <c r="FH287" s="55" t="s">
        <v>1260</v>
      </c>
      <c r="FI287" s="55">
        <v>2</v>
      </c>
      <c r="FJ287" s="55">
        <v>25000</v>
      </c>
      <c r="FK287" s="55" t="s">
        <v>1249</v>
      </c>
      <c r="FL287" s="55">
        <v>0.8</v>
      </c>
      <c r="IW287" s="55">
        <v>280</v>
      </c>
      <c r="IX287" s="13" t="s">
        <v>1250</v>
      </c>
      <c r="IY287" s="13" t="s">
        <v>1252</v>
      </c>
      <c r="IZ287" s="13" t="s">
        <v>1407</v>
      </c>
      <c r="JA287" s="13">
        <v>350</v>
      </c>
      <c r="JW287" s="12">
        <v>280</v>
      </c>
      <c r="JX287" s="12" t="s">
        <v>64</v>
      </c>
      <c r="JY287" s="12" t="s">
        <v>2126</v>
      </c>
    </row>
    <row r="288" ht="14.25" customHeight="1" outlineLevel="1" spans="7:464">
      <c r="G288" s="55">
        <v>281</v>
      </c>
      <c r="H288" s="55" t="s">
        <v>1313</v>
      </c>
      <c r="I288" s="55" t="s">
        <v>1263</v>
      </c>
      <c r="J288" s="55" t="s">
        <v>2204</v>
      </c>
      <c r="K288" s="55" t="s">
        <v>1249</v>
      </c>
      <c r="L288" s="55">
        <v>0.2</v>
      </c>
      <c r="AD288" s="12">
        <v>281</v>
      </c>
      <c r="AE288" s="12" t="s">
        <v>1261</v>
      </c>
      <c r="AF288" s="12" t="s">
        <v>2689</v>
      </c>
      <c r="AG288" s="12" t="s">
        <v>1731</v>
      </c>
      <c r="AH288" s="12" t="s">
        <v>2745</v>
      </c>
      <c r="AX288" s="55">
        <v>281</v>
      </c>
      <c r="AY288" s="55" t="s">
        <v>1359</v>
      </c>
      <c r="AZ288" s="55" t="s">
        <v>1251</v>
      </c>
      <c r="BA288" s="55">
        <v>26</v>
      </c>
      <c r="BB288" s="55">
        <v>26</v>
      </c>
      <c r="BC288" s="55" t="s">
        <v>1249</v>
      </c>
      <c r="BD288" s="55">
        <v>1.05</v>
      </c>
      <c r="DN288" s="55">
        <v>281</v>
      </c>
      <c r="DO288" s="55" t="s">
        <v>1313</v>
      </c>
      <c r="DP288" s="55" t="s">
        <v>1259</v>
      </c>
      <c r="DQ288" s="55" t="s">
        <v>1260</v>
      </c>
      <c r="DR288" s="55" t="s">
        <v>1261</v>
      </c>
      <c r="DS288" s="55">
        <v>33156</v>
      </c>
      <c r="DT288" s="55">
        <v>10000</v>
      </c>
      <c r="DU288" s="55" t="s">
        <v>1249</v>
      </c>
      <c r="DV288" s="55">
        <v>1</v>
      </c>
      <c r="EM288" s="55">
        <v>281</v>
      </c>
      <c r="EN288" s="55" t="s">
        <v>1250</v>
      </c>
      <c r="EO288" s="55" t="s">
        <v>1251</v>
      </c>
      <c r="EP288" s="55">
        <v>2</v>
      </c>
      <c r="EQ288" s="55">
        <v>-1</v>
      </c>
      <c r="ER288" s="55">
        <v>-1</v>
      </c>
      <c r="ES288" s="55" t="s">
        <v>1249</v>
      </c>
      <c r="ET288" s="55">
        <v>1.42</v>
      </c>
      <c r="EV288" s="55">
        <v>281</v>
      </c>
      <c r="EW288" s="55" t="s">
        <v>42</v>
      </c>
      <c r="EX288" s="55" t="s">
        <v>1708</v>
      </c>
      <c r="EY288" s="55">
        <v>5</v>
      </c>
      <c r="EZ288" s="55">
        <v>0</v>
      </c>
      <c r="FA288" s="55">
        <v>1994</v>
      </c>
      <c r="FB288" s="55" t="s">
        <v>1262</v>
      </c>
      <c r="FC288" s="55" t="s">
        <v>1249</v>
      </c>
      <c r="FD288" s="55">
        <v>0</v>
      </c>
      <c r="FF288" s="55">
        <v>281</v>
      </c>
      <c r="FG288" s="55" t="s">
        <v>42</v>
      </c>
      <c r="FH288" s="55" t="s">
        <v>1260</v>
      </c>
      <c r="FI288" s="55">
        <v>2</v>
      </c>
      <c r="FJ288" s="55">
        <v>50000</v>
      </c>
      <c r="FK288" s="55" t="s">
        <v>1249</v>
      </c>
      <c r="FL288" s="55">
        <v>0.7</v>
      </c>
      <c r="IW288" s="55">
        <v>281</v>
      </c>
      <c r="IX288" s="13" t="s">
        <v>1250</v>
      </c>
      <c r="IY288" s="13" t="s">
        <v>1252</v>
      </c>
      <c r="IZ288" s="13" t="s">
        <v>1447</v>
      </c>
      <c r="JA288" s="13">
        <v>350</v>
      </c>
      <c r="JW288" s="12">
        <v>281</v>
      </c>
      <c r="JX288" s="12" t="s">
        <v>64</v>
      </c>
      <c r="JY288" s="12" t="s">
        <v>2358</v>
      </c>
    </row>
    <row r="289" ht="14.25" customHeight="1" outlineLevel="1" spans="7:285">
      <c r="G289" s="55">
        <v>282</v>
      </c>
      <c r="H289" s="55" t="s">
        <v>1313</v>
      </c>
      <c r="I289" s="55" t="s">
        <v>1263</v>
      </c>
      <c r="J289" s="55" t="s">
        <v>3022</v>
      </c>
      <c r="K289" s="55" t="s">
        <v>1249</v>
      </c>
      <c r="L289" s="55">
        <v>0.2</v>
      </c>
      <c r="AD289" s="12">
        <v>282</v>
      </c>
      <c r="AE289" s="12" t="s">
        <v>1261</v>
      </c>
      <c r="AF289" s="12" t="s">
        <v>2775</v>
      </c>
      <c r="AG289" s="12" t="s">
        <v>1731</v>
      </c>
      <c r="AH289" s="12" t="s">
        <v>2745</v>
      </c>
      <c r="AX289" s="55">
        <v>282</v>
      </c>
      <c r="AY289" s="55" t="s">
        <v>1359</v>
      </c>
      <c r="AZ289" s="55" t="s">
        <v>1251</v>
      </c>
      <c r="BA289" s="55">
        <v>27</v>
      </c>
      <c r="BB289" s="55">
        <v>27</v>
      </c>
      <c r="BC289" s="55" t="s">
        <v>1249</v>
      </c>
      <c r="BD289" s="55">
        <v>1.05</v>
      </c>
      <c r="DN289" s="55">
        <v>282</v>
      </c>
      <c r="DO289" s="55" t="s">
        <v>1313</v>
      </c>
      <c r="DP289" s="55" t="s">
        <v>1259</v>
      </c>
      <c r="DQ289" s="55" t="s">
        <v>1260</v>
      </c>
      <c r="DR289" s="55" t="s">
        <v>1261</v>
      </c>
      <c r="DS289" s="55">
        <v>33158</v>
      </c>
      <c r="DT289" s="55">
        <v>10000</v>
      </c>
      <c r="DU289" s="55" t="s">
        <v>1249</v>
      </c>
      <c r="DV289" s="55">
        <v>1</v>
      </c>
      <c r="EM289" s="55">
        <v>282</v>
      </c>
      <c r="EN289" s="55" t="s">
        <v>1250</v>
      </c>
      <c r="EO289" s="55" t="s">
        <v>1251</v>
      </c>
      <c r="EP289" s="55">
        <v>3</v>
      </c>
      <c r="EQ289" s="55">
        <v>-1</v>
      </c>
      <c r="ER289" s="55">
        <v>-1</v>
      </c>
      <c r="ES289" s="55" t="s">
        <v>1249</v>
      </c>
      <c r="ET289" s="55">
        <v>1.41</v>
      </c>
      <c r="EV289" s="55">
        <v>282</v>
      </c>
      <c r="EW289" s="55" t="s">
        <v>42</v>
      </c>
      <c r="EX289" s="55" t="s">
        <v>1708</v>
      </c>
      <c r="EY289" s="55">
        <v>5</v>
      </c>
      <c r="EZ289" s="55">
        <v>1995</v>
      </c>
      <c r="FA289" s="55">
        <v>2999</v>
      </c>
      <c r="FB289" s="55" t="s">
        <v>1262</v>
      </c>
      <c r="FC289" s="55" t="s">
        <v>1249</v>
      </c>
      <c r="FD289" s="55">
        <v>0</v>
      </c>
      <c r="FF289" s="55">
        <v>282</v>
      </c>
      <c r="FG289" s="55" t="s">
        <v>42</v>
      </c>
      <c r="FH289" s="55" t="s">
        <v>1260</v>
      </c>
      <c r="FI289" s="55">
        <v>2</v>
      </c>
      <c r="FJ289" s="55">
        <v>80000</v>
      </c>
      <c r="FK289" s="55" t="s">
        <v>1249</v>
      </c>
      <c r="FL289" s="55">
        <v>0.7</v>
      </c>
      <c r="IW289" s="55">
        <v>282</v>
      </c>
      <c r="IX289" s="13" t="s">
        <v>1250</v>
      </c>
      <c r="IY289" s="13" t="s">
        <v>1252</v>
      </c>
      <c r="IZ289" s="13" t="s">
        <v>1487</v>
      </c>
      <c r="JA289" s="13">
        <v>350</v>
      </c>
      <c r="JW289" s="12">
        <v>282</v>
      </c>
      <c r="JX289" s="12" t="s">
        <v>64</v>
      </c>
      <c r="JY289" s="12" t="s">
        <v>2372</v>
      </c>
    </row>
    <row r="290" ht="14.25" customHeight="1" outlineLevel="1" spans="7:285">
      <c r="G290" s="55">
        <v>283</v>
      </c>
      <c r="H290" s="55" t="s">
        <v>1313</v>
      </c>
      <c r="I290" s="55" t="s">
        <v>1263</v>
      </c>
      <c r="J290" s="55" t="s">
        <v>3025</v>
      </c>
      <c r="K290" s="55" t="s">
        <v>1249</v>
      </c>
      <c r="L290" s="55">
        <v>0.2</v>
      </c>
      <c r="AD290" s="12">
        <v>283</v>
      </c>
      <c r="AE290" s="12" t="s">
        <v>1261</v>
      </c>
      <c r="AF290" s="12" t="s">
        <v>758</v>
      </c>
      <c r="AG290" s="12" t="s">
        <v>1758</v>
      </c>
      <c r="AH290" s="12" t="s">
        <v>2754</v>
      </c>
      <c r="AX290" s="55">
        <v>283</v>
      </c>
      <c r="AY290" s="55" t="s">
        <v>1359</v>
      </c>
      <c r="AZ290" s="55" t="s">
        <v>1251</v>
      </c>
      <c r="BA290" s="55">
        <v>28</v>
      </c>
      <c r="BB290" s="55">
        <v>28</v>
      </c>
      <c r="BC290" s="55" t="s">
        <v>1249</v>
      </c>
      <c r="BD290" s="55">
        <v>1.05</v>
      </c>
      <c r="DN290" s="55">
        <v>283</v>
      </c>
      <c r="DO290" s="55" t="s">
        <v>1313</v>
      </c>
      <c r="DP290" s="55" t="s">
        <v>1259</v>
      </c>
      <c r="DQ290" s="55" t="s">
        <v>1260</v>
      </c>
      <c r="DR290" s="55" t="s">
        <v>1261</v>
      </c>
      <c r="DS290" s="55">
        <v>33164</v>
      </c>
      <c r="DT290" s="55">
        <v>10000</v>
      </c>
      <c r="DU290" s="55" t="s">
        <v>1249</v>
      </c>
      <c r="DV290" s="55">
        <v>1</v>
      </c>
      <c r="EM290" s="55">
        <v>283</v>
      </c>
      <c r="EN290" s="55" t="s">
        <v>1250</v>
      </c>
      <c r="EO290" s="55" t="s">
        <v>1251</v>
      </c>
      <c r="EP290" s="55">
        <v>4</v>
      </c>
      <c r="EQ290" s="55">
        <v>-1</v>
      </c>
      <c r="ER290" s="55">
        <v>-1</v>
      </c>
      <c r="ES290" s="55" t="s">
        <v>1249</v>
      </c>
      <c r="ET290" s="55">
        <v>1.41</v>
      </c>
      <c r="EV290" s="55">
        <v>283</v>
      </c>
      <c r="EW290" s="55" t="s">
        <v>42</v>
      </c>
      <c r="EX290" s="55" t="s">
        <v>1708</v>
      </c>
      <c r="EY290" s="55">
        <v>6</v>
      </c>
      <c r="EZ290" s="55">
        <v>0</v>
      </c>
      <c r="FA290" s="55">
        <v>1994</v>
      </c>
      <c r="FB290" s="55" t="s">
        <v>1262</v>
      </c>
      <c r="FC290" s="55" t="s">
        <v>1249</v>
      </c>
      <c r="FD290" s="55">
        <v>0</v>
      </c>
      <c r="FF290" s="55">
        <v>283</v>
      </c>
      <c r="FG290" s="55" t="s">
        <v>42</v>
      </c>
      <c r="FH290" s="55" t="s">
        <v>1260</v>
      </c>
      <c r="FI290" s="55">
        <v>2</v>
      </c>
      <c r="FJ290" s="55">
        <v>130000</v>
      </c>
      <c r="FK290" s="55" t="s">
        <v>1249</v>
      </c>
      <c r="FL290" s="55">
        <v>0.7</v>
      </c>
      <c r="IW290" s="55">
        <v>283</v>
      </c>
      <c r="IX290" s="13" t="s">
        <v>1250</v>
      </c>
      <c r="IY290" s="13" t="s">
        <v>1252</v>
      </c>
      <c r="IZ290" s="13" t="s">
        <v>1529</v>
      </c>
      <c r="JA290" s="13">
        <v>350</v>
      </c>
      <c r="JW290" s="12">
        <v>283</v>
      </c>
      <c r="JX290" s="12" t="s">
        <v>64</v>
      </c>
      <c r="JY290" s="12" t="s">
        <v>2390</v>
      </c>
    </row>
    <row r="291" ht="14.25" customHeight="1" outlineLevel="1" spans="7:285">
      <c r="G291" s="55">
        <v>284</v>
      </c>
      <c r="H291" s="55" t="s">
        <v>1313</v>
      </c>
      <c r="I291" s="55" t="s">
        <v>1263</v>
      </c>
      <c r="J291" s="55" t="s">
        <v>2238</v>
      </c>
      <c r="K291" s="55" t="s">
        <v>1249</v>
      </c>
      <c r="L291" s="65">
        <v>0.185</v>
      </c>
      <c r="AD291" s="12">
        <v>284</v>
      </c>
      <c r="AE291" s="12" t="s">
        <v>1261</v>
      </c>
      <c r="AF291" s="12" t="s">
        <v>1502</v>
      </c>
      <c r="AG291" s="12" t="s">
        <v>1758</v>
      </c>
      <c r="AH291" s="12" t="s">
        <v>2754</v>
      </c>
      <c r="AX291" s="55">
        <v>284</v>
      </c>
      <c r="AY291" s="55" t="s">
        <v>1359</v>
      </c>
      <c r="AZ291" s="55" t="s">
        <v>1251</v>
      </c>
      <c r="BA291" s="55">
        <v>29</v>
      </c>
      <c r="BB291" s="55">
        <v>29</v>
      </c>
      <c r="BC291" s="55" t="s">
        <v>1249</v>
      </c>
      <c r="BD291" s="55">
        <v>1.05</v>
      </c>
      <c r="DN291" s="55">
        <v>284</v>
      </c>
      <c r="DO291" s="55" t="s">
        <v>1313</v>
      </c>
      <c r="DP291" s="55" t="s">
        <v>1259</v>
      </c>
      <c r="DQ291" s="55" t="s">
        <v>1260</v>
      </c>
      <c r="DR291" s="55" t="s">
        <v>1261</v>
      </c>
      <c r="DS291" s="55">
        <v>33166</v>
      </c>
      <c r="DT291" s="55">
        <v>10000</v>
      </c>
      <c r="DU291" s="55" t="s">
        <v>1249</v>
      </c>
      <c r="DV291" s="55">
        <v>1</v>
      </c>
      <c r="EM291" s="55">
        <v>284</v>
      </c>
      <c r="EN291" s="55" t="s">
        <v>1250</v>
      </c>
      <c r="EO291" s="55" t="s">
        <v>1251</v>
      </c>
      <c r="EP291" s="55" t="s">
        <v>2031</v>
      </c>
      <c r="EQ291" s="55">
        <v>-1</v>
      </c>
      <c r="ER291" s="55">
        <v>-1</v>
      </c>
      <c r="ES291" s="55" t="s">
        <v>1249</v>
      </c>
      <c r="ET291" s="55">
        <v>1.41</v>
      </c>
      <c r="EV291" s="55">
        <v>284</v>
      </c>
      <c r="EW291" s="55" t="s">
        <v>42</v>
      </c>
      <c r="EX291" s="55" t="s">
        <v>1708</v>
      </c>
      <c r="EY291" s="55">
        <v>6</v>
      </c>
      <c r="EZ291" s="55">
        <v>1995</v>
      </c>
      <c r="FA291" s="55">
        <v>2999</v>
      </c>
      <c r="FB291" s="55" t="s">
        <v>1262</v>
      </c>
      <c r="FC291" s="55" t="s">
        <v>1249</v>
      </c>
      <c r="FD291" s="55">
        <v>0</v>
      </c>
      <c r="FF291" s="55">
        <v>284</v>
      </c>
      <c r="FG291" s="55" t="s">
        <v>42</v>
      </c>
      <c r="FH291" s="55" t="s">
        <v>1260</v>
      </c>
      <c r="FI291" s="55">
        <v>2</v>
      </c>
      <c r="FJ291" s="55">
        <v>260000</v>
      </c>
      <c r="FK291" s="55" t="s">
        <v>1249</v>
      </c>
      <c r="FL291" s="55">
        <v>0.7</v>
      </c>
      <c r="IW291" s="55">
        <v>284</v>
      </c>
      <c r="IX291" s="13" t="s">
        <v>1250</v>
      </c>
      <c r="IY291" s="13" t="s">
        <v>1252</v>
      </c>
      <c r="IZ291" s="13" t="s">
        <v>1567</v>
      </c>
      <c r="JA291" s="13">
        <v>350</v>
      </c>
      <c r="JW291" s="12">
        <v>284</v>
      </c>
      <c r="JX291" s="12" t="s">
        <v>64</v>
      </c>
      <c r="JY291" s="12" t="s">
        <v>2404</v>
      </c>
    </row>
    <row r="292" ht="14.25" customHeight="1" outlineLevel="1" spans="7:285">
      <c r="G292" s="55">
        <v>285</v>
      </c>
      <c r="H292" s="55" t="s">
        <v>1313</v>
      </c>
      <c r="I292" s="55" t="s">
        <v>1263</v>
      </c>
      <c r="J292" s="55" t="s">
        <v>2032</v>
      </c>
      <c r="K292" s="55" t="s">
        <v>1249</v>
      </c>
      <c r="L292" s="65">
        <v>0.205</v>
      </c>
      <c r="AD292" s="12">
        <v>285</v>
      </c>
      <c r="AE292" s="12" t="s">
        <v>1261</v>
      </c>
      <c r="AF292" s="12" t="s">
        <v>945</v>
      </c>
      <c r="AG292" s="12" t="s">
        <v>1758</v>
      </c>
      <c r="AH292" s="12" t="s">
        <v>2754</v>
      </c>
      <c r="AX292" s="55">
        <v>285</v>
      </c>
      <c r="AY292" s="55" t="s">
        <v>1359</v>
      </c>
      <c r="AZ292" s="55" t="s">
        <v>1251</v>
      </c>
      <c r="BA292" s="55">
        <v>30</v>
      </c>
      <c r="BB292" s="55">
        <v>30</v>
      </c>
      <c r="BC292" s="55" t="s">
        <v>1249</v>
      </c>
      <c r="BD292" s="55">
        <v>1.05</v>
      </c>
      <c r="DN292" s="55">
        <v>285</v>
      </c>
      <c r="DO292" s="55" t="s">
        <v>1313</v>
      </c>
      <c r="DP292" s="55" t="s">
        <v>1259</v>
      </c>
      <c r="DQ292" s="55" t="s">
        <v>1260</v>
      </c>
      <c r="DR292" s="55" t="s">
        <v>1261</v>
      </c>
      <c r="DS292" s="55">
        <v>33167</v>
      </c>
      <c r="DT292" s="55">
        <v>10000</v>
      </c>
      <c r="DU292" s="55" t="s">
        <v>1249</v>
      </c>
      <c r="DV292" s="55">
        <v>1</v>
      </c>
      <c r="EM292" s="55">
        <v>285</v>
      </c>
      <c r="EN292" s="55" t="s">
        <v>1250</v>
      </c>
      <c r="EO292" s="55" t="s">
        <v>1251</v>
      </c>
      <c r="EP292" s="55" t="s">
        <v>2051</v>
      </c>
      <c r="EQ292" s="55">
        <v>-1</v>
      </c>
      <c r="ER292" s="55">
        <v>-1</v>
      </c>
      <c r="ES292" s="55" t="s">
        <v>1249</v>
      </c>
      <c r="ET292" s="55">
        <v>1.41</v>
      </c>
      <c r="EV292" s="55">
        <v>285</v>
      </c>
      <c r="EW292" s="55" t="s">
        <v>42</v>
      </c>
      <c r="EX292" s="55" t="s">
        <v>1708</v>
      </c>
      <c r="EY292" s="55">
        <v>7</v>
      </c>
      <c r="EZ292" s="55">
        <v>0</v>
      </c>
      <c r="FA292" s="55">
        <v>1994</v>
      </c>
      <c r="FB292" s="55" t="s">
        <v>1361</v>
      </c>
      <c r="FC292" s="55" t="s">
        <v>1249</v>
      </c>
      <c r="FD292" s="55">
        <v>10</v>
      </c>
      <c r="FF292" s="55">
        <v>285</v>
      </c>
      <c r="FG292" s="55" t="s">
        <v>42</v>
      </c>
      <c r="FH292" s="55" t="s">
        <v>1260</v>
      </c>
      <c r="FI292" s="55">
        <v>2</v>
      </c>
      <c r="FJ292" s="55">
        <v>400000</v>
      </c>
      <c r="FK292" s="55" t="s">
        <v>1249</v>
      </c>
      <c r="FL292" s="55">
        <v>0.7</v>
      </c>
      <c r="IW292" s="55">
        <v>285</v>
      </c>
      <c r="IX292" s="13" t="s">
        <v>1250</v>
      </c>
      <c r="IY292" s="13" t="s">
        <v>1390</v>
      </c>
      <c r="IZ292" s="13" t="s">
        <v>1266</v>
      </c>
      <c r="JA292" s="13">
        <v>350</v>
      </c>
      <c r="JW292" s="12">
        <v>285</v>
      </c>
      <c r="JX292" s="12" t="s">
        <v>64</v>
      </c>
      <c r="JY292" s="12" t="s">
        <v>1933</v>
      </c>
    </row>
    <row r="293" ht="14.25" customHeight="1" outlineLevel="1" spans="7:285">
      <c r="G293" s="55">
        <v>286</v>
      </c>
      <c r="H293" s="55" t="s">
        <v>1313</v>
      </c>
      <c r="I293" s="55" t="s">
        <v>1263</v>
      </c>
      <c r="J293" s="55" t="s">
        <v>2277</v>
      </c>
      <c r="K293" s="55" t="s">
        <v>1249</v>
      </c>
      <c r="L293" s="55">
        <v>0.42</v>
      </c>
      <c r="AD293" s="12">
        <v>286</v>
      </c>
      <c r="AE293" s="12" t="s">
        <v>1261</v>
      </c>
      <c r="AF293" s="12" t="s">
        <v>1976</v>
      </c>
      <c r="AG293" s="12" t="s">
        <v>1758</v>
      </c>
      <c r="AH293" s="12" t="s">
        <v>2754</v>
      </c>
      <c r="AX293" s="55">
        <v>286</v>
      </c>
      <c r="AY293" s="55" t="s">
        <v>1359</v>
      </c>
      <c r="AZ293" s="55" t="s">
        <v>1251</v>
      </c>
      <c r="BA293" s="55">
        <v>31</v>
      </c>
      <c r="BB293" s="55">
        <v>31</v>
      </c>
      <c r="BC293" s="55" t="s">
        <v>1249</v>
      </c>
      <c r="BD293" s="55">
        <v>1.05</v>
      </c>
      <c r="DN293" s="55">
        <v>286</v>
      </c>
      <c r="DO293" s="55" t="s">
        <v>1313</v>
      </c>
      <c r="DP293" s="55" t="s">
        <v>1259</v>
      </c>
      <c r="DQ293" s="55" t="s">
        <v>1260</v>
      </c>
      <c r="DR293" s="55" t="s">
        <v>1261</v>
      </c>
      <c r="DS293" s="55">
        <v>33170</v>
      </c>
      <c r="DT293" s="55">
        <v>10000</v>
      </c>
      <c r="DU293" s="55" t="s">
        <v>1249</v>
      </c>
      <c r="DV293" s="55">
        <v>1</v>
      </c>
      <c r="EM293" s="55">
        <v>286</v>
      </c>
      <c r="EN293" s="55" t="s">
        <v>1250</v>
      </c>
      <c r="EO293" s="55" t="s">
        <v>1251</v>
      </c>
      <c r="EP293" s="55" t="s">
        <v>2076</v>
      </c>
      <c r="EQ293" s="55">
        <v>-1</v>
      </c>
      <c r="ER293" s="55">
        <v>-1</v>
      </c>
      <c r="ES293" s="55" t="s">
        <v>1249</v>
      </c>
      <c r="ET293" s="55">
        <v>1.41</v>
      </c>
      <c r="EV293" s="55">
        <v>286</v>
      </c>
      <c r="EW293" s="55" t="s">
        <v>42</v>
      </c>
      <c r="EX293" s="55" t="s">
        <v>1708</v>
      </c>
      <c r="EY293" s="55">
        <v>7</v>
      </c>
      <c r="EZ293" s="55">
        <v>1995</v>
      </c>
      <c r="FA293" s="55">
        <v>2999</v>
      </c>
      <c r="FB293" s="55" t="s">
        <v>1361</v>
      </c>
      <c r="FC293" s="55" t="s">
        <v>1249</v>
      </c>
      <c r="FD293" s="55">
        <v>10</v>
      </c>
      <c r="FF293" s="55">
        <v>286</v>
      </c>
      <c r="FG293" s="55" t="s">
        <v>42</v>
      </c>
      <c r="FH293" s="55" t="s">
        <v>1260</v>
      </c>
      <c r="FI293" s="55">
        <v>2</v>
      </c>
      <c r="FJ293" s="55">
        <v>530000</v>
      </c>
      <c r="FK293" s="55" t="s">
        <v>1249</v>
      </c>
      <c r="FL293" s="55">
        <v>0.7</v>
      </c>
      <c r="IW293" s="55">
        <v>286</v>
      </c>
      <c r="IX293" s="13" t="s">
        <v>1250</v>
      </c>
      <c r="IY293" s="13" t="s">
        <v>1644</v>
      </c>
      <c r="IZ293" s="13" t="s">
        <v>1266</v>
      </c>
      <c r="JA293" s="13">
        <v>300</v>
      </c>
      <c r="JW293" s="12">
        <v>286</v>
      </c>
      <c r="JX293" s="12" t="s">
        <v>64</v>
      </c>
      <c r="JY293" s="12" t="s">
        <v>2216</v>
      </c>
    </row>
    <row r="294" ht="14.25" customHeight="1" outlineLevel="1" spans="7:285">
      <c r="G294" s="55">
        <v>287</v>
      </c>
      <c r="H294" s="55" t="s">
        <v>1313</v>
      </c>
      <c r="I294" s="55" t="s">
        <v>1263</v>
      </c>
      <c r="J294" s="55" t="s">
        <v>2927</v>
      </c>
      <c r="K294" s="55" t="s">
        <v>1249</v>
      </c>
      <c r="L294" s="65">
        <v>0.185</v>
      </c>
      <c r="AD294" s="12">
        <v>287</v>
      </c>
      <c r="AE294" s="12" t="s">
        <v>1261</v>
      </c>
      <c r="AF294" s="12" t="s">
        <v>2147</v>
      </c>
      <c r="AG294" s="12" t="s">
        <v>1758</v>
      </c>
      <c r="AH294" s="12" t="s">
        <v>2754</v>
      </c>
      <c r="AX294" s="55">
        <v>287</v>
      </c>
      <c r="AY294" s="55" t="s">
        <v>1359</v>
      </c>
      <c r="AZ294" s="55" t="s">
        <v>1251</v>
      </c>
      <c r="BA294" s="55">
        <v>32</v>
      </c>
      <c r="BB294" s="55">
        <v>32</v>
      </c>
      <c r="BC294" s="55" t="s">
        <v>1249</v>
      </c>
      <c r="BD294" s="55">
        <v>1.05</v>
      </c>
      <c r="DN294" s="55">
        <v>287</v>
      </c>
      <c r="DO294" s="55" t="s">
        <v>1313</v>
      </c>
      <c r="DP294" s="55" t="s">
        <v>1259</v>
      </c>
      <c r="DQ294" s="55" t="s">
        <v>1260</v>
      </c>
      <c r="DR294" s="55" t="s">
        <v>1261</v>
      </c>
      <c r="DS294" s="55">
        <v>33172</v>
      </c>
      <c r="DT294" s="55">
        <v>10000</v>
      </c>
      <c r="DU294" s="55" t="s">
        <v>1249</v>
      </c>
      <c r="DV294" s="55">
        <v>1</v>
      </c>
      <c r="EM294" s="55">
        <v>287</v>
      </c>
      <c r="EN294" s="55" t="s">
        <v>1250</v>
      </c>
      <c r="EO294" s="55" t="s">
        <v>1251</v>
      </c>
      <c r="EP294" s="55" t="s">
        <v>2093</v>
      </c>
      <c r="EQ294" s="55">
        <v>-1</v>
      </c>
      <c r="ER294" s="55">
        <v>-1</v>
      </c>
      <c r="ES294" s="55" t="s">
        <v>1249</v>
      </c>
      <c r="ET294" s="55">
        <v>1.41</v>
      </c>
      <c r="EV294" s="55">
        <v>287</v>
      </c>
      <c r="EW294" s="55" t="s">
        <v>42</v>
      </c>
      <c r="EX294" s="55" t="s">
        <v>1708</v>
      </c>
      <c r="EY294" s="55">
        <v>8</v>
      </c>
      <c r="EZ294" s="55">
        <v>0</v>
      </c>
      <c r="FA294" s="55">
        <v>1994</v>
      </c>
      <c r="FB294" s="55" t="s">
        <v>1361</v>
      </c>
      <c r="FC294" s="55" t="s">
        <v>1249</v>
      </c>
      <c r="FD294" s="55">
        <v>10</v>
      </c>
      <c r="FF294" s="55">
        <v>287</v>
      </c>
      <c r="FG294" s="55" t="s">
        <v>42</v>
      </c>
      <c r="FH294" s="55" t="s">
        <v>1260</v>
      </c>
      <c r="FI294" s="55">
        <v>2</v>
      </c>
      <c r="FJ294" s="55">
        <v>540000</v>
      </c>
      <c r="FK294" s="55" t="s">
        <v>1249</v>
      </c>
      <c r="FL294" s="55">
        <v>0.7</v>
      </c>
      <c r="IW294" s="55">
        <v>287</v>
      </c>
      <c r="IX294" s="13" t="s">
        <v>1250</v>
      </c>
      <c r="IY294" s="13" t="s">
        <v>1644</v>
      </c>
      <c r="IZ294" s="13" t="s">
        <v>1314</v>
      </c>
      <c r="JA294" s="13">
        <v>300</v>
      </c>
      <c r="JW294" s="12">
        <v>287</v>
      </c>
      <c r="JX294" s="12" t="s">
        <v>64</v>
      </c>
      <c r="JY294" s="12" t="s">
        <v>2450</v>
      </c>
    </row>
    <row r="295" ht="14.25" customHeight="1" outlineLevel="1" spans="7:285">
      <c r="G295" s="55">
        <v>288</v>
      </c>
      <c r="H295" s="55" t="s">
        <v>1313</v>
      </c>
      <c r="I295" s="55" t="s">
        <v>2272</v>
      </c>
      <c r="J295" s="55" t="s">
        <v>3038</v>
      </c>
      <c r="K295" s="55" t="s">
        <v>1249</v>
      </c>
      <c r="L295" s="65">
        <v>0.3675</v>
      </c>
      <c r="AD295" s="12">
        <v>288</v>
      </c>
      <c r="AE295" s="12" t="s">
        <v>1261</v>
      </c>
      <c r="AF295" s="12" t="s">
        <v>2288</v>
      </c>
      <c r="AG295" s="12" t="s">
        <v>1758</v>
      </c>
      <c r="AH295" s="12" t="s">
        <v>2754</v>
      </c>
      <c r="AX295" s="55">
        <v>288</v>
      </c>
      <c r="AY295" s="55" t="s">
        <v>1359</v>
      </c>
      <c r="AZ295" s="55" t="s">
        <v>1251</v>
      </c>
      <c r="BA295" s="55">
        <v>33</v>
      </c>
      <c r="BB295" s="55">
        <v>33</v>
      </c>
      <c r="BC295" s="55" t="s">
        <v>1249</v>
      </c>
      <c r="BD295" s="55">
        <v>1.05</v>
      </c>
      <c r="DN295" s="55">
        <v>288</v>
      </c>
      <c r="DO295" s="55" t="s">
        <v>1313</v>
      </c>
      <c r="DP295" s="55" t="s">
        <v>1259</v>
      </c>
      <c r="DQ295" s="55" t="s">
        <v>1260</v>
      </c>
      <c r="DR295" s="55" t="s">
        <v>1261</v>
      </c>
      <c r="DS295" s="55">
        <v>33173</v>
      </c>
      <c r="DT295" s="55">
        <v>10000</v>
      </c>
      <c r="DU295" s="55" t="s">
        <v>1249</v>
      </c>
      <c r="DV295" s="55">
        <v>1</v>
      </c>
      <c r="EM295" s="55">
        <v>288</v>
      </c>
      <c r="EN295" s="55" t="s">
        <v>1250</v>
      </c>
      <c r="EO295" s="55" t="s">
        <v>1251</v>
      </c>
      <c r="EP295" s="55" t="s">
        <v>2116</v>
      </c>
      <c r="EQ295" s="55">
        <v>-1</v>
      </c>
      <c r="ER295" s="55">
        <v>-1</v>
      </c>
      <c r="ES295" s="55" t="s">
        <v>1249</v>
      </c>
      <c r="ET295" s="55">
        <v>1.41</v>
      </c>
      <c r="EV295" s="55">
        <v>288</v>
      </c>
      <c r="EW295" s="55" t="s">
        <v>42</v>
      </c>
      <c r="EX295" s="55" t="s">
        <v>1708</v>
      </c>
      <c r="EY295" s="55">
        <v>8</v>
      </c>
      <c r="EZ295" s="55">
        <v>1995</v>
      </c>
      <c r="FA295" s="55">
        <v>2999</v>
      </c>
      <c r="FB295" s="55" t="s">
        <v>1361</v>
      </c>
      <c r="FC295" s="55" t="s">
        <v>1249</v>
      </c>
      <c r="FD295" s="55">
        <v>10</v>
      </c>
      <c r="FF295" s="55">
        <v>288</v>
      </c>
      <c r="FG295" s="55" t="s">
        <v>42</v>
      </c>
      <c r="FH295" s="55" t="s">
        <v>1260</v>
      </c>
      <c r="FI295" s="55">
        <v>3</v>
      </c>
      <c r="FJ295" s="55">
        <v>0</v>
      </c>
      <c r="FK295" s="55" t="s">
        <v>1249</v>
      </c>
      <c r="FL295" s="55">
        <v>1.35</v>
      </c>
      <c r="IW295" s="55">
        <v>288</v>
      </c>
      <c r="IX295" s="13" t="s">
        <v>1250</v>
      </c>
      <c r="IY295" s="13" t="s">
        <v>1644</v>
      </c>
      <c r="IZ295" s="13" t="s">
        <v>1362</v>
      </c>
      <c r="JA295" s="13">
        <v>300</v>
      </c>
      <c r="JW295" s="12">
        <v>288</v>
      </c>
      <c r="JX295" s="12" t="s">
        <v>64</v>
      </c>
      <c r="JY295" s="12" t="s">
        <v>2469</v>
      </c>
    </row>
    <row r="296" ht="14.25" customHeight="1" outlineLevel="1" spans="7:285">
      <c r="G296" s="55">
        <v>289</v>
      </c>
      <c r="H296" s="55" t="s">
        <v>1313</v>
      </c>
      <c r="I296" s="55" t="s">
        <v>2055</v>
      </c>
      <c r="J296" s="55" t="s">
        <v>3040</v>
      </c>
      <c r="K296" s="55" t="s">
        <v>1249</v>
      </c>
      <c r="L296" s="65">
        <v>0.525</v>
      </c>
      <c r="AD296" s="12">
        <v>289</v>
      </c>
      <c r="AE296" s="12" t="s">
        <v>1261</v>
      </c>
      <c r="AF296" s="12" t="s">
        <v>2425</v>
      </c>
      <c r="AG296" s="12" t="s">
        <v>1758</v>
      </c>
      <c r="AH296" s="12" t="s">
        <v>2754</v>
      </c>
      <c r="AX296" s="55">
        <v>289</v>
      </c>
      <c r="AY296" s="55" t="s">
        <v>1359</v>
      </c>
      <c r="AZ296" s="55" t="s">
        <v>1251</v>
      </c>
      <c r="BA296" s="55">
        <v>34</v>
      </c>
      <c r="BB296" s="55">
        <v>34</v>
      </c>
      <c r="BC296" s="55" t="s">
        <v>1249</v>
      </c>
      <c r="BD296" s="55">
        <v>1.05</v>
      </c>
      <c r="DN296" s="55">
        <v>289</v>
      </c>
      <c r="DO296" s="55" t="s">
        <v>1313</v>
      </c>
      <c r="DP296" s="55" t="s">
        <v>1259</v>
      </c>
      <c r="DQ296" s="55" t="s">
        <v>1260</v>
      </c>
      <c r="DR296" s="55" t="s">
        <v>1261</v>
      </c>
      <c r="DS296" s="55">
        <v>33175</v>
      </c>
      <c r="DT296" s="55">
        <v>10000</v>
      </c>
      <c r="DU296" s="55" t="s">
        <v>1249</v>
      </c>
      <c r="DV296" s="55">
        <v>1</v>
      </c>
      <c r="EM296" s="55">
        <v>289</v>
      </c>
      <c r="EN296" s="55" t="s">
        <v>1250</v>
      </c>
      <c r="EO296" s="55" t="s">
        <v>1251</v>
      </c>
      <c r="EP296" s="55" t="s">
        <v>2161</v>
      </c>
      <c r="EQ296" s="55">
        <v>-1</v>
      </c>
      <c r="ER296" s="55">
        <v>-1</v>
      </c>
      <c r="ES296" s="55" t="s">
        <v>1249</v>
      </c>
      <c r="ET296" s="55">
        <v>1.41</v>
      </c>
      <c r="EV296" s="55">
        <v>289</v>
      </c>
      <c r="EW296" s="55" t="s">
        <v>42</v>
      </c>
      <c r="EX296" s="55" t="s">
        <v>1708</v>
      </c>
      <c r="EY296" s="55">
        <v>9</v>
      </c>
      <c r="EZ296" s="55">
        <v>0</v>
      </c>
      <c r="FA296" s="55">
        <v>1994</v>
      </c>
      <c r="FB296" s="55" t="s">
        <v>1361</v>
      </c>
      <c r="FC296" s="55" t="s">
        <v>1249</v>
      </c>
      <c r="FD296" s="55">
        <v>10</v>
      </c>
      <c r="FF296" s="55">
        <v>289</v>
      </c>
      <c r="FG296" s="55" t="s">
        <v>42</v>
      </c>
      <c r="FH296" s="55" t="s">
        <v>1260</v>
      </c>
      <c r="FI296" s="55">
        <v>3</v>
      </c>
      <c r="FJ296" s="55">
        <v>1000</v>
      </c>
      <c r="FK296" s="55" t="s">
        <v>1249</v>
      </c>
      <c r="FL296" s="55">
        <v>1.2</v>
      </c>
      <c r="IW296" s="55">
        <v>289</v>
      </c>
      <c r="IX296" s="13" t="s">
        <v>1250</v>
      </c>
      <c r="IY296" s="13" t="s">
        <v>1644</v>
      </c>
      <c r="IZ296" s="13" t="s">
        <v>1407</v>
      </c>
      <c r="JA296" s="13">
        <v>300</v>
      </c>
      <c r="JW296" s="12">
        <v>289</v>
      </c>
      <c r="JX296" s="12" t="s">
        <v>64</v>
      </c>
      <c r="JY296" s="12" t="s">
        <v>2484</v>
      </c>
    </row>
    <row r="297" ht="14.25" customHeight="1" outlineLevel="1" spans="7:285">
      <c r="G297" s="55">
        <v>290</v>
      </c>
      <c r="H297" s="55" t="s">
        <v>1313</v>
      </c>
      <c r="I297" s="55" t="s">
        <v>2055</v>
      </c>
      <c r="J297" s="55" t="s">
        <v>2894</v>
      </c>
      <c r="K297" s="55" t="s">
        <v>1249</v>
      </c>
      <c r="L297" s="65">
        <v>0.4725</v>
      </c>
      <c r="AD297" s="12">
        <v>290</v>
      </c>
      <c r="AE297" s="12" t="s">
        <v>1261</v>
      </c>
      <c r="AF297" s="12" t="s">
        <v>2498</v>
      </c>
      <c r="AG297" s="12" t="s">
        <v>1758</v>
      </c>
      <c r="AH297" s="12" t="s">
        <v>2754</v>
      </c>
      <c r="AX297" s="55">
        <v>290</v>
      </c>
      <c r="AY297" s="55" t="s">
        <v>1359</v>
      </c>
      <c r="AZ297" s="55" t="s">
        <v>1251</v>
      </c>
      <c r="BA297" s="55">
        <v>35</v>
      </c>
      <c r="BB297" s="55">
        <v>35</v>
      </c>
      <c r="BC297" s="55" t="s">
        <v>1249</v>
      </c>
      <c r="BD297" s="55">
        <v>1.05</v>
      </c>
      <c r="DN297" s="55">
        <v>290</v>
      </c>
      <c r="DO297" s="55" t="s">
        <v>1313</v>
      </c>
      <c r="DP297" s="55" t="s">
        <v>1259</v>
      </c>
      <c r="DQ297" s="55" t="s">
        <v>1260</v>
      </c>
      <c r="DR297" s="55" t="s">
        <v>1261</v>
      </c>
      <c r="DS297" s="55">
        <v>33176</v>
      </c>
      <c r="DT297" s="55">
        <v>10000</v>
      </c>
      <c r="DU297" s="55" t="s">
        <v>1249</v>
      </c>
      <c r="DV297" s="55">
        <v>1</v>
      </c>
      <c r="EM297" s="55">
        <v>290</v>
      </c>
      <c r="EN297" s="55" t="s">
        <v>3242</v>
      </c>
      <c r="EO297" s="55" t="s">
        <v>1251</v>
      </c>
      <c r="EP297" s="55">
        <v>2</v>
      </c>
      <c r="EQ297" s="55">
        <v>-1</v>
      </c>
      <c r="ER297" s="55">
        <v>-1</v>
      </c>
      <c r="ES297" s="55" t="s">
        <v>1258</v>
      </c>
      <c r="ET297" s="55">
        <v>1.42</v>
      </c>
      <c r="EV297" s="55">
        <v>290</v>
      </c>
      <c r="EW297" s="55" t="s">
        <v>42</v>
      </c>
      <c r="EX297" s="55" t="s">
        <v>1708</v>
      </c>
      <c r="EY297" s="55">
        <v>9</v>
      </c>
      <c r="EZ297" s="55">
        <v>1995</v>
      </c>
      <c r="FA297" s="55">
        <v>2999</v>
      </c>
      <c r="FB297" s="55" t="s">
        <v>1361</v>
      </c>
      <c r="FC297" s="55" t="s">
        <v>1249</v>
      </c>
      <c r="FD297" s="55">
        <v>10</v>
      </c>
      <c r="FF297" s="55">
        <v>290</v>
      </c>
      <c r="FG297" s="55" t="s">
        <v>42</v>
      </c>
      <c r="FH297" s="55" t="s">
        <v>1260</v>
      </c>
      <c r="FI297" s="55">
        <v>3</v>
      </c>
      <c r="FJ297" s="55">
        <v>2500</v>
      </c>
      <c r="FK297" s="55" t="s">
        <v>1249</v>
      </c>
      <c r="FL297" s="55">
        <v>1.1</v>
      </c>
      <c r="IW297" s="55">
        <v>290</v>
      </c>
      <c r="IX297" s="13" t="s">
        <v>1250</v>
      </c>
      <c r="IY297" s="13" t="s">
        <v>1644</v>
      </c>
      <c r="IZ297" s="13" t="s">
        <v>1447</v>
      </c>
      <c r="JA297" s="13">
        <v>300</v>
      </c>
      <c r="JW297" s="12">
        <v>290</v>
      </c>
      <c r="JX297" s="12" t="s">
        <v>64</v>
      </c>
      <c r="JY297" s="12" t="s">
        <v>2499</v>
      </c>
    </row>
    <row r="298" ht="14.25" customHeight="1" outlineLevel="1" spans="7:285">
      <c r="G298" s="55">
        <v>291</v>
      </c>
      <c r="H298" s="55" t="s">
        <v>1313</v>
      </c>
      <c r="I298" s="55" t="s">
        <v>1708</v>
      </c>
      <c r="J298" s="55" t="s">
        <v>2982</v>
      </c>
      <c r="K298" s="55" t="s">
        <v>1249</v>
      </c>
      <c r="L298" s="55">
        <v>0.32</v>
      </c>
      <c r="AD298" s="12">
        <v>291</v>
      </c>
      <c r="AE298" s="12" t="s">
        <v>1261</v>
      </c>
      <c r="AF298" s="12" t="s">
        <v>2664</v>
      </c>
      <c r="AG298" s="12" t="s">
        <v>1758</v>
      </c>
      <c r="AH298" s="12" t="s">
        <v>2754</v>
      </c>
      <c r="AX298" s="55">
        <v>291</v>
      </c>
      <c r="AY298" s="55" t="s">
        <v>1359</v>
      </c>
      <c r="AZ298" s="55" t="s">
        <v>1251</v>
      </c>
      <c r="BA298" s="55">
        <v>36</v>
      </c>
      <c r="BB298" s="55">
        <v>36</v>
      </c>
      <c r="BC298" s="55" t="s">
        <v>1249</v>
      </c>
      <c r="BD298" s="55">
        <v>1.1</v>
      </c>
      <c r="DN298" s="55">
        <v>291</v>
      </c>
      <c r="DO298" s="55" t="s">
        <v>1313</v>
      </c>
      <c r="DP298" s="55" t="s">
        <v>1259</v>
      </c>
      <c r="DQ298" s="55" t="s">
        <v>1260</v>
      </c>
      <c r="DR298" s="55" t="s">
        <v>1261</v>
      </c>
      <c r="DS298" s="55">
        <v>33182</v>
      </c>
      <c r="DT298" s="55">
        <v>10000</v>
      </c>
      <c r="DU298" s="55" t="s">
        <v>1249</v>
      </c>
      <c r="DV298" s="55">
        <v>1</v>
      </c>
      <c r="EM298" s="55">
        <v>291</v>
      </c>
      <c r="EN298" s="55" t="s">
        <v>3242</v>
      </c>
      <c r="EO298" s="55" t="s">
        <v>1251</v>
      </c>
      <c r="EP298" s="55">
        <v>3</v>
      </c>
      <c r="EQ298" s="55">
        <v>-1</v>
      </c>
      <c r="ER298" s="55">
        <v>-1</v>
      </c>
      <c r="ES298" s="55" t="s">
        <v>1258</v>
      </c>
      <c r="ET298" s="55">
        <v>1.41</v>
      </c>
      <c r="EV298" s="55">
        <v>291</v>
      </c>
      <c r="EW298" s="55" t="s">
        <v>42</v>
      </c>
      <c r="EX298" s="55" t="s">
        <v>2278</v>
      </c>
      <c r="EY298" s="55">
        <v>1</v>
      </c>
      <c r="EZ298" s="55">
        <v>0</v>
      </c>
      <c r="FA298" s="55">
        <v>1994</v>
      </c>
      <c r="FB298" s="55" t="s">
        <v>1262</v>
      </c>
      <c r="FC298" s="55" t="s">
        <v>1249</v>
      </c>
      <c r="FD298" s="55">
        <v>0</v>
      </c>
      <c r="FF298" s="55">
        <v>291</v>
      </c>
      <c r="FG298" s="55" t="s">
        <v>42</v>
      </c>
      <c r="FH298" s="55" t="s">
        <v>1260</v>
      </c>
      <c r="FI298" s="55">
        <v>3</v>
      </c>
      <c r="FJ298" s="55">
        <v>5000</v>
      </c>
      <c r="FK298" s="55" t="s">
        <v>1249</v>
      </c>
      <c r="FL298" s="55">
        <v>0.85</v>
      </c>
      <c r="IW298" s="55">
        <v>291</v>
      </c>
      <c r="IX298" s="13" t="s">
        <v>1250</v>
      </c>
      <c r="IY298" s="13" t="s">
        <v>1644</v>
      </c>
      <c r="IZ298" s="13" t="s">
        <v>1487</v>
      </c>
      <c r="JA298" s="13">
        <v>300</v>
      </c>
      <c r="JW298" s="12">
        <v>291</v>
      </c>
      <c r="JX298" s="12" t="s">
        <v>64</v>
      </c>
      <c r="JY298" s="12" t="s">
        <v>2513</v>
      </c>
    </row>
    <row r="299" ht="14.25" customHeight="1" outlineLevel="1" spans="7:285">
      <c r="G299" s="55">
        <v>292</v>
      </c>
      <c r="H299" s="55" t="s">
        <v>1313</v>
      </c>
      <c r="I299" s="55" t="s">
        <v>1708</v>
      </c>
      <c r="J299" s="55" t="s">
        <v>2078</v>
      </c>
      <c r="K299" s="55" t="s">
        <v>1249</v>
      </c>
      <c r="L299" s="55">
        <v>0.32</v>
      </c>
      <c r="AD299" s="12">
        <v>292</v>
      </c>
      <c r="AE299" s="12" t="s">
        <v>1261</v>
      </c>
      <c r="AF299" s="12" t="s">
        <v>2757</v>
      </c>
      <c r="AG299" s="12" t="s">
        <v>1758</v>
      </c>
      <c r="AH299" s="12" t="s">
        <v>2754</v>
      </c>
      <c r="AX299" s="55">
        <v>292</v>
      </c>
      <c r="AY299" s="55" t="s">
        <v>1359</v>
      </c>
      <c r="AZ299" s="55" t="s">
        <v>1251</v>
      </c>
      <c r="BA299" s="55">
        <v>37</v>
      </c>
      <c r="BB299" s="55">
        <v>37</v>
      </c>
      <c r="BC299" s="55" t="s">
        <v>1249</v>
      </c>
      <c r="BD299" s="55">
        <v>1.1</v>
      </c>
      <c r="DN299" s="55">
        <v>292</v>
      </c>
      <c r="DO299" s="55" t="s">
        <v>1313</v>
      </c>
      <c r="DP299" s="55" t="s">
        <v>1259</v>
      </c>
      <c r="DQ299" s="55" t="s">
        <v>1260</v>
      </c>
      <c r="DR299" s="55" t="s">
        <v>1261</v>
      </c>
      <c r="DS299" s="55">
        <v>33183</v>
      </c>
      <c r="DT299" s="55">
        <v>10000</v>
      </c>
      <c r="DU299" s="55" t="s">
        <v>1249</v>
      </c>
      <c r="DV299" s="55">
        <v>1</v>
      </c>
      <c r="EM299" s="55">
        <v>292</v>
      </c>
      <c r="EN299" s="55" t="s">
        <v>3242</v>
      </c>
      <c r="EO299" s="55" t="s">
        <v>1251</v>
      </c>
      <c r="EP299" s="55">
        <v>4</v>
      </c>
      <c r="EQ299" s="55">
        <v>-1</v>
      </c>
      <c r="ER299" s="55">
        <v>-1</v>
      </c>
      <c r="ES299" s="55" t="s">
        <v>1258</v>
      </c>
      <c r="ET299" s="55">
        <v>1.41</v>
      </c>
      <c r="EV299" s="55">
        <v>292</v>
      </c>
      <c r="EW299" s="55" t="s">
        <v>42</v>
      </c>
      <c r="EX299" s="55" t="s">
        <v>2278</v>
      </c>
      <c r="EY299" s="55">
        <v>1</v>
      </c>
      <c r="EZ299" s="55">
        <v>1995</v>
      </c>
      <c r="FA299" s="55">
        <v>2999</v>
      </c>
      <c r="FB299" s="55" t="s">
        <v>1262</v>
      </c>
      <c r="FC299" s="55" t="s">
        <v>1249</v>
      </c>
      <c r="FD299" s="55">
        <v>0</v>
      </c>
      <c r="FF299" s="55">
        <v>292</v>
      </c>
      <c r="FG299" s="55" t="s">
        <v>42</v>
      </c>
      <c r="FH299" s="55" t="s">
        <v>1260</v>
      </c>
      <c r="FI299" s="55">
        <v>3</v>
      </c>
      <c r="FJ299" s="55">
        <v>10000</v>
      </c>
      <c r="FK299" s="55" t="s">
        <v>1249</v>
      </c>
      <c r="FL299" s="55">
        <v>0.65</v>
      </c>
      <c r="IW299" s="55">
        <v>292</v>
      </c>
      <c r="IX299" s="13" t="s">
        <v>1250</v>
      </c>
      <c r="IY299" s="13" t="s">
        <v>1644</v>
      </c>
      <c r="IZ299" s="13" t="s">
        <v>1529</v>
      </c>
      <c r="JA299" s="13">
        <v>300</v>
      </c>
      <c r="JW299" s="12">
        <v>292</v>
      </c>
      <c r="JX299" s="12" t="s">
        <v>64</v>
      </c>
      <c r="JY299" s="12" t="s">
        <v>2268</v>
      </c>
    </row>
    <row r="300" ht="14.25" customHeight="1" outlineLevel="1" spans="7:285">
      <c r="G300" s="55">
        <v>293</v>
      </c>
      <c r="H300" s="55" t="s">
        <v>1313</v>
      </c>
      <c r="I300" s="55" t="s">
        <v>1708</v>
      </c>
      <c r="J300" s="55" t="s">
        <v>2660</v>
      </c>
      <c r="K300" s="55" t="s">
        <v>1249</v>
      </c>
      <c r="L300" s="55">
        <v>0.32</v>
      </c>
      <c r="AD300" s="12">
        <v>293</v>
      </c>
      <c r="AE300" s="12" t="s">
        <v>1261</v>
      </c>
      <c r="AF300" s="12" t="s">
        <v>2826</v>
      </c>
      <c r="AG300" s="12" t="s">
        <v>1758</v>
      </c>
      <c r="AH300" s="12" t="s">
        <v>2754</v>
      </c>
      <c r="AX300" s="55">
        <v>293</v>
      </c>
      <c r="AY300" s="55" t="s">
        <v>1359</v>
      </c>
      <c r="AZ300" s="55" t="s">
        <v>1251</v>
      </c>
      <c r="BA300" s="55">
        <v>38</v>
      </c>
      <c r="BB300" s="55">
        <v>38</v>
      </c>
      <c r="BC300" s="55" t="s">
        <v>1249</v>
      </c>
      <c r="BD300" s="55">
        <v>1.1</v>
      </c>
      <c r="DN300" s="55">
        <v>293</v>
      </c>
      <c r="DO300" s="55" t="s">
        <v>1313</v>
      </c>
      <c r="DP300" s="55" t="s">
        <v>1259</v>
      </c>
      <c r="DQ300" s="55" t="s">
        <v>1260</v>
      </c>
      <c r="DR300" s="55" t="s">
        <v>1261</v>
      </c>
      <c r="DS300" s="55">
        <v>33184</v>
      </c>
      <c r="DT300" s="55">
        <v>10000</v>
      </c>
      <c r="DU300" s="55" t="s">
        <v>1249</v>
      </c>
      <c r="DV300" s="55">
        <v>1</v>
      </c>
      <c r="EM300" s="55">
        <v>293</v>
      </c>
      <c r="EN300" s="55" t="s">
        <v>3242</v>
      </c>
      <c r="EO300" s="55" t="s">
        <v>1251</v>
      </c>
      <c r="EP300" s="55" t="s">
        <v>2031</v>
      </c>
      <c r="EQ300" s="55">
        <v>-1</v>
      </c>
      <c r="ER300" s="55">
        <v>-1</v>
      </c>
      <c r="ES300" s="55" t="s">
        <v>1258</v>
      </c>
      <c r="ET300" s="55">
        <v>1.41</v>
      </c>
      <c r="EV300" s="55">
        <v>293</v>
      </c>
      <c r="EW300" s="55" t="s">
        <v>42</v>
      </c>
      <c r="EX300" s="55" t="s">
        <v>1995</v>
      </c>
      <c r="EY300" s="55">
        <v>1</v>
      </c>
      <c r="EZ300" s="55">
        <v>0</v>
      </c>
      <c r="FA300" s="55">
        <v>1994</v>
      </c>
      <c r="FB300" s="55" t="s">
        <v>1361</v>
      </c>
      <c r="FC300" s="55" t="s">
        <v>1249</v>
      </c>
      <c r="FD300" s="55">
        <v>2.5</v>
      </c>
      <c r="FF300" s="55">
        <v>293</v>
      </c>
      <c r="FG300" s="55" t="s">
        <v>42</v>
      </c>
      <c r="FH300" s="55" t="s">
        <v>1260</v>
      </c>
      <c r="FI300" s="55">
        <v>3</v>
      </c>
      <c r="FJ300" s="55">
        <v>25000</v>
      </c>
      <c r="FK300" s="55" t="s">
        <v>1249</v>
      </c>
      <c r="FL300" s="55">
        <v>0.65</v>
      </c>
      <c r="IW300" s="55">
        <v>293</v>
      </c>
      <c r="IX300" s="13" t="s">
        <v>1250</v>
      </c>
      <c r="IY300" s="13" t="s">
        <v>1644</v>
      </c>
      <c r="IZ300" s="13" t="s">
        <v>1567</v>
      </c>
      <c r="JA300" s="13">
        <v>300</v>
      </c>
      <c r="JW300" s="12">
        <v>293</v>
      </c>
      <c r="JX300" s="12" t="s">
        <v>64</v>
      </c>
      <c r="JY300" s="12" t="s">
        <v>2546</v>
      </c>
    </row>
    <row r="301" ht="14.25" customHeight="1" outlineLevel="1" spans="7:285">
      <c r="G301" s="55">
        <v>294</v>
      </c>
      <c r="H301" s="55" t="s">
        <v>1313</v>
      </c>
      <c r="I301" s="55" t="s">
        <v>1708</v>
      </c>
      <c r="J301" s="55" t="s">
        <v>2054</v>
      </c>
      <c r="K301" s="55" t="s">
        <v>1249</v>
      </c>
      <c r="L301" s="55">
        <v>0.32</v>
      </c>
      <c r="AD301" s="12">
        <v>294</v>
      </c>
      <c r="AE301" s="12" t="s">
        <v>3243</v>
      </c>
      <c r="AF301" s="12" t="s">
        <v>1587</v>
      </c>
      <c r="AG301" s="12" t="s">
        <v>1394</v>
      </c>
      <c r="AH301" s="12" t="s">
        <v>2781</v>
      </c>
      <c r="AX301" s="55">
        <v>294</v>
      </c>
      <c r="AY301" s="55" t="s">
        <v>1359</v>
      </c>
      <c r="AZ301" s="55" t="s">
        <v>1251</v>
      </c>
      <c r="BA301" s="55">
        <v>39</v>
      </c>
      <c r="BB301" s="55">
        <v>39</v>
      </c>
      <c r="BC301" s="55" t="s">
        <v>1249</v>
      </c>
      <c r="BD301" s="55">
        <v>1.1</v>
      </c>
      <c r="DN301" s="55">
        <v>294</v>
      </c>
      <c r="DO301" s="55" t="s">
        <v>1313</v>
      </c>
      <c r="DP301" s="55" t="s">
        <v>1259</v>
      </c>
      <c r="DQ301" s="55" t="s">
        <v>1260</v>
      </c>
      <c r="DR301" s="55" t="s">
        <v>1261</v>
      </c>
      <c r="DS301" s="55">
        <v>33186</v>
      </c>
      <c r="DT301" s="55">
        <v>10000</v>
      </c>
      <c r="DU301" s="55" t="s">
        <v>1249</v>
      </c>
      <c r="DV301" s="55">
        <v>1</v>
      </c>
      <c r="EM301" s="55">
        <v>294</v>
      </c>
      <c r="EN301" s="55" t="s">
        <v>3242</v>
      </c>
      <c r="EO301" s="55" t="s">
        <v>1251</v>
      </c>
      <c r="EP301" s="55" t="s">
        <v>2051</v>
      </c>
      <c r="EQ301" s="55">
        <v>-1</v>
      </c>
      <c r="ER301" s="55">
        <v>-1</v>
      </c>
      <c r="ES301" s="55" t="s">
        <v>1258</v>
      </c>
      <c r="ET301" s="55">
        <v>1.41</v>
      </c>
      <c r="EV301" s="55">
        <v>294</v>
      </c>
      <c r="EW301" s="55" t="s">
        <v>42</v>
      </c>
      <c r="EX301" s="55" t="s">
        <v>1995</v>
      </c>
      <c r="EY301" s="55">
        <v>1</v>
      </c>
      <c r="EZ301" s="55">
        <v>1995</v>
      </c>
      <c r="FA301" s="55">
        <v>2999</v>
      </c>
      <c r="FB301" s="55" t="s">
        <v>1361</v>
      </c>
      <c r="FC301" s="55" t="s">
        <v>1249</v>
      </c>
      <c r="FD301" s="55">
        <v>2.5</v>
      </c>
      <c r="FF301" s="55">
        <v>294</v>
      </c>
      <c r="FG301" s="55" t="s">
        <v>42</v>
      </c>
      <c r="FH301" s="55" t="s">
        <v>1260</v>
      </c>
      <c r="FI301" s="55">
        <v>3</v>
      </c>
      <c r="FJ301" s="55">
        <v>50000</v>
      </c>
      <c r="FK301" s="55" t="s">
        <v>1249</v>
      </c>
      <c r="FL301" s="55">
        <v>0.55</v>
      </c>
      <c r="IW301" s="55">
        <v>294</v>
      </c>
      <c r="IX301" s="13" t="s">
        <v>1250</v>
      </c>
      <c r="IY301" s="13" t="s">
        <v>1644</v>
      </c>
      <c r="IZ301" s="13" t="s">
        <v>1870</v>
      </c>
      <c r="JA301" s="13">
        <v>300</v>
      </c>
      <c r="JW301" s="12">
        <v>294</v>
      </c>
      <c r="JX301" s="12" t="s">
        <v>64</v>
      </c>
      <c r="JY301" s="12" t="s">
        <v>2554</v>
      </c>
    </row>
    <row r="302" ht="14.25" customHeight="1" outlineLevel="1" spans="7:285">
      <c r="G302" s="55">
        <v>295</v>
      </c>
      <c r="H302" s="55" t="s">
        <v>1313</v>
      </c>
      <c r="I302" s="55" t="s">
        <v>1708</v>
      </c>
      <c r="J302" s="55" t="s">
        <v>2647</v>
      </c>
      <c r="K302" s="55" t="s">
        <v>1249</v>
      </c>
      <c r="L302" s="55">
        <v>0.32</v>
      </c>
      <c r="AD302" s="12">
        <v>295</v>
      </c>
      <c r="AE302" s="12" t="s">
        <v>3244</v>
      </c>
      <c r="AF302" s="12" t="s">
        <v>1587</v>
      </c>
      <c r="AG302" s="12" t="s">
        <v>1394</v>
      </c>
      <c r="AH302" s="12" t="s">
        <v>2225</v>
      </c>
      <c r="AX302" s="55">
        <v>295</v>
      </c>
      <c r="AY302" s="55" t="s">
        <v>1359</v>
      </c>
      <c r="AZ302" s="55" t="s">
        <v>1251</v>
      </c>
      <c r="BA302" s="55">
        <v>40</v>
      </c>
      <c r="BB302" s="55">
        <v>40</v>
      </c>
      <c r="BC302" s="55" t="s">
        <v>1249</v>
      </c>
      <c r="BD302" s="55">
        <v>1.1</v>
      </c>
      <c r="DN302" s="55">
        <v>295</v>
      </c>
      <c r="DO302" s="55" t="s">
        <v>1313</v>
      </c>
      <c r="DP302" s="55" t="s">
        <v>1259</v>
      </c>
      <c r="DQ302" s="55" t="s">
        <v>1260</v>
      </c>
      <c r="DR302" s="55" t="s">
        <v>1261</v>
      </c>
      <c r="DS302" s="55">
        <v>33187</v>
      </c>
      <c r="DT302" s="55">
        <v>10000</v>
      </c>
      <c r="DU302" s="55" t="s">
        <v>1249</v>
      </c>
      <c r="DV302" s="55">
        <v>1</v>
      </c>
      <c r="EM302" s="55">
        <v>295</v>
      </c>
      <c r="EN302" s="55" t="s">
        <v>3242</v>
      </c>
      <c r="EO302" s="55" t="s">
        <v>1251</v>
      </c>
      <c r="EP302" s="55" t="s">
        <v>2076</v>
      </c>
      <c r="EQ302" s="55">
        <v>-1</v>
      </c>
      <c r="ER302" s="55">
        <v>-1</v>
      </c>
      <c r="ES302" s="55" t="s">
        <v>1258</v>
      </c>
      <c r="ET302" s="55">
        <v>1.41</v>
      </c>
      <c r="EV302" s="55">
        <v>295</v>
      </c>
      <c r="EW302" s="55" t="s">
        <v>42</v>
      </c>
      <c r="EX302" s="55" t="s">
        <v>1995</v>
      </c>
      <c r="EY302" s="55">
        <v>2</v>
      </c>
      <c r="EZ302" s="55">
        <v>0</v>
      </c>
      <c r="FA302" s="55">
        <v>1994</v>
      </c>
      <c r="FB302" s="55" t="s">
        <v>1361</v>
      </c>
      <c r="FC302" s="55" t="s">
        <v>1249</v>
      </c>
      <c r="FD302" s="55">
        <v>2.5</v>
      </c>
      <c r="FF302" s="55">
        <v>295</v>
      </c>
      <c r="FG302" s="55" t="s">
        <v>42</v>
      </c>
      <c r="FH302" s="55" t="s">
        <v>1260</v>
      </c>
      <c r="FI302" s="55">
        <v>3</v>
      </c>
      <c r="FJ302" s="55">
        <v>80000</v>
      </c>
      <c r="FK302" s="55" t="s">
        <v>1249</v>
      </c>
      <c r="FL302" s="55">
        <v>0.55</v>
      </c>
      <c r="IW302" s="55">
        <v>295</v>
      </c>
      <c r="IX302" s="13" t="s">
        <v>1250</v>
      </c>
      <c r="IY302" s="13" t="s">
        <v>1644</v>
      </c>
      <c r="IZ302" s="13" t="s">
        <v>1893</v>
      </c>
      <c r="JA302" s="13">
        <v>300</v>
      </c>
      <c r="JW302" s="12">
        <v>295</v>
      </c>
      <c r="JX302" s="12" t="s">
        <v>64</v>
      </c>
      <c r="JY302" s="12" t="s">
        <v>1746</v>
      </c>
    </row>
    <row r="303" ht="14.25" customHeight="1" outlineLevel="1" spans="7:285">
      <c r="G303" s="55">
        <v>296</v>
      </c>
      <c r="H303" s="55" t="s">
        <v>1313</v>
      </c>
      <c r="I303" s="55" t="s">
        <v>1708</v>
      </c>
      <c r="J303" s="55" t="s">
        <v>2931</v>
      </c>
      <c r="K303" s="55" t="s">
        <v>1249</v>
      </c>
      <c r="L303" s="65">
        <v>0.462</v>
      </c>
      <c r="AD303" s="12">
        <v>296</v>
      </c>
      <c r="AE303" s="12" t="s">
        <v>3245</v>
      </c>
      <c r="AF303" s="12" t="s">
        <v>1855</v>
      </c>
      <c r="AG303" s="12" t="s">
        <v>1394</v>
      </c>
      <c r="AH303" s="12" t="s">
        <v>2746</v>
      </c>
      <c r="AX303" s="55">
        <v>296</v>
      </c>
      <c r="AY303" s="55" t="s">
        <v>1359</v>
      </c>
      <c r="AZ303" s="55" t="s">
        <v>1251</v>
      </c>
      <c r="BA303" s="55">
        <v>41</v>
      </c>
      <c r="BB303" s="55">
        <v>41</v>
      </c>
      <c r="BC303" s="55" t="s">
        <v>1249</v>
      </c>
      <c r="BD303" s="55">
        <v>1.15</v>
      </c>
      <c r="DN303" s="55">
        <v>296</v>
      </c>
      <c r="DO303" s="55" t="s">
        <v>1313</v>
      </c>
      <c r="DP303" s="55" t="s">
        <v>1259</v>
      </c>
      <c r="DQ303" s="55" t="s">
        <v>1260</v>
      </c>
      <c r="DR303" s="55" t="s">
        <v>1261</v>
      </c>
      <c r="DS303" s="55">
        <v>33189</v>
      </c>
      <c r="DT303" s="55">
        <v>10000</v>
      </c>
      <c r="DU303" s="55" t="s">
        <v>1249</v>
      </c>
      <c r="DV303" s="55">
        <v>1</v>
      </c>
      <c r="EM303" s="55">
        <v>296</v>
      </c>
      <c r="EN303" s="55" t="s">
        <v>3242</v>
      </c>
      <c r="EO303" s="55" t="s">
        <v>1251</v>
      </c>
      <c r="EP303" s="55" t="s">
        <v>2093</v>
      </c>
      <c r="EQ303" s="55">
        <v>-1</v>
      </c>
      <c r="ER303" s="55">
        <v>-1</v>
      </c>
      <c r="ES303" s="55" t="s">
        <v>1258</v>
      </c>
      <c r="ET303" s="55">
        <v>1.41</v>
      </c>
      <c r="EV303" s="55">
        <v>296</v>
      </c>
      <c r="EW303" s="55" t="s">
        <v>42</v>
      </c>
      <c r="EX303" s="55" t="s">
        <v>1995</v>
      </c>
      <c r="EY303" s="55">
        <v>2</v>
      </c>
      <c r="EZ303" s="55">
        <v>1995</v>
      </c>
      <c r="FA303" s="55">
        <v>2999</v>
      </c>
      <c r="FB303" s="55" t="s">
        <v>1361</v>
      </c>
      <c r="FC303" s="55" t="s">
        <v>1249</v>
      </c>
      <c r="FD303" s="55">
        <v>2.75</v>
      </c>
      <c r="FF303" s="55">
        <v>296</v>
      </c>
      <c r="FG303" s="55" t="s">
        <v>42</v>
      </c>
      <c r="FH303" s="55" t="s">
        <v>1260</v>
      </c>
      <c r="FI303" s="55">
        <v>3</v>
      </c>
      <c r="FJ303" s="55">
        <v>130000</v>
      </c>
      <c r="FK303" s="55" t="s">
        <v>1249</v>
      </c>
      <c r="FL303" s="55">
        <v>0.55</v>
      </c>
      <c r="IW303" s="55">
        <v>296</v>
      </c>
      <c r="IX303" s="13" t="s">
        <v>1250</v>
      </c>
      <c r="IY303" s="13" t="s">
        <v>1644</v>
      </c>
      <c r="IZ303" s="13" t="s">
        <v>1917</v>
      </c>
      <c r="JA303" s="13">
        <v>300</v>
      </c>
      <c r="JW303" s="12">
        <v>296</v>
      </c>
      <c r="JX303" s="12" t="s">
        <v>64</v>
      </c>
      <c r="JY303" s="12" t="s">
        <v>2592</v>
      </c>
    </row>
    <row r="304" ht="14.25" customHeight="1" outlineLevel="1" spans="7:285">
      <c r="G304" s="55">
        <v>297</v>
      </c>
      <c r="H304" s="55" t="s">
        <v>1313</v>
      </c>
      <c r="I304" s="55" t="s">
        <v>1708</v>
      </c>
      <c r="J304" s="55" t="s">
        <v>3039</v>
      </c>
      <c r="K304" s="55" t="s">
        <v>1249</v>
      </c>
      <c r="L304" s="65">
        <v>0.462</v>
      </c>
      <c r="AD304" s="12">
        <v>297</v>
      </c>
      <c r="AE304" s="12" t="s">
        <v>3246</v>
      </c>
      <c r="AF304" s="12" t="s">
        <v>1855</v>
      </c>
      <c r="AG304" s="12" t="s">
        <v>1394</v>
      </c>
      <c r="AH304" s="12" t="s">
        <v>2746</v>
      </c>
      <c r="AX304" s="55">
        <v>297</v>
      </c>
      <c r="AY304" s="55" t="s">
        <v>1359</v>
      </c>
      <c r="AZ304" s="55" t="s">
        <v>1251</v>
      </c>
      <c r="BA304" s="55">
        <v>42</v>
      </c>
      <c r="BB304" s="55">
        <v>42</v>
      </c>
      <c r="BC304" s="55" t="s">
        <v>1249</v>
      </c>
      <c r="BD304" s="55">
        <v>1.15</v>
      </c>
      <c r="DN304" s="55">
        <v>297</v>
      </c>
      <c r="DO304" s="55" t="s">
        <v>1313</v>
      </c>
      <c r="DP304" s="55" t="s">
        <v>1259</v>
      </c>
      <c r="DQ304" s="55" t="s">
        <v>1260</v>
      </c>
      <c r="DR304" s="55" t="s">
        <v>1261</v>
      </c>
      <c r="DS304" s="55">
        <v>33190</v>
      </c>
      <c r="DT304" s="55">
        <v>10000</v>
      </c>
      <c r="DU304" s="55" t="s">
        <v>1249</v>
      </c>
      <c r="DV304" s="55">
        <v>1</v>
      </c>
      <c r="EM304" s="55">
        <v>297</v>
      </c>
      <c r="EN304" s="55" t="s">
        <v>3242</v>
      </c>
      <c r="EO304" s="55" t="s">
        <v>1251</v>
      </c>
      <c r="EP304" s="55" t="s">
        <v>2116</v>
      </c>
      <c r="EQ304" s="55">
        <v>-1</v>
      </c>
      <c r="ER304" s="55">
        <v>-1</v>
      </c>
      <c r="ES304" s="55" t="s">
        <v>1258</v>
      </c>
      <c r="ET304" s="55">
        <v>1.41</v>
      </c>
      <c r="EV304" s="55">
        <v>297</v>
      </c>
      <c r="EW304" s="55" t="s">
        <v>42</v>
      </c>
      <c r="EX304" s="55" t="s">
        <v>1995</v>
      </c>
      <c r="EY304" s="55">
        <v>3</v>
      </c>
      <c r="EZ304" s="55">
        <v>0</v>
      </c>
      <c r="FA304" s="55">
        <v>1994</v>
      </c>
      <c r="FB304" s="55" t="s">
        <v>1361</v>
      </c>
      <c r="FC304" s="55" t="s">
        <v>1249</v>
      </c>
      <c r="FD304" s="55">
        <v>2.75</v>
      </c>
      <c r="FF304" s="55">
        <v>297</v>
      </c>
      <c r="FG304" s="55" t="s">
        <v>42</v>
      </c>
      <c r="FH304" s="55" t="s">
        <v>1260</v>
      </c>
      <c r="FI304" s="55">
        <v>3</v>
      </c>
      <c r="FJ304" s="55">
        <v>260000</v>
      </c>
      <c r="FK304" s="55" t="s">
        <v>1249</v>
      </c>
      <c r="FL304" s="55">
        <v>0.55</v>
      </c>
      <c r="IW304" s="55">
        <v>297</v>
      </c>
      <c r="IX304" s="13" t="s">
        <v>1250</v>
      </c>
      <c r="IY304" s="13" t="s">
        <v>1644</v>
      </c>
      <c r="IZ304" s="13" t="s">
        <v>1943</v>
      </c>
      <c r="JA304" s="13">
        <v>300</v>
      </c>
      <c r="JW304" s="12">
        <v>297</v>
      </c>
      <c r="JX304" s="12" t="s">
        <v>64</v>
      </c>
      <c r="JY304" s="12" t="s">
        <v>2607</v>
      </c>
    </row>
    <row r="305" ht="14.25" customHeight="1" outlineLevel="1" spans="7:285">
      <c r="G305" s="55">
        <v>298</v>
      </c>
      <c r="H305" s="55" t="s">
        <v>1313</v>
      </c>
      <c r="I305" s="55" t="s">
        <v>1708</v>
      </c>
      <c r="J305" s="55" t="s">
        <v>3060</v>
      </c>
      <c r="K305" s="55" t="s">
        <v>1249</v>
      </c>
      <c r="L305" s="55">
        <v>0.44</v>
      </c>
      <c r="AD305" s="12">
        <v>298</v>
      </c>
      <c r="AE305" s="12" t="s">
        <v>3247</v>
      </c>
      <c r="AF305" s="12" t="s">
        <v>1855</v>
      </c>
      <c r="AG305" s="12" t="s">
        <v>1394</v>
      </c>
      <c r="AH305" s="12" t="s">
        <v>2807</v>
      </c>
      <c r="AX305" s="55">
        <v>298</v>
      </c>
      <c r="AY305" s="55" t="s">
        <v>1359</v>
      </c>
      <c r="AZ305" s="55" t="s">
        <v>1251</v>
      </c>
      <c r="BA305" s="55">
        <v>43</v>
      </c>
      <c r="BB305" s="55">
        <v>43</v>
      </c>
      <c r="BC305" s="55" t="s">
        <v>1249</v>
      </c>
      <c r="BD305" s="55">
        <v>1.15</v>
      </c>
      <c r="DN305" s="55">
        <v>298</v>
      </c>
      <c r="DO305" s="55" t="s">
        <v>1313</v>
      </c>
      <c r="DP305" s="55" t="s">
        <v>1259</v>
      </c>
      <c r="DQ305" s="55" t="s">
        <v>1260</v>
      </c>
      <c r="DR305" s="55" t="s">
        <v>1261</v>
      </c>
      <c r="DS305" s="55">
        <v>33193</v>
      </c>
      <c r="DT305" s="55">
        <v>10000</v>
      </c>
      <c r="DU305" s="55" t="s">
        <v>1249</v>
      </c>
      <c r="DV305" s="55">
        <v>1</v>
      </c>
      <c r="EM305" s="55">
        <v>298</v>
      </c>
      <c r="EN305" s="55" t="s">
        <v>3242</v>
      </c>
      <c r="EO305" s="55" t="s">
        <v>1251</v>
      </c>
      <c r="EP305" s="55" t="s">
        <v>2161</v>
      </c>
      <c r="EQ305" s="55">
        <v>-1</v>
      </c>
      <c r="ER305" s="55">
        <v>-1</v>
      </c>
      <c r="ES305" s="55" t="s">
        <v>1258</v>
      </c>
      <c r="ET305" s="55">
        <v>1.41</v>
      </c>
      <c r="EV305" s="55">
        <v>298</v>
      </c>
      <c r="EW305" s="55" t="s">
        <v>42</v>
      </c>
      <c r="EX305" s="55" t="s">
        <v>1995</v>
      </c>
      <c r="EY305" s="55">
        <v>3</v>
      </c>
      <c r="EZ305" s="55">
        <v>1995</v>
      </c>
      <c r="FA305" s="55">
        <v>2999</v>
      </c>
      <c r="FB305" s="55" t="s">
        <v>1361</v>
      </c>
      <c r="FC305" s="55" t="s">
        <v>1249</v>
      </c>
      <c r="FD305" s="55">
        <v>2.75</v>
      </c>
      <c r="FF305" s="55">
        <v>298</v>
      </c>
      <c r="FG305" s="55" t="s">
        <v>42</v>
      </c>
      <c r="FH305" s="55" t="s">
        <v>1260</v>
      </c>
      <c r="FI305" s="55">
        <v>3</v>
      </c>
      <c r="FJ305" s="55">
        <v>400000</v>
      </c>
      <c r="FK305" s="55" t="s">
        <v>1249</v>
      </c>
      <c r="FL305" s="55">
        <v>0.55</v>
      </c>
      <c r="IW305" s="55">
        <v>298</v>
      </c>
      <c r="IX305" s="13" t="s">
        <v>1250</v>
      </c>
      <c r="IY305" s="13" t="s">
        <v>1644</v>
      </c>
      <c r="IZ305" s="13" t="s">
        <v>1968</v>
      </c>
      <c r="JA305" s="13">
        <v>300</v>
      </c>
      <c r="JW305" s="12">
        <v>298</v>
      </c>
      <c r="JX305" s="12" t="s">
        <v>64</v>
      </c>
      <c r="JY305" s="12" t="s">
        <v>2623</v>
      </c>
    </row>
    <row r="306" ht="14.25" customHeight="1" outlineLevel="1" spans="7:285">
      <c r="G306" s="55">
        <v>299</v>
      </c>
      <c r="H306" s="55" t="s">
        <v>1313</v>
      </c>
      <c r="I306" s="55" t="s">
        <v>1708</v>
      </c>
      <c r="J306" s="55" t="s">
        <v>3063</v>
      </c>
      <c r="K306" s="55" t="s">
        <v>1249</v>
      </c>
      <c r="L306" s="55">
        <v>0.32</v>
      </c>
      <c r="AD306" s="12">
        <v>299</v>
      </c>
      <c r="AE306" s="12" t="s">
        <v>1261</v>
      </c>
      <c r="AF306" s="12" t="s">
        <v>890</v>
      </c>
      <c r="AG306" s="12" t="s">
        <v>1394</v>
      </c>
      <c r="AH306" s="12" t="s">
        <v>2816</v>
      </c>
      <c r="AX306" s="55">
        <v>299</v>
      </c>
      <c r="AY306" s="55" t="s">
        <v>1359</v>
      </c>
      <c r="AZ306" s="55" t="s">
        <v>1251</v>
      </c>
      <c r="BA306" s="55">
        <v>44</v>
      </c>
      <c r="BB306" s="55">
        <v>44</v>
      </c>
      <c r="BC306" s="55" t="s">
        <v>1249</v>
      </c>
      <c r="BD306" s="55">
        <v>1.15</v>
      </c>
      <c r="DN306" s="55">
        <v>299</v>
      </c>
      <c r="DO306" s="55" t="s">
        <v>1313</v>
      </c>
      <c r="DP306" s="55" t="s">
        <v>1259</v>
      </c>
      <c r="DQ306" s="55" t="s">
        <v>1260</v>
      </c>
      <c r="DR306" s="55" t="s">
        <v>1261</v>
      </c>
      <c r="DS306" s="55">
        <v>33194</v>
      </c>
      <c r="DT306" s="55">
        <v>10000</v>
      </c>
      <c r="DU306" s="55" t="s">
        <v>1249</v>
      </c>
      <c r="DV306" s="55">
        <v>1</v>
      </c>
      <c r="EM306" s="55">
        <v>299</v>
      </c>
      <c r="EN306" s="55" t="s">
        <v>3248</v>
      </c>
      <c r="EO306" s="55" t="s">
        <v>1251</v>
      </c>
      <c r="EP306" s="55">
        <v>2</v>
      </c>
      <c r="EQ306" s="55">
        <v>-1</v>
      </c>
      <c r="ER306" s="55">
        <v>-1</v>
      </c>
      <c r="ES306" s="55" t="s">
        <v>1258</v>
      </c>
      <c r="ET306" s="55">
        <v>1.42</v>
      </c>
      <c r="EV306" s="55">
        <v>299</v>
      </c>
      <c r="EW306" s="55" t="s">
        <v>42</v>
      </c>
      <c r="EX306" s="55" t="s">
        <v>1995</v>
      </c>
      <c r="EY306" s="55">
        <v>4</v>
      </c>
      <c r="EZ306" s="55">
        <v>0</v>
      </c>
      <c r="FA306" s="55">
        <v>1994</v>
      </c>
      <c r="FB306" s="55" t="s">
        <v>1361</v>
      </c>
      <c r="FC306" s="55" t="s">
        <v>1249</v>
      </c>
      <c r="FD306" s="55">
        <v>2.75</v>
      </c>
      <c r="FF306" s="55">
        <v>299</v>
      </c>
      <c r="FG306" s="55" t="s">
        <v>42</v>
      </c>
      <c r="FH306" s="55" t="s">
        <v>1260</v>
      </c>
      <c r="FI306" s="55">
        <v>3</v>
      </c>
      <c r="FJ306" s="55">
        <v>530000</v>
      </c>
      <c r="FK306" s="55" t="s">
        <v>1249</v>
      </c>
      <c r="FL306" s="55">
        <v>0.55</v>
      </c>
      <c r="IW306" s="55">
        <v>299</v>
      </c>
      <c r="IX306" s="13" t="s">
        <v>1250</v>
      </c>
      <c r="IY306" s="13" t="s">
        <v>1644</v>
      </c>
      <c r="IZ306" s="13" t="s">
        <v>1993</v>
      </c>
      <c r="JA306" s="13">
        <v>300</v>
      </c>
      <c r="JW306" s="12">
        <v>299</v>
      </c>
      <c r="JX306" s="12" t="s">
        <v>64</v>
      </c>
      <c r="JY306" s="12" t="s">
        <v>1007</v>
      </c>
    </row>
    <row r="307" ht="14.25" customHeight="1" outlineLevel="1" spans="7:285">
      <c r="G307" s="55">
        <v>300</v>
      </c>
      <c r="H307" s="55" t="s">
        <v>1313</v>
      </c>
      <c r="I307" s="55" t="s">
        <v>1708</v>
      </c>
      <c r="J307" s="55" t="s">
        <v>3065</v>
      </c>
      <c r="K307" s="55" t="s">
        <v>1249</v>
      </c>
      <c r="L307" s="55">
        <v>0.32</v>
      </c>
      <c r="AD307" s="12">
        <v>300</v>
      </c>
      <c r="AE307" s="12" t="s">
        <v>1261</v>
      </c>
      <c r="AF307" s="12" t="s">
        <v>1422</v>
      </c>
      <c r="AG307" s="12" t="s">
        <v>1394</v>
      </c>
      <c r="AH307" s="12" t="s">
        <v>2816</v>
      </c>
      <c r="AX307" s="55">
        <v>300</v>
      </c>
      <c r="AY307" s="55" t="s">
        <v>1359</v>
      </c>
      <c r="AZ307" s="55" t="s">
        <v>1251</v>
      </c>
      <c r="BA307" s="55">
        <v>45</v>
      </c>
      <c r="BB307" s="55">
        <v>45</v>
      </c>
      <c r="BC307" s="55" t="s">
        <v>1249</v>
      </c>
      <c r="BD307" s="55">
        <v>1.15</v>
      </c>
      <c r="DN307" s="55">
        <v>300</v>
      </c>
      <c r="DO307" s="55" t="s">
        <v>1313</v>
      </c>
      <c r="DP307" s="55" t="s">
        <v>1259</v>
      </c>
      <c r="DQ307" s="55" t="s">
        <v>1260</v>
      </c>
      <c r="DR307" s="55" t="s">
        <v>1261</v>
      </c>
      <c r="DS307" s="55">
        <v>33301</v>
      </c>
      <c r="DT307" s="55">
        <v>10000</v>
      </c>
      <c r="DU307" s="55" t="s">
        <v>1249</v>
      </c>
      <c r="DV307" s="55">
        <v>1</v>
      </c>
      <c r="EM307" s="55">
        <v>300</v>
      </c>
      <c r="EN307" s="55" t="s">
        <v>3248</v>
      </c>
      <c r="EO307" s="55" t="s">
        <v>1251</v>
      </c>
      <c r="EP307" s="55">
        <v>3</v>
      </c>
      <c r="EQ307" s="55">
        <v>-1</v>
      </c>
      <c r="ER307" s="55">
        <v>-1</v>
      </c>
      <c r="ES307" s="55" t="s">
        <v>1258</v>
      </c>
      <c r="ET307" s="55">
        <v>1.41</v>
      </c>
      <c r="EV307" s="55">
        <v>300</v>
      </c>
      <c r="EW307" s="55" t="s">
        <v>42</v>
      </c>
      <c r="EX307" s="55" t="s">
        <v>1995</v>
      </c>
      <c r="EY307" s="55">
        <v>4</v>
      </c>
      <c r="EZ307" s="55">
        <v>1995</v>
      </c>
      <c r="FA307" s="55">
        <v>2999</v>
      </c>
      <c r="FB307" s="55" t="s">
        <v>1361</v>
      </c>
      <c r="FC307" s="55" t="s">
        <v>1249</v>
      </c>
      <c r="FD307" s="55">
        <v>2.75</v>
      </c>
      <c r="FF307" s="55">
        <v>300</v>
      </c>
      <c r="FG307" s="55" t="s">
        <v>42</v>
      </c>
      <c r="FH307" s="55" t="s">
        <v>1260</v>
      </c>
      <c r="FI307" s="55">
        <v>3</v>
      </c>
      <c r="FJ307" s="55">
        <v>540000</v>
      </c>
      <c r="FK307" s="55" t="s">
        <v>1249</v>
      </c>
      <c r="FL307" s="55">
        <v>0.55</v>
      </c>
      <c r="IW307" s="55">
        <v>300</v>
      </c>
      <c r="IX307" s="13" t="s">
        <v>1250</v>
      </c>
      <c r="IY307" s="13" t="s">
        <v>1644</v>
      </c>
      <c r="IZ307" s="13" t="s">
        <v>2014</v>
      </c>
      <c r="JA307" s="13">
        <v>300</v>
      </c>
      <c r="JW307" s="12">
        <v>300</v>
      </c>
      <c r="JX307" s="12" t="s">
        <v>1022</v>
      </c>
      <c r="JY307" s="12" t="s">
        <v>632</v>
      </c>
    </row>
    <row r="308" ht="14.25" customHeight="1" outlineLevel="1" spans="7:285">
      <c r="G308" s="55">
        <v>301</v>
      </c>
      <c r="H308" s="55" t="s">
        <v>1313</v>
      </c>
      <c r="I308" s="55" t="s">
        <v>1708</v>
      </c>
      <c r="J308" s="55" t="s">
        <v>3068</v>
      </c>
      <c r="K308" s="55" t="s">
        <v>1249</v>
      </c>
      <c r="L308" s="55">
        <v>0.32</v>
      </c>
      <c r="AD308" s="12">
        <v>301</v>
      </c>
      <c r="AE308" s="12" t="s">
        <v>1261</v>
      </c>
      <c r="AF308" s="12" t="s">
        <v>938</v>
      </c>
      <c r="AG308" s="12" t="s">
        <v>1394</v>
      </c>
      <c r="AH308" s="12" t="s">
        <v>2816</v>
      </c>
      <c r="AX308" s="55">
        <v>301</v>
      </c>
      <c r="AY308" s="55" t="s">
        <v>1359</v>
      </c>
      <c r="AZ308" s="55" t="s">
        <v>1251</v>
      </c>
      <c r="BA308" s="55">
        <v>46</v>
      </c>
      <c r="BB308" s="55">
        <v>46</v>
      </c>
      <c r="BC308" s="55" t="s">
        <v>1249</v>
      </c>
      <c r="BD308" s="55">
        <v>1.15</v>
      </c>
      <c r="DN308" s="55">
        <v>301</v>
      </c>
      <c r="DO308" s="55" t="s">
        <v>1313</v>
      </c>
      <c r="DP308" s="55" t="s">
        <v>1259</v>
      </c>
      <c r="DQ308" s="55" t="s">
        <v>1260</v>
      </c>
      <c r="DR308" s="55" t="s">
        <v>1261</v>
      </c>
      <c r="DS308" s="55">
        <v>33305</v>
      </c>
      <c r="DT308" s="55">
        <v>10000</v>
      </c>
      <c r="DU308" s="55" t="s">
        <v>1249</v>
      </c>
      <c r="DV308" s="55">
        <v>1</v>
      </c>
      <c r="EM308" s="55">
        <v>301</v>
      </c>
      <c r="EN308" s="55" t="s">
        <v>3248</v>
      </c>
      <c r="EO308" s="55" t="s">
        <v>1251</v>
      </c>
      <c r="EP308" s="55">
        <v>4</v>
      </c>
      <c r="EQ308" s="55">
        <v>-1</v>
      </c>
      <c r="ER308" s="55">
        <v>-1</v>
      </c>
      <c r="ES308" s="55" t="s">
        <v>1258</v>
      </c>
      <c r="ET308" s="55">
        <v>1.41</v>
      </c>
      <c r="EV308" s="55">
        <v>301</v>
      </c>
      <c r="EW308" s="55" t="s">
        <v>42</v>
      </c>
      <c r="EX308" s="55" t="s">
        <v>1995</v>
      </c>
      <c r="EY308" s="55">
        <v>5</v>
      </c>
      <c r="EZ308" s="55">
        <v>0</v>
      </c>
      <c r="FA308" s="55">
        <v>1994</v>
      </c>
      <c r="FB308" s="55" t="s">
        <v>1361</v>
      </c>
      <c r="FC308" s="55" t="s">
        <v>1249</v>
      </c>
      <c r="FD308" s="55">
        <v>2.75</v>
      </c>
      <c r="FF308" s="55">
        <v>301</v>
      </c>
      <c r="FG308" s="55" t="s">
        <v>42</v>
      </c>
      <c r="FH308" s="55" t="s">
        <v>1260</v>
      </c>
      <c r="FI308" s="55">
        <v>4</v>
      </c>
      <c r="FJ308" s="55">
        <v>0</v>
      </c>
      <c r="FK308" s="55" t="s">
        <v>1249</v>
      </c>
      <c r="FL308" s="55">
        <v>1.25</v>
      </c>
      <c r="IW308" s="55">
        <v>301</v>
      </c>
      <c r="IX308" s="13" t="s">
        <v>1250</v>
      </c>
      <c r="IY308" s="13" t="s">
        <v>1410</v>
      </c>
      <c r="IZ308" s="13" t="s">
        <v>1266</v>
      </c>
      <c r="JA308" s="13">
        <v>300</v>
      </c>
      <c r="JW308" s="12">
        <v>301</v>
      </c>
      <c r="JX308" s="12" t="s">
        <v>1022</v>
      </c>
      <c r="JY308" s="12" t="s">
        <v>737</v>
      </c>
    </row>
    <row r="309" ht="14.25" customHeight="1" outlineLevel="1" spans="7:285">
      <c r="G309" s="55">
        <v>302</v>
      </c>
      <c r="H309" s="55" t="s">
        <v>1313</v>
      </c>
      <c r="I309" s="55" t="s">
        <v>2278</v>
      </c>
      <c r="J309" s="55" t="s">
        <v>3072</v>
      </c>
      <c r="K309" s="55" t="s">
        <v>1249</v>
      </c>
      <c r="L309" s="65">
        <v>0.3675</v>
      </c>
      <c r="AD309" s="12">
        <v>302</v>
      </c>
      <c r="AE309" s="12" t="s">
        <v>1261</v>
      </c>
      <c r="AF309" s="12" t="s">
        <v>1934</v>
      </c>
      <c r="AG309" s="12" t="s">
        <v>1394</v>
      </c>
      <c r="AH309" s="12" t="s">
        <v>2816</v>
      </c>
      <c r="AX309" s="55">
        <v>302</v>
      </c>
      <c r="AY309" s="55" t="s">
        <v>1359</v>
      </c>
      <c r="AZ309" s="55" t="s">
        <v>1251</v>
      </c>
      <c r="BA309" s="55">
        <v>47</v>
      </c>
      <c r="BB309" s="55">
        <v>47</v>
      </c>
      <c r="BC309" s="55" t="s">
        <v>1249</v>
      </c>
      <c r="BD309" s="55">
        <v>1.15</v>
      </c>
      <c r="DN309" s="55">
        <v>302</v>
      </c>
      <c r="DO309" s="55" t="s">
        <v>1313</v>
      </c>
      <c r="DP309" s="55" t="s">
        <v>1259</v>
      </c>
      <c r="DQ309" s="55" t="s">
        <v>1260</v>
      </c>
      <c r="DR309" s="55" t="s">
        <v>1261</v>
      </c>
      <c r="DS309" s="55">
        <v>33306</v>
      </c>
      <c r="DT309" s="55">
        <v>10000</v>
      </c>
      <c r="DU309" s="55" t="s">
        <v>1249</v>
      </c>
      <c r="DV309" s="55">
        <v>1</v>
      </c>
      <c r="EM309" s="55">
        <v>302</v>
      </c>
      <c r="EN309" s="55" t="s">
        <v>3248</v>
      </c>
      <c r="EO309" s="55" t="s">
        <v>1251</v>
      </c>
      <c r="EP309" s="55" t="s">
        <v>2031</v>
      </c>
      <c r="EQ309" s="55">
        <v>-1</v>
      </c>
      <c r="ER309" s="55">
        <v>-1</v>
      </c>
      <c r="ES309" s="55" t="s">
        <v>1258</v>
      </c>
      <c r="ET309" s="55">
        <v>1.41</v>
      </c>
      <c r="EV309" s="55">
        <v>302</v>
      </c>
      <c r="EW309" s="55" t="s">
        <v>42</v>
      </c>
      <c r="EX309" s="55" t="s">
        <v>1995</v>
      </c>
      <c r="EY309" s="55">
        <v>5</v>
      </c>
      <c r="EZ309" s="55">
        <v>1995</v>
      </c>
      <c r="FA309" s="55">
        <v>2999</v>
      </c>
      <c r="FB309" s="55" t="s">
        <v>1361</v>
      </c>
      <c r="FC309" s="55" t="s">
        <v>1249</v>
      </c>
      <c r="FD309" s="55">
        <v>2.75</v>
      </c>
      <c r="FF309" s="55">
        <v>302</v>
      </c>
      <c r="FG309" s="55" t="s">
        <v>42</v>
      </c>
      <c r="FH309" s="55" t="s">
        <v>1260</v>
      </c>
      <c r="FI309" s="55">
        <v>4</v>
      </c>
      <c r="FJ309" s="55">
        <v>1000</v>
      </c>
      <c r="FK309" s="55" t="s">
        <v>1249</v>
      </c>
      <c r="FL309" s="55">
        <v>1.15</v>
      </c>
      <c r="IW309" s="55">
        <v>302</v>
      </c>
      <c r="IX309" s="13" t="s">
        <v>1250</v>
      </c>
      <c r="IY309" s="13" t="s">
        <v>1410</v>
      </c>
      <c r="IZ309" s="13" t="s">
        <v>1314</v>
      </c>
      <c r="JA309" s="13">
        <v>300</v>
      </c>
      <c r="JW309" s="12">
        <v>302</v>
      </c>
      <c r="JX309" s="12" t="s">
        <v>1022</v>
      </c>
      <c r="JY309" s="12" t="s">
        <v>886</v>
      </c>
    </row>
    <row r="310" ht="14.25" customHeight="1" outlineLevel="1" spans="7:285">
      <c r="G310" s="55">
        <v>303</v>
      </c>
      <c r="H310" s="55" t="s">
        <v>1313</v>
      </c>
      <c r="I310" s="55" t="s">
        <v>1995</v>
      </c>
      <c r="J310" s="55" t="s">
        <v>2947</v>
      </c>
      <c r="K310" s="55" t="s">
        <v>1249</v>
      </c>
      <c r="L310" s="55">
        <v>0.19</v>
      </c>
      <c r="AD310" s="12">
        <v>303</v>
      </c>
      <c r="AE310" s="12" t="s">
        <v>1261</v>
      </c>
      <c r="AF310" s="12" t="s">
        <v>2164</v>
      </c>
      <c r="AG310" s="12" t="s">
        <v>1394</v>
      </c>
      <c r="AH310" s="12" t="s">
        <v>2816</v>
      </c>
      <c r="AX310" s="55">
        <v>303</v>
      </c>
      <c r="AY310" s="55" t="s">
        <v>1359</v>
      </c>
      <c r="AZ310" s="55" t="s">
        <v>1251</v>
      </c>
      <c r="BA310" s="55">
        <v>48</v>
      </c>
      <c r="BB310" s="55">
        <v>48</v>
      </c>
      <c r="BC310" s="55" t="s">
        <v>1249</v>
      </c>
      <c r="BD310" s="55">
        <v>1.15</v>
      </c>
      <c r="DN310" s="55">
        <v>303</v>
      </c>
      <c r="DO310" s="55" t="s">
        <v>1313</v>
      </c>
      <c r="DP310" s="55" t="s">
        <v>1259</v>
      </c>
      <c r="DQ310" s="55" t="s">
        <v>1260</v>
      </c>
      <c r="DR310" s="55" t="s">
        <v>1261</v>
      </c>
      <c r="DS310" s="55">
        <v>33308</v>
      </c>
      <c r="DT310" s="55">
        <v>10000</v>
      </c>
      <c r="DU310" s="55" t="s">
        <v>1249</v>
      </c>
      <c r="DV310" s="55">
        <v>1</v>
      </c>
      <c r="EM310" s="55">
        <v>303</v>
      </c>
      <c r="EN310" s="55" t="s">
        <v>3248</v>
      </c>
      <c r="EO310" s="55" t="s">
        <v>1251</v>
      </c>
      <c r="EP310" s="55" t="s">
        <v>2051</v>
      </c>
      <c r="EQ310" s="55">
        <v>-1</v>
      </c>
      <c r="ER310" s="55">
        <v>-1</v>
      </c>
      <c r="ES310" s="55" t="s">
        <v>1258</v>
      </c>
      <c r="ET310" s="55">
        <v>1.41</v>
      </c>
      <c r="EV310" s="55">
        <v>303</v>
      </c>
      <c r="EW310" s="55" t="s">
        <v>42</v>
      </c>
      <c r="EX310" s="55" t="s">
        <v>1995</v>
      </c>
      <c r="EY310" s="55">
        <v>6</v>
      </c>
      <c r="EZ310" s="55">
        <v>0</v>
      </c>
      <c r="FA310" s="55">
        <v>1994</v>
      </c>
      <c r="FB310" s="55" t="s">
        <v>1361</v>
      </c>
      <c r="FC310" s="55" t="s">
        <v>1249</v>
      </c>
      <c r="FD310" s="55">
        <v>2.5</v>
      </c>
      <c r="FF310" s="55">
        <v>303</v>
      </c>
      <c r="FG310" s="55" t="s">
        <v>42</v>
      </c>
      <c r="FH310" s="55" t="s">
        <v>1260</v>
      </c>
      <c r="FI310" s="55">
        <v>4</v>
      </c>
      <c r="FJ310" s="55">
        <v>2500</v>
      </c>
      <c r="FK310" s="55" t="s">
        <v>1249</v>
      </c>
      <c r="FL310" s="55">
        <v>1.05</v>
      </c>
      <c r="IW310" s="55">
        <v>303</v>
      </c>
      <c r="IX310" s="13" t="s">
        <v>1250</v>
      </c>
      <c r="IY310" s="13" t="s">
        <v>1410</v>
      </c>
      <c r="IZ310" s="13" t="s">
        <v>1362</v>
      </c>
      <c r="JA310" s="13">
        <v>300</v>
      </c>
      <c r="JW310" s="12">
        <v>303</v>
      </c>
      <c r="JX310" s="12" t="s">
        <v>1022</v>
      </c>
      <c r="JY310" s="12" t="s">
        <v>648</v>
      </c>
    </row>
    <row r="311" ht="14.25" customHeight="1" outlineLevel="1" spans="7:285">
      <c r="G311" s="55">
        <v>304</v>
      </c>
      <c r="H311" s="55" t="s">
        <v>1313</v>
      </c>
      <c r="I311" s="55" t="s">
        <v>1995</v>
      </c>
      <c r="J311" s="55" t="s">
        <v>3046</v>
      </c>
      <c r="K311" s="55" t="s">
        <v>1249</v>
      </c>
      <c r="L311" s="55">
        <v>0.18</v>
      </c>
      <c r="AD311" s="12">
        <v>304</v>
      </c>
      <c r="AE311" s="12" t="s">
        <v>1261</v>
      </c>
      <c r="AF311" s="12" t="s">
        <v>2288</v>
      </c>
      <c r="AG311" s="12" t="s">
        <v>1394</v>
      </c>
      <c r="AH311" s="12" t="s">
        <v>2816</v>
      </c>
      <c r="AX311" s="55">
        <v>304</v>
      </c>
      <c r="AY311" s="55" t="s">
        <v>1359</v>
      </c>
      <c r="AZ311" s="55" t="s">
        <v>1251</v>
      </c>
      <c r="BA311" s="55">
        <v>49</v>
      </c>
      <c r="BB311" s="55">
        <v>49</v>
      </c>
      <c r="BC311" s="55" t="s">
        <v>1249</v>
      </c>
      <c r="BD311" s="55">
        <v>1.15</v>
      </c>
      <c r="DN311" s="55">
        <v>304</v>
      </c>
      <c r="DO311" s="55" t="s">
        <v>1313</v>
      </c>
      <c r="DP311" s="55" t="s">
        <v>1259</v>
      </c>
      <c r="DQ311" s="55" t="s">
        <v>1260</v>
      </c>
      <c r="DR311" s="55" t="s">
        <v>1261</v>
      </c>
      <c r="DS311" s="55">
        <v>33309</v>
      </c>
      <c r="DT311" s="55">
        <v>10000</v>
      </c>
      <c r="DU311" s="55" t="s">
        <v>1249</v>
      </c>
      <c r="DV311" s="55">
        <v>1</v>
      </c>
      <c r="EM311" s="55">
        <v>304</v>
      </c>
      <c r="EN311" s="55" t="s">
        <v>3248</v>
      </c>
      <c r="EO311" s="55" t="s">
        <v>1251</v>
      </c>
      <c r="EP311" s="55" t="s">
        <v>2076</v>
      </c>
      <c r="EQ311" s="55">
        <v>-1</v>
      </c>
      <c r="ER311" s="55">
        <v>-1</v>
      </c>
      <c r="ES311" s="55" t="s">
        <v>1258</v>
      </c>
      <c r="ET311" s="55">
        <v>1.41</v>
      </c>
      <c r="EV311" s="55">
        <v>304</v>
      </c>
      <c r="EW311" s="55" t="s">
        <v>42</v>
      </c>
      <c r="EX311" s="55" t="s">
        <v>1995</v>
      </c>
      <c r="EY311" s="55">
        <v>6</v>
      </c>
      <c r="EZ311" s="55">
        <v>1995</v>
      </c>
      <c r="FA311" s="55">
        <v>2999</v>
      </c>
      <c r="FB311" s="55" t="s">
        <v>1361</v>
      </c>
      <c r="FC311" s="55" t="s">
        <v>1249</v>
      </c>
      <c r="FD311" s="55">
        <v>2.5</v>
      </c>
      <c r="FF311" s="55">
        <v>304</v>
      </c>
      <c r="FG311" s="55" t="s">
        <v>42</v>
      </c>
      <c r="FH311" s="55" t="s">
        <v>1260</v>
      </c>
      <c r="FI311" s="55">
        <v>4</v>
      </c>
      <c r="FJ311" s="55">
        <v>5000</v>
      </c>
      <c r="FK311" s="55" t="s">
        <v>1249</v>
      </c>
      <c r="FL311" s="55">
        <v>0.8</v>
      </c>
      <c r="IW311" s="55">
        <v>304</v>
      </c>
      <c r="IX311" s="13" t="s">
        <v>1250</v>
      </c>
      <c r="IY311" s="13" t="s">
        <v>1410</v>
      </c>
      <c r="IZ311" s="13" t="s">
        <v>1407</v>
      </c>
      <c r="JA311" s="13">
        <v>300</v>
      </c>
      <c r="JW311" s="12">
        <v>304</v>
      </c>
      <c r="JX311" s="12" t="s">
        <v>1022</v>
      </c>
      <c r="JY311" s="12" t="s">
        <v>768</v>
      </c>
    </row>
    <row r="312" ht="14.25" customHeight="1" outlineLevel="1" spans="7:285">
      <c r="G312" s="55">
        <v>305</v>
      </c>
      <c r="H312" s="55" t="s">
        <v>1313</v>
      </c>
      <c r="I312" s="55" t="s">
        <v>1995</v>
      </c>
      <c r="J312" s="55" t="s">
        <v>3078</v>
      </c>
      <c r="K312" s="55" t="s">
        <v>1249</v>
      </c>
      <c r="L312" s="55">
        <v>0.18</v>
      </c>
      <c r="AD312" s="12">
        <v>305</v>
      </c>
      <c r="AE312" s="12" t="s">
        <v>1261</v>
      </c>
      <c r="AF312" s="12" t="s">
        <v>2421</v>
      </c>
      <c r="AG312" s="12" t="s">
        <v>1394</v>
      </c>
      <c r="AH312" s="12" t="s">
        <v>2816</v>
      </c>
      <c r="AX312" s="55">
        <v>305</v>
      </c>
      <c r="AY312" s="55" t="s">
        <v>1359</v>
      </c>
      <c r="AZ312" s="55" t="s">
        <v>1251</v>
      </c>
      <c r="BA312" s="55">
        <v>50</v>
      </c>
      <c r="BB312" s="55">
        <v>50</v>
      </c>
      <c r="BC312" s="55" t="s">
        <v>1249</v>
      </c>
      <c r="BD312" s="55">
        <v>1.15</v>
      </c>
      <c r="DN312" s="55">
        <v>305</v>
      </c>
      <c r="DO312" s="55" t="s">
        <v>1313</v>
      </c>
      <c r="DP312" s="55" t="s">
        <v>1259</v>
      </c>
      <c r="DQ312" s="55" t="s">
        <v>1260</v>
      </c>
      <c r="DR312" s="55" t="s">
        <v>1261</v>
      </c>
      <c r="DS312" s="55">
        <v>33311</v>
      </c>
      <c r="DT312" s="55">
        <v>10000</v>
      </c>
      <c r="DU312" s="55" t="s">
        <v>1249</v>
      </c>
      <c r="DV312" s="55">
        <v>1</v>
      </c>
      <c r="EM312" s="55">
        <v>305</v>
      </c>
      <c r="EN312" s="55" t="s">
        <v>3248</v>
      </c>
      <c r="EO312" s="55" t="s">
        <v>1251</v>
      </c>
      <c r="EP312" s="55" t="s">
        <v>2093</v>
      </c>
      <c r="EQ312" s="55">
        <v>-1</v>
      </c>
      <c r="ER312" s="55">
        <v>-1</v>
      </c>
      <c r="ES312" s="55" t="s">
        <v>1258</v>
      </c>
      <c r="ET312" s="55">
        <v>1.41</v>
      </c>
      <c r="EV312" s="55">
        <v>305</v>
      </c>
      <c r="EW312" s="55" t="s">
        <v>42</v>
      </c>
      <c r="EX312" s="55" t="s">
        <v>1995</v>
      </c>
      <c r="EY312" s="55">
        <v>7</v>
      </c>
      <c r="EZ312" s="55">
        <v>0</v>
      </c>
      <c r="FA312" s="55">
        <v>1994</v>
      </c>
      <c r="FB312" s="55" t="s">
        <v>1262</v>
      </c>
      <c r="FC312" s="55" t="s">
        <v>1249</v>
      </c>
      <c r="FD312" s="55">
        <v>0</v>
      </c>
      <c r="FF312" s="55">
        <v>305</v>
      </c>
      <c r="FG312" s="55" t="s">
        <v>42</v>
      </c>
      <c r="FH312" s="55" t="s">
        <v>1260</v>
      </c>
      <c r="FI312" s="55">
        <v>4</v>
      </c>
      <c r="FJ312" s="55">
        <v>10000</v>
      </c>
      <c r="FK312" s="55" t="s">
        <v>1249</v>
      </c>
      <c r="FL312" s="55">
        <v>0.6</v>
      </c>
      <c r="IW312" s="55">
        <v>305</v>
      </c>
      <c r="IX312" s="13" t="s">
        <v>1250</v>
      </c>
      <c r="IY312" s="13" t="s">
        <v>1410</v>
      </c>
      <c r="IZ312" s="13" t="s">
        <v>1447</v>
      </c>
      <c r="JA312" s="13">
        <v>300</v>
      </c>
      <c r="JW312" s="12">
        <v>305</v>
      </c>
      <c r="JX312" s="12" t="s">
        <v>1022</v>
      </c>
      <c r="JY312" s="12" t="s">
        <v>1070</v>
      </c>
    </row>
    <row r="313" ht="14.25" customHeight="1" outlineLevel="1" spans="7:285">
      <c r="G313" s="55">
        <v>306</v>
      </c>
      <c r="H313" s="55" t="s">
        <v>1313</v>
      </c>
      <c r="I313" s="55" t="s">
        <v>1995</v>
      </c>
      <c r="J313" s="55" t="s">
        <v>3080</v>
      </c>
      <c r="K313" s="55" t="s">
        <v>1249</v>
      </c>
      <c r="L313" s="65">
        <v>0.2</v>
      </c>
      <c r="AD313" s="12">
        <v>306</v>
      </c>
      <c r="AE313" s="12" t="s">
        <v>1261</v>
      </c>
      <c r="AF313" s="12" t="s">
        <v>2598</v>
      </c>
      <c r="AG313" s="12" t="s">
        <v>1394</v>
      </c>
      <c r="AH313" s="12" t="s">
        <v>2816</v>
      </c>
      <c r="AX313" s="55">
        <v>306</v>
      </c>
      <c r="AY313" s="55" t="s">
        <v>1359</v>
      </c>
      <c r="AZ313" s="55" t="s">
        <v>1251</v>
      </c>
      <c r="BA313" s="55">
        <v>51</v>
      </c>
      <c r="BB313" s="55">
        <v>51</v>
      </c>
      <c r="BC313" s="55" t="s">
        <v>1249</v>
      </c>
      <c r="BD313" s="55">
        <v>1.2</v>
      </c>
      <c r="DN313" s="55">
        <v>306</v>
      </c>
      <c r="DO313" s="55" t="s">
        <v>1313</v>
      </c>
      <c r="DP313" s="55" t="s">
        <v>1259</v>
      </c>
      <c r="DQ313" s="55" t="s">
        <v>1260</v>
      </c>
      <c r="DR313" s="55" t="s">
        <v>1261</v>
      </c>
      <c r="DS313" s="55">
        <v>33312</v>
      </c>
      <c r="DT313" s="55">
        <v>10000</v>
      </c>
      <c r="DU313" s="55" t="s">
        <v>1249</v>
      </c>
      <c r="DV313" s="55">
        <v>1</v>
      </c>
      <c r="EM313" s="55">
        <v>306</v>
      </c>
      <c r="EN313" s="55" t="s">
        <v>3248</v>
      </c>
      <c r="EO313" s="55" t="s">
        <v>1251</v>
      </c>
      <c r="EP313" s="55" t="s">
        <v>2116</v>
      </c>
      <c r="EQ313" s="55">
        <v>-1</v>
      </c>
      <c r="ER313" s="55">
        <v>-1</v>
      </c>
      <c r="ES313" s="55" t="s">
        <v>1258</v>
      </c>
      <c r="ET313" s="55">
        <v>1.41</v>
      </c>
      <c r="EV313" s="55">
        <v>306</v>
      </c>
      <c r="EW313" s="55" t="s">
        <v>42</v>
      </c>
      <c r="EX313" s="55" t="s">
        <v>1995</v>
      </c>
      <c r="EY313" s="55">
        <v>7</v>
      </c>
      <c r="EZ313" s="55">
        <v>1995</v>
      </c>
      <c r="FA313" s="55">
        <v>2999</v>
      </c>
      <c r="FB313" s="55" t="s">
        <v>1262</v>
      </c>
      <c r="FC313" s="55" t="s">
        <v>1249</v>
      </c>
      <c r="FD313" s="55">
        <v>0</v>
      </c>
      <c r="FF313" s="55">
        <v>306</v>
      </c>
      <c r="FG313" s="55" t="s">
        <v>42</v>
      </c>
      <c r="FH313" s="55" t="s">
        <v>1260</v>
      </c>
      <c r="FI313" s="55">
        <v>4</v>
      </c>
      <c r="FJ313" s="55">
        <v>25000</v>
      </c>
      <c r="FK313" s="55" t="s">
        <v>1249</v>
      </c>
      <c r="FL313" s="55">
        <v>0.5</v>
      </c>
      <c r="IW313" s="55">
        <v>306</v>
      </c>
      <c r="IX313" s="13" t="s">
        <v>1250</v>
      </c>
      <c r="IY313" s="13" t="s">
        <v>1410</v>
      </c>
      <c r="IZ313" s="13" t="s">
        <v>1487</v>
      </c>
      <c r="JA313" s="13">
        <v>300</v>
      </c>
      <c r="JW313" s="12">
        <v>306</v>
      </c>
      <c r="JX313" s="12" t="s">
        <v>1022</v>
      </c>
      <c r="JY313" s="12" t="s">
        <v>1209</v>
      </c>
    </row>
    <row r="314" ht="14.25" customHeight="1" outlineLevel="1" spans="7:285">
      <c r="G314" s="55">
        <v>307</v>
      </c>
      <c r="H314" s="55" t="s">
        <v>1313</v>
      </c>
      <c r="I314" s="55" t="s">
        <v>1995</v>
      </c>
      <c r="J314" s="55" t="s">
        <v>3082</v>
      </c>
      <c r="K314" s="55" t="s">
        <v>1249</v>
      </c>
      <c r="L314" s="65">
        <v>0.2</v>
      </c>
      <c r="AD314" s="12">
        <v>307</v>
      </c>
      <c r="AE314" s="12" t="s">
        <v>1261</v>
      </c>
      <c r="AF314" s="12" t="s">
        <v>1746</v>
      </c>
      <c r="AG314" s="12" t="s">
        <v>1394</v>
      </c>
      <c r="AH314" s="12" t="s">
        <v>2816</v>
      </c>
      <c r="AX314" s="55">
        <v>307</v>
      </c>
      <c r="AY314" s="55" t="s">
        <v>1359</v>
      </c>
      <c r="AZ314" s="55" t="s">
        <v>1251</v>
      </c>
      <c r="BA314" s="55">
        <v>52</v>
      </c>
      <c r="BB314" s="55">
        <v>52</v>
      </c>
      <c r="BC314" s="55" t="s">
        <v>1249</v>
      </c>
      <c r="BD314" s="55">
        <v>1.2</v>
      </c>
      <c r="DN314" s="55">
        <v>307</v>
      </c>
      <c r="DO314" s="55" t="s">
        <v>1313</v>
      </c>
      <c r="DP314" s="55" t="s">
        <v>1259</v>
      </c>
      <c r="DQ314" s="55" t="s">
        <v>1260</v>
      </c>
      <c r="DR314" s="55" t="s">
        <v>1261</v>
      </c>
      <c r="DS314" s="55">
        <v>33314</v>
      </c>
      <c r="DT314" s="55">
        <v>10000</v>
      </c>
      <c r="DU314" s="55" t="s">
        <v>1249</v>
      </c>
      <c r="DV314" s="55">
        <v>1</v>
      </c>
      <c r="EM314" s="55">
        <v>307</v>
      </c>
      <c r="EN314" s="55" t="s">
        <v>3248</v>
      </c>
      <c r="EO314" s="55" t="s">
        <v>1251</v>
      </c>
      <c r="EP314" s="55" t="s">
        <v>2161</v>
      </c>
      <c r="EQ314" s="55">
        <v>-1</v>
      </c>
      <c r="ER314" s="55">
        <v>-1</v>
      </c>
      <c r="ES314" s="55" t="s">
        <v>1258</v>
      </c>
      <c r="ET314" s="55">
        <v>1.41</v>
      </c>
      <c r="EV314" s="55">
        <v>307</v>
      </c>
      <c r="EW314" s="55" t="s">
        <v>42</v>
      </c>
      <c r="EX314" s="55" t="s">
        <v>1569</v>
      </c>
      <c r="EY314" s="55">
        <v>1</v>
      </c>
      <c r="EZ314" s="55">
        <v>0</v>
      </c>
      <c r="FA314" s="55">
        <v>1994</v>
      </c>
      <c r="FB314" s="55" t="s">
        <v>1262</v>
      </c>
      <c r="FC314" s="55" t="s">
        <v>1249</v>
      </c>
      <c r="FD314" s="55">
        <v>0</v>
      </c>
      <c r="FF314" s="55">
        <v>307</v>
      </c>
      <c r="FG314" s="55" t="s">
        <v>42</v>
      </c>
      <c r="FH314" s="55" t="s">
        <v>1260</v>
      </c>
      <c r="FI314" s="55">
        <v>4</v>
      </c>
      <c r="FJ314" s="55">
        <v>50000</v>
      </c>
      <c r="FK314" s="55" t="s">
        <v>1249</v>
      </c>
      <c r="FL314" s="55">
        <v>0.5</v>
      </c>
      <c r="IW314" s="55">
        <v>307</v>
      </c>
      <c r="IX314" s="13" t="s">
        <v>1250</v>
      </c>
      <c r="IY314" s="13" t="s">
        <v>1410</v>
      </c>
      <c r="IZ314" s="13" t="s">
        <v>1529</v>
      </c>
      <c r="JA314" s="13">
        <v>300</v>
      </c>
      <c r="JW314" s="12">
        <v>307</v>
      </c>
      <c r="JX314" s="12" t="s">
        <v>1022</v>
      </c>
      <c r="JY314" s="12" t="s">
        <v>1274</v>
      </c>
    </row>
    <row r="315" ht="14.25" customHeight="1" outlineLevel="1" spans="7:285">
      <c r="G315" s="55">
        <v>308</v>
      </c>
      <c r="H315" s="55" t="s">
        <v>1313</v>
      </c>
      <c r="I315" s="55" t="s">
        <v>1995</v>
      </c>
      <c r="J315" s="55" t="s">
        <v>3083</v>
      </c>
      <c r="K315" s="55" t="s">
        <v>1249</v>
      </c>
      <c r="L315" s="55">
        <v>0.23</v>
      </c>
      <c r="AD315" s="12">
        <v>308</v>
      </c>
      <c r="AE315" s="12" t="s">
        <v>1261</v>
      </c>
      <c r="AF315" s="12" t="s">
        <v>2794</v>
      </c>
      <c r="AG315" s="12" t="s">
        <v>1394</v>
      </c>
      <c r="AH315" s="12" t="s">
        <v>2816</v>
      </c>
      <c r="AX315" s="55">
        <v>308</v>
      </c>
      <c r="AY315" s="55" t="s">
        <v>1359</v>
      </c>
      <c r="AZ315" s="55" t="s">
        <v>1251</v>
      </c>
      <c r="BA315" s="55">
        <v>53</v>
      </c>
      <c r="BB315" s="55">
        <v>53</v>
      </c>
      <c r="BC315" s="55" t="s">
        <v>1249</v>
      </c>
      <c r="BD315" s="55">
        <v>1.2</v>
      </c>
      <c r="DN315" s="55">
        <v>308</v>
      </c>
      <c r="DO315" s="55" t="s">
        <v>1313</v>
      </c>
      <c r="DP315" s="55" t="s">
        <v>1259</v>
      </c>
      <c r="DQ315" s="55" t="s">
        <v>1260</v>
      </c>
      <c r="DR315" s="55" t="s">
        <v>1261</v>
      </c>
      <c r="DS315" s="55">
        <v>33315</v>
      </c>
      <c r="DT315" s="55">
        <v>10000</v>
      </c>
      <c r="DU315" s="55" t="s">
        <v>1249</v>
      </c>
      <c r="DV315" s="55">
        <v>1</v>
      </c>
      <c r="EM315" s="55">
        <v>308</v>
      </c>
      <c r="EN315" s="55" t="s">
        <v>1313</v>
      </c>
      <c r="EO315" s="55" t="s">
        <v>1251</v>
      </c>
      <c r="EP315" s="55">
        <v>2</v>
      </c>
      <c r="EQ315" s="55">
        <v>-1</v>
      </c>
      <c r="ER315" s="55">
        <v>-1</v>
      </c>
      <c r="ES315" s="55" t="s">
        <v>1249</v>
      </c>
      <c r="ET315" s="55">
        <v>1.42</v>
      </c>
      <c r="EV315" s="55">
        <v>308</v>
      </c>
      <c r="EW315" s="55" t="s">
        <v>42</v>
      </c>
      <c r="EX315" s="55" t="s">
        <v>1569</v>
      </c>
      <c r="EY315" s="55">
        <v>1</v>
      </c>
      <c r="EZ315" s="55">
        <v>1995</v>
      </c>
      <c r="FA315" s="55">
        <v>2999</v>
      </c>
      <c r="FB315" s="55" t="s">
        <v>1262</v>
      </c>
      <c r="FC315" s="55" t="s">
        <v>1249</v>
      </c>
      <c r="FD315" s="55">
        <v>0</v>
      </c>
      <c r="FF315" s="55">
        <v>308</v>
      </c>
      <c r="FG315" s="55" t="s">
        <v>42</v>
      </c>
      <c r="FH315" s="55" t="s">
        <v>1260</v>
      </c>
      <c r="FI315" s="55">
        <v>4</v>
      </c>
      <c r="FJ315" s="55">
        <v>80000</v>
      </c>
      <c r="FK315" s="55" t="s">
        <v>1249</v>
      </c>
      <c r="FL315" s="55">
        <v>0.5</v>
      </c>
      <c r="IW315" s="55">
        <v>308</v>
      </c>
      <c r="IX315" s="13" t="s">
        <v>1250</v>
      </c>
      <c r="IY315" s="13" t="s">
        <v>1410</v>
      </c>
      <c r="IZ315" s="13" t="s">
        <v>1567</v>
      </c>
      <c r="JA315" s="13">
        <v>300</v>
      </c>
      <c r="JW315" s="12">
        <v>308</v>
      </c>
      <c r="JX315" s="12" t="s">
        <v>1022</v>
      </c>
      <c r="JY315" s="12" t="s">
        <v>1321</v>
      </c>
    </row>
    <row r="316" ht="14.25" customHeight="1" outlineLevel="1" spans="7:285">
      <c r="G316" s="55">
        <v>309</v>
      </c>
      <c r="H316" s="55" t="s">
        <v>1313</v>
      </c>
      <c r="I316" s="55" t="s">
        <v>1995</v>
      </c>
      <c r="J316" s="55" t="s">
        <v>2141</v>
      </c>
      <c r="K316" s="55" t="s">
        <v>1249</v>
      </c>
      <c r="L316" s="65">
        <v>0.308</v>
      </c>
      <c r="AD316" s="12">
        <v>309</v>
      </c>
      <c r="AE316" s="12" t="s">
        <v>1261</v>
      </c>
      <c r="AF316" s="12" t="s">
        <v>944</v>
      </c>
      <c r="AG316" s="12" t="s">
        <v>1812</v>
      </c>
      <c r="AH316" s="12" t="s">
        <v>2771</v>
      </c>
      <c r="AX316" s="55">
        <v>309</v>
      </c>
      <c r="AY316" s="55" t="s">
        <v>1359</v>
      </c>
      <c r="AZ316" s="55" t="s">
        <v>1251</v>
      </c>
      <c r="BA316" s="55">
        <v>54</v>
      </c>
      <c r="BB316" s="55">
        <v>54</v>
      </c>
      <c r="BC316" s="55" t="s">
        <v>1249</v>
      </c>
      <c r="BD316" s="55">
        <v>1.2</v>
      </c>
      <c r="DN316" s="55">
        <v>309</v>
      </c>
      <c r="DO316" s="55" t="s">
        <v>1313</v>
      </c>
      <c r="DP316" s="55" t="s">
        <v>1259</v>
      </c>
      <c r="DQ316" s="55" t="s">
        <v>1260</v>
      </c>
      <c r="DR316" s="55" t="s">
        <v>1261</v>
      </c>
      <c r="DS316" s="55">
        <v>33316</v>
      </c>
      <c r="DT316" s="55">
        <v>10000</v>
      </c>
      <c r="DU316" s="55" t="s">
        <v>1249</v>
      </c>
      <c r="DV316" s="55">
        <v>1</v>
      </c>
      <c r="EM316" s="55">
        <v>309</v>
      </c>
      <c r="EN316" s="55" t="s">
        <v>1313</v>
      </c>
      <c r="EO316" s="55" t="s">
        <v>1251</v>
      </c>
      <c r="EP316" s="55">
        <v>3</v>
      </c>
      <c r="EQ316" s="55">
        <v>-1</v>
      </c>
      <c r="ER316" s="55">
        <v>-1</v>
      </c>
      <c r="ES316" s="55" t="s">
        <v>1249</v>
      </c>
      <c r="ET316" s="55">
        <v>1.41</v>
      </c>
      <c r="EV316" s="55">
        <v>309</v>
      </c>
      <c r="EW316" s="55" t="s">
        <v>42</v>
      </c>
      <c r="EX316" s="55" t="s">
        <v>2226</v>
      </c>
      <c r="EY316" s="55">
        <v>1</v>
      </c>
      <c r="EZ316" s="55">
        <v>0</v>
      </c>
      <c r="FA316" s="55">
        <v>1994</v>
      </c>
      <c r="FB316" s="55" t="s">
        <v>1262</v>
      </c>
      <c r="FC316" s="55" t="s">
        <v>1249</v>
      </c>
      <c r="FD316" s="55">
        <v>0</v>
      </c>
      <c r="FF316" s="55">
        <v>309</v>
      </c>
      <c r="FG316" s="55" t="s">
        <v>42</v>
      </c>
      <c r="FH316" s="55" t="s">
        <v>1260</v>
      </c>
      <c r="FI316" s="55">
        <v>4</v>
      </c>
      <c r="FJ316" s="55">
        <v>130000</v>
      </c>
      <c r="FK316" s="55" t="s">
        <v>1249</v>
      </c>
      <c r="FL316" s="55">
        <v>0.5</v>
      </c>
      <c r="IW316" s="55">
        <v>309</v>
      </c>
      <c r="IX316" s="13" t="s">
        <v>1250</v>
      </c>
      <c r="IY316" s="13" t="s">
        <v>1410</v>
      </c>
      <c r="IZ316" s="13" t="s">
        <v>1870</v>
      </c>
      <c r="JA316" s="13">
        <v>300</v>
      </c>
      <c r="JW316" s="12">
        <v>309</v>
      </c>
      <c r="JX316" s="12" t="s">
        <v>1022</v>
      </c>
      <c r="JY316" s="12" t="s">
        <v>1368</v>
      </c>
    </row>
    <row r="317" ht="14.25" customHeight="1" outlineLevel="1" spans="7:285">
      <c r="G317" s="55">
        <v>310</v>
      </c>
      <c r="H317" s="55" t="s">
        <v>1313</v>
      </c>
      <c r="I317" s="55" t="s">
        <v>1569</v>
      </c>
      <c r="J317" s="55" t="s">
        <v>3087</v>
      </c>
      <c r="K317" s="55" t="s">
        <v>1249</v>
      </c>
      <c r="L317" s="65">
        <v>0.3675</v>
      </c>
      <c r="AD317" s="12">
        <v>310</v>
      </c>
      <c r="AE317" s="12" t="s">
        <v>1261</v>
      </c>
      <c r="AF317" s="12" t="s">
        <v>1204</v>
      </c>
      <c r="AG317" s="12" t="s">
        <v>1812</v>
      </c>
      <c r="AH317" s="12" t="s">
        <v>2771</v>
      </c>
      <c r="AX317" s="55">
        <v>310</v>
      </c>
      <c r="AY317" s="55" t="s">
        <v>1359</v>
      </c>
      <c r="AZ317" s="55" t="s">
        <v>1251</v>
      </c>
      <c r="BA317" s="55">
        <v>55</v>
      </c>
      <c r="BB317" s="55">
        <v>55</v>
      </c>
      <c r="BC317" s="55" t="s">
        <v>1249</v>
      </c>
      <c r="BD317" s="55">
        <v>1.2</v>
      </c>
      <c r="DN317" s="55">
        <v>310</v>
      </c>
      <c r="DO317" s="55" t="s">
        <v>1313</v>
      </c>
      <c r="DP317" s="55" t="s">
        <v>1259</v>
      </c>
      <c r="DQ317" s="55" t="s">
        <v>1260</v>
      </c>
      <c r="DR317" s="55" t="s">
        <v>1261</v>
      </c>
      <c r="DS317" s="55">
        <v>33325</v>
      </c>
      <c r="DT317" s="55">
        <v>10000</v>
      </c>
      <c r="DU317" s="55" t="s">
        <v>1249</v>
      </c>
      <c r="DV317" s="55">
        <v>1</v>
      </c>
      <c r="EM317" s="55">
        <v>310</v>
      </c>
      <c r="EN317" s="55" t="s">
        <v>1313</v>
      </c>
      <c r="EO317" s="55" t="s">
        <v>1251</v>
      </c>
      <c r="EP317" s="55">
        <v>4</v>
      </c>
      <c r="EQ317" s="55">
        <v>-1</v>
      </c>
      <c r="ER317" s="55">
        <v>-1</v>
      </c>
      <c r="ES317" s="55" t="s">
        <v>1249</v>
      </c>
      <c r="ET317" s="55">
        <v>1.41</v>
      </c>
      <c r="EV317" s="55">
        <v>310</v>
      </c>
      <c r="EW317" s="55" t="s">
        <v>42</v>
      </c>
      <c r="EX317" s="55" t="s">
        <v>2226</v>
      </c>
      <c r="EY317" s="55">
        <v>1</v>
      </c>
      <c r="EZ317" s="55">
        <v>1995</v>
      </c>
      <c r="FA317" s="55">
        <v>2999</v>
      </c>
      <c r="FB317" s="55" t="s">
        <v>1262</v>
      </c>
      <c r="FC317" s="55" t="s">
        <v>1249</v>
      </c>
      <c r="FD317" s="55">
        <v>0</v>
      </c>
      <c r="FF317" s="55">
        <v>310</v>
      </c>
      <c r="FG317" s="55" t="s">
        <v>42</v>
      </c>
      <c r="FH317" s="55" t="s">
        <v>1260</v>
      </c>
      <c r="FI317" s="55">
        <v>4</v>
      </c>
      <c r="FJ317" s="55">
        <v>260000</v>
      </c>
      <c r="FK317" s="55" t="s">
        <v>1249</v>
      </c>
      <c r="FL317" s="55">
        <v>0.5</v>
      </c>
      <c r="IW317" s="55">
        <v>310</v>
      </c>
      <c r="IX317" s="13" t="s">
        <v>1250</v>
      </c>
      <c r="IY317" s="13" t="s">
        <v>1410</v>
      </c>
      <c r="IZ317" s="13" t="s">
        <v>1893</v>
      </c>
      <c r="JA317" s="13">
        <v>300</v>
      </c>
      <c r="JW317" s="12">
        <v>310</v>
      </c>
      <c r="JX317" s="12" t="s">
        <v>1022</v>
      </c>
      <c r="JY317" s="12" t="s">
        <v>928</v>
      </c>
    </row>
    <row r="318" ht="14.25" customHeight="1" outlineLevel="1" spans="7:285">
      <c r="G318" s="55">
        <v>311</v>
      </c>
      <c r="H318" s="55" t="s">
        <v>1313</v>
      </c>
      <c r="I318" s="55" t="s">
        <v>2226</v>
      </c>
      <c r="J318" s="55" t="s">
        <v>3089</v>
      </c>
      <c r="K318" s="55" t="s">
        <v>1249</v>
      </c>
      <c r="L318" s="65">
        <v>0.3675</v>
      </c>
      <c r="AD318" s="12">
        <v>311</v>
      </c>
      <c r="AE318" s="12" t="s">
        <v>1261</v>
      </c>
      <c r="AF318" s="12" t="s">
        <v>1616</v>
      </c>
      <c r="AG318" s="12" t="s">
        <v>1812</v>
      </c>
      <c r="AH318" s="12" t="s">
        <v>2771</v>
      </c>
      <c r="AX318" s="55">
        <v>311</v>
      </c>
      <c r="AY318" s="55" t="s">
        <v>1359</v>
      </c>
      <c r="AZ318" s="55" t="s">
        <v>1251</v>
      </c>
      <c r="BA318" s="55">
        <v>56</v>
      </c>
      <c r="BB318" s="55">
        <v>56</v>
      </c>
      <c r="BC318" s="55" t="s">
        <v>1249</v>
      </c>
      <c r="BD318" s="55">
        <v>1.2</v>
      </c>
      <c r="DN318" s="55">
        <v>311</v>
      </c>
      <c r="DO318" s="55" t="s">
        <v>1313</v>
      </c>
      <c r="DP318" s="55" t="s">
        <v>1259</v>
      </c>
      <c r="DQ318" s="55" t="s">
        <v>1260</v>
      </c>
      <c r="DR318" s="55" t="s">
        <v>1261</v>
      </c>
      <c r="DS318" s="55">
        <v>33327</v>
      </c>
      <c r="DT318" s="55">
        <v>10000</v>
      </c>
      <c r="DU318" s="55" t="s">
        <v>1249</v>
      </c>
      <c r="DV318" s="55">
        <v>1</v>
      </c>
      <c r="EM318" s="55">
        <v>311</v>
      </c>
      <c r="EN318" s="55" t="s">
        <v>1313</v>
      </c>
      <c r="EO318" s="55" t="s">
        <v>1251</v>
      </c>
      <c r="EP318" s="55" t="s">
        <v>2031</v>
      </c>
      <c r="EQ318" s="55">
        <v>-1</v>
      </c>
      <c r="ER318" s="55">
        <v>-1</v>
      </c>
      <c r="ES318" s="55" t="s">
        <v>1249</v>
      </c>
      <c r="ET318" s="55">
        <v>1.41</v>
      </c>
      <c r="EV318" s="55">
        <v>311</v>
      </c>
      <c r="EW318" s="55" t="s">
        <v>42</v>
      </c>
      <c r="EX318" s="55" t="s">
        <v>1919</v>
      </c>
      <c r="EY318" s="55">
        <v>1</v>
      </c>
      <c r="EZ318" s="55">
        <v>0</v>
      </c>
      <c r="FA318" s="55">
        <v>1994</v>
      </c>
      <c r="FB318" s="55" t="s">
        <v>1262</v>
      </c>
      <c r="FC318" s="55" t="s">
        <v>1249</v>
      </c>
      <c r="FD318" s="55">
        <v>0</v>
      </c>
      <c r="FF318" s="55">
        <v>311</v>
      </c>
      <c r="FG318" s="55" t="s">
        <v>42</v>
      </c>
      <c r="FH318" s="55" t="s">
        <v>1260</v>
      </c>
      <c r="FI318" s="55">
        <v>4</v>
      </c>
      <c r="FJ318" s="55">
        <v>400000</v>
      </c>
      <c r="FK318" s="55" t="s">
        <v>1249</v>
      </c>
      <c r="FL318" s="55">
        <v>0.5</v>
      </c>
      <c r="IW318" s="55">
        <v>311</v>
      </c>
      <c r="IX318" s="13" t="s">
        <v>1250</v>
      </c>
      <c r="IY318" s="13" t="s">
        <v>1607</v>
      </c>
      <c r="IZ318" s="13" t="s">
        <v>1266</v>
      </c>
      <c r="JA318" s="13">
        <v>300</v>
      </c>
      <c r="JW318" s="12">
        <v>311</v>
      </c>
      <c r="JX318" s="12" t="s">
        <v>1022</v>
      </c>
      <c r="JY318" s="12" t="s">
        <v>1453</v>
      </c>
    </row>
    <row r="319" ht="14.25" customHeight="1" outlineLevel="1" spans="7:285">
      <c r="G319" s="55">
        <v>312</v>
      </c>
      <c r="H319" s="55" t="s">
        <v>1313</v>
      </c>
      <c r="I319" s="55" t="s">
        <v>1919</v>
      </c>
      <c r="J319" s="55" t="s">
        <v>3090</v>
      </c>
      <c r="K319" s="55" t="s">
        <v>1249</v>
      </c>
      <c r="L319" s="65">
        <v>0.3675</v>
      </c>
      <c r="AD319" s="12">
        <v>312</v>
      </c>
      <c r="AE319" s="12" t="s">
        <v>1261</v>
      </c>
      <c r="AF319" s="12" t="s">
        <v>1469</v>
      </c>
      <c r="AG319" s="12" t="s">
        <v>1812</v>
      </c>
      <c r="AH319" s="12" t="s">
        <v>2771</v>
      </c>
      <c r="AX319" s="55">
        <v>312</v>
      </c>
      <c r="AY319" s="55" t="s">
        <v>1359</v>
      </c>
      <c r="AZ319" s="55" t="s">
        <v>1251</v>
      </c>
      <c r="BA319" s="55">
        <v>57</v>
      </c>
      <c r="BB319" s="55">
        <v>57</v>
      </c>
      <c r="BC319" s="55" t="s">
        <v>1249</v>
      </c>
      <c r="BD319" s="55">
        <v>1.2</v>
      </c>
      <c r="DN319" s="55">
        <v>312</v>
      </c>
      <c r="DO319" s="55" t="s">
        <v>1313</v>
      </c>
      <c r="DP319" s="55" t="s">
        <v>1259</v>
      </c>
      <c r="DQ319" s="55" t="s">
        <v>1260</v>
      </c>
      <c r="DR319" s="55" t="s">
        <v>1261</v>
      </c>
      <c r="DS319" s="55">
        <v>33332</v>
      </c>
      <c r="DT319" s="55">
        <v>10000</v>
      </c>
      <c r="DU319" s="55" t="s">
        <v>1249</v>
      </c>
      <c r="DV319" s="55">
        <v>1</v>
      </c>
      <c r="EM319" s="55">
        <v>312</v>
      </c>
      <c r="EN319" s="55" t="s">
        <v>1313</v>
      </c>
      <c r="EO319" s="55" t="s">
        <v>1251</v>
      </c>
      <c r="EP319" s="55" t="s">
        <v>2051</v>
      </c>
      <c r="EQ319" s="55">
        <v>-1</v>
      </c>
      <c r="ER319" s="55">
        <v>-1</v>
      </c>
      <c r="ES319" s="55" t="s">
        <v>1249</v>
      </c>
      <c r="ET319" s="55">
        <v>1.41</v>
      </c>
      <c r="EV319" s="55">
        <v>312</v>
      </c>
      <c r="EW319" s="55" t="s">
        <v>42</v>
      </c>
      <c r="EX319" s="55" t="s">
        <v>1919</v>
      </c>
      <c r="EY319" s="55">
        <v>1</v>
      </c>
      <c r="EZ319" s="55">
        <v>1995</v>
      </c>
      <c r="FA319" s="55">
        <v>2999</v>
      </c>
      <c r="FB319" s="55" t="s">
        <v>1262</v>
      </c>
      <c r="FC319" s="55" t="s">
        <v>1249</v>
      </c>
      <c r="FD319" s="55">
        <v>0</v>
      </c>
      <c r="FF319" s="55">
        <v>312</v>
      </c>
      <c r="FG319" s="55" t="s">
        <v>42</v>
      </c>
      <c r="FH319" s="55" t="s">
        <v>1260</v>
      </c>
      <c r="FI319" s="55">
        <v>4</v>
      </c>
      <c r="FJ319" s="55">
        <v>530000</v>
      </c>
      <c r="FK319" s="55" t="s">
        <v>1249</v>
      </c>
      <c r="FL319" s="55">
        <v>0.5</v>
      </c>
      <c r="IW319" s="55">
        <v>312</v>
      </c>
      <c r="IX319" s="13" t="s">
        <v>1250</v>
      </c>
      <c r="IY319" s="13" t="s">
        <v>1607</v>
      </c>
      <c r="IZ319" s="13" t="s">
        <v>1314</v>
      </c>
      <c r="JA319" s="13">
        <v>300</v>
      </c>
      <c r="JW319" s="12">
        <v>312</v>
      </c>
      <c r="JX319" s="12" t="s">
        <v>1022</v>
      </c>
      <c r="JY319" s="12" t="s">
        <v>1496</v>
      </c>
    </row>
    <row r="320" ht="14.25" customHeight="1" outlineLevel="1" spans="7:285">
      <c r="G320" s="55">
        <v>313</v>
      </c>
      <c r="H320" s="55" t="s">
        <v>1313</v>
      </c>
      <c r="I320" s="55" t="s">
        <v>2382</v>
      </c>
      <c r="J320" s="55" t="s">
        <v>3091</v>
      </c>
      <c r="K320" s="55" t="s">
        <v>1249</v>
      </c>
      <c r="L320" s="65">
        <v>0.3675</v>
      </c>
      <c r="AD320" s="12">
        <v>313</v>
      </c>
      <c r="AE320" s="12" t="s">
        <v>1261</v>
      </c>
      <c r="AF320" s="12" t="s">
        <v>938</v>
      </c>
      <c r="AG320" s="12" t="s">
        <v>1812</v>
      </c>
      <c r="AH320" s="12" t="s">
        <v>2771</v>
      </c>
      <c r="AX320" s="55">
        <v>313</v>
      </c>
      <c r="AY320" s="55" t="s">
        <v>1359</v>
      </c>
      <c r="AZ320" s="55" t="s">
        <v>1251</v>
      </c>
      <c r="BA320" s="55">
        <v>58</v>
      </c>
      <c r="BB320" s="55">
        <v>58</v>
      </c>
      <c r="BC320" s="55" t="s">
        <v>1249</v>
      </c>
      <c r="BD320" s="55">
        <v>1.2</v>
      </c>
      <c r="DN320" s="55">
        <v>313</v>
      </c>
      <c r="DO320" s="55" t="s">
        <v>1313</v>
      </c>
      <c r="DP320" s="55" t="s">
        <v>1259</v>
      </c>
      <c r="DQ320" s="55" t="s">
        <v>1260</v>
      </c>
      <c r="DR320" s="55" t="s">
        <v>1261</v>
      </c>
      <c r="DS320" s="55">
        <v>33334</v>
      </c>
      <c r="DT320" s="55">
        <v>10000</v>
      </c>
      <c r="DU320" s="55" t="s">
        <v>1249</v>
      </c>
      <c r="DV320" s="55">
        <v>1</v>
      </c>
      <c r="EM320" s="55">
        <v>313</v>
      </c>
      <c r="EN320" s="55" t="s">
        <v>1313</v>
      </c>
      <c r="EO320" s="55" t="s">
        <v>1251</v>
      </c>
      <c r="EP320" s="55" t="s">
        <v>2076</v>
      </c>
      <c r="EQ320" s="55">
        <v>-1</v>
      </c>
      <c r="ER320" s="55">
        <v>-1</v>
      </c>
      <c r="ES320" s="55" t="s">
        <v>1249</v>
      </c>
      <c r="ET320" s="55">
        <v>1.41</v>
      </c>
      <c r="EV320" s="55">
        <v>313</v>
      </c>
      <c r="EW320" s="55" t="s">
        <v>42</v>
      </c>
      <c r="EX320" s="55" t="s">
        <v>2382</v>
      </c>
      <c r="EY320" s="55">
        <v>1</v>
      </c>
      <c r="EZ320" s="55">
        <v>0</v>
      </c>
      <c r="FA320" s="55">
        <v>1994</v>
      </c>
      <c r="FB320" s="55" t="s">
        <v>1262</v>
      </c>
      <c r="FC320" s="55" t="s">
        <v>1249</v>
      </c>
      <c r="FD320" s="55">
        <v>0</v>
      </c>
      <c r="FF320" s="55">
        <v>313</v>
      </c>
      <c r="FG320" s="55" t="s">
        <v>42</v>
      </c>
      <c r="FH320" s="55" t="s">
        <v>1260</v>
      </c>
      <c r="FI320" s="55">
        <v>4</v>
      </c>
      <c r="FJ320" s="55">
        <v>540000</v>
      </c>
      <c r="FK320" s="55" t="s">
        <v>1249</v>
      </c>
      <c r="FL320" s="55">
        <v>0.5</v>
      </c>
      <c r="IW320" s="55">
        <v>313</v>
      </c>
      <c r="IX320" s="13" t="s">
        <v>1250</v>
      </c>
      <c r="IY320" s="13" t="s">
        <v>1607</v>
      </c>
      <c r="IZ320" s="13" t="s">
        <v>1362</v>
      </c>
      <c r="JA320" s="13">
        <v>300</v>
      </c>
      <c r="JW320" s="12">
        <v>313</v>
      </c>
      <c r="JX320" s="12" t="s">
        <v>1022</v>
      </c>
      <c r="JY320" s="12" t="s">
        <v>1535</v>
      </c>
    </row>
    <row r="321" ht="14.25" customHeight="1" outlineLevel="1" spans="7:285">
      <c r="G321" s="55">
        <v>314</v>
      </c>
      <c r="H321" s="55" t="s">
        <v>1313</v>
      </c>
      <c r="I321" s="55" t="s">
        <v>1646</v>
      </c>
      <c r="J321" s="55" t="s">
        <v>3092</v>
      </c>
      <c r="K321" s="55" t="s">
        <v>1249</v>
      </c>
      <c r="L321" s="65">
        <v>0.3675</v>
      </c>
      <c r="AD321" s="12">
        <v>314</v>
      </c>
      <c r="AE321" s="12" t="s">
        <v>1261</v>
      </c>
      <c r="AF321" s="12" t="s">
        <v>2284</v>
      </c>
      <c r="AG321" s="12" t="s">
        <v>1812</v>
      </c>
      <c r="AH321" s="12" t="s">
        <v>2771</v>
      </c>
      <c r="AX321" s="55">
        <v>314</v>
      </c>
      <c r="AY321" s="55" t="s">
        <v>1359</v>
      </c>
      <c r="AZ321" s="55" t="s">
        <v>1251</v>
      </c>
      <c r="BA321" s="55">
        <v>59</v>
      </c>
      <c r="BB321" s="55">
        <v>59</v>
      </c>
      <c r="BC321" s="55" t="s">
        <v>1249</v>
      </c>
      <c r="BD321" s="55">
        <v>1.2</v>
      </c>
      <c r="DN321" s="55">
        <v>314</v>
      </c>
      <c r="DO321" s="55" t="s">
        <v>1313</v>
      </c>
      <c r="DP321" s="55" t="s">
        <v>1259</v>
      </c>
      <c r="DQ321" s="55" t="s">
        <v>1260</v>
      </c>
      <c r="DR321" s="55" t="s">
        <v>1261</v>
      </c>
      <c r="DS321" s="55">
        <v>33351</v>
      </c>
      <c r="DT321" s="55">
        <v>10000</v>
      </c>
      <c r="DU321" s="55" t="s">
        <v>1249</v>
      </c>
      <c r="DV321" s="55">
        <v>1</v>
      </c>
      <c r="EM321" s="55">
        <v>314</v>
      </c>
      <c r="EN321" s="55" t="s">
        <v>1313</v>
      </c>
      <c r="EO321" s="55" t="s">
        <v>1251</v>
      </c>
      <c r="EP321" s="55" t="s">
        <v>2093</v>
      </c>
      <c r="EQ321" s="55">
        <v>-1</v>
      </c>
      <c r="ER321" s="55">
        <v>-1</v>
      </c>
      <c r="ES321" s="55" t="s">
        <v>1249</v>
      </c>
      <c r="ET321" s="55">
        <v>1.41</v>
      </c>
      <c r="EV321" s="55">
        <v>314</v>
      </c>
      <c r="EW321" s="55" t="s">
        <v>42</v>
      </c>
      <c r="EX321" s="55" t="s">
        <v>2382</v>
      </c>
      <c r="EY321" s="55">
        <v>1</v>
      </c>
      <c r="EZ321" s="55">
        <v>1995</v>
      </c>
      <c r="FA321" s="55">
        <v>2999</v>
      </c>
      <c r="FB321" s="55" t="s">
        <v>1262</v>
      </c>
      <c r="FC321" s="55" t="s">
        <v>1249</v>
      </c>
      <c r="FD321" s="55">
        <v>0</v>
      </c>
      <c r="FF321" s="55">
        <v>314</v>
      </c>
      <c r="FG321" s="55" t="s">
        <v>42</v>
      </c>
      <c r="FH321" s="55" t="s">
        <v>1260</v>
      </c>
      <c r="FI321" s="55">
        <v>5</v>
      </c>
      <c r="FJ321" s="55">
        <v>0</v>
      </c>
      <c r="FK321" s="55" t="s">
        <v>1249</v>
      </c>
      <c r="FL321" s="55">
        <v>1.25</v>
      </c>
      <c r="IW321" s="55">
        <v>314</v>
      </c>
      <c r="IX321" s="13" t="s">
        <v>1250</v>
      </c>
      <c r="IY321" s="13" t="s">
        <v>1607</v>
      </c>
      <c r="IZ321" s="13" t="s">
        <v>1407</v>
      </c>
      <c r="JA321" s="13">
        <v>300</v>
      </c>
      <c r="JW321" s="12">
        <v>314</v>
      </c>
      <c r="JX321" s="12" t="s">
        <v>1022</v>
      </c>
      <c r="JY321" s="12" t="s">
        <v>1574</v>
      </c>
    </row>
    <row r="322" ht="14.25" customHeight="1" outlineLevel="1" spans="7:285">
      <c r="G322" s="55">
        <v>315</v>
      </c>
      <c r="H322" s="55" t="s">
        <v>1359</v>
      </c>
      <c r="I322" s="55" t="s">
        <v>900</v>
      </c>
      <c r="J322" s="55" t="s">
        <v>1248</v>
      </c>
      <c r="K322" s="55" t="s">
        <v>1249</v>
      </c>
      <c r="L322" s="65">
        <v>0.3675</v>
      </c>
      <c r="AD322" s="12">
        <v>315</v>
      </c>
      <c r="AE322" s="12" t="s">
        <v>1261</v>
      </c>
      <c r="AF322" s="12" t="s">
        <v>2427</v>
      </c>
      <c r="AG322" s="12" t="s">
        <v>1812</v>
      </c>
      <c r="AH322" s="12" t="s">
        <v>2771</v>
      </c>
      <c r="AX322" s="55">
        <v>315</v>
      </c>
      <c r="AY322" s="55" t="s">
        <v>1359</v>
      </c>
      <c r="AZ322" s="55" t="s">
        <v>1251</v>
      </c>
      <c r="BA322" s="55">
        <v>60</v>
      </c>
      <c r="BB322" s="55">
        <v>60</v>
      </c>
      <c r="BC322" s="55" t="s">
        <v>1249</v>
      </c>
      <c r="BD322" s="55">
        <v>1.2</v>
      </c>
      <c r="DN322" s="55">
        <v>315</v>
      </c>
      <c r="DO322" s="55" t="s">
        <v>1313</v>
      </c>
      <c r="DP322" s="55" t="s">
        <v>1259</v>
      </c>
      <c r="DQ322" s="55" t="s">
        <v>1260</v>
      </c>
      <c r="DR322" s="55" t="s">
        <v>1261</v>
      </c>
      <c r="DS322" s="55">
        <v>33401</v>
      </c>
      <c r="DT322" s="55">
        <v>10000</v>
      </c>
      <c r="DU322" s="55" t="s">
        <v>1249</v>
      </c>
      <c r="DV322" s="55">
        <v>1</v>
      </c>
      <c r="EM322" s="55">
        <v>315</v>
      </c>
      <c r="EN322" s="55" t="s">
        <v>1313</v>
      </c>
      <c r="EO322" s="55" t="s">
        <v>1251</v>
      </c>
      <c r="EP322" s="55" t="s">
        <v>2116</v>
      </c>
      <c r="EQ322" s="55">
        <v>-1</v>
      </c>
      <c r="ER322" s="55">
        <v>-1</v>
      </c>
      <c r="ES322" s="55" t="s">
        <v>1249</v>
      </c>
      <c r="ET322" s="55">
        <v>1.41</v>
      </c>
      <c r="EV322" s="55">
        <v>315</v>
      </c>
      <c r="EW322" s="55" t="s">
        <v>42</v>
      </c>
      <c r="EX322" s="55" t="s">
        <v>1646</v>
      </c>
      <c r="EY322" s="55">
        <v>1</v>
      </c>
      <c r="EZ322" s="55">
        <v>0</v>
      </c>
      <c r="FA322" s="55">
        <v>1994</v>
      </c>
      <c r="FB322" s="55" t="s">
        <v>1262</v>
      </c>
      <c r="FC322" s="55" t="s">
        <v>1249</v>
      </c>
      <c r="FD322" s="55">
        <v>0</v>
      </c>
      <c r="FF322" s="55">
        <v>315</v>
      </c>
      <c r="FG322" s="55" t="s">
        <v>42</v>
      </c>
      <c r="FH322" s="55" t="s">
        <v>1260</v>
      </c>
      <c r="FI322" s="55">
        <v>5</v>
      </c>
      <c r="FJ322" s="55">
        <v>1000</v>
      </c>
      <c r="FK322" s="55" t="s">
        <v>1249</v>
      </c>
      <c r="FL322" s="55">
        <v>1.15</v>
      </c>
      <c r="IW322" s="55">
        <v>315</v>
      </c>
      <c r="IX322" s="13" t="s">
        <v>1250</v>
      </c>
      <c r="IY322" s="13" t="s">
        <v>1607</v>
      </c>
      <c r="IZ322" s="13" t="s">
        <v>1447</v>
      </c>
      <c r="JA322" s="13">
        <v>300</v>
      </c>
      <c r="JW322" s="12">
        <v>315</v>
      </c>
      <c r="JX322" s="12" t="s">
        <v>1022</v>
      </c>
      <c r="JY322" s="12" t="s">
        <v>1612</v>
      </c>
    </row>
    <row r="323" ht="14.25" customHeight="1" outlineLevel="1" spans="7:285">
      <c r="G323" s="55">
        <v>316</v>
      </c>
      <c r="H323" s="55" t="s">
        <v>1359</v>
      </c>
      <c r="I323" s="55" t="s">
        <v>763</v>
      </c>
      <c r="J323" s="55" t="s">
        <v>767</v>
      </c>
      <c r="K323" s="55" t="s">
        <v>1249</v>
      </c>
      <c r="L323" s="55">
        <v>0.31</v>
      </c>
      <c r="AD323" s="12">
        <v>316</v>
      </c>
      <c r="AE323" s="12" t="s">
        <v>1261</v>
      </c>
      <c r="AF323" s="12" t="s">
        <v>1932</v>
      </c>
      <c r="AG323" s="12" t="s">
        <v>1812</v>
      </c>
      <c r="AH323" s="12" t="s">
        <v>2771</v>
      </c>
      <c r="AX323" s="55">
        <v>316</v>
      </c>
      <c r="AY323" s="55" t="s">
        <v>1359</v>
      </c>
      <c r="AZ323" s="55" t="s">
        <v>1251</v>
      </c>
      <c r="BA323" s="55">
        <v>61</v>
      </c>
      <c r="BB323" s="55">
        <v>61</v>
      </c>
      <c r="BC323" s="55" t="s">
        <v>1249</v>
      </c>
      <c r="BD323" s="55">
        <v>1.2</v>
      </c>
      <c r="DN323" s="55">
        <v>316</v>
      </c>
      <c r="DO323" s="55" t="s">
        <v>1313</v>
      </c>
      <c r="DP323" s="55" t="s">
        <v>1259</v>
      </c>
      <c r="DQ323" s="55" t="s">
        <v>1260</v>
      </c>
      <c r="DR323" s="55" t="s">
        <v>1261</v>
      </c>
      <c r="DS323" s="55">
        <v>33403</v>
      </c>
      <c r="DT323" s="55">
        <v>10000</v>
      </c>
      <c r="DU323" s="55" t="s">
        <v>1249</v>
      </c>
      <c r="DV323" s="55">
        <v>1</v>
      </c>
      <c r="EM323" s="55">
        <v>316</v>
      </c>
      <c r="EN323" s="55" t="s">
        <v>1313</v>
      </c>
      <c r="EO323" s="55" t="s">
        <v>1251</v>
      </c>
      <c r="EP323" s="55" t="s">
        <v>2161</v>
      </c>
      <c r="EQ323" s="55">
        <v>-1</v>
      </c>
      <c r="ER323" s="55">
        <v>-1</v>
      </c>
      <c r="ES323" s="55" t="s">
        <v>1249</v>
      </c>
      <c r="ET323" s="55">
        <v>1.41</v>
      </c>
      <c r="EV323" s="55">
        <v>316</v>
      </c>
      <c r="EW323" s="55" t="s">
        <v>42</v>
      </c>
      <c r="EX323" s="55" t="s">
        <v>1646</v>
      </c>
      <c r="EY323" s="55">
        <v>1</v>
      </c>
      <c r="EZ323" s="55">
        <v>1995</v>
      </c>
      <c r="FA323" s="55">
        <v>2999</v>
      </c>
      <c r="FB323" s="55" t="s">
        <v>1262</v>
      </c>
      <c r="FC323" s="55" t="s">
        <v>1249</v>
      </c>
      <c r="FD323" s="55">
        <v>0</v>
      </c>
      <c r="FF323" s="55">
        <v>316</v>
      </c>
      <c r="FG323" s="55" t="s">
        <v>42</v>
      </c>
      <c r="FH323" s="55" t="s">
        <v>1260</v>
      </c>
      <c r="FI323" s="55">
        <v>5</v>
      </c>
      <c r="FJ323" s="55">
        <v>2500</v>
      </c>
      <c r="FK323" s="55" t="s">
        <v>1249</v>
      </c>
      <c r="FL323" s="55">
        <v>1.05</v>
      </c>
      <c r="IW323" s="55">
        <v>316</v>
      </c>
      <c r="IX323" s="13" t="s">
        <v>1250</v>
      </c>
      <c r="IY323" s="13" t="s">
        <v>1607</v>
      </c>
      <c r="IZ323" s="13" t="s">
        <v>1487</v>
      </c>
      <c r="JA323" s="13">
        <v>300</v>
      </c>
      <c r="JW323" s="12">
        <v>316</v>
      </c>
      <c r="JX323" s="12" t="s">
        <v>1022</v>
      </c>
      <c r="JY323" s="12" t="s">
        <v>1464</v>
      </c>
    </row>
    <row r="324" ht="14.25" customHeight="1" outlineLevel="1" spans="7:285">
      <c r="G324" s="55">
        <v>317</v>
      </c>
      <c r="H324" s="55" t="s">
        <v>1359</v>
      </c>
      <c r="I324" s="55" t="s">
        <v>763</v>
      </c>
      <c r="J324" s="55" t="s">
        <v>904</v>
      </c>
      <c r="K324" s="55" t="s">
        <v>1249</v>
      </c>
      <c r="L324" s="55">
        <v>0.31</v>
      </c>
      <c r="AD324" s="12">
        <v>317</v>
      </c>
      <c r="AE324" s="12" t="s">
        <v>1261</v>
      </c>
      <c r="AF324" s="12" t="s">
        <v>1955</v>
      </c>
      <c r="AG324" s="12" t="s">
        <v>1812</v>
      </c>
      <c r="AH324" s="12" t="s">
        <v>2771</v>
      </c>
      <c r="AX324" s="55">
        <v>317</v>
      </c>
      <c r="AY324" s="55" t="s">
        <v>1359</v>
      </c>
      <c r="AZ324" s="55" t="s">
        <v>1251</v>
      </c>
      <c r="BA324" s="55">
        <v>62</v>
      </c>
      <c r="BB324" s="55">
        <v>62</v>
      </c>
      <c r="BC324" s="55" t="s">
        <v>1249</v>
      </c>
      <c r="BD324" s="55">
        <v>1.2</v>
      </c>
      <c r="DN324" s="55">
        <v>317</v>
      </c>
      <c r="DO324" s="55" t="s">
        <v>1313</v>
      </c>
      <c r="DP324" s="55" t="s">
        <v>1259</v>
      </c>
      <c r="DQ324" s="55" t="s">
        <v>1260</v>
      </c>
      <c r="DR324" s="55" t="s">
        <v>1261</v>
      </c>
      <c r="DS324" s="55">
        <v>33404</v>
      </c>
      <c r="DT324" s="55">
        <v>10000</v>
      </c>
      <c r="DU324" s="55" t="s">
        <v>1249</v>
      </c>
      <c r="DV324" s="55">
        <v>1</v>
      </c>
      <c r="EM324" s="55">
        <v>317</v>
      </c>
      <c r="EN324" s="55" t="s">
        <v>1359</v>
      </c>
      <c r="EO324" s="55" t="s">
        <v>1251</v>
      </c>
      <c r="EP324" s="55">
        <v>2</v>
      </c>
      <c r="EQ324" s="55">
        <v>-1</v>
      </c>
      <c r="ER324" s="55">
        <v>-1</v>
      </c>
      <c r="ES324" s="55" t="s">
        <v>1249</v>
      </c>
      <c r="ET324" s="55">
        <v>1.42</v>
      </c>
      <c r="EV324" s="55">
        <v>317</v>
      </c>
      <c r="EW324" s="55" t="s">
        <v>1313</v>
      </c>
      <c r="EX324" s="55" t="s">
        <v>900</v>
      </c>
      <c r="EY324" s="55">
        <v>1</v>
      </c>
      <c r="EZ324" s="55">
        <v>0</v>
      </c>
      <c r="FA324" s="55">
        <v>1994</v>
      </c>
      <c r="FB324" s="55" t="s">
        <v>1262</v>
      </c>
      <c r="FC324" s="55" t="s">
        <v>1249</v>
      </c>
      <c r="FD324" s="55">
        <v>0</v>
      </c>
      <c r="FF324" s="55">
        <v>317</v>
      </c>
      <c r="FG324" s="55" t="s">
        <v>42</v>
      </c>
      <c r="FH324" s="55" t="s">
        <v>1260</v>
      </c>
      <c r="FI324" s="55">
        <v>5</v>
      </c>
      <c r="FJ324" s="55">
        <v>5000</v>
      </c>
      <c r="FK324" s="55" t="s">
        <v>1249</v>
      </c>
      <c r="FL324" s="55">
        <v>0.8</v>
      </c>
      <c r="IW324" s="55">
        <v>317</v>
      </c>
      <c r="IX324" s="13" t="s">
        <v>1250</v>
      </c>
      <c r="IY324" s="13" t="s">
        <v>763</v>
      </c>
      <c r="IZ324" s="13" t="s">
        <v>1266</v>
      </c>
      <c r="JA324" s="13">
        <v>750</v>
      </c>
      <c r="JW324" s="12">
        <v>317</v>
      </c>
      <c r="JX324" s="12" t="s">
        <v>1022</v>
      </c>
      <c r="JY324" s="12" t="s">
        <v>1684</v>
      </c>
    </row>
    <row r="325" ht="14.25" customHeight="1" outlineLevel="1" spans="7:285">
      <c r="G325" s="55">
        <v>318</v>
      </c>
      <c r="H325" s="55" t="s">
        <v>1359</v>
      </c>
      <c r="I325" s="55" t="s">
        <v>763</v>
      </c>
      <c r="J325" s="55" t="s">
        <v>963</v>
      </c>
      <c r="K325" s="55" t="s">
        <v>1249</v>
      </c>
      <c r="L325" s="55">
        <v>0.31</v>
      </c>
      <c r="AD325" s="12">
        <v>318</v>
      </c>
      <c r="AE325" s="12" t="s">
        <v>1261</v>
      </c>
      <c r="AF325" s="12" t="s">
        <v>2758</v>
      </c>
      <c r="AG325" s="12" t="s">
        <v>1812</v>
      </c>
      <c r="AH325" s="12" t="s">
        <v>2771</v>
      </c>
      <c r="AX325" s="55">
        <v>318</v>
      </c>
      <c r="AY325" s="55" t="s">
        <v>1359</v>
      </c>
      <c r="AZ325" s="55" t="s">
        <v>1251</v>
      </c>
      <c r="BA325" s="55">
        <v>63</v>
      </c>
      <c r="BB325" s="55">
        <v>63</v>
      </c>
      <c r="BC325" s="55" t="s">
        <v>1249</v>
      </c>
      <c r="BD325" s="55">
        <v>1.2</v>
      </c>
      <c r="DN325" s="55">
        <v>318</v>
      </c>
      <c r="DO325" s="55" t="s">
        <v>1313</v>
      </c>
      <c r="DP325" s="55" t="s">
        <v>1259</v>
      </c>
      <c r="DQ325" s="55" t="s">
        <v>1260</v>
      </c>
      <c r="DR325" s="55" t="s">
        <v>1261</v>
      </c>
      <c r="DS325" s="55">
        <v>33405</v>
      </c>
      <c r="DT325" s="55">
        <v>10000</v>
      </c>
      <c r="DU325" s="55" t="s">
        <v>1249</v>
      </c>
      <c r="DV325" s="55">
        <v>1</v>
      </c>
      <c r="EM325" s="55">
        <v>318</v>
      </c>
      <c r="EN325" s="55" t="s">
        <v>1359</v>
      </c>
      <c r="EO325" s="55" t="s">
        <v>1251</v>
      </c>
      <c r="EP325" s="55">
        <v>3</v>
      </c>
      <c r="EQ325" s="55">
        <v>-1</v>
      </c>
      <c r="ER325" s="55">
        <v>-1</v>
      </c>
      <c r="ES325" s="55" t="s">
        <v>1249</v>
      </c>
      <c r="ET325" s="55">
        <v>1.41</v>
      </c>
      <c r="EV325" s="55">
        <v>318</v>
      </c>
      <c r="EW325" s="55" t="s">
        <v>1313</v>
      </c>
      <c r="EX325" s="55" t="s">
        <v>900</v>
      </c>
      <c r="EY325" s="55">
        <v>1</v>
      </c>
      <c r="EZ325" s="55">
        <v>1995</v>
      </c>
      <c r="FA325" s="55">
        <v>2999</v>
      </c>
      <c r="FB325" s="55" t="s">
        <v>1262</v>
      </c>
      <c r="FC325" s="55" t="s">
        <v>1249</v>
      </c>
      <c r="FD325" s="55">
        <v>0</v>
      </c>
      <c r="FF325" s="55">
        <v>318</v>
      </c>
      <c r="FG325" s="55" t="s">
        <v>42</v>
      </c>
      <c r="FH325" s="55" t="s">
        <v>1260</v>
      </c>
      <c r="FI325" s="55">
        <v>5</v>
      </c>
      <c r="FJ325" s="55">
        <v>10000</v>
      </c>
      <c r="FK325" s="55" t="s">
        <v>1249</v>
      </c>
      <c r="FL325" s="55">
        <v>0.6</v>
      </c>
      <c r="IW325" s="55">
        <v>318</v>
      </c>
      <c r="IX325" s="13" t="s">
        <v>1250</v>
      </c>
      <c r="IY325" s="13" t="s">
        <v>763</v>
      </c>
      <c r="IZ325" s="13" t="s">
        <v>1314</v>
      </c>
      <c r="JA325" s="13">
        <v>750</v>
      </c>
      <c r="JW325" s="12">
        <v>318</v>
      </c>
      <c r="JX325" s="12" t="s">
        <v>1022</v>
      </c>
      <c r="JY325" s="12" t="s">
        <v>1206</v>
      </c>
    </row>
    <row r="326" ht="14.25" customHeight="1" outlineLevel="1" spans="7:285">
      <c r="G326" s="55">
        <v>319</v>
      </c>
      <c r="H326" s="55" t="s">
        <v>1359</v>
      </c>
      <c r="I326" s="55" t="s">
        <v>763</v>
      </c>
      <c r="J326" s="55" t="s">
        <v>1019</v>
      </c>
      <c r="K326" s="55" t="s">
        <v>1249</v>
      </c>
      <c r="L326" s="55">
        <v>0.31</v>
      </c>
      <c r="AD326" s="12">
        <v>319</v>
      </c>
      <c r="AE326" s="12" t="s">
        <v>1261</v>
      </c>
      <c r="AF326" s="12" t="s">
        <v>2528</v>
      </c>
      <c r="AG326" s="12" t="s">
        <v>1812</v>
      </c>
      <c r="AH326" s="12" t="s">
        <v>2771</v>
      </c>
      <c r="AX326" s="55">
        <v>319</v>
      </c>
      <c r="AY326" s="55" t="s">
        <v>1359</v>
      </c>
      <c r="AZ326" s="55" t="s">
        <v>1251</v>
      </c>
      <c r="BA326" s="55">
        <v>64</v>
      </c>
      <c r="BB326" s="55">
        <v>64</v>
      </c>
      <c r="BC326" s="55" t="s">
        <v>1249</v>
      </c>
      <c r="BD326" s="55">
        <v>1.2</v>
      </c>
      <c r="DN326" s="55">
        <v>319</v>
      </c>
      <c r="DO326" s="55" t="s">
        <v>1313</v>
      </c>
      <c r="DP326" s="55" t="s">
        <v>1259</v>
      </c>
      <c r="DQ326" s="55" t="s">
        <v>1260</v>
      </c>
      <c r="DR326" s="55" t="s">
        <v>1261</v>
      </c>
      <c r="DS326" s="55">
        <v>33407</v>
      </c>
      <c r="DT326" s="55">
        <v>10000</v>
      </c>
      <c r="DU326" s="55" t="s">
        <v>1249</v>
      </c>
      <c r="DV326" s="55">
        <v>1</v>
      </c>
      <c r="EM326" s="55">
        <v>319</v>
      </c>
      <c r="EN326" s="55" t="s">
        <v>1359</v>
      </c>
      <c r="EO326" s="55" t="s">
        <v>1251</v>
      </c>
      <c r="EP326" s="55">
        <v>4</v>
      </c>
      <c r="EQ326" s="55">
        <v>-1</v>
      </c>
      <c r="ER326" s="55">
        <v>-1</v>
      </c>
      <c r="ES326" s="55" t="s">
        <v>1249</v>
      </c>
      <c r="ET326" s="55">
        <v>1.41</v>
      </c>
      <c r="EV326" s="55">
        <v>319</v>
      </c>
      <c r="EW326" s="55" t="s">
        <v>1313</v>
      </c>
      <c r="EX326" s="55" t="s">
        <v>763</v>
      </c>
      <c r="EY326" s="55">
        <v>1</v>
      </c>
      <c r="EZ326" s="55">
        <v>0</v>
      </c>
      <c r="FA326" s="55">
        <v>1994</v>
      </c>
      <c r="FB326" s="55" t="s">
        <v>1361</v>
      </c>
      <c r="FC326" s="55" t="s">
        <v>1249</v>
      </c>
      <c r="FD326" s="55">
        <v>10</v>
      </c>
      <c r="FF326" s="55">
        <v>319</v>
      </c>
      <c r="FG326" s="55" t="s">
        <v>42</v>
      </c>
      <c r="FH326" s="55" t="s">
        <v>1260</v>
      </c>
      <c r="FI326" s="55">
        <v>5</v>
      </c>
      <c r="FJ326" s="55">
        <v>25000</v>
      </c>
      <c r="FK326" s="55" t="s">
        <v>1249</v>
      </c>
      <c r="FL326" s="55">
        <v>0.5</v>
      </c>
      <c r="IW326" s="55">
        <v>319</v>
      </c>
      <c r="IX326" s="13" t="s">
        <v>1250</v>
      </c>
      <c r="IY326" s="13" t="s">
        <v>763</v>
      </c>
      <c r="IZ326" s="13" t="s">
        <v>1362</v>
      </c>
      <c r="JA326" s="13">
        <v>750</v>
      </c>
      <c r="JW326" s="12">
        <v>319</v>
      </c>
      <c r="JX326" s="12" t="s">
        <v>1022</v>
      </c>
      <c r="JY326" s="12" t="s">
        <v>947</v>
      </c>
    </row>
    <row r="327" ht="14.25" customHeight="1" outlineLevel="1" spans="7:285">
      <c r="G327" s="55">
        <v>320</v>
      </c>
      <c r="H327" s="55" t="s">
        <v>1359</v>
      </c>
      <c r="I327" s="55" t="s">
        <v>763</v>
      </c>
      <c r="J327" s="55" t="s">
        <v>1095</v>
      </c>
      <c r="K327" s="55" t="s">
        <v>1249</v>
      </c>
      <c r="L327" s="55">
        <v>0.31</v>
      </c>
      <c r="AD327" s="12">
        <v>320</v>
      </c>
      <c r="AE327" s="12" t="s">
        <v>1261</v>
      </c>
      <c r="AF327" s="12" t="s">
        <v>2885</v>
      </c>
      <c r="AG327" s="12" t="s">
        <v>1812</v>
      </c>
      <c r="AH327" s="12" t="s">
        <v>2771</v>
      </c>
      <c r="AX327" s="55">
        <v>320</v>
      </c>
      <c r="AY327" s="55" t="s">
        <v>1359</v>
      </c>
      <c r="AZ327" s="55" t="s">
        <v>1251</v>
      </c>
      <c r="BA327" s="55">
        <v>65</v>
      </c>
      <c r="BB327" s="55">
        <v>65</v>
      </c>
      <c r="BC327" s="55" t="s">
        <v>1249</v>
      </c>
      <c r="BD327" s="55">
        <v>1.2</v>
      </c>
      <c r="DN327" s="55">
        <v>320</v>
      </c>
      <c r="DO327" s="55" t="s">
        <v>1313</v>
      </c>
      <c r="DP327" s="55" t="s">
        <v>1259</v>
      </c>
      <c r="DQ327" s="55" t="s">
        <v>1260</v>
      </c>
      <c r="DR327" s="55" t="s">
        <v>1261</v>
      </c>
      <c r="DS327" s="55">
        <v>33408</v>
      </c>
      <c r="DT327" s="55">
        <v>10000</v>
      </c>
      <c r="DU327" s="55" t="s">
        <v>1249</v>
      </c>
      <c r="DV327" s="55">
        <v>1</v>
      </c>
      <c r="EM327" s="55">
        <v>320</v>
      </c>
      <c r="EN327" s="55" t="s">
        <v>1359</v>
      </c>
      <c r="EO327" s="55" t="s">
        <v>1251</v>
      </c>
      <c r="EP327" s="55" t="s">
        <v>2031</v>
      </c>
      <c r="EQ327" s="55">
        <v>-1</v>
      </c>
      <c r="ER327" s="55">
        <v>-1</v>
      </c>
      <c r="ES327" s="55" t="s">
        <v>1249</v>
      </c>
      <c r="ET327" s="55">
        <v>1.41</v>
      </c>
      <c r="EV327" s="55">
        <v>320</v>
      </c>
      <c r="EW327" s="55" t="s">
        <v>1313</v>
      </c>
      <c r="EX327" s="55" t="s">
        <v>763</v>
      </c>
      <c r="EY327" s="55">
        <v>1</v>
      </c>
      <c r="EZ327" s="55">
        <v>1995</v>
      </c>
      <c r="FA327" s="55">
        <v>2999</v>
      </c>
      <c r="FB327" s="55" t="s">
        <v>1361</v>
      </c>
      <c r="FC327" s="55" t="s">
        <v>1249</v>
      </c>
      <c r="FD327" s="55">
        <v>10</v>
      </c>
      <c r="FF327" s="55">
        <v>320</v>
      </c>
      <c r="FG327" s="55" t="s">
        <v>42</v>
      </c>
      <c r="FH327" s="55" t="s">
        <v>1260</v>
      </c>
      <c r="FI327" s="55">
        <v>5</v>
      </c>
      <c r="FJ327" s="55">
        <v>50000</v>
      </c>
      <c r="FK327" s="55" t="s">
        <v>1249</v>
      </c>
      <c r="FL327" s="55">
        <v>0.5</v>
      </c>
      <c r="IW327" s="55">
        <v>320</v>
      </c>
      <c r="IX327" s="13" t="s">
        <v>1250</v>
      </c>
      <c r="IY327" s="13" t="s">
        <v>763</v>
      </c>
      <c r="IZ327" s="13" t="s">
        <v>1407</v>
      </c>
      <c r="JA327" s="13">
        <v>750</v>
      </c>
      <c r="JW327" s="12">
        <v>320</v>
      </c>
      <c r="JX327" s="12" t="s">
        <v>1022</v>
      </c>
      <c r="JY327" s="12" t="s">
        <v>1770</v>
      </c>
    </row>
    <row r="328" ht="14.25" customHeight="1" outlineLevel="1" spans="7:285">
      <c r="G328" s="55">
        <v>321</v>
      </c>
      <c r="H328" s="55" t="s">
        <v>1359</v>
      </c>
      <c r="I328" s="55" t="s">
        <v>763</v>
      </c>
      <c r="J328" s="55" t="s">
        <v>1233</v>
      </c>
      <c r="K328" s="55" t="s">
        <v>1249</v>
      </c>
      <c r="L328" s="65">
        <v>0.567</v>
      </c>
      <c r="AD328" s="12">
        <v>321</v>
      </c>
      <c r="AE328" s="12" t="s">
        <v>1261</v>
      </c>
      <c r="AF328" s="12" t="s">
        <v>1915</v>
      </c>
      <c r="AG328" s="12" t="s">
        <v>1812</v>
      </c>
      <c r="AH328" s="12" t="s">
        <v>2771</v>
      </c>
      <c r="AX328" s="55">
        <v>321</v>
      </c>
      <c r="AY328" s="55" t="s">
        <v>1359</v>
      </c>
      <c r="AZ328" s="55" t="s">
        <v>1251</v>
      </c>
      <c r="BA328" s="55">
        <v>66</v>
      </c>
      <c r="BB328" s="55">
        <v>66</v>
      </c>
      <c r="BC328" s="55" t="s">
        <v>1249</v>
      </c>
      <c r="BD328" s="55">
        <v>1.2</v>
      </c>
      <c r="DN328" s="55">
        <v>321</v>
      </c>
      <c r="DO328" s="55" t="s">
        <v>1313</v>
      </c>
      <c r="DP328" s="55" t="s">
        <v>1259</v>
      </c>
      <c r="DQ328" s="55" t="s">
        <v>1260</v>
      </c>
      <c r="DR328" s="55" t="s">
        <v>1261</v>
      </c>
      <c r="DS328" s="55">
        <v>33409</v>
      </c>
      <c r="DT328" s="55">
        <v>10000</v>
      </c>
      <c r="DU328" s="55" t="s">
        <v>1249</v>
      </c>
      <c r="DV328" s="55">
        <v>1</v>
      </c>
      <c r="EM328" s="55">
        <v>321</v>
      </c>
      <c r="EN328" s="55" t="s">
        <v>1359</v>
      </c>
      <c r="EO328" s="55" t="s">
        <v>1251</v>
      </c>
      <c r="EP328" s="55" t="s">
        <v>2051</v>
      </c>
      <c r="EQ328" s="55">
        <v>-1</v>
      </c>
      <c r="ER328" s="55">
        <v>-1</v>
      </c>
      <c r="ES328" s="55" t="s">
        <v>1249</v>
      </c>
      <c r="ET328" s="55">
        <v>1.41</v>
      </c>
      <c r="EV328" s="55">
        <v>321</v>
      </c>
      <c r="EW328" s="55" t="s">
        <v>1313</v>
      </c>
      <c r="EX328" s="55" t="s">
        <v>763</v>
      </c>
      <c r="EY328" s="55">
        <v>2</v>
      </c>
      <c r="EZ328" s="55">
        <v>0</v>
      </c>
      <c r="FA328" s="55">
        <v>1994</v>
      </c>
      <c r="FB328" s="55" t="s">
        <v>1361</v>
      </c>
      <c r="FC328" s="55" t="s">
        <v>1249</v>
      </c>
      <c r="FD328" s="55">
        <v>10</v>
      </c>
      <c r="FF328" s="55">
        <v>321</v>
      </c>
      <c r="FG328" s="55" t="s">
        <v>42</v>
      </c>
      <c r="FH328" s="55" t="s">
        <v>1260</v>
      </c>
      <c r="FI328" s="55">
        <v>5</v>
      </c>
      <c r="FJ328" s="55">
        <v>80000</v>
      </c>
      <c r="FK328" s="55" t="s">
        <v>1249</v>
      </c>
      <c r="FL328" s="55">
        <v>0.5</v>
      </c>
      <c r="IW328" s="55">
        <v>321</v>
      </c>
      <c r="IX328" s="13" t="s">
        <v>1250</v>
      </c>
      <c r="IY328" s="13" t="s">
        <v>763</v>
      </c>
      <c r="IZ328" s="13" t="s">
        <v>1447</v>
      </c>
      <c r="JA328" s="13">
        <v>750</v>
      </c>
      <c r="JW328" s="12">
        <v>321</v>
      </c>
      <c r="JX328" s="12" t="s">
        <v>1022</v>
      </c>
      <c r="JY328" s="12" t="s">
        <v>750</v>
      </c>
    </row>
    <row r="329" ht="14.25" customHeight="1" outlineLevel="1" spans="7:285">
      <c r="G329" s="55">
        <v>322</v>
      </c>
      <c r="H329" s="55" t="s">
        <v>1359</v>
      </c>
      <c r="I329" s="55" t="s">
        <v>1013</v>
      </c>
      <c r="J329" s="55" t="s">
        <v>1564</v>
      </c>
      <c r="K329" s="55" t="s">
        <v>1249</v>
      </c>
      <c r="L329" s="65">
        <v>0.525</v>
      </c>
      <c r="AD329" s="12">
        <v>322</v>
      </c>
      <c r="AE329" s="12" t="s">
        <v>1261</v>
      </c>
      <c r="AF329" s="12" t="s">
        <v>1007</v>
      </c>
      <c r="AG329" s="12" t="s">
        <v>1812</v>
      </c>
      <c r="AH329" s="12" t="s">
        <v>2771</v>
      </c>
      <c r="AX329" s="55">
        <v>322</v>
      </c>
      <c r="AY329" s="55" t="s">
        <v>1359</v>
      </c>
      <c r="AZ329" s="55" t="s">
        <v>1251</v>
      </c>
      <c r="BA329" s="55">
        <v>67</v>
      </c>
      <c r="BB329" s="55">
        <v>67</v>
      </c>
      <c r="BC329" s="55" t="s">
        <v>1249</v>
      </c>
      <c r="BD329" s="55">
        <v>1.2</v>
      </c>
      <c r="DN329" s="55">
        <v>322</v>
      </c>
      <c r="DO329" s="55" t="s">
        <v>1313</v>
      </c>
      <c r="DP329" s="55" t="s">
        <v>1259</v>
      </c>
      <c r="DQ329" s="55" t="s">
        <v>1260</v>
      </c>
      <c r="DR329" s="55" t="s">
        <v>1261</v>
      </c>
      <c r="DS329" s="55">
        <v>33412</v>
      </c>
      <c r="DT329" s="55">
        <v>10000</v>
      </c>
      <c r="DU329" s="55" t="s">
        <v>1249</v>
      </c>
      <c r="DV329" s="55">
        <v>1</v>
      </c>
      <c r="EM329" s="55">
        <v>322</v>
      </c>
      <c r="EN329" s="55" t="s">
        <v>1359</v>
      </c>
      <c r="EO329" s="55" t="s">
        <v>1251</v>
      </c>
      <c r="EP329" s="55" t="s">
        <v>2076</v>
      </c>
      <c r="EQ329" s="55">
        <v>-1</v>
      </c>
      <c r="ER329" s="55">
        <v>-1</v>
      </c>
      <c r="ES329" s="55" t="s">
        <v>1249</v>
      </c>
      <c r="ET329" s="55">
        <v>1.41</v>
      </c>
      <c r="EV329" s="55">
        <v>322</v>
      </c>
      <c r="EW329" s="55" t="s">
        <v>1313</v>
      </c>
      <c r="EX329" s="55" t="s">
        <v>763</v>
      </c>
      <c r="EY329" s="55">
        <v>2</v>
      </c>
      <c r="EZ329" s="55">
        <v>1995</v>
      </c>
      <c r="FA329" s="55">
        <v>2999</v>
      </c>
      <c r="FB329" s="55" t="s">
        <v>1361</v>
      </c>
      <c r="FC329" s="55" t="s">
        <v>1249</v>
      </c>
      <c r="FD329" s="55">
        <v>10</v>
      </c>
      <c r="FF329" s="55">
        <v>322</v>
      </c>
      <c r="FG329" s="55" t="s">
        <v>42</v>
      </c>
      <c r="FH329" s="55" t="s">
        <v>1260</v>
      </c>
      <c r="FI329" s="55">
        <v>5</v>
      </c>
      <c r="FJ329" s="55">
        <v>130000</v>
      </c>
      <c r="FK329" s="55" t="s">
        <v>1249</v>
      </c>
      <c r="FL329" s="55">
        <v>0.5</v>
      </c>
      <c r="IW329" s="55">
        <v>322</v>
      </c>
      <c r="IX329" s="13" t="s">
        <v>1250</v>
      </c>
      <c r="IY329" s="13" t="s">
        <v>763</v>
      </c>
      <c r="IZ329" s="13" t="s">
        <v>1487</v>
      </c>
      <c r="JA329" s="13">
        <v>750</v>
      </c>
      <c r="JW329" s="12">
        <v>322</v>
      </c>
      <c r="JX329" s="12" t="s">
        <v>1022</v>
      </c>
      <c r="JY329" s="12" t="s">
        <v>1822</v>
      </c>
    </row>
    <row r="330" ht="14.25" customHeight="1" outlineLevel="1" spans="7:285">
      <c r="G330" s="55">
        <v>323</v>
      </c>
      <c r="H330" s="55" t="s">
        <v>1359</v>
      </c>
      <c r="I330" s="55" t="s">
        <v>960</v>
      </c>
      <c r="J330" s="55" t="s">
        <v>1603</v>
      </c>
      <c r="K330" s="55" t="s">
        <v>1249</v>
      </c>
      <c r="L330" s="65">
        <v>0.3675</v>
      </c>
      <c r="AD330" s="12">
        <v>323</v>
      </c>
      <c r="AE330" s="12" t="s">
        <v>1261</v>
      </c>
      <c r="AF330" s="12" t="s">
        <v>945</v>
      </c>
      <c r="AG330" s="12" t="s">
        <v>1840</v>
      </c>
      <c r="AH330" s="12" t="s">
        <v>2970</v>
      </c>
      <c r="AX330" s="55">
        <v>323</v>
      </c>
      <c r="AY330" s="55" t="s">
        <v>1359</v>
      </c>
      <c r="AZ330" s="55" t="s">
        <v>1251</v>
      </c>
      <c r="BA330" s="55">
        <v>68</v>
      </c>
      <c r="BB330" s="55">
        <v>68</v>
      </c>
      <c r="BC330" s="55" t="s">
        <v>1249</v>
      </c>
      <c r="BD330" s="55">
        <v>1.2</v>
      </c>
      <c r="DN330" s="55">
        <v>323</v>
      </c>
      <c r="DO330" s="55" t="s">
        <v>1313</v>
      </c>
      <c r="DP330" s="55" t="s">
        <v>1259</v>
      </c>
      <c r="DQ330" s="55" t="s">
        <v>1260</v>
      </c>
      <c r="DR330" s="55" t="s">
        <v>1261</v>
      </c>
      <c r="DS330" s="55">
        <v>33413</v>
      </c>
      <c r="DT330" s="55">
        <v>10000</v>
      </c>
      <c r="DU330" s="55" t="s">
        <v>1249</v>
      </c>
      <c r="DV330" s="55">
        <v>1</v>
      </c>
      <c r="EM330" s="55">
        <v>323</v>
      </c>
      <c r="EN330" s="55" t="s">
        <v>1359</v>
      </c>
      <c r="EO330" s="55" t="s">
        <v>1251</v>
      </c>
      <c r="EP330" s="55" t="s">
        <v>2093</v>
      </c>
      <c r="EQ330" s="55">
        <v>-1</v>
      </c>
      <c r="ER330" s="55">
        <v>-1</v>
      </c>
      <c r="ES330" s="55" t="s">
        <v>1249</v>
      </c>
      <c r="ET330" s="55">
        <v>1.41</v>
      </c>
      <c r="EV330" s="55">
        <v>323</v>
      </c>
      <c r="EW330" s="55" t="s">
        <v>1313</v>
      </c>
      <c r="EX330" s="55" t="s">
        <v>763</v>
      </c>
      <c r="EY330" s="55">
        <v>3</v>
      </c>
      <c r="EZ330" s="55">
        <v>0</v>
      </c>
      <c r="FA330" s="55">
        <v>1994</v>
      </c>
      <c r="FB330" s="55" t="s">
        <v>1361</v>
      </c>
      <c r="FC330" s="55" t="s">
        <v>1249</v>
      </c>
      <c r="FD330" s="55">
        <v>10</v>
      </c>
      <c r="FF330" s="55">
        <v>323</v>
      </c>
      <c r="FG330" s="55" t="s">
        <v>42</v>
      </c>
      <c r="FH330" s="55" t="s">
        <v>1260</v>
      </c>
      <c r="FI330" s="55">
        <v>5</v>
      </c>
      <c r="FJ330" s="55">
        <v>260000</v>
      </c>
      <c r="FK330" s="55" t="s">
        <v>1249</v>
      </c>
      <c r="FL330" s="55">
        <v>0.5</v>
      </c>
      <c r="IW330" s="55">
        <v>323</v>
      </c>
      <c r="IX330" s="13" t="s">
        <v>1250</v>
      </c>
      <c r="IY330" s="13" t="s">
        <v>763</v>
      </c>
      <c r="IZ330" s="13" t="s">
        <v>1529</v>
      </c>
      <c r="JA330" s="13">
        <v>750</v>
      </c>
      <c r="JW330" s="12">
        <v>323</v>
      </c>
      <c r="JX330" s="12" t="s">
        <v>1022</v>
      </c>
      <c r="JY330" s="12" t="s">
        <v>1849</v>
      </c>
    </row>
    <row r="331" ht="14.25" customHeight="1" outlineLevel="1" spans="7:285">
      <c r="G331" s="55">
        <v>324</v>
      </c>
      <c r="H331" s="55" t="s">
        <v>1359</v>
      </c>
      <c r="I331" s="55" t="s">
        <v>1092</v>
      </c>
      <c r="J331" s="55" t="s">
        <v>1640</v>
      </c>
      <c r="K331" s="55" t="s">
        <v>1249</v>
      </c>
      <c r="L331" s="65">
        <v>0.3675</v>
      </c>
      <c r="AD331" s="12">
        <v>324</v>
      </c>
      <c r="AE331" s="12" t="s">
        <v>1261</v>
      </c>
      <c r="AF331" s="12" t="s">
        <v>1461</v>
      </c>
      <c r="AG331" s="12" t="s">
        <v>1840</v>
      </c>
      <c r="AH331" s="12" t="s">
        <v>2970</v>
      </c>
      <c r="AX331" s="55">
        <v>324</v>
      </c>
      <c r="AY331" s="55" t="s">
        <v>1359</v>
      </c>
      <c r="AZ331" s="55" t="s">
        <v>1251</v>
      </c>
      <c r="BA331" s="55">
        <v>69</v>
      </c>
      <c r="BB331" s="55">
        <v>69</v>
      </c>
      <c r="BC331" s="55" t="s">
        <v>1249</v>
      </c>
      <c r="BD331" s="55">
        <v>1.2</v>
      </c>
      <c r="DN331" s="55">
        <v>324</v>
      </c>
      <c r="DO331" s="55" t="s">
        <v>1313</v>
      </c>
      <c r="DP331" s="55" t="s">
        <v>1259</v>
      </c>
      <c r="DQ331" s="55" t="s">
        <v>1260</v>
      </c>
      <c r="DR331" s="55" t="s">
        <v>1261</v>
      </c>
      <c r="DS331" s="55">
        <v>33417</v>
      </c>
      <c r="DT331" s="55">
        <v>10000</v>
      </c>
      <c r="DU331" s="55" t="s">
        <v>1249</v>
      </c>
      <c r="DV331" s="55">
        <v>1</v>
      </c>
      <c r="EM331" s="55">
        <v>324</v>
      </c>
      <c r="EN331" s="55" t="s">
        <v>1359</v>
      </c>
      <c r="EO331" s="55" t="s">
        <v>1251</v>
      </c>
      <c r="EP331" s="55" t="s">
        <v>2116</v>
      </c>
      <c r="EQ331" s="55">
        <v>-1</v>
      </c>
      <c r="ER331" s="55">
        <v>-1</v>
      </c>
      <c r="ES331" s="55" t="s">
        <v>1249</v>
      </c>
      <c r="ET331" s="55">
        <v>1.41</v>
      </c>
      <c r="EV331" s="55">
        <v>324</v>
      </c>
      <c r="EW331" s="55" t="s">
        <v>1313</v>
      </c>
      <c r="EX331" s="55" t="s">
        <v>763</v>
      </c>
      <c r="EY331" s="55">
        <v>3</v>
      </c>
      <c r="EZ331" s="55">
        <v>1995</v>
      </c>
      <c r="FA331" s="55">
        <v>2999</v>
      </c>
      <c r="FB331" s="55" t="s">
        <v>1361</v>
      </c>
      <c r="FC331" s="55" t="s">
        <v>1249</v>
      </c>
      <c r="FD331" s="55">
        <v>10</v>
      </c>
      <c r="FF331" s="55">
        <v>324</v>
      </c>
      <c r="FG331" s="55" t="s">
        <v>42</v>
      </c>
      <c r="FH331" s="55" t="s">
        <v>1260</v>
      </c>
      <c r="FI331" s="55">
        <v>5</v>
      </c>
      <c r="FJ331" s="55">
        <v>400000</v>
      </c>
      <c r="FK331" s="55" t="s">
        <v>1249</v>
      </c>
      <c r="FL331" s="55">
        <v>0.5</v>
      </c>
      <c r="IW331" s="55">
        <v>324</v>
      </c>
      <c r="IX331" s="13" t="s">
        <v>1250</v>
      </c>
      <c r="IY331" s="13" t="s">
        <v>763</v>
      </c>
      <c r="IZ331" s="13" t="s">
        <v>1567</v>
      </c>
      <c r="JA331" s="13">
        <v>750</v>
      </c>
      <c r="JW331" s="12">
        <v>324</v>
      </c>
      <c r="JX331" s="12" t="s">
        <v>1022</v>
      </c>
      <c r="JY331" s="12" t="s">
        <v>1718</v>
      </c>
    </row>
    <row r="332" ht="14.25" customHeight="1" outlineLevel="1" spans="7:285">
      <c r="G332" s="55">
        <v>325</v>
      </c>
      <c r="H332" s="55" t="s">
        <v>1359</v>
      </c>
      <c r="I332" s="55" t="s">
        <v>1230</v>
      </c>
      <c r="J332" s="55" t="s">
        <v>1674</v>
      </c>
      <c r="K332" s="55" t="s">
        <v>1249</v>
      </c>
      <c r="L332" s="55">
        <v>0.55</v>
      </c>
      <c r="AD332" s="12">
        <v>325</v>
      </c>
      <c r="AE332" s="12" t="s">
        <v>1261</v>
      </c>
      <c r="AF332" s="12" t="s">
        <v>750</v>
      </c>
      <c r="AG332" s="12" t="s">
        <v>3249</v>
      </c>
      <c r="AH332" s="12" t="s">
        <v>1847</v>
      </c>
      <c r="AX332" s="55">
        <v>325</v>
      </c>
      <c r="AY332" s="55" t="s">
        <v>1359</v>
      </c>
      <c r="AZ332" s="55" t="s">
        <v>1251</v>
      </c>
      <c r="BA332" s="55">
        <v>70</v>
      </c>
      <c r="BB332" s="55">
        <v>70</v>
      </c>
      <c r="BC332" s="55" t="s">
        <v>1249</v>
      </c>
      <c r="BD332" s="55">
        <v>1.2</v>
      </c>
      <c r="DN332" s="55">
        <v>325</v>
      </c>
      <c r="DO332" s="55" t="s">
        <v>1313</v>
      </c>
      <c r="DP332" s="55" t="s">
        <v>1259</v>
      </c>
      <c r="DQ332" s="55" t="s">
        <v>1260</v>
      </c>
      <c r="DR332" s="55" t="s">
        <v>1261</v>
      </c>
      <c r="DS332" s="55">
        <v>33424</v>
      </c>
      <c r="DT332" s="55">
        <v>10000</v>
      </c>
      <c r="DU332" s="55" t="s">
        <v>1249</v>
      </c>
      <c r="DV332" s="55">
        <v>1</v>
      </c>
      <c r="EM332" s="55">
        <v>325</v>
      </c>
      <c r="EN332" s="55" t="s">
        <v>1359</v>
      </c>
      <c r="EO332" s="55" t="s">
        <v>1251</v>
      </c>
      <c r="EP332" s="55" t="s">
        <v>2161</v>
      </c>
      <c r="EQ332" s="55">
        <v>-1</v>
      </c>
      <c r="ER332" s="55">
        <v>-1</v>
      </c>
      <c r="ES332" s="55" t="s">
        <v>1249</v>
      </c>
      <c r="ET332" s="55">
        <v>1.41</v>
      </c>
      <c r="EV332" s="55">
        <v>325</v>
      </c>
      <c r="EW332" s="55" t="s">
        <v>1313</v>
      </c>
      <c r="EX332" s="55" t="s">
        <v>763</v>
      </c>
      <c r="EY332" s="55">
        <v>4</v>
      </c>
      <c r="EZ332" s="55">
        <v>0</v>
      </c>
      <c r="FA332" s="55">
        <v>1994</v>
      </c>
      <c r="FB332" s="55" t="s">
        <v>1361</v>
      </c>
      <c r="FC332" s="55" t="s">
        <v>1249</v>
      </c>
      <c r="FD332" s="55">
        <v>10</v>
      </c>
      <c r="FF332" s="55">
        <v>325</v>
      </c>
      <c r="FG332" s="55" t="s">
        <v>42</v>
      </c>
      <c r="FH332" s="55" t="s">
        <v>1260</v>
      </c>
      <c r="FI332" s="55">
        <v>5</v>
      </c>
      <c r="FJ332" s="55">
        <v>530000</v>
      </c>
      <c r="FK332" s="55" t="s">
        <v>1249</v>
      </c>
      <c r="FL332" s="55">
        <v>0.5</v>
      </c>
      <c r="IW332" s="55">
        <v>325</v>
      </c>
      <c r="IX332" s="13" t="s">
        <v>1250</v>
      </c>
      <c r="IY332" s="13" t="s">
        <v>1343</v>
      </c>
      <c r="IZ332" s="13" t="s">
        <v>1266</v>
      </c>
      <c r="JA332" s="13">
        <v>350</v>
      </c>
      <c r="JW332" s="12">
        <v>325</v>
      </c>
      <c r="JX332" s="12" t="s">
        <v>1022</v>
      </c>
      <c r="JY332" s="12" t="s">
        <v>1897</v>
      </c>
    </row>
    <row r="333" ht="14.25" customHeight="1" outlineLevel="1" spans="7:285">
      <c r="G333" s="55">
        <v>326</v>
      </c>
      <c r="H333" s="55" t="s">
        <v>1359</v>
      </c>
      <c r="I333" s="55" t="s">
        <v>1252</v>
      </c>
      <c r="J333" s="55" t="s">
        <v>1391</v>
      </c>
      <c r="K333" s="55" t="s">
        <v>1249</v>
      </c>
      <c r="L333" s="55">
        <v>0.21</v>
      </c>
      <c r="AD333" s="12">
        <v>326</v>
      </c>
      <c r="AE333" s="12" t="s">
        <v>1261</v>
      </c>
      <c r="AF333" s="12" t="s">
        <v>1001</v>
      </c>
      <c r="AG333" s="12" t="s">
        <v>3250</v>
      </c>
      <c r="AH333" s="12" t="s">
        <v>2935</v>
      </c>
      <c r="AX333" s="55">
        <v>326</v>
      </c>
      <c r="AY333" s="55" t="s">
        <v>1359</v>
      </c>
      <c r="AZ333" s="55" t="s">
        <v>1251</v>
      </c>
      <c r="BA333" s="55">
        <v>71</v>
      </c>
      <c r="BB333" s="55">
        <v>71</v>
      </c>
      <c r="BC333" s="55" t="s">
        <v>1249</v>
      </c>
      <c r="BD333" s="55">
        <v>1.2</v>
      </c>
      <c r="DN333" s="55">
        <v>326</v>
      </c>
      <c r="DO333" s="55" t="s">
        <v>1313</v>
      </c>
      <c r="DP333" s="55" t="s">
        <v>1259</v>
      </c>
      <c r="DQ333" s="55" t="s">
        <v>1260</v>
      </c>
      <c r="DR333" s="55" t="s">
        <v>1261</v>
      </c>
      <c r="DS333" s="55">
        <v>33426</v>
      </c>
      <c r="DT333" s="55">
        <v>10000</v>
      </c>
      <c r="DU333" s="55" t="s">
        <v>1249</v>
      </c>
      <c r="DV333" s="55">
        <v>1</v>
      </c>
      <c r="EM333" s="55">
        <v>326</v>
      </c>
      <c r="EN333" s="55" t="s">
        <v>42</v>
      </c>
      <c r="EO333" s="55" t="s">
        <v>1251</v>
      </c>
      <c r="EP333" s="55">
        <v>2</v>
      </c>
      <c r="EQ333" s="55">
        <v>-1</v>
      </c>
      <c r="ER333" s="55">
        <v>-1</v>
      </c>
      <c r="ES333" s="55" t="s">
        <v>1249</v>
      </c>
      <c r="ET333" s="55">
        <v>1.42</v>
      </c>
      <c r="EV333" s="55">
        <v>326</v>
      </c>
      <c r="EW333" s="55" t="s">
        <v>1313</v>
      </c>
      <c r="EX333" s="55" t="s">
        <v>763</v>
      </c>
      <c r="EY333" s="55">
        <v>4</v>
      </c>
      <c r="EZ333" s="55">
        <v>1995</v>
      </c>
      <c r="FA333" s="55">
        <v>2999</v>
      </c>
      <c r="FB333" s="55" t="s">
        <v>1361</v>
      </c>
      <c r="FC333" s="55" t="s">
        <v>1249</v>
      </c>
      <c r="FD333" s="55">
        <v>10</v>
      </c>
      <c r="FF333" s="55">
        <v>326</v>
      </c>
      <c r="FG333" s="55" t="s">
        <v>42</v>
      </c>
      <c r="FH333" s="55" t="s">
        <v>1260</v>
      </c>
      <c r="FI333" s="55">
        <v>5</v>
      </c>
      <c r="FJ333" s="55">
        <v>540000</v>
      </c>
      <c r="FK333" s="55" t="s">
        <v>1249</v>
      </c>
      <c r="FL333" s="55">
        <v>0.5</v>
      </c>
      <c r="IW333" s="55">
        <v>326</v>
      </c>
      <c r="IX333" s="13" t="s">
        <v>1250</v>
      </c>
      <c r="IY333" s="13" t="s">
        <v>1343</v>
      </c>
      <c r="IZ333" s="13" t="s">
        <v>1314</v>
      </c>
      <c r="JA333" s="13">
        <v>350</v>
      </c>
      <c r="JW333" s="12">
        <v>326</v>
      </c>
      <c r="JX333" s="12" t="s">
        <v>1022</v>
      </c>
      <c r="JY333" s="12" t="s">
        <v>1922</v>
      </c>
    </row>
    <row r="334" ht="14.25" customHeight="1" outlineLevel="1" spans="7:285">
      <c r="G334" s="55">
        <v>327</v>
      </c>
      <c r="H334" s="55" t="s">
        <v>1359</v>
      </c>
      <c r="I334" s="55" t="s">
        <v>1252</v>
      </c>
      <c r="J334" s="55" t="s">
        <v>1432</v>
      </c>
      <c r="K334" s="55" t="s">
        <v>1249</v>
      </c>
      <c r="L334" s="65">
        <v>0.315</v>
      </c>
      <c r="AD334" s="12">
        <v>327</v>
      </c>
      <c r="AE334" s="12" t="s">
        <v>1261</v>
      </c>
      <c r="AF334" s="12" t="s">
        <v>947</v>
      </c>
      <c r="AG334" s="12" t="s">
        <v>3250</v>
      </c>
      <c r="AH334" s="12" t="s">
        <v>2958</v>
      </c>
      <c r="AX334" s="55">
        <v>327</v>
      </c>
      <c r="AY334" s="55" t="s">
        <v>1359</v>
      </c>
      <c r="AZ334" s="55" t="s">
        <v>1251</v>
      </c>
      <c r="BA334" s="55">
        <v>72</v>
      </c>
      <c r="BB334" s="55">
        <v>72</v>
      </c>
      <c r="BC334" s="55" t="s">
        <v>1249</v>
      </c>
      <c r="BD334" s="55">
        <v>1.2</v>
      </c>
      <c r="DN334" s="55">
        <v>327</v>
      </c>
      <c r="DO334" s="55" t="s">
        <v>1313</v>
      </c>
      <c r="DP334" s="55" t="s">
        <v>1259</v>
      </c>
      <c r="DQ334" s="55" t="s">
        <v>1260</v>
      </c>
      <c r="DR334" s="55" t="s">
        <v>1261</v>
      </c>
      <c r="DS334" s="55">
        <v>33427</v>
      </c>
      <c r="DT334" s="55">
        <v>10000</v>
      </c>
      <c r="DU334" s="55" t="s">
        <v>1249</v>
      </c>
      <c r="DV334" s="55">
        <v>1</v>
      </c>
      <c r="EM334" s="55">
        <v>327</v>
      </c>
      <c r="EN334" s="55" t="s">
        <v>42</v>
      </c>
      <c r="EO334" s="55" t="s">
        <v>1251</v>
      </c>
      <c r="EP334" s="55">
        <v>3</v>
      </c>
      <c r="EQ334" s="55">
        <v>-1</v>
      </c>
      <c r="ER334" s="55">
        <v>-1</v>
      </c>
      <c r="ES334" s="55" t="s">
        <v>1249</v>
      </c>
      <c r="ET334" s="55">
        <v>1.41</v>
      </c>
      <c r="EV334" s="55">
        <v>327</v>
      </c>
      <c r="EW334" s="55" t="s">
        <v>1313</v>
      </c>
      <c r="EX334" s="55" t="s">
        <v>763</v>
      </c>
      <c r="EY334" s="55">
        <v>5</v>
      </c>
      <c r="EZ334" s="55">
        <v>0</v>
      </c>
      <c r="FA334" s="55">
        <v>1994</v>
      </c>
      <c r="FB334" s="55" t="s">
        <v>1361</v>
      </c>
      <c r="FC334" s="55" t="s">
        <v>1249</v>
      </c>
      <c r="FD334" s="55">
        <v>10</v>
      </c>
      <c r="FF334" s="55">
        <v>327</v>
      </c>
      <c r="FG334" s="55" t="s">
        <v>42</v>
      </c>
      <c r="FH334" s="55" t="s">
        <v>1260</v>
      </c>
      <c r="FI334" s="55">
        <v>6</v>
      </c>
      <c r="FJ334" s="55">
        <v>0</v>
      </c>
      <c r="FK334" s="55" t="s">
        <v>1249</v>
      </c>
      <c r="FL334" s="55">
        <v>0.81</v>
      </c>
      <c r="IW334" s="55">
        <v>327</v>
      </c>
      <c r="IX334" s="13" t="s">
        <v>1250</v>
      </c>
      <c r="IY334" s="13" t="s">
        <v>1470</v>
      </c>
      <c r="IZ334" s="13" t="s">
        <v>1266</v>
      </c>
      <c r="JA334" s="13">
        <v>500</v>
      </c>
      <c r="JW334" s="12">
        <v>327</v>
      </c>
      <c r="JX334" s="12" t="s">
        <v>1022</v>
      </c>
      <c r="JY334" s="12" t="s">
        <v>1365</v>
      </c>
    </row>
    <row r="335" ht="14.25" customHeight="1" outlineLevel="1" spans="7:285">
      <c r="G335" s="55">
        <v>328</v>
      </c>
      <c r="H335" s="55" t="s">
        <v>1359</v>
      </c>
      <c r="I335" s="55" t="s">
        <v>1390</v>
      </c>
      <c r="J335" s="55" t="s">
        <v>1757</v>
      </c>
      <c r="K335" s="55" t="s">
        <v>1249</v>
      </c>
      <c r="L335" s="55">
        <v>0.42</v>
      </c>
      <c r="AD335" s="12">
        <v>328</v>
      </c>
      <c r="AE335" s="12" t="s">
        <v>1261</v>
      </c>
      <c r="AF335" s="12" t="s">
        <v>1625</v>
      </c>
      <c r="AG335" s="12" t="s">
        <v>3250</v>
      </c>
      <c r="AH335" s="12" t="s">
        <v>2962</v>
      </c>
      <c r="AX335" s="55">
        <v>328</v>
      </c>
      <c r="AY335" s="55" t="s">
        <v>1359</v>
      </c>
      <c r="AZ335" s="55" t="s">
        <v>1251</v>
      </c>
      <c r="BA335" s="55">
        <v>73</v>
      </c>
      <c r="BB335" s="55">
        <v>73</v>
      </c>
      <c r="BC335" s="55" t="s">
        <v>1249</v>
      </c>
      <c r="BD335" s="55">
        <v>1.2</v>
      </c>
      <c r="DN335" s="55">
        <v>328</v>
      </c>
      <c r="DO335" s="55" t="s">
        <v>1313</v>
      </c>
      <c r="DP335" s="55" t="s">
        <v>1259</v>
      </c>
      <c r="DQ335" s="55" t="s">
        <v>1260</v>
      </c>
      <c r="DR335" s="55" t="s">
        <v>1261</v>
      </c>
      <c r="DS335" s="55">
        <v>33428</v>
      </c>
      <c r="DT335" s="55">
        <v>10000</v>
      </c>
      <c r="DU335" s="55" t="s">
        <v>1249</v>
      </c>
      <c r="DV335" s="55">
        <v>1</v>
      </c>
      <c r="EM335" s="55">
        <v>328</v>
      </c>
      <c r="EN335" s="55" t="s">
        <v>42</v>
      </c>
      <c r="EO335" s="55" t="s">
        <v>1251</v>
      </c>
      <c r="EP335" s="55">
        <v>4</v>
      </c>
      <c r="EQ335" s="55">
        <v>-1</v>
      </c>
      <c r="ER335" s="55">
        <v>-1</v>
      </c>
      <c r="ES335" s="55" t="s">
        <v>1249</v>
      </c>
      <c r="ET335" s="55">
        <v>1.41</v>
      </c>
      <c r="EV335" s="55">
        <v>328</v>
      </c>
      <c r="EW335" s="55" t="s">
        <v>1313</v>
      </c>
      <c r="EX335" s="55" t="s">
        <v>763</v>
      </c>
      <c r="EY335" s="55">
        <v>5</v>
      </c>
      <c r="EZ335" s="55">
        <v>1995</v>
      </c>
      <c r="FA335" s="55">
        <v>2999</v>
      </c>
      <c r="FB335" s="55" t="s">
        <v>1361</v>
      </c>
      <c r="FC335" s="55" t="s">
        <v>1249</v>
      </c>
      <c r="FD335" s="55">
        <v>10</v>
      </c>
      <c r="FF335" s="55">
        <v>328</v>
      </c>
      <c r="FG335" s="55" t="s">
        <v>42</v>
      </c>
      <c r="FH335" s="55" t="s">
        <v>1260</v>
      </c>
      <c r="FI335" s="55">
        <v>6</v>
      </c>
      <c r="FJ335" s="55">
        <v>1000</v>
      </c>
      <c r="FK335" s="55" t="s">
        <v>1249</v>
      </c>
      <c r="FL335" s="55">
        <v>0.81</v>
      </c>
      <c r="IW335" s="55">
        <v>328</v>
      </c>
      <c r="IX335" s="13" t="s">
        <v>1250</v>
      </c>
      <c r="IY335" s="13" t="s">
        <v>1470</v>
      </c>
      <c r="IZ335" s="13" t="s">
        <v>1314</v>
      </c>
      <c r="JA335" s="13">
        <v>500</v>
      </c>
      <c r="JW335" s="12">
        <v>328</v>
      </c>
      <c r="JX335" s="12" t="s">
        <v>1022</v>
      </c>
      <c r="JY335" s="12" t="s">
        <v>1460</v>
      </c>
    </row>
    <row r="336" ht="14.25" customHeight="1" outlineLevel="1" spans="7:285">
      <c r="G336" s="55">
        <v>329</v>
      </c>
      <c r="H336" s="55" t="s">
        <v>1359</v>
      </c>
      <c r="I336" s="55" t="s">
        <v>1343</v>
      </c>
      <c r="J336" s="55" t="s">
        <v>1702</v>
      </c>
      <c r="K336" s="55" t="s">
        <v>1249</v>
      </c>
      <c r="L336" s="55">
        <v>0.22</v>
      </c>
      <c r="AD336" s="12">
        <v>329</v>
      </c>
      <c r="AE336" s="12" t="s">
        <v>1261</v>
      </c>
      <c r="AF336" s="12" t="s">
        <v>948</v>
      </c>
      <c r="AG336" s="12" t="s">
        <v>3251</v>
      </c>
      <c r="AH336" s="12" t="s">
        <v>2966</v>
      </c>
      <c r="AX336" s="55">
        <v>329</v>
      </c>
      <c r="AY336" s="55" t="s">
        <v>1359</v>
      </c>
      <c r="AZ336" s="55" t="s">
        <v>1251</v>
      </c>
      <c r="BA336" s="55">
        <v>74</v>
      </c>
      <c r="BB336" s="55">
        <v>74</v>
      </c>
      <c r="BC336" s="55" t="s">
        <v>1249</v>
      </c>
      <c r="BD336" s="55">
        <v>1.2</v>
      </c>
      <c r="DN336" s="55">
        <v>329</v>
      </c>
      <c r="DO336" s="55" t="s">
        <v>1313</v>
      </c>
      <c r="DP336" s="55" t="s">
        <v>1259</v>
      </c>
      <c r="DQ336" s="55" t="s">
        <v>1260</v>
      </c>
      <c r="DR336" s="55" t="s">
        <v>1261</v>
      </c>
      <c r="DS336" s="55">
        <v>33430</v>
      </c>
      <c r="DT336" s="55">
        <v>10000</v>
      </c>
      <c r="DU336" s="55" t="s">
        <v>1249</v>
      </c>
      <c r="DV336" s="55">
        <v>1</v>
      </c>
      <c r="EM336" s="55">
        <v>329</v>
      </c>
      <c r="EN336" s="55" t="s">
        <v>42</v>
      </c>
      <c r="EO336" s="55" t="s">
        <v>1251</v>
      </c>
      <c r="EP336" s="55" t="s">
        <v>2031</v>
      </c>
      <c r="EQ336" s="55">
        <v>-1</v>
      </c>
      <c r="ER336" s="55">
        <v>-1</v>
      </c>
      <c r="ES336" s="55" t="s">
        <v>1249</v>
      </c>
      <c r="ET336" s="55">
        <v>1.41</v>
      </c>
      <c r="EV336" s="55">
        <v>329</v>
      </c>
      <c r="EW336" s="55" t="s">
        <v>1313</v>
      </c>
      <c r="EX336" s="55" t="s">
        <v>763</v>
      </c>
      <c r="EY336" s="55">
        <v>6</v>
      </c>
      <c r="EZ336" s="55">
        <v>0</v>
      </c>
      <c r="FA336" s="55">
        <v>1994</v>
      </c>
      <c r="FB336" s="55" t="s">
        <v>1262</v>
      </c>
      <c r="FC336" s="55" t="s">
        <v>1249</v>
      </c>
      <c r="FD336" s="55">
        <v>0</v>
      </c>
      <c r="FF336" s="55">
        <v>329</v>
      </c>
      <c r="FG336" s="55" t="s">
        <v>42</v>
      </c>
      <c r="FH336" s="55" t="s">
        <v>1260</v>
      </c>
      <c r="FI336" s="55">
        <v>6</v>
      </c>
      <c r="FJ336" s="55">
        <v>2500</v>
      </c>
      <c r="FK336" s="55" t="s">
        <v>1249</v>
      </c>
      <c r="FL336" s="55">
        <v>0.81</v>
      </c>
      <c r="IW336" s="55">
        <v>329</v>
      </c>
      <c r="IX336" s="13" t="s">
        <v>1250</v>
      </c>
      <c r="IY336" s="13" t="s">
        <v>1470</v>
      </c>
      <c r="IZ336" s="13" t="s">
        <v>1362</v>
      </c>
      <c r="JA336" s="13">
        <v>500</v>
      </c>
      <c r="JW336" s="12">
        <v>329</v>
      </c>
      <c r="JX336" s="12" t="s">
        <v>1022</v>
      </c>
      <c r="JY336" s="12" t="s">
        <v>1367</v>
      </c>
    </row>
    <row r="337" ht="14.25" customHeight="1" outlineLevel="1" spans="7:285">
      <c r="G337" s="55">
        <v>330</v>
      </c>
      <c r="H337" s="55" t="s">
        <v>1359</v>
      </c>
      <c r="I337" s="55" t="s">
        <v>1343</v>
      </c>
      <c r="J337" s="55" t="s">
        <v>1730</v>
      </c>
      <c r="K337" s="55" t="s">
        <v>1249</v>
      </c>
      <c r="L337" s="55">
        <v>0.31</v>
      </c>
      <c r="AD337" s="12">
        <v>330</v>
      </c>
      <c r="AE337" s="12" t="s">
        <v>1261</v>
      </c>
      <c r="AF337" s="12" t="s">
        <v>1462</v>
      </c>
      <c r="AG337" s="12" t="s">
        <v>3251</v>
      </c>
      <c r="AH337" s="12" t="s">
        <v>2966</v>
      </c>
      <c r="AX337" s="55">
        <v>330</v>
      </c>
      <c r="AY337" s="55" t="s">
        <v>1359</v>
      </c>
      <c r="AZ337" s="55" t="s">
        <v>1251</v>
      </c>
      <c r="BA337" s="55">
        <v>75</v>
      </c>
      <c r="BB337" s="55">
        <v>75</v>
      </c>
      <c r="BC337" s="55" t="s">
        <v>1249</v>
      </c>
      <c r="BD337" s="55">
        <v>1.2</v>
      </c>
      <c r="DN337" s="55">
        <v>330</v>
      </c>
      <c r="DO337" s="55" t="s">
        <v>1313</v>
      </c>
      <c r="DP337" s="55" t="s">
        <v>1259</v>
      </c>
      <c r="DQ337" s="55" t="s">
        <v>1260</v>
      </c>
      <c r="DR337" s="55" t="s">
        <v>1261</v>
      </c>
      <c r="DS337" s="55">
        <v>33431</v>
      </c>
      <c r="DT337" s="55">
        <v>10000</v>
      </c>
      <c r="DU337" s="55" t="s">
        <v>1249</v>
      </c>
      <c r="DV337" s="55">
        <v>1</v>
      </c>
      <c r="EM337" s="55">
        <v>330</v>
      </c>
      <c r="EN337" s="55" t="s">
        <v>42</v>
      </c>
      <c r="EO337" s="55" t="s">
        <v>1251</v>
      </c>
      <c r="EP337" s="55" t="s">
        <v>2051</v>
      </c>
      <c r="EQ337" s="55">
        <v>-1</v>
      </c>
      <c r="ER337" s="55">
        <v>-1</v>
      </c>
      <c r="ES337" s="55" t="s">
        <v>1249</v>
      </c>
      <c r="ET337" s="55">
        <v>1.41</v>
      </c>
      <c r="EV337" s="55">
        <v>330</v>
      </c>
      <c r="EW337" s="55" t="s">
        <v>1313</v>
      </c>
      <c r="EX337" s="55" t="s">
        <v>763</v>
      </c>
      <c r="EY337" s="55">
        <v>6</v>
      </c>
      <c r="EZ337" s="55">
        <v>1995</v>
      </c>
      <c r="FA337" s="55">
        <v>2999</v>
      </c>
      <c r="FB337" s="55" t="s">
        <v>1262</v>
      </c>
      <c r="FC337" s="55" t="s">
        <v>1249</v>
      </c>
      <c r="FD337" s="55">
        <v>0</v>
      </c>
      <c r="FF337" s="55">
        <v>330</v>
      </c>
      <c r="FG337" s="55" t="s">
        <v>42</v>
      </c>
      <c r="FH337" s="55" t="s">
        <v>1260</v>
      </c>
      <c r="FI337" s="55">
        <v>6</v>
      </c>
      <c r="FJ337" s="55">
        <v>5000</v>
      </c>
      <c r="FK337" s="55" t="s">
        <v>1249</v>
      </c>
      <c r="FL337" s="55">
        <v>0.81</v>
      </c>
      <c r="IW337" s="55">
        <v>330</v>
      </c>
      <c r="IX337" s="13" t="s">
        <v>1250</v>
      </c>
      <c r="IY337" s="13" t="s">
        <v>1470</v>
      </c>
      <c r="IZ337" s="13" t="s">
        <v>1407</v>
      </c>
      <c r="JA337" s="13">
        <v>500</v>
      </c>
      <c r="JW337" s="12">
        <v>330</v>
      </c>
      <c r="JX337" s="12" t="s">
        <v>1022</v>
      </c>
      <c r="JY337" s="12" t="s">
        <v>1798</v>
      </c>
    </row>
    <row r="338" ht="14.25" customHeight="1" outlineLevel="1" spans="7:285">
      <c r="G338" s="55">
        <v>331</v>
      </c>
      <c r="H338" s="55" t="s">
        <v>1359</v>
      </c>
      <c r="I338" s="55" t="s">
        <v>1343</v>
      </c>
      <c r="J338" s="55" t="s">
        <v>1845</v>
      </c>
      <c r="K338" s="55" t="s">
        <v>1249</v>
      </c>
      <c r="L338" s="65">
        <v>0.3675</v>
      </c>
      <c r="AD338" s="12">
        <v>331</v>
      </c>
      <c r="AE338" s="12" t="s">
        <v>1261</v>
      </c>
      <c r="AF338" s="12" t="s">
        <v>1747</v>
      </c>
      <c r="AG338" s="12" t="s">
        <v>3251</v>
      </c>
      <c r="AH338" s="12" t="s">
        <v>2966</v>
      </c>
      <c r="AX338" s="55">
        <v>331</v>
      </c>
      <c r="AY338" s="55" t="s">
        <v>1359</v>
      </c>
      <c r="AZ338" s="55" t="s">
        <v>1251</v>
      </c>
      <c r="BA338" s="55">
        <v>76</v>
      </c>
      <c r="BB338" s="55">
        <v>76</v>
      </c>
      <c r="BC338" s="55" t="s">
        <v>1249</v>
      </c>
      <c r="BD338" s="55">
        <v>1.2</v>
      </c>
      <c r="DN338" s="55">
        <v>331</v>
      </c>
      <c r="DO338" s="55" t="s">
        <v>1313</v>
      </c>
      <c r="DP338" s="55" t="s">
        <v>1259</v>
      </c>
      <c r="DQ338" s="55" t="s">
        <v>1260</v>
      </c>
      <c r="DR338" s="55" t="s">
        <v>1261</v>
      </c>
      <c r="DS338" s="55">
        <v>33432</v>
      </c>
      <c r="DT338" s="55">
        <v>10000</v>
      </c>
      <c r="DU338" s="55" t="s">
        <v>1249</v>
      </c>
      <c r="DV338" s="55">
        <v>1</v>
      </c>
      <c r="EM338" s="55">
        <v>331</v>
      </c>
      <c r="EN338" s="55" t="s">
        <v>42</v>
      </c>
      <c r="EO338" s="55" t="s">
        <v>1251</v>
      </c>
      <c r="EP338" s="55" t="s">
        <v>2076</v>
      </c>
      <c r="EQ338" s="55">
        <v>-1</v>
      </c>
      <c r="ER338" s="55">
        <v>-1</v>
      </c>
      <c r="ES338" s="55" t="s">
        <v>1249</v>
      </c>
      <c r="ET338" s="55">
        <v>1.41</v>
      </c>
      <c r="EV338" s="55">
        <v>331</v>
      </c>
      <c r="EW338" s="55" t="s">
        <v>1313</v>
      </c>
      <c r="EX338" s="55" t="s">
        <v>1013</v>
      </c>
      <c r="EY338" s="55">
        <v>1</v>
      </c>
      <c r="EZ338" s="55">
        <v>0</v>
      </c>
      <c r="FA338" s="55">
        <v>1994</v>
      </c>
      <c r="FB338" s="55" t="s">
        <v>1262</v>
      </c>
      <c r="FC338" s="55" t="s">
        <v>1249</v>
      </c>
      <c r="FD338" s="55">
        <v>0</v>
      </c>
      <c r="FF338" s="55">
        <v>331</v>
      </c>
      <c r="FG338" s="55" t="s">
        <v>42</v>
      </c>
      <c r="FH338" s="55" t="s">
        <v>1260</v>
      </c>
      <c r="FI338" s="55">
        <v>6</v>
      </c>
      <c r="FJ338" s="55">
        <v>10000</v>
      </c>
      <c r="FK338" s="55" t="s">
        <v>1249</v>
      </c>
      <c r="FL338" s="55">
        <v>0.81</v>
      </c>
      <c r="IW338" s="55">
        <v>331</v>
      </c>
      <c r="IX338" s="13" t="s">
        <v>1250</v>
      </c>
      <c r="IY338" s="13" t="s">
        <v>1470</v>
      </c>
      <c r="IZ338" s="13" t="s">
        <v>1447</v>
      </c>
      <c r="JA338" s="13">
        <v>500</v>
      </c>
      <c r="JW338" s="12">
        <v>331</v>
      </c>
      <c r="JX338" s="12" t="s">
        <v>1022</v>
      </c>
      <c r="JY338" s="12" t="s">
        <v>2035</v>
      </c>
    </row>
    <row r="339" ht="14.25" customHeight="1" outlineLevel="1" spans="7:285">
      <c r="G339" s="55">
        <v>332</v>
      </c>
      <c r="H339" s="55" t="s">
        <v>1359</v>
      </c>
      <c r="I339" s="55" t="s">
        <v>1260</v>
      </c>
      <c r="J339" s="55" t="s">
        <v>1783</v>
      </c>
      <c r="K339" s="55" t="s">
        <v>1249</v>
      </c>
      <c r="L339" s="55">
        <v>0.25</v>
      </c>
      <c r="AD339" s="12">
        <v>332</v>
      </c>
      <c r="AE339" s="12" t="s">
        <v>1261</v>
      </c>
      <c r="AF339" s="12" t="s">
        <v>1954</v>
      </c>
      <c r="AG339" s="12" t="s">
        <v>3251</v>
      </c>
      <c r="AH339" s="12" t="s">
        <v>2966</v>
      </c>
      <c r="AX339" s="55">
        <v>332</v>
      </c>
      <c r="AY339" s="55" t="s">
        <v>1359</v>
      </c>
      <c r="AZ339" s="55" t="s">
        <v>1251</v>
      </c>
      <c r="BA339" s="55">
        <v>77</v>
      </c>
      <c r="BB339" s="55">
        <v>77</v>
      </c>
      <c r="BC339" s="55" t="s">
        <v>1249</v>
      </c>
      <c r="BD339" s="55">
        <v>1.2</v>
      </c>
      <c r="DN339" s="55">
        <v>332</v>
      </c>
      <c r="DO339" s="55" t="s">
        <v>1313</v>
      </c>
      <c r="DP339" s="55" t="s">
        <v>1259</v>
      </c>
      <c r="DQ339" s="55" t="s">
        <v>1260</v>
      </c>
      <c r="DR339" s="55" t="s">
        <v>1261</v>
      </c>
      <c r="DS339" s="55">
        <v>33433</v>
      </c>
      <c r="DT339" s="55">
        <v>10000</v>
      </c>
      <c r="DU339" s="55" t="s">
        <v>1249</v>
      </c>
      <c r="DV339" s="55">
        <v>1</v>
      </c>
      <c r="EM339" s="55">
        <v>332</v>
      </c>
      <c r="EN339" s="55" t="s">
        <v>42</v>
      </c>
      <c r="EO339" s="55" t="s">
        <v>1251</v>
      </c>
      <c r="EP339" s="55" t="s">
        <v>2093</v>
      </c>
      <c r="EQ339" s="55">
        <v>-1</v>
      </c>
      <c r="ER339" s="55">
        <v>-1</v>
      </c>
      <c r="ES339" s="55" t="s">
        <v>1249</v>
      </c>
      <c r="ET339" s="55">
        <v>1.41</v>
      </c>
      <c r="EV339" s="55">
        <v>332</v>
      </c>
      <c r="EW339" s="55" t="s">
        <v>1313</v>
      </c>
      <c r="EX339" s="55" t="s">
        <v>1013</v>
      </c>
      <c r="EY339" s="55">
        <v>1</v>
      </c>
      <c r="EZ339" s="55">
        <v>1995</v>
      </c>
      <c r="FA339" s="55">
        <v>2999</v>
      </c>
      <c r="FB339" s="55" t="s">
        <v>1262</v>
      </c>
      <c r="FC339" s="55" t="s">
        <v>1249</v>
      </c>
      <c r="FD339" s="55">
        <v>0</v>
      </c>
      <c r="FF339" s="55">
        <v>332</v>
      </c>
      <c r="FG339" s="55" t="s">
        <v>42</v>
      </c>
      <c r="FH339" s="55" t="s">
        <v>1260</v>
      </c>
      <c r="FI339" s="55">
        <v>6</v>
      </c>
      <c r="FJ339" s="55">
        <v>25000</v>
      </c>
      <c r="FK339" s="55" t="s">
        <v>1249</v>
      </c>
      <c r="FL339" s="55">
        <v>0.81</v>
      </c>
      <c r="IW339" s="55">
        <v>332</v>
      </c>
      <c r="IX339" s="13" t="s">
        <v>1250</v>
      </c>
      <c r="IY339" s="13" t="s">
        <v>1470</v>
      </c>
      <c r="IZ339" s="13" t="s">
        <v>1487</v>
      </c>
      <c r="JA339" s="13">
        <v>500</v>
      </c>
      <c r="JW339" s="12">
        <v>332</v>
      </c>
      <c r="JX339" s="12" t="s">
        <v>1022</v>
      </c>
      <c r="JY339" s="12" t="s">
        <v>2060</v>
      </c>
    </row>
    <row r="340" ht="14.25" customHeight="1" outlineLevel="1" spans="7:285">
      <c r="G340" s="55">
        <v>333</v>
      </c>
      <c r="H340" s="55" t="s">
        <v>1359</v>
      </c>
      <c r="I340" s="55" t="s">
        <v>1260</v>
      </c>
      <c r="J340" s="55" t="s">
        <v>1891</v>
      </c>
      <c r="K340" s="55" t="s">
        <v>1249</v>
      </c>
      <c r="L340" s="55">
        <v>0.25</v>
      </c>
      <c r="AD340" s="12">
        <v>333</v>
      </c>
      <c r="AE340" s="12" t="s">
        <v>1261</v>
      </c>
      <c r="AF340" s="12" t="s">
        <v>1857</v>
      </c>
      <c r="AG340" s="12" t="s">
        <v>2023</v>
      </c>
      <c r="AH340" s="12" t="s">
        <v>2973</v>
      </c>
      <c r="AX340" s="55">
        <v>333</v>
      </c>
      <c r="AY340" s="55" t="s">
        <v>1359</v>
      </c>
      <c r="AZ340" s="55" t="s">
        <v>1251</v>
      </c>
      <c r="BA340" s="55">
        <v>78</v>
      </c>
      <c r="BB340" s="55">
        <v>78</v>
      </c>
      <c r="BC340" s="55" t="s">
        <v>1249</v>
      </c>
      <c r="BD340" s="55">
        <v>1.2</v>
      </c>
      <c r="DN340" s="55">
        <v>333</v>
      </c>
      <c r="DO340" s="55" t="s">
        <v>1313</v>
      </c>
      <c r="DP340" s="55" t="s">
        <v>1259</v>
      </c>
      <c r="DQ340" s="55" t="s">
        <v>1260</v>
      </c>
      <c r="DR340" s="55" t="s">
        <v>1261</v>
      </c>
      <c r="DS340" s="55">
        <v>33434</v>
      </c>
      <c r="DT340" s="55">
        <v>10000</v>
      </c>
      <c r="DU340" s="55" t="s">
        <v>1249</v>
      </c>
      <c r="DV340" s="55">
        <v>1</v>
      </c>
      <c r="EM340" s="55">
        <v>333</v>
      </c>
      <c r="EN340" s="55" t="s">
        <v>42</v>
      </c>
      <c r="EO340" s="55" t="s">
        <v>1251</v>
      </c>
      <c r="EP340" s="55" t="s">
        <v>2116</v>
      </c>
      <c r="EQ340" s="55">
        <v>-1</v>
      </c>
      <c r="ER340" s="55">
        <v>-1</v>
      </c>
      <c r="ES340" s="55" t="s">
        <v>1249</v>
      </c>
      <c r="ET340" s="55">
        <v>1.41</v>
      </c>
      <c r="EV340" s="55">
        <v>333</v>
      </c>
      <c r="EW340" s="55" t="s">
        <v>1313</v>
      </c>
      <c r="EX340" s="55" t="s">
        <v>960</v>
      </c>
      <c r="EY340" s="55">
        <v>1</v>
      </c>
      <c r="EZ340" s="55">
        <v>0</v>
      </c>
      <c r="FA340" s="55">
        <v>1994</v>
      </c>
      <c r="FB340" s="55" t="s">
        <v>1262</v>
      </c>
      <c r="FC340" s="55" t="s">
        <v>1249</v>
      </c>
      <c r="FD340" s="55">
        <v>0</v>
      </c>
      <c r="FF340" s="55">
        <v>333</v>
      </c>
      <c r="FG340" s="55" t="s">
        <v>42</v>
      </c>
      <c r="FH340" s="55" t="s">
        <v>1260</v>
      </c>
      <c r="FI340" s="55">
        <v>6</v>
      </c>
      <c r="FJ340" s="55">
        <v>50000</v>
      </c>
      <c r="FK340" s="55" t="s">
        <v>1249</v>
      </c>
      <c r="FL340" s="55">
        <v>0.77</v>
      </c>
      <c r="IW340" s="55">
        <v>333</v>
      </c>
      <c r="IX340" s="13" t="s">
        <v>1250</v>
      </c>
      <c r="IY340" s="13" t="s">
        <v>1470</v>
      </c>
      <c r="IZ340" s="13" t="s">
        <v>1529</v>
      </c>
      <c r="JA340" s="13">
        <v>500</v>
      </c>
      <c r="JW340" s="12">
        <v>333</v>
      </c>
      <c r="JX340" s="12" t="s">
        <v>1022</v>
      </c>
      <c r="JY340" s="12" t="s">
        <v>1608</v>
      </c>
    </row>
    <row r="341" ht="14.25" customHeight="1" outlineLevel="1" spans="7:285">
      <c r="G341" s="55">
        <v>334</v>
      </c>
      <c r="H341" s="55" t="s">
        <v>1359</v>
      </c>
      <c r="I341" s="55" t="s">
        <v>1260</v>
      </c>
      <c r="J341" s="55" t="s">
        <v>1914</v>
      </c>
      <c r="K341" s="55" t="s">
        <v>1249</v>
      </c>
      <c r="L341" s="55">
        <v>0.25</v>
      </c>
      <c r="AD341" s="12">
        <v>334</v>
      </c>
      <c r="AE341" s="12" t="s">
        <v>1261</v>
      </c>
      <c r="AF341" s="12" t="s">
        <v>646</v>
      </c>
      <c r="AG341" s="12" t="s">
        <v>2023</v>
      </c>
      <c r="AH341" s="12" t="s">
        <v>2979</v>
      </c>
      <c r="AX341" s="55">
        <v>334</v>
      </c>
      <c r="AY341" s="55" t="s">
        <v>1359</v>
      </c>
      <c r="AZ341" s="55" t="s">
        <v>1251</v>
      </c>
      <c r="BA341" s="55">
        <v>79</v>
      </c>
      <c r="BB341" s="55">
        <v>79</v>
      </c>
      <c r="BC341" s="55" t="s">
        <v>1249</v>
      </c>
      <c r="BD341" s="55">
        <v>1.2</v>
      </c>
      <c r="DN341" s="55">
        <v>334</v>
      </c>
      <c r="DO341" s="55" t="s">
        <v>1313</v>
      </c>
      <c r="DP341" s="55" t="s">
        <v>1259</v>
      </c>
      <c r="DQ341" s="55" t="s">
        <v>1260</v>
      </c>
      <c r="DR341" s="55" t="s">
        <v>1261</v>
      </c>
      <c r="DS341" s="55">
        <v>33435</v>
      </c>
      <c r="DT341" s="55">
        <v>10000</v>
      </c>
      <c r="DU341" s="55" t="s">
        <v>1249</v>
      </c>
      <c r="DV341" s="55">
        <v>1</v>
      </c>
      <c r="EM341" s="55">
        <v>334</v>
      </c>
      <c r="EN341" s="55" t="s">
        <v>42</v>
      </c>
      <c r="EO341" s="55" t="s">
        <v>1251</v>
      </c>
      <c r="EP341" s="55" t="s">
        <v>2161</v>
      </c>
      <c r="EQ341" s="55">
        <v>-1</v>
      </c>
      <c r="ER341" s="55">
        <v>-1</v>
      </c>
      <c r="ES341" s="55" t="s">
        <v>1249</v>
      </c>
      <c r="ET341" s="55">
        <v>1.41</v>
      </c>
      <c r="EV341" s="55">
        <v>334</v>
      </c>
      <c r="EW341" s="55" t="s">
        <v>1313</v>
      </c>
      <c r="EX341" s="55" t="s">
        <v>960</v>
      </c>
      <c r="EY341" s="55">
        <v>1</v>
      </c>
      <c r="EZ341" s="55">
        <v>1995</v>
      </c>
      <c r="FA341" s="55">
        <v>2999</v>
      </c>
      <c r="FB341" s="55" t="s">
        <v>1262</v>
      </c>
      <c r="FC341" s="55" t="s">
        <v>1249</v>
      </c>
      <c r="FD341" s="55">
        <v>0</v>
      </c>
      <c r="FF341" s="55">
        <v>334</v>
      </c>
      <c r="FG341" s="55" t="s">
        <v>42</v>
      </c>
      <c r="FH341" s="55" t="s">
        <v>1260</v>
      </c>
      <c r="FI341" s="55">
        <v>6</v>
      </c>
      <c r="FJ341" s="55">
        <v>80000</v>
      </c>
      <c r="FK341" s="55" t="s">
        <v>1249</v>
      </c>
      <c r="FL341" s="55">
        <v>0.4</v>
      </c>
      <c r="IW341" s="55">
        <v>334</v>
      </c>
      <c r="IX341" s="13" t="s">
        <v>1250</v>
      </c>
      <c r="IY341" s="13" t="s">
        <v>1470</v>
      </c>
      <c r="IZ341" s="13" t="s">
        <v>1567</v>
      </c>
      <c r="JA341" s="13">
        <v>500</v>
      </c>
      <c r="JW341" s="12">
        <v>334</v>
      </c>
      <c r="JX341" s="12" t="s">
        <v>1022</v>
      </c>
      <c r="JY341" s="12" t="s">
        <v>2096</v>
      </c>
    </row>
    <row r="342" ht="14.25" customHeight="1" outlineLevel="1" spans="7:285">
      <c r="G342" s="55">
        <v>335</v>
      </c>
      <c r="H342" s="55" t="s">
        <v>1359</v>
      </c>
      <c r="I342" s="55" t="s">
        <v>1260</v>
      </c>
      <c r="J342" s="55" t="s">
        <v>1942</v>
      </c>
      <c r="K342" s="55" t="s">
        <v>1249</v>
      </c>
      <c r="L342" s="55">
        <v>0.25</v>
      </c>
      <c r="AD342" s="12">
        <v>335</v>
      </c>
      <c r="AE342" s="12" t="s">
        <v>1261</v>
      </c>
      <c r="AF342" s="12" t="s">
        <v>1382</v>
      </c>
      <c r="AG342" s="12" t="s">
        <v>2023</v>
      </c>
      <c r="AH342" s="12" t="s">
        <v>2979</v>
      </c>
      <c r="AX342" s="55">
        <v>335</v>
      </c>
      <c r="AY342" s="55" t="s">
        <v>1359</v>
      </c>
      <c r="AZ342" s="55" t="s">
        <v>1251</v>
      </c>
      <c r="BA342" s="55">
        <v>80</v>
      </c>
      <c r="BB342" s="55">
        <v>80</v>
      </c>
      <c r="BC342" s="55" t="s">
        <v>1249</v>
      </c>
      <c r="BD342" s="55">
        <v>1.2</v>
      </c>
      <c r="DN342" s="55">
        <v>335</v>
      </c>
      <c r="DO342" s="55" t="s">
        <v>1313</v>
      </c>
      <c r="DP342" s="55" t="s">
        <v>1259</v>
      </c>
      <c r="DQ342" s="55" t="s">
        <v>1260</v>
      </c>
      <c r="DR342" s="55" t="s">
        <v>1261</v>
      </c>
      <c r="DS342" s="55">
        <v>33436</v>
      </c>
      <c r="DT342" s="55">
        <v>10000</v>
      </c>
      <c r="DU342" s="55" t="s">
        <v>1249</v>
      </c>
      <c r="DV342" s="55">
        <v>1</v>
      </c>
      <c r="EM342" s="55">
        <v>335</v>
      </c>
      <c r="EN342" s="55" t="s">
        <v>1246</v>
      </c>
      <c r="EO342" s="55" t="s">
        <v>1251</v>
      </c>
      <c r="EP342" s="55">
        <v>2</v>
      </c>
      <c r="EQ342" s="55">
        <v>-1</v>
      </c>
      <c r="ER342" s="55">
        <v>-1</v>
      </c>
      <c r="ES342" s="55" t="s">
        <v>1249</v>
      </c>
      <c r="ET342" s="55">
        <v>1.42</v>
      </c>
      <c r="EV342" s="55">
        <v>335</v>
      </c>
      <c r="EW342" s="55" t="s">
        <v>1313</v>
      </c>
      <c r="EX342" s="55" t="s">
        <v>1092</v>
      </c>
      <c r="EY342" s="55">
        <v>1</v>
      </c>
      <c r="EZ342" s="55">
        <v>0</v>
      </c>
      <c r="FA342" s="55">
        <v>1994</v>
      </c>
      <c r="FB342" s="55" t="s">
        <v>1262</v>
      </c>
      <c r="FC342" s="55" t="s">
        <v>1249</v>
      </c>
      <c r="FD342" s="55">
        <v>0</v>
      </c>
      <c r="FF342" s="55">
        <v>335</v>
      </c>
      <c r="FG342" s="55" t="s">
        <v>42</v>
      </c>
      <c r="FH342" s="55" t="s">
        <v>1260</v>
      </c>
      <c r="FI342" s="55">
        <v>6</v>
      </c>
      <c r="FJ342" s="55">
        <v>130000</v>
      </c>
      <c r="FK342" s="55" t="s">
        <v>1249</v>
      </c>
      <c r="FL342" s="55">
        <v>0.35</v>
      </c>
      <c r="IW342" s="55">
        <v>335</v>
      </c>
      <c r="IX342" s="13" t="s">
        <v>1250</v>
      </c>
      <c r="IY342" s="13" t="s">
        <v>1470</v>
      </c>
      <c r="IZ342" s="13" t="s">
        <v>1870</v>
      </c>
      <c r="JA342" s="13">
        <v>500</v>
      </c>
      <c r="JW342" s="12">
        <v>335</v>
      </c>
      <c r="JX342" s="12" t="s">
        <v>1022</v>
      </c>
      <c r="JY342" s="12" t="s">
        <v>1006</v>
      </c>
    </row>
    <row r="343" ht="14.25" customHeight="1" outlineLevel="1" spans="7:285">
      <c r="G343" s="55">
        <v>336</v>
      </c>
      <c r="H343" s="55" t="s">
        <v>1359</v>
      </c>
      <c r="I343" s="55" t="s">
        <v>1260</v>
      </c>
      <c r="J343" s="55" t="s">
        <v>1409</v>
      </c>
      <c r="K343" s="55" t="s">
        <v>1249</v>
      </c>
      <c r="L343" s="55">
        <v>0.38</v>
      </c>
      <c r="AD343" s="12">
        <v>336</v>
      </c>
      <c r="AE343" s="12" t="s">
        <v>1261</v>
      </c>
      <c r="AF343" s="12" t="s">
        <v>1717</v>
      </c>
      <c r="AG343" s="12" t="s">
        <v>2023</v>
      </c>
      <c r="AH343" s="12" t="s">
        <v>2979</v>
      </c>
      <c r="AX343" s="55">
        <v>336</v>
      </c>
      <c r="AY343" s="55" t="s">
        <v>1359</v>
      </c>
      <c r="AZ343" s="55" t="s">
        <v>1251</v>
      </c>
      <c r="BA343" s="55">
        <v>81</v>
      </c>
      <c r="BB343" s="55">
        <v>81</v>
      </c>
      <c r="BC343" s="55" t="s">
        <v>1249</v>
      </c>
      <c r="BD343" s="55">
        <v>1.25</v>
      </c>
      <c r="DN343" s="55">
        <v>336</v>
      </c>
      <c r="DO343" s="55" t="s">
        <v>1313</v>
      </c>
      <c r="DP343" s="55" t="s">
        <v>1259</v>
      </c>
      <c r="DQ343" s="55" t="s">
        <v>1260</v>
      </c>
      <c r="DR343" s="55" t="s">
        <v>1261</v>
      </c>
      <c r="DS343" s="55">
        <v>33437</v>
      </c>
      <c r="DT343" s="55">
        <v>10000</v>
      </c>
      <c r="DU343" s="55" t="s">
        <v>1249</v>
      </c>
      <c r="DV343" s="55">
        <v>1</v>
      </c>
      <c r="EM343" s="55">
        <v>336</v>
      </c>
      <c r="EN343" s="55" t="s">
        <v>1246</v>
      </c>
      <c r="EO343" s="55" t="s">
        <v>1251</v>
      </c>
      <c r="EP343" s="55">
        <v>3</v>
      </c>
      <c r="EQ343" s="55">
        <v>-1</v>
      </c>
      <c r="ER343" s="55">
        <v>-1</v>
      </c>
      <c r="ES343" s="55" t="s">
        <v>1249</v>
      </c>
      <c r="ET343" s="55">
        <v>1.41</v>
      </c>
      <c r="EV343" s="55">
        <v>336</v>
      </c>
      <c r="EW343" s="55" t="s">
        <v>1313</v>
      </c>
      <c r="EX343" s="55" t="s">
        <v>1092</v>
      </c>
      <c r="EY343" s="55">
        <v>1</v>
      </c>
      <c r="EZ343" s="55">
        <v>1995</v>
      </c>
      <c r="FA343" s="55">
        <v>2999</v>
      </c>
      <c r="FB343" s="55" t="s">
        <v>1262</v>
      </c>
      <c r="FC343" s="55" t="s">
        <v>1249</v>
      </c>
      <c r="FD343" s="55">
        <v>0</v>
      </c>
      <c r="FF343" s="55">
        <v>336</v>
      </c>
      <c r="FG343" s="55" t="s">
        <v>42</v>
      </c>
      <c r="FH343" s="55" t="s">
        <v>1260</v>
      </c>
      <c r="FI343" s="55">
        <v>6</v>
      </c>
      <c r="FJ343" s="55">
        <v>260000</v>
      </c>
      <c r="FK343" s="55" t="s">
        <v>1249</v>
      </c>
      <c r="FL343" s="55">
        <v>0.35</v>
      </c>
      <c r="IW343" s="55">
        <v>336</v>
      </c>
      <c r="IX343" s="13" t="s">
        <v>1250</v>
      </c>
      <c r="IY343" s="13" t="s">
        <v>1470</v>
      </c>
      <c r="IZ343" s="13" t="s">
        <v>1893</v>
      </c>
      <c r="JA343" s="13">
        <v>500</v>
      </c>
      <c r="JW343" s="12">
        <v>336</v>
      </c>
      <c r="JX343" s="12" t="s">
        <v>1022</v>
      </c>
      <c r="JY343" s="12" t="s">
        <v>1614</v>
      </c>
    </row>
    <row r="344" ht="14.25" customHeight="1" outlineLevel="1" spans="7:285">
      <c r="G344" s="55">
        <v>337</v>
      </c>
      <c r="H344" s="55" t="s">
        <v>1359</v>
      </c>
      <c r="I344" s="55" t="s">
        <v>1260</v>
      </c>
      <c r="J344" s="55" t="s">
        <v>1992</v>
      </c>
      <c r="K344" s="55" t="s">
        <v>1249</v>
      </c>
      <c r="L344" s="55">
        <v>0.38</v>
      </c>
      <c r="AD344" s="12">
        <v>337</v>
      </c>
      <c r="AE344" s="12" t="s">
        <v>1261</v>
      </c>
      <c r="AF344" s="12" t="s">
        <v>1955</v>
      </c>
      <c r="AG344" s="12" t="s">
        <v>2023</v>
      </c>
      <c r="AH344" s="12" t="s">
        <v>2979</v>
      </c>
      <c r="AX344" s="55">
        <v>337</v>
      </c>
      <c r="AY344" s="55" t="s">
        <v>1359</v>
      </c>
      <c r="AZ344" s="55" t="s">
        <v>1251</v>
      </c>
      <c r="BA344" s="55">
        <v>82</v>
      </c>
      <c r="BB344" s="55">
        <v>82</v>
      </c>
      <c r="BC344" s="55" t="s">
        <v>1249</v>
      </c>
      <c r="BD344" s="55">
        <v>1.25</v>
      </c>
      <c r="DN344" s="55">
        <v>337</v>
      </c>
      <c r="DO344" s="55" t="s">
        <v>1313</v>
      </c>
      <c r="DP344" s="55" t="s">
        <v>1259</v>
      </c>
      <c r="DQ344" s="55" t="s">
        <v>1260</v>
      </c>
      <c r="DR344" s="55" t="s">
        <v>1261</v>
      </c>
      <c r="DS344" s="55">
        <v>33441</v>
      </c>
      <c r="DT344" s="55">
        <v>10000</v>
      </c>
      <c r="DU344" s="55" t="s">
        <v>1249</v>
      </c>
      <c r="DV344" s="55">
        <v>1</v>
      </c>
      <c r="EM344" s="55">
        <v>337</v>
      </c>
      <c r="EN344" s="55" t="s">
        <v>1246</v>
      </c>
      <c r="EO344" s="55" t="s">
        <v>1251</v>
      </c>
      <c r="EP344" s="55">
        <v>4</v>
      </c>
      <c r="EQ344" s="55">
        <v>-1</v>
      </c>
      <c r="ER344" s="55">
        <v>-1</v>
      </c>
      <c r="ES344" s="55" t="s">
        <v>1249</v>
      </c>
      <c r="ET344" s="55">
        <v>1.41</v>
      </c>
      <c r="EV344" s="55">
        <v>337</v>
      </c>
      <c r="EW344" s="55" t="s">
        <v>1313</v>
      </c>
      <c r="EX344" s="55" t="s">
        <v>1230</v>
      </c>
      <c r="EY344" s="55">
        <v>1</v>
      </c>
      <c r="EZ344" s="55">
        <v>0</v>
      </c>
      <c r="FA344" s="55">
        <v>1994</v>
      </c>
      <c r="FB344" s="55" t="s">
        <v>1262</v>
      </c>
      <c r="FC344" s="55" t="s">
        <v>1249</v>
      </c>
      <c r="FD344" s="55">
        <v>0</v>
      </c>
      <c r="FF344" s="55">
        <v>337</v>
      </c>
      <c r="FG344" s="55" t="s">
        <v>42</v>
      </c>
      <c r="FH344" s="55" t="s">
        <v>1260</v>
      </c>
      <c r="FI344" s="55">
        <v>6</v>
      </c>
      <c r="FJ344" s="55">
        <v>400000</v>
      </c>
      <c r="FK344" s="55" t="s">
        <v>1249</v>
      </c>
      <c r="FL344" s="55">
        <v>0.35</v>
      </c>
      <c r="IW344" s="55">
        <v>337</v>
      </c>
      <c r="IX344" s="13" t="s">
        <v>1250</v>
      </c>
      <c r="IY344" s="13" t="s">
        <v>1470</v>
      </c>
      <c r="IZ344" s="13" t="s">
        <v>1917</v>
      </c>
      <c r="JA344" s="13">
        <v>500</v>
      </c>
      <c r="JW344" s="12">
        <v>337</v>
      </c>
      <c r="JX344" s="12" t="s">
        <v>1022</v>
      </c>
      <c r="JY344" s="12" t="s">
        <v>2166</v>
      </c>
    </row>
    <row r="345" ht="14.25" customHeight="1" outlineLevel="1" spans="7:285">
      <c r="G345" s="55">
        <v>338</v>
      </c>
      <c r="H345" s="55" t="s">
        <v>1359</v>
      </c>
      <c r="I345" s="55" t="s">
        <v>1260</v>
      </c>
      <c r="J345" s="55" t="s">
        <v>1811</v>
      </c>
      <c r="K345" s="55" t="s">
        <v>1249</v>
      </c>
      <c r="L345" s="55">
        <v>0.45</v>
      </c>
      <c r="AD345" s="12">
        <v>338</v>
      </c>
      <c r="AE345" s="12" t="s">
        <v>1261</v>
      </c>
      <c r="AF345" s="12" t="s">
        <v>2173</v>
      </c>
      <c r="AG345" s="12" t="s">
        <v>2023</v>
      </c>
      <c r="AH345" s="12" t="s">
        <v>2979</v>
      </c>
      <c r="AX345" s="55">
        <v>338</v>
      </c>
      <c r="AY345" s="55" t="s">
        <v>1359</v>
      </c>
      <c r="AZ345" s="55" t="s">
        <v>1251</v>
      </c>
      <c r="BA345" s="55">
        <v>83</v>
      </c>
      <c r="BB345" s="55">
        <v>83</v>
      </c>
      <c r="BC345" s="55" t="s">
        <v>1249</v>
      </c>
      <c r="BD345" s="55">
        <v>1.25</v>
      </c>
      <c r="DN345" s="55">
        <v>338</v>
      </c>
      <c r="DO345" s="55" t="s">
        <v>1313</v>
      </c>
      <c r="DP345" s="55" t="s">
        <v>1259</v>
      </c>
      <c r="DQ345" s="55" t="s">
        <v>1260</v>
      </c>
      <c r="DR345" s="55" t="s">
        <v>1261</v>
      </c>
      <c r="DS345" s="55">
        <v>33442</v>
      </c>
      <c r="DT345" s="55">
        <v>10000</v>
      </c>
      <c r="DU345" s="55" t="s">
        <v>1249</v>
      </c>
      <c r="DV345" s="55">
        <v>1</v>
      </c>
      <c r="EM345" s="55">
        <v>338</v>
      </c>
      <c r="EN345" s="55" t="s">
        <v>1246</v>
      </c>
      <c r="EO345" s="55" t="s">
        <v>1251</v>
      </c>
      <c r="EP345" s="55" t="s">
        <v>2031</v>
      </c>
      <c r="EQ345" s="55">
        <v>-1</v>
      </c>
      <c r="ER345" s="55">
        <v>-1</v>
      </c>
      <c r="ES345" s="55" t="s">
        <v>1249</v>
      </c>
      <c r="ET345" s="55">
        <v>1.41</v>
      </c>
      <c r="EV345" s="55">
        <v>338</v>
      </c>
      <c r="EW345" s="55" t="s">
        <v>1313</v>
      </c>
      <c r="EX345" s="55" t="s">
        <v>1230</v>
      </c>
      <c r="EY345" s="55">
        <v>1</v>
      </c>
      <c r="EZ345" s="55">
        <v>1995</v>
      </c>
      <c r="FA345" s="55">
        <v>2999</v>
      </c>
      <c r="FB345" s="55" t="s">
        <v>1262</v>
      </c>
      <c r="FC345" s="55" t="s">
        <v>1249</v>
      </c>
      <c r="FD345" s="55">
        <v>0</v>
      </c>
      <c r="FF345" s="55">
        <v>338</v>
      </c>
      <c r="FG345" s="55" t="s">
        <v>42</v>
      </c>
      <c r="FH345" s="55" t="s">
        <v>1260</v>
      </c>
      <c r="FI345" s="55">
        <v>6</v>
      </c>
      <c r="FJ345" s="55">
        <v>530000</v>
      </c>
      <c r="FK345" s="55" t="s">
        <v>1249</v>
      </c>
      <c r="FL345" s="55">
        <v>0.35</v>
      </c>
      <c r="IW345" s="55">
        <v>338</v>
      </c>
      <c r="IX345" s="13" t="s">
        <v>1250</v>
      </c>
      <c r="IY345" s="13" t="s">
        <v>1470</v>
      </c>
      <c r="IZ345" s="13" t="s">
        <v>1943</v>
      </c>
      <c r="JA345" s="13">
        <v>500</v>
      </c>
      <c r="JW345" s="12">
        <v>338</v>
      </c>
      <c r="JX345" s="12" t="s">
        <v>1022</v>
      </c>
      <c r="JY345" s="12" t="s">
        <v>1469</v>
      </c>
    </row>
    <row r="346" ht="14.25" customHeight="1" outlineLevel="1" spans="7:285">
      <c r="G346" s="55">
        <v>339</v>
      </c>
      <c r="H346" s="55" t="s">
        <v>1359</v>
      </c>
      <c r="I346" s="55" t="s">
        <v>1260</v>
      </c>
      <c r="J346" s="55" t="s">
        <v>1839</v>
      </c>
      <c r="K346" s="55" t="s">
        <v>1249</v>
      </c>
      <c r="L346" s="55">
        <v>0.25</v>
      </c>
      <c r="AD346" s="12">
        <v>339</v>
      </c>
      <c r="AE346" s="12" t="s">
        <v>1261</v>
      </c>
      <c r="AF346" s="12" t="s">
        <v>2353</v>
      </c>
      <c r="AG346" s="12" t="s">
        <v>2023</v>
      </c>
      <c r="AH346" s="12" t="s">
        <v>2979</v>
      </c>
      <c r="AX346" s="55">
        <v>339</v>
      </c>
      <c r="AY346" s="55" t="s">
        <v>1359</v>
      </c>
      <c r="AZ346" s="55" t="s">
        <v>1251</v>
      </c>
      <c r="BA346" s="55">
        <v>84</v>
      </c>
      <c r="BB346" s="55">
        <v>84</v>
      </c>
      <c r="BC346" s="55" t="s">
        <v>1249</v>
      </c>
      <c r="BD346" s="55">
        <v>1.25</v>
      </c>
      <c r="DN346" s="55">
        <v>339</v>
      </c>
      <c r="DO346" s="55" t="s">
        <v>1313</v>
      </c>
      <c r="DP346" s="55" t="s">
        <v>1259</v>
      </c>
      <c r="DQ346" s="55" t="s">
        <v>1260</v>
      </c>
      <c r="DR346" s="55" t="s">
        <v>1261</v>
      </c>
      <c r="DS346" s="55">
        <v>33444</v>
      </c>
      <c r="DT346" s="55">
        <v>10000</v>
      </c>
      <c r="DU346" s="55" t="s">
        <v>1249</v>
      </c>
      <c r="DV346" s="55">
        <v>1</v>
      </c>
      <c r="EM346" s="55">
        <v>339</v>
      </c>
      <c r="EN346" s="55" t="s">
        <v>1246</v>
      </c>
      <c r="EO346" s="55" t="s">
        <v>1251</v>
      </c>
      <c r="EP346" s="55" t="s">
        <v>2051</v>
      </c>
      <c r="EQ346" s="55">
        <v>-1</v>
      </c>
      <c r="ER346" s="55">
        <v>-1</v>
      </c>
      <c r="ES346" s="55" t="s">
        <v>1249</v>
      </c>
      <c r="ET346" s="55">
        <v>1.41</v>
      </c>
      <c r="EV346" s="55">
        <v>339</v>
      </c>
      <c r="EW346" s="55" t="s">
        <v>1313</v>
      </c>
      <c r="EX346" s="55" t="s">
        <v>1252</v>
      </c>
      <c r="EY346" s="55">
        <v>1</v>
      </c>
      <c r="EZ346" s="55">
        <v>0</v>
      </c>
      <c r="FA346" s="55">
        <v>1994</v>
      </c>
      <c r="FB346" s="55" t="s">
        <v>1361</v>
      </c>
      <c r="FC346" s="55" t="s">
        <v>1249</v>
      </c>
      <c r="FD346" s="55">
        <v>2.63</v>
      </c>
      <c r="FF346" s="55">
        <v>339</v>
      </c>
      <c r="FG346" s="55" t="s">
        <v>42</v>
      </c>
      <c r="FH346" s="55" t="s">
        <v>1260</v>
      </c>
      <c r="FI346" s="55">
        <v>6</v>
      </c>
      <c r="FJ346" s="55">
        <v>540000</v>
      </c>
      <c r="FK346" s="55" t="s">
        <v>1249</v>
      </c>
      <c r="FL346" s="55">
        <v>0.35</v>
      </c>
      <c r="IW346" s="55">
        <v>339</v>
      </c>
      <c r="IX346" s="13" t="s">
        <v>1250</v>
      </c>
      <c r="IY346" s="13" t="s">
        <v>1470</v>
      </c>
      <c r="IZ346" s="13" t="s">
        <v>1968</v>
      </c>
      <c r="JA346" s="13">
        <v>500</v>
      </c>
      <c r="JW346" s="12">
        <v>339</v>
      </c>
      <c r="JX346" s="12" t="s">
        <v>1022</v>
      </c>
      <c r="JY346" s="12" t="s">
        <v>2208</v>
      </c>
    </row>
    <row r="347" ht="14.25" customHeight="1" outlineLevel="1" spans="7:285">
      <c r="G347" s="55">
        <v>340</v>
      </c>
      <c r="H347" s="55" t="s">
        <v>1359</v>
      </c>
      <c r="I347" s="55" t="s">
        <v>1260</v>
      </c>
      <c r="J347" s="55" t="s">
        <v>1864</v>
      </c>
      <c r="K347" s="55" t="s">
        <v>1249</v>
      </c>
      <c r="L347" s="55">
        <v>0.25</v>
      </c>
      <c r="AD347" s="12">
        <v>340</v>
      </c>
      <c r="AE347" s="12" t="s">
        <v>1261</v>
      </c>
      <c r="AF347" s="12" t="s">
        <v>1007</v>
      </c>
      <c r="AG347" s="12" t="s">
        <v>2023</v>
      </c>
      <c r="AH347" s="12" t="s">
        <v>2979</v>
      </c>
      <c r="AX347" s="55">
        <v>340</v>
      </c>
      <c r="AY347" s="55" t="s">
        <v>1359</v>
      </c>
      <c r="AZ347" s="55" t="s">
        <v>1251</v>
      </c>
      <c r="BA347" s="55">
        <v>85</v>
      </c>
      <c r="BB347" s="55">
        <v>85</v>
      </c>
      <c r="BC347" s="55" t="s">
        <v>1249</v>
      </c>
      <c r="BD347" s="55">
        <v>1.25</v>
      </c>
      <c r="DN347" s="55">
        <v>340</v>
      </c>
      <c r="DO347" s="55" t="s">
        <v>1313</v>
      </c>
      <c r="DP347" s="55" t="s">
        <v>1259</v>
      </c>
      <c r="DQ347" s="55" t="s">
        <v>1260</v>
      </c>
      <c r="DR347" s="55" t="s">
        <v>1261</v>
      </c>
      <c r="DS347" s="55">
        <v>33445</v>
      </c>
      <c r="DT347" s="55">
        <v>10000</v>
      </c>
      <c r="DU347" s="55" t="s">
        <v>1249</v>
      </c>
      <c r="DV347" s="55">
        <v>1</v>
      </c>
      <c r="EM347" s="55">
        <v>340</v>
      </c>
      <c r="EN347" s="55" t="s">
        <v>1246</v>
      </c>
      <c r="EO347" s="55" t="s">
        <v>1251</v>
      </c>
      <c r="EP347" s="55" t="s">
        <v>2076</v>
      </c>
      <c r="EQ347" s="55">
        <v>-1</v>
      </c>
      <c r="ER347" s="55">
        <v>-1</v>
      </c>
      <c r="ES347" s="55" t="s">
        <v>1249</v>
      </c>
      <c r="ET347" s="55">
        <v>1.41</v>
      </c>
      <c r="EV347" s="55">
        <v>340</v>
      </c>
      <c r="EW347" s="55" t="s">
        <v>1313</v>
      </c>
      <c r="EX347" s="55" t="s">
        <v>1252</v>
      </c>
      <c r="EY347" s="55">
        <v>1</v>
      </c>
      <c r="EZ347" s="55">
        <v>1995</v>
      </c>
      <c r="FA347" s="55">
        <v>2999</v>
      </c>
      <c r="FB347" s="55" t="s">
        <v>1361</v>
      </c>
      <c r="FC347" s="55" t="s">
        <v>1249</v>
      </c>
      <c r="FD347" s="55">
        <v>2.63</v>
      </c>
      <c r="FF347" s="55">
        <v>340</v>
      </c>
      <c r="FG347" s="55" t="s">
        <v>42</v>
      </c>
      <c r="FH347" s="55" t="s">
        <v>1260</v>
      </c>
      <c r="FI347" s="55">
        <v>7</v>
      </c>
      <c r="FJ347" s="55">
        <v>0</v>
      </c>
      <c r="FK347" s="55" t="s">
        <v>1249</v>
      </c>
      <c r="FL347" s="55">
        <v>0.86</v>
      </c>
      <c r="IW347" s="55">
        <v>340</v>
      </c>
      <c r="IX347" s="13" t="s">
        <v>1250</v>
      </c>
      <c r="IY347" s="13" t="s">
        <v>1470</v>
      </c>
      <c r="IZ347" s="13" t="s">
        <v>1993</v>
      </c>
      <c r="JA347" s="13">
        <v>500</v>
      </c>
      <c r="JW347" s="12">
        <v>340</v>
      </c>
      <c r="JX347" s="12" t="s">
        <v>1022</v>
      </c>
      <c r="JY347" s="12" t="s">
        <v>1978</v>
      </c>
    </row>
    <row r="348" ht="14.25" customHeight="1" outlineLevel="1" spans="7:285">
      <c r="G348" s="55">
        <v>341</v>
      </c>
      <c r="H348" s="55" t="s">
        <v>1359</v>
      </c>
      <c r="I348" s="55" t="s">
        <v>1260</v>
      </c>
      <c r="J348" s="55" t="s">
        <v>1363</v>
      </c>
      <c r="K348" s="55" t="s">
        <v>1249</v>
      </c>
      <c r="L348" s="55">
        <v>0.25</v>
      </c>
      <c r="AD348" s="12">
        <v>341</v>
      </c>
      <c r="AE348" s="12" t="s">
        <v>1261</v>
      </c>
      <c r="AF348" s="12" t="s">
        <v>1222</v>
      </c>
      <c r="AG348" s="12" t="s">
        <v>1255</v>
      </c>
      <c r="AH348" s="12" t="s">
        <v>2832</v>
      </c>
      <c r="AX348" s="55">
        <v>341</v>
      </c>
      <c r="AY348" s="55" t="s">
        <v>1359</v>
      </c>
      <c r="AZ348" s="55" t="s">
        <v>1251</v>
      </c>
      <c r="BA348" s="55">
        <v>86</v>
      </c>
      <c r="BB348" s="55">
        <v>86</v>
      </c>
      <c r="BC348" s="55" t="s">
        <v>1249</v>
      </c>
      <c r="BD348" s="55">
        <v>1.25</v>
      </c>
      <c r="DN348" s="55">
        <v>341</v>
      </c>
      <c r="DO348" s="55" t="s">
        <v>1313</v>
      </c>
      <c r="DP348" s="55" t="s">
        <v>1259</v>
      </c>
      <c r="DQ348" s="55" t="s">
        <v>1260</v>
      </c>
      <c r="DR348" s="55" t="s">
        <v>1261</v>
      </c>
      <c r="DS348" s="55">
        <v>33446</v>
      </c>
      <c r="DT348" s="55">
        <v>10000</v>
      </c>
      <c r="DU348" s="55" t="s">
        <v>1249</v>
      </c>
      <c r="DV348" s="55">
        <v>1</v>
      </c>
      <c r="EM348" s="55">
        <v>341</v>
      </c>
      <c r="EN348" s="55" t="s">
        <v>1246</v>
      </c>
      <c r="EO348" s="55" t="s">
        <v>1251</v>
      </c>
      <c r="EP348" s="55" t="s">
        <v>2093</v>
      </c>
      <c r="EQ348" s="55">
        <v>-1</v>
      </c>
      <c r="ER348" s="55">
        <v>-1</v>
      </c>
      <c r="ES348" s="55" t="s">
        <v>1249</v>
      </c>
      <c r="ET348" s="55">
        <v>1.41</v>
      </c>
      <c r="EV348" s="55">
        <v>341</v>
      </c>
      <c r="EW348" s="55" t="s">
        <v>1313</v>
      </c>
      <c r="EX348" s="55" t="s">
        <v>1252</v>
      </c>
      <c r="EY348" s="55">
        <v>2</v>
      </c>
      <c r="EZ348" s="55">
        <v>0</v>
      </c>
      <c r="FA348" s="55">
        <v>1994</v>
      </c>
      <c r="FB348" s="55" t="s">
        <v>1361</v>
      </c>
      <c r="FC348" s="55" t="s">
        <v>1249</v>
      </c>
      <c r="FD348" s="55">
        <v>2.5</v>
      </c>
      <c r="FF348" s="55">
        <v>341</v>
      </c>
      <c r="FG348" s="55" t="s">
        <v>42</v>
      </c>
      <c r="FH348" s="55" t="s">
        <v>1260</v>
      </c>
      <c r="FI348" s="55">
        <v>7</v>
      </c>
      <c r="FJ348" s="55">
        <v>1000</v>
      </c>
      <c r="FK348" s="55" t="s">
        <v>1249</v>
      </c>
      <c r="FL348" s="55">
        <v>0.86</v>
      </c>
      <c r="IW348" s="55">
        <v>341</v>
      </c>
      <c r="IX348" s="13" t="s">
        <v>1250</v>
      </c>
      <c r="IY348" s="13" t="s">
        <v>1756</v>
      </c>
      <c r="IZ348" s="13" t="s">
        <v>1266</v>
      </c>
      <c r="JA348" s="13">
        <v>750</v>
      </c>
      <c r="JW348" s="12">
        <v>341</v>
      </c>
      <c r="JX348" s="12" t="s">
        <v>1022</v>
      </c>
      <c r="JY348" s="12" t="s">
        <v>2242</v>
      </c>
    </row>
    <row r="349" ht="14.25" customHeight="1" outlineLevel="1" spans="7:285">
      <c r="G349" s="55">
        <v>342</v>
      </c>
      <c r="H349" s="55" t="s">
        <v>1359</v>
      </c>
      <c r="I349" s="55" t="s">
        <v>1260</v>
      </c>
      <c r="J349" s="55" t="s">
        <v>1910</v>
      </c>
      <c r="K349" s="55" t="s">
        <v>1249</v>
      </c>
      <c r="L349" s="55">
        <v>0.25</v>
      </c>
      <c r="AD349" s="12">
        <v>342</v>
      </c>
      <c r="AE349" s="12" t="s">
        <v>1261</v>
      </c>
      <c r="AF349" s="12" t="s">
        <v>647</v>
      </c>
      <c r="AG349" s="12" t="s">
        <v>1255</v>
      </c>
      <c r="AH349" s="12" t="s">
        <v>2881</v>
      </c>
      <c r="AX349" s="55">
        <v>342</v>
      </c>
      <c r="AY349" s="55" t="s">
        <v>1359</v>
      </c>
      <c r="AZ349" s="55" t="s">
        <v>1251</v>
      </c>
      <c r="BA349" s="55">
        <v>87</v>
      </c>
      <c r="BB349" s="55">
        <v>87</v>
      </c>
      <c r="BC349" s="55" t="s">
        <v>1249</v>
      </c>
      <c r="BD349" s="55">
        <v>1.25</v>
      </c>
      <c r="DN349" s="55">
        <v>342</v>
      </c>
      <c r="DO349" s="55" t="s">
        <v>1313</v>
      </c>
      <c r="DP349" s="55" t="s">
        <v>1259</v>
      </c>
      <c r="DQ349" s="55" t="s">
        <v>1260</v>
      </c>
      <c r="DR349" s="55" t="s">
        <v>1261</v>
      </c>
      <c r="DS349" s="55">
        <v>33454</v>
      </c>
      <c r="DT349" s="55">
        <v>10000</v>
      </c>
      <c r="DU349" s="55" t="s">
        <v>1249</v>
      </c>
      <c r="DV349" s="55">
        <v>1</v>
      </c>
      <c r="EM349" s="55">
        <v>342</v>
      </c>
      <c r="EN349" s="55" t="s">
        <v>1246</v>
      </c>
      <c r="EO349" s="55" t="s">
        <v>1251</v>
      </c>
      <c r="EP349" s="55" t="s">
        <v>2116</v>
      </c>
      <c r="EQ349" s="55">
        <v>-1</v>
      </c>
      <c r="ER349" s="55">
        <v>-1</v>
      </c>
      <c r="ES349" s="55" t="s">
        <v>1249</v>
      </c>
      <c r="ET349" s="55">
        <v>1.41</v>
      </c>
      <c r="EV349" s="55">
        <v>342</v>
      </c>
      <c r="EW349" s="55" t="s">
        <v>1313</v>
      </c>
      <c r="EX349" s="55" t="s">
        <v>1252</v>
      </c>
      <c r="EY349" s="55">
        <v>2</v>
      </c>
      <c r="EZ349" s="55">
        <v>1995</v>
      </c>
      <c r="FA349" s="55">
        <v>2999</v>
      </c>
      <c r="FB349" s="55" t="s">
        <v>1361</v>
      </c>
      <c r="FC349" s="55" t="s">
        <v>1249</v>
      </c>
      <c r="FD349" s="55">
        <v>2.5</v>
      </c>
      <c r="FF349" s="55">
        <v>342</v>
      </c>
      <c r="FG349" s="55" t="s">
        <v>42</v>
      </c>
      <c r="FH349" s="55" t="s">
        <v>1260</v>
      </c>
      <c r="FI349" s="55">
        <v>7</v>
      </c>
      <c r="FJ349" s="55">
        <v>2500</v>
      </c>
      <c r="FK349" s="55" t="s">
        <v>1249</v>
      </c>
      <c r="FL349" s="55">
        <v>0.86</v>
      </c>
      <c r="IW349" s="55">
        <v>342</v>
      </c>
      <c r="IX349" s="13" t="s">
        <v>1250</v>
      </c>
      <c r="IY349" s="13" t="s">
        <v>1756</v>
      </c>
      <c r="IZ349" s="13" t="s">
        <v>1314</v>
      </c>
      <c r="JA349" s="13">
        <v>750</v>
      </c>
      <c r="JW349" s="12">
        <v>342</v>
      </c>
      <c r="JX349" s="12" t="s">
        <v>1022</v>
      </c>
      <c r="JY349" s="12" t="s">
        <v>1615</v>
      </c>
    </row>
    <row r="350" ht="14.25" customHeight="1" outlineLevel="1" spans="7:285">
      <c r="G350" s="55">
        <v>343</v>
      </c>
      <c r="H350" s="55" t="s">
        <v>1359</v>
      </c>
      <c r="I350" s="55" t="s">
        <v>1260</v>
      </c>
      <c r="J350" s="55" t="s">
        <v>1939</v>
      </c>
      <c r="K350" s="55" t="s">
        <v>1249</v>
      </c>
      <c r="L350" s="55">
        <v>0.25</v>
      </c>
      <c r="AD350" s="12">
        <v>343</v>
      </c>
      <c r="AE350" s="12" t="s">
        <v>1261</v>
      </c>
      <c r="AF350" s="12" t="s">
        <v>1506</v>
      </c>
      <c r="AG350" s="12" t="s">
        <v>1255</v>
      </c>
      <c r="AH350" s="12" t="s">
        <v>2881</v>
      </c>
      <c r="AX350" s="55">
        <v>343</v>
      </c>
      <c r="AY350" s="55" t="s">
        <v>1359</v>
      </c>
      <c r="AZ350" s="55" t="s">
        <v>1251</v>
      </c>
      <c r="BA350" s="55">
        <v>88</v>
      </c>
      <c r="BB350" s="55">
        <v>88</v>
      </c>
      <c r="BC350" s="55" t="s">
        <v>1249</v>
      </c>
      <c r="BD350" s="55">
        <v>1.25</v>
      </c>
      <c r="DN350" s="55">
        <v>343</v>
      </c>
      <c r="DO350" s="55" t="s">
        <v>1313</v>
      </c>
      <c r="DP350" s="55" t="s">
        <v>1259</v>
      </c>
      <c r="DQ350" s="55" t="s">
        <v>1260</v>
      </c>
      <c r="DR350" s="55" t="s">
        <v>1261</v>
      </c>
      <c r="DS350" s="55">
        <v>33458</v>
      </c>
      <c r="DT350" s="55">
        <v>10000</v>
      </c>
      <c r="DU350" s="55" t="s">
        <v>1249</v>
      </c>
      <c r="DV350" s="55">
        <v>1</v>
      </c>
      <c r="EM350" s="55">
        <v>343</v>
      </c>
      <c r="EN350" s="55" t="s">
        <v>1246</v>
      </c>
      <c r="EO350" s="55" t="s">
        <v>1251</v>
      </c>
      <c r="EP350" s="55" t="s">
        <v>2161</v>
      </c>
      <c r="EQ350" s="55">
        <v>-1</v>
      </c>
      <c r="ER350" s="55">
        <v>-1</v>
      </c>
      <c r="ES350" s="55" t="s">
        <v>1249</v>
      </c>
      <c r="ET350" s="55">
        <v>1.41</v>
      </c>
      <c r="EV350" s="55">
        <v>343</v>
      </c>
      <c r="EW350" s="55" t="s">
        <v>1313</v>
      </c>
      <c r="EX350" s="55" t="s">
        <v>1390</v>
      </c>
      <c r="EY350" s="55">
        <v>1</v>
      </c>
      <c r="EZ350" s="55">
        <v>0</v>
      </c>
      <c r="FA350" s="55">
        <v>1994</v>
      </c>
      <c r="FB350" s="55" t="s">
        <v>1262</v>
      </c>
      <c r="FC350" s="55" t="s">
        <v>1249</v>
      </c>
      <c r="FD350" s="55">
        <v>0</v>
      </c>
      <c r="FF350" s="55">
        <v>343</v>
      </c>
      <c r="FG350" s="55" t="s">
        <v>42</v>
      </c>
      <c r="FH350" s="55" t="s">
        <v>1260</v>
      </c>
      <c r="FI350" s="55">
        <v>7</v>
      </c>
      <c r="FJ350" s="55">
        <v>5000</v>
      </c>
      <c r="FK350" s="55" t="s">
        <v>1249</v>
      </c>
      <c r="FL350" s="55">
        <v>0.86</v>
      </c>
      <c r="IW350" s="55">
        <v>343</v>
      </c>
      <c r="IX350" s="13" t="s">
        <v>1250</v>
      </c>
      <c r="IY350" s="13" t="s">
        <v>1756</v>
      </c>
      <c r="IZ350" s="13" t="s">
        <v>1362</v>
      </c>
      <c r="JA350" s="13">
        <v>750</v>
      </c>
      <c r="JW350" s="12">
        <v>343</v>
      </c>
      <c r="JX350" s="12" t="s">
        <v>1022</v>
      </c>
      <c r="JY350" s="12" t="s">
        <v>1597</v>
      </c>
    </row>
    <row r="351" ht="14.25" customHeight="1" outlineLevel="1" spans="7:285">
      <c r="G351" s="55">
        <v>344</v>
      </c>
      <c r="H351" s="55" t="s">
        <v>1359</v>
      </c>
      <c r="I351" s="55" t="s">
        <v>1260</v>
      </c>
      <c r="J351" s="55" t="s">
        <v>1964</v>
      </c>
      <c r="K351" s="55" t="s">
        <v>1249</v>
      </c>
      <c r="L351" s="55">
        <v>0.25</v>
      </c>
      <c r="AD351" s="12">
        <v>344</v>
      </c>
      <c r="AE351" s="12" t="s">
        <v>1261</v>
      </c>
      <c r="AF351" s="12" t="s">
        <v>888</v>
      </c>
      <c r="AG351" s="12" t="s">
        <v>1255</v>
      </c>
      <c r="AH351" s="12" t="s">
        <v>2881</v>
      </c>
      <c r="AX351" s="55">
        <v>344</v>
      </c>
      <c r="AY351" s="55" t="s">
        <v>1359</v>
      </c>
      <c r="AZ351" s="55" t="s">
        <v>1251</v>
      </c>
      <c r="BA351" s="55">
        <v>89</v>
      </c>
      <c r="BB351" s="55">
        <v>89</v>
      </c>
      <c r="BC351" s="55" t="s">
        <v>1249</v>
      </c>
      <c r="BD351" s="55">
        <v>1.25</v>
      </c>
      <c r="DN351" s="55">
        <v>344</v>
      </c>
      <c r="DO351" s="55" t="s">
        <v>1313</v>
      </c>
      <c r="DP351" s="55" t="s">
        <v>1259</v>
      </c>
      <c r="DQ351" s="55" t="s">
        <v>1260</v>
      </c>
      <c r="DR351" s="55" t="s">
        <v>1261</v>
      </c>
      <c r="DS351" s="55">
        <v>33460</v>
      </c>
      <c r="DT351" s="55">
        <v>10000</v>
      </c>
      <c r="DU351" s="55" t="s">
        <v>1249</v>
      </c>
      <c r="DV351" s="55">
        <v>1</v>
      </c>
      <c r="EM351" s="55">
        <v>344</v>
      </c>
      <c r="EN351" s="55" t="s">
        <v>1309</v>
      </c>
      <c r="EO351" s="55" t="s">
        <v>1251</v>
      </c>
      <c r="EP351" s="55">
        <v>2</v>
      </c>
      <c r="EQ351" s="55">
        <v>-1</v>
      </c>
      <c r="ER351" s="55">
        <v>-1</v>
      </c>
      <c r="ES351" s="55" t="s">
        <v>1249</v>
      </c>
      <c r="ET351" s="55">
        <v>1.42</v>
      </c>
      <c r="EV351" s="55">
        <v>344</v>
      </c>
      <c r="EW351" s="55" t="s">
        <v>1313</v>
      </c>
      <c r="EX351" s="55" t="s">
        <v>1390</v>
      </c>
      <c r="EY351" s="55">
        <v>1</v>
      </c>
      <c r="EZ351" s="55">
        <v>1995</v>
      </c>
      <c r="FA351" s="55">
        <v>2999</v>
      </c>
      <c r="FB351" s="55" t="s">
        <v>1262</v>
      </c>
      <c r="FC351" s="55" t="s">
        <v>1249</v>
      </c>
      <c r="FD351" s="55">
        <v>0</v>
      </c>
      <c r="FF351" s="55">
        <v>344</v>
      </c>
      <c r="FG351" s="55" t="s">
        <v>42</v>
      </c>
      <c r="FH351" s="55" t="s">
        <v>1260</v>
      </c>
      <c r="FI351" s="55">
        <v>7</v>
      </c>
      <c r="FJ351" s="55">
        <v>10000</v>
      </c>
      <c r="FK351" s="55" t="s">
        <v>1249</v>
      </c>
      <c r="FL351" s="55">
        <v>0.86</v>
      </c>
      <c r="IW351" s="55">
        <v>344</v>
      </c>
      <c r="IX351" s="13" t="s">
        <v>1250</v>
      </c>
      <c r="IY351" s="13" t="s">
        <v>1756</v>
      </c>
      <c r="IZ351" s="13" t="s">
        <v>1407</v>
      </c>
      <c r="JA351" s="13">
        <v>750</v>
      </c>
      <c r="JW351" s="12">
        <v>344</v>
      </c>
      <c r="JX351" s="12" t="s">
        <v>1022</v>
      </c>
      <c r="JY351" s="12" t="s">
        <v>1553</v>
      </c>
    </row>
    <row r="352" ht="14.25" customHeight="1" outlineLevel="1" spans="7:285">
      <c r="G352" s="55">
        <v>345</v>
      </c>
      <c r="H352" s="55" t="s">
        <v>1359</v>
      </c>
      <c r="I352" s="55" t="s">
        <v>1260</v>
      </c>
      <c r="J352" s="55" t="s">
        <v>1989</v>
      </c>
      <c r="K352" s="55" t="s">
        <v>1249</v>
      </c>
      <c r="L352" s="55">
        <v>0.25</v>
      </c>
      <c r="AD352" s="12">
        <v>345</v>
      </c>
      <c r="AE352" s="12" t="s">
        <v>1261</v>
      </c>
      <c r="AF352" s="12" t="s">
        <v>985</v>
      </c>
      <c r="AG352" s="12" t="s">
        <v>1255</v>
      </c>
      <c r="AH352" s="12" t="s">
        <v>2881</v>
      </c>
      <c r="AX352" s="55">
        <v>345</v>
      </c>
      <c r="AY352" s="55" t="s">
        <v>1359</v>
      </c>
      <c r="AZ352" s="55" t="s">
        <v>1251</v>
      </c>
      <c r="BA352" s="55">
        <v>90</v>
      </c>
      <c r="BB352" s="55">
        <v>90</v>
      </c>
      <c r="BC352" s="55" t="s">
        <v>1249</v>
      </c>
      <c r="BD352" s="55">
        <v>1.25</v>
      </c>
      <c r="DN352" s="55">
        <v>345</v>
      </c>
      <c r="DO352" s="55" t="s">
        <v>1313</v>
      </c>
      <c r="DP352" s="55" t="s">
        <v>1259</v>
      </c>
      <c r="DQ352" s="55" t="s">
        <v>1260</v>
      </c>
      <c r="DR352" s="55" t="s">
        <v>1261</v>
      </c>
      <c r="DS352" s="55">
        <v>33461</v>
      </c>
      <c r="DT352" s="55">
        <v>10000</v>
      </c>
      <c r="DU352" s="55" t="s">
        <v>1249</v>
      </c>
      <c r="DV352" s="55">
        <v>1</v>
      </c>
      <c r="EM352" s="55">
        <v>345</v>
      </c>
      <c r="EN352" s="55" t="s">
        <v>1309</v>
      </c>
      <c r="EO352" s="55" t="s">
        <v>1251</v>
      </c>
      <c r="EP352" s="55">
        <v>3</v>
      </c>
      <c r="EQ352" s="55">
        <v>-1</v>
      </c>
      <c r="ER352" s="55">
        <v>-1</v>
      </c>
      <c r="ES352" s="55" t="s">
        <v>1249</v>
      </c>
      <c r="ET352" s="55">
        <v>1.41</v>
      </c>
      <c r="EV352" s="55">
        <v>345</v>
      </c>
      <c r="EW352" s="55" t="s">
        <v>1313</v>
      </c>
      <c r="EX352" s="55" t="s">
        <v>1343</v>
      </c>
      <c r="EY352" s="55">
        <v>1</v>
      </c>
      <c r="EZ352" s="55">
        <v>0</v>
      </c>
      <c r="FA352" s="55">
        <v>1994</v>
      </c>
      <c r="FB352" s="55" t="s">
        <v>1361</v>
      </c>
      <c r="FC352" s="55" t="s">
        <v>1249</v>
      </c>
      <c r="FD352" s="55">
        <v>2.25</v>
      </c>
      <c r="FF352" s="55">
        <v>345</v>
      </c>
      <c r="FG352" s="55" t="s">
        <v>42</v>
      </c>
      <c r="FH352" s="55" t="s">
        <v>1260</v>
      </c>
      <c r="FI352" s="55">
        <v>7</v>
      </c>
      <c r="FJ352" s="55">
        <v>25000</v>
      </c>
      <c r="FK352" s="55" t="s">
        <v>1249</v>
      </c>
      <c r="FL352" s="55">
        <v>0.86</v>
      </c>
      <c r="IW352" s="55">
        <v>345</v>
      </c>
      <c r="IX352" s="13" t="s">
        <v>1250</v>
      </c>
      <c r="IY352" s="13" t="s">
        <v>1756</v>
      </c>
      <c r="IZ352" s="13" t="s">
        <v>1447</v>
      </c>
      <c r="JA352" s="13">
        <v>750</v>
      </c>
      <c r="JW352" s="12">
        <v>345</v>
      </c>
      <c r="JX352" s="12" t="s">
        <v>1022</v>
      </c>
      <c r="JY352" s="12" t="s">
        <v>2307</v>
      </c>
    </row>
    <row r="353" ht="14.25" customHeight="1" outlineLevel="1" spans="7:285">
      <c r="G353" s="55">
        <v>346</v>
      </c>
      <c r="H353" s="55" t="s">
        <v>1359</v>
      </c>
      <c r="I353" s="55" t="s">
        <v>1470</v>
      </c>
      <c r="J353" s="55" t="s">
        <v>2183</v>
      </c>
      <c r="K353" s="55" t="s">
        <v>1249</v>
      </c>
      <c r="L353" s="55">
        <v>0.23</v>
      </c>
      <c r="AD353" s="12">
        <v>346</v>
      </c>
      <c r="AE353" s="12" t="s">
        <v>1261</v>
      </c>
      <c r="AF353" s="12" t="s">
        <v>2330</v>
      </c>
      <c r="AG353" s="12" t="s">
        <v>1255</v>
      </c>
      <c r="AH353" s="12" t="s">
        <v>2881</v>
      </c>
      <c r="AX353" s="55">
        <v>346</v>
      </c>
      <c r="AY353" s="55" t="s">
        <v>1359</v>
      </c>
      <c r="AZ353" s="55" t="s">
        <v>1251</v>
      </c>
      <c r="BA353" s="55">
        <v>91</v>
      </c>
      <c r="BB353" s="55">
        <v>91</v>
      </c>
      <c r="BC353" s="55" t="s">
        <v>1249</v>
      </c>
      <c r="BD353" s="55">
        <v>1.25</v>
      </c>
      <c r="DN353" s="55">
        <v>346</v>
      </c>
      <c r="DO353" s="55" t="s">
        <v>1313</v>
      </c>
      <c r="DP353" s="55" t="s">
        <v>1259</v>
      </c>
      <c r="DQ353" s="55" t="s">
        <v>1260</v>
      </c>
      <c r="DR353" s="55" t="s">
        <v>1261</v>
      </c>
      <c r="DS353" s="55">
        <v>33462</v>
      </c>
      <c r="DT353" s="55">
        <v>10000</v>
      </c>
      <c r="DU353" s="55" t="s">
        <v>1249</v>
      </c>
      <c r="DV353" s="55">
        <v>1</v>
      </c>
      <c r="EM353" s="55">
        <v>346</v>
      </c>
      <c r="EN353" s="55" t="s">
        <v>1309</v>
      </c>
      <c r="EO353" s="55" t="s">
        <v>1251</v>
      </c>
      <c r="EP353" s="55">
        <v>4</v>
      </c>
      <c r="EQ353" s="55">
        <v>-1</v>
      </c>
      <c r="ER353" s="55">
        <v>-1</v>
      </c>
      <c r="ES353" s="55" t="s">
        <v>1249</v>
      </c>
      <c r="ET353" s="55">
        <v>1.41</v>
      </c>
      <c r="EV353" s="55">
        <v>346</v>
      </c>
      <c r="EW353" s="55" t="s">
        <v>1313</v>
      </c>
      <c r="EX353" s="55" t="s">
        <v>1343</v>
      </c>
      <c r="EY353" s="55">
        <v>1</v>
      </c>
      <c r="EZ353" s="55">
        <v>1995</v>
      </c>
      <c r="FA353" s="55">
        <v>2999</v>
      </c>
      <c r="FB353" s="55" t="s">
        <v>1361</v>
      </c>
      <c r="FC353" s="55" t="s">
        <v>1249</v>
      </c>
      <c r="FD353" s="55">
        <v>2.5</v>
      </c>
      <c r="FF353" s="55">
        <v>346</v>
      </c>
      <c r="FG353" s="55" t="s">
        <v>42</v>
      </c>
      <c r="FH353" s="55" t="s">
        <v>1260</v>
      </c>
      <c r="FI353" s="55">
        <v>7</v>
      </c>
      <c r="FJ353" s="55">
        <v>50000</v>
      </c>
      <c r="FK353" s="55" t="s">
        <v>1249</v>
      </c>
      <c r="FL353" s="55">
        <v>0.82</v>
      </c>
      <c r="IW353" s="55">
        <v>346</v>
      </c>
      <c r="IX353" s="13" t="s">
        <v>1250</v>
      </c>
      <c r="IY353" s="13" t="s">
        <v>1756</v>
      </c>
      <c r="IZ353" s="13" t="s">
        <v>1487</v>
      </c>
      <c r="JA353" s="13">
        <v>750</v>
      </c>
      <c r="JW353" s="12">
        <v>346</v>
      </c>
      <c r="JX353" s="12" t="s">
        <v>1022</v>
      </c>
      <c r="JY353" s="12" t="s">
        <v>2324</v>
      </c>
    </row>
    <row r="354" ht="14.25" customHeight="1" outlineLevel="1" spans="7:285">
      <c r="G354" s="55">
        <v>347</v>
      </c>
      <c r="H354" s="55" t="s">
        <v>1359</v>
      </c>
      <c r="I354" s="55" t="s">
        <v>1470</v>
      </c>
      <c r="J354" s="55" t="s">
        <v>2202</v>
      </c>
      <c r="K354" s="55" t="s">
        <v>1249</v>
      </c>
      <c r="L354" s="55">
        <v>0.23</v>
      </c>
      <c r="AD354" s="12">
        <v>347</v>
      </c>
      <c r="AE354" s="12" t="s">
        <v>1261</v>
      </c>
      <c r="AF354" s="12" t="s">
        <v>2279</v>
      </c>
      <c r="AG354" s="12" t="s">
        <v>1255</v>
      </c>
      <c r="AH354" s="12" t="s">
        <v>2881</v>
      </c>
      <c r="AX354" s="55">
        <v>347</v>
      </c>
      <c r="AY354" s="55" t="s">
        <v>1359</v>
      </c>
      <c r="AZ354" s="55" t="s">
        <v>1251</v>
      </c>
      <c r="BA354" s="55">
        <v>92</v>
      </c>
      <c r="BB354" s="55">
        <v>92</v>
      </c>
      <c r="BC354" s="55" t="s">
        <v>1249</v>
      </c>
      <c r="BD354" s="55">
        <v>1.25</v>
      </c>
      <c r="DN354" s="55">
        <v>347</v>
      </c>
      <c r="DO354" s="55" t="s">
        <v>1313</v>
      </c>
      <c r="DP354" s="55" t="s">
        <v>1259</v>
      </c>
      <c r="DQ354" s="55" t="s">
        <v>1260</v>
      </c>
      <c r="DR354" s="55" t="s">
        <v>1261</v>
      </c>
      <c r="DS354" s="55">
        <v>33463</v>
      </c>
      <c r="DT354" s="55">
        <v>10000</v>
      </c>
      <c r="DU354" s="55" t="s">
        <v>1249</v>
      </c>
      <c r="DV354" s="55">
        <v>1</v>
      </c>
      <c r="EM354" s="55">
        <v>347</v>
      </c>
      <c r="EN354" s="55" t="s">
        <v>1309</v>
      </c>
      <c r="EO354" s="55" t="s">
        <v>1251</v>
      </c>
      <c r="EP354" s="55" t="s">
        <v>2031</v>
      </c>
      <c r="EQ354" s="55">
        <v>-1</v>
      </c>
      <c r="ER354" s="55">
        <v>-1</v>
      </c>
      <c r="ES354" s="55" t="s">
        <v>1249</v>
      </c>
      <c r="ET354" s="55">
        <v>1.41</v>
      </c>
      <c r="EV354" s="55">
        <v>347</v>
      </c>
      <c r="EW354" s="55" t="s">
        <v>1313</v>
      </c>
      <c r="EX354" s="55" t="s">
        <v>1343</v>
      </c>
      <c r="EY354" s="55">
        <v>2</v>
      </c>
      <c r="EZ354" s="55">
        <v>0</v>
      </c>
      <c r="FA354" s="55">
        <v>1994</v>
      </c>
      <c r="FB354" s="55" t="s">
        <v>1361</v>
      </c>
      <c r="FC354" s="55" t="s">
        <v>1249</v>
      </c>
      <c r="FD354" s="55">
        <v>2.25</v>
      </c>
      <c r="FF354" s="55">
        <v>347</v>
      </c>
      <c r="FG354" s="55" t="s">
        <v>42</v>
      </c>
      <c r="FH354" s="55" t="s">
        <v>1260</v>
      </c>
      <c r="FI354" s="55">
        <v>7</v>
      </c>
      <c r="FJ354" s="55">
        <v>80000</v>
      </c>
      <c r="FK354" s="55" t="s">
        <v>1249</v>
      </c>
      <c r="FL354" s="55">
        <v>0.4</v>
      </c>
      <c r="IW354" s="55">
        <v>347</v>
      </c>
      <c r="IX354" s="13" t="s">
        <v>1250</v>
      </c>
      <c r="IY354" s="13" t="s">
        <v>1756</v>
      </c>
      <c r="IZ354" s="13" t="s">
        <v>1529</v>
      </c>
      <c r="JA354" s="13">
        <v>750</v>
      </c>
      <c r="JW354" s="12">
        <v>347</v>
      </c>
      <c r="JX354" s="12" t="s">
        <v>1022</v>
      </c>
      <c r="JY354" s="12" t="s">
        <v>945</v>
      </c>
    </row>
    <row r="355" ht="14.25" customHeight="1" outlineLevel="1" spans="7:285">
      <c r="G355" s="55">
        <v>348</v>
      </c>
      <c r="H355" s="55" t="s">
        <v>1359</v>
      </c>
      <c r="I355" s="55" t="s">
        <v>1470</v>
      </c>
      <c r="J355" s="55" t="s">
        <v>2223</v>
      </c>
      <c r="K355" s="55" t="s">
        <v>1249</v>
      </c>
      <c r="L355" s="55">
        <v>0.23</v>
      </c>
      <c r="AD355" s="12">
        <v>348</v>
      </c>
      <c r="AE355" s="12" t="s">
        <v>1261</v>
      </c>
      <c r="AF355" s="12" t="s">
        <v>2717</v>
      </c>
      <c r="AG355" s="12" t="s">
        <v>1255</v>
      </c>
      <c r="AH355" s="12" t="s">
        <v>2881</v>
      </c>
      <c r="AX355" s="55">
        <v>348</v>
      </c>
      <c r="AY355" s="55" t="s">
        <v>1359</v>
      </c>
      <c r="AZ355" s="55" t="s">
        <v>1251</v>
      </c>
      <c r="BA355" s="55">
        <v>93</v>
      </c>
      <c r="BB355" s="55">
        <v>93</v>
      </c>
      <c r="BC355" s="55" t="s">
        <v>1249</v>
      </c>
      <c r="BD355" s="55">
        <v>1.25</v>
      </c>
      <c r="DN355" s="55">
        <v>348</v>
      </c>
      <c r="DO355" s="55" t="s">
        <v>1313</v>
      </c>
      <c r="DP355" s="55" t="s">
        <v>1259</v>
      </c>
      <c r="DQ355" s="55" t="s">
        <v>1260</v>
      </c>
      <c r="DR355" s="55" t="s">
        <v>1261</v>
      </c>
      <c r="DS355" s="55">
        <v>33467</v>
      </c>
      <c r="DT355" s="55">
        <v>10000</v>
      </c>
      <c r="DU355" s="55" t="s">
        <v>1249</v>
      </c>
      <c r="DV355" s="55">
        <v>1</v>
      </c>
      <c r="EM355" s="55">
        <v>348</v>
      </c>
      <c r="EN355" s="55" t="s">
        <v>1309</v>
      </c>
      <c r="EO355" s="55" t="s">
        <v>1251</v>
      </c>
      <c r="EP355" s="55" t="s">
        <v>2051</v>
      </c>
      <c r="EQ355" s="55">
        <v>-1</v>
      </c>
      <c r="ER355" s="55">
        <v>-1</v>
      </c>
      <c r="ES355" s="55" t="s">
        <v>1249</v>
      </c>
      <c r="ET355" s="55">
        <v>1.41</v>
      </c>
      <c r="EV355" s="55">
        <v>348</v>
      </c>
      <c r="EW355" s="55" t="s">
        <v>1313</v>
      </c>
      <c r="EX355" s="55" t="s">
        <v>1343</v>
      </c>
      <c r="EY355" s="55">
        <v>2</v>
      </c>
      <c r="EZ355" s="55">
        <v>1995</v>
      </c>
      <c r="FA355" s="55">
        <v>2999</v>
      </c>
      <c r="FB355" s="55" t="s">
        <v>1361</v>
      </c>
      <c r="FC355" s="55" t="s">
        <v>1249</v>
      </c>
      <c r="FD355" s="55">
        <v>2.5</v>
      </c>
      <c r="FF355" s="55">
        <v>348</v>
      </c>
      <c r="FG355" s="55" t="s">
        <v>42</v>
      </c>
      <c r="FH355" s="55" t="s">
        <v>1260</v>
      </c>
      <c r="FI355" s="55">
        <v>7</v>
      </c>
      <c r="FJ355" s="55">
        <v>130000</v>
      </c>
      <c r="FK355" s="55" t="s">
        <v>1249</v>
      </c>
      <c r="FL355" s="55">
        <v>0.35</v>
      </c>
      <c r="IW355" s="55">
        <v>348</v>
      </c>
      <c r="IX355" s="13" t="s">
        <v>1250</v>
      </c>
      <c r="IY355" s="13" t="s">
        <v>1756</v>
      </c>
      <c r="IZ355" s="13" t="s">
        <v>1567</v>
      </c>
      <c r="JA355" s="13">
        <v>750</v>
      </c>
      <c r="JW355" s="12">
        <v>348</v>
      </c>
      <c r="JX355" s="12" t="s">
        <v>1022</v>
      </c>
      <c r="JY355" s="12" t="s">
        <v>2359</v>
      </c>
    </row>
    <row r="356" ht="14.25" customHeight="1" outlineLevel="1" spans="7:285">
      <c r="G356" s="55">
        <v>349</v>
      </c>
      <c r="H356" s="55" t="s">
        <v>1359</v>
      </c>
      <c r="I356" s="55" t="s">
        <v>1470</v>
      </c>
      <c r="J356" s="55" t="s">
        <v>2237</v>
      </c>
      <c r="K356" s="55" t="s">
        <v>1249</v>
      </c>
      <c r="L356" s="65">
        <v>0.2</v>
      </c>
      <c r="AD356" s="12">
        <v>349</v>
      </c>
      <c r="AE356" s="12" t="s">
        <v>1261</v>
      </c>
      <c r="AF356" s="12" t="s">
        <v>2741</v>
      </c>
      <c r="AG356" s="12" t="s">
        <v>1255</v>
      </c>
      <c r="AH356" s="12" t="s">
        <v>2881</v>
      </c>
      <c r="AX356" s="55">
        <v>349</v>
      </c>
      <c r="AY356" s="55" t="s">
        <v>1359</v>
      </c>
      <c r="AZ356" s="55" t="s">
        <v>1251</v>
      </c>
      <c r="BA356" s="55">
        <v>94</v>
      </c>
      <c r="BB356" s="55">
        <v>94</v>
      </c>
      <c r="BC356" s="55" t="s">
        <v>1249</v>
      </c>
      <c r="BD356" s="55">
        <v>1.25</v>
      </c>
      <c r="DN356" s="55">
        <v>349</v>
      </c>
      <c r="DO356" s="55" t="s">
        <v>1313</v>
      </c>
      <c r="DP356" s="55" t="s">
        <v>1259</v>
      </c>
      <c r="DQ356" s="55" t="s">
        <v>1260</v>
      </c>
      <c r="DR356" s="55" t="s">
        <v>1261</v>
      </c>
      <c r="DS356" s="55">
        <v>33469</v>
      </c>
      <c r="DT356" s="55">
        <v>10000</v>
      </c>
      <c r="DU356" s="55" t="s">
        <v>1249</v>
      </c>
      <c r="DV356" s="55">
        <v>1</v>
      </c>
      <c r="EM356" s="55">
        <v>349</v>
      </c>
      <c r="EN356" s="55" t="s">
        <v>1309</v>
      </c>
      <c r="EO356" s="55" t="s">
        <v>1251</v>
      </c>
      <c r="EP356" s="55" t="s">
        <v>2076</v>
      </c>
      <c r="EQ356" s="55">
        <v>-1</v>
      </c>
      <c r="ER356" s="55">
        <v>-1</v>
      </c>
      <c r="ES356" s="55" t="s">
        <v>1249</v>
      </c>
      <c r="ET356" s="55">
        <v>1.41</v>
      </c>
      <c r="EV356" s="55">
        <v>349</v>
      </c>
      <c r="EW356" s="55" t="s">
        <v>1313</v>
      </c>
      <c r="EX356" s="55" t="s">
        <v>1343</v>
      </c>
      <c r="EY356" s="55">
        <v>3</v>
      </c>
      <c r="EZ356" s="55">
        <v>0</v>
      </c>
      <c r="FA356" s="55">
        <v>1994</v>
      </c>
      <c r="FB356" s="55" t="s">
        <v>1262</v>
      </c>
      <c r="FC356" s="55" t="s">
        <v>1249</v>
      </c>
      <c r="FD356" s="55">
        <v>0</v>
      </c>
      <c r="FF356" s="55">
        <v>349</v>
      </c>
      <c r="FG356" s="55" t="s">
        <v>42</v>
      </c>
      <c r="FH356" s="55" t="s">
        <v>1260</v>
      </c>
      <c r="FI356" s="55">
        <v>7</v>
      </c>
      <c r="FJ356" s="55">
        <v>260000</v>
      </c>
      <c r="FK356" s="55" t="s">
        <v>1249</v>
      </c>
      <c r="FL356" s="55">
        <v>0.35</v>
      </c>
      <c r="IW356" s="55">
        <v>349</v>
      </c>
      <c r="IX356" s="13" t="s">
        <v>1250</v>
      </c>
      <c r="IY356" s="13" t="s">
        <v>1756</v>
      </c>
      <c r="IZ356" s="13" t="s">
        <v>1870</v>
      </c>
      <c r="JA356" s="13">
        <v>750</v>
      </c>
      <c r="JW356" s="12">
        <v>349</v>
      </c>
      <c r="JX356" s="12" t="s">
        <v>1022</v>
      </c>
      <c r="JY356" s="12" t="s">
        <v>2373</v>
      </c>
    </row>
    <row r="357" ht="14.25" customHeight="1" outlineLevel="1" spans="7:285">
      <c r="G357" s="55">
        <v>350</v>
      </c>
      <c r="H357" s="55" t="s">
        <v>1359</v>
      </c>
      <c r="I357" s="55" t="s">
        <v>1470</v>
      </c>
      <c r="J357" s="55" t="s">
        <v>2254</v>
      </c>
      <c r="K357" s="55" t="s">
        <v>1249</v>
      </c>
      <c r="L357" s="65">
        <v>0.2</v>
      </c>
      <c r="AD357" s="12">
        <v>350</v>
      </c>
      <c r="AE357" s="12" t="s">
        <v>1261</v>
      </c>
      <c r="AF357" s="12" t="s">
        <v>2873</v>
      </c>
      <c r="AG357" s="12" t="s">
        <v>1255</v>
      </c>
      <c r="AH357" s="12" t="s">
        <v>2881</v>
      </c>
      <c r="AX357" s="55">
        <v>350</v>
      </c>
      <c r="AY357" s="55" t="s">
        <v>1359</v>
      </c>
      <c r="AZ357" s="55" t="s">
        <v>1251</v>
      </c>
      <c r="BA357" s="55">
        <v>95</v>
      </c>
      <c r="BB357" s="55">
        <v>95</v>
      </c>
      <c r="BC357" s="55" t="s">
        <v>1249</v>
      </c>
      <c r="BD357" s="55">
        <v>1.25</v>
      </c>
      <c r="DN357" s="55">
        <v>350</v>
      </c>
      <c r="DO357" s="55" t="s">
        <v>1313</v>
      </c>
      <c r="DP357" s="55" t="s">
        <v>1259</v>
      </c>
      <c r="DQ357" s="55" t="s">
        <v>1260</v>
      </c>
      <c r="DR357" s="55" t="s">
        <v>1261</v>
      </c>
      <c r="DS357" s="55">
        <v>33470</v>
      </c>
      <c r="DT357" s="55">
        <v>10000</v>
      </c>
      <c r="DU357" s="55" t="s">
        <v>1249</v>
      </c>
      <c r="DV357" s="55">
        <v>1</v>
      </c>
      <c r="EM357" s="55">
        <v>350</v>
      </c>
      <c r="EN357" s="55" t="s">
        <v>1309</v>
      </c>
      <c r="EO357" s="55" t="s">
        <v>1251</v>
      </c>
      <c r="EP357" s="55" t="s">
        <v>2093</v>
      </c>
      <c r="EQ357" s="55">
        <v>-1</v>
      </c>
      <c r="ER357" s="55">
        <v>-1</v>
      </c>
      <c r="ES357" s="55" t="s">
        <v>1249</v>
      </c>
      <c r="ET357" s="55">
        <v>1.41</v>
      </c>
      <c r="EV357" s="55">
        <v>350</v>
      </c>
      <c r="EW357" s="55" t="s">
        <v>1313</v>
      </c>
      <c r="EX357" s="55" t="s">
        <v>1343</v>
      </c>
      <c r="EY357" s="55">
        <v>3</v>
      </c>
      <c r="EZ357" s="55">
        <v>1995</v>
      </c>
      <c r="FA357" s="55">
        <v>2999</v>
      </c>
      <c r="FB357" s="55" t="s">
        <v>1262</v>
      </c>
      <c r="FC357" s="55" t="s">
        <v>1249</v>
      </c>
      <c r="FD357" s="55">
        <v>0</v>
      </c>
      <c r="FF357" s="55">
        <v>350</v>
      </c>
      <c r="FG357" s="55" t="s">
        <v>42</v>
      </c>
      <c r="FH357" s="55" t="s">
        <v>1260</v>
      </c>
      <c r="FI357" s="55">
        <v>7</v>
      </c>
      <c r="FJ357" s="55">
        <v>400000</v>
      </c>
      <c r="FK357" s="55" t="s">
        <v>1249</v>
      </c>
      <c r="FL357" s="55">
        <v>0.35</v>
      </c>
      <c r="IW357" s="55">
        <v>350</v>
      </c>
      <c r="IX357" s="13" t="s">
        <v>1250</v>
      </c>
      <c r="IY357" s="13" t="s">
        <v>1756</v>
      </c>
      <c r="IZ357" s="13" t="s">
        <v>1893</v>
      </c>
      <c r="JA357" s="13">
        <v>750</v>
      </c>
      <c r="JW357" s="12">
        <v>350</v>
      </c>
      <c r="JX357" s="12" t="s">
        <v>1022</v>
      </c>
      <c r="JY357" s="12" t="s">
        <v>1875</v>
      </c>
    </row>
    <row r="358" ht="14.25" customHeight="1" outlineLevel="1" spans="7:285">
      <c r="G358" s="55">
        <v>351</v>
      </c>
      <c r="H358" s="55" t="s">
        <v>1359</v>
      </c>
      <c r="I358" s="55" t="s">
        <v>1470</v>
      </c>
      <c r="J358" s="55" t="s">
        <v>2276</v>
      </c>
      <c r="K358" s="55" t="s">
        <v>1249</v>
      </c>
      <c r="L358" s="65">
        <v>0.2</v>
      </c>
      <c r="AD358" s="12">
        <v>351</v>
      </c>
      <c r="AE358" s="12" t="s">
        <v>1261</v>
      </c>
      <c r="AF358" s="12" t="s">
        <v>2923</v>
      </c>
      <c r="AG358" s="12" t="s">
        <v>1255</v>
      </c>
      <c r="AH358" s="12" t="s">
        <v>2881</v>
      </c>
      <c r="AX358" s="55">
        <v>351</v>
      </c>
      <c r="AY358" s="55" t="s">
        <v>1359</v>
      </c>
      <c r="AZ358" s="55" t="s">
        <v>1251</v>
      </c>
      <c r="BA358" s="55">
        <v>96</v>
      </c>
      <c r="BB358" s="55">
        <v>96</v>
      </c>
      <c r="BC358" s="55" t="s">
        <v>1249</v>
      </c>
      <c r="BD358" s="55">
        <v>1.25</v>
      </c>
      <c r="DN358" s="55">
        <v>351</v>
      </c>
      <c r="DO358" s="55" t="s">
        <v>1313</v>
      </c>
      <c r="DP358" s="55" t="s">
        <v>1259</v>
      </c>
      <c r="DQ358" s="55" t="s">
        <v>1260</v>
      </c>
      <c r="DR358" s="55" t="s">
        <v>1261</v>
      </c>
      <c r="DS358" s="55">
        <v>33473</v>
      </c>
      <c r="DT358" s="55">
        <v>10000</v>
      </c>
      <c r="DU358" s="55" t="s">
        <v>1249</v>
      </c>
      <c r="DV358" s="55">
        <v>1</v>
      </c>
      <c r="EM358" s="55">
        <v>351</v>
      </c>
      <c r="EN358" s="55" t="s">
        <v>1309</v>
      </c>
      <c r="EO358" s="55" t="s">
        <v>1251</v>
      </c>
      <c r="EP358" s="55" t="s">
        <v>2116</v>
      </c>
      <c r="EQ358" s="55">
        <v>-1</v>
      </c>
      <c r="ER358" s="55">
        <v>-1</v>
      </c>
      <c r="ES358" s="55" t="s">
        <v>1249</v>
      </c>
      <c r="ET358" s="55">
        <v>1.41</v>
      </c>
      <c r="EV358" s="55">
        <v>351</v>
      </c>
      <c r="EW358" s="55" t="s">
        <v>1313</v>
      </c>
      <c r="EX358" s="55" t="s">
        <v>1260</v>
      </c>
      <c r="EY358" s="55">
        <v>1</v>
      </c>
      <c r="EZ358" s="55">
        <v>0</v>
      </c>
      <c r="FA358" s="55">
        <v>1994</v>
      </c>
      <c r="FB358" s="55" t="s">
        <v>1361</v>
      </c>
      <c r="FC358" s="55" t="s">
        <v>1249</v>
      </c>
      <c r="FD358" s="55">
        <v>0</v>
      </c>
      <c r="FF358" s="55">
        <v>351</v>
      </c>
      <c r="FG358" s="55" t="s">
        <v>42</v>
      </c>
      <c r="FH358" s="55" t="s">
        <v>1260</v>
      </c>
      <c r="FI358" s="55">
        <v>7</v>
      </c>
      <c r="FJ358" s="55">
        <v>530000</v>
      </c>
      <c r="FK358" s="55" t="s">
        <v>1249</v>
      </c>
      <c r="FL358" s="55">
        <v>0.35</v>
      </c>
      <c r="IW358" s="55">
        <v>351</v>
      </c>
      <c r="IX358" s="13" t="s">
        <v>1250</v>
      </c>
      <c r="IY358" s="13" t="s">
        <v>1756</v>
      </c>
      <c r="IZ358" s="13" t="s">
        <v>1917</v>
      </c>
      <c r="JA358" s="13">
        <v>750</v>
      </c>
      <c r="JW358" s="12">
        <v>351</v>
      </c>
      <c r="JX358" s="12" t="s">
        <v>1022</v>
      </c>
      <c r="JY358" s="12" t="s">
        <v>1768</v>
      </c>
    </row>
    <row r="359" ht="14.25" customHeight="1" outlineLevel="1" spans="7:285">
      <c r="G359" s="55">
        <v>352</v>
      </c>
      <c r="H359" s="55" t="s">
        <v>1359</v>
      </c>
      <c r="I359" s="55" t="s">
        <v>1470</v>
      </c>
      <c r="J359" s="55" t="s">
        <v>2290</v>
      </c>
      <c r="K359" s="55" t="s">
        <v>1249</v>
      </c>
      <c r="L359" s="55">
        <v>0.23</v>
      </c>
      <c r="AD359" s="12">
        <v>352</v>
      </c>
      <c r="AE359" s="12" t="s">
        <v>3252</v>
      </c>
      <c r="AF359" s="12" t="s">
        <v>1627</v>
      </c>
      <c r="AG359" s="12" t="s">
        <v>1255</v>
      </c>
      <c r="AH359" s="12" t="s">
        <v>2888</v>
      </c>
      <c r="AX359" s="55">
        <v>352</v>
      </c>
      <c r="AY359" s="55" t="s">
        <v>1359</v>
      </c>
      <c r="AZ359" s="55" t="s">
        <v>1251</v>
      </c>
      <c r="BA359" s="55">
        <v>97</v>
      </c>
      <c r="BB359" s="55">
        <v>97</v>
      </c>
      <c r="BC359" s="55" t="s">
        <v>1249</v>
      </c>
      <c r="BD359" s="55">
        <v>1.25</v>
      </c>
      <c r="DN359" s="55">
        <v>352</v>
      </c>
      <c r="DO359" s="55" t="s">
        <v>1313</v>
      </c>
      <c r="DP359" s="55" t="s">
        <v>1259</v>
      </c>
      <c r="DQ359" s="55" t="s">
        <v>1260</v>
      </c>
      <c r="DR359" s="55" t="s">
        <v>1261</v>
      </c>
      <c r="DS359" s="55">
        <v>33474</v>
      </c>
      <c r="DT359" s="55">
        <v>10000</v>
      </c>
      <c r="DU359" s="55" t="s">
        <v>1249</v>
      </c>
      <c r="DV359" s="55">
        <v>1</v>
      </c>
      <c r="EM359" s="55">
        <v>352</v>
      </c>
      <c r="EN359" s="55" t="s">
        <v>1309</v>
      </c>
      <c r="EO359" s="55" t="s">
        <v>1251</v>
      </c>
      <c r="EP359" s="55" t="s">
        <v>2161</v>
      </c>
      <c r="EQ359" s="55">
        <v>-1</v>
      </c>
      <c r="ER359" s="55">
        <v>-1</v>
      </c>
      <c r="ES359" s="55" t="s">
        <v>1249</v>
      </c>
      <c r="ET359" s="55">
        <v>1.41</v>
      </c>
      <c r="EV359" s="55">
        <v>352</v>
      </c>
      <c r="EW359" s="55" t="s">
        <v>1313</v>
      </c>
      <c r="EX359" s="55" t="s">
        <v>1260</v>
      </c>
      <c r="EY359" s="55">
        <v>1</v>
      </c>
      <c r="EZ359" s="55">
        <v>1995</v>
      </c>
      <c r="FA359" s="55">
        <v>2999</v>
      </c>
      <c r="FB359" s="55" t="s">
        <v>1361</v>
      </c>
      <c r="FC359" s="55" t="s">
        <v>1249</v>
      </c>
      <c r="FD359" s="55">
        <v>0</v>
      </c>
      <c r="FF359" s="55">
        <v>352</v>
      </c>
      <c r="FG359" s="55" t="s">
        <v>42</v>
      </c>
      <c r="FH359" s="55" t="s">
        <v>1260</v>
      </c>
      <c r="FI359" s="55">
        <v>7</v>
      </c>
      <c r="FJ359" s="55">
        <v>540000</v>
      </c>
      <c r="FK359" s="55" t="s">
        <v>1249</v>
      </c>
      <c r="FL359" s="55">
        <v>0.35</v>
      </c>
      <c r="IW359" s="55">
        <v>352</v>
      </c>
      <c r="IX359" s="13" t="s">
        <v>1250</v>
      </c>
      <c r="IY359" s="13" t="s">
        <v>1756</v>
      </c>
      <c r="IZ359" s="13" t="s">
        <v>1943</v>
      </c>
      <c r="JA359" s="13">
        <v>750</v>
      </c>
      <c r="JW359" s="12">
        <v>352</v>
      </c>
      <c r="JX359" s="12" t="s">
        <v>1022</v>
      </c>
      <c r="JY359" s="12" t="s">
        <v>2423</v>
      </c>
    </row>
    <row r="360" ht="14.25" customHeight="1" outlineLevel="1" spans="7:285">
      <c r="G360" s="55">
        <v>353</v>
      </c>
      <c r="H360" s="55" t="s">
        <v>1359</v>
      </c>
      <c r="I360" s="55" t="s">
        <v>1470</v>
      </c>
      <c r="J360" s="55" t="s">
        <v>1707</v>
      </c>
      <c r="K360" s="55" t="s">
        <v>1249</v>
      </c>
      <c r="L360" s="55">
        <v>0.23</v>
      </c>
      <c r="AD360" s="12">
        <v>353</v>
      </c>
      <c r="AE360" s="12" t="s">
        <v>3253</v>
      </c>
      <c r="AF360" s="12" t="s">
        <v>2640</v>
      </c>
      <c r="AG360" s="12" t="s">
        <v>1255</v>
      </c>
      <c r="AH360" s="12" t="s">
        <v>2888</v>
      </c>
      <c r="AX360" s="55">
        <v>353</v>
      </c>
      <c r="AY360" s="55" t="s">
        <v>1359</v>
      </c>
      <c r="AZ360" s="55" t="s">
        <v>1251</v>
      </c>
      <c r="BA360" s="55">
        <v>98</v>
      </c>
      <c r="BB360" s="55">
        <v>98</v>
      </c>
      <c r="BC360" s="55" t="s">
        <v>1249</v>
      </c>
      <c r="BD360" s="55">
        <v>1.25</v>
      </c>
      <c r="DN360" s="55">
        <v>353</v>
      </c>
      <c r="DO360" s="55" t="s">
        <v>1313</v>
      </c>
      <c r="DP360" s="55" t="s">
        <v>1259</v>
      </c>
      <c r="DQ360" s="55" t="s">
        <v>1260</v>
      </c>
      <c r="DR360" s="55" t="s">
        <v>1261</v>
      </c>
      <c r="DS360" s="55">
        <v>33476</v>
      </c>
      <c r="DT360" s="55">
        <v>10000</v>
      </c>
      <c r="DU360" s="55" t="s">
        <v>1249</v>
      </c>
      <c r="DV360" s="55">
        <v>1</v>
      </c>
      <c r="EM360" s="55">
        <v>353</v>
      </c>
      <c r="EN360" s="66" t="s">
        <v>2077</v>
      </c>
      <c r="EO360" s="66" t="s">
        <v>1251</v>
      </c>
      <c r="EP360" s="66">
        <v>1</v>
      </c>
      <c r="EQ360" s="66">
        <v>835</v>
      </c>
      <c r="ER360" s="66">
        <v>997</v>
      </c>
      <c r="ES360" s="66" t="s">
        <v>1258</v>
      </c>
      <c r="ET360" s="66">
        <v>0.75</v>
      </c>
      <c r="EV360" s="55">
        <v>353</v>
      </c>
      <c r="EW360" s="55" t="s">
        <v>1313</v>
      </c>
      <c r="EX360" s="55" t="s">
        <v>1260</v>
      </c>
      <c r="EY360" s="55">
        <v>10</v>
      </c>
      <c r="EZ360" s="55">
        <v>0</v>
      </c>
      <c r="FA360" s="55">
        <v>1994</v>
      </c>
      <c r="FB360" s="55" t="s">
        <v>1361</v>
      </c>
      <c r="FC360" s="55" t="s">
        <v>1249</v>
      </c>
      <c r="FD360" s="55">
        <v>5.25</v>
      </c>
      <c r="FF360" s="55">
        <v>353</v>
      </c>
      <c r="FG360" s="55" t="s">
        <v>42</v>
      </c>
      <c r="FH360" s="55" t="s">
        <v>1260</v>
      </c>
      <c r="FI360" s="55">
        <v>8</v>
      </c>
      <c r="FJ360" s="55">
        <v>0</v>
      </c>
      <c r="FK360" s="55" t="s">
        <v>1249</v>
      </c>
      <c r="FL360" s="55">
        <v>1</v>
      </c>
      <c r="IW360" s="55">
        <v>353</v>
      </c>
      <c r="IX360" s="13" t="s">
        <v>1250</v>
      </c>
      <c r="IY360" s="13" t="s">
        <v>1756</v>
      </c>
      <c r="IZ360" s="13" t="s">
        <v>1968</v>
      </c>
      <c r="JA360" s="13">
        <v>750</v>
      </c>
      <c r="JW360" s="12">
        <v>353</v>
      </c>
      <c r="JX360" s="12" t="s">
        <v>1022</v>
      </c>
      <c r="JY360" s="12" t="s">
        <v>2435</v>
      </c>
    </row>
    <row r="361" ht="14.25" customHeight="1" outlineLevel="1" spans="7:285">
      <c r="G361" s="55">
        <v>354</v>
      </c>
      <c r="H361" s="55" t="s">
        <v>1359</v>
      </c>
      <c r="I361" s="55" t="s">
        <v>1470</v>
      </c>
      <c r="J361" s="55" t="s">
        <v>2319</v>
      </c>
      <c r="K361" s="55" t="s">
        <v>1249</v>
      </c>
      <c r="L361" s="55">
        <v>0.23</v>
      </c>
      <c r="AD361" s="12">
        <v>354</v>
      </c>
      <c r="AE361" s="12" t="s">
        <v>3254</v>
      </c>
      <c r="AF361" s="12" t="s">
        <v>2666</v>
      </c>
      <c r="AG361" s="12" t="s">
        <v>1255</v>
      </c>
      <c r="AH361" s="12" t="s">
        <v>2888</v>
      </c>
      <c r="AX361" s="55">
        <v>354</v>
      </c>
      <c r="AY361" s="55" t="s">
        <v>1359</v>
      </c>
      <c r="AZ361" s="55" t="s">
        <v>1251</v>
      </c>
      <c r="BA361" s="55">
        <v>99</v>
      </c>
      <c r="BB361" s="55">
        <v>99</v>
      </c>
      <c r="BC361" s="55" t="s">
        <v>1249</v>
      </c>
      <c r="BD361" s="55">
        <v>1.25</v>
      </c>
      <c r="DN361" s="55">
        <v>354</v>
      </c>
      <c r="DO361" s="55" t="s">
        <v>1313</v>
      </c>
      <c r="DP361" s="55" t="s">
        <v>1259</v>
      </c>
      <c r="DQ361" s="55" t="s">
        <v>1260</v>
      </c>
      <c r="DR361" s="55" t="s">
        <v>1261</v>
      </c>
      <c r="DS361" s="55">
        <v>33477</v>
      </c>
      <c r="DT361" s="55">
        <v>10000</v>
      </c>
      <c r="DU361" s="55" t="s">
        <v>1249</v>
      </c>
      <c r="DV361" s="55">
        <v>1</v>
      </c>
      <c r="EM361" s="55">
        <v>354</v>
      </c>
      <c r="EN361" s="66" t="s">
        <v>2077</v>
      </c>
      <c r="EO361" s="66" t="s">
        <v>1251</v>
      </c>
      <c r="EP361" s="66">
        <v>1</v>
      </c>
      <c r="EQ361" s="66">
        <v>799</v>
      </c>
      <c r="ER361" s="66">
        <v>834</v>
      </c>
      <c r="ES361" s="66" t="s">
        <v>1258</v>
      </c>
      <c r="ET361" s="66">
        <v>0.8</v>
      </c>
      <c r="EV361" s="55">
        <v>354</v>
      </c>
      <c r="EW361" s="55" t="s">
        <v>1313</v>
      </c>
      <c r="EX361" s="55" t="s">
        <v>1260</v>
      </c>
      <c r="EY361" s="55">
        <v>10</v>
      </c>
      <c r="EZ361" s="55">
        <v>1995</v>
      </c>
      <c r="FA361" s="55">
        <v>2999</v>
      </c>
      <c r="FB361" s="55" t="s">
        <v>1361</v>
      </c>
      <c r="FC361" s="55" t="s">
        <v>1249</v>
      </c>
      <c r="FD361" s="55">
        <v>6</v>
      </c>
      <c r="FF361" s="55">
        <v>354</v>
      </c>
      <c r="FG361" s="55" t="s">
        <v>42</v>
      </c>
      <c r="FH361" s="55" t="s">
        <v>1260</v>
      </c>
      <c r="FI361" s="55">
        <v>8</v>
      </c>
      <c r="FJ361" s="55">
        <v>1000</v>
      </c>
      <c r="FK361" s="55" t="s">
        <v>1249</v>
      </c>
      <c r="FL361" s="55">
        <v>0.9</v>
      </c>
      <c r="IW361" s="55">
        <v>354</v>
      </c>
      <c r="IX361" s="13" t="s">
        <v>1250</v>
      </c>
      <c r="IY361" s="13" t="s">
        <v>1756</v>
      </c>
      <c r="IZ361" s="13" t="s">
        <v>1993</v>
      </c>
      <c r="JA361" s="13">
        <v>750</v>
      </c>
      <c r="JW361" s="12">
        <v>354</v>
      </c>
      <c r="JX361" s="12" t="s">
        <v>1022</v>
      </c>
      <c r="JY361" s="12" t="s">
        <v>2451</v>
      </c>
    </row>
    <row r="362" ht="14.25" customHeight="1" outlineLevel="1" spans="7:285">
      <c r="G362" s="55">
        <v>355</v>
      </c>
      <c r="H362" s="55" t="s">
        <v>1359</v>
      </c>
      <c r="I362" s="55" t="s">
        <v>1470</v>
      </c>
      <c r="J362" s="55" t="s">
        <v>2338</v>
      </c>
      <c r="K362" s="55" t="s">
        <v>1249</v>
      </c>
      <c r="L362" s="65">
        <v>0.525</v>
      </c>
      <c r="AD362" s="12">
        <v>355</v>
      </c>
      <c r="AE362" s="12" t="s">
        <v>3255</v>
      </c>
      <c r="AF362" s="12" t="s">
        <v>2692</v>
      </c>
      <c r="AG362" s="12" t="s">
        <v>1255</v>
      </c>
      <c r="AH362" s="12" t="s">
        <v>2888</v>
      </c>
      <c r="AX362" s="55">
        <v>355</v>
      </c>
      <c r="AY362" s="55" t="s">
        <v>1359</v>
      </c>
      <c r="AZ362" s="55" t="s">
        <v>1251</v>
      </c>
      <c r="BA362" s="55">
        <v>100</v>
      </c>
      <c r="BB362" s="55">
        <v>999</v>
      </c>
      <c r="BC362" s="55" t="s">
        <v>1249</v>
      </c>
      <c r="BD362" s="55">
        <v>1.25</v>
      </c>
      <c r="DN362" s="55">
        <v>355</v>
      </c>
      <c r="DO362" s="55" t="s">
        <v>1313</v>
      </c>
      <c r="DP362" s="55" t="s">
        <v>1259</v>
      </c>
      <c r="DQ362" s="55" t="s">
        <v>1260</v>
      </c>
      <c r="DR362" s="55" t="s">
        <v>1261</v>
      </c>
      <c r="DS362" s="55">
        <v>33480</v>
      </c>
      <c r="DT362" s="55">
        <v>10000</v>
      </c>
      <c r="DU362" s="55" t="s">
        <v>1249</v>
      </c>
      <c r="DV362" s="55">
        <v>1</v>
      </c>
      <c r="EM362" s="55">
        <v>355</v>
      </c>
      <c r="EN362" s="66" t="s">
        <v>2077</v>
      </c>
      <c r="EO362" s="66" t="s">
        <v>1251</v>
      </c>
      <c r="EP362" s="66">
        <v>1</v>
      </c>
      <c r="EQ362" s="66">
        <v>769</v>
      </c>
      <c r="ER362" s="66">
        <v>798</v>
      </c>
      <c r="ES362" s="66" t="s">
        <v>1258</v>
      </c>
      <c r="ET362" s="66">
        <v>0.85</v>
      </c>
      <c r="EV362" s="55">
        <v>355</v>
      </c>
      <c r="EW362" s="55" t="s">
        <v>1313</v>
      </c>
      <c r="EX362" s="55" t="s">
        <v>1260</v>
      </c>
      <c r="EY362" s="55">
        <v>11</v>
      </c>
      <c r="EZ362" s="55">
        <v>0</v>
      </c>
      <c r="FA362" s="55">
        <v>1994</v>
      </c>
      <c r="FB362" s="55" t="s">
        <v>1361</v>
      </c>
      <c r="FC362" s="55" t="s">
        <v>1249</v>
      </c>
      <c r="FD362" s="55">
        <v>5.25</v>
      </c>
      <c r="FF362" s="55">
        <v>355</v>
      </c>
      <c r="FG362" s="55" t="s">
        <v>42</v>
      </c>
      <c r="FH362" s="55" t="s">
        <v>1260</v>
      </c>
      <c r="FI362" s="55">
        <v>8</v>
      </c>
      <c r="FJ362" s="55">
        <v>2500</v>
      </c>
      <c r="FK362" s="55" t="s">
        <v>1249</v>
      </c>
      <c r="FL362" s="55">
        <v>0.85</v>
      </c>
      <c r="IW362" s="55">
        <v>355</v>
      </c>
      <c r="IX362" s="13" t="s">
        <v>1250</v>
      </c>
      <c r="IY362" s="13" t="s">
        <v>1756</v>
      </c>
      <c r="IZ362" s="13" t="s">
        <v>2014</v>
      </c>
      <c r="JA362" s="13">
        <v>750</v>
      </c>
      <c r="JW362" s="12">
        <v>355</v>
      </c>
      <c r="JX362" s="12" t="s">
        <v>1022</v>
      </c>
      <c r="JY362" s="12" t="s">
        <v>1771</v>
      </c>
    </row>
    <row r="363" ht="14.25" customHeight="1" outlineLevel="1" spans="7:285">
      <c r="G363" s="55">
        <v>356</v>
      </c>
      <c r="H363" s="55" t="s">
        <v>1359</v>
      </c>
      <c r="I363" s="55" t="s">
        <v>1470</v>
      </c>
      <c r="J363" s="55" t="s">
        <v>2354</v>
      </c>
      <c r="K363" s="55" t="s">
        <v>1249</v>
      </c>
      <c r="L363" s="65">
        <v>0.4725</v>
      </c>
      <c r="AD363" s="12">
        <v>356</v>
      </c>
      <c r="AE363" s="12" t="s">
        <v>3256</v>
      </c>
      <c r="AF363" s="12" t="s">
        <v>1254</v>
      </c>
      <c r="AG363" s="12" t="s">
        <v>1255</v>
      </c>
      <c r="AH363" s="12" t="s">
        <v>1256</v>
      </c>
      <c r="AX363" s="55">
        <v>356</v>
      </c>
      <c r="AY363" s="55" t="s">
        <v>1246</v>
      </c>
      <c r="AZ363" s="55" t="s">
        <v>1251</v>
      </c>
      <c r="BA363" s="55">
        <v>0</v>
      </c>
      <c r="BB363" s="55">
        <v>0</v>
      </c>
      <c r="BC363" s="55" t="s">
        <v>1249</v>
      </c>
      <c r="BD363" s="55">
        <v>0.8</v>
      </c>
      <c r="DN363" s="55">
        <v>356</v>
      </c>
      <c r="DO363" s="55" t="s">
        <v>1313</v>
      </c>
      <c r="DP363" s="55" t="s">
        <v>1259</v>
      </c>
      <c r="DQ363" s="55" t="s">
        <v>1260</v>
      </c>
      <c r="DR363" s="55" t="s">
        <v>1261</v>
      </c>
      <c r="DS363" s="55">
        <v>33483</v>
      </c>
      <c r="DT363" s="55">
        <v>10000</v>
      </c>
      <c r="DU363" s="55" t="s">
        <v>1249</v>
      </c>
      <c r="DV363" s="55">
        <v>1</v>
      </c>
      <c r="EM363" s="55">
        <v>356</v>
      </c>
      <c r="EN363" s="66" t="s">
        <v>2077</v>
      </c>
      <c r="EO363" s="66" t="s">
        <v>1251</v>
      </c>
      <c r="EP363" s="66">
        <v>1</v>
      </c>
      <c r="EQ363" s="66">
        <v>741</v>
      </c>
      <c r="ER363" s="66">
        <v>768</v>
      </c>
      <c r="ES363" s="66" t="s">
        <v>1258</v>
      </c>
      <c r="ET363" s="66">
        <v>0.9</v>
      </c>
      <c r="EV363" s="55">
        <v>356</v>
      </c>
      <c r="EW363" s="55" t="s">
        <v>1313</v>
      </c>
      <c r="EX363" s="55" t="s">
        <v>1260</v>
      </c>
      <c r="EY363" s="55">
        <v>11</v>
      </c>
      <c r="EZ363" s="55">
        <v>1995</v>
      </c>
      <c r="FA363" s="55">
        <v>2999</v>
      </c>
      <c r="FB363" s="55" t="s">
        <v>1361</v>
      </c>
      <c r="FC363" s="55" t="s">
        <v>1249</v>
      </c>
      <c r="FD363" s="55">
        <v>6</v>
      </c>
      <c r="FF363" s="55">
        <v>356</v>
      </c>
      <c r="FG363" s="55" t="s">
        <v>42</v>
      </c>
      <c r="FH363" s="55" t="s">
        <v>1260</v>
      </c>
      <c r="FI363" s="55">
        <v>8</v>
      </c>
      <c r="FJ363" s="55">
        <v>5000</v>
      </c>
      <c r="FK363" s="55" t="s">
        <v>1249</v>
      </c>
      <c r="FL363" s="55">
        <v>0.7</v>
      </c>
      <c r="IW363" s="55">
        <v>356</v>
      </c>
      <c r="IX363" s="13" t="s">
        <v>1250</v>
      </c>
      <c r="IY363" s="13" t="s">
        <v>1756</v>
      </c>
      <c r="IZ363" s="13" t="s">
        <v>2842</v>
      </c>
      <c r="JA363" s="13">
        <v>750</v>
      </c>
      <c r="JW363" s="12">
        <v>356</v>
      </c>
      <c r="JX363" s="12" t="s">
        <v>1022</v>
      </c>
      <c r="JY363" s="12" t="s">
        <v>1797</v>
      </c>
    </row>
    <row r="364" ht="14.25" customHeight="1" outlineLevel="1" spans="7:285">
      <c r="G364" s="55">
        <v>357</v>
      </c>
      <c r="H364" s="55" t="s">
        <v>1359</v>
      </c>
      <c r="I364" s="55" t="s">
        <v>1667</v>
      </c>
      <c r="J364" s="55" t="s">
        <v>2368</v>
      </c>
      <c r="K364" s="55" t="s">
        <v>1249</v>
      </c>
      <c r="L364" s="65">
        <v>0.3675</v>
      </c>
      <c r="AD364" s="12">
        <v>357</v>
      </c>
      <c r="AE364" s="12" t="s">
        <v>3257</v>
      </c>
      <c r="AF364" s="12" t="s">
        <v>1254</v>
      </c>
      <c r="AG364" s="12" t="s">
        <v>1255</v>
      </c>
      <c r="AH364" s="12" t="s">
        <v>1312</v>
      </c>
      <c r="AX364" s="55">
        <v>357</v>
      </c>
      <c r="AY364" s="55" t="s">
        <v>1246</v>
      </c>
      <c r="AZ364" s="55" t="s">
        <v>1251</v>
      </c>
      <c r="BA364" s="55">
        <v>1</v>
      </c>
      <c r="BB364" s="55">
        <v>1</v>
      </c>
      <c r="BC364" s="55" t="s">
        <v>1249</v>
      </c>
      <c r="BD364" s="55">
        <v>0.8</v>
      </c>
      <c r="DN364" s="55">
        <v>357</v>
      </c>
      <c r="DO364" s="55" t="s">
        <v>1313</v>
      </c>
      <c r="DP364" s="55" t="s">
        <v>1259</v>
      </c>
      <c r="DQ364" s="55" t="s">
        <v>1260</v>
      </c>
      <c r="DR364" s="55" t="s">
        <v>1261</v>
      </c>
      <c r="DS364" s="55">
        <v>33486</v>
      </c>
      <c r="DT364" s="55">
        <v>10000</v>
      </c>
      <c r="DU364" s="55" t="s">
        <v>1249</v>
      </c>
      <c r="DV364" s="55">
        <v>1</v>
      </c>
      <c r="EM364" s="55">
        <v>357</v>
      </c>
      <c r="EN364" s="66" t="s">
        <v>2077</v>
      </c>
      <c r="EO364" s="66" t="s">
        <v>1251</v>
      </c>
      <c r="EP364" s="66">
        <v>1</v>
      </c>
      <c r="EQ364" s="66">
        <v>0</v>
      </c>
      <c r="ER364" s="66">
        <v>548</v>
      </c>
      <c r="ES364" s="66" t="s">
        <v>1258</v>
      </c>
      <c r="ET364" s="66">
        <v>4</v>
      </c>
      <c r="EV364" s="55">
        <v>357</v>
      </c>
      <c r="EW364" s="55" t="s">
        <v>1313</v>
      </c>
      <c r="EX364" s="55" t="s">
        <v>1260</v>
      </c>
      <c r="EY364" s="55">
        <v>12</v>
      </c>
      <c r="EZ364" s="55">
        <v>0</v>
      </c>
      <c r="FA364" s="55">
        <v>1994</v>
      </c>
      <c r="FB364" s="55" t="s">
        <v>1361</v>
      </c>
      <c r="FC364" s="55" t="s">
        <v>1249</v>
      </c>
      <c r="FD364" s="55">
        <v>5.25</v>
      </c>
      <c r="FF364" s="55">
        <v>357</v>
      </c>
      <c r="FG364" s="55" t="s">
        <v>42</v>
      </c>
      <c r="FH364" s="55" t="s">
        <v>1260</v>
      </c>
      <c r="FI364" s="55">
        <v>8</v>
      </c>
      <c r="FJ364" s="55">
        <v>10000</v>
      </c>
      <c r="FK364" s="55" t="s">
        <v>1249</v>
      </c>
      <c r="FL364" s="55">
        <v>0.5</v>
      </c>
      <c r="IW364" s="55">
        <v>357</v>
      </c>
      <c r="IX364" s="13" t="s">
        <v>1250</v>
      </c>
      <c r="IY364" s="13" t="s">
        <v>1756</v>
      </c>
      <c r="IZ364" s="13" t="s">
        <v>2850</v>
      </c>
      <c r="JA364" s="13">
        <v>750</v>
      </c>
      <c r="JW364" s="12">
        <v>357</v>
      </c>
      <c r="JX364" s="12" t="s">
        <v>1022</v>
      </c>
      <c r="JY364" s="12" t="s">
        <v>2086</v>
      </c>
    </row>
    <row r="365" ht="14.25" customHeight="1" outlineLevel="1" spans="7:285">
      <c r="G365" s="55">
        <v>358</v>
      </c>
      <c r="H365" s="55" t="s">
        <v>1359</v>
      </c>
      <c r="I365" s="55" t="s">
        <v>1554</v>
      </c>
      <c r="J365" s="55" t="s">
        <v>2385</v>
      </c>
      <c r="K365" s="55" t="s">
        <v>1249</v>
      </c>
      <c r="L365" s="65">
        <v>0.3675</v>
      </c>
      <c r="AD365" s="12">
        <v>358</v>
      </c>
      <c r="AE365" s="12" t="s">
        <v>3258</v>
      </c>
      <c r="AF365" s="12" t="s">
        <v>1357</v>
      </c>
      <c r="AG365" s="12" t="s">
        <v>1255</v>
      </c>
      <c r="AH365" s="12" t="s">
        <v>1358</v>
      </c>
      <c r="AX365" s="55">
        <v>358</v>
      </c>
      <c r="AY365" s="55" t="s">
        <v>1246</v>
      </c>
      <c r="AZ365" s="55" t="s">
        <v>1251</v>
      </c>
      <c r="BA365" s="55">
        <v>2</v>
      </c>
      <c r="BB365" s="55">
        <v>2</v>
      </c>
      <c r="BC365" s="55" t="s">
        <v>1249</v>
      </c>
      <c r="BD365" s="55">
        <v>0.8</v>
      </c>
      <c r="DN365" s="55">
        <v>358</v>
      </c>
      <c r="DO365" s="55" t="s">
        <v>1313</v>
      </c>
      <c r="DP365" s="55" t="s">
        <v>1259</v>
      </c>
      <c r="DQ365" s="55" t="s">
        <v>1260</v>
      </c>
      <c r="DR365" s="55" t="s">
        <v>1261</v>
      </c>
      <c r="DS365" s="55">
        <v>33488</v>
      </c>
      <c r="DT365" s="55">
        <v>10000</v>
      </c>
      <c r="DU365" s="55" t="s">
        <v>1249</v>
      </c>
      <c r="DV365" s="55">
        <v>1</v>
      </c>
      <c r="EM365" s="55">
        <v>358</v>
      </c>
      <c r="EN365" s="66" t="s">
        <v>2077</v>
      </c>
      <c r="EO365" s="66" t="s">
        <v>1251</v>
      </c>
      <c r="EP365" s="66">
        <v>1</v>
      </c>
      <c r="EQ365" s="66">
        <v>713</v>
      </c>
      <c r="ER365" s="66">
        <v>740</v>
      </c>
      <c r="ES365" s="66" t="s">
        <v>1258</v>
      </c>
      <c r="ET365" s="66">
        <v>1</v>
      </c>
      <c r="EV365" s="55">
        <v>358</v>
      </c>
      <c r="EW365" s="55" t="s">
        <v>1313</v>
      </c>
      <c r="EX365" s="55" t="s">
        <v>1260</v>
      </c>
      <c r="EY365" s="55">
        <v>12</v>
      </c>
      <c r="EZ365" s="55">
        <v>1995</v>
      </c>
      <c r="FA365" s="55">
        <v>2999</v>
      </c>
      <c r="FB365" s="55" t="s">
        <v>1361</v>
      </c>
      <c r="FC365" s="55" t="s">
        <v>1249</v>
      </c>
      <c r="FD365" s="55">
        <v>6</v>
      </c>
      <c r="FF365" s="55">
        <v>358</v>
      </c>
      <c r="FG365" s="55" t="s">
        <v>42</v>
      </c>
      <c r="FH365" s="55" t="s">
        <v>1260</v>
      </c>
      <c r="FI365" s="55">
        <v>8</v>
      </c>
      <c r="FJ365" s="55">
        <v>25000</v>
      </c>
      <c r="FK365" s="55" t="s">
        <v>1249</v>
      </c>
      <c r="FL365" s="55">
        <v>0.45</v>
      </c>
      <c r="IW365" s="55">
        <v>358</v>
      </c>
      <c r="IX365" s="13" t="s">
        <v>1250</v>
      </c>
      <c r="IY365" s="13" t="s">
        <v>1756</v>
      </c>
      <c r="IZ365" s="13" t="s">
        <v>2857</v>
      </c>
      <c r="JA365" s="13">
        <v>750</v>
      </c>
      <c r="JW365" s="12">
        <v>358</v>
      </c>
      <c r="JX365" s="12" t="s">
        <v>1022</v>
      </c>
      <c r="JY365" s="12" t="s">
        <v>938</v>
      </c>
    </row>
    <row r="366" ht="14.25" customHeight="1" outlineLevel="1" spans="7:285">
      <c r="G366" s="55">
        <v>359</v>
      </c>
      <c r="H366" s="55" t="s">
        <v>1359</v>
      </c>
      <c r="I366" s="55" t="s">
        <v>1595</v>
      </c>
      <c r="J366" s="55" t="s">
        <v>2401</v>
      </c>
      <c r="K366" s="55" t="s">
        <v>1249</v>
      </c>
      <c r="L366" s="65">
        <v>0.546</v>
      </c>
      <c r="AD366" s="12">
        <v>359</v>
      </c>
      <c r="AE366" s="12" t="s">
        <v>1261</v>
      </c>
      <c r="AF366" s="12" t="s">
        <v>1007</v>
      </c>
      <c r="AG366" s="12" t="s">
        <v>1255</v>
      </c>
      <c r="AH366" s="12" t="s">
        <v>1406</v>
      </c>
      <c r="AX366" s="55">
        <v>359</v>
      </c>
      <c r="AY366" s="55" t="s">
        <v>1246</v>
      </c>
      <c r="AZ366" s="55" t="s">
        <v>1251</v>
      </c>
      <c r="BA366" s="55">
        <v>3</v>
      </c>
      <c r="BB366" s="55">
        <v>3</v>
      </c>
      <c r="BC366" s="55" t="s">
        <v>1249</v>
      </c>
      <c r="BD366" s="55">
        <v>0.8</v>
      </c>
      <c r="DN366" s="55">
        <v>359</v>
      </c>
      <c r="DO366" s="55" t="s">
        <v>1313</v>
      </c>
      <c r="DP366" s="55" t="s">
        <v>1259</v>
      </c>
      <c r="DQ366" s="55" t="s">
        <v>1260</v>
      </c>
      <c r="DR366" s="55" t="s">
        <v>1261</v>
      </c>
      <c r="DS366" s="55">
        <v>33493</v>
      </c>
      <c r="DT366" s="55">
        <v>10000</v>
      </c>
      <c r="DU366" s="55" t="s">
        <v>1249</v>
      </c>
      <c r="DV366" s="55">
        <v>1</v>
      </c>
      <c r="EM366" s="55">
        <v>359</v>
      </c>
      <c r="EN366" s="66" t="s">
        <v>2077</v>
      </c>
      <c r="EO366" s="66" t="s">
        <v>1251</v>
      </c>
      <c r="EP366" s="66">
        <v>1</v>
      </c>
      <c r="EQ366" s="66">
        <v>686</v>
      </c>
      <c r="ER366" s="66">
        <v>712</v>
      </c>
      <c r="ES366" s="66" t="s">
        <v>1258</v>
      </c>
      <c r="ET366" s="66">
        <v>1.05</v>
      </c>
      <c r="EV366" s="55">
        <v>359</v>
      </c>
      <c r="EW366" s="55" t="s">
        <v>1313</v>
      </c>
      <c r="EX366" s="55" t="s">
        <v>1260</v>
      </c>
      <c r="EY366" s="55">
        <v>13</v>
      </c>
      <c r="EZ366" s="55">
        <v>0</v>
      </c>
      <c r="FA366" s="55">
        <v>1994</v>
      </c>
      <c r="FB366" s="55" t="s">
        <v>1361</v>
      </c>
      <c r="FC366" s="55" t="s">
        <v>1249</v>
      </c>
      <c r="FD366" s="55">
        <v>6.5</v>
      </c>
      <c r="FF366" s="55">
        <v>359</v>
      </c>
      <c r="FG366" s="55" t="s">
        <v>42</v>
      </c>
      <c r="FH366" s="55" t="s">
        <v>1260</v>
      </c>
      <c r="FI366" s="55">
        <v>8</v>
      </c>
      <c r="FJ366" s="55">
        <v>50000</v>
      </c>
      <c r="FK366" s="55" t="s">
        <v>1249</v>
      </c>
      <c r="FL366" s="55">
        <v>0.45</v>
      </c>
      <c r="IW366" s="55">
        <v>359</v>
      </c>
      <c r="IX366" s="13" t="s">
        <v>1250</v>
      </c>
      <c r="IY366" s="13" t="s">
        <v>1756</v>
      </c>
      <c r="IZ366" s="13" t="s">
        <v>2863</v>
      </c>
      <c r="JA366" s="13">
        <v>750</v>
      </c>
      <c r="JW366" s="12">
        <v>359</v>
      </c>
      <c r="JX366" s="12" t="s">
        <v>1022</v>
      </c>
      <c r="JY366" s="12" t="s">
        <v>1692</v>
      </c>
    </row>
    <row r="367" ht="14.25" customHeight="1" outlineLevel="1" spans="7:285">
      <c r="G367" s="55">
        <v>360</v>
      </c>
      <c r="H367" s="55" t="s">
        <v>1359</v>
      </c>
      <c r="I367" s="55" t="s">
        <v>1595</v>
      </c>
      <c r="J367" s="55" t="s">
        <v>2417</v>
      </c>
      <c r="K367" s="55" t="s">
        <v>1249</v>
      </c>
      <c r="L367" s="65">
        <v>0.468</v>
      </c>
      <c r="AD367" s="12">
        <v>360</v>
      </c>
      <c r="AE367" s="12" t="s">
        <v>3259</v>
      </c>
      <c r="AF367" s="12" t="s">
        <v>1446</v>
      </c>
      <c r="AG367" s="12" t="s">
        <v>1255</v>
      </c>
      <c r="AH367" s="12" t="s">
        <v>1406</v>
      </c>
      <c r="AX367" s="55">
        <v>360</v>
      </c>
      <c r="AY367" s="55" t="s">
        <v>1246</v>
      </c>
      <c r="AZ367" s="55" t="s">
        <v>1251</v>
      </c>
      <c r="BA367" s="55">
        <v>4</v>
      </c>
      <c r="BB367" s="55">
        <v>4</v>
      </c>
      <c r="BC367" s="55" t="s">
        <v>1249</v>
      </c>
      <c r="BD367" s="55">
        <v>0.8</v>
      </c>
      <c r="DN367" s="55">
        <v>360</v>
      </c>
      <c r="DO367" s="55" t="s">
        <v>1313</v>
      </c>
      <c r="DP367" s="55" t="s">
        <v>1259</v>
      </c>
      <c r="DQ367" s="55" t="s">
        <v>1260</v>
      </c>
      <c r="DR367" s="55" t="s">
        <v>1261</v>
      </c>
      <c r="DS367" s="55">
        <v>33496</v>
      </c>
      <c r="DT367" s="55">
        <v>10000</v>
      </c>
      <c r="DU367" s="55" t="s">
        <v>1249</v>
      </c>
      <c r="DV367" s="55">
        <v>1</v>
      </c>
      <c r="EM367" s="55">
        <v>360</v>
      </c>
      <c r="EN367" s="66" t="s">
        <v>2077</v>
      </c>
      <c r="EO367" s="66" t="s">
        <v>1251</v>
      </c>
      <c r="EP367" s="66">
        <v>1</v>
      </c>
      <c r="EQ367" s="66">
        <v>653</v>
      </c>
      <c r="ER367" s="66">
        <v>685</v>
      </c>
      <c r="ES367" s="66" t="s">
        <v>1258</v>
      </c>
      <c r="ET367" s="66">
        <v>1.2</v>
      </c>
      <c r="EV367" s="55">
        <v>360</v>
      </c>
      <c r="EW367" s="55" t="s">
        <v>1313</v>
      </c>
      <c r="EX367" s="55" t="s">
        <v>1260</v>
      </c>
      <c r="EY367" s="55">
        <v>13</v>
      </c>
      <c r="EZ367" s="55">
        <v>1995</v>
      </c>
      <c r="FA367" s="55">
        <v>2999</v>
      </c>
      <c r="FB367" s="55" t="s">
        <v>1361</v>
      </c>
      <c r="FC367" s="55" t="s">
        <v>1249</v>
      </c>
      <c r="FD367" s="55">
        <v>6.5</v>
      </c>
      <c r="FF367" s="55">
        <v>360</v>
      </c>
      <c r="FG367" s="55" t="s">
        <v>42</v>
      </c>
      <c r="FH367" s="55" t="s">
        <v>1260</v>
      </c>
      <c r="FI367" s="55">
        <v>8</v>
      </c>
      <c r="FJ367" s="55">
        <v>80000</v>
      </c>
      <c r="FK367" s="55" t="s">
        <v>1249</v>
      </c>
      <c r="FL367" s="55">
        <v>0.45</v>
      </c>
      <c r="IW367" s="55">
        <v>360</v>
      </c>
      <c r="IX367" s="13" t="s">
        <v>1250</v>
      </c>
      <c r="IY367" s="13" t="s">
        <v>1756</v>
      </c>
      <c r="IZ367" s="13" t="s">
        <v>2870</v>
      </c>
      <c r="JA367" s="13">
        <v>750</v>
      </c>
      <c r="JW367" s="12">
        <v>360</v>
      </c>
      <c r="JX367" s="12" t="s">
        <v>1022</v>
      </c>
      <c r="JY367" s="12" t="s">
        <v>2547</v>
      </c>
    </row>
    <row r="368" ht="14.25" customHeight="1" outlineLevel="1" spans="7:285">
      <c r="G368" s="55">
        <v>361</v>
      </c>
      <c r="H368" s="55" t="s">
        <v>1359</v>
      </c>
      <c r="I368" s="55" t="s">
        <v>1595</v>
      </c>
      <c r="J368" s="55" t="s">
        <v>2433</v>
      </c>
      <c r="K368" s="55" t="s">
        <v>1249</v>
      </c>
      <c r="L368" s="65">
        <v>0.546</v>
      </c>
      <c r="AD368" s="12">
        <v>361</v>
      </c>
      <c r="AE368" s="12" t="s">
        <v>3260</v>
      </c>
      <c r="AF368" s="12" t="s">
        <v>1484</v>
      </c>
      <c r="AG368" s="12" t="s">
        <v>1255</v>
      </c>
      <c r="AH368" s="12" t="s">
        <v>1406</v>
      </c>
      <c r="AX368" s="55">
        <v>361</v>
      </c>
      <c r="AY368" s="55" t="s">
        <v>1246</v>
      </c>
      <c r="AZ368" s="55" t="s">
        <v>1251</v>
      </c>
      <c r="BA368" s="55">
        <v>5</v>
      </c>
      <c r="BB368" s="55">
        <v>5</v>
      </c>
      <c r="BC368" s="55" t="s">
        <v>1249</v>
      </c>
      <c r="BD368" s="55">
        <v>0.8</v>
      </c>
      <c r="DN368" s="55">
        <v>361</v>
      </c>
      <c r="DO368" s="55" t="s">
        <v>1313</v>
      </c>
      <c r="DP368" s="55" t="s">
        <v>1259</v>
      </c>
      <c r="DQ368" s="55" t="s">
        <v>1260</v>
      </c>
      <c r="DR368" s="55" t="s">
        <v>1261</v>
      </c>
      <c r="DS368" s="55">
        <v>33498</v>
      </c>
      <c r="DT368" s="55">
        <v>10000</v>
      </c>
      <c r="DU368" s="55" t="s">
        <v>1249</v>
      </c>
      <c r="DV368" s="55">
        <v>1</v>
      </c>
      <c r="EM368" s="55">
        <v>361</v>
      </c>
      <c r="EN368" s="66" t="s">
        <v>2077</v>
      </c>
      <c r="EO368" s="66" t="s">
        <v>1251</v>
      </c>
      <c r="EP368" s="66">
        <v>1</v>
      </c>
      <c r="EQ368" s="66">
        <v>614</v>
      </c>
      <c r="ER368" s="66">
        <v>652</v>
      </c>
      <c r="ES368" s="66" t="s">
        <v>1258</v>
      </c>
      <c r="ET368" s="66">
        <v>1.4</v>
      </c>
      <c r="EV368" s="55">
        <v>361</v>
      </c>
      <c r="EW368" s="55" t="s">
        <v>1313</v>
      </c>
      <c r="EX368" s="55" t="s">
        <v>1260</v>
      </c>
      <c r="EY368" s="55">
        <v>14</v>
      </c>
      <c r="EZ368" s="55">
        <v>0</v>
      </c>
      <c r="FA368" s="55">
        <v>1994</v>
      </c>
      <c r="FB368" s="55" t="s">
        <v>1361</v>
      </c>
      <c r="FC368" s="55" t="s">
        <v>1249</v>
      </c>
      <c r="FD368" s="55">
        <v>6.5</v>
      </c>
      <c r="FF368" s="55">
        <v>361</v>
      </c>
      <c r="FG368" s="55" t="s">
        <v>42</v>
      </c>
      <c r="FH368" s="55" t="s">
        <v>1260</v>
      </c>
      <c r="FI368" s="55">
        <v>8</v>
      </c>
      <c r="FJ368" s="55">
        <v>130000</v>
      </c>
      <c r="FK368" s="55" t="s">
        <v>1249</v>
      </c>
      <c r="FL368" s="55">
        <v>0.45</v>
      </c>
      <c r="IW368" s="55">
        <v>361</v>
      </c>
      <c r="IX368" s="13" t="s">
        <v>1250</v>
      </c>
      <c r="IY368" s="13" t="s">
        <v>1756</v>
      </c>
      <c r="IZ368" s="13" t="s">
        <v>2876</v>
      </c>
      <c r="JA368" s="13">
        <v>750</v>
      </c>
      <c r="JW368" s="12">
        <v>361</v>
      </c>
      <c r="JX368" s="12" t="s">
        <v>1022</v>
      </c>
      <c r="JY368" s="12" t="s">
        <v>2563</v>
      </c>
    </row>
    <row r="369" ht="14.25" customHeight="1" outlineLevel="1" spans="7:285">
      <c r="G369" s="55">
        <v>362</v>
      </c>
      <c r="H369" s="55" t="s">
        <v>1359</v>
      </c>
      <c r="I369" s="55" t="s">
        <v>1595</v>
      </c>
      <c r="J369" s="55" t="s">
        <v>2446</v>
      </c>
      <c r="K369" s="55" t="s">
        <v>1249</v>
      </c>
      <c r="L369" s="65">
        <v>0.416</v>
      </c>
      <c r="AD369" s="12">
        <v>362</v>
      </c>
      <c r="AE369" s="12" t="s">
        <v>3261</v>
      </c>
      <c r="AF369" s="12" t="s">
        <v>1357</v>
      </c>
      <c r="AG369" s="12" t="s">
        <v>1255</v>
      </c>
      <c r="AH369" s="12" t="s">
        <v>1528</v>
      </c>
      <c r="AX369" s="55">
        <v>362</v>
      </c>
      <c r="AY369" s="55" t="s">
        <v>1246</v>
      </c>
      <c r="AZ369" s="55" t="s">
        <v>1251</v>
      </c>
      <c r="BA369" s="55">
        <v>6</v>
      </c>
      <c r="BB369" s="55">
        <v>6</v>
      </c>
      <c r="BC369" s="55" t="s">
        <v>1249</v>
      </c>
      <c r="BD369" s="55">
        <v>0.8</v>
      </c>
      <c r="DN369" s="55">
        <v>362</v>
      </c>
      <c r="DO369" s="55" t="s">
        <v>1313</v>
      </c>
      <c r="DP369" s="55" t="s">
        <v>1259</v>
      </c>
      <c r="DQ369" s="55" t="s">
        <v>1260</v>
      </c>
      <c r="DR369" s="55" t="s">
        <v>1261</v>
      </c>
      <c r="DS369" s="55">
        <v>33008</v>
      </c>
      <c r="DT369" s="55">
        <v>10000</v>
      </c>
      <c r="DU369" s="55" t="s">
        <v>1249</v>
      </c>
      <c r="DV369" s="55">
        <v>1</v>
      </c>
      <c r="EM369" s="55">
        <v>362</v>
      </c>
      <c r="EN369" s="66" t="s">
        <v>2077</v>
      </c>
      <c r="EO369" s="66" t="s">
        <v>1251</v>
      </c>
      <c r="EP369" s="66">
        <v>1</v>
      </c>
      <c r="EQ369" s="66">
        <v>549</v>
      </c>
      <c r="ER369" s="66">
        <v>613</v>
      </c>
      <c r="ES369" s="66" t="s">
        <v>1258</v>
      </c>
      <c r="ET369" s="66">
        <v>1.7</v>
      </c>
      <c r="EV369" s="55">
        <v>362</v>
      </c>
      <c r="EW369" s="55" t="s">
        <v>1313</v>
      </c>
      <c r="EX369" s="55" t="s">
        <v>1260</v>
      </c>
      <c r="EY369" s="55">
        <v>14</v>
      </c>
      <c r="EZ369" s="55">
        <v>1995</v>
      </c>
      <c r="FA369" s="55">
        <v>2999</v>
      </c>
      <c r="FB369" s="55" t="s">
        <v>1361</v>
      </c>
      <c r="FC369" s="55" t="s">
        <v>1249</v>
      </c>
      <c r="FD369" s="55">
        <v>6.5</v>
      </c>
      <c r="FF369" s="55">
        <v>362</v>
      </c>
      <c r="FG369" s="55" t="s">
        <v>42</v>
      </c>
      <c r="FH369" s="55" t="s">
        <v>1260</v>
      </c>
      <c r="FI369" s="55">
        <v>8</v>
      </c>
      <c r="FJ369" s="55">
        <v>260000</v>
      </c>
      <c r="FK369" s="55" t="s">
        <v>1249</v>
      </c>
      <c r="FL369" s="55">
        <v>0.45</v>
      </c>
      <c r="IW369" s="55">
        <v>362</v>
      </c>
      <c r="IX369" s="13" t="s">
        <v>1250</v>
      </c>
      <c r="IY369" s="13" t="s">
        <v>1756</v>
      </c>
      <c r="IZ369" s="13" t="s">
        <v>2882</v>
      </c>
      <c r="JA369" s="13">
        <v>750</v>
      </c>
      <c r="JW369" s="12">
        <v>362</v>
      </c>
      <c r="JX369" s="12" t="s">
        <v>1022</v>
      </c>
      <c r="JY369" s="12" t="s">
        <v>2580</v>
      </c>
    </row>
    <row r="370" ht="14.25" customHeight="1" outlineLevel="1" spans="7:285">
      <c r="G370" s="55">
        <v>363</v>
      </c>
      <c r="H370" s="55" t="s">
        <v>1359</v>
      </c>
      <c r="I370" s="55" t="s">
        <v>1531</v>
      </c>
      <c r="J370" s="55" t="s">
        <v>2464</v>
      </c>
      <c r="K370" s="55" t="s">
        <v>1249</v>
      </c>
      <c r="L370" s="65">
        <v>0.441</v>
      </c>
      <c r="AD370" s="12">
        <v>363</v>
      </c>
      <c r="AE370" s="12" t="s">
        <v>3262</v>
      </c>
      <c r="AF370" s="12" t="s">
        <v>1446</v>
      </c>
      <c r="AG370" s="12" t="s">
        <v>1255</v>
      </c>
      <c r="AH370" s="12" t="s">
        <v>1605</v>
      </c>
      <c r="AX370" s="55">
        <v>363</v>
      </c>
      <c r="AY370" s="55" t="s">
        <v>1246</v>
      </c>
      <c r="AZ370" s="55" t="s">
        <v>1251</v>
      </c>
      <c r="BA370" s="55">
        <v>7</v>
      </c>
      <c r="BB370" s="55">
        <v>7</v>
      </c>
      <c r="BC370" s="55" t="s">
        <v>1249</v>
      </c>
      <c r="BD370" s="55">
        <v>0.8</v>
      </c>
      <c r="DN370" s="55">
        <v>363</v>
      </c>
      <c r="DO370" s="55" t="s">
        <v>1313</v>
      </c>
      <c r="DP370" s="55" t="s">
        <v>1259</v>
      </c>
      <c r="DQ370" s="55" t="s">
        <v>1260</v>
      </c>
      <c r="DR370" s="55" t="s">
        <v>1261</v>
      </c>
      <c r="DS370" s="55">
        <v>33011</v>
      </c>
      <c r="DT370" s="55">
        <v>10000</v>
      </c>
      <c r="DU370" s="55" t="s">
        <v>1249</v>
      </c>
      <c r="DV370" s="55">
        <v>1</v>
      </c>
      <c r="EM370" s="55">
        <v>363</v>
      </c>
      <c r="EN370" s="66" t="s">
        <v>2077</v>
      </c>
      <c r="EO370" s="66" t="s">
        <v>1251</v>
      </c>
      <c r="EP370" s="66">
        <v>2</v>
      </c>
      <c r="EQ370" s="66">
        <v>-1</v>
      </c>
      <c r="ER370" s="66">
        <v>-1</v>
      </c>
      <c r="ES370" s="66" t="s">
        <v>1258</v>
      </c>
      <c r="ET370" s="66">
        <v>1.42</v>
      </c>
      <c r="EV370" s="55">
        <v>363</v>
      </c>
      <c r="EW370" s="55" t="s">
        <v>1313</v>
      </c>
      <c r="EX370" s="55" t="s">
        <v>1260</v>
      </c>
      <c r="EY370" s="55">
        <v>2</v>
      </c>
      <c r="EZ370" s="55">
        <v>0</v>
      </c>
      <c r="FA370" s="55">
        <v>1994</v>
      </c>
      <c r="FB370" s="55" t="s">
        <v>1361</v>
      </c>
      <c r="FC370" s="55" t="s">
        <v>1249</v>
      </c>
      <c r="FD370" s="55">
        <v>5.5</v>
      </c>
      <c r="FF370" s="55">
        <v>363</v>
      </c>
      <c r="FG370" s="55" t="s">
        <v>42</v>
      </c>
      <c r="FH370" s="55" t="s">
        <v>1260</v>
      </c>
      <c r="FI370" s="55">
        <v>8</v>
      </c>
      <c r="FJ370" s="55">
        <v>400000</v>
      </c>
      <c r="FK370" s="55" t="s">
        <v>1249</v>
      </c>
      <c r="FL370" s="55">
        <v>0.45</v>
      </c>
      <c r="IW370" s="55">
        <v>363</v>
      </c>
      <c r="IX370" s="13" t="s">
        <v>1250</v>
      </c>
      <c r="IY370" s="13" t="s">
        <v>1756</v>
      </c>
      <c r="IZ370" s="13" t="s">
        <v>2889</v>
      </c>
      <c r="JA370" s="13">
        <v>750</v>
      </c>
      <c r="JW370" s="12">
        <v>363</v>
      </c>
      <c r="JX370" s="12" t="s">
        <v>1022</v>
      </c>
      <c r="JY370" s="12" t="s">
        <v>2593</v>
      </c>
    </row>
    <row r="371" ht="14.25" customHeight="1" outlineLevel="1" spans="7:285">
      <c r="G371" s="55">
        <v>364</v>
      </c>
      <c r="H371" s="55" t="s">
        <v>1359</v>
      </c>
      <c r="I371" s="55" t="s">
        <v>1531</v>
      </c>
      <c r="J371" s="55" t="s">
        <v>2481</v>
      </c>
      <c r="K371" s="55" t="s">
        <v>1249</v>
      </c>
      <c r="L371" s="55">
        <v>0.42</v>
      </c>
      <c r="AD371" s="12">
        <v>364</v>
      </c>
      <c r="AE371" s="12" t="s">
        <v>3263</v>
      </c>
      <c r="AF371" s="12" t="s">
        <v>1484</v>
      </c>
      <c r="AG371" s="12" t="s">
        <v>1255</v>
      </c>
      <c r="AH371" s="12" t="s">
        <v>1605</v>
      </c>
      <c r="AX371" s="55">
        <v>364</v>
      </c>
      <c r="AY371" s="55" t="s">
        <v>1246</v>
      </c>
      <c r="AZ371" s="55" t="s">
        <v>1251</v>
      </c>
      <c r="BA371" s="55">
        <v>8</v>
      </c>
      <c r="BB371" s="55">
        <v>8</v>
      </c>
      <c r="BC371" s="55" t="s">
        <v>1249</v>
      </c>
      <c r="BD371" s="55">
        <v>0.85</v>
      </c>
      <c r="DN371" s="55">
        <v>364</v>
      </c>
      <c r="DO371" s="55" t="s">
        <v>1313</v>
      </c>
      <c r="DP371" s="55" t="s">
        <v>1259</v>
      </c>
      <c r="DQ371" s="55" t="s">
        <v>1260</v>
      </c>
      <c r="DR371" s="55" t="s">
        <v>1261</v>
      </c>
      <c r="DS371" s="55">
        <v>33022</v>
      </c>
      <c r="DT371" s="55">
        <v>10000</v>
      </c>
      <c r="DU371" s="55" t="s">
        <v>1249</v>
      </c>
      <c r="DV371" s="55">
        <v>1</v>
      </c>
      <c r="EM371" s="55">
        <v>364</v>
      </c>
      <c r="EN371" s="66" t="s">
        <v>2077</v>
      </c>
      <c r="EO371" s="66" t="s">
        <v>1251</v>
      </c>
      <c r="EP371" s="66">
        <v>3</v>
      </c>
      <c r="EQ371" s="66">
        <v>-1</v>
      </c>
      <c r="ER371" s="66">
        <v>-1</v>
      </c>
      <c r="ES371" s="66" t="s">
        <v>1258</v>
      </c>
      <c r="ET371" s="66">
        <v>1.42</v>
      </c>
      <c r="EV371" s="55">
        <v>364</v>
      </c>
      <c r="EW371" s="55" t="s">
        <v>1313</v>
      </c>
      <c r="EX371" s="55" t="s">
        <v>1260</v>
      </c>
      <c r="EY371" s="55">
        <v>2</v>
      </c>
      <c r="EZ371" s="55">
        <v>1995</v>
      </c>
      <c r="FA371" s="55">
        <v>2999</v>
      </c>
      <c r="FB371" s="55" t="s">
        <v>1361</v>
      </c>
      <c r="FC371" s="55" t="s">
        <v>1249</v>
      </c>
      <c r="FD371" s="55">
        <v>6</v>
      </c>
      <c r="FF371" s="55">
        <v>364</v>
      </c>
      <c r="FG371" s="55" t="s">
        <v>42</v>
      </c>
      <c r="FH371" s="55" t="s">
        <v>1260</v>
      </c>
      <c r="FI371" s="55">
        <v>8</v>
      </c>
      <c r="FJ371" s="55">
        <v>530000</v>
      </c>
      <c r="FK371" s="55" t="s">
        <v>1249</v>
      </c>
      <c r="FL371" s="55">
        <v>0.45</v>
      </c>
      <c r="IW371" s="55">
        <v>364</v>
      </c>
      <c r="IX371" s="13" t="s">
        <v>1250</v>
      </c>
      <c r="IY371" s="13" t="s">
        <v>1810</v>
      </c>
      <c r="IZ371" s="13" t="s">
        <v>1266</v>
      </c>
      <c r="JA371" s="13">
        <v>350</v>
      </c>
      <c r="JW371" s="12">
        <v>364</v>
      </c>
      <c r="JX371" s="12" t="s">
        <v>1022</v>
      </c>
      <c r="JY371" s="12" t="s">
        <v>2608</v>
      </c>
    </row>
    <row r="372" ht="14.25" customHeight="1" outlineLevel="1" spans="7:285">
      <c r="G372" s="55">
        <v>365</v>
      </c>
      <c r="H372" s="55" t="s">
        <v>1359</v>
      </c>
      <c r="I372" s="55" t="s">
        <v>1701</v>
      </c>
      <c r="J372" s="55" t="s">
        <v>2493</v>
      </c>
      <c r="K372" s="55" t="s">
        <v>1249</v>
      </c>
      <c r="L372" s="55">
        <v>0.42</v>
      </c>
      <c r="AD372" s="12">
        <v>365</v>
      </c>
      <c r="AE372" s="12" t="s">
        <v>3264</v>
      </c>
      <c r="AF372" s="12" t="s">
        <v>1627</v>
      </c>
      <c r="AG372" s="12" t="s">
        <v>1255</v>
      </c>
      <c r="AH372" s="12" t="s">
        <v>1642</v>
      </c>
      <c r="AX372" s="55">
        <v>365</v>
      </c>
      <c r="AY372" s="55" t="s">
        <v>1246</v>
      </c>
      <c r="AZ372" s="55" t="s">
        <v>1251</v>
      </c>
      <c r="BA372" s="55">
        <v>9</v>
      </c>
      <c r="BB372" s="55">
        <v>9</v>
      </c>
      <c r="BC372" s="55" t="s">
        <v>1249</v>
      </c>
      <c r="BD372" s="55">
        <v>0.87</v>
      </c>
      <c r="DN372" s="55">
        <v>365</v>
      </c>
      <c r="DO372" s="55" t="s">
        <v>1313</v>
      </c>
      <c r="DP372" s="55" t="s">
        <v>1259</v>
      </c>
      <c r="DQ372" s="55" t="s">
        <v>1260</v>
      </c>
      <c r="DR372" s="55" t="s">
        <v>1261</v>
      </c>
      <c r="DS372" s="55">
        <v>33039</v>
      </c>
      <c r="DT372" s="55">
        <v>10000</v>
      </c>
      <c r="DU372" s="55" t="s">
        <v>1249</v>
      </c>
      <c r="DV372" s="55">
        <v>1</v>
      </c>
      <c r="EM372" s="55">
        <v>365</v>
      </c>
      <c r="EN372" s="66" t="s">
        <v>2077</v>
      </c>
      <c r="EO372" s="66" t="s">
        <v>1251</v>
      </c>
      <c r="EP372" s="66">
        <v>4</v>
      </c>
      <c r="EQ372" s="66">
        <v>-1</v>
      </c>
      <c r="ER372" s="66">
        <v>-1</v>
      </c>
      <c r="ES372" s="66" t="s">
        <v>1258</v>
      </c>
      <c r="ET372" s="66">
        <v>1.42</v>
      </c>
      <c r="EV372" s="55">
        <v>365</v>
      </c>
      <c r="EW372" s="55" t="s">
        <v>1313</v>
      </c>
      <c r="EX372" s="55" t="s">
        <v>1260</v>
      </c>
      <c r="EY372" s="55">
        <v>3</v>
      </c>
      <c r="EZ372" s="55">
        <v>0</v>
      </c>
      <c r="FA372" s="55">
        <v>1994</v>
      </c>
      <c r="FB372" s="55" t="s">
        <v>1361</v>
      </c>
      <c r="FC372" s="55" t="s">
        <v>1249</v>
      </c>
      <c r="FD372" s="55">
        <v>5.25</v>
      </c>
      <c r="FF372" s="55">
        <v>365</v>
      </c>
      <c r="FG372" s="55" t="s">
        <v>42</v>
      </c>
      <c r="FH372" s="55" t="s">
        <v>1260</v>
      </c>
      <c r="FI372" s="55">
        <v>8</v>
      </c>
      <c r="FJ372" s="55">
        <v>540000</v>
      </c>
      <c r="FK372" s="55" t="s">
        <v>1249</v>
      </c>
      <c r="FL372" s="55">
        <v>0.45</v>
      </c>
      <c r="IW372" s="55">
        <v>365</v>
      </c>
      <c r="IX372" s="13" t="s">
        <v>1250</v>
      </c>
      <c r="IY372" s="13" t="s">
        <v>1810</v>
      </c>
      <c r="IZ372" s="13" t="s">
        <v>1314</v>
      </c>
      <c r="JA372" s="13">
        <v>350</v>
      </c>
      <c r="JW372" s="12">
        <v>365</v>
      </c>
      <c r="JX372" s="12" t="s">
        <v>1022</v>
      </c>
      <c r="JY372" s="12" t="s">
        <v>1748</v>
      </c>
    </row>
    <row r="373" ht="14.25" customHeight="1" outlineLevel="1" spans="7:285">
      <c r="G373" s="55">
        <v>366</v>
      </c>
      <c r="H373" s="55" t="s">
        <v>1359</v>
      </c>
      <c r="I373" s="55" t="s">
        <v>1756</v>
      </c>
      <c r="J373" s="55" t="s">
        <v>2162</v>
      </c>
      <c r="K373" s="55" t="s">
        <v>1249</v>
      </c>
      <c r="L373" s="55">
        <v>0.31</v>
      </c>
      <c r="AD373" s="12">
        <v>366</v>
      </c>
      <c r="AE373" s="12" t="s">
        <v>1261</v>
      </c>
      <c r="AF373" s="12" t="s">
        <v>951</v>
      </c>
      <c r="AG373" s="12" t="s">
        <v>1675</v>
      </c>
      <c r="AH373" s="12" t="s">
        <v>1676</v>
      </c>
      <c r="AX373" s="55">
        <v>366</v>
      </c>
      <c r="AY373" s="55" t="s">
        <v>1246</v>
      </c>
      <c r="AZ373" s="55" t="s">
        <v>1251</v>
      </c>
      <c r="BA373" s="55">
        <v>10</v>
      </c>
      <c r="BB373" s="55">
        <v>10</v>
      </c>
      <c r="BC373" s="55" t="s">
        <v>1249</v>
      </c>
      <c r="BD373" s="55">
        <v>0.89</v>
      </c>
      <c r="DN373" s="55">
        <v>366</v>
      </c>
      <c r="DO373" s="55" t="s">
        <v>1313</v>
      </c>
      <c r="DP373" s="55" t="s">
        <v>1259</v>
      </c>
      <c r="DQ373" s="55" t="s">
        <v>1260</v>
      </c>
      <c r="DR373" s="55" t="s">
        <v>1261</v>
      </c>
      <c r="DS373" s="55">
        <v>33061</v>
      </c>
      <c r="DT373" s="55">
        <v>10000</v>
      </c>
      <c r="DU373" s="55" t="s">
        <v>1249</v>
      </c>
      <c r="DV373" s="55">
        <v>1</v>
      </c>
      <c r="EM373" s="55">
        <v>366</v>
      </c>
      <c r="EN373" s="66" t="s">
        <v>2077</v>
      </c>
      <c r="EO373" s="66" t="s">
        <v>1251</v>
      </c>
      <c r="EP373" s="66">
        <v>5</v>
      </c>
      <c r="EQ373" s="66">
        <v>-1</v>
      </c>
      <c r="ER373" s="66">
        <v>-1</v>
      </c>
      <c r="ES373" s="66" t="s">
        <v>1258</v>
      </c>
      <c r="ET373" s="66">
        <v>1.43</v>
      </c>
      <c r="EV373" s="55">
        <v>366</v>
      </c>
      <c r="EW373" s="55" t="s">
        <v>1313</v>
      </c>
      <c r="EX373" s="55" t="s">
        <v>1260</v>
      </c>
      <c r="EY373" s="55">
        <v>3</v>
      </c>
      <c r="EZ373" s="55">
        <v>1995</v>
      </c>
      <c r="FA373" s="55">
        <v>2999</v>
      </c>
      <c r="FB373" s="55" t="s">
        <v>1361</v>
      </c>
      <c r="FC373" s="55" t="s">
        <v>1249</v>
      </c>
      <c r="FD373" s="55">
        <v>6</v>
      </c>
      <c r="FF373" s="55">
        <v>366</v>
      </c>
      <c r="FG373" s="55" t="s">
        <v>42</v>
      </c>
      <c r="FH373" s="55" t="s">
        <v>1260</v>
      </c>
      <c r="FI373" s="55">
        <v>9</v>
      </c>
      <c r="FJ373" s="55">
        <v>0</v>
      </c>
      <c r="FK373" s="55" t="s">
        <v>1249</v>
      </c>
      <c r="FL373" s="55">
        <v>0.88</v>
      </c>
      <c r="IW373" s="55">
        <v>366</v>
      </c>
      <c r="IX373" s="13" t="s">
        <v>1250</v>
      </c>
      <c r="IY373" s="13" t="s">
        <v>1810</v>
      </c>
      <c r="IZ373" s="13" t="s">
        <v>1362</v>
      </c>
      <c r="JA373" s="13">
        <v>350</v>
      </c>
      <c r="JW373" s="12">
        <v>366</v>
      </c>
      <c r="JX373" s="12" t="s">
        <v>1022</v>
      </c>
      <c r="JY373" s="12" t="s">
        <v>2636</v>
      </c>
    </row>
    <row r="374" ht="14.25" customHeight="1" outlineLevel="1" spans="7:285">
      <c r="G374" s="55">
        <v>367</v>
      </c>
      <c r="H374" s="55" t="s">
        <v>1359</v>
      </c>
      <c r="I374" s="55" t="s">
        <v>1756</v>
      </c>
      <c r="J374" s="55" t="s">
        <v>2526</v>
      </c>
      <c r="K374" s="55" t="s">
        <v>1249</v>
      </c>
      <c r="L374" s="55">
        <v>0.31</v>
      </c>
      <c r="AD374" s="12">
        <v>367</v>
      </c>
      <c r="AE374" s="12" t="s">
        <v>1261</v>
      </c>
      <c r="AF374" s="12" t="s">
        <v>749</v>
      </c>
      <c r="AG374" s="12" t="s">
        <v>1675</v>
      </c>
      <c r="AH374" s="12" t="s">
        <v>1676</v>
      </c>
      <c r="AX374" s="55">
        <v>367</v>
      </c>
      <c r="AY374" s="55" t="s">
        <v>1246</v>
      </c>
      <c r="AZ374" s="55" t="s">
        <v>1251</v>
      </c>
      <c r="BA374" s="55">
        <v>11</v>
      </c>
      <c r="BB374" s="55">
        <v>11</v>
      </c>
      <c r="BC374" s="55" t="s">
        <v>1249</v>
      </c>
      <c r="BD374" s="55">
        <v>0.91</v>
      </c>
      <c r="DN374" s="55">
        <v>367</v>
      </c>
      <c r="DO374" s="55" t="s">
        <v>1313</v>
      </c>
      <c r="DP374" s="55" t="s">
        <v>1259</v>
      </c>
      <c r="DQ374" s="55" t="s">
        <v>1260</v>
      </c>
      <c r="DR374" s="55" t="s">
        <v>1261</v>
      </c>
      <c r="DS374" s="55">
        <v>33072</v>
      </c>
      <c r="DT374" s="55">
        <v>10000</v>
      </c>
      <c r="DU374" s="55" t="s">
        <v>1249</v>
      </c>
      <c r="DV374" s="55">
        <v>1</v>
      </c>
      <c r="EM374" s="55">
        <v>367</v>
      </c>
      <c r="EN374" s="66" t="s">
        <v>2077</v>
      </c>
      <c r="EO374" s="66" t="s">
        <v>1251</v>
      </c>
      <c r="EP374" s="66">
        <v>6</v>
      </c>
      <c r="EQ374" s="66">
        <v>835</v>
      </c>
      <c r="ER374" s="66">
        <v>997</v>
      </c>
      <c r="ES374" s="66" t="s">
        <v>1258</v>
      </c>
      <c r="ET374" s="66">
        <v>0.75</v>
      </c>
      <c r="EV374" s="55">
        <v>367</v>
      </c>
      <c r="EW374" s="55" t="s">
        <v>1313</v>
      </c>
      <c r="EX374" s="55" t="s">
        <v>1260</v>
      </c>
      <c r="EY374" s="55">
        <v>4</v>
      </c>
      <c r="EZ374" s="55">
        <v>0</v>
      </c>
      <c r="FA374" s="55">
        <v>1994</v>
      </c>
      <c r="FB374" s="55" t="s">
        <v>1361</v>
      </c>
      <c r="FC374" s="55" t="s">
        <v>1249</v>
      </c>
      <c r="FD374" s="55">
        <v>5.25</v>
      </c>
      <c r="FF374" s="55">
        <v>367</v>
      </c>
      <c r="FG374" s="55" t="s">
        <v>42</v>
      </c>
      <c r="FH374" s="55" t="s">
        <v>1260</v>
      </c>
      <c r="FI374" s="55">
        <v>9</v>
      </c>
      <c r="FJ374" s="55">
        <v>1000</v>
      </c>
      <c r="FK374" s="55" t="s">
        <v>1249</v>
      </c>
      <c r="FL374" s="55">
        <v>0.88</v>
      </c>
      <c r="IW374" s="55">
        <v>367</v>
      </c>
      <c r="IX374" s="13" t="s">
        <v>1250</v>
      </c>
      <c r="IY374" s="13" t="s">
        <v>1810</v>
      </c>
      <c r="IZ374" s="13" t="s">
        <v>1407</v>
      </c>
      <c r="JA374" s="13">
        <v>350</v>
      </c>
      <c r="JW374" s="12">
        <v>367</v>
      </c>
      <c r="JX374" s="12" t="s">
        <v>1022</v>
      </c>
      <c r="JY374" s="12" t="s">
        <v>2649</v>
      </c>
    </row>
    <row r="375" ht="14.25" customHeight="1" outlineLevel="1" spans="7:285">
      <c r="G375" s="55">
        <v>368</v>
      </c>
      <c r="H375" s="55" t="s">
        <v>1359</v>
      </c>
      <c r="I375" s="55" t="s">
        <v>1756</v>
      </c>
      <c r="J375" s="55" t="s">
        <v>2542</v>
      </c>
      <c r="K375" s="55" t="s">
        <v>1249</v>
      </c>
      <c r="L375" s="65">
        <v>0.525</v>
      </c>
      <c r="AD375" s="12">
        <v>368</v>
      </c>
      <c r="AE375" s="12" t="s">
        <v>1261</v>
      </c>
      <c r="AF375" s="12" t="s">
        <v>1749</v>
      </c>
      <c r="AG375" s="12" t="s">
        <v>1675</v>
      </c>
      <c r="AH375" s="12" t="s">
        <v>1676</v>
      </c>
      <c r="AX375" s="55">
        <v>368</v>
      </c>
      <c r="AY375" s="55" t="s">
        <v>1246</v>
      </c>
      <c r="AZ375" s="55" t="s">
        <v>1251</v>
      </c>
      <c r="BA375" s="55">
        <v>12</v>
      </c>
      <c r="BB375" s="55">
        <v>12</v>
      </c>
      <c r="BC375" s="55" t="s">
        <v>1249</v>
      </c>
      <c r="BD375" s="55">
        <v>0.93</v>
      </c>
      <c r="DN375" s="55">
        <v>368</v>
      </c>
      <c r="DO375" s="55" t="s">
        <v>1313</v>
      </c>
      <c r="DP375" s="55" t="s">
        <v>1259</v>
      </c>
      <c r="DQ375" s="55" t="s">
        <v>1260</v>
      </c>
      <c r="DR375" s="55" t="s">
        <v>1261</v>
      </c>
      <c r="DS375" s="55">
        <v>33074</v>
      </c>
      <c r="DT375" s="55">
        <v>10000</v>
      </c>
      <c r="DU375" s="55" t="s">
        <v>1249</v>
      </c>
      <c r="DV375" s="55">
        <v>1</v>
      </c>
      <c r="EM375" s="55">
        <v>368</v>
      </c>
      <c r="EN375" s="66" t="s">
        <v>2077</v>
      </c>
      <c r="EO375" s="66" t="s">
        <v>1251</v>
      </c>
      <c r="EP375" s="66">
        <v>6</v>
      </c>
      <c r="EQ375" s="66">
        <v>799</v>
      </c>
      <c r="ER375" s="66">
        <v>834</v>
      </c>
      <c r="ES375" s="66" t="s">
        <v>1258</v>
      </c>
      <c r="ET375" s="66">
        <v>0.8</v>
      </c>
      <c r="EV375" s="55">
        <v>368</v>
      </c>
      <c r="EW375" s="55" t="s">
        <v>1313</v>
      </c>
      <c r="EX375" s="55" t="s">
        <v>1260</v>
      </c>
      <c r="EY375" s="55">
        <v>4</v>
      </c>
      <c r="EZ375" s="55">
        <v>1995</v>
      </c>
      <c r="FA375" s="55">
        <v>2999</v>
      </c>
      <c r="FB375" s="55" t="s">
        <v>1361</v>
      </c>
      <c r="FC375" s="55" t="s">
        <v>1249</v>
      </c>
      <c r="FD375" s="55">
        <v>6</v>
      </c>
      <c r="FF375" s="55">
        <v>368</v>
      </c>
      <c r="FG375" s="55" t="s">
        <v>42</v>
      </c>
      <c r="FH375" s="55" t="s">
        <v>1260</v>
      </c>
      <c r="FI375" s="55">
        <v>9</v>
      </c>
      <c r="FJ375" s="55">
        <v>2500</v>
      </c>
      <c r="FK375" s="55" t="s">
        <v>1249</v>
      </c>
      <c r="FL375" s="55">
        <v>0.88</v>
      </c>
      <c r="IW375" s="55">
        <v>368</v>
      </c>
      <c r="IX375" s="13" t="s">
        <v>1250</v>
      </c>
      <c r="IY375" s="13" t="s">
        <v>1810</v>
      </c>
      <c r="IZ375" s="13" t="s">
        <v>1447</v>
      </c>
      <c r="JA375" s="13">
        <v>350</v>
      </c>
      <c r="JW375" s="12">
        <v>368</v>
      </c>
      <c r="JX375" s="12" t="s">
        <v>1022</v>
      </c>
      <c r="JY375" s="12" t="s">
        <v>2661</v>
      </c>
    </row>
    <row r="376" ht="14.25" customHeight="1" outlineLevel="1" spans="7:285">
      <c r="G376" s="55">
        <v>369</v>
      </c>
      <c r="H376" s="55" t="s">
        <v>1359</v>
      </c>
      <c r="I376" s="55" t="s">
        <v>1410</v>
      </c>
      <c r="J376" s="55" t="s">
        <v>2559</v>
      </c>
      <c r="K376" s="55" t="s">
        <v>1249</v>
      </c>
      <c r="L376" s="55">
        <v>0.21</v>
      </c>
      <c r="AD376" s="12">
        <v>369</v>
      </c>
      <c r="AE376" s="12" t="s">
        <v>1261</v>
      </c>
      <c r="AF376" s="12" t="s">
        <v>1956</v>
      </c>
      <c r="AG376" s="12" t="s">
        <v>1675</v>
      </c>
      <c r="AH376" s="12" t="s">
        <v>1676</v>
      </c>
      <c r="AX376" s="55">
        <v>369</v>
      </c>
      <c r="AY376" s="55" t="s">
        <v>1246</v>
      </c>
      <c r="AZ376" s="55" t="s">
        <v>1251</v>
      </c>
      <c r="BA376" s="55">
        <v>13</v>
      </c>
      <c r="BB376" s="55">
        <v>13</v>
      </c>
      <c r="BC376" s="55" t="s">
        <v>1249</v>
      </c>
      <c r="BD376" s="55">
        <v>0.95</v>
      </c>
      <c r="DN376" s="55">
        <v>369</v>
      </c>
      <c r="DO376" s="55" t="s">
        <v>1313</v>
      </c>
      <c r="DP376" s="55" t="s">
        <v>1259</v>
      </c>
      <c r="DQ376" s="55" t="s">
        <v>1260</v>
      </c>
      <c r="DR376" s="55" t="s">
        <v>1261</v>
      </c>
      <c r="DS376" s="55">
        <v>33075</v>
      </c>
      <c r="DT376" s="55">
        <v>10000</v>
      </c>
      <c r="DU376" s="55" t="s">
        <v>1249</v>
      </c>
      <c r="DV376" s="55">
        <v>1</v>
      </c>
      <c r="EM376" s="55">
        <v>369</v>
      </c>
      <c r="EN376" s="66" t="s">
        <v>2077</v>
      </c>
      <c r="EO376" s="66" t="s">
        <v>1251</v>
      </c>
      <c r="EP376" s="66">
        <v>6</v>
      </c>
      <c r="EQ376" s="66">
        <v>769</v>
      </c>
      <c r="ER376" s="66">
        <v>798</v>
      </c>
      <c r="ES376" s="66" t="s">
        <v>1258</v>
      </c>
      <c r="ET376" s="66">
        <v>0.85</v>
      </c>
      <c r="EV376" s="55">
        <v>369</v>
      </c>
      <c r="EW376" s="55" t="s">
        <v>1313</v>
      </c>
      <c r="EX376" s="55" t="s">
        <v>1260</v>
      </c>
      <c r="EY376" s="55">
        <v>5</v>
      </c>
      <c r="EZ376" s="55">
        <v>0</v>
      </c>
      <c r="FA376" s="55">
        <v>1994</v>
      </c>
      <c r="FB376" s="55" t="s">
        <v>1361</v>
      </c>
      <c r="FC376" s="55" t="s">
        <v>1249</v>
      </c>
      <c r="FD376" s="55">
        <v>5.25</v>
      </c>
      <c r="FF376" s="55">
        <v>369</v>
      </c>
      <c r="FG376" s="55" t="s">
        <v>42</v>
      </c>
      <c r="FH376" s="55" t="s">
        <v>1260</v>
      </c>
      <c r="FI376" s="55">
        <v>9</v>
      </c>
      <c r="FJ376" s="55">
        <v>5000</v>
      </c>
      <c r="FK376" s="55" t="s">
        <v>1249</v>
      </c>
      <c r="FL376" s="55">
        <v>0.88</v>
      </c>
      <c r="IW376" s="55">
        <v>369</v>
      </c>
      <c r="IX376" s="13" t="s">
        <v>1250</v>
      </c>
      <c r="IY376" s="13" t="s">
        <v>1738</v>
      </c>
      <c r="IZ376" s="13" t="s">
        <v>1266</v>
      </c>
      <c r="JA376" s="13">
        <v>750</v>
      </c>
      <c r="JW376" s="12">
        <v>369</v>
      </c>
      <c r="JX376" s="12" t="s">
        <v>1022</v>
      </c>
      <c r="JY376" s="12" t="s">
        <v>994</v>
      </c>
    </row>
    <row r="377" ht="14.25" customHeight="1" outlineLevel="1" spans="7:285">
      <c r="G377" s="55">
        <v>370</v>
      </c>
      <c r="H377" s="55" t="s">
        <v>1359</v>
      </c>
      <c r="I377" s="55" t="s">
        <v>1410</v>
      </c>
      <c r="J377" s="55" t="s">
        <v>2576</v>
      </c>
      <c r="K377" s="55" t="s">
        <v>1249</v>
      </c>
      <c r="L377" s="55">
        <v>0.21</v>
      </c>
      <c r="AD377" s="12">
        <v>370</v>
      </c>
      <c r="AE377" s="12" t="s">
        <v>1261</v>
      </c>
      <c r="AF377" s="12" t="s">
        <v>2128</v>
      </c>
      <c r="AG377" s="12" t="s">
        <v>1675</v>
      </c>
      <c r="AH377" s="12" t="s">
        <v>1676</v>
      </c>
      <c r="AX377" s="55">
        <v>370</v>
      </c>
      <c r="AY377" s="55" t="s">
        <v>1246</v>
      </c>
      <c r="AZ377" s="55" t="s">
        <v>1251</v>
      </c>
      <c r="BA377" s="55">
        <v>14</v>
      </c>
      <c r="BB377" s="55">
        <v>14</v>
      </c>
      <c r="BC377" s="55" t="s">
        <v>1249</v>
      </c>
      <c r="BD377" s="55">
        <v>0.97</v>
      </c>
      <c r="DN377" s="55">
        <v>370</v>
      </c>
      <c r="DO377" s="55" t="s">
        <v>1313</v>
      </c>
      <c r="DP377" s="55" t="s">
        <v>1259</v>
      </c>
      <c r="DQ377" s="55" t="s">
        <v>1260</v>
      </c>
      <c r="DR377" s="55" t="s">
        <v>1261</v>
      </c>
      <c r="DS377" s="55">
        <v>33077</v>
      </c>
      <c r="DT377" s="55">
        <v>10000</v>
      </c>
      <c r="DU377" s="55" t="s">
        <v>1249</v>
      </c>
      <c r="DV377" s="55">
        <v>1</v>
      </c>
      <c r="EM377" s="55">
        <v>370</v>
      </c>
      <c r="EN377" s="66" t="s">
        <v>2077</v>
      </c>
      <c r="EO377" s="66" t="s">
        <v>1251</v>
      </c>
      <c r="EP377" s="66">
        <v>6</v>
      </c>
      <c r="EQ377" s="66">
        <v>741</v>
      </c>
      <c r="ER377" s="66">
        <v>768</v>
      </c>
      <c r="ES377" s="66" t="s">
        <v>1258</v>
      </c>
      <c r="ET377" s="66">
        <v>0.9</v>
      </c>
      <c r="EV377" s="55">
        <v>370</v>
      </c>
      <c r="EW377" s="55" t="s">
        <v>1313</v>
      </c>
      <c r="EX377" s="55" t="s">
        <v>1260</v>
      </c>
      <c r="EY377" s="55">
        <v>5</v>
      </c>
      <c r="EZ377" s="55">
        <v>1995</v>
      </c>
      <c r="FA377" s="55">
        <v>2999</v>
      </c>
      <c r="FB377" s="55" t="s">
        <v>1361</v>
      </c>
      <c r="FC377" s="55" t="s">
        <v>1249</v>
      </c>
      <c r="FD377" s="55">
        <v>6</v>
      </c>
      <c r="FF377" s="55">
        <v>370</v>
      </c>
      <c r="FG377" s="55" t="s">
        <v>42</v>
      </c>
      <c r="FH377" s="55" t="s">
        <v>1260</v>
      </c>
      <c r="FI377" s="55">
        <v>9</v>
      </c>
      <c r="FJ377" s="55">
        <v>10000</v>
      </c>
      <c r="FK377" s="55" t="s">
        <v>1249</v>
      </c>
      <c r="FL377" s="55">
        <v>0.88</v>
      </c>
      <c r="IW377" s="55">
        <v>370</v>
      </c>
      <c r="IX377" s="13" t="s">
        <v>1250</v>
      </c>
      <c r="IY377" s="13" t="s">
        <v>1738</v>
      </c>
      <c r="IZ377" s="13" t="s">
        <v>1314</v>
      </c>
      <c r="JA377" s="13">
        <v>750</v>
      </c>
      <c r="JW377" s="12">
        <v>370</v>
      </c>
      <c r="JX377" s="12" t="s">
        <v>1022</v>
      </c>
      <c r="JY377" s="12" t="s">
        <v>2684</v>
      </c>
    </row>
    <row r="378" ht="14.25" customHeight="1" outlineLevel="1" spans="7:285">
      <c r="G378" s="55">
        <v>371</v>
      </c>
      <c r="H378" s="55" t="s">
        <v>1359</v>
      </c>
      <c r="I378" s="55" t="s">
        <v>1410</v>
      </c>
      <c r="J378" s="55" t="s">
        <v>2589</v>
      </c>
      <c r="K378" s="55" t="s">
        <v>1249</v>
      </c>
      <c r="L378" s="55">
        <v>0.21</v>
      </c>
      <c r="AD378" s="12">
        <v>371</v>
      </c>
      <c r="AE378" s="12" t="s">
        <v>1261</v>
      </c>
      <c r="AF378" s="12" t="s">
        <v>2164</v>
      </c>
      <c r="AG378" s="12" t="s">
        <v>1675</v>
      </c>
      <c r="AH378" s="12" t="s">
        <v>1676</v>
      </c>
      <c r="AX378" s="55">
        <v>371</v>
      </c>
      <c r="AY378" s="55" t="s">
        <v>1246</v>
      </c>
      <c r="AZ378" s="55" t="s">
        <v>1251</v>
      </c>
      <c r="BA378" s="55">
        <v>15</v>
      </c>
      <c r="BB378" s="55">
        <v>15</v>
      </c>
      <c r="BC378" s="55" t="s">
        <v>1249</v>
      </c>
      <c r="BD378" s="55">
        <v>1</v>
      </c>
      <c r="DN378" s="55">
        <v>371</v>
      </c>
      <c r="DO378" s="55" t="s">
        <v>1313</v>
      </c>
      <c r="DP378" s="55" t="s">
        <v>1259</v>
      </c>
      <c r="DQ378" s="55" t="s">
        <v>1260</v>
      </c>
      <c r="DR378" s="55" t="s">
        <v>1261</v>
      </c>
      <c r="DS378" s="55">
        <v>33081</v>
      </c>
      <c r="DT378" s="55">
        <v>10000</v>
      </c>
      <c r="DU378" s="55" t="s">
        <v>1249</v>
      </c>
      <c r="DV378" s="55">
        <v>1</v>
      </c>
      <c r="EM378" s="55">
        <v>371</v>
      </c>
      <c r="EN378" s="66" t="s">
        <v>2077</v>
      </c>
      <c r="EO378" s="66" t="s">
        <v>1251</v>
      </c>
      <c r="EP378" s="66">
        <v>6</v>
      </c>
      <c r="EQ378" s="66">
        <v>0</v>
      </c>
      <c r="ER378" s="66">
        <v>548</v>
      </c>
      <c r="ES378" s="66" t="s">
        <v>1258</v>
      </c>
      <c r="ET378" s="66">
        <v>4</v>
      </c>
      <c r="EV378" s="55">
        <v>371</v>
      </c>
      <c r="EW378" s="55" t="s">
        <v>1313</v>
      </c>
      <c r="EX378" s="55" t="s">
        <v>1260</v>
      </c>
      <c r="EY378" s="55">
        <v>6</v>
      </c>
      <c r="EZ378" s="55">
        <v>0</v>
      </c>
      <c r="FA378" s="55">
        <v>1994</v>
      </c>
      <c r="FB378" s="55" t="s">
        <v>1361</v>
      </c>
      <c r="FC378" s="55" t="s">
        <v>1249</v>
      </c>
      <c r="FD378" s="55">
        <v>5.25</v>
      </c>
      <c r="FF378" s="55">
        <v>371</v>
      </c>
      <c r="FG378" s="55" t="s">
        <v>42</v>
      </c>
      <c r="FH378" s="55" t="s">
        <v>1260</v>
      </c>
      <c r="FI378" s="55">
        <v>9</v>
      </c>
      <c r="FJ378" s="55">
        <v>25000</v>
      </c>
      <c r="FK378" s="55" t="s">
        <v>1249</v>
      </c>
      <c r="FL378" s="55">
        <v>0.88</v>
      </c>
      <c r="IW378" s="55">
        <v>371</v>
      </c>
      <c r="IX378" s="13" t="s">
        <v>1250</v>
      </c>
      <c r="IY378" s="13" t="s">
        <v>1738</v>
      </c>
      <c r="IZ378" s="13" t="s">
        <v>1362</v>
      </c>
      <c r="JA378" s="13">
        <v>750</v>
      </c>
      <c r="JW378" s="12">
        <v>371</v>
      </c>
      <c r="JX378" s="12" t="s">
        <v>1022</v>
      </c>
      <c r="JY378" s="12" t="s">
        <v>2697</v>
      </c>
    </row>
    <row r="379" ht="14.25" customHeight="1" outlineLevel="1" spans="7:285">
      <c r="G379" s="55">
        <v>372</v>
      </c>
      <c r="H379" s="55" t="s">
        <v>1359</v>
      </c>
      <c r="I379" s="55" t="s">
        <v>1410</v>
      </c>
      <c r="J379" s="55" t="s">
        <v>1818</v>
      </c>
      <c r="K379" s="55" t="s">
        <v>1249</v>
      </c>
      <c r="L379" s="65">
        <v>0.231</v>
      </c>
      <c r="AD379" s="12">
        <v>372</v>
      </c>
      <c r="AE379" s="12" t="s">
        <v>1261</v>
      </c>
      <c r="AF379" s="12" t="s">
        <v>2410</v>
      </c>
      <c r="AG379" s="12" t="s">
        <v>1675</v>
      </c>
      <c r="AH379" s="12" t="s">
        <v>1676</v>
      </c>
      <c r="AX379" s="55">
        <v>372</v>
      </c>
      <c r="AY379" s="55" t="s">
        <v>1246</v>
      </c>
      <c r="AZ379" s="55" t="s">
        <v>1251</v>
      </c>
      <c r="BA379" s="55">
        <v>16</v>
      </c>
      <c r="BB379" s="55">
        <v>16</v>
      </c>
      <c r="BC379" s="55" t="s">
        <v>1249</v>
      </c>
      <c r="BD379" s="55">
        <v>1</v>
      </c>
      <c r="DN379" s="55">
        <v>372</v>
      </c>
      <c r="DO379" s="55" t="s">
        <v>1313</v>
      </c>
      <c r="DP379" s="55" t="s">
        <v>1259</v>
      </c>
      <c r="DQ379" s="55" t="s">
        <v>1260</v>
      </c>
      <c r="DR379" s="55" t="s">
        <v>1261</v>
      </c>
      <c r="DS379" s="55">
        <v>33082</v>
      </c>
      <c r="DT379" s="55">
        <v>10000</v>
      </c>
      <c r="DU379" s="55" t="s">
        <v>1249</v>
      </c>
      <c r="DV379" s="55">
        <v>1</v>
      </c>
      <c r="EM379" s="55">
        <v>372</v>
      </c>
      <c r="EN379" s="66" t="s">
        <v>2077</v>
      </c>
      <c r="EO379" s="66" t="s">
        <v>1251</v>
      </c>
      <c r="EP379" s="66">
        <v>6</v>
      </c>
      <c r="EQ379" s="66">
        <v>713</v>
      </c>
      <c r="ER379" s="66">
        <v>740</v>
      </c>
      <c r="ES379" s="66" t="s">
        <v>1258</v>
      </c>
      <c r="ET379" s="66">
        <v>1</v>
      </c>
      <c r="EV379" s="55">
        <v>372</v>
      </c>
      <c r="EW379" s="55" t="s">
        <v>1313</v>
      </c>
      <c r="EX379" s="55" t="s">
        <v>1260</v>
      </c>
      <c r="EY379" s="55">
        <v>6</v>
      </c>
      <c r="EZ379" s="55">
        <v>1995</v>
      </c>
      <c r="FA379" s="55">
        <v>2999</v>
      </c>
      <c r="FB379" s="55" t="s">
        <v>1361</v>
      </c>
      <c r="FC379" s="55" t="s">
        <v>1249</v>
      </c>
      <c r="FD379" s="55">
        <v>6</v>
      </c>
      <c r="FF379" s="55">
        <v>372</v>
      </c>
      <c r="FG379" s="55" t="s">
        <v>42</v>
      </c>
      <c r="FH379" s="55" t="s">
        <v>1260</v>
      </c>
      <c r="FI379" s="55">
        <v>9</v>
      </c>
      <c r="FJ379" s="55">
        <v>50000</v>
      </c>
      <c r="FK379" s="55" t="s">
        <v>1249</v>
      </c>
      <c r="FL379" s="55">
        <v>0.84</v>
      </c>
      <c r="IW379" s="55">
        <v>372</v>
      </c>
      <c r="IX379" s="13" t="s">
        <v>1250</v>
      </c>
      <c r="IY379" s="13" t="s">
        <v>1738</v>
      </c>
      <c r="IZ379" s="13" t="s">
        <v>1407</v>
      </c>
      <c r="JA379" s="13">
        <v>750</v>
      </c>
      <c r="JW379" s="12">
        <v>372</v>
      </c>
      <c r="JX379" s="12" t="s">
        <v>1022</v>
      </c>
      <c r="JY379" s="12" t="s">
        <v>2712</v>
      </c>
    </row>
    <row r="380" ht="14.25" customHeight="1" outlineLevel="1" spans="7:285">
      <c r="G380" s="55">
        <v>373</v>
      </c>
      <c r="H380" s="55" t="s">
        <v>1359</v>
      </c>
      <c r="I380" s="55" t="s">
        <v>1410</v>
      </c>
      <c r="J380" s="55" t="s">
        <v>2495</v>
      </c>
      <c r="K380" s="55" t="s">
        <v>1249</v>
      </c>
      <c r="L380" s="55">
        <v>0.21</v>
      </c>
      <c r="AD380" s="12">
        <v>373</v>
      </c>
      <c r="AE380" s="12" t="s">
        <v>1261</v>
      </c>
      <c r="AF380" s="12" t="s">
        <v>2536</v>
      </c>
      <c r="AG380" s="12" t="s">
        <v>1675</v>
      </c>
      <c r="AH380" s="12" t="s">
        <v>1676</v>
      </c>
      <c r="AX380" s="55">
        <v>373</v>
      </c>
      <c r="AY380" s="55" t="s">
        <v>1246</v>
      </c>
      <c r="AZ380" s="55" t="s">
        <v>1251</v>
      </c>
      <c r="BA380" s="55">
        <v>17</v>
      </c>
      <c r="BB380" s="55">
        <v>17</v>
      </c>
      <c r="BC380" s="55" t="s">
        <v>1249</v>
      </c>
      <c r="BD380" s="55">
        <v>1</v>
      </c>
      <c r="DN380" s="55">
        <v>373</v>
      </c>
      <c r="DO380" s="55" t="s">
        <v>1313</v>
      </c>
      <c r="DP380" s="55" t="s">
        <v>1259</v>
      </c>
      <c r="DQ380" s="55" t="s">
        <v>1260</v>
      </c>
      <c r="DR380" s="55" t="s">
        <v>1261</v>
      </c>
      <c r="DS380" s="55">
        <v>33083</v>
      </c>
      <c r="DT380" s="55">
        <v>10000</v>
      </c>
      <c r="DU380" s="55" t="s">
        <v>1249</v>
      </c>
      <c r="DV380" s="55">
        <v>1</v>
      </c>
      <c r="EM380" s="55">
        <v>373</v>
      </c>
      <c r="EN380" s="66" t="s">
        <v>2077</v>
      </c>
      <c r="EO380" s="66" t="s">
        <v>1251</v>
      </c>
      <c r="EP380" s="66">
        <v>6</v>
      </c>
      <c r="EQ380" s="66">
        <v>686</v>
      </c>
      <c r="ER380" s="66">
        <v>712</v>
      </c>
      <c r="ES380" s="66" t="s">
        <v>1258</v>
      </c>
      <c r="ET380" s="66">
        <v>1.05</v>
      </c>
      <c r="EV380" s="55">
        <v>373</v>
      </c>
      <c r="EW380" s="55" t="s">
        <v>1313</v>
      </c>
      <c r="EX380" s="55" t="s">
        <v>1260</v>
      </c>
      <c r="EY380" s="55">
        <v>7</v>
      </c>
      <c r="EZ380" s="55">
        <v>0</v>
      </c>
      <c r="FA380" s="55">
        <v>1994</v>
      </c>
      <c r="FB380" s="55" t="s">
        <v>1361</v>
      </c>
      <c r="FC380" s="55" t="s">
        <v>1249</v>
      </c>
      <c r="FD380" s="55">
        <v>5.25</v>
      </c>
      <c r="FF380" s="55">
        <v>373</v>
      </c>
      <c r="FG380" s="55" t="s">
        <v>42</v>
      </c>
      <c r="FH380" s="55" t="s">
        <v>1260</v>
      </c>
      <c r="FI380" s="55">
        <v>9</v>
      </c>
      <c r="FJ380" s="55">
        <v>80000</v>
      </c>
      <c r="FK380" s="55" t="s">
        <v>1249</v>
      </c>
      <c r="FL380" s="55">
        <v>0.45</v>
      </c>
      <c r="IW380" s="55">
        <v>373</v>
      </c>
      <c r="IX380" s="13" t="s">
        <v>1250</v>
      </c>
      <c r="IY380" s="13" t="s">
        <v>1738</v>
      </c>
      <c r="IZ380" s="13" t="s">
        <v>1447</v>
      </c>
      <c r="JA380" s="13">
        <v>750</v>
      </c>
      <c r="JW380" s="12">
        <v>373</v>
      </c>
      <c r="JX380" s="12" t="s">
        <v>1022</v>
      </c>
      <c r="JY380" s="12" t="s">
        <v>2727</v>
      </c>
    </row>
    <row r="381" ht="14.25" customHeight="1" outlineLevel="1" spans="7:285">
      <c r="G381" s="55">
        <v>374</v>
      </c>
      <c r="H381" s="55" t="s">
        <v>1359</v>
      </c>
      <c r="I381" s="55" t="s">
        <v>1410</v>
      </c>
      <c r="J381" s="55" t="s">
        <v>2634</v>
      </c>
      <c r="K381" s="55" t="s">
        <v>1249</v>
      </c>
      <c r="L381" s="65">
        <v>0.315</v>
      </c>
      <c r="AD381" s="12">
        <v>374</v>
      </c>
      <c r="AE381" s="12" t="s">
        <v>1261</v>
      </c>
      <c r="AF381" s="12" t="s">
        <v>2655</v>
      </c>
      <c r="AG381" s="12" t="s">
        <v>1675</v>
      </c>
      <c r="AH381" s="12" t="s">
        <v>1676</v>
      </c>
      <c r="AX381" s="55">
        <v>374</v>
      </c>
      <c r="AY381" s="55" t="s">
        <v>1246</v>
      </c>
      <c r="AZ381" s="55" t="s">
        <v>1251</v>
      </c>
      <c r="BA381" s="55">
        <v>18</v>
      </c>
      <c r="BB381" s="55">
        <v>18</v>
      </c>
      <c r="BC381" s="55" t="s">
        <v>1249</v>
      </c>
      <c r="BD381" s="55">
        <v>1</v>
      </c>
      <c r="DN381" s="55">
        <v>374</v>
      </c>
      <c r="DO381" s="55" t="s">
        <v>1313</v>
      </c>
      <c r="DP381" s="55" t="s">
        <v>1259</v>
      </c>
      <c r="DQ381" s="55" t="s">
        <v>1260</v>
      </c>
      <c r="DR381" s="55" t="s">
        <v>1261</v>
      </c>
      <c r="DS381" s="55">
        <v>33084</v>
      </c>
      <c r="DT381" s="55">
        <v>10000</v>
      </c>
      <c r="DU381" s="55" t="s">
        <v>1249</v>
      </c>
      <c r="DV381" s="55">
        <v>1</v>
      </c>
      <c r="EM381" s="55">
        <v>374</v>
      </c>
      <c r="EN381" s="66" t="s">
        <v>2077</v>
      </c>
      <c r="EO381" s="66" t="s">
        <v>1251</v>
      </c>
      <c r="EP381" s="66">
        <v>6</v>
      </c>
      <c r="EQ381" s="66">
        <v>653</v>
      </c>
      <c r="ER381" s="66">
        <v>685</v>
      </c>
      <c r="ES381" s="66" t="s">
        <v>1258</v>
      </c>
      <c r="ET381" s="66">
        <v>1.2</v>
      </c>
      <c r="EV381" s="55">
        <v>374</v>
      </c>
      <c r="EW381" s="55" t="s">
        <v>1313</v>
      </c>
      <c r="EX381" s="55" t="s">
        <v>1260</v>
      </c>
      <c r="EY381" s="55">
        <v>7</v>
      </c>
      <c r="EZ381" s="55">
        <v>1995</v>
      </c>
      <c r="FA381" s="55">
        <v>2999</v>
      </c>
      <c r="FB381" s="55" t="s">
        <v>1361</v>
      </c>
      <c r="FC381" s="55" t="s">
        <v>1249</v>
      </c>
      <c r="FD381" s="55">
        <v>6</v>
      </c>
      <c r="FF381" s="55">
        <v>374</v>
      </c>
      <c r="FG381" s="55" t="s">
        <v>42</v>
      </c>
      <c r="FH381" s="55" t="s">
        <v>1260</v>
      </c>
      <c r="FI381" s="55">
        <v>9</v>
      </c>
      <c r="FJ381" s="55">
        <v>130000</v>
      </c>
      <c r="FK381" s="55" t="s">
        <v>1249</v>
      </c>
      <c r="FL381" s="55">
        <v>0.45</v>
      </c>
      <c r="IW381" s="55">
        <v>374</v>
      </c>
      <c r="IX381" s="13" t="s">
        <v>1250</v>
      </c>
      <c r="IY381" s="13" t="s">
        <v>1738</v>
      </c>
      <c r="IZ381" s="13" t="s">
        <v>1487</v>
      </c>
      <c r="JA381" s="13">
        <v>750</v>
      </c>
      <c r="JW381" s="12">
        <v>374</v>
      </c>
      <c r="JX381" s="12" t="s">
        <v>1022</v>
      </c>
      <c r="JY381" s="12" t="s">
        <v>1789</v>
      </c>
    </row>
    <row r="382" ht="14.25" customHeight="1" outlineLevel="1" spans="7:285">
      <c r="G382" s="55">
        <v>375</v>
      </c>
      <c r="H382" s="55" t="s">
        <v>1359</v>
      </c>
      <c r="I382" s="55" t="s">
        <v>1810</v>
      </c>
      <c r="J382" s="55" t="s">
        <v>1790</v>
      </c>
      <c r="K382" s="55" t="s">
        <v>1249</v>
      </c>
      <c r="L382" s="55">
        <v>0.19</v>
      </c>
      <c r="AD382" s="12">
        <v>375</v>
      </c>
      <c r="AE382" s="12" t="s">
        <v>1261</v>
      </c>
      <c r="AF382" s="12" t="s">
        <v>2750</v>
      </c>
      <c r="AG382" s="12" t="s">
        <v>1675</v>
      </c>
      <c r="AH382" s="12" t="s">
        <v>1676</v>
      </c>
      <c r="AX382" s="55">
        <v>375</v>
      </c>
      <c r="AY382" s="55" t="s">
        <v>1246</v>
      </c>
      <c r="AZ382" s="55" t="s">
        <v>1251</v>
      </c>
      <c r="BA382" s="55">
        <v>19</v>
      </c>
      <c r="BB382" s="55">
        <v>19</v>
      </c>
      <c r="BC382" s="55" t="s">
        <v>1249</v>
      </c>
      <c r="BD382" s="55">
        <v>1</v>
      </c>
      <c r="DN382" s="55">
        <v>375</v>
      </c>
      <c r="DO382" s="55" t="s">
        <v>1313</v>
      </c>
      <c r="DP382" s="55" t="s">
        <v>1259</v>
      </c>
      <c r="DQ382" s="55" t="s">
        <v>1260</v>
      </c>
      <c r="DR382" s="55" t="s">
        <v>1261</v>
      </c>
      <c r="DS382" s="55">
        <v>33090</v>
      </c>
      <c r="DT382" s="55">
        <v>10000</v>
      </c>
      <c r="DU382" s="55" t="s">
        <v>1249</v>
      </c>
      <c r="DV382" s="55">
        <v>1</v>
      </c>
      <c r="EM382" s="55">
        <v>375</v>
      </c>
      <c r="EN382" s="66" t="s">
        <v>2077</v>
      </c>
      <c r="EO382" s="66" t="s">
        <v>1251</v>
      </c>
      <c r="EP382" s="66">
        <v>6</v>
      </c>
      <c r="EQ382" s="66">
        <v>614</v>
      </c>
      <c r="ER382" s="66">
        <v>652</v>
      </c>
      <c r="ES382" s="66" t="s">
        <v>1258</v>
      </c>
      <c r="ET382" s="66">
        <v>1.4</v>
      </c>
      <c r="EV382" s="55">
        <v>375</v>
      </c>
      <c r="EW382" s="55" t="s">
        <v>1313</v>
      </c>
      <c r="EX382" s="55" t="s">
        <v>1260</v>
      </c>
      <c r="EY382" s="55">
        <v>8</v>
      </c>
      <c r="EZ382" s="55">
        <v>0</v>
      </c>
      <c r="FA382" s="55">
        <v>1994</v>
      </c>
      <c r="FB382" s="55" t="s">
        <v>1361</v>
      </c>
      <c r="FC382" s="55" t="s">
        <v>1249</v>
      </c>
      <c r="FD382" s="55">
        <v>5.25</v>
      </c>
      <c r="FF382" s="55">
        <v>375</v>
      </c>
      <c r="FG382" s="55" t="s">
        <v>42</v>
      </c>
      <c r="FH382" s="55" t="s">
        <v>1260</v>
      </c>
      <c r="FI382" s="55">
        <v>9</v>
      </c>
      <c r="FJ382" s="55">
        <v>260000</v>
      </c>
      <c r="FK382" s="55" t="s">
        <v>1249</v>
      </c>
      <c r="FL382" s="55">
        <v>0.45</v>
      </c>
      <c r="IW382" s="55">
        <v>375</v>
      </c>
      <c r="IX382" s="13" t="s">
        <v>1250</v>
      </c>
      <c r="IY382" s="13" t="s">
        <v>2016</v>
      </c>
      <c r="IZ382" s="13" t="s">
        <v>1266</v>
      </c>
      <c r="JA382" s="13">
        <v>500</v>
      </c>
      <c r="JW382" s="12">
        <v>375</v>
      </c>
      <c r="JX382" s="12" t="s">
        <v>1022</v>
      </c>
      <c r="JY382" s="12" t="s">
        <v>1952</v>
      </c>
    </row>
    <row r="383" ht="14.25" customHeight="1" outlineLevel="1" spans="7:285">
      <c r="G383" s="55">
        <v>376</v>
      </c>
      <c r="H383" s="55" t="s">
        <v>1359</v>
      </c>
      <c r="I383" s="55" t="s">
        <v>1810</v>
      </c>
      <c r="J383" s="55" t="s">
        <v>2482</v>
      </c>
      <c r="K383" s="55" t="s">
        <v>1249</v>
      </c>
      <c r="L383" s="55">
        <v>0.28</v>
      </c>
      <c r="AD383" s="12">
        <v>376</v>
      </c>
      <c r="AE383" s="12" t="s">
        <v>1261</v>
      </c>
      <c r="AF383" s="12" t="s">
        <v>1007</v>
      </c>
      <c r="AG383" s="12" t="s">
        <v>1675</v>
      </c>
      <c r="AH383" s="12" t="s">
        <v>1676</v>
      </c>
      <c r="AX383" s="55">
        <v>376</v>
      </c>
      <c r="AY383" s="55" t="s">
        <v>1246</v>
      </c>
      <c r="AZ383" s="55" t="s">
        <v>1251</v>
      </c>
      <c r="BA383" s="55">
        <v>20</v>
      </c>
      <c r="BB383" s="55">
        <v>20</v>
      </c>
      <c r="BC383" s="55" t="s">
        <v>1249</v>
      </c>
      <c r="BD383" s="55">
        <v>1</v>
      </c>
      <c r="DN383" s="55">
        <v>376</v>
      </c>
      <c r="DO383" s="55" t="s">
        <v>1313</v>
      </c>
      <c r="DP383" s="55" t="s">
        <v>1259</v>
      </c>
      <c r="DQ383" s="55" t="s">
        <v>1260</v>
      </c>
      <c r="DR383" s="55" t="s">
        <v>1261</v>
      </c>
      <c r="DS383" s="55">
        <v>33092</v>
      </c>
      <c r="DT383" s="55">
        <v>10000</v>
      </c>
      <c r="DU383" s="55" t="s">
        <v>1249</v>
      </c>
      <c r="DV383" s="55">
        <v>1</v>
      </c>
      <c r="EM383" s="55">
        <v>376</v>
      </c>
      <c r="EN383" s="66" t="s">
        <v>2077</v>
      </c>
      <c r="EO383" s="66" t="s">
        <v>1251</v>
      </c>
      <c r="EP383" s="66">
        <v>6</v>
      </c>
      <c r="EQ383" s="66">
        <v>549</v>
      </c>
      <c r="ER383" s="66">
        <v>613</v>
      </c>
      <c r="ES383" s="66" t="s">
        <v>1258</v>
      </c>
      <c r="ET383" s="66">
        <v>1.7</v>
      </c>
      <c r="EV383" s="55">
        <v>376</v>
      </c>
      <c r="EW383" s="55" t="s">
        <v>1313</v>
      </c>
      <c r="EX383" s="55" t="s">
        <v>1260</v>
      </c>
      <c r="EY383" s="55">
        <v>8</v>
      </c>
      <c r="EZ383" s="55">
        <v>1995</v>
      </c>
      <c r="FA383" s="55">
        <v>2999</v>
      </c>
      <c r="FB383" s="55" t="s">
        <v>1361</v>
      </c>
      <c r="FC383" s="55" t="s">
        <v>1249</v>
      </c>
      <c r="FD383" s="55">
        <v>6</v>
      </c>
      <c r="FF383" s="55">
        <v>376</v>
      </c>
      <c r="FG383" s="55" t="s">
        <v>42</v>
      </c>
      <c r="FH383" s="55" t="s">
        <v>1260</v>
      </c>
      <c r="FI383" s="55">
        <v>9</v>
      </c>
      <c r="FJ383" s="55">
        <v>400000</v>
      </c>
      <c r="FK383" s="55" t="s">
        <v>1249</v>
      </c>
      <c r="FL383" s="55">
        <v>0.45</v>
      </c>
      <c r="IW383" s="55">
        <v>376</v>
      </c>
      <c r="IX383" s="13" t="s">
        <v>1250</v>
      </c>
      <c r="IY383" s="13" t="s">
        <v>2016</v>
      </c>
      <c r="IZ383" s="13" t="s">
        <v>1314</v>
      </c>
      <c r="JA383" s="13">
        <v>500</v>
      </c>
      <c r="JW383" s="12">
        <v>376</v>
      </c>
      <c r="JX383" s="12" t="s">
        <v>1022</v>
      </c>
      <c r="JY383" s="12" t="s">
        <v>2755</v>
      </c>
    </row>
    <row r="384" ht="14.25" customHeight="1" outlineLevel="1" spans="7:285">
      <c r="G384" s="55">
        <v>377</v>
      </c>
      <c r="H384" s="55" t="s">
        <v>1359</v>
      </c>
      <c r="I384" s="55" t="s">
        <v>1810</v>
      </c>
      <c r="J384" s="55" t="s">
        <v>2671</v>
      </c>
      <c r="K384" s="55" t="s">
        <v>1249</v>
      </c>
      <c r="L384" s="65">
        <v>0.441</v>
      </c>
      <c r="AD384" s="12">
        <v>377</v>
      </c>
      <c r="AE384" s="12" t="s">
        <v>1261</v>
      </c>
      <c r="AF384" s="12" t="s">
        <v>952</v>
      </c>
      <c r="AG384" s="12" t="s">
        <v>1966</v>
      </c>
      <c r="AH384" s="12" t="s">
        <v>1967</v>
      </c>
      <c r="AX384" s="55">
        <v>377</v>
      </c>
      <c r="AY384" s="55" t="s">
        <v>1246</v>
      </c>
      <c r="AZ384" s="55" t="s">
        <v>1251</v>
      </c>
      <c r="BA384" s="55">
        <v>21</v>
      </c>
      <c r="BB384" s="55">
        <v>21</v>
      </c>
      <c r="BC384" s="55" t="s">
        <v>1249</v>
      </c>
      <c r="BD384" s="55">
        <v>1</v>
      </c>
      <c r="DN384" s="55">
        <v>377</v>
      </c>
      <c r="DO384" s="55" t="s">
        <v>1313</v>
      </c>
      <c r="DP384" s="55" t="s">
        <v>1259</v>
      </c>
      <c r="DQ384" s="55" t="s">
        <v>1260</v>
      </c>
      <c r="DR384" s="55" t="s">
        <v>1261</v>
      </c>
      <c r="DS384" s="55">
        <v>33093</v>
      </c>
      <c r="DT384" s="55">
        <v>10000</v>
      </c>
      <c r="DU384" s="55" t="s">
        <v>1249</v>
      </c>
      <c r="DV384" s="55">
        <v>1</v>
      </c>
      <c r="EM384" s="55">
        <v>377</v>
      </c>
      <c r="EN384" s="66" t="s">
        <v>2077</v>
      </c>
      <c r="EO384" s="66" t="s">
        <v>1251</v>
      </c>
      <c r="EP384" s="66" t="s">
        <v>2031</v>
      </c>
      <c r="EQ384" s="66">
        <v>-1</v>
      </c>
      <c r="ER384" s="66">
        <v>-1</v>
      </c>
      <c r="ES384" s="66" t="s">
        <v>1258</v>
      </c>
      <c r="ET384" s="66">
        <v>1.42</v>
      </c>
      <c r="EV384" s="55">
        <v>377</v>
      </c>
      <c r="EW384" s="55" t="s">
        <v>1313</v>
      </c>
      <c r="EX384" s="55" t="s">
        <v>1260</v>
      </c>
      <c r="EY384" s="55">
        <v>9</v>
      </c>
      <c r="EZ384" s="55">
        <v>0</v>
      </c>
      <c r="FA384" s="55">
        <v>1994</v>
      </c>
      <c r="FB384" s="55" t="s">
        <v>1361</v>
      </c>
      <c r="FC384" s="55" t="s">
        <v>1249</v>
      </c>
      <c r="FD384" s="55">
        <v>5.25</v>
      </c>
      <c r="FF384" s="55">
        <v>377</v>
      </c>
      <c r="FG384" s="55" t="s">
        <v>42</v>
      </c>
      <c r="FH384" s="55" t="s">
        <v>1260</v>
      </c>
      <c r="FI384" s="55">
        <v>9</v>
      </c>
      <c r="FJ384" s="55">
        <v>530000</v>
      </c>
      <c r="FK384" s="55" t="s">
        <v>1249</v>
      </c>
      <c r="FL384" s="55">
        <v>0.45</v>
      </c>
      <c r="IW384" s="55">
        <v>377</v>
      </c>
      <c r="IX384" s="13" t="s">
        <v>1250</v>
      </c>
      <c r="IY384" s="13" t="s">
        <v>2016</v>
      </c>
      <c r="IZ384" s="13" t="s">
        <v>1362</v>
      </c>
      <c r="JA384" s="13">
        <v>500</v>
      </c>
      <c r="JW384" s="12">
        <v>377</v>
      </c>
      <c r="JX384" s="12" t="s">
        <v>1022</v>
      </c>
      <c r="JY384" s="12" t="s">
        <v>1587</v>
      </c>
    </row>
    <row r="385" ht="14.25" customHeight="1" outlineLevel="1" spans="7:285">
      <c r="G385" s="55">
        <v>378</v>
      </c>
      <c r="H385" s="55" t="s">
        <v>1359</v>
      </c>
      <c r="I385" s="55" t="s">
        <v>1810</v>
      </c>
      <c r="J385" s="55" t="s">
        <v>2681</v>
      </c>
      <c r="K385" s="55" t="s">
        <v>1249</v>
      </c>
      <c r="L385" s="65">
        <v>0.3675</v>
      </c>
      <c r="AD385" s="12">
        <v>378</v>
      </c>
      <c r="AE385" s="12" t="s">
        <v>1261</v>
      </c>
      <c r="AF385" s="12" t="s">
        <v>1381</v>
      </c>
      <c r="AG385" s="12" t="s">
        <v>1966</v>
      </c>
      <c r="AH385" s="12" t="s">
        <v>1967</v>
      </c>
      <c r="AX385" s="55">
        <v>378</v>
      </c>
      <c r="AY385" s="55" t="s">
        <v>1246</v>
      </c>
      <c r="AZ385" s="55" t="s">
        <v>1251</v>
      </c>
      <c r="BA385" s="55">
        <v>22</v>
      </c>
      <c r="BB385" s="55">
        <v>22</v>
      </c>
      <c r="BC385" s="55" t="s">
        <v>1249</v>
      </c>
      <c r="BD385" s="55">
        <v>1</v>
      </c>
      <c r="DN385" s="55">
        <v>378</v>
      </c>
      <c r="DO385" s="55" t="s">
        <v>1313</v>
      </c>
      <c r="DP385" s="55" t="s">
        <v>1259</v>
      </c>
      <c r="DQ385" s="55" t="s">
        <v>1260</v>
      </c>
      <c r="DR385" s="55" t="s">
        <v>1261</v>
      </c>
      <c r="DS385" s="55">
        <v>33097</v>
      </c>
      <c r="DT385" s="55">
        <v>10000</v>
      </c>
      <c r="DU385" s="55" t="s">
        <v>1249</v>
      </c>
      <c r="DV385" s="55">
        <v>1</v>
      </c>
      <c r="EM385" s="55">
        <v>378</v>
      </c>
      <c r="EN385" s="66" t="s">
        <v>2077</v>
      </c>
      <c r="EO385" s="66" t="s">
        <v>1251</v>
      </c>
      <c r="EP385" s="66" t="s">
        <v>2051</v>
      </c>
      <c r="EQ385" s="66">
        <v>-1</v>
      </c>
      <c r="ER385" s="66">
        <v>-1</v>
      </c>
      <c r="ES385" s="66" t="s">
        <v>1258</v>
      </c>
      <c r="ET385" s="66">
        <v>1.42</v>
      </c>
      <c r="EV385" s="55">
        <v>378</v>
      </c>
      <c r="EW385" s="55" t="s">
        <v>1313</v>
      </c>
      <c r="EX385" s="55" t="s">
        <v>1260</v>
      </c>
      <c r="EY385" s="55">
        <v>9</v>
      </c>
      <c r="EZ385" s="55">
        <v>1995</v>
      </c>
      <c r="FA385" s="55">
        <v>2999</v>
      </c>
      <c r="FB385" s="55" t="s">
        <v>1361</v>
      </c>
      <c r="FC385" s="55" t="s">
        <v>1249</v>
      </c>
      <c r="FD385" s="55">
        <v>6</v>
      </c>
      <c r="FF385" s="55">
        <v>378</v>
      </c>
      <c r="FG385" s="55" t="s">
        <v>42</v>
      </c>
      <c r="FH385" s="55" t="s">
        <v>1260</v>
      </c>
      <c r="FI385" s="55">
        <v>9</v>
      </c>
      <c r="FJ385" s="55">
        <v>540000</v>
      </c>
      <c r="FK385" s="55" t="s">
        <v>1249</v>
      </c>
      <c r="FL385" s="55">
        <v>0.45</v>
      </c>
      <c r="IW385" s="55">
        <v>378</v>
      </c>
      <c r="IX385" s="13" t="s">
        <v>1250</v>
      </c>
      <c r="IY385" s="13" t="s">
        <v>2016</v>
      </c>
      <c r="IZ385" s="13" t="s">
        <v>1407</v>
      </c>
      <c r="JA385" s="13">
        <v>500</v>
      </c>
      <c r="JW385" s="12">
        <v>378</v>
      </c>
      <c r="JX385" s="12" t="s">
        <v>1022</v>
      </c>
      <c r="JY385" s="12" t="s">
        <v>1934</v>
      </c>
    </row>
    <row r="386" ht="14.25" customHeight="1" outlineLevel="1" spans="7:285">
      <c r="G386" s="55">
        <v>379</v>
      </c>
      <c r="H386" s="55" t="s">
        <v>1359</v>
      </c>
      <c r="I386" s="55" t="s">
        <v>1644</v>
      </c>
      <c r="J386" s="55" t="s">
        <v>2447</v>
      </c>
      <c r="K386" s="55" t="s">
        <v>1249</v>
      </c>
      <c r="L386" s="55">
        <v>0.21</v>
      </c>
      <c r="AD386" s="12">
        <v>379</v>
      </c>
      <c r="AE386" s="12" t="s">
        <v>1261</v>
      </c>
      <c r="AF386" s="12" t="s">
        <v>1750</v>
      </c>
      <c r="AG386" s="12" t="s">
        <v>1966</v>
      </c>
      <c r="AH386" s="12" t="s">
        <v>1967</v>
      </c>
      <c r="AX386" s="55">
        <v>379</v>
      </c>
      <c r="AY386" s="55" t="s">
        <v>1246</v>
      </c>
      <c r="AZ386" s="55" t="s">
        <v>1251</v>
      </c>
      <c r="BA386" s="55">
        <v>23</v>
      </c>
      <c r="BB386" s="55">
        <v>23</v>
      </c>
      <c r="BC386" s="55" t="s">
        <v>1249</v>
      </c>
      <c r="BD386" s="55">
        <v>1</v>
      </c>
      <c r="DN386" s="55">
        <v>379</v>
      </c>
      <c r="DO386" s="55" t="s">
        <v>1313</v>
      </c>
      <c r="DP386" s="55" t="s">
        <v>1259</v>
      </c>
      <c r="DQ386" s="55" t="s">
        <v>1260</v>
      </c>
      <c r="DR386" s="55" t="s">
        <v>1261</v>
      </c>
      <c r="DS386" s="55">
        <v>33102</v>
      </c>
      <c r="DT386" s="55">
        <v>10000</v>
      </c>
      <c r="DU386" s="55" t="s">
        <v>1249</v>
      </c>
      <c r="DV386" s="55">
        <v>1</v>
      </c>
      <c r="EM386" s="55">
        <v>379</v>
      </c>
      <c r="EN386" s="66" t="s">
        <v>2077</v>
      </c>
      <c r="EO386" s="66" t="s">
        <v>1251</v>
      </c>
      <c r="EP386" s="66" t="s">
        <v>2076</v>
      </c>
      <c r="EQ386" s="66">
        <v>-1</v>
      </c>
      <c r="ER386" s="66">
        <v>-1</v>
      </c>
      <c r="ES386" s="66" t="s">
        <v>1258</v>
      </c>
      <c r="ET386" s="66">
        <v>1.42</v>
      </c>
      <c r="EV386" s="55">
        <v>379</v>
      </c>
      <c r="EW386" s="55" t="s">
        <v>1313</v>
      </c>
      <c r="EX386" s="55" t="s">
        <v>1470</v>
      </c>
      <c r="EY386" s="55">
        <v>1</v>
      </c>
      <c r="EZ386" s="55">
        <v>0</v>
      </c>
      <c r="FA386" s="55">
        <v>1994</v>
      </c>
      <c r="FB386" s="55" t="s">
        <v>1361</v>
      </c>
      <c r="FC386" s="55" t="s">
        <v>1249</v>
      </c>
      <c r="FD386" s="55">
        <v>3.25</v>
      </c>
      <c r="FF386" s="55">
        <v>379</v>
      </c>
      <c r="FG386" s="55" t="s">
        <v>42</v>
      </c>
      <c r="FH386" s="55" t="s">
        <v>1470</v>
      </c>
      <c r="FI386" s="55">
        <v>1</v>
      </c>
      <c r="FJ386" s="55">
        <v>0</v>
      </c>
      <c r="FK386" s="55" t="s">
        <v>1249</v>
      </c>
      <c r="FL386" s="55">
        <v>0.65</v>
      </c>
      <c r="IW386" s="55">
        <v>379</v>
      </c>
      <c r="IX386" s="13" t="s">
        <v>1250</v>
      </c>
      <c r="IY386" s="13" t="s">
        <v>2016</v>
      </c>
      <c r="IZ386" s="13" t="s">
        <v>1447</v>
      </c>
      <c r="JA386" s="13">
        <v>500</v>
      </c>
      <c r="JW386" s="12">
        <v>379</v>
      </c>
      <c r="JX386" s="12" t="s">
        <v>1022</v>
      </c>
      <c r="JY386" s="12" t="s">
        <v>2782</v>
      </c>
    </row>
    <row r="387" ht="14.25" customHeight="1" outlineLevel="1" spans="7:285">
      <c r="G387" s="55">
        <v>380</v>
      </c>
      <c r="H387" s="55" t="s">
        <v>1359</v>
      </c>
      <c r="I387" s="55" t="s">
        <v>1644</v>
      </c>
      <c r="J387" s="55" t="s">
        <v>2709</v>
      </c>
      <c r="K387" s="55" t="s">
        <v>1249</v>
      </c>
      <c r="L387" s="55">
        <v>0.21</v>
      </c>
      <c r="AD387" s="12">
        <v>380</v>
      </c>
      <c r="AE387" s="12" t="s">
        <v>1261</v>
      </c>
      <c r="AF387" s="12" t="s">
        <v>1957</v>
      </c>
      <c r="AG387" s="12" t="s">
        <v>1966</v>
      </c>
      <c r="AH387" s="12" t="s">
        <v>1967</v>
      </c>
      <c r="AX387" s="55">
        <v>380</v>
      </c>
      <c r="AY387" s="55" t="s">
        <v>1246</v>
      </c>
      <c r="AZ387" s="55" t="s">
        <v>1251</v>
      </c>
      <c r="BA387" s="55">
        <v>24</v>
      </c>
      <c r="BB387" s="55">
        <v>24</v>
      </c>
      <c r="BC387" s="55" t="s">
        <v>1249</v>
      </c>
      <c r="BD387" s="55">
        <v>1</v>
      </c>
      <c r="DN387" s="55">
        <v>380</v>
      </c>
      <c r="DO387" s="55" t="s">
        <v>1313</v>
      </c>
      <c r="DP387" s="55" t="s">
        <v>1259</v>
      </c>
      <c r="DQ387" s="55" t="s">
        <v>1260</v>
      </c>
      <c r="DR387" s="55" t="s">
        <v>1261</v>
      </c>
      <c r="DS387" s="55">
        <v>33107</v>
      </c>
      <c r="DT387" s="55">
        <v>10000</v>
      </c>
      <c r="DU387" s="55" t="s">
        <v>1249</v>
      </c>
      <c r="DV387" s="55">
        <v>1</v>
      </c>
      <c r="EM387" s="55">
        <v>380</v>
      </c>
      <c r="EN387" s="66" t="s">
        <v>2077</v>
      </c>
      <c r="EO387" s="66" t="s">
        <v>1251</v>
      </c>
      <c r="EP387" s="66" t="s">
        <v>2093</v>
      </c>
      <c r="EQ387" s="66">
        <v>-1</v>
      </c>
      <c r="ER387" s="66">
        <v>-1</v>
      </c>
      <c r="ES387" s="66" t="s">
        <v>1258</v>
      </c>
      <c r="ET387" s="66">
        <v>1.42</v>
      </c>
      <c r="EV387" s="55">
        <v>380</v>
      </c>
      <c r="EW387" s="55" t="s">
        <v>1313</v>
      </c>
      <c r="EX387" s="55" t="s">
        <v>1470</v>
      </c>
      <c r="EY387" s="55">
        <v>1</v>
      </c>
      <c r="EZ387" s="55">
        <v>1995</v>
      </c>
      <c r="FA387" s="55">
        <v>2999</v>
      </c>
      <c r="FB387" s="55" t="s">
        <v>1361</v>
      </c>
      <c r="FC387" s="55" t="s">
        <v>1249</v>
      </c>
      <c r="FD387" s="55">
        <v>3.5</v>
      </c>
      <c r="FF387" s="55">
        <v>380</v>
      </c>
      <c r="FG387" s="55" t="s">
        <v>42</v>
      </c>
      <c r="FH387" s="55" t="s">
        <v>1470</v>
      </c>
      <c r="FI387" s="55">
        <v>1</v>
      </c>
      <c r="FJ387" s="55">
        <v>1000</v>
      </c>
      <c r="FK387" s="55" t="s">
        <v>1249</v>
      </c>
      <c r="FL387" s="55">
        <v>0.6</v>
      </c>
      <c r="IW387" s="55">
        <v>380</v>
      </c>
      <c r="IX387" s="13" t="s">
        <v>1250</v>
      </c>
      <c r="IY387" s="13" t="s">
        <v>2016</v>
      </c>
      <c r="IZ387" s="13" t="s">
        <v>1487</v>
      </c>
      <c r="JA387" s="13">
        <v>500</v>
      </c>
      <c r="JW387" s="12">
        <v>380</v>
      </c>
      <c r="JX387" s="12" t="s">
        <v>1022</v>
      </c>
      <c r="JY387" s="12" t="s">
        <v>1629</v>
      </c>
    </row>
    <row r="388" ht="14.25" customHeight="1" outlineLevel="1" spans="7:285">
      <c r="G388" s="55">
        <v>381</v>
      </c>
      <c r="H388" s="55" t="s">
        <v>1359</v>
      </c>
      <c r="I388" s="55" t="s">
        <v>1644</v>
      </c>
      <c r="J388" s="55" t="s">
        <v>2723</v>
      </c>
      <c r="K388" s="55" t="s">
        <v>1249</v>
      </c>
      <c r="L388" s="65">
        <v>0.3675</v>
      </c>
      <c r="AD388" s="12">
        <v>381</v>
      </c>
      <c r="AE388" s="12" t="s">
        <v>1261</v>
      </c>
      <c r="AF388" s="12" t="s">
        <v>2129</v>
      </c>
      <c r="AG388" s="12" t="s">
        <v>1966</v>
      </c>
      <c r="AH388" s="12" t="s">
        <v>1967</v>
      </c>
      <c r="AX388" s="55">
        <v>381</v>
      </c>
      <c r="AY388" s="55" t="s">
        <v>1246</v>
      </c>
      <c r="AZ388" s="55" t="s">
        <v>1251</v>
      </c>
      <c r="BA388" s="55">
        <v>25</v>
      </c>
      <c r="BB388" s="55">
        <v>25</v>
      </c>
      <c r="BC388" s="55" t="s">
        <v>1249</v>
      </c>
      <c r="BD388" s="55">
        <v>1</v>
      </c>
      <c r="DN388" s="55">
        <v>381</v>
      </c>
      <c r="DO388" s="55" t="s">
        <v>1313</v>
      </c>
      <c r="DP388" s="55" t="s">
        <v>1259</v>
      </c>
      <c r="DQ388" s="55" t="s">
        <v>1260</v>
      </c>
      <c r="DR388" s="55" t="s">
        <v>1261</v>
      </c>
      <c r="DS388" s="55">
        <v>33109</v>
      </c>
      <c r="DT388" s="55">
        <v>10000</v>
      </c>
      <c r="DU388" s="55" t="s">
        <v>1249</v>
      </c>
      <c r="DV388" s="55">
        <v>1</v>
      </c>
      <c r="EM388" s="55">
        <v>381</v>
      </c>
      <c r="EN388" s="66" t="s">
        <v>2077</v>
      </c>
      <c r="EO388" s="66" t="s">
        <v>1251</v>
      </c>
      <c r="EP388" s="66" t="s">
        <v>2116</v>
      </c>
      <c r="EQ388" s="66">
        <v>-1</v>
      </c>
      <c r="ER388" s="66">
        <v>-1</v>
      </c>
      <c r="ES388" s="66" t="s">
        <v>1258</v>
      </c>
      <c r="ET388" s="66">
        <v>1.42</v>
      </c>
      <c r="EV388" s="55">
        <v>381</v>
      </c>
      <c r="EW388" s="55" t="s">
        <v>1313</v>
      </c>
      <c r="EX388" s="55" t="s">
        <v>1470</v>
      </c>
      <c r="EY388" s="55">
        <v>10</v>
      </c>
      <c r="EZ388" s="55">
        <v>0</v>
      </c>
      <c r="FA388" s="55">
        <v>1994</v>
      </c>
      <c r="FB388" s="55" t="s">
        <v>1361</v>
      </c>
      <c r="FC388" s="55" t="s">
        <v>1249</v>
      </c>
      <c r="FD388" s="55">
        <v>4.15</v>
      </c>
      <c r="FF388" s="55">
        <v>381</v>
      </c>
      <c r="FG388" s="55" t="s">
        <v>42</v>
      </c>
      <c r="FH388" s="55" t="s">
        <v>1470</v>
      </c>
      <c r="FI388" s="55">
        <v>1</v>
      </c>
      <c r="FJ388" s="55">
        <v>2500</v>
      </c>
      <c r="FK388" s="55" t="s">
        <v>1249</v>
      </c>
      <c r="FL388" s="55">
        <v>0.55</v>
      </c>
      <c r="IW388" s="55">
        <v>381</v>
      </c>
      <c r="IX388" s="13" t="s">
        <v>1250</v>
      </c>
      <c r="IY388" s="13" t="s">
        <v>2016</v>
      </c>
      <c r="IZ388" s="13" t="s">
        <v>1529</v>
      </c>
      <c r="JA388" s="13">
        <v>500</v>
      </c>
      <c r="JW388" s="12">
        <v>381</v>
      </c>
      <c r="JX388" s="12" t="s">
        <v>1022</v>
      </c>
      <c r="JY388" s="12" t="s">
        <v>2800</v>
      </c>
    </row>
    <row r="389" ht="14.25" customHeight="1" outlineLevel="1" spans="7:285">
      <c r="G389" s="55">
        <v>382</v>
      </c>
      <c r="H389" s="55" t="s">
        <v>1359</v>
      </c>
      <c r="I389" s="55" t="s">
        <v>1268</v>
      </c>
      <c r="J389" s="55" t="s">
        <v>2736</v>
      </c>
      <c r="K389" s="55" t="s">
        <v>1249</v>
      </c>
      <c r="L389" s="65">
        <v>0.441</v>
      </c>
      <c r="AD389" s="12">
        <v>382</v>
      </c>
      <c r="AE389" s="12" t="s">
        <v>3265</v>
      </c>
      <c r="AF389" s="12" t="s">
        <v>1222</v>
      </c>
      <c r="AG389" s="12" t="s">
        <v>2074</v>
      </c>
      <c r="AH389" s="12" t="s">
        <v>2075</v>
      </c>
      <c r="AX389" s="55">
        <v>382</v>
      </c>
      <c r="AY389" s="55" t="s">
        <v>1246</v>
      </c>
      <c r="AZ389" s="55" t="s">
        <v>1251</v>
      </c>
      <c r="BA389" s="55">
        <v>26</v>
      </c>
      <c r="BB389" s="55">
        <v>26</v>
      </c>
      <c r="BC389" s="55" t="s">
        <v>1249</v>
      </c>
      <c r="BD389" s="55">
        <v>1.05</v>
      </c>
      <c r="DN389" s="55">
        <v>382</v>
      </c>
      <c r="DO389" s="55" t="s">
        <v>1313</v>
      </c>
      <c r="DP389" s="55" t="s">
        <v>1259</v>
      </c>
      <c r="DQ389" s="55" t="s">
        <v>1260</v>
      </c>
      <c r="DR389" s="55" t="s">
        <v>1261</v>
      </c>
      <c r="DS389" s="55">
        <v>33110</v>
      </c>
      <c r="DT389" s="55">
        <v>10000</v>
      </c>
      <c r="DU389" s="55" t="s">
        <v>1249</v>
      </c>
      <c r="DV389" s="55">
        <v>1</v>
      </c>
      <c r="EM389" s="55">
        <v>382</v>
      </c>
      <c r="EN389" s="66" t="s">
        <v>2077</v>
      </c>
      <c r="EO389" s="66" t="s">
        <v>1251</v>
      </c>
      <c r="EP389" s="66" t="s">
        <v>2140</v>
      </c>
      <c r="EQ389" s="66">
        <v>-1</v>
      </c>
      <c r="ER389" s="66">
        <v>-1</v>
      </c>
      <c r="ES389" s="66" t="s">
        <v>1258</v>
      </c>
      <c r="ET389" s="66">
        <v>1.41</v>
      </c>
      <c r="EV389" s="55">
        <v>382</v>
      </c>
      <c r="EW389" s="55" t="s">
        <v>1313</v>
      </c>
      <c r="EX389" s="55" t="s">
        <v>1470</v>
      </c>
      <c r="EY389" s="55">
        <v>10</v>
      </c>
      <c r="EZ389" s="55">
        <v>1995</v>
      </c>
      <c r="FA389" s="55">
        <v>2999</v>
      </c>
      <c r="FB389" s="55" t="s">
        <v>1361</v>
      </c>
      <c r="FC389" s="55" t="s">
        <v>1249</v>
      </c>
      <c r="FD389" s="55">
        <v>4.15</v>
      </c>
      <c r="FF389" s="55">
        <v>382</v>
      </c>
      <c r="FG389" s="55" t="s">
        <v>42</v>
      </c>
      <c r="FH389" s="55" t="s">
        <v>1470</v>
      </c>
      <c r="FI389" s="55">
        <v>1</v>
      </c>
      <c r="FJ389" s="55">
        <v>5000</v>
      </c>
      <c r="FK389" s="55" t="s">
        <v>1249</v>
      </c>
      <c r="FL389" s="55">
        <v>0.5</v>
      </c>
      <c r="IW389" s="55">
        <v>382</v>
      </c>
      <c r="IX389" s="13" t="s">
        <v>1250</v>
      </c>
      <c r="IY389" s="13" t="s">
        <v>2016</v>
      </c>
      <c r="IZ389" s="13" t="s">
        <v>1567</v>
      </c>
      <c r="JA389" s="13">
        <v>500</v>
      </c>
      <c r="JW389" s="12">
        <v>382</v>
      </c>
      <c r="JX389" s="12" t="s">
        <v>1022</v>
      </c>
      <c r="JY389" s="12" t="s">
        <v>2119</v>
      </c>
    </row>
    <row r="390" ht="14.25" customHeight="1" outlineLevel="1" spans="7:285">
      <c r="G390" s="55">
        <v>383</v>
      </c>
      <c r="H390" s="55" t="s">
        <v>1359</v>
      </c>
      <c r="I390" s="55" t="s">
        <v>1268</v>
      </c>
      <c r="J390" s="55" t="s">
        <v>2745</v>
      </c>
      <c r="K390" s="55" t="s">
        <v>1249</v>
      </c>
      <c r="L390" s="55">
        <v>0.42</v>
      </c>
      <c r="AD390" s="12">
        <v>383</v>
      </c>
      <c r="AE390" s="12" t="s">
        <v>3266</v>
      </c>
      <c r="AF390" s="12" t="s">
        <v>1222</v>
      </c>
      <c r="AG390" s="12" t="s">
        <v>2074</v>
      </c>
      <c r="AH390" s="12" t="s">
        <v>2075</v>
      </c>
      <c r="AX390" s="55">
        <v>383</v>
      </c>
      <c r="AY390" s="55" t="s">
        <v>1246</v>
      </c>
      <c r="AZ390" s="55" t="s">
        <v>1251</v>
      </c>
      <c r="BA390" s="55">
        <v>27</v>
      </c>
      <c r="BB390" s="55">
        <v>27</v>
      </c>
      <c r="BC390" s="55" t="s">
        <v>1249</v>
      </c>
      <c r="BD390" s="55">
        <v>1.05</v>
      </c>
      <c r="DN390" s="55">
        <v>383</v>
      </c>
      <c r="DO390" s="55" t="s">
        <v>1313</v>
      </c>
      <c r="DP390" s="55" t="s">
        <v>1259</v>
      </c>
      <c r="DQ390" s="55" t="s">
        <v>1260</v>
      </c>
      <c r="DR390" s="55" t="s">
        <v>1261</v>
      </c>
      <c r="DS390" s="55">
        <v>33111</v>
      </c>
      <c r="DT390" s="55">
        <v>10000</v>
      </c>
      <c r="DU390" s="55" t="s">
        <v>1249</v>
      </c>
      <c r="DV390" s="55">
        <v>1</v>
      </c>
      <c r="EM390" s="55">
        <v>383</v>
      </c>
      <c r="EN390" s="66" t="s">
        <v>2077</v>
      </c>
      <c r="EO390" s="66" t="s">
        <v>1251</v>
      </c>
      <c r="EP390" s="66" t="s">
        <v>2161</v>
      </c>
      <c r="EQ390" s="66">
        <v>-1</v>
      </c>
      <c r="ER390" s="66">
        <v>-1</v>
      </c>
      <c r="ES390" s="66" t="s">
        <v>1258</v>
      </c>
      <c r="ET390" s="66">
        <v>1.42</v>
      </c>
      <c r="EV390" s="55">
        <v>383</v>
      </c>
      <c r="EW390" s="55" t="s">
        <v>1313</v>
      </c>
      <c r="EX390" s="55" t="s">
        <v>1470</v>
      </c>
      <c r="EY390" s="55">
        <v>11</v>
      </c>
      <c r="EZ390" s="55">
        <v>0</v>
      </c>
      <c r="FA390" s="55">
        <v>1994</v>
      </c>
      <c r="FB390" s="55" t="s">
        <v>1361</v>
      </c>
      <c r="FC390" s="55" t="s">
        <v>1249</v>
      </c>
      <c r="FD390" s="55">
        <v>4.15</v>
      </c>
      <c r="FF390" s="55">
        <v>383</v>
      </c>
      <c r="FG390" s="55" t="s">
        <v>42</v>
      </c>
      <c r="FH390" s="55" t="s">
        <v>1470</v>
      </c>
      <c r="FI390" s="55">
        <v>1</v>
      </c>
      <c r="FJ390" s="55">
        <v>10000</v>
      </c>
      <c r="FK390" s="55" t="s">
        <v>1249</v>
      </c>
      <c r="FL390" s="55">
        <v>0.4</v>
      </c>
      <c r="IW390" s="55">
        <v>383</v>
      </c>
      <c r="IX390" s="13" t="s">
        <v>1250</v>
      </c>
      <c r="IY390" s="13" t="s">
        <v>2016</v>
      </c>
      <c r="IZ390" s="13" t="s">
        <v>1870</v>
      </c>
      <c r="JA390" s="13">
        <v>500</v>
      </c>
      <c r="JW390" s="12">
        <v>383</v>
      </c>
      <c r="JX390" s="12" t="s">
        <v>1022</v>
      </c>
      <c r="JY390" s="12" t="s">
        <v>2084</v>
      </c>
    </row>
    <row r="391" ht="14.25" customHeight="1" outlineLevel="1" spans="7:285">
      <c r="G391" s="55">
        <v>384</v>
      </c>
      <c r="H391" s="55" t="s">
        <v>1359</v>
      </c>
      <c r="I391" s="55" t="s">
        <v>1885</v>
      </c>
      <c r="J391" s="55" t="s">
        <v>2754</v>
      </c>
      <c r="K391" s="55" t="s">
        <v>1249</v>
      </c>
      <c r="L391" s="65">
        <v>0.399</v>
      </c>
      <c r="AD391" s="12">
        <v>384</v>
      </c>
      <c r="AE391" s="12" t="s">
        <v>3267</v>
      </c>
      <c r="AF391" s="12" t="s">
        <v>1383</v>
      </c>
      <c r="AG391" s="12" t="s">
        <v>2074</v>
      </c>
      <c r="AH391" s="12" t="s">
        <v>2115</v>
      </c>
      <c r="AX391" s="55">
        <v>384</v>
      </c>
      <c r="AY391" s="55" t="s">
        <v>1246</v>
      </c>
      <c r="AZ391" s="55" t="s">
        <v>1251</v>
      </c>
      <c r="BA391" s="55">
        <v>28</v>
      </c>
      <c r="BB391" s="55">
        <v>28</v>
      </c>
      <c r="BC391" s="55" t="s">
        <v>1249</v>
      </c>
      <c r="BD391" s="55">
        <v>1.05</v>
      </c>
      <c r="DN391" s="55">
        <v>384</v>
      </c>
      <c r="DO391" s="55" t="s">
        <v>1313</v>
      </c>
      <c r="DP391" s="55" t="s">
        <v>1259</v>
      </c>
      <c r="DQ391" s="55" t="s">
        <v>1260</v>
      </c>
      <c r="DR391" s="55" t="s">
        <v>1261</v>
      </c>
      <c r="DS391" s="55">
        <v>33112</v>
      </c>
      <c r="DT391" s="55">
        <v>10000</v>
      </c>
      <c r="DU391" s="55" t="s">
        <v>1249</v>
      </c>
      <c r="DV391" s="55">
        <v>1</v>
      </c>
      <c r="EM391" s="55">
        <v>384</v>
      </c>
      <c r="EN391" s="66" t="s">
        <v>2077</v>
      </c>
      <c r="EO391" s="66" t="s">
        <v>1515</v>
      </c>
      <c r="EP391" s="66" t="s">
        <v>161</v>
      </c>
      <c r="EQ391" s="66">
        <v>-1</v>
      </c>
      <c r="ER391" s="66">
        <v>-1</v>
      </c>
      <c r="ES391" s="66" t="s">
        <v>1258</v>
      </c>
      <c r="ET391" s="66">
        <v>0</v>
      </c>
      <c r="EV391" s="55">
        <v>384</v>
      </c>
      <c r="EW391" s="55" t="s">
        <v>1313</v>
      </c>
      <c r="EX391" s="55" t="s">
        <v>1470</v>
      </c>
      <c r="EY391" s="55">
        <v>11</v>
      </c>
      <c r="EZ391" s="55">
        <v>1995</v>
      </c>
      <c r="FA391" s="55">
        <v>2999</v>
      </c>
      <c r="FB391" s="55" t="s">
        <v>1361</v>
      </c>
      <c r="FC391" s="55" t="s">
        <v>1249</v>
      </c>
      <c r="FD391" s="55">
        <v>4.15</v>
      </c>
      <c r="FF391" s="55">
        <v>384</v>
      </c>
      <c r="FG391" s="55" t="s">
        <v>42</v>
      </c>
      <c r="FH391" s="55" t="s">
        <v>1470</v>
      </c>
      <c r="FI391" s="55">
        <v>1</v>
      </c>
      <c r="FJ391" s="55">
        <v>25000</v>
      </c>
      <c r="FK391" s="55" t="s">
        <v>1249</v>
      </c>
      <c r="FL391" s="55">
        <v>0.35</v>
      </c>
      <c r="IW391" s="55">
        <v>384</v>
      </c>
      <c r="IX391" s="13" t="s">
        <v>1250</v>
      </c>
      <c r="IY391" s="13" t="s">
        <v>2016</v>
      </c>
      <c r="IZ391" s="13" t="s">
        <v>1893</v>
      </c>
      <c r="JA391" s="13">
        <v>500</v>
      </c>
      <c r="JW391" s="12">
        <v>384</v>
      </c>
      <c r="JX391" s="12" t="s">
        <v>1022</v>
      </c>
      <c r="JY391" s="12" t="s">
        <v>2148</v>
      </c>
    </row>
    <row r="392" ht="14.25" customHeight="1" outlineLevel="1" spans="7:285">
      <c r="G392" s="55">
        <v>385</v>
      </c>
      <c r="H392" s="55" t="s">
        <v>1359</v>
      </c>
      <c r="I392" s="55" t="s">
        <v>1938</v>
      </c>
      <c r="J392" s="55" t="s">
        <v>2761</v>
      </c>
      <c r="K392" s="55" t="s">
        <v>1249</v>
      </c>
      <c r="L392" s="65">
        <v>0.462</v>
      </c>
      <c r="AD392" s="12">
        <v>385</v>
      </c>
      <c r="AE392" s="12" t="s">
        <v>3268</v>
      </c>
      <c r="AF392" s="12" t="s">
        <v>1383</v>
      </c>
      <c r="AG392" s="12" t="s">
        <v>2074</v>
      </c>
      <c r="AH392" s="12" t="s">
        <v>2115</v>
      </c>
      <c r="AX392" s="55">
        <v>385</v>
      </c>
      <c r="AY392" s="55" t="s">
        <v>1246</v>
      </c>
      <c r="AZ392" s="55" t="s">
        <v>1251</v>
      </c>
      <c r="BA392" s="55">
        <v>29</v>
      </c>
      <c r="BB392" s="55">
        <v>29</v>
      </c>
      <c r="BC392" s="55" t="s">
        <v>1249</v>
      </c>
      <c r="BD392" s="55">
        <v>1.05</v>
      </c>
      <c r="DN392" s="55">
        <v>385</v>
      </c>
      <c r="DO392" s="55" t="s">
        <v>1313</v>
      </c>
      <c r="DP392" s="55" t="s">
        <v>1259</v>
      </c>
      <c r="DQ392" s="55" t="s">
        <v>1260</v>
      </c>
      <c r="DR392" s="55" t="s">
        <v>1261</v>
      </c>
      <c r="DS392" s="55">
        <v>33114</v>
      </c>
      <c r="DT392" s="55">
        <v>10000</v>
      </c>
      <c r="DU392" s="55" t="s">
        <v>1249</v>
      </c>
      <c r="DV392" s="55">
        <v>1</v>
      </c>
      <c r="EM392" s="55">
        <v>385</v>
      </c>
      <c r="EN392" s="66" t="s">
        <v>2077</v>
      </c>
      <c r="EO392" s="66" t="s">
        <v>1729</v>
      </c>
      <c r="EP392" s="66" t="s">
        <v>161</v>
      </c>
      <c r="EQ392" s="66">
        <v>-1</v>
      </c>
      <c r="ER392" s="66">
        <v>-1</v>
      </c>
      <c r="ES392" s="66" t="s">
        <v>1258</v>
      </c>
      <c r="ET392" s="66">
        <v>0</v>
      </c>
      <c r="EV392" s="55">
        <v>385</v>
      </c>
      <c r="EW392" s="55" t="s">
        <v>1313</v>
      </c>
      <c r="EX392" s="55" t="s">
        <v>1470</v>
      </c>
      <c r="EY392" s="55">
        <v>2</v>
      </c>
      <c r="EZ392" s="55">
        <v>0</v>
      </c>
      <c r="FA392" s="55">
        <v>1994</v>
      </c>
      <c r="FB392" s="55" t="s">
        <v>1361</v>
      </c>
      <c r="FC392" s="55" t="s">
        <v>1249</v>
      </c>
      <c r="FD392" s="55">
        <v>3.15</v>
      </c>
      <c r="FF392" s="55">
        <v>385</v>
      </c>
      <c r="FG392" s="55" t="s">
        <v>42</v>
      </c>
      <c r="FH392" s="55" t="s">
        <v>1470</v>
      </c>
      <c r="FI392" s="55">
        <v>1</v>
      </c>
      <c r="FJ392" s="55">
        <v>50000</v>
      </c>
      <c r="FK392" s="55" t="s">
        <v>1249</v>
      </c>
      <c r="FL392" s="55">
        <v>0.35</v>
      </c>
      <c r="IW392" s="55">
        <v>385</v>
      </c>
      <c r="IX392" s="13" t="s">
        <v>1250</v>
      </c>
      <c r="IY392" s="13" t="s">
        <v>2016</v>
      </c>
      <c r="IZ392" s="13" t="s">
        <v>1917</v>
      </c>
      <c r="JA392" s="13">
        <v>500</v>
      </c>
      <c r="JW392" s="12">
        <v>385</v>
      </c>
      <c r="JX392" s="12" t="s">
        <v>1022</v>
      </c>
      <c r="JY392" s="12" t="s">
        <v>2833</v>
      </c>
    </row>
    <row r="393" ht="14.25" customHeight="1" outlineLevel="1" spans="7:285">
      <c r="G393" s="55">
        <v>386</v>
      </c>
      <c r="H393" s="55" t="s">
        <v>1359</v>
      </c>
      <c r="I393" s="55" t="s">
        <v>1938</v>
      </c>
      <c r="J393" s="55" t="s">
        <v>2771</v>
      </c>
      <c r="K393" s="55" t="s">
        <v>1249</v>
      </c>
      <c r="L393" s="55">
        <v>0.44</v>
      </c>
      <c r="AD393" s="12">
        <v>386</v>
      </c>
      <c r="AE393" s="12" t="s">
        <v>3269</v>
      </c>
      <c r="AF393" s="12" t="s">
        <v>1383</v>
      </c>
      <c r="AG393" s="12" t="s">
        <v>2074</v>
      </c>
      <c r="AH393" s="12" t="s">
        <v>2115</v>
      </c>
      <c r="AX393" s="55">
        <v>386</v>
      </c>
      <c r="AY393" s="55" t="s">
        <v>1246</v>
      </c>
      <c r="AZ393" s="55" t="s">
        <v>1251</v>
      </c>
      <c r="BA393" s="55">
        <v>30</v>
      </c>
      <c r="BB393" s="55">
        <v>30</v>
      </c>
      <c r="BC393" s="55" t="s">
        <v>1249</v>
      </c>
      <c r="BD393" s="55">
        <v>1.05</v>
      </c>
      <c r="DN393" s="55">
        <v>386</v>
      </c>
      <c r="DO393" s="55" t="s">
        <v>1313</v>
      </c>
      <c r="DP393" s="55" t="s">
        <v>1259</v>
      </c>
      <c r="DQ393" s="55" t="s">
        <v>1260</v>
      </c>
      <c r="DR393" s="55" t="s">
        <v>1261</v>
      </c>
      <c r="DS393" s="55">
        <v>33116</v>
      </c>
      <c r="DT393" s="55">
        <v>10000</v>
      </c>
      <c r="DU393" s="55" t="s">
        <v>1249</v>
      </c>
      <c r="DV393" s="55">
        <v>1</v>
      </c>
      <c r="EM393" s="55">
        <v>386</v>
      </c>
      <c r="EN393" s="66" t="s">
        <v>2077</v>
      </c>
      <c r="EO393" s="66" t="s">
        <v>1410</v>
      </c>
      <c r="EP393" s="66" t="s">
        <v>161</v>
      </c>
      <c r="EQ393" s="66">
        <v>-1</v>
      </c>
      <c r="ER393" s="66">
        <v>-1</v>
      </c>
      <c r="ES393" s="66" t="s">
        <v>1258</v>
      </c>
      <c r="ET393" s="66">
        <v>0</v>
      </c>
      <c r="EV393" s="55">
        <v>386</v>
      </c>
      <c r="EW393" s="55" t="s">
        <v>1313</v>
      </c>
      <c r="EX393" s="55" t="s">
        <v>1470</v>
      </c>
      <c r="EY393" s="55">
        <v>2</v>
      </c>
      <c r="EZ393" s="55">
        <v>1995</v>
      </c>
      <c r="FA393" s="55">
        <v>2999</v>
      </c>
      <c r="FB393" s="55" t="s">
        <v>1361</v>
      </c>
      <c r="FC393" s="55" t="s">
        <v>1249</v>
      </c>
      <c r="FD393" s="55">
        <v>3.15</v>
      </c>
      <c r="FF393" s="55">
        <v>386</v>
      </c>
      <c r="FG393" s="55" t="s">
        <v>42</v>
      </c>
      <c r="FH393" s="55" t="s">
        <v>1470</v>
      </c>
      <c r="FI393" s="55">
        <v>1</v>
      </c>
      <c r="FJ393" s="55">
        <v>80000</v>
      </c>
      <c r="FK393" s="55" t="s">
        <v>1249</v>
      </c>
      <c r="FL393" s="55">
        <v>0.35</v>
      </c>
      <c r="IW393" s="55">
        <v>386</v>
      </c>
      <c r="IX393" s="13" t="s">
        <v>1250</v>
      </c>
      <c r="IY393" s="13" t="s">
        <v>2016</v>
      </c>
      <c r="IZ393" s="13" t="s">
        <v>1943</v>
      </c>
      <c r="JA393" s="13">
        <v>500</v>
      </c>
      <c r="JW393" s="12">
        <v>386</v>
      </c>
      <c r="JX393" s="12" t="s">
        <v>1022</v>
      </c>
      <c r="JY393" s="12" t="s">
        <v>2007</v>
      </c>
    </row>
    <row r="394" ht="14.25" customHeight="1" outlineLevel="1" spans="7:285">
      <c r="G394" s="55">
        <v>387</v>
      </c>
      <c r="H394" s="55" t="s">
        <v>1359</v>
      </c>
      <c r="I394" s="55" t="s">
        <v>1738</v>
      </c>
      <c r="J394" s="55" t="s">
        <v>2781</v>
      </c>
      <c r="K394" s="55" t="s">
        <v>1249</v>
      </c>
      <c r="L394" s="55">
        <v>0.25</v>
      </c>
      <c r="AD394" s="12">
        <v>387</v>
      </c>
      <c r="AE394" s="12" t="s">
        <v>3270</v>
      </c>
      <c r="AF394" s="12" t="s">
        <v>1374</v>
      </c>
      <c r="AG394" s="12" t="s">
        <v>2074</v>
      </c>
      <c r="AH394" s="12" t="s">
        <v>2115</v>
      </c>
      <c r="AX394" s="55">
        <v>387</v>
      </c>
      <c r="AY394" s="55" t="s">
        <v>1246</v>
      </c>
      <c r="AZ394" s="55" t="s">
        <v>1251</v>
      </c>
      <c r="BA394" s="55">
        <v>31</v>
      </c>
      <c r="BB394" s="55">
        <v>31</v>
      </c>
      <c r="BC394" s="55" t="s">
        <v>1249</v>
      </c>
      <c r="BD394" s="55">
        <v>1.05</v>
      </c>
      <c r="DN394" s="55">
        <v>387</v>
      </c>
      <c r="DO394" s="55" t="s">
        <v>1313</v>
      </c>
      <c r="DP394" s="55" t="s">
        <v>1259</v>
      </c>
      <c r="DQ394" s="55" t="s">
        <v>1260</v>
      </c>
      <c r="DR394" s="55" t="s">
        <v>1261</v>
      </c>
      <c r="DS394" s="55">
        <v>33119</v>
      </c>
      <c r="DT394" s="55">
        <v>10000</v>
      </c>
      <c r="DU394" s="55" t="s">
        <v>1249</v>
      </c>
      <c r="DV394" s="55">
        <v>1</v>
      </c>
      <c r="EM394" s="55">
        <v>387</v>
      </c>
      <c r="EN394" s="66" t="s">
        <v>2077</v>
      </c>
      <c r="EO394" s="66" t="s">
        <v>1810</v>
      </c>
      <c r="EP394" s="66" t="s">
        <v>161</v>
      </c>
      <c r="EQ394" s="66">
        <v>-1</v>
      </c>
      <c r="ER394" s="66">
        <v>-1</v>
      </c>
      <c r="ES394" s="66" t="s">
        <v>1258</v>
      </c>
      <c r="ET394" s="66">
        <v>0</v>
      </c>
      <c r="EV394" s="55">
        <v>387</v>
      </c>
      <c r="EW394" s="55" t="s">
        <v>1313</v>
      </c>
      <c r="EX394" s="55" t="s">
        <v>1470</v>
      </c>
      <c r="EY394" s="55">
        <v>3</v>
      </c>
      <c r="EZ394" s="55">
        <v>0</v>
      </c>
      <c r="FA394" s="55">
        <v>1994</v>
      </c>
      <c r="FB394" s="55" t="s">
        <v>1361</v>
      </c>
      <c r="FC394" s="55" t="s">
        <v>1249</v>
      </c>
      <c r="FD394" s="55">
        <v>3.15</v>
      </c>
      <c r="FF394" s="55">
        <v>387</v>
      </c>
      <c r="FG394" s="55" t="s">
        <v>42</v>
      </c>
      <c r="FH394" s="55" t="s">
        <v>1470</v>
      </c>
      <c r="FI394" s="55">
        <v>1</v>
      </c>
      <c r="FJ394" s="55">
        <v>130000</v>
      </c>
      <c r="FK394" s="55" t="s">
        <v>1249</v>
      </c>
      <c r="FL394" s="55">
        <v>0.35</v>
      </c>
      <c r="IW394" s="55">
        <v>387</v>
      </c>
      <c r="IX394" s="13" t="s">
        <v>1250</v>
      </c>
      <c r="IY394" s="13" t="s">
        <v>2016</v>
      </c>
      <c r="IZ394" s="13" t="s">
        <v>1968</v>
      </c>
      <c r="JA394" s="13">
        <v>500</v>
      </c>
      <c r="JW394" s="12">
        <v>387</v>
      </c>
      <c r="JX394" s="12" t="s">
        <v>1022</v>
      </c>
      <c r="JY394" s="12" t="s">
        <v>2025</v>
      </c>
    </row>
    <row r="395" ht="14.25" customHeight="1" outlineLevel="1" spans="7:285">
      <c r="G395" s="55">
        <v>388</v>
      </c>
      <c r="H395" s="55" t="s">
        <v>1359</v>
      </c>
      <c r="I395" s="55" t="s">
        <v>1738</v>
      </c>
      <c r="J395" s="55" t="s">
        <v>2225</v>
      </c>
      <c r="K395" s="55" t="s">
        <v>1249</v>
      </c>
      <c r="L395" s="55">
        <v>0.25</v>
      </c>
      <c r="AD395" s="12">
        <v>388</v>
      </c>
      <c r="AE395" s="12" t="s">
        <v>3271</v>
      </c>
      <c r="AF395" s="12" t="s">
        <v>1905</v>
      </c>
      <c r="AG395" s="12" t="s">
        <v>2074</v>
      </c>
      <c r="AH395" s="12" t="s">
        <v>2204</v>
      </c>
      <c r="AX395" s="55">
        <v>388</v>
      </c>
      <c r="AY395" s="55" t="s">
        <v>1246</v>
      </c>
      <c r="AZ395" s="55" t="s">
        <v>1251</v>
      </c>
      <c r="BA395" s="55">
        <v>32</v>
      </c>
      <c r="BB395" s="55">
        <v>32</v>
      </c>
      <c r="BC395" s="55" t="s">
        <v>1249</v>
      </c>
      <c r="BD395" s="55">
        <v>1.05</v>
      </c>
      <c r="DN395" s="55">
        <v>388</v>
      </c>
      <c r="DO395" s="55" t="s">
        <v>1313</v>
      </c>
      <c r="DP395" s="55" t="s">
        <v>1259</v>
      </c>
      <c r="DQ395" s="55" t="s">
        <v>1260</v>
      </c>
      <c r="DR395" s="55" t="s">
        <v>1261</v>
      </c>
      <c r="DS395" s="55">
        <v>33121</v>
      </c>
      <c r="DT395" s="55">
        <v>10000</v>
      </c>
      <c r="DU395" s="55" t="s">
        <v>1249</v>
      </c>
      <c r="DV395" s="55">
        <v>1</v>
      </c>
      <c r="EM395" s="55">
        <v>388</v>
      </c>
      <c r="EN395" s="66" t="s">
        <v>2094</v>
      </c>
      <c r="EO395" s="66" t="s">
        <v>1251</v>
      </c>
      <c r="EP395" s="66">
        <v>1</v>
      </c>
      <c r="EQ395" s="66">
        <v>835</v>
      </c>
      <c r="ER395" s="66">
        <v>997</v>
      </c>
      <c r="ES395" s="66" t="s">
        <v>1258</v>
      </c>
      <c r="ET395" s="66">
        <v>0.75</v>
      </c>
      <c r="EV395" s="55">
        <v>388</v>
      </c>
      <c r="EW395" s="55" t="s">
        <v>1313</v>
      </c>
      <c r="EX395" s="55" t="s">
        <v>1470</v>
      </c>
      <c r="EY395" s="55">
        <v>3</v>
      </c>
      <c r="EZ395" s="55">
        <v>1995</v>
      </c>
      <c r="FA395" s="55">
        <v>2999</v>
      </c>
      <c r="FB395" s="55" t="s">
        <v>1361</v>
      </c>
      <c r="FC395" s="55" t="s">
        <v>1249</v>
      </c>
      <c r="FD395" s="55">
        <v>3.15</v>
      </c>
      <c r="FF395" s="55">
        <v>388</v>
      </c>
      <c r="FG395" s="55" t="s">
        <v>42</v>
      </c>
      <c r="FH395" s="55" t="s">
        <v>1470</v>
      </c>
      <c r="FI395" s="55">
        <v>1</v>
      </c>
      <c r="FJ395" s="55">
        <v>260000</v>
      </c>
      <c r="FK395" s="55" t="s">
        <v>1249</v>
      </c>
      <c r="FL395" s="55">
        <v>0.35</v>
      </c>
      <c r="IW395" s="55">
        <v>388</v>
      </c>
      <c r="IX395" s="13" t="s">
        <v>1250</v>
      </c>
      <c r="IY395" s="13" t="s">
        <v>2016</v>
      </c>
      <c r="IZ395" s="13" t="s">
        <v>1993</v>
      </c>
      <c r="JA395" s="13">
        <v>500</v>
      </c>
      <c r="JW395" s="12">
        <v>388</v>
      </c>
      <c r="JX395" s="12" t="s">
        <v>1022</v>
      </c>
      <c r="JY395" s="12" t="s">
        <v>2165</v>
      </c>
    </row>
    <row r="396" ht="14.25" customHeight="1" outlineLevel="1" spans="7:285">
      <c r="G396" s="55">
        <v>389</v>
      </c>
      <c r="H396" s="55" t="s">
        <v>1359</v>
      </c>
      <c r="I396" s="55" t="s">
        <v>1738</v>
      </c>
      <c r="J396" s="55" t="s">
        <v>2746</v>
      </c>
      <c r="K396" s="55" t="s">
        <v>1249</v>
      </c>
      <c r="L396" s="55">
        <v>0.25</v>
      </c>
      <c r="AD396" s="12">
        <v>389</v>
      </c>
      <c r="AE396" s="12" t="s">
        <v>3272</v>
      </c>
      <c r="AF396" s="12" t="s">
        <v>1905</v>
      </c>
      <c r="AG396" s="12" t="s">
        <v>2074</v>
      </c>
      <c r="AH396" s="12" t="s">
        <v>2204</v>
      </c>
      <c r="AX396" s="55">
        <v>389</v>
      </c>
      <c r="AY396" s="55" t="s">
        <v>1246</v>
      </c>
      <c r="AZ396" s="55" t="s">
        <v>1251</v>
      </c>
      <c r="BA396" s="55">
        <v>33</v>
      </c>
      <c r="BB396" s="55">
        <v>33</v>
      </c>
      <c r="BC396" s="55" t="s">
        <v>1249</v>
      </c>
      <c r="BD396" s="55">
        <v>1.05</v>
      </c>
      <c r="DN396" s="55">
        <v>389</v>
      </c>
      <c r="DO396" s="55" t="s">
        <v>1313</v>
      </c>
      <c r="DP396" s="55" t="s">
        <v>1259</v>
      </c>
      <c r="DQ396" s="55" t="s">
        <v>1260</v>
      </c>
      <c r="DR396" s="55" t="s">
        <v>1261</v>
      </c>
      <c r="DS396" s="55">
        <v>33122</v>
      </c>
      <c r="DT396" s="55">
        <v>10000</v>
      </c>
      <c r="DU396" s="55" t="s">
        <v>1249</v>
      </c>
      <c r="DV396" s="55">
        <v>1</v>
      </c>
      <c r="EM396" s="55">
        <v>389</v>
      </c>
      <c r="EN396" s="66" t="s">
        <v>2094</v>
      </c>
      <c r="EO396" s="66" t="s">
        <v>1251</v>
      </c>
      <c r="EP396" s="66">
        <v>1</v>
      </c>
      <c r="EQ396" s="66">
        <v>799</v>
      </c>
      <c r="ER396" s="66">
        <v>834</v>
      </c>
      <c r="ES396" s="66" t="s">
        <v>1258</v>
      </c>
      <c r="ET396" s="66">
        <v>0.8</v>
      </c>
      <c r="EV396" s="55">
        <v>389</v>
      </c>
      <c r="EW396" s="55" t="s">
        <v>1313</v>
      </c>
      <c r="EX396" s="55" t="s">
        <v>1470</v>
      </c>
      <c r="EY396" s="55">
        <v>4</v>
      </c>
      <c r="EZ396" s="55">
        <v>0</v>
      </c>
      <c r="FA396" s="55">
        <v>1994</v>
      </c>
      <c r="FB396" s="55" t="s">
        <v>1361</v>
      </c>
      <c r="FC396" s="55" t="s">
        <v>1249</v>
      </c>
      <c r="FD396" s="55">
        <v>3.25</v>
      </c>
      <c r="FF396" s="55">
        <v>389</v>
      </c>
      <c r="FG396" s="55" t="s">
        <v>42</v>
      </c>
      <c r="FH396" s="55" t="s">
        <v>1470</v>
      </c>
      <c r="FI396" s="55">
        <v>1</v>
      </c>
      <c r="FJ396" s="55">
        <v>400000</v>
      </c>
      <c r="FK396" s="55" t="s">
        <v>1249</v>
      </c>
      <c r="FL396" s="55">
        <v>0.35</v>
      </c>
      <c r="IW396" s="55">
        <v>389</v>
      </c>
      <c r="IX396" s="13" t="s">
        <v>1250</v>
      </c>
      <c r="IY396" s="13" t="s">
        <v>2016</v>
      </c>
      <c r="IZ396" s="13" t="s">
        <v>2014</v>
      </c>
      <c r="JA396" s="13">
        <v>500</v>
      </c>
      <c r="JW396" s="12">
        <v>389</v>
      </c>
      <c r="JX396" s="12" t="s">
        <v>1022</v>
      </c>
      <c r="JY396" s="12" t="s">
        <v>1277</v>
      </c>
    </row>
    <row r="397" ht="14.25" customHeight="1" outlineLevel="1" spans="7:285">
      <c r="G397" s="55">
        <v>390</v>
      </c>
      <c r="H397" s="55" t="s">
        <v>1359</v>
      </c>
      <c r="I397" s="55" t="s">
        <v>1738</v>
      </c>
      <c r="J397" s="55" t="s">
        <v>2807</v>
      </c>
      <c r="K397" s="55" t="s">
        <v>1249</v>
      </c>
      <c r="L397" s="55">
        <v>0.25</v>
      </c>
      <c r="AD397" s="12">
        <v>390</v>
      </c>
      <c r="AE397" s="12" t="s">
        <v>1261</v>
      </c>
      <c r="AF397" s="12" t="s">
        <v>1905</v>
      </c>
      <c r="AG397" s="12" t="s">
        <v>2074</v>
      </c>
      <c r="AH397" s="12" t="s">
        <v>2238</v>
      </c>
      <c r="AX397" s="55">
        <v>390</v>
      </c>
      <c r="AY397" s="55" t="s">
        <v>1246</v>
      </c>
      <c r="AZ397" s="55" t="s">
        <v>1251</v>
      </c>
      <c r="BA397" s="55">
        <v>34</v>
      </c>
      <c r="BB397" s="55">
        <v>34</v>
      </c>
      <c r="BC397" s="55" t="s">
        <v>1249</v>
      </c>
      <c r="BD397" s="55">
        <v>1.05</v>
      </c>
      <c r="DN397" s="55">
        <v>390</v>
      </c>
      <c r="DO397" s="55" t="s">
        <v>1313</v>
      </c>
      <c r="DP397" s="55" t="s">
        <v>1259</v>
      </c>
      <c r="DQ397" s="55" t="s">
        <v>1260</v>
      </c>
      <c r="DR397" s="55" t="s">
        <v>1261</v>
      </c>
      <c r="DS397" s="55">
        <v>33128</v>
      </c>
      <c r="DT397" s="55">
        <v>10000</v>
      </c>
      <c r="DU397" s="55" t="s">
        <v>1249</v>
      </c>
      <c r="DV397" s="55">
        <v>1</v>
      </c>
      <c r="EM397" s="55">
        <v>390</v>
      </c>
      <c r="EN397" s="66" t="s">
        <v>2094</v>
      </c>
      <c r="EO397" s="66" t="s">
        <v>1251</v>
      </c>
      <c r="EP397" s="66">
        <v>1</v>
      </c>
      <c r="EQ397" s="66">
        <v>769</v>
      </c>
      <c r="ER397" s="66">
        <v>798</v>
      </c>
      <c r="ES397" s="66" t="s">
        <v>1258</v>
      </c>
      <c r="ET397" s="66">
        <v>0.85</v>
      </c>
      <c r="EV397" s="55">
        <v>390</v>
      </c>
      <c r="EW397" s="55" t="s">
        <v>1313</v>
      </c>
      <c r="EX397" s="55" t="s">
        <v>1470</v>
      </c>
      <c r="EY397" s="55">
        <v>4</v>
      </c>
      <c r="EZ397" s="55">
        <v>1995</v>
      </c>
      <c r="FA397" s="55">
        <v>2999</v>
      </c>
      <c r="FB397" s="55" t="s">
        <v>1361</v>
      </c>
      <c r="FC397" s="55" t="s">
        <v>1249</v>
      </c>
      <c r="FD397" s="55">
        <v>3.25</v>
      </c>
      <c r="FF397" s="55">
        <v>390</v>
      </c>
      <c r="FG397" s="55" t="s">
        <v>42</v>
      </c>
      <c r="FH397" s="55" t="s">
        <v>1470</v>
      </c>
      <c r="FI397" s="55">
        <v>1</v>
      </c>
      <c r="FJ397" s="55">
        <v>530000</v>
      </c>
      <c r="FK397" s="55" t="s">
        <v>1249</v>
      </c>
      <c r="FL397" s="55">
        <v>0.35</v>
      </c>
      <c r="IW397" s="55">
        <v>390</v>
      </c>
      <c r="IX397" s="13" t="s">
        <v>1250</v>
      </c>
      <c r="IY397" s="13" t="s">
        <v>2016</v>
      </c>
      <c r="IZ397" s="13" t="s">
        <v>2842</v>
      </c>
      <c r="JA397" s="13">
        <v>500</v>
      </c>
      <c r="JW397" s="12">
        <v>390</v>
      </c>
      <c r="JX397" s="12" t="s">
        <v>1022</v>
      </c>
      <c r="JY397" s="12" t="s">
        <v>2872</v>
      </c>
    </row>
    <row r="398" ht="14.25" customHeight="1" outlineLevel="1" spans="7:285">
      <c r="G398" s="55">
        <v>391</v>
      </c>
      <c r="H398" s="55" t="s">
        <v>1359</v>
      </c>
      <c r="I398" s="55" t="s">
        <v>1738</v>
      </c>
      <c r="J398" s="55" t="s">
        <v>2816</v>
      </c>
      <c r="K398" s="55" t="s">
        <v>1249</v>
      </c>
      <c r="L398" s="65">
        <v>0.525</v>
      </c>
      <c r="AD398" s="12">
        <v>391</v>
      </c>
      <c r="AE398" s="12" t="s">
        <v>1261</v>
      </c>
      <c r="AF398" s="12" t="s">
        <v>2297</v>
      </c>
      <c r="AG398" s="12" t="s">
        <v>2074</v>
      </c>
      <c r="AH398" s="12" t="s">
        <v>2032</v>
      </c>
      <c r="AX398" s="55">
        <v>391</v>
      </c>
      <c r="AY398" s="55" t="s">
        <v>1246</v>
      </c>
      <c r="AZ398" s="55" t="s">
        <v>1251</v>
      </c>
      <c r="BA398" s="55">
        <v>35</v>
      </c>
      <c r="BB398" s="55">
        <v>35</v>
      </c>
      <c r="BC398" s="55" t="s">
        <v>1249</v>
      </c>
      <c r="BD398" s="55">
        <v>1.05</v>
      </c>
      <c r="DN398" s="55">
        <v>391</v>
      </c>
      <c r="DO398" s="55" t="s">
        <v>1313</v>
      </c>
      <c r="DP398" s="55" t="s">
        <v>1259</v>
      </c>
      <c r="DQ398" s="55" t="s">
        <v>1260</v>
      </c>
      <c r="DR398" s="55" t="s">
        <v>1261</v>
      </c>
      <c r="DS398" s="55">
        <v>33131</v>
      </c>
      <c r="DT398" s="55">
        <v>10000</v>
      </c>
      <c r="DU398" s="55" t="s">
        <v>1249</v>
      </c>
      <c r="DV398" s="55">
        <v>1</v>
      </c>
      <c r="EM398" s="55">
        <v>391</v>
      </c>
      <c r="EN398" s="66" t="s">
        <v>2094</v>
      </c>
      <c r="EO398" s="66" t="s">
        <v>1251</v>
      </c>
      <c r="EP398" s="66">
        <v>1</v>
      </c>
      <c r="EQ398" s="66">
        <v>741</v>
      </c>
      <c r="ER398" s="66">
        <v>768</v>
      </c>
      <c r="ES398" s="66" t="s">
        <v>1258</v>
      </c>
      <c r="ET398" s="66">
        <v>0.9</v>
      </c>
      <c r="EV398" s="55">
        <v>391</v>
      </c>
      <c r="EW398" s="55" t="s">
        <v>1313</v>
      </c>
      <c r="EX398" s="55" t="s">
        <v>1470</v>
      </c>
      <c r="EY398" s="55">
        <v>5</v>
      </c>
      <c r="EZ398" s="55">
        <v>0</v>
      </c>
      <c r="FA398" s="55">
        <v>1994</v>
      </c>
      <c r="FB398" s="55" t="s">
        <v>1361</v>
      </c>
      <c r="FC398" s="55" t="s">
        <v>1249</v>
      </c>
      <c r="FD398" s="55">
        <v>3.25</v>
      </c>
      <c r="FF398" s="55">
        <v>391</v>
      </c>
      <c r="FG398" s="55" t="s">
        <v>42</v>
      </c>
      <c r="FH398" s="55" t="s">
        <v>1470</v>
      </c>
      <c r="FI398" s="55">
        <v>1</v>
      </c>
      <c r="FJ398" s="55">
        <v>540000</v>
      </c>
      <c r="FK398" s="55" t="s">
        <v>1249</v>
      </c>
      <c r="FL398" s="55">
        <v>0.35</v>
      </c>
      <c r="IW398" s="55">
        <v>391</v>
      </c>
      <c r="IX398" s="13" t="s">
        <v>1250</v>
      </c>
      <c r="IY398" s="13" t="s">
        <v>2016</v>
      </c>
      <c r="IZ398" s="13" t="s">
        <v>2850</v>
      </c>
      <c r="JA398" s="13">
        <v>500</v>
      </c>
      <c r="JW398" s="12">
        <v>391</v>
      </c>
      <c r="JX398" s="12" t="s">
        <v>1022</v>
      </c>
      <c r="JY398" s="12" t="s">
        <v>2256</v>
      </c>
    </row>
    <row r="399" ht="14.25" customHeight="1" outlineLevel="1" spans="7:285">
      <c r="G399" s="55">
        <v>392</v>
      </c>
      <c r="H399" s="55" t="s">
        <v>1359</v>
      </c>
      <c r="I399" s="55" t="s">
        <v>1963</v>
      </c>
      <c r="J399" s="55" t="s">
        <v>2823</v>
      </c>
      <c r="K399" s="55" t="s">
        <v>1249</v>
      </c>
      <c r="L399" s="65">
        <v>0.3675</v>
      </c>
      <c r="AD399" s="12">
        <v>392</v>
      </c>
      <c r="AE399" s="12" t="s">
        <v>3273</v>
      </c>
      <c r="AF399" s="12" t="s">
        <v>768</v>
      </c>
      <c r="AG399" s="12" t="s">
        <v>665</v>
      </c>
      <c r="AH399" s="12" t="s">
        <v>904</v>
      </c>
      <c r="AX399" s="55">
        <v>392</v>
      </c>
      <c r="AY399" s="55" t="s">
        <v>1246</v>
      </c>
      <c r="AZ399" s="55" t="s">
        <v>1251</v>
      </c>
      <c r="BA399" s="55">
        <v>36</v>
      </c>
      <c r="BB399" s="55">
        <v>36</v>
      </c>
      <c r="BC399" s="55" t="s">
        <v>1249</v>
      </c>
      <c r="BD399" s="55">
        <v>1.1</v>
      </c>
      <c r="DN399" s="55">
        <v>392</v>
      </c>
      <c r="DO399" s="55" t="s">
        <v>1313</v>
      </c>
      <c r="DP399" s="55" t="s">
        <v>1259</v>
      </c>
      <c r="DQ399" s="55" t="s">
        <v>1260</v>
      </c>
      <c r="DR399" s="55" t="s">
        <v>1261</v>
      </c>
      <c r="DS399" s="55">
        <v>33132</v>
      </c>
      <c r="DT399" s="55">
        <v>10000</v>
      </c>
      <c r="DU399" s="55" t="s">
        <v>1249</v>
      </c>
      <c r="DV399" s="55">
        <v>1</v>
      </c>
      <c r="EM399" s="55">
        <v>392</v>
      </c>
      <c r="EN399" s="66" t="s">
        <v>2094</v>
      </c>
      <c r="EO399" s="66" t="s">
        <v>1251</v>
      </c>
      <c r="EP399" s="66">
        <v>1</v>
      </c>
      <c r="EQ399" s="66">
        <v>0</v>
      </c>
      <c r="ER399" s="66">
        <v>548</v>
      </c>
      <c r="ES399" s="66" t="s">
        <v>1258</v>
      </c>
      <c r="ET399" s="66">
        <v>4</v>
      </c>
      <c r="EV399" s="55">
        <v>392</v>
      </c>
      <c r="EW399" s="55" t="s">
        <v>1313</v>
      </c>
      <c r="EX399" s="55" t="s">
        <v>1470</v>
      </c>
      <c r="EY399" s="55">
        <v>5</v>
      </c>
      <c r="EZ399" s="55">
        <v>1995</v>
      </c>
      <c r="FA399" s="55">
        <v>2999</v>
      </c>
      <c r="FB399" s="55" t="s">
        <v>1361</v>
      </c>
      <c r="FC399" s="55" t="s">
        <v>1249</v>
      </c>
      <c r="FD399" s="55">
        <v>3.5</v>
      </c>
      <c r="FF399" s="55">
        <v>392</v>
      </c>
      <c r="FG399" s="55" t="s">
        <v>42</v>
      </c>
      <c r="FH399" s="55" t="s">
        <v>1470</v>
      </c>
      <c r="FI399" s="55">
        <v>10</v>
      </c>
      <c r="FJ399" s="55">
        <v>0</v>
      </c>
      <c r="FK399" s="55" t="s">
        <v>1249</v>
      </c>
      <c r="FL399" s="55">
        <v>0.8</v>
      </c>
      <c r="IW399" s="55">
        <v>392</v>
      </c>
      <c r="IX399" s="13" t="s">
        <v>1250</v>
      </c>
      <c r="IY399" s="13" t="s">
        <v>2016</v>
      </c>
      <c r="IZ399" s="13" t="s">
        <v>2857</v>
      </c>
      <c r="JA399" s="13">
        <v>500</v>
      </c>
      <c r="JW399" s="12">
        <v>392</v>
      </c>
      <c r="JX399" s="12" t="s">
        <v>1022</v>
      </c>
      <c r="JY399" s="12" t="s">
        <v>2883</v>
      </c>
    </row>
    <row r="400" ht="14.25" customHeight="1" outlineLevel="1" spans="7:285">
      <c r="G400" s="55">
        <v>393</v>
      </c>
      <c r="H400" s="55" t="s">
        <v>1359</v>
      </c>
      <c r="I400" s="55" t="s">
        <v>2016</v>
      </c>
      <c r="J400" s="55" t="s">
        <v>2832</v>
      </c>
      <c r="K400" s="55" t="s">
        <v>1249</v>
      </c>
      <c r="L400" s="55">
        <v>0.22</v>
      </c>
      <c r="AD400" s="12">
        <v>393</v>
      </c>
      <c r="AE400" s="12" t="s">
        <v>3274</v>
      </c>
      <c r="AF400" s="12" t="s">
        <v>768</v>
      </c>
      <c r="AG400" s="12" t="s">
        <v>665</v>
      </c>
      <c r="AH400" s="12" t="s">
        <v>904</v>
      </c>
      <c r="AX400" s="55">
        <v>393</v>
      </c>
      <c r="AY400" s="55" t="s">
        <v>1246</v>
      </c>
      <c r="AZ400" s="55" t="s">
        <v>1251</v>
      </c>
      <c r="BA400" s="55">
        <v>37</v>
      </c>
      <c r="BB400" s="55">
        <v>37</v>
      </c>
      <c r="BC400" s="55" t="s">
        <v>1249</v>
      </c>
      <c r="BD400" s="55">
        <v>1.1</v>
      </c>
      <c r="DN400" s="55">
        <v>393</v>
      </c>
      <c r="DO400" s="55" t="s">
        <v>1313</v>
      </c>
      <c r="DP400" s="55" t="s">
        <v>1259</v>
      </c>
      <c r="DQ400" s="55" t="s">
        <v>1260</v>
      </c>
      <c r="DR400" s="55" t="s">
        <v>1261</v>
      </c>
      <c r="DS400" s="55">
        <v>33148</v>
      </c>
      <c r="DT400" s="55">
        <v>10000</v>
      </c>
      <c r="DU400" s="55" t="s">
        <v>1249</v>
      </c>
      <c r="DV400" s="55">
        <v>1</v>
      </c>
      <c r="EM400" s="55">
        <v>393</v>
      </c>
      <c r="EN400" s="66" t="s">
        <v>2094</v>
      </c>
      <c r="EO400" s="66" t="s">
        <v>1251</v>
      </c>
      <c r="EP400" s="66">
        <v>1</v>
      </c>
      <c r="EQ400" s="66">
        <v>713</v>
      </c>
      <c r="ER400" s="66">
        <v>740</v>
      </c>
      <c r="ES400" s="66" t="s">
        <v>1258</v>
      </c>
      <c r="ET400" s="66">
        <v>1</v>
      </c>
      <c r="EV400" s="55">
        <v>393</v>
      </c>
      <c r="EW400" s="55" t="s">
        <v>1313</v>
      </c>
      <c r="EX400" s="55" t="s">
        <v>1470</v>
      </c>
      <c r="EY400" s="55">
        <v>6</v>
      </c>
      <c r="EZ400" s="55">
        <v>0</v>
      </c>
      <c r="FA400" s="55">
        <v>1994</v>
      </c>
      <c r="FB400" s="55" t="s">
        <v>1361</v>
      </c>
      <c r="FC400" s="55" t="s">
        <v>1249</v>
      </c>
      <c r="FD400" s="55">
        <v>3.25</v>
      </c>
      <c r="FF400" s="55">
        <v>393</v>
      </c>
      <c r="FG400" s="55" t="s">
        <v>42</v>
      </c>
      <c r="FH400" s="55" t="s">
        <v>1470</v>
      </c>
      <c r="FI400" s="55">
        <v>10</v>
      </c>
      <c r="FJ400" s="55">
        <v>1000</v>
      </c>
      <c r="FK400" s="55" t="s">
        <v>1249</v>
      </c>
      <c r="FL400" s="55">
        <v>0.8</v>
      </c>
      <c r="IW400" s="55">
        <v>393</v>
      </c>
      <c r="IX400" s="13" t="s">
        <v>1250</v>
      </c>
      <c r="IY400" s="13" t="s">
        <v>2016</v>
      </c>
      <c r="IZ400" s="13" t="s">
        <v>2863</v>
      </c>
      <c r="JA400" s="13">
        <v>500</v>
      </c>
      <c r="JW400" s="12">
        <v>393</v>
      </c>
      <c r="JX400" s="12" t="s">
        <v>1022</v>
      </c>
      <c r="JY400" s="12" t="s">
        <v>2279</v>
      </c>
    </row>
    <row r="401" ht="14.25" customHeight="1" outlineLevel="1" spans="7:285">
      <c r="G401" s="55">
        <v>394</v>
      </c>
      <c r="H401" s="55" t="s">
        <v>1359</v>
      </c>
      <c r="I401" s="55" t="s">
        <v>2016</v>
      </c>
      <c r="J401" s="55" t="s">
        <v>1406</v>
      </c>
      <c r="K401" s="55" t="s">
        <v>1249</v>
      </c>
      <c r="L401" s="55">
        <v>0.22</v>
      </c>
      <c r="AD401" s="12">
        <v>394</v>
      </c>
      <c r="AE401" s="12" t="s">
        <v>3275</v>
      </c>
      <c r="AF401" s="12" t="s">
        <v>2321</v>
      </c>
      <c r="AG401" s="12" t="s">
        <v>665</v>
      </c>
      <c r="AH401" s="12" t="s">
        <v>963</v>
      </c>
      <c r="AX401" s="55">
        <v>394</v>
      </c>
      <c r="AY401" s="55" t="s">
        <v>1246</v>
      </c>
      <c r="AZ401" s="55" t="s">
        <v>1251</v>
      </c>
      <c r="BA401" s="55">
        <v>38</v>
      </c>
      <c r="BB401" s="55">
        <v>38</v>
      </c>
      <c r="BC401" s="55" t="s">
        <v>1249</v>
      </c>
      <c r="BD401" s="55">
        <v>1.1</v>
      </c>
      <c r="DN401" s="55">
        <v>394</v>
      </c>
      <c r="DO401" s="55" t="s">
        <v>1313</v>
      </c>
      <c r="DP401" s="55" t="s">
        <v>1259</v>
      </c>
      <c r="DQ401" s="55" t="s">
        <v>1260</v>
      </c>
      <c r="DR401" s="55" t="s">
        <v>1261</v>
      </c>
      <c r="DS401" s="55">
        <v>33151</v>
      </c>
      <c r="DT401" s="55">
        <v>10000</v>
      </c>
      <c r="DU401" s="55" t="s">
        <v>1249</v>
      </c>
      <c r="DV401" s="55">
        <v>1</v>
      </c>
      <c r="EM401" s="55">
        <v>394</v>
      </c>
      <c r="EN401" s="66" t="s">
        <v>2094</v>
      </c>
      <c r="EO401" s="66" t="s">
        <v>1251</v>
      </c>
      <c r="EP401" s="66">
        <v>1</v>
      </c>
      <c r="EQ401" s="66">
        <v>686</v>
      </c>
      <c r="ER401" s="66">
        <v>712</v>
      </c>
      <c r="ES401" s="66" t="s">
        <v>1258</v>
      </c>
      <c r="ET401" s="66">
        <v>1.05</v>
      </c>
      <c r="EV401" s="55">
        <v>394</v>
      </c>
      <c r="EW401" s="55" t="s">
        <v>1313</v>
      </c>
      <c r="EX401" s="55" t="s">
        <v>1470</v>
      </c>
      <c r="EY401" s="55">
        <v>6</v>
      </c>
      <c r="EZ401" s="55">
        <v>1995</v>
      </c>
      <c r="FA401" s="55">
        <v>2999</v>
      </c>
      <c r="FB401" s="55" t="s">
        <v>1361</v>
      </c>
      <c r="FC401" s="55" t="s">
        <v>1249</v>
      </c>
      <c r="FD401" s="55">
        <v>3.25</v>
      </c>
      <c r="FF401" s="55">
        <v>394</v>
      </c>
      <c r="FG401" s="55" t="s">
        <v>42</v>
      </c>
      <c r="FH401" s="55" t="s">
        <v>1470</v>
      </c>
      <c r="FI401" s="55">
        <v>10</v>
      </c>
      <c r="FJ401" s="55">
        <v>2500</v>
      </c>
      <c r="FK401" s="55" t="s">
        <v>1249</v>
      </c>
      <c r="FL401" s="55">
        <v>0.8</v>
      </c>
      <c r="IW401" s="55">
        <v>394</v>
      </c>
      <c r="IX401" s="13" t="s">
        <v>1250</v>
      </c>
      <c r="IY401" s="13" t="s">
        <v>2016</v>
      </c>
      <c r="IZ401" s="13" t="s">
        <v>2870</v>
      </c>
      <c r="JA401" s="13">
        <v>500</v>
      </c>
      <c r="JW401" s="12">
        <v>394</v>
      </c>
      <c r="JX401" s="12" t="s">
        <v>1022</v>
      </c>
      <c r="JY401" s="12" t="s">
        <v>1932</v>
      </c>
    </row>
    <row r="402" ht="14.25" customHeight="1" outlineLevel="1" spans="7:285">
      <c r="G402" s="55">
        <v>395</v>
      </c>
      <c r="H402" s="55" t="s">
        <v>1359</v>
      </c>
      <c r="I402" s="55" t="s">
        <v>2016</v>
      </c>
      <c r="J402" s="55" t="s">
        <v>1528</v>
      </c>
      <c r="K402" s="55" t="s">
        <v>1249</v>
      </c>
      <c r="L402" s="55">
        <v>0.22</v>
      </c>
      <c r="AD402" s="12">
        <v>395</v>
      </c>
      <c r="AE402" s="12" t="s">
        <v>3276</v>
      </c>
      <c r="AF402" s="12" t="s">
        <v>2321</v>
      </c>
      <c r="AG402" s="12" t="s">
        <v>665</v>
      </c>
      <c r="AH402" s="12" t="s">
        <v>1019</v>
      </c>
      <c r="AX402" s="55">
        <v>395</v>
      </c>
      <c r="AY402" s="55" t="s">
        <v>1246</v>
      </c>
      <c r="AZ402" s="55" t="s">
        <v>1251</v>
      </c>
      <c r="BA402" s="55">
        <v>39</v>
      </c>
      <c r="BB402" s="55">
        <v>39</v>
      </c>
      <c r="BC402" s="55" t="s">
        <v>1249</v>
      </c>
      <c r="BD402" s="55">
        <v>1.1</v>
      </c>
      <c r="DN402" s="55">
        <v>395</v>
      </c>
      <c r="DO402" s="55" t="s">
        <v>1313</v>
      </c>
      <c r="DP402" s="55" t="s">
        <v>1259</v>
      </c>
      <c r="DQ402" s="55" t="s">
        <v>1260</v>
      </c>
      <c r="DR402" s="55" t="s">
        <v>1261</v>
      </c>
      <c r="DS402" s="55">
        <v>33152</v>
      </c>
      <c r="DT402" s="55">
        <v>10000</v>
      </c>
      <c r="DU402" s="55" t="s">
        <v>1249</v>
      </c>
      <c r="DV402" s="55">
        <v>1</v>
      </c>
      <c r="EM402" s="55">
        <v>395</v>
      </c>
      <c r="EN402" s="66" t="s">
        <v>2094</v>
      </c>
      <c r="EO402" s="66" t="s">
        <v>1251</v>
      </c>
      <c r="EP402" s="66">
        <v>1</v>
      </c>
      <c r="EQ402" s="66">
        <v>653</v>
      </c>
      <c r="ER402" s="66">
        <v>685</v>
      </c>
      <c r="ES402" s="66" t="s">
        <v>1258</v>
      </c>
      <c r="ET402" s="66">
        <v>1.2</v>
      </c>
      <c r="EV402" s="55">
        <v>395</v>
      </c>
      <c r="EW402" s="55" t="s">
        <v>1313</v>
      </c>
      <c r="EX402" s="55" t="s">
        <v>1470</v>
      </c>
      <c r="EY402" s="55">
        <v>7</v>
      </c>
      <c r="EZ402" s="55">
        <v>0</v>
      </c>
      <c r="FA402" s="55">
        <v>1994</v>
      </c>
      <c r="FB402" s="55" t="s">
        <v>1361</v>
      </c>
      <c r="FC402" s="55" t="s">
        <v>1249</v>
      </c>
      <c r="FD402" s="55">
        <v>2.5</v>
      </c>
      <c r="FF402" s="55">
        <v>395</v>
      </c>
      <c r="FG402" s="55" t="s">
        <v>42</v>
      </c>
      <c r="FH402" s="55" t="s">
        <v>1470</v>
      </c>
      <c r="FI402" s="55">
        <v>10</v>
      </c>
      <c r="FJ402" s="55">
        <v>5000</v>
      </c>
      <c r="FK402" s="55" t="s">
        <v>1249</v>
      </c>
      <c r="FL402" s="55">
        <v>0.8</v>
      </c>
      <c r="IW402" s="55">
        <v>395</v>
      </c>
      <c r="IX402" s="13" t="s">
        <v>1250</v>
      </c>
      <c r="IY402" s="13" t="s">
        <v>2016</v>
      </c>
      <c r="IZ402" s="13" t="s">
        <v>2876</v>
      </c>
      <c r="JA402" s="13">
        <v>500</v>
      </c>
      <c r="JW402" s="12">
        <v>395</v>
      </c>
      <c r="JX402" s="12" t="s">
        <v>1022</v>
      </c>
      <c r="JY402" s="12" t="s">
        <v>1846</v>
      </c>
    </row>
    <row r="403" ht="14.25" customHeight="1" outlineLevel="1" spans="7:285">
      <c r="G403" s="55">
        <v>396</v>
      </c>
      <c r="H403" s="55" t="s">
        <v>1359</v>
      </c>
      <c r="I403" s="55" t="s">
        <v>2016</v>
      </c>
      <c r="J403" s="55" t="s">
        <v>1605</v>
      </c>
      <c r="K403" s="55" t="s">
        <v>1249</v>
      </c>
      <c r="L403" s="55">
        <v>0.24</v>
      </c>
      <c r="AD403" s="12">
        <v>396</v>
      </c>
      <c r="AE403" s="12" t="s">
        <v>3277</v>
      </c>
      <c r="AF403" s="12" t="s">
        <v>2321</v>
      </c>
      <c r="AG403" s="12" t="s">
        <v>665</v>
      </c>
      <c r="AH403" s="12" t="s">
        <v>1019</v>
      </c>
      <c r="AX403" s="55">
        <v>396</v>
      </c>
      <c r="AY403" s="55" t="s">
        <v>1246</v>
      </c>
      <c r="AZ403" s="55" t="s">
        <v>1251</v>
      </c>
      <c r="BA403" s="55">
        <v>40</v>
      </c>
      <c r="BB403" s="55">
        <v>40</v>
      </c>
      <c r="BC403" s="55" t="s">
        <v>1249</v>
      </c>
      <c r="BD403" s="55">
        <v>1.1</v>
      </c>
      <c r="DN403" s="55">
        <v>396</v>
      </c>
      <c r="DO403" s="55" t="s">
        <v>1313</v>
      </c>
      <c r="DP403" s="55" t="s">
        <v>1259</v>
      </c>
      <c r="DQ403" s="55" t="s">
        <v>1260</v>
      </c>
      <c r="DR403" s="55" t="s">
        <v>1261</v>
      </c>
      <c r="DS403" s="55">
        <v>33153</v>
      </c>
      <c r="DT403" s="55">
        <v>10000</v>
      </c>
      <c r="DU403" s="55" t="s">
        <v>1249</v>
      </c>
      <c r="DV403" s="55">
        <v>1</v>
      </c>
      <c r="EM403" s="55">
        <v>396</v>
      </c>
      <c r="EN403" s="66" t="s">
        <v>2094</v>
      </c>
      <c r="EO403" s="66" t="s">
        <v>1251</v>
      </c>
      <c r="EP403" s="66">
        <v>1</v>
      </c>
      <c r="EQ403" s="66">
        <v>614</v>
      </c>
      <c r="ER403" s="66">
        <v>652</v>
      </c>
      <c r="ES403" s="66" t="s">
        <v>1258</v>
      </c>
      <c r="ET403" s="66">
        <v>1.4</v>
      </c>
      <c r="EV403" s="55">
        <v>396</v>
      </c>
      <c r="EW403" s="55" t="s">
        <v>1313</v>
      </c>
      <c r="EX403" s="55" t="s">
        <v>1470</v>
      </c>
      <c r="EY403" s="55">
        <v>7</v>
      </c>
      <c r="EZ403" s="55">
        <v>1995</v>
      </c>
      <c r="FA403" s="55">
        <v>2999</v>
      </c>
      <c r="FB403" s="55" t="s">
        <v>1361</v>
      </c>
      <c r="FC403" s="55" t="s">
        <v>1249</v>
      </c>
      <c r="FD403" s="55">
        <v>2.5</v>
      </c>
      <c r="FF403" s="55">
        <v>396</v>
      </c>
      <c r="FG403" s="55" t="s">
        <v>42</v>
      </c>
      <c r="FH403" s="55" t="s">
        <v>1470</v>
      </c>
      <c r="FI403" s="55">
        <v>10</v>
      </c>
      <c r="FJ403" s="55">
        <v>10000</v>
      </c>
      <c r="FK403" s="55" t="s">
        <v>1249</v>
      </c>
      <c r="FL403" s="55">
        <v>0.8</v>
      </c>
      <c r="IW403" s="55">
        <v>396</v>
      </c>
      <c r="IX403" s="13" t="s">
        <v>1250</v>
      </c>
      <c r="IY403" s="13" t="s">
        <v>2016</v>
      </c>
      <c r="IZ403" s="13" t="s">
        <v>2882</v>
      </c>
      <c r="JA403" s="13">
        <v>500</v>
      </c>
      <c r="JW403" s="12">
        <v>396</v>
      </c>
      <c r="JX403" s="12" t="s">
        <v>1022</v>
      </c>
      <c r="JY403" s="12" t="s">
        <v>2902</v>
      </c>
    </row>
    <row r="404" ht="14.25" customHeight="1" outlineLevel="1" spans="7:285">
      <c r="G404" s="55">
        <v>397</v>
      </c>
      <c r="H404" s="55" t="s">
        <v>1359</v>
      </c>
      <c r="I404" s="55" t="s">
        <v>2016</v>
      </c>
      <c r="J404" s="55" t="s">
        <v>1642</v>
      </c>
      <c r="K404" s="55" t="s">
        <v>1249</v>
      </c>
      <c r="L404" s="55">
        <v>0.24</v>
      </c>
      <c r="AD404" s="12">
        <v>397</v>
      </c>
      <c r="AE404" s="12" t="s">
        <v>3278</v>
      </c>
      <c r="AF404" s="12" t="s">
        <v>2321</v>
      </c>
      <c r="AG404" s="12" t="s">
        <v>665</v>
      </c>
      <c r="AH404" s="12" t="s">
        <v>1019</v>
      </c>
      <c r="AX404" s="55">
        <v>397</v>
      </c>
      <c r="AY404" s="55" t="s">
        <v>1246</v>
      </c>
      <c r="AZ404" s="55" t="s">
        <v>1251</v>
      </c>
      <c r="BA404" s="55">
        <v>41</v>
      </c>
      <c r="BB404" s="55">
        <v>41</v>
      </c>
      <c r="BC404" s="55" t="s">
        <v>1249</v>
      </c>
      <c r="BD404" s="55">
        <v>1.15</v>
      </c>
      <c r="DN404" s="55">
        <v>397</v>
      </c>
      <c r="DO404" s="55" t="s">
        <v>1313</v>
      </c>
      <c r="DP404" s="55" t="s">
        <v>1259</v>
      </c>
      <c r="DQ404" s="55" t="s">
        <v>1260</v>
      </c>
      <c r="DR404" s="55" t="s">
        <v>1261</v>
      </c>
      <c r="DS404" s="55">
        <v>33159</v>
      </c>
      <c r="DT404" s="55">
        <v>10000</v>
      </c>
      <c r="DU404" s="55" t="s">
        <v>1249</v>
      </c>
      <c r="DV404" s="55">
        <v>1</v>
      </c>
      <c r="EM404" s="55">
        <v>397</v>
      </c>
      <c r="EN404" s="66" t="s">
        <v>2094</v>
      </c>
      <c r="EO404" s="66" t="s">
        <v>1251</v>
      </c>
      <c r="EP404" s="66">
        <v>1</v>
      </c>
      <c r="EQ404" s="66">
        <v>549</v>
      </c>
      <c r="ER404" s="66">
        <v>613</v>
      </c>
      <c r="ES404" s="66" t="s">
        <v>1258</v>
      </c>
      <c r="ET404" s="66">
        <v>1.7</v>
      </c>
      <c r="EV404" s="55">
        <v>397</v>
      </c>
      <c r="EW404" s="55" t="s">
        <v>1313</v>
      </c>
      <c r="EX404" s="55" t="s">
        <v>1470</v>
      </c>
      <c r="EY404" s="55">
        <v>8</v>
      </c>
      <c r="EZ404" s="55">
        <v>0</v>
      </c>
      <c r="FA404" s="55">
        <v>1994</v>
      </c>
      <c r="FB404" s="55" t="s">
        <v>1262</v>
      </c>
      <c r="FC404" s="55" t="s">
        <v>1249</v>
      </c>
      <c r="FD404" s="55">
        <v>0</v>
      </c>
      <c r="FF404" s="55">
        <v>397</v>
      </c>
      <c r="FG404" s="55" t="s">
        <v>42</v>
      </c>
      <c r="FH404" s="55" t="s">
        <v>1470</v>
      </c>
      <c r="FI404" s="55">
        <v>10</v>
      </c>
      <c r="FJ404" s="55">
        <v>25000</v>
      </c>
      <c r="FK404" s="55" t="s">
        <v>1249</v>
      </c>
      <c r="FL404" s="55">
        <v>0.8</v>
      </c>
      <c r="IW404" s="55">
        <v>397</v>
      </c>
      <c r="IX404" s="13" t="s">
        <v>1250</v>
      </c>
      <c r="IY404" s="13" t="s">
        <v>2016</v>
      </c>
      <c r="IZ404" s="13" t="s">
        <v>2889</v>
      </c>
      <c r="JA404" s="13">
        <v>500</v>
      </c>
      <c r="JW404" s="12">
        <v>397</v>
      </c>
      <c r="JX404" s="12" t="s">
        <v>1022</v>
      </c>
      <c r="JY404" s="12" t="s">
        <v>2908</v>
      </c>
    </row>
    <row r="405" ht="14.25" customHeight="1" outlineLevel="1" spans="7:285">
      <c r="G405" s="55">
        <v>398</v>
      </c>
      <c r="H405" s="55" t="s">
        <v>1359</v>
      </c>
      <c r="I405" s="55" t="s">
        <v>2016</v>
      </c>
      <c r="J405" s="55" t="s">
        <v>2869</v>
      </c>
      <c r="K405" s="55" t="s">
        <v>1249</v>
      </c>
      <c r="L405" s="55">
        <v>0.22</v>
      </c>
      <c r="AD405" s="12">
        <v>398</v>
      </c>
      <c r="AE405" s="12" t="s">
        <v>1261</v>
      </c>
      <c r="AF405" s="12" t="s">
        <v>1460</v>
      </c>
      <c r="AG405" s="12" t="s">
        <v>665</v>
      </c>
      <c r="AH405" s="12" t="s">
        <v>1095</v>
      </c>
      <c r="AX405" s="55">
        <v>398</v>
      </c>
      <c r="AY405" s="55" t="s">
        <v>1246</v>
      </c>
      <c r="AZ405" s="55" t="s">
        <v>1251</v>
      </c>
      <c r="BA405" s="55">
        <v>42</v>
      </c>
      <c r="BB405" s="55">
        <v>42</v>
      </c>
      <c r="BC405" s="55" t="s">
        <v>1249</v>
      </c>
      <c r="BD405" s="55">
        <v>1.15</v>
      </c>
      <c r="DN405" s="55">
        <v>398</v>
      </c>
      <c r="DO405" s="55" t="s">
        <v>1313</v>
      </c>
      <c r="DP405" s="55" t="s">
        <v>1259</v>
      </c>
      <c r="DQ405" s="55" t="s">
        <v>1260</v>
      </c>
      <c r="DR405" s="55" t="s">
        <v>1261</v>
      </c>
      <c r="DS405" s="55">
        <v>33163</v>
      </c>
      <c r="DT405" s="55">
        <v>10000</v>
      </c>
      <c r="DU405" s="55" t="s">
        <v>1249</v>
      </c>
      <c r="DV405" s="55">
        <v>1</v>
      </c>
      <c r="EM405" s="55">
        <v>398</v>
      </c>
      <c r="EN405" s="66" t="s">
        <v>2094</v>
      </c>
      <c r="EO405" s="66" t="s">
        <v>1251</v>
      </c>
      <c r="EP405" s="66">
        <v>2</v>
      </c>
      <c r="EQ405" s="66">
        <v>-1</v>
      </c>
      <c r="ER405" s="66">
        <v>-1</v>
      </c>
      <c r="ES405" s="66" t="s">
        <v>1258</v>
      </c>
      <c r="ET405" s="66">
        <v>1.42</v>
      </c>
      <c r="EV405" s="55">
        <v>398</v>
      </c>
      <c r="EW405" s="55" t="s">
        <v>1313</v>
      </c>
      <c r="EX405" s="55" t="s">
        <v>1470</v>
      </c>
      <c r="EY405" s="55">
        <v>8</v>
      </c>
      <c r="EZ405" s="55">
        <v>1995</v>
      </c>
      <c r="FA405" s="55">
        <v>2999</v>
      </c>
      <c r="FB405" s="55" t="s">
        <v>1262</v>
      </c>
      <c r="FC405" s="55" t="s">
        <v>1249</v>
      </c>
      <c r="FD405" s="55">
        <v>0</v>
      </c>
      <c r="FF405" s="55">
        <v>398</v>
      </c>
      <c r="FG405" s="55" t="s">
        <v>42</v>
      </c>
      <c r="FH405" s="55" t="s">
        <v>1470</v>
      </c>
      <c r="FI405" s="55">
        <v>10</v>
      </c>
      <c r="FJ405" s="55">
        <v>50000</v>
      </c>
      <c r="FK405" s="55" t="s">
        <v>1249</v>
      </c>
      <c r="FL405" s="55">
        <v>0.8</v>
      </c>
      <c r="IW405" s="55">
        <v>398</v>
      </c>
      <c r="IX405" s="13" t="s">
        <v>1250</v>
      </c>
      <c r="IY405" s="13" t="s">
        <v>2016</v>
      </c>
      <c r="IZ405" s="13" t="s">
        <v>3012</v>
      </c>
      <c r="JA405" s="13">
        <v>500</v>
      </c>
      <c r="JW405" s="12">
        <v>398</v>
      </c>
      <c r="JX405" s="12" t="s">
        <v>1022</v>
      </c>
      <c r="JY405" s="12" t="s">
        <v>2916</v>
      </c>
    </row>
    <row r="406" ht="14.25" customHeight="1" outlineLevel="1" spans="7:285">
      <c r="G406" s="55">
        <v>399</v>
      </c>
      <c r="H406" s="55" t="s">
        <v>1359</v>
      </c>
      <c r="I406" s="55" t="s">
        <v>2016</v>
      </c>
      <c r="J406" s="55" t="s">
        <v>2875</v>
      </c>
      <c r="K406" s="55" t="s">
        <v>1249</v>
      </c>
      <c r="L406" s="65">
        <v>0.3675</v>
      </c>
      <c r="AD406" s="12">
        <v>399</v>
      </c>
      <c r="AE406" s="12" t="s">
        <v>1261</v>
      </c>
      <c r="AF406" s="12" t="s">
        <v>928</v>
      </c>
      <c r="AG406" s="12" t="s">
        <v>665</v>
      </c>
      <c r="AH406" s="12" t="s">
        <v>1233</v>
      </c>
      <c r="AX406" s="55">
        <v>399</v>
      </c>
      <c r="AY406" s="55" t="s">
        <v>1246</v>
      </c>
      <c r="AZ406" s="55" t="s">
        <v>1251</v>
      </c>
      <c r="BA406" s="55">
        <v>43</v>
      </c>
      <c r="BB406" s="55">
        <v>43</v>
      </c>
      <c r="BC406" s="55" t="s">
        <v>1249</v>
      </c>
      <c r="BD406" s="55">
        <v>1.15</v>
      </c>
      <c r="DN406" s="55">
        <v>399</v>
      </c>
      <c r="DO406" s="55" t="s">
        <v>1313</v>
      </c>
      <c r="DP406" s="55" t="s">
        <v>1259</v>
      </c>
      <c r="DQ406" s="55" t="s">
        <v>1260</v>
      </c>
      <c r="DR406" s="55" t="s">
        <v>1261</v>
      </c>
      <c r="DS406" s="55">
        <v>33188</v>
      </c>
      <c r="DT406" s="55">
        <v>10000</v>
      </c>
      <c r="DU406" s="55" t="s">
        <v>1249</v>
      </c>
      <c r="DV406" s="55">
        <v>1</v>
      </c>
      <c r="EM406" s="55">
        <v>399</v>
      </c>
      <c r="EN406" s="66" t="s">
        <v>2094</v>
      </c>
      <c r="EO406" s="66" t="s">
        <v>1251</v>
      </c>
      <c r="EP406" s="66">
        <v>3</v>
      </c>
      <c r="EQ406" s="66">
        <v>-1</v>
      </c>
      <c r="ER406" s="66">
        <v>-1</v>
      </c>
      <c r="ES406" s="66" t="s">
        <v>1258</v>
      </c>
      <c r="ET406" s="66">
        <v>1.42</v>
      </c>
      <c r="EV406" s="55">
        <v>399</v>
      </c>
      <c r="EW406" s="55" t="s">
        <v>1313</v>
      </c>
      <c r="EX406" s="55" t="s">
        <v>1470</v>
      </c>
      <c r="EY406" s="55">
        <v>9</v>
      </c>
      <c r="EZ406" s="55">
        <v>0</v>
      </c>
      <c r="FA406" s="55">
        <v>1994</v>
      </c>
      <c r="FB406" s="55" t="s">
        <v>1262</v>
      </c>
      <c r="FC406" s="55" t="s">
        <v>1249</v>
      </c>
      <c r="FD406" s="55">
        <v>0</v>
      </c>
      <c r="FF406" s="55">
        <v>399</v>
      </c>
      <c r="FG406" s="55" t="s">
        <v>42</v>
      </c>
      <c r="FH406" s="55" t="s">
        <v>1470</v>
      </c>
      <c r="FI406" s="55">
        <v>10</v>
      </c>
      <c r="FJ406" s="55">
        <v>80000</v>
      </c>
      <c r="FK406" s="55" t="s">
        <v>1249</v>
      </c>
      <c r="FL406" s="55">
        <v>0.8</v>
      </c>
      <c r="IW406" s="55">
        <v>399</v>
      </c>
      <c r="IX406" s="13" t="s">
        <v>1250</v>
      </c>
      <c r="IY406" s="13" t="s">
        <v>2016</v>
      </c>
      <c r="IZ406" s="13" t="s">
        <v>3015</v>
      </c>
      <c r="JA406" s="13">
        <v>500</v>
      </c>
      <c r="JW406" s="12">
        <v>399</v>
      </c>
      <c r="JX406" s="12" t="s">
        <v>1022</v>
      </c>
      <c r="JY406" s="12" t="s">
        <v>2305</v>
      </c>
    </row>
    <row r="407" ht="14.25" customHeight="1" outlineLevel="1" spans="7:285">
      <c r="G407" s="55">
        <v>400</v>
      </c>
      <c r="H407" s="55" t="s">
        <v>1359</v>
      </c>
      <c r="I407" s="55" t="s">
        <v>2016</v>
      </c>
      <c r="J407" s="55" t="s">
        <v>2881</v>
      </c>
      <c r="K407" s="55" t="s">
        <v>1249</v>
      </c>
      <c r="L407" s="65">
        <v>0.3675</v>
      </c>
      <c r="AD407" s="12">
        <v>400</v>
      </c>
      <c r="AE407" s="12" t="s">
        <v>1261</v>
      </c>
      <c r="AF407" s="12" t="s">
        <v>1378</v>
      </c>
      <c r="AG407" s="12" t="s">
        <v>665</v>
      </c>
      <c r="AH407" s="12" t="s">
        <v>1233</v>
      </c>
      <c r="AX407" s="55">
        <v>400</v>
      </c>
      <c r="AY407" s="55" t="s">
        <v>1246</v>
      </c>
      <c r="AZ407" s="55" t="s">
        <v>1251</v>
      </c>
      <c r="BA407" s="55">
        <v>44</v>
      </c>
      <c r="BB407" s="55">
        <v>44</v>
      </c>
      <c r="BC407" s="55" t="s">
        <v>1249</v>
      </c>
      <c r="BD407" s="55">
        <v>1.15</v>
      </c>
      <c r="DN407" s="55">
        <v>400</v>
      </c>
      <c r="DO407" s="55" t="s">
        <v>1313</v>
      </c>
      <c r="DP407" s="55" t="s">
        <v>1259</v>
      </c>
      <c r="DQ407" s="55" t="s">
        <v>1260</v>
      </c>
      <c r="DR407" s="55" t="s">
        <v>1261</v>
      </c>
      <c r="DS407" s="55">
        <v>33192</v>
      </c>
      <c r="DT407" s="55">
        <v>10000</v>
      </c>
      <c r="DU407" s="55" t="s">
        <v>1249</v>
      </c>
      <c r="DV407" s="55">
        <v>1</v>
      </c>
      <c r="EM407" s="55">
        <v>400</v>
      </c>
      <c r="EN407" s="66" t="s">
        <v>2094</v>
      </c>
      <c r="EO407" s="66" t="s">
        <v>1251</v>
      </c>
      <c r="EP407" s="66">
        <v>4</v>
      </c>
      <c r="EQ407" s="66">
        <v>-1</v>
      </c>
      <c r="ER407" s="66">
        <v>-1</v>
      </c>
      <c r="ES407" s="66" t="s">
        <v>1258</v>
      </c>
      <c r="ET407" s="66">
        <v>1.42</v>
      </c>
      <c r="EV407" s="55">
        <v>400</v>
      </c>
      <c r="EW407" s="55" t="s">
        <v>1313</v>
      </c>
      <c r="EX407" s="55" t="s">
        <v>1470</v>
      </c>
      <c r="EY407" s="55">
        <v>9</v>
      </c>
      <c r="EZ407" s="55">
        <v>1995</v>
      </c>
      <c r="FA407" s="55">
        <v>2999</v>
      </c>
      <c r="FB407" s="55" t="s">
        <v>1262</v>
      </c>
      <c r="FC407" s="55" t="s">
        <v>1249</v>
      </c>
      <c r="FD407" s="55">
        <v>0</v>
      </c>
      <c r="FF407" s="55">
        <v>400</v>
      </c>
      <c r="FG407" s="55" t="s">
        <v>42</v>
      </c>
      <c r="FH407" s="55" t="s">
        <v>1470</v>
      </c>
      <c r="FI407" s="55">
        <v>10</v>
      </c>
      <c r="FJ407" s="55">
        <v>130000</v>
      </c>
      <c r="FK407" s="55" t="s">
        <v>1249</v>
      </c>
      <c r="FL407" s="55">
        <v>0.8</v>
      </c>
      <c r="IW407" s="55">
        <v>400</v>
      </c>
      <c r="IX407" s="13" t="s">
        <v>1250</v>
      </c>
      <c r="IY407" s="13" t="s">
        <v>2016</v>
      </c>
      <c r="IZ407" s="13" t="s">
        <v>3018</v>
      </c>
      <c r="JA407" s="13">
        <v>500</v>
      </c>
      <c r="JW407" s="12">
        <v>400</v>
      </c>
      <c r="JX407" s="12" t="s">
        <v>1022</v>
      </c>
      <c r="JY407" s="12" t="s">
        <v>2552</v>
      </c>
    </row>
    <row r="408" ht="14.25" customHeight="1" outlineLevel="1" spans="7:285">
      <c r="G408" s="55">
        <v>401</v>
      </c>
      <c r="H408" s="55" t="s">
        <v>1359</v>
      </c>
      <c r="I408" s="55" t="s">
        <v>2016</v>
      </c>
      <c r="J408" s="55" t="s">
        <v>2888</v>
      </c>
      <c r="K408" s="55" t="s">
        <v>1249</v>
      </c>
      <c r="L408" s="55">
        <v>0.22</v>
      </c>
      <c r="AD408" s="12">
        <v>401</v>
      </c>
      <c r="AE408" s="12" t="s">
        <v>1261</v>
      </c>
      <c r="AF408" s="12" t="s">
        <v>1792</v>
      </c>
      <c r="AG408" s="12" t="s">
        <v>665</v>
      </c>
      <c r="AH408" s="12" t="s">
        <v>1233</v>
      </c>
      <c r="AX408" s="55">
        <v>401</v>
      </c>
      <c r="AY408" s="55" t="s">
        <v>1246</v>
      </c>
      <c r="AZ408" s="55" t="s">
        <v>1251</v>
      </c>
      <c r="BA408" s="55">
        <v>45</v>
      </c>
      <c r="BB408" s="55">
        <v>45</v>
      </c>
      <c r="BC408" s="55" t="s">
        <v>1249</v>
      </c>
      <c r="BD408" s="55">
        <v>1.15</v>
      </c>
      <c r="DN408" s="55">
        <v>401</v>
      </c>
      <c r="DO408" s="55" t="s">
        <v>1313</v>
      </c>
      <c r="DP408" s="55" t="s">
        <v>1259</v>
      </c>
      <c r="DQ408" s="55" t="s">
        <v>1260</v>
      </c>
      <c r="DR408" s="55" t="s">
        <v>1261</v>
      </c>
      <c r="DS408" s="55">
        <v>33195</v>
      </c>
      <c r="DT408" s="55">
        <v>10000</v>
      </c>
      <c r="DU408" s="55" t="s">
        <v>1249</v>
      </c>
      <c r="DV408" s="55">
        <v>1</v>
      </c>
      <c r="EM408" s="55">
        <v>401</v>
      </c>
      <c r="EN408" s="66" t="s">
        <v>2094</v>
      </c>
      <c r="EO408" s="66" t="s">
        <v>1251</v>
      </c>
      <c r="EP408" s="66">
        <v>5</v>
      </c>
      <c r="EQ408" s="66">
        <v>-1</v>
      </c>
      <c r="ER408" s="66">
        <v>-1</v>
      </c>
      <c r="ES408" s="66" t="s">
        <v>1258</v>
      </c>
      <c r="ET408" s="66">
        <v>1.43</v>
      </c>
      <c r="EV408" s="55">
        <v>401</v>
      </c>
      <c r="EW408" s="55" t="s">
        <v>1313</v>
      </c>
      <c r="EX408" s="55" t="s">
        <v>1667</v>
      </c>
      <c r="EY408" s="55">
        <v>1</v>
      </c>
      <c r="EZ408" s="55">
        <v>0</v>
      </c>
      <c r="FA408" s="55">
        <v>1994</v>
      </c>
      <c r="FB408" s="55" t="s">
        <v>1262</v>
      </c>
      <c r="FC408" s="55" t="s">
        <v>1249</v>
      </c>
      <c r="FD408" s="55">
        <v>0</v>
      </c>
      <c r="FF408" s="55">
        <v>401</v>
      </c>
      <c r="FG408" s="55" t="s">
        <v>42</v>
      </c>
      <c r="FH408" s="55" t="s">
        <v>1470</v>
      </c>
      <c r="FI408" s="55">
        <v>10</v>
      </c>
      <c r="FJ408" s="55">
        <v>260000</v>
      </c>
      <c r="FK408" s="55" t="s">
        <v>1249</v>
      </c>
      <c r="FL408" s="55">
        <v>0.8</v>
      </c>
      <c r="IW408" s="55">
        <v>401</v>
      </c>
      <c r="IX408" s="13" t="s">
        <v>1250</v>
      </c>
      <c r="IY408" s="13" t="s">
        <v>2048</v>
      </c>
      <c r="IZ408" s="13" t="s">
        <v>1266</v>
      </c>
      <c r="JA408" s="13">
        <v>350</v>
      </c>
      <c r="JW408" s="12">
        <v>401</v>
      </c>
      <c r="JX408" s="12" t="s">
        <v>1022</v>
      </c>
      <c r="JY408" s="12" t="s">
        <v>1955</v>
      </c>
    </row>
    <row r="409" ht="14.25" customHeight="1" outlineLevel="1" spans="7:285">
      <c r="G409" s="55">
        <v>402</v>
      </c>
      <c r="H409" s="55" t="s">
        <v>1359</v>
      </c>
      <c r="I409" s="55" t="s">
        <v>2016</v>
      </c>
      <c r="J409" s="55" t="s">
        <v>1256</v>
      </c>
      <c r="K409" s="55" t="s">
        <v>1249</v>
      </c>
      <c r="L409" s="55">
        <v>0.24</v>
      </c>
      <c r="AD409" s="12">
        <v>402</v>
      </c>
      <c r="AE409" s="12" t="s">
        <v>1261</v>
      </c>
      <c r="AF409" s="12" t="s">
        <v>1748</v>
      </c>
      <c r="AG409" s="12" t="s">
        <v>665</v>
      </c>
      <c r="AH409" s="12" t="s">
        <v>1233</v>
      </c>
      <c r="AX409" s="55">
        <v>402</v>
      </c>
      <c r="AY409" s="55" t="s">
        <v>1246</v>
      </c>
      <c r="AZ409" s="55" t="s">
        <v>1251</v>
      </c>
      <c r="BA409" s="55">
        <v>46</v>
      </c>
      <c r="BB409" s="55">
        <v>46</v>
      </c>
      <c r="BC409" s="55" t="s">
        <v>1249</v>
      </c>
      <c r="BD409" s="55">
        <v>1.15</v>
      </c>
      <c r="DN409" s="55">
        <v>402</v>
      </c>
      <c r="DO409" s="55" t="s">
        <v>1313</v>
      </c>
      <c r="DP409" s="55" t="s">
        <v>1259</v>
      </c>
      <c r="DQ409" s="55" t="s">
        <v>1260</v>
      </c>
      <c r="DR409" s="55" t="s">
        <v>1261</v>
      </c>
      <c r="DS409" s="55">
        <v>33197</v>
      </c>
      <c r="DT409" s="55">
        <v>10000</v>
      </c>
      <c r="DU409" s="55" t="s">
        <v>1249</v>
      </c>
      <c r="DV409" s="55">
        <v>1</v>
      </c>
      <c r="EM409" s="55">
        <v>402</v>
      </c>
      <c r="EN409" s="66" t="s">
        <v>2094</v>
      </c>
      <c r="EO409" s="66" t="s">
        <v>1251</v>
      </c>
      <c r="EP409" s="66">
        <v>6</v>
      </c>
      <c r="EQ409" s="66">
        <v>835</v>
      </c>
      <c r="ER409" s="66">
        <v>997</v>
      </c>
      <c r="ES409" s="66" t="s">
        <v>1258</v>
      </c>
      <c r="ET409" s="66">
        <v>0.75</v>
      </c>
      <c r="EV409" s="55">
        <v>402</v>
      </c>
      <c r="EW409" s="55" t="s">
        <v>1313</v>
      </c>
      <c r="EX409" s="55" t="s">
        <v>1667</v>
      </c>
      <c r="EY409" s="55">
        <v>1</v>
      </c>
      <c r="EZ409" s="55">
        <v>1995</v>
      </c>
      <c r="FA409" s="55">
        <v>2999</v>
      </c>
      <c r="FB409" s="55" t="s">
        <v>1262</v>
      </c>
      <c r="FC409" s="55" t="s">
        <v>1249</v>
      </c>
      <c r="FD409" s="55">
        <v>0</v>
      </c>
      <c r="FF409" s="55">
        <v>402</v>
      </c>
      <c r="FG409" s="55" t="s">
        <v>42</v>
      </c>
      <c r="FH409" s="55" t="s">
        <v>1470</v>
      </c>
      <c r="FI409" s="55">
        <v>10</v>
      </c>
      <c r="FJ409" s="55">
        <v>400000</v>
      </c>
      <c r="FK409" s="55" t="s">
        <v>1249</v>
      </c>
      <c r="FL409" s="55">
        <v>0.8</v>
      </c>
      <c r="IW409" s="55">
        <v>402</v>
      </c>
      <c r="IX409" s="13" t="s">
        <v>1250</v>
      </c>
      <c r="IY409" s="13" t="s">
        <v>2048</v>
      </c>
      <c r="IZ409" s="13" t="s">
        <v>1314</v>
      </c>
      <c r="JA409" s="13">
        <v>350</v>
      </c>
      <c r="JW409" s="12">
        <v>402</v>
      </c>
      <c r="JX409" s="12" t="s">
        <v>1022</v>
      </c>
      <c r="JY409" s="12" t="s">
        <v>1620</v>
      </c>
    </row>
    <row r="410" ht="14.25" customHeight="1" outlineLevel="1" spans="7:285">
      <c r="G410" s="55">
        <v>403</v>
      </c>
      <c r="H410" s="55" t="s">
        <v>1359</v>
      </c>
      <c r="I410" s="55" t="s">
        <v>2016</v>
      </c>
      <c r="J410" s="55" t="s">
        <v>1312</v>
      </c>
      <c r="K410" s="55" t="s">
        <v>1249</v>
      </c>
      <c r="L410" s="55">
        <v>0.22</v>
      </c>
      <c r="AD410" s="12">
        <v>403</v>
      </c>
      <c r="AE410" s="12" t="s">
        <v>1261</v>
      </c>
      <c r="AF410" s="12" t="s">
        <v>2164</v>
      </c>
      <c r="AG410" s="12" t="s">
        <v>665</v>
      </c>
      <c r="AH410" s="12" t="s">
        <v>1233</v>
      </c>
      <c r="AX410" s="55">
        <v>403</v>
      </c>
      <c r="AY410" s="55" t="s">
        <v>1246</v>
      </c>
      <c r="AZ410" s="55" t="s">
        <v>1251</v>
      </c>
      <c r="BA410" s="55">
        <v>47</v>
      </c>
      <c r="BB410" s="55">
        <v>47</v>
      </c>
      <c r="BC410" s="55" t="s">
        <v>1249</v>
      </c>
      <c r="BD410" s="55">
        <v>1.15</v>
      </c>
      <c r="DN410" s="55">
        <v>403</v>
      </c>
      <c r="DO410" s="55" t="s">
        <v>1313</v>
      </c>
      <c r="DP410" s="55" t="s">
        <v>1259</v>
      </c>
      <c r="DQ410" s="55" t="s">
        <v>1260</v>
      </c>
      <c r="DR410" s="55" t="s">
        <v>1261</v>
      </c>
      <c r="DS410" s="55">
        <v>33199</v>
      </c>
      <c r="DT410" s="55">
        <v>10000</v>
      </c>
      <c r="DU410" s="55" t="s">
        <v>1249</v>
      </c>
      <c r="DV410" s="55">
        <v>1</v>
      </c>
      <c r="EM410" s="55">
        <v>403</v>
      </c>
      <c r="EN410" s="66" t="s">
        <v>2094</v>
      </c>
      <c r="EO410" s="66" t="s">
        <v>1251</v>
      </c>
      <c r="EP410" s="66">
        <v>6</v>
      </c>
      <c r="EQ410" s="66">
        <v>799</v>
      </c>
      <c r="ER410" s="66">
        <v>834</v>
      </c>
      <c r="ES410" s="66" t="s">
        <v>1258</v>
      </c>
      <c r="ET410" s="66">
        <v>0.8</v>
      </c>
      <c r="EV410" s="55">
        <v>403</v>
      </c>
      <c r="EW410" s="55" t="s">
        <v>1313</v>
      </c>
      <c r="EX410" s="55" t="s">
        <v>1554</v>
      </c>
      <c r="EY410" s="55">
        <v>1</v>
      </c>
      <c r="EZ410" s="55">
        <v>0</v>
      </c>
      <c r="FA410" s="55">
        <v>1994</v>
      </c>
      <c r="FB410" s="55" t="s">
        <v>1262</v>
      </c>
      <c r="FC410" s="55" t="s">
        <v>1249</v>
      </c>
      <c r="FD410" s="55">
        <v>0</v>
      </c>
      <c r="FF410" s="55">
        <v>403</v>
      </c>
      <c r="FG410" s="55" t="s">
        <v>42</v>
      </c>
      <c r="FH410" s="55" t="s">
        <v>1470</v>
      </c>
      <c r="FI410" s="55">
        <v>10</v>
      </c>
      <c r="FJ410" s="55">
        <v>530000</v>
      </c>
      <c r="FK410" s="55" t="s">
        <v>1249</v>
      </c>
      <c r="FL410" s="55">
        <v>0.8</v>
      </c>
      <c r="IW410" s="55">
        <v>403</v>
      </c>
      <c r="IX410" s="13" t="s">
        <v>1250</v>
      </c>
      <c r="IY410" s="13" t="s">
        <v>2048</v>
      </c>
      <c r="IZ410" s="13" t="s">
        <v>1362</v>
      </c>
      <c r="JA410" s="13">
        <v>350</v>
      </c>
      <c r="JW410" s="12">
        <v>403</v>
      </c>
      <c r="JX410" s="12" t="s">
        <v>1022</v>
      </c>
      <c r="JY410" s="12" t="s">
        <v>1591</v>
      </c>
    </row>
    <row r="411" ht="14.25" customHeight="1" outlineLevel="1" spans="7:285">
      <c r="G411" s="55">
        <v>404</v>
      </c>
      <c r="H411" s="55" t="s">
        <v>1359</v>
      </c>
      <c r="I411" s="55" t="s">
        <v>2016</v>
      </c>
      <c r="J411" s="55" t="s">
        <v>1358</v>
      </c>
      <c r="K411" s="55" t="s">
        <v>1249</v>
      </c>
      <c r="L411" s="55">
        <v>0.24</v>
      </c>
      <c r="AD411" s="12">
        <v>404</v>
      </c>
      <c r="AE411" s="12" t="s">
        <v>1261</v>
      </c>
      <c r="AF411" s="12" t="s">
        <v>2288</v>
      </c>
      <c r="AG411" s="12" t="s">
        <v>665</v>
      </c>
      <c r="AH411" s="12" t="s">
        <v>1233</v>
      </c>
      <c r="AX411" s="55">
        <v>404</v>
      </c>
      <c r="AY411" s="55" t="s">
        <v>1246</v>
      </c>
      <c r="AZ411" s="55" t="s">
        <v>1251</v>
      </c>
      <c r="BA411" s="55">
        <v>48</v>
      </c>
      <c r="BB411" s="55">
        <v>48</v>
      </c>
      <c r="BC411" s="55" t="s">
        <v>1249</v>
      </c>
      <c r="BD411" s="55">
        <v>1.15</v>
      </c>
      <c r="DN411" s="55">
        <v>404</v>
      </c>
      <c r="DO411" s="55" t="s">
        <v>1313</v>
      </c>
      <c r="DP411" s="55" t="s">
        <v>1259</v>
      </c>
      <c r="DQ411" s="55" t="s">
        <v>1260</v>
      </c>
      <c r="DR411" s="55" t="s">
        <v>1261</v>
      </c>
      <c r="DS411" s="55">
        <v>33222</v>
      </c>
      <c r="DT411" s="55">
        <v>10000</v>
      </c>
      <c r="DU411" s="55" t="s">
        <v>1249</v>
      </c>
      <c r="DV411" s="55">
        <v>1</v>
      </c>
      <c r="EM411" s="55">
        <v>404</v>
      </c>
      <c r="EN411" s="66" t="s">
        <v>2094</v>
      </c>
      <c r="EO411" s="66" t="s">
        <v>1251</v>
      </c>
      <c r="EP411" s="66">
        <v>6</v>
      </c>
      <c r="EQ411" s="66">
        <v>769</v>
      </c>
      <c r="ER411" s="66">
        <v>798</v>
      </c>
      <c r="ES411" s="66" t="s">
        <v>1258</v>
      </c>
      <c r="ET411" s="66">
        <v>0.85</v>
      </c>
      <c r="EV411" s="55">
        <v>404</v>
      </c>
      <c r="EW411" s="55" t="s">
        <v>1313</v>
      </c>
      <c r="EX411" s="55" t="s">
        <v>1554</v>
      </c>
      <c r="EY411" s="55">
        <v>1</v>
      </c>
      <c r="EZ411" s="55">
        <v>1995</v>
      </c>
      <c r="FA411" s="55">
        <v>2999</v>
      </c>
      <c r="FB411" s="55" t="s">
        <v>1262</v>
      </c>
      <c r="FC411" s="55" t="s">
        <v>1249</v>
      </c>
      <c r="FD411" s="55">
        <v>0</v>
      </c>
      <c r="FF411" s="55">
        <v>404</v>
      </c>
      <c r="FG411" s="55" t="s">
        <v>42</v>
      </c>
      <c r="FH411" s="55" t="s">
        <v>1470</v>
      </c>
      <c r="FI411" s="55">
        <v>10</v>
      </c>
      <c r="FJ411" s="55">
        <v>540000</v>
      </c>
      <c r="FK411" s="55" t="s">
        <v>1249</v>
      </c>
      <c r="FL411" s="55">
        <v>0.8</v>
      </c>
      <c r="IW411" s="55">
        <v>404</v>
      </c>
      <c r="IX411" s="13" t="s">
        <v>1250</v>
      </c>
      <c r="IY411" s="13" t="s">
        <v>2048</v>
      </c>
      <c r="IZ411" s="13" t="s">
        <v>1407</v>
      </c>
      <c r="JA411" s="13">
        <v>350</v>
      </c>
      <c r="JW411" s="12">
        <v>404</v>
      </c>
      <c r="JX411" s="12" t="s">
        <v>1022</v>
      </c>
      <c r="JY411" s="12" t="s">
        <v>2393</v>
      </c>
    </row>
    <row r="412" ht="14.25" customHeight="1" outlineLevel="1" spans="7:285">
      <c r="G412" s="55">
        <v>405</v>
      </c>
      <c r="H412" s="55" t="s">
        <v>1359</v>
      </c>
      <c r="I412" s="55" t="s">
        <v>2016</v>
      </c>
      <c r="J412" s="55" t="s">
        <v>2907</v>
      </c>
      <c r="K412" s="55" t="s">
        <v>1249</v>
      </c>
      <c r="L412" s="55">
        <v>0.24</v>
      </c>
      <c r="AD412" s="12">
        <v>405</v>
      </c>
      <c r="AE412" s="12" t="s">
        <v>1261</v>
      </c>
      <c r="AF412" s="12" t="s">
        <v>2497</v>
      </c>
      <c r="AG412" s="12" t="s">
        <v>665</v>
      </c>
      <c r="AH412" s="12" t="s">
        <v>1233</v>
      </c>
      <c r="AX412" s="55">
        <v>405</v>
      </c>
      <c r="AY412" s="55" t="s">
        <v>1246</v>
      </c>
      <c r="AZ412" s="55" t="s">
        <v>1251</v>
      </c>
      <c r="BA412" s="55">
        <v>49</v>
      </c>
      <c r="BB412" s="55">
        <v>49</v>
      </c>
      <c r="BC412" s="55" t="s">
        <v>1249</v>
      </c>
      <c r="BD412" s="55">
        <v>1.15</v>
      </c>
      <c r="DN412" s="55">
        <v>405</v>
      </c>
      <c r="DO412" s="55" t="s">
        <v>1313</v>
      </c>
      <c r="DP412" s="55" t="s">
        <v>1259</v>
      </c>
      <c r="DQ412" s="55" t="s">
        <v>1260</v>
      </c>
      <c r="DR412" s="55" t="s">
        <v>1261</v>
      </c>
      <c r="DS412" s="55">
        <v>33231</v>
      </c>
      <c r="DT412" s="55">
        <v>10000</v>
      </c>
      <c r="DU412" s="55" t="s">
        <v>1249</v>
      </c>
      <c r="DV412" s="55">
        <v>1</v>
      </c>
      <c r="EM412" s="55">
        <v>405</v>
      </c>
      <c r="EN412" s="66" t="s">
        <v>2094</v>
      </c>
      <c r="EO412" s="66" t="s">
        <v>1251</v>
      </c>
      <c r="EP412" s="66">
        <v>6</v>
      </c>
      <c r="EQ412" s="66">
        <v>741</v>
      </c>
      <c r="ER412" s="66">
        <v>768</v>
      </c>
      <c r="ES412" s="66" t="s">
        <v>1258</v>
      </c>
      <c r="ET412" s="66">
        <v>0.9</v>
      </c>
      <c r="EV412" s="55">
        <v>405</v>
      </c>
      <c r="EW412" s="55" t="s">
        <v>1313</v>
      </c>
      <c r="EX412" s="55" t="s">
        <v>1595</v>
      </c>
      <c r="EY412" s="55">
        <v>1</v>
      </c>
      <c r="EZ412" s="55">
        <v>0</v>
      </c>
      <c r="FA412" s="55">
        <v>1994</v>
      </c>
      <c r="FB412" s="55" t="s">
        <v>1262</v>
      </c>
      <c r="FC412" s="55" t="s">
        <v>1249</v>
      </c>
      <c r="FD412" s="55">
        <v>0</v>
      </c>
      <c r="FF412" s="55">
        <v>405</v>
      </c>
      <c r="FG412" s="55" t="s">
        <v>42</v>
      </c>
      <c r="FH412" s="55" t="s">
        <v>1470</v>
      </c>
      <c r="FI412" s="55">
        <v>11</v>
      </c>
      <c r="FJ412" s="55">
        <v>0</v>
      </c>
      <c r="FK412" s="55" t="s">
        <v>1249</v>
      </c>
      <c r="FL412" s="55">
        <v>0.8</v>
      </c>
      <c r="IW412" s="55">
        <v>405</v>
      </c>
      <c r="IX412" s="13" t="s">
        <v>1250</v>
      </c>
      <c r="IY412" s="13" t="s">
        <v>2048</v>
      </c>
      <c r="IZ412" s="13" t="s">
        <v>1447</v>
      </c>
      <c r="JA412" s="13">
        <v>350</v>
      </c>
      <c r="JW412" s="12">
        <v>405</v>
      </c>
      <c r="JX412" s="12" t="s">
        <v>1022</v>
      </c>
      <c r="JY412" s="12" t="s">
        <v>2948</v>
      </c>
    </row>
    <row r="413" ht="14.25" customHeight="1" outlineLevel="1" spans="7:285">
      <c r="G413" s="55">
        <v>406</v>
      </c>
      <c r="H413" s="55" t="s">
        <v>1359</v>
      </c>
      <c r="I413" s="55" t="s">
        <v>2135</v>
      </c>
      <c r="J413" s="55" t="s">
        <v>2914</v>
      </c>
      <c r="K413" s="55" t="s">
        <v>1249</v>
      </c>
      <c r="L413" s="65">
        <v>0.3675</v>
      </c>
      <c r="AD413" s="12">
        <v>406</v>
      </c>
      <c r="AE413" s="12" t="s">
        <v>1261</v>
      </c>
      <c r="AF413" s="12" t="s">
        <v>2635</v>
      </c>
      <c r="AG413" s="12" t="s">
        <v>665</v>
      </c>
      <c r="AH413" s="12" t="s">
        <v>1233</v>
      </c>
      <c r="AX413" s="55">
        <v>406</v>
      </c>
      <c r="AY413" s="55" t="s">
        <v>1246</v>
      </c>
      <c r="AZ413" s="55" t="s">
        <v>1251</v>
      </c>
      <c r="BA413" s="55">
        <v>50</v>
      </c>
      <c r="BB413" s="55">
        <v>50</v>
      </c>
      <c r="BC413" s="55" t="s">
        <v>1249</v>
      </c>
      <c r="BD413" s="55">
        <v>1.15</v>
      </c>
      <c r="DN413" s="55">
        <v>406</v>
      </c>
      <c r="DO413" s="55" t="s">
        <v>1313</v>
      </c>
      <c r="DP413" s="55" t="s">
        <v>1259</v>
      </c>
      <c r="DQ413" s="55" t="s">
        <v>1260</v>
      </c>
      <c r="DR413" s="55" t="s">
        <v>1261</v>
      </c>
      <c r="DS413" s="55">
        <v>33233</v>
      </c>
      <c r="DT413" s="55">
        <v>10000</v>
      </c>
      <c r="DU413" s="55" t="s">
        <v>1249</v>
      </c>
      <c r="DV413" s="55">
        <v>1</v>
      </c>
      <c r="EM413" s="55">
        <v>406</v>
      </c>
      <c r="EN413" s="66" t="s">
        <v>2094</v>
      </c>
      <c r="EO413" s="66" t="s">
        <v>1251</v>
      </c>
      <c r="EP413" s="66">
        <v>6</v>
      </c>
      <c r="EQ413" s="66">
        <v>0</v>
      </c>
      <c r="ER413" s="66">
        <v>548</v>
      </c>
      <c r="ES413" s="66" t="s">
        <v>1258</v>
      </c>
      <c r="ET413" s="66">
        <v>4</v>
      </c>
      <c r="EV413" s="55">
        <v>406</v>
      </c>
      <c r="EW413" s="55" t="s">
        <v>1313</v>
      </c>
      <c r="EX413" s="55" t="s">
        <v>1595</v>
      </c>
      <c r="EY413" s="55">
        <v>1</v>
      </c>
      <c r="EZ413" s="55">
        <v>1995</v>
      </c>
      <c r="FA413" s="55">
        <v>2999</v>
      </c>
      <c r="FB413" s="55" t="s">
        <v>1262</v>
      </c>
      <c r="FC413" s="55" t="s">
        <v>1249</v>
      </c>
      <c r="FD413" s="55">
        <v>0</v>
      </c>
      <c r="FF413" s="55">
        <v>406</v>
      </c>
      <c r="FG413" s="55" t="s">
        <v>42</v>
      </c>
      <c r="FH413" s="55" t="s">
        <v>1470</v>
      </c>
      <c r="FI413" s="55">
        <v>11</v>
      </c>
      <c r="FJ413" s="55">
        <v>1000</v>
      </c>
      <c r="FK413" s="55" t="s">
        <v>1249</v>
      </c>
      <c r="FL413" s="55">
        <v>0.8</v>
      </c>
      <c r="IW413" s="55">
        <v>406</v>
      </c>
      <c r="IX413" s="13" t="s">
        <v>1250</v>
      </c>
      <c r="IY413" s="13" t="s">
        <v>2048</v>
      </c>
      <c r="IZ413" s="13" t="s">
        <v>1487</v>
      </c>
      <c r="JA413" s="13">
        <v>350</v>
      </c>
      <c r="JW413" s="12">
        <v>406</v>
      </c>
      <c r="JX413" s="12" t="s">
        <v>1022</v>
      </c>
      <c r="JY413" s="12" t="s">
        <v>2388</v>
      </c>
    </row>
    <row r="414" ht="14.25" customHeight="1" outlineLevel="1" spans="7:285">
      <c r="G414" s="55">
        <v>407</v>
      </c>
      <c r="H414" s="55" t="s">
        <v>1359</v>
      </c>
      <c r="I414" s="55" t="s">
        <v>1988</v>
      </c>
      <c r="J414" s="55" t="s">
        <v>2920</v>
      </c>
      <c r="K414" s="55" t="s">
        <v>1249</v>
      </c>
      <c r="L414" s="65">
        <v>0.3675</v>
      </c>
      <c r="AD414" s="12">
        <v>407</v>
      </c>
      <c r="AE414" s="12" t="s">
        <v>1261</v>
      </c>
      <c r="AF414" s="12" t="s">
        <v>1270</v>
      </c>
      <c r="AG414" s="12" t="s">
        <v>905</v>
      </c>
      <c r="AH414" s="12" t="s">
        <v>1603</v>
      </c>
      <c r="AX414" s="55">
        <v>407</v>
      </c>
      <c r="AY414" s="55" t="s">
        <v>1246</v>
      </c>
      <c r="AZ414" s="55" t="s">
        <v>1251</v>
      </c>
      <c r="BA414" s="55">
        <v>51</v>
      </c>
      <c r="BB414" s="55">
        <v>51</v>
      </c>
      <c r="BC414" s="55" t="s">
        <v>1249</v>
      </c>
      <c r="BD414" s="55">
        <v>1.2</v>
      </c>
      <c r="DN414" s="55">
        <v>407</v>
      </c>
      <c r="DO414" s="55" t="s">
        <v>1313</v>
      </c>
      <c r="DP414" s="55" t="s">
        <v>1259</v>
      </c>
      <c r="DQ414" s="55" t="s">
        <v>1260</v>
      </c>
      <c r="DR414" s="55" t="s">
        <v>1261</v>
      </c>
      <c r="DS414" s="55">
        <v>33234</v>
      </c>
      <c r="DT414" s="55">
        <v>10000</v>
      </c>
      <c r="DU414" s="55" t="s">
        <v>1249</v>
      </c>
      <c r="DV414" s="55">
        <v>1</v>
      </c>
      <c r="EM414" s="55">
        <v>407</v>
      </c>
      <c r="EN414" s="66" t="s">
        <v>2094</v>
      </c>
      <c r="EO414" s="66" t="s">
        <v>1251</v>
      </c>
      <c r="EP414" s="66">
        <v>6</v>
      </c>
      <c r="EQ414" s="66">
        <v>713</v>
      </c>
      <c r="ER414" s="66">
        <v>740</v>
      </c>
      <c r="ES414" s="66" t="s">
        <v>1258</v>
      </c>
      <c r="ET414" s="66">
        <v>1</v>
      </c>
      <c r="EV414" s="55">
        <v>407</v>
      </c>
      <c r="EW414" s="55" t="s">
        <v>1313</v>
      </c>
      <c r="EX414" s="55" t="s">
        <v>1595</v>
      </c>
      <c r="EY414" s="55">
        <v>2</v>
      </c>
      <c r="EZ414" s="55">
        <v>0</v>
      </c>
      <c r="FA414" s="55">
        <v>1994</v>
      </c>
      <c r="FB414" s="55" t="s">
        <v>1262</v>
      </c>
      <c r="FC414" s="55" t="s">
        <v>1249</v>
      </c>
      <c r="FD414" s="55">
        <v>0</v>
      </c>
      <c r="FF414" s="55">
        <v>407</v>
      </c>
      <c r="FG414" s="55" t="s">
        <v>42</v>
      </c>
      <c r="FH414" s="55" t="s">
        <v>1470</v>
      </c>
      <c r="FI414" s="55">
        <v>11</v>
      </c>
      <c r="FJ414" s="55">
        <v>2500</v>
      </c>
      <c r="FK414" s="55" t="s">
        <v>1249</v>
      </c>
      <c r="FL414" s="55">
        <v>0.8</v>
      </c>
      <c r="IW414" s="55">
        <v>407</v>
      </c>
      <c r="IX414" s="13" t="s">
        <v>1250</v>
      </c>
      <c r="IY414" s="13" t="s">
        <v>2048</v>
      </c>
      <c r="IZ414" s="13" t="s">
        <v>1529</v>
      </c>
      <c r="JA414" s="13">
        <v>350</v>
      </c>
      <c r="JW414" s="12">
        <v>407</v>
      </c>
      <c r="JX414" s="12" t="s">
        <v>1022</v>
      </c>
      <c r="JY414" s="12" t="s">
        <v>2152</v>
      </c>
    </row>
    <row r="415" ht="14.25" customHeight="1" outlineLevel="1" spans="7:285">
      <c r="G415" s="55">
        <v>408</v>
      </c>
      <c r="H415" s="55" t="s">
        <v>1359</v>
      </c>
      <c r="I415" s="55" t="s">
        <v>1607</v>
      </c>
      <c r="J415" s="55" t="s">
        <v>2925</v>
      </c>
      <c r="K415" s="55" t="s">
        <v>1249</v>
      </c>
      <c r="L415" s="55">
        <v>0.21</v>
      </c>
      <c r="AD415" s="12">
        <v>408</v>
      </c>
      <c r="AE415" s="12" t="s">
        <v>1261</v>
      </c>
      <c r="AF415" s="12" t="s">
        <v>627</v>
      </c>
      <c r="AG415" s="12" t="s">
        <v>627</v>
      </c>
      <c r="AH415" s="12" t="s">
        <v>1564</v>
      </c>
      <c r="AX415" s="55">
        <v>408</v>
      </c>
      <c r="AY415" s="55" t="s">
        <v>1246</v>
      </c>
      <c r="AZ415" s="55" t="s">
        <v>1251</v>
      </c>
      <c r="BA415" s="55">
        <v>52</v>
      </c>
      <c r="BB415" s="55">
        <v>52</v>
      </c>
      <c r="BC415" s="55" t="s">
        <v>1249</v>
      </c>
      <c r="BD415" s="55">
        <v>1.2</v>
      </c>
      <c r="DN415" s="55">
        <v>408</v>
      </c>
      <c r="DO415" s="55" t="s">
        <v>1313</v>
      </c>
      <c r="DP415" s="55" t="s">
        <v>1259</v>
      </c>
      <c r="DQ415" s="55" t="s">
        <v>1260</v>
      </c>
      <c r="DR415" s="55" t="s">
        <v>1261</v>
      </c>
      <c r="DS415" s="55">
        <v>33238</v>
      </c>
      <c r="DT415" s="55">
        <v>10000</v>
      </c>
      <c r="DU415" s="55" t="s">
        <v>1249</v>
      </c>
      <c r="DV415" s="55">
        <v>1</v>
      </c>
      <c r="EM415" s="55">
        <v>408</v>
      </c>
      <c r="EN415" s="66" t="s">
        <v>2094</v>
      </c>
      <c r="EO415" s="66" t="s">
        <v>1251</v>
      </c>
      <c r="EP415" s="66">
        <v>6</v>
      </c>
      <c r="EQ415" s="66">
        <v>686</v>
      </c>
      <c r="ER415" s="66">
        <v>712</v>
      </c>
      <c r="ES415" s="66" t="s">
        <v>1258</v>
      </c>
      <c r="ET415" s="66">
        <v>1.05</v>
      </c>
      <c r="EV415" s="55">
        <v>408</v>
      </c>
      <c r="EW415" s="55" t="s">
        <v>1313</v>
      </c>
      <c r="EX415" s="55" t="s">
        <v>1595</v>
      </c>
      <c r="EY415" s="55">
        <v>2</v>
      </c>
      <c r="EZ415" s="55">
        <v>1995</v>
      </c>
      <c r="FA415" s="55">
        <v>2999</v>
      </c>
      <c r="FB415" s="55" t="s">
        <v>1262</v>
      </c>
      <c r="FC415" s="55" t="s">
        <v>1249</v>
      </c>
      <c r="FD415" s="55">
        <v>0</v>
      </c>
      <c r="FF415" s="55">
        <v>408</v>
      </c>
      <c r="FG415" s="55" t="s">
        <v>42</v>
      </c>
      <c r="FH415" s="55" t="s">
        <v>1470</v>
      </c>
      <c r="FI415" s="55">
        <v>11</v>
      </c>
      <c r="FJ415" s="55">
        <v>5000</v>
      </c>
      <c r="FK415" s="55" t="s">
        <v>1249</v>
      </c>
      <c r="FL415" s="55">
        <v>0.8</v>
      </c>
      <c r="IW415" s="55">
        <v>408</v>
      </c>
      <c r="IX415" s="13" t="s">
        <v>1250</v>
      </c>
      <c r="IY415" s="13" t="s">
        <v>2048</v>
      </c>
      <c r="IZ415" s="13" t="s">
        <v>1567</v>
      </c>
      <c r="JA415" s="13">
        <v>350</v>
      </c>
      <c r="JW415" s="12">
        <v>408</v>
      </c>
      <c r="JX415" s="12" t="s">
        <v>1022</v>
      </c>
      <c r="JY415" s="12" t="s">
        <v>2954</v>
      </c>
    </row>
    <row r="416" ht="14.25" customHeight="1" outlineLevel="1" spans="7:285">
      <c r="G416" s="55">
        <v>409</v>
      </c>
      <c r="H416" s="55" t="s">
        <v>1359</v>
      </c>
      <c r="I416" s="55" t="s">
        <v>1607</v>
      </c>
      <c r="J416" s="55" t="s">
        <v>1847</v>
      </c>
      <c r="K416" s="55" t="s">
        <v>1249</v>
      </c>
      <c r="L416" s="55">
        <v>0.21</v>
      </c>
      <c r="AD416" s="12">
        <v>409</v>
      </c>
      <c r="AE416" s="12" t="s">
        <v>1261</v>
      </c>
      <c r="AF416" s="12" t="s">
        <v>1319</v>
      </c>
      <c r="AG416" s="12" t="s">
        <v>627</v>
      </c>
      <c r="AH416" s="12" t="s">
        <v>1564</v>
      </c>
      <c r="AX416" s="55">
        <v>409</v>
      </c>
      <c r="AY416" s="55" t="s">
        <v>1246</v>
      </c>
      <c r="AZ416" s="55" t="s">
        <v>1251</v>
      </c>
      <c r="BA416" s="55">
        <v>53</v>
      </c>
      <c r="BB416" s="55">
        <v>53</v>
      </c>
      <c r="BC416" s="55" t="s">
        <v>1249</v>
      </c>
      <c r="BD416" s="55">
        <v>1.2</v>
      </c>
      <c r="DN416" s="55">
        <v>409</v>
      </c>
      <c r="DO416" s="55" t="s">
        <v>1313</v>
      </c>
      <c r="DP416" s="55" t="s">
        <v>1259</v>
      </c>
      <c r="DQ416" s="55" t="s">
        <v>1260</v>
      </c>
      <c r="DR416" s="55" t="s">
        <v>1261</v>
      </c>
      <c r="DS416" s="55">
        <v>33239</v>
      </c>
      <c r="DT416" s="55">
        <v>10000</v>
      </c>
      <c r="DU416" s="55" t="s">
        <v>1249</v>
      </c>
      <c r="DV416" s="55">
        <v>1</v>
      </c>
      <c r="EM416" s="55">
        <v>409</v>
      </c>
      <c r="EN416" s="66" t="s">
        <v>2094</v>
      </c>
      <c r="EO416" s="66" t="s">
        <v>1251</v>
      </c>
      <c r="EP416" s="66">
        <v>6</v>
      </c>
      <c r="EQ416" s="66">
        <v>653</v>
      </c>
      <c r="ER416" s="66">
        <v>685</v>
      </c>
      <c r="ES416" s="66" t="s">
        <v>1258</v>
      </c>
      <c r="ET416" s="66">
        <v>1.2</v>
      </c>
      <c r="EV416" s="55">
        <v>409</v>
      </c>
      <c r="EW416" s="55" t="s">
        <v>1313</v>
      </c>
      <c r="EX416" s="55" t="s">
        <v>1595</v>
      </c>
      <c r="EY416" s="55">
        <v>3</v>
      </c>
      <c r="EZ416" s="55">
        <v>0</v>
      </c>
      <c r="FA416" s="55">
        <v>1994</v>
      </c>
      <c r="FB416" s="55" t="s">
        <v>1262</v>
      </c>
      <c r="FC416" s="55" t="s">
        <v>1249</v>
      </c>
      <c r="FD416" s="55">
        <v>0</v>
      </c>
      <c r="FF416" s="55">
        <v>409</v>
      </c>
      <c r="FG416" s="55" t="s">
        <v>42</v>
      </c>
      <c r="FH416" s="55" t="s">
        <v>1470</v>
      </c>
      <c r="FI416" s="55">
        <v>11</v>
      </c>
      <c r="FJ416" s="55">
        <v>10000</v>
      </c>
      <c r="FK416" s="55" t="s">
        <v>1249</v>
      </c>
      <c r="FL416" s="55">
        <v>0.8</v>
      </c>
      <c r="IW416" s="55">
        <v>409</v>
      </c>
      <c r="IX416" s="13" t="s">
        <v>1250</v>
      </c>
      <c r="IY416" s="13" t="s">
        <v>2048</v>
      </c>
      <c r="IZ416" s="13" t="s">
        <v>1870</v>
      </c>
      <c r="JA416" s="13">
        <v>350</v>
      </c>
      <c r="JW416" s="12">
        <v>409</v>
      </c>
      <c r="JX416" s="12" t="s">
        <v>1022</v>
      </c>
      <c r="JY416" s="12" t="s">
        <v>2586</v>
      </c>
    </row>
    <row r="417" ht="14.25" customHeight="1" outlineLevel="1" spans="7:285">
      <c r="G417" s="55">
        <v>410</v>
      </c>
      <c r="H417" s="55" t="s">
        <v>1359</v>
      </c>
      <c r="I417" s="55" t="s">
        <v>1607</v>
      </c>
      <c r="J417" s="55" t="s">
        <v>2510</v>
      </c>
      <c r="K417" s="55" t="s">
        <v>1249</v>
      </c>
      <c r="L417" s="65">
        <v>0.3675</v>
      </c>
      <c r="AD417" s="12">
        <v>410</v>
      </c>
      <c r="AE417" s="12" t="s">
        <v>1261</v>
      </c>
      <c r="AF417" s="12" t="s">
        <v>1469</v>
      </c>
      <c r="AG417" s="12" t="s">
        <v>627</v>
      </c>
      <c r="AH417" s="12" t="s">
        <v>1564</v>
      </c>
      <c r="AX417" s="55">
        <v>410</v>
      </c>
      <c r="AY417" s="55" t="s">
        <v>1246</v>
      </c>
      <c r="AZ417" s="55" t="s">
        <v>1251</v>
      </c>
      <c r="BA417" s="55">
        <v>54</v>
      </c>
      <c r="BB417" s="55">
        <v>54</v>
      </c>
      <c r="BC417" s="55" t="s">
        <v>1249</v>
      </c>
      <c r="BD417" s="55">
        <v>1.2</v>
      </c>
      <c r="DN417" s="55">
        <v>410</v>
      </c>
      <c r="DO417" s="55" t="s">
        <v>1313</v>
      </c>
      <c r="DP417" s="55" t="s">
        <v>1259</v>
      </c>
      <c r="DQ417" s="55" t="s">
        <v>1260</v>
      </c>
      <c r="DR417" s="55" t="s">
        <v>1261</v>
      </c>
      <c r="DS417" s="55">
        <v>33242</v>
      </c>
      <c r="DT417" s="55">
        <v>10000</v>
      </c>
      <c r="DU417" s="55" t="s">
        <v>1249</v>
      </c>
      <c r="DV417" s="55">
        <v>1</v>
      </c>
      <c r="EM417" s="55">
        <v>410</v>
      </c>
      <c r="EN417" s="66" t="s">
        <v>2094</v>
      </c>
      <c r="EO417" s="66" t="s">
        <v>1251</v>
      </c>
      <c r="EP417" s="66">
        <v>6</v>
      </c>
      <c r="EQ417" s="66">
        <v>614</v>
      </c>
      <c r="ER417" s="66">
        <v>652</v>
      </c>
      <c r="ES417" s="66" t="s">
        <v>1258</v>
      </c>
      <c r="ET417" s="66">
        <v>1.4</v>
      </c>
      <c r="EV417" s="55">
        <v>410</v>
      </c>
      <c r="EW417" s="55" t="s">
        <v>1313</v>
      </c>
      <c r="EX417" s="55" t="s">
        <v>1595</v>
      </c>
      <c r="EY417" s="55">
        <v>3</v>
      </c>
      <c r="EZ417" s="55">
        <v>1995</v>
      </c>
      <c r="FA417" s="55">
        <v>2999</v>
      </c>
      <c r="FB417" s="55" t="s">
        <v>1262</v>
      </c>
      <c r="FC417" s="55" t="s">
        <v>1249</v>
      </c>
      <c r="FD417" s="55">
        <v>0</v>
      </c>
      <c r="FF417" s="55">
        <v>410</v>
      </c>
      <c r="FG417" s="55" t="s">
        <v>42</v>
      </c>
      <c r="FH417" s="55" t="s">
        <v>1470</v>
      </c>
      <c r="FI417" s="55">
        <v>11</v>
      </c>
      <c r="FJ417" s="55">
        <v>25000</v>
      </c>
      <c r="FK417" s="55" t="s">
        <v>1249</v>
      </c>
      <c r="FL417" s="55">
        <v>0.8</v>
      </c>
      <c r="IW417" s="55">
        <v>410</v>
      </c>
      <c r="IX417" s="13" t="s">
        <v>1250</v>
      </c>
      <c r="IY417" s="13" t="s">
        <v>2048</v>
      </c>
      <c r="IZ417" s="13" t="s">
        <v>1893</v>
      </c>
      <c r="JA417" s="13">
        <v>350</v>
      </c>
      <c r="JW417" s="12">
        <v>410</v>
      </c>
      <c r="JX417" s="12" t="s">
        <v>1022</v>
      </c>
      <c r="JY417" s="12" t="s">
        <v>2963</v>
      </c>
    </row>
    <row r="418" ht="14.25" customHeight="1" outlineLevel="1" spans="7:285">
      <c r="G418" s="55">
        <v>411</v>
      </c>
      <c r="H418" s="55" t="s">
        <v>1359</v>
      </c>
      <c r="I418" s="55" t="s">
        <v>2048</v>
      </c>
      <c r="J418" s="55" t="s">
        <v>2935</v>
      </c>
      <c r="K418" s="55" t="s">
        <v>1249</v>
      </c>
      <c r="L418" s="55">
        <v>0.21</v>
      </c>
      <c r="AD418" s="12">
        <v>411</v>
      </c>
      <c r="AE418" s="12" t="s">
        <v>1261</v>
      </c>
      <c r="AF418" s="12" t="s">
        <v>1692</v>
      </c>
      <c r="AG418" s="12" t="s">
        <v>627</v>
      </c>
      <c r="AH418" s="12" t="s">
        <v>1564</v>
      </c>
      <c r="AX418" s="55">
        <v>411</v>
      </c>
      <c r="AY418" s="55" t="s">
        <v>1246</v>
      </c>
      <c r="AZ418" s="55" t="s">
        <v>1251</v>
      </c>
      <c r="BA418" s="55">
        <v>55</v>
      </c>
      <c r="BB418" s="55">
        <v>55</v>
      </c>
      <c r="BC418" s="55" t="s">
        <v>1249</v>
      </c>
      <c r="BD418" s="55">
        <v>1.2</v>
      </c>
      <c r="DN418" s="55">
        <v>411</v>
      </c>
      <c r="DO418" s="55" t="s">
        <v>1313</v>
      </c>
      <c r="DP418" s="55" t="s">
        <v>1259</v>
      </c>
      <c r="DQ418" s="55" t="s">
        <v>1260</v>
      </c>
      <c r="DR418" s="55" t="s">
        <v>1261</v>
      </c>
      <c r="DS418" s="55">
        <v>33243</v>
      </c>
      <c r="DT418" s="55">
        <v>10000</v>
      </c>
      <c r="DU418" s="55" t="s">
        <v>1249</v>
      </c>
      <c r="DV418" s="55">
        <v>1</v>
      </c>
      <c r="EM418" s="55">
        <v>411</v>
      </c>
      <c r="EN418" s="66" t="s">
        <v>2094</v>
      </c>
      <c r="EO418" s="66" t="s">
        <v>1251</v>
      </c>
      <c r="EP418" s="66">
        <v>6</v>
      </c>
      <c r="EQ418" s="66">
        <v>549</v>
      </c>
      <c r="ER418" s="66">
        <v>613</v>
      </c>
      <c r="ES418" s="66" t="s">
        <v>1258</v>
      </c>
      <c r="ET418" s="66">
        <v>1.7</v>
      </c>
      <c r="EV418" s="55">
        <v>411</v>
      </c>
      <c r="EW418" s="55" t="s">
        <v>1313</v>
      </c>
      <c r="EX418" s="55" t="s">
        <v>1595</v>
      </c>
      <c r="EY418" s="55">
        <v>4</v>
      </c>
      <c r="EZ418" s="55">
        <v>0</v>
      </c>
      <c r="FA418" s="55">
        <v>1994</v>
      </c>
      <c r="FB418" s="55" t="s">
        <v>1262</v>
      </c>
      <c r="FC418" s="55" t="s">
        <v>1249</v>
      </c>
      <c r="FD418" s="55">
        <v>0</v>
      </c>
      <c r="FF418" s="55">
        <v>411</v>
      </c>
      <c r="FG418" s="55" t="s">
        <v>42</v>
      </c>
      <c r="FH418" s="55" t="s">
        <v>1470</v>
      </c>
      <c r="FI418" s="55">
        <v>11</v>
      </c>
      <c r="FJ418" s="55">
        <v>50000</v>
      </c>
      <c r="FK418" s="55" t="s">
        <v>1249</v>
      </c>
      <c r="FL418" s="55">
        <v>0.8</v>
      </c>
      <c r="IW418" s="55">
        <v>411</v>
      </c>
      <c r="IX418" s="13" t="s">
        <v>1250</v>
      </c>
      <c r="IY418" s="13" t="s">
        <v>2048</v>
      </c>
      <c r="IZ418" s="13" t="s">
        <v>1917</v>
      </c>
      <c r="JA418" s="13">
        <v>350</v>
      </c>
      <c r="JW418" s="12">
        <v>411</v>
      </c>
      <c r="JX418" s="12" t="s">
        <v>1022</v>
      </c>
      <c r="JY418" s="12" t="s">
        <v>2195</v>
      </c>
    </row>
    <row r="419" ht="14.25" customHeight="1" outlineLevel="1" spans="7:285">
      <c r="G419" s="55">
        <v>412</v>
      </c>
      <c r="H419" s="55" t="s">
        <v>1359</v>
      </c>
      <c r="I419" s="55" t="s">
        <v>2048</v>
      </c>
      <c r="J419" s="55" t="s">
        <v>2941</v>
      </c>
      <c r="K419" s="55" t="s">
        <v>1249</v>
      </c>
      <c r="L419" s="55">
        <v>0.25</v>
      </c>
      <c r="AD419" s="12">
        <v>412</v>
      </c>
      <c r="AE419" s="12" t="s">
        <v>1261</v>
      </c>
      <c r="AF419" s="12" t="s">
        <v>2058</v>
      </c>
      <c r="AG419" s="12" t="s">
        <v>627</v>
      </c>
      <c r="AH419" s="12" t="s">
        <v>1564</v>
      </c>
      <c r="AX419" s="55">
        <v>412</v>
      </c>
      <c r="AY419" s="55" t="s">
        <v>1246</v>
      </c>
      <c r="AZ419" s="55" t="s">
        <v>1251</v>
      </c>
      <c r="BA419" s="55">
        <v>56</v>
      </c>
      <c r="BB419" s="55">
        <v>56</v>
      </c>
      <c r="BC419" s="55" t="s">
        <v>1249</v>
      </c>
      <c r="BD419" s="55">
        <v>1.2</v>
      </c>
      <c r="DN419" s="55">
        <v>412</v>
      </c>
      <c r="DO419" s="55" t="s">
        <v>1313</v>
      </c>
      <c r="DP419" s="55" t="s">
        <v>1259</v>
      </c>
      <c r="DQ419" s="55" t="s">
        <v>1260</v>
      </c>
      <c r="DR419" s="55" t="s">
        <v>1261</v>
      </c>
      <c r="DS419" s="55">
        <v>33245</v>
      </c>
      <c r="DT419" s="55">
        <v>10000</v>
      </c>
      <c r="DU419" s="55" t="s">
        <v>1249</v>
      </c>
      <c r="DV419" s="55">
        <v>1</v>
      </c>
      <c r="EM419" s="55">
        <v>412</v>
      </c>
      <c r="EN419" s="66" t="s">
        <v>2094</v>
      </c>
      <c r="EO419" s="66" t="s">
        <v>1251</v>
      </c>
      <c r="EP419" s="66" t="s">
        <v>2031</v>
      </c>
      <c r="EQ419" s="66">
        <v>-1</v>
      </c>
      <c r="ER419" s="66">
        <v>-1</v>
      </c>
      <c r="ES419" s="66" t="s">
        <v>1258</v>
      </c>
      <c r="ET419" s="66">
        <v>1.42</v>
      </c>
      <c r="EV419" s="55">
        <v>412</v>
      </c>
      <c r="EW419" s="55" t="s">
        <v>1313</v>
      </c>
      <c r="EX419" s="55" t="s">
        <v>1595</v>
      </c>
      <c r="EY419" s="55">
        <v>4</v>
      </c>
      <c r="EZ419" s="55">
        <v>1995</v>
      </c>
      <c r="FA419" s="55">
        <v>2999</v>
      </c>
      <c r="FB419" s="55" t="s">
        <v>1262</v>
      </c>
      <c r="FC419" s="55" t="s">
        <v>1249</v>
      </c>
      <c r="FD419" s="55">
        <v>0</v>
      </c>
      <c r="FF419" s="55">
        <v>412</v>
      </c>
      <c r="FG419" s="55" t="s">
        <v>42</v>
      </c>
      <c r="FH419" s="55" t="s">
        <v>1470</v>
      </c>
      <c r="FI419" s="55">
        <v>11</v>
      </c>
      <c r="FJ419" s="55">
        <v>80000</v>
      </c>
      <c r="FK419" s="55" t="s">
        <v>1249</v>
      </c>
      <c r="FL419" s="55">
        <v>0.8</v>
      </c>
      <c r="IW419" s="55">
        <v>412</v>
      </c>
      <c r="IX419" s="13" t="s">
        <v>1250</v>
      </c>
      <c r="IY419" s="13" t="s">
        <v>2048</v>
      </c>
      <c r="IZ419" s="13" t="s">
        <v>1943</v>
      </c>
      <c r="JA419" s="13">
        <v>350</v>
      </c>
      <c r="JW419" s="12">
        <v>412</v>
      </c>
      <c r="JX419" s="12" t="s">
        <v>1022</v>
      </c>
      <c r="JY419" s="12" t="s">
        <v>1937</v>
      </c>
    </row>
    <row r="420" ht="14.25" customHeight="1" outlineLevel="1" spans="7:285">
      <c r="G420" s="55">
        <v>413</v>
      </c>
      <c r="H420" s="55" t="s">
        <v>1359</v>
      </c>
      <c r="I420" s="55" t="s">
        <v>2048</v>
      </c>
      <c r="J420" s="55" t="s">
        <v>2946</v>
      </c>
      <c r="K420" s="55" t="s">
        <v>1249</v>
      </c>
      <c r="L420" s="55">
        <v>0.25</v>
      </c>
      <c r="AD420" s="12">
        <v>413</v>
      </c>
      <c r="AE420" s="12" t="s">
        <v>1261</v>
      </c>
      <c r="AF420" s="12" t="s">
        <v>2227</v>
      </c>
      <c r="AG420" s="12" t="s">
        <v>627</v>
      </c>
      <c r="AH420" s="12" t="s">
        <v>1564</v>
      </c>
      <c r="AX420" s="55">
        <v>413</v>
      </c>
      <c r="AY420" s="55" t="s">
        <v>1246</v>
      </c>
      <c r="AZ420" s="55" t="s">
        <v>1251</v>
      </c>
      <c r="BA420" s="55">
        <v>57</v>
      </c>
      <c r="BB420" s="55">
        <v>57</v>
      </c>
      <c r="BC420" s="55" t="s">
        <v>1249</v>
      </c>
      <c r="BD420" s="55">
        <v>1.2</v>
      </c>
      <c r="DN420" s="55">
        <v>413</v>
      </c>
      <c r="DO420" s="55" t="s">
        <v>1313</v>
      </c>
      <c r="DP420" s="55" t="s">
        <v>1259</v>
      </c>
      <c r="DQ420" s="55" t="s">
        <v>1260</v>
      </c>
      <c r="DR420" s="55" t="s">
        <v>1261</v>
      </c>
      <c r="DS420" s="55">
        <v>33247</v>
      </c>
      <c r="DT420" s="55">
        <v>10000</v>
      </c>
      <c r="DU420" s="55" t="s">
        <v>1249</v>
      </c>
      <c r="DV420" s="55">
        <v>1</v>
      </c>
      <c r="EM420" s="55">
        <v>413</v>
      </c>
      <c r="EN420" s="66" t="s">
        <v>2094</v>
      </c>
      <c r="EO420" s="66" t="s">
        <v>1251</v>
      </c>
      <c r="EP420" s="66" t="s">
        <v>2051</v>
      </c>
      <c r="EQ420" s="66">
        <v>-1</v>
      </c>
      <c r="ER420" s="66">
        <v>-1</v>
      </c>
      <c r="ES420" s="66" t="s">
        <v>1258</v>
      </c>
      <c r="ET420" s="66">
        <v>1.42</v>
      </c>
      <c r="EV420" s="55">
        <v>413</v>
      </c>
      <c r="EW420" s="55" t="s">
        <v>1313</v>
      </c>
      <c r="EX420" s="55" t="s">
        <v>1531</v>
      </c>
      <c r="EY420" s="55">
        <v>1</v>
      </c>
      <c r="EZ420" s="55">
        <v>0</v>
      </c>
      <c r="FA420" s="55">
        <v>1994</v>
      </c>
      <c r="FB420" s="55" t="s">
        <v>1262</v>
      </c>
      <c r="FC420" s="55" t="s">
        <v>1249</v>
      </c>
      <c r="FD420" s="55">
        <v>0</v>
      </c>
      <c r="FF420" s="55">
        <v>413</v>
      </c>
      <c r="FG420" s="55" t="s">
        <v>42</v>
      </c>
      <c r="FH420" s="55" t="s">
        <v>1470</v>
      </c>
      <c r="FI420" s="55">
        <v>11</v>
      </c>
      <c r="FJ420" s="55">
        <v>130000</v>
      </c>
      <c r="FK420" s="55" t="s">
        <v>1249</v>
      </c>
      <c r="FL420" s="55">
        <v>0.8</v>
      </c>
      <c r="IW420" s="55">
        <v>413</v>
      </c>
      <c r="IX420" s="13" t="s">
        <v>1250</v>
      </c>
      <c r="IY420" s="13" t="s">
        <v>1490</v>
      </c>
      <c r="IZ420" s="13" t="s">
        <v>1266</v>
      </c>
      <c r="JA420" s="13">
        <v>350</v>
      </c>
      <c r="JW420" s="12">
        <v>413</v>
      </c>
      <c r="JX420" s="12" t="s">
        <v>1022</v>
      </c>
      <c r="JY420" s="12" t="s">
        <v>2448</v>
      </c>
    </row>
    <row r="421" ht="14.25" customHeight="1" outlineLevel="1" spans="7:285">
      <c r="G421" s="55">
        <v>414</v>
      </c>
      <c r="H421" s="55" t="s">
        <v>1359</v>
      </c>
      <c r="I421" s="55" t="s">
        <v>2048</v>
      </c>
      <c r="J421" s="55" t="s">
        <v>1871</v>
      </c>
      <c r="K421" s="55" t="s">
        <v>1249</v>
      </c>
      <c r="L421" s="65">
        <v>0.2625</v>
      </c>
      <c r="AD421" s="12">
        <v>414</v>
      </c>
      <c r="AE421" s="12" t="s">
        <v>1261</v>
      </c>
      <c r="AF421" s="12" t="s">
        <v>1620</v>
      </c>
      <c r="AG421" s="12" t="s">
        <v>627</v>
      </c>
      <c r="AH421" s="12" t="s">
        <v>1564</v>
      </c>
      <c r="AX421" s="55">
        <v>414</v>
      </c>
      <c r="AY421" s="55" t="s">
        <v>1246</v>
      </c>
      <c r="AZ421" s="55" t="s">
        <v>1251</v>
      </c>
      <c r="BA421" s="55">
        <v>58</v>
      </c>
      <c r="BB421" s="55">
        <v>58</v>
      </c>
      <c r="BC421" s="55" t="s">
        <v>1249</v>
      </c>
      <c r="BD421" s="55">
        <v>1.2</v>
      </c>
      <c r="DN421" s="55">
        <v>414</v>
      </c>
      <c r="DO421" s="55" t="s">
        <v>1313</v>
      </c>
      <c r="DP421" s="55" t="s">
        <v>1259</v>
      </c>
      <c r="DQ421" s="55" t="s">
        <v>1260</v>
      </c>
      <c r="DR421" s="55" t="s">
        <v>1261</v>
      </c>
      <c r="DS421" s="55">
        <v>33255</v>
      </c>
      <c r="DT421" s="55">
        <v>10000</v>
      </c>
      <c r="DU421" s="55" t="s">
        <v>1249</v>
      </c>
      <c r="DV421" s="55">
        <v>1</v>
      </c>
      <c r="EM421" s="55">
        <v>414</v>
      </c>
      <c r="EN421" s="66" t="s">
        <v>2094</v>
      </c>
      <c r="EO421" s="66" t="s">
        <v>1251</v>
      </c>
      <c r="EP421" s="66" t="s">
        <v>2076</v>
      </c>
      <c r="EQ421" s="66">
        <v>-1</v>
      </c>
      <c r="ER421" s="66">
        <v>-1</v>
      </c>
      <c r="ES421" s="66" t="s">
        <v>1258</v>
      </c>
      <c r="ET421" s="66">
        <v>1.42</v>
      </c>
      <c r="EV421" s="55">
        <v>414</v>
      </c>
      <c r="EW421" s="55" t="s">
        <v>1313</v>
      </c>
      <c r="EX421" s="55" t="s">
        <v>1531</v>
      </c>
      <c r="EY421" s="55">
        <v>1</v>
      </c>
      <c r="EZ421" s="55">
        <v>1995</v>
      </c>
      <c r="FA421" s="55">
        <v>2999</v>
      </c>
      <c r="FB421" s="55" t="s">
        <v>1262</v>
      </c>
      <c r="FC421" s="55" t="s">
        <v>1249</v>
      </c>
      <c r="FD421" s="55">
        <v>0</v>
      </c>
      <c r="FF421" s="55">
        <v>414</v>
      </c>
      <c r="FG421" s="55" t="s">
        <v>42</v>
      </c>
      <c r="FH421" s="55" t="s">
        <v>1470</v>
      </c>
      <c r="FI421" s="55">
        <v>11</v>
      </c>
      <c r="FJ421" s="55">
        <v>260000</v>
      </c>
      <c r="FK421" s="55" t="s">
        <v>1249</v>
      </c>
      <c r="FL421" s="55">
        <v>0.8</v>
      </c>
      <c r="IW421" s="55">
        <v>414</v>
      </c>
      <c r="IX421" s="13" t="s">
        <v>1250</v>
      </c>
      <c r="IY421" s="13" t="s">
        <v>1490</v>
      </c>
      <c r="IZ421" s="13" t="s">
        <v>1314</v>
      </c>
      <c r="JA421" s="13">
        <v>350</v>
      </c>
      <c r="JW421" s="12">
        <v>414</v>
      </c>
      <c r="JX421" s="12" t="s">
        <v>1022</v>
      </c>
      <c r="JY421" s="12" t="s">
        <v>1933</v>
      </c>
    </row>
    <row r="422" ht="14.25" customHeight="1" outlineLevel="1" spans="7:285">
      <c r="G422" s="55">
        <v>415</v>
      </c>
      <c r="H422" s="55" t="s">
        <v>1359</v>
      </c>
      <c r="I422" s="55" t="s">
        <v>2048</v>
      </c>
      <c r="J422" s="55" t="s">
        <v>2527</v>
      </c>
      <c r="K422" s="55" t="s">
        <v>1249</v>
      </c>
      <c r="L422" s="65">
        <v>0.294</v>
      </c>
      <c r="AD422" s="12">
        <v>415</v>
      </c>
      <c r="AE422" s="12" t="s">
        <v>1261</v>
      </c>
      <c r="AF422" s="12" t="s">
        <v>1933</v>
      </c>
      <c r="AG422" s="12" t="s">
        <v>627</v>
      </c>
      <c r="AH422" s="12" t="s">
        <v>1564</v>
      </c>
      <c r="AX422" s="55">
        <v>415</v>
      </c>
      <c r="AY422" s="55" t="s">
        <v>1246</v>
      </c>
      <c r="AZ422" s="55" t="s">
        <v>1251</v>
      </c>
      <c r="BA422" s="55">
        <v>59</v>
      </c>
      <c r="BB422" s="55">
        <v>59</v>
      </c>
      <c r="BC422" s="55" t="s">
        <v>1249</v>
      </c>
      <c r="BD422" s="55">
        <v>1.2</v>
      </c>
      <c r="DN422" s="55">
        <v>415</v>
      </c>
      <c r="DO422" s="55" t="s">
        <v>1313</v>
      </c>
      <c r="DP422" s="55" t="s">
        <v>1259</v>
      </c>
      <c r="DQ422" s="55" t="s">
        <v>1260</v>
      </c>
      <c r="DR422" s="55" t="s">
        <v>1261</v>
      </c>
      <c r="DS422" s="55">
        <v>33256</v>
      </c>
      <c r="DT422" s="55">
        <v>10000</v>
      </c>
      <c r="DU422" s="55" t="s">
        <v>1249</v>
      </c>
      <c r="DV422" s="55">
        <v>1</v>
      </c>
      <c r="EM422" s="55">
        <v>415</v>
      </c>
      <c r="EN422" s="66" t="s">
        <v>2094</v>
      </c>
      <c r="EO422" s="66" t="s">
        <v>1251</v>
      </c>
      <c r="EP422" s="66" t="s">
        <v>2093</v>
      </c>
      <c r="EQ422" s="66">
        <v>-1</v>
      </c>
      <c r="ER422" s="66">
        <v>-1</v>
      </c>
      <c r="ES422" s="66" t="s">
        <v>1258</v>
      </c>
      <c r="ET422" s="66">
        <v>1.42</v>
      </c>
      <c r="EV422" s="55">
        <v>415</v>
      </c>
      <c r="EW422" s="55" t="s">
        <v>1313</v>
      </c>
      <c r="EX422" s="55" t="s">
        <v>1531</v>
      </c>
      <c r="EY422" s="55">
        <v>2</v>
      </c>
      <c r="EZ422" s="55">
        <v>0</v>
      </c>
      <c r="FA422" s="55">
        <v>1994</v>
      </c>
      <c r="FB422" s="55" t="s">
        <v>1262</v>
      </c>
      <c r="FC422" s="55" t="s">
        <v>1249</v>
      </c>
      <c r="FD422" s="55">
        <v>0</v>
      </c>
      <c r="FF422" s="55">
        <v>415</v>
      </c>
      <c r="FG422" s="55" t="s">
        <v>42</v>
      </c>
      <c r="FH422" s="55" t="s">
        <v>1470</v>
      </c>
      <c r="FI422" s="55">
        <v>11</v>
      </c>
      <c r="FJ422" s="55">
        <v>400000</v>
      </c>
      <c r="FK422" s="55" t="s">
        <v>1249</v>
      </c>
      <c r="FL422" s="55">
        <v>0.8</v>
      </c>
      <c r="IW422" s="55">
        <v>415</v>
      </c>
      <c r="IX422" s="13" t="s">
        <v>1250</v>
      </c>
      <c r="IY422" s="13" t="s">
        <v>1490</v>
      </c>
      <c r="IZ422" s="13" t="s">
        <v>1362</v>
      </c>
      <c r="JA422" s="13">
        <v>350</v>
      </c>
      <c r="JW422" s="12">
        <v>415</v>
      </c>
      <c r="JX422" s="12" t="s">
        <v>1022</v>
      </c>
      <c r="JY422" s="12" t="s">
        <v>2528</v>
      </c>
    </row>
    <row r="423" ht="14.25" customHeight="1" outlineLevel="1" spans="7:285">
      <c r="G423" s="55">
        <v>416</v>
      </c>
      <c r="H423" s="55" t="s">
        <v>1359</v>
      </c>
      <c r="I423" s="55" t="s">
        <v>2048</v>
      </c>
      <c r="J423" s="55" t="s">
        <v>2895</v>
      </c>
      <c r="K423" s="55" t="s">
        <v>1249</v>
      </c>
      <c r="L423" s="65">
        <v>0.294</v>
      </c>
      <c r="AD423" s="12">
        <v>416</v>
      </c>
      <c r="AE423" s="12" t="s">
        <v>1261</v>
      </c>
      <c r="AF423" s="12" t="s">
        <v>2604</v>
      </c>
      <c r="AG423" s="12" t="s">
        <v>627</v>
      </c>
      <c r="AH423" s="12" t="s">
        <v>1564</v>
      </c>
      <c r="AX423" s="55">
        <v>416</v>
      </c>
      <c r="AY423" s="55" t="s">
        <v>1246</v>
      </c>
      <c r="AZ423" s="55" t="s">
        <v>1251</v>
      </c>
      <c r="BA423" s="55">
        <v>60</v>
      </c>
      <c r="BB423" s="55">
        <v>60</v>
      </c>
      <c r="BC423" s="55" t="s">
        <v>1249</v>
      </c>
      <c r="BD423" s="55">
        <v>1.2</v>
      </c>
      <c r="DN423" s="55">
        <v>416</v>
      </c>
      <c r="DO423" s="55" t="s">
        <v>1313</v>
      </c>
      <c r="DP423" s="55" t="s">
        <v>1259</v>
      </c>
      <c r="DQ423" s="55" t="s">
        <v>1260</v>
      </c>
      <c r="DR423" s="55" t="s">
        <v>1261</v>
      </c>
      <c r="DS423" s="55">
        <v>33257</v>
      </c>
      <c r="DT423" s="55">
        <v>10000</v>
      </c>
      <c r="DU423" s="55" t="s">
        <v>1249</v>
      </c>
      <c r="DV423" s="55">
        <v>1</v>
      </c>
      <c r="EM423" s="55">
        <v>416</v>
      </c>
      <c r="EN423" s="66" t="s">
        <v>2094</v>
      </c>
      <c r="EO423" s="66" t="s">
        <v>1251</v>
      </c>
      <c r="EP423" s="66" t="s">
        <v>2116</v>
      </c>
      <c r="EQ423" s="66">
        <v>-1</v>
      </c>
      <c r="ER423" s="66">
        <v>-1</v>
      </c>
      <c r="ES423" s="66" t="s">
        <v>1258</v>
      </c>
      <c r="ET423" s="66">
        <v>1.42</v>
      </c>
      <c r="EV423" s="55">
        <v>416</v>
      </c>
      <c r="EW423" s="55" t="s">
        <v>1313</v>
      </c>
      <c r="EX423" s="55" t="s">
        <v>1531</v>
      </c>
      <c r="EY423" s="55">
        <v>2</v>
      </c>
      <c r="EZ423" s="55">
        <v>1995</v>
      </c>
      <c r="FA423" s="55">
        <v>2999</v>
      </c>
      <c r="FB423" s="55" t="s">
        <v>1262</v>
      </c>
      <c r="FC423" s="55" t="s">
        <v>1249</v>
      </c>
      <c r="FD423" s="55">
        <v>0</v>
      </c>
      <c r="FF423" s="55">
        <v>416</v>
      </c>
      <c r="FG423" s="55" t="s">
        <v>42</v>
      </c>
      <c r="FH423" s="55" t="s">
        <v>1470</v>
      </c>
      <c r="FI423" s="55">
        <v>11</v>
      </c>
      <c r="FJ423" s="55">
        <v>530000</v>
      </c>
      <c r="FK423" s="55" t="s">
        <v>1249</v>
      </c>
      <c r="FL423" s="55">
        <v>0.8</v>
      </c>
      <c r="IW423" s="55">
        <v>416</v>
      </c>
      <c r="IX423" s="13" t="s">
        <v>1250</v>
      </c>
      <c r="IY423" s="13" t="s">
        <v>1490</v>
      </c>
      <c r="IZ423" s="13" t="s">
        <v>1407</v>
      </c>
      <c r="JA423" s="13">
        <v>350</v>
      </c>
      <c r="JW423" s="12">
        <v>416</v>
      </c>
      <c r="JX423" s="12" t="s">
        <v>1022</v>
      </c>
      <c r="JY423" s="12" t="s">
        <v>2216</v>
      </c>
    </row>
    <row r="424" ht="14.25" customHeight="1" outlineLevel="1" spans="7:285">
      <c r="G424" s="55">
        <v>417</v>
      </c>
      <c r="H424" s="55" t="s">
        <v>1359</v>
      </c>
      <c r="I424" s="55" t="s">
        <v>2048</v>
      </c>
      <c r="J424" s="55" t="s">
        <v>2958</v>
      </c>
      <c r="K424" s="55" t="s">
        <v>1249</v>
      </c>
      <c r="L424" s="65">
        <v>0.294</v>
      </c>
      <c r="AD424" s="12">
        <v>417</v>
      </c>
      <c r="AE424" s="12" t="s">
        <v>1261</v>
      </c>
      <c r="AF424" s="12" t="s">
        <v>2711</v>
      </c>
      <c r="AG424" s="12" t="s">
        <v>627</v>
      </c>
      <c r="AH424" s="12" t="s">
        <v>1564</v>
      </c>
      <c r="AX424" s="55">
        <v>417</v>
      </c>
      <c r="AY424" s="55" t="s">
        <v>1246</v>
      </c>
      <c r="AZ424" s="55" t="s">
        <v>1251</v>
      </c>
      <c r="BA424" s="55">
        <v>61</v>
      </c>
      <c r="BB424" s="55">
        <v>61</v>
      </c>
      <c r="BC424" s="55" t="s">
        <v>1249</v>
      </c>
      <c r="BD424" s="55">
        <v>1.2</v>
      </c>
      <c r="DN424" s="55">
        <v>417</v>
      </c>
      <c r="DO424" s="55" t="s">
        <v>1313</v>
      </c>
      <c r="DP424" s="55" t="s">
        <v>1259</v>
      </c>
      <c r="DQ424" s="55" t="s">
        <v>1260</v>
      </c>
      <c r="DR424" s="55" t="s">
        <v>1261</v>
      </c>
      <c r="DS424" s="55">
        <v>33261</v>
      </c>
      <c r="DT424" s="55">
        <v>10000</v>
      </c>
      <c r="DU424" s="55" t="s">
        <v>1249</v>
      </c>
      <c r="DV424" s="55">
        <v>1</v>
      </c>
      <c r="EM424" s="55">
        <v>417</v>
      </c>
      <c r="EN424" s="66" t="s">
        <v>2094</v>
      </c>
      <c r="EO424" s="66" t="s">
        <v>1251</v>
      </c>
      <c r="EP424" s="66" t="s">
        <v>2140</v>
      </c>
      <c r="EQ424" s="66">
        <v>-1</v>
      </c>
      <c r="ER424" s="66">
        <v>-1</v>
      </c>
      <c r="ES424" s="66" t="s">
        <v>1258</v>
      </c>
      <c r="ET424" s="66">
        <v>1.41</v>
      </c>
      <c r="EV424" s="55">
        <v>417</v>
      </c>
      <c r="EW424" s="55" t="s">
        <v>1313</v>
      </c>
      <c r="EX424" s="55" t="s">
        <v>1701</v>
      </c>
      <c r="EY424" s="55">
        <v>1</v>
      </c>
      <c r="EZ424" s="55">
        <v>0</v>
      </c>
      <c r="FA424" s="55">
        <v>1994</v>
      </c>
      <c r="FB424" s="55" t="s">
        <v>1262</v>
      </c>
      <c r="FC424" s="55" t="s">
        <v>1249</v>
      </c>
      <c r="FD424" s="55">
        <v>0</v>
      </c>
      <c r="FF424" s="55">
        <v>417</v>
      </c>
      <c r="FG424" s="55" t="s">
        <v>42</v>
      </c>
      <c r="FH424" s="55" t="s">
        <v>1470</v>
      </c>
      <c r="FI424" s="55">
        <v>11</v>
      </c>
      <c r="FJ424" s="55">
        <v>540000</v>
      </c>
      <c r="FK424" s="55" t="s">
        <v>1249</v>
      </c>
      <c r="FL424" s="55">
        <v>0.8</v>
      </c>
      <c r="IW424" s="55">
        <v>417</v>
      </c>
      <c r="IX424" s="13" t="s">
        <v>1250</v>
      </c>
      <c r="IY424" s="13" t="s">
        <v>1490</v>
      </c>
      <c r="IZ424" s="13" t="s">
        <v>1447</v>
      </c>
      <c r="JA424" s="13">
        <v>350</v>
      </c>
      <c r="JW424" s="12">
        <v>417</v>
      </c>
      <c r="JX424" s="12" t="s">
        <v>1022</v>
      </c>
      <c r="JY424" s="12" t="s">
        <v>2533</v>
      </c>
    </row>
    <row r="425" ht="14.25" customHeight="1" outlineLevel="1" spans="7:285">
      <c r="G425" s="55">
        <v>418</v>
      </c>
      <c r="H425" s="55" t="s">
        <v>1359</v>
      </c>
      <c r="I425" s="55" t="s">
        <v>2048</v>
      </c>
      <c r="J425" s="55" t="s">
        <v>2962</v>
      </c>
      <c r="K425" s="55" t="s">
        <v>1249</v>
      </c>
      <c r="L425" s="65">
        <v>0.378</v>
      </c>
      <c r="AD425" s="12">
        <v>418</v>
      </c>
      <c r="AE425" s="12" t="s">
        <v>1261</v>
      </c>
      <c r="AF425" s="12" t="s">
        <v>1067</v>
      </c>
      <c r="AG425" s="12" t="s">
        <v>1020</v>
      </c>
      <c r="AH425" s="12" t="s">
        <v>1674</v>
      </c>
      <c r="AX425" s="55">
        <v>418</v>
      </c>
      <c r="AY425" s="55" t="s">
        <v>1246</v>
      </c>
      <c r="AZ425" s="55" t="s">
        <v>1251</v>
      </c>
      <c r="BA425" s="55">
        <v>62</v>
      </c>
      <c r="BB425" s="55">
        <v>62</v>
      </c>
      <c r="BC425" s="55" t="s">
        <v>1249</v>
      </c>
      <c r="BD425" s="55">
        <v>1.2</v>
      </c>
      <c r="DN425" s="55">
        <v>418</v>
      </c>
      <c r="DO425" s="55" t="s">
        <v>1313</v>
      </c>
      <c r="DP425" s="55" t="s">
        <v>1259</v>
      </c>
      <c r="DQ425" s="55" t="s">
        <v>1260</v>
      </c>
      <c r="DR425" s="55" t="s">
        <v>1261</v>
      </c>
      <c r="DS425" s="55">
        <v>33265</v>
      </c>
      <c r="DT425" s="55">
        <v>10000</v>
      </c>
      <c r="DU425" s="55" t="s">
        <v>1249</v>
      </c>
      <c r="DV425" s="55">
        <v>1</v>
      </c>
      <c r="EM425" s="55">
        <v>418</v>
      </c>
      <c r="EN425" s="66" t="s">
        <v>2094</v>
      </c>
      <c r="EO425" s="66" t="s">
        <v>1251</v>
      </c>
      <c r="EP425" s="66" t="s">
        <v>2161</v>
      </c>
      <c r="EQ425" s="66">
        <v>-1</v>
      </c>
      <c r="ER425" s="66">
        <v>-1</v>
      </c>
      <c r="ES425" s="66" t="s">
        <v>1258</v>
      </c>
      <c r="ET425" s="66">
        <v>1.42</v>
      </c>
      <c r="EV425" s="55">
        <v>418</v>
      </c>
      <c r="EW425" s="55" t="s">
        <v>1313</v>
      </c>
      <c r="EX425" s="55" t="s">
        <v>1701</v>
      </c>
      <c r="EY425" s="55">
        <v>1</v>
      </c>
      <c r="EZ425" s="55">
        <v>1995</v>
      </c>
      <c r="FA425" s="55">
        <v>2999</v>
      </c>
      <c r="FB425" s="55" t="s">
        <v>1262</v>
      </c>
      <c r="FC425" s="55" t="s">
        <v>1249</v>
      </c>
      <c r="FD425" s="55">
        <v>0</v>
      </c>
      <c r="FF425" s="55">
        <v>418</v>
      </c>
      <c r="FG425" s="55" t="s">
        <v>42</v>
      </c>
      <c r="FH425" s="55" t="s">
        <v>1470</v>
      </c>
      <c r="FI425" s="55">
        <v>2</v>
      </c>
      <c r="FJ425" s="55">
        <v>0</v>
      </c>
      <c r="FK425" s="55" t="s">
        <v>1249</v>
      </c>
      <c r="FL425" s="55">
        <v>0.65</v>
      </c>
      <c r="IW425" s="55">
        <v>418</v>
      </c>
      <c r="IX425" s="13" t="s">
        <v>1250</v>
      </c>
      <c r="IY425" s="13" t="s">
        <v>1490</v>
      </c>
      <c r="IZ425" s="13" t="s">
        <v>1487</v>
      </c>
      <c r="JA425" s="13">
        <v>350</v>
      </c>
      <c r="JW425" s="12">
        <v>418</v>
      </c>
      <c r="JX425" s="12" t="s">
        <v>1022</v>
      </c>
      <c r="JY425" s="12" t="s">
        <v>2983</v>
      </c>
    </row>
    <row r="426" ht="14.25" customHeight="1" outlineLevel="1" spans="7:285">
      <c r="G426" s="55">
        <v>419</v>
      </c>
      <c r="H426" s="55" t="s">
        <v>1359</v>
      </c>
      <c r="I426" s="55" t="s">
        <v>1944</v>
      </c>
      <c r="J426" s="55" t="s">
        <v>2966</v>
      </c>
      <c r="K426" s="55" t="s">
        <v>1249</v>
      </c>
      <c r="L426" s="55">
        <v>0.42</v>
      </c>
      <c r="AD426" s="12">
        <v>419</v>
      </c>
      <c r="AE426" s="12" t="s">
        <v>1261</v>
      </c>
      <c r="AF426" s="12" t="s">
        <v>1533</v>
      </c>
      <c r="AG426" s="12" t="s">
        <v>1020</v>
      </c>
      <c r="AH426" s="12" t="s">
        <v>1674</v>
      </c>
      <c r="AX426" s="55">
        <v>419</v>
      </c>
      <c r="AY426" s="55" t="s">
        <v>1246</v>
      </c>
      <c r="AZ426" s="55" t="s">
        <v>1251</v>
      </c>
      <c r="BA426" s="55">
        <v>63</v>
      </c>
      <c r="BB426" s="55">
        <v>63</v>
      </c>
      <c r="BC426" s="55" t="s">
        <v>1249</v>
      </c>
      <c r="BD426" s="55">
        <v>1.2</v>
      </c>
      <c r="DN426" s="55">
        <v>419</v>
      </c>
      <c r="DO426" s="55" t="s">
        <v>1313</v>
      </c>
      <c r="DP426" s="55" t="s">
        <v>1259</v>
      </c>
      <c r="DQ426" s="55" t="s">
        <v>1260</v>
      </c>
      <c r="DR426" s="55" t="s">
        <v>1261</v>
      </c>
      <c r="DS426" s="55">
        <v>33266</v>
      </c>
      <c r="DT426" s="55">
        <v>10000</v>
      </c>
      <c r="DU426" s="55" t="s">
        <v>1249</v>
      </c>
      <c r="DV426" s="55">
        <v>1</v>
      </c>
      <c r="EM426" s="55">
        <v>419</v>
      </c>
      <c r="EN426" s="66" t="s">
        <v>2094</v>
      </c>
      <c r="EO426" s="66" t="s">
        <v>1515</v>
      </c>
      <c r="EP426" s="66" t="s">
        <v>161</v>
      </c>
      <c r="EQ426" s="66">
        <v>-1</v>
      </c>
      <c r="ER426" s="66">
        <v>-1</v>
      </c>
      <c r="ES426" s="66" t="s">
        <v>1258</v>
      </c>
      <c r="ET426" s="66">
        <v>0</v>
      </c>
      <c r="EV426" s="55">
        <v>419</v>
      </c>
      <c r="EW426" s="55" t="s">
        <v>1313</v>
      </c>
      <c r="EX426" s="55" t="s">
        <v>1756</v>
      </c>
      <c r="EY426" s="55">
        <v>1</v>
      </c>
      <c r="EZ426" s="55">
        <v>0</v>
      </c>
      <c r="FA426" s="55">
        <v>1994</v>
      </c>
      <c r="FB426" s="55" t="s">
        <v>1361</v>
      </c>
      <c r="FC426" s="55" t="s">
        <v>1249</v>
      </c>
      <c r="FD426" s="55">
        <v>3.12</v>
      </c>
      <c r="FF426" s="55">
        <v>419</v>
      </c>
      <c r="FG426" s="55" t="s">
        <v>42</v>
      </c>
      <c r="FH426" s="55" t="s">
        <v>1470</v>
      </c>
      <c r="FI426" s="55">
        <v>2</v>
      </c>
      <c r="FJ426" s="55">
        <v>1000</v>
      </c>
      <c r="FK426" s="55" t="s">
        <v>1249</v>
      </c>
      <c r="FL426" s="55">
        <v>0.6</v>
      </c>
      <c r="IW426" s="55">
        <v>419</v>
      </c>
      <c r="IX426" s="13" t="s">
        <v>1250</v>
      </c>
      <c r="IY426" s="13" t="s">
        <v>1490</v>
      </c>
      <c r="IZ426" s="13" t="s">
        <v>1529</v>
      </c>
      <c r="JA426" s="13">
        <v>350</v>
      </c>
      <c r="JW426" s="12">
        <v>419</v>
      </c>
      <c r="JX426" s="12" t="s">
        <v>1022</v>
      </c>
      <c r="JY426" s="12" t="s">
        <v>2466</v>
      </c>
    </row>
    <row r="427" ht="14.25" customHeight="1" outlineLevel="1" spans="7:285">
      <c r="G427" s="55">
        <v>420</v>
      </c>
      <c r="H427" s="55" t="s">
        <v>1359</v>
      </c>
      <c r="I427" s="55" t="s">
        <v>2012</v>
      </c>
      <c r="J427" s="55" t="s">
        <v>2970</v>
      </c>
      <c r="K427" s="55" t="s">
        <v>1249</v>
      </c>
      <c r="L427" s="65">
        <v>0.336</v>
      </c>
      <c r="AD427" s="12">
        <v>420</v>
      </c>
      <c r="AE427" s="12" t="s">
        <v>1261</v>
      </c>
      <c r="AF427" s="12" t="s">
        <v>1784</v>
      </c>
      <c r="AG427" s="12" t="s">
        <v>1020</v>
      </c>
      <c r="AH427" s="12" t="s">
        <v>1674</v>
      </c>
      <c r="AX427" s="55">
        <v>420</v>
      </c>
      <c r="AY427" s="55" t="s">
        <v>1246</v>
      </c>
      <c r="AZ427" s="55" t="s">
        <v>1251</v>
      </c>
      <c r="BA427" s="55">
        <v>64</v>
      </c>
      <c r="BB427" s="55">
        <v>64</v>
      </c>
      <c r="BC427" s="55" t="s">
        <v>1249</v>
      </c>
      <c r="BD427" s="55">
        <v>1.2</v>
      </c>
      <c r="DN427" s="55">
        <v>420</v>
      </c>
      <c r="DO427" s="55" t="s">
        <v>1313</v>
      </c>
      <c r="DP427" s="55" t="s">
        <v>1259</v>
      </c>
      <c r="DQ427" s="55" t="s">
        <v>1260</v>
      </c>
      <c r="DR427" s="55" t="s">
        <v>1261</v>
      </c>
      <c r="DS427" s="55">
        <v>33269</v>
      </c>
      <c r="DT427" s="55">
        <v>10000</v>
      </c>
      <c r="DU427" s="55" t="s">
        <v>1249</v>
      </c>
      <c r="DV427" s="55">
        <v>1</v>
      </c>
      <c r="EM427" s="55">
        <v>420</v>
      </c>
      <c r="EN427" s="66" t="s">
        <v>2094</v>
      </c>
      <c r="EO427" s="66" t="s">
        <v>1729</v>
      </c>
      <c r="EP427" s="66" t="s">
        <v>161</v>
      </c>
      <c r="EQ427" s="66">
        <v>-1</v>
      </c>
      <c r="ER427" s="66">
        <v>-1</v>
      </c>
      <c r="ES427" s="66" t="s">
        <v>1258</v>
      </c>
      <c r="ET427" s="66">
        <v>0</v>
      </c>
      <c r="EV427" s="55">
        <v>420</v>
      </c>
      <c r="EW427" s="55" t="s">
        <v>1313</v>
      </c>
      <c r="EX427" s="55" t="s">
        <v>1756</v>
      </c>
      <c r="EY427" s="55">
        <v>1</v>
      </c>
      <c r="EZ427" s="55">
        <v>1995</v>
      </c>
      <c r="FA427" s="55">
        <v>2999</v>
      </c>
      <c r="FB427" s="55" t="s">
        <v>1361</v>
      </c>
      <c r="FC427" s="55" t="s">
        <v>1249</v>
      </c>
      <c r="FD427" s="55">
        <v>3.12</v>
      </c>
      <c r="FF427" s="55">
        <v>420</v>
      </c>
      <c r="FG427" s="55" t="s">
        <v>42</v>
      </c>
      <c r="FH427" s="55" t="s">
        <v>1470</v>
      </c>
      <c r="FI427" s="55">
        <v>2</v>
      </c>
      <c r="FJ427" s="55">
        <v>2500</v>
      </c>
      <c r="FK427" s="55" t="s">
        <v>1249</v>
      </c>
      <c r="FL427" s="55">
        <v>0.55</v>
      </c>
      <c r="IW427" s="55">
        <v>420</v>
      </c>
      <c r="IX427" s="13" t="s">
        <v>1250</v>
      </c>
      <c r="IY427" s="13" t="s">
        <v>1490</v>
      </c>
      <c r="IZ427" s="13" t="s">
        <v>1567</v>
      </c>
      <c r="JA427" s="13">
        <v>350</v>
      </c>
      <c r="JW427" s="12">
        <v>420</v>
      </c>
      <c r="JX427" s="12" t="s">
        <v>1022</v>
      </c>
      <c r="JY427" s="12" t="s">
        <v>2266</v>
      </c>
    </row>
    <row r="428" ht="14.25" customHeight="1" outlineLevel="1" spans="7:285">
      <c r="G428" s="55">
        <v>421</v>
      </c>
      <c r="H428" s="55" t="s">
        <v>1359</v>
      </c>
      <c r="I428" s="55" t="s">
        <v>1490</v>
      </c>
      <c r="J428" s="55" t="s">
        <v>2543</v>
      </c>
      <c r="K428" s="55" t="s">
        <v>1249</v>
      </c>
      <c r="L428" s="55">
        <v>0.2</v>
      </c>
      <c r="AD428" s="12">
        <v>421</v>
      </c>
      <c r="AE428" s="12" t="s">
        <v>1261</v>
      </c>
      <c r="AF428" s="12" t="s">
        <v>1587</v>
      </c>
      <c r="AG428" s="12" t="s">
        <v>1020</v>
      </c>
      <c r="AH428" s="12" t="s">
        <v>1674</v>
      </c>
      <c r="AX428" s="55">
        <v>421</v>
      </c>
      <c r="AY428" s="55" t="s">
        <v>1246</v>
      </c>
      <c r="AZ428" s="55" t="s">
        <v>1251</v>
      </c>
      <c r="BA428" s="55">
        <v>65</v>
      </c>
      <c r="BB428" s="55">
        <v>65</v>
      </c>
      <c r="BC428" s="55" t="s">
        <v>1249</v>
      </c>
      <c r="BD428" s="55">
        <v>1.2</v>
      </c>
      <c r="DN428" s="55">
        <v>421</v>
      </c>
      <c r="DO428" s="55" t="s">
        <v>1313</v>
      </c>
      <c r="DP428" s="55" t="s">
        <v>1259</v>
      </c>
      <c r="DQ428" s="55" t="s">
        <v>1260</v>
      </c>
      <c r="DR428" s="55" t="s">
        <v>1261</v>
      </c>
      <c r="DS428" s="55">
        <v>33280</v>
      </c>
      <c r="DT428" s="55">
        <v>10000</v>
      </c>
      <c r="DU428" s="55" t="s">
        <v>1249</v>
      </c>
      <c r="DV428" s="55">
        <v>1</v>
      </c>
      <c r="EM428" s="55">
        <v>421</v>
      </c>
      <c r="EN428" s="66" t="s">
        <v>2094</v>
      </c>
      <c r="EO428" s="66" t="s">
        <v>1410</v>
      </c>
      <c r="EP428" s="66" t="s">
        <v>161</v>
      </c>
      <c r="EQ428" s="66">
        <v>-1</v>
      </c>
      <c r="ER428" s="66">
        <v>-1</v>
      </c>
      <c r="ES428" s="66" t="s">
        <v>1258</v>
      </c>
      <c r="ET428" s="66">
        <v>0</v>
      </c>
      <c r="EV428" s="55">
        <v>421</v>
      </c>
      <c r="EW428" s="55" t="s">
        <v>1313</v>
      </c>
      <c r="EX428" s="55" t="s">
        <v>1756</v>
      </c>
      <c r="EY428" s="55">
        <v>2</v>
      </c>
      <c r="EZ428" s="55">
        <v>0</v>
      </c>
      <c r="FA428" s="55">
        <v>1994</v>
      </c>
      <c r="FB428" s="55" t="s">
        <v>1361</v>
      </c>
      <c r="FC428" s="55" t="s">
        <v>1249</v>
      </c>
      <c r="FD428" s="55">
        <v>2.94</v>
      </c>
      <c r="FF428" s="55">
        <v>421</v>
      </c>
      <c r="FG428" s="55" t="s">
        <v>42</v>
      </c>
      <c r="FH428" s="55" t="s">
        <v>1470</v>
      </c>
      <c r="FI428" s="55">
        <v>2</v>
      </c>
      <c r="FJ428" s="55">
        <v>5000</v>
      </c>
      <c r="FK428" s="55" t="s">
        <v>1249</v>
      </c>
      <c r="FL428" s="55">
        <v>0.5</v>
      </c>
      <c r="IW428" s="55">
        <v>421</v>
      </c>
      <c r="IX428" s="13" t="s">
        <v>1250</v>
      </c>
      <c r="IY428" s="13" t="s">
        <v>1490</v>
      </c>
      <c r="IZ428" s="13" t="s">
        <v>1870</v>
      </c>
      <c r="JA428" s="13">
        <v>350</v>
      </c>
      <c r="JW428" s="12">
        <v>421</v>
      </c>
      <c r="JX428" s="12" t="s">
        <v>1022</v>
      </c>
      <c r="JY428" s="12" t="s">
        <v>2993</v>
      </c>
    </row>
    <row r="429" ht="14.25" customHeight="1" outlineLevel="1" spans="7:285">
      <c r="G429" s="55">
        <v>422</v>
      </c>
      <c r="H429" s="55" t="s">
        <v>1359</v>
      </c>
      <c r="I429" s="55" t="s">
        <v>1490</v>
      </c>
      <c r="J429" s="55" t="s">
        <v>2898</v>
      </c>
      <c r="K429" s="55" t="s">
        <v>1249</v>
      </c>
      <c r="L429" s="55">
        <v>0.2</v>
      </c>
      <c r="AD429" s="12">
        <v>422</v>
      </c>
      <c r="AE429" s="12" t="s">
        <v>1261</v>
      </c>
      <c r="AF429" s="12" t="s">
        <v>1277</v>
      </c>
      <c r="AG429" s="12" t="s">
        <v>1020</v>
      </c>
      <c r="AH429" s="12" t="s">
        <v>1674</v>
      </c>
      <c r="AX429" s="55">
        <v>422</v>
      </c>
      <c r="AY429" s="55" t="s">
        <v>1246</v>
      </c>
      <c r="AZ429" s="55" t="s">
        <v>1251</v>
      </c>
      <c r="BA429" s="55">
        <v>66</v>
      </c>
      <c r="BB429" s="55">
        <v>66</v>
      </c>
      <c r="BC429" s="55" t="s">
        <v>1249</v>
      </c>
      <c r="BD429" s="55">
        <v>1.2</v>
      </c>
      <c r="DN429" s="55">
        <v>422</v>
      </c>
      <c r="DO429" s="55" t="s">
        <v>1313</v>
      </c>
      <c r="DP429" s="55" t="s">
        <v>1259</v>
      </c>
      <c r="DQ429" s="55" t="s">
        <v>1260</v>
      </c>
      <c r="DR429" s="55" t="s">
        <v>1261</v>
      </c>
      <c r="DS429" s="55">
        <v>33283</v>
      </c>
      <c r="DT429" s="55">
        <v>10000</v>
      </c>
      <c r="DU429" s="55" t="s">
        <v>1249</v>
      </c>
      <c r="DV429" s="55">
        <v>1</v>
      </c>
      <c r="EM429" s="55">
        <v>422</v>
      </c>
      <c r="EN429" s="66" t="s">
        <v>2094</v>
      </c>
      <c r="EO429" s="66" t="s">
        <v>1810</v>
      </c>
      <c r="EP429" s="66" t="s">
        <v>161</v>
      </c>
      <c r="EQ429" s="66">
        <v>-1</v>
      </c>
      <c r="ER429" s="66">
        <v>-1</v>
      </c>
      <c r="ES429" s="66" t="s">
        <v>1258</v>
      </c>
      <c r="ET429" s="66">
        <v>0</v>
      </c>
      <c r="EV429" s="55">
        <v>422</v>
      </c>
      <c r="EW429" s="55" t="s">
        <v>1313</v>
      </c>
      <c r="EX429" s="55" t="s">
        <v>1756</v>
      </c>
      <c r="EY429" s="55">
        <v>2</v>
      </c>
      <c r="EZ429" s="55">
        <v>1995</v>
      </c>
      <c r="FA429" s="55">
        <v>2999</v>
      </c>
      <c r="FB429" s="55" t="s">
        <v>1361</v>
      </c>
      <c r="FC429" s="55" t="s">
        <v>1249</v>
      </c>
      <c r="FD429" s="55">
        <v>2.94</v>
      </c>
      <c r="FF429" s="55">
        <v>422</v>
      </c>
      <c r="FG429" s="55" t="s">
        <v>42</v>
      </c>
      <c r="FH429" s="55" t="s">
        <v>1470</v>
      </c>
      <c r="FI429" s="55">
        <v>2</v>
      </c>
      <c r="FJ429" s="55">
        <v>10000</v>
      </c>
      <c r="FK429" s="55" t="s">
        <v>1249</v>
      </c>
      <c r="FL429" s="55">
        <v>0.4</v>
      </c>
      <c r="IW429" s="55">
        <v>422</v>
      </c>
      <c r="IX429" s="13" t="s">
        <v>1250</v>
      </c>
      <c r="IY429" s="13" t="s">
        <v>1490</v>
      </c>
      <c r="IZ429" s="13" t="s">
        <v>1893</v>
      </c>
      <c r="JA429" s="13">
        <v>350</v>
      </c>
      <c r="JW429" s="12">
        <v>422</v>
      </c>
      <c r="JX429" s="12" t="s">
        <v>1022</v>
      </c>
      <c r="JY429" s="12" t="s">
        <v>2996</v>
      </c>
    </row>
    <row r="430" ht="14.25" customHeight="1" outlineLevel="1" spans="7:285">
      <c r="G430" s="55">
        <v>423</v>
      </c>
      <c r="H430" s="55" t="s">
        <v>1359</v>
      </c>
      <c r="I430" s="55" t="s">
        <v>1490</v>
      </c>
      <c r="J430" s="55" t="s">
        <v>2973</v>
      </c>
      <c r="K430" s="55" t="s">
        <v>1249</v>
      </c>
      <c r="L430" s="55">
        <v>0.21</v>
      </c>
      <c r="AD430" s="12">
        <v>423</v>
      </c>
      <c r="AE430" s="12" t="s">
        <v>1261</v>
      </c>
      <c r="AF430" s="12" t="s">
        <v>1747</v>
      </c>
      <c r="AG430" s="12" t="s">
        <v>1020</v>
      </c>
      <c r="AH430" s="12" t="s">
        <v>1674</v>
      </c>
      <c r="AX430" s="55">
        <v>423</v>
      </c>
      <c r="AY430" s="55" t="s">
        <v>1246</v>
      </c>
      <c r="AZ430" s="55" t="s">
        <v>1251</v>
      </c>
      <c r="BA430" s="55">
        <v>67</v>
      </c>
      <c r="BB430" s="55">
        <v>67</v>
      </c>
      <c r="BC430" s="55" t="s">
        <v>1249</v>
      </c>
      <c r="BD430" s="55">
        <v>1.2</v>
      </c>
      <c r="DN430" s="55">
        <v>423</v>
      </c>
      <c r="DO430" s="55" t="s">
        <v>1313</v>
      </c>
      <c r="DP430" s="55" t="s">
        <v>1259</v>
      </c>
      <c r="DQ430" s="55" t="s">
        <v>1260</v>
      </c>
      <c r="DR430" s="55" t="s">
        <v>1261</v>
      </c>
      <c r="DS430" s="55">
        <v>33296</v>
      </c>
      <c r="DT430" s="55">
        <v>10000</v>
      </c>
      <c r="DU430" s="55" t="s">
        <v>1249</v>
      </c>
      <c r="DV430" s="55">
        <v>1</v>
      </c>
      <c r="EV430" s="55">
        <v>423</v>
      </c>
      <c r="EW430" s="55" t="s">
        <v>1313</v>
      </c>
      <c r="EX430" s="55" t="s">
        <v>1756</v>
      </c>
      <c r="EY430" s="55">
        <v>3</v>
      </c>
      <c r="EZ430" s="55">
        <v>0</v>
      </c>
      <c r="FA430" s="55">
        <v>1994</v>
      </c>
      <c r="FB430" s="55" t="s">
        <v>1262</v>
      </c>
      <c r="FC430" s="55" t="s">
        <v>1249</v>
      </c>
      <c r="FD430" s="55">
        <v>0</v>
      </c>
      <c r="FF430" s="55">
        <v>423</v>
      </c>
      <c r="FG430" s="55" t="s">
        <v>42</v>
      </c>
      <c r="FH430" s="55" t="s">
        <v>1470</v>
      </c>
      <c r="FI430" s="55">
        <v>2</v>
      </c>
      <c r="FJ430" s="55">
        <v>25000</v>
      </c>
      <c r="FK430" s="55" t="s">
        <v>1249</v>
      </c>
      <c r="FL430" s="55">
        <v>0.35</v>
      </c>
      <c r="IW430" s="55">
        <v>423</v>
      </c>
      <c r="IX430" s="13" t="s">
        <v>1250</v>
      </c>
      <c r="IY430" s="13" t="s">
        <v>1791</v>
      </c>
      <c r="IZ430" s="13" t="s">
        <v>1266</v>
      </c>
      <c r="JA430" s="13">
        <v>350</v>
      </c>
      <c r="JW430" s="12">
        <v>423</v>
      </c>
      <c r="JX430" s="12" t="s">
        <v>1022</v>
      </c>
      <c r="JY430" s="12" t="s">
        <v>2998</v>
      </c>
    </row>
    <row r="431" ht="14.25" customHeight="1" outlineLevel="1" spans="7:285">
      <c r="G431" s="55">
        <v>424</v>
      </c>
      <c r="H431" s="55" t="s">
        <v>1359</v>
      </c>
      <c r="I431" s="55" t="s">
        <v>1490</v>
      </c>
      <c r="J431" s="55" t="s">
        <v>2976</v>
      </c>
      <c r="K431" s="55" t="s">
        <v>1249</v>
      </c>
      <c r="L431" s="55">
        <v>0.21</v>
      </c>
      <c r="AD431" s="12">
        <v>424</v>
      </c>
      <c r="AE431" s="12" t="s">
        <v>1261</v>
      </c>
      <c r="AF431" s="12" t="s">
        <v>2434</v>
      </c>
      <c r="AG431" s="12" t="s">
        <v>1020</v>
      </c>
      <c r="AH431" s="12" t="s">
        <v>1674</v>
      </c>
      <c r="AX431" s="55">
        <v>424</v>
      </c>
      <c r="AY431" s="55" t="s">
        <v>1246</v>
      </c>
      <c r="AZ431" s="55" t="s">
        <v>1251</v>
      </c>
      <c r="BA431" s="55">
        <v>68</v>
      </c>
      <c r="BB431" s="55">
        <v>68</v>
      </c>
      <c r="BC431" s="55" t="s">
        <v>1249</v>
      </c>
      <c r="BD431" s="55">
        <v>1.2</v>
      </c>
      <c r="DN431" s="55">
        <v>424</v>
      </c>
      <c r="DO431" s="55" t="s">
        <v>1313</v>
      </c>
      <c r="DP431" s="55" t="s">
        <v>1259</v>
      </c>
      <c r="DQ431" s="55" t="s">
        <v>1260</v>
      </c>
      <c r="DR431" s="55" t="s">
        <v>1261</v>
      </c>
      <c r="DS431" s="55">
        <v>33299</v>
      </c>
      <c r="DT431" s="55">
        <v>10000</v>
      </c>
      <c r="DU431" s="55" t="s">
        <v>1249</v>
      </c>
      <c r="DV431" s="55">
        <v>1</v>
      </c>
      <c r="EV431" s="55">
        <v>424</v>
      </c>
      <c r="EW431" s="55" t="s">
        <v>1313</v>
      </c>
      <c r="EX431" s="55" t="s">
        <v>1756</v>
      </c>
      <c r="EY431" s="55">
        <v>3</v>
      </c>
      <c r="EZ431" s="55">
        <v>1995</v>
      </c>
      <c r="FA431" s="55">
        <v>2999</v>
      </c>
      <c r="FB431" s="55" t="s">
        <v>1262</v>
      </c>
      <c r="FC431" s="55" t="s">
        <v>1249</v>
      </c>
      <c r="FD431" s="55">
        <v>0</v>
      </c>
      <c r="FF431" s="55">
        <v>424</v>
      </c>
      <c r="FG431" s="55" t="s">
        <v>42</v>
      </c>
      <c r="FH431" s="55" t="s">
        <v>1470</v>
      </c>
      <c r="FI431" s="55">
        <v>2</v>
      </c>
      <c r="FJ431" s="55">
        <v>50000</v>
      </c>
      <c r="FK431" s="55" t="s">
        <v>1249</v>
      </c>
      <c r="FL431" s="55">
        <v>0.35</v>
      </c>
      <c r="IW431" s="55">
        <v>424</v>
      </c>
      <c r="IX431" s="13" t="s">
        <v>1250</v>
      </c>
      <c r="IY431" s="13" t="s">
        <v>1791</v>
      </c>
      <c r="IZ431" s="13" t="s">
        <v>1314</v>
      </c>
      <c r="JA431" s="13">
        <v>350</v>
      </c>
      <c r="JW431" s="12">
        <v>424</v>
      </c>
      <c r="JX431" s="12" t="s">
        <v>1022</v>
      </c>
      <c r="JY431" s="12" t="s">
        <v>2484</v>
      </c>
    </row>
    <row r="432" ht="14.25" customHeight="1" outlineLevel="1" spans="7:285">
      <c r="G432" s="55">
        <v>425</v>
      </c>
      <c r="H432" s="55" t="s">
        <v>1359</v>
      </c>
      <c r="I432" s="55" t="s">
        <v>1490</v>
      </c>
      <c r="J432" s="55" t="s">
        <v>2979</v>
      </c>
      <c r="K432" s="55" t="s">
        <v>1249</v>
      </c>
      <c r="L432" s="65">
        <v>0.3675</v>
      </c>
      <c r="AD432" s="12">
        <v>425</v>
      </c>
      <c r="AE432" s="12" t="s">
        <v>1261</v>
      </c>
      <c r="AF432" s="12" t="s">
        <v>1007</v>
      </c>
      <c r="AG432" s="12" t="s">
        <v>1020</v>
      </c>
      <c r="AH432" s="12" t="s">
        <v>1674</v>
      </c>
      <c r="AX432" s="55">
        <v>425</v>
      </c>
      <c r="AY432" s="55" t="s">
        <v>1246</v>
      </c>
      <c r="AZ432" s="55" t="s">
        <v>1251</v>
      </c>
      <c r="BA432" s="55">
        <v>69</v>
      </c>
      <c r="BB432" s="55">
        <v>69</v>
      </c>
      <c r="BC432" s="55" t="s">
        <v>1249</v>
      </c>
      <c r="BD432" s="55">
        <v>1.2</v>
      </c>
      <c r="DN432" s="55">
        <v>425</v>
      </c>
      <c r="DO432" s="55" t="s">
        <v>1313</v>
      </c>
      <c r="DP432" s="55" t="s">
        <v>1259</v>
      </c>
      <c r="DQ432" s="55" t="s">
        <v>1260</v>
      </c>
      <c r="DR432" s="55" t="s">
        <v>1261</v>
      </c>
      <c r="DS432" s="55">
        <v>33302</v>
      </c>
      <c r="DT432" s="55">
        <v>10000</v>
      </c>
      <c r="DU432" s="55" t="s">
        <v>1249</v>
      </c>
      <c r="DV432" s="55">
        <v>1</v>
      </c>
      <c r="EV432" s="55">
        <v>425</v>
      </c>
      <c r="EW432" s="55" t="s">
        <v>1313</v>
      </c>
      <c r="EX432" s="55" t="s">
        <v>1410</v>
      </c>
      <c r="EY432" s="55">
        <v>1</v>
      </c>
      <c r="EZ432" s="55">
        <v>0</v>
      </c>
      <c r="FA432" s="55">
        <v>1994</v>
      </c>
      <c r="FB432" s="55" t="s">
        <v>1361</v>
      </c>
      <c r="FC432" s="55" t="s">
        <v>1249</v>
      </c>
      <c r="FD432" s="55">
        <v>2.5</v>
      </c>
      <c r="FF432" s="55">
        <v>425</v>
      </c>
      <c r="FG432" s="55" t="s">
        <v>42</v>
      </c>
      <c r="FH432" s="55" t="s">
        <v>1470</v>
      </c>
      <c r="FI432" s="55">
        <v>2</v>
      </c>
      <c r="FJ432" s="55">
        <v>80000</v>
      </c>
      <c r="FK432" s="55" t="s">
        <v>1249</v>
      </c>
      <c r="FL432" s="55">
        <v>0.35</v>
      </c>
      <c r="IW432" s="55">
        <v>425</v>
      </c>
      <c r="IX432" s="13" t="s">
        <v>1250</v>
      </c>
      <c r="IY432" s="13" t="s">
        <v>1791</v>
      </c>
      <c r="IZ432" s="13" t="s">
        <v>1362</v>
      </c>
      <c r="JA432" s="13">
        <v>350</v>
      </c>
      <c r="JW432" s="12">
        <v>425</v>
      </c>
      <c r="JX432" s="12" t="s">
        <v>1022</v>
      </c>
      <c r="JY432" s="12" t="s">
        <v>3004</v>
      </c>
    </row>
    <row r="433" ht="14.25" customHeight="1" outlineLevel="1" spans="7:285">
      <c r="G433" s="55">
        <v>426</v>
      </c>
      <c r="H433" s="55" t="s">
        <v>1359</v>
      </c>
      <c r="I433" s="55" t="s">
        <v>1872</v>
      </c>
      <c r="J433" s="55" t="s">
        <v>1676</v>
      </c>
      <c r="K433" s="55" t="s">
        <v>1249</v>
      </c>
      <c r="L433" s="65">
        <v>0.3675</v>
      </c>
      <c r="AD433" s="12">
        <v>426</v>
      </c>
      <c r="AE433" s="12" t="s">
        <v>1261</v>
      </c>
      <c r="AF433" s="12" t="s">
        <v>734</v>
      </c>
      <c r="AG433" s="12" t="s">
        <v>781</v>
      </c>
      <c r="AH433" s="12" t="s">
        <v>1432</v>
      </c>
      <c r="AX433" s="55">
        <v>426</v>
      </c>
      <c r="AY433" s="55" t="s">
        <v>1246</v>
      </c>
      <c r="AZ433" s="55" t="s">
        <v>1251</v>
      </c>
      <c r="BA433" s="55">
        <v>70</v>
      </c>
      <c r="BB433" s="55">
        <v>70</v>
      </c>
      <c r="BC433" s="55" t="s">
        <v>1249</v>
      </c>
      <c r="BD433" s="55">
        <v>1.2</v>
      </c>
      <c r="DN433" s="55">
        <v>426</v>
      </c>
      <c r="DO433" s="55" t="s">
        <v>1313</v>
      </c>
      <c r="DP433" s="55" t="s">
        <v>1259</v>
      </c>
      <c r="DQ433" s="55" t="s">
        <v>1260</v>
      </c>
      <c r="DR433" s="55" t="s">
        <v>1261</v>
      </c>
      <c r="DS433" s="55">
        <v>33303</v>
      </c>
      <c r="DT433" s="55">
        <v>10000</v>
      </c>
      <c r="DU433" s="55" t="s">
        <v>1249</v>
      </c>
      <c r="DV433" s="55">
        <v>1</v>
      </c>
      <c r="EV433" s="55">
        <v>426</v>
      </c>
      <c r="EW433" s="55" t="s">
        <v>1313</v>
      </c>
      <c r="EX433" s="55" t="s">
        <v>1410</v>
      </c>
      <c r="EY433" s="55">
        <v>1</v>
      </c>
      <c r="EZ433" s="55">
        <v>1995</v>
      </c>
      <c r="FA433" s="55">
        <v>2999</v>
      </c>
      <c r="FB433" s="55" t="s">
        <v>1361</v>
      </c>
      <c r="FC433" s="55" t="s">
        <v>1249</v>
      </c>
      <c r="FD433" s="55">
        <v>2.5</v>
      </c>
      <c r="FF433" s="55">
        <v>426</v>
      </c>
      <c r="FG433" s="55" t="s">
        <v>42</v>
      </c>
      <c r="FH433" s="55" t="s">
        <v>1470</v>
      </c>
      <c r="FI433" s="55">
        <v>2</v>
      </c>
      <c r="FJ433" s="55">
        <v>130000</v>
      </c>
      <c r="FK433" s="55" t="s">
        <v>1249</v>
      </c>
      <c r="FL433" s="55">
        <v>0.35</v>
      </c>
      <c r="IW433" s="55">
        <v>426</v>
      </c>
      <c r="IX433" s="13" t="s">
        <v>1250</v>
      </c>
      <c r="IY433" s="13" t="s">
        <v>1791</v>
      </c>
      <c r="IZ433" s="13" t="s">
        <v>1407</v>
      </c>
      <c r="JA433" s="13">
        <v>350</v>
      </c>
      <c r="JW433" s="12">
        <v>426</v>
      </c>
      <c r="JX433" s="12" t="s">
        <v>1022</v>
      </c>
      <c r="JY433" s="12" t="s">
        <v>3006</v>
      </c>
    </row>
    <row r="434" ht="14.25" customHeight="1" outlineLevel="1" spans="7:285">
      <c r="G434" s="55">
        <v>427</v>
      </c>
      <c r="H434" s="55" t="s">
        <v>1359</v>
      </c>
      <c r="I434" s="55" t="s">
        <v>1364</v>
      </c>
      <c r="J434" s="55" t="s">
        <v>1967</v>
      </c>
      <c r="K434" s="55" t="s">
        <v>1249</v>
      </c>
      <c r="L434" s="65">
        <v>0.3675</v>
      </c>
      <c r="AD434" s="12">
        <v>427</v>
      </c>
      <c r="AE434" s="12" t="s">
        <v>1261</v>
      </c>
      <c r="AF434" s="12" t="s">
        <v>2259</v>
      </c>
      <c r="AG434" s="12" t="s">
        <v>64</v>
      </c>
      <c r="AH434" s="12" t="s">
        <v>1811</v>
      </c>
      <c r="AX434" s="55">
        <v>427</v>
      </c>
      <c r="AY434" s="55" t="s">
        <v>1246</v>
      </c>
      <c r="AZ434" s="55" t="s">
        <v>1251</v>
      </c>
      <c r="BA434" s="55">
        <v>71</v>
      </c>
      <c r="BB434" s="55">
        <v>71</v>
      </c>
      <c r="BC434" s="55" t="s">
        <v>1249</v>
      </c>
      <c r="BD434" s="55">
        <v>1.2</v>
      </c>
      <c r="DN434" s="55">
        <v>427</v>
      </c>
      <c r="DO434" s="55" t="s">
        <v>1313</v>
      </c>
      <c r="DP434" s="55" t="s">
        <v>1259</v>
      </c>
      <c r="DQ434" s="55" t="s">
        <v>1260</v>
      </c>
      <c r="DR434" s="55" t="s">
        <v>1261</v>
      </c>
      <c r="DS434" s="55">
        <v>33307</v>
      </c>
      <c r="DT434" s="55">
        <v>10000</v>
      </c>
      <c r="DU434" s="55" t="s">
        <v>1249</v>
      </c>
      <c r="DV434" s="55">
        <v>1</v>
      </c>
      <c r="EV434" s="55">
        <v>427</v>
      </c>
      <c r="EW434" s="55" t="s">
        <v>1313</v>
      </c>
      <c r="EX434" s="55" t="s">
        <v>1410</v>
      </c>
      <c r="EY434" s="55">
        <v>2</v>
      </c>
      <c r="EZ434" s="55">
        <v>0</v>
      </c>
      <c r="FA434" s="55">
        <v>1994</v>
      </c>
      <c r="FB434" s="55" t="s">
        <v>1361</v>
      </c>
      <c r="FC434" s="55" t="s">
        <v>1249</v>
      </c>
      <c r="FD434" s="55">
        <v>2.5</v>
      </c>
      <c r="FF434" s="55">
        <v>427</v>
      </c>
      <c r="FG434" s="55" t="s">
        <v>42</v>
      </c>
      <c r="FH434" s="55" t="s">
        <v>1470</v>
      </c>
      <c r="FI434" s="55">
        <v>2</v>
      </c>
      <c r="FJ434" s="55">
        <v>260000</v>
      </c>
      <c r="FK434" s="55" t="s">
        <v>1249</v>
      </c>
      <c r="FL434" s="55">
        <v>0.35</v>
      </c>
      <c r="IW434" s="55">
        <v>427</v>
      </c>
      <c r="IX434" s="13" t="s">
        <v>1250</v>
      </c>
      <c r="IY434" s="13" t="s">
        <v>1791</v>
      </c>
      <c r="IZ434" s="13" t="s">
        <v>1447</v>
      </c>
      <c r="JA434" s="13">
        <v>350</v>
      </c>
      <c r="JW434" s="12">
        <v>427</v>
      </c>
      <c r="JX434" s="12" t="s">
        <v>1022</v>
      </c>
      <c r="JY434" s="12" t="s">
        <v>2797</v>
      </c>
    </row>
    <row r="435" ht="14.25" customHeight="1" outlineLevel="1" spans="7:285">
      <c r="G435" s="55">
        <v>428</v>
      </c>
      <c r="H435" s="55" t="s">
        <v>1359</v>
      </c>
      <c r="I435" s="55" t="s">
        <v>2118</v>
      </c>
      <c r="J435" s="55" t="s">
        <v>2989</v>
      </c>
      <c r="K435" s="55" t="s">
        <v>1249</v>
      </c>
      <c r="L435" s="65">
        <v>0.3675</v>
      </c>
      <c r="AD435" s="12">
        <v>428</v>
      </c>
      <c r="AE435" s="12" t="s">
        <v>1261</v>
      </c>
      <c r="AF435" s="12" t="s">
        <v>2241</v>
      </c>
      <c r="AG435" s="12" t="s">
        <v>64</v>
      </c>
      <c r="AH435" s="12" t="s">
        <v>1864</v>
      </c>
      <c r="AX435" s="55">
        <v>428</v>
      </c>
      <c r="AY435" s="55" t="s">
        <v>1246</v>
      </c>
      <c r="AZ435" s="55" t="s">
        <v>1251</v>
      </c>
      <c r="BA435" s="55">
        <v>72</v>
      </c>
      <c r="BB435" s="55">
        <v>72</v>
      </c>
      <c r="BC435" s="55" t="s">
        <v>1249</v>
      </c>
      <c r="BD435" s="55">
        <v>1.2</v>
      </c>
      <c r="DN435" s="55">
        <v>428</v>
      </c>
      <c r="DO435" s="55" t="s">
        <v>1313</v>
      </c>
      <c r="DP435" s="55" t="s">
        <v>1259</v>
      </c>
      <c r="DQ435" s="55" t="s">
        <v>1260</v>
      </c>
      <c r="DR435" s="55" t="s">
        <v>1261</v>
      </c>
      <c r="DS435" s="55">
        <v>33310</v>
      </c>
      <c r="DT435" s="55">
        <v>10000</v>
      </c>
      <c r="DU435" s="55" t="s">
        <v>1249</v>
      </c>
      <c r="DV435" s="55">
        <v>1</v>
      </c>
      <c r="EV435" s="55">
        <v>428</v>
      </c>
      <c r="EW435" s="55" t="s">
        <v>1313</v>
      </c>
      <c r="EX435" s="55" t="s">
        <v>1410</v>
      </c>
      <c r="EY435" s="55">
        <v>2</v>
      </c>
      <c r="EZ435" s="55">
        <v>1995</v>
      </c>
      <c r="FA435" s="55">
        <v>2999</v>
      </c>
      <c r="FB435" s="55" t="s">
        <v>1361</v>
      </c>
      <c r="FC435" s="55" t="s">
        <v>1249</v>
      </c>
      <c r="FD435" s="55">
        <v>2.5</v>
      </c>
      <c r="FF435" s="55">
        <v>428</v>
      </c>
      <c r="FG435" s="55" t="s">
        <v>42</v>
      </c>
      <c r="FH435" s="55" t="s">
        <v>1470</v>
      </c>
      <c r="FI435" s="55">
        <v>2</v>
      </c>
      <c r="FJ435" s="55">
        <v>400000</v>
      </c>
      <c r="FK435" s="55" t="s">
        <v>1249</v>
      </c>
      <c r="FL435" s="55">
        <v>0.35</v>
      </c>
      <c r="IW435" s="55">
        <v>428</v>
      </c>
      <c r="IX435" s="13" t="s">
        <v>1250</v>
      </c>
      <c r="IY435" s="13" t="s">
        <v>1263</v>
      </c>
      <c r="IZ435" s="13" t="s">
        <v>1266</v>
      </c>
      <c r="JA435" s="13">
        <v>500</v>
      </c>
      <c r="JW435" s="12">
        <v>428</v>
      </c>
      <c r="JX435" s="12" t="s">
        <v>1022</v>
      </c>
      <c r="JY435" s="12" t="s">
        <v>2268</v>
      </c>
    </row>
    <row r="436" ht="14.25" customHeight="1" outlineLevel="1" spans="7:285">
      <c r="G436" s="55">
        <v>429</v>
      </c>
      <c r="H436" s="55" t="s">
        <v>1359</v>
      </c>
      <c r="I436" s="55" t="s">
        <v>1791</v>
      </c>
      <c r="J436" s="55" t="s">
        <v>2992</v>
      </c>
      <c r="K436" s="55" t="s">
        <v>1249</v>
      </c>
      <c r="L436" s="55">
        <v>0.21</v>
      </c>
      <c r="AD436" s="12">
        <v>429</v>
      </c>
      <c r="AE436" s="12" t="s">
        <v>1261</v>
      </c>
      <c r="AF436" s="12" t="s">
        <v>2207</v>
      </c>
      <c r="AG436" s="12" t="s">
        <v>64</v>
      </c>
      <c r="AH436" s="12" t="s">
        <v>1363</v>
      </c>
      <c r="AX436" s="55">
        <v>429</v>
      </c>
      <c r="AY436" s="55" t="s">
        <v>1246</v>
      </c>
      <c r="AZ436" s="55" t="s">
        <v>1251</v>
      </c>
      <c r="BA436" s="55">
        <v>73</v>
      </c>
      <c r="BB436" s="55">
        <v>73</v>
      </c>
      <c r="BC436" s="55" t="s">
        <v>1249</v>
      </c>
      <c r="BD436" s="55">
        <v>1.2</v>
      </c>
      <c r="DN436" s="55">
        <v>429</v>
      </c>
      <c r="DO436" s="55" t="s">
        <v>1313</v>
      </c>
      <c r="DP436" s="55" t="s">
        <v>1259</v>
      </c>
      <c r="DQ436" s="55" t="s">
        <v>1260</v>
      </c>
      <c r="DR436" s="55" t="s">
        <v>1261</v>
      </c>
      <c r="DS436" s="55">
        <v>33318</v>
      </c>
      <c r="DT436" s="55">
        <v>10000</v>
      </c>
      <c r="DU436" s="55" t="s">
        <v>1249</v>
      </c>
      <c r="DV436" s="55">
        <v>1</v>
      </c>
      <c r="EV436" s="55">
        <v>429</v>
      </c>
      <c r="EW436" s="55" t="s">
        <v>1313</v>
      </c>
      <c r="EX436" s="55" t="s">
        <v>1410</v>
      </c>
      <c r="EY436" s="55">
        <v>3</v>
      </c>
      <c r="EZ436" s="55">
        <v>0</v>
      </c>
      <c r="FA436" s="55">
        <v>1994</v>
      </c>
      <c r="FB436" s="55" t="s">
        <v>1361</v>
      </c>
      <c r="FC436" s="55" t="s">
        <v>1249</v>
      </c>
      <c r="FD436" s="55">
        <v>2.5</v>
      </c>
      <c r="FF436" s="55">
        <v>429</v>
      </c>
      <c r="FG436" s="55" t="s">
        <v>42</v>
      </c>
      <c r="FH436" s="55" t="s">
        <v>1470</v>
      </c>
      <c r="FI436" s="55">
        <v>2</v>
      </c>
      <c r="FJ436" s="55">
        <v>530000</v>
      </c>
      <c r="FK436" s="55" t="s">
        <v>1249</v>
      </c>
      <c r="FL436" s="55">
        <v>0.35</v>
      </c>
      <c r="IW436" s="55">
        <v>429</v>
      </c>
      <c r="IX436" s="13" t="s">
        <v>1250</v>
      </c>
      <c r="IY436" s="13" t="s">
        <v>1263</v>
      </c>
      <c r="IZ436" s="13" t="s">
        <v>1314</v>
      </c>
      <c r="JA436" s="13">
        <v>500</v>
      </c>
      <c r="JW436" s="12">
        <v>429</v>
      </c>
      <c r="JX436" s="12" t="s">
        <v>1022</v>
      </c>
      <c r="JY436" s="12" t="s">
        <v>1773</v>
      </c>
    </row>
    <row r="437" ht="14.25" customHeight="1" outlineLevel="1" spans="7:285">
      <c r="G437" s="55">
        <v>430</v>
      </c>
      <c r="H437" s="55" t="s">
        <v>1359</v>
      </c>
      <c r="I437" s="55" t="s">
        <v>1791</v>
      </c>
      <c r="J437" s="55" t="s">
        <v>2995</v>
      </c>
      <c r="K437" s="55" t="s">
        <v>1249</v>
      </c>
      <c r="L437" s="55">
        <v>0.21</v>
      </c>
      <c r="AD437" s="12">
        <v>430</v>
      </c>
      <c r="AE437" s="12" t="s">
        <v>1261</v>
      </c>
      <c r="AF437" s="12" t="s">
        <v>1777</v>
      </c>
      <c r="AG437" s="12" t="s">
        <v>64</v>
      </c>
      <c r="AH437" s="12" t="s">
        <v>1910</v>
      </c>
      <c r="AX437" s="55">
        <v>430</v>
      </c>
      <c r="AY437" s="55" t="s">
        <v>1246</v>
      </c>
      <c r="AZ437" s="55" t="s">
        <v>1251</v>
      </c>
      <c r="BA437" s="55">
        <v>74</v>
      </c>
      <c r="BB437" s="55">
        <v>74</v>
      </c>
      <c r="BC437" s="55" t="s">
        <v>1249</v>
      </c>
      <c r="BD437" s="55">
        <v>1.2</v>
      </c>
      <c r="DN437" s="55">
        <v>430</v>
      </c>
      <c r="DO437" s="55" t="s">
        <v>1313</v>
      </c>
      <c r="DP437" s="55" t="s">
        <v>1259</v>
      </c>
      <c r="DQ437" s="55" t="s">
        <v>1260</v>
      </c>
      <c r="DR437" s="55" t="s">
        <v>1261</v>
      </c>
      <c r="DS437" s="55">
        <v>33320</v>
      </c>
      <c r="DT437" s="55">
        <v>10000</v>
      </c>
      <c r="DU437" s="55" t="s">
        <v>1249</v>
      </c>
      <c r="DV437" s="55">
        <v>1</v>
      </c>
      <c r="EV437" s="55">
        <v>430</v>
      </c>
      <c r="EW437" s="55" t="s">
        <v>1313</v>
      </c>
      <c r="EX437" s="55" t="s">
        <v>1410</v>
      </c>
      <c r="EY437" s="55">
        <v>3</v>
      </c>
      <c r="EZ437" s="55">
        <v>1995</v>
      </c>
      <c r="FA437" s="55">
        <v>2999</v>
      </c>
      <c r="FB437" s="55" t="s">
        <v>1361</v>
      </c>
      <c r="FC437" s="55" t="s">
        <v>1249</v>
      </c>
      <c r="FD437" s="55">
        <v>2.5</v>
      </c>
      <c r="FF437" s="55">
        <v>430</v>
      </c>
      <c r="FG437" s="55" t="s">
        <v>42</v>
      </c>
      <c r="FH437" s="55" t="s">
        <v>1470</v>
      </c>
      <c r="FI437" s="55">
        <v>2</v>
      </c>
      <c r="FJ437" s="55">
        <v>540000</v>
      </c>
      <c r="FK437" s="55" t="s">
        <v>1249</v>
      </c>
      <c r="FL437" s="55">
        <v>0.35</v>
      </c>
      <c r="IW437" s="55">
        <v>430</v>
      </c>
      <c r="IX437" s="13" t="s">
        <v>1250</v>
      </c>
      <c r="IY437" s="13" t="s">
        <v>1263</v>
      </c>
      <c r="IZ437" s="13" t="s">
        <v>1362</v>
      </c>
      <c r="JA437" s="13">
        <v>500</v>
      </c>
      <c r="JW437" s="12">
        <v>430</v>
      </c>
      <c r="JX437" s="12" t="s">
        <v>1022</v>
      </c>
      <c r="JY437" s="12" t="s">
        <v>3019</v>
      </c>
    </row>
    <row r="438" ht="14.25" customHeight="1" outlineLevel="1" spans="7:285">
      <c r="G438" s="55">
        <v>431</v>
      </c>
      <c r="H438" s="55" t="s">
        <v>1359</v>
      </c>
      <c r="I438" s="55" t="s">
        <v>1263</v>
      </c>
      <c r="J438" s="55" t="s">
        <v>2075</v>
      </c>
      <c r="K438" s="55" t="s">
        <v>1249</v>
      </c>
      <c r="L438" s="65">
        <v>0.2</v>
      </c>
      <c r="AD438" s="12">
        <v>431</v>
      </c>
      <c r="AE438" s="12" t="s">
        <v>1261</v>
      </c>
      <c r="AF438" s="12" t="s">
        <v>2126</v>
      </c>
      <c r="AG438" s="12" t="s">
        <v>64</v>
      </c>
      <c r="AH438" s="12" t="s">
        <v>1939</v>
      </c>
      <c r="AX438" s="55">
        <v>431</v>
      </c>
      <c r="AY438" s="55" t="s">
        <v>1246</v>
      </c>
      <c r="AZ438" s="55" t="s">
        <v>1251</v>
      </c>
      <c r="BA438" s="55">
        <v>75</v>
      </c>
      <c r="BB438" s="55">
        <v>75</v>
      </c>
      <c r="BC438" s="55" t="s">
        <v>1249</v>
      </c>
      <c r="BD438" s="55">
        <v>1.2</v>
      </c>
      <c r="DN438" s="55">
        <v>431</v>
      </c>
      <c r="DO438" s="55" t="s">
        <v>1313</v>
      </c>
      <c r="DP438" s="55" t="s">
        <v>1259</v>
      </c>
      <c r="DQ438" s="55" t="s">
        <v>1260</v>
      </c>
      <c r="DR438" s="55" t="s">
        <v>1261</v>
      </c>
      <c r="DS438" s="55">
        <v>33329</v>
      </c>
      <c r="DT438" s="55">
        <v>10000</v>
      </c>
      <c r="DU438" s="55" t="s">
        <v>1249</v>
      </c>
      <c r="DV438" s="55">
        <v>1</v>
      </c>
      <c r="EV438" s="55">
        <v>431</v>
      </c>
      <c r="EW438" s="55" t="s">
        <v>1313</v>
      </c>
      <c r="EX438" s="55" t="s">
        <v>1410</v>
      </c>
      <c r="EY438" s="55">
        <v>4</v>
      </c>
      <c r="EZ438" s="55">
        <v>0</v>
      </c>
      <c r="FA438" s="55">
        <v>1994</v>
      </c>
      <c r="FB438" s="55" t="s">
        <v>1361</v>
      </c>
      <c r="FC438" s="55" t="s">
        <v>1249</v>
      </c>
      <c r="FD438" s="55">
        <v>2.5</v>
      </c>
      <c r="FF438" s="55">
        <v>431</v>
      </c>
      <c r="FG438" s="55" t="s">
        <v>42</v>
      </c>
      <c r="FH438" s="55" t="s">
        <v>1470</v>
      </c>
      <c r="FI438" s="55">
        <v>3</v>
      </c>
      <c r="FJ438" s="55">
        <v>0</v>
      </c>
      <c r="FK438" s="55" t="s">
        <v>1249</v>
      </c>
      <c r="FL438" s="55">
        <v>0.65</v>
      </c>
      <c r="IW438" s="55">
        <v>431</v>
      </c>
      <c r="IX438" s="13" t="s">
        <v>1250</v>
      </c>
      <c r="IY438" s="13" t="s">
        <v>1263</v>
      </c>
      <c r="IZ438" s="13" t="s">
        <v>1407</v>
      </c>
      <c r="JA438" s="13">
        <v>500</v>
      </c>
      <c r="JW438" s="12">
        <v>431</v>
      </c>
      <c r="JX438" s="12" t="s">
        <v>1022</v>
      </c>
      <c r="JY438" s="12" t="s">
        <v>3023</v>
      </c>
    </row>
    <row r="439" ht="14.25" customHeight="1" outlineLevel="1" spans="7:285">
      <c r="G439" s="55">
        <v>432</v>
      </c>
      <c r="H439" s="55" t="s">
        <v>1359</v>
      </c>
      <c r="I439" s="55" t="s">
        <v>1263</v>
      </c>
      <c r="J439" s="55" t="s">
        <v>3000</v>
      </c>
      <c r="K439" s="55" t="s">
        <v>1249</v>
      </c>
      <c r="L439" s="55">
        <v>0.22</v>
      </c>
      <c r="AD439" s="12">
        <v>432</v>
      </c>
      <c r="AE439" s="12" t="s">
        <v>1261</v>
      </c>
      <c r="AF439" s="12" t="s">
        <v>2499</v>
      </c>
      <c r="AG439" s="12" t="s">
        <v>64</v>
      </c>
      <c r="AH439" s="12" t="s">
        <v>1964</v>
      </c>
      <c r="AX439" s="55">
        <v>432</v>
      </c>
      <c r="AY439" s="55" t="s">
        <v>1246</v>
      </c>
      <c r="AZ439" s="55" t="s">
        <v>1251</v>
      </c>
      <c r="BA439" s="55">
        <v>76</v>
      </c>
      <c r="BB439" s="55">
        <v>76</v>
      </c>
      <c r="BC439" s="55" t="s">
        <v>1249</v>
      </c>
      <c r="BD439" s="55">
        <v>1.2</v>
      </c>
      <c r="DN439" s="55">
        <v>432</v>
      </c>
      <c r="DO439" s="55" t="s">
        <v>1313</v>
      </c>
      <c r="DP439" s="55" t="s">
        <v>1259</v>
      </c>
      <c r="DQ439" s="55" t="s">
        <v>1260</v>
      </c>
      <c r="DR439" s="55" t="s">
        <v>1261</v>
      </c>
      <c r="DS439" s="55">
        <v>33335</v>
      </c>
      <c r="DT439" s="55">
        <v>10000</v>
      </c>
      <c r="DU439" s="55" t="s">
        <v>1249</v>
      </c>
      <c r="DV439" s="55">
        <v>1</v>
      </c>
      <c r="EV439" s="55">
        <v>432</v>
      </c>
      <c r="EW439" s="55" t="s">
        <v>1313</v>
      </c>
      <c r="EX439" s="55" t="s">
        <v>1410</v>
      </c>
      <c r="EY439" s="55">
        <v>4</v>
      </c>
      <c r="EZ439" s="55">
        <v>1995</v>
      </c>
      <c r="FA439" s="55">
        <v>2999</v>
      </c>
      <c r="FB439" s="55" t="s">
        <v>1361</v>
      </c>
      <c r="FC439" s="55" t="s">
        <v>1249</v>
      </c>
      <c r="FD439" s="55">
        <v>2.5</v>
      </c>
      <c r="FF439" s="55">
        <v>432</v>
      </c>
      <c r="FG439" s="55" t="s">
        <v>42</v>
      </c>
      <c r="FH439" s="55" t="s">
        <v>1470</v>
      </c>
      <c r="FI439" s="55">
        <v>3</v>
      </c>
      <c r="FJ439" s="55">
        <v>1000</v>
      </c>
      <c r="FK439" s="55" t="s">
        <v>1249</v>
      </c>
      <c r="FL439" s="55">
        <v>0.6</v>
      </c>
      <c r="IW439" s="55">
        <v>432</v>
      </c>
      <c r="IX439" s="13" t="s">
        <v>1250</v>
      </c>
      <c r="IY439" s="13" t="s">
        <v>1263</v>
      </c>
      <c r="IZ439" s="13" t="s">
        <v>1447</v>
      </c>
      <c r="JA439" s="13">
        <v>500</v>
      </c>
      <c r="JW439" s="12">
        <v>432</v>
      </c>
      <c r="JX439" s="12" t="s">
        <v>1022</v>
      </c>
      <c r="JY439" s="12" t="s">
        <v>2554</v>
      </c>
    </row>
    <row r="440" ht="14.25" customHeight="1" outlineLevel="1" spans="7:285">
      <c r="G440" s="55">
        <v>433</v>
      </c>
      <c r="H440" s="55" t="s">
        <v>1359</v>
      </c>
      <c r="I440" s="55" t="s">
        <v>1263</v>
      </c>
      <c r="J440" s="55" t="s">
        <v>3003</v>
      </c>
      <c r="K440" s="55" t="s">
        <v>1249</v>
      </c>
      <c r="L440" s="65">
        <v>0.2</v>
      </c>
      <c r="AD440" s="12">
        <v>433</v>
      </c>
      <c r="AE440" s="12" t="s">
        <v>1261</v>
      </c>
      <c r="AF440" s="12" t="s">
        <v>1534</v>
      </c>
      <c r="AG440" s="12" t="s">
        <v>64</v>
      </c>
      <c r="AH440" s="12" t="s">
        <v>1891</v>
      </c>
      <c r="AX440" s="55">
        <v>433</v>
      </c>
      <c r="AY440" s="55" t="s">
        <v>1246</v>
      </c>
      <c r="AZ440" s="55" t="s">
        <v>1251</v>
      </c>
      <c r="BA440" s="55">
        <v>77</v>
      </c>
      <c r="BB440" s="55">
        <v>77</v>
      </c>
      <c r="BC440" s="55" t="s">
        <v>1249</v>
      </c>
      <c r="BD440" s="55">
        <v>1.2</v>
      </c>
      <c r="DN440" s="55">
        <v>433</v>
      </c>
      <c r="DO440" s="55" t="s">
        <v>1313</v>
      </c>
      <c r="DP440" s="55" t="s">
        <v>1259</v>
      </c>
      <c r="DQ440" s="55" t="s">
        <v>1260</v>
      </c>
      <c r="DR440" s="55" t="s">
        <v>1261</v>
      </c>
      <c r="DS440" s="55">
        <v>33336</v>
      </c>
      <c r="DT440" s="55">
        <v>10000</v>
      </c>
      <c r="DU440" s="55" t="s">
        <v>1249</v>
      </c>
      <c r="DV440" s="55">
        <v>1</v>
      </c>
      <c r="EV440" s="55">
        <v>433</v>
      </c>
      <c r="EW440" s="55" t="s">
        <v>1313</v>
      </c>
      <c r="EX440" s="55" t="s">
        <v>1410</v>
      </c>
      <c r="EY440" s="55">
        <v>5</v>
      </c>
      <c r="EZ440" s="55">
        <v>0</v>
      </c>
      <c r="FA440" s="55">
        <v>1994</v>
      </c>
      <c r="FB440" s="55" t="s">
        <v>1361</v>
      </c>
      <c r="FC440" s="55" t="s">
        <v>1249</v>
      </c>
      <c r="FD440" s="55">
        <v>2.5</v>
      </c>
      <c r="FF440" s="55">
        <v>433</v>
      </c>
      <c r="FG440" s="55" t="s">
        <v>42</v>
      </c>
      <c r="FH440" s="55" t="s">
        <v>1470</v>
      </c>
      <c r="FI440" s="55">
        <v>3</v>
      </c>
      <c r="FJ440" s="55">
        <v>2500</v>
      </c>
      <c r="FK440" s="55" t="s">
        <v>1249</v>
      </c>
      <c r="FL440" s="55">
        <v>0.55</v>
      </c>
      <c r="IW440" s="55">
        <v>433</v>
      </c>
      <c r="IX440" s="13" t="s">
        <v>1250</v>
      </c>
      <c r="IY440" s="13" t="s">
        <v>1263</v>
      </c>
      <c r="IZ440" s="13" t="s">
        <v>1487</v>
      </c>
      <c r="JA440" s="13">
        <v>500</v>
      </c>
      <c r="JW440" s="12">
        <v>433</v>
      </c>
      <c r="JX440" s="12" t="s">
        <v>1022</v>
      </c>
      <c r="JY440" s="12" t="s">
        <v>3029</v>
      </c>
    </row>
    <row r="441" ht="14.25" customHeight="1" outlineLevel="1" spans="7:285">
      <c r="G441" s="55">
        <v>434</v>
      </c>
      <c r="H441" s="55" t="s">
        <v>1359</v>
      </c>
      <c r="I441" s="55" t="s">
        <v>1263</v>
      </c>
      <c r="J441" s="55" t="s">
        <v>3005</v>
      </c>
      <c r="K441" s="55" t="s">
        <v>1249</v>
      </c>
      <c r="L441" s="65">
        <v>0.185</v>
      </c>
      <c r="AD441" s="12">
        <v>434</v>
      </c>
      <c r="AE441" s="12" t="s">
        <v>1261</v>
      </c>
      <c r="AF441" s="12" t="s">
        <v>938</v>
      </c>
      <c r="AG441" s="12" t="s">
        <v>64</v>
      </c>
      <c r="AH441" s="12" t="s">
        <v>1914</v>
      </c>
      <c r="AX441" s="55">
        <v>434</v>
      </c>
      <c r="AY441" s="55" t="s">
        <v>1246</v>
      </c>
      <c r="AZ441" s="55" t="s">
        <v>1251</v>
      </c>
      <c r="BA441" s="55">
        <v>78</v>
      </c>
      <c r="BB441" s="55">
        <v>78</v>
      </c>
      <c r="BC441" s="55" t="s">
        <v>1249</v>
      </c>
      <c r="BD441" s="55">
        <v>1.2</v>
      </c>
      <c r="DN441" s="55">
        <v>434</v>
      </c>
      <c r="DO441" s="55" t="s">
        <v>1313</v>
      </c>
      <c r="DP441" s="55" t="s">
        <v>1259</v>
      </c>
      <c r="DQ441" s="55" t="s">
        <v>1260</v>
      </c>
      <c r="DR441" s="55" t="s">
        <v>1261</v>
      </c>
      <c r="DS441" s="55">
        <v>33337</v>
      </c>
      <c r="DT441" s="55">
        <v>10000</v>
      </c>
      <c r="DU441" s="55" t="s">
        <v>1249</v>
      </c>
      <c r="DV441" s="55">
        <v>1</v>
      </c>
      <c r="EV441" s="55">
        <v>434</v>
      </c>
      <c r="EW441" s="55" t="s">
        <v>1313</v>
      </c>
      <c r="EX441" s="55" t="s">
        <v>1410</v>
      </c>
      <c r="EY441" s="55">
        <v>5</v>
      </c>
      <c r="EZ441" s="55">
        <v>1995</v>
      </c>
      <c r="FA441" s="55">
        <v>2999</v>
      </c>
      <c r="FB441" s="55" t="s">
        <v>1361</v>
      </c>
      <c r="FC441" s="55" t="s">
        <v>1249</v>
      </c>
      <c r="FD441" s="55">
        <v>2.5</v>
      </c>
      <c r="FF441" s="55">
        <v>434</v>
      </c>
      <c r="FG441" s="55" t="s">
        <v>42</v>
      </c>
      <c r="FH441" s="55" t="s">
        <v>1470</v>
      </c>
      <c r="FI441" s="55">
        <v>3</v>
      </c>
      <c r="FJ441" s="55">
        <v>5000</v>
      </c>
      <c r="FK441" s="55" t="s">
        <v>1249</v>
      </c>
      <c r="FL441" s="55">
        <v>0.5</v>
      </c>
      <c r="IW441" s="55">
        <v>434</v>
      </c>
      <c r="IX441" s="13" t="s">
        <v>1250</v>
      </c>
      <c r="IY441" s="13" t="s">
        <v>1263</v>
      </c>
      <c r="IZ441" s="13" t="s">
        <v>1529</v>
      </c>
      <c r="JA441" s="13">
        <v>500</v>
      </c>
      <c r="JW441" s="12">
        <v>434</v>
      </c>
      <c r="JX441" s="12" t="s">
        <v>1022</v>
      </c>
      <c r="JY441" s="12" t="s">
        <v>3033</v>
      </c>
    </row>
    <row r="442" ht="14.25" customHeight="1" outlineLevel="1" spans="7:285">
      <c r="G442" s="55">
        <v>435</v>
      </c>
      <c r="H442" s="55" t="s">
        <v>1359</v>
      </c>
      <c r="I442" s="55" t="s">
        <v>1263</v>
      </c>
      <c r="J442" s="55" t="s">
        <v>3007</v>
      </c>
      <c r="K442" s="55" t="s">
        <v>1249</v>
      </c>
      <c r="L442" s="65">
        <v>0.185</v>
      </c>
      <c r="AD442" s="12">
        <v>435</v>
      </c>
      <c r="AE442" s="12" t="s">
        <v>1261</v>
      </c>
      <c r="AF442" s="12" t="s">
        <v>1711</v>
      </c>
      <c r="AG442" s="12" t="s">
        <v>64</v>
      </c>
      <c r="AH442" s="12" t="s">
        <v>1942</v>
      </c>
      <c r="AX442" s="55">
        <v>435</v>
      </c>
      <c r="AY442" s="55" t="s">
        <v>1246</v>
      </c>
      <c r="AZ442" s="55" t="s">
        <v>1251</v>
      </c>
      <c r="BA442" s="55">
        <v>79</v>
      </c>
      <c r="BB442" s="55">
        <v>79</v>
      </c>
      <c r="BC442" s="55" t="s">
        <v>1249</v>
      </c>
      <c r="BD442" s="55">
        <v>1.2</v>
      </c>
      <c r="DN442" s="55">
        <v>435</v>
      </c>
      <c r="DO442" s="55" t="s">
        <v>1313</v>
      </c>
      <c r="DP442" s="55" t="s">
        <v>1259</v>
      </c>
      <c r="DQ442" s="55" t="s">
        <v>1260</v>
      </c>
      <c r="DR442" s="55" t="s">
        <v>1261</v>
      </c>
      <c r="DS442" s="55">
        <v>33338</v>
      </c>
      <c r="DT442" s="55">
        <v>10000</v>
      </c>
      <c r="DU442" s="55" t="s">
        <v>1249</v>
      </c>
      <c r="DV442" s="55">
        <v>1</v>
      </c>
      <c r="EV442" s="55">
        <v>435</v>
      </c>
      <c r="EW442" s="55" t="s">
        <v>1313</v>
      </c>
      <c r="EX442" s="55" t="s">
        <v>1410</v>
      </c>
      <c r="EY442" s="55">
        <v>6</v>
      </c>
      <c r="EZ442" s="55">
        <v>0</v>
      </c>
      <c r="FA442" s="55">
        <v>1994</v>
      </c>
      <c r="FB442" s="55" t="s">
        <v>1262</v>
      </c>
      <c r="FC442" s="55" t="s">
        <v>1249</v>
      </c>
      <c r="FD442" s="55">
        <v>0</v>
      </c>
      <c r="FF442" s="55">
        <v>435</v>
      </c>
      <c r="FG442" s="55" t="s">
        <v>42</v>
      </c>
      <c r="FH442" s="55" t="s">
        <v>1470</v>
      </c>
      <c r="FI442" s="55">
        <v>3</v>
      </c>
      <c r="FJ442" s="55">
        <v>10000</v>
      </c>
      <c r="FK442" s="55" t="s">
        <v>1249</v>
      </c>
      <c r="FL442" s="55">
        <v>0.4</v>
      </c>
      <c r="IW442" s="55">
        <v>435</v>
      </c>
      <c r="IX442" s="13" t="s">
        <v>1250</v>
      </c>
      <c r="IY442" s="13" t="s">
        <v>1263</v>
      </c>
      <c r="IZ442" s="13" t="s">
        <v>1567</v>
      </c>
      <c r="JA442" s="13">
        <v>500</v>
      </c>
      <c r="JW442" s="12">
        <v>435</v>
      </c>
      <c r="JX442" s="12" t="s">
        <v>1022</v>
      </c>
      <c r="JY442" s="12" t="s">
        <v>2904</v>
      </c>
    </row>
    <row r="443" ht="14.25" customHeight="1" outlineLevel="1" spans="7:285">
      <c r="G443" s="55">
        <v>436</v>
      </c>
      <c r="H443" s="55" t="s">
        <v>1359</v>
      </c>
      <c r="I443" s="55" t="s">
        <v>1263</v>
      </c>
      <c r="J443" s="55" t="s">
        <v>3011</v>
      </c>
      <c r="K443" s="55" t="s">
        <v>1249</v>
      </c>
      <c r="L443" s="55">
        <v>0.22</v>
      </c>
      <c r="AD443" s="12">
        <v>436</v>
      </c>
      <c r="AE443" s="12" t="s">
        <v>1261</v>
      </c>
      <c r="AF443" s="12" t="s">
        <v>1721</v>
      </c>
      <c r="AG443" s="12" t="s">
        <v>2074</v>
      </c>
      <c r="AH443" s="12" t="s">
        <v>2277</v>
      </c>
      <c r="AX443" s="55">
        <v>436</v>
      </c>
      <c r="AY443" s="55" t="s">
        <v>1246</v>
      </c>
      <c r="AZ443" s="55" t="s">
        <v>1251</v>
      </c>
      <c r="BA443" s="55">
        <v>80</v>
      </c>
      <c r="BB443" s="55">
        <v>80</v>
      </c>
      <c r="BC443" s="55" t="s">
        <v>1249</v>
      </c>
      <c r="BD443" s="55">
        <v>1.2</v>
      </c>
      <c r="DN443" s="55">
        <v>436</v>
      </c>
      <c r="DO443" s="55" t="s">
        <v>1313</v>
      </c>
      <c r="DP443" s="55" t="s">
        <v>1259</v>
      </c>
      <c r="DQ443" s="55" t="s">
        <v>1260</v>
      </c>
      <c r="DR443" s="55" t="s">
        <v>1261</v>
      </c>
      <c r="DS443" s="55">
        <v>33339</v>
      </c>
      <c r="DT443" s="55">
        <v>10000</v>
      </c>
      <c r="DU443" s="55" t="s">
        <v>1249</v>
      </c>
      <c r="DV443" s="55">
        <v>1</v>
      </c>
      <c r="EV443" s="55">
        <v>436</v>
      </c>
      <c r="EW443" s="55" t="s">
        <v>1313</v>
      </c>
      <c r="EX443" s="55" t="s">
        <v>1410</v>
      </c>
      <c r="EY443" s="55">
        <v>6</v>
      </c>
      <c r="EZ443" s="55">
        <v>1995</v>
      </c>
      <c r="FA443" s="55">
        <v>2999</v>
      </c>
      <c r="FB443" s="55" t="s">
        <v>1262</v>
      </c>
      <c r="FC443" s="55" t="s">
        <v>1249</v>
      </c>
      <c r="FD443" s="55">
        <v>0</v>
      </c>
      <c r="FF443" s="55">
        <v>436</v>
      </c>
      <c r="FG443" s="55" t="s">
        <v>42</v>
      </c>
      <c r="FH443" s="55" t="s">
        <v>1470</v>
      </c>
      <c r="FI443" s="55">
        <v>3</v>
      </c>
      <c r="FJ443" s="55">
        <v>25000</v>
      </c>
      <c r="FK443" s="55" t="s">
        <v>1249</v>
      </c>
      <c r="FL443" s="55">
        <v>0.35</v>
      </c>
      <c r="IW443" s="55">
        <v>436</v>
      </c>
      <c r="IX443" s="13" t="s">
        <v>1250</v>
      </c>
      <c r="IY443" s="13" t="s">
        <v>1263</v>
      </c>
      <c r="IZ443" s="13" t="s">
        <v>1870</v>
      </c>
      <c r="JA443" s="13">
        <v>500</v>
      </c>
      <c r="JW443" s="12">
        <v>436</v>
      </c>
      <c r="JX443" s="12" t="s">
        <v>1022</v>
      </c>
      <c r="JY443" s="12" t="s">
        <v>3036</v>
      </c>
    </row>
    <row r="444" ht="14.25" customHeight="1" outlineLevel="1" spans="7:285">
      <c r="G444" s="55">
        <v>437</v>
      </c>
      <c r="H444" s="55" t="s">
        <v>1359</v>
      </c>
      <c r="I444" s="55" t="s">
        <v>1263</v>
      </c>
      <c r="J444" s="55" t="s">
        <v>2115</v>
      </c>
      <c r="K444" s="55" t="s">
        <v>1249</v>
      </c>
      <c r="L444" s="65">
        <v>0.2</v>
      </c>
      <c r="AD444" s="12">
        <v>437</v>
      </c>
      <c r="AE444" s="12" t="s">
        <v>1261</v>
      </c>
      <c r="AF444" s="12" t="s">
        <v>2908</v>
      </c>
      <c r="AG444" s="12" t="s">
        <v>1022</v>
      </c>
      <c r="AH444" s="12" t="s">
        <v>2276</v>
      </c>
      <c r="AX444" s="55">
        <v>437</v>
      </c>
      <c r="AY444" s="55" t="s">
        <v>1246</v>
      </c>
      <c r="AZ444" s="55" t="s">
        <v>1251</v>
      </c>
      <c r="BA444" s="55">
        <v>81</v>
      </c>
      <c r="BB444" s="55">
        <v>81</v>
      </c>
      <c r="BC444" s="55" t="s">
        <v>1249</v>
      </c>
      <c r="BD444" s="55">
        <v>1.25</v>
      </c>
      <c r="DN444" s="55">
        <v>437</v>
      </c>
      <c r="DO444" s="55" t="s">
        <v>1313</v>
      </c>
      <c r="DP444" s="55" t="s">
        <v>1259</v>
      </c>
      <c r="DQ444" s="55" t="s">
        <v>1260</v>
      </c>
      <c r="DR444" s="55" t="s">
        <v>1261</v>
      </c>
      <c r="DS444" s="55">
        <v>33340</v>
      </c>
      <c r="DT444" s="55">
        <v>10000</v>
      </c>
      <c r="DU444" s="55" t="s">
        <v>1249</v>
      </c>
      <c r="DV444" s="55">
        <v>1</v>
      </c>
      <c r="EV444" s="55">
        <v>437</v>
      </c>
      <c r="EW444" s="55" t="s">
        <v>1313</v>
      </c>
      <c r="EX444" s="55" t="s">
        <v>1810</v>
      </c>
      <c r="EY444" s="55">
        <v>1</v>
      </c>
      <c r="EZ444" s="55">
        <v>0</v>
      </c>
      <c r="FA444" s="55">
        <v>1994</v>
      </c>
      <c r="FB444" s="55" t="s">
        <v>1361</v>
      </c>
      <c r="FC444" s="55" t="s">
        <v>1249</v>
      </c>
      <c r="FD444" s="55">
        <v>2.5</v>
      </c>
      <c r="FF444" s="55">
        <v>437</v>
      </c>
      <c r="FG444" s="55" t="s">
        <v>42</v>
      </c>
      <c r="FH444" s="55" t="s">
        <v>1470</v>
      </c>
      <c r="FI444" s="55">
        <v>3</v>
      </c>
      <c r="FJ444" s="55">
        <v>50000</v>
      </c>
      <c r="FK444" s="55" t="s">
        <v>1249</v>
      </c>
      <c r="FL444" s="55">
        <v>0.35</v>
      </c>
      <c r="IW444" s="55">
        <v>437</v>
      </c>
      <c r="IX444" s="13" t="s">
        <v>1250</v>
      </c>
      <c r="IY444" s="13" t="s">
        <v>1263</v>
      </c>
      <c r="IZ444" s="13" t="s">
        <v>1893</v>
      </c>
      <c r="JA444" s="13">
        <v>500</v>
      </c>
      <c r="JW444" s="12">
        <v>437</v>
      </c>
      <c r="JX444" s="12" t="s">
        <v>1022</v>
      </c>
      <c r="JY444" s="12" t="s">
        <v>2997</v>
      </c>
    </row>
    <row r="445" ht="14.25" customHeight="1" outlineLevel="1" spans="7:285">
      <c r="G445" s="55">
        <v>438</v>
      </c>
      <c r="H445" s="55" t="s">
        <v>1359</v>
      </c>
      <c r="I445" s="55" t="s">
        <v>1263</v>
      </c>
      <c r="J445" s="55" t="s">
        <v>2204</v>
      </c>
      <c r="K445" s="55" t="s">
        <v>1249</v>
      </c>
      <c r="L445" s="65">
        <v>0.2</v>
      </c>
      <c r="AD445" s="12">
        <v>438</v>
      </c>
      <c r="AE445" s="12" t="s">
        <v>1261</v>
      </c>
      <c r="AF445" s="12" t="s">
        <v>2025</v>
      </c>
      <c r="AG445" s="12" t="s">
        <v>2074</v>
      </c>
      <c r="AH445" s="12" t="s">
        <v>2277</v>
      </c>
      <c r="AX445" s="55">
        <v>438</v>
      </c>
      <c r="AY445" s="55" t="s">
        <v>1246</v>
      </c>
      <c r="AZ445" s="55" t="s">
        <v>1251</v>
      </c>
      <c r="BA445" s="55">
        <v>82</v>
      </c>
      <c r="BB445" s="55">
        <v>82</v>
      </c>
      <c r="BC445" s="55" t="s">
        <v>1249</v>
      </c>
      <c r="BD445" s="55">
        <v>1.25</v>
      </c>
      <c r="DN445" s="55">
        <v>438</v>
      </c>
      <c r="DO445" s="55" t="s">
        <v>1313</v>
      </c>
      <c r="DP445" s="55" t="s">
        <v>1259</v>
      </c>
      <c r="DQ445" s="55" t="s">
        <v>1260</v>
      </c>
      <c r="DR445" s="55" t="s">
        <v>1261</v>
      </c>
      <c r="DS445" s="55">
        <v>33345</v>
      </c>
      <c r="DT445" s="55">
        <v>10000</v>
      </c>
      <c r="DU445" s="55" t="s">
        <v>1249</v>
      </c>
      <c r="DV445" s="55">
        <v>1</v>
      </c>
      <c r="EV445" s="55">
        <v>438</v>
      </c>
      <c r="EW445" s="55" t="s">
        <v>1313</v>
      </c>
      <c r="EX445" s="55" t="s">
        <v>1810</v>
      </c>
      <c r="EY445" s="55">
        <v>1</v>
      </c>
      <c r="EZ445" s="55">
        <v>1995</v>
      </c>
      <c r="FA445" s="55">
        <v>2999</v>
      </c>
      <c r="FB445" s="55" t="s">
        <v>1361</v>
      </c>
      <c r="FC445" s="55" t="s">
        <v>1249</v>
      </c>
      <c r="FD445" s="55">
        <v>2.5</v>
      </c>
      <c r="FF445" s="55">
        <v>438</v>
      </c>
      <c r="FG445" s="55" t="s">
        <v>42</v>
      </c>
      <c r="FH445" s="55" t="s">
        <v>1470</v>
      </c>
      <c r="FI445" s="55">
        <v>3</v>
      </c>
      <c r="FJ445" s="55">
        <v>80000</v>
      </c>
      <c r="FK445" s="55" t="s">
        <v>1249</v>
      </c>
      <c r="FL445" s="55">
        <v>0.35</v>
      </c>
      <c r="IW445" s="55">
        <v>438</v>
      </c>
      <c r="IX445" s="13" t="s">
        <v>1250</v>
      </c>
      <c r="IY445" s="13" t="s">
        <v>1263</v>
      </c>
      <c r="IZ445" s="13" t="s">
        <v>1917</v>
      </c>
      <c r="JA445" s="13">
        <v>500</v>
      </c>
      <c r="JW445" s="12">
        <v>438</v>
      </c>
      <c r="JX445" s="12" t="s">
        <v>1022</v>
      </c>
      <c r="JY445" s="12" t="s">
        <v>3042</v>
      </c>
    </row>
    <row r="446" ht="14.25" customHeight="1" outlineLevel="1" spans="7:285">
      <c r="G446" s="55">
        <v>439</v>
      </c>
      <c r="H446" s="55" t="s">
        <v>1359</v>
      </c>
      <c r="I446" s="55" t="s">
        <v>1263</v>
      </c>
      <c r="J446" s="55" t="s">
        <v>3022</v>
      </c>
      <c r="K446" s="55" t="s">
        <v>1249</v>
      </c>
      <c r="L446" s="65">
        <v>0.2</v>
      </c>
      <c r="AD446" s="12">
        <v>439</v>
      </c>
      <c r="AE446" s="12" t="s">
        <v>1261</v>
      </c>
      <c r="AF446" s="12" t="s">
        <v>2872</v>
      </c>
      <c r="AG446" s="12" t="s">
        <v>1022</v>
      </c>
      <c r="AH446" s="12" t="s">
        <v>2319</v>
      </c>
      <c r="AX446" s="55">
        <v>439</v>
      </c>
      <c r="AY446" s="55" t="s">
        <v>1246</v>
      </c>
      <c r="AZ446" s="55" t="s">
        <v>1251</v>
      </c>
      <c r="BA446" s="55">
        <v>83</v>
      </c>
      <c r="BB446" s="55">
        <v>83</v>
      </c>
      <c r="BC446" s="55" t="s">
        <v>1249</v>
      </c>
      <c r="BD446" s="55">
        <v>1.25</v>
      </c>
      <c r="DN446" s="55">
        <v>439</v>
      </c>
      <c r="DO446" s="55" t="s">
        <v>1313</v>
      </c>
      <c r="DP446" s="55" t="s">
        <v>1259</v>
      </c>
      <c r="DQ446" s="55" t="s">
        <v>1260</v>
      </c>
      <c r="DR446" s="55" t="s">
        <v>1261</v>
      </c>
      <c r="DS446" s="55">
        <v>33346</v>
      </c>
      <c r="DT446" s="55">
        <v>10000</v>
      </c>
      <c r="DU446" s="55" t="s">
        <v>1249</v>
      </c>
      <c r="DV446" s="55">
        <v>1</v>
      </c>
      <c r="EV446" s="55">
        <v>439</v>
      </c>
      <c r="EW446" s="55" t="s">
        <v>1313</v>
      </c>
      <c r="EX446" s="55" t="s">
        <v>1810</v>
      </c>
      <c r="EY446" s="55">
        <v>2</v>
      </c>
      <c r="EZ446" s="55">
        <v>0</v>
      </c>
      <c r="FA446" s="55">
        <v>1994</v>
      </c>
      <c r="FB446" s="55" t="s">
        <v>1361</v>
      </c>
      <c r="FC446" s="55" t="s">
        <v>1249</v>
      </c>
      <c r="FD446" s="55">
        <v>2.5</v>
      </c>
      <c r="FF446" s="55">
        <v>439</v>
      </c>
      <c r="FG446" s="55" t="s">
        <v>42</v>
      </c>
      <c r="FH446" s="55" t="s">
        <v>1470</v>
      </c>
      <c r="FI446" s="55">
        <v>3</v>
      </c>
      <c r="FJ446" s="55">
        <v>130000</v>
      </c>
      <c r="FK446" s="55" t="s">
        <v>1249</v>
      </c>
      <c r="FL446" s="55">
        <v>0.35</v>
      </c>
      <c r="IW446" s="55">
        <v>439</v>
      </c>
      <c r="IX446" s="13" t="s">
        <v>1250</v>
      </c>
      <c r="IY446" s="13" t="s">
        <v>1263</v>
      </c>
      <c r="IZ446" s="13" t="s">
        <v>1943</v>
      </c>
      <c r="JA446" s="13">
        <v>500</v>
      </c>
      <c r="JW446" s="12">
        <v>439</v>
      </c>
      <c r="JX446" s="12" t="s">
        <v>1022</v>
      </c>
      <c r="JY446" s="12" t="s">
        <v>3044</v>
      </c>
    </row>
    <row r="447" ht="14.25" customHeight="1" outlineLevel="1" spans="7:285">
      <c r="G447" s="55">
        <v>440</v>
      </c>
      <c r="H447" s="55" t="s">
        <v>1359</v>
      </c>
      <c r="I447" s="55" t="s">
        <v>1263</v>
      </c>
      <c r="J447" s="55" t="s">
        <v>3025</v>
      </c>
      <c r="K447" s="55" t="s">
        <v>1249</v>
      </c>
      <c r="L447" s="65">
        <v>0.2</v>
      </c>
      <c r="AD447" s="12">
        <v>440</v>
      </c>
      <c r="AE447" s="12" t="s">
        <v>1261</v>
      </c>
      <c r="AF447" s="12" t="s">
        <v>2217</v>
      </c>
      <c r="AG447" s="12" t="s">
        <v>2074</v>
      </c>
      <c r="AH447" s="12" t="s">
        <v>2277</v>
      </c>
      <c r="AX447" s="55">
        <v>440</v>
      </c>
      <c r="AY447" s="55" t="s">
        <v>1246</v>
      </c>
      <c r="AZ447" s="55" t="s">
        <v>1251</v>
      </c>
      <c r="BA447" s="55">
        <v>84</v>
      </c>
      <c r="BB447" s="55">
        <v>84</v>
      </c>
      <c r="BC447" s="55" t="s">
        <v>1249</v>
      </c>
      <c r="BD447" s="55">
        <v>1.25</v>
      </c>
      <c r="DN447" s="55">
        <v>440</v>
      </c>
      <c r="DO447" s="55" t="s">
        <v>1313</v>
      </c>
      <c r="DP447" s="55" t="s">
        <v>1259</v>
      </c>
      <c r="DQ447" s="55" t="s">
        <v>1260</v>
      </c>
      <c r="DR447" s="55" t="s">
        <v>1261</v>
      </c>
      <c r="DS447" s="55">
        <v>33348</v>
      </c>
      <c r="DT447" s="55">
        <v>10000</v>
      </c>
      <c r="DU447" s="55" t="s">
        <v>1249</v>
      </c>
      <c r="DV447" s="55">
        <v>1</v>
      </c>
      <c r="EV447" s="55">
        <v>440</v>
      </c>
      <c r="EW447" s="55" t="s">
        <v>1313</v>
      </c>
      <c r="EX447" s="55" t="s">
        <v>1810</v>
      </c>
      <c r="EY447" s="55">
        <v>2</v>
      </c>
      <c r="EZ447" s="55">
        <v>1995</v>
      </c>
      <c r="FA447" s="55">
        <v>2999</v>
      </c>
      <c r="FB447" s="55" t="s">
        <v>1361</v>
      </c>
      <c r="FC447" s="55" t="s">
        <v>1249</v>
      </c>
      <c r="FD447" s="55">
        <v>2.5</v>
      </c>
      <c r="FF447" s="55">
        <v>440</v>
      </c>
      <c r="FG447" s="55" t="s">
        <v>42</v>
      </c>
      <c r="FH447" s="55" t="s">
        <v>1470</v>
      </c>
      <c r="FI447" s="55">
        <v>3</v>
      </c>
      <c r="FJ447" s="55">
        <v>260000</v>
      </c>
      <c r="FK447" s="55" t="s">
        <v>1249</v>
      </c>
      <c r="FL447" s="55">
        <v>0.35</v>
      </c>
      <c r="IW447" s="55">
        <v>440</v>
      </c>
      <c r="IX447" s="13" t="s">
        <v>1250</v>
      </c>
      <c r="IY447" s="13" t="s">
        <v>1263</v>
      </c>
      <c r="IZ447" s="13" t="s">
        <v>1968</v>
      </c>
      <c r="JA447" s="13">
        <v>500</v>
      </c>
      <c r="JW447" s="12">
        <v>440</v>
      </c>
      <c r="JX447" s="12" t="s">
        <v>1022</v>
      </c>
      <c r="JY447" s="12" t="s">
        <v>3047</v>
      </c>
    </row>
    <row r="448" ht="14.25" customHeight="1" outlineLevel="1" spans="7:285">
      <c r="G448" s="55">
        <v>441</v>
      </c>
      <c r="H448" s="55" t="s">
        <v>1359</v>
      </c>
      <c r="I448" s="55" t="s">
        <v>1263</v>
      </c>
      <c r="J448" s="55" t="s">
        <v>2238</v>
      </c>
      <c r="K448" s="55" t="s">
        <v>1249</v>
      </c>
      <c r="L448" s="65">
        <v>0.185</v>
      </c>
      <c r="AD448" s="12">
        <v>441</v>
      </c>
      <c r="AE448" s="12" t="s">
        <v>1261</v>
      </c>
      <c r="AF448" s="12" t="s">
        <v>2166</v>
      </c>
      <c r="AG448" s="12" t="s">
        <v>1022</v>
      </c>
      <c r="AH448" s="12" t="s">
        <v>2338</v>
      </c>
      <c r="AX448" s="55">
        <v>441</v>
      </c>
      <c r="AY448" s="55" t="s">
        <v>1246</v>
      </c>
      <c r="AZ448" s="55" t="s">
        <v>1251</v>
      </c>
      <c r="BA448" s="55">
        <v>85</v>
      </c>
      <c r="BB448" s="55">
        <v>85</v>
      </c>
      <c r="BC448" s="55" t="s">
        <v>1249</v>
      </c>
      <c r="BD448" s="55">
        <v>1.25</v>
      </c>
      <c r="DN448" s="55">
        <v>441</v>
      </c>
      <c r="DO448" s="55" t="s">
        <v>1313</v>
      </c>
      <c r="DP448" s="55" t="s">
        <v>1259</v>
      </c>
      <c r="DQ448" s="55" t="s">
        <v>1260</v>
      </c>
      <c r="DR448" s="55" t="s">
        <v>1261</v>
      </c>
      <c r="DS448" s="55">
        <v>33349</v>
      </c>
      <c r="DT448" s="55">
        <v>10000</v>
      </c>
      <c r="DU448" s="55" t="s">
        <v>1249</v>
      </c>
      <c r="DV448" s="55">
        <v>1</v>
      </c>
      <c r="EV448" s="55">
        <v>441</v>
      </c>
      <c r="EW448" s="55" t="s">
        <v>1313</v>
      </c>
      <c r="EX448" s="55" t="s">
        <v>1810</v>
      </c>
      <c r="EY448" s="55">
        <v>3</v>
      </c>
      <c r="EZ448" s="55">
        <v>0</v>
      </c>
      <c r="FA448" s="55">
        <v>1994</v>
      </c>
      <c r="FB448" s="55" t="s">
        <v>1262</v>
      </c>
      <c r="FC448" s="55" t="s">
        <v>1249</v>
      </c>
      <c r="FD448" s="55">
        <v>0</v>
      </c>
      <c r="FF448" s="55">
        <v>441</v>
      </c>
      <c r="FG448" s="55" t="s">
        <v>42</v>
      </c>
      <c r="FH448" s="55" t="s">
        <v>1470</v>
      </c>
      <c r="FI448" s="55">
        <v>3</v>
      </c>
      <c r="FJ448" s="55">
        <v>400000</v>
      </c>
      <c r="FK448" s="55" t="s">
        <v>1249</v>
      </c>
      <c r="FL448" s="55">
        <v>0.35</v>
      </c>
      <c r="IW448" s="55">
        <v>441</v>
      </c>
      <c r="IX448" s="13" t="s">
        <v>1250</v>
      </c>
      <c r="IY448" s="13" t="s">
        <v>1708</v>
      </c>
      <c r="IZ448" s="13" t="s">
        <v>1266</v>
      </c>
      <c r="JA448" s="13">
        <v>500</v>
      </c>
      <c r="JW448" s="12">
        <v>441</v>
      </c>
      <c r="JX448" s="12" t="s">
        <v>1022</v>
      </c>
      <c r="JY448" s="12" t="s">
        <v>3051</v>
      </c>
    </row>
    <row r="449" ht="14.25" customHeight="1" outlineLevel="1" spans="7:285">
      <c r="G449" s="55">
        <v>442</v>
      </c>
      <c r="H449" s="55" t="s">
        <v>1359</v>
      </c>
      <c r="I449" s="55" t="s">
        <v>1263</v>
      </c>
      <c r="J449" s="55" t="s">
        <v>2032</v>
      </c>
      <c r="K449" s="55" t="s">
        <v>1249</v>
      </c>
      <c r="L449" s="65">
        <v>0.205</v>
      </c>
      <c r="AD449" s="12">
        <v>442</v>
      </c>
      <c r="AE449" s="12" t="s">
        <v>1261</v>
      </c>
      <c r="AF449" s="12" t="s">
        <v>758</v>
      </c>
      <c r="AG449" s="12" t="s">
        <v>2072</v>
      </c>
      <c r="AH449" s="12" t="s">
        <v>2894</v>
      </c>
      <c r="AX449" s="55">
        <v>442</v>
      </c>
      <c r="AY449" s="55" t="s">
        <v>1246</v>
      </c>
      <c r="AZ449" s="55" t="s">
        <v>1251</v>
      </c>
      <c r="BA449" s="55">
        <v>86</v>
      </c>
      <c r="BB449" s="55">
        <v>86</v>
      </c>
      <c r="BC449" s="55" t="s">
        <v>1249</v>
      </c>
      <c r="BD449" s="55">
        <v>1.25</v>
      </c>
      <c r="DN449" s="55">
        <v>442</v>
      </c>
      <c r="DO449" s="55" t="s">
        <v>1313</v>
      </c>
      <c r="DP449" s="55" t="s">
        <v>1259</v>
      </c>
      <c r="DQ449" s="55" t="s">
        <v>1260</v>
      </c>
      <c r="DR449" s="55" t="s">
        <v>1261</v>
      </c>
      <c r="DS449" s="55">
        <v>33355</v>
      </c>
      <c r="DT449" s="55">
        <v>10000</v>
      </c>
      <c r="DU449" s="55" t="s">
        <v>1249</v>
      </c>
      <c r="DV449" s="55">
        <v>1</v>
      </c>
      <c r="EV449" s="55">
        <v>442</v>
      </c>
      <c r="EW449" s="55" t="s">
        <v>1313</v>
      </c>
      <c r="EX449" s="55" t="s">
        <v>1810</v>
      </c>
      <c r="EY449" s="55">
        <v>3</v>
      </c>
      <c r="EZ449" s="55">
        <v>1995</v>
      </c>
      <c r="FA449" s="55">
        <v>2999</v>
      </c>
      <c r="FB449" s="55" t="s">
        <v>1262</v>
      </c>
      <c r="FC449" s="55" t="s">
        <v>1249</v>
      </c>
      <c r="FD449" s="55">
        <v>0</v>
      </c>
      <c r="FF449" s="55">
        <v>442</v>
      </c>
      <c r="FG449" s="55" t="s">
        <v>42</v>
      </c>
      <c r="FH449" s="55" t="s">
        <v>1470</v>
      </c>
      <c r="FI449" s="55">
        <v>3</v>
      </c>
      <c r="FJ449" s="55">
        <v>530000</v>
      </c>
      <c r="FK449" s="55" t="s">
        <v>1249</v>
      </c>
      <c r="FL449" s="55">
        <v>0.35</v>
      </c>
      <c r="IW449" s="55">
        <v>442</v>
      </c>
      <c r="IX449" s="13" t="s">
        <v>1250</v>
      </c>
      <c r="IY449" s="13" t="s">
        <v>1708</v>
      </c>
      <c r="IZ449" s="13" t="s">
        <v>1314</v>
      </c>
      <c r="JA449" s="13">
        <v>500</v>
      </c>
      <c r="JW449" s="12">
        <v>442</v>
      </c>
      <c r="JX449" s="12" t="s">
        <v>1022</v>
      </c>
      <c r="JY449" s="12" t="s">
        <v>3053</v>
      </c>
    </row>
    <row r="450" ht="14.25" customHeight="1" outlineLevel="1" spans="7:285">
      <c r="G450" s="55">
        <v>443</v>
      </c>
      <c r="H450" s="55" t="s">
        <v>1359</v>
      </c>
      <c r="I450" s="55" t="s">
        <v>1263</v>
      </c>
      <c r="J450" s="55" t="s">
        <v>2277</v>
      </c>
      <c r="K450" s="55" t="s">
        <v>1249</v>
      </c>
      <c r="L450" s="55">
        <v>0.42</v>
      </c>
      <c r="AD450" s="12">
        <v>443</v>
      </c>
      <c r="AE450" s="12" t="s">
        <v>1261</v>
      </c>
      <c r="AF450" s="12" t="s">
        <v>1789</v>
      </c>
      <c r="AG450" s="12" t="s">
        <v>1022</v>
      </c>
      <c r="AH450" s="12" t="s">
        <v>2338</v>
      </c>
      <c r="AX450" s="55">
        <v>443</v>
      </c>
      <c r="AY450" s="55" t="s">
        <v>1246</v>
      </c>
      <c r="AZ450" s="55" t="s">
        <v>1251</v>
      </c>
      <c r="BA450" s="55">
        <v>87</v>
      </c>
      <c r="BB450" s="55">
        <v>87</v>
      </c>
      <c r="BC450" s="55" t="s">
        <v>1249</v>
      </c>
      <c r="BD450" s="55">
        <v>1.25</v>
      </c>
      <c r="DN450" s="55">
        <v>443</v>
      </c>
      <c r="DO450" s="55" t="s">
        <v>1313</v>
      </c>
      <c r="DP450" s="55" t="s">
        <v>1259</v>
      </c>
      <c r="DQ450" s="55" t="s">
        <v>1260</v>
      </c>
      <c r="DR450" s="55" t="s">
        <v>1261</v>
      </c>
      <c r="DS450" s="55">
        <v>33359</v>
      </c>
      <c r="DT450" s="55">
        <v>10000</v>
      </c>
      <c r="DU450" s="55" t="s">
        <v>1249</v>
      </c>
      <c r="DV450" s="55">
        <v>1</v>
      </c>
      <c r="EV450" s="55">
        <v>443</v>
      </c>
      <c r="EW450" s="55" t="s">
        <v>1313</v>
      </c>
      <c r="EX450" s="55" t="s">
        <v>1810</v>
      </c>
      <c r="EY450" s="55">
        <v>4</v>
      </c>
      <c r="EZ450" s="55">
        <v>0</v>
      </c>
      <c r="FA450" s="55">
        <v>1994</v>
      </c>
      <c r="FB450" s="55" t="s">
        <v>1262</v>
      </c>
      <c r="FC450" s="55" t="s">
        <v>1249</v>
      </c>
      <c r="FD450" s="55">
        <v>0</v>
      </c>
      <c r="FF450" s="55">
        <v>443</v>
      </c>
      <c r="FG450" s="55" t="s">
        <v>42</v>
      </c>
      <c r="FH450" s="55" t="s">
        <v>1470</v>
      </c>
      <c r="FI450" s="55">
        <v>3</v>
      </c>
      <c r="FJ450" s="55">
        <v>540000</v>
      </c>
      <c r="FK450" s="55" t="s">
        <v>1249</v>
      </c>
      <c r="FL450" s="55">
        <v>0.35</v>
      </c>
      <c r="IW450" s="55">
        <v>443</v>
      </c>
      <c r="IX450" s="13" t="s">
        <v>1250</v>
      </c>
      <c r="IY450" s="13" t="s">
        <v>1708</v>
      </c>
      <c r="IZ450" s="13" t="s">
        <v>1362</v>
      </c>
      <c r="JA450" s="13">
        <v>500</v>
      </c>
      <c r="JW450" s="12">
        <v>443</v>
      </c>
      <c r="JX450" s="12" t="s">
        <v>1022</v>
      </c>
      <c r="JY450" s="12" t="s">
        <v>1746</v>
      </c>
    </row>
    <row r="451" ht="14.25" customHeight="1" outlineLevel="1" spans="7:285">
      <c r="G451" s="55">
        <v>444</v>
      </c>
      <c r="H451" s="55" t="s">
        <v>1359</v>
      </c>
      <c r="I451" s="55" t="s">
        <v>1263</v>
      </c>
      <c r="J451" s="55" t="s">
        <v>2927</v>
      </c>
      <c r="K451" s="55" t="s">
        <v>1249</v>
      </c>
      <c r="L451" s="65">
        <v>0.185</v>
      </c>
      <c r="AD451" s="12">
        <v>444</v>
      </c>
      <c r="AE451" s="12" t="s">
        <v>1261</v>
      </c>
      <c r="AF451" s="12" t="s">
        <v>1384</v>
      </c>
      <c r="AG451" s="12" t="s">
        <v>2072</v>
      </c>
      <c r="AH451" s="12" t="s">
        <v>2894</v>
      </c>
      <c r="AX451" s="55">
        <v>444</v>
      </c>
      <c r="AY451" s="55" t="s">
        <v>1246</v>
      </c>
      <c r="AZ451" s="55" t="s">
        <v>1251</v>
      </c>
      <c r="BA451" s="55">
        <v>88</v>
      </c>
      <c r="BB451" s="55">
        <v>88</v>
      </c>
      <c r="BC451" s="55" t="s">
        <v>1249</v>
      </c>
      <c r="BD451" s="55">
        <v>1.25</v>
      </c>
      <c r="DN451" s="55">
        <v>444</v>
      </c>
      <c r="DO451" s="55" t="s">
        <v>1313</v>
      </c>
      <c r="DP451" s="55" t="s">
        <v>1259</v>
      </c>
      <c r="DQ451" s="55" t="s">
        <v>1260</v>
      </c>
      <c r="DR451" s="55" t="s">
        <v>1261</v>
      </c>
      <c r="DS451" s="55">
        <v>33388</v>
      </c>
      <c r="DT451" s="55">
        <v>10000</v>
      </c>
      <c r="DU451" s="55" t="s">
        <v>1249</v>
      </c>
      <c r="DV451" s="55">
        <v>1</v>
      </c>
      <c r="EV451" s="55">
        <v>444</v>
      </c>
      <c r="EW451" s="55" t="s">
        <v>1313</v>
      </c>
      <c r="EX451" s="55" t="s">
        <v>1810</v>
      </c>
      <c r="EY451" s="55">
        <v>4</v>
      </c>
      <c r="EZ451" s="55">
        <v>1995</v>
      </c>
      <c r="FA451" s="55">
        <v>2999</v>
      </c>
      <c r="FB451" s="55" t="s">
        <v>1262</v>
      </c>
      <c r="FC451" s="55" t="s">
        <v>1249</v>
      </c>
      <c r="FD451" s="55">
        <v>0</v>
      </c>
      <c r="FF451" s="55">
        <v>444</v>
      </c>
      <c r="FG451" s="55" t="s">
        <v>42</v>
      </c>
      <c r="FH451" s="55" t="s">
        <v>1470</v>
      </c>
      <c r="FI451" s="55">
        <v>4</v>
      </c>
      <c r="FJ451" s="55">
        <v>0</v>
      </c>
      <c r="FK451" s="55" t="s">
        <v>1249</v>
      </c>
      <c r="FL451" s="55">
        <v>0.65</v>
      </c>
      <c r="IW451" s="55">
        <v>444</v>
      </c>
      <c r="IX451" s="13" t="s">
        <v>1250</v>
      </c>
      <c r="IY451" s="13" t="s">
        <v>1708</v>
      </c>
      <c r="IZ451" s="13" t="s">
        <v>1407</v>
      </c>
      <c r="JA451" s="13">
        <v>500</v>
      </c>
      <c r="JW451" s="12">
        <v>444</v>
      </c>
      <c r="JX451" s="12" t="s">
        <v>1022</v>
      </c>
      <c r="JY451" s="12" t="s">
        <v>3058</v>
      </c>
    </row>
    <row r="452" ht="14.25" customHeight="1" outlineLevel="1" spans="7:285">
      <c r="G452" s="55">
        <v>445</v>
      </c>
      <c r="H452" s="55" t="s">
        <v>1359</v>
      </c>
      <c r="I452" s="55" t="s">
        <v>2272</v>
      </c>
      <c r="J452" s="55" t="s">
        <v>3038</v>
      </c>
      <c r="K452" s="55" t="s">
        <v>1249</v>
      </c>
      <c r="L452" s="65">
        <v>0.3675</v>
      </c>
      <c r="AD452" s="12">
        <v>445</v>
      </c>
      <c r="AE452" s="12" t="s">
        <v>1261</v>
      </c>
      <c r="AF452" s="12" t="s">
        <v>1070</v>
      </c>
      <c r="AG452" s="12" t="s">
        <v>1022</v>
      </c>
      <c r="AH452" s="12" t="s">
        <v>2354</v>
      </c>
      <c r="AX452" s="55">
        <v>445</v>
      </c>
      <c r="AY452" s="55" t="s">
        <v>1246</v>
      </c>
      <c r="AZ452" s="55" t="s">
        <v>1251</v>
      </c>
      <c r="BA452" s="55">
        <v>89</v>
      </c>
      <c r="BB452" s="55">
        <v>89</v>
      </c>
      <c r="BC452" s="55" t="s">
        <v>1249</v>
      </c>
      <c r="BD452" s="55">
        <v>1.25</v>
      </c>
      <c r="DN452" s="55">
        <v>445</v>
      </c>
      <c r="DO452" s="55" t="s">
        <v>1313</v>
      </c>
      <c r="DP452" s="55" t="s">
        <v>1259</v>
      </c>
      <c r="DQ452" s="55" t="s">
        <v>1260</v>
      </c>
      <c r="DR452" s="55" t="s">
        <v>1261</v>
      </c>
      <c r="DS452" s="55">
        <v>33394</v>
      </c>
      <c r="DT452" s="55">
        <v>10000</v>
      </c>
      <c r="DU452" s="55" t="s">
        <v>1249</v>
      </c>
      <c r="DV452" s="55">
        <v>1</v>
      </c>
      <c r="EV452" s="55">
        <v>445</v>
      </c>
      <c r="EW452" s="55" t="s">
        <v>1313</v>
      </c>
      <c r="EX452" s="55" t="s">
        <v>1644</v>
      </c>
      <c r="EY452" s="55">
        <v>1</v>
      </c>
      <c r="EZ452" s="55">
        <v>0</v>
      </c>
      <c r="FA452" s="55">
        <v>1994</v>
      </c>
      <c r="FB452" s="55" t="s">
        <v>1361</v>
      </c>
      <c r="FC452" s="55" t="s">
        <v>1249</v>
      </c>
      <c r="FD452" s="55">
        <v>2.5</v>
      </c>
      <c r="FF452" s="55">
        <v>445</v>
      </c>
      <c r="FG452" s="55" t="s">
        <v>42</v>
      </c>
      <c r="FH452" s="55" t="s">
        <v>1470</v>
      </c>
      <c r="FI452" s="55">
        <v>4</v>
      </c>
      <c r="FJ452" s="55">
        <v>1000</v>
      </c>
      <c r="FK452" s="55" t="s">
        <v>1249</v>
      </c>
      <c r="FL452" s="55">
        <v>0.6</v>
      </c>
      <c r="IW452" s="55">
        <v>445</v>
      </c>
      <c r="IX452" s="13" t="s">
        <v>1250</v>
      </c>
      <c r="IY452" s="13" t="s">
        <v>1708</v>
      </c>
      <c r="IZ452" s="13" t="s">
        <v>1447</v>
      </c>
      <c r="JA452" s="13">
        <v>500</v>
      </c>
      <c r="JW452" s="12">
        <v>445</v>
      </c>
      <c r="JX452" s="12" t="s">
        <v>1022</v>
      </c>
      <c r="JY452" s="12" t="s">
        <v>2591</v>
      </c>
    </row>
    <row r="453" ht="14.25" customHeight="1" outlineLevel="1" spans="7:285">
      <c r="G453" s="55">
        <v>446</v>
      </c>
      <c r="H453" s="55" t="s">
        <v>1359</v>
      </c>
      <c r="I453" s="55" t="s">
        <v>2055</v>
      </c>
      <c r="J453" s="55" t="s">
        <v>3040</v>
      </c>
      <c r="K453" s="55" t="s">
        <v>1249</v>
      </c>
      <c r="L453" s="65">
        <v>0.525</v>
      </c>
      <c r="AD453" s="12">
        <v>446</v>
      </c>
      <c r="AE453" s="12" t="s">
        <v>1261</v>
      </c>
      <c r="AF453" s="12" t="s">
        <v>888</v>
      </c>
      <c r="AG453" s="12" t="s">
        <v>2072</v>
      </c>
      <c r="AH453" s="12" t="s">
        <v>2894</v>
      </c>
      <c r="AX453" s="55">
        <v>446</v>
      </c>
      <c r="AY453" s="55" t="s">
        <v>1246</v>
      </c>
      <c r="AZ453" s="55" t="s">
        <v>1251</v>
      </c>
      <c r="BA453" s="55">
        <v>90</v>
      </c>
      <c r="BB453" s="55">
        <v>90</v>
      </c>
      <c r="BC453" s="55" t="s">
        <v>1249</v>
      </c>
      <c r="BD453" s="55">
        <v>1.25</v>
      </c>
      <c r="DN453" s="55">
        <v>446</v>
      </c>
      <c r="DO453" s="55" t="s">
        <v>1313</v>
      </c>
      <c r="DP453" s="55" t="s">
        <v>1259</v>
      </c>
      <c r="DQ453" s="55" t="s">
        <v>1260</v>
      </c>
      <c r="DR453" s="55" t="s">
        <v>1261</v>
      </c>
      <c r="DS453" s="55">
        <v>33402</v>
      </c>
      <c r="DT453" s="55">
        <v>10000</v>
      </c>
      <c r="DU453" s="55" t="s">
        <v>1249</v>
      </c>
      <c r="DV453" s="55">
        <v>1</v>
      </c>
      <c r="EV453" s="55">
        <v>446</v>
      </c>
      <c r="EW453" s="55" t="s">
        <v>1313</v>
      </c>
      <c r="EX453" s="55" t="s">
        <v>1644</v>
      </c>
      <c r="EY453" s="55">
        <v>1</v>
      </c>
      <c r="EZ453" s="55">
        <v>1995</v>
      </c>
      <c r="FA453" s="55">
        <v>2999</v>
      </c>
      <c r="FB453" s="55" t="s">
        <v>1361</v>
      </c>
      <c r="FC453" s="55" t="s">
        <v>1249</v>
      </c>
      <c r="FD453" s="55">
        <v>2.5</v>
      </c>
      <c r="FF453" s="55">
        <v>446</v>
      </c>
      <c r="FG453" s="55" t="s">
        <v>42</v>
      </c>
      <c r="FH453" s="55" t="s">
        <v>1470</v>
      </c>
      <c r="FI453" s="55">
        <v>4</v>
      </c>
      <c r="FJ453" s="55">
        <v>2500</v>
      </c>
      <c r="FK453" s="55" t="s">
        <v>1249</v>
      </c>
      <c r="FL453" s="55">
        <v>0.55</v>
      </c>
      <c r="IW453" s="55">
        <v>446</v>
      </c>
      <c r="IX453" s="13" t="s">
        <v>1250</v>
      </c>
      <c r="IY453" s="13" t="s">
        <v>1708</v>
      </c>
      <c r="IZ453" s="13" t="s">
        <v>1487</v>
      </c>
      <c r="JA453" s="13">
        <v>500</v>
      </c>
      <c r="JW453" s="12">
        <v>446</v>
      </c>
      <c r="JX453" s="12" t="s">
        <v>1022</v>
      </c>
      <c r="JY453" s="12" t="s">
        <v>2623</v>
      </c>
    </row>
    <row r="454" ht="14.25" customHeight="1" outlineLevel="1" spans="7:285">
      <c r="G454" s="55">
        <v>447</v>
      </c>
      <c r="H454" s="55" t="s">
        <v>1359</v>
      </c>
      <c r="I454" s="55" t="s">
        <v>2055</v>
      </c>
      <c r="J454" s="55" t="s">
        <v>2894</v>
      </c>
      <c r="K454" s="55" t="s">
        <v>1249</v>
      </c>
      <c r="L454" s="65">
        <v>0.4725</v>
      </c>
      <c r="AD454" s="12">
        <v>447</v>
      </c>
      <c r="AE454" s="12" t="s">
        <v>1261</v>
      </c>
      <c r="AF454" s="12" t="s">
        <v>1684</v>
      </c>
      <c r="AG454" s="12" t="s">
        <v>1022</v>
      </c>
      <c r="AH454" s="12" t="s">
        <v>2354</v>
      </c>
      <c r="AX454" s="55">
        <v>447</v>
      </c>
      <c r="AY454" s="55" t="s">
        <v>1246</v>
      </c>
      <c r="AZ454" s="55" t="s">
        <v>1251</v>
      </c>
      <c r="BA454" s="55">
        <v>91</v>
      </c>
      <c r="BB454" s="55">
        <v>91</v>
      </c>
      <c r="BC454" s="55" t="s">
        <v>1249</v>
      </c>
      <c r="BD454" s="55">
        <v>1.25</v>
      </c>
      <c r="DN454" s="55">
        <v>447</v>
      </c>
      <c r="DO454" s="55" t="s">
        <v>1313</v>
      </c>
      <c r="DP454" s="55" t="s">
        <v>1259</v>
      </c>
      <c r="DQ454" s="55" t="s">
        <v>1260</v>
      </c>
      <c r="DR454" s="55" t="s">
        <v>1261</v>
      </c>
      <c r="DS454" s="55">
        <v>33416</v>
      </c>
      <c r="DT454" s="55">
        <v>10000</v>
      </c>
      <c r="DU454" s="55" t="s">
        <v>1249</v>
      </c>
      <c r="DV454" s="55">
        <v>1</v>
      </c>
      <c r="EV454" s="55">
        <v>447</v>
      </c>
      <c r="EW454" s="55" t="s">
        <v>1313</v>
      </c>
      <c r="EX454" s="55" t="s">
        <v>1644</v>
      </c>
      <c r="EY454" s="55">
        <v>2</v>
      </c>
      <c r="EZ454" s="55">
        <v>0</v>
      </c>
      <c r="FA454" s="55">
        <v>1994</v>
      </c>
      <c r="FB454" s="55" t="s">
        <v>1361</v>
      </c>
      <c r="FC454" s="55" t="s">
        <v>1249</v>
      </c>
      <c r="FD454" s="55">
        <v>2.5</v>
      </c>
      <c r="FF454" s="55">
        <v>447</v>
      </c>
      <c r="FG454" s="55" t="s">
        <v>42</v>
      </c>
      <c r="FH454" s="55" t="s">
        <v>1470</v>
      </c>
      <c r="FI454" s="55">
        <v>4</v>
      </c>
      <c r="FJ454" s="55">
        <v>5000</v>
      </c>
      <c r="FK454" s="55" t="s">
        <v>1249</v>
      </c>
      <c r="FL454" s="55">
        <v>0.5</v>
      </c>
      <c r="IW454" s="55">
        <v>447</v>
      </c>
      <c r="IX454" s="13" t="s">
        <v>1250</v>
      </c>
      <c r="IY454" s="13" t="s">
        <v>1708</v>
      </c>
      <c r="IZ454" s="13" t="s">
        <v>1529</v>
      </c>
      <c r="JA454" s="13">
        <v>500</v>
      </c>
      <c r="JW454" s="12">
        <v>447</v>
      </c>
      <c r="JX454" s="12" t="s">
        <v>1022</v>
      </c>
      <c r="JY454" s="12" t="s">
        <v>3061</v>
      </c>
    </row>
    <row r="455" ht="14.25" customHeight="1" outlineLevel="1" spans="7:285">
      <c r="G455" s="55">
        <v>448</v>
      </c>
      <c r="H455" s="55" t="s">
        <v>1359</v>
      </c>
      <c r="I455" s="55" t="s">
        <v>1708</v>
      </c>
      <c r="J455" s="55" t="s">
        <v>2982</v>
      </c>
      <c r="K455" s="55" t="s">
        <v>1249</v>
      </c>
      <c r="L455" s="55">
        <v>0.32</v>
      </c>
      <c r="AD455" s="12">
        <v>448</v>
      </c>
      <c r="AE455" s="12" t="s">
        <v>1261</v>
      </c>
      <c r="AF455" s="12" t="s">
        <v>938</v>
      </c>
      <c r="AG455" s="12" t="s">
        <v>2072</v>
      </c>
      <c r="AH455" s="12" t="s">
        <v>2894</v>
      </c>
      <c r="AX455" s="55">
        <v>448</v>
      </c>
      <c r="AY455" s="55" t="s">
        <v>1246</v>
      </c>
      <c r="AZ455" s="55" t="s">
        <v>1251</v>
      </c>
      <c r="BA455" s="55">
        <v>92</v>
      </c>
      <c r="BB455" s="55">
        <v>92</v>
      </c>
      <c r="BC455" s="55" t="s">
        <v>1249</v>
      </c>
      <c r="BD455" s="55">
        <v>1.25</v>
      </c>
      <c r="DN455" s="55">
        <v>448</v>
      </c>
      <c r="DO455" s="55" t="s">
        <v>1313</v>
      </c>
      <c r="DP455" s="55" t="s">
        <v>1259</v>
      </c>
      <c r="DQ455" s="55" t="s">
        <v>1260</v>
      </c>
      <c r="DR455" s="55" t="s">
        <v>1261</v>
      </c>
      <c r="DS455" s="55">
        <v>33419</v>
      </c>
      <c r="DT455" s="55">
        <v>10000</v>
      </c>
      <c r="DU455" s="55" t="s">
        <v>1249</v>
      </c>
      <c r="DV455" s="55">
        <v>1</v>
      </c>
      <c r="EV455" s="55">
        <v>448</v>
      </c>
      <c r="EW455" s="55" t="s">
        <v>1313</v>
      </c>
      <c r="EX455" s="55" t="s">
        <v>1644</v>
      </c>
      <c r="EY455" s="55">
        <v>2</v>
      </c>
      <c r="EZ455" s="55">
        <v>1995</v>
      </c>
      <c r="FA455" s="55">
        <v>2999</v>
      </c>
      <c r="FB455" s="55" t="s">
        <v>1361</v>
      </c>
      <c r="FC455" s="55" t="s">
        <v>1249</v>
      </c>
      <c r="FD455" s="55">
        <v>2.5</v>
      </c>
      <c r="FF455" s="55">
        <v>448</v>
      </c>
      <c r="FG455" s="55" t="s">
        <v>42</v>
      </c>
      <c r="FH455" s="55" t="s">
        <v>1470</v>
      </c>
      <c r="FI455" s="55">
        <v>4</v>
      </c>
      <c r="FJ455" s="55">
        <v>10000</v>
      </c>
      <c r="FK455" s="55" t="s">
        <v>1249</v>
      </c>
      <c r="FL455" s="55">
        <v>0.4</v>
      </c>
      <c r="IW455" s="55">
        <v>448</v>
      </c>
      <c r="IX455" s="13" t="s">
        <v>1250</v>
      </c>
      <c r="IY455" s="13" t="s">
        <v>1708</v>
      </c>
      <c r="IZ455" s="13" t="s">
        <v>1567</v>
      </c>
      <c r="JA455" s="13">
        <v>500</v>
      </c>
      <c r="JW455" s="12">
        <v>448</v>
      </c>
      <c r="JX455" s="12" t="s">
        <v>1022</v>
      </c>
      <c r="JY455" s="12" t="s">
        <v>1775</v>
      </c>
    </row>
    <row r="456" ht="14.25" customHeight="1" outlineLevel="1" spans="7:285">
      <c r="G456" s="55">
        <v>449</v>
      </c>
      <c r="H456" s="55" t="s">
        <v>1359</v>
      </c>
      <c r="I456" s="55" t="s">
        <v>1708</v>
      </c>
      <c r="J456" s="55" t="s">
        <v>2078</v>
      </c>
      <c r="K456" s="55" t="s">
        <v>1249</v>
      </c>
      <c r="L456" s="55">
        <v>0.32</v>
      </c>
      <c r="AD456" s="12">
        <v>449</v>
      </c>
      <c r="AE456" s="12" t="s">
        <v>1261</v>
      </c>
      <c r="AF456" s="12" t="s">
        <v>1367</v>
      </c>
      <c r="AG456" s="12" t="s">
        <v>1022</v>
      </c>
      <c r="AH456" s="12" t="s">
        <v>2354</v>
      </c>
      <c r="AX456" s="55">
        <v>449</v>
      </c>
      <c r="AY456" s="55" t="s">
        <v>1246</v>
      </c>
      <c r="AZ456" s="55" t="s">
        <v>1251</v>
      </c>
      <c r="BA456" s="55">
        <v>93</v>
      </c>
      <c r="BB456" s="55">
        <v>93</v>
      </c>
      <c r="BC456" s="55" t="s">
        <v>1249</v>
      </c>
      <c r="BD456" s="55">
        <v>1.25</v>
      </c>
      <c r="DN456" s="55">
        <v>449</v>
      </c>
      <c r="DO456" s="55" t="s">
        <v>1313</v>
      </c>
      <c r="DP456" s="55" t="s">
        <v>1259</v>
      </c>
      <c r="DQ456" s="55" t="s">
        <v>1260</v>
      </c>
      <c r="DR456" s="55" t="s">
        <v>1261</v>
      </c>
      <c r="DS456" s="55">
        <v>33420</v>
      </c>
      <c r="DT456" s="55">
        <v>10000</v>
      </c>
      <c r="DU456" s="55" t="s">
        <v>1249</v>
      </c>
      <c r="DV456" s="55">
        <v>1</v>
      </c>
      <c r="EV456" s="55">
        <v>449</v>
      </c>
      <c r="EW456" s="55" t="s">
        <v>1313</v>
      </c>
      <c r="EX456" s="55" t="s">
        <v>1644</v>
      </c>
      <c r="EY456" s="55">
        <v>3</v>
      </c>
      <c r="EZ456" s="55">
        <v>0</v>
      </c>
      <c r="FA456" s="55">
        <v>1994</v>
      </c>
      <c r="FB456" s="55" t="s">
        <v>1262</v>
      </c>
      <c r="FC456" s="55" t="s">
        <v>1249</v>
      </c>
      <c r="FD456" s="55">
        <v>0</v>
      </c>
      <c r="FF456" s="55">
        <v>449</v>
      </c>
      <c r="FG456" s="55" t="s">
        <v>42</v>
      </c>
      <c r="FH456" s="55" t="s">
        <v>1470</v>
      </c>
      <c r="FI456" s="55">
        <v>4</v>
      </c>
      <c r="FJ456" s="55">
        <v>25000</v>
      </c>
      <c r="FK456" s="55" t="s">
        <v>1249</v>
      </c>
      <c r="FL456" s="55">
        <v>0.35</v>
      </c>
      <c r="IW456" s="55">
        <v>449</v>
      </c>
      <c r="IX456" s="13" t="s">
        <v>1250</v>
      </c>
      <c r="IY456" s="13" t="s">
        <v>1708</v>
      </c>
      <c r="IZ456" s="13" t="s">
        <v>1870</v>
      </c>
      <c r="JA456" s="13">
        <v>500</v>
      </c>
      <c r="JW456" s="12">
        <v>449</v>
      </c>
      <c r="JX456" s="12" t="s">
        <v>1022</v>
      </c>
      <c r="JY456" s="12" t="s">
        <v>1007</v>
      </c>
    </row>
    <row r="457" ht="14.25" customHeight="1" outlineLevel="1" spans="7:285">
      <c r="G457" s="55">
        <v>450</v>
      </c>
      <c r="H457" s="55" t="s">
        <v>1359</v>
      </c>
      <c r="I457" s="55" t="s">
        <v>1708</v>
      </c>
      <c r="J457" s="55" t="s">
        <v>2660</v>
      </c>
      <c r="K457" s="55" t="s">
        <v>1249</v>
      </c>
      <c r="L457" s="55">
        <v>0.32</v>
      </c>
      <c r="AD457" s="12">
        <v>450</v>
      </c>
      <c r="AE457" s="12" t="s">
        <v>1261</v>
      </c>
      <c r="AF457" s="12" t="s">
        <v>994</v>
      </c>
      <c r="AG457" s="12" t="s">
        <v>2072</v>
      </c>
      <c r="AH457" s="12" t="s">
        <v>2894</v>
      </c>
      <c r="AX457" s="55">
        <v>450</v>
      </c>
      <c r="AY457" s="55" t="s">
        <v>1246</v>
      </c>
      <c r="AZ457" s="55" t="s">
        <v>1251</v>
      </c>
      <c r="BA457" s="55">
        <v>94</v>
      </c>
      <c r="BB457" s="55">
        <v>94</v>
      </c>
      <c r="BC457" s="55" t="s">
        <v>1249</v>
      </c>
      <c r="BD457" s="55">
        <v>1.25</v>
      </c>
      <c r="DN457" s="55">
        <v>450</v>
      </c>
      <c r="DO457" s="55" t="s">
        <v>1313</v>
      </c>
      <c r="DP457" s="55" t="s">
        <v>1259</v>
      </c>
      <c r="DQ457" s="55" t="s">
        <v>1260</v>
      </c>
      <c r="DR457" s="55" t="s">
        <v>1261</v>
      </c>
      <c r="DS457" s="55">
        <v>33421</v>
      </c>
      <c r="DT457" s="55">
        <v>10000</v>
      </c>
      <c r="DU457" s="55" t="s">
        <v>1249</v>
      </c>
      <c r="DV457" s="55">
        <v>1</v>
      </c>
      <c r="EV457" s="55">
        <v>450</v>
      </c>
      <c r="EW457" s="55" t="s">
        <v>1313</v>
      </c>
      <c r="EX457" s="55" t="s">
        <v>1644</v>
      </c>
      <c r="EY457" s="55">
        <v>3</v>
      </c>
      <c r="EZ457" s="55">
        <v>1995</v>
      </c>
      <c r="FA457" s="55">
        <v>2999</v>
      </c>
      <c r="FB457" s="55" t="s">
        <v>1262</v>
      </c>
      <c r="FC457" s="55" t="s">
        <v>1249</v>
      </c>
      <c r="FD457" s="55">
        <v>0</v>
      </c>
      <c r="FF457" s="55">
        <v>450</v>
      </c>
      <c r="FG457" s="55" t="s">
        <v>42</v>
      </c>
      <c r="FH457" s="55" t="s">
        <v>1470</v>
      </c>
      <c r="FI457" s="55">
        <v>4</v>
      </c>
      <c r="FJ457" s="55">
        <v>50000</v>
      </c>
      <c r="FK457" s="55" t="s">
        <v>1249</v>
      </c>
      <c r="FL457" s="55">
        <v>0.35</v>
      </c>
      <c r="IW457" s="55">
        <v>450</v>
      </c>
      <c r="IX457" s="13" t="s">
        <v>1250</v>
      </c>
      <c r="IY457" s="13" t="s">
        <v>1708</v>
      </c>
      <c r="IZ457" s="13" t="s">
        <v>1893</v>
      </c>
      <c r="JA457" s="13">
        <v>500</v>
      </c>
      <c r="JW457" s="12">
        <v>450</v>
      </c>
      <c r="JX457" s="12" t="s">
        <v>1022</v>
      </c>
      <c r="JY457" s="12" t="s">
        <v>1960</v>
      </c>
    </row>
    <row r="458" ht="14.25" customHeight="1" outlineLevel="1" spans="7:285">
      <c r="G458" s="55">
        <v>451</v>
      </c>
      <c r="H458" s="55" t="s">
        <v>1359</v>
      </c>
      <c r="I458" s="55" t="s">
        <v>1708</v>
      </c>
      <c r="J458" s="55" t="s">
        <v>2054</v>
      </c>
      <c r="K458" s="55" t="s">
        <v>1249</v>
      </c>
      <c r="L458" s="55">
        <v>0.32</v>
      </c>
      <c r="AD458" s="12">
        <v>451</v>
      </c>
      <c r="AE458" s="12" t="s">
        <v>1261</v>
      </c>
      <c r="AF458" s="12" t="s">
        <v>1978</v>
      </c>
      <c r="AG458" s="12" t="s">
        <v>1022</v>
      </c>
      <c r="AH458" s="12" t="s">
        <v>2354</v>
      </c>
      <c r="AX458" s="55">
        <v>451</v>
      </c>
      <c r="AY458" s="55" t="s">
        <v>1246</v>
      </c>
      <c r="AZ458" s="55" t="s">
        <v>1251</v>
      </c>
      <c r="BA458" s="55">
        <v>95</v>
      </c>
      <c r="BB458" s="55">
        <v>95</v>
      </c>
      <c r="BC458" s="55" t="s">
        <v>1249</v>
      </c>
      <c r="BD458" s="55">
        <v>1.25</v>
      </c>
      <c r="DN458" s="55">
        <v>451</v>
      </c>
      <c r="DO458" s="55" t="s">
        <v>1313</v>
      </c>
      <c r="DP458" s="55" t="s">
        <v>1259</v>
      </c>
      <c r="DQ458" s="55" t="s">
        <v>1260</v>
      </c>
      <c r="DR458" s="55" t="s">
        <v>1261</v>
      </c>
      <c r="DS458" s="55">
        <v>33422</v>
      </c>
      <c r="DT458" s="55">
        <v>10000</v>
      </c>
      <c r="DU458" s="55" t="s">
        <v>1249</v>
      </c>
      <c r="DV458" s="55">
        <v>1</v>
      </c>
      <c r="EV458" s="55">
        <v>451</v>
      </c>
      <c r="EW458" s="55" t="s">
        <v>1313</v>
      </c>
      <c r="EX458" s="55" t="s">
        <v>1268</v>
      </c>
      <c r="EY458" s="55">
        <v>1</v>
      </c>
      <c r="EZ458" s="55">
        <v>0</v>
      </c>
      <c r="FA458" s="55">
        <v>1994</v>
      </c>
      <c r="FB458" s="55" t="s">
        <v>1262</v>
      </c>
      <c r="FC458" s="55" t="s">
        <v>1249</v>
      </c>
      <c r="FD458" s="55">
        <v>0</v>
      </c>
      <c r="FF458" s="55">
        <v>451</v>
      </c>
      <c r="FG458" s="55" t="s">
        <v>42</v>
      </c>
      <c r="FH458" s="55" t="s">
        <v>1470</v>
      </c>
      <c r="FI458" s="55">
        <v>4</v>
      </c>
      <c r="FJ458" s="55">
        <v>80000</v>
      </c>
      <c r="FK458" s="55" t="s">
        <v>1249</v>
      </c>
      <c r="FL458" s="55">
        <v>0.35</v>
      </c>
      <c r="IW458" s="55">
        <v>451</v>
      </c>
      <c r="IX458" s="13" t="s">
        <v>1250</v>
      </c>
      <c r="IY458" s="13" t="s">
        <v>1708</v>
      </c>
      <c r="IZ458" s="13" t="s">
        <v>1917</v>
      </c>
      <c r="JA458" s="13">
        <v>500</v>
      </c>
      <c r="JW458" s="12">
        <v>451</v>
      </c>
      <c r="JX458" s="12" t="s">
        <v>1022</v>
      </c>
      <c r="JY458" s="12" t="s">
        <v>2531</v>
      </c>
    </row>
    <row r="459" ht="14.25" customHeight="1" outlineLevel="1" spans="7:285">
      <c r="G459" s="55">
        <v>452</v>
      </c>
      <c r="H459" s="55" t="s">
        <v>1359</v>
      </c>
      <c r="I459" s="55" t="s">
        <v>1708</v>
      </c>
      <c r="J459" s="55" t="s">
        <v>2647</v>
      </c>
      <c r="K459" s="55" t="s">
        <v>1249</v>
      </c>
      <c r="L459" s="55">
        <v>0.32</v>
      </c>
      <c r="AD459" s="12">
        <v>452</v>
      </c>
      <c r="AE459" s="12" t="s">
        <v>1261</v>
      </c>
      <c r="AF459" s="12" t="s">
        <v>1952</v>
      </c>
      <c r="AG459" s="12" t="s">
        <v>2072</v>
      </c>
      <c r="AH459" s="12" t="s">
        <v>2894</v>
      </c>
      <c r="AX459" s="55">
        <v>452</v>
      </c>
      <c r="AY459" s="55" t="s">
        <v>1246</v>
      </c>
      <c r="AZ459" s="55" t="s">
        <v>1251</v>
      </c>
      <c r="BA459" s="55">
        <v>96</v>
      </c>
      <c r="BB459" s="55">
        <v>96</v>
      </c>
      <c r="BC459" s="55" t="s">
        <v>1249</v>
      </c>
      <c r="BD459" s="55">
        <v>1.25</v>
      </c>
      <c r="DN459" s="55">
        <v>452</v>
      </c>
      <c r="DO459" s="55" t="s">
        <v>1313</v>
      </c>
      <c r="DP459" s="55" t="s">
        <v>1259</v>
      </c>
      <c r="DQ459" s="55" t="s">
        <v>1260</v>
      </c>
      <c r="DR459" s="55" t="s">
        <v>1261</v>
      </c>
      <c r="DS459" s="55">
        <v>33425</v>
      </c>
      <c r="DT459" s="55">
        <v>10000</v>
      </c>
      <c r="DU459" s="55" t="s">
        <v>1249</v>
      </c>
      <c r="DV459" s="55">
        <v>1</v>
      </c>
      <c r="EV459" s="55">
        <v>452</v>
      </c>
      <c r="EW459" s="55" t="s">
        <v>1313</v>
      </c>
      <c r="EX459" s="55" t="s">
        <v>1268</v>
      </c>
      <c r="EY459" s="55">
        <v>1</v>
      </c>
      <c r="EZ459" s="55">
        <v>1995</v>
      </c>
      <c r="FA459" s="55">
        <v>2999</v>
      </c>
      <c r="FB459" s="55" t="s">
        <v>1262</v>
      </c>
      <c r="FC459" s="55" t="s">
        <v>1249</v>
      </c>
      <c r="FD459" s="55">
        <v>0</v>
      </c>
      <c r="FF459" s="55">
        <v>452</v>
      </c>
      <c r="FG459" s="55" t="s">
        <v>42</v>
      </c>
      <c r="FH459" s="55" t="s">
        <v>1470</v>
      </c>
      <c r="FI459" s="55">
        <v>4</v>
      </c>
      <c r="FJ459" s="55">
        <v>130000</v>
      </c>
      <c r="FK459" s="55" t="s">
        <v>1249</v>
      </c>
      <c r="FL459" s="55">
        <v>0.35</v>
      </c>
      <c r="IW459" s="55">
        <v>452</v>
      </c>
      <c r="IX459" s="13" t="s">
        <v>1250</v>
      </c>
      <c r="IY459" s="13" t="s">
        <v>1708</v>
      </c>
      <c r="IZ459" s="13" t="s">
        <v>1943</v>
      </c>
      <c r="JA459" s="13">
        <v>500</v>
      </c>
      <c r="JW459" s="12">
        <v>452</v>
      </c>
      <c r="JX459" s="12" t="s">
        <v>1022</v>
      </c>
      <c r="JY459" s="12" t="s">
        <v>2050</v>
      </c>
    </row>
    <row r="460" ht="14.25" customHeight="1" outlineLevel="1" spans="7:285">
      <c r="G460" s="55">
        <v>453</v>
      </c>
      <c r="H460" s="55" t="s">
        <v>1359</v>
      </c>
      <c r="I460" s="55" t="s">
        <v>1708</v>
      </c>
      <c r="J460" s="55" t="s">
        <v>2931</v>
      </c>
      <c r="K460" s="55" t="s">
        <v>1249</v>
      </c>
      <c r="L460" s="65">
        <v>0.462</v>
      </c>
      <c r="AD460" s="12">
        <v>453</v>
      </c>
      <c r="AE460" s="12" t="s">
        <v>1261</v>
      </c>
      <c r="AF460" s="12" t="s">
        <v>1768</v>
      </c>
      <c r="AG460" s="12" t="s">
        <v>1022</v>
      </c>
      <c r="AH460" s="12" t="s">
        <v>2354</v>
      </c>
      <c r="AX460" s="55">
        <v>453</v>
      </c>
      <c r="AY460" s="55" t="s">
        <v>1246</v>
      </c>
      <c r="AZ460" s="55" t="s">
        <v>1251</v>
      </c>
      <c r="BA460" s="55">
        <v>97</v>
      </c>
      <c r="BB460" s="55">
        <v>97</v>
      </c>
      <c r="BC460" s="55" t="s">
        <v>1249</v>
      </c>
      <c r="BD460" s="55">
        <v>1.25</v>
      </c>
      <c r="DN460" s="55">
        <v>453</v>
      </c>
      <c r="DO460" s="55" t="s">
        <v>1313</v>
      </c>
      <c r="DP460" s="55" t="s">
        <v>1259</v>
      </c>
      <c r="DQ460" s="55" t="s">
        <v>1260</v>
      </c>
      <c r="DR460" s="55" t="s">
        <v>1261</v>
      </c>
      <c r="DS460" s="55">
        <v>33429</v>
      </c>
      <c r="DT460" s="55">
        <v>10000</v>
      </c>
      <c r="DU460" s="55" t="s">
        <v>1249</v>
      </c>
      <c r="DV460" s="55">
        <v>1</v>
      </c>
      <c r="EV460" s="55">
        <v>453</v>
      </c>
      <c r="EW460" s="55" t="s">
        <v>1313</v>
      </c>
      <c r="EX460" s="55" t="s">
        <v>1268</v>
      </c>
      <c r="EY460" s="55">
        <v>2</v>
      </c>
      <c r="EZ460" s="55">
        <v>0</v>
      </c>
      <c r="FA460" s="55">
        <v>1994</v>
      </c>
      <c r="FB460" s="55" t="s">
        <v>1262</v>
      </c>
      <c r="FC460" s="55" t="s">
        <v>1249</v>
      </c>
      <c r="FD460" s="55">
        <v>0</v>
      </c>
      <c r="FF460" s="55">
        <v>453</v>
      </c>
      <c r="FG460" s="55" t="s">
        <v>42</v>
      </c>
      <c r="FH460" s="55" t="s">
        <v>1470</v>
      </c>
      <c r="FI460" s="55">
        <v>4</v>
      </c>
      <c r="FJ460" s="55">
        <v>260000</v>
      </c>
      <c r="FK460" s="55" t="s">
        <v>1249</v>
      </c>
      <c r="FL460" s="55">
        <v>0.35</v>
      </c>
      <c r="IW460" s="55">
        <v>453</v>
      </c>
      <c r="IX460" s="13" t="s">
        <v>1250</v>
      </c>
      <c r="IY460" s="13" t="s">
        <v>1708</v>
      </c>
      <c r="IZ460" s="13" t="s">
        <v>1968</v>
      </c>
      <c r="JA460" s="13">
        <v>500</v>
      </c>
      <c r="JW460" s="12">
        <v>453</v>
      </c>
      <c r="JX460" s="12" t="s">
        <v>1022</v>
      </c>
      <c r="JY460" s="12" t="s">
        <v>2711</v>
      </c>
    </row>
    <row r="461" ht="14.25" customHeight="1" outlineLevel="1" spans="7:285">
      <c r="G461" s="55">
        <v>454</v>
      </c>
      <c r="H461" s="55" t="s">
        <v>1359</v>
      </c>
      <c r="I461" s="55" t="s">
        <v>1708</v>
      </c>
      <c r="J461" s="55" t="s">
        <v>3039</v>
      </c>
      <c r="K461" s="55" t="s">
        <v>1249</v>
      </c>
      <c r="L461" s="65">
        <v>0.462</v>
      </c>
      <c r="AD461" s="12">
        <v>454</v>
      </c>
      <c r="AE461" s="12" t="s">
        <v>1261</v>
      </c>
      <c r="AF461" s="12" t="s">
        <v>2164</v>
      </c>
      <c r="AG461" s="12" t="s">
        <v>2072</v>
      </c>
      <c r="AH461" s="12" t="s">
        <v>2894</v>
      </c>
      <c r="AX461" s="55">
        <v>454</v>
      </c>
      <c r="AY461" s="55" t="s">
        <v>1246</v>
      </c>
      <c r="AZ461" s="55" t="s">
        <v>1251</v>
      </c>
      <c r="BA461" s="55">
        <v>98</v>
      </c>
      <c r="BB461" s="55">
        <v>98</v>
      </c>
      <c r="BC461" s="55" t="s">
        <v>1249</v>
      </c>
      <c r="BD461" s="55">
        <v>1.25</v>
      </c>
      <c r="DN461" s="55">
        <v>454</v>
      </c>
      <c r="DO461" s="55" t="s">
        <v>1313</v>
      </c>
      <c r="DP461" s="55" t="s">
        <v>1259</v>
      </c>
      <c r="DQ461" s="55" t="s">
        <v>1260</v>
      </c>
      <c r="DR461" s="55" t="s">
        <v>1261</v>
      </c>
      <c r="DS461" s="55">
        <v>33438</v>
      </c>
      <c r="DT461" s="55">
        <v>10000</v>
      </c>
      <c r="DU461" s="55" t="s">
        <v>1249</v>
      </c>
      <c r="DV461" s="55">
        <v>1</v>
      </c>
      <c r="EV461" s="55">
        <v>454</v>
      </c>
      <c r="EW461" s="55" t="s">
        <v>1313</v>
      </c>
      <c r="EX461" s="55" t="s">
        <v>1268</v>
      </c>
      <c r="EY461" s="55">
        <v>2</v>
      </c>
      <c r="EZ461" s="55">
        <v>1995</v>
      </c>
      <c r="FA461" s="55">
        <v>2999</v>
      </c>
      <c r="FB461" s="55" t="s">
        <v>1262</v>
      </c>
      <c r="FC461" s="55" t="s">
        <v>1249</v>
      </c>
      <c r="FD461" s="55">
        <v>0</v>
      </c>
      <c r="FF461" s="55">
        <v>454</v>
      </c>
      <c r="FG461" s="55" t="s">
        <v>42</v>
      </c>
      <c r="FH461" s="55" t="s">
        <v>1470</v>
      </c>
      <c r="FI461" s="55">
        <v>4</v>
      </c>
      <c r="FJ461" s="55">
        <v>400000</v>
      </c>
      <c r="FK461" s="55" t="s">
        <v>1249</v>
      </c>
      <c r="FL461" s="55">
        <v>0.35</v>
      </c>
      <c r="IW461" s="55">
        <v>454</v>
      </c>
      <c r="IX461" s="13" t="s">
        <v>1250</v>
      </c>
      <c r="IY461" s="13" t="s">
        <v>1708</v>
      </c>
      <c r="IZ461" s="13" t="s">
        <v>1993</v>
      </c>
      <c r="JA461" s="13">
        <v>500</v>
      </c>
      <c r="JW461" s="12">
        <v>454</v>
      </c>
      <c r="JX461" s="12" t="s">
        <v>1022</v>
      </c>
      <c r="JY461" s="12" t="s">
        <v>3008</v>
      </c>
    </row>
    <row r="462" ht="14.25" customHeight="1" outlineLevel="1" spans="7:285">
      <c r="G462" s="55">
        <v>455</v>
      </c>
      <c r="H462" s="55" t="s">
        <v>1359</v>
      </c>
      <c r="I462" s="55" t="s">
        <v>1708</v>
      </c>
      <c r="J462" s="55" t="s">
        <v>3060</v>
      </c>
      <c r="K462" s="55" t="s">
        <v>1249</v>
      </c>
      <c r="L462" s="55">
        <v>0.44</v>
      </c>
      <c r="AD462" s="12">
        <v>455</v>
      </c>
      <c r="AE462" s="12" t="s">
        <v>1261</v>
      </c>
      <c r="AF462" s="12" t="s">
        <v>2608</v>
      </c>
      <c r="AG462" s="12" t="s">
        <v>1022</v>
      </c>
      <c r="AH462" s="12" t="s">
        <v>2354</v>
      </c>
      <c r="AX462" s="55">
        <v>455</v>
      </c>
      <c r="AY462" s="55" t="s">
        <v>1246</v>
      </c>
      <c r="AZ462" s="55" t="s">
        <v>1251</v>
      </c>
      <c r="BA462" s="55">
        <v>99</v>
      </c>
      <c r="BB462" s="55">
        <v>99</v>
      </c>
      <c r="BC462" s="55" t="s">
        <v>1249</v>
      </c>
      <c r="BD462" s="55">
        <v>1.25</v>
      </c>
      <c r="DN462" s="55">
        <v>455</v>
      </c>
      <c r="DO462" s="55" t="s">
        <v>1313</v>
      </c>
      <c r="DP462" s="55" t="s">
        <v>1259</v>
      </c>
      <c r="DQ462" s="55" t="s">
        <v>1260</v>
      </c>
      <c r="DR462" s="55" t="s">
        <v>1261</v>
      </c>
      <c r="DS462" s="55">
        <v>33439</v>
      </c>
      <c r="DT462" s="55">
        <v>10000</v>
      </c>
      <c r="DU462" s="55" t="s">
        <v>1249</v>
      </c>
      <c r="DV462" s="55">
        <v>1</v>
      </c>
      <c r="EV462" s="55">
        <v>455</v>
      </c>
      <c r="EW462" s="55" t="s">
        <v>1313</v>
      </c>
      <c r="EX462" s="55" t="s">
        <v>1885</v>
      </c>
      <c r="EY462" s="55">
        <v>1</v>
      </c>
      <c r="EZ462" s="55">
        <v>0</v>
      </c>
      <c r="FA462" s="55">
        <v>1994</v>
      </c>
      <c r="FB462" s="55" t="s">
        <v>1262</v>
      </c>
      <c r="FC462" s="55" t="s">
        <v>1249</v>
      </c>
      <c r="FD462" s="55">
        <v>0</v>
      </c>
      <c r="FF462" s="55">
        <v>455</v>
      </c>
      <c r="FG462" s="55" t="s">
        <v>42</v>
      </c>
      <c r="FH462" s="55" t="s">
        <v>1470</v>
      </c>
      <c r="FI462" s="55">
        <v>4</v>
      </c>
      <c r="FJ462" s="55">
        <v>530000</v>
      </c>
      <c r="FK462" s="55" t="s">
        <v>1249</v>
      </c>
      <c r="FL462" s="55">
        <v>0.35</v>
      </c>
      <c r="IW462" s="55">
        <v>455</v>
      </c>
      <c r="IX462" s="13" t="s">
        <v>1250</v>
      </c>
      <c r="IY462" s="13" t="s">
        <v>1708</v>
      </c>
      <c r="IZ462" s="13" t="s">
        <v>2014</v>
      </c>
      <c r="JA462" s="13">
        <v>500</v>
      </c>
      <c r="JW462" s="12">
        <v>455</v>
      </c>
      <c r="JX462" s="12" t="s">
        <v>1022</v>
      </c>
      <c r="JY462" s="12" t="s">
        <v>2509</v>
      </c>
    </row>
    <row r="463" ht="14.25" customHeight="1" outlineLevel="1" spans="7:285">
      <c r="G463" s="55">
        <v>456</v>
      </c>
      <c r="H463" s="55" t="s">
        <v>1359</v>
      </c>
      <c r="I463" s="55" t="s">
        <v>1708</v>
      </c>
      <c r="J463" s="55" t="s">
        <v>3063</v>
      </c>
      <c r="K463" s="55" t="s">
        <v>1249</v>
      </c>
      <c r="L463" s="55">
        <v>0.32</v>
      </c>
      <c r="AD463" s="12">
        <v>456</v>
      </c>
      <c r="AE463" s="12" t="s">
        <v>1261</v>
      </c>
      <c r="AF463" s="12" t="s">
        <v>2504</v>
      </c>
      <c r="AG463" s="12" t="s">
        <v>2072</v>
      </c>
      <c r="AH463" s="12" t="s">
        <v>2894</v>
      </c>
      <c r="AX463" s="55">
        <v>456</v>
      </c>
      <c r="AY463" s="55" t="s">
        <v>1246</v>
      </c>
      <c r="AZ463" s="55" t="s">
        <v>1251</v>
      </c>
      <c r="BA463" s="55">
        <v>100</v>
      </c>
      <c r="BB463" s="55">
        <v>999</v>
      </c>
      <c r="BC463" s="55" t="s">
        <v>1249</v>
      </c>
      <c r="BD463" s="55">
        <v>1.25</v>
      </c>
      <c r="DN463" s="55">
        <v>456</v>
      </c>
      <c r="DO463" s="55" t="s">
        <v>1313</v>
      </c>
      <c r="DP463" s="55" t="s">
        <v>1259</v>
      </c>
      <c r="DQ463" s="55" t="s">
        <v>1260</v>
      </c>
      <c r="DR463" s="55" t="s">
        <v>1261</v>
      </c>
      <c r="DS463" s="55">
        <v>33443</v>
      </c>
      <c r="DT463" s="55">
        <v>10000</v>
      </c>
      <c r="DU463" s="55" t="s">
        <v>1249</v>
      </c>
      <c r="DV463" s="55">
        <v>1</v>
      </c>
      <c r="EV463" s="55">
        <v>456</v>
      </c>
      <c r="EW463" s="55" t="s">
        <v>1313</v>
      </c>
      <c r="EX463" s="55" t="s">
        <v>1885</v>
      </c>
      <c r="EY463" s="55">
        <v>1</v>
      </c>
      <c r="EZ463" s="55">
        <v>1995</v>
      </c>
      <c r="FA463" s="55">
        <v>2999</v>
      </c>
      <c r="FB463" s="55" t="s">
        <v>1262</v>
      </c>
      <c r="FC463" s="55" t="s">
        <v>1249</v>
      </c>
      <c r="FD463" s="55">
        <v>0</v>
      </c>
      <c r="FF463" s="55">
        <v>456</v>
      </c>
      <c r="FG463" s="55" t="s">
        <v>42</v>
      </c>
      <c r="FH463" s="55" t="s">
        <v>1470</v>
      </c>
      <c r="FI463" s="55">
        <v>4</v>
      </c>
      <c r="FJ463" s="55">
        <v>540000</v>
      </c>
      <c r="FK463" s="55" t="s">
        <v>1249</v>
      </c>
      <c r="FL463" s="55">
        <v>0.35</v>
      </c>
      <c r="IW463" s="55">
        <v>456</v>
      </c>
      <c r="IX463" s="13" t="s">
        <v>1250</v>
      </c>
      <c r="IY463" s="13" t="s">
        <v>1708</v>
      </c>
      <c r="IZ463" s="13" t="s">
        <v>2842</v>
      </c>
      <c r="JA463" s="13">
        <v>500</v>
      </c>
      <c r="JW463" s="12">
        <v>456</v>
      </c>
      <c r="JX463" s="12" t="s">
        <v>1022</v>
      </c>
      <c r="JY463" s="12" t="s">
        <v>2906</v>
      </c>
    </row>
    <row r="464" ht="14.25" customHeight="1" outlineLevel="1" spans="7:285">
      <c r="G464" s="55">
        <v>457</v>
      </c>
      <c r="H464" s="55" t="s">
        <v>1359</v>
      </c>
      <c r="I464" s="55" t="s">
        <v>1708</v>
      </c>
      <c r="J464" s="55" t="s">
        <v>3065</v>
      </c>
      <c r="K464" s="55" t="s">
        <v>1249</v>
      </c>
      <c r="L464" s="55">
        <v>0.32</v>
      </c>
      <c r="AD464" s="12">
        <v>457</v>
      </c>
      <c r="AE464" s="12" t="s">
        <v>1261</v>
      </c>
      <c r="AF464" s="12" t="s">
        <v>1952</v>
      </c>
      <c r="AG464" s="12" t="s">
        <v>1022</v>
      </c>
      <c r="AH464" s="12" t="s">
        <v>2354</v>
      </c>
      <c r="AX464" s="55">
        <v>457</v>
      </c>
      <c r="AY464" s="55" t="s">
        <v>1309</v>
      </c>
      <c r="AZ464" s="55" t="s">
        <v>1251</v>
      </c>
      <c r="BA464" s="55">
        <v>0</v>
      </c>
      <c r="BB464" s="55">
        <v>0</v>
      </c>
      <c r="BC464" s="55" t="s">
        <v>1249</v>
      </c>
      <c r="BD464" s="55">
        <v>0.8</v>
      </c>
      <c r="DN464" s="55">
        <v>457</v>
      </c>
      <c r="DO464" s="55" t="s">
        <v>1313</v>
      </c>
      <c r="DP464" s="55" t="s">
        <v>1259</v>
      </c>
      <c r="DQ464" s="55" t="s">
        <v>1260</v>
      </c>
      <c r="DR464" s="55" t="s">
        <v>1261</v>
      </c>
      <c r="DS464" s="55">
        <v>33447</v>
      </c>
      <c r="DT464" s="55">
        <v>10000</v>
      </c>
      <c r="DU464" s="55" t="s">
        <v>1249</v>
      </c>
      <c r="DV464" s="55">
        <v>1</v>
      </c>
      <c r="EV464" s="55">
        <v>457</v>
      </c>
      <c r="EW464" s="55" t="s">
        <v>1313</v>
      </c>
      <c r="EX464" s="55" t="s">
        <v>1938</v>
      </c>
      <c r="EY464" s="55">
        <v>1</v>
      </c>
      <c r="EZ464" s="55">
        <v>0</v>
      </c>
      <c r="FA464" s="55">
        <v>1994</v>
      </c>
      <c r="FB464" s="55" t="s">
        <v>1262</v>
      </c>
      <c r="FC464" s="55" t="s">
        <v>1249</v>
      </c>
      <c r="FD464" s="55">
        <v>0</v>
      </c>
      <c r="FF464" s="55">
        <v>457</v>
      </c>
      <c r="FG464" s="55" t="s">
        <v>42</v>
      </c>
      <c r="FH464" s="55" t="s">
        <v>1470</v>
      </c>
      <c r="FI464" s="55">
        <v>5</v>
      </c>
      <c r="FJ464" s="55">
        <v>0</v>
      </c>
      <c r="FK464" s="55" t="s">
        <v>1249</v>
      </c>
      <c r="FL464" s="55">
        <v>0.65</v>
      </c>
      <c r="IW464" s="55">
        <v>457</v>
      </c>
      <c r="IX464" s="13" t="s">
        <v>1250</v>
      </c>
      <c r="IY464" s="13" t="s">
        <v>1708</v>
      </c>
      <c r="IZ464" s="13" t="s">
        <v>2850</v>
      </c>
      <c r="JA464" s="13">
        <v>500</v>
      </c>
      <c r="JW464" s="12">
        <v>457</v>
      </c>
      <c r="JX464" s="12" t="s">
        <v>1022</v>
      </c>
      <c r="JY464" s="12" t="s">
        <v>2777</v>
      </c>
    </row>
    <row r="465" ht="14.25" customHeight="1" outlineLevel="1" spans="7:285">
      <c r="G465" s="55">
        <v>458</v>
      </c>
      <c r="H465" s="55" t="s">
        <v>1359</v>
      </c>
      <c r="I465" s="55" t="s">
        <v>1708</v>
      </c>
      <c r="J465" s="55" t="s">
        <v>3068</v>
      </c>
      <c r="K465" s="55" t="s">
        <v>1249</v>
      </c>
      <c r="L465" s="55">
        <v>0.32</v>
      </c>
      <c r="AD465" s="12">
        <v>458</v>
      </c>
      <c r="AE465" s="12" t="s">
        <v>1261</v>
      </c>
      <c r="AF465" s="12" t="s">
        <v>2629</v>
      </c>
      <c r="AG465" s="12" t="s">
        <v>2072</v>
      </c>
      <c r="AH465" s="12" t="s">
        <v>2894</v>
      </c>
      <c r="AX465" s="55">
        <v>458</v>
      </c>
      <c r="AY465" s="55" t="s">
        <v>1309</v>
      </c>
      <c r="AZ465" s="55" t="s">
        <v>1251</v>
      </c>
      <c r="BA465" s="55">
        <v>1</v>
      </c>
      <c r="BB465" s="55">
        <v>1</v>
      </c>
      <c r="BC465" s="55" t="s">
        <v>1249</v>
      </c>
      <c r="BD465" s="55">
        <v>0.8</v>
      </c>
      <c r="DN465" s="55">
        <v>458</v>
      </c>
      <c r="DO465" s="55" t="s">
        <v>1313</v>
      </c>
      <c r="DP465" s="55" t="s">
        <v>1259</v>
      </c>
      <c r="DQ465" s="55" t="s">
        <v>1260</v>
      </c>
      <c r="DR465" s="55" t="s">
        <v>1261</v>
      </c>
      <c r="DS465" s="55">
        <v>33448</v>
      </c>
      <c r="DT465" s="55">
        <v>10000</v>
      </c>
      <c r="DU465" s="55" t="s">
        <v>1249</v>
      </c>
      <c r="DV465" s="55">
        <v>1</v>
      </c>
      <c r="EV465" s="55">
        <v>458</v>
      </c>
      <c r="EW465" s="55" t="s">
        <v>1313</v>
      </c>
      <c r="EX465" s="55" t="s">
        <v>1938</v>
      </c>
      <c r="EY465" s="55">
        <v>1</v>
      </c>
      <c r="EZ465" s="55">
        <v>1995</v>
      </c>
      <c r="FA465" s="55">
        <v>2999</v>
      </c>
      <c r="FB465" s="55" t="s">
        <v>1262</v>
      </c>
      <c r="FC465" s="55" t="s">
        <v>1249</v>
      </c>
      <c r="FD465" s="55">
        <v>0</v>
      </c>
      <c r="FF465" s="55">
        <v>458</v>
      </c>
      <c r="FG465" s="55" t="s">
        <v>42</v>
      </c>
      <c r="FH465" s="55" t="s">
        <v>1470</v>
      </c>
      <c r="FI465" s="55">
        <v>5</v>
      </c>
      <c r="FJ465" s="55">
        <v>1000</v>
      </c>
      <c r="FK465" s="55" t="s">
        <v>1249</v>
      </c>
      <c r="FL465" s="55">
        <v>0.6</v>
      </c>
      <c r="IW465" s="55">
        <v>458</v>
      </c>
      <c r="IX465" s="13" t="s">
        <v>1250</v>
      </c>
      <c r="IY465" s="13" t="s">
        <v>1708</v>
      </c>
      <c r="IZ465" s="13" t="s">
        <v>2857</v>
      </c>
      <c r="JA465" s="13">
        <v>500</v>
      </c>
      <c r="JW465" s="12">
        <v>458</v>
      </c>
      <c r="JX465" s="12" t="s">
        <v>1022</v>
      </c>
      <c r="JY465" s="12" t="s">
        <v>2910</v>
      </c>
    </row>
    <row r="466" ht="14.25" customHeight="1" outlineLevel="1" spans="7:285">
      <c r="G466" s="55">
        <v>459</v>
      </c>
      <c r="H466" s="55" t="s">
        <v>1359</v>
      </c>
      <c r="I466" s="55" t="s">
        <v>2278</v>
      </c>
      <c r="J466" s="55" t="s">
        <v>3072</v>
      </c>
      <c r="K466" s="55" t="s">
        <v>1249</v>
      </c>
      <c r="L466" s="65">
        <v>0.3675</v>
      </c>
      <c r="AD466" s="12">
        <v>459</v>
      </c>
      <c r="AE466" s="12" t="s">
        <v>1261</v>
      </c>
      <c r="AF466" s="12" t="s">
        <v>2084</v>
      </c>
      <c r="AG466" s="12" t="s">
        <v>1022</v>
      </c>
      <c r="AH466" s="12" t="s">
        <v>2354</v>
      </c>
      <c r="AX466" s="55">
        <v>459</v>
      </c>
      <c r="AY466" s="55" t="s">
        <v>1309</v>
      </c>
      <c r="AZ466" s="55" t="s">
        <v>1251</v>
      </c>
      <c r="BA466" s="55">
        <v>2</v>
      </c>
      <c r="BB466" s="55">
        <v>2</v>
      </c>
      <c r="BC466" s="55" t="s">
        <v>1249</v>
      </c>
      <c r="BD466" s="55">
        <v>0.8</v>
      </c>
      <c r="DN466" s="55">
        <v>459</v>
      </c>
      <c r="DO466" s="55" t="s">
        <v>1313</v>
      </c>
      <c r="DP466" s="55" t="s">
        <v>1259</v>
      </c>
      <c r="DQ466" s="55" t="s">
        <v>1260</v>
      </c>
      <c r="DR466" s="55" t="s">
        <v>1261</v>
      </c>
      <c r="DS466" s="55">
        <v>33459</v>
      </c>
      <c r="DT466" s="55">
        <v>10000</v>
      </c>
      <c r="DU466" s="55" t="s">
        <v>1249</v>
      </c>
      <c r="DV466" s="55">
        <v>1</v>
      </c>
      <c r="EV466" s="55">
        <v>459</v>
      </c>
      <c r="EW466" s="55" t="s">
        <v>1313</v>
      </c>
      <c r="EX466" s="55" t="s">
        <v>1938</v>
      </c>
      <c r="EY466" s="55">
        <v>2</v>
      </c>
      <c r="EZ466" s="55">
        <v>0</v>
      </c>
      <c r="FA466" s="55">
        <v>1994</v>
      </c>
      <c r="FB466" s="55" t="s">
        <v>1262</v>
      </c>
      <c r="FC466" s="55" t="s">
        <v>1249</v>
      </c>
      <c r="FD466" s="55">
        <v>0</v>
      </c>
      <c r="FF466" s="55">
        <v>459</v>
      </c>
      <c r="FG466" s="55" t="s">
        <v>42</v>
      </c>
      <c r="FH466" s="55" t="s">
        <v>1470</v>
      </c>
      <c r="FI466" s="55">
        <v>5</v>
      </c>
      <c r="FJ466" s="55">
        <v>2500</v>
      </c>
      <c r="FK466" s="55" t="s">
        <v>1249</v>
      </c>
      <c r="FL466" s="55">
        <v>0.55</v>
      </c>
      <c r="IW466" s="55">
        <v>459</v>
      </c>
      <c r="IX466" s="13" t="s">
        <v>1250</v>
      </c>
      <c r="IY466" s="13" t="s">
        <v>1708</v>
      </c>
      <c r="IZ466" s="13" t="s">
        <v>2863</v>
      </c>
      <c r="JA466" s="13">
        <v>500</v>
      </c>
      <c r="JW466" s="12">
        <v>459</v>
      </c>
      <c r="JX466" s="12" t="s">
        <v>1392</v>
      </c>
      <c r="JY466" s="12" t="s">
        <v>633</v>
      </c>
    </row>
    <row r="467" ht="14.25" customHeight="1" outlineLevel="1" spans="7:285">
      <c r="G467" s="55">
        <v>460</v>
      </c>
      <c r="H467" s="55" t="s">
        <v>1359</v>
      </c>
      <c r="I467" s="55" t="s">
        <v>1995</v>
      </c>
      <c r="J467" s="55" t="s">
        <v>2947</v>
      </c>
      <c r="K467" s="55" t="s">
        <v>1249</v>
      </c>
      <c r="L467" s="55">
        <v>0.19</v>
      </c>
      <c r="AD467" s="12">
        <v>460</v>
      </c>
      <c r="AE467" s="12" t="s">
        <v>1261</v>
      </c>
      <c r="AF467" s="12" t="s">
        <v>2734</v>
      </c>
      <c r="AG467" s="12" t="s">
        <v>2072</v>
      </c>
      <c r="AH467" s="12" t="s">
        <v>2894</v>
      </c>
      <c r="AX467" s="55">
        <v>460</v>
      </c>
      <c r="AY467" s="55" t="s">
        <v>1309</v>
      </c>
      <c r="AZ467" s="55" t="s">
        <v>1251</v>
      </c>
      <c r="BA467" s="55">
        <v>3</v>
      </c>
      <c r="BB467" s="55">
        <v>3</v>
      </c>
      <c r="BC467" s="55" t="s">
        <v>1249</v>
      </c>
      <c r="BD467" s="55">
        <v>0.8</v>
      </c>
      <c r="DN467" s="55">
        <v>460</v>
      </c>
      <c r="DO467" s="55" t="s">
        <v>1313</v>
      </c>
      <c r="DP467" s="55" t="s">
        <v>1259</v>
      </c>
      <c r="DQ467" s="55" t="s">
        <v>1260</v>
      </c>
      <c r="DR467" s="55" t="s">
        <v>1261</v>
      </c>
      <c r="DS467" s="55">
        <v>33464</v>
      </c>
      <c r="DT467" s="55">
        <v>10000</v>
      </c>
      <c r="DU467" s="55" t="s">
        <v>1249</v>
      </c>
      <c r="DV467" s="55">
        <v>1</v>
      </c>
      <c r="EV467" s="55">
        <v>460</v>
      </c>
      <c r="EW467" s="55" t="s">
        <v>1313</v>
      </c>
      <c r="EX467" s="55" t="s">
        <v>1938</v>
      </c>
      <c r="EY467" s="55">
        <v>2</v>
      </c>
      <c r="EZ467" s="55">
        <v>1995</v>
      </c>
      <c r="FA467" s="55">
        <v>2999</v>
      </c>
      <c r="FB467" s="55" t="s">
        <v>1262</v>
      </c>
      <c r="FC467" s="55" t="s">
        <v>1249</v>
      </c>
      <c r="FD467" s="55">
        <v>0</v>
      </c>
      <c r="FF467" s="55">
        <v>460</v>
      </c>
      <c r="FG467" s="55" t="s">
        <v>42</v>
      </c>
      <c r="FH467" s="55" t="s">
        <v>1470</v>
      </c>
      <c r="FI467" s="55">
        <v>5</v>
      </c>
      <c r="FJ467" s="55">
        <v>5000</v>
      </c>
      <c r="FK467" s="55" t="s">
        <v>1249</v>
      </c>
      <c r="FL467" s="55">
        <v>0.5</v>
      </c>
      <c r="IW467" s="55">
        <v>460</v>
      </c>
      <c r="IX467" s="13" t="s">
        <v>1250</v>
      </c>
      <c r="IY467" s="13" t="s">
        <v>1708</v>
      </c>
      <c r="IZ467" s="13" t="s">
        <v>2870</v>
      </c>
      <c r="JA467" s="13">
        <v>500</v>
      </c>
      <c r="JW467" s="12">
        <v>460</v>
      </c>
      <c r="JX467" s="12" t="s">
        <v>1392</v>
      </c>
      <c r="JY467" s="12" t="s">
        <v>738</v>
      </c>
    </row>
    <row r="468" ht="14.25" customHeight="1" outlineLevel="1" spans="7:285">
      <c r="G468" s="55">
        <v>461</v>
      </c>
      <c r="H468" s="55" t="s">
        <v>1359</v>
      </c>
      <c r="I468" s="55" t="s">
        <v>1995</v>
      </c>
      <c r="J468" s="55" t="s">
        <v>3046</v>
      </c>
      <c r="K468" s="55" t="s">
        <v>1249</v>
      </c>
      <c r="L468" s="55">
        <v>0.18</v>
      </c>
      <c r="AD468" s="12">
        <v>461</v>
      </c>
      <c r="AE468" s="12" t="s">
        <v>1261</v>
      </c>
      <c r="AF468" s="12" t="s">
        <v>2279</v>
      </c>
      <c r="AG468" s="12" t="s">
        <v>1022</v>
      </c>
      <c r="AH468" s="12" t="s">
        <v>2354</v>
      </c>
      <c r="AX468" s="55">
        <v>461</v>
      </c>
      <c r="AY468" s="55" t="s">
        <v>1309</v>
      </c>
      <c r="AZ468" s="55" t="s">
        <v>1251</v>
      </c>
      <c r="BA468" s="55">
        <v>4</v>
      </c>
      <c r="BB468" s="55">
        <v>4</v>
      </c>
      <c r="BC468" s="55" t="s">
        <v>1249</v>
      </c>
      <c r="BD468" s="55">
        <v>0.8</v>
      </c>
      <c r="DN468" s="55">
        <v>461</v>
      </c>
      <c r="DO468" s="55" t="s">
        <v>1313</v>
      </c>
      <c r="DP468" s="55" t="s">
        <v>1259</v>
      </c>
      <c r="DQ468" s="55" t="s">
        <v>1260</v>
      </c>
      <c r="DR468" s="55" t="s">
        <v>1261</v>
      </c>
      <c r="DS468" s="55">
        <v>33465</v>
      </c>
      <c r="DT468" s="55">
        <v>10000</v>
      </c>
      <c r="DU468" s="55" t="s">
        <v>1249</v>
      </c>
      <c r="DV468" s="55">
        <v>1</v>
      </c>
      <c r="EV468" s="55">
        <v>461</v>
      </c>
      <c r="EW468" s="55" t="s">
        <v>1313</v>
      </c>
      <c r="EX468" s="55" t="s">
        <v>1738</v>
      </c>
      <c r="EY468" s="55">
        <v>1</v>
      </c>
      <c r="EZ468" s="55">
        <v>0</v>
      </c>
      <c r="FA468" s="55">
        <v>1994</v>
      </c>
      <c r="FB468" s="55" t="s">
        <v>1361</v>
      </c>
      <c r="FC468" s="55" t="s">
        <v>1249</v>
      </c>
      <c r="FD468" s="55">
        <v>5.5</v>
      </c>
      <c r="FF468" s="55">
        <v>461</v>
      </c>
      <c r="FG468" s="55" t="s">
        <v>42</v>
      </c>
      <c r="FH468" s="55" t="s">
        <v>1470</v>
      </c>
      <c r="FI468" s="55">
        <v>5</v>
      </c>
      <c r="FJ468" s="55">
        <v>10000</v>
      </c>
      <c r="FK468" s="55" t="s">
        <v>1249</v>
      </c>
      <c r="FL468" s="55">
        <v>0.4</v>
      </c>
      <c r="IW468" s="55">
        <v>461</v>
      </c>
      <c r="IX468" s="13" t="s">
        <v>1250</v>
      </c>
      <c r="IY468" s="13" t="s">
        <v>1708</v>
      </c>
      <c r="IZ468" s="13" t="s">
        <v>2876</v>
      </c>
      <c r="JA468" s="13">
        <v>500</v>
      </c>
      <c r="JW468" s="12">
        <v>461</v>
      </c>
      <c r="JX468" s="12" t="s">
        <v>1392</v>
      </c>
      <c r="JY468" s="12" t="s">
        <v>628</v>
      </c>
    </row>
    <row r="469" ht="14.25" customHeight="1" outlineLevel="1" spans="7:285">
      <c r="G469" s="55">
        <v>462</v>
      </c>
      <c r="H469" s="55" t="s">
        <v>1359</v>
      </c>
      <c r="I469" s="55" t="s">
        <v>1995</v>
      </c>
      <c r="J469" s="55" t="s">
        <v>3078</v>
      </c>
      <c r="K469" s="55" t="s">
        <v>1249</v>
      </c>
      <c r="L469" s="55">
        <v>0.18</v>
      </c>
      <c r="AD469" s="12">
        <v>462</v>
      </c>
      <c r="AE469" s="12" t="s">
        <v>1261</v>
      </c>
      <c r="AF469" s="12" t="s">
        <v>2812</v>
      </c>
      <c r="AG469" s="12" t="s">
        <v>2072</v>
      </c>
      <c r="AH469" s="12" t="s">
        <v>2894</v>
      </c>
      <c r="AX469" s="55">
        <v>462</v>
      </c>
      <c r="AY469" s="55" t="s">
        <v>1309</v>
      </c>
      <c r="AZ469" s="55" t="s">
        <v>1251</v>
      </c>
      <c r="BA469" s="55">
        <v>5</v>
      </c>
      <c r="BB469" s="55">
        <v>5</v>
      </c>
      <c r="BC469" s="55" t="s">
        <v>1249</v>
      </c>
      <c r="BD469" s="55">
        <v>0.8</v>
      </c>
      <c r="DN469" s="55">
        <v>462</v>
      </c>
      <c r="DO469" s="55" t="s">
        <v>1313</v>
      </c>
      <c r="DP469" s="55" t="s">
        <v>1259</v>
      </c>
      <c r="DQ469" s="55" t="s">
        <v>1260</v>
      </c>
      <c r="DR469" s="55" t="s">
        <v>1261</v>
      </c>
      <c r="DS469" s="55">
        <v>33466</v>
      </c>
      <c r="DT469" s="55">
        <v>10000</v>
      </c>
      <c r="DU469" s="55" t="s">
        <v>1249</v>
      </c>
      <c r="DV469" s="55">
        <v>1</v>
      </c>
      <c r="EV469" s="55">
        <v>462</v>
      </c>
      <c r="EW469" s="55" t="s">
        <v>1313</v>
      </c>
      <c r="EX469" s="55" t="s">
        <v>1738</v>
      </c>
      <c r="EY469" s="55">
        <v>1</v>
      </c>
      <c r="EZ469" s="55">
        <v>1995</v>
      </c>
      <c r="FA469" s="55">
        <v>2999</v>
      </c>
      <c r="FB469" s="55" t="s">
        <v>1361</v>
      </c>
      <c r="FC469" s="55" t="s">
        <v>1249</v>
      </c>
      <c r="FD469" s="55">
        <v>6</v>
      </c>
      <c r="FF469" s="55">
        <v>462</v>
      </c>
      <c r="FG469" s="55" t="s">
        <v>42</v>
      </c>
      <c r="FH469" s="55" t="s">
        <v>1470</v>
      </c>
      <c r="FI469" s="55">
        <v>5</v>
      </c>
      <c r="FJ469" s="55">
        <v>25000</v>
      </c>
      <c r="FK469" s="55" t="s">
        <v>1249</v>
      </c>
      <c r="FL469" s="55">
        <v>0.35</v>
      </c>
      <c r="IW469" s="55">
        <v>462</v>
      </c>
      <c r="IX469" s="13" t="s">
        <v>1250</v>
      </c>
      <c r="IY469" s="13" t="s">
        <v>1708</v>
      </c>
      <c r="IZ469" s="13" t="s">
        <v>2882</v>
      </c>
      <c r="JA469" s="13">
        <v>500</v>
      </c>
      <c r="JW469" s="12">
        <v>462</v>
      </c>
      <c r="JX469" s="12" t="s">
        <v>1392</v>
      </c>
      <c r="JY469" s="12" t="s">
        <v>933</v>
      </c>
    </row>
    <row r="470" ht="14.25" customHeight="1" outlineLevel="1" spans="7:285">
      <c r="G470" s="55">
        <v>463</v>
      </c>
      <c r="H470" s="55" t="s">
        <v>1359</v>
      </c>
      <c r="I470" s="55" t="s">
        <v>1995</v>
      </c>
      <c r="J470" s="55" t="s">
        <v>3080</v>
      </c>
      <c r="K470" s="55" t="s">
        <v>1249</v>
      </c>
      <c r="L470" s="65">
        <v>0.2</v>
      </c>
      <c r="AD470" s="12">
        <v>463</v>
      </c>
      <c r="AE470" s="12" t="s">
        <v>1261</v>
      </c>
      <c r="AF470" s="12" t="s">
        <v>1620</v>
      </c>
      <c r="AG470" s="12" t="s">
        <v>1022</v>
      </c>
      <c r="AH470" s="12" t="s">
        <v>2354</v>
      </c>
      <c r="AX470" s="55">
        <v>463</v>
      </c>
      <c r="AY470" s="55" t="s">
        <v>1309</v>
      </c>
      <c r="AZ470" s="55" t="s">
        <v>1251</v>
      </c>
      <c r="BA470" s="55">
        <v>6</v>
      </c>
      <c r="BB470" s="55">
        <v>6</v>
      </c>
      <c r="BC470" s="55" t="s">
        <v>1249</v>
      </c>
      <c r="BD470" s="55">
        <v>0.8</v>
      </c>
      <c r="DN470" s="55">
        <v>463</v>
      </c>
      <c r="DO470" s="55" t="s">
        <v>1313</v>
      </c>
      <c r="DP470" s="55" t="s">
        <v>1259</v>
      </c>
      <c r="DQ470" s="55" t="s">
        <v>1260</v>
      </c>
      <c r="DR470" s="55" t="s">
        <v>1261</v>
      </c>
      <c r="DS470" s="55">
        <v>33468</v>
      </c>
      <c r="DT470" s="55">
        <v>10000</v>
      </c>
      <c r="DU470" s="55" t="s">
        <v>1249</v>
      </c>
      <c r="DV470" s="55">
        <v>1</v>
      </c>
      <c r="EV470" s="55">
        <v>463</v>
      </c>
      <c r="EW470" s="55" t="s">
        <v>1313</v>
      </c>
      <c r="EX470" s="55" t="s">
        <v>1738</v>
      </c>
      <c r="EY470" s="55">
        <v>2</v>
      </c>
      <c r="EZ470" s="55">
        <v>0</v>
      </c>
      <c r="FA470" s="55">
        <v>1994</v>
      </c>
      <c r="FB470" s="55" t="s">
        <v>1361</v>
      </c>
      <c r="FC470" s="55" t="s">
        <v>1249</v>
      </c>
      <c r="FD470" s="55">
        <v>5.5</v>
      </c>
      <c r="FF470" s="55">
        <v>463</v>
      </c>
      <c r="FG470" s="55" t="s">
        <v>42</v>
      </c>
      <c r="FH470" s="55" t="s">
        <v>1470</v>
      </c>
      <c r="FI470" s="55">
        <v>5</v>
      </c>
      <c r="FJ470" s="55">
        <v>50000</v>
      </c>
      <c r="FK470" s="55" t="s">
        <v>1249</v>
      </c>
      <c r="FL470" s="55">
        <v>0.35</v>
      </c>
      <c r="IW470" s="55">
        <v>463</v>
      </c>
      <c r="IX470" s="13" t="s">
        <v>1250</v>
      </c>
      <c r="IY470" s="13" t="s">
        <v>1708</v>
      </c>
      <c r="IZ470" s="13" t="s">
        <v>2889</v>
      </c>
      <c r="JA470" s="13">
        <v>500</v>
      </c>
      <c r="JW470" s="12">
        <v>463</v>
      </c>
      <c r="JX470" s="12" t="s">
        <v>1392</v>
      </c>
      <c r="JY470" s="12" t="s">
        <v>988</v>
      </c>
    </row>
    <row r="471" ht="14.25" customHeight="1" outlineLevel="1" spans="7:285">
      <c r="G471" s="55">
        <v>464</v>
      </c>
      <c r="H471" s="55" t="s">
        <v>1359</v>
      </c>
      <c r="I471" s="55" t="s">
        <v>1995</v>
      </c>
      <c r="J471" s="55" t="s">
        <v>3082</v>
      </c>
      <c r="K471" s="55" t="s">
        <v>1249</v>
      </c>
      <c r="L471" s="65">
        <v>0.2</v>
      </c>
      <c r="AD471" s="12">
        <v>464</v>
      </c>
      <c r="AE471" s="12" t="s">
        <v>1261</v>
      </c>
      <c r="AF471" s="12" t="s">
        <v>1960</v>
      </c>
      <c r="AG471" s="12" t="s">
        <v>2072</v>
      </c>
      <c r="AH471" s="12" t="s">
        <v>2894</v>
      </c>
      <c r="AX471" s="55">
        <v>464</v>
      </c>
      <c r="AY471" s="55" t="s">
        <v>1309</v>
      </c>
      <c r="AZ471" s="55" t="s">
        <v>1251</v>
      </c>
      <c r="BA471" s="55">
        <v>7</v>
      </c>
      <c r="BB471" s="55">
        <v>7</v>
      </c>
      <c r="BC471" s="55" t="s">
        <v>1249</v>
      </c>
      <c r="BD471" s="55">
        <v>0.8</v>
      </c>
      <c r="DN471" s="55">
        <v>464</v>
      </c>
      <c r="DO471" s="55" t="s">
        <v>1313</v>
      </c>
      <c r="DP471" s="55" t="s">
        <v>1259</v>
      </c>
      <c r="DQ471" s="55" t="s">
        <v>1260</v>
      </c>
      <c r="DR471" s="55" t="s">
        <v>1261</v>
      </c>
      <c r="DS471" s="55">
        <v>33478</v>
      </c>
      <c r="DT471" s="55">
        <v>10000</v>
      </c>
      <c r="DU471" s="55" t="s">
        <v>1249</v>
      </c>
      <c r="DV471" s="55">
        <v>1</v>
      </c>
      <c r="EV471" s="55">
        <v>464</v>
      </c>
      <c r="EW471" s="55" t="s">
        <v>1313</v>
      </c>
      <c r="EX471" s="55" t="s">
        <v>1738</v>
      </c>
      <c r="EY471" s="55">
        <v>2</v>
      </c>
      <c r="EZ471" s="55">
        <v>1995</v>
      </c>
      <c r="FA471" s="55">
        <v>2999</v>
      </c>
      <c r="FB471" s="55" t="s">
        <v>1361</v>
      </c>
      <c r="FC471" s="55" t="s">
        <v>1249</v>
      </c>
      <c r="FD471" s="55">
        <v>6</v>
      </c>
      <c r="FF471" s="55">
        <v>464</v>
      </c>
      <c r="FG471" s="55" t="s">
        <v>42</v>
      </c>
      <c r="FH471" s="55" t="s">
        <v>1470</v>
      </c>
      <c r="FI471" s="55">
        <v>5</v>
      </c>
      <c r="FJ471" s="55">
        <v>80000</v>
      </c>
      <c r="FK471" s="55" t="s">
        <v>1249</v>
      </c>
      <c r="FL471" s="55">
        <v>0.35</v>
      </c>
      <c r="IW471" s="55">
        <v>464</v>
      </c>
      <c r="IX471" s="13" t="s">
        <v>1250</v>
      </c>
      <c r="IY471" s="13" t="s">
        <v>1708</v>
      </c>
      <c r="IZ471" s="13" t="s">
        <v>3012</v>
      </c>
      <c r="JA471" s="13">
        <v>500</v>
      </c>
      <c r="JW471" s="12">
        <v>464</v>
      </c>
      <c r="JX471" s="12" t="s">
        <v>1392</v>
      </c>
      <c r="JY471" s="12" t="s">
        <v>1071</v>
      </c>
    </row>
    <row r="472" ht="14.25" customHeight="1" outlineLevel="1" spans="7:285">
      <c r="G472" s="55">
        <v>465</v>
      </c>
      <c r="H472" s="55" t="s">
        <v>1359</v>
      </c>
      <c r="I472" s="55" t="s">
        <v>1995</v>
      </c>
      <c r="J472" s="55" t="s">
        <v>3083</v>
      </c>
      <c r="K472" s="55" t="s">
        <v>1249</v>
      </c>
      <c r="L472" s="55">
        <v>0.23</v>
      </c>
      <c r="AD472" s="12">
        <v>465</v>
      </c>
      <c r="AE472" s="12" t="s">
        <v>1261</v>
      </c>
      <c r="AF472" s="12" t="s">
        <v>2195</v>
      </c>
      <c r="AG472" s="12" t="s">
        <v>1022</v>
      </c>
      <c r="AH472" s="12" t="s">
        <v>2354</v>
      </c>
      <c r="AX472" s="55">
        <v>465</v>
      </c>
      <c r="AY472" s="55" t="s">
        <v>1309</v>
      </c>
      <c r="AZ472" s="55" t="s">
        <v>1251</v>
      </c>
      <c r="BA472" s="55">
        <v>8</v>
      </c>
      <c r="BB472" s="55">
        <v>8</v>
      </c>
      <c r="BC472" s="55" t="s">
        <v>1249</v>
      </c>
      <c r="BD472" s="55">
        <v>0.85</v>
      </c>
      <c r="DN472" s="55">
        <v>465</v>
      </c>
      <c r="DO472" s="55" t="s">
        <v>1313</v>
      </c>
      <c r="DP472" s="55" t="s">
        <v>1259</v>
      </c>
      <c r="DQ472" s="55" t="s">
        <v>1260</v>
      </c>
      <c r="DR472" s="55" t="s">
        <v>1261</v>
      </c>
      <c r="DS472" s="55">
        <v>33481</v>
      </c>
      <c r="DT472" s="55">
        <v>10000</v>
      </c>
      <c r="DU472" s="55" t="s">
        <v>1249</v>
      </c>
      <c r="DV472" s="55">
        <v>1</v>
      </c>
      <c r="EV472" s="55">
        <v>465</v>
      </c>
      <c r="EW472" s="55" t="s">
        <v>1313</v>
      </c>
      <c r="EX472" s="55" t="s">
        <v>1738</v>
      </c>
      <c r="EY472" s="55">
        <v>3</v>
      </c>
      <c r="EZ472" s="55">
        <v>0</v>
      </c>
      <c r="FA472" s="55">
        <v>1994</v>
      </c>
      <c r="FB472" s="55" t="s">
        <v>1262</v>
      </c>
      <c r="FC472" s="55" t="s">
        <v>1249</v>
      </c>
      <c r="FD472" s="55">
        <v>0</v>
      </c>
      <c r="FF472" s="55">
        <v>465</v>
      </c>
      <c r="FG472" s="55" t="s">
        <v>42</v>
      </c>
      <c r="FH472" s="55" t="s">
        <v>1470</v>
      </c>
      <c r="FI472" s="55">
        <v>5</v>
      </c>
      <c r="FJ472" s="55">
        <v>130000</v>
      </c>
      <c r="FK472" s="55" t="s">
        <v>1249</v>
      </c>
      <c r="FL472" s="55">
        <v>0.35</v>
      </c>
      <c r="IW472" s="55">
        <v>465</v>
      </c>
      <c r="IX472" s="13" t="s">
        <v>1250</v>
      </c>
      <c r="IY472" s="13" t="s">
        <v>1708</v>
      </c>
      <c r="IZ472" s="13" t="s">
        <v>3015</v>
      </c>
      <c r="JA472" s="13">
        <v>500</v>
      </c>
      <c r="JW472" s="12">
        <v>465</v>
      </c>
      <c r="JX472" s="12" t="s">
        <v>1392</v>
      </c>
      <c r="JY472" s="12" t="s">
        <v>1210</v>
      </c>
    </row>
    <row r="473" ht="14.25" customHeight="1" outlineLevel="1" spans="7:285">
      <c r="G473" s="55">
        <v>466</v>
      </c>
      <c r="H473" s="55" t="s">
        <v>1359</v>
      </c>
      <c r="I473" s="55" t="s">
        <v>1995</v>
      </c>
      <c r="J473" s="55" t="s">
        <v>2141</v>
      </c>
      <c r="K473" s="55" t="s">
        <v>1249</v>
      </c>
      <c r="L473" s="65">
        <v>0.308</v>
      </c>
      <c r="AD473" s="12">
        <v>466</v>
      </c>
      <c r="AE473" s="12" t="s">
        <v>1261</v>
      </c>
      <c r="AF473" s="12" t="s">
        <v>1455</v>
      </c>
      <c r="AG473" s="12" t="s">
        <v>1669</v>
      </c>
      <c r="AH473" s="12" t="s">
        <v>2982</v>
      </c>
      <c r="AX473" s="55">
        <v>466</v>
      </c>
      <c r="AY473" s="55" t="s">
        <v>1309</v>
      </c>
      <c r="AZ473" s="55" t="s">
        <v>1251</v>
      </c>
      <c r="BA473" s="55">
        <v>9</v>
      </c>
      <c r="BB473" s="55">
        <v>9</v>
      </c>
      <c r="BC473" s="55" t="s">
        <v>1249</v>
      </c>
      <c r="BD473" s="55">
        <v>0.87</v>
      </c>
      <c r="DN473" s="55">
        <v>466</v>
      </c>
      <c r="DO473" s="55" t="s">
        <v>1313</v>
      </c>
      <c r="DP473" s="55" t="s">
        <v>1259</v>
      </c>
      <c r="DQ473" s="55" t="s">
        <v>1260</v>
      </c>
      <c r="DR473" s="55" t="s">
        <v>1261</v>
      </c>
      <c r="DS473" s="55">
        <v>33482</v>
      </c>
      <c r="DT473" s="55">
        <v>10000</v>
      </c>
      <c r="DU473" s="55" t="s">
        <v>1249</v>
      </c>
      <c r="DV473" s="55">
        <v>1</v>
      </c>
      <c r="EV473" s="55">
        <v>466</v>
      </c>
      <c r="EW473" s="55" t="s">
        <v>1313</v>
      </c>
      <c r="EX473" s="55" t="s">
        <v>1738</v>
      </c>
      <c r="EY473" s="55">
        <v>3</v>
      </c>
      <c r="EZ473" s="55">
        <v>1995</v>
      </c>
      <c r="FA473" s="55">
        <v>2999</v>
      </c>
      <c r="FB473" s="55" t="s">
        <v>1262</v>
      </c>
      <c r="FC473" s="55" t="s">
        <v>1249</v>
      </c>
      <c r="FD473" s="55">
        <v>0</v>
      </c>
      <c r="FF473" s="55">
        <v>466</v>
      </c>
      <c r="FG473" s="55" t="s">
        <v>42</v>
      </c>
      <c r="FH473" s="55" t="s">
        <v>1470</v>
      </c>
      <c r="FI473" s="55">
        <v>5</v>
      </c>
      <c r="FJ473" s="55">
        <v>260000</v>
      </c>
      <c r="FK473" s="55" t="s">
        <v>1249</v>
      </c>
      <c r="FL473" s="55">
        <v>0.35</v>
      </c>
      <c r="IW473" s="55">
        <v>466</v>
      </c>
      <c r="IX473" s="13" t="s">
        <v>1250</v>
      </c>
      <c r="IY473" s="13" t="s">
        <v>1708</v>
      </c>
      <c r="IZ473" s="13" t="s">
        <v>3018</v>
      </c>
      <c r="JA473" s="13">
        <v>500</v>
      </c>
      <c r="JW473" s="12">
        <v>466</v>
      </c>
      <c r="JX473" s="12" t="s">
        <v>1392</v>
      </c>
      <c r="JY473" s="12" t="s">
        <v>1275</v>
      </c>
    </row>
    <row r="474" ht="14.25" customHeight="1" outlineLevel="1" spans="7:285">
      <c r="G474" s="55">
        <v>467</v>
      </c>
      <c r="H474" s="55" t="s">
        <v>1359</v>
      </c>
      <c r="I474" s="55" t="s">
        <v>1569</v>
      </c>
      <c r="J474" s="55" t="s">
        <v>3087</v>
      </c>
      <c r="K474" s="55" t="s">
        <v>1249</v>
      </c>
      <c r="L474" s="65">
        <v>0.3675</v>
      </c>
      <c r="AD474" s="12">
        <v>467</v>
      </c>
      <c r="AE474" s="12" t="s">
        <v>1261</v>
      </c>
      <c r="AF474" s="12" t="s">
        <v>2266</v>
      </c>
      <c r="AG474" s="12" t="s">
        <v>1022</v>
      </c>
      <c r="AH474" s="12" t="s">
        <v>2354</v>
      </c>
      <c r="AX474" s="55">
        <v>467</v>
      </c>
      <c r="AY474" s="55" t="s">
        <v>1309</v>
      </c>
      <c r="AZ474" s="55" t="s">
        <v>1251</v>
      </c>
      <c r="BA474" s="55">
        <v>10</v>
      </c>
      <c r="BB474" s="55">
        <v>10</v>
      </c>
      <c r="BC474" s="55" t="s">
        <v>1249</v>
      </c>
      <c r="BD474" s="55">
        <v>0.89</v>
      </c>
      <c r="DN474" s="55">
        <v>467</v>
      </c>
      <c r="DO474" s="55" t="s">
        <v>1313</v>
      </c>
      <c r="DP474" s="55" t="s">
        <v>1259</v>
      </c>
      <c r="DQ474" s="55" t="s">
        <v>1260</v>
      </c>
      <c r="DR474" s="55" t="s">
        <v>1261</v>
      </c>
      <c r="DS474" s="55">
        <v>33497</v>
      </c>
      <c r="DT474" s="55">
        <v>10000</v>
      </c>
      <c r="DU474" s="55" t="s">
        <v>1249</v>
      </c>
      <c r="DV474" s="55">
        <v>1</v>
      </c>
      <c r="EV474" s="55">
        <v>467</v>
      </c>
      <c r="EW474" s="55" t="s">
        <v>1313</v>
      </c>
      <c r="EX474" s="55" t="s">
        <v>1738</v>
      </c>
      <c r="EY474" s="55">
        <v>3</v>
      </c>
      <c r="EZ474" s="55">
        <v>0</v>
      </c>
      <c r="FA474" s="55">
        <v>1994</v>
      </c>
      <c r="FB474" s="55" t="s">
        <v>1361</v>
      </c>
      <c r="FC474" s="55" t="s">
        <v>1249</v>
      </c>
      <c r="FD474" s="55">
        <v>5.5</v>
      </c>
      <c r="FF474" s="55">
        <v>467</v>
      </c>
      <c r="FG474" s="55" t="s">
        <v>42</v>
      </c>
      <c r="FH474" s="55" t="s">
        <v>1470</v>
      </c>
      <c r="FI474" s="55">
        <v>5</v>
      </c>
      <c r="FJ474" s="55">
        <v>400000</v>
      </c>
      <c r="FK474" s="55" t="s">
        <v>1249</v>
      </c>
      <c r="FL474" s="55">
        <v>0.35</v>
      </c>
      <c r="IW474" s="55">
        <v>467</v>
      </c>
      <c r="IX474" s="13" t="s">
        <v>1250</v>
      </c>
      <c r="IY474" s="13" t="s">
        <v>1708</v>
      </c>
      <c r="IZ474" s="13" t="s">
        <v>3136</v>
      </c>
      <c r="JA474" s="13">
        <v>500</v>
      </c>
      <c r="JW474" s="12">
        <v>467</v>
      </c>
      <c r="JX474" s="12" t="s">
        <v>1392</v>
      </c>
      <c r="JY474" s="12" t="s">
        <v>1322</v>
      </c>
    </row>
    <row r="475" ht="14.25" customHeight="1" outlineLevel="1" spans="7:285">
      <c r="G475" s="55">
        <v>468</v>
      </c>
      <c r="H475" s="55" t="s">
        <v>1359</v>
      </c>
      <c r="I475" s="55" t="s">
        <v>2226</v>
      </c>
      <c r="J475" s="55" t="s">
        <v>3089</v>
      </c>
      <c r="K475" s="55" t="s">
        <v>1249</v>
      </c>
      <c r="L475" s="65">
        <v>0.3675</v>
      </c>
      <c r="AD475" s="12">
        <v>468</v>
      </c>
      <c r="AE475" s="12" t="s">
        <v>1261</v>
      </c>
      <c r="AF475" s="12" t="s">
        <v>3133</v>
      </c>
      <c r="AG475" s="12" t="s">
        <v>1669</v>
      </c>
      <c r="AH475" s="12" t="s">
        <v>2982</v>
      </c>
      <c r="AX475" s="55">
        <v>468</v>
      </c>
      <c r="AY475" s="55" t="s">
        <v>1309</v>
      </c>
      <c r="AZ475" s="55" t="s">
        <v>1251</v>
      </c>
      <c r="BA475" s="55">
        <v>11</v>
      </c>
      <c r="BB475" s="55">
        <v>11</v>
      </c>
      <c r="BC475" s="55" t="s">
        <v>1249</v>
      </c>
      <c r="BD475" s="55">
        <v>0.91</v>
      </c>
      <c r="DN475" s="55">
        <v>468</v>
      </c>
      <c r="DO475" s="55" t="s">
        <v>1313</v>
      </c>
      <c r="DP475" s="55" t="s">
        <v>1259</v>
      </c>
      <c r="DQ475" s="55" t="s">
        <v>1260</v>
      </c>
      <c r="DR475" s="55" t="s">
        <v>1261</v>
      </c>
      <c r="DS475" s="55">
        <v>33499</v>
      </c>
      <c r="DT475" s="55">
        <v>10000</v>
      </c>
      <c r="DU475" s="55" t="s">
        <v>1249</v>
      </c>
      <c r="DV475" s="55">
        <v>1</v>
      </c>
      <c r="EV475" s="55">
        <v>468</v>
      </c>
      <c r="EW475" s="55" t="s">
        <v>1313</v>
      </c>
      <c r="EX475" s="55" t="s">
        <v>1738</v>
      </c>
      <c r="EY475" s="55">
        <v>3</v>
      </c>
      <c r="EZ475" s="55">
        <v>1995</v>
      </c>
      <c r="FA475" s="55">
        <v>2999</v>
      </c>
      <c r="FB475" s="55" t="s">
        <v>1361</v>
      </c>
      <c r="FC475" s="55" t="s">
        <v>1249</v>
      </c>
      <c r="FD475" s="55">
        <v>6</v>
      </c>
      <c r="FF475" s="55">
        <v>468</v>
      </c>
      <c r="FG475" s="55" t="s">
        <v>42</v>
      </c>
      <c r="FH475" s="55" t="s">
        <v>1470</v>
      </c>
      <c r="FI475" s="55">
        <v>5</v>
      </c>
      <c r="FJ475" s="55">
        <v>530000</v>
      </c>
      <c r="FK475" s="55" t="s">
        <v>1249</v>
      </c>
      <c r="FL475" s="55">
        <v>0.35</v>
      </c>
      <c r="IW475" s="55">
        <v>468</v>
      </c>
      <c r="IX475" s="13" t="s">
        <v>1250</v>
      </c>
      <c r="IY475" s="13" t="s">
        <v>1995</v>
      </c>
      <c r="IZ475" s="13" t="s">
        <v>1266</v>
      </c>
      <c r="JA475" s="13">
        <v>350</v>
      </c>
      <c r="JW475" s="12">
        <v>468</v>
      </c>
      <c r="JX475" s="12" t="s">
        <v>1392</v>
      </c>
      <c r="JY475" s="12" t="s">
        <v>1369</v>
      </c>
    </row>
    <row r="476" ht="14.25" customHeight="1" outlineLevel="1" spans="7:285">
      <c r="G476" s="55">
        <v>469</v>
      </c>
      <c r="H476" s="55" t="s">
        <v>1359</v>
      </c>
      <c r="I476" s="55" t="s">
        <v>1919</v>
      </c>
      <c r="J476" s="55" t="s">
        <v>3090</v>
      </c>
      <c r="K476" s="55" t="s">
        <v>1249</v>
      </c>
      <c r="L476" s="65">
        <v>0.3675</v>
      </c>
      <c r="AD476" s="12">
        <v>469</v>
      </c>
      <c r="AE476" s="12" t="s">
        <v>1261</v>
      </c>
      <c r="AF476" s="12" t="s">
        <v>1773</v>
      </c>
      <c r="AG476" s="12" t="s">
        <v>1022</v>
      </c>
      <c r="AH476" s="12" t="s">
        <v>2354</v>
      </c>
      <c r="AX476" s="55">
        <v>469</v>
      </c>
      <c r="AY476" s="55" t="s">
        <v>1309</v>
      </c>
      <c r="AZ476" s="55" t="s">
        <v>1251</v>
      </c>
      <c r="BA476" s="55">
        <v>12</v>
      </c>
      <c r="BB476" s="55">
        <v>12</v>
      </c>
      <c r="BC476" s="55" t="s">
        <v>1249</v>
      </c>
      <c r="BD476" s="55">
        <v>0.93</v>
      </c>
      <c r="DN476" s="55">
        <v>469</v>
      </c>
      <c r="DO476" s="55" t="s">
        <v>1313</v>
      </c>
      <c r="DP476" s="55" t="s">
        <v>1259</v>
      </c>
      <c r="DQ476" s="55" t="s">
        <v>1260</v>
      </c>
      <c r="DR476" s="55" t="s">
        <v>1261</v>
      </c>
      <c r="DS476" s="55">
        <v>34141</v>
      </c>
      <c r="DT476" s="55">
        <v>10000</v>
      </c>
      <c r="DU476" s="55" t="s">
        <v>1249</v>
      </c>
      <c r="DV476" s="55">
        <v>1</v>
      </c>
      <c r="EV476" s="55">
        <v>469</v>
      </c>
      <c r="EW476" s="55" t="s">
        <v>1313</v>
      </c>
      <c r="EX476" s="55" t="s">
        <v>1738</v>
      </c>
      <c r="EY476" s="55">
        <v>4</v>
      </c>
      <c r="EZ476" s="55">
        <v>0</v>
      </c>
      <c r="FA476" s="55">
        <v>1994</v>
      </c>
      <c r="FB476" s="55" t="s">
        <v>1361</v>
      </c>
      <c r="FC476" s="55" t="s">
        <v>1249</v>
      </c>
      <c r="FD476" s="55">
        <v>5.5</v>
      </c>
      <c r="FF476" s="55">
        <v>469</v>
      </c>
      <c r="FG476" s="55" t="s">
        <v>42</v>
      </c>
      <c r="FH476" s="55" t="s">
        <v>1470</v>
      </c>
      <c r="FI476" s="55">
        <v>5</v>
      </c>
      <c r="FJ476" s="55">
        <v>540000</v>
      </c>
      <c r="FK476" s="55" t="s">
        <v>1249</v>
      </c>
      <c r="FL476" s="55">
        <v>0.35</v>
      </c>
      <c r="IW476" s="55">
        <v>469</v>
      </c>
      <c r="IX476" s="13" t="s">
        <v>1250</v>
      </c>
      <c r="IY476" s="13" t="s">
        <v>1995</v>
      </c>
      <c r="IZ476" s="13" t="s">
        <v>1314</v>
      </c>
      <c r="JA476" s="13">
        <v>350</v>
      </c>
      <c r="JW476" s="12">
        <v>469</v>
      </c>
      <c r="JX476" s="12" t="s">
        <v>1392</v>
      </c>
      <c r="JY476" s="12" t="s">
        <v>1415</v>
      </c>
    </row>
    <row r="477" ht="14.25" customHeight="1" outlineLevel="1" spans="7:285">
      <c r="G477" s="55">
        <v>470</v>
      </c>
      <c r="H477" s="55" t="s">
        <v>1359</v>
      </c>
      <c r="I477" s="55" t="s">
        <v>2382</v>
      </c>
      <c r="J477" s="55" t="s">
        <v>3091</v>
      </c>
      <c r="K477" s="55" t="s">
        <v>1249</v>
      </c>
      <c r="L477" s="65">
        <v>0.3675</v>
      </c>
      <c r="AD477" s="12">
        <v>470</v>
      </c>
      <c r="AE477" s="12" t="s">
        <v>1261</v>
      </c>
      <c r="AF477" s="12" t="s">
        <v>1587</v>
      </c>
      <c r="AG477" s="12" t="s">
        <v>1669</v>
      </c>
      <c r="AH477" s="12" t="s">
        <v>2054</v>
      </c>
      <c r="AX477" s="55">
        <v>470</v>
      </c>
      <c r="AY477" s="55" t="s">
        <v>1309</v>
      </c>
      <c r="AZ477" s="55" t="s">
        <v>1251</v>
      </c>
      <c r="BA477" s="55">
        <v>13</v>
      </c>
      <c r="BB477" s="55">
        <v>13</v>
      </c>
      <c r="BC477" s="55" t="s">
        <v>1249</v>
      </c>
      <c r="BD477" s="55">
        <v>0.95</v>
      </c>
      <c r="DN477" s="55">
        <v>470</v>
      </c>
      <c r="DO477" s="55" t="s">
        <v>1309</v>
      </c>
      <c r="DP477" s="55" t="s">
        <v>1259</v>
      </c>
      <c r="DQ477" s="55" t="s">
        <v>1260</v>
      </c>
      <c r="DR477" s="55" t="s">
        <v>1261</v>
      </c>
      <c r="DS477" s="55">
        <v>33017</v>
      </c>
      <c r="DT477" s="55">
        <v>10000</v>
      </c>
      <c r="DU477" s="55" t="s">
        <v>1249</v>
      </c>
      <c r="DV477" s="55">
        <v>1</v>
      </c>
      <c r="EV477" s="55">
        <v>470</v>
      </c>
      <c r="EW477" s="55" t="s">
        <v>1313</v>
      </c>
      <c r="EX477" s="55" t="s">
        <v>1738</v>
      </c>
      <c r="EY477" s="55">
        <v>4</v>
      </c>
      <c r="EZ477" s="55">
        <v>1995</v>
      </c>
      <c r="FA477" s="55">
        <v>2999</v>
      </c>
      <c r="FB477" s="55" t="s">
        <v>1361</v>
      </c>
      <c r="FC477" s="55" t="s">
        <v>1249</v>
      </c>
      <c r="FD477" s="55">
        <v>6</v>
      </c>
      <c r="FF477" s="55">
        <v>470</v>
      </c>
      <c r="FG477" s="55" t="s">
        <v>42</v>
      </c>
      <c r="FH477" s="55" t="s">
        <v>1470</v>
      </c>
      <c r="FI477" s="55">
        <v>6</v>
      </c>
      <c r="FJ477" s="55">
        <v>0</v>
      </c>
      <c r="FK477" s="55" t="s">
        <v>1249</v>
      </c>
      <c r="FL477" s="55">
        <v>0.65</v>
      </c>
      <c r="IW477" s="55">
        <v>470</v>
      </c>
      <c r="IX477" s="13" t="s">
        <v>1250</v>
      </c>
      <c r="IY477" s="13" t="s">
        <v>1995</v>
      </c>
      <c r="IZ477" s="13" t="s">
        <v>1362</v>
      </c>
      <c r="JA477" s="13">
        <v>350</v>
      </c>
      <c r="JW477" s="12">
        <v>470</v>
      </c>
      <c r="JX477" s="12" t="s">
        <v>1392</v>
      </c>
      <c r="JY477" s="12" t="s">
        <v>1454</v>
      </c>
    </row>
    <row r="478" ht="14.25" customHeight="1" outlineLevel="1" spans="7:285">
      <c r="G478" s="55">
        <v>471</v>
      </c>
      <c r="H478" s="55" t="s">
        <v>1359</v>
      </c>
      <c r="I478" s="55" t="s">
        <v>1646</v>
      </c>
      <c r="J478" s="55" t="s">
        <v>3092</v>
      </c>
      <c r="K478" s="55" t="s">
        <v>1249</v>
      </c>
      <c r="L478" s="65">
        <v>0.3675</v>
      </c>
      <c r="AD478" s="12">
        <v>471</v>
      </c>
      <c r="AE478" s="12" t="s">
        <v>1261</v>
      </c>
      <c r="AF478" s="12" t="s">
        <v>3042</v>
      </c>
      <c r="AG478" s="12" t="s">
        <v>1022</v>
      </c>
      <c r="AH478" s="12" t="s">
        <v>2354</v>
      </c>
      <c r="AX478" s="55">
        <v>471</v>
      </c>
      <c r="AY478" s="55" t="s">
        <v>1309</v>
      </c>
      <c r="AZ478" s="55" t="s">
        <v>1251</v>
      </c>
      <c r="BA478" s="55">
        <v>14</v>
      </c>
      <c r="BB478" s="55">
        <v>14</v>
      </c>
      <c r="BC478" s="55" t="s">
        <v>1249</v>
      </c>
      <c r="BD478" s="55">
        <v>0.97</v>
      </c>
      <c r="DN478" s="55">
        <v>471</v>
      </c>
      <c r="DO478" s="55" t="s">
        <v>1309</v>
      </c>
      <c r="DP478" s="55" t="s">
        <v>1259</v>
      </c>
      <c r="DQ478" s="55" t="s">
        <v>1260</v>
      </c>
      <c r="DR478" s="55" t="s">
        <v>1261</v>
      </c>
      <c r="DS478" s="55">
        <v>33019</v>
      </c>
      <c r="DT478" s="55">
        <v>10000</v>
      </c>
      <c r="DU478" s="55" t="s">
        <v>1249</v>
      </c>
      <c r="DV478" s="55">
        <v>1</v>
      </c>
      <c r="EV478" s="55">
        <v>471</v>
      </c>
      <c r="EW478" s="55" t="s">
        <v>1313</v>
      </c>
      <c r="EX478" s="55" t="s">
        <v>1738</v>
      </c>
      <c r="EY478" s="55">
        <v>5</v>
      </c>
      <c r="EZ478" s="55">
        <v>0</v>
      </c>
      <c r="FA478" s="55">
        <v>1994</v>
      </c>
      <c r="FB478" s="55" t="s">
        <v>1361</v>
      </c>
      <c r="FC478" s="55" t="s">
        <v>1249</v>
      </c>
      <c r="FD478" s="55">
        <v>8</v>
      </c>
      <c r="FF478" s="55">
        <v>471</v>
      </c>
      <c r="FG478" s="55" t="s">
        <v>42</v>
      </c>
      <c r="FH478" s="55" t="s">
        <v>1470</v>
      </c>
      <c r="FI478" s="55">
        <v>6</v>
      </c>
      <c r="FJ478" s="55">
        <v>1000</v>
      </c>
      <c r="FK478" s="55" t="s">
        <v>1249</v>
      </c>
      <c r="FL478" s="55">
        <v>0.6</v>
      </c>
      <c r="IW478" s="55">
        <v>471</v>
      </c>
      <c r="IX478" s="13" t="s">
        <v>1250</v>
      </c>
      <c r="IY478" s="13" t="s">
        <v>1995</v>
      </c>
      <c r="IZ478" s="13" t="s">
        <v>1407</v>
      </c>
      <c r="JA478" s="13">
        <v>350</v>
      </c>
      <c r="JW478" s="12">
        <v>471</v>
      </c>
      <c r="JX478" s="12" t="s">
        <v>1392</v>
      </c>
      <c r="JY478" s="12" t="s">
        <v>1497</v>
      </c>
    </row>
    <row r="479" ht="14.25" customHeight="1" outlineLevel="1" spans="7:285">
      <c r="G479" s="55">
        <v>472</v>
      </c>
      <c r="H479" s="55" t="s">
        <v>1246</v>
      </c>
      <c r="I479" s="55" t="s">
        <v>900</v>
      </c>
      <c r="J479" s="55" t="s">
        <v>1248</v>
      </c>
      <c r="K479" s="55" t="s">
        <v>1249</v>
      </c>
      <c r="L479" s="65">
        <v>0.3675</v>
      </c>
      <c r="AD479" s="12">
        <v>472</v>
      </c>
      <c r="AE479" s="12" t="s">
        <v>1261</v>
      </c>
      <c r="AF479" s="12" t="s">
        <v>1009</v>
      </c>
      <c r="AG479" s="12" t="s">
        <v>1669</v>
      </c>
      <c r="AH479" s="12" t="s">
        <v>2931</v>
      </c>
      <c r="AX479" s="55">
        <v>472</v>
      </c>
      <c r="AY479" s="55" t="s">
        <v>1309</v>
      </c>
      <c r="AZ479" s="55" t="s">
        <v>1251</v>
      </c>
      <c r="BA479" s="55">
        <v>15</v>
      </c>
      <c r="BB479" s="55">
        <v>15</v>
      </c>
      <c r="BC479" s="55" t="s">
        <v>1249</v>
      </c>
      <c r="BD479" s="55">
        <v>1</v>
      </c>
      <c r="DN479" s="55">
        <v>472</v>
      </c>
      <c r="DO479" s="55" t="s">
        <v>1309</v>
      </c>
      <c r="DP479" s="55" t="s">
        <v>1259</v>
      </c>
      <c r="DQ479" s="55" t="s">
        <v>1260</v>
      </c>
      <c r="DR479" s="55" t="s">
        <v>1261</v>
      </c>
      <c r="DS479" s="55">
        <v>33024</v>
      </c>
      <c r="DT479" s="55">
        <v>10000</v>
      </c>
      <c r="DU479" s="55" t="s">
        <v>1249</v>
      </c>
      <c r="DV479" s="55">
        <v>1</v>
      </c>
      <c r="EV479" s="55">
        <v>472</v>
      </c>
      <c r="EW479" s="55" t="s">
        <v>1313</v>
      </c>
      <c r="EX479" s="55" t="s">
        <v>1738</v>
      </c>
      <c r="EY479" s="55">
        <v>5</v>
      </c>
      <c r="EZ479" s="55">
        <v>1995</v>
      </c>
      <c r="FA479" s="55">
        <v>2999</v>
      </c>
      <c r="FB479" s="55" t="s">
        <v>1361</v>
      </c>
      <c r="FC479" s="55" t="s">
        <v>1249</v>
      </c>
      <c r="FD479" s="55">
        <v>8</v>
      </c>
      <c r="FF479" s="55">
        <v>472</v>
      </c>
      <c r="FG479" s="55" t="s">
        <v>42</v>
      </c>
      <c r="FH479" s="55" t="s">
        <v>1470</v>
      </c>
      <c r="FI479" s="55">
        <v>6</v>
      </c>
      <c r="FJ479" s="55">
        <v>2500</v>
      </c>
      <c r="FK479" s="55" t="s">
        <v>1249</v>
      </c>
      <c r="FL479" s="55">
        <v>0.55</v>
      </c>
      <c r="IW479" s="55">
        <v>472</v>
      </c>
      <c r="IX479" s="13" t="s">
        <v>1250</v>
      </c>
      <c r="IY479" s="13" t="s">
        <v>1995</v>
      </c>
      <c r="IZ479" s="13" t="s">
        <v>1447</v>
      </c>
      <c r="JA479" s="13">
        <v>350</v>
      </c>
      <c r="JW479" s="12">
        <v>472</v>
      </c>
      <c r="JX479" s="12" t="s">
        <v>1392</v>
      </c>
      <c r="JY479" s="12" t="s">
        <v>1536</v>
      </c>
    </row>
    <row r="480" ht="14.25" customHeight="1" outlineLevel="1" spans="7:285">
      <c r="G480" s="55">
        <v>473</v>
      </c>
      <c r="H480" s="55" t="s">
        <v>1246</v>
      </c>
      <c r="I480" s="55" t="s">
        <v>763</v>
      </c>
      <c r="J480" s="55" t="s">
        <v>767</v>
      </c>
      <c r="K480" s="55" t="s">
        <v>1249</v>
      </c>
      <c r="L480" s="55">
        <v>0.31</v>
      </c>
      <c r="AD480" s="12">
        <v>473</v>
      </c>
      <c r="AE480" s="12" t="s">
        <v>1261</v>
      </c>
      <c r="AF480" s="12" t="s">
        <v>2623</v>
      </c>
      <c r="AG480" s="12" t="s">
        <v>1022</v>
      </c>
      <c r="AH480" s="12" t="s">
        <v>2354</v>
      </c>
      <c r="AX480" s="55">
        <v>473</v>
      </c>
      <c r="AY480" s="55" t="s">
        <v>1309</v>
      </c>
      <c r="AZ480" s="55" t="s">
        <v>1251</v>
      </c>
      <c r="BA480" s="55">
        <v>16</v>
      </c>
      <c r="BB480" s="55">
        <v>16</v>
      </c>
      <c r="BC480" s="55" t="s">
        <v>1249</v>
      </c>
      <c r="BD480" s="55">
        <v>1</v>
      </c>
      <c r="DN480" s="55">
        <v>473</v>
      </c>
      <c r="DO480" s="55" t="s">
        <v>1309</v>
      </c>
      <c r="DP480" s="55" t="s">
        <v>1259</v>
      </c>
      <c r="DQ480" s="55" t="s">
        <v>1260</v>
      </c>
      <c r="DR480" s="55" t="s">
        <v>1261</v>
      </c>
      <c r="DS480" s="55">
        <v>33025</v>
      </c>
      <c r="DT480" s="55">
        <v>10000</v>
      </c>
      <c r="DU480" s="55" t="s">
        <v>1249</v>
      </c>
      <c r="DV480" s="55">
        <v>1</v>
      </c>
      <c r="EV480" s="55">
        <v>473</v>
      </c>
      <c r="EW480" s="55" t="s">
        <v>1313</v>
      </c>
      <c r="EX480" s="55" t="s">
        <v>1963</v>
      </c>
      <c r="EY480" s="55">
        <v>1</v>
      </c>
      <c r="EZ480" s="55">
        <v>0</v>
      </c>
      <c r="FA480" s="55">
        <v>1994</v>
      </c>
      <c r="FB480" s="55" t="s">
        <v>1262</v>
      </c>
      <c r="FC480" s="55" t="s">
        <v>1249</v>
      </c>
      <c r="FD480" s="55">
        <v>0</v>
      </c>
      <c r="FF480" s="55">
        <v>473</v>
      </c>
      <c r="FG480" s="55" t="s">
        <v>42</v>
      </c>
      <c r="FH480" s="55" t="s">
        <v>1470</v>
      </c>
      <c r="FI480" s="55">
        <v>6</v>
      </c>
      <c r="FJ480" s="55">
        <v>5000</v>
      </c>
      <c r="FK480" s="55" t="s">
        <v>1249</v>
      </c>
      <c r="FL480" s="55">
        <v>0.5</v>
      </c>
      <c r="IW480" s="55">
        <v>473</v>
      </c>
      <c r="IX480" s="13" t="s">
        <v>1250</v>
      </c>
      <c r="IY480" s="13" t="s">
        <v>1995</v>
      </c>
      <c r="IZ480" s="13" t="s">
        <v>1487</v>
      </c>
      <c r="JA480" s="13">
        <v>350</v>
      </c>
      <c r="JW480" s="12">
        <v>473</v>
      </c>
      <c r="JX480" s="12" t="s">
        <v>1392</v>
      </c>
      <c r="JY480" s="12" t="s">
        <v>1575</v>
      </c>
    </row>
    <row r="481" ht="14.25" customHeight="1" outlineLevel="1" spans="7:285">
      <c r="G481" s="55">
        <v>474</v>
      </c>
      <c r="H481" s="55" t="s">
        <v>1246</v>
      </c>
      <c r="I481" s="55" t="s">
        <v>763</v>
      </c>
      <c r="J481" s="55" t="s">
        <v>904</v>
      </c>
      <c r="K481" s="55" t="s">
        <v>1249</v>
      </c>
      <c r="L481" s="55">
        <v>0.31</v>
      </c>
      <c r="AD481" s="12">
        <v>474</v>
      </c>
      <c r="AE481" s="12" t="s">
        <v>1261</v>
      </c>
      <c r="AF481" s="12" t="s">
        <v>2008</v>
      </c>
      <c r="AG481" s="12" t="s">
        <v>1669</v>
      </c>
      <c r="AH481" s="12" t="s">
        <v>2931</v>
      </c>
      <c r="AX481" s="55">
        <v>474</v>
      </c>
      <c r="AY481" s="55" t="s">
        <v>1309</v>
      </c>
      <c r="AZ481" s="55" t="s">
        <v>1251</v>
      </c>
      <c r="BA481" s="55">
        <v>17</v>
      </c>
      <c r="BB481" s="55">
        <v>17</v>
      </c>
      <c r="BC481" s="55" t="s">
        <v>1249</v>
      </c>
      <c r="BD481" s="55">
        <v>1</v>
      </c>
      <c r="DN481" s="55">
        <v>474</v>
      </c>
      <c r="DO481" s="55" t="s">
        <v>1309</v>
      </c>
      <c r="DP481" s="55" t="s">
        <v>1259</v>
      </c>
      <c r="DQ481" s="55" t="s">
        <v>1260</v>
      </c>
      <c r="DR481" s="55" t="s">
        <v>1261</v>
      </c>
      <c r="DS481" s="55">
        <v>33026</v>
      </c>
      <c r="DT481" s="55">
        <v>10000</v>
      </c>
      <c r="DU481" s="55" t="s">
        <v>1249</v>
      </c>
      <c r="DV481" s="55">
        <v>1</v>
      </c>
      <c r="EV481" s="55">
        <v>474</v>
      </c>
      <c r="EW481" s="55" t="s">
        <v>1313</v>
      </c>
      <c r="EX481" s="55" t="s">
        <v>1963</v>
      </c>
      <c r="EY481" s="55">
        <v>1</v>
      </c>
      <c r="EZ481" s="55">
        <v>1995</v>
      </c>
      <c r="FA481" s="55">
        <v>2999</v>
      </c>
      <c r="FB481" s="55" t="s">
        <v>1262</v>
      </c>
      <c r="FC481" s="55" t="s">
        <v>1249</v>
      </c>
      <c r="FD481" s="55">
        <v>0</v>
      </c>
      <c r="FF481" s="55">
        <v>474</v>
      </c>
      <c r="FG481" s="55" t="s">
        <v>42</v>
      </c>
      <c r="FH481" s="55" t="s">
        <v>1470</v>
      </c>
      <c r="FI481" s="55">
        <v>6</v>
      </c>
      <c r="FJ481" s="55">
        <v>10000</v>
      </c>
      <c r="FK481" s="55" t="s">
        <v>1249</v>
      </c>
      <c r="FL481" s="55">
        <v>0.4</v>
      </c>
      <c r="IW481" s="55">
        <v>474</v>
      </c>
      <c r="IX481" s="13" t="s">
        <v>1250</v>
      </c>
      <c r="IY481" s="13" t="s">
        <v>1995</v>
      </c>
      <c r="IZ481" s="13" t="s">
        <v>1529</v>
      </c>
      <c r="JA481" s="13">
        <v>350</v>
      </c>
      <c r="JW481" s="12">
        <v>474</v>
      </c>
      <c r="JX481" s="12" t="s">
        <v>1392</v>
      </c>
      <c r="JY481" s="12" t="s">
        <v>1613</v>
      </c>
    </row>
    <row r="482" ht="14.25" customHeight="1" outlineLevel="1" spans="7:285">
      <c r="G482" s="55">
        <v>475</v>
      </c>
      <c r="H482" s="55" t="s">
        <v>1246</v>
      </c>
      <c r="I482" s="55" t="s">
        <v>763</v>
      </c>
      <c r="J482" s="55" t="s">
        <v>963</v>
      </c>
      <c r="K482" s="55" t="s">
        <v>1249</v>
      </c>
      <c r="L482" s="55">
        <v>0.31</v>
      </c>
      <c r="AD482" s="12">
        <v>475</v>
      </c>
      <c r="AE482" s="12" t="s">
        <v>1261</v>
      </c>
      <c r="AF482" s="12" t="s">
        <v>2509</v>
      </c>
      <c r="AG482" s="12" t="s">
        <v>1022</v>
      </c>
      <c r="AH482" s="12" t="s">
        <v>2354</v>
      </c>
      <c r="AX482" s="55">
        <v>475</v>
      </c>
      <c r="AY482" s="55" t="s">
        <v>1309</v>
      </c>
      <c r="AZ482" s="55" t="s">
        <v>1251</v>
      </c>
      <c r="BA482" s="55">
        <v>18</v>
      </c>
      <c r="BB482" s="55">
        <v>18</v>
      </c>
      <c r="BC482" s="55" t="s">
        <v>1249</v>
      </c>
      <c r="BD482" s="55">
        <v>1</v>
      </c>
      <c r="DN482" s="55">
        <v>475</v>
      </c>
      <c r="DO482" s="55" t="s">
        <v>1309</v>
      </c>
      <c r="DP482" s="55" t="s">
        <v>1259</v>
      </c>
      <c r="DQ482" s="55" t="s">
        <v>1260</v>
      </c>
      <c r="DR482" s="55" t="s">
        <v>1261</v>
      </c>
      <c r="DS482" s="55">
        <v>33028</v>
      </c>
      <c r="DT482" s="55">
        <v>10000</v>
      </c>
      <c r="DU482" s="55" t="s">
        <v>1249</v>
      </c>
      <c r="DV482" s="55">
        <v>1</v>
      </c>
      <c r="EV482" s="55">
        <v>475</v>
      </c>
      <c r="EW482" s="55" t="s">
        <v>1313</v>
      </c>
      <c r="EX482" s="55" t="s">
        <v>2016</v>
      </c>
      <c r="EY482" s="55">
        <v>1</v>
      </c>
      <c r="EZ482" s="55">
        <v>0</v>
      </c>
      <c r="FA482" s="55">
        <v>1994</v>
      </c>
      <c r="FB482" s="55" t="s">
        <v>1361</v>
      </c>
      <c r="FC482" s="55" t="s">
        <v>1249</v>
      </c>
      <c r="FD482" s="55">
        <v>2.5</v>
      </c>
      <c r="FF482" s="55">
        <v>475</v>
      </c>
      <c r="FG482" s="55" t="s">
        <v>42</v>
      </c>
      <c r="FH482" s="55" t="s">
        <v>1470</v>
      </c>
      <c r="FI482" s="55">
        <v>6</v>
      </c>
      <c r="FJ482" s="55">
        <v>25000</v>
      </c>
      <c r="FK482" s="55" t="s">
        <v>1249</v>
      </c>
      <c r="FL482" s="55">
        <v>0.35</v>
      </c>
      <c r="IW482" s="55">
        <v>475</v>
      </c>
      <c r="IX482" s="13" t="s">
        <v>1250</v>
      </c>
      <c r="IY482" s="13" t="s">
        <v>1995</v>
      </c>
      <c r="IZ482" s="13" t="s">
        <v>1567</v>
      </c>
      <c r="JA482" s="13">
        <v>350</v>
      </c>
      <c r="JW482" s="12">
        <v>475</v>
      </c>
      <c r="JX482" s="12" t="s">
        <v>1392</v>
      </c>
      <c r="JY482" s="12" t="s">
        <v>749</v>
      </c>
    </row>
    <row r="483" ht="14.25" customHeight="1" outlineLevel="1" spans="7:285">
      <c r="G483" s="55">
        <v>476</v>
      </c>
      <c r="H483" s="55" t="s">
        <v>1246</v>
      </c>
      <c r="I483" s="55" t="s">
        <v>763</v>
      </c>
      <c r="J483" s="55" t="s">
        <v>1019</v>
      </c>
      <c r="K483" s="55" t="s">
        <v>1249</v>
      </c>
      <c r="L483" s="55">
        <v>0.31</v>
      </c>
      <c r="AD483" s="12">
        <v>476</v>
      </c>
      <c r="AE483" s="12" t="s">
        <v>1261</v>
      </c>
      <c r="AF483" s="12" t="s">
        <v>2269</v>
      </c>
      <c r="AG483" s="12" t="s">
        <v>1669</v>
      </c>
      <c r="AH483" s="12" t="s">
        <v>2931</v>
      </c>
      <c r="AX483" s="55">
        <v>476</v>
      </c>
      <c r="AY483" s="55" t="s">
        <v>1309</v>
      </c>
      <c r="AZ483" s="55" t="s">
        <v>1251</v>
      </c>
      <c r="BA483" s="55">
        <v>19</v>
      </c>
      <c r="BB483" s="55">
        <v>19</v>
      </c>
      <c r="BC483" s="55" t="s">
        <v>1249</v>
      </c>
      <c r="BD483" s="55">
        <v>1</v>
      </c>
      <c r="DN483" s="55">
        <v>476</v>
      </c>
      <c r="DO483" s="55" t="s">
        <v>1309</v>
      </c>
      <c r="DP483" s="55" t="s">
        <v>1259</v>
      </c>
      <c r="DQ483" s="55" t="s">
        <v>1260</v>
      </c>
      <c r="DR483" s="55" t="s">
        <v>1261</v>
      </c>
      <c r="DS483" s="55">
        <v>33029</v>
      </c>
      <c r="DT483" s="55">
        <v>10000</v>
      </c>
      <c r="DU483" s="55" t="s">
        <v>1249</v>
      </c>
      <c r="DV483" s="55">
        <v>1</v>
      </c>
      <c r="EV483" s="55">
        <v>476</v>
      </c>
      <c r="EW483" s="55" t="s">
        <v>1313</v>
      </c>
      <c r="EX483" s="55" t="s">
        <v>2016</v>
      </c>
      <c r="EY483" s="55">
        <v>1</v>
      </c>
      <c r="EZ483" s="55">
        <v>1995</v>
      </c>
      <c r="FA483" s="55">
        <v>2999</v>
      </c>
      <c r="FB483" s="55" t="s">
        <v>1361</v>
      </c>
      <c r="FC483" s="55" t="s">
        <v>1249</v>
      </c>
      <c r="FD483" s="55">
        <v>2.5</v>
      </c>
      <c r="FF483" s="55">
        <v>476</v>
      </c>
      <c r="FG483" s="55" t="s">
        <v>42</v>
      </c>
      <c r="FH483" s="55" t="s">
        <v>1470</v>
      </c>
      <c r="FI483" s="55">
        <v>6</v>
      </c>
      <c r="FJ483" s="55">
        <v>50000</v>
      </c>
      <c r="FK483" s="55" t="s">
        <v>1249</v>
      </c>
      <c r="FL483" s="55">
        <v>0.35</v>
      </c>
      <c r="IW483" s="55">
        <v>476</v>
      </c>
      <c r="IX483" s="13" t="s">
        <v>1250</v>
      </c>
      <c r="IY483" s="13" t="s">
        <v>1995</v>
      </c>
      <c r="IZ483" s="13" t="s">
        <v>1870</v>
      </c>
      <c r="JA483" s="13">
        <v>350</v>
      </c>
      <c r="JW483" s="12">
        <v>476</v>
      </c>
      <c r="JX483" s="12" t="s">
        <v>1392</v>
      </c>
      <c r="JY483" s="12" t="s">
        <v>1581</v>
      </c>
    </row>
    <row r="484" ht="14.25" customHeight="1" outlineLevel="1" spans="7:285">
      <c r="G484" s="55">
        <v>477</v>
      </c>
      <c r="H484" s="55" t="s">
        <v>1246</v>
      </c>
      <c r="I484" s="55" t="s">
        <v>763</v>
      </c>
      <c r="J484" s="55" t="s">
        <v>1095</v>
      </c>
      <c r="K484" s="55" t="s">
        <v>1249</v>
      </c>
      <c r="L484" s="55">
        <v>0.31</v>
      </c>
      <c r="AD484" s="12">
        <v>477</v>
      </c>
      <c r="AE484" s="12" t="s">
        <v>1261</v>
      </c>
      <c r="AF484" s="12" t="s">
        <v>628</v>
      </c>
      <c r="AG484" s="12" t="s">
        <v>1392</v>
      </c>
      <c r="AH484" s="12" t="s">
        <v>2385</v>
      </c>
      <c r="AX484" s="55">
        <v>477</v>
      </c>
      <c r="AY484" s="55" t="s">
        <v>1309</v>
      </c>
      <c r="AZ484" s="55" t="s">
        <v>1251</v>
      </c>
      <c r="BA484" s="55">
        <v>20</v>
      </c>
      <c r="BB484" s="55">
        <v>20</v>
      </c>
      <c r="BC484" s="55" t="s">
        <v>1249</v>
      </c>
      <c r="BD484" s="55">
        <v>1</v>
      </c>
      <c r="DN484" s="55">
        <v>477</v>
      </c>
      <c r="DO484" s="55" t="s">
        <v>1309</v>
      </c>
      <c r="DP484" s="55" t="s">
        <v>1259</v>
      </c>
      <c r="DQ484" s="55" t="s">
        <v>1260</v>
      </c>
      <c r="DR484" s="55" t="s">
        <v>1261</v>
      </c>
      <c r="DS484" s="55">
        <v>33031</v>
      </c>
      <c r="DT484" s="55">
        <v>10000</v>
      </c>
      <c r="DU484" s="55" t="s">
        <v>1249</v>
      </c>
      <c r="DV484" s="55">
        <v>1</v>
      </c>
      <c r="EV484" s="55">
        <v>477</v>
      </c>
      <c r="EW484" s="55" t="s">
        <v>1313</v>
      </c>
      <c r="EX484" s="55" t="s">
        <v>2016</v>
      </c>
      <c r="EY484" s="55">
        <v>10</v>
      </c>
      <c r="EZ484" s="55">
        <v>0</v>
      </c>
      <c r="FA484" s="55">
        <v>1994</v>
      </c>
      <c r="FB484" s="55" t="s">
        <v>1361</v>
      </c>
      <c r="FC484" s="55" t="s">
        <v>1249</v>
      </c>
      <c r="FD484" s="55">
        <v>3.5</v>
      </c>
      <c r="FF484" s="55">
        <v>477</v>
      </c>
      <c r="FG484" s="55" t="s">
        <v>42</v>
      </c>
      <c r="FH484" s="55" t="s">
        <v>1470</v>
      </c>
      <c r="FI484" s="55">
        <v>6</v>
      </c>
      <c r="FJ484" s="55">
        <v>80000</v>
      </c>
      <c r="FK484" s="55" t="s">
        <v>1249</v>
      </c>
      <c r="FL484" s="55">
        <v>0.35</v>
      </c>
      <c r="IW484" s="55">
        <v>477</v>
      </c>
      <c r="IX484" s="13" t="s">
        <v>1250</v>
      </c>
      <c r="IY484" s="13" t="s">
        <v>1995</v>
      </c>
      <c r="IZ484" s="13" t="s">
        <v>1893</v>
      </c>
      <c r="JA484" s="13">
        <v>350</v>
      </c>
      <c r="JW484" s="12">
        <v>477</v>
      </c>
      <c r="JX484" s="12" t="s">
        <v>1392</v>
      </c>
      <c r="JY484" s="12" t="s">
        <v>1572</v>
      </c>
    </row>
    <row r="485" ht="14.25" customHeight="1" outlineLevel="1" spans="7:285">
      <c r="G485" s="55">
        <v>478</v>
      </c>
      <c r="H485" s="55" t="s">
        <v>1246</v>
      </c>
      <c r="I485" s="55" t="s">
        <v>763</v>
      </c>
      <c r="J485" s="55" t="s">
        <v>1233</v>
      </c>
      <c r="K485" s="55" t="s">
        <v>1249</v>
      </c>
      <c r="L485" s="65">
        <v>0.567</v>
      </c>
      <c r="AD485" s="12">
        <v>478</v>
      </c>
      <c r="AE485" s="12" t="s">
        <v>1261</v>
      </c>
      <c r="AF485" s="12" t="s">
        <v>2519</v>
      </c>
      <c r="AG485" s="12" t="s">
        <v>1669</v>
      </c>
      <c r="AH485" s="12" t="s">
        <v>2931</v>
      </c>
      <c r="AX485" s="55">
        <v>478</v>
      </c>
      <c r="AY485" s="55" t="s">
        <v>1309</v>
      </c>
      <c r="AZ485" s="55" t="s">
        <v>1251</v>
      </c>
      <c r="BA485" s="55">
        <v>21</v>
      </c>
      <c r="BB485" s="55">
        <v>21</v>
      </c>
      <c r="BC485" s="55" t="s">
        <v>1249</v>
      </c>
      <c r="BD485" s="55">
        <v>1</v>
      </c>
      <c r="DN485" s="55">
        <v>478</v>
      </c>
      <c r="DO485" s="55" t="s">
        <v>1309</v>
      </c>
      <c r="DP485" s="55" t="s">
        <v>1259</v>
      </c>
      <c r="DQ485" s="55" t="s">
        <v>1260</v>
      </c>
      <c r="DR485" s="55" t="s">
        <v>1261</v>
      </c>
      <c r="DS485" s="55">
        <v>33032</v>
      </c>
      <c r="DT485" s="55">
        <v>10000</v>
      </c>
      <c r="DU485" s="55" t="s">
        <v>1249</v>
      </c>
      <c r="DV485" s="55">
        <v>1</v>
      </c>
      <c r="EV485" s="55">
        <v>478</v>
      </c>
      <c r="EW485" s="55" t="s">
        <v>1313</v>
      </c>
      <c r="EX485" s="55" t="s">
        <v>2016</v>
      </c>
      <c r="EY485" s="55">
        <v>10</v>
      </c>
      <c r="EZ485" s="55">
        <v>1995</v>
      </c>
      <c r="FA485" s="55">
        <v>2999</v>
      </c>
      <c r="FB485" s="55" t="s">
        <v>1361</v>
      </c>
      <c r="FC485" s="55" t="s">
        <v>1249</v>
      </c>
      <c r="FD485" s="55">
        <v>3.5</v>
      </c>
      <c r="FF485" s="55">
        <v>478</v>
      </c>
      <c r="FG485" s="55" t="s">
        <v>42</v>
      </c>
      <c r="FH485" s="55" t="s">
        <v>1470</v>
      </c>
      <c r="FI485" s="55">
        <v>6</v>
      </c>
      <c r="FJ485" s="55">
        <v>130000</v>
      </c>
      <c r="FK485" s="55" t="s">
        <v>1249</v>
      </c>
      <c r="FL485" s="55">
        <v>0.35</v>
      </c>
      <c r="IW485" s="55">
        <v>478</v>
      </c>
      <c r="IX485" s="13" t="s">
        <v>1250</v>
      </c>
      <c r="IY485" s="13" t="s">
        <v>1995</v>
      </c>
      <c r="IZ485" s="13" t="s">
        <v>1917</v>
      </c>
      <c r="JA485" s="13">
        <v>350</v>
      </c>
      <c r="JW485" s="12">
        <v>478</v>
      </c>
      <c r="JX485" s="12" t="s">
        <v>1392</v>
      </c>
      <c r="JY485" s="12" t="s">
        <v>1742</v>
      </c>
    </row>
    <row r="486" ht="14.25" customHeight="1" outlineLevel="1" spans="7:285">
      <c r="G486" s="55">
        <v>479</v>
      </c>
      <c r="H486" s="55" t="s">
        <v>1246</v>
      </c>
      <c r="I486" s="55" t="s">
        <v>1013</v>
      </c>
      <c r="J486" s="55" t="s">
        <v>1564</v>
      </c>
      <c r="K486" s="55" t="s">
        <v>1249</v>
      </c>
      <c r="L486" s="65">
        <v>0.525</v>
      </c>
      <c r="AD486" s="12">
        <v>479</v>
      </c>
      <c r="AE486" s="12" t="s">
        <v>1261</v>
      </c>
      <c r="AF486" s="12" t="s">
        <v>1415</v>
      </c>
      <c r="AG486" s="12" t="s">
        <v>1392</v>
      </c>
      <c r="AH486" s="12" t="s">
        <v>2385</v>
      </c>
      <c r="AX486" s="55">
        <v>479</v>
      </c>
      <c r="AY486" s="55" t="s">
        <v>1309</v>
      </c>
      <c r="AZ486" s="55" t="s">
        <v>1251</v>
      </c>
      <c r="BA486" s="55">
        <v>22</v>
      </c>
      <c r="BB486" s="55">
        <v>22</v>
      </c>
      <c r="BC486" s="55" t="s">
        <v>1249</v>
      </c>
      <c r="BD486" s="55">
        <v>1</v>
      </c>
      <c r="DN486" s="55">
        <v>479</v>
      </c>
      <c r="DO486" s="55" t="s">
        <v>1309</v>
      </c>
      <c r="DP486" s="55" t="s">
        <v>1259</v>
      </c>
      <c r="DQ486" s="55" t="s">
        <v>1260</v>
      </c>
      <c r="DR486" s="55" t="s">
        <v>1261</v>
      </c>
      <c r="DS486" s="55">
        <v>33033</v>
      </c>
      <c r="DT486" s="55">
        <v>10000</v>
      </c>
      <c r="DU486" s="55" t="s">
        <v>1249</v>
      </c>
      <c r="DV486" s="55">
        <v>1</v>
      </c>
      <c r="EV486" s="55">
        <v>479</v>
      </c>
      <c r="EW486" s="55" t="s">
        <v>1313</v>
      </c>
      <c r="EX486" s="55" t="s">
        <v>2016</v>
      </c>
      <c r="EY486" s="55">
        <v>11</v>
      </c>
      <c r="EZ486" s="55">
        <v>0</v>
      </c>
      <c r="FA486" s="55">
        <v>1994</v>
      </c>
      <c r="FB486" s="55" t="s">
        <v>1361</v>
      </c>
      <c r="FC486" s="55" t="s">
        <v>1249</v>
      </c>
      <c r="FD486" s="55">
        <v>3.5</v>
      </c>
      <c r="FF486" s="55">
        <v>479</v>
      </c>
      <c r="FG486" s="55" t="s">
        <v>42</v>
      </c>
      <c r="FH486" s="55" t="s">
        <v>1470</v>
      </c>
      <c r="FI486" s="55">
        <v>6</v>
      </c>
      <c r="FJ486" s="55">
        <v>260000</v>
      </c>
      <c r="FK486" s="55" t="s">
        <v>1249</v>
      </c>
      <c r="FL486" s="55">
        <v>0.35</v>
      </c>
      <c r="IW486" s="55">
        <v>479</v>
      </c>
      <c r="IX486" s="13" t="s">
        <v>1250</v>
      </c>
      <c r="IY486" s="13" t="s">
        <v>1995</v>
      </c>
      <c r="IZ486" s="13" t="s">
        <v>1943</v>
      </c>
      <c r="JA486" s="13">
        <v>350</v>
      </c>
      <c r="JW486" s="12">
        <v>479</v>
      </c>
      <c r="JX486" s="12" t="s">
        <v>1392</v>
      </c>
      <c r="JY486" s="12" t="s">
        <v>938</v>
      </c>
    </row>
    <row r="487" ht="14.25" customHeight="1" outlineLevel="1" spans="7:285">
      <c r="G487" s="55">
        <v>480</v>
      </c>
      <c r="H487" s="55" t="s">
        <v>1246</v>
      </c>
      <c r="I487" s="55" t="s">
        <v>960</v>
      </c>
      <c r="J487" s="55" t="s">
        <v>1603</v>
      </c>
      <c r="K487" s="55" t="s">
        <v>1249</v>
      </c>
      <c r="L487" s="65">
        <v>0.3675</v>
      </c>
      <c r="AD487" s="12">
        <v>480</v>
      </c>
      <c r="AE487" s="12" t="s">
        <v>1261</v>
      </c>
      <c r="AF487" s="12" t="s">
        <v>2451</v>
      </c>
      <c r="AG487" s="12" t="s">
        <v>1669</v>
      </c>
      <c r="AH487" s="12" t="s">
        <v>2931</v>
      </c>
      <c r="AX487" s="55">
        <v>480</v>
      </c>
      <c r="AY487" s="55" t="s">
        <v>1309</v>
      </c>
      <c r="AZ487" s="55" t="s">
        <v>1251</v>
      </c>
      <c r="BA487" s="55">
        <v>23</v>
      </c>
      <c r="BB487" s="55">
        <v>23</v>
      </c>
      <c r="BC487" s="55" t="s">
        <v>1249</v>
      </c>
      <c r="BD487" s="55">
        <v>1</v>
      </c>
      <c r="DN487" s="55">
        <v>480</v>
      </c>
      <c r="DO487" s="55" t="s">
        <v>1309</v>
      </c>
      <c r="DP487" s="55" t="s">
        <v>1259</v>
      </c>
      <c r="DQ487" s="55" t="s">
        <v>1260</v>
      </c>
      <c r="DR487" s="55" t="s">
        <v>1261</v>
      </c>
      <c r="DS487" s="55">
        <v>33034</v>
      </c>
      <c r="DT487" s="55">
        <v>10000</v>
      </c>
      <c r="DU487" s="55" t="s">
        <v>1249</v>
      </c>
      <c r="DV487" s="55">
        <v>1</v>
      </c>
      <c r="EV487" s="55">
        <v>480</v>
      </c>
      <c r="EW487" s="55" t="s">
        <v>1313</v>
      </c>
      <c r="EX487" s="55" t="s">
        <v>2016</v>
      </c>
      <c r="EY487" s="55">
        <v>11</v>
      </c>
      <c r="EZ487" s="55">
        <v>1995</v>
      </c>
      <c r="FA487" s="55">
        <v>2999</v>
      </c>
      <c r="FB487" s="55" t="s">
        <v>1361</v>
      </c>
      <c r="FC487" s="55" t="s">
        <v>1249</v>
      </c>
      <c r="FD487" s="55">
        <v>3.5</v>
      </c>
      <c r="FF487" s="55">
        <v>480</v>
      </c>
      <c r="FG487" s="55" t="s">
        <v>42</v>
      </c>
      <c r="FH487" s="55" t="s">
        <v>1470</v>
      </c>
      <c r="FI487" s="55">
        <v>6</v>
      </c>
      <c r="FJ487" s="55">
        <v>400000</v>
      </c>
      <c r="FK487" s="55" t="s">
        <v>1249</v>
      </c>
      <c r="FL487" s="55">
        <v>0.35</v>
      </c>
      <c r="IW487" s="55">
        <v>480</v>
      </c>
      <c r="IX487" s="13" t="s">
        <v>1250</v>
      </c>
      <c r="IY487" s="13" t="s">
        <v>1995</v>
      </c>
      <c r="IZ487" s="13" t="s">
        <v>1968</v>
      </c>
      <c r="JA487" s="13">
        <v>350</v>
      </c>
      <c r="JW487" s="12">
        <v>480</v>
      </c>
      <c r="JX487" s="12" t="s">
        <v>1392</v>
      </c>
      <c r="JY487" s="12" t="s">
        <v>1795</v>
      </c>
    </row>
    <row r="488" ht="14.25" customHeight="1" outlineLevel="1" spans="7:285">
      <c r="G488" s="55">
        <v>481</v>
      </c>
      <c r="H488" s="55" t="s">
        <v>1246</v>
      </c>
      <c r="I488" s="55" t="s">
        <v>1092</v>
      </c>
      <c r="J488" s="55" t="s">
        <v>1640</v>
      </c>
      <c r="K488" s="55" t="s">
        <v>1249</v>
      </c>
      <c r="L488" s="65">
        <v>0.3675</v>
      </c>
      <c r="AD488" s="12">
        <v>481</v>
      </c>
      <c r="AE488" s="12" t="s">
        <v>1261</v>
      </c>
      <c r="AF488" s="12" t="s">
        <v>1572</v>
      </c>
      <c r="AG488" s="12" t="s">
        <v>1392</v>
      </c>
      <c r="AH488" s="12" t="s">
        <v>2385</v>
      </c>
      <c r="AX488" s="55">
        <v>481</v>
      </c>
      <c r="AY488" s="55" t="s">
        <v>1309</v>
      </c>
      <c r="AZ488" s="55" t="s">
        <v>1251</v>
      </c>
      <c r="BA488" s="55">
        <v>24</v>
      </c>
      <c r="BB488" s="55">
        <v>24</v>
      </c>
      <c r="BC488" s="55" t="s">
        <v>1249</v>
      </c>
      <c r="BD488" s="55">
        <v>1</v>
      </c>
      <c r="DN488" s="55">
        <v>481</v>
      </c>
      <c r="DO488" s="55" t="s">
        <v>1309</v>
      </c>
      <c r="DP488" s="55" t="s">
        <v>1259</v>
      </c>
      <c r="DQ488" s="55" t="s">
        <v>1260</v>
      </c>
      <c r="DR488" s="55" t="s">
        <v>1261</v>
      </c>
      <c r="DS488" s="55">
        <v>33056</v>
      </c>
      <c r="DT488" s="55">
        <v>10000</v>
      </c>
      <c r="DU488" s="55" t="s">
        <v>1249</v>
      </c>
      <c r="DV488" s="55">
        <v>1</v>
      </c>
      <c r="EV488" s="55">
        <v>481</v>
      </c>
      <c r="EW488" s="55" t="s">
        <v>1313</v>
      </c>
      <c r="EX488" s="55" t="s">
        <v>2016</v>
      </c>
      <c r="EY488" s="55">
        <v>12</v>
      </c>
      <c r="EZ488" s="55">
        <v>0</v>
      </c>
      <c r="FA488" s="55">
        <v>1994</v>
      </c>
      <c r="FB488" s="55" t="s">
        <v>1361</v>
      </c>
      <c r="FC488" s="55" t="s">
        <v>1249</v>
      </c>
      <c r="FD488" s="55">
        <v>6</v>
      </c>
      <c r="FF488" s="55">
        <v>481</v>
      </c>
      <c r="FG488" s="55" t="s">
        <v>42</v>
      </c>
      <c r="FH488" s="55" t="s">
        <v>1470</v>
      </c>
      <c r="FI488" s="55">
        <v>6</v>
      </c>
      <c r="FJ488" s="55">
        <v>530000</v>
      </c>
      <c r="FK488" s="55" t="s">
        <v>1249</v>
      </c>
      <c r="FL488" s="55">
        <v>0.35</v>
      </c>
      <c r="IW488" s="55">
        <v>481</v>
      </c>
      <c r="IX488" s="13" t="s">
        <v>1250</v>
      </c>
      <c r="IY488" s="13" t="s">
        <v>1995</v>
      </c>
      <c r="IZ488" s="13" t="s">
        <v>1993</v>
      </c>
      <c r="JA488" s="13">
        <v>350</v>
      </c>
      <c r="JW488" s="12">
        <v>481</v>
      </c>
      <c r="JX488" s="12" t="s">
        <v>1392</v>
      </c>
      <c r="JY488" s="12" t="s">
        <v>1823</v>
      </c>
    </row>
    <row r="489" ht="14.25" customHeight="1" outlineLevel="1" spans="7:285">
      <c r="G489" s="55">
        <v>482</v>
      </c>
      <c r="H489" s="55" t="s">
        <v>1246</v>
      </c>
      <c r="I489" s="55" t="s">
        <v>1230</v>
      </c>
      <c r="J489" s="55" t="s">
        <v>1674</v>
      </c>
      <c r="K489" s="55" t="s">
        <v>1249</v>
      </c>
      <c r="L489" s="55">
        <v>0.55</v>
      </c>
      <c r="AD489" s="12">
        <v>482</v>
      </c>
      <c r="AE489" s="12" t="s">
        <v>1261</v>
      </c>
      <c r="AF489" s="12" t="s">
        <v>2431</v>
      </c>
      <c r="AG489" s="12" t="s">
        <v>1669</v>
      </c>
      <c r="AH489" s="12" t="s">
        <v>2931</v>
      </c>
      <c r="AX489" s="55">
        <v>482</v>
      </c>
      <c r="AY489" s="55" t="s">
        <v>1309</v>
      </c>
      <c r="AZ489" s="55" t="s">
        <v>1251</v>
      </c>
      <c r="BA489" s="55">
        <v>25</v>
      </c>
      <c r="BB489" s="55">
        <v>25</v>
      </c>
      <c r="BC489" s="55" t="s">
        <v>1249</v>
      </c>
      <c r="BD489" s="55">
        <v>1</v>
      </c>
      <c r="DN489" s="55">
        <v>482</v>
      </c>
      <c r="DO489" s="55" t="s">
        <v>1309</v>
      </c>
      <c r="DP489" s="55" t="s">
        <v>1259</v>
      </c>
      <c r="DQ489" s="55" t="s">
        <v>1260</v>
      </c>
      <c r="DR489" s="55" t="s">
        <v>1261</v>
      </c>
      <c r="DS489" s="55">
        <v>33063</v>
      </c>
      <c r="DT489" s="55">
        <v>10000</v>
      </c>
      <c r="DU489" s="55" t="s">
        <v>1249</v>
      </c>
      <c r="DV489" s="55">
        <v>1</v>
      </c>
      <c r="EV489" s="55">
        <v>482</v>
      </c>
      <c r="EW489" s="55" t="s">
        <v>1313</v>
      </c>
      <c r="EX489" s="55" t="s">
        <v>2016</v>
      </c>
      <c r="EY489" s="55">
        <v>12</v>
      </c>
      <c r="EZ489" s="55">
        <v>1995</v>
      </c>
      <c r="FA489" s="55">
        <v>2999</v>
      </c>
      <c r="FB489" s="55" t="s">
        <v>1361</v>
      </c>
      <c r="FC489" s="55" t="s">
        <v>1249</v>
      </c>
      <c r="FD489" s="55">
        <v>6</v>
      </c>
      <c r="FF489" s="55">
        <v>482</v>
      </c>
      <c r="FG489" s="55" t="s">
        <v>42</v>
      </c>
      <c r="FH489" s="55" t="s">
        <v>1470</v>
      </c>
      <c r="FI489" s="55">
        <v>6</v>
      </c>
      <c r="FJ489" s="55">
        <v>540000</v>
      </c>
      <c r="FK489" s="55" t="s">
        <v>1249</v>
      </c>
      <c r="FL489" s="55">
        <v>0.35</v>
      </c>
      <c r="IW489" s="55">
        <v>482</v>
      </c>
      <c r="IX489" s="13" t="s">
        <v>1250</v>
      </c>
      <c r="IY489" s="13" t="s">
        <v>1260</v>
      </c>
      <c r="IZ489" s="13" t="s">
        <v>1266</v>
      </c>
      <c r="JA489" s="13">
        <v>1000</v>
      </c>
      <c r="JW489" s="12">
        <v>482</v>
      </c>
      <c r="JX489" s="12" t="s">
        <v>1392</v>
      </c>
      <c r="JY489" s="12" t="s">
        <v>1850</v>
      </c>
    </row>
    <row r="490" ht="14.25" customHeight="1" outlineLevel="1" spans="7:285">
      <c r="G490" s="55">
        <v>483</v>
      </c>
      <c r="H490" s="55" t="s">
        <v>1246</v>
      </c>
      <c r="I490" s="55" t="s">
        <v>1252</v>
      </c>
      <c r="J490" s="55" t="s">
        <v>1391</v>
      </c>
      <c r="K490" s="55" t="s">
        <v>1249</v>
      </c>
      <c r="L490" s="55">
        <v>0.21</v>
      </c>
      <c r="AD490" s="12">
        <v>483</v>
      </c>
      <c r="AE490" s="12" t="s">
        <v>1261</v>
      </c>
      <c r="AF490" s="12" t="s">
        <v>1923</v>
      </c>
      <c r="AG490" s="12" t="s">
        <v>1392</v>
      </c>
      <c r="AH490" s="12" t="s">
        <v>2385</v>
      </c>
      <c r="AX490" s="55">
        <v>483</v>
      </c>
      <c r="AY490" s="55" t="s">
        <v>1309</v>
      </c>
      <c r="AZ490" s="55" t="s">
        <v>1251</v>
      </c>
      <c r="BA490" s="55">
        <v>26</v>
      </c>
      <c r="BB490" s="55">
        <v>26</v>
      </c>
      <c r="BC490" s="55" t="s">
        <v>1249</v>
      </c>
      <c r="BD490" s="55">
        <v>1.05</v>
      </c>
      <c r="DN490" s="55">
        <v>483</v>
      </c>
      <c r="DO490" s="55" t="s">
        <v>1309</v>
      </c>
      <c r="DP490" s="55" t="s">
        <v>1259</v>
      </c>
      <c r="DQ490" s="55" t="s">
        <v>1260</v>
      </c>
      <c r="DR490" s="55" t="s">
        <v>1261</v>
      </c>
      <c r="DS490" s="55">
        <v>33068</v>
      </c>
      <c r="DT490" s="55">
        <v>10000</v>
      </c>
      <c r="DU490" s="55" t="s">
        <v>1249</v>
      </c>
      <c r="DV490" s="55">
        <v>1</v>
      </c>
      <c r="EV490" s="55">
        <v>483</v>
      </c>
      <c r="EW490" s="55" t="s">
        <v>1313</v>
      </c>
      <c r="EX490" s="55" t="s">
        <v>2016</v>
      </c>
      <c r="EY490" s="55">
        <v>13</v>
      </c>
      <c r="EZ490" s="55">
        <v>0</v>
      </c>
      <c r="FA490" s="55">
        <v>1994</v>
      </c>
      <c r="FB490" s="55" t="s">
        <v>1361</v>
      </c>
      <c r="FC490" s="55" t="s">
        <v>1249</v>
      </c>
      <c r="FD490" s="55">
        <v>6</v>
      </c>
      <c r="FF490" s="55">
        <v>483</v>
      </c>
      <c r="FG490" s="55" t="s">
        <v>42</v>
      </c>
      <c r="FH490" s="55" t="s">
        <v>1470</v>
      </c>
      <c r="FI490" s="55">
        <v>7</v>
      </c>
      <c r="FJ490" s="55">
        <v>0</v>
      </c>
      <c r="FK490" s="55" t="s">
        <v>1249</v>
      </c>
      <c r="FL490" s="55">
        <v>0.4</v>
      </c>
      <c r="IW490" s="55">
        <v>483</v>
      </c>
      <c r="IX490" s="13" t="s">
        <v>1250</v>
      </c>
      <c r="IY490" s="13" t="s">
        <v>1260</v>
      </c>
      <c r="IZ490" s="13" t="s">
        <v>1314</v>
      </c>
      <c r="JA490" s="13">
        <v>1000</v>
      </c>
      <c r="JW490" s="12">
        <v>483</v>
      </c>
      <c r="JX490" s="12" t="s">
        <v>1392</v>
      </c>
      <c r="JY490" s="12" t="s">
        <v>1392</v>
      </c>
    </row>
    <row r="491" ht="14.25" customHeight="1" outlineLevel="1" spans="7:285">
      <c r="G491" s="55">
        <v>484</v>
      </c>
      <c r="H491" s="55" t="s">
        <v>1246</v>
      </c>
      <c r="I491" s="55" t="s">
        <v>1252</v>
      </c>
      <c r="J491" s="55" t="s">
        <v>1432</v>
      </c>
      <c r="K491" s="55" t="s">
        <v>1249</v>
      </c>
      <c r="L491" s="65">
        <v>0.315</v>
      </c>
      <c r="AD491" s="12">
        <v>484</v>
      </c>
      <c r="AE491" s="12" t="s">
        <v>1261</v>
      </c>
      <c r="AF491" s="12" t="s">
        <v>2229</v>
      </c>
      <c r="AG491" s="12" t="s">
        <v>1669</v>
      </c>
      <c r="AH491" s="12" t="s">
        <v>2931</v>
      </c>
      <c r="AX491" s="55">
        <v>484</v>
      </c>
      <c r="AY491" s="55" t="s">
        <v>1309</v>
      </c>
      <c r="AZ491" s="55" t="s">
        <v>1251</v>
      </c>
      <c r="BA491" s="55">
        <v>27</v>
      </c>
      <c r="BB491" s="55">
        <v>27</v>
      </c>
      <c r="BC491" s="55" t="s">
        <v>1249</v>
      </c>
      <c r="BD491" s="55">
        <v>1.05</v>
      </c>
      <c r="DN491" s="55">
        <v>484</v>
      </c>
      <c r="DO491" s="55" t="s">
        <v>1309</v>
      </c>
      <c r="DP491" s="55" t="s">
        <v>1259</v>
      </c>
      <c r="DQ491" s="55" t="s">
        <v>1260</v>
      </c>
      <c r="DR491" s="55" t="s">
        <v>1261</v>
      </c>
      <c r="DS491" s="55">
        <v>33076</v>
      </c>
      <c r="DT491" s="55">
        <v>10000</v>
      </c>
      <c r="DU491" s="55" t="s">
        <v>1249</v>
      </c>
      <c r="DV491" s="55">
        <v>1</v>
      </c>
      <c r="EV491" s="55">
        <v>484</v>
      </c>
      <c r="EW491" s="55" t="s">
        <v>1313</v>
      </c>
      <c r="EX491" s="55" t="s">
        <v>2016</v>
      </c>
      <c r="EY491" s="55">
        <v>13</v>
      </c>
      <c r="EZ491" s="55">
        <v>1995</v>
      </c>
      <c r="FA491" s="55">
        <v>2999</v>
      </c>
      <c r="FB491" s="55" t="s">
        <v>1361</v>
      </c>
      <c r="FC491" s="55" t="s">
        <v>1249</v>
      </c>
      <c r="FD491" s="55">
        <v>6</v>
      </c>
      <c r="FF491" s="55">
        <v>484</v>
      </c>
      <c r="FG491" s="55" t="s">
        <v>42</v>
      </c>
      <c r="FH491" s="55" t="s">
        <v>1470</v>
      </c>
      <c r="FI491" s="55">
        <v>7</v>
      </c>
      <c r="FJ491" s="55">
        <v>1000</v>
      </c>
      <c r="FK491" s="55" t="s">
        <v>1249</v>
      </c>
      <c r="FL491" s="55">
        <v>0.4</v>
      </c>
      <c r="IW491" s="55">
        <v>484</v>
      </c>
      <c r="IX491" s="13" t="s">
        <v>1250</v>
      </c>
      <c r="IY491" s="13" t="s">
        <v>1260</v>
      </c>
      <c r="IZ491" s="13" t="s">
        <v>1362</v>
      </c>
      <c r="JA491" s="13">
        <v>1000</v>
      </c>
      <c r="JW491" s="12">
        <v>484</v>
      </c>
      <c r="JX491" s="12" t="s">
        <v>1392</v>
      </c>
      <c r="JY491" s="12" t="s">
        <v>1629</v>
      </c>
    </row>
    <row r="492" ht="14.25" customHeight="1" outlineLevel="1" spans="7:285">
      <c r="G492" s="55">
        <v>485</v>
      </c>
      <c r="H492" s="55" t="s">
        <v>1246</v>
      </c>
      <c r="I492" s="55" t="s">
        <v>1390</v>
      </c>
      <c r="J492" s="55" t="s">
        <v>1757</v>
      </c>
      <c r="K492" s="55" t="s">
        <v>1249</v>
      </c>
      <c r="L492" s="55">
        <v>0.42</v>
      </c>
      <c r="AD492" s="12">
        <v>485</v>
      </c>
      <c r="AE492" s="12" t="s">
        <v>1261</v>
      </c>
      <c r="AF492" s="12" t="s">
        <v>2097</v>
      </c>
      <c r="AG492" s="12" t="s">
        <v>1392</v>
      </c>
      <c r="AH492" s="12" t="s">
        <v>2385</v>
      </c>
      <c r="AX492" s="55">
        <v>485</v>
      </c>
      <c r="AY492" s="55" t="s">
        <v>1309</v>
      </c>
      <c r="AZ492" s="55" t="s">
        <v>1251</v>
      </c>
      <c r="BA492" s="55">
        <v>28</v>
      </c>
      <c r="BB492" s="55">
        <v>28</v>
      </c>
      <c r="BC492" s="55" t="s">
        <v>1249</v>
      </c>
      <c r="BD492" s="55">
        <v>1.05</v>
      </c>
      <c r="DN492" s="55">
        <v>485</v>
      </c>
      <c r="DO492" s="55" t="s">
        <v>1309</v>
      </c>
      <c r="DP492" s="55" t="s">
        <v>1259</v>
      </c>
      <c r="DQ492" s="55" t="s">
        <v>1260</v>
      </c>
      <c r="DR492" s="55" t="s">
        <v>1261</v>
      </c>
      <c r="DS492" s="55">
        <v>33101</v>
      </c>
      <c r="DT492" s="55">
        <v>10000</v>
      </c>
      <c r="DU492" s="55" t="s">
        <v>1249</v>
      </c>
      <c r="DV492" s="55">
        <v>1</v>
      </c>
      <c r="EV492" s="55">
        <v>485</v>
      </c>
      <c r="EW492" s="55" t="s">
        <v>1313</v>
      </c>
      <c r="EX492" s="55" t="s">
        <v>2016</v>
      </c>
      <c r="EY492" s="55">
        <v>2</v>
      </c>
      <c r="EZ492" s="55">
        <v>0</v>
      </c>
      <c r="FA492" s="55">
        <v>1994</v>
      </c>
      <c r="FB492" s="55" t="s">
        <v>1361</v>
      </c>
      <c r="FC492" s="55" t="s">
        <v>1249</v>
      </c>
      <c r="FD492" s="55">
        <v>2.5</v>
      </c>
      <c r="FF492" s="55">
        <v>485</v>
      </c>
      <c r="FG492" s="55" t="s">
        <v>42</v>
      </c>
      <c r="FH492" s="55" t="s">
        <v>1470</v>
      </c>
      <c r="FI492" s="55">
        <v>7</v>
      </c>
      <c r="FJ492" s="55">
        <v>2500</v>
      </c>
      <c r="FK492" s="55" t="s">
        <v>1249</v>
      </c>
      <c r="FL492" s="55">
        <v>0.4</v>
      </c>
      <c r="IW492" s="55">
        <v>485</v>
      </c>
      <c r="IX492" s="13" t="s">
        <v>1250</v>
      </c>
      <c r="IY492" s="13" t="s">
        <v>1260</v>
      </c>
      <c r="IZ492" s="13" t="s">
        <v>1407</v>
      </c>
      <c r="JA492" s="13">
        <v>1000</v>
      </c>
      <c r="JW492" s="12">
        <v>485</v>
      </c>
      <c r="JX492" s="12" t="s">
        <v>1392</v>
      </c>
      <c r="JY492" s="12" t="s">
        <v>1923</v>
      </c>
    </row>
    <row r="493" ht="14.25" customHeight="1" outlineLevel="1" spans="7:285">
      <c r="G493" s="55">
        <v>486</v>
      </c>
      <c r="H493" s="55" t="s">
        <v>1246</v>
      </c>
      <c r="I493" s="55" t="s">
        <v>1343</v>
      </c>
      <c r="J493" s="55" t="s">
        <v>1702</v>
      </c>
      <c r="K493" s="55" t="s">
        <v>1249</v>
      </c>
      <c r="L493" s="55">
        <v>0.22</v>
      </c>
      <c r="AD493" s="12">
        <v>486</v>
      </c>
      <c r="AE493" s="12" t="s">
        <v>1261</v>
      </c>
      <c r="AF493" s="12" t="s">
        <v>2974</v>
      </c>
      <c r="AG493" s="12" t="s">
        <v>1669</v>
      </c>
      <c r="AH493" s="12" t="s">
        <v>2931</v>
      </c>
      <c r="AX493" s="55">
        <v>486</v>
      </c>
      <c r="AY493" s="55" t="s">
        <v>1309</v>
      </c>
      <c r="AZ493" s="55" t="s">
        <v>1251</v>
      </c>
      <c r="BA493" s="55">
        <v>29</v>
      </c>
      <c r="BB493" s="55">
        <v>29</v>
      </c>
      <c r="BC493" s="55" t="s">
        <v>1249</v>
      </c>
      <c r="BD493" s="55">
        <v>1.05</v>
      </c>
      <c r="DN493" s="55">
        <v>486</v>
      </c>
      <c r="DO493" s="55" t="s">
        <v>1309</v>
      </c>
      <c r="DP493" s="55" t="s">
        <v>1259</v>
      </c>
      <c r="DQ493" s="55" t="s">
        <v>1260</v>
      </c>
      <c r="DR493" s="55" t="s">
        <v>1261</v>
      </c>
      <c r="DS493" s="55">
        <v>33124</v>
      </c>
      <c r="DT493" s="55">
        <v>10000</v>
      </c>
      <c r="DU493" s="55" t="s">
        <v>1249</v>
      </c>
      <c r="DV493" s="55">
        <v>1</v>
      </c>
      <c r="EV493" s="55">
        <v>486</v>
      </c>
      <c r="EW493" s="55" t="s">
        <v>1313</v>
      </c>
      <c r="EX493" s="55" t="s">
        <v>2016</v>
      </c>
      <c r="EY493" s="55">
        <v>2</v>
      </c>
      <c r="EZ493" s="55">
        <v>1995</v>
      </c>
      <c r="FA493" s="55">
        <v>2999</v>
      </c>
      <c r="FB493" s="55" t="s">
        <v>1361</v>
      </c>
      <c r="FC493" s="55" t="s">
        <v>1249</v>
      </c>
      <c r="FD493" s="55">
        <v>2.5</v>
      </c>
      <c r="FF493" s="55">
        <v>486</v>
      </c>
      <c r="FG493" s="55" t="s">
        <v>42</v>
      </c>
      <c r="FH493" s="55" t="s">
        <v>1470</v>
      </c>
      <c r="FI493" s="55">
        <v>7</v>
      </c>
      <c r="FJ493" s="55">
        <v>5000</v>
      </c>
      <c r="FK493" s="55" t="s">
        <v>1249</v>
      </c>
      <c r="FL493" s="55">
        <v>0.4</v>
      </c>
      <c r="IW493" s="55">
        <v>486</v>
      </c>
      <c r="IX493" s="13" t="s">
        <v>1250</v>
      </c>
      <c r="IY493" s="13" t="s">
        <v>1260</v>
      </c>
      <c r="IZ493" s="13" t="s">
        <v>1447</v>
      </c>
      <c r="JA493" s="13">
        <v>1000</v>
      </c>
      <c r="JW493" s="12">
        <v>486</v>
      </c>
      <c r="JX493" s="12" t="s">
        <v>1392</v>
      </c>
      <c r="JY493" s="12" t="s">
        <v>1948</v>
      </c>
    </row>
    <row r="494" ht="14.25" customHeight="1" outlineLevel="1" spans="7:285">
      <c r="G494" s="55">
        <v>487</v>
      </c>
      <c r="H494" s="55" t="s">
        <v>1246</v>
      </c>
      <c r="I494" s="55" t="s">
        <v>1343</v>
      </c>
      <c r="J494" s="55" t="s">
        <v>1730</v>
      </c>
      <c r="K494" s="55" t="s">
        <v>1249</v>
      </c>
      <c r="L494" s="55">
        <v>0.31</v>
      </c>
      <c r="AD494" s="12">
        <v>487</v>
      </c>
      <c r="AE494" s="12" t="s">
        <v>1261</v>
      </c>
      <c r="AF494" s="12" t="s">
        <v>2260</v>
      </c>
      <c r="AG494" s="12" t="s">
        <v>1392</v>
      </c>
      <c r="AH494" s="12" t="s">
        <v>2385</v>
      </c>
      <c r="AX494" s="55">
        <v>487</v>
      </c>
      <c r="AY494" s="55" t="s">
        <v>1309</v>
      </c>
      <c r="AZ494" s="55" t="s">
        <v>1251</v>
      </c>
      <c r="BA494" s="55">
        <v>30</v>
      </c>
      <c r="BB494" s="55">
        <v>30</v>
      </c>
      <c r="BC494" s="55" t="s">
        <v>1249</v>
      </c>
      <c r="BD494" s="55">
        <v>1.05</v>
      </c>
      <c r="DN494" s="55">
        <v>487</v>
      </c>
      <c r="DO494" s="55" t="s">
        <v>1309</v>
      </c>
      <c r="DP494" s="55" t="s">
        <v>1259</v>
      </c>
      <c r="DQ494" s="55" t="s">
        <v>1260</v>
      </c>
      <c r="DR494" s="55" t="s">
        <v>1261</v>
      </c>
      <c r="DS494" s="55">
        <v>33125</v>
      </c>
      <c r="DT494" s="55">
        <v>10000</v>
      </c>
      <c r="DU494" s="55" t="s">
        <v>1249</v>
      </c>
      <c r="DV494" s="55">
        <v>1</v>
      </c>
      <c r="EV494" s="55">
        <v>487</v>
      </c>
      <c r="EW494" s="55" t="s">
        <v>1313</v>
      </c>
      <c r="EX494" s="55" t="s">
        <v>2016</v>
      </c>
      <c r="EY494" s="55">
        <v>3</v>
      </c>
      <c r="EZ494" s="55">
        <v>0</v>
      </c>
      <c r="FA494" s="55">
        <v>1994</v>
      </c>
      <c r="FB494" s="55" t="s">
        <v>1262</v>
      </c>
      <c r="FC494" s="55" t="s">
        <v>1249</v>
      </c>
      <c r="FD494" s="55">
        <v>0</v>
      </c>
      <c r="FF494" s="55">
        <v>487</v>
      </c>
      <c r="FG494" s="55" t="s">
        <v>42</v>
      </c>
      <c r="FH494" s="55" t="s">
        <v>1470</v>
      </c>
      <c r="FI494" s="55">
        <v>7</v>
      </c>
      <c r="FJ494" s="55">
        <v>10000</v>
      </c>
      <c r="FK494" s="55" t="s">
        <v>1249</v>
      </c>
      <c r="FL494" s="55">
        <v>0.4</v>
      </c>
      <c r="IW494" s="55">
        <v>487</v>
      </c>
      <c r="IX494" s="13" t="s">
        <v>1250</v>
      </c>
      <c r="IY494" s="13" t="s">
        <v>1260</v>
      </c>
      <c r="IZ494" s="13" t="s">
        <v>1487</v>
      </c>
      <c r="JA494" s="13">
        <v>1000</v>
      </c>
      <c r="JW494" s="12">
        <v>487</v>
      </c>
      <c r="JX494" s="12" t="s">
        <v>1392</v>
      </c>
      <c r="JY494" s="12" t="s">
        <v>1972</v>
      </c>
    </row>
    <row r="495" ht="14.25" customHeight="1" outlineLevel="1" spans="7:285">
      <c r="G495" s="55">
        <v>488</v>
      </c>
      <c r="H495" s="55" t="s">
        <v>1246</v>
      </c>
      <c r="I495" s="55" t="s">
        <v>1343</v>
      </c>
      <c r="J495" s="55" t="s">
        <v>1845</v>
      </c>
      <c r="K495" s="55" t="s">
        <v>1249</v>
      </c>
      <c r="L495" s="65">
        <v>0.3675</v>
      </c>
      <c r="AD495" s="12">
        <v>488</v>
      </c>
      <c r="AE495" s="12" t="s">
        <v>1261</v>
      </c>
      <c r="AF495" s="12" t="s">
        <v>1213</v>
      </c>
      <c r="AG495" s="12" t="s">
        <v>1669</v>
      </c>
      <c r="AH495" s="12" t="s">
        <v>2931</v>
      </c>
      <c r="AX495" s="55">
        <v>488</v>
      </c>
      <c r="AY495" s="55" t="s">
        <v>1309</v>
      </c>
      <c r="AZ495" s="55" t="s">
        <v>1251</v>
      </c>
      <c r="BA495" s="55">
        <v>31</v>
      </c>
      <c r="BB495" s="55">
        <v>31</v>
      </c>
      <c r="BC495" s="55" t="s">
        <v>1249</v>
      </c>
      <c r="BD495" s="55">
        <v>1.05</v>
      </c>
      <c r="DN495" s="55">
        <v>488</v>
      </c>
      <c r="DO495" s="55" t="s">
        <v>1309</v>
      </c>
      <c r="DP495" s="55" t="s">
        <v>1259</v>
      </c>
      <c r="DQ495" s="55" t="s">
        <v>1260</v>
      </c>
      <c r="DR495" s="55" t="s">
        <v>1261</v>
      </c>
      <c r="DS495" s="55">
        <v>33126</v>
      </c>
      <c r="DT495" s="55">
        <v>10000</v>
      </c>
      <c r="DU495" s="55" t="s">
        <v>1249</v>
      </c>
      <c r="DV495" s="55">
        <v>1</v>
      </c>
      <c r="EV495" s="55">
        <v>488</v>
      </c>
      <c r="EW495" s="55" t="s">
        <v>1313</v>
      </c>
      <c r="EX495" s="55" t="s">
        <v>2016</v>
      </c>
      <c r="EY495" s="55">
        <v>3</v>
      </c>
      <c r="EZ495" s="55">
        <v>1995</v>
      </c>
      <c r="FA495" s="55">
        <v>2999</v>
      </c>
      <c r="FB495" s="55" t="s">
        <v>1262</v>
      </c>
      <c r="FC495" s="55" t="s">
        <v>1249</v>
      </c>
      <c r="FD495" s="55">
        <v>0</v>
      </c>
      <c r="FF495" s="55">
        <v>488</v>
      </c>
      <c r="FG495" s="55" t="s">
        <v>42</v>
      </c>
      <c r="FH495" s="55" t="s">
        <v>1470</v>
      </c>
      <c r="FI495" s="55">
        <v>7</v>
      </c>
      <c r="FJ495" s="55">
        <v>25000</v>
      </c>
      <c r="FK495" s="55" t="s">
        <v>1249</v>
      </c>
      <c r="FL495" s="55">
        <v>0.35</v>
      </c>
      <c r="IW495" s="55">
        <v>488</v>
      </c>
      <c r="IX495" s="13" t="s">
        <v>1250</v>
      </c>
      <c r="IY495" s="13" t="s">
        <v>1260</v>
      </c>
      <c r="IZ495" s="13" t="s">
        <v>1529</v>
      </c>
      <c r="JA495" s="13">
        <v>1000</v>
      </c>
      <c r="JW495" s="12">
        <v>488</v>
      </c>
      <c r="JX495" s="12" t="s">
        <v>1392</v>
      </c>
      <c r="JY495" s="12" t="s">
        <v>1998</v>
      </c>
    </row>
    <row r="496" ht="14.25" customHeight="1" outlineLevel="1" spans="7:285">
      <c r="G496" s="55">
        <v>489</v>
      </c>
      <c r="H496" s="55" t="s">
        <v>1246</v>
      </c>
      <c r="I496" s="55" t="s">
        <v>1260</v>
      </c>
      <c r="J496" s="55" t="s">
        <v>1783</v>
      </c>
      <c r="K496" s="55" t="s">
        <v>1249</v>
      </c>
      <c r="L496" s="55">
        <v>0.25</v>
      </c>
      <c r="AD496" s="12">
        <v>489</v>
      </c>
      <c r="AE496" s="12" t="s">
        <v>1261</v>
      </c>
      <c r="AF496" s="12" t="s">
        <v>2917</v>
      </c>
      <c r="AG496" s="12" t="s">
        <v>1433</v>
      </c>
      <c r="AH496" s="12" t="s">
        <v>2417</v>
      </c>
      <c r="AX496" s="55">
        <v>489</v>
      </c>
      <c r="AY496" s="55" t="s">
        <v>1309</v>
      </c>
      <c r="AZ496" s="55" t="s">
        <v>1251</v>
      </c>
      <c r="BA496" s="55">
        <v>32</v>
      </c>
      <c r="BB496" s="55">
        <v>32</v>
      </c>
      <c r="BC496" s="55" t="s">
        <v>1249</v>
      </c>
      <c r="BD496" s="55">
        <v>1.05</v>
      </c>
      <c r="DN496" s="55">
        <v>489</v>
      </c>
      <c r="DO496" s="55" t="s">
        <v>1309</v>
      </c>
      <c r="DP496" s="55" t="s">
        <v>1259</v>
      </c>
      <c r="DQ496" s="55" t="s">
        <v>1260</v>
      </c>
      <c r="DR496" s="55" t="s">
        <v>1261</v>
      </c>
      <c r="DS496" s="55">
        <v>33127</v>
      </c>
      <c r="DT496" s="55">
        <v>10000</v>
      </c>
      <c r="DU496" s="55" t="s">
        <v>1249</v>
      </c>
      <c r="DV496" s="55">
        <v>1</v>
      </c>
      <c r="EV496" s="55">
        <v>489</v>
      </c>
      <c r="EW496" s="55" t="s">
        <v>1313</v>
      </c>
      <c r="EX496" s="55" t="s">
        <v>2016</v>
      </c>
      <c r="EY496" s="55">
        <v>4</v>
      </c>
      <c r="EZ496" s="55">
        <v>0</v>
      </c>
      <c r="FA496" s="55">
        <v>1994</v>
      </c>
      <c r="FB496" s="55" t="s">
        <v>1262</v>
      </c>
      <c r="FC496" s="55" t="s">
        <v>1249</v>
      </c>
      <c r="FD496" s="55">
        <v>0</v>
      </c>
      <c r="FF496" s="55">
        <v>489</v>
      </c>
      <c r="FG496" s="55" t="s">
        <v>42</v>
      </c>
      <c r="FH496" s="55" t="s">
        <v>1470</v>
      </c>
      <c r="FI496" s="55">
        <v>7</v>
      </c>
      <c r="FJ496" s="55">
        <v>50000</v>
      </c>
      <c r="FK496" s="55" t="s">
        <v>1249</v>
      </c>
      <c r="FL496" s="55">
        <v>0.35</v>
      </c>
      <c r="IW496" s="55">
        <v>489</v>
      </c>
      <c r="IX496" s="13" t="s">
        <v>1250</v>
      </c>
      <c r="IY496" s="13" t="s">
        <v>1260</v>
      </c>
      <c r="IZ496" s="13" t="s">
        <v>1567</v>
      </c>
      <c r="JA496" s="13">
        <v>1000</v>
      </c>
      <c r="JW496" s="12">
        <v>489</v>
      </c>
      <c r="JX496" s="12" t="s">
        <v>1392</v>
      </c>
      <c r="JY496" s="12" t="s">
        <v>1781</v>
      </c>
    </row>
    <row r="497" ht="14.25" customHeight="1" outlineLevel="1" spans="7:285">
      <c r="G497" s="55">
        <v>490</v>
      </c>
      <c r="H497" s="55" t="s">
        <v>1246</v>
      </c>
      <c r="I497" s="55" t="s">
        <v>1260</v>
      </c>
      <c r="J497" s="55" t="s">
        <v>1891</v>
      </c>
      <c r="K497" s="55" t="s">
        <v>1249</v>
      </c>
      <c r="L497" s="55">
        <v>0.25</v>
      </c>
      <c r="AD497" s="12">
        <v>490</v>
      </c>
      <c r="AE497" s="12" t="s">
        <v>1261</v>
      </c>
      <c r="AF497" s="12" t="s">
        <v>2552</v>
      </c>
      <c r="AG497" s="12" t="s">
        <v>1669</v>
      </c>
      <c r="AH497" s="12" t="s">
        <v>2931</v>
      </c>
      <c r="AX497" s="55">
        <v>490</v>
      </c>
      <c r="AY497" s="55" t="s">
        <v>1309</v>
      </c>
      <c r="AZ497" s="55" t="s">
        <v>1251</v>
      </c>
      <c r="BA497" s="55">
        <v>33</v>
      </c>
      <c r="BB497" s="55">
        <v>33</v>
      </c>
      <c r="BC497" s="55" t="s">
        <v>1249</v>
      </c>
      <c r="BD497" s="55">
        <v>1.05</v>
      </c>
      <c r="DN497" s="55">
        <v>490</v>
      </c>
      <c r="DO497" s="55" t="s">
        <v>1309</v>
      </c>
      <c r="DP497" s="55" t="s">
        <v>1259</v>
      </c>
      <c r="DQ497" s="55" t="s">
        <v>1260</v>
      </c>
      <c r="DR497" s="55" t="s">
        <v>1261</v>
      </c>
      <c r="DS497" s="55">
        <v>33129</v>
      </c>
      <c r="DT497" s="55">
        <v>10000</v>
      </c>
      <c r="DU497" s="55" t="s">
        <v>1249</v>
      </c>
      <c r="DV497" s="55">
        <v>1</v>
      </c>
      <c r="EV497" s="55">
        <v>490</v>
      </c>
      <c r="EW497" s="55" t="s">
        <v>1313</v>
      </c>
      <c r="EX497" s="55" t="s">
        <v>2016</v>
      </c>
      <c r="EY497" s="55">
        <v>4</v>
      </c>
      <c r="EZ497" s="55">
        <v>1995</v>
      </c>
      <c r="FA497" s="55">
        <v>2999</v>
      </c>
      <c r="FB497" s="55" t="s">
        <v>1262</v>
      </c>
      <c r="FC497" s="55" t="s">
        <v>1249</v>
      </c>
      <c r="FD497" s="55">
        <v>0</v>
      </c>
      <c r="FF497" s="55">
        <v>490</v>
      </c>
      <c r="FG497" s="55" t="s">
        <v>42</v>
      </c>
      <c r="FH497" s="55" t="s">
        <v>1470</v>
      </c>
      <c r="FI497" s="55">
        <v>7</v>
      </c>
      <c r="FJ497" s="55">
        <v>80000</v>
      </c>
      <c r="FK497" s="55" t="s">
        <v>1249</v>
      </c>
      <c r="FL497" s="55">
        <v>0.35</v>
      </c>
      <c r="IW497" s="55">
        <v>490</v>
      </c>
      <c r="IX497" s="13" t="s">
        <v>1250</v>
      </c>
      <c r="IY497" s="13" t="s">
        <v>1260</v>
      </c>
      <c r="IZ497" s="13" t="s">
        <v>1870</v>
      </c>
      <c r="JA497" s="13">
        <v>1000</v>
      </c>
      <c r="JW497" s="12">
        <v>490</v>
      </c>
      <c r="JX497" s="12" t="s">
        <v>1392</v>
      </c>
      <c r="JY497" s="12" t="s">
        <v>1277</v>
      </c>
    </row>
    <row r="498" ht="14.25" customHeight="1" outlineLevel="1" spans="7:285">
      <c r="G498" s="55">
        <v>491</v>
      </c>
      <c r="H498" s="55" t="s">
        <v>1246</v>
      </c>
      <c r="I498" s="55" t="s">
        <v>1260</v>
      </c>
      <c r="J498" s="55" t="s">
        <v>1914</v>
      </c>
      <c r="K498" s="55" t="s">
        <v>1249</v>
      </c>
      <c r="L498" s="55">
        <v>0.25</v>
      </c>
      <c r="AD498" s="12">
        <v>491</v>
      </c>
      <c r="AE498" s="12" t="s">
        <v>1261</v>
      </c>
      <c r="AF498" s="12" t="s">
        <v>989</v>
      </c>
      <c r="AG498" s="12" t="s">
        <v>1433</v>
      </c>
      <c r="AH498" s="12" t="s">
        <v>2446</v>
      </c>
      <c r="AX498" s="55">
        <v>491</v>
      </c>
      <c r="AY498" s="55" t="s">
        <v>1309</v>
      </c>
      <c r="AZ498" s="55" t="s">
        <v>1251</v>
      </c>
      <c r="BA498" s="55">
        <v>34</v>
      </c>
      <c r="BB498" s="55">
        <v>34</v>
      </c>
      <c r="BC498" s="55" t="s">
        <v>1249</v>
      </c>
      <c r="BD498" s="55">
        <v>1.05</v>
      </c>
      <c r="DN498" s="55">
        <v>491</v>
      </c>
      <c r="DO498" s="55" t="s">
        <v>1309</v>
      </c>
      <c r="DP498" s="55" t="s">
        <v>1259</v>
      </c>
      <c r="DQ498" s="55" t="s">
        <v>1260</v>
      </c>
      <c r="DR498" s="55" t="s">
        <v>1261</v>
      </c>
      <c r="DS498" s="55">
        <v>33130</v>
      </c>
      <c r="DT498" s="55">
        <v>10000</v>
      </c>
      <c r="DU498" s="55" t="s">
        <v>1249</v>
      </c>
      <c r="DV498" s="55">
        <v>1</v>
      </c>
      <c r="EV498" s="55">
        <v>491</v>
      </c>
      <c r="EW498" s="55" t="s">
        <v>1313</v>
      </c>
      <c r="EX498" s="55" t="s">
        <v>2016</v>
      </c>
      <c r="EY498" s="55">
        <v>5</v>
      </c>
      <c r="EZ498" s="55">
        <v>0</v>
      </c>
      <c r="FA498" s="55">
        <v>1994</v>
      </c>
      <c r="FB498" s="55" t="s">
        <v>1361</v>
      </c>
      <c r="FC498" s="55" t="s">
        <v>1249</v>
      </c>
      <c r="FD498" s="55">
        <v>3.5</v>
      </c>
      <c r="FF498" s="55">
        <v>491</v>
      </c>
      <c r="FG498" s="55" t="s">
        <v>42</v>
      </c>
      <c r="FH498" s="55" t="s">
        <v>1470</v>
      </c>
      <c r="FI498" s="55">
        <v>7</v>
      </c>
      <c r="FJ498" s="55">
        <v>130000</v>
      </c>
      <c r="FK498" s="55" t="s">
        <v>1249</v>
      </c>
      <c r="FL498" s="55">
        <v>0.35</v>
      </c>
      <c r="IW498" s="55">
        <v>491</v>
      </c>
      <c r="IX498" s="13" t="s">
        <v>1250</v>
      </c>
      <c r="IY498" s="13" t="s">
        <v>1260</v>
      </c>
      <c r="IZ498" s="13" t="s">
        <v>1893</v>
      </c>
      <c r="JA498" s="13">
        <v>1000</v>
      </c>
      <c r="JW498" s="12">
        <v>491</v>
      </c>
      <c r="JX498" s="12" t="s">
        <v>1392</v>
      </c>
      <c r="JY498" s="12" t="s">
        <v>1932</v>
      </c>
    </row>
    <row r="499" ht="14.25" customHeight="1" outlineLevel="1" spans="7:285">
      <c r="G499" s="55">
        <v>492</v>
      </c>
      <c r="H499" s="55" t="s">
        <v>1246</v>
      </c>
      <c r="I499" s="55" t="s">
        <v>1260</v>
      </c>
      <c r="J499" s="55" t="s">
        <v>1942</v>
      </c>
      <c r="K499" s="55" t="s">
        <v>1249</v>
      </c>
      <c r="L499" s="55">
        <v>0.25</v>
      </c>
      <c r="AD499" s="12">
        <v>492</v>
      </c>
      <c r="AE499" s="12" t="s">
        <v>1261</v>
      </c>
      <c r="AF499" s="12" t="s">
        <v>3110</v>
      </c>
      <c r="AG499" s="12" t="s">
        <v>1669</v>
      </c>
      <c r="AH499" s="12" t="s">
        <v>2931</v>
      </c>
      <c r="AX499" s="55">
        <v>492</v>
      </c>
      <c r="AY499" s="55" t="s">
        <v>1309</v>
      </c>
      <c r="AZ499" s="55" t="s">
        <v>1251</v>
      </c>
      <c r="BA499" s="55">
        <v>35</v>
      </c>
      <c r="BB499" s="55">
        <v>35</v>
      </c>
      <c r="BC499" s="55" t="s">
        <v>1249</v>
      </c>
      <c r="BD499" s="55">
        <v>1.05</v>
      </c>
      <c r="DN499" s="55">
        <v>492</v>
      </c>
      <c r="DO499" s="55" t="s">
        <v>1309</v>
      </c>
      <c r="DP499" s="55" t="s">
        <v>1259</v>
      </c>
      <c r="DQ499" s="55" t="s">
        <v>1260</v>
      </c>
      <c r="DR499" s="55" t="s">
        <v>1261</v>
      </c>
      <c r="DS499" s="55">
        <v>33133</v>
      </c>
      <c r="DT499" s="55">
        <v>10000</v>
      </c>
      <c r="DU499" s="55" t="s">
        <v>1249</v>
      </c>
      <c r="DV499" s="55">
        <v>1</v>
      </c>
      <c r="EV499" s="55">
        <v>492</v>
      </c>
      <c r="EW499" s="55" t="s">
        <v>1313</v>
      </c>
      <c r="EX499" s="55" t="s">
        <v>2016</v>
      </c>
      <c r="EY499" s="55">
        <v>5</v>
      </c>
      <c r="EZ499" s="55">
        <v>1995</v>
      </c>
      <c r="FA499" s="55">
        <v>2999</v>
      </c>
      <c r="FB499" s="55" t="s">
        <v>1361</v>
      </c>
      <c r="FC499" s="55" t="s">
        <v>1249</v>
      </c>
      <c r="FD499" s="55">
        <v>3.5</v>
      </c>
      <c r="FF499" s="55">
        <v>492</v>
      </c>
      <c r="FG499" s="55" t="s">
        <v>42</v>
      </c>
      <c r="FH499" s="55" t="s">
        <v>1470</v>
      </c>
      <c r="FI499" s="55">
        <v>7</v>
      </c>
      <c r="FJ499" s="55">
        <v>260000</v>
      </c>
      <c r="FK499" s="55" t="s">
        <v>1249</v>
      </c>
      <c r="FL499" s="55">
        <v>0.35</v>
      </c>
      <c r="IW499" s="55">
        <v>492</v>
      </c>
      <c r="IX499" s="13" t="s">
        <v>1250</v>
      </c>
      <c r="IY499" s="13" t="s">
        <v>1260</v>
      </c>
      <c r="IZ499" s="13" t="s">
        <v>1917</v>
      </c>
      <c r="JA499" s="13">
        <v>1000</v>
      </c>
      <c r="JW499" s="12">
        <v>492</v>
      </c>
      <c r="JX499" s="12" t="s">
        <v>1392</v>
      </c>
      <c r="JY499" s="12" t="s">
        <v>2080</v>
      </c>
    </row>
    <row r="500" ht="14.25" customHeight="1" outlineLevel="1" spans="7:285">
      <c r="G500" s="55">
        <v>493</v>
      </c>
      <c r="H500" s="55" t="s">
        <v>1246</v>
      </c>
      <c r="I500" s="55" t="s">
        <v>1260</v>
      </c>
      <c r="J500" s="55" t="s">
        <v>1409</v>
      </c>
      <c r="K500" s="55" t="s">
        <v>1249</v>
      </c>
      <c r="L500" s="55">
        <v>0.38</v>
      </c>
      <c r="AD500" s="12">
        <v>493</v>
      </c>
      <c r="AE500" s="12" t="s">
        <v>1261</v>
      </c>
      <c r="AF500" s="12" t="s">
        <v>1367</v>
      </c>
      <c r="AG500" s="12" t="s">
        <v>1433</v>
      </c>
      <c r="AH500" s="12" t="s">
        <v>2446</v>
      </c>
      <c r="AX500" s="55">
        <v>493</v>
      </c>
      <c r="AY500" s="55" t="s">
        <v>1309</v>
      </c>
      <c r="AZ500" s="55" t="s">
        <v>1251</v>
      </c>
      <c r="BA500" s="55">
        <v>36</v>
      </c>
      <c r="BB500" s="55">
        <v>36</v>
      </c>
      <c r="BC500" s="55" t="s">
        <v>1249</v>
      </c>
      <c r="BD500" s="55">
        <v>1.1</v>
      </c>
      <c r="DN500" s="55">
        <v>493</v>
      </c>
      <c r="DO500" s="55" t="s">
        <v>1309</v>
      </c>
      <c r="DP500" s="55" t="s">
        <v>1259</v>
      </c>
      <c r="DQ500" s="55" t="s">
        <v>1260</v>
      </c>
      <c r="DR500" s="55" t="s">
        <v>1261</v>
      </c>
      <c r="DS500" s="55">
        <v>33134</v>
      </c>
      <c r="DT500" s="55">
        <v>10000</v>
      </c>
      <c r="DU500" s="55" t="s">
        <v>1249</v>
      </c>
      <c r="DV500" s="55">
        <v>1</v>
      </c>
      <c r="EV500" s="55">
        <v>493</v>
      </c>
      <c r="EW500" s="55" t="s">
        <v>1313</v>
      </c>
      <c r="EX500" s="55" t="s">
        <v>2016</v>
      </c>
      <c r="EY500" s="55">
        <v>6</v>
      </c>
      <c r="EZ500" s="55">
        <v>0</v>
      </c>
      <c r="FA500" s="55">
        <v>1994</v>
      </c>
      <c r="FB500" s="55" t="s">
        <v>1361</v>
      </c>
      <c r="FC500" s="55" t="s">
        <v>1249</v>
      </c>
      <c r="FD500" s="55">
        <v>4</v>
      </c>
      <c r="FF500" s="55">
        <v>493</v>
      </c>
      <c r="FG500" s="55" t="s">
        <v>42</v>
      </c>
      <c r="FH500" s="55" t="s">
        <v>1470</v>
      </c>
      <c r="FI500" s="55">
        <v>7</v>
      </c>
      <c r="FJ500" s="55">
        <v>400000</v>
      </c>
      <c r="FK500" s="55" t="s">
        <v>1249</v>
      </c>
      <c r="FL500" s="55">
        <v>0.35</v>
      </c>
      <c r="IW500" s="55">
        <v>493</v>
      </c>
      <c r="IX500" s="13" t="s">
        <v>1250</v>
      </c>
      <c r="IY500" s="13" t="s">
        <v>1260</v>
      </c>
      <c r="IZ500" s="13" t="s">
        <v>1943</v>
      </c>
      <c r="JA500" s="13">
        <v>1000</v>
      </c>
      <c r="JW500" s="12">
        <v>493</v>
      </c>
      <c r="JX500" s="12" t="s">
        <v>1392</v>
      </c>
      <c r="JY500" s="12" t="s">
        <v>2097</v>
      </c>
    </row>
    <row r="501" ht="14.25" customHeight="1" outlineLevel="1" spans="7:285">
      <c r="G501" s="55">
        <v>494</v>
      </c>
      <c r="H501" s="55" t="s">
        <v>1246</v>
      </c>
      <c r="I501" s="55" t="s">
        <v>1260</v>
      </c>
      <c r="J501" s="55" t="s">
        <v>1992</v>
      </c>
      <c r="K501" s="55" t="s">
        <v>1249</v>
      </c>
      <c r="L501" s="55">
        <v>0.38</v>
      </c>
      <c r="AD501" s="12">
        <v>494</v>
      </c>
      <c r="AE501" s="12" t="s">
        <v>1261</v>
      </c>
      <c r="AF501" s="12" t="s">
        <v>2230</v>
      </c>
      <c r="AG501" s="12" t="s">
        <v>1669</v>
      </c>
      <c r="AH501" s="12" t="s">
        <v>2931</v>
      </c>
      <c r="AX501" s="55">
        <v>494</v>
      </c>
      <c r="AY501" s="55" t="s">
        <v>1309</v>
      </c>
      <c r="AZ501" s="55" t="s">
        <v>1251</v>
      </c>
      <c r="BA501" s="55">
        <v>37</v>
      </c>
      <c r="BB501" s="55">
        <v>37</v>
      </c>
      <c r="BC501" s="55" t="s">
        <v>1249</v>
      </c>
      <c r="BD501" s="55">
        <v>1.1</v>
      </c>
      <c r="DN501" s="55">
        <v>494</v>
      </c>
      <c r="DO501" s="55" t="s">
        <v>1309</v>
      </c>
      <c r="DP501" s="55" t="s">
        <v>1259</v>
      </c>
      <c r="DQ501" s="55" t="s">
        <v>1260</v>
      </c>
      <c r="DR501" s="55" t="s">
        <v>1261</v>
      </c>
      <c r="DS501" s="55">
        <v>33135</v>
      </c>
      <c r="DT501" s="55">
        <v>10000</v>
      </c>
      <c r="DU501" s="55" t="s">
        <v>1249</v>
      </c>
      <c r="DV501" s="55">
        <v>1</v>
      </c>
      <c r="EV501" s="55">
        <v>494</v>
      </c>
      <c r="EW501" s="55" t="s">
        <v>1313</v>
      </c>
      <c r="EX501" s="55" t="s">
        <v>2016</v>
      </c>
      <c r="EY501" s="55">
        <v>6</v>
      </c>
      <c r="EZ501" s="55">
        <v>1995</v>
      </c>
      <c r="FA501" s="55">
        <v>2999</v>
      </c>
      <c r="FB501" s="55" t="s">
        <v>1361</v>
      </c>
      <c r="FC501" s="55" t="s">
        <v>1249</v>
      </c>
      <c r="FD501" s="55">
        <v>4</v>
      </c>
      <c r="FF501" s="55">
        <v>494</v>
      </c>
      <c r="FG501" s="55" t="s">
        <v>42</v>
      </c>
      <c r="FH501" s="55" t="s">
        <v>1470</v>
      </c>
      <c r="FI501" s="55">
        <v>7</v>
      </c>
      <c r="FJ501" s="55">
        <v>530000</v>
      </c>
      <c r="FK501" s="55" t="s">
        <v>1249</v>
      </c>
      <c r="FL501" s="55">
        <v>0.35</v>
      </c>
      <c r="IW501" s="55">
        <v>494</v>
      </c>
      <c r="IX501" s="13" t="s">
        <v>1250</v>
      </c>
      <c r="IY501" s="13" t="s">
        <v>1260</v>
      </c>
      <c r="IZ501" s="13" t="s">
        <v>1968</v>
      </c>
      <c r="JA501" s="13">
        <v>1000</v>
      </c>
      <c r="JW501" s="12">
        <v>494</v>
      </c>
      <c r="JX501" s="12" t="s">
        <v>1392</v>
      </c>
      <c r="JY501" s="12" t="s">
        <v>2065</v>
      </c>
    </row>
    <row r="502" ht="14.25" customHeight="1" outlineLevel="1" spans="7:285">
      <c r="G502" s="55">
        <v>495</v>
      </c>
      <c r="H502" s="55" t="s">
        <v>1246</v>
      </c>
      <c r="I502" s="55" t="s">
        <v>1260</v>
      </c>
      <c r="J502" s="55" t="s">
        <v>1811</v>
      </c>
      <c r="K502" s="55" t="s">
        <v>1249</v>
      </c>
      <c r="L502" s="55">
        <v>0.45</v>
      </c>
      <c r="AD502" s="12">
        <v>495</v>
      </c>
      <c r="AE502" s="12" t="s">
        <v>1261</v>
      </c>
      <c r="AF502" s="12" t="s">
        <v>1824</v>
      </c>
      <c r="AG502" s="12" t="s">
        <v>1433</v>
      </c>
      <c r="AH502" s="12" t="s">
        <v>2446</v>
      </c>
      <c r="AX502" s="55">
        <v>495</v>
      </c>
      <c r="AY502" s="55" t="s">
        <v>1309</v>
      </c>
      <c r="AZ502" s="55" t="s">
        <v>1251</v>
      </c>
      <c r="BA502" s="55">
        <v>38</v>
      </c>
      <c r="BB502" s="55">
        <v>38</v>
      </c>
      <c r="BC502" s="55" t="s">
        <v>1249</v>
      </c>
      <c r="BD502" s="55">
        <v>1.1</v>
      </c>
      <c r="DN502" s="55">
        <v>495</v>
      </c>
      <c r="DO502" s="55" t="s">
        <v>1309</v>
      </c>
      <c r="DP502" s="55" t="s">
        <v>1259</v>
      </c>
      <c r="DQ502" s="55" t="s">
        <v>1260</v>
      </c>
      <c r="DR502" s="55" t="s">
        <v>1261</v>
      </c>
      <c r="DS502" s="55">
        <v>33136</v>
      </c>
      <c r="DT502" s="55">
        <v>10000</v>
      </c>
      <c r="DU502" s="55" t="s">
        <v>1249</v>
      </c>
      <c r="DV502" s="55">
        <v>1</v>
      </c>
      <c r="EV502" s="55">
        <v>495</v>
      </c>
      <c r="EW502" s="55" t="s">
        <v>1313</v>
      </c>
      <c r="EX502" s="55" t="s">
        <v>2016</v>
      </c>
      <c r="EY502" s="55">
        <v>7</v>
      </c>
      <c r="EZ502" s="55">
        <v>0</v>
      </c>
      <c r="FA502" s="55">
        <v>1994</v>
      </c>
      <c r="FB502" s="55" t="s">
        <v>1361</v>
      </c>
      <c r="FC502" s="55" t="s">
        <v>1249</v>
      </c>
      <c r="FD502" s="55">
        <v>3.5</v>
      </c>
      <c r="FF502" s="55">
        <v>495</v>
      </c>
      <c r="FG502" s="55" t="s">
        <v>42</v>
      </c>
      <c r="FH502" s="55" t="s">
        <v>1470</v>
      </c>
      <c r="FI502" s="55">
        <v>7</v>
      </c>
      <c r="FJ502" s="55">
        <v>540000</v>
      </c>
      <c r="FK502" s="55" t="s">
        <v>1249</v>
      </c>
      <c r="FL502" s="55">
        <v>0.35</v>
      </c>
      <c r="IW502" s="55">
        <v>495</v>
      </c>
      <c r="IX502" s="13" t="s">
        <v>1250</v>
      </c>
      <c r="IY502" s="13" t="s">
        <v>1260</v>
      </c>
      <c r="IZ502" s="13" t="s">
        <v>1993</v>
      </c>
      <c r="JA502" s="13">
        <v>1000</v>
      </c>
      <c r="JW502" s="12">
        <v>495</v>
      </c>
      <c r="JX502" s="12" t="s">
        <v>1392</v>
      </c>
      <c r="JY502" s="12" t="s">
        <v>2144</v>
      </c>
    </row>
    <row r="503" ht="14.25" customHeight="1" outlineLevel="1" spans="7:285">
      <c r="G503" s="55">
        <v>496</v>
      </c>
      <c r="H503" s="55" t="s">
        <v>1246</v>
      </c>
      <c r="I503" s="55" t="s">
        <v>1260</v>
      </c>
      <c r="J503" s="55" t="s">
        <v>1839</v>
      </c>
      <c r="K503" s="55" t="s">
        <v>1249</v>
      </c>
      <c r="L503" s="55">
        <v>0.25</v>
      </c>
      <c r="AD503" s="12">
        <v>496</v>
      </c>
      <c r="AE503" s="12" t="s">
        <v>1261</v>
      </c>
      <c r="AF503" s="12" t="s">
        <v>3158</v>
      </c>
      <c r="AG503" s="12" t="s">
        <v>1669</v>
      </c>
      <c r="AH503" s="12" t="s">
        <v>2931</v>
      </c>
      <c r="AX503" s="55">
        <v>496</v>
      </c>
      <c r="AY503" s="55" t="s">
        <v>1309</v>
      </c>
      <c r="AZ503" s="55" t="s">
        <v>1251</v>
      </c>
      <c r="BA503" s="55">
        <v>39</v>
      </c>
      <c r="BB503" s="55">
        <v>39</v>
      </c>
      <c r="BC503" s="55" t="s">
        <v>1249</v>
      </c>
      <c r="BD503" s="55">
        <v>1.1</v>
      </c>
      <c r="DN503" s="55">
        <v>496</v>
      </c>
      <c r="DO503" s="55" t="s">
        <v>1309</v>
      </c>
      <c r="DP503" s="55" t="s">
        <v>1259</v>
      </c>
      <c r="DQ503" s="55" t="s">
        <v>1260</v>
      </c>
      <c r="DR503" s="55" t="s">
        <v>1261</v>
      </c>
      <c r="DS503" s="55">
        <v>33137</v>
      </c>
      <c r="DT503" s="55">
        <v>10000</v>
      </c>
      <c r="DU503" s="55" t="s">
        <v>1249</v>
      </c>
      <c r="DV503" s="55">
        <v>1</v>
      </c>
      <c r="EV503" s="55">
        <v>496</v>
      </c>
      <c r="EW503" s="55" t="s">
        <v>1313</v>
      </c>
      <c r="EX503" s="55" t="s">
        <v>2016</v>
      </c>
      <c r="EY503" s="55">
        <v>7</v>
      </c>
      <c r="EZ503" s="55">
        <v>1995</v>
      </c>
      <c r="FA503" s="55">
        <v>2999</v>
      </c>
      <c r="FB503" s="55" t="s">
        <v>1361</v>
      </c>
      <c r="FC503" s="55" t="s">
        <v>1249</v>
      </c>
      <c r="FD503" s="55">
        <v>3.5</v>
      </c>
      <c r="FF503" s="55">
        <v>496</v>
      </c>
      <c r="FG503" s="55" t="s">
        <v>42</v>
      </c>
      <c r="FH503" s="55" t="s">
        <v>1470</v>
      </c>
      <c r="FI503" s="55">
        <v>8</v>
      </c>
      <c r="FJ503" s="55">
        <v>0</v>
      </c>
      <c r="FK503" s="55" t="s">
        <v>1249</v>
      </c>
      <c r="FL503" s="55">
        <v>0.35</v>
      </c>
      <c r="IW503" s="55">
        <v>496</v>
      </c>
      <c r="IX503" s="13" t="s">
        <v>1250</v>
      </c>
      <c r="IY503" s="13" t="s">
        <v>1260</v>
      </c>
      <c r="IZ503" s="13" t="s">
        <v>2014</v>
      </c>
      <c r="JA503" s="13">
        <v>1000</v>
      </c>
      <c r="JW503" s="12">
        <v>496</v>
      </c>
      <c r="JX503" s="12" t="s">
        <v>1392</v>
      </c>
      <c r="JY503" s="12" t="s">
        <v>2167</v>
      </c>
    </row>
    <row r="504" ht="14.25" customHeight="1" outlineLevel="1" spans="7:285">
      <c r="G504" s="55">
        <v>497</v>
      </c>
      <c r="H504" s="55" t="s">
        <v>1246</v>
      </c>
      <c r="I504" s="55" t="s">
        <v>1260</v>
      </c>
      <c r="J504" s="55" t="s">
        <v>1864</v>
      </c>
      <c r="K504" s="55" t="s">
        <v>1249</v>
      </c>
      <c r="L504" s="55">
        <v>0.25</v>
      </c>
      <c r="AD504" s="12">
        <v>497</v>
      </c>
      <c r="AE504" s="12" t="s">
        <v>1261</v>
      </c>
      <c r="AF504" s="12" t="s">
        <v>1748</v>
      </c>
      <c r="AG504" s="12" t="s">
        <v>1433</v>
      </c>
      <c r="AH504" s="12" t="s">
        <v>2446</v>
      </c>
      <c r="AX504" s="55">
        <v>497</v>
      </c>
      <c r="AY504" s="55" t="s">
        <v>1309</v>
      </c>
      <c r="AZ504" s="55" t="s">
        <v>1251</v>
      </c>
      <c r="BA504" s="55">
        <v>40</v>
      </c>
      <c r="BB504" s="55">
        <v>40</v>
      </c>
      <c r="BC504" s="55" t="s">
        <v>1249</v>
      </c>
      <c r="BD504" s="55">
        <v>1.1</v>
      </c>
      <c r="DN504" s="55">
        <v>497</v>
      </c>
      <c r="DO504" s="55" t="s">
        <v>1309</v>
      </c>
      <c r="DP504" s="55" t="s">
        <v>1259</v>
      </c>
      <c r="DQ504" s="55" t="s">
        <v>1260</v>
      </c>
      <c r="DR504" s="55" t="s">
        <v>1261</v>
      </c>
      <c r="DS504" s="55">
        <v>33138</v>
      </c>
      <c r="DT504" s="55">
        <v>10000</v>
      </c>
      <c r="DU504" s="55" t="s">
        <v>1249</v>
      </c>
      <c r="DV504" s="55">
        <v>1</v>
      </c>
      <c r="EV504" s="55">
        <v>497</v>
      </c>
      <c r="EW504" s="55" t="s">
        <v>1313</v>
      </c>
      <c r="EX504" s="55" t="s">
        <v>2016</v>
      </c>
      <c r="EY504" s="55">
        <v>8</v>
      </c>
      <c r="EZ504" s="55">
        <v>0</v>
      </c>
      <c r="FA504" s="55">
        <v>1994</v>
      </c>
      <c r="FB504" s="55" t="s">
        <v>1361</v>
      </c>
      <c r="FC504" s="55" t="s">
        <v>1249</v>
      </c>
      <c r="FD504" s="55">
        <v>4</v>
      </c>
      <c r="FF504" s="55">
        <v>497</v>
      </c>
      <c r="FG504" s="55" t="s">
        <v>42</v>
      </c>
      <c r="FH504" s="55" t="s">
        <v>1470</v>
      </c>
      <c r="FI504" s="55">
        <v>8</v>
      </c>
      <c r="FJ504" s="55">
        <v>1000</v>
      </c>
      <c r="FK504" s="55" t="s">
        <v>1249</v>
      </c>
      <c r="FL504" s="55">
        <v>0.35</v>
      </c>
      <c r="IW504" s="55">
        <v>497</v>
      </c>
      <c r="IX504" s="13" t="s">
        <v>1250</v>
      </c>
      <c r="IY504" s="13" t="s">
        <v>1260</v>
      </c>
      <c r="IZ504" s="13" t="s">
        <v>2842</v>
      </c>
      <c r="JA504" s="13">
        <v>1000</v>
      </c>
      <c r="JW504" s="12">
        <v>497</v>
      </c>
      <c r="JX504" s="12" t="s">
        <v>1392</v>
      </c>
      <c r="JY504" s="12" t="s">
        <v>2187</v>
      </c>
    </row>
    <row r="505" ht="14.25" customHeight="1" outlineLevel="1" spans="7:285">
      <c r="G505" s="55">
        <v>498</v>
      </c>
      <c r="H505" s="55" t="s">
        <v>1246</v>
      </c>
      <c r="I505" s="55" t="s">
        <v>1260</v>
      </c>
      <c r="J505" s="55" t="s">
        <v>1363</v>
      </c>
      <c r="K505" s="55" t="s">
        <v>1249</v>
      </c>
      <c r="L505" s="55">
        <v>0.25</v>
      </c>
      <c r="AD505" s="12">
        <v>498</v>
      </c>
      <c r="AE505" s="12" t="s">
        <v>1261</v>
      </c>
      <c r="AF505" s="12" t="s">
        <v>3175</v>
      </c>
      <c r="AG505" s="12" t="s">
        <v>1669</v>
      </c>
      <c r="AH505" s="12" t="s">
        <v>2931</v>
      </c>
      <c r="AX505" s="55">
        <v>498</v>
      </c>
      <c r="AY505" s="55" t="s">
        <v>1309</v>
      </c>
      <c r="AZ505" s="55" t="s">
        <v>1251</v>
      </c>
      <c r="BA505" s="55">
        <v>41</v>
      </c>
      <c r="BB505" s="55">
        <v>41</v>
      </c>
      <c r="BC505" s="55" t="s">
        <v>1249</v>
      </c>
      <c r="BD505" s="55">
        <v>1.15</v>
      </c>
      <c r="DN505" s="55">
        <v>498</v>
      </c>
      <c r="DO505" s="55" t="s">
        <v>1309</v>
      </c>
      <c r="DP505" s="55" t="s">
        <v>1259</v>
      </c>
      <c r="DQ505" s="55" t="s">
        <v>1260</v>
      </c>
      <c r="DR505" s="55" t="s">
        <v>1261</v>
      </c>
      <c r="DS505" s="55">
        <v>33139</v>
      </c>
      <c r="DT505" s="55">
        <v>10000</v>
      </c>
      <c r="DU505" s="55" t="s">
        <v>1249</v>
      </c>
      <c r="DV505" s="55">
        <v>1</v>
      </c>
      <c r="EV505" s="55">
        <v>498</v>
      </c>
      <c r="EW505" s="55" t="s">
        <v>1313</v>
      </c>
      <c r="EX505" s="55" t="s">
        <v>2016</v>
      </c>
      <c r="EY505" s="55">
        <v>8</v>
      </c>
      <c r="EZ505" s="55">
        <v>1995</v>
      </c>
      <c r="FA505" s="55">
        <v>2999</v>
      </c>
      <c r="FB505" s="55" t="s">
        <v>1361</v>
      </c>
      <c r="FC505" s="55" t="s">
        <v>1249</v>
      </c>
      <c r="FD505" s="55">
        <v>4</v>
      </c>
      <c r="FF505" s="55">
        <v>498</v>
      </c>
      <c r="FG505" s="55" t="s">
        <v>42</v>
      </c>
      <c r="FH505" s="55" t="s">
        <v>1470</v>
      </c>
      <c r="FI505" s="55">
        <v>8</v>
      </c>
      <c r="FJ505" s="55">
        <v>2500</v>
      </c>
      <c r="FK505" s="55" t="s">
        <v>1249</v>
      </c>
      <c r="FL505" s="55">
        <v>0.35</v>
      </c>
      <c r="IW505" s="55">
        <v>498</v>
      </c>
      <c r="IX505" s="13" t="s">
        <v>1250</v>
      </c>
      <c r="IY505" s="13" t="s">
        <v>1260</v>
      </c>
      <c r="IZ505" s="13" t="s">
        <v>2850</v>
      </c>
      <c r="JA505" s="13">
        <v>1000</v>
      </c>
      <c r="JW505" s="12">
        <v>498</v>
      </c>
      <c r="JX505" s="12" t="s">
        <v>1392</v>
      </c>
      <c r="JY505" s="12" t="s">
        <v>2209</v>
      </c>
    </row>
    <row r="506" ht="14.25" customHeight="1" outlineLevel="1" spans="7:285">
      <c r="G506" s="55">
        <v>499</v>
      </c>
      <c r="H506" s="55" t="s">
        <v>1246</v>
      </c>
      <c r="I506" s="55" t="s">
        <v>1260</v>
      </c>
      <c r="J506" s="55" t="s">
        <v>1910</v>
      </c>
      <c r="K506" s="55" t="s">
        <v>1249</v>
      </c>
      <c r="L506" s="55">
        <v>0.25</v>
      </c>
      <c r="AD506" s="12">
        <v>499</v>
      </c>
      <c r="AE506" s="12" t="s">
        <v>1261</v>
      </c>
      <c r="AF506" s="12" t="s">
        <v>1587</v>
      </c>
      <c r="AG506" s="12" t="s">
        <v>1433</v>
      </c>
      <c r="AH506" s="12" t="s">
        <v>2446</v>
      </c>
      <c r="AX506" s="55">
        <v>499</v>
      </c>
      <c r="AY506" s="55" t="s">
        <v>1309</v>
      </c>
      <c r="AZ506" s="55" t="s">
        <v>1251</v>
      </c>
      <c r="BA506" s="55">
        <v>42</v>
      </c>
      <c r="BB506" s="55">
        <v>42</v>
      </c>
      <c r="BC506" s="55" t="s">
        <v>1249</v>
      </c>
      <c r="BD506" s="55">
        <v>1.15</v>
      </c>
      <c r="DN506" s="55">
        <v>499</v>
      </c>
      <c r="DO506" s="55" t="s">
        <v>1309</v>
      </c>
      <c r="DP506" s="55" t="s">
        <v>1259</v>
      </c>
      <c r="DQ506" s="55" t="s">
        <v>1260</v>
      </c>
      <c r="DR506" s="55" t="s">
        <v>1261</v>
      </c>
      <c r="DS506" s="55">
        <v>33140</v>
      </c>
      <c r="DT506" s="55">
        <v>10000</v>
      </c>
      <c r="DU506" s="55" t="s">
        <v>1249</v>
      </c>
      <c r="DV506" s="55">
        <v>1</v>
      </c>
      <c r="EV506" s="55">
        <v>499</v>
      </c>
      <c r="EW506" s="55" t="s">
        <v>1313</v>
      </c>
      <c r="EX506" s="55" t="s">
        <v>2016</v>
      </c>
      <c r="EY506" s="55">
        <v>9</v>
      </c>
      <c r="EZ506" s="55">
        <v>0</v>
      </c>
      <c r="FA506" s="55">
        <v>1994</v>
      </c>
      <c r="FB506" s="55" t="s">
        <v>1361</v>
      </c>
      <c r="FC506" s="55" t="s">
        <v>1249</v>
      </c>
      <c r="FD506" s="55">
        <v>4.5</v>
      </c>
      <c r="FF506" s="55">
        <v>499</v>
      </c>
      <c r="FG506" s="55" t="s">
        <v>42</v>
      </c>
      <c r="FH506" s="55" t="s">
        <v>1470</v>
      </c>
      <c r="FI506" s="55">
        <v>8</v>
      </c>
      <c r="FJ506" s="55">
        <v>5000</v>
      </c>
      <c r="FK506" s="55" t="s">
        <v>1249</v>
      </c>
      <c r="FL506" s="55">
        <v>0.35</v>
      </c>
      <c r="IW506" s="55">
        <v>499</v>
      </c>
      <c r="IX506" s="13" t="s">
        <v>1250</v>
      </c>
      <c r="IY506" s="13" t="s">
        <v>1260</v>
      </c>
      <c r="IZ506" s="13" t="s">
        <v>2857</v>
      </c>
      <c r="JA506" s="13">
        <v>1000</v>
      </c>
      <c r="JW506" s="12">
        <v>499</v>
      </c>
      <c r="JX506" s="12" t="s">
        <v>1392</v>
      </c>
      <c r="JY506" s="12" t="s">
        <v>2228</v>
      </c>
    </row>
    <row r="507" ht="14.25" customHeight="1" outlineLevel="1" spans="7:285">
      <c r="G507" s="55">
        <v>500</v>
      </c>
      <c r="H507" s="55" t="s">
        <v>1246</v>
      </c>
      <c r="I507" s="55" t="s">
        <v>1260</v>
      </c>
      <c r="J507" s="55" t="s">
        <v>1939</v>
      </c>
      <c r="K507" s="55" t="s">
        <v>1249</v>
      </c>
      <c r="L507" s="55">
        <v>0.25</v>
      </c>
      <c r="AD507" s="12">
        <v>500</v>
      </c>
      <c r="AE507" s="12" t="s">
        <v>1261</v>
      </c>
      <c r="AF507" s="12" t="s">
        <v>3205</v>
      </c>
      <c r="AG507" s="12" t="s">
        <v>1669</v>
      </c>
      <c r="AH507" s="12" t="s">
        <v>2931</v>
      </c>
      <c r="AX507" s="55">
        <v>500</v>
      </c>
      <c r="AY507" s="55" t="s">
        <v>1309</v>
      </c>
      <c r="AZ507" s="55" t="s">
        <v>1251</v>
      </c>
      <c r="BA507" s="55">
        <v>43</v>
      </c>
      <c r="BB507" s="55">
        <v>43</v>
      </c>
      <c r="BC507" s="55" t="s">
        <v>1249</v>
      </c>
      <c r="BD507" s="55">
        <v>1.15</v>
      </c>
      <c r="DN507" s="55">
        <v>500</v>
      </c>
      <c r="DO507" s="55" t="s">
        <v>1309</v>
      </c>
      <c r="DP507" s="55" t="s">
        <v>1259</v>
      </c>
      <c r="DQ507" s="55" t="s">
        <v>1260</v>
      </c>
      <c r="DR507" s="55" t="s">
        <v>1261</v>
      </c>
      <c r="DS507" s="55">
        <v>33141</v>
      </c>
      <c r="DT507" s="55">
        <v>10000</v>
      </c>
      <c r="DU507" s="55" t="s">
        <v>1249</v>
      </c>
      <c r="DV507" s="55">
        <v>1</v>
      </c>
      <c r="EV507" s="55">
        <v>500</v>
      </c>
      <c r="EW507" s="55" t="s">
        <v>1313</v>
      </c>
      <c r="EX507" s="55" t="s">
        <v>2016</v>
      </c>
      <c r="EY507" s="55">
        <v>9</v>
      </c>
      <c r="EZ507" s="55">
        <v>1995</v>
      </c>
      <c r="FA507" s="55">
        <v>2999</v>
      </c>
      <c r="FB507" s="55" t="s">
        <v>1361</v>
      </c>
      <c r="FC507" s="55" t="s">
        <v>1249</v>
      </c>
      <c r="FD507" s="55">
        <v>4.5</v>
      </c>
      <c r="FF507" s="55">
        <v>500</v>
      </c>
      <c r="FG507" s="55" t="s">
        <v>42</v>
      </c>
      <c r="FH507" s="55" t="s">
        <v>1470</v>
      </c>
      <c r="FI507" s="55">
        <v>8</v>
      </c>
      <c r="FJ507" s="55">
        <v>10000</v>
      </c>
      <c r="FK507" s="55" t="s">
        <v>1249</v>
      </c>
      <c r="FL507" s="55">
        <v>0.35</v>
      </c>
      <c r="IW507" s="55">
        <v>500</v>
      </c>
      <c r="IX507" s="13" t="s">
        <v>1250</v>
      </c>
      <c r="IY507" s="13" t="s">
        <v>1260</v>
      </c>
      <c r="IZ507" s="13" t="s">
        <v>2863</v>
      </c>
      <c r="JA507" s="13">
        <v>1000</v>
      </c>
      <c r="JW507" s="12">
        <v>500</v>
      </c>
      <c r="JX507" s="12" t="s">
        <v>1392</v>
      </c>
      <c r="JY507" s="12" t="s">
        <v>2243</v>
      </c>
    </row>
    <row r="508" ht="14.25" customHeight="1" outlineLevel="1" spans="7:285">
      <c r="G508" s="55">
        <v>501</v>
      </c>
      <c r="H508" s="55" t="s">
        <v>1246</v>
      </c>
      <c r="I508" s="55" t="s">
        <v>1260</v>
      </c>
      <c r="J508" s="55" t="s">
        <v>1964</v>
      </c>
      <c r="K508" s="55" t="s">
        <v>1249</v>
      </c>
      <c r="L508" s="55">
        <v>0.25</v>
      </c>
      <c r="AD508" s="12">
        <v>501</v>
      </c>
      <c r="AE508" s="12" t="s">
        <v>1261</v>
      </c>
      <c r="AF508" s="12" t="s">
        <v>1990</v>
      </c>
      <c r="AG508" s="12" t="s">
        <v>1433</v>
      </c>
      <c r="AH508" s="12" t="s">
        <v>2446</v>
      </c>
      <c r="AX508" s="55">
        <v>501</v>
      </c>
      <c r="AY508" s="55" t="s">
        <v>1309</v>
      </c>
      <c r="AZ508" s="55" t="s">
        <v>1251</v>
      </c>
      <c r="BA508" s="55">
        <v>44</v>
      </c>
      <c r="BB508" s="55">
        <v>44</v>
      </c>
      <c r="BC508" s="55" t="s">
        <v>1249</v>
      </c>
      <c r="BD508" s="55">
        <v>1.15</v>
      </c>
      <c r="DN508" s="55">
        <v>501</v>
      </c>
      <c r="DO508" s="55" t="s">
        <v>1309</v>
      </c>
      <c r="DP508" s="55" t="s">
        <v>1259</v>
      </c>
      <c r="DQ508" s="55" t="s">
        <v>1260</v>
      </c>
      <c r="DR508" s="55" t="s">
        <v>1261</v>
      </c>
      <c r="DS508" s="55">
        <v>33142</v>
      </c>
      <c r="DT508" s="55">
        <v>10000</v>
      </c>
      <c r="DU508" s="55" t="s">
        <v>1249</v>
      </c>
      <c r="DV508" s="55">
        <v>1</v>
      </c>
      <c r="EV508" s="55">
        <v>501</v>
      </c>
      <c r="EW508" s="55" t="s">
        <v>1313</v>
      </c>
      <c r="EX508" s="55" t="s">
        <v>2135</v>
      </c>
      <c r="EY508" s="55">
        <v>1</v>
      </c>
      <c r="EZ508" s="55">
        <v>0</v>
      </c>
      <c r="FA508" s="55">
        <v>1994</v>
      </c>
      <c r="FB508" s="55" t="s">
        <v>1262</v>
      </c>
      <c r="FC508" s="55" t="s">
        <v>1249</v>
      </c>
      <c r="FD508" s="55">
        <v>0</v>
      </c>
      <c r="FF508" s="55">
        <v>501</v>
      </c>
      <c r="FG508" s="55" t="s">
        <v>42</v>
      </c>
      <c r="FH508" s="55" t="s">
        <v>1470</v>
      </c>
      <c r="FI508" s="55">
        <v>8</v>
      </c>
      <c r="FJ508" s="55">
        <v>25000</v>
      </c>
      <c r="FK508" s="55" t="s">
        <v>1249</v>
      </c>
      <c r="FL508" s="55">
        <v>0.35</v>
      </c>
      <c r="IW508" s="55">
        <v>501</v>
      </c>
      <c r="IX508" s="13" t="s">
        <v>1250</v>
      </c>
      <c r="IY508" s="13" t="s">
        <v>1260</v>
      </c>
      <c r="IZ508" s="13" t="s">
        <v>2870</v>
      </c>
      <c r="JA508" s="13">
        <v>1000</v>
      </c>
      <c r="JW508" s="12">
        <v>501</v>
      </c>
      <c r="JX508" s="12" t="s">
        <v>1392</v>
      </c>
      <c r="JY508" s="12" t="s">
        <v>2260</v>
      </c>
    </row>
    <row r="509" ht="14.25" customHeight="1" outlineLevel="1" spans="7:285">
      <c r="G509" s="55">
        <v>502</v>
      </c>
      <c r="H509" s="55" t="s">
        <v>1246</v>
      </c>
      <c r="I509" s="55" t="s">
        <v>1260</v>
      </c>
      <c r="J509" s="55" t="s">
        <v>1989</v>
      </c>
      <c r="K509" s="55" t="s">
        <v>1249</v>
      </c>
      <c r="L509" s="55">
        <v>0.25</v>
      </c>
      <c r="AD509" s="12">
        <v>502</v>
      </c>
      <c r="AE509" s="12" t="s">
        <v>1261</v>
      </c>
      <c r="AF509" s="12" t="s">
        <v>1429</v>
      </c>
      <c r="AG509" s="12" t="s">
        <v>1669</v>
      </c>
      <c r="AH509" s="12" t="s">
        <v>3060</v>
      </c>
      <c r="AX509" s="55">
        <v>502</v>
      </c>
      <c r="AY509" s="55" t="s">
        <v>1309</v>
      </c>
      <c r="AZ509" s="55" t="s">
        <v>1251</v>
      </c>
      <c r="BA509" s="55">
        <v>45</v>
      </c>
      <c r="BB509" s="55">
        <v>45</v>
      </c>
      <c r="BC509" s="55" t="s">
        <v>1249</v>
      </c>
      <c r="BD509" s="55">
        <v>1.15</v>
      </c>
      <c r="DN509" s="55">
        <v>502</v>
      </c>
      <c r="DO509" s="55" t="s">
        <v>1309</v>
      </c>
      <c r="DP509" s="55" t="s">
        <v>1259</v>
      </c>
      <c r="DQ509" s="55" t="s">
        <v>1260</v>
      </c>
      <c r="DR509" s="55" t="s">
        <v>1261</v>
      </c>
      <c r="DS509" s="55">
        <v>33144</v>
      </c>
      <c r="DT509" s="55">
        <v>10000</v>
      </c>
      <c r="DU509" s="55" t="s">
        <v>1249</v>
      </c>
      <c r="DV509" s="55">
        <v>1</v>
      </c>
      <c r="EV509" s="55">
        <v>502</v>
      </c>
      <c r="EW509" s="55" t="s">
        <v>1313</v>
      </c>
      <c r="EX509" s="55" t="s">
        <v>2135</v>
      </c>
      <c r="EY509" s="55">
        <v>1</v>
      </c>
      <c r="EZ509" s="55">
        <v>1995</v>
      </c>
      <c r="FA509" s="55">
        <v>2999</v>
      </c>
      <c r="FB509" s="55" t="s">
        <v>1262</v>
      </c>
      <c r="FC509" s="55" t="s">
        <v>1249</v>
      </c>
      <c r="FD509" s="55">
        <v>0</v>
      </c>
      <c r="FF509" s="55">
        <v>502</v>
      </c>
      <c r="FG509" s="55" t="s">
        <v>42</v>
      </c>
      <c r="FH509" s="55" t="s">
        <v>1470</v>
      </c>
      <c r="FI509" s="55">
        <v>8</v>
      </c>
      <c r="FJ509" s="55">
        <v>50000</v>
      </c>
      <c r="FK509" s="55" t="s">
        <v>1249</v>
      </c>
      <c r="FL509" s="55">
        <v>0.35</v>
      </c>
      <c r="IW509" s="55">
        <v>502</v>
      </c>
      <c r="IX509" s="13" t="s">
        <v>1250</v>
      </c>
      <c r="IY509" s="13" t="s">
        <v>1260</v>
      </c>
      <c r="IZ509" s="13" t="s">
        <v>2876</v>
      </c>
      <c r="JA509" s="13">
        <v>1000</v>
      </c>
      <c r="JW509" s="12">
        <v>502</v>
      </c>
      <c r="JX509" s="12" t="s">
        <v>1392</v>
      </c>
      <c r="JY509" s="12" t="s">
        <v>1007</v>
      </c>
    </row>
    <row r="510" ht="14.25" customHeight="1" outlineLevel="1" spans="7:285">
      <c r="G510" s="55">
        <v>503</v>
      </c>
      <c r="H510" s="55" t="s">
        <v>1246</v>
      </c>
      <c r="I510" s="55" t="s">
        <v>1470</v>
      </c>
      <c r="J510" s="55" t="s">
        <v>2183</v>
      </c>
      <c r="K510" s="55" t="s">
        <v>1249</v>
      </c>
      <c r="L510" s="55">
        <v>0.23</v>
      </c>
      <c r="AD510" s="12">
        <v>503</v>
      </c>
      <c r="AE510" s="12" t="s">
        <v>1261</v>
      </c>
      <c r="AF510" s="12" t="s">
        <v>2478</v>
      </c>
      <c r="AG510" s="12" t="s">
        <v>1433</v>
      </c>
      <c r="AH510" s="12" t="s">
        <v>2446</v>
      </c>
      <c r="AX510" s="55">
        <v>503</v>
      </c>
      <c r="AY510" s="55" t="s">
        <v>1309</v>
      </c>
      <c r="AZ510" s="55" t="s">
        <v>1251</v>
      </c>
      <c r="BA510" s="55">
        <v>46</v>
      </c>
      <c r="BB510" s="55">
        <v>46</v>
      </c>
      <c r="BC510" s="55" t="s">
        <v>1249</v>
      </c>
      <c r="BD510" s="55">
        <v>1.15</v>
      </c>
      <c r="DN510" s="55">
        <v>503</v>
      </c>
      <c r="DO510" s="55" t="s">
        <v>1309</v>
      </c>
      <c r="DP510" s="55" t="s">
        <v>1259</v>
      </c>
      <c r="DQ510" s="55" t="s">
        <v>1260</v>
      </c>
      <c r="DR510" s="55" t="s">
        <v>1261</v>
      </c>
      <c r="DS510" s="55">
        <v>33145</v>
      </c>
      <c r="DT510" s="55">
        <v>10000</v>
      </c>
      <c r="DU510" s="55" t="s">
        <v>1249</v>
      </c>
      <c r="DV510" s="55">
        <v>1</v>
      </c>
      <c r="EV510" s="55">
        <v>503</v>
      </c>
      <c r="EW510" s="55" t="s">
        <v>1313</v>
      </c>
      <c r="EX510" s="55" t="s">
        <v>1988</v>
      </c>
      <c r="EY510" s="55">
        <v>1</v>
      </c>
      <c r="EZ510" s="55">
        <v>0</v>
      </c>
      <c r="FA510" s="55">
        <v>1994</v>
      </c>
      <c r="FB510" s="55" t="s">
        <v>1262</v>
      </c>
      <c r="FC510" s="55" t="s">
        <v>1249</v>
      </c>
      <c r="FD510" s="55">
        <v>0</v>
      </c>
      <c r="FF510" s="55">
        <v>503</v>
      </c>
      <c r="FG510" s="55" t="s">
        <v>42</v>
      </c>
      <c r="FH510" s="55" t="s">
        <v>1470</v>
      </c>
      <c r="FI510" s="55">
        <v>8</v>
      </c>
      <c r="FJ510" s="55">
        <v>80000</v>
      </c>
      <c r="FK510" s="55" t="s">
        <v>1249</v>
      </c>
      <c r="FL510" s="55">
        <v>0.35</v>
      </c>
      <c r="IW510" s="55">
        <v>503</v>
      </c>
      <c r="IX510" s="13" t="s">
        <v>1250</v>
      </c>
      <c r="IY510" s="13" t="s">
        <v>1260</v>
      </c>
      <c r="IZ510" s="13" t="s">
        <v>2882</v>
      </c>
      <c r="JA510" s="13">
        <v>1000</v>
      </c>
      <c r="JW510" s="12">
        <v>503</v>
      </c>
      <c r="JX510" s="12" t="s">
        <v>1433</v>
      </c>
      <c r="JY510" s="12" t="s">
        <v>628</v>
      </c>
    </row>
    <row r="511" ht="14.25" customHeight="1" outlineLevel="1" spans="7:285">
      <c r="G511" s="55">
        <v>504</v>
      </c>
      <c r="H511" s="55" t="s">
        <v>1246</v>
      </c>
      <c r="I511" s="55" t="s">
        <v>1470</v>
      </c>
      <c r="J511" s="55" t="s">
        <v>2202</v>
      </c>
      <c r="K511" s="55" t="s">
        <v>1249</v>
      </c>
      <c r="L511" s="55">
        <v>0.23</v>
      </c>
      <c r="AD511" s="12">
        <v>504</v>
      </c>
      <c r="AE511" s="12" t="s">
        <v>1261</v>
      </c>
      <c r="AF511" s="12" t="s">
        <v>1935</v>
      </c>
      <c r="AG511" s="12" t="s">
        <v>1669</v>
      </c>
      <c r="AH511" s="12" t="s">
        <v>3060</v>
      </c>
      <c r="AX511" s="55">
        <v>504</v>
      </c>
      <c r="AY511" s="55" t="s">
        <v>1309</v>
      </c>
      <c r="AZ511" s="55" t="s">
        <v>1251</v>
      </c>
      <c r="BA511" s="55">
        <v>47</v>
      </c>
      <c r="BB511" s="55">
        <v>47</v>
      </c>
      <c r="BC511" s="55" t="s">
        <v>1249</v>
      </c>
      <c r="BD511" s="55">
        <v>1.15</v>
      </c>
      <c r="DN511" s="55">
        <v>504</v>
      </c>
      <c r="DO511" s="55" t="s">
        <v>1309</v>
      </c>
      <c r="DP511" s="55" t="s">
        <v>1259</v>
      </c>
      <c r="DQ511" s="55" t="s">
        <v>1260</v>
      </c>
      <c r="DR511" s="55" t="s">
        <v>1261</v>
      </c>
      <c r="DS511" s="55">
        <v>33146</v>
      </c>
      <c r="DT511" s="55">
        <v>10000</v>
      </c>
      <c r="DU511" s="55" t="s">
        <v>1249</v>
      </c>
      <c r="DV511" s="55">
        <v>1</v>
      </c>
      <c r="EV511" s="55">
        <v>504</v>
      </c>
      <c r="EW511" s="55" t="s">
        <v>1313</v>
      </c>
      <c r="EX511" s="55" t="s">
        <v>1988</v>
      </c>
      <c r="EY511" s="55">
        <v>1</v>
      </c>
      <c r="EZ511" s="55">
        <v>1995</v>
      </c>
      <c r="FA511" s="55">
        <v>2999</v>
      </c>
      <c r="FB511" s="55" t="s">
        <v>1262</v>
      </c>
      <c r="FC511" s="55" t="s">
        <v>1249</v>
      </c>
      <c r="FD511" s="55">
        <v>0</v>
      </c>
      <c r="FF511" s="55">
        <v>504</v>
      </c>
      <c r="FG511" s="55" t="s">
        <v>42</v>
      </c>
      <c r="FH511" s="55" t="s">
        <v>1470</v>
      </c>
      <c r="FI511" s="55">
        <v>8</v>
      </c>
      <c r="FJ511" s="55">
        <v>130000</v>
      </c>
      <c r="FK511" s="55" t="s">
        <v>1249</v>
      </c>
      <c r="FL511" s="55">
        <v>0.35</v>
      </c>
      <c r="IW511" s="55">
        <v>504</v>
      </c>
      <c r="IX511" s="13" t="s">
        <v>1250</v>
      </c>
      <c r="IY511" s="13" t="s">
        <v>1260</v>
      </c>
      <c r="IZ511" s="13" t="s">
        <v>2889</v>
      </c>
      <c r="JA511" s="13">
        <v>1000</v>
      </c>
      <c r="JW511" s="12">
        <v>504</v>
      </c>
      <c r="JX511" s="12" t="s">
        <v>1433</v>
      </c>
      <c r="JY511" s="12" t="s">
        <v>739</v>
      </c>
    </row>
    <row r="512" ht="14.25" customHeight="1" outlineLevel="1" spans="7:285">
      <c r="G512" s="55">
        <v>505</v>
      </c>
      <c r="H512" s="55" t="s">
        <v>1246</v>
      </c>
      <c r="I512" s="55" t="s">
        <v>1470</v>
      </c>
      <c r="J512" s="55" t="s">
        <v>2223</v>
      </c>
      <c r="K512" s="55" t="s">
        <v>1249</v>
      </c>
      <c r="L512" s="55">
        <v>0.23</v>
      </c>
      <c r="AD512" s="12">
        <v>505</v>
      </c>
      <c r="AE512" s="12" t="s">
        <v>1261</v>
      </c>
      <c r="AF512" s="12" t="s">
        <v>1591</v>
      </c>
      <c r="AG512" s="12" t="s">
        <v>1433</v>
      </c>
      <c r="AH512" s="12" t="s">
        <v>2446</v>
      </c>
      <c r="AX512" s="55">
        <v>505</v>
      </c>
      <c r="AY512" s="55" t="s">
        <v>1309</v>
      </c>
      <c r="AZ512" s="55" t="s">
        <v>1251</v>
      </c>
      <c r="BA512" s="55">
        <v>48</v>
      </c>
      <c r="BB512" s="55">
        <v>48</v>
      </c>
      <c r="BC512" s="55" t="s">
        <v>1249</v>
      </c>
      <c r="BD512" s="55">
        <v>1.15</v>
      </c>
      <c r="DN512" s="55">
        <v>505</v>
      </c>
      <c r="DO512" s="55" t="s">
        <v>1309</v>
      </c>
      <c r="DP512" s="55" t="s">
        <v>1259</v>
      </c>
      <c r="DQ512" s="55" t="s">
        <v>1260</v>
      </c>
      <c r="DR512" s="55" t="s">
        <v>1261</v>
      </c>
      <c r="DS512" s="55">
        <v>33147</v>
      </c>
      <c r="DT512" s="55">
        <v>10000</v>
      </c>
      <c r="DU512" s="55" t="s">
        <v>1249</v>
      </c>
      <c r="DV512" s="55">
        <v>1</v>
      </c>
      <c r="EV512" s="55">
        <v>505</v>
      </c>
      <c r="EW512" s="55" t="s">
        <v>1313</v>
      </c>
      <c r="EX512" s="55" t="s">
        <v>1607</v>
      </c>
      <c r="EY512" s="55">
        <v>1</v>
      </c>
      <c r="EZ512" s="55">
        <v>0</v>
      </c>
      <c r="FA512" s="55">
        <v>1994</v>
      </c>
      <c r="FB512" s="55" t="s">
        <v>1361</v>
      </c>
      <c r="FC512" s="55" t="s">
        <v>1249</v>
      </c>
      <c r="FD512" s="55">
        <v>2.5</v>
      </c>
      <c r="FF512" s="55">
        <v>505</v>
      </c>
      <c r="FG512" s="55" t="s">
        <v>42</v>
      </c>
      <c r="FH512" s="55" t="s">
        <v>1470</v>
      </c>
      <c r="FI512" s="55">
        <v>8</v>
      </c>
      <c r="FJ512" s="55">
        <v>260000</v>
      </c>
      <c r="FK512" s="55" t="s">
        <v>1249</v>
      </c>
      <c r="FL512" s="55">
        <v>0.35</v>
      </c>
      <c r="IW512" s="55">
        <v>505</v>
      </c>
      <c r="IX512" s="13" t="s">
        <v>1250</v>
      </c>
      <c r="IY512" s="13" t="s">
        <v>1260</v>
      </c>
      <c r="IZ512" s="13" t="s">
        <v>3012</v>
      </c>
      <c r="JA512" s="13">
        <v>1000</v>
      </c>
      <c r="JW512" s="12">
        <v>505</v>
      </c>
      <c r="JX512" s="12" t="s">
        <v>1433</v>
      </c>
      <c r="JY512" s="12" t="s">
        <v>753</v>
      </c>
    </row>
    <row r="513" ht="14.25" customHeight="1" outlineLevel="1" spans="7:285">
      <c r="G513" s="55">
        <v>506</v>
      </c>
      <c r="H513" s="55" t="s">
        <v>1246</v>
      </c>
      <c r="I513" s="55" t="s">
        <v>1470</v>
      </c>
      <c r="J513" s="55" t="s">
        <v>2237</v>
      </c>
      <c r="K513" s="55" t="s">
        <v>1249</v>
      </c>
      <c r="L513" s="65">
        <v>0.2</v>
      </c>
      <c r="AD513" s="12">
        <v>506</v>
      </c>
      <c r="AE513" s="12" t="s">
        <v>1261</v>
      </c>
      <c r="AF513" s="12" t="s">
        <v>2380</v>
      </c>
      <c r="AG513" s="12" t="s">
        <v>1669</v>
      </c>
      <c r="AH513" s="12" t="s">
        <v>3060</v>
      </c>
      <c r="AX513" s="55">
        <v>506</v>
      </c>
      <c r="AY513" s="55" t="s">
        <v>1309</v>
      </c>
      <c r="AZ513" s="55" t="s">
        <v>1251</v>
      </c>
      <c r="BA513" s="55">
        <v>49</v>
      </c>
      <c r="BB513" s="55">
        <v>49</v>
      </c>
      <c r="BC513" s="55" t="s">
        <v>1249</v>
      </c>
      <c r="BD513" s="55">
        <v>1.15</v>
      </c>
      <c r="DN513" s="55">
        <v>506</v>
      </c>
      <c r="DO513" s="55" t="s">
        <v>1309</v>
      </c>
      <c r="DP513" s="55" t="s">
        <v>1259</v>
      </c>
      <c r="DQ513" s="55" t="s">
        <v>1260</v>
      </c>
      <c r="DR513" s="55" t="s">
        <v>1261</v>
      </c>
      <c r="DS513" s="55">
        <v>33149</v>
      </c>
      <c r="DT513" s="55">
        <v>10000</v>
      </c>
      <c r="DU513" s="55" t="s">
        <v>1249</v>
      </c>
      <c r="DV513" s="55">
        <v>1</v>
      </c>
      <c r="EV513" s="55">
        <v>506</v>
      </c>
      <c r="EW513" s="55" t="s">
        <v>1313</v>
      </c>
      <c r="EX513" s="55" t="s">
        <v>1607</v>
      </c>
      <c r="EY513" s="55">
        <v>1</v>
      </c>
      <c r="EZ513" s="55">
        <v>1995</v>
      </c>
      <c r="FA513" s="55">
        <v>2999</v>
      </c>
      <c r="FB513" s="55" t="s">
        <v>1361</v>
      </c>
      <c r="FC513" s="55" t="s">
        <v>1249</v>
      </c>
      <c r="FD513" s="55">
        <v>2.5</v>
      </c>
      <c r="FF513" s="55">
        <v>506</v>
      </c>
      <c r="FG513" s="55" t="s">
        <v>42</v>
      </c>
      <c r="FH513" s="55" t="s">
        <v>1470</v>
      </c>
      <c r="FI513" s="55">
        <v>8</v>
      </c>
      <c r="FJ513" s="55">
        <v>400000</v>
      </c>
      <c r="FK513" s="55" t="s">
        <v>1249</v>
      </c>
      <c r="FL513" s="55">
        <v>0.35</v>
      </c>
      <c r="IW513" s="55">
        <v>506</v>
      </c>
      <c r="IX513" s="13" t="s">
        <v>1250</v>
      </c>
      <c r="IY513" s="13" t="s">
        <v>1260</v>
      </c>
      <c r="IZ513" s="13" t="s">
        <v>3015</v>
      </c>
      <c r="JA513" s="13">
        <v>1000</v>
      </c>
      <c r="JW513" s="12">
        <v>506</v>
      </c>
      <c r="JX513" s="12" t="s">
        <v>1433</v>
      </c>
      <c r="JY513" s="12" t="s">
        <v>934</v>
      </c>
    </row>
    <row r="514" ht="14.25" customHeight="1" outlineLevel="1" spans="7:285">
      <c r="G514" s="55">
        <v>507</v>
      </c>
      <c r="H514" s="55" t="s">
        <v>1246</v>
      </c>
      <c r="I514" s="55" t="s">
        <v>1470</v>
      </c>
      <c r="J514" s="55" t="s">
        <v>2254</v>
      </c>
      <c r="K514" s="55" t="s">
        <v>1249</v>
      </c>
      <c r="L514" s="65">
        <v>0.2</v>
      </c>
      <c r="AD514" s="12">
        <v>507</v>
      </c>
      <c r="AE514" s="12" t="s">
        <v>1261</v>
      </c>
      <c r="AF514" s="12" t="s">
        <v>2528</v>
      </c>
      <c r="AG514" s="12" t="s">
        <v>1433</v>
      </c>
      <c r="AH514" s="12" t="s">
        <v>2446</v>
      </c>
      <c r="AX514" s="55">
        <v>507</v>
      </c>
      <c r="AY514" s="55" t="s">
        <v>1309</v>
      </c>
      <c r="AZ514" s="55" t="s">
        <v>1251</v>
      </c>
      <c r="BA514" s="55">
        <v>50</v>
      </c>
      <c r="BB514" s="55">
        <v>50</v>
      </c>
      <c r="BC514" s="55" t="s">
        <v>1249</v>
      </c>
      <c r="BD514" s="55">
        <v>1.15</v>
      </c>
      <c r="DN514" s="55">
        <v>507</v>
      </c>
      <c r="DO514" s="55" t="s">
        <v>1309</v>
      </c>
      <c r="DP514" s="55" t="s">
        <v>1259</v>
      </c>
      <c r="DQ514" s="55" t="s">
        <v>1260</v>
      </c>
      <c r="DR514" s="55" t="s">
        <v>1261</v>
      </c>
      <c r="DS514" s="55">
        <v>33154</v>
      </c>
      <c r="DT514" s="55">
        <v>10000</v>
      </c>
      <c r="DU514" s="55" t="s">
        <v>1249</v>
      </c>
      <c r="DV514" s="55">
        <v>1</v>
      </c>
      <c r="EV514" s="55">
        <v>507</v>
      </c>
      <c r="EW514" s="55" t="s">
        <v>1313</v>
      </c>
      <c r="EX514" s="55" t="s">
        <v>1607</v>
      </c>
      <c r="EY514" s="55">
        <v>2</v>
      </c>
      <c r="EZ514" s="55">
        <v>0</v>
      </c>
      <c r="FA514" s="55">
        <v>1994</v>
      </c>
      <c r="FB514" s="55" t="s">
        <v>1361</v>
      </c>
      <c r="FC514" s="55" t="s">
        <v>1249</v>
      </c>
      <c r="FD514" s="55">
        <v>2.5</v>
      </c>
      <c r="FF514" s="55">
        <v>507</v>
      </c>
      <c r="FG514" s="55" t="s">
        <v>42</v>
      </c>
      <c r="FH514" s="55" t="s">
        <v>1470</v>
      </c>
      <c r="FI514" s="55">
        <v>8</v>
      </c>
      <c r="FJ514" s="55">
        <v>530000</v>
      </c>
      <c r="FK514" s="55" t="s">
        <v>1249</v>
      </c>
      <c r="FL514" s="55">
        <v>0.35</v>
      </c>
      <c r="IW514" s="55">
        <v>507</v>
      </c>
      <c r="IX514" s="13" t="s">
        <v>1250</v>
      </c>
      <c r="IY514" s="13" t="s">
        <v>1260</v>
      </c>
      <c r="IZ514" s="13" t="s">
        <v>3018</v>
      </c>
      <c r="JA514" s="13">
        <v>1000</v>
      </c>
      <c r="JW514" s="12">
        <v>507</v>
      </c>
      <c r="JX514" s="12" t="s">
        <v>1433</v>
      </c>
      <c r="JY514" s="12" t="s">
        <v>989</v>
      </c>
    </row>
    <row r="515" ht="14.25" customHeight="1" outlineLevel="1" spans="7:285">
      <c r="G515" s="55">
        <v>508</v>
      </c>
      <c r="H515" s="55" t="s">
        <v>1246</v>
      </c>
      <c r="I515" s="55" t="s">
        <v>1470</v>
      </c>
      <c r="J515" s="55" t="s">
        <v>2276</v>
      </c>
      <c r="K515" s="55" t="s">
        <v>1249</v>
      </c>
      <c r="L515" s="65">
        <v>0.2</v>
      </c>
      <c r="AD515" s="12">
        <v>508</v>
      </c>
      <c r="AE515" s="12" t="s">
        <v>1261</v>
      </c>
      <c r="AF515" s="12" t="s">
        <v>1851</v>
      </c>
      <c r="AG515" s="12" t="s">
        <v>1669</v>
      </c>
      <c r="AH515" s="12" t="s">
        <v>3060</v>
      </c>
      <c r="AX515" s="55">
        <v>508</v>
      </c>
      <c r="AY515" s="55" t="s">
        <v>1309</v>
      </c>
      <c r="AZ515" s="55" t="s">
        <v>1251</v>
      </c>
      <c r="BA515" s="55">
        <v>51</v>
      </c>
      <c r="BB515" s="55">
        <v>51</v>
      </c>
      <c r="BC515" s="55" t="s">
        <v>1249</v>
      </c>
      <c r="BD515" s="55">
        <v>1.2</v>
      </c>
      <c r="DN515" s="55">
        <v>508</v>
      </c>
      <c r="DO515" s="55" t="s">
        <v>1309</v>
      </c>
      <c r="DP515" s="55" t="s">
        <v>1259</v>
      </c>
      <c r="DQ515" s="55" t="s">
        <v>1260</v>
      </c>
      <c r="DR515" s="55" t="s">
        <v>1261</v>
      </c>
      <c r="DS515" s="55">
        <v>33156</v>
      </c>
      <c r="DT515" s="55">
        <v>10000</v>
      </c>
      <c r="DU515" s="55" t="s">
        <v>1249</v>
      </c>
      <c r="DV515" s="55">
        <v>1</v>
      </c>
      <c r="EV515" s="55">
        <v>508</v>
      </c>
      <c r="EW515" s="55" t="s">
        <v>1313</v>
      </c>
      <c r="EX515" s="55" t="s">
        <v>1607</v>
      </c>
      <c r="EY515" s="55">
        <v>2</v>
      </c>
      <c r="EZ515" s="55">
        <v>1995</v>
      </c>
      <c r="FA515" s="55">
        <v>2999</v>
      </c>
      <c r="FB515" s="55" t="s">
        <v>1361</v>
      </c>
      <c r="FC515" s="55" t="s">
        <v>1249</v>
      </c>
      <c r="FD515" s="55">
        <v>2.5</v>
      </c>
      <c r="FF515" s="55">
        <v>508</v>
      </c>
      <c r="FG515" s="55" t="s">
        <v>42</v>
      </c>
      <c r="FH515" s="55" t="s">
        <v>1470</v>
      </c>
      <c r="FI515" s="55">
        <v>8</v>
      </c>
      <c r="FJ515" s="55">
        <v>540000</v>
      </c>
      <c r="FK515" s="55" t="s">
        <v>1249</v>
      </c>
      <c r="FL515" s="55">
        <v>0.35</v>
      </c>
      <c r="IW515" s="55">
        <v>508</v>
      </c>
      <c r="IX515" s="13" t="s">
        <v>1250</v>
      </c>
      <c r="IY515" s="13" t="s">
        <v>1260</v>
      </c>
      <c r="IZ515" s="13" t="s">
        <v>3136</v>
      </c>
      <c r="JA515" s="13">
        <v>1000</v>
      </c>
      <c r="JW515" s="12">
        <v>508</v>
      </c>
      <c r="JX515" s="12" t="s">
        <v>1433</v>
      </c>
      <c r="JY515" s="12" t="s">
        <v>1072</v>
      </c>
    </row>
    <row r="516" ht="14.25" customHeight="1" outlineLevel="1" spans="7:285">
      <c r="G516" s="55">
        <v>509</v>
      </c>
      <c r="H516" s="55" t="s">
        <v>1246</v>
      </c>
      <c r="I516" s="55" t="s">
        <v>1470</v>
      </c>
      <c r="J516" s="55" t="s">
        <v>2290</v>
      </c>
      <c r="K516" s="55" t="s">
        <v>1249</v>
      </c>
      <c r="L516" s="55">
        <v>0.23</v>
      </c>
      <c r="AD516" s="12">
        <v>509</v>
      </c>
      <c r="AE516" s="12" t="s">
        <v>1261</v>
      </c>
      <c r="AF516" s="12" t="s">
        <v>2568</v>
      </c>
      <c r="AG516" s="12" t="s">
        <v>1433</v>
      </c>
      <c r="AH516" s="12" t="s">
        <v>2446</v>
      </c>
      <c r="AX516" s="55">
        <v>509</v>
      </c>
      <c r="AY516" s="55" t="s">
        <v>1309</v>
      </c>
      <c r="AZ516" s="55" t="s">
        <v>1251</v>
      </c>
      <c r="BA516" s="55">
        <v>52</v>
      </c>
      <c r="BB516" s="55">
        <v>52</v>
      </c>
      <c r="BC516" s="55" t="s">
        <v>1249</v>
      </c>
      <c r="BD516" s="55">
        <v>1.2</v>
      </c>
      <c r="DN516" s="55">
        <v>509</v>
      </c>
      <c r="DO516" s="55" t="s">
        <v>1309</v>
      </c>
      <c r="DP516" s="55" t="s">
        <v>1259</v>
      </c>
      <c r="DQ516" s="55" t="s">
        <v>1260</v>
      </c>
      <c r="DR516" s="55" t="s">
        <v>1261</v>
      </c>
      <c r="DS516" s="55">
        <v>33158</v>
      </c>
      <c r="DT516" s="55">
        <v>10000</v>
      </c>
      <c r="DU516" s="55" t="s">
        <v>1249</v>
      </c>
      <c r="DV516" s="55">
        <v>1</v>
      </c>
      <c r="EV516" s="55">
        <v>509</v>
      </c>
      <c r="EW516" s="55" t="s">
        <v>1313</v>
      </c>
      <c r="EX516" s="55" t="s">
        <v>1607</v>
      </c>
      <c r="EY516" s="55">
        <v>3</v>
      </c>
      <c r="EZ516" s="55">
        <v>0</v>
      </c>
      <c r="FA516" s="55">
        <v>1994</v>
      </c>
      <c r="FB516" s="55" t="s">
        <v>1262</v>
      </c>
      <c r="FC516" s="55" t="s">
        <v>1249</v>
      </c>
      <c r="FD516" s="55">
        <v>0</v>
      </c>
      <c r="FF516" s="55">
        <v>509</v>
      </c>
      <c r="FG516" s="55" t="s">
        <v>42</v>
      </c>
      <c r="FH516" s="55" t="s">
        <v>1470</v>
      </c>
      <c r="FI516" s="55">
        <v>9</v>
      </c>
      <c r="FJ516" s="55">
        <v>0</v>
      </c>
      <c r="FK516" s="55" t="s">
        <v>1249</v>
      </c>
      <c r="FL516" s="55">
        <v>0.35</v>
      </c>
      <c r="IW516" s="55">
        <v>509</v>
      </c>
      <c r="IX516" s="13" t="s">
        <v>1250</v>
      </c>
      <c r="IY516" s="13" t="s">
        <v>1260</v>
      </c>
      <c r="IZ516" s="13" t="s">
        <v>3184</v>
      </c>
      <c r="JA516" s="13">
        <v>1000</v>
      </c>
      <c r="JW516" s="12">
        <v>509</v>
      </c>
      <c r="JX516" s="12" t="s">
        <v>1433</v>
      </c>
      <c r="JY516" s="12" t="s">
        <v>1206</v>
      </c>
    </row>
    <row r="517" ht="14.25" customHeight="1" outlineLevel="1" spans="7:285">
      <c r="G517" s="55">
        <v>510</v>
      </c>
      <c r="H517" s="55" t="s">
        <v>1246</v>
      </c>
      <c r="I517" s="55" t="s">
        <v>1470</v>
      </c>
      <c r="J517" s="55" t="s">
        <v>1707</v>
      </c>
      <c r="K517" s="55" t="s">
        <v>1249</v>
      </c>
      <c r="L517" s="55">
        <v>0.23</v>
      </c>
      <c r="AD517" s="12">
        <v>510</v>
      </c>
      <c r="AE517" s="12" t="s">
        <v>1261</v>
      </c>
      <c r="AF517" s="12" t="s">
        <v>2855</v>
      </c>
      <c r="AG517" s="12" t="s">
        <v>1669</v>
      </c>
      <c r="AH517" s="12" t="s">
        <v>3060</v>
      </c>
      <c r="AX517" s="55">
        <v>510</v>
      </c>
      <c r="AY517" s="55" t="s">
        <v>1309</v>
      </c>
      <c r="AZ517" s="55" t="s">
        <v>1251</v>
      </c>
      <c r="BA517" s="55">
        <v>53</v>
      </c>
      <c r="BB517" s="55">
        <v>53</v>
      </c>
      <c r="BC517" s="55" t="s">
        <v>1249</v>
      </c>
      <c r="BD517" s="55">
        <v>1.2</v>
      </c>
      <c r="DN517" s="55">
        <v>510</v>
      </c>
      <c r="DO517" s="55" t="s">
        <v>1309</v>
      </c>
      <c r="DP517" s="55" t="s">
        <v>1259</v>
      </c>
      <c r="DQ517" s="55" t="s">
        <v>1260</v>
      </c>
      <c r="DR517" s="55" t="s">
        <v>1261</v>
      </c>
      <c r="DS517" s="55">
        <v>33164</v>
      </c>
      <c r="DT517" s="55">
        <v>10000</v>
      </c>
      <c r="DU517" s="55" t="s">
        <v>1249</v>
      </c>
      <c r="DV517" s="55">
        <v>1</v>
      </c>
      <c r="EV517" s="55">
        <v>510</v>
      </c>
      <c r="EW517" s="55" t="s">
        <v>1313</v>
      </c>
      <c r="EX517" s="55" t="s">
        <v>1607</v>
      </c>
      <c r="EY517" s="55">
        <v>3</v>
      </c>
      <c r="EZ517" s="55">
        <v>1995</v>
      </c>
      <c r="FA517" s="55">
        <v>2999</v>
      </c>
      <c r="FB517" s="55" t="s">
        <v>1262</v>
      </c>
      <c r="FC517" s="55" t="s">
        <v>1249</v>
      </c>
      <c r="FD517" s="55">
        <v>0</v>
      </c>
      <c r="FF517" s="55">
        <v>510</v>
      </c>
      <c r="FG517" s="55" t="s">
        <v>42</v>
      </c>
      <c r="FH517" s="55" t="s">
        <v>1470</v>
      </c>
      <c r="FI517" s="55">
        <v>9</v>
      </c>
      <c r="FJ517" s="55">
        <v>1000</v>
      </c>
      <c r="FK517" s="55" t="s">
        <v>1249</v>
      </c>
      <c r="FL517" s="55">
        <v>0.35</v>
      </c>
      <c r="IW517" s="55">
        <v>510</v>
      </c>
      <c r="IX517" s="13" t="s">
        <v>1250</v>
      </c>
      <c r="IY517" s="13" t="s">
        <v>1260</v>
      </c>
      <c r="IZ517" s="13" t="s">
        <v>3186</v>
      </c>
      <c r="JA517" s="13">
        <v>1000</v>
      </c>
      <c r="JW517" s="12">
        <v>510</v>
      </c>
      <c r="JX517" s="12" t="s">
        <v>1433</v>
      </c>
      <c r="JY517" s="12" t="s">
        <v>750</v>
      </c>
    </row>
    <row r="518" ht="14.25" customHeight="1" outlineLevel="1" spans="7:285">
      <c r="G518" s="55">
        <v>511</v>
      </c>
      <c r="H518" s="55" t="s">
        <v>1246</v>
      </c>
      <c r="I518" s="55" t="s">
        <v>1470</v>
      </c>
      <c r="J518" s="55" t="s">
        <v>2319</v>
      </c>
      <c r="K518" s="55" t="s">
        <v>1249</v>
      </c>
      <c r="L518" s="55">
        <v>0.23</v>
      </c>
      <c r="AD518" s="12">
        <v>511</v>
      </c>
      <c r="AE518" s="12" t="s">
        <v>1261</v>
      </c>
      <c r="AF518" s="12" t="s">
        <v>1775</v>
      </c>
      <c r="AG518" s="12" t="s">
        <v>1433</v>
      </c>
      <c r="AH518" s="12" t="s">
        <v>2446</v>
      </c>
      <c r="AX518" s="55">
        <v>511</v>
      </c>
      <c r="AY518" s="55" t="s">
        <v>1309</v>
      </c>
      <c r="AZ518" s="55" t="s">
        <v>1251</v>
      </c>
      <c r="BA518" s="55">
        <v>54</v>
      </c>
      <c r="BB518" s="55">
        <v>54</v>
      </c>
      <c r="BC518" s="55" t="s">
        <v>1249</v>
      </c>
      <c r="BD518" s="55">
        <v>1.2</v>
      </c>
      <c r="DN518" s="55">
        <v>511</v>
      </c>
      <c r="DO518" s="55" t="s">
        <v>1309</v>
      </c>
      <c r="DP518" s="55" t="s">
        <v>1259</v>
      </c>
      <c r="DQ518" s="55" t="s">
        <v>1260</v>
      </c>
      <c r="DR518" s="55" t="s">
        <v>1261</v>
      </c>
      <c r="DS518" s="55">
        <v>33166</v>
      </c>
      <c r="DT518" s="55">
        <v>10000</v>
      </c>
      <c r="DU518" s="55" t="s">
        <v>1249</v>
      </c>
      <c r="DV518" s="55">
        <v>1</v>
      </c>
      <c r="EV518" s="55">
        <v>511</v>
      </c>
      <c r="EW518" s="55" t="s">
        <v>1313</v>
      </c>
      <c r="EX518" s="55" t="s">
        <v>2048</v>
      </c>
      <c r="EY518" s="55">
        <v>1</v>
      </c>
      <c r="EZ518" s="55">
        <v>0</v>
      </c>
      <c r="FA518" s="55">
        <v>1994</v>
      </c>
      <c r="FB518" s="55" t="s">
        <v>1361</v>
      </c>
      <c r="FC518" s="55" t="s">
        <v>1249</v>
      </c>
      <c r="FD518" s="55">
        <v>2.5</v>
      </c>
      <c r="FF518" s="55">
        <v>511</v>
      </c>
      <c r="FG518" s="55" t="s">
        <v>42</v>
      </c>
      <c r="FH518" s="55" t="s">
        <v>1470</v>
      </c>
      <c r="FI518" s="55">
        <v>9</v>
      </c>
      <c r="FJ518" s="55">
        <v>2500</v>
      </c>
      <c r="FK518" s="55" t="s">
        <v>1249</v>
      </c>
      <c r="FL518" s="55">
        <v>0.35</v>
      </c>
      <c r="IW518" s="55">
        <v>511</v>
      </c>
      <c r="IX518" s="13" t="s">
        <v>1250</v>
      </c>
      <c r="IY518" s="13" t="s">
        <v>1260</v>
      </c>
      <c r="IZ518" s="13" t="s">
        <v>3188</v>
      </c>
      <c r="JA518" s="13">
        <v>1000</v>
      </c>
      <c r="JW518" s="12">
        <v>511</v>
      </c>
      <c r="JX518" s="12" t="s">
        <v>1433</v>
      </c>
      <c r="JY518" s="12" t="s">
        <v>1323</v>
      </c>
    </row>
    <row r="519" ht="14.25" customHeight="1" outlineLevel="1" spans="7:285">
      <c r="G519" s="55">
        <v>512</v>
      </c>
      <c r="H519" s="55" t="s">
        <v>1246</v>
      </c>
      <c r="I519" s="55" t="s">
        <v>1470</v>
      </c>
      <c r="J519" s="55" t="s">
        <v>2338</v>
      </c>
      <c r="K519" s="55" t="s">
        <v>1249</v>
      </c>
      <c r="L519" s="65">
        <v>0.525</v>
      </c>
      <c r="AD519" s="12">
        <v>512</v>
      </c>
      <c r="AE519" s="12" t="s">
        <v>1261</v>
      </c>
      <c r="AF519" s="12" t="s">
        <v>2980</v>
      </c>
      <c r="AG519" s="12" t="s">
        <v>1669</v>
      </c>
      <c r="AH519" s="12" t="s">
        <v>3060</v>
      </c>
      <c r="AX519" s="55">
        <v>512</v>
      </c>
      <c r="AY519" s="55" t="s">
        <v>1309</v>
      </c>
      <c r="AZ519" s="55" t="s">
        <v>1251</v>
      </c>
      <c r="BA519" s="55">
        <v>55</v>
      </c>
      <c r="BB519" s="55">
        <v>55</v>
      </c>
      <c r="BC519" s="55" t="s">
        <v>1249</v>
      </c>
      <c r="BD519" s="55">
        <v>1.2</v>
      </c>
      <c r="DN519" s="55">
        <v>512</v>
      </c>
      <c r="DO519" s="55" t="s">
        <v>1309</v>
      </c>
      <c r="DP519" s="55" t="s">
        <v>1259</v>
      </c>
      <c r="DQ519" s="55" t="s">
        <v>1260</v>
      </c>
      <c r="DR519" s="55" t="s">
        <v>1261</v>
      </c>
      <c r="DS519" s="55">
        <v>33167</v>
      </c>
      <c r="DT519" s="55">
        <v>10000</v>
      </c>
      <c r="DU519" s="55" t="s">
        <v>1249</v>
      </c>
      <c r="DV519" s="55">
        <v>1</v>
      </c>
      <c r="EV519" s="55">
        <v>512</v>
      </c>
      <c r="EW519" s="55" t="s">
        <v>1313</v>
      </c>
      <c r="EX519" s="55" t="s">
        <v>2048</v>
      </c>
      <c r="EY519" s="55">
        <v>1</v>
      </c>
      <c r="EZ519" s="55">
        <v>1995</v>
      </c>
      <c r="FA519" s="55">
        <v>2999</v>
      </c>
      <c r="FB519" s="55" t="s">
        <v>1361</v>
      </c>
      <c r="FC519" s="55" t="s">
        <v>1249</v>
      </c>
      <c r="FD519" s="55">
        <v>2.7</v>
      </c>
      <c r="FF519" s="55">
        <v>512</v>
      </c>
      <c r="FG519" s="55" t="s">
        <v>42</v>
      </c>
      <c r="FH519" s="55" t="s">
        <v>1470</v>
      </c>
      <c r="FI519" s="55">
        <v>9</v>
      </c>
      <c r="FJ519" s="55">
        <v>5000</v>
      </c>
      <c r="FK519" s="55" t="s">
        <v>1249</v>
      </c>
      <c r="FL519" s="55">
        <v>0.35</v>
      </c>
      <c r="IW519" s="55">
        <v>512</v>
      </c>
      <c r="IX519" s="13" t="s">
        <v>1250</v>
      </c>
      <c r="IY519" s="13" t="s">
        <v>1260</v>
      </c>
      <c r="IZ519" s="13" t="s">
        <v>3189</v>
      </c>
      <c r="JA519" s="13">
        <v>1000</v>
      </c>
      <c r="JW519" s="12">
        <v>512</v>
      </c>
      <c r="JX519" s="12" t="s">
        <v>1433</v>
      </c>
      <c r="JY519" s="12" t="s">
        <v>1370</v>
      </c>
    </row>
    <row r="520" ht="14.25" customHeight="1" outlineLevel="1" spans="7:285">
      <c r="G520" s="55">
        <v>513</v>
      </c>
      <c r="H520" s="55" t="s">
        <v>1246</v>
      </c>
      <c r="I520" s="55" t="s">
        <v>1470</v>
      </c>
      <c r="J520" s="55" t="s">
        <v>2354</v>
      </c>
      <c r="K520" s="55" t="s">
        <v>1249</v>
      </c>
      <c r="L520" s="65">
        <v>0.4725</v>
      </c>
      <c r="AD520" s="12">
        <v>513</v>
      </c>
      <c r="AE520" s="12" t="s">
        <v>1261</v>
      </c>
      <c r="AF520" s="12" t="s">
        <v>1720</v>
      </c>
      <c r="AG520" s="12" t="s">
        <v>1472</v>
      </c>
      <c r="AH520" s="12" t="s">
        <v>2464</v>
      </c>
      <c r="AX520" s="55">
        <v>513</v>
      </c>
      <c r="AY520" s="55" t="s">
        <v>1309</v>
      </c>
      <c r="AZ520" s="55" t="s">
        <v>1251</v>
      </c>
      <c r="BA520" s="55">
        <v>56</v>
      </c>
      <c r="BB520" s="55">
        <v>56</v>
      </c>
      <c r="BC520" s="55" t="s">
        <v>1249</v>
      </c>
      <c r="BD520" s="55">
        <v>1.2</v>
      </c>
      <c r="DN520" s="55">
        <v>513</v>
      </c>
      <c r="DO520" s="55" t="s">
        <v>1309</v>
      </c>
      <c r="DP520" s="55" t="s">
        <v>1259</v>
      </c>
      <c r="DQ520" s="55" t="s">
        <v>1260</v>
      </c>
      <c r="DR520" s="55" t="s">
        <v>1261</v>
      </c>
      <c r="DS520" s="55">
        <v>33170</v>
      </c>
      <c r="DT520" s="55">
        <v>10000</v>
      </c>
      <c r="DU520" s="55" t="s">
        <v>1249</v>
      </c>
      <c r="DV520" s="55">
        <v>1</v>
      </c>
      <c r="EV520" s="55">
        <v>513</v>
      </c>
      <c r="EW520" s="55" t="s">
        <v>1313</v>
      </c>
      <c r="EX520" s="55" t="s">
        <v>2048</v>
      </c>
      <c r="EY520" s="55">
        <v>2</v>
      </c>
      <c r="EZ520" s="55">
        <v>0</v>
      </c>
      <c r="FA520" s="55">
        <v>1994</v>
      </c>
      <c r="FB520" s="55" t="s">
        <v>1361</v>
      </c>
      <c r="FC520" s="55" t="s">
        <v>1249</v>
      </c>
      <c r="FD520" s="55">
        <v>2.5</v>
      </c>
      <c r="FF520" s="55">
        <v>513</v>
      </c>
      <c r="FG520" s="55" t="s">
        <v>42</v>
      </c>
      <c r="FH520" s="55" t="s">
        <v>1470</v>
      </c>
      <c r="FI520" s="55">
        <v>9</v>
      </c>
      <c r="FJ520" s="55">
        <v>10000</v>
      </c>
      <c r="FK520" s="55" t="s">
        <v>1249</v>
      </c>
      <c r="FL520" s="55">
        <v>0.35</v>
      </c>
      <c r="IW520" s="55">
        <v>513</v>
      </c>
      <c r="IX520" s="13" t="s">
        <v>1250</v>
      </c>
      <c r="IY520" s="13" t="s">
        <v>1260</v>
      </c>
      <c r="IZ520" s="13" t="s">
        <v>3190</v>
      </c>
      <c r="JA520" s="13">
        <v>1000</v>
      </c>
      <c r="JW520" s="12">
        <v>513</v>
      </c>
      <c r="JX520" s="12" t="s">
        <v>1433</v>
      </c>
      <c r="JY520" s="12" t="s">
        <v>1416</v>
      </c>
    </row>
    <row r="521" ht="14.25" customHeight="1" outlineLevel="1" spans="7:285">
      <c r="G521" s="55">
        <v>514</v>
      </c>
      <c r="H521" s="55" t="s">
        <v>1246</v>
      </c>
      <c r="I521" s="55" t="s">
        <v>1667</v>
      </c>
      <c r="J521" s="55" t="s">
        <v>2368</v>
      </c>
      <c r="K521" s="55" t="s">
        <v>1249</v>
      </c>
      <c r="L521" s="65">
        <v>0.3675</v>
      </c>
      <c r="AD521" s="12">
        <v>514</v>
      </c>
      <c r="AE521" s="12" t="s">
        <v>1261</v>
      </c>
      <c r="AF521" s="12" t="s">
        <v>3035</v>
      </c>
      <c r="AG521" s="12" t="s">
        <v>1669</v>
      </c>
      <c r="AH521" s="12" t="s">
        <v>3060</v>
      </c>
      <c r="AX521" s="55">
        <v>514</v>
      </c>
      <c r="AY521" s="55" t="s">
        <v>1309</v>
      </c>
      <c r="AZ521" s="55" t="s">
        <v>1251</v>
      </c>
      <c r="BA521" s="55">
        <v>57</v>
      </c>
      <c r="BB521" s="55">
        <v>57</v>
      </c>
      <c r="BC521" s="55" t="s">
        <v>1249</v>
      </c>
      <c r="BD521" s="55">
        <v>1.2</v>
      </c>
      <c r="DN521" s="55">
        <v>514</v>
      </c>
      <c r="DO521" s="55" t="s">
        <v>1309</v>
      </c>
      <c r="DP521" s="55" t="s">
        <v>1259</v>
      </c>
      <c r="DQ521" s="55" t="s">
        <v>1260</v>
      </c>
      <c r="DR521" s="55" t="s">
        <v>1261</v>
      </c>
      <c r="DS521" s="55">
        <v>33172</v>
      </c>
      <c r="DT521" s="55">
        <v>10000</v>
      </c>
      <c r="DU521" s="55" t="s">
        <v>1249</v>
      </c>
      <c r="DV521" s="55">
        <v>1</v>
      </c>
      <c r="EV521" s="55">
        <v>514</v>
      </c>
      <c r="EW521" s="55" t="s">
        <v>1313</v>
      </c>
      <c r="EX521" s="55" t="s">
        <v>2048</v>
      </c>
      <c r="EY521" s="55">
        <v>2</v>
      </c>
      <c r="EZ521" s="55">
        <v>1995</v>
      </c>
      <c r="FA521" s="55">
        <v>2999</v>
      </c>
      <c r="FB521" s="55" t="s">
        <v>1361</v>
      </c>
      <c r="FC521" s="55" t="s">
        <v>1249</v>
      </c>
      <c r="FD521" s="55">
        <v>2.55</v>
      </c>
      <c r="FF521" s="55">
        <v>514</v>
      </c>
      <c r="FG521" s="55" t="s">
        <v>42</v>
      </c>
      <c r="FH521" s="55" t="s">
        <v>1470</v>
      </c>
      <c r="FI521" s="55">
        <v>9</v>
      </c>
      <c r="FJ521" s="55">
        <v>25000</v>
      </c>
      <c r="FK521" s="55" t="s">
        <v>1249</v>
      </c>
      <c r="FL521" s="55">
        <v>0.35</v>
      </c>
      <c r="IW521" s="55">
        <v>514</v>
      </c>
      <c r="IX521" s="13" t="s">
        <v>1250</v>
      </c>
      <c r="IY521" s="13" t="s">
        <v>1260</v>
      </c>
      <c r="IZ521" s="13" t="s">
        <v>3192</v>
      </c>
      <c r="JA521" s="13">
        <v>1000</v>
      </c>
      <c r="JW521" s="12">
        <v>514</v>
      </c>
      <c r="JX521" s="12" t="s">
        <v>1433</v>
      </c>
      <c r="JY521" s="12" t="s">
        <v>749</v>
      </c>
    </row>
    <row r="522" ht="14.25" customHeight="1" outlineLevel="1" spans="7:285">
      <c r="G522" s="55">
        <v>515</v>
      </c>
      <c r="H522" s="55" t="s">
        <v>1246</v>
      </c>
      <c r="I522" s="55" t="s">
        <v>1554</v>
      </c>
      <c r="J522" s="55" t="s">
        <v>2385</v>
      </c>
      <c r="K522" s="55" t="s">
        <v>1249</v>
      </c>
      <c r="L522" s="65">
        <v>0.3675</v>
      </c>
      <c r="AD522" s="12">
        <v>515</v>
      </c>
      <c r="AE522" s="12" t="s">
        <v>1261</v>
      </c>
      <c r="AF522" s="12" t="s">
        <v>989</v>
      </c>
      <c r="AG522" s="12" t="s">
        <v>1472</v>
      </c>
      <c r="AH522" s="12" t="s">
        <v>2481</v>
      </c>
      <c r="AX522" s="55">
        <v>515</v>
      </c>
      <c r="AY522" s="55" t="s">
        <v>1309</v>
      </c>
      <c r="AZ522" s="55" t="s">
        <v>1251</v>
      </c>
      <c r="BA522" s="55">
        <v>58</v>
      </c>
      <c r="BB522" s="55">
        <v>58</v>
      </c>
      <c r="BC522" s="55" t="s">
        <v>1249</v>
      </c>
      <c r="BD522" s="55">
        <v>1.2</v>
      </c>
      <c r="DN522" s="55">
        <v>515</v>
      </c>
      <c r="DO522" s="55" t="s">
        <v>1309</v>
      </c>
      <c r="DP522" s="55" t="s">
        <v>1259</v>
      </c>
      <c r="DQ522" s="55" t="s">
        <v>1260</v>
      </c>
      <c r="DR522" s="55" t="s">
        <v>1261</v>
      </c>
      <c r="DS522" s="55">
        <v>33173</v>
      </c>
      <c r="DT522" s="55">
        <v>10000</v>
      </c>
      <c r="DU522" s="55" t="s">
        <v>1249</v>
      </c>
      <c r="DV522" s="55">
        <v>1</v>
      </c>
      <c r="EV522" s="55">
        <v>515</v>
      </c>
      <c r="EW522" s="55" t="s">
        <v>1313</v>
      </c>
      <c r="EX522" s="55" t="s">
        <v>2048</v>
      </c>
      <c r="EY522" s="55">
        <v>3</v>
      </c>
      <c r="EZ522" s="55">
        <v>0</v>
      </c>
      <c r="FA522" s="55">
        <v>1994</v>
      </c>
      <c r="FB522" s="55" t="s">
        <v>1361</v>
      </c>
      <c r="FC522" s="55" t="s">
        <v>1249</v>
      </c>
      <c r="FD522" s="55">
        <v>2.5</v>
      </c>
      <c r="FF522" s="55">
        <v>515</v>
      </c>
      <c r="FG522" s="55" t="s">
        <v>42</v>
      </c>
      <c r="FH522" s="55" t="s">
        <v>1470</v>
      </c>
      <c r="FI522" s="55">
        <v>9</v>
      </c>
      <c r="FJ522" s="55">
        <v>50000</v>
      </c>
      <c r="FK522" s="55" t="s">
        <v>1249</v>
      </c>
      <c r="FL522" s="55">
        <v>0.35</v>
      </c>
      <c r="IW522" s="55">
        <v>515</v>
      </c>
      <c r="IX522" s="13" t="s">
        <v>1250</v>
      </c>
      <c r="IY522" s="13" t="s">
        <v>1260</v>
      </c>
      <c r="IZ522" s="13" t="s">
        <v>3194</v>
      </c>
      <c r="JA522" s="13">
        <v>1000</v>
      </c>
      <c r="JW522" s="12">
        <v>515</v>
      </c>
      <c r="JX522" s="12" t="s">
        <v>1433</v>
      </c>
      <c r="JY522" s="12" t="s">
        <v>1367</v>
      </c>
    </row>
    <row r="523" ht="14.25" customHeight="1" outlineLevel="1" spans="7:285">
      <c r="G523" s="55">
        <v>516</v>
      </c>
      <c r="H523" s="55" t="s">
        <v>1246</v>
      </c>
      <c r="I523" s="55" t="s">
        <v>1595</v>
      </c>
      <c r="J523" s="55" t="s">
        <v>2401</v>
      </c>
      <c r="K523" s="55" t="s">
        <v>1249</v>
      </c>
      <c r="L523" s="65">
        <v>0.546</v>
      </c>
      <c r="AD523" s="12">
        <v>516</v>
      </c>
      <c r="AE523" s="12" t="s">
        <v>1261</v>
      </c>
      <c r="AF523" s="12" t="s">
        <v>3070</v>
      </c>
      <c r="AG523" s="12" t="s">
        <v>1669</v>
      </c>
      <c r="AH523" s="12" t="s">
        <v>3060</v>
      </c>
      <c r="AX523" s="55">
        <v>516</v>
      </c>
      <c r="AY523" s="55" t="s">
        <v>1309</v>
      </c>
      <c r="AZ523" s="55" t="s">
        <v>1251</v>
      </c>
      <c r="BA523" s="55">
        <v>59</v>
      </c>
      <c r="BB523" s="55">
        <v>59</v>
      </c>
      <c r="BC523" s="55" t="s">
        <v>1249</v>
      </c>
      <c r="BD523" s="55">
        <v>1.2</v>
      </c>
      <c r="DN523" s="55">
        <v>516</v>
      </c>
      <c r="DO523" s="55" t="s">
        <v>1309</v>
      </c>
      <c r="DP523" s="55" t="s">
        <v>1259</v>
      </c>
      <c r="DQ523" s="55" t="s">
        <v>1260</v>
      </c>
      <c r="DR523" s="55" t="s">
        <v>1261</v>
      </c>
      <c r="DS523" s="55">
        <v>33175</v>
      </c>
      <c r="DT523" s="55">
        <v>10000</v>
      </c>
      <c r="DU523" s="55" t="s">
        <v>1249</v>
      </c>
      <c r="DV523" s="55">
        <v>1</v>
      </c>
      <c r="EV523" s="55">
        <v>516</v>
      </c>
      <c r="EW523" s="55" t="s">
        <v>1313</v>
      </c>
      <c r="EX523" s="55" t="s">
        <v>2048</v>
      </c>
      <c r="EY523" s="55">
        <v>3</v>
      </c>
      <c r="EZ523" s="55">
        <v>1995</v>
      </c>
      <c r="FA523" s="55">
        <v>2999</v>
      </c>
      <c r="FB523" s="55" t="s">
        <v>1361</v>
      </c>
      <c r="FC523" s="55" t="s">
        <v>1249</v>
      </c>
      <c r="FD523" s="55">
        <v>2.55</v>
      </c>
      <c r="FF523" s="55">
        <v>516</v>
      </c>
      <c r="FG523" s="55" t="s">
        <v>42</v>
      </c>
      <c r="FH523" s="55" t="s">
        <v>1470</v>
      </c>
      <c r="FI523" s="55">
        <v>9</v>
      </c>
      <c r="FJ523" s="55">
        <v>80000</v>
      </c>
      <c r="FK523" s="55" t="s">
        <v>1249</v>
      </c>
      <c r="FL523" s="55">
        <v>0.35</v>
      </c>
      <c r="IW523" s="55">
        <v>516</v>
      </c>
      <c r="IX523" s="13" t="s">
        <v>1250</v>
      </c>
      <c r="IY523" s="13" t="s">
        <v>1260</v>
      </c>
      <c r="IZ523" s="13" t="s">
        <v>3196</v>
      </c>
      <c r="JA523" s="13">
        <v>1000</v>
      </c>
      <c r="JW523" s="12">
        <v>516</v>
      </c>
      <c r="JX523" s="12" t="s">
        <v>1433</v>
      </c>
      <c r="JY523" s="12" t="s">
        <v>1382</v>
      </c>
    </row>
    <row r="524" ht="14.25" customHeight="1" outlineLevel="1" spans="7:285">
      <c r="G524" s="55">
        <v>517</v>
      </c>
      <c r="H524" s="55" t="s">
        <v>1246</v>
      </c>
      <c r="I524" s="55" t="s">
        <v>1595</v>
      </c>
      <c r="J524" s="55" t="s">
        <v>2417</v>
      </c>
      <c r="K524" s="55" t="s">
        <v>1249</v>
      </c>
      <c r="L524" s="65">
        <v>0.468</v>
      </c>
      <c r="AD524" s="12">
        <v>517</v>
      </c>
      <c r="AE524" s="12" t="s">
        <v>1261</v>
      </c>
      <c r="AF524" s="12" t="s">
        <v>1577</v>
      </c>
      <c r="AG524" s="12" t="s">
        <v>1472</v>
      </c>
      <c r="AH524" s="12" t="s">
        <v>2481</v>
      </c>
      <c r="AX524" s="55">
        <v>517</v>
      </c>
      <c r="AY524" s="55" t="s">
        <v>1309</v>
      </c>
      <c r="AZ524" s="55" t="s">
        <v>1251</v>
      </c>
      <c r="BA524" s="55">
        <v>60</v>
      </c>
      <c r="BB524" s="55">
        <v>60</v>
      </c>
      <c r="BC524" s="55" t="s">
        <v>1249</v>
      </c>
      <c r="BD524" s="55">
        <v>1.2</v>
      </c>
      <c r="DN524" s="55">
        <v>517</v>
      </c>
      <c r="DO524" s="55" t="s">
        <v>1309</v>
      </c>
      <c r="DP524" s="55" t="s">
        <v>1259</v>
      </c>
      <c r="DQ524" s="55" t="s">
        <v>1260</v>
      </c>
      <c r="DR524" s="55" t="s">
        <v>1261</v>
      </c>
      <c r="DS524" s="55">
        <v>33176</v>
      </c>
      <c r="DT524" s="55">
        <v>10000</v>
      </c>
      <c r="DU524" s="55" t="s">
        <v>1249</v>
      </c>
      <c r="DV524" s="55">
        <v>1</v>
      </c>
      <c r="EV524" s="55">
        <v>517</v>
      </c>
      <c r="EW524" s="55" t="s">
        <v>1313</v>
      </c>
      <c r="EX524" s="55" t="s">
        <v>2048</v>
      </c>
      <c r="EY524" s="55">
        <v>4</v>
      </c>
      <c r="EZ524" s="55">
        <v>0</v>
      </c>
      <c r="FA524" s="55">
        <v>1994</v>
      </c>
      <c r="FB524" s="55" t="s">
        <v>1361</v>
      </c>
      <c r="FC524" s="55" t="s">
        <v>1249</v>
      </c>
      <c r="FD524" s="55">
        <v>2.5</v>
      </c>
      <c r="FF524" s="55">
        <v>517</v>
      </c>
      <c r="FG524" s="55" t="s">
        <v>42</v>
      </c>
      <c r="FH524" s="55" t="s">
        <v>1470</v>
      </c>
      <c r="FI524" s="55">
        <v>9</v>
      </c>
      <c r="FJ524" s="55">
        <v>130000</v>
      </c>
      <c r="FK524" s="55" t="s">
        <v>1249</v>
      </c>
      <c r="FL524" s="55">
        <v>0.35</v>
      </c>
      <c r="IW524" s="55">
        <v>517</v>
      </c>
      <c r="IX524" s="13" t="s">
        <v>1250</v>
      </c>
      <c r="IY524" s="13" t="s">
        <v>1260</v>
      </c>
      <c r="IZ524" s="13" t="s">
        <v>3198</v>
      </c>
      <c r="JA524" s="13">
        <v>1000</v>
      </c>
      <c r="JW524" s="12">
        <v>517</v>
      </c>
      <c r="JX524" s="12" t="s">
        <v>1433</v>
      </c>
      <c r="JY524" s="12" t="s">
        <v>1576</v>
      </c>
    </row>
    <row r="525" ht="14.25" customHeight="1" outlineLevel="1" spans="7:285">
      <c r="G525" s="55">
        <v>518</v>
      </c>
      <c r="H525" s="55" t="s">
        <v>1246</v>
      </c>
      <c r="I525" s="55" t="s">
        <v>1595</v>
      </c>
      <c r="J525" s="55" t="s">
        <v>2433</v>
      </c>
      <c r="K525" s="55" t="s">
        <v>1249</v>
      </c>
      <c r="L525" s="65">
        <v>0.546</v>
      </c>
      <c r="AD525" s="12">
        <v>518</v>
      </c>
      <c r="AE525" s="12" t="s">
        <v>1261</v>
      </c>
      <c r="AF525" s="12" t="s">
        <v>2609</v>
      </c>
      <c r="AG525" s="12" t="s">
        <v>1669</v>
      </c>
      <c r="AH525" s="12" t="s">
        <v>3060</v>
      </c>
      <c r="AX525" s="55">
        <v>518</v>
      </c>
      <c r="AY525" s="55" t="s">
        <v>1309</v>
      </c>
      <c r="AZ525" s="55" t="s">
        <v>1251</v>
      </c>
      <c r="BA525" s="55">
        <v>61</v>
      </c>
      <c r="BB525" s="55">
        <v>61</v>
      </c>
      <c r="BC525" s="55" t="s">
        <v>1249</v>
      </c>
      <c r="BD525" s="55">
        <v>1.2</v>
      </c>
      <c r="DN525" s="55">
        <v>518</v>
      </c>
      <c r="DO525" s="55" t="s">
        <v>1309</v>
      </c>
      <c r="DP525" s="55" t="s">
        <v>1259</v>
      </c>
      <c r="DQ525" s="55" t="s">
        <v>1260</v>
      </c>
      <c r="DR525" s="55" t="s">
        <v>1261</v>
      </c>
      <c r="DS525" s="55">
        <v>33182</v>
      </c>
      <c r="DT525" s="55">
        <v>10000</v>
      </c>
      <c r="DU525" s="55" t="s">
        <v>1249</v>
      </c>
      <c r="DV525" s="55">
        <v>1</v>
      </c>
      <c r="EV525" s="55">
        <v>518</v>
      </c>
      <c r="EW525" s="55" t="s">
        <v>1313</v>
      </c>
      <c r="EX525" s="55" t="s">
        <v>2048</v>
      </c>
      <c r="EY525" s="55">
        <v>4</v>
      </c>
      <c r="EZ525" s="55">
        <v>1995</v>
      </c>
      <c r="FA525" s="55">
        <v>2999</v>
      </c>
      <c r="FB525" s="55" t="s">
        <v>1361</v>
      </c>
      <c r="FC525" s="55" t="s">
        <v>1249</v>
      </c>
      <c r="FD525" s="55">
        <v>2.63</v>
      </c>
      <c r="FF525" s="55">
        <v>518</v>
      </c>
      <c r="FG525" s="55" t="s">
        <v>42</v>
      </c>
      <c r="FH525" s="55" t="s">
        <v>1470</v>
      </c>
      <c r="FI525" s="55">
        <v>9</v>
      </c>
      <c r="FJ525" s="55">
        <v>260000</v>
      </c>
      <c r="FK525" s="55" t="s">
        <v>1249</v>
      </c>
      <c r="FL525" s="55">
        <v>0.35</v>
      </c>
      <c r="IW525" s="55">
        <v>518</v>
      </c>
      <c r="IX525" s="13" t="s">
        <v>1250</v>
      </c>
      <c r="IY525" s="13" t="s">
        <v>1260</v>
      </c>
      <c r="IZ525" s="13" t="s">
        <v>3200</v>
      </c>
      <c r="JA525" s="13">
        <v>1000</v>
      </c>
      <c r="JW525" s="12">
        <v>518</v>
      </c>
      <c r="JX525" s="12" t="s">
        <v>1433</v>
      </c>
      <c r="JY525" s="12" t="s">
        <v>1614</v>
      </c>
    </row>
    <row r="526" ht="14.25" customHeight="1" outlineLevel="1" spans="7:285">
      <c r="G526" s="55">
        <v>519</v>
      </c>
      <c r="H526" s="55" t="s">
        <v>1246</v>
      </c>
      <c r="I526" s="55" t="s">
        <v>1595</v>
      </c>
      <c r="J526" s="55" t="s">
        <v>2446</v>
      </c>
      <c r="K526" s="55" t="s">
        <v>1249</v>
      </c>
      <c r="L526" s="65">
        <v>0.416</v>
      </c>
      <c r="AD526" s="12">
        <v>519</v>
      </c>
      <c r="AE526" s="12" t="s">
        <v>1261</v>
      </c>
      <c r="AF526" s="12" t="s">
        <v>1825</v>
      </c>
      <c r="AG526" s="12" t="s">
        <v>1472</v>
      </c>
      <c r="AH526" s="12" t="s">
        <v>2481</v>
      </c>
      <c r="AX526" s="55">
        <v>519</v>
      </c>
      <c r="AY526" s="55" t="s">
        <v>1309</v>
      </c>
      <c r="AZ526" s="55" t="s">
        <v>1251</v>
      </c>
      <c r="BA526" s="55">
        <v>62</v>
      </c>
      <c r="BB526" s="55">
        <v>62</v>
      </c>
      <c r="BC526" s="55" t="s">
        <v>1249</v>
      </c>
      <c r="BD526" s="55">
        <v>1.2</v>
      </c>
      <c r="DN526" s="55">
        <v>519</v>
      </c>
      <c r="DO526" s="55" t="s">
        <v>1309</v>
      </c>
      <c r="DP526" s="55" t="s">
        <v>1259</v>
      </c>
      <c r="DQ526" s="55" t="s">
        <v>1260</v>
      </c>
      <c r="DR526" s="55" t="s">
        <v>1261</v>
      </c>
      <c r="DS526" s="55">
        <v>33183</v>
      </c>
      <c r="DT526" s="55">
        <v>10000</v>
      </c>
      <c r="DU526" s="55" t="s">
        <v>1249</v>
      </c>
      <c r="DV526" s="55">
        <v>1</v>
      </c>
      <c r="EV526" s="55">
        <v>519</v>
      </c>
      <c r="EW526" s="55" t="s">
        <v>1313</v>
      </c>
      <c r="EX526" s="55" t="s">
        <v>2048</v>
      </c>
      <c r="EY526" s="55">
        <v>5</v>
      </c>
      <c r="EZ526" s="55">
        <v>0</v>
      </c>
      <c r="FA526" s="55">
        <v>1994</v>
      </c>
      <c r="FB526" s="55" t="s">
        <v>1361</v>
      </c>
      <c r="FC526" s="55" t="s">
        <v>1249</v>
      </c>
      <c r="FD526" s="55">
        <v>2.5</v>
      </c>
      <c r="FF526" s="55">
        <v>519</v>
      </c>
      <c r="FG526" s="55" t="s">
        <v>42</v>
      </c>
      <c r="FH526" s="55" t="s">
        <v>1470</v>
      </c>
      <c r="FI526" s="55">
        <v>9</v>
      </c>
      <c r="FJ526" s="55">
        <v>400000</v>
      </c>
      <c r="FK526" s="55" t="s">
        <v>1249</v>
      </c>
      <c r="FL526" s="55">
        <v>0.35</v>
      </c>
      <c r="IW526" s="55">
        <v>519</v>
      </c>
      <c r="IX526" s="13" t="s">
        <v>1250</v>
      </c>
      <c r="IY526" s="13" t="s">
        <v>1260</v>
      </c>
      <c r="IZ526" s="13" t="s">
        <v>3202</v>
      </c>
      <c r="JA526" s="13">
        <v>1000</v>
      </c>
      <c r="JW526" s="12">
        <v>519</v>
      </c>
      <c r="JX526" s="12" t="s">
        <v>1433</v>
      </c>
      <c r="JY526" s="12" t="s">
        <v>1469</v>
      </c>
    </row>
    <row r="527" ht="14.25" customHeight="1" outlineLevel="1" spans="7:285">
      <c r="G527" s="55">
        <v>520</v>
      </c>
      <c r="H527" s="55" t="s">
        <v>1246</v>
      </c>
      <c r="I527" s="55" t="s">
        <v>1531</v>
      </c>
      <c r="J527" s="55" t="s">
        <v>2464</v>
      </c>
      <c r="K527" s="55" t="s">
        <v>1249</v>
      </c>
      <c r="L527" s="65">
        <v>0.441</v>
      </c>
      <c r="AD527" s="12">
        <v>520</v>
      </c>
      <c r="AE527" s="12" t="s">
        <v>1261</v>
      </c>
      <c r="AF527" s="12" t="s">
        <v>1933</v>
      </c>
      <c r="AG527" s="12" t="s">
        <v>1669</v>
      </c>
      <c r="AH527" s="12" t="s">
        <v>3060</v>
      </c>
      <c r="AX527" s="55">
        <v>520</v>
      </c>
      <c r="AY527" s="55" t="s">
        <v>1309</v>
      </c>
      <c r="AZ527" s="55" t="s">
        <v>1251</v>
      </c>
      <c r="BA527" s="55">
        <v>63</v>
      </c>
      <c r="BB527" s="55">
        <v>63</v>
      </c>
      <c r="BC527" s="55" t="s">
        <v>1249</v>
      </c>
      <c r="BD527" s="55">
        <v>1.2</v>
      </c>
      <c r="DN527" s="55">
        <v>520</v>
      </c>
      <c r="DO527" s="55" t="s">
        <v>1309</v>
      </c>
      <c r="DP527" s="55" t="s">
        <v>1259</v>
      </c>
      <c r="DQ527" s="55" t="s">
        <v>1260</v>
      </c>
      <c r="DR527" s="55" t="s">
        <v>1261</v>
      </c>
      <c r="DS527" s="55">
        <v>33184</v>
      </c>
      <c r="DT527" s="55">
        <v>10000</v>
      </c>
      <c r="DU527" s="55" t="s">
        <v>1249</v>
      </c>
      <c r="DV527" s="55">
        <v>1</v>
      </c>
      <c r="EV527" s="55">
        <v>520</v>
      </c>
      <c r="EW527" s="55" t="s">
        <v>1313</v>
      </c>
      <c r="EX527" s="55" t="s">
        <v>2048</v>
      </c>
      <c r="EY527" s="55">
        <v>5</v>
      </c>
      <c r="EZ527" s="55">
        <v>1995</v>
      </c>
      <c r="FA527" s="55">
        <v>2999</v>
      </c>
      <c r="FB527" s="55" t="s">
        <v>1361</v>
      </c>
      <c r="FC527" s="55" t="s">
        <v>1249</v>
      </c>
      <c r="FD527" s="55">
        <v>2.5</v>
      </c>
      <c r="FF527" s="55">
        <v>520</v>
      </c>
      <c r="FG527" s="55" t="s">
        <v>42</v>
      </c>
      <c r="FH527" s="55" t="s">
        <v>1470</v>
      </c>
      <c r="FI527" s="55">
        <v>9</v>
      </c>
      <c r="FJ527" s="55">
        <v>530000</v>
      </c>
      <c r="FK527" s="55" t="s">
        <v>1249</v>
      </c>
      <c r="FL527" s="55">
        <v>0.35</v>
      </c>
      <c r="IW527" s="55">
        <v>520</v>
      </c>
      <c r="IX527" s="13" t="s">
        <v>1250</v>
      </c>
      <c r="IY527" s="13" t="s">
        <v>1260</v>
      </c>
      <c r="IZ527" s="13" t="s">
        <v>3203</v>
      </c>
      <c r="JA527" s="13">
        <v>1000</v>
      </c>
      <c r="JW527" s="12">
        <v>520</v>
      </c>
      <c r="JX527" s="12" t="s">
        <v>1433</v>
      </c>
      <c r="JY527" s="12" t="s">
        <v>888</v>
      </c>
    </row>
    <row r="528" ht="14.25" customHeight="1" outlineLevel="1" spans="7:285">
      <c r="G528" s="55">
        <v>521</v>
      </c>
      <c r="H528" s="55" t="s">
        <v>1246</v>
      </c>
      <c r="I528" s="55" t="s">
        <v>1531</v>
      </c>
      <c r="J528" s="55" t="s">
        <v>2481</v>
      </c>
      <c r="K528" s="55" t="s">
        <v>1249</v>
      </c>
      <c r="L528" s="55">
        <v>0.42</v>
      </c>
      <c r="AD528" s="12">
        <v>521</v>
      </c>
      <c r="AE528" s="12" t="s">
        <v>1261</v>
      </c>
      <c r="AF528" s="12" t="s">
        <v>1855</v>
      </c>
      <c r="AG528" s="12" t="s">
        <v>1472</v>
      </c>
      <c r="AH528" s="12" t="s">
        <v>2481</v>
      </c>
      <c r="AX528" s="55">
        <v>521</v>
      </c>
      <c r="AY528" s="55" t="s">
        <v>1309</v>
      </c>
      <c r="AZ528" s="55" t="s">
        <v>1251</v>
      </c>
      <c r="BA528" s="55">
        <v>64</v>
      </c>
      <c r="BB528" s="55">
        <v>64</v>
      </c>
      <c r="BC528" s="55" t="s">
        <v>1249</v>
      </c>
      <c r="BD528" s="55">
        <v>1.2</v>
      </c>
      <c r="DN528" s="55">
        <v>521</v>
      </c>
      <c r="DO528" s="55" t="s">
        <v>1309</v>
      </c>
      <c r="DP528" s="55" t="s">
        <v>1259</v>
      </c>
      <c r="DQ528" s="55" t="s">
        <v>1260</v>
      </c>
      <c r="DR528" s="55" t="s">
        <v>1261</v>
      </c>
      <c r="DS528" s="55">
        <v>33186</v>
      </c>
      <c r="DT528" s="55">
        <v>10000</v>
      </c>
      <c r="DU528" s="55" t="s">
        <v>1249</v>
      </c>
      <c r="DV528" s="55">
        <v>1</v>
      </c>
      <c r="EV528" s="55">
        <v>521</v>
      </c>
      <c r="EW528" s="55" t="s">
        <v>1313</v>
      </c>
      <c r="EX528" s="55" t="s">
        <v>2048</v>
      </c>
      <c r="EY528" s="55">
        <v>6</v>
      </c>
      <c r="EZ528" s="55">
        <v>0</v>
      </c>
      <c r="FA528" s="55">
        <v>1994</v>
      </c>
      <c r="FB528" s="55" t="s">
        <v>1361</v>
      </c>
      <c r="FC528" s="55" t="s">
        <v>1249</v>
      </c>
      <c r="FD528" s="55">
        <v>2.5</v>
      </c>
      <c r="FF528" s="55">
        <v>521</v>
      </c>
      <c r="FG528" s="55" t="s">
        <v>42</v>
      </c>
      <c r="FH528" s="55" t="s">
        <v>1470</v>
      </c>
      <c r="FI528" s="55">
        <v>9</v>
      </c>
      <c r="FJ528" s="55">
        <v>540000</v>
      </c>
      <c r="FK528" s="55" t="s">
        <v>1249</v>
      </c>
      <c r="FL528" s="55">
        <v>0.35</v>
      </c>
      <c r="IW528" s="55">
        <v>521</v>
      </c>
      <c r="IX528" s="13" t="s">
        <v>1250</v>
      </c>
      <c r="IY528" s="13" t="s">
        <v>1260</v>
      </c>
      <c r="IZ528" s="13" t="s">
        <v>3204</v>
      </c>
      <c r="JA528" s="13">
        <v>1000</v>
      </c>
      <c r="JW528" s="12">
        <v>521</v>
      </c>
      <c r="JX528" s="12" t="s">
        <v>1433</v>
      </c>
      <c r="JY528" s="12" t="s">
        <v>1597</v>
      </c>
    </row>
    <row r="529" ht="14.25" customHeight="1" outlineLevel="1" spans="7:285">
      <c r="G529" s="55">
        <v>522</v>
      </c>
      <c r="H529" s="55" t="s">
        <v>1246</v>
      </c>
      <c r="I529" s="55" t="s">
        <v>1701</v>
      </c>
      <c r="J529" s="55" t="s">
        <v>2493</v>
      </c>
      <c r="K529" s="55" t="s">
        <v>1249</v>
      </c>
      <c r="L529" s="55">
        <v>0.42</v>
      </c>
      <c r="AD529" s="12">
        <v>522</v>
      </c>
      <c r="AE529" s="12" t="s">
        <v>1261</v>
      </c>
      <c r="AF529" s="12" t="s">
        <v>3142</v>
      </c>
      <c r="AG529" s="12" t="s">
        <v>1669</v>
      </c>
      <c r="AH529" s="12" t="s">
        <v>3060</v>
      </c>
      <c r="AX529" s="55">
        <v>522</v>
      </c>
      <c r="AY529" s="55" t="s">
        <v>1309</v>
      </c>
      <c r="AZ529" s="55" t="s">
        <v>1251</v>
      </c>
      <c r="BA529" s="55">
        <v>65</v>
      </c>
      <c r="BB529" s="55">
        <v>65</v>
      </c>
      <c r="BC529" s="55" t="s">
        <v>1249</v>
      </c>
      <c r="BD529" s="55">
        <v>1.2</v>
      </c>
      <c r="DN529" s="55">
        <v>522</v>
      </c>
      <c r="DO529" s="55" t="s">
        <v>1309</v>
      </c>
      <c r="DP529" s="55" t="s">
        <v>1259</v>
      </c>
      <c r="DQ529" s="55" t="s">
        <v>1260</v>
      </c>
      <c r="DR529" s="55" t="s">
        <v>1261</v>
      </c>
      <c r="DS529" s="55">
        <v>33187</v>
      </c>
      <c r="DT529" s="55">
        <v>10000</v>
      </c>
      <c r="DU529" s="55" t="s">
        <v>1249</v>
      </c>
      <c r="DV529" s="55">
        <v>1</v>
      </c>
      <c r="EV529" s="55">
        <v>522</v>
      </c>
      <c r="EW529" s="55" t="s">
        <v>1313</v>
      </c>
      <c r="EX529" s="55" t="s">
        <v>2048</v>
      </c>
      <c r="EY529" s="55">
        <v>6</v>
      </c>
      <c r="EZ529" s="55">
        <v>1995</v>
      </c>
      <c r="FA529" s="55">
        <v>2999</v>
      </c>
      <c r="FB529" s="55" t="s">
        <v>1361</v>
      </c>
      <c r="FC529" s="55" t="s">
        <v>1249</v>
      </c>
      <c r="FD529" s="55">
        <v>2.5</v>
      </c>
      <c r="FF529" s="55">
        <v>522</v>
      </c>
      <c r="FG529" s="55" t="s">
        <v>42</v>
      </c>
      <c r="FH529" s="55" t="s">
        <v>1667</v>
      </c>
      <c r="FI529" s="55">
        <v>1</v>
      </c>
      <c r="FJ529" s="55">
        <v>0</v>
      </c>
      <c r="FK529" s="55" t="s">
        <v>1249</v>
      </c>
      <c r="FL529" s="55">
        <v>0.3</v>
      </c>
      <c r="IW529" s="55">
        <v>522</v>
      </c>
      <c r="IX529" s="13" t="s">
        <v>1250</v>
      </c>
      <c r="IY529" s="13" t="s">
        <v>1260</v>
      </c>
      <c r="IZ529" s="13" t="s">
        <v>3206</v>
      </c>
      <c r="JA529" s="13">
        <v>1000</v>
      </c>
      <c r="JW529" s="12">
        <v>522</v>
      </c>
      <c r="JX529" s="12" t="s">
        <v>1433</v>
      </c>
      <c r="JY529" s="12" t="s">
        <v>1732</v>
      </c>
    </row>
    <row r="530" ht="14.25" customHeight="1" outlineLevel="1" spans="7:285">
      <c r="G530" s="55">
        <v>523</v>
      </c>
      <c r="H530" s="55" t="s">
        <v>1246</v>
      </c>
      <c r="I530" s="55" t="s">
        <v>1756</v>
      </c>
      <c r="J530" s="55" t="s">
        <v>2162</v>
      </c>
      <c r="K530" s="55" t="s">
        <v>1249</v>
      </c>
      <c r="L530" s="55">
        <v>0.31</v>
      </c>
      <c r="AD530" s="12">
        <v>523</v>
      </c>
      <c r="AE530" s="12" t="s">
        <v>1261</v>
      </c>
      <c r="AF530" s="12" t="s">
        <v>1629</v>
      </c>
      <c r="AG530" s="12" t="s">
        <v>1472</v>
      </c>
      <c r="AH530" s="12" t="s">
        <v>2481</v>
      </c>
      <c r="AX530" s="55">
        <v>523</v>
      </c>
      <c r="AY530" s="55" t="s">
        <v>1309</v>
      </c>
      <c r="AZ530" s="55" t="s">
        <v>1251</v>
      </c>
      <c r="BA530" s="55">
        <v>66</v>
      </c>
      <c r="BB530" s="55">
        <v>66</v>
      </c>
      <c r="BC530" s="55" t="s">
        <v>1249</v>
      </c>
      <c r="BD530" s="55">
        <v>1.2</v>
      </c>
      <c r="DN530" s="55">
        <v>523</v>
      </c>
      <c r="DO530" s="55" t="s">
        <v>1309</v>
      </c>
      <c r="DP530" s="55" t="s">
        <v>1259</v>
      </c>
      <c r="DQ530" s="55" t="s">
        <v>1260</v>
      </c>
      <c r="DR530" s="55" t="s">
        <v>1261</v>
      </c>
      <c r="DS530" s="55">
        <v>33189</v>
      </c>
      <c r="DT530" s="55">
        <v>10000</v>
      </c>
      <c r="DU530" s="55" t="s">
        <v>1249</v>
      </c>
      <c r="DV530" s="55">
        <v>1</v>
      </c>
      <c r="EV530" s="55">
        <v>523</v>
      </c>
      <c r="EW530" s="55" t="s">
        <v>1313</v>
      </c>
      <c r="EX530" s="55" t="s">
        <v>2048</v>
      </c>
      <c r="EY530" s="55">
        <v>7</v>
      </c>
      <c r="EZ530" s="55">
        <v>0</v>
      </c>
      <c r="FA530" s="55">
        <v>1994</v>
      </c>
      <c r="FB530" s="55" t="s">
        <v>1361</v>
      </c>
      <c r="FC530" s="55" t="s">
        <v>1249</v>
      </c>
      <c r="FD530" s="55">
        <v>2.5</v>
      </c>
      <c r="FF530" s="55">
        <v>523</v>
      </c>
      <c r="FG530" s="55" t="s">
        <v>42</v>
      </c>
      <c r="FH530" s="55" t="s">
        <v>1667</v>
      </c>
      <c r="FI530" s="55">
        <v>1</v>
      </c>
      <c r="FJ530" s="55">
        <v>1000</v>
      </c>
      <c r="FK530" s="55" t="s">
        <v>1249</v>
      </c>
      <c r="FL530" s="55">
        <v>0.3</v>
      </c>
      <c r="IW530" s="55">
        <v>523</v>
      </c>
      <c r="IX530" s="13" t="s">
        <v>1250</v>
      </c>
      <c r="IY530" s="13" t="s">
        <v>1260</v>
      </c>
      <c r="IZ530" s="13" t="s">
        <v>3208</v>
      </c>
      <c r="JA530" s="13">
        <v>1000</v>
      </c>
      <c r="JW530" s="12">
        <v>523</v>
      </c>
      <c r="JX530" s="12" t="s">
        <v>1433</v>
      </c>
      <c r="JY530" s="12" t="s">
        <v>945</v>
      </c>
    </row>
    <row r="531" ht="14.25" customHeight="1" outlineLevel="1" spans="7:285">
      <c r="G531" s="55">
        <v>524</v>
      </c>
      <c r="H531" s="55" t="s">
        <v>1246</v>
      </c>
      <c r="I531" s="55" t="s">
        <v>1756</v>
      </c>
      <c r="J531" s="55" t="s">
        <v>2526</v>
      </c>
      <c r="K531" s="55" t="s">
        <v>1249</v>
      </c>
      <c r="L531" s="55">
        <v>0.31</v>
      </c>
      <c r="AD531" s="12">
        <v>524</v>
      </c>
      <c r="AE531" s="12" t="s">
        <v>1261</v>
      </c>
      <c r="AF531" s="12" t="s">
        <v>3033</v>
      </c>
      <c r="AG531" s="12" t="s">
        <v>1669</v>
      </c>
      <c r="AH531" s="12" t="s">
        <v>3060</v>
      </c>
      <c r="AX531" s="55">
        <v>524</v>
      </c>
      <c r="AY531" s="55" t="s">
        <v>1309</v>
      </c>
      <c r="AZ531" s="55" t="s">
        <v>1251</v>
      </c>
      <c r="BA531" s="55">
        <v>67</v>
      </c>
      <c r="BB531" s="55">
        <v>67</v>
      </c>
      <c r="BC531" s="55" t="s">
        <v>1249</v>
      </c>
      <c r="BD531" s="55">
        <v>1.2</v>
      </c>
      <c r="DN531" s="55">
        <v>524</v>
      </c>
      <c r="DO531" s="55" t="s">
        <v>1309</v>
      </c>
      <c r="DP531" s="55" t="s">
        <v>1259</v>
      </c>
      <c r="DQ531" s="55" t="s">
        <v>1260</v>
      </c>
      <c r="DR531" s="55" t="s">
        <v>1261</v>
      </c>
      <c r="DS531" s="55">
        <v>33190</v>
      </c>
      <c r="DT531" s="55">
        <v>10000</v>
      </c>
      <c r="DU531" s="55" t="s">
        <v>1249</v>
      </c>
      <c r="DV531" s="55">
        <v>1</v>
      </c>
      <c r="EV531" s="55">
        <v>524</v>
      </c>
      <c r="EW531" s="55" t="s">
        <v>1313</v>
      </c>
      <c r="EX531" s="55" t="s">
        <v>2048</v>
      </c>
      <c r="EY531" s="55">
        <v>7</v>
      </c>
      <c r="EZ531" s="55">
        <v>1995</v>
      </c>
      <c r="FA531" s="55">
        <v>2999</v>
      </c>
      <c r="FB531" s="55" t="s">
        <v>1361</v>
      </c>
      <c r="FC531" s="55" t="s">
        <v>1249</v>
      </c>
      <c r="FD531" s="55">
        <v>2.5</v>
      </c>
      <c r="FF531" s="55">
        <v>524</v>
      </c>
      <c r="FG531" s="55" t="s">
        <v>42</v>
      </c>
      <c r="FH531" s="55" t="s">
        <v>1667</v>
      </c>
      <c r="FI531" s="55">
        <v>1</v>
      </c>
      <c r="FJ531" s="55">
        <v>2500</v>
      </c>
      <c r="FK531" s="55" t="s">
        <v>1249</v>
      </c>
      <c r="FL531" s="55">
        <v>0.3</v>
      </c>
      <c r="IW531" s="55">
        <v>524</v>
      </c>
      <c r="IX531" s="13" t="s">
        <v>1250</v>
      </c>
      <c r="IY531" s="13" t="s">
        <v>1260</v>
      </c>
      <c r="IZ531" s="13" t="s">
        <v>3210</v>
      </c>
      <c r="JA531" s="13">
        <v>1000</v>
      </c>
      <c r="JW531" s="12">
        <v>524</v>
      </c>
      <c r="JX531" s="12" t="s">
        <v>1433</v>
      </c>
      <c r="JY531" s="12" t="s">
        <v>1796</v>
      </c>
    </row>
    <row r="532" ht="14.25" customHeight="1" outlineLevel="1" spans="7:285">
      <c r="G532" s="55">
        <v>525</v>
      </c>
      <c r="H532" s="55" t="s">
        <v>1246</v>
      </c>
      <c r="I532" s="55" t="s">
        <v>1756</v>
      </c>
      <c r="J532" s="55" t="s">
        <v>2542</v>
      </c>
      <c r="K532" s="55" t="s">
        <v>1249</v>
      </c>
      <c r="L532" s="65">
        <v>0.525</v>
      </c>
      <c r="AD532" s="12">
        <v>525</v>
      </c>
      <c r="AE532" s="12" t="s">
        <v>1261</v>
      </c>
      <c r="AF532" s="12" t="s">
        <v>1932</v>
      </c>
      <c r="AG532" s="12" t="s">
        <v>1472</v>
      </c>
      <c r="AH532" s="12" t="s">
        <v>2481</v>
      </c>
      <c r="AX532" s="55">
        <v>525</v>
      </c>
      <c r="AY532" s="55" t="s">
        <v>1309</v>
      </c>
      <c r="AZ532" s="55" t="s">
        <v>1251</v>
      </c>
      <c r="BA532" s="55">
        <v>68</v>
      </c>
      <c r="BB532" s="55">
        <v>68</v>
      </c>
      <c r="BC532" s="55" t="s">
        <v>1249</v>
      </c>
      <c r="BD532" s="55">
        <v>1.2</v>
      </c>
      <c r="DN532" s="55">
        <v>525</v>
      </c>
      <c r="DO532" s="55" t="s">
        <v>1309</v>
      </c>
      <c r="DP532" s="55" t="s">
        <v>1259</v>
      </c>
      <c r="DQ532" s="55" t="s">
        <v>1260</v>
      </c>
      <c r="DR532" s="55" t="s">
        <v>1261</v>
      </c>
      <c r="DS532" s="55">
        <v>33193</v>
      </c>
      <c r="DT532" s="55">
        <v>10000</v>
      </c>
      <c r="DU532" s="55" t="s">
        <v>1249</v>
      </c>
      <c r="DV532" s="55">
        <v>1</v>
      </c>
      <c r="EV532" s="55">
        <v>525</v>
      </c>
      <c r="EW532" s="55" t="s">
        <v>1313</v>
      </c>
      <c r="EX532" s="55" t="s">
        <v>2048</v>
      </c>
      <c r="EY532" s="55">
        <v>8</v>
      </c>
      <c r="EZ532" s="55">
        <v>0</v>
      </c>
      <c r="FA532" s="55">
        <v>1994</v>
      </c>
      <c r="FB532" s="55" t="s">
        <v>1262</v>
      </c>
      <c r="FC532" s="55" t="s">
        <v>1249</v>
      </c>
      <c r="FD532" s="55">
        <v>0</v>
      </c>
      <c r="FF532" s="55">
        <v>525</v>
      </c>
      <c r="FG532" s="55" t="s">
        <v>42</v>
      </c>
      <c r="FH532" s="55" t="s">
        <v>1667</v>
      </c>
      <c r="FI532" s="55">
        <v>1</v>
      </c>
      <c r="FJ532" s="55">
        <v>5000</v>
      </c>
      <c r="FK532" s="55" t="s">
        <v>1249</v>
      </c>
      <c r="FL532" s="55">
        <v>0.3</v>
      </c>
      <c r="IW532" s="55">
        <v>525</v>
      </c>
      <c r="IX532" s="13" t="s">
        <v>1250</v>
      </c>
      <c r="IY532" s="13" t="s">
        <v>1260</v>
      </c>
      <c r="IZ532" s="13" t="s">
        <v>3211</v>
      </c>
      <c r="JA532" s="13">
        <v>1000</v>
      </c>
      <c r="JW532" s="12">
        <v>525</v>
      </c>
      <c r="JX532" s="12" t="s">
        <v>1433</v>
      </c>
      <c r="JY532" s="12" t="s">
        <v>1824</v>
      </c>
    </row>
    <row r="533" ht="14.25" customHeight="1" outlineLevel="1" spans="7:285">
      <c r="G533" s="55">
        <v>526</v>
      </c>
      <c r="H533" s="55" t="s">
        <v>1246</v>
      </c>
      <c r="I533" s="55" t="s">
        <v>1410</v>
      </c>
      <c r="J533" s="55" t="s">
        <v>2559</v>
      </c>
      <c r="K533" s="55" t="s">
        <v>1249</v>
      </c>
      <c r="L533" s="55">
        <v>0.21</v>
      </c>
      <c r="AD533" s="12">
        <v>526</v>
      </c>
      <c r="AE533" s="12" t="s">
        <v>1261</v>
      </c>
      <c r="AF533" s="12" t="s">
        <v>2591</v>
      </c>
      <c r="AG533" s="12" t="s">
        <v>1669</v>
      </c>
      <c r="AH533" s="12" t="s">
        <v>3060</v>
      </c>
      <c r="AX533" s="55">
        <v>526</v>
      </c>
      <c r="AY533" s="55" t="s">
        <v>1309</v>
      </c>
      <c r="AZ533" s="55" t="s">
        <v>1251</v>
      </c>
      <c r="BA533" s="55">
        <v>69</v>
      </c>
      <c r="BB533" s="55">
        <v>69</v>
      </c>
      <c r="BC533" s="55" t="s">
        <v>1249</v>
      </c>
      <c r="BD533" s="55">
        <v>1.2</v>
      </c>
      <c r="DN533" s="55">
        <v>526</v>
      </c>
      <c r="DO533" s="55" t="s">
        <v>1309</v>
      </c>
      <c r="DP533" s="55" t="s">
        <v>1259</v>
      </c>
      <c r="DQ533" s="55" t="s">
        <v>1260</v>
      </c>
      <c r="DR533" s="55" t="s">
        <v>1261</v>
      </c>
      <c r="DS533" s="55">
        <v>33194</v>
      </c>
      <c r="DT533" s="55">
        <v>10000</v>
      </c>
      <c r="DU533" s="55" t="s">
        <v>1249</v>
      </c>
      <c r="DV533" s="55">
        <v>1</v>
      </c>
      <c r="EV533" s="55">
        <v>526</v>
      </c>
      <c r="EW533" s="55" t="s">
        <v>1313</v>
      </c>
      <c r="EX533" s="55" t="s">
        <v>2048</v>
      </c>
      <c r="EY533" s="55">
        <v>8</v>
      </c>
      <c r="EZ533" s="55">
        <v>1995</v>
      </c>
      <c r="FA533" s="55">
        <v>2999</v>
      </c>
      <c r="FB533" s="55" t="s">
        <v>1262</v>
      </c>
      <c r="FC533" s="55" t="s">
        <v>1249</v>
      </c>
      <c r="FD533" s="55">
        <v>0</v>
      </c>
      <c r="FF533" s="55">
        <v>526</v>
      </c>
      <c r="FG533" s="55" t="s">
        <v>42</v>
      </c>
      <c r="FH533" s="55" t="s">
        <v>1667</v>
      </c>
      <c r="FI533" s="55">
        <v>1</v>
      </c>
      <c r="FJ533" s="55">
        <v>10000</v>
      </c>
      <c r="FK533" s="55" t="s">
        <v>1249</v>
      </c>
      <c r="FL533" s="55">
        <v>0.3</v>
      </c>
      <c r="IW533" s="55">
        <v>526</v>
      </c>
      <c r="IX533" s="13" t="s">
        <v>1250</v>
      </c>
      <c r="IY533" s="13" t="s">
        <v>1260</v>
      </c>
      <c r="IZ533" s="13" t="s">
        <v>3213</v>
      </c>
      <c r="JA533" s="13">
        <v>1000</v>
      </c>
      <c r="JW533" s="12">
        <v>526</v>
      </c>
      <c r="JX533" s="12" t="s">
        <v>1433</v>
      </c>
      <c r="JY533" s="12" t="s">
        <v>1851</v>
      </c>
    </row>
    <row r="534" ht="14.25" customHeight="1" outlineLevel="1" spans="7:285">
      <c r="G534" s="55">
        <v>527</v>
      </c>
      <c r="H534" s="55" t="s">
        <v>1246</v>
      </c>
      <c r="I534" s="55" t="s">
        <v>1410</v>
      </c>
      <c r="J534" s="55" t="s">
        <v>2576</v>
      </c>
      <c r="K534" s="55" t="s">
        <v>1249</v>
      </c>
      <c r="L534" s="55">
        <v>0.21</v>
      </c>
      <c r="AD534" s="12">
        <v>527</v>
      </c>
      <c r="AE534" s="12" t="s">
        <v>1261</v>
      </c>
      <c r="AF534" s="12" t="s">
        <v>2486</v>
      </c>
      <c r="AG534" s="12" t="s">
        <v>1472</v>
      </c>
      <c r="AH534" s="12" t="s">
        <v>2481</v>
      </c>
      <c r="AX534" s="55">
        <v>527</v>
      </c>
      <c r="AY534" s="55" t="s">
        <v>1309</v>
      </c>
      <c r="AZ534" s="55" t="s">
        <v>1251</v>
      </c>
      <c r="BA534" s="55">
        <v>70</v>
      </c>
      <c r="BB534" s="55">
        <v>70</v>
      </c>
      <c r="BC534" s="55" t="s">
        <v>1249</v>
      </c>
      <c r="BD534" s="55">
        <v>1.2</v>
      </c>
      <c r="DN534" s="55">
        <v>527</v>
      </c>
      <c r="DO534" s="55" t="s">
        <v>1309</v>
      </c>
      <c r="DP534" s="55" t="s">
        <v>1259</v>
      </c>
      <c r="DQ534" s="55" t="s">
        <v>1260</v>
      </c>
      <c r="DR534" s="55" t="s">
        <v>1261</v>
      </c>
      <c r="DS534" s="55">
        <v>33301</v>
      </c>
      <c r="DT534" s="55">
        <v>10000</v>
      </c>
      <c r="DU534" s="55" t="s">
        <v>1249</v>
      </c>
      <c r="DV534" s="55">
        <v>1</v>
      </c>
      <c r="EV534" s="55">
        <v>527</v>
      </c>
      <c r="EW534" s="55" t="s">
        <v>1313</v>
      </c>
      <c r="EX534" s="55" t="s">
        <v>1944</v>
      </c>
      <c r="EY534" s="55">
        <v>1</v>
      </c>
      <c r="EZ534" s="55">
        <v>0</v>
      </c>
      <c r="FA534" s="55">
        <v>1994</v>
      </c>
      <c r="FB534" s="55" t="s">
        <v>1262</v>
      </c>
      <c r="FC534" s="55" t="s">
        <v>1249</v>
      </c>
      <c r="FD534" s="55">
        <v>0</v>
      </c>
      <c r="FF534" s="55">
        <v>527</v>
      </c>
      <c r="FG534" s="55" t="s">
        <v>42</v>
      </c>
      <c r="FH534" s="55" t="s">
        <v>1667</v>
      </c>
      <c r="FI534" s="55">
        <v>1</v>
      </c>
      <c r="FJ534" s="55">
        <v>25000</v>
      </c>
      <c r="FK534" s="55" t="s">
        <v>1249</v>
      </c>
      <c r="FL534" s="55">
        <v>0.3</v>
      </c>
      <c r="IW534" s="55">
        <v>527</v>
      </c>
      <c r="IX534" s="13" t="s">
        <v>1250</v>
      </c>
      <c r="IY534" s="13" t="s">
        <v>1260</v>
      </c>
      <c r="IZ534" s="13" t="s">
        <v>3214</v>
      </c>
      <c r="JA534" s="13">
        <v>1000</v>
      </c>
      <c r="JW534" s="12">
        <v>527</v>
      </c>
      <c r="JX534" s="12" t="s">
        <v>1433</v>
      </c>
      <c r="JY534" s="12" t="s">
        <v>1875</v>
      </c>
    </row>
    <row r="535" ht="14.25" customHeight="1" outlineLevel="1" spans="7:285">
      <c r="G535" s="55">
        <v>528</v>
      </c>
      <c r="H535" s="55" t="s">
        <v>1246</v>
      </c>
      <c r="I535" s="55" t="s">
        <v>1410</v>
      </c>
      <c r="J535" s="55" t="s">
        <v>2589</v>
      </c>
      <c r="K535" s="55" t="s">
        <v>1249</v>
      </c>
      <c r="L535" s="55">
        <v>0.21</v>
      </c>
      <c r="AD535" s="12">
        <v>528</v>
      </c>
      <c r="AE535" s="12" t="s">
        <v>1261</v>
      </c>
      <c r="AF535" s="12" t="s">
        <v>3207</v>
      </c>
      <c r="AG535" s="12" t="s">
        <v>1669</v>
      </c>
      <c r="AH535" s="12" t="s">
        <v>3060</v>
      </c>
      <c r="AX535" s="55">
        <v>528</v>
      </c>
      <c r="AY535" s="55" t="s">
        <v>1309</v>
      </c>
      <c r="AZ535" s="55" t="s">
        <v>1251</v>
      </c>
      <c r="BA535" s="55">
        <v>71</v>
      </c>
      <c r="BB535" s="55">
        <v>71</v>
      </c>
      <c r="BC535" s="55" t="s">
        <v>1249</v>
      </c>
      <c r="BD535" s="55">
        <v>1.2</v>
      </c>
      <c r="DN535" s="55">
        <v>528</v>
      </c>
      <c r="DO535" s="55" t="s">
        <v>1309</v>
      </c>
      <c r="DP535" s="55" t="s">
        <v>1259</v>
      </c>
      <c r="DQ535" s="55" t="s">
        <v>1260</v>
      </c>
      <c r="DR535" s="55" t="s">
        <v>1261</v>
      </c>
      <c r="DS535" s="55">
        <v>33305</v>
      </c>
      <c r="DT535" s="55">
        <v>10000</v>
      </c>
      <c r="DU535" s="55" t="s">
        <v>1249</v>
      </c>
      <c r="DV535" s="55">
        <v>1</v>
      </c>
      <c r="EV535" s="55">
        <v>528</v>
      </c>
      <c r="EW535" s="55" t="s">
        <v>1313</v>
      </c>
      <c r="EX535" s="55" t="s">
        <v>1944</v>
      </c>
      <c r="EY535" s="55">
        <v>1</v>
      </c>
      <c r="EZ535" s="55">
        <v>1995</v>
      </c>
      <c r="FA535" s="55">
        <v>2999</v>
      </c>
      <c r="FB535" s="55" t="s">
        <v>1262</v>
      </c>
      <c r="FC535" s="55" t="s">
        <v>1249</v>
      </c>
      <c r="FD535" s="55">
        <v>0</v>
      </c>
      <c r="FF535" s="55">
        <v>528</v>
      </c>
      <c r="FG535" s="55" t="s">
        <v>42</v>
      </c>
      <c r="FH535" s="55" t="s">
        <v>1667</v>
      </c>
      <c r="FI535" s="55">
        <v>1</v>
      </c>
      <c r="FJ535" s="55">
        <v>50000</v>
      </c>
      <c r="FK535" s="55" t="s">
        <v>1249</v>
      </c>
      <c r="FL535" s="55">
        <v>0.3</v>
      </c>
      <c r="IW535" s="55">
        <v>528</v>
      </c>
      <c r="IX535" s="13" t="s">
        <v>1250</v>
      </c>
      <c r="IY535" s="13" t="s">
        <v>1260</v>
      </c>
      <c r="IZ535" s="13" t="s">
        <v>3215</v>
      </c>
      <c r="JA535" s="13">
        <v>1000</v>
      </c>
      <c r="JW535" s="12">
        <v>528</v>
      </c>
      <c r="JX535" s="12" t="s">
        <v>1433</v>
      </c>
      <c r="JY535" s="12" t="s">
        <v>1771</v>
      </c>
    </row>
    <row r="536" ht="14.25" customHeight="1" outlineLevel="1" spans="7:285">
      <c r="G536" s="55">
        <v>529</v>
      </c>
      <c r="H536" s="55" t="s">
        <v>1246</v>
      </c>
      <c r="I536" s="55" t="s">
        <v>1410</v>
      </c>
      <c r="J536" s="55" t="s">
        <v>1818</v>
      </c>
      <c r="K536" s="55" t="s">
        <v>1249</v>
      </c>
      <c r="L536" s="65">
        <v>0.231</v>
      </c>
      <c r="AD536" s="12">
        <v>529</v>
      </c>
      <c r="AE536" s="12" t="s">
        <v>1261</v>
      </c>
      <c r="AF536" s="12" t="s">
        <v>2610</v>
      </c>
      <c r="AG536" s="12" t="s">
        <v>1472</v>
      </c>
      <c r="AH536" s="12" t="s">
        <v>2481</v>
      </c>
      <c r="AX536" s="55">
        <v>529</v>
      </c>
      <c r="AY536" s="55" t="s">
        <v>1309</v>
      </c>
      <c r="AZ536" s="55" t="s">
        <v>1251</v>
      </c>
      <c r="BA536" s="55">
        <v>72</v>
      </c>
      <c r="BB536" s="55">
        <v>72</v>
      </c>
      <c r="BC536" s="55" t="s">
        <v>1249</v>
      </c>
      <c r="BD536" s="55">
        <v>1.2</v>
      </c>
      <c r="DN536" s="55">
        <v>529</v>
      </c>
      <c r="DO536" s="55" t="s">
        <v>1309</v>
      </c>
      <c r="DP536" s="55" t="s">
        <v>1259</v>
      </c>
      <c r="DQ536" s="55" t="s">
        <v>1260</v>
      </c>
      <c r="DR536" s="55" t="s">
        <v>1261</v>
      </c>
      <c r="DS536" s="55">
        <v>33306</v>
      </c>
      <c r="DT536" s="55">
        <v>10000</v>
      </c>
      <c r="DU536" s="55" t="s">
        <v>1249</v>
      </c>
      <c r="DV536" s="55">
        <v>1</v>
      </c>
      <c r="EV536" s="55">
        <v>529</v>
      </c>
      <c r="EW536" s="55" t="s">
        <v>1313</v>
      </c>
      <c r="EX536" s="55" t="s">
        <v>2012</v>
      </c>
      <c r="EY536" s="55">
        <v>1</v>
      </c>
      <c r="EZ536" s="55">
        <v>0</v>
      </c>
      <c r="FA536" s="55">
        <v>1994</v>
      </c>
      <c r="FB536" s="55" t="s">
        <v>1262</v>
      </c>
      <c r="FC536" s="55" t="s">
        <v>1249</v>
      </c>
      <c r="FD536" s="55">
        <v>0</v>
      </c>
      <c r="FF536" s="55">
        <v>529</v>
      </c>
      <c r="FG536" s="55" t="s">
        <v>42</v>
      </c>
      <c r="FH536" s="55" t="s">
        <v>1667</v>
      </c>
      <c r="FI536" s="55">
        <v>1</v>
      </c>
      <c r="FJ536" s="55">
        <v>80000</v>
      </c>
      <c r="FK536" s="55" t="s">
        <v>1249</v>
      </c>
      <c r="FL536" s="55">
        <v>0.3</v>
      </c>
      <c r="IW536" s="55">
        <v>529</v>
      </c>
      <c r="IX536" s="13" t="s">
        <v>1250</v>
      </c>
      <c r="IY536" s="13" t="s">
        <v>1260</v>
      </c>
      <c r="IZ536" s="13" t="s">
        <v>3216</v>
      </c>
      <c r="JA536" s="13">
        <v>1000</v>
      </c>
      <c r="JW536" s="12">
        <v>529</v>
      </c>
      <c r="JX536" s="12" t="s">
        <v>1433</v>
      </c>
      <c r="JY536" s="12" t="s">
        <v>1924</v>
      </c>
    </row>
    <row r="537" ht="14.25" customHeight="1" outlineLevel="1" spans="7:285">
      <c r="G537" s="55">
        <v>530</v>
      </c>
      <c r="H537" s="55" t="s">
        <v>1246</v>
      </c>
      <c r="I537" s="55" t="s">
        <v>1410</v>
      </c>
      <c r="J537" s="55" t="s">
        <v>2495</v>
      </c>
      <c r="K537" s="55" t="s">
        <v>1249</v>
      </c>
      <c r="L537" s="55">
        <v>0.21</v>
      </c>
      <c r="AD537" s="12">
        <v>530</v>
      </c>
      <c r="AE537" s="12" t="s">
        <v>3279</v>
      </c>
      <c r="AF537" s="12" t="s">
        <v>2697</v>
      </c>
      <c r="AG537" s="12" t="s">
        <v>1669</v>
      </c>
      <c r="AH537" s="12" t="s">
        <v>3065</v>
      </c>
      <c r="AX537" s="55">
        <v>530</v>
      </c>
      <c r="AY537" s="55" t="s">
        <v>1309</v>
      </c>
      <c r="AZ537" s="55" t="s">
        <v>1251</v>
      </c>
      <c r="BA537" s="55">
        <v>73</v>
      </c>
      <c r="BB537" s="55">
        <v>73</v>
      </c>
      <c r="BC537" s="55" t="s">
        <v>1249</v>
      </c>
      <c r="BD537" s="55">
        <v>1.2</v>
      </c>
      <c r="DN537" s="55">
        <v>530</v>
      </c>
      <c r="DO537" s="55" t="s">
        <v>1309</v>
      </c>
      <c r="DP537" s="55" t="s">
        <v>1259</v>
      </c>
      <c r="DQ537" s="55" t="s">
        <v>1260</v>
      </c>
      <c r="DR537" s="55" t="s">
        <v>1261</v>
      </c>
      <c r="DS537" s="55">
        <v>33308</v>
      </c>
      <c r="DT537" s="55">
        <v>10000</v>
      </c>
      <c r="DU537" s="55" t="s">
        <v>1249</v>
      </c>
      <c r="DV537" s="55">
        <v>1</v>
      </c>
      <c r="EV537" s="55">
        <v>530</v>
      </c>
      <c r="EW537" s="55" t="s">
        <v>1313</v>
      </c>
      <c r="EX537" s="55" t="s">
        <v>2012</v>
      </c>
      <c r="EY537" s="55">
        <v>1</v>
      </c>
      <c r="EZ537" s="55">
        <v>1995</v>
      </c>
      <c r="FA537" s="55">
        <v>2999</v>
      </c>
      <c r="FB537" s="55" t="s">
        <v>1262</v>
      </c>
      <c r="FC537" s="55" t="s">
        <v>1249</v>
      </c>
      <c r="FD537" s="55">
        <v>0</v>
      </c>
      <c r="FF537" s="55">
        <v>530</v>
      </c>
      <c r="FG537" s="55" t="s">
        <v>42</v>
      </c>
      <c r="FH537" s="55" t="s">
        <v>1667</v>
      </c>
      <c r="FI537" s="55">
        <v>1</v>
      </c>
      <c r="FJ537" s="55">
        <v>130000</v>
      </c>
      <c r="FK537" s="55" t="s">
        <v>1249</v>
      </c>
      <c r="FL537" s="55">
        <v>0.3</v>
      </c>
      <c r="IW537" s="55">
        <v>530</v>
      </c>
      <c r="IX537" s="13" t="s">
        <v>1250</v>
      </c>
      <c r="IY537" s="13" t="s">
        <v>1260</v>
      </c>
      <c r="IZ537" s="13" t="s">
        <v>3217</v>
      </c>
      <c r="JA537" s="13">
        <v>1000</v>
      </c>
      <c r="JW537" s="12">
        <v>530</v>
      </c>
      <c r="JX537" s="12" t="s">
        <v>1433</v>
      </c>
      <c r="JY537" s="12" t="s">
        <v>938</v>
      </c>
    </row>
    <row r="538" ht="14.25" customHeight="1" outlineLevel="1" spans="7:285">
      <c r="G538" s="55">
        <v>531</v>
      </c>
      <c r="H538" s="55" t="s">
        <v>1246</v>
      </c>
      <c r="I538" s="55" t="s">
        <v>1410</v>
      </c>
      <c r="J538" s="55" t="s">
        <v>2634</v>
      </c>
      <c r="K538" s="55" t="s">
        <v>1249</v>
      </c>
      <c r="L538" s="65">
        <v>0.315</v>
      </c>
      <c r="AD538" s="12">
        <v>531</v>
      </c>
      <c r="AE538" s="12" t="s">
        <v>1261</v>
      </c>
      <c r="AF538" s="12" t="s">
        <v>1915</v>
      </c>
      <c r="AG538" s="12" t="s">
        <v>1472</v>
      </c>
      <c r="AH538" s="12" t="s">
        <v>2481</v>
      </c>
      <c r="AX538" s="55">
        <v>531</v>
      </c>
      <c r="AY538" s="55" t="s">
        <v>1309</v>
      </c>
      <c r="AZ538" s="55" t="s">
        <v>1251</v>
      </c>
      <c r="BA538" s="55">
        <v>74</v>
      </c>
      <c r="BB538" s="55">
        <v>74</v>
      </c>
      <c r="BC538" s="55" t="s">
        <v>1249</v>
      </c>
      <c r="BD538" s="55">
        <v>1.2</v>
      </c>
      <c r="DN538" s="55">
        <v>531</v>
      </c>
      <c r="DO538" s="55" t="s">
        <v>1309</v>
      </c>
      <c r="DP538" s="55" t="s">
        <v>1259</v>
      </c>
      <c r="DQ538" s="55" t="s">
        <v>1260</v>
      </c>
      <c r="DR538" s="55" t="s">
        <v>1261</v>
      </c>
      <c r="DS538" s="55">
        <v>33309</v>
      </c>
      <c r="DT538" s="55">
        <v>10000</v>
      </c>
      <c r="DU538" s="55" t="s">
        <v>1249</v>
      </c>
      <c r="DV538" s="55">
        <v>1</v>
      </c>
      <c r="EV538" s="55">
        <v>531</v>
      </c>
      <c r="EW538" s="55" t="s">
        <v>1313</v>
      </c>
      <c r="EX538" s="55" t="s">
        <v>1490</v>
      </c>
      <c r="EY538" s="55">
        <v>1</v>
      </c>
      <c r="EZ538" s="55">
        <v>0</v>
      </c>
      <c r="FA538" s="55">
        <v>1994</v>
      </c>
      <c r="FB538" s="55" t="s">
        <v>1361</v>
      </c>
      <c r="FC538" s="55" t="s">
        <v>1249</v>
      </c>
      <c r="FD538" s="55">
        <v>2.5</v>
      </c>
      <c r="FF538" s="55">
        <v>531</v>
      </c>
      <c r="FG538" s="55" t="s">
        <v>42</v>
      </c>
      <c r="FH538" s="55" t="s">
        <v>1667</v>
      </c>
      <c r="FI538" s="55">
        <v>1</v>
      </c>
      <c r="FJ538" s="55">
        <v>260000</v>
      </c>
      <c r="FK538" s="55" t="s">
        <v>1249</v>
      </c>
      <c r="FL538" s="55">
        <v>0.3</v>
      </c>
      <c r="IW538" s="55">
        <v>531</v>
      </c>
      <c r="IX538" s="13" t="s">
        <v>1250</v>
      </c>
      <c r="IY538" s="13" t="s">
        <v>1260</v>
      </c>
      <c r="IZ538" s="13" t="s">
        <v>3218</v>
      </c>
      <c r="JA538" s="13">
        <v>1000</v>
      </c>
      <c r="JW538" s="12">
        <v>531</v>
      </c>
      <c r="JX538" s="12" t="s">
        <v>1433</v>
      </c>
      <c r="JY538" s="12" t="s">
        <v>1692</v>
      </c>
    </row>
    <row r="539" ht="14.25" customHeight="1" outlineLevel="1" spans="7:285">
      <c r="G539" s="55">
        <v>532</v>
      </c>
      <c r="H539" s="55" t="s">
        <v>1246</v>
      </c>
      <c r="I539" s="55" t="s">
        <v>1810</v>
      </c>
      <c r="J539" s="55" t="s">
        <v>1790</v>
      </c>
      <c r="K539" s="55" t="s">
        <v>1249</v>
      </c>
      <c r="L539" s="55">
        <v>0.19</v>
      </c>
      <c r="AD539" s="12">
        <v>532</v>
      </c>
      <c r="AE539" s="12" t="s">
        <v>3280</v>
      </c>
      <c r="AF539" s="12" t="s">
        <v>2697</v>
      </c>
      <c r="AG539" s="12" t="s">
        <v>1669</v>
      </c>
      <c r="AH539" s="12" t="s">
        <v>3065</v>
      </c>
      <c r="AX539" s="55">
        <v>532</v>
      </c>
      <c r="AY539" s="55" t="s">
        <v>1309</v>
      </c>
      <c r="AZ539" s="55" t="s">
        <v>1251</v>
      </c>
      <c r="BA539" s="55">
        <v>75</v>
      </c>
      <c r="BB539" s="55">
        <v>75</v>
      </c>
      <c r="BC539" s="55" t="s">
        <v>1249</v>
      </c>
      <c r="BD539" s="55">
        <v>1.2</v>
      </c>
      <c r="DN539" s="55">
        <v>532</v>
      </c>
      <c r="DO539" s="55" t="s">
        <v>1309</v>
      </c>
      <c r="DP539" s="55" t="s">
        <v>1259</v>
      </c>
      <c r="DQ539" s="55" t="s">
        <v>1260</v>
      </c>
      <c r="DR539" s="55" t="s">
        <v>1261</v>
      </c>
      <c r="DS539" s="55">
        <v>33311</v>
      </c>
      <c r="DT539" s="55">
        <v>10000</v>
      </c>
      <c r="DU539" s="55" t="s">
        <v>1249</v>
      </c>
      <c r="DV539" s="55">
        <v>1</v>
      </c>
      <c r="EV539" s="55">
        <v>532</v>
      </c>
      <c r="EW539" s="55" t="s">
        <v>1313</v>
      </c>
      <c r="EX539" s="55" t="s">
        <v>1490</v>
      </c>
      <c r="EY539" s="55">
        <v>1</v>
      </c>
      <c r="EZ539" s="55">
        <v>1995</v>
      </c>
      <c r="FA539" s="55">
        <v>2999</v>
      </c>
      <c r="FB539" s="55" t="s">
        <v>1361</v>
      </c>
      <c r="FC539" s="55" t="s">
        <v>1249</v>
      </c>
      <c r="FD539" s="55">
        <v>2.83</v>
      </c>
      <c r="FF539" s="55">
        <v>532</v>
      </c>
      <c r="FG539" s="55" t="s">
        <v>42</v>
      </c>
      <c r="FH539" s="55" t="s">
        <v>1667</v>
      </c>
      <c r="FI539" s="55">
        <v>1</v>
      </c>
      <c r="FJ539" s="55">
        <v>400000</v>
      </c>
      <c r="FK539" s="55" t="s">
        <v>1249</v>
      </c>
      <c r="FL539" s="55">
        <v>0.3</v>
      </c>
      <c r="IW539" s="55">
        <v>532</v>
      </c>
      <c r="IX539" s="13" t="s">
        <v>1250</v>
      </c>
      <c r="IY539" s="13" t="s">
        <v>1260</v>
      </c>
      <c r="IZ539" s="13" t="s">
        <v>3219</v>
      </c>
      <c r="JA539" s="13">
        <v>1000</v>
      </c>
      <c r="JW539" s="12">
        <v>532</v>
      </c>
      <c r="JX539" s="12" t="s">
        <v>1433</v>
      </c>
      <c r="JY539" s="12" t="s">
        <v>1999</v>
      </c>
    </row>
    <row r="540" ht="14.25" customHeight="1" outlineLevel="1" spans="7:285">
      <c r="G540" s="55">
        <v>533</v>
      </c>
      <c r="H540" s="55" t="s">
        <v>1246</v>
      </c>
      <c r="I540" s="55" t="s">
        <v>1810</v>
      </c>
      <c r="J540" s="55" t="s">
        <v>2482</v>
      </c>
      <c r="K540" s="55" t="s">
        <v>1249</v>
      </c>
      <c r="L540" s="55">
        <v>0.28</v>
      </c>
      <c r="AD540" s="12">
        <v>533</v>
      </c>
      <c r="AE540" s="12" t="s">
        <v>1261</v>
      </c>
      <c r="AF540" s="12" t="s">
        <v>1746</v>
      </c>
      <c r="AG540" s="12" t="s">
        <v>1472</v>
      </c>
      <c r="AH540" s="12" t="s">
        <v>2481</v>
      </c>
      <c r="AX540" s="55">
        <v>533</v>
      </c>
      <c r="AY540" s="55" t="s">
        <v>1309</v>
      </c>
      <c r="AZ540" s="55" t="s">
        <v>1251</v>
      </c>
      <c r="BA540" s="55">
        <v>76</v>
      </c>
      <c r="BB540" s="55">
        <v>76</v>
      </c>
      <c r="BC540" s="55" t="s">
        <v>1249</v>
      </c>
      <c r="BD540" s="55">
        <v>1.2</v>
      </c>
      <c r="DN540" s="55">
        <v>533</v>
      </c>
      <c r="DO540" s="55" t="s">
        <v>1309</v>
      </c>
      <c r="DP540" s="55" t="s">
        <v>1259</v>
      </c>
      <c r="DQ540" s="55" t="s">
        <v>1260</v>
      </c>
      <c r="DR540" s="55" t="s">
        <v>1261</v>
      </c>
      <c r="DS540" s="55">
        <v>33312</v>
      </c>
      <c r="DT540" s="55">
        <v>10000</v>
      </c>
      <c r="DU540" s="55" t="s">
        <v>1249</v>
      </c>
      <c r="DV540" s="55">
        <v>1</v>
      </c>
      <c r="EV540" s="55">
        <v>533</v>
      </c>
      <c r="EW540" s="55" t="s">
        <v>1313</v>
      </c>
      <c r="EX540" s="55" t="s">
        <v>1490</v>
      </c>
      <c r="EY540" s="55">
        <v>2</v>
      </c>
      <c r="EZ540" s="55">
        <v>0</v>
      </c>
      <c r="FA540" s="55">
        <v>1994</v>
      </c>
      <c r="FB540" s="55" t="s">
        <v>1361</v>
      </c>
      <c r="FC540" s="55" t="s">
        <v>1249</v>
      </c>
      <c r="FD540" s="55">
        <v>2.5</v>
      </c>
      <c r="FF540" s="55">
        <v>533</v>
      </c>
      <c r="FG540" s="55" t="s">
        <v>42</v>
      </c>
      <c r="FH540" s="55" t="s">
        <v>1667</v>
      </c>
      <c r="FI540" s="55">
        <v>1</v>
      </c>
      <c r="FJ540" s="55">
        <v>530000</v>
      </c>
      <c r="FK540" s="55" t="s">
        <v>1249</v>
      </c>
      <c r="FL540" s="55">
        <v>0.3</v>
      </c>
      <c r="IW540" s="55">
        <v>533</v>
      </c>
      <c r="IX540" s="13" t="s">
        <v>1250</v>
      </c>
      <c r="IY540" s="13" t="s">
        <v>1260</v>
      </c>
      <c r="IZ540" s="13" t="s">
        <v>3220</v>
      </c>
      <c r="JA540" s="13">
        <v>1000</v>
      </c>
      <c r="JW540" s="12">
        <v>533</v>
      </c>
      <c r="JX540" s="12" t="s">
        <v>1433</v>
      </c>
      <c r="JY540" s="12" t="s">
        <v>1748</v>
      </c>
    </row>
    <row r="541" ht="14.25" customHeight="1" outlineLevel="1" spans="7:285">
      <c r="G541" s="55">
        <v>534</v>
      </c>
      <c r="H541" s="55" t="s">
        <v>1246</v>
      </c>
      <c r="I541" s="55" t="s">
        <v>1810</v>
      </c>
      <c r="J541" s="55" t="s">
        <v>2671</v>
      </c>
      <c r="K541" s="55" t="s">
        <v>1249</v>
      </c>
      <c r="L541" s="65">
        <v>0.441</v>
      </c>
      <c r="AD541" s="12">
        <v>534</v>
      </c>
      <c r="AE541" s="12" t="s">
        <v>3281</v>
      </c>
      <c r="AF541" s="12" t="s">
        <v>2697</v>
      </c>
      <c r="AG541" s="12" t="s">
        <v>1669</v>
      </c>
      <c r="AH541" s="12" t="s">
        <v>3068</v>
      </c>
      <c r="AX541" s="55">
        <v>534</v>
      </c>
      <c r="AY541" s="55" t="s">
        <v>1309</v>
      </c>
      <c r="AZ541" s="55" t="s">
        <v>1251</v>
      </c>
      <c r="BA541" s="55">
        <v>77</v>
      </c>
      <c r="BB541" s="55">
        <v>77</v>
      </c>
      <c r="BC541" s="55" t="s">
        <v>1249</v>
      </c>
      <c r="BD541" s="55">
        <v>1.2</v>
      </c>
      <c r="DN541" s="55">
        <v>534</v>
      </c>
      <c r="DO541" s="55" t="s">
        <v>1309</v>
      </c>
      <c r="DP541" s="55" t="s">
        <v>1259</v>
      </c>
      <c r="DQ541" s="55" t="s">
        <v>1260</v>
      </c>
      <c r="DR541" s="55" t="s">
        <v>1261</v>
      </c>
      <c r="DS541" s="55">
        <v>33314</v>
      </c>
      <c r="DT541" s="55">
        <v>10000</v>
      </c>
      <c r="DU541" s="55" t="s">
        <v>1249</v>
      </c>
      <c r="DV541" s="55">
        <v>1</v>
      </c>
      <c r="EV541" s="55">
        <v>534</v>
      </c>
      <c r="EW541" s="55" t="s">
        <v>1313</v>
      </c>
      <c r="EX541" s="55" t="s">
        <v>1490</v>
      </c>
      <c r="EY541" s="55">
        <v>2</v>
      </c>
      <c r="EZ541" s="55">
        <v>1995</v>
      </c>
      <c r="FA541" s="55">
        <v>2999</v>
      </c>
      <c r="FB541" s="55" t="s">
        <v>1361</v>
      </c>
      <c r="FC541" s="55" t="s">
        <v>1249</v>
      </c>
      <c r="FD541" s="55">
        <v>2.5</v>
      </c>
      <c r="FF541" s="55">
        <v>534</v>
      </c>
      <c r="FG541" s="55" t="s">
        <v>42</v>
      </c>
      <c r="FH541" s="55" t="s">
        <v>1667</v>
      </c>
      <c r="FI541" s="55">
        <v>1</v>
      </c>
      <c r="FJ541" s="55">
        <v>540000</v>
      </c>
      <c r="FK541" s="55" t="s">
        <v>1249</v>
      </c>
      <c r="FL541" s="55">
        <v>0.3</v>
      </c>
      <c r="IW541" s="55">
        <v>534</v>
      </c>
      <c r="IX541" s="13" t="s">
        <v>1250</v>
      </c>
      <c r="IY541" s="13" t="s">
        <v>1260</v>
      </c>
      <c r="IZ541" s="13" t="s">
        <v>3222</v>
      </c>
      <c r="JA541" s="13">
        <v>1000</v>
      </c>
      <c r="JW541" s="12">
        <v>534</v>
      </c>
      <c r="JX541" s="12" t="s">
        <v>1433</v>
      </c>
      <c r="JY541" s="12" t="s">
        <v>2026</v>
      </c>
    </row>
    <row r="542" ht="14.25" customHeight="1" outlineLevel="1" spans="7:285">
      <c r="G542" s="55">
        <v>535</v>
      </c>
      <c r="H542" s="55" t="s">
        <v>1246</v>
      </c>
      <c r="I542" s="55" t="s">
        <v>1810</v>
      </c>
      <c r="J542" s="55" t="s">
        <v>2681</v>
      </c>
      <c r="K542" s="55" t="s">
        <v>1249</v>
      </c>
      <c r="L542" s="65">
        <v>0.3675</v>
      </c>
      <c r="AD542" s="12">
        <v>535</v>
      </c>
      <c r="AE542" s="12" t="s">
        <v>1261</v>
      </c>
      <c r="AF542" s="12" t="s">
        <v>1960</v>
      </c>
      <c r="AG542" s="12" t="s">
        <v>1472</v>
      </c>
      <c r="AH542" s="12" t="s">
        <v>2481</v>
      </c>
      <c r="AX542" s="55">
        <v>535</v>
      </c>
      <c r="AY542" s="55" t="s">
        <v>1309</v>
      </c>
      <c r="AZ542" s="55" t="s">
        <v>1251</v>
      </c>
      <c r="BA542" s="55">
        <v>78</v>
      </c>
      <c r="BB542" s="55">
        <v>78</v>
      </c>
      <c r="BC542" s="55" t="s">
        <v>1249</v>
      </c>
      <c r="BD542" s="55">
        <v>1.2</v>
      </c>
      <c r="DN542" s="55">
        <v>535</v>
      </c>
      <c r="DO542" s="55" t="s">
        <v>1309</v>
      </c>
      <c r="DP542" s="55" t="s">
        <v>1259</v>
      </c>
      <c r="DQ542" s="55" t="s">
        <v>1260</v>
      </c>
      <c r="DR542" s="55" t="s">
        <v>1261</v>
      </c>
      <c r="DS542" s="55">
        <v>33315</v>
      </c>
      <c r="DT542" s="55">
        <v>10000</v>
      </c>
      <c r="DU542" s="55" t="s">
        <v>1249</v>
      </c>
      <c r="DV542" s="55">
        <v>1</v>
      </c>
      <c r="EV542" s="55">
        <v>535</v>
      </c>
      <c r="EW542" s="55" t="s">
        <v>1313</v>
      </c>
      <c r="EX542" s="55" t="s">
        <v>1490</v>
      </c>
      <c r="EY542" s="55">
        <v>3</v>
      </c>
      <c r="EZ542" s="55">
        <v>0</v>
      </c>
      <c r="FA542" s="55">
        <v>1994</v>
      </c>
      <c r="FB542" s="55" t="s">
        <v>1361</v>
      </c>
      <c r="FC542" s="55" t="s">
        <v>1249</v>
      </c>
      <c r="FD542" s="55">
        <v>2.5</v>
      </c>
      <c r="FF542" s="55">
        <v>535</v>
      </c>
      <c r="FG542" s="55" t="s">
        <v>42</v>
      </c>
      <c r="FH542" s="55" t="s">
        <v>1554</v>
      </c>
      <c r="FI542" s="55">
        <v>1</v>
      </c>
      <c r="FJ542" s="55">
        <v>0</v>
      </c>
      <c r="FK542" s="55" t="s">
        <v>1249</v>
      </c>
      <c r="FL542" s="55">
        <v>0.3</v>
      </c>
      <c r="IW542" s="55">
        <v>535</v>
      </c>
      <c r="IX542" s="13" t="s">
        <v>1250</v>
      </c>
      <c r="IY542" s="13" t="s">
        <v>1260</v>
      </c>
      <c r="IZ542" s="13" t="s">
        <v>3223</v>
      </c>
      <c r="JA542" s="13">
        <v>1000</v>
      </c>
      <c r="JW542" s="12">
        <v>535</v>
      </c>
      <c r="JX542" s="12" t="s">
        <v>1433</v>
      </c>
      <c r="JY542" s="12" t="s">
        <v>1777</v>
      </c>
    </row>
    <row r="543" ht="14.25" customHeight="1" outlineLevel="1" spans="7:285">
      <c r="G543" s="55">
        <v>536</v>
      </c>
      <c r="H543" s="55" t="s">
        <v>1246</v>
      </c>
      <c r="I543" s="55" t="s">
        <v>1644</v>
      </c>
      <c r="J543" s="55" t="s">
        <v>2447</v>
      </c>
      <c r="K543" s="55" t="s">
        <v>1249</v>
      </c>
      <c r="L543" s="55">
        <v>0.21</v>
      </c>
      <c r="AD543" s="12">
        <v>536</v>
      </c>
      <c r="AE543" s="12" t="s">
        <v>3282</v>
      </c>
      <c r="AF543" s="12" t="s">
        <v>2697</v>
      </c>
      <c r="AG543" s="12" t="s">
        <v>1669</v>
      </c>
      <c r="AH543" s="12" t="s">
        <v>3068</v>
      </c>
      <c r="AX543" s="55">
        <v>536</v>
      </c>
      <c r="AY543" s="55" t="s">
        <v>1309</v>
      </c>
      <c r="AZ543" s="55" t="s">
        <v>1251</v>
      </c>
      <c r="BA543" s="55">
        <v>79</v>
      </c>
      <c r="BB543" s="55">
        <v>79</v>
      </c>
      <c r="BC543" s="55" t="s">
        <v>1249</v>
      </c>
      <c r="BD543" s="55">
        <v>1.2</v>
      </c>
      <c r="DN543" s="55">
        <v>536</v>
      </c>
      <c r="DO543" s="55" t="s">
        <v>1309</v>
      </c>
      <c r="DP543" s="55" t="s">
        <v>1259</v>
      </c>
      <c r="DQ543" s="55" t="s">
        <v>1260</v>
      </c>
      <c r="DR543" s="55" t="s">
        <v>1261</v>
      </c>
      <c r="DS543" s="55">
        <v>33316</v>
      </c>
      <c r="DT543" s="55">
        <v>10000</v>
      </c>
      <c r="DU543" s="55" t="s">
        <v>1249</v>
      </c>
      <c r="DV543" s="55">
        <v>1</v>
      </c>
      <c r="EV543" s="55">
        <v>536</v>
      </c>
      <c r="EW543" s="55" t="s">
        <v>1313</v>
      </c>
      <c r="EX543" s="55" t="s">
        <v>1490</v>
      </c>
      <c r="EY543" s="55">
        <v>3</v>
      </c>
      <c r="EZ543" s="55">
        <v>1995</v>
      </c>
      <c r="FA543" s="55">
        <v>2999</v>
      </c>
      <c r="FB543" s="55" t="s">
        <v>1361</v>
      </c>
      <c r="FC543" s="55" t="s">
        <v>1249</v>
      </c>
      <c r="FD543" s="55">
        <v>2.5</v>
      </c>
      <c r="FF543" s="55">
        <v>536</v>
      </c>
      <c r="FG543" s="55" t="s">
        <v>42</v>
      </c>
      <c r="FH543" s="55" t="s">
        <v>1554</v>
      </c>
      <c r="FI543" s="55">
        <v>1</v>
      </c>
      <c r="FJ543" s="55">
        <v>1000</v>
      </c>
      <c r="FK543" s="55" t="s">
        <v>1249</v>
      </c>
      <c r="FL543" s="55">
        <v>0.3</v>
      </c>
      <c r="IW543" s="55">
        <v>536</v>
      </c>
      <c r="IX543" s="13" t="s">
        <v>1250</v>
      </c>
      <c r="IY543" s="13" t="s">
        <v>1260</v>
      </c>
      <c r="IZ543" s="13" t="s">
        <v>3224</v>
      </c>
      <c r="JA543" s="13">
        <v>1000</v>
      </c>
      <c r="JW543" s="12">
        <v>536</v>
      </c>
      <c r="JX543" s="12" t="s">
        <v>1433</v>
      </c>
      <c r="JY543" s="12" t="s">
        <v>994</v>
      </c>
    </row>
    <row r="544" ht="14.25" customHeight="1" outlineLevel="1" spans="7:285">
      <c r="G544" s="55">
        <v>537</v>
      </c>
      <c r="H544" s="55" t="s">
        <v>1246</v>
      </c>
      <c r="I544" s="55" t="s">
        <v>1644</v>
      </c>
      <c r="J544" s="55" t="s">
        <v>2709</v>
      </c>
      <c r="K544" s="55" t="s">
        <v>1249</v>
      </c>
      <c r="L544" s="55">
        <v>0.21</v>
      </c>
      <c r="AD544" s="12">
        <v>537</v>
      </c>
      <c r="AE544" s="12" t="s">
        <v>1261</v>
      </c>
      <c r="AF544" s="12" t="s">
        <v>991</v>
      </c>
      <c r="AG544" s="12" t="s">
        <v>1517</v>
      </c>
      <c r="AH544" s="12" t="s">
        <v>2368</v>
      </c>
      <c r="AX544" s="55">
        <v>537</v>
      </c>
      <c r="AY544" s="55" t="s">
        <v>1309</v>
      </c>
      <c r="AZ544" s="55" t="s">
        <v>1251</v>
      </c>
      <c r="BA544" s="55">
        <v>80</v>
      </c>
      <c r="BB544" s="55">
        <v>80</v>
      </c>
      <c r="BC544" s="55" t="s">
        <v>1249</v>
      </c>
      <c r="BD544" s="55">
        <v>1.2</v>
      </c>
      <c r="DN544" s="55">
        <v>537</v>
      </c>
      <c r="DO544" s="55" t="s">
        <v>1309</v>
      </c>
      <c r="DP544" s="55" t="s">
        <v>1259</v>
      </c>
      <c r="DQ544" s="55" t="s">
        <v>1260</v>
      </c>
      <c r="DR544" s="55" t="s">
        <v>1261</v>
      </c>
      <c r="DS544" s="55">
        <v>33325</v>
      </c>
      <c r="DT544" s="55">
        <v>10000</v>
      </c>
      <c r="DU544" s="55" t="s">
        <v>1249</v>
      </c>
      <c r="DV544" s="55">
        <v>1</v>
      </c>
      <c r="EV544" s="55">
        <v>537</v>
      </c>
      <c r="EW544" s="55" t="s">
        <v>1313</v>
      </c>
      <c r="EX544" s="55" t="s">
        <v>1490</v>
      </c>
      <c r="EY544" s="55">
        <v>4</v>
      </c>
      <c r="EZ544" s="55">
        <v>0</v>
      </c>
      <c r="FA544" s="55">
        <v>1994</v>
      </c>
      <c r="FB544" s="55" t="s">
        <v>1361</v>
      </c>
      <c r="FC544" s="55" t="s">
        <v>1249</v>
      </c>
      <c r="FD544" s="55">
        <v>2.5</v>
      </c>
      <c r="FF544" s="55">
        <v>537</v>
      </c>
      <c r="FG544" s="55" t="s">
        <v>42</v>
      </c>
      <c r="FH544" s="55" t="s">
        <v>1554</v>
      </c>
      <c r="FI544" s="55">
        <v>1</v>
      </c>
      <c r="FJ544" s="55">
        <v>2500</v>
      </c>
      <c r="FK544" s="55" t="s">
        <v>1249</v>
      </c>
      <c r="FL544" s="55">
        <v>0.3</v>
      </c>
      <c r="IW544" s="55">
        <v>537</v>
      </c>
      <c r="IX544" s="13" t="s">
        <v>1250</v>
      </c>
      <c r="IY544" s="13" t="s">
        <v>1260</v>
      </c>
      <c r="IZ544" s="13" t="s">
        <v>3225</v>
      </c>
      <c r="JA544" s="13">
        <v>1000</v>
      </c>
      <c r="JW544" s="12">
        <v>537</v>
      </c>
      <c r="JX544" s="12" t="s">
        <v>1433</v>
      </c>
      <c r="JY544" s="12" t="s">
        <v>2067</v>
      </c>
    </row>
    <row r="545" ht="14.25" customHeight="1" outlineLevel="1" spans="7:285">
      <c r="G545" s="55">
        <v>538</v>
      </c>
      <c r="H545" s="55" t="s">
        <v>1246</v>
      </c>
      <c r="I545" s="55" t="s">
        <v>1644</v>
      </c>
      <c r="J545" s="55" t="s">
        <v>2723</v>
      </c>
      <c r="K545" s="55" t="s">
        <v>1249</v>
      </c>
      <c r="L545" s="65">
        <v>0.3675</v>
      </c>
      <c r="AD545" s="12">
        <v>538</v>
      </c>
      <c r="AE545" s="12" t="s">
        <v>3283</v>
      </c>
      <c r="AF545" s="12" t="s">
        <v>2697</v>
      </c>
      <c r="AG545" s="12" t="s">
        <v>1669</v>
      </c>
      <c r="AH545" s="12" t="s">
        <v>2078</v>
      </c>
      <c r="AX545" s="55">
        <v>538</v>
      </c>
      <c r="AY545" s="55" t="s">
        <v>1309</v>
      </c>
      <c r="AZ545" s="55" t="s">
        <v>1251</v>
      </c>
      <c r="BA545" s="55">
        <v>81</v>
      </c>
      <c r="BB545" s="55">
        <v>81</v>
      </c>
      <c r="BC545" s="55" t="s">
        <v>1249</v>
      </c>
      <c r="BD545" s="55">
        <v>1.25</v>
      </c>
      <c r="DN545" s="55">
        <v>538</v>
      </c>
      <c r="DO545" s="55" t="s">
        <v>1309</v>
      </c>
      <c r="DP545" s="55" t="s">
        <v>1259</v>
      </c>
      <c r="DQ545" s="55" t="s">
        <v>1260</v>
      </c>
      <c r="DR545" s="55" t="s">
        <v>1261</v>
      </c>
      <c r="DS545" s="55">
        <v>33327</v>
      </c>
      <c r="DT545" s="55">
        <v>10000</v>
      </c>
      <c r="DU545" s="55" t="s">
        <v>1249</v>
      </c>
      <c r="DV545" s="55">
        <v>1</v>
      </c>
      <c r="EV545" s="55">
        <v>538</v>
      </c>
      <c r="EW545" s="55" t="s">
        <v>1313</v>
      </c>
      <c r="EX545" s="55" t="s">
        <v>1490</v>
      </c>
      <c r="EY545" s="55">
        <v>4</v>
      </c>
      <c r="EZ545" s="55">
        <v>1995</v>
      </c>
      <c r="FA545" s="55">
        <v>2999</v>
      </c>
      <c r="FB545" s="55" t="s">
        <v>1361</v>
      </c>
      <c r="FC545" s="55" t="s">
        <v>1249</v>
      </c>
      <c r="FD545" s="55">
        <v>2.5</v>
      </c>
      <c r="FF545" s="55">
        <v>538</v>
      </c>
      <c r="FG545" s="55" t="s">
        <v>42</v>
      </c>
      <c r="FH545" s="55" t="s">
        <v>1554</v>
      </c>
      <c r="FI545" s="55">
        <v>1</v>
      </c>
      <c r="FJ545" s="55">
        <v>5000</v>
      </c>
      <c r="FK545" s="55" t="s">
        <v>1249</v>
      </c>
      <c r="FL545" s="55">
        <v>0.3</v>
      </c>
      <c r="IW545" s="55">
        <v>538</v>
      </c>
      <c r="IX545" s="13" t="s">
        <v>1250</v>
      </c>
      <c r="IY545" s="13" t="s">
        <v>1260</v>
      </c>
      <c r="IZ545" s="13" t="s">
        <v>3226</v>
      </c>
      <c r="JA545" s="13">
        <v>1000</v>
      </c>
      <c r="JW545" s="12">
        <v>538</v>
      </c>
      <c r="JX545" s="12" t="s">
        <v>1433</v>
      </c>
      <c r="JY545" s="12" t="s">
        <v>2122</v>
      </c>
    </row>
    <row r="546" ht="14.25" customHeight="1" outlineLevel="1" spans="7:285">
      <c r="G546" s="55">
        <v>539</v>
      </c>
      <c r="H546" s="55" t="s">
        <v>1246</v>
      </c>
      <c r="I546" s="55" t="s">
        <v>1268</v>
      </c>
      <c r="J546" s="55" t="s">
        <v>2736</v>
      </c>
      <c r="K546" s="55" t="s">
        <v>1249</v>
      </c>
      <c r="L546" s="65">
        <v>0.441</v>
      </c>
      <c r="AD546" s="12">
        <v>539</v>
      </c>
      <c r="AE546" s="12" t="s">
        <v>1261</v>
      </c>
      <c r="AF546" s="12" t="s">
        <v>1206</v>
      </c>
      <c r="AG546" s="12" t="s">
        <v>1517</v>
      </c>
      <c r="AH546" s="12" t="s">
        <v>2368</v>
      </c>
      <c r="AX546" s="55">
        <v>539</v>
      </c>
      <c r="AY546" s="55" t="s">
        <v>1309</v>
      </c>
      <c r="AZ546" s="55" t="s">
        <v>1251</v>
      </c>
      <c r="BA546" s="55">
        <v>82</v>
      </c>
      <c r="BB546" s="55">
        <v>82</v>
      </c>
      <c r="BC546" s="55" t="s">
        <v>1249</v>
      </c>
      <c r="BD546" s="55">
        <v>1.25</v>
      </c>
      <c r="DN546" s="55">
        <v>539</v>
      </c>
      <c r="DO546" s="55" t="s">
        <v>1309</v>
      </c>
      <c r="DP546" s="55" t="s">
        <v>1259</v>
      </c>
      <c r="DQ546" s="55" t="s">
        <v>1260</v>
      </c>
      <c r="DR546" s="55" t="s">
        <v>1261</v>
      </c>
      <c r="DS546" s="55">
        <v>33332</v>
      </c>
      <c r="DT546" s="55">
        <v>10000</v>
      </c>
      <c r="DU546" s="55" t="s">
        <v>1249</v>
      </c>
      <c r="DV546" s="55">
        <v>1</v>
      </c>
      <c r="EV546" s="55">
        <v>539</v>
      </c>
      <c r="EW546" s="55" t="s">
        <v>1313</v>
      </c>
      <c r="EX546" s="55" t="s">
        <v>1490</v>
      </c>
      <c r="EY546" s="55">
        <v>5</v>
      </c>
      <c r="EZ546" s="55">
        <v>0</v>
      </c>
      <c r="FA546" s="55">
        <v>1994</v>
      </c>
      <c r="FB546" s="55" t="s">
        <v>1262</v>
      </c>
      <c r="FC546" s="55" t="s">
        <v>1249</v>
      </c>
      <c r="FD546" s="55">
        <v>0</v>
      </c>
      <c r="FF546" s="55">
        <v>539</v>
      </c>
      <c r="FG546" s="55" t="s">
        <v>42</v>
      </c>
      <c r="FH546" s="55" t="s">
        <v>1554</v>
      </c>
      <c r="FI546" s="55">
        <v>1</v>
      </c>
      <c r="FJ546" s="55">
        <v>10000</v>
      </c>
      <c r="FK546" s="55" t="s">
        <v>1249</v>
      </c>
      <c r="FL546" s="55">
        <v>0.3</v>
      </c>
      <c r="IW546" s="55">
        <v>539</v>
      </c>
      <c r="IX546" s="13" t="s">
        <v>1250</v>
      </c>
      <c r="IY546" s="13" t="s">
        <v>1260</v>
      </c>
      <c r="IZ546" s="13" t="s">
        <v>3227</v>
      </c>
      <c r="JA546" s="13">
        <v>1000</v>
      </c>
      <c r="JW546" s="12">
        <v>539</v>
      </c>
      <c r="JX546" s="12" t="s">
        <v>1433</v>
      </c>
      <c r="JY546" s="12" t="s">
        <v>1789</v>
      </c>
    </row>
    <row r="547" ht="14.25" customHeight="1" outlineLevel="1" spans="7:285">
      <c r="G547" s="55">
        <v>540</v>
      </c>
      <c r="H547" s="55" t="s">
        <v>1246</v>
      </c>
      <c r="I547" s="55" t="s">
        <v>1268</v>
      </c>
      <c r="J547" s="55" t="s">
        <v>2745</v>
      </c>
      <c r="K547" s="55" t="s">
        <v>1249</v>
      </c>
      <c r="L547" s="55">
        <v>0.42</v>
      </c>
      <c r="AD547" s="12">
        <v>540</v>
      </c>
      <c r="AE547" s="12" t="s">
        <v>3284</v>
      </c>
      <c r="AF547" s="12" t="s">
        <v>2697</v>
      </c>
      <c r="AG547" s="12" t="s">
        <v>1669</v>
      </c>
      <c r="AH547" s="12" t="s">
        <v>2078</v>
      </c>
      <c r="AX547" s="55">
        <v>540</v>
      </c>
      <c r="AY547" s="55" t="s">
        <v>1309</v>
      </c>
      <c r="AZ547" s="55" t="s">
        <v>1251</v>
      </c>
      <c r="BA547" s="55">
        <v>83</v>
      </c>
      <c r="BB547" s="55">
        <v>83</v>
      </c>
      <c r="BC547" s="55" t="s">
        <v>1249</v>
      </c>
      <c r="BD547" s="55">
        <v>1.25</v>
      </c>
      <c r="DN547" s="55">
        <v>540</v>
      </c>
      <c r="DO547" s="55" t="s">
        <v>1309</v>
      </c>
      <c r="DP547" s="55" t="s">
        <v>1259</v>
      </c>
      <c r="DQ547" s="55" t="s">
        <v>1260</v>
      </c>
      <c r="DR547" s="55" t="s">
        <v>1261</v>
      </c>
      <c r="DS547" s="55">
        <v>33334</v>
      </c>
      <c r="DT547" s="55">
        <v>10000</v>
      </c>
      <c r="DU547" s="55" t="s">
        <v>1249</v>
      </c>
      <c r="DV547" s="55">
        <v>1</v>
      </c>
      <c r="EV547" s="55">
        <v>540</v>
      </c>
      <c r="EW547" s="55" t="s">
        <v>1313</v>
      </c>
      <c r="EX547" s="55" t="s">
        <v>1490</v>
      </c>
      <c r="EY547" s="55">
        <v>5</v>
      </c>
      <c r="EZ547" s="55">
        <v>1995</v>
      </c>
      <c r="FA547" s="55">
        <v>2999</v>
      </c>
      <c r="FB547" s="55" t="s">
        <v>1262</v>
      </c>
      <c r="FC547" s="55" t="s">
        <v>1249</v>
      </c>
      <c r="FD547" s="55">
        <v>0</v>
      </c>
      <c r="FF547" s="55">
        <v>540</v>
      </c>
      <c r="FG547" s="55" t="s">
        <v>42</v>
      </c>
      <c r="FH547" s="55" t="s">
        <v>1554</v>
      </c>
      <c r="FI547" s="55">
        <v>1</v>
      </c>
      <c r="FJ547" s="55">
        <v>25000</v>
      </c>
      <c r="FK547" s="55" t="s">
        <v>1249</v>
      </c>
      <c r="FL547" s="55">
        <v>0.3</v>
      </c>
      <c r="IW547" s="55">
        <v>540</v>
      </c>
      <c r="IX547" s="13" t="s">
        <v>1250</v>
      </c>
      <c r="IY547" s="13" t="s">
        <v>1260</v>
      </c>
      <c r="IZ547" s="13" t="s">
        <v>3228</v>
      </c>
      <c r="JA547" s="13">
        <v>1000</v>
      </c>
      <c r="JW547" s="12">
        <v>540</v>
      </c>
      <c r="JX547" s="12" t="s">
        <v>1433</v>
      </c>
      <c r="JY547" s="12" t="s">
        <v>2168</v>
      </c>
    </row>
    <row r="548" ht="14.25" customHeight="1" outlineLevel="1" spans="7:285">
      <c r="G548" s="55">
        <v>541</v>
      </c>
      <c r="H548" s="55" t="s">
        <v>1246</v>
      </c>
      <c r="I548" s="55" t="s">
        <v>1885</v>
      </c>
      <c r="J548" s="55" t="s">
        <v>2754</v>
      </c>
      <c r="K548" s="55" t="s">
        <v>1249</v>
      </c>
      <c r="L548" s="65">
        <v>0.399</v>
      </c>
      <c r="AD548" s="12">
        <v>541</v>
      </c>
      <c r="AE548" s="12" t="s">
        <v>1261</v>
      </c>
      <c r="AF548" s="12" t="s">
        <v>1367</v>
      </c>
      <c r="AG548" s="12" t="s">
        <v>1517</v>
      </c>
      <c r="AH548" s="12" t="s">
        <v>2368</v>
      </c>
      <c r="AX548" s="55">
        <v>541</v>
      </c>
      <c r="AY548" s="55" t="s">
        <v>1309</v>
      </c>
      <c r="AZ548" s="55" t="s">
        <v>1251</v>
      </c>
      <c r="BA548" s="55">
        <v>84</v>
      </c>
      <c r="BB548" s="55">
        <v>84</v>
      </c>
      <c r="BC548" s="55" t="s">
        <v>1249</v>
      </c>
      <c r="BD548" s="55">
        <v>1.25</v>
      </c>
      <c r="DN548" s="55">
        <v>541</v>
      </c>
      <c r="DO548" s="55" t="s">
        <v>1309</v>
      </c>
      <c r="DP548" s="55" t="s">
        <v>1259</v>
      </c>
      <c r="DQ548" s="55" t="s">
        <v>1260</v>
      </c>
      <c r="DR548" s="55" t="s">
        <v>1261</v>
      </c>
      <c r="DS548" s="55">
        <v>33351</v>
      </c>
      <c r="DT548" s="55">
        <v>10000</v>
      </c>
      <c r="DU548" s="55" t="s">
        <v>1249</v>
      </c>
      <c r="DV548" s="55">
        <v>1</v>
      </c>
      <c r="EV548" s="55">
        <v>541</v>
      </c>
      <c r="EW548" s="55" t="s">
        <v>1313</v>
      </c>
      <c r="EX548" s="55" t="s">
        <v>1872</v>
      </c>
      <c r="EY548" s="55">
        <v>1</v>
      </c>
      <c r="EZ548" s="55">
        <v>0</v>
      </c>
      <c r="FA548" s="55">
        <v>1994</v>
      </c>
      <c r="FB548" s="55" t="s">
        <v>1262</v>
      </c>
      <c r="FC548" s="55" t="s">
        <v>1249</v>
      </c>
      <c r="FD548" s="55">
        <v>0</v>
      </c>
      <c r="FF548" s="55">
        <v>541</v>
      </c>
      <c r="FG548" s="55" t="s">
        <v>42</v>
      </c>
      <c r="FH548" s="55" t="s">
        <v>1554</v>
      </c>
      <c r="FI548" s="55">
        <v>1</v>
      </c>
      <c r="FJ548" s="55">
        <v>50000</v>
      </c>
      <c r="FK548" s="55" t="s">
        <v>1249</v>
      </c>
      <c r="FL548" s="55">
        <v>0.3</v>
      </c>
      <c r="IW548" s="55">
        <v>541</v>
      </c>
      <c r="IX548" s="13" t="s">
        <v>1250</v>
      </c>
      <c r="IY548" s="13" t="s">
        <v>1260</v>
      </c>
      <c r="IZ548" s="13" t="s">
        <v>3229</v>
      </c>
      <c r="JA548" s="13">
        <v>1000</v>
      </c>
      <c r="JW548" s="12">
        <v>541</v>
      </c>
      <c r="JX548" s="12" t="s">
        <v>1433</v>
      </c>
      <c r="JY548" s="12" t="s">
        <v>1587</v>
      </c>
    </row>
    <row r="549" ht="14.25" customHeight="1" outlineLevel="1" spans="7:285">
      <c r="G549" s="55">
        <v>542</v>
      </c>
      <c r="H549" s="55" t="s">
        <v>1246</v>
      </c>
      <c r="I549" s="55" t="s">
        <v>1938</v>
      </c>
      <c r="J549" s="55" t="s">
        <v>2761</v>
      </c>
      <c r="K549" s="55" t="s">
        <v>1249</v>
      </c>
      <c r="L549" s="65">
        <v>0.462</v>
      </c>
      <c r="AD549" s="12">
        <v>542</v>
      </c>
      <c r="AE549" s="12" t="s">
        <v>3285</v>
      </c>
      <c r="AF549" s="12" t="s">
        <v>2697</v>
      </c>
      <c r="AG549" s="12" t="s">
        <v>1669</v>
      </c>
      <c r="AH549" s="12" t="s">
        <v>2078</v>
      </c>
      <c r="AX549" s="55">
        <v>542</v>
      </c>
      <c r="AY549" s="55" t="s">
        <v>1309</v>
      </c>
      <c r="AZ549" s="55" t="s">
        <v>1251</v>
      </c>
      <c r="BA549" s="55">
        <v>85</v>
      </c>
      <c r="BB549" s="55">
        <v>85</v>
      </c>
      <c r="BC549" s="55" t="s">
        <v>1249</v>
      </c>
      <c r="BD549" s="55">
        <v>1.25</v>
      </c>
      <c r="DN549" s="55">
        <v>542</v>
      </c>
      <c r="DO549" s="55" t="s">
        <v>1309</v>
      </c>
      <c r="DP549" s="55" t="s">
        <v>1259</v>
      </c>
      <c r="DQ549" s="55" t="s">
        <v>1260</v>
      </c>
      <c r="DR549" s="55" t="s">
        <v>1261</v>
      </c>
      <c r="DS549" s="55">
        <v>33401</v>
      </c>
      <c r="DT549" s="55">
        <v>10000</v>
      </c>
      <c r="DU549" s="55" t="s">
        <v>1249</v>
      </c>
      <c r="DV549" s="55">
        <v>1</v>
      </c>
      <c r="EV549" s="55">
        <v>542</v>
      </c>
      <c r="EW549" s="55" t="s">
        <v>1313</v>
      </c>
      <c r="EX549" s="55" t="s">
        <v>1872</v>
      </c>
      <c r="EY549" s="55">
        <v>1</v>
      </c>
      <c r="EZ549" s="55">
        <v>1995</v>
      </c>
      <c r="FA549" s="55">
        <v>2999</v>
      </c>
      <c r="FB549" s="55" t="s">
        <v>1262</v>
      </c>
      <c r="FC549" s="55" t="s">
        <v>1249</v>
      </c>
      <c r="FD549" s="55">
        <v>0</v>
      </c>
      <c r="FF549" s="55">
        <v>542</v>
      </c>
      <c r="FG549" s="55" t="s">
        <v>42</v>
      </c>
      <c r="FH549" s="55" t="s">
        <v>1554</v>
      </c>
      <c r="FI549" s="55">
        <v>1</v>
      </c>
      <c r="FJ549" s="55">
        <v>80000</v>
      </c>
      <c r="FK549" s="55" t="s">
        <v>1249</v>
      </c>
      <c r="FL549" s="55">
        <v>0.3</v>
      </c>
      <c r="IW549" s="55">
        <v>542</v>
      </c>
      <c r="IX549" s="13" t="s">
        <v>1250</v>
      </c>
      <c r="IY549" s="13" t="s">
        <v>1260</v>
      </c>
      <c r="IZ549" s="13" t="s">
        <v>3231</v>
      </c>
      <c r="JA549" s="13">
        <v>1000</v>
      </c>
      <c r="JW549" s="12">
        <v>542</v>
      </c>
      <c r="JX549" s="12" t="s">
        <v>1433</v>
      </c>
      <c r="JY549" s="12" t="s">
        <v>1934</v>
      </c>
    </row>
    <row r="550" ht="14.25" customHeight="1" outlineLevel="1" spans="7:285">
      <c r="G550" s="55">
        <v>543</v>
      </c>
      <c r="H550" s="55" t="s">
        <v>1246</v>
      </c>
      <c r="I550" s="55" t="s">
        <v>1938</v>
      </c>
      <c r="J550" s="55" t="s">
        <v>2771</v>
      </c>
      <c r="K550" s="55" t="s">
        <v>1249</v>
      </c>
      <c r="L550" s="55">
        <v>0.44</v>
      </c>
      <c r="AD550" s="12">
        <v>543</v>
      </c>
      <c r="AE550" s="12" t="s">
        <v>1261</v>
      </c>
      <c r="AF550" s="12" t="s">
        <v>1973</v>
      </c>
      <c r="AG550" s="12" t="s">
        <v>1517</v>
      </c>
      <c r="AH550" s="12" t="s">
        <v>2368</v>
      </c>
      <c r="AX550" s="55">
        <v>543</v>
      </c>
      <c r="AY550" s="55" t="s">
        <v>1309</v>
      </c>
      <c r="AZ550" s="55" t="s">
        <v>1251</v>
      </c>
      <c r="BA550" s="55">
        <v>86</v>
      </c>
      <c r="BB550" s="55">
        <v>86</v>
      </c>
      <c r="BC550" s="55" t="s">
        <v>1249</v>
      </c>
      <c r="BD550" s="55">
        <v>1.25</v>
      </c>
      <c r="DN550" s="55">
        <v>543</v>
      </c>
      <c r="DO550" s="55" t="s">
        <v>1309</v>
      </c>
      <c r="DP550" s="55" t="s">
        <v>1259</v>
      </c>
      <c r="DQ550" s="55" t="s">
        <v>1260</v>
      </c>
      <c r="DR550" s="55" t="s">
        <v>1261</v>
      </c>
      <c r="DS550" s="55">
        <v>33403</v>
      </c>
      <c r="DT550" s="55">
        <v>10000</v>
      </c>
      <c r="DU550" s="55" t="s">
        <v>1249</v>
      </c>
      <c r="DV550" s="55">
        <v>1</v>
      </c>
      <c r="EV550" s="55">
        <v>543</v>
      </c>
      <c r="EW550" s="55" t="s">
        <v>1313</v>
      </c>
      <c r="EX550" s="55" t="s">
        <v>1364</v>
      </c>
      <c r="EY550" s="55">
        <v>1</v>
      </c>
      <c r="EZ550" s="55">
        <v>0</v>
      </c>
      <c r="FA550" s="55">
        <v>1994</v>
      </c>
      <c r="FB550" s="55" t="s">
        <v>1262</v>
      </c>
      <c r="FC550" s="55" t="s">
        <v>1249</v>
      </c>
      <c r="FD550" s="55">
        <v>0</v>
      </c>
      <c r="FF550" s="55">
        <v>543</v>
      </c>
      <c r="FG550" s="55" t="s">
        <v>42</v>
      </c>
      <c r="FH550" s="55" t="s">
        <v>1554</v>
      </c>
      <c r="FI550" s="55">
        <v>1</v>
      </c>
      <c r="FJ550" s="55">
        <v>130000</v>
      </c>
      <c r="FK550" s="55" t="s">
        <v>1249</v>
      </c>
      <c r="FL550" s="55">
        <v>0.3</v>
      </c>
      <c r="IW550" s="55">
        <v>543</v>
      </c>
      <c r="IX550" s="13" t="s">
        <v>1250</v>
      </c>
      <c r="IY550" s="13" t="s">
        <v>1260</v>
      </c>
      <c r="IZ550" s="13" t="s">
        <v>3232</v>
      </c>
      <c r="JA550" s="13">
        <v>1000</v>
      </c>
      <c r="JW550" s="12">
        <v>543</v>
      </c>
      <c r="JX550" s="12" t="s">
        <v>1433</v>
      </c>
      <c r="JY550" s="12" t="s">
        <v>1629</v>
      </c>
    </row>
    <row r="551" ht="14.25" customHeight="1" outlineLevel="1" spans="7:285">
      <c r="G551" s="55">
        <v>544</v>
      </c>
      <c r="H551" s="55" t="s">
        <v>1246</v>
      </c>
      <c r="I551" s="55" t="s">
        <v>1738</v>
      </c>
      <c r="J551" s="55" t="s">
        <v>2781</v>
      </c>
      <c r="K551" s="55" t="s">
        <v>1249</v>
      </c>
      <c r="L551" s="55">
        <v>0.25</v>
      </c>
      <c r="AD551" s="12">
        <v>544</v>
      </c>
      <c r="AE551" s="12" t="s">
        <v>3286</v>
      </c>
      <c r="AF551" s="12" t="s">
        <v>2697</v>
      </c>
      <c r="AG551" s="12" t="s">
        <v>1669</v>
      </c>
      <c r="AH551" s="12" t="s">
        <v>2078</v>
      </c>
      <c r="AX551" s="55">
        <v>544</v>
      </c>
      <c r="AY551" s="55" t="s">
        <v>1309</v>
      </c>
      <c r="AZ551" s="55" t="s">
        <v>1251</v>
      </c>
      <c r="BA551" s="55">
        <v>87</v>
      </c>
      <c r="BB551" s="55">
        <v>87</v>
      </c>
      <c r="BC551" s="55" t="s">
        <v>1249</v>
      </c>
      <c r="BD551" s="55">
        <v>1.25</v>
      </c>
      <c r="DN551" s="55">
        <v>544</v>
      </c>
      <c r="DO551" s="55" t="s">
        <v>1309</v>
      </c>
      <c r="DP551" s="55" t="s">
        <v>1259</v>
      </c>
      <c r="DQ551" s="55" t="s">
        <v>1260</v>
      </c>
      <c r="DR551" s="55" t="s">
        <v>1261</v>
      </c>
      <c r="DS551" s="55">
        <v>33404</v>
      </c>
      <c r="DT551" s="55">
        <v>10000</v>
      </c>
      <c r="DU551" s="55" t="s">
        <v>1249</v>
      </c>
      <c r="DV551" s="55">
        <v>1</v>
      </c>
      <c r="EV551" s="55">
        <v>544</v>
      </c>
      <c r="EW551" s="55" t="s">
        <v>1313</v>
      </c>
      <c r="EX551" s="55" t="s">
        <v>1364</v>
      </c>
      <c r="EY551" s="55">
        <v>1</v>
      </c>
      <c r="EZ551" s="55">
        <v>1995</v>
      </c>
      <c r="FA551" s="55">
        <v>2999</v>
      </c>
      <c r="FB551" s="55" t="s">
        <v>1262</v>
      </c>
      <c r="FC551" s="55" t="s">
        <v>1249</v>
      </c>
      <c r="FD551" s="55">
        <v>0</v>
      </c>
      <c r="FF551" s="55">
        <v>544</v>
      </c>
      <c r="FG551" s="55" t="s">
        <v>42</v>
      </c>
      <c r="FH551" s="55" t="s">
        <v>1554</v>
      </c>
      <c r="FI551" s="55">
        <v>1</v>
      </c>
      <c r="FJ551" s="55">
        <v>260000</v>
      </c>
      <c r="FK551" s="55" t="s">
        <v>1249</v>
      </c>
      <c r="FL551" s="55">
        <v>0.3</v>
      </c>
      <c r="IW551" s="55">
        <v>544</v>
      </c>
      <c r="IX551" s="13" t="s">
        <v>1250</v>
      </c>
      <c r="IY551" s="13" t="s">
        <v>1260</v>
      </c>
      <c r="IZ551" s="13" t="s">
        <v>3233</v>
      </c>
      <c r="JA551" s="13">
        <v>1000</v>
      </c>
      <c r="JW551" s="12">
        <v>544</v>
      </c>
      <c r="JX551" s="12" t="s">
        <v>1433</v>
      </c>
      <c r="JY551" s="12" t="s">
        <v>2244</v>
      </c>
    </row>
    <row r="552" ht="14.25" customHeight="1" outlineLevel="1" spans="7:285">
      <c r="G552" s="55">
        <v>545</v>
      </c>
      <c r="H552" s="55" t="s">
        <v>1246</v>
      </c>
      <c r="I552" s="55" t="s">
        <v>1738</v>
      </c>
      <c r="J552" s="55" t="s">
        <v>2225</v>
      </c>
      <c r="K552" s="55" t="s">
        <v>1249</v>
      </c>
      <c r="L552" s="55">
        <v>0.25</v>
      </c>
      <c r="AD552" s="12">
        <v>545</v>
      </c>
      <c r="AE552" s="12" t="s">
        <v>1261</v>
      </c>
      <c r="AF552" s="12" t="s">
        <v>1748</v>
      </c>
      <c r="AG552" s="12" t="s">
        <v>1517</v>
      </c>
      <c r="AH552" s="12" t="s">
        <v>2368</v>
      </c>
      <c r="AX552" s="55">
        <v>545</v>
      </c>
      <c r="AY552" s="55" t="s">
        <v>1309</v>
      </c>
      <c r="AZ552" s="55" t="s">
        <v>1251</v>
      </c>
      <c r="BA552" s="55">
        <v>88</v>
      </c>
      <c r="BB552" s="55">
        <v>88</v>
      </c>
      <c r="BC552" s="55" t="s">
        <v>1249</v>
      </c>
      <c r="BD552" s="55">
        <v>1.25</v>
      </c>
      <c r="DN552" s="55">
        <v>545</v>
      </c>
      <c r="DO552" s="55" t="s">
        <v>1309</v>
      </c>
      <c r="DP552" s="55" t="s">
        <v>1259</v>
      </c>
      <c r="DQ552" s="55" t="s">
        <v>1260</v>
      </c>
      <c r="DR552" s="55" t="s">
        <v>1261</v>
      </c>
      <c r="DS552" s="55">
        <v>33405</v>
      </c>
      <c r="DT552" s="55">
        <v>10000</v>
      </c>
      <c r="DU552" s="55" t="s">
        <v>1249</v>
      </c>
      <c r="DV552" s="55">
        <v>1</v>
      </c>
      <c r="EV552" s="55">
        <v>545</v>
      </c>
      <c r="EW552" s="55" t="s">
        <v>1313</v>
      </c>
      <c r="EX552" s="55" t="s">
        <v>2118</v>
      </c>
      <c r="EY552" s="55">
        <v>1</v>
      </c>
      <c r="EZ552" s="55">
        <v>0</v>
      </c>
      <c r="FA552" s="55">
        <v>1994</v>
      </c>
      <c r="FB552" s="55" t="s">
        <v>1262</v>
      </c>
      <c r="FC552" s="55" t="s">
        <v>1249</v>
      </c>
      <c r="FD552" s="55">
        <v>0</v>
      </c>
      <c r="FF552" s="55">
        <v>545</v>
      </c>
      <c r="FG552" s="55" t="s">
        <v>42</v>
      </c>
      <c r="FH552" s="55" t="s">
        <v>1554</v>
      </c>
      <c r="FI552" s="55">
        <v>1</v>
      </c>
      <c r="FJ552" s="55">
        <v>400000</v>
      </c>
      <c r="FK552" s="55" t="s">
        <v>1249</v>
      </c>
      <c r="FL552" s="55">
        <v>0.3</v>
      </c>
      <c r="IW552" s="55">
        <v>545</v>
      </c>
      <c r="IX552" s="13" t="s">
        <v>1250</v>
      </c>
      <c r="IY552" s="13" t="s">
        <v>1260</v>
      </c>
      <c r="IZ552" s="13" t="s">
        <v>3234</v>
      </c>
      <c r="JA552" s="13">
        <v>1000</v>
      </c>
      <c r="JW552" s="12">
        <v>545</v>
      </c>
      <c r="JX552" s="12" t="s">
        <v>1433</v>
      </c>
      <c r="JY552" s="12" t="s">
        <v>2261</v>
      </c>
    </row>
    <row r="553" ht="14.25" customHeight="1" outlineLevel="1" spans="7:285">
      <c r="G553" s="55">
        <v>546</v>
      </c>
      <c r="H553" s="55" t="s">
        <v>1246</v>
      </c>
      <c r="I553" s="55" t="s">
        <v>1738</v>
      </c>
      <c r="J553" s="55" t="s">
        <v>2746</v>
      </c>
      <c r="K553" s="55" t="s">
        <v>1249</v>
      </c>
      <c r="L553" s="55">
        <v>0.25</v>
      </c>
      <c r="AD553" s="12">
        <v>546</v>
      </c>
      <c r="AE553" s="12" t="s">
        <v>3287</v>
      </c>
      <c r="AF553" s="12" t="s">
        <v>2697</v>
      </c>
      <c r="AG553" s="12" t="s">
        <v>1669</v>
      </c>
      <c r="AH553" s="12" t="s">
        <v>2078</v>
      </c>
      <c r="AX553" s="55">
        <v>546</v>
      </c>
      <c r="AY553" s="55" t="s">
        <v>1309</v>
      </c>
      <c r="AZ553" s="55" t="s">
        <v>1251</v>
      </c>
      <c r="BA553" s="55">
        <v>89</v>
      </c>
      <c r="BB553" s="55">
        <v>89</v>
      </c>
      <c r="BC553" s="55" t="s">
        <v>1249</v>
      </c>
      <c r="BD553" s="55">
        <v>1.25</v>
      </c>
      <c r="DN553" s="55">
        <v>546</v>
      </c>
      <c r="DO553" s="55" t="s">
        <v>1309</v>
      </c>
      <c r="DP553" s="55" t="s">
        <v>1259</v>
      </c>
      <c r="DQ553" s="55" t="s">
        <v>1260</v>
      </c>
      <c r="DR553" s="55" t="s">
        <v>1261</v>
      </c>
      <c r="DS553" s="55">
        <v>33407</v>
      </c>
      <c r="DT553" s="55">
        <v>10000</v>
      </c>
      <c r="DU553" s="55" t="s">
        <v>1249</v>
      </c>
      <c r="DV553" s="55">
        <v>1</v>
      </c>
      <c r="EV553" s="55">
        <v>546</v>
      </c>
      <c r="EW553" s="55" t="s">
        <v>1313</v>
      </c>
      <c r="EX553" s="55" t="s">
        <v>2118</v>
      </c>
      <c r="EY553" s="55">
        <v>1</v>
      </c>
      <c r="EZ553" s="55">
        <v>1995</v>
      </c>
      <c r="FA553" s="55">
        <v>2999</v>
      </c>
      <c r="FB553" s="55" t="s">
        <v>1262</v>
      </c>
      <c r="FC553" s="55" t="s">
        <v>1249</v>
      </c>
      <c r="FD553" s="55">
        <v>0</v>
      </c>
      <c r="FF553" s="55">
        <v>546</v>
      </c>
      <c r="FG553" s="55" t="s">
        <v>42</v>
      </c>
      <c r="FH553" s="55" t="s">
        <v>1554</v>
      </c>
      <c r="FI553" s="55">
        <v>1</v>
      </c>
      <c r="FJ553" s="55">
        <v>530000</v>
      </c>
      <c r="FK553" s="55" t="s">
        <v>1249</v>
      </c>
      <c r="FL553" s="55">
        <v>0.3</v>
      </c>
      <c r="IW553" s="55">
        <v>546</v>
      </c>
      <c r="IX553" s="13" t="s">
        <v>1250</v>
      </c>
      <c r="IY553" s="13" t="s">
        <v>1260</v>
      </c>
      <c r="IZ553" s="13" t="s">
        <v>3235</v>
      </c>
      <c r="JA553" s="13">
        <v>1000</v>
      </c>
      <c r="JW553" s="12">
        <v>546</v>
      </c>
      <c r="JX553" s="12" t="s">
        <v>1433</v>
      </c>
      <c r="JY553" s="12" t="s">
        <v>2119</v>
      </c>
    </row>
    <row r="554" ht="14.25" customHeight="1" outlineLevel="1" spans="7:285">
      <c r="G554" s="55">
        <v>547</v>
      </c>
      <c r="H554" s="55" t="s">
        <v>1246</v>
      </c>
      <c r="I554" s="55" t="s">
        <v>1738</v>
      </c>
      <c r="J554" s="55" t="s">
        <v>2807</v>
      </c>
      <c r="K554" s="55" t="s">
        <v>1249</v>
      </c>
      <c r="L554" s="55">
        <v>0.25</v>
      </c>
      <c r="AD554" s="12">
        <v>547</v>
      </c>
      <c r="AE554" s="12" t="s">
        <v>1261</v>
      </c>
      <c r="AF554" s="12" t="s">
        <v>1539</v>
      </c>
      <c r="AG554" s="12" t="s">
        <v>1517</v>
      </c>
      <c r="AH554" s="12" t="s">
        <v>2368</v>
      </c>
      <c r="AX554" s="55">
        <v>547</v>
      </c>
      <c r="AY554" s="55" t="s">
        <v>1309</v>
      </c>
      <c r="AZ554" s="55" t="s">
        <v>1251</v>
      </c>
      <c r="BA554" s="55">
        <v>90</v>
      </c>
      <c r="BB554" s="55">
        <v>90</v>
      </c>
      <c r="BC554" s="55" t="s">
        <v>1249</v>
      </c>
      <c r="BD554" s="55">
        <v>1.25</v>
      </c>
      <c r="DN554" s="55">
        <v>547</v>
      </c>
      <c r="DO554" s="55" t="s">
        <v>1309</v>
      </c>
      <c r="DP554" s="55" t="s">
        <v>1259</v>
      </c>
      <c r="DQ554" s="55" t="s">
        <v>1260</v>
      </c>
      <c r="DR554" s="55" t="s">
        <v>1261</v>
      </c>
      <c r="DS554" s="55">
        <v>33408</v>
      </c>
      <c r="DT554" s="55">
        <v>10000</v>
      </c>
      <c r="DU554" s="55" t="s">
        <v>1249</v>
      </c>
      <c r="DV554" s="55">
        <v>1</v>
      </c>
      <c r="EV554" s="55">
        <v>547</v>
      </c>
      <c r="EW554" s="55" t="s">
        <v>1313</v>
      </c>
      <c r="EX554" s="55" t="s">
        <v>1791</v>
      </c>
      <c r="EY554" s="55">
        <v>1</v>
      </c>
      <c r="EZ554" s="55">
        <v>0</v>
      </c>
      <c r="FA554" s="55">
        <v>1994</v>
      </c>
      <c r="FB554" s="55" t="s">
        <v>1361</v>
      </c>
      <c r="FC554" s="55" t="s">
        <v>1249</v>
      </c>
      <c r="FD554" s="55">
        <v>2.88</v>
      </c>
      <c r="FF554" s="55">
        <v>547</v>
      </c>
      <c r="FG554" s="55" t="s">
        <v>42</v>
      </c>
      <c r="FH554" s="55" t="s">
        <v>1554</v>
      </c>
      <c r="FI554" s="55">
        <v>1</v>
      </c>
      <c r="FJ554" s="55">
        <v>540000</v>
      </c>
      <c r="FK554" s="55" t="s">
        <v>1249</v>
      </c>
      <c r="FL554" s="55">
        <v>0.3</v>
      </c>
      <c r="IW554" s="55">
        <v>547</v>
      </c>
      <c r="IX554" s="13" t="s">
        <v>1250</v>
      </c>
      <c r="IY554" s="13" t="s">
        <v>1260</v>
      </c>
      <c r="IZ554" s="13" t="s">
        <v>3236</v>
      </c>
      <c r="JA554" s="13">
        <v>1000</v>
      </c>
      <c r="JW554" s="12">
        <v>547</v>
      </c>
      <c r="JX554" s="12" t="s">
        <v>1433</v>
      </c>
      <c r="JY554" s="12" t="s">
        <v>1511</v>
      </c>
    </row>
    <row r="555" ht="14.25" customHeight="1" outlineLevel="1" spans="7:285">
      <c r="G555" s="55">
        <v>548</v>
      </c>
      <c r="H555" s="55" t="s">
        <v>1246</v>
      </c>
      <c r="I555" s="55" t="s">
        <v>1738</v>
      </c>
      <c r="J555" s="55" t="s">
        <v>2816</v>
      </c>
      <c r="K555" s="55" t="s">
        <v>1249</v>
      </c>
      <c r="L555" s="65">
        <v>0.525</v>
      </c>
      <c r="AD555" s="12">
        <v>548</v>
      </c>
      <c r="AE555" s="12" t="s">
        <v>3288</v>
      </c>
      <c r="AF555" s="12" t="s">
        <v>2697</v>
      </c>
      <c r="AG555" s="12" t="s">
        <v>1669</v>
      </c>
      <c r="AH555" s="12" t="s">
        <v>2078</v>
      </c>
      <c r="AX555" s="55">
        <v>548</v>
      </c>
      <c r="AY555" s="55" t="s">
        <v>1309</v>
      </c>
      <c r="AZ555" s="55" t="s">
        <v>1251</v>
      </c>
      <c r="BA555" s="55">
        <v>91</v>
      </c>
      <c r="BB555" s="55">
        <v>91</v>
      </c>
      <c r="BC555" s="55" t="s">
        <v>1249</v>
      </c>
      <c r="BD555" s="55">
        <v>1.25</v>
      </c>
      <c r="DN555" s="55">
        <v>548</v>
      </c>
      <c r="DO555" s="55" t="s">
        <v>1309</v>
      </c>
      <c r="DP555" s="55" t="s">
        <v>1259</v>
      </c>
      <c r="DQ555" s="55" t="s">
        <v>1260</v>
      </c>
      <c r="DR555" s="55" t="s">
        <v>1261</v>
      </c>
      <c r="DS555" s="55">
        <v>33409</v>
      </c>
      <c r="DT555" s="55">
        <v>10000</v>
      </c>
      <c r="DU555" s="55" t="s">
        <v>1249</v>
      </c>
      <c r="DV555" s="55">
        <v>1</v>
      </c>
      <c r="EV555" s="55">
        <v>548</v>
      </c>
      <c r="EW555" s="55" t="s">
        <v>1313</v>
      </c>
      <c r="EX555" s="55" t="s">
        <v>1791</v>
      </c>
      <c r="EY555" s="55">
        <v>1</v>
      </c>
      <c r="EZ555" s="55">
        <v>1995</v>
      </c>
      <c r="FA555" s="55">
        <v>2999</v>
      </c>
      <c r="FB555" s="55" t="s">
        <v>1361</v>
      </c>
      <c r="FC555" s="55" t="s">
        <v>1249</v>
      </c>
      <c r="FD555" s="55">
        <v>2.88</v>
      </c>
      <c r="FF555" s="55">
        <v>548</v>
      </c>
      <c r="FG555" s="55" t="s">
        <v>42</v>
      </c>
      <c r="FH555" s="55" t="s">
        <v>1595</v>
      </c>
      <c r="FI555" s="55">
        <v>1</v>
      </c>
      <c r="FJ555" s="55">
        <v>0</v>
      </c>
      <c r="FK555" s="55" t="s">
        <v>1249</v>
      </c>
      <c r="FL555" s="55">
        <v>0.3</v>
      </c>
      <c r="IW555" s="55">
        <v>548</v>
      </c>
      <c r="IX555" s="13" t="s">
        <v>1250</v>
      </c>
      <c r="IY555" s="13" t="s">
        <v>1260</v>
      </c>
      <c r="IZ555" s="13" t="s">
        <v>3237</v>
      </c>
      <c r="JA555" s="13">
        <v>1000</v>
      </c>
      <c r="JW555" s="12">
        <v>548</v>
      </c>
      <c r="JX555" s="12" t="s">
        <v>1433</v>
      </c>
      <c r="JY555" s="12" t="s">
        <v>2308</v>
      </c>
    </row>
    <row r="556" ht="14.25" customHeight="1" outlineLevel="1" spans="7:285">
      <c r="G556" s="55">
        <v>549</v>
      </c>
      <c r="H556" s="55" t="s">
        <v>1246</v>
      </c>
      <c r="I556" s="55" t="s">
        <v>1963</v>
      </c>
      <c r="J556" s="55" t="s">
        <v>2823</v>
      </c>
      <c r="K556" s="55" t="s">
        <v>1249</v>
      </c>
      <c r="L556" s="65">
        <v>0.3675</v>
      </c>
      <c r="AD556" s="12">
        <v>549</v>
      </c>
      <c r="AE556" s="12" t="s">
        <v>1261</v>
      </c>
      <c r="AF556" s="12" t="s">
        <v>2084</v>
      </c>
      <c r="AG556" s="12" t="s">
        <v>1517</v>
      </c>
      <c r="AH556" s="12" t="s">
        <v>2368</v>
      </c>
      <c r="AX556" s="55">
        <v>549</v>
      </c>
      <c r="AY556" s="55" t="s">
        <v>1309</v>
      </c>
      <c r="AZ556" s="55" t="s">
        <v>1251</v>
      </c>
      <c r="BA556" s="55">
        <v>92</v>
      </c>
      <c r="BB556" s="55">
        <v>92</v>
      </c>
      <c r="BC556" s="55" t="s">
        <v>1249</v>
      </c>
      <c r="BD556" s="55">
        <v>1.25</v>
      </c>
      <c r="DN556" s="55">
        <v>549</v>
      </c>
      <c r="DO556" s="55" t="s">
        <v>1309</v>
      </c>
      <c r="DP556" s="55" t="s">
        <v>1259</v>
      </c>
      <c r="DQ556" s="55" t="s">
        <v>1260</v>
      </c>
      <c r="DR556" s="55" t="s">
        <v>1261</v>
      </c>
      <c r="DS556" s="55">
        <v>33412</v>
      </c>
      <c r="DT556" s="55">
        <v>10000</v>
      </c>
      <c r="DU556" s="55" t="s">
        <v>1249</v>
      </c>
      <c r="DV556" s="55">
        <v>1</v>
      </c>
      <c r="EV556" s="55">
        <v>549</v>
      </c>
      <c r="EW556" s="55" t="s">
        <v>1313</v>
      </c>
      <c r="EX556" s="55" t="s">
        <v>1791</v>
      </c>
      <c r="EY556" s="55">
        <v>2</v>
      </c>
      <c r="EZ556" s="55">
        <v>0</v>
      </c>
      <c r="FA556" s="55">
        <v>1994</v>
      </c>
      <c r="FB556" s="55" t="s">
        <v>1361</v>
      </c>
      <c r="FC556" s="55" t="s">
        <v>1249</v>
      </c>
      <c r="FD556" s="55">
        <v>2.5</v>
      </c>
      <c r="FF556" s="55">
        <v>549</v>
      </c>
      <c r="FG556" s="55" t="s">
        <v>42</v>
      </c>
      <c r="FH556" s="55" t="s">
        <v>1595</v>
      </c>
      <c r="FI556" s="55">
        <v>1</v>
      </c>
      <c r="FJ556" s="55">
        <v>1000</v>
      </c>
      <c r="FK556" s="55" t="s">
        <v>1249</v>
      </c>
      <c r="FL556" s="55">
        <v>0.3</v>
      </c>
      <c r="IW556" s="55">
        <v>549</v>
      </c>
      <c r="IX556" s="13" t="s">
        <v>1250</v>
      </c>
      <c r="IY556" s="13" t="s">
        <v>1260</v>
      </c>
      <c r="IZ556" s="13" t="s">
        <v>3238</v>
      </c>
      <c r="JA556" s="13">
        <v>1000</v>
      </c>
      <c r="JW556" s="12">
        <v>549</v>
      </c>
      <c r="JX556" s="12" t="s">
        <v>1433</v>
      </c>
      <c r="JY556" s="12" t="s">
        <v>2325</v>
      </c>
    </row>
    <row r="557" ht="14.25" customHeight="1" outlineLevel="1" spans="7:285">
      <c r="G557" s="55">
        <v>550</v>
      </c>
      <c r="H557" s="55" t="s">
        <v>1246</v>
      </c>
      <c r="I557" s="55" t="s">
        <v>2016</v>
      </c>
      <c r="J557" s="55" t="s">
        <v>2832</v>
      </c>
      <c r="K557" s="55" t="s">
        <v>1249</v>
      </c>
      <c r="L557" s="55">
        <v>0.22</v>
      </c>
      <c r="AD557" s="12">
        <v>550</v>
      </c>
      <c r="AE557" s="12" t="s">
        <v>3289</v>
      </c>
      <c r="AF557" s="12" t="s">
        <v>2697</v>
      </c>
      <c r="AG557" s="12" t="s">
        <v>1669</v>
      </c>
      <c r="AH557" s="12" t="s">
        <v>2078</v>
      </c>
      <c r="AX557" s="55">
        <v>550</v>
      </c>
      <c r="AY557" s="55" t="s">
        <v>1309</v>
      </c>
      <c r="AZ557" s="55" t="s">
        <v>1251</v>
      </c>
      <c r="BA557" s="55">
        <v>93</v>
      </c>
      <c r="BB557" s="55">
        <v>93</v>
      </c>
      <c r="BC557" s="55" t="s">
        <v>1249</v>
      </c>
      <c r="BD557" s="55">
        <v>1.25</v>
      </c>
      <c r="DN557" s="55">
        <v>550</v>
      </c>
      <c r="DO557" s="55" t="s">
        <v>1309</v>
      </c>
      <c r="DP557" s="55" t="s">
        <v>1259</v>
      </c>
      <c r="DQ557" s="55" t="s">
        <v>1260</v>
      </c>
      <c r="DR557" s="55" t="s">
        <v>1261</v>
      </c>
      <c r="DS557" s="55">
        <v>33413</v>
      </c>
      <c r="DT557" s="55">
        <v>10000</v>
      </c>
      <c r="DU557" s="55" t="s">
        <v>1249</v>
      </c>
      <c r="DV557" s="55">
        <v>1</v>
      </c>
      <c r="EV557" s="55">
        <v>550</v>
      </c>
      <c r="EW557" s="55" t="s">
        <v>1313</v>
      </c>
      <c r="EX557" s="55" t="s">
        <v>1791</v>
      </c>
      <c r="EY557" s="55">
        <v>2</v>
      </c>
      <c r="EZ557" s="55">
        <v>1995</v>
      </c>
      <c r="FA557" s="55">
        <v>2999</v>
      </c>
      <c r="FB557" s="55" t="s">
        <v>1361</v>
      </c>
      <c r="FC557" s="55" t="s">
        <v>1249</v>
      </c>
      <c r="FD557" s="55">
        <v>2.5</v>
      </c>
      <c r="FF557" s="55">
        <v>550</v>
      </c>
      <c r="FG557" s="55" t="s">
        <v>42</v>
      </c>
      <c r="FH557" s="55" t="s">
        <v>1595</v>
      </c>
      <c r="FI557" s="55">
        <v>1</v>
      </c>
      <c r="FJ557" s="55">
        <v>2500</v>
      </c>
      <c r="FK557" s="55" t="s">
        <v>1249</v>
      </c>
      <c r="FL557" s="55">
        <v>0.3</v>
      </c>
      <c r="IW557" s="55">
        <v>550</v>
      </c>
      <c r="IX557" s="13" t="s">
        <v>1250</v>
      </c>
      <c r="IY557" s="13" t="s">
        <v>1260</v>
      </c>
      <c r="IZ557" s="13" t="s">
        <v>3239</v>
      </c>
      <c r="JA557" s="13">
        <v>1000</v>
      </c>
      <c r="JW557" s="12">
        <v>550</v>
      </c>
      <c r="JX557" s="12" t="s">
        <v>1433</v>
      </c>
      <c r="JY557" s="12" t="s">
        <v>1213</v>
      </c>
    </row>
    <row r="558" ht="14.25" customHeight="1" outlineLevel="1" spans="7:285">
      <c r="G558" s="55">
        <v>551</v>
      </c>
      <c r="H558" s="55" t="s">
        <v>1246</v>
      </c>
      <c r="I558" s="55" t="s">
        <v>2016</v>
      </c>
      <c r="J558" s="55" t="s">
        <v>1406</v>
      </c>
      <c r="K558" s="55" t="s">
        <v>1249</v>
      </c>
      <c r="L558" s="55">
        <v>0.22</v>
      </c>
      <c r="AD558" s="12">
        <v>551</v>
      </c>
      <c r="AE558" s="12" t="s">
        <v>1261</v>
      </c>
      <c r="AF558" s="12" t="s">
        <v>1932</v>
      </c>
      <c r="AG558" s="12" t="s">
        <v>1517</v>
      </c>
      <c r="AH558" s="12" t="s">
        <v>2368</v>
      </c>
      <c r="AX558" s="55">
        <v>551</v>
      </c>
      <c r="AY558" s="55" t="s">
        <v>1309</v>
      </c>
      <c r="AZ558" s="55" t="s">
        <v>1251</v>
      </c>
      <c r="BA558" s="55">
        <v>94</v>
      </c>
      <c r="BB558" s="55">
        <v>94</v>
      </c>
      <c r="BC558" s="55" t="s">
        <v>1249</v>
      </c>
      <c r="BD558" s="55">
        <v>1.25</v>
      </c>
      <c r="DN558" s="55">
        <v>551</v>
      </c>
      <c r="DO558" s="55" t="s">
        <v>1309</v>
      </c>
      <c r="DP558" s="55" t="s">
        <v>1259</v>
      </c>
      <c r="DQ558" s="55" t="s">
        <v>1260</v>
      </c>
      <c r="DR558" s="55" t="s">
        <v>1261</v>
      </c>
      <c r="DS558" s="55">
        <v>33417</v>
      </c>
      <c r="DT558" s="55">
        <v>10000</v>
      </c>
      <c r="DU558" s="55" t="s">
        <v>1249</v>
      </c>
      <c r="DV558" s="55">
        <v>1</v>
      </c>
      <c r="EV558" s="55">
        <v>551</v>
      </c>
      <c r="EW558" s="55" t="s">
        <v>1313</v>
      </c>
      <c r="EX558" s="55" t="s">
        <v>1263</v>
      </c>
      <c r="EY558" s="55">
        <v>1</v>
      </c>
      <c r="EZ558" s="55">
        <v>0</v>
      </c>
      <c r="FA558" s="55">
        <v>1994</v>
      </c>
      <c r="FB558" s="55" t="s">
        <v>1361</v>
      </c>
      <c r="FC558" s="55" t="s">
        <v>1249</v>
      </c>
      <c r="FD558" s="55">
        <v>5.25</v>
      </c>
      <c r="FF558" s="55">
        <v>551</v>
      </c>
      <c r="FG558" s="55" t="s">
        <v>42</v>
      </c>
      <c r="FH558" s="55" t="s">
        <v>1595</v>
      </c>
      <c r="FI558" s="55">
        <v>1</v>
      </c>
      <c r="FJ558" s="55">
        <v>5000</v>
      </c>
      <c r="FK558" s="55" t="s">
        <v>1249</v>
      </c>
      <c r="FL558" s="55">
        <v>0.3</v>
      </c>
      <c r="IW558" s="55">
        <v>551</v>
      </c>
      <c r="IX558" s="13" t="s">
        <v>1250</v>
      </c>
      <c r="IY558" s="13" t="s">
        <v>1260</v>
      </c>
      <c r="IZ558" s="13" t="s">
        <v>3240</v>
      </c>
      <c r="JA558" s="13">
        <v>1000</v>
      </c>
      <c r="JW558" s="12">
        <v>551</v>
      </c>
      <c r="JX558" s="12" t="s">
        <v>1433</v>
      </c>
      <c r="JY558" s="12" t="s">
        <v>1720</v>
      </c>
    </row>
    <row r="559" ht="14.25" customHeight="1" outlineLevel="1" spans="7:285">
      <c r="G559" s="55">
        <v>552</v>
      </c>
      <c r="H559" s="55" t="s">
        <v>1246</v>
      </c>
      <c r="I559" s="55" t="s">
        <v>2016</v>
      </c>
      <c r="J559" s="55" t="s">
        <v>1528</v>
      </c>
      <c r="K559" s="55" t="s">
        <v>1249</v>
      </c>
      <c r="L559" s="55">
        <v>0.22</v>
      </c>
      <c r="AD559" s="12">
        <v>552</v>
      </c>
      <c r="AE559" s="12" t="s">
        <v>3290</v>
      </c>
      <c r="AF559" s="12" t="s">
        <v>2697</v>
      </c>
      <c r="AG559" s="12" t="s">
        <v>1669</v>
      </c>
      <c r="AH559" s="12" t="s">
        <v>2078</v>
      </c>
      <c r="AX559" s="55">
        <v>552</v>
      </c>
      <c r="AY559" s="55" t="s">
        <v>1309</v>
      </c>
      <c r="AZ559" s="55" t="s">
        <v>1251</v>
      </c>
      <c r="BA559" s="55">
        <v>95</v>
      </c>
      <c r="BB559" s="55">
        <v>95</v>
      </c>
      <c r="BC559" s="55" t="s">
        <v>1249</v>
      </c>
      <c r="BD559" s="55">
        <v>1.25</v>
      </c>
      <c r="DN559" s="55">
        <v>552</v>
      </c>
      <c r="DO559" s="55" t="s">
        <v>1309</v>
      </c>
      <c r="DP559" s="55" t="s">
        <v>1259</v>
      </c>
      <c r="DQ559" s="55" t="s">
        <v>1260</v>
      </c>
      <c r="DR559" s="55" t="s">
        <v>1261</v>
      </c>
      <c r="DS559" s="55">
        <v>33424</v>
      </c>
      <c r="DT559" s="55">
        <v>10000</v>
      </c>
      <c r="DU559" s="55" t="s">
        <v>1249</v>
      </c>
      <c r="DV559" s="55">
        <v>1</v>
      </c>
      <c r="EV559" s="55">
        <v>552</v>
      </c>
      <c r="EW559" s="55" t="s">
        <v>1313</v>
      </c>
      <c r="EX559" s="55" t="s">
        <v>1263</v>
      </c>
      <c r="EY559" s="55">
        <v>1</v>
      </c>
      <c r="EZ559" s="55">
        <v>1995</v>
      </c>
      <c r="FA559" s="55">
        <v>2999</v>
      </c>
      <c r="FB559" s="55" t="s">
        <v>1361</v>
      </c>
      <c r="FC559" s="55" t="s">
        <v>1249</v>
      </c>
      <c r="FD559" s="55">
        <v>6</v>
      </c>
      <c r="FF559" s="55">
        <v>552</v>
      </c>
      <c r="FG559" s="55" t="s">
        <v>42</v>
      </c>
      <c r="FH559" s="55" t="s">
        <v>1595</v>
      </c>
      <c r="FI559" s="55">
        <v>1</v>
      </c>
      <c r="FJ559" s="55">
        <v>10000</v>
      </c>
      <c r="FK559" s="55" t="s">
        <v>1249</v>
      </c>
      <c r="FL559" s="55">
        <v>0.3</v>
      </c>
      <c r="IW559" s="55">
        <v>552</v>
      </c>
      <c r="IX559" s="13" t="s">
        <v>1250</v>
      </c>
      <c r="IY559" s="13" t="s">
        <v>1260</v>
      </c>
      <c r="IZ559" s="13" t="s">
        <v>3241</v>
      </c>
      <c r="JA559" s="13">
        <v>1000</v>
      </c>
      <c r="JW559" s="12">
        <v>552</v>
      </c>
      <c r="JX559" s="12" t="s">
        <v>1433</v>
      </c>
      <c r="JY559" s="12" t="s">
        <v>1990</v>
      </c>
    </row>
    <row r="560" ht="14.25" customHeight="1" outlineLevel="1" spans="7:285">
      <c r="G560" s="55">
        <v>553</v>
      </c>
      <c r="H560" s="55" t="s">
        <v>1246</v>
      </c>
      <c r="I560" s="55" t="s">
        <v>2016</v>
      </c>
      <c r="J560" s="55" t="s">
        <v>1605</v>
      </c>
      <c r="K560" s="55" t="s">
        <v>1249</v>
      </c>
      <c r="L560" s="55">
        <v>0.24</v>
      </c>
      <c r="AD560" s="12">
        <v>553</v>
      </c>
      <c r="AE560" s="12" t="s">
        <v>1261</v>
      </c>
      <c r="AF560" s="12" t="s">
        <v>1620</v>
      </c>
      <c r="AG560" s="12" t="s">
        <v>1517</v>
      </c>
      <c r="AH560" s="12" t="s">
        <v>2368</v>
      </c>
      <c r="AX560" s="55">
        <v>553</v>
      </c>
      <c r="AY560" s="55" t="s">
        <v>1309</v>
      </c>
      <c r="AZ560" s="55" t="s">
        <v>1251</v>
      </c>
      <c r="BA560" s="55">
        <v>96</v>
      </c>
      <c r="BB560" s="55">
        <v>96</v>
      </c>
      <c r="BC560" s="55" t="s">
        <v>1249</v>
      </c>
      <c r="BD560" s="55">
        <v>1.25</v>
      </c>
      <c r="DN560" s="55">
        <v>553</v>
      </c>
      <c r="DO560" s="55" t="s">
        <v>1309</v>
      </c>
      <c r="DP560" s="55" t="s">
        <v>1259</v>
      </c>
      <c r="DQ560" s="55" t="s">
        <v>1260</v>
      </c>
      <c r="DR560" s="55" t="s">
        <v>1261</v>
      </c>
      <c r="DS560" s="55">
        <v>33426</v>
      </c>
      <c r="DT560" s="55">
        <v>10000</v>
      </c>
      <c r="DU560" s="55" t="s">
        <v>1249</v>
      </c>
      <c r="DV560" s="55">
        <v>1</v>
      </c>
      <c r="EV560" s="55">
        <v>553</v>
      </c>
      <c r="EW560" s="55" t="s">
        <v>1313</v>
      </c>
      <c r="EX560" s="55" t="s">
        <v>1263</v>
      </c>
      <c r="EY560" s="55">
        <v>10</v>
      </c>
      <c r="EZ560" s="55">
        <v>0</v>
      </c>
      <c r="FA560" s="55">
        <v>1994</v>
      </c>
      <c r="FB560" s="55" t="s">
        <v>1361</v>
      </c>
      <c r="FC560" s="55" t="s">
        <v>1249</v>
      </c>
      <c r="FD560" s="55">
        <v>6</v>
      </c>
      <c r="FF560" s="55">
        <v>553</v>
      </c>
      <c r="FG560" s="55" t="s">
        <v>42</v>
      </c>
      <c r="FH560" s="55" t="s">
        <v>1595</v>
      </c>
      <c r="FI560" s="55">
        <v>1</v>
      </c>
      <c r="FJ560" s="55">
        <v>25000</v>
      </c>
      <c r="FK560" s="55" t="s">
        <v>1249</v>
      </c>
      <c r="FL560" s="55">
        <v>0.3</v>
      </c>
      <c r="IW560" s="55">
        <v>553</v>
      </c>
      <c r="IX560" s="13" t="s">
        <v>1232</v>
      </c>
      <c r="IY560" s="13" t="s">
        <v>1251</v>
      </c>
      <c r="IZ560" s="13" t="s">
        <v>1261</v>
      </c>
      <c r="JA560" s="13">
        <v>350</v>
      </c>
      <c r="JW560" s="12">
        <v>553</v>
      </c>
      <c r="JX560" s="12" t="s">
        <v>1433</v>
      </c>
      <c r="JY560" s="12" t="s">
        <v>2164</v>
      </c>
    </row>
    <row r="561" ht="14.25" customHeight="1" outlineLevel="1" spans="7:285">
      <c r="G561" s="55">
        <v>554</v>
      </c>
      <c r="H561" s="55" t="s">
        <v>1246</v>
      </c>
      <c r="I561" s="55" t="s">
        <v>2016</v>
      </c>
      <c r="J561" s="55" t="s">
        <v>1642</v>
      </c>
      <c r="K561" s="55" t="s">
        <v>1249</v>
      </c>
      <c r="L561" s="55">
        <v>0.24</v>
      </c>
      <c r="AD561" s="12">
        <v>554</v>
      </c>
      <c r="AE561" s="12" t="s">
        <v>3291</v>
      </c>
      <c r="AF561" s="12" t="s">
        <v>2697</v>
      </c>
      <c r="AG561" s="12" t="s">
        <v>1669</v>
      </c>
      <c r="AH561" s="12" t="s">
        <v>2078</v>
      </c>
      <c r="AX561" s="55">
        <v>554</v>
      </c>
      <c r="AY561" s="55" t="s">
        <v>1309</v>
      </c>
      <c r="AZ561" s="55" t="s">
        <v>1251</v>
      </c>
      <c r="BA561" s="55">
        <v>97</v>
      </c>
      <c r="BB561" s="55">
        <v>97</v>
      </c>
      <c r="BC561" s="55" t="s">
        <v>1249</v>
      </c>
      <c r="BD561" s="55">
        <v>1.25</v>
      </c>
      <c r="DN561" s="55">
        <v>554</v>
      </c>
      <c r="DO561" s="55" t="s">
        <v>1309</v>
      </c>
      <c r="DP561" s="55" t="s">
        <v>1259</v>
      </c>
      <c r="DQ561" s="55" t="s">
        <v>1260</v>
      </c>
      <c r="DR561" s="55" t="s">
        <v>1261</v>
      </c>
      <c r="DS561" s="55">
        <v>33427</v>
      </c>
      <c r="DT561" s="55">
        <v>10000</v>
      </c>
      <c r="DU561" s="55" t="s">
        <v>1249</v>
      </c>
      <c r="DV561" s="55">
        <v>1</v>
      </c>
      <c r="EV561" s="55">
        <v>554</v>
      </c>
      <c r="EW561" s="55" t="s">
        <v>1313</v>
      </c>
      <c r="EX561" s="55" t="s">
        <v>1263</v>
      </c>
      <c r="EY561" s="55">
        <v>10</v>
      </c>
      <c r="EZ561" s="55">
        <v>1995</v>
      </c>
      <c r="FA561" s="55">
        <v>2999</v>
      </c>
      <c r="FB561" s="55" t="s">
        <v>1361</v>
      </c>
      <c r="FC561" s="55" t="s">
        <v>1249</v>
      </c>
      <c r="FD561" s="55">
        <v>6</v>
      </c>
      <c r="FF561" s="55">
        <v>554</v>
      </c>
      <c r="FG561" s="55" t="s">
        <v>42</v>
      </c>
      <c r="FH561" s="55" t="s">
        <v>1595</v>
      </c>
      <c r="FI561" s="55">
        <v>1</v>
      </c>
      <c r="FJ561" s="55">
        <v>50000</v>
      </c>
      <c r="FK561" s="55" t="s">
        <v>1249</v>
      </c>
      <c r="FL561" s="55">
        <v>0.3</v>
      </c>
      <c r="IW561" s="55">
        <v>554</v>
      </c>
      <c r="IX561" s="13" t="s">
        <v>1566</v>
      </c>
      <c r="IY561" s="13" t="s">
        <v>1251</v>
      </c>
      <c r="IZ561" s="13" t="s">
        <v>1261</v>
      </c>
      <c r="JA561" s="13">
        <v>350</v>
      </c>
      <c r="JW561" s="12">
        <v>554</v>
      </c>
      <c r="JX561" s="12" t="s">
        <v>1433</v>
      </c>
      <c r="JY561" s="12" t="s">
        <v>2025</v>
      </c>
    </row>
    <row r="562" ht="14.25" customHeight="1" outlineLevel="1" spans="7:285">
      <c r="G562" s="55">
        <v>555</v>
      </c>
      <c r="H562" s="55" t="s">
        <v>1246</v>
      </c>
      <c r="I562" s="55" t="s">
        <v>2016</v>
      </c>
      <c r="J562" s="55" t="s">
        <v>2869</v>
      </c>
      <c r="K562" s="55" t="s">
        <v>1249</v>
      </c>
      <c r="L562" s="55">
        <v>0.22</v>
      </c>
      <c r="AD562" s="12">
        <v>555</v>
      </c>
      <c r="AE562" s="12" t="s">
        <v>1261</v>
      </c>
      <c r="AF562" s="12" t="s">
        <v>1933</v>
      </c>
      <c r="AG562" s="12" t="s">
        <v>1517</v>
      </c>
      <c r="AH562" s="12" t="s">
        <v>2368</v>
      </c>
      <c r="AX562" s="55">
        <v>555</v>
      </c>
      <c r="AY562" s="55" t="s">
        <v>1309</v>
      </c>
      <c r="AZ562" s="55" t="s">
        <v>1251</v>
      </c>
      <c r="BA562" s="55">
        <v>98</v>
      </c>
      <c r="BB562" s="55">
        <v>98</v>
      </c>
      <c r="BC562" s="55" t="s">
        <v>1249</v>
      </c>
      <c r="BD562" s="55">
        <v>1.25</v>
      </c>
      <c r="DN562" s="55">
        <v>555</v>
      </c>
      <c r="DO562" s="55" t="s">
        <v>1309</v>
      </c>
      <c r="DP562" s="55" t="s">
        <v>1259</v>
      </c>
      <c r="DQ562" s="55" t="s">
        <v>1260</v>
      </c>
      <c r="DR562" s="55" t="s">
        <v>1261</v>
      </c>
      <c r="DS562" s="55">
        <v>33428</v>
      </c>
      <c r="DT562" s="55">
        <v>10000</v>
      </c>
      <c r="DU562" s="55" t="s">
        <v>1249</v>
      </c>
      <c r="DV562" s="55">
        <v>1</v>
      </c>
      <c r="EV562" s="55">
        <v>555</v>
      </c>
      <c r="EW562" s="55" t="s">
        <v>1313</v>
      </c>
      <c r="EX562" s="55" t="s">
        <v>1263</v>
      </c>
      <c r="EY562" s="55">
        <v>11</v>
      </c>
      <c r="EZ562" s="55">
        <v>0</v>
      </c>
      <c r="FA562" s="55">
        <v>1994</v>
      </c>
      <c r="FB562" s="55" t="s">
        <v>1361</v>
      </c>
      <c r="FC562" s="55" t="s">
        <v>1249</v>
      </c>
      <c r="FD562" s="55">
        <v>6</v>
      </c>
      <c r="FF562" s="55">
        <v>555</v>
      </c>
      <c r="FG562" s="55" t="s">
        <v>42</v>
      </c>
      <c r="FH562" s="55" t="s">
        <v>1595</v>
      </c>
      <c r="FI562" s="55">
        <v>1</v>
      </c>
      <c r="FJ562" s="55">
        <v>80000</v>
      </c>
      <c r="FK562" s="55" t="s">
        <v>1249</v>
      </c>
      <c r="FL562" s="55">
        <v>0.3</v>
      </c>
      <c r="IW562" s="55">
        <v>555</v>
      </c>
      <c r="IX562" s="13" t="s">
        <v>1678</v>
      </c>
      <c r="IY562" s="13" t="s">
        <v>1251</v>
      </c>
      <c r="IZ562" s="13" t="s">
        <v>1261</v>
      </c>
      <c r="JA562" s="13">
        <v>200</v>
      </c>
      <c r="JW562" s="12">
        <v>555</v>
      </c>
      <c r="JX562" s="12" t="s">
        <v>1433</v>
      </c>
      <c r="JY562" s="12" t="s">
        <v>1903</v>
      </c>
    </row>
    <row r="563" ht="14.25" customHeight="1" outlineLevel="1" spans="7:285">
      <c r="G563" s="55">
        <v>556</v>
      </c>
      <c r="H563" s="55" t="s">
        <v>1246</v>
      </c>
      <c r="I563" s="55" t="s">
        <v>2016</v>
      </c>
      <c r="J563" s="55" t="s">
        <v>2875</v>
      </c>
      <c r="K563" s="55" t="s">
        <v>1249</v>
      </c>
      <c r="L563" s="65">
        <v>0.3675</v>
      </c>
      <c r="AD563" s="12">
        <v>556</v>
      </c>
      <c r="AE563" s="12" t="s">
        <v>3292</v>
      </c>
      <c r="AF563" s="12" t="s">
        <v>2697</v>
      </c>
      <c r="AG563" s="12" t="s">
        <v>1669</v>
      </c>
      <c r="AH563" s="12" t="s">
        <v>2078</v>
      </c>
      <c r="AX563" s="55">
        <v>556</v>
      </c>
      <c r="AY563" s="55" t="s">
        <v>1309</v>
      </c>
      <c r="AZ563" s="55" t="s">
        <v>1251</v>
      </c>
      <c r="BA563" s="55">
        <v>99</v>
      </c>
      <c r="BB563" s="55">
        <v>99</v>
      </c>
      <c r="BC563" s="55" t="s">
        <v>1249</v>
      </c>
      <c r="BD563" s="55">
        <v>1.25</v>
      </c>
      <c r="DN563" s="55">
        <v>556</v>
      </c>
      <c r="DO563" s="55" t="s">
        <v>1309</v>
      </c>
      <c r="DP563" s="55" t="s">
        <v>1259</v>
      </c>
      <c r="DQ563" s="55" t="s">
        <v>1260</v>
      </c>
      <c r="DR563" s="55" t="s">
        <v>1261</v>
      </c>
      <c r="DS563" s="55">
        <v>33430</v>
      </c>
      <c r="DT563" s="55">
        <v>10000</v>
      </c>
      <c r="DU563" s="55" t="s">
        <v>1249</v>
      </c>
      <c r="DV563" s="55">
        <v>1</v>
      </c>
      <c r="EV563" s="55">
        <v>556</v>
      </c>
      <c r="EW563" s="55" t="s">
        <v>1313</v>
      </c>
      <c r="EX563" s="55" t="s">
        <v>1263</v>
      </c>
      <c r="EY563" s="55">
        <v>11</v>
      </c>
      <c r="EZ563" s="55">
        <v>1995</v>
      </c>
      <c r="FA563" s="55">
        <v>2999</v>
      </c>
      <c r="FB563" s="55" t="s">
        <v>1361</v>
      </c>
      <c r="FC563" s="55" t="s">
        <v>1249</v>
      </c>
      <c r="FD563" s="55">
        <v>6</v>
      </c>
      <c r="FF563" s="55">
        <v>556</v>
      </c>
      <c r="FG563" s="55" t="s">
        <v>42</v>
      </c>
      <c r="FH563" s="55" t="s">
        <v>1595</v>
      </c>
      <c r="FI563" s="55">
        <v>1</v>
      </c>
      <c r="FJ563" s="55">
        <v>130000</v>
      </c>
      <c r="FK563" s="55" t="s">
        <v>1249</v>
      </c>
      <c r="FL563" s="55">
        <v>0.3</v>
      </c>
      <c r="IW563" s="55">
        <v>556</v>
      </c>
      <c r="IX563" s="13" t="s">
        <v>1706</v>
      </c>
      <c r="IY563" s="13" t="s">
        <v>1251</v>
      </c>
      <c r="IZ563" s="13" t="s">
        <v>1261</v>
      </c>
      <c r="JA563" s="13">
        <v>200</v>
      </c>
      <c r="JW563" s="12">
        <v>556</v>
      </c>
      <c r="JX563" s="12" t="s">
        <v>1433</v>
      </c>
      <c r="JY563" s="12" t="s">
        <v>2186</v>
      </c>
    </row>
    <row r="564" ht="14.25" customHeight="1" outlineLevel="1" spans="7:285">
      <c r="G564" s="55">
        <v>557</v>
      </c>
      <c r="H564" s="55" t="s">
        <v>1246</v>
      </c>
      <c r="I564" s="55" t="s">
        <v>2016</v>
      </c>
      <c r="J564" s="55" t="s">
        <v>2881</v>
      </c>
      <c r="K564" s="55" t="s">
        <v>1249</v>
      </c>
      <c r="L564" s="65">
        <v>0.3675</v>
      </c>
      <c r="AD564" s="12">
        <v>557</v>
      </c>
      <c r="AE564" s="12" t="s">
        <v>1261</v>
      </c>
      <c r="AF564" s="12" t="s">
        <v>2825</v>
      </c>
      <c r="AG564" s="12" t="s">
        <v>1517</v>
      </c>
      <c r="AH564" s="12" t="s">
        <v>2368</v>
      </c>
      <c r="AX564" s="55">
        <v>557</v>
      </c>
      <c r="AY564" s="55" t="s">
        <v>1309</v>
      </c>
      <c r="AZ564" s="55" t="s">
        <v>1251</v>
      </c>
      <c r="BA564" s="55">
        <v>100</v>
      </c>
      <c r="BB564" s="55">
        <v>999</v>
      </c>
      <c r="BC564" s="55" t="s">
        <v>1249</v>
      </c>
      <c r="BD564" s="55">
        <v>1.25</v>
      </c>
      <c r="DN564" s="55">
        <v>557</v>
      </c>
      <c r="DO564" s="55" t="s">
        <v>1309</v>
      </c>
      <c r="DP564" s="55" t="s">
        <v>1259</v>
      </c>
      <c r="DQ564" s="55" t="s">
        <v>1260</v>
      </c>
      <c r="DR564" s="55" t="s">
        <v>1261</v>
      </c>
      <c r="DS564" s="55">
        <v>33431</v>
      </c>
      <c r="DT564" s="55">
        <v>10000</v>
      </c>
      <c r="DU564" s="55" t="s">
        <v>1249</v>
      </c>
      <c r="DV564" s="55">
        <v>1</v>
      </c>
      <c r="EV564" s="55">
        <v>557</v>
      </c>
      <c r="EW564" s="55" t="s">
        <v>1313</v>
      </c>
      <c r="EX564" s="55" t="s">
        <v>1263</v>
      </c>
      <c r="EY564" s="55">
        <v>12</v>
      </c>
      <c r="EZ564" s="55">
        <v>0</v>
      </c>
      <c r="FA564" s="55">
        <v>1994</v>
      </c>
      <c r="FB564" s="55" t="s">
        <v>1361</v>
      </c>
      <c r="FC564" s="55" t="s">
        <v>1249</v>
      </c>
      <c r="FD564" s="55">
        <v>6</v>
      </c>
      <c r="FF564" s="55">
        <v>557</v>
      </c>
      <c r="FG564" s="55" t="s">
        <v>42</v>
      </c>
      <c r="FH564" s="55" t="s">
        <v>1595</v>
      </c>
      <c r="FI564" s="55">
        <v>1</v>
      </c>
      <c r="FJ564" s="55">
        <v>260000</v>
      </c>
      <c r="FK564" s="55" t="s">
        <v>1249</v>
      </c>
      <c r="FL564" s="55">
        <v>0.3</v>
      </c>
      <c r="IW564" s="55">
        <v>557</v>
      </c>
      <c r="IX564" s="13" t="s">
        <v>1246</v>
      </c>
      <c r="IY564" s="13" t="s">
        <v>1251</v>
      </c>
      <c r="IZ564" s="13" t="s">
        <v>1261</v>
      </c>
      <c r="JA564" s="13">
        <v>750</v>
      </c>
      <c r="JW564" s="12">
        <v>557</v>
      </c>
      <c r="JX564" s="12" t="s">
        <v>1433</v>
      </c>
      <c r="JY564" s="12" t="s">
        <v>2452</v>
      </c>
    </row>
    <row r="565" ht="14.25" customHeight="1" outlineLevel="1" spans="7:285">
      <c r="G565" s="55">
        <v>558</v>
      </c>
      <c r="H565" s="55" t="s">
        <v>1246</v>
      </c>
      <c r="I565" s="55" t="s">
        <v>2016</v>
      </c>
      <c r="J565" s="55" t="s">
        <v>2888</v>
      </c>
      <c r="K565" s="55" t="s">
        <v>1249</v>
      </c>
      <c r="L565" s="55">
        <v>0.22</v>
      </c>
      <c r="AD565" s="12">
        <v>558</v>
      </c>
      <c r="AE565" s="12" t="s">
        <v>3293</v>
      </c>
      <c r="AF565" s="12" t="s">
        <v>2697</v>
      </c>
      <c r="AG565" s="12" t="s">
        <v>1669</v>
      </c>
      <c r="AH565" s="12" t="s">
        <v>2660</v>
      </c>
      <c r="AX565" s="55">
        <v>558</v>
      </c>
      <c r="AY565" s="55" t="s">
        <v>1232</v>
      </c>
      <c r="AZ565" s="55" t="s">
        <v>1251</v>
      </c>
      <c r="BA565" s="55">
        <v>0</v>
      </c>
      <c r="BB565" s="55">
        <v>0</v>
      </c>
      <c r="BC565" s="55" t="s">
        <v>1258</v>
      </c>
      <c r="BD565" s="55">
        <v>0.8</v>
      </c>
      <c r="DN565" s="55">
        <v>558</v>
      </c>
      <c r="DO565" s="55" t="s">
        <v>1309</v>
      </c>
      <c r="DP565" s="55" t="s">
        <v>1259</v>
      </c>
      <c r="DQ565" s="55" t="s">
        <v>1260</v>
      </c>
      <c r="DR565" s="55" t="s">
        <v>1261</v>
      </c>
      <c r="DS565" s="55">
        <v>33432</v>
      </c>
      <c r="DT565" s="55">
        <v>10000</v>
      </c>
      <c r="DU565" s="55" t="s">
        <v>1249</v>
      </c>
      <c r="DV565" s="55">
        <v>1</v>
      </c>
      <c r="EV565" s="55">
        <v>558</v>
      </c>
      <c r="EW565" s="55" t="s">
        <v>1313</v>
      </c>
      <c r="EX565" s="55" t="s">
        <v>1263</v>
      </c>
      <c r="EY565" s="55">
        <v>12</v>
      </c>
      <c r="EZ565" s="55">
        <v>1995</v>
      </c>
      <c r="FA565" s="55">
        <v>2999</v>
      </c>
      <c r="FB565" s="55" t="s">
        <v>1361</v>
      </c>
      <c r="FC565" s="55" t="s">
        <v>1249</v>
      </c>
      <c r="FD565" s="55">
        <v>6</v>
      </c>
      <c r="FF565" s="55">
        <v>558</v>
      </c>
      <c r="FG565" s="55" t="s">
        <v>42</v>
      </c>
      <c r="FH565" s="55" t="s">
        <v>1595</v>
      </c>
      <c r="FI565" s="55">
        <v>1</v>
      </c>
      <c r="FJ565" s="55">
        <v>400000</v>
      </c>
      <c r="FK565" s="55" t="s">
        <v>1249</v>
      </c>
      <c r="FL565" s="55">
        <v>0.3</v>
      </c>
      <c r="IW565" s="55">
        <v>558</v>
      </c>
      <c r="IX565" s="13" t="s">
        <v>1309</v>
      </c>
      <c r="IY565" s="13" t="s">
        <v>1251</v>
      </c>
      <c r="IZ565" s="13" t="s">
        <v>1261</v>
      </c>
      <c r="JA565" s="13">
        <v>750</v>
      </c>
      <c r="JW565" s="12">
        <v>558</v>
      </c>
      <c r="JX565" s="12" t="s">
        <v>1433</v>
      </c>
      <c r="JY565" s="12" t="s">
        <v>2470</v>
      </c>
    </row>
    <row r="566" ht="14.25" customHeight="1" outlineLevel="1" spans="7:285">
      <c r="G566" s="55">
        <v>559</v>
      </c>
      <c r="H566" s="55" t="s">
        <v>1246</v>
      </c>
      <c r="I566" s="55" t="s">
        <v>2016</v>
      </c>
      <c r="J566" s="55" t="s">
        <v>1256</v>
      </c>
      <c r="K566" s="55" t="s">
        <v>1249</v>
      </c>
      <c r="L566" s="55">
        <v>0.24</v>
      </c>
      <c r="AD566" s="12">
        <v>559</v>
      </c>
      <c r="AE566" s="12" t="s">
        <v>1261</v>
      </c>
      <c r="AF566" s="12" t="s">
        <v>1960</v>
      </c>
      <c r="AG566" s="12" t="s">
        <v>1517</v>
      </c>
      <c r="AH566" s="12" t="s">
        <v>2368</v>
      </c>
      <c r="AX566" s="55">
        <v>559</v>
      </c>
      <c r="AY566" s="55" t="s">
        <v>1232</v>
      </c>
      <c r="AZ566" s="55" t="s">
        <v>1251</v>
      </c>
      <c r="BA566" s="55">
        <v>1</v>
      </c>
      <c r="BB566" s="55">
        <v>1</v>
      </c>
      <c r="BC566" s="55" t="s">
        <v>1258</v>
      </c>
      <c r="BD566" s="55">
        <v>0.8</v>
      </c>
      <c r="DN566" s="55">
        <v>559</v>
      </c>
      <c r="DO566" s="55" t="s">
        <v>1309</v>
      </c>
      <c r="DP566" s="55" t="s">
        <v>1259</v>
      </c>
      <c r="DQ566" s="55" t="s">
        <v>1260</v>
      </c>
      <c r="DR566" s="55" t="s">
        <v>1261</v>
      </c>
      <c r="DS566" s="55">
        <v>33433</v>
      </c>
      <c r="DT566" s="55">
        <v>10000</v>
      </c>
      <c r="DU566" s="55" t="s">
        <v>1249</v>
      </c>
      <c r="DV566" s="55">
        <v>1</v>
      </c>
      <c r="EV566" s="55">
        <v>559</v>
      </c>
      <c r="EW566" s="55" t="s">
        <v>1313</v>
      </c>
      <c r="EX566" s="55" t="s">
        <v>1263</v>
      </c>
      <c r="EY566" s="55">
        <v>13</v>
      </c>
      <c r="EZ566" s="55">
        <v>0</v>
      </c>
      <c r="FA566" s="55">
        <v>1994</v>
      </c>
      <c r="FB566" s="55" t="s">
        <v>1361</v>
      </c>
      <c r="FC566" s="55" t="s">
        <v>1249</v>
      </c>
      <c r="FD566" s="55">
        <v>6</v>
      </c>
      <c r="FF566" s="55">
        <v>559</v>
      </c>
      <c r="FG566" s="55" t="s">
        <v>42</v>
      </c>
      <c r="FH566" s="55" t="s">
        <v>1595</v>
      </c>
      <c r="FI566" s="55">
        <v>1</v>
      </c>
      <c r="FJ566" s="55">
        <v>530000</v>
      </c>
      <c r="FK566" s="55" t="s">
        <v>1249</v>
      </c>
      <c r="FL566" s="55">
        <v>0.3</v>
      </c>
      <c r="IW566" s="55">
        <v>559</v>
      </c>
      <c r="IX566" s="13" t="s">
        <v>42</v>
      </c>
      <c r="IY566" s="13" t="s">
        <v>1251</v>
      </c>
      <c r="IZ566" s="13" t="s">
        <v>1261</v>
      </c>
      <c r="JA566" s="13">
        <v>750</v>
      </c>
      <c r="JW566" s="12">
        <v>559</v>
      </c>
      <c r="JX566" s="12" t="s">
        <v>1433</v>
      </c>
      <c r="JY566" s="12" t="s">
        <v>2485</v>
      </c>
    </row>
    <row r="567" ht="14.25" customHeight="1" outlineLevel="1" spans="7:285">
      <c r="G567" s="55">
        <v>560</v>
      </c>
      <c r="H567" s="55" t="s">
        <v>1246</v>
      </c>
      <c r="I567" s="55" t="s">
        <v>2016</v>
      </c>
      <c r="J567" s="55" t="s">
        <v>1312</v>
      </c>
      <c r="K567" s="55" t="s">
        <v>1249</v>
      </c>
      <c r="L567" s="55">
        <v>0.22</v>
      </c>
      <c r="AD567" s="12">
        <v>560</v>
      </c>
      <c r="AE567" s="12" t="s">
        <v>3294</v>
      </c>
      <c r="AF567" s="12" t="s">
        <v>2697</v>
      </c>
      <c r="AG567" s="12" t="s">
        <v>1669</v>
      </c>
      <c r="AH567" s="12" t="s">
        <v>2660</v>
      </c>
      <c r="AX567" s="55">
        <v>560</v>
      </c>
      <c r="AY567" s="55" t="s">
        <v>1232</v>
      </c>
      <c r="AZ567" s="55" t="s">
        <v>1251</v>
      </c>
      <c r="BA567" s="55">
        <v>2</v>
      </c>
      <c r="BB567" s="55">
        <v>2</v>
      </c>
      <c r="BC567" s="55" t="s">
        <v>1258</v>
      </c>
      <c r="BD567" s="55">
        <v>0.8</v>
      </c>
      <c r="DN567" s="55">
        <v>560</v>
      </c>
      <c r="DO567" s="55" t="s">
        <v>1309</v>
      </c>
      <c r="DP567" s="55" t="s">
        <v>1259</v>
      </c>
      <c r="DQ567" s="55" t="s">
        <v>1260</v>
      </c>
      <c r="DR567" s="55" t="s">
        <v>1261</v>
      </c>
      <c r="DS567" s="55">
        <v>33434</v>
      </c>
      <c r="DT567" s="55">
        <v>10000</v>
      </c>
      <c r="DU567" s="55" t="s">
        <v>1249</v>
      </c>
      <c r="DV567" s="55">
        <v>1</v>
      </c>
      <c r="EV567" s="55">
        <v>560</v>
      </c>
      <c r="EW567" s="55" t="s">
        <v>1313</v>
      </c>
      <c r="EX567" s="55" t="s">
        <v>1263</v>
      </c>
      <c r="EY567" s="55">
        <v>13</v>
      </c>
      <c r="EZ567" s="55">
        <v>1995</v>
      </c>
      <c r="FA567" s="55">
        <v>2999</v>
      </c>
      <c r="FB567" s="55" t="s">
        <v>1361</v>
      </c>
      <c r="FC567" s="55" t="s">
        <v>1249</v>
      </c>
      <c r="FD567" s="55">
        <v>6</v>
      </c>
      <c r="FF567" s="55">
        <v>560</v>
      </c>
      <c r="FG567" s="55" t="s">
        <v>42</v>
      </c>
      <c r="FH567" s="55" t="s">
        <v>1595</v>
      </c>
      <c r="FI567" s="55">
        <v>1</v>
      </c>
      <c r="FJ567" s="55">
        <v>540000</v>
      </c>
      <c r="FK567" s="55" t="s">
        <v>1249</v>
      </c>
      <c r="FL567" s="55">
        <v>0.3</v>
      </c>
      <c r="IW567" s="55">
        <v>560</v>
      </c>
      <c r="IX567" s="13" t="s">
        <v>1313</v>
      </c>
      <c r="IY567" s="13" t="s">
        <v>1251</v>
      </c>
      <c r="IZ567" s="13" t="s">
        <v>1261</v>
      </c>
      <c r="JA567" s="13">
        <v>750</v>
      </c>
      <c r="JW567" s="12">
        <v>560</v>
      </c>
      <c r="JX567" s="12" t="s">
        <v>1433</v>
      </c>
      <c r="JY567" s="12" t="s">
        <v>2279</v>
      </c>
    </row>
    <row r="568" ht="14.25" customHeight="1" outlineLevel="1" spans="7:285">
      <c r="G568" s="55">
        <v>561</v>
      </c>
      <c r="H568" s="55" t="s">
        <v>1246</v>
      </c>
      <c r="I568" s="55" t="s">
        <v>2016</v>
      </c>
      <c r="J568" s="55" t="s">
        <v>1358</v>
      </c>
      <c r="K568" s="55" t="s">
        <v>1249</v>
      </c>
      <c r="L568" s="55">
        <v>0.24</v>
      </c>
      <c r="AD568" s="12">
        <v>561</v>
      </c>
      <c r="AE568" s="12" t="s">
        <v>1261</v>
      </c>
      <c r="AF568" s="12" t="s">
        <v>742</v>
      </c>
      <c r="AG568" s="12" t="s">
        <v>1556</v>
      </c>
      <c r="AH568" s="12" t="s">
        <v>2493</v>
      </c>
      <c r="AX568" s="55">
        <v>561</v>
      </c>
      <c r="AY568" s="55" t="s">
        <v>1232</v>
      </c>
      <c r="AZ568" s="55" t="s">
        <v>1251</v>
      </c>
      <c r="BA568" s="55">
        <v>3</v>
      </c>
      <c r="BB568" s="55">
        <v>3</v>
      </c>
      <c r="BC568" s="55" t="s">
        <v>1258</v>
      </c>
      <c r="BD568" s="55">
        <v>0.8</v>
      </c>
      <c r="DN568" s="55">
        <v>561</v>
      </c>
      <c r="DO568" s="55" t="s">
        <v>1309</v>
      </c>
      <c r="DP568" s="55" t="s">
        <v>1259</v>
      </c>
      <c r="DQ568" s="55" t="s">
        <v>1260</v>
      </c>
      <c r="DR568" s="55" t="s">
        <v>1261</v>
      </c>
      <c r="DS568" s="55">
        <v>33435</v>
      </c>
      <c r="DT568" s="55">
        <v>10000</v>
      </c>
      <c r="DU568" s="55" t="s">
        <v>1249</v>
      </c>
      <c r="DV568" s="55">
        <v>1</v>
      </c>
      <c r="EV568" s="55">
        <v>561</v>
      </c>
      <c r="EW568" s="55" t="s">
        <v>1313</v>
      </c>
      <c r="EX568" s="55" t="s">
        <v>1263</v>
      </c>
      <c r="EY568" s="55">
        <v>14</v>
      </c>
      <c r="EZ568" s="55">
        <v>0</v>
      </c>
      <c r="FA568" s="55">
        <v>1994</v>
      </c>
      <c r="FB568" s="55" t="s">
        <v>1361</v>
      </c>
      <c r="FC568" s="55" t="s">
        <v>1249</v>
      </c>
      <c r="FD568" s="55">
        <v>8</v>
      </c>
      <c r="FF568" s="55">
        <v>561</v>
      </c>
      <c r="FG568" s="55" t="s">
        <v>42</v>
      </c>
      <c r="FH568" s="55" t="s">
        <v>1595</v>
      </c>
      <c r="FI568" s="55">
        <v>2</v>
      </c>
      <c r="FJ568" s="55">
        <v>0</v>
      </c>
      <c r="FK568" s="55" t="s">
        <v>1249</v>
      </c>
      <c r="FL568" s="55">
        <v>0.3</v>
      </c>
      <c r="IW568" s="55">
        <v>561</v>
      </c>
      <c r="IX568" s="13" t="s">
        <v>1359</v>
      </c>
      <c r="IY568" s="13" t="s">
        <v>1251</v>
      </c>
      <c r="IZ568" s="13" t="s">
        <v>1261</v>
      </c>
      <c r="JA568" s="13">
        <v>700</v>
      </c>
      <c r="JW568" s="12">
        <v>561</v>
      </c>
      <c r="JX568" s="12" t="s">
        <v>1433</v>
      </c>
      <c r="JY568" s="12" t="s">
        <v>2478</v>
      </c>
    </row>
    <row r="569" ht="14.25" customHeight="1" outlineLevel="1" spans="7:285">
      <c r="G569" s="55">
        <v>562</v>
      </c>
      <c r="H569" s="55" t="s">
        <v>1246</v>
      </c>
      <c r="I569" s="55" t="s">
        <v>2016</v>
      </c>
      <c r="J569" s="55" t="s">
        <v>2907</v>
      </c>
      <c r="K569" s="55" t="s">
        <v>1249</v>
      </c>
      <c r="L569" s="55">
        <v>0.24</v>
      </c>
      <c r="AD569" s="12">
        <v>562</v>
      </c>
      <c r="AE569" s="12" t="s">
        <v>3295</v>
      </c>
      <c r="AF569" s="12" t="s">
        <v>2697</v>
      </c>
      <c r="AG569" s="12" t="s">
        <v>1669</v>
      </c>
      <c r="AH569" s="12" t="s">
        <v>2660</v>
      </c>
      <c r="AX569" s="55">
        <v>562</v>
      </c>
      <c r="AY569" s="55" t="s">
        <v>1232</v>
      </c>
      <c r="AZ569" s="55" t="s">
        <v>1251</v>
      </c>
      <c r="BA569" s="55">
        <v>4</v>
      </c>
      <c r="BB569" s="55">
        <v>4</v>
      </c>
      <c r="BC569" s="55" t="s">
        <v>1258</v>
      </c>
      <c r="BD569" s="55">
        <v>0.8</v>
      </c>
      <c r="DN569" s="55">
        <v>562</v>
      </c>
      <c r="DO569" s="55" t="s">
        <v>1309</v>
      </c>
      <c r="DP569" s="55" t="s">
        <v>1259</v>
      </c>
      <c r="DQ569" s="55" t="s">
        <v>1260</v>
      </c>
      <c r="DR569" s="55" t="s">
        <v>1261</v>
      </c>
      <c r="DS569" s="55">
        <v>33436</v>
      </c>
      <c r="DT569" s="55">
        <v>10000</v>
      </c>
      <c r="DU569" s="55" t="s">
        <v>1249</v>
      </c>
      <c r="DV569" s="55">
        <v>1</v>
      </c>
      <c r="EV569" s="55">
        <v>562</v>
      </c>
      <c r="EW569" s="55" t="s">
        <v>1313</v>
      </c>
      <c r="EX569" s="55" t="s">
        <v>1263</v>
      </c>
      <c r="EY569" s="55">
        <v>14</v>
      </c>
      <c r="EZ569" s="55">
        <v>1995</v>
      </c>
      <c r="FA569" s="55">
        <v>2999</v>
      </c>
      <c r="FB569" s="55" t="s">
        <v>1361</v>
      </c>
      <c r="FC569" s="55" t="s">
        <v>1249</v>
      </c>
      <c r="FD569" s="55">
        <v>8</v>
      </c>
      <c r="FF569" s="55">
        <v>562</v>
      </c>
      <c r="FG569" s="55" t="s">
        <v>42</v>
      </c>
      <c r="FH569" s="55" t="s">
        <v>1595</v>
      </c>
      <c r="FI569" s="55">
        <v>2</v>
      </c>
      <c r="FJ569" s="55">
        <v>1000</v>
      </c>
      <c r="FK569" s="55" t="s">
        <v>1249</v>
      </c>
      <c r="FL569" s="55">
        <v>0.3</v>
      </c>
      <c r="IW569" s="55">
        <v>562</v>
      </c>
      <c r="IX569" s="13" t="s">
        <v>42</v>
      </c>
      <c r="IY569" s="13" t="s">
        <v>1251</v>
      </c>
      <c r="IZ569" s="13" t="s">
        <v>1261</v>
      </c>
      <c r="JA569" s="13">
        <v>750</v>
      </c>
      <c r="JW569" s="12">
        <v>562</v>
      </c>
      <c r="JX569" s="12" t="s">
        <v>1433</v>
      </c>
      <c r="JY569" s="12" t="s">
        <v>1932</v>
      </c>
    </row>
    <row r="570" ht="14.25" customHeight="1" outlineLevel="1" spans="7:285">
      <c r="G570" s="55">
        <v>563</v>
      </c>
      <c r="H570" s="55" t="s">
        <v>1246</v>
      </c>
      <c r="I570" s="55" t="s">
        <v>2135</v>
      </c>
      <c r="J570" s="55" t="s">
        <v>2914</v>
      </c>
      <c r="K570" s="55" t="s">
        <v>1249</v>
      </c>
      <c r="L570" s="65">
        <v>0.3675</v>
      </c>
      <c r="AD570" s="12">
        <v>563</v>
      </c>
      <c r="AE570" s="12" t="s">
        <v>1261</v>
      </c>
      <c r="AF570" s="12" t="s">
        <v>1221</v>
      </c>
      <c r="AG570" s="12" t="s">
        <v>1556</v>
      </c>
      <c r="AH570" s="12" t="s">
        <v>2493</v>
      </c>
      <c r="AX570" s="55">
        <v>563</v>
      </c>
      <c r="AY570" s="55" t="s">
        <v>1232</v>
      </c>
      <c r="AZ570" s="55" t="s">
        <v>1251</v>
      </c>
      <c r="BA570" s="55">
        <v>5</v>
      </c>
      <c r="BB570" s="55">
        <v>5</v>
      </c>
      <c r="BC570" s="55" t="s">
        <v>1258</v>
      </c>
      <c r="BD570" s="55">
        <v>0.8</v>
      </c>
      <c r="DN570" s="55">
        <v>563</v>
      </c>
      <c r="DO570" s="55" t="s">
        <v>1309</v>
      </c>
      <c r="DP570" s="55" t="s">
        <v>1259</v>
      </c>
      <c r="DQ570" s="55" t="s">
        <v>1260</v>
      </c>
      <c r="DR570" s="55" t="s">
        <v>1261</v>
      </c>
      <c r="DS570" s="55">
        <v>33437</v>
      </c>
      <c r="DT570" s="55">
        <v>10000</v>
      </c>
      <c r="DU570" s="55" t="s">
        <v>1249</v>
      </c>
      <c r="DV570" s="55">
        <v>1</v>
      </c>
      <c r="EV570" s="55">
        <v>563</v>
      </c>
      <c r="EW570" s="55" t="s">
        <v>1313</v>
      </c>
      <c r="EX570" s="55" t="s">
        <v>1263</v>
      </c>
      <c r="EY570" s="55">
        <v>2</v>
      </c>
      <c r="EZ570" s="55">
        <v>0</v>
      </c>
      <c r="FA570" s="55">
        <v>1994</v>
      </c>
      <c r="FB570" s="55" t="s">
        <v>1361</v>
      </c>
      <c r="FC570" s="55" t="s">
        <v>1249</v>
      </c>
      <c r="FD570" s="55">
        <v>5.25</v>
      </c>
      <c r="FF570" s="55">
        <v>563</v>
      </c>
      <c r="FG570" s="55" t="s">
        <v>42</v>
      </c>
      <c r="FH570" s="55" t="s">
        <v>1595</v>
      </c>
      <c r="FI570" s="55">
        <v>2</v>
      </c>
      <c r="FJ570" s="55">
        <v>2500</v>
      </c>
      <c r="FK570" s="55" t="s">
        <v>1249</v>
      </c>
      <c r="FL570" s="55">
        <v>0.3</v>
      </c>
      <c r="IW570" s="55">
        <v>563</v>
      </c>
      <c r="IX570" s="13" t="s">
        <v>42</v>
      </c>
      <c r="IY570" s="13" t="s">
        <v>1251</v>
      </c>
      <c r="IZ570" s="13" t="s">
        <v>1261</v>
      </c>
      <c r="JA570" s="13">
        <v>750</v>
      </c>
      <c r="JW570" s="12">
        <v>563</v>
      </c>
      <c r="JX570" s="12" t="s">
        <v>1433</v>
      </c>
      <c r="JY570" s="12" t="s">
        <v>1846</v>
      </c>
    </row>
    <row r="571" ht="14.25" customHeight="1" outlineLevel="1" spans="7:285">
      <c r="G571" s="55">
        <v>564</v>
      </c>
      <c r="H571" s="55" t="s">
        <v>1246</v>
      </c>
      <c r="I571" s="55" t="s">
        <v>1988</v>
      </c>
      <c r="J571" s="55" t="s">
        <v>2920</v>
      </c>
      <c r="K571" s="55" t="s">
        <v>1249</v>
      </c>
      <c r="L571" s="65">
        <v>0.3675</v>
      </c>
      <c r="AD571" s="12">
        <v>564</v>
      </c>
      <c r="AE571" s="12" t="s">
        <v>1261</v>
      </c>
      <c r="AF571" s="12" t="s">
        <v>956</v>
      </c>
      <c r="AG571" s="12" t="s">
        <v>1882</v>
      </c>
      <c r="AH571" s="12" t="s">
        <v>3072</v>
      </c>
      <c r="AX571" s="55">
        <v>564</v>
      </c>
      <c r="AY571" s="55" t="s">
        <v>1232</v>
      </c>
      <c r="AZ571" s="55" t="s">
        <v>1251</v>
      </c>
      <c r="BA571" s="55">
        <v>6</v>
      </c>
      <c r="BB571" s="55">
        <v>6</v>
      </c>
      <c r="BC571" s="55" t="s">
        <v>1258</v>
      </c>
      <c r="BD571" s="55">
        <v>0.8</v>
      </c>
      <c r="DN571" s="55">
        <v>564</v>
      </c>
      <c r="DO571" s="55" t="s">
        <v>1309</v>
      </c>
      <c r="DP571" s="55" t="s">
        <v>1259</v>
      </c>
      <c r="DQ571" s="55" t="s">
        <v>1260</v>
      </c>
      <c r="DR571" s="55" t="s">
        <v>1261</v>
      </c>
      <c r="DS571" s="55">
        <v>33441</v>
      </c>
      <c r="DT571" s="55">
        <v>10000</v>
      </c>
      <c r="DU571" s="55" t="s">
        <v>1249</v>
      </c>
      <c r="DV571" s="55">
        <v>1</v>
      </c>
      <c r="EV571" s="55">
        <v>564</v>
      </c>
      <c r="EW571" s="55" t="s">
        <v>1313</v>
      </c>
      <c r="EX571" s="55" t="s">
        <v>1263</v>
      </c>
      <c r="EY571" s="55">
        <v>2</v>
      </c>
      <c r="EZ571" s="55">
        <v>1995</v>
      </c>
      <c r="FA571" s="55">
        <v>2999</v>
      </c>
      <c r="FB571" s="55" t="s">
        <v>1361</v>
      </c>
      <c r="FC571" s="55" t="s">
        <v>1249</v>
      </c>
      <c r="FD571" s="55">
        <v>6</v>
      </c>
      <c r="FF571" s="55">
        <v>564</v>
      </c>
      <c r="FG571" s="55" t="s">
        <v>42</v>
      </c>
      <c r="FH571" s="55" t="s">
        <v>1595</v>
      </c>
      <c r="FI571" s="55">
        <v>2</v>
      </c>
      <c r="FJ571" s="55">
        <v>5000</v>
      </c>
      <c r="FK571" s="55" t="s">
        <v>1249</v>
      </c>
      <c r="FL571" s="55">
        <v>0.3</v>
      </c>
      <c r="IW571" s="55">
        <v>564</v>
      </c>
      <c r="IX571" s="13" t="s">
        <v>1359</v>
      </c>
      <c r="IY571" s="13" t="s">
        <v>1251</v>
      </c>
      <c r="IZ571" s="13" t="s">
        <v>1261</v>
      </c>
      <c r="JA571" s="13">
        <v>700</v>
      </c>
      <c r="JW571" s="12">
        <v>564</v>
      </c>
      <c r="JX571" s="12" t="s">
        <v>1433</v>
      </c>
      <c r="JY571" s="12" t="s">
        <v>2288</v>
      </c>
    </row>
    <row r="572" ht="14.25" customHeight="1" outlineLevel="1" spans="7:285">
      <c r="G572" s="55">
        <v>565</v>
      </c>
      <c r="H572" s="55" t="s">
        <v>1246</v>
      </c>
      <c r="I572" s="55" t="s">
        <v>1607</v>
      </c>
      <c r="J572" s="55" t="s">
        <v>2925</v>
      </c>
      <c r="K572" s="55" t="s">
        <v>1249</v>
      </c>
      <c r="L572" s="55">
        <v>0.21</v>
      </c>
      <c r="AD572" s="12">
        <v>565</v>
      </c>
      <c r="AE572" s="12" t="s">
        <v>1261</v>
      </c>
      <c r="AF572" s="12" t="s">
        <v>1685</v>
      </c>
      <c r="AG572" s="12" t="s">
        <v>1556</v>
      </c>
      <c r="AH572" s="12" t="s">
        <v>2493</v>
      </c>
      <c r="AX572" s="55">
        <v>565</v>
      </c>
      <c r="AY572" s="55" t="s">
        <v>1232</v>
      </c>
      <c r="AZ572" s="55" t="s">
        <v>1251</v>
      </c>
      <c r="BA572" s="55">
        <v>7</v>
      </c>
      <c r="BB572" s="55">
        <v>7</v>
      </c>
      <c r="BC572" s="55" t="s">
        <v>1258</v>
      </c>
      <c r="BD572" s="55">
        <v>0.8</v>
      </c>
      <c r="DN572" s="55">
        <v>565</v>
      </c>
      <c r="DO572" s="55" t="s">
        <v>1309</v>
      </c>
      <c r="DP572" s="55" t="s">
        <v>1259</v>
      </c>
      <c r="DQ572" s="55" t="s">
        <v>1260</v>
      </c>
      <c r="DR572" s="55" t="s">
        <v>1261</v>
      </c>
      <c r="DS572" s="55">
        <v>33442</v>
      </c>
      <c r="DT572" s="55">
        <v>10000</v>
      </c>
      <c r="DU572" s="55" t="s">
        <v>1249</v>
      </c>
      <c r="DV572" s="55">
        <v>1</v>
      </c>
      <c r="EV572" s="55">
        <v>565</v>
      </c>
      <c r="EW572" s="55" t="s">
        <v>1313</v>
      </c>
      <c r="EX572" s="55" t="s">
        <v>1263</v>
      </c>
      <c r="EY572" s="55">
        <v>3</v>
      </c>
      <c r="EZ572" s="55">
        <v>0</v>
      </c>
      <c r="FA572" s="55">
        <v>1994</v>
      </c>
      <c r="FB572" s="55" t="s">
        <v>1361</v>
      </c>
      <c r="FC572" s="55" t="s">
        <v>1249</v>
      </c>
      <c r="FD572" s="55">
        <v>5.25</v>
      </c>
      <c r="FF572" s="55">
        <v>565</v>
      </c>
      <c r="FG572" s="55" t="s">
        <v>42</v>
      </c>
      <c r="FH572" s="55" t="s">
        <v>1595</v>
      </c>
      <c r="FI572" s="55">
        <v>2</v>
      </c>
      <c r="FJ572" s="55">
        <v>10000</v>
      </c>
      <c r="FK572" s="55" t="s">
        <v>1249</v>
      </c>
      <c r="FL572" s="55">
        <v>0.3</v>
      </c>
      <c r="IW572" s="55">
        <v>565</v>
      </c>
      <c r="IX572" s="13" t="s">
        <v>1359</v>
      </c>
      <c r="IY572" s="13" t="s">
        <v>1251</v>
      </c>
      <c r="IZ572" s="13" t="s">
        <v>1261</v>
      </c>
      <c r="JA572" s="13">
        <v>700</v>
      </c>
      <c r="JW572" s="12">
        <v>565</v>
      </c>
      <c r="JX572" s="12" t="s">
        <v>1433</v>
      </c>
      <c r="JY572" s="12" t="s">
        <v>1837</v>
      </c>
    </row>
    <row r="573" ht="14.25" customHeight="1" outlineLevel="1" spans="7:285">
      <c r="G573" s="55">
        <v>566</v>
      </c>
      <c r="H573" s="55" t="s">
        <v>1246</v>
      </c>
      <c r="I573" s="55" t="s">
        <v>1607</v>
      </c>
      <c r="J573" s="55" t="s">
        <v>1847</v>
      </c>
      <c r="K573" s="55" t="s">
        <v>1249</v>
      </c>
      <c r="L573" s="55">
        <v>0.21</v>
      </c>
      <c r="AD573" s="12">
        <v>566</v>
      </c>
      <c r="AE573" s="12" t="s">
        <v>1261</v>
      </c>
      <c r="AF573" s="12" t="s">
        <v>1467</v>
      </c>
      <c r="AG573" s="12" t="s">
        <v>1882</v>
      </c>
      <c r="AH573" s="12" t="s">
        <v>3072</v>
      </c>
      <c r="AX573" s="55">
        <v>566</v>
      </c>
      <c r="AY573" s="55" t="s">
        <v>1232</v>
      </c>
      <c r="AZ573" s="55" t="s">
        <v>1251</v>
      </c>
      <c r="BA573" s="55">
        <v>8</v>
      </c>
      <c r="BB573" s="55">
        <v>8</v>
      </c>
      <c r="BC573" s="55" t="s">
        <v>1258</v>
      </c>
      <c r="BD573" s="55">
        <v>0.85</v>
      </c>
      <c r="DN573" s="55">
        <v>566</v>
      </c>
      <c r="DO573" s="55" t="s">
        <v>1309</v>
      </c>
      <c r="DP573" s="55" t="s">
        <v>1259</v>
      </c>
      <c r="DQ573" s="55" t="s">
        <v>1260</v>
      </c>
      <c r="DR573" s="55" t="s">
        <v>1261</v>
      </c>
      <c r="DS573" s="55">
        <v>33444</v>
      </c>
      <c r="DT573" s="55">
        <v>10000</v>
      </c>
      <c r="DU573" s="55" t="s">
        <v>1249</v>
      </c>
      <c r="DV573" s="55">
        <v>1</v>
      </c>
      <c r="EV573" s="55">
        <v>566</v>
      </c>
      <c r="EW573" s="55" t="s">
        <v>1313</v>
      </c>
      <c r="EX573" s="55" t="s">
        <v>1263</v>
      </c>
      <c r="EY573" s="55">
        <v>3</v>
      </c>
      <c r="EZ573" s="55">
        <v>1995</v>
      </c>
      <c r="FA573" s="55">
        <v>2999</v>
      </c>
      <c r="FB573" s="55" t="s">
        <v>1361</v>
      </c>
      <c r="FC573" s="55" t="s">
        <v>1249</v>
      </c>
      <c r="FD573" s="55">
        <v>6</v>
      </c>
      <c r="FF573" s="55">
        <v>566</v>
      </c>
      <c r="FG573" s="55" t="s">
        <v>42</v>
      </c>
      <c r="FH573" s="55" t="s">
        <v>1595</v>
      </c>
      <c r="FI573" s="55">
        <v>2</v>
      </c>
      <c r="FJ573" s="55">
        <v>25000</v>
      </c>
      <c r="FK573" s="55" t="s">
        <v>1249</v>
      </c>
      <c r="FL573" s="55">
        <v>0.3</v>
      </c>
      <c r="JW573" s="12">
        <v>566</v>
      </c>
      <c r="JX573" s="12" t="s">
        <v>1433</v>
      </c>
      <c r="JY573" s="12" t="s">
        <v>2556</v>
      </c>
    </row>
    <row r="574" ht="14.25" customHeight="1" outlineLevel="1" spans="7:285">
      <c r="G574" s="55">
        <v>567</v>
      </c>
      <c r="H574" s="55" t="s">
        <v>1246</v>
      </c>
      <c r="I574" s="55" t="s">
        <v>1607</v>
      </c>
      <c r="J574" s="55" t="s">
        <v>2510</v>
      </c>
      <c r="K574" s="55" t="s">
        <v>1249</v>
      </c>
      <c r="L574" s="65">
        <v>0.3675</v>
      </c>
      <c r="AD574" s="12">
        <v>567</v>
      </c>
      <c r="AE574" s="12" t="s">
        <v>1261</v>
      </c>
      <c r="AF574" s="12" t="s">
        <v>1899</v>
      </c>
      <c r="AG574" s="12" t="s">
        <v>1556</v>
      </c>
      <c r="AH574" s="12" t="s">
        <v>2493</v>
      </c>
      <c r="AX574" s="55">
        <v>567</v>
      </c>
      <c r="AY574" s="55" t="s">
        <v>1232</v>
      </c>
      <c r="AZ574" s="55" t="s">
        <v>1251</v>
      </c>
      <c r="BA574" s="55">
        <v>9</v>
      </c>
      <c r="BB574" s="55">
        <v>9</v>
      </c>
      <c r="BC574" s="55" t="s">
        <v>1258</v>
      </c>
      <c r="BD574" s="55">
        <v>0.87</v>
      </c>
      <c r="DN574" s="55">
        <v>567</v>
      </c>
      <c r="DO574" s="55" t="s">
        <v>1309</v>
      </c>
      <c r="DP574" s="55" t="s">
        <v>1259</v>
      </c>
      <c r="DQ574" s="55" t="s">
        <v>1260</v>
      </c>
      <c r="DR574" s="55" t="s">
        <v>1261</v>
      </c>
      <c r="DS574" s="55">
        <v>33445</v>
      </c>
      <c r="DT574" s="55">
        <v>10000</v>
      </c>
      <c r="DU574" s="55" t="s">
        <v>1249</v>
      </c>
      <c r="DV574" s="55">
        <v>1</v>
      </c>
      <c r="EV574" s="55">
        <v>567</v>
      </c>
      <c r="EW574" s="55" t="s">
        <v>1313</v>
      </c>
      <c r="EX574" s="55" t="s">
        <v>1263</v>
      </c>
      <c r="EY574" s="55">
        <v>4</v>
      </c>
      <c r="EZ574" s="55">
        <v>0</v>
      </c>
      <c r="FA574" s="55">
        <v>1994</v>
      </c>
      <c r="FB574" s="55" t="s">
        <v>1361</v>
      </c>
      <c r="FC574" s="55" t="s">
        <v>1249</v>
      </c>
      <c r="FD574" s="55">
        <v>5.25</v>
      </c>
      <c r="FF574" s="55">
        <v>567</v>
      </c>
      <c r="FG574" s="55" t="s">
        <v>42</v>
      </c>
      <c r="FH574" s="55" t="s">
        <v>1595</v>
      </c>
      <c r="FI574" s="55">
        <v>2</v>
      </c>
      <c r="FJ574" s="55">
        <v>50000</v>
      </c>
      <c r="FK574" s="55" t="s">
        <v>1249</v>
      </c>
      <c r="FL574" s="55">
        <v>0.3</v>
      </c>
      <c r="JW574" s="12">
        <v>567</v>
      </c>
      <c r="JX574" s="12" t="s">
        <v>1433</v>
      </c>
      <c r="JY574" s="12" t="s">
        <v>2609</v>
      </c>
    </row>
    <row r="575" ht="14.25" customHeight="1" outlineLevel="1" spans="7:285">
      <c r="G575" s="55">
        <v>568</v>
      </c>
      <c r="H575" s="55" t="s">
        <v>1246</v>
      </c>
      <c r="I575" s="55" t="s">
        <v>2048</v>
      </c>
      <c r="J575" s="55" t="s">
        <v>2935</v>
      </c>
      <c r="K575" s="55" t="s">
        <v>1249</v>
      </c>
      <c r="L575" s="55">
        <v>0.21</v>
      </c>
      <c r="AD575" s="12">
        <v>568</v>
      </c>
      <c r="AE575" s="12" t="s">
        <v>1261</v>
      </c>
      <c r="AF575" s="12" t="s">
        <v>1752</v>
      </c>
      <c r="AG575" s="12" t="s">
        <v>1882</v>
      </c>
      <c r="AH575" s="12" t="s">
        <v>3072</v>
      </c>
      <c r="AX575" s="55">
        <v>568</v>
      </c>
      <c r="AY575" s="55" t="s">
        <v>1232</v>
      </c>
      <c r="AZ575" s="55" t="s">
        <v>1251</v>
      </c>
      <c r="BA575" s="55">
        <v>10</v>
      </c>
      <c r="BB575" s="55">
        <v>10</v>
      </c>
      <c r="BC575" s="55" t="s">
        <v>1258</v>
      </c>
      <c r="BD575" s="55">
        <v>0.89</v>
      </c>
      <c r="DN575" s="55">
        <v>568</v>
      </c>
      <c r="DO575" s="55" t="s">
        <v>1309</v>
      </c>
      <c r="DP575" s="55" t="s">
        <v>1259</v>
      </c>
      <c r="DQ575" s="55" t="s">
        <v>1260</v>
      </c>
      <c r="DR575" s="55" t="s">
        <v>1261</v>
      </c>
      <c r="DS575" s="55">
        <v>33446</v>
      </c>
      <c r="DT575" s="55">
        <v>10000</v>
      </c>
      <c r="DU575" s="55" t="s">
        <v>1249</v>
      </c>
      <c r="DV575" s="55">
        <v>1</v>
      </c>
      <c r="EV575" s="55">
        <v>568</v>
      </c>
      <c r="EW575" s="55" t="s">
        <v>1313</v>
      </c>
      <c r="EX575" s="55" t="s">
        <v>1263</v>
      </c>
      <c r="EY575" s="55">
        <v>4</v>
      </c>
      <c r="EZ575" s="55">
        <v>1995</v>
      </c>
      <c r="FA575" s="55">
        <v>2999</v>
      </c>
      <c r="FB575" s="55" t="s">
        <v>1361</v>
      </c>
      <c r="FC575" s="55" t="s">
        <v>1249</v>
      </c>
      <c r="FD575" s="55">
        <v>6</v>
      </c>
      <c r="FF575" s="55">
        <v>568</v>
      </c>
      <c r="FG575" s="55" t="s">
        <v>42</v>
      </c>
      <c r="FH575" s="55" t="s">
        <v>1595</v>
      </c>
      <c r="FI575" s="55">
        <v>2</v>
      </c>
      <c r="FJ575" s="55">
        <v>80000</v>
      </c>
      <c r="FK575" s="55" t="s">
        <v>1249</v>
      </c>
      <c r="FL575" s="55">
        <v>0.3</v>
      </c>
      <c r="JW575" s="12">
        <v>568</v>
      </c>
      <c r="JX575" s="12" t="s">
        <v>1433</v>
      </c>
      <c r="JY575" s="12" t="s">
        <v>1424</v>
      </c>
    </row>
    <row r="576" ht="14.25" customHeight="1" outlineLevel="1" spans="7:285">
      <c r="G576" s="55">
        <v>569</v>
      </c>
      <c r="H576" s="55" t="s">
        <v>1246</v>
      </c>
      <c r="I576" s="55" t="s">
        <v>2048</v>
      </c>
      <c r="J576" s="55" t="s">
        <v>2941</v>
      </c>
      <c r="K576" s="55" t="s">
        <v>1249</v>
      </c>
      <c r="L576" s="55">
        <v>0.25</v>
      </c>
      <c r="AD576" s="12">
        <v>569</v>
      </c>
      <c r="AE576" s="12" t="s">
        <v>1261</v>
      </c>
      <c r="AF576" s="12" t="s">
        <v>1381</v>
      </c>
      <c r="AG576" s="12" t="s">
        <v>1556</v>
      </c>
      <c r="AH576" s="12" t="s">
        <v>2493</v>
      </c>
      <c r="AX576" s="55">
        <v>569</v>
      </c>
      <c r="AY576" s="55" t="s">
        <v>1232</v>
      </c>
      <c r="AZ576" s="55" t="s">
        <v>1251</v>
      </c>
      <c r="BA576" s="55">
        <v>11</v>
      </c>
      <c r="BB576" s="55">
        <v>11</v>
      </c>
      <c r="BC576" s="55" t="s">
        <v>1258</v>
      </c>
      <c r="BD576" s="55">
        <v>0.91</v>
      </c>
      <c r="DN576" s="55">
        <v>569</v>
      </c>
      <c r="DO576" s="55" t="s">
        <v>1309</v>
      </c>
      <c r="DP576" s="55" t="s">
        <v>1259</v>
      </c>
      <c r="DQ576" s="55" t="s">
        <v>1260</v>
      </c>
      <c r="DR576" s="55" t="s">
        <v>1261</v>
      </c>
      <c r="DS576" s="55">
        <v>33454</v>
      </c>
      <c r="DT576" s="55">
        <v>10000</v>
      </c>
      <c r="DU576" s="55" t="s">
        <v>1249</v>
      </c>
      <c r="DV576" s="55">
        <v>1</v>
      </c>
      <c r="EV576" s="55">
        <v>569</v>
      </c>
      <c r="EW576" s="55" t="s">
        <v>1313</v>
      </c>
      <c r="EX576" s="55" t="s">
        <v>1263</v>
      </c>
      <c r="EY576" s="55">
        <v>5</v>
      </c>
      <c r="EZ576" s="55">
        <v>0</v>
      </c>
      <c r="FA576" s="55">
        <v>1994</v>
      </c>
      <c r="FB576" s="55" t="s">
        <v>1361</v>
      </c>
      <c r="FC576" s="55" t="s">
        <v>1249</v>
      </c>
      <c r="FD576" s="55">
        <v>5.25</v>
      </c>
      <c r="FF576" s="55">
        <v>569</v>
      </c>
      <c r="FG576" s="55" t="s">
        <v>42</v>
      </c>
      <c r="FH576" s="55" t="s">
        <v>1595</v>
      </c>
      <c r="FI576" s="55">
        <v>2</v>
      </c>
      <c r="FJ576" s="55">
        <v>130000</v>
      </c>
      <c r="FK576" s="55" t="s">
        <v>1249</v>
      </c>
      <c r="FL576" s="55">
        <v>0.3</v>
      </c>
      <c r="JW576" s="12">
        <v>569</v>
      </c>
      <c r="JX576" s="12" t="s">
        <v>1433</v>
      </c>
      <c r="JY576" s="12" t="s">
        <v>1955</v>
      </c>
    </row>
    <row r="577" ht="14.25" customHeight="1" outlineLevel="1" spans="7:285">
      <c r="G577" s="55">
        <v>570</v>
      </c>
      <c r="H577" s="55" t="s">
        <v>1246</v>
      </c>
      <c r="I577" s="55" t="s">
        <v>2048</v>
      </c>
      <c r="J577" s="55" t="s">
        <v>2946</v>
      </c>
      <c r="K577" s="55" t="s">
        <v>1249</v>
      </c>
      <c r="L577" s="55">
        <v>0.25</v>
      </c>
      <c r="AD577" s="12">
        <v>570</v>
      </c>
      <c r="AE577" s="12" t="s">
        <v>1261</v>
      </c>
      <c r="AF577" s="12" t="s">
        <v>1960</v>
      </c>
      <c r="AG577" s="12" t="s">
        <v>1882</v>
      </c>
      <c r="AH577" s="12" t="s">
        <v>3072</v>
      </c>
      <c r="AX577" s="55">
        <v>570</v>
      </c>
      <c r="AY577" s="55" t="s">
        <v>1232</v>
      </c>
      <c r="AZ577" s="55" t="s">
        <v>1251</v>
      </c>
      <c r="BA577" s="55">
        <v>12</v>
      </c>
      <c r="BB577" s="55">
        <v>12</v>
      </c>
      <c r="BC577" s="55" t="s">
        <v>1258</v>
      </c>
      <c r="BD577" s="55">
        <v>0.93</v>
      </c>
      <c r="DN577" s="55">
        <v>570</v>
      </c>
      <c r="DO577" s="55" t="s">
        <v>1309</v>
      </c>
      <c r="DP577" s="55" t="s">
        <v>1259</v>
      </c>
      <c r="DQ577" s="55" t="s">
        <v>1260</v>
      </c>
      <c r="DR577" s="55" t="s">
        <v>1261</v>
      </c>
      <c r="DS577" s="55">
        <v>33458</v>
      </c>
      <c r="DT577" s="55">
        <v>10000</v>
      </c>
      <c r="DU577" s="55" t="s">
        <v>1249</v>
      </c>
      <c r="DV577" s="55">
        <v>1</v>
      </c>
      <c r="EV577" s="55">
        <v>570</v>
      </c>
      <c r="EW577" s="55" t="s">
        <v>1313</v>
      </c>
      <c r="EX577" s="55" t="s">
        <v>1263</v>
      </c>
      <c r="EY577" s="55">
        <v>5</v>
      </c>
      <c r="EZ577" s="55">
        <v>1995</v>
      </c>
      <c r="FA577" s="55">
        <v>2999</v>
      </c>
      <c r="FB577" s="55" t="s">
        <v>1361</v>
      </c>
      <c r="FC577" s="55" t="s">
        <v>1249</v>
      </c>
      <c r="FD577" s="55">
        <v>6</v>
      </c>
      <c r="FF577" s="55">
        <v>570</v>
      </c>
      <c r="FG577" s="55" t="s">
        <v>42</v>
      </c>
      <c r="FH577" s="55" t="s">
        <v>1595</v>
      </c>
      <c r="FI577" s="55">
        <v>2</v>
      </c>
      <c r="FJ577" s="55">
        <v>260000</v>
      </c>
      <c r="FK577" s="55" t="s">
        <v>1249</v>
      </c>
      <c r="FL577" s="55">
        <v>0.3</v>
      </c>
      <c r="JW577" s="12">
        <v>570</v>
      </c>
      <c r="JX577" s="12" t="s">
        <v>1433</v>
      </c>
      <c r="JY577" s="12" t="s">
        <v>1620</v>
      </c>
    </row>
    <row r="578" ht="14.25" customHeight="1" outlineLevel="1" spans="7:285">
      <c r="G578" s="55">
        <v>571</v>
      </c>
      <c r="H578" s="55" t="s">
        <v>1246</v>
      </c>
      <c r="I578" s="55" t="s">
        <v>2048</v>
      </c>
      <c r="J578" s="55" t="s">
        <v>1871</v>
      </c>
      <c r="K578" s="55" t="s">
        <v>1249</v>
      </c>
      <c r="L578" s="65">
        <v>0.2625</v>
      </c>
      <c r="AD578" s="12">
        <v>571</v>
      </c>
      <c r="AE578" s="12" t="s">
        <v>1261</v>
      </c>
      <c r="AF578" s="12" t="s">
        <v>2245</v>
      </c>
      <c r="AG578" s="12" t="s">
        <v>1556</v>
      </c>
      <c r="AH578" s="12" t="s">
        <v>2493</v>
      </c>
      <c r="AX578" s="55">
        <v>571</v>
      </c>
      <c r="AY578" s="55" t="s">
        <v>1232</v>
      </c>
      <c r="AZ578" s="55" t="s">
        <v>1251</v>
      </c>
      <c r="BA578" s="55">
        <v>13</v>
      </c>
      <c r="BB578" s="55">
        <v>13</v>
      </c>
      <c r="BC578" s="55" t="s">
        <v>1258</v>
      </c>
      <c r="BD578" s="55">
        <v>0.95</v>
      </c>
      <c r="DN578" s="55">
        <v>571</v>
      </c>
      <c r="DO578" s="55" t="s">
        <v>1309</v>
      </c>
      <c r="DP578" s="55" t="s">
        <v>1259</v>
      </c>
      <c r="DQ578" s="55" t="s">
        <v>1260</v>
      </c>
      <c r="DR578" s="55" t="s">
        <v>1261</v>
      </c>
      <c r="DS578" s="55">
        <v>33460</v>
      </c>
      <c r="DT578" s="55">
        <v>10000</v>
      </c>
      <c r="DU578" s="55" t="s">
        <v>1249</v>
      </c>
      <c r="DV578" s="55">
        <v>1</v>
      </c>
      <c r="EV578" s="55">
        <v>571</v>
      </c>
      <c r="EW578" s="55" t="s">
        <v>1313</v>
      </c>
      <c r="EX578" s="55" t="s">
        <v>1263</v>
      </c>
      <c r="EY578" s="55">
        <v>6</v>
      </c>
      <c r="EZ578" s="55">
        <v>0</v>
      </c>
      <c r="FA578" s="55">
        <v>1994</v>
      </c>
      <c r="FB578" s="55" t="s">
        <v>1361</v>
      </c>
      <c r="FC578" s="55" t="s">
        <v>1249</v>
      </c>
      <c r="FD578" s="55">
        <v>5.25</v>
      </c>
      <c r="FF578" s="55">
        <v>571</v>
      </c>
      <c r="FG578" s="55" t="s">
        <v>42</v>
      </c>
      <c r="FH578" s="55" t="s">
        <v>1595</v>
      </c>
      <c r="FI578" s="55">
        <v>2</v>
      </c>
      <c r="FJ578" s="55">
        <v>400000</v>
      </c>
      <c r="FK578" s="55" t="s">
        <v>1249</v>
      </c>
      <c r="FL578" s="55">
        <v>0.3</v>
      </c>
      <c r="JW578" s="12">
        <v>571</v>
      </c>
      <c r="JX578" s="12" t="s">
        <v>1433</v>
      </c>
      <c r="JY578" s="12" t="s">
        <v>1591</v>
      </c>
    </row>
    <row r="579" ht="14.25" customHeight="1" outlineLevel="1" spans="7:285">
      <c r="G579" s="55">
        <v>572</v>
      </c>
      <c r="H579" s="55" t="s">
        <v>1246</v>
      </c>
      <c r="I579" s="55" t="s">
        <v>2048</v>
      </c>
      <c r="J579" s="55" t="s">
        <v>2527</v>
      </c>
      <c r="K579" s="55" t="s">
        <v>1249</v>
      </c>
      <c r="L579" s="65">
        <v>0.294</v>
      </c>
      <c r="AD579" s="12">
        <v>572</v>
      </c>
      <c r="AE579" s="12" t="s">
        <v>1261</v>
      </c>
      <c r="AF579" s="12" t="s">
        <v>1011</v>
      </c>
      <c r="AG579" s="12" t="s">
        <v>1703</v>
      </c>
      <c r="AH579" s="12" t="s">
        <v>3082</v>
      </c>
      <c r="AX579" s="55">
        <v>572</v>
      </c>
      <c r="AY579" s="55" t="s">
        <v>1232</v>
      </c>
      <c r="AZ579" s="55" t="s">
        <v>1251</v>
      </c>
      <c r="BA579" s="55">
        <v>14</v>
      </c>
      <c r="BB579" s="55">
        <v>14</v>
      </c>
      <c r="BC579" s="55" t="s">
        <v>1258</v>
      </c>
      <c r="BD579" s="55">
        <v>0.97</v>
      </c>
      <c r="DN579" s="55">
        <v>572</v>
      </c>
      <c r="DO579" s="55" t="s">
        <v>1309</v>
      </c>
      <c r="DP579" s="55" t="s">
        <v>1259</v>
      </c>
      <c r="DQ579" s="55" t="s">
        <v>1260</v>
      </c>
      <c r="DR579" s="55" t="s">
        <v>1261</v>
      </c>
      <c r="DS579" s="55">
        <v>33461</v>
      </c>
      <c r="DT579" s="55">
        <v>10000</v>
      </c>
      <c r="DU579" s="55" t="s">
        <v>1249</v>
      </c>
      <c r="DV579" s="55">
        <v>1</v>
      </c>
      <c r="EV579" s="55">
        <v>572</v>
      </c>
      <c r="EW579" s="55" t="s">
        <v>1313</v>
      </c>
      <c r="EX579" s="55" t="s">
        <v>1263</v>
      </c>
      <c r="EY579" s="55">
        <v>6</v>
      </c>
      <c r="EZ579" s="55">
        <v>1995</v>
      </c>
      <c r="FA579" s="55">
        <v>2999</v>
      </c>
      <c r="FB579" s="55" t="s">
        <v>1361</v>
      </c>
      <c r="FC579" s="55" t="s">
        <v>1249</v>
      </c>
      <c r="FD579" s="55">
        <v>6</v>
      </c>
      <c r="FF579" s="55">
        <v>572</v>
      </c>
      <c r="FG579" s="55" t="s">
        <v>42</v>
      </c>
      <c r="FH579" s="55" t="s">
        <v>1595</v>
      </c>
      <c r="FI579" s="55">
        <v>2</v>
      </c>
      <c r="FJ579" s="55">
        <v>530000</v>
      </c>
      <c r="FK579" s="55" t="s">
        <v>1249</v>
      </c>
      <c r="FL579" s="55">
        <v>0.3</v>
      </c>
      <c r="JW579" s="12">
        <v>572</v>
      </c>
      <c r="JX579" s="12" t="s">
        <v>1433</v>
      </c>
      <c r="JY579" s="12" t="s">
        <v>2673</v>
      </c>
    </row>
    <row r="580" ht="14.25" customHeight="1" outlineLevel="1" spans="7:285">
      <c r="G580" s="55">
        <v>573</v>
      </c>
      <c r="H580" s="55" t="s">
        <v>1246</v>
      </c>
      <c r="I580" s="55" t="s">
        <v>2048</v>
      </c>
      <c r="J580" s="55" t="s">
        <v>2895</v>
      </c>
      <c r="K580" s="55" t="s">
        <v>1249</v>
      </c>
      <c r="L580" s="65">
        <v>0.294</v>
      </c>
      <c r="AD580" s="12">
        <v>573</v>
      </c>
      <c r="AE580" s="12" t="s">
        <v>1261</v>
      </c>
      <c r="AF580" s="12" t="s">
        <v>2374</v>
      </c>
      <c r="AG580" s="12" t="s">
        <v>1556</v>
      </c>
      <c r="AH580" s="12" t="s">
        <v>2493</v>
      </c>
      <c r="AX580" s="55">
        <v>573</v>
      </c>
      <c r="AY580" s="55" t="s">
        <v>1232</v>
      </c>
      <c r="AZ580" s="55" t="s">
        <v>1251</v>
      </c>
      <c r="BA580" s="55">
        <v>15</v>
      </c>
      <c r="BB580" s="55">
        <v>15</v>
      </c>
      <c r="BC580" s="55" t="s">
        <v>1258</v>
      </c>
      <c r="BD580" s="55">
        <v>1</v>
      </c>
      <c r="DN580" s="55">
        <v>573</v>
      </c>
      <c r="DO580" s="55" t="s">
        <v>1309</v>
      </c>
      <c r="DP580" s="55" t="s">
        <v>1259</v>
      </c>
      <c r="DQ580" s="55" t="s">
        <v>1260</v>
      </c>
      <c r="DR580" s="55" t="s">
        <v>1261</v>
      </c>
      <c r="DS580" s="55">
        <v>33462</v>
      </c>
      <c r="DT580" s="55">
        <v>10000</v>
      </c>
      <c r="DU580" s="55" t="s">
        <v>1249</v>
      </c>
      <c r="DV580" s="55">
        <v>1</v>
      </c>
      <c r="EV580" s="55">
        <v>573</v>
      </c>
      <c r="EW580" s="55" t="s">
        <v>1313</v>
      </c>
      <c r="EX580" s="55" t="s">
        <v>1263</v>
      </c>
      <c r="EY580" s="55">
        <v>7</v>
      </c>
      <c r="EZ580" s="55">
        <v>0</v>
      </c>
      <c r="FA580" s="55">
        <v>1994</v>
      </c>
      <c r="FB580" s="55" t="s">
        <v>1361</v>
      </c>
      <c r="FC580" s="55" t="s">
        <v>1249</v>
      </c>
      <c r="FD580" s="55">
        <v>3.25</v>
      </c>
      <c r="FF580" s="55">
        <v>573</v>
      </c>
      <c r="FG580" s="55" t="s">
        <v>42</v>
      </c>
      <c r="FH580" s="55" t="s">
        <v>1595</v>
      </c>
      <c r="FI580" s="55">
        <v>2</v>
      </c>
      <c r="FJ580" s="55">
        <v>540000</v>
      </c>
      <c r="FK580" s="55" t="s">
        <v>1249</v>
      </c>
      <c r="FL580" s="55">
        <v>0.3</v>
      </c>
      <c r="JW580" s="12">
        <v>573</v>
      </c>
      <c r="JX580" s="12" t="s">
        <v>1433</v>
      </c>
      <c r="JY580" s="12" t="s">
        <v>2685</v>
      </c>
    </row>
    <row r="581" ht="14.25" customHeight="1" outlineLevel="1" spans="7:285">
      <c r="G581" s="55">
        <v>574</v>
      </c>
      <c r="H581" s="55" t="s">
        <v>1246</v>
      </c>
      <c r="I581" s="55" t="s">
        <v>2048</v>
      </c>
      <c r="J581" s="55" t="s">
        <v>2958</v>
      </c>
      <c r="K581" s="55" t="s">
        <v>1249</v>
      </c>
      <c r="L581" s="65">
        <v>0.294</v>
      </c>
      <c r="AD581" s="12">
        <v>574</v>
      </c>
      <c r="AE581" s="12" t="s">
        <v>1261</v>
      </c>
      <c r="AF581" s="12" t="s">
        <v>653</v>
      </c>
      <c r="AG581" s="12" t="s">
        <v>1703</v>
      </c>
      <c r="AH581" s="12" t="s">
        <v>2141</v>
      </c>
      <c r="AX581" s="55">
        <v>574</v>
      </c>
      <c r="AY581" s="55" t="s">
        <v>1232</v>
      </c>
      <c r="AZ581" s="55" t="s">
        <v>1251</v>
      </c>
      <c r="BA581" s="55">
        <v>16</v>
      </c>
      <c r="BB581" s="55">
        <v>16</v>
      </c>
      <c r="BC581" s="55" t="s">
        <v>1258</v>
      </c>
      <c r="BD581" s="55">
        <v>1</v>
      </c>
      <c r="DN581" s="55">
        <v>574</v>
      </c>
      <c r="DO581" s="55" t="s">
        <v>1309</v>
      </c>
      <c r="DP581" s="55" t="s">
        <v>1259</v>
      </c>
      <c r="DQ581" s="55" t="s">
        <v>1260</v>
      </c>
      <c r="DR581" s="55" t="s">
        <v>1261</v>
      </c>
      <c r="DS581" s="55">
        <v>33463</v>
      </c>
      <c r="DT581" s="55">
        <v>10000</v>
      </c>
      <c r="DU581" s="55" t="s">
        <v>1249</v>
      </c>
      <c r="DV581" s="55">
        <v>1</v>
      </c>
      <c r="EV581" s="55">
        <v>574</v>
      </c>
      <c r="EW581" s="55" t="s">
        <v>1313</v>
      </c>
      <c r="EX581" s="55" t="s">
        <v>1263</v>
      </c>
      <c r="EY581" s="55">
        <v>7</v>
      </c>
      <c r="EZ581" s="55">
        <v>1995</v>
      </c>
      <c r="FA581" s="55">
        <v>2999</v>
      </c>
      <c r="FB581" s="55" t="s">
        <v>1361</v>
      </c>
      <c r="FC581" s="55" t="s">
        <v>1249</v>
      </c>
      <c r="FD581" s="55">
        <v>3.25</v>
      </c>
      <c r="FF581" s="55">
        <v>574</v>
      </c>
      <c r="FG581" s="55" t="s">
        <v>42</v>
      </c>
      <c r="FH581" s="55" t="s">
        <v>1595</v>
      </c>
      <c r="FI581" s="55">
        <v>3</v>
      </c>
      <c r="FJ581" s="55">
        <v>0</v>
      </c>
      <c r="FK581" s="55" t="s">
        <v>1249</v>
      </c>
      <c r="FL581" s="55">
        <v>0.3</v>
      </c>
      <c r="JW581" s="12">
        <v>574</v>
      </c>
      <c r="JX581" s="12" t="s">
        <v>1433</v>
      </c>
      <c r="JY581" s="12" t="s">
        <v>2698</v>
      </c>
    </row>
    <row r="582" ht="14.25" customHeight="1" outlineLevel="1" spans="7:285">
      <c r="G582" s="55">
        <v>575</v>
      </c>
      <c r="H582" s="55" t="s">
        <v>1246</v>
      </c>
      <c r="I582" s="55" t="s">
        <v>2048</v>
      </c>
      <c r="J582" s="55" t="s">
        <v>2962</v>
      </c>
      <c r="K582" s="55" t="s">
        <v>1249</v>
      </c>
      <c r="L582" s="65">
        <v>0.378</v>
      </c>
      <c r="AD582" s="12">
        <v>575</v>
      </c>
      <c r="AE582" s="12" t="s">
        <v>1261</v>
      </c>
      <c r="AF582" s="12" t="s">
        <v>2288</v>
      </c>
      <c r="AG582" s="12" t="s">
        <v>1556</v>
      </c>
      <c r="AH582" s="12" t="s">
        <v>2493</v>
      </c>
      <c r="AX582" s="55">
        <v>575</v>
      </c>
      <c r="AY582" s="55" t="s">
        <v>1232</v>
      </c>
      <c r="AZ582" s="55" t="s">
        <v>1251</v>
      </c>
      <c r="BA582" s="55">
        <v>17</v>
      </c>
      <c r="BB582" s="55">
        <v>17</v>
      </c>
      <c r="BC582" s="55" t="s">
        <v>1258</v>
      </c>
      <c r="BD582" s="55">
        <v>1</v>
      </c>
      <c r="DN582" s="55">
        <v>575</v>
      </c>
      <c r="DO582" s="55" t="s">
        <v>1309</v>
      </c>
      <c r="DP582" s="55" t="s">
        <v>1259</v>
      </c>
      <c r="DQ582" s="55" t="s">
        <v>1260</v>
      </c>
      <c r="DR582" s="55" t="s">
        <v>1261</v>
      </c>
      <c r="DS582" s="55">
        <v>33467</v>
      </c>
      <c r="DT582" s="55">
        <v>10000</v>
      </c>
      <c r="DU582" s="55" t="s">
        <v>1249</v>
      </c>
      <c r="DV582" s="55">
        <v>1</v>
      </c>
      <c r="EV582" s="55">
        <v>575</v>
      </c>
      <c r="EW582" s="55" t="s">
        <v>1313</v>
      </c>
      <c r="EX582" s="55" t="s">
        <v>1263</v>
      </c>
      <c r="EY582" s="55">
        <v>8</v>
      </c>
      <c r="EZ582" s="55">
        <v>0</v>
      </c>
      <c r="FA582" s="55">
        <v>1994</v>
      </c>
      <c r="FB582" s="55" t="s">
        <v>1262</v>
      </c>
      <c r="FC582" s="55" t="s">
        <v>1249</v>
      </c>
      <c r="FD582" s="55">
        <v>0</v>
      </c>
      <c r="FF582" s="55">
        <v>575</v>
      </c>
      <c r="FG582" s="55" t="s">
        <v>42</v>
      </c>
      <c r="FH582" s="55" t="s">
        <v>1595</v>
      </c>
      <c r="FI582" s="55">
        <v>3</v>
      </c>
      <c r="FJ582" s="55">
        <v>1000</v>
      </c>
      <c r="FK582" s="55" t="s">
        <v>1249</v>
      </c>
      <c r="FL582" s="55">
        <v>0.3</v>
      </c>
      <c r="JW582" s="12">
        <v>575</v>
      </c>
      <c r="JX582" s="12" t="s">
        <v>1433</v>
      </c>
      <c r="JY582" s="12" t="s">
        <v>2421</v>
      </c>
    </row>
    <row r="583" ht="14.25" customHeight="1" outlineLevel="1" spans="7:285">
      <c r="G583" s="55">
        <v>576</v>
      </c>
      <c r="H583" s="55" t="s">
        <v>1246</v>
      </c>
      <c r="I583" s="55" t="s">
        <v>1944</v>
      </c>
      <c r="J583" s="55" t="s">
        <v>2966</v>
      </c>
      <c r="K583" s="55" t="s">
        <v>1249</v>
      </c>
      <c r="L583" s="55">
        <v>0.42</v>
      </c>
      <c r="AD583" s="12">
        <v>576</v>
      </c>
      <c r="AE583" s="12" t="s">
        <v>1261</v>
      </c>
      <c r="AF583" s="12" t="s">
        <v>1387</v>
      </c>
      <c r="AG583" s="12" t="s">
        <v>1703</v>
      </c>
      <c r="AH583" s="12" t="s">
        <v>2141</v>
      </c>
      <c r="AX583" s="55">
        <v>576</v>
      </c>
      <c r="AY583" s="55" t="s">
        <v>1232</v>
      </c>
      <c r="AZ583" s="55" t="s">
        <v>1251</v>
      </c>
      <c r="BA583" s="55">
        <v>18</v>
      </c>
      <c r="BB583" s="55">
        <v>18</v>
      </c>
      <c r="BC583" s="55" t="s">
        <v>1258</v>
      </c>
      <c r="BD583" s="55">
        <v>1</v>
      </c>
      <c r="DN583" s="55">
        <v>576</v>
      </c>
      <c r="DO583" s="55" t="s">
        <v>1309</v>
      </c>
      <c r="DP583" s="55" t="s">
        <v>1259</v>
      </c>
      <c r="DQ583" s="55" t="s">
        <v>1260</v>
      </c>
      <c r="DR583" s="55" t="s">
        <v>1261</v>
      </c>
      <c r="DS583" s="55">
        <v>33469</v>
      </c>
      <c r="DT583" s="55">
        <v>10000</v>
      </c>
      <c r="DU583" s="55" t="s">
        <v>1249</v>
      </c>
      <c r="DV583" s="55">
        <v>1</v>
      </c>
      <c r="EV583" s="55">
        <v>576</v>
      </c>
      <c r="EW583" s="55" t="s">
        <v>1313</v>
      </c>
      <c r="EX583" s="55" t="s">
        <v>1263</v>
      </c>
      <c r="EY583" s="55">
        <v>8</v>
      </c>
      <c r="EZ583" s="55">
        <v>1995</v>
      </c>
      <c r="FA583" s="55">
        <v>2999</v>
      </c>
      <c r="FB583" s="55" t="s">
        <v>1262</v>
      </c>
      <c r="FC583" s="55" t="s">
        <v>1249</v>
      </c>
      <c r="FD583" s="55">
        <v>0</v>
      </c>
      <c r="FF583" s="55">
        <v>576</v>
      </c>
      <c r="FG583" s="55" t="s">
        <v>42</v>
      </c>
      <c r="FH583" s="55" t="s">
        <v>1595</v>
      </c>
      <c r="FI583" s="55">
        <v>3</v>
      </c>
      <c r="FJ583" s="55">
        <v>2500</v>
      </c>
      <c r="FK583" s="55" t="s">
        <v>1249</v>
      </c>
      <c r="FL583" s="55">
        <v>0.3</v>
      </c>
      <c r="JW583" s="12">
        <v>576</v>
      </c>
      <c r="JX583" s="12" t="s">
        <v>1433</v>
      </c>
      <c r="JY583" s="12" t="s">
        <v>2728</v>
      </c>
    </row>
    <row r="584" ht="14.25" customHeight="1" outlineLevel="1" spans="7:285">
      <c r="G584" s="55">
        <v>577</v>
      </c>
      <c r="H584" s="55" t="s">
        <v>1246</v>
      </c>
      <c r="I584" s="55" t="s">
        <v>2012</v>
      </c>
      <c r="J584" s="55" t="s">
        <v>2970</v>
      </c>
      <c r="K584" s="55" t="s">
        <v>1249</v>
      </c>
      <c r="L584" s="65">
        <v>0.336</v>
      </c>
      <c r="AD584" s="12">
        <v>577</v>
      </c>
      <c r="AE584" s="12" t="s">
        <v>1261</v>
      </c>
      <c r="AF584" s="12" t="s">
        <v>2624</v>
      </c>
      <c r="AG584" s="12" t="s">
        <v>1556</v>
      </c>
      <c r="AH584" s="12" t="s">
        <v>2493</v>
      </c>
      <c r="AX584" s="55">
        <v>577</v>
      </c>
      <c r="AY584" s="55" t="s">
        <v>1232</v>
      </c>
      <c r="AZ584" s="55" t="s">
        <v>1251</v>
      </c>
      <c r="BA584" s="55">
        <v>19</v>
      </c>
      <c r="BB584" s="55">
        <v>19</v>
      </c>
      <c r="BC584" s="55" t="s">
        <v>1258</v>
      </c>
      <c r="BD584" s="55">
        <v>1</v>
      </c>
      <c r="DN584" s="55">
        <v>577</v>
      </c>
      <c r="DO584" s="55" t="s">
        <v>1309</v>
      </c>
      <c r="DP584" s="55" t="s">
        <v>1259</v>
      </c>
      <c r="DQ584" s="55" t="s">
        <v>1260</v>
      </c>
      <c r="DR584" s="55" t="s">
        <v>1261</v>
      </c>
      <c r="DS584" s="55">
        <v>33470</v>
      </c>
      <c r="DT584" s="55">
        <v>10000</v>
      </c>
      <c r="DU584" s="55" t="s">
        <v>1249</v>
      </c>
      <c r="DV584" s="55">
        <v>1</v>
      </c>
      <c r="EV584" s="55">
        <v>577</v>
      </c>
      <c r="EW584" s="55" t="s">
        <v>1313</v>
      </c>
      <c r="EX584" s="55" t="s">
        <v>1263</v>
      </c>
      <c r="EY584" s="55">
        <v>9</v>
      </c>
      <c r="EZ584" s="55">
        <v>0</v>
      </c>
      <c r="FA584" s="55">
        <v>1994</v>
      </c>
      <c r="FB584" s="55" t="s">
        <v>1361</v>
      </c>
      <c r="FC584" s="55" t="s">
        <v>1249</v>
      </c>
      <c r="FD584" s="55">
        <v>6</v>
      </c>
      <c r="FF584" s="55">
        <v>577</v>
      </c>
      <c r="FG584" s="55" t="s">
        <v>42</v>
      </c>
      <c r="FH584" s="55" t="s">
        <v>1595</v>
      </c>
      <c r="FI584" s="55">
        <v>3</v>
      </c>
      <c r="FJ584" s="55">
        <v>5000</v>
      </c>
      <c r="FK584" s="55" t="s">
        <v>1249</v>
      </c>
      <c r="FL584" s="55">
        <v>0.3</v>
      </c>
      <c r="JW584" s="12">
        <v>577</v>
      </c>
      <c r="JX584" s="12" t="s">
        <v>1433</v>
      </c>
      <c r="JY584" s="12" t="s">
        <v>2448</v>
      </c>
    </row>
    <row r="585" ht="14.25" customHeight="1" outlineLevel="1" spans="7:285">
      <c r="G585" s="55">
        <v>578</v>
      </c>
      <c r="H585" s="55" t="s">
        <v>1246</v>
      </c>
      <c r="I585" s="55" t="s">
        <v>1490</v>
      </c>
      <c r="J585" s="55" t="s">
        <v>2543</v>
      </c>
      <c r="K585" s="55" t="s">
        <v>1249</v>
      </c>
      <c r="L585" s="65">
        <v>0.2</v>
      </c>
      <c r="AD585" s="12">
        <v>578</v>
      </c>
      <c r="AE585" s="12" t="s">
        <v>1261</v>
      </c>
      <c r="AF585" s="12" t="s">
        <v>1725</v>
      </c>
      <c r="AG585" s="12" t="s">
        <v>1703</v>
      </c>
      <c r="AH585" s="12" t="s">
        <v>2141</v>
      </c>
      <c r="AX585" s="55">
        <v>578</v>
      </c>
      <c r="AY585" s="55" t="s">
        <v>1232</v>
      </c>
      <c r="AZ585" s="55" t="s">
        <v>1251</v>
      </c>
      <c r="BA585" s="55">
        <v>20</v>
      </c>
      <c r="BB585" s="55">
        <v>20</v>
      </c>
      <c r="BC585" s="55" t="s">
        <v>1258</v>
      </c>
      <c r="BD585" s="55">
        <v>1</v>
      </c>
      <c r="DN585" s="55">
        <v>578</v>
      </c>
      <c r="DO585" s="55" t="s">
        <v>1309</v>
      </c>
      <c r="DP585" s="55" t="s">
        <v>1259</v>
      </c>
      <c r="DQ585" s="55" t="s">
        <v>1260</v>
      </c>
      <c r="DR585" s="55" t="s">
        <v>1261</v>
      </c>
      <c r="DS585" s="55">
        <v>33473</v>
      </c>
      <c r="DT585" s="55">
        <v>10000</v>
      </c>
      <c r="DU585" s="55" t="s">
        <v>1249</v>
      </c>
      <c r="DV585" s="55">
        <v>1</v>
      </c>
      <c r="EV585" s="55">
        <v>578</v>
      </c>
      <c r="EW585" s="55" t="s">
        <v>1313</v>
      </c>
      <c r="EX585" s="55" t="s">
        <v>1263</v>
      </c>
      <c r="EY585" s="55">
        <v>9</v>
      </c>
      <c r="EZ585" s="55">
        <v>1995</v>
      </c>
      <c r="FA585" s="55">
        <v>2999</v>
      </c>
      <c r="FB585" s="55" t="s">
        <v>1361</v>
      </c>
      <c r="FC585" s="55" t="s">
        <v>1249</v>
      </c>
      <c r="FD585" s="55">
        <v>6</v>
      </c>
      <c r="FF585" s="55">
        <v>578</v>
      </c>
      <c r="FG585" s="55" t="s">
        <v>42</v>
      </c>
      <c r="FH585" s="55" t="s">
        <v>1595</v>
      </c>
      <c r="FI585" s="55">
        <v>3</v>
      </c>
      <c r="FJ585" s="55">
        <v>10000</v>
      </c>
      <c r="FK585" s="55" t="s">
        <v>1249</v>
      </c>
      <c r="FL585" s="55">
        <v>0.3</v>
      </c>
      <c r="JW585" s="12">
        <v>578</v>
      </c>
      <c r="JX585" s="12" t="s">
        <v>1433</v>
      </c>
      <c r="JY585" s="12" t="s">
        <v>2498</v>
      </c>
    </row>
    <row r="586" ht="14.25" customHeight="1" outlineLevel="1" spans="7:285">
      <c r="G586" s="55">
        <v>579</v>
      </c>
      <c r="H586" s="55" t="s">
        <v>1246</v>
      </c>
      <c r="I586" s="55" t="s">
        <v>1490</v>
      </c>
      <c r="J586" s="55" t="s">
        <v>2898</v>
      </c>
      <c r="K586" s="55" t="s">
        <v>1249</v>
      </c>
      <c r="L586" s="65">
        <v>0.2</v>
      </c>
      <c r="AD586" s="12">
        <v>579</v>
      </c>
      <c r="AE586" s="12" t="s">
        <v>1261</v>
      </c>
      <c r="AF586" s="12" t="s">
        <v>2357</v>
      </c>
      <c r="AG586" s="12" t="s">
        <v>1556</v>
      </c>
      <c r="AH586" s="12" t="s">
        <v>2493</v>
      </c>
      <c r="AX586" s="55">
        <v>579</v>
      </c>
      <c r="AY586" s="55" t="s">
        <v>1232</v>
      </c>
      <c r="AZ586" s="55" t="s">
        <v>1251</v>
      </c>
      <c r="BA586" s="55">
        <v>21</v>
      </c>
      <c r="BB586" s="55">
        <v>21</v>
      </c>
      <c r="BC586" s="55" t="s">
        <v>1258</v>
      </c>
      <c r="BD586" s="55">
        <v>1</v>
      </c>
      <c r="DN586" s="55">
        <v>579</v>
      </c>
      <c r="DO586" s="55" t="s">
        <v>1309</v>
      </c>
      <c r="DP586" s="55" t="s">
        <v>1259</v>
      </c>
      <c r="DQ586" s="55" t="s">
        <v>1260</v>
      </c>
      <c r="DR586" s="55" t="s">
        <v>1261</v>
      </c>
      <c r="DS586" s="55">
        <v>33474</v>
      </c>
      <c r="DT586" s="55">
        <v>10000</v>
      </c>
      <c r="DU586" s="55" t="s">
        <v>1249</v>
      </c>
      <c r="DV586" s="55">
        <v>1</v>
      </c>
      <c r="EV586" s="55">
        <v>579</v>
      </c>
      <c r="EW586" s="55" t="s">
        <v>1313</v>
      </c>
      <c r="EX586" s="55" t="s">
        <v>2272</v>
      </c>
      <c r="EY586" s="55">
        <v>1</v>
      </c>
      <c r="EZ586" s="55">
        <v>0</v>
      </c>
      <c r="FA586" s="55">
        <v>1994</v>
      </c>
      <c r="FB586" s="55" t="s">
        <v>1262</v>
      </c>
      <c r="FC586" s="55" t="s">
        <v>1249</v>
      </c>
      <c r="FD586" s="55">
        <v>0</v>
      </c>
      <c r="FF586" s="55">
        <v>579</v>
      </c>
      <c r="FG586" s="55" t="s">
        <v>42</v>
      </c>
      <c r="FH586" s="55" t="s">
        <v>1595</v>
      </c>
      <c r="FI586" s="55">
        <v>3</v>
      </c>
      <c r="FJ586" s="55">
        <v>25000</v>
      </c>
      <c r="FK586" s="55" t="s">
        <v>1249</v>
      </c>
      <c r="FL586" s="55">
        <v>0.3</v>
      </c>
      <c r="JW586" s="12">
        <v>579</v>
      </c>
      <c r="JX586" s="12" t="s">
        <v>1433</v>
      </c>
      <c r="JY586" s="12" t="s">
        <v>2528</v>
      </c>
    </row>
    <row r="587" ht="14.25" customHeight="1" outlineLevel="1" spans="7:285">
      <c r="G587" s="55">
        <v>580</v>
      </c>
      <c r="H587" s="55" t="s">
        <v>1246</v>
      </c>
      <c r="I587" s="55" t="s">
        <v>1490</v>
      </c>
      <c r="J587" s="55" t="s">
        <v>2973</v>
      </c>
      <c r="K587" s="55" t="s">
        <v>1249</v>
      </c>
      <c r="L587" s="55">
        <v>0.21</v>
      </c>
      <c r="AD587" s="12">
        <v>580</v>
      </c>
      <c r="AE587" s="12" t="s">
        <v>1261</v>
      </c>
      <c r="AF587" s="12" t="s">
        <v>2009</v>
      </c>
      <c r="AG587" s="12" t="s">
        <v>1703</v>
      </c>
      <c r="AH587" s="12" t="s">
        <v>2141</v>
      </c>
      <c r="AX587" s="55">
        <v>580</v>
      </c>
      <c r="AY587" s="55" t="s">
        <v>1232</v>
      </c>
      <c r="AZ587" s="55" t="s">
        <v>1251</v>
      </c>
      <c r="BA587" s="55">
        <v>22</v>
      </c>
      <c r="BB587" s="55">
        <v>22</v>
      </c>
      <c r="BC587" s="55" t="s">
        <v>1258</v>
      </c>
      <c r="BD587" s="55">
        <v>1</v>
      </c>
      <c r="DN587" s="55">
        <v>580</v>
      </c>
      <c r="DO587" s="55" t="s">
        <v>1309</v>
      </c>
      <c r="DP587" s="55" t="s">
        <v>1259</v>
      </c>
      <c r="DQ587" s="55" t="s">
        <v>1260</v>
      </c>
      <c r="DR587" s="55" t="s">
        <v>1261</v>
      </c>
      <c r="DS587" s="55">
        <v>33476</v>
      </c>
      <c r="DT587" s="55">
        <v>10000</v>
      </c>
      <c r="DU587" s="55" t="s">
        <v>1249</v>
      </c>
      <c r="DV587" s="55">
        <v>1</v>
      </c>
      <c r="EV587" s="55">
        <v>580</v>
      </c>
      <c r="EW587" s="55" t="s">
        <v>1313</v>
      </c>
      <c r="EX587" s="55" t="s">
        <v>2272</v>
      </c>
      <c r="EY587" s="55">
        <v>1</v>
      </c>
      <c r="EZ587" s="55">
        <v>1995</v>
      </c>
      <c r="FA587" s="55">
        <v>2999</v>
      </c>
      <c r="FB587" s="55" t="s">
        <v>1262</v>
      </c>
      <c r="FC587" s="55" t="s">
        <v>1249</v>
      </c>
      <c r="FD587" s="55">
        <v>0</v>
      </c>
      <c r="FF587" s="55">
        <v>580</v>
      </c>
      <c r="FG587" s="55" t="s">
        <v>42</v>
      </c>
      <c r="FH587" s="55" t="s">
        <v>1595</v>
      </c>
      <c r="FI587" s="55">
        <v>3</v>
      </c>
      <c r="FJ587" s="55">
        <v>50000</v>
      </c>
      <c r="FK587" s="55" t="s">
        <v>1249</v>
      </c>
      <c r="FL587" s="55">
        <v>0.3</v>
      </c>
      <c r="JW587" s="12">
        <v>580</v>
      </c>
      <c r="JX587" s="12" t="s">
        <v>1433</v>
      </c>
      <c r="JY587" s="12" t="s">
        <v>2216</v>
      </c>
    </row>
    <row r="588" ht="14.25" customHeight="1" outlineLevel="1" spans="7:285">
      <c r="G588" s="55">
        <v>581</v>
      </c>
      <c r="H588" s="55" t="s">
        <v>1246</v>
      </c>
      <c r="I588" s="55" t="s">
        <v>1490</v>
      </c>
      <c r="J588" s="55" t="s">
        <v>2976</v>
      </c>
      <c r="K588" s="55" t="s">
        <v>1249</v>
      </c>
      <c r="L588" s="55">
        <v>0.21</v>
      </c>
      <c r="AD588" s="12">
        <v>581</v>
      </c>
      <c r="AE588" s="12" t="s">
        <v>1261</v>
      </c>
      <c r="AF588" s="12" t="s">
        <v>2802</v>
      </c>
      <c r="AG588" s="12" t="s">
        <v>1556</v>
      </c>
      <c r="AH588" s="12" t="s">
        <v>2493</v>
      </c>
      <c r="AX588" s="55">
        <v>581</v>
      </c>
      <c r="AY588" s="55" t="s">
        <v>1232</v>
      </c>
      <c r="AZ588" s="55" t="s">
        <v>1251</v>
      </c>
      <c r="BA588" s="55">
        <v>23</v>
      </c>
      <c r="BB588" s="55">
        <v>23</v>
      </c>
      <c r="BC588" s="55" t="s">
        <v>1258</v>
      </c>
      <c r="BD588" s="55">
        <v>1</v>
      </c>
      <c r="DN588" s="55">
        <v>581</v>
      </c>
      <c r="DO588" s="55" t="s">
        <v>1309</v>
      </c>
      <c r="DP588" s="55" t="s">
        <v>1259</v>
      </c>
      <c r="DQ588" s="55" t="s">
        <v>1260</v>
      </c>
      <c r="DR588" s="55" t="s">
        <v>1261</v>
      </c>
      <c r="DS588" s="55">
        <v>33477</v>
      </c>
      <c r="DT588" s="55">
        <v>10000</v>
      </c>
      <c r="DU588" s="55" t="s">
        <v>1249</v>
      </c>
      <c r="DV588" s="55">
        <v>1</v>
      </c>
      <c r="EV588" s="55">
        <v>581</v>
      </c>
      <c r="EW588" s="55" t="s">
        <v>1313</v>
      </c>
      <c r="EX588" s="55" t="s">
        <v>2055</v>
      </c>
      <c r="EY588" s="55">
        <v>1</v>
      </c>
      <c r="EZ588" s="55">
        <v>0</v>
      </c>
      <c r="FA588" s="55">
        <v>1994</v>
      </c>
      <c r="FB588" s="55" t="s">
        <v>1262</v>
      </c>
      <c r="FC588" s="55" t="s">
        <v>1249</v>
      </c>
      <c r="FD588" s="55">
        <v>0</v>
      </c>
      <c r="FF588" s="55">
        <v>581</v>
      </c>
      <c r="FG588" s="55" t="s">
        <v>42</v>
      </c>
      <c r="FH588" s="55" t="s">
        <v>1595</v>
      </c>
      <c r="FI588" s="55">
        <v>3</v>
      </c>
      <c r="FJ588" s="55">
        <v>80000</v>
      </c>
      <c r="FK588" s="55" t="s">
        <v>1249</v>
      </c>
      <c r="FL588" s="55">
        <v>0.3</v>
      </c>
      <c r="JW588" s="12">
        <v>581</v>
      </c>
      <c r="JX588" s="12" t="s">
        <v>1433</v>
      </c>
      <c r="JY588" s="12" t="s">
        <v>2466</v>
      </c>
    </row>
    <row r="589" ht="14.25" customHeight="1" outlineLevel="1" spans="7:285">
      <c r="G589" s="55">
        <v>582</v>
      </c>
      <c r="H589" s="55" t="s">
        <v>1246</v>
      </c>
      <c r="I589" s="55" t="s">
        <v>1490</v>
      </c>
      <c r="J589" s="55" t="s">
        <v>2979</v>
      </c>
      <c r="K589" s="55" t="s">
        <v>1249</v>
      </c>
      <c r="L589" s="65">
        <v>0.3675</v>
      </c>
      <c r="AD589" s="12">
        <v>582</v>
      </c>
      <c r="AE589" s="12" t="s">
        <v>1261</v>
      </c>
      <c r="AF589" s="12" t="s">
        <v>779</v>
      </c>
      <c r="AG589" s="12" t="s">
        <v>1703</v>
      </c>
      <c r="AH589" s="12" t="s">
        <v>2141</v>
      </c>
      <c r="AX589" s="55">
        <v>582</v>
      </c>
      <c r="AY589" s="55" t="s">
        <v>1232</v>
      </c>
      <c r="AZ589" s="55" t="s">
        <v>1251</v>
      </c>
      <c r="BA589" s="55">
        <v>24</v>
      </c>
      <c r="BB589" s="55">
        <v>24</v>
      </c>
      <c r="BC589" s="55" t="s">
        <v>1258</v>
      </c>
      <c r="BD589" s="55">
        <v>1</v>
      </c>
      <c r="DN589" s="55">
        <v>582</v>
      </c>
      <c r="DO589" s="55" t="s">
        <v>1309</v>
      </c>
      <c r="DP589" s="55" t="s">
        <v>1259</v>
      </c>
      <c r="DQ589" s="55" t="s">
        <v>1260</v>
      </c>
      <c r="DR589" s="55" t="s">
        <v>1261</v>
      </c>
      <c r="DS589" s="55">
        <v>33480</v>
      </c>
      <c r="DT589" s="55">
        <v>10000</v>
      </c>
      <c r="DU589" s="55" t="s">
        <v>1249</v>
      </c>
      <c r="DV589" s="55">
        <v>1</v>
      </c>
      <c r="EV589" s="55">
        <v>582</v>
      </c>
      <c r="EW589" s="55" t="s">
        <v>1313</v>
      </c>
      <c r="EX589" s="55" t="s">
        <v>2055</v>
      </c>
      <c r="EY589" s="55">
        <v>1</v>
      </c>
      <c r="EZ589" s="55">
        <v>1995</v>
      </c>
      <c r="FA589" s="55">
        <v>2999</v>
      </c>
      <c r="FB589" s="55" t="s">
        <v>1262</v>
      </c>
      <c r="FC589" s="55" t="s">
        <v>1249</v>
      </c>
      <c r="FD589" s="55">
        <v>0</v>
      </c>
      <c r="FF589" s="55">
        <v>582</v>
      </c>
      <c r="FG589" s="55" t="s">
        <v>42</v>
      </c>
      <c r="FH589" s="55" t="s">
        <v>1595</v>
      </c>
      <c r="FI589" s="55">
        <v>3</v>
      </c>
      <c r="FJ589" s="55">
        <v>130000</v>
      </c>
      <c r="FK589" s="55" t="s">
        <v>1249</v>
      </c>
      <c r="FL589" s="55">
        <v>0.3</v>
      </c>
      <c r="JW589" s="12">
        <v>582</v>
      </c>
      <c r="JX589" s="12" t="s">
        <v>1433</v>
      </c>
      <c r="JY589" s="12" t="s">
        <v>2217</v>
      </c>
    </row>
    <row r="590" ht="14.25" customHeight="1" outlineLevel="1" spans="7:285">
      <c r="G590" s="55">
        <v>583</v>
      </c>
      <c r="H590" s="55" t="s">
        <v>1246</v>
      </c>
      <c r="I590" s="55" t="s">
        <v>1872</v>
      </c>
      <c r="J590" s="55" t="s">
        <v>1676</v>
      </c>
      <c r="K590" s="55" t="s">
        <v>1249</v>
      </c>
      <c r="L590" s="65">
        <v>0.3675</v>
      </c>
      <c r="AD590" s="12">
        <v>583</v>
      </c>
      <c r="AE590" s="12" t="s">
        <v>1261</v>
      </c>
      <c r="AF590" s="12" t="s">
        <v>2867</v>
      </c>
      <c r="AG590" s="12" t="s">
        <v>1556</v>
      </c>
      <c r="AH590" s="12" t="s">
        <v>2493</v>
      </c>
      <c r="AX590" s="55">
        <v>583</v>
      </c>
      <c r="AY590" s="55" t="s">
        <v>1232</v>
      </c>
      <c r="AZ590" s="55" t="s">
        <v>1251</v>
      </c>
      <c r="BA590" s="55">
        <v>25</v>
      </c>
      <c r="BB590" s="55">
        <v>25</v>
      </c>
      <c r="BC590" s="55" t="s">
        <v>1258</v>
      </c>
      <c r="BD590" s="55">
        <v>1</v>
      </c>
      <c r="DN590" s="55">
        <v>583</v>
      </c>
      <c r="DO590" s="55" t="s">
        <v>1309</v>
      </c>
      <c r="DP590" s="55" t="s">
        <v>1259</v>
      </c>
      <c r="DQ590" s="55" t="s">
        <v>1260</v>
      </c>
      <c r="DR590" s="55" t="s">
        <v>1261</v>
      </c>
      <c r="DS590" s="55">
        <v>33483</v>
      </c>
      <c r="DT590" s="55">
        <v>10000</v>
      </c>
      <c r="DU590" s="55" t="s">
        <v>1249</v>
      </c>
      <c r="DV590" s="55">
        <v>1</v>
      </c>
      <c r="EV590" s="55">
        <v>583</v>
      </c>
      <c r="EW590" s="55" t="s">
        <v>1313</v>
      </c>
      <c r="EX590" s="55" t="s">
        <v>2055</v>
      </c>
      <c r="EY590" s="55">
        <v>2</v>
      </c>
      <c r="EZ590" s="55">
        <v>0</v>
      </c>
      <c r="FA590" s="55">
        <v>1994</v>
      </c>
      <c r="FB590" s="55" t="s">
        <v>1262</v>
      </c>
      <c r="FC590" s="55" t="s">
        <v>1249</v>
      </c>
      <c r="FD590" s="55">
        <v>0</v>
      </c>
      <c r="FF590" s="55">
        <v>583</v>
      </c>
      <c r="FG590" s="55" t="s">
        <v>42</v>
      </c>
      <c r="FH590" s="55" t="s">
        <v>1595</v>
      </c>
      <c r="FI590" s="55">
        <v>3</v>
      </c>
      <c r="FJ590" s="55">
        <v>260000</v>
      </c>
      <c r="FK590" s="55" t="s">
        <v>1249</v>
      </c>
      <c r="FL590" s="55">
        <v>0.3</v>
      </c>
      <c r="JW590" s="12">
        <v>583</v>
      </c>
      <c r="JX590" s="12" t="s">
        <v>1433</v>
      </c>
      <c r="JY590" s="12" t="s">
        <v>2789</v>
      </c>
    </row>
    <row r="591" ht="14.25" customHeight="1" outlineLevel="1" spans="7:285">
      <c r="G591" s="55">
        <v>584</v>
      </c>
      <c r="H591" s="55" t="s">
        <v>1246</v>
      </c>
      <c r="I591" s="55" t="s">
        <v>1364</v>
      </c>
      <c r="J591" s="55" t="s">
        <v>1967</v>
      </c>
      <c r="K591" s="55" t="s">
        <v>1249</v>
      </c>
      <c r="L591" s="65">
        <v>0.3675</v>
      </c>
      <c r="AD591" s="12">
        <v>584</v>
      </c>
      <c r="AE591" s="12" t="s">
        <v>1261</v>
      </c>
      <c r="AF591" s="12" t="s">
        <v>777</v>
      </c>
      <c r="AG591" s="12" t="s">
        <v>1703</v>
      </c>
      <c r="AH591" s="12" t="s">
        <v>2141</v>
      </c>
      <c r="AX591" s="55">
        <v>584</v>
      </c>
      <c r="AY591" s="55" t="s">
        <v>1232</v>
      </c>
      <c r="AZ591" s="55" t="s">
        <v>1251</v>
      </c>
      <c r="BA591" s="55">
        <v>26</v>
      </c>
      <c r="BB591" s="55">
        <v>26</v>
      </c>
      <c r="BC591" s="55" t="s">
        <v>1258</v>
      </c>
      <c r="BD591" s="55">
        <v>1.05</v>
      </c>
      <c r="DN591" s="55">
        <v>584</v>
      </c>
      <c r="DO591" s="55" t="s">
        <v>1309</v>
      </c>
      <c r="DP591" s="55" t="s">
        <v>1259</v>
      </c>
      <c r="DQ591" s="55" t="s">
        <v>1260</v>
      </c>
      <c r="DR591" s="55" t="s">
        <v>1261</v>
      </c>
      <c r="DS591" s="55">
        <v>33486</v>
      </c>
      <c r="DT591" s="55">
        <v>10000</v>
      </c>
      <c r="DU591" s="55" t="s">
        <v>1249</v>
      </c>
      <c r="DV591" s="55">
        <v>1</v>
      </c>
      <c r="EV591" s="55">
        <v>584</v>
      </c>
      <c r="EW591" s="55" t="s">
        <v>1313</v>
      </c>
      <c r="EX591" s="55" t="s">
        <v>2055</v>
      </c>
      <c r="EY591" s="55">
        <v>2</v>
      </c>
      <c r="EZ591" s="55">
        <v>1995</v>
      </c>
      <c r="FA591" s="55">
        <v>2999</v>
      </c>
      <c r="FB591" s="55" t="s">
        <v>1262</v>
      </c>
      <c r="FC591" s="55" t="s">
        <v>1249</v>
      </c>
      <c r="FD591" s="55">
        <v>0</v>
      </c>
      <c r="FF591" s="55">
        <v>584</v>
      </c>
      <c r="FG591" s="55" t="s">
        <v>42</v>
      </c>
      <c r="FH591" s="55" t="s">
        <v>1595</v>
      </c>
      <c r="FI591" s="55">
        <v>3</v>
      </c>
      <c r="FJ591" s="55">
        <v>400000</v>
      </c>
      <c r="FK591" s="55" t="s">
        <v>1249</v>
      </c>
      <c r="FL591" s="55">
        <v>0.3</v>
      </c>
      <c r="JW591" s="12">
        <v>584</v>
      </c>
      <c r="JX591" s="12" t="s">
        <v>1433</v>
      </c>
      <c r="JY591" s="12" t="s">
        <v>2497</v>
      </c>
    </row>
    <row r="592" ht="14.25" customHeight="1" outlineLevel="1" spans="7:285">
      <c r="G592" s="55">
        <v>585</v>
      </c>
      <c r="H592" s="55" t="s">
        <v>1246</v>
      </c>
      <c r="I592" s="55" t="s">
        <v>2118</v>
      </c>
      <c r="J592" s="55" t="s">
        <v>2989</v>
      </c>
      <c r="K592" s="55" t="s">
        <v>1249</v>
      </c>
      <c r="L592" s="65">
        <v>0.3675</v>
      </c>
      <c r="AD592" s="12">
        <v>585</v>
      </c>
      <c r="AE592" s="12" t="s">
        <v>1261</v>
      </c>
      <c r="AF592" s="12" t="s">
        <v>2911</v>
      </c>
      <c r="AG592" s="12" t="s">
        <v>1556</v>
      </c>
      <c r="AH592" s="12" t="s">
        <v>2493</v>
      </c>
      <c r="AX592" s="55">
        <v>585</v>
      </c>
      <c r="AY592" s="55" t="s">
        <v>1232</v>
      </c>
      <c r="AZ592" s="55" t="s">
        <v>1251</v>
      </c>
      <c r="BA592" s="55">
        <v>27</v>
      </c>
      <c r="BB592" s="55">
        <v>27</v>
      </c>
      <c r="BC592" s="55" t="s">
        <v>1258</v>
      </c>
      <c r="BD592" s="55">
        <v>1.05</v>
      </c>
      <c r="DN592" s="55">
        <v>585</v>
      </c>
      <c r="DO592" s="55" t="s">
        <v>1309</v>
      </c>
      <c r="DP592" s="55" t="s">
        <v>1259</v>
      </c>
      <c r="DQ592" s="55" t="s">
        <v>1260</v>
      </c>
      <c r="DR592" s="55" t="s">
        <v>1261</v>
      </c>
      <c r="DS592" s="55">
        <v>33488</v>
      </c>
      <c r="DT592" s="55">
        <v>10000</v>
      </c>
      <c r="DU592" s="55" t="s">
        <v>1249</v>
      </c>
      <c r="DV592" s="55">
        <v>1</v>
      </c>
      <c r="EV592" s="55">
        <v>585</v>
      </c>
      <c r="EW592" s="55" t="s">
        <v>1313</v>
      </c>
      <c r="EX592" s="55" t="s">
        <v>1708</v>
      </c>
      <c r="EY592" s="55">
        <v>1</v>
      </c>
      <c r="EZ592" s="55">
        <v>0</v>
      </c>
      <c r="FA592" s="55">
        <v>1994</v>
      </c>
      <c r="FB592" s="55" t="s">
        <v>1361</v>
      </c>
      <c r="FC592" s="55" t="s">
        <v>1249</v>
      </c>
      <c r="FD592" s="55">
        <v>10</v>
      </c>
      <c r="FF592" s="55">
        <v>585</v>
      </c>
      <c r="FG592" s="55" t="s">
        <v>42</v>
      </c>
      <c r="FH592" s="55" t="s">
        <v>1595</v>
      </c>
      <c r="FI592" s="55">
        <v>3</v>
      </c>
      <c r="FJ592" s="55">
        <v>530000</v>
      </c>
      <c r="FK592" s="55" t="s">
        <v>1249</v>
      </c>
      <c r="FL592" s="55">
        <v>0.3</v>
      </c>
      <c r="JW592" s="12">
        <v>585</v>
      </c>
      <c r="JX592" s="12" t="s">
        <v>1433</v>
      </c>
      <c r="JY592" s="12" t="s">
        <v>2574</v>
      </c>
    </row>
    <row r="593" ht="14.25" customHeight="1" outlineLevel="1" spans="7:285">
      <c r="G593" s="55">
        <v>586</v>
      </c>
      <c r="H593" s="55" t="s">
        <v>1246</v>
      </c>
      <c r="I593" s="55" t="s">
        <v>1791</v>
      </c>
      <c r="J593" s="55" t="s">
        <v>2992</v>
      </c>
      <c r="K593" s="55" t="s">
        <v>1249</v>
      </c>
      <c r="L593" s="55">
        <v>0.21</v>
      </c>
      <c r="AD593" s="12">
        <v>586</v>
      </c>
      <c r="AE593" s="12" t="s">
        <v>1261</v>
      </c>
      <c r="AF593" s="12" t="s">
        <v>750</v>
      </c>
      <c r="AG593" s="12" t="s">
        <v>1703</v>
      </c>
      <c r="AH593" s="12" t="s">
        <v>2141</v>
      </c>
      <c r="AX593" s="55">
        <v>586</v>
      </c>
      <c r="AY593" s="55" t="s">
        <v>1232</v>
      </c>
      <c r="AZ593" s="55" t="s">
        <v>1251</v>
      </c>
      <c r="BA593" s="55">
        <v>28</v>
      </c>
      <c r="BB593" s="55">
        <v>28</v>
      </c>
      <c r="BC593" s="55" t="s">
        <v>1258</v>
      </c>
      <c r="BD593" s="55">
        <v>1.05</v>
      </c>
      <c r="DN593" s="55">
        <v>586</v>
      </c>
      <c r="DO593" s="55" t="s">
        <v>1309</v>
      </c>
      <c r="DP593" s="55" t="s">
        <v>1259</v>
      </c>
      <c r="DQ593" s="55" t="s">
        <v>1260</v>
      </c>
      <c r="DR593" s="55" t="s">
        <v>1261</v>
      </c>
      <c r="DS593" s="55">
        <v>33493</v>
      </c>
      <c r="DT593" s="55">
        <v>10000</v>
      </c>
      <c r="DU593" s="55" t="s">
        <v>1249</v>
      </c>
      <c r="DV593" s="55">
        <v>1</v>
      </c>
      <c r="EV593" s="55">
        <v>586</v>
      </c>
      <c r="EW593" s="55" t="s">
        <v>1313</v>
      </c>
      <c r="EX593" s="55" t="s">
        <v>1708</v>
      </c>
      <c r="EY593" s="55">
        <v>1</v>
      </c>
      <c r="EZ593" s="55">
        <v>1995</v>
      </c>
      <c r="FA593" s="55">
        <v>2999</v>
      </c>
      <c r="FB593" s="55" t="s">
        <v>1361</v>
      </c>
      <c r="FC593" s="55" t="s">
        <v>1249</v>
      </c>
      <c r="FD593" s="55">
        <v>10</v>
      </c>
      <c r="FF593" s="55">
        <v>586</v>
      </c>
      <c r="FG593" s="55" t="s">
        <v>42</v>
      </c>
      <c r="FH593" s="55" t="s">
        <v>1595</v>
      </c>
      <c r="FI593" s="55">
        <v>3</v>
      </c>
      <c r="FJ593" s="55">
        <v>540000</v>
      </c>
      <c r="FK593" s="55" t="s">
        <v>1249</v>
      </c>
      <c r="FL593" s="55">
        <v>0.3</v>
      </c>
      <c r="JW593" s="12">
        <v>586</v>
      </c>
      <c r="JX593" s="12" t="s">
        <v>1433</v>
      </c>
      <c r="JY593" s="12" t="s">
        <v>2815</v>
      </c>
    </row>
    <row r="594" ht="14.25" customHeight="1" outlineLevel="1" spans="7:285">
      <c r="G594" s="55">
        <v>587</v>
      </c>
      <c r="H594" s="55" t="s">
        <v>1246</v>
      </c>
      <c r="I594" s="55" t="s">
        <v>1791</v>
      </c>
      <c r="J594" s="55" t="s">
        <v>2995</v>
      </c>
      <c r="K594" s="55" t="s">
        <v>1249</v>
      </c>
      <c r="L594" s="55">
        <v>0.21</v>
      </c>
      <c r="AD594" s="12">
        <v>587</v>
      </c>
      <c r="AE594" s="12" t="s">
        <v>1261</v>
      </c>
      <c r="AF594" s="12" t="s">
        <v>1455</v>
      </c>
      <c r="AG594" s="12" t="s">
        <v>1097</v>
      </c>
      <c r="AH594" s="12" t="s">
        <v>2162</v>
      </c>
      <c r="AX594" s="55">
        <v>587</v>
      </c>
      <c r="AY594" s="55" t="s">
        <v>1232</v>
      </c>
      <c r="AZ594" s="55" t="s">
        <v>1251</v>
      </c>
      <c r="BA594" s="55">
        <v>29</v>
      </c>
      <c r="BB594" s="55">
        <v>29</v>
      </c>
      <c r="BC594" s="55" t="s">
        <v>1258</v>
      </c>
      <c r="BD594" s="55">
        <v>1.05</v>
      </c>
      <c r="DN594" s="55">
        <v>587</v>
      </c>
      <c r="DO594" s="55" t="s">
        <v>1309</v>
      </c>
      <c r="DP594" s="55" t="s">
        <v>1259</v>
      </c>
      <c r="DQ594" s="55" t="s">
        <v>1260</v>
      </c>
      <c r="DR594" s="55" t="s">
        <v>1261</v>
      </c>
      <c r="DS594" s="55">
        <v>33496</v>
      </c>
      <c r="DT594" s="55">
        <v>10000</v>
      </c>
      <c r="DU594" s="55" t="s">
        <v>1249</v>
      </c>
      <c r="DV594" s="55">
        <v>1</v>
      </c>
      <c r="EV594" s="55">
        <v>587</v>
      </c>
      <c r="EW594" s="55" t="s">
        <v>1313</v>
      </c>
      <c r="EX594" s="55" t="s">
        <v>1708</v>
      </c>
      <c r="EY594" s="55">
        <v>10</v>
      </c>
      <c r="EZ594" s="55">
        <v>0</v>
      </c>
      <c r="FA594" s="55">
        <v>1994</v>
      </c>
      <c r="FB594" s="55" t="s">
        <v>1361</v>
      </c>
      <c r="FC594" s="55" t="s">
        <v>1249</v>
      </c>
      <c r="FD594" s="55">
        <v>10</v>
      </c>
      <c r="FF594" s="55">
        <v>587</v>
      </c>
      <c r="FG594" s="55" t="s">
        <v>42</v>
      </c>
      <c r="FH594" s="55" t="s">
        <v>1595</v>
      </c>
      <c r="FI594" s="55">
        <v>4</v>
      </c>
      <c r="FJ594" s="55">
        <v>0</v>
      </c>
      <c r="FK594" s="55" t="s">
        <v>1249</v>
      </c>
      <c r="FL594" s="55">
        <v>0.3</v>
      </c>
      <c r="JW594" s="12">
        <v>587</v>
      </c>
      <c r="JX594" s="12" t="s">
        <v>1433</v>
      </c>
      <c r="JY594" s="12" t="s">
        <v>2353</v>
      </c>
    </row>
    <row r="595" ht="14.25" customHeight="1" outlineLevel="1" spans="7:285">
      <c r="G595" s="55">
        <v>588</v>
      </c>
      <c r="H595" s="55" t="s">
        <v>1246</v>
      </c>
      <c r="I595" s="55" t="s">
        <v>1263</v>
      </c>
      <c r="J595" s="55" t="s">
        <v>2075</v>
      </c>
      <c r="K595" s="55" t="s">
        <v>1249</v>
      </c>
      <c r="L595" s="65">
        <v>0.2</v>
      </c>
      <c r="AD595" s="12">
        <v>588</v>
      </c>
      <c r="AE595" s="12" t="s">
        <v>1261</v>
      </c>
      <c r="AF595" s="12" t="s">
        <v>2112</v>
      </c>
      <c r="AG595" s="12" t="s">
        <v>1703</v>
      </c>
      <c r="AH595" s="12" t="s">
        <v>2141</v>
      </c>
      <c r="AX595" s="55">
        <v>588</v>
      </c>
      <c r="AY595" s="55" t="s">
        <v>1232</v>
      </c>
      <c r="AZ595" s="55" t="s">
        <v>1251</v>
      </c>
      <c r="BA595" s="55">
        <v>30</v>
      </c>
      <c r="BB595" s="55">
        <v>30</v>
      </c>
      <c r="BC595" s="55" t="s">
        <v>1258</v>
      </c>
      <c r="BD595" s="55">
        <v>1.05</v>
      </c>
      <c r="DN595" s="55">
        <v>588</v>
      </c>
      <c r="DO595" s="55" t="s">
        <v>1309</v>
      </c>
      <c r="DP595" s="55" t="s">
        <v>1259</v>
      </c>
      <c r="DQ595" s="55" t="s">
        <v>1260</v>
      </c>
      <c r="DR595" s="55" t="s">
        <v>1261</v>
      </c>
      <c r="DS595" s="55">
        <v>33498</v>
      </c>
      <c r="DT595" s="55">
        <v>10000</v>
      </c>
      <c r="DU595" s="55" t="s">
        <v>1249</v>
      </c>
      <c r="DV595" s="55">
        <v>1</v>
      </c>
      <c r="EV595" s="55">
        <v>588</v>
      </c>
      <c r="EW595" s="55" t="s">
        <v>1313</v>
      </c>
      <c r="EX595" s="55" t="s">
        <v>1708</v>
      </c>
      <c r="EY595" s="55">
        <v>10</v>
      </c>
      <c r="EZ595" s="55">
        <v>1995</v>
      </c>
      <c r="FA595" s="55">
        <v>2999</v>
      </c>
      <c r="FB595" s="55" t="s">
        <v>1361</v>
      </c>
      <c r="FC595" s="55" t="s">
        <v>1249</v>
      </c>
      <c r="FD595" s="55">
        <v>10</v>
      </c>
      <c r="FF595" s="55">
        <v>588</v>
      </c>
      <c r="FG595" s="55" t="s">
        <v>42</v>
      </c>
      <c r="FH595" s="55" t="s">
        <v>1595</v>
      </c>
      <c r="FI595" s="55">
        <v>4</v>
      </c>
      <c r="FJ595" s="55">
        <v>1000</v>
      </c>
      <c r="FK595" s="55" t="s">
        <v>1249</v>
      </c>
      <c r="FL595" s="55">
        <v>0.3</v>
      </c>
      <c r="JW595" s="12">
        <v>588</v>
      </c>
      <c r="JX595" s="12" t="s">
        <v>1433</v>
      </c>
      <c r="JY595" s="12" t="s">
        <v>2568</v>
      </c>
    </row>
    <row r="596" ht="14.25" customHeight="1" outlineLevel="1" spans="7:285">
      <c r="G596" s="55">
        <v>589</v>
      </c>
      <c r="H596" s="55" t="s">
        <v>1246</v>
      </c>
      <c r="I596" s="55" t="s">
        <v>1263</v>
      </c>
      <c r="J596" s="55" t="s">
        <v>3000</v>
      </c>
      <c r="K596" s="55" t="s">
        <v>1249</v>
      </c>
      <c r="L596" s="55">
        <v>0.22</v>
      </c>
      <c r="AD596" s="12">
        <v>589</v>
      </c>
      <c r="AE596" s="12" t="s">
        <v>1261</v>
      </c>
      <c r="AF596" s="12" t="s">
        <v>2507</v>
      </c>
      <c r="AG596" s="12" t="s">
        <v>1097</v>
      </c>
      <c r="AH596" s="12" t="s">
        <v>2162</v>
      </c>
      <c r="AX596" s="55">
        <v>589</v>
      </c>
      <c r="AY596" s="55" t="s">
        <v>1232</v>
      </c>
      <c r="AZ596" s="55" t="s">
        <v>1251</v>
      </c>
      <c r="BA596" s="55">
        <v>31</v>
      </c>
      <c r="BB596" s="55">
        <v>31</v>
      </c>
      <c r="BC596" s="55" t="s">
        <v>1258</v>
      </c>
      <c r="BD596" s="55">
        <v>1.05</v>
      </c>
      <c r="DN596" s="55">
        <v>589</v>
      </c>
      <c r="DO596" s="55" t="s">
        <v>1309</v>
      </c>
      <c r="DP596" s="55" t="s">
        <v>1259</v>
      </c>
      <c r="DQ596" s="55" t="s">
        <v>1260</v>
      </c>
      <c r="DR596" s="55" t="s">
        <v>1261</v>
      </c>
      <c r="DS596" s="55">
        <v>33008</v>
      </c>
      <c r="DT596" s="55">
        <v>10000</v>
      </c>
      <c r="DU596" s="55" t="s">
        <v>1249</v>
      </c>
      <c r="DV596" s="55">
        <v>1</v>
      </c>
      <c r="EV596" s="55">
        <v>589</v>
      </c>
      <c r="EW596" s="55" t="s">
        <v>1313</v>
      </c>
      <c r="EX596" s="55" t="s">
        <v>1708</v>
      </c>
      <c r="EY596" s="55">
        <v>11</v>
      </c>
      <c r="EZ596" s="55">
        <v>0</v>
      </c>
      <c r="FA596" s="55">
        <v>1994</v>
      </c>
      <c r="FB596" s="55" t="s">
        <v>1361</v>
      </c>
      <c r="FC596" s="55" t="s">
        <v>1249</v>
      </c>
      <c r="FD596" s="55">
        <v>10</v>
      </c>
      <c r="FF596" s="55">
        <v>589</v>
      </c>
      <c r="FG596" s="55" t="s">
        <v>42</v>
      </c>
      <c r="FH596" s="55" t="s">
        <v>1595</v>
      </c>
      <c r="FI596" s="55">
        <v>4</v>
      </c>
      <c r="FJ596" s="55">
        <v>2500</v>
      </c>
      <c r="FK596" s="55" t="s">
        <v>1249</v>
      </c>
      <c r="FL596" s="55">
        <v>0.3</v>
      </c>
      <c r="JW596" s="12">
        <v>589</v>
      </c>
      <c r="JX596" s="12" t="s">
        <v>1433</v>
      </c>
      <c r="JY596" s="12" t="s">
        <v>1915</v>
      </c>
    </row>
    <row r="597" ht="14.25" customHeight="1" outlineLevel="1" spans="7:285">
      <c r="G597" s="55">
        <v>590</v>
      </c>
      <c r="H597" s="55" t="s">
        <v>1246</v>
      </c>
      <c r="I597" s="55" t="s">
        <v>1263</v>
      </c>
      <c r="J597" s="55" t="s">
        <v>3003</v>
      </c>
      <c r="K597" s="55" t="s">
        <v>1249</v>
      </c>
      <c r="L597" s="65">
        <v>0.2</v>
      </c>
      <c r="AD597" s="12">
        <v>590</v>
      </c>
      <c r="AE597" s="12" t="s">
        <v>1261</v>
      </c>
      <c r="AF597" s="12" t="s">
        <v>1420</v>
      </c>
      <c r="AG597" s="12" t="s">
        <v>1703</v>
      </c>
      <c r="AH597" s="12" t="s">
        <v>2141</v>
      </c>
      <c r="AX597" s="55">
        <v>590</v>
      </c>
      <c r="AY597" s="55" t="s">
        <v>1232</v>
      </c>
      <c r="AZ597" s="55" t="s">
        <v>1251</v>
      </c>
      <c r="BA597" s="55">
        <v>32</v>
      </c>
      <c r="BB597" s="55">
        <v>32</v>
      </c>
      <c r="BC597" s="55" t="s">
        <v>1258</v>
      </c>
      <c r="BD597" s="55">
        <v>1.05</v>
      </c>
      <c r="DN597" s="55">
        <v>590</v>
      </c>
      <c r="DO597" s="55" t="s">
        <v>1309</v>
      </c>
      <c r="DP597" s="55" t="s">
        <v>1259</v>
      </c>
      <c r="DQ597" s="55" t="s">
        <v>1260</v>
      </c>
      <c r="DR597" s="55" t="s">
        <v>1261</v>
      </c>
      <c r="DS597" s="55">
        <v>33011</v>
      </c>
      <c r="DT597" s="55">
        <v>10000</v>
      </c>
      <c r="DU597" s="55" t="s">
        <v>1249</v>
      </c>
      <c r="DV597" s="55">
        <v>1</v>
      </c>
      <c r="EV597" s="55">
        <v>590</v>
      </c>
      <c r="EW597" s="55" t="s">
        <v>1313</v>
      </c>
      <c r="EX597" s="55" t="s">
        <v>1708</v>
      </c>
      <c r="EY597" s="55">
        <v>11</v>
      </c>
      <c r="EZ597" s="55">
        <v>1995</v>
      </c>
      <c r="FA597" s="55">
        <v>2999</v>
      </c>
      <c r="FB597" s="55" t="s">
        <v>1361</v>
      </c>
      <c r="FC597" s="55" t="s">
        <v>1249</v>
      </c>
      <c r="FD597" s="55">
        <v>10</v>
      </c>
      <c r="FF597" s="55">
        <v>590</v>
      </c>
      <c r="FG597" s="55" t="s">
        <v>42</v>
      </c>
      <c r="FH597" s="55" t="s">
        <v>1595</v>
      </c>
      <c r="FI597" s="55">
        <v>4</v>
      </c>
      <c r="FJ597" s="55">
        <v>5000</v>
      </c>
      <c r="FK597" s="55" t="s">
        <v>1249</v>
      </c>
      <c r="FL597" s="55">
        <v>0.3</v>
      </c>
      <c r="JW597" s="12">
        <v>590</v>
      </c>
      <c r="JX597" s="12" t="s">
        <v>1433</v>
      </c>
      <c r="JY597" s="12" t="s">
        <v>2750</v>
      </c>
    </row>
    <row r="598" ht="14.25" customHeight="1" outlineLevel="1" spans="7:285">
      <c r="G598" s="55">
        <v>591</v>
      </c>
      <c r="H598" s="55" t="s">
        <v>1246</v>
      </c>
      <c r="I598" s="55" t="s">
        <v>1263</v>
      </c>
      <c r="J598" s="55" t="s">
        <v>3005</v>
      </c>
      <c r="K598" s="55" t="s">
        <v>1249</v>
      </c>
      <c r="L598" s="65">
        <v>0.185</v>
      </c>
      <c r="AD598" s="12">
        <v>591</v>
      </c>
      <c r="AE598" s="12" t="s">
        <v>1261</v>
      </c>
      <c r="AF598" s="12" t="s">
        <v>1852</v>
      </c>
      <c r="AG598" s="12" t="s">
        <v>1097</v>
      </c>
      <c r="AH598" s="12" t="s">
        <v>2526</v>
      </c>
      <c r="AX598" s="55">
        <v>591</v>
      </c>
      <c r="AY598" s="55" t="s">
        <v>1232</v>
      </c>
      <c r="AZ598" s="55" t="s">
        <v>1251</v>
      </c>
      <c r="BA598" s="55">
        <v>33</v>
      </c>
      <c r="BB598" s="55">
        <v>33</v>
      </c>
      <c r="BC598" s="55" t="s">
        <v>1258</v>
      </c>
      <c r="BD598" s="55">
        <v>1.05</v>
      </c>
      <c r="DN598" s="55">
        <v>591</v>
      </c>
      <c r="DO598" s="55" t="s">
        <v>1309</v>
      </c>
      <c r="DP598" s="55" t="s">
        <v>1259</v>
      </c>
      <c r="DQ598" s="55" t="s">
        <v>1260</v>
      </c>
      <c r="DR598" s="55" t="s">
        <v>1261</v>
      </c>
      <c r="DS598" s="55">
        <v>33022</v>
      </c>
      <c r="DT598" s="55">
        <v>10000</v>
      </c>
      <c r="DU598" s="55" t="s">
        <v>1249</v>
      </c>
      <c r="DV598" s="55">
        <v>1</v>
      </c>
      <c r="EV598" s="55">
        <v>591</v>
      </c>
      <c r="EW598" s="55" t="s">
        <v>1313</v>
      </c>
      <c r="EX598" s="55" t="s">
        <v>1708</v>
      </c>
      <c r="EY598" s="55">
        <v>2</v>
      </c>
      <c r="EZ598" s="55">
        <v>0</v>
      </c>
      <c r="FA598" s="55">
        <v>1994</v>
      </c>
      <c r="FB598" s="55" t="s">
        <v>1361</v>
      </c>
      <c r="FC598" s="55" t="s">
        <v>1249</v>
      </c>
      <c r="FD598" s="55">
        <v>10</v>
      </c>
      <c r="FF598" s="55">
        <v>591</v>
      </c>
      <c r="FG598" s="55" t="s">
        <v>42</v>
      </c>
      <c r="FH598" s="55" t="s">
        <v>1595</v>
      </c>
      <c r="FI598" s="55">
        <v>4</v>
      </c>
      <c r="FJ598" s="55">
        <v>10000</v>
      </c>
      <c r="FK598" s="55" t="s">
        <v>1249</v>
      </c>
      <c r="FL598" s="55">
        <v>0.3</v>
      </c>
      <c r="JW598" s="12">
        <v>591</v>
      </c>
      <c r="JX598" s="12" t="s">
        <v>1433</v>
      </c>
      <c r="JY598" s="12" t="s">
        <v>2858</v>
      </c>
    </row>
    <row r="599" ht="14.25" customHeight="1" outlineLevel="1" spans="7:285">
      <c r="G599" s="55">
        <v>592</v>
      </c>
      <c r="H599" s="55" t="s">
        <v>1246</v>
      </c>
      <c r="I599" s="55" t="s">
        <v>1263</v>
      </c>
      <c r="J599" s="55" t="s">
        <v>3007</v>
      </c>
      <c r="K599" s="55" t="s">
        <v>1249</v>
      </c>
      <c r="L599" s="65">
        <v>0.185</v>
      </c>
      <c r="AD599" s="12">
        <v>592</v>
      </c>
      <c r="AE599" s="12" t="s">
        <v>1261</v>
      </c>
      <c r="AF599" s="12" t="s">
        <v>2558</v>
      </c>
      <c r="AG599" s="12" t="s">
        <v>1703</v>
      </c>
      <c r="AH599" s="12" t="s">
        <v>2141</v>
      </c>
      <c r="AX599" s="55">
        <v>592</v>
      </c>
      <c r="AY599" s="55" t="s">
        <v>1232</v>
      </c>
      <c r="AZ599" s="55" t="s">
        <v>1251</v>
      </c>
      <c r="BA599" s="55">
        <v>34</v>
      </c>
      <c r="BB599" s="55">
        <v>34</v>
      </c>
      <c r="BC599" s="55" t="s">
        <v>1258</v>
      </c>
      <c r="BD599" s="55">
        <v>1.05</v>
      </c>
      <c r="DN599" s="55">
        <v>592</v>
      </c>
      <c r="DO599" s="55" t="s">
        <v>1309</v>
      </c>
      <c r="DP599" s="55" t="s">
        <v>1259</v>
      </c>
      <c r="DQ599" s="55" t="s">
        <v>1260</v>
      </c>
      <c r="DR599" s="55" t="s">
        <v>1261</v>
      </c>
      <c r="DS599" s="55">
        <v>33039</v>
      </c>
      <c r="DT599" s="55">
        <v>10000</v>
      </c>
      <c r="DU599" s="55" t="s">
        <v>1249</v>
      </c>
      <c r="DV599" s="55">
        <v>1</v>
      </c>
      <c r="EV599" s="55">
        <v>592</v>
      </c>
      <c r="EW599" s="55" t="s">
        <v>1313</v>
      </c>
      <c r="EX599" s="55" t="s">
        <v>1708</v>
      </c>
      <c r="EY599" s="55">
        <v>2</v>
      </c>
      <c r="EZ599" s="55">
        <v>1995</v>
      </c>
      <c r="FA599" s="55">
        <v>2999</v>
      </c>
      <c r="FB599" s="55" t="s">
        <v>1361</v>
      </c>
      <c r="FC599" s="55" t="s">
        <v>1249</v>
      </c>
      <c r="FD599" s="55">
        <v>10</v>
      </c>
      <c r="FF599" s="55">
        <v>592</v>
      </c>
      <c r="FG599" s="55" t="s">
        <v>42</v>
      </c>
      <c r="FH599" s="55" t="s">
        <v>1595</v>
      </c>
      <c r="FI599" s="55">
        <v>4</v>
      </c>
      <c r="FJ599" s="55">
        <v>25000</v>
      </c>
      <c r="FK599" s="55" t="s">
        <v>1249</v>
      </c>
      <c r="FL599" s="55">
        <v>0.3</v>
      </c>
      <c r="JW599" s="12">
        <v>592</v>
      </c>
      <c r="JX599" s="12" t="s">
        <v>1433</v>
      </c>
      <c r="JY599" s="12" t="s">
        <v>2864</v>
      </c>
    </row>
    <row r="600" ht="14.25" customHeight="1" outlineLevel="1" spans="7:285">
      <c r="G600" s="55">
        <v>593</v>
      </c>
      <c r="H600" s="55" t="s">
        <v>1246</v>
      </c>
      <c r="I600" s="55" t="s">
        <v>1263</v>
      </c>
      <c r="J600" s="55" t="s">
        <v>3011</v>
      </c>
      <c r="K600" s="55" t="s">
        <v>1249</v>
      </c>
      <c r="L600" s="55">
        <v>0.22</v>
      </c>
      <c r="AD600" s="12">
        <v>593</v>
      </c>
      <c r="AE600" s="12" t="s">
        <v>1261</v>
      </c>
      <c r="AF600" s="12" t="s">
        <v>993</v>
      </c>
      <c r="AG600" s="12" t="s">
        <v>1097</v>
      </c>
      <c r="AH600" s="12" t="s">
        <v>2542</v>
      </c>
      <c r="AX600" s="55">
        <v>593</v>
      </c>
      <c r="AY600" s="55" t="s">
        <v>1232</v>
      </c>
      <c r="AZ600" s="55" t="s">
        <v>1251</v>
      </c>
      <c r="BA600" s="55">
        <v>35</v>
      </c>
      <c r="BB600" s="55">
        <v>35</v>
      </c>
      <c r="BC600" s="55" t="s">
        <v>1258</v>
      </c>
      <c r="BD600" s="55">
        <v>1.05</v>
      </c>
      <c r="DN600" s="55">
        <v>593</v>
      </c>
      <c r="DO600" s="55" t="s">
        <v>1309</v>
      </c>
      <c r="DP600" s="55" t="s">
        <v>1259</v>
      </c>
      <c r="DQ600" s="55" t="s">
        <v>1260</v>
      </c>
      <c r="DR600" s="55" t="s">
        <v>1261</v>
      </c>
      <c r="DS600" s="55">
        <v>33061</v>
      </c>
      <c r="DT600" s="55">
        <v>10000</v>
      </c>
      <c r="DU600" s="55" t="s">
        <v>1249</v>
      </c>
      <c r="DV600" s="55">
        <v>1</v>
      </c>
      <c r="EV600" s="55">
        <v>593</v>
      </c>
      <c r="EW600" s="55" t="s">
        <v>1313</v>
      </c>
      <c r="EX600" s="55" t="s">
        <v>1708</v>
      </c>
      <c r="EY600" s="55">
        <v>3</v>
      </c>
      <c r="EZ600" s="55">
        <v>0</v>
      </c>
      <c r="FA600" s="55">
        <v>1994</v>
      </c>
      <c r="FB600" s="55" t="s">
        <v>1361</v>
      </c>
      <c r="FC600" s="55" t="s">
        <v>1249</v>
      </c>
      <c r="FD600" s="55">
        <v>10</v>
      </c>
      <c r="FF600" s="55">
        <v>593</v>
      </c>
      <c r="FG600" s="55" t="s">
        <v>42</v>
      </c>
      <c r="FH600" s="55" t="s">
        <v>1595</v>
      </c>
      <c r="FI600" s="55">
        <v>4</v>
      </c>
      <c r="FJ600" s="55">
        <v>50000</v>
      </c>
      <c r="FK600" s="55" t="s">
        <v>1249</v>
      </c>
      <c r="FL600" s="55">
        <v>0.3</v>
      </c>
      <c r="JW600" s="12">
        <v>593</v>
      </c>
      <c r="JX600" s="12" t="s">
        <v>1433</v>
      </c>
      <c r="JY600" s="12" t="s">
        <v>1746</v>
      </c>
    </row>
    <row r="601" ht="14.25" customHeight="1" outlineLevel="1" spans="7:285">
      <c r="G601" s="55">
        <v>594</v>
      </c>
      <c r="H601" s="55" t="s">
        <v>1246</v>
      </c>
      <c r="I601" s="55" t="s">
        <v>1263</v>
      </c>
      <c r="J601" s="55" t="s">
        <v>2115</v>
      </c>
      <c r="K601" s="55" t="s">
        <v>1249</v>
      </c>
      <c r="L601" s="65">
        <v>0.2</v>
      </c>
      <c r="AD601" s="12">
        <v>594</v>
      </c>
      <c r="AE601" s="12" t="s">
        <v>1261</v>
      </c>
      <c r="AF601" s="12" t="s">
        <v>2025</v>
      </c>
      <c r="AG601" s="12" t="s">
        <v>1703</v>
      </c>
      <c r="AH601" s="12" t="s">
        <v>2141</v>
      </c>
      <c r="AX601" s="55">
        <v>594</v>
      </c>
      <c r="AY601" s="55" t="s">
        <v>1232</v>
      </c>
      <c r="AZ601" s="55" t="s">
        <v>1251</v>
      </c>
      <c r="BA601" s="55">
        <v>36</v>
      </c>
      <c r="BB601" s="55">
        <v>36</v>
      </c>
      <c r="BC601" s="55" t="s">
        <v>1258</v>
      </c>
      <c r="BD601" s="55">
        <v>1.1</v>
      </c>
      <c r="DN601" s="55">
        <v>594</v>
      </c>
      <c r="DO601" s="55" t="s">
        <v>1309</v>
      </c>
      <c r="DP601" s="55" t="s">
        <v>1259</v>
      </c>
      <c r="DQ601" s="55" t="s">
        <v>1260</v>
      </c>
      <c r="DR601" s="55" t="s">
        <v>1261</v>
      </c>
      <c r="DS601" s="55">
        <v>33072</v>
      </c>
      <c r="DT601" s="55">
        <v>10000</v>
      </c>
      <c r="DU601" s="55" t="s">
        <v>1249</v>
      </c>
      <c r="DV601" s="55">
        <v>1</v>
      </c>
      <c r="EV601" s="55">
        <v>594</v>
      </c>
      <c r="EW601" s="55" t="s">
        <v>1313</v>
      </c>
      <c r="EX601" s="55" t="s">
        <v>1708</v>
      </c>
      <c r="EY601" s="55">
        <v>3</v>
      </c>
      <c r="EZ601" s="55">
        <v>1995</v>
      </c>
      <c r="FA601" s="55">
        <v>2999</v>
      </c>
      <c r="FB601" s="55" t="s">
        <v>1361</v>
      </c>
      <c r="FC601" s="55" t="s">
        <v>1249</v>
      </c>
      <c r="FD601" s="55">
        <v>10</v>
      </c>
      <c r="FF601" s="55">
        <v>594</v>
      </c>
      <c r="FG601" s="55" t="s">
        <v>42</v>
      </c>
      <c r="FH601" s="55" t="s">
        <v>1595</v>
      </c>
      <c r="FI601" s="55">
        <v>4</v>
      </c>
      <c r="FJ601" s="55">
        <v>80000</v>
      </c>
      <c r="FK601" s="55" t="s">
        <v>1249</v>
      </c>
      <c r="FL601" s="55">
        <v>0.3</v>
      </c>
      <c r="JW601" s="12">
        <v>594</v>
      </c>
      <c r="JX601" s="12" t="s">
        <v>1433</v>
      </c>
      <c r="JY601" s="12" t="s">
        <v>2487</v>
      </c>
    </row>
    <row r="602" ht="14.25" customHeight="1" outlineLevel="1" spans="7:285">
      <c r="G602" s="55">
        <v>595</v>
      </c>
      <c r="H602" s="55" t="s">
        <v>1246</v>
      </c>
      <c r="I602" s="55" t="s">
        <v>1263</v>
      </c>
      <c r="J602" s="55" t="s">
        <v>2204</v>
      </c>
      <c r="K602" s="55" t="s">
        <v>1249</v>
      </c>
      <c r="L602" s="65">
        <v>0.2</v>
      </c>
      <c r="AD602" s="12">
        <v>595</v>
      </c>
      <c r="AE602" s="12" t="s">
        <v>1261</v>
      </c>
      <c r="AF602" s="12" t="s">
        <v>1579</v>
      </c>
      <c r="AG602" s="12" t="s">
        <v>1097</v>
      </c>
      <c r="AH602" s="12" t="s">
        <v>2542</v>
      </c>
      <c r="AX602" s="55">
        <v>595</v>
      </c>
      <c r="AY602" s="55" t="s">
        <v>1232</v>
      </c>
      <c r="AZ602" s="55" t="s">
        <v>1251</v>
      </c>
      <c r="BA602" s="55">
        <v>37</v>
      </c>
      <c r="BB602" s="55">
        <v>37</v>
      </c>
      <c r="BC602" s="55" t="s">
        <v>1258</v>
      </c>
      <c r="BD602" s="55">
        <v>1.1</v>
      </c>
      <c r="DN602" s="55">
        <v>595</v>
      </c>
      <c r="DO602" s="55" t="s">
        <v>1309</v>
      </c>
      <c r="DP602" s="55" t="s">
        <v>1259</v>
      </c>
      <c r="DQ602" s="55" t="s">
        <v>1260</v>
      </c>
      <c r="DR602" s="55" t="s">
        <v>1261</v>
      </c>
      <c r="DS602" s="55">
        <v>33074</v>
      </c>
      <c r="DT602" s="55">
        <v>10000</v>
      </c>
      <c r="DU602" s="55" t="s">
        <v>1249</v>
      </c>
      <c r="DV602" s="55">
        <v>1</v>
      </c>
      <c r="EV602" s="55">
        <v>595</v>
      </c>
      <c r="EW602" s="55" t="s">
        <v>1313</v>
      </c>
      <c r="EX602" s="55" t="s">
        <v>1708</v>
      </c>
      <c r="EY602" s="55">
        <v>4</v>
      </c>
      <c r="EZ602" s="55">
        <v>0</v>
      </c>
      <c r="FA602" s="55">
        <v>1994</v>
      </c>
      <c r="FB602" s="55" t="s">
        <v>1262</v>
      </c>
      <c r="FC602" s="55" t="s">
        <v>1249</v>
      </c>
      <c r="FD602" s="55">
        <v>0</v>
      </c>
      <c r="FF602" s="55">
        <v>595</v>
      </c>
      <c r="FG602" s="55" t="s">
        <v>42</v>
      </c>
      <c r="FH602" s="55" t="s">
        <v>1595</v>
      </c>
      <c r="FI602" s="55">
        <v>4</v>
      </c>
      <c r="FJ602" s="55">
        <v>130000</v>
      </c>
      <c r="FK602" s="55" t="s">
        <v>1249</v>
      </c>
      <c r="FL602" s="55">
        <v>0.3</v>
      </c>
      <c r="JW602" s="12">
        <v>595</v>
      </c>
      <c r="JX602" s="12" t="s">
        <v>1433</v>
      </c>
      <c r="JY602" s="12" t="s">
        <v>2824</v>
      </c>
    </row>
    <row r="603" ht="14.25" customHeight="1" outlineLevel="1" spans="7:285">
      <c r="G603" s="55">
        <v>596</v>
      </c>
      <c r="H603" s="55" t="s">
        <v>1246</v>
      </c>
      <c r="I603" s="55" t="s">
        <v>1263</v>
      </c>
      <c r="J603" s="55" t="s">
        <v>3022</v>
      </c>
      <c r="K603" s="55" t="s">
        <v>1249</v>
      </c>
      <c r="L603" s="65">
        <v>0.2</v>
      </c>
      <c r="AD603" s="12">
        <v>596</v>
      </c>
      <c r="AE603" s="12" t="s">
        <v>1261</v>
      </c>
      <c r="AF603" s="12" t="s">
        <v>2849</v>
      </c>
      <c r="AG603" s="12" t="s">
        <v>1703</v>
      </c>
      <c r="AH603" s="12" t="s">
        <v>2141</v>
      </c>
      <c r="AX603" s="55">
        <v>596</v>
      </c>
      <c r="AY603" s="55" t="s">
        <v>1232</v>
      </c>
      <c r="AZ603" s="55" t="s">
        <v>1251</v>
      </c>
      <c r="BA603" s="55">
        <v>38</v>
      </c>
      <c r="BB603" s="55">
        <v>38</v>
      </c>
      <c r="BC603" s="55" t="s">
        <v>1258</v>
      </c>
      <c r="BD603" s="55">
        <v>1.1</v>
      </c>
      <c r="DN603" s="55">
        <v>596</v>
      </c>
      <c r="DO603" s="55" t="s">
        <v>1309</v>
      </c>
      <c r="DP603" s="55" t="s">
        <v>1259</v>
      </c>
      <c r="DQ603" s="55" t="s">
        <v>1260</v>
      </c>
      <c r="DR603" s="55" t="s">
        <v>1261</v>
      </c>
      <c r="DS603" s="55">
        <v>33075</v>
      </c>
      <c r="DT603" s="55">
        <v>10000</v>
      </c>
      <c r="DU603" s="55" t="s">
        <v>1249</v>
      </c>
      <c r="DV603" s="55">
        <v>1</v>
      </c>
      <c r="EV603" s="55">
        <v>596</v>
      </c>
      <c r="EW603" s="55" t="s">
        <v>1313</v>
      </c>
      <c r="EX603" s="55" t="s">
        <v>1708</v>
      </c>
      <c r="EY603" s="55">
        <v>4</v>
      </c>
      <c r="EZ603" s="55">
        <v>1995</v>
      </c>
      <c r="FA603" s="55">
        <v>2999</v>
      </c>
      <c r="FB603" s="55" t="s">
        <v>1262</v>
      </c>
      <c r="FC603" s="55" t="s">
        <v>1249</v>
      </c>
      <c r="FD603" s="55">
        <v>0</v>
      </c>
      <c r="FF603" s="55">
        <v>596</v>
      </c>
      <c r="FG603" s="55" t="s">
        <v>42</v>
      </c>
      <c r="FH603" s="55" t="s">
        <v>1595</v>
      </c>
      <c r="FI603" s="55">
        <v>4</v>
      </c>
      <c r="FJ603" s="55">
        <v>260000</v>
      </c>
      <c r="FK603" s="55" t="s">
        <v>1249</v>
      </c>
      <c r="FL603" s="55">
        <v>0.3</v>
      </c>
      <c r="JW603" s="12">
        <v>596</v>
      </c>
      <c r="JX603" s="12" t="s">
        <v>1433</v>
      </c>
      <c r="JY603" s="12" t="s">
        <v>1775</v>
      </c>
    </row>
    <row r="604" ht="14.25" customHeight="1" outlineLevel="1" spans="7:285">
      <c r="G604" s="55">
        <v>597</v>
      </c>
      <c r="H604" s="55" t="s">
        <v>1246</v>
      </c>
      <c r="I604" s="55" t="s">
        <v>1263</v>
      </c>
      <c r="J604" s="55" t="s">
        <v>3025</v>
      </c>
      <c r="K604" s="55" t="s">
        <v>1249</v>
      </c>
      <c r="L604" s="65">
        <v>0.2</v>
      </c>
      <c r="AD604" s="12">
        <v>597</v>
      </c>
      <c r="AE604" s="12" t="s">
        <v>1261</v>
      </c>
      <c r="AF604" s="12" t="s">
        <v>1587</v>
      </c>
      <c r="AG604" s="12" t="s">
        <v>1097</v>
      </c>
      <c r="AH604" s="12" t="s">
        <v>2542</v>
      </c>
      <c r="AX604" s="55">
        <v>597</v>
      </c>
      <c r="AY604" s="55" t="s">
        <v>1232</v>
      </c>
      <c r="AZ604" s="55" t="s">
        <v>1251</v>
      </c>
      <c r="BA604" s="55">
        <v>39</v>
      </c>
      <c r="BB604" s="55">
        <v>39</v>
      </c>
      <c r="BC604" s="55" t="s">
        <v>1258</v>
      </c>
      <c r="BD604" s="55">
        <v>1.1</v>
      </c>
      <c r="DN604" s="55">
        <v>597</v>
      </c>
      <c r="DO604" s="55" t="s">
        <v>1309</v>
      </c>
      <c r="DP604" s="55" t="s">
        <v>1259</v>
      </c>
      <c r="DQ604" s="55" t="s">
        <v>1260</v>
      </c>
      <c r="DR604" s="55" t="s">
        <v>1261</v>
      </c>
      <c r="DS604" s="55">
        <v>33077</v>
      </c>
      <c r="DT604" s="55">
        <v>10000</v>
      </c>
      <c r="DU604" s="55" t="s">
        <v>1249</v>
      </c>
      <c r="DV604" s="55">
        <v>1</v>
      </c>
      <c r="EV604" s="55">
        <v>597</v>
      </c>
      <c r="EW604" s="55" t="s">
        <v>1313</v>
      </c>
      <c r="EX604" s="55" t="s">
        <v>1708</v>
      </c>
      <c r="EY604" s="55">
        <v>5</v>
      </c>
      <c r="EZ604" s="55">
        <v>0</v>
      </c>
      <c r="FA604" s="55">
        <v>1994</v>
      </c>
      <c r="FB604" s="55" t="s">
        <v>1262</v>
      </c>
      <c r="FC604" s="55" t="s">
        <v>1249</v>
      </c>
      <c r="FD604" s="55">
        <v>0</v>
      </c>
      <c r="FF604" s="55">
        <v>597</v>
      </c>
      <c r="FG604" s="55" t="s">
        <v>42</v>
      </c>
      <c r="FH604" s="55" t="s">
        <v>1595</v>
      </c>
      <c r="FI604" s="55">
        <v>4</v>
      </c>
      <c r="FJ604" s="55">
        <v>400000</v>
      </c>
      <c r="FK604" s="55" t="s">
        <v>1249</v>
      </c>
      <c r="FL604" s="55">
        <v>0.3</v>
      </c>
      <c r="JW604" s="12">
        <v>597</v>
      </c>
      <c r="JX604" s="12" t="s">
        <v>1433</v>
      </c>
      <c r="JY604" s="12" t="s">
        <v>1007</v>
      </c>
    </row>
    <row r="605" ht="14.25" customHeight="1" outlineLevel="1" spans="7:285">
      <c r="G605" s="55">
        <v>598</v>
      </c>
      <c r="H605" s="55" t="s">
        <v>1246</v>
      </c>
      <c r="I605" s="55" t="s">
        <v>1263</v>
      </c>
      <c r="J605" s="55" t="s">
        <v>2238</v>
      </c>
      <c r="K605" s="55" t="s">
        <v>1249</v>
      </c>
      <c r="L605" s="65">
        <v>0.185</v>
      </c>
      <c r="AD605" s="12">
        <v>598</v>
      </c>
      <c r="AE605" s="12" t="s">
        <v>1261</v>
      </c>
      <c r="AF605" s="12" t="s">
        <v>2945</v>
      </c>
      <c r="AG605" s="12" t="s">
        <v>1703</v>
      </c>
      <c r="AH605" s="12" t="s">
        <v>2141</v>
      </c>
      <c r="AX605" s="55">
        <v>598</v>
      </c>
      <c r="AY605" s="55" t="s">
        <v>1232</v>
      </c>
      <c r="AZ605" s="55" t="s">
        <v>1251</v>
      </c>
      <c r="BA605" s="55">
        <v>40</v>
      </c>
      <c r="BB605" s="55">
        <v>40</v>
      </c>
      <c r="BC605" s="55" t="s">
        <v>1258</v>
      </c>
      <c r="BD605" s="55">
        <v>1.1</v>
      </c>
      <c r="DN605" s="55">
        <v>598</v>
      </c>
      <c r="DO605" s="55" t="s">
        <v>1309</v>
      </c>
      <c r="DP605" s="55" t="s">
        <v>1259</v>
      </c>
      <c r="DQ605" s="55" t="s">
        <v>1260</v>
      </c>
      <c r="DR605" s="55" t="s">
        <v>1261</v>
      </c>
      <c r="DS605" s="55">
        <v>33081</v>
      </c>
      <c r="DT605" s="55">
        <v>10000</v>
      </c>
      <c r="DU605" s="55" t="s">
        <v>1249</v>
      </c>
      <c r="DV605" s="55">
        <v>1</v>
      </c>
      <c r="EV605" s="55">
        <v>598</v>
      </c>
      <c r="EW605" s="55" t="s">
        <v>1313</v>
      </c>
      <c r="EX605" s="55" t="s">
        <v>1708</v>
      </c>
      <c r="EY605" s="55">
        <v>5</v>
      </c>
      <c r="EZ605" s="55">
        <v>1995</v>
      </c>
      <c r="FA605" s="55">
        <v>2999</v>
      </c>
      <c r="FB605" s="55" t="s">
        <v>1262</v>
      </c>
      <c r="FC605" s="55" t="s">
        <v>1249</v>
      </c>
      <c r="FD605" s="55">
        <v>0</v>
      </c>
      <c r="FF605" s="55">
        <v>598</v>
      </c>
      <c r="FG605" s="55" t="s">
        <v>42</v>
      </c>
      <c r="FH605" s="55" t="s">
        <v>1595</v>
      </c>
      <c r="FI605" s="55">
        <v>4</v>
      </c>
      <c r="FJ605" s="55">
        <v>530000</v>
      </c>
      <c r="FK605" s="55" t="s">
        <v>1249</v>
      </c>
      <c r="FL605" s="55">
        <v>0.3</v>
      </c>
      <c r="JW605" s="12">
        <v>598</v>
      </c>
      <c r="JX605" s="12" t="s">
        <v>1433</v>
      </c>
      <c r="JY605" s="12" t="s">
        <v>1960</v>
      </c>
    </row>
    <row r="606" ht="14.25" customHeight="1" outlineLevel="1" spans="7:285">
      <c r="G606" s="55">
        <v>599</v>
      </c>
      <c r="H606" s="55" t="s">
        <v>1246</v>
      </c>
      <c r="I606" s="55" t="s">
        <v>1263</v>
      </c>
      <c r="J606" s="55" t="s">
        <v>2032</v>
      </c>
      <c r="K606" s="55" t="s">
        <v>1249</v>
      </c>
      <c r="L606" s="65">
        <v>0.205</v>
      </c>
      <c r="AD606" s="12">
        <v>599</v>
      </c>
      <c r="AE606" s="12" t="s">
        <v>1261</v>
      </c>
      <c r="AF606" s="12" t="s">
        <v>2190</v>
      </c>
      <c r="AG606" s="12" t="s">
        <v>1097</v>
      </c>
      <c r="AH606" s="12" t="s">
        <v>2542</v>
      </c>
      <c r="AX606" s="55">
        <v>599</v>
      </c>
      <c r="AY606" s="55" t="s">
        <v>1232</v>
      </c>
      <c r="AZ606" s="55" t="s">
        <v>1251</v>
      </c>
      <c r="BA606" s="55">
        <v>41</v>
      </c>
      <c r="BB606" s="55">
        <v>41</v>
      </c>
      <c r="BC606" s="55" t="s">
        <v>1258</v>
      </c>
      <c r="BD606" s="55">
        <v>1.15</v>
      </c>
      <c r="DN606" s="55">
        <v>599</v>
      </c>
      <c r="DO606" s="55" t="s">
        <v>1309</v>
      </c>
      <c r="DP606" s="55" t="s">
        <v>1259</v>
      </c>
      <c r="DQ606" s="55" t="s">
        <v>1260</v>
      </c>
      <c r="DR606" s="55" t="s">
        <v>1261</v>
      </c>
      <c r="DS606" s="55">
        <v>33082</v>
      </c>
      <c r="DT606" s="55">
        <v>10000</v>
      </c>
      <c r="DU606" s="55" t="s">
        <v>1249</v>
      </c>
      <c r="DV606" s="55">
        <v>1</v>
      </c>
      <c r="EV606" s="55">
        <v>599</v>
      </c>
      <c r="EW606" s="55" t="s">
        <v>1313</v>
      </c>
      <c r="EX606" s="55" t="s">
        <v>1708</v>
      </c>
      <c r="EY606" s="55">
        <v>6</v>
      </c>
      <c r="EZ606" s="55">
        <v>0</v>
      </c>
      <c r="FA606" s="55">
        <v>1994</v>
      </c>
      <c r="FB606" s="55" t="s">
        <v>1262</v>
      </c>
      <c r="FC606" s="55" t="s">
        <v>1249</v>
      </c>
      <c r="FD606" s="55">
        <v>0</v>
      </c>
      <c r="FF606" s="55">
        <v>599</v>
      </c>
      <c r="FG606" s="55" t="s">
        <v>42</v>
      </c>
      <c r="FH606" s="55" t="s">
        <v>1595</v>
      </c>
      <c r="FI606" s="55">
        <v>4</v>
      </c>
      <c r="FJ606" s="55">
        <v>540000</v>
      </c>
      <c r="FK606" s="55" t="s">
        <v>1249</v>
      </c>
      <c r="FL606" s="55">
        <v>0.3</v>
      </c>
      <c r="JW606" s="12">
        <v>599</v>
      </c>
      <c r="JX606" s="12" t="s">
        <v>1433</v>
      </c>
      <c r="JY606" s="12" t="s">
        <v>2711</v>
      </c>
    </row>
    <row r="607" ht="14.25" customHeight="1" outlineLevel="1" spans="7:285">
      <c r="G607" s="55">
        <v>600</v>
      </c>
      <c r="H607" s="55" t="s">
        <v>1246</v>
      </c>
      <c r="I607" s="55" t="s">
        <v>1263</v>
      </c>
      <c r="J607" s="55" t="s">
        <v>2277</v>
      </c>
      <c r="K607" s="55" t="s">
        <v>1249</v>
      </c>
      <c r="L607" s="55">
        <v>0.42</v>
      </c>
      <c r="AD607" s="12">
        <v>600</v>
      </c>
      <c r="AE607" s="12" t="s">
        <v>1261</v>
      </c>
      <c r="AF607" s="12" t="s">
        <v>2483</v>
      </c>
      <c r="AG607" s="12" t="s">
        <v>1703</v>
      </c>
      <c r="AH607" s="12" t="s">
        <v>2141</v>
      </c>
      <c r="AX607" s="55">
        <v>600</v>
      </c>
      <c r="AY607" s="55" t="s">
        <v>1232</v>
      </c>
      <c r="AZ607" s="55" t="s">
        <v>1251</v>
      </c>
      <c r="BA607" s="55">
        <v>42</v>
      </c>
      <c r="BB607" s="55">
        <v>42</v>
      </c>
      <c r="BC607" s="55" t="s">
        <v>1258</v>
      </c>
      <c r="BD607" s="55">
        <v>1.15</v>
      </c>
      <c r="DN607" s="55">
        <v>600</v>
      </c>
      <c r="DO607" s="55" t="s">
        <v>1309</v>
      </c>
      <c r="DP607" s="55" t="s">
        <v>1259</v>
      </c>
      <c r="DQ607" s="55" t="s">
        <v>1260</v>
      </c>
      <c r="DR607" s="55" t="s">
        <v>1261</v>
      </c>
      <c r="DS607" s="55">
        <v>33083</v>
      </c>
      <c r="DT607" s="55">
        <v>10000</v>
      </c>
      <c r="DU607" s="55" t="s">
        <v>1249</v>
      </c>
      <c r="DV607" s="55">
        <v>1</v>
      </c>
      <c r="EV607" s="55">
        <v>600</v>
      </c>
      <c r="EW607" s="55" t="s">
        <v>1313</v>
      </c>
      <c r="EX607" s="55" t="s">
        <v>1708</v>
      </c>
      <c r="EY607" s="55">
        <v>6</v>
      </c>
      <c r="EZ607" s="55">
        <v>1995</v>
      </c>
      <c r="FA607" s="55">
        <v>2999</v>
      </c>
      <c r="FB607" s="55" t="s">
        <v>1262</v>
      </c>
      <c r="FC607" s="55" t="s">
        <v>1249</v>
      </c>
      <c r="FD607" s="55">
        <v>0</v>
      </c>
      <c r="FF607" s="55">
        <v>600</v>
      </c>
      <c r="FG607" s="55" t="s">
        <v>42</v>
      </c>
      <c r="FH607" s="55" t="s">
        <v>1531</v>
      </c>
      <c r="FI607" s="55">
        <v>1</v>
      </c>
      <c r="FJ607" s="55">
        <v>0</v>
      </c>
      <c r="FK607" s="55" t="s">
        <v>1249</v>
      </c>
      <c r="FL607" s="55">
        <v>0.3</v>
      </c>
      <c r="JW607" s="12">
        <v>600</v>
      </c>
      <c r="JX607" s="12" t="s">
        <v>1433</v>
      </c>
      <c r="JY607" s="12" t="s">
        <v>2909</v>
      </c>
    </row>
    <row r="608" ht="14.25" customHeight="1" outlineLevel="1" spans="7:285">
      <c r="G608" s="55">
        <v>601</v>
      </c>
      <c r="H608" s="55" t="s">
        <v>1246</v>
      </c>
      <c r="I608" s="55" t="s">
        <v>1263</v>
      </c>
      <c r="J608" s="55" t="s">
        <v>2927</v>
      </c>
      <c r="K608" s="55" t="s">
        <v>1249</v>
      </c>
      <c r="L608" s="65">
        <v>0.185</v>
      </c>
      <c r="AD608" s="12">
        <v>601</v>
      </c>
      <c r="AE608" s="12" t="s">
        <v>1261</v>
      </c>
      <c r="AF608" s="12" t="s">
        <v>1746</v>
      </c>
      <c r="AG608" s="12" t="s">
        <v>1097</v>
      </c>
      <c r="AH608" s="12" t="s">
        <v>2542</v>
      </c>
      <c r="AX608" s="55">
        <v>601</v>
      </c>
      <c r="AY608" s="55" t="s">
        <v>1232</v>
      </c>
      <c r="AZ608" s="55" t="s">
        <v>1251</v>
      </c>
      <c r="BA608" s="55">
        <v>43</v>
      </c>
      <c r="BB608" s="55">
        <v>43</v>
      </c>
      <c r="BC608" s="55" t="s">
        <v>1258</v>
      </c>
      <c r="BD608" s="55">
        <v>1.15</v>
      </c>
      <c r="DN608" s="55">
        <v>601</v>
      </c>
      <c r="DO608" s="55" t="s">
        <v>1309</v>
      </c>
      <c r="DP608" s="55" t="s">
        <v>1259</v>
      </c>
      <c r="DQ608" s="55" t="s">
        <v>1260</v>
      </c>
      <c r="DR608" s="55" t="s">
        <v>1261</v>
      </c>
      <c r="DS608" s="55">
        <v>33084</v>
      </c>
      <c r="DT608" s="55">
        <v>10000</v>
      </c>
      <c r="DU608" s="55" t="s">
        <v>1249</v>
      </c>
      <c r="DV608" s="55">
        <v>1</v>
      </c>
      <c r="EV608" s="55">
        <v>601</v>
      </c>
      <c r="EW608" s="55" t="s">
        <v>1313</v>
      </c>
      <c r="EX608" s="55" t="s">
        <v>1708</v>
      </c>
      <c r="EY608" s="55">
        <v>7</v>
      </c>
      <c r="EZ608" s="55">
        <v>0</v>
      </c>
      <c r="FA608" s="55">
        <v>1994</v>
      </c>
      <c r="FB608" s="55" t="s">
        <v>1361</v>
      </c>
      <c r="FC608" s="55" t="s">
        <v>1249</v>
      </c>
      <c r="FD608" s="55">
        <v>10</v>
      </c>
      <c r="FF608" s="55">
        <v>601</v>
      </c>
      <c r="FG608" s="55" t="s">
        <v>42</v>
      </c>
      <c r="FH608" s="55" t="s">
        <v>1531</v>
      </c>
      <c r="FI608" s="55">
        <v>1</v>
      </c>
      <c r="FJ608" s="55">
        <v>1000</v>
      </c>
      <c r="FK608" s="55" t="s">
        <v>1249</v>
      </c>
      <c r="FL608" s="55">
        <v>0.3</v>
      </c>
      <c r="JW608" s="12">
        <v>601</v>
      </c>
      <c r="JX608" s="12" t="s">
        <v>1433</v>
      </c>
      <c r="JY608" s="12" t="s">
        <v>2917</v>
      </c>
    </row>
    <row r="609" ht="14.25" customHeight="1" outlineLevel="1" spans="7:285">
      <c r="G609" s="55">
        <v>602</v>
      </c>
      <c r="H609" s="55" t="s">
        <v>1246</v>
      </c>
      <c r="I609" s="55" t="s">
        <v>2272</v>
      </c>
      <c r="J609" s="55" t="s">
        <v>3038</v>
      </c>
      <c r="K609" s="55" t="s">
        <v>1249</v>
      </c>
      <c r="L609" s="65">
        <v>0.3675</v>
      </c>
      <c r="AD609" s="12">
        <v>602</v>
      </c>
      <c r="AE609" s="12" t="s">
        <v>1261</v>
      </c>
      <c r="AF609" s="12" t="s">
        <v>885</v>
      </c>
      <c r="AG609" s="12" t="s">
        <v>1703</v>
      </c>
      <c r="AH609" s="12" t="s">
        <v>2141</v>
      </c>
      <c r="AX609" s="55">
        <v>602</v>
      </c>
      <c r="AY609" s="55" t="s">
        <v>1232</v>
      </c>
      <c r="AZ609" s="55" t="s">
        <v>1251</v>
      </c>
      <c r="BA609" s="55">
        <v>44</v>
      </c>
      <c r="BB609" s="55">
        <v>44</v>
      </c>
      <c r="BC609" s="55" t="s">
        <v>1258</v>
      </c>
      <c r="BD609" s="55">
        <v>1.15</v>
      </c>
      <c r="DN609" s="55">
        <v>602</v>
      </c>
      <c r="DO609" s="55" t="s">
        <v>1309</v>
      </c>
      <c r="DP609" s="55" t="s">
        <v>1259</v>
      </c>
      <c r="DQ609" s="55" t="s">
        <v>1260</v>
      </c>
      <c r="DR609" s="55" t="s">
        <v>1261</v>
      </c>
      <c r="DS609" s="55">
        <v>33090</v>
      </c>
      <c r="DT609" s="55">
        <v>10000</v>
      </c>
      <c r="DU609" s="55" t="s">
        <v>1249</v>
      </c>
      <c r="DV609" s="55">
        <v>1</v>
      </c>
      <c r="EV609" s="55">
        <v>602</v>
      </c>
      <c r="EW609" s="55" t="s">
        <v>1313</v>
      </c>
      <c r="EX609" s="55" t="s">
        <v>1708</v>
      </c>
      <c r="EY609" s="55">
        <v>7</v>
      </c>
      <c r="EZ609" s="55">
        <v>1995</v>
      </c>
      <c r="FA609" s="55">
        <v>2999</v>
      </c>
      <c r="FB609" s="55" t="s">
        <v>1361</v>
      </c>
      <c r="FC609" s="55" t="s">
        <v>1249</v>
      </c>
      <c r="FD609" s="55">
        <v>10</v>
      </c>
      <c r="FF609" s="55">
        <v>602</v>
      </c>
      <c r="FG609" s="55" t="s">
        <v>42</v>
      </c>
      <c r="FH609" s="55" t="s">
        <v>1531</v>
      </c>
      <c r="FI609" s="55">
        <v>1</v>
      </c>
      <c r="FJ609" s="55">
        <v>2500</v>
      </c>
      <c r="FK609" s="55" t="s">
        <v>1249</v>
      </c>
      <c r="FL609" s="55">
        <v>0.3</v>
      </c>
      <c r="JW609" s="12">
        <v>602</v>
      </c>
      <c r="JX609" s="12" t="s">
        <v>1433</v>
      </c>
      <c r="JY609" s="12" t="s">
        <v>2893</v>
      </c>
    </row>
    <row r="610" ht="14.25" customHeight="1" outlineLevel="1" spans="7:285">
      <c r="G610" s="55">
        <v>603</v>
      </c>
      <c r="H610" s="55" t="s">
        <v>1246</v>
      </c>
      <c r="I610" s="55" t="s">
        <v>2055</v>
      </c>
      <c r="J610" s="55" t="s">
        <v>3040</v>
      </c>
      <c r="K610" s="55" t="s">
        <v>1249</v>
      </c>
      <c r="L610" s="65">
        <v>0.525</v>
      </c>
      <c r="AD610" s="12">
        <v>603</v>
      </c>
      <c r="AE610" s="12" t="s">
        <v>1261</v>
      </c>
      <c r="AF610" s="12" t="s">
        <v>2158</v>
      </c>
      <c r="AG610" s="12" t="s">
        <v>1097</v>
      </c>
      <c r="AH610" s="12" t="s">
        <v>2162</v>
      </c>
      <c r="AX610" s="55">
        <v>603</v>
      </c>
      <c r="AY610" s="55" t="s">
        <v>1232</v>
      </c>
      <c r="AZ610" s="55" t="s">
        <v>1251</v>
      </c>
      <c r="BA610" s="55">
        <v>45</v>
      </c>
      <c r="BB610" s="55">
        <v>45</v>
      </c>
      <c r="BC610" s="55" t="s">
        <v>1258</v>
      </c>
      <c r="BD610" s="55">
        <v>1.15</v>
      </c>
      <c r="DN610" s="55">
        <v>603</v>
      </c>
      <c r="DO610" s="55" t="s">
        <v>1309</v>
      </c>
      <c r="DP610" s="55" t="s">
        <v>1259</v>
      </c>
      <c r="DQ610" s="55" t="s">
        <v>1260</v>
      </c>
      <c r="DR610" s="55" t="s">
        <v>1261</v>
      </c>
      <c r="DS610" s="55">
        <v>33092</v>
      </c>
      <c r="DT610" s="55">
        <v>10000</v>
      </c>
      <c r="DU610" s="55" t="s">
        <v>1249</v>
      </c>
      <c r="DV610" s="55">
        <v>1</v>
      </c>
      <c r="EV610" s="55">
        <v>603</v>
      </c>
      <c r="EW610" s="55" t="s">
        <v>1313</v>
      </c>
      <c r="EX610" s="55" t="s">
        <v>1708</v>
      </c>
      <c r="EY610" s="55">
        <v>8</v>
      </c>
      <c r="EZ610" s="55">
        <v>0</v>
      </c>
      <c r="FA610" s="55">
        <v>1994</v>
      </c>
      <c r="FB610" s="55" t="s">
        <v>1361</v>
      </c>
      <c r="FC610" s="55" t="s">
        <v>1249</v>
      </c>
      <c r="FD610" s="55">
        <v>10</v>
      </c>
      <c r="FF610" s="55">
        <v>603</v>
      </c>
      <c r="FG610" s="55" t="s">
        <v>42</v>
      </c>
      <c r="FH610" s="55" t="s">
        <v>1531</v>
      </c>
      <c r="FI610" s="55">
        <v>1</v>
      </c>
      <c r="FJ610" s="55">
        <v>5000</v>
      </c>
      <c r="FK610" s="55" t="s">
        <v>1249</v>
      </c>
      <c r="FL610" s="55">
        <v>0.3</v>
      </c>
      <c r="JW610" s="12">
        <v>603</v>
      </c>
      <c r="JX610" s="12" t="s">
        <v>1433</v>
      </c>
      <c r="JY610" s="12" t="s">
        <v>2694</v>
      </c>
    </row>
    <row r="611" ht="14.25" customHeight="1" outlineLevel="1" spans="7:285">
      <c r="G611" s="55">
        <v>604</v>
      </c>
      <c r="H611" s="55" t="s">
        <v>1246</v>
      </c>
      <c r="I611" s="55" t="s">
        <v>2055</v>
      </c>
      <c r="J611" s="55" t="s">
        <v>2894</v>
      </c>
      <c r="K611" s="55" t="s">
        <v>1249</v>
      </c>
      <c r="L611" s="65">
        <v>0.4725</v>
      </c>
      <c r="AD611" s="12">
        <v>604</v>
      </c>
      <c r="AE611" s="12" t="s">
        <v>1261</v>
      </c>
      <c r="AF611" s="12" t="s">
        <v>1308</v>
      </c>
      <c r="AG611" s="12" t="s">
        <v>1703</v>
      </c>
      <c r="AH611" s="12" t="s">
        <v>3078</v>
      </c>
      <c r="AX611" s="55">
        <v>604</v>
      </c>
      <c r="AY611" s="55" t="s">
        <v>1232</v>
      </c>
      <c r="AZ611" s="55" t="s">
        <v>1251</v>
      </c>
      <c r="BA611" s="55">
        <v>46</v>
      </c>
      <c r="BB611" s="55">
        <v>46</v>
      </c>
      <c r="BC611" s="55" t="s">
        <v>1258</v>
      </c>
      <c r="BD611" s="55">
        <v>1.15</v>
      </c>
      <c r="DN611" s="55">
        <v>604</v>
      </c>
      <c r="DO611" s="55" t="s">
        <v>1309</v>
      </c>
      <c r="DP611" s="55" t="s">
        <v>1259</v>
      </c>
      <c r="DQ611" s="55" t="s">
        <v>1260</v>
      </c>
      <c r="DR611" s="55" t="s">
        <v>1261</v>
      </c>
      <c r="DS611" s="55">
        <v>33093</v>
      </c>
      <c r="DT611" s="55">
        <v>10000</v>
      </c>
      <c r="DU611" s="55" t="s">
        <v>1249</v>
      </c>
      <c r="DV611" s="55">
        <v>1</v>
      </c>
      <c r="EV611" s="55">
        <v>604</v>
      </c>
      <c r="EW611" s="55" t="s">
        <v>1313</v>
      </c>
      <c r="EX611" s="55" t="s">
        <v>1708</v>
      </c>
      <c r="EY611" s="55">
        <v>8</v>
      </c>
      <c r="EZ611" s="55">
        <v>1995</v>
      </c>
      <c r="FA611" s="55">
        <v>2999</v>
      </c>
      <c r="FB611" s="55" t="s">
        <v>1361</v>
      </c>
      <c r="FC611" s="55" t="s">
        <v>1249</v>
      </c>
      <c r="FD611" s="55">
        <v>10</v>
      </c>
      <c r="FF611" s="55">
        <v>604</v>
      </c>
      <c r="FG611" s="55" t="s">
        <v>42</v>
      </c>
      <c r="FH611" s="55" t="s">
        <v>1531</v>
      </c>
      <c r="FI611" s="55">
        <v>1</v>
      </c>
      <c r="FJ611" s="55">
        <v>10000</v>
      </c>
      <c r="FK611" s="55" t="s">
        <v>1249</v>
      </c>
      <c r="FL611" s="55">
        <v>0.3</v>
      </c>
      <c r="JW611" s="12">
        <v>604</v>
      </c>
      <c r="JX611" s="12" t="s">
        <v>1433</v>
      </c>
      <c r="JY611" s="12" t="s">
        <v>2928</v>
      </c>
    </row>
    <row r="612" ht="14.25" customHeight="1" outlineLevel="1" spans="7:285">
      <c r="G612" s="55">
        <v>605</v>
      </c>
      <c r="H612" s="55" t="s">
        <v>1246</v>
      </c>
      <c r="I612" s="55" t="s">
        <v>1708</v>
      </c>
      <c r="J612" s="55" t="s">
        <v>2982</v>
      </c>
      <c r="K612" s="55" t="s">
        <v>1249</v>
      </c>
      <c r="L612" s="55">
        <v>0.32</v>
      </c>
      <c r="AD612" s="12">
        <v>605</v>
      </c>
      <c r="AE612" s="12" t="s">
        <v>1261</v>
      </c>
      <c r="AF612" s="12" t="s">
        <v>2316</v>
      </c>
      <c r="AG612" s="12" t="s">
        <v>1097</v>
      </c>
      <c r="AH612" s="12" t="s">
        <v>2526</v>
      </c>
      <c r="AX612" s="55">
        <v>605</v>
      </c>
      <c r="AY612" s="55" t="s">
        <v>1232</v>
      </c>
      <c r="AZ612" s="55" t="s">
        <v>1251</v>
      </c>
      <c r="BA612" s="55">
        <v>47</v>
      </c>
      <c r="BB612" s="55">
        <v>47</v>
      </c>
      <c r="BC612" s="55" t="s">
        <v>1258</v>
      </c>
      <c r="BD612" s="55">
        <v>1.15</v>
      </c>
      <c r="DN612" s="55">
        <v>605</v>
      </c>
      <c r="DO612" s="55" t="s">
        <v>1309</v>
      </c>
      <c r="DP612" s="55" t="s">
        <v>1259</v>
      </c>
      <c r="DQ612" s="55" t="s">
        <v>1260</v>
      </c>
      <c r="DR612" s="55" t="s">
        <v>1261</v>
      </c>
      <c r="DS612" s="55">
        <v>33097</v>
      </c>
      <c r="DT612" s="55">
        <v>10000</v>
      </c>
      <c r="DU612" s="55" t="s">
        <v>1249</v>
      </c>
      <c r="DV612" s="55">
        <v>1</v>
      </c>
      <c r="EV612" s="55">
        <v>605</v>
      </c>
      <c r="EW612" s="55" t="s">
        <v>1313</v>
      </c>
      <c r="EX612" s="55" t="s">
        <v>1708</v>
      </c>
      <c r="EY612" s="55">
        <v>9</v>
      </c>
      <c r="EZ612" s="55">
        <v>0</v>
      </c>
      <c r="FA612" s="55">
        <v>1994</v>
      </c>
      <c r="FB612" s="55" t="s">
        <v>1361</v>
      </c>
      <c r="FC612" s="55" t="s">
        <v>1249</v>
      </c>
      <c r="FD612" s="55">
        <v>10</v>
      </c>
      <c r="FF612" s="55">
        <v>605</v>
      </c>
      <c r="FG612" s="55" t="s">
        <v>42</v>
      </c>
      <c r="FH612" s="55" t="s">
        <v>1531</v>
      </c>
      <c r="FI612" s="55">
        <v>1</v>
      </c>
      <c r="FJ612" s="55">
        <v>25000</v>
      </c>
      <c r="FK612" s="55" t="s">
        <v>1249</v>
      </c>
      <c r="FL612" s="55">
        <v>0.3</v>
      </c>
      <c r="JW612" s="12">
        <v>605</v>
      </c>
      <c r="JX612" s="12" t="s">
        <v>1472</v>
      </c>
      <c r="JY612" s="12" t="s">
        <v>628</v>
      </c>
    </row>
    <row r="613" ht="14.25" customHeight="1" outlineLevel="1" spans="7:285">
      <c r="G613" s="55">
        <v>606</v>
      </c>
      <c r="H613" s="55" t="s">
        <v>1246</v>
      </c>
      <c r="I613" s="55" t="s">
        <v>1708</v>
      </c>
      <c r="J613" s="55" t="s">
        <v>2078</v>
      </c>
      <c r="K613" s="55" t="s">
        <v>1249</v>
      </c>
      <c r="L613" s="55">
        <v>0.32</v>
      </c>
      <c r="AD613" s="12">
        <v>606</v>
      </c>
      <c r="AE613" s="12" t="s">
        <v>1261</v>
      </c>
      <c r="AF613" s="12" t="s">
        <v>958</v>
      </c>
      <c r="AG613" s="12" t="s">
        <v>1007</v>
      </c>
      <c r="AH613" s="12" t="s">
        <v>3089</v>
      </c>
      <c r="AX613" s="55">
        <v>606</v>
      </c>
      <c r="AY613" s="55" t="s">
        <v>1232</v>
      </c>
      <c r="AZ613" s="55" t="s">
        <v>1251</v>
      </c>
      <c r="BA613" s="55">
        <v>48</v>
      </c>
      <c r="BB613" s="55">
        <v>48</v>
      </c>
      <c r="BC613" s="55" t="s">
        <v>1258</v>
      </c>
      <c r="BD613" s="55">
        <v>1.15</v>
      </c>
      <c r="DN613" s="55">
        <v>606</v>
      </c>
      <c r="DO613" s="55" t="s">
        <v>1309</v>
      </c>
      <c r="DP613" s="55" t="s">
        <v>1259</v>
      </c>
      <c r="DQ613" s="55" t="s">
        <v>1260</v>
      </c>
      <c r="DR613" s="55" t="s">
        <v>1261</v>
      </c>
      <c r="DS613" s="55">
        <v>33102</v>
      </c>
      <c r="DT613" s="55">
        <v>10000</v>
      </c>
      <c r="DU613" s="55" t="s">
        <v>1249</v>
      </c>
      <c r="DV613" s="55">
        <v>1</v>
      </c>
      <c r="EV613" s="55">
        <v>606</v>
      </c>
      <c r="EW613" s="55" t="s">
        <v>1313</v>
      </c>
      <c r="EX613" s="55" t="s">
        <v>1708</v>
      </c>
      <c r="EY613" s="55">
        <v>9</v>
      </c>
      <c r="EZ613" s="55">
        <v>1995</v>
      </c>
      <c r="FA613" s="55">
        <v>2999</v>
      </c>
      <c r="FB613" s="55" t="s">
        <v>1361</v>
      </c>
      <c r="FC613" s="55" t="s">
        <v>1249</v>
      </c>
      <c r="FD613" s="55">
        <v>10</v>
      </c>
      <c r="FF613" s="55">
        <v>606</v>
      </c>
      <c r="FG613" s="55" t="s">
        <v>42</v>
      </c>
      <c r="FH613" s="55" t="s">
        <v>1531</v>
      </c>
      <c r="FI613" s="55">
        <v>1</v>
      </c>
      <c r="FJ613" s="55">
        <v>50000</v>
      </c>
      <c r="FK613" s="55" t="s">
        <v>1249</v>
      </c>
      <c r="FL613" s="55">
        <v>0.3</v>
      </c>
      <c r="JW613" s="12">
        <v>606</v>
      </c>
      <c r="JX613" s="12" t="s">
        <v>1472</v>
      </c>
      <c r="JY613" s="12" t="s">
        <v>740</v>
      </c>
    </row>
    <row r="614" ht="14.25" customHeight="1" outlineLevel="1" spans="7:285">
      <c r="G614" s="55">
        <v>607</v>
      </c>
      <c r="H614" s="55" t="s">
        <v>1246</v>
      </c>
      <c r="I614" s="55" t="s">
        <v>1708</v>
      </c>
      <c r="J614" s="55" t="s">
        <v>2660</v>
      </c>
      <c r="K614" s="55" t="s">
        <v>1249</v>
      </c>
      <c r="L614" s="55">
        <v>0.32</v>
      </c>
      <c r="AD614" s="12">
        <v>607</v>
      </c>
      <c r="AE614" s="12" t="s">
        <v>1261</v>
      </c>
      <c r="AF614" s="12" t="s">
        <v>1538</v>
      </c>
      <c r="AG614" s="12" t="s">
        <v>1235</v>
      </c>
      <c r="AH614" s="12" t="s">
        <v>2447</v>
      </c>
      <c r="AX614" s="55">
        <v>607</v>
      </c>
      <c r="AY614" s="55" t="s">
        <v>1232</v>
      </c>
      <c r="AZ614" s="55" t="s">
        <v>1251</v>
      </c>
      <c r="BA614" s="55">
        <v>49</v>
      </c>
      <c r="BB614" s="55">
        <v>49</v>
      </c>
      <c r="BC614" s="55" t="s">
        <v>1258</v>
      </c>
      <c r="BD614" s="55">
        <v>1.15</v>
      </c>
      <c r="DN614" s="55">
        <v>607</v>
      </c>
      <c r="DO614" s="55" t="s">
        <v>1309</v>
      </c>
      <c r="DP614" s="55" t="s">
        <v>1259</v>
      </c>
      <c r="DQ614" s="55" t="s">
        <v>1260</v>
      </c>
      <c r="DR614" s="55" t="s">
        <v>1261</v>
      </c>
      <c r="DS614" s="55">
        <v>33107</v>
      </c>
      <c r="DT614" s="55">
        <v>10000</v>
      </c>
      <c r="DU614" s="55" t="s">
        <v>1249</v>
      </c>
      <c r="DV614" s="55">
        <v>1</v>
      </c>
      <c r="EV614" s="55">
        <v>607</v>
      </c>
      <c r="EW614" s="55" t="s">
        <v>1313</v>
      </c>
      <c r="EX614" s="55" t="s">
        <v>2278</v>
      </c>
      <c r="EY614" s="55">
        <v>1</v>
      </c>
      <c r="EZ614" s="55">
        <v>0</v>
      </c>
      <c r="FA614" s="55">
        <v>1994</v>
      </c>
      <c r="FB614" s="55" t="s">
        <v>1262</v>
      </c>
      <c r="FC614" s="55" t="s">
        <v>1249</v>
      </c>
      <c r="FD614" s="55">
        <v>0</v>
      </c>
      <c r="FF614" s="55">
        <v>607</v>
      </c>
      <c r="FG614" s="55" t="s">
        <v>42</v>
      </c>
      <c r="FH614" s="55" t="s">
        <v>1531</v>
      </c>
      <c r="FI614" s="55">
        <v>1</v>
      </c>
      <c r="FJ614" s="55">
        <v>80000</v>
      </c>
      <c r="FK614" s="55" t="s">
        <v>1249</v>
      </c>
      <c r="FL614" s="55">
        <v>0.3</v>
      </c>
      <c r="JW614" s="12">
        <v>607</v>
      </c>
      <c r="JX614" s="12" t="s">
        <v>1472</v>
      </c>
      <c r="JY614" s="12" t="s">
        <v>635</v>
      </c>
    </row>
    <row r="615" ht="14.25" customHeight="1" outlineLevel="1" spans="7:285">
      <c r="G615" s="55">
        <v>608</v>
      </c>
      <c r="H615" s="55" t="s">
        <v>1246</v>
      </c>
      <c r="I615" s="55" t="s">
        <v>1708</v>
      </c>
      <c r="J615" s="55" t="s">
        <v>2054</v>
      </c>
      <c r="K615" s="55" t="s">
        <v>1249</v>
      </c>
      <c r="L615" s="55">
        <v>0.32</v>
      </c>
      <c r="AD615" s="12">
        <v>608</v>
      </c>
      <c r="AE615" s="12" t="s">
        <v>1261</v>
      </c>
      <c r="AF615" s="12" t="s">
        <v>1340</v>
      </c>
      <c r="AG615" s="12" t="s">
        <v>1007</v>
      </c>
      <c r="AH615" s="12" t="s">
        <v>3089</v>
      </c>
      <c r="AX615" s="55">
        <v>608</v>
      </c>
      <c r="AY615" s="55" t="s">
        <v>1232</v>
      </c>
      <c r="AZ615" s="55" t="s">
        <v>1251</v>
      </c>
      <c r="BA615" s="55">
        <v>50</v>
      </c>
      <c r="BB615" s="55">
        <v>50</v>
      </c>
      <c r="BC615" s="55" t="s">
        <v>1258</v>
      </c>
      <c r="BD615" s="55">
        <v>1.15</v>
      </c>
      <c r="DN615" s="55">
        <v>608</v>
      </c>
      <c r="DO615" s="55" t="s">
        <v>1309</v>
      </c>
      <c r="DP615" s="55" t="s">
        <v>1259</v>
      </c>
      <c r="DQ615" s="55" t="s">
        <v>1260</v>
      </c>
      <c r="DR615" s="55" t="s">
        <v>1261</v>
      </c>
      <c r="DS615" s="55">
        <v>33109</v>
      </c>
      <c r="DT615" s="55">
        <v>10000</v>
      </c>
      <c r="DU615" s="55" t="s">
        <v>1249</v>
      </c>
      <c r="DV615" s="55">
        <v>1</v>
      </c>
      <c r="EV615" s="55">
        <v>608</v>
      </c>
      <c r="EW615" s="55" t="s">
        <v>1313</v>
      </c>
      <c r="EX615" s="55" t="s">
        <v>2278</v>
      </c>
      <c r="EY615" s="55">
        <v>1</v>
      </c>
      <c r="EZ615" s="55">
        <v>1995</v>
      </c>
      <c r="FA615" s="55">
        <v>2999</v>
      </c>
      <c r="FB615" s="55" t="s">
        <v>1262</v>
      </c>
      <c r="FC615" s="55" t="s">
        <v>1249</v>
      </c>
      <c r="FD615" s="55">
        <v>0</v>
      </c>
      <c r="FF615" s="55">
        <v>608</v>
      </c>
      <c r="FG615" s="55" t="s">
        <v>42</v>
      </c>
      <c r="FH615" s="55" t="s">
        <v>1531</v>
      </c>
      <c r="FI615" s="55">
        <v>1</v>
      </c>
      <c r="FJ615" s="55">
        <v>130000</v>
      </c>
      <c r="FK615" s="55" t="s">
        <v>1249</v>
      </c>
      <c r="FL615" s="55">
        <v>0.3</v>
      </c>
      <c r="JW615" s="12">
        <v>608</v>
      </c>
      <c r="JX615" s="12" t="s">
        <v>1472</v>
      </c>
      <c r="JY615" s="12" t="s">
        <v>758</v>
      </c>
    </row>
    <row r="616" ht="14.25" customHeight="1" outlineLevel="1" spans="7:285">
      <c r="G616" s="55">
        <v>609</v>
      </c>
      <c r="H616" s="55" t="s">
        <v>1246</v>
      </c>
      <c r="I616" s="55" t="s">
        <v>1708</v>
      </c>
      <c r="J616" s="55" t="s">
        <v>2647</v>
      </c>
      <c r="K616" s="55" t="s">
        <v>1249</v>
      </c>
      <c r="L616" s="55">
        <v>0.32</v>
      </c>
      <c r="AD616" s="12">
        <v>609</v>
      </c>
      <c r="AE616" s="12" t="s">
        <v>1261</v>
      </c>
      <c r="AF616" s="12" t="s">
        <v>1499</v>
      </c>
      <c r="AG616" s="12" t="s">
        <v>1235</v>
      </c>
      <c r="AH616" s="12" t="s">
        <v>2709</v>
      </c>
      <c r="AX616" s="55">
        <v>609</v>
      </c>
      <c r="AY616" s="55" t="s">
        <v>1232</v>
      </c>
      <c r="AZ616" s="55" t="s">
        <v>1251</v>
      </c>
      <c r="BA616" s="55">
        <v>51</v>
      </c>
      <c r="BB616" s="55">
        <v>51</v>
      </c>
      <c r="BC616" s="55" t="s">
        <v>1258</v>
      </c>
      <c r="BD616" s="55">
        <v>1.2</v>
      </c>
      <c r="DN616" s="55">
        <v>609</v>
      </c>
      <c r="DO616" s="55" t="s">
        <v>1309</v>
      </c>
      <c r="DP616" s="55" t="s">
        <v>1259</v>
      </c>
      <c r="DQ616" s="55" t="s">
        <v>1260</v>
      </c>
      <c r="DR616" s="55" t="s">
        <v>1261</v>
      </c>
      <c r="DS616" s="55">
        <v>33110</v>
      </c>
      <c r="DT616" s="55">
        <v>10000</v>
      </c>
      <c r="DU616" s="55" t="s">
        <v>1249</v>
      </c>
      <c r="DV616" s="55">
        <v>1</v>
      </c>
      <c r="EV616" s="55">
        <v>609</v>
      </c>
      <c r="EW616" s="55" t="s">
        <v>1313</v>
      </c>
      <c r="EX616" s="55" t="s">
        <v>1995</v>
      </c>
      <c r="EY616" s="55">
        <v>1</v>
      </c>
      <c r="EZ616" s="55">
        <v>0</v>
      </c>
      <c r="FA616" s="55">
        <v>1994</v>
      </c>
      <c r="FB616" s="55" t="s">
        <v>1361</v>
      </c>
      <c r="FC616" s="55" t="s">
        <v>1249</v>
      </c>
      <c r="FD616" s="55">
        <v>2.5</v>
      </c>
      <c r="FF616" s="55">
        <v>609</v>
      </c>
      <c r="FG616" s="55" t="s">
        <v>42</v>
      </c>
      <c r="FH616" s="55" t="s">
        <v>1531</v>
      </c>
      <c r="FI616" s="55">
        <v>1</v>
      </c>
      <c r="FJ616" s="55">
        <v>260000</v>
      </c>
      <c r="FK616" s="55" t="s">
        <v>1249</v>
      </c>
      <c r="FL616" s="55">
        <v>0.3</v>
      </c>
      <c r="JW616" s="12">
        <v>609</v>
      </c>
      <c r="JX616" s="12" t="s">
        <v>1472</v>
      </c>
      <c r="JY616" s="12" t="s">
        <v>990</v>
      </c>
    </row>
    <row r="617" ht="14.25" customHeight="1" outlineLevel="1" spans="7:285">
      <c r="G617" s="55">
        <v>610</v>
      </c>
      <c r="H617" s="55" t="s">
        <v>1246</v>
      </c>
      <c r="I617" s="55" t="s">
        <v>1708</v>
      </c>
      <c r="J617" s="55" t="s">
        <v>2931</v>
      </c>
      <c r="K617" s="55" t="s">
        <v>1249</v>
      </c>
      <c r="L617" s="65">
        <v>0.462</v>
      </c>
      <c r="AD617" s="12">
        <v>610</v>
      </c>
      <c r="AE617" s="12" t="s">
        <v>1261</v>
      </c>
      <c r="AF617" s="12" t="s">
        <v>1754</v>
      </c>
      <c r="AG617" s="12" t="s">
        <v>1007</v>
      </c>
      <c r="AH617" s="12" t="s">
        <v>3089</v>
      </c>
      <c r="AX617" s="55">
        <v>610</v>
      </c>
      <c r="AY617" s="55" t="s">
        <v>1232</v>
      </c>
      <c r="AZ617" s="55" t="s">
        <v>1251</v>
      </c>
      <c r="BA617" s="55">
        <v>52</v>
      </c>
      <c r="BB617" s="55">
        <v>52</v>
      </c>
      <c r="BC617" s="55" t="s">
        <v>1258</v>
      </c>
      <c r="BD617" s="55">
        <v>1.2</v>
      </c>
      <c r="DN617" s="55">
        <v>610</v>
      </c>
      <c r="DO617" s="55" t="s">
        <v>1309</v>
      </c>
      <c r="DP617" s="55" t="s">
        <v>1259</v>
      </c>
      <c r="DQ617" s="55" t="s">
        <v>1260</v>
      </c>
      <c r="DR617" s="55" t="s">
        <v>1261</v>
      </c>
      <c r="DS617" s="55">
        <v>33111</v>
      </c>
      <c r="DT617" s="55">
        <v>10000</v>
      </c>
      <c r="DU617" s="55" t="s">
        <v>1249</v>
      </c>
      <c r="DV617" s="55">
        <v>1</v>
      </c>
      <c r="EV617" s="55">
        <v>610</v>
      </c>
      <c r="EW617" s="55" t="s">
        <v>1313</v>
      </c>
      <c r="EX617" s="55" t="s">
        <v>1995</v>
      </c>
      <c r="EY617" s="55">
        <v>1</v>
      </c>
      <c r="EZ617" s="55">
        <v>1995</v>
      </c>
      <c r="FA617" s="55">
        <v>2999</v>
      </c>
      <c r="FB617" s="55" t="s">
        <v>1361</v>
      </c>
      <c r="FC617" s="55" t="s">
        <v>1249</v>
      </c>
      <c r="FD617" s="55">
        <v>2.5</v>
      </c>
      <c r="FF617" s="55">
        <v>610</v>
      </c>
      <c r="FG617" s="55" t="s">
        <v>42</v>
      </c>
      <c r="FH617" s="55" t="s">
        <v>1531</v>
      </c>
      <c r="FI617" s="55">
        <v>1</v>
      </c>
      <c r="FJ617" s="55">
        <v>400000</v>
      </c>
      <c r="FK617" s="55" t="s">
        <v>1249</v>
      </c>
      <c r="FL617" s="55">
        <v>0.3</v>
      </c>
      <c r="JW617" s="12">
        <v>610</v>
      </c>
      <c r="JX617" s="12" t="s">
        <v>1472</v>
      </c>
      <c r="JY617" s="12" t="s">
        <v>934</v>
      </c>
    </row>
    <row r="618" ht="14.25" customHeight="1" outlineLevel="1" spans="7:285">
      <c r="G618" s="55">
        <v>611</v>
      </c>
      <c r="H618" s="55" t="s">
        <v>1246</v>
      </c>
      <c r="I618" s="55" t="s">
        <v>1708</v>
      </c>
      <c r="J618" s="55" t="s">
        <v>3039</v>
      </c>
      <c r="K618" s="55" t="s">
        <v>1249</v>
      </c>
      <c r="L618" s="65">
        <v>0.462</v>
      </c>
      <c r="AD618" s="12">
        <v>611</v>
      </c>
      <c r="AE618" s="12" t="s">
        <v>1261</v>
      </c>
      <c r="AF618" s="12" t="s">
        <v>939</v>
      </c>
      <c r="AG618" s="12" t="s">
        <v>1296</v>
      </c>
      <c r="AH618" s="12" t="s">
        <v>2671</v>
      </c>
      <c r="AX618" s="55">
        <v>611</v>
      </c>
      <c r="AY618" s="55" t="s">
        <v>1232</v>
      </c>
      <c r="AZ618" s="55" t="s">
        <v>1251</v>
      </c>
      <c r="BA618" s="55">
        <v>53</v>
      </c>
      <c r="BB618" s="55">
        <v>53</v>
      </c>
      <c r="BC618" s="55" t="s">
        <v>1258</v>
      </c>
      <c r="BD618" s="55">
        <v>1.2</v>
      </c>
      <c r="DN618" s="55">
        <v>611</v>
      </c>
      <c r="DO618" s="55" t="s">
        <v>1309</v>
      </c>
      <c r="DP618" s="55" t="s">
        <v>1259</v>
      </c>
      <c r="DQ618" s="55" t="s">
        <v>1260</v>
      </c>
      <c r="DR618" s="55" t="s">
        <v>1261</v>
      </c>
      <c r="DS618" s="55">
        <v>33112</v>
      </c>
      <c r="DT618" s="55">
        <v>10000</v>
      </c>
      <c r="DU618" s="55" t="s">
        <v>1249</v>
      </c>
      <c r="DV618" s="55">
        <v>1</v>
      </c>
      <c r="EV618" s="55">
        <v>611</v>
      </c>
      <c r="EW618" s="55" t="s">
        <v>1313</v>
      </c>
      <c r="EX618" s="55" t="s">
        <v>1995</v>
      </c>
      <c r="EY618" s="55">
        <v>2</v>
      </c>
      <c r="EZ618" s="55">
        <v>0</v>
      </c>
      <c r="FA618" s="55">
        <v>1994</v>
      </c>
      <c r="FB618" s="55" t="s">
        <v>1361</v>
      </c>
      <c r="FC618" s="55" t="s">
        <v>1249</v>
      </c>
      <c r="FD618" s="55">
        <v>2.5</v>
      </c>
      <c r="FF618" s="55">
        <v>611</v>
      </c>
      <c r="FG618" s="55" t="s">
        <v>42</v>
      </c>
      <c r="FH618" s="55" t="s">
        <v>1531</v>
      </c>
      <c r="FI618" s="55">
        <v>1</v>
      </c>
      <c r="FJ618" s="55">
        <v>530000</v>
      </c>
      <c r="FK618" s="55" t="s">
        <v>1249</v>
      </c>
      <c r="FL618" s="55">
        <v>0.3</v>
      </c>
      <c r="JW618" s="12">
        <v>611</v>
      </c>
      <c r="JX618" s="12" t="s">
        <v>1472</v>
      </c>
      <c r="JY618" s="12" t="s">
        <v>989</v>
      </c>
    </row>
    <row r="619" ht="14.25" customHeight="1" outlineLevel="1" spans="7:285">
      <c r="G619" s="55">
        <v>612</v>
      </c>
      <c r="H619" s="55" t="s">
        <v>1246</v>
      </c>
      <c r="I619" s="55" t="s">
        <v>1708</v>
      </c>
      <c r="J619" s="55" t="s">
        <v>3060</v>
      </c>
      <c r="K619" s="55" t="s">
        <v>1249</v>
      </c>
      <c r="L619" s="55">
        <v>0.44</v>
      </c>
      <c r="AD619" s="12">
        <v>612</v>
      </c>
      <c r="AE619" s="12" t="s">
        <v>1261</v>
      </c>
      <c r="AF619" s="12" t="s">
        <v>1724</v>
      </c>
      <c r="AG619" s="12" t="s">
        <v>1007</v>
      </c>
      <c r="AH619" s="12" t="s">
        <v>3089</v>
      </c>
      <c r="AX619" s="55">
        <v>612</v>
      </c>
      <c r="AY619" s="55" t="s">
        <v>1232</v>
      </c>
      <c r="AZ619" s="55" t="s">
        <v>1251</v>
      </c>
      <c r="BA619" s="55">
        <v>54</v>
      </c>
      <c r="BB619" s="55">
        <v>54</v>
      </c>
      <c r="BC619" s="55" t="s">
        <v>1258</v>
      </c>
      <c r="BD619" s="55">
        <v>1.2</v>
      </c>
      <c r="DN619" s="55">
        <v>612</v>
      </c>
      <c r="DO619" s="55" t="s">
        <v>1309</v>
      </c>
      <c r="DP619" s="55" t="s">
        <v>1259</v>
      </c>
      <c r="DQ619" s="55" t="s">
        <v>1260</v>
      </c>
      <c r="DR619" s="55" t="s">
        <v>1261</v>
      </c>
      <c r="DS619" s="55">
        <v>33114</v>
      </c>
      <c r="DT619" s="55">
        <v>10000</v>
      </c>
      <c r="DU619" s="55" t="s">
        <v>1249</v>
      </c>
      <c r="DV619" s="55">
        <v>1</v>
      </c>
      <c r="EV619" s="55">
        <v>612</v>
      </c>
      <c r="EW619" s="55" t="s">
        <v>1313</v>
      </c>
      <c r="EX619" s="55" t="s">
        <v>1995</v>
      </c>
      <c r="EY619" s="55">
        <v>2</v>
      </c>
      <c r="EZ619" s="55">
        <v>1995</v>
      </c>
      <c r="FA619" s="55">
        <v>2999</v>
      </c>
      <c r="FB619" s="55" t="s">
        <v>1361</v>
      </c>
      <c r="FC619" s="55" t="s">
        <v>1249</v>
      </c>
      <c r="FD619" s="55">
        <v>2.75</v>
      </c>
      <c r="FF619" s="55">
        <v>612</v>
      </c>
      <c r="FG619" s="55" t="s">
        <v>42</v>
      </c>
      <c r="FH619" s="55" t="s">
        <v>1531</v>
      </c>
      <c r="FI619" s="55">
        <v>1</v>
      </c>
      <c r="FJ619" s="55">
        <v>540000</v>
      </c>
      <c r="FK619" s="55" t="s">
        <v>1249</v>
      </c>
      <c r="FL619" s="55">
        <v>0.3</v>
      </c>
      <c r="JW619" s="12">
        <v>612</v>
      </c>
      <c r="JX619" s="12" t="s">
        <v>1472</v>
      </c>
      <c r="JY619" s="12" t="s">
        <v>750</v>
      </c>
    </row>
    <row r="620" ht="14.25" customHeight="1" outlineLevel="1" spans="7:285">
      <c r="G620" s="55">
        <v>613</v>
      </c>
      <c r="H620" s="55" t="s">
        <v>1246</v>
      </c>
      <c r="I620" s="55" t="s">
        <v>1708</v>
      </c>
      <c r="J620" s="55" t="s">
        <v>3063</v>
      </c>
      <c r="K620" s="55" t="s">
        <v>1249</v>
      </c>
      <c r="L620" s="55">
        <v>0.32</v>
      </c>
      <c r="AD620" s="12">
        <v>613</v>
      </c>
      <c r="AE620" s="12" t="s">
        <v>1261</v>
      </c>
      <c r="AF620" s="12" t="s">
        <v>1457</v>
      </c>
      <c r="AG620" s="12" t="s">
        <v>1296</v>
      </c>
      <c r="AH620" s="12" t="s">
        <v>2681</v>
      </c>
      <c r="AX620" s="55">
        <v>613</v>
      </c>
      <c r="AY620" s="55" t="s">
        <v>1232</v>
      </c>
      <c r="AZ620" s="55" t="s">
        <v>1251</v>
      </c>
      <c r="BA620" s="55">
        <v>55</v>
      </c>
      <c r="BB620" s="55">
        <v>55</v>
      </c>
      <c r="BC620" s="55" t="s">
        <v>1258</v>
      </c>
      <c r="BD620" s="55">
        <v>1.2</v>
      </c>
      <c r="DN620" s="55">
        <v>613</v>
      </c>
      <c r="DO620" s="55" t="s">
        <v>1309</v>
      </c>
      <c r="DP620" s="55" t="s">
        <v>1259</v>
      </c>
      <c r="DQ620" s="55" t="s">
        <v>1260</v>
      </c>
      <c r="DR620" s="55" t="s">
        <v>1261</v>
      </c>
      <c r="DS620" s="55">
        <v>33116</v>
      </c>
      <c r="DT620" s="55">
        <v>10000</v>
      </c>
      <c r="DU620" s="55" t="s">
        <v>1249</v>
      </c>
      <c r="DV620" s="55">
        <v>1</v>
      </c>
      <c r="EV620" s="55">
        <v>613</v>
      </c>
      <c r="EW620" s="55" t="s">
        <v>1313</v>
      </c>
      <c r="EX620" s="55" t="s">
        <v>1995</v>
      </c>
      <c r="EY620" s="55">
        <v>3</v>
      </c>
      <c r="EZ620" s="55">
        <v>0</v>
      </c>
      <c r="FA620" s="55">
        <v>1994</v>
      </c>
      <c r="FB620" s="55" t="s">
        <v>1361</v>
      </c>
      <c r="FC620" s="55" t="s">
        <v>1249</v>
      </c>
      <c r="FD620" s="55">
        <v>2.75</v>
      </c>
      <c r="FF620" s="55">
        <v>613</v>
      </c>
      <c r="FG620" s="55" t="s">
        <v>42</v>
      </c>
      <c r="FH620" s="55" t="s">
        <v>1531</v>
      </c>
      <c r="FI620" s="55">
        <v>2</v>
      </c>
      <c r="FJ620" s="55">
        <v>0</v>
      </c>
      <c r="FK620" s="55" t="s">
        <v>1249</v>
      </c>
      <c r="FL620" s="55">
        <v>0.3</v>
      </c>
      <c r="JW620" s="12">
        <v>613</v>
      </c>
      <c r="JX620" s="12" t="s">
        <v>1472</v>
      </c>
      <c r="JY620" s="12" t="s">
        <v>1323</v>
      </c>
    </row>
    <row r="621" ht="14.25" customHeight="1" outlineLevel="1" spans="7:285">
      <c r="G621" s="55">
        <v>614</v>
      </c>
      <c r="H621" s="55" t="s">
        <v>1246</v>
      </c>
      <c r="I621" s="55" t="s">
        <v>1708</v>
      </c>
      <c r="J621" s="55" t="s">
        <v>3065</v>
      </c>
      <c r="K621" s="55" t="s">
        <v>1249</v>
      </c>
      <c r="L621" s="55">
        <v>0.32</v>
      </c>
      <c r="AD621" s="12">
        <v>614</v>
      </c>
      <c r="AE621" s="12" t="s">
        <v>1261</v>
      </c>
      <c r="AF621" s="12" t="s">
        <v>2132</v>
      </c>
      <c r="AG621" s="12" t="s">
        <v>1007</v>
      </c>
      <c r="AH621" s="12" t="s">
        <v>3089</v>
      </c>
      <c r="AX621" s="55">
        <v>614</v>
      </c>
      <c r="AY621" s="55" t="s">
        <v>1232</v>
      </c>
      <c r="AZ621" s="55" t="s">
        <v>1251</v>
      </c>
      <c r="BA621" s="55">
        <v>56</v>
      </c>
      <c r="BB621" s="55">
        <v>56</v>
      </c>
      <c r="BC621" s="55" t="s">
        <v>1258</v>
      </c>
      <c r="BD621" s="55">
        <v>1.2</v>
      </c>
      <c r="DN621" s="55">
        <v>614</v>
      </c>
      <c r="DO621" s="55" t="s">
        <v>1309</v>
      </c>
      <c r="DP621" s="55" t="s">
        <v>1259</v>
      </c>
      <c r="DQ621" s="55" t="s">
        <v>1260</v>
      </c>
      <c r="DR621" s="55" t="s">
        <v>1261</v>
      </c>
      <c r="DS621" s="55">
        <v>33119</v>
      </c>
      <c r="DT621" s="55">
        <v>10000</v>
      </c>
      <c r="DU621" s="55" t="s">
        <v>1249</v>
      </c>
      <c r="DV621" s="55">
        <v>1</v>
      </c>
      <c r="EV621" s="55">
        <v>614</v>
      </c>
      <c r="EW621" s="55" t="s">
        <v>1313</v>
      </c>
      <c r="EX621" s="55" t="s">
        <v>1995</v>
      </c>
      <c r="EY621" s="55">
        <v>3</v>
      </c>
      <c r="EZ621" s="55">
        <v>1995</v>
      </c>
      <c r="FA621" s="55">
        <v>2999</v>
      </c>
      <c r="FB621" s="55" t="s">
        <v>1361</v>
      </c>
      <c r="FC621" s="55" t="s">
        <v>1249</v>
      </c>
      <c r="FD621" s="55">
        <v>2.75</v>
      </c>
      <c r="FF621" s="55">
        <v>614</v>
      </c>
      <c r="FG621" s="55" t="s">
        <v>42</v>
      </c>
      <c r="FH621" s="55" t="s">
        <v>1531</v>
      </c>
      <c r="FI621" s="55">
        <v>2</v>
      </c>
      <c r="FJ621" s="55">
        <v>1000</v>
      </c>
      <c r="FK621" s="55" t="s">
        <v>1249</v>
      </c>
      <c r="FL621" s="55">
        <v>0.3</v>
      </c>
      <c r="JW621" s="12">
        <v>614</v>
      </c>
      <c r="JX621" s="12" t="s">
        <v>1472</v>
      </c>
      <c r="JY621" s="12" t="s">
        <v>749</v>
      </c>
    </row>
    <row r="622" ht="14.25" customHeight="1" outlineLevel="1" spans="7:285">
      <c r="G622" s="55">
        <v>615</v>
      </c>
      <c r="H622" s="55" t="s">
        <v>1246</v>
      </c>
      <c r="I622" s="55" t="s">
        <v>1708</v>
      </c>
      <c r="J622" s="55" t="s">
        <v>3068</v>
      </c>
      <c r="K622" s="55" t="s">
        <v>1249</v>
      </c>
      <c r="L622" s="55">
        <v>0.32</v>
      </c>
      <c r="AD622" s="12">
        <v>615</v>
      </c>
      <c r="AE622" s="12" t="s">
        <v>1261</v>
      </c>
      <c r="AF622" s="12" t="s">
        <v>1773</v>
      </c>
      <c r="AG622" s="12" t="s">
        <v>1296</v>
      </c>
      <c r="AH622" s="12" t="s">
        <v>2681</v>
      </c>
      <c r="AX622" s="55">
        <v>615</v>
      </c>
      <c r="AY622" s="55" t="s">
        <v>1232</v>
      </c>
      <c r="AZ622" s="55" t="s">
        <v>1251</v>
      </c>
      <c r="BA622" s="55">
        <v>57</v>
      </c>
      <c r="BB622" s="55">
        <v>57</v>
      </c>
      <c r="BC622" s="55" t="s">
        <v>1258</v>
      </c>
      <c r="BD622" s="55">
        <v>1.2</v>
      </c>
      <c r="DN622" s="55">
        <v>615</v>
      </c>
      <c r="DO622" s="55" t="s">
        <v>1309</v>
      </c>
      <c r="DP622" s="55" t="s">
        <v>1259</v>
      </c>
      <c r="DQ622" s="55" t="s">
        <v>1260</v>
      </c>
      <c r="DR622" s="55" t="s">
        <v>1261</v>
      </c>
      <c r="DS622" s="55">
        <v>33121</v>
      </c>
      <c r="DT622" s="55">
        <v>10000</v>
      </c>
      <c r="DU622" s="55" t="s">
        <v>1249</v>
      </c>
      <c r="DV622" s="55">
        <v>1</v>
      </c>
      <c r="EV622" s="55">
        <v>615</v>
      </c>
      <c r="EW622" s="55" t="s">
        <v>1313</v>
      </c>
      <c r="EX622" s="55" t="s">
        <v>1995</v>
      </c>
      <c r="EY622" s="55">
        <v>4</v>
      </c>
      <c r="EZ622" s="55">
        <v>0</v>
      </c>
      <c r="FA622" s="55">
        <v>1994</v>
      </c>
      <c r="FB622" s="55" t="s">
        <v>1361</v>
      </c>
      <c r="FC622" s="55" t="s">
        <v>1249</v>
      </c>
      <c r="FD622" s="55">
        <v>2.75</v>
      </c>
      <c r="FF622" s="55">
        <v>615</v>
      </c>
      <c r="FG622" s="55" t="s">
        <v>42</v>
      </c>
      <c r="FH622" s="55" t="s">
        <v>1531</v>
      </c>
      <c r="FI622" s="55">
        <v>2</v>
      </c>
      <c r="FJ622" s="55">
        <v>2500</v>
      </c>
      <c r="FK622" s="55" t="s">
        <v>1249</v>
      </c>
      <c r="FL622" s="55">
        <v>0.3</v>
      </c>
      <c r="JW622" s="12">
        <v>615</v>
      </c>
      <c r="JX622" s="12" t="s">
        <v>1472</v>
      </c>
      <c r="JY622" s="12" t="s">
        <v>1367</v>
      </c>
    </row>
    <row r="623" ht="14.25" customHeight="1" outlineLevel="1" spans="7:285">
      <c r="G623" s="55">
        <v>616</v>
      </c>
      <c r="H623" s="55" t="s">
        <v>1246</v>
      </c>
      <c r="I623" s="55" t="s">
        <v>2278</v>
      </c>
      <c r="J623" s="55" t="s">
        <v>3072</v>
      </c>
      <c r="K623" s="55" t="s">
        <v>1249</v>
      </c>
      <c r="L623" s="65">
        <v>0.3675</v>
      </c>
      <c r="AD623" s="12">
        <v>616</v>
      </c>
      <c r="AE623" s="12" t="s">
        <v>1261</v>
      </c>
      <c r="AF623" s="12" t="s">
        <v>959</v>
      </c>
      <c r="AG623" s="12" t="s">
        <v>2199</v>
      </c>
      <c r="AH623" s="12" t="s">
        <v>3090</v>
      </c>
      <c r="AX623" s="55">
        <v>616</v>
      </c>
      <c r="AY623" s="55" t="s">
        <v>1232</v>
      </c>
      <c r="AZ623" s="55" t="s">
        <v>1251</v>
      </c>
      <c r="BA623" s="55">
        <v>58</v>
      </c>
      <c r="BB623" s="55">
        <v>58</v>
      </c>
      <c r="BC623" s="55" t="s">
        <v>1258</v>
      </c>
      <c r="BD623" s="55">
        <v>1.2</v>
      </c>
      <c r="DN623" s="55">
        <v>616</v>
      </c>
      <c r="DO623" s="55" t="s">
        <v>1309</v>
      </c>
      <c r="DP623" s="55" t="s">
        <v>1259</v>
      </c>
      <c r="DQ623" s="55" t="s">
        <v>1260</v>
      </c>
      <c r="DR623" s="55" t="s">
        <v>1261</v>
      </c>
      <c r="DS623" s="55">
        <v>33122</v>
      </c>
      <c r="DT623" s="55">
        <v>10000</v>
      </c>
      <c r="DU623" s="55" t="s">
        <v>1249</v>
      </c>
      <c r="DV623" s="55">
        <v>1</v>
      </c>
      <c r="EV623" s="55">
        <v>616</v>
      </c>
      <c r="EW623" s="55" t="s">
        <v>1313</v>
      </c>
      <c r="EX623" s="55" t="s">
        <v>1995</v>
      </c>
      <c r="EY623" s="55">
        <v>4</v>
      </c>
      <c r="EZ623" s="55">
        <v>1995</v>
      </c>
      <c r="FA623" s="55">
        <v>2999</v>
      </c>
      <c r="FB623" s="55" t="s">
        <v>1361</v>
      </c>
      <c r="FC623" s="55" t="s">
        <v>1249</v>
      </c>
      <c r="FD623" s="55">
        <v>2.75</v>
      </c>
      <c r="FF623" s="55">
        <v>616</v>
      </c>
      <c r="FG623" s="55" t="s">
        <v>42</v>
      </c>
      <c r="FH623" s="55" t="s">
        <v>1531</v>
      </c>
      <c r="FI623" s="55">
        <v>2</v>
      </c>
      <c r="FJ623" s="55">
        <v>5000</v>
      </c>
      <c r="FK623" s="55" t="s">
        <v>1249</v>
      </c>
      <c r="FL623" s="55">
        <v>0.3</v>
      </c>
      <c r="JW623" s="12">
        <v>616</v>
      </c>
      <c r="JX623" s="12" t="s">
        <v>1472</v>
      </c>
      <c r="JY623" s="12" t="s">
        <v>1382</v>
      </c>
    </row>
    <row r="624" ht="14.25" customHeight="1" outlineLevel="1" spans="7:285">
      <c r="G624" s="55">
        <v>617</v>
      </c>
      <c r="H624" s="55" t="s">
        <v>1246</v>
      </c>
      <c r="I624" s="55" t="s">
        <v>1995</v>
      </c>
      <c r="J624" s="55" t="s">
        <v>2947</v>
      </c>
      <c r="K624" s="55" t="s">
        <v>1249</v>
      </c>
      <c r="L624" s="55">
        <v>0.19</v>
      </c>
      <c r="AD624" s="12">
        <v>617</v>
      </c>
      <c r="AE624" s="12" t="s">
        <v>1261</v>
      </c>
      <c r="AF624" s="12" t="s">
        <v>1421</v>
      </c>
      <c r="AG624" s="12" t="s">
        <v>1346</v>
      </c>
      <c r="AH624" s="12" t="s">
        <v>2589</v>
      </c>
      <c r="AX624" s="55">
        <v>617</v>
      </c>
      <c r="AY624" s="55" t="s">
        <v>1232</v>
      </c>
      <c r="AZ624" s="55" t="s">
        <v>1251</v>
      </c>
      <c r="BA624" s="55">
        <v>59</v>
      </c>
      <c r="BB624" s="55">
        <v>59</v>
      </c>
      <c r="BC624" s="55" t="s">
        <v>1258</v>
      </c>
      <c r="BD624" s="55">
        <v>1.2</v>
      </c>
      <c r="DN624" s="55">
        <v>617</v>
      </c>
      <c r="DO624" s="55" t="s">
        <v>1309</v>
      </c>
      <c r="DP624" s="55" t="s">
        <v>1259</v>
      </c>
      <c r="DQ624" s="55" t="s">
        <v>1260</v>
      </c>
      <c r="DR624" s="55" t="s">
        <v>1261</v>
      </c>
      <c r="DS624" s="55">
        <v>33128</v>
      </c>
      <c r="DT624" s="55">
        <v>10000</v>
      </c>
      <c r="DU624" s="55" t="s">
        <v>1249</v>
      </c>
      <c r="DV624" s="55">
        <v>1</v>
      </c>
      <c r="EV624" s="55">
        <v>617</v>
      </c>
      <c r="EW624" s="55" t="s">
        <v>1313</v>
      </c>
      <c r="EX624" s="55" t="s">
        <v>1995</v>
      </c>
      <c r="EY624" s="55">
        <v>5</v>
      </c>
      <c r="EZ624" s="55">
        <v>0</v>
      </c>
      <c r="FA624" s="55">
        <v>1994</v>
      </c>
      <c r="FB624" s="55" t="s">
        <v>1361</v>
      </c>
      <c r="FC624" s="55" t="s">
        <v>1249</v>
      </c>
      <c r="FD624" s="55">
        <v>2.75</v>
      </c>
      <c r="FF624" s="55">
        <v>617</v>
      </c>
      <c r="FG624" s="55" t="s">
        <v>42</v>
      </c>
      <c r="FH624" s="55" t="s">
        <v>1531</v>
      </c>
      <c r="FI624" s="55">
        <v>2</v>
      </c>
      <c r="FJ624" s="55">
        <v>10000</v>
      </c>
      <c r="FK624" s="55" t="s">
        <v>1249</v>
      </c>
      <c r="FL624" s="55">
        <v>0.3</v>
      </c>
      <c r="JW624" s="12">
        <v>617</v>
      </c>
      <c r="JX624" s="12" t="s">
        <v>1472</v>
      </c>
      <c r="JY624" s="12" t="s">
        <v>1469</v>
      </c>
    </row>
    <row r="625" ht="14.25" customHeight="1" outlineLevel="1" spans="7:285">
      <c r="G625" s="55">
        <v>618</v>
      </c>
      <c r="H625" s="55" t="s">
        <v>1246</v>
      </c>
      <c r="I625" s="55" t="s">
        <v>1995</v>
      </c>
      <c r="J625" s="55" t="s">
        <v>3046</v>
      </c>
      <c r="K625" s="55" t="s">
        <v>1249</v>
      </c>
      <c r="L625" s="55">
        <v>0.18</v>
      </c>
      <c r="AD625" s="12">
        <v>618</v>
      </c>
      <c r="AE625" s="12" t="s">
        <v>1261</v>
      </c>
      <c r="AF625" s="12" t="s">
        <v>1469</v>
      </c>
      <c r="AG625" s="12" t="s">
        <v>2199</v>
      </c>
      <c r="AH625" s="12" t="s">
        <v>3090</v>
      </c>
      <c r="AX625" s="55">
        <v>618</v>
      </c>
      <c r="AY625" s="55" t="s">
        <v>1232</v>
      </c>
      <c r="AZ625" s="55" t="s">
        <v>1251</v>
      </c>
      <c r="BA625" s="55">
        <v>60</v>
      </c>
      <c r="BB625" s="55">
        <v>60</v>
      </c>
      <c r="BC625" s="55" t="s">
        <v>1258</v>
      </c>
      <c r="BD625" s="55">
        <v>1.2</v>
      </c>
      <c r="DN625" s="55">
        <v>618</v>
      </c>
      <c r="DO625" s="55" t="s">
        <v>1309</v>
      </c>
      <c r="DP625" s="55" t="s">
        <v>1259</v>
      </c>
      <c r="DQ625" s="55" t="s">
        <v>1260</v>
      </c>
      <c r="DR625" s="55" t="s">
        <v>1261</v>
      </c>
      <c r="DS625" s="55">
        <v>33131</v>
      </c>
      <c r="DT625" s="55">
        <v>10000</v>
      </c>
      <c r="DU625" s="55" t="s">
        <v>1249</v>
      </c>
      <c r="DV625" s="55">
        <v>1</v>
      </c>
      <c r="EV625" s="55">
        <v>618</v>
      </c>
      <c r="EW625" s="55" t="s">
        <v>1313</v>
      </c>
      <c r="EX625" s="55" t="s">
        <v>1995</v>
      </c>
      <c r="EY625" s="55">
        <v>5</v>
      </c>
      <c r="EZ625" s="55">
        <v>1995</v>
      </c>
      <c r="FA625" s="55">
        <v>2999</v>
      </c>
      <c r="FB625" s="55" t="s">
        <v>1361</v>
      </c>
      <c r="FC625" s="55" t="s">
        <v>1249</v>
      </c>
      <c r="FD625" s="55">
        <v>2.75</v>
      </c>
      <c r="FF625" s="55">
        <v>618</v>
      </c>
      <c r="FG625" s="55" t="s">
        <v>42</v>
      </c>
      <c r="FH625" s="55" t="s">
        <v>1531</v>
      </c>
      <c r="FI625" s="55">
        <v>2</v>
      </c>
      <c r="FJ625" s="55">
        <v>25000</v>
      </c>
      <c r="FK625" s="55" t="s">
        <v>1249</v>
      </c>
      <c r="FL625" s="55">
        <v>0.3</v>
      </c>
      <c r="JW625" s="12">
        <v>618</v>
      </c>
      <c r="JX625" s="12" t="s">
        <v>1472</v>
      </c>
      <c r="JY625" s="12" t="s">
        <v>1537</v>
      </c>
    </row>
    <row r="626" ht="14.25" customHeight="1" outlineLevel="1" spans="7:285">
      <c r="G626" s="55">
        <v>619</v>
      </c>
      <c r="H626" s="55" t="s">
        <v>1246</v>
      </c>
      <c r="I626" s="55" t="s">
        <v>1995</v>
      </c>
      <c r="J626" s="55" t="s">
        <v>3078</v>
      </c>
      <c r="K626" s="55" t="s">
        <v>1249</v>
      </c>
      <c r="L626" s="55">
        <v>0.18</v>
      </c>
      <c r="AD626" s="12">
        <v>619</v>
      </c>
      <c r="AE626" s="12" t="s">
        <v>1261</v>
      </c>
      <c r="AF626" s="12" t="s">
        <v>1960</v>
      </c>
      <c r="AG626" s="12" t="s">
        <v>1731</v>
      </c>
      <c r="AH626" s="12" t="s">
        <v>2736</v>
      </c>
      <c r="AX626" s="55">
        <v>619</v>
      </c>
      <c r="AY626" s="55" t="s">
        <v>1232</v>
      </c>
      <c r="AZ626" s="55" t="s">
        <v>1251</v>
      </c>
      <c r="BA626" s="55">
        <v>61</v>
      </c>
      <c r="BB626" s="55">
        <v>61</v>
      </c>
      <c r="BC626" s="55" t="s">
        <v>1258</v>
      </c>
      <c r="BD626" s="55">
        <v>1.2</v>
      </c>
      <c r="DN626" s="55">
        <v>619</v>
      </c>
      <c r="DO626" s="55" t="s">
        <v>1309</v>
      </c>
      <c r="DP626" s="55" t="s">
        <v>1259</v>
      </c>
      <c r="DQ626" s="55" t="s">
        <v>1260</v>
      </c>
      <c r="DR626" s="55" t="s">
        <v>1261</v>
      </c>
      <c r="DS626" s="55">
        <v>33132</v>
      </c>
      <c r="DT626" s="55">
        <v>10000</v>
      </c>
      <c r="DU626" s="55" t="s">
        <v>1249</v>
      </c>
      <c r="DV626" s="55">
        <v>1</v>
      </c>
      <c r="EV626" s="55">
        <v>619</v>
      </c>
      <c r="EW626" s="55" t="s">
        <v>1313</v>
      </c>
      <c r="EX626" s="55" t="s">
        <v>1995</v>
      </c>
      <c r="EY626" s="55">
        <v>6</v>
      </c>
      <c r="EZ626" s="55">
        <v>0</v>
      </c>
      <c r="FA626" s="55">
        <v>1994</v>
      </c>
      <c r="FB626" s="55" t="s">
        <v>1361</v>
      </c>
      <c r="FC626" s="55" t="s">
        <v>1249</v>
      </c>
      <c r="FD626" s="55">
        <v>2.5</v>
      </c>
      <c r="FF626" s="55">
        <v>619</v>
      </c>
      <c r="FG626" s="55" t="s">
        <v>42</v>
      </c>
      <c r="FH626" s="55" t="s">
        <v>1531</v>
      </c>
      <c r="FI626" s="55">
        <v>2</v>
      </c>
      <c r="FJ626" s="55">
        <v>50000</v>
      </c>
      <c r="FK626" s="55" t="s">
        <v>1249</v>
      </c>
      <c r="FL626" s="55">
        <v>0.3</v>
      </c>
      <c r="JW626" s="12">
        <v>619</v>
      </c>
      <c r="JX626" s="12" t="s">
        <v>1472</v>
      </c>
      <c r="JY626" s="12" t="s">
        <v>1577</v>
      </c>
    </row>
    <row r="627" ht="14.25" customHeight="1" outlineLevel="1" spans="7:285">
      <c r="G627" s="55">
        <v>620</v>
      </c>
      <c r="H627" s="55" t="s">
        <v>1246</v>
      </c>
      <c r="I627" s="55" t="s">
        <v>1995</v>
      </c>
      <c r="J627" s="55" t="s">
        <v>3080</v>
      </c>
      <c r="K627" s="55" t="s">
        <v>1249</v>
      </c>
      <c r="L627" s="65">
        <v>0.2</v>
      </c>
      <c r="AD627" s="12">
        <v>620</v>
      </c>
      <c r="AE627" s="12" t="s">
        <v>1261</v>
      </c>
      <c r="AF627" s="12" t="s">
        <v>1755</v>
      </c>
      <c r="AG627" s="12" t="s">
        <v>2199</v>
      </c>
      <c r="AH627" s="12" t="s">
        <v>3090</v>
      </c>
      <c r="AX627" s="55">
        <v>620</v>
      </c>
      <c r="AY627" s="55" t="s">
        <v>1232</v>
      </c>
      <c r="AZ627" s="55" t="s">
        <v>1251</v>
      </c>
      <c r="BA627" s="55">
        <v>62</v>
      </c>
      <c r="BB627" s="55">
        <v>62</v>
      </c>
      <c r="BC627" s="55" t="s">
        <v>1258</v>
      </c>
      <c r="BD627" s="55">
        <v>1.2</v>
      </c>
      <c r="DN627" s="55">
        <v>620</v>
      </c>
      <c r="DO627" s="55" t="s">
        <v>1309</v>
      </c>
      <c r="DP627" s="55" t="s">
        <v>1259</v>
      </c>
      <c r="DQ627" s="55" t="s">
        <v>1260</v>
      </c>
      <c r="DR627" s="55" t="s">
        <v>1261</v>
      </c>
      <c r="DS627" s="55">
        <v>33148</v>
      </c>
      <c r="DT627" s="55">
        <v>10000</v>
      </c>
      <c r="DU627" s="55" t="s">
        <v>1249</v>
      </c>
      <c r="DV627" s="55">
        <v>1</v>
      </c>
      <c r="EV627" s="55">
        <v>620</v>
      </c>
      <c r="EW627" s="55" t="s">
        <v>1313</v>
      </c>
      <c r="EX627" s="55" t="s">
        <v>1995</v>
      </c>
      <c r="EY627" s="55">
        <v>6</v>
      </c>
      <c r="EZ627" s="55">
        <v>1995</v>
      </c>
      <c r="FA627" s="55">
        <v>2999</v>
      </c>
      <c r="FB627" s="55" t="s">
        <v>1361</v>
      </c>
      <c r="FC627" s="55" t="s">
        <v>1249</v>
      </c>
      <c r="FD627" s="55">
        <v>2.5</v>
      </c>
      <c r="FF627" s="55">
        <v>620</v>
      </c>
      <c r="FG627" s="55" t="s">
        <v>42</v>
      </c>
      <c r="FH627" s="55" t="s">
        <v>1531</v>
      </c>
      <c r="FI627" s="55">
        <v>2</v>
      </c>
      <c r="FJ627" s="55">
        <v>80000</v>
      </c>
      <c r="FK627" s="55" t="s">
        <v>1249</v>
      </c>
      <c r="FL627" s="55">
        <v>0.3</v>
      </c>
      <c r="JW627" s="12">
        <v>620</v>
      </c>
      <c r="JX627" s="12" t="s">
        <v>1472</v>
      </c>
      <c r="JY627" s="12" t="s">
        <v>1615</v>
      </c>
    </row>
    <row r="628" ht="14.25" customHeight="1" outlineLevel="1" spans="7:285">
      <c r="G628" s="55">
        <v>621</v>
      </c>
      <c r="H628" s="55" t="s">
        <v>1246</v>
      </c>
      <c r="I628" s="55" t="s">
        <v>1995</v>
      </c>
      <c r="J628" s="55" t="s">
        <v>3082</v>
      </c>
      <c r="K628" s="55" t="s">
        <v>1249</v>
      </c>
      <c r="L628" s="65">
        <v>0.2</v>
      </c>
      <c r="AD628" s="12">
        <v>621</v>
      </c>
      <c r="AE628" s="12" t="s">
        <v>1261</v>
      </c>
      <c r="AF628" s="12" t="s">
        <v>998</v>
      </c>
      <c r="AG628" s="12" t="s">
        <v>1731</v>
      </c>
      <c r="AH628" s="12" t="s">
        <v>2745</v>
      </c>
      <c r="AX628" s="55">
        <v>621</v>
      </c>
      <c r="AY628" s="55" t="s">
        <v>1232</v>
      </c>
      <c r="AZ628" s="55" t="s">
        <v>1251</v>
      </c>
      <c r="BA628" s="55">
        <v>63</v>
      </c>
      <c r="BB628" s="55">
        <v>63</v>
      </c>
      <c r="BC628" s="55" t="s">
        <v>1258</v>
      </c>
      <c r="BD628" s="55">
        <v>1.2</v>
      </c>
      <c r="DN628" s="55">
        <v>621</v>
      </c>
      <c r="DO628" s="55" t="s">
        <v>1309</v>
      </c>
      <c r="DP628" s="55" t="s">
        <v>1259</v>
      </c>
      <c r="DQ628" s="55" t="s">
        <v>1260</v>
      </c>
      <c r="DR628" s="55" t="s">
        <v>1261</v>
      </c>
      <c r="DS628" s="55">
        <v>33151</v>
      </c>
      <c r="DT628" s="55">
        <v>10000</v>
      </c>
      <c r="DU628" s="55" t="s">
        <v>1249</v>
      </c>
      <c r="DV628" s="55">
        <v>1</v>
      </c>
      <c r="EV628" s="55">
        <v>621</v>
      </c>
      <c r="EW628" s="55" t="s">
        <v>1313</v>
      </c>
      <c r="EX628" s="55" t="s">
        <v>1995</v>
      </c>
      <c r="EY628" s="55">
        <v>7</v>
      </c>
      <c r="EZ628" s="55">
        <v>0</v>
      </c>
      <c r="FA628" s="55">
        <v>1994</v>
      </c>
      <c r="FB628" s="55" t="s">
        <v>1262</v>
      </c>
      <c r="FC628" s="55" t="s">
        <v>1249</v>
      </c>
      <c r="FD628" s="55">
        <v>0</v>
      </c>
      <c r="FF628" s="55">
        <v>621</v>
      </c>
      <c r="FG628" s="55" t="s">
        <v>42</v>
      </c>
      <c r="FH628" s="55" t="s">
        <v>1531</v>
      </c>
      <c r="FI628" s="55">
        <v>2</v>
      </c>
      <c r="FJ628" s="55">
        <v>130000</v>
      </c>
      <c r="FK628" s="55" t="s">
        <v>1249</v>
      </c>
      <c r="FL628" s="55">
        <v>0.3</v>
      </c>
      <c r="JW628" s="12">
        <v>621</v>
      </c>
      <c r="JX628" s="12" t="s">
        <v>1472</v>
      </c>
      <c r="JY628" s="12" t="s">
        <v>1597</v>
      </c>
    </row>
    <row r="629" ht="14.25" customHeight="1" outlineLevel="1" spans="7:285">
      <c r="G629" s="55">
        <v>622</v>
      </c>
      <c r="H629" s="55" t="s">
        <v>1246</v>
      </c>
      <c r="I629" s="55" t="s">
        <v>1995</v>
      </c>
      <c r="J629" s="55" t="s">
        <v>3083</v>
      </c>
      <c r="K629" s="55" t="s">
        <v>1249</v>
      </c>
      <c r="L629" s="55">
        <v>0.23</v>
      </c>
      <c r="AD629" s="12">
        <v>622</v>
      </c>
      <c r="AE629" s="12" t="s">
        <v>1261</v>
      </c>
      <c r="AF629" s="12" t="s">
        <v>1629</v>
      </c>
      <c r="AG629" s="12" t="s">
        <v>2199</v>
      </c>
      <c r="AH629" s="12" t="s">
        <v>3090</v>
      </c>
      <c r="AX629" s="55">
        <v>622</v>
      </c>
      <c r="AY629" s="55" t="s">
        <v>1232</v>
      </c>
      <c r="AZ629" s="55" t="s">
        <v>1251</v>
      </c>
      <c r="BA629" s="55">
        <v>64</v>
      </c>
      <c r="BB629" s="55">
        <v>64</v>
      </c>
      <c r="BC629" s="55" t="s">
        <v>1258</v>
      </c>
      <c r="BD629" s="55">
        <v>1.2</v>
      </c>
      <c r="DN629" s="55">
        <v>622</v>
      </c>
      <c r="DO629" s="55" t="s">
        <v>1309</v>
      </c>
      <c r="DP629" s="55" t="s">
        <v>1259</v>
      </c>
      <c r="DQ629" s="55" t="s">
        <v>1260</v>
      </c>
      <c r="DR629" s="55" t="s">
        <v>1261</v>
      </c>
      <c r="DS629" s="55">
        <v>33152</v>
      </c>
      <c r="DT629" s="55">
        <v>10000</v>
      </c>
      <c r="DU629" s="55" t="s">
        <v>1249</v>
      </c>
      <c r="DV629" s="55">
        <v>1</v>
      </c>
      <c r="EV629" s="55">
        <v>622</v>
      </c>
      <c r="EW629" s="55" t="s">
        <v>1313</v>
      </c>
      <c r="EX629" s="55" t="s">
        <v>1995</v>
      </c>
      <c r="EY629" s="55">
        <v>7</v>
      </c>
      <c r="EZ629" s="55">
        <v>1995</v>
      </c>
      <c r="FA629" s="55">
        <v>2999</v>
      </c>
      <c r="FB629" s="55" t="s">
        <v>1262</v>
      </c>
      <c r="FC629" s="55" t="s">
        <v>1249</v>
      </c>
      <c r="FD629" s="55">
        <v>0</v>
      </c>
      <c r="FF629" s="55">
        <v>622</v>
      </c>
      <c r="FG629" s="55" t="s">
        <v>42</v>
      </c>
      <c r="FH629" s="55" t="s">
        <v>1531</v>
      </c>
      <c r="FI629" s="55">
        <v>2</v>
      </c>
      <c r="FJ629" s="55">
        <v>260000</v>
      </c>
      <c r="FK629" s="55" t="s">
        <v>1249</v>
      </c>
      <c r="FL629" s="55">
        <v>0.3</v>
      </c>
      <c r="JW629" s="12">
        <v>622</v>
      </c>
      <c r="JX629" s="12" t="s">
        <v>1472</v>
      </c>
      <c r="JY629" s="12" t="s">
        <v>906</v>
      </c>
    </row>
    <row r="630" ht="14.25" customHeight="1" outlineLevel="1" spans="7:285">
      <c r="G630" s="55">
        <v>623</v>
      </c>
      <c r="H630" s="55" t="s">
        <v>1246</v>
      </c>
      <c r="I630" s="55" t="s">
        <v>1995</v>
      </c>
      <c r="J630" s="55" t="s">
        <v>2141</v>
      </c>
      <c r="K630" s="55" t="s">
        <v>1249</v>
      </c>
      <c r="L630" s="65">
        <v>0.308</v>
      </c>
      <c r="AD630" s="12">
        <v>623</v>
      </c>
      <c r="AE630" s="12" t="s">
        <v>1261</v>
      </c>
      <c r="AF630" s="12" t="s">
        <v>1621</v>
      </c>
      <c r="AG630" s="12" t="s">
        <v>1731</v>
      </c>
      <c r="AH630" s="12" t="s">
        <v>2745</v>
      </c>
      <c r="AX630" s="55">
        <v>623</v>
      </c>
      <c r="AY630" s="55" t="s">
        <v>1232</v>
      </c>
      <c r="AZ630" s="55" t="s">
        <v>1251</v>
      </c>
      <c r="BA630" s="55">
        <v>65</v>
      </c>
      <c r="BB630" s="55">
        <v>65</v>
      </c>
      <c r="BC630" s="55" t="s">
        <v>1258</v>
      </c>
      <c r="BD630" s="55">
        <v>1.2</v>
      </c>
      <c r="DN630" s="55">
        <v>623</v>
      </c>
      <c r="DO630" s="55" t="s">
        <v>1309</v>
      </c>
      <c r="DP630" s="55" t="s">
        <v>1259</v>
      </c>
      <c r="DQ630" s="55" t="s">
        <v>1260</v>
      </c>
      <c r="DR630" s="55" t="s">
        <v>1261</v>
      </c>
      <c r="DS630" s="55">
        <v>33153</v>
      </c>
      <c r="DT630" s="55">
        <v>10000</v>
      </c>
      <c r="DU630" s="55" t="s">
        <v>1249</v>
      </c>
      <c r="DV630" s="55">
        <v>1</v>
      </c>
      <c r="EV630" s="55">
        <v>623</v>
      </c>
      <c r="EW630" s="55" t="s">
        <v>1313</v>
      </c>
      <c r="EX630" s="55" t="s">
        <v>1569</v>
      </c>
      <c r="EY630" s="55">
        <v>1</v>
      </c>
      <c r="EZ630" s="55">
        <v>0</v>
      </c>
      <c r="FA630" s="55">
        <v>1994</v>
      </c>
      <c r="FB630" s="55" t="s">
        <v>1262</v>
      </c>
      <c r="FC630" s="55" t="s">
        <v>1249</v>
      </c>
      <c r="FD630" s="55">
        <v>0</v>
      </c>
      <c r="FF630" s="55">
        <v>623</v>
      </c>
      <c r="FG630" s="55" t="s">
        <v>42</v>
      </c>
      <c r="FH630" s="55" t="s">
        <v>1531</v>
      </c>
      <c r="FI630" s="55">
        <v>2</v>
      </c>
      <c r="FJ630" s="55">
        <v>400000</v>
      </c>
      <c r="FK630" s="55" t="s">
        <v>1249</v>
      </c>
      <c r="FL630" s="55">
        <v>0.3</v>
      </c>
      <c r="JW630" s="12">
        <v>623</v>
      </c>
      <c r="JX630" s="12" t="s">
        <v>1472</v>
      </c>
      <c r="JY630" s="12" t="s">
        <v>1712</v>
      </c>
    </row>
    <row r="631" ht="14.25" customHeight="1" outlineLevel="1" spans="7:285">
      <c r="G631" s="55">
        <v>624</v>
      </c>
      <c r="H631" s="55" t="s">
        <v>1246</v>
      </c>
      <c r="I631" s="55" t="s">
        <v>1569</v>
      </c>
      <c r="J631" s="55" t="s">
        <v>3087</v>
      </c>
      <c r="K631" s="55" t="s">
        <v>1249</v>
      </c>
      <c r="L631" s="65">
        <v>0.3675</v>
      </c>
      <c r="AD631" s="12">
        <v>624</v>
      </c>
      <c r="AE631" s="12" t="s">
        <v>1261</v>
      </c>
      <c r="AF631" s="12" t="s">
        <v>2133</v>
      </c>
      <c r="AG631" s="12" t="s">
        <v>2199</v>
      </c>
      <c r="AH631" s="12" t="s">
        <v>3090</v>
      </c>
      <c r="AX631" s="55">
        <v>624</v>
      </c>
      <c r="AY631" s="55" t="s">
        <v>1232</v>
      </c>
      <c r="AZ631" s="55" t="s">
        <v>1251</v>
      </c>
      <c r="BA631" s="55">
        <v>66</v>
      </c>
      <c r="BB631" s="55">
        <v>66</v>
      </c>
      <c r="BC631" s="55" t="s">
        <v>1258</v>
      </c>
      <c r="BD631" s="55">
        <v>1.2</v>
      </c>
      <c r="DN631" s="55">
        <v>624</v>
      </c>
      <c r="DO631" s="55" t="s">
        <v>1309</v>
      </c>
      <c r="DP631" s="55" t="s">
        <v>1259</v>
      </c>
      <c r="DQ631" s="55" t="s">
        <v>1260</v>
      </c>
      <c r="DR631" s="55" t="s">
        <v>1261</v>
      </c>
      <c r="DS631" s="55">
        <v>33159</v>
      </c>
      <c r="DT631" s="55">
        <v>10000</v>
      </c>
      <c r="DU631" s="55" t="s">
        <v>1249</v>
      </c>
      <c r="DV631" s="55">
        <v>1</v>
      </c>
      <c r="EV631" s="55">
        <v>624</v>
      </c>
      <c r="EW631" s="55" t="s">
        <v>1313</v>
      </c>
      <c r="EX631" s="55" t="s">
        <v>1569</v>
      </c>
      <c r="EY631" s="55">
        <v>1</v>
      </c>
      <c r="EZ631" s="55">
        <v>1995</v>
      </c>
      <c r="FA631" s="55">
        <v>2999</v>
      </c>
      <c r="FB631" s="55" t="s">
        <v>1262</v>
      </c>
      <c r="FC631" s="55" t="s">
        <v>1249</v>
      </c>
      <c r="FD631" s="55">
        <v>0</v>
      </c>
      <c r="FF631" s="55">
        <v>624</v>
      </c>
      <c r="FG631" s="55" t="s">
        <v>42</v>
      </c>
      <c r="FH631" s="55" t="s">
        <v>1531</v>
      </c>
      <c r="FI631" s="55">
        <v>2</v>
      </c>
      <c r="FJ631" s="55">
        <v>530000</v>
      </c>
      <c r="FK631" s="55" t="s">
        <v>1249</v>
      </c>
      <c r="FL631" s="55">
        <v>0.3</v>
      </c>
      <c r="JW631" s="12">
        <v>624</v>
      </c>
      <c r="JX631" s="12" t="s">
        <v>1472</v>
      </c>
      <c r="JY631" s="12" t="s">
        <v>1743</v>
      </c>
    </row>
    <row r="632" ht="14.25" customHeight="1" outlineLevel="1" spans="7:285">
      <c r="G632" s="55">
        <v>625</v>
      </c>
      <c r="H632" s="55" t="s">
        <v>1246</v>
      </c>
      <c r="I632" s="55" t="s">
        <v>2226</v>
      </c>
      <c r="J632" s="55" t="s">
        <v>3089</v>
      </c>
      <c r="K632" s="55" t="s">
        <v>1249</v>
      </c>
      <c r="L632" s="65">
        <v>0.3675</v>
      </c>
      <c r="AD632" s="12">
        <v>625</v>
      </c>
      <c r="AE632" s="12" t="s">
        <v>1261</v>
      </c>
      <c r="AF632" s="12" t="s">
        <v>1853</v>
      </c>
      <c r="AG632" s="12" t="s">
        <v>1731</v>
      </c>
      <c r="AH632" s="12" t="s">
        <v>2745</v>
      </c>
      <c r="AX632" s="55">
        <v>625</v>
      </c>
      <c r="AY632" s="55" t="s">
        <v>1232</v>
      </c>
      <c r="AZ632" s="55" t="s">
        <v>1251</v>
      </c>
      <c r="BA632" s="55">
        <v>67</v>
      </c>
      <c r="BB632" s="55">
        <v>67</v>
      </c>
      <c r="BC632" s="55" t="s">
        <v>1258</v>
      </c>
      <c r="BD632" s="55">
        <v>1.2</v>
      </c>
      <c r="DN632" s="55">
        <v>625</v>
      </c>
      <c r="DO632" s="55" t="s">
        <v>1309</v>
      </c>
      <c r="DP632" s="55" t="s">
        <v>1259</v>
      </c>
      <c r="DQ632" s="55" t="s">
        <v>1260</v>
      </c>
      <c r="DR632" s="55" t="s">
        <v>1261</v>
      </c>
      <c r="DS632" s="55">
        <v>33163</v>
      </c>
      <c r="DT632" s="55">
        <v>10000</v>
      </c>
      <c r="DU632" s="55" t="s">
        <v>1249</v>
      </c>
      <c r="DV632" s="55">
        <v>1</v>
      </c>
      <c r="EV632" s="55">
        <v>625</v>
      </c>
      <c r="EW632" s="55" t="s">
        <v>1313</v>
      </c>
      <c r="EX632" s="55" t="s">
        <v>2226</v>
      </c>
      <c r="EY632" s="55">
        <v>1</v>
      </c>
      <c r="EZ632" s="55">
        <v>0</v>
      </c>
      <c r="FA632" s="55">
        <v>1994</v>
      </c>
      <c r="FB632" s="55" t="s">
        <v>1262</v>
      </c>
      <c r="FC632" s="55" t="s">
        <v>1249</v>
      </c>
      <c r="FD632" s="55">
        <v>0</v>
      </c>
      <c r="FF632" s="55">
        <v>625</v>
      </c>
      <c r="FG632" s="55" t="s">
        <v>42</v>
      </c>
      <c r="FH632" s="55" t="s">
        <v>1531</v>
      </c>
      <c r="FI632" s="55">
        <v>2</v>
      </c>
      <c r="FJ632" s="55">
        <v>540000</v>
      </c>
      <c r="FK632" s="55" t="s">
        <v>1249</v>
      </c>
      <c r="FL632" s="55">
        <v>0.3</v>
      </c>
      <c r="JW632" s="12">
        <v>625</v>
      </c>
      <c r="JX632" s="12" t="s">
        <v>1472</v>
      </c>
      <c r="JY632" s="12" t="s">
        <v>1771</v>
      </c>
    </row>
    <row r="633" ht="14.25" customHeight="1" outlineLevel="1" spans="7:285">
      <c r="G633" s="55">
        <v>626</v>
      </c>
      <c r="H633" s="55" t="s">
        <v>1246</v>
      </c>
      <c r="I633" s="55" t="s">
        <v>1919</v>
      </c>
      <c r="J633" s="55" t="s">
        <v>3090</v>
      </c>
      <c r="K633" s="55" t="s">
        <v>1249</v>
      </c>
      <c r="L633" s="65">
        <v>0.3675</v>
      </c>
      <c r="AD633" s="12">
        <v>626</v>
      </c>
      <c r="AE633" s="12" t="s">
        <v>1261</v>
      </c>
      <c r="AF633" s="12" t="s">
        <v>2065</v>
      </c>
      <c r="AG633" s="12" t="s">
        <v>2199</v>
      </c>
      <c r="AH633" s="12" t="s">
        <v>3090</v>
      </c>
      <c r="AX633" s="55">
        <v>626</v>
      </c>
      <c r="AY633" s="55" t="s">
        <v>1232</v>
      </c>
      <c r="AZ633" s="55" t="s">
        <v>1251</v>
      </c>
      <c r="BA633" s="55">
        <v>68</v>
      </c>
      <c r="BB633" s="55">
        <v>68</v>
      </c>
      <c r="BC633" s="55" t="s">
        <v>1258</v>
      </c>
      <c r="BD633" s="55">
        <v>1.2</v>
      </c>
      <c r="DN633" s="55">
        <v>626</v>
      </c>
      <c r="DO633" s="55" t="s">
        <v>1309</v>
      </c>
      <c r="DP633" s="55" t="s">
        <v>1259</v>
      </c>
      <c r="DQ633" s="55" t="s">
        <v>1260</v>
      </c>
      <c r="DR633" s="55" t="s">
        <v>1261</v>
      </c>
      <c r="DS633" s="55">
        <v>33188</v>
      </c>
      <c r="DT633" s="55">
        <v>10000</v>
      </c>
      <c r="DU633" s="55" t="s">
        <v>1249</v>
      </c>
      <c r="DV633" s="55">
        <v>1</v>
      </c>
      <c r="EV633" s="55">
        <v>626</v>
      </c>
      <c r="EW633" s="55" t="s">
        <v>1313</v>
      </c>
      <c r="EX633" s="55" t="s">
        <v>2226</v>
      </c>
      <c r="EY633" s="55">
        <v>1</v>
      </c>
      <c r="EZ633" s="55">
        <v>1995</v>
      </c>
      <c r="FA633" s="55">
        <v>2999</v>
      </c>
      <c r="FB633" s="55" t="s">
        <v>1262</v>
      </c>
      <c r="FC633" s="55" t="s">
        <v>1249</v>
      </c>
      <c r="FD633" s="55">
        <v>0</v>
      </c>
      <c r="FF633" s="55">
        <v>626</v>
      </c>
      <c r="FG633" s="55" t="s">
        <v>42</v>
      </c>
      <c r="FH633" s="55" t="s">
        <v>1701</v>
      </c>
      <c r="FI633" s="55">
        <v>1</v>
      </c>
      <c r="FJ633" s="55">
        <v>0</v>
      </c>
      <c r="FK633" s="55" t="s">
        <v>1249</v>
      </c>
      <c r="FL633" s="55">
        <v>0.3</v>
      </c>
      <c r="JW633" s="12">
        <v>626</v>
      </c>
      <c r="JX633" s="12" t="s">
        <v>1472</v>
      </c>
      <c r="JY633" s="12" t="s">
        <v>1797</v>
      </c>
    </row>
    <row r="634" ht="14.25" customHeight="1" outlineLevel="1" spans="7:285">
      <c r="G634" s="55">
        <v>627</v>
      </c>
      <c r="H634" s="55" t="s">
        <v>1246</v>
      </c>
      <c r="I634" s="55" t="s">
        <v>2382</v>
      </c>
      <c r="J634" s="55" t="s">
        <v>3091</v>
      </c>
      <c r="K634" s="55" t="s">
        <v>1249</v>
      </c>
      <c r="L634" s="65">
        <v>0.3675</v>
      </c>
      <c r="AD634" s="12">
        <v>627</v>
      </c>
      <c r="AE634" s="12" t="s">
        <v>1261</v>
      </c>
      <c r="AF634" s="12" t="s">
        <v>2038</v>
      </c>
      <c r="AG634" s="12" t="s">
        <v>1731</v>
      </c>
      <c r="AH634" s="12" t="s">
        <v>2745</v>
      </c>
      <c r="AX634" s="55">
        <v>627</v>
      </c>
      <c r="AY634" s="55" t="s">
        <v>1232</v>
      </c>
      <c r="AZ634" s="55" t="s">
        <v>1251</v>
      </c>
      <c r="BA634" s="55">
        <v>69</v>
      </c>
      <c r="BB634" s="55">
        <v>69</v>
      </c>
      <c r="BC634" s="55" t="s">
        <v>1258</v>
      </c>
      <c r="BD634" s="55">
        <v>1.2</v>
      </c>
      <c r="DN634" s="55">
        <v>627</v>
      </c>
      <c r="DO634" s="55" t="s">
        <v>1309</v>
      </c>
      <c r="DP634" s="55" t="s">
        <v>1259</v>
      </c>
      <c r="DQ634" s="55" t="s">
        <v>1260</v>
      </c>
      <c r="DR634" s="55" t="s">
        <v>1261</v>
      </c>
      <c r="DS634" s="55">
        <v>33192</v>
      </c>
      <c r="DT634" s="55">
        <v>10000</v>
      </c>
      <c r="DU634" s="55" t="s">
        <v>1249</v>
      </c>
      <c r="DV634" s="55">
        <v>1</v>
      </c>
      <c r="EV634" s="55">
        <v>627</v>
      </c>
      <c r="EW634" s="55" t="s">
        <v>1313</v>
      </c>
      <c r="EX634" s="55" t="s">
        <v>1919</v>
      </c>
      <c r="EY634" s="55">
        <v>1</v>
      </c>
      <c r="EZ634" s="55">
        <v>0</v>
      </c>
      <c r="FA634" s="55">
        <v>1994</v>
      </c>
      <c r="FB634" s="55" t="s">
        <v>1262</v>
      </c>
      <c r="FC634" s="55" t="s">
        <v>1249</v>
      </c>
      <c r="FD634" s="55">
        <v>0</v>
      </c>
      <c r="FF634" s="55">
        <v>627</v>
      </c>
      <c r="FG634" s="55" t="s">
        <v>42</v>
      </c>
      <c r="FH634" s="55" t="s">
        <v>1701</v>
      </c>
      <c r="FI634" s="55">
        <v>1</v>
      </c>
      <c r="FJ634" s="55">
        <v>1000</v>
      </c>
      <c r="FK634" s="55" t="s">
        <v>1249</v>
      </c>
      <c r="FL634" s="55">
        <v>0.3</v>
      </c>
      <c r="JW634" s="12">
        <v>627</v>
      </c>
      <c r="JX634" s="12" t="s">
        <v>1472</v>
      </c>
      <c r="JY634" s="12" t="s">
        <v>1825</v>
      </c>
    </row>
    <row r="635" ht="14.25" customHeight="1" outlineLevel="1" spans="7:285">
      <c r="G635" s="55">
        <v>628</v>
      </c>
      <c r="H635" s="55" t="s">
        <v>1246</v>
      </c>
      <c r="I635" s="55" t="s">
        <v>1646</v>
      </c>
      <c r="J635" s="55" t="s">
        <v>3092</v>
      </c>
      <c r="K635" s="55" t="s">
        <v>1249</v>
      </c>
      <c r="L635" s="65">
        <v>0.3675</v>
      </c>
      <c r="AD635" s="12">
        <v>628</v>
      </c>
      <c r="AE635" s="12" t="s">
        <v>1261</v>
      </c>
      <c r="AF635" s="12" t="s">
        <v>2412</v>
      </c>
      <c r="AG635" s="12" t="s">
        <v>2199</v>
      </c>
      <c r="AH635" s="12" t="s">
        <v>3090</v>
      </c>
      <c r="AX635" s="55">
        <v>628</v>
      </c>
      <c r="AY635" s="55" t="s">
        <v>1232</v>
      </c>
      <c r="AZ635" s="55" t="s">
        <v>1251</v>
      </c>
      <c r="BA635" s="55">
        <v>70</v>
      </c>
      <c r="BB635" s="55">
        <v>70</v>
      </c>
      <c r="BC635" s="55" t="s">
        <v>1258</v>
      </c>
      <c r="BD635" s="55">
        <v>1.2</v>
      </c>
      <c r="DN635" s="55">
        <v>628</v>
      </c>
      <c r="DO635" s="55" t="s">
        <v>1309</v>
      </c>
      <c r="DP635" s="55" t="s">
        <v>1259</v>
      </c>
      <c r="DQ635" s="55" t="s">
        <v>1260</v>
      </c>
      <c r="DR635" s="55" t="s">
        <v>1261</v>
      </c>
      <c r="DS635" s="55">
        <v>33195</v>
      </c>
      <c r="DT635" s="55">
        <v>10000</v>
      </c>
      <c r="DU635" s="55" t="s">
        <v>1249</v>
      </c>
      <c r="DV635" s="55">
        <v>1</v>
      </c>
      <c r="EV635" s="55">
        <v>628</v>
      </c>
      <c r="EW635" s="55" t="s">
        <v>1313</v>
      </c>
      <c r="EX635" s="55" t="s">
        <v>1919</v>
      </c>
      <c r="EY635" s="55">
        <v>1</v>
      </c>
      <c r="EZ635" s="55">
        <v>1995</v>
      </c>
      <c r="FA635" s="55">
        <v>2999</v>
      </c>
      <c r="FB635" s="55" t="s">
        <v>1262</v>
      </c>
      <c r="FC635" s="55" t="s">
        <v>1249</v>
      </c>
      <c r="FD635" s="55">
        <v>0</v>
      </c>
      <c r="FF635" s="55">
        <v>628</v>
      </c>
      <c r="FG635" s="55" t="s">
        <v>42</v>
      </c>
      <c r="FH635" s="55" t="s">
        <v>1701</v>
      </c>
      <c r="FI635" s="55">
        <v>1</v>
      </c>
      <c r="FJ635" s="55">
        <v>2500</v>
      </c>
      <c r="FK635" s="55" t="s">
        <v>1249</v>
      </c>
      <c r="FL635" s="55">
        <v>0.3</v>
      </c>
      <c r="JW635" s="12">
        <v>628</v>
      </c>
      <c r="JX635" s="12" t="s">
        <v>1472</v>
      </c>
      <c r="JY635" s="12" t="s">
        <v>938</v>
      </c>
    </row>
    <row r="636" ht="14.25" customHeight="1" outlineLevel="1" spans="7:285">
      <c r="G636" s="55">
        <v>629</v>
      </c>
      <c r="H636" s="55" t="s">
        <v>1309</v>
      </c>
      <c r="I636" s="55" t="s">
        <v>900</v>
      </c>
      <c r="J636" s="55" t="s">
        <v>1248</v>
      </c>
      <c r="K636" s="55" t="s">
        <v>1249</v>
      </c>
      <c r="L636" s="65">
        <v>0.3675</v>
      </c>
      <c r="AD636" s="12">
        <v>629</v>
      </c>
      <c r="AE636" s="12" t="s">
        <v>1261</v>
      </c>
      <c r="AF636" s="12" t="s">
        <v>2213</v>
      </c>
      <c r="AG636" s="12" t="s">
        <v>1731</v>
      </c>
      <c r="AH636" s="12" t="s">
        <v>2745</v>
      </c>
      <c r="AX636" s="55">
        <v>629</v>
      </c>
      <c r="AY636" s="55" t="s">
        <v>1232</v>
      </c>
      <c r="AZ636" s="55" t="s">
        <v>1251</v>
      </c>
      <c r="BA636" s="55">
        <v>71</v>
      </c>
      <c r="BB636" s="55">
        <v>71</v>
      </c>
      <c r="BC636" s="55" t="s">
        <v>1258</v>
      </c>
      <c r="BD636" s="55">
        <v>1.2</v>
      </c>
      <c r="DN636" s="55">
        <v>629</v>
      </c>
      <c r="DO636" s="55" t="s">
        <v>1309</v>
      </c>
      <c r="DP636" s="55" t="s">
        <v>1259</v>
      </c>
      <c r="DQ636" s="55" t="s">
        <v>1260</v>
      </c>
      <c r="DR636" s="55" t="s">
        <v>1261</v>
      </c>
      <c r="DS636" s="55">
        <v>33197</v>
      </c>
      <c r="DT636" s="55">
        <v>10000</v>
      </c>
      <c r="DU636" s="55" t="s">
        <v>1249</v>
      </c>
      <c r="DV636" s="55">
        <v>1</v>
      </c>
      <c r="EV636" s="55">
        <v>629</v>
      </c>
      <c r="EW636" s="55" t="s">
        <v>1313</v>
      </c>
      <c r="EX636" s="55" t="s">
        <v>2382</v>
      </c>
      <c r="EY636" s="55">
        <v>1</v>
      </c>
      <c r="EZ636" s="55">
        <v>0</v>
      </c>
      <c r="FA636" s="55">
        <v>1994</v>
      </c>
      <c r="FB636" s="55" t="s">
        <v>1262</v>
      </c>
      <c r="FC636" s="55" t="s">
        <v>1249</v>
      </c>
      <c r="FD636" s="55">
        <v>0</v>
      </c>
      <c r="FF636" s="55">
        <v>629</v>
      </c>
      <c r="FG636" s="55" t="s">
        <v>42</v>
      </c>
      <c r="FH636" s="55" t="s">
        <v>1701</v>
      </c>
      <c r="FI636" s="55">
        <v>1</v>
      </c>
      <c r="FJ636" s="55">
        <v>5000</v>
      </c>
      <c r="FK636" s="55" t="s">
        <v>1249</v>
      </c>
      <c r="FL636" s="55">
        <v>0.3</v>
      </c>
      <c r="JW636" s="12">
        <v>629</v>
      </c>
      <c r="JX636" s="12" t="s">
        <v>1472</v>
      </c>
      <c r="JY636" s="12" t="s">
        <v>1692</v>
      </c>
    </row>
    <row r="637" ht="14.25" customHeight="1" outlineLevel="1" spans="7:285">
      <c r="G637" s="55">
        <v>630</v>
      </c>
      <c r="H637" s="55" t="s">
        <v>1309</v>
      </c>
      <c r="I637" s="55" t="s">
        <v>763</v>
      </c>
      <c r="J637" s="55" t="s">
        <v>767</v>
      </c>
      <c r="K637" s="55" t="s">
        <v>1249</v>
      </c>
      <c r="L637" s="55">
        <v>0.31</v>
      </c>
      <c r="AD637" s="12">
        <v>630</v>
      </c>
      <c r="AE637" s="12" t="s">
        <v>1261</v>
      </c>
      <c r="AF637" s="12" t="s">
        <v>2538</v>
      </c>
      <c r="AG637" s="12" t="s">
        <v>2199</v>
      </c>
      <c r="AH637" s="12" t="s">
        <v>3090</v>
      </c>
      <c r="AX637" s="55">
        <v>630</v>
      </c>
      <c r="AY637" s="55" t="s">
        <v>1232</v>
      </c>
      <c r="AZ637" s="55" t="s">
        <v>1251</v>
      </c>
      <c r="BA637" s="55">
        <v>72</v>
      </c>
      <c r="BB637" s="55">
        <v>72</v>
      </c>
      <c r="BC637" s="55" t="s">
        <v>1258</v>
      </c>
      <c r="BD637" s="55">
        <v>1.2</v>
      </c>
      <c r="DN637" s="55">
        <v>630</v>
      </c>
      <c r="DO637" s="55" t="s">
        <v>1309</v>
      </c>
      <c r="DP637" s="55" t="s">
        <v>1259</v>
      </c>
      <c r="DQ637" s="55" t="s">
        <v>1260</v>
      </c>
      <c r="DR637" s="55" t="s">
        <v>1261</v>
      </c>
      <c r="DS637" s="55">
        <v>33199</v>
      </c>
      <c r="DT637" s="55">
        <v>10000</v>
      </c>
      <c r="DU637" s="55" t="s">
        <v>1249</v>
      </c>
      <c r="DV637" s="55">
        <v>1</v>
      </c>
      <c r="EV637" s="55">
        <v>630</v>
      </c>
      <c r="EW637" s="55" t="s">
        <v>1313</v>
      </c>
      <c r="EX637" s="55" t="s">
        <v>2382</v>
      </c>
      <c r="EY637" s="55">
        <v>1</v>
      </c>
      <c r="EZ637" s="55">
        <v>1995</v>
      </c>
      <c r="FA637" s="55">
        <v>2999</v>
      </c>
      <c r="FB637" s="55" t="s">
        <v>1262</v>
      </c>
      <c r="FC637" s="55" t="s">
        <v>1249</v>
      </c>
      <c r="FD637" s="55">
        <v>0</v>
      </c>
      <c r="FF637" s="55">
        <v>630</v>
      </c>
      <c r="FG637" s="55" t="s">
        <v>42</v>
      </c>
      <c r="FH637" s="55" t="s">
        <v>1701</v>
      </c>
      <c r="FI637" s="55">
        <v>1</v>
      </c>
      <c r="FJ637" s="55">
        <v>10000</v>
      </c>
      <c r="FK637" s="55" t="s">
        <v>1249</v>
      </c>
      <c r="FL637" s="55">
        <v>0.3</v>
      </c>
      <c r="JW637" s="12">
        <v>630</v>
      </c>
      <c r="JX637" s="12" t="s">
        <v>1472</v>
      </c>
      <c r="JY637" s="12" t="s">
        <v>1898</v>
      </c>
    </row>
    <row r="638" ht="14.25" customHeight="1" outlineLevel="1" spans="7:285">
      <c r="G638" s="55">
        <v>631</v>
      </c>
      <c r="H638" s="55" t="s">
        <v>1309</v>
      </c>
      <c r="I638" s="55" t="s">
        <v>763</v>
      </c>
      <c r="J638" s="55" t="s">
        <v>904</v>
      </c>
      <c r="K638" s="55" t="s">
        <v>1249</v>
      </c>
      <c r="L638" s="55">
        <v>0.31</v>
      </c>
      <c r="AD638" s="12">
        <v>631</v>
      </c>
      <c r="AE638" s="12" t="s">
        <v>1261</v>
      </c>
      <c r="AF638" s="12" t="s">
        <v>2346</v>
      </c>
      <c r="AG638" s="12" t="s">
        <v>1731</v>
      </c>
      <c r="AH638" s="12" t="s">
        <v>2745</v>
      </c>
      <c r="AX638" s="55">
        <v>631</v>
      </c>
      <c r="AY638" s="55" t="s">
        <v>1232</v>
      </c>
      <c r="AZ638" s="55" t="s">
        <v>1251</v>
      </c>
      <c r="BA638" s="55">
        <v>73</v>
      </c>
      <c r="BB638" s="55">
        <v>73</v>
      </c>
      <c r="BC638" s="55" t="s">
        <v>1258</v>
      </c>
      <c r="BD638" s="55">
        <v>1.2</v>
      </c>
      <c r="DN638" s="55">
        <v>631</v>
      </c>
      <c r="DO638" s="55" t="s">
        <v>1309</v>
      </c>
      <c r="DP638" s="55" t="s">
        <v>1259</v>
      </c>
      <c r="DQ638" s="55" t="s">
        <v>1260</v>
      </c>
      <c r="DR638" s="55" t="s">
        <v>1261</v>
      </c>
      <c r="DS638" s="55">
        <v>33222</v>
      </c>
      <c r="DT638" s="55">
        <v>10000</v>
      </c>
      <c r="DU638" s="55" t="s">
        <v>1249</v>
      </c>
      <c r="DV638" s="55">
        <v>1</v>
      </c>
      <c r="EV638" s="55">
        <v>631</v>
      </c>
      <c r="EW638" s="55" t="s">
        <v>1313</v>
      </c>
      <c r="EX638" s="55" t="s">
        <v>1646</v>
      </c>
      <c r="EY638" s="55">
        <v>1</v>
      </c>
      <c r="EZ638" s="55">
        <v>0</v>
      </c>
      <c r="FA638" s="55">
        <v>1994</v>
      </c>
      <c r="FB638" s="55" t="s">
        <v>1262</v>
      </c>
      <c r="FC638" s="55" t="s">
        <v>1249</v>
      </c>
      <c r="FD638" s="55">
        <v>0</v>
      </c>
      <c r="FF638" s="55">
        <v>631</v>
      </c>
      <c r="FG638" s="55" t="s">
        <v>42</v>
      </c>
      <c r="FH638" s="55" t="s">
        <v>1701</v>
      </c>
      <c r="FI638" s="55">
        <v>1</v>
      </c>
      <c r="FJ638" s="55">
        <v>25000</v>
      </c>
      <c r="FK638" s="55" t="s">
        <v>1249</v>
      </c>
      <c r="FL638" s="55">
        <v>0.3</v>
      </c>
      <c r="JW638" s="12">
        <v>631</v>
      </c>
      <c r="JX638" s="12" t="s">
        <v>1472</v>
      </c>
      <c r="JY638" s="12" t="s">
        <v>1381</v>
      </c>
    </row>
    <row r="639" ht="14.25" customHeight="1" outlineLevel="1" spans="7:285">
      <c r="G639" s="55">
        <v>632</v>
      </c>
      <c r="H639" s="55" t="s">
        <v>1309</v>
      </c>
      <c r="I639" s="55" t="s">
        <v>763</v>
      </c>
      <c r="J639" s="55" t="s">
        <v>963</v>
      </c>
      <c r="K639" s="55" t="s">
        <v>1249</v>
      </c>
      <c r="L639" s="55">
        <v>0.31</v>
      </c>
      <c r="AD639" s="12">
        <v>632</v>
      </c>
      <c r="AE639" s="12" t="s">
        <v>1261</v>
      </c>
      <c r="AF639" s="12" t="s">
        <v>2657</v>
      </c>
      <c r="AG639" s="12" t="s">
        <v>2199</v>
      </c>
      <c r="AH639" s="12" t="s">
        <v>3090</v>
      </c>
      <c r="AX639" s="55">
        <v>632</v>
      </c>
      <c r="AY639" s="55" t="s">
        <v>1232</v>
      </c>
      <c r="AZ639" s="55" t="s">
        <v>1251</v>
      </c>
      <c r="BA639" s="55">
        <v>74</v>
      </c>
      <c r="BB639" s="55">
        <v>74</v>
      </c>
      <c r="BC639" s="55" t="s">
        <v>1258</v>
      </c>
      <c r="BD639" s="55">
        <v>1.2</v>
      </c>
      <c r="DN639" s="55">
        <v>632</v>
      </c>
      <c r="DO639" s="55" t="s">
        <v>1309</v>
      </c>
      <c r="DP639" s="55" t="s">
        <v>1259</v>
      </c>
      <c r="DQ639" s="55" t="s">
        <v>1260</v>
      </c>
      <c r="DR639" s="55" t="s">
        <v>1261</v>
      </c>
      <c r="DS639" s="55">
        <v>33231</v>
      </c>
      <c r="DT639" s="55">
        <v>10000</v>
      </c>
      <c r="DU639" s="55" t="s">
        <v>1249</v>
      </c>
      <c r="DV639" s="55">
        <v>1</v>
      </c>
      <c r="EV639" s="55">
        <v>632</v>
      </c>
      <c r="EW639" s="55" t="s">
        <v>1313</v>
      </c>
      <c r="EX639" s="55" t="s">
        <v>1646</v>
      </c>
      <c r="EY639" s="55">
        <v>1</v>
      </c>
      <c r="EZ639" s="55">
        <v>1995</v>
      </c>
      <c r="FA639" s="55">
        <v>2999</v>
      </c>
      <c r="FB639" s="55" t="s">
        <v>1262</v>
      </c>
      <c r="FC639" s="55" t="s">
        <v>1249</v>
      </c>
      <c r="FD639" s="55">
        <v>0</v>
      </c>
      <c r="FF639" s="55">
        <v>632</v>
      </c>
      <c r="FG639" s="55" t="s">
        <v>42</v>
      </c>
      <c r="FH639" s="55" t="s">
        <v>1701</v>
      </c>
      <c r="FI639" s="55">
        <v>1</v>
      </c>
      <c r="FJ639" s="55">
        <v>50000</v>
      </c>
      <c r="FK639" s="55" t="s">
        <v>1249</v>
      </c>
      <c r="FL639" s="55">
        <v>0.3</v>
      </c>
      <c r="JW639" s="12">
        <v>632</v>
      </c>
      <c r="JX639" s="12" t="s">
        <v>1472</v>
      </c>
      <c r="JY639" s="12" t="s">
        <v>1748</v>
      </c>
    </row>
    <row r="640" ht="14.25" customHeight="1" outlineLevel="1" spans="7:285">
      <c r="G640" s="55">
        <v>633</v>
      </c>
      <c r="H640" s="55" t="s">
        <v>1309</v>
      </c>
      <c r="I640" s="55" t="s">
        <v>763</v>
      </c>
      <c r="J640" s="55" t="s">
        <v>1019</v>
      </c>
      <c r="K640" s="55" t="s">
        <v>1249</v>
      </c>
      <c r="L640" s="55">
        <v>0.31</v>
      </c>
      <c r="AD640" s="12">
        <v>633</v>
      </c>
      <c r="AE640" s="12" t="s">
        <v>1261</v>
      </c>
      <c r="AF640" s="12" t="s">
        <v>2471</v>
      </c>
      <c r="AG640" s="12" t="s">
        <v>1731</v>
      </c>
      <c r="AH640" s="12" t="s">
        <v>2745</v>
      </c>
      <c r="AX640" s="55">
        <v>633</v>
      </c>
      <c r="AY640" s="55" t="s">
        <v>1232</v>
      </c>
      <c r="AZ640" s="55" t="s">
        <v>1251</v>
      </c>
      <c r="BA640" s="55">
        <v>75</v>
      </c>
      <c r="BB640" s="55">
        <v>75</v>
      </c>
      <c r="BC640" s="55" t="s">
        <v>1258</v>
      </c>
      <c r="BD640" s="55">
        <v>1.2</v>
      </c>
      <c r="DN640" s="55">
        <v>633</v>
      </c>
      <c r="DO640" s="55" t="s">
        <v>1309</v>
      </c>
      <c r="DP640" s="55" t="s">
        <v>1259</v>
      </c>
      <c r="DQ640" s="55" t="s">
        <v>1260</v>
      </c>
      <c r="DR640" s="55" t="s">
        <v>1261</v>
      </c>
      <c r="DS640" s="55">
        <v>33233</v>
      </c>
      <c r="DT640" s="55">
        <v>10000</v>
      </c>
      <c r="DU640" s="55" t="s">
        <v>1249</v>
      </c>
      <c r="DV640" s="55">
        <v>1</v>
      </c>
      <c r="EV640" s="55">
        <v>633</v>
      </c>
      <c r="EW640" s="55" t="s">
        <v>1359</v>
      </c>
      <c r="EX640" s="55" t="s">
        <v>900</v>
      </c>
      <c r="EY640" s="55">
        <v>1</v>
      </c>
      <c r="EZ640" s="55">
        <v>0</v>
      </c>
      <c r="FA640" s="55">
        <v>1994</v>
      </c>
      <c r="FB640" s="55" t="s">
        <v>1262</v>
      </c>
      <c r="FC640" s="55" t="s">
        <v>1249</v>
      </c>
      <c r="FD640" s="55">
        <v>0</v>
      </c>
      <c r="FF640" s="55">
        <v>633</v>
      </c>
      <c r="FG640" s="55" t="s">
        <v>42</v>
      </c>
      <c r="FH640" s="55" t="s">
        <v>1701</v>
      </c>
      <c r="FI640" s="55">
        <v>1</v>
      </c>
      <c r="FJ640" s="55">
        <v>80000</v>
      </c>
      <c r="FK640" s="55" t="s">
        <v>1249</v>
      </c>
      <c r="FL640" s="55">
        <v>0.3</v>
      </c>
      <c r="JW640" s="12">
        <v>633</v>
      </c>
      <c r="JX640" s="12" t="s">
        <v>1472</v>
      </c>
      <c r="JY640" s="12" t="s">
        <v>1777</v>
      </c>
    </row>
    <row r="641" ht="14.25" customHeight="1" outlineLevel="1" spans="7:285">
      <c r="G641" s="55">
        <v>634</v>
      </c>
      <c r="H641" s="55" t="s">
        <v>1309</v>
      </c>
      <c r="I641" s="55" t="s">
        <v>763</v>
      </c>
      <c r="J641" s="55" t="s">
        <v>1095</v>
      </c>
      <c r="K641" s="55" t="s">
        <v>1249</v>
      </c>
      <c r="L641" s="55">
        <v>0.31</v>
      </c>
      <c r="AD641" s="12">
        <v>634</v>
      </c>
      <c r="AE641" s="12" t="s">
        <v>1261</v>
      </c>
      <c r="AF641" s="12" t="s">
        <v>2596</v>
      </c>
      <c r="AG641" s="12" t="s">
        <v>1731</v>
      </c>
      <c r="AH641" s="12" t="s">
        <v>2745</v>
      </c>
      <c r="AX641" s="55">
        <v>634</v>
      </c>
      <c r="AY641" s="55" t="s">
        <v>1232</v>
      </c>
      <c r="AZ641" s="55" t="s">
        <v>1251</v>
      </c>
      <c r="BA641" s="55">
        <v>76</v>
      </c>
      <c r="BB641" s="55">
        <v>76</v>
      </c>
      <c r="BC641" s="55" t="s">
        <v>1258</v>
      </c>
      <c r="BD641" s="55">
        <v>1.2</v>
      </c>
      <c r="DN641" s="55">
        <v>634</v>
      </c>
      <c r="DO641" s="55" t="s">
        <v>1309</v>
      </c>
      <c r="DP641" s="55" t="s">
        <v>1259</v>
      </c>
      <c r="DQ641" s="55" t="s">
        <v>1260</v>
      </c>
      <c r="DR641" s="55" t="s">
        <v>1261</v>
      </c>
      <c r="DS641" s="55">
        <v>33234</v>
      </c>
      <c r="DT641" s="55">
        <v>10000</v>
      </c>
      <c r="DU641" s="55" t="s">
        <v>1249</v>
      </c>
      <c r="DV641" s="55">
        <v>1</v>
      </c>
      <c r="EV641" s="55">
        <v>634</v>
      </c>
      <c r="EW641" s="55" t="s">
        <v>1359</v>
      </c>
      <c r="EX641" s="55" t="s">
        <v>900</v>
      </c>
      <c r="EY641" s="55">
        <v>1</v>
      </c>
      <c r="EZ641" s="55">
        <v>1995</v>
      </c>
      <c r="FA641" s="55">
        <v>2999</v>
      </c>
      <c r="FB641" s="55" t="s">
        <v>1262</v>
      </c>
      <c r="FC641" s="55" t="s">
        <v>1249</v>
      </c>
      <c r="FD641" s="55">
        <v>0</v>
      </c>
      <c r="FF641" s="55">
        <v>634</v>
      </c>
      <c r="FG641" s="55" t="s">
        <v>42</v>
      </c>
      <c r="FH641" s="55" t="s">
        <v>1701</v>
      </c>
      <c r="FI641" s="55">
        <v>1</v>
      </c>
      <c r="FJ641" s="55">
        <v>130000</v>
      </c>
      <c r="FK641" s="55" t="s">
        <v>1249</v>
      </c>
      <c r="FL641" s="55">
        <v>0.3</v>
      </c>
      <c r="JW641" s="12">
        <v>634</v>
      </c>
      <c r="JX641" s="12" t="s">
        <v>1472</v>
      </c>
      <c r="JY641" s="12" t="s">
        <v>994</v>
      </c>
    </row>
    <row r="642" ht="14.25" customHeight="1" outlineLevel="1" spans="7:285">
      <c r="G642" s="55">
        <v>635</v>
      </c>
      <c r="H642" s="55" t="s">
        <v>1309</v>
      </c>
      <c r="I642" s="55" t="s">
        <v>763</v>
      </c>
      <c r="J642" s="55" t="s">
        <v>1233</v>
      </c>
      <c r="K642" s="55" t="s">
        <v>1249</v>
      </c>
      <c r="L642" s="65">
        <v>0.567</v>
      </c>
      <c r="AD642" s="12">
        <v>635</v>
      </c>
      <c r="AE642" s="12" t="s">
        <v>1261</v>
      </c>
      <c r="AF642" s="12" t="s">
        <v>2699</v>
      </c>
      <c r="AG642" s="12" t="s">
        <v>1731</v>
      </c>
      <c r="AH642" s="12" t="s">
        <v>2745</v>
      </c>
      <c r="AX642" s="55">
        <v>635</v>
      </c>
      <c r="AY642" s="55" t="s">
        <v>1232</v>
      </c>
      <c r="AZ642" s="55" t="s">
        <v>1251</v>
      </c>
      <c r="BA642" s="55">
        <v>77</v>
      </c>
      <c r="BB642" s="55">
        <v>77</v>
      </c>
      <c r="BC642" s="55" t="s">
        <v>1258</v>
      </c>
      <c r="BD642" s="55">
        <v>1.2</v>
      </c>
      <c r="DN642" s="55">
        <v>635</v>
      </c>
      <c r="DO642" s="55" t="s">
        <v>1309</v>
      </c>
      <c r="DP642" s="55" t="s">
        <v>1259</v>
      </c>
      <c r="DQ642" s="55" t="s">
        <v>1260</v>
      </c>
      <c r="DR642" s="55" t="s">
        <v>1261</v>
      </c>
      <c r="DS642" s="55">
        <v>33238</v>
      </c>
      <c r="DT642" s="55">
        <v>10000</v>
      </c>
      <c r="DU642" s="55" t="s">
        <v>1249</v>
      </c>
      <c r="DV642" s="55">
        <v>1</v>
      </c>
      <c r="EV642" s="55">
        <v>635</v>
      </c>
      <c r="EW642" s="55" t="s">
        <v>1359</v>
      </c>
      <c r="EX642" s="55" t="s">
        <v>763</v>
      </c>
      <c r="EY642" s="55">
        <v>1</v>
      </c>
      <c r="EZ642" s="55">
        <v>0</v>
      </c>
      <c r="FA642" s="55">
        <v>1994</v>
      </c>
      <c r="FB642" s="55" t="s">
        <v>1361</v>
      </c>
      <c r="FC642" s="55" t="s">
        <v>1249</v>
      </c>
      <c r="FD642" s="55">
        <v>10</v>
      </c>
      <c r="FF642" s="55">
        <v>635</v>
      </c>
      <c r="FG642" s="55" t="s">
        <v>42</v>
      </c>
      <c r="FH642" s="55" t="s">
        <v>1701</v>
      </c>
      <c r="FI642" s="55">
        <v>1</v>
      </c>
      <c r="FJ642" s="55">
        <v>260000</v>
      </c>
      <c r="FK642" s="55" t="s">
        <v>1249</v>
      </c>
      <c r="FL642" s="55">
        <v>0.3</v>
      </c>
      <c r="JW642" s="12">
        <v>635</v>
      </c>
      <c r="JX642" s="12" t="s">
        <v>1472</v>
      </c>
      <c r="JY642" s="12" t="s">
        <v>1855</v>
      </c>
    </row>
    <row r="643" ht="14.25" customHeight="1" outlineLevel="1" spans="7:285">
      <c r="G643" s="55">
        <v>636</v>
      </c>
      <c r="H643" s="55" t="s">
        <v>1309</v>
      </c>
      <c r="I643" s="55" t="s">
        <v>1013</v>
      </c>
      <c r="J643" s="55" t="s">
        <v>1564</v>
      </c>
      <c r="K643" s="55" t="s">
        <v>1249</v>
      </c>
      <c r="L643" s="65">
        <v>0.525</v>
      </c>
      <c r="AD643" s="12">
        <v>636</v>
      </c>
      <c r="AE643" s="12" t="s">
        <v>1261</v>
      </c>
      <c r="AF643" s="12" t="s">
        <v>2683</v>
      </c>
      <c r="AG643" s="12" t="s">
        <v>1731</v>
      </c>
      <c r="AH643" s="12" t="s">
        <v>2745</v>
      </c>
      <c r="AX643" s="55">
        <v>636</v>
      </c>
      <c r="AY643" s="55" t="s">
        <v>1232</v>
      </c>
      <c r="AZ643" s="55" t="s">
        <v>1251</v>
      </c>
      <c r="BA643" s="55">
        <v>78</v>
      </c>
      <c r="BB643" s="55">
        <v>78</v>
      </c>
      <c r="BC643" s="55" t="s">
        <v>1258</v>
      </c>
      <c r="BD643" s="55">
        <v>1.2</v>
      </c>
      <c r="DN643" s="55">
        <v>636</v>
      </c>
      <c r="DO643" s="55" t="s">
        <v>1309</v>
      </c>
      <c r="DP643" s="55" t="s">
        <v>1259</v>
      </c>
      <c r="DQ643" s="55" t="s">
        <v>1260</v>
      </c>
      <c r="DR643" s="55" t="s">
        <v>1261</v>
      </c>
      <c r="DS643" s="55">
        <v>33239</v>
      </c>
      <c r="DT643" s="55">
        <v>10000</v>
      </c>
      <c r="DU643" s="55" t="s">
        <v>1249</v>
      </c>
      <c r="DV643" s="55">
        <v>1</v>
      </c>
      <c r="EV643" s="55">
        <v>636</v>
      </c>
      <c r="EW643" s="55" t="s">
        <v>1359</v>
      </c>
      <c r="EX643" s="55" t="s">
        <v>763</v>
      </c>
      <c r="EY643" s="55">
        <v>1</v>
      </c>
      <c r="EZ643" s="55">
        <v>1995</v>
      </c>
      <c r="FA643" s="55">
        <v>2999</v>
      </c>
      <c r="FB643" s="55" t="s">
        <v>1361</v>
      </c>
      <c r="FC643" s="55" t="s">
        <v>1249</v>
      </c>
      <c r="FD643" s="55">
        <v>10</v>
      </c>
      <c r="FF643" s="55">
        <v>636</v>
      </c>
      <c r="FG643" s="55" t="s">
        <v>42</v>
      </c>
      <c r="FH643" s="55" t="s">
        <v>1701</v>
      </c>
      <c r="FI643" s="55">
        <v>1</v>
      </c>
      <c r="FJ643" s="55">
        <v>400000</v>
      </c>
      <c r="FK643" s="55" t="s">
        <v>1249</v>
      </c>
      <c r="FL643" s="55">
        <v>0.3</v>
      </c>
      <c r="JW643" s="12">
        <v>636</v>
      </c>
      <c r="JX643" s="12" t="s">
        <v>1472</v>
      </c>
      <c r="JY643" s="12" t="s">
        <v>2036</v>
      </c>
    </row>
    <row r="644" ht="14.25" customHeight="1" outlineLevel="1" spans="7:285">
      <c r="G644" s="55">
        <v>637</v>
      </c>
      <c r="H644" s="55" t="s">
        <v>1309</v>
      </c>
      <c r="I644" s="55" t="s">
        <v>960</v>
      </c>
      <c r="J644" s="55" t="s">
        <v>1603</v>
      </c>
      <c r="K644" s="55" t="s">
        <v>1249</v>
      </c>
      <c r="L644" s="65">
        <v>0.3675</v>
      </c>
      <c r="AD644" s="12">
        <v>637</v>
      </c>
      <c r="AE644" s="12" t="s">
        <v>1261</v>
      </c>
      <c r="AF644" s="12" t="s">
        <v>1078</v>
      </c>
      <c r="AG644" s="12" t="s">
        <v>1758</v>
      </c>
      <c r="AH644" s="12" t="s">
        <v>2754</v>
      </c>
      <c r="AX644" s="55">
        <v>637</v>
      </c>
      <c r="AY644" s="55" t="s">
        <v>1232</v>
      </c>
      <c r="AZ644" s="55" t="s">
        <v>1251</v>
      </c>
      <c r="BA644" s="55">
        <v>79</v>
      </c>
      <c r="BB644" s="55">
        <v>79</v>
      </c>
      <c r="BC644" s="55" t="s">
        <v>1258</v>
      </c>
      <c r="BD644" s="55">
        <v>1.2</v>
      </c>
      <c r="DN644" s="55">
        <v>637</v>
      </c>
      <c r="DO644" s="55" t="s">
        <v>1309</v>
      </c>
      <c r="DP644" s="55" t="s">
        <v>1259</v>
      </c>
      <c r="DQ644" s="55" t="s">
        <v>1260</v>
      </c>
      <c r="DR644" s="55" t="s">
        <v>1261</v>
      </c>
      <c r="DS644" s="55">
        <v>33242</v>
      </c>
      <c r="DT644" s="55">
        <v>10000</v>
      </c>
      <c r="DU644" s="55" t="s">
        <v>1249</v>
      </c>
      <c r="DV644" s="55">
        <v>1</v>
      </c>
      <c r="EV644" s="55">
        <v>637</v>
      </c>
      <c r="EW644" s="55" t="s">
        <v>1359</v>
      </c>
      <c r="EX644" s="55" t="s">
        <v>763</v>
      </c>
      <c r="EY644" s="55">
        <v>2</v>
      </c>
      <c r="EZ644" s="55">
        <v>0</v>
      </c>
      <c r="FA644" s="55">
        <v>1994</v>
      </c>
      <c r="FB644" s="55" t="s">
        <v>1361</v>
      </c>
      <c r="FC644" s="55" t="s">
        <v>1249</v>
      </c>
      <c r="FD644" s="55">
        <v>10</v>
      </c>
      <c r="FF644" s="55">
        <v>637</v>
      </c>
      <c r="FG644" s="55" t="s">
        <v>42</v>
      </c>
      <c r="FH644" s="55" t="s">
        <v>1701</v>
      </c>
      <c r="FI644" s="55">
        <v>1</v>
      </c>
      <c r="FJ644" s="55">
        <v>530000</v>
      </c>
      <c r="FK644" s="55" t="s">
        <v>1249</v>
      </c>
      <c r="FL644" s="55">
        <v>0.3</v>
      </c>
      <c r="JW644" s="12">
        <v>637</v>
      </c>
      <c r="JX644" s="12" t="s">
        <v>1472</v>
      </c>
      <c r="JY644" s="12" t="s">
        <v>1789</v>
      </c>
    </row>
    <row r="645" ht="14.25" customHeight="1" outlineLevel="1" spans="7:285">
      <c r="G645" s="55">
        <v>638</v>
      </c>
      <c r="H645" s="55" t="s">
        <v>1309</v>
      </c>
      <c r="I645" s="55" t="s">
        <v>1092</v>
      </c>
      <c r="J645" s="55" t="s">
        <v>1640</v>
      </c>
      <c r="K645" s="55" t="s">
        <v>1249</v>
      </c>
      <c r="L645" s="65">
        <v>0.3675</v>
      </c>
      <c r="AD645" s="12">
        <v>638</v>
      </c>
      <c r="AE645" s="12" t="s">
        <v>1261</v>
      </c>
      <c r="AF645" s="12" t="s">
        <v>1367</v>
      </c>
      <c r="AG645" s="12" t="s">
        <v>1758</v>
      </c>
      <c r="AH645" s="12" t="s">
        <v>2754</v>
      </c>
      <c r="AX645" s="55">
        <v>638</v>
      </c>
      <c r="AY645" s="55" t="s">
        <v>1232</v>
      </c>
      <c r="AZ645" s="55" t="s">
        <v>1251</v>
      </c>
      <c r="BA645" s="55">
        <v>80</v>
      </c>
      <c r="BB645" s="55">
        <v>80</v>
      </c>
      <c r="BC645" s="55" t="s">
        <v>1258</v>
      </c>
      <c r="BD645" s="55">
        <v>1.2</v>
      </c>
      <c r="DN645" s="55">
        <v>638</v>
      </c>
      <c r="DO645" s="55" t="s">
        <v>1309</v>
      </c>
      <c r="DP645" s="55" t="s">
        <v>1259</v>
      </c>
      <c r="DQ645" s="55" t="s">
        <v>1260</v>
      </c>
      <c r="DR645" s="55" t="s">
        <v>1261</v>
      </c>
      <c r="DS645" s="55">
        <v>33243</v>
      </c>
      <c r="DT645" s="55">
        <v>10000</v>
      </c>
      <c r="DU645" s="55" t="s">
        <v>1249</v>
      </c>
      <c r="DV645" s="55">
        <v>1</v>
      </c>
      <c r="EV645" s="55">
        <v>638</v>
      </c>
      <c r="EW645" s="55" t="s">
        <v>1359</v>
      </c>
      <c r="EX645" s="55" t="s">
        <v>763</v>
      </c>
      <c r="EY645" s="55">
        <v>2</v>
      </c>
      <c r="EZ645" s="55">
        <v>1995</v>
      </c>
      <c r="FA645" s="55">
        <v>2999</v>
      </c>
      <c r="FB645" s="55" t="s">
        <v>1361</v>
      </c>
      <c r="FC645" s="55" t="s">
        <v>1249</v>
      </c>
      <c r="FD645" s="55">
        <v>10</v>
      </c>
      <c r="FF645" s="55">
        <v>638</v>
      </c>
      <c r="FG645" s="55" t="s">
        <v>42</v>
      </c>
      <c r="FH645" s="55" t="s">
        <v>1701</v>
      </c>
      <c r="FI645" s="55">
        <v>1</v>
      </c>
      <c r="FJ645" s="55">
        <v>540000</v>
      </c>
      <c r="FK645" s="55" t="s">
        <v>1249</v>
      </c>
      <c r="FL645" s="55">
        <v>0.3</v>
      </c>
      <c r="JW645" s="12">
        <v>638</v>
      </c>
      <c r="JX645" s="12" t="s">
        <v>1472</v>
      </c>
      <c r="JY645" s="12" t="s">
        <v>1539</v>
      </c>
    </row>
    <row r="646" ht="14.25" customHeight="1" outlineLevel="1" spans="7:285">
      <c r="G646" s="55">
        <v>639</v>
      </c>
      <c r="H646" s="55" t="s">
        <v>1309</v>
      </c>
      <c r="I646" s="55" t="s">
        <v>1230</v>
      </c>
      <c r="J646" s="55" t="s">
        <v>1674</v>
      </c>
      <c r="K646" s="55" t="s">
        <v>1249</v>
      </c>
      <c r="L646" s="55">
        <v>0.55</v>
      </c>
      <c r="AD646" s="12">
        <v>639</v>
      </c>
      <c r="AE646" s="12" t="s">
        <v>1261</v>
      </c>
      <c r="AF646" s="12" t="s">
        <v>1800</v>
      </c>
      <c r="AG646" s="12" t="s">
        <v>1758</v>
      </c>
      <c r="AH646" s="12" t="s">
        <v>2754</v>
      </c>
      <c r="AX646" s="55">
        <v>639</v>
      </c>
      <c r="AY646" s="55" t="s">
        <v>1232</v>
      </c>
      <c r="AZ646" s="55" t="s">
        <v>1251</v>
      </c>
      <c r="BA646" s="55">
        <v>81</v>
      </c>
      <c r="BB646" s="55">
        <v>81</v>
      </c>
      <c r="BC646" s="55" t="s">
        <v>1258</v>
      </c>
      <c r="BD646" s="55">
        <v>1.25</v>
      </c>
      <c r="DN646" s="55">
        <v>639</v>
      </c>
      <c r="DO646" s="55" t="s">
        <v>1309</v>
      </c>
      <c r="DP646" s="55" t="s">
        <v>1259</v>
      </c>
      <c r="DQ646" s="55" t="s">
        <v>1260</v>
      </c>
      <c r="DR646" s="55" t="s">
        <v>1261</v>
      </c>
      <c r="DS646" s="55">
        <v>33245</v>
      </c>
      <c r="DT646" s="55">
        <v>10000</v>
      </c>
      <c r="DU646" s="55" t="s">
        <v>1249</v>
      </c>
      <c r="DV646" s="55">
        <v>1</v>
      </c>
      <c r="EV646" s="55">
        <v>639</v>
      </c>
      <c r="EW646" s="55" t="s">
        <v>1359</v>
      </c>
      <c r="EX646" s="55" t="s">
        <v>763</v>
      </c>
      <c r="EY646" s="55">
        <v>3</v>
      </c>
      <c r="EZ646" s="55">
        <v>0</v>
      </c>
      <c r="FA646" s="55">
        <v>1994</v>
      </c>
      <c r="FB646" s="55" t="s">
        <v>1361</v>
      </c>
      <c r="FC646" s="55" t="s">
        <v>1249</v>
      </c>
      <c r="FD646" s="55">
        <v>10</v>
      </c>
      <c r="FF646" s="55">
        <v>639</v>
      </c>
      <c r="FG646" s="55" t="s">
        <v>42</v>
      </c>
      <c r="FH646" s="55" t="s">
        <v>1756</v>
      </c>
      <c r="FI646" s="55">
        <v>1</v>
      </c>
      <c r="FJ646" s="55">
        <v>0</v>
      </c>
      <c r="FK646" s="55" t="s">
        <v>1249</v>
      </c>
      <c r="FL646" s="55">
        <v>1.02</v>
      </c>
      <c r="JW646" s="12">
        <v>639</v>
      </c>
      <c r="JX646" s="12" t="s">
        <v>1472</v>
      </c>
      <c r="JY646" s="12" t="s">
        <v>2098</v>
      </c>
    </row>
    <row r="647" ht="14.25" customHeight="1" outlineLevel="1" spans="7:285">
      <c r="G647" s="55">
        <v>640</v>
      </c>
      <c r="H647" s="55" t="s">
        <v>1309</v>
      </c>
      <c r="I647" s="55" t="s">
        <v>1252</v>
      </c>
      <c r="J647" s="55" t="s">
        <v>1391</v>
      </c>
      <c r="K647" s="55" t="s">
        <v>1249</v>
      </c>
      <c r="L647" s="55">
        <v>0.21</v>
      </c>
      <c r="AD647" s="12">
        <v>640</v>
      </c>
      <c r="AE647" s="12" t="s">
        <v>1261</v>
      </c>
      <c r="AF647" s="12" t="s">
        <v>2001</v>
      </c>
      <c r="AG647" s="12" t="s">
        <v>1758</v>
      </c>
      <c r="AH647" s="12" t="s">
        <v>2754</v>
      </c>
      <c r="AX647" s="55">
        <v>640</v>
      </c>
      <c r="AY647" s="55" t="s">
        <v>1232</v>
      </c>
      <c r="AZ647" s="55" t="s">
        <v>1251</v>
      </c>
      <c r="BA647" s="55">
        <v>82</v>
      </c>
      <c r="BB647" s="55">
        <v>82</v>
      </c>
      <c r="BC647" s="55" t="s">
        <v>1258</v>
      </c>
      <c r="BD647" s="55">
        <v>1.25</v>
      </c>
      <c r="DN647" s="55">
        <v>640</v>
      </c>
      <c r="DO647" s="55" t="s">
        <v>1309</v>
      </c>
      <c r="DP647" s="55" t="s">
        <v>1259</v>
      </c>
      <c r="DQ647" s="55" t="s">
        <v>1260</v>
      </c>
      <c r="DR647" s="55" t="s">
        <v>1261</v>
      </c>
      <c r="DS647" s="55">
        <v>33247</v>
      </c>
      <c r="DT647" s="55">
        <v>10000</v>
      </c>
      <c r="DU647" s="55" t="s">
        <v>1249</v>
      </c>
      <c r="DV647" s="55">
        <v>1</v>
      </c>
      <c r="EV647" s="55">
        <v>640</v>
      </c>
      <c r="EW647" s="55" t="s">
        <v>1359</v>
      </c>
      <c r="EX647" s="55" t="s">
        <v>763</v>
      </c>
      <c r="EY647" s="55">
        <v>3</v>
      </c>
      <c r="EZ647" s="55">
        <v>1995</v>
      </c>
      <c r="FA647" s="55">
        <v>2999</v>
      </c>
      <c r="FB647" s="55" t="s">
        <v>1361</v>
      </c>
      <c r="FC647" s="55" t="s">
        <v>1249</v>
      </c>
      <c r="FD647" s="55">
        <v>10</v>
      </c>
      <c r="FF647" s="55">
        <v>640</v>
      </c>
      <c r="FG647" s="55" t="s">
        <v>42</v>
      </c>
      <c r="FH647" s="55" t="s">
        <v>1756</v>
      </c>
      <c r="FI647" s="55">
        <v>1</v>
      </c>
      <c r="FJ647" s="55">
        <v>1000</v>
      </c>
      <c r="FK647" s="55" t="s">
        <v>1249</v>
      </c>
      <c r="FL647" s="55">
        <v>1.02</v>
      </c>
      <c r="JW647" s="12">
        <v>640</v>
      </c>
      <c r="JX647" s="12" t="s">
        <v>1472</v>
      </c>
      <c r="JY647" s="12" t="s">
        <v>1587</v>
      </c>
    </row>
    <row r="648" ht="14.25" customHeight="1" outlineLevel="1" spans="7:285">
      <c r="G648" s="55">
        <v>641</v>
      </c>
      <c r="H648" s="55" t="s">
        <v>1309</v>
      </c>
      <c r="I648" s="55" t="s">
        <v>1252</v>
      </c>
      <c r="J648" s="55" t="s">
        <v>1432</v>
      </c>
      <c r="K648" s="55" t="s">
        <v>1249</v>
      </c>
      <c r="L648" s="65">
        <v>0.315</v>
      </c>
      <c r="AD648" s="12">
        <v>641</v>
      </c>
      <c r="AE648" s="12" t="s">
        <v>1261</v>
      </c>
      <c r="AF648" s="12" t="s">
        <v>1720</v>
      </c>
      <c r="AG648" s="12" t="s">
        <v>1758</v>
      </c>
      <c r="AH648" s="12" t="s">
        <v>2754</v>
      </c>
      <c r="AX648" s="55">
        <v>641</v>
      </c>
      <c r="AY648" s="55" t="s">
        <v>1232</v>
      </c>
      <c r="AZ648" s="55" t="s">
        <v>1251</v>
      </c>
      <c r="BA648" s="55">
        <v>83</v>
      </c>
      <c r="BB648" s="55">
        <v>83</v>
      </c>
      <c r="BC648" s="55" t="s">
        <v>1258</v>
      </c>
      <c r="BD648" s="55">
        <v>1.25</v>
      </c>
      <c r="DN648" s="55">
        <v>641</v>
      </c>
      <c r="DO648" s="55" t="s">
        <v>1309</v>
      </c>
      <c r="DP648" s="55" t="s">
        <v>1259</v>
      </c>
      <c r="DQ648" s="55" t="s">
        <v>1260</v>
      </c>
      <c r="DR648" s="55" t="s">
        <v>1261</v>
      </c>
      <c r="DS648" s="55">
        <v>33255</v>
      </c>
      <c r="DT648" s="55">
        <v>10000</v>
      </c>
      <c r="DU648" s="55" t="s">
        <v>1249</v>
      </c>
      <c r="DV648" s="55">
        <v>1</v>
      </c>
      <c r="EV648" s="55">
        <v>641</v>
      </c>
      <c r="EW648" s="55" t="s">
        <v>1359</v>
      </c>
      <c r="EX648" s="55" t="s">
        <v>763</v>
      </c>
      <c r="EY648" s="55">
        <v>4</v>
      </c>
      <c r="EZ648" s="55">
        <v>0</v>
      </c>
      <c r="FA648" s="55">
        <v>1994</v>
      </c>
      <c r="FB648" s="55" t="s">
        <v>1361</v>
      </c>
      <c r="FC648" s="55" t="s">
        <v>1249</v>
      </c>
      <c r="FD648" s="55">
        <v>10</v>
      </c>
      <c r="FF648" s="55">
        <v>641</v>
      </c>
      <c r="FG648" s="55" t="s">
        <v>42</v>
      </c>
      <c r="FH648" s="55" t="s">
        <v>1756</v>
      </c>
      <c r="FI648" s="55">
        <v>1</v>
      </c>
      <c r="FJ648" s="55">
        <v>2500</v>
      </c>
      <c r="FK648" s="55" t="s">
        <v>1249</v>
      </c>
      <c r="FL648" s="55">
        <v>0.95</v>
      </c>
      <c r="JW648" s="12">
        <v>641</v>
      </c>
      <c r="JX648" s="12" t="s">
        <v>1472</v>
      </c>
      <c r="JY648" s="12" t="s">
        <v>1934</v>
      </c>
    </row>
    <row r="649" ht="14.25" customHeight="1" outlineLevel="1" spans="7:285">
      <c r="G649" s="55">
        <v>642</v>
      </c>
      <c r="H649" s="55" t="s">
        <v>1309</v>
      </c>
      <c r="I649" s="55" t="s">
        <v>1390</v>
      </c>
      <c r="J649" s="55" t="s">
        <v>1757</v>
      </c>
      <c r="K649" s="55" t="s">
        <v>1249</v>
      </c>
      <c r="L649" s="55">
        <v>0.42</v>
      </c>
      <c r="AD649" s="12">
        <v>642</v>
      </c>
      <c r="AE649" s="12" t="s">
        <v>1261</v>
      </c>
      <c r="AF649" s="12" t="s">
        <v>2241</v>
      </c>
      <c r="AG649" s="12" t="s">
        <v>1758</v>
      </c>
      <c r="AH649" s="12" t="s">
        <v>2754</v>
      </c>
      <c r="AX649" s="55">
        <v>642</v>
      </c>
      <c r="AY649" s="55" t="s">
        <v>1232</v>
      </c>
      <c r="AZ649" s="55" t="s">
        <v>1251</v>
      </c>
      <c r="BA649" s="55">
        <v>84</v>
      </c>
      <c r="BB649" s="55">
        <v>84</v>
      </c>
      <c r="BC649" s="55" t="s">
        <v>1258</v>
      </c>
      <c r="BD649" s="55">
        <v>1.25</v>
      </c>
      <c r="DN649" s="55">
        <v>642</v>
      </c>
      <c r="DO649" s="55" t="s">
        <v>1309</v>
      </c>
      <c r="DP649" s="55" t="s">
        <v>1259</v>
      </c>
      <c r="DQ649" s="55" t="s">
        <v>1260</v>
      </c>
      <c r="DR649" s="55" t="s">
        <v>1261</v>
      </c>
      <c r="DS649" s="55">
        <v>33256</v>
      </c>
      <c r="DT649" s="55">
        <v>10000</v>
      </c>
      <c r="DU649" s="55" t="s">
        <v>1249</v>
      </c>
      <c r="DV649" s="55">
        <v>1</v>
      </c>
      <c r="EV649" s="55">
        <v>642</v>
      </c>
      <c r="EW649" s="55" t="s">
        <v>1359</v>
      </c>
      <c r="EX649" s="55" t="s">
        <v>763</v>
      </c>
      <c r="EY649" s="55">
        <v>4</v>
      </c>
      <c r="EZ649" s="55">
        <v>1995</v>
      </c>
      <c r="FA649" s="55">
        <v>2999</v>
      </c>
      <c r="FB649" s="55" t="s">
        <v>1361</v>
      </c>
      <c r="FC649" s="55" t="s">
        <v>1249</v>
      </c>
      <c r="FD649" s="55">
        <v>10</v>
      </c>
      <c r="FF649" s="55">
        <v>642</v>
      </c>
      <c r="FG649" s="55" t="s">
        <v>42</v>
      </c>
      <c r="FH649" s="55" t="s">
        <v>1756</v>
      </c>
      <c r="FI649" s="55">
        <v>1</v>
      </c>
      <c r="FJ649" s="55">
        <v>5000</v>
      </c>
      <c r="FK649" s="55" t="s">
        <v>1249</v>
      </c>
      <c r="FL649" s="55">
        <v>0.84</v>
      </c>
      <c r="JW649" s="12">
        <v>642</v>
      </c>
      <c r="JX649" s="12" t="s">
        <v>1472</v>
      </c>
      <c r="JY649" s="12" t="s">
        <v>2169</v>
      </c>
    </row>
    <row r="650" ht="14.25" customHeight="1" outlineLevel="1" spans="7:285">
      <c r="G650" s="55">
        <v>643</v>
      </c>
      <c r="H650" s="55" t="s">
        <v>1309</v>
      </c>
      <c r="I650" s="55" t="s">
        <v>1343</v>
      </c>
      <c r="J650" s="55" t="s">
        <v>1702</v>
      </c>
      <c r="K650" s="55" t="s">
        <v>1249</v>
      </c>
      <c r="L650" s="55">
        <v>0.22</v>
      </c>
      <c r="AD650" s="12">
        <v>643</v>
      </c>
      <c r="AE650" s="12" t="s">
        <v>1261</v>
      </c>
      <c r="AF650" s="12" t="s">
        <v>2439</v>
      </c>
      <c r="AG650" s="12" t="s">
        <v>1758</v>
      </c>
      <c r="AH650" s="12" t="s">
        <v>2754</v>
      </c>
      <c r="AX650" s="55">
        <v>643</v>
      </c>
      <c r="AY650" s="55" t="s">
        <v>1232</v>
      </c>
      <c r="AZ650" s="55" t="s">
        <v>1251</v>
      </c>
      <c r="BA650" s="55">
        <v>85</v>
      </c>
      <c r="BB650" s="55">
        <v>85</v>
      </c>
      <c r="BC650" s="55" t="s">
        <v>1258</v>
      </c>
      <c r="BD650" s="55">
        <v>1.25</v>
      </c>
      <c r="DN650" s="55">
        <v>643</v>
      </c>
      <c r="DO650" s="55" t="s">
        <v>1309</v>
      </c>
      <c r="DP650" s="55" t="s">
        <v>1259</v>
      </c>
      <c r="DQ650" s="55" t="s">
        <v>1260</v>
      </c>
      <c r="DR650" s="55" t="s">
        <v>1261</v>
      </c>
      <c r="DS650" s="55">
        <v>33257</v>
      </c>
      <c r="DT650" s="55">
        <v>10000</v>
      </c>
      <c r="DU650" s="55" t="s">
        <v>1249</v>
      </c>
      <c r="DV650" s="55">
        <v>1</v>
      </c>
      <c r="EV650" s="55">
        <v>643</v>
      </c>
      <c r="EW650" s="55" t="s">
        <v>1359</v>
      </c>
      <c r="EX650" s="55" t="s">
        <v>763</v>
      </c>
      <c r="EY650" s="55">
        <v>5</v>
      </c>
      <c r="EZ650" s="55">
        <v>0</v>
      </c>
      <c r="FA650" s="55">
        <v>1994</v>
      </c>
      <c r="FB650" s="55" t="s">
        <v>1361</v>
      </c>
      <c r="FC650" s="55" t="s">
        <v>1249</v>
      </c>
      <c r="FD650" s="55">
        <v>10</v>
      </c>
      <c r="FF650" s="55">
        <v>643</v>
      </c>
      <c r="FG650" s="55" t="s">
        <v>42</v>
      </c>
      <c r="FH650" s="55" t="s">
        <v>1756</v>
      </c>
      <c r="FI650" s="55">
        <v>1</v>
      </c>
      <c r="FJ650" s="55">
        <v>10000</v>
      </c>
      <c r="FK650" s="55" t="s">
        <v>1249</v>
      </c>
      <c r="FL650" s="55">
        <v>0.7</v>
      </c>
      <c r="JW650" s="12">
        <v>643</v>
      </c>
      <c r="JX650" s="12" t="s">
        <v>1472</v>
      </c>
      <c r="JY650" s="12" t="s">
        <v>1629</v>
      </c>
    </row>
    <row r="651" ht="14.25" customHeight="1" outlineLevel="1" spans="7:285">
      <c r="G651" s="55">
        <v>644</v>
      </c>
      <c r="H651" s="55" t="s">
        <v>1309</v>
      </c>
      <c r="I651" s="55" t="s">
        <v>1343</v>
      </c>
      <c r="J651" s="55" t="s">
        <v>1730</v>
      </c>
      <c r="K651" s="55" t="s">
        <v>1249</v>
      </c>
      <c r="L651" s="55">
        <v>0.31</v>
      </c>
      <c r="AD651" s="12">
        <v>644</v>
      </c>
      <c r="AE651" s="12" t="s">
        <v>1261</v>
      </c>
      <c r="AF651" s="12" t="s">
        <v>2567</v>
      </c>
      <c r="AG651" s="12" t="s">
        <v>1758</v>
      </c>
      <c r="AH651" s="12" t="s">
        <v>2754</v>
      </c>
      <c r="AX651" s="55">
        <v>644</v>
      </c>
      <c r="AY651" s="55" t="s">
        <v>1232</v>
      </c>
      <c r="AZ651" s="55" t="s">
        <v>1251</v>
      </c>
      <c r="BA651" s="55">
        <v>86</v>
      </c>
      <c r="BB651" s="55">
        <v>86</v>
      </c>
      <c r="BC651" s="55" t="s">
        <v>1258</v>
      </c>
      <c r="BD651" s="55">
        <v>1.25</v>
      </c>
      <c r="DN651" s="55">
        <v>644</v>
      </c>
      <c r="DO651" s="55" t="s">
        <v>1309</v>
      </c>
      <c r="DP651" s="55" t="s">
        <v>1259</v>
      </c>
      <c r="DQ651" s="55" t="s">
        <v>1260</v>
      </c>
      <c r="DR651" s="55" t="s">
        <v>1261</v>
      </c>
      <c r="DS651" s="55">
        <v>33261</v>
      </c>
      <c r="DT651" s="55">
        <v>10000</v>
      </c>
      <c r="DU651" s="55" t="s">
        <v>1249</v>
      </c>
      <c r="DV651" s="55">
        <v>1</v>
      </c>
      <c r="EV651" s="55">
        <v>644</v>
      </c>
      <c r="EW651" s="55" t="s">
        <v>1359</v>
      </c>
      <c r="EX651" s="55" t="s">
        <v>763</v>
      </c>
      <c r="EY651" s="55">
        <v>5</v>
      </c>
      <c r="EZ651" s="55">
        <v>1995</v>
      </c>
      <c r="FA651" s="55">
        <v>2999</v>
      </c>
      <c r="FB651" s="55" t="s">
        <v>1361</v>
      </c>
      <c r="FC651" s="55" t="s">
        <v>1249</v>
      </c>
      <c r="FD651" s="55">
        <v>10</v>
      </c>
      <c r="FF651" s="55">
        <v>644</v>
      </c>
      <c r="FG651" s="55" t="s">
        <v>42</v>
      </c>
      <c r="FH651" s="55" t="s">
        <v>1756</v>
      </c>
      <c r="FI651" s="55">
        <v>1</v>
      </c>
      <c r="FJ651" s="55">
        <v>25000</v>
      </c>
      <c r="FK651" s="55" t="s">
        <v>1249</v>
      </c>
      <c r="FL651" s="55">
        <v>0.67</v>
      </c>
      <c r="JW651" s="12">
        <v>644</v>
      </c>
      <c r="JX651" s="12" t="s">
        <v>1472</v>
      </c>
      <c r="JY651" s="12" t="s">
        <v>2210</v>
      </c>
    </row>
    <row r="652" ht="14.25" customHeight="1" outlineLevel="1" spans="7:285">
      <c r="G652" s="55">
        <v>645</v>
      </c>
      <c r="H652" s="55" t="s">
        <v>1309</v>
      </c>
      <c r="I652" s="55" t="s">
        <v>1343</v>
      </c>
      <c r="J652" s="55" t="s">
        <v>1845</v>
      </c>
      <c r="K652" s="55" t="s">
        <v>1249</v>
      </c>
      <c r="L652" s="65">
        <v>0.3675</v>
      </c>
      <c r="AD652" s="12">
        <v>645</v>
      </c>
      <c r="AE652" s="12" t="s">
        <v>1261</v>
      </c>
      <c r="AF652" s="12" t="s">
        <v>2568</v>
      </c>
      <c r="AG652" s="12" t="s">
        <v>1758</v>
      </c>
      <c r="AH652" s="12" t="s">
        <v>2754</v>
      </c>
      <c r="AX652" s="55">
        <v>645</v>
      </c>
      <c r="AY652" s="55" t="s">
        <v>1232</v>
      </c>
      <c r="AZ652" s="55" t="s">
        <v>1251</v>
      </c>
      <c r="BA652" s="55">
        <v>87</v>
      </c>
      <c r="BB652" s="55">
        <v>87</v>
      </c>
      <c r="BC652" s="55" t="s">
        <v>1258</v>
      </c>
      <c r="BD652" s="55">
        <v>1.25</v>
      </c>
      <c r="DN652" s="55">
        <v>645</v>
      </c>
      <c r="DO652" s="55" t="s">
        <v>1309</v>
      </c>
      <c r="DP652" s="55" t="s">
        <v>1259</v>
      </c>
      <c r="DQ652" s="55" t="s">
        <v>1260</v>
      </c>
      <c r="DR652" s="55" t="s">
        <v>1261</v>
      </c>
      <c r="DS652" s="55">
        <v>33265</v>
      </c>
      <c r="DT652" s="55">
        <v>10000</v>
      </c>
      <c r="DU652" s="55" t="s">
        <v>1249</v>
      </c>
      <c r="DV652" s="55">
        <v>1</v>
      </c>
      <c r="EV652" s="55">
        <v>645</v>
      </c>
      <c r="EW652" s="55" t="s">
        <v>1359</v>
      </c>
      <c r="EX652" s="55" t="s">
        <v>763</v>
      </c>
      <c r="EY652" s="55">
        <v>6</v>
      </c>
      <c r="EZ652" s="55">
        <v>0</v>
      </c>
      <c r="FA652" s="55">
        <v>1994</v>
      </c>
      <c r="FB652" s="55" t="s">
        <v>1262</v>
      </c>
      <c r="FC652" s="55" t="s">
        <v>1249</v>
      </c>
      <c r="FD652" s="55">
        <v>0</v>
      </c>
      <c r="FF652" s="55">
        <v>645</v>
      </c>
      <c r="FG652" s="55" t="s">
        <v>42</v>
      </c>
      <c r="FH652" s="55" t="s">
        <v>1756</v>
      </c>
      <c r="FI652" s="55">
        <v>1</v>
      </c>
      <c r="FJ652" s="55">
        <v>50000</v>
      </c>
      <c r="FK652" s="55" t="s">
        <v>1249</v>
      </c>
      <c r="FL652" s="55">
        <v>0.63</v>
      </c>
      <c r="JW652" s="12">
        <v>645</v>
      </c>
      <c r="JX652" s="12" t="s">
        <v>1472</v>
      </c>
      <c r="JY652" s="12" t="s">
        <v>2119</v>
      </c>
    </row>
    <row r="653" ht="14.25" customHeight="1" outlineLevel="1" spans="7:285">
      <c r="G653" s="55">
        <v>646</v>
      </c>
      <c r="H653" s="55" t="s">
        <v>1309</v>
      </c>
      <c r="I653" s="55" t="s">
        <v>1260</v>
      </c>
      <c r="J653" s="55" t="s">
        <v>1783</v>
      </c>
      <c r="K653" s="55" t="s">
        <v>1249</v>
      </c>
      <c r="L653" s="55">
        <v>0.25</v>
      </c>
      <c r="AD653" s="12">
        <v>646</v>
      </c>
      <c r="AE653" s="12" t="s">
        <v>1261</v>
      </c>
      <c r="AF653" s="12" t="s">
        <v>2765</v>
      </c>
      <c r="AG653" s="12" t="s">
        <v>1758</v>
      </c>
      <c r="AH653" s="12" t="s">
        <v>2754</v>
      </c>
      <c r="AX653" s="55">
        <v>646</v>
      </c>
      <c r="AY653" s="55" t="s">
        <v>1232</v>
      </c>
      <c r="AZ653" s="55" t="s">
        <v>1251</v>
      </c>
      <c r="BA653" s="55">
        <v>88</v>
      </c>
      <c r="BB653" s="55">
        <v>88</v>
      </c>
      <c r="BC653" s="55" t="s">
        <v>1258</v>
      </c>
      <c r="BD653" s="55">
        <v>1.25</v>
      </c>
      <c r="DN653" s="55">
        <v>646</v>
      </c>
      <c r="DO653" s="55" t="s">
        <v>1309</v>
      </c>
      <c r="DP653" s="55" t="s">
        <v>1259</v>
      </c>
      <c r="DQ653" s="55" t="s">
        <v>1260</v>
      </c>
      <c r="DR653" s="55" t="s">
        <v>1261</v>
      </c>
      <c r="DS653" s="55">
        <v>33266</v>
      </c>
      <c r="DT653" s="55">
        <v>10000</v>
      </c>
      <c r="DU653" s="55" t="s">
        <v>1249</v>
      </c>
      <c r="DV653" s="55">
        <v>1</v>
      </c>
      <c r="EV653" s="55">
        <v>646</v>
      </c>
      <c r="EW653" s="55" t="s">
        <v>1359</v>
      </c>
      <c r="EX653" s="55" t="s">
        <v>763</v>
      </c>
      <c r="EY653" s="55">
        <v>6</v>
      </c>
      <c r="EZ653" s="55">
        <v>1995</v>
      </c>
      <c r="FA653" s="55">
        <v>2999</v>
      </c>
      <c r="FB653" s="55" t="s">
        <v>1262</v>
      </c>
      <c r="FC653" s="55" t="s">
        <v>1249</v>
      </c>
      <c r="FD653" s="55">
        <v>0</v>
      </c>
      <c r="FF653" s="55">
        <v>646</v>
      </c>
      <c r="FG653" s="55" t="s">
        <v>42</v>
      </c>
      <c r="FH653" s="55" t="s">
        <v>1756</v>
      </c>
      <c r="FI653" s="55">
        <v>1</v>
      </c>
      <c r="FJ653" s="55">
        <v>80000</v>
      </c>
      <c r="FK653" s="55" t="s">
        <v>1249</v>
      </c>
      <c r="FL653" s="55">
        <v>0.57</v>
      </c>
      <c r="JW653" s="12">
        <v>646</v>
      </c>
      <c r="JX653" s="12" t="s">
        <v>1472</v>
      </c>
      <c r="JY653" s="12" t="s">
        <v>1213</v>
      </c>
    </row>
    <row r="654" ht="14.25" customHeight="1" outlineLevel="1" spans="7:285">
      <c r="G654" s="55">
        <v>647</v>
      </c>
      <c r="H654" s="55" t="s">
        <v>1309</v>
      </c>
      <c r="I654" s="55" t="s">
        <v>1260</v>
      </c>
      <c r="J654" s="55" t="s">
        <v>1891</v>
      </c>
      <c r="K654" s="55" t="s">
        <v>1249</v>
      </c>
      <c r="L654" s="55">
        <v>0.25</v>
      </c>
      <c r="AD654" s="12">
        <v>647</v>
      </c>
      <c r="AE654" s="12" t="s">
        <v>1261</v>
      </c>
      <c r="AF654" s="12" t="s">
        <v>2835</v>
      </c>
      <c r="AG654" s="12" t="s">
        <v>1758</v>
      </c>
      <c r="AH654" s="12" t="s">
        <v>2754</v>
      </c>
      <c r="AX654" s="55">
        <v>647</v>
      </c>
      <c r="AY654" s="55" t="s">
        <v>1232</v>
      </c>
      <c r="AZ654" s="55" t="s">
        <v>1251</v>
      </c>
      <c r="BA654" s="55">
        <v>89</v>
      </c>
      <c r="BB654" s="55">
        <v>89</v>
      </c>
      <c r="BC654" s="55" t="s">
        <v>1258</v>
      </c>
      <c r="BD654" s="55">
        <v>1.25</v>
      </c>
      <c r="DN654" s="55">
        <v>647</v>
      </c>
      <c r="DO654" s="55" t="s">
        <v>1309</v>
      </c>
      <c r="DP654" s="55" t="s">
        <v>1259</v>
      </c>
      <c r="DQ654" s="55" t="s">
        <v>1260</v>
      </c>
      <c r="DR654" s="55" t="s">
        <v>1261</v>
      </c>
      <c r="DS654" s="55">
        <v>33269</v>
      </c>
      <c r="DT654" s="55">
        <v>10000</v>
      </c>
      <c r="DU654" s="55" t="s">
        <v>1249</v>
      </c>
      <c r="DV654" s="55">
        <v>1</v>
      </c>
      <c r="EV654" s="55">
        <v>647</v>
      </c>
      <c r="EW654" s="55" t="s">
        <v>1359</v>
      </c>
      <c r="EX654" s="55" t="s">
        <v>1013</v>
      </c>
      <c r="EY654" s="55">
        <v>1</v>
      </c>
      <c r="EZ654" s="55">
        <v>0</v>
      </c>
      <c r="FA654" s="55">
        <v>1994</v>
      </c>
      <c r="FB654" s="55" t="s">
        <v>1262</v>
      </c>
      <c r="FC654" s="55" t="s">
        <v>1249</v>
      </c>
      <c r="FD654" s="55">
        <v>0</v>
      </c>
      <c r="FF654" s="55">
        <v>647</v>
      </c>
      <c r="FG654" s="55" t="s">
        <v>42</v>
      </c>
      <c r="FH654" s="55" t="s">
        <v>1756</v>
      </c>
      <c r="FI654" s="55">
        <v>1</v>
      </c>
      <c r="FJ654" s="55">
        <v>130000</v>
      </c>
      <c r="FK654" s="55" t="s">
        <v>1249</v>
      </c>
      <c r="FL654" s="55">
        <v>0.57</v>
      </c>
      <c r="JW654" s="12">
        <v>647</v>
      </c>
      <c r="JX654" s="12" t="s">
        <v>1472</v>
      </c>
      <c r="JY654" s="12" t="s">
        <v>2262</v>
      </c>
    </row>
    <row r="655" ht="14.25" customHeight="1" outlineLevel="1" spans="7:285">
      <c r="G655" s="55">
        <v>648</v>
      </c>
      <c r="H655" s="55" t="s">
        <v>1309</v>
      </c>
      <c r="I655" s="55" t="s">
        <v>1260</v>
      </c>
      <c r="J655" s="55" t="s">
        <v>1914</v>
      </c>
      <c r="K655" s="55" t="s">
        <v>1249</v>
      </c>
      <c r="L655" s="55">
        <v>0.25</v>
      </c>
      <c r="AD655" s="12">
        <v>648</v>
      </c>
      <c r="AE655" s="12" t="s">
        <v>3296</v>
      </c>
      <c r="AF655" s="12" t="s">
        <v>1587</v>
      </c>
      <c r="AG655" s="12" t="s">
        <v>1394</v>
      </c>
      <c r="AH655" s="12" t="s">
        <v>2781</v>
      </c>
      <c r="AX655" s="55">
        <v>648</v>
      </c>
      <c r="AY655" s="55" t="s">
        <v>1232</v>
      </c>
      <c r="AZ655" s="55" t="s">
        <v>1251</v>
      </c>
      <c r="BA655" s="55">
        <v>90</v>
      </c>
      <c r="BB655" s="55">
        <v>90</v>
      </c>
      <c r="BC655" s="55" t="s">
        <v>1258</v>
      </c>
      <c r="BD655" s="55">
        <v>1.25</v>
      </c>
      <c r="DN655" s="55">
        <v>648</v>
      </c>
      <c r="DO655" s="55" t="s">
        <v>1309</v>
      </c>
      <c r="DP655" s="55" t="s">
        <v>1259</v>
      </c>
      <c r="DQ655" s="55" t="s">
        <v>1260</v>
      </c>
      <c r="DR655" s="55" t="s">
        <v>1261</v>
      </c>
      <c r="DS655" s="55">
        <v>33280</v>
      </c>
      <c r="DT655" s="55">
        <v>10000</v>
      </c>
      <c r="DU655" s="55" t="s">
        <v>1249</v>
      </c>
      <c r="DV655" s="55">
        <v>1</v>
      </c>
      <c r="EV655" s="55">
        <v>648</v>
      </c>
      <c r="EW655" s="55" t="s">
        <v>1359</v>
      </c>
      <c r="EX655" s="55" t="s">
        <v>1013</v>
      </c>
      <c r="EY655" s="55">
        <v>1</v>
      </c>
      <c r="EZ655" s="55">
        <v>1995</v>
      </c>
      <c r="FA655" s="55">
        <v>2999</v>
      </c>
      <c r="FB655" s="55" t="s">
        <v>1262</v>
      </c>
      <c r="FC655" s="55" t="s">
        <v>1249</v>
      </c>
      <c r="FD655" s="55">
        <v>0</v>
      </c>
      <c r="FF655" s="55">
        <v>648</v>
      </c>
      <c r="FG655" s="55" t="s">
        <v>42</v>
      </c>
      <c r="FH655" s="55" t="s">
        <v>1756</v>
      </c>
      <c r="FI655" s="55">
        <v>1</v>
      </c>
      <c r="FJ655" s="55">
        <v>260000</v>
      </c>
      <c r="FK655" s="55" t="s">
        <v>1249</v>
      </c>
      <c r="FL655" s="55">
        <v>0.57</v>
      </c>
      <c r="JW655" s="12">
        <v>648</v>
      </c>
      <c r="JX655" s="12" t="s">
        <v>1472</v>
      </c>
      <c r="JY655" s="12" t="s">
        <v>2281</v>
      </c>
    </row>
    <row r="656" ht="14.25" customHeight="1" outlineLevel="1" spans="7:285">
      <c r="G656" s="55">
        <v>649</v>
      </c>
      <c r="H656" s="55" t="s">
        <v>1309</v>
      </c>
      <c r="I656" s="55" t="s">
        <v>1260</v>
      </c>
      <c r="J656" s="55" t="s">
        <v>1942</v>
      </c>
      <c r="K656" s="55" t="s">
        <v>1249</v>
      </c>
      <c r="L656" s="55">
        <v>0.25</v>
      </c>
      <c r="AD656" s="12">
        <v>649</v>
      </c>
      <c r="AE656" s="12" t="s">
        <v>3297</v>
      </c>
      <c r="AF656" s="12" t="s">
        <v>1587</v>
      </c>
      <c r="AG656" s="12" t="s">
        <v>1394</v>
      </c>
      <c r="AH656" s="12" t="s">
        <v>2225</v>
      </c>
      <c r="AX656" s="55">
        <v>649</v>
      </c>
      <c r="AY656" s="55" t="s">
        <v>1232</v>
      </c>
      <c r="AZ656" s="55" t="s">
        <v>1251</v>
      </c>
      <c r="BA656" s="55">
        <v>91</v>
      </c>
      <c r="BB656" s="55">
        <v>91</v>
      </c>
      <c r="BC656" s="55" t="s">
        <v>1258</v>
      </c>
      <c r="BD656" s="55">
        <v>1.25</v>
      </c>
      <c r="DN656" s="55">
        <v>649</v>
      </c>
      <c r="DO656" s="55" t="s">
        <v>1309</v>
      </c>
      <c r="DP656" s="55" t="s">
        <v>1259</v>
      </c>
      <c r="DQ656" s="55" t="s">
        <v>1260</v>
      </c>
      <c r="DR656" s="55" t="s">
        <v>1261</v>
      </c>
      <c r="DS656" s="55">
        <v>33283</v>
      </c>
      <c r="DT656" s="55">
        <v>10000</v>
      </c>
      <c r="DU656" s="55" t="s">
        <v>1249</v>
      </c>
      <c r="DV656" s="55">
        <v>1</v>
      </c>
      <c r="EV656" s="55">
        <v>649</v>
      </c>
      <c r="EW656" s="55" t="s">
        <v>1359</v>
      </c>
      <c r="EX656" s="55" t="s">
        <v>960</v>
      </c>
      <c r="EY656" s="55">
        <v>1</v>
      </c>
      <c r="EZ656" s="55">
        <v>0</v>
      </c>
      <c r="FA656" s="55">
        <v>1994</v>
      </c>
      <c r="FB656" s="55" t="s">
        <v>1262</v>
      </c>
      <c r="FC656" s="55" t="s">
        <v>1249</v>
      </c>
      <c r="FD656" s="55">
        <v>0</v>
      </c>
      <c r="FF656" s="55">
        <v>649</v>
      </c>
      <c r="FG656" s="55" t="s">
        <v>42</v>
      </c>
      <c r="FH656" s="55" t="s">
        <v>1756</v>
      </c>
      <c r="FI656" s="55">
        <v>1</v>
      </c>
      <c r="FJ656" s="55">
        <v>400000</v>
      </c>
      <c r="FK656" s="55" t="s">
        <v>1249</v>
      </c>
      <c r="FL656" s="55">
        <v>0.57</v>
      </c>
      <c r="JW656" s="12">
        <v>649</v>
      </c>
      <c r="JX656" s="12" t="s">
        <v>1472</v>
      </c>
      <c r="JY656" s="12" t="s">
        <v>1720</v>
      </c>
    </row>
    <row r="657" ht="14.25" customHeight="1" outlineLevel="1" spans="7:285">
      <c r="G657" s="55">
        <v>650</v>
      </c>
      <c r="H657" s="55" t="s">
        <v>1309</v>
      </c>
      <c r="I657" s="55" t="s">
        <v>1260</v>
      </c>
      <c r="J657" s="55" t="s">
        <v>1409</v>
      </c>
      <c r="K657" s="55" t="s">
        <v>1249</v>
      </c>
      <c r="L657" s="55">
        <v>0.38</v>
      </c>
      <c r="AD657" s="12">
        <v>650</v>
      </c>
      <c r="AE657" s="12" t="s">
        <v>3298</v>
      </c>
      <c r="AF657" s="12" t="s">
        <v>1855</v>
      </c>
      <c r="AG657" s="12" t="s">
        <v>1394</v>
      </c>
      <c r="AH657" s="12" t="s">
        <v>2746</v>
      </c>
      <c r="AX657" s="55">
        <v>650</v>
      </c>
      <c r="AY657" s="55" t="s">
        <v>1232</v>
      </c>
      <c r="AZ657" s="55" t="s">
        <v>1251</v>
      </c>
      <c r="BA657" s="55">
        <v>92</v>
      </c>
      <c r="BB657" s="55">
        <v>92</v>
      </c>
      <c r="BC657" s="55" t="s">
        <v>1258</v>
      </c>
      <c r="BD657" s="55">
        <v>1.25</v>
      </c>
      <c r="DN657" s="55">
        <v>650</v>
      </c>
      <c r="DO657" s="55" t="s">
        <v>1309</v>
      </c>
      <c r="DP657" s="55" t="s">
        <v>1259</v>
      </c>
      <c r="DQ657" s="55" t="s">
        <v>1260</v>
      </c>
      <c r="DR657" s="55" t="s">
        <v>1261</v>
      </c>
      <c r="DS657" s="55">
        <v>33296</v>
      </c>
      <c r="DT657" s="55">
        <v>10000</v>
      </c>
      <c r="DU657" s="55" t="s">
        <v>1249</v>
      </c>
      <c r="DV657" s="55">
        <v>1</v>
      </c>
      <c r="EV657" s="55">
        <v>650</v>
      </c>
      <c r="EW657" s="55" t="s">
        <v>1359</v>
      </c>
      <c r="EX657" s="55" t="s">
        <v>960</v>
      </c>
      <c r="EY657" s="55">
        <v>1</v>
      </c>
      <c r="EZ657" s="55">
        <v>1995</v>
      </c>
      <c r="FA657" s="55">
        <v>2999</v>
      </c>
      <c r="FB657" s="55" t="s">
        <v>1262</v>
      </c>
      <c r="FC657" s="55" t="s">
        <v>1249</v>
      </c>
      <c r="FD657" s="55">
        <v>0</v>
      </c>
      <c r="FF657" s="55">
        <v>650</v>
      </c>
      <c r="FG657" s="55" t="s">
        <v>42</v>
      </c>
      <c r="FH657" s="55" t="s">
        <v>1756</v>
      </c>
      <c r="FI657" s="55">
        <v>1</v>
      </c>
      <c r="FJ657" s="55">
        <v>530000</v>
      </c>
      <c r="FK657" s="55" t="s">
        <v>1249</v>
      </c>
      <c r="FL657" s="55">
        <v>0.57</v>
      </c>
      <c r="JW657" s="12">
        <v>650</v>
      </c>
      <c r="JX657" s="12" t="s">
        <v>1472</v>
      </c>
      <c r="JY657" s="12" t="s">
        <v>2300</v>
      </c>
    </row>
    <row r="658" ht="14.25" customHeight="1" outlineLevel="1" spans="7:285">
      <c r="G658" s="55">
        <v>651</v>
      </c>
      <c r="H658" s="55" t="s">
        <v>1309</v>
      </c>
      <c r="I658" s="55" t="s">
        <v>1260</v>
      </c>
      <c r="J658" s="55" t="s">
        <v>1992</v>
      </c>
      <c r="K658" s="55" t="s">
        <v>1249</v>
      </c>
      <c r="L658" s="55">
        <v>0.38</v>
      </c>
      <c r="AD658" s="12">
        <v>651</v>
      </c>
      <c r="AE658" s="12" t="s">
        <v>1261</v>
      </c>
      <c r="AF658" s="12" t="s">
        <v>1855</v>
      </c>
      <c r="AG658" s="12" t="s">
        <v>1394</v>
      </c>
      <c r="AH658" s="12" t="s">
        <v>2746</v>
      </c>
      <c r="AX658" s="55">
        <v>651</v>
      </c>
      <c r="AY658" s="55" t="s">
        <v>1232</v>
      </c>
      <c r="AZ658" s="55" t="s">
        <v>1251</v>
      </c>
      <c r="BA658" s="55">
        <v>93</v>
      </c>
      <c r="BB658" s="55">
        <v>93</v>
      </c>
      <c r="BC658" s="55" t="s">
        <v>1258</v>
      </c>
      <c r="BD658" s="55">
        <v>1.25</v>
      </c>
      <c r="DN658" s="55">
        <v>651</v>
      </c>
      <c r="DO658" s="55" t="s">
        <v>1309</v>
      </c>
      <c r="DP658" s="55" t="s">
        <v>1259</v>
      </c>
      <c r="DQ658" s="55" t="s">
        <v>1260</v>
      </c>
      <c r="DR658" s="55" t="s">
        <v>1261</v>
      </c>
      <c r="DS658" s="55">
        <v>33299</v>
      </c>
      <c r="DT658" s="55">
        <v>10000</v>
      </c>
      <c r="DU658" s="55" t="s">
        <v>1249</v>
      </c>
      <c r="DV658" s="55">
        <v>1</v>
      </c>
      <c r="EV658" s="55">
        <v>651</v>
      </c>
      <c r="EW658" s="55" t="s">
        <v>1359</v>
      </c>
      <c r="EX658" s="55" t="s">
        <v>1092</v>
      </c>
      <c r="EY658" s="55">
        <v>1</v>
      </c>
      <c r="EZ658" s="55">
        <v>0</v>
      </c>
      <c r="FA658" s="55">
        <v>1994</v>
      </c>
      <c r="FB658" s="55" t="s">
        <v>1262</v>
      </c>
      <c r="FC658" s="55" t="s">
        <v>1249</v>
      </c>
      <c r="FD658" s="55">
        <v>0</v>
      </c>
      <c r="FF658" s="55">
        <v>651</v>
      </c>
      <c r="FG658" s="55" t="s">
        <v>42</v>
      </c>
      <c r="FH658" s="55" t="s">
        <v>1756</v>
      </c>
      <c r="FI658" s="55">
        <v>1</v>
      </c>
      <c r="FJ658" s="55">
        <v>540000</v>
      </c>
      <c r="FK658" s="55" t="s">
        <v>1249</v>
      </c>
      <c r="FL658" s="55">
        <v>0.57</v>
      </c>
      <c r="JW658" s="12">
        <v>651</v>
      </c>
      <c r="JX658" s="12" t="s">
        <v>1472</v>
      </c>
      <c r="JY658" s="12" t="s">
        <v>2164</v>
      </c>
    </row>
    <row r="659" ht="14.25" customHeight="1" outlineLevel="1" spans="7:285">
      <c r="G659" s="55">
        <v>652</v>
      </c>
      <c r="H659" s="55" t="s">
        <v>1309</v>
      </c>
      <c r="I659" s="55" t="s">
        <v>1260</v>
      </c>
      <c r="J659" s="55" t="s">
        <v>1811</v>
      </c>
      <c r="K659" s="55" t="s">
        <v>1249</v>
      </c>
      <c r="L659" s="55">
        <v>0.45</v>
      </c>
      <c r="AD659" s="12">
        <v>652</v>
      </c>
      <c r="AE659" s="12" t="s">
        <v>3299</v>
      </c>
      <c r="AF659" s="12" t="s">
        <v>2456</v>
      </c>
      <c r="AG659" s="12" t="s">
        <v>1394</v>
      </c>
      <c r="AH659" s="12" t="s">
        <v>2807</v>
      </c>
      <c r="AX659" s="55">
        <v>652</v>
      </c>
      <c r="AY659" s="55" t="s">
        <v>1232</v>
      </c>
      <c r="AZ659" s="55" t="s">
        <v>1251</v>
      </c>
      <c r="BA659" s="55">
        <v>94</v>
      </c>
      <c r="BB659" s="55">
        <v>94</v>
      </c>
      <c r="BC659" s="55" t="s">
        <v>1258</v>
      </c>
      <c r="BD659" s="55">
        <v>1.25</v>
      </c>
      <c r="DN659" s="55">
        <v>652</v>
      </c>
      <c r="DO659" s="55" t="s">
        <v>1309</v>
      </c>
      <c r="DP659" s="55" t="s">
        <v>1259</v>
      </c>
      <c r="DQ659" s="55" t="s">
        <v>1260</v>
      </c>
      <c r="DR659" s="55" t="s">
        <v>1261</v>
      </c>
      <c r="DS659" s="55">
        <v>33302</v>
      </c>
      <c r="DT659" s="55">
        <v>10000</v>
      </c>
      <c r="DU659" s="55" t="s">
        <v>1249</v>
      </c>
      <c r="DV659" s="55">
        <v>1</v>
      </c>
      <c r="EV659" s="55">
        <v>652</v>
      </c>
      <c r="EW659" s="55" t="s">
        <v>1359</v>
      </c>
      <c r="EX659" s="55" t="s">
        <v>1092</v>
      </c>
      <c r="EY659" s="55">
        <v>1</v>
      </c>
      <c r="EZ659" s="55">
        <v>1995</v>
      </c>
      <c r="FA659" s="55">
        <v>2999</v>
      </c>
      <c r="FB659" s="55" t="s">
        <v>1262</v>
      </c>
      <c r="FC659" s="55" t="s">
        <v>1249</v>
      </c>
      <c r="FD659" s="55">
        <v>0</v>
      </c>
      <c r="FF659" s="55">
        <v>652</v>
      </c>
      <c r="FG659" s="55" t="s">
        <v>42</v>
      </c>
      <c r="FH659" s="55" t="s">
        <v>1756</v>
      </c>
      <c r="FI659" s="55">
        <v>2</v>
      </c>
      <c r="FJ659" s="55">
        <v>0</v>
      </c>
      <c r="FK659" s="55" t="s">
        <v>1249</v>
      </c>
      <c r="FL659" s="55">
        <v>0.57</v>
      </c>
      <c r="JW659" s="12">
        <v>652</v>
      </c>
      <c r="JX659" s="12" t="s">
        <v>1472</v>
      </c>
      <c r="JY659" s="12" t="s">
        <v>1932</v>
      </c>
    </row>
    <row r="660" ht="14.25" customHeight="1" outlineLevel="1" spans="7:285">
      <c r="G660" s="55">
        <v>653</v>
      </c>
      <c r="H660" s="55" t="s">
        <v>1309</v>
      </c>
      <c r="I660" s="55" t="s">
        <v>1260</v>
      </c>
      <c r="J660" s="55" t="s">
        <v>1839</v>
      </c>
      <c r="K660" s="55" t="s">
        <v>1249</v>
      </c>
      <c r="L660" s="55">
        <v>0.25</v>
      </c>
      <c r="AD660" s="12">
        <v>653</v>
      </c>
      <c r="AE660" s="12" t="s">
        <v>1261</v>
      </c>
      <c r="AF660" s="12" t="s">
        <v>943</v>
      </c>
      <c r="AG660" s="12" t="s">
        <v>1394</v>
      </c>
      <c r="AH660" s="12" t="s">
        <v>2816</v>
      </c>
      <c r="AX660" s="55">
        <v>653</v>
      </c>
      <c r="AY660" s="55" t="s">
        <v>1232</v>
      </c>
      <c r="AZ660" s="55" t="s">
        <v>1251</v>
      </c>
      <c r="BA660" s="55">
        <v>95</v>
      </c>
      <c r="BB660" s="55">
        <v>95</v>
      </c>
      <c r="BC660" s="55" t="s">
        <v>1258</v>
      </c>
      <c r="BD660" s="55">
        <v>1.25</v>
      </c>
      <c r="DN660" s="55">
        <v>653</v>
      </c>
      <c r="DO660" s="55" t="s">
        <v>1309</v>
      </c>
      <c r="DP660" s="55" t="s">
        <v>1259</v>
      </c>
      <c r="DQ660" s="55" t="s">
        <v>1260</v>
      </c>
      <c r="DR660" s="55" t="s">
        <v>1261</v>
      </c>
      <c r="DS660" s="55">
        <v>33303</v>
      </c>
      <c r="DT660" s="55">
        <v>10000</v>
      </c>
      <c r="DU660" s="55" t="s">
        <v>1249</v>
      </c>
      <c r="DV660" s="55">
        <v>1</v>
      </c>
      <c r="EV660" s="55">
        <v>653</v>
      </c>
      <c r="EW660" s="55" t="s">
        <v>1359</v>
      </c>
      <c r="EX660" s="55" t="s">
        <v>1230</v>
      </c>
      <c r="EY660" s="55">
        <v>1</v>
      </c>
      <c r="EZ660" s="55">
        <v>0</v>
      </c>
      <c r="FA660" s="55">
        <v>1994</v>
      </c>
      <c r="FB660" s="55" t="s">
        <v>1262</v>
      </c>
      <c r="FC660" s="55" t="s">
        <v>1249</v>
      </c>
      <c r="FD660" s="55">
        <v>0</v>
      </c>
      <c r="FF660" s="55">
        <v>653</v>
      </c>
      <c r="FG660" s="55" t="s">
        <v>42</v>
      </c>
      <c r="FH660" s="55" t="s">
        <v>1756</v>
      </c>
      <c r="FI660" s="55">
        <v>2</v>
      </c>
      <c r="FJ660" s="55">
        <v>1000</v>
      </c>
      <c r="FK660" s="55" t="s">
        <v>1249</v>
      </c>
      <c r="FL660" s="55">
        <v>0.57</v>
      </c>
      <c r="JW660" s="12">
        <v>653</v>
      </c>
      <c r="JX660" s="12" t="s">
        <v>1472</v>
      </c>
      <c r="JY660" s="12" t="s">
        <v>1846</v>
      </c>
    </row>
    <row r="661" ht="14.25" customHeight="1" outlineLevel="1" spans="7:285">
      <c r="G661" s="55">
        <v>654</v>
      </c>
      <c r="H661" s="55" t="s">
        <v>1309</v>
      </c>
      <c r="I661" s="55" t="s">
        <v>1260</v>
      </c>
      <c r="J661" s="55" t="s">
        <v>1864</v>
      </c>
      <c r="K661" s="55" t="s">
        <v>1249</v>
      </c>
      <c r="L661" s="55">
        <v>0.25</v>
      </c>
      <c r="AD661" s="12">
        <v>654</v>
      </c>
      <c r="AE661" s="12" t="s">
        <v>1261</v>
      </c>
      <c r="AF661" s="12" t="s">
        <v>1460</v>
      </c>
      <c r="AG661" s="12" t="s">
        <v>1394</v>
      </c>
      <c r="AH661" s="12" t="s">
        <v>2816</v>
      </c>
      <c r="AX661" s="55">
        <v>654</v>
      </c>
      <c r="AY661" s="55" t="s">
        <v>1232</v>
      </c>
      <c r="AZ661" s="55" t="s">
        <v>1251</v>
      </c>
      <c r="BA661" s="55">
        <v>96</v>
      </c>
      <c r="BB661" s="55">
        <v>96</v>
      </c>
      <c r="BC661" s="55" t="s">
        <v>1258</v>
      </c>
      <c r="BD661" s="55">
        <v>1.25</v>
      </c>
      <c r="DN661" s="55">
        <v>654</v>
      </c>
      <c r="DO661" s="55" t="s">
        <v>1309</v>
      </c>
      <c r="DP661" s="55" t="s">
        <v>1259</v>
      </c>
      <c r="DQ661" s="55" t="s">
        <v>1260</v>
      </c>
      <c r="DR661" s="55" t="s">
        <v>1261</v>
      </c>
      <c r="DS661" s="55">
        <v>33307</v>
      </c>
      <c r="DT661" s="55">
        <v>10000</v>
      </c>
      <c r="DU661" s="55" t="s">
        <v>1249</v>
      </c>
      <c r="DV661" s="55">
        <v>1</v>
      </c>
      <c r="EV661" s="55">
        <v>654</v>
      </c>
      <c r="EW661" s="55" t="s">
        <v>1359</v>
      </c>
      <c r="EX661" s="55" t="s">
        <v>1230</v>
      </c>
      <c r="EY661" s="55">
        <v>1</v>
      </c>
      <c r="EZ661" s="55">
        <v>1995</v>
      </c>
      <c r="FA661" s="55">
        <v>2999</v>
      </c>
      <c r="FB661" s="55" t="s">
        <v>1262</v>
      </c>
      <c r="FC661" s="55" t="s">
        <v>1249</v>
      </c>
      <c r="FD661" s="55">
        <v>0</v>
      </c>
      <c r="FF661" s="55">
        <v>654</v>
      </c>
      <c r="FG661" s="55" t="s">
        <v>42</v>
      </c>
      <c r="FH661" s="55" t="s">
        <v>1756</v>
      </c>
      <c r="FI661" s="55">
        <v>2</v>
      </c>
      <c r="FJ661" s="55">
        <v>2500</v>
      </c>
      <c r="FK661" s="55" t="s">
        <v>1249</v>
      </c>
      <c r="FL661" s="55">
        <v>0.57</v>
      </c>
      <c r="JW661" s="12">
        <v>654</v>
      </c>
      <c r="JX661" s="12" t="s">
        <v>1472</v>
      </c>
      <c r="JY661" s="12" t="s">
        <v>2288</v>
      </c>
    </row>
    <row r="662" ht="14.25" customHeight="1" outlineLevel="1" spans="7:285">
      <c r="G662" s="55">
        <v>655</v>
      </c>
      <c r="H662" s="55" t="s">
        <v>1309</v>
      </c>
      <c r="I662" s="55" t="s">
        <v>1260</v>
      </c>
      <c r="J662" s="55" t="s">
        <v>1363</v>
      </c>
      <c r="K662" s="55" t="s">
        <v>1249</v>
      </c>
      <c r="L662" s="55">
        <v>0.25</v>
      </c>
      <c r="AD662" s="12">
        <v>655</v>
      </c>
      <c r="AE662" s="12" t="s">
        <v>1261</v>
      </c>
      <c r="AF662" s="12" t="s">
        <v>1748</v>
      </c>
      <c r="AG662" s="12" t="s">
        <v>1394</v>
      </c>
      <c r="AH662" s="12" t="s">
        <v>2816</v>
      </c>
      <c r="AX662" s="55">
        <v>655</v>
      </c>
      <c r="AY662" s="55" t="s">
        <v>1232</v>
      </c>
      <c r="AZ662" s="55" t="s">
        <v>1251</v>
      </c>
      <c r="BA662" s="55">
        <v>97</v>
      </c>
      <c r="BB662" s="55">
        <v>97</v>
      </c>
      <c r="BC662" s="55" t="s">
        <v>1258</v>
      </c>
      <c r="BD662" s="55">
        <v>1.25</v>
      </c>
      <c r="DN662" s="55">
        <v>655</v>
      </c>
      <c r="DO662" s="55" t="s">
        <v>1309</v>
      </c>
      <c r="DP662" s="55" t="s">
        <v>1259</v>
      </c>
      <c r="DQ662" s="55" t="s">
        <v>1260</v>
      </c>
      <c r="DR662" s="55" t="s">
        <v>1261</v>
      </c>
      <c r="DS662" s="55">
        <v>33310</v>
      </c>
      <c r="DT662" s="55">
        <v>10000</v>
      </c>
      <c r="DU662" s="55" t="s">
        <v>1249</v>
      </c>
      <c r="DV662" s="55">
        <v>1</v>
      </c>
      <c r="EV662" s="55">
        <v>655</v>
      </c>
      <c r="EW662" s="55" t="s">
        <v>1359</v>
      </c>
      <c r="EX662" s="55" t="s">
        <v>1252</v>
      </c>
      <c r="EY662" s="55">
        <v>1</v>
      </c>
      <c r="EZ662" s="55">
        <v>0</v>
      </c>
      <c r="FA662" s="55">
        <v>1994</v>
      </c>
      <c r="FB662" s="55" t="s">
        <v>1361</v>
      </c>
      <c r="FC662" s="55" t="s">
        <v>1249</v>
      </c>
      <c r="FD662" s="55">
        <v>2.63</v>
      </c>
      <c r="FF662" s="55">
        <v>655</v>
      </c>
      <c r="FG662" s="55" t="s">
        <v>42</v>
      </c>
      <c r="FH662" s="55" t="s">
        <v>1756</v>
      </c>
      <c r="FI662" s="55">
        <v>2</v>
      </c>
      <c r="FJ662" s="55">
        <v>5000</v>
      </c>
      <c r="FK662" s="55" t="s">
        <v>1249</v>
      </c>
      <c r="FL662" s="55">
        <v>0.57</v>
      </c>
      <c r="JW662" s="12">
        <v>655</v>
      </c>
      <c r="JX662" s="12" t="s">
        <v>1472</v>
      </c>
      <c r="JY662" s="12" t="s">
        <v>2241</v>
      </c>
    </row>
    <row r="663" ht="14.25" customHeight="1" outlineLevel="1" spans="7:285">
      <c r="G663" s="55">
        <v>656</v>
      </c>
      <c r="H663" s="55" t="s">
        <v>1309</v>
      </c>
      <c r="I663" s="55" t="s">
        <v>1260</v>
      </c>
      <c r="J663" s="55" t="s">
        <v>1910</v>
      </c>
      <c r="K663" s="55" t="s">
        <v>1249</v>
      </c>
      <c r="L663" s="55">
        <v>0.25</v>
      </c>
      <c r="AD663" s="12">
        <v>656</v>
      </c>
      <c r="AE663" s="12" t="s">
        <v>1261</v>
      </c>
      <c r="AF663" s="12" t="s">
        <v>1629</v>
      </c>
      <c r="AG663" s="12" t="s">
        <v>1394</v>
      </c>
      <c r="AH663" s="12" t="s">
        <v>2816</v>
      </c>
      <c r="AX663" s="55">
        <v>656</v>
      </c>
      <c r="AY663" s="55" t="s">
        <v>1232</v>
      </c>
      <c r="AZ663" s="55" t="s">
        <v>1251</v>
      </c>
      <c r="BA663" s="55">
        <v>98</v>
      </c>
      <c r="BB663" s="55">
        <v>98</v>
      </c>
      <c r="BC663" s="55" t="s">
        <v>1258</v>
      </c>
      <c r="BD663" s="55">
        <v>1.25</v>
      </c>
      <c r="DN663" s="55">
        <v>656</v>
      </c>
      <c r="DO663" s="55" t="s">
        <v>1309</v>
      </c>
      <c r="DP663" s="55" t="s">
        <v>1259</v>
      </c>
      <c r="DQ663" s="55" t="s">
        <v>1260</v>
      </c>
      <c r="DR663" s="55" t="s">
        <v>1261</v>
      </c>
      <c r="DS663" s="55">
        <v>33318</v>
      </c>
      <c r="DT663" s="55">
        <v>10000</v>
      </c>
      <c r="DU663" s="55" t="s">
        <v>1249</v>
      </c>
      <c r="DV663" s="55">
        <v>1</v>
      </c>
      <c r="EV663" s="55">
        <v>656</v>
      </c>
      <c r="EW663" s="55" t="s">
        <v>1359</v>
      </c>
      <c r="EX663" s="55" t="s">
        <v>1252</v>
      </c>
      <c r="EY663" s="55">
        <v>1</v>
      </c>
      <c r="EZ663" s="55">
        <v>1995</v>
      </c>
      <c r="FA663" s="55">
        <v>2999</v>
      </c>
      <c r="FB663" s="55" t="s">
        <v>1361</v>
      </c>
      <c r="FC663" s="55" t="s">
        <v>1249</v>
      </c>
      <c r="FD663" s="55">
        <v>2.63</v>
      </c>
      <c r="FF663" s="55">
        <v>656</v>
      </c>
      <c r="FG663" s="55" t="s">
        <v>42</v>
      </c>
      <c r="FH663" s="55" t="s">
        <v>1756</v>
      </c>
      <c r="FI663" s="55">
        <v>2</v>
      </c>
      <c r="FJ663" s="55">
        <v>10000</v>
      </c>
      <c r="FK663" s="55" t="s">
        <v>1249</v>
      </c>
      <c r="FL663" s="55">
        <v>0.57</v>
      </c>
      <c r="JW663" s="12">
        <v>656</v>
      </c>
      <c r="JX663" s="12" t="s">
        <v>1472</v>
      </c>
      <c r="JY663" s="12" t="s">
        <v>2405</v>
      </c>
    </row>
    <row r="664" ht="14.25" customHeight="1" outlineLevel="1" spans="7:285">
      <c r="G664" s="55">
        <v>657</v>
      </c>
      <c r="H664" s="55" t="s">
        <v>1309</v>
      </c>
      <c r="I664" s="55" t="s">
        <v>1260</v>
      </c>
      <c r="J664" s="55" t="s">
        <v>1939</v>
      </c>
      <c r="K664" s="55" t="s">
        <v>1249</v>
      </c>
      <c r="L664" s="55">
        <v>0.25</v>
      </c>
      <c r="AD664" s="12">
        <v>657</v>
      </c>
      <c r="AE664" s="12" t="s">
        <v>1261</v>
      </c>
      <c r="AF664" s="12" t="s">
        <v>2215</v>
      </c>
      <c r="AG664" s="12" t="s">
        <v>1394</v>
      </c>
      <c r="AH664" s="12" t="s">
        <v>2816</v>
      </c>
      <c r="AX664" s="55">
        <v>657</v>
      </c>
      <c r="AY664" s="55" t="s">
        <v>1232</v>
      </c>
      <c r="AZ664" s="55" t="s">
        <v>1251</v>
      </c>
      <c r="BA664" s="55">
        <v>99</v>
      </c>
      <c r="BB664" s="55">
        <v>99</v>
      </c>
      <c r="BC664" s="55" t="s">
        <v>1258</v>
      </c>
      <c r="BD664" s="55">
        <v>1.25</v>
      </c>
      <c r="DN664" s="55">
        <v>657</v>
      </c>
      <c r="DO664" s="55" t="s">
        <v>1309</v>
      </c>
      <c r="DP664" s="55" t="s">
        <v>1259</v>
      </c>
      <c r="DQ664" s="55" t="s">
        <v>1260</v>
      </c>
      <c r="DR664" s="55" t="s">
        <v>1261</v>
      </c>
      <c r="DS664" s="55">
        <v>33320</v>
      </c>
      <c r="DT664" s="55">
        <v>10000</v>
      </c>
      <c r="DU664" s="55" t="s">
        <v>1249</v>
      </c>
      <c r="DV664" s="55">
        <v>1</v>
      </c>
      <c r="EV664" s="55">
        <v>657</v>
      </c>
      <c r="EW664" s="55" t="s">
        <v>1359</v>
      </c>
      <c r="EX664" s="55" t="s">
        <v>1252</v>
      </c>
      <c r="EY664" s="55">
        <v>2</v>
      </c>
      <c r="EZ664" s="55">
        <v>0</v>
      </c>
      <c r="FA664" s="55">
        <v>1994</v>
      </c>
      <c r="FB664" s="55" t="s">
        <v>1361</v>
      </c>
      <c r="FC664" s="55" t="s">
        <v>1249</v>
      </c>
      <c r="FD664" s="55">
        <v>2.5</v>
      </c>
      <c r="FF664" s="55">
        <v>657</v>
      </c>
      <c r="FG664" s="55" t="s">
        <v>42</v>
      </c>
      <c r="FH664" s="55" t="s">
        <v>1756</v>
      </c>
      <c r="FI664" s="55">
        <v>2</v>
      </c>
      <c r="FJ664" s="55">
        <v>25000</v>
      </c>
      <c r="FK664" s="55" t="s">
        <v>1249</v>
      </c>
      <c r="FL664" s="55">
        <v>0.57</v>
      </c>
      <c r="JW664" s="12">
        <v>657</v>
      </c>
      <c r="JX664" s="12" t="s">
        <v>1472</v>
      </c>
      <c r="JY664" s="12" t="s">
        <v>1955</v>
      </c>
    </row>
    <row r="665" ht="14.25" customHeight="1" outlineLevel="1" spans="7:285">
      <c r="G665" s="55">
        <v>658</v>
      </c>
      <c r="H665" s="55" t="s">
        <v>1309</v>
      </c>
      <c r="I665" s="55" t="s">
        <v>1260</v>
      </c>
      <c r="J665" s="55" t="s">
        <v>1964</v>
      </c>
      <c r="K665" s="55" t="s">
        <v>1249</v>
      </c>
      <c r="L665" s="55">
        <v>0.25</v>
      </c>
      <c r="AD665" s="12">
        <v>658</v>
      </c>
      <c r="AE665" s="12" t="s">
        <v>1261</v>
      </c>
      <c r="AF665" s="12" t="s">
        <v>1955</v>
      </c>
      <c r="AG665" s="12" t="s">
        <v>1394</v>
      </c>
      <c r="AH665" s="12" t="s">
        <v>2816</v>
      </c>
      <c r="AX665" s="55">
        <v>658</v>
      </c>
      <c r="AY665" s="55" t="s">
        <v>1232</v>
      </c>
      <c r="AZ665" s="55" t="s">
        <v>1251</v>
      </c>
      <c r="BA665" s="55">
        <v>100</v>
      </c>
      <c r="BB665" s="55">
        <v>999</v>
      </c>
      <c r="BC665" s="55" t="s">
        <v>1258</v>
      </c>
      <c r="BD665" s="55">
        <v>1.25</v>
      </c>
      <c r="DN665" s="55">
        <v>658</v>
      </c>
      <c r="DO665" s="55" t="s">
        <v>1309</v>
      </c>
      <c r="DP665" s="55" t="s">
        <v>1259</v>
      </c>
      <c r="DQ665" s="55" t="s">
        <v>1260</v>
      </c>
      <c r="DR665" s="55" t="s">
        <v>1261</v>
      </c>
      <c r="DS665" s="55">
        <v>33329</v>
      </c>
      <c r="DT665" s="55">
        <v>10000</v>
      </c>
      <c r="DU665" s="55" t="s">
        <v>1249</v>
      </c>
      <c r="DV665" s="55">
        <v>1</v>
      </c>
      <c r="EV665" s="55">
        <v>658</v>
      </c>
      <c r="EW665" s="55" t="s">
        <v>1359</v>
      </c>
      <c r="EX665" s="55" t="s">
        <v>1252</v>
      </c>
      <c r="EY665" s="55">
        <v>2</v>
      </c>
      <c r="EZ665" s="55">
        <v>1995</v>
      </c>
      <c r="FA665" s="55">
        <v>2999</v>
      </c>
      <c r="FB665" s="55" t="s">
        <v>1361</v>
      </c>
      <c r="FC665" s="55" t="s">
        <v>1249</v>
      </c>
      <c r="FD665" s="55">
        <v>2.5</v>
      </c>
      <c r="FF665" s="55">
        <v>658</v>
      </c>
      <c r="FG665" s="55" t="s">
        <v>42</v>
      </c>
      <c r="FH665" s="55" t="s">
        <v>1756</v>
      </c>
      <c r="FI665" s="55">
        <v>2</v>
      </c>
      <c r="FJ665" s="55">
        <v>50000</v>
      </c>
      <c r="FK665" s="55" t="s">
        <v>1249</v>
      </c>
      <c r="FL665" s="55">
        <v>0.57</v>
      </c>
      <c r="JW665" s="12">
        <v>658</v>
      </c>
      <c r="JX665" s="12" t="s">
        <v>1472</v>
      </c>
      <c r="JY665" s="12" t="s">
        <v>1620</v>
      </c>
    </row>
    <row r="666" ht="14.25" customHeight="1" outlineLevel="1" spans="7:285">
      <c r="G666" s="55">
        <v>659</v>
      </c>
      <c r="H666" s="55" t="s">
        <v>1309</v>
      </c>
      <c r="I666" s="55" t="s">
        <v>1260</v>
      </c>
      <c r="J666" s="55" t="s">
        <v>1989</v>
      </c>
      <c r="K666" s="55" t="s">
        <v>1249</v>
      </c>
      <c r="L666" s="55">
        <v>0.25</v>
      </c>
      <c r="AD666" s="12">
        <v>659</v>
      </c>
      <c r="AE666" s="12" t="s">
        <v>1261</v>
      </c>
      <c r="AF666" s="12" t="s">
        <v>2448</v>
      </c>
      <c r="AG666" s="12" t="s">
        <v>1394</v>
      </c>
      <c r="AH666" s="12" t="s">
        <v>2816</v>
      </c>
      <c r="AX666" s="55">
        <v>659</v>
      </c>
      <c r="AY666" s="55" t="s">
        <v>1566</v>
      </c>
      <c r="AZ666" s="55" t="s">
        <v>1251</v>
      </c>
      <c r="BA666" s="55">
        <v>0</v>
      </c>
      <c r="BB666" s="55">
        <v>0</v>
      </c>
      <c r="BC666" s="55" t="s">
        <v>1258</v>
      </c>
      <c r="BD666" s="55">
        <v>0.8</v>
      </c>
      <c r="DN666" s="55">
        <v>659</v>
      </c>
      <c r="DO666" s="55" t="s">
        <v>1309</v>
      </c>
      <c r="DP666" s="55" t="s">
        <v>1259</v>
      </c>
      <c r="DQ666" s="55" t="s">
        <v>1260</v>
      </c>
      <c r="DR666" s="55" t="s">
        <v>1261</v>
      </c>
      <c r="DS666" s="55">
        <v>33335</v>
      </c>
      <c r="DT666" s="55">
        <v>10000</v>
      </c>
      <c r="DU666" s="55" t="s">
        <v>1249</v>
      </c>
      <c r="DV666" s="55">
        <v>1</v>
      </c>
      <c r="EV666" s="55">
        <v>659</v>
      </c>
      <c r="EW666" s="55" t="s">
        <v>1359</v>
      </c>
      <c r="EX666" s="55" t="s">
        <v>1390</v>
      </c>
      <c r="EY666" s="55">
        <v>1</v>
      </c>
      <c r="EZ666" s="55">
        <v>0</v>
      </c>
      <c r="FA666" s="55">
        <v>1994</v>
      </c>
      <c r="FB666" s="55" t="s">
        <v>1262</v>
      </c>
      <c r="FC666" s="55" t="s">
        <v>1249</v>
      </c>
      <c r="FD666" s="55">
        <v>0</v>
      </c>
      <c r="FF666" s="55">
        <v>659</v>
      </c>
      <c r="FG666" s="55" t="s">
        <v>42</v>
      </c>
      <c r="FH666" s="55" t="s">
        <v>1756</v>
      </c>
      <c r="FI666" s="55">
        <v>2</v>
      </c>
      <c r="FJ666" s="55">
        <v>80000</v>
      </c>
      <c r="FK666" s="55" t="s">
        <v>1249</v>
      </c>
      <c r="FL666" s="55">
        <v>0.57</v>
      </c>
      <c r="JW666" s="12">
        <v>659</v>
      </c>
      <c r="JX666" s="12" t="s">
        <v>1472</v>
      </c>
      <c r="JY666" s="12" t="s">
        <v>1591</v>
      </c>
    </row>
    <row r="667" ht="14.25" customHeight="1" outlineLevel="1" spans="7:285">
      <c r="G667" s="55">
        <v>660</v>
      </c>
      <c r="H667" s="55" t="s">
        <v>1309</v>
      </c>
      <c r="I667" s="55" t="s">
        <v>1470</v>
      </c>
      <c r="J667" s="55" t="s">
        <v>2183</v>
      </c>
      <c r="K667" s="55" t="s">
        <v>1249</v>
      </c>
      <c r="L667" s="55">
        <v>0.23</v>
      </c>
      <c r="AD667" s="12">
        <v>660</v>
      </c>
      <c r="AE667" s="12" t="s">
        <v>1261</v>
      </c>
      <c r="AF667" s="12" t="s">
        <v>2615</v>
      </c>
      <c r="AG667" s="12" t="s">
        <v>1394</v>
      </c>
      <c r="AH667" s="12" t="s">
        <v>2816</v>
      </c>
      <c r="AX667" s="55">
        <v>660</v>
      </c>
      <c r="AY667" s="55" t="s">
        <v>1566</v>
      </c>
      <c r="AZ667" s="55" t="s">
        <v>1251</v>
      </c>
      <c r="BA667" s="55">
        <v>1</v>
      </c>
      <c r="BB667" s="55">
        <v>1</v>
      </c>
      <c r="BC667" s="55" t="s">
        <v>1258</v>
      </c>
      <c r="BD667" s="55">
        <v>0.8</v>
      </c>
      <c r="DN667" s="55">
        <v>660</v>
      </c>
      <c r="DO667" s="55" t="s">
        <v>1309</v>
      </c>
      <c r="DP667" s="55" t="s">
        <v>1259</v>
      </c>
      <c r="DQ667" s="55" t="s">
        <v>1260</v>
      </c>
      <c r="DR667" s="55" t="s">
        <v>1261</v>
      </c>
      <c r="DS667" s="55">
        <v>33336</v>
      </c>
      <c r="DT667" s="55">
        <v>10000</v>
      </c>
      <c r="DU667" s="55" t="s">
        <v>1249</v>
      </c>
      <c r="DV667" s="55">
        <v>1</v>
      </c>
      <c r="EV667" s="55">
        <v>660</v>
      </c>
      <c r="EW667" s="55" t="s">
        <v>1359</v>
      </c>
      <c r="EX667" s="55" t="s">
        <v>1390</v>
      </c>
      <c r="EY667" s="55">
        <v>1</v>
      </c>
      <c r="EZ667" s="55">
        <v>1995</v>
      </c>
      <c r="FA667" s="55">
        <v>2999</v>
      </c>
      <c r="FB667" s="55" t="s">
        <v>1262</v>
      </c>
      <c r="FC667" s="55" t="s">
        <v>1249</v>
      </c>
      <c r="FD667" s="55">
        <v>0</v>
      </c>
      <c r="FF667" s="55">
        <v>660</v>
      </c>
      <c r="FG667" s="55" t="s">
        <v>42</v>
      </c>
      <c r="FH667" s="55" t="s">
        <v>1756</v>
      </c>
      <c r="FI667" s="55">
        <v>2</v>
      </c>
      <c r="FJ667" s="55">
        <v>130000</v>
      </c>
      <c r="FK667" s="55" t="s">
        <v>1249</v>
      </c>
      <c r="FL667" s="55">
        <v>0.57</v>
      </c>
      <c r="JW667" s="12">
        <v>660</v>
      </c>
      <c r="JX667" s="12" t="s">
        <v>1472</v>
      </c>
      <c r="JY667" s="12" t="s">
        <v>2388</v>
      </c>
    </row>
    <row r="668" ht="14.25" customHeight="1" outlineLevel="1" spans="7:285">
      <c r="G668" s="55">
        <v>661</v>
      </c>
      <c r="H668" s="55" t="s">
        <v>1309</v>
      </c>
      <c r="I668" s="55" t="s">
        <v>1470</v>
      </c>
      <c r="J668" s="55" t="s">
        <v>2202</v>
      </c>
      <c r="K668" s="55" t="s">
        <v>1249</v>
      </c>
      <c r="L668" s="55">
        <v>0.23</v>
      </c>
      <c r="AD668" s="12">
        <v>661</v>
      </c>
      <c r="AE668" s="12" t="s">
        <v>1261</v>
      </c>
      <c r="AF668" s="12" t="s">
        <v>2731</v>
      </c>
      <c r="AG668" s="12" t="s">
        <v>1394</v>
      </c>
      <c r="AH668" s="12" t="s">
        <v>2816</v>
      </c>
      <c r="AX668" s="55">
        <v>661</v>
      </c>
      <c r="AY668" s="55" t="s">
        <v>1566</v>
      </c>
      <c r="AZ668" s="55" t="s">
        <v>1251</v>
      </c>
      <c r="BA668" s="55">
        <v>2</v>
      </c>
      <c r="BB668" s="55">
        <v>2</v>
      </c>
      <c r="BC668" s="55" t="s">
        <v>1258</v>
      </c>
      <c r="BD668" s="55">
        <v>0.8</v>
      </c>
      <c r="DN668" s="55">
        <v>661</v>
      </c>
      <c r="DO668" s="55" t="s">
        <v>1309</v>
      </c>
      <c r="DP668" s="55" t="s">
        <v>1259</v>
      </c>
      <c r="DQ668" s="55" t="s">
        <v>1260</v>
      </c>
      <c r="DR668" s="55" t="s">
        <v>1261</v>
      </c>
      <c r="DS668" s="55">
        <v>33337</v>
      </c>
      <c r="DT668" s="55">
        <v>10000</v>
      </c>
      <c r="DU668" s="55" t="s">
        <v>1249</v>
      </c>
      <c r="DV668" s="55">
        <v>1</v>
      </c>
      <c r="EV668" s="55">
        <v>661</v>
      </c>
      <c r="EW668" s="55" t="s">
        <v>1359</v>
      </c>
      <c r="EX668" s="55" t="s">
        <v>1343</v>
      </c>
      <c r="EY668" s="55">
        <v>1</v>
      </c>
      <c r="EZ668" s="55">
        <v>0</v>
      </c>
      <c r="FA668" s="55">
        <v>1994</v>
      </c>
      <c r="FB668" s="55" t="s">
        <v>1361</v>
      </c>
      <c r="FC668" s="55" t="s">
        <v>1249</v>
      </c>
      <c r="FD668" s="55">
        <v>2.25</v>
      </c>
      <c r="FF668" s="55">
        <v>661</v>
      </c>
      <c r="FG668" s="55" t="s">
        <v>42</v>
      </c>
      <c r="FH668" s="55" t="s">
        <v>1756</v>
      </c>
      <c r="FI668" s="55">
        <v>2</v>
      </c>
      <c r="FJ668" s="55">
        <v>260000</v>
      </c>
      <c r="FK668" s="55" t="s">
        <v>1249</v>
      </c>
      <c r="FL668" s="55">
        <v>0.57</v>
      </c>
      <c r="JW668" s="12">
        <v>661</v>
      </c>
      <c r="JX668" s="12" t="s">
        <v>1472</v>
      </c>
      <c r="JY668" s="12" t="s">
        <v>2486</v>
      </c>
    </row>
    <row r="669" ht="14.25" customHeight="1" outlineLevel="1" spans="7:285">
      <c r="G669" s="55">
        <v>662</v>
      </c>
      <c r="H669" s="55" t="s">
        <v>1309</v>
      </c>
      <c r="I669" s="55" t="s">
        <v>1470</v>
      </c>
      <c r="J669" s="55" t="s">
        <v>2223</v>
      </c>
      <c r="K669" s="55" t="s">
        <v>1249</v>
      </c>
      <c r="L669" s="55">
        <v>0.23</v>
      </c>
      <c r="AD669" s="12">
        <v>662</v>
      </c>
      <c r="AE669" s="12" t="s">
        <v>1261</v>
      </c>
      <c r="AF669" s="12" t="s">
        <v>2803</v>
      </c>
      <c r="AG669" s="12" t="s">
        <v>1394</v>
      </c>
      <c r="AH669" s="12" t="s">
        <v>2816</v>
      </c>
      <c r="AX669" s="55">
        <v>662</v>
      </c>
      <c r="AY669" s="55" t="s">
        <v>1566</v>
      </c>
      <c r="AZ669" s="55" t="s">
        <v>1251</v>
      </c>
      <c r="BA669" s="55">
        <v>3</v>
      </c>
      <c r="BB669" s="55">
        <v>3</v>
      </c>
      <c r="BC669" s="55" t="s">
        <v>1258</v>
      </c>
      <c r="BD669" s="55">
        <v>0.8</v>
      </c>
      <c r="DN669" s="55">
        <v>662</v>
      </c>
      <c r="DO669" s="55" t="s">
        <v>1309</v>
      </c>
      <c r="DP669" s="55" t="s">
        <v>1259</v>
      </c>
      <c r="DQ669" s="55" t="s">
        <v>1260</v>
      </c>
      <c r="DR669" s="55" t="s">
        <v>1261</v>
      </c>
      <c r="DS669" s="55">
        <v>33338</v>
      </c>
      <c r="DT669" s="55">
        <v>10000</v>
      </c>
      <c r="DU669" s="55" t="s">
        <v>1249</v>
      </c>
      <c r="DV669" s="55">
        <v>1</v>
      </c>
      <c r="EV669" s="55">
        <v>662</v>
      </c>
      <c r="EW669" s="55" t="s">
        <v>1359</v>
      </c>
      <c r="EX669" s="55" t="s">
        <v>1343</v>
      </c>
      <c r="EY669" s="55">
        <v>1</v>
      </c>
      <c r="EZ669" s="55">
        <v>1995</v>
      </c>
      <c r="FA669" s="55">
        <v>2999</v>
      </c>
      <c r="FB669" s="55" t="s">
        <v>1361</v>
      </c>
      <c r="FC669" s="55" t="s">
        <v>1249</v>
      </c>
      <c r="FD669" s="55">
        <v>2.5</v>
      </c>
      <c r="FF669" s="55">
        <v>662</v>
      </c>
      <c r="FG669" s="55" t="s">
        <v>42</v>
      </c>
      <c r="FH669" s="55" t="s">
        <v>1756</v>
      </c>
      <c r="FI669" s="55">
        <v>2</v>
      </c>
      <c r="FJ669" s="55">
        <v>400000</v>
      </c>
      <c r="FK669" s="55" t="s">
        <v>1249</v>
      </c>
      <c r="FL669" s="55">
        <v>0.57</v>
      </c>
      <c r="JW669" s="12">
        <v>662</v>
      </c>
      <c r="JX669" s="12" t="s">
        <v>1472</v>
      </c>
      <c r="JY669" s="12" t="s">
        <v>1675</v>
      </c>
    </row>
    <row r="670" ht="14.25" customHeight="1" outlineLevel="1" spans="7:285">
      <c r="G670" s="55">
        <v>663</v>
      </c>
      <c r="H670" s="55" t="s">
        <v>1309</v>
      </c>
      <c r="I670" s="55" t="s">
        <v>1470</v>
      </c>
      <c r="J670" s="55" t="s">
        <v>2237</v>
      </c>
      <c r="K670" s="55" t="s">
        <v>1249</v>
      </c>
      <c r="L670" s="65">
        <v>0.2</v>
      </c>
      <c r="AD670" s="12">
        <v>663</v>
      </c>
      <c r="AE670" s="12" t="s">
        <v>1261</v>
      </c>
      <c r="AF670" s="12" t="s">
        <v>998</v>
      </c>
      <c r="AG670" s="12" t="s">
        <v>1812</v>
      </c>
      <c r="AH670" s="12" t="s">
        <v>2771</v>
      </c>
      <c r="AX670" s="55">
        <v>663</v>
      </c>
      <c r="AY670" s="55" t="s">
        <v>1566</v>
      </c>
      <c r="AZ670" s="55" t="s">
        <v>1251</v>
      </c>
      <c r="BA670" s="55">
        <v>4</v>
      </c>
      <c r="BB670" s="55">
        <v>4</v>
      </c>
      <c r="BC670" s="55" t="s">
        <v>1258</v>
      </c>
      <c r="BD670" s="55">
        <v>0.8</v>
      </c>
      <c r="DN670" s="55">
        <v>663</v>
      </c>
      <c r="DO670" s="55" t="s">
        <v>1309</v>
      </c>
      <c r="DP670" s="55" t="s">
        <v>1259</v>
      </c>
      <c r="DQ670" s="55" t="s">
        <v>1260</v>
      </c>
      <c r="DR670" s="55" t="s">
        <v>1261</v>
      </c>
      <c r="DS670" s="55">
        <v>33339</v>
      </c>
      <c r="DT670" s="55">
        <v>10000</v>
      </c>
      <c r="DU670" s="55" t="s">
        <v>1249</v>
      </c>
      <c r="DV670" s="55">
        <v>1</v>
      </c>
      <c r="EV670" s="55">
        <v>663</v>
      </c>
      <c r="EW670" s="55" t="s">
        <v>1359</v>
      </c>
      <c r="EX670" s="55" t="s">
        <v>1343</v>
      </c>
      <c r="EY670" s="55">
        <v>2</v>
      </c>
      <c r="EZ670" s="55">
        <v>0</v>
      </c>
      <c r="FA670" s="55">
        <v>1994</v>
      </c>
      <c r="FB670" s="55" t="s">
        <v>1361</v>
      </c>
      <c r="FC670" s="55" t="s">
        <v>1249</v>
      </c>
      <c r="FD670" s="55">
        <v>2.25</v>
      </c>
      <c r="FF670" s="55">
        <v>663</v>
      </c>
      <c r="FG670" s="55" t="s">
        <v>42</v>
      </c>
      <c r="FH670" s="55" t="s">
        <v>1756</v>
      </c>
      <c r="FI670" s="55">
        <v>2</v>
      </c>
      <c r="FJ670" s="55">
        <v>530000</v>
      </c>
      <c r="FK670" s="55" t="s">
        <v>1249</v>
      </c>
      <c r="FL670" s="55">
        <v>0.57</v>
      </c>
      <c r="JW670" s="12">
        <v>663</v>
      </c>
      <c r="JX670" s="12" t="s">
        <v>1472</v>
      </c>
      <c r="JY670" s="12" t="s">
        <v>2126</v>
      </c>
    </row>
    <row r="671" ht="14.25" customHeight="1" outlineLevel="1" spans="7:285">
      <c r="G671" s="55">
        <v>664</v>
      </c>
      <c r="H671" s="55" t="s">
        <v>1309</v>
      </c>
      <c r="I671" s="55" t="s">
        <v>1470</v>
      </c>
      <c r="J671" s="55" t="s">
        <v>2254</v>
      </c>
      <c r="K671" s="55" t="s">
        <v>1249</v>
      </c>
      <c r="L671" s="65">
        <v>0.2</v>
      </c>
      <c r="AD671" s="12">
        <v>664</v>
      </c>
      <c r="AE671" s="12" t="s">
        <v>1261</v>
      </c>
      <c r="AF671" s="12" t="s">
        <v>1418</v>
      </c>
      <c r="AG671" s="12" t="s">
        <v>1812</v>
      </c>
      <c r="AH671" s="12" t="s">
        <v>2771</v>
      </c>
      <c r="AX671" s="55">
        <v>664</v>
      </c>
      <c r="AY671" s="55" t="s">
        <v>1566</v>
      </c>
      <c r="AZ671" s="55" t="s">
        <v>1251</v>
      </c>
      <c r="BA671" s="55">
        <v>5</v>
      </c>
      <c r="BB671" s="55">
        <v>5</v>
      </c>
      <c r="BC671" s="55" t="s">
        <v>1258</v>
      </c>
      <c r="BD671" s="55">
        <v>0.8</v>
      </c>
      <c r="DN671" s="55">
        <v>664</v>
      </c>
      <c r="DO671" s="55" t="s">
        <v>1309</v>
      </c>
      <c r="DP671" s="55" t="s">
        <v>1259</v>
      </c>
      <c r="DQ671" s="55" t="s">
        <v>1260</v>
      </c>
      <c r="DR671" s="55" t="s">
        <v>1261</v>
      </c>
      <c r="DS671" s="55">
        <v>33340</v>
      </c>
      <c r="DT671" s="55">
        <v>10000</v>
      </c>
      <c r="DU671" s="55" t="s">
        <v>1249</v>
      </c>
      <c r="DV671" s="55">
        <v>1</v>
      </c>
      <c r="EV671" s="55">
        <v>664</v>
      </c>
      <c r="EW671" s="55" t="s">
        <v>1359</v>
      </c>
      <c r="EX671" s="55" t="s">
        <v>1343</v>
      </c>
      <c r="EY671" s="55">
        <v>2</v>
      </c>
      <c r="EZ671" s="55">
        <v>1995</v>
      </c>
      <c r="FA671" s="55">
        <v>2999</v>
      </c>
      <c r="FB671" s="55" t="s">
        <v>1361</v>
      </c>
      <c r="FC671" s="55" t="s">
        <v>1249</v>
      </c>
      <c r="FD671" s="55">
        <v>2.5</v>
      </c>
      <c r="FF671" s="55">
        <v>664</v>
      </c>
      <c r="FG671" s="55" t="s">
        <v>42</v>
      </c>
      <c r="FH671" s="55" t="s">
        <v>1756</v>
      </c>
      <c r="FI671" s="55">
        <v>2</v>
      </c>
      <c r="FJ671" s="55">
        <v>540000</v>
      </c>
      <c r="FK671" s="55" t="s">
        <v>1249</v>
      </c>
      <c r="FL671" s="55">
        <v>0.57</v>
      </c>
      <c r="JW671" s="12">
        <v>664</v>
      </c>
      <c r="JX671" s="12" t="s">
        <v>1472</v>
      </c>
      <c r="JY671" s="12" t="s">
        <v>2529</v>
      </c>
    </row>
    <row r="672" ht="14.25" customHeight="1" outlineLevel="1" spans="7:285">
      <c r="G672" s="55">
        <v>665</v>
      </c>
      <c r="H672" s="55" t="s">
        <v>1309</v>
      </c>
      <c r="I672" s="55" t="s">
        <v>1470</v>
      </c>
      <c r="J672" s="55" t="s">
        <v>2276</v>
      </c>
      <c r="K672" s="55" t="s">
        <v>1249</v>
      </c>
      <c r="L672" s="65">
        <v>0.2</v>
      </c>
      <c r="AD672" s="12">
        <v>665</v>
      </c>
      <c r="AE672" s="12" t="s">
        <v>1261</v>
      </c>
      <c r="AF672" s="12" t="s">
        <v>1774</v>
      </c>
      <c r="AG672" s="12" t="s">
        <v>1812</v>
      </c>
      <c r="AH672" s="12" t="s">
        <v>2771</v>
      </c>
      <c r="AX672" s="55">
        <v>665</v>
      </c>
      <c r="AY672" s="55" t="s">
        <v>1566</v>
      </c>
      <c r="AZ672" s="55" t="s">
        <v>1251</v>
      </c>
      <c r="BA672" s="55">
        <v>6</v>
      </c>
      <c r="BB672" s="55">
        <v>6</v>
      </c>
      <c r="BC672" s="55" t="s">
        <v>1258</v>
      </c>
      <c r="BD672" s="55">
        <v>0.8</v>
      </c>
      <c r="DN672" s="55">
        <v>665</v>
      </c>
      <c r="DO672" s="55" t="s">
        <v>1309</v>
      </c>
      <c r="DP672" s="55" t="s">
        <v>1259</v>
      </c>
      <c r="DQ672" s="55" t="s">
        <v>1260</v>
      </c>
      <c r="DR672" s="55" t="s">
        <v>1261</v>
      </c>
      <c r="DS672" s="55">
        <v>33345</v>
      </c>
      <c r="DT672" s="55">
        <v>10000</v>
      </c>
      <c r="DU672" s="55" t="s">
        <v>1249</v>
      </c>
      <c r="DV672" s="55">
        <v>1</v>
      </c>
      <c r="EV672" s="55">
        <v>665</v>
      </c>
      <c r="EW672" s="55" t="s">
        <v>1359</v>
      </c>
      <c r="EX672" s="55" t="s">
        <v>1343</v>
      </c>
      <c r="EY672" s="55">
        <v>3</v>
      </c>
      <c r="EZ672" s="55">
        <v>0</v>
      </c>
      <c r="FA672" s="55">
        <v>1994</v>
      </c>
      <c r="FB672" s="55" t="s">
        <v>1262</v>
      </c>
      <c r="FC672" s="55" t="s">
        <v>1249</v>
      </c>
      <c r="FD672" s="55">
        <v>0</v>
      </c>
      <c r="FF672" s="55">
        <v>665</v>
      </c>
      <c r="FG672" s="55" t="s">
        <v>42</v>
      </c>
      <c r="FH672" s="55" t="s">
        <v>1756</v>
      </c>
      <c r="FI672" s="55">
        <v>3</v>
      </c>
      <c r="FJ672" s="55">
        <v>0</v>
      </c>
      <c r="FK672" s="55" t="s">
        <v>1249</v>
      </c>
      <c r="FL672" s="55">
        <v>0.3</v>
      </c>
      <c r="JW672" s="12">
        <v>665</v>
      </c>
      <c r="JX672" s="12" t="s">
        <v>1472</v>
      </c>
      <c r="JY672" s="12" t="s">
        <v>2548</v>
      </c>
    </row>
    <row r="673" ht="14.25" customHeight="1" outlineLevel="1" spans="7:285">
      <c r="G673" s="55">
        <v>666</v>
      </c>
      <c r="H673" s="55" t="s">
        <v>1309</v>
      </c>
      <c r="I673" s="55" t="s">
        <v>1470</v>
      </c>
      <c r="J673" s="55" t="s">
        <v>2290</v>
      </c>
      <c r="K673" s="55" t="s">
        <v>1249</v>
      </c>
      <c r="L673" s="55">
        <v>0.23</v>
      </c>
      <c r="AD673" s="12">
        <v>666</v>
      </c>
      <c r="AE673" s="12" t="s">
        <v>1261</v>
      </c>
      <c r="AF673" s="12" t="s">
        <v>1978</v>
      </c>
      <c r="AG673" s="12" t="s">
        <v>1812</v>
      </c>
      <c r="AH673" s="12" t="s">
        <v>2771</v>
      </c>
      <c r="AX673" s="55">
        <v>666</v>
      </c>
      <c r="AY673" s="55" t="s">
        <v>1566</v>
      </c>
      <c r="AZ673" s="55" t="s">
        <v>1251</v>
      </c>
      <c r="BA673" s="55">
        <v>7</v>
      </c>
      <c r="BB673" s="55">
        <v>7</v>
      </c>
      <c r="BC673" s="55" t="s">
        <v>1258</v>
      </c>
      <c r="BD673" s="55">
        <v>0.8</v>
      </c>
      <c r="DN673" s="55">
        <v>666</v>
      </c>
      <c r="DO673" s="55" t="s">
        <v>1309</v>
      </c>
      <c r="DP673" s="55" t="s">
        <v>1259</v>
      </c>
      <c r="DQ673" s="55" t="s">
        <v>1260</v>
      </c>
      <c r="DR673" s="55" t="s">
        <v>1261</v>
      </c>
      <c r="DS673" s="55">
        <v>33346</v>
      </c>
      <c r="DT673" s="55">
        <v>10000</v>
      </c>
      <c r="DU673" s="55" t="s">
        <v>1249</v>
      </c>
      <c r="DV673" s="55">
        <v>1</v>
      </c>
      <c r="EV673" s="55">
        <v>666</v>
      </c>
      <c r="EW673" s="55" t="s">
        <v>1359</v>
      </c>
      <c r="EX673" s="55" t="s">
        <v>1343</v>
      </c>
      <c r="EY673" s="55">
        <v>3</v>
      </c>
      <c r="EZ673" s="55">
        <v>1995</v>
      </c>
      <c r="FA673" s="55">
        <v>2999</v>
      </c>
      <c r="FB673" s="55" t="s">
        <v>1262</v>
      </c>
      <c r="FC673" s="55" t="s">
        <v>1249</v>
      </c>
      <c r="FD673" s="55">
        <v>0</v>
      </c>
      <c r="FF673" s="55">
        <v>666</v>
      </c>
      <c r="FG673" s="55" t="s">
        <v>42</v>
      </c>
      <c r="FH673" s="55" t="s">
        <v>1756</v>
      </c>
      <c r="FI673" s="55">
        <v>3</v>
      </c>
      <c r="FJ673" s="55">
        <v>1000</v>
      </c>
      <c r="FK673" s="55" t="s">
        <v>1249</v>
      </c>
      <c r="FL673" s="55">
        <v>0.3</v>
      </c>
      <c r="JW673" s="12">
        <v>666</v>
      </c>
      <c r="JX673" s="12" t="s">
        <v>1472</v>
      </c>
      <c r="JY673" s="12" t="s">
        <v>2421</v>
      </c>
    </row>
    <row r="674" ht="14.25" customHeight="1" outlineLevel="1" spans="7:285">
      <c r="G674" s="55">
        <v>667</v>
      </c>
      <c r="H674" s="55" t="s">
        <v>1309</v>
      </c>
      <c r="I674" s="55" t="s">
        <v>1470</v>
      </c>
      <c r="J674" s="55" t="s">
        <v>1707</v>
      </c>
      <c r="K674" s="55" t="s">
        <v>1249</v>
      </c>
      <c r="L674" s="55">
        <v>0.23</v>
      </c>
      <c r="AD674" s="12">
        <v>667</v>
      </c>
      <c r="AE674" s="12" t="s">
        <v>1261</v>
      </c>
      <c r="AF674" s="12" t="s">
        <v>2149</v>
      </c>
      <c r="AG674" s="12" t="s">
        <v>1812</v>
      </c>
      <c r="AH674" s="12" t="s">
        <v>2771</v>
      </c>
      <c r="AX674" s="55">
        <v>667</v>
      </c>
      <c r="AY674" s="55" t="s">
        <v>1566</v>
      </c>
      <c r="AZ674" s="55" t="s">
        <v>1251</v>
      </c>
      <c r="BA674" s="55">
        <v>8</v>
      </c>
      <c r="BB674" s="55">
        <v>8</v>
      </c>
      <c r="BC674" s="55" t="s">
        <v>1258</v>
      </c>
      <c r="BD674" s="55">
        <v>0.85</v>
      </c>
      <c r="DN674" s="55">
        <v>667</v>
      </c>
      <c r="DO674" s="55" t="s">
        <v>1309</v>
      </c>
      <c r="DP674" s="55" t="s">
        <v>1259</v>
      </c>
      <c r="DQ674" s="55" t="s">
        <v>1260</v>
      </c>
      <c r="DR674" s="55" t="s">
        <v>1261</v>
      </c>
      <c r="DS674" s="55">
        <v>33348</v>
      </c>
      <c r="DT674" s="55">
        <v>10000</v>
      </c>
      <c r="DU674" s="55" t="s">
        <v>1249</v>
      </c>
      <c r="DV674" s="55">
        <v>1</v>
      </c>
      <c r="EV674" s="55">
        <v>667</v>
      </c>
      <c r="EW674" s="55" t="s">
        <v>1359</v>
      </c>
      <c r="EX674" s="55" t="s">
        <v>1260</v>
      </c>
      <c r="EY674" s="55">
        <v>1</v>
      </c>
      <c r="EZ674" s="55">
        <v>0</v>
      </c>
      <c r="FA674" s="55">
        <v>1994</v>
      </c>
      <c r="FB674" s="55" t="s">
        <v>1361</v>
      </c>
      <c r="FC674" s="55" t="s">
        <v>1249</v>
      </c>
      <c r="FD674" s="55">
        <v>0</v>
      </c>
      <c r="FF674" s="55">
        <v>667</v>
      </c>
      <c r="FG674" s="55" t="s">
        <v>42</v>
      </c>
      <c r="FH674" s="55" t="s">
        <v>1756</v>
      </c>
      <c r="FI674" s="55">
        <v>3</v>
      </c>
      <c r="FJ674" s="55">
        <v>2500</v>
      </c>
      <c r="FK674" s="55" t="s">
        <v>1249</v>
      </c>
      <c r="FL674" s="55">
        <v>0.3</v>
      </c>
      <c r="JW674" s="12">
        <v>667</v>
      </c>
      <c r="JX674" s="12" t="s">
        <v>1472</v>
      </c>
      <c r="JY674" s="12" t="s">
        <v>2448</v>
      </c>
    </row>
    <row r="675" ht="14.25" customHeight="1" outlineLevel="1" spans="7:285">
      <c r="G675" s="55">
        <v>668</v>
      </c>
      <c r="H675" s="55" t="s">
        <v>1309</v>
      </c>
      <c r="I675" s="55" t="s">
        <v>1470</v>
      </c>
      <c r="J675" s="55" t="s">
        <v>2319</v>
      </c>
      <c r="K675" s="55" t="s">
        <v>1249</v>
      </c>
      <c r="L675" s="55">
        <v>0.23</v>
      </c>
      <c r="AD675" s="12">
        <v>668</v>
      </c>
      <c r="AE675" s="12" t="s">
        <v>1261</v>
      </c>
      <c r="AF675" s="12" t="s">
        <v>1539</v>
      </c>
      <c r="AG675" s="12" t="s">
        <v>1812</v>
      </c>
      <c r="AH675" s="12" t="s">
        <v>2771</v>
      </c>
      <c r="AX675" s="55">
        <v>668</v>
      </c>
      <c r="AY675" s="55" t="s">
        <v>1566</v>
      </c>
      <c r="AZ675" s="55" t="s">
        <v>1251</v>
      </c>
      <c r="BA675" s="55">
        <v>9</v>
      </c>
      <c r="BB675" s="55">
        <v>9</v>
      </c>
      <c r="BC675" s="55" t="s">
        <v>1258</v>
      </c>
      <c r="BD675" s="55">
        <v>0.87</v>
      </c>
      <c r="DN675" s="55">
        <v>668</v>
      </c>
      <c r="DO675" s="55" t="s">
        <v>1309</v>
      </c>
      <c r="DP675" s="55" t="s">
        <v>1259</v>
      </c>
      <c r="DQ675" s="55" t="s">
        <v>1260</v>
      </c>
      <c r="DR675" s="55" t="s">
        <v>1261</v>
      </c>
      <c r="DS675" s="55">
        <v>33349</v>
      </c>
      <c r="DT675" s="55">
        <v>10000</v>
      </c>
      <c r="DU675" s="55" t="s">
        <v>1249</v>
      </c>
      <c r="DV675" s="55">
        <v>1</v>
      </c>
      <c r="EV675" s="55">
        <v>668</v>
      </c>
      <c r="EW675" s="55" t="s">
        <v>1359</v>
      </c>
      <c r="EX675" s="55" t="s">
        <v>1260</v>
      </c>
      <c r="EY675" s="55">
        <v>1</v>
      </c>
      <c r="EZ675" s="55">
        <v>1995</v>
      </c>
      <c r="FA675" s="55">
        <v>2999</v>
      </c>
      <c r="FB675" s="55" t="s">
        <v>1361</v>
      </c>
      <c r="FC675" s="55" t="s">
        <v>1249</v>
      </c>
      <c r="FD675" s="55">
        <v>0</v>
      </c>
      <c r="FF675" s="55">
        <v>668</v>
      </c>
      <c r="FG675" s="55" t="s">
        <v>42</v>
      </c>
      <c r="FH675" s="55" t="s">
        <v>1756</v>
      </c>
      <c r="FI675" s="55">
        <v>3</v>
      </c>
      <c r="FJ675" s="55">
        <v>5000</v>
      </c>
      <c r="FK675" s="55" t="s">
        <v>1249</v>
      </c>
      <c r="FL675" s="55">
        <v>0.3</v>
      </c>
      <c r="JW675" s="12">
        <v>668</v>
      </c>
      <c r="JX675" s="12" t="s">
        <v>1472</v>
      </c>
      <c r="JY675" s="12" t="s">
        <v>2594</v>
      </c>
    </row>
    <row r="676" ht="14.25" customHeight="1" outlineLevel="1" spans="7:285">
      <c r="G676" s="55">
        <v>669</v>
      </c>
      <c r="H676" s="55" t="s">
        <v>1309</v>
      </c>
      <c r="I676" s="55" t="s">
        <v>1470</v>
      </c>
      <c r="J676" s="55" t="s">
        <v>2338</v>
      </c>
      <c r="K676" s="55" t="s">
        <v>1249</v>
      </c>
      <c r="L676" s="65">
        <v>0.525</v>
      </c>
      <c r="AD676" s="12">
        <v>669</v>
      </c>
      <c r="AE676" s="12" t="s">
        <v>1261</v>
      </c>
      <c r="AF676" s="12" t="s">
        <v>1950</v>
      </c>
      <c r="AG676" s="12" t="s">
        <v>1812</v>
      </c>
      <c r="AH676" s="12" t="s">
        <v>2771</v>
      </c>
      <c r="AX676" s="55">
        <v>669</v>
      </c>
      <c r="AY676" s="55" t="s">
        <v>1566</v>
      </c>
      <c r="AZ676" s="55" t="s">
        <v>1251</v>
      </c>
      <c r="BA676" s="55">
        <v>10</v>
      </c>
      <c r="BB676" s="55">
        <v>10</v>
      </c>
      <c r="BC676" s="55" t="s">
        <v>1258</v>
      </c>
      <c r="BD676" s="55">
        <v>0.89</v>
      </c>
      <c r="DN676" s="55">
        <v>669</v>
      </c>
      <c r="DO676" s="55" t="s">
        <v>1309</v>
      </c>
      <c r="DP676" s="55" t="s">
        <v>1259</v>
      </c>
      <c r="DQ676" s="55" t="s">
        <v>1260</v>
      </c>
      <c r="DR676" s="55" t="s">
        <v>1261</v>
      </c>
      <c r="DS676" s="55">
        <v>33355</v>
      </c>
      <c r="DT676" s="55">
        <v>10000</v>
      </c>
      <c r="DU676" s="55" t="s">
        <v>1249</v>
      </c>
      <c r="DV676" s="55">
        <v>1</v>
      </c>
      <c r="EV676" s="55">
        <v>669</v>
      </c>
      <c r="EW676" s="55" t="s">
        <v>1359</v>
      </c>
      <c r="EX676" s="55" t="s">
        <v>1260</v>
      </c>
      <c r="EY676" s="55">
        <v>10</v>
      </c>
      <c r="EZ676" s="55">
        <v>0</v>
      </c>
      <c r="FA676" s="55">
        <v>1994</v>
      </c>
      <c r="FB676" s="55" t="s">
        <v>1361</v>
      </c>
      <c r="FC676" s="55" t="s">
        <v>1249</v>
      </c>
      <c r="FD676" s="55">
        <v>5.25</v>
      </c>
      <c r="FF676" s="55">
        <v>669</v>
      </c>
      <c r="FG676" s="55" t="s">
        <v>42</v>
      </c>
      <c r="FH676" s="55" t="s">
        <v>1756</v>
      </c>
      <c r="FI676" s="55">
        <v>3</v>
      </c>
      <c r="FJ676" s="55">
        <v>10000</v>
      </c>
      <c r="FK676" s="55" t="s">
        <v>1249</v>
      </c>
      <c r="FL676" s="55">
        <v>0.3</v>
      </c>
      <c r="JW676" s="12">
        <v>669</v>
      </c>
      <c r="JX676" s="12" t="s">
        <v>1472</v>
      </c>
      <c r="JY676" s="12" t="s">
        <v>2610</v>
      </c>
    </row>
    <row r="677" ht="14.25" customHeight="1" outlineLevel="1" spans="7:285">
      <c r="G677" s="55">
        <v>670</v>
      </c>
      <c r="H677" s="55" t="s">
        <v>1309</v>
      </c>
      <c r="I677" s="55" t="s">
        <v>1470</v>
      </c>
      <c r="J677" s="55" t="s">
        <v>2354</v>
      </c>
      <c r="K677" s="55" t="s">
        <v>1249</v>
      </c>
      <c r="L677" s="65">
        <v>0.4725</v>
      </c>
      <c r="AD677" s="12">
        <v>670</v>
      </c>
      <c r="AE677" s="12" t="s">
        <v>1261</v>
      </c>
      <c r="AF677" s="12" t="s">
        <v>2569</v>
      </c>
      <c r="AG677" s="12" t="s">
        <v>1812</v>
      </c>
      <c r="AH677" s="12" t="s">
        <v>2771</v>
      </c>
      <c r="AX677" s="55">
        <v>670</v>
      </c>
      <c r="AY677" s="55" t="s">
        <v>1566</v>
      </c>
      <c r="AZ677" s="55" t="s">
        <v>1251</v>
      </c>
      <c r="BA677" s="55">
        <v>11</v>
      </c>
      <c r="BB677" s="55">
        <v>11</v>
      </c>
      <c r="BC677" s="55" t="s">
        <v>1258</v>
      </c>
      <c r="BD677" s="55">
        <v>0.91</v>
      </c>
      <c r="DN677" s="55">
        <v>670</v>
      </c>
      <c r="DO677" s="55" t="s">
        <v>1309</v>
      </c>
      <c r="DP677" s="55" t="s">
        <v>1259</v>
      </c>
      <c r="DQ677" s="55" t="s">
        <v>1260</v>
      </c>
      <c r="DR677" s="55" t="s">
        <v>1261</v>
      </c>
      <c r="DS677" s="55">
        <v>33359</v>
      </c>
      <c r="DT677" s="55">
        <v>10000</v>
      </c>
      <c r="DU677" s="55" t="s">
        <v>1249</v>
      </c>
      <c r="DV677" s="55">
        <v>1</v>
      </c>
      <c r="EV677" s="55">
        <v>670</v>
      </c>
      <c r="EW677" s="55" t="s">
        <v>1359</v>
      </c>
      <c r="EX677" s="55" t="s">
        <v>1260</v>
      </c>
      <c r="EY677" s="55">
        <v>10</v>
      </c>
      <c r="EZ677" s="55">
        <v>1995</v>
      </c>
      <c r="FA677" s="55">
        <v>2999</v>
      </c>
      <c r="FB677" s="55" t="s">
        <v>1361</v>
      </c>
      <c r="FC677" s="55" t="s">
        <v>1249</v>
      </c>
      <c r="FD677" s="55">
        <v>6</v>
      </c>
      <c r="FF677" s="55">
        <v>670</v>
      </c>
      <c r="FG677" s="55" t="s">
        <v>42</v>
      </c>
      <c r="FH677" s="55" t="s">
        <v>1756</v>
      </c>
      <c r="FI677" s="55">
        <v>3</v>
      </c>
      <c r="FJ677" s="55">
        <v>25000</v>
      </c>
      <c r="FK677" s="55" t="s">
        <v>1249</v>
      </c>
      <c r="FL677" s="55">
        <v>0.3</v>
      </c>
      <c r="JW677" s="12">
        <v>670</v>
      </c>
      <c r="JX677" s="12" t="s">
        <v>1472</v>
      </c>
      <c r="JY677" s="12" t="s">
        <v>2528</v>
      </c>
    </row>
    <row r="678" ht="14.25" customHeight="1" outlineLevel="1" spans="7:285">
      <c r="G678" s="55">
        <v>671</v>
      </c>
      <c r="H678" s="55" t="s">
        <v>1309</v>
      </c>
      <c r="I678" s="55" t="s">
        <v>1667</v>
      </c>
      <c r="J678" s="55" t="s">
        <v>2368</v>
      </c>
      <c r="K678" s="55" t="s">
        <v>1249</v>
      </c>
      <c r="L678" s="65">
        <v>0.3675</v>
      </c>
      <c r="AD678" s="12">
        <v>671</v>
      </c>
      <c r="AE678" s="12" t="s">
        <v>1261</v>
      </c>
      <c r="AF678" s="12" t="s">
        <v>1620</v>
      </c>
      <c r="AG678" s="12" t="s">
        <v>1812</v>
      </c>
      <c r="AH678" s="12" t="s">
        <v>2771</v>
      </c>
      <c r="AX678" s="55">
        <v>671</v>
      </c>
      <c r="AY678" s="55" t="s">
        <v>1566</v>
      </c>
      <c r="AZ678" s="55" t="s">
        <v>1251</v>
      </c>
      <c r="BA678" s="55">
        <v>12</v>
      </c>
      <c r="BB678" s="55">
        <v>12</v>
      </c>
      <c r="BC678" s="55" t="s">
        <v>1258</v>
      </c>
      <c r="BD678" s="55">
        <v>0.93</v>
      </c>
      <c r="DN678" s="55">
        <v>671</v>
      </c>
      <c r="DO678" s="55" t="s">
        <v>1309</v>
      </c>
      <c r="DP678" s="55" t="s">
        <v>1259</v>
      </c>
      <c r="DQ678" s="55" t="s">
        <v>1260</v>
      </c>
      <c r="DR678" s="55" t="s">
        <v>1261</v>
      </c>
      <c r="DS678" s="55">
        <v>33388</v>
      </c>
      <c r="DT678" s="55">
        <v>10000</v>
      </c>
      <c r="DU678" s="55" t="s">
        <v>1249</v>
      </c>
      <c r="DV678" s="55">
        <v>1</v>
      </c>
      <c r="EV678" s="55">
        <v>671</v>
      </c>
      <c r="EW678" s="55" t="s">
        <v>1359</v>
      </c>
      <c r="EX678" s="55" t="s">
        <v>1260</v>
      </c>
      <c r="EY678" s="55">
        <v>11</v>
      </c>
      <c r="EZ678" s="55">
        <v>0</v>
      </c>
      <c r="FA678" s="55">
        <v>1994</v>
      </c>
      <c r="FB678" s="55" t="s">
        <v>1361</v>
      </c>
      <c r="FC678" s="55" t="s">
        <v>1249</v>
      </c>
      <c r="FD678" s="55">
        <v>5.25</v>
      </c>
      <c r="FF678" s="55">
        <v>671</v>
      </c>
      <c r="FG678" s="55" t="s">
        <v>42</v>
      </c>
      <c r="FH678" s="55" t="s">
        <v>1756</v>
      </c>
      <c r="FI678" s="55">
        <v>3</v>
      </c>
      <c r="FJ678" s="55">
        <v>50000</v>
      </c>
      <c r="FK678" s="55" t="s">
        <v>1249</v>
      </c>
      <c r="FL678" s="55">
        <v>0.3</v>
      </c>
      <c r="JW678" s="12">
        <v>671</v>
      </c>
      <c r="JX678" s="12" t="s">
        <v>1472</v>
      </c>
      <c r="JY678" s="12" t="s">
        <v>2216</v>
      </c>
    </row>
    <row r="679" ht="14.25" customHeight="1" outlineLevel="1" spans="7:285">
      <c r="G679" s="55">
        <v>672</v>
      </c>
      <c r="H679" s="55" t="s">
        <v>1309</v>
      </c>
      <c r="I679" s="55" t="s">
        <v>1554</v>
      </c>
      <c r="J679" s="55" t="s">
        <v>2385</v>
      </c>
      <c r="K679" s="55" t="s">
        <v>1249</v>
      </c>
      <c r="L679" s="65">
        <v>0.3675</v>
      </c>
      <c r="AD679" s="12">
        <v>672</v>
      </c>
      <c r="AE679" s="12" t="s">
        <v>1261</v>
      </c>
      <c r="AF679" s="12" t="s">
        <v>2766</v>
      </c>
      <c r="AG679" s="12" t="s">
        <v>1812</v>
      </c>
      <c r="AH679" s="12" t="s">
        <v>2771</v>
      </c>
      <c r="AX679" s="55">
        <v>672</v>
      </c>
      <c r="AY679" s="55" t="s">
        <v>1566</v>
      </c>
      <c r="AZ679" s="55" t="s">
        <v>1251</v>
      </c>
      <c r="BA679" s="55">
        <v>13</v>
      </c>
      <c r="BB679" s="55">
        <v>13</v>
      </c>
      <c r="BC679" s="55" t="s">
        <v>1258</v>
      </c>
      <c r="BD679" s="55">
        <v>0.95</v>
      </c>
      <c r="DN679" s="55">
        <v>672</v>
      </c>
      <c r="DO679" s="55" t="s">
        <v>1309</v>
      </c>
      <c r="DP679" s="55" t="s">
        <v>1259</v>
      </c>
      <c r="DQ679" s="55" t="s">
        <v>1260</v>
      </c>
      <c r="DR679" s="55" t="s">
        <v>1261</v>
      </c>
      <c r="DS679" s="55">
        <v>33394</v>
      </c>
      <c r="DT679" s="55">
        <v>10000</v>
      </c>
      <c r="DU679" s="55" t="s">
        <v>1249</v>
      </c>
      <c r="DV679" s="55">
        <v>1</v>
      </c>
      <c r="EV679" s="55">
        <v>672</v>
      </c>
      <c r="EW679" s="55" t="s">
        <v>1359</v>
      </c>
      <c r="EX679" s="55" t="s">
        <v>1260</v>
      </c>
      <c r="EY679" s="55">
        <v>11</v>
      </c>
      <c r="EZ679" s="55">
        <v>1995</v>
      </c>
      <c r="FA679" s="55">
        <v>2999</v>
      </c>
      <c r="FB679" s="55" t="s">
        <v>1361</v>
      </c>
      <c r="FC679" s="55" t="s">
        <v>1249</v>
      </c>
      <c r="FD679" s="55">
        <v>6</v>
      </c>
      <c r="FF679" s="55">
        <v>672</v>
      </c>
      <c r="FG679" s="55" t="s">
        <v>42</v>
      </c>
      <c r="FH679" s="55" t="s">
        <v>1756</v>
      </c>
      <c r="FI679" s="55">
        <v>3</v>
      </c>
      <c r="FJ679" s="55">
        <v>80000</v>
      </c>
      <c r="FK679" s="55" t="s">
        <v>1249</v>
      </c>
      <c r="FL679" s="55">
        <v>0.3</v>
      </c>
      <c r="JW679" s="12">
        <v>672</v>
      </c>
      <c r="JX679" s="12" t="s">
        <v>1472</v>
      </c>
      <c r="JY679" s="12" t="s">
        <v>2466</v>
      </c>
    </row>
    <row r="680" ht="14.25" customHeight="1" outlineLevel="1" spans="7:285">
      <c r="G680" s="55">
        <v>673</v>
      </c>
      <c r="H680" s="55" t="s">
        <v>1309</v>
      </c>
      <c r="I680" s="55" t="s">
        <v>1595</v>
      </c>
      <c r="J680" s="55" t="s">
        <v>2401</v>
      </c>
      <c r="K680" s="55" t="s">
        <v>1249</v>
      </c>
      <c r="L680" s="65">
        <v>0.546</v>
      </c>
      <c r="AD680" s="12">
        <v>673</v>
      </c>
      <c r="AE680" s="12" t="s">
        <v>1261</v>
      </c>
      <c r="AF680" s="12" t="s">
        <v>2216</v>
      </c>
      <c r="AG680" s="12" t="s">
        <v>1812</v>
      </c>
      <c r="AH680" s="12" t="s">
        <v>2771</v>
      </c>
      <c r="AX680" s="55">
        <v>673</v>
      </c>
      <c r="AY680" s="55" t="s">
        <v>1566</v>
      </c>
      <c r="AZ680" s="55" t="s">
        <v>1251</v>
      </c>
      <c r="BA680" s="55">
        <v>14</v>
      </c>
      <c r="BB680" s="55">
        <v>14</v>
      </c>
      <c r="BC680" s="55" t="s">
        <v>1258</v>
      </c>
      <c r="BD680" s="55">
        <v>0.97</v>
      </c>
      <c r="DN680" s="55">
        <v>673</v>
      </c>
      <c r="DO680" s="55" t="s">
        <v>1309</v>
      </c>
      <c r="DP680" s="55" t="s">
        <v>1259</v>
      </c>
      <c r="DQ680" s="55" t="s">
        <v>1260</v>
      </c>
      <c r="DR680" s="55" t="s">
        <v>1261</v>
      </c>
      <c r="DS680" s="55">
        <v>33402</v>
      </c>
      <c r="DT680" s="55">
        <v>10000</v>
      </c>
      <c r="DU680" s="55" t="s">
        <v>1249</v>
      </c>
      <c r="DV680" s="55">
        <v>1</v>
      </c>
      <c r="EV680" s="55">
        <v>673</v>
      </c>
      <c r="EW680" s="55" t="s">
        <v>1359</v>
      </c>
      <c r="EX680" s="55" t="s">
        <v>1260</v>
      </c>
      <c r="EY680" s="55">
        <v>12</v>
      </c>
      <c r="EZ680" s="55">
        <v>0</v>
      </c>
      <c r="FA680" s="55">
        <v>1994</v>
      </c>
      <c r="FB680" s="55" t="s">
        <v>1361</v>
      </c>
      <c r="FC680" s="55" t="s">
        <v>1249</v>
      </c>
      <c r="FD680" s="55">
        <v>5.25</v>
      </c>
      <c r="FF680" s="55">
        <v>673</v>
      </c>
      <c r="FG680" s="55" t="s">
        <v>42</v>
      </c>
      <c r="FH680" s="55" t="s">
        <v>1756</v>
      </c>
      <c r="FI680" s="55">
        <v>3</v>
      </c>
      <c r="FJ680" s="55">
        <v>130000</v>
      </c>
      <c r="FK680" s="55" t="s">
        <v>1249</v>
      </c>
      <c r="FL680" s="55">
        <v>0.3</v>
      </c>
      <c r="JW680" s="12">
        <v>673</v>
      </c>
      <c r="JX680" s="12" t="s">
        <v>1472</v>
      </c>
      <c r="JY680" s="12" t="s">
        <v>2662</v>
      </c>
    </row>
    <row r="681" ht="14.25" customHeight="1" outlineLevel="1" spans="7:285">
      <c r="G681" s="55">
        <v>674</v>
      </c>
      <c r="H681" s="55" t="s">
        <v>1309</v>
      </c>
      <c r="I681" s="55" t="s">
        <v>1595</v>
      </c>
      <c r="J681" s="55" t="s">
        <v>2417</v>
      </c>
      <c r="K681" s="55" t="s">
        <v>1249</v>
      </c>
      <c r="L681" s="65">
        <v>0.468</v>
      </c>
      <c r="AD681" s="12">
        <v>674</v>
      </c>
      <c r="AE681" s="12" t="s">
        <v>1261</v>
      </c>
      <c r="AF681" s="12" t="s">
        <v>2892</v>
      </c>
      <c r="AG681" s="12" t="s">
        <v>1812</v>
      </c>
      <c r="AH681" s="12" t="s">
        <v>2771</v>
      </c>
      <c r="AX681" s="55">
        <v>674</v>
      </c>
      <c r="AY681" s="55" t="s">
        <v>1566</v>
      </c>
      <c r="AZ681" s="55" t="s">
        <v>1251</v>
      </c>
      <c r="BA681" s="55">
        <v>15</v>
      </c>
      <c r="BB681" s="55">
        <v>15</v>
      </c>
      <c r="BC681" s="55" t="s">
        <v>1258</v>
      </c>
      <c r="BD681" s="55">
        <v>1</v>
      </c>
      <c r="DN681" s="55">
        <v>674</v>
      </c>
      <c r="DO681" s="55" t="s">
        <v>1309</v>
      </c>
      <c r="DP681" s="55" t="s">
        <v>1259</v>
      </c>
      <c r="DQ681" s="55" t="s">
        <v>1260</v>
      </c>
      <c r="DR681" s="55" t="s">
        <v>1261</v>
      </c>
      <c r="DS681" s="55">
        <v>33416</v>
      </c>
      <c r="DT681" s="55">
        <v>10000</v>
      </c>
      <c r="DU681" s="55" t="s">
        <v>1249</v>
      </c>
      <c r="DV681" s="55">
        <v>1</v>
      </c>
      <c r="EV681" s="55">
        <v>674</v>
      </c>
      <c r="EW681" s="55" t="s">
        <v>1359</v>
      </c>
      <c r="EX681" s="55" t="s">
        <v>1260</v>
      </c>
      <c r="EY681" s="55">
        <v>12</v>
      </c>
      <c r="EZ681" s="55">
        <v>1995</v>
      </c>
      <c r="FA681" s="55">
        <v>2999</v>
      </c>
      <c r="FB681" s="55" t="s">
        <v>1361</v>
      </c>
      <c r="FC681" s="55" t="s">
        <v>1249</v>
      </c>
      <c r="FD681" s="55">
        <v>6</v>
      </c>
      <c r="FF681" s="55">
        <v>674</v>
      </c>
      <c r="FG681" s="55" t="s">
        <v>42</v>
      </c>
      <c r="FH681" s="55" t="s">
        <v>1756</v>
      </c>
      <c r="FI681" s="55">
        <v>3</v>
      </c>
      <c r="FJ681" s="55">
        <v>260000</v>
      </c>
      <c r="FK681" s="55" t="s">
        <v>1249</v>
      </c>
      <c r="FL681" s="55">
        <v>0.3</v>
      </c>
      <c r="JW681" s="12">
        <v>674</v>
      </c>
      <c r="JX681" s="12" t="s">
        <v>1472</v>
      </c>
      <c r="JY681" s="12" t="s">
        <v>2674</v>
      </c>
    </row>
    <row r="682" ht="14.25" customHeight="1" outlineLevel="1" spans="7:285">
      <c r="G682" s="55">
        <v>675</v>
      </c>
      <c r="H682" s="55" t="s">
        <v>1309</v>
      </c>
      <c r="I682" s="55" t="s">
        <v>1595</v>
      </c>
      <c r="J682" s="55" t="s">
        <v>2433</v>
      </c>
      <c r="K682" s="55" t="s">
        <v>1249</v>
      </c>
      <c r="L682" s="65">
        <v>0.546</v>
      </c>
      <c r="AD682" s="12">
        <v>675</v>
      </c>
      <c r="AE682" s="12" t="s">
        <v>1261</v>
      </c>
      <c r="AF682" s="12" t="s">
        <v>2938</v>
      </c>
      <c r="AG682" s="12" t="s">
        <v>1812</v>
      </c>
      <c r="AH682" s="12" t="s">
        <v>2771</v>
      </c>
      <c r="AX682" s="55">
        <v>675</v>
      </c>
      <c r="AY682" s="55" t="s">
        <v>1566</v>
      </c>
      <c r="AZ682" s="55" t="s">
        <v>1251</v>
      </c>
      <c r="BA682" s="55">
        <v>16</v>
      </c>
      <c r="BB682" s="55">
        <v>16</v>
      </c>
      <c r="BC682" s="55" t="s">
        <v>1258</v>
      </c>
      <c r="BD682" s="55">
        <v>1</v>
      </c>
      <c r="DN682" s="55">
        <v>675</v>
      </c>
      <c r="DO682" s="55" t="s">
        <v>1309</v>
      </c>
      <c r="DP682" s="55" t="s">
        <v>1259</v>
      </c>
      <c r="DQ682" s="55" t="s">
        <v>1260</v>
      </c>
      <c r="DR682" s="55" t="s">
        <v>1261</v>
      </c>
      <c r="DS682" s="55">
        <v>33419</v>
      </c>
      <c r="DT682" s="55">
        <v>10000</v>
      </c>
      <c r="DU682" s="55" t="s">
        <v>1249</v>
      </c>
      <c r="DV682" s="55">
        <v>1</v>
      </c>
      <c r="EV682" s="55">
        <v>675</v>
      </c>
      <c r="EW682" s="55" t="s">
        <v>1359</v>
      </c>
      <c r="EX682" s="55" t="s">
        <v>1260</v>
      </c>
      <c r="EY682" s="55">
        <v>13</v>
      </c>
      <c r="EZ682" s="55">
        <v>0</v>
      </c>
      <c r="FA682" s="55">
        <v>1994</v>
      </c>
      <c r="FB682" s="55" t="s">
        <v>1361</v>
      </c>
      <c r="FC682" s="55" t="s">
        <v>1249</v>
      </c>
      <c r="FD682" s="55">
        <v>6.5</v>
      </c>
      <c r="FF682" s="55">
        <v>675</v>
      </c>
      <c r="FG682" s="55" t="s">
        <v>42</v>
      </c>
      <c r="FH682" s="55" t="s">
        <v>1756</v>
      </c>
      <c r="FI682" s="55">
        <v>3</v>
      </c>
      <c r="FJ682" s="55">
        <v>400000</v>
      </c>
      <c r="FK682" s="55" t="s">
        <v>1249</v>
      </c>
      <c r="FL682" s="55">
        <v>0.3</v>
      </c>
      <c r="JW682" s="12">
        <v>675</v>
      </c>
      <c r="JX682" s="12" t="s">
        <v>1472</v>
      </c>
      <c r="JY682" s="12" t="s">
        <v>2686</v>
      </c>
    </row>
    <row r="683" ht="14.25" customHeight="1" outlineLevel="1" spans="7:285">
      <c r="G683" s="55">
        <v>676</v>
      </c>
      <c r="H683" s="55" t="s">
        <v>1309</v>
      </c>
      <c r="I683" s="55" t="s">
        <v>1595</v>
      </c>
      <c r="J683" s="55" t="s">
        <v>2446</v>
      </c>
      <c r="K683" s="55" t="s">
        <v>1249</v>
      </c>
      <c r="L683" s="65">
        <v>0.416</v>
      </c>
      <c r="AD683" s="12">
        <v>676</v>
      </c>
      <c r="AE683" s="12" t="s">
        <v>1261</v>
      </c>
      <c r="AF683" s="12" t="s">
        <v>1960</v>
      </c>
      <c r="AG683" s="12" t="s">
        <v>1812</v>
      </c>
      <c r="AH683" s="12" t="s">
        <v>2771</v>
      </c>
      <c r="AX683" s="55">
        <v>676</v>
      </c>
      <c r="AY683" s="55" t="s">
        <v>1566</v>
      </c>
      <c r="AZ683" s="55" t="s">
        <v>1251</v>
      </c>
      <c r="BA683" s="55">
        <v>17</v>
      </c>
      <c r="BB683" s="55">
        <v>17</v>
      </c>
      <c r="BC683" s="55" t="s">
        <v>1258</v>
      </c>
      <c r="BD683" s="55">
        <v>1</v>
      </c>
      <c r="DN683" s="55">
        <v>676</v>
      </c>
      <c r="DO683" s="55" t="s">
        <v>1309</v>
      </c>
      <c r="DP683" s="55" t="s">
        <v>1259</v>
      </c>
      <c r="DQ683" s="55" t="s">
        <v>1260</v>
      </c>
      <c r="DR683" s="55" t="s">
        <v>1261</v>
      </c>
      <c r="DS683" s="55">
        <v>33420</v>
      </c>
      <c r="DT683" s="55">
        <v>10000</v>
      </c>
      <c r="DU683" s="55" t="s">
        <v>1249</v>
      </c>
      <c r="DV683" s="55">
        <v>1</v>
      </c>
      <c r="EV683" s="55">
        <v>676</v>
      </c>
      <c r="EW683" s="55" t="s">
        <v>1359</v>
      </c>
      <c r="EX683" s="55" t="s">
        <v>1260</v>
      </c>
      <c r="EY683" s="55">
        <v>13</v>
      </c>
      <c r="EZ683" s="55">
        <v>1995</v>
      </c>
      <c r="FA683" s="55">
        <v>2999</v>
      </c>
      <c r="FB683" s="55" t="s">
        <v>1361</v>
      </c>
      <c r="FC683" s="55" t="s">
        <v>1249</v>
      </c>
      <c r="FD683" s="55">
        <v>6.5</v>
      </c>
      <c r="FF683" s="55">
        <v>676</v>
      </c>
      <c r="FG683" s="55" t="s">
        <v>42</v>
      </c>
      <c r="FH683" s="55" t="s">
        <v>1756</v>
      </c>
      <c r="FI683" s="55">
        <v>3</v>
      </c>
      <c r="FJ683" s="55">
        <v>530000</v>
      </c>
      <c r="FK683" s="55" t="s">
        <v>1249</v>
      </c>
      <c r="FL683" s="55">
        <v>0.3</v>
      </c>
      <c r="JW683" s="12">
        <v>676</v>
      </c>
      <c r="JX683" s="12" t="s">
        <v>1472</v>
      </c>
      <c r="JY683" s="12" t="s">
        <v>2568</v>
      </c>
    </row>
    <row r="684" ht="14.25" customHeight="1" outlineLevel="1" spans="7:285">
      <c r="G684" s="55">
        <v>677</v>
      </c>
      <c r="H684" s="55" t="s">
        <v>1309</v>
      </c>
      <c r="I684" s="55" t="s">
        <v>1531</v>
      </c>
      <c r="J684" s="55" t="s">
        <v>2464</v>
      </c>
      <c r="K684" s="55" t="s">
        <v>1249</v>
      </c>
      <c r="L684" s="65">
        <v>0.441</v>
      </c>
      <c r="AD684" s="12">
        <v>677</v>
      </c>
      <c r="AE684" s="12" t="s">
        <v>1261</v>
      </c>
      <c r="AF684" s="12" t="s">
        <v>999</v>
      </c>
      <c r="AG684" s="12" t="s">
        <v>1840</v>
      </c>
      <c r="AH684" s="12" t="s">
        <v>2970</v>
      </c>
      <c r="AX684" s="55">
        <v>677</v>
      </c>
      <c r="AY684" s="55" t="s">
        <v>1566</v>
      </c>
      <c r="AZ684" s="55" t="s">
        <v>1251</v>
      </c>
      <c r="BA684" s="55">
        <v>18</v>
      </c>
      <c r="BB684" s="55">
        <v>18</v>
      </c>
      <c r="BC684" s="55" t="s">
        <v>1258</v>
      </c>
      <c r="BD684" s="55">
        <v>1</v>
      </c>
      <c r="DN684" s="55">
        <v>677</v>
      </c>
      <c r="DO684" s="55" t="s">
        <v>1309</v>
      </c>
      <c r="DP684" s="55" t="s">
        <v>1259</v>
      </c>
      <c r="DQ684" s="55" t="s">
        <v>1260</v>
      </c>
      <c r="DR684" s="55" t="s">
        <v>1261</v>
      </c>
      <c r="DS684" s="55">
        <v>33421</v>
      </c>
      <c r="DT684" s="55">
        <v>10000</v>
      </c>
      <c r="DU684" s="55" t="s">
        <v>1249</v>
      </c>
      <c r="DV684" s="55">
        <v>1</v>
      </c>
      <c r="EV684" s="55">
        <v>677</v>
      </c>
      <c r="EW684" s="55" t="s">
        <v>1359</v>
      </c>
      <c r="EX684" s="55" t="s">
        <v>1260</v>
      </c>
      <c r="EY684" s="55">
        <v>14</v>
      </c>
      <c r="EZ684" s="55">
        <v>0</v>
      </c>
      <c r="FA684" s="55">
        <v>1994</v>
      </c>
      <c r="FB684" s="55" t="s">
        <v>1361</v>
      </c>
      <c r="FC684" s="55" t="s">
        <v>1249</v>
      </c>
      <c r="FD684" s="55">
        <v>6.5</v>
      </c>
      <c r="FF684" s="55">
        <v>677</v>
      </c>
      <c r="FG684" s="55" t="s">
        <v>42</v>
      </c>
      <c r="FH684" s="55" t="s">
        <v>1756</v>
      </c>
      <c r="FI684" s="55">
        <v>3</v>
      </c>
      <c r="FJ684" s="55">
        <v>540000</v>
      </c>
      <c r="FK684" s="55" t="s">
        <v>1249</v>
      </c>
      <c r="FL684" s="55">
        <v>0.3</v>
      </c>
      <c r="JW684" s="12">
        <v>677</v>
      </c>
      <c r="JX684" s="12" t="s">
        <v>1472</v>
      </c>
      <c r="JY684" s="12" t="s">
        <v>1915</v>
      </c>
    </row>
    <row r="685" ht="14.25" customHeight="1" outlineLevel="1" spans="7:285">
      <c r="G685" s="55">
        <v>678</v>
      </c>
      <c r="H685" s="55" t="s">
        <v>1309</v>
      </c>
      <c r="I685" s="55" t="s">
        <v>1531</v>
      </c>
      <c r="J685" s="55" t="s">
        <v>2481</v>
      </c>
      <c r="K685" s="55" t="s">
        <v>1249</v>
      </c>
      <c r="L685" s="55">
        <v>0.42</v>
      </c>
      <c r="AD685" s="12">
        <v>678</v>
      </c>
      <c r="AE685" s="12" t="s">
        <v>1261</v>
      </c>
      <c r="AF685" s="12" t="s">
        <v>1503</v>
      </c>
      <c r="AG685" s="12" t="s">
        <v>1840</v>
      </c>
      <c r="AH685" s="12" t="s">
        <v>2970</v>
      </c>
      <c r="AX685" s="55">
        <v>678</v>
      </c>
      <c r="AY685" s="55" t="s">
        <v>1566</v>
      </c>
      <c r="AZ685" s="55" t="s">
        <v>1251</v>
      </c>
      <c r="BA685" s="55">
        <v>19</v>
      </c>
      <c r="BB685" s="55">
        <v>19</v>
      </c>
      <c r="BC685" s="55" t="s">
        <v>1258</v>
      </c>
      <c r="BD685" s="55">
        <v>1</v>
      </c>
      <c r="DN685" s="55">
        <v>678</v>
      </c>
      <c r="DO685" s="55" t="s">
        <v>1309</v>
      </c>
      <c r="DP685" s="55" t="s">
        <v>1259</v>
      </c>
      <c r="DQ685" s="55" t="s">
        <v>1260</v>
      </c>
      <c r="DR685" s="55" t="s">
        <v>1261</v>
      </c>
      <c r="DS685" s="55">
        <v>33422</v>
      </c>
      <c r="DT685" s="55">
        <v>10000</v>
      </c>
      <c r="DU685" s="55" t="s">
        <v>1249</v>
      </c>
      <c r="DV685" s="55">
        <v>1</v>
      </c>
      <c r="EV685" s="55">
        <v>678</v>
      </c>
      <c r="EW685" s="55" t="s">
        <v>1359</v>
      </c>
      <c r="EX685" s="55" t="s">
        <v>1260</v>
      </c>
      <c r="EY685" s="55">
        <v>14</v>
      </c>
      <c r="EZ685" s="55">
        <v>1995</v>
      </c>
      <c r="FA685" s="55">
        <v>2999</v>
      </c>
      <c r="FB685" s="55" t="s">
        <v>1361</v>
      </c>
      <c r="FC685" s="55" t="s">
        <v>1249</v>
      </c>
      <c r="FD685" s="55">
        <v>6.5</v>
      </c>
      <c r="FF685" s="55">
        <v>678</v>
      </c>
      <c r="FG685" s="55" t="s">
        <v>42</v>
      </c>
      <c r="FH685" s="55" t="s">
        <v>1410</v>
      </c>
      <c r="FI685" s="55">
        <v>1</v>
      </c>
      <c r="FJ685" s="55">
        <v>0</v>
      </c>
      <c r="FK685" s="55" t="s">
        <v>1249</v>
      </c>
      <c r="FL685" s="55">
        <v>0.6</v>
      </c>
      <c r="JW685" s="12">
        <v>678</v>
      </c>
      <c r="JX685" s="12" t="s">
        <v>1472</v>
      </c>
      <c r="JY685" s="12" t="s">
        <v>2721</v>
      </c>
    </row>
    <row r="686" ht="14.25" customHeight="1" outlineLevel="1" spans="7:285">
      <c r="G686" s="55">
        <v>679</v>
      </c>
      <c r="H686" s="55" t="s">
        <v>1309</v>
      </c>
      <c r="I686" s="55" t="s">
        <v>1701</v>
      </c>
      <c r="J686" s="55" t="s">
        <v>2493</v>
      </c>
      <c r="K686" s="55" t="s">
        <v>1249</v>
      </c>
      <c r="L686" s="55">
        <v>0.42</v>
      </c>
      <c r="AD686" s="12">
        <v>679</v>
      </c>
      <c r="AE686" s="12" t="s">
        <v>1261</v>
      </c>
      <c r="AF686" s="12" t="s">
        <v>1081</v>
      </c>
      <c r="AG686" s="12" t="s">
        <v>3249</v>
      </c>
      <c r="AH686" s="12" t="s">
        <v>1847</v>
      </c>
      <c r="AX686" s="55">
        <v>679</v>
      </c>
      <c r="AY686" s="55" t="s">
        <v>1566</v>
      </c>
      <c r="AZ686" s="55" t="s">
        <v>1251</v>
      </c>
      <c r="BA686" s="55">
        <v>20</v>
      </c>
      <c r="BB686" s="55">
        <v>20</v>
      </c>
      <c r="BC686" s="55" t="s">
        <v>1258</v>
      </c>
      <c r="BD686" s="55">
        <v>1</v>
      </c>
      <c r="DN686" s="55">
        <v>679</v>
      </c>
      <c r="DO686" s="55" t="s">
        <v>1309</v>
      </c>
      <c r="DP686" s="55" t="s">
        <v>1259</v>
      </c>
      <c r="DQ686" s="55" t="s">
        <v>1260</v>
      </c>
      <c r="DR686" s="55" t="s">
        <v>1261</v>
      </c>
      <c r="DS686" s="55">
        <v>33425</v>
      </c>
      <c r="DT686" s="55">
        <v>10000</v>
      </c>
      <c r="DU686" s="55" t="s">
        <v>1249</v>
      </c>
      <c r="DV686" s="55">
        <v>1</v>
      </c>
      <c r="EV686" s="55">
        <v>679</v>
      </c>
      <c r="EW686" s="55" t="s">
        <v>1359</v>
      </c>
      <c r="EX686" s="55" t="s">
        <v>1260</v>
      </c>
      <c r="EY686" s="55">
        <v>2</v>
      </c>
      <c r="EZ686" s="55">
        <v>0</v>
      </c>
      <c r="FA686" s="55">
        <v>1994</v>
      </c>
      <c r="FB686" s="55" t="s">
        <v>1361</v>
      </c>
      <c r="FC686" s="55" t="s">
        <v>1249</v>
      </c>
      <c r="FD686" s="55">
        <v>5.5</v>
      </c>
      <c r="FF686" s="55">
        <v>679</v>
      </c>
      <c r="FG686" s="55" t="s">
        <v>42</v>
      </c>
      <c r="FH686" s="55" t="s">
        <v>1410</v>
      </c>
      <c r="FI686" s="55">
        <v>1</v>
      </c>
      <c r="FJ686" s="55">
        <v>1000</v>
      </c>
      <c r="FK686" s="55" t="s">
        <v>1249</v>
      </c>
      <c r="FL686" s="55">
        <v>0.6</v>
      </c>
      <c r="JW686" s="12">
        <v>679</v>
      </c>
      <c r="JX686" s="12" t="s">
        <v>1472</v>
      </c>
      <c r="JY686" s="12" t="s">
        <v>2739</v>
      </c>
    </row>
    <row r="687" ht="14.25" customHeight="1" outlineLevel="1" spans="7:285">
      <c r="G687" s="55">
        <v>680</v>
      </c>
      <c r="H687" s="55" t="s">
        <v>1309</v>
      </c>
      <c r="I687" s="55" t="s">
        <v>1756</v>
      </c>
      <c r="J687" s="55" t="s">
        <v>2162</v>
      </c>
      <c r="K687" s="55" t="s">
        <v>1249</v>
      </c>
      <c r="L687" s="55">
        <v>0.31</v>
      </c>
      <c r="AD687" s="12">
        <v>680</v>
      </c>
      <c r="AE687" s="12" t="s">
        <v>1261</v>
      </c>
      <c r="AF687" s="12" t="s">
        <v>644</v>
      </c>
      <c r="AG687" s="12" t="s">
        <v>3250</v>
      </c>
      <c r="AH687" s="12" t="s">
        <v>2941</v>
      </c>
      <c r="AX687" s="55">
        <v>680</v>
      </c>
      <c r="AY687" s="55" t="s">
        <v>1566</v>
      </c>
      <c r="AZ687" s="55" t="s">
        <v>1251</v>
      </c>
      <c r="BA687" s="55">
        <v>21</v>
      </c>
      <c r="BB687" s="55">
        <v>21</v>
      </c>
      <c r="BC687" s="55" t="s">
        <v>1258</v>
      </c>
      <c r="BD687" s="55">
        <v>1</v>
      </c>
      <c r="DN687" s="55">
        <v>680</v>
      </c>
      <c r="DO687" s="55" t="s">
        <v>1309</v>
      </c>
      <c r="DP687" s="55" t="s">
        <v>1259</v>
      </c>
      <c r="DQ687" s="55" t="s">
        <v>1260</v>
      </c>
      <c r="DR687" s="55" t="s">
        <v>1261</v>
      </c>
      <c r="DS687" s="55">
        <v>33429</v>
      </c>
      <c r="DT687" s="55">
        <v>10000</v>
      </c>
      <c r="DU687" s="55" t="s">
        <v>1249</v>
      </c>
      <c r="DV687" s="55">
        <v>1</v>
      </c>
      <c r="EV687" s="55">
        <v>680</v>
      </c>
      <c r="EW687" s="55" t="s">
        <v>1359</v>
      </c>
      <c r="EX687" s="55" t="s">
        <v>1260</v>
      </c>
      <c r="EY687" s="55">
        <v>2</v>
      </c>
      <c r="EZ687" s="55">
        <v>1995</v>
      </c>
      <c r="FA687" s="55">
        <v>2999</v>
      </c>
      <c r="FB687" s="55" t="s">
        <v>1361</v>
      </c>
      <c r="FC687" s="55" t="s">
        <v>1249</v>
      </c>
      <c r="FD687" s="55">
        <v>6</v>
      </c>
      <c r="FF687" s="55">
        <v>680</v>
      </c>
      <c r="FG687" s="55" t="s">
        <v>42</v>
      </c>
      <c r="FH687" s="55" t="s">
        <v>1410</v>
      </c>
      <c r="FI687" s="55">
        <v>1</v>
      </c>
      <c r="FJ687" s="55">
        <v>2500</v>
      </c>
      <c r="FK687" s="55" t="s">
        <v>1249</v>
      </c>
      <c r="FL687" s="55">
        <v>0.6</v>
      </c>
      <c r="JW687" s="12">
        <v>680</v>
      </c>
      <c r="JX687" s="12" t="s">
        <v>1472</v>
      </c>
      <c r="JY687" s="12" t="s">
        <v>2394</v>
      </c>
    </row>
    <row r="688" ht="14.25" customHeight="1" outlineLevel="1" spans="7:285">
      <c r="G688" s="55">
        <v>681</v>
      </c>
      <c r="H688" s="55" t="s">
        <v>1309</v>
      </c>
      <c r="I688" s="55" t="s">
        <v>1756</v>
      </c>
      <c r="J688" s="55" t="s">
        <v>2526</v>
      </c>
      <c r="K688" s="55" t="s">
        <v>1249</v>
      </c>
      <c r="L688" s="55">
        <v>0.31</v>
      </c>
      <c r="AD688" s="12">
        <v>681</v>
      </c>
      <c r="AE688" s="12" t="s">
        <v>1261</v>
      </c>
      <c r="AF688" s="12" t="s">
        <v>888</v>
      </c>
      <c r="AG688" s="12" t="s">
        <v>3250</v>
      </c>
      <c r="AH688" s="12" t="s">
        <v>2958</v>
      </c>
      <c r="AX688" s="55">
        <v>681</v>
      </c>
      <c r="AY688" s="55" t="s">
        <v>1566</v>
      </c>
      <c r="AZ688" s="55" t="s">
        <v>1251</v>
      </c>
      <c r="BA688" s="55">
        <v>22</v>
      </c>
      <c r="BB688" s="55">
        <v>22</v>
      </c>
      <c r="BC688" s="55" t="s">
        <v>1258</v>
      </c>
      <c r="BD688" s="55">
        <v>1</v>
      </c>
      <c r="DN688" s="55">
        <v>681</v>
      </c>
      <c r="DO688" s="55" t="s">
        <v>1309</v>
      </c>
      <c r="DP688" s="55" t="s">
        <v>1259</v>
      </c>
      <c r="DQ688" s="55" t="s">
        <v>1260</v>
      </c>
      <c r="DR688" s="55" t="s">
        <v>1261</v>
      </c>
      <c r="DS688" s="55">
        <v>33438</v>
      </c>
      <c r="DT688" s="55">
        <v>10000</v>
      </c>
      <c r="DU688" s="55" t="s">
        <v>1249</v>
      </c>
      <c r="DV688" s="55">
        <v>1</v>
      </c>
      <c r="EV688" s="55">
        <v>681</v>
      </c>
      <c r="EW688" s="55" t="s">
        <v>1359</v>
      </c>
      <c r="EX688" s="55" t="s">
        <v>1260</v>
      </c>
      <c r="EY688" s="55">
        <v>3</v>
      </c>
      <c r="EZ688" s="55">
        <v>0</v>
      </c>
      <c r="FA688" s="55">
        <v>1994</v>
      </c>
      <c r="FB688" s="55" t="s">
        <v>1361</v>
      </c>
      <c r="FC688" s="55" t="s">
        <v>1249</v>
      </c>
      <c r="FD688" s="55">
        <v>5.25</v>
      </c>
      <c r="FF688" s="55">
        <v>681</v>
      </c>
      <c r="FG688" s="55" t="s">
        <v>42</v>
      </c>
      <c r="FH688" s="55" t="s">
        <v>1410</v>
      </c>
      <c r="FI688" s="55">
        <v>1</v>
      </c>
      <c r="FJ688" s="55">
        <v>5000</v>
      </c>
      <c r="FK688" s="55" t="s">
        <v>1249</v>
      </c>
      <c r="FL688" s="55">
        <v>0.6</v>
      </c>
      <c r="JW688" s="12">
        <v>681</v>
      </c>
      <c r="JX688" s="12" t="s">
        <v>1472</v>
      </c>
      <c r="JY688" s="12" t="s">
        <v>1379</v>
      </c>
    </row>
    <row r="689" ht="14.25" customHeight="1" outlineLevel="1" spans="7:285">
      <c r="G689" s="55">
        <v>682</v>
      </c>
      <c r="H689" s="55" t="s">
        <v>1309</v>
      </c>
      <c r="I689" s="55" t="s">
        <v>1756</v>
      </c>
      <c r="J689" s="55" t="s">
        <v>2542</v>
      </c>
      <c r="K689" s="55" t="s">
        <v>1249</v>
      </c>
      <c r="L689" s="65">
        <v>0.525</v>
      </c>
      <c r="AD689" s="12">
        <v>682</v>
      </c>
      <c r="AE689" s="12" t="s">
        <v>1261</v>
      </c>
      <c r="AF689" s="12" t="s">
        <v>1656</v>
      </c>
      <c r="AG689" s="12" t="s">
        <v>3250</v>
      </c>
      <c r="AH689" s="12" t="s">
        <v>2962</v>
      </c>
      <c r="AX689" s="55">
        <v>682</v>
      </c>
      <c r="AY689" s="55" t="s">
        <v>1566</v>
      </c>
      <c r="AZ689" s="55" t="s">
        <v>1251</v>
      </c>
      <c r="BA689" s="55">
        <v>23</v>
      </c>
      <c r="BB689" s="55">
        <v>23</v>
      </c>
      <c r="BC689" s="55" t="s">
        <v>1258</v>
      </c>
      <c r="BD689" s="55">
        <v>1</v>
      </c>
      <c r="DN689" s="55">
        <v>682</v>
      </c>
      <c r="DO689" s="55" t="s">
        <v>1309</v>
      </c>
      <c r="DP689" s="55" t="s">
        <v>1259</v>
      </c>
      <c r="DQ689" s="55" t="s">
        <v>1260</v>
      </c>
      <c r="DR689" s="55" t="s">
        <v>1261</v>
      </c>
      <c r="DS689" s="55">
        <v>33439</v>
      </c>
      <c r="DT689" s="55">
        <v>10000</v>
      </c>
      <c r="DU689" s="55" t="s">
        <v>1249</v>
      </c>
      <c r="DV689" s="55">
        <v>1</v>
      </c>
      <c r="EV689" s="55">
        <v>682</v>
      </c>
      <c r="EW689" s="55" t="s">
        <v>1359</v>
      </c>
      <c r="EX689" s="55" t="s">
        <v>1260</v>
      </c>
      <c r="EY689" s="55">
        <v>3</v>
      </c>
      <c r="EZ689" s="55">
        <v>1995</v>
      </c>
      <c r="FA689" s="55">
        <v>2999</v>
      </c>
      <c r="FB689" s="55" t="s">
        <v>1361</v>
      </c>
      <c r="FC689" s="55" t="s">
        <v>1249</v>
      </c>
      <c r="FD689" s="55">
        <v>6</v>
      </c>
      <c r="FF689" s="55">
        <v>682</v>
      </c>
      <c r="FG689" s="55" t="s">
        <v>42</v>
      </c>
      <c r="FH689" s="55" t="s">
        <v>1410</v>
      </c>
      <c r="FI689" s="55">
        <v>1</v>
      </c>
      <c r="FJ689" s="55">
        <v>10000</v>
      </c>
      <c r="FK689" s="55" t="s">
        <v>1249</v>
      </c>
      <c r="FL689" s="55">
        <v>0.6</v>
      </c>
      <c r="JW689" s="12">
        <v>682</v>
      </c>
      <c r="JX689" s="12" t="s">
        <v>1472</v>
      </c>
      <c r="JY689" s="12" t="s">
        <v>2762</v>
      </c>
    </row>
    <row r="690" ht="14.25" customHeight="1" outlineLevel="1" spans="7:285">
      <c r="G690" s="55">
        <v>683</v>
      </c>
      <c r="H690" s="55" t="s">
        <v>1309</v>
      </c>
      <c r="I690" s="55" t="s">
        <v>1410</v>
      </c>
      <c r="J690" s="55" t="s">
        <v>2559</v>
      </c>
      <c r="K690" s="55" t="s">
        <v>1249</v>
      </c>
      <c r="L690" s="55">
        <v>0.21</v>
      </c>
      <c r="AD690" s="12">
        <v>683</v>
      </c>
      <c r="AE690" s="12" t="s">
        <v>1261</v>
      </c>
      <c r="AF690" s="12" t="s">
        <v>1002</v>
      </c>
      <c r="AG690" s="12" t="s">
        <v>3251</v>
      </c>
      <c r="AH690" s="12" t="s">
        <v>2966</v>
      </c>
      <c r="AX690" s="55">
        <v>683</v>
      </c>
      <c r="AY690" s="55" t="s">
        <v>1566</v>
      </c>
      <c r="AZ690" s="55" t="s">
        <v>1251</v>
      </c>
      <c r="BA690" s="55">
        <v>24</v>
      </c>
      <c r="BB690" s="55">
        <v>24</v>
      </c>
      <c r="BC690" s="55" t="s">
        <v>1258</v>
      </c>
      <c r="BD690" s="55">
        <v>1</v>
      </c>
      <c r="DN690" s="55">
        <v>683</v>
      </c>
      <c r="DO690" s="55" t="s">
        <v>1309</v>
      </c>
      <c r="DP690" s="55" t="s">
        <v>1259</v>
      </c>
      <c r="DQ690" s="55" t="s">
        <v>1260</v>
      </c>
      <c r="DR690" s="55" t="s">
        <v>1261</v>
      </c>
      <c r="DS690" s="55">
        <v>33443</v>
      </c>
      <c r="DT690" s="55">
        <v>10000</v>
      </c>
      <c r="DU690" s="55" t="s">
        <v>1249</v>
      </c>
      <c r="DV690" s="55">
        <v>1</v>
      </c>
      <c r="EV690" s="55">
        <v>683</v>
      </c>
      <c r="EW690" s="55" t="s">
        <v>1359</v>
      </c>
      <c r="EX690" s="55" t="s">
        <v>1260</v>
      </c>
      <c r="EY690" s="55">
        <v>4</v>
      </c>
      <c r="EZ690" s="55">
        <v>0</v>
      </c>
      <c r="FA690" s="55">
        <v>1994</v>
      </c>
      <c r="FB690" s="55" t="s">
        <v>1361</v>
      </c>
      <c r="FC690" s="55" t="s">
        <v>1249</v>
      </c>
      <c r="FD690" s="55">
        <v>5.25</v>
      </c>
      <c r="FF690" s="55">
        <v>683</v>
      </c>
      <c r="FG690" s="55" t="s">
        <v>42</v>
      </c>
      <c r="FH690" s="55" t="s">
        <v>1410</v>
      </c>
      <c r="FI690" s="55">
        <v>1</v>
      </c>
      <c r="FJ690" s="55">
        <v>25000</v>
      </c>
      <c r="FK690" s="55" t="s">
        <v>1249</v>
      </c>
      <c r="FL690" s="55">
        <v>0.6</v>
      </c>
      <c r="JW690" s="12">
        <v>683</v>
      </c>
      <c r="JX690" s="12" t="s">
        <v>1472</v>
      </c>
      <c r="JY690" s="12" t="s">
        <v>2772</v>
      </c>
    </row>
    <row r="691" ht="14.25" customHeight="1" outlineLevel="1" spans="7:285">
      <c r="G691" s="55">
        <v>684</v>
      </c>
      <c r="H691" s="55" t="s">
        <v>1309</v>
      </c>
      <c r="I691" s="55" t="s">
        <v>1410</v>
      </c>
      <c r="J691" s="55" t="s">
        <v>2576</v>
      </c>
      <c r="K691" s="55" t="s">
        <v>1249</v>
      </c>
      <c r="L691" s="55">
        <v>0.21</v>
      </c>
      <c r="AD691" s="12">
        <v>684</v>
      </c>
      <c r="AE691" s="12" t="s">
        <v>1261</v>
      </c>
      <c r="AF691" s="12" t="s">
        <v>1505</v>
      </c>
      <c r="AG691" s="12" t="s">
        <v>3251</v>
      </c>
      <c r="AH691" s="12" t="s">
        <v>2966</v>
      </c>
      <c r="AX691" s="55">
        <v>684</v>
      </c>
      <c r="AY691" s="55" t="s">
        <v>1566</v>
      </c>
      <c r="AZ691" s="55" t="s">
        <v>1251</v>
      </c>
      <c r="BA691" s="55">
        <v>25</v>
      </c>
      <c r="BB691" s="55">
        <v>25</v>
      </c>
      <c r="BC691" s="55" t="s">
        <v>1258</v>
      </c>
      <c r="BD691" s="55">
        <v>1</v>
      </c>
      <c r="DN691" s="55">
        <v>684</v>
      </c>
      <c r="DO691" s="55" t="s">
        <v>1309</v>
      </c>
      <c r="DP691" s="55" t="s">
        <v>1259</v>
      </c>
      <c r="DQ691" s="55" t="s">
        <v>1260</v>
      </c>
      <c r="DR691" s="55" t="s">
        <v>1261</v>
      </c>
      <c r="DS691" s="55">
        <v>33447</v>
      </c>
      <c r="DT691" s="55">
        <v>10000</v>
      </c>
      <c r="DU691" s="55" t="s">
        <v>1249</v>
      </c>
      <c r="DV691" s="55">
        <v>1</v>
      </c>
      <c r="EV691" s="55">
        <v>684</v>
      </c>
      <c r="EW691" s="55" t="s">
        <v>1359</v>
      </c>
      <c r="EX691" s="55" t="s">
        <v>1260</v>
      </c>
      <c r="EY691" s="55">
        <v>4</v>
      </c>
      <c r="EZ691" s="55">
        <v>1995</v>
      </c>
      <c r="FA691" s="55">
        <v>2999</v>
      </c>
      <c r="FB691" s="55" t="s">
        <v>1361</v>
      </c>
      <c r="FC691" s="55" t="s">
        <v>1249</v>
      </c>
      <c r="FD691" s="55">
        <v>6</v>
      </c>
      <c r="FF691" s="55">
        <v>684</v>
      </c>
      <c r="FG691" s="55" t="s">
        <v>42</v>
      </c>
      <c r="FH691" s="55" t="s">
        <v>1410</v>
      </c>
      <c r="FI691" s="55">
        <v>1</v>
      </c>
      <c r="FJ691" s="55">
        <v>50000</v>
      </c>
      <c r="FK691" s="55" t="s">
        <v>1249</v>
      </c>
      <c r="FL691" s="55">
        <v>0.6</v>
      </c>
      <c r="JW691" s="12">
        <v>684</v>
      </c>
      <c r="JX691" s="12" t="s">
        <v>1472</v>
      </c>
      <c r="JY691" s="12" t="s">
        <v>2783</v>
      </c>
    </row>
    <row r="692" ht="14.25" customHeight="1" outlineLevel="1" spans="7:285">
      <c r="G692" s="55">
        <v>685</v>
      </c>
      <c r="H692" s="55" t="s">
        <v>1309</v>
      </c>
      <c r="I692" s="55" t="s">
        <v>1410</v>
      </c>
      <c r="J692" s="55" t="s">
        <v>2589</v>
      </c>
      <c r="K692" s="55" t="s">
        <v>1249</v>
      </c>
      <c r="L692" s="55">
        <v>0.21</v>
      </c>
      <c r="AD692" s="12">
        <v>685</v>
      </c>
      <c r="AE692" s="12" t="s">
        <v>1261</v>
      </c>
      <c r="AF692" s="12" t="s">
        <v>1776</v>
      </c>
      <c r="AG692" s="12" t="s">
        <v>3251</v>
      </c>
      <c r="AH692" s="12" t="s">
        <v>2966</v>
      </c>
      <c r="AX692" s="55">
        <v>685</v>
      </c>
      <c r="AY692" s="55" t="s">
        <v>1566</v>
      </c>
      <c r="AZ692" s="55" t="s">
        <v>1251</v>
      </c>
      <c r="BA692" s="55">
        <v>26</v>
      </c>
      <c r="BB692" s="55">
        <v>26</v>
      </c>
      <c r="BC692" s="55" t="s">
        <v>1258</v>
      </c>
      <c r="BD692" s="55">
        <v>1.05</v>
      </c>
      <c r="DN692" s="55">
        <v>685</v>
      </c>
      <c r="DO692" s="55" t="s">
        <v>1309</v>
      </c>
      <c r="DP692" s="55" t="s">
        <v>1259</v>
      </c>
      <c r="DQ692" s="55" t="s">
        <v>1260</v>
      </c>
      <c r="DR692" s="55" t="s">
        <v>1261</v>
      </c>
      <c r="DS692" s="55">
        <v>33448</v>
      </c>
      <c r="DT692" s="55">
        <v>10000</v>
      </c>
      <c r="DU692" s="55" t="s">
        <v>1249</v>
      </c>
      <c r="DV692" s="55">
        <v>1</v>
      </c>
      <c r="EV692" s="55">
        <v>685</v>
      </c>
      <c r="EW692" s="55" t="s">
        <v>1359</v>
      </c>
      <c r="EX692" s="55" t="s">
        <v>1260</v>
      </c>
      <c r="EY692" s="55">
        <v>5</v>
      </c>
      <c r="EZ692" s="55">
        <v>0</v>
      </c>
      <c r="FA692" s="55">
        <v>1994</v>
      </c>
      <c r="FB692" s="55" t="s">
        <v>1361</v>
      </c>
      <c r="FC692" s="55" t="s">
        <v>1249</v>
      </c>
      <c r="FD692" s="55">
        <v>5.25</v>
      </c>
      <c r="FF692" s="55">
        <v>685</v>
      </c>
      <c r="FG692" s="55" t="s">
        <v>42</v>
      </c>
      <c r="FH692" s="55" t="s">
        <v>1410</v>
      </c>
      <c r="FI692" s="55">
        <v>1</v>
      </c>
      <c r="FJ692" s="55">
        <v>80000</v>
      </c>
      <c r="FK692" s="55" t="s">
        <v>1249</v>
      </c>
      <c r="FL692" s="55">
        <v>0.6</v>
      </c>
      <c r="JW692" s="12">
        <v>685</v>
      </c>
      <c r="JX692" s="12" t="s">
        <v>1472</v>
      </c>
      <c r="JY692" s="12" t="s">
        <v>1746</v>
      </c>
    </row>
    <row r="693" ht="14.25" customHeight="1" outlineLevel="1" spans="7:285">
      <c r="G693" s="55">
        <v>686</v>
      </c>
      <c r="H693" s="55" t="s">
        <v>1309</v>
      </c>
      <c r="I693" s="55" t="s">
        <v>1410</v>
      </c>
      <c r="J693" s="55" t="s">
        <v>1818</v>
      </c>
      <c r="K693" s="55" t="s">
        <v>1249</v>
      </c>
      <c r="L693" s="65">
        <v>0.231</v>
      </c>
      <c r="AD693" s="12">
        <v>686</v>
      </c>
      <c r="AE693" s="12" t="s">
        <v>1261</v>
      </c>
      <c r="AF693" s="12" t="s">
        <v>1979</v>
      </c>
      <c r="AG693" s="12" t="s">
        <v>3251</v>
      </c>
      <c r="AH693" s="12" t="s">
        <v>2966</v>
      </c>
      <c r="AX693" s="55">
        <v>686</v>
      </c>
      <c r="AY693" s="55" t="s">
        <v>1566</v>
      </c>
      <c r="AZ693" s="55" t="s">
        <v>1251</v>
      </c>
      <c r="BA693" s="55">
        <v>27</v>
      </c>
      <c r="BB693" s="55">
        <v>27</v>
      </c>
      <c r="BC693" s="55" t="s">
        <v>1258</v>
      </c>
      <c r="BD693" s="55">
        <v>1.05</v>
      </c>
      <c r="DN693" s="55">
        <v>686</v>
      </c>
      <c r="DO693" s="55" t="s">
        <v>1309</v>
      </c>
      <c r="DP693" s="55" t="s">
        <v>1259</v>
      </c>
      <c r="DQ693" s="55" t="s">
        <v>1260</v>
      </c>
      <c r="DR693" s="55" t="s">
        <v>1261</v>
      </c>
      <c r="DS693" s="55">
        <v>33459</v>
      </c>
      <c r="DT693" s="55">
        <v>10000</v>
      </c>
      <c r="DU693" s="55" t="s">
        <v>1249</v>
      </c>
      <c r="DV693" s="55">
        <v>1</v>
      </c>
      <c r="EV693" s="55">
        <v>686</v>
      </c>
      <c r="EW693" s="55" t="s">
        <v>1359</v>
      </c>
      <c r="EX693" s="55" t="s">
        <v>1260</v>
      </c>
      <c r="EY693" s="55">
        <v>5</v>
      </c>
      <c r="EZ693" s="55">
        <v>1995</v>
      </c>
      <c r="FA693" s="55">
        <v>2999</v>
      </c>
      <c r="FB693" s="55" t="s">
        <v>1361</v>
      </c>
      <c r="FC693" s="55" t="s">
        <v>1249</v>
      </c>
      <c r="FD693" s="55">
        <v>6</v>
      </c>
      <c r="FF693" s="55">
        <v>686</v>
      </c>
      <c r="FG693" s="55" t="s">
        <v>42</v>
      </c>
      <c r="FH693" s="55" t="s">
        <v>1410</v>
      </c>
      <c r="FI693" s="55">
        <v>1</v>
      </c>
      <c r="FJ693" s="55">
        <v>130000</v>
      </c>
      <c r="FK693" s="55" t="s">
        <v>1249</v>
      </c>
      <c r="FL693" s="55">
        <v>0.6</v>
      </c>
      <c r="JW693" s="12">
        <v>686</v>
      </c>
      <c r="JX693" s="12" t="s">
        <v>1472</v>
      </c>
      <c r="JY693" s="12" t="s">
        <v>2801</v>
      </c>
    </row>
    <row r="694" ht="14.25" customHeight="1" outlineLevel="1" spans="7:285">
      <c r="G694" s="55">
        <v>687</v>
      </c>
      <c r="H694" s="55" t="s">
        <v>1309</v>
      </c>
      <c r="I694" s="55" t="s">
        <v>1410</v>
      </c>
      <c r="J694" s="55" t="s">
        <v>2495</v>
      </c>
      <c r="K694" s="55" t="s">
        <v>1249</v>
      </c>
      <c r="L694" s="55">
        <v>0.21</v>
      </c>
      <c r="AD694" s="12">
        <v>687</v>
      </c>
      <c r="AE694" s="12" t="s">
        <v>1261</v>
      </c>
      <c r="AF694" s="12" t="s">
        <v>2231</v>
      </c>
      <c r="AG694" s="12" t="s">
        <v>2023</v>
      </c>
      <c r="AH694" s="12" t="s">
        <v>2973</v>
      </c>
      <c r="AX694" s="55">
        <v>687</v>
      </c>
      <c r="AY694" s="55" t="s">
        <v>1566</v>
      </c>
      <c r="AZ694" s="55" t="s">
        <v>1251</v>
      </c>
      <c r="BA694" s="55">
        <v>28</v>
      </c>
      <c r="BB694" s="55">
        <v>28</v>
      </c>
      <c r="BC694" s="55" t="s">
        <v>1258</v>
      </c>
      <c r="BD694" s="55">
        <v>1.05</v>
      </c>
      <c r="DN694" s="55">
        <v>687</v>
      </c>
      <c r="DO694" s="55" t="s">
        <v>1309</v>
      </c>
      <c r="DP694" s="55" t="s">
        <v>1259</v>
      </c>
      <c r="DQ694" s="55" t="s">
        <v>1260</v>
      </c>
      <c r="DR694" s="55" t="s">
        <v>1261</v>
      </c>
      <c r="DS694" s="55">
        <v>33464</v>
      </c>
      <c r="DT694" s="55">
        <v>10000</v>
      </c>
      <c r="DU694" s="55" t="s">
        <v>1249</v>
      </c>
      <c r="DV694" s="55">
        <v>1</v>
      </c>
      <c r="EV694" s="55">
        <v>687</v>
      </c>
      <c r="EW694" s="55" t="s">
        <v>1359</v>
      </c>
      <c r="EX694" s="55" t="s">
        <v>1260</v>
      </c>
      <c r="EY694" s="55">
        <v>6</v>
      </c>
      <c r="EZ694" s="55">
        <v>0</v>
      </c>
      <c r="FA694" s="55">
        <v>1994</v>
      </c>
      <c r="FB694" s="55" t="s">
        <v>1361</v>
      </c>
      <c r="FC694" s="55" t="s">
        <v>1249</v>
      </c>
      <c r="FD694" s="55">
        <v>5.25</v>
      </c>
      <c r="FF694" s="55">
        <v>687</v>
      </c>
      <c r="FG694" s="55" t="s">
        <v>42</v>
      </c>
      <c r="FH694" s="55" t="s">
        <v>1410</v>
      </c>
      <c r="FI694" s="55">
        <v>1</v>
      </c>
      <c r="FJ694" s="55">
        <v>260000</v>
      </c>
      <c r="FK694" s="55" t="s">
        <v>1249</v>
      </c>
      <c r="FL694" s="55">
        <v>0.6</v>
      </c>
      <c r="JW694" s="12">
        <v>687</v>
      </c>
      <c r="JX694" s="12" t="s">
        <v>1472</v>
      </c>
      <c r="JY694" s="12" t="s">
        <v>2645</v>
      </c>
    </row>
    <row r="695" ht="14.25" customHeight="1" outlineLevel="1" spans="7:285">
      <c r="G695" s="55">
        <v>688</v>
      </c>
      <c r="H695" s="55" t="s">
        <v>1309</v>
      </c>
      <c r="I695" s="55" t="s">
        <v>1410</v>
      </c>
      <c r="J695" s="55" t="s">
        <v>2634</v>
      </c>
      <c r="K695" s="55" t="s">
        <v>1249</v>
      </c>
      <c r="L695" s="65">
        <v>0.315</v>
      </c>
      <c r="AD695" s="12">
        <v>688</v>
      </c>
      <c r="AE695" s="12" t="s">
        <v>1261</v>
      </c>
      <c r="AF695" s="12" t="s">
        <v>638</v>
      </c>
      <c r="AG695" s="12" t="s">
        <v>2023</v>
      </c>
      <c r="AH695" s="12" t="s">
        <v>2979</v>
      </c>
      <c r="AX695" s="55">
        <v>688</v>
      </c>
      <c r="AY695" s="55" t="s">
        <v>1566</v>
      </c>
      <c r="AZ695" s="55" t="s">
        <v>1251</v>
      </c>
      <c r="BA695" s="55">
        <v>29</v>
      </c>
      <c r="BB695" s="55">
        <v>29</v>
      </c>
      <c r="BC695" s="55" t="s">
        <v>1258</v>
      </c>
      <c r="BD695" s="55">
        <v>1.05</v>
      </c>
      <c r="DN695" s="55">
        <v>688</v>
      </c>
      <c r="DO695" s="55" t="s">
        <v>1309</v>
      </c>
      <c r="DP695" s="55" t="s">
        <v>1259</v>
      </c>
      <c r="DQ695" s="55" t="s">
        <v>1260</v>
      </c>
      <c r="DR695" s="55" t="s">
        <v>1261</v>
      </c>
      <c r="DS695" s="55">
        <v>33465</v>
      </c>
      <c r="DT695" s="55">
        <v>10000</v>
      </c>
      <c r="DU695" s="55" t="s">
        <v>1249</v>
      </c>
      <c r="DV695" s="55">
        <v>1</v>
      </c>
      <c r="EV695" s="55">
        <v>688</v>
      </c>
      <c r="EW695" s="55" t="s">
        <v>1359</v>
      </c>
      <c r="EX695" s="55" t="s">
        <v>1260</v>
      </c>
      <c r="EY695" s="55">
        <v>6</v>
      </c>
      <c r="EZ695" s="55">
        <v>1995</v>
      </c>
      <c r="FA695" s="55">
        <v>2999</v>
      </c>
      <c r="FB695" s="55" t="s">
        <v>1361</v>
      </c>
      <c r="FC695" s="55" t="s">
        <v>1249</v>
      </c>
      <c r="FD695" s="55">
        <v>6</v>
      </c>
      <c r="FF695" s="55">
        <v>688</v>
      </c>
      <c r="FG695" s="55" t="s">
        <v>42</v>
      </c>
      <c r="FH695" s="55" t="s">
        <v>1410</v>
      </c>
      <c r="FI695" s="55">
        <v>1</v>
      </c>
      <c r="FJ695" s="55">
        <v>400000</v>
      </c>
      <c r="FK695" s="55" t="s">
        <v>1249</v>
      </c>
      <c r="FL695" s="55">
        <v>0.6</v>
      </c>
      <c r="JW695" s="12">
        <v>688</v>
      </c>
      <c r="JX695" s="12" t="s">
        <v>1472</v>
      </c>
      <c r="JY695" s="12" t="s">
        <v>2817</v>
      </c>
    </row>
    <row r="696" ht="14.25" customHeight="1" outlineLevel="1" spans="7:285">
      <c r="G696" s="55">
        <v>689</v>
      </c>
      <c r="H696" s="55" t="s">
        <v>1309</v>
      </c>
      <c r="I696" s="55" t="s">
        <v>1810</v>
      </c>
      <c r="J696" s="55" t="s">
        <v>1790</v>
      </c>
      <c r="K696" s="55" t="s">
        <v>1249</v>
      </c>
      <c r="L696" s="55">
        <v>0.19</v>
      </c>
      <c r="AD696" s="12">
        <v>689</v>
      </c>
      <c r="AE696" s="12" t="s">
        <v>1261</v>
      </c>
      <c r="AF696" s="12" t="s">
        <v>1006</v>
      </c>
      <c r="AG696" s="12" t="s">
        <v>2023</v>
      </c>
      <c r="AH696" s="12" t="s">
        <v>2979</v>
      </c>
      <c r="AX696" s="55">
        <v>689</v>
      </c>
      <c r="AY696" s="55" t="s">
        <v>1566</v>
      </c>
      <c r="AZ696" s="55" t="s">
        <v>1251</v>
      </c>
      <c r="BA696" s="55">
        <v>30</v>
      </c>
      <c r="BB696" s="55">
        <v>30</v>
      </c>
      <c r="BC696" s="55" t="s">
        <v>1258</v>
      </c>
      <c r="BD696" s="55">
        <v>1.05</v>
      </c>
      <c r="DN696" s="55">
        <v>689</v>
      </c>
      <c r="DO696" s="55" t="s">
        <v>1309</v>
      </c>
      <c r="DP696" s="55" t="s">
        <v>1259</v>
      </c>
      <c r="DQ696" s="55" t="s">
        <v>1260</v>
      </c>
      <c r="DR696" s="55" t="s">
        <v>1261</v>
      </c>
      <c r="DS696" s="55">
        <v>33466</v>
      </c>
      <c r="DT696" s="55">
        <v>10000</v>
      </c>
      <c r="DU696" s="55" t="s">
        <v>1249</v>
      </c>
      <c r="DV696" s="55">
        <v>1</v>
      </c>
      <c r="EV696" s="55">
        <v>689</v>
      </c>
      <c r="EW696" s="55" t="s">
        <v>1359</v>
      </c>
      <c r="EX696" s="55" t="s">
        <v>1260</v>
      </c>
      <c r="EY696" s="55">
        <v>7</v>
      </c>
      <c r="EZ696" s="55">
        <v>0</v>
      </c>
      <c r="FA696" s="55">
        <v>1994</v>
      </c>
      <c r="FB696" s="55" t="s">
        <v>1361</v>
      </c>
      <c r="FC696" s="55" t="s">
        <v>1249</v>
      </c>
      <c r="FD696" s="55">
        <v>5.25</v>
      </c>
      <c r="FF696" s="55">
        <v>689</v>
      </c>
      <c r="FG696" s="55" t="s">
        <v>42</v>
      </c>
      <c r="FH696" s="55" t="s">
        <v>1410</v>
      </c>
      <c r="FI696" s="55">
        <v>1</v>
      </c>
      <c r="FJ696" s="55">
        <v>530000</v>
      </c>
      <c r="FK696" s="55" t="s">
        <v>1249</v>
      </c>
      <c r="FL696" s="55">
        <v>0.6</v>
      </c>
      <c r="JW696" s="12">
        <v>689</v>
      </c>
      <c r="JX696" s="12" t="s">
        <v>1472</v>
      </c>
      <c r="JY696" s="12" t="s">
        <v>2824</v>
      </c>
    </row>
    <row r="697" ht="14.25" customHeight="1" outlineLevel="1" spans="7:285">
      <c r="G697" s="55">
        <v>690</v>
      </c>
      <c r="H697" s="55" t="s">
        <v>1309</v>
      </c>
      <c r="I697" s="55" t="s">
        <v>1810</v>
      </c>
      <c r="J697" s="55" t="s">
        <v>2482</v>
      </c>
      <c r="K697" s="55" t="s">
        <v>1249</v>
      </c>
      <c r="L697" s="55">
        <v>0.28</v>
      </c>
      <c r="AD697" s="12">
        <v>690</v>
      </c>
      <c r="AE697" s="12" t="s">
        <v>1261</v>
      </c>
      <c r="AF697" s="12" t="s">
        <v>1748</v>
      </c>
      <c r="AG697" s="12" t="s">
        <v>2023</v>
      </c>
      <c r="AH697" s="12" t="s">
        <v>2979</v>
      </c>
      <c r="AX697" s="55">
        <v>690</v>
      </c>
      <c r="AY697" s="55" t="s">
        <v>1566</v>
      </c>
      <c r="AZ697" s="55" t="s">
        <v>1251</v>
      </c>
      <c r="BA697" s="55">
        <v>31</v>
      </c>
      <c r="BB697" s="55">
        <v>31</v>
      </c>
      <c r="BC697" s="55" t="s">
        <v>1258</v>
      </c>
      <c r="BD697" s="55">
        <v>1.05</v>
      </c>
      <c r="DN697" s="55">
        <v>690</v>
      </c>
      <c r="DO697" s="55" t="s">
        <v>1309</v>
      </c>
      <c r="DP697" s="55" t="s">
        <v>1259</v>
      </c>
      <c r="DQ697" s="55" t="s">
        <v>1260</v>
      </c>
      <c r="DR697" s="55" t="s">
        <v>1261</v>
      </c>
      <c r="DS697" s="55">
        <v>33468</v>
      </c>
      <c r="DT697" s="55">
        <v>10000</v>
      </c>
      <c r="DU697" s="55" t="s">
        <v>1249</v>
      </c>
      <c r="DV697" s="55">
        <v>1</v>
      </c>
      <c r="EV697" s="55">
        <v>690</v>
      </c>
      <c r="EW697" s="55" t="s">
        <v>1359</v>
      </c>
      <c r="EX697" s="55" t="s">
        <v>1260</v>
      </c>
      <c r="EY697" s="55">
        <v>7</v>
      </c>
      <c r="EZ697" s="55">
        <v>1995</v>
      </c>
      <c r="FA697" s="55">
        <v>2999</v>
      </c>
      <c r="FB697" s="55" t="s">
        <v>1361</v>
      </c>
      <c r="FC697" s="55" t="s">
        <v>1249</v>
      </c>
      <c r="FD697" s="55">
        <v>6</v>
      </c>
      <c r="FF697" s="55">
        <v>690</v>
      </c>
      <c r="FG697" s="55" t="s">
        <v>42</v>
      </c>
      <c r="FH697" s="55" t="s">
        <v>1410</v>
      </c>
      <c r="FI697" s="55">
        <v>1</v>
      </c>
      <c r="FJ697" s="55">
        <v>540000</v>
      </c>
      <c r="FK697" s="55" t="s">
        <v>1249</v>
      </c>
      <c r="FL697" s="55">
        <v>0.6</v>
      </c>
      <c r="JW697" s="12">
        <v>690</v>
      </c>
      <c r="JX697" s="12" t="s">
        <v>1472</v>
      </c>
      <c r="JY697" s="12" t="s">
        <v>1775</v>
      </c>
    </row>
    <row r="698" ht="14.25" customHeight="1" outlineLevel="1" spans="7:285">
      <c r="G698" s="55">
        <v>691</v>
      </c>
      <c r="H698" s="55" t="s">
        <v>1309</v>
      </c>
      <c r="I698" s="55" t="s">
        <v>1810</v>
      </c>
      <c r="J698" s="55" t="s">
        <v>2671</v>
      </c>
      <c r="K698" s="55" t="s">
        <v>1249</v>
      </c>
      <c r="L698" s="65">
        <v>0.441</v>
      </c>
      <c r="AD698" s="12">
        <v>691</v>
      </c>
      <c r="AE698" s="12" t="s">
        <v>1261</v>
      </c>
      <c r="AF698" s="12" t="s">
        <v>1620</v>
      </c>
      <c r="AG698" s="12" t="s">
        <v>2023</v>
      </c>
      <c r="AH698" s="12" t="s">
        <v>2979</v>
      </c>
      <c r="AX698" s="55">
        <v>691</v>
      </c>
      <c r="AY698" s="55" t="s">
        <v>1566</v>
      </c>
      <c r="AZ698" s="55" t="s">
        <v>1251</v>
      </c>
      <c r="BA698" s="55">
        <v>32</v>
      </c>
      <c r="BB698" s="55">
        <v>32</v>
      </c>
      <c r="BC698" s="55" t="s">
        <v>1258</v>
      </c>
      <c r="BD698" s="55">
        <v>1.05</v>
      </c>
      <c r="DN698" s="55">
        <v>691</v>
      </c>
      <c r="DO698" s="55" t="s">
        <v>1309</v>
      </c>
      <c r="DP698" s="55" t="s">
        <v>1259</v>
      </c>
      <c r="DQ698" s="55" t="s">
        <v>1260</v>
      </c>
      <c r="DR698" s="55" t="s">
        <v>1261</v>
      </c>
      <c r="DS698" s="55">
        <v>33478</v>
      </c>
      <c r="DT698" s="55">
        <v>10000</v>
      </c>
      <c r="DU698" s="55" t="s">
        <v>1249</v>
      </c>
      <c r="DV698" s="55">
        <v>1</v>
      </c>
      <c r="EV698" s="55">
        <v>691</v>
      </c>
      <c r="EW698" s="55" t="s">
        <v>1359</v>
      </c>
      <c r="EX698" s="55" t="s">
        <v>1260</v>
      </c>
      <c r="EY698" s="55">
        <v>8</v>
      </c>
      <c r="EZ698" s="55">
        <v>0</v>
      </c>
      <c r="FA698" s="55">
        <v>1994</v>
      </c>
      <c r="FB698" s="55" t="s">
        <v>1361</v>
      </c>
      <c r="FC698" s="55" t="s">
        <v>1249</v>
      </c>
      <c r="FD698" s="55">
        <v>5.25</v>
      </c>
      <c r="FF698" s="55">
        <v>691</v>
      </c>
      <c r="FG698" s="55" t="s">
        <v>42</v>
      </c>
      <c r="FH698" s="55" t="s">
        <v>1410</v>
      </c>
      <c r="FI698" s="55">
        <v>2</v>
      </c>
      <c r="FJ698" s="55">
        <v>0</v>
      </c>
      <c r="FK698" s="55" t="s">
        <v>1249</v>
      </c>
      <c r="FL698" s="55">
        <v>0.45</v>
      </c>
      <c r="JW698" s="12">
        <v>691</v>
      </c>
      <c r="JX698" s="12" t="s">
        <v>1472</v>
      </c>
      <c r="JY698" s="12" t="s">
        <v>2843</v>
      </c>
    </row>
    <row r="699" ht="14.25" customHeight="1" outlineLevel="1" spans="7:285">
      <c r="G699" s="55">
        <v>692</v>
      </c>
      <c r="H699" s="55" t="s">
        <v>1309</v>
      </c>
      <c r="I699" s="55" t="s">
        <v>1810</v>
      </c>
      <c r="J699" s="55" t="s">
        <v>2681</v>
      </c>
      <c r="K699" s="55" t="s">
        <v>1249</v>
      </c>
      <c r="L699" s="65">
        <v>0.3675</v>
      </c>
      <c r="AD699" s="12">
        <v>692</v>
      </c>
      <c r="AE699" s="12" t="s">
        <v>1261</v>
      </c>
      <c r="AF699" s="12" t="s">
        <v>2193</v>
      </c>
      <c r="AG699" s="12" t="s">
        <v>2023</v>
      </c>
      <c r="AH699" s="12" t="s">
        <v>2979</v>
      </c>
      <c r="AX699" s="55">
        <v>692</v>
      </c>
      <c r="AY699" s="55" t="s">
        <v>1566</v>
      </c>
      <c r="AZ699" s="55" t="s">
        <v>1251</v>
      </c>
      <c r="BA699" s="55">
        <v>33</v>
      </c>
      <c r="BB699" s="55">
        <v>33</v>
      </c>
      <c r="BC699" s="55" t="s">
        <v>1258</v>
      </c>
      <c r="BD699" s="55">
        <v>1.05</v>
      </c>
      <c r="DN699" s="55">
        <v>692</v>
      </c>
      <c r="DO699" s="55" t="s">
        <v>1309</v>
      </c>
      <c r="DP699" s="55" t="s">
        <v>1259</v>
      </c>
      <c r="DQ699" s="55" t="s">
        <v>1260</v>
      </c>
      <c r="DR699" s="55" t="s">
        <v>1261</v>
      </c>
      <c r="DS699" s="55">
        <v>33481</v>
      </c>
      <c r="DT699" s="55">
        <v>10000</v>
      </c>
      <c r="DU699" s="55" t="s">
        <v>1249</v>
      </c>
      <c r="DV699" s="55">
        <v>1</v>
      </c>
      <c r="EV699" s="55">
        <v>692</v>
      </c>
      <c r="EW699" s="55" t="s">
        <v>1359</v>
      </c>
      <c r="EX699" s="55" t="s">
        <v>1260</v>
      </c>
      <c r="EY699" s="55">
        <v>8</v>
      </c>
      <c r="EZ699" s="55">
        <v>1995</v>
      </c>
      <c r="FA699" s="55">
        <v>2999</v>
      </c>
      <c r="FB699" s="55" t="s">
        <v>1361</v>
      </c>
      <c r="FC699" s="55" t="s">
        <v>1249</v>
      </c>
      <c r="FD699" s="55">
        <v>6</v>
      </c>
      <c r="FF699" s="55">
        <v>692</v>
      </c>
      <c r="FG699" s="55" t="s">
        <v>42</v>
      </c>
      <c r="FH699" s="55" t="s">
        <v>1410</v>
      </c>
      <c r="FI699" s="55">
        <v>2</v>
      </c>
      <c r="FJ699" s="55">
        <v>1000</v>
      </c>
      <c r="FK699" s="55" t="s">
        <v>1249</v>
      </c>
      <c r="FL699" s="55">
        <v>0.35</v>
      </c>
      <c r="JW699" s="12">
        <v>692</v>
      </c>
      <c r="JX699" s="12" t="s">
        <v>1472</v>
      </c>
      <c r="JY699" s="12" t="s">
        <v>1007</v>
      </c>
    </row>
    <row r="700" ht="14.25" customHeight="1" outlineLevel="1" spans="7:285">
      <c r="G700" s="55">
        <v>693</v>
      </c>
      <c r="H700" s="55" t="s">
        <v>1309</v>
      </c>
      <c r="I700" s="55" t="s">
        <v>1644</v>
      </c>
      <c r="J700" s="55" t="s">
        <v>2447</v>
      </c>
      <c r="K700" s="55" t="s">
        <v>1249</v>
      </c>
      <c r="L700" s="55">
        <v>0.21</v>
      </c>
      <c r="AD700" s="12">
        <v>693</v>
      </c>
      <c r="AE700" s="12" t="s">
        <v>1261</v>
      </c>
      <c r="AF700" s="12" t="s">
        <v>2366</v>
      </c>
      <c r="AG700" s="12" t="s">
        <v>2023</v>
      </c>
      <c r="AH700" s="12" t="s">
        <v>2979</v>
      </c>
      <c r="AX700" s="55">
        <v>693</v>
      </c>
      <c r="AY700" s="55" t="s">
        <v>1566</v>
      </c>
      <c r="AZ700" s="55" t="s">
        <v>1251</v>
      </c>
      <c r="BA700" s="55">
        <v>34</v>
      </c>
      <c r="BB700" s="55">
        <v>34</v>
      </c>
      <c r="BC700" s="55" t="s">
        <v>1258</v>
      </c>
      <c r="BD700" s="55">
        <v>1.05</v>
      </c>
      <c r="DN700" s="55">
        <v>693</v>
      </c>
      <c r="DO700" s="55" t="s">
        <v>1309</v>
      </c>
      <c r="DP700" s="55" t="s">
        <v>1259</v>
      </c>
      <c r="DQ700" s="55" t="s">
        <v>1260</v>
      </c>
      <c r="DR700" s="55" t="s">
        <v>1261</v>
      </c>
      <c r="DS700" s="55">
        <v>33482</v>
      </c>
      <c r="DT700" s="55">
        <v>10000</v>
      </c>
      <c r="DU700" s="55" t="s">
        <v>1249</v>
      </c>
      <c r="DV700" s="55">
        <v>1</v>
      </c>
      <c r="EV700" s="55">
        <v>693</v>
      </c>
      <c r="EW700" s="55" t="s">
        <v>1359</v>
      </c>
      <c r="EX700" s="55" t="s">
        <v>1260</v>
      </c>
      <c r="EY700" s="55">
        <v>9</v>
      </c>
      <c r="EZ700" s="55">
        <v>0</v>
      </c>
      <c r="FA700" s="55">
        <v>1994</v>
      </c>
      <c r="FB700" s="55" t="s">
        <v>1361</v>
      </c>
      <c r="FC700" s="55" t="s">
        <v>1249</v>
      </c>
      <c r="FD700" s="55">
        <v>5.25</v>
      </c>
      <c r="FF700" s="55">
        <v>693</v>
      </c>
      <c r="FG700" s="55" t="s">
        <v>42</v>
      </c>
      <c r="FH700" s="55" t="s">
        <v>1410</v>
      </c>
      <c r="FI700" s="55">
        <v>2</v>
      </c>
      <c r="FJ700" s="55">
        <v>2500</v>
      </c>
      <c r="FK700" s="55" t="s">
        <v>1249</v>
      </c>
      <c r="FL700" s="55">
        <v>0.3</v>
      </c>
      <c r="JW700" s="12">
        <v>693</v>
      </c>
      <c r="JX700" s="12" t="s">
        <v>1472</v>
      </c>
      <c r="JY700" s="12" t="s">
        <v>1960</v>
      </c>
    </row>
    <row r="701" ht="14.25" customHeight="1" outlineLevel="1" spans="7:285">
      <c r="G701" s="55">
        <v>694</v>
      </c>
      <c r="H701" s="55" t="s">
        <v>1309</v>
      </c>
      <c r="I701" s="55" t="s">
        <v>1644</v>
      </c>
      <c r="J701" s="55" t="s">
        <v>2709</v>
      </c>
      <c r="K701" s="55" t="s">
        <v>1249</v>
      </c>
      <c r="L701" s="55">
        <v>0.21</v>
      </c>
      <c r="AD701" s="12">
        <v>694</v>
      </c>
      <c r="AE701" s="12" t="s">
        <v>1261</v>
      </c>
      <c r="AF701" s="12" t="s">
        <v>1960</v>
      </c>
      <c r="AG701" s="12" t="s">
        <v>2023</v>
      </c>
      <c r="AH701" s="12" t="s">
        <v>2979</v>
      </c>
      <c r="AX701" s="55">
        <v>694</v>
      </c>
      <c r="AY701" s="55" t="s">
        <v>1566</v>
      </c>
      <c r="AZ701" s="55" t="s">
        <v>1251</v>
      </c>
      <c r="BA701" s="55">
        <v>35</v>
      </c>
      <c r="BB701" s="55">
        <v>35</v>
      </c>
      <c r="BC701" s="55" t="s">
        <v>1258</v>
      </c>
      <c r="BD701" s="55">
        <v>1.05</v>
      </c>
      <c r="DN701" s="55">
        <v>694</v>
      </c>
      <c r="DO701" s="55" t="s">
        <v>1309</v>
      </c>
      <c r="DP701" s="55" t="s">
        <v>1259</v>
      </c>
      <c r="DQ701" s="55" t="s">
        <v>1260</v>
      </c>
      <c r="DR701" s="55" t="s">
        <v>1261</v>
      </c>
      <c r="DS701" s="55">
        <v>33497</v>
      </c>
      <c r="DT701" s="55">
        <v>10000</v>
      </c>
      <c r="DU701" s="55" t="s">
        <v>1249</v>
      </c>
      <c r="DV701" s="55">
        <v>1</v>
      </c>
      <c r="EV701" s="55">
        <v>694</v>
      </c>
      <c r="EW701" s="55" t="s">
        <v>1359</v>
      </c>
      <c r="EX701" s="55" t="s">
        <v>1260</v>
      </c>
      <c r="EY701" s="55">
        <v>9</v>
      </c>
      <c r="EZ701" s="55">
        <v>1995</v>
      </c>
      <c r="FA701" s="55">
        <v>2999</v>
      </c>
      <c r="FB701" s="55" t="s">
        <v>1361</v>
      </c>
      <c r="FC701" s="55" t="s">
        <v>1249</v>
      </c>
      <c r="FD701" s="55">
        <v>6</v>
      </c>
      <c r="FF701" s="55">
        <v>694</v>
      </c>
      <c r="FG701" s="55" t="s">
        <v>42</v>
      </c>
      <c r="FH701" s="55" t="s">
        <v>1410</v>
      </c>
      <c r="FI701" s="55">
        <v>2</v>
      </c>
      <c r="FJ701" s="55">
        <v>5000</v>
      </c>
      <c r="FK701" s="55" t="s">
        <v>1249</v>
      </c>
      <c r="FL701" s="55">
        <v>0.3</v>
      </c>
      <c r="JW701" s="12">
        <v>694</v>
      </c>
      <c r="JX701" s="12" t="s">
        <v>1472</v>
      </c>
      <c r="JY701" s="12" t="s">
        <v>2865</v>
      </c>
    </row>
    <row r="702" ht="14.25" customHeight="1" outlineLevel="1" spans="7:285">
      <c r="G702" s="55">
        <v>695</v>
      </c>
      <c r="H702" s="55" t="s">
        <v>1309</v>
      </c>
      <c r="I702" s="55" t="s">
        <v>1644</v>
      </c>
      <c r="J702" s="55" t="s">
        <v>2723</v>
      </c>
      <c r="K702" s="55" t="s">
        <v>1249</v>
      </c>
      <c r="L702" s="65">
        <v>0.3675</v>
      </c>
      <c r="AD702" s="12">
        <v>695</v>
      </c>
      <c r="AE702" s="12" t="s">
        <v>1261</v>
      </c>
      <c r="AF702" s="12" t="s">
        <v>1337</v>
      </c>
      <c r="AG702" s="12" t="s">
        <v>1255</v>
      </c>
      <c r="AH702" s="12" t="s">
        <v>2869</v>
      </c>
      <c r="AX702" s="55">
        <v>695</v>
      </c>
      <c r="AY702" s="55" t="s">
        <v>1566</v>
      </c>
      <c r="AZ702" s="55" t="s">
        <v>1251</v>
      </c>
      <c r="BA702" s="55">
        <v>36</v>
      </c>
      <c r="BB702" s="55">
        <v>36</v>
      </c>
      <c r="BC702" s="55" t="s">
        <v>1258</v>
      </c>
      <c r="BD702" s="55">
        <v>1.1</v>
      </c>
      <c r="DN702" s="55">
        <v>695</v>
      </c>
      <c r="DO702" s="55" t="s">
        <v>1309</v>
      </c>
      <c r="DP702" s="55" t="s">
        <v>1259</v>
      </c>
      <c r="DQ702" s="55" t="s">
        <v>1260</v>
      </c>
      <c r="DR702" s="55" t="s">
        <v>1261</v>
      </c>
      <c r="DS702" s="55">
        <v>33499</v>
      </c>
      <c r="DT702" s="55">
        <v>10000</v>
      </c>
      <c r="DU702" s="55" t="s">
        <v>1249</v>
      </c>
      <c r="DV702" s="55">
        <v>1</v>
      </c>
      <c r="EV702" s="55">
        <v>695</v>
      </c>
      <c r="EW702" s="55" t="s">
        <v>1359</v>
      </c>
      <c r="EX702" s="55" t="s">
        <v>1470</v>
      </c>
      <c r="EY702" s="55">
        <v>1</v>
      </c>
      <c r="EZ702" s="55">
        <v>0</v>
      </c>
      <c r="FA702" s="55">
        <v>1994</v>
      </c>
      <c r="FB702" s="55" t="s">
        <v>1361</v>
      </c>
      <c r="FC702" s="55" t="s">
        <v>1249</v>
      </c>
      <c r="FD702" s="55">
        <v>3.25</v>
      </c>
      <c r="FF702" s="55">
        <v>695</v>
      </c>
      <c r="FG702" s="55" t="s">
        <v>42</v>
      </c>
      <c r="FH702" s="55" t="s">
        <v>1410</v>
      </c>
      <c r="FI702" s="55">
        <v>2</v>
      </c>
      <c r="FJ702" s="55">
        <v>10000</v>
      </c>
      <c r="FK702" s="55" t="s">
        <v>1249</v>
      </c>
      <c r="FL702" s="55">
        <v>0.3</v>
      </c>
      <c r="JW702" s="12">
        <v>695</v>
      </c>
      <c r="JX702" s="12" t="s">
        <v>1472</v>
      </c>
      <c r="JY702" s="12" t="s">
        <v>2711</v>
      </c>
    </row>
    <row r="703" ht="14.25" customHeight="1" outlineLevel="1" spans="7:285">
      <c r="G703" s="55">
        <v>696</v>
      </c>
      <c r="H703" s="55" t="s">
        <v>1309</v>
      </c>
      <c r="I703" s="55" t="s">
        <v>1268</v>
      </c>
      <c r="J703" s="55" t="s">
        <v>2736</v>
      </c>
      <c r="K703" s="55" t="s">
        <v>1249</v>
      </c>
      <c r="L703" s="65">
        <v>0.441</v>
      </c>
      <c r="AD703" s="12">
        <v>696</v>
      </c>
      <c r="AE703" s="12" t="s">
        <v>1261</v>
      </c>
      <c r="AF703" s="12" t="s">
        <v>753</v>
      </c>
      <c r="AG703" s="12" t="s">
        <v>1255</v>
      </c>
      <c r="AH703" s="12" t="s">
        <v>2881</v>
      </c>
      <c r="AX703" s="55">
        <v>696</v>
      </c>
      <c r="AY703" s="55" t="s">
        <v>1566</v>
      </c>
      <c r="AZ703" s="55" t="s">
        <v>1251</v>
      </c>
      <c r="BA703" s="55">
        <v>37</v>
      </c>
      <c r="BB703" s="55">
        <v>37</v>
      </c>
      <c r="BC703" s="55" t="s">
        <v>1258</v>
      </c>
      <c r="BD703" s="55">
        <v>1.1</v>
      </c>
      <c r="DN703" s="55">
        <v>696</v>
      </c>
      <c r="DO703" s="55" t="s">
        <v>1309</v>
      </c>
      <c r="DP703" s="55" t="s">
        <v>1259</v>
      </c>
      <c r="DQ703" s="55" t="s">
        <v>1260</v>
      </c>
      <c r="DR703" s="55" t="s">
        <v>1261</v>
      </c>
      <c r="DS703" s="55">
        <v>34141</v>
      </c>
      <c r="DT703" s="55">
        <v>10000</v>
      </c>
      <c r="DU703" s="55" t="s">
        <v>1249</v>
      </c>
      <c r="DV703" s="55">
        <v>1</v>
      </c>
      <c r="EV703" s="55">
        <v>696</v>
      </c>
      <c r="EW703" s="55" t="s">
        <v>1359</v>
      </c>
      <c r="EX703" s="55" t="s">
        <v>1470</v>
      </c>
      <c r="EY703" s="55">
        <v>1</v>
      </c>
      <c r="EZ703" s="55">
        <v>1995</v>
      </c>
      <c r="FA703" s="55">
        <v>2999</v>
      </c>
      <c r="FB703" s="55" t="s">
        <v>1361</v>
      </c>
      <c r="FC703" s="55" t="s">
        <v>1249</v>
      </c>
      <c r="FD703" s="55">
        <v>3.5</v>
      </c>
      <c r="FF703" s="55">
        <v>696</v>
      </c>
      <c r="FG703" s="55" t="s">
        <v>42</v>
      </c>
      <c r="FH703" s="55" t="s">
        <v>1410</v>
      </c>
      <c r="FI703" s="55">
        <v>2</v>
      </c>
      <c r="FJ703" s="55">
        <v>25000</v>
      </c>
      <c r="FK703" s="55" t="s">
        <v>1249</v>
      </c>
      <c r="FL703" s="55">
        <v>0.3</v>
      </c>
      <c r="JW703" s="12">
        <v>696</v>
      </c>
      <c r="JX703" s="12" t="s">
        <v>1472</v>
      </c>
      <c r="JY703" s="12" t="s">
        <v>2877</v>
      </c>
    </row>
    <row r="704" ht="14.25" customHeight="1" outlineLevel="1" spans="7:285">
      <c r="G704" s="55">
        <v>697</v>
      </c>
      <c r="H704" s="55" t="s">
        <v>1309</v>
      </c>
      <c r="I704" s="55" t="s">
        <v>1268</v>
      </c>
      <c r="J704" s="55" t="s">
        <v>2745</v>
      </c>
      <c r="K704" s="55" t="s">
        <v>1249</v>
      </c>
      <c r="L704" s="55">
        <v>0.42</v>
      </c>
      <c r="AD704" s="12">
        <v>697</v>
      </c>
      <c r="AE704" s="12" t="s">
        <v>1261</v>
      </c>
      <c r="AF704" s="12" t="s">
        <v>1418</v>
      </c>
      <c r="AG704" s="12" t="s">
        <v>1255</v>
      </c>
      <c r="AH704" s="12" t="s">
        <v>2881</v>
      </c>
      <c r="AX704" s="55">
        <v>697</v>
      </c>
      <c r="AY704" s="55" t="s">
        <v>1566</v>
      </c>
      <c r="AZ704" s="55" t="s">
        <v>1251</v>
      </c>
      <c r="BA704" s="55">
        <v>38</v>
      </c>
      <c r="BB704" s="55">
        <v>38</v>
      </c>
      <c r="BC704" s="55" t="s">
        <v>1258</v>
      </c>
      <c r="BD704" s="55">
        <v>1.1</v>
      </c>
      <c r="DN704" s="55">
        <v>697</v>
      </c>
      <c r="DO704" s="55" t="s">
        <v>42</v>
      </c>
      <c r="DP704" s="55" t="s">
        <v>3300</v>
      </c>
      <c r="DQ704" s="55" t="s">
        <v>1260</v>
      </c>
      <c r="DR704" s="55" t="s">
        <v>1261</v>
      </c>
      <c r="DS704" s="55">
        <v>33002</v>
      </c>
      <c r="DT704" s="55">
        <v>10000</v>
      </c>
      <c r="DU704" s="55" t="s">
        <v>1249</v>
      </c>
      <c r="DV704" s="55">
        <v>1</v>
      </c>
      <c r="EV704" s="55">
        <v>697</v>
      </c>
      <c r="EW704" s="55" t="s">
        <v>1359</v>
      </c>
      <c r="EX704" s="55" t="s">
        <v>1470</v>
      </c>
      <c r="EY704" s="55">
        <v>10</v>
      </c>
      <c r="EZ704" s="55">
        <v>0</v>
      </c>
      <c r="FA704" s="55">
        <v>1994</v>
      </c>
      <c r="FB704" s="55" t="s">
        <v>1361</v>
      </c>
      <c r="FC704" s="55" t="s">
        <v>1249</v>
      </c>
      <c r="FD704" s="55">
        <v>4.15</v>
      </c>
      <c r="FF704" s="55">
        <v>697</v>
      </c>
      <c r="FG704" s="55" t="s">
        <v>42</v>
      </c>
      <c r="FH704" s="55" t="s">
        <v>1410</v>
      </c>
      <c r="FI704" s="55">
        <v>2</v>
      </c>
      <c r="FJ704" s="55">
        <v>50000</v>
      </c>
      <c r="FK704" s="55" t="s">
        <v>1249</v>
      </c>
      <c r="FL704" s="55">
        <v>0.3</v>
      </c>
      <c r="JW704" s="12">
        <v>697</v>
      </c>
      <c r="JX704" s="12" t="s">
        <v>1517</v>
      </c>
      <c r="JY704" s="12" t="s">
        <v>634</v>
      </c>
    </row>
    <row r="705" ht="14.25" customHeight="1" outlineLevel="1" spans="7:285">
      <c r="G705" s="55">
        <v>698</v>
      </c>
      <c r="H705" s="55" t="s">
        <v>1309</v>
      </c>
      <c r="I705" s="55" t="s">
        <v>1885</v>
      </c>
      <c r="J705" s="55" t="s">
        <v>2754</v>
      </c>
      <c r="K705" s="55" t="s">
        <v>1249</v>
      </c>
      <c r="L705" s="65">
        <v>0.399</v>
      </c>
      <c r="AD705" s="12">
        <v>698</v>
      </c>
      <c r="AE705" s="12" t="s">
        <v>1261</v>
      </c>
      <c r="AF705" s="12" t="s">
        <v>1722</v>
      </c>
      <c r="AG705" s="12" t="s">
        <v>1255</v>
      </c>
      <c r="AH705" s="12" t="s">
        <v>2881</v>
      </c>
      <c r="AX705" s="55">
        <v>698</v>
      </c>
      <c r="AY705" s="55" t="s">
        <v>1566</v>
      </c>
      <c r="AZ705" s="55" t="s">
        <v>1251</v>
      </c>
      <c r="BA705" s="55">
        <v>39</v>
      </c>
      <c r="BB705" s="55">
        <v>39</v>
      </c>
      <c r="BC705" s="55" t="s">
        <v>1258</v>
      </c>
      <c r="BD705" s="55">
        <v>1.1</v>
      </c>
      <c r="DN705" s="55">
        <v>698</v>
      </c>
      <c r="DO705" s="55" t="s">
        <v>42</v>
      </c>
      <c r="DP705" s="55" t="s">
        <v>3300</v>
      </c>
      <c r="DQ705" s="55" t="s">
        <v>1260</v>
      </c>
      <c r="DR705" s="55" t="s">
        <v>1261</v>
      </c>
      <c r="DS705" s="55">
        <v>33004</v>
      </c>
      <c r="DT705" s="55">
        <v>10000</v>
      </c>
      <c r="DU705" s="55" t="s">
        <v>1249</v>
      </c>
      <c r="DV705" s="55">
        <v>1</v>
      </c>
      <c r="EV705" s="55">
        <v>698</v>
      </c>
      <c r="EW705" s="55" t="s">
        <v>1359</v>
      </c>
      <c r="EX705" s="55" t="s">
        <v>1470</v>
      </c>
      <c r="EY705" s="55">
        <v>10</v>
      </c>
      <c r="EZ705" s="55">
        <v>1995</v>
      </c>
      <c r="FA705" s="55">
        <v>2999</v>
      </c>
      <c r="FB705" s="55" t="s">
        <v>1361</v>
      </c>
      <c r="FC705" s="55" t="s">
        <v>1249</v>
      </c>
      <c r="FD705" s="55">
        <v>4.15</v>
      </c>
      <c r="FF705" s="55">
        <v>698</v>
      </c>
      <c r="FG705" s="55" t="s">
        <v>42</v>
      </c>
      <c r="FH705" s="55" t="s">
        <v>1410</v>
      </c>
      <c r="FI705" s="55">
        <v>2</v>
      </c>
      <c r="FJ705" s="55">
        <v>80000</v>
      </c>
      <c r="FK705" s="55" t="s">
        <v>1249</v>
      </c>
      <c r="FL705" s="55">
        <v>0.3</v>
      </c>
      <c r="JW705" s="12">
        <v>698</v>
      </c>
      <c r="JX705" s="12" t="s">
        <v>1517</v>
      </c>
      <c r="JY705" s="12" t="s">
        <v>741</v>
      </c>
    </row>
    <row r="706" ht="14.25" customHeight="1" outlineLevel="1" spans="7:285">
      <c r="G706" s="55">
        <v>699</v>
      </c>
      <c r="H706" s="55" t="s">
        <v>1309</v>
      </c>
      <c r="I706" s="55" t="s">
        <v>1938</v>
      </c>
      <c r="J706" s="55" t="s">
        <v>2761</v>
      </c>
      <c r="K706" s="55" t="s">
        <v>1249</v>
      </c>
      <c r="L706" s="65">
        <v>0.462</v>
      </c>
      <c r="AD706" s="12">
        <v>699</v>
      </c>
      <c r="AE706" s="12" t="s">
        <v>1261</v>
      </c>
      <c r="AF706" s="12" t="s">
        <v>2194</v>
      </c>
      <c r="AG706" s="12" t="s">
        <v>1255</v>
      </c>
      <c r="AH706" s="12" t="s">
        <v>2881</v>
      </c>
      <c r="AX706" s="55">
        <v>699</v>
      </c>
      <c r="AY706" s="55" t="s">
        <v>1566</v>
      </c>
      <c r="AZ706" s="55" t="s">
        <v>1251</v>
      </c>
      <c r="BA706" s="55">
        <v>40</v>
      </c>
      <c r="BB706" s="55">
        <v>40</v>
      </c>
      <c r="BC706" s="55" t="s">
        <v>1258</v>
      </c>
      <c r="BD706" s="55">
        <v>1.1</v>
      </c>
      <c r="DN706" s="55">
        <v>699</v>
      </c>
      <c r="DO706" s="55" t="s">
        <v>42</v>
      </c>
      <c r="DP706" s="55" t="s">
        <v>3300</v>
      </c>
      <c r="DQ706" s="55" t="s">
        <v>1260</v>
      </c>
      <c r="DR706" s="55" t="s">
        <v>1261</v>
      </c>
      <c r="DS706" s="55">
        <v>33013</v>
      </c>
      <c r="DT706" s="55">
        <v>10000</v>
      </c>
      <c r="DU706" s="55" t="s">
        <v>1249</v>
      </c>
      <c r="DV706" s="55">
        <v>1</v>
      </c>
      <c r="EV706" s="55">
        <v>699</v>
      </c>
      <c r="EW706" s="55" t="s">
        <v>1359</v>
      </c>
      <c r="EX706" s="55" t="s">
        <v>1470</v>
      </c>
      <c r="EY706" s="55">
        <v>11</v>
      </c>
      <c r="EZ706" s="55">
        <v>0</v>
      </c>
      <c r="FA706" s="55">
        <v>1994</v>
      </c>
      <c r="FB706" s="55" t="s">
        <v>1361</v>
      </c>
      <c r="FC706" s="55" t="s">
        <v>1249</v>
      </c>
      <c r="FD706" s="55">
        <v>4.15</v>
      </c>
      <c r="FF706" s="55">
        <v>699</v>
      </c>
      <c r="FG706" s="55" t="s">
        <v>42</v>
      </c>
      <c r="FH706" s="55" t="s">
        <v>1410</v>
      </c>
      <c r="FI706" s="55">
        <v>2</v>
      </c>
      <c r="FJ706" s="55">
        <v>130000</v>
      </c>
      <c r="FK706" s="55" t="s">
        <v>1249</v>
      </c>
      <c r="FL706" s="55">
        <v>0.3</v>
      </c>
      <c r="JW706" s="12">
        <v>699</v>
      </c>
      <c r="JX706" s="12" t="s">
        <v>1517</v>
      </c>
      <c r="JY706" s="12" t="s">
        <v>628</v>
      </c>
    </row>
    <row r="707" ht="14.25" customHeight="1" outlineLevel="1" spans="7:285">
      <c r="G707" s="55">
        <v>700</v>
      </c>
      <c r="H707" s="55" t="s">
        <v>1309</v>
      </c>
      <c r="I707" s="55" t="s">
        <v>1938</v>
      </c>
      <c r="J707" s="55" t="s">
        <v>2771</v>
      </c>
      <c r="K707" s="55" t="s">
        <v>1249</v>
      </c>
      <c r="L707" s="55">
        <v>0.44</v>
      </c>
      <c r="AD707" s="12">
        <v>700</v>
      </c>
      <c r="AE707" s="12" t="s">
        <v>1261</v>
      </c>
      <c r="AF707" s="12" t="s">
        <v>2363</v>
      </c>
      <c r="AG707" s="12" t="s">
        <v>1255</v>
      </c>
      <c r="AH707" s="12" t="s">
        <v>2881</v>
      </c>
      <c r="AX707" s="55">
        <v>700</v>
      </c>
      <c r="AY707" s="55" t="s">
        <v>1566</v>
      </c>
      <c r="AZ707" s="55" t="s">
        <v>1251</v>
      </c>
      <c r="BA707" s="55">
        <v>41</v>
      </c>
      <c r="BB707" s="55">
        <v>41</v>
      </c>
      <c r="BC707" s="55" t="s">
        <v>1258</v>
      </c>
      <c r="BD707" s="55">
        <v>1.15</v>
      </c>
      <c r="DN707" s="55">
        <v>700</v>
      </c>
      <c r="DO707" s="55" t="s">
        <v>42</v>
      </c>
      <c r="DP707" s="55" t="s">
        <v>3300</v>
      </c>
      <c r="DQ707" s="55" t="s">
        <v>1260</v>
      </c>
      <c r="DR707" s="55" t="s">
        <v>1261</v>
      </c>
      <c r="DS707" s="55">
        <v>33014</v>
      </c>
      <c r="DT707" s="55">
        <v>10000</v>
      </c>
      <c r="DU707" s="55" t="s">
        <v>1249</v>
      </c>
      <c r="DV707" s="55">
        <v>1</v>
      </c>
      <c r="EV707" s="55">
        <v>700</v>
      </c>
      <c r="EW707" s="55" t="s">
        <v>1359</v>
      </c>
      <c r="EX707" s="55" t="s">
        <v>1470</v>
      </c>
      <c r="EY707" s="55">
        <v>11</v>
      </c>
      <c r="EZ707" s="55">
        <v>1995</v>
      </c>
      <c r="FA707" s="55">
        <v>2999</v>
      </c>
      <c r="FB707" s="55" t="s">
        <v>1361</v>
      </c>
      <c r="FC707" s="55" t="s">
        <v>1249</v>
      </c>
      <c r="FD707" s="55">
        <v>4.15</v>
      </c>
      <c r="FF707" s="55">
        <v>700</v>
      </c>
      <c r="FG707" s="55" t="s">
        <v>42</v>
      </c>
      <c r="FH707" s="55" t="s">
        <v>1410</v>
      </c>
      <c r="FI707" s="55">
        <v>2</v>
      </c>
      <c r="FJ707" s="55">
        <v>260000</v>
      </c>
      <c r="FK707" s="55" t="s">
        <v>1249</v>
      </c>
      <c r="FL707" s="55">
        <v>0.3</v>
      </c>
      <c r="JW707" s="12">
        <v>700</v>
      </c>
      <c r="JX707" s="12" t="s">
        <v>1517</v>
      </c>
      <c r="JY707" s="12" t="s">
        <v>935</v>
      </c>
    </row>
    <row r="708" ht="14.25" customHeight="1" outlineLevel="1" spans="7:285">
      <c r="G708" s="55">
        <v>701</v>
      </c>
      <c r="H708" s="55" t="s">
        <v>1309</v>
      </c>
      <c r="I708" s="55" t="s">
        <v>1738</v>
      </c>
      <c r="J708" s="55" t="s">
        <v>2781</v>
      </c>
      <c r="K708" s="55" t="s">
        <v>1249</v>
      </c>
      <c r="L708" s="55">
        <v>0.25</v>
      </c>
      <c r="AD708" s="12">
        <v>701</v>
      </c>
      <c r="AE708" s="12" t="s">
        <v>1261</v>
      </c>
      <c r="AF708" s="12" t="s">
        <v>1932</v>
      </c>
      <c r="AG708" s="12" t="s">
        <v>1255</v>
      </c>
      <c r="AH708" s="12" t="s">
        <v>2881</v>
      </c>
      <c r="AX708" s="55">
        <v>701</v>
      </c>
      <c r="AY708" s="55" t="s">
        <v>1566</v>
      </c>
      <c r="AZ708" s="55" t="s">
        <v>1251</v>
      </c>
      <c r="BA708" s="55">
        <v>42</v>
      </c>
      <c r="BB708" s="55">
        <v>42</v>
      </c>
      <c r="BC708" s="55" t="s">
        <v>1258</v>
      </c>
      <c r="BD708" s="55">
        <v>1.15</v>
      </c>
      <c r="DN708" s="55">
        <v>701</v>
      </c>
      <c r="DO708" s="55" t="s">
        <v>42</v>
      </c>
      <c r="DP708" s="55" t="s">
        <v>3300</v>
      </c>
      <c r="DQ708" s="55" t="s">
        <v>1260</v>
      </c>
      <c r="DR708" s="55" t="s">
        <v>1261</v>
      </c>
      <c r="DS708" s="55">
        <v>33015</v>
      </c>
      <c r="DT708" s="55">
        <v>10000</v>
      </c>
      <c r="DU708" s="55" t="s">
        <v>1249</v>
      </c>
      <c r="DV708" s="55">
        <v>1</v>
      </c>
      <c r="EV708" s="55">
        <v>701</v>
      </c>
      <c r="EW708" s="55" t="s">
        <v>1359</v>
      </c>
      <c r="EX708" s="55" t="s">
        <v>1470</v>
      </c>
      <c r="EY708" s="55">
        <v>2</v>
      </c>
      <c r="EZ708" s="55">
        <v>0</v>
      </c>
      <c r="FA708" s="55">
        <v>1994</v>
      </c>
      <c r="FB708" s="55" t="s">
        <v>1361</v>
      </c>
      <c r="FC708" s="55" t="s">
        <v>1249</v>
      </c>
      <c r="FD708" s="55">
        <v>3.15</v>
      </c>
      <c r="FF708" s="55">
        <v>701</v>
      </c>
      <c r="FG708" s="55" t="s">
        <v>42</v>
      </c>
      <c r="FH708" s="55" t="s">
        <v>1410</v>
      </c>
      <c r="FI708" s="55">
        <v>2</v>
      </c>
      <c r="FJ708" s="55">
        <v>400000</v>
      </c>
      <c r="FK708" s="55" t="s">
        <v>1249</v>
      </c>
      <c r="FL708" s="55">
        <v>0.3</v>
      </c>
      <c r="JW708" s="12">
        <v>701</v>
      </c>
      <c r="JX708" s="12" t="s">
        <v>1517</v>
      </c>
      <c r="JY708" s="12" t="s">
        <v>991</v>
      </c>
    </row>
    <row r="709" ht="14.25" customHeight="1" outlineLevel="1" spans="7:285">
      <c r="G709" s="55">
        <v>702</v>
      </c>
      <c r="H709" s="55" t="s">
        <v>1309</v>
      </c>
      <c r="I709" s="55" t="s">
        <v>1738</v>
      </c>
      <c r="J709" s="55" t="s">
        <v>2225</v>
      </c>
      <c r="K709" s="55" t="s">
        <v>1249</v>
      </c>
      <c r="L709" s="55">
        <v>0.25</v>
      </c>
      <c r="AD709" s="12">
        <v>702</v>
      </c>
      <c r="AE709" s="12" t="s">
        <v>1261</v>
      </c>
      <c r="AF709" s="12" t="s">
        <v>2733</v>
      </c>
      <c r="AG709" s="12" t="s">
        <v>1255</v>
      </c>
      <c r="AH709" s="12" t="s">
        <v>2881</v>
      </c>
      <c r="AX709" s="55">
        <v>702</v>
      </c>
      <c r="AY709" s="55" t="s">
        <v>1566</v>
      </c>
      <c r="AZ709" s="55" t="s">
        <v>1251</v>
      </c>
      <c r="BA709" s="55">
        <v>43</v>
      </c>
      <c r="BB709" s="55">
        <v>43</v>
      </c>
      <c r="BC709" s="55" t="s">
        <v>1258</v>
      </c>
      <c r="BD709" s="55">
        <v>1.15</v>
      </c>
      <c r="DN709" s="55">
        <v>702</v>
      </c>
      <c r="DO709" s="55" t="s">
        <v>1313</v>
      </c>
      <c r="DP709" s="55" t="s">
        <v>3300</v>
      </c>
      <c r="DQ709" s="55" t="s">
        <v>1260</v>
      </c>
      <c r="DR709" s="55" t="s">
        <v>1261</v>
      </c>
      <c r="DS709" s="55">
        <v>33002</v>
      </c>
      <c r="DT709" s="55">
        <v>10000</v>
      </c>
      <c r="DU709" s="55" t="s">
        <v>1249</v>
      </c>
      <c r="DV709" s="55">
        <v>1</v>
      </c>
      <c r="EV709" s="55">
        <v>702</v>
      </c>
      <c r="EW709" s="55" t="s">
        <v>1359</v>
      </c>
      <c r="EX709" s="55" t="s">
        <v>1470</v>
      </c>
      <c r="EY709" s="55">
        <v>2</v>
      </c>
      <c r="EZ709" s="55">
        <v>1995</v>
      </c>
      <c r="FA709" s="55">
        <v>2999</v>
      </c>
      <c r="FB709" s="55" t="s">
        <v>1361</v>
      </c>
      <c r="FC709" s="55" t="s">
        <v>1249</v>
      </c>
      <c r="FD709" s="55">
        <v>3.15</v>
      </c>
      <c r="FF709" s="55">
        <v>702</v>
      </c>
      <c r="FG709" s="55" t="s">
        <v>42</v>
      </c>
      <c r="FH709" s="55" t="s">
        <v>1410</v>
      </c>
      <c r="FI709" s="55">
        <v>2</v>
      </c>
      <c r="FJ709" s="55">
        <v>530000</v>
      </c>
      <c r="FK709" s="55" t="s">
        <v>1249</v>
      </c>
      <c r="FL709" s="55">
        <v>0.3</v>
      </c>
      <c r="JW709" s="12">
        <v>702</v>
      </c>
      <c r="JX709" s="12" t="s">
        <v>1517</v>
      </c>
      <c r="JY709" s="12" t="s">
        <v>758</v>
      </c>
    </row>
    <row r="710" ht="14.25" customHeight="1" outlineLevel="1" spans="7:285">
      <c r="G710" s="55">
        <v>703</v>
      </c>
      <c r="H710" s="55" t="s">
        <v>1309</v>
      </c>
      <c r="I710" s="55" t="s">
        <v>1738</v>
      </c>
      <c r="J710" s="55" t="s">
        <v>2746</v>
      </c>
      <c r="K710" s="55" t="s">
        <v>1249</v>
      </c>
      <c r="L710" s="55">
        <v>0.25</v>
      </c>
      <c r="AD710" s="12">
        <v>703</v>
      </c>
      <c r="AE710" s="12" t="s">
        <v>1261</v>
      </c>
      <c r="AF710" s="12" t="s">
        <v>2811</v>
      </c>
      <c r="AG710" s="12" t="s">
        <v>1255</v>
      </c>
      <c r="AH710" s="12" t="s">
        <v>2881</v>
      </c>
      <c r="AX710" s="55">
        <v>703</v>
      </c>
      <c r="AY710" s="55" t="s">
        <v>1566</v>
      </c>
      <c r="AZ710" s="55" t="s">
        <v>1251</v>
      </c>
      <c r="BA710" s="55">
        <v>44</v>
      </c>
      <c r="BB710" s="55">
        <v>44</v>
      </c>
      <c r="BC710" s="55" t="s">
        <v>1258</v>
      </c>
      <c r="BD710" s="55">
        <v>1.15</v>
      </c>
      <c r="DN710" s="55">
        <v>703</v>
      </c>
      <c r="DO710" s="55" t="s">
        <v>1313</v>
      </c>
      <c r="DP710" s="55" t="s">
        <v>3300</v>
      </c>
      <c r="DQ710" s="55" t="s">
        <v>1260</v>
      </c>
      <c r="DR710" s="55" t="s">
        <v>1261</v>
      </c>
      <c r="DS710" s="55">
        <v>33004</v>
      </c>
      <c r="DT710" s="55">
        <v>10000</v>
      </c>
      <c r="DU710" s="55" t="s">
        <v>1249</v>
      </c>
      <c r="DV710" s="55">
        <v>1</v>
      </c>
      <c r="EV710" s="55">
        <v>703</v>
      </c>
      <c r="EW710" s="55" t="s">
        <v>1359</v>
      </c>
      <c r="EX710" s="55" t="s">
        <v>1470</v>
      </c>
      <c r="EY710" s="55">
        <v>3</v>
      </c>
      <c r="EZ710" s="55">
        <v>0</v>
      </c>
      <c r="FA710" s="55">
        <v>1994</v>
      </c>
      <c r="FB710" s="55" t="s">
        <v>1361</v>
      </c>
      <c r="FC710" s="55" t="s">
        <v>1249</v>
      </c>
      <c r="FD710" s="55">
        <v>3.15</v>
      </c>
      <c r="FF710" s="55">
        <v>703</v>
      </c>
      <c r="FG710" s="55" t="s">
        <v>42</v>
      </c>
      <c r="FH710" s="55" t="s">
        <v>1410</v>
      </c>
      <c r="FI710" s="55">
        <v>2</v>
      </c>
      <c r="FJ710" s="55">
        <v>540000</v>
      </c>
      <c r="FK710" s="55" t="s">
        <v>1249</v>
      </c>
      <c r="FL710" s="55">
        <v>0.3</v>
      </c>
      <c r="JW710" s="12">
        <v>703</v>
      </c>
      <c r="JX710" s="12" t="s">
        <v>1517</v>
      </c>
      <c r="JY710" s="12" t="s">
        <v>1211</v>
      </c>
    </row>
    <row r="711" ht="14.25" customHeight="1" outlineLevel="1" spans="7:285">
      <c r="G711" s="55">
        <v>704</v>
      </c>
      <c r="H711" s="55" t="s">
        <v>1309</v>
      </c>
      <c r="I711" s="55" t="s">
        <v>1738</v>
      </c>
      <c r="J711" s="55" t="s">
        <v>2807</v>
      </c>
      <c r="K711" s="55" t="s">
        <v>1249</v>
      </c>
      <c r="L711" s="55">
        <v>0.25</v>
      </c>
      <c r="AD711" s="12">
        <v>704</v>
      </c>
      <c r="AE711" s="12" t="s">
        <v>1261</v>
      </c>
      <c r="AF711" s="12" t="s">
        <v>2878</v>
      </c>
      <c r="AG711" s="12" t="s">
        <v>1255</v>
      </c>
      <c r="AH711" s="12" t="s">
        <v>2881</v>
      </c>
      <c r="AX711" s="55">
        <v>704</v>
      </c>
      <c r="AY711" s="55" t="s">
        <v>1566</v>
      </c>
      <c r="AZ711" s="55" t="s">
        <v>1251</v>
      </c>
      <c r="BA711" s="55">
        <v>45</v>
      </c>
      <c r="BB711" s="55">
        <v>45</v>
      </c>
      <c r="BC711" s="55" t="s">
        <v>1258</v>
      </c>
      <c r="BD711" s="55">
        <v>1.15</v>
      </c>
      <c r="DN711" s="55">
        <v>704</v>
      </c>
      <c r="DO711" s="55" t="s">
        <v>1313</v>
      </c>
      <c r="DP711" s="55" t="s">
        <v>3300</v>
      </c>
      <c r="DQ711" s="55" t="s">
        <v>1260</v>
      </c>
      <c r="DR711" s="55" t="s">
        <v>1261</v>
      </c>
      <c r="DS711" s="55">
        <v>33013</v>
      </c>
      <c r="DT711" s="55">
        <v>10000</v>
      </c>
      <c r="DU711" s="55" t="s">
        <v>1249</v>
      </c>
      <c r="DV711" s="55">
        <v>1</v>
      </c>
      <c r="EV711" s="55">
        <v>704</v>
      </c>
      <c r="EW711" s="55" t="s">
        <v>1359</v>
      </c>
      <c r="EX711" s="55" t="s">
        <v>1470</v>
      </c>
      <c r="EY711" s="55">
        <v>3</v>
      </c>
      <c r="EZ711" s="55">
        <v>1995</v>
      </c>
      <c r="FA711" s="55">
        <v>2999</v>
      </c>
      <c r="FB711" s="55" t="s">
        <v>1361</v>
      </c>
      <c r="FC711" s="55" t="s">
        <v>1249</v>
      </c>
      <c r="FD711" s="55">
        <v>3.15</v>
      </c>
      <c r="FF711" s="55">
        <v>704</v>
      </c>
      <c r="FG711" s="55" t="s">
        <v>42</v>
      </c>
      <c r="FH711" s="55" t="s">
        <v>1410</v>
      </c>
      <c r="FI711" s="55">
        <v>3</v>
      </c>
      <c r="FJ711" s="55">
        <v>0</v>
      </c>
      <c r="FK711" s="55" t="s">
        <v>1249</v>
      </c>
      <c r="FL711" s="55">
        <v>0.33</v>
      </c>
      <c r="JW711" s="12">
        <v>704</v>
      </c>
      <c r="JX711" s="12" t="s">
        <v>1517</v>
      </c>
      <c r="JY711" s="12" t="s">
        <v>934</v>
      </c>
    </row>
    <row r="712" ht="14.25" customHeight="1" outlineLevel="1" spans="7:285">
      <c r="G712" s="55">
        <v>705</v>
      </c>
      <c r="H712" s="55" t="s">
        <v>1309</v>
      </c>
      <c r="I712" s="55" t="s">
        <v>1738</v>
      </c>
      <c r="J712" s="55" t="s">
        <v>2816</v>
      </c>
      <c r="K712" s="55" t="s">
        <v>1249</v>
      </c>
      <c r="L712" s="65">
        <v>0.525</v>
      </c>
      <c r="AD712" s="12">
        <v>705</v>
      </c>
      <c r="AE712" s="12" t="s">
        <v>3301</v>
      </c>
      <c r="AF712" s="12" t="s">
        <v>1627</v>
      </c>
      <c r="AG712" s="12" t="s">
        <v>1255</v>
      </c>
      <c r="AH712" s="12" t="s">
        <v>2888</v>
      </c>
      <c r="AX712" s="55">
        <v>705</v>
      </c>
      <c r="AY712" s="55" t="s">
        <v>1566</v>
      </c>
      <c r="AZ712" s="55" t="s">
        <v>1251</v>
      </c>
      <c r="BA712" s="55">
        <v>46</v>
      </c>
      <c r="BB712" s="55">
        <v>46</v>
      </c>
      <c r="BC712" s="55" t="s">
        <v>1258</v>
      </c>
      <c r="BD712" s="55">
        <v>1.15</v>
      </c>
      <c r="DN712" s="55">
        <v>705</v>
      </c>
      <c r="DO712" s="55" t="s">
        <v>1313</v>
      </c>
      <c r="DP712" s="55" t="s">
        <v>3300</v>
      </c>
      <c r="DQ712" s="55" t="s">
        <v>1260</v>
      </c>
      <c r="DR712" s="55" t="s">
        <v>1261</v>
      </c>
      <c r="DS712" s="55">
        <v>33014</v>
      </c>
      <c r="DT712" s="55">
        <v>10000</v>
      </c>
      <c r="DU712" s="55" t="s">
        <v>1249</v>
      </c>
      <c r="DV712" s="55">
        <v>1</v>
      </c>
      <c r="EV712" s="55">
        <v>705</v>
      </c>
      <c r="EW712" s="55" t="s">
        <v>1359</v>
      </c>
      <c r="EX712" s="55" t="s">
        <v>1470</v>
      </c>
      <c r="EY712" s="55">
        <v>4</v>
      </c>
      <c r="EZ712" s="55">
        <v>0</v>
      </c>
      <c r="FA712" s="55">
        <v>1994</v>
      </c>
      <c r="FB712" s="55" t="s">
        <v>1361</v>
      </c>
      <c r="FC712" s="55" t="s">
        <v>1249</v>
      </c>
      <c r="FD712" s="55">
        <v>3.25</v>
      </c>
      <c r="FF712" s="55">
        <v>705</v>
      </c>
      <c r="FG712" s="55" t="s">
        <v>42</v>
      </c>
      <c r="FH712" s="55" t="s">
        <v>1410</v>
      </c>
      <c r="FI712" s="55">
        <v>3</v>
      </c>
      <c r="FJ712" s="55">
        <v>1000</v>
      </c>
      <c r="FK712" s="55" t="s">
        <v>1249</v>
      </c>
      <c r="FL712" s="55">
        <v>0.32</v>
      </c>
      <c r="JW712" s="12">
        <v>705</v>
      </c>
      <c r="JX712" s="12" t="s">
        <v>1517</v>
      </c>
      <c r="JY712" s="12" t="s">
        <v>1324</v>
      </c>
    </row>
    <row r="713" ht="14.25" customHeight="1" outlineLevel="1" spans="7:285">
      <c r="G713" s="55">
        <v>706</v>
      </c>
      <c r="H713" s="55" t="s">
        <v>1309</v>
      </c>
      <c r="I713" s="55" t="s">
        <v>1963</v>
      </c>
      <c r="J713" s="55" t="s">
        <v>2823</v>
      </c>
      <c r="K713" s="55" t="s">
        <v>1249</v>
      </c>
      <c r="L713" s="65">
        <v>0.3675</v>
      </c>
      <c r="AD713" s="12">
        <v>706</v>
      </c>
      <c r="AE713" s="12" t="s">
        <v>3302</v>
      </c>
      <c r="AF713" s="12" t="s">
        <v>2640</v>
      </c>
      <c r="AG713" s="12" t="s">
        <v>1255</v>
      </c>
      <c r="AH713" s="12" t="s">
        <v>2888</v>
      </c>
      <c r="AX713" s="55">
        <v>706</v>
      </c>
      <c r="AY713" s="55" t="s">
        <v>1566</v>
      </c>
      <c r="AZ713" s="55" t="s">
        <v>1251</v>
      </c>
      <c r="BA713" s="55">
        <v>47</v>
      </c>
      <c r="BB713" s="55">
        <v>47</v>
      </c>
      <c r="BC713" s="55" t="s">
        <v>1258</v>
      </c>
      <c r="BD713" s="55">
        <v>1.15</v>
      </c>
      <c r="DN713" s="55">
        <v>706</v>
      </c>
      <c r="DO713" s="55" t="s">
        <v>1313</v>
      </c>
      <c r="DP713" s="55" t="s">
        <v>3300</v>
      </c>
      <c r="DQ713" s="55" t="s">
        <v>1260</v>
      </c>
      <c r="DR713" s="55" t="s">
        <v>1261</v>
      </c>
      <c r="DS713" s="55">
        <v>33015</v>
      </c>
      <c r="DT713" s="55">
        <v>10000</v>
      </c>
      <c r="DU713" s="55" t="s">
        <v>1249</v>
      </c>
      <c r="DV713" s="55">
        <v>1</v>
      </c>
      <c r="EV713" s="55">
        <v>706</v>
      </c>
      <c r="EW713" s="55" t="s">
        <v>1359</v>
      </c>
      <c r="EX713" s="55" t="s">
        <v>1470</v>
      </c>
      <c r="EY713" s="55">
        <v>4</v>
      </c>
      <c r="EZ713" s="55">
        <v>1995</v>
      </c>
      <c r="FA713" s="55">
        <v>2999</v>
      </c>
      <c r="FB713" s="55" t="s">
        <v>1361</v>
      </c>
      <c r="FC713" s="55" t="s">
        <v>1249</v>
      </c>
      <c r="FD713" s="55">
        <v>3.25</v>
      </c>
      <c r="FF713" s="55">
        <v>706</v>
      </c>
      <c r="FG713" s="55" t="s">
        <v>42</v>
      </c>
      <c r="FH713" s="55" t="s">
        <v>1410</v>
      </c>
      <c r="FI713" s="55">
        <v>3</v>
      </c>
      <c r="FJ713" s="55">
        <v>2500</v>
      </c>
      <c r="FK713" s="55" t="s">
        <v>1249</v>
      </c>
      <c r="FL713" s="55">
        <v>0.3</v>
      </c>
      <c r="JW713" s="12">
        <v>706</v>
      </c>
      <c r="JX713" s="12" t="s">
        <v>1517</v>
      </c>
      <c r="JY713" s="12" t="s">
        <v>1371</v>
      </c>
    </row>
    <row r="714" ht="14.25" customHeight="1" outlineLevel="1" spans="7:285">
      <c r="G714" s="55">
        <v>707</v>
      </c>
      <c r="H714" s="55" t="s">
        <v>1309</v>
      </c>
      <c r="I714" s="55" t="s">
        <v>2016</v>
      </c>
      <c r="J714" s="55" t="s">
        <v>2832</v>
      </c>
      <c r="K714" s="55" t="s">
        <v>1249</v>
      </c>
      <c r="L714" s="55">
        <v>0.22</v>
      </c>
      <c r="AD714" s="12">
        <v>707</v>
      </c>
      <c r="AE714" s="12" t="s">
        <v>3303</v>
      </c>
      <c r="AF714" s="12" t="s">
        <v>2640</v>
      </c>
      <c r="AG714" s="12" t="s">
        <v>1255</v>
      </c>
      <c r="AH714" s="12" t="s">
        <v>2888</v>
      </c>
      <c r="AX714" s="55">
        <v>707</v>
      </c>
      <c r="AY714" s="55" t="s">
        <v>1566</v>
      </c>
      <c r="AZ714" s="55" t="s">
        <v>1251</v>
      </c>
      <c r="BA714" s="55">
        <v>48</v>
      </c>
      <c r="BB714" s="55">
        <v>48</v>
      </c>
      <c r="BC714" s="55" t="s">
        <v>1258</v>
      </c>
      <c r="BD714" s="55">
        <v>1.15</v>
      </c>
      <c r="DN714" s="55">
        <v>707</v>
      </c>
      <c r="DO714" s="55" t="s">
        <v>1309</v>
      </c>
      <c r="DP714" s="55" t="s">
        <v>3300</v>
      </c>
      <c r="DQ714" s="55" t="s">
        <v>1260</v>
      </c>
      <c r="DR714" s="55" t="s">
        <v>1261</v>
      </c>
      <c r="DS714" s="55">
        <v>33002</v>
      </c>
      <c r="DT714" s="55">
        <v>10000</v>
      </c>
      <c r="DU714" s="55" t="s">
        <v>1249</v>
      </c>
      <c r="DV714" s="55">
        <v>1</v>
      </c>
      <c r="EV714" s="55">
        <v>707</v>
      </c>
      <c r="EW714" s="55" t="s">
        <v>1359</v>
      </c>
      <c r="EX714" s="55" t="s">
        <v>1470</v>
      </c>
      <c r="EY714" s="55">
        <v>5</v>
      </c>
      <c r="EZ714" s="55">
        <v>0</v>
      </c>
      <c r="FA714" s="55">
        <v>1994</v>
      </c>
      <c r="FB714" s="55" t="s">
        <v>1361</v>
      </c>
      <c r="FC714" s="55" t="s">
        <v>1249</v>
      </c>
      <c r="FD714" s="55">
        <v>3.25</v>
      </c>
      <c r="FF714" s="55">
        <v>707</v>
      </c>
      <c r="FG714" s="55" t="s">
        <v>42</v>
      </c>
      <c r="FH714" s="55" t="s">
        <v>1410</v>
      </c>
      <c r="FI714" s="55">
        <v>3</v>
      </c>
      <c r="FJ714" s="55">
        <v>5000</v>
      </c>
      <c r="FK714" s="55" t="s">
        <v>1249</v>
      </c>
      <c r="FL714" s="55">
        <v>0.3</v>
      </c>
      <c r="JW714" s="12">
        <v>707</v>
      </c>
      <c r="JX714" s="12" t="s">
        <v>1517</v>
      </c>
      <c r="JY714" s="12" t="s">
        <v>1417</v>
      </c>
    </row>
    <row r="715" ht="14.25" customHeight="1" outlineLevel="1" spans="7:285">
      <c r="G715" s="55">
        <v>708</v>
      </c>
      <c r="H715" s="55" t="s">
        <v>1309</v>
      </c>
      <c r="I715" s="55" t="s">
        <v>2016</v>
      </c>
      <c r="J715" s="55" t="s">
        <v>1406</v>
      </c>
      <c r="K715" s="55" t="s">
        <v>1249</v>
      </c>
      <c r="L715" s="55">
        <v>0.22</v>
      </c>
      <c r="AD715" s="12">
        <v>708</v>
      </c>
      <c r="AE715" s="12" t="s">
        <v>3304</v>
      </c>
      <c r="AF715" s="12" t="s">
        <v>2666</v>
      </c>
      <c r="AG715" s="12" t="s">
        <v>1255</v>
      </c>
      <c r="AH715" s="12" t="s">
        <v>2888</v>
      </c>
      <c r="AX715" s="55">
        <v>708</v>
      </c>
      <c r="AY715" s="55" t="s">
        <v>1566</v>
      </c>
      <c r="AZ715" s="55" t="s">
        <v>1251</v>
      </c>
      <c r="BA715" s="55">
        <v>49</v>
      </c>
      <c r="BB715" s="55">
        <v>49</v>
      </c>
      <c r="BC715" s="55" t="s">
        <v>1258</v>
      </c>
      <c r="BD715" s="55">
        <v>1.15</v>
      </c>
      <c r="DN715" s="55">
        <v>708</v>
      </c>
      <c r="DO715" s="55" t="s">
        <v>1309</v>
      </c>
      <c r="DP715" s="55" t="s">
        <v>3300</v>
      </c>
      <c r="DQ715" s="55" t="s">
        <v>1260</v>
      </c>
      <c r="DR715" s="55" t="s">
        <v>1261</v>
      </c>
      <c r="DS715" s="55">
        <v>33004</v>
      </c>
      <c r="DT715" s="55">
        <v>10000</v>
      </c>
      <c r="DU715" s="55" t="s">
        <v>1249</v>
      </c>
      <c r="DV715" s="55">
        <v>1</v>
      </c>
      <c r="EV715" s="55">
        <v>708</v>
      </c>
      <c r="EW715" s="55" t="s">
        <v>1359</v>
      </c>
      <c r="EX715" s="55" t="s">
        <v>1470</v>
      </c>
      <c r="EY715" s="55">
        <v>5</v>
      </c>
      <c r="EZ715" s="55">
        <v>1995</v>
      </c>
      <c r="FA715" s="55">
        <v>2999</v>
      </c>
      <c r="FB715" s="55" t="s">
        <v>1361</v>
      </c>
      <c r="FC715" s="55" t="s">
        <v>1249</v>
      </c>
      <c r="FD715" s="55">
        <v>3.5</v>
      </c>
      <c r="FF715" s="55">
        <v>708</v>
      </c>
      <c r="FG715" s="55" t="s">
        <v>42</v>
      </c>
      <c r="FH715" s="55" t="s">
        <v>1410</v>
      </c>
      <c r="FI715" s="55">
        <v>3</v>
      </c>
      <c r="FJ715" s="55">
        <v>10000</v>
      </c>
      <c r="FK715" s="55" t="s">
        <v>1249</v>
      </c>
      <c r="FL715" s="55">
        <v>0.3</v>
      </c>
      <c r="JW715" s="12">
        <v>708</v>
      </c>
      <c r="JX715" s="12" t="s">
        <v>1517</v>
      </c>
      <c r="JY715" s="12" t="s">
        <v>1204</v>
      </c>
    </row>
    <row r="716" ht="14.25" customHeight="1" outlineLevel="1" spans="7:285">
      <c r="G716" s="55">
        <v>709</v>
      </c>
      <c r="H716" s="55" t="s">
        <v>1309</v>
      </c>
      <c r="I716" s="55" t="s">
        <v>2016</v>
      </c>
      <c r="J716" s="55" t="s">
        <v>1528</v>
      </c>
      <c r="K716" s="55" t="s">
        <v>1249</v>
      </c>
      <c r="L716" s="55">
        <v>0.22</v>
      </c>
      <c r="AD716" s="12">
        <v>709</v>
      </c>
      <c r="AE716" s="12" t="s">
        <v>3305</v>
      </c>
      <c r="AF716" s="12" t="s">
        <v>2692</v>
      </c>
      <c r="AG716" s="12" t="s">
        <v>1255</v>
      </c>
      <c r="AH716" s="12" t="s">
        <v>2888</v>
      </c>
      <c r="AX716" s="55">
        <v>709</v>
      </c>
      <c r="AY716" s="55" t="s">
        <v>1566</v>
      </c>
      <c r="AZ716" s="55" t="s">
        <v>1251</v>
      </c>
      <c r="BA716" s="55">
        <v>50</v>
      </c>
      <c r="BB716" s="55">
        <v>50</v>
      </c>
      <c r="BC716" s="55" t="s">
        <v>1258</v>
      </c>
      <c r="BD716" s="55">
        <v>1.15</v>
      </c>
      <c r="DN716" s="55">
        <v>709</v>
      </c>
      <c r="DO716" s="55" t="s">
        <v>1309</v>
      </c>
      <c r="DP716" s="55" t="s">
        <v>3300</v>
      </c>
      <c r="DQ716" s="55" t="s">
        <v>1260</v>
      </c>
      <c r="DR716" s="55" t="s">
        <v>1261</v>
      </c>
      <c r="DS716" s="55">
        <v>33013</v>
      </c>
      <c r="DT716" s="55">
        <v>10000</v>
      </c>
      <c r="DU716" s="55" t="s">
        <v>1249</v>
      </c>
      <c r="DV716" s="55">
        <v>1</v>
      </c>
      <c r="EV716" s="55">
        <v>709</v>
      </c>
      <c r="EW716" s="55" t="s">
        <v>1359</v>
      </c>
      <c r="EX716" s="55" t="s">
        <v>1470</v>
      </c>
      <c r="EY716" s="55">
        <v>6</v>
      </c>
      <c r="EZ716" s="55">
        <v>0</v>
      </c>
      <c r="FA716" s="55">
        <v>1994</v>
      </c>
      <c r="FB716" s="55" t="s">
        <v>1361</v>
      </c>
      <c r="FC716" s="55" t="s">
        <v>1249</v>
      </c>
      <c r="FD716" s="55">
        <v>3.25</v>
      </c>
      <c r="FF716" s="55">
        <v>709</v>
      </c>
      <c r="FG716" s="55" t="s">
        <v>42</v>
      </c>
      <c r="FH716" s="55" t="s">
        <v>1410</v>
      </c>
      <c r="FI716" s="55">
        <v>3</v>
      </c>
      <c r="FJ716" s="55">
        <v>25000</v>
      </c>
      <c r="FK716" s="55" t="s">
        <v>1249</v>
      </c>
      <c r="FL716" s="55">
        <v>0.3</v>
      </c>
      <c r="JW716" s="12">
        <v>709</v>
      </c>
      <c r="JX716" s="12" t="s">
        <v>1517</v>
      </c>
      <c r="JY716" s="12" t="s">
        <v>1206</v>
      </c>
    </row>
    <row r="717" ht="14.25" customHeight="1" outlineLevel="1" spans="7:285">
      <c r="G717" s="55">
        <v>710</v>
      </c>
      <c r="H717" s="55" t="s">
        <v>1309</v>
      </c>
      <c r="I717" s="55" t="s">
        <v>2016</v>
      </c>
      <c r="J717" s="55" t="s">
        <v>1605</v>
      </c>
      <c r="K717" s="55" t="s">
        <v>1249</v>
      </c>
      <c r="L717" s="55">
        <v>0.24</v>
      </c>
      <c r="AD717" s="12">
        <v>710</v>
      </c>
      <c r="AE717" s="12" t="s">
        <v>3306</v>
      </c>
      <c r="AF717" s="12" t="s">
        <v>1254</v>
      </c>
      <c r="AG717" s="12" t="s">
        <v>1255</v>
      </c>
      <c r="AH717" s="12" t="s">
        <v>1256</v>
      </c>
      <c r="AX717" s="55">
        <v>710</v>
      </c>
      <c r="AY717" s="55" t="s">
        <v>1566</v>
      </c>
      <c r="AZ717" s="55" t="s">
        <v>1251</v>
      </c>
      <c r="BA717" s="55">
        <v>51</v>
      </c>
      <c r="BB717" s="55">
        <v>51</v>
      </c>
      <c r="BC717" s="55" t="s">
        <v>1258</v>
      </c>
      <c r="BD717" s="55">
        <v>1.2</v>
      </c>
      <c r="DN717" s="55">
        <v>710</v>
      </c>
      <c r="DO717" s="55" t="s">
        <v>1309</v>
      </c>
      <c r="DP717" s="55" t="s">
        <v>3300</v>
      </c>
      <c r="DQ717" s="55" t="s">
        <v>1260</v>
      </c>
      <c r="DR717" s="55" t="s">
        <v>1261</v>
      </c>
      <c r="DS717" s="55">
        <v>33014</v>
      </c>
      <c r="DT717" s="55">
        <v>10000</v>
      </c>
      <c r="DU717" s="55" t="s">
        <v>1249</v>
      </c>
      <c r="DV717" s="55">
        <v>1</v>
      </c>
      <c r="EV717" s="55">
        <v>710</v>
      </c>
      <c r="EW717" s="55" t="s">
        <v>1359</v>
      </c>
      <c r="EX717" s="55" t="s">
        <v>1470</v>
      </c>
      <c r="EY717" s="55">
        <v>6</v>
      </c>
      <c r="EZ717" s="55">
        <v>1995</v>
      </c>
      <c r="FA717" s="55">
        <v>2999</v>
      </c>
      <c r="FB717" s="55" t="s">
        <v>1361</v>
      </c>
      <c r="FC717" s="55" t="s">
        <v>1249</v>
      </c>
      <c r="FD717" s="55">
        <v>3.25</v>
      </c>
      <c r="FF717" s="55">
        <v>710</v>
      </c>
      <c r="FG717" s="55" t="s">
        <v>42</v>
      </c>
      <c r="FH717" s="55" t="s">
        <v>1410</v>
      </c>
      <c r="FI717" s="55">
        <v>3</v>
      </c>
      <c r="FJ717" s="55">
        <v>50000</v>
      </c>
      <c r="FK717" s="55" t="s">
        <v>1249</v>
      </c>
      <c r="FL717" s="55">
        <v>0.3</v>
      </c>
      <c r="JW717" s="12">
        <v>710</v>
      </c>
      <c r="JX717" s="12" t="s">
        <v>1517</v>
      </c>
      <c r="JY717" s="12" t="s">
        <v>750</v>
      </c>
    </row>
    <row r="718" ht="14.25" customHeight="1" outlineLevel="1" spans="7:285">
      <c r="G718" s="55">
        <v>711</v>
      </c>
      <c r="H718" s="55" t="s">
        <v>1309</v>
      </c>
      <c r="I718" s="55" t="s">
        <v>2016</v>
      </c>
      <c r="J718" s="55" t="s">
        <v>1642</v>
      </c>
      <c r="K718" s="55" t="s">
        <v>1249</v>
      </c>
      <c r="L718" s="55">
        <v>0.24</v>
      </c>
      <c r="AD718" s="12">
        <v>711</v>
      </c>
      <c r="AE718" s="12" t="s">
        <v>3307</v>
      </c>
      <c r="AF718" s="12" t="s">
        <v>1254</v>
      </c>
      <c r="AG718" s="12" t="s">
        <v>1255</v>
      </c>
      <c r="AH718" s="12" t="s">
        <v>1312</v>
      </c>
      <c r="AX718" s="55">
        <v>711</v>
      </c>
      <c r="AY718" s="55" t="s">
        <v>1566</v>
      </c>
      <c r="AZ718" s="55" t="s">
        <v>1251</v>
      </c>
      <c r="BA718" s="55">
        <v>52</v>
      </c>
      <c r="BB718" s="55">
        <v>52</v>
      </c>
      <c r="BC718" s="55" t="s">
        <v>1258</v>
      </c>
      <c r="BD718" s="55">
        <v>1.2</v>
      </c>
      <c r="DN718" s="55">
        <v>711</v>
      </c>
      <c r="DO718" s="55" t="s">
        <v>1309</v>
      </c>
      <c r="DP718" s="55" t="s">
        <v>3300</v>
      </c>
      <c r="DQ718" s="55" t="s">
        <v>1260</v>
      </c>
      <c r="DR718" s="55" t="s">
        <v>1261</v>
      </c>
      <c r="DS718" s="55">
        <v>33015</v>
      </c>
      <c r="DT718" s="55">
        <v>10000</v>
      </c>
      <c r="DU718" s="55" t="s">
        <v>1249</v>
      </c>
      <c r="DV718" s="55">
        <v>1</v>
      </c>
      <c r="EV718" s="55">
        <v>711</v>
      </c>
      <c r="EW718" s="55" t="s">
        <v>1359</v>
      </c>
      <c r="EX718" s="55" t="s">
        <v>1470</v>
      </c>
      <c r="EY718" s="55">
        <v>7</v>
      </c>
      <c r="EZ718" s="55">
        <v>0</v>
      </c>
      <c r="FA718" s="55">
        <v>1994</v>
      </c>
      <c r="FB718" s="55" t="s">
        <v>1361</v>
      </c>
      <c r="FC718" s="55" t="s">
        <v>1249</v>
      </c>
      <c r="FD718" s="55">
        <v>2.5</v>
      </c>
      <c r="FF718" s="55">
        <v>711</v>
      </c>
      <c r="FG718" s="55" t="s">
        <v>42</v>
      </c>
      <c r="FH718" s="55" t="s">
        <v>1410</v>
      </c>
      <c r="FI718" s="55">
        <v>3</v>
      </c>
      <c r="FJ718" s="55">
        <v>80000</v>
      </c>
      <c r="FK718" s="55" t="s">
        <v>1249</v>
      </c>
      <c r="FL718" s="55">
        <v>0.3</v>
      </c>
      <c r="JW718" s="12">
        <v>711</v>
      </c>
      <c r="JX718" s="12" t="s">
        <v>1517</v>
      </c>
      <c r="JY718" s="12" t="s">
        <v>1323</v>
      </c>
    </row>
    <row r="719" ht="14.25" customHeight="1" outlineLevel="1" spans="7:285">
      <c r="G719" s="55">
        <v>712</v>
      </c>
      <c r="H719" s="55" t="s">
        <v>1309</v>
      </c>
      <c r="I719" s="55" t="s">
        <v>2016</v>
      </c>
      <c r="J719" s="55" t="s">
        <v>2869</v>
      </c>
      <c r="K719" s="55" t="s">
        <v>1249</v>
      </c>
      <c r="L719" s="55">
        <v>0.22</v>
      </c>
      <c r="AD719" s="12">
        <v>712</v>
      </c>
      <c r="AE719" s="12" t="s">
        <v>3308</v>
      </c>
      <c r="AF719" s="12" t="s">
        <v>1627</v>
      </c>
      <c r="AG719" s="12" t="s">
        <v>1255</v>
      </c>
      <c r="AH719" s="12" t="s">
        <v>2907</v>
      </c>
      <c r="AX719" s="55">
        <v>712</v>
      </c>
      <c r="AY719" s="55" t="s">
        <v>1566</v>
      </c>
      <c r="AZ719" s="55" t="s">
        <v>1251</v>
      </c>
      <c r="BA719" s="55">
        <v>53</v>
      </c>
      <c r="BB719" s="55">
        <v>53</v>
      </c>
      <c r="BC719" s="55" t="s">
        <v>1258</v>
      </c>
      <c r="BD719" s="55">
        <v>1.2</v>
      </c>
      <c r="DN719" s="55">
        <v>712</v>
      </c>
      <c r="DO719" s="55" t="s">
        <v>42</v>
      </c>
      <c r="DP719" s="55" t="s">
        <v>3300</v>
      </c>
      <c r="DQ719" s="55" t="s">
        <v>1260</v>
      </c>
      <c r="DR719" s="55" t="s">
        <v>1261</v>
      </c>
      <c r="DS719" s="55">
        <v>33017</v>
      </c>
      <c r="DT719" s="55">
        <v>10000</v>
      </c>
      <c r="DU719" s="55" t="s">
        <v>1249</v>
      </c>
      <c r="DV719" s="55">
        <v>1</v>
      </c>
      <c r="EV719" s="55">
        <v>712</v>
      </c>
      <c r="EW719" s="55" t="s">
        <v>1359</v>
      </c>
      <c r="EX719" s="55" t="s">
        <v>1470</v>
      </c>
      <c r="EY719" s="55">
        <v>7</v>
      </c>
      <c r="EZ719" s="55">
        <v>1995</v>
      </c>
      <c r="FA719" s="55">
        <v>2999</v>
      </c>
      <c r="FB719" s="55" t="s">
        <v>1361</v>
      </c>
      <c r="FC719" s="55" t="s">
        <v>1249</v>
      </c>
      <c r="FD719" s="55">
        <v>2.5</v>
      </c>
      <c r="FF719" s="55">
        <v>712</v>
      </c>
      <c r="FG719" s="55" t="s">
        <v>42</v>
      </c>
      <c r="FH719" s="55" t="s">
        <v>1410</v>
      </c>
      <c r="FI719" s="55">
        <v>3</v>
      </c>
      <c r="FJ719" s="55">
        <v>130000</v>
      </c>
      <c r="FK719" s="55" t="s">
        <v>1249</v>
      </c>
      <c r="FL719" s="55">
        <v>0.3</v>
      </c>
      <c r="JW719" s="12">
        <v>712</v>
      </c>
      <c r="JX719" s="12" t="s">
        <v>1517</v>
      </c>
      <c r="JY719" s="12" t="s">
        <v>1616</v>
      </c>
    </row>
    <row r="720" ht="14.25" customHeight="1" outlineLevel="1" spans="7:285">
      <c r="G720" s="55">
        <v>713</v>
      </c>
      <c r="H720" s="55" t="s">
        <v>1309</v>
      </c>
      <c r="I720" s="55" t="s">
        <v>2016</v>
      </c>
      <c r="J720" s="55" t="s">
        <v>2875</v>
      </c>
      <c r="K720" s="55" t="s">
        <v>1249</v>
      </c>
      <c r="L720" s="65">
        <v>0.3675</v>
      </c>
      <c r="AD720" s="12">
        <v>713</v>
      </c>
      <c r="AE720" s="12" t="s">
        <v>1261</v>
      </c>
      <c r="AF720" s="12" t="s">
        <v>2861</v>
      </c>
      <c r="AG720" s="12" t="s">
        <v>1255</v>
      </c>
      <c r="AH720" s="12" t="s">
        <v>1406</v>
      </c>
      <c r="AX720" s="55">
        <v>713</v>
      </c>
      <c r="AY720" s="55" t="s">
        <v>1566</v>
      </c>
      <c r="AZ720" s="55" t="s">
        <v>1251</v>
      </c>
      <c r="BA720" s="55">
        <v>54</v>
      </c>
      <c r="BB720" s="55">
        <v>54</v>
      </c>
      <c r="BC720" s="55" t="s">
        <v>1258</v>
      </c>
      <c r="BD720" s="55">
        <v>1.2</v>
      </c>
      <c r="DN720" s="55">
        <v>713</v>
      </c>
      <c r="DO720" s="55" t="s">
        <v>42</v>
      </c>
      <c r="DP720" s="55" t="s">
        <v>3300</v>
      </c>
      <c r="DQ720" s="55" t="s">
        <v>1260</v>
      </c>
      <c r="DR720" s="55" t="s">
        <v>1261</v>
      </c>
      <c r="DS720" s="55">
        <v>33019</v>
      </c>
      <c r="DT720" s="55">
        <v>10000</v>
      </c>
      <c r="DU720" s="55" t="s">
        <v>1249</v>
      </c>
      <c r="DV720" s="55">
        <v>1</v>
      </c>
      <c r="EV720" s="55">
        <v>713</v>
      </c>
      <c r="EW720" s="55" t="s">
        <v>1359</v>
      </c>
      <c r="EX720" s="55" t="s">
        <v>1470</v>
      </c>
      <c r="EY720" s="55">
        <v>8</v>
      </c>
      <c r="EZ720" s="55">
        <v>0</v>
      </c>
      <c r="FA720" s="55">
        <v>1994</v>
      </c>
      <c r="FB720" s="55" t="s">
        <v>1262</v>
      </c>
      <c r="FC720" s="55" t="s">
        <v>1249</v>
      </c>
      <c r="FD720" s="55">
        <v>0</v>
      </c>
      <c r="FF720" s="55">
        <v>713</v>
      </c>
      <c r="FG720" s="55" t="s">
        <v>42</v>
      </c>
      <c r="FH720" s="55" t="s">
        <v>1410</v>
      </c>
      <c r="FI720" s="55">
        <v>3</v>
      </c>
      <c r="FJ720" s="55">
        <v>260000</v>
      </c>
      <c r="FK720" s="55" t="s">
        <v>1249</v>
      </c>
      <c r="FL720" s="55">
        <v>0.3</v>
      </c>
      <c r="JW720" s="12">
        <v>713</v>
      </c>
      <c r="JX720" s="12" t="s">
        <v>1517</v>
      </c>
      <c r="JY720" s="12" t="s">
        <v>1649</v>
      </c>
    </row>
    <row r="721" ht="14.25" customHeight="1" outlineLevel="1" spans="7:285">
      <c r="G721" s="55">
        <v>714</v>
      </c>
      <c r="H721" s="55" t="s">
        <v>1309</v>
      </c>
      <c r="I721" s="55" t="s">
        <v>2016</v>
      </c>
      <c r="J721" s="55" t="s">
        <v>2881</v>
      </c>
      <c r="K721" s="55" t="s">
        <v>1249</v>
      </c>
      <c r="L721" s="65">
        <v>0.3675</v>
      </c>
      <c r="AD721" s="12">
        <v>714</v>
      </c>
      <c r="AE721" s="12" t="s">
        <v>3309</v>
      </c>
      <c r="AF721" s="12" t="s">
        <v>1446</v>
      </c>
      <c r="AG721" s="12" t="s">
        <v>1255</v>
      </c>
      <c r="AH721" s="12" t="s">
        <v>1406</v>
      </c>
      <c r="AX721" s="55">
        <v>714</v>
      </c>
      <c r="AY721" s="55" t="s">
        <v>1566</v>
      </c>
      <c r="AZ721" s="55" t="s">
        <v>1251</v>
      </c>
      <c r="BA721" s="55">
        <v>55</v>
      </c>
      <c r="BB721" s="55">
        <v>55</v>
      </c>
      <c r="BC721" s="55" t="s">
        <v>1258</v>
      </c>
      <c r="BD721" s="55">
        <v>1.2</v>
      </c>
      <c r="DN721" s="55">
        <v>714</v>
      </c>
      <c r="DO721" s="55" t="s">
        <v>42</v>
      </c>
      <c r="DP721" s="55" t="s">
        <v>3300</v>
      </c>
      <c r="DQ721" s="55" t="s">
        <v>1260</v>
      </c>
      <c r="DR721" s="55" t="s">
        <v>1261</v>
      </c>
      <c r="DS721" s="55">
        <v>33024</v>
      </c>
      <c r="DT721" s="55">
        <v>10000</v>
      </c>
      <c r="DU721" s="55" t="s">
        <v>1249</v>
      </c>
      <c r="DV721" s="55">
        <v>1</v>
      </c>
      <c r="EV721" s="55">
        <v>714</v>
      </c>
      <c r="EW721" s="55" t="s">
        <v>1359</v>
      </c>
      <c r="EX721" s="55" t="s">
        <v>1470</v>
      </c>
      <c r="EY721" s="55">
        <v>8</v>
      </c>
      <c r="EZ721" s="55">
        <v>1995</v>
      </c>
      <c r="FA721" s="55">
        <v>2999</v>
      </c>
      <c r="FB721" s="55" t="s">
        <v>1262</v>
      </c>
      <c r="FC721" s="55" t="s">
        <v>1249</v>
      </c>
      <c r="FD721" s="55">
        <v>0</v>
      </c>
      <c r="FF721" s="55">
        <v>714</v>
      </c>
      <c r="FG721" s="55" t="s">
        <v>42</v>
      </c>
      <c r="FH721" s="55" t="s">
        <v>1410</v>
      </c>
      <c r="FI721" s="55">
        <v>3</v>
      </c>
      <c r="FJ721" s="55">
        <v>400000</v>
      </c>
      <c r="FK721" s="55" t="s">
        <v>1249</v>
      </c>
      <c r="FL721" s="55">
        <v>0.3</v>
      </c>
      <c r="JW721" s="12">
        <v>714</v>
      </c>
      <c r="JX721" s="12" t="s">
        <v>1517</v>
      </c>
      <c r="JY721" s="12" t="s">
        <v>1365</v>
      </c>
    </row>
    <row r="722" ht="14.25" customHeight="1" outlineLevel="1" spans="7:285">
      <c r="G722" s="55">
        <v>715</v>
      </c>
      <c r="H722" s="55" t="s">
        <v>1309</v>
      </c>
      <c r="I722" s="55" t="s">
        <v>2016</v>
      </c>
      <c r="J722" s="55" t="s">
        <v>2888</v>
      </c>
      <c r="K722" s="55" t="s">
        <v>1249</v>
      </c>
      <c r="L722" s="55">
        <v>0.22</v>
      </c>
      <c r="AD722" s="12">
        <v>715</v>
      </c>
      <c r="AE722" s="12" t="s">
        <v>3310</v>
      </c>
      <c r="AF722" s="12" t="s">
        <v>2348</v>
      </c>
      <c r="AG722" s="12" t="s">
        <v>1255</v>
      </c>
      <c r="AH722" s="12" t="s">
        <v>1406</v>
      </c>
      <c r="AX722" s="55">
        <v>715</v>
      </c>
      <c r="AY722" s="55" t="s">
        <v>1566</v>
      </c>
      <c r="AZ722" s="55" t="s">
        <v>1251</v>
      </c>
      <c r="BA722" s="55">
        <v>56</v>
      </c>
      <c r="BB722" s="55">
        <v>56</v>
      </c>
      <c r="BC722" s="55" t="s">
        <v>1258</v>
      </c>
      <c r="BD722" s="55">
        <v>1.2</v>
      </c>
      <c r="DN722" s="55">
        <v>715</v>
      </c>
      <c r="DO722" s="55" t="s">
        <v>42</v>
      </c>
      <c r="DP722" s="55" t="s">
        <v>3300</v>
      </c>
      <c r="DQ722" s="55" t="s">
        <v>1260</v>
      </c>
      <c r="DR722" s="55" t="s">
        <v>1261</v>
      </c>
      <c r="DS722" s="55">
        <v>33025</v>
      </c>
      <c r="DT722" s="55">
        <v>10000</v>
      </c>
      <c r="DU722" s="55" t="s">
        <v>1249</v>
      </c>
      <c r="DV722" s="55">
        <v>1</v>
      </c>
      <c r="EV722" s="55">
        <v>715</v>
      </c>
      <c r="EW722" s="55" t="s">
        <v>1359</v>
      </c>
      <c r="EX722" s="55" t="s">
        <v>1470</v>
      </c>
      <c r="EY722" s="55">
        <v>9</v>
      </c>
      <c r="EZ722" s="55">
        <v>0</v>
      </c>
      <c r="FA722" s="55">
        <v>1994</v>
      </c>
      <c r="FB722" s="55" t="s">
        <v>1262</v>
      </c>
      <c r="FC722" s="55" t="s">
        <v>1249</v>
      </c>
      <c r="FD722" s="55">
        <v>0</v>
      </c>
      <c r="FF722" s="55">
        <v>715</v>
      </c>
      <c r="FG722" s="55" t="s">
        <v>42</v>
      </c>
      <c r="FH722" s="55" t="s">
        <v>1410</v>
      </c>
      <c r="FI722" s="55">
        <v>3</v>
      </c>
      <c r="FJ722" s="55">
        <v>530000</v>
      </c>
      <c r="FK722" s="55" t="s">
        <v>1249</v>
      </c>
      <c r="FL722" s="55">
        <v>0.3</v>
      </c>
      <c r="JW722" s="12">
        <v>715</v>
      </c>
      <c r="JX722" s="12" t="s">
        <v>1517</v>
      </c>
      <c r="JY722" s="12" t="s">
        <v>1330</v>
      </c>
    </row>
    <row r="723" ht="14.25" customHeight="1" outlineLevel="1" spans="7:285">
      <c r="G723" s="55">
        <v>716</v>
      </c>
      <c r="H723" s="55" t="s">
        <v>1309</v>
      </c>
      <c r="I723" s="55" t="s">
        <v>2016</v>
      </c>
      <c r="J723" s="55" t="s">
        <v>1256</v>
      </c>
      <c r="K723" s="55" t="s">
        <v>1249</v>
      </c>
      <c r="L723" s="55">
        <v>0.24</v>
      </c>
      <c r="AD723" s="12">
        <v>716</v>
      </c>
      <c r="AE723" s="12" t="s">
        <v>3311</v>
      </c>
      <c r="AF723" s="12" t="s">
        <v>1357</v>
      </c>
      <c r="AG723" s="12" t="s">
        <v>1255</v>
      </c>
      <c r="AH723" s="12" t="s">
        <v>1528</v>
      </c>
      <c r="AX723" s="55">
        <v>716</v>
      </c>
      <c r="AY723" s="55" t="s">
        <v>1566</v>
      </c>
      <c r="AZ723" s="55" t="s">
        <v>1251</v>
      </c>
      <c r="BA723" s="55">
        <v>57</v>
      </c>
      <c r="BB723" s="55">
        <v>57</v>
      </c>
      <c r="BC723" s="55" t="s">
        <v>1258</v>
      </c>
      <c r="BD723" s="55">
        <v>1.2</v>
      </c>
      <c r="DN723" s="55">
        <v>716</v>
      </c>
      <c r="DO723" s="55" t="s">
        <v>42</v>
      </c>
      <c r="DP723" s="55" t="s">
        <v>3300</v>
      </c>
      <c r="DQ723" s="55" t="s">
        <v>1260</v>
      </c>
      <c r="DR723" s="55" t="s">
        <v>1261</v>
      </c>
      <c r="DS723" s="55">
        <v>33026</v>
      </c>
      <c r="DT723" s="55">
        <v>10000</v>
      </c>
      <c r="DU723" s="55" t="s">
        <v>1249</v>
      </c>
      <c r="DV723" s="55">
        <v>1</v>
      </c>
      <c r="EV723" s="55">
        <v>716</v>
      </c>
      <c r="EW723" s="55" t="s">
        <v>1359</v>
      </c>
      <c r="EX723" s="55" t="s">
        <v>1470</v>
      </c>
      <c r="EY723" s="55">
        <v>9</v>
      </c>
      <c r="EZ723" s="55">
        <v>1995</v>
      </c>
      <c r="FA723" s="55">
        <v>2999</v>
      </c>
      <c r="FB723" s="55" t="s">
        <v>1262</v>
      </c>
      <c r="FC723" s="55" t="s">
        <v>1249</v>
      </c>
      <c r="FD723" s="55">
        <v>0</v>
      </c>
      <c r="FF723" s="55">
        <v>716</v>
      </c>
      <c r="FG723" s="55" t="s">
        <v>42</v>
      </c>
      <c r="FH723" s="55" t="s">
        <v>1410</v>
      </c>
      <c r="FI723" s="55">
        <v>3</v>
      </c>
      <c r="FJ723" s="55">
        <v>540000</v>
      </c>
      <c r="FK723" s="55" t="s">
        <v>1249</v>
      </c>
      <c r="FL723" s="55">
        <v>0.3</v>
      </c>
      <c r="JW723" s="12">
        <v>716</v>
      </c>
      <c r="JX723" s="12" t="s">
        <v>1517</v>
      </c>
      <c r="JY723" s="12" t="s">
        <v>1460</v>
      </c>
    </row>
    <row r="724" ht="14.25" customHeight="1" outlineLevel="1" spans="7:285">
      <c r="G724" s="55">
        <v>717</v>
      </c>
      <c r="H724" s="55" t="s">
        <v>1309</v>
      </c>
      <c r="I724" s="55" t="s">
        <v>2016</v>
      </c>
      <c r="J724" s="55" t="s">
        <v>1312</v>
      </c>
      <c r="K724" s="55" t="s">
        <v>1249</v>
      </c>
      <c r="L724" s="55">
        <v>0.22</v>
      </c>
      <c r="AD724" s="12">
        <v>717</v>
      </c>
      <c r="AE724" s="12" t="s">
        <v>3312</v>
      </c>
      <c r="AF724" s="12" t="s">
        <v>1446</v>
      </c>
      <c r="AG724" s="12" t="s">
        <v>1255</v>
      </c>
      <c r="AH724" s="12" t="s">
        <v>1605</v>
      </c>
      <c r="AX724" s="55">
        <v>717</v>
      </c>
      <c r="AY724" s="55" t="s">
        <v>1566</v>
      </c>
      <c r="AZ724" s="55" t="s">
        <v>1251</v>
      </c>
      <c r="BA724" s="55">
        <v>58</v>
      </c>
      <c r="BB724" s="55">
        <v>58</v>
      </c>
      <c r="BC724" s="55" t="s">
        <v>1258</v>
      </c>
      <c r="BD724" s="55">
        <v>1.2</v>
      </c>
      <c r="DN724" s="55">
        <v>717</v>
      </c>
      <c r="DO724" s="55" t="s">
        <v>42</v>
      </c>
      <c r="DP724" s="55" t="s">
        <v>3300</v>
      </c>
      <c r="DQ724" s="55" t="s">
        <v>1260</v>
      </c>
      <c r="DR724" s="55" t="s">
        <v>1261</v>
      </c>
      <c r="DS724" s="55">
        <v>33028</v>
      </c>
      <c r="DT724" s="55">
        <v>10000</v>
      </c>
      <c r="DU724" s="55" t="s">
        <v>1249</v>
      </c>
      <c r="DV724" s="55">
        <v>1</v>
      </c>
      <c r="EV724" s="55">
        <v>717</v>
      </c>
      <c r="EW724" s="55" t="s">
        <v>1359</v>
      </c>
      <c r="EX724" s="55" t="s">
        <v>1667</v>
      </c>
      <c r="EY724" s="55">
        <v>1</v>
      </c>
      <c r="EZ724" s="55">
        <v>0</v>
      </c>
      <c r="FA724" s="55">
        <v>1994</v>
      </c>
      <c r="FB724" s="55" t="s">
        <v>1262</v>
      </c>
      <c r="FC724" s="55" t="s">
        <v>1249</v>
      </c>
      <c r="FD724" s="55">
        <v>0</v>
      </c>
      <c r="FF724" s="55">
        <v>717</v>
      </c>
      <c r="FG724" s="55" t="s">
        <v>42</v>
      </c>
      <c r="FH724" s="55" t="s">
        <v>1410</v>
      </c>
      <c r="FI724" s="55">
        <v>4</v>
      </c>
      <c r="FJ724" s="55">
        <v>0</v>
      </c>
      <c r="FK724" s="55" t="s">
        <v>1249</v>
      </c>
      <c r="FL724" s="55">
        <v>0.33</v>
      </c>
      <c r="JW724" s="12">
        <v>717</v>
      </c>
      <c r="JX724" s="12" t="s">
        <v>1517</v>
      </c>
      <c r="JY724" s="12" t="s">
        <v>1367</v>
      </c>
    </row>
    <row r="725" ht="14.25" customHeight="1" outlineLevel="1" spans="7:285">
      <c r="G725" s="55">
        <v>718</v>
      </c>
      <c r="H725" s="55" t="s">
        <v>1309</v>
      </c>
      <c r="I725" s="55" t="s">
        <v>2016</v>
      </c>
      <c r="J725" s="55" t="s">
        <v>1358</v>
      </c>
      <c r="K725" s="55" t="s">
        <v>1249</v>
      </c>
      <c r="L725" s="55">
        <v>0.24</v>
      </c>
      <c r="AD725" s="12">
        <v>718</v>
      </c>
      <c r="AE725" s="12" t="s">
        <v>3313</v>
      </c>
      <c r="AF725" s="12" t="s">
        <v>1484</v>
      </c>
      <c r="AG725" s="12" t="s">
        <v>1255</v>
      </c>
      <c r="AH725" s="12" t="s">
        <v>1605</v>
      </c>
      <c r="AX725" s="55">
        <v>718</v>
      </c>
      <c r="AY725" s="55" t="s">
        <v>1566</v>
      </c>
      <c r="AZ725" s="55" t="s">
        <v>1251</v>
      </c>
      <c r="BA725" s="55">
        <v>59</v>
      </c>
      <c r="BB725" s="55">
        <v>59</v>
      </c>
      <c r="BC725" s="55" t="s">
        <v>1258</v>
      </c>
      <c r="BD725" s="55">
        <v>1.2</v>
      </c>
      <c r="DN725" s="55">
        <v>718</v>
      </c>
      <c r="DO725" s="55" t="s">
        <v>42</v>
      </c>
      <c r="DP725" s="55" t="s">
        <v>3300</v>
      </c>
      <c r="DQ725" s="55" t="s">
        <v>1260</v>
      </c>
      <c r="DR725" s="55" t="s">
        <v>1261</v>
      </c>
      <c r="DS725" s="55">
        <v>33029</v>
      </c>
      <c r="DT725" s="55">
        <v>10000</v>
      </c>
      <c r="DU725" s="55" t="s">
        <v>1249</v>
      </c>
      <c r="DV725" s="55">
        <v>1</v>
      </c>
      <c r="EV725" s="55">
        <v>718</v>
      </c>
      <c r="EW725" s="55" t="s">
        <v>1359</v>
      </c>
      <c r="EX725" s="55" t="s">
        <v>1667</v>
      </c>
      <c r="EY725" s="55">
        <v>1</v>
      </c>
      <c r="EZ725" s="55">
        <v>1995</v>
      </c>
      <c r="FA725" s="55">
        <v>2999</v>
      </c>
      <c r="FB725" s="55" t="s">
        <v>1262</v>
      </c>
      <c r="FC725" s="55" t="s">
        <v>1249</v>
      </c>
      <c r="FD725" s="55">
        <v>0</v>
      </c>
      <c r="FF725" s="55">
        <v>718</v>
      </c>
      <c r="FG725" s="55" t="s">
        <v>42</v>
      </c>
      <c r="FH725" s="55" t="s">
        <v>1410</v>
      </c>
      <c r="FI725" s="55">
        <v>4</v>
      </c>
      <c r="FJ725" s="55">
        <v>1000</v>
      </c>
      <c r="FK725" s="55" t="s">
        <v>1249</v>
      </c>
      <c r="FL725" s="55">
        <v>0.32</v>
      </c>
      <c r="JW725" s="12">
        <v>718</v>
      </c>
      <c r="JX725" s="12" t="s">
        <v>1517</v>
      </c>
      <c r="JY725" s="12" t="s">
        <v>1798</v>
      </c>
    </row>
    <row r="726" ht="14.25" customHeight="1" outlineLevel="1" spans="7:285">
      <c r="G726" s="55">
        <v>719</v>
      </c>
      <c r="H726" s="55" t="s">
        <v>1309</v>
      </c>
      <c r="I726" s="55" t="s">
        <v>2016</v>
      </c>
      <c r="J726" s="55" t="s">
        <v>2907</v>
      </c>
      <c r="K726" s="55" t="s">
        <v>1249</v>
      </c>
      <c r="L726" s="55">
        <v>0.24</v>
      </c>
      <c r="AD726" s="12">
        <v>719</v>
      </c>
      <c r="AE726" s="12" t="s">
        <v>3314</v>
      </c>
      <c r="AF726" s="12" t="s">
        <v>1627</v>
      </c>
      <c r="AG726" s="12" t="s">
        <v>1255</v>
      </c>
      <c r="AH726" s="12" t="s">
        <v>1642</v>
      </c>
      <c r="AX726" s="55">
        <v>719</v>
      </c>
      <c r="AY726" s="55" t="s">
        <v>1566</v>
      </c>
      <c r="AZ726" s="55" t="s">
        <v>1251</v>
      </c>
      <c r="BA726" s="55">
        <v>60</v>
      </c>
      <c r="BB726" s="55">
        <v>60</v>
      </c>
      <c r="BC726" s="55" t="s">
        <v>1258</v>
      </c>
      <c r="BD726" s="55">
        <v>1.2</v>
      </c>
      <c r="DN726" s="55">
        <v>719</v>
      </c>
      <c r="DO726" s="55" t="s">
        <v>42</v>
      </c>
      <c r="DP726" s="55" t="s">
        <v>3300</v>
      </c>
      <c r="DQ726" s="55" t="s">
        <v>1260</v>
      </c>
      <c r="DR726" s="55" t="s">
        <v>1261</v>
      </c>
      <c r="DS726" s="55">
        <v>33031</v>
      </c>
      <c r="DT726" s="55">
        <v>10000</v>
      </c>
      <c r="DU726" s="55" t="s">
        <v>1249</v>
      </c>
      <c r="DV726" s="55">
        <v>1</v>
      </c>
      <c r="EV726" s="55">
        <v>719</v>
      </c>
      <c r="EW726" s="55" t="s">
        <v>1359</v>
      </c>
      <c r="EX726" s="55" t="s">
        <v>1554</v>
      </c>
      <c r="EY726" s="55">
        <v>1</v>
      </c>
      <c r="EZ726" s="55">
        <v>0</v>
      </c>
      <c r="FA726" s="55">
        <v>1994</v>
      </c>
      <c r="FB726" s="55" t="s">
        <v>1262</v>
      </c>
      <c r="FC726" s="55" t="s">
        <v>1249</v>
      </c>
      <c r="FD726" s="55">
        <v>0</v>
      </c>
      <c r="FF726" s="55">
        <v>719</v>
      </c>
      <c r="FG726" s="55" t="s">
        <v>42</v>
      </c>
      <c r="FH726" s="55" t="s">
        <v>1410</v>
      </c>
      <c r="FI726" s="55">
        <v>4</v>
      </c>
      <c r="FJ726" s="55">
        <v>2500</v>
      </c>
      <c r="FK726" s="55" t="s">
        <v>1249</v>
      </c>
      <c r="FL726" s="55">
        <v>0.3</v>
      </c>
      <c r="JW726" s="12">
        <v>719</v>
      </c>
      <c r="JX726" s="12" t="s">
        <v>1517</v>
      </c>
      <c r="JY726" s="12" t="s">
        <v>1382</v>
      </c>
    </row>
    <row r="727" ht="14.25" customHeight="1" outlineLevel="1" spans="7:285">
      <c r="G727" s="55">
        <v>720</v>
      </c>
      <c r="H727" s="55" t="s">
        <v>1309</v>
      </c>
      <c r="I727" s="55" t="s">
        <v>2135</v>
      </c>
      <c r="J727" s="55" t="s">
        <v>2914</v>
      </c>
      <c r="K727" s="55" t="s">
        <v>1249</v>
      </c>
      <c r="L727" s="65">
        <v>0.3675</v>
      </c>
      <c r="AD727" s="12">
        <v>720</v>
      </c>
      <c r="AE727" s="12" t="s">
        <v>1261</v>
      </c>
      <c r="AF727" s="12" t="s">
        <v>1005</v>
      </c>
      <c r="AG727" s="12" t="s">
        <v>1675</v>
      </c>
      <c r="AH727" s="12" t="s">
        <v>1676</v>
      </c>
      <c r="AX727" s="55">
        <v>720</v>
      </c>
      <c r="AY727" s="55" t="s">
        <v>1566</v>
      </c>
      <c r="AZ727" s="55" t="s">
        <v>1251</v>
      </c>
      <c r="BA727" s="55">
        <v>61</v>
      </c>
      <c r="BB727" s="55">
        <v>61</v>
      </c>
      <c r="BC727" s="55" t="s">
        <v>1258</v>
      </c>
      <c r="BD727" s="55">
        <v>1.2</v>
      </c>
      <c r="DN727" s="55">
        <v>720</v>
      </c>
      <c r="DO727" s="55" t="s">
        <v>42</v>
      </c>
      <c r="DP727" s="55" t="s">
        <v>3300</v>
      </c>
      <c r="DQ727" s="55" t="s">
        <v>1260</v>
      </c>
      <c r="DR727" s="55" t="s">
        <v>1261</v>
      </c>
      <c r="DS727" s="55">
        <v>33032</v>
      </c>
      <c r="DT727" s="55">
        <v>10000</v>
      </c>
      <c r="DU727" s="55" t="s">
        <v>1249</v>
      </c>
      <c r="DV727" s="55">
        <v>1</v>
      </c>
      <c r="EV727" s="55">
        <v>720</v>
      </c>
      <c r="EW727" s="55" t="s">
        <v>1359</v>
      </c>
      <c r="EX727" s="55" t="s">
        <v>1554</v>
      </c>
      <c r="EY727" s="55">
        <v>1</v>
      </c>
      <c r="EZ727" s="55">
        <v>1995</v>
      </c>
      <c r="FA727" s="55">
        <v>2999</v>
      </c>
      <c r="FB727" s="55" t="s">
        <v>1262</v>
      </c>
      <c r="FC727" s="55" t="s">
        <v>1249</v>
      </c>
      <c r="FD727" s="55">
        <v>0</v>
      </c>
      <c r="FF727" s="55">
        <v>720</v>
      </c>
      <c r="FG727" s="55" t="s">
        <v>42</v>
      </c>
      <c r="FH727" s="55" t="s">
        <v>1410</v>
      </c>
      <c r="FI727" s="55">
        <v>4</v>
      </c>
      <c r="FJ727" s="55">
        <v>5000</v>
      </c>
      <c r="FK727" s="55" t="s">
        <v>1249</v>
      </c>
      <c r="FL727" s="55">
        <v>0.3</v>
      </c>
      <c r="JW727" s="12">
        <v>720</v>
      </c>
      <c r="JX727" s="12" t="s">
        <v>1517</v>
      </c>
      <c r="JY727" s="12" t="s">
        <v>1469</v>
      </c>
    </row>
    <row r="728" ht="14.25" customHeight="1" outlineLevel="1" spans="7:285">
      <c r="G728" s="55">
        <v>721</v>
      </c>
      <c r="H728" s="55" t="s">
        <v>1309</v>
      </c>
      <c r="I728" s="55" t="s">
        <v>1988</v>
      </c>
      <c r="J728" s="55" t="s">
        <v>2920</v>
      </c>
      <c r="K728" s="55" t="s">
        <v>1249</v>
      </c>
      <c r="L728" s="65">
        <v>0.3675</v>
      </c>
      <c r="AD728" s="12">
        <v>721</v>
      </c>
      <c r="AE728" s="12" t="s">
        <v>1261</v>
      </c>
      <c r="AF728" s="12" t="s">
        <v>1507</v>
      </c>
      <c r="AG728" s="12" t="s">
        <v>1675</v>
      </c>
      <c r="AH728" s="12" t="s">
        <v>1676</v>
      </c>
      <c r="AX728" s="55">
        <v>721</v>
      </c>
      <c r="AY728" s="55" t="s">
        <v>1566</v>
      </c>
      <c r="AZ728" s="55" t="s">
        <v>1251</v>
      </c>
      <c r="BA728" s="55">
        <v>62</v>
      </c>
      <c r="BB728" s="55">
        <v>62</v>
      </c>
      <c r="BC728" s="55" t="s">
        <v>1258</v>
      </c>
      <c r="BD728" s="55">
        <v>1.2</v>
      </c>
      <c r="DN728" s="55">
        <v>721</v>
      </c>
      <c r="DO728" s="55" t="s">
        <v>42</v>
      </c>
      <c r="DP728" s="55" t="s">
        <v>3300</v>
      </c>
      <c r="DQ728" s="55" t="s">
        <v>1260</v>
      </c>
      <c r="DR728" s="55" t="s">
        <v>1261</v>
      </c>
      <c r="DS728" s="55">
        <v>33033</v>
      </c>
      <c r="DT728" s="55">
        <v>10000</v>
      </c>
      <c r="DU728" s="55" t="s">
        <v>1249</v>
      </c>
      <c r="DV728" s="55">
        <v>1</v>
      </c>
      <c r="EV728" s="55">
        <v>721</v>
      </c>
      <c r="EW728" s="55" t="s">
        <v>1359</v>
      </c>
      <c r="EX728" s="55" t="s">
        <v>1595</v>
      </c>
      <c r="EY728" s="55">
        <v>1</v>
      </c>
      <c r="EZ728" s="55">
        <v>0</v>
      </c>
      <c r="FA728" s="55">
        <v>1994</v>
      </c>
      <c r="FB728" s="55" t="s">
        <v>1262</v>
      </c>
      <c r="FC728" s="55" t="s">
        <v>1249</v>
      </c>
      <c r="FD728" s="55">
        <v>0</v>
      </c>
      <c r="FF728" s="55">
        <v>721</v>
      </c>
      <c r="FG728" s="55" t="s">
        <v>42</v>
      </c>
      <c r="FH728" s="55" t="s">
        <v>1410</v>
      </c>
      <c r="FI728" s="55">
        <v>4</v>
      </c>
      <c r="FJ728" s="55">
        <v>10000</v>
      </c>
      <c r="FK728" s="55" t="s">
        <v>1249</v>
      </c>
      <c r="FL728" s="55">
        <v>0.3</v>
      </c>
      <c r="JW728" s="12">
        <v>721</v>
      </c>
      <c r="JX728" s="12" t="s">
        <v>1517</v>
      </c>
      <c r="JY728" s="12" t="s">
        <v>1739</v>
      </c>
    </row>
    <row r="729" ht="14.25" customHeight="1" outlineLevel="1" spans="7:285">
      <c r="G729" s="55">
        <v>722</v>
      </c>
      <c r="H729" s="55" t="s">
        <v>1309</v>
      </c>
      <c r="I729" s="55" t="s">
        <v>1607</v>
      </c>
      <c r="J729" s="55" t="s">
        <v>2925</v>
      </c>
      <c r="K729" s="55" t="s">
        <v>1249</v>
      </c>
      <c r="L729" s="55">
        <v>0.21</v>
      </c>
      <c r="AD729" s="12">
        <v>722</v>
      </c>
      <c r="AE729" s="12" t="s">
        <v>1261</v>
      </c>
      <c r="AF729" s="12" t="s">
        <v>906</v>
      </c>
      <c r="AG729" s="12" t="s">
        <v>1675</v>
      </c>
      <c r="AH729" s="12" t="s">
        <v>1676</v>
      </c>
      <c r="AX729" s="55">
        <v>722</v>
      </c>
      <c r="AY729" s="55" t="s">
        <v>1566</v>
      </c>
      <c r="AZ729" s="55" t="s">
        <v>1251</v>
      </c>
      <c r="BA729" s="55">
        <v>63</v>
      </c>
      <c r="BB729" s="55">
        <v>63</v>
      </c>
      <c r="BC729" s="55" t="s">
        <v>1258</v>
      </c>
      <c r="BD729" s="55">
        <v>1.2</v>
      </c>
      <c r="DN729" s="55">
        <v>722</v>
      </c>
      <c r="DO729" s="55" t="s">
        <v>42</v>
      </c>
      <c r="DP729" s="55" t="s">
        <v>3300</v>
      </c>
      <c r="DQ729" s="55" t="s">
        <v>1260</v>
      </c>
      <c r="DR729" s="55" t="s">
        <v>1261</v>
      </c>
      <c r="DS729" s="55">
        <v>33034</v>
      </c>
      <c r="DT729" s="55">
        <v>10000</v>
      </c>
      <c r="DU729" s="55" t="s">
        <v>1249</v>
      </c>
      <c r="DV729" s="55">
        <v>1</v>
      </c>
      <c r="EV729" s="55">
        <v>722</v>
      </c>
      <c r="EW729" s="55" t="s">
        <v>1359</v>
      </c>
      <c r="EX729" s="55" t="s">
        <v>1595</v>
      </c>
      <c r="EY729" s="55">
        <v>1</v>
      </c>
      <c r="EZ729" s="55">
        <v>1995</v>
      </c>
      <c r="FA729" s="55">
        <v>2999</v>
      </c>
      <c r="FB729" s="55" t="s">
        <v>1262</v>
      </c>
      <c r="FC729" s="55" t="s">
        <v>1249</v>
      </c>
      <c r="FD729" s="55">
        <v>0</v>
      </c>
      <c r="FF729" s="55">
        <v>722</v>
      </c>
      <c r="FG729" s="55" t="s">
        <v>42</v>
      </c>
      <c r="FH729" s="55" t="s">
        <v>1410</v>
      </c>
      <c r="FI729" s="55">
        <v>4</v>
      </c>
      <c r="FJ729" s="55">
        <v>25000</v>
      </c>
      <c r="FK729" s="55" t="s">
        <v>1249</v>
      </c>
      <c r="FL729" s="55">
        <v>0.3</v>
      </c>
      <c r="JW729" s="12">
        <v>722</v>
      </c>
      <c r="JX729" s="12" t="s">
        <v>1517</v>
      </c>
      <c r="JY729" s="12" t="s">
        <v>1088</v>
      </c>
    </row>
    <row r="730" ht="14.25" customHeight="1" outlineLevel="1" spans="7:285">
      <c r="G730" s="55">
        <v>723</v>
      </c>
      <c r="H730" s="55" t="s">
        <v>1309</v>
      </c>
      <c r="I730" s="55" t="s">
        <v>1607</v>
      </c>
      <c r="J730" s="55" t="s">
        <v>1847</v>
      </c>
      <c r="K730" s="55" t="s">
        <v>1249</v>
      </c>
      <c r="L730" s="55">
        <v>0.21</v>
      </c>
      <c r="AD730" s="12">
        <v>723</v>
      </c>
      <c r="AE730" s="12" t="s">
        <v>1261</v>
      </c>
      <c r="AF730" s="12" t="s">
        <v>1748</v>
      </c>
      <c r="AG730" s="12" t="s">
        <v>1675</v>
      </c>
      <c r="AH730" s="12" t="s">
        <v>1676</v>
      </c>
      <c r="AX730" s="55">
        <v>723</v>
      </c>
      <c r="AY730" s="55" t="s">
        <v>1566</v>
      </c>
      <c r="AZ730" s="55" t="s">
        <v>1251</v>
      </c>
      <c r="BA730" s="55">
        <v>64</v>
      </c>
      <c r="BB730" s="55">
        <v>64</v>
      </c>
      <c r="BC730" s="55" t="s">
        <v>1258</v>
      </c>
      <c r="BD730" s="55">
        <v>1.2</v>
      </c>
      <c r="DN730" s="55">
        <v>723</v>
      </c>
      <c r="DO730" s="55" t="s">
        <v>42</v>
      </c>
      <c r="DP730" s="55" t="s">
        <v>3300</v>
      </c>
      <c r="DQ730" s="55" t="s">
        <v>1260</v>
      </c>
      <c r="DR730" s="55" t="s">
        <v>1261</v>
      </c>
      <c r="DS730" s="55">
        <v>33056</v>
      </c>
      <c r="DT730" s="55">
        <v>10000</v>
      </c>
      <c r="DU730" s="55" t="s">
        <v>1249</v>
      </c>
      <c r="DV730" s="55">
        <v>1</v>
      </c>
      <c r="EV730" s="55">
        <v>723</v>
      </c>
      <c r="EW730" s="55" t="s">
        <v>1359</v>
      </c>
      <c r="EX730" s="55" t="s">
        <v>1595</v>
      </c>
      <c r="EY730" s="55">
        <v>2</v>
      </c>
      <c r="EZ730" s="55">
        <v>0</v>
      </c>
      <c r="FA730" s="55">
        <v>1994</v>
      </c>
      <c r="FB730" s="55" t="s">
        <v>1262</v>
      </c>
      <c r="FC730" s="55" t="s">
        <v>1249</v>
      </c>
      <c r="FD730" s="55">
        <v>0</v>
      </c>
      <c r="FF730" s="55">
        <v>723</v>
      </c>
      <c r="FG730" s="55" t="s">
        <v>42</v>
      </c>
      <c r="FH730" s="55" t="s">
        <v>1410</v>
      </c>
      <c r="FI730" s="55">
        <v>4</v>
      </c>
      <c r="FJ730" s="55">
        <v>50000</v>
      </c>
      <c r="FK730" s="55" t="s">
        <v>1249</v>
      </c>
      <c r="FL730" s="55">
        <v>0.3</v>
      </c>
      <c r="JW730" s="12">
        <v>723</v>
      </c>
      <c r="JX730" s="12" t="s">
        <v>1517</v>
      </c>
      <c r="JY730" s="12" t="s">
        <v>1615</v>
      </c>
    </row>
    <row r="731" ht="14.25" customHeight="1" outlineLevel="1" spans="7:285">
      <c r="G731" s="55">
        <v>724</v>
      </c>
      <c r="H731" s="55" t="s">
        <v>1309</v>
      </c>
      <c r="I731" s="55" t="s">
        <v>1607</v>
      </c>
      <c r="J731" s="55" t="s">
        <v>2510</v>
      </c>
      <c r="K731" s="55" t="s">
        <v>1249</v>
      </c>
      <c r="L731" s="65">
        <v>0.3675</v>
      </c>
      <c r="AD731" s="12">
        <v>724</v>
      </c>
      <c r="AE731" s="12" t="s">
        <v>1261</v>
      </c>
      <c r="AF731" s="12" t="s">
        <v>2151</v>
      </c>
      <c r="AG731" s="12" t="s">
        <v>1675</v>
      </c>
      <c r="AH731" s="12" t="s">
        <v>1676</v>
      </c>
      <c r="AX731" s="55">
        <v>724</v>
      </c>
      <c r="AY731" s="55" t="s">
        <v>1566</v>
      </c>
      <c r="AZ731" s="55" t="s">
        <v>1251</v>
      </c>
      <c r="BA731" s="55">
        <v>65</v>
      </c>
      <c r="BB731" s="55">
        <v>65</v>
      </c>
      <c r="BC731" s="55" t="s">
        <v>1258</v>
      </c>
      <c r="BD731" s="55">
        <v>1.2</v>
      </c>
      <c r="DN731" s="55">
        <v>724</v>
      </c>
      <c r="DO731" s="55" t="s">
        <v>42</v>
      </c>
      <c r="DP731" s="55" t="s">
        <v>3300</v>
      </c>
      <c r="DQ731" s="55" t="s">
        <v>1260</v>
      </c>
      <c r="DR731" s="55" t="s">
        <v>1261</v>
      </c>
      <c r="DS731" s="55">
        <v>33063</v>
      </c>
      <c r="DT731" s="55">
        <v>10000</v>
      </c>
      <c r="DU731" s="55" t="s">
        <v>1249</v>
      </c>
      <c r="DV731" s="55">
        <v>1</v>
      </c>
      <c r="EV731" s="55">
        <v>724</v>
      </c>
      <c r="EW731" s="55" t="s">
        <v>1359</v>
      </c>
      <c r="EX731" s="55" t="s">
        <v>1595</v>
      </c>
      <c r="EY731" s="55">
        <v>2</v>
      </c>
      <c r="EZ731" s="55">
        <v>1995</v>
      </c>
      <c r="FA731" s="55">
        <v>2999</v>
      </c>
      <c r="FB731" s="55" t="s">
        <v>1262</v>
      </c>
      <c r="FC731" s="55" t="s">
        <v>1249</v>
      </c>
      <c r="FD731" s="55">
        <v>0</v>
      </c>
      <c r="FF731" s="55">
        <v>724</v>
      </c>
      <c r="FG731" s="55" t="s">
        <v>42</v>
      </c>
      <c r="FH731" s="55" t="s">
        <v>1410</v>
      </c>
      <c r="FI731" s="55">
        <v>4</v>
      </c>
      <c r="FJ731" s="55">
        <v>80000</v>
      </c>
      <c r="FK731" s="55" t="s">
        <v>1249</v>
      </c>
      <c r="FL731" s="55">
        <v>0.3</v>
      </c>
      <c r="JW731" s="12">
        <v>724</v>
      </c>
      <c r="JX731" s="12" t="s">
        <v>1517</v>
      </c>
      <c r="JY731" s="12" t="s">
        <v>906</v>
      </c>
    </row>
    <row r="732" ht="14.25" customHeight="1" outlineLevel="1" spans="7:285">
      <c r="G732" s="55">
        <v>725</v>
      </c>
      <c r="H732" s="55" t="s">
        <v>1309</v>
      </c>
      <c r="I732" s="55" t="s">
        <v>2048</v>
      </c>
      <c r="J732" s="55" t="s">
        <v>2935</v>
      </c>
      <c r="K732" s="55" t="s">
        <v>1249</v>
      </c>
      <c r="L732" s="55">
        <v>0.21</v>
      </c>
      <c r="AD732" s="12">
        <v>725</v>
      </c>
      <c r="AE732" s="12" t="s">
        <v>1261</v>
      </c>
      <c r="AF732" s="12" t="s">
        <v>2296</v>
      </c>
      <c r="AG732" s="12" t="s">
        <v>1675</v>
      </c>
      <c r="AH732" s="12" t="s">
        <v>1676</v>
      </c>
      <c r="AX732" s="55">
        <v>725</v>
      </c>
      <c r="AY732" s="55" t="s">
        <v>1566</v>
      </c>
      <c r="AZ732" s="55" t="s">
        <v>1251</v>
      </c>
      <c r="BA732" s="55">
        <v>66</v>
      </c>
      <c r="BB732" s="55">
        <v>66</v>
      </c>
      <c r="BC732" s="55" t="s">
        <v>1258</v>
      </c>
      <c r="BD732" s="55">
        <v>1.2</v>
      </c>
      <c r="DN732" s="55">
        <v>725</v>
      </c>
      <c r="DO732" s="55" t="s">
        <v>42</v>
      </c>
      <c r="DP732" s="55" t="s">
        <v>3300</v>
      </c>
      <c r="DQ732" s="55" t="s">
        <v>1260</v>
      </c>
      <c r="DR732" s="55" t="s">
        <v>1261</v>
      </c>
      <c r="DS732" s="55">
        <v>33068</v>
      </c>
      <c r="DT732" s="55">
        <v>10000</v>
      </c>
      <c r="DU732" s="55" t="s">
        <v>1249</v>
      </c>
      <c r="DV732" s="55">
        <v>1</v>
      </c>
      <c r="EV732" s="55">
        <v>725</v>
      </c>
      <c r="EW732" s="55" t="s">
        <v>1359</v>
      </c>
      <c r="EX732" s="55" t="s">
        <v>1595</v>
      </c>
      <c r="EY732" s="55">
        <v>3</v>
      </c>
      <c r="EZ732" s="55">
        <v>0</v>
      </c>
      <c r="FA732" s="55">
        <v>1994</v>
      </c>
      <c r="FB732" s="55" t="s">
        <v>1262</v>
      </c>
      <c r="FC732" s="55" t="s">
        <v>1249</v>
      </c>
      <c r="FD732" s="55">
        <v>0</v>
      </c>
      <c r="FF732" s="55">
        <v>725</v>
      </c>
      <c r="FG732" s="55" t="s">
        <v>42</v>
      </c>
      <c r="FH732" s="55" t="s">
        <v>1410</v>
      </c>
      <c r="FI732" s="55">
        <v>4</v>
      </c>
      <c r="FJ732" s="55">
        <v>130000</v>
      </c>
      <c r="FK732" s="55" t="s">
        <v>1249</v>
      </c>
      <c r="FL732" s="55">
        <v>0.3</v>
      </c>
      <c r="JW732" s="12">
        <v>725</v>
      </c>
      <c r="JX732" s="12" t="s">
        <v>1517</v>
      </c>
      <c r="JY732" s="12" t="s">
        <v>1973</v>
      </c>
    </row>
    <row r="733" ht="14.25" customHeight="1" outlineLevel="1" spans="7:285">
      <c r="G733" s="55">
        <v>726</v>
      </c>
      <c r="H733" s="55" t="s">
        <v>1309</v>
      </c>
      <c r="I733" s="55" t="s">
        <v>2048</v>
      </c>
      <c r="J733" s="55" t="s">
        <v>2941</v>
      </c>
      <c r="K733" s="55" t="s">
        <v>1249</v>
      </c>
      <c r="L733" s="55">
        <v>0.25</v>
      </c>
      <c r="AD733" s="12">
        <v>726</v>
      </c>
      <c r="AE733" s="12" t="s">
        <v>1261</v>
      </c>
      <c r="AF733" s="12" t="s">
        <v>2428</v>
      </c>
      <c r="AG733" s="12" t="s">
        <v>1675</v>
      </c>
      <c r="AH733" s="12" t="s">
        <v>1676</v>
      </c>
      <c r="AX733" s="55">
        <v>726</v>
      </c>
      <c r="AY733" s="55" t="s">
        <v>1566</v>
      </c>
      <c r="AZ733" s="55" t="s">
        <v>1251</v>
      </c>
      <c r="BA733" s="55">
        <v>67</v>
      </c>
      <c r="BB733" s="55">
        <v>67</v>
      </c>
      <c r="BC733" s="55" t="s">
        <v>1258</v>
      </c>
      <c r="BD733" s="55">
        <v>1.2</v>
      </c>
      <c r="DN733" s="55">
        <v>726</v>
      </c>
      <c r="DO733" s="55" t="s">
        <v>42</v>
      </c>
      <c r="DP733" s="55" t="s">
        <v>3300</v>
      </c>
      <c r="DQ733" s="55" t="s">
        <v>1260</v>
      </c>
      <c r="DR733" s="55" t="s">
        <v>1261</v>
      </c>
      <c r="DS733" s="55">
        <v>33076</v>
      </c>
      <c r="DT733" s="55">
        <v>10000</v>
      </c>
      <c r="DU733" s="55" t="s">
        <v>1249</v>
      </c>
      <c r="DV733" s="55">
        <v>1</v>
      </c>
      <c r="EV733" s="55">
        <v>726</v>
      </c>
      <c r="EW733" s="55" t="s">
        <v>1359</v>
      </c>
      <c r="EX733" s="55" t="s">
        <v>1595</v>
      </c>
      <c r="EY733" s="55">
        <v>3</v>
      </c>
      <c r="EZ733" s="55">
        <v>1995</v>
      </c>
      <c r="FA733" s="55">
        <v>2999</v>
      </c>
      <c r="FB733" s="55" t="s">
        <v>1262</v>
      </c>
      <c r="FC733" s="55" t="s">
        <v>1249</v>
      </c>
      <c r="FD733" s="55">
        <v>0</v>
      </c>
      <c r="FF733" s="55">
        <v>726</v>
      </c>
      <c r="FG733" s="55" t="s">
        <v>42</v>
      </c>
      <c r="FH733" s="55" t="s">
        <v>1410</v>
      </c>
      <c r="FI733" s="55">
        <v>4</v>
      </c>
      <c r="FJ733" s="55">
        <v>260000</v>
      </c>
      <c r="FK733" s="55" t="s">
        <v>1249</v>
      </c>
      <c r="FL733" s="55">
        <v>0.3</v>
      </c>
      <c r="JW733" s="12">
        <v>726</v>
      </c>
      <c r="JX733" s="12" t="s">
        <v>1517</v>
      </c>
      <c r="JY733" s="12" t="s">
        <v>1772</v>
      </c>
    </row>
    <row r="734" ht="14.25" customHeight="1" outlineLevel="1" spans="7:285">
      <c r="G734" s="55">
        <v>727</v>
      </c>
      <c r="H734" s="55" t="s">
        <v>1309</v>
      </c>
      <c r="I734" s="55" t="s">
        <v>2048</v>
      </c>
      <c r="J734" s="55" t="s">
        <v>2946</v>
      </c>
      <c r="K734" s="55" t="s">
        <v>1249</v>
      </c>
      <c r="L734" s="55">
        <v>0.25</v>
      </c>
      <c r="AD734" s="12">
        <v>727</v>
      </c>
      <c r="AE734" s="12" t="s">
        <v>1261</v>
      </c>
      <c r="AF734" s="12" t="s">
        <v>2486</v>
      </c>
      <c r="AG734" s="12" t="s">
        <v>1675</v>
      </c>
      <c r="AH734" s="12" t="s">
        <v>1676</v>
      </c>
      <c r="AX734" s="55">
        <v>727</v>
      </c>
      <c r="AY734" s="55" t="s">
        <v>1566</v>
      </c>
      <c r="AZ734" s="55" t="s">
        <v>1251</v>
      </c>
      <c r="BA734" s="55">
        <v>68</v>
      </c>
      <c r="BB734" s="55">
        <v>68</v>
      </c>
      <c r="BC734" s="55" t="s">
        <v>1258</v>
      </c>
      <c r="BD734" s="55">
        <v>1.2</v>
      </c>
      <c r="DN734" s="55">
        <v>727</v>
      </c>
      <c r="DO734" s="55" t="s">
        <v>42</v>
      </c>
      <c r="DP734" s="55" t="s">
        <v>3300</v>
      </c>
      <c r="DQ734" s="55" t="s">
        <v>1260</v>
      </c>
      <c r="DR734" s="55" t="s">
        <v>1261</v>
      </c>
      <c r="DS734" s="55">
        <v>33101</v>
      </c>
      <c r="DT734" s="55">
        <v>10000</v>
      </c>
      <c r="DU734" s="55" t="s">
        <v>1249</v>
      </c>
      <c r="DV734" s="55">
        <v>1</v>
      </c>
      <c r="EV734" s="55">
        <v>727</v>
      </c>
      <c r="EW734" s="55" t="s">
        <v>1359</v>
      </c>
      <c r="EX734" s="55" t="s">
        <v>1595</v>
      </c>
      <c r="EY734" s="55">
        <v>4</v>
      </c>
      <c r="EZ734" s="55">
        <v>0</v>
      </c>
      <c r="FA734" s="55">
        <v>1994</v>
      </c>
      <c r="FB734" s="55" t="s">
        <v>1262</v>
      </c>
      <c r="FC734" s="55" t="s">
        <v>1249</v>
      </c>
      <c r="FD734" s="55">
        <v>0</v>
      </c>
      <c r="FF734" s="55">
        <v>727</v>
      </c>
      <c r="FG734" s="55" t="s">
        <v>42</v>
      </c>
      <c r="FH734" s="55" t="s">
        <v>1410</v>
      </c>
      <c r="FI734" s="55">
        <v>4</v>
      </c>
      <c r="FJ734" s="55">
        <v>400000</v>
      </c>
      <c r="FK734" s="55" t="s">
        <v>1249</v>
      </c>
      <c r="FL734" s="55">
        <v>0.3</v>
      </c>
      <c r="JW734" s="12">
        <v>727</v>
      </c>
      <c r="JX734" s="12" t="s">
        <v>1517</v>
      </c>
      <c r="JY734" s="12" t="s">
        <v>2018</v>
      </c>
    </row>
    <row r="735" ht="14.25" customHeight="1" outlineLevel="1" spans="7:285">
      <c r="G735" s="55">
        <v>728</v>
      </c>
      <c r="H735" s="55" t="s">
        <v>1309</v>
      </c>
      <c r="I735" s="55" t="s">
        <v>2048</v>
      </c>
      <c r="J735" s="55" t="s">
        <v>1871</v>
      </c>
      <c r="K735" s="55" t="s">
        <v>1249</v>
      </c>
      <c r="L735" s="65">
        <v>0.2625</v>
      </c>
      <c r="AD735" s="12">
        <v>728</v>
      </c>
      <c r="AE735" s="12" t="s">
        <v>1261</v>
      </c>
      <c r="AF735" s="12" t="s">
        <v>2216</v>
      </c>
      <c r="AG735" s="12" t="s">
        <v>1675</v>
      </c>
      <c r="AH735" s="12" t="s">
        <v>1676</v>
      </c>
      <c r="AX735" s="55">
        <v>728</v>
      </c>
      <c r="AY735" s="55" t="s">
        <v>1566</v>
      </c>
      <c r="AZ735" s="55" t="s">
        <v>1251</v>
      </c>
      <c r="BA735" s="55">
        <v>69</v>
      </c>
      <c r="BB735" s="55">
        <v>69</v>
      </c>
      <c r="BC735" s="55" t="s">
        <v>1258</v>
      </c>
      <c r="BD735" s="55">
        <v>1.2</v>
      </c>
      <c r="DN735" s="55">
        <v>728</v>
      </c>
      <c r="DO735" s="55" t="s">
        <v>42</v>
      </c>
      <c r="DP735" s="55" t="s">
        <v>3300</v>
      </c>
      <c r="DQ735" s="55" t="s">
        <v>1260</v>
      </c>
      <c r="DR735" s="55" t="s">
        <v>1261</v>
      </c>
      <c r="DS735" s="55">
        <v>33124</v>
      </c>
      <c r="DT735" s="55">
        <v>10000</v>
      </c>
      <c r="DU735" s="55" t="s">
        <v>1249</v>
      </c>
      <c r="DV735" s="55">
        <v>1</v>
      </c>
      <c r="EV735" s="55">
        <v>728</v>
      </c>
      <c r="EW735" s="55" t="s">
        <v>1359</v>
      </c>
      <c r="EX735" s="55" t="s">
        <v>1595</v>
      </c>
      <c r="EY735" s="55">
        <v>4</v>
      </c>
      <c r="EZ735" s="55">
        <v>1995</v>
      </c>
      <c r="FA735" s="55">
        <v>2999</v>
      </c>
      <c r="FB735" s="55" t="s">
        <v>1262</v>
      </c>
      <c r="FC735" s="55" t="s">
        <v>1249</v>
      </c>
      <c r="FD735" s="55">
        <v>0</v>
      </c>
      <c r="FF735" s="55">
        <v>728</v>
      </c>
      <c r="FG735" s="55" t="s">
        <v>42</v>
      </c>
      <c r="FH735" s="55" t="s">
        <v>1410</v>
      </c>
      <c r="FI735" s="55">
        <v>4</v>
      </c>
      <c r="FJ735" s="55">
        <v>530000</v>
      </c>
      <c r="FK735" s="55" t="s">
        <v>1249</v>
      </c>
      <c r="FL735" s="55">
        <v>0.3</v>
      </c>
      <c r="JW735" s="12">
        <v>728</v>
      </c>
      <c r="JX735" s="12" t="s">
        <v>1517</v>
      </c>
      <c r="JY735" s="12" t="s">
        <v>1853</v>
      </c>
    </row>
    <row r="736" ht="14.25" customHeight="1" outlineLevel="1" spans="7:285">
      <c r="G736" s="55">
        <v>729</v>
      </c>
      <c r="H736" s="55" t="s">
        <v>1309</v>
      </c>
      <c r="I736" s="55" t="s">
        <v>2048</v>
      </c>
      <c r="J736" s="55" t="s">
        <v>2527</v>
      </c>
      <c r="K736" s="55" t="s">
        <v>1249</v>
      </c>
      <c r="L736" s="65">
        <v>0.294</v>
      </c>
      <c r="AD736" s="12">
        <v>729</v>
      </c>
      <c r="AE736" s="12" t="s">
        <v>1261</v>
      </c>
      <c r="AF736" s="12" t="s">
        <v>1808</v>
      </c>
      <c r="AG736" s="12" t="s">
        <v>1675</v>
      </c>
      <c r="AH736" s="12" t="s">
        <v>1676</v>
      </c>
      <c r="AX736" s="55">
        <v>729</v>
      </c>
      <c r="AY736" s="55" t="s">
        <v>1566</v>
      </c>
      <c r="AZ736" s="55" t="s">
        <v>1251</v>
      </c>
      <c r="BA736" s="55">
        <v>70</v>
      </c>
      <c r="BB736" s="55">
        <v>70</v>
      </c>
      <c r="BC736" s="55" t="s">
        <v>1258</v>
      </c>
      <c r="BD736" s="55">
        <v>1.2</v>
      </c>
      <c r="DN736" s="55">
        <v>729</v>
      </c>
      <c r="DO736" s="55" t="s">
        <v>42</v>
      </c>
      <c r="DP736" s="55" t="s">
        <v>3300</v>
      </c>
      <c r="DQ736" s="55" t="s">
        <v>1260</v>
      </c>
      <c r="DR736" s="55" t="s">
        <v>1261</v>
      </c>
      <c r="DS736" s="55">
        <v>33125</v>
      </c>
      <c r="DT736" s="55">
        <v>10000</v>
      </c>
      <c r="DU736" s="55" t="s">
        <v>1249</v>
      </c>
      <c r="DV736" s="55">
        <v>1</v>
      </c>
      <c r="EV736" s="55">
        <v>729</v>
      </c>
      <c r="EW736" s="55" t="s">
        <v>1359</v>
      </c>
      <c r="EX736" s="55" t="s">
        <v>1531</v>
      </c>
      <c r="EY736" s="55">
        <v>1</v>
      </c>
      <c r="EZ736" s="55">
        <v>0</v>
      </c>
      <c r="FA736" s="55">
        <v>1994</v>
      </c>
      <c r="FB736" s="55" t="s">
        <v>1262</v>
      </c>
      <c r="FC736" s="55" t="s">
        <v>1249</v>
      </c>
      <c r="FD736" s="55">
        <v>0</v>
      </c>
      <c r="FF736" s="55">
        <v>729</v>
      </c>
      <c r="FG736" s="55" t="s">
        <v>42</v>
      </c>
      <c r="FH736" s="55" t="s">
        <v>1410</v>
      </c>
      <c r="FI736" s="55">
        <v>4</v>
      </c>
      <c r="FJ736" s="55">
        <v>540000</v>
      </c>
      <c r="FK736" s="55" t="s">
        <v>1249</v>
      </c>
      <c r="FL736" s="55">
        <v>0.3</v>
      </c>
      <c r="JW736" s="12">
        <v>729</v>
      </c>
      <c r="JX736" s="12" t="s">
        <v>1517</v>
      </c>
      <c r="JY736" s="12" t="s">
        <v>1771</v>
      </c>
    </row>
    <row r="737" ht="14.25" customHeight="1" outlineLevel="1" spans="7:285">
      <c r="G737" s="55">
        <v>730</v>
      </c>
      <c r="H737" s="55" t="s">
        <v>1309</v>
      </c>
      <c r="I737" s="55" t="s">
        <v>2048</v>
      </c>
      <c r="J737" s="55" t="s">
        <v>2895</v>
      </c>
      <c r="K737" s="55" t="s">
        <v>1249</v>
      </c>
      <c r="L737" s="65">
        <v>0.294</v>
      </c>
      <c r="AD737" s="12">
        <v>730</v>
      </c>
      <c r="AE737" s="12" t="s">
        <v>1261</v>
      </c>
      <c r="AF737" s="12" t="s">
        <v>1960</v>
      </c>
      <c r="AG737" s="12" t="s">
        <v>1675</v>
      </c>
      <c r="AH737" s="12" t="s">
        <v>1676</v>
      </c>
      <c r="AX737" s="55">
        <v>730</v>
      </c>
      <c r="AY737" s="55" t="s">
        <v>1566</v>
      </c>
      <c r="AZ737" s="55" t="s">
        <v>1251</v>
      </c>
      <c r="BA737" s="55">
        <v>71</v>
      </c>
      <c r="BB737" s="55">
        <v>71</v>
      </c>
      <c r="BC737" s="55" t="s">
        <v>1258</v>
      </c>
      <c r="BD737" s="55">
        <v>1.2</v>
      </c>
      <c r="DN737" s="55">
        <v>730</v>
      </c>
      <c r="DO737" s="55" t="s">
        <v>42</v>
      </c>
      <c r="DP737" s="55" t="s">
        <v>3300</v>
      </c>
      <c r="DQ737" s="55" t="s">
        <v>1260</v>
      </c>
      <c r="DR737" s="55" t="s">
        <v>1261</v>
      </c>
      <c r="DS737" s="55">
        <v>33126</v>
      </c>
      <c r="DT737" s="55">
        <v>10000</v>
      </c>
      <c r="DU737" s="55" t="s">
        <v>1249</v>
      </c>
      <c r="DV737" s="55">
        <v>1</v>
      </c>
      <c r="EV737" s="55">
        <v>730</v>
      </c>
      <c r="EW737" s="55" t="s">
        <v>1359</v>
      </c>
      <c r="EX737" s="55" t="s">
        <v>1531</v>
      </c>
      <c r="EY737" s="55">
        <v>1</v>
      </c>
      <c r="EZ737" s="55">
        <v>1995</v>
      </c>
      <c r="FA737" s="55">
        <v>2999</v>
      </c>
      <c r="FB737" s="55" t="s">
        <v>1262</v>
      </c>
      <c r="FC737" s="55" t="s">
        <v>1249</v>
      </c>
      <c r="FD737" s="55">
        <v>0</v>
      </c>
      <c r="FF737" s="55">
        <v>730</v>
      </c>
      <c r="FG737" s="55" t="s">
        <v>42</v>
      </c>
      <c r="FH737" s="55" t="s">
        <v>1410</v>
      </c>
      <c r="FI737" s="55">
        <v>5</v>
      </c>
      <c r="FJ737" s="55">
        <v>0</v>
      </c>
      <c r="FK737" s="55" t="s">
        <v>1249</v>
      </c>
      <c r="FL737" s="55">
        <v>0.3</v>
      </c>
      <c r="JW737" s="12">
        <v>730</v>
      </c>
      <c r="JX737" s="12" t="s">
        <v>1517</v>
      </c>
      <c r="JY737" s="12" t="s">
        <v>1797</v>
      </c>
    </row>
    <row r="738" ht="14.25" customHeight="1" outlineLevel="1" spans="7:285">
      <c r="G738" s="55">
        <v>731</v>
      </c>
      <c r="H738" s="55" t="s">
        <v>1309</v>
      </c>
      <c r="I738" s="55" t="s">
        <v>2048</v>
      </c>
      <c r="J738" s="55" t="s">
        <v>2958</v>
      </c>
      <c r="K738" s="55" t="s">
        <v>1249</v>
      </c>
      <c r="L738" s="65">
        <v>0.294</v>
      </c>
      <c r="AD738" s="12">
        <v>731</v>
      </c>
      <c r="AE738" s="12" t="s">
        <v>1261</v>
      </c>
      <c r="AF738" s="12" t="s">
        <v>1006</v>
      </c>
      <c r="AG738" s="12" t="s">
        <v>1966</v>
      </c>
      <c r="AH738" s="12" t="s">
        <v>1967</v>
      </c>
      <c r="AX738" s="55">
        <v>731</v>
      </c>
      <c r="AY738" s="55" t="s">
        <v>1566</v>
      </c>
      <c r="AZ738" s="55" t="s">
        <v>1251</v>
      </c>
      <c r="BA738" s="55">
        <v>72</v>
      </c>
      <c r="BB738" s="55">
        <v>72</v>
      </c>
      <c r="BC738" s="55" t="s">
        <v>1258</v>
      </c>
      <c r="BD738" s="55">
        <v>1.2</v>
      </c>
      <c r="DN738" s="55">
        <v>731</v>
      </c>
      <c r="DO738" s="55" t="s">
        <v>42</v>
      </c>
      <c r="DP738" s="55" t="s">
        <v>3300</v>
      </c>
      <c r="DQ738" s="55" t="s">
        <v>1260</v>
      </c>
      <c r="DR738" s="55" t="s">
        <v>1261</v>
      </c>
      <c r="DS738" s="55">
        <v>33127</v>
      </c>
      <c r="DT738" s="55">
        <v>10000</v>
      </c>
      <c r="DU738" s="55" t="s">
        <v>1249</v>
      </c>
      <c r="DV738" s="55">
        <v>1</v>
      </c>
      <c r="EV738" s="55">
        <v>731</v>
      </c>
      <c r="EW738" s="55" t="s">
        <v>1359</v>
      </c>
      <c r="EX738" s="55" t="s">
        <v>1531</v>
      </c>
      <c r="EY738" s="55">
        <v>2</v>
      </c>
      <c r="EZ738" s="55">
        <v>0</v>
      </c>
      <c r="FA738" s="55">
        <v>1994</v>
      </c>
      <c r="FB738" s="55" t="s">
        <v>1262</v>
      </c>
      <c r="FC738" s="55" t="s">
        <v>1249</v>
      </c>
      <c r="FD738" s="55">
        <v>0</v>
      </c>
      <c r="FF738" s="55">
        <v>731</v>
      </c>
      <c r="FG738" s="55" t="s">
        <v>42</v>
      </c>
      <c r="FH738" s="55" t="s">
        <v>1410</v>
      </c>
      <c r="FI738" s="55">
        <v>5</v>
      </c>
      <c r="FJ738" s="55">
        <v>1000</v>
      </c>
      <c r="FK738" s="55" t="s">
        <v>1249</v>
      </c>
      <c r="FL738" s="55">
        <v>0.3</v>
      </c>
      <c r="JW738" s="12">
        <v>731</v>
      </c>
      <c r="JX738" s="12" t="s">
        <v>1517</v>
      </c>
      <c r="JY738" s="12" t="s">
        <v>938</v>
      </c>
    </row>
    <row r="739" ht="14.25" customHeight="1" outlineLevel="1" spans="7:285">
      <c r="G739" s="55">
        <v>732</v>
      </c>
      <c r="H739" s="55" t="s">
        <v>1309</v>
      </c>
      <c r="I739" s="55" t="s">
        <v>2048</v>
      </c>
      <c r="J739" s="55" t="s">
        <v>2962</v>
      </c>
      <c r="K739" s="55" t="s">
        <v>1249</v>
      </c>
      <c r="L739" s="65">
        <v>0.378</v>
      </c>
      <c r="AD739" s="12">
        <v>732</v>
      </c>
      <c r="AE739" s="12" t="s">
        <v>1261</v>
      </c>
      <c r="AF739" s="12" t="s">
        <v>1508</v>
      </c>
      <c r="AG739" s="12" t="s">
        <v>1966</v>
      </c>
      <c r="AH739" s="12" t="s">
        <v>1967</v>
      </c>
      <c r="AX739" s="55">
        <v>732</v>
      </c>
      <c r="AY739" s="55" t="s">
        <v>1566</v>
      </c>
      <c r="AZ739" s="55" t="s">
        <v>1251</v>
      </c>
      <c r="BA739" s="55">
        <v>73</v>
      </c>
      <c r="BB739" s="55">
        <v>73</v>
      </c>
      <c r="BC739" s="55" t="s">
        <v>1258</v>
      </c>
      <c r="BD739" s="55">
        <v>1.2</v>
      </c>
      <c r="DN739" s="55">
        <v>732</v>
      </c>
      <c r="DO739" s="55" t="s">
        <v>42</v>
      </c>
      <c r="DP739" s="55" t="s">
        <v>3300</v>
      </c>
      <c r="DQ739" s="55" t="s">
        <v>1260</v>
      </c>
      <c r="DR739" s="55" t="s">
        <v>1261</v>
      </c>
      <c r="DS739" s="55">
        <v>33129</v>
      </c>
      <c r="DT739" s="55">
        <v>10000</v>
      </c>
      <c r="DU739" s="55" t="s">
        <v>1249</v>
      </c>
      <c r="DV739" s="55">
        <v>1</v>
      </c>
      <c r="EV739" s="55">
        <v>732</v>
      </c>
      <c r="EW739" s="55" t="s">
        <v>1359</v>
      </c>
      <c r="EX739" s="55" t="s">
        <v>1531</v>
      </c>
      <c r="EY739" s="55">
        <v>2</v>
      </c>
      <c r="EZ739" s="55">
        <v>1995</v>
      </c>
      <c r="FA739" s="55">
        <v>2999</v>
      </c>
      <c r="FB739" s="55" t="s">
        <v>1262</v>
      </c>
      <c r="FC739" s="55" t="s">
        <v>1249</v>
      </c>
      <c r="FD739" s="55">
        <v>0</v>
      </c>
      <c r="FF739" s="55">
        <v>732</v>
      </c>
      <c r="FG739" s="55" t="s">
        <v>42</v>
      </c>
      <c r="FH739" s="55" t="s">
        <v>1410</v>
      </c>
      <c r="FI739" s="55">
        <v>5</v>
      </c>
      <c r="FJ739" s="55">
        <v>2500</v>
      </c>
      <c r="FK739" s="55" t="s">
        <v>1249</v>
      </c>
      <c r="FL739" s="55">
        <v>0.3</v>
      </c>
      <c r="JW739" s="12">
        <v>732</v>
      </c>
      <c r="JX739" s="12" t="s">
        <v>1517</v>
      </c>
      <c r="JY739" s="12" t="s">
        <v>1795</v>
      </c>
    </row>
    <row r="740" ht="14.25" customHeight="1" outlineLevel="1" spans="7:285">
      <c r="G740" s="55">
        <v>733</v>
      </c>
      <c r="H740" s="55" t="s">
        <v>1309</v>
      </c>
      <c r="I740" s="55" t="s">
        <v>1944</v>
      </c>
      <c r="J740" s="55" t="s">
        <v>2966</v>
      </c>
      <c r="K740" s="55" t="s">
        <v>1249</v>
      </c>
      <c r="L740" s="55">
        <v>0.42</v>
      </c>
      <c r="AD740" s="12">
        <v>733</v>
      </c>
      <c r="AE740" s="12" t="s">
        <v>1261</v>
      </c>
      <c r="AF740" s="12" t="s">
        <v>1277</v>
      </c>
      <c r="AG740" s="12" t="s">
        <v>1966</v>
      </c>
      <c r="AH740" s="12" t="s">
        <v>1967</v>
      </c>
      <c r="AX740" s="55">
        <v>733</v>
      </c>
      <c r="AY740" s="55" t="s">
        <v>1566</v>
      </c>
      <c r="AZ740" s="55" t="s">
        <v>1251</v>
      </c>
      <c r="BA740" s="55">
        <v>74</v>
      </c>
      <c r="BB740" s="55">
        <v>74</v>
      </c>
      <c r="BC740" s="55" t="s">
        <v>1258</v>
      </c>
      <c r="BD740" s="55">
        <v>1.2</v>
      </c>
      <c r="DN740" s="55">
        <v>733</v>
      </c>
      <c r="DO740" s="55" t="s">
        <v>42</v>
      </c>
      <c r="DP740" s="55" t="s">
        <v>3300</v>
      </c>
      <c r="DQ740" s="55" t="s">
        <v>1260</v>
      </c>
      <c r="DR740" s="55" t="s">
        <v>1261</v>
      </c>
      <c r="DS740" s="55">
        <v>33130</v>
      </c>
      <c r="DT740" s="55">
        <v>10000</v>
      </c>
      <c r="DU740" s="55" t="s">
        <v>1249</v>
      </c>
      <c r="DV740" s="55">
        <v>1</v>
      </c>
      <c r="EV740" s="55">
        <v>733</v>
      </c>
      <c r="EW740" s="55" t="s">
        <v>1359</v>
      </c>
      <c r="EX740" s="55" t="s">
        <v>1701</v>
      </c>
      <c r="EY740" s="55">
        <v>1</v>
      </c>
      <c r="EZ740" s="55">
        <v>0</v>
      </c>
      <c r="FA740" s="55">
        <v>1994</v>
      </c>
      <c r="FB740" s="55" t="s">
        <v>1262</v>
      </c>
      <c r="FC740" s="55" t="s">
        <v>1249</v>
      </c>
      <c r="FD740" s="55">
        <v>0</v>
      </c>
      <c r="FF740" s="55">
        <v>733</v>
      </c>
      <c r="FG740" s="55" t="s">
        <v>42</v>
      </c>
      <c r="FH740" s="55" t="s">
        <v>1410</v>
      </c>
      <c r="FI740" s="55">
        <v>5</v>
      </c>
      <c r="FJ740" s="55">
        <v>5000</v>
      </c>
      <c r="FK740" s="55" t="s">
        <v>1249</v>
      </c>
      <c r="FL740" s="55">
        <v>0.3</v>
      </c>
      <c r="JW740" s="12">
        <v>733</v>
      </c>
      <c r="JX740" s="12" t="s">
        <v>1517</v>
      </c>
      <c r="JY740" s="12" t="s">
        <v>1748</v>
      </c>
    </row>
    <row r="741" ht="14.25" customHeight="1" outlineLevel="1" spans="7:285">
      <c r="G741" s="55">
        <v>734</v>
      </c>
      <c r="H741" s="55" t="s">
        <v>1309</v>
      </c>
      <c r="I741" s="55" t="s">
        <v>2012</v>
      </c>
      <c r="J741" s="55" t="s">
        <v>2970</v>
      </c>
      <c r="K741" s="55" t="s">
        <v>1249</v>
      </c>
      <c r="L741" s="65">
        <v>0.336</v>
      </c>
      <c r="AD741" s="12">
        <v>734</v>
      </c>
      <c r="AE741" s="12" t="s">
        <v>1261</v>
      </c>
      <c r="AF741" s="12" t="s">
        <v>1980</v>
      </c>
      <c r="AG741" s="12" t="s">
        <v>1966</v>
      </c>
      <c r="AH741" s="12" t="s">
        <v>1967</v>
      </c>
      <c r="AX741" s="55">
        <v>734</v>
      </c>
      <c r="AY741" s="55" t="s">
        <v>1566</v>
      </c>
      <c r="AZ741" s="55" t="s">
        <v>1251</v>
      </c>
      <c r="BA741" s="55">
        <v>75</v>
      </c>
      <c r="BB741" s="55">
        <v>75</v>
      </c>
      <c r="BC741" s="55" t="s">
        <v>1258</v>
      </c>
      <c r="BD741" s="55">
        <v>1.2</v>
      </c>
      <c r="DN741" s="55">
        <v>734</v>
      </c>
      <c r="DO741" s="55" t="s">
        <v>42</v>
      </c>
      <c r="DP741" s="55" t="s">
        <v>3300</v>
      </c>
      <c r="DQ741" s="55" t="s">
        <v>1260</v>
      </c>
      <c r="DR741" s="55" t="s">
        <v>1261</v>
      </c>
      <c r="DS741" s="55">
        <v>33133</v>
      </c>
      <c r="DT741" s="55">
        <v>10000</v>
      </c>
      <c r="DU741" s="55" t="s">
        <v>1249</v>
      </c>
      <c r="DV741" s="55">
        <v>1</v>
      </c>
      <c r="EV741" s="55">
        <v>734</v>
      </c>
      <c r="EW741" s="55" t="s">
        <v>1359</v>
      </c>
      <c r="EX741" s="55" t="s">
        <v>1701</v>
      </c>
      <c r="EY741" s="55">
        <v>1</v>
      </c>
      <c r="EZ741" s="55">
        <v>1995</v>
      </c>
      <c r="FA741" s="55">
        <v>2999</v>
      </c>
      <c r="FB741" s="55" t="s">
        <v>1262</v>
      </c>
      <c r="FC741" s="55" t="s">
        <v>1249</v>
      </c>
      <c r="FD741" s="55">
        <v>0</v>
      </c>
      <c r="FF741" s="55">
        <v>734</v>
      </c>
      <c r="FG741" s="55" t="s">
        <v>42</v>
      </c>
      <c r="FH741" s="55" t="s">
        <v>1410</v>
      </c>
      <c r="FI741" s="55">
        <v>5</v>
      </c>
      <c r="FJ741" s="55">
        <v>10000</v>
      </c>
      <c r="FK741" s="55" t="s">
        <v>1249</v>
      </c>
      <c r="FL741" s="55">
        <v>0.3</v>
      </c>
      <c r="JW741" s="12">
        <v>734</v>
      </c>
      <c r="JX741" s="12" t="s">
        <v>1517</v>
      </c>
      <c r="JY741" s="12" t="s">
        <v>2026</v>
      </c>
    </row>
    <row r="742" ht="14.25" customHeight="1" outlineLevel="1" spans="7:285">
      <c r="G742" s="55">
        <v>735</v>
      </c>
      <c r="H742" s="55" t="s">
        <v>1309</v>
      </c>
      <c r="I742" s="55" t="s">
        <v>1490</v>
      </c>
      <c r="J742" s="55" t="s">
        <v>2543</v>
      </c>
      <c r="K742" s="55" t="s">
        <v>1249</v>
      </c>
      <c r="L742" s="65">
        <v>0.2</v>
      </c>
      <c r="AD742" s="12">
        <v>735</v>
      </c>
      <c r="AE742" s="12" t="s">
        <v>1261</v>
      </c>
      <c r="AF742" s="12" t="s">
        <v>756</v>
      </c>
      <c r="AG742" s="12" t="s">
        <v>3315</v>
      </c>
      <c r="AH742" s="12" t="s">
        <v>2992</v>
      </c>
      <c r="AX742" s="55">
        <v>735</v>
      </c>
      <c r="AY742" s="55" t="s">
        <v>1566</v>
      </c>
      <c r="AZ742" s="55" t="s">
        <v>1251</v>
      </c>
      <c r="BA742" s="55">
        <v>76</v>
      </c>
      <c r="BB742" s="55">
        <v>76</v>
      </c>
      <c r="BC742" s="55" t="s">
        <v>1258</v>
      </c>
      <c r="BD742" s="55">
        <v>1.2</v>
      </c>
      <c r="DN742" s="55">
        <v>735</v>
      </c>
      <c r="DO742" s="55" t="s">
        <v>42</v>
      </c>
      <c r="DP742" s="55" t="s">
        <v>3300</v>
      </c>
      <c r="DQ742" s="55" t="s">
        <v>1260</v>
      </c>
      <c r="DR742" s="55" t="s">
        <v>1261</v>
      </c>
      <c r="DS742" s="55">
        <v>33134</v>
      </c>
      <c r="DT742" s="55">
        <v>10000</v>
      </c>
      <c r="DU742" s="55" t="s">
        <v>1249</v>
      </c>
      <c r="DV742" s="55">
        <v>1</v>
      </c>
      <c r="EV742" s="55">
        <v>735</v>
      </c>
      <c r="EW742" s="55" t="s">
        <v>1359</v>
      </c>
      <c r="EX742" s="55" t="s">
        <v>1756</v>
      </c>
      <c r="EY742" s="55">
        <v>1</v>
      </c>
      <c r="EZ742" s="55">
        <v>0</v>
      </c>
      <c r="FA742" s="55">
        <v>1994</v>
      </c>
      <c r="FB742" s="55" t="s">
        <v>1361</v>
      </c>
      <c r="FC742" s="55" t="s">
        <v>1249</v>
      </c>
      <c r="FD742" s="55">
        <v>3.12</v>
      </c>
      <c r="FF742" s="55">
        <v>735</v>
      </c>
      <c r="FG742" s="55" t="s">
        <v>42</v>
      </c>
      <c r="FH742" s="55" t="s">
        <v>1410</v>
      </c>
      <c r="FI742" s="55">
        <v>5</v>
      </c>
      <c r="FJ742" s="55">
        <v>25000</v>
      </c>
      <c r="FK742" s="55" t="s">
        <v>1249</v>
      </c>
      <c r="FL742" s="55">
        <v>0.3</v>
      </c>
      <c r="JW742" s="12">
        <v>735</v>
      </c>
      <c r="JX742" s="12" t="s">
        <v>1517</v>
      </c>
      <c r="JY742" s="12" t="s">
        <v>2188</v>
      </c>
    </row>
    <row r="743" ht="14.25" customHeight="1" outlineLevel="1" spans="7:285">
      <c r="G743" s="55">
        <v>736</v>
      </c>
      <c r="H743" s="55" t="s">
        <v>1309</v>
      </c>
      <c r="I743" s="55" t="s">
        <v>1490</v>
      </c>
      <c r="J743" s="55" t="s">
        <v>2898</v>
      </c>
      <c r="K743" s="55" t="s">
        <v>1249</v>
      </c>
      <c r="L743" s="65">
        <v>0.2</v>
      </c>
      <c r="AD743" s="12">
        <v>736</v>
      </c>
      <c r="AE743" s="12" t="s">
        <v>3316</v>
      </c>
      <c r="AF743" s="12" t="s">
        <v>1222</v>
      </c>
      <c r="AG743" s="12" t="s">
        <v>2074</v>
      </c>
      <c r="AH743" s="12" t="s">
        <v>2075</v>
      </c>
      <c r="AX743" s="55">
        <v>736</v>
      </c>
      <c r="AY743" s="55" t="s">
        <v>1566</v>
      </c>
      <c r="AZ743" s="55" t="s">
        <v>1251</v>
      </c>
      <c r="BA743" s="55">
        <v>77</v>
      </c>
      <c r="BB743" s="55">
        <v>77</v>
      </c>
      <c r="BC743" s="55" t="s">
        <v>1258</v>
      </c>
      <c r="BD743" s="55">
        <v>1.2</v>
      </c>
      <c r="DN743" s="55">
        <v>736</v>
      </c>
      <c r="DO743" s="55" t="s">
        <v>42</v>
      </c>
      <c r="DP743" s="55" t="s">
        <v>3300</v>
      </c>
      <c r="DQ743" s="55" t="s">
        <v>1260</v>
      </c>
      <c r="DR743" s="55" t="s">
        <v>1261</v>
      </c>
      <c r="DS743" s="55">
        <v>33135</v>
      </c>
      <c r="DT743" s="55">
        <v>10000</v>
      </c>
      <c r="DU743" s="55" t="s">
        <v>1249</v>
      </c>
      <c r="DV743" s="55">
        <v>1</v>
      </c>
      <c r="EV743" s="55">
        <v>736</v>
      </c>
      <c r="EW743" s="55" t="s">
        <v>1359</v>
      </c>
      <c r="EX743" s="55" t="s">
        <v>1756</v>
      </c>
      <c r="EY743" s="55">
        <v>1</v>
      </c>
      <c r="EZ743" s="55">
        <v>1995</v>
      </c>
      <c r="FA743" s="55">
        <v>2999</v>
      </c>
      <c r="FB743" s="55" t="s">
        <v>1361</v>
      </c>
      <c r="FC743" s="55" t="s">
        <v>1249</v>
      </c>
      <c r="FD743" s="55">
        <v>3.12</v>
      </c>
      <c r="FF743" s="55">
        <v>736</v>
      </c>
      <c r="FG743" s="55" t="s">
        <v>42</v>
      </c>
      <c r="FH743" s="55" t="s">
        <v>1410</v>
      </c>
      <c r="FI743" s="55">
        <v>5</v>
      </c>
      <c r="FJ743" s="55">
        <v>50000</v>
      </c>
      <c r="FK743" s="55" t="s">
        <v>1249</v>
      </c>
      <c r="FL743" s="55">
        <v>0.3</v>
      </c>
      <c r="JW743" s="12">
        <v>736</v>
      </c>
      <c r="JX743" s="12" t="s">
        <v>1517</v>
      </c>
      <c r="JY743" s="12" t="s">
        <v>1777</v>
      </c>
    </row>
    <row r="744" ht="14.25" customHeight="1" outlineLevel="1" spans="7:285">
      <c r="G744" s="55">
        <v>737</v>
      </c>
      <c r="H744" s="55" t="s">
        <v>1309</v>
      </c>
      <c r="I744" s="55" t="s">
        <v>1490</v>
      </c>
      <c r="J744" s="55" t="s">
        <v>2973</v>
      </c>
      <c r="K744" s="55" t="s">
        <v>1249</v>
      </c>
      <c r="L744" s="55">
        <v>0.21</v>
      </c>
      <c r="AD744" s="12">
        <v>737</v>
      </c>
      <c r="AE744" s="12" t="s">
        <v>3317</v>
      </c>
      <c r="AF744" s="12" t="s">
        <v>1934</v>
      </c>
      <c r="AG744" s="12" t="s">
        <v>2074</v>
      </c>
      <c r="AH744" s="12" t="s">
        <v>2075</v>
      </c>
      <c r="AX744" s="55">
        <v>737</v>
      </c>
      <c r="AY744" s="55" t="s">
        <v>1566</v>
      </c>
      <c r="AZ744" s="55" t="s">
        <v>1251</v>
      </c>
      <c r="BA744" s="55">
        <v>78</v>
      </c>
      <c r="BB744" s="55">
        <v>78</v>
      </c>
      <c r="BC744" s="55" t="s">
        <v>1258</v>
      </c>
      <c r="BD744" s="55">
        <v>1.2</v>
      </c>
      <c r="DN744" s="55">
        <v>737</v>
      </c>
      <c r="DO744" s="55" t="s">
        <v>42</v>
      </c>
      <c r="DP744" s="55" t="s">
        <v>3300</v>
      </c>
      <c r="DQ744" s="55" t="s">
        <v>1260</v>
      </c>
      <c r="DR744" s="55" t="s">
        <v>1261</v>
      </c>
      <c r="DS744" s="55">
        <v>33136</v>
      </c>
      <c r="DT744" s="55">
        <v>10000</v>
      </c>
      <c r="DU744" s="55" t="s">
        <v>1249</v>
      </c>
      <c r="DV744" s="55">
        <v>1</v>
      </c>
      <c r="EV744" s="55">
        <v>737</v>
      </c>
      <c r="EW744" s="55" t="s">
        <v>1359</v>
      </c>
      <c r="EX744" s="55" t="s">
        <v>1756</v>
      </c>
      <c r="EY744" s="55">
        <v>2</v>
      </c>
      <c r="EZ744" s="55">
        <v>0</v>
      </c>
      <c r="FA744" s="55">
        <v>1994</v>
      </c>
      <c r="FB744" s="55" t="s">
        <v>1361</v>
      </c>
      <c r="FC744" s="55" t="s">
        <v>1249</v>
      </c>
      <c r="FD744" s="55">
        <v>2.94</v>
      </c>
      <c r="FF744" s="55">
        <v>737</v>
      </c>
      <c r="FG744" s="55" t="s">
        <v>42</v>
      </c>
      <c r="FH744" s="55" t="s">
        <v>1410</v>
      </c>
      <c r="FI744" s="55">
        <v>5</v>
      </c>
      <c r="FJ744" s="55">
        <v>80000</v>
      </c>
      <c r="FK744" s="55" t="s">
        <v>1249</v>
      </c>
      <c r="FL744" s="55">
        <v>0.3</v>
      </c>
      <c r="JW744" s="12">
        <v>737</v>
      </c>
      <c r="JX744" s="12" t="s">
        <v>1517</v>
      </c>
      <c r="JY744" s="12" t="s">
        <v>994</v>
      </c>
    </row>
    <row r="745" ht="14.25" customHeight="1" outlineLevel="1" spans="7:285">
      <c r="G745" s="55">
        <v>738</v>
      </c>
      <c r="H745" s="55" t="s">
        <v>1309</v>
      </c>
      <c r="I745" s="55" t="s">
        <v>1490</v>
      </c>
      <c r="J745" s="55" t="s">
        <v>2976</v>
      </c>
      <c r="K745" s="55" t="s">
        <v>1249</v>
      </c>
      <c r="L745" s="55">
        <v>0.21</v>
      </c>
      <c r="AD745" s="12">
        <v>738</v>
      </c>
      <c r="AE745" s="12" t="s">
        <v>3318</v>
      </c>
      <c r="AF745" s="12" t="s">
        <v>1383</v>
      </c>
      <c r="AG745" s="12" t="s">
        <v>2074</v>
      </c>
      <c r="AH745" s="12" t="s">
        <v>2115</v>
      </c>
      <c r="AX745" s="55">
        <v>738</v>
      </c>
      <c r="AY745" s="55" t="s">
        <v>1566</v>
      </c>
      <c r="AZ745" s="55" t="s">
        <v>1251</v>
      </c>
      <c r="BA745" s="55">
        <v>79</v>
      </c>
      <c r="BB745" s="55">
        <v>79</v>
      </c>
      <c r="BC745" s="55" t="s">
        <v>1258</v>
      </c>
      <c r="BD745" s="55">
        <v>1.2</v>
      </c>
      <c r="DN745" s="55">
        <v>738</v>
      </c>
      <c r="DO745" s="55" t="s">
        <v>42</v>
      </c>
      <c r="DP745" s="55" t="s">
        <v>3300</v>
      </c>
      <c r="DQ745" s="55" t="s">
        <v>1260</v>
      </c>
      <c r="DR745" s="55" t="s">
        <v>1261</v>
      </c>
      <c r="DS745" s="55">
        <v>33137</v>
      </c>
      <c r="DT745" s="55">
        <v>10000</v>
      </c>
      <c r="DU745" s="55" t="s">
        <v>1249</v>
      </c>
      <c r="DV745" s="55">
        <v>1</v>
      </c>
      <c r="EV745" s="55">
        <v>738</v>
      </c>
      <c r="EW745" s="55" t="s">
        <v>1359</v>
      </c>
      <c r="EX745" s="55" t="s">
        <v>1756</v>
      </c>
      <c r="EY745" s="55">
        <v>2</v>
      </c>
      <c r="EZ745" s="55">
        <v>1995</v>
      </c>
      <c r="FA745" s="55">
        <v>2999</v>
      </c>
      <c r="FB745" s="55" t="s">
        <v>1361</v>
      </c>
      <c r="FC745" s="55" t="s">
        <v>1249</v>
      </c>
      <c r="FD745" s="55">
        <v>2.94</v>
      </c>
      <c r="FF745" s="55">
        <v>738</v>
      </c>
      <c r="FG745" s="55" t="s">
        <v>42</v>
      </c>
      <c r="FH745" s="55" t="s">
        <v>1410</v>
      </c>
      <c r="FI745" s="55">
        <v>5</v>
      </c>
      <c r="FJ745" s="55">
        <v>130000</v>
      </c>
      <c r="FK745" s="55" t="s">
        <v>1249</v>
      </c>
      <c r="FL745" s="55">
        <v>0.3</v>
      </c>
      <c r="JW745" s="12">
        <v>738</v>
      </c>
      <c r="JX745" s="12" t="s">
        <v>1517</v>
      </c>
      <c r="JY745" s="12" t="s">
        <v>2067</v>
      </c>
    </row>
    <row r="746" ht="14.25" customHeight="1" outlineLevel="1" spans="7:285">
      <c r="G746" s="55">
        <v>739</v>
      </c>
      <c r="H746" s="55" t="s">
        <v>1309</v>
      </c>
      <c r="I746" s="55" t="s">
        <v>1490</v>
      </c>
      <c r="J746" s="55" t="s">
        <v>2979</v>
      </c>
      <c r="K746" s="55" t="s">
        <v>1249</v>
      </c>
      <c r="L746" s="65">
        <v>0.3675</v>
      </c>
      <c r="AD746" s="12">
        <v>739</v>
      </c>
      <c r="AE746" s="12" t="s">
        <v>3319</v>
      </c>
      <c r="AF746" s="12" t="s">
        <v>1383</v>
      </c>
      <c r="AG746" s="12" t="s">
        <v>2074</v>
      </c>
      <c r="AH746" s="12" t="s">
        <v>2115</v>
      </c>
      <c r="AX746" s="55">
        <v>739</v>
      </c>
      <c r="AY746" s="55" t="s">
        <v>1566</v>
      </c>
      <c r="AZ746" s="55" t="s">
        <v>1251</v>
      </c>
      <c r="BA746" s="55">
        <v>80</v>
      </c>
      <c r="BB746" s="55">
        <v>80</v>
      </c>
      <c r="BC746" s="55" t="s">
        <v>1258</v>
      </c>
      <c r="BD746" s="55">
        <v>1.2</v>
      </c>
      <c r="DN746" s="55">
        <v>739</v>
      </c>
      <c r="DO746" s="55" t="s">
        <v>42</v>
      </c>
      <c r="DP746" s="55" t="s">
        <v>3300</v>
      </c>
      <c r="DQ746" s="55" t="s">
        <v>1260</v>
      </c>
      <c r="DR746" s="55" t="s">
        <v>1261</v>
      </c>
      <c r="DS746" s="55">
        <v>33138</v>
      </c>
      <c r="DT746" s="55">
        <v>10000</v>
      </c>
      <c r="DU746" s="55" t="s">
        <v>1249</v>
      </c>
      <c r="DV746" s="55">
        <v>1</v>
      </c>
      <c r="EV746" s="55">
        <v>739</v>
      </c>
      <c r="EW746" s="55" t="s">
        <v>1359</v>
      </c>
      <c r="EX746" s="55" t="s">
        <v>1756</v>
      </c>
      <c r="EY746" s="55">
        <v>3</v>
      </c>
      <c r="EZ746" s="55">
        <v>0</v>
      </c>
      <c r="FA746" s="55">
        <v>1994</v>
      </c>
      <c r="FB746" s="55" t="s">
        <v>1262</v>
      </c>
      <c r="FC746" s="55" t="s">
        <v>1249</v>
      </c>
      <c r="FD746" s="55">
        <v>0</v>
      </c>
      <c r="FF746" s="55">
        <v>739</v>
      </c>
      <c r="FG746" s="55" t="s">
        <v>42</v>
      </c>
      <c r="FH746" s="55" t="s">
        <v>1410</v>
      </c>
      <c r="FI746" s="55">
        <v>5</v>
      </c>
      <c r="FJ746" s="55">
        <v>260000</v>
      </c>
      <c r="FK746" s="55" t="s">
        <v>1249</v>
      </c>
      <c r="FL746" s="55">
        <v>0.3</v>
      </c>
      <c r="JW746" s="12">
        <v>739</v>
      </c>
      <c r="JX746" s="12" t="s">
        <v>1517</v>
      </c>
      <c r="JY746" s="12" t="s">
        <v>1855</v>
      </c>
    </row>
    <row r="747" ht="14.25" customHeight="1" outlineLevel="1" spans="7:285">
      <c r="G747" s="55">
        <v>740</v>
      </c>
      <c r="H747" s="55" t="s">
        <v>1309</v>
      </c>
      <c r="I747" s="55" t="s">
        <v>1872</v>
      </c>
      <c r="J747" s="55" t="s">
        <v>1676</v>
      </c>
      <c r="K747" s="55" t="s">
        <v>1249</v>
      </c>
      <c r="L747" s="65">
        <v>0.3675</v>
      </c>
      <c r="AD747" s="12">
        <v>740</v>
      </c>
      <c r="AE747" s="12" t="s">
        <v>3320</v>
      </c>
      <c r="AF747" s="12" t="s">
        <v>1383</v>
      </c>
      <c r="AG747" s="12" t="s">
        <v>2074</v>
      </c>
      <c r="AH747" s="12" t="s">
        <v>2115</v>
      </c>
      <c r="AX747" s="55">
        <v>740</v>
      </c>
      <c r="AY747" s="55" t="s">
        <v>1566</v>
      </c>
      <c r="AZ747" s="55" t="s">
        <v>1251</v>
      </c>
      <c r="BA747" s="55">
        <v>81</v>
      </c>
      <c r="BB747" s="55">
        <v>81</v>
      </c>
      <c r="BC747" s="55" t="s">
        <v>1258</v>
      </c>
      <c r="BD747" s="55">
        <v>1.25</v>
      </c>
      <c r="DN747" s="55">
        <v>740</v>
      </c>
      <c r="DO747" s="55" t="s">
        <v>42</v>
      </c>
      <c r="DP747" s="55" t="s">
        <v>3300</v>
      </c>
      <c r="DQ747" s="55" t="s">
        <v>1260</v>
      </c>
      <c r="DR747" s="55" t="s">
        <v>1261</v>
      </c>
      <c r="DS747" s="55">
        <v>33139</v>
      </c>
      <c r="DT747" s="55">
        <v>10000</v>
      </c>
      <c r="DU747" s="55" t="s">
        <v>1249</v>
      </c>
      <c r="DV747" s="55">
        <v>1</v>
      </c>
      <c r="EV747" s="55">
        <v>740</v>
      </c>
      <c r="EW747" s="55" t="s">
        <v>1359</v>
      </c>
      <c r="EX747" s="55" t="s">
        <v>1756</v>
      </c>
      <c r="EY747" s="55">
        <v>3</v>
      </c>
      <c r="EZ747" s="55">
        <v>1995</v>
      </c>
      <c r="FA747" s="55">
        <v>2999</v>
      </c>
      <c r="FB747" s="55" t="s">
        <v>1262</v>
      </c>
      <c r="FC747" s="55" t="s">
        <v>1249</v>
      </c>
      <c r="FD747" s="55">
        <v>0</v>
      </c>
      <c r="FF747" s="55">
        <v>740</v>
      </c>
      <c r="FG747" s="55" t="s">
        <v>42</v>
      </c>
      <c r="FH747" s="55" t="s">
        <v>1410</v>
      </c>
      <c r="FI747" s="55">
        <v>5</v>
      </c>
      <c r="FJ747" s="55">
        <v>400000</v>
      </c>
      <c r="FK747" s="55" t="s">
        <v>1249</v>
      </c>
      <c r="FL747" s="55">
        <v>0.3</v>
      </c>
      <c r="JW747" s="12">
        <v>740</v>
      </c>
      <c r="JX747" s="12" t="s">
        <v>1517</v>
      </c>
      <c r="JY747" s="12" t="s">
        <v>1789</v>
      </c>
    </row>
    <row r="748" ht="14.25" customHeight="1" outlineLevel="1" spans="7:285">
      <c r="G748" s="55">
        <v>741</v>
      </c>
      <c r="H748" s="55" t="s">
        <v>1309</v>
      </c>
      <c r="I748" s="55" t="s">
        <v>1364</v>
      </c>
      <c r="J748" s="55" t="s">
        <v>1967</v>
      </c>
      <c r="K748" s="55" t="s">
        <v>1249</v>
      </c>
      <c r="L748" s="65">
        <v>0.3675</v>
      </c>
      <c r="AD748" s="12">
        <v>741</v>
      </c>
      <c r="AE748" s="12" t="s">
        <v>3321</v>
      </c>
      <c r="AF748" s="12" t="s">
        <v>1286</v>
      </c>
      <c r="AG748" s="12" t="s">
        <v>2074</v>
      </c>
      <c r="AH748" s="12" t="s">
        <v>2115</v>
      </c>
      <c r="AX748" s="55">
        <v>741</v>
      </c>
      <c r="AY748" s="55" t="s">
        <v>1566</v>
      </c>
      <c r="AZ748" s="55" t="s">
        <v>1251</v>
      </c>
      <c r="BA748" s="55">
        <v>82</v>
      </c>
      <c r="BB748" s="55">
        <v>82</v>
      </c>
      <c r="BC748" s="55" t="s">
        <v>1258</v>
      </c>
      <c r="BD748" s="55">
        <v>1.25</v>
      </c>
      <c r="DN748" s="55">
        <v>741</v>
      </c>
      <c r="DO748" s="55" t="s">
        <v>42</v>
      </c>
      <c r="DP748" s="55" t="s">
        <v>3300</v>
      </c>
      <c r="DQ748" s="55" t="s">
        <v>1260</v>
      </c>
      <c r="DR748" s="55" t="s">
        <v>1261</v>
      </c>
      <c r="DS748" s="55">
        <v>33140</v>
      </c>
      <c r="DT748" s="55">
        <v>10000</v>
      </c>
      <c r="DU748" s="55" t="s">
        <v>1249</v>
      </c>
      <c r="DV748" s="55">
        <v>1</v>
      </c>
      <c r="EV748" s="55">
        <v>741</v>
      </c>
      <c r="EW748" s="55" t="s">
        <v>1359</v>
      </c>
      <c r="EX748" s="55" t="s">
        <v>1410</v>
      </c>
      <c r="EY748" s="55">
        <v>1</v>
      </c>
      <c r="EZ748" s="55">
        <v>0</v>
      </c>
      <c r="FA748" s="55">
        <v>1994</v>
      </c>
      <c r="FB748" s="55" t="s">
        <v>1361</v>
      </c>
      <c r="FC748" s="55" t="s">
        <v>1249</v>
      </c>
      <c r="FD748" s="55">
        <v>2.5</v>
      </c>
      <c r="FF748" s="55">
        <v>741</v>
      </c>
      <c r="FG748" s="55" t="s">
        <v>42</v>
      </c>
      <c r="FH748" s="55" t="s">
        <v>1410</v>
      </c>
      <c r="FI748" s="55">
        <v>5</v>
      </c>
      <c r="FJ748" s="55">
        <v>530000</v>
      </c>
      <c r="FK748" s="55" t="s">
        <v>1249</v>
      </c>
      <c r="FL748" s="55">
        <v>0.3</v>
      </c>
      <c r="JW748" s="12">
        <v>741</v>
      </c>
      <c r="JX748" s="12" t="s">
        <v>1517</v>
      </c>
      <c r="JY748" s="12" t="s">
        <v>1539</v>
      </c>
    </row>
    <row r="749" ht="14.25" customHeight="1" outlineLevel="1" spans="7:285">
      <c r="G749" s="55">
        <v>742</v>
      </c>
      <c r="H749" s="55" t="s">
        <v>1309</v>
      </c>
      <c r="I749" s="55" t="s">
        <v>2118</v>
      </c>
      <c r="J749" s="55" t="s">
        <v>2989</v>
      </c>
      <c r="K749" s="55" t="s">
        <v>1249</v>
      </c>
      <c r="L749" s="65">
        <v>0.3675</v>
      </c>
      <c r="AD749" s="12">
        <v>742</v>
      </c>
      <c r="AE749" s="12" t="s">
        <v>3322</v>
      </c>
      <c r="AF749" s="12" t="s">
        <v>1905</v>
      </c>
      <c r="AG749" s="12" t="s">
        <v>2074</v>
      </c>
      <c r="AH749" s="12" t="s">
        <v>2204</v>
      </c>
      <c r="AX749" s="55">
        <v>742</v>
      </c>
      <c r="AY749" s="55" t="s">
        <v>1566</v>
      </c>
      <c r="AZ749" s="55" t="s">
        <v>1251</v>
      </c>
      <c r="BA749" s="55">
        <v>83</v>
      </c>
      <c r="BB749" s="55">
        <v>83</v>
      </c>
      <c r="BC749" s="55" t="s">
        <v>1258</v>
      </c>
      <c r="BD749" s="55">
        <v>1.25</v>
      </c>
      <c r="DN749" s="55">
        <v>742</v>
      </c>
      <c r="DO749" s="55" t="s">
        <v>42</v>
      </c>
      <c r="DP749" s="55" t="s">
        <v>3300</v>
      </c>
      <c r="DQ749" s="55" t="s">
        <v>1260</v>
      </c>
      <c r="DR749" s="55" t="s">
        <v>1261</v>
      </c>
      <c r="DS749" s="55">
        <v>33141</v>
      </c>
      <c r="DT749" s="55">
        <v>10000</v>
      </c>
      <c r="DU749" s="55" t="s">
        <v>1249</v>
      </c>
      <c r="DV749" s="55">
        <v>1</v>
      </c>
      <c r="EV749" s="55">
        <v>742</v>
      </c>
      <c r="EW749" s="55" t="s">
        <v>1359</v>
      </c>
      <c r="EX749" s="55" t="s">
        <v>1410</v>
      </c>
      <c r="EY749" s="55">
        <v>1</v>
      </c>
      <c r="EZ749" s="55">
        <v>1995</v>
      </c>
      <c r="FA749" s="55">
        <v>2999</v>
      </c>
      <c r="FB749" s="55" t="s">
        <v>1361</v>
      </c>
      <c r="FC749" s="55" t="s">
        <v>1249</v>
      </c>
      <c r="FD749" s="55">
        <v>2.5</v>
      </c>
      <c r="FF749" s="55">
        <v>742</v>
      </c>
      <c r="FG749" s="55" t="s">
        <v>42</v>
      </c>
      <c r="FH749" s="55" t="s">
        <v>1410</v>
      </c>
      <c r="FI749" s="55">
        <v>5</v>
      </c>
      <c r="FJ749" s="55">
        <v>540000</v>
      </c>
      <c r="FK749" s="55" t="s">
        <v>1249</v>
      </c>
      <c r="FL749" s="55">
        <v>0.3</v>
      </c>
      <c r="JW749" s="12">
        <v>742</v>
      </c>
      <c r="JX749" s="12" t="s">
        <v>1517</v>
      </c>
      <c r="JY749" s="12" t="s">
        <v>1280</v>
      </c>
    </row>
    <row r="750" ht="14.25" customHeight="1" outlineLevel="1" spans="7:285">
      <c r="G750" s="55">
        <v>743</v>
      </c>
      <c r="H750" s="55" t="s">
        <v>1309</v>
      </c>
      <c r="I750" s="55" t="s">
        <v>1791</v>
      </c>
      <c r="J750" s="55" t="s">
        <v>2992</v>
      </c>
      <c r="K750" s="55" t="s">
        <v>1249</v>
      </c>
      <c r="L750" s="55">
        <v>0.21</v>
      </c>
      <c r="AD750" s="12">
        <v>743</v>
      </c>
      <c r="AE750" s="12" t="s">
        <v>3323</v>
      </c>
      <c r="AF750" s="12" t="s">
        <v>1286</v>
      </c>
      <c r="AG750" s="12" t="s">
        <v>2074</v>
      </c>
      <c r="AH750" s="12" t="s">
        <v>2204</v>
      </c>
      <c r="AX750" s="55">
        <v>743</v>
      </c>
      <c r="AY750" s="55" t="s">
        <v>1566</v>
      </c>
      <c r="AZ750" s="55" t="s">
        <v>1251</v>
      </c>
      <c r="BA750" s="55">
        <v>84</v>
      </c>
      <c r="BB750" s="55">
        <v>84</v>
      </c>
      <c r="BC750" s="55" t="s">
        <v>1258</v>
      </c>
      <c r="BD750" s="55">
        <v>1.25</v>
      </c>
      <c r="DN750" s="55">
        <v>743</v>
      </c>
      <c r="DO750" s="55" t="s">
        <v>42</v>
      </c>
      <c r="DP750" s="55" t="s">
        <v>3300</v>
      </c>
      <c r="DQ750" s="55" t="s">
        <v>1260</v>
      </c>
      <c r="DR750" s="55" t="s">
        <v>1261</v>
      </c>
      <c r="DS750" s="55">
        <v>33142</v>
      </c>
      <c r="DT750" s="55">
        <v>10000</v>
      </c>
      <c r="DU750" s="55" t="s">
        <v>1249</v>
      </c>
      <c r="DV750" s="55">
        <v>1</v>
      </c>
      <c r="EV750" s="55">
        <v>743</v>
      </c>
      <c r="EW750" s="55" t="s">
        <v>1359</v>
      </c>
      <c r="EX750" s="55" t="s">
        <v>1410</v>
      </c>
      <c r="EY750" s="55">
        <v>2</v>
      </c>
      <c r="EZ750" s="55">
        <v>0</v>
      </c>
      <c r="FA750" s="55">
        <v>1994</v>
      </c>
      <c r="FB750" s="55" t="s">
        <v>1361</v>
      </c>
      <c r="FC750" s="55" t="s">
        <v>1249</v>
      </c>
      <c r="FD750" s="55">
        <v>2.5</v>
      </c>
      <c r="FF750" s="55">
        <v>743</v>
      </c>
      <c r="FG750" s="55" t="s">
        <v>42</v>
      </c>
      <c r="FH750" s="55" t="s">
        <v>1410</v>
      </c>
      <c r="FI750" s="55">
        <v>6</v>
      </c>
      <c r="FJ750" s="55">
        <v>0</v>
      </c>
      <c r="FK750" s="55" t="s">
        <v>1249</v>
      </c>
      <c r="FL750" s="55">
        <v>0.3</v>
      </c>
      <c r="JW750" s="12">
        <v>743</v>
      </c>
      <c r="JX750" s="12" t="s">
        <v>1517</v>
      </c>
      <c r="JY750" s="12" t="s">
        <v>2326</v>
      </c>
    </row>
    <row r="751" ht="14.25" customHeight="1" outlineLevel="1" spans="7:285">
      <c r="G751" s="55">
        <v>744</v>
      </c>
      <c r="H751" s="55" t="s">
        <v>1309</v>
      </c>
      <c r="I751" s="55" t="s">
        <v>1791</v>
      </c>
      <c r="J751" s="55" t="s">
        <v>2995</v>
      </c>
      <c r="K751" s="55" t="s">
        <v>1249</v>
      </c>
      <c r="L751" s="55">
        <v>0.21</v>
      </c>
      <c r="AD751" s="12">
        <v>744</v>
      </c>
      <c r="AE751" s="12" t="s">
        <v>1261</v>
      </c>
      <c r="AF751" s="12" t="s">
        <v>1383</v>
      </c>
      <c r="AG751" s="12" t="s">
        <v>2074</v>
      </c>
      <c r="AH751" s="12" t="s">
        <v>2238</v>
      </c>
      <c r="AX751" s="55">
        <v>744</v>
      </c>
      <c r="AY751" s="55" t="s">
        <v>1566</v>
      </c>
      <c r="AZ751" s="55" t="s">
        <v>1251</v>
      </c>
      <c r="BA751" s="55">
        <v>85</v>
      </c>
      <c r="BB751" s="55">
        <v>85</v>
      </c>
      <c r="BC751" s="55" t="s">
        <v>1258</v>
      </c>
      <c r="BD751" s="55">
        <v>1.25</v>
      </c>
      <c r="DN751" s="55">
        <v>744</v>
      </c>
      <c r="DO751" s="55" t="s">
        <v>42</v>
      </c>
      <c r="DP751" s="55" t="s">
        <v>3300</v>
      </c>
      <c r="DQ751" s="55" t="s">
        <v>1260</v>
      </c>
      <c r="DR751" s="55" t="s">
        <v>1261</v>
      </c>
      <c r="DS751" s="55">
        <v>33144</v>
      </c>
      <c r="DT751" s="55">
        <v>10000</v>
      </c>
      <c r="DU751" s="55" t="s">
        <v>1249</v>
      </c>
      <c r="DV751" s="55">
        <v>1</v>
      </c>
      <c r="EV751" s="55">
        <v>744</v>
      </c>
      <c r="EW751" s="55" t="s">
        <v>1359</v>
      </c>
      <c r="EX751" s="55" t="s">
        <v>1410</v>
      </c>
      <c r="EY751" s="55">
        <v>2</v>
      </c>
      <c r="EZ751" s="55">
        <v>1995</v>
      </c>
      <c r="FA751" s="55">
        <v>2999</v>
      </c>
      <c r="FB751" s="55" t="s">
        <v>1361</v>
      </c>
      <c r="FC751" s="55" t="s">
        <v>1249</v>
      </c>
      <c r="FD751" s="55">
        <v>2.5</v>
      </c>
      <c r="FF751" s="55">
        <v>744</v>
      </c>
      <c r="FG751" s="55" t="s">
        <v>42</v>
      </c>
      <c r="FH751" s="55" t="s">
        <v>1410</v>
      </c>
      <c r="FI751" s="55">
        <v>6</v>
      </c>
      <c r="FJ751" s="55">
        <v>1000</v>
      </c>
      <c r="FK751" s="55" t="s">
        <v>1249</v>
      </c>
      <c r="FL751" s="55">
        <v>0.3</v>
      </c>
      <c r="JW751" s="12">
        <v>744</v>
      </c>
      <c r="JX751" s="12" t="s">
        <v>1517</v>
      </c>
      <c r="JY751" s="12" t="s">
        <v>1517</v>
      </c>
    </row>
    <row r="752" ht="14.25" customHeight="1" outlineLevel="1" spans="7:285">
      <c r="G752" s="55">
        <v>745</v>
      </c>
      <c r="H752" s="55" t="s">
        <v>1309</v>
      </c>
      <c r="I752" s="55" t="s">
        <v>1263</v>
      </c>
      <c r="J752" s="55" t="s">
        <v>2075</v>
      </c>
      <c r="K752" s="55" t="s">
        <v>1249</v>
      </c>
      <c r="L752" s="65">
        <v>0.2</v>
      </c>
      <c r="AD752" s="12">
        <v>745</v>
      </c>
      <c r="AE752" s="12" t="s">
        <v>1261</v>
      </c>
      <c r="AF752" s="12" t="s">
        <v>650</v>
      </c>
      <c r="AG752" s="12" t="s">
        <v>2074</v>
      </c>
      <c r="AH752" s="12" t="s">
        <v>2277</v>
      </c>
      <c r="AX752" s="55">
        <v>745</v>
      </c>
      <c r="AY752" s="55" t="s">
        <v>1566</v>
      </c>
      <c r="AZ752" s="55" t="s">
        <v>1251</v>
      </c>
      <c r="BA752" s="55">
        <v>86</v>
      </c>
      <c r="BB752" s="55">
        <v>86</v>
      </c>
      <c r="BC752" s="55" t="s">
        <v>1258</v>
      </c>
      <c r="BD752" s="55">
        <v>1.25</v>
      </c>
      <c r="DN752" s="55">
        <v>745</v>
      </c>
      <c r="DO752" s="55" t="s">
        <v>42</v>
      </c>
      <c r="DP752" s="55" t="s">
        <v>3300</v>
      </c>
      <c r="DQ752" s="55" t="s">
        <v>1260</v>
      </c>
      <c r="DR752" s="55" t="s">
        <v>1261</v>
      </c>
      <c r="DS752" s="55">
        <v>33145</v>
      </c>
      <c r="DT752" s="55">
        <v>10000</v>
      </c>
      <c r="DU752" s="55" t="s">
        <v>1249</v>
      </c>
      <c r="DV752" s="55">
        <v>1</v>
      </c>
      <c r="EV752" s="55">
        <v>745</v>
      </c>
      <c r="EW752" s="55" t="s">
        <v>1359</v>
      </c>
      <c r="EX752" s="55" t="s">
        <v>1410</v>
      </c>
      <c r="EY752" s="55">
        <v>3</v>
      </c>
      <c r="EZ752" s="55">
        <v>0</v>
      </c>
      <c r="FA752" s="55">
        <v>1994</v>
      </c>
      <c r="FB752" s="55" t="s">
        <v>1361</v>
      </c>
      <c r="FC752" s="55" t="s">
        <v>1249</v>
      </c>
      <c r="FD752" s="55">
        <v>2.5</v>
      </c>
      <c r="FF752" s="55">
        <v>745</v>
      </c>
      <c r="FG752" s="55" t="s">
        <v>42</v>
      </c>
      <c r="FH752" s="55" t="s">
        <v>1410</v>
      </c>
      <c r="FI752" s="55">
        <v>6</v>
      </c>
      <c r="FJ752" s="55">
        <v>2500</v>
      </c>
      <c r="FK752" s="55" t="s">
        <v>1249</v>
      </c>
      <c r="FL752" s="55">
        <v>0.3</v>
      </c>
      <c r="JW752" s="12">
        <v>745</v>
      </c>
      <c r="JX752" s="12" t="s">
        <v>1517</v>
      </c>
      <c r="JY752" s="12" t="s">
        <v>1587</v>
      </c>
    </row>
    <row r="753" ht="14.25" customHeight="1" outlineLevel="1" spans="7:285">
      <c r="G753" s="55">
        <v>746</v>
      </c>
      <c r="H753" s="55" t="s">
        <v>1309</v>
      </c>
      <c r="I753" s="55" t="s">
        <v>1263</v>
      </c>
      <c r="J753" s="55" t="s">
        <v>3000</v>
      </c>
      <c r="K753" s="55" t="s">
        <v>1249</v>
      </c>
      <c r="L753" s="55">
        <v>0.22</v>
      </c>
      <c r="AD753" s="12">
        <v>746</v>
      </c>
      <c r="AE753" s="12" t="s">
        <v>3324</v>
      </c>
      <c r="AF753" s="12" t="s">
        <v>768</v>
      </c>
      <c r="AG753" s="12" t="s">
        <v>665</v>
      </c>
      <c r="AH753" s="12" t="s">
        <v>767</v>
      </c>
      <c r="AX753" s="55">
        <v>746</v>
      </c>
      <c r="AY753" s="55" t="s">
        <v>1566</v>
      </c>
      <c r="AZ753" s="55" t="s">
        <v>1251</v>
      </c>
      <c r="BA753" s="55">
        <v>87</v>
      </c>
      <c r="BB753" s="55">
        <v>87</v>
      </c>
      <c r="BC753" s="55" t="s">
        <v>1258</v>
      </c>
      <c r="BD753" s="55">
        <v>1.25</v>
      </c>
      <c r="DN753" s="55">
        <v>746</v>
      </c>
      <c r="DO753" s="55" t="s">
        <v>42</v>
      </c>
      <c r="DP753" s="55" t="s">
        <v>3300</v>
      </c>
      <c r="DQ753" s="55" t="s">
        <v>1260</v>
      </c>
      <c r="DR753" s="55" t="s">
        <v>1261</v>
      </c>
      <c r="DS753" s="55">
        <v>33146</v>
      </c>
      <c r="DT753" s="55">
        <v>10000</v>
      </c>
      <c r="DU753" s="55" t="s">
        <v>1249</v>
      </c>
      <c r="DV753" s="55">
        <v>1</v>
      </c>
      <c r="EV753" s="55">
        <v>746</v>
      </c>
      <c r="EW753" s="55" t="s">
        <v>1359</v>
      </c>
      <c r="EX753" s="55" t="s">
        <v>1410</v>
      </c>
      <c r="EY753" s="55">
        <v>3</v>
      </c>
      <c r="EZ753" s="55">
        <v>1995</v>
      </c>
      <c r="FA753" s="55">
        <v>2999</v>
      </c>
      <c r="FB753" s="55" t="s">
        <v>1361</v>
      </c>
      <c r="FC753" s="55" t="s">
        <v>1249</v>
      </c>
      <c r="FD753" s="55">
        <v>2.5</v>
      </c>
      <c r="FF753" s="55">
        <v>746</v>
      </c>
      <c r="FG753" s="55" t="s">
        <v>42</v>
      </c>
      <c r="FH753" s="55" t="s">
        <v>1410</v>
      </c>
      <c r="FI753" s="55">
        <v>6</v>
      </c>
      <c r="FJ753" s="55">
        <v>5000</v>
      </c>
      <c r="FK753" s="55" t="s">
        <v>1249</v>
      </c>
      <c r="FL753" s="55">
        <v>0.3</v>
      </c>
      <c r="JW753" s="12">
        <v>746</v>
      </c>
      <c r="JX753" s="12" t="s">
        <v>1517</v>
      </c>
      <c r="JY753" s="12" t="s">
        <v>1934</v>
      </c>
    </row>
    <row r="754" ht="14.25" customHeight="1" outlineLevel="1" spans="7:285">
      <c r="G754" s="55">
        <v>747</v>
      </c>
      <c r="H754" s="55" t="s">
        <v>1309</v>
      </c>
      <c r="I754" s="55" t="s">
        <v>1263</v>
      </c>
      <c r="J754" s="55" t="s">
        <v>3003</v>
      </c>
      <c r="K754" s="55" t="s">
        <v>1249</v>
      </c>
      <c r="L754" s="65">
        <v>0.2</v>
      </c>
      <c r="AD754" s="12">
        <v>747</v>
      </c>
      <c r="AE754" s="12" t="s">
        <v>3325</v>
      </c>
      <c r="AF754" s="12" t="s">
        <v>768</v>
      </c>
      <c r="AG754" s="12" t="s">
        <v>665</v>
      </c>
      <c r="AH754" s="12" t="s">
        <v>904</v>
      </c>
      <c r="AX754" s="55">
        <v>747</v>
      </c>
      <c r="AY754" s="55" t="s">
        <v>1566</v>
      </c>
      <c r="AZ754" s="55" t="s">
        <v>1251</v>
      </c>
      <c r="BA754" s="55">
        <v>88</v>
      </c>
      <c r="BB754" s="55">
        <v>88</v>
      </c>
      <c r="BC754" s="55" t="s">
        <v>1258</v>
      </c>
      <c r="BD754" s="55">
        <v>1.25</v>
      </c>
      <c r="DN754" s="55">
        <v>747</v>
      </c>
      <c r="DO754" s="55" t="s">
        <v>42</v>
      </c>
      <c r="DP754" s="55" t="s">
        <v>3300</v>
      </c>
      <c r="DQ754" s="55" t="s">
        <v>1260</v>
      </c>
      <c r="DR754" s="55" t="s">
        <v>1261</v>
      </c>
      <c r="DS754" s="55">
        <v>33147</v>
      </c>
      <c r="DT754" s="55">
        <v>10000</v>
      </c>
      <c r="DU754" s="55" t="s">
        <v>1249</v>
      </c>
      <c r="DV754" s="55">
        <v>1</v>
      </c>
      <c r="EV754" s="55">
        <v>747</v>
      </c>
      <c r="EW754" s="55" t="s">
        <v>1359</v>
      </c>
      <c r="EX754" s="55" t="s">
        <v>1410</v>
      </c>
      <c r="EY754" s="55">
        <v>4</v>
      </c>
      <c r="EZ754" s="55">
        <v>0</v>
      </c>
      <c r="FA754" s="55">
        <v>1994</v>
      </c>
      <c r="FB754" s="55" t="s">
        <v>1361</v>
      </c>
      <c r="FC754" s="55" t="s">
        <v>1249</v>
      </c>
      <c r="FD754" s="55">
        <v>2.5</v>
      </c>
      <c r="FF754" s="55">
        <v>747</v>
      </c>
      <c r="FG754" s="55" t="s">
        <v>42</v>
      </c>
      <c r="FH754" s="55" t="s">
        <v>1410</v>
      </c>
      <c r="FI754" s="55">
        <v>6</v>
      </c>
      <c r="FJ754" s="55">
        <v>10000</v>
      </c>
      <c r="FK754" s="55" t="s">
        <v>1249</v>
      </c>
      <c r="FL754" s="55">
        <v>0.3</v>
      </c>
      <c r="JW754" s="12">
        <v>747</v>
      </c>
      <c r="JX754" s="12" t="s">
        <v>1517</v>
      </c>
      <c r="JY754" s="12" t="s">
        <v>1629</v>
      </c>
    </row>
    <row r="755" ht="14.25" customHeight="1" outlineLevel="1" spans="7:285">
      <c r="G755" s="55">
        <v>748</v>
      </c>
      <c r="H755" s="55" t="s">
        <v>1309</v>
      </c>
      <c r="I755" s="55" t="s">
        <v>1263</v>
      </c>
      <c r="J755" s="55" t="s">
        <v>3005</v>
      </c>
      <c r="K755" s="55" t="s">
        <v>1249</v>
      </c>
      <c r="L755" s="65">
        <v>0.185</v>
      </c>
      <c r="AD755" s="12">
        <v>748</v>
      </c>
      <c r="AE755" s="12" t="s">
        <v>3326</v>
      </c>
      <c r="AF755" s="12" t="s">
        <v>768</v>
      </c>
      <c r="AG755" s="12" t="s">
        <v>665</v>
      </c>
      <c r="AH755" s="12" t="s">
        <v>904</v>
      </c>
      <c r="AX755" s="55">
        <v>748</v>
      </c>
      <c r="AY755" s="55" t="s">
        <v>1566</v>
      </c>
      <c r="AZ755" s="55" t="s">
        <v>1251</v>
      </c>
      <c r="BA755" s="55">
        <v>89</v>
      </c>
      <c r="BB755" s="55">
        <v>89</v>
      </c>
      <c r="BC755" s="55" t="s">
        <v>1258</v>
      </c>
      <c r="BD755" s="55">
        <v>1.25</v>
      </c>
      <c r="DN755" s="55">
        <v>748</v>
      </c>
      <c r="DO755" s="55" t="s">
        <v>42</v>
      </c>
      <c r="DP755" s="55" t="s">
        <v>3300</v>
      </c>
      <c r="DQ755" s="55" t="s">
        <v>1260</v>
      </c>
      <c r="DR755" s="55" t="s">
        <v>1261</v>
      </c>
      <c r="DS755" s="55">
        <v>33149</v>
      </c>
      <c r="DT755" s="55">
        <v>10000</v>
      </c>
      <c r="DU755" s="55" t="s">
        <v>1249</v>
      </c>
      <c r="DV755" s="55">
        <v>1</v>
      </c>
      <c r="EV755" s="55">
        <v>748</v>
      </c>
      <c r="EW755" s="55" t="s">
        <v>1359</v>
      </c>
      <c r="EX755" s="55" t="s">
        <v>1410</v>
      </c>
      <c r="EY755" s="55">
        <v>4</v>
      </c>
      <c r="EZ755" s="55">
        <v>1995</v>
      </c>
      <c r="FA755" s="55">
        <v>2999</v>
      </c>
      <c r="FB755" s="55" t="s">
        <v>1361</v>
      </c>
      <c r="FC755" s="55" t="s">
        <v>1249</v>
      </c>
      <c r="FD755" s="55">
        <v>2.5</v>
      </c>
      <c r="FF755" s="55">
        <v>748</v>
      </c>
      <c r="FG755" s="55" t="s">
        <v>42</v>
      </c>
      <c r="FH755" s="55" t="s">
        <v>1410</v>
      </c>
      <c r="FI755" s="55">
        <v>6</v>
      </c>
      <c r="FJ755" s="55">
        <v>25000</v>
      </c>
      <c r="FK755" s="55" t="s">
        <v>1249</v>
      </c>
      <c r="FL755" s="55">
        <v>0.3</v>
      </c>
      <c r="JW755" s="12">
        <v>748</v>
      </c>
      <c r="JX755" s="12" t="s">
        <v>1517</v>
      </c>
      <c r="JY755" s="12" t="s">
        <v>2119</v>
      </c>
    </row>
    <row r="756" ht="14.25" customHeight="1" outlineLevel="1" spans="7:285">
      <c r="G756" s="55">
        <v>749</v>
      </c>
      <c r="H756" s="55" t="s">
        <v>1309</v>
      </c>
      <c r="I756" s="55" t="s">
        <v>1263</v>
      </c>
      <c r="J756" s="55" t="s">
        <v>3007</v>
      </c>
      <c r="K756" s="55" t="s">
        <v>1249</v>
      </c>
      <c r="L756" s="65">
        <v>0.185</v>
      </c>
      <c r="AD756" s="12">
        <v>749</v>
      </c>
      <c r="AE756" s="12" t="s">
        <v>3327</v>
      </c>
      <c r="AF756" s="12" t="s">
        <v>2321</v>
      </c>
      <c r="AG756" s="12" t="s">
        <v>665</v>
      </c>
      <c r="AH756" s="12" t="s">
        <v>963</v>
      </c>
      <c r="AX756" s="55">
        <v>749</v>
      </c>
      <c r="AY756" s="55" t="s">
        <v>1566</v>
      </c>
      <c r="AZ756" s="55" t="s">
        <v>1251</v>
      </c>
      <c r="BA756" s="55">
        <v>90</v>
      </c>
      <c r="BB756" s="55">
        <v>90</v>
      </c>
      <c r="BC756" s="55" t="s">
        <v>1258</v>
      </c>
      <c r="BD756" s="55">
        <v>1.25</v>
      </c>
      <c r="DN756" s="55">
        <v>749</v>
      </c>
      <c r="DO756" s="55" t="s">
        <v>42</v>
      </c>
      <c r="DP756" s="55" t="s">
        <v>3300</v>
      </c>
      <c r="DQ756" s="55" t="s">
        <v>1260</v>
      </c>
      <c r="DR756" s="55" t="s">
        <v>1261</v>
      </c>
      <c r="DS756" s="55">
        <v>33154</v>
      </c>
      <c r="DT756" s="55">
        <v>10000</v>
      </c>
      <c r="DU756" s="55" t="s">
        <v>1249</v>
      </c>
      <c r="DV756" s="55">
        <v>1</v>
      </c>
      <c r="EV756" s="55">
        <v>749</v>
      </c>
      <c r="EW756" s="55" t="s">
        <v>1359</v>
      </c>
      <c r="EX756" s="55" t="s">
        <v>1410</v>
      </c>
      <c r="EY756" s="55">
        <v>5</v>
      </c>
      <c r="EZ756" s="55">
        <v>0</v>
      </c>
      <c r="FA756" s="55">
        <v>1994</v>
      </c>
      <c r="FB756" s="55" t="s">
        <v>1361</v>
      </c>
      <c r="FC756" s="55" t="s">
        <v>1249</v>
      </c>
      <c r="FD756" s="55">
        <v>2.5</v>
      </c>
      <c r="FF756" s="55">
        <v>749</v>
      </c>
      <c r="FG756" s="55" t="s">
        <v>42</v>
      </c>
      <c r="FH756" s="55" t="s">
        <v>1410</v>
      </c>
      <c r="FI756" s="55">
        <v>6</v>
      </c>
      <c r="FJ756" s="55">
        <v>50000</v>
      </c>
      <c r="FK756" s="55" t="s">
        <v>1249</v>
      </c>
      <c r="FL756" s="55">
        <v>0.3</v>
      </c>
      <c r="JW756" s="12">
        <v>749</v>
      </c>
      <c r="JX756" s="12" t="s">
        <v>1517</v>
      </c>
      <c r="JY756" s="12" t="s">
        <v>2084</v>
      </c>
    </row>
    <row r="757" ht="14.25" customHeight="1" outlineLevel="1" spans="7:285">
      <c r="G757" s="55">
        <v>750</v>
      </c>
      <c r="H757" s="55" t="s">
        <v>1309</v>
      </c>
      <c r="I757" s="55" t="s">
        <v>1263</v>
      </c>
      <c r="J757" s="55" t="s">
        <v>3011</v>
      </c>
      <c r="K757" s="55" t="s">
        <v>1249</v>
      </c>
      <c r="L757" s="55">
        <v>0.22</v>
      </c>
      <c r="AD757" s="12">
        <v>750</v>
      </c>
      <c r="AE757" s="12" t="s">
        <v>3328</v>
      </c>
      <c r="AF757" s="12" t="s">
        <v>2321</v>
      </c>
      <c r="AG757" s="12" t="s">
        <v>665</v>
      </c>
      <c r="AH757" s="12" t="s">
        <v>1019</v>
      </c>
      <c r="AX757" s="55">
        <v>750</v>
      </c>
      <c r="AY757" s="55" t="s">
        <v>1566</v>
      </c>
      <c r="AZ757" s="55" t="s">
        <v>1251</v>
      </c>
      <c r="BA757" s="55">
        <v>91</v>
      </c>
      <c r="BB757" s="55">
        <v>91</v>
      </c>
      <c r="BC757" s="55" t="s">
        <v>1258</v>
      </c>
      <c r="BD757" s="55">
        <v>1.25</v>
      </c>
      <c r="DN757" s="55">
        <v>750</v>
      </c>
      <c r="DO757" s="55" t="s">
        <v>42</v>
      </c>
      <c r="DP757" s="55" t="s">
        <v>3300</v>
      </c>
      <c r="DQ757" s="55" t="s">
        <v>1260</v>
      </c>
      <c r="DR757" s="55" t="s">
        <v>1261</v>
      </c>
      <c r="DS757" s="55">
        <v>33156</v>
      </c>
      <c r="DT757" s="55">
        <v>10000</v>
      </c>
      <c r="DU757" s="55" t="s">
        <v>1249</v>
      </c>
      <c r="DV757" s="55">
        <v>1</v>
      </c>
      <c r="EV757" s="55">
        <v>750</v>
      </c>
      <c r="EW757" s="55" t="s">
        <v>1359</v>
      </c>
      <c r="EX757" s="55" t="s">
        <v>1410</v>
      </c>
      <c r="EY757" s="55">
        <v>5</v>
      </c>
      <c r="EZ757" s="55">
        <v>1995</v>
      </c>
      <c r="FA757" s="55">
        <v>2999</v>
      </c>
      <c r="FB757" s="55" t="s">
        <v>1361</v>
      </c>
      <c r="FC757" s="55" t="s">
        <v>1249</v>
      </c>
      <c r="FD757" s="55">
        <v>2.5</v>
      </c>
      <c r="FF757" s="55">
        <v>750</v>
      </c>
      <c r="FG757" s="55" t="s">
        <v>42</v>
      </c>
      <c r="FH757" s="55" t="s">
        <v>1410</v>
      </c>
      <c r="FI757" s="55">
        <v>6</v>
      </c>
      <c r="FJ757" s="55">
        <v>80000</v>
      </c>
      <c r="FK757" s="55" t="s">
        <v>1249</v>
      </c>
      <c r="FL757" s="55">
        <v>0.3</v>
      </c>
      <c r="JW757" s="12">
        <v>750</v>
      </c>
      <c r="JX757" s="12" t="s">
        <v>1517</v>
      </c>
      <c r="JY757" s="12" t="s">
        <v>2436</v>
      </c>
    </row>
    <row r="758" ht="14.25" customHeight="1" outlineLevel="1" spans="7:285">
      <c r="G758" s="55">
        <v>751</v>
      </c>
      <c r="H758" s="55" t="s">
        <v>1309</v>
      </c>
      <c r="I758" s="55" t="s">
        <v>1263</v>
      </c>
      <c r="J758" s="55" t="s">
        <v>2115</v>
      </c>
      <c r="K758" s="55" t="s">
        <v>1249</v>
      </c>
      <c r="L758" s="65">
        <v>0.2</v>
      </c>
      <c r="AD758" s="12">
        <v>751</v>
      </c>
      <c r="AE758" s="12" t="s">
        <v>3329</v>
      </c>
      <c r="AF758" s="12" t="s">
        <v>2321</v>
      </c>
      <c r="AG758" s="12" t="s">
        <v>665</v>
      </c>
      <c r="AH758" s="12" t="s">
        <v>1019</v>
      </c>
      <c r="AX758" s="55">
        <v>751</v>
      </c>
      <c r="AY758" s="55" t="s">
        <v>1566</v>
      </c>
      <c r="AZ758" s="55" t="s">
        <v>1251</v>
      </c>
      <c r="BA758" s="55">
        <v>92</v>
      </c>
      <c r="BB758" s="55">
        <v>92</v>
      </c>
      <c r="BC758" s="55" t="s">
        <v>1258</v>
      </c>
      <c r="BD758" s="55">
        <v>1.25</v>
      </c>
      <c r="DN758" s="55">
        <v>751</v>
      </c>
      <c r="DO758" s="55" t="s">
        <v>42</v>
      </c>
      <c r="DP758" s="55" t="s">
        <v>3300</v>
      </c>
      <c r="DQ758" s="55" t="s">
        <v>1260</v>
      </c>
      <c r="DR758" s="55" t="s">
        <v>1261</v>
      </c>
      <c r="DS758" s="55">
        <v>33158</v>
      </c>
      <c r="DT758" s="55">
        <v>10000</v>
      </c>
      <c r="DU758" s="55" t="s">
        <v>1249</v>
      </c>
      <c r="DV758" s="55">
        <v>1</v>
      </c>
      <c r="EV758" s="55">
        <v>751</v>
      </c>
      <c r="EW758" s="55" t="s">
        <v>1359</v>
      </c>
      <c r="EX758" s="55" t="s">
        <v>1410</v>
      </c>
      <c r="EY758" s="55">
        <v>6</v>
      </c>
      <c r="EZ758" s="55">
        <v>0</v>
      </c>
      <c r="FA758" s="55">
        <v>1994</v>
      </c>
      <c r="FB758" s="55" t="s">
        <v>1262</v>
      </c>
      <c r="FC758" s="55" t="s">
        <v>1249</v>
      </c>
      <c r="FD758" s="55">
        <v>0</v>
      </c>
      <c r="FF758" s="55">
        <v>751</v>
      </c>
      <c r="FG758" s="55" t="s">
        <v>42</v>
      </c>
      <c r="FH758" s="55" t="s">
        <v>1410</v>
      </c>
      <c r="FI758" s="55">
        <v>6</v>
      </c>
      <c r="FJ758" s="55">
        <v>130000</v>
      </c>
      <c r="FK758" s="55" t="s">
        <v>1249</v>
      </c>
      <c r="FL758" s="55">
        <v>0.3</v>
      </c>
      <c r="JW758" s="12">
        <v>751</v>
      </c>
      <c r="JX758" s="12" t="s">
        <v>1517</v>
      </c>
      <c r="JY758" s="12" t="s">
        <v>2453</v>
      </c>
    </row>
    <row r="759" ht="14.25" customHeight="1" outlineLevel="1" spans="7:285">
      <c r="G759" s="55">
        <v>752</v>
      </c>
      <c r="H759" s="55" t="s">
        <v>1309</v>
      </c>
      <c r="I759" s="55" t="s">
        <v>1263</v>
      </c>
      <c r="J759" s="55" t="s">
        <v>2204</v>
      </c>
      <c r="K759" s="55" t="s">
        <v>1249</v>
      </c>
      <c r="L759" s="65">
        <v>0.2</v>
      </c>
      <c r="AD759" s="12">
        <v>752</v>
      </c>
      <c r="AE759" s="12" t="s">
        <v>3330</v>
      </c>
      <c r="AF759" s="12" t="s">
        <v>2321</v>
      </c>
      <c r="AG759" s="12" t="s">
        <v>665</v>
      </c>
      <c r="AH759" s="12" t="s">
        <v>1019</v>
      </c>
      <c r="AX759" s="55">
        <v>752</v>
      </c>
      <c r="AY759" s="55" t="s">
        <v>1566</v>
      </c>
      <c r="AZ759" s="55" t="s">
        <v>1251</v>
      </c>
      <c r="BA759" s="55">
        <v>93</v>
      </c>
      <c r="BB759" s="55">
        <v>93</v>
      </c>
      <c r="BC759" s="55" t="s">
        <v>1258</v>
      </c>
      <c r="BD759" s="55">
        <v>1.25</v>
      </c>
      <c r="DN759" s="55">
        <v>752</v>
      </c>
      <c r="DO759" s="55" t="s">
        <v>42</v>
      </c>
      <c r="DP759" s="55" t="s">
        <v>3300</v>
      </c>
      <c r="DQ759" s="55" t="s">
        <v>1260</v>
      </c>
      <c r="DR759" s="55" t="s">
        <v>1261</v>
      </c>
      <c r="DS759" s="55">
        <v>33164</v>
      </c>
      <c r="DT759" s="55">
        <v>10000</v>
      </c>
      <c r="DU759" s="55" t="s">
        <v>1249</v>
      </c>
      <c r="DV759" s="55">
        <v>1</v>
      </c>
      <c r="EV759" s="55">
        <v>752</v>
      </c>
      <c r="EW759" s="55" t="s">
        <v>1359</v>
      </c>
      <c r="EX759" s="55" t="s">
        <v>1410</v>
      </c>
      <c r="EY759" s="55">
        <v>6</v>
      </c>
      <c r="EZ759" s="55">
        <v>1995</v>
      </c>
      <c r="FA759" s="55">
        <v>2999</v>
      </c>
      <c r="FB759" s="55" t="s">
        <v>1262</v>
      </c>
      <c r="FC759" s="55" t="s">
        <v>1249</v>
      </c>
      <c r="FD759" s="55">
        <v>0</v>
      </c>
      <c r="FF759" s="55">
        <v>752</v>
      </c>
      <c r="FG759" s="55" t="s">
        <v>42</v>
      </c>
      <c r="FH759" s="55" t="s">
        <v>1410</v>
      </c>
      <c r="FI759" s="55">
        <v>6</v>
      </c>
      <c r="FJ759" s="55">
        <v>260000</v>
      </c>
      <c r="FK759" s="55" t="s">
        <v>1249</v>
      </c>
      <c r="FL759" s="55">
        <v>0.3</v>
      </c>
      <c r="JW759" s="12">
        <v>752</v>
      </c>
      <c r="JX759" s="12" t="s">
        <v>1517</v>
      </c>
      <c r="JY759" s="12" t="s">
        <v>2025</v>
      </c>
    </row>
    <row r="760" ht="14.25" customHeight="1" outlineLevel="1" spans="7:285">
      <c r="G760" s="55">
        <v>753</v>
      </c>
      <c r="H760" s="55" t="s">
        <v>1309</v>
      </c>
      <c r="I760" s="55" t="s">
        <v>1263</v>
      </c>
      <c r="J760" s="55" t="s">
        <v>3022</v>
      </c>
      <c r="K760" s="55" t="s">
        <v>1249</v>
      </c>
      <c r="L760" s="65">
        <v>0.2</v>
      </c>
      <c r="AD760" s="12">
        <v>753</v>
      </c>
      <c r="AE760" s="12" t="s">
        <v>1261</v>
      </c>
      <c r="AF760" s="12" t="s">
        <v>1622</v>
      </c>
      <c r="AG760" s="12" t="s">
        <v>665</v>
      </c>
      <c r="AH760" s="12" t="s">
        <v>1095</v>
      </c>
      <c r="AX760" s="55">
        <v>753</v>
      </c>
      <c r="AY760" s="55" t="s">
        <v>1566</v>
      </c>
      <c r="AZ760" s="55" t="s">
        <v>1251</v>
      </c>
      <c r="BA760" s="55">
        <v>94</v>
      </c>
      <c r="BB760" s="55">
        <v>94</v>
      </c>
      <c r="BC760" s="55" t="s">
        <v>1258</v>
      </c>
      <c r="BD760" s="55">
        <v>1.25</v>
      </c>
      <c r="DN760" s="55">
        <v>753</v>
      </c>
      <c r="DO760" s="55" t="s">
        <v>42</v>
      </c>
      <c r="DP760" s="55" t="s">
        <v>3300</v>
      </c>
      <c r="DQ760" s="55" t="s">
        <v>1260</v>
      </c>
      <c r="DR760" s="55" t="s">
        <v>1261</v>
      </c>
      <c r="DS760" s="55">
        <v>33166</v>
      </c>
      <c r="DT760" s="55">
        <v>10000</v>
      </c>
      <c r="DU760" s="55" t="s">
        <v>1249</v>
      </c>
      <c r="DV760" s="55">
        <v>1</v>
      </c>
      <c r="EV760" s="55">
        <v>753</v>
      </c>
      <c r="EW760" s="55" t="s">
        <v>1359</v>
      </c>
      <c r="EX760" s="55" t="s">
        <v>1810</v>
      </c>
      <c r="EY760" s="55">
        <v>1</v>
      </c>
      <c r="EZ760" s="55">
        <v>0</v>
      </c>
      <c r="FA760" s="55">
        <v>1994</v>
      </c>
      <c r="FB760" s="55" t="s">
        <v>1361</v>
      </c>
      <c r="FC760" s="55" t="s">
        <v>1249</v>
      </c>
      <c r="FD760" s="55">
        <v>2.5</v>
      </c>
      <c r="FF760" s="55">
        <v>753</v>
      </c>
      <c r="FG760" s="55" t="s">
        <v>42</v>
      </c>
      <c r="FH760" s="55" t="s">
        <v>1410</v>
      </c>
      <c r="FI760" s="55">
        <v>6</v>
      </c>
      <c r="FJ760" s="55">
        <v>400000</v>
      </c>
      <c r="FK760" s="55" t="s">
        <v>1249</v>
      </c>
      <c r="FL760" s="55">
        <v>0.3</v>
      </c>
      <c r="JW760" s="12">
        <v>753</v>
      </c>
      <c r="JX760" s="12" t="s">
        <v>1517</v>
      </c>
      <c r="JY760" s="12" t="s">
        <v>1804</v>
      </c>
    </row>
    <row r="761" ht="14.25" customHeight="1" outlineLevel="1" spans="7:285">
      <c r="G761" s="55">
        <v>754</v>
      </c>
      <c r="H761" s="55" t="s">
        <v>1309</v>
      </c>
      <c r="I761" s="55" t="s">
        <v>1263</v>
      </c>
      <c r="J761" s="55" t="s">
        <v>3025</v>
      </c>
      <c r="K761" s="55" t="s">
        <v>1249</v>
      </c>
      <c r="L761" s="65">
        <v>0.2</v>
      </c>
      <c r="AD761" s="12">
        <v>754</v>
      </c>
      <c r="AE761" s="12" t="s">
        <v>1261</v>
      </c>
      <c r="AF761" s="12" t="s">
        <v>984</v>
      </c>
      <c r="AG761" s="12" t="s">
        <v>665</v>
      </c>
      <c r="AH761" s="12" t="s">
        <v>1233</v>
      </c>
      <c r="AX761" s="55">
        <v>754</v>
      </c>
      <c r="AY761" s="55" t="s">
        <v>1566</v>
      </c>
      <c r="AZ761" s="55" t="s">
        <v>1251</v>
      </c>
      <c r="BA761" s="55">
        <v>95</v>
      </c>
      <c r="BB761" s="55">
        <v>95</v>
      </c>
      <c r="BC761" s="55" t="s">
        <v>1258</v>
      </c>
      <c r="BD761" s="55">
        <v>1.25</v>
      </c>
      <c r="DN761" s="55">
        <v>754</v>
      </c>
      <c r="DO761" s="55" t="s">
        <v>42</v>
      </c>
      <c r="DP761" s="55" t="s">
        <v>3300</v>
      </c>
      <c r="DQ761" s="55" t="s">
        <v>1260</v>
      </c>
      <c r="DR761" s="55" t="s">
        <v>1261</v>
      </c>
      <c r="DS761" s="55">
        <v>33167</v>
      </c>
      <c r="DT761" s="55">
        <v>10000</v>
      </c>
      <c r="DU761" s="55" t="s">
        <v>1249</v>
      </c>
      <c r="DV761" s="55">
        <v>1</v>
      </c>
      <c r="EV761" s="55">
        <v>754</v>
      </c>
      <c r="EW761" s="55" t="s">
        <v>1359</v>
      </c>
      <c r="EX761" s="55" t="s">
        <v>1810</v>
      </c>
      <c r="EY761" s="55">
        <v>1</v>
      </c>
      <c r="EZ761" s="55">
        <v>1995</v>
      </c>
      <c r="FA761" s="55">
        <v>2999</v>
      </c>
      <c r="FB761" s="55" t="s">
        <v>1361</v>
      </c>
      <c r="FC761" s="55" t="s">
        <v>1249</v>
      </c>
      <c r="FD761" s="55">
        <v>2.5</v>
      </c>
      <c r="FF761" s="55">
        <v>754</v>
      </c>
      <c r="FG761" s="55" t="s">
        <v>42</v>
      </c>
      <c r="FH761" s="55" t="s">
        <v>1410</v>
      </c>
      <c r="FI761" s="55">
        <v>6</v>
      </c>
      <c r="FJ761" s="55">
        <v>530000</v>
      </c>
      <c r="FK761" s="55" t="s">
        <v>1249</v>
      </c>
      <c r="FL761" s="55">
        <v>0.3</v>
      </c>
      <c r="JW761" s="12">
        <v>754</v>
      </c>
      <c r="JX761" s="12" t="s">
        <v>1517</v>
      </c>
      <c r="JY761" s="12" t="s">
        <v>2500</v>
      </c>
    </row>
    <row r="762" ht="14.25" customHeight="1" outlineLevel="1" spans="7:285">
      <c r="G762" s="55">
        <v>755</v>
      </c>
      <c r="H762" s="55" t="s">
        <v>1309</v>
      </c>
      <c r="I762" s="55" t="s">
        <v>1263</v>
      </c>
      <c r="J762" s="55" t="s">
        <v>2238</v>
      </c>
      <c r="K762" s="55" t="s">
        <v>1249</v>
      </c>
      <c r="L762" s="65">
        <v>0.185</v>
      </c>
      <c r="AD762" s="12">
        <v>755</v>
      </c>
      <c r="AE762" s="12" t="s">
        <v>1261</v>
      </c>
      <c r="AF762" s="12" t="s">
        <v>1367</v>
      </c>
      <c r="AG762" s="12" t="s">
        <v>665</v>
      </c>
      <c r="AH762" s="12" t="s">
        <v>1233</v>
      </c>
      <c r="AX762" s="55">
        <v>755</v>
      </c>
      <c r="AY762" s="55" t="s">
        <v>1566</v>
      </c>
      <c r="AZ762" s="55" t="s">
        <v>1251</v>
      </c>
      <c r="BA762" s="55">
        <v>96</v>
      </c>
      <c r="BB762" s="55">
        <v>96</v>
      </c>
      <c r="BC762" s="55" t="s">
        <v>1258</v>
      </c>
      <c r="BD762" s="55">
        <v>1.25</v>
      </c>
      <c r="DN762" s="55">
        <v>755</v>
      </c>
      <c r="DO762" s="55" t="s">
        <v>42</v>
      </c>
      <c r="DP762" s="55" t="s">
        <v>3300</v>
      </c>
      <c r="DQ762" s="55" t="s">
        <v>1260</v>
      </c>
      <c r="DR762" s="55" t="s">
        <v>1261</v>
      </c>
      <c r="DS762" s="55">
        <v>33170</v>
      </c>
      <c r="DT762" s="55">
        <v>10000</v>
      </c>
      <c r="DU762" s="55" t="s">
        <v>1249</v>
      </c>
      <c r="DV762" s="55">
        <v>1</v>
      </c>
      <c r="EV762" s="55">
        <v>755</v>
      </c>
      <c r="EW762" s="55" t="s">
        <v>1359</v>
      </c>
      <c r="EX762" s="55" t="s">
        <v>1810</v>
      </c>
      <c r="EY762" s="55">
        <v>2</v>
      </c>
      <c r="EZ762" s="55">
        <v>0</v>
      </c>
      <c r="FA762" s="55">
        <v>1994</v>
      </c>
      <c r="FB762" s="55" t="s">
        <v>1361</v>
      </c>
      <c r="FC762" s="55" t="s">
        <v>1249</v>
      </c>
      <c r="FD762" s="55">
        <v>2.5</v>
      </c>
      <c r="FF762" s="55">
        <v>755</v>
      </c>
      <c r="FG762" s="55" t="s">
        <v>42</v>
      </c>
      <c r="FH762" s="55" t="s">
        <v>1410</v>
      </c>
      <c r="FI762" s="55">
        <v>6</v>
      </c>
      <c r="FJ762" s="55">
        <v>540000</v>
      </c>
      <c r="FK762" s="55" t="s">
        <v>1249</v>
      </c>
      <c r="FL762" s="55">
        <v>0.3</v>
      </c>
      <c r="JW762" s="12">
        <v>755</v>
      </c>
      <c r="JX762" s="12" t="s">
        <v>1517</v>
      </c>
      <c r="JY762" s="12" t="s">
        <v>2349</v>
      </c>
    </row>
    <row r="763" ht="14.25" customHeight="1" outlineLevel="1" spans="7:285">
      <c r="G763" s="55">
        <v>756</v>
      </c>
      <c r="H763" s="55" t="s">
        <v>1309</v>
      </c>
      <c r="I763" s="55" t="s">
        <v>1263</v>
      </c>
      <c r="J763" s="55" t="s">
        <v>2032</v>
      </c>
      <c r="K763" s="55" t="s">
        <v>1249</v>
      </c>
      <c r="L763" s="65">
        <v>0.205</v>
      </c>
      <c r="AD763" s="12">
        <v>756</v>
      </c>
      <c r="AE763" s="12" t="s">
        <v>1261</v>
      </c>
      <c r="AF763" s="12" t="s">
        <v>1820</v>
      </c>
      <c r="AG763" s="12" t="s">
        <v>665</v>
      </c>
      <c r="AH763" s="12" t="s">
        <v>1233</v>
      </c>
      <c r="AX763" s="55">
        <v>756</v>
      </c>
      <c r="AY763" s="55" t="s">
        <v>1566</v>
      </c>
      <c r="AZ763" s="55" t="s">
        <v>1251</v>
      </c>
      <c r="BA763" s="55">
        <v>97</v>
      </c>
      <c r="BB763" s="55">
        <v>97</v>
      </c>
      <c r="BC763" s="55" t="s">
        <v>1258</v>
      </c>
      <c r="BD763" s="55">
        <v>1.25</v>
      </c>
      <c r="DN763" s="55">
        <v>756</v>
      </c>
      <c r="DO763" s="55" t="s">
        <v>42</v>
      </c>
      <c r="DP763" s="55" t="s">
        <v>3300</v>
      </c>
      <c r="DQ763" s="55" t="s">
        <v>1260</v>
      </c>
      <c r="DR763" s="55" t="s">
        <v>1261</v>
      </c>
      <c r="DS763" s="55">
        <v>33172</v>
      </c>
      <c r="DT763" s="55">
        <v>10000</v>
      </c>
      <c r="DU763" s="55" t="s">
        <v>1249</v>
      </c>
      <c r="DV763" s="55">
        <v>1</v>
      </c>
      <c r="EV763" s="55">
        <v>756</v>
      </c>
      <c r="EW763" s="55" t="s">
        <v>1359</v>
      </c>
      <c r="EX763" s="55" t="s">
        <v>1810</v>
      </c>
      <c r="EY763" s="55">
        <v>2</v>
      </c>
      <c r="EZ763" s="55">
        <v>1995</v>
      </c>
      <c r="FA763" s="55">
        <v>2999</v>
      </c>
      <c r="FB763" s="55" t="s">
        <v>1361</v>
      </c>
      <c r="FC763" s="55" t="s">
        <v>1249</v>
      </c>
      <c r="FD763" s="55">
        <v>2.5</v>
      </c>
      <c r="FF763" s="55">
        <v>756</v>
      </c>
      <c r="FG763" s="55" t="s">
        <v>42</v>
      </c>
      <c r="FH763" s="55" t="s">
        <v>1810</v>
      </c>
      <c r="FI763" s="55">
        <v>1</v>
      </c>
      <c r="FJ763" s="55">
        <v>0</v>
      </c>
      <c r="FK763" s="55" t="s">
        <v>1249</v>
      </c>
      <c r="FL763" s="55">
        <v>0.45</v>
      </c>
      <c r="JW763" s="12">
        <v>756</v>
      </c>
      <c r="JX763" s="12" t="s">
        <v>1517</v>
      </c>
      <c r="JY763" s="12" t="s">
        <v>1423</v>
      </c>
    </row>
    <row r="764" ht="14.25" customHeight="1" outlineLevel="1" spans="7:285">
      <c r="G764" s="55">
        <v>757</v>
      </c>
      <c r="H764" s="55" t="s">
        <v>1309</v>
      </c>
      <c r="I764" s="55" t="s">
        <v>1263</v>
      </c>
      <c r="J764" s="55" t="s">
        <v>2277</v>
      </c>
      <c r="K764" s="55" t="s">
        <v>1249</v>
      </c>
      <c r="L764" s="55">
        <v>0.42</v>
      </c>
      <c r="AD764" s="12">
        <v>757</v>
      </c>
      <c r="AE764" s="12" t="s">
        <v>1261</v>
      </c>
      <c r="AF764" s="12" t="s">
        <v>2057</v>
      </c>
      <c r="AG764" s="12" t="s">
        <v>665</v>
      </c>
      <c r="AH764" s="12" t="s">
        <v>1233</v>
      </c>
      <c r="AX764" s="55">
        <v>757</v>
      </c>
      <c r="AY764" s="55" t="s">
        <v>1566</v>
      </c>
      <c r="AZ764" s="55" t="s">
        <v>1251</v>
      </c>
      <c r="BA764" s="55">
        <v>98</v>
      </c>
      <c r="BB764" s="55">
        <v>98</v>
      </c>
      <c r="BC764" s="55" t="s">
        <v>1258</v>
      </c>
      <c r="BD764" s="55">
        <v>1.25</v>
      </c>
      <c r="DN764" s="55">
        <v>757</v>
      </c>
      <c r="DO764" s="55" t="s">
        <v>42</v>
      </c>
      <c r="DP764" s="55" t="s">
        <v>3300</v>
      </c>
      <c r="DQ764" s="55" t="s">
        <v>1260</v>
      </c>
      <c r="DR764" s="55" t="s">
        <v>1261</v>
      </c>
      <c r="DS764" s="55">
        <v>33173</v>
      </c>
      <c r="DT764" s="55">
        <v>10000</v>
      </c>
      <c r="DU764" s="55" t="s">
        <v>1249</v>
      </c>
      <c r="DV764" s="55">
        <v>1</v>
      </c>
      <c r="EV764" s="55">
        <v>757</v>
      </c>
      <c r="EW764" s="55" t="s">
        <v>1359</v>
      </c>
      <c r="EX764" s="55" t="s">
        <v>1810</v>
      </c>
      <c r="EY764" s="55">
        <v>3</v>
      </c>
      <c r="EZ764" s="55">
        <v>0</v>
      </c>
      <c r="FA764" s="55">
        <v>1994</v>
      </c>
      <c r="FB764" s="55" t="s">
        <v>1262</v>
      </c>
      <c r="FC764" s="55" t="s">
        <v>1249</v>
      </c>
      <c r="FD764" s="55">
        <v>0</v>
      </c>
      <c r="FF764" s="55">
        <v>757</v>
      </c>
      <c r="FG764" s="55" t="s">
        <v>42</v>
      </c>
      <c r="FH764" s="55" t="s">
        <v>1810</v>
      </c>
      <c r="FI764" s="55">
        <v>1</v>
      </c>
      <c r="FJ764" s="55">
        <v>1000</v>
      </c>
      <c r="FK764" s="55" t="s">
        <v>1249</v>
      </c>
      <c r="FL764" s="55">
        <v>0.4</v>
      </c>
      <c r="JW764" s="12">
        <v>757</v>
      </c>
      <c r="JX764" s="12" t="s">
        <v>1517</v>
      </c>
      <c r="JY764" s="12" t="s">
        <v>1932</v>
      </c>
    </row>
    <row r="765" ht="14.25" customHeight="1" outlineLevel="1" spans="7:285">
      <c r="G765" s="55">
        <v>758</v>
      </c>
      <c r="H765" s="55" t="s">
        <v>1309</v>
      </c>
      <c r="I765" s="55" t="s">
        <v>1263</v>
      </c>
      <c r="J765" s="55" t="s">
        <v>2927</v>
      </c>
      <c r="K765" s="55" t="s">
        <v>1249</v>
      </c>
      <c r="L765" s="65">
        <v>0.185</v>
      </c>
      <c r="AD765" s="12">
        <v>758</v>
      </c>
      <c r="AE765" s="12" t="s">
        <v>1261</v>
      </c>
      <c r="AF765" s="12" t="s">
        <v>2025</v>
      </c>
      <c r="AG765" s="12" t="s">
        <v>665</v>
      </c>
      <c r="AH765" s="12" t="s">
        <v>1233</v>
      </c>
      <c r="AX765" s="55">
        <v>758</v>
      </c>
      <c r="AY765" s="55" t="s">
        <v>1566</v>
      </c>
      <c r="AZ765" s="55" t="s">
        <v>1251</v>
      </c>
      <c r="BA765" s="55">
        <v>99</v>
      </c>
      <c r="BB765" s="55">
        <v>99</v>
      </c>
      <c r="BC765" s="55" t="s">
        <v>1258</v>
      </c>
      <c r="BD765" s="55">
        <v>1.25</v>
      </c>
      <c r="DN765" s="55">
        <v>758</v>
      </c>
      <c r="DO765" s="55" t="s">
        <v>42</v>
      </c>
      <c r="DP765" s="55" t="s">
        <v>3300</v>
      </c>
      <c r="DQ765" s="55" t="s">
        <v>1260</v>
      </c>
      <c r="DR765" s="55" t="s">
        <v>1261</v>
      </c>
      <c r="DS765" s="55">
        <v>33175</v>
      </c>
      <c r="DT765" s="55">
        <v>10000</v>
      </c>
      <c r="DU765" s="55" t="s">
        <v>1249</v>
      </c>
      <c r="DV765" s="55">
        <v>1</v>
      </c>
      <c r="EV765" s="55">
        <v>758</v>
      </c>
      <c r="EW765" s="55" t="s">
        <v>1359</v>
      </c>
      <c r="EX765" s="55" t="s">
        <v>1810</v>
      </c>
      <c r="EY765" s="55">
        <v>3</v>
      </c>
      <c r="EZ765" s="55">
        <v>1995</v>
      </c>
      <c r="FA765" s="55">
        <v>2999</v>
      </c>
      <c r="FB765" s="55" t="s">
        <v>1262</v>
      </c>
      <c r="FC765" s="55" t="s">
        <v>1249</v>
      </c>
      <c r="FD765" s="55">
        <v>0</v>
      </c>
      <c r="FF765" s="55">
        <v>758</v>
      </c>
      <c r="FG765" s="55" t="s">
        <v>42</v>
      </c>
      <c r="FH765" s="55" t="s">
        <v>1810</v>
      </c>
      <c r="FI765" s="55">
        <v>1</v>
      </c>
      <c r="FJ765" s="55">
        <v>2500</v>
      </c>
      <c r="FK765" s="55" t="s">
        <v>1249</v>
      </c>
      <c r="FL765" s="55">
        <v>0.38</v>
      </c>
      <c r="JW765" s="12">
        <v>758</v>
      </c>
      <c r="JX765" s="12" t="s">
        <v>1517</v>
      </c>
      <c r="JY765" s="12" t="s">
        <v>2564</v>
      </c>
    </row>
    <row r="766" ht="14.25" customHeight="1" outlineLevel="1" spans="7:285">
      <c r="G766" s="55">
        <v>759</v>
      </c>
      <c r="H766" s="55" t="s">
        <v>1309</v>
      </c>
      <c r="I766" s="55" t="s">
        <v>2272</v>
      </c>
      <c r="J766" s="55" t="s">
        <v>3038</v>
      </c>
      <c r="K766" s="55" t="s">
        <v>1249</v>
      </c>
      <c r="L766" s="65">
        <v>0.3675</v>
      </c>
      <c r="AD766" s="12">
        <v>759</v>
      </c>
      <c r="AE766" s="12" t="s">
        <v>1261</v>
      </c>
      <c r="AF766" s="12" t="s">
        <v>1620</v>
      </c>
      <c r="AG766" s="12" t="s">
        <v>665</v>
      </c>
      <c r="AH766" s="12" t="s">
        <v>1233</v>
      </c>
      <c r="AX766" s="55">
        <v>759</v>
      </c>
      <c r="AY766" s="55" t="s">
        <v>1566</v>
      </c>
      <c r="AZ766" s="55" t="s">
        <v>1251</v>
      </c>
      <c r="BA766" s="55">
        <v>100</v>
      </c>
      <c r="BB766" s="55">
        <v>999</v>
      </c>
      <c r="BC766" s="55" t="s">
        <v>1258</v>
      </c>
      <c r="BD766" s="55">
        <v>1.25</v>
      </c>
      <c r="DN766" s="55">
        <v>759</v>
      </c>
      <c r="DO766" s="55" t="s">
        <v>42</v>
      </c>
      <c r="DP766" s="55" t="s">
        <v>3300</v>
      </c>
      <c r="DQ766" s="55" t="s">
        <v>1260</v>
      </c>
      <c r="DR766" s="55" t="s">
        <v>1261</v>
      </c>
      <c r="DS766" s="55">
        <v>33176</v>
      </c>
      <c r="DT766" s="55">
        <v>10000</v>
      </c>
      <c r="DU766" s="55" t="s">
        <v>1249</v>
      </c>
      <c r="DV766" s="55">
        <v>1</v>
      </c>
      <c r="EV766" s="55">
        <v>759</v>
      </c>
      <c r="EW766" s="55" t="s">
        <v>1359</v>
      </c>
      <c r="EX766" s="55" t="s">
        <v>1810</v>
      </c>
      <c r="EY766" s="55">
        <v>4</v>
      </c>
      <c r="EZ766" s="55">
        <v>0</v>
      </c>
      <c r="FA766" s="55">
        <v>1994</v>
      </c>
      <c r="FB766" s="55" t="s">
        <v>1262</v>
      </c>
      <c r="FC766" s="55" t="s">
        <v>1249</v>
      </c>
      <c r="FD766" s="55">
        <v>0</v>
      </c>
      <c r="FF766" s="55">
        <v>759</v>
      </c>
      <c r="FG766" s="55" t="s">
        <v>42</v>
      </c>
      <c r="FH766" s="55" t="s">
        <v>1810</v>
      </c>
      <c r="FI766" s="55">
        <v>1</v>
      </c>
      <c r="FJ766" s="55">
        <v>5000</v>
      </c>
      <c r="FK766" s="55" t="s">
        <v>1249</v>
      </c>
      <c r="FL766" s="55">
        <v>0.36</v>
      </c>
      <c r="JW766" s="12">
        <v>759</v>
      </c>
      <c r="JX766" s="12" t="s">
        <v>1517</v>
      </c>
      <c r="JY766" s="12" t="s">
        <v>1846</v>
      </c>
    </row>
    <row r="767" ht="14.25" customHeight="1" outlineLevel="1" spans="7:285">
      <c r="G767" s="55">
        <v>760</v>
      </c>
      <c r="H767" s="55" t="s">
        <v>1309</v>
      </c>
      <c r="I767" s="55" t="s">
        <v>2055</v>
      </c>
      <c r="J767" s="55" t="s">
        <v>3040</v>
      </c>
      <c r="K767" s="55" t="s">
        <v>1249</v>
      </c>
      <c r="L767" s="65">
        <v>0.525</v>
      </c>
      <c r="AD767" s="12">
        <v>760</v>
      </c>
      <c r="AE767" s="12" t="s">
        <v>1261</v>
      </c>
      <c r="AF767" s="12" t="s">
        <v>1915</v>
      </c>
      <c r="AG767" s="12" t="s">
        <v>665</v>
      </c>
      <c r="AH767" s="12" t="s">
        <v>1233</v>
      </c>
      <c r="AX767" s="55">
        <v>760</v>
      </c>
      <c r="AY767" s="55" t="s">
        <v>1678</v>
      </c>
      <c r="AZ767" s="55" t="s">
        <v>1251</v>
      </c>
      <c r="BA767" s="55">
        <v>0</v>
      </c>
      <c r="BB767" s="55">
        <v>0</v>
      </c>
      <c r="BC767" s="55" t="s">
        <v>1258</v>
      </c>
      <c r="BD767" s="55">
        <v>0.8</v>
      </c>
      <c r="DN767" s="55">
        <v>760</v>
      </c>
      <c r="DO767" s="55" t="s">
        <v>42</v>
      </c>
      <c r="DP767" s="55" t="s">
        <v>3300</v>
      </c>
      <c r="DQ767" s="55" t="s">
        <v>1260</v>
      </c>
      <c r="DR767" s="55" t="s">
        <v>1261</v>
      </c>
      <c r="DS767" s="55">
        <v>33182</v>
      </c>
      <c r="DT767" s="55">
        <v>10000</v>
      </c>
      <c r="DU767" s="55" t="s">
        <v>1249</v>
      </c>
      <c r="DV767" s="55">
        <v>1</v>
      </c>
      <c r="EV767" s="55">
        <v>760</v>
      </c>
      <c r="EW767" s="55" t="s">
        <v>1359</v>
      </c>
      <c r="EX767" s="55" t="s">
        <v>1810</v>
      </c>
      <c r="EY767" s="55">
        <v>4</v>
      </c>
      <c r="EZ767" s="55">
        <v>1995</v>
      </c>
      <c r="FA767" s="55">
        <v>2999</v>
      </c>
      <c r="FB767" s="55" t="s">
        <v>1262</v>
      </c>
      <c r="FC767" s="55" t="s">
        <v>1249</v>
      </c>
      <c r="FD767" s="55">
        <v>0</v>
      </c>
      <c r="FF767" s="55">
        <v>760</v>
      </c>
      <c r="FG767" s="55" t="s">
        <v>42</v>
      </c>
      <c r="FH767" s="55" t="s">
        <v>1810</v>
      </c>
      <c r="FI767" s="55">
        <v>1</v>
      </c>
      <c r="FJ767" s="55">
        <v>10000</v>
      </c>
      <c r="FK767" s="55" t="s">
        <v>1249</v>
      </c>
      <c r="FL767" s="55">
        <v>0.34</v>
      </c>
      <c r="JW767" s="12">
        <v>760</v>
      </c>
      <c r="JX767" s="12" t="s">
        <v>1517</v>
      </c>
      <c r="JY767" s="12" t="s">
        <v>2288</v>
      </c>
    </row>
    <row r="768" ht="14.25" customHeight="1" outlineLevel="1" spans="7:285">
      <c r="G768" s="55">
        <v>761</v>
      </c>
      <c r="H768" s="55" t="s">
        <v>1309</v>
      </c>
      <c r="I768" s="55" t="s">
        <v>2055</v>
      </c>
      <c r="J768" s="55" t="s">
        <v>2894</v>
      </c>
      <c r="K768" s="55" t="s">
        <v>1249</v>
      </c>
      <c r="L768" s="65">
        <v>0.4725</v>
      </c>
      <c r="AD768" s="12">
        <v>761</v>
      </c>
      <c r="AE768" s="12" t="s">
        <v>1261</v>
      </c>
      <c r="AF768" s="12" t="s">
        <v>626</v>
      </c>
      <c r="AG768" s="12" t="s">
        <v>905</v>
      </c>
      <c r="AH768" s="12" t="s">
        <v>1603</v>
      </c>
      <c r="AX768" s="55">
        <v>761</v>
      </c>
      <c r="AY768" s="55" t="s">
        <v>1678</v>
      </c>
      <c r="AZ768" s="55" t="s">
        <v>1251</v>
      </c>
      <c r="BA768" s="55">
        <v>1</v>
      </c>
      <c r="BB768" s="55">
        <v>1</v>
      </c>
      <c r="BC768" s="55" t="s">
        <v>1258</v>
      </c>
      <c r="BD768" s="55">
        <v>0.8</v>
      </c>
      <c r="DN768" s="55">
        <v>761</v>
      </c>
      <c r="DO768" s="55" t="s">
        <v>42</v>
      </c>
      <c r="DP768" s="55" t="s">
        <v>3300</v>
      </c>
      <c r="DQ768" s="55" t="s">
        <v>1260</v>
      </c>
      <c r="DR768" s="55" t="s">
        <v>1261</v>
      </c>
      <c r="DS768" s="55">
        <v>33183</v>
      </c>
      <c r="DT768" s="55">
        <v>10000</v>
      </c>
      <c r="DU768" s="55" t="s">
        <v>1249</v>
      </c>
      <c r="DV768" s="55">
        <v>1</v>
      </c>
      <c r="EV768" s="55">
        <v>761</v>
      </c>
      <c r="EW768" s="55" t="s">
        <v>1359</v>
      </c>
      <c r="EX768" s="55" t="s">
        <v>1644</v>
      </c>
      <c r="EY768" s="55">
        <v>1</v>
      </c>
      <c r="EZ768" s="55">
        <v>0</v>
      </c>
      <c r="FA768" s="55">
        <v>1994</v>
      </c>
      <c r="FB768" s="55" t="s">
        <v>1361</v>
      </c>
      <c r="FC768" s="55" t="s">
        <v>1249</v>
      </c>
      <c r="FD768" s="55">
        <v>2.5</v>
      </c>
      <c r="FF768" s="55">
        <v>761</v>
      </c>
      <c r="FG768" s="55" t="s">
        <v>42</v>
      </c>
      <c r="FH768" s="55" t="s">
        <v>1810</v>
      </c>
      <c r="FI768" s="55">
        <v>1</v>
      </c>
      <c r="FJ768" s="55">
        <v>25000</v>
      </c>
      <c r="FK768" s="55" t="s">
        <v>1249</v>
      </c>
      <c r="FL768" s="55">
        <v>0.34</v>
      </c>
      <c r="JW768" s="12">
        <v>761</v>
      </c>
      <c r="JX768" s="12" t="s">
        <v>1517</v>
      </c>
      <c r="JY768" s="12" t="s">
        <v>2611</v>
      </c>
    </row>
    <row r="769" ht="14.25" customHeight="1" outlineLevel="1" spans="7:285">
      <c r="G769" s="55">
        <v>762</v>
      </c>
      <c r="H769" s="55" t="s">
        <v>1309</v>
      </c>
      <c r="I769" s="55" t="s">
        <v>1708</v>
      </c>
      <c r="J769" s="55" t="s">
        <v>2982</v>
      </c>
      <c r="K769" s="55" t="s">
        <v>1249</v>
      </c>
      <c r="L769" s="55">
        <v>0.32</v>
      </c>
      <c r="AD769" s="12">
        <v>762</v>
      </c>
      <c r="AE769" s="12" t="s">
        <v>1261</v>
      </c>
      <c r="AF769" s="12" t="s">
        <v>1318</v>
      </c>
      <c r="AG769" s="12" t="s">
        <v>905</v>
      </c>
      <c r="AH769" s="12" t="s">
        <v>1603</v>
      </c>
      <c r="AX769" s="55">
        <v>762</v>
      </c>
      <c r="AY769" s="55" t="s">
        <v>1678</v>
      </c>
      <c r="AZ769" s="55" t="s">
        <v>1251</v>
      </c>
      <c r="BA769" s="55">
        <v>2</v>
      </c>
      <c r="BB769" s="55">
        <v>2</v>
      </c>
      <c r="BC769" s="55" t="s">
        <v>1258</v>
      </c>
      <c r="BD769" s="55">
        <v>0.8</v>
      </c>
      <c r="DN769" s="55">
        <v>762</v>
      </c>
      <c r="DO769" s="55" t="s">
        <v>42</v>
      </c>
      <c r="DP769" s="55" t="s">
        <v>3300</v>
      </c>
      <c r="DQ769" s="55" t="s">
        <v>1260</v>
      </c>
      <c r="DR769" s="55" t="s">
        <v>1261</v>
      </c>
      <c r="DS769" s="55">
        <v>33184</v>
      </c>
      <c r="DT769" s="55">
        <v>10000</v>
      </c>
      <c r="DU769" s="55" t="s">
        <v>1249</v>
      </c>
      <c r="DV769" s="55">
        <v>1</v>
      </c>
      <c r="EV769" s="55">
        <v>762</v>
      </c>
      <c r="EW769" s="55" t="s">
        <v>1359</v>
      </c>
      <c r="EX769" s="55" t="s">
        <v>1644</v>
      </c>
      <c r="EY769" s="55">
        <v>1</v>
      </c>
      <c r="EZ769" s="55">
        <v>1995</v>
      </c>
      <c r="FA769" s="55">
        <v>2999</v>
      </c>
      <c r="FB769" s="55" t="s">
        <v>1361</v>
      </c>
      <c r="FC769" s="55" t="s">
        <v>1249</v>
      </c>
      <c r="FD769" s="55">
        <v>2.5</v>
      </c>
      <c r="FF769" s="55">
        <v>762</v>
      </c>
      <c r="FG769" s="55" t="s">
        <v>42</v>
      </c>
      <c r="FH769" s="55" t="s">
        <v>1810</v>
      </c>
      <c r="FI769" s="55">
        <v>1</v>
      </c>
      <c r="FJ769" s="55">
        <v>50000</v>
      </c>
      <c r="FK769" s="55" t="s">
        <v>1249</v>
      </c>
      <c r="FL769" s="55">
        <v>0.3</v>
      </c>
      <c r="JW769" s="12">
        <v>762</v>
      </c>
      <c r="JX769" s="12" t="s">
        <v>1517</v>
      </c>
      <c r="JY769" s="12" t="s">
        <v>2552</v>
      </c>
    </row>
    <row r="770" ht="14.25" customHeight="1" outlineLevel="1" spans="7:285">
      <c r="G770" s="55">
        <v>763</v>
      </c>
      <c r="H770" s="55" t="s">
        <v>1309</v>
      </c>
      <c r="I770" s="55" t="s">
        <v>1708</v>
      </c>
      <c r="J770" s="55" t="s">
        <v>2078</v>
      </c>
      <c r="K770" s="55" t="s">
        <v>1249</v>
      </c>
      <c r="L770" s="55">
        <v>0.32</v>
      </c>
      <c r="AD770" s="12">
        <v>763</v>
      </c>
      <c r="AE770" s="12" t="s">
        <v>1261</v>
      </c>
      <c r="AF770" s="12" t="s">
        <v>732</v>
      </c>
      <c r="AG770" s="12" t="s">
        <v>627</v>
      </c>
      <c r="AH770" s="12" t="s">
        <v>1564</v>
      </c>
      <c r="AX770" s="55">
        <v>763</v>
      </c>
      <c r="AY770" s="55" t="s">
        <v>1678</v>
      </c>
      <c r="AZ770" s="55" t="s">
        <v>1251</v>
      </c>
      <c r="BA770" s="55">
        <v>3</v>
      </c>
      <c r="BB770" s="55">
        <v>3</v>
      </c>
      <c r="BC770" s="55" t="s">
        <v>1258</v>
      </c>
      <c r="BD770" s="55">
        <v>0.8</v>
      </c>
      <c r="DN770" s="55">
        <v>763</v>
      </c>
      <c r="DO770" s="55" t="s">
        <v>42</v>
      </c>
      <c r="DP770" s="55" t="s">
        <v>3300</v>
      </c>
      <c r="DQ770" s="55" t="s">
        <v>1260</v>
      </c>
      <c r="DR770" s="55" t="s">
        <v>1261</v>
      </c>
      <c r="DS770" s="55">
        <v>33186</v>
      </c>
      <c r="DT770" s="55">
        <v>10000</v>
      </c>
      <c r="DU770" s="55" t="s">
        <v>1249</v>
      </c>
      <c r="DV770" s="55">
        <v>1</v>
      </c>
      <c r="EV770" s="55">
        <v>763</v>
      </c>
      <c r="EW770" s="55" t="s">
        <v>1359</v>
      </c>
      <c r="EX770" s="55" t="s">
        <v>1644</v>
      </c>
      <c r="EY770" s="55">
        <v>2</v>
      </c>
      <c r="EZ770" s="55">
        <v>0</v>
      </c>
      <c r="FA770" s="55">
        <v>1994</v>
      </c>
      <c r="FB770" s="55" t="s">
        <v>1361</v>
      </c>
      <c r="FC770" s="55" t="s">
        <v>1249</v>
      </c>
      <c r="FD770" s="55">
        <v>2.5</v>
      </c>
      <c r="FF770" s="55">
        <v>763</v>
      </c>
      <c r="FG770" s="55" t="s">
        <v>42</v>
      </c>
      <c r="FH770" s="55" t="s">
        <v>1810</v>
      </c>
      <c r="FI770" s="55">
        <v>1</v>
      </c>
      <c r="FJ770" s="55">
        <v>80000</v>
      </c>
      <c r="FK770" s="55" t="s">
        <v>1249</v>
      </c>
      <c r="FL770" s="55">
        <v>0.3</v>
      </c>
      <c r="JW770" s="12">
        <v>763</v>
      </c>
      <c r="JX770" s="12" t="s">
        <v>1517</v>
      </c>
      <c r="JY770" s="12" t="s">
        <v>2637</v>
      </c>
    </row>
    <row r="771" ht="14.25" customHeight="1" outlineLevel="1" spans="7:285">
      <c r="G771" s="55">
        <v>764</v>
      </c>
      <c r="H771" s="55" t="s">
        <v>1309</v>
      </c>
      <c r="I771" s="55" t="s">
        <v>1708</v>
      </c>
      <c r="J771" s="55" t="s">
        <v>2660</v>
      </c>
      <c r="K771" s="55" t="s">
        <v>1249</v>
      </c>
      <c r="L771" s="55">
        <v>0.32</v>
      </c>
      <c r="AD771" s="12">
        <v>764</v>
      </c>
      <c r="AE771" s="12" t="s">
        <v>1261</v>
      </c>
      <c r="AF771" s="12" t="s">
        <v>749</v>
      </c>
      <c r="AG771" s="12" t="s">
        <v>627</v>
      </c>
      <c r="AH771" s="12" t="s">
        <v>1564</v>
      </c>
      <c r="AX771" s="55">
        <v>764</v>
      </c>
      <c r="AY771" s="55" t="s">
        <v>1678</v>
      </c>
      <c r="AZ771" s="55" t="s">
        <v>1251</v>
      </c>
      <c r="BA771" s="55">
        <v>4</v>
      </c>
      <c r="BB771" s="55">
        <v>4</v>
      </c>
      <c r="BC771" s="55" t="s">
        <v>1258</v>
      </c>
      <c r="BD771" s="55">
        <v>0.8</v>
      </c>
      <c r="DN771" s="55">
        <v>764</v>
      </c>
      <c r="DO771" s="55" t="s">
        <v>42</v>
      </c>
      <c r="DP771" s="55" t="s">
        <v>3300</v>
      </c>
      <c r="DQ771" s="55" t="s">
        <v>1260</v>
      </c>
      <c r="DR771" s="55" t="s">
        <v>1261</v>
      </c>
      <c r="DS771" s="55">
        <v>33187</v>
      </c>
      <c r="DT771" s="55">
        <v>10000</v>
      </c>
      <c r="DU771" s="55" t="s">
        <v>1249</v>
      </c>
      <c r="DV771" s="55">
        <v>1</v>
      </c>
      <c r="EV771" s="55">
        <v>764</v>
      </c>
      <c r="EW771" s="55" t="s">
        <v>1359</v>
      </c>
      <c r="EX771" s="55" t="s">
        <v>1644</v>
      </c>
      <c r="EY771" s="55">
        <v>2</v>
      </c>
      <c r="EZ771" s="55">
        <v>1995</v>
      </c>
      <c r="FA771" s="55">
        <v>2999</v>
      </c>
      <c r="FB771" s="55" t="s">
        <v>1361</v>
      </c>
      <c r="FC771" s="55" t="s">
        <v>1249</v>
      </c>
      <c r="FD771" s="55">
        <v>2.5</v>
      </c>
      <c r="FF771" s="55">
        <v>764</v>
      </c>
      <c r="FG771" s="55" t="s">
        <v>42</v>
      </c>
      <c r="FH771" s="55" t="s">
        <v>1810</v>
      </c>
      <c r="FI771" s="55">
        <v>1</v>
      </c>
      <c r="FJ771" s="55">
        <v>130000</v>
      </c>
      <c r="FK771" s="55" t="s">
        <v>1249</v>
      </c>
      <c r="FL771" s="55">
        <v>0.3</v>
      </c>
      <c r="JW771" s="12">
        <v>764</v>
      </c>
      <c r="JX771" s="12" t="s">
        <v>1517</v>
      </c>
      <c r="JY771" s="12" t="s">
        <v>1955</v>
      </c>
    </row>
    <row r="772" ht="14.25" customHeight="1" outlineLevel="1" spans="7:285">
      <c r="G772" s="55">
        <v>765</v>
      </c>
      <c r="H772" s="55" t="s">
        <v>1309</v>
      </c>
      <c r="I772" s="55" t="s">
        <v>1708</v>
      </c>
      <c r="J772" s="55" t="s">
        <v>2054</v>
      </c>
      <c r="K772" s="55" t="s">
        <v>1249</v>
      </c>
      <c r="L772" s="55">
        <v>0.32</v>
      </c>
      <c r="AD772" s="12">
        <v>765</v>
      </c>
      <c r="AE772" s="12" t="s">
        <v>1261</v>
      </c>
      <c r="AF772" s="12" t="s">
        <v>1682</v>
      </c>
      <c r="AG772" s="12" t="s">
        <v>627</v>
      </c>
      <c r="AH772" s="12" t="s">
        <v>1564</v>
      </c>
      <c r="AX772" s="55">
        <v>765</v>
      </c>
      <c r="AY772" s="55" t="s">
        <v>1678</v>
      </c>
      <c r="AZ772" s="55" t="s">
        <v>1251</v>
      </c>
      <c r="BA772" s="55">
        <v>5</v>
      </c>
      <c r="BB772" s="55">
        <v>5</v>
      </c>
      <c r="BC772" s="55" t="s">
        <v>1258</v>
      </c>
      <c r="BD772" s="55">
        <v>0.8</v>
      </c>
      <c r="DN772" s="55">
        <v>765</v>
      </c>
      <c r="DO772" s="55" t="s">
        <v>42</v>
      </c>
      <c r="DP772" s="55" t="s">
        <v>3300</v>
      </c>
      <c r="DQ772" s="55" t="s">
        <v>1260</v>
      </c>
      <c r="DR772" s="55" t="s">
        <v>1261</v>
      </c>
      <c r="DS772" s="55">
        <v>33189</v>
      </c>
      <c r="DT772" s="55">
        <v>10000</v>
      </c>
      <c r="DU772" s="55" t="s">
        <v>1249</v>
      </c>
      <c r="DV772" s="55">
        <v>1</v>
      </c>
      <c r="EV772" s="55">
        <v>765</v>
      </c>
      <c r="EW772" s="55" t="s">
        <v>1359</v>
      </c>
      <c r="EX772" s="55" t="s">
        <v>1644</v>
      </c>
      <c r="EY772" s="55">
        <v>3</v>
      </c>
      <c r="EZ772" s="55">
        <v>0</v>
      </c>
      <c r="FA772" s="55">
        <v>1994</v>
      </c>
      <c r="FB772" s="55" t="s">
        <v>1262</v>
      </c>
      <c r="FC772" s="55" t="s">
        <v>1249</v>
      </c>
      <c r="FD772" s="55">
        <v>0</v>
      </c>
      <c r="FF772" s="55">
        <v>765</v>
      </c>
      <c r="FG772" s="55" t="s">
        <v>42</v>
      </c>
      <c r="FH772" s="55" t="s">
        <v>1810</v>
      </c>
      <c r="FI772" s="55">
        <v>1</v>
      </c>
      <c r="FJ772" s="55">
        <v>260000</v>
      </c>
      <c r="FK772" s="55" t="s">
        <v>1249</v>
      </c>
      <c r="FL772" s="55">
        <v>0.3</v>
      </c>
      <c r="JW772" s="12">
        <v>765</v>
      </c>
      <c r="JX772" s="12" t="s">
        <v>1517</v>
      </c>
      <c r="JY772" s="12" t="s">
        <v>1620</v>
      </c>
    </row>
    <row r="773" ht="14.25" customHeight="1" outlineLevel="1" spans="7:285">
      <c r="G773" s="55">
        <v>766</v>
      </c>
      <c r="H773" s="55" t="s">
        <v>1309</v>
      </c>
      <c r="I773" s="55" t="s">
        <v>1708</v>
      </c>
      <c r="J773" s="55" t="s">
        <v>2647</v>
      </c>
      <c r="K773" s="55" t="s">
        <v>1249</v>
      </c>
      <c r="L773" s="55">
        <v>0.32</v>
      </c>
      <c r="AD773" s="12">
        <v>766</v>
      </c>
      <c r="AE773" s="12" t="s">
        <v>1261</v>
      </c>
      <c r="AF773" s="12" t="s">
        <v>1895</v>
      </c>
      <c r="AG773" s="12" t="s">
        <v>627</v>
      </c>
      <c r="AH773" s="12" t="s">
        <v>1564</v>
      </c>
      <c r="AX773" s="55">
        <v>766</v>
      </c>
      <c r="AY773" s="55" t="s">
        <v>1678</v>
      </c>
      <c r="AZ773" s="55" t="s">
        <v>1251</v>
      </c>
      <c r="BA773" s="55">
        <v>6</v>
      </c>
      <c r="BB773" s="55">
        <v>6</v>
      </c>
      <c r="BC773" s="55" t="s">
        <v>1258</v>
      </c>
      <c r="BD773" s="55">
        <v>0.8</v>
      </c>
      <c r="DN773" s="55">
        <v>766</v>
      </c>
      <c r="DO773" s="55" t="s">
        <v>42</v>
      </c>
      <c r="DP773" s="55" t="s">
        <v>3300</v>
      </c>
      <c r="DQ773" s="55" t="s">
        <v>1260</v>
      </c>
      <c r="DR773" s="55" t="s">
        <v>1261</v>
      </c>
      <c r="DS773" s="55">
        <v>33190</v>
      </c>
      <c r="DT773" s="55">
        <v>10000</v>
      </c>
      <c r="DU773" s="55" t="s">
        <v>1249</v>
      </c>
      <c r="DV773" s="55">
        <v>1</v>
      </c>
      <c r="EV773" s="55">
        <v>766</v>
      </c>
      <c r="EW773" s="55" t="s">
        <v>1359</v>
      </c>
      <c r="EX773" s="55" t="s">
        <v>1644</v>
      </c>
      <c r="EY773" s="55">
        <v>3</v>
      </c>
      <c r="EZ773" s="55">
        <v>1995</v>
      </c>
      <c r="FA773" s="55">
        <v>2999</v>
      </c>
      <c r="FB773" s="55" t="s">
        <v>1262</v>
      </c>
      <c r="FC773" s="55" t="s">
        <v>1249</v>
      </c>
      <c r="FD773" s="55">
        <v>0</v>
      </c>
      <c r="FF773" s="55">
        <v>766</v>
      </c>
      <c r="FG773" s="55" t="s">
        <v>42</v>
      </c>
      <c r="FH773" s="55" t="s">
        <v>1810</v>
      </c>
      <c r="FI773" s="55">
        <v>1</v>
      </c>
      <c r="FJ773" s="55">
        <v>400000</v>
      </c>
      <c r="FK773" s="55" t="s">
        <v>1249</v>
      </c>
      <c r="FL773" s="55">
        <v>0.3</v>
      </c>
      <c r="JW773" s="12">
        <v>766</v>
      </c>
      <c r="JX773" s="12" t="s">
        <v>1517</v>
      </c>
      <c r="JY773" s="12" t="s">
        <v>2675</v>
      </c>
    </row>
    <row r="774" ht="14.25" customHeight="1" outlineLevel="1" spans="7:285">
      <c r="G774" s="55">
        <v>767</v>
      </c>
      <c r="H774" s="55" t="s">
        <v>1309</v>
      </c>
      <c r="I774" s="55" t="s">
        <v>1708</v>
      </c>
      <c r="J774" s="55" t="s">
        <v>2931</v>
      </c>
      <c r="K774" s="55" t="s">
        <v>1249</v>
      </c>
      <c r="L774" s="65">
        <v>0.462</v>
      </c>
      <c r="AD774" s="12">
        <v>767</v>
      </c>
      <c r="AE774" s="12" t="s">
        <v>1261</v>
      </c>
      <c r="AF774" s="12" t="s">
        <v>1587</v>
      </c>
      <c r="AG774" s="12" t="s">
        <v>627</v>
      </c>
      <c r="AH774" s="12" t="s">
        <v>1564</v>
      </c>
      <c r="AX774" s="55">
        <v>767</v>
      </c>
      <c r="AY774" s="55" t="s">
        <v>1678</v>
      </c>
      <c r="AZ774" s="55" t="s">
        <v>1251</v>
      </c>
      <c r="BA774" s="55">
        <v>7</v>
      </c>
      <c r="BB774" s="55">
        <v>7</v>
      </c>
      <c r="BC774" s="55" t="s">
        <v>1258</v>
      </c>
      <c r="BD774" s="55">
        <v>0.8</v>
      </c>
      <c r="DN774" s="55">
        <v>767</v>
      </c>
      <c r="DO774" s="55" t="s">
        <v>42</v>
      </c>
      <c r="DP774" s="55" t="s">
        <v>3300</v>
      </c>
      <c r="DQ774" s="55" t="s">
        <v>1260</v>
      </c>
      <c r="DR774" s="55" t="s">
        <v>1261</v>
      </c>
      <c r="DS774" s="55">
        <v>33193</v>
      </c>
      <c r="DT774" s="55">
        <v>10000</v>
      </c>
      <c r="DU774" s="55" t="s">
        <v>1249</v>
      </c>
      <c r="DV774" s="55">
        <v>1</v>
      </c>
      <c r="EV774" s="55">
        <v>767</v>
      </c>
      <c r="EW774" s="55" t="s">
        <v>1359</v>
      </c>
      <c r="EX774" s="55" t="s">
        <v>1268</v>
      </c>
      <c r="EY774" s="55">
        <v>1</v>
      </c>
      <c r="EZ774" s="55">
        <v>0</v>
      </c>
      <c r="FA774" s="55">
        <v>1994</v>
      </c>
      <c r="FB774" s="55" t="s">
        <v>1262</v>
      </c>
      <c r="FC774" s="55" t="s">
        <v>1249</v>
      </c>
      <c r="FD774" s="55">
        <v>0</v>
      </c>
      <c r="FF774" s="55">
        <v>767</v>
      </c>
      <c r="FG774" s="55" t="s">
        <v>42</v>
      </c>
      <c r="FH774" s="55" t="s">
        <v>1810</v>
      </c>
      <c r="FI774" s="55">
        <v>1</v>
      </c>
      <c r="FJ774" s="55">
        <v>530000</v>
      </c>
      <c r="FK774" s="55" t="s">
        <v>1249</v>
      </c>
      <c r="FL774" s="55">
        <v>0.3</v>
      </c>
      <c r="JW774" s="12">
        <v>767</v>
      </c>
      <c r="JX774" s="12" t="s">
        <v>1517</v>
      </c>
      <c r="JY774" s="12" t="s">
        <v>2687</v>
      </c>
    </row>
    <row r="775" ht="14.25" customHeight="1" outlineLevel="1" spans="7:285">
      <c r="G775" s="55">
        <v>768</v>
      </c>
      <c r="H775" s="55" t="s">
        <v>1309</v>
      </c>
      <c r="I775" s="55" t="s">
        <v>1708</v>
      </c>
      <c r="J775" s="55" t="s">
        <v>3039</v>
      </c>
      <c r="K775" s="55" t="s">
        <v>1249</v>
      </c>
      <c r="L775" s="65">
        <v>0.462</v>
      </c>
      <c r="AD775" s="12">
        <v>768</v>
      </c>
      <c r="AE775" s="12" t="s">
        <v>1261</v>
      </c>
      <c r="AF775" s="12" t="s">
        <v>2186</v>
      </c>
      <c r="AG775" s="12" t="s">
        <v>627</v>
      </c>
      <c r="AH775" s="12" t="s">
        <v>1564</v>
      </c>
      <c r="AX775" s="55">
        <v>768</v>
      </c>
      <c r="AY775" s="55" t="s">
        <v>1678</v>
      </c>
      <c r="AZ775" s="55" t="s">
        <v>1251</v>
      </c>
      <c r="BA775" s="55">
        <v>8</v>
      </c>
      <c r="BB775" s="55">
        <v>8</v>
      </c>
      <c r="BC775" s="55" t="s">
        <v>1258</v>
      </c>
      <c r="BD775" s="55">
        <v>0.85</v>
      </c>
      <c r="DN775" s="55">
        <v>768</v>
      </c>
      <c r="DO775" s="55" t="s">
        <v>42</v>
      </c>
      <c r="DP775" s="55" t="s">
        <v>3300</v>
      </c>
      <c r="DQ775" s="55" t="s">
        <v>1260</v>
      </c>
      <c r="DR775" s="55" t="s">
        <v>1261</v>
      </c>
      <c r="DS775" s="55">
        <v>33194</v>
      </c>
      <c r="DT775" s="55">
        <v>10000</v>
      </c>
      <c r="DU775" s="55" t="s">
        <v>1249</v>
      </c>
      <c r="DV775" s="55">
        <v>1</v>
      </c>
      <c r="EV775" s="55">
        <v>768</v>
      </c>
      <c r="EW775" s="55" t="s">
        <v>1359</v>
      </c>
      <c r="EX775" s="55" t="s">
        <v>1268</v>
      </c>
      <c r="EY775" s="55">
        <v>1</v>
      </c>
      <c r="EZ775" s="55">
        <v>1995</v>
      </c>
      <c r="FA775" s="55">
        <v>2999</v>
      </c>
      <c r="FB775" s="55" t="s">
        <v>1262</v>
      </c>
      <c r="FC775" s="55" t="s">
        <v>1249</v>
      </c>
      <c r="FD775" s="55">
        <v>0</v>
      </c>
      <c r="FF775" s="55">
        <v>768</v>
      </c>
      <c r="FG775" s="55" t="s">
        <v>42</v>
      </c>
      <c r="FH775" s="55" t="s">
        <v>1810</v>
      </c>
      <c r="FI775" s="55">
        <v>1</v>
      </c>
      <c r="FJ775" s="55">
        <v>540000</v>
      </c>
      <c r="FK775" s="55" t="s">
        <v>1249</v>
      </c>
      <c r="FL775" s="55">
        <v>0.3</v>
      </c>
      <c r="JW775" s="12">
        <v>768</v>
      </c>
      <c r="JX775" s="12" t="s">
        <v>1517</v>
      </c>
      <c r="JY775" s="12" t="s">
        <v>2358</v>
      </c>
    </row>
    <row r="776" ht="14.25" customHeight="1" outlineLevel="1" spans="7:285">
      <c r="G776" s="55">
        <v>769</v>
      </c>
      <c r="H776" s="55" t="s">
        <v>1309</v>
      </c>
      <c r="I776" s="55" t="s">
        <v>1708</v>
      </c>
      <c r="J776" s="55" t="s">
        <v>3060</v>
      </c>
      <c r="K776" s="55" t="s">
        <v>1249</v>
      </c>
      <c r="L776" s="55">
        <v>0.44</v>
      </c>
      <c r="AD776" s="12">
        <v>769</v>
      </c>
      <c r="AE776" s="12" t="s">
        <v>1261</v>
      </c>
      <c r="AF776" s="12" t="s">
        <v>1840</v>
      </c>
      <c r="AG776" s="12" t="s">
        <v>627</v>
      </c>
      <c r="AH776" s="12" t="s">
        <v>1564</v>
      </c>
      <c r="AX776" s="55">
        <v>769</v>
      </c>
      <c r="AY776" s="55" t="s">
        <v>1678</v>
      </c>
      <c r="AZ776" s="55" t="s">
        <v>1251</v>
      </c>
      <c r="BA776" s="55">
        <v>9</v>
      </c>
      <c r="BB776" s="55">
        <v>9</v>
      </c>
      <c r="BC776" s="55" t="s">
        <v>1258</v>
      </c>
      <c r="BD776" s="55">
        <v>0.87</v>
      </c>
      <c r="DN776" s="55">
        <v>769</v>
      </c>
      <c r="DO776" s="55" t="s">
        <v>42</v>
      </c>
      <c r="DP776" s="55" t="s">
        <v>3300</v>
      </c>
      <c r="DQ776" s="55" t="s">
        <v>1260</v>
      </c>
      <c r="DR776" s="55" t="s">
        <v>1261</v>
      </c>
      <c r="DS776" s="55">
        <v>33301</v>
      </c>
      <c r="DT776" s="55">
        <v>10000</v>
      </c>
      <c r="DU776" s="55" t="s">
        <v>1249</v>
      </c>
      <c r="DV776" s="55">
        <v>1</v>
      </c>
      <c r="EV776" s="55">
        <v>769</v>
      </c>
      <c r="EW776" s="55" t="s">
        <v>1359</v>
      </c>
      <c r="EX776" s="55" t="s">
        <v>1268</v>
      </c>
      <c r="EY776" s="55">
        <v>2</v>
      </c>
      <c r="EZ776" s="55">
        <v>0</v>
      </c>
      <c r="FA776" s="55">
        <v>1994</v>
      </c>
      <c r="FB776" s="55" t="s">
        <v>1262</v>
      </c>
      <c r="FC776" s="55" t="s">
        <v>1249</v>
      </c>
      <c r="FD776" s="55">
        <v>0</v>
      </c>
      <c r="FF776" s="55">
        <v>769</v>
      </c>
      <c r="FG776" s="55" t="s">
        <v>42</v>
      </c>
      <c r="FH776" s="55" t="s">
        <v>1810</v>
      </c>
      <c r="FI776" s="55">
        <v>2</v>
      </c>
      <c r="FJ776" s="55">
        <v>0</v>
      </c>
      <c r="FK776" s="55" t="s">
        <v>1249</v>
      </c>
      <c r="FL776" s="55">
        <v>0.4</v>
      </c>
      <c r="JW776" s="12">
        <v>769</v>
      </c>
      <c r="JX776" s="12" t="s">
        <v>1517</v>
      </c>
      <c r="JY776" s="12" t="s">
        <v>2713</v>
      </c>
    </row>
    <row r="777" ht="14.25" customHeight="1" outlineLevel="1" spans="7:285">
      <c r="G777" s="55">
        <v>770</v>
      </c>
      <c r="H777" s="55" t="s">
        <v>1309</v>
      </c>
      <c r="I777" s="55" t="s">
        <v>1708</v>
      </c>
      <c r="J777" s="55" t="s">
        <v>3063</v>
      </c>
      <c r="K777" s="55" t="s">
        <v>1249</v>
      </c>
      <c r="L777" s="55">
        <v>0.32</v>
      </c>
      <c r="AD777" s="12">
        <v>770</v>
      </c>
      <c r="AE777" s="12" t="s">
        <v>1261</v>
      </c>
      <c r="AF777" s="12" t="s">
        <v>2498</v>
      </c>
      <c r="AG777" s="12" t="s">
        <v>627</v>
      </c>
      <c r="AH777" s="12" t="s">
        <v>1564</v>
      </c>
      <c r="AX777" s="55">
        <v>770</v>
      </c>
      <c r="AY777" s="55" t="s">
        <v>1678</v>
      </c>
      <c r="AZ777" s="55" t="s">
        <v>1251</v>
      </c>
      <c r="BA777" s="55">
        <v>10</v>
      </c>
      <c r="BB777" s="55">
        <v>10</v>
      </c>
      <c r="BC777" s="55" t="s">
        <v>1258</v>
      </c>
      <c r="BD777" s="55">
        <v>0.89</v>
      </c>
      <c r="DN777" s="55">
        <v>770</v>
      </c>
      <c r="DO777" s="55" t="s">
        <v>42</v>
      </c>
      <c r="DP777" s="55" t="s">
        <v>3300</v>
      </c>
      <c r="DQ777" s="55" t="s">
        <v>1260</v>
      </c>
      <c r="DR777" s="55" t="s">
        <v>1261</v>
      </c>
      <c r="DS777" s="55">
        <v>33305</v>
      </c>
      <c r="DT777" s="55">
        <v>10000</v>
      </c>
      <c r="DU777" s="55" t="s">
        <v>1249</v>
      </c>
      <c r="DV777" s="55">
        <v>1</v>
      </c>
      <c r="EV777" s="55">
        <v>770</v>
      </c>
      <c r="EW777" s="55" t="s">
        <v>1359</v>
      </c>
      <c r="EX777" s="55" t="s">
        <v>1268</v>
      </c>
      <c r="EY777" s="55">
        <v>2</v>
      </c>
      <c r="EZ777" s="55">
        <v>1995</v>
      </c>
      <c r="FA777" s="55">
        <v>2999</v>
      </c>
      <c r="FB777" s="55" t="s">
        <v>1262</v>
      </c>
      <c r="FC777" s="55" t="s">
        <v>1249</v>
      </c>
      <c r="FD777" s="55">
        <v>0</v>
      </c>
      <c r="FF777" s="55">
        <v>770</v>
      </c>
      <c r="FG777" s="55" t="s">
        <v>42</v>
      </c>
      <c r="FH777" s="55" t="s">
        <v>1810</v>
      </c>
      <c r="FI777" s="55">
        <v>2</v>
      </c>
      <c r="FJ777" s="55">
        <v>1000</v>
      </c>
      <c r="FK777" s="55" t="s">
        <v>1249</v>
      </c>
      <c r="FL777" s="55">
        <v>0.35</v>
      </c>
      <c r="JW777" s="12">
        <v>770</v>
      </c>
      <c r="JX777" s="12" t="s">
        <v>1517</v>
      </c>
      <c r="JY777" s="12" t="s">
        <v>2729</v>
      </c>
    </row>
    <row r="778" ht="14.25" customHeight="1" outlineLevel="1" spans="7:285">
      <c r="G778" s="55">
        <v>771</v>
      </c>
      <c r="H778" s="55" t="s">
        <v>1309</v>
      </c>
      <c r="I778" s="55" t="s">
        <v>1708</v>
      </c>
      <c r="J778" s="55" t="s">
        <v>3065</v>
      </c>
      <c r="K778" s="55" t="s">
        <v>1249</v>
      </c>
      <c r="L778" s="55">
        <v>0.32</v>
      </c>
      <c r="AD778" s="12">
        <v>771</v>
      </c>
      <c r="AE778" s="12" t="s">
        <v>1261</v>
      </c>
      <c r="AF778" s="12" t="s">
        <v>2619</v>
      </c>
      <c r="AG778" s="12" t="s">
        <v>627</v>
      </c>
      <c r="AH778" s="12" t="s">
        <v>1564</v>
      </c>
      <c r="AX778" s="55">
        <v>771</v>
      </c>
      <c r="AY778" s="55" t="s">
        <v>1678</v>
      </c>
      <c r="AZ778" s="55" t="s">
        <v>1251</v>
      </c>
      <c r="BA778" s="55">
        <v>11</v>
      </c>
      <c r="BB778" s="55">
        <v>11</v>
      </c>
      <c r="BC778" s="55" t="s">
        <v>1258</v>
      </c>
      <c r="BD778" s="55">
        <v>0.91</v>
      </c>
      <c r="DN778" s="55">
        <v>771</v>
      </c>
      <c r="DO778" s="55" t="s">
        <v>42</v>
      </c>
      <c r="DP778" s="55" t="s">
        <v>3300</v>
      </c>
      <c r="DQ778" s="55" t="s">
        <v>1260</v>
      </c>
      <c r="DR778" s="55" t="s">
        <v>1261</v>
      </c>
      <c r="DS778" s="55">
        <v>33306</v>
      </c>
      <c r="DT778" s="55">
        <v>10000</v>
      </c>
      <c r="DU778" s="55" t="s">
        <v>1249</v>
      </c>
      <c r="DV778" s="55">
        <v>1</v>
      </c>
      <c r="EV778" s="55">
        <v>771</v>
      </c>
      <c r="EW778" s="55" t="s">
        <v>1359</v>
      </c>
      <c r="EX778" s="55" t="s">
        <v>1885</v>
      </c>
      <c r="EY778" s="55">
        <v>1</v>
      </c>
      <c r="EZ778" s="55">
        <v>0</v>
      </c>
      <c r="FA778" s="55">
        <v>1994</v>
      </c>
      <c r="FB778" s="55" t="s">
        <v>1262</v>
      </c>
      <c r="FC778" s="55" t="s">
        <v>1249</v>
      </c>
      <c r="FD778" s="55">
        <v>0</v>
      </c>
      <c r="FF778" s="55">
        <v>771</v>
      </c>
      <c r="FG778" s="55" t="s">
        <v>42</v>
      </c>
      <c r="FH778" s="55" t="s">
        <v>1810</v>
      </c>
      <c r="FI778" s="55">
        <v>2</v>
      </c>
      <c r="FJ778" s="55">
        <v>2500</v>
      </c>
      <c r="FK778" s="55" t="s">
        <v>1249</v>
      </c>
      <c r="FL778" s="55">
        <v>0.3</v>
      </c>
      <c r="JW778" s="12">
        <v>771</v>
      </c>
      <c r="JX778" s="12" t="s">
        <v>1517</v>
      </c>
      <c r="JY778" s="12" t="s">
        <v>1458</v>
      </c>
    </row>
    <row r="779" ht="14.25" customHeight="1" outlineLevel="1" spans="7:285">
      <c r="G779" s="55">
        <v>772</v>
      </c>
      <c r="H779" s="55" t="s">
        <v>1309</v>
      </c>
      <c r="I779" s="55" t="s">
        <v>1708</v>
      </c>
      <c r="J779" s="55" t="s">
        <v>3068</v>
      </c>
      <c r="K779" s="55" t="s">
        <v>1249</v>
      </c>
      <c r="L779" s="55">
        <v>0.32</v>
      </c>
      <c r="AD779" s="12">
        <v>772</v>
      </c>
      <c r="AE779" s="12" t="s">
        <v>1261</v>
      </c>
      <c r="AF779" s="12" t="s">
        <v>2726</v>
      </c>
      <c r="AG779" s="12" t="s">
        <v>627</v>
      </c>
      <c r="AH779" s="12" t="s">
        <v>1564</v>
      </c>
      <c r="AX779" s="55">
        <v>772</v>
      </c>
      <c r="AY779" s="55" t="s">
        <v>1678</v>
      </c>
      <c r="AZ779" s="55" t="s">
        <v>1251</v>
      </c>
      <c r="BA779" s="55">
        <v>12</v>
      </c>
      <c r="BB779" s="55">
        <v>12</v>
      </c>
      <c r="BC779" s="55" t="s">
        <v>1258</v>
      </c>
      <c r="BD779" s="55">
        <v>0.93</v>
      </c>
      <c r="DN779" s="55">
        <v>772</v>
      </c>
      <c r="DO779" s="55" t="s">
        <v>42</v>
      </c>
      <c r="DP779" s="55" t="s">
        <v>3300</v>
      </c>
      <c r="DQ779" s="55" t="s">
        <v>1260</v>
      </c>
      <c r="DR779" s="55" t="s">
        <v>1261</v>
      </c>
      <c r="DS779" s="55">
        <v>33308</v>
      </c>
      <c r="DT779" s="55">
        <v>10000</v>
      </c>
      <c r="DU779" s="55" t="s">
        <v>1249</v>
      </c>
      <c r="DV779" s="55">
        <v>1</v>
      </c>
      <c r="EV779" s="55">
        <v>772</v>
      </c>
      <c r="EW779" s="55" t="s">
        <v>1359</v>
      </c>
      <c r="EX779" s="55" t="s">
        <v>1885</v>
      </c>
      <c r="EY779" s="55">
        <v>1</v>
      </c>
      <c r="EZ779" s="55">
        <v>1995</v>
      </c>
      <c r="FA779" s="55">
        <v>2999</v>
      </c>
      <c r="FB779" s="55" t="s">
        <v>1262</v>
      </c>
      <c r="FC779" s="55" t="s">
        <v>1249</v>
      </c>
      <c r="FD779" s="55">
        <v>0</v>
      </c>
      <c r="FF779" s="55">
        <v>772</v>
      </c>
      <c r="FG779" s="55" t="s">
        <v>42</v>
      </c>
      <c r="FH779" s="55" t="s">
        <v>1810</v>
      </c>
      <c r="FI779" s="55">
        <v>2</v>
      </c>
      <c r="FJ779" s="55">
        <v>5000</v>
      </c>
      <c r="FK779" s="55" t="s">
        <v>1249</v>
      </c>
      <c r="FL779" s="55">
        <v>0.3</v>
      </c>
      <c r="JW779" s="12">
        <v>772</v>
      </c>
      <c r="JX779" s="12" t="s">
        <v>1517</v>
      </c>
      <c r="JY779" s="12" t="s">
        <v>2747</v>
      </c>
    </row>
    <row r="780" ht="14.25" customHeight="1" outlineLevel="1" spans="7:285">
      <c r="G780" s="55">
        <v>773</v>
      </c>
      <c r="H780" s="55" t="s">
        <v>1309</v>
      </c>
      <c r="I780" s="55" t="s">
        <v>2278</v>
      </c>
      <c r="J780" s="55" t="s">
        <v>3072</v>
      </c>
      <c r="K780" s="55" t="s">
        <v>1249</v>
      </c>
      <c r="L780" s="65">
        <v>0.3675</v>
      </c>
      <c r="AD780" s="12">
        <v>773</v>
      </c>
      <c r="AE780" s="12" t="s">
        <v>1261</v>
      </c>
      <c r="AF780" s="12" t="s">
        <v>1207</v>
      </c>
      <c r="AG780" s="12" t="s">
        <v>1020</v>
      </c>
      <c r="AH780" s="12" t="s">
        <v>1674</v>
      </c>
      <c r="AX780" s="55">
        <v>773</v>
      </c>
      <c r="AY780" s="55" t="s">
        <v>1678</v>
      </c>
      <c r="AZ780" s="55" t="s">
        <v>1251</v>
      </c>
      <c r="BA780" s="55">
        <v>13</v>
      </c>
      <c r="BB780" s="55">
        <v>13</v>
      </c>
      <c r="BC780" s="55" t="s">
        <v>1258</v>
      </c>
      <c r="BD780" s="55">
        <v>0.95</v>
      </c>
      <c r="DN780" s="55">
        <v>773</v>
      </c>
      <c r="DO780" s="55" t="s">
        <v>42</v>
      </c>
      <c r="DP780" s="55" t="s">
        <v>3300</v>
      </c>
      <c r="DQ780" s="55" t="s">
        <v>1260</v>
      </c>
      <c r="DR780" s="55" t="s">
        <v>1261</v>
      </c>
      <c r="DS780" s="55">
        <v>33309</v>
      </c>
      <c r="DT780" s="55">
        <v>10000</v>
      </c>
      <c r="DU780" s="55" t="s">
        <v>1249</v>
      </c>
      <c r="DV780" s="55">
        <v>1</v>
      </c>
      <c r="EV780" s="55">
        <v>773</v>
      </c>
      <c r="EW780" s="55" t="s">
        <v>1359</v>
      </c>
      <c r="EX780" s="55" t="s">
        <v>1938</v>
      </c>
      <c r="EY780" s="55">
        <v>1</v>
      </c>
      <c r="EZ780" s="55">
        <v>0</v>
      </c>
      <c r="FA780" s="55">
        <v>1994</v>
      </c>
      <c r="FB780" s="55" t="s">
        <v>1262</v>
      </c>
      <c r="FC780" s="55" t="s">
        <v>1249</v>
      </c>
      <c r="FD780" s="55">
        <v>0</v>
      </c>
      <c r="FF780" s="55">
        <v>773</v>
      </c>
      <c r="FG780" s="55" t="s">
        <v>42</v>
      </c>
      <c r="FH780" s="55" t="s">
        <v>1810</v>
      </c>
      <c r="FI780" s="55">
        <v>2</v>
      </c>
      <c r="FJ780" s="55">
        <v>10000</v>
      </c>
      <c r="FK780" s="55" t="s">
        <v>1249</v>
      </c>
      <c r="FL780" s="55">
        <v>0.3</v>
      </c>
      <c r="JW780" s="12">
        <v>773</v>
      </c>
      <c r="JX780" s="12" t="s">
        <v>1517</v>
      </c>
      <c r="JY780" s="12" t="s">
        <v>1933</v>
      </c>
    </row>
    <row r="781" ht="14.25" customHeight="1" outlineLevel="1" spans="7:285">
      <c r="G781" s="55">
        <v>774</v>
      </c>
      <c r="H781" s="55" t="s">
        <v>1309</v>
      </c>
      <c r="I781" s="55" t="s">
        <v>1995</v>
      </c>
      <c r="J781" s="55" t="s">
        <v>2947</v>
      </c>
      <c r="K781" s="55" t="s">
        <v>1249</v>
      </c>
      <c r="L781" s="55">
        <v>0.19</v>
      </c>
      <c r="AD781" s="12">
        <v>774</v>
      </c>
      <c r="AE781" s="12" t="s">
        <v>1261</v>
      </c>
      <c r="AF781" s="12" t="s">
        <v>1572</v>
      </c>
      <c r="AG781" s="12" t="s">
        <v>1020</v>
      </c>
      <c r="AH781" s="12" t="s">
        <v>1674</v>
      </c>
      <c r="AX781" s="55">
        <v>774</v>
      </c>
      <c r="AY781" s="55" t="s">
        <v>1678</v>
      </c>
      <c r="AZ781" s="55" t="s">
        <v>1251</v>
      </c>
      <c r="BA781" s="55">
        <v>14</v>
      </c>
      <c r="BB781" s="55">
        <v>14</v>
      </c>
      <c r="BC781" s="55" t="s">
        <v>1258</v>
      </c>
      <c r="BD781" s="55">
        <v>0.97</v>
      </c>
      <c r="DN781" s="55">
        <v>774</v>
      </c>
      <c r="DO781" s="55" t="s">
        <v>42</v>
      </c>
      <c r="DP781" s="55" t="s">
        <v>3300</v>
      </c>
      <c r="DQ781" s="55" t="s">
        <v>1260</v>
      </c>
      <c r="DR781" s="55" t="s">
        <v>1261</v>
      </c>
      <c r="DS781" s="55">
        <v>33311</v>
      </c>
      <c r="DT781" s="55">
        <v>10000</v>
      </c>
      <c r="DU781" s="55" t="s">
        <v>1249</v>
      </c>
      <c r="DV781" s="55">
        <v>1</v>
      </c>
      <c r="EV781" s="55">
        <v>774</v>
      </c>
      <c r="EW781" s="55" t="s">
        <v>1359</v>
      </c>
      <c r="EX781" s="55" t="s">
        <v>1938</v>
      </c>
      <c r="EY781" s="55">
        <v>1</v>
      </c>
      <c r="EZ781" s="55">
        <v>1995</v>
      </c>
      <c r="FA781" s="55">
        <v>2999</v>
      </c>
      <c r="FB781" s="55" t="s">
        <v>1262</v>
      </c>
      <c r="FC781" s="55" t="s">
        <v>1249</v>
      </c>
      <c r="FD781" s="55">
        <v>0</v>
      </c>
      <c r="FF781" s="55">
        <v>774</v>
      </c>
      <c r="FG781" s="55" t="s">
        <v>42</v>
      </c>
      <c r="FH781" s="55" t="s">
        <v>1810</v>
      </c>
      <c r="FI781" s="55">
        <v>2</v>
      </c>
      <c r="FJ781" s="55">
        <v>25000</v>
      </c>
      <c r="FK781" s="55" t="s">
        <v>1249</v>
      </c>
      <c r="FL781" s="55">
        <v>0.29</v>
      </c>
      <c r="JW781" s="12">
        <v>774</v>
      </c>
      <c r="JX781" s="12" t="s">
        <v>1517</v>
      </c>
      <c r="JY781" s="12" t="s">
        <v>2763</v>
      </c>
    </row>
    <row r="782" ht="14.25" customHeight="1" outlineLevel="1" spans="7:285">
      <c r="G782" s="55">
        <v>775</v>
      </c>
      <c r="H782" s="55" t="s">
        <v>1309</v>
      </c>
      <c r="I782" s="55" t="s">
        <v>1995</v>
      </c>
      <c r="J782" s="55" t="s">
        <v>3046</v>
      </c>
      <c r="K782" s="55" t="s">
        <v>1249</v>
      </c>
      <c r="L782" s="55">
        <v>0.18</v>
      </c>
      <c r="AD782" s="12">
        <v>775</v>
      </c>
      <c r="AE782" s="12" t="s">
        <v>1261</v>
      </c>
      <c r="AF782" s="12" t="s">
        <v>1795</v>
      </c>
      <c r="AG782" s="12" t="s">
        <v>1020</v>
      </c>
      <c r="AH782" s="12" t="s">
        <v>1674</v>
      </c>
      <c r="AX782" s="55">
        <v>775</v>
      </c>
      <c r="AY782" s="55" t="s">
        <v>1678</v>
      </c>
      <c r="AZ782" s="55" t="s">
        <v>1251</v>
      </c>
      <c r="BA782" s="55">
        <v>15</v>
      </c>
      <c r="BB782" s="55">
        <v>15</v>
      </c>
      <c r="BC782" s="55" t="s">
        <v>1258</v>
      </c>
      <c r="BD782" s="55">
        <v>1</v>
      </c>
      <c r="DN782" s="55">
        <v>775</v>
      </c>
      <c r="DO782" s="55" t="s">
        <v>42</v>
      </c>
      <c r="DP782" s="55" t="s">
        <v>3300</v>
      </c>
      <c r="DQ782" s="55" t="s">
        <v>1260</v>
      </c>
      <c r="DR782" s="55" t="s">
        <v>1261</v>
      </c>
      <c r="DS782" s="55">
        <v>33312</v>
      </c>
      <c r="DT782" s="55">
        <v>10000</v>
      </c>
      <c r="DU782" s="55" t="s">
        <v>1249</v>
      </c>
      <c r="DV782" s="55">
        <v>1</v>
      </c>
      <c r="EV782" s="55">
        <v>775</v>
      </c>
      <c r="EW782" s="55" t="s">
        <v>1359</v>
      </c>
      <c r="EX782" s="55" t="s">
        <v>1938</v>
      </c>
      <c r="EY782" s="55">
        <v>2</v>
      </c>
      <c r="EZ782" s="55">
        <v>0</v>
      </c>
      <c r="FA782" s="55">
        <v>1994</v>
      </c>
      <c r="FB782" s="55" t="s">
        <v>1262</v>
      </c>
      <c r="FC782" s="55" t="s">
        <v>1249</v>
      </c>
      <c r="FD782" s="55">
        <v>0</v>
      </c>
      <c r="FF782" s="55">
        <v>775</v>
      </c>
      <c r="FG782" s="55" t="s">
        <v>42</v>
      </c>
      <c r="FH782" s="55" t="s">
        <v>1810</v>
      </c>
      <c r="FI782" s="55">
        <v>2</v>
      </c>
      <c r="FJ782" s="55">
        <v>50000</v>
      </c>
      <c r="FK782" s="55" t="s">
        <v>1249</v>
      </c>
      <c r="FL782" s="55">
        <v>0.27</v>
      </c>
      <c r="JW782" s="12">
        <v>775</v>
      </c>
      <c r="JX782" s="12" t="s">
        <v>1517</v>
      </c>
      <c r="JY782" s="12" t="s">
        <v>2773</v>
      </c>
    </row>
    <row r="783" ht="14.25" customHeight="1" outlineLevel="1" spans="7:285">
      <c r="G783" s="55">
        <v>776</v>
      </c>
      <c r="H783" s="55" t="s">
        <v>1309</v>
      </c>
      <c r="I783" s="55" t="s">
        <v>1995</v>
      </c>
      <c r="J783" s="55" t="s">
        <v>3078</v>
      </c>
      <c r="K783" s="55" t="s">
        <v>1249</v>
      </c>
      <c r="L783" s="55">
        <v>0.18</v>
      </c>
      <c r="AD783" s="12">
        <v>776</v>
      </c>
      <c r="AE783" s="12" t="s">
        <v>1261</v>
      </c>
      <c r="AF783" s="12" t="s">
        <v>1629</v>
      </c>
      <c r="AG783" s="12" t="s">
        <v>1020</v>
      </c>
      <c r="AH783" s="12" t="s">
        <v>1674</v>
      </c>
      <c r="AX783" s="55">
        <v>776</v>
      </c>
      <c r="AY783" s="55" t="s">
        <v>1678</v>
      </c>
      <c r="AZ783" s="55" t="s">
        <v>1251</v>
      </c>
      <c r="BA783" s="55">
        <v>16</v>
      </c>
      <c r="BB783" s="55">
        <v>16</v>
      </c>
      <c r="BC783" s="55" t="s">
        <v>1258</v>
      </c>
      <c r="BD783" s="55">
        <v>1</v>
      </c>
      <c r="DN783" s="55">
        <v>776</v>
      </c>
      <c r="DO783" s="55" t="s">
        <v>42</v>
      </c>
      <c r="DP783" s="55" t="s">
        <v>3300</v>
      </c>
      <c r="DQ783" s="55" t="s">
        <v>1260</v>
      </c>
      <c r="DR783" s="55" t="s">
        <v>1261</v>
      </c>
      <c r="DS783" s="55">
        <v>33314</v>
      </c>
      <c r="DT783" s="55">
        <v>10000</v>
      </c>
      <c r="DU783" s="55" t="s">
        <v>1249</v>
      </c>
      <c r="DV783" s="55">
        <v>1</v>
      </c>
      <c r="EV783" s="55">
        <v>776</v>
      </c>
      <c r="EW783" s="55" t="s">
        <v>1359</v>
      </c>
      <c r="EX783" s="55" t="s">
        <v>1938</v>
      </c>
      <c r="EY783" s="55">
        <v>2</v>
      </c>
      <c r="EZ783" s="55">
        <v>1995</v>
      </c>
      <c r="FA783" s="55">
        <v>2999</v>
      </c>
      <c r="FB783" s="55" t="s">
        <v>1262</v>
      </c>
      <c r="FC783" s="55" t="s">
        <v>1249</v>
      </c>
      <c r="FD783" s="55">
        <v>0</v>
      </c>
      <c r="FF783" s="55">
        <v>776</v>
      </c>
      <c r="FG783" s="55" t="s">
        <v>42</v>
      </c>
      <c r="FH783" s="55" t="s">
        <v>1810</v>
      </c>
      <c r="FI783" s="55">
        <v>2</v>
      </c>
      <c r="FJ783" s="55">
        <v>80000</v>
      </c>
      <c r="FK783" s="55" t="s">
        <v>1249</v>
      </c>
      <c r="FL783" s="55">
        <v>0.25</v>
      </c>
      <c r="JW783" s="12">
        <v>776</v>
      </c>
      <c r="JX783" s="12" t="s">
        <v>1517</v>
      </c>
      <c r="JY783" s="12" t="s">
        <v>2784</v>
      </c>
    </row>
    <row r="784" ht="14.25" customHeight="1" outlineLevel="1" spans="7:285">
      <c r="G784" s="55">
        <v>777</v>
      </c>
      <c r="H784" s="55" t="s">
        <v>1309</v>
      </c>
      <c r="I784" s="55" t="s">
        <v>1995</v>
      </c>
      <c r="J784" s="55" t="s">
        <v>3080</v>
      </c>
      <c r="K784" s="55" t="s">
        <v>1249</v>
      </c>
      <c r="L784" s="65">
        <v>0.2</v>
      </c>
      <c r="AD784" s="12">
        <v>777</v>
      </c>
      <c r="AE784" s="12" t="s">
        <v>1261</v>
      </c>
      <c r="AF784" s="12" t="s">
        <v>2186</v>
      </c>
      <c r="AG784" s="12" t="s">
        <v>1020</v>
      </c>
      <c r="AH784" s="12" t="s">
        <v>1674</v>
      </c>
      <c r="AX784" s="55">
        <v>777</v>
      </c>
      <c r="AY784" s="55" t="s">
        <v>1678</v>
      </c>
      <c r="AZ784" s="55" t="s">
        <v>1251</v>
      </c>
      <c r="BA784" s="55">
        <v>17</v>
      </c>
      <c r="BB784" s="55">
        <v>17</v>
      </c>
      <c r="BC784" s="55" t="s">
        <v>1258</v>
      </c>
      <c r="BD784" s="55">
        <v>1</v>
      </c>
      <c r="DN784" s="55">
        <v>777</v>
      </c>
      <c r="DO784" s="55" t="s">
        <v>42</v>
      </c>
      <c r="DP784" s="55" t="s">
        <v>3300</v>
      </c>
      <c r="DQ784" s="55" t="s">
        <v>1260</v>
      </c>
      <c r="DR784" s="55" t="s">
        <v>1261</v>
      </c>
      <c r="DS784" s="55">
        <v>33315</v>
      </c>
      <c r="DT784" s="55">
        <v>10000</v>
      </c>
      <c r="DU784" s="55" t="s">
        <v>1249</v>
      </c>
      <c r="DV784" s="55">
        <v>1</v>
      </c>
      <c r="EV784" s="55">
        <v>777</v>
      </c>
      <c r="EW784" s="55" t="s">
        <v>1359</v>
      </c>
      <c r="EX784" s="55" t="s">
        <v>1738</v>
      </c>
      <c r="EY784" s="55">
        <v>1</v>
      </c>
      <c r="EZ784" s="55">
        <v>0</v>
      </c>
      <c r="FA784" s="55">
        <v>1994</v>
      </c>
      <c r="FB784" s="55" t="s">
        <v>1361</v>
      </c>
      <c r="FC784" s="55" t="s">
        <v>1249</v>
      </c>
      <c r="FD784" s="55">
        <v>5.5</v>
      </c>
      <c r="FF784" s="55">
        <v>777</v>
      </c>
      <c r="FG784" s="55" t="s">
        <v>42</v>
      </c>
      <c r="FH784" s="55" t="s">
        <v>1810</v>
      </c>
      <c r="FI784" s="55">
        <v>2</v>
      </c>
      <c r="FJ784" s="55">
        <v>130000</v>
      </c>
      <c r="FK784" s="55" t="s">
        <v>1249</v>
      </c>
      <c r="FL784" s="55">
        <v>0.25</v>
      </c>
      <c r="JW784" s="12">
        <v>777</v>
      </c>
      <c r="JX784" s="12" t="s">
        <v>1517</v>
      </c>
      <c r="JY784" s="12" t="s">
        <v>2790</v>
      </c>
    </row>
    <row r="785" ht="14.25" customHeight="1" outlineLevel="1" spans="7:285">
      <c r="G785" s="55">
        <v>778</v>
      </c>
      <c r="H785" s="55" t="s">
        <v>1309</v>
      </c>
      <c r="I785" s="55" t="s">
        <v>1995</v>
      </c>
      <c r="J785" s="55" t="s">
        <v>3082</v>
      </c>
      <c r="K785" s="55" t="s">
        <v>1249</v>
      </c>
      <c r="L785" s="65">
        <v>0.2</v>
      </c>
      <c r="AD785" s="12">
        <v>778</v>
      </c>
      <c r="AE785" s="12" t="s">
        <v>1261</v>
      </c>
      <c r="AF785" s="12" t="s">
        <v>2322</v>
      </c>
      <c r="AG785" s="12" t="s">
        <v>1020</v>
      </c>
      <c r="AH785" s="12" t="s">
        <v>1674</v>
      </c>
      <c r="AX785" s="55">
        <v>778</v>
      </c>
      <c r="AY785" s="55" t="s">
        <v>1678</v>
      </c>
      <c r="AZ785" s="55" t="s">
        <v>1251</v>
      </c>
      <c r="BA785" s="55">
        <v>18</v>
      </c>
      <c r="BB785" s="55">
        <v>18</v>
      </c>
      <c r="BC785" s="55" t="s">
        <v>1258</v>
      </c>
      <c r="BD785" s="55">
        <v>1</v>
      </c>
      <c r="DN785" s="55">
        <v>778</v>
      </c>
      <c r="DO785" s="55" t="s">
        <v>42</v>
      </c>
      <c r="DP785" s="55" t="s">
        <v>3300</v>
      </c>
      <c r="DQ785" s="55" t="s">
        <v>1260</v>
      </c>
      <c r="DR785" s="55" t="s">
        <v>1261</v>
      </c>
      <c r="DS785" s="55">
        <v>33316</v>
      </c>
      <c r="DT785" s="55">
        <v>10000</v>
      </c>
      <c r="DU785" s="55" t="s">
        <v>1249</v>
      </c>
      <c r="DV785" s="55">
        <v>1</v>
      </c>
      <c r="EV785" s="55">
        <v>778</v>
      </c>
      <c r="EW785" s="55" t="s">
        <v>1359</v>
      </c>
      <c r="EX785" s="55" t="s">
        <v>1738</v>
      </c>
      <c r="EY785" s="55">
        <v>1</v>
      </c>
      <c r="EZ785" s="55">
        <v>1995</v>
      </c>
      <c r="FA785" s="55">
        <v>2999</v>
      </c>
      <c r="FB785" s="55" t="s">
        <v>1361</v>
      </c>
      <c r="FC785" s="55" t="s">
        <v>1249</v>
      </c>
      <c r="FD785" s="55">
        <v>6</v>
      </c>
      <c r="FF785" s="55">
        <v>778</v>
      </c>
      <c r="FG785" s="55" t="s">
        <v>42</v>
      </c>
      <c r="FH785" s="55" t="s">
        <v>1810</v>
      </c>
      <c r="FI785" s="55">
        <v>2</v>
      </c>
      <c r="FJ785" s="55">
        <v>260000</v>
      </c>
      <c r="FK785" s="55" t="s">
        <v>1249</v>
      </c>
      <c r="FL785" s="55">
        <v>0.25</v>
      </c>
      <c r="JW785" s="12">
        <v>778</v>
      </c>
      <c r="JX785" s="12" t="s">
        <v>1517</v>
      </c>
      <c r="JY785" s="12" t="s">
        <v>2568</v>
      </c>
    </row>
    <row r="786" ht="14.25" customHeight="1" outlineLevel="1" spans="7:285">
      <c r="G786" s="55">
        <v>779</v>
      </c>
      <c r="H786" s="55" t="s">
        <v>1309</v>
      </c>
      <c r="I786" s="55" t="s">
        <v>1995</v>
      </c>
      <c r="J786" s="55" t="s">
        <v>3083</v>
      </c>
      <c r="K786" s="55" t="s">
        <v>1249</v>
      </c>
      <c r="L786" s="55">
        <v>0.23</v>
      </c>
      <c r="AD786" s="12">
        <v>779</v>
      </c>
      <c r="AE786" s="12" t="s">
        <v>1261</v>
      </c>
      <c r="AF786" s="12" t="s">
        <v>2449</v>
      </c>
      <c r="AG786" s="12" t="s">
        <v>1020</v>
      </c>
      <c r="AH786" s="12" t="s">
        <v>1674</v>
      </c>
      <c r="AX786" s="55">
        <v>779</v>
      </c>
      <c r="AY786" s="55" t="s">
        <v>1678</v>
      </c>
      <c r="AZ786" s="55" t="s">
        <v>1251</v>
      </c>
      <c r="BA786" s="55">
        <v>19</v>
      </c>
      <c r="BB786" s="55">
        <v>19</v>
      </c>
      <c r="BC786" s="55" t="s">
        <v>1258</v>
      </c>
      <c r="BD786" s="55">
        <v>1</v>
      </c>
      <c r="DN786" s="55">
        <v>779</v>
      </c>
      <c r="DO786" s="55" t="s">
        <v>42</v>
      </c>
      <c r="DP786" s="55" t="s">
        <v>3300</v>
      </c>
      <c r="DQ786" s="55" t="s">
        <v>1260</v>
      </c>
      <c r="DR786" s="55" t="s">
        <v>1261</v>
      </c>
      <c r="DS786" s="55">
        <v>33325</v>
      </c>
      <c r="DT786" s="55">
        <v>10000</v>
      </c>
      <c r="DU786" s="55" t="s">
        <v>1249</v>
      </c>
      <c r="DV786" s="55">
        <v>1</v>
      </c>
      <c r="EV786" s="55">
        <v>779</v>
      </c>
      <c r="EW786" s="55" t="s">
        <v>1359</v>
      </c>
      <c r="EX786" s="55" t="s">
        <v>1738</v>
      </c>
      <c r="EY786" s="55">
        <v>2</v>
      </c>
      <c r="EZ786" s="55">
        <v>0</v>
      </c>
      <c r="FA786" s="55">
        <v>1994</v>
      </c>
      <c r="FB786" s="55" t="s">
        <v>1361</v>
      </c>
      <c r="FC786" s="55" t="s">
        <v>1249</v>
      </c>
      <c r="FD786" s="55">
        <v>5.5</v>
      </c>
      <c r="FF786" s="55">
        <v>779</v>
      </c>
      <c r="FG786" s="55" t="s">
        <v>42</v>
      </c>
      <c r="FH786" s="55" t="s">
        <v>1810</v>
      </c>
      <c r="FI786" s="55">
        <v>2</v>
      </c>
      <c r="FJ786" s="55">
        <v>400000</v>
      </c>
      <c r="FK786" s="55" t="s">
        <v>1249</v>
      </c>
      <c r="FL786" s="55">
        <v>0.25</v>
      </c>
      <c r="JW786" s="12">
        <v>779</v>
      </c>
      <c r="JX786" s="12" t="s">
        <v>1517</v>
      </c>
      <c r="JY786" s="12" t="s">
        <v>1915</v>
      </c>
    </row>
    <row r="787" ht="14.25" customHeight="1" outlineLevel="1" spans="7:285">
      <c r="G787" s="55">
        <v>780</v>
      </c>
      <c r="H787" s="55" t="s">
        <v>1309</v>
      </c>
      <c r="I787" s="55" t="s">
        <v>1995</v>
      </c>
      <c r="J787" s="55" t="s">
        <v>2141</v>
      </c>
      <c r="K787" s="55" t="s">
        <v>1249</v>
      </c>
      <c r="L787" s="65">
        <v>0.308</v>
      </c>
      <c r="AD787" s="12">
        <v>780</v>
      </c>
      <c r="AE787" s="12" t="s">
        <v>1261</v>
      </c>
      <c r="AF787" s="12" t="s">
        <v>2579</v>
      </c>
      <c r="AG787" s="12" t="s">
        <v>1020</v>
      </c>
      <c r="AH787" s="12" t="s">
        <v>1674</v>
      </c>
      <c r="AX787" s="55">
        <v>780</v>
      </c>
      <c r="AY787" s="55" t="s">
        <v>1678</v>
      </c>
      <c r="AZ787" s="55" t="s">
        <v>1251</v>
      </c>
      <c r="BA787" s="55">
        <v>20</v>
      </c>
      <c r="BB787" s="55">
        <v>20</v>
      </c>
      <c r="BC787" s="55" t="s">
        <v>1258</v>
      </c>
      <c r="BD787" s="55">
        <v>1</v>
      </c>
      <c r="DN787" s="55">
        <v>780</v>
      </c>
      <c r="DO787" s="55" t="s">
        <v>42</v>
      </c>
      <c r="DP787" s="55" t="s">
        <v>3300</v>
      </c>
      <c r="DQ787" s="55" t="s">
        <v>1260</v>
      </c>
      <c r="DR787" s="55" t="s">
        <v>1261</v>
      </c>
      <c r="DS787" s="55">
        <v>33327</v>
      </c>
      <c r="DT787" s="55">
        <v>10000</v>
      </c>
      <c r="DU787" s="55" t="s">
        <v>1249</v>
      </c>
      <c r="DV787" s="55">
        <v>1</v>
      </c>
      <c r="EV787" s="55">
        <v>780</v>
      </c>
      <c r="EW787" s="55" t="s">
        <v>1359</v>
      </c>
      <c r="EX787" s="55" t="s">
        <v>1738</v>
      </c>
      <c r="EY787" s="55">
        <v>2</v>
      </c>
      <c r="EZ787" s="55">
        <v>1995</v>
      </c>
      <c r="FA787" s="55">
        <v>2999</v>
      </c>
      <c r="FB787" s="55" t="s">
        <v>1361</v>
      </c>
      <c r="FC787" s="55" t="s">
        <v>1249</v>
      </c>
      <c r="FD787" s="55">
        <v>6</v>
      </c>
      <c r="FF787" s="55">
        <v>780</v>
      </c>
      <c r="FG787" s="55" t="s">
        <v>42</v>
      </c>
      <c r="FH787" s="55" t="s">
        <v>1810</v>
      </c>
      <c r="FI787" s="55">
        <v>2</v>
      </c>
      <c r="FJ787" s="55">
        <v>530000</v>
      </c>
      <c r="FK787" s="55" t="s">
        <v>1249</v>
      </c>
      <c r="FL787" s="55">
        <v>0.25</v>
      </c>
      <c r="JW787" s="12">
        <v>780</v>
      </c>
      <c r="JX787" s="12" t="s">
        <v>1517</v>
      </c>
      <c r="JY787" s="12" t="s">
        <v>2818</v>
      </c>
    </row>
    <row r="788" ht="14.25" customHeight="1" outlineLevel="1" spans="7:285">
      <c r="G788" s="55">
        <v>781</v>
      </c>
      <c r="H788" s="55" t="s">
        <v>1309</v>
      </c>
      <c r="I788" s="55" t="s">
        <v>1569</v>
      </c>
      <c r="J788" s="55" t="s">
        <v>3087</v>
      </c>
      <c r="K788" s="55" t="s">
        <v>1249</v>
      </c>
      <c r="L788" s="65">
        <v>0.3675</v>
      </c>
      <c r="AD788" s="12">
        <v>781</v>
      </c>
      <c r="AE788" s="12" t="s">
        <v>1261</v>
      </c>
      <c r="AF788" s="12" t="s">
        <v>1208</v>
      </c>
      <c r="AG788" s="12" t="s">
        <v>781</v>
      </c>
      <c r="AH788" s="12" t="s">
        <v>1432</v>
      </c>
      <c r="AX788" s="55">
        <v>781</v>
      </c>
      <c r="AY788" s="55" t="s">
        <v>1678</v>
      </c>
      <c r="AZ788" s="55" t="s">
        <v>1251</v>
      </c>
      <c r="BA788" s="55">
        <v>21</v>
      </c>
      <c r="BB788" s="55">
        <v>21</v>
      </c>
      <c r="BC788" s="55" t="s">
        <v>1258</v>
      </c>
      <c r="BD788" s="55">
        <v>1</v>
      </c>
      <c r="DN788" s="55">
        <v>781</v>
      </c>
      <c r="DO788" s="55" t="s">
        <v>42</v>
      </c>
      <c r="DP788" s="55" t="s">
        <v>3300</v>
      </c>
      <c r="DQ788" s="55" t="s">
        <v>1260</v>
      </c>
      <c r="DR788" s="55" t="s">
        <v>1261</v>
      </c>
      <c r="DS788" s="55">
        <v>33332</v>
      </c>
      <c r="DT788" s="55">
        <v>10000</v>
      </c>
      <c r="DU788" s="55" t="s">
        <v>1249</v>
      </c>
      <c r="DV788" s="55">
        <v>1</v>
      </c>
      <c r="EV788" s="55">
        <v>781</v>
      </c>
      <c r="EW788" s="55" t="s">
        <v>1359</v>
      </c>
      <c r="EX788" s="55" t="s">
        <v>1738</v>
      </c>
      <c r="EY788" s="55">
        <v>3</v>
      </c>
      <c r="EZ788" s="55">
        <v>0</v>
      </c>
      <c r="FA788" s="55">
        <v>1994</v>
      </c>
      <c r="FB788" s="55" t="s">
        <v>1262</v>
      </c>
      <c r="FC788" s="55" t="s">
        <v>1249</v>
      </c>
      <c r="FD788" s="55">
        <v>0</v>
      </c>
      <c r="FF788" s="55">
        <v>781</v>
      </c>
      <c r="FG788" s="55" t="s">
        <v>42</v>
      </c>
      <c r="FH788" s="55" t="s">
        <v>1810</v>
      </c>
      <c r="FI788" s="55">
        <v>2</v>
      </c>
      <c r="FJ788" s="55">
        <v>540000</v>
      </c>
      <c r="FK788" s="55" t="s">
        <v>1249</v>
      </c>
      <c r="FL788" s="55">
        <v>0.25</v>
      </c>
      <c r="JW788" s="12">
        <v>781</v>
      </c>
      <c r="JX788" s="12" t="s">
        <v>1517</v>
      </c>
      <c r="JY788" s="12" t="s">
        <v>2825</v>
      </c>
    </row>
    <row r="789" ht="14.25" customHeight="1" outlineLevel="1" spans="7:285">
      <c r="G789" s="55">
        <v>782</v>
      </c>
      <c r="H789" s="55" t="s">
        <v>1309</v>
      </c>
      <c r="I789" s="55" t="s">
        <v>2226</v>
      </c>
      <c r="J789" s="55" t="s">
        <v>3089</v>
      </c>
      <c r="K789" s="55" t="s">
        <v>1249</v>
      </c>
      <c r="L789" s="65">
        <v>0.3675</v>
      </c>
      <c r="AD789" s="12">
        <v>782</v>
      </c>
      <c r="AE789" s="12" t="s">
        <v>1261</v>
      </c>
      <c r="AF789" s="12" t="s">
        <v>2372</v>
      </c>
      <c r="AG789" s="12" t="s">
        <v>64</v>
      </c>
      <c r="AH789" s="12" t="s">
        <v>1811</v>
      </c>
      <c r="AX789" s="55">
        <v>782</v>
      </c>
      <c r="AY789" s="55" t="s">
        <v>1678</v>
      </c>
      <c r="AZ789" s="55" t="s">
        <v>1251</v>
      </c>
      <c r="BA789" s="55">
        <v>22</v>
      </c>
      <c r="BB789" s="55">
        <v>22</v>
      </c>
      <c r="BC789" s="55" t="s">
        <v>1258</v>
      </c>
      <c r="BD789" s="55">
        <v>1</v>
      </c>
      <c r="DN789" s="55">
        <v>782</v>
      </c>
      <c r="DO789" s="55" t="s">
        <v>42</v>
      </c>
      <c r="DP789" s="55" t="s">
        <v>3300</v>
      </c>
      <c r="DQ789" s="55" t="s">
        <v>1260</v>
      </c>
      <c r="DR789" s="55" t="s">
        <v>1261</v>
      </c>
      <c r="DS789" s="55">
        <v>33334</v>
      </c>
      <c r="DT789" s="55">
        <v>10000</v>
      </c>
      <c r="DU789" s="55" t="s">
        <v>1249</v>
      </c>
      <c r="DV789" s="55">
        <v>1</v>
      </c>
      <c r="EV789" s="55">
        <v>782</v>
      </c>
      <c r="EW789" s="55" t="s">
        <v>1359</v>
      </c>
      <c r="EX789" s="55" t="s">
        <v>1738</v>
      </c>
      <c r="EY789" s="55">
        <v>3</v>
      </c>
      <c r="EZ789" s="55">
        <v>1995</v>
      </c>
      <c r="FA789" s="55">
        <v>2999</v>
      </c>
      <c r="FB789" s="55" t="s">
        <v>1262</v>
      </c>
      <c r="FC789" s="55" t="s">
        <v>1249</v>
      </c>
      <c r="FD789" s="55">
        <v>0</v>
      </c>
      <c r="FF789" s="55">
        <v>782</v>
      </c>
      <c r="FG789" s="55" t="s">
        <v>42</v>
      </c>
      <c r="FH789" s="55" t="s">
        <v>1810</v>
      </c>
      <c r="FI789" s="55">
        <v>3</v>
      </c>
      <c r="FJ789" s="55">
        <v>0</v>
      </c>
      <c r="FK789" s="55" t="s">
        <v>1249</v>
      </c>
      <c r="FL789" s="55">
        <v>0.4</v>
      </c>
      <c r="JW789" s="12">
        <v>782</v>
      </c>
      <c r="JX789" s="12" t="s">
        <v>1517</v>
      </c>
      <c r="JY789" s="12" t="s">
        <v>2834</v>
      </c>
    </row>
    <row r="790" ht="14.25" customHeight="1" outlineLevel="1" spans="7:285">
      <c r="G790" s="55">
        <v>783</v>
      </c>
      <c r="H790" s="55" t="s">
        <v>1309</v>
      </c>
      <c r="I790" s="55" t="s">
        <v>1919</v>
      </c>
      <c r="J790" s="55" t="s">
        <v>3090</v>
      </c>
      <c r="K790" s="55" t="s">
        <v>1249</v>
      </c>
      <c r="L790" s="65">
        <v>0.3675</v>
      </c>
      <c r="AD790" s="12">
        <v>783</v>
      </c>
      <c r="AE790" s="12" t="s">
        <v>1261</v>
      </c>
      <c r="AF790" s="12" t="s">
        <v>2480</v>
      </c>
      <c r="AG790" s="12" t="s">
        <v>64</v>
      </c>
      <c r="AH790" s="12" t="s">
        <v>1864</v>
      </c>
      <c r="AX790" s="55">
        <v>783</v>
      </c>
      <c r="AY790" s="55" t="s">
        <v>1678</v>
      </c>
      <c r="AZ790" s="55" t="s">
        <v>1251</v>
      </c>
      <c r="BA790" s="55">
        <v>23</v>
      </c>
      <c r="BB790" s="55">
        <v>23</v>
      </c>
      <c r="BC790" s="55" t="s">
        <v>1258</v>
      </c>
      <c r="BD790" s="55">
        <v>1</v>
      </c>
      <c r="DN790" s="55">
        <v>783</v>
      </c>
      <c r="DO790" s="55" t="s">
        <v>42</v>
      </c>
      <c r="DP790" s="55" t="s">
        <v>3300</v>
      </c>
      <c r="DQ790" s="55" t="s">
        <v>1260</v>
      </c>
      <c r="DR790" s="55" t="s">
        <v>1261</v>
      </c>
      <c r="DS790" s="55">
        <v>33351</v>
      </c>
      <c r="DT790" s="55">
        <v>10000</v>
      </c>
      <c r="DU790" s="55" t="s">
        <v>1249</v>
      </c>
      <c r="DV790" s="55">
        <v>1</v>
      </c>
      <c r="EV790" s="55">
        <v>783</v>
      </c>
      <c r="EW790" s="55" t="s">
        <v>1359</v>
      </c>
      <c r="EX790" s="55" t="s">
        <v>1738</v>
      </c>
      <c r="EY790" s="55">
        <v>3</v>
      </c>
      <c r="EZ790" s="55">
        <v>0</v>
      </c>
      <c r="FA790" s="55">
        <v>1994</v>
      </c>
      <c r="FB790" s="55" t="s">
        <v>1361</v>
      </c>
      <c r="FC790" s="55" t="s">
        <v>1249</v>
      </c>
      <c r="FD790" s="55">
        <v>5.5</v>
      </c>
      <c r="FF790" s="55">
        <v>783</v>
      </c>
      <c r="FG790" s="55" t="s">
        <v>42</v>
      </c>
      <c r="FH790" s="55" t="s">
        <v>1810</v>
      </c>
      <c r="FI790" s="55">
        <v>3</v>
      </c>
      <c r="FJ790" s="55">
        <v>1000</v>
      </c>
      <c r="FK790" s="55" t="s">
        <v>1249</v>
      </c>
      <c r="FL790" s="55">
        <v>0.4</v>
      </c>
      <c r="JW790" s="12">
        <v>783</v>
      </c>
      <c r="JX790" s="12" t="s">
        <v>1517</v>
      </c>
      <c r="JY790" s="12" t="s">
        <v>2554</v>
      </c>
    </row>
    <row r="791" ht="14.25" customHeight="1" outlineLevel="1" spans="7:285">
      <c r="G791" s="55">
        <v>784</v>
      </c>
      <c r="H791" s="55" t="s">
        <v>1309</v>
      </c>
      <c r="I791" s="55" t="s">
        <v>2382</v>
      </c>
      <c r="J791" s="55" t="s">
        <v>3091</v>
      </c>
      <c r="K791" s="55" t="s">
        <v>1249</v>
      </c>
      <c r="L791" s="65">
        <v>0.3675</v>
      </c>
      <c r="AD791" s="12">
        <v>784</v>
      </c>
      <c r="AE791" s="12" t="s">
        <v>1261</v>
      </c>
      <c r="AF791" s="12" t="s">
        <v>2390</v>
      </c>
      <c r="AG791" s="12" t="s">
        <v>64</v>
      </c>
      <c r="AH791" s="12" t="s">
        <v>1363</v>
      </c>
      <c r="AX791" s="55">
        <v>784</v>
      </c>
      <c r="AY791" s="55" t="s">
        <v>1678</v>
      </c>
      <c r="AZ791" s="55" t="s">
        <v>1251</v>
      </c>
      <c r="BA791" s="55">
        <v>24</v>
      </c>
      <c r="BB791" s="55">
        <v>24</v>
      </c>
      <c r="BC791" s="55" t="s">
        <v>1258</v>
      </c>
      <c r="BD791" s="55">
        <v>1</v>
      </c>
      <c r="DN791" s="55">
        <v>784</v>
      </c>
      <c r="DO791" s="55" t="s">
        <v>42</v>
      </c>
      <c r="DP791" s="55" t="s">
        <v>3300</v>
      </c>
      <c r="DQ791" s="55" t="s">
        <v>1260</v>
      </c>
      <c r="DR791" s="55" t="s">
        <v>1261</v>
      </c>
      <c r="DS791" s="55">
        <v>33401</v>
      </c>
      <c r="DT791" s="55">
        <v>10000</v>
      </c>
      <c r="DU791" s="55" t="s">
        <v>1249</v>
      </c>
      <c r="DV791" s="55">
        <v>1</v>
      </c>
      <c r="EV791" s="55">
        <v>784</v>
      </c>
      <c r="EW791" s="55" t="s">
        <v>1359</v>
      </c>
      <c r="EX791" s="55" t="s">
        <v>1738</v>
      </c>
      <c r="EY791" s="55">
        <v>3</v>
      </c>
      <c r="EZ791" s="55">
        <v>1995</v>
      </c>
      <c r="FA791" s="55">
        <v>2999</v>
      </c>
      <c r="FB791" s="55" t="s">
        <v>1361</v>
      </c>
      <c r="FC791" s="55" t="s">
        <v>1249</v>
      </c>
      <c r="FD791" s="55">
        <v>6</v>
      </c>
      <c r="FF791" s="55">
        <v>784</v>
      </c>
      <c r="FG791" s="55" t="s">
        <v>42</v>
      </c>
      <c r="FH791" s="55" t="s">
        <v>1810</v>
      </c>
      <c r="FI791" s="55">
        <v>3</v>
      </c>
      <c r="FJ791" s="55">
        <v>2500</v>
      </c>
      <c r="FK791" s="55" t="s">
        <v>1249</v>
      </c>
      <c r="FL791" s="55">
        <v>0.4</v>
      </c>
      <c r="JW791" s="12">
        <v>784</v>
      </c>
      <c r="JX791" s="12" t="s">
        <v>1517</v>
      </c>
      <c r="JY791" s="12" t="s">
        <v>1746</v>
      </c>
    </row>
    <row r="792" ht="14.25" customHeight="1" outlineLevel="1" spans="7:285">
      <c r="G792" s="55">
        <v>785</v>
      </c>
      <c r="H792" s="55" t="s">
        <v>1309</v>
      </c>
      <c r="I792" s="55" t="s">
        <v>1646</v>
      </c>
      <c r="J792" s="55" t="s">
        <v>3092</v>
      </c>
      <c r="K792" s="55" t="s">
        <v>1249</v>
      </c>
      <c r="L792" s="65">
        <v>0.3675</v>
      </c>
      <c r="AD792" s="12">
        <v>785</v>
      </c>
      <c r="AE792" s="12" t="s">
        <v>1261</v>
      </c>
      <c r="AF792" s="12" t="s">
        <v>1932</v>
      </c>
      <c r="AG792" s="12" t="s">
        <v>64</v>
      </c>
      <c r="AH792" s="12" t="s">
        <v>1910</v>
      </c>
      <c r="AX792" s="55">
        <v>785</v>
      </c>
      <c r="AY792" s="55" t="s">
        <v>1678</v>
      </c>
      <c r="AZ792" s="55" t="s">
        <v>1251</v>
      </c>
      <c r="BA792" s="55">
        <v>25</v>
      </c>
      <c r="BB792" s="55">
        <v>25</v>
      </c>
      <c r="BC792" s="55" t="s">
        <v>1258</v>
      </c>
      <c r="BD792" s="55">
        <v>1</v>
      </c>
      <c r="DN792" s="55">
        <v>785</v>
      </c>
      <c r="DO792" s="55" t="s">
        <v>42</v>
      </c>
      <c r="DP792" s="55" t="s">
        <v>3300</v>
      </c>
      <c r="DQ792" s="55" t="s">
        <v>1260</v>
      </c>
      <c r="DR792" s="55" t="s">
        <v>1261</v>
      </c>
      <c r="DS792" s="55">
        <v>33403</v>
      </c>
      <c r="DT792" s="55">
        <v>10000</v>
      </c>
      <c r="DU792" s="55" t="s">
        <v>1249</v>
      </c>
      <c r="DV792" s="55">
        <v>1</v>
      </c>
      <c r="EV792" s="55">
        <v>785</v>
      </c>
      <c r="EW792" s="55" t="s">
        <v>1359</v>
      </c>
      <c r="EX792" s="55" t="s">
        <v>1738</v>
      </c>
      <c r="EY792" s="55">
        <v>4</v>
      </c>
      <c r="EZ792" s="55">
        <v>0</v>
      </c>
      <c r="FA792" s="55">
        <v>1994</v>
      </c>
      <c r="FB792" s="55" t="s">
        <v>1361</v>
      </c>
      <c r="FC792" s="55" t="s">
        <v>1249</v>
      </c>
      <c r="FD792" s="55">
        <v>5.5</v>
      </c>
      <c r="FF792" s="55">
        <v>785</v>
      </c>
      <c r="FG792" s="55" t="s">
        <v>42</v>
      </c>
      <c r="FH792" s="55" t="s">
        <v>1810</v>
      </c>
      <c r="FI792" s="55">
        <v>3</v>
      </c>
      <c r="FJ792" s="55">
        <v>5000</v>
      </c>
      <c r="FK792" s="55" t="s">
        <v>1249</v>
      </c>
      <c r="FL792" s="55">
        <v>0.4</v>
      </c>
      <c r="JW792" s="12">
        <v>785</v>
      </c>
      <c r="JX792" s="12" t="s">
        <v>1517</v>
      </c>
      <c r="JY792" s="12" t="s">
        <v>2683</v>
      </c>
    </row>
    <row r="793" ht="14.25" customHeight="1" outlineLevel="1" spans="7:285">
      <c r="G793" s="55">
        <v>786</v>
      </c>
      <c r="H793" s="55" t="s">
        <v>2052</v>
      </c>
      <c r="I793" s="55" t="s">
        <v>900</v>
      </c>
      <c r="J793" s="55" t="s">
        <v>1248</v>
      </c>
      <c r="K793" s="55" t="s">
        <v>1258</v>
      </c>
      <c r="L793" s="67">
        <v>0.0525</v>
      </c>
      <c r="AD793" s="12">
        <v>786</v>
      </c>
      <c r="AE793" s="12" t="s">
        <v>1261</v>
      </c>
      <c r="AF793" s="12" t="s">
        <v>2216</v>
      </c>
      <c r="AG793" s="12" t="s">
        <v>64</v>
      </c>
      <c r="AH793" s="12" t="s">
        <v>1939</v>
      </c>
      <c r="AX793" s="55">
        <v>786</v>
      </c>
      <c r="AY793" s="55" t="s">
        <v>1678</v>
      </c>
      <c r="AZ793" s="55" t="s">
        <v>1251</v>
      </c>
      <c r="BA793" s="55">
        <v>26</v>
      </c>
      <c r="BB793" s="55">
        <v>26</v>
      </c>
      <c r="BC793" s="55" t="s">
        <v>1258</v>
      </c>
      <c r="BD793" s="55">
        <v>1.05</v>
      </c>
      <c r="DN793" s="55">
        <v>786</v>
      </c>
      <c r="DO793" s="55" t="s">
        <v>42</v>
      </c>
      <c r="DP793" s="55" t="s">
        <v>3300</v>
      </c>
      <c r="DQ793" s="55" t="s">
        <v>1260</v>
      </c>
      <c r="DR793" s="55" t="s">
        <v>1261</v>
      </c>
      <c r="DS793" s="55">
        <v>33404</v>
      </c>
      <c r="DT793" s="55">
        <v>10000</v>
      </c>
      <c r="DU793" s="55" t="s">
        <v>1249</v>
      </c>
      <c r="DV793" s="55">
        <v>1</v>
      </c>
      <c r="EV793" s="55">
        <v>786</v>
      </c>
      <c r="EW793" s="55" t="s">
        <v>1359</v>
      </c>
      <c r="EX793" s="55" t="s">
        <v>1738</v>
      </c>
      <c r="EY793" s="55">
        <v>4</v>
      </c>
      <c r="EZ793" s="55">
        <v>1995</v>
      </c>
      <c r="FA793" s="55">
        <v>2999</v>
      </c>
      <c r="FB793" s="55" t="s">
        <v>1361</v>
      </c>
      <c r="FC793" s="55" t="s">
        <v>1249</v>
      </c>
      <c r="FD793" s="55">
        <v>6</v>
      </c>
      <c r="FF793" s="55">
        <v>786</v>
      </c>
      <c r="FG793" s="55" t="s">
        <v>42</v>
      </c>
      <c r="FH793" s="55" t="s">
        <v>1810</v>
      </c>
      <c r="FI793" s="55">
        <v>3</v>
      </c>
      <c r="FJ793" s="55">
        <v>10000</v>
      </c>
      <c r="FK793" s="55" t="s">
        <v>1249</v>
      </c>
      <c r="FL793" s="55">
        <v>0.4</v>
      </c>
      <c r="JW793" s="12">
        <v>786</v>
      </c>
      <c r="JX793" s="12" t="s">
        <v>1517</v>
      </c>
      <c r="JY793" s="12" t="s">
        <v>2866</v>
      </c>
    </row>
    <row r="794" ht="14.25" customHeight="1" outlineLevel="1" spans="7:285">
      <c r="G794" s="55">
        <v>787</v>
      </c>
      <c r="H794" s="55" t="s">
        <v>2052</v>
      </c>
      <c r="I794" s="55" t="s">
        <v>763</v>
      </c>
      <c r="J794" s="55" t="s">
        <v>767</v>
      </c>
      <c r="K794" s="55" t="s">
        <v>1258</v>
      </c>
      <c r="L794" s="67">
        <v>0.0258333333333333</v>
      </c>
      <c r="AD794" s="12">
        <v>787</v>
      </c>
      <c r="AE794" s="12" t="s">
        <v>1261</v>
      </c>
      <c r="AF794" s="12" t="s">
        <v>2592</v>
      </c>
      <c r="AG794" s="12" t="s">
        <v>64</v>
      </c>
      <c r="AH794" s="12" t="s">
        <v>1964</v>
      </c>
      <c r="AX794" s="55">
        <v>787</v>
      </c>
      <c r="AY794" s="55" t="s">
        <v>1678</v>
      </c>
      <c r="AZ794" s="55" t="s">
        <v>1251</v>
      </c>
      <c r="BA794" s="55">
        <v>27</v>
      </c>
      <c r="BB794" s="55">
        <v>27</v>
      </c>
      <c r="BC794" s="55" t="s">
        <v>1258</v>
      </c>
      <c r="BD794" s="55">
        <v>1.05</v>
      </c>
      <c r="DN794" s="55">
        <v>787</v>
      </c>
      <c r="DO794" s="55" t="s">
        <v>42</v>
      </c>
      <c r="DP794" s="55" t="s">
        <v>3300</v>
      </c>
      <c r="DQ794" s="55" t="s">
        <v>1260</v>
      </c>
      <c r="DR794" s="55" t="s">
        <v>1261</v>
      </c>
      <c r="DS794" s="55">
        <v>33405</v>
      </c>
      <c r="DT794" s="55">
        <v>10000</v>
      </c>
      <c r="DU794" s="55" t="s">
        <v>1249</v>
      </c>
      <c r="DV794" s="55">
        <v>1</v>
      </c>
      <c r="EV794" s="55">
        <v>787</v>
      </c>
      <c r="EW794" s="55" t="s">
        <v>1359</v>
      </c>
      <c r="EX794" s="55" t="s">
        <v>1738</v>
      </c>
      <c r="EY794" s="55">
        <v>5</v>
      </c>
      <c r="EZ794" s="55">
        <v>0</v>
      </c>
      <c r="FA794" s="55">
        <v>1994</v>
      </c>
      <c r="FB794" s="55" t="s">
        <v>1361</v>
      </c>
      <c r="FC794" s="55" t="s">
        <v>1249</v>
      </c>
      <c r="FD794" s="55">
        <v>8</v>
      </c>
      <c r="FF794" s="55">
        <v>787</v>
      </c>
      <c r="FG794" s="55" t="s">
        <v>42</v>
      </c>
      <c r="FH794" s="55" t="s">
        <v>1810</v>
      </c>
      <c r="FI794" s="55">
        <v>3</v>
      </c>
      <c r="FJ794" s="55">
        <v>25000</v>
      </c>
      <c r="FK794" s="55" t="s">
        <v>1249</v>
      </c>
      <c r="FL794" s="55">
        <v>0.4</v>
      </c>
      <c r="JW794" s="12">
        <v>787</v>
      </c>
      <c r="JX794" s="12" t="s">
        <v>1517</v>
      </c>
      <c r="JY794" s="12" t="s">
        <v>1775</v>
      </c>
    </row>
    <row r="795" ht="14.25" customHeight="1" outlineLevel="1" spans="7:285">
      <c r="G795" s="55">
        <v>788</v>
      </c>
      <c r="H795" s="55" t="s">
        <v>2052</v>
      </c>
      <c r="I795" s="55" t="s">
        <v>763</v>
      </c>
      <c r="J795" s="55" t="s">
        <v>904</v>
      </c>
      <c r="K795" s="55" t="s">
        <v>1258</v>
      </c>
      <c r="L795" s="67">
        <v>0.0258333333333333</v>
      </c>
      <c r="AD795" s="12">
        <v>788</v>
      </c>
      <c r="AE795" s="12" t="s">
        <v>1261</v>
      </c>
      <c r="AF795" s="12" t="s">
        <v>1741</v>
      </c>
      <c r="AG795" s="12" t="s">
        <v>64</v>
      </c>
      <c r="AH795" s="12" t="s">
        <v>1891</v>
      </c>
      <c r="AX795" s="55">
        <v>788</v>
      </c>
      <c r="AY795" s="55" t="s">
        <v>1678</v>
      </c>
      <c r="AZ795" s="55" t="s">
        <v>1251</v>
      </c>
      <c r="BA795" s="55">
        <v>28</v>
      </c>
      <c r="BB795" s="55">
        <v>28</v>
      </c>
      <c r="BC795" s="55" t="s">
        <v>1258</v>
      </c>
      <c r="BD795" s="55">
        <v>1.05</v>
      </c>
      <c r="DN795" s="55">
        <v>788</v>
      </c>
      <c r="DO795" s="55" t="s">
        <v>42</v>
      </c>
      <c r="DP795" s="55" t="s">
        <v>3300</v>
      </c>
      <c r="DQ795" s="55" t="s">
        <v>1260</v>
      </c>
      <c r="DR795" s="55" t="s">
        <v>1261</v>
      </c>
      <c r="DS795" s="55">
        <v>33407</v>
      </c>
      <c r="DT795" s="55">
        <v>10000</v>
      </c>
      <c r="DU795" s="55" t="s">
        <v>1249</v>
      </c>
      <c r="DV795" s="55">
        <v>1</v>
      </c>
      <c r="EV795" s="55">
        <v>788</v>
      </c>
      <c r="EW795" s="55" t="s">
        <v>1359</v>
      </c>
      <c r="EX795" s="55" t="s">
        <v>1738</v>
      </c>
      <c r="EY795" s="55">
        <v>5</v>
      </c>
      <c r="EZ795" s="55">
        <v>1995</v>
      </c>
      <c r="FA795" s="55">
        <v>2999</v>
      </c>
      <c r="FB795" s="55" t="s">
        <v>1361</v>
      </c>
      <c r="FC795" s="55" t="s">
        <v>1249</v>
      </c>
      <c r="FD795" s="55">
        <v>8</v>
      </c>
      <c r="FF795" s="55">
        <v>788</v>
      </c>
      <c r="FG795" s="55" t="s">
        <v>42</v>
      </c>
      <c r="FH795" s="55" t="s">
        <v>1810</v>
      </c>
      <c r="FI795" s="55">
        <v>3</v>
      </c>
      <c r="FJ795" s="55">
        <v>50000</v>
      </c>
      <c r="FK795" s="55" t="s">
        <v>1249</v>
      </c>
      <c r="FL795" s="55">
        <v>0.4</v>
      </c>
      <c r="JW795" s="12">
        <v>788</v>
      </c>
      <c r="JX795" s="12" t="s">
        <v>1517</v>
      </c>
      <c r="JY795" s="12" t="s">
        <v>1007</v>
      </c>
    </row>
    <row r="796" ht="14.25" customHeight="1" outlineLevel="1" spans="7:285">
      <c r="G796" s="55">
        <v>789</v>
      </c>
      <c r="H796" s="55" t="s">
        <v>2052</v>
      </c>
      <c r="I796" s="55" t="s">
        <v>763</v>
      </c>
      <c r="J796" s="55" t="s">
        <v>963</v>
      </c>
      <c r="K796" s="55" t="s">
        <v>1258</v>
      </c>
      <c r="L796" s="67">
        <v>0.0258333333333333</v>
      </c>
      <c r="AD796" s="12">
        <v>789</v>
      </c>
      <c r="AE796" s="12" t="s">
        <v>1261</v>
      </c>
      <c r="AF796" s="12" t="s">
        <v>1794</v>
      </c>
      <c r="AG796" s="12" t="s">
        <v>64</v>
      </c>
      <c r="AH796" s="12" t="s">
        <v>1914</v>
      </c>
      <c r="AX796" s="55">
        <v>789</v>
      </c>
      <c r="AY796" s="55" t="s">
        <v>1678</v>
      </c>
      <c r="AZ796" s="55" t="s">
        <v>1251</v>
      </c>
      <c r="BA796" s="55">
        <v>29</v>
      </c>
      <c r="BB796" s="55">
        <v>29</v>
      </c>
      <c r="BC796" s="55" t="s">
        <v>1258</v>
      </c>
      <c r="BD796" s="55">
        <v>1.05</v>
      </c>
      <c r="DN796" s="55">
        <v>789</v>
      </c>
      <c r="DO796" s="55" t="s">
        <v>42</v>
      </c>
      <c r="DP796" s="55" t="s">
        <v>3300</v>
      </c>
      <c r="DQ796" s="55" t="s">
        <v>1260</v>
      </c>
      <c r="DR796" s="55" t="s">
        <v>1261</v>
      </c>
      <c r="DS796" s="55">
        <v>33408</v>
      </c>
      <c r="DT796" s="55">
        <v>10000</v>
      </c>
      <c r="DU796" s="55" t="s">
        <v>1249</v>
      </c>
      <c r="DV796" s="55">
        <v>1</v>
      </c>
      <c r="EV796" s="55">
        <v>789</v>
      </c>
      <c r="EW796" s="55" t="s">
        <v>1359</v>
      </c>
      <c r="EX796" s="55" t="s">
        <v>1963</v>
      </c>
      <c r="EY796" s="55">
        <v>1</v>
      </c>
      <c r="EZ796" s="55">
        <v>0</v>
      </c>
      <c r="FA796" s="55">
        <v>1994</v>
      </c>
      <c r="FB796" s="55" t="s">
        <v>1262</v>
      </c>
      <c r="FC796" s="55" t="s">
        <v>1249</v>
      </c>
      <c r="FD796" s="55">
        <v>0</v>
      </c>
      <c r="FF796" s="55">
        <v>789</v>
      </c>
      <c r="FG796" s="55" t="s">
        <v>42</v>
      </c>
      <c r="FH796" s="55" t="s">
        <v>1810</v>
      </c>
      <c r="FI796" s="55">
        <v>3</v>
      </c>
      <c r="FJ796" s="55">
        <v>80000</v>
      </c>
      <c r="FK796" s="55" t="s">
        <v>1249</v>
      </c>
      <c r="FL796" s="55">
        <v>0.4</v>
      </c>
      <c r="JW796" s="12">
        <v>789</v>
      </c>
      <c r="JX796" s="12" t="s">
        <v>1517</v>
      </c>
      <c r="JY796" s="12" t="s">
        <v>1960</v>
      </c>
    </row>
    <row r="797" ht="14.25" customHeight="1" outlineLevel="1" spans="7:285">
      <c r="G797" s="55">
        <v>790</v>
      </c>
      <c r="H797" s="55" t="s">
        <v>2052</v>
      </c>
      <c r="I797" s="55" t="s">
        <v>763</v>
      </c>
      <c r="J797" s="55" t="s">
        <v>1019</v>
      </c>
      <c r="K797" s="55" t="s">
        <v>1258</v>
      </c>
      <c r="L797" s="67">
        <v>0.0258333333333333</v>
      </c>
      <c r="AD797" s="12">
        <v>790</v>
      </c>
      <c r="AE797" s="12" t="s">
        <v>1261</v>
      </c>
      <c r="AF797" s="12" t="s">
        <v>1901</v>
      </c>
      <c r="AG797" s="12" t="s">
        <v>64</v>
      </c>
      <c r="AH797" s="12" t="s">
        <v>1942</v>
      </c>
      <c r="AX797" s="55">
        <v>790</v>
      </c>
      <c r="AY797" s="55" t="s">
        <v>1678</v>
      </c>
      <c r="AZ797" s="55" t="s">
        <v>1251</v>
      </c>
      <c r="BA797" s="55">
        <v>30</v>
      </c>
      <c r="BB797" s="55">
        <v>30</v>
      </c>
      <c r="BC797" s="55" t="s">
        <v>1258</v>
      </c>
      <c r="BD797" s="55">
        <v>1.05</v>
      </c>
      <c r="DN797" s="55">
        <v>790</v>
      </c>
      <c r="DO797" s="55" t="s">
        <v>42</v>
      </c>
      <c r="DP797" s="55" t="s">
        <v>3300</v>
      </c>
      <c r="DQ797" s="55" t="s">
        <v>1260</v>
      </c>
      <c r="DR797" s="55" t="s">
        <v>1261</v>
      </c>
      <c r="DS797" s="55">
        <v>33409</v>
      </c>
      <c r="DT797" s="55">
        <v>10000</v>
      </c>
      <c r="DU797" s="55" t="s">
        <v>1249</v>
      </c>
      <c r="DV797" s="55">
        <v>1</v>
      </c>
      <c r="EV797" s="55">
        <v>790</v>
      </c>
      <c r="EW797" s="55" t="s">
        <v>1359</v>
      </c>
      <c r="EX797" s="55" t="s">
        <v>1963</v>
      </c>
      <c r="EY797" s="55">
        <v>1</v>
      </c>
      <c r="EZ797" s="55">
        <v>1995</v>
      </c>
      <c r="FA797" s="55">
        <v>2999</v>
      </c>
      <c r="FB797" s="55" t="s">
        <v>1262</v>
      </c>
      <c r="FC797" s="55" t="s">
        <v>1249</v>
      </c>
      <c r="FD797" s="55">
        <v>0</v>
      </c>
      <c r="FF797" s="55">
        <v>790</v>
      </c>
      <c r="FG797" s="55" t="s">
        <v>42</v>
      </c>
      <c r="FH797" s="55" t="s">
        <v>1810</v>
      </c>
      <c r="FI797" s="55">
        <v>3</v>
      </c>
      <c r="FJ797" s="55">
        <v>130000</v>
      </c>
      <c r="FK797" s="55" t="s">
        <v>1249</v>
      </c>
      <c r="FL797" s="55">
        <v>0.4</v>
      </c>
      <c r="JW797" s="12">
        <v>790</v>
      </c>
      <c r="JX797" s="12" t="s">
        <v>1517</v>
      </c>
      <c r="JY797" s="12" t="s">
        <v>2531</v>
      </c>
    </row>
    <row r="798" ht="14.25" customHeight="1" outlineLevel="1" spans="7:285">
      <c r="G798" s="55">
        <v>791</v>
      </c>
      <c r="H798" s="55" t="s">
        <v>2052</v>
      </c>
      <c r="I798" s="55" t="s">
        <v>763</v>
      </c>
      <c r="J798" s="55" t="s">
        <v>1095</v>
      </c>
      <c r="K798" s="55" t="s">
        <v>1258</v>
      </c>
      <c r="L798" s="67">
        <v>0.0258333333333333</v>
      </c>
      <c r="AD798" s="12">
        <v>791</v>
      </c>
      <c r="AE798" s="12" t="s">
        <v>1261</v>
      </c>
      <c r="AF798" s="12" t="s">
        <v>629</v>
      </c>
      <c r="AG798" s="12" t="s">
        <v>2074</v>
      </c>
      <c r="AH798" s="12" t="s">
        <v>2277</v>
      </c>
      <c r="AX798" s="55">
        <v>791</v>
      </c>
      <c r="AY798" s="55" t="s">
        <v>1678</v>
      </c>
      <c r="AZ798" s="55" t="s">
        <v>1251</v>
      </c>
      <c r="BA798" s="55">
        <v>31</v>
      </c>
      <c r="BB798" s="55">
        <v>31</v>
      </c>
      <c r="BC798" s="55" t="s">
        <v>1258</v>
      </c>
      <c r="BD798" s="55">
        <v>1.05</v>
      </c>
      <c r="DN798" s="55">
        <v>791</v>
      </c>
      <c r="DO798" s="55" t="s">
        <v>42</v>
      </c>
      <c r="DP798" s="55" t="s">
        <v>3300</v>
      </c>
      <c r="DQ798" s="55" t="s">
        <v>1260</v>
      </c>
      <c r="DR798" s="55" t="s">
        <v>1261</v>
      </c>
      <c r="DS798" s="55">
        <v>33412</v>
      </c>
      <c r="DT798" s="55">
        <v>10000</v>
      </c>
      <c r="DU798" s="55" t="s">
        <v>1249</v>
      </c>
      <c r="DV798" s="55">
        <v>1</v>
      </c>
      <c r="EV798" s="55">
        <v>791</v>
      </c>
      <c r="EW798" s="55" t="s">
        <v>1359</v>
      </c>
      <c r="EX798" s="55" t="s">
        <v>2016</v>
      </c>
      <c r="EY798" s="55">
        <v>1</v>
      </c>
      <c r="EZ798" s="55">
        <v>0</v>
      </c>
      <c r="FA798" s="55">
        <v>1994</v>
      </c>
      <c r="FB798" s="55" t="s">
        <v>1361</v>
      </c>
      <c r="FC798" s="55" t="s">
        <v>1249</v>
      </c>
      <c r="FD798" s="55">
        <v>2.5</v>
      </c>
      <c r="FF798" s="55">
        <v>791</v>
      </c>
      <c r="FG798" s="55" t="s">
        <v>42</v>
      </c>
      <c r="FH798" s="55" t="s">
        <v>1810</v>
      </c>
      <c r="FI798" s="55">
        <v>3</v>
      </c>
      <c r="FJ798" s="55">
        <v>260000</v>
      </c>
      <c r="FK798" s="55" t="s">
        <v>1249</v>
      </c>
      <c r="FL798" s="55">
        <v>0.4</v>
      </c>
      <c r="JW798" s="12">
        <v>791</v>
      </c>
      <c r="JX798" s="12" t="s">
        <v>1517</v>
      </c>
      <c r="JY798" s="12" t="s">
        <v>2694</v>
      </c>
    </row>
    <row r="799" ht="14.25" customHeight="1" outlineLevel="1" spans="7:285">
      <c r="G799" s="55">
        <v>792</v>
      </c>
      <c r="H799" s="55" t="s">
        <v>2052</v>
      </c>
      <c r="I799" s="55" t="s">
        <v>763</v>
      </c>
      <c r="J799" s="55" t="s">
        <v>1233</v>
      </c>
      <c r="K799" s="55" t="s">
        <v>1258</v>
      </c>
      <c r="L799" s="67">
        <v>0.0525</v>
      </c>
      <c r="AD799" s="12">
        <v>792</v>
      </c>
      <c r="AE799" s="12" t="s">
        <v>1261</v>
      </c>
      <c r="AF799" s="12" t="s">
        <v>2580</v>
      </c>
      <c r="AG799" s="12" t="s">
        <v>1022</v>
      </c>
      <c r="AH799" s="12" t="s">
        <v>2290</v>
      </c>
      <c r="AX799" s="55">
        <v>792</v>
      </c>
      <c r="AY799" s="55" t="s">
        <v>1678</v>
      </c>
      <c r="AZ799" s="55" t="s">
        <v>1251</v>
      </c>
      <c r="BA799" s="55">
        <v>32</v>
      </c>
      <c r="BB799" s="55">
        <v>32</v>
      </c>
      <c r="BC799" s="55" t="s">
        <v>1258</v>
      </c>
      <c r="BD799" s="55">
        <v>1.05</v>
      </c>
      <c r="DN799" s="55">
        <v>792</v>
      </c>
      <c r="DO799" s="55" t="s">
        <v>42</v>
      </c>
      <c r="DP799" s="55" t="s">
        <v>3300</v>
      </c>
      <c r="DQ799" s="55" t="s">
        <v>1260</v>
      </c>
      <c r="DR799" s="55" t="s">
        <v>1261</v>
      </c>
      <c r="DS799" s="55">
        <v>33413</v>
      </c>
      <c r="DT799" s="55">
        <v>10000</v>
      </c>
      <c r="DU799" s="55" t="s">
        <v>1249</v>
      </c>
      <c r="DV799" s="55">
        <v>1</v>
      </c>
      <c r="EV799" s="55">
        <v>792</v>
      </c>
      <c r="EW799" s="55" t="s">
        <v>1359</v>
      </c>
      <c r="EX799" s="55" t="s">
        <v>2016</v>
      </c>
      <c r="EY799" s="55">
        <v>1</v>
      </c>
      <c r="EZ799" s="55">
        <v>1995</v>
      </c>
      <c r="FA799" s="55">
        <v>2999</v>
      </c>
      <c r="FB799" s="55" t="s">
        <v>1361</v>
      </c>
      <c r="FC799" s="55" t="s">
        <v>1249</v>
      </c>
      <c r="FD799" s="55">
        <v>2.5</v>
      </c>
      <c r="FF799" s="55">
        <v>792</v>
      </c>
      <c r="FG799" s="55" t="s">
        <v>42</v>
      </c>
      <c r="FH799" s="55" t="s">
        <v>1810</v>
      </c>
      <c r="FI799" s="55">
        <v>3</v>
      </c>
      <c r="FJ799" s="55">
        <v>400000</v>
      </c>
      <c r="FK799" s="55" t="s">
        <v>1249</v>
      </c>
      <c r="FL799" s="55">
        <v>0.4</v>
      </c>
      <c r="JW799" s="12">
        <v>792</v>
      </c>
      <c r="JX799" s="12" t="s">
        <v>1517</v>
      </c>
      <c r="JY799" s="12" t="s">
        <v>2899</v>
      </c>
    </row>
    <row r="800" ht="14.25" customHeight="1" outlineLevel="1" spans="7:285">
      <c r="G800" s="55">
        <v>793</v>
      </c>
      <c r="H800" s="55" t="s">
        <v>2052</v>
      </c>
      <c r="I800" s="55" t="s">
        <v>1013</v>
      </c>
      <c r="J800" s="55" t="s">
        <v>1564</v>
      </c>
      <c r="K800" s="55" t="s">
        <v>1258</v>
      </c>
      <c r="L800" s="67">
        <v>0.0525</v>
      </c>
      <c r="AD800" s="12">
        <v>793</v>
      </c>
      <c r="AE800" s="12" t="s">
        <v>1261</v>
      </c>
      <c r="AF800" s="12" t="s">
        <v>2042</v>
      </c>
      <c r="AG800" s="12" t="s">
        <v>2074</v>
      </c>
      <c r="AH800" s="12" t="s">
        <v>2277</v>
      </c>
      <c r="AX800" s="55">
        <v>793</v>
      </c>
      <c r="AY800" s="55" t="s">
        <v>1678</v>
      </c>
      <c r="AZ800" s="55" t="s">
        <v>1251</v>
      </c>
      <c r="BA800" s="55">
        <v>33</v>
      </c>
      <c r="BB800" s="55">
        <v>33</v>
      </c>
      <c r="BC800" s="55" t="s">
        <v>1258</v>
      </c>
      <c r="BD800" s="55">
        <v>1.05</v>
      </c>
      <c r="DN800" s="55">
        <v>793</v>
      </c>
      <c r="DO800" s="55" t="s">
        <v>42</v>
      </c>
      <c r="DP800" s="55" t="s">
        <v>3300</v>
      </c>
      <c r="DQ800" s="55" t="s">
        <v>1260</v>
      </c>
      <c r="DR800" s="55" t="s">
        <v>1261</v>
      </c>
      <c r="DS800" s="55">
        <v>33417</v>
      </c>
      <c r="DT800" s="55">
        <v>10000</v>
      </c>
      <c r="DU800" s="55" t="s">
        <v>1249</v>
      </c>
      <c r="DV800" s="55">
        <v>1</v>
      </c>
      <c r="EV800" s="55">
        <v>793</v>
      </c>
      <c r="EW800" s="55" t="s">
        <v>1359</v>
      </c>
      <c r="EX800" s="55" t="s">
        <v>2016</v>
      </c>
      <c r="EY800" s="55">
        <v>10</v>
      </c>
      <c r="EZ800" s="55">
        <v>0</v>
      </c>
      <c r="FA800" s="55">
        <v>1994</v>
      </c>
      <c r="FB800" s="55" t="s">
        <v>1361</v>
      </c>
      <c r="FC800" s="55" t="s">
        <v>1249</v>
      </c>
      <c r="FD800" s="55">
        <v>3.5</v>
      </c>
      <c r="FF800" s="55">
        <v>793</v>
      </c>
      <c r="FG800" s="55" t="s">
        <v>42</v>
      </c>
      <c r="FH800" s="55" t="s">
        <v>1810</v>
      </c>
      <c r="FI800" s="55">
        <v>3</v>
      </c>
      <c r="FJ800" s="55">
        <v>530000</v>
      </c>
      <c r="FK800" s="55" t="s">
        <v>1249</v>
      </c>
      <c r="FL800" s="55">
        <v>0.4</v>
      </c>
      <c r="JW800" s="12">
        <v>793</v>
      </c>
      <c r="JX800" s="12" t="s">
        <v>1517</v>
      </c>
      <c r="JY800" s="12" t="s">
        <v>2903</v>
      </c>
    </row>
    <row r="801" ht="14.25" customHeight="1" outlineLevel="1" spans="7:285">
      <c r="G801" s="55">
        <v>794</v>
      </c>
      <c r="H801" s="55" t="s">
        <v>2052</v>
      </c>
      <c r="I801" s="55" t="s">
        <v>960</v>
      </c>
      <c r="J801" s="55" t="s">
        <v>1603</v>
      </c>
      <c r="K801" s="55" t="s">
        <v>1258</v>
      </c>
      <c r="L801" s="67">
        <v>0.0525</v>
      </c>
      <c r="AD801" s="12">
        <v>794</v>
      </c>
      <c r="AE801" s="12" t="s">
        <v>1261</v>
      </c>
      <c r="AF801" s="12" t="s">
        <v>3023</v>
      </c>
      <c r="AG801" s="12" t="s">
        <v>1022</v>
      </c>
      <c r="AH801" s="12" t="s">
        <v>2319</v>
      </c>
      <c r="AX801" s="55">
        <v>794</v>
      </c>
      <c r="AY801" s="55" t="s">
        <v>1678</v>
      </c>
      <c r="AZ801" s="55" t="s">
        <v>1251</v>
      </c>
      <c r="BA801" s="55">
        <v>34</v>
      </c>
      <c r="BB801" s="55">
        <v>34</v>
      </c>
      <c r="BC801" s="55" t="s">
        <v>1258</v>
      </c>
      <c r="BD801" s="55">
        <v>1.05</v>
      </c>
      <c r="DN801" s="55">
        <v>794</v>
      </c>
      <c r="DO801" s="55" t="s">
        <v>42</v>
      </c>
      <c r="DP801" s="55" t="s">
        <v>3300</v>
      </c>
      <c r="DQ801" s="55" t="s">
        <v>1260</v>
      </c>
      <c r="DR801" s="55" t="s">
        <v>1261</v>
      </c>
      <c r="DS801" s="55">
        <v>33424</v>
      </c>
      <c r="DT801" s="55">
        <v>10000</v>
      </c>
      <c r="DU801" s="55" t="s">
        <v>1249</v>
      </c>
      <c r="DV801" s="55">
        <v>1</v>
      </c>
      <c r="EV801" s="55">
        <v>794</v>
      </c>
      <c r="EW801" s="55" t="s">
        <v>1359</v>
      </c>
      <c r="EX801" s="55" t="s">
        <v>2016</v>
      </c>
      <c r="EY801" s="55">
        <v>10</v>
      </c>
      <c r="EZ801" s="55">
        <v>1995</v>
      </c>
      <c r="FA801" s="55">
        <v>2999</v>
      </c>
      <c r="FB801" s="55" t="s">
        <v>1361</v>
      </c>
      <c r="FC801" s="55" t="s">
        <v>1249</v>
      </c>
      <c r="FD801" s="55">
        <v>3.5</v>
      </c>
      <c r="FF801" s="55">
        <v>794</v>
      </c>
      <c r="FG801" s="55" t="s">
        <v>42</v>
      </c>
      <c r="FH801" s="55" t="s">
        <v>1810</v>
      </c>
      <c r="FI801" s="55">
        <v>3</v>
      </c>
      <c r="FJ801" s="55">
        <v>540000</v>
      </c>
      <c r="FK801" s="55" t="s">
        <v>1249</v>
      </c>
      <c r="FL801" s="55">
        <v>0.4</v>
      </c>
      <c r="JW801" s="12">
        <v>794</v>
      </c>
      <c r="JX801" s="12" t="s">
        <v>1517</v>
      </c>
      <c r="JY801" s="12" t="s">
        <v>2910</v>
      </c>
    </row>
    <row r="802" ht="14.25" customHeight="1" outlineLevel="1" spans="7:285">
      <c r="G802" s="55">
        <v>795</v>
      </c>
      <c r="H802" s="55" t="s">
        <v>2052</v>
      </c>
      <c r="I802" s="55" t="s">
        <v>1092</v>
      </c>
      <c r="J802" s="55" t="s">
        <v>1640</v>
      </c>
      <c r="K802" s="55" t="s">
        <v>1258</v>
      </c>
      <c r="L802" s="67">
        <v>0.0525</v>
      </c>
      <c r="AD802" s="12">
        <v>795</v>
      </c>
      <c r="AE802" s="12" t="s">
        <v>1261</v>
      </c>
      <c r="AF802" s="12" t="s">
        <v>2233</v>
      </c>
      <c r="AG802" s="12" t="s">
        <v>2074</v>
      </c>
      <c r="AH802" s="12" t="s">
        <v>2277</v>
      </c>
      <c r="AX802" s="55">
        <v>795</v>
      </c>
      <c r="AY802" s="55" t="s">
        <v>1678</v>
      </c>
      <c r="AZ802" s="55" t="s">
        <v>1251</v>
      </c>
      <c r="BA802" s="55">
        <v>35</v>
      </c>
      <c r="BB802" s="55">
        <v>35</v>
      </c>
      <c r="BC802" s="55" t="s">
        <v>1258</v>
      </c>
      <c r="BD802" s="55">
        <v>1.05</v>
      </c>
      <c r="DN802" s="55">
        <v>795</v>
      </c>
      <c r="DO802" s="55" t="s">
        <v>42</v>
      </c>
      <c r="DP802" s="55" t="s">
        <v>3300</v>
      </c>
      <c r="DQ802" s="55" t="s">
        <v>1260</v>
      </c>
      <c r="DR802" s="55" t="s">
        <v>1261</v>
      </c>
      <c r="DS802" s="55">
        <v>33426</v>
      </c>
      <c r="DT802" s="55">
        <v>10000</v>
      </c>
      <c r="DU802" s="55" t="s">
        <v>1249</v>
      </c>
      <c r="DV802" s="55">
        <v>1</v>
      </c>
      <c r="EV802" s="55">
        <v>795</v>
      </c>
      <c r="EW802" s="55" t="s">
        <v>1359</v>
      </c>
      <c r="EX802" s="55" t="s">
        <v>2016</v>
      </c>
      <c r="EY802" s="55">
        <v>11</v>
      </c>
      <c r="EZ802" s="55">
        <v>0</v>
      </c>
      <c r="FA802" s="55">
        <v>1994</v>
      </c>
      <c r="FB802" s="55" t="s">
        <v>1361</v>
      </c>
      <c r="FC802" s="55" t="s">
        <v>1249</v>
      </c>
      <c r="FD802" s="55">
        <v>3.5</v>
      </c>
      <c r="FF802" s="55">
        <v>795</v>
      </c>
      <c r="FG802" s="55" t="s">
        <v>42</v>
      </c>
      <c r="FH802" s="55" t="s">
        <v>1810</v>
      </c>
      <c r="FI802" s="55">
        <v>4</v>
      </c>
      <c r="FJ802" s="55">
        <v>0</v>
      </c>
      <c r="FK802" s="55" t="s">
        <v>1249</v>
      </c>
      <c r="FL802" s="55">
        <v>0.3</v>
      </c>
      <c r="JW802" s="12">
        <v>795</v>
      </c>
      <c r="JX802" s="12" t="s">
        <v>1517</v>
      </c>
      <c r="JY802" s="12" t="s">
        <v>2835</v>
      </c>
    </row>
    <row r="803" ht="14.25" customHeight="1" outlineLevel="1" spans="7:285">
      <c r="G803" s="55">
        <v>796</v>
      </c>
      <c r="H803" s="55" t="s">
        <v>2052</v>
      </c>
      <c r="I803" s="55" t="s">
        <v>1230</v>
      </c>
      <c r="J803" s="55" t="s">
        <v>1674</v>
      </c>
      <c r="K803" s="55" t="s">
        <v>1258</v>
      </c>
      <c r="L803" s="55">
        <v>0.055</v>
      </c>
      <c r="AD803" s="12">
        <v>796</v>
      </c>
      <c r="AE803" s="12" t="s">
        <v>1261</v>
      </c>
      <c r="AF803" s="12" t="s">
        <v>1597</v>
      </c>
      <c r="AG803" s="12" t="s">
        <v>1022</v>
      </c>
      <c r="AH803" s="12" t="s">
        <v>2338</v>
      </c>
      <c r="AX803" s="55">
        <v>796</v>
      </c>
      <c r="AY803" s="55" t="s">
        <v>1678</v>
      </c>
      <c r="AZ803" s="55" t="s">
        <v>1251</v>
      </c>
      <c r="BA803" s="55">
        <v>36</v>
      </c>
      <c r="BB803" s="55">
        <v>36</v>
      </c>
      <c r="BC803" s="55" t="s">
        <v>1258</v>
      </c>
      <c r="BD803" s="55">
        <v>1.1</v>
      </c>
      <c r="DN803" s="55">
        <v>796</v>
      </c>
      <c r="DO803" s="55" t="s">
        <v>42</v>
      </c>
      <c r="DP803" s="55" t="s">
        <v>3300</v>
      </c>
      <c r="DQ803" s="55" t="s">
        <v>1260</v>
      </c>
      <c r="DR803" s="55" t="s">
        <v>1261</v>
      </c>
      <c r="DS803" s="55">
        <v>33427</v>
      </c>
      <c r="DT803" s="55">
        <v>10000</v>
      </c>
      <c r="DU803" s="55" t="s">
        <v>1249</v>
      </c>
      <c r="DV803" s="55">
        <v>1</v>
      </c>
      <c r="EV803" s="55">
        <v>796</v>
      </c>
      <c r="EW803" s="55" t="s">
        <v>1359</v>
      </c>
      <c r="EX803" s="55" t="s">
        <v>2016</v>
      </c>
      <c r="EY803" s="55">
        <v>11</v>
      </c>
      <c r="EZ803" s="55">
        <v>1995</v>
      </c>
      <c r="FA803" s="55">
        <v>2999</v>
      </c>
      <c r="FB803" s="55" t="s">
        <v>1361</v>
      </c>
      <c r="FC803" s="55" t="s">
        <v>1249</v>
      </c>
      <c r="FD803" s="55">
        <v>3.5</v>
      </c>
      <c r="FF803" s="55">
        <v>796</v>
      </c>
      <c r="FG803" s="55" t="s">
        <v>42</v>
      </c>
      <c r="FH803" s="55" t="s">
        <v>1810</v>
      </c>
      <c r="FI803" s="55">
        <v>4</v>
      </c>
      <c r="FJ803" s="55">
        <v>1000</v>
      </c>
      <c r="FK803" s="55" t="s">
        <v>1249</v>
      </c>
      <c r="FL803" s="55">
        <v>0.3</v>
      </c>
      <c r="JW803" s="12">
        <v>796</v>
      </c>
      <c r="JX803" s="12" t="s">
        <v>1556</v>
      </c>
      <c r="JY803" s="12" t="s">
        <v>635</v>
      </c>
    </row>
    <row r="804" ht="14.25" customHeight="1" outlineLevel="1" spans="7:285">
      <c r="G804" s="55">
        <v>797</v>
      </c>
      <c r="H804" s="55" t="s">
        <v>2052</v>
      </c>
      <c r="I804" s="55" t="s">
        <v>1252</v>
      </c>
      <c r="J804" s="55" t="s">
        <v>1391</v>
      </c>
      <c r="K804" s="55" t="s">
        <v>1258</v>
      </c>
      <c r="L804" s="68">
        <v>0.0175</v>
      </c>
      <c r="AD804" s="12">
        <v>797</v>
      </c>
      <c r="AE804" s="12" t="s">
        <v>1261</v>
      </c>
      <c r="AF804" s="12" t="s">
        <v>777</v>
      </c>
      <c r="AG804" s="12" t="s">
        <v>2072</v>
      </c>
      <c r="AH804" s="12" t="s">
        <v>2894</v>
      </c>
      <c r="AX804" s="55">
        <v>797</v>
      </c>
      <c r="AY804" s="55" t="s">
        <v>1678</v>
      </c>
      <c r="AZ804" s="55" t="s">
        <v>1251</v>
      </c>
      <c r="BA804" s="55">
        <v>37</v>
      </c>
      <c r="BB804" s="55">
        <v>37</v>
      </c>
      <c r="BC804" s="55" t="s">
        <v>1258</v>
      </c>
      <c r="BD804" s="55">
        <v>1.1</v>
      </c>
      <c r="DN804" s="55">
        <v>797</v>
      </c>
      <c r="DO804" s="55" t="s">
        <v>42</v>
      </c>
      <c r="DP804" s="55" t="s">
        <v>3300</v>
      </c>
      <c r="DQ804" s="55" t="s">
        <v>1260</v>
      </c>
      <c r="DR804" s="55" t="s">
        <v>1261</v>
      </c>
      <c r="DS804" s="55">
        <v>33428</v>
      </c>
      <c r="DT804" s="55">
        <v>10000</v>
      </c>
      <c r="DU804" s="55" t="s">
        <v>1249</v>
      </c>
      <c r="DV804" s="55">
        <v>1</v>
      </c>
      <c r="EV804" s="55">
        <v>797</v>
      </c>
      <c r="EW804" s="55" t="s">
        <v>1359</v>
      </c>
      <c r="EX804" s="55" t="s">
        <v>2016</v>
      </c>
      <c r="EY804" s="55">
        <v>12</v>
      </c>
      <c r="EZ804" s="55">
        <v>0</v>
      </c>
      <c r="FA804" s="55">
        <v>1994</v>
      </c>
      <c r="FB804" s="55" t="s">
        <v>1361</v>
      </c>
      <c r="FC804" s="55" t="s">
        <v>1249</v>
      </c>
      <c r="FD804" s="55">
        <v>6</v>
      </c>
      <c r="FF804" s="55">
        <v>797</v>
      </c>
      <c r="FG804" s="55" t="s">
        <v>42</v>
      </c>
      <c r="FH804" s="55" t="s">
        <v>1810</v>
      </c>
      <c r="FI804" s="55">
        <v>4</v>
      </c>
      <c r="FJ804" s="55">
        <v>2500</v>
      </c>
      <c r="FK804" s="55" t="s">
        <v>1249</v>
      </c>
      <c r="FL804" s="55">
        <v>0.3</v>
      </c>
      <c r="JW804" s="12">
        <v>797</v>
      </c>
      <c r="JX804" s="12" t="s">
        <v>1556</v>
      </c>
      <c r="JY804" s="12" t="s">
        <v>742</v>
      </c>
    </row>
    <row r="805" ht="14.25" customHeight="1" outlineLevel="1" spans="7:285">
      <c r="G805" s="55">
        <v>798</v>
      </c>
      <c r="H805" s="55" t="s">
        <v>2052</v>
      </c>
      <c r="I805" s="55" t="s">
        <v>1252</v>
      </c>
      <c r="J805" s="55" t="s">
        <v>1432</v>
      </c>
      <c r="K805" s="55" t="s">
        <v>1258</v>
      </c>
      <c r="L805" s="55">
        <v>0.0263</v>
      </c>
      <c r="AD805" s="12">
        <v>798</v>
      </c>
      <c r="AE805" s="12" t="s">
        <v>1261</v>
      </c>
      <c r="AF805" s="12" t="s">
        <v>2586</v>
      </c>
      <c r="AG805" s="12" t="s">
        <v>1022</v>
      </c>
      <c r="AH805" s="12" t="s">
        <v>2338</v>
      </c>
      <c r="AX805" s="55">
        <v>798</v>
      </c>
      <c r="AY805" s="55" t="s">
        <v>1678</v>
      </c>
      <c r="AZ805" s="55" t="s">
        <v>1251</v>
      </c>
      <c r="BA805" s="55">
        <v>38</v>
      </c>
      <c r="BB805" s="55">
        <v>38</v>
      </c>
      <c r="BC805" s="55" t="s">
        <v>1258</v>
      </c>
      <c r="BD805" s="55">
        <v>1.1</v>
      </c>
      <c r="DN805" s="55">
        <v>798</v>
      </c>
      <c r="DO805" s="55" t="s">
        <v>42</v>
      </c>
      <c r="DP805" s="55" t="s">
        <v>3300</v>
      </c>
      <c r="DQ805" s="55" t="s">
        <v>1260</v>
      </c>
      <c r="DR805" s="55" t="s">
        <v>1261</v>
      </c>
      <c r="DS805" s="55">
        <v>33430</v>
      </c>
      <c r="DT805" s="55">
        <v>10000</v>
      </c>
      <c r="DU805" s="55" t="s">
        <v>1249</v>
      </c>
      <c r="DV805" s="55">
        <v>1</v>
      </c>
      <c r="EV805" s="55">
        <v>798</v>
      </c>
      <c r="EW805" s="55" t="s">
        <v>1359</v>
      </c>
      <c r="EX805" s="55" t="s">
        <v>2016</v>
      </c>
      <c r="EY805" s="55">
        <v>12</v>
      </c>
      <c r="EZ805" s="55">
        <v>1995</v>
      </c>
      <c r="FA805" s="55">
        <v>2999</v>
      </c>
      <c r="FB805" s="55" t="s">
        <v>1361</v>
      </c>
      <c r="FC805" s="55" t="s">
        <v>1249</v>
      </c>
      <c r="FD805" s="55">
        <v>6</v>
      </c>
      <c r="FF805" s="55">
        <v>798</v>
      </c>
      <c r="FG805" s="55" t="s">
        <v>42</v>
      </c>
      <c r="FH805" s="55" t="s">
        <v>1810</v>
      </c>
      <c r="FI805" s="55">
        <v>4</v>
      </c>
      <c r="FJ805" s="55">
        <v>5000</v>
      </c>
      <c r="FK805" s="55" t="s">
        <v>1249</v>
      </c>
      <c r="FL805" s="55">
        <v>0.3</v>
      </c>
      <c r="JW805" s="12">
        <v>798</v>
      </c>
      <c r="JX805" s="12" t="s">
        <v>1556</v>
      </c>
      <c r="JY805" s="12" t="s">
        <v>651</v>
      </c>
    </row>
    <row r="806" ht="14.25" customHeight="1" outlineLevel="1" spans="7:285">
      <c r="G806" s="55">
        <v>799</v>
      </c>
      <c r="H806" s="55" t="s">
        <v>2052</v>
      </c>
      <c r="I806" s="55" t="s">
        <v>1390</v>
      </c>
      <c r="J806" s="55" t="s">
        <v>1757</v>
      </c>
      <c r="K806" s="55" t="s">
        <v>1258</v>
      </c>
      <c r="L806" s="55">
        <v>0.0525</v>
      </c>
      <c r="AD806" s="12">
        <v>799</v>
      </c>
      <c r="AE806" s="12" t="s">
        <v>1261</v>
      </c>
      <c r="AF806" s="12" t="s">
        <v>1428</v>
      </c>
      <c r="AG806" s="12" t="s">
        <v>2072</v>
      </c>
      <c r="AH806" s="12" t="s">
        <v>2894</v>
      </c>
      <c r="AX806" s="55">
        <v>799</v>
      </c>
      <c r="AY806" s="55" t="s">
        <v>1678</v>
      </c>
      <c r="AZ806" s="55" t="s">
        <v>1251</v>
      </c>
      <c r="BA806" s="55">
        <v>39</v>
      </c>
      <c r="BB806" s="55">
        <v>39</v>
      </c>
      <c r="BC806" s="55" t="s">
        <v>1258</v>
      </c>
      <c r="BD806" s="55">
        <v>1.1</v>
      </c>
      <c r="DN806" s="55">
        <v>799</v>
      </c>
      <c r="DO806" s="55" t="s">
        <v>42</v>
      </c>
      <c r="DP806" s="55" t="s">
        <v>3300</v>
      </c>
      <c r="DQ806" s="55" t="s">
        <v>1260</v>
      </c>
      <c r="DR806" s="55" t="s">
        <v>1261</v>
      </c>
      <c r="DS806" s="55">
        <v>33431</v>
      </c>
      <c r="DT806" s="55">
        <v>10000</v>
      </c>
      <c r="DU806" s="55" t="s">
        <v>1249</v>
      </c>
      <c r="DV806" s="55">
        <v>1</v>
      </c>
      <c r="EV806" s="55">
        <v>799</v>
      </c>
      <c r="EW806" s="55" t="s">
        <v>1359</v>
      </c>
      <c r="EX806" s="55" t="s">
        <v>2016</v>
      </c>
      <c r="EY806" s="55">
        <v>13</v>
      </c>
      <c r="EZ806" s="55">
        <v>0</v>
      </c>
      <c r="FA806" s="55">
        <v>1994</v>
      </c>
      <c r="FB806" s="55" t="s">
        <v>1361</v>
      </c>
      <c r="FC806" s="55" t="s">
        <v>1249</v>
      </c>
      <c r="FD806" s="55">
        <v>6</v>
      </c>
      <c r="FF806" s="55">
        <v>799</v>
      </c>
      <c r="FG806" s="55" t="s">
        <v>42</v>
      </c>
      <c r="FH806" s="55" t="s">
        <v>1810</v>
      </c>
      <c r="FI806" s="55">
        <v>4</v>
      </c>
      <c r="FJ806" s="55">
        <v>10000</v>
      </c>
      <c r="FK806" s="55" t="s">
        <v>1249</v>
      </c>
      <c r="FL806" s="55">
        <v>0.3</v>
      </c>
      <c r="JW806" s="12">
        <v>799</v>
      </c>
      <c r="JX806" s="12" t="s">
        <v>1556</v>
      </c>
      <c r="JY806" s="12" t="s">
        <v>936</v>
      </c>
    </row>
    <row r="807" ht="14.25" customHeight="1" outlineLevel="1" spans="7:285">
      <c r="G807" s="55">
        <v>800</v>
      </c>
      <c r="H807" s="55" t="s">
        <v>2052</v>
      </c>
      <c r="I807" s="55" t="s">
        <v>1343</v>
      </c>
      <c r="J807" s="55" t="s">
        <v>1702</v>
      </c>
      <c r="K807" s="55" t="s">
        <v>1258</v>
      </c>
      <c r="L807" s="55">
        <v>0.0183333333333333</v>
      </c>
      <c r="AD807" s="12">
        <v>800</v>
      </c>
      <c r="AE807" s="12" t="s">
        <v>1261</v>
      </c>
      <c r="AF807" s="12" t="s">
        <v>1209</v>
      </c>
      <c r="AG807" s="12" t="s">
        <v>1022</v>
      </c>
      <c r="AH807" s="12" t="s">
        <v>2354</v>
      </c>
      <c r="AX807" s="55">
        <v>800</v>
      </c>
      <c r="AY807" s="55" t="s">
        <v>1678</v>
      </c>
      <c r="AZ807" s="55" t="s">
        <v>1251</v>
      </c>
      <c r="BA807" s="55">
        <v>40</v>
      </c>
      <c r="BB807" s="55">
        <v>40</v>
      </c>
      <c r="BC807" s="55" t="s">
        <v>1258</v>
      </c>
      <c r="BD807" s="55">
        <v>1.1</v>
      </c>
      <c r="DN807" s="55">
        <v>800</v>
      </c>
      <c r="DO807" s="55" t="s">
        <v>42</v>
      </c>
      <c r="DP807" s="55" t="s">
        <v>3300</v>
      </c>
      <c r="DQ807" s="55" t="s">
        <v>1260</v>
      </c>
      <c r="DR807" s="55" t="s">
        <v>1261</v>
      </c>
      <c r="DS807" s="55">
        <v>33432</v>
      </c>
      <c r="DT807" s="55">
        <v>10000</v>
      </c>
      <c r="DU807" s="55" t="s">
        <v>1249</v>
      </c>
      <c r="DV807" s="55">
        <v>1</v>
      </c>
      <c r="EV807" s="55">
        <v>800</v>
      </c>
      <c r="EW807" s="55" t="s">
        <v>1359</v>
      </c>
      <c r="EX807" s="55" t="s">
        <v>2016</v>
      </c>
      <c r="EY807" s="55">
        <v>13</v>
      </c>
      <c r="EZ807" s="55">
        <v>1995</v>
      </c>
      <c r="FA807" s="55">
        <v>2999</v>
      </c>
      <c r="FB807" s="55" t="s">
        <v>1361</v>
      </c>
      <c r="FC807" s="55" t="s">
        <v>1249</v>
      </c>
      <c r="FD807" s="55">
        <v>6</v>
      </c>
      <c r="FF807" s="55">
        <v>800</v>
      </c>
      <c r="FG807" s="55" t="s">
        <v>42</v>
      </c>
      <c r="FH807" s="55" t="s">
        <v>1810</v>
      </c>
      <c r="FI807" s="55">
        <v>4</v>
      </c>
      <c r="FJ807" s="55">
        <v>25000</v>
      </c>
      <c r="FK807" s="55" t="s">
        <v>1249</v>
      </c>
      <c r="FL807" s="55">
        <v>0.3</v>
      </c>
      <c r="JW807" s="12">
        <v>800</v>
      </c>
      <c r="JX807" s="12" t="s">
        <v>1556</v>
      </c>
      <c r="JY807" s="12" t="s">
        <v>992</v>
      </c>
    </row>
    <row r="808" ht="14.25" customHeight="1" outlineLevel="1" spans="7:285">
      <c r="G808" s="55">
        <v>801</v>
      </c>
      <c r="H808" s="55" t="s">
        <v>2052</v>
      </c>
      <c r="I808" s="55" t="s">
        <v>1343</v>
      </c>
      <c r="J808" s="55" t="s">
        <v>1730</v>
      </c>
      <c r="K808" s="55" t="s">
        <v>1258</v>
      </c>
      <c r="L808" s="55">
        <v>0.0258333333333333</v>
      </c>
      <c r="AD808" s="12">
        <v>801</v>
      </c>
      <c r="AE808" s="12" t="s">
        <v>1261</v>
      </c>
      <c r="AF808" s="12" t="s">
        <v>1722</v>
      </c>
      <c r="AG808" s="12" t="s">
        <v>2072</v>
      </c>
      <c r="AH808" s="12" t="s">
        <v>2894</v>
      </c>
      <c r="AX808" s="55">
        <v>801</v>
      </c>
      <c r="AY808" s="55" t="s">
        <v>1678</v>
      </c>
      <c r="AZ808" s="55" t="s">
        <v>1251</v>
      </c>
      <c r="BA808" s="55">
        <v>41</v>
      </c>
      <c r="BB808" s="55">
        <v>41</v>
      </c>
      <c r="BC808" s="55" t="s">
        <v>1258</v>
      </c>
      <c r="BD808" s="55">
        <v>1.15</v>
      </c>
      <c r="DN808" s="55">
        <v>801</v>
      </c>
      <c r="DO808" s="55" t="s">
        <v>42</v>
      </c>
      <c r="DP808" s="55" t="s">
        <v>3300</v>
      </c>
      <c r="DQ808" s="55" t="s">
        <v>1260</v>
      </c>
      <c r="DR808" s="55" t="s">
        <v>1261</v>
      </c>
      <c r="DS808" s="55">
        <v>33433</v>
      </c>
      <c r="DT808" s="55">
        <v>10000</v>
      </c>
      <c r="DU808" s="55" t="s">
        <v>1249</v>
      </c>
      <c r="DV808" s="55">
        <v>1</v>
      </c>
      <c r="EV808" s="55">
        <v>801</v>
      </c>
      <c r="EW808" s="55" t="s">
        <v>1359</v>
      </c>
      <c r="EX808" s="55" t="s">
        <v>2016</v>
      </c>
      <c r="EY808" s="55">
        <v>2</v>
      </c>
      <c r="EZ808" s="55">
        <v>0</v>
      </c>
      <c r="FA808" s="55">
        <v>1994</v>
      </c>
      <c r="FB808" s="55" t="s">
        <v>1361</v>
      </c>
      <c r="FC808" s="55" t="s">
        <v>1249</v>
      </c>
      <c r="FD808" s="55">
        <v>2.5</v>
      </c>
      <c r="FF808" s="55">
        <v>801</v>
      </c>
      <c r="FG808" s="55" t="s">
        <v>42</v>
      </c>
      <c r="FH808" s="55" t="s">
        <v>1810</v>
      </c>
      <c r="FI808" s="55">
        <v>4</v>
      </c>
      <c r="FJ808" s="55">
        <v>50000</v>
      </c>
      <c r="FK808" s="55" t="s">
        <v>1249</v>
      </c>
      <c r="FL808" s="55">
        <v>0.3</v>
      </c>
      <c r="JW808" s="12">
        <v>801</v>
      </c>
      <c r="JX808" s="12" t="s">
        <v>1556</v>
      </c>
      <c r="JY808" s="12" t="s">
        <v>1073</v>
      </c>
    </row>
    <row r="809" ht="14.25" customHeight="1" outlineLevel="1" spans="7:285">
      <c r="G809" s="55">
        <v>802</v>
      </c>
      <c r="H809" s="55" t="s">
        <v>2052</v>
      </c>
      <c r="I809" s="55" t="s">
        <v>1343</v>
      </c>
      <c r="J809" s="55" t="s">
        <v>1845</v>
      </c>
      <c r="K809" s="55" t="s">
        <v>1258</v>
      </c>
      <c r="L809" s="55">
        <v>0.0306</v>
      </c>
      <c r="AD809" s="12">
        <v>802</v>
      </c>
      <c r="AE809" s="12" t="s">
        <v>1261</v>
      </c>
      <c r="AF809" s="12" t="s">
        <v>1206</v>
      </c>
      <c r="AG809" s="12" t="s">
        <v>1022</v>
      </c>
      <c r="AH809" s="12" t="s">
        <v>2354</v>
      </c>
      <c r="AX809" s="55">
        <v>802</v>
      </c>
      <c r="AY809" s="55" t="s">
        <v>1678</v>
      </c>
      <c r="AZ809" s="55" t="s">
        <v>1251</v>
      </c>
      <c r="BA809" s="55">
        <v>42</v>
      </c>
      <c r="BB809" s="55">
        <v>42</v>
      </c>
      <c r="BC809" s="55" t="s">
        <v>1258</v>
      </c>
      <c r="BD809" s="55">
        <v>1.15</v>
      </c>
      <c r="DN809" s="55">
        <v>802</v>
      </c>
      <c r="DO809" s="55" t="s">
        <v>42</v>
      </c>
      <c r="DP809" s="55" t="s">
        <v>3300</v>
      </c>
      <c r="DQ809" s="55" t="s">
        <v>1260</v>
      </c>
      <c r="DR809" s="55" t="s">
        <v>1261</v>
      </c>
      <c r="DS809" s="55">
        <v>33434</v>
      </c>
      <c r="DT809" s="55">
        <v>10000</v>
      </c>
      <c r="DU809" s="55" t="s">
        <v>1249</v>
      </c>
      <c r="DV809" s="55">
        <v>1</v>
      </c>
      <c r="EV809" s="55">
        <v>802</v>
      </c>
      <c r="EW809" s="55" t="s">
        <v>1359</v>
      </c>
      <c r="EX809" s="55" t="s">
        <v>2016</v>
      </c>
      <c r="EY809" s="55">
        <v>2</v>
      </c>
      <c r="EZ809" s="55">
        <v>1995</v>
      </c>
      <c r="FA809" s="55">
        <v>2999</v>
      </c>
      <c r="FB809" s="55" t="s">
        <v>1361</v>
      </c>
      <c r="FC809" s="55" t="s">
        <v>1249</v>
      </c>
      <c r="FD809" s="55">
        <v>2.5</v>
      </c>
      <c r="FF809" s="55">
        <v>802</v>
      </c>
      <c r="FG809" s="55" t="s">
        <v>42</v>
      </c>
      <c r="FH809" s="55" t="s">
        <v>1810</v>
      </c>
      <c r="FI809" s="55">
        <v>4</v>
      </c>
      <c r="FJ809" s="55">
        <v>80000</v>
      </c>
      <c r="FK809" s="55" t="s">
        <v>1249</v>
      </c>
      <c r="FL809" s="55">
        <v>0.3</v>
      </c>
      <c r="JW809" s="12">
        <v>802</v>
      </c>
      <c r="JX809" s="12" t="s">
        <v>1556</v>
      </c>
      <c r="JY809" s="12" t="s">
        <v>989</v>
      </c>
    </row>
    <row r="810" ht="14.25" customHeight="1" outlineLevel="1" spans="7:285">
      <c r="G810" s="55">
        <v>803</v>
      </c>
      <c r="H810" s="55" t="s">
        <v>2052</v>
      </c>
      <c r="I810" s="55" t="s">
        <v>1260</v>
      </c>
      <c r="J810" s="55" t="s">
        <v>1783</v>
      </c>
      <c r="K810" s="55" t="s">
        <v>1258</v>
      </c>
      <c r="L810" s="55">
        <v>0.0208</v>
      </c>
      <c r="AD810" s="12">
        <v>803</v>
      </c>
      <c r="AE810" s="12" t="s">
        <v>1261</v>
      </c>
      <c r="AF810" s="12" t="s">
        <v>1898</v>
      </c>
      <c r="AG810" s="12" t="s">
        <v>2072</v>
      </c>
      <c r="AH810" s="12" t="s">
        <v>2894</v>
      </c>
      <c r="AX810" s="55">
        <v>803</v>
      </c>
      <c r="AY810" s="55" t="s">
        <v>1678</v>
      </c>
      <c r="AZ810" s="55" t="s">
        <v>1251</v>
      </c>
      <c r="BA810" s="55">
        <v>43</v>
      </c>
      <c r="BB810" s="55">
        <v>43</v>
      </c>
      <c r="BC810" s="55" t="s">
        <v>1258</v>
      </c>
      <c r="BD810" s="55">
        <v>1.15</v>
      </c>
      <c r="DN810" s="55">
        <v>803</v>
      </c>
      <c r="DO810" s="55" t="s">
        <v>42</v>
      </c>
      <c r="DP810" s="55" t="s">
        <v>3300</v>
      </c>
      <c r="DQ810" s="55" t="s">
        <v>1260</v>
      </c>
      <c r="DR810" s="55" t="s">
        <v>1261</v>
      </c>
      <c r="DS810" s="55">
        <v>33435</v>
      </c>
      <c r="DT810" s="55">
        <v>10000</v>
      </c>
      <c r="DU810" s="55" t="s">
        <v>1249</v>
      </c>
      <c r="DV810" s="55">
        <v>1</v>
      </c>
      <c r="EV810" s="55">
        <v>803</v>
      </c>
      <c r="EW810" s="55" t="s">
        <v>1359</v>
      </c>
      <c r="EX810" s="55" t="s">
        <v>2016</v>
      </c>
      <c r="EY810" s="55">
        <v>3</v>
      </c>
      <c r="EZ810" s="55">
        <v>0</v>
      </c>
      <c r="FA810" s="55">
        <v>1994</v>
      </c>
      <c r="FB810" s="55" t="s">
        <v>1262</v>
      </c>
      <c r="FC810" s="55" t="s">
        <v>1249</v>
      </c>
      <c r="FD810" s="55">
        <v>0</v>
      </c>
      <c r="FF810" s="55">
        <v>803</v>
      </c>
      <c r="FG810" s="55" t="s">
        <v>42</v>
      </c>
      <c r="FH810" s="55" t="s">
        <v>1810</v>
      </c>
      <c r="FI810" s="55">
        <v>4</v>
      </c>
      <c r="FJ810" s="55">
        <v>130000</v>
      </c>
      <c r="FK810" s="55" t="s">
        <v>1249</v>
      </c>
      <c r="FL810" s="55">
        <v>0.3</v>
      </c>
      <c r="JW810" s="12">
        <v>803</v>
      </c>
      <c r="JX810" s="12" t="s">
        <v>1556</v>
      </c>
      <c r="JY810" s="12" t="s">
        <v>1204</v>
      </c>
    </row>
    <row r="811" ht="14.25" customHeight="1" outlineLevel="1" spans="7:285">
      <c r="G811" s="55">
        <v>804</v>
      </c>
      <c r="H811" s="55" t="s">
        <v>2052</v>
      </c>
      <c r="I811" s="55" t="s">
        <v>1260</v>
      </c>
      <c r="J811" s="55" t="s">
        <v>1891</v>
      </c>
      <c r="K811" s="55" t="s">
        <v>1258</v>
      </c>
      <c r="L811" s="55">
        <v>0.0208</v>
      </c>
      <c r="AD811" s="12">
        <v>804</v>
      </c>
      <c r="AE811" s="12" t="s">
        <v>1261</v>
      </c>
      <c r="AF811" s="12" t="s">
        <v>2035</v>
      </c>
      <c r="AG811" s="12" t="s">
        <v>1022</v>
      </c>
      <c r="AH811" s="12" t="s">
        <v>2354</v>
      </c>
      <c r="AX811" s="55">
        <v>804</v>
      </c>
      <c r="AY811" s="55" t="s">
        <v>1678</v>
      </c>
      <c r="AZ811" s="55" t="s">
        <v>1251</v>
      </c>
      <c r="BA811" s="55">
        <v>44</v>
      </c>
      <c r="BB811" s="55">
        <v>44</v>
      </c>
      <c r="BC811" s="55" t="s">
        <v>1258</v>
      </c>
      <c r="BD811" s="55">
        <v>1.15</v>
      </c>
      <c r="DN811" s="55">
        <v>804</v>
      </c>
      <c r="DO811" s="55" t="s">
        <v>42</v>
      </c>
      <c r="DP811" s="55" t="s">
        <v>3300</v>
      </c>
      <c r="DQ811" s="55" t="s">
        <v>1260</v>
      </c>
      <c r="DR811" s="55" t="s">
        <v>1261</v>
      </c>
      <c r="DS811" s="55">
        <v>33436</v>
      </c>
      <c r="DT811" s="55">
        <v>10000</v>
      </c>
      <c r="DU811" s="55" t="s">
        <v>1249</v>
      </c>
      <c r="DV811" s="55">
        <v>1</v>
      </c>
      <c r="EV811" s="55">
        <v>804</v>
      </c>
      <c r="EW811" s="55" t="s">
        <v>1359</v>
      </c>
      <c r="EX811" s="55" t="s">
        <v>2016</v>
      </c>
      <c r="EY811" s="55">
        <v>3</v>
      </c>
      <c r="EZ811" s="55">
        <v>1995</v>
      </c>
      <c r="FA811" s="55">
        <v>2999</v>
      </c>
      <c r="FB811" s="55" t="s">
        <v>1262</v>
      </c>
      <c r="FC811" s="55" t="s">
        <v>1249</v>
      </c>
      <c r="FD811" s="55">
        <v>0</v>
      </c>
      <c r="FF811" s="55">
        <v>804</v>
      </c>
      <c r="FG811" s="55" t="s">
        <v>42</v>
      </c>
      <c r="FH811" s="55" t="s">
        <v>1810</v>
      </c>
      <c r="FI811" s="55">
        <v>4</v>
      </c>
      <c r="FJ811" s="55">
        <v>260000</v>
      </c>
      <c r="FK811" s="55" t="s">
        <v>1249</v>
      </c>
      <c r="FL811" s="55">
        <v>0.3</v>
      </c>
      <c r="JW811" s="12">
        <v>804</v>
      </c>
      <c r="JX811" s="12" t="s">
        <v>1556</v>
      </c>
      <c r="JY811" s="12" t="s">
        <v>1325</v>
      </c>
    </row>
    <row r="812" ht="14.25" customHeight="1" outlineLevel="1" spans="7:285">
      <c r="G812" s="55">
        <v>805</v>
      </c>
      <c r="H812" s="55" t="s">
        <v>2052</v>
      </c>
      <c r="I812" s="55" t="s">
        <v>1260</v>
      </c>
      <c r="J812" s="55" t="s">
        <v>1914</v>
      </c>
      <c r="K812" s="55" t="s">
        <v>1258</v>
      </c>
      <c r="L812" s="55">
        <v>0.0208</v>
      </c>
      <c r="AD812" s="12">
        <v>805</v>
      </c>
      <c r="AE812" s="12" t="s">
        <v>1261</v>
      </c>
      <c r="AF812" s="12" t="s">
        <v>2107</v>
      </c>
      <c r="AG812" s="12" t="s">
        <v>2072</v>
      </c>
      <c r="AH812" s="12" t="s">
        <v>2894</v>
      </c>
      <c r="AX812" s="55">
        <v>805</v>
      </c>
      <c r="AY812" s="55" t="s">
        <v>1678</v>
      </c>
      <c r="AZ812" s="55" t="s">
        <v>1251</v>
      </c>
      <c r="BA812" s="55">
        <v>45</v>
      </c>
      <c r="BB812" s="55">
        <v>45</v>
      </c>
      <c r="BC812" s="55" t="s">
        <v>1258</v>
      </c>
      <c r="BD812" s="55">
        <v>1.15</v>
      </c>
      <c r="DN812" s="55">
        <v>805</v>
      </c>
      <c r="DO812" s="55" t="s">
        <v>42</v>
      </c>
      <c r="DP812" s="55" t="s">
        <v>3300</v>
      </c>
      <c r="DQ812" s="55" t="s">
        <v>1260</v>
      </c>
      <c r="DR812" s="55" t="s">
        <v>1261</v>
      </c>
      <c r="DS812" s="55">
        <v>33437</v>
      </c>
      <c r="DT812" s="55">
        <v>10000</v>
      </c>
      <c r="DU812" s="55" t="s">
        <v>1249</v>
      </c>
      <c r="DV812" s="55">
        <v>1</v>
      </c>
      <c r="EV812" s="55">
        <v>805</v>
      </c>
      <c r="EW812" s="55" t="s">
        <v>1359</v>
      </c>
      <c r="EX812" s="55" t="s">
        <v>2016</v>
      </c>
      <c r="EY812" s="55">
        <v>4</v>
      </c>
      <c r="EZ812" s="55">
        <v>0</v>
      </c>
      <c r="FA812" s="55">
        <v>1994</v>
      </c>
      <c r="FB812" s="55" t="s">
        <v>1262</v>
      </c>
      <c r="FC812" s="55" t="s">
        <v>1249</v>
      </c>
      <c r="FD812" s="55">
        <v>0</v>
      </c>
      <c r="FF812" s="55">
        <v>805</v>
      </c>
      <c r="FG812" s="55" t="s">
        <v>42</v>
      </c>
      <c r="FH812" s="55" t="s">
        <v>1810</v>
      </c>
      <c r="FI812" s="55">
        <v>4</v>
      </c>
      <c r="FJ812" s="55">
        <v>400000</v>
      </c>
      <c r="FK812" s="55" t="s">
        <v>1249</v>
      </c>
      <c r="FL812" s="55">
        <v>0.3</v>
      </c>
      <c r="JW812" s="12">
        <v>805</v>
      </c>
      <c r="JX812" s="12" t="s">
        <v>1556</v>
      </c>
      <c r="JY812" s="12" t="s">
        <v>1221</v>
      </c>
    </row>
    <row r="813" ht="14.25" customHeight="1" outlineLevel="1" spans="7:285">
      <c r="G813" s="55">
        <v>806</v>
      </c>
      <c r="H813" s="55" t="s">
        <v>2052</v>
      </c>
      <c r="I813" s="55" t="s">
        <v>1260</v>
      </c>
      <c r="J813" s="55" t="s">
        <v>1942</v>
      </c>
      <c r="K813" s="55" t="s">
        <v>1258</v>
      </c>
      <c r="L813" s="55">
        <v>0.0208</v>
      </c>
      <c r="AD813" s="12">
        <v>806</v>
      </c>
      <c r="AE813" s="12" t="s">
        <v>1261</v>
      </c>
      <c r="AF813" s="12" t="s">
        <v>2242</v>
      </c>
      <c r="AG813" s="12" t="s">
        <v>1022</v>
      </c>
      <c r="AH813" s="12" t="s">
        <v>2354</v>
      </c>
      <c r="AX813" s="55">
        <v>806</v>
      </c>
      <c r="AY813" s="55" t="s">
        <v>1678</v>
      </c>
      <c r="AZ813" s="55" t="s">
        <v>1251</v>
      </c>
      <c r="BA813" s="55">
        <v>46</v>
      </c>
      <c r="BB813" s="55">
        <v>46</v>
      </c>
      <c r="BC813" s="55" t="s">
        <v>1258</v>
      </c>
      <c r="BD813" s="55">
        <v>1.15</v>
      </c>
      <c r="DN813" s="55">
        <v>806</v>
      </c>
      <c r="DO813" s="55" t="s">
        <v>42</v>
      </c>
      <c r="DP813" s="55" t="s">
        <v>3300</v>
      </c>
      <c r="DQ813" s="55" t="s">
        <v>1260</v>
      </c>
      <c r="DR813" s="55" t="s">
        <v>1261</v>
      </c>
      <c r="DS813" s="55">
        <v>33441</v>
      </c>
      <c r="DT813" s="55">
        <v>10000</v>
      </c>
      <c r="DU813" s="55" t="s">
        <v>1249</v>
      </c>
      <c r="DV813" s="55">
        <v>1</v>
      </c>
      <c r="EV813" s="55">
        <v>806</v>
      </c>
      <c r="EW813" s="55" t="s">
        <v>1359</v>
      </c>
      <c r="EX813" s="55" t="s">
        <v>2016</v>
      </c>
      <c r="EY813" s="55">
        <v>4</v>
      </c>
      <c r="EZ813" s="55">
        <v>1995</v>
      </c>
      <c r="FA813" s="55">
        <v>2999</v>
      </c>
      <c r="FB813" s="55" t="s">
        <v>1262</v>
      </c>
      <c r="FC813" s="55" t="s">
        <v>1249</v>
      </c>
      <c r="FD813" s="55">
        <v>0</v>
      </c>
      <c r="FF813" s="55">
        <v>806</v>
      </c>
      <c r="FG813" s="55" t="s">
        <v>42</v>
      </c>
      <c r="FH813" s="55" t="s">
        <v>1810</v>
      </c>
      <c r="FI813" s="55">
        <v>4</v>
      </c>
      <c r="FJ813" s="55">
        <v>530000</v>
      </c>
      <c r="FK813" s="55" t="s">
        <v>1249</v>
      </c>
      <c r="FL813" s="55">
        <v>0.3</v>
      </c>
      <c r="JW813" s="12">
        <v>806</v>
      </c>
      <c r="JX813" s="12" t="s">
        <v>1556</v>
      </c>
      <c r="JY813" s="12" t="s">
        <v>1365</v>
      </c>
    </row>
    <row r="814" ht="14.25" customHeight="1" outlineLevel="1" spans="7:285">
      <c r="G814" s="55">
        <v>807</v>
      </c>
      <c r="H814" s="55" t="s">
        <v>2052</v>
      </c>
      <c r="I814" s="55" t="s">
        <v>1260</v>
      </c>
      <c r="J814" s="55" t="s">
        <v>1409</v>
      </c>
      <c r="K814" s="55" t="s">
        <v>1258</v>
      </c>
      <c r="L814" s="55">
        <v>0.0317</v>
      </c>
      <c r="AD814" s="12">
        <v>807</v>
      </c>
      <c r="AE814" s="12" t="s">
        <v>1261</v>
      </c>
      <c r="AF814" s="12" t="s">
        <v>1929</v>
      </c>
      <c r="AG814" s="12" t="s">
        <v>2072</v>
      </c>
      <c r="AH814" s="12" t="s">
        <v>2894</v>
      </c>
      <c r="AX814" s="55">
        <v>807</v>
      </c>
      <c r="AY814" s="55" t="s">
        <v>1678</v>
      </c>
      <c r="AZ814" s="55" t="s">
        <v>1251</v>
      </c>
      <c r="BA814" s="55">
        <v>47</v>
      </c>
      <c r="BB814" s="55">
        <v>47</v>
      </c>
      <c r="BC814" s="55" t="s">
        <v>1258</v>
      </c>
      <c r="BD814" s="55">
        <v>1.15</v>
      </c>
      <c r="DN814" s="55">
        <v>807</v>
      </c>
      <c r="DO814" s="55" t="s">
        <v>42</v>
      </c>
      <c r="DP814" s="55" t="s">
        <v>3300</v>
      </c>
      <c r="DQ814" s="55" t="s">
        <v>1260</v>
      </c>
      <c r="DR814" s="55" t="s">
        <v>1261</v>
      </c>
      <c r="DS814" s="55">
        <v>33442</v>
      </c>
      <c r="DT814" s="55">
        <v>10000</v>
      </c>
      <c r="DU814" s="55" t="s">
        <v>1249</v>
      </c>
      <c r="DV814" s="55">
        <v>1</v>
      </c>
      <c r="EV814" s="55">
        <v>807</v>
      </c>
      <c r="EW814" s="55" t="s">
        <v>1359</v>
      </c>
      <c r="EX814" s="55" t="s">
        <v>2016</v>
      </c>
      <c r="EY814" s="55">
        <v>5</v>
      </c>
      <c r="EZ814" s="55">
        <v>0</v>
      </c>
      <c r="FA814" s="55">
        <v>1994</v>
      </c>
      <c r="FB814" s="55" t="s">
        <v>1361</v>
      </c>
      <c r="FC814" s="55" t="s">
        <v>1249</v>
      </c>
      <c r="FD814" s="55">
        <v>3.5</v>
      </c>
      <c r="FF814" s="55">
        <v>807</v>
      </c>
      <c r="FG814" s="55" t="s">
        <v>42</v>
      </c>
      <c r="FH814" s="55" t="s">
        <v>1810</v>
      </c>
      <c r="FI814" s="55">
        <v>4</v>
      </c>
      <c r="FJ814" s="55">
        <v>540000</v>
      </c>
      <c r="FK814" s="55" t="s">
        <v>1249</v>
      </c>
      <c r="FL814" s="55">
        <v>0.3</v>
      </c>
      <c r="JW814" s="12">
        <v>807</v>
      </c>
      <c r="JX814" s="12" t="s">
        <v>1556</v>
      </c>
      <c r="JY814" s="12" t="s">
        <v>1344</v>
      </c>
    </row>
    <row r="815" ht="14.25" customHeight="1" outlineLevel="1" spans="7:285">
      <c r="G815" s="55">
        <v>808</v>
      </c>
      <c r="H815" s="55" t="s">
        <v>2052</v>
      </c>
      <c r="I815" s="55" t="s">
        <v>1260</v>
      </c>
      <c r="J815" s="55" t="s">
        <v>1992</v>
      </c>
      <c r="K815" s="55" t="s">
        <v>1258</v>
      </c>
      <c r="L815" s="55">
        <v>0.0317</v>
      </c>
      <c r="AD815" s="12">
        <v>808</v>
      </c>
      <c r="AE815" s="12" t="s">
        <v>1261</v>
      </c>
      <c r="AF815" s="12" t="s">
        <v>2423</v>
      </c>
      <c r="AG815" s="12" t="s">
        <v>1022</v>
      </c>
      <c r="AH815" s="12" t="s">
        <v>2354</v>
      </c>
      <c r="AX815" s="55">
        <v>808</v>
      </c>
      <c r="AY815" s="55" t="s">
        <v>1678</v>
      </c>
      <c r="AZ815" s="55" t="s">
        <v>1251</v>
      </c>
      <c r="BA815" s="55">
        <v>48</v>
      </c>
      <c r="BB815" s="55">
        <v>48</v>
      </c>
      <c r="BC815" s="55" t="s">
        <v>1258</v>
      </c>
      <c r="BD815" s="55">
        <v>1.15</v>
      </c>
      <c r="DN815" s="55">
        <v>808</v>
      </c>
      <c r="DO815" s="55" t="s">
        <v>42</v>
      </c>
      <c r="DP815" s="55" t="s">
        <v>3300</v>
      </c>
      <c r="DQ815" s="55" t="s">
        <v>1260</v>
      </c>
      <c r="DR815" s="55" t="s">
        <v>1261</v>
      </c>
      <c r="DS815" s="55">
        <v>33444</v>
      </c>
      <c r="DT815" s="55">
        <v>10000</v>
      </c>
      <c r="DU815" s="55" t="s">
        <v>1249</v>
      </c>
      <c r="DV815" s="55">
        <v>1</v>
      </c>
      <c r="EV815" s="55">
        <v>808</v>
      </c>
      <c r="EW815" s="55" t="s">
        <v>1359</v>
      </c>
      <c r="EX815" s="55" t="s">
        <v>2016</v>
      </c>
      <c r="EY815" s="55">
        <v>5</v>
      </c>
      <c r="EZ815" s="55">
        <v>1995</v>
      </c>
      <c r="FA815" s="55">
        <v>2999</v>
      </c>
      <c r="FB815" s="55" t="s">
        <v>1361</v>
      </c>
      <c r="FC815" s="55" t="s">
        <v>1249</v>
      </c>
      <c r="FD815" s="55">
        <v>3.5</v>
      </c>
      <c r="FF815" s="55">
        <v>808</v>
      </c>
      <c r="FG815" s="55" t="s">
        <v>42</v>
      </c>
      <c r="FH815" s="55" t="s">
        <v>1644</v>
      </c>
      <c r="FI815" s="55">
        <v>1</v>
      </c>
      <c r="FJ815" s="55">
        <v>0</v>
      </c>
      <c r="FK815" s="55" t="s">
        <v>1249</v>
      </c>
      <c r="FL815" s="55">
        <v>0.35</v>
      </c>
      <c r="JW815" s="12">
        <v>808</v>
      </c>
      <c r="JX815" s="12" t="s">
        <v>1556</v>
      </c>
      <c r="JY815" s="12" t="s">
        <v>749</v>
      </c>
    </row>
    <row r="816" ht="14.25" customHeight="1" outlineLevel="1" spans="7:285">
      <c r="G816" s="55">
        <v>809</v>
      </c>
      <c r="H816" s="55" t="s">
        <v>2052</v>
      </c>
      <c r="I816" s="55" t="s">
        <v>1260</v>
      </c>
      <c r="J816" s="55" t="s">
        <v>1811</v>
      </c>
      <c r="K816" s="55" t="s">
        <v>1258</v>
      </c>
      <c r="L816" s="55">
        <v>0.0375</v>
      </c>
      <c r="AD816" s="12">
        <v>809</v>
      </c>
      <c r="AE816" s="12" t="s">
        <v>1261</v>
      </c>
      <c r="AF816" s="12" t="s">
        <v>1781</v>
      </c>
      <c r="AG816" s="12" t="s">
        <v>2072</v>
      </c>
      <c r="AH816" s="12" t="s">
        <v>2894</v>
      </c>
      <c r="AX816" s="55">
        <v>809</v>
      </c>
      <c r="AY816" s="55" t="s">
        <v>1678</v>
      </c>
      <c r="AZ816" s="55" t="s">
        <v>1251</v>
      </c>
      <c r="BA816" s="55">
        <v>49</v>
      </c>
      <c r="BB816" s="55">
        <v>49</v>
      </c>
      <c r="BC816" s="55" t="s">
        <v>1258</v>
      </c>
      <c r="BD816" s="55">
        <v>1.15</v>
      </c>
      <c r="DN816" s="55">
        <v>809</v>
      </c>
      <c r="DO816" s="55" t="s">
        <v>42</v>
      </c>
      <c r="DP816" s="55" t="s">
        <v>3300</v>
      </c>
      <c r="DQ816" s="55" t="s">
        <v>1260</v>
      </c>
      <c r="DR816" s="55" t="s">
        <v>1261</v>
      </c>
      <c r="DS816" s="55">
        <v>33445</v>
      </c>
      <c r="DT816" s="55">
        <v>10000</v>
      </c>
      <c r="DU816" s="55" t="s">
        <v>1249</v>
      </c>
      <c r="DV816" s="55">
        <v>1</v>
      </c>
      <c r="EV816" s="55">
        <v>809</v>
      </c>
      <c r="EW816" s="55" t="s">
        <v>1359</v>
      </c>
      <c r="EX816" s="55" t="s">
        <v>2016</v>
      </c>
      <c r="EY816" s="55">
        <v>6</v>
      </c>
      <c r="EZ816" s="55">
        <v>0</v>
      </c>
      <c r="FA816" s="55">
        <v>1994</v>
      </c>
      <c r="FB816" s="55" t="s">
        <v>1361</v>
      </c>
      <c r="FC816" s="55" t="s">
        <v>1249</v>
      </c>
      <c r="FD816" s="55">
        <v>4</v>
      </c>
      <c r="FF816" s="55">
        <v>809</v>
      </c>
      <c r="FG816" s="55" t="s">
        <v>42</v>
      </c>
      <c r="FH816" s="55" t="s">
        <v>1644</v>
      </c>
      <c r="FI816" s="55">
        <v>1</v>
      </c>
      <c r="FJ816" s="55">
        <v>1000</v>
      </c>
      <c r="FK816" s="55" t="s">
        <v>1249</v>
      </c>
      <c r="FL816" s="55">
        <v>0.33</v>
      </c>
      <c r="JW816" s="12">
        <v>809</v>
      </c>
      <c r="JX816" s="12" t="s">
        <v>1556</v>
      </c>
      <c r="JY816" s="12" t="s">
        <v>1367</v>
      </c>
    </row>
    <row r="817" ht="14.25" customHeight="1" outlineLevel="1" spans="7:285">
      <c r="G817" s="55">
        <v>810</v>
      </c>
      <c r="H817" s="55" t="s">
        <v>2052</v>
      </c>
      <c r="I817" s="55" t="s">
        <v>1260</v>
      </c>
      <c r="J817" s="55" t="s">
        <v>1839</v>
      </c>
      <c r="K817" s="55" t="s">
        <v>1258</v>
      </c>
      <c r="L817" s="55">
        <v>0.0208</v>
      </c>
      <c r="AD817" s="12">
        <v>810</v>
      </c>
      <c r="AE817" s="12" t="s">
        <v>1261</v>
      </c>
      <c r="AF817" s="12" t="s">
        <v>1748</v>
      </c>
      <c r="AG817" s="12" t="s">
        <v>1022</v>
      </c>
      <c r="AH817" s="12" t="s">
        <v>2354</v>
      </c>
      <c r="AX817" s="55">
        <v>810</v>
      </c>
      <c r="AY817" s="55" t="s">
        <v>1678</v>
      </c>
      <c r="AZ817" s="55" t="s">
        <v>1251</v>
      </c>
      <c r="BA817" s="55">
        <v>50</v>
      </c>
      <c r="BB817" s="55">
        <v>50</v>
      </c>
      <c r="BC817" s="55" t="s">
        <v>1258</v>
      </c>
      <c r="BD817" s="55">
        <v>1.15</v>
      </c>
      <c r="DN817" s="55">
        <v>810</v>
      </c>
      <c r="DO817" s="55" t="s">
        <v>42</v>
      </c>
      <c r="DP817" s="55" t="s">
        <v>3300</v>
      </c>
      <c r="DQ817" s="55" t="s">
        <v>1260</v>
      </c>
      <c r="DR817" s="55" t="s">
        <v>1261</v>
      </c>
      <c r="DS817" s="55">
        <v>33446</v>
      </c>
      <c r="DT817" s="55">
        <v>10000</v>
      </c>
      <c r="DU817" s="55" t="s">
        <v>1249</v>
      </c>
      <c r="DV817" s="55">
        <v>1</v>
      </c>
      <c r="EV817" s="55">
        <v>810</v>
      </c>
      <c r="EW817" s="55" t="s">
        <v>1359</v>
      </c>
      <c r="EX817" s="55" t="s">
        <v>2016</v>
      </c>
      <c r="EY817" s="55">
        <v>6</v>
      </c>
      <c r="EZ817" s="55">
        <v>1995</v>
      </c>
      <c r="FA817" s="55">
        <v>2999</v>
      </c>
      <c r="FB817" s="55" t="s">
        <v>1361</v>
      </c>
      <c r="FC817" s="55" t="s">
        <v>1249</v>
      </c>
      <c r="FD817" s="55">
        <v>4</v>
      </c>
      <c r="FF817" s="55">
        <v>810</v>
      </c>
      <c r="FG817" s="55" t="s">
        <v>42</v>
      </c>
      <c r="FH817" s="55" t="s">
        <v>1644</v>
      </c>
      <c r="FI817" s="55">
        <v>1</v>
      </c>
      <c r="FJ817" s="55">
        <v>2500</v>
      </c>
      <c r="FK817" s="55" t="s">
        <v>1249</v>
      </c>
      <c r="FL817" s="55">
        <v>0.31</v>
      </c>
      <c r="JW817" s="12">
        <v>810</v>
      </c>
      <c r="JX817" s="12" t="s">
        <v>1556</v>
      </c>
      <c r="JY817" s="12" t="s">
        <v>1578</v>
      </c>
    </row>
    <row r="818" ht="14.25" customHeight="1" outlineLevel="1" spans="7:285">
      <c r="G818" s="55">
        <v>811</v>
      </c>
      <c r="H818" s="55" t="s">
        <v>2052</v>
      </c>
      <c r="I818" s="55" t="s">
        <v>1260</v>
      </c>
      <c r="J818" s="55" t="s">
        <v>1864</v>
      </c>
      <c r="K818" s="55" t="s">
        <v>1258</v>
      </c>
      <c r="L818" s="55">
        <v>0.0208</v>
      </c>
      <c r="AD818" s="12">
        <v>811</v>
      </c>
      <c r="AE818" s="12" t="s">
        <v>1261</v>
      </c>
      <c r="AF818" s="12" t="s">
        <v>2518</v>
      </c>
      <c r="AG818" s="12" t="s">
        <v>2072</v>
      </c>
      <c r="AH818" s="12" t="s">
        <v>2894</v>
      </c>
      <c r="AX818" s="55">
        <v>811</v>
      </c>
      <c r="AY818" s="55" t="s">
        <v>1678</v>
      </c>
      <c r="AZ818" s="55" t="s">
        <v>1251</v>
      </c>
      <c r="BA818" s="55">
        <v>51</v>
      </c>
      <c r="BB818" s="55">
        <v>51</v>
      </c>
      <c r="BC818" s="55" t="s">
        <v>1258</v>
      </c>
      <c r="BD818" s="55">
        <v>1.2</v>
      </c>
      <c r="DN818" s="55">
        <v>811</v>
      </c>
      <c r="DO818" s="55" t="s">
        <v>42</v>
      </c>
      <c r="DP818" s="55" t="s">
        <v>3300</v>
      </c>
      <c r="DQ818" s="55" t="s">
        <v>1260</v>
      </c>
      <c r="DR818" s="55" t="s">
        <v>1261</v>
      </c>
      <c r="DS818" s="55">
        <v>33454</v>
      </c>
      <c r="DT818" s="55">
        <v>10000</v>
      </c>
      <c r="DU818" s="55" t="s">
        <v>1249</v>
      </c>
      <c r="DV818" s="55">
        <v>1</v>
      </c>
      <c r="EV818" s="55">
        <v>811</v>
      </c>
      <c r="EW818" s="55" t="s">
        <v>1359</v>
      </c>
      <c r="EX818" s="55" t="s">
        <v>2016</v>
      </c>
      <c r="EY818" s="55">
        <v>7</v>
      </c>
      <c r="EZ818" s="55">
        <v>0</v>
      </c>
      <c r="FA818" s="55">
        <v>1994</v>
      </c>
      <c r="FB818" s="55" t="s">
        <v>1361</v>
      </c>
      <c r="FC818" s="55" t="s">
        <v>1249</v>
      </c>
      <c r="FD818" s="55">
        <v>3.5</v>
      </c>
      <c r="FF818" s="55">
        <v>811</v>
      </c>
      <c r="FG818" s="55" t="s">
        <v>42</v>
      </c>
      <c r="FH818" s="55" t="s">
        <v>1644</v>
      </c>
      <c r="FI818" s="55">
        <v>1</v>
      </c>
      <c r="FJ818" s="55">
        <v>5000</v>
      </c>
      <c r="FK818" s="55" t="s">
        <v>1249</v>
      </c>
      <c r="FL818" s="55">
        <v>0.3</v>
      </c>
      <c r="JW818" s="12">
        <v>811</v>
      </c>
      <c r="JX818" s="12" t="s">
        <v>1556</v>
      </c>
      <c r="JY818" s="12" t="s">
        <v>1617</v>
      </c>
    </row>
    <row r="819" ht="14.25" customHeight="1" outlineLevel="1" spans="7:285">
      <c r="G819" s="55">
        <v>812</v>
      </c>
      <c r="H819" s="55" t="s">
        <v>2052</v>
      </c>
      <c r="I819" s="55" t="s">
        <v>1260</v>
      </c>
      <c r="J819" s="55" t="s">
        <v>1363</v>
      </c>
      <c r="K819" s="55" t="s">
        <v>1258</v>
      </c>
      <c r="L819" s="55">
        <v>0.0208</v>
      </c>
      <c r="AD819" s="12">
        <v>812</v>
      </c>
      <c r="AE819" s="12" t="s">
        <v>1261</v>
      </c>
      <c r="AF819" s="12" t="s">
        <v>2755</v>
      </c>
      <c r="AG819" s="12" t="s">
        <v>1022</v>
      </c>
      <c r="AH819" s="12" t="s">
        <v>2354</v>
      </c>
      <c r="AX819" s="55">
        <v>812</v>
      </c>
      <c r="AY819" s="55" t="s">
        <v>1678</v>
      </c>
      <c r="AZ819" s="55" t="s">
        <v>1251</v>
      </c>
      <c r="BA819" s="55">
        <v>52</v>
      </c>
      <c r="BB819" s="55">
        <v>52</v>
      </c>
      <c r="BC819" s="55" t="s">
        <v>1258</v>
      </c>
      <c r="BD819" s="55">
        <v>1.2</v>
      </c>
      <c r="DN819" s="55">
        <v>812</v>
      </c>
      <c r="DO819" s="55" t="s">
        <v>42</v>
      </c>
      <c r="DP819" s="55" t="s">
        <v>3300</v>
      </c>
      <c r="DQ819" s="55" t="s">
        <v>1260</v>
      </c>
      <c r="DR819" s="55" t="s">
        <v>1261</v>
      </c>
      <c r="DS819" s="55">
        <v>33458</v>
      </c>
      <c r="DT819" s="55">
        <v>10000</v>
      </c>
      <c r="DU819" s="55" t="s">
        <v>1249</v>
      </c>
      <c r="DV819" s="55">
        <v>1</v>
      </c>
      <c r="EV819" s="55">
        <v>812</v>
      </c>
      <c r="EW819" s="55" t="s">
        <v>1359</v>
      </c>
      <c r="EX819" s="55" t="s">
        <v>2016</v>
      </c>
      <c r="EY819" s="55">
        <v>7</v>
      </c>
      <c r="EZ819" s="55">
        <v>1995</v>
      </c>
      <c r="FA819" s="55">
        <v>2999</v>
      </c>
      <c r="FB819" s="55" t="s">
        <v>1361</v>
      </c>
      <c r="FC819" s="55" t="s">
        <v>1249</v>
      </c>
      <c r="FD819" s="55">
        <v>3.5</v>
      </c>
      <c r="FF819" s="55">
        <v>812</v>
      </c>
      <c r="FG819" s="55" t="s">
        <v>42</v>
      </c>
      <c r="FH819" s="55" t="s">
        <v>1644</v>
      </c>
      <c r="FI819" s="55">
        <v>1</v>
      </c>
      <c r="FJ819" s="55">
        <v>10000</v>
      </c>
      <c r="FK819" s="55" t="s">
        <v>1249</v>
      </c>
      <c r="FL819" s="55">
        <v>0.3</v>
      </c>
      <c r="JW819" s="12">
        <v>812</v>
      </c>
      <c r="JX819" s="12" t="s">
        <v>1556</v>
      </c>
      <c r="JY819" s="12" t="s">
        <v>1650</v>
      </c>
    </row>
    <row r="820" ht="14.25" customHeight="1" outlineLevel="1" spans="7:285">
      <c r="G820" s="55">
        <v>813</v>
      </c>
      <c r="H820" s="55" t="s">
        <v>2052</v>
      </c>
      <c r="I820" s="55" t="s">
        <v>1260</v>
      </c>
      <c r="J820" s="55" t="s">
        <v>1910</v>
      </c>
      <c r="K820" s="55" t="s">
        <v>1258</v>
      </c>
      <c r="L820" s="55">
        <v>0.0208</v>
      </c>
      <c r="AD820" s="12">
        <v>813</v>
      </c>
      <c r="AE820" s="12" t="s">
        <v>1261</v>
      </c>
      <c r="AF820" s="12" t="s">
        <v>2641</v>
      </c>
      <c r="AG820" s="12" t="s">
        <v>2072</v>
      </c>
      <c r="AH820" s="12" t="s">
        <v>2894</v>
      </c>
      <c r="AX820" s="55">
        <v>813</v>
      </c>
      <c r="AY820" s="55" t="s">
        <v>1678</v>
      </c>
      <c r="AZ820" s="55" t="s">
        <v>1251</v>
      </c>
      <c r="BA820" s="55">
        <v>53</v>
      </c>
      <c r="BB820" s="55">
        <v>53</v>
      </c>
      <c r="BC820" s="55" t="s">
        <v>1258</v>
      </c>
      <c r="BD820" s="55">
        <v>1.2</v>
      </c>
      <c r="DN820" s="55">
        <v>813</v>
      </c>
      <c r="DO820" s="55" t="s">
        <v>42</v>
      </c>
      <c r="DP820" s="55" t="s">
        <v>3300</v>
      </c>
      <c r="DQ820" s="55" t="s">
        <v>1260</v>
      </c>
      <c r="DR820" s="55" t="s">
        <v>1261</v>
      </c>
      <c r="DS820" s="55">
        <v>33460</v>
      </c>
      <c r="DT820" s="55">
        <v>10000</v>
      </c>
      <c r="DU820" s="55" t="s">
        <v>1249</v>
      </c>
      <c r="DV820" s="55">
        <v>1</v>
      </c>
      <c r="EV820" s="55">
        <v>813</v>
      </c>
      <c r="EW820" s="55" t="s">
        <v>1359</v>
      </c>
      <c r="EX820" s="55" t="s">
        <v>2016</v>
      </c>
      <c r="EY820" s="55">
        <v>8</v>
      </c>
      <c r="EZ820" s="55">
        <v>0</v>
      </c>
      <c r="FA820" s="55">
        <v>1994</v>
      </c>
      <c r="FB820" s="55" t="s">
        <v>1361</v>
      </c>
      <c r="FC820" s="55" t="s">
        <v>1249</v>
      </c>
      <c r="FD820" s="55">
        <v>4</v>
      </c>
      <c r="FF820" s="55">
        <v>813</v>
      </c>
      <c r="FG820" s="55" t="s">
        <v>42</v>
      </c>
      <c r="FH820" s="55" t="s">
        <v>1644</v>
      </c>
      <c r="FI820" s="55">
        <v>1</v>
      </c>
      <c r="FJ820" s="55">
        <v>25000</v>
      </c>
      <c r="FK820" s="55" t="s">
        <v>1249</v>
      </c>
      <c r="FL820" s="55">
        <v>0.3</v>
      </c>
      <c r="JW820" s="12">
        <v>813</v>
      </c>
      <c r="JX820" s="12" t="s">
        <v>1556</v>
      </c>
      <c r="JY820" s="12" t="s">
        <v>1685</v>
      </c>
    </row>
    <row r="821" ht="14.25" customHeight="1" outlineLevel="1" spans="7:285">
      <c r="G821" s="55">
        <v>814</v>
      </c>
      <c r="H821" s="55" t="s">
        <v>2052</v>
      </c>
      <c r="I821" s="55" t="s">
        <v>1260</v>
      </c>
      <c r="J821" s="55" t="s">
        <v>1939</v>
      </c>
      <c r="K821" s="55" t="s">
        <v>1258</v>
      </c>
      <c r="L821" s="55">
        <v>0.0208</v>
      </c>
      <c r="AD821" s="12">
        <v>814</v>
      </c>
      <c r="AE821" s="12" t="s">
        <v>1261</v>
      </c>
      <c r="AF821" s="12" t="s">
        <v>2148</v>
      </c>
      <c r="AG821" s="12" t="s">
        <v>1022</v>
      </c>
      <c r="AH821" s="12" t="s">
        <v>2354</v>
      </c>
      <c r="AX821" s="55">
        <v>814</v>
      </c>
      <c r="AY821" s="55" t="s">
        <v>1678</v>
      </c>
      <c r="AZ821" s="55" t="s">
        <v>1251</v>
      </c>
      <c r="BA821" s="55">
        <v>54</v>
      </c>
      <c r="BB821" s="55">
        <v>54</v>
      </c>
      <c r="BC821" s="55" t="s">
        <v>1258</v>
      </c>
      <c r="BD821" s="55">
        <v>1.2</v>
      </c>
      <c r="DN821" s="55">
        <v>814</v>
      </c>
      <c r="DO821" s="55" t="s">
        <v>42</v>
      </c>
      <c r="DP821" s="55" t="s">
        <v>3300</v>
      </c>
      <c r="DQ821" s="55" t="s">
        <v>1260</v>
      </c>
      <c r="DR821" s="55" t="s">
        <v>1261</v>
      </c>
      <c r="DS821" s="55">
        <v>33461</v>
      </c>
      <c r="DT821" s="55">
        <v>10000</v>
      </c>
      <c r="DU821" s="55" t="s">
        <v>1249</v>
      </c>
      <c r="DV821" s="55">
        <v>1</v>
      </c>
      <c r="EV821" s="55">
        <v>814</v>
      </c>
      <c r="EW821" s="55" t="s">
        <v>1359</v>
      </c>
      <c r="EX821" s="55" t="s">
        <v>2016</v>
      </c>
      <c r="EY821" s="55">
        <v>8</v>
      </c>
      <c r="EZ821" s="55">
        <v>1995</v>
      </c>
      <c r="FA821" s="55">
        <v>2999</v>
      </c>
      <c r="FB821" s="55" t="s">
        <v>1361</v>
      </c>
      <c r="FC821" s="55" t="s">
        <v>1249</v>
      </c>
      <c r="FD821" s="55">
        <v>4</v>
      </c>
      <c r="FF821" s="55">
        <v>814</v>
      </c>
      <c r="FG821" s="55" t="s">
        <v>42</v>
      </c>
      <c r="FH821" s="55" t="s">
        <v>1644</v>
      </c>
      <c r="FI821" s="55">
        <v>1</v>
      </c>
      <c r="FJ821" s="55">
        <v>50000</v>
      </c>
      <c r="FK821" s="55" t="s">
        <v>1249</v>
      </c>
      <c r="FL821" s="55">
        <v>0.3</v>
      </c>
      <c r="JW821" s="12">
        <v>814</v>
      </c>
      <c r="JX821" s="12" t="s">
        <v>1556</v>
      </c>
      <c r="JY821" s="12" t="s">
        <v>1469</v>
      </c>
    </row>
    <row r="822" ht="14.25" customHeight="1" outlineLevel="1" spans="7:285">
      <c r="G822" s="55">
        <v>815</v>
      </c>
      <c r="H822" s="55" t="s">
        <v>2052</v>
      </c>
      <c r="I822" s="55" t="s">
        <v>1260</v>
      </c>
      <c r="J822" s="55" t="s">
        <v>1964</v>
      </c>
      <c r="K822" s="55" t="s">
        <v>1258</v>
      </c>
      <c r="L822" s="55">
        <v>0.0208</v>
      </c>
      <c r="AD822" s="12">
        <v>815</v>
      </c>
      <c r="AE822" s="12" t="s">
        <v>1261</v>
      </c>
      <c r="AF822" s="12" t="s">
        <v>2741</v>
      </c>
      <c r="AG822" s="12" t="s">
        <v>2072</v>
      </c>
      <c r="AH822" s="12" t="s">
        <v>2894</v>
      </c>
      <c r="AX822" s="55">
        <v>815</v>
      </c>
      <c r="AY822" s="55" t="s">
        <v>1678</v>
      </c>
      <c r="AZ822" s="55" t="s">
        <v>1251</v>
      </c>
      <c r="BA822" s="55">
        <v>55</v>
      </c>
      <c r="BB822" s="55">
        <v>55</v>
      </c>
      <c r="BC822" s="55" t="s">
        <v>1258</v>
      </c>
      <c r="BD822" s="55">
        <v>1.2</v>
      </c>
      <c r="DN822" s="55">
        <v>815</v>
      </c>
      <c r="DO822" s="55" t="s">
        <v>42</v>
      </c>
      <c r="DP822" s="55" t="s">
        <v>3300</v>
      </c>
      <c r="DQ822" s="55" t="s">
        <v>1260</v>
      </c>
      <c r="DR822" s="55" t="s">
        <v>1261</v>
      </c>
      <c r="DS822" s="55">
        <v>33462</v>
      </c>
      <c r="DT822" s="55">
        <v>10000</v>
      </c>
      <c r="DU822" s="55" t="s">
        <v>1249</v>
      </c>
      <c r="DV822" s="55">
        <v>1</v>
      </c>
      <c r="EV822" s="55">
        <v>815</v>
      </c>
      <c r="EW822" s="55" t="s">
        <v>1359</v>
      </c>
      <c r="EX822" s="55" t="s">
        <v>2016</v>
      </c>
      <c r="EY822" s="55">
        <v>9</v>
      </c>
      <c r="EZ822" s="55">
        <v>0</v>
      </c>
      <c r="FA822" s="55">
        <v>1994</v>
      </c>
      <c r="FB822" s="55" t="s">
        <v>1361</v>
      </c>
      <c r="FC822" s="55" t="s">
        <v>1249</v>
      </c>
      <c r="FD822" s="55">
        <v>4.5</v>
      </c>
      <c r="FF822" s="55">
        <v>815</v>
      </c>
      <c r="FG822" s="55" t="s">
        <v>42</v>
      </c>
      <c r="FH822" s="55" t="s">
        <v>1644</v>
      </c>
      <c r="FI822" s="55">
        <v>1</v>
      </c>
      <c r="FJ822" s="55">
        <v>80000</v>
      </c>
      <c r="FK822" s="55" t="s">
        <v>1249</v>
      </c>
      <c r="FL822" s="55">
        <v>0.3</v>
      </c>
      <c r="JW822" s="12">
        <v>815</v>
      </c>
      <c r="JX822" s="12" t="s">
        <v>1556</v>
      </c>
      <c r="JY822" s="12" t="s">
        <v>1615</v>
      </c>
    </row>
    <row r="823" ht="14.25" customHeight="1" outlineLevel="1" spans="7:285">
      <c r="G823" s="55">
        <v>816</v>
      </c>
      <c r="H823" s="55" t="s">
        <v>2052</v>
      </c>
      <c r="I823" s="55" t="s">
        <v>1260</v>
      </c>
      <c r="J823" s="55" t="s">
        <v>1989</v>
      </c>
      <c r="K823" s="55" t="s">
        <v>1258</v>
      </c>
      <c r="L823" s="55">
        <v>0.0208</v>
      </c>
      <c r="AD823" s="12">
        <v>816</v>
      </c>
      <c r="AE823" s="12" t="s">
        <v>1261</v>
      </c>
      <c r="AF823" s="12" t="s">
        <v>1932</v>
      </c>
      <c r="AG823" s="12" t="s">
        <v>1022</v>
      </c>
      <c r="AH823" s="12" t="s">
        <v>2354</v>
      </c>
      <c r="AX823" s="55">
        <v>816</v>
      </c>
      <c r="AY823" s="55" t="s">
        <v>1678</v>
      </c>
      <c r="AZ823" s="55" t="s">
        <v>1251</v>
      </c>
      <c r="BA823" s="55">
        <v>56</v>
      </c>
      <c r="BB823" s="55">
        <v>56</v>
      </c>
      <c r="BC823" s="55" t="s">
        <v>1258</v>
      </c>
      <c r="BD823" s="55">
        <v>1.2</v>
      </c>
      <c r="DN823" s="55">
        <v>816</v>
      </c>
      <c r="DO823" s="55" t="s">
        <v>42</v>
      </c>
      <c r="DP823" s="55" t="s">
        <v>3300</v>
      </c>
      <c r="DQ823" s="55" t="s">
        <v>1260</v>
      </c>
      <c r="DR823" s="55" t="s">
        <v>1261</v>
      </c>
      <c r="DS823" s="55">
        <v>33463</v>
      </c>
      <c r="DT823" s="55">
        <v>10000</v>
      </c>
      <c r="DU823" s="55" t="s">
        <v>1249</v>
      </c>
      <c r="DV823" s="55">
        <v>1</v>
      </c>
      <c r="EV823" s="55">
        <v>816</v>
      </c>
      <c r="EW823" s="55" t="s">
        <v>1359</v>
      </c>
      <c r="EX823" s="55" t="s">
        <v>2016</v>
      </c>
      <c r="EY823" s="55">
        <v>9</v>
      </c>
      <c r="EZ823" s="55">
        <v>1995</v>
      </c>
      <c r="FA823" s="55">
        <v>2999</v>
      </c>
      <c r="FB823" s="55" t="s">
        <v>1361</v>
      </c>
      <c r="FC823" s="55" t="s">
        <v>1249</v>
      </c>
      <c r="FD823" s="55">
        <v>4.5</v>
      </c>
      <c r="FF823" s="55">
        <v>816</v>
      </c>
      <c r="FG823" s="55" t="s">
        <v>42</v>
      </c>
      <c r="FH823" s="55" t="s">
        <v>1644</v>
      </c>
      <c r="FI823" s="55">
        <v>1</v>
      </c>
      <c r="FJ823" s="55">
        <v>130000</v>
      </c>
      <c r="FK823" s="55" t="s">
        <v>1249</v>
      </c>
      <c r="FL823" s="55">
        <v>0.3</v>
      </c>
      <c r="JW823" s="12">
        <v>816</v>
      </c>
      <c r="JX823" s="12" t="s">
        <v>1556</v>
      </c>
      <c r="JY823" s="12" t="s">
        <v>1772</v>
      </c>
    </row>
    <row r="824" ht="14.25" customHeight="1" outlineLevel="1" spans="7:285">
      <c r="G824" s="55">
        <v>817</v>
      </c>
      <c r="H824" s="55" t="s">
        <v>2052</v>
      </c>
      <c r="I824" s="55" t="s">
        <v>1470</v>
      </c>
      <c r="J824" s="55" t="s">
        <v>2183</v>
      </c>
      <c r="K824" s="55" t="s">
        <v>1258</v>
      </c>
      <c r="L824" s="55">
        <v>0.0191666666666667</v>
      </c>
      <c r="AD824" s="12">
        <v>817</v>
      </c>
      <c r="AE824" s="12" t="s">
        <v>1261</v>
      </c>
      <c r="AF824" s="12" t="s">
        <v>2783</v>
      </c>
      <c r="AG824" s="12" t="s">
        <v>2072</v>
      </c>
      <c r="AH824" s="12" t="s">
        <v>2894</v>
      </c>
      <c r="AX824" s="55">
        <v>817</v>
      </c>
      <c r="AY824" s="55" t="s">
        <v>1678</v>
      </c>
      <c r="AZ824" s="55" t="s">
        <v>1251</v>
      </c>
      <c r="BA824" s="55">
        <v>57</v>
      </c>
      <c r="BB824" s="55">
        <v>57</v>
      </c>
      <c r="BC824" s="55" t="s">
        <v>1258</v>
      </c>
      <c r="BD824" s="55">
        <v>1.2</v>
      </c>
      <c r="DN824" s="55">
        <v>817</v>
      </c>
      <c r="DO824" s="55" t="s">
        <v>42</v>
      </c>
      <c r="DP824" s="55" t="s">
        <v>3300</v>
      </c>
      <c r="DQ824" s="55" t="s">
        <v>1260</v>
      </c>
      <c r="DR824" s="55" t="s">
        <v>1261</v>
      </c>
      <c r="DS824" s="55">
        <v>33467</v>
      </c>
      <c r="DT824" s="55">
        <v>10000</v>
      </c>
      <c r="DU824" s="55" t="s">
        <v>1249</v>
      </c>
      <c r="DV824" s="55">
        <v>1</v>
      </c>
      <c r="EV824" s="55">
        <v>817</v>
      </c>
      <c r="EW824" s="55" t="s">
        <v>1359</v>
      </c>
      <c r="EX824" s="55" t="s">
        <v>2135</v>
      </c>
      <c r="EY824" s="55">
        <v>1</v>
      </c>
      <c r="EZ824" s="55">
        <v>0</v>
      </c>
      <c r="FA824" s="55">
        <v>1994</v>
      </c>
      <c r="FB824" s="55" t="s">
        <v>1262</v>
      </c>
      <c r="FC824" s="55" t="s">
        <v>1249</v>
      </c>
      <c r="FD824" s="55">
        <v>0</v>
      </c>
      <c r="FF824" s="55">
        <v>817</v>
      </c>
      <c r="FG824" s="55" t="s">
        <v>42</v>
      </c>
      <c r="FH824" s="55" t="s">
        <v>1644</v>
      </c>
      <c r="FI824" s="55">
        <v>1</v>
      </c>
      <c r="FJ824" s="55">
        <v>260000</v>
      </c>
      <c r="FK824" s="55" t="s">
        <v>1249</v>
      </c>
      <c r="FL824" s="55">
        <v>0.3</v>
      </c>
      <c r="JW824" s="12">
        <v>817</v>
      </c>
      <c r="JX824" s="12" t="s">
        <v>1556</v>
      </c>
      <c r="JY824" s="12" t="s">
        <v>1799</v>
      </c>
    </row>
    <row r="825" ht="14.25" customHeight="1" outlineLevel="1" spans="7:285">
      <c r="G825" s="55">
        <v>818</v>
      </c>
      <c r="H825" s="55" t="s">
        <v>2052</v>
      </c>
      <c r="I825" s="55" t="s">
        <v>1470</v>
      </c>
      <c r="J825" s="55" t="s">
        <v>2202</v>
      </c>
      <c r="K825" s="55" t="s">
        <v>1258</v>
      </c>
      <c r="L825" s="55">
        <v>0.0191666666666667</v>
      </c>
      <c r="AD825" s="12">
        <v>818</v>
      </c>
      <c r="AE825" s="12" t="s">
        <v>1261</v>
      </c>
      <c r="AF825" s="12" t="s">
        <v>1591</v>
      </c>
      <c r="AG825" s="12" t="s">
        <v>1022</v>
      </c>
      <c r="AH825" s="12" t="s">
        <v>2354</v>
      </c>
      <c r="AX825" s="55">
        <v>818</v>
      </c>
      <c r="AY825" s="55" t="s">
        <v>1678</v>
      </c>
      <c r="AZ825" s="55" t="s">
        <v>1251</v>
      </c>
      <c r="BA825" s="55">
        <v>58</v>
      </c>
      <c r="BB825" s="55">
        <v>58</v>
      </c>
      <c r="BC825" s="55" t="s">
        <v>1258</v>
      </c>
      <c r="BD825" s="55">
        <v>1.2</v>
      </c>
      <c r="DN825" s="55">
        <v>818</v>
      </c>
      <c r="DO825" s="55" t="s">
        <v>42</v>
      </c>
      <c r="DP825" s="55" t="s">
        <v>3300</v>
      </c>
      <c r="DQ825" s="55" t="s">
        <v>1260</v>
      </c>
      <c r="DR825" s="55" t="s">
        <v>1261</v>
      </c>
      <c r="DS825" s="55">
        <v>33469</v>
      </c>
      <c r="DT825" s="55">
        <v>10000</v>
      </c>
      <c r="DU825" s="55" t="s">
        <v>1249</v>
      </c>
      <c r="DV825" s="55">
        <v>1</v>
      </c>
      <c r="EV825" s="55">
        <v>818</v>
      </c>
      <c r="EW825" s="55" t="s">
        <v>1359</v>
      </c>
      <c r="EX825" s="55" t="s">
        <v>2135</v>
      </c>
      <c r="EY825" s="55">
        <v>1</v>
      </c>
      <c r="EZ825" s="55">
        <v>1995</v>
      </c>
      <c r="FA825" s="55">
        <v>2999</v>
      </c>
      <c r="FB825" s="55" t="s">
        <v>1262</v>
      </c>
      <c r="FC825" s="55" t="s">
        <v>1249</v>
      </c>
      <c r="FD825" s="55">
        <v>0</v>
      </c>
      <c r="FF825" s="55">
        <v>818</v>
      </c>
      <c r="FG825" s="55" t="s">
        <v>42</v>
      </c>
      <c r="FH825" s="55" t="s">
        <v>1644</v>
      </c>
      <c r="FI825" s="55">
        <v>1</v>
      </c>
      <c r="FJ825" s="55">
        <v>400000</v>
      </c>
      <c r="FK825" s="55" t="s">
        <v>1249</v>
      </c>
      <c r="FL825" s="55">
        <v>0.3</v>
      </c>
      <c r="JW825" s="12">
        <v>818</v>
      </c>
      <c r="JX825" s="12" t="s">
        <v>1556</v>
      </c>
      <c r="JY825" s="12" t="s">
        <v>945</v>
      </c>
    </row>
    <row r="826" ht="14.25" customHeight="1" outlineLevel="1" spans="7:285">
      <c r="G826" s="55">
        <v>819</v>
      </c>
      <c r="H826" s="55" t="s">
        <v>2052</v>
      </c>
      <c r="I826" s="55" t="s">
        <v>1470</v>
      </c>
      <c r="J826" s="55" t="s">
        <v>2223</v>
      </c>
      <c r="K826" s="55" t="s">
        <v>1258</v>
      </c>
      <c r="L826" s="55">
        <v>0.0191666666666667</v>
      </c>
      <c r="AD826" s="12">
        <v>819</v>
      </c>
      <c r="AE826" s="12" t="s">
        <v>1261</v>
      </c>
      <c r="AF826" s="12" t="s">
        <v>2879</v>
      </c>
      <c r="AG826" s="12" t="s">
        <v>2072</v>
      </c>
      <c r="AH826" s="12" t="s">
        <v>2894</v>
      </c>
      <c r="AX826" s="55">
        <v>819</v>
      </c>
      <c r="AY826" s="55" t="s">
        <v>1678</v>
      </c>
      <c r="AZ826" s="55" t="s">
        <v>1251</v>
      </c>
      <c r="BA826" s="55">
        <v>59</v>
      </c>
      <c r="BB826" s="55">
        <v>59</v>
      </c>
      <c r="BC826" s="55" t="s">
        <v>1258</v>
      </c>
      <c r="BD826" s="55">
        <v>1.2</v>
      </c>
      <c r="DN826" s="55">
        <v>819</v>
      </c>
      <c r="DO826" s="55" t="s">
        <v>42</v>
      </c>
      <c r="DP826" s="55" t="s">
        <v>3300</v>
      </c>
      <c r="DQ826" s="55" t="s">
        <v>1260</v>
      </c>
      <c r="DR826" s="55" t="s">
        <v>1261</v>
      </c>
      <c r="DS826" s="55">
        <v>33470</v>
      </c>
      <c r="DT826" s="55">
        <v>10000</v>
      </c>
      <c r="DU826" s="55" t="s">
        <v>1249</v>
      </c>
      <c r="DV826" s="55">
        <v>1</v>
      </c>
      <c r="EV826" s="55">
        <v>819</v>
      </c>
      <c r="EW826" s="55" t="s">
        <v>1359</v>
      </c>
      <c r="EX826" s="55" t="s">
        <v>1988</v>
      </c>
      <c r="EY826" s="55">
        <v>1</v>
      </c>
      <c r="EZ826" s="55">
        <v>0</v>
      </c>
      <c r="FA826" s="55">
        <v>1994</v>
      </c>
      <c r="FB826" s="55" t="s">
        <v>1262</v>
      </c>
      <c r="FC826" s="55" t="s">
        <v>1249</v>
      </c>
      <c r="FD826" s="55">
        <v>0</v>
      </c>
      <c r="FF826" s="55">
        <v>819</v>
      </c>
      <c r="FG826" s="55" t="s">
        <v>42</v>
      </c>
      <c r="FH826" s="55" t="s">
        <v>1644</v>
      </c>
      <c r="FI826" s="55">
        <v>1</v>
      </c>
      <c r="FJ826" s="55">
        <v>530000</v>
      </c>
      <c r="FK826" s="55" t="s">
        <v>1249</v>
      </c>
      <c r="FL826" s="55">
        <v>0.3</v>
      </c>
      <c r="JW826" s="12">
        <v>819</v>
      </c>
      <c r="JX826" s="12" t="s">
        <v>1556</v>
      </c>
      <c r="JY826" s="12" t="s">
        <v>1851</v>
      </c>
    </row>
    <row r="827" ht="14.25" customHeight="1" outlineLevel="1" spans="7:285">
      <c r="G827" s="55">
        <v>820</v>
      </c>
      <c r="H827" s="55" t="s">
        <v>2052</v>
      </c>
      <c r="I827" s="55" t="s">
        <v>1470</v>
      </c>
      <c r="J827" s="55" t="s">
        <v>2237</v>
      </c>
      <c r="K827" s="55" t="s">
        <v>1258</v>
      </c>
      <c r="L827" s="55">
        <v>0.0166666666666667</v>
      </c>
      <c r="AD827" s="12">
        <v>820</v>
      </c>
      <c r="AE827" s="12" t="s">
        <v>1261</v>
      </c>
      <c r="AF827" s="12" t="s">
        <v>2448</v>
      </c>
      <c r="AG827" s="12" t="s">
        <v>1022</v>
      </c>
      <c r="AH827" s="12" t="s">
        <v>2354</v>
      </c>
      <c r="AX827" s="55">
        <v>820</v>
      </c>
      <c r="AY827" s="55" t="s">
        <v>1678</v>
      </c>
      <c r="AZ827" s="55" t="s">
        <v>1251</v>
      </c>
      <c r="BA827" s="55">
        <v>60</v>
      </c>
      <c r="BB827" s="55">
        <v>60</v>
      </c>
      <c r="BC827" s="55" t="s">
        <v>1258</v>
      </c>
      <c r="BD827" s="55">
        <v>1.2</v>
      </c>
      <c r="DN827" s="55">
        <v>820</v>
      </c>
      <c r="DO827" s="55" t="s">
        <v>42</v>
      </c>
      <c r="DP827" s="55" t="s">
        <v>3300</v>
      </c>
      <c r="DQ827" s="55" t="s">
        <v>1260</v>
      </c>
      <c r="DR827" s="55" t="s">
        <v>1261</v>
      </c>
      <c r="DS827" s="55">
        <v>33473</v>
      </c>
      <c r="DT827" s="55">
        <v>10000</v>
      </c>
      <c r="DU827" s="55" t="s">
        <v>1249</v>
      </c>
      <c r="DV827" s="55">
        <v>1</v>
      </c>
      <c r="EV827" s="55">
        <v>820</v>
      </c>
      <c r="EW827" s="55" t="s">
        <v>1359</v>
      </c>
      <c r="EX827" s="55" t="s">
        <v>1988</v>
      </c>
      <c r="EY827" s="55">
        <v>1</v>
      </c>
      <c r="EZ827" s="55">
        <v>1995</v>
      </c>
      <c r="FA827" s="55">
        <v>2999</v>
      </c>
      <c r="FB827" s="55" t="s">
        <v>1262</v>
      </c>
      <c r="FC827" s="55" t="s">
        <v>1249</v>
      </c>
      <c r="FD827" s="55">
        <v>0</v>
      </c>
      <c r="FF827" s="55">
        <v>820</v>
      </c>
      <c r="FG827" s="55" t="s">
        <v>42</v>
      </c>
      <c r="FH827" s="55" t="s">
        <v>1644</v>
      </c>
      <c r="FI827" s="55">
        <v>1</v>
      </c>
      <c r="FJ827" s="55">
        <v>540000</v>
      </c>
      <c r="FK827" s="55" t="s">
        <v>1249</v>
      </c>
      <c r="FL827" s="55">
        <v>0.3</v>
      </c>
      <c r="JW827" s="12">
        <v>820</v>
      </c>
      <c r="JX827" s="12" t="s">
        <v>1556</v>
      </c>
      <c r="JY827" s="12" t="s">
        <v>1876</v>
      </c>
    </row>
    <row r="828" ht="14.25" customHeight="1" outlineLevel="1" spans="7:285">
      <c r="G828" s="55">
        <v>821</v>
      </c>
      <c r="H828" s="55" t="s">
        <v>2052</v>
      </c>
      <c r="I828" s="55" t="s">
        <v>1470</v>
      </c>
      <c r="J828" s="55" t="s">
        <v>2254</v>
      </c>
      <c r="K828" s="55" t="s">
        <v>1258</v>
      </c>
      <c r="L828" s="55">
        <v>0.0166666666666667</v>
      </c>
      <c r="AD828" s="12">
        <v>821</v>
      </c>
      <c r="AE828" s="12" t="s">
        <v>1261</v>
      </c>
      <c r="AF828" s="12" t="s">
        <v>1317</v>
      </c>
      <c r="AG828" s="12" t="s">
        <v>1669</v>
      </c>
      <c r="AH828" s="12" t="s">
        <v>2982</v>
      </c>
      <c r="AX828" s="55">
        <v>821</v>
      </c>
      <c r="AY828" s="55" t="s">
        <v>1678</v>
      </c>
      <c r="AZ828" s="55" t="s">
        <v>1251</v>
      </c>
      <c r="BA828" s="55">
        <v>61</v>
      </c>
      <c r="BB828" s="55">
        <v>61</v>
      </c>
      <c r="BC828" s="55" t="s">
        <v>1258</v>
      </c>
      <c r="BD828" s="55">
        <v>1.2</v>
      </c>
      <c r="DN828" s="55">
        <v>821</v>
      </c>
      <c r="DO828" s="55" t="s">
        <v>42</v>
      </c>
      <c r="DP828" s="55" t="s">
        <v>3300</v>
      </c>
      <c r="DQ828" s="55" t="s">
        <v>1260</v>
      </c>
      <c r="DR828" s="55" t="s">
        <v>1261</v>
      </c>
      <c r="DS828" s="55">
        <v>33474</v>
      </c>
      <c r="DT828" s="55">
        <v>10000</v>
      </c>
      <c r="DU828" s="55" t="s">
        <v>1249</v>
      </c>
      <c r="DV828" s="55">
        <v>1</v>
      </c>
      <c r="EV828" s="55">
        <v>821</v>
      </c>
      <c r="EW828" s="55" t="s">
        <v>1359</v>
      </c>
      <c r="EX828" s="55" t="s">
        <v>1607</v>
      </c>
      <c r="EY828" s="55">
        <v>1</v>
      </c>
      <c r="EZ828" s="55">
        <v>0</v>
      </c>
      <c r="FA828" s="55">
        <v>1994</v>
      </c>
      <c r="FB828" s="55" t="s">
        <v>1361</v>
      </c>
      <c r="FC828" s="55" t="s">
        <v>1249</v>
      </c>
      <c r="FD828" s="55">
        <v>2.5</v>
      </c>
      <c r="FF828" s="55">
        <v>821</v>
      </c>
      <c r="FG828" s="55" t="s">
        <v>42</v>
      </c>
      <c r="FH828" s="55" t="s">
        <v>1644</v>
      </c>
      <c r="FI828" s="55">
        <v>2</v>
      </c>
      <c r="FJ828" s="55">
        <v>0</v>
      </c>
      <c r="FK828" s="55" t="s">
        <v>1249</v>
      </c>
      <c r="FL828" s="55">
        <v>0.3</v>
      </c>
      <c r="JW828" s="12">
        <v>821</v>
      </c>
      <c r="JX828" s="12" t="s">
        <v>1556</v>
      </c>
      <c r="JY828" s="12" t="s">
        <v>1899</v>
      </c>
    </row>
    <row r="829" ht="14.25" customHeight="1" outlineLevel="1" spans="7:285">
      <c r="G829" s="55">
        <v>822</v>
      </c>
      <c r="H829" s="55" t="s">
        <v>2052</v>
      </c>
      <c r="I829" s="55" t="s">
        <v>1470</v>
      </c>
      <c r="J829" s="55" t="s">
        <v>2276</v>
      </c>
      <c r="K829" s="55" t="s">
        <v>1258</v>
      </c>
      <c r="L829" s="55">
        <v>0.0166666666666667</v>
      </c>
      <c r="AD829" s="12">
        <v>822</v>
      </c>
      <c r="AE829" s="12" t="s">
        <v>1261</v>
      </c>
      <c r="AF829" s="12" t="s">
        <v>2996</v>
      </c>
      <c r="AG829" s="12" t="s">
        <v>1022</v>
      </c>
      <c r="AH829" s="12" t="s">
        <v>2354</v>
      </c>
      <c r="AX829" s="55">
        <v>822</v>
      </c>
      <c r="AY829" s="55" t="s">
        <v>1678</v>
      </c>
      <c r="AZ829" s="55" t="s">
        <v>1251</v>
      </c>
      <c r="BA829" s="55">
        <v>62</v>
      </c>
      <c r="BB829" s="55">
        <v>62</v>
      </c>
      <c r="BC829" s="55" t="s">
        <v>1258</v>
      </c>
      <c r="BD829" s="55">
        <v>1.2</v>
      </c>
      <c r="DN829" s="55">
        <v>822</v>
      </c>
      <c r="DO829" s="55" t="s">
        <v>42</v>
      </c>
      <c r="DP829" s="55" t="s">
        <v>3300</v>
      </c>
      <c r="DQ829" s="55" t="s">
        <v>1260</v>
      </c>
      <c r="DR829" s="55" t="s">
        <v>1261</v>
      </c>
      <c r="DS829" s="55">
        <v>33476</v>
      </c>
      <c r="DT829" s="55">
        <v>10000</v>
      </c>
      <c r="DU829" s="55" t="s">
        <v>1249</v>
      </c>
      <c r="DV829" s="55">
        <v>1</v>
      </c>
      <c r="EV829" s="55">
        <v>822</v>
      </c>
      <c r="EW829" s="55" t="s">
        <v>1359</v>
      </c>
      <c r="EX829" s="55" t="s">
        <v>1607</v>
      </c>
      <c r="EY829" s="55">
        <v>1</v>
      </c>
      <c r="EZ829" s="55">
        <v>1995</v>
      </c>
      <c r="FA829" s="55">
        <v>2999</v>
      </c>
      <c r="FB829" s="55" t="s">
        <v>1361</v>
      </c>
      <c r="FC829" s="55" t="s">
        <v>1249</v>
      </c>
      <c r="FD829" s="55">
        <v>2.5</v>
      </c>
      <c r="FF829" s="55">
        <v>822</v>
      </c>
      <c r="FG829" s="55" t="s">
        <v>42</v>
      </c>
      <c r="FH829" s="55" t="s">
        <v>1644</v>
      </c>
      <c r="FI829" s="55">
        <v>2</v>
      </c>
      <c r="FJ829" s="55">
        <v>1000</v>
      </c>
      <c r="FK829" s="55" t="s">
        <v>1249</v>
      </c>
      <c r="FL829" s="55">
        <v>0.3</v>
      </c>
      <c r="JW829" s="12">
        <v>822</v>
      </c>
      <c r="JX829" s="12" t="s">
        <v>1556</v>
      </c>
      <c r="JY829" s="12" t="s">
        <v>1925</v>
      </c>
    </row>
    <row r="830" ht="14.25" customHeight="1" outlineLevel="1" spans="7:285">
      <c r="G830" s="55">
        <v>823</v>
      </c>
      <c r="H830" s="55" t="s">
        <v>2052</v>
      </c>
      <c r="I830" s="55" t="s">
        <v>1470</v>
      </c>
      <c r="J830" s="55" t="s">
        <v>2290</v>
      </c>
      <c r="K830" s="55" t="s">
        <v>1258</v>
      </c>
      <c r="L830" s="55">
        <v>0.0191666666666667</v>
      </c>
      <c r="AD830" s="12">
        <v>823</v>
      </c>
      <c r="AE830" s="12" t="s">
        <v>1261</v>
      </c>
      <c r="AF830" s="12" t="s">
        <v>3145</v>
      </c>
      <c r="AG830" s="12" t="s">
        <v>1669</v>
      </c>
      <c r="AH830" s="12" t="s">
        <v>2982</v>
      </c>
      <c r="AX830" s="55">
        <v>823</v>
      </c>
      <c r="AY830" s="55" t="s">
        <v>1678</v>
      </c>
      <c r="AZ830" s="55" t="s">
        <v>1251</v>
      </c>
      <c r="BA830" s="55">
        <v>63</v>
      </c>
      <c r="BB830" s="55">
        <v>63</v>
      </c>
      <c r="BC830" s="55" t="s">
        <v>1258</v>
      </c>
      <c r="BD830" s="55">
        <v>1.2</v>
      </c>
      <c r="DN830" s="55">
        <v>823</v>
      </c>
      <c r="DO830" s="55" t="s">
        <v>42</v>
      </c>
      <c r="DP830" s="55" t="s">
        <v>3300</v>
      </c>
      <c r="DQ830" s="55" t="s">
        <v>1260</v>
      </c>
      <c r="DR830" s="55" t="s">
        <v>1261</v>
      </c>
      <c r="DS830" s="55">
        <v>33477</v>
      </c>
      <c r="DT830" s="55">
        <v>10000</v>
      </c>
      <c r="DU830" s="55" t="s">
        <v>1249</v>
      </c>
      <c r="DV830" s="55">
        <v>1</v>
      </c>
      <c r="EV830" s="55">
        <v>823</v>
      </c>
      <c r="EW830" s="55" t="s">
        <v>1359</v>
      </c>
      <c r="EX830" s="55" t="s">
        <v>1607</v>
      </c>
      <c r="EY830" s="55">
        <v>2</v>
      </c>
      <c r="EZ830" s="55">
        <v>0</v>
      </c>
      <c r="FA830" s="55">
        <v>1994</v>
      </c>
      <c r="FB830" s="55" t="s">
        <v>1361</v>
      </c>
      <c r="FC830" s="55" t="s">
        <v>1249</v>
      </c>
      <c r="FD830" s="55">
        <v>2.5</v>
      </c>
      <c r="FF830" s="55">
        <v>823</v>
      </c>
      <c r="FG830" s="55" t="s">
        <v>42</v>
      </c>
      <c r="FH830" s="55" t="s">
        <v>1644</v>
      </c>
      <c r="FI830" s="55">
        <v>2</v>
      </c>
      <c r="FJ830" s="55">
        <v>2500</v>
      </c>
      <c r="FK830" s="55" t="s">
        <v>1249</v>
      </c>
      <c r="FL830" s="55">
        <v>0.3</v>
      </c>
      <c r="JW830" s="12">
        <v>823</v>
      </c>
      <c r="JX830" s="12" t="s">
        <v>1556</v>
      </c>
      <c r="JY830" s="12" t="s">
        <v>1949</v>
      </c>
    </row>
    <row r="831" ht="14.25" customHeight="1" outlineLevel="1" spans="7:285">
      <c r="G831" s="55">
        <v>824</v>
      </c>
      <c r="H831" s="55" t="s">
        <v>2052</v>
      </c>
      <c r="I831" s="55" t="s">
        <v>1470</v>
      </c>
      <c r="J831" s="55" t="s">
        <v>1707</v>
      </c>
      <c r="K831" s="55" t="s">
        <v>1258</v>
      </c>
      <c r="L831" s="55">
        <v>0.0191666666666667</v>
      </c>
      <c r="AD831" s="12">
        <v>824</v>
      </c>
      <c r="AE831" s="12" t="s">
        <v>1261</v>
      </c>
      <c r="AF831" s="12" t="s">
        <v>3019</v>
      </c>
      <c r="AG831" s="12" t="s">
        <v>1022</v>
      </c>
      <c r="AH831" s="12" t="s">
        <v>2354</v>
      </c>
      <c r="AX831" s="55">
        <v>824</v>
      </c>
      <c r="AY831" s="55" t="s">
        <v>1678</v>
      </c>
      <c r="AZ831" s="55" t="s">
        <v>1251</v>
      </c>
      <c r="BA831" s="55">
        <v>64</v>
      </c>
      <c r="BB831" s="55">
        <v>64</v>
      </c>
      <c r="BC831" s="55" t="s">
        <v>1258</v>
      </c>
      <c r="BD831" s="55">
        <v>1.2</v>
      </c>
      <c r="DN831" s="55">
        <v>824</v>
      </c>
      <c r="DO831" s="55" t="s">
        <v>42</v>
      </c>
      <c r="DP831" s="55" t="s">
        <v>3300</v>
      </c>
      <c r="DQ831" s="55" t="s">
        <v>1260</v>
      </c>
      <c r="DR831" s="55" t="s">
        <v>1261</v>
      </c>
      <c r="DS831" s="55">
        <v>33480</v>
      </c>
      <c r="DT831" s="55">
        <v>10000</v>
      </c>
      <c r="DU831" s="55" t="s">
        <v>1249</v>
      </c>
      <c r="DV831" s="55">
        <v>1</v>
      </c>
      <c r="EV831" s="55">
        <v>824</v>
      </c>
      <c r="EW831" s="55" t="s">
        <v>1359</v>
      </c>
      <c r="EX831" s="55" t="s">
        <v>1607</v>
      </c>
      <c r="EY831" s="55">
        <v>2</v>
      </c>
      <c r="EZ831" s="55">
        <v>1995</v>
      </c>
      <c r="FA831" s="55">
        <v>2999</v>
      </c>
      <c r="FB831" s="55" t="s">
        <v>1361</v>
      </c>
      <c r="FC831" s="55" t="s">
        <v>1249</v>
      </c>
      <c r="FD831" s="55">
        <v>2.5</v>
      </c>
      <c r="FF831" s="55">
        <v>824</v>
      </c>
      <c r="FG831" s="55" t="s">
        <v>42</v>
      </c>
      <c r="FH831" s="55" t="s">
        <v>1644</v>
      </c>
      <c r="FI831" s="55">
        <v>2</v>
      </c>
      <c r="FJ831" s="55">
        <v>5000</v>
      </c>
      <c r="FK831" s="55" t="s">
        <v>1249</v>
      </c>
      <c r="FL831" s="55">
        <v>0.3</v>
      </c>
      <c r="JW831" s="12">
        <v>824</v>
      </c>
      <c r="JX831" s="12" t="s">
        <v>1556</v>
      </c>
      <c r="JY831" s="12" t="s">
        <v>1924</v>
      </c>
    </row>
    <row r="832" ht="14.25" customHeight="1" outlineLevel="1" spans="7:285">
      <c r="G832" s="55">
        <v>825</v>
      </c>
      <c r="H832" s="55" t="s">
        <v>2052</v>
      </c>
      <c r="I832" s="55" t="s">
        <v>1470</v>
      </c>
      <c r="J832" s="55" t="s">
        <v>2319</v>
      </c>
      <c r="K832" s="55" t="s">
        <v>1258</v>
      </c>
      <c r="L832" s="55">
        <v>0.0191666666666667</v>
      </c>
      <c r="AD832" s="12">
        <v>825</v>
      </c>
      <c r="AE832" s="12" t="s">
        <v>1261</v>
      </c>
      <c r="AF832" s="12" t="s">
        <v>3001</v>
      </c>
      <c r="AG832" s="12" t="s">
        <v>1669</v>
      </c>
      <c r="AH832" s="12" t="s">
        <v>2054</v>
      </c>
      <c r="AX832" s="55">
        <v>825</v>
      </c>
      <c r="AY832" s="55" t="s">
        <v>1678</v>
      </c>
      <c r="AZ832" s="55" t="s">
        <v>1251</v>
      </c>
      <c r="BA832" s="55">
        <v>65</v>
      </c>
      <c r="BB832" s="55">
        <v>65</v>
      </c>
      <c r="BC832" s="55" t="s">
        <v>1258</v>
      </c>
      <c r="BD832" s="55">
        <v>1.2</v>
      </c>
      <c r="DN832" s="55">
        <v>825</v>
      </c>
      <c r="DO832" s="55" t="s">
        <v>42</v>
      </c>
      <c r="DP832" s="55" t="s">
        <v>3300</v>
      </c>
      <c r="DQ832" s="55" t="s">
        <v>1260</v>
      </c>
      <c r="DR832" s="55" t="s">
        <v>1261</v>
      </c>
      <c r="DS832" s="55">
        <v>33483</v>
      </c>
      <c r="DT832" s="55">
        <v>10000</v>
      </c>
      <c r="DU832" s="55" t="s">
        <v>1249</v>
      </c>
      <c r="DV832" s="55">
        <v>1</v>
      </c>
      <c r="EV832" s="55">
        <v>825</v>
      </c>
      <c r="EW832" s="55" t="s">
        <v>1359</v>
      </c>
      <c r="EX832" s="55" t="s">
        <v>1607</v>
      </c>
      <c r="EY832" s="55">
        <v>3</v>
      </c>
      <c r="EZ832" s="55">
        <v>0</v>
      </c>
      <c r="FA832" s="55">
        <v>1994</v>
      </c>
      <c r="FB832" s="55" t="s">
        <v>1262</v>
      </c>
      <c r="FC832" s="55" t="s">
        <v>1249</v>
      </c>
      <c r="FD832" s="55">
        <v>0</v>
      </c>
      <c r="FF832" s="55">
        <v>825</v>
      </c>
      <c r="FG832" s="55" t="s">
        <v>42</v>
      </c>
      <c r="FH832" s="55" t="s">
        <v>1644</v>
      </c>
      <c r="FI832" s="55">
        <v>2</v>
      </c>
      <c r="FJ832" s="55">
        <v>10000</v>
      </c>
      <c r="FK832" s="55" t="s">
        <v>1249</v>
      </c>
      <c r="FL832" s="55">
        <v>0.3</v>
      </c>
      <c r="JW832" s="12">
        <v>825</v>
      </c>
      <c r="JX832" s="12" t="s">
        <v>1556</v>
      </c>
      <c r="JY832" s="12" t="s">
        <v>938</v>
      </c>
    </row>
    <row r="833" ht="14.25" customHeight="1" outlineLevel="1" spans="7:285">
      <c r="G833" s="55">
        <v>826</v>
      </c>
      <c r="H833" s="55" t="s">
        <v>2052</v>
      </c>
      <c r="I833" s="55" t="s">
        <v>1470</v>
      </c>
      <c r="J833" s="55" t="s">
        <v>2338</v>
      </c>
      <c r="K833" s="55" t="s">
        <v>1258</v>
      </c>
      <c r="L833" s="55">
        <v>0.0525</v>
      </c>
      <c r="AD833" s="12">
        <v>826</v>
      </c>
      <c r="AE833" s="12" t="s">
        <v>1261</v>
      </c>
      <c r="AF833" s="12" t="s">
        <v>3044</v>
      </c>
      <c r="AG833" s="12" t="s">
        <v>1022</v>
      </c>
      <c r="AH833" s="12" t="s">
        <v>2354</v>
      </c>
      <c r="AX833" s="55">
        <v>826</v>
      </c>
      <c r="AY833" s="55" t="s">
        <v>1678</v>
      </c>
      <c r="AZ833" s="55" t="s">
        <v>1251</v>
      </c>
      <c r="BA833" s="55">
        <v>66</v>
      </c>
      <c r="BB833" s="55">
        <v>66</v>
      </c>
      <c r="BC833" s="55" t="s">
        <v>1258</v>
      </c>
      <c r="BD833" s="55">
        <v>1.2</v>
      </c>
      <c r="DN833" s="55">
        <v>826</v>
      </c>
      <c r="DO833" s="55" t="s">
        <v>42</v>
      </c>
      <c r="DP833" s="55" t="s">
        <v>3300</v>
      </c>
      <c r="DQ833" s="55" t="s">
        <v>1260</v>
      </c>
      <c r="DR833" s="55" t="s">
        <v>1261</v>
      </c>
      <c r="DS833" s="55">
        <v>33486</v>
      </c>
      <c r="DT833" s="55">
        <v>10000</v>
      </c>
      <c r="DU833" s="55" t="s">
        <v>1249</v>
      </c>
      <c r="DV833" s="55">
        <v>1</v>
      </c>
      <c r="EV833" s="55">
        <v>826</v>
      </c>
      <c r="EW833" s="55" t="s">
        <v>1359</v>
      </c>
      <c r="EX833" s="55" t="s">
        <v>1607</v>
      </c>
      <c r="EY833" s="55">
        <v>3</v>
      </c>
      <c r="EZ833" s="55">
        <v>1995</v>
      </c>
      <c r="FA833" s="55">
        <v>2999</v>
      </c>
      <c r="FB833" s="55" t="s">
        <v>1262</v>
      </c>
      <c r="FC833" s="55" t="s">
        <v>1249</v>
      </c>
      <c r="FD833" s="55">
        <v>0</v>
      </c>
      <c r="FF833" s="55">
        <v>826</v>
      </c>
      <c r="FG833" s="55" t="s">
        <v>42</v>
      </c>
      <c r="FH833" s="55" t="s">
        <v>1644</v>
      </c>
      <c r="FI833" s="55">
        <v>2</v>
      </c>
      <c r="FJ833" s="55">
        <v>25000</v>
      </c>
      <c r="FK833" s="55" t="s">
        <v>1249</v>
      </c>
      <c r="FL833" s="55">
        <v>0.3</v>
      </c>
      <c r="JW833" s="12">
        <v>826</v>
      </c>
      <c r="JX833" s="12" t="s">
        <v>1556</v>
      </c>
      <c r="JY833" s="12" t="s">
        <v>2019</v>
      </c>
    </row>
    <row r="834" ht="14.25" customHeight="1" outlineLevel="1" spans="7:285">
      <c r="G834" s="55">
        <v>827</v>
      </c>
      <c r="H834" s="55" t="s">
        <v>2052</v>
      </c>
      <c r="I834" s="55" t="s">
        <v>1470</v>
      </c>
      <c r="J834" s="55" t="s">
        <v>2354</v>
      </c>
      <c r="K834" s="55" t="s">
        <v>1258</v>
      </c>
      <c r="L834" s="55">
        <v>0.0525</v>
      </c>
      <c r="AD834" s="12">
        <v>827</v>
      </c>
      <c r="AE834" s="12" t="s">
        <v>1261</v>
      </c>
      <c r="AF834" s="12" t="s">
        <v>1087</v>
      </c>
      <c r="AG834" s="12" t="s">
        <v>1669</v>
      </c>
      <c r="AH834" s="12" t="s">
        <v>2931</v>
      </c>
      <c r="AX834" s="55">
        <v>827</v>
      </c>
      <c r="AY834" s="55" t="s">
        <v>1678</v>
      </c>
      <c r="AZ834" s="55" t="s">
        <v>1251</v>
      </c>
      <c r="BA834" s="55">
        <v>67</v>
      </c>
      <c r="BB834" s="55">
        <v>67</v>
      </c>
      <c r="BC834" s="55" t="s">
        <v>1258</v>
      </c>
      <c r="BD834" s="55">
        <v>1.2</v>
      </c>
      <c r="DN834" s="55">
        <v>827</v>
      </c>
      <c r="DO834" s="55" t="s">
        <v>42</v>
      </c>
      <c r="DP834" s="55" t="s">
        <v>3300</v>
      </c>
      <c r="DQ834" s="55" t="s">
        <v>1260</v>
      </c>
      <c r="DR834" s="55" t="s">
        <v>1261</v>
      </c>
      <c r="DS834" s="55">
        <v>33488</v>
      </c>
      <c r="DT834" s="55">
        <v>10000</v>
      </c>
      <c r="DU834" s="55" t="s">
        <v>1249</v>
      </c>
      <c r="DV834" s="55">
        <v>1</v>
      </c>
      <c r="EV834" s="55">
        <v>827</v>
      </c>
      <c r="EW834" s="55" t="s">
        <v>1359</v>
      </c>
      <c r="EX834" s="55" t="s">
        <v>2048</v>
      </c>
      <c r="EY834" s="55">
        <v>1</v>
      </c>
      <c r="EZ834" s="55">
        <v>0</v>
      </c>
      <c r="FA834" s="55">
        <v>1994</v>
      </c>
      <c r="FB834" s="55" t="s">
        <v>1361</v>
      </c>
      <c r="FC834" s="55" t="s">
        <v>1249</v>
      </c>
      <c r="FD834" s="55">
        <v>2.5</v>
      </c>
      <c r="FF834" s="55">
        <v>827</v>
      </c>
      <c r="FG834" s="55" t="s">
        <v>42</v>
      </c>
      <c r="FH834" s="55" t="s">
        <v>1644</v>
      </c>
      <c r="FI834" s="55">
        <v>2</v>
      </c>
      <c r="FJ834" s="55">
        <v>50000</v>
      </c>
      <c r="FK834" s="55" t="s">
        <v>1249</v>
      </c>
      <c r="FL834" s="55">
        <v>0.3</v>
      </c>
      <c r="JW834" s="12">
        <v>827</v>
      </c>
      <c r="JX834" s="12" t="s">
        <v>1556</v>
      </c>
      <c r="JY834" s="12" t="s">
        <v>2037</v>
      </c>
    </row>
    <row r="835" ht="14.25" customHeight="1" outlineLevel="1" spans="7:285">
      <c r="G835" s="55">
        <v>828</v>
      </c>
      <c r="H835" s="55" t="s">
        <v>2052</v>
      </c>
      <c r="I835" s="55" t="s">
        <v>1667</v>
      </c>
      <c r="J835" s="55" t="s">
        <v>2368</v>
      </c>
      <c r="K835" s="55" t="s">
        <v>1258</v>
      </c>
      <c r="L835" s="55">
        <v>0.0525</v>
      </c>
      <c r="AD835" s="12">
        <v>828</v>
      </c>
      <c r="AE835" s="12" t="s">
        <v>1261</v>
      </c>
      <c r="AF835" s="12" t="s">
        <v>3061</v>
      </c>
      <c r="AG835" s="12" t="s">
        <v>1022</v>
      </c>
      <c r="AH835" s="12" t="s">
        <v>2354</v>
      </c>
      <c r="AX835" s="55">
        <v>828</v>
      </c>
      <c r="AY835" s="55" t="s">
        <v>1678</v>
      </c>
      <c r="AZ835" s="55" t="s">
        <v>1251</v>
      </c>
      <c r="BA835" s="55">
        <v>68</v>
      </c>
      <c r="BB835" s="55">
        <v>68</v>
      </c>
      <c r="BC835" s="55" t="s">
        <v>1258</v>
      </c>
      <c r="BD835" s="55">
        <v>1.2</v>
      </c>
      <c r="DN835" s="55">
        <v>828</v>
      </c>
      <c r="DO835" s="55" t="s">
        <v>42</v>
      </c>
      <c r="DP835" s="55" t="s">
        <v>3300</v>
      </c>
      <c r="DQ835" s="55" t="s">
        <v>1260</v>
      </c>
      <c r="DR835" s="55" t="s">
        <v>1261</v>
      </c>
      <c r="DS835" s="55">
        <v>33493</v>
      </c>
      <c r="DT835" s="55">
        <v>10000</v>
      </c>
      <c r="DU835" s="55" t="s">
        <v>1249</v>
      </c>
      <c r="DV835" s="55">
        <v>1</v>
      </c>
      <c r="EV835" s="55">
        <v>828</v>
      </c>
      <c r="EW835" s="55" t="s">
        <v>1359</v>
      </c>
      <c r="EX835" s="55" t="s">
        <v>2048</v>
      </c>
      <c r="EY835" s="55">
        <v>1</v>
      </c>
      <c r="EZ835" s="55">
        <v>1995</v>
      </c>
      <c r="FA835" s="55">
        <v>2999</v>
      </c>
      <c r="FB835" s="55" t="s">
        <v>1361</v>
      </c>
      <c r="FC835" s="55" t="s">
        <v>1249</v>
      </c>
      <c r="FD835" s="55">
        <v>2.7</v>
      </c>
      <c r="FF835" s="55">
        <v>828</v>
      </c>
      <c r="FG835" s="55" t="s">
        <v>42</v>
      </c>
      <c r="FH835" s="55" t="s">
        <v>1644</v>
      </c>
      <c r="FI835" s="55">
        <v>2</v>
      </c>
      <c r="FJ835" s="55">
        <v>80000</v>
      </c>
      <c r="FK835" s="55" t="s">
        <v>1249</v>
      </c>
      <c r="FL835" s="55">
        <v>0.3</v>
      </c>
      <c r="JW835" s="12">
        <v>828</v>
      </c>
      <c r="JX835" s="12" t="s">
        <v>1556</v>
      </c>
      <c r="JY835" s="12" t="s">
        <v>985</v>
      </c>
    </row>
    <row r="836" ht="14.25" customHeight="1" outlineLevel="1" spans="7:285">
      <c r="G836" s="55">
        <v>829</v>
      </c>
      <c r="H836" s="55" t="s">
        <v>2052</v>
      </c>
      <c r="I836" s="55" t="s">
        <v>1554</v>
      </c>
      <c r="J836" s="55" t="s">
        <v>2385</v>
      </c>
      <c r="K836" s="55" t="s">
        <v>1258</v>
      </c>
      <c r="L836" s="55">
        <v>0.0525</v>
      </c>
      <c r="AD836" s="12">
        <v>829</v>
      </c>
      <c r="AE836" s="12" t="s">
        <v>1261</v>
      </c>
      <c r="AF836" s="12" t="s">
        <v>2044</v>
      </c>
      <c r="AG836" s="12" t="s">
        <v>1669</v>
      </c>
      <c r="AH836" s="12" t="s">
        <v>2931</v>
      </c>
      <c r="AX836" s="55">
        <v>829</v>
      </c>
      <c r="AY836" s="55" t="s">
        <v>1678</v>
      </c>
      <c r="AZ836" s="55" t="s">
        <v>1251</v>
      </c>
      <c r="BA836" s="55">
        <v>69</v>
      </c>
      <c r="BB836" s="55">
        <v>69</v>
      </c>
      <c r="BC836" s="55" t="s">
        <v>1258</v>
      </c>
      <c r="BD836" s="55">
        <v>1.2</v>
      </c>
      <c r="DN836" s="55">
        <v>829</v>
      </c>
      <c r="DO836" s="55" t="s">
        <v>42</v>
      </c>
      <c r="DP836" s="55" t="s">
        <v>3300</v>
      </c>
      <c r="DQ836" s="55" t="s">
        <v>1260</v>
      </c>
      <c r="DR836" s="55" t="s">
        <v>1261</v>
      </c>
      <c r="DS836" s="55">
        <v>33496</v>
      </c>
      <c r="DT836" s="55">
        <v>10000</v>
      </c>
      <c r="DU836" s="55" t="s">
        <v>1249</v>
      </c>
      <c r="DV836" s="55">
        <v>1</v>
      </c>
      <c r="EV836" s="55">
        <v>829</v>
      </c>
      <c r="EW836" s="55" t="s">
        <v>1359</v>
      </c>
      <c r="EX836" s="55" t="s">
        <v>2048</v>
      </c>
      <c r="EY836" s="55">
        <v>2</v>
      </c>
      <c r="EZ836" s="55">
        <v>0</v>
      </c>
      <c r="FA836" s="55">
        <v>1994</v>
      </c>
      <c r="FB836" s="55" t="s">
        <v>1361</v>
      </c>
      <c r="FC836" s="55" t="s">
        <v>1249</v>
      </c>
      <c r="FD836" s="55">
        <v>2.5</v>
      </c>
      <c r="FF836" s="55">
        <v>829</v>
      </c>
      <c r="FG836" s="55" t="s">
        <v>42</v>
      </c>
      <c r="FH836" s="55" t="s">
        <v>1644</v>
      </c>
      <c r="FI836" s="55">
        <v>2</v>
      </c>
      <c r="FJ836" s="55">
        <v>130000</v>
      </c>
      <c r="FK836" s="55" t="s">
        <v>1249</v>
      </c>
      <c r="FL836" s="55">
        <v>0.3</v>
      </c>
      <c r="JW836" s="12">
        <v>829</v>
      </c>
      <c r="JX836" s="12" t="s">
        <v>1556</v>
      </c>
      <c r="JY836" s="12" t="s">
        <v>1381</v>
      </c>
    </row>
    <row r="837" ht="14.25" customHeight="1" outlineLevel="1" spans="7:285">
      <c r="G837" s="55">
        <v>830</v>
      </c>
      <c r="H837" s="55" t="s">
        <v>2052</v>
      </c>
      <c r="I837" s="55" t="s">
        <v>1595</v>
      </c>
      <c r="J837" s="55" t="s">
        <v>2401</v>
      </c>
      <c r="K837" s="55" t="s">
        <v>1258</v>
      </c>
      <c r="L837" s="55">
        <v>0.065</v>
      </c>
      <c r="AD837" s="12">
        <v>830</v>
      </c>
      <c r="AE837" s="12" t="s">
        <v>1261</v>
      </c>
      <c r="AF837" s="12" t="s">
        <v>2906</v>
      </c>
      <c r="AG837" s="12" t="s">
        <v>1022</v>
      </c>
      <c r="AH837" s="12" t="s">
        <v>2354</v>
      </c>
      <c r="AX837" s="55">
        <v>830</v>
      </c>
      <c r="AY837" s="55" t="s">
        <v>1678</v>
      </c>
      <c r="AZ837" s="55" t="s">
        <v>1251</v>
      </c>
      <c r="BA837" s="55">
        <v>70</v>
      </c>
      <c r="BB837" s="55">
        <v>70</v>
      </c>
      <c r="BC837" s="55" t="s">
        <v>1258</v>
      </c>
      <c r="BD837" s="55">
        <v>1.2</v>
      </c>
      <c r="DN837" s="55">
        <v>830</v>
      </c>
      <c r="DO837" s="55" t="s">
        <v>42</v>
      </c>
      <c r="DP837" s="55" t="s">
        <v>3300</v>
      </c>
      <c r="DQ837" s="55" t="s">
        <v>1260</v>
      </c>
      <c r="DR837" s="55" t="s">
        <v>1261</v>
      </c>
      <c r="DS837" s="55">
        <v>33498</v>
      </c>
      <c r="DT837" s="55">
        <v>10000</v>
      </c>
      <c r="DU837" s="55" t="s">
        <v>1249</v>
      </c>
      <c r="DV837" s="55">
        <v>1</v>
      </c>
      <c r="EV837" s="55">
        <v>830</v>
      </c>
      <c r="EW837" s="55" t="s">
        <v>1359</v>
      </c>
      <c r="EX837" s="55" t="s">
        <v>2048</v>
      </c>
      <c r="EY837" s="55">
        <v>2</v>
      </c>
      <c r="EZ837" s="55">
        <v>1995</v>
      </c>
      <c r="FA837" s="55">
        <v>2999</v>
      </c>
      <c r="FB837" s="55" t="s">
        <v>1361</v>
      </c>
      <c r="FC837" s="55" t="s">
        <v>1249</v>
      </c>
      <c r="FD837" s="55">
        <v>2.55</v>
      </c>
      <c r="FF837" s="55">
        <v>830</v>
      </c>
      <c r="FG837" s="55" t="s">
        <v>42</v>
      </c>
      <c r="FH837" s="55" t="s">
        <v>1644</v>
      </c>
      <c r="FI837" s="55">
        <v>2</v>
      </c>
      <c r="FJ837" s="55">
        <v>260000</v>
      </c>
      <c r="FK837" s="55" t="s">
        <v>1249</v>
      </c>
      <c r="FL837" s="55">
        <v>0.3</v>
      </c>
      <c r="JW837" s="12">
        <v>830</v>
      </c>
      <c r="JX837" s="12" t="s">
        <v>1556</v>
      </c>
      <c r="JY837" s="12" t="s">
        <v>2099</v>
      </c>
    </row>
    <row r="838" ht="14.25" customHeight="1" outlineLevel="1" spans="7:285">
      <c r="G838" s="55">
        <v>831</v>
      </c>
      <c r="H838" s="55" t="s">
        <v>2052</v>
      </c>
      <c r="I838" s="55" t="s">
        <v>1595</v>
      </c>
      <c r="J838" s="55" t="s">
        <v>2417</v>
      </c>
      <c r="K838" s="55" t="s">
        <v>1258</v>
      </c>
      <c r="L838" s="55">
        <v>0.065</v>
      </c>
      <c r="AD838" s="12">
        <v>831</v>
      </c>
      <c r="AE838" s="12" t="s">
        <v>1261</v>
      </c>
      <c r="AF838" s="12" t="s">
        <v>2286</v>
      </c>
      <c r="AG838" s="12" t="s">
        <v>1669</v>
      </c>
      <c r="AH838" s="12" t="s">
        <v>2931</v>
      </c>
      <c r="AX838" s="55">
        <v>831</v>
      </c>
      <c r="AY838" s="55" t="s">
        <v>1678</v>
      </c>
      <c r="AZ838" s="55" t="s">
        <v>1251</v>
      </c>
      <c r="BA838" s="55">
        <v>71</v>
      </c>
      <c r="BB838" s="55">
        <v>71</v>
      </c>
      <c r="BC838" s="55" t="s">
        <v>1258</v>
      </c>
      <c r="BD838" s="55">
        <v>1.2</v>
      </c>
      <c r="DN838" s="55">
        <v>831</v>
      </c>
      <c r="DO838" s="55" t="s">
        <v>42</v>
      </c>
      <c r="DP838" s="55" t="s">
        <v>3300</v>
      </c>
      <c r="DQ838" s="55" t="s">
        <v>1260</v>
      </c>
      <c r="DR838" s="55" t="s">
        <v>1261</v>
      </c>
      <c r="DS838" s="55">
        <v>33008</v>
      </c>
      <c r="DT838" s="55">
        <v>10000</v>
      </c>
      <c r="DU838" s="55" t="s">
        <v>1249</v>
      </c>
      <c r="DV838" s="55">
        <v>1</v>
      </c>
      <c r="EV838" s="55">
        <v>831</v>
      </c>
      <c r="EW838" s="55" t="s">
        <v>1359</v>
      </c>
      <c r="EX838" s="55" t="s">
        <v>2048</v>
      </c>
      <c r="EY838" s="55">
        <v>3</v>
      </c>
      <c r="EZ838" s="55">
        <v>0</v>
      </c>
      <c r="FA838" s="55">
        <v>1994</v>
      </c>
      <c r="FB838" s="55" t="s">
        <v>1361</v>
      </c>
      <c r="FC838" s="55" t="s">
        <v>1249</v>
      </c>
      <c r="FD838" s="55">
        <v>2.5</v>
      </c>
      <c r="FF838" s="55">
        <v>831</v>
      </c>
      <c r="FG838" s="55" t="s">
        <v>42</v>
      </c>
      <c r="FH838" s="55" t="s">
        <v>1644</v>
      </c>
      <c r="FI838" s="55">
        <v>2</v>
      </c>
      <c r="FJ838" s="55">
        <v>400000</v>
      </c>
      <c r="FK838" s="55" t="s">
        <v>1249</v>
      </c>
      <c r="FL838" s="55">
        <v>0.3</v>
      </c>
      <c r="JW838" s="12">
        <v>831</v>
      </c>
      <c r="JX838" s="12" t="s">
        <v>1556</v>
      </c>
      <c r="JY838" s="12" t="s">
        <v>2123</v>
      </c>
    </row>
    <row r="839" ht="14.25" customHeight="1" outlineLevel="1" spans="7:285">
      <c r="G839" s="55">
        <v>832</v>
      </c>
      <c r="H839" s="55" t="s">
        <v>2052</v>
      </c>
      <c r="I839" s="55" t="s">
        <v>1595</v>
      </c>
      <c r="J839" s="55" t="s">
        <v>2433</v>
      </c>
      <c r="K839" s="55" t="s">
        <v>1258</v>
      </c>
      <c r="L839" s="55">
        <v>0.065</v>
      </c>
      <c r="AD839" s="12">
        <v>832</v>
      </c>
      <c r="AE839" s="12" t="s">
        <v>1261</v>
      </c>
      <c r="AF839" s="12" t="s">
        <v>933</v>
      </c>
      <c r="AG839" s="12" t="s">
        <v>1392</v>
      </c>
      <c r="AH839" s="12" t="s">
        <v>2385</v>
      </c>
      <c r="AX839" s="55">
        <v>832</v>
      </c>
      <c r="AY839" s="55" t="s">
        <v>1678</v>
      </c>
      <c r="AZ839" s="55" t="s">
        <v>1251</v>
      </c>
      <c r="BA839" s="55">
        <v>72</v>
      </c>
      <c r="BB839" s="55">
        <v>72</v>
      </c>
      <c r="BC839" s="55" t="s">
        <v>1258</v>
      </c>
      <c r="BD839" s="55">
        <v>1.2</v>
      </c>
      <c r="DN839" s="55">
        <v>832</v>
      </c>
      <c r="DO839" s="55" t="s">
        <v>42</v>
      </c>
      <c r="DP839" s="55" t="s">
        <v>3300</v>
      </c>
      <c r="DQ839" s="55" t="s">
        <v>1260</v>
      </c>
      <c r="DR839" s="55" t="s">
        <v>1261</v>
      </c>
      <c r="DS839" s="55">
        <v>33011</v>
      </c>
      <c r="DT839" s="55">
        <v>10000</v>
      </c>
      <c r="DU839" s="55" t="s">
        <v>1249</v>
      </c>
      <c r="DV839" s="55">
        <v>1</v>
      </c>
      <c r="EV839" s="55">
        <v>832</v>
      </c>
      <c r="EW839" s="55" t="s">
        <v>1359</v>
      </c>
      <c r="EX839" s="55" t="s">
        <v>2048</v>
      </c>
      <c r="EY839" s="55">
        <v>3</v>
      </c>
      <c r="EZ839" s="55">
        <v>1995</v>
      </c>
      <c r="FA839" s="55">
        <v>2999</v>
      </c>
      <c r="FB839" s="55" t="s">
        <v>1361</v>
      </c>
      <c r="FC839" s="55" t="s">
        <v>1249</v>
      </c>
      <c r="FD839" s="55">
        <v>2.55</v>
      </c>
      <c r="FF839" s="55">
        <v>832</v>
      </c>
      <c r="FG839" s="55" t="s">
        <v>42</v>
      </c>
      <c r="FH839" s="55" t="s">
        <v>1644</v>
      </c>
      <c r="FI839" s="55">
        <v>2</v>
      </c>
      <c r="FJ839" s="55">
        <v>530000</v>
      </c>
      <c r="FK839" s="55" t="s">
        <v>1249</v>
      </c>
      <c r="FL839" s="55">
        <v>0.3</v>
      </c>
      <c r="JW839" s="12">
        <v>832</v>
      </c>
      <c r="JX839" s="12" t="s">
        <v>1556</v>
      </c>
      <c r="JY839" s="12" t="s">
        <v>1859</v>
      </c>
    </row>
    <row r="840" ht="14.25" customHeight="1" outlineLevel="1" spans="7:285">
      <c r="G840" s="55">
        <v>833</v>
      </c>
      <c r="H840" s="55" t="s">
        <v>2052</v>
      </c>
      <c r="I840" s="55" t="s">
        <v>1595</v>
      </c>
      <c r="J840" s="55" t="s">
        <v>2446</v>
      </c>
      <c r="K840" s="55" t="s">
        <v>1258</v>
      </c>
      <c r="L840" s="55">
        <v>0.065</v>
      </c>
      <c r="AD840" s="12">
        <v>833</v>
      </c>
      <c r="AE840" s="12" t="s">
        <v>1261</v>
      </c>
      <c r="AF840" s="12" t="s">
        <v>1610</v>
      </c>
      <c r="AG840" s="12" t="s">
        <v>1669</v>
      </c>
      <c r="AH840" s="12" t="s">
        <v>2931</v>
      </c>
      <c r="AX840" s="55">
        <v>833</v>
      </c>
      <c r="AY840" s="55" t="s">
        <v>1678</v>
      </c>
      <c r="AZ840" s="55" t="s">
        <v>1251</v>
      </c>
      <c r="BA840" s="55">
        <v>73</v>
      </c>
      <c r="BB840" s="55">
        <v>73</v>
      </c>
      <c r="BC840" s="55" t="s">
        <v>1258</v>
      </c>
      <c r="BD840" s="55">
        <v>1.2</v>
      </c>
      <c r="DN840" s="55">
        <v>833</v>
      </c>
      <c r="DO840" s="55" t="s">
        <v>42</v>
      </c>
      <c r="DP840" s="55" t="s">
        <v>3300</v>
      </c>
      <c r="DQ840" s="55" t="s">
        <v>1260</v>
      </c>
      <c r="DR840" s="55" t="s">
        <v>1261</v>
      </c>
      <c r="DS840" s="55">
        <v>33022</v>
      </c>
      <c r="DT840" s="55">
        <v>10000</v>
      </c>
      <c r="DU840" s="55" t="s">
        <v>1249</v>
      </c>
      <c r="DV840" s="55">
        <v>1</v>
      </c>
      <c r="EV840" s="55">
        <v>833</v>
      </c>
      <c r="EW840" s="55" t="s">
        <v>1359</v>
      </c>
      <c r="EX840" s="55" t="s">
        <v>2048</v>
      </c>
      <c r="EY840" s="55">
        <v>4</v>
      </c>
      <c r="EZ840" s="55">
        <v>0</v>
      </c>
      <c r="FA840" s="55">
        <v>1994</v>
      </c>
      <c r="FB840" s="55" t="s">
        <v>1361</v>
      </c>
      <c r="FC840" s="55" t="s">
        <v>1249</v>
      </c>
      <c r="FD840" s="55">
        <v>2.5</v>
      </c>
      <c r="FF840" s="55">
        <v>833</v>
      </c>
      <c r="FG840" s="55" t="s">
        <v>42</v>
      </c>
      <c r="FH840" s="55" t="s">
        <v>1644</v>
      </c>
      <c r="FI840" s="55">
        <v>2</v>
      </c>
      <c r="FJ840" s="55">
        <v>540000</v>
      </c>
      <c r="FK840" s="55" t="s">
        <v>1249</v>
      </c>
      <c r="FL840" s="55">
        <v>0.3</v>
      </c>
      <c r="JW840" s="12">
        <v>833</v>
      </c>
      <c r="JX840" s="12" t="s">
        <v>1556</v>
      </c>
      <c r="JY840" s="12" t="s">
        <v>1777</v>
      </c>
    </row>
    <row r="841" ht="14.25" customHeight="1" outlineLevel="1" spans="7:285">
      <c r="G841" s="55">
        <v>834</v>
      </c>
      <c r="H841" s="55" t="s">
        <v>2052</v>
      </c>
      <c r="I841" s="55" t="s">
        <v>1531</v>
      </c>
      <c r="J841" s="55" t="s">
        <v>2464</v>
      </c>
      <c r="K841" s="55" t="s">
        <v>1258</v>
      </c>
      <c r="L841" s="55">
        <v>0.0525</v>
      </c>
      <c r="AD841" s="12">
        <v>834</v>
      </c>
      <c r="AE841" s="12" t="s">
        <v>1261</v>
      </c>
      <c r="AF841" s="12" t="s">
        <v>1454</v>
      </c>
      <c r="AG841" s="12" t="s">
        <v>1392</v>
      </c>
      <c r="AH841" s="12" t="s">
        <v>2385</v>
      </c>
      <c r="AX841" s="55">
        <v>834</v>
      </c>
      <c r="AY841" s="55" t="s">
        <v>1678</v>
      </c>
      <c r="AZ841" s="55" t="s">
        <v>1251</v>
      </c>
      <c r="BA841" s="55">
        <v>74</v>
      </c>
      <c r="BB841" s="55">
        <v>74</v>
      </c>
      <c r="BC841" s="55" t="s">
        <v>1258</v>
      </c>
      <c r="BD841" s="55">
        <v>1.2</v>
      </c>
      <c r="DN841" s="55">
        <v>834</v>
      </c>
      <c r="DO841" s="55" t="s">
        <v>42</v>
      </c>
      <c r="DP841" s="55" t="s">
        <v>3300</v>
      </c>
      <c r="DQ841" s="55" t="s">
        <v>1260</v>
      </c>
      <c r="DR841" s="55" t="s">
        <v>1261</v>
      </c>
      <c r="DS841" s="55">
        <v>33039</v>
      </c>
      <c r="DT841" s="55">
        <v>10000</v>
      </c>
      <c r="DU841" s="55" t="s">
        <v>1249</v>
      </c>
      <c r="DV841" s="55">
        <v>1</v>
      </c>
      <c r="EV841" s="55">
        <v>834</v>
      </c>
      <c r="EW841" s="55" t="s">
        <v>1359</v>
      </c>
      <c r="EX841" s="55" t="s">
        <v>2048</v>
      </c>
      <c r="EY841" s="55">
        <v>4</v>
      </c>
      <c r="EZ841" s="55">
        <v>1995</v>
      </c>
      <c r="FA841" s="55">
        <v>2999</v>
      </c>
      <c r="FB841" s="55" t="s">
        <v>1361</v>
      </c>
      <c r="FC841" s="55" t="s">
        <v>1249</v>
      </c>
      <c r="FD841" s="55">
        <v>2.63</v>
      </c>
      <c r="FF841" s="55">
        <v>834</v>
      </c>
      <c r="FG841" s="55" t="s">
        <v>42</v>
      </c>
      <c r="FH841" s="55" t="s">
        <v>1644</v>
      </c>
      <c r="FI841" s="55">
        <v>3</v>
      </c>
      <c r="FJ841" s="55">
        <v>0</v>
      </c>
      <c r="FK841" s="55" t="s">
        <v>1249</v>
      </c>
      <c r="FL841" s="55">
        <v>0.3</v>
      </c>
      <c r="JW841" s="12">
        <v>834</v>
      </c>
      <c r="JX841" s="12" t="s">
        <v>1556</v>
      </c>
      <c r="JY841" s="12" t="s">
        <v>2189</v>
      </c>
    </row>
    <row r="842" ht="14.25" customHeight="1" outlineLevel="1" spans="7:285">
      <c r="G842" s="55">
        <v>835</v>
      </c>
      <c r="H842" s="55" t="s">
        <v>2052</v>
      </c>
      <c r="I842" s="55" t="s">
        <v>1531</v>
      </c>
      <c r="J842" s="55" t="s">
        <v>2481</v>
      </c>
      <c r="K842" s="55" t="s">
        <v>1258</v>
      </c>
      <c r="L842" s="55">
        <v>0.0525</v>
      </c>
      <c r="AD842" s="12">
        <v>835</v>
      </c>
      <c r="AE842" s="12" t="s">
        <v>1261</v>
      </c>
      <c r="AF842" s="12" t="s">
        <v>2751</v>
      </c>
      <c r="AG842" s="12" t="s">
        <v>1669</v>
      </c>
      <c r="AH842" s="12" t="s">
        <v>2931</v>
      </c>
      <c r="AX842" s="55">
        <v>835</v>
      </c>
      <c r="AY842" s="55" t="s">
        <v>1678</v>
      </c>
      <c r="AZ842" s="55" t="s">
        <v>1251</v>
      </c>
      <c r="BA842" s="55">
        <v>75</v>
      </c>
      <c r="BB842" s="55">
        <v>75</v>
      </c>
      <c r="BC842" s="55" t="s">
        <v>1258</v>
      </c>
      <c r="BD842" s="55">
        <v>1.2</v>
      </c>
      <c r="DN842" s="55">
        <v>835</v>
      </c>
      <c r="DO842" s="55" t="s">
        <v>42</v>
      </c>
      <c r="DP842" s="55" t="s">
        <v>3300</v>
      </c>
      <c r="DQ842" s="55" t="s">
        <v>1260</v>
      </c>
      <c r="DR842" s="55" t="s">
        <v>1261</v>
      </c>
      <c r="DS842" s="55">
        <v>33061</v>
      </c>
      <c r="DT842" s="55">
        <v>10000</v>
      </c>
      <c r="DU842" s="55" t="s">
        <v>1249</v>
      </c>
      <c r="DV842" s="55">
        <v>1</v>
      </c>
      <c r="EV842" s="55">
        <v>835</v>
      </c>
      <c r="EW842" s="55" t="s">
        <v>1359</v>
      </c>
      <c r="EX842" s="55" t="s">
        <v>2048</v>
      </c>
      <c r="EY842" s="55">
        <v>5</v>
      </c>
      <c r="EZ842" s="55">
        <v>0</v>
      </c>
      <c r="FA842" s="55">
        <v>1994</v>
      </c>
      <c r="FB842" s="55" t="s">
        <v>1361</v>
      </c>
      <c r="FC842" s="55" t="s">
        <v>1249</v>
      </c>
      <c r="FD842" s="55">
        <v>2.5</v>
      </c>
      <c r="FF842" s="55">
        <v>835</v>
      </c>
      <c r="FG842" s="55" t="s">
        <v>42</v>
      </c>
      <c r="FH842" s="55" t="s">
        <v>1644</v>
      </c>
      <c r="FI842" s="55">
        <v>3</v>
      </c>
      <c r="FJ842" s="55">
        <v>1000</v>
      </c>
      <c r="FK842" s="55" t="s">
        <v>1249</v>
      </c>
      <c r="FL842" s="55">
        <v>0.3</v>
      </c>
      <c r="JW842" s="12">
        <v>835</v>
      </c>
      <c r="JX842" s="12" t="s">
        <v>1556</v>
      </c>
      <c r="JY842" s="12" t="s">
        <v>2211</v>
      </c>
    </row>
    <row r="843" ht="14.25" customHeight="1" outlineLevel="1" spans="7:285">
      <c r="G843" s="55">
        <v>836</v>
      </c>
      <c r="H843" s="55" t="s">
        <v>2052</v>
      </c>
      <c r="I843" s="55" t="s">
        <v>1701</v>
      </c>
      <c r="J843" s="55" t="s">
        <v>2493</v>
      </c>
      <c r="K843" s="55" t="s">
        <v>1258</v>
      </c>
      <c r="L843" s="55">
        <v>0.06</v>
      </c>
      <c r="AD843" s="12">
        <v>836</v>
      </c>
      <c r="AE843" s="12" t="s">
        <v>1261</v>
      </c>
      <c r="AF843" s="12" t="s">
        <v>1742</v>
      </c>
      <c r="AG843" s="12" t="s">
        <v>1392</v>
      </c>
      <c r="AH843" s="12" t="s">
        <v>2385</v>
      </c>
      <c r="AX843" s="55">
        <v>836</v>
      </c>
      <c r="AY843" s="55" t="s">
        <v>1678</v>
      </c>
      <c r="AZ843" s="55" t="s">
        <v>1251</v>
      </c>
      <c r="BA843" s="55">
        <v>76</v>
      </c>
      <c r="BB843" s="55">
        <v>76</v>
      </c>
      <c r="BC843" s="55" t="s">
        <v>1258</v>
      </c>
      <c r="BD843" s="55">
        <v>1.2</v>
      </c>
      <c r="DN843" s="55">
        <v>836</v>
      </c>
      <c r="DO843" s="55" t="s">
        <v>42</v>
      </c>
      <c r="DP843" s="55" t="s">
        <v>3300</v>
      </c>
      <c r="DQ843" s="55" t="s">
        <v>1260</v>
      </c>
      <c r="DR843" s="55" t="s">
        <v>1261</v>
      </c>
      <c r="DS843" s="55">
        <v>33072</v>
      </c>
      <c r="DT843" s="55">
        <v>10000</v>
      </c>
      <c r="DU843" s="55" t="s">
        <v>1249</v>
      </c>
      <c r="DV843" s="55">
        <v>1</v>
      </c>
      <c r="EV843" s="55">
        <v>836</v>
      </c>
      <c r="EW843" s="55" t="s">
        <v>1359</v>
      </c>
      <c r="EX843" s="55" t="s">
        <v>2048</v>
      </c>
      <c r="EY843" s="55">
        <v>5</v>
      </c>
      <c r="EZ843" s="55">
        <v>1995</v>
      </c>
      <c r="FA843" s="55">
        <v>2999</v>
      </c>
      <c r="FB843" s="55" t="s">
        <v>1361</v>
      </c>
      <c r="FC843" s="55" t="s">
        <v>1249</v>
      </c>
      <c r="FD843" s="55">
        <v>2.5</v>
      </c>
      <c r="FF843" s="55">
        <v>836</v>
      </c>
      <c r="FG843" s="55" t="s">
        <v>42</v>
      </c>
      <c r="FH843" s="55" t="s">
        <v>1644</v>
      </c>
      <c r="FI843" s="55">
        <v>3</v>
      </c>
      <c r="FJ843" s="55">
        <v>2500</v>
      </c>
      <c r="FK843" s="55" t="s">
        <v>1249</v>
      </c>
      <c r="FL843" s="55">
        <v>0.3</v>
      </c>
      <c r="JW843" s="12">
        <v>836</v>
      </c>
      <c r="JX843" s="12" t="s">
        <v>1556</v>
      </c>
      <c r="JY843" s="12" t="s">
        <v>2229</v>
      </c>
    </row>
    <row r="844" ht="14.25" customHeight="1" outlineLevel="1" spans="7:285">
      <c r="G844" s="55">
        <v>837</v>
      </c>
      <c r="H844" s="55" t="s">
        <v>2052</v>
      </c>
      <c r="I844" s="55" t="s">
        <v>1756</v>
      </c>
      <c r="J844" s="55" t="s">
        <v>2162</v>
      </c>
      <c r="K844" s="55" t="s">
        <v>1258</v>
      </c>
      <c r="L844" s="55">
        <v>0.0258333333333333</v>
      </c>
      <c r="AD844" s="12">
        <v>837</v>
      </c>
      <c r="AE844" s="12" t="s">
        <v>1261</v>
      </c>
      <c r="AF844" s="12" t="s">
        <v>2880</v>
      </c>
      <c r="AG844" s="12" t="s">
        <v>1669</v>
      </c>
      <c r="AH844" s="12" t="s">
        <v>2931</v>
      </c>
      <c r="AX844" s="55">
        <v>837</v>
      </c>
      <c r="AY844" s="55" t="s">
        <v>1678</v>
      </c>
      <c r="AZ844" s="55" t="s">
        <v>1251</v>
      </c>
      <c r="BA844" s="55">
        <v>77</v>
      </c>
      <c r="BB844" s="55">
        <v>77</v>
      </c>
      <c r="BC844" s="55" t="s">
        <v>1258</v>
      </c>
      <c r="BD844" s="55">
        <v>1.2</v>
      </c>
      <c r="DN844" s="55">
        <v>837</v>
      </c>
      <c r="DO844" s="55" t="s">
        <v>42</v>
      </c>
      <c r="DP844" s="55" t="s">
        <v>3300</v>
      </c>
      <c r="DQ844" s="55" t="s">
        <v>1260</v>
      </c>
      <c r="DR844" s="55" t="s">
        <v>1261</v>
      </c>
      <c r="DS844" s="55">
        <v>33074</v>
      </c>
      <c r="DT844" s="55">
        <v>10000</v>
      </c>
      <c r="DU844" s="55" t="s">
        <v>1249</v>
      </c>
      <c r="DV844" s="55">
        <v>1</v>
      </c>
      <c r="EV844" s="55">
        <v>837</v>
      </c>
      <c r="EW844" s="55" t="s">
        <v>1359</v>
      </c>
      <c r="EX844" s="55" t="s">
        <v>2048</v>
      </c>
      <c r="EY844" s="55">
        <v>6</v>
      </c>
      <c r="EZ844" s="55">
        <v>0</v>
      </c>
      <c r="FA844" s="55">
        <v>1994</v>
      </c>
      <c r="FB844" s="55" t="s">
        <v>1361</v>
      </c>
      <c r="FC844" s="55" t="s">
        <v>1249</v>
      </c>
      <c r="FD844" s="55">
        <v>2.5</v>
      </c>
      <c r="FF844" s="55">
        <v>837</v>
      </c>
      <c r="FG844" s="55" t="s">
        <v>42</v>
      </c>
      <c r="FH844" s="55" t="s">
        <v>1644</v>
      </c>
      <c r="FI844" s="55">
        <v>3</v>
      </c>
      <c r="FJ844" s="55">
        <v>5000</v>
      </c>
      <c r="FK844" s="55" t="s">
        <v>1249</v>
      </c>
      <c r="FL844" s="55">
        <v>0.3</v>
      </c>
      <c r="JW844" s="12">
        <v>837</v>
      </c>
      <c r="JX844" s="12" t="s">
        <v>1556</v>
      </c>
      <c r="JY844" s="12" t="s">
        <v>2245</v>
      </c>
    </row>
    <row r="845" ht="14.25" customHeight="1" outlineLevel="1" spans="7:285">
      <c r="G845" s="55">
        <v>838</v>
      </c>
      <c r="H845" s="55" t="s">
        <v>2052</v>
      </c>
      <c r="I845" s="55" t="s">
        <v>1756</v>
      </c>
      <c r="J845" s="55" t="s">
        <v>2526</v>
      </c>
      <c r="K845" s="55" t="s">
        <v>1258</v>
      </c>
      <c r="L845" s="55">
        <v>0.0258333333333333</v>
      </c>
      <c r="AD845" s="12">
        <v>838</v>
      </c>
      <c r="AE845" s="12" t="s">
        <v>1261</v>
      </c>
      <c r="AF845" s="12" t="s">
        <v>1948</v>
      </c>
      <c r="AG845" s="12" t="s">
        <v>1392</v>
      </c>
      <c r="AH845" s="12" t="s">
        <v>2385</v>
      </c>
      <c r="AX845" s="55">
        <v>838</v>
      </c>
      <c r="AY845" s="55" t="s">
        <v>1678</v>
      </c>
      <c r="AZ845" s="55" t="s">
        <v>1251</v>
      </c>
      <c r="BA845" s="55">
        <v>78</v>
      </c>
      <c r="BB845" s="55">
        <v>78</v>
      </c>
      <c r="BC845" s="55" t="s">
        <v>1258</v>
      </c>
      <c r="BD845" s="55">
        <v>1.2</v>
      </c>
      <c r="DN845" s="55">
        <v>838</v>
      </c>
      <c r="DO845" s="55" t="s">
        <v>42</v>
      </c>
      <c r="DP845" s="55" t="s">
        <v>3300</v>
      </c>
      <c r="DQ845" s="55" t="s">
        <v>1260</v>
      </c>
      <c r="DR845" s="55" t="s">
        <v>1261</v>
      </c>
      <c r="DS845" s="55">
        <v>33075</v>
      </c>
      <c r="DT845" s="55">
        <v>10000</v>
      </c>
      <c r="DU845" s="55" t="s">
        <v>1249</v>
      </c>
      <c r="DV845" s="55">
        <v>1</v>
      </c>
      <c r="EV845" s="55">
        <v>838</v>
      </c>
      <c r="EW845" s="55" t="s">
        <v>1359</v>
      </c>
      <c r="EX845" s="55" t="s">
        <v>2048</v>
      </c>
      <c r="EY845" s="55">
        <v>6</v>
      </c>
      <c r="EZ845" s="55">
        <v>1995</v>
      </c>
      <c r="FA845" s="55">
        <v>2999</v>
      </c>
      <c r="FB845" s="55" t="s">
        <v>1361</v>
      </c>
      <c r="FC845" s="55" t="s">
        <v>1249</v>
      </c>
      <c r="FD845" s="55">
        <v>2.5</v>
      </c>
      <c r="FF845" s="55">
        <v>838</v>
      </c>
      <c r="FG845" s="55" t="s">
        <v>42</v>
      </c>
      <c r="FH845" s="55" t="s">
        <v>1644</v>
      </c>
      <c r="FI845" s="55">
        <v>3</v>
      </c>
      <c r="FJ845" s="55">
        <v>10000</v>
      </c>
      <c r="FK845" s="55" t="s">
        <v>1249</v>
      </c>
      <c r="FL845" s="55">
        <v>0.3</v>
      </c>
      <c r="JW845" s="12">
        <v>838</v>
      </c>
      <c r="JX845" s="12" t="s">
        <v>1556</v>
      </c>
      <c r="JY845" s="12" t="s">
        <v>1587</v>
      </c>
    </row>
    <row r="846" ht="14.25" customHeight="1" outlineLevel="1" spans="7:285">
      <c r="G846" s="55">
        <v>839</v>
      </c>
      <c r="H846" s="55" t="s">
        <v>2052</v>
      </c>
      <c r="I846" s="55" t="s">
        <v>1756</v>
      </c>
      <c r="J846" s="55" t="s">
        <v>2542</v>
      </c>
      <c r="K846" s="55" t="s">
        <v>1258</v>
      </c>
      <c r="L846" s="55">
        <v>0.0525</v>
      </c>
      <c r="AD846" s="12">
        <v>839</v>
      </c>
      <c r="AE846" s="12" t="s">
        <v>1261</v>
      </c>
      <c r="AF846" s="12" t="s">
        <v>2949</v>
      </c>
      <c r="AG846" s="12" t="s">
        <v>1669</v>
      </c>
      <c r="AH846" s="12" t="s">
        <v>2931</v>
      </c>
      <c r="AX846" s="55">
        <v>839</v>
      </c>
      <c r="AY846" s="55" t="s">
        <v>1678</v>
      </c>
      <c r="AZ846" s="55" t="s">
        <v>1251</v>
      </c>
      <c r="BA846" s="55">
        <v>79</v>
      </c>
      <c r="BB846" s="55">
        <v>79</v>
      </c>
      <c r="BC846" s="55" t="s">
        <v>1258</v>
      </c>
      <c r="BD846" s="55">
        <v>1.2</v>
      </c>
      <c r="DN846" s="55">
        <v>839</v>
      </c>
      <c r="DO846" s="55" t="s">
        <v>42</v>
      </c>
      <c r="DP846" s="55" t="s">
        <v>3300</v>
      </c>
      <c r="DQ846" s="55" t="s">
        <v>1260</v>
      </c>
      <c r="DR846" s="55" t="s">
        <v>1261</v>
      </c>
      <c r="DS846" s="55">
        <v>33077</v>
      </c>
      <c r="DT846" s="55">
        <v>10000</v>
      </c>
      <c r="DU846" s="55" t="s">
        <v>1249</v>
      </c>
      <c r="DV846" s="55">
        <v>1</v>
      </c>
      <c r="EV846" s="55">
        <v>839</v>
      </c>
      <c r="EW846" s="55" t="s">
        <v>1359</v>
      </c>
      <c r="EX846" s="55" t="s">
        <v>2048</v>
      </c>
      <c r="EY846" s="55">
        <v>7</v>
      </c>
      <c r="EZ846" s="55">
        <v>0</v>
      </c>
      <c r="FA846" s="55">
        <v>1994</v>
      </c>
      <c r="FB846" s="55" t="s">
        <v>1361</v>
      </c>
      <c r="FC846" s="55" t="s">
        <v>1249</v>
      </c>
      <c r="FD846" s="55">
        <v>2.5</v>
      </c>
      <c r="FF846" s="55">
        <v>839</v>
      </c>
      <c r="FG846" s="55" t="s">
        <v>42</v>
      </c>
      <c r="FH846" s="55" t="s">
        <v>1644</v>
      </c>
      <c r="FI846" s="55">
        <v>3</v>
      </c>
      <c r="FJ846" s="55">
        <v>25000</v>
      </c>
      <c r="FK846" s="55" t="s">
        <v>1249</v>
      </c>
      <c r="FL846" s="55">
        <v>0.3</v>
      </c>
      <c r="JW846" s="12">
        <v>839</v>
      </c>
      <c r="JX846" s="12" t="s">
        <v>1556</v>
      </c>
      <c r="JY846" s="12" t="s">
        <v>1629</v>
      </c>
    </row>
    <row r="847" ht="14.25" customHeight="1" outlineLevel="1" spans="7:285">
      <c r="G847" s="55">
        <v>840</v>
      </c>
      <c r="H847" s="55" t="s">
        <v>2052</v>
      </c>
      <c r="I847" s="55" t="s">
        <v>1410</v>
      </c>
      <c r="J847" s="55" t="s">
        <v>2559</v>
      </c>
      <c r="K847" s="55" t="s">
        <v>1258</v>
      </c>
      <c r="L847" s="55">
        <v>0.0175</v>
      </c>
      <c r="AD847" s="12">
        <v>840</v>
      </c>
      <c r="AE847" s="12" t="s">
        <v>1261</v>
      </c>
      <c r="AF847" s="12" t="s">
        <v>2065</v>
      </c>
      <c r="AG847" s="12" t="s">
        <v>1392</v>
      </c>
      <c r="AH847" s="12" t="s">
        <v>2385</v>
      </c>
      <c r="AX847" s="55">
        <v>840</v>
      </c>
      <c r="AY847" s="55" t="s">
        <v>1678</v>
      </c>
      <c r="AZ847" s="55" t="s">
        <v>1251</v>
      </c>
      <c r="BA847" s="55">
        <v>80</v>
      </c>
      <c r="BB847" s="55">
        <v>80</v>
      </c>
      <c r="BC847" s="55" t="s">
        <v>1258</v>
      </c>
      <c r="BD847" s="55">
        <v>1.2</v>
      </c>
      <c r="DN847" s="55">
        <v>840</v>
      </c>
      <c r="DO847" s="55" t="s">
        <v>42</v>
      </c>
      <c r="DP847" s="55" t="s">
        <v>3300</v>
      </c>
      <c r="DQ847" s="55" t="s">
        <v>1260</v>
      </c>
      <c r="DR847" s="55" t="s">
        <v>1261</v>
      </c>
      <c r="DS847" s="55">
        <v>33081</v>
      </c>
      <c r="DT847" s="55">
        <v>10000</v>
      </c>
      <c r="DU847" s="55" t="s">
        <v>1249</v>
      </c>
      <c r="DV847" s="55">
        <v>1</v>
      </c>
      <c r="EV847" s="55">
        <v>840</v>
      </c>
      <c r="EW847" s="55" t="s">
        <v>1359</v>
      </c>
      <c r="EX847" s="55" t="s">
        <v>2048</v>
      </c>
      <c r="EY847" s="55">
        <v>7</v>
      </c>
      <c r="EZ847" s="55">
        <v>1995</v>
      </c>
      <c r="FA847" s="55">
        <v>2999</v>
      </c>
      <c r="FB847" s="55" t="s">
        <v>1361</v>
      </c>
      <c r="FC847" s="55" t="s">
        <v>1249</v>
      </c>
      <c r="FD847" s="55">
        <v>2.5</v>
      </c>
      <c r="FF847" s="55">
        <v>840</v>
      </c>
      <c r="FG847" s="55" t="s">
        <v>42</v>
      </c>
      <c r="FH847" s="55" t="s">
        <v>1644</v>
      </c>
      <c r="FI847" s="55">
        <v>3</v>
      </c>
      <c r="FJ847" s="55">
        <v>50000</v>
      </c>
      <c r="FK847" s="55" t="s">
        <v>1249</v>
      </c>
      <c r="FL847" s="55">
        <v>0.3</v>
      </c>
      <c r="JW847" s="12">
        <v>840</v>
      </c>
      <c r="JX847" s="12" t="s">
        <v>1556</v>
      </c>
      <c r="JY847" s="12" t="s">
        <v>2292</v>
      </c>
    </row>
    <row r="848" ht="14.25" customHeight="1" outlineLevel="1" spans="7:285">
      <c r="G848" s="55">
        <v>841</v>
      </c>
      <c r="H848" s="55" t="s">
        <v>2052</v>
      </c>
      <c r="I848" s="55" t="s">
        <v>1410</v>
      </c>
      <c r="J848" s="55" t="s">
        <v>2576</v>
      </c>
      <c r="K848" s="55" t="s">
        <v>1258</v>
      </c>
      <c r="L848" s="55">
        <v>0.0175</v>
      </c>
      <c r="AD848" s="12">
        <v>841</v>
      </c>
      <c r="AE848" s="12" t="s">
        <v>1261</v>
      </c>
      <c r="AF848" s="12" t="s">
        <v>2977</v>
      </c>
      <c r="AG848" s="12" t="s">
        <v>1669</v>
      </c>
      <c r="AH848" s="12" t="s">
        <v>2931</v>
      </c>
      <c r="AX848" s="55">
        <v>841</v>
      </c>
      <c r="AY848" s="55" t="s">
        <v>1678</v>
      </c>
      <c r="AZ848" s="55" t="s">
        <v>1251</v>
      </c>
      <c r="BA848" s="55">
        <v>81</v>
      </c>
      <c r="BB848" s="55">
        <v>81</v>
      </c>
      <c r="BC848" s="55" t="s">
        <v>1258</v>
      </c>
      <c r="BD848" s="55">
        <v>1.25</v>
      </c>
      <c r="DN848" s="55">
        <v>841</v>
      </c>
      <c r="DO848" s="55" t="s">
        <v>42</v>
      </c>
      <c r="DP848" s="55" t="s">
        <v>3300</v>
      </c>
      <c r="DQ848" s="55" t="s">
        <v>1260</v>
      </c>
      <c r="DR848" s="55" t="s">
        <v>1261</v>
      </c>
      <c r="DS848" s="55">
        <v>33082</v>
      </c>
      <c r="DT848" s="55">
        <v>10000</v>
      </c>
      <c r="DU848" s="55" t="s">
        <v>1249</v>
      </c>
      <c r="DV848" s="55">
        <v>1</v>
      </c>
      <c r="EV848" s="55">
        <v>841</v>
      </c>
      <c r="EW848" s="55" t="s">
        <v>1359</v>
      </c>
      <c r="EX848" s="55" t="s">
        <v>2048</v>
      </c>
      <c r="EY848" s="55">
        <v>8</v>
      </c>
      <c r="EZ848" s="55">
        <v>0</v>
      </c>
      <c r="FA848" s="55">
        <v>1994</v>
      </c>
      <c r="FB848" s="55" t="s">
        <v>1262</v>
      </c>
      <c r="FC848" s="55" t="s">
        <v>1249</v>
      </c>
      <c r="FD848" s="55">
        <v>0</v>
      </c>
      <c r="FF848" s="55">
        <v>841</v>
      </c>
      <c r="FG848" s="55" t="s">
        <v>42</v>
      </c>
      <c r="FH848" s="55" t="s">
        <v>1644</v>
      </c>
      <c r="FI848" s="55">
        <v>3</v>
      </c>
      <c r="FJ848" s="55">
        <v>80000</v>
      </c>
      <c r="FK848" s="55" t="s">
        <v>1249</v>
      </c>
      <c r="FL848" s="55">
        <v>0.3</v>
      </c>
      <c r="JW848" s="12">
        <v>841</v>
      </c>
      <c r="JX848" s="12" t="s">
        <v>1556</v>
      </c>
      <c r="JY848" s="12" t="s">
        <v>2119</v>
      </c>
    </row>
    <row r="849" ht="14.25" customHeight="1" outlineLevel="1" spans="7:285">
      <c r="G849" s="55">
        <v>842</v>
      </c>
      <c r="H849" s="55" t="s">
        <v>2052</v>
      </c>
      <c r="I849" s="55" t="s">
        <v>1410</v>
      </c>
      <c r="J849" s="55" t="s">
        <v>2589</v>
      </c>
      <c r="K849" s="55" t="s">
        <v>1258</v>
      </c>
      <c r="L849" s="55">
        <v>0.0175</v>
      </c>
      <c r="AD849" s="12">
        <v>842</v>
      </c>
      <c r="AE849" s="12" t="s">
        <v>1261</v>
      </c>
      <c r="AF849" s="12" t="s">
        <v>1007</v>
      </c>
      <c r="AG849" s="12" t="s">
        <v>1392</v>
      </c>
      <c r="AH849" s="12" t="s">
        <v>2385</v>
      </c>
      <c r="AX849" s="55">
        <v>842</v>
      </c>
      <c r="AY849" s="55" t="s">
        <v>1678</v>
      </c>
      <c r="AZ849" s="55" t="s">
        <v>1251</v>
      </c>
      <c r="BA849" s="55">
        <v>82</v>
      </c>
      <c r="BB849" s="55">
        <v>82</v>
      </c>
      <c r="BC849" s="55" t="s">
        <v>1258</v>
      </c>
      <c r="BD849" s="55">
        <v>1.25</v>
      </c>
      <c r="DN849" s="55">
        <v>842</v>
      </c>
      <c r="DO849" s="55" t="s">
        <v>42</v>
      </c>
      <c r="DP849" s="55" t="s">
        <v>3300</v>
      </c>
      <c r="DQ849" s="55" t="s">
        <v>1260</v>
      </c>
      <c r="DR849" s="55" t="s">
        <v>1261</v>
      </c>
      <c r="DS849" s="55">
        <v>33083</v>
      </c>
      <c r="DT849" s="55">
        <v>10000</v>
      </c>
      <c r="DU849" s="55" t="s">
        <v>1249</v>
      </c>
      <c r="DV849" s="55">
        <v>1</v>
      </c>
      <c r="EV849" s="55">
        <v>842</v>
      </c>
      <c r="EW849" s="55" t="s">
        <v>1359</v>
      </c>
      <c r="EX849" s="55" t="s">
        <v>2048</v>
      </c>
      <c r="EY849" s="55">
        <v>8</v>
      </c>
      <c r="EZ849" s="55">
        <v>1995</v>
      </c>
      <c r="FA849" s="55">
        <v>2999</v>
      </c>
      <c r="FB849" s="55" t="s">
        <v>1262</v>
      </c>
      <c r="FC849" s="55" t="s">
        <v>1249</v>
      </c>
      <c r="FD849" s="55">
        <v>0</v>
      </c>
      <c r="FF849" s="55">
        <v>842</v>
      </c>
      <c r="FG849" s="55" t="s">
        <v>42</v>
      </c>
      <c r="FH849" s="55" t="s">
        <v>1644</v>
      </c>
      <c r="FI849" s="55">
        <v>3</v>
      </c>
      <c r="FJ849" s="55">
        <v>130000</v>
      </c>
      <c r="FK849" s="55" t="s">
        <v>1249</v>
      </c>
      <c r="FL849" s="55">
        <v>0.3</v>
      </c>
      <c r="JW849" s="12">
        <v>842</v>
      </c>
      <c r="JX849" s="12" t="s">
        <v>1556</v>
      </c>
      <c r="JY849" s="12" t="s">
        <v>2327</v>
      </c>
    </row>
    <row r="850" ht="14.25" customHeight="1" outlineLevel="1" spans="7:285">
      <c r="G850" s="55">
        <v>843</v>
      </c>
      <c r="H850" s="55" t="s">
        <v>2052</v>
      </c>
      <c r="I850" s="55" t="s">
        <v>1410</v>
      </c>
      <c r="J850" s="55" t="s">
        <v>1818</v>
      </c>
      <c r="K850" s="55" t="s">
        <v>1258</v>
      </c>
      <c r="L850" s="55">
        <v>0.0193</v>
      </c>
      <c r="AD850" s="12">
        <v>843</v>
      </c>
      <c r="AE850" s="12" t="s">
        <v>1261</v>
      </c>
      <c r="AF850" s="12" t="s">
        <v>2148</v>
      </c>
      <c r="AG850" s="12" t="s">
        <v>1669</v>
      </c>
      <c r="AH850" s="12" t="s">
        <v>2931</v>
      </c>
      <c r="AX850" s="55">
        <v>843</v>
      </c>
      <c r="AY850" s="55" t="s">
        <v>1678</v>
      </c>
      <c r="AZ850" s="55" t="s">
        <v>1251</v>
      </c>
      <c r="BA850" s="55">
        <v>83</v>
      </c>
      <c r="BB850" s="55">
        <v>83</v>
      </c>
      <c r="BC850" s="55" t="s">
        <v>1258</v>
      </c>
      <c r="BD850" s="55">
        <v>1.25</v>
      </c>
      <c r="DN850" s="55">
        <v>843</v>
      </c>
      <c r="DO850" s="55" t="s">
        <v>42</v>
      </c>
      <c r="DP850" s="55" t="s">
        <v>3300</v>
      </c>
      <c r="DQ850" s="55" t="s">
        <v>1260</v>
      </c>
      <c r="DR850" s="55" t="s">
        <v>1261</v>
      </c>
      <c r="DS850" s="55">
        <v>33084</v>
      </c>
      <c r="DT850" s="55">
        <v>10000</v>
      </c>
      <c r="DU850" s="55" t="s">
        <v>1249</v>
      </c>
      <c r="DV850" s="55">
        <v>1</v>
      </c>
      <c r="EV850" s="55">
        <v>843</v>
      </c>
      <c r="EW850" s="55" t="s">
        <v>1359</v>
      </c>
      <c r="EX850" s="55" t="s">
        <v>1944</v>
      </c>
      <c r="EY850" s="55">
        <v>1</v>
      </c>
      <c r="EZ850" s="55">
        <v>0</v>
      </c>
      <c r="FA850" s="55">
        <v>1994</v>
      </c>
      <c r="FB850" s="55" t="s">
        <v>1262</v>
      </c>
      <c r="FC850" s="55" t="s">
        <v>1249</v>
      </c>
      <c r="FD850" s="55">
        <v>0</v>
      </c>
      <c r="FF850" s="55">
        <v>843</v>
      </c>
      <c r="FG850" s="55" t="s">
        <v>42</v>
      </c>
      <c r="FH850" s="55" t="s">
        <v>1644</v>
      </c>
      <c r="FI850" s="55">
        <v>3</v>
      </c>
      <c r="FJ850" s="55">
        <v>260000</v>
      </c>
      <c r="FK850" s="55" t="s">
        <v>1249</v>
      </c>
      <c r="FL850" s="55">
        <v>0.3</v>
      </c>
      <c r="JW850" s="12">
        <v>843</v>
      </c>
      <c r="JX850" s="12" t="s">
        <v>1556</v>
      </c>
      <c r="JY850" s="12" t="s">
        <v>2344</v>
      </c>
    </row>
    <row r="851" ht="14.25" customHeight="1" outlineLevel="1" spans="7:285">
      <c r="G851" s="55">
        <v>844</v>
      </c>
      <c r="H851" s="55" t="s">
        <v>2052</v>
      </c>
      <c r="I851" s="55" t="s">
        <v>1410</v>
      </c>
      <c r="J851" s="55" t="s">
        <v>2495</v>
      </c>
      <c r="K851" s="55" t="s">
        <v>1258</v>
      </c>
      <c r="L851" s="55">
        <v>0.0175</v>
      </c>
      <c r="AD851" s="12">
        <v>844</v>
      </c>
      <c r="AE851" s="12" t="s">
        <v>1261</v>
      </c>
      <c r="AF851" s="12" t="s">
        <v>1932</v>
      </c>
      <c r="AG851" s="12" t="s">
        <v>1433</v>
      </c>
      <c r="AH851" s="12" t="s">
        <v>2433</v>
      </c>
      <c r="AX851" s="55">
        <v>844</v>
      </c>
      <c r="AY851" s="55" t="s">
        <v>1678</v>
      </c>
      <c r="AZ851" s="55" t="s">
        <v>1251</v>
      </c>
      <c r="BA851" s="55">
        <v>84</v>
      </c>
      <c r="BB851" s="55">
        <v>84</v>
      </c>
      <c r="BC851" s="55" t="s">
        <v>1258</v>
      </c>
      <c r="BD851" s="55">
        <v>1.25</v>
      </c>
      <c r="DN851" s="55">
        <v>844</v>
      </c>
      <c r="DO851" s="55" t="s">
        <v>42</v>
      </c>
      <c r="DP851" s="55" t="s">
        <v>3300</v>
      </c>
      <c r="DQ851" s="55" t="s">
        <v>1260</v>
      </c>
      <c r="DR851" s="55" t="s">
        <v>1261</v>
      </c>
      <c r="DS851" s="55">
        <v>33090</v>
      </c>
      <c r="DT851" s="55">
        <v>10000</v>
      </c>
      <c r="DU851" s="55" t="s">
        <v>1249</v>
      </c>
      <c r="DV851" s="55">
        <v>1</v>
      </c>
      <c r="EV851" s="55">
        <v>844</v>
      </c>
      <c r="EW851" s="55" t="s">
        <v>1359</v>
      </c>
      <c r="EX851" s="55" t="s">
        <v>1944</v>
      </c>
      <c r="EY851" s="55">
        <v>1</v>
      </c>
      <c r="EZ851" s="55">
        <v>1995</v>
      </c>
      <c r="FA851" s="55">
        <v>2999</v>
      </c>
      <c r="FB851" s="55" t="s">
        <v>1262</v>
      </c>
      <c r="FC851" s="55" t="s">
        <v>1249</v>
      </c>
      <c r="FD851" s="55">
        <v>0</v>
      </c>
      <c r="FF851" s="55">
        <v>844</v>
      </c>
      <c r="FG851" s="55" t="s">
        <v>42</v>
      </c>
      <c r="FH851" s="55" t="s">
        <v>1644</v>
      </c>
      <c r="FI851" s="55">
        <v>3</v>
      </c>
      <c r="FJ851" s="55">
        <v>400000</v>
      </c>
      <c r="FK851" s="55" t="s">
        <v>1249</v>
      </c>
      <c r="FL851" s="55">
        <v>0.3</v>
      </c>
      <c r="JW851" s="12">
        <v>844</v>
      </c>
      <c r="JX851" s="12" t="s">
        <v>1556</v>
      </c>
      <c r="JY851" s="12" t="s">
        <v>2034</v>
      </c>
    </row>
    <row r="852" ht="14.25" customHeight="1" outlineLevel="1" spans="7:285">
      <c r="G852" s="55">
        <v>845</v>
      </c>
      <c r="H852" s="55" t="s">
        <v>2052</v>
      </c>
      <c r="I852" s="55" t="s">
        <v>1410</v>
      </c>
      <c r="J852" s="55" t="s">
        <v>2634</v>
      </c>
      <c r="K852" s="55" t="s">
        <v>1258</v>
      </c>
      <c r="L852" s="55">
        <v>0.0263</v>
      </c>
      <c r="AD852" s="12">
        <v>845</v>
      </c>
      <c r="AE852" s="12" t="s">
        <v>1261</v>
      </c>
      <c r="AF852" s="12" t="s">
        <v>3095</v>
      </c>
      <c r="AG852" s="12" t="s">
        <v>1669</v>
      </c>
      <c r="AH852" s="12" t="s">
        <v>2931</v>
      </c>
      <c r="AX852" s="55">
        <v>845</v>
      </c>
      <c r="AY852" s="55" t="s">
        <v>1678</v>
      </c>
      <c r="AZ852" s="55" t="s">
        <v>1251</v>
      </c>
      <c r="BA852" s="55">
        <v>85</v>
      </c>
      <c r="BB852" s="55">
        <v>85</v>
      </c>
      <c r="BC852" s="55" t="s">
        <v>1258</v>
      </c>
      <c r="BD852" s="55">
        <v>1.25</v>
      </c>
      <c r="DN852" s="55">
        <v>845</v>
      </c>
      <c r="DO852" s="55" t="s">
        <v>42</v>
      </c>
      <c r="DP852" s="55" t="s">
        <v>3300</v>
      </c>
      <c r="DQ852" s="55" t="s">
        <v>1260</v>
      </c>
      <c r="DR852" s="55" t="s">
        <v>1261</v>
      </c>
      <c r="DS852" s="55">
        <v>33092</v>
      </c>
      <c r="DT852" s="55">
        <v>10000</v>
      </c>
      <c r="DU852" s="55" t="s">
        <v>1249</v>
      </c>
      <c r="DV852" s="55">
        <v>1</v>
      </c>
      <c r="EV852" s="55">
        <v>845</v>
      </c>
      <c r="EW852" s="55" t="s">
        <v>1359</v>
      </c>
      <c r="EX852" s="55" t="s">
        <v>2012</v>
      </c>
      <c r="EY852" s="55">
        <v>1</v>
      </c>
      <c r="EZ852" s="55">
        <v>0</v>
      </c>
      <c r="FA852" s="55">
        <v>1994</v>
      </c>
      <c r="FB852" s="55" t="s">
        <v>1262</v>
      </c>
      <c r="FC852" s="55" t="s">
        <v>1249</v>
      </c>
      <c r="FD852" s="55">
        <v>0</v>
      </c>
      <c r="FF852" s="55">
        <v>845</v>
      </c>
      <c r="FG852" s="55" t="s">
        <v>42</v>
      </c>
      <c r="FH852" s="55" t="s">
        <v>1644</v>
      </c>
      <c r="FI852" s="55">
        <v>3</v>
      </c>
      <c r="FJ852" s="55">
        <v>530000</v>
      </c>
      <c r="FK852" s="55" t="s">
        <v>1249</v>
      </c>
      <c r="FL852" s="55">
        <v>0.3</v>
      </c>
      <c r="JW852" s="12">
        <v>845</v>
      </c>
      <c r="JX852" s="12" t="s">
        <v>1556</v>
      </c>
      <c r="JY852" s="12" t="s">
        <v>2374</v>
      </c>
    </row>
    <row r="853" ht="14.25" customHeight="1" outlineLevel="1" spans="7:285">
      <c r="G853" s="55">
        <v>846</v>
      </c>
      <c r="H853" s="55" t="s">
        <v>2052</v>
      </c>
      <c r="I853" s="55" t="s">
        <v>1810</v>
      </c>
      <c r="J853" s="55" t="s">
        <v>1790</v>
      </c>
      <c r="K853" s="55" t="s">
        <v>1258</v>
      </c>
      <c r="L853" s="55">
        <v>0.0158333333333333</v>
      </c>
      <c r="AD853" s="12">
        <v>846</v>
      </c>
      <c r="AE853" s="12" t="s">
        <v>1261</v>
      </c>
      <c r="AF853" s="12" t="s">
        <v>1072</v>
      </c>
      <c r="AG853" s="12" t="s">
        <v>1433</v>
      </c>
      <c r="AH853" s="12" t="s">
        <v>2446</v>
      </c>
      <c r="AX853" s="55">
        <v>846</v>
      </c>
      <c r="AY853" s="55" t="s">
        <v>1678</v>
      </c>
      <c r="AZ853" s="55" t="s">
        <v>1251</v>
      </c>
      <c r="BA853" s="55">
        <v>86</v>
      </c>
      <c r="BB853" s="55">
        <v>86</v>
      </c>
      <c r="BC853" s="55" t="s">
        <v>1258</v>
      </c>
      <c r="BD853" s="55">
        <v>1.25</v>
      </c>
      <c r="DN853" s="55">
        <v>846</v>
      </c>
      <c r="DO853" s="55" t="s">
        <v>42</v>
      </c>
      <c r="DP853" s="55" t="s">
        <v>3300</v>
      </c>
      <c r="DQ853" s="55" t="s">
        <v>1260</v>
      </c>
      <c r="DR853" s="55" t="s">
        <v>1261</v>
      </c>
      <c r="DS853" s="55">
        <v>33093</v>
      </c>
      <c r="DT853" s="55">
        <v>10000</v>
      </c>
      <c r="DU853" s="55" t="s">
        <v>1249</v>
      </c>
      <c r="DV853" s="55">
        <v>1</v>
      </c>
      <c r="EV853" s="55">
        <v>846</v>
      </c>
      <c r="EW853" s="55" t="s">
        <v>1359</v>
      </c>
      <c r="EX853" s="55" t="s">
        <v>2012</v>
      </c>
      <c r="EY853" s="55">
        <v>1</v>
      </c>
      <c r="EZ853" s="55">
        <v>1995</v>
      </c>
      <c r="FA853" s="55">
        <v>2999</v>
      </c>
      <c r="FB853" s="55" t="s">
        <v>1262</v>
      </c>
      <c r="FC853" s="55" t="s">
        <v>1249</v>
      </c>
      <c r="FD853" s="55">
        <v>0</v>
      </c>
      <c r="FF853" s="55">
        <v>846</v>
      </c>
      <c r="FG853" s="55" t="s">
        <v>42</v>
      </c>
      <c r="FH853" s="55" t="s">
        <v>1644</v>
      </c>
      <c r="FI853" s="55">
        <v>3</v>
      </c>
      <c r="FJ853" s="55">
        <v>540000</v>
      </c>
      <c r="FK853" s="55" t="s">
        <v>1249</v>
      </c>
      <c r="FL853" s="55">
        <v>0.3</v>
      </c>
      <c r="JW853" s="12">
        <v>846</v>
      </c>
      <c r="JX853" s="12" t="s">
        <v>1556</v>
      </c>
      <c r="JY853" s="12" t="s">
        <v>1750</v>
      </c>
    </row>
    <row r="854" ht="14.25" customHeight="1" outlineLevel="1" spans="7:285">
      <c r="G854" s="55">
        <v>847</v>
      </c>
      <c r="H854" s="55" t="s">
        <v>2052</v>
      </c>
      <c r="I854" s="55" t="s">
        <v>1810</v>
      </c>
      <c r="J854" s="55" t="s">
        <v>2482</v>
      </c>
      <c r="K854" s="55" t="s">
        <v>1258</v>
      </c>
      <c r="L854" s="55">
        <v>0.0233333333333333</v>
      </c>
      <c r="AD854" s="12">
        <v>847</v>
      </c>
      <c r="AE854" s="12" t="s">
        <v>1261</v>
      </c>
      <c r="AF854" s="12" t="s">
        <v>3113</v>
      </c>
      <c r="AG854" s="12" t="s">
        <v>1669</v>
      </c>
      <c r="AH854" s="12" t="s">
        <v>2931</v>
      </c>
      <c r="AX854" s="55">
        <v>847</v>
      </c>
      <c r="AY854" s="55" t="s">
        <v>1678</v>
      </c>
      <c r="AZ854" s="55" t="s">
        <v>1251</v>
      </c>
      <c r="BA854" s="55">
        <v>87</v>
      </c>
      <c r="BB854" s="55">
        <v>87</v>
      </c>
      <c r="BC854" s="55" t="s">
        <v>1258</v>
      </c>
      <c r="BD854" s="55">
        <v>1.25</v>
      </c>
      <c r="DN854" s="55">
        <v>847</v>
      </c>
      <c r="DO854" s="55" t="s">
        <v>42</v>
      </c>
      <c r="DP854" s="55" t="s">
        <v>3300</v>
      </c>
      <c r="DQ854" s="55" t="s">
        <v>1260</v>
      </c>
      <c r="DR854" s="55" t="s">
        <v>1261</v>
      </c>
      <c r="DS854" s="55">
        <v>33097</v>
      </c>
      <c r="DT854" s="55">
        <v>10000</v>
      </c>
      <c r="DU854" s="55" t="s">
        <v>1249</v>
      </c>
      <c r="DV854" s="55">
        <v>1</v>
      </c>
      <c r="EV854" s="55">
        <v>847</v>
      </c>
      <c r="EW854" s="55" t="s">
        <v>1359</v>
      </c>
      <c r="EX854" s="55" t="s">
        <v>1490</v>
      </c>
      <c r="EY854" s="55">
        <v>1</v>
      </c>
      <c r="EZ854" s="55">
        <v>0</v>
      </c>
      <c r="FA854" s="55">
        <v>1994</v>
      </c>
      <c r="FB854" s="55" t="s">
        <v>1361</v>
      </c>
      <c r="FC854" s="55" t="s">
        <v>1249</v>
      </c>
      <c r="FD854" s="55">
        <v>2.5</v>
      </c>
      <c r="FF854" s="55">
        <v>847</v>
      </c>
      <c r="FG854" s="55" t="s">
        <v>42</v>
      </c>
      <c r="FH854" s="55" t="s">
        <v>1268</v>
      </c>
      <c r="FI854" s="55">
        <v>1</v>
      </c>
      <c r="FJ854" s="55">
        <v>0</v>
      </c>
      <c r="FK854" s="55" t="s">
        <v>1249</v>
      </c>
      <c r="FL854" s="55">
        <v>0.3</v>
      </c>
      <c r="JW854" s="12">
        <v>847</v>
      </c>
      <c r="JX854" s="12" t="s">
        <v>1556</v>
      </c>
      <c r="JY854" s="12" t="s">
        <v>2406</v>
      </c>
    </row>
    <row r="855" ht="14.25" customHeight="1" outlineLevel="1" spans="7:285">
      <c r="G855" s="55">
        <v>848</v>
      </c>
      <c r="H855" s="55" t="s">
        <v>2052</v>
      </c>
      <c r="I855" s="55" t="s">
        <v>1810</v>
      </c>
      <c r="J855" s="55" t="s">
        <v>2671</v>
      </c>
      <c r="K855" s="55" t="s">
        <v>1258</v>
      </c>
      <c r="L855" s="55">
        <v>0.0368</v>
      </c>
      <c r="AD855" s="12">
        <v>848</v>
      </c>
      <c r="AE855" s="12" t="s">
        <v>1261</v>
      </c>
      <c r="AF855" s="12" t="s">
        <v>1382</v>
      </c>
      <c r="AG855" s="12" t="s">
        <v>1433</v>
      </c>
      <c r="AH855" s="12" t="s">
        <v>2446</v>
      </c>
      <c r="AX855" s="55">
        <v>848</v>
      </c>
      <c r="AY855" s="55" t="s">
        <v>1678</v>
      </c>
      <c r="AZ855" s="55" t="s">
        <v>1251</v>
      </c>
      <c r="BA855" s="55">
        <v>88</v>
      </c>
      <c r="BB855" s="55">
        <v>88</v>
      </c>
      <c r="BC855" s="55" t="s">
        <v>1258</v>
      </c>
      <c r="BD855" s="55">
        <v>1.25</v>
      </c>
      <c r="DN855" s="55">
        <v>848</v>
      </c>
      <c r="DO855" s="55" t="s">
        <v>42</v>
      </c>
      <c r="DP855" s="55" t="s">
        <v>3300</v>
      </c>
      <c r="DQ855" s="55" t="s">
        <v>1260</v>
      </c>
      <c r="DR855" s="55" t="s">
        <v>1261</v>
      </c>
      <c r="DS855" s="55">
        <v>33102</v>
      </c>
      <c r="DT855" s="55">
        <v>10000</v>
      </c>
      <c r="DU855" s="55" t="s">
        <v>1249</v>
      </c>
      <c r="DV855" s="55">
        <v>1</v>
      </c>
      <c r="EV855" s="55">
        <v>848</v>
      </c>
      <c r="EW855" s="55" t="s">
        <v>1359</v>
      </c>
      <c r="EX855" s="55" t="s">
        <v>1490</v>
      </c>
      <c r="EY855" s="55">
        <v>1</v>
      </c>
      <c r="EZ855" s="55">
        <v>1995</v>
      </c>
      <c r="FA855" s="55">
        <v>2999</v>
      </c>
      <c r="FB855" s="55" t="s">
        <v>1361</v>
      </c>
      <c r="FC855" s="55" t="s">
        <v>1249</v>
      </c>
      <c r="FD855" s="55">
        <v>2.83</v>
      </c>
      <c r="FF855" s="55">
        <v>848</v>
      </c>
      <c r="FG855" s="55" t="s">
        <v>42</v>
      </c>
      <c r="FH855" s="55" t="s">
        <v>1268</v>
      </c>
      <c r="FI855" s="55">
        <v>1</v>
      </c>
      <c r="FJ855" s="55">
        <v>1000</v>
      </c>
      <c r="FK855" s="55" t="s">
        <v>1249</v>
      </c>
      <c r="FL855" s="55">
        <v>0.3</v>
      </c>
      <c r="JW855" s="12">
        <v>848</v>
      </c>
      <c r="JX855" s="12" t="s">
        <v>1556</v>
      </c>
      <c r="JY855" s="12" t="s">
        <v>1277</v>
      </c>
    </row>
    <row r="856" ht="14.25" customHeight="1" outlineLevel="1" spans="7:285">
      <c r="G856" s="55">
        <v>849</v>
      </c>
      <c r="H856" s="55" t="s">
        <v>2052</v>
      </c>
      <c r="I856" s="55" t="s">
        <v>1810</v>
      </c>
      <c r="J856" s="55" t="s">
        <v>2681</v>
      </c>
      <c r="K856" s="55" t="s">
        <v>1258</v>
      </c>
      <c r="L856" s="55">
        <v>0.0306</v>
      </c>
      <c r="AD856" s="12">
        <v>849</v>
      </c>
      <c r="AE856" s="12" t="s">
        <v>1261</v>
      </c>
      <c r="AF856" s="12" t="s">
        <v>3135</v>
      </c>
      <c r="AG856" s="12" t="s">
        <v>1669</v>
      </c>
      <c r="AH856" s="12" t="s">
        <v>2931</v>
      </c>
      <c r="AX856" s="55">
        <v>849</v>
      </c>
      <c r="AY856" s="55" t="s">
        <v>1678</v>
      </c>
      <c r="AZ856" s="55" t="s">
        <v>1251</v>
      </c>
      <c r="BA856" s="55">
        <v>89</v>
      </c>
      <c r="BB856" s="55">
        <v>89</v>
      </c>
      <c r="BC856" s="55" t="s">
        <v>1258</v>
      </c>
      <c r="BD856" s="55">
        <v>1.25</v>
      </c>
      <c r="DN856" s="55">
        <v>849</v>
      </c>
      <c r="DO856" s="55" t="s">
        <v>42</v>
      </c>
      <c r="DP856" s="55" t="s">
        <v>3300</v>
      </c>
      <c r="DQ856" s="55" t="s">
        <v>1260</v>
      </c>
      <c r="DR856" s="55" t="s">
        <v>1261</v>
      </c>
      <c r="DS856" s="55">
        <v>33107</v>
      </c>
      <c r="DT856" s="55">
        <v>10000</v>
      </c>
      <c r="DU856" s="55" t="s">
        <v>1249</v>
      </c>
      <c r="DV856" s="55">
        <v>1</v>
      </c>
      <c r="EV856" s="55">
        <v>849</v>
      </c>
      <c r="EW856" s="55" t="s">
        <v>1359</v>
      </c>
      <c r="EX856" s="55" t="s">
        <v>1490</v>
      </c>
      <c r="EY856" s="55">
        <v>2</v>
      </c>
      <c r="EZ856" s="55">
        <v>0</v>
      </c>
      <c r="FA856" s="55">
        <v>1994</v>
      </c>
      <c r="FB856" s="55" t="s">
        <v>1361</v>
      </c>
      <c r="FC856" s="55" t="s">
        <v>1249</v>
      </c>
      <c r="FD856" s="55">
        <v>2.5</v>
      </c>
      <c r="FF856" s="55">
        <v>849</v>
      </c>
      <c r="FG856" s="55" t="s">
        <v>42</v>
      </c>
      <c r="FH856" s="55" t="s">
        <v>1268</v>
      </c>
      <c r="FI856" s="55">
        <v>1</v>
      </c>
      <c r="FJ856" s="55">
        <v>2500</v>
      </c>
      <c r="FK856" s="55" t="s">
        <v>1249</v>
      </c>
      <c r="FL856" s="55">
        <v>0.3</v>
      </c>
      <c r="JW856" s="12">
        <v>849</v>
      </c>
      <c r="JX856" s="12" t="s">
        <v>1556</v>
      </c>
      <c r="JY856" s="12" t="s">
        <v>1804</v>
      </c>
    </row>
    <row r="857" ht="14.25" customHeight="1" outlineLevel="1" spans="7:285">
      <c r="G857" s="55">
        <v>850</v>
      </c>
      <c r="H857" s="55" t="s">
        <v>2052</v>
      </c>
      <c r="I857" s="55" t="s">
        <v>1644</v>
      </c>
      <c r="J857" s="55" t="s">
        <v>2447</v>
      </c>
      <c r="K857" s="55" t="s">
        <v>1258</v>
      </c>
      <c r="L857" s="55">
        <v>0.0175</v>
      </c>
      <c r="AD857" s="12">
        <v>850</v>
      </c>
      <c r="AE857" s="12" t="s">
        <v>1261</v>
      </c>
      <c r="AF857" s="12" t="s">
        <v>1851</v>
      </c>
      <c r="AG857" s="12" t="s">
        <v>1433</v>
      </c>
      <c r="AH857" s="12" t="s">
        <v>2446</v>
      </c>
      <c r="AX857" s="55">
        <v>850</v>
      </c>
      <c r="AY857" s="55" t="s">
        <v>1678</v>
      </c>
      <c r="AZ857" s="55" t="s">
        <v>1251</v>
      </c>
      <c r="BA857" s="55">
        <v>90</v>
      </c>
      <c r="BB857" s="55">
        <v>90</v>
      </c>
      <c r="BC857" s="55" t="s">
        <v>1258</v>
      </c>
      <c r="BD857" s="55">
        <v>1.25</v>
      </c>
      <c r="DN857" s="55">
        <v>850</v>
      </c>
      <c r="DO857" s="55" t="s">
        <v>42</v>
      </c>
      <c r="DP857" s="55" t="s">
        <v>3300</v>
      </c>
      <c r="DQ857" s="55" t="s">
        <v>1260</v>
      </c>
      <c r="DR857" s="55" t="s">
        <v>1261</v>
      </c>
      <c r="DS857" s="55">
        <v>33109</v>
      </c>
      <c r="DT857" s="55">
        <v>10000</v>
      </c>
      <c r="DU857" s="55" t="s">
        <v>1249</v>
      </c>
      <c r="DV857" s="55">
        <v>1</v>
      </c>
      <c r="EV857" s="55">
        <v>850</v>
      </c>
      <c r="EW857" s="55" t="s">
        <v>1359</v>
      </c>
      <c r="EX857" s="55" t="s">
        <v>1490</v>
      </c>
      <c r="EY857" s="55">
        <v>2</v>
      </c>
      <c r="EZ857" s="55">
        <v>1995</v>
      </c>
      <c r="FA857" s="55">
        <v>2999</v>
      </c>
      <c r="FB857" s="55" t="s">
        <v>1361</v>
      </c>
      <c r="FC857" s="55" t="s">
        <v>1249</v>
      </c>
      <c r="FD857" s="55">
        <v>2.5</v>
      </c>
      <c r="FF857" s="55">
        <v>850</v>
      </c>
      <c r="FG857" s="55" t="s">
        <v>42</v>
      </c>
      <c r="FH857" s="55" t="s">
        <v>1268</v>
      </c>
      <c r="FI857" s="55">
        <v>1</v>
      </c>
      <c r="FJ857" s="55">
        <v>5000</v>
      </c>
      <c r="FK857" s="55" t="s">
        <v>1249</v>
      </c>
      <c r="FL857" s="55">
        <v>0.3</v>
      </c>
      <c r="JW857" s="12">
        <v>850</v>
      </c>
      <c r="JX857" s="12" t="s">
        <v>1556</v>
      </c>
      <c r="JY857" s="12" t="s">
        <v>2186</v>
      </c>
    </row>
    <row r="858" ht="14.25" customHeight="1" outlineLevel="1" spans="7:285">
      <c r="G858" s="55">
        <v>851</v>
      </c>
      <c r="H858" s="55" t="s">
        <v>2052</v>
      </c>
      <c r="I858" s="55" t="s">
        <v>1644</v>
      </c>
      <c r="J858" s="55" t="s">
        <v>2709</v>
      </c>
      <c r="K858" s="55" t="s">
        <v>1258</v>
      </c>
      <c r="L858" s="55">
        <v>0.0175</v>
      </c>
      <c r="AD858" s="12">
        <v>851</v>
      </c>
      <c r="AE858" s="12" t="s">
        <v>1261</v>
      </c>
      <c r="AF858" s="12" t="s">
        <v>3006</v>
      </c>
      <c r="AG858" s="12" t="s">
        <v>1669</v>
      </c>
      <c r="AH858" s="12" t="s">
        <v>2931</v>
      </c>
      <c r="AX858" s="55">
        <v>851</v>
      </c>
      <c r="AY858" s="55" t="s">
        <v>1678</v>
      </c>
      <c r="AZ858" s="55" t="s">
        <v>1251</v>
      </c>
      <c r="BA858" s="55">
        <v>91</v>
      </c>
      <c r="BB858" s="55">
        <v>91</v>
      </c>
      <c r="BC858" s="55" t="s">
        <v>1258</v>
      </c>
      <c r="BD858" s="55">
        <v>1.25</v>
      </c>
      <c r="DN858" s="55">
        <v>851</v>
      </c>
      <c r="DO858" s="55" t="s">
        <v>42</v>
      </c>
      <c r="DP858" s="55" t="s">
        <v>3300</v>
      </c>
      <c r="DQ858" s="55" t="s">
        <v>1260</v>
      </c>
      <c r="DR858" s="55" t="s">
        <v>1261</v>
      </c>
      <c r="DS858" s="55">
        <v>33110</v>
      </c>
      <c r="DT858" s="55">
        <v>10000</v>
      </c>
      <c r="DU858" s="55" t="s">
        <v>1249</v>
      </c>
      <c r="DV858" s="55">
        <v>1</v>
      </c>
      <c r="EV858" s="55">
        <v>851</v>
      </c>
      <c r="EW858" s="55" t="s">
        <v>1359</v>
      </c>
      <c r="EX858" s="55" t="s">
        <v>1490</v>
      </c>
      <c r="EY858" s="55">
        <v>3</v>
      </c>
      <c r="EZ858" s="55">
        <v>0</v>
      </c>
      <c r="FA858" s="55">
        <v>1994</v>
      </c>
      <c r="FB858" s="55" t="s">
        <v>1361</v>
      </c>
      <c r="FC858" s="55" t="s">
        <v>1249</v>
      </c>
      <c r="FD858" s="55">
        <v>2.5</v>
      </c>
      <c r="FF858" s="55">
        <v>851</v>
      </c>
      <c r="FG858" s="55" t="s">
        <v>42</v>
      </c>
      <c r="FH858" s="55" t="s">
        <v>1268</v>
      </c>
      <c r="FI858" s="55">
        <v>1</v>
      </c>
      <c r="FJ858" s="55">
        <v>10000</v>
      </c>
      <c r="FK858" s="55" t="s">
        <v>1249</v>
      </c>
      <c r="FL858" s="55">
        <v>0.3</v>
      </c>
      <c r="JW858" s="12">
        <v>851</v>
      </c>
      <c r="JX858" s="12" t="s">
        <v>1556</v>
      </c>
      <c r="JY858" s="12" t="s">
        <v>1423</v>
      </c>
    </row>
    <row r="859" ht="14.25" customHeight="1" outlineLevel="1" spans="7:285">
      <c r="G859" s="55">
        <v>852</v>
      </c>
      <c r="H859" s="55" t="s">
        <v>2052</v>
      </c>
      <c r="I859" s="55" t="s">
        <v>1644</v>
      </c>
      <c r="J859" s="55" t="s">
        <v>2723</v>
      </c>
      <c r="K859" s="55" t="s">
        <v>1258</v>
      </c>
      <c r="L859" s="55">
        <v>0.0306</v>
      </c>
      <c r="AD859" s="12">
        <v>852</v>
      </c>
      <c r="AE859" s="12" t="s">
        <v>1261</v>
      </c>
      <c r="AF859" s="12" t="s">
        <v>2026</v>
      </c>
      <c r="AG859" s="12" t="s">
        <v>1433</v>
      </c>
      <c r="AH859" s="12" t="s">
        <v>2446</v>
      </c>
      <c r="AX859" s="55">
        <v>852</v>
      </c>
      <c r="AY859" s="55" t="s">
        <v>1678</v>
      </c>
      <c r="AZ859" s="55" t="s">
        <v>1251</v>
      </c>
      <c r="BA859" s="55">
        <v>92</v>
      </c>
      <c r="BB859" s="55">
        <v>92</v>
      </c>
      <c r="BC859" s="55" t="s">
        <v>1258</v>
      </c>
      <c r="BD859" s="55">
        <v>1.25</v>
      </c>
      <c r="DN859" s="55">
        <v>852</v>
      </c>
      <c r="DO859" s="55" t="s">
        <v>42</v>
      </c>
      <c r="DP859" s="55" t="s">
        <v>3300</v>
      </c>
      <c r="DQ859" s="55" t="s">
        <v>1260</v>
      </c>
      <c r="DR859" s="55" t="s">
        <v>1261</v>
      </c>
      <c r="DS859" s="55">
        <v>33111</v>
      </c>
      <c r="DT859" s="55">
        <v>10000</v>
      </c>
      <c r="DU859" s="55" t="s">
        <v>1249</v>
      </c>
      <c r="DV859" s="55">
        <v>1</v>
      </c>
      <c r="EV859" s="55">
        <v>852</v>
      </c>
      <c r="EW859" s="55" t="s">
        <v>1359</v>
      </c>
      <c r="EX859" s="55" t="s">
        <v>1490</v>
      </c>
      <c r="EY859" s="55">
        <v>3</v>
      </c>
      <c r="EZ859" s="55">
        <v>1995</v>
      </c>
      <c r="FA859" s="55">
        <v>2999</v>
      </c>
      <c r="FB859" s="55" t="s">
        <v>1361</v>
      </c>
      <c r="FC859" s="55" t="s">
        <v>1249</v>
      </c>
      <c r="FD859" s="55">
        <v>2.5</v>
      </c>
      <c r="FF859" s="55">
        <v>852</v>
      </c>
      <c r="FG859" s="55" t="s">
        <v>42</v>
      </c>
      <c r="FH859" s="55" t="s">
        <v>1268</v>
      </c>
      <c r="FI859" s="55">
        <v>1</v>
      </c>
      <c r="FJ859" s="55">
        <v>25000</v>
      </c>
      <c r="FK859" s="55" t="s">
        <v>1249</v>
      </c>
      <c r="FL859" s="55">
        <v>0.3</v>
      </c>
      <c r="JW859" s="12">
        <v>852</v>
      </c>
      <c r="JX859" s="12" t="s">
        <v>1556</v>
      </c>
      <c r="JY859" s="12" t="s">
        <v>1846</v>
      </c>
    </row>
    <row r="860" ht="14.25" customHeight="1" outlineLevel="1" spans="7:285">
      <c r="G860" s="55">
        <v>853</v>
      </c>
      <c r="H860" s="55" t="s">
        <v>2052</v>
      </c>
      <c r="I860" s="55" t="s">
        <v>1268</v>
      </c>
      <c r="J860" s="55" t="s">
        <v>2736</v>
      </c>
      <c r="K860" s="55" t="s">
        <v>1258</v>
      </c>
      <c r="L860" s="55">
        <v>0.0525</v>
      </c>
      <c r="AD860" s="12">
        <v>853</v>
      </c>
      <c r="AE860" s="12" t="s">
        <v>1261</v>
      </c>
      <c r="AF860" s="12" t="s">
        <v>3180</v>
      </c>
      <c r="AG860" s="12" t="s">
        <v>1669</v>
      </c>
      <c r="AH860" s="12" t="s">
        <v>2931</v>
      </c>
      <c r="AX860" s="55">
        <v>853</v>
      </c>
      <c r="AY860" s="55" t="s">
        <v>1678</v>
      </c>
      <c r="AZ860" s="55" t="s">
        <v>1251</v>
      </c>
      <c r="BA860" s="55">
        <v>93</v>
      </c>
      <c r="BB860" s="55">
        <v>93</v>
      </c>
      <c r="BC860" s="55" t="s">
        <v>1258</v>
      </c>
      <c r="BD860" s="55">
        <v>1.25</v>
      </c>
      <c r="DN860" s="55">
        <v>853</v>
      </c>
      <c r="DO860" s="55" t="s">
        <v>42</v>
      </c>
      <c r="DP860" s="55" t="s">
        <v>3300</v>
      </c>
      <c r="DQ860" s="55" t="s">
        <v>1260</v>
      </c>
      <c r="DR860" s="55" t="s">
        <v>1261</v>
      </c>
      <c r="DS860" s="55">
        <v>33112</v>
      </c>
      <c r="DT860" s="55">
        <v>10000</v>
      </c>
      <c r="DU860" s="55" t="s">
        <v>1249</v>
      </c>
      <c r="DV860" s="55">
        <v>1</v>
      </c>
      <c r="EV860" s="55">
        <v>853</v>
      </c>
      <c r="EW860" s="55" t="s">
        <v>1359</v>
      </c>
      <c r="EX860" s="55" t="s">
        <v>1490</v>
      </c>
      <c r="EY860" s="55">
        <v>4</v>
      </c>
      <c r="EZ860" s="55">
        <v>0</v>
      </c>
      <c r="FA860" s="55">
        <v>1994</v>
      </c>
      <c r="FB860" s="55" t="s">
        <v>1361</v>
      </c>
      <c r="FC860" s="55" t="s">
        <v>1249</v>
      </c>
      <c r="FD860" s="55">
        <v>2.5</v>
      </c>
      <c r="FF860" s="55">
        <v>853</v>
      </c>
      <c r="FG860" s="55" t="s">
        <v>42</v>
      </c>
      <c r="FH860" s="55" t="s">
        <v>1268</v>
      </c>
      <c r="FI860" s="55">
        <v>1</v>
      </c>
      <c r="FJ860" s="55">
        <v>50000</v>
      </c>
      <c r="FK860" s="55" t="s">
        <v>1249</v>
      </c>
      <c r="FL860" s="55">
        <v>0.3</v>
      </c>
      <c r="JW860" s="12">
        <v>853</v>
      </c>
      <c r="JX860" s="12" t="s">
        <v>1556</v>
      </c>
      <c r="JY860" s="12" t="s">
        <v>2288</v>
      </c>
    </row>
    <row r="861" ht="14.25" customHeight="1" outlineLevel="1" spans="7:285">
      <c r="G861" s="55">
        <v>854</v>
      </c>
      <c r="H861" s="55" t="s">
        <v>2052</v>
      </c>
      <c r="I861" s="55" t="s">
        <v>1268</v>
      </c>
      <c r="J861" s="55" t="s">
        <v>2745</v>
      </c>
      <c r="K861" s="55" t="s">
        <v>1258</v>
      </c>
      <c r="L861" s="55">
        <v>0.0525</v>
      </c>
      <c r="AD861" s="12">
        <v>854</v>
      </c>
      <c r="AE861" s="12" t="s">
        <v>1261</v>
      </c>
      <c r="AF861" s="12" t="s">
        <v>1934</v>
      </c>
      <c r="AG861" s="12" t="s">
        <v>1433</v>
      </c>
      <c r="AH861" s="12" t="s">
        <v>2446</v>
      </c>
      <c r="AX861" s="55">
        <v>854</v>
      </c>
      <c r="AY861" s="55" t="s">
        <v>1678</v>
      </c>
      <c r="AZ861" s="55" t="s">
        <v>1251</v>
      </c>
      <c r="BA861" s="55">
        <v>94</v>
      </c>
      <c r="BB861" s="55">
        <v>94</v>
      </c>
      <c r="BC861" s="55" t="s">
        <v>1258</v>
      </c>
      <c r="BD861" s="55">
        <v>1.25</v>
      </c>
      <c r="DN861" s="55">
        <v>854</v>
      </c>
      <c r="DO861" s="55" t="s">
        <v>42</v>
      </c>
      <c r="DP861" s="55" t="s">
        <v>3300</v>
      </c>
      <c r="DQ861" s="55" t="s">
        <v>1260</v>
      </c>
      <c r="DR861" s="55" t="s">
        <v>1261</v>
      </c>
      <c r="DS861" s="55">
        <v>33114</v>
      </c>
      <c r="DT861" s="55">
        <v>10000</v>
      </c>
      <c r="DU861" s="55" t="s">
        <v>1249</v>
      </c>
      <c r="DV861" s="55">
        <v>1</v>
      </c>
      <c r="EV861" s="55">
        <v>854</v>
      </c>
      <c r="EW861" s="55" t="s">
        <v>1359</v>
      </c>
      <c r="EX861" s="55" t="s">
        <v>1490</v>
      </c>
      <c r="EY861" s="55">
        <v>4</v>
      </c>
      <c r="EZ861" s="55">
        <v>1995</v>
      </c>
      <c r="FA861" s="55">
        <v>2999</v>
      </c>
      <c r="FB861" s="55" t="s">
        <v>1361</v>
      </c>
      <c r="FC861" s="55" t="s">
        <v>1249</v>
      </c>
      <c r="FD861" s="55">
        <v>2.5</v>
      </c>
      <c r="FF861" s="55">
        <v>854</v>
      </c>
      <c r="FG861" s="55" t="s">
        <v>42</v>
      </c>
      <c r="FH861" s="55" t="s">
        <v>1268</v>
      </c>
      <c r="FI861" s="55">
        <v>1</v>
      </c>
      <c r="FJ861" s="55">
        <v>80000</v>
      </c>
      <c r="FK861" s="55" t="s">
        <v>1249</v>
      </c>
      <c r="FL861" s="55">
        <v>0.3</v>
      </c>
      <c r="JW861" s="12">
        <v>854</v>
      </c>
      <c r="JX861" s="12" t="s">
        <v>1556</v>
      </c>
      <c r="JY861" s="12" t="s">
        <v>2514</v>
      </c>
    </row>
    <row r="862" ht="14.25" customHeight="1" outlineLevel="1" spans="7:285">
      <c r="G862" s="55">
        <v>855</v>
      </c>
      <c r="H862" s="55" t="s">
        <v>2052</v>
      </c>
      <c r="I862" s="55" t="s">
        <v>1885</v>
      </c>
      <c r="J862" s="55" t="s">
        <v>2754</v>
      </c>
      <c r="K862" s="55" t="s">
        <v>1258</v>
      </c>
      <c r="L862" s="55">
        <v>0.0525</v>
      </c>
      <c r="AD862" s="12">
        <v>855</v>
      </c>
      <c r="AE862" s="12" t="s">
        <v>1261</v>
      </c>
      <c r="AF862" s="12" t="s">
        <v>1739</v>
      </c>
      <c r="AG862" s="12" t="s">
        <v>1669</v>
      </c>
      <c r="AH862" s="12" t="s">
        <v>3039</v>
      </c>
      <c r="AX862" s="55">
        <v>855</v>
      </c>
      <c r="AY862" s="55" t="s">
        <v>1678</v>
      </c>
      <c r="AZ862" s="55" t="s">
        <v>1251</v>
      </c>
      <c r="BA862" s="55">
        <v>95</v>
      </c>
      <c r="BB862" s="55">
        <v>95</v>
      </c>
      <c r="BC862" s="55" t="s">
        <v>1258</v>
      </c>
      <c r="BD862" s="55">
        <v>1.25</v>
      </c>
      <c r="DN862" s="55">
        <v>855</v>
      </c>
      <c r="DO862" s="55" t="s">
        <v>42</v>
      </c>
      <c r="DP862" s="55" t="s">
        <v>3300</v>
      </c>
      <c r="DQ862" s="55" t="s">
        <v>1260</v>
      </c>
      <c r="DR862" s="55" t="s">
        <v>1261</v>
      </c>
      <c r="DS862" s="55">
        <v>33116</v>
      </c>
      <c r="DT862" s="55">
        <v>10000</v>
      </c>
      <c r="DU862" s="55" t="s">
        <v>1249</v>
      </c>
      <c r="DV862" s="55">
        <v>1</v>
      </c>
      <c r="EV862" s="55">
        <v>855</v>
      </c>
      <c r="EW862" s="55" t="s">
        <v>1359</v>
      </c>
      <c r="EX862" s="55" t="s">
        <v>1490</v>
      </c>
      <c r="EY862" s="55">
        <v>5</v>
      </c>
      <c r="EZ862" s="55">
        <v>0</v>
      </c>
      <c r="FA862" s="55">
        <v>1994</v>
      </c>
      <c r="FB862" s="55" t="s">
        <v>1262</v>
      </c>
      <c r="FC862" s="55" t="s">
        <v>1249</v>
      </c>
      <c r="FD862" s="55">
        <v>0</v>
      </c>
      <c r="FF862" s="55">
        <v>855</v>
      </c>
      <c r="FG862" s="55" t="s">
        <v>42</v>
      </c>
      <c r="FH862" s="55" t="s">
        <v>1268</v>
      </c>
      <c r="FI862" s="55">
        <v>1</v>
      </c>
      <c r="FJ862" s="55">
        <v>130000</v>
      </c>
      <c r="FK862" s="55" t="s">
        <v>1249</v>
      </c>
      <c r="FL862" s="55">
        <v>0.3</v>
      </c>
      <c r="JW862" s="12">
        <v>855</v>
      </c>
      <c r="JX862" s="12" t="s">
        <v>1556</v>
      </c>
      <c r="JY862" s="12" t="s">
        <v>2530</v>
      </c>
    </row>
    <row r="863" ht="14.25" customHeight="1" outlineLevel="1" spans="7:285">
      <c r="G863" s="55">
        <v>856</v>
      </c>
      <c r="H863" s="55" t="s">
        <v>2052</v>
      </c>
      <c r="I863" s="55" t="s">
        <v>1938</v>
      </c>
      <c r="J863" s="55" t="s">
        <v>2761</v>
      </c>
      <c r="K863" s="55" t="s">
        <v>1258</v>
      </c>
      <c r="L863" s="55">
        <v>0.055</v>
      </c>
      <c r="AD863" s="12">
        <v>856</v>
      </c>
      <c r="AE863" s="12" t="s">
        <v>1261</v>
      </c>
      <c r="AF863" s="12" t="s">
        <v>2164</v>
      </c>
      <c r="AG863" s="12" t="s">
        <v>1433</v>
      </c>
      <c r="AH863" s="12" t="s">
        <v>2446</v>
      </c>
      <c r="AX863" s="55">
        <v>856</v>
      </c>
      <c r="AY863" s="55" t="s">
        <v>1678</v>
      </c>
      <c r="AZ863" s="55" t="s">
        <v>1251</v>
      </c>
      <c r="BA863" s="55">
        <v>96</v>
      </c>
      <c r="BB863" s="55">
        <v>96</v>
      </c>
      <c r="BC863" s="55" t="s">
        <v>1258</v>
      </c>
      <c r="BD863" s="55">
        <v>1.25</v>
      </c>
      <c r="DN863" s="55">
        <v>856</v>
      </c>
      <c r="DO863" s="55" t="s">
        <v>42</v>
      </c>
      <c r="DP863" s="55" t="s">
        <v>3300</v>
      </c>
      <c r="DQ863" s="55" t="s">
        <v>1260</v>
      </c>
      <c r="DR863" s="55" t="s">
        <v>1261</v>
      </c>
      <c r="DS863" s="55">
        <v>33119</v>
      </c>
      <c r="DT863" s="55">
        <v>10000</v>
      </c>
      <c r="DU863" s="55" t="s">
        <v>1249</v>
      </c>
      <c r="DV863" s="55">
        <v>1</v>
      </c>
      <c r="EV863" s="55">
        <v>856</v>
      </c>
      <c r="EW863" s="55" t="s">
        <v>1359</v>
      </c>
      <c r="EX863" s="55" t="s">
        <v>1490</v>
      </c>
      <c r="EY863" s="55">
        <v>5</v>
      </c>
      <c r="EZ863" s="55">
        <v>1995</v>
      </c>
      <c r="FA863" s="55">
        <v>2999</v>
      </c>
      <c r="FB863" s="55" t="s">
        <v>1262</v>
      </c>
      <c r="FC863" s="55" t="s">
        <v>1249</v>
      </c>
      <c r="FD863" s="55">
        <v>0</v>
      </c>
      <c r="FF863" s="55">
        <v>856</v>
      </c>
      <c r="FG863" s="55" t="s">
        <v>42</v>
      </c>
      <c r="FH863" s="55" t="s">
        <v>1268</v>
      </c>
      <c r="FI863" s="55">
        <v>1</v>
      </c>
      <c r="FJ863" s="55">
        <v>260000</v>
      </c>
      <c r="FK863" s="55" t="s">
        <v>1249</v>
      </c>
      <c r="FL863" s="55">
        <v>0.3</v>
      </c>
      <c r="JW863" s="12">
        <v>856</v>
      </c>
      <c r="JX863" s="12" t="s">
        <v>1556</v>
      </c>
      <c r="JY863" s="12" t="s">
        <v>2405</v>
      </c>
    </row>
    <row r="864" ht="14.25" customHeight="1" outlineLevel="1" spans="7:285">
      <c r="G864" s="55">
        <v>857</v>
      </c>
      <c r="H864" s="55" t="s">
        <v>2052</v>
      </c>
      <c r="I864" s="55" t="s">
        <v>1938</v>
      </c>
      <c r="J864" s="55" t="s">
        <v>2771</v>
      </c>
      <c r="K864" s="55" t="s">
        <v>1258</v>
      </c>
      <c r="L864" s="55">
        <v>0.055</v>
      </c>
      <c r="AD864" s="12">
        <v>857</v>
      </c>
      <c r="AE864" s="12" t="s">
        <v>1261</v>
      </c>
      <c r="AF864" s="12" t="s">
        <v>1549</v>
      </c>
      <c r="AG864" s="12" t="s">
        <v>1669</v>
      </c>
      <c r="AH864" s="12" t="s">
        <v>3060</v>
      </c>
      <c r="AX864" s="55">
        <v>857</v>
      </c>
      <c r="AY864" s="55" t="s">
        <v>1678</v>
      </c>
      <c r="AZ864" s="55" t="s">
        <v>1251</v>
      </c>
      <c r="BA864" s="55">
        <v>97</v>
      </c>
      <c r="BB864" s="55">
        <v>97</v>
      </c>
      <c r="BC864" s="55" t="s">
        <v>1258</v>
      </c>
      <c r="BD864" s="55">
        <v>1.25</v>
      </c>
      <c r="DN864" s="55">
        <v>857</v>
      </c>
      <c r="DO864" s="55" t="s">
        <v>42</v>
      </c>
      <c r="DP864" s="55" t="s">
        <v>3300</v>
      </c>
      <c r="DQ864" s="55" t="s">
        <v>1260</v>
      </c>
      <c r="DR864" s="55" t="s">
        <v>1261</v>
      </c>
      <c r="DS864" s="55">
        <v>33121</v>
      </c>
      <c r="DT864" s="55">
        <v>10000</v>
      </c>
      <c r="DU864" s="55" t="s">
        <v>1249</v>
      </c>
      <c r="DV864" s="55">
        <v>1</v>
      </c>
      <c r="EV864" s="55">
        <v>857</v>
      </c>
      <c r="EW864" s="55" t="s">
        <v>1359</v>
      </c>
      <c r="EX864" s="55" t="s">
        <v>1872</v>
      </c>
      <c r="EY864" s="55">
        <v>1</v>
      </c>
      <c r="EZ864" s="55">
        <v>0</v>
      </c>
      <c r="FA864" s="55">
        <v>1994</v>
      </c>
      <c r="FB864" s="55" t="s">
        <v>1262</v>
      </c>
      <c r="FC864" s="55" t="s">
        <v>1249</v>
      </c>
      <c r="FD864" s="55">
        <v>0</v>
      </c>
      <c r="FF864" s="55">
        <v>857</v>
      </c>
      <c r="FG864" s="55" t="s">
        <v>42</v>
      </c>
      <c r="FH864" s="55" t="s">
        <v>1268</v>
      </c>
      <c r="FI864" s="55">
        <v>1</v>
      </c>
      <c r="FJ864" s="55">
        <v>400000</v>
      </c>
      <c r="FK864" s="55" t="s">
        <v>1249</v>
      </c>
      <c r="FL864" s="55">
        <v>0.3</v>
      </c>
      <c r="JW864" s="12">
        <v>857</v>
      </c>
      <c r="JX864" s="12" t="s">
        <v>1556</v>
      </c>
      <c r="JY864" s="12" t="s">
        <v>2552</v>
      </c>
    </row>
    <row r="865" ht="14.25" customHeight="1" outlineLevel="1" spans="7:285">
      <c r="G865" s="55">
        <v>858</v>
      </c>
      <c r="H865" s="55" t="s">
        <v>2052</v>
      </c>
      <c r="I865" s="55" t="s">
        <v>1738</v>
      </c>
      <c r="J865" s="55" t="s">
        <v>2781</v>
      </c>
      <c r="K865" s="55" t="s">
        <v>1258</v>
      </c>
      <c r="L865" s="55">
        <v>0.0208</v>
      </c>
      <c r="AD865" s="12">
        <v>858</v>
      </c>
      <c r="AE865" s="12" t="s">
        <v>1261</v>
      </c>
      <c r="AF865" s="12" t="s">
        <v>1846</v>
      </c>
      <c r="AG865" s="12" t="s">
        <v>1433</v>
      </c>
      <c r="AH865" s="12" t="s">
        <v>2446</v>
      </c>
      <c r="AX865" s="55">
        <v>858</v>
      </c>
      <c r="AY865" s="55" t="s">
        <v>1678</v>
      </c>
      <c r="AZ865" s="55" t="s">
        <v>1251</v>
      </c>
      <c r="BA865" s="55">
        <v>98</v>
      </c>
      <c r="BB865" s="55">
        <v>98</v>
      </c>
      <c r="BC865" s="55" t="s">
        <v>1258</v>
      </c>
      <c r="BD865" s="55">
        <v>1.25</v>
      </c>
      <c r="DN865" s="55">
        <v>858</v>
      </c>
      <c r="DO865" s="55" t="s">
        <v>42</v>
      </c>
      <c r="DP865" s="55" t="s">
        <v>3300</v>
      </c>
      <c r="DQ865" s="55" t="s">
        <v>1260</v>
      </c>
      <c r="DR865" s="55" t="s">
        <v>1261</v>
      </c>
      <c r="DS865" s="55">
        <v>33122</v>
      </c>
      <c r="DT865" s="55">
        <v>10000</v>
      </c>
      <c r="DU865" s="55" t="s">
        <v>1249</v>
      </c>
      <c r="DV865" s="55">
        <v>1</v>
      </c>
      <c r="EV865" s="55">
        <v>858</v>
      </c>
      <c r="EW865" s="55" t="s">
        <v>1359</v>
      </c>
      <c r="EX865" s="55" t="s">
        <v>1872</v>
      </c>
      <c r="EY865" s="55">
        <v>1</v>
      </c>
      <c r="EZ865" s="55">
        <v>1995</v>
      </c>
      <c r="FA865" s="55">
        <v>2999</v>
      </c>
      <c r="FB865" s="55" t="s">
        <v>1262</v>
      </c>
      <c r="FC865" s="55" t="s">
        <v>1249</v>
      </c>
      <c r="FD865" s="55">
        <v>0</v>
      </c>
      <c r="FF865" s="55">
        <v>858</v>
      </c>
      <c r="FG865" s="55" t="s">
        <v>42</v>
      </c>
      <c r="FH865" s="55" t="s">
        <v>1268</v>
      </c>
      <c r="FI865" s="55">
        <v>1</v>
      </c>
      <c r="FJ865" s="55">
        <v>530000</v>
      </c>
      <c r="FK865" s="55" t="s">
        <v>1249</v>
      </c>
      <c r="FL865" s="55">
        <v>0.3</v>
      </c>
      <c r="JW865" s="12">
        <v>858</v>
      </c>
      <c r="JX865" s="12" t="s">
        <v>1556</v>
      </c>
      <c r="JY865" s="12" t="s">
        <v>1620</v>
      </c>
    </row>
    <row r="866" ht="14.25" customHeight="1" outlineLevel="1" spans="7:285">
      <c r="G866" s="55">
        <v>859</v>
      </c>
      <c r="H866" s="55" t="s">
        <v>2052</v>
      </c>
      <c r="I866" s="55" t="s">
        <v>1738</v>
      </c>
      <c r="J866" s="55" t="s">
        <v>2225</v>
      </c>
      <c r="K866" s="55" t="s">
        <v>1258</v>
      </c>
      <c r="L866" s="55">
        <v>0.0208</v>
      </c>
      <c r="AD866" s="12">
        <v>859</v>
      </c>
      <c r="AE866" s="12" t="s">
        <v>1261</v>
      </c>
      <c r="AF866" s="12" t="s">
        <v>1418</v>
      </c>
      <c r="AG866" s="12" t="s">
        <v>1669</v>
      </c>
      <c r="AH866" s="12" t="s">
        <v>3060</v>
      </c>
      <c r="AX866" s="55">
        <v>859</v>
      </c>
      <c r="AY866" s="55" t="s">
        <v>1678</v>
      </c>
      <c r="AZ866" s="55" t="s">
        <v>1251</v>
      </c>
      <c r="BA866" s="55">
        <v>99</v>
      </c>
      <c r="BB866" s="55">
        <v>99</v>
      </c>
      <c r="BC866" s="55" t="s">
        <v>1258</v>
      </c>
      <c r="BD866" s="55">
        <v>1.25</v>
      </c>
      <c r="DN866" s="55">
        <v>859</v>
      </c>
      <c r="DO866" s="55" t="s">
        <v>42</v>
      </c>
      <c r="DP866" s="55" t="s">
        <v>3300</v>
      </c>
      <c r="DQ866" s="55" t="s">
        <v>1260</v>
      </c>
      <c r="DR866" s="55" t="s">
        <v>1261</v>
      </c>
      <c r="DS866" s="55">
        <v>33128</v>
      </c>
      <c r="DT866" s="55">
        <v>10000</v>
      </c>
      <c r="DU866" s="55" t="s">
        <v>1249</v>
      </c>
      <c r="DV866" s="55">
        <v>1</v>
      </c>
      <c r="EV866" s="55">
        <v>859</v>
      </c>
      <c r="EW866" s="55" t="s">
        <v>1359</v>
      </c>
      <c r="EX866" s="55" t="s">
        <v>1364</v>
      </c>
      <c r="EY866" s="55">
        <v>1</v>
      </c>
      <c r="EZ866" s="55">
        <v>0</v>
      </c>
      <c r="FA866" s="55">
        <v>1994</v>
      </c>
      <c r="FB866" s="55" t="s">
        <v>1262</v>
      </c>
      <c r="FC866" s="55" t="s">
        <v>1249</v>
      </c>
      <c r="FD866" s="55">
        <v>0</v>
      </c>
      <c r="FF866" s="55">
        <v>859</v>
      </c>
      <c r="FG866" s="55" t="s">
        <v>42</v>
      </c>
      <c r="FH866" s="55" t="s">
        <v>1268</v>
      </c>
      <c r="FI866" s="55">
        <v>1</v>
      </c>
      <c r="FJ866" s="55">
        <v>540000</v>
      </c>
      <c r="FK866" s="55" t="s">
        <v>1249</v>
      </c>
      <c r="FL866" s="55">
        <v>0.3</v>
      </c>
      <c r="JW866" s="12">
        <v>859</v>
      </c>
      <c r="JX866" s="12" t="s">
        <v>1556</v>
      </c>
      <c r="JY866" s="12" t="s">
        <v>1544</v>
      </c>
    </row>
    <row r="867" ht="14.25" customHeight="1" outlineLevel="1" spans="7:285">
      <c r="G867" s="55">
        <v>860</v>
      </c>
      <c r="H867" s="55" t="s">
        <v>2052</v>
      </c>
      <c r="I867" s="55" t="s">
        <v>1738</v>
      </c>
      <c r="J867" s="55" t="s">
        <v>2746</v>
      </c>
      <c r="K867" s="55" t="s">
        <v>1258</v>
      </c>
      <c r="L867" s="55">
        <v>0.0208</v>
      </c>
      <c r="AD867" s="12">
        <v>860</v>
      </c>
      <c r="AE867" s="12" t="s">
        <v>1261</v>
      </c>
      <c r="AF867" s="12" t="s">
        <v>2673</v>
      </c>
      <c r="AG867" s="12" t="s">
        <v>1433</v>
      </c>
      <c r="AH867" s="12" t="s">
        <v>2446</v>
      </c>
      <c r="AX867" s="55">
        <v>860</v>
      </c>
      <c r="AY867" s="55" t="s">
        <v>1678</v>
      </c>
      <c r="AZ867" s="55" t="s">
        <v>1251</v>
      </c>
      <c r="BA867" s="55">
        <v>100</v>
      </c>
      <c r="BB867" s="55">
        <v>999</v>
      </c>
      <c r="BC867" s="55" t="s">
        <v>1258</v>
      </c>
      <c r="BD867" s="55">
        <v>1.25</v>
      </c>
      <c r="DN867" s="55">
        <v>860</v>
      </c>
      <c r="DO867" s="55" t="s">
        <v>42</v>
      </c>
      <c r="DP867" s="55" t="s">
        <v>3300</v>
      </c>
      <c r="DQ867" s="55" t="s">
        <v>1260</v>
      </c>
      <c r="DR867" s="55" t="s">
        <v>1261</v>
      </c>
      <c r="DS867" s="55">
        <v>33131</v>
      </c>
      <c r="DT867" s="55">
        <v>10000</v>
      </c>
      <c r="DU867" s="55" t="s">
        <v>1249</v>
      </c>
      <c r="DV867" s="55">
        <v>1</v>
      </c>
      <c r="EV867" s="55">
        <v>860</v>
      </c>
      <c r="EW867" s="55" t="s">
        <v>1359</v>
      </c>
      <c r="EX867" s="55" t="s">
        <v>1364</v>
      </c>
      <c r="EY867" s="55">
        <v>1</v>
      </c>
      <c r="EZ867" s="55">
        <v>1995</v>
      </c>
      <c r="FA867" s="55">
        <v>2999</v>
      </c>
      <c r="FB867" s="55" t="s">
        <v>1262</v>
      </c>
      <c r="FC867" s="55" t="s">
        <v>1249</v>
      </c>
      <c r="FD867" s="55">
        <v>0</v>
      </c>
      <c r="FF867" s="55">
        <v>860</v>
      </c>
      <c r="FG867" s="55" t="s">
        <v>42</v>
      </c>
      <c r="FH867" s="55" t="s">
        <v>1268</v>
      </c>
      <c r="FI867" s="55">
        <v>2</v>
      </c>
      <c r="FJ867" s="55">
        <v>0</v>
      </c>
      <c r="FK867" s="55" t="s">
        <v>1249</v>
      </c>
      <c r="FL867" s="55">
        <v>0.3</v>
      </c>
      <c r="JW867" s="12">
        <v>860</v>
      </c>
      <c r="JX867" s="12" t="s">
        <v>1556</v>
      </c>
      <c r="JY867" s="12" t="s">
        <v>2612</v>
      </c>
    </row>
    <row r="868" ht="14.25" customHeight="1" outlineLevel="1" spans="7:285">
      <c r="G868" s="55">
        <v>861</v>
      </c>
      <c r="H868" s="55" t="s">
        <v>2052</v>
      </c>
      <c r="I868" s="55" t="s">
        <v>1738</v>
      </c>
      <c r="J868" s="55" t="s">
        <v>2807</v>
      </c>
      <c r="K868" s="55" t="s">
        <v>1258</v>
      </c>
      <c r="L868" s="55">
        <v>0.0208</v>
      </c>
      <c r="AD868" s="12">
        <v>861</v>
      </c>
      <c r="AE868" s="12" t="s">
        <v>1261</v>
      </c>
      <c r="AF868" s="12" t="s">
        <v>2411</v>
      </c>
      <c r="AG868" s="12" t="s">
        <v>1669</v>
      </c>
      <c r="AH868" s="12" t="s">
        <v>3060</v>
      </c>
      <c r="AX868" s="55">
        <v>861</v>
      </c>
      <c r="AY868" s="55" t="s">
        <v>1706</v>
      </c>
      <c r="AZ868" s="55" t="s">
        <v>1251</v>
      </c>
      <c r="BA868" s="55">
        <v>0</v>
      </c>
      <c r="BB868" s="55">
        <v>0</v>
      </c>
      <c r="BC868" s="55" t="s">
        <v>1258</v>
      </c>
      <c r="BD868" s="55">
        <v>0.8</v>
      </c>
      <c r="DN868" s="55">
        <v>861</v>
      </c>
      <c r="DO868" s="55" t="s">
        <v>42</v>
      </c>
      <c r="DP868" s="55" t="s">
        <v>3300</v>
      </c>
      <c r="DQ868" s="55" t="s">
        <v>1260</v>
      </c>
      <c r="DR868" s="55" t="s">
        <v>1261</v>
      </c>
      <c r="DS868" s="55">
        <v>33132</v>
      </c>
      <c r="DT868" s="55">
        <v>10000</v>
      </c>
      <c r="DU868" s="55" t="s">
        <v>1249</v>
      </c>
      <c r="DV868" s="55">
        <v>1</v>
      </c>
      <c r="EV868" s="55">
        <v>861</v>
      </c>
      <c r="EW868" s="55" t="s">
        <v>1359</v>
      </c>
      <c r="EX868" s="55" t="s">
        <v>2118</v>
      </c>
      <c r="EY868" s="55">
        <v>1</v>
      </c>
      <c r="EZ868" s="55">
        <v>0</v>
      </c>
      <c r="FA868" s="55">
        <v>1994</v>
      </c>
      <c r="FB868" s="55" t="s">
        <v>1262</v>
      </c>
      <c r="FC868" s="55" t="s">
        <v>1249</v>
      </c>
      <c r="FD868" s="55">
        <v>0</v>
      </c>
      <c r="FF868" s="55">
        <v>861</v>
      </c>
      <c r="FG868" s="55" t="s">
        <v>42</v>
      </c>
      <c r="FH868" s="55" t="s">
        <v>1268</v>
      </c>
      <c r="FI868" s="55">
        <v>2</v>
      </c>
      <c r="FJ868" s="55">
        <v>1000</v>
      </c>
      <c r="FK868" s="55" t="s">
        <v>1249</v>
      </c>
      <c r="FL868" s="55">
        <v>0.3</v>
      </c>
      <c r="JW868" s="12">
        <v>861</v>
      </c>
      <c r="JX868" s="12" t="s">
        <v>1556</v>
      </c>
      <c r="JY868" s="12" t="s">
        <v>2624</v>
      </c>
    </row>
    <row r="869" ht="14.25" customHeight="1" outlineLevel="1" spans="7:285">
      <c r="G869" s="55">
        <v>862</v>
      </c>
      <c r="H869" s="55" t="s">
        <v>2052</v>
      </c>
      <c r="I869" s="55" t="s">
        <v>1738</v>
      </c>
      <c r="J869" s="55" t="s">
        <v>2816</v>
      </c>
      <c r="K869" s="55" t="s">
        <v>1258</v>
      </c>
      <c r="L869" s="55">
        <v>0.0525</v>
      </c>
      <c r="AD869" s="12">
        <v>862</v>
      </c>
      <c r="AE869" s="12" t="s">
        <v>1261</v>
      </c>
      <c r="AF869" s="12" t="s">
        <v>2216</v>
      </c>
      <c r="AG869" s="12" t="s">
        <v>1433</v>
      </c>
      <c r="AH869" s="12" t="s">
        <v>2446</v>
      </c>
      <c r="AX869" s="55">
        <v>862</v>
      </c>
      <c r="AY869" s="55" t="s">
        <v>1706</v>
      </c>
      <c r="AZ869" s="55" t="s">
        <v>1251</v>
      </c>
      <c r="BA869" s="55">
        <v>1</v>
      </c>
      <c r="BB869" s="55">
        <v>1</v>
      </c>
      <c r="BC869" s="55" t="s">
        <v>1258</v>
      </c>
      <c r="BD869" s="55">
        <v>0.8</v>
      </c>
      <c r="DN869" s="55">
        <v>862</v>
      </c>
      <c r="DO869" s="55" t="s">
        <v>42</v>
      </c>
      <c r="DP869" s="55" t="s">
        <v>3300</v>
      </c>
      <c r="DQ869" s="55" t="s">
        <v>1260</v>
      </c>
      <c r="DR869" s="55" t="s">
        <v>1261</v>
      </c>
      <c r="DS869" s="55">
        <v>33148</v>
      </c>
      <c r="DT869" s="55">
        <v>10000</v>
      </c>
      <c r="DU869" s="55" t="s">
        <v>1249</v>
      </c>
      <c r="DV869" s="55">
        <v>1</v>
      </c>
      <c r="EV869" s="55">
        <v>862</v>
      </c>
      <c r="EW869" s="55" t="s">
        <v>1359</v>
      </c>
      <c r="EX869" s="55" t="s">
        <v>2118</v>
      </c>
      <c r="EY869" s="55">
        <v>1</v>
      </c>
      <c r="EZ869" s="55">
        <v>1995</v>
      </c>
      <c r="FA869" s="55">
        <v>2999</v>
      </c>
      <c r="FB869" s="55" t="s">
        <v>1262</v>
      </c>
      <c r="FC869" s="55" t="s">
        <v>1249</v>
      </c>
      <c r="FD869" s="55">
        <v>0</v>
      </c>
      <c r="FF869" s="55">
        <v>862</v>
      </c>
      <c r="FG869" s="55" t="s">
        <v>42</v>
      </c>
      <c r="FH869" s="55" t="s">
        <v>1268</v>
      </c>
      <c r="FI869" s="55">
        <v>2</v>
      </c>
      <c r="FJ869" s="55">
        <v>2500</v>
      </c>
      <c r="FK869" s="55" t="s">
        <v>1249</v>
      </c>
      <c r="FL869" s="55">
        <v>0.3</v>
      </c>
      <c r="JW869" s="12">
        <v>862</v>
      </c>
      <c r="JX869" s="12" t="s">
        <v>1556</v>
      </c>
      <c r="JY869" s="12" t="s">
        <v>2638</v>
      </c>
    </row>
    <row r="870" ht="14.25" customHeight="1" outlineLevel="1" spans="7:285">
      <c r="G870" s="55">
        <v>863</v>
      </c>
      <c r="H870" s="55" t="s">
        <v>2052</v>
      </c>
      <c r="I870" s="55" t="s">
        <v>1963</v>
      </c>
      <c r="J870" s="55" t="s">
        <v>2823</v>
      </c>
      <c r="K870" s="55" t="s">
        <v>1258</v>
      </c>
      <c r="L870" s="55">
        <v>0.0525</v>
      </c>
      <c r="AD870" s="12">
        <v>863</v>
      </c>
      <c r="AE870" s="12" t="s">
        <v>1261</v>
      </c>
      <c r="AF870" s="12" t="s">
        <v>1784</v>
      </c>
      <c r="AG870" s="12" t="s">
        <v>1669</v>
      </c>
      <c r="AH870" s="12" t="s">
        <v>3060</v>
      </c>
      <c r="AX870" s="55">
        <v>863</v>
      </c>
      <c r="AY870" s="55" t="s">
        <v>1706</v>
      </c>
      <c r="AZ870" s="55" t="s">
        <v>1251</v>
      </c>
      <c r="BA870" s="55">
        <v>2</v>
      </c>
      <c r="BB870" s="55">
        <v>2</v>
      </c>
      <c r="BC870" s="55" t="s">
        <v>1258</v>
      </c>
      <c r="BD870" s="55">
        <v>0.8</v>
      </c>
      <c r="DN870" s="55">
        <v>863</v>
      </c>
      <c r="DO870" s="55" t="s">
        <v>42</v>
      </c>
      <c r="DP870" s="55" t="s">
        <v>3300</v>
      </c>
      <c r="DQ870" s="55" t="s">
        <v>1260</v>
      </c>
      <c r="DR870" s="55" t="s">
        <v>1261</v>
      </c>
      <c r="DS870" s="55">
        <v>33151</v>
      </c>
      <c r="DT870" s="55">
        <v>10000</v>
      </c>
      <c r="DU870" s="55" t="s">
        <v>1249</v>
      </c>
      <c r="DV870" s="55">
        <v>1</v>
      </c>
      <c r="EV870" s="55">
        <v>863</v>
      </c>
      <c r="EW870" s="55" t="s">
        <v>1359</v>
      </c>
      <c r="EX870" s="55" t="s">
        <v>1791</v>
      </c>
      <c r="EY870" s="55">
        <v>1</v>
      </c>
      <c r="EZ870" s="55">
        <v>0</v>
      </c>
      <c r="FA870" s="55">
        <v>1994</v>
      </c>
      <c r="FB870" s="55" t="s">
        <v>1361</v>
      </c>
      <c r="FC870" s="55" t="s">
        <v>1249</v>
      </c>
      <c r="FD870" s="55">
        <v>2.88</v>
      </c>
      <c r="FF870" s="55">
        <v>863</v>
      </c>
      <c r="FG870" s="55" t="s">
        <v>42</v>
      </c>
      <c r="FH870" s="55" t="s">
        <v>1268</v>
      </c>
      <c r="FI870" s="55">
        <v>2</v>
      </c>
      <c r="FJ870" s="55">
        <v>5000</v>
      </c>
      <c r="FK870" s="55" t="s">
        <v>1249</v>
      </c>
      <c r="FL870" s="55">
        <v>0.3</v>
      </c>
      <c r="JW870" s="12">
        <v>863</v>
      </c>
      <c r="JX870" s="12" t="s">
        <v>1556</v>
      </c>
      <c r="JY870" s="12" t="s">
        <v>2650</v>
      </c>
    </row>
    <row r="871" ht="14.25" customHeight="1" outlineLevel="1" spans="7:285">
      <c r="G871" s="55">
        <v>864</v>
      </c>
      <c r="H871" s="55" t="s">
        <v>2052</v>
      </c>
      <c r="I871" s="55" t="s">
        <v>2016</v>
      </c>
      <c r="J871" s="55" t="s">
        <v>2832</v>
      </c>
      <c r="K871" s="55" t="s">
        <v>1258</v>
      </c>
      <c r="L871" s="55">
        <v>0.0183</v>
      </c>
      <c r="AD871" s="12">
        <v>864</v>
      </c>
      <c r="AE871" s="12" t="s">
        <v>1261</v>
      </c>
      <c r="AF871" s="12" t="s">
        <v>1915</v>
      </c>
      <c r="AG871" s="12" t="s">
        <v>1433</v>
      </c>
      <c r="AH871" s="12" t="s">
        <v>2446</v>
      </c>
      <c r="AX871" s="55">
        <v>864</v>
      </c>
      <c r="AY871" s="55" t="s">
        <v>1706</v>
      </c>
      <c r="AZ871" s="55" t="s">
        <v>1251</v>
      </c>
      <c r="BA871" s="55">
        <v>3</v>
      </c>
      <c r="BB871" s="55">
        <v>3</v>
      </c>
      <c r="BC871" s="55" t="s">
        <v>1258</v>
      </c>
      <c r="BD871" s="55">
        <v>0.8</v>
      </c>
      <c r="DN871" s="55">
        <v>864</v>
      </c>
      <c r="DO871" s="55" t="s">
        <v>42</v>
      </c>
      <c r="DP871" s="55" t="s">
        <v>3300</v>
      </c>
      <c r="DQ871" s="55" t="s">
        <v>1260</v>
      </c>
      <c r="DR871" s="55" t="s">
        <v>1261</v>
      </c>
      <c r="DS871" s="55">
        <v>33152</v>
      </c>
      <c r="DT871" s="55">
        <v>10000</v>
      </c>
      <c r="DU871" s="55" t="s">
        <v>1249</v>
      </c>
      <c r="DV871" s="55">
        <v>1</v>
      </c>
      <c r="EV871" s="55">
        <v>864</v>
      </c>
      <c r="EW871" s="55" t="s">
        <v>1359</v>
      </c>
      <c r="EX871" s="55" t="s">
        <v>1791</v>
      </c>
      <c r="EY871" s="55">
        <v>1</v>
      </c>
      <c r="EZ871" s="55">
        <v>1995</v>
      </c>
      <c r="FA871" s="55">
        <v>2999</v>
      </c>
      <c r="FB871" s="55" t="s">
        <v>1361</v>
      </c>
      <c r="FC871" s="55" t="s">
        <v>1249</v>
      </c>
      <c r="FD871" s="55">
        <v>2.88</v>
      </c>
      <c r="FF871" s="55">
        <v>864</v>
      </c>
      <c r="FG871" s="55" t="s">
        <v>42</v>
      </c>
      <c r="FH871" s="55" t="s">
        <v>1268</v>
      </c>
      <c r="FI871" s="55">
        <v>2</v>
      </c>
      <c r="FJ871" s="55">
        <v>10000</v>
      </c>
      <c r="FK871" s="55" t="s">
        <v>1249</v>
      </c>
      <c r="FL871" s="55">
        <v>0.3</v>
      </c>
      <c r="JW871" s="12">
        <v>864</v>
      </c>
      <c r="JX871" s="12" t="s">
        <v>1556</v>
      </c>
      <c r="JY871" s="12" t="s">
        <v>2663</v>
      </c>
    </row>
    <row r="872" ht="14.25" customHeight="1" outlineLevel="1" spans="7:285">
      <c r="G872" s="55">
        <v>865</v>
      </c>
      <c r="H872" s="55" t="s">
        <v>2052</v>
      </c>
      <c r="I872" s="55" t="s">
        <v>2016</v>
      </c>
      <c r="J872" s="55" t="s">
        <v>1406</v>
      </c>
      <c r="K872" s="55" t="s">
        <v>1258</v>
      </c>
      <c r="L872" s="55">
        <v>0.0183333333333333</v>
      </c>
      <c r="AD872" s="12">
        <v>865</v>
      </c>
      <c r="AE872" s="12" t="s">
        <v>1261</v>
      </c>
      <c r="AF872" s="12" t="s">
        <v>2862</v>
      </c>
      <c r="AG872" s="12" t="s">
        <v>1669</v>
      </c>
      <c r="AH872" s="12" t="s">
        <v>3060</v>
      </c>
      <c r="AX872" s="55">
        <v>865</v>
      </c>
      <c r="AY872" s="55" t="s">
        <v>1706</v>
      </c>
      <c r="AZ872" s="55" t="s">
        <v>1251</v>
      </c>
      <c r="BA872" s="55">
        <v>4</v>
      </c>
      <c r="BB872" s="55">
        <v>4</v>
      </c>
      <c r="BC872" s="55" t="s">
        <v>1258</v>
      </c>
      <c r="BD872" s="55">
        <v>0.8</v>
      </c>
      <c r="DN872" s="55">
        <v>865</v>
      </c>
      <c r="DO872" s="55" t="s">
        <v>42</v>
      </c>
      <c r="DP872" s="55" t="s">
        <v>3300</v>
      </c>
      <c r="DQ872" s="55" t="s">
        <v>1260</v>
      </c>
      <c r="DR872" s="55" t="s">
        <v>1261</v>
      </c>
      <c r="DS872" s="55">
        <v>33153</v>
      </c>
      <c r="DT872" s="55">
        <v>10000</v>
      </c>
      <c r="DU872" s="55" t="s">
        <v>1249</v>
      </c>
      <c r="DV872" s="55">
        <v>1</v>
      </c>
      <c r="EV872" s="55">
        <v>865</v>
      </c>
      <c r="EW872" s="55" t="s">
        <v>1359</v>
      </c>
      <c r="EX872" s="55" t="s">
        <v>1791</v>
      </c>
      <c r="EY872" s="55">
        <v>2</v>
      </c>
      <c r="EZ872" s="55">
        <v>0</v>
      </c>
      <c r="FA872" s="55">
        <v>1994</v>
      </c>
      <c r="FB872" s="55" t="s">
        <v>1361</v>
      </c>
      <c r="FC872" s="55" t="s">
        <v>1249</v>
      </c>
      <c r="FD872" s="55">
        <v>2.5</v>
      </c>
      <c r="FF872" s="55">
        <v>865</v>
      </c>
      <c r="FG872" s="55" t="s">
        <v>42</v>
      </c>
      <c r="FH872" s="55" t="s">
        <v>1268</v>
      </c>
      <c r="FI872" s="55">
        <v>2</v>
      </c>
      <c r="FJ872" s="55">
        <v>25000</v>
      </c>
      <c r="FK872" s="55" t="s">
        <v>1249</v>
      </c>
      <c r="FL872" s="55">
        <v>0.3</v>
      </c>
      <c r="JW872" s="12">
        <v>865</v>
      </c>
      <c r="JX872" s="12" t="s">
        <v>1556</v>
      </c>
      <c r="JY872" s="12" t="s">
        <v>2676</v>
      </c>
    </row>
    <row r="873" ht="14.25" customHeight="1" outlineLevel="1" spans="7:285">
      <c r="G873" s="55">
        <v>866</v>
      </c>
      <c r="H873" s="55" t="s">
        <v>2052</v>
      </c>
      <c r="I873" s="55" t="s">
        <v>2016</v>
      </c>
      <c r="J873" s="55" t="s">
        <v>1528</v>
      </c>
      <c r="K873" s="55" t="s">
        <v>1258</v>
      </c>
      <c r="L873" s="55">
        <v>0.0183</v>
      </c>
      <c r="AD873" s="12">
        <v>866</v>
      </c>
      <c r="AE873" s="12" t="s">
        <v>1261</v>
      </c>
      <c r="AF873" s="12" t="s">
        <v>1007</v>
      </c>
      <c r="AG873" s="12" t="s">
        <v>1433</v>
      </c>
      <c r="AH873" s="12" t="s">
        <v>2446</v>
      </c>
      <c r="AX873" s="55">
        <v>866</v>
      </c>
      <c r="AY873" s="55" t="s">
        <v>1706</v>
      </c>
      <c r="AZ873" s="55" t="s">
        <v>1251</v>
      </c>
      <c r="BA873" s="55">
        <v>5</v>
      </c>
      <c r="BB873" s="55">
        <v>5</v>
      </c>
      <c r="BC873" s="55" t="s">
        <v>1258</v>
      </c>
      <c r="BD873" s="55">
        <v>0.8</v>
      </c>
      <c r="DN873" s="55">
        <v>866</v>
      </c>
      <c r="DO873" s="55" t="s">
        <v>42</v>
      </c>
      <c r="DP873" s="55" t="s">
        <v>3300</v>
      </c>
      <c r="DQ873" s="55" t="s">
        <v>1260</v>
      </c>
      <c r="DR873" s="55" t="s">
        <v>1261</v>
      </c>
      <c r="DS873" s="55">
        <v>33159</v>
      </c>
      <c r="DT873" s="55">
        <v>10000</v>
      </c>
      <c r="DU873" s="55" t="s">
        <v>1249</v>
      </c>
      <c r="DV873" s="55">
        <v>1</v>
      </c>
      <c r="EV873" s="55">
        <v>866</v>
      </c>
      <c r="EW873" s="55" t="s">
        <v>1359</v>
      </c>
      <c r="EX873" s="55" t="s">
        <v>1791</v>
      </c>
      <c r="EY873" s="55">
        <v>2</v>
      </c>
      <c r="EZ873" s="55">
        <v>1995</v>
      </c>
      <c r="FA873" s="55">
        <v>2999</v>
      </c>
      <c r="FB873" s="55" t="s">
        <v>1361</v>
      </c>
      <c r="FC873" s="55" t="s">
        <v>1249</v>
      </c>
      <c r="FD873" s="55">
        <v>2.5</v>
      </c>
      <c r="FF873" s="55">
        <v>866</v>
      </c>
      <c r="FG873" s="55" t="s">
        <v>42</v>
      </c>
      <c r="FH873" s="55" t="s">
        <v>1268</v>
      </c>
      <c r="FI873" s="55">
        <v>2</v>
      </c>
      <c r="FJ873" s="55">
        <v>50000</v>
      </c>
      <c r="FK873" s="55" t="s">
        <v>1249</v>
      </c>
      <c r="FL873" s="55">
        <v>0.3</v>
      </c>
      <c r="JW873" s="12">
        <v>866</v>
      </c>
      <c r="JX873" s="12" t="s">
        <v>1556</v>
      </c>
      <c r="JY873" s="12" t="s">
        <v>2688</v>
      </c>
    </row>
    <row r="874" ht="14.25" customHeight="1" outlineLevel="1" spans="7:285">
      <c r="G874" s="55">
        <v>867</v>
      </c>
      <c r="H874" s="55" t="s">
        <v>2052</v>
      </c>
      <c r="I874" s="55" t="s">
        <v>2016</v>
      </c>
      <c r="J874" s="55" t="s">
        <v>1605</v>
      </c>
      <c r="K874" s="55" t="s">
        <v>1258</v>
      </c>
      <c r="L874" s="55">
        <v>0.02</v>
      </c>
      <c r="AD874" s="12">
        <v>867</v>
      </c>
      <c r="AE874" s="12" t="s">
        <v>1261</v>
      </c>
      <c r="AF874" s="12" t="s">
        <v>1934</v>
      </c>
      <c r="AG874" s="12" t="s">
        <v>1669</v>
      </c>
      <c r="AH874" s="12" t="s">
        <v>3060</v>
      </c>
      <c r="AX874" s="55">
        <v>867</v>
      </c>
      <c r="AY874" s="55" t="s">
        <v>1706</v>
      </c>
      <c r="AZ874" s="55" t="s">
        <v>1251</v>
      </c>
      <c r="BA874" s="55">
        <v>6</v>
      </c>
      <c r="BB874" s="55">
        <v>6</v>
      </c>
      <c r="BC874" s="55" t="s">
        <v>1258</v>
      </c>
      <c r="BD874" s="55">
        <v>0.8</v>
      </c>
      <c r="DN874" s="55">
        <v>867</v>
      </c>
      <c r="DO874" s="55" t="s">
        <v>42</v>
      </c>
      <c r="DP874" s="55" t="s">
        <v>3300</v>
      </c>
      <c r="DQ874" s="55" t="s">
        <v>1260</v>
      </c>
      <c r="DR874" s="55" t="s">
        <v>1261</v>
      </c>
      <c r="DS874" s="55">
        <v>33163</v>
      </c>
      <c r="DT874" s="55">
        <v>10000</v>
      </c>
      <c r="DU874" s="55" t="s">
        <v>1249</v>
      </c>
      <c r="DV874" s="55">
        <v>1</v>
      </c>
      <c r="EV874" s="55">
        <v>867</v>
      </c>
      <c r="EW874" s="55" t="s">
        <v>1359</v>
      </c>
      <c r="EX874" s="55" t="s">
        <v>1263</v>
      </c>
      <c r="EY874" s="55">
        <v>1</v>
      </c>
      <c r="EZ874" s="55">
        <v>0</v>
      </c>
      <c r="FA874" s="55">
        <v>1994</v>
      </c>
      <c r="FB874" s="55" t="s">
        <v>1361</v>
      </c>
      <c r="FC874" s="55" t="s">
        <v>1249</v>
      </c>
      <c r="FD874" s="55">
        <v>5.25</v>
      </c>
      <c r="FF874" s="55">
        <v>867</v>
      </c>
      <c r="FG874" s="55" t="s">
        <v>42</v>
      </c>
      <c r="FH874" s="55" t="s">
        <v>1268</v>
      </c>
      <c r="FI874" s="55">
        <v>2</v>
      </c>
      <c r="FJ874" s="55">
        <v>80000</v>
      </c>
      <c r="FK874" s="55" t="s">
        <v>1249</v>
      </c>
      <c r="FL874" s="55">
        <v>0.3</v>
      </c>
      <c r="JW874" s="12">
        <v>867</v>
      </c>
      <c r="JX874" s="12" t="s">
        <v>1556</v>
      </c>
      <c r="JY874" s="12" t="s">
        <v>2571</v>
      </c>
    </row>
    <row r="875" ht="14.25" customHeight="1" outlineLevel="1" spans="7:285">
      <c r="G875" s="55">
        <v>868</v>
      </c>
      <c r="H875" s="55" t="s">
        <v>2052</v>
      </c>
      <c r="I875" s="55" t="s">
        <v>2016</v>
      </c>
      <c r="J875" s="55" t="s">
        <v>1642</v>
      </c>
      <c r="K875" s="55" t="s">
        <v>1258</v>
      </c>
      <c r="L875" s="55">
        <v>0.02</v>
      </c>
      <c r="AD875" s="12">
        <v>868</v>
      </c>
      <c r="AE875" s="12" t="s">
        <v>1261</v>
      </c>
      <c r="AF875" s="12" t="s">
        <v>1846</v>
      </c>
      <c r="AG875" s="12" t="s">
        <v>1472</v>
      </c>
      <c r="AH875" s="12" t="s">
        <v>2464</v>
      </c>
      <c r="AX875" s="55">
        <v>868</v>
      </c>
      <c r="AY875" s="55" t="s">
        <v>1706</v>
      </c>
      <c r="AZ875" s="55" t="s">
        <v>1251</v>
      </c>
      <c r="BA875" s="55">
        <v>7</v>
      </c>
      <c r="BB875" s="55">
        <v>7</v>
      </c>
      <c r="BC875" s="55" t="s">
        <v>1258</v>
      </c>
      <c r="BD875" s="55">
        <v>0.8</v>
      </c>
      <c r="DN875" s="55">
        <v>868</v>
      </c>
      <c r="DO875" s="55" t="s">
        <v>42</v>
      </c>
      <c r="DP875" s="55" t="s">
        <v>3300</v>
      </c>
      <c r="DQ875" s="55" t="s">
        <v>1260</v>
      </c>
      <c r="DR875" s="55" t="s">
        <v>1261</v>
      </c>
      <c r="DS875" s="55">
        <v>33188</v>
      </c>
      <c r="DT875" s="55">
        <v>10000</v>
      </c>
      <c r="DU875" s="55" t="s">
        <v>1249</v>
      </c>
      <c r="DV875" s="55">
        <v>1</v>
      </c>
      <c r="EV875" s="55">
        <v>868</v>
      </c>
      <c r="EW875" s="55" t="s">
        <v>1359</v>
      </c>
      <c r="EX875" s="55" t="s">
        <v>1263</v>
      </c>
      <c r="EY875" s="55">
        <v>1</v>
      </c>
      <c r="EZ875" s="55">
        <v>1995</v>
      </c>
      <c r="FA875" s="55">
        <v>2999</v>
      </c>
      <c r="FB875" s="55" t="s">
        <v>1361</v>
      </c>
      <c r="FC875" s="55" t="s">
        <v>1249</v>
      </c>
      <c r="FD875" s="55">
        <v>6</v>
      </c>
      <c r="FF875" s="55">
        <v>868</v>
      </c>
      <c r="FG875" s="55" t="s">
        <v>42</v>
      </c>
      <c r="FH875" s="55" t="s">
        <v>1268</v>
      </c>
      <c r="FI875" s="55">
        <v>2</v>
      </c>
      <c r="FJ875" s="55">
        <v>130000</v>
      </c>
      <c r="FK875" s="55" t="s">
        <v>1249</v>
      </c>
      <c r="FL875" s="55">
        <v>0.3</v>
      </c>
      <c r="JW875" s="12">
        <v>868</v>
      </c>
      <c r="JX875" s="12" t="s">
        <v>1556</v>
      </c>
      <c r="JY875" s="12" t="s">
        <v>2714</v>
      </c>
    </row>
    <row r="876" ht="14.25" customHeight="1" outlineLevel="1" spans="7:285">
      <c r="G876" s="55">
        <v>869</v>
      </c>
      <c r="H876" s="55" t="s">
        <v>2052</v>
      </c>
      <c r="I876" s="55" t="s">
        <v>2016</v>
      </c>
      <c r="J876" s="55" t="s">
        <v>2869</v>
      </c>
      <c r="K876" s="55" t="s">
        <v>1258</v>
      </c>
      <c r="L876" s="55">
        <v>0.0183333333333333</v>
      </c>
      <c r="AD876" s="12">
        <v>869</v>
      </c>
      <c r="AE876" s="12" t="s">
        <v>1261</v>
      </c>
      <c r="AF876" s="12" t="s">
        <v>3048</v>
      </c>
      <c r="AG876" s="12" t="s">
        <v>1669</v>
      </c>
      <c r="AH876" s="12" t="s">
        <v>3060</v>
      </c>
      <c r="AX876" s="55">
        <v>869</v>
      </c>
      <c r="AY876" s="55" t="s">
        <v>1706</v>
      </c>
      <c r="AZ876" s="55" t="s">
        <v>1251</v>
      </c>
      <c r="BA876" s="55">
        <v>8</v>
      </c>
      <c r="BB876" s="55">
        <v>8</v>
      </c>
      <c r="BC876" s="55" t="s">
        <v>1258</v>
      </c>
      <c r="BD876" s="55">
        <v>0.85</v>
      </c>
      <c r="DN876" s="55">
        <v>869</v>
      </c>
      <c r="DO876" s="55" t="s">
        <v>42</v>
      </c>
      <c r="DP876" s="55" t="s">
        <v>3300</v>
      </c>
      <c r="DQ876" s="55" t="s">
        <v>1260</v>
      </c>
      <c r="DR876" s="55" t="s">
        <v>1261</v>
      </c>
      <c r="DS876" s="55">
        <v>33192</v>
      </c>
      <c r="DT876" s="55">
        <v>10000</v>
      </c>
      <c r="DU876" s="55" t="s">
        <v>1249</v>
      </c>
      <c r="DV876" s="55">
        <v>1</v>
      </c>
      <c r="EV876" s="55">
        <v>869</v>
      </c>
      <c r="EW876" s="55" t="s">
        <v>1359</v>
      </c>
      <c r="EX876" s="55" t="s">
        <v>1263</v>
      </c>
      <c r="EY876" s="55">
        <v>10</v>
      </c>
      <c r="EZ876" s="55">
        <v>0</v>
      </c>
      <c r="FA876" s="55">
        <v>1994</v>
      </c>
      <c r="FB876" s="55" t="s">
        <v>1361</v>
      </c>
      <c r="FC876" s="55" t="s">
        <v>1249</v>
      </c>
      <c r="FD876" s="55">
        <v>6</v>
      </c>
      <c r="FF876" s="55">
        <v>869</v>
      </c>
      <c r="FG876" s="55" t="s">
        <v>42</v>
      </c>
      <c r="FH876" s="55" t="s">
        <v>1268</v>
      </c>
      <c r="FI876" s="55">
        <v>2</v>
      </c>
      <c r="FJ876" s="55">
        <v>260000</v>
      </c>
      <c r="FK876" s="55" t="s">
        <v>1249</v>
      </c>
      <c r="FL876" s="55">
        <v>0.3</v>
      </c>
      <c r="JW876" s="12">
        <v>869</v>
      </c>
      <c r="JX876" s="12" t="s">
        <v>1556</v>
      </c>
      <c r="JY876" s="12" t="s">
        <v>2357</v>
      </c>
    </row>
    <row r="877" ht="14.25" customHeight="1" outlineLevel="1" spans="7:285">
      <c r="G877" s="55">
        <v>870</v>
      </c>
      <c r="H877" s="55" t="s">
        <v>2052</v>
      </c>
      <c r="I877" s="55" t="s">
        <v>2016</v>
      </c>
      <c r="J877" s="55" t="s">
        <v>2875</v>
      </c>
      <c r="K877" s="55" t="s">
        <v>1258</v>
      </c>
      <c r="L877" s="55">
        <v>0.0525</v>
      </c>
      <c r="AD877" s="12">
        <v>870</v>
      </c>
      <c r="AE877" s="12" t="s">
        <v>1261</v>
      </c>
      <c r="AF877" s="12" t="s">
        <v>750</v>
      </c>
      <c r="AG877" s="12" t="s">
        <v>1472</v>
      </c>
      <c r="AH877" s="12" t="s">
        <v>2481</v>
      </c>
      <c r="AX877" s="55">
        <v>870</v>
      </c>
      <c r="AY877" s="55" t="s">
        <v>1706</v>
      </c>
      <c r="AZ877" s="55" t="s">
        <v>1251</v>
      </c>
      <c r="BA877" s="55">
        <v>9</v>
      </c>
      <c r="BB877" s="55">
        <v>9</v>
      </c>
      <c r="BC877" s="55" t="s">
        <v>1258</v>
      </c>
      <c r="BD877" s="55">
        <v>0.87</v>
      </c>
      <c r="DN877" s="55">
        <v>870</v>
      </c>
      <c r="DO877" s="55" t="s">
        <v>42</v>
      </c>
      <c r="DP877" s="55" t="s">
        <v>3300</v>
      </c>
      <c r="DQ877" s="55" t="s">
        <v>1260</v>
      </c>
      <c r="DR877" s="55" t="s">
        <v>1261</v>
      </c>
      <c r="DS877" s="55">
        <v>33195</v>
      </c>
      <c r="DT877" s="55">
        <v>10000</v>
      </c>
      <c r="DU877" s="55" t="s">
        <v>1249</v>
      </c>
      <c r="DV877" s="55">
        <v>1</v>
      </c>
      <c r="EV877" s="55">
        <v>870</v>
      </c>
      <c r="EW877" s="55" t="s">
        <v>1359</v>
      </c>
      <c r="EX877" s="55" t="s">
        <v>1263</v>
      </c>
      <c r="EY877" s="55">
        <v>10</v>
      </c>
      <c r="EZ877" s="55">
        <v>1995</v>
      </c>
      <c r="FA877" s="55">
        <v>2999</v>
      </c>
      <c r="FB877" s="55" t="s">
        <v>1361</v>
      </c>
      <c r="FC877" s="55" t="s">
        <v>1249</v>
      </c>
      <c r="FD877" s="55">
        <v>6</v>
      </c>
      <c r="FF877" s="55">
        <v>870</v>
      </c>
      <c r="FG877" s="55" t="s">
        <v>42</v>
      </c>
      <c r="FH877" s="55" t="s">
        <v>1268</v>
      </c>
      <c r="FI877" s="55">
        <v>2</v>
      </c>
      <c r="FJ877" s="55">
        <v>400000</v>
      </c>
      <c r="FK877" s="55" t="s">
        <v>1249</v>
      </c>
      <c r="FL877" s="55">
        <v>0.3</v>
      </c>
      <c r="JW877" s="12">
        <v>870</v>
      </c>
      <c r="JX877" s="12" t="s">
        <v>1556</v>
      </c>
      <c r="JY877" s="12" t="s">
        <v>2740</v>
      </c>
    </row>
    <row r="878" ht="14.25" customHeight="1" outlineLevel="1" spans="7:285">
      <c r="G878" s="55">
        <v>871</v>
      </c>
      <c r="H878" s="55" t="s">
        <v>2052</v>
      </c>
      <c r="I878" s="55" t="s">
        <v>2016</v>
      </c>
      <c r="J878" s="55" t="s">
        <v>2881</v>
      </c>
      <c r="K878" s="55" t="s">
        <v>1258</v>
      </c>
      <c r="L878" s="55">
        <v>0.0525</v>
      </c>
      <c r="AD878" s="12">
        <v>871</v>
      </c>
      <c r="AE878" s="12" t="s">
        <v>1261</v>
      </c>
      <c r="AF878" s="12" t="s">
        <v>3077</v>
      </c>
      <c r="AG878" s="12" t="s">
        <v>1669</v>
      </c>
      <c r="AH878" s="12" t="s">
        <v>3060</v>
      </c>
      <c r="AX878" s="55">
        <v>871</v>
      </c>
      <c r="AY878" s="55" t="s">
        <v>1706</v>
      </c>
      <c r="AZ878" s="55" t="s">
        <v>1251</v>
      </c>
      <c r="BA878" s="55">
        <v>10</v>
      </c>
      <c r="BB878" s="55">
        <v>10</v>
      </c>
      <c r="BC878" s="55" t="s">
        <v>1258</v>
      </c>
      <c r="BD878" s="55">
        <v>0.89</v>
      </c>
      <c r="DN878" s="55">
        <v>871</v>
      </c>
      <c r="DO878" s="55" t="s">
        <v>42</v>
      </c>
      <c r="DP878" s="55" t="s">
        <v>3300</v>
      </c>
      <c r="DQ878" s="55" t="s">
        <v>1260</v>
      </c>
      <c r="DR878" s="55" t="s">
        <v>1261</v>
      </c>
      <c r="DS878" s="55">
        <v>33197</v>
      </c>
      <c r="DT878" s="55">
        <v>10000</v>
      </c>
      <c r="DU878" s="55" t="s">
        <v>1249</v>
      </c>
      <c r="DV878" s="55">
        <v>1</v>
      </c>
      <c r="EV878" s="55">
        <v>871</v>
      </c>
      <c r="EW878" s="55" t="s">
        <v>1359</v>
      </c>
      <c r="EX878" s="55" t="s">
        <v>1263</v>
      </c>
      <c r="EY878" s="55">
        <v>11</v>
      </c>
      <c r="EZ878" s="55">
        <v>0</v>
      </c>
      <c r="FA878" s="55">
        <v>1994</v>
      </c>
      <c r="FB878" s="55" t="s">
        <v>1361</v>
      </c>
      <c r="FC878" s="55" t="s">
        <v>1249</v>
      </c>
      <c r="FD878" s="55">
        <v>6</v>
      </c>
      <c r="FF878" s="55">
        <v>871</v>
      </c>
      <c r="FG878" s="55" t="s">
        <v>42</v>
      </c>
      <c r="FH878" s="55" t="s">
        <v>1268</v>
      </c>
      <c r="FI878" s="55">
        <v>2</v>
      </c>
      <c r="FJ878" s="55">
        <v>530000</v>
      </c>
      <c r="FK878" s="55" t="s">
        <v>1249</v>
      </c>
      <c r="FL878" s="55">
        <v>0.3</v>
      </c>
      <c r="JW878" s="12">
        <v>871</v>
      </c>
      <c r="JX878" s="12" t="s">
        <v>1556</v>
      </c>
      <c r="JY878" s="12" t="s">
        <v>2748</v>
      </c>
    </row>
    <row r="879" ht="14.25" customHeight="1" outlineLevel="1" spans="7:285">
      <c r="G879" s="55">
        <v>872</v>
      </c>
      <c r="H879" s="55" t="s">
        <v>2052</v>
      </c>
      <c r="I879" s="55" t="s">
        <v>2016</v>
      </c>
      <c r="J879" s="55" t="s">
        <v>2888</v>
      </c>
      <c r="K879" s="55" t="s">
        <v>1258</v>
      </c>
      <c r="L879" s="55">
        <v>0.0183333333333333</v>
      </c>
      <c r="AD879" s="12">
        <v>872</v>
      </c>
      <c r="AE879" s="12" t="s">
        <v>1261</v>
      </c>
      <c r="AF879" s="12" t="s">
        <v>1615</v>
      </c>
      <c r="AG879" s="12" t="s">
        <v>1472</v>
      </c>
      <c r="AH879" s="12" t="s">
        <v>2481</v>
      </c>
      <c r="AX879" s="55">
        <v>872</v>
      </c>
      <c r="AY879" s="55" t="s">
        <v>1706</v>
      </c>
      <c r="AZ879" s="55" t="s">
        <v>1251</v>
      </c>
      <c r="BA879" s="55">
        <v>11</v>
      </c>
      <c r="BB879" s="55">
        <v>11</v>
      </c>
      <c r="BC879" s="55" t="s">
        <v>1258</v>
      </c>
      <c r="BD879" s="55">
        <v>0.91</v>
      </c>
      <c r="DN879" s="55">
        <v>872</v>
      </c>
      <c r="DO879" s="55" t="s">
        <v>42</v>
      </c>
      <c r="DP879" s="55" t="s">
        <v>3300</v>
      </c>
      <c r="DQ879" s="55" t="s">
        <v>1260</v>
      </c>
      <c r="DR879" s="55" t="s">
        <v>1261</v>
      </c>
      <c r="DS879" s="55">
        <v>33199</v>
      </c>
      <c r="DT879" s="55">
        <v>10000</v>
      </c>
      <c r="DU879" s="55" t="s">
        <v>1249</v>
      </c>
      <c r="DV879" s="55">
        <v>1</v>
      </c>
      <c r="EV879" s="55">
        <v>872</v>
      </c>
      <c r="EW879" s="55" t="s">
        <v>1359</v>
      </c>
      <c r="EX879" s="55" t="s">
        <v>1263</v>
      </c>
      <c r="EY879" s="55">
        <v>11</v>
      </c>
      <c r="EZ879" s="55">
        <v>1995</v>
      </c>
      <c r="FA879" s="55">
        <v>2999</v>
      </c>
      <c r="FB879" s="55" t="s">
        <v>1361</v>
      </c>
      <c r="FC879" s="55" t="s">
        <v>1249</v>
      </c>
      <c r="FD879" s="55">
        <v>6</v>
      </c>
      <c r="FF879" s="55">
        <v>872</v>
      </c>
      <c r="FG879" s="55" t="s">
        <v>42</v>
      </c>
      <c r="FH879" s="55" t="s">
        <v>1268</v>
      </c>
      <c r="FI879" s="55">
        <v>2</v>
      </c>
      <c r="FJ879" s="55">
        <v>540000</v>
      </c>
      <c r="FK879" s="55" t="s">
        <v>1249</v>
      </c>
      <c r="FL879" s="55">
        <v>0.3</v>
      </c>
      <c r="JW879" s="12">
        <v>872</v>
      </c>
      <c r="JX879" s="12" t="s">
        <v>1556</v>
      </c>
      <c r="JY879" s="12" t="s">
        <v>2756</v>
      </c>
    </row>
    <row r="880" ht="14.25" customHeight="1" outlineLevel="1" spans="7:285">
      <c r="G880" s="55">
        <v>873</v>
      </c>
      <c r="H880" s="55" t="s">
        <v>2052</v>
      </c>
      <c r="I880" s="55" t="s">
        <v>2016</v>
      </c>
      <c r="J880" s="55" t="s">
        <v>1256</v>
      </c>
      <c r="K880" s="55" t="s">
        <v>1258</v>
      </c>
      <c r="L880" s="55">
        <v>0.02</v>
      </c>
      <c r="AD880" s="12">
        <v>873</v>
      </c>
      <c r="AE880" s="12" t="s">
        <v>1261</v>
      </c>
      <c r="AF880" s="12" t="s">
        <v>2471</v>
      </c>
      <c r="AG880" s="12" t="s">
        <v>1669</v>
      </c>
      <c r="AH880" s="12" t="s">
        <v>3060</v>
      </c>
      <c r="AX880" s="55">
        <v>873</v>
      </c>
      <c r="AY880" s="55" t="s">
        <v>1706</v>
      </c>
      <c r="AZ880" s="55" t="s">
        <v>1251</v>
      </c>
      <c r="BA880" s="55">
        <v>12</v>
      </c>
      <c r="BB880" s="55">
        <v>12</v>
      </c>
      <c r="BC880" s="55" t="s">
        <v>1258</v>
      </c>
      <c r="BD880" s="55">
        <v>0.93</v>
      </c>
      <c r="DN880" s="55">
        <v>873</v>
      </c>
      <c r="DO880" s="55" t="s">
        <v>42</v>
      </c>
      <c r="DP880" s="55" t="s">
        <v>3300</v>
      </c>
      <c r="DQ880" s="55" t="s">
        <v>1260</v>
      </c>
      <c r="DR880" s="55" t="s">
        <v>1261</v>
      </c>
      <c r="DS880" s="55">
        <v>33222</v>
      </c>
      <c r="DT880" s="55">
        <v>10000</v>
      </c>
      <c r="DU880" s="55" t="s">
        <v>1249</v>
      </c>
      <c r="DV880" s="55">
        <v>1</v>
      </c>
      <c r="EV880" s="55">
        <v>873</v>
      </c>
      <c r="EW880" s="55" t="s">
        <v>1359</v>
      </c>
      <c r="EX880" s="55" t="s">
        <v>1263</v>
      </c>
      <c r="EY880" s="55">
        <v>12</v>
      </c>
      <c r="EZ880" s="55">
        <v>0</v>
      </c>
      <c r="FA880" s="55">
        <v>1994</v>
      </c>
      <c r="FB880" s="55" t="s">
        <v>1361</v>
      </c>
      <c r="FC880" s="55" t="s">
        <v>1249</v>
      </c>
      <c r="FD880" s="55">
        <v>6</v>
      </c>
      <c r="FF880" s="55">
        <v>873</v>
      </c>
      <c r="FG880" s="55" t="s">
        <v>42</v>
      </c>
      <c r="FH880" s="55" t="s">
        <v>1885</v>
      </c>
      <c r="FI880" s="55">
        <v>1</v>
      </c>
      <c r="FJ880" s="55">
        <v>0</v>
      </c>
      <c r="FK880" s="55" t="s">
        <v>1249</v>
      </c>
      <c r="FL880" s="55">
        <v>0.3</v>
      </c>
      <c r="JW880" s="12">
        <v>873</v>
      </c>
      <c r="JX880" s="12" t="s">
        <v>1556</v>
      </c>
      <c r="JY880" s="12" t="s">
        <v>2764</v>
      </c>
    </row>
    <row r="881" ht="14.25" customHeight="1" outlineLevel="1" spans="7:285">
      <c r="G881" s="55">
        <v>874</v>
      </c>
      <c r="H881" s="55" t="s">
        <v>2052</v>
      </c>
      <c r="I881" s="55" t="s">
        <v>2016</v>
      </c>
      <c r="J881" s="55" t="s">
        <v>1312</v>
      </c>
      <c r="K881" s="55" t="s">
        <v>1258</v>
      </c>
      <c r="L881" s="55">
        <v>0.0183333333333333</v>
      </c>
      <c r="AD881" s="12">
        <v>874</v>
      </c>
      <c r="AE881" s="12" t="s">
        <v>1261</v>
      </c>
      <c r="AF881" s="12" t="s">
        <v>938</v>
      </c>
      <c r="AG881" s="12" t="s">
        <v>1472</v>
      </c>
      <c r="AH881" s="12" t="s">
        <v>2481</v>
      </c>
      <c r="AX881" s="55">
        <v>874</v>
      </c>
      <c r="AY881" s="55" t="s">
        <v>1706</v>
      </c>
      <c r="AZ881" s="55" t="s">
        <v>1251</v>
      </c>
      <c r="BA881" s="55">
        <v>13</v>
      </c>
      <c r="BB881" s="55">
        <v>13</v>
      </c>
      <c r="BC881" s="55" t="s">
        <v>1258</v>
      </c>
      <c r="BD881" s="55">
        <v>0.95</v>
      </c>
      <c r="DN881" s="55">
        <v>874</v>
      </c>
      <c r="DO881" s="55" t="s">
        <v>42</v>
      </c>
      <c r="DP881" s="55" t="s">
        <v>3300</v>
      </c>
      <c r="DQ881" s="55" t="s">
        <v>1260</v>
      </c>
      <c r="DR881" s="55" t="s">
        <v>1261</v>
      </c>
      <c r="DS881" s="55">
        <v>33231</v>
      </c>
      <c r="DT881" s="55">
        <v>10000</v>
      </c>
      <c r="DU881" s="55" t="s">
        <v>1249</v>
      </c>
      <c r="DV881" s="55">
        <v>1</v>
      </c>
      <c r="EV881" s="55">
        <v>874</v>
      </c>
      <c r="EW881" s="55" t="s">
        <v>1359</v>
      </c>
      <c r="EX881" s="55" t="s">
        <v>1263</v>
      </c>
      <c r="EY881" s="55">
        <v>12</v>
      </c>
      <c r="EZ881" s="55">
        <v>1995</v>
      </c>
      <c r="FA881" s="55">
        <v>2999</v>
      </c>
      <c r="FB881" s="55" t="s">
        <v>1361</v>
      </c>
      <c r="FC881" s="55" t="s">
        <v>1249</v>
      </c>
      <c r="FD881" s="55">
        <v>6</v>
      </c>
      <c r="FF881" s="55">
        <v>874</v>
      </c>
      <c r="FG881" s="55" t="s">
        <v>42</v>
      </c>
      <c r="FH881" s="55" t="s">
        <v>1885</v>
      </c>
      <c r="FI881" s="55">
        <v>1</v>
      </c>
      <c r="FJ881" s="55">
        <v>1000</v>
      </c>
      <c r="FK881" s="55" t="s">
        <v>1249</v>
      </c>
      <c r="FL881" s="55">
        <v>0.3</v>
      </c>
      <c r="JW881" s="12">
        <v>874</v>
      </c>
      <c r="JX881" s="12" t="s">
        <v>1556</v>
      </c>
      <c r="JY881" s="12" t="s">
        <v>2774</v>
      </c>
    </row>
    <row r="882" ht="14.25" customHeight="1" outlineLevel="1" spans="7:285">
      <c r="G882" s="55">
        <v>875</v>
      </c>
      <c r="H882" s="55" t="s">
        <v>2052</v>
      </c>
      <c r="I882" s="55" t="s">
        <v>2016</v>
      </c>
      <c r="J882" s="55" t="s">
        <v>1358</v>
      </c>
      <c r="K882" s="55" t="s">
        <v>1258</v>
      </c>
      <c r="L882" s="55">
        <v>0.02</v>
      </c>
      <c r="AD882" s="12">
        <v>875</v>
      </c>
      <c r="AE882" s="12" t="s">
        <v>1261</v>
      </c>
      <c r="AF882" s="12" t="s">
        <v>3124</v>
      </c>
      <c r="AG882" s="12" t="s">
        <v>1669</v>
      </c>
      <c r="AH882" s="12" t="s">
        <v>3060</v>
      </c>
      <c r="AX882" s="55">
        <v>875</v>
      </c>
      <c r="AY882" s="55" t="s">
        <v>1706</v>
      </c>
      <c r="AZ882" s="55" t="s">
        <v>1251</v>
      </c>
      <c r="BA882" s="55">
        <v>14</v>
      </c>
      <c r="BB882" s="55">
        <v>14</v>
      </c>
      <c r="BC882" s="55" t="s">
        <v>1258</v>
      </c>
      <c r="BD882" s="55">
        <v>0.97</v>
      </c>
      <c r="DN882" s="55">
        <v>875</v>
      </c>
      <c r="DO882" s="55" t="s">
        <v>42</v>
      </c>
      <c r="DP882" s="55" t="s">
        <v>3300</v>
      </c>
      <c r="DQ882" s="55" t="s">
        <v>1260</v>
      </c>
      <c r="DR882" s="55" t="s">
        <v>1261</v>
      </c>
      <c r="DS882" s="55">
        <v>33233</v>
      </c>
      <c r="DT882" s="55">
        <v>10000</v>
      </c>
      <c r="DU882" s="55" t="s">
        <v>1249</v>
      </c>
      <c r="DV882" s="55">
        <v>1</v>
      </c>
      <c r="EV882" s="55">
        <v>875</v>
      </c>
      <c r="EW882" s="55" t="s">
        <v>1359</v>
      </c>
      <c r="EX882" s="55" t="s">
        <v>1263</v>
      </c>
      <c r="EY882" s="55">
        <v>13</v>
      </c>
      <c r="EZ882" s="55">
        <v>0</v>
      </c>
      <c r="FA882" s="55">
        <v>1994</v>
      </c>
      <c r="FB882" s="55" t="s">
        <v>1361</v>
      </c>
      <c r="FC882" s="55" t="s">
        <v>1249</v>
      </c>
      <c r="FD882" s="55">
        <v>6</v>
      </c>
      <c r="FF882" s="55">
        <v>875</v>
      </c>
      <c r="FG882" s="55" t="s">
        <v>42</v>
      </c>
      <c r="FH882" s="55" t="s">
        <v>1885</v>
      </c>
      <c r="FI882" s="55">
        <v>1</v>
      </c>
      <c r="FJ882" s="55">
        <v>2500</v>
      </c>
      <c r="FK882" s="55" t="s">
        <v>1249</v>
      </c>
      <c r="FL882" s="55">
        <v>0.3</v>
      </c>
      <c r="JW882" s="12">
        <v>875</v>
      </c>
      <c r="JX882" s="12" t="s">
        <v>1556</v>
      </c>
      <c r="JY882" s="12" t="s">
        <v>2626</v>
      </c>
    </row>
    <row r="883" ht="14.25" customHeight="1" outlineLevel="1" spans="7:285">
      <c r="G883" s="55">
        <v>876</v>
      </c>
      <c r="H883" s="55" t="s">
        <v>2052</v>
      </c>
      <c r="I883" s="55" t="s">
        <v>2016</v>
      </c>
      <c r="J883" s="55" t="s">
        <v>2907</v>
      </c>
      <c r="K883" s="55" t="s">
        <v>1258</v>
      </c>
      <c r="L883" s="55">
        <v>0.02</v>
      </c>
      <c r="AD883" s="12">
        <v>876</v>
      </c>
      <c r="AE883" s="12" t="s">
        <v>1261</v>
      </c>
      <c r="AF883" s="12" t="s">
        <v>2036</v>
      </c>
      <c r="AG883" s="12" t="s">
        <v>1472</v>
      </c>
      <c r="AH883" s="12" t="s">
        <v>2481</v>
      </c>
      <c r="AX883" s="55">
        <v>876</v>
      </c>
      <c r="AY883" s="55" t="s">
        <v>1706</v>
      </c>
      <c r="AZ883" s="55" t="s">
        <v>1251</v>
      </c>
      <c r="BA883" s="55">
        <v>15</v>
      </c>
      <c r="BB883" s="55">
        <v>15</v>
      </c>
      <c r="BC883" s="55" t="s">
        <v>1258</v>
      </c>
      <c r="BD883" s="55">
        <v>1</v>
      </c>
      <c r="DN883" s="55">
        <v>876</v>
      </c>
      <c r="DO883" s="55" t="s">
        <v>42</v>
      </c>
      <c r="DP883" s="55" t="s">
        <v>3300</v>
      </c>
      <c r="DQ883" s="55" t="s">
        <v>1260</v>
      </c>
      <c r="DR883" s="55" t="s">
        <v>1261</v>
      </c>
      <c r="DS883" s="55">
        <v>33234</v>
      </c>
      <c r="DT883" s="55">
        <v>10000</v>
      </c>
      <c r="DU883" s="55" t="s">
        <v>1249</v>
      </c>
      <c r="DV883" s="55">
        <v>1</v>
      </c>
      <c r="EV883" s="55">
        <v>876</v>
      </c>
      <c r="EW883" s="55" t="s">
        <v>1359</v>
      </c>
      <c r="EX883" s="55" t="s">
        <v>1263</v>
      </c>
      <c r="EY883" s="55">
        <v>13</v>
      </c>
      <c r="EZ883" s="55">
        <v>1995</v>
      </c>
      <c r="FA883" s="55">
        <v>2999</v>
      </c>
      <c r="FB883" s="55" t="s">
        <v>1361</v>
      </c>
      <c r="FC883" s="55" t="s">
        <v>1249</v>
      </c>
      <c r="FD883" s="55">
        <v>6</v>
      </c>
      <c r="FF883" s="55">
        <v>876</v>
      </c>
      <c r="FG883" s="55" t="s">
        <v>42</v>
      </c>
      <c r="FH883" s="55" t="s">
        <v>1885</v>
      </c>
      <c r="FI883" s="55">
        <v>1</v>
      </c>
      <c r="FJ883" s="55">
        <v>5000</v>
      </c>
      <c r="FK883" s="55" t="s">
        <v>1249</v>
      </c>
      <c r="FL883" s="55">
        <v>0.3</v>
      </c>
      <c r="JW883" s="12">
        <v>876</v>
      </c>
      <c r="JX883" s="12" t="s">
        <v>1556</v>
      </c>
      <c r="JY883" s="12" t="s">
        <v>2791</v>
      </c>
    </row>
    <row r="884" ht="14.25" customHeight="1" outlineLevel="1" spans="7:285">
      <c r="G884" s="55">
        <v>877</v>
      </c>
      <c r="H884" s="55" t="s">
        <v>2052</v>
      </c>
      <c r="I884" s="55" t="s">
        <v>2135</v>
      </c>
      <c r="J884" s="55" t="s">
        <v>2914</v>
      </c>
      <c r="K884" s="55" t="s">
        <v>1258</v>
      </c>
      <c r="L884" s="55">
        <v>0.0525</v>
      </c>
      <c r="AD884" s="12">
        <v>877</v>
      </c>
      <c r="AE884" s="12" t="s">
        <v>1261</v>
      </c>
      <c r="AF884" s="12" t="s">
        <v>3143</v>
      </c>
      <c r="AG884" s="12" t="s">
        <v>1669</v>
      </c>
      <c r="AH884" s="12" t="s">
        <v>3060</v>
      </c>
      <c r="AX884" s="55">
        <v>877</v>
      </c>
      <c r="AY884" s="55" t="s">
        <v>1706</v>
      </c>
      <c r="AZ884" s="55" t="s">
        <v>1251</v>
      </c>
      <c r="BA884" s="55">
        <v>16</v>
      </c>
      <c r="BB884" s="55">
        <v>16</v>
      </c>
      <c r="BC884" s="55" t="s">
        <v>1258</v>
      </c>
      <c r="BD884" s="55">
        <v>1</v>
      </c>
      <c r="DN884" s="55">
        <v>877</v>
      </c>
      <c r="DO884" s="55" t="s">
        <v>42</v>
      </c>
      <c r="DP884" s="55" t="s">
        <v>3300</v>
      </c>
      <c r="DQ884" s="55" t="s">
        <v>1260</v>
      </c>
      <c r="DR884" s="55" t="s">
        <v>1261</v>
      </c>
      <c r="DS884" s="55">
        <v>33238</v>
      </c>
      <c r="DT884" s="55">
        <v>10000</v>
      </c>
      <c r="DU884" s="55" t="s">
        <v>1249</v>
      </c>
      <c r="DV884" s="55">
        <v>1</v>
      </c>
      <c r="EV884" s="55">
        <v>877</v>
      </c>
      <c r="EW884" s="55" t="s">
        <v>1359</v>
      </c>
      <c r="EX884" s="55" t="s">
        <v>1263</v>
      </c>
      <c r="EY884" s="55">
        <v>14</v>
      </c>
      <c r="EZ884" s="55">
        <v>0</v>
      </c>
      <c r="FA884" s="55">
        <v>1994</v>
      </c>
      <c r="FB884" s="55" t="s">
        <v>1361</v>
      </c>
      <c r="FC884" s="55" t="s">
        <v>1249</v>
      </c>
      <c r="FD884" s="55">
        <v>8</v>
      </c>
      <c r="FF884" s="55">
        <v>877</v>
      </c>
      <c r="FG884" s="55" t="s">
        <v>42</v>
      </c>
      <c r="FH884" s="55" t="s">
        <v>1885</v>
      </c>
      <c r="FI884" s="55">
        <v>1</v>
      </c>
      <c r="FJ884" s="55">
        <v>10000</v>
      </c>
      <c r="FK884" s="55" t="s">
        <v>1249</v>
      </c>
      <c r="FL884" s="55">
        <v>0.3</v>
      </c>
      <c r="JW884" s="12">
        <v>877</v>
      </c>
      <c r="JX884" s="12" t="s">
        <v>1556</v>
      </c>
      <c r="JY884" s="12" t="s">
        <v>2802</v>
      </c>
    </row>
    <row r="885" ht="14.25" customHeight="1" outlineLevel="1" spans="7:285">
      <c r="G885" s="55">
        <v>878</v>
      </c>
      <c r="H885" s="55" t="s">
        <v>2052</v>
      </c>
      <c r="I885" s="55" t="s">
        <v>1988</v>
      </c>
      <c r="J885" s="55" t="s">
        <v>2920</v>
      </c>
      <c r="K885" s="55" t="s">
        <v>1258</v>
      </c>
      <c r="L885" s="55">
        <v>0.0525</v>
      </c>
      <c r="AD885" s="12">
        <v>878</v>
      </c>
      <c r="AE885" s="12" t="s">
        <v>1261</v>
      </c>
      <c r="AF885" s="12" t="s">
        <v>2210</v>
      </c>
      <c r="AG885" s="12" t="s">
        <v>1472</v>
      </c>
      <c r="AH885" s="12" t="s">
        <v>2481</v>
      </c>
      <c r="AX885" s="55">
        <v>878</v>
      </c>
      <c r="AY885" s="55" t="s">
        <v>1706</v>
      </c>
      <c r="AZ885" s="55" t="s">
        <v>1251</v>
      </c>
      <c r="BA885" s="55">
        <v>17</v>
      </c>
      <c r="BB885" s="55">
        <v>17</v>
      </c>
      <c r="BC885" s="55" t="s">
        <v>1258</v>
      </c>
      <c r="BD885" s="55">
        <v>1</v>
      </c>
      <c r="DN885" s="55">
        <v>878</v>
      </c>
      <c r="DO885" s="55" t="s">
        <v>42</v>
      </c>
      <c r="DP885" s="55" t="s">
        <v>3300</v>
      </c>
      <c r="DQ885" s="55" t="s">
        <v>1260</v>
      </c>
      <c r="DR885" s="55" t="s">
        <v>1261</v>
      </c>
      <c r="DS885" s="55">
        <v>33239</v>
      </c>
      <c r="DT885" s="55">
        <v>10000</v>
      </c>
      <c r="DU885" s="55" t="s">
        <v>1249</v>
      </c>
      <c r="DV885" s="55">
        <v>1</v>
      </c>
      <c r="EV885" s="55">
        <v>878</v>
      </c>
      <c r="EW885" s="55" t="s">
        <v>1359</v>
      </c>
      <c r="EX885" s="55" t="s">
        <v>1263</v>
      </c>
      <c r="EY885" s="55">
        <v>14</v>
      </c>
      <c r="EZ885" s="55">
        <v>1995</v>
      </c>
      <c r="FA885" s="55">
        <v>2999</v>
      </c>
      <c r="FB885" s="55" t="s">
        <v>1361</v>
      </c>
      <c r="FC885" s="55" t="s">
        <v>1249</v>
      </c>
      <c r="FD885" s="55">
        <v>8</v>
      </c>
      <c r="FF885" s="55">
        <v>878</v>
      </c>
      <c r="FG885" s="55" t="s">
        <v>42</v>
      </c>
      <c r="FH885" s="55" t="s">
        <v>1885</v>
      </c>
      <c r="FI885" s="55">
        <v>1</v>
      </c>
      <c r="FJ885" s="55">
        <v>25000</v>
      </c>
      <c r="FK885" s="55" t="s">
        <v>1249</v>
      </c>
      <c r="FL885" s="55">
        <v>0.3</v>
      </c>
      <c r="JW885" s="12">
        <v>878</v>
      </c>
      <c r="JX885" s="12" t="s">
        <v>1556</v>
      </c>
      <c r="JY885" s="12" t="s">
        <v>2674</v>
      </c>
    </row>
    <row r="886" ht="14.25" customHeight="1" outlineLevel="1" spans="7:285">
      <c r="G886" s="55">
        <v>879</v>
      </c>
      <c r="H886" s="55" t="s">
        <v>2052</v>
      </c>
      <c r="I886" s="55" t="s">
        <v>1607</v>
      </c>
      <c r="J886" s="55" t="s">
        <v>2925</v>
      </c>
      <c r="K886" s="55" t="s">
        <v>1258</v>
      </c>
      <c r="L886" s="55">
        <v>0.0175</v>
      </c>
      <c r="AD886" s="12">
        <v>879</v>
      </c>
      <c r="AE886" s="12" t="s">
        <v>1261</v>
      </c>
      <c r="AF886" s="12" t="s">
        <v>3171</v>
      </c>
      <c r="AG886" s="12" t="s">
        <v>1669</v>
      </c>
      <c r="AH886" s="12" t="s">
        <v>3060</v>
      </c>
      <c r="AX886" s="55">
        <v>879</v>
      </c>
      <c r="AY886" s="55" t="s">
        <v>1706</v>
      </c>
      <c r="AZ886" s="55" t="s">
        <v>1251</v>
      </c>
      <c r="BA886" s="55">
        <v>18</v>
      </c>
      <c r="BB886" s="55">
        <v>18</v>
      </c>
      <c r="BC886" s="55" t="s">
        <v>1258</v>
      </c>
      <c r="BD886" s="55">
        <v>1</v>
      </c>
      <c r="DN886" s="55">
        <v>879</v>
      </c>
      <c r="DO886" s="55" t="s">
        <v>42</v>
      </c>
      <c r="DP886" s="55" t="s">
        <v>3300</v>
      </c>
      <c r="DQ886" s="55" t="s">
        <v>1260</v>
      </c>
      <c r="DR886" s="55" t="s">
        <v>1261</v>
      </c>
      <c r="DS886" s="55">
        <v>33242</v>
      </c>
      <c r="DT886" s="55">
        <v>10000</v>
      </c>
      <c r="DU886" s="55" t="s">
        <v>1249</v>
      </c>
      <c r="DV886" s="55">
        <v>1</v>
      </c>
      <c r="EV886" s="55">
        <v>879</v>
      </c>
      <c r="EW886" s="55" t="s">
        <v>1359</v>
      </c>
      <c r="EX886" s="55" t="s">
        <v>1263</v>
      </c>
      <c r="EY886" s="55">
        <v>2</v>
      </c>
      <c r="EZ886" s="55">
        <v>0</v>
      </c>
      <c r="FA886" s="55">
        <v>1994</v>
      </c>
      <c r="FB886" s="55" t="s">
        <v>1361</v>
      </c>
      <c r="FC886" s="55" t="s">
        <v>1249</v>
      </c>
      <c r="FD886" s="55">
        <v>5.25</v>
      </c>
      <c r="FF886" s="55">
        <v>879</v>
      </c>
      <c r="FG886" s="55" t="s">
        <v>42</v>
      </c>
      <c r="FH886" s="55" t="s">
        <v>1885</v>
      </c>
      <c r="FI886" s="55">
        <v>1</v>
      </c>
      <c r="FJ886" s="55">
        <v>50000</v>
      </c>
      <c r="FK886" s="55" t="s">
        <v>1249</v>
      </c>
      <c r="FL886" s="55">
        <v>0.3</v>
      </c>
      <c r="JW886" s="12">
        <v>879</v>
      </c>
      <c r="JX886" s="12" t="s">
        <v>1556</v>
      </c>
      <c r="JY886" s="12" t="s">
        <v>2483</v>
      </c>
    </row>
    <row r="887" ht="14.25" customHeight="1" outlineLevel="1" spans="7:285">
      <c r="G887" s="55">
        <v>880</v>
      </c>
      <c r="H887" s="55" t="s">
        <v>2052</v>
      </c>
      <c r="I887" s="55" t="s">
        <v>1607</v>
      </c>
      <c r="J887" s="55" t="s">
        <v>1847</v>
      </c>
      <c r="K887" s="55" t="s">
        <v>1258</v>
      </c>
      <c r="L887" s="55">
        <v>0.0175</v>
      </c>
      <c r="AD887" s="12">
        <v>880</v>
      </c>
      <c r="AE887" s="12" t="s">
        <v>1261</v>
      </c>
      <c r="AF887" s="12" t="s">
        <v>2288</v>
      </c>
      <c r="AG887" s="12" t="s">
        <v>1472</v>
      </c>
      <c r="AH887" s="12" t="s">
        <v>2481</v>
      </c>
      <c r="AX887" s="55">
        <v>880</v>
      </c>
      <c r="AY887" s="55" t="s">
        <v>1706</v>
      </c>
      <c r="AZ887" s="55" t="s">
        <v>1251</v>
      </c>
      <c r="BA887" s="55">
        <v>19</v>
      </c>
      <c r="BB887" s="55">
        <v>19</v>
      </c>
      <c r="BC887" s="55" t="s">
        <v>1258</v>
      </c>
      <c r="BD887" s="55">
        <v>1</v>
      </c>
      <c r="DN887" s="55">
        <v>880</v>
      </c>
      <c r="DO887" s="55" t="s">
        <v>42</v>
      </c>
      <c r="DP887" s="55" t="s">
        <v>3300</v>
      </c>
      <c r="DQ887" s="55" t="s">
        <v>1260</v>
      </c>
      <c r="DR887" s="55" t="s">
        <v>1261</v>
      </c>
      <c r="DS887" s="55">
        <v>33243</v>
      </c>
      <c r="DT887" s="55">
        <v>10000</v>
      </c>
      <c r="DU887" s="55" t="s">
        <v>1249</v>
      </c>
      <c r="DV887" s="55">
        <v>1</v>
      </c>
      <c r="EV887" s="55">
        <v>880</v>
      </c>
      <c r="EW887" s="55" t="s">
        <v>1359</v>
      </c>
      <c r="EX887" s="55" t="s">
        <v>1263</v>
      </c>
      <c r="EY887" s="55">
        <v>2</v>
      </c>
      <c r="EZ887" s="55">
        <v>1995</v>
      </c>
      <c r="FA887" s="55">
        <v>2999</v>
      </c>
      <c r="FB887" s="55" t="s">
        <v>1361</v>
      </c>
      <c r="FC887" s="55" t="s">
        <v>1249</v>
      </c>
      <c r="FD887" s="55">
        <v>6</v>
      </c>
      <c r="FF887" s="55">
        <v>880</v>
      </c>
      <c r="FG887" s="55" t="s">
        <v>42</v>
      </c>
      <c r="FH887" s="55" t="s">
        <v>1885</v>
      </c>
      <c r="FI887" s="55">
        <v>1</v>
      </c>
      <c r="FJ887" s="55">
        <v>80000</v>
      </c>
      <c r="FK887" s="55" t="s">
        <v>1249</v>
      </c>
      <c r="FL887" s="55">
        <v>0.3</v>
      </c>
      <c r="JW887" s="12">
        <v>880</v>
      </c>
      <c r="JX887" s="12" t="s">
        <v>1556</v>
      </c>
      <c r="JY887" s="12" t="s">
        <v>2574</v>
      </c>
    </row>
    <row r="888" ht="14.25" customHeight="1" outlineLevel="1" spans="7:285">
      <c r="G888" s="55">
        <v>881</v>
      </c>
      <c r="H888" s="55" t="s">
        <v>2052</v>
      </c>
      <c r="I888" s="55" t="s">
        <v>1607</v>
      </c>
      <c r="J888" s="55" t="s">
        <v>2510</v>
      </c>
      <c r="K888" s="55" t="s">
        <v>1258</v>
      </c>
      <c r="L888" s="55">
        <v>0.0306</v>
      </c>
      <c r="AD888" s="12">
        <v>881</v>
      </c>
      <c r="AE888" s="12" t="s">
        <v>1261</v>
      </c>
      <c r="AF888" s="12" t="s">
        <v>3182</v>
      </c>
      <c r="AG888" s="12" t="s">
        <v>1669</v>
      </c>
      <c r="AH888" s="12" t="s">
        <v>3060</v>
      </c>
      <c r="AX888" s="55">
        <v>881</v>
      </c>
      <c r="AY888" s="55" t="s">
        <v>1706</v>
      </c>
      <c r="AZ888" s="55" t="s">
        <v>1251</v>
      </c>
      <c r="BA888" s="55">
        <v>20</v>
      </c>
      <c r="BB888" s="55">
        <v>20</v>
      </c>
      <c r="BC888" s="55" t="s">
        <v>1258</v>
      </c>
      <c r="BD888" s="55">
        <v>1</v>
      </c>
      <c r="DN888" s="55">
        <v>881</v>
      </c>
      <c r="DO888" s="55" t="s">
        <v>42</v>
      </c>
      <c r="DP888" s="55" t="s">
        <v>3300</v>
      </c>
      <c r="DQ888" s="55" t="s">
        <v>1260</v>
      </c>
      <c r="DR888" s="55" t="s">
        <v>1261</v>
      </c>
      <c r="DS888" s="55">
        <v>33245</v>
      </c>
      <c r="DT888" s="55">
        <v>10000</v>
      </c>
      <c r="DU888" s="55" t="s">
        <v>1249</v>
      </c>
      <c r="DV888" s="55">
        <v>1</v>
      </c>
      <c r="EV888" s="55">
        <v>881</v>
      </c>
      <c r="EW888" s="55" t="s">
        <v>1359</v>
      </c>
      <c r="EX888" s="55" t="s">
        <v>1263</v>
      </c>
      <c r="EY888" s="55">
        <v>3</v>
      </c>
      <c r="EZ888" s="55">
        <v>0</v>
      </c>
      <c r="FA888" s="55">
        <v>1994</v>
      </c>
      <c r="FB888" s="55" t="s">
        <v>1361</v>
      </c>
      <c r="FC888" s="55" t="s">
        <v>1249</v>
      </c>
      <c r="FD888" s="55">
        <v>5.25</v>
      </c>
      <c r="FF888" s="55">
        <v>881</v>
      </c>
      <c r="FG888" s="55" t="s">
        <v>42</v>
      </c>
      <c r="FH888" s="55" t="s">
        <v>1885</v>
      </c>
      <c r="FI888" s="55">
        <v>1</v>
      </c>
      <c r="FJ888" s="55">
        <v>130000</v>
      </c>
      <c r="FK888" s="55" t="s">
        <v>1249</v>
      </c>
      <c r="FL888" s="55">
        <v>0.3</v>
      </c>
      <c r="JW888" s="12">
        <v>881</v>
      </c>
      <c r="JX888" s="12" t="s">
        <v>1556</v>
      </c>
      <c r="JY888" s="12" t="s">
        <v>2568</v>
      </c>
    </row>
    <row r="889" ht="14.25" customHeight="1" outlineLevel="1" spans="7:285">
      <c r="G889" s="55">
        <v>882</v>
      </c>
      <c r="H889" s="55" t="s">
        <v>2052</v>
      </c>
      <c r="I889" s="55" t="s">
        <v>2048</v>
      </c>
      <c r="J889" s="55" t="s">
        <v>2935</v>
      </c>
      <c r="K889" s="55" t="s">
        <v>1258</v>
      </c>
      <c r="L889" s="55">
        <v>0.0175</v>
      </c>
      <c r="AD889" s="12">
        <v>882</v>
      </c>
      <c r="AE889" s="12" t="s">
        <v>1261</v>
      </c>
      <c r="AF889" s="12" t="s">
        <v>1675</v>
      </c>
      <c r="AG889" s="12" t="s">
        <v>1472</v>
      </c>
      <c r="AH889" s="12" t="s">
        <v>2481</v>
      </c>
      <c r="AX889" s="55">
        <v>882</v>
      </c>
      <c r="AY889" s="55" t="s">
        <v>1706</v>
      </c>
      <c r="AZ889" s="55" t="s">
        <v>1251</v>
      </c>
      <c r="BA889" s="55">
        <v>21</v>
      </c>
      <c r="BB889" s="55">
        <v>21</v>
      </c>
      <c r="BC889" s="55" t="s">
        <v>1258</v>
      </c>
      <c r="BD889" s="55">
        <v>1</v>
      </c>
      <c r="DN889" s="55">
        <v>882</v>
      </c>
      <c r="DO889" s="55" t="s">
        <v>42</v>
      </c>
      <c r="DP889" s="55" t="s">
        <v>3300</v>
      </c>
      <c r="DQ889" s="55" t="s">
        <v>1260</v>
      </c>
      <c r="DR889" s="55" t="s">
        <v>1261</v>
      </c>
      <c r="DS889" s="55">
        <v>33247</v>
      </c>
      <c r="DT889" s="55">
        <v>10000</v>
      </c>
      <c r="DU889" s="55" t="s">
        <v>1249</v>
      </c>
      <c r="DV889" s="55">
        <v>1</v>
      </c>
      <c r="EV889" s="55">
        <v>882</v>
      </c>
      <c r="EW889" s="55" t="s">
        <v>1359</v>
      </c>
      <c r="EX889" s="55" t="s">
        <v>1263</v>
      </c>
      <c r="EY889" s="55">
        <v>3</v>
      </c>
      <c r="EZ889" s="55">
        <v>1995</v>
      </c>
      <c r="FA889" s="55">
        <v>2999</v>
      </c>
      <c r="FB889" s="55" t="s">
        <v>1361</v>
      </c>
      <c r="FC889" s="55" t="s">
        <v>1249</v>
      </c>
      <c r="FD889" s="55">
        <v>6</v>
      </c>
      <c r="FF889" s="55">
        <v>882</v>
      </c>
      <c r="FG889" s="55" t="s">
        <v>42</v>
      </c>
      <c r="FH889" s="55" t="s">
        <v>1885</v>
      </c>
      <c r="FI889" s="55">
        <v>1</v>
      </c>
      <c r="FJ889" s="55">
        <v>260000</v>
      </c>
      <c r="FK889" s="55" t="s">
        <v>1249</v>
      </c>
      <c r="FL889" s="55">
        <v>0.3</v>
      </c>
      <c r="JW889" s="12">
        <v>882</v>
      </c>
      <c r="JX889" s="12" t="s">
        <v>1556</v>
      </c>
      <c r="JY889" s="12" t="s">
        <v>2512</v>
      </c>
    </row>
    <row r="890" ht="14.25" customHeight="1" outlineLevel="1" spans="7:285">
      <c r="G890" s="55">
        <v>883</v>
      </c>
      <c r="H890" s="55" t="s">
        <v>2052</v>
      </c>
      <c r="I890" s="55" t="s">
        <v>2048</v>
      </c>
      <c r="J890" s="55" t="s">
        <v>2941</v>
      </c>
      <c r="K890" s="55" t="s">
        <v>1258</v>
      </c>
      <c r="L890" s="55">
        <v>0.0208</v>
      </c>
      <c r="AD890" s="12">
        <v>883</v>
      </c>
      <c r="AE890" s="12" t="s">
        <v>1261</v>
      </c>
      <c r="AF890" s="12" t="s">
        <v>3209</v>
      </c>
      <c r="AG890" s="12" t="s">
        <v>1669</v>
      </c>
      <c r="AH890" s="12" t="s">
        <v>3060</v>
      </c>
      <c r="AX890" s="55">
        <v>883</v>
      </c>
      <c r="AY890" s="55" t="s">
        <v>1706</v>
      </c>
      <c r="AZ890" s="55" t="s">
        <v>1251</v>
      </c>
      <c r="BA890" s="55">
        <v>22</v>
      </c>
      <c r="BB890" s="55">
        <v>22</v>
      </c>
      <c r="BC890" s="55" t="s">
        <v>1258</v>
      </c>
      <c r="BD890" s="55">
        <v>1</v>
      </c>
      <c r="DN890" s="55">
        <v>883</v>
      </c>
      <c r="DO890" s="55" t="s">
        <v>42</v>
      </c>
      <c r="DP890" s="55" t="s">
        <v>3300</v>
      </c>
      <c r="DQ890" s="55" t="s">
        <v>1260</v>
      </c>
      <c r="DR890" s="55" t="s">
        <v>1261</v>
      </c>
      <c r="DS890" s="55">
        <v>33255</v>
      </c>
      <c r="DT890" s="55">
        <v>10000</v>
      </c>
      <c r="DU890" s="55" t="s">
        <v>1249</v>
      </c>
      <c r="DV890" s="55">
        <v>1</v>
      </c>
      <c r="EV890" s="55">
        <v>883</v>
      </c>
      <c r="EW890" s="55" t="s">
        <v>1359</v>
      </c>
      <c r="EX890" s="55" t="s">
        <v>1263</v>
      </c>
      <c r="EY890" s="55">
        <v>4</v>
      </c>
      <c r="EZ890" s="55">
        <v>0</v>
      </c>
      <c r="FA890" s="55">
        <v>1994</v>
      </c>
      <c r="FB890" s="55" t="s">
        <v>1361</v>
      </c>
      <c r="FC890" s="55" t="s">
        <v>1249</v>
      </c>
      <c r="FD890" s="55">
        <v>5.25</v>
      </c>
      <c r="FF890" s="55">
        <v>883</v>
      </c>
      <c r="FG890" s="55" t="s">
        <v>42</v>
      </c>
      <c r="FH890" s="55" t="s">
        <v>1885</v>
      </c>
      <c r="FI890" s="55">
        <v>1</v>
      </c>
      <c r="FJ890" s="55">
        <v>400000</v>
      </c>
      <c r="FK890" s="55" t="s">
        <v>1249</v>
      </c>
      <c r="FL890" s="55">
        <v>0.3</v>
      </c>
      <c r="JW890" s="12">
        <v>883</v>
      </c>
      <c r="JX890" s="12" t="s">
        <v>1556</v>
      </c>
      <c r="JY890" s="12" t="s">
        <v>2852</v>
      </c>
    </row>
    <row r="891" ht="14.25" customHeight="1" outlineLevel="1" spans="7:285">
      <c r="G891" s="55">
        <v>884</v>
      </c>
      <c r="H891" s="55" t="s">
        <v>2052</v>
      </c>
      <c r="I891" s="55" t="s">
        <v>2048</v>
      </c>
      <c r="J891" s="55" t="s">
        <v>2946</v>
      </c>
      <c r="K891" s="55" t="s">
        <v>1258</v>
      </c>
      <c r="L891" s="55">
        <v>0.0208</v>
      </c>
      <c r="AD891" s="12">
        <v>884</v>
      </c>
      <c r="AE891" s="12" t="s">
        <v>1261</v>
      </c>
      <c r="AF891" s="12" t="s">
        <v>2528</v>
      </c>
      <c r="AG891" s="12" t="s">
        <v>1472</v>
      </c>
      <c r="AH891" s="12" t="s">
        <v>2481</v>
      </c>
      <c r="AX891" s="55">
        <v>884</v>
      </c>
      <c r="AY891" s="55" t="s">
        <v>1706</v>
      </c>
      <c r="AZ891" s="55" t="s">
        <v>1251</v>
      </c>
      <c r="BA891" s="55">
        <v>23</v>
      </c>
      <c r="BB891" s="55">
        <v>23</v>
      </c>
      <c r="BC891" s="55" t="s">
        <v>1258</v>
      </c>
      <c r="BD891" s="55">
        <v>1</v>
      </c>
      <c r="DN891" s="55">
        <v>884</v>
      </c>
      <c r="DO891" s="55" t="s">
        <v>42</v>
      </c>
      <c r="DP891" s="55" t="s">
        <v>3300</v>
      </c>
      <c r="DQ891" s="55" t="s">
        <v>1260</v>
      </c>
      <c r="DR891" s="55" t="s">
        <v>1261</v>
      </c>
      <c r="DS891" s="55">
        <v>33256</v>
      </c>
      <c r="DT891" s="55">
        <v>10000</v>
      </c>
      <c r="DU891" s="55" t="s">
        <v>1249</v>
      </c>
      <c r="DV891" s="55">
        <v>1</v>
      </c>
      <c r="EV891" s="55">
        <v>884</v>
      </c>
      <c r="EW891" s="55" t="s">
        <v>1359</v>
      </c>
      <c r="EX891" s="55" t="s">
        <v>1263</v>
      </c>
      <c r="EY891" s="55">
        <v>4</v>
      </c>
      <c r="EZ891" s="55">
        <v>1995</v>
      </c>
      <c r="FA891" s="55">
        <v>2999</v>
      </c>
      <c r="FB891" s="55" t="s">
        <v>1361</v>
      </c>
      <c r="FC891" s="55" t="s">
        <v>1249</v>
      </c>
      <c r="FD891" s="55">
        <v>6</v>
      </c>
      <c r="FF891" s="55">
        <v>884</v>
      </c>
      <c r="FG891" s="55" t="s">
        <v>42</v>
      </c>
      <c r="FH891" s="55" t="s">
        <v>1885</v>
      </c>
      <c r="FI891" s="55">
        <v>1</v>
      </c>
      <c r="FJ891" s="55">
        <v>530000</v>
      </c>
      <c r="FK891" s="55" t="s">
        <v>1249</v>
      </c>
      <c r="FL891" s="55">
        <v>0.3</v>
      </c>
      <c r="JW891" s="12">
        <v>884</v>
      </c>
      <c r="JX891" s="12" t="s">
        <v>1556</v>
      </c>
      <c r="JY891" s="12" t="s">
        <v>2859</v>
      </c>
    </row>
    <row r="892" ht="14.25" customHeight="1" outlineLevel="1" spans="7:285">
      <c r="G892" s="55">
        <v>885</v>
      </c>
      <c r="H892" s="55" t="s">
        <v>2052</v>
      </c>
      <c r="I892" s="55" t="s">
        <v>2048</v>
      </c>
      <c r="J892" s="55" t="s">
        <v>1871</v>
      </c>
      <c r="K892" s="55" t="s">
        <v>1258</v>
      </c>
      <c r="L892" s="55">
        <v>0.0219</v>
      </c>
      <c r="AD892" s="12">
        <v>885</v>
      </c>
      <c r="AE892" s="12" t="s">
        <v>3331</v>
      </c>
      <c r="AF892" s="12" t="s">
        <v>2697</v>
      </c>
      <c r="AG892" s="12" t="s">
        <v>1669</v>
      </c>
      <c r="AH892" s="12" t="s">
        <v>3065</v>
      </c>
      <c r="AX892" s="55">
        <v>885</v>
      </c>
      <c r="AY892" s="55" t="s">
        <v>1706</v>
      </c>
      <c r="AZ892" s="55" t="s">
        <v>1251</v>
      </c>
      <c r="BA892" s="55">
        <v>24</v>
      </c>
      <c r="BB892" s="55">
        <v>24</v>
      </c>
      <c r="BC892" s="55" t="s">
        <v>1258</v>
      </c>
      <c r="BD892" s="55">
        <v>1</v>
      </c>
      <c r="DN892" s="55">
        <v>885</v>
      </c>
      <c r="DO892" s="55" t="s">
        <v>42</v>
      </c>
      <c r="DP892" s="55" t="s">
        <v>3300</v>
      </c>
      <c r="DQ892" s="55" t="s">
        <v>1260</v>
      </c>
      <c r="DR892" s="55" t="s">
        <v>1261</v>
      </c>
      <c r="DS892" s="55">
        <v>33257</v>
      </c>
      <c r="DT892" s="55">
        <v>10000</v>
      </c>
      <c r="DU892" s="55" t="s">
        <v>1249</v>
      </c>
      <c r="DV892" s="55">
        <v>1</v>
      </c>
      <c r="EV892" s="55">
        <v>885</v>
      </c>
      <c r="EW892" s="55" t="s">
        <v>1359</v>
      </c>
      <c r="EX892" s="55" t="s">
        <v>1263</v>
      </c>
      <c r="EY892" s="55">
        <v>5</v>
      </c>
      <c r="EZ892" s="55">
        <v>0</v>
      </c>
      <c r="FA892" s="55">
        <v>1994</v>
      </c>
      <c r="FB892" s="55" t="s">
        <v>1361</v>
      </c>
      <c r="FC892" s="55" t="s">
        <v>1249</v>
      </c>
      <c r="FD892" s="55">
        <v>5.25</v>
      </c>
      <c r="FF892" s="55">
        <v>885</v>
      </c>
      <c r="FG892" s="55" t="s">
        <v>42</v>
      </c>
      <c r="FH892" s="55" t="s">
        <v>1885</v>
      </c>
      <c r="FI892" s="55">
        <v>1</v>
      </c>
      <c r="FJ892" s="55">
        <v>540000</v>
      </c>
      <c r="FK892" s="55" t="s">
        <v>1249</v>
      </c>
      <c r="FL892" s="55">
        <v>0.3</v>
      </c>
      <c r="JW892" s="12">
        <v>885</v>
      </c>
      <c r="JX892" s="12" t="s">
        <v>1556</v>
      </c>
      <c r="JY892" s="12" t="s">
        <v>2867</v>
      </c>
    </row>
    <row r="893" ht="14.25" customHeight="1" outlineLevel="1" spans="7:285">
      <c r="G893" s="55">
        <v>886</v>
      </c>
      <c r="H893" s="55" t="s">
        <v>2052</v>
      </c>
      <c r="I893" s="55" t="s">
        <v>2048</v>
      </c>
      <c r="J893" s="55" t="s">
        <v>2527</v>
      </c>
      <c r="K893" s="55" t="s">
        <v>1258</v>
      </c>
      <c r="L893" s="55">
        <v>0.0245</v>
      </c>
      <c r="AD893" s="12">
        <v>886</v>
      </c>
      <c r="AE893" s="12" t="s">
        <v>1261</v>
      </c>
      <c r="AF893" s="12" t="s">
        <v>2721</v>
      </c>
      <c r="AG893" s="12" t="s">
        <v>1472</v>
      </c>
      <c r="AH893" s="12" t="s">
        <v>2481</v>
      </c>
      <c r="AX893" s="55">
        <v>886</v>
      </c>
      <c r="AY893" s="55" t="s">
        <v>1706</v>
      </c>
      <c r="AZ893" s="55" t="s">
        <v>1251</v>
      </c>
      <c r="BA893" s="55">
        <v>25</v>
      </c>
      <c r="BB893" s="55">
        <v>25</v>
      </c>
      <c r="BC893" s="55" t="s">
        <v>1258</v>
      </c>
      <c r="BD893" s="55">
        <v>1</v>
      </c>
      <c r="DN893" s="55">
        <v>886</v>
      </c>
      <c r="DO893" s="55" t="s">
        <v>42</v>
      </c>
      <c r="DP893" s="55" t="s">
        <v>3300</v>
      </c>
      <c r="DQ893" s="55" t="s">
        <v>1260</v>
      </c>
      <c r="DR893" s="55" t="s">
        <v>1261</v>
      </c>
      <c r="DS893" s="55">
        <v>33261</v>
      </c>
      <c r="DT893" s="55">
        <v>10000</v>
      </c>
      <c r="DU893" s="55" t="s">
        <v>1249</v>
      </c>
      <c r="DV893" s="55">
        <v>1</v>
      </c>
      <c r="EV893" s="55">
        <v>886</v>
      </c>
      <c r="EW893" s="55" t="s">
        <v>1359</v>
      </c>
      <c r="EX893" s="55" t="s">
        <v>1263</v>
      </c>
      <c r="EY893" s="55">
        <v>5</v>
      </c>
      <c r="EZ893" s="55">
        <v>1995</v>
      </c>
      <c r="FA893" s="55">
        <v>2999</v>
      </c>
      <c r="FB893" s="55" t="s">
        <v>1361</v>
      </c>
      <c r="FC893" s="55" t="s">
        <v>1249</v>
      </c>
      <c r="FD893" s="55">
        <v>6</v>
      </c>
      <c r="FF893" s="55">
        <v>886</v>
      </c>
      <c r="FG893" s="55" t="s">
        <v>42</v>
      </c>
      <c r="FH893" s="55" t="s">
        <v>1938</v>
      </c>
      <c r="FI893" s="55">
        <v>1</v>
      </c>
      <c r="FJ893" s="55">
        <v>0</v>
      </c>
      <c r="FK893" s="55" t="s">
        <v>1249</v>
      </c>
      <c r="FL893" s="55">
        <v>0.3</v>
      </c>
      <c r="JW893" s="12">
        <v>886</v>
      </c>
      <c r="JX893" s="12" t="s">
        <v>1556</v>
      </c>
      <c r="JY893" s="12" t="s">
        <v>1957</v>
      </c>
    </row>
    <row r="894" ht="14.25" customHeight="1" outlineLevel="1" spans="7:285">
      <c r="G894" s="55">
        <v>887</v>
      </c>
      <c r="H894" s="55" t="s">
        <v>2052</v>
      </c>
      <c r="I894" s="55" t="s">
        <v>2048</v>
      </c>
      <c r="J894" s="55" t="s">
        <v>2895</v>
      </c>
      <c r="K894" s="55" t="s">
        <v>1258</v>
      </c>
      <c r="L894" s="55">
        <v>0.0245</v>
      </c>
      <c r="AD894" s="12">
        <v>887</v>
      </c>
      <c r="AE894" s="12" t="s">
        <v>3332</v>
      </c>
      <c r="AF894" s="12" t="s">
        <v>2697</v>
      </c>
      <c r="AG894" s="12" t="s">
        <v>1669</v>
      </c>
      <c r="AH894" s="12" t="s">
        <v>3065</v>
      </c>
      <c r="AX894" s="55">
        <v>887</v>
      </c>
      <c r="AY894" s="55" t="s">
        <v>1706</v>
      </c>
      <c r="AZ894" s="55" t="s">
        <v>1251</v>
      </c>
      <c r="BA894" s="55">
        <v>26</v>
      </c>
      <c r="BB894" s="55">
        <v>26</v>
      </c>
      <c r="BC894" s="55" t="s">
        <v>1258</v>
      </c>
      <c r="BD894" s="55">
        <v>1.05</v>
      </c>
      <c r="DN894" s="55">
        <v>887</v>
      </c>
      <c r="DO894" s="55" t="s">
        <v>42</v>
      </c>
      <c r="DP894" s="55" t="s">
        <v>3300</v>
      </c>
      <c r="DQ894" s="55" t="s">
        <v>1260</v>
      </c>
      <c r="DR894" s="55" t="s">
        <v>1261</v>
      </c>
      <c r="DS894" s="55">
        <v>33265</v>
      </c>
      <c r="DT894" s="55">
        <v>10000</v>
      </c>
      <c r="DU894" s="55" t="s">
        <v>1249</v>
      </c>
      <c r="DV894" s="55">
        <v>1</v>
      </c>
      <c r="EV894" s="55">
        <v>887</v>
      </c>
      <c r="EW894" s="55" t="s">
        <v>1359</v>
      </c>
      <c r="EX894" s="55" t="s">
        <v>1263</v>
      </c>
      <c r="EY894" s="55">
        <v>6</v>
      </c>
      <c r="EZ894" s="55">
        <v>0</v>
      </c>
      <c r="FA894" s="55">
        <v>1994</v>
      </c>
      <c r="FB894" s="55" t="s">
        <v>1361</v>
      </c>
      <c r="FC894" s="55" t="s">
        <v>1249</v>
      </c>
      <c r="FD894" s="55">
        <v>5.25</v>
      </c>
      <c r="FF894" s="55">
        <v>887</v>
      </c>
      <c r="FG894" s="55" t="s">
        <v>42</v>
      </c>
      <c r="FH894" s="55" t="s">
        <v>1938</v>
      </c>
      <c r="FI894" s="55">
        <v>1</v>
      </c>
      <c r="FJ894" s="55">
        <v>1000</v>
      </c>
      <c r="FK894" s="55" t="s">
        <v>1249</v>
      </c>
      <c r="FL894" s="55">
        <v>0.3</v>
      </c>
      <c r="JW894" s="12">
        <v>887</v>
      </c>
      <c r="JX894" s="12" t="s">
        <v>1556</v>
      </c>
      <c r="JY894" s="12" t="s">
        <v>2615</v>
      </c>
    </row>
    <row r="895" ht="14.25" customHeight="1" outlineLevel="1" spans="7:285">
      <c r="G895" s="55">
        <v>888</v>
      </c>
      <c r="H895" s="55" t="s">
        <v>2052</v>
      </c>
      <c r="I895" s="55" t="s">
        <v>2048</v>
      </c>
      <c r="J895" s="55" t="s">
        <v>2958</v>
      </c>
      <c r="K895" s="55" t="s">
        <v>1258</v>
      </c>
      <c r="L895" s="55">
        <v>0.0245</v>
      </c>
      <c r="AD895" s="12">
        <v>888</v>
      </c>
      <c r="AE895" s="12" t="s">
        <v>1261</v>
      </c>
      <c r="AF895" s="12" t="s">
        <v>2801</v>
      </c>
      <c r="AG895" s="12" t="s">
        <v>1472</v>
      </c>
      <c r="AH895" s="12" t="s">
        <v>2481</v>
      </c>
      <c r="AX895" s="55">
        <v>888</v>
      </c>
      <c r="AY895" s="55" t="s">
        <v>1706</v>
      </c>
      <c r="AZ895" s="55" t="s">
        <v>1251</v>
      </c>
      <c r="BA895" s="55">
        <v>27</v>
      </c>
      <c r="BB895" s="55">
        <v>27</v>
      </c>
      <c r="BC895" s="55" t="s">
        <v>1258</v>
      </c>
      <c r="BD895" s="55">
        <v>1.05</v>
      </c>
      <c r="DN895" s="55">
        <v>888</v>
      </c>
      <c r="DO895" s="55" t="s">
        <v>42</v>
      </c>
      <c r="DP895" s="55" t="s">
        <v>3300</v>
      </c>
      <c r="DQ895" s="55" t="s">
        <v>1260</v>
      </c>
      <c r="DR895" s="55" t="s">
        <v>1261</v>
      </c>
      <c r="DS895" s="55">
        <v>33266</v>
      </c>
      <c r="DT895" s="55">
        <v>10000</v>
      </c>
      <c r="DU895" s="55" t="s">
        <v>1249</v>
      </c>
      <c r="DV895" s="55">
        <v>1</v>
      </c>
      <c r="EV895" s="55">
        <v>888</v>
      </c>
      <c r="EW895" s="55" t="s">
        <v>1359</v>
      </c>
      <c r="EX895" s="55" t="s">
        <v>1263</v>
      </c>
      <c r="EY895" s="55">
        <v>6</v>
      </c>
      <c r="EZ895" s="55">
        <v>1995</v>
      </c>
      <c r="FA895" s="55">
        <v>2999</v>
      </c>
      <c r="FB895" s="55" t="s">
        <v>1361</v>
      </c>
      <c r="FC895" s="55" t="s">
        <v>1249</v>
      </c>
      <c r="FD895" s="55">
        <v>6</v>
      </c>
      <c r="FF895" s="55">
        <v>888</v>
      </c>
      <c r="FG895" s="55" t="s">
        <v>42</v>
      </c>
      <c r="FH895" s="55" t="s">
        <v>1938</v>
      </c>
      <c r="FI895" s="55">
        <v>1</v>
      </c>
      <c r="FJ895" s="55">
        <v>2500</v>
      </c>
      <c r="FK895" s="55" t="s">
        <v>1249</v>
      </c>
      <c r="FL895" s="55">
        <v>0.3</v>
      </c>
      <c r="JW895" s="12">
        <v>888</v>
      </c>
      <c r="JX895" s="12" t="s">
        <v>1556</v>
      </c>
      <c r="JY895" s="12" t="s">
        <v>2884</v>
      </c>
    </row>
    <row r="896" ht="14.25" customHeight="1" outlineLevel="1" spans="7:285">
      <c r="G896" s="55">
        <v>889</v>
      </c>
      <c r="H896" s="55" t="s">
        <v>2052</v>
      </c>
      <c r="I896" s="55" t="s">
        <v>2048</v>
      </c>
      <c r="J896" s="55" t="s">
        <v>2962</v>
      </c>
      <c r="K896" s="55" t="s">
        <v>1258</v>
      </c>
      <c r="L896" s="55">
        <v>0.0315</v>
      </c>
      <c r="AD896" s="12">
        <v>889</v>
      </c>
      <c r="AE896" s="12" t="s">
        <v>3333</v>
      </c>
      <c r="AF896" s="12" t="s">
        <v>2697</v>
      </c>
      <c r="AG896" s="12" t="s">
        <v>1669</v>
      </c>
      <c r="AH896" s="12" t="s">
        <v>3068</v>
      </c>
      <c r="AX896" s="55">
        <v>889</v>
      </c>
      <c r="AY896" s="55" t="s">
        <v>1706</v>
      </c>
      <c r="AZ896" s="55" t="s">
        <v>1251</v>
      </c>
      <c r="BA896" s="55">
        <v>28</v>
      </c>
      <c r="BB896" s="55">
        <v>28</v>
      </c>
      <c r="BC896" s="55" t="s">
        <v>1258</v>
      </c>
      <c r="BD896" s="55">
        <v>1.05</v>
      </c>
      <c r="DN896" s="55">
        <v>889</v>
      </c>
      <c r="DO896" s="55" t="s">
        <v>42</v>
      </c>
      <c r="DP896" s="55" t="s">
        <v>3300</v>
      </c>
      <c r="DQ896" s="55" t="s">
        <v>1260</v>
      </c>
      <c r="DR896" s="55" t="s">
        <v>1261</v>
      </c>
      <c r="DS896" s="55">
        <v>33269</v>
      </c>
      <c r="DT896" s="55">
        <v>10000</v>
      </c>
      <c r="DU896" s="55" t="s">
        <v>1249</v>
      </c>
      <c r="DV896" s="55">
        <v>1</v>
      </c>
      <c r="EV896" s="55">
        <v>889</v>
      </c>
      <c r="EW896" s="55" t="s">
        <v>1359</v>
      </c>
      <c r="EX896" s="55" t="s">
        <v>1263</v>
      </c>
      <c r="EY896" s="55">
        <v>7</v>
      </c>
      <c r="EZ896" s="55">
        <v>0</v>
      </c>
      <c r="FA896" s="55">
        <v>1994</v>
      </c>
      <c r="FB896" s="55" t="s">
        <v>1361</v>
      </c>
      <c r="FC896" s="55" t="s">
        <v>1249</v>
      </c>
      <c r="FD896" s="55">
        <v>3.25</v>
      </c>
      <c r="FF896" s="55">
        <v>889</v>
      </c>
      <c r="FG896" s="55" t="s">
        <v>42</v>
      </c>
      <c r="FH896" s="55" t="s">
        <v>1938</v>
      </c>
      <c r="FI896" s="55">
        <v>1</v>
      </c>
      <c r="FJ896" s="55">
        <v>5000</v>
      </c>
      <c r="FK896" s="55" t="s">
        <v>1249</v>
      </c>
      <c r="FL896" s="55">
        <v>0.3</v>
      </c>
      <c r="JW896" s="12">
        <v>889</v>
      </c>
      <c r="JX896" s="12" t="s">
        <v>1556</v>
      </c>
      <c r="JY896" s="12" t="s">
        <v>2891</v>
      </c>
    </row>
    <row r="897" ht="14.25" customHeight="1" outlineLevel="1" spans="7:285">
      <c r="G897" s="55">
        <v>890</v>
      </c>
      <c r="H897" s="55" t="s">
        <v>2052</v>
      </c>
      <c r="I897" s="55" t="s">
        <v>1944</v>
      </c>
      <c r="J897" s="55" t="s">
        <v>2966</v>
      </c>
      <c r="K897" s="55" t="s">
        <v>1258</v>
      </c>
      <c r="L897" s="55">
        <v>0.0525</v>
      </c>
      <c r="AD897" s="12">
        <v>890</v>
      </c>
      <c r="AE897" s="12" t="s">
        <v>1261</v>
      </c>
      <c r="AF897" s="12" t="s">
        <v>2865</v>
      </c>
      <c r="AG897" s="12" t="s">
        <v>1472</v>
      </c>
      <c r="AH897" s="12" t="s">
        <v>2481</v>
      </c>
      <c r="AX897" s="55">
        <v>890</v>
      </c>
      <c r="AY897" s="55" t="s">
        <v>1706</v>
      </c>
      <c r="AZ897" s="55" t="s">
        <v>1251</v>
      </c>
      <c r="BA897" s="55">
        <v>29</v>
      </c>
      <c r="BB897" s="55">
        <v>29</v>
      </c>
      <c r="BC897" s="55" t="s">
        <v>1258</v>
      </c>
      <c r="BD897" s="55">
        <v>1.05</v>
      </c>
      <c r="DN897" s="55">
        <v>890</v>
      </c>
      <c r="DO897" s="55" t="s">
        <v>42</v>
      </c>
      <c r="DP897" s="55" t="s">
        <v>3300</v>
      </c>
      <c r="DQ897" s="55" t="s">
        <v>1260</v>
      </c>
      <c r="DR897" s="55" t="s">
        <v>1261</v>
      </c>
      <c r="DS897" s="55">
        <v>33280</v>
      </c>
      <c r="DT897" s="55">
        <v>10000</v>
      </c>
      <c r="DU897" s="55" t="s">
        <v>1249</v>
      </c>
      <c r="DV897" s="55">
        <v>1</v>
      </c>
      <c r="EV897" s="55">
        <v>890</v>
      </c>
      <c r="EW897" s="55" t="s">
        <v>1359</v>
      </c>
      <c r="EX897" s="55" t="s">
        <v>1263</v>
      </c>
      <c r="EY897" s="55">
        <v>7</v>
      </c>
      <c r="EZ897" s="55">
        <v>1995</v>
      </c>
      <c r="FA897" s="55">
        <v>2999</v>
      </c>
      <c r="FB897" s="55" t="s">
        <v>1361</v>
      </c>
      <c r="FC897" s="55" t="s">
        <v>1249</v>
      </c>
      <c r="FD897" s="55">
        <v>3.25</v>
      </c>
      <c r="FF897" s="55">
        <v>890</v>
      </c>
      <c r="FG897" s="55" t="s">
        <v>42</v>
      </c>
      <c r="FH897" s="55" t="s">
        <v>1938</v>
      </c>
      <c r="FI897" s="55">
        <v>1</v>
      </c>
      <c r="FJ897" s="55">
        <v>10000</v>
      </c>
      <c r="FK897" s="55" t="s">
        <v>1249</v>
      </c>
      <c r="FL897" s="55">
        <v>0.3</v>
      </c>
      <c r="JW897" s="12">
        <v>890</v>
      </c>
      <c r="JX897" s="12" t="s">
        <v>1556</v>
      </c>
      <c r="JY897" s="12" t="s">
        <v>2071</v>
      </c>
    </row>
    <row r="898" ht="14.25" customHeight="1" outlineLevel="1" spans="7:285">
      <c r="G898" s="55">
        <v>891</v>
      </c>
      <c r="H898" s="55" t="s">
        <v>2052</v>
      </c>
      <c r="I898" s="55" t="s">
        <v>2012</v>
      </c>
      <c r="J898" s="55" t="s">
        <v>2970</v>
      </c>
      <c r="K898" s="55" t="s">
        <v>1258</v>
      </c>
      <c r="L898" s="55">
        <v>0.0525</v>
      </c>
      <c r="AD898" s="12">
        <v>891</v>
      </c>
      <c r="AE898" s="12" t="s">
        <v>3334</v>
      </c>
      <c r="AF898" s="12" t="s">
        <v>2697</v>
      </c>
      <c r="AG898" s="12" t="s">
        <v>1669</v>
      </c>
      <c r="AH898" s="12" t="s">
        <v>3068</v>
      </c>
      <c r="AX898" s="55">
        <v>891</v>
      </c>
      <c r="AY898" s="55" t="s">
        <v>1706</v>
      </c>
      <c r="AZ898" s="55" t="s">
        <v>1251</v>
      </c>
      <c r="BA898" s="55">
        <v>30</v>
      </c>
      <c r="BB898" s="55">
        <v>30</v>
      </c>
      <c r="BC898" s="55" t="s">
        <v>1258</v>
      </c>
      <c r="BD898" s="55">
        <v>1.05</v>
      </c>
      <c r="DN898" s="55">
        <v>891</v>
      </c>
      <c r="DO898" s="55" t="s">
        <v>42</v>
      </c>
      <c r="DP898" s="55" t="s">
        <v>3300</v>
      </c>
      <c r="DQ898" s="55" t="s">
        <v>1260</v>
      </c>
      <c r="DR898" s="55" t="s">
        <v>1261</v>
      </c>
      <c r="DS898" s="55">
        <v>33283</v>
      </c>
      <c r="DT898" s="55">
        <v>10000</v>
      </c>
      <c r="DU898" s="55" t="s">
        <v>1249</v>
      </c>
      <c r="DV898" s="55">
        <v>1</v>
      </c>
      <c r="EV898" s="55">
        <v>891</v>
      </c>
      <c r="EW898" s="55" t="s">
        <v>1359</v>
      </c>
      <c r="EX898" s="55" t="s">
        <v>1263</v>
      </c>
      <c r="EY898" s="55">
        <v>8</v>
      </c>
      <c r="EZ898" s="55">
        <v>0</v>
      </c>
      <c r="FA898" s="55">
        <v>1994</v>
      </c>
      <c r="FB898" s="55" t="s">
        <v>1262</v>
      </c>
      <c r="FC898" s="55" t="s">
        <v>1249</v>
      </c>
      <c r="FD898" s="55">
        <v>0</v>
      </c>
      <c r="FF898" s="55">
        <v>891</v>
      </c>
      <c r="FG898" s="55" t="s">
        <v>42</v>
      </c>
      <c r="FH898" s="55" t="s">
        <v>1938</v>
      </c>
      <c r="FI898" s="55">
        <v>1</v>
      </c>
      <c r="FJ898" s="55">
        <v>25000</v>
      </c>
      <c r="FK898" s="55" t="s">
        <v>1249</v>
      </c>
      <c r="FL898" s="55">
        <v>0.3</v>
      </c>
      <c r="JW898" s="12">
        <v>891</v>
      </c>
      <c r="JX898" s="12" t="s">
        <v>1556</v>
      </c>
      <c r="JY898" s="12" t="s">
        <v>2812</v>
      </c>
    </row>
    <row r="899" ht="14.25" customHeight="1" outlineLevel="1" spans="7:285">
      <c r="G899" s="55">
        <v>892</v>
      </c>
      <c r="H899" s="55" t="s">
        <v>2052</v>
      </c>
      <c r="I899" s="55" t="s">
        <v>1490</v>
      </c>
      <c r="J899" s="55" t="s">
        <v>2543</v>
      </c>
      <c r="K899" s="55" t="s">
        <v>1258</v>
      </c>
      <c r="L899" s="55">
        <v>0.0167</v>
      </c>
      <c r="AD899" s="12">
        <v>892</v>
      </c>
      <c r="AE899" s="12" t="s">
        <v>1261</v>
      </c>
      <c r="AF899" s="12" t="s">
        <v>758</v>
      </c>
      <c r="AG899" s="12" t="s">
        <v>1517</v>
      </c>
      <c r="AH899" s="12" t="s">
        <v>2368</v>
      </c>
      <c r="AX899" s="55">
        <v>892</v>
      </c>
      <c r="AY899" s="55" t="s">
        <v>1706</v>
      </c>
      <c r="AZ899" s="55" t="s">
        <v>1251</v>
      </c>
      <c r="BA899" s="55">
        <v>31</v>
      </c>
      <c r="BB899" s="55">
        <v>31</v>
      </c>
      <c r="BC899" s="55" t="s">
        <v>1258</v>
      </c>
      <c r="BD899" s="55">
        <v>1.05</v>
      </c>
      <c r="DN899" s="55">
        <v>892</v>
      </c>
      <c r="DO899" s="55" t="s">
        <v>42</v>
      </c>
      <c r="DP899" s="55" t="s">
        <v>3300</v>
      </c>
      <c r="DQ899" s="55" t="s">
        <v>1260</v>
      </c>
      <c r="DR899" s="55" t="s">
        <v>1261</v>
      </c>
      <c r="DS899" s="55">
        <v>33296</v>
      </c>
      <c r="DT899" s="55">
        <v>10000</v>
      </c>
      <c r="DU899" s="55" t="s">
        <v>1249</v>
      </c>
      <c r="DV899" s="55">
        <v>1</v>
      </c>
      <c r="EV899" s="55">
        <v>892</v>
      </c>
      <c r="EW899" s="55" t="s">
        <v>1359</v>
      </c>
      <c r="EX899" s="55" t="s">
        <v>1263</v>
      </c>
      <c r="EY899" s="55">
        <v>8</v>
      </c>
      <c r="EZ899" s="55">
        <v>1995</v>
      </c>
      <c r="FA899" s="55">
        <v>2999</v>
      </c>
      <c r="FB899" s="55" t="s">
        <v>1262</v>
      </c>
      <c r="FC899" s="55" t="s">
        <v>1249</v>
      </c>
      <c r="FD899" s="55">
        <v>0</v>
      </c>
      <c r="FF899" s="55">
        <v>892</v>
      </c>
      <c r="FG899" s="55" t="s">
        <v>42</v>
      </c>
      <c r="FH899" s="55" t="s">
        <v>1938</v>
      </c>
      <c r="FI899" s="55">
        <v>1</v>
      </c>
      <c r="FJ899" s="55">
        <v>50000</v>
      </c>
      <c r="FK899" s="55" t="s">
        <v>1249</v>
      </c>
      <c r="FL899" s="55">
        <v>0.3</v>
      </c>
      <c r="JW899" s="12">
        <v>892</v>
      </c>
      <c r="JX899" s="12" t="s">
        <v>1556</v>
      </c>
      <c r="JY899" s="12" t="s">
        <v>2904</v>
      </c>
    </row>
    <row r="900" ht="14.25" customHeight="1" outlineLevel="1" spans="7:285">
      <c r="G900" s="55">
        <v>893</v>
      </c>
      <c r="H900" s="55" t="s">
        <v>2052</v>
      </c>
      <c r="I900" s="55" t="s">
        <v>1490</v>
      </c>
      <c r="J900" s="55" t="s">
        <v>2898</v>
      </c>
      <c r="K900" s="55" t="s">
        <v>1258</v>
      </c>
      <c r="L900" s="55">
        <v>0.0167</v>
      </c>
      <c r="AD900" s="12">
        <v>893</v>
      </c>
      <c r="AE900" s="12" t="s">
        <v>3335</v>
      </c>
      <c r="AF900" s="12" t="s">
        <v>2697</v>
      </c>
      <c r="AG900" s="12" t="s">
        <v>1669</v>
      </c>
      <c r="AH900" s="12" t="s">
        <v>2078</v>
      </c>
      <c r="AX900" s="55">
        <v>893</v>
      </c>
      <c r="AY900" s="55" t="s">
        <v>1706</v>
      </c>
      <c r="AZ900" s="55" t="s">
        <v>1251</v>
      </c>
      <c r="BA900" s="55">
        <v>32</v>
      </c>
      <c r="BB900" s="55">
        <v>32</v>
      </c>
      <c r="BC900" s="55" t="s">
        <v>1258</v>
      </c>
      <c r="BD900" s="55">
        <v>1.05</v>
      </c>
      <c r="DN900" s="55">
        <v>893</v>
      </c>
      <c r="DO900" s="55" t="s">
        <v>42</v>
      </c>
      <c r="DP900" s="55" t="s">
        <v>3300</v>
      </c>
      <c r="DQ900" s="55" t="s">
        <v>1260</v>
      </c>
      <c r="DR900" s="55" t="s">
        <v>1261</v>
      </c>
      <c r="DS900" s="55">
        <v>33299</v>
      </c>
      <c r="DT900" s="55">
        <v>10000</v>
      </c>
      <c r="DU900" s="55" t="s">
        <v>1249</v>
      </c>
      <c r="DV900" s="55">
        <v>1</v>
      </c>
      <c r="EV900" s="55">
        <v>893</v>
      </c>
      <c r="EW900" s="55" t="s">
        <v>1359</v>
      </c>
      <c r="EX900" s="55" t="s">
        <v>1263</v>
      </c>
      <c r="EY900" s="55">
        <v>9</v>
      </c>
      <c r="EZ900" s="55">
        <v>0</v>
      </c>
      <c r="FA900" s="55">
        <v>1994</v>
      </c>
      <c r="FB900" s="55" t="s">
        <v>1361</v>
      </c>
      <c r="FC900" s="55" t="s">
        <v>1249</v>
      </c>
      <c r="FD900" s="55">
        <v>6</v>
      </c>
      <c r="FF900" s="55">
        <v>893</v>
      </c>
      <c r="FG900" s="55" t="s">
        <v>42</v>
      </c>
      <c r="FH900" s="55" t="s">
        <v>1938</v>
      </c>
      <c r="FI900" s="55">
        <v>1</v>
      </c>
      <c r="FJ900" s="55">
        <v>80000</v>
      </c>
      <c r="FK900" s="55" t="s">
        <v>1249</v>
      </c>
      <c r="FL900" s="55">
        <v>0.3</v>
      </c>
      <c r="JW900" s="12">
        <v>893</v>
      </c>
      <c r="JX900" s="12" t="s">
        <v>1556</v>
      </c>
      <c r="JY900" s="12" t="s">
        <v>2911</v>
      </c>
    </row>
    <row r="901" ht="14.25" customHeight="1" outlineLevel="1" spans="7:285">
      <c r="G901" s="55">
        <v>894</v>
      </c>
      <c r="H901" s="55" t="s">
        <v>2052</v>
      </c>
      <c r="I901" s="55" t="s">
        <v>1490</v>
      </c>
      <c r="J901" s="55" t="s">
        <v>2973</v>
      </c>
      <c r="K901" s="55" t="s">
        <v>1258</v>
      </c>
      <c r="L901" s="55">
        <v>0.0175</v>
      </c>
      <c r="AD901" s="12">
        <v>894</v>
      </c>
      <c r="AE901" s="12" t="s">
        <v>1261</v>
      </c>
      <c r="AF901" s="12" t="s">
        <v>750</v>
      </c>
      <c r="AG901" s="12" t="s">
        <v>1517</v>
      </c>
      <c r="AH901" s="12" t="s">
        <v>2368</v>
      </c>
      <c r="AX901" s="55">
        <v>894</v>
      </c>
      <c r="AY901" s="55" t="s">
        <v>1706</v>
      </c>
      <c r="AZ901" s="55" t="s">
        <v>1251</v>
      </c>
      <c r="BA901" s="55">
        <v>33</v>
      </c>
      <c r="BB901" s="55">
        <v>33</v>
      </c>
      <c r="BC901" s="55" t="s">
        <v>1258</v>
      </c>
      <c r="BD901" s="55">
        <v>1.05</v>
      </c>
      <c r="DN901" s="55">
        <v>894</v>
      </c>
      <c r="DO901" s="55" t="s">
        <v>42</v>
      </c>
      <c r="DP901" s="55" t="s">
        <v>3300</v>
      </c>
      <c r="DQ901" s="55" t="s">
        <v>1260</v>
      </c>
      <c r="DR901" s="55" t="s">
        <v>1261</v>
      </c>
      <c r="DS901" s="55">
        <v>33302</v>
      </c>
      <c r="DT901" s="55">
        <v>10000</v>
      </c>
      <c r="DU901" s="55" t="s">
        <v>1249</v>
      </c>
      <c r="DV901" s="55">
        <v>1</v>
      </c>
      <c r="EV901" s="55">
        <v>894</v>
      </c>
      <c r="EW901" s="55" t="s">
        <v>1359</v>
      </c>
      <c r="EX901" s="55" t="s">
        <v>1263</v>
      </c>
      <c r="EY901" s="55">
        <v>9</v>
      </c>
      <c r="EZ901" s="55">
        <v>1995</v>
      </c>
      <c r="FA901" s="55">
        <v>2999</v>
      </c>
      <c r="FB901" s="55" t="s">
        <v>1361</v>
      </c>
      <c r="FC901" s="55" t="s">
        <v>1249</v>
      </c>
      <c r="FD901" s="55">
        <v>6</v>
      </c>
      <c r="FF901" s="55">
        <v>894</v>
      </c>
      <c r="FG901" s="55" t="s">
        <v>42</v>
      </c>
      <c r="FH901" s="55" t="s">
        <v>1938</v>
      </c>
      <c r="FI901" s="55">
        <v>1</v>
      </c>
      <c r="FJ901" s="55">
        <v>130000</v>
      </c>
      <c r="FK901" s="55" t="s">
        <v>1249</v>
      </c>
      <c r="FL901" s="55">
        <v>0.3</v>
      </c>
      <c r="JW901" s="12">
        <v>894</v>
      </c>
      <c r="JX901" s="12" t="s">
        <v>1556</v>
      </c>
      <c r="JY901" s="12" t="s">
        <v>2918</v>
      </c>
    </row>
    <row r="902" ht="14.25" customHeight="1" outlineLevel="1" spans="7:285">
      <c r="G902" s="55">
        <v>895</v>
      </c>
      <c r="H902" s="55" t="s">
        <v>2052</v>
      </c>
      <c r="I902" s="55" t="s">
        <v>1490</v>
      </c>
      <c r="J902" s="55" t="s">
        <v>2976</v>
      </c>
      <c r="K902" s="55" t="s">
        <v>1258</v>
      </c>
      <c r="L902" s="55">
        <v>0.0175</v>
      </c>
      <c r="AD902" s="12">
        <v>895</v>
      </c>
      <c r="AE902" s="12" t="s">
        <v>3336</v>
      </c>
      <c r="AF902" s="12" t="s">
        <v>2697</v>
      </c>
      <c r="AG902" s="12" t="s">
        <v>1669</v>
      </c>
      <c r="AH902" s="12" t="s">
        <v>2078</v>
      </c>
      <c r="AX902" s="55">
        <v>895</v>
      </c>
      <c r="AY902" s="55" t="s">
        <v>1706</v>
      </c>
      <c r="AZ902" s="55" t="s">
        <v>1251</v>
      </c>
      <c r="BA902" s="55">
        <v>34</v>
      </c>
      <c r="BB902" s="55">
        <v>34</v>
      </c>
      <c r="BC902" s="55" t="s">
        <v>1258</v>
      </c>
      <c r="BD902" s="55">
        <v>1.05</v>
      </c>
      <c r="DN902" s="55">
        <v>895</v>
      </c>
      <c r="DO902" s="55" t="s">
        <v>42</v>
      </c>
      <c r="DP902" s="55" t="s">
        <v>3300</v>
      </c>
      <c r="DQ902" s="55" t="s">
        <v>1260</v>
      </c>
      <c r="DR902" s="55" t="s">
        <v>1261</v>
      </c>
      <c r="DS902" s="55">
        <v>33303</v>
      </c>
      <c r="DT902" s="55">
        <v>10000</v>
      </c>
      <c r="DU902" s="55" t="s">
        <v>1249</v>
      </c>
      <c r="DV902" s="55">
        <v>1</v>
      </c>
      <c r="EV902" s="55">
        <v>895</v>
      </c>
      <c r="EW902" s="55" t="s">
        <v>1359</v>
      </c>
      <c r="EX902" s="55" t="s">
        <v>2272</v>
      </c>
      <c r="EY902" s="55">
        <v>1</v>
      </c>
      <c r="EZ902" s="55">
        <v>0</v>
      </c>
      <c r="FA902" s="55">
        <v>1994</v>
      </c>
      <c r="FB902" s="55" t="s">
        <v>1262</v>
      </c>
      <c r="FC902" s="55" t="s">
        <v>1249</v>
      </c>
      <c r="FD902" s="55">
        <v>0</v>
      </c>
      <c r="FF902" s="55">
        <v>895</v>
      </c>
      <c r="FG902" s="55" t="s">
        <v>42</v>
      </c>
      <c r="FH902" s="55" t="s">
        <v>1938</v>
      </c>
      <c r="FI902" s="55">
        <v>1</v>
      </c>
      <c r="FJ902" s="55">
        <v>260000</v>
      </c>
      <c r="FK902" s="55" t="s">
        <v>1249</v>
      </c>
      <c r="FL902" s="55">
        <v>0.3</v>
      </c>
      <c r="JW902" s="12">
        <v>895</v>
      </c>
      <c r="JX902" s="12" t="s">
        <v>1556</v>
      </c>
      <c r="JY902" s="12" t="s">
        <v>2922</v>
      </c>
    </row>
    <row r="903" ht="14.25" customHeight="1" outlineLevel="1" spans="7:285">
      <c r="G903" s="55">
        <v>896</v>
      </c>
      <c r="H903" s="55" t="s">
        <v>2052</v>
      </c>
      <c r="I903" s="55" t="s">
        <v>1490</v>
      </c>
      <c r="J903" s="55" t="s">
        <v>2979</v>
      </c>
      <c r="K903" s="55" t="s">
        <v>1258</v>
      </c>
      <c r="L903" s="55">
        <v>0.0306</v>
      </c>
      <c r="AD903" s="12">
        <v>896</v>
      </c>
      <c r="AE903" s="12" t="s">
        <v>1261</v>
      </c>
      <c r="AF903" s="12" t="s">
        <v>1798</v>
      </c>
      <c r="AG903" s="12" t="s">
        <v>1517</v>
      </c>
      <c r="AH903" s="12" t="s">
        <v>2368</v>
      </c>
      <c r="AX903" s="55">
        <v>896</v>
      </c>
      <c r="AY903" s="55" t="s">
        <v>1706</v>
      </c>
      <c r="AZ903" s="55" t="s">
        <v>1251</v>
      </c>
      <c r="BA903" s="55">
        <v>35</v>
      </c>
      <c r="BB903" s="55">
        <v>35</v>
      </c>
      <c r="BC903" s="55" t="s">
        <v>1258</v>
      </c>
      <c r="BD903" s="55">
        <v>1.05</v>
      </c>
      <c r="DN903" s="55">
        <v>896</v>
      </c>
      <c r="DO903" s="55" t="s">
        <v>42</v>
      </c>
      <c r="DP903" s="55" t="s">
        <v>3300</v>
      </c>
      <c r="DQ903" s="55" t="s">
        <v>1260</v>
      </c>
      <c r="DR903" s="55" t="s">
        <v>1261</v>
      </c>
      <c r="DS903" s="55">
        <v>33307</v>
      </c>
      <c r="DT903" s="55">
        <v>10000</v>
      </c>
      <c r="DU903" s="55" t="s">
        <v>1249</v>
      </c>
      <c r="DV903" s="55">
        <v>1</v>
      </c>
      <c r="EV903" s="55">
        <v>896</v>
      </c>
      <c r="EW903" s="55" t="s">
        <v>1359</v>
      </c>
      <c r="EX903" s="55" t="s">
        <v>2272</v>
      </c>
      <c r="EY903" s="55">
        <v>1</v>
      </c>
      <c r="EZ903" s="55">
        <v>1995</v>
      </c>
      <c r="FA903" s="55">
        <v>2999</v>
      </c>
      <c r="FB903" s="55" t="s">
        <v>1262</v>
      </c>
      <c r="FC903" s="55" t="s">
        <v>1249</v>
      </c>
      <c r="FD903" s="55">
        <v>0</v>
      </c>
      <c r="FF903" s="55">
        <v>896</v>
      </c>
      <c r="FG903" s="55" t="s">
        <v>42</v>
      </c>
      <c r="FH903" s="55" t="s">
        <v>1938</v>
      </c>
      <c r="FI903" s="55">
        <v>1</v>
      </c>
      <c r="FJ903" s="55">
        <v>400000</v>
      </c>
      <c r="FK903" s="55" t="s">
        <v>1249</v>
      </c>
      <c r="FL903" s="55">
        <v>0.3</v>
      </c>
      <c r="JW903" s="12">
        <v>896</v>
      </c>
      <c r="JX903" s="12" t="s">
        <v>1556</v>
      </c>
      <c r="JY903" s="12" t="s">
        <v>1007</v>
      </c>
    </row>
    <row r="904" ht="14.25" customHeight="1" outlineLevel="1" spans="7:285">
      <c r="G904" s="55">
        <v>897</v>
      </c>
      <c r="H904" s="55" t="s">
        <v>2052</v>
      </c>
      <c r="I904" s="55" t="s">
        <v>1872</v>
      </c>
      <c r="J904" s="55" t="s">
        <v>1676</v>
      </c>
      <c r="K904" s="55" t="s">
        <v>1258</v>
      </c>
      <c r="L904" s="55">
        <v>0.0525</v>
      </c>
      <c r="AD904" s="12">
        <v>897</v>
      </c>
      <c r="AE904" s="12" t="s">
        <v>3337</v>
      </c>
      <c r="AF904" s="12" t="s">
        <v>2697</v>
      </c>
      <c r="AG904" s="12" t="s">
        <v>1669</v>
      </c>
      <c r="AH904" s="12" t="s">
        <v>2078</v>
      </c>
      <c r="AX904" s="55">
        <v>897</v>
      </c>
      <c r="AY904" s="55" t="s">
        <v>1706</v>
      </c>
      <c r="AZ904" s="55" t="s">
        <v>1251</v>
      </c>
      <c r="BA904" s="55">
        <v>36</v>
      </c>
      <c r="BB904" s="55">
        <v>36</v>
      </c>
      <c r="BC904" s="55" t="s">
        <v>1258</v>
      </c>
      <c r="BD904" s="55">
        <v>1.1</v>
      </c>
      <c r="DN904" s="55">
        <v>897</v>
      </c>
      <c r="DO904" s="55" t="s">
        <v>42</v>
      </c>
      <c r="DP904" s="55" t="s">
        <v>3300</v>
      </c>
      <c r="DQ904" s="55" t="s">
        <v>1260</v>
      </c>
      <c r="DR904" s="55" t="s">
        <v>1261</v>
      </c>
      <c r="DS904" s="55">
        <v>33310</v>
      </c>
      <c r="DT904" s="55">
        <v>10000</v>
      </c>
      <c r="DU904" s="55" t="s">
        <v>1249</v>
      </c>
      <c r="DV904" s="55">
        <v>1</v>
      </c>
      <c r="EV904" s="55">
        <v>897</v>
      </c>
      <c r="EW904" s="55" t="s">
        <v>1359</v>
      </c>
      <c r="EX904" s="55" t="s">
        <v>2055</v>
      </c>
      <c r="EY904" s="55">
        <v>1</v>
      </c>
      <c r="EZ904" s="55">
        <v>0</v>
      </c>
      <c r="FA904" s="55">
        <v>1994</v>
      </c>
      <c r="FB904" s="55" t="s">
        <v>1262</v>
      </c>
      <c r="FC904" s="55" t="s">
        <v>1249</v>
      </c>
      <c r="FD904" s="55">
        <v>0</v>
      </c>
      <c r="FF904" s="55">
        <v>897</v>
      </c>
      <c r="FG904" s="55" t="s">
        <v>42</v>
      </c>
      <c r="FH904" s="55" t="s">
        <v>1938</v>
      </c>
      <c r="FI904" s="55">
        <v>1</v>
      </c>
      <c r="FJ904" s="55">
        <v>530000</v>
      </c>
      <c r="FK904" s="55" t="s">
        <v>1249</v>
      </c>
      <c r="FL904" s="55">
        <v>0.3</v>
      </c>
      <c r="JW904" s="12">
        <v>897</v>
      </c>
      <c r="JX904" s="12" t="s">
        <v>1556</v>
      </c>
      <c r="JY904" s="12" t="s">
        <v>2929</v>
      </c>
    </row>
    <row r="905" ht="14.25" customHeight="1" outlineLevel="1" spans="7:285">
      <c r="G905" s="55">
        <v>898</v>
      </c>
      <c r="H905" s="55" t="s">
        <v>2052</v>
      </c>
      <c r="I905" s="55" t="s">
        <v>1364</v>
      </c>
      <c r="J905" s="55" t="s">
        <v>1967</v>
      </c>
      <c r="K905" s="55" t="s">
        <v>1258</v>
      </c>
      <c r="L905" s="55">
        <v>0.0525</v>
      </c>
      <c r="AD905" s="12">
        <v>898</v>
      </c>
      <c r="AE905" s="12" t="s">
        <v>1261</v>
      </c>
      <c r="AF905" s="12" t="s">
        <v>1772</v>
      </c>
      <c r="AG905" s="12" t="s">
        <v>1517</v>
      </c>
      <c r="AH905" s="12" t="s">
        <v>2368</v>
      </c>
      <c r="AX905" s="55">
        <v>898</v>
      </c>
      <c r="AY905" s="55" t="s">
        <v>1706</v>
      </c>
      <c r="AZ905" s="55" t="s">
        <v>1251</v>
      </c>
      <c r="BA905" s="55">
        <v>37</v>
      </c>
      <c r="BB905" s="55">
        <v>37</v>
      </c>
      <c r="BC905" s="55" t="s">
        <v>1258</v>
      </c>
      <c r="BD905" s="55">
        <v>1.1</v>
      </c>
      <c r="DN905" s="55">
        <v>898</v>
      </c>
      <c r="DO905" s="55" t="s">
        <v>42</v>
      </c>
      <c r="DP905" s="55" t="s">
        <v>3300</v>
      </c>
      <c r="DQ905" s="55" t="s">
        <v>1260</v>
      </c>
      <c r="DR905" s="55" t="s">
        <v>1261</v>
      </c>
      <c r="DS905" s="55">
        <v>33318</v>
      </c>
      <c r="DT905" s="55">
        <v>10000</v>
      </c>
      <c r="DU905" s="55" t="s">
        <v>1249</v>
      </c>
      <c r="DV905" s="55">
        <v>1</v>
      </c>
      <c r="EV905" s="55">
        <v>898</v>
      </c>
      <c r="EW905" s="55" t="s">
        <v>1359</v>
      </c>
      <c r="EX905" s="55" t="s">
        <v>2055</v>
      </c>
      <c r="EY905" s="55">
        <v>1</v>
      </c>
      <c r="EZ905" s="55">
        <v>1995</v>
      </c>
      <c r="FA905" s="55">
        <v>2999</v>
      </c>
      <c r="FB905" s="55" t="s">
        <v>1262</v>
      </c>
      <c r="FC905" s="55" t="s">
        <v>1249</v>
      </c>
      <c r="FD905" s="55">
        <v>0</v>
      </c>
      <c r="FF905" s="55">
        <v>898</v>
      </c>
      <c r="FG905" s="55" t="s">
        <v>42</v>
      </c>
      <c r="FH905" s="55" t="s">
        <v>1938</v>
      </c>
      <c r="FI905" s="55">
        <v>1</v>
      </c>
      <c r="FJ905" s="55">
        <v>540000</v>
      </c>
      <c r="FK905" s="55" t="s">
        <v>1249</v>
      </c>
      <c r="FL905" s="55">
        <v>0.3</v>
      </c>
      <c r="JW905" s="12">
        <v>898</v>
      </c>
      <c r="JX905" s="12" t="s">
        <v>1556</v>
      </c>
      <c r="JY905" s="12" t="s">
        <v>2897</v>
      </c>
    </row>
    <row r="906" ht="14.25" customHeight="1" outlineLevel="1" spans="7:285">
      <c r="G906" s="55">
        <v>899</v>
      </c>
      <c r="H906" s="55" t="s">
        <v>2052</v>
      </c>
      <c r="I906" s="55" t="s">
        <v>2118</v>
      </c>
      <c r="J906" s="55" t="s">
        <v>2989</v>
      </c>
      <c r="K906" s="55" t="s">
        <v>1258</v>
      </c>
      <c r="L906" s="55">
        <v>0.0525</v>
      </c>
      <c r="AD906" s="12">
        <v>899</v>
      </c>
      <c r="AE906" s="12" t="s">
        <v>3338</v>
      </c>
      <c r="AF906" s="12" t="s">
        <v>2697</v>
      </c>
      <c r="AG906" s="12" t="s">
        <v>1669</v>
      </c>
      <c r="AH906" s="12" t="s">
        <v>2078</v>
      </c>
      <c r="AX906" s="55">
        <v>899</v>
      </c>
      <c r="AY906" s="55" t="s">
        <v>1706</v>
      </c>
      <c r="AZ906" s="55" t="s">
        <v>1251</v>
      </c>
      <c r="BA906" s="55">
        <v>38</v>
      </c>
      <c r="BB906" s="55">
        <v>38</v>
      </c>
      <c r="BC906" s="55" t="s">
        <v>1258</v>
      </c>
      <c r="BD906" s="55">
        <v>1.1</v>
      </c>
      <c r="DN906" s="55">
        <v>899</v>
      </c>
      <c r="DO906" s="55" t="s">
        <v>42</v>
      </c>
      <c r="DP906" s="55" t="s">
        <v>3300</v>
      </c>
      <c r="DQ906" s="55" t="s">
        <v>1260</v>
      </c>
      <c r="DR906" s="55" t="s">
        <v>1261</v>
      </c>
      <c r="DS906" s="55">
        <v>33320</v>
      </c>
      <c r="DT906" s="55">
        <v>10000</v>
      </c>
      <c r="DU906" s="55" t="s">
        <v>1249</v>
      </c>
      <c r="DV906" s="55">
        <v>1</v>
      </c>
      <c r="EV906" s="55">
        <v>899</v>
      </c>
      <c r="EW906" s="55" t="s">
        <v>1359</v>
      </c>
      <c r="EX906" s="55" t="s">
        <v>2055</v>
      </c>
      <c r="EY906" s="55">
        <v>2</v>
      </c>
      <c r="EZ906" s="55">
        <v>0</v>
      </c>
      <c r="FA906" s="55">
        <v>1994</v>
      </c>
      <c r="FB906" s="55" t="s">
        <v>1262</v>
      </c>
      <c r="FC906" s="55" t="s">
        <v>1249</v>
      </c>
      <c r="FD906" s="55">
        <v>0</v>
      </c>
      <c r="FF906" s="55">
        <v>899</v>
      </c>
      <c r="FG906" s="55" t="s">
        <v>42</v>
      </c>
      <c r="FH906" s="55" t="s">
        <v>1938</v>
      </c>
      <c r="FI906" s="55">
        <v>2</v>
      </c>
      <c r="FJ906" s="55">
        <v>0</v>
      </c>
      <c r="FK906" s="55" t="s">
        <v>1249</v>
      </c>
      <c r="FL906" s="55">
        <v>0.3</v>
      </c>
      <c r="JW906" s="12">
        <v>899</v>
      </c>
      <c r="JX906" s="12" t="s">
        <v>1556</v>
      </c>
      <c r="JY906" s="12" t="s">
        <v>2937</v>
      </c>
    </row>
    <row r="907" ht="14.25" customHeight="1" outlineLevel="1" spans="7:285">
      <c r="G907" s="55">
        <v>900</v>
      </c>
      <c r="H907" s="55" t="s">
        <v>2052</v>
      </c>
      <c r="I907" s="55" t="s">
        <v>1791</v>
      </c>
      <c r="J907" s="55" t="s">
        <v>2992</v>
      </c>
      <c r="K907" s="55" t="s">
        <v>1258</v>
      </c>
      <c r="L907" s="55">
        <v>0.0175</v>
      </c>
      <c r="AD907" s="12">
        <v>900</v>
      </c>
      <c r="AE907" s="12" t="s">
        <v>1261</v>
      </c>
      <c r="AF907" s="12" t="s">
        <v>2026</v>
      </c>
      <c r="AG907" s="12" t="s">
        <v>1517</v>
      </c>
      <c r="AH907" s="12" t="s">
        <v>2368</v>
      </c>
      <c r="AX907" s="55">
        <v>900</v>
      </c>
      <c r="AY907" s="55" t="s">
        <v>1706</v>
      </c>
      <c r="AZ907" s="55" t="s">
        <v>1251</v>
      </c>
      <c r="BA907" s="55">
        <v>39</v>
      </c>
      <c r="BB907" s="55">
        <v>39</v>
      </c>
      <c r="BC907" s="55" t="s">
        <v>1258</v>
      </c>
      <c r="BD907" s="55">
        <v>1.1</v>
      </c>
      <c r="DN907" s="55">
        <v>900</v>
      </c>
      <c r="DO907" s="55" t="s">
        <v>42</v>
      </c>
      <c r="DP907" s="55" t="s">
        <v>3300</v>
      </c>
      <c r="DQ907" s="55" t="s">
        <v>1260</v>
      </c>
      <c r="DR907" s="55" t="s">
        <v>1261</v>
      </c>
      <c r="DS907" s="55">
        <v>33329</v>
      </c>
      <c r="DT907" s="55">
        <v>10000</v>
      </c>
      <c r="DU907" s="55" t="s">
        <v>1249</v>
      </c>
      <c r="DV907" s="55">
        <v>1</v>
      </c>
      <c r="EV907" s="55">
        <v>900</v>
      </c>
      <c r="EW907" s="55" t="s">
        <v>1359</v>
      </c>
      <c r="EX907" s="55" t="s">
        <v>2055</v>
      </c>
      <c r="EY907" s="55">
        <v>2</v>
      </c>
      <c r="EZ907" s="55">
        <v>1995</v>
      </c>
      <c r="FA907" s="55">
        <v>2999</v>
      </c>
      <c r="FB907" s="55" t="s">
        <v>1262</v>
      </c>
      <c r="FC907" s="55" t="s">
        <v>1249</v>
      </c>
      <c r="FD907" s="55">
        <v>0</v>
      </c>
      <c r="FF907" s="55">
        <v>900</v>
      </c>
      <c r="FG907" s="55" t="s">
        <v>42</v>
      </c>
      <c r="FH907" s="55" t="s">
        <v>1938</v>
      </c>
      <c r="FI907" s="55">
        <v>2</v>
      </c>
      <c r="FJ907" s="55">
        <v>1000</v>
      </c>
      <c r="FK907" s="55" t="s">
        <v>1249</v>
      </c>
      <c r="FL907" s="55">
        <v>0.3</v>
      </c>
      <c r="JW907" s="12">
        <v>900</v>
      </c>
      <c r="JX907" s="12" t="s">
        <v>1556</v>
      </c>
      <c r="JY907" s="12" t="s">
        <v>2943</v>
      </c>
    </row>
    <row r="908" ht="14.25" customHeight="1" outlineLevel="1" spans="7:285">
      <c r="G908" s="55">
        <v>901</v>
      </c>
      <c r="H908" s="55" t="s">
        <v>2052</v>
      </c>
      <c r="I908" s="55" t="s">
        <v>1791</v>
      </c>
      <c r="J908" s="55" t="s">
        <v>2995</v>
      </c>
      <c r="K908" s="55" t="s">
        <v>1258</v>
      </c>
      <c r="L908" s="55">
        <v>0.0175</v>
      </c>
      <c r="AD908" s="12">
        <v>901</v>
      </c>
      <c r="AE908" s="12" t="s">
        <v>3339</v>
      </c>
      <c r="AF908" s="12" t="s">
        <v>2697</v>
      </c>
      <c r="AG908" s="12" t="s">
        <v>1669</v>
      </c>
      <c r="AH908" s="12" t="s">
        <v>2078</v>
      </c>
      <c r="AX908" s="55">
        <v>901</v>
      </c>
      <c r="AY908" s="55" t="s">
        <v>1706</v>
      </c>
      <c r="AZ908" s="55" t="s">
        <v>1251</v>
      </c>
      <c r="BA908" s="55">
        <v>40</v>
      </c>
      <c r="BB908" s="55">
        <v>40</v>
      </c>
      <c r="BC908" s="55" t="s">
        <v>1258</v>
      </c>
      <c r="BD908" s="55">
        <v>1.1</v>
      </c>
      <c r="DN908" s="55">
        <v>901</v>
      </c>
      <c r="DO908" s="55" t="s">
        <v>42</v>
      </c>
      <c r="DP908" s="55" t="s">
        <v>3300</v>
      </c>
      <c r="DQ908" s="55" t="s">
        <v>1260</v>
      </c>
      <c r="DR908" s="55" t="s">
        <v>1261</v>
      </c>
      <c r="DS908" s="55">
        <v>33335</v>
      </c>
      <c r="DT908" s="55">
        <v>10000</v>
      </c>
      <c r="DU908" s="55" t="s">
        <v>1249</v>
      </c>
      <c r="DV908" s="55">
        <v>1</v>
      </c>
      <c r="EV908" s="55">
        <v>901</v>
      </c>
      <c r="EW908" s="55" t="s">
        <v>1359</v>
      </c>
      <c r="EX908" s="55" t="s">
        <v>1708</v>
      </c>
      <c r="EY908" s="55">
        <v>1</v>
      </c>
      <c r="EZ908" s="55">
        <v>0</v>
      </c>
      <c r="FA908" s="55">
        <v>1994</v>
      </c>
      <c r="FB908" s="55" t="s">
        <v>1361</v>
      </c>
      <c r="FC908" s="55" t="s">
        <v>1249</v>
      </c>
      <c r="FD908" s="55">
        <v>10</v>
      </c>
      <c r="FF908" s="55">
        <v>901</v>
      </c>
      <c r="FG908" s="55" t="s">
        <v>42</v>
      </c>
      <c r="FH908" s="55" t="s">
        <v>1938</v>
      </c>
      <c r="FI908" s="55">
        <v>2</v>
      </c>
      <c r="FJ908" s="55">
        <v>2500</v>
      </c>
      <c r="FK908" s="55" t="s">
        <v>1249</v>
      </c>
      <c r="FL908" s="55">
        <v>0.3</v>
      </c>
      <c r="JW908" s="12">
        <v>901</v>
      </c>
      <c r="JX908" s="12" t="s">
        <v>1097</v>
      </c>
      <c r="JY908" s="12" t="s">
        <v>636</v>
      </c>
    </row>
    <row r="909" ht="14.25" customHeight="1" outlineLevel="1" spans="7:285">
      <c r="G909" s="55">
        <v>902</v>
      </c>
      <c r="H909" s="55" t="s">
        <v>2052</v>
      </c>
      <c r="I909" s="55" t="s">
        <v>1263</v>
      </c>
      <c r="J909" s="55" t="s">
        <v>2075</v>
      </c>
      <c r="K909" s="55" t="s">
        <v>1258</v>
      </c>
      <c r="L909" s="55">
        <v>0.0167</v>
      </c>
      <c r="AD909" s="12">
        <v>902</v>
      </c>
      <c r="AE909" s="12" t="s">
        <v>1261</v>
      </c>
      <c r="AF909" s="12" t="s">
        <v>1280</v>
      </c>
      <c r="AG909" s="12" t="s">
        <v>1517</v>
      </c>
      <c r="AH909" s="12" t="s">
        <v>2368</v>
      </c>
      <c r="AX909" s="55">
        <v>902</v>
      </c>
      <c r="AY909" s="55" t="s">
        <v>1706</v>
      </c>
      <c r="AZ909" s="55" t="s">
        <v>1251</v>
      </c>
      <c r="BA909" s="55">
        <v>41</v>
      </c>
      <c r="BB909" s="55">
        <v>41</v>
      </c>
      <c r="BC909" s="55" t="s">
        <v>1258</v>
      </c>
      <c r="BD909" s="55">
        <v>1.15</v>
      </c>
      <c r="DN909" s="55">
        <v>902</v>
      </c>
      <c r="DO909" s="55" t="s">
        <v>42</v>
      </c>
      <c r="DP909" s="55" t="s">
        <v>3300</v>
      </c>
      <c r="DQ909" s="55" t="s">
        <v>1260</v>
      </c>
      <c r="DR909" s="55" t="s">
        <v>1261</v>
      </c>
      <c r="DS909" s="55">
        <v>33336</v>
      </c>
      <c r="DT909" s="55">
        <v>10000</v>
      </c>
      <c r="DU909" s="55" t="s">
        <v>1249</v>
      </c>
      <c r="DV909" s="55">
        <v>1</v>
      </c>
      <c r="EV909" s="55">
        <v>902</v>
      </c>
      <c r="EW909" s="55" t="s">
        <v>1359</v>
      </c>
      <c r="EX909" s="55" t="s">
        <v>1708</v>
      </c>
      <c r="EY909" s="55">
        <v>1</v>
      </c>
      <c r="EZ909" s="55">
        <v>1995</v>
      </c>
      <c r="FA909" s="55">
        <v>2999</v>
      </c>
      <c r="FB909" s="55" t="s">
        <v>1361</v>
      </c>
      <c r="FC909" s="55" t="s">
        <v>1249</v>
      </c>
      <c r="FD909" s="55">
        <v>10</v>
      </c>
      <c r="FF909" s="55">
        <v>902</v>
      </c>
      <c r="FG909" s="55" t="s">
        <v>42</v>
      </c>
      <c r="FH909" s="55" t="s">
        <v>1938</v>
      </c>
      <c r="FI909" s="55">
        <v>2</v>
      </c>
      <c r="FJ909" s="55">
        <v>5000</v>
      </c>
      <c r="FK909" s="55" t="s">
        <v>1249</v>
      </c>
      <c r="FL909" s="55">
        <v>0.3</v>
      </c>
      <c r="JW909" s="12">
        <v>902</v>
      </c>
      <c r="JX909" s="12" t="s">
        <v>1097</v>
      </c>
      <c r="JY909" s="12" t="s">
        <v>635</v>
      </c>
    </row>
    <row r="910" ht="14.25" customHeight="1" outlineLevel="1" spans="7:285">
      <c r="G910" s="55">
        <v>903</v>
      </c>
      <c r="H910" s="55" t="s">
        <v>2052</v>
      </c>
      <c r="I910" s="55" t="s">
        <v>1263</v>
      </c>
      <c r="J910" s="55" t="s">
        <v>3000</v>
      </c>
      <c r="K910" s="55" t="s">
        <v>1258</v>
      </c>
      <c r="L910" s="55">
        <v>0.0183333333333333</v>
      </c>
      <c r="AD910" s="12">
        <v>903</v>
      </c>
      <c r="AE910" s="12" t="s">
        <v>3340</v>
      </c>
      <c r="AF910" s="12" t="s">
        <v>2697</v>
      </c>
      <c r="AG910" s="12" t="s">
        <v>1669</v>
      </c>
      <c r="AH910" s="12" t="s">
        <v>2078</v>
      </c>
      <c r="AX910" s="55">
        <v>903</v>
      </c>
      <c r="AY910" s="55" t="s">
        <v>1706</v>
      </c>
      <c r="AZ910" s="55" t="s">
        <v>1251</v>
      </c>
      <c r="BA910" s="55">
        <v>42</v>
      </c>
      <c r="BB910" s="55">
        <v>42</v>
      </c>
      <c r="BC910" s="55" t="s">
        <v>1258</v>
      </c>
      <c r="BD910" s="55">
        <v>1.15</v>
      </c>
      <c r="DN910" s="55">
        <v>903</v>
      </c>
      <c r="DO910" s="55" t="s">
        <v>42</v>
      </c>
      <c r="DP910" s="55" t="s">
        <v>3300</v>
      </c>
      <c r="DQ910" s="55" t="s">
        <v>1260</v>
      </c>
      <c r="DR910" s="55" t="s">
        <v>1261</v>
      </c>
      <c r="DS910" s="55">
        <v>33337</v>
      </c>
      <c r="DT910" s="55">
        <v>10000</v>
      </c>
      <c r="DU910" s="55" t="s">
        <v>1249</v>
      </c>
      <c r="DV910" s="55">
        <v>1</v>
      </c>
      <c r="EV910" s="55">
        <v>903</v>
      </c>
      <c r="EW910" s="55" t="s">
        <v>1359</v>
      </c>
      <c r="EX910" s="55" t="s">
        <v>1708</v>
      </c>
      <c r="EY910" s="55">
        <v>10</v>
      </c>
      <c r="EZ910" s="55">
        <v>0</v>
      </c>
      <c r="FA910" s="55">
        <v>1994</v>
      </c>
      <c r="FB910" s="55" t="s">
        <v>1361</v>
      </c>
      <c r="FC910" s="55" t="s">
        <v>1249</v>
      </c>
      <c r="FD910" s="55">
        <v>10</v>
      </c>
      <c r="FF910" s="55">
        <v>903</v>
      </c>
      <c r="FG910" s="55" t="s">
        <v>42</v>
      </c>
      <c r="FH910" s="55" t="s">
        <v>1938</v>
      </c>
      <c r="FI910" s="55">
        <v>2</v>
      </c>
      <c r="FJ910" s="55">
        <v>10000</v>
      </c>
      <c r="FK910" s="55" t="s">
        <v>1249</v>
      </c>
      <c r="FL910" s="55">
        <v>0.3</v>
      </c>
      <c r="JW910" s="12">
        <v>903</v>
      </c>
      <c r="JX910" s="12" t="s">
        <v>1097</v>
      </c>
      <c r="JY910" s="12" t="s">
        <v>887</v>
      </c>
    </row>
    <row r="911" ht="14.25" customHeight="1" outlineLevel="1" spans="7:285">
      <c r="G911" s="55">
        <v>904</v>
      </c>
      <c r="H911" s="55" t="s">
        <v>2052</v>
      </c>
      <c r="I911" s="55" t="s">
        <v>1263</v>
      </c>
      <c r="J911" s="55" t="s">
        <v>3003</v>
      </c>
      <c r="K911" s="55" t="s">
        <v>1258</v>
      </c>
      <c r="L911" s="55">
        <v>0.0166666666666667</v>
      </c>
      <c r="AD911" s="12">
        <v>904</v>
      </c>
      <c r="AE911" s="12" t="s">
        <v>1261</v>
      </c>
      <c r="AF911" s="12" t="s">
        <v>2436</v>
      </c>
      <c r="AG911" s="12" t="s">
        <v>1517</v>
      </c>
      <c r="AH911" s="12" t="s">
        <v>2368</v>
      </c>
      <c r="AX911" s="55">
        <v>904</v>
      </c>
      <c r="AY911" s="55" t="s">
        <v>1706</v>
      </c>
      <c r="AZ911" s="55" t="s">
        <v>1251</v>
      </c>
      <c r="BA911" s="55">
        <v>43</v>
      </c>
      <c r="BB911" s="55">
        <v>43</v>
      </c>
      <c r="BC911" s="55" t="s">
        <v>1258</v>
      </c>
      <c r="BD911" s="55">
        <v>1.15</v>
      </c>
      <c r="DN911" s="55">
        <v>904</v>
      </c>
      <c r="DO911" s="55" t="s">
        <v>42</v>
      </c>
      <c r="DP911" s="55" t="s">
        <v>3300</v>
      </c>
      <c r="DQ911" s="55" t="s">
        <v>1260</v>
      </c>
      <c r="DR911" s="55" t="s">
        <v>1261</v>
      </c>
      <c r="DS911" s="55">
        <v>33338</v>
      </c>
      <c r="DT911" s="55">
        <v>10000</v>
      </c>
      <c r="DU911" s="55" t="s">
        <v>1249</v>
      </c>
      <c r="DV911" s="55">
        <v>1</v>
      </c>
      <c r="EV911" s="55">
        <v>904</v>
      </c>
      <c r="EW911" s="55" t="s">
        <v>1359</v>
      </c>
      <c r="EX911" s="55" t="s">
        <v>1708</v>
      </c>
      <c r="EY911" s="55">
        <v>10</v>
      </c>
      <c r="EZ911" s="55">
        <v>1995</v>
      </c>
      <c r="FA911" s="55">
        <v>2999</v>
      </c>
      <c r="FB911" s="55" t="s">
        <v>1361</v>
      </c>
      <c r="FC911" s="55" t="s">
        <v>1249</v>
      </c>
      <c r="FD911" s="55">
        <v>10</v>
      </c>
      <c r="FF911" s="55">
        <v>904</v>
      </c>
      <c r="FG911" s="55" t="s">
        <v>42</v>
      </c>
      <c r="FH911" s="55" t="s">
        <v>1938</v>
      </c>
      <c r="FI911" s="55">
        <v>2</v>
      </c>
      <c r="FJ911" s="55">
        <v>25000</v>
      </c>
      <c r="FK911" s="55" t="s">
        <v>1249</v>
      </c>
      <c r="FL911" s="55">
        <v>0.3</v>
      </c>
      <c r="JW911" s="12">
        <v>904</v>
      </c>
      <c r="JX911" s="12" t="s">
        <v>1097</v>
      </c>
      <c r="JY911" s="12" t="s">
        <v>937</v>
      </c>
    </row>
    <row r="912" ht="14.25" customHeight="1" outlineLevel="1" spans="7:285">
      <c r="G912" s="55">
        <v>905</v>
      </c>
      <c r="H912" s="55" t="s">
        <v>2052</v>
      </c>
      <c r="I912" s="55" t="s">
        <v>1263</v>
      </c>
      <c r="J912" s="55" t="s">
        <v>3005</v>
      </c>
      <c r="K912" s="55" t="s">
        <v>1258</v>
      </c>
      <c r="L912" s="55">
        <v>0.0154166666666667</v>
      </c>
      <c r="AD912" s="12">
        <v>905</v>
      </c>
      <c r="AE912" s="12" t="s">
        <v>3341</v>
      </c>
      <c r="AF912" s="12" t="s">
        <v>2697</v>
      </c>
      <c r="AG912" s="12" t="s">
        <v>1669</v>
      </c>
      <c r="AH912" s="12" t="s">
        <v>2078</v>
      </c>
      <c r="AX912" s="55">
        <v>905</v>
      </c>
      <c r="AY912" s="55" t="s">
        <v>1706</v>
      </c>
      <c r="AZ912" s="55" t="s">
        <v>1251</v>
      </c>
      <c r="BA912" s="55">
        <v>44</v>
      </c>
      <c r="BB912" s="55">
        <v>44</v>
      </c>
      <c r="BC912" s="55" t="s">
        <v>1258</v>
      </c>
      <c r="BD912" s="55">
        <v>1.15</v>
      </c>
      <c r="DN912" s="55">
        <v>905</v>
      </c>
      <c r="DO912" s="55" t="s">
        <v>42</v>
      </c>
      <c r="DP912" s="55" t="s">
        <v>3300</v>
      </c>
      <c r="DQ912" s="55" t="s">
        <v>1260</v>
      </c>
      <c r="DR912" s="55" t="s">
        <v>1261</v>
      </c>
      <c r="DS912" s="55">
        <v>33339</v>
      </c>
      <c r="DT912" s="55">
        <v>10000</v>
      </c>
      <c r="DU912" s="55" t="s">
        <v>1249</v>
      </c>
      <c r="DV912" s="55">
        <v>1</v>
      </c>
      <c r="EV912" s="55">
        <v>905</v>
      </c>
      <c r="EW912" s="55" t="s">
        <v>1359</v>
      </c>
      <c r="EX912" s="55" t="s">
        <v>1708</v>
      </c>
      <c r="EY912" s="55">
        <v>11</v>
      </c>
      <c r="EZ912" s="55">
        <v>0</v>
      </c>
      <c r="FA912" s="55">
        <v>1994</v>
      </c>
      <c r="FB912" s="55" t="s">
        <v>1361</v>
      </c>
      <c r="FC912" s="55" t="s">
        <v>1249</v>
      </c>
      <c r="FD912" s="55">
        <v>10</v>
      </c>
      <c r="FF912" s="55">
        <v>905</v>
      </c>
      <c r="FG912" s="55" t="s">
        <v>42</v>
      </c>
      <c r="FH912" s="55" t="s">
        <v>1938</v>
      </c>
      <c r="FI912" s="55">
        <v>2</v>
      </c>
      <c r="FJ912" s="55">
        <v>50000</v>
      </c>
      <c r="FK912" s="55" t="s">
        <v>1249</v>
      </c>
      <c r="FL912" s="55">
        <v>0.3</v>
      </c>
      <c r="JW912" s="12">
        <v>905</v>
      </c>
      <c r="JX912" s="12" t="s">
        <v>1097</v>
      </c>
      <c r="JY912" s="12" t="s">
        <v>993</v>
      </c>
    </row>
    <row r="913" ht="14.25" customHeight="1" outlineLevel="1" spans="7:285">
      <c r="G913" s="55">
        <v>906</v>
      </c>
      <c r="H913" s="55" t="s">
        <v>2052</v>
      </c>
      <c r="I913" s="55" t="s">
        <v>1263</v>
      </c>
      <c r="J913" s="55" t="s">
        <v>3007</v>
      </c>
      <c r="K913" s="55" t="s">
        <v>1258</v>
      </c>
      <c r="L913" s="55">
        <v>0.0154166666666667</v>
      </c>
      <c r="AD913" s="12">
        <v>906</v>
      </c>
      <c r="AE913" s="12" t="s">
        <v>1261</v>
      </c>
      <c r="AF913" s="12" t="s">
        <v>2564</v>
      </c>
      <c r="AG913" s="12" t="s">
        <v>1517</v>
      </c>
      <c r="AH913" s="12" t="s">
        <v>2368</v>
      </c>
      <c r="AX913" s="55">
        <v>906</v>
      </c>
      <c r="AY913" s="55" t="s">
        <v>1706</v>
      </c>
      <c r="AZ913" s="55" t="s">
        <v>1251</v>
      </c>
      <c r="BA913" s="55">
        <v>45</v>
      </c>
      <c r="BB913" s="55">
        <v>45</v>
      </c>
      <c r="BC913" s="55" t="s">
        <v>1258</v>
      </c>
      <c r="BD913" s="55">
        <v>1.15</v>
      </c>
      <c r="DN913" s="55">
        <v>906</v>
      </c>
      <c r="DO913" s="55" t="s">
        <v>42</v>
      </c>
      <c r="DP913" s="55" t="s">
        <v>3300</v>
      </c>
      <c r="DQ913" s="55" t="s">
        <v>1260</v>
      </c>
      <c r="DR913" s="55" t="s">
        <v>1261</v>
      </c>
      <c r="DS913" s="55">
        <v>33340</v>
      </c>
      <c r="DT913" s="55">
        <v>10000</v>
      </c>
      <c r="DU913" s="55" t="s">
        <v>1249</v>
      </c>
      <c r="DV913" s="55">
        <v>1</v>
      </c>
      <c r="EV913" s="55">
        <v>906</v>
      </c>
      <c r="EW913" s="55" t="s">
        <v>1359</v>
      </c>
      <c r="EX913" s="55" t="s">
        <v>1708</v>
      </c>
      <c r="EY913" s="55">
        <v>11</v>
      </c>
      <c r="EZ913" s="55">
        <v>1995</v>
      </c>
      <c r="FA913" s="55">
        <v>2999</v>
      </c>
      <c r="FB913" s="55" t="s">
        <v>1361</v>
      </c>
      <c r="FC913" s="55" t="s">
        <v>1249</v>
      </c>
      <c r="FD913" s="55">
        <v>10</v>
      </c>
      <c r="FF913" s="55">
        <v>906</v>
      </c>
      <c r="FG913" s="55" t="s">
        <v>42</v>
      </c>
      <c r="FH913" s="55" t="s">
        <v>1938</v>
      </c>
      <c r="FI913" s="55">
        <v>2</v>
      </c>
      <c r="FJ913" s="55">
        <v>80000</v>
      </c>
      <c r="FK913" s="55" t="s">
        <v>1249</v>
      </c>
      <c r="FL913" s="55">
        <v>0.3</v>
      </c>
      <c r="JW913" s="12">
        <v>906</v>
      </c>
      <c r="JX913" s="12" t="s">
        <v>1097</v>
      </c>
      <c r="JY913" s="12" t="s">
        <v>1074</v>
      </c>
    </row>
    <row r="914" ht="14.25" customHeight="1" outlineLevel="1" spans="7:285">
      <c r="G914" s="55">
        <v>907</v>
      </c>
      <c r="H914" s="55" t="s">
        <v>2052</v>
      </c>
      <c r="I914" s="55" t="s">
        <v>1263</v>
      </c>
      <c r="J914" s="55" t="s">
        <v>3011</v>
      </c>
      <c r="K914" s="55" t="s">
        <v>1258</v>
      </c>
      <c r="L914" s="55">
        <v>0.0183333333333333</v>
      </c>
      <c r="AD914" s="12">
        <v>907</v>
      </c>
      <c r="AE914" s="12" t="s">
        <v>3342</v>
      </c>
      <c r="AF914" s="12" t="s">
        <v>2697</v>
      </c>
      <c r="AG914" s="12" t="s">
        <v>1669</v>
      </c>
      <c r="AH914" s="12" t="s">
        <v>2078</v>
      </c>
      <c r="AX914" s="55">
        <v>907</v>
      </c>
      <c r="AY914" s="55" t="s">
        <v>1706</v>
      </c>
      <c r="AZ914" s="55" t="s">
        <v>1251</v>
      </c>
      <c r="BA914" s="55">
        <v>46</v>
      </c>
      <c r="BB914" s="55">
        <v>46</v>
      </c>
      <c r="BC914" s="55" t="s">
        <v>1258</v>
      </c>
      <c r="BD914" s="55">
        <v>1.15</v>
      </c>
      <c r="DN914" s="55">
        <v>907</v>
      </c>
      <c r="DO914" s="55" t="s">
        <v>42</v>
      </c>
      <c r="DP914" s="55" t="s">
        <v>3300</v>
      </c>
      <c r="DQ914" s="55" t="s">
        <v>1260</v>
      </c>
      <c r="DR914" s="55" t="s">
        <v>1261</v>
      </c>
      <c r="DS914" s="55">
        <v>33345</v>
      </c>
      <c r="DT914" s="55">
        <v>10000</v>
      </c>
      <c r="DU914" s="55" t="s">
        <v>1249</v>
      </c>
      <c r="DV914" s="55">
        <v>1</v>
      </c>
      <c r="EV914" s="55">
        <v>907</v>
      </c>
      <c r="EW914" s="55" t="s">
        <v>1359</v>
      </c>
      <c r="EX914" s="55" t="s">
        <v>1708</v>
      </c>
      <c r="EY914" s="55">
        <v>2</v>
      </c>
      <c r="EZ914" s="55">
        <v>0</v>
      </c>
      <c r="FA914" s="55">
        <v>1994</v>
      </c>
      <c r="FB914" s="55" t="s">
        <v>1361</v>
      </c>
      <c r="FC914" s="55" t="s">
        <v>1249</v>
      </c>
      <c r="FD914" s="55">
        <v>10</v>
      </c>
      <c r="FF914" s="55">
        <v>907</v>
      </c>
      <c r="FG914" s="55" t="s">
        <v>42</v>
      </c>
      <c r="FH914" s="55" t="s">
        <v>1938</v>
      </c>
      <c r="FI914" s="55">
        <v>2</v>
      </c>
      <c r="FJ914" s="55">
        <v>130000</v>
      </c>
      <c r="FK914" s="55" t="s">
        <v>1249</v>
      </c>
      <c r="FL914" s="55">
        <v>0.3</v>
      </c>
      <c r="JW914" s="12">
        <v>907</v>
      </c>
      <c r="JX914" s="12" t="s">
        <v>1097</v>
      </c>
      <c r="JY914" s="12" t="s">
        <v>1212</v>
      </c>
    </row>
    <row r="915" ht="14.25" customHeight="1" outlineLevel="1" spans="7:285">
      <c r="G915" s="55">
        <v>908</v>
      </c>
      <c r="H915" s="55" t="s">
        <v>2052</v>
      </c>
      <c r="I915" s="55" t="s">
        <v>1263</v>
      </c>
      <c r="J915" s="55" t="s">
        <v>2115</v>
      </c>
      <c r="K915" s="55" t="s">
        <v>1258</v>
      </c>
      <c r="L915" s="55">
        <v>0.0167</v>
      </c>
      <c r="AD915" s="12">
        <v>908</v>
      </c>
      <c r="AE915" s="12" t="s">
        <v>1261</v>
      </c>
      <c r="AF915" s="12" t="s">
        <v>2675</v>
      </c>
      <c r="AG915" s="12" t="s">
        <v>1517</v>
      </c>
      <c r="AH915" s="12" t="s">
        <v>2368</v>
      </c>
      <c r="AX915" s="55">
        <v>908</v>
      </c>
      <c r="AY915" s="55" t="s">
        <v>1706</v>
      </c>
      <c r="AZ915" s="55" t="s">
        <v>1251</v>
      </c>
      <c r="BA915" s="55">
        <v>47</v>
      </c>
      <c r="BB915" s="55">
        <v>47</v>
      </c>
      <c r="BC915" s="55" t="s">
        <v>1258</v>
      </c>
      <c r="BD915" s="55">
        <v>1.15</v>
      </c>
      <c r="DN915" s="55">
        <v>908</v>
      </c>
      <c r="DO915" s="55" t="s">
        <v>42</v>
      </c>
      <c r="DP915" s="55" t="s">
        <v>3300</v>
      </c>
      <c r="DQ915" s="55" t="s">
        <v>1260</v>
      </c>
      <c r="DR915" s="55" t="s">
        <v>1261</v>
      </c>
      <c r="DS915" s="55">
        <v>33346</v>
      </c>
      <c r="DT915" s="55">
        <v>10000</v>
      </c>
      <c r="DU915" s="55" t="s">
        <v>1249</v>
      </c>
      <c r="DV915" s="55">
        <v>1</v>
      </c>
      <c r="EV915" s="55">
        <v>908</v>
      </c>
      <c r="EW915" s="55" t="s">
        <v>1359</v>
      </c>
      <c r="EX915" s="55" t="s">
        <v>1708</v>
      </c>
      <c r="EY915" s="55">
        <v>2</v>
      </c>
      <c r="EZ915" s="55">
        <v>1995</v>
      </c>
      <c r="FA915" s="55">
        <v>2999</v>
      </c>
      <c r="FB915" s="55" t="s">
        <v>1361</v>
      </c>
      <c r="FC915" s="55" t="s">
        <v>1249</v>
      </c>
      <c r="FD915" s="55">
        <v>10</v>
      </c>
      <c r="FF915" s="55">
        <v>908</v>
      </c>
      <c r="FG915" s="55" t="s">
        <v>42</v>
      </c>
      <c r="FH915" s="55" t="s">
        <v>1938</v>
      </c>
      <c r="FI915" s="55">
        <v>2</v>
      </c>
      <c r="FJ915" s="55">
        <v>260000</v>
      </c>
      <c r="FK915" s="55" t="s">
        <v>1249</v>
      </c>
      <c r="FL915" s="55">
        <v>0.3</v>
      </c>
      <c r="JW915" s="12">
        <v>908</v>
      </c>
      <c r="JX915" s="12" t="s">
        <v>1097</v>
      </c>
      <c r="JY915" s="12" t="s">
        <v>1276</v>
      </c>
    </row>
    <row r="916" ht="14.25" customHeight="1" outlineLevel="1" spans="7:285">
      <c r="G916" s="55">
        <v>909</v>
      </c>
      <c r="H916" s="55" t="s">
        <v>2052</v>
      </c>
      <c r="I916" s="55" t="s">
        <v>1263</v>
      </c>
      <c r="J916" s="55" t="s">
        <v>2204</v>
      </c>
      <c r="K916" s="55" t="s">
        <v>1258</v>
      </c>
      <c r="L916" s="55">
        <v>0.0167</v>
      </c>
      <c r="AD916" s="12">
        <v>909</v>
      </c>
      <c r="AE916" s="12" t="s">
        <v>3343</v>
      </c>
      <c r="AF916" s="12" t="s">
        <v>2697</v>
      </c>
      <c r="AG916" s="12" t="s">
        <v>1669</v>
      </c>
      <c r="AH916" s="12" t="s">
        <v>2078</v>
      </c>
      <c r="AX916" s="55">
        <v>909</v>
      </c>
      <c r="AY916" s="55" t="s">
        <v>1706</v>
      </c>
      <c r="AZ916" s="55" t="s">
        <v>1251</v>
      </c>
      <c r="BA916" s="55">
        <v>48</v>
      </c>
      <c r="BB916" s="55">
        <v>48</v>
      </c>
      <c r="BC916" s="55" t="s">
        <v>1258</v>
      </c>
      <c r="BD916" s="55">
        <v>1.15</v>
      </c>
      <c r="DN916" s="55">
        <v>909</v>
      </c>
      <c r="DO916" s="55" t="s">
        <v>42</v>
      </c>
      <c r="DP916" s="55" t="s">
        <v>3300</v>
      </c>
      <c r="DQ916" s="55" t="s">
        <v>1260</v>
      </c>
      <c r="DR916" s="55" t="s">
        <v>1261</v>
      </c>
      <c r="DS916" s="55">
        <v>33348</v>
      </c>
      <c r="DT916" s="55">
        <v>10000</v>
      </c>
      <c r="DU916" s="55" t="s">
        <v>1249</v>
      </c>
      <c r="DV916" s="55">
        <v>1</v>
      </c>
      <c r="EV916" s="55">
        <v>909</v>
      </c>
      <c r="EW916" s="55" t="s">
        <v>1359</v>
      </c>
      <c r="EX916" s="55" t="s">
        <v>1708</v>
      </c>
      <c r="EY916" s="55">
        <v>3</v>
      </c>
      <c r="EZ916" s="55">
        <v>0</v>
      </c>
      <c r="FA916" s="55">
        <v>1994</v>
      </c>
      <c r="FB916" s="55" t="s">
        <v>1361</v>
      </c>
      <c r="FC916" s="55" t="s">
        <v>1249</v>
      </c>
      <c r="FD916" s="55">
        <v>10</v>
      </c>
      <c r="FF916" s="55">
        <v>909</v>
      </c>
      <c r="FG916" s="55" t="s">
        <v>42</v>
      </c>
      <c r="FH916" s="55" t="s">
        <v>1938</v>
      </c>
      <c r="FI916" s="55">
        <v>2</v>
      </c>
      <c r="FJ916" s="55">
        <v>400000</v>
      </c>
      <c r="FK916" s="55" t="s">
        <v>1249</v>
      </c>
      <c r="FL916" s="55">
        <v>0.3</v>
      </c>
      <c r="JW916" s="12">
        <v>909</v>
      </c>
      <c r="JX916" s="12" t="s">
        <v>1097</v>
      </c>
      <c r="JY916" s="12" t="s">
        <v>1326</v>
      </c>
    </row>
    <row r="917" ht="14.25" customHeight="1" outlineLevel="1" spans="7:285">
      <c r="G917" s="55">
        <v>910</v>
      </c>
      <c r="H917" s="55" t="s">
        <v>2052</v>
      </c>
      <c r="I917" s="55" t="s">
        <v>1263</v>
      </c>
      <c r="J917" s="55" t="s">
        <v>3022</v>
      </c>
      <c r="K917" s="55" t="s">
        <v>1258</v>
      </c>
      <c r="L917" s="55">
        <v>0.0167</v>
      </c>
      <c r="AD917" s="12">
        <v>910</v>
      </c>
      <c r="AE917" s="12" t="s">
        <v>1261</v>
      </c>
      <c r="AF917" s="12" t="s">
        <v>2763</v>
      </c>
      <c r="AG917" s="12" t="s">
        <v>1517</v>
      </c>
      <c r="AH917" s="12" t="s">
        <v>2368</v>
      </c>
      <c r="AX917" s="55">
        <v>910</v>
      </c>
      <c r="AY917" s="55" t="s">
        <v>1706</v>
      </c>
      <c r="AZ917" s="55" t="s">
        <v>1251</v>
      </c>
      <c r="BA917" s="55">
        <v>49</v>
      </c>
      <c r="BB917" s="55">
        <v>49</v>
      </c>
      <c r="BC917" s="55" t="s">
        <v>1258</v>
      </c>
      <c r="BD917" s="55">
        <v>1.15</v>
      </c>
      <c r="DN917" s="55">
        <v>910</v>
      </c>
      <c r="DO917" s="55" t="s">
        <v>42</v>
      </c>
      <c r="DP917" s="55" t="s">
        <v>3300</v>
      </c>
      <c r="DQ917" s="55" t="s">
        <v>1260</v>
      </c>
      <c r="DR917" s="55" t="s">
        <v>1261</v>
      </c>
      <c r="DS917" s="55">
        <v>33349</v>
      </c>
      <c r="DT917" s="55">
        <v>10000</v>
      </c>
      <c r="DU917" s="55" t="s">
        <v>1249</v>
      </c>
      <c r="DV917" s="55">
        <v>1</v>
      </c>
      <c r="EV917" s="55">
        <v>910</v>
      </c>
      <c r="EW917" s="55" t="s">
        <v>1359</v>
      </c>
      <c r="EX917" s="55" t="s">
        <v>1708</v>
      </c>
      <c r="EY917" s="55">
        <v>3</v>
      </c>
      <c r="EZ917" s="55">
        <v>1995</v>
      </c>
      <c r="FA917" s="55">
        <v>2999</v>
      </c>
      <c r="FB917" s="55" t="s">
        <v>1361</v>
      </c>
      <c r="FC917" s="55" t="s">
        <v>1249</v>
      </c>
      <c r="FD917" s="55">
        <v>10</v>
      </c>
      <c r="FF917" s="55">
        <v>910</v>
      </c>
      <c r="FG917" s="55" t="s">
        <v>42</v>
      </c>
      <c r="FH917" s="55" t="s">
        <v>1938</v>
      </c>
      <c r="FI917" s="55">
        <v>2</v>
      </c>
      <c r="FJ917" s="55">
        <v>530000</v>
      </c>
      <c r="FK917" s="55" t="s">
        <v>1249</v>
      </c>
      <c r="FL917" s="55">
        <v>0.3</v>
      </c>
      <c r="JW917" s="12">
        <v>910</v>
      </c>
      <c r="JX917" s="12" t="s">
        <v>1097</v>
      </c>
      <c r="JY917" s="12" t="s">
        <v>1372</v>
      </c>
    </row>
    <row r="918" ht="14.25" customHeight="1" outlineLevel="1" spans="7:285">
      <c r="G918" s="55">
        <v>911</v>
      </c>
      <c r="H918" s="55" t="s">
        <v>2052</v>
      </c>
      <c r="I918" s="55" t="s">
        <v>1263</v>
      </c>
      <c r="J918" s="55" t="s">
        <v>3025</v>
      </c>
      <c r="K918" s="55" t="s">
        <v>1258</v>
      </c>
      <c r="L918" s="55">
        <v>0.0167</v>
      </c>
      <c r="AD918" s="12">
        <v>911</v>
      </c>
      <c r="AE918" s="12" t="s">
        <v>3344</v>
      </c>
      <c r="AF918" s="12" t="s">
        <v>2697</v>
      </c>
      <c r="AG918" s="12" t="s">
        <v>1669</v>
      </c>
      <c r="AH918" s="12" t="s">
        <v>2078</v>
      </c>
      <c r="AX918" s="55">
        <v>911</v>
      </c>
      <c r="AY918" s="55" t="s">
        <v>1706</v>
      </c>
      <c r="AZ918" s="55" t="s">
        <v>1251</v>
      </c>
      <c r="BA918" s="55">
        <v>50</v>
      </c>
      <c r="BB918" s="55">
        <v>50</v>
      </c>
      <c r="BC918" s="55" t="s">
        <v>1258</v>
      </c>
      <c r="BD918" s="55">
        <v>1.15</v>
      </c>
      <c r="DN918" s="55">
        <v>911</v>
      </c>
      <c r="DO918" s="55" t="s">
        <v>42</v>
      </c>
      <c r="DP918" s="55" t="s">
        <v>3300</v>
      </c>
      <c r="DQ918" s="55" t="s">
        <v>1260</v>
      </c>
      <c r="DR918" s="55" t="s">
        <v>1261</v>
      </c>
      <c r="DS918" s="55">
        <v>33355</v>
      </c>
      <c r="DT918" s="55">
        <v>10000</v>
      </c>
      <c r="DU918" s="55" t="s">
        <v>1249</v>
      </c>
      <c r="DV918" s="55">
        <v>1</v>
      </c>
      <c r="EV918" s="55">
        <v>911</v>
      </c>
      <c r="EW918" s="55" t="s">
        <v>1359</v>
      </c>
      <c r="EX918" s="55" t="s">
        <v>1708</v>
      </c>
      <c r="EY918" s="55">
        <v>4</v>
      </c>
      <c r="EZ918" s="55">
        <v>0</v>
      </c>
      <c r="FA918" s="55">
        <v>1994</v>
      </c>
      <c r="FB918" s="55" t="s">
        <v>1262</v>
      </c>
      <c r="FC918" s="55" t="s">
        <v>1249</v>
      </c>
      <c r="FD918" s="55">
        <v>0</v>
      </c>
      <c r="FF918" s="55">
        <v>911</v>
      </c>
      <c r="FG918" s="55" t="s">
        <v>42</v>
      </c>
      <c r="FH918" s="55" t="s">
        <v>1938</v>
      </c>
      <c r="FI918" s="55">
        <v>2</v>
      </c>
      <c r="FJ918" s="55">
        <v>540000</v>
      </c>
      <c r="FK918" s="55" t="s">
        <v>1249</v>
      </c>
      <c r="FL918" s="55">
        <v>0.3</v>
      </c>
      <c r="JW918" s="12">
        <v>911</v>
      </c>
      <c r="JX918" s="12" t="s">
        <v>1097</v>
      </c>
      <c r="JY918" s="12" t="s">
        <v>1418</v>
      </c>
    </row>
    <row r="919" ht="14.25" customHeight="1" outlineLevel="1" spans="7:285">
      <c r="G919" s="55">
        <v>912</v>
      </c>
      <c r="H919" s="55" t="s">
        <v>2052</v>
      </c>
      <c r="I919" s="55" t="s">
        <v>1263</v>
      </c>
      <c r="J919" s="55" t="s">
        <v>2238</v>
      </c>
      <c r="K919" s="55" t="s">
        <v>1258</v>
      </c>
      <c r="L919" s="55">
        <v>0.0154166666666667</v>
      </c>
      <c r="AD919" s="12">
        <v>912</v>
      </c>
      <c r="AE919" s="12" t="s">
        <v>1261</v>
      </c>
      <c r="AF919" s="12" t="s">
        <v>2834</v>
      </c>
      <c r="AG919" s="12" t="s">
        <v>1517</v>
      </c>
      <c r="AH919" s="12" t="s">
        <v>2368</v>
      </c>
      <c r="AX919" s="55">
        <v>912</v>
      </c>
      <c r="AY919" s="55" t="s">
        <v>1706</v>
      </c>
      <c r="AZ919" s="55" t="s">
        <v>1251</v>
      </c>
      <c r="BA919" s="55">
        <v>51</v>
      </c>
      <c r="BB919" s="55">
        <v>51</v>
      </c>
      <c r="BC919" s="55" t="s">
        <v>1258</v>
      </c>
      <c r="BD919" s="55">
        <v>1.2</v>
      </c>
      <c r="DN919" s="55">
        <v>912</v>
      </c>
      <c r="DO919" s="55" t="s">
        <v>42</v>
      </c>
      <c r="DP919" s="55" t="s">
        <v>3300</v>
      </c>
      <c r="DQ919" s="55" t="s">
        <v>1260</v>
      </c>
      <c r="DR919" s="55" t="s">
        <v>1261</v>
      </c>
      <c r="DS919" s="55">
        <v>33359</v>
      </c>
      <c r="DT919" s="55">
        <v>10000</v>
      </c>
      <c r="DU919" s="55" t="s">
        <v>1249</v>
      </c>
      <c r="DV919" s="55">
        <v>1</v>
      </c>
      <c r="EV919" s="55">
        <v>912</v>
      </c>
      <c r="EW919" s="55" t="s">
        <v>1359</v>
      </c>
      <c r="EX919" s="55" t="s">
        <v>1708</v>
      </c>
      <c r="EY919" s="55">
        <v>4</v>
      </c>
      <c r="EZ919" s="55">
        <v>1995</v>
      </c>
      <c r="FA919" s="55">
        <v>2999</v>
      </c>
      <c r="FB919" s="55" t="s">
        <v>1262</v>
      </c>
      <c r="FC919" s="55" t="s">
        <v>1249</v>
      </c>
      <c r="FD919" s="55">
        <v>0</v>
      </c>
      <c r="FF919" s="55">
        <v>912</v>
      </c>
      <c r="FG919" s="55" t="s">
        <v>42</v>
      </c>
      <c r="FH919" s="55" t="s">
        <v>1738</v>
      </c>
      <c r="FI919" s="55">
        <v>1</v>
      </c>
      <c r="FJ919" s="55">
        <v>0</v>
      </c>
      <c r="FK919" s="55" t="s">
        <v>1249</v>
      </c>
      <c r="FL919" s="55">
        <v>0.9</v>
      </c>
      <c r="JW919" s="12">
        <v>912</v>
      </c>
      <c r="JX919" s="12" t="s">
        <v>1097</v>
      </c>
      <c r="JY919" s="12" t="s">
        <v>1455</v>
      </c>
    </row>
    <row r="920" ht="14.25" customHeight="1" outlineLevel="1" spans="7:285">
      <c r="G920" s="55">
        <v>913</v>
      </c>
      <c r="H920" s="55" t="s">
        <v>2052</v>
      </c>
      <c r="I920" s="55" t="s">
        <v>1263</v>
      </c>
      <c r="J920" s="55" t="s">
        <v>2032</v>
      </c>
      <c r="K920" s="55" t="s">
        <v>1258</v>
      </c>
      <c r="L920" s="55">
        <v>0.0170833333333333</v>
      </c>
      <c r="AD920" s="12">
        <v>913</v>
      </c>
      <c r="AE920" s="12" t="s">
        <v>3345</v>
      </c>
      <c r="AF920" s="12" t="s">
        <v>2697</v>
      </c>
      <c r="AG920" s="12" t="s">
        <v>1669</v>
      </c>
      <c r="AH920" s="12" t="s">
        <v>2660</v>
      </c>
      <c r="AX920" s="55">
        <v>913</v>
      </c>
      <c r="AY920" s="55" t="s">
        <v>1706</v>
      </c>
      <c r="AZ920" s="55" t="s">
        <v>1251</v>
      </c>
      <c r="BA920" s="55">
        <v>52</v>
      </c>
      <c r="BB920" s="55">
        <v>52</v>
      </c>
      <c r="BC920" s="55" t="s">
        <v>1258</v>
      </c>
      <c r="BD920" s="55">
        <v>1.2</v>
      </c>
      <c r="DN920" s="55">
        <v>913</v>
      </c>
      <c r="DO920" s="55" t="s">
        <v>42</v>
      </c>
      <c r="DP920" s="55" t="s">
        <v>3300</v>
      </c>
      <c r="DQ920" s="55" t="s">
        <v>1260</v>
      </c>
      <c r="DR920" s="55" t="s">
        <v>1261</v>
      </c>
      <c r="DS920" s="55">
        <v>33388</v>
      </c>
      <c r="DT920" s="55">
        <v>10000</v>
      </c>
      <c r="DU920" s="55" t="s">
        <v>1249</v>
      </c>
      <c r="DV920" s="55">
        <v>1</v>
      </c>
      <c r="EV920" s="55">
        <v>913</v>
      </c>
      <c r="EW920" s="55" t="s">
        <v>1359</v>
      </c>
      <c r="EX920" s="55" t="s">
        <v>1708</v>
      </c>
      <c r="EY920" s="55">
        <v>5</v>
      </c>
      <c r="EZ920" s="55">
        <v>0</v>
      </c>
      <c r="FA920" s="55">
        <v>1994</v>
      </c>
      <c r="FB920" s="55" t="s">
        <v>1262</v>
      </c>
      <c r="FC920" s="55" t="s">
        <v>1249</v>
      </c>
      <c r="FD920" s="55">
        <v>0</v>
      </c>
      <c r="FF920" s="55">
        <v>913</v>
      </c>
      <c r="FG920" s="55" t="s">
        <v>42</v>
      </c>
      <c r="FH920" s="55" t="s">
        <v>1738</v>
      </c>
      <c r="FI920" s="55">
        <v>1</v>
      </c>
      <c r="FJ920" s="55">
        <v>1000</v>
      </c>
      <c r="FK920" s="55" t="s">
        <v>1249</v>
      </c>
      <c r="FL920" s="55">
        <v>0.85</v>
      </c>
      <c r="JW920" s="12">
        <v>913</v>
      </c>
      <c r="JX920" s="12" t="s">
        <v>1097</v>
      </c>
      <c r="JY920" s="12" t="s">
        <v>1498</v>
      </c>
    </row>
    <row r="921" ht="14.25" customHeight="1" outlineLevel="1" spans="7:285">
      <c r="G921" s="55">
        <v>914</v>
      </c>
      <c r="H921" s="55" t="s">
        <v>2052</v>
      </c>
      <c r="I921" s="55" t="s">
        <v>1263</v>
      </c>
      <c r="J921" s="55" t="s">
        <v>2277</v>
      </c>
      <c r="K921" s="55" t="s">
        <v>1258</v>
      </c>
      <c r="L921" s="55">
        <v>0.0525</v>
      </c>
      <c r="AD921" s="12">
        <v>914</v>
      </c>
      <c r="AE921" s="12" t="s">
        <v>1261</v>
      </c>
      <c r="AF921" s="12" t="s">
        <v>2531</v>
      </c>
      <c r="AG921" s="12" t="s">
        <v>1517</v>
      </c>
      <c r="AH921" s="12" t="s">
        <v>2368</v>
      </c>
      <c r="AX921" s="55">
        <v>914</v>
      </c>
      <c r="AY921" s="55" t="s">
        <v>1706</v>
      </c>
      <c r="AZ921" s="55" t="s">
        <v>1251</v>
      </c>
      <c r="BA921" s="55">
        <v>53</v>
      </c>
      <c r="BB921" s="55">
        <v>53</v>
      </c>
      <c r="BC921" s="55" t="s">
        <v>1258</v>
      </c>
      <c r="BD921" s="55">
        <v>1.2</v>
      </c>
      <c r="DN921" s="55">
        <v>914</v>
      </c>
      <c r="DO921" s="55" t="s">
        <v>42</v>
      </c>
      <c r="DP921" s="55" t="s">
        <v>3300</v>
      </c>
      <c r="DQ921" s="55" t="s">
        <v>1260</v>
      </c>
      <c r="DR921" s="55" t="s">
        <v>1261</v>
      </c>
      <c r="DS921" s="55">
        <v>33394</v>
      </c>
      <c r="DT921" s="55">
        <v>10000</v>
      </c>
      <c r="DU921" s="55" t="s">
        <v>1249</v>
      </c>
      <c r="DV921" s="55">
        <v>1</v>
      </c>
      <c r="EV921" s="55">
        <v>914</v>
      </c>
      <c r="EW921" s="55" t="s">
        <v>1359</v>
      </c>
      <c r="EX921" s="55" t="s">
        <v>1708</v>
      </c>
      <c r="EY921" s="55">
        <v>5</v>
      </c>
      <c r="EZ921" s="55">
        <v>1995</v>
      </c>
      <c r="FA921" s="55">
        <v>2999</v>
      </c>
      <c r="FB921" s="55" t="s">
        <v>1262</v>
      </c>
      <c r="FC921" s="55" t="s">
        <v>1249</v>
      </c>
      <c r="FD921" s="55">
        <v>0</v>
      </c>
      <c r="FF921" s="55">
        <v>914</v>
      </c>
      <c r="FG921" s="55" t="s">
        <v>42</v>
      </c>
      <c r="FH921" s="55" t="s">
        <v>1738</v>
      </c>
      <c r="FI921" s="55">
        <v>1</v>
      </c>
      <c r="FJ921" s="55">
        <v>2500</v>
      </c>
      <c r="FK921" s="55" t="s">
        <v>1249</v>
      </c>
      <c r="FL921" s="55">
        <v>0.8</v>
      </c>
      <c r="JW921" s="12">
        <v>914</v>
      </c>
      <c r="JX921" s="12" t="s">
        <v>1097</v>
      </c>
      <c r="JY921" s="12" t="s">
        <v>1422</v>
      </c>
    </row>
    <row r="922" ht="14.25" customHeight="1" outlineLevel="1" spans="7:285">
      <c r="G922" s="55">
        <v>915</v>
      </c>
      <c r="H922" s="55" t="s">
        <v>2052</v>
      </c>
      <c r="I922" s="55" t="s">
        <v>1263</v>
      </c>
      <c r="J922" s="55" t="s">
        <v>2927</v>
      </c>
      <c r="K922" s="55" t="s">
        <v>1258</v>
      </c>
      <c r="L922" s="55">
        <v>0.0154166666666667</v>
      </c>
      <c r="AD922" s="12">
        <v>915</v>
      </c>
      <c r="AE922" s="12" t="s">
        <v>3346</v>
      </c>
      <c r="AF922" s="12" t="s">
        <v>2697</v>
      </c>
      <c r="AG922" s="12" t="s">
        <v>1669</v>
      </c>
      <c r="AH922" s="12" t="s">
        <v>2660</v>
      </c>
      <c r="AX922" s="55">
        <v>915</v>
      </c>
      <c r="AY922" s="55" t="s">
        <v>1706</v>
      </c>
      <c r="AZ922" s="55" t="s">
        <v>1251</v>
      </c>
      <c r="BA922" s="55">
        <v>54</v>
      </c>
      <c r="BB922" s="55">
        <v>54</v>
      </c>
      <c r="BC922" s="55" t="s">
        <v>1258</v>
      </c>
      <c r="BD922" s="55">
        <v>1.2</v>
      </c>
      <c r="DN922" s="55">
        <v>915</v>
      </c>
      <c r="DO922" s="55" t="s">
        <v>42</v>
      </c>
      <c r="DP922" s="55" t="s">
        <v>3300</v>
      </c>
      <c r="DQ922" s="55" t="s">
        <v>1260</v>
      </c>
      <c r="DR922" s="55" t="s">
        <v>1261</v>
      </c>
      <c r="DS922" s="55">
        <v>33402</v>
      </c>
      <c r="DT922" s="55">
        <v>10000</v>
      </c>
      <c r="DU922" s="55" t="s">
        <v>1249</v>
      </c>
      <c r="DV922" s="55">
        <v>1</v>
      </c>
      <c r="EV922" s="55">
        <v>915</v>
      </c>
      <c r="EW922" s="55" t="s">
        <v>1359</v>
      </c>
      <c r="EX922" s="55" t="s">
        <v>1708</v>
      </c>
      <c r="EY922" s="55">
        <v>6</v>
      </c>
      <c r="EZ922" s="55">
        <v>0</v>
      </c>
      <c r="FA922" s="55">
        <v>1994</v>
      </c>
      <c r="FB922" s="55" t="s">
        <v>1262</v>
      </c>
      <c r="FC922" s="55" t="s">
        <v>1249</v>
      </c>
      <c r="FD922" s="55">
        <v>0</v>
      </c>
      <c r="FF922" s="55">
        <v>915</v>
      </c>
      <c r="FG922" s="55" t="s">
        <v>42</v>
      </c>
      <c r="FH922" s="55" t="s">
        <v>1738</v>
      </c>
      <c r="FI922" s="55">
        <v>1</v>
      </c>
      <c r="FJ922" s="55">
        <v>5000</v>
      </c>
      <c r="FK922" s="55" t="s">
        <v>1249</v>
      </c>
      <c r="FL922" s="55">
        <v>0.7</v>
      </c>
      <c r="JW922" s="12">
        <v>915</v>
      </c>
      <c r="JX922" s="12" t="s">
        <v>1097</v>
      </c>
      <c r="JY922" s="12" t="s">
        <v>1579</v>
      </c>
    </row>
    <row r="923" ht="14.25" customHeight="1" outlineLevel="1" spans="7:285">
      <c r="G923" s="55">
        <v>916</v>
      </c>
      <c r="H923" s="55" t="s">
        <v>2052</v>
      </c>
      <c r="I923" s="55" t="s">
        <v>2272</v>
      </c>
      <c r="J923" s="55" t="s">
        <v>3038</v>
      </c>
      <c r="K923" s="55" t="s">
        <v>1258</v>
      </c>
      <c r="L923" s="55">
        <v>0.0525</v>
      </c>
      <c r="AD923" s="12">
        <v>916</v>
      </c>
      <c r="AE923" s="12" t="s">
        <v>1261</v>
      </c>
      <c r="AF923" s="12" t="s">
        <v>651</v>
      </c>
      <c r="AG923" s="12" t="s">
        <v>1556</v>
      </c>
      <c r="AH923" s="12" t="s">
        <v>2493</v>
      </c>
      <c r="AX923" s="55">
        <v>916</v>
      </c>
      <c r="AY923" s="55" t="s">
        <v>1706</v>
      </c>
      <c r="AZ923" s="55" t="s">
        <v>1251</v>
      </c>
      <c r="BA923" s="55">
        <v>55</v>
      </c>
      <c r="BB923" s="55">
        <v>55</v>
      </c>
      <c r="BC923" s="55" t="s">
        <v>1258</v>
      </c>
      <c r="BD923" s="55">
        <v>1.2</v>
      </c>
      <c r="DN923" s="55">
        <v>916</v>
      </c>
      <c r="DO923" s="55" t="s">
        <v>42</v>
      </c>
      <c r="DP923" s="55" t="s">
        <v>3300</v>
      </c>
      <c r="DQ923" s="55" t="s">
        <v>1260</v>
      </c>
      <c r="DR923" s="55" t="s">
        <v>1261</v>
      </c>
      <c r="DS923" s="55">
        <v>33416</v>
      </c>
      <c r="DT923" s="55">
        <v>10000</v>
      </c>
      <c r="DU923" s="55" t="s">
        <v>1249</v>
      </c>
      <c r="DV923" s="55">
        <v>1</v>
      </c>
      <c r="EV923" s="55">
        <v>916</v>
      </c>
      <c r="EW923" s="55" t="s">
        <v>1359</v>
      </c>
      <c r="EX923" s="55" t="s">
        <v>1708</v>
      </c>
      <c r="EY923" s="55">
        <v>6</v>
      </c>
      <c r="EZ923" s="55">
        <v>1995</v>
      </c>
      <c r="FA923" s="55">
        <v>2999</v>
      </c>
      <c r="FB923" s="55" t="s">
        <v>1262</v>
      </c>
      <c r="FC923" s="55" t="s">
        <v>1249</v>
      </c>
      <c r="FD923" s="55">
        <v>0</v>
      </c>
      <c r="FF923" s="55">
        <v>916</v>
      </c>
      <c r="FG923" s="55" t="s">
        <v>42</v>
      </c>
      <c r="FH923" s="55" t="s">
        <v>1738</v>
      </c>
      <c r="FI923" s="55">
        <v>1</v>
      </c>
      <c r="FJ923" s="55">
        <v>10000</v>
      </c>
      <c r="FK923" s="55" t="s">
        <v>1249</v>
      </c>
      <c r="FL923" s="55">
        <v>0.6</v>
      </c>
      <c r="JW923" s="12">
        <v>916</v>
      </c>
      <c r="JX923" s="12" t="s">
        <v>1097</v>
      </c>
      <c r="JY923" s="12" t="s">
        <v>1618</v>
      </c>
    </row>
    <row r="924" ht="14.25" customHeight="1" outlineLevel="1" spans="7:285">
      <c r="G924" s="55">
        <v>917</v>
      </c>
      <c r="H924" s="55" t="s">
        <v>2052</v>
      </c>
      <c r="I924" s="55" t="s">
        <v>2055</v>
      </c>
      <c r="J924" s="55" t="s">
        <v>3040</v>
      </c>
      <c r="K924" s="55" t="s">
        <v>1258</v>
      </c>
      <c r="L924" s="55">
        <v>0.0525</v>
      </c>
      <c r="AD924" s="12">
        <v>917</v>
      </c>
      <c r="AE924" s="12" t="s">
        <v>3347</v>
      </c>
      <c r="AF924" s="12" t="s">
        <v>2697</v>
      </c>
      <c r="AG924" s="12" t="s">
        <v>1669</v>
      </c>
      <c r="AH924" s="12" t="s">
        <v>2660</v>
      </c>
      <c r="AX924" s="55">
        <v>917</v>
      </c>
      <c r="AY924" s="55" t="s">
        <v>1706</v>
      </c>
      <c r="AZ924" s="55" t="s">
        <v>1251</v>
      </c>
      <c r="BA924" s="55">
        <v>56</v>
      </c>
      <c r="BB924" s="55">
        <v>56</v>
      </c>
      <c r="BC924" s="55" t="s">
        <v>1258</v>
      </c>
      <c r="BD924" s="55">
        <v>1.2</v>
      </c>
      <c r="DN924" s="55">
        <v>917</v>
      </c>
      <c r="DO924" s="55" t="s">
        <v>42</v>
      </c>
      <c r="DP924" s="55" t="s">
        <v>3300</v>
      </c>
      <c r="DQ924" s="55" t="s">
        <v>1260</v>
      </c>
      <c r="DR924" s="55" t="s">
        <v>1261</v>
      </c>
      <c r="DS924" s="55">
        <v>33419</v>
      </c>
      <c r="DT924" s="55">
        <v>10000</v>
      </c>
      <c r="DU924" s="55" t="s">
        <v>1249</v>
      </c>
      <c r="DV924" s="55">
        <v>1</v>
      </c>
      <c r="EV924" s="55">
        <v>917</v>
      </c>
      <c r="EW924" s="55" t="s">
        <v>1359</v>
      </c>
      <c r="EX924" s="55" t="s">
        <v>1708</v>
      </c>
      <c r="EY924" s="55">
        <v>7</v>
      </c>
      <c r="EZ924" s="55">
        <v>0</v>
      </c>
      <c r="FA924" s="55">
        <v>1994</v>
      </c>
      <c r="FB924" s="55" t="s">
        <v>1361</v>
      </c>
      <c r="FC924" s="55" t="s">
        <v>1249</v>
      </c>
      <c r="FD924" s="55">
        <v>10</v>
      </c>
      <c r="FF924" s="55">
        <v>917</v>
      </c>
      <c r="FG924" s="55" t="s">
        <v>42</v>
      </c>
      <c r="FH924" s="55" t="s">
        <v>1738</v>
      </c>
      <c r="FI924" s="55">
        <v>1</v>
      </c>
      <c r="FJ924" s="55">
        <v>25000</v>
      </c>
      <c r="FK924" s="55" t="s">
        <v>1249</v>
      </c>
      <c r="FL924" s="55">
        <v>0.5</v>
      </c>
      <c r="JW924" s="12">
        <v>917</v>
      </c>
      <c r="JX924" s="12" t="s">
        <v>1097</v>
      </c>
      <c r="JY924" s="12" t="s">
        <v>1651</v>
      </c>
    </row>
    <row r="925" ht="14.25" customHeight="1" outlineLevel="1" spans="7:285">
      <c r="G925" s="55">
        <v>918</v>
      </c>
      <c r="H925" s="55" t="s">
        <v>2052</v>
      </c>
      <c r="I925" s="55" t="s">
        <v>2055</v>
      </c>
      <c r="J925" s="55" t="s">
        <v>2894</v>
      </c>
      <c r="K925" s="55" t="s">
        <v>1258</v>
      </c>
      <c r="L925" s="55">
        <v>0.0525</v>
      </c>
      <c r="AD925" s="12">
        <v>918</v>
      </c>
      <c r="AE925" s="12" t="s">
        <v>1261</v>
      </c>
      <c r="AF925" s="12" t="s">
        <v>1365</v>
      </c>
      <c r="AG925" s="12" t="s">
        <v>1556</v>
      </c>
      <c r="AH925" s="12" t="s">
        <v>2493</v>
      </c>
      <c r="AX925" s="55">
        <v>918</v>
      </c>
      <c r="AY925" s="55" t="s">
        <v>1706</v>
      </c>
      <c r="AZ925" s="55" t="s">
        <v>1251</v>
      </c>
      <c r="BA925" s="55">
        <v>57</v>
      </c>
      <c r="BB925" s="55">
        <v>57</v>
      </c>
      <c r="BC925" s="55" t="s">
        <v>1258</v>
      </c>
      <c r="BD925" s="55">
        <v>1.2</v>
      </c>
      <c r="DN925" s="55">
        <v>918</v>
      </c>
      <c r="DO925" s="55" t="s">
        <v>42</v>
      </c>
      <c r="DP925" s="55" t="s">
        <v>3300</v>
      </c>
      <c r="DQ925" s="55" t="s">
        <v>1260</v>
      </c>
      <c r="DR925" s="55" t="s">
        <v>1261</v>
      </c>
      <c r="DS925" s="55">
        <v>33420</v>
      </c>
      <c r="DT925" s="55">
        <v>10000</v>
      </c>
      <c r="DU925" s="55" t="s">
        <v>1249</v>
      </c>
      <c r="DV925" s="55">
        <v>1</v>
      </c>
      <c r="EV925" s="55">
        <v>918</v>
      </c>
      <c r="EW925" s="55" t="s">
        <v>1359</v>
      </c>
      <c r="EX925" s="55" t="s">
        <v>1708</v>
      </c>
      <c r="EY925" s="55">
        <v>7</v>
      </c>
      <c r="EZ925" s="55">
        <v>1995</v>
      </c>
      <c r="FA925" s="55">
        <v>2999</v>
      </c>
      <c r="FB925" s="55" t="s">
        <v>1361</v>
      </c>
      <c r="FC925" s="55" t="s">
        <v>1249</v>
      </c>
      <c r="FD925" s="55">
        <v>10</v>
      </c>
      <c r="FF925" s="55">
        <v>918</v>
      </c>
      <c r="FG925" s="55" t="s">
        <v>42</v>
      </c>
      <c r="FH925" s="55" t="s">
        <v>1738</v>
      </c>
      <c r="FI925" s="55">
        <v>1</v>
      </c>
      <c r="FJ925" s="55">
        <v>50000</v>
      </c>
      <c r="FK925" s="55" t="s">
        <v>1249</v>
      </c>
      <c r="FL925" s="55">
        <v>0.5</v>
      </c>
      <c r="JW925" s="12">
        <v>918</v>
      </c>
      <c r="JX925" s="12" t="s">
        <v>1097</v>
      </c>
      <c r="JY925" s="12" t="s">
        <v>1686</v>
      </c>
    </row>
    <row r="926" ht="14.25" customHeight="1" outlineLevel="1" spans="7:285">
      <c r="G926" s="55">
        <v>919</v>
      </c>
      <c r="H926" s="55" t="s">
        <v>2052</v>
      </c>
      <c r="I926" s="55" t="s">
        <v>1708</v>
      </c>
      <c r="J926" s="55" t="s">
        <v>2982</v>
      </c>
      <c r="K926" s="55" t="s">
        <v>1258</v>
      </c>
      <c r="L926" s="55">
        <v>0.0266666666666667</v>
      </c>
      <c r="AD926" s="12">
        <v>919</v>
      </c>
      <c r="AE926" s="12" t="s">
        <v>1261</v>
      </c>
      <c r="AF926" s="12" t="s">
        <v>1010</v>
      </c>
      <c r="AG926" s="12" t="s">
        <v>1882</v>
      </c>
      <c r="AH926" s="12" t="s">
        <v>3072</v>
      </c>
      <c r="AX926" s="55">
        <v>919</v>
      </c>
      <c r="AY926" s="55" t="s">
        <v>1706</v>
      </c>
      <c r="AZ926" s="55" t="s">
        <v>1251</v>
      </c>
      <c r="BA926" s="55">
        <v>58</v>
      </c>
      <c r="BB926" s="55">
        <v>58</v>
      </c>
      <c r="BC926" s="55" t="s">
        <v>1258</v>
      </c>
      <c r="BD926" s="55">
        <v>1.2</v>
      </c>
      <c r="DN926" s="55">
        <v>919</v>
      </c>
      <c r="DO926" s="55" t="s">
        <v>42</v>
      </c>
      <c r="DP926" s="55" t="s">
        <v>3300</v>
      </c>
      <c r="DQ926" s="55" t="s">
        <v>1260</v>
      </c>
      <c r="DR926" s="55" t="s">
        <v>1261</v>
      </c>
      <c r="DS926" s="55">
        <v>33421</v>
      </c>
      <c r="DT926" s="55">
        <v>10000</v>
      </c>
      <c r="DU926" s="55" t="s">
        <v>1249</v>
      </c>
      <c r="DV926" s="55">
        <v>1</v>
      </c>
      <c r="EV926" s="55">
        <v>919</v>
      </c>
      <c r="EW926" s="55" t="s">
        <v>1359</v>
      </c>
      <c r="EX926" s="55" t="s">
        <v>1708</v>
      </c>
      <c r="EY926" s="55">
        <v>8</v>
      </c>
      <c r="EZ926" s="55">
        <v>0</v>
      </c>
      <c r="FA926" s="55">
        <v>1994</v>
      </c>
      <c r="FB926" s="55" t="s">
        <v>1361</v>
      </c>
      <c r="FC926" s="55" t="s">
        <v>1249</v>
      </c>
      <c r="FD926" s="55">
        <v>10</v>
      </c>
      <c r="FF926" s="55">
        <v>919</v>
      </c>
      <c r="FG926" s="55" t="s">
        <v>42</v>
      </c>
      <c r="FH926" s="55" t="s">
        <v>1738</v>
      </c>
      <c r="FI926" s="55">
        <v>1</v>
      </c>
      <c r="FJ926" s="55">
        <v>80000</v>
      </c>
      <c r="FK926" s="55" t="s">
        <v>1249</v>
      </c>
      <c r="FL926" s="55">
        <v>0.5</v>
      </c>
      <c r="JW926" s="12">
        <v>919</v>
      </c>
      <c r="JX926" s="12" t="s">
        <v>1097</v>
      </c>
      <c r="JY926" s="12" t="s">
        <v>1713</v>
      </c>
    </row>
    <row r="927" ht="14.25" customHeight="1" outlineLevel="1" spans="7:285">
      <c r="G927" s="55">
        <v>920</v>
      </c>
      <c r="H927" s="55" t="s">
        <v>2052</v>
      </c>
      <c r="I927" s="55" t="s">
        <v>1708</v>
      </c>
      <c r="J927" s="55" t="s">
        <v>2078</v>
      </c>
      <c r="K927" s="55" t="s">
        <v>1258</v>
      </c>
      <c r="L927" s="55">
        <v>0.0266666666666667</v>
      </c>
      <c r="AD927" s="12">
        <v>920</v>
      </c>
      <c r="AE927" s="12" t="s">
        <v>1261</v>
      </c>
      <c r="AF927" s="12" t="s">
        <v>1469</v>
      </c>
      <c r="AG927" s="12" t="s">
        <v>1556</v>
      </c>
      <c r="AH927" s="12" t="s">
        <v>2493</v>
      </c>
      <c r="AX927" s="55">
        <v>920</v>
      </c>
      <c r="AY927" s="55" t="s">
        <v>1706</v>
      </c>
      <c r="AZ927" s="55" t="s">
        <v>1251</v>
      </c>
      <c r="BA927" s="55">
        <v>59</v>
      </c>
      <c r="BB927" s="55">
        <v>59</v>
      </c>
      <c r="BC927" s="55" t="s">
        <v>1258</v>
      </c>
      <c r="BD927" s="55">
        <v>1.2</v>
      </c>
      <c r="DN927" s="55">
        <v>920</v>
      </c>
      <c r="DO927" s="55" t="s">
        <v>42</v>
      </c>
      <c r="DP927" s="55" t="s">
        <v>3300</v>
      </c>
      <c r="DQ927" s="55" t="s">
        <v>1260</v>
      </c>
      <c r="DR927" s="55" t="s">
        <v>1261</v>
      </c>
      <c r="DS927" s="55">
        <v>33422</v>
      </c>
      <c r="DT927" s="55">
        <v>10000</v>
      </c>
      <c r="DU927" s="55" t="s">
        <v>1249</v>
      </c>
      <c r="DV927" s="55">
        <v>1</v>
      </c>
      <c r="EV927" s="55">
        <v>920</v>
      </c>
      <c r="EW927" s="55" t="s">
        <v>1359</v>
      </c>
      <c r="EX927" s="55" t="s">
        <v>1708</v>
      </c>
      <c r="EY927" s="55">
        <v>8</v>
      </c>
      <c r="EZ927" s="55">
        <v>1995</v>
      </c>
      <c r="FA927" s="55">
        <v>2999</v>
      </c>
      <c r="FB927" s="55" t="s">
        <v>1361</v>
      </c>
      <c r="FC927" s="55" t="s">
        <v>1249</v>
      </c>
      <c r="FD927" s="55">
        <v>10</v>
      </c>
      <c r="FF927" s="55">
        <v>920</v>
      </c>
      <c r="FG927" s="55" t="s">
        <v>42</v>
      </c>
      <c r="FH927" s="55" t="s">
        <v>1738</v>
      </c>
      <c r="FI927" s="55">
        <v>1</v>
      </c>
      <c r="FJ927" s="55">
        <v>130000</v>
      </c>
      <c r="FK927" s="55" t="s">
        <v>1249</v>
      </c>
      <c r="FL927" s="55">
        <v>0.5</v>
      </c>
      <c r="JW927" s="12">
        <v>920</v>
      </c>
      <c r="JX927" s="12" t="s">
        <v>1097</v>
      </c>
      <c r="JY927" s="12" t="s">
        <v>1744</v>
      </c>
    </row>
    <row r="928" ht="14.25" customHeight="1" outlineLevel="1" spans="7:285">
      <c r="G928" s="55">
        <v>921</v>
      </c>
      <c r="H928" s="55" t="s">
        <v>2052</v>
      </c>
      <c r="I928" s="55" t="s">
        <v>1708</v>
      </c>
      <c r="J928" s="55" t="s">
        <v>2660</v>
      </c>
      <c r="K928" s="55" t="s">
        <v>1258</v>
      </c>
      <c r="L928" s="55">
        <v>0.0266666666666667</v>
      </c>
      <c r="AD928" s="12">
        <v>921</v>
      </c>
      <c r="AE928" s="12" t="s">
        <v>1261</v>
      </c>
      <c r="AF928" s="12" t="s">
        <v>1511</v>
      </c>
      <c r="AG928" s="12" t="s">
        <v>1882</v>
      </c>
      <c r="AH928" s="12" t="s">
        <v>3072</v>
      </c>
      <c r="AX928" s="55">
        <v>921</v>
      </c>
      <c r="AY928" s="55" t="s">
        <v>1706</v>
      </c>
      <c r="AZ928" s="55" t="s">
        <v>1251</v>
      </c>
      <c r="BA928" s="55">
        <v>60</v>
      </c>
      <c r="BB928" s="55">
        <v>60</v>
      </c>
      <c r="BC928" s="55" t="s">
        <v>1258</v>
      </c>
      <c r="BD928" s="55">
        <v>1.2</v>
      </c>
      <c r="DN928" s="55">
        <v>921</v>
      </c>
      <c r="DO928" s="55" t="s">
        <v>42</v>
      </c>
      <c r="DP928" s="55" t="s">
        <v>3300</v>
      </c>
      <c r="DQ928" s="55" t="s">
        <v>1260</v>
      </c>
      <c r="DR928" s="55" t="s">
        <v>1261</v>
      </c>
      <c r="DS928" s="55">
        <v>33425</v>
      </c>
      <c r="DT928" s="55">
        <v>10000</v>
      </c>
      <c r="DU928" s="55" t="s">
        <v>1249</v>
      </c>
      <c r="DV928" s="55">
        <v>1</v>
      </c>
      <c r="EV928" s="55">
        <v>921</v>
      </c>
      <c r="EW928" s="55" t="s">
        <v>1359</v>
      </c>
      <c r="EX928" s="55" t="s">
        <v>1708</v>
      </c>
      <c r="EY928" s="55">
        <v>9</v>
      </c>
      <c r="EZ928" s="55">
        <v>0</v>
      </c>
      <c r="FA928" s="55">
        <v>1994</v>
      </c>
      <c r="FB928" s="55" t="s">
        <v>1361</v>
      </c>
      <c r="FC928" s="55" t="s">
        <v>1249</v>
      </c>
      <c r="FD928" s="55">
        <v>10</v>
      </c>
      <c r="FF928" s="55">
        <v>921</v>
      </c>
      <c r="FG928" s="55" t="s">
        <v>42</v>
      </c>
      <c r="FH928" s="55" t="s">
        <v>1738</v>
      </c>
      <c r="FI928" s="55">
        <v>1</v>
      </c>
      <c r="FJ928" s="55">
        <v>260000</v>
      </c>
      <c r="FK928" s="55" t="s">
        <v>1249</v>
      </c>
      <c r="FL928" s="55">
        <v>0.5</v>
      </c>
      <c r="JW928" s="12">
        <v>921</v>
      </c>
      <c r="JX928" s="12" t="s">
        <v>1097</v>
      </c>
      <c r="JY928" s="12" t="s">
        <v>938</v>
      </c>
    </row>
    <row r="929" ht="14.25" customHeight="1" outlineLevel="1" spans="7:285">
      <c r="G929" s="55">
        <v>922</v>
      </c>
      <c r="H929" s="55" t="s">
        <v>2052</v>
      </c>
      <c r="I929" s="55" t="s">
        <v>1708</v>
      </c>
      <c r="J929" s="55" t="s">
        <v>2054</v>
      </c>
      <c r="K929" s="55" t="s">
        <v>1258</v>
      </c>
      <c r="L929" s="55">
        <v>0.0266666666666667</v>
      </c>
      <c r="AD929" s="12">
        <v>922</v>
      </c>
      <c r="AE929" s="12" t="s">
        <v>1261</v>
      </c>
      <c r="AF929" s="12" t="s">
        <v>1925</v>
      </c>
      <c r="AG929" s="12" t="s">
        <v>1556</v>
      </c>
      <c r="AH929" s="12" t="s">
        <v>2493</v>
      </c>
      <c r="AX929" s="55">
        <v>922</v>
      </c>
      <c r="AY929" s="55" t="s">
        <v>1706</v>
      </c>
      <c r="AZ929" s="55" t="s">
        <v>1251</v>
      </c>
      <c r="BA929" s="55">
        <v>61</v>
      </c>
      <c r="BB929" s="55">
        <v>61</v>
      </c>
      <c r="BC929" s="55" t="s">
        <v>1258</v>
      </c>
      <c r="BD929" s="55">
        <v>1.2</v>
      </c>
      <c r="DN929" s="55">
        <v>922</v>
      </c>
      <c r="DO929" s="55" t="s">
        <v>42</v>
      </c>
      <c r="DP929" s="55" t="s">
        <v>3300</v>
      </c>
      <c r="DQ929" s="55" t="s">
        <v>1260</v>
      </c>
      <c r="DR929" s="55" t="s">
        <v>1261</v>
      </c>
      <c r="DS929" s="55">
        <v>33429</v>
      </c>
      <c r="DT929" s="55">
        <v>10000</v>
      </c>
      <c r="DU929" s="55" t="s">
        <v>1249</v>
      </c>
      <c r="DV929" s="55">
        <v>1</v>
      </c>
      <c r="EV929" s="55">
        <v>922</v>
      </c>
      <c r="EW929" s="55" t="s">
        <v>1359</v>
      </c>
      <c r="EX929" s="55" t="s">
        <v>1708</v>
      </c>
      <c r="EY929" s="55">
        <v>9</v>
      </c>
      <c r="EZ929" s="55">
        <v>1995</v>
      </c>
      <c r="FA929" s="55">
        <v>2999</v>
      </c>
      <c r="FB929" s="55" t="s">
        <v>1361</v>
      </c>
      <c r="FC929" s="55" t="s">
        <v>1249</v>
      </c>
      <c r="FD929" s="55">
        <v>10</v>
      </c>
      <c r="FF929" s="55">
        <v>922</v>
      </c>
      <c r="FG929" s="55" t="s">
        <v>42</v>
      </c>
      <c r="FH929" s="55" t="s">
        <v>1738</v>
      </c>
      <c r="FI929" s="55">
        <v>1</v>
      </c>
      <c r="FJ929" s="55">
        <v>400000</v>
      </c>
      <c r="FK929" s="55" t="s">
        <v>1249</v>
      </c>
      <c r="FL929" s="55">
        <v>0.5</v>
      </c>
      <c r="JW929" s="12">
        <v>922</v>
      </c>
      <c r="JX929" s="12" t="s">
        <v>1097</v>
      </c>
      <c r="JY929" s="12" t="s">
        <v>1381</v>
      </c>
    </row>
    <row r="930" ht="14.25" customHeight="1" outlineLevel="1" spans="7:285">
      <c r="G930" s="55">
        <v>923</v>
      </c>
      <c r="H930" s="55" t="s">
        <v>2052</v>
      </c>
      <c r="I930" s="55" t="s">
        <v>1708</v>
      </c>
      <c r="J930" s="55" t="s">
        <v>2647</v>
      </c>
      <c r="K930" s="55" t="s">
        <v>1258</v>
      </c>
      <c r="L930" s="55">
        <v>0.0266666666666667</v>
      </c>
      <c r="AD930" s="12">
        <v>923</v>
      </c>
      <c r="AE930" s="12" t="s">
        <v>1261</v>
      </c>
      <c r="AF930" s="12" t="s">
        <v>1779</v>
      </c>
      <c r="AG930" s="12" t="s">
        <v>1882</v>
      </c>
      <c r="AH930" s="12" t="s">
        <v>3072</v>
      </c>
      <c r="AX930" s="55">
        <v>923</v>
      </c>
      <c r="AY930" s="55" t="s">
        <v>1706</v>
      </c>
      <c r="AZ930" s="55" t="s">
        <v>1251</v>
      </c>
      <c r="BA930" s="55">
        <v>62</v>
      </c>
      <c r="BB930" s="55">
        <v>62</v>
      </c>
      <c r="BC930" s="55" t="s">
        <v>1258</v>
      </c>
      <c r="BD930" s="55">
        <v>1.2</v>
      </c>
      <c r="DN930" s="55">
        <v>923</v>
      </c>
      <c r="DO930" s="55" t="s">
        <v>42</v>
      </c>
      <c r="DP930" s="55" t="s">
        <v>3300</v>
      </c>
      <c r="DQ930" s="55" t="s">
        <v>1260</v>
      </c>
      <c r="DR930" s="55" t="s">
        <v>1261</v>
      </c>
      <c r="DS930" s="55">
        <v>33438</v>
      </c>
      <c r="DT930" s="55">
        <v>10000</v>
      </c>
      <c r="DU930" s="55" t="s">
        <v>1249</v>
      </c>
      <c r="DV930" s="55">
        <v>1</v>
      </c>
      <c r="EV930" s="55">
        <v>923</v>
      </c>
      <c r="EW930" s="55" t="s">
        <v>1359</v>
      </c>
      <c r="EX930" s="55" t="s">
        <v>2278</v>
      </c>
      <c r="EY930" s="55">
        <v>1</v>
      </c>
      <c r="EZ930" s="55">
        <v>0</v>
      </c>
      <c r="FA930" s="55">
        <v>1994</v>
      </c>
      <c r="FB930" s="55" t="s">
        <v>1262</v>
      </c>
      <c r="FC930" s="55" t="s">
        <v>1249</v>
      </c>
      <c r="FD930" s="55">
        <v>0</v>
      </c>
      <c r="FF930" s="55">
        <v>923</v>
      </c>
      <c r="FG930" s="55" t="s">
        <v>42</v>
      </c>
      <c r="FH930" s="55" t="s">
        <v>1738</v>
      </c>
      <c r="FI930" s="55">
        <v>1</v>
      </c>
      <c r="FJ930" s="55">
        <v>530000</v>
      </c>
      <c r="FK930" s="55" t="s">
        <v>1249</v>
      </c>
      <c r="FL930" s="55">
        <v>0.5</v>
      </c>
      <c r="JW930" s="12">
        <v>923</v>
      </c>
      <c r="JX930" s="12" t="s">
        <v>1097</v>
      </c>
      <c r="JY930" s="12" t="s">
        <v>1826</v>
      </c>
    </row>
    <row r="931" ht="14.25" customHeight="1" outlineLevel="1" spans="7:285">
      <c r="G931" s="55">
        <v>924</v>
      </c>
      <c r="H931" s="55" t="s">
        <v>2052</v>
      </c>
      <c r="I931" s="55" t="s">
        <v>1708</v>
      </c>
      <c r="J931" s="55" t="s">
        <v>2931</v>
      </c>
      <c r="K931" s="55" t="s">
        <v>1258</v>
      </c>
      <c r="L931" s="55">
        <v>0.055</v>
      </c>
      <c r="AD931" s="12">
        <v>924</v>
      </c>
      <c r="AE931" s="12" t="s">
        <v>1261</v>
      </c>
      <c r="AF931" s="12" t="s">
        <v>2099</v>
      </c>
      <c r="AG931" s="12" t="s">
        <v>1556</v>
      </c>
      <c r="AH931" s="12" t="s">
        <v>2493</v>
      </c>
      <c r="AX931" s="55">
        <v>924</v>
      </c>
      <c r="AY931" s="55" t="s">
        <v>1706</v>
      </c>
      <c r="AZ931" s="55" t="s">
        <v>1251</v>
      </c>
      <c r="BA931" s="55">
        <v>63</v>
      </c>
      <c r="BB931" s="55">
        <v>63</v>
      </c>
      <c r="BC931" s="55" t="s">
        <v>1258</v>
      </c>
      <c r="BD931" s="55">
        <v>1.2</v>
      </c>
      <c r="DN931" s="55">
        <v>924</v>
      </c>
      <c r="DO931" s="55" t="s">
        <v>42</v>
      </c>
      <c r="DP931" s="55" t="s">
        <v>3300</v>
      </c>
      <c r="DQ931" s="55" t="s">
        <v>1260</v>
      </c>
      <c r="DR931" s="55" t="s">
        <v>1261</v>
      </c>
      <c r="DS931" s="55">
        <v>33439</v>
      </c>
      <c r="DT931" s="55">
        <v>10000</v>
      </c>
      <c r="DU931" s="55" t="s">
        <v>1249</v>
      </c>
      <c r="DV931" s="55">
        <v>1</v>
      </c>
      <c r="EV931" s="55">
        <v>924</v>
      </c>
      <c r="EW931" s="55" t="s">
        <v>1359</v>
      </c>
      <c r="EX931" s="55" t="s">
        <v>2278</v>
      </c>
      <c r="EY931" s="55">
        <v>1</v>
      </c>
      <c r="EZ931" s="55">
        <v>1995</v>
      </c>
      <c r="FA931" s="55">
        <v>2999</v>
      </c>
      <c r="FB931" s="55" t="s">
        <v>1262</v>
      </c>
      <c r="FC931" s="55" t="s">
        <v>1249</v>
      </c>
      <c r="FD931" s="55">
        <v>0</v>
      </c>
      <c r="FF931" s="55">
        <v>924</v>
      </c>
      <c r="FG931" s="55" t="s">
        <v>42</v>
      </c>
      <c r="FH931" s="55" t="s">
        <v>1738</v>
      </c>
      <c r="FI931" s="55">
        <v>1</v>
      </c>
      <c r="FJ931" s="55">
        <v>540000</v>
      </c>
      <c r="FK931" s="55" t="s">
        <v>1249</v>
      </c>
      <c r="FL931" s="55">
        <v>0.5</v>
      </c>
      <c r="JW931" s="12">
        <v>924</v>
      </c>
      <c r="JX931" s="12" t="s">
        <v>1097</v>
      </c>
      <c r="JY931" s="12" t="s">
        <v>1852</v>
      </c>
    </row>
    <row r="932" ht="14.25" customHeight="1" outlineLevel="1" spans="7:285">
      <c r="G932" s="55">
        <v>925</v>
      </c>
      <c r="H932" s="55" t="s">
        <v>2052</v>
      </c>
      <c r="I932" s="55" t="s">
        <v>1708</v>
      </c>
      <c r="J932" s="55" t="s">
        <v>3039</v>
      </c>
      <c r="K932" s="55" t="s">
        <v>1258</v>
      </c>
      <c r="L932" s="55">
        <v>0.055</v>
      </c>
      <c r="AD932" s="12">
        <v>925</v>
      </c>
      <c r="AE932" s="12" t="s">
        <v>1261</v>
      </c>
      <c r="AF932" s="12" t="s">
        <v>1983</v>
      </c>
      <c r="AG932" s="12" t="s">
        <v>1882</v>
      </c>
      <c r="AH932" s="12" t="s">
        <v>3072</v>
      </c>
      <c r="AX932" s="55">
        <v>925</v>
      </c>
      <c r="AY932" s="55" t="s">
        <v>1706</v>
      </c>
      <c r="AZ932" s="55" t="s">
        <v>1251</v>
      </c>
      <c r="BA932" s="55">
        <v>64</v>
      </c>
      <c r="BB932" s="55">
        <v>64</v>
      </c>
      <c r="BC932" s="55" t="s">
        <v>1258</v>
      </c>
      <c r="BD932" s="55">
        <v>1.2</v>
      </c>
      <c r="DN932" s="55">
        <v>925</v>
      </c>
      <c r="DO932" s="55" t="s">
        <v>42</v>
      </c>
      <c r="DP932" s="55" t="s">
        <v>3300</v>
      </c>
      <c r="DQ932" s="55" t="s">
        <v>1260</v>
      </c>
      <c r="DR932" s="55" t="s">
        <v>1261</v>
      </c>
      <c r="DS932" s="55">
        <v>33443</v>
      </c>
      <c r="DT932" s="55">
        <v>10000</v>
      </c>
      <c r="DU932" s="55" t="s">
        <v>1249</v>
      </c>
      <c r="DV932" s="55">
        <v>1</v>
      </c>
      <c r="EV932" s="55">
        <v>925</v>
      </c>
      <c r="EW932" s="55" t="s">
        <v>1359</v>
      </c>
      <c r="EX932" s="55" t="s">
        <v>1995</v>
      </c>
      <c r="EY932" s="55">
        <v>1</v>
      </c>
      <c r="EZ932" s="55">
        <v>0</v>
      </c>
      <c r="FA932" s="55">
        <v>1994</v>
      </c>
      <c r="FB932" s="55" t="s">
        <v>1361</v>
      </c>
      <c r="FC932" s="55" t="s">
        <v>1249</v>
      </c>
      <c r="FD932" s="55">
        <v>2.5</v>
      </c>
      <c r="FF932" s="55">
        <v>925</v>
      </c>
      <c r="FG932" s="55" t="s">
        <v>42</v>
      </c>
      <c r="FH932" s="55" t="s">
        <v>1738</v>
      </c>
      <c r="FI932" s="55">
        <v>2</v>
      </c>
      <c r="FJ932" s="55">
        <v>0</v>
      </c>
      <c r="FK932" s="55" t="s">
        <v>1249</v>
      </c>
      <c r="FL932" s="55">
        <v>0.9</v>
      </c>
      <c r="JW932" s="12">
        <v>925</v>
      </c>
      <c r="JX932" s="12" t="s">
        <v>1097</v>
      </c>
      <c r="JY932" s="12" t="s">
        <v>1587</v>
      </c>
    </row>
    <row r="933" ht="14.25" customHeight="1" outlineLevel="1" spans="7:285">
      <c r="G933" s="55">
        <v>926</v>
      </c>
      <c r="H933" s="55" t="s">
        <v>2052</v>
      </c>
      <c r="I933" s="55" t="s">
        <v>1708</v>
      </c>
      <c r="J933" s="55" t="s">
        <v>3060</v>
      </c>
      <c r="K933" s="55" t="s">
        <v>1258</v>
      </c>
      <c r="L933" s="55">
        <v>0.055</v>
      </c>
      <c r="AD933" s="12">
        <v>926</v>
      </c>
      <c r="AE933" s="12" t="s">
        <v>1261</v>
      </c>
      <c r="AF933" s="12" t="s">
        <v>1587</v>
      </c>
      <c r="AG933" s="12" t="s">
        <v>1556</v>
      </c>
      <c r="AH933" s="12" t="s">
        <v>2493</v>
      </c>
      <c r="AX933" s="55">
        <v>926</v>
      </c>
      <c r="AY933" s="55" t="s">
        <v>1706</v>
      </c>
      <c r="AZ933" s="55" t="s">
        <v>1251</v>
      </c>
      <c r="BA933" s="55">
        <v>65</v>
      </c>
      <c r="BB933" s="55">
        <v>65</v>
      </c>
      <c r="BC933" s="55" t="s">
        <v>1258</v>
      </c>
      <c r="BD933" s="55">
        <v>1.2</v>
      </c>
      <c r="DN933" s="55">
        <v>926</v>
      </c>
      <c r="DO933" s="55" t="s">
        <v>42</v>
      </c>
      <c r="DP933" s="55" t="s">
        <v>3300</v>
      </c>
      <c r="DQ933" s="55" t="s">
        <v>1260</v>
      </c>
      <c r="DR933" s="55" t="s">
        <v>1261</v>
      </c>
      <c r="DS933" s="55">
        <v>33447</v>
      </c>
      <c r="DT933" s="55">
        <v>10000</v>
      </c>
      <c r="DU933" s="55" t="s">
        <v>1249</v>
      </c>
      <c r="DV933" s="55">
        <v>1</v>
      </c>
      <c r="EV933" s="55">
        <v>926</v>
      </c>
      <c r="EW933" s="55" t="s">
        <v>1359</v>
      </c>
      <c r="EX933" s="55" t="s">
        <v>1995</v>
      </c>
      <c r="EY933" s="55">
        <v>1</v>
      </c>
      <c r="EZ933" s="55">
        <v>1995</v>
      </c>
      <c r="FA933" s="55">
        <v>2999</v>
      </c>
      <c r="FB933" s="55" t="s">
        <v>1361</v>
      </c>
      <c r="FC933" s="55" t="s">
        <v>1249</v>
      </c>
      <c r="FD933" s="55">
        <v>2.5</v>
      </c>
      <c r="FF933" s="55">
        <v>926</v>
      </c>
      <c r="FG933" s="55" t="s">
        <v>42</v>
      </c>
      <c r="FH933" s="55" t="s">
        <v>1738</v>
      </c>
      <c r="FI933" s="55">
        <v>2</v>
      </c>
      <c r="FJ933" s="55">
        <v>1000</v>
      </c>
      <c r="FK933" s="55" t="s">
        <v>1249</v>
      </c>
      <c r="FL933" s="55">
        <v>0.85</v>
      </c>
      <c r="JW933" s="12">
        <v>926</v>
      </c>
      <c r="JX933" s="12" t="s">
        <v>1097</v>
      </c>
      <c r="JY933" s="12" t="s">
        <v>1629</v>
      </c>
    </row>
    <row r="934" ht="14.25" customHeight="1" outlineLevel="1" spans="7:285">
      <c r="G934" s="55">
        <v>927</v>
      </c>
      <c r="H934" s="55" t="s">
        <v>2052</v>
      </c>
      <c r="I934" s="55" t="s">
        <v>1708</v>
      </c>
      <c r="J934" s="55" t="s">
        <v>3063</v>
      </c>
      <c r="K934" s="55" t="s">
        <v>1258</v>
      </c>
      <c r="L934" s="55">
        <v>0.0266666666666667</v>
      </c>
      <c r="AD934" s="12">
        <v>927</v>
      </c>
      <c r="AE934" s="12" t="s">
        <v>1261</v>
      </c>
      <c r="AF934" s="12" t="s">
        <v>2930</v>
      </c>
      <c r="AG934" s="12" t="s">
        <v>1703</v>
      </c>
      <c r="AH934" s="12" t="s">
        <v>3082</v>
      </c>
      <c r="AX934" s="55">
        <v>927</v>
      </c>
      <c r="AY934" s="55" t="s">
        <v>1706</v>
      </c>
      <c r="AZ934" s="55" t="s">
        <v>1251</v>
      </c>
      <c r="BA934" s="55">
        <v>66</v>
      </c>
      <c r="BB934" s="55">
        <v>66</v>
      </c>
      <c r="BC934" s="55" t="s">
        <v>1258</v>
      </c>
      <c r="BD934" s="55">
        <v>1.2</v>
      </c>
      <c r="DN934" s="55">
        <v>927</v>
      </c>
      <c r="DO934" s="55" t="s">
        <v>42</v>
      </c>
      <c r="DP934" s="55" t="s">
        <v>3300</v>
      </c>
      <c r="DQ934" s="55" t="s">
        <v>1260</v>
      </c>
      <c r="DR934" s="55" t="s">
        <v>1261</v>
      </c>
      <c r="DS934" s="55">
        <v>33448</v>
      </c>
      <c r="DT934" s="55">
        <v>10000</v>
      </c>
      <c r="DU934" s="55" t="s">
        <v>1249</v>
      </c>
      <c r="DV934" s="55">
        <v>1</v>
      </c>
      <c r="EV934" s="55">
        <v>927</v>
      </c>
      <c r="EW934" s="55" t="s">
        <v>1359</v>
      </c>
      <c r="EX934" s="55" t="s">
        <v>1995</v>
      </c>
      <c r="EY934" s="55">
        <v>2</v>
      </c>
      <c r="EZ934" s="55">
        <v>0</v>
      </c>
      <c r="FA934" s="55">
        <v>1994</v>
      </c>
      <c r="FB934" s="55" t="s">
        <v>1361</v>
      </c>
      <c r="FC934" s="55" t="s">
        <v>1249</v>
      </c>
      <c r="FD934" s="55">
        <v>2.5</v>
      </c>
      <c r="FF934" s="55">
        <v>927</v>
      </c>
      <c r="FG934" s="55" t="s">
        <v>42</v>
      </c>
      <c r="FH934" s="55" t="s">
        <v>1738</v>
      </c>
      <c r="FI934" s="55">
        <v>2</v>
      </c>
      <c r="FJ934" s="55">
        <v>2500</v>
      </c>
      <c r="FK934" s="55" t="s">
        <v>1249</v>
      </c>
      <c r="FL934" s="55">
        <v>0.8</v>
      </c>
      <c r="JW934" s="12">
        <v>927</v>
      </c>
      <c r="JX934" s="12" t="s">
        <v>1097</v>
      </c>
      <c r="JY934" s="12" t="s">
        <v>1926</v>
      </c>
    </row>
    <row r="935" ht="14.25" customHeight="1" outlineLevel="1" spans="7:285">
      <c r="G935" s="55">
        <v>928</v>
      </c>
      <c r="H935" s="55" t="s">
        <v>2052</v>
      </c>
      <c r="I935" s="55" t="s">
        <v>1708</v>
      </c>
      <c r="J935" s="55" t="s">
        <v>3065</v>
      </c>
      <c r="K935" s="55" t="s">
        <v>1258</v>
      </c>
      <c r="L935" s="55">
        <v>0.0266666666666667</v>
      </c>
      <c r="AD935" s="12">
        <v>928</v>
      </c>
      <c r="AE935" s="12" t="s">
        <v>1261</v>
      </c>
      <c r="AF935" s="12" t="s">
        <v>1750</v>
      </c>
      <c r="AG935" s="12" t="s">
        <v>1556</v>
      </c>
      <c r="AH935" s="12" t="s">
        <v>2493</v>
      </c>
      <c r="AX935" s="55">
        <v>928</v>
      </c>
      <c r="AY935" s="55" t="s">
        <v>1706</v>
      </c>
      <c r="AZ935" s="55" t="s">
        <v>1251</v>
      </c>
      <c r="BA935" s="55">
        <v>67</v>
      </c>
      <c r="BB935" s="55">
        <v>67</v>
      </c>
      <c r="BC935" s="55" t="s">
        <v>1258</v>
      </c>
      <c r="BD935" s="55">
        <v>1.2</v>
      </c>
      <c r="DN935" s="55">
        <v>928</v>
      </c>
      <c r="DO935" s="55" t="s">
        <v>42</v>
      </c>
      <c r="DP935" s="55" t="s">
        <v>3300</v>
      </c>
      <c r="DQ935" s="55" t="s">
        <v>1260</v>
      </c>
      <c r="DR935" s="55" t="s">
        <v>1261</v>
      </c>
      <c r="DS935" s="55">
        <v>33459</v>
      </c>
      <c r="DT935" s="55">
        <v>10000</v>
      </c>
      <c r="DU935" s="55" t="s">
        <v>1249</v>
      </c>
      <c r="DV935" s="55">
        <v>1</v>
      </c>
      <c r="EV935" s="55">
        <v>928</v>
      </c>
      <c r="EW935" s="55" t="s">
        <v>1359</v>
      </c>
      <c r="EX935" s="55" t="s">
        <v>1995</v>
      </c>
      <c r="EY935" s="55">
        <v>2</v>
      </c>
      <c r="EZ935" s="55">
        <v>1995</v>
      </c>
      <c r="FA935" s="55">
        <v>2999</v>
      </c>
      <c r="FB935" s="55" t="s">
        <v>1361</v>
      </c>
      <c r="FC935" s="55" t="s">
        <v>1249</v>
      </c>
      <c r="FD935" s="55">
        <v>2.75</v>
      </c>
      <c r="FF935" s="55">
        <v>928</v>
      </c>
      <c r="FG935" s="55" t="s">
        <v>42</v>
      </c>
      <c r="FH935" s="55" t="s">
        <v>1738</v>
      </c>
      <c r="FI935" s="55">
        <v>2</v>
      </c>
      <c r="FJ935" s="55">
        <v>5000</v>
      </c>
      <c r="FK935" s="55" t="s">
        <v>1249</v>
      </c>
      <c r="FL935" s="55">
        <v>0.7</v>
      </c>
      <c r="JW935" s="12">
        <v>928</v>
      </c>
      <c r="JX935" s="12" t="s">
        <v>1097</v>
      </c>
      <c r="JY935" s="12" t="s">
        <v>1950</v>
      </c>
    </row>
    <row r="936" ht="14.25" customHeight="1" outlineLevel="1" spans="7:285">
      <c r="G936" s="55">
        <v>929</v>
      </c>
      <c r="H936" s="55" t="s">
        <v>2052</v>
      </c>
      <c r="I936" s="55" t="s">
        <v>1708</v>
      </c>
      <c r="J936" s="55" t="s">
        <v>3068</v>
      </c>
      <c r="K936" s="55" t="s">
        <v>1258</v>
      </c>
      <c r="L936" s="55">
        <v>0.0266666666666667</v>
      </c>
      <c r="AD936" s="12">
        <v>929</v>
      </c>
      <c r="AE936" s="12" t="s">
        <v>1261</v>
      </c>
      <c r="AF936" s="12" t="s">
        <v>761</v>
      </c>
      <c r="AG936" s="12" t="s">
        <v>1703</v>
      </c>
      <c r="AH936" s="12" t="s">
        <v>2141</v>
      </c>
      <c r="AX936" s="55">
        <v>929</v>
      </c>
      <c r="AY936" s="55" t="s">
        <v>1706</v>
      </c>
      <c r="AZ936" s="55" t="s">
        <v>1251</v>
      </c>
      <c r="BA936" s="55">
        <v>68</v>
      </c>
      <c r="BB936" s="55">
        <v>68</v>
      </c>
      <c r="BC936" s="55" t="s">
        <v>1258</v>
      </c>
      <c r="BD936" s="55">
        <v>1.2</v>
      </c>
      <c r="DN936" s="55">
        <v>929</v>
      </c>
      <c r="DO936" s="55" t="s">
        <v>42</v>
      </c>
      <c r="DP936" s="55" t="s">
        <v>3300</v>
      </c>
      <c r="DQ936" s="55" t="s">
        <v>1260</v>
      </c>
      <c r="DR936" s="55" t="s">
        <v>1261</v>
      </c>
      <c r="DS936" s="55">
        <v>33464</v>
      </c>
      <c r="DT936" s="55">
        <v>10000</v>
      </c>
      <c r="DU936" s="55" t="s">
        <v>1249</v>
      </c>
      <c r="DV936" s="55">
        <v>1</v>
      </c>
      <c r="EV936" s="55">
        <v>929</v>
      </c>
      <c r="EW936" s="55" t="s">
        <v>1359</v>
      </c>
      <c r="EX936" s="55" t="s">
        <v>1995</v>
      </c>
      <c r="EY936" s="55">
        <v>3</v>
      </c>
      <c r="EZ936" s="55">
        <v>0</v>
      </c>
      <c r="FA936" s="55">
        <v>1994</v>
      </c>
      <c r="FB936" s="55" t="s">
        <v>1361</v>
      </c>
      <c r="FC936" s="55" t="s">
        <v>1249</v>
      </c>
      <c r="FD936" s="55">
        <v>2.75</v>
      </c>
      <c r="FF936" s="55">
        <v>929</v>
      </c>
      <c r="FG936" s="55" t="s">
        <v>42</v>
      </c>
      <c r="FH936" s="55" t="s">
        <v>1738</v>
      </c>
      <c r="FI936" s="55">
        <v>2</v>
      </c>
      <c r="FJ936" s="55">
        <v>10000</v>
      </c>
      <c r="FK936" s="55" t="s">
        <v>1249</v>
      </c>
      <c r="FL936" s="55">
        <v>0.6</v>
      </c>
      <c r="JW936" s="12">
        <v>929</v>
      </c>
      <c r="JX936" s="12" t="s">
        <v>1097</v>
      </c>
      <c r="JY936" s="12" t="s">
        <v>1974</v>
      </c>
    </row>
    <row r="937" ht="14.25" customHeight="1" outlineLevel="1" spans="7:285">
      <c r="G937" s="55">
        <v>930</v>
      </c>
      <c r="H937" s="55" t="s">
        <v>2052</v>
      </c>
      <c r="I937" s="55" t="s">
        <v>2278</v>
      </c>
      <c r="J937" s="55" t="s">
        <v>3072</v>
      </c>
      <c r="K937" s="55" t="s">
        <v>1258</v>
      </c>
      <c r="L937" s="55">
        <v>0.0525</v>
      </c>
      <c r="AD937" s="12">
        <v>930</v>
      </c>
      <c r="AE937" s="12" t="s">
        <v>1261</v>
      </c>
      <c r="AF937" s="12" t="s">
        <v>2514</v>
      </c>
      <c r="AG937" s="12" t="s">
        <v>1556</v>
      </c>
      <c r="AH937" s="12" t="s">
        <v>2493</v>
      </c>
      <c r="AX937" s="55">
        <v>930</v>
      </c>
      <c r="AY937" s="55" t="s">
        <v>1706</v>
      </c>
      <c r="AZ937" s="55" t="s">
        <v>1251</v>
      </c>
      <c r="BA937" s="55">
        <v>69</v>
      </c>
      <c r="BB937" s="55">
        <v>69</v>
      </c>
      <c r="BC937" s="55" t="s">
        <v>1258</v>
      </c>
      <c r="BD937" s="55">
        <v>1.2</v>
      </c>
      <c r="DN937" s="55">
        <v>930</v>
      </c>
      <c r="DO937" s="55" t="s">
        <v>42</v>
      </c>
      <c r="DP937" s="55" t="s">
        <v>3300</v>
      </c>
      <c r="DQ937" s="55" t="s">
        <v>1260</v>
      </c>
      <c r="DR937" s="55" t="s">
        <v>1261</v>
      </c>
      <c r="DS937" s="55">
        <v>33465</v>
      </c>
      <c r="DT937" s="55">
        <v>10000</v>
      </c>
      <c r="DU937" s="55" t="s">
        <v>1249</v>
      </c>
      <c r="DV937" s="55">
        <v>1</v>
      </c>
      <c r="EV937" s="55">
        <v>930</v>
      </c>
      <c r="EW937" s="55" t="s">
        <v>1359</v>
      </c>
      <c r="EX937" s="55" t="s">
        <v>1995</v>
      </c>
      <c r="EY937" s="55">
        <v>3</v>
      </c>
      <c r="EZ937" s="55">
        <v>1995</v>
      </c>
      <c r="FA937" s="55">
        <v>2999</v>
      </c>
      <c r="FB937" s="55" t="s">
        <v>1361</v>
      </c>
      <c r="FC937" s="55" t="s">
        <v>1249</v>
      </c>
      <c r="FD937" s="55">
        <v>2.75</v>
      </c>
      <c r="FF937" s="55">
        <v>930</v>
      </c>
      <c r="FG937" s="55" t="s">
        <v>42</v>
      </c>
      <c r="FH937" s="55" t="s">
        <v>1738</v>
      </c>
      <c r="FI937" s="55">
        <v>2</v>
      </c>
      <c r="FJ937" s="55">
        <v>25000</v>
      </c>
      <c r="FK937" s="55" t="s">
        <v>1249</v>
      </c>
      <c r="FL937" s="55">
        <v>0.5</v>
      </c>
      <c r="JW937" s="12">
        <v>930</v>
      </c>
      <c r="JX937" s="12" t="s">
        <v>1097</v>
      </c>
      <c r="JY937" s="12" t="s">
        <v>1990</v>
      </c>
    </row>
    <row r="938" ht="14.25" customHeight="1" outlineLevel="1" spans="7:285">
      <c r="G938" s="55">
        <v>931</v>
      </c>
      <c r="H938" s="55" t="s">
        <v>2052</v>
      </c>
      <c r="I938" s="55" t="s">
        <v>1995</v>
      </c>
      <c r="J938" s="55" t="s">
        <v>2947</v>
      </c>
      <c r="K938" s="55" t="s">
        <v>1258</v>
      </c>
      <c r="L938" s="55">
        <v>0.0158</v>
      </c>
      <c r="AD938" s="12">
        <v>931</v>
      </c>
      <c r="AE938" s="12" t="s">
        <v>1261</v>
      </c>
      <c r="AF938" s="12" t="s">
        <v>1431</v>
      </c>
      <c r="AG938" s="12" t="s">
        <v>1703</v>
      </c>
      <c r="AH938" s="12" t="s">
        <v>2141</v>
      </c>
      <c r="AX938" s="55">
        <v>931</v>
      </c>
      <c r="AY938" s="55" t="s">
        <v>1706</v>
      </c>
      <c r="AZ938" s="55" t="s">
        <v>1251</v>
      </c>
      <c r="BA938" s="55">
        <v>70</v>
      </c>
      <c r="BB938" s="55">
        <v>70</v>
      </c>
      <c r="BC938" s="55" t="s">
        <v>1258</v>
      </c>
      <c r="BD938" s="55">
        <v>1.2</v>
      </c>
      <c r="DN938" s="55">
        <v>931</v>
      </c>
      <c r="DO938" s="55" t="s">
        <v>42</v>
      </c>
      <c r="DP938" s="55" t="s">
        <v>3300</v>
      </c>
      <c r="DQ938" s="55" t="s">
        <v>1260</v>
      </c>
      <c r="DR938" s="55" t="s">
        <v>1261</v>
      </c>
      <c r="DS938" s="55">
        <v>33466</v>
      </c>
      <c r="DT938" s="55">
        <v>10000</v>
      </c>
      <c r="DU938" s="55" t="s">
        <v>1249</v>
      </c>
      <c r="DV938" s="55">
        <v>1</v>
      </c>
      <c r="EV938" s="55">
        <v>931</v>
      </c>
      <c r="EW938" s="55" t="s">
        <v>1359</v>
      </c>
      <c r="EX938" s="55" t="s">
        <v>1995</v>
      </c>
      <c r="EY938" s="55">
        <v>4</v>
      </c>
      <c r="EZ938" s="55">
        <v>0</v>
      </c>
      <c r="FA938" s="55">
        <v>1994</v>
      </c>
      <c r="FB938" s="55" t="s">
        <v>1361</v>
      </c>
      <c r="FC938" s="55" t="s">
        <v>1249</v>
      </c>
      <c r="FD938" s="55">
        <v>2.75</v>
      </c>
      <c r="FF938" s="55">
        <v>931</v>
      </c>
      <c r="FG938" s="55" t="s">
        <v>42</v>
      </c>
      <c r="FH938" s="55" t="s">
        <v>1738</v>
      </c>
      <c r="FI938" s="55">
        <v>2</v>
      </c>
      <c r="FJ938" s="55">
        <v>50000</v>
      </c>
      <c r="FK938" s="55" t="s">
        <v>1249</v>
      </c>
      <c r="FL938" s="55">
        <v>0.5</v>
      </c>
      <c r="JW938" s="12">
        <v>931</v>
      </c>
      <c r="JX938" s="12" t="s">
        <v>1097</v>
      </c>
      <c r="JY938" s="12" t="s">
        <v>1277</v>
      </c>
    </row>
    <row r="939" ht="14.25" customHeight="1" outlineLevel="1" spans="7:285">
      <c r="G939" s="55">
        <v>932</v>
      </c>
      <c r="H939" s="55" t="s">
        <v>2052</v>
      </c>
      <c r="I939" s="55" t="s">
        <v>1995</v>
      </c>
      <c r="J939" s="55" t="s">
        <v>3046</v>
      </c>
      <c r="K939" s="55" t="s">
        <v>1258</v>
      </c>
      <c r="L939" s="55">
        <v>0.015</v>
      </c>
      <c r="AD939" s="12">
        <v>932</v>
      </c>
      <c r="AE939" s="12" t="s">
        <v>1261</v>
      </c>
      <c r="AF939" s="12" t="s">
        <v>2638</v>
      </c>
      <c r="AG939" s="12" t="s">
        <v>1556</v>
      </c>
      <c r="AH939" s="12" t="s">
        <v>2493</v>
      </c>
      <c r="AX939" s="55">
        <v>932</v>
      </c>
      <c r="AY939" s="55" t="s">
        <v>1706</v>
      </c>
      <c r="AZ939" s="55" t="s">
        <v>1251</v>
      </c>
      <c r="BA939" s="55">
        <v>71</v>
      </c>
      <c r="BB939" s="55">
        <v>71</v>
      </c>
      <c r="BC939" s="55" t="s">
        <v>1258</v>
      </c>
      <c r="BD939" s="55">
        <v>1.2</v>
      </c>
      <c r="DN939" s="55">
        <v>932</v>
      </c>
      <c r="DO939" s="55" t="s">
        <v>42</v>
      </c>
      <c r="DP939" s="55" t="s">
        <v>3300</v>
      </c>
      <c r="DQ939" s="55" t="s">
        <v>1260</v>
      </c>
      <c r="DR939" s="55" t="s">
        <v>1261</v>
      </c>
      <c r="DS939" s="55">
        <v>33468</v>
      </c>
      <c r="DT939" s="55">
        <v>10000</v>
      </c>
      <c r="DU939" s="55" t="s">
        <v>1249</v>
      </c>
      <c r="DV939" s="55">
        <v>1</v>
      </c>
      <c r="EV939" s="55">
        <v>932</v>
      </c>
      <c r="EW939" s="55" t="s">
        <v>1359</v>
      </c>
      <c r="EX939" s="55" t="s">
        <v>1995</v>
      </c>
      <c r="EY939" s="55">
        <v>4</v>
      </c>
      <c r="EZ939" s="55">
        <v>1995</v>
      </c>
      <c r="FA939" s="55">
        <v>2999</v>
      </c>
      <c r="FB939" s="55" t="s">
        <v>1361</v>
      </c>
      <c r="FC939" s="55" t="s">
        <v>1249</v>
      </c>
      <c r="FD939" s="55">
        <v>2.75</v>
      </c>
      <c r="FF939" s="55">
        <v>932</v>
      </c>
      <c r="FG939" s="55" t="s">
        <v>42</v>
      </c>
      <c r="FH939" s="55" t="s">
        <v>1738</v>
      </c>
      <c r="FI939" s="55">
        <v>2</v>
      </c>
      <c r="FJ939" s="55">
        <v>80000</v>
      </c>
      <c r="FK939" s="55" t="s">
        <v>1249</v>
      </c>
      <c r="FL939" s="55">
        <v>0.5</v>
      </c>
      <c r="JW939" s="12">
        <v>932</v>
      </c>
      <c r="JX939" s="12" t="s">
        <v>1097</v>
      </c>
      <c r="JY939" s="12" t="s">
        <v>1903</v>
      </c>
    </row>
    <row r="940" ht="14.25" customHeight="1" outlineLevel="1" spans="7:285">
      <c r="G940" s="55">
        <v>933</v>
      </c>
      <c r="H940" s="55" t="s">
        <v>2052</v>
      </c>
      <c r="I940" s="55" t="s">
        <v>1995</v>
      </c>
      <c r="J940" s="55" t="s">
        <v>3078</v>
      </c>
      <c r="K940" s="55" t="s">
        <v>1258</v>
      </c>
      <c r="L940" s="55">
        <v>0.015</v>
      </c>
      <c r="AD940" s="12">
        <v>933</v>
      </c>
      <c r="AE940" s="12" t="s">
        <v>1261</v>
      </c>
      <c r="AF940" s="12" t="s">
        <v>1753</v>
      </c>
      <c r="AG940" s="12" t="s">
        <v>1703</v>
      </c>
      <c r="AH940" s="12" t="s">
        <v>2141</v>
      </c>
      <c r="AX940" s="55">
        <v>933</v>
      </c>
      <c r="AY940" s="55" t="s">
        <v>1706</v>
      </c>
      <c r="AZ940" s="55" t="s">
        <v>1251</v>
      </c>
      <c r="BA940" s="55">
        <v>72</v>
      </c>
      <c r="BB940" s="55">
        <v>72</v>
      </c>
      <c r="BC940" s="55" t="s">
        <v>1258</v>
      </c>
      <c r="BD940" s="55">
        <v>1.2</v>
      </c>
      <c r="DN940" s="55">
        <v>933</v>
      </c>
      <c r="DO940" s="55" t="s">
        <v>42</v>
      </c>
      <c r="DP940" s="55" t="s">
        <v>3300</v>
      </c>
      <c r="DQ940" s="55" t="s">
        <v>1260</v>
      </c>
      <c r="DR940" s="55" t="s">
        <v>1261</v>
      </c>
      <c r="DS940" s="55">
        <v>33478</v>
      </c>
      <c r="DT940" s="55">
        <v>10000</v>
      </c>
      <c r="DU940" s="55" t="s">
        <v>1249</v>
      </c>
      <c r="DV940" s="55">
        <v>1</v>
      </c>
      <c r="EV940" s="55">
        <v>933</v>
      </c>
      <c r="EW940" s="55" t="s">
        <v>1359</v>
      </c>
      <c r="EX940" s="55" t="s">
        <v>1995</v>
      </c>
      <c r="EY940" s="55">
        <v>5</v>
      </c>
      <c r="EZ940" s="55">
        <v>0</v>
      </c>
      <c r="FA940" s="55">
        <v>1994</v>
      </c>
      <c r="FB940" s="55" t="s">
        <v>1361</v>
      </c>
      <c r="FC940" s="55" t="s">
        <v>1249</v>
      </c>
      <c r="FD940" s="55">
        <v>2.75</v>
      </c>
      <c r="FF940" s="55">
        <v>933</v>
      </c>
      <c r="FG940" s="55" t="s">
        <v>42</v>
      </c>
      <c r="FH940" s="55" t="s">
        <v>1738</v>
      </c>
      <c r="FI940" s="55">
        <v>2</v>
      </c>
      <c r="FJ940" s="55">
        <v>130000</v>
      </c>
      <c r="FK940" s="55" t="s">
        <v>1249</v>
      </c>
      <c r="FL940" s="55">
        <v>0.5</v>
      </c>
      <c r="JW940" s="12">
        <v>933</v>
      </c>
      <c r="JX940" s="12" t="s">
        <v>1097</v>
      </c>
      <c r="JY940" s="12" t="s">
        <v>1932</v>
      </c>
    </row>
    <row r="941" ht="14.25" customHeight="1" outlineLevel="1" spans="7:285">
      <c r="G941" s="55">
        <v>934</v>
      </c>
      <c r="H941" s="55" t="s">
        <v>2052</v>
      </c>
      <c r="I941" s="55" t="s">
        <v>1995</v>
      </c>
      <c r="J941" s="55" t="s">
        <v>3080</v>
      </c>
      <c r="K941" s="55" t="s">
        <v>1258</v>
      </c>
      <c r="L941" s="55">
        <v>0.0167</v>
      </c>
      <c r="AD941" s="12">
        <v>934</v>
      </c>
      <c r="AE941" s="12" t="s">
        <v>1261</v>
      </c>
      <c r="AF941" s="12" t="s">
        <v>2740</v>
      </c>
      <c r="AG941" s="12" t="s">
        <v>1556</v>
      </c>
      <c r="AH941" s="12" t="s">
        <v>2493</v>
      </c>
      <c r="AX941" s="55">
        <v>934</v>
      </c>
      <c r="AY941" s="55" t="s">
        <v>1706</v>
      </c>
      <c r="AZ941" s="55" t="s">
        <v>1251</v>
      </c>
      <c r="BA941" s="55">
        <v>73</v>
      </c>
      <c r="BB941" s="55">
        <v>73</v>
      </c>
      <c r="BC941" s="55" t="s">
        <v>1258</v>
      </c>
      <c r="BD941" s="55">
        <v>1.2</v>
      </c>
      <c r="DN941" s="55">
        <v>934</v>
      </c>
      <c r="DO941" s="55" t="s">
        <v>42</v>
      </c>
      <c r="DP941" s="55" t="s">
        <v>3300</v>
      </c>
      <c r="DQ941" s="55" t="s">
        <v>1260</v>
      </c>
      <c r="DR941" s="55" t="s">
        <v>1261</v>
      </c>
      <c r="DS941" s="55">
        <v>33481</v>
      </c>
      <c r="DT941" s="55">
        <v>10000</v>
      </c>
      <c r="DU941" s="55" t="s">
        <v>1249</v>
      </c>
      <c r="DV941" s="55">
        <v>1</v>
      </c>
      <c r="EV941" s="55">
        <v>934</v>
      </c>
      <c r="EW941" s="55" t="s">
        <v>1359</v>
      </c>
      <c r="EX941" s="55" t="s">
        <v>1995</v>
      </c>
      <c r="EY941" s="55">
        <v>5</v>
      </c>
      <c r="EZ941" s="55">
        <v>1995</v>
      </c>
      <c r="FA941" s="55">
        <v>2999</v>
      </c>
      <c r="FB941" s="55" t="s">
        <v>1361</v>
      </c>
      <c r="FC941" s="55" t="s">
        <v>1249</v>
      </c>
      <c r="FD941" s="55">
        <v>2.75</v>
      </c>
      <c r="FF941" s="55">
        <v>934</v>
      </c>
      <c r="FG941" s="55" t="s">
        <v>42</v>
      </c>
      <c r="FH941" s="55" t="s">
        <v>1738</v>
      </c>
      <c r="FI941" s="55">
        <v>2</v>
      </c>
      <c r="FJ941" s="55">
        <v>260000</v>
      </c>
      <c r="FK941" s="55" t="s">
        <v>1249</v>
      </c>
      <c r="FL941" s="55">
        <v>0.5</v>
      </c>
      <c r="JW941" s="12">
        <v>934</v>
      </c>
      <c r="JX941" s="12" t="s">
        <v>1097</v>
      </c>
      <c r="JY941" s="12" t="s">
        <v>2081</v>
      </c>
    </row>
    <row r="942" ht="14.25" customHeight="1" outlineLevel="1" spans="7:285">
      <c r="G942" s="55">
        <v>935</v>
      </c>
      <c r="H942" s="55" t="s">
        <v>2052</v>
      </c>
      <c r="I942" s="55" t="s">
        <v>1995</v>
      </c>
      <c r="J942" s="55" t="s">
        <v>3082</v>
      </c>
      <c r="K942" s="55" t="s">
        <v>1258</v>
      </c>
      <c r="L942" s="55">
        <v>0.0167</v>
      </c>
      <c r="AD942" s="12">
        <v>935</v>
      </c>
      <c r="AE942" s="12" t="s">
        <v>1261</v>
      </c>
      <c r="AF942" s="12" t="s">
        <v>2027</v>
      </c>
      <c r="AG942" s="12" t="s">
        <v>1703</v>
      </c>
      <c r="AH942" s="12" t="s">
        <v>2141</v>
      </c>
      <c r="AX942" s="55">
        <v>935</v>
      </c>
      <c r="AY942" s="55" t="s">
        <v>1706</v>
      </c>
      <c r="AZ942" s="55" t="s">
        <v>1251</v>
      </c>
      <c r="BA942" s="55">
        <v>74</v>
      </c>
      <c r="BB942" s="55">
        <v>74</v>
      </c>
      <c r="BC942" s="55" t="s">
        <v>1258</v>
      </c>
      <c r="BD942" s="55">
        <v>1.2</v>
      </c>
      <c r="DN942" s="55">
        <v>935</v>
      </c>
      <c r="DO942" s="55" t="s">
        <v>42</v>
      </c>
      <c r="DP942" s="55" t="s">
        <v>3300</v>
      </c>
      <c r="DQ942" s="55" t="s">
        <v>1260</v>
      </c>
      <c r="DR942" s="55" t="s">
        <v>1261</v>
      </c>
      <c r="DS942" s="55">
        <v>33482</v>
      </c>
      <c r="DT942" s="55">
        <v>10000</v>
      </c>
      <c r="DU942" s="55" t="s">
        <v>1249</v>
      </c>
      <c r="DV942" s="55">
        <v>1</v>
      </c>
      <c r="EV942" s="55">
        <v>935</v>
      </c>
      <c r="EW942" s="55" t="s">
        <v>1359</v>
      </c>
      <c r="EX942" s="55" t="s">
        <v>1995</v>
      </c>
      <c r="EY942" s="55">
        <v>6</v>
      </c>
      <c r="EZ942" s="55">
        <v>0</v>
      </c>
      <c r="FA942" s="55">
        <v>1994</v>
      </c>
      <c r="FB942" s="55" t="s">
        <v>1361</v>
      </c>
      <c r="FC942" s="55" t="s">
        <v>1249</v>
      </c>
      <c r="FD942" s="55">
        <v>2.5</v>
      </c>
      <c r="FF942" s="55">
        <v>935</v>
      </c>
      <c r="FG942" s="55" t="s">
        <v>42</v>
      </c>
      <c r="FH942" s="55" t="s">
        <v>1738</v>
      </c>
      <c r="FI942" s="55">
        <v>2</v>
      </c>
      <c r="FJ942" s="55">
        <v>400000</v>
      </c>
      <c r="FK942" s="55" t="s">
        <v>1249</v>
      </c>
      <c r="FL942" s="55">
        <v>0.5</v>
      </c>
      <c r="JW942" s="12">
        <v>935</v>
      </c>
      <c r="JX942" s="12" t="s">
        <v>1097</v>
      </c>
      <c r="JY942" s="12" t="s">
        <v>2100</v>
      </c>
    </row>
    <row r="943" ht="14.25" customHeight="1" outlineLevel="1" spans="7:285">
      <c r="G943" s="55">
        <v>936</v>
      </c>
      <c r="H943" s="55" t="s">
        <v>2052</v>
      </c>
      <c r="I943" s="55" t="s">
        <v>1995</v>
      </c>
      <c r="J943" s="55" t="s">
        <v>3083</v>
      </c>
      <c r="K943" s="55" t="s">
        <v>1258</v>
      </c>
      <c r="L943" s="55">
        <v>0.0192</v>
      </c>
      <c r="AD943" s="12">
        <v>936</v>
      </c>
      <c r="AE943" s="12" t="s">
        <v>1261</v>
      </c>
      <c r="AF943" s="12" t="s">
        <v>2674</v>
      </c>
      <c r="AG943" s="12" t="s">
        <v>1556</v>
      </c>
      <c r="AH943" s="12" t="s">
        <v>2493</v>
      </c>
      <c r="AX943" s="55">
        <v>936</v>
      </c>
      <c r="AY943" s="55" t="s">
        <v>1706</v>
      </c>
      <c r="AZ943" s="55" t="s">
        <v>1251</v>
      </c>
      <c r="BA943" s="55">
        <v>75</v>
      </c>
      <c r="BB943" s="55">
        <v>75</v>
      </c>
      <c r="BC943" s="55" t="s">
        <v>1258</v>
      </c>
      <c r="BD943" s="55">
        <v>1.2</v>
      </c>
      <c r="DN943" s="55">
        <v>936</v>
      </c>
      <c r="DO943" s="55" t="s">
        <v>42</v>
      </c>
      <c r="DP943" s="55" t="s">
        <v>3300</v>
      </c>
      <c r="DQ943" s="55" t="s">
        <v>1260</v>
      </c>
      <c r="DR943" s="55" t="s">
        <v>1261</v>
      </c>
      <c r="DS943" s="55">
        <v>33497</v>
      </c>
      <c r="DT943" s="55">
        <v>10000</v>
      </c>
      <c r="DU943" s="55" t="s">
        <v>1249</v>
      </c>
      <c r="DV943" s="55">
        <v>1</v>
      </c>
      <c r="EV943" s="55">
        <v>936</v>
      </c>
      <c r="EW943" s="55" t="s">
        <v>1359</v>
      </c>
      <c r="EX943" s="55" t="s">
        <v>1995</v>
      </c>
      <c r="EY943" s="55">
        <v>6</v>
      </c>
      <c r="EZ943" s="55">
        <v>1995</v>
      </c>
      <c r="FA943" s="55">
        <v>2999</v>
      </c>
      <c r="FB943" s="55" t="s">
        <v>1361</v>
      </c>
      <c r="FC943" s="55" t="s">
        <v>1249</v>
      </c>
      <c r="FD943" s="55">
        <v>2.5</v>
      </c>
      <c r="FF943" s="55">
        <v>936</v>
      </c>
      <c r="FG943" s="55" t="s">
        <v>42</v>
      </c>
      <c r="FH943" s="55" t="s">
        <v>1738</v>
      </c>
      <c r="FI943" s="55">
        <v>2</v>
      </c>
      <c r="FJ943" s="55">
        <v>530000</v>
      </c>
      <c r="FK943" s="55" t="s">
        <v>1249</v>
      </c>
      <c r="FL943" s="55">
        <v>0.5</v>
      </c>
      <c r="JW943" s="12">
        <v>936</v>
      </c>
      <c r="JX943" s="12" t="s">
        <v>1097</v>
      </c>
      <c r="JY943" s="12" t="s">
        <v>2124</v>
      </c>
    </row>
    <row r="944" ht="14.25" customHeight="1" outlineLevel="1" spans="7:285">
      <c r="G944" s="55">
        <v>937</v>
      </c>
      <c r="H944" s="55" t="s">
        <v>2052</v>
      </c>
      <c r="I944" s="55" t="s">
        <v>1995</v>
      </c>
      <c r="J944" s="55" t="s">
        <v>2141</v>
      </c>
      <c r="K944" s="55" t="s">
        <v>1258</v>
      </c>
      <c r="L944" s="55">
        <v>0.0257</v>
      </c>
      <c r="AD944" s="12">
        <v>937</v>
      </c>
      <c r="AE944" s="12" t="s">
        <v>1261</v>
      </c>
      <c r="AF944" s="12" t="s">
        <v>895</v>
      </c>
      <c r="AG944" s="12" t="s">
        <v>1703</v>
      </c>
      <c r="AH944" s="12" t="s">
        <v>2141</v>
      </c>
      <c r="AX944" s="55">
        <v>937</v>
      </c>
      <c r="AY944" s="55" t="s">
        <v>1706</v>
      </c>
      <c r="AZ944" s="55" t="s">
        <v>1251</v>
      </c>
      <c r="BA944" s="55">
        <v>76</v>
      </c>
      <c r="BB944" s="55">
        <v>76</v>
      </c>
      <c r="BC944" s="55" t="s">
        <v>1258</v>
      </c>
      <c r="BD944" s="55">
        <v>1.2</v>
      </c>
      <c r="DN944" s="55">
        <v>937</v>
      </c>
      <c r="DO944" s="55" t="s">
        <v>42</v>
      </c>
      <c r="DP944" s="55" t="s">
        <v>3300</v>
      </c>
      <c r="DQ944" s="55" t="s">
        <v>1260</v>
      </c>
      <c r="DR944" s="55" t="s">
        <v>1261</v>
      </c>
      <c r="DS944" s="55">
        <v>33499</v>
      </c>
      <c r="DT944" s="55">
        <v>10000</v>
      </c>
      <c r="DU944" s="55" t="s">
        <v>1249</v>
      </c>
      <c r="DV944" s="55">
        <v>1</v>
      </c>
      <c r="EV944" s="55">
        <v>937</v>
      </c>
      <c r="EW944" s="55" t="s">
        <v>1359</v>
      </c>
      <c r="EX944" s="55" t="s">
        <v>1995</v>
      </c>
      <c r="EY944" s="55">
        <v>7</v>
      </c>
      <c r="EZ944" s="55">
        <v>0</v>
      </c>
      <c r="FA944" s="55">
        <v>1994</v>
      </c>
      <c r="FB944" s="55" t="s">
        <v>1262</v>
      </c>
      <c r="FC944" s="55" t="s">
        <v>1249</v>
      </c>
      <c r="FD944" s="55">
        <v>0</v>
      </c>
      <c r="FF944" s="55">
        <v>937</v>
      </c>
      <c r="FG944" s="55" t="s">
        <v>42</v>
      </c>
      <c r="FH944" s="55" t="s">
        <v>1738</v>
      </c>
      <c r="FI944" s="55">
        <v>2</v>
      </c>
      <c r="FJ944" s="55">
        <v>540000</v>
      </c>
      <c r="FK944" s="55" t="s">
        <v>1249</v>
      </c>
      <c r="FL944" s="55">
        <v>0.5</v>
      </c>
      <c r="JW944" s="12">
        <v>937</v>
      </c>
      <c r="JX944" s="12" t="s">
        <v>1097</v>
      </c>
      <c r="JY944" s="12" t="s">
        <v>2145</v>
      </c>
    </row>
    <row r="945" ht="14.25" customHeight="1" outlineLevel="1" spans="7:285">
      <c r="G945" s="55">
        <v>938</v>
      </c>
      <c r="H945" s="55" t="s">
        <v>2052</v>
      </c>
      <c r="I945" s="55" t="s">
        <v>1569</v>
      </c>
      <c r="J945" s="55" t="s">
        <v>3087</v>
      </c>
      <c r="K945" s="55" t="s">
        <v>1258</v>
      </c>
      <c r="L945" s="55">
        <v>0.0525</v>
      </c>
      <c r="AD945" s="12">
        <v>938</v>
      </c>
      <c r="AE945" s="12" t="s">
        <v>1261</v>
      </c>
      <c r="AF945" s="12" t="s">
        <v>1957</v>
      </c>
      <c r="AG945" s="12" t="s">
        <v>1556</v>
      </c>
      <c r="AH945" s="12" t="s">
        <v>2493</v>
      </c>
      <c r="AX945" s="55">
        <v>938</v>
      </c>
      <c r="AY945" s="55" t="s">
        <v>1706</v>
      </c>
      <c r="AZ945" s="55" t="s">
        <v>1251</v>
      </c>
      <c r="BA945" s="55">
        <v>77</v>
      </c>
      <c r="BB945" s="55">
        <v>77</v>
      </c>
      <c r="BC945" s="55" t="s">
        <v>1258</v>
      </c>
      <c r="BD945" s="55">
        <v>1.2</v>
      </c>
      <c r="DN945" s="55">
        <v>938</v>
      </c>
      <c r="DO945" s="55" t="s">
        <v>42</v>
      </c>
      <c r="DP945" s="55" t="s">
        <v>3300</v>
      </c>
      <c r="DQ945" s="55" t="s">
        <v>1260</v>
      </c>
      <c r="DR945" s="55" t="s">
        <v>1261</v>
      </c>
      <c r="DS945" s="55">
        <v>34141</v>
      </c>
      <c r="DT945" s="55">
        <v>10000</v>
      </c>
      <c r="DU945" s="55" t="s">
        <v>1249</v>
      </c>
      <c r="DV945" s="55">
        <v>1</v>
      </c>
      <c r="EV945" s="55">
        <v>938</v>
      </c>
      <c r="EW945" s="55" t="s">
        <v>1359</v>
      </c>
      <c r="EX945" s="55" t="s">
        <v>1995</v>
      </c>
      <c r="EY945" s="55">
        <v>7</v>
      </c>
      <c r="EZ945" s="55">
        <v>1995</v>
      </c>
      <c r="FA945" s="55">
        <v>2999</v>
      </c>
      <c r="FB945" s="55" t="s">
        <v>1262</v>
      </c>
      <c r="FC945" s="55" t="s">
        <v>1249</v>
      </c>
      <c r="FD945" s="55">
        <v>0</v>
      </c>
      <c r="FF945" s="55">
        <v>938</v>
      </c>
      <c r="FG945" s="55" t="s">
        <v>42</v>
      </c>
      <c r="FH945" s="55" t="s">
        <v>1738</v>
      </c>
      <c r="FI945" s="55">
        <v>3</v>
      </c>
      <c r="FJ945" s="55">
        <v>0</v>
      </c>
      <c r="FK945" s="55" t="s">
        <v>1249</v>
      </c>
      <c r="FL945" s="55">
        <v>0.9</v>
      </c>
      <c r="JW945" s="12">
        <v>938</v>
      </c>
      <c r="JX945" s="12" t="s">
        <v>1097</v>
      </c>
      <c r="JY945" s="12" t="s">
        <v>2170</v>
      </c>
    </row>
    <row r="946" ht="14.25" customHeight="1" outlineLevel="1" spans="7:285">
      <c r="G946" s="55">
        <v>939</v>
      </c>
      <c r="H946" s="55" t="s">
        <v>2052</v>
      </c>
      <c r="I946" s="55" t="s">
        <v>2226</v>
      </c>
      <c r="J946" s="55" t="s">
        <v>3089</v>
      </c>
      <c r="K946" s="55" t="s">
        <v>1258</v>
      </c>
      <c r="L946" s="55">
        <v>0.0525</v>
      </c>
      <c r="AD946" s="12">
        <v>939</v>
      </c>
      <c r="AE946" s="12" t="s">
        <v>1261</v>
      </c>
      <c r="AF946" s="12" t="s">
        <v>1473</v>
      </c>
      <c r="AG946" s="12" t="s">
        <v>1703</v>
      </c>
      <c r="AH946" s="12" t="s">
        <v>2141</v>
      </c>
      <c r="AX946" s="55">
        <v>939</v>
      </c>
      <c r="AY946" s="55" t="s">
        <v>1706</v>
      </c>
      <c r="AZ946" s="55" t="s">
        <v>1251</v>
      </c>
      <c r="BA946" s="55">
        <v>78</v>
      </c>
      <c r="BB946" s="55">
        <v>78</v>
      </c>
      <c r="BC946" s="55" t="s">
        <v>1258</v>
      </c>
      <c r="BD946" s="55">
        <v>1.2</v>
      </c>
      <c r="DN946" s="55">
        <v>939</v>
      </c>
      <c r="DO946" s="55" t="s">
        <v>1313</v>
      </c>
      <c r="DP946" s="55" t="s">
        <v>3300</v>
      </c>
      <c r="DQ946" s="55" t="s">
        <v>1260</v>
      </c>
      <c r="DR946" s="55" t="s">
        <v>1261</v>
      </c>
      <c r="DS946" s="55">
        <v>33017</v>
      </c>
      <c r="DT946" s="55">
        <v>10000</v>
      </c>
      <c r="DU946" s="55" t="s">
        <v>1249</v>
      </c>
      <c r="DV946" s="55">
        <v>1</v>
      </c>
      <c r="EV946" s="55">
        <v>939</v>
      </c>
      <c r="EW946" s="55" t="s">
        <v>1359</v>
      </c>
      <c r="EX946" s="55" t="s">
        <v>1569</v>
      </c>
      <c r="EY946" s="55">
        <v>1</v>
      </c>
      <c r="EZ946" s="55">
        <v>0</v>
      </c>
      <c r="FA946" s="55">
        <v>1994</v>
      </c>
      <c r="FB946" s="55" t="s">
        <v>1262</v>
      </c>
      <c r="FC946" s="55" t="s">
        <v>1249</v>
      </c>
      <c r="FD946" s="55">
        <v>0</v>
      </c>
      <c r="FF946" s="55">
        <v>939</v>
      </c>
      <c r="FG946" s="55" t="s">
        <v>42</v>
      </c>
      <c r="FH946" s="55" t="s">
        <v>1738</v>
      </c>
      <c r="FI946" s="55">
        <v>3</v>
      </c>
      <c r="FJ946" s="55">
        <v>1000</v>
      </c>
      <c r="FK946" s="55" t="s">
        <v>1249</v>
      </c>
      <c r="FL946" s="55">
        <v>0.85</v>
      </c>
      <c r="JW946" s="12">
        <v>939</v>
      </c>
      <c r="JX946" s="12" t="s">
        <v>1097</v>
      </c>
      <c r="JY946" s="12" t="s">
        <v>2190</v>
      </c>
    </row>
    <row r="947" ht="14.25" customHeight="1" outlineLevel="1" spans="7:285">
      <c r="G947" s="55">
        <v>940</v>
      </c>
      <c r="H947" s="55" t="s">
        <v>2052</v>
      </c>
      <c r="I947" s="55" t="s">
        <v>1919</v>
      </c>
      <c r="J947" s="55" t="s">
        <v>3090</v>
      </c>
      <c r="K947" s="55" t="s">
        <v>1258</v>
      </c>
      <c r="L947" s="55">
        <v>0.0525</v>
      </c>
      <c r="AD947" s="12">
        <v>940</v>
      </c>
      <c r="AE947" s="12" t="s">
        <v>1261</v>
      </c>
      <c r="AF947" s="12" t="s">
        <v>2918</v>
      </c>
      <c r="AG947" s="12" t="s">
        <v>1556</v>
      </c>
      <c r="AH947" s="12" t="s">
        <v>2493</v>
      </c>
      <c r="AX947" s="55">
        <v>940</v>
      </c>
      <c r="AY947" s="55" t="s">
        <v>1706</v>
      </c>
      <c r="AZ947" s="55" t="s">
        <v>1251</v>
      </c>
      <c r="BA947" s="55">
        <v>79</v>
      </c>
      <c r="BB947" s="55">
        <v>79</v>
      </c>
      <c r="BC947" s="55" t="s">
        <v>1258</v>
      </c>
      <c r="BD947" s="55">
        <v>1.2</v>
      </c>
      <c r="DN947" s="55">
        <v>940</v>
      </c>
      <c r="DO947" s="55" t="s">
        <v>1313</v>
      </c>
      <c r="DP947" s="55" t="s">
        <v>3300</v>
      </c>
      <c r="DQ947" s="55" t="s">
        <v>1260</v>
      </c>
      <c r="DR947" s="55" t="s">
        <v>1261</v>
      </c>
      <c r="DS947" s="55">
        <v>33019</v>
      </c>
      <c r="DT947" s="55">
        <v>10000</v>
      </c>
      <c r="DU947" s="55" t="s">
        <v>1249</v>
      </c>
      <c r="DV947" s="55">
        <v>1</v>
      </c>
      <c r="EV947" s="55">
        <v>940</v>
      </c>
      <c r="EW947" s="55" t="s">
        <v>1359</v>
      </c>
      <c r="EX947" s="55" t="s">
        <v>1569</v>
      </c>
      <c r="EY947" s="55">
        <v>1</v>
      </c>
      <c r="EZ947" s="55">
        <v>1995</v>
      </c>
      <c r="FA947" s="55">
        <v>2999</v>
      </c>
      <c r="FB947" s="55" t="s">
        <v>1262</v>
      </c>
      <c r="FC947" s="55" t="s">
        <v>1249</v>
      </c>
      <c r="FD947" s="55">
        <v>0</v>
      </c>
      <c r="FF947" s="55">
        <v>940</v>
      </c>
      <c r="FG947" s="55" t="s">
        <v>42</v>
      </c>
      <c r="FH947" s="55" t="s">
        <v>1738</v>
      </c>
      <c r="FI947" s="55">
        <v>3</v>
      </c>
      <c r="FJ947" s="55">
        <v>2500</v>
      </c>
      <c r="FK947" s="55" t="s">
        <v>1249</v>
      </c>
      <c r="FL947" s="55">
        <v>0.8</v>
      </c>
      <c r="JW947" s="12">
        <v>940</v>
      </c>
      <c r="JX947" s="12" t="s">
        <v>1097</v>
      </c>
      <c r="JY947" s="12" t="s">
        <v>2212</v>
      </c>
    </row>
    <row r="948" ht="14.25" customHeight="1" outlineLevel="1" spans="7:285">
      <c r="G948" s="55">
        <v>941</v>
      </c>
      <c r="H948" s="55" t="s">
        <v>2052</v>
      </c>
      <c r="I948" s="55" t="s">
        <v>2382</v>
      </c>
      <c r="J948" s="55" t="s">
        <v>3091</v>
      </c>
      <c r="K948" s="55" t="s">
        <v>1258</v>
      </c>
      <c r="L948" s="55">
        <v>0.0525</v>
      </c>
      <c r="AD948" s="12">
        <v>941</v>
      </c>
      <c r="AE948" s="12" t="s">
        <v>1261</v>
      </c>
      <c r="AF948" s="12" t="s">
        <v>1841</v>
      </c>
      <c r="AG948" s="12" t="s">
        <v>1703</v>
      </c>
      <c r="AH948" s="12" t="s">
        <v>2141</v>
      </c>
      <c r="AX948" s="55">
        <v>941</v>
      </c>
      <c r="AY948" s="55" t="s">
        <v>1706</v>
      </c>
      <c r="AZ948" s="55" t="s">
        <v>1251</v>
      </c>
      <c r="BA948" s="55">
        <v>80</v>
      </c>
      <c r="BB948" s="55">
        <v>80</v>
      </c>
      <c r="BC948" s="55" t="s">
        <v>1258</v>
      </c>
      <c r="BD948" s="55">
        <v>1.2</v>
      </c>
      <c r="DN948" s="55">
        <v>941</v>
      </c>
      <c r="DO948" s="55" t="s">
        <v>1313</v>
      </c>
      <c r="DP948" s="55" t="s">
        <v>3300</v>
      </c>
      <c r="DQ948" s="55" t="s">
        <v>1260</v>
      </c>
      <c r="DR948" s="55" t="s">
        <v>1261</v>
      </c>
      <c r="DS948" s="55">
        <v>33024</v>
      </c>
      <c r="DT948" s="55">
        <v>10000</v>
      </c>
      <c r="DU948" s="55" t="s">
        <v>1249</v>
      </c>
      <c r="DV948" s="55">
        <v>1</v>
      </c>
      <c r="EV948" s="55">
        <v>941</v>
      </c>
      <c r="EW948" s="55" t="s">
        <v>1359</v>
      </c>
      <c r="EX948" s="55" t="s">
        <v>2226</v>
      </c>
      <c r="EY948" s="55">
        <v>1</v>
      </c>
      <c r="EZ948" s="55">
        <v>0</v>
      </c>
      <c r="FA948" s="55">
        <v>1994</v>
      </c>
      <c r="FB948" s="55" t="s">
        <v>1262</v>
      </c>
      <c r="FC948" s="55" t="s">
        <v>1249</v>
      </c>
      <c r="FD948" s="55">
        <v>0</v>
      </c>
      <c r="FF948" s="55">
        <v>941</v>
      </c>
      <c r="FG948" s="55" t="s">
        <v>42</v>
      </c>
      <c r="FH948" s="55" t="s">
        <v>1738</v>
      </c>
      <c r="FI948" s="55">
        <v>3</v>
      </c>
      <c r="FJ948" s="55">
        <v>5000</v>
      </c>
      <c r="FK948" s="55" t="s">
        <v>1249</v>
      </c>
      <c r="FL948" s="55">
        <v>0.7</v>
      </c>
      <c r="JW948" s="12">
        <v>941</v>
      </c>
      <c r="JX948" s="12" t="s">
        <v>1097</v>
      </c>
      <c r="JY948" s="12" t="s">
        <v>2230</v>
      </c>
    </row>
    <row r="949" ht="14.25" customHeight="1" outlineLevel="1" spans="7:285">
      <c r="G949" s="55">
        <v>942</v>
      </c>
      <c r="H949" s="55" t="s">
        <v>2052</v>
      </c>
      <c r="I949" s="55" t="s">
        <v>1646</v>
      </c>
      <c r="J949" s="55" t="s">
        <v>3092</v>
      </c>
      <c r="K949" s="55" t="s">
        <v>1258</v>
      </c>
      <c r="L949" s="55">
        <v>0.0525</v>
      </c>
      <c r="AD949" s="12">
        <v>942</v>
      </c>
      <c r="AE949" s="12" t="s">
        <v>1261</v>
      </c>
      <c r="AF949" s="12" t="s">
        <v>1826</v>
      </c>
      <c r="AG949" s="12" t="s">
        <v>1097</v>
      </c>
      <c r="AH949" s="12" t="s">
        <v>2162</v>
      </c>
      <c r="AX949" s="55">
        <v>942</v>
      </c>
      <c r="AY949" s="55" t="s">
        <v>1706</v>
      </c>
      <c r="AZ949" s="55" t="s">
        <v>1251</v>
      </c>
      <c r="BA949" s="55">
        <v>81</v>
      </c>
      <c r="BB949" s="55">
        <v>81</v>
      </c>
      <c r="BC949" s="55" t="s">
        <v>1258</v>
      </c>
      <c r="BD949" s="55">
        <v>1.25</v>
      </c>
      <c r="DN949" s="55">
        <v>942</v>
      </c>
      <c r="DO949" s="55" t="s">
        <v>1313</v>
      </c>
      <c r="DP949" s="55" t="s">
        <v>3300</v>
      </c>
      <c r="DQ949" s="55" t="s">
        <v>1260</v>
      </c>
      <c r="DR949" s="55" t="s">
        <v>1261</v>
      </c>
      <c r="DS949" s="55">
        <v>33025</v>
      </c>
      <c r="DT949" s="55">
        <v>10000</v>
      </c>
      <c r="DU949" s="55" t="s">
        <v>1249</v>
      </c>
      <c r="DV949" s="55">
        <v>1</v>
      </c>
      <c r="EV949" s="55">
        <v>942</v>
      </c>
      <c r="EW949" s="55" t="s">
        <v>1359</v>
      </c>
      <c r="EX949" s="55" t="s">
        <v>2226</v>
      </c>
      <c r="EY949" s="55">
        <v>1</v>
      </c>
      <c r="EZ949" s="55">
        <v>1995</v>
      </c>
      <c r="FA949" s="55">
        <v>2999</v>
      </c>
      <c r="FB949" s="55" t="s">
        <v>1262</v>
      </c>
      <c r="FC949" s="55" t="s">
        <v>1249</v>
      </c>
      <c r="FD949" s="55">
        <v>0</v>
      </c>
      <c r="FF949" s="55">
        <v>942</v>
      </c>
      <c r="FG949" s="55" t="s">
        <v>42</v>
      </c>
      <c r="FH949" s="55" t="s">
        <v>1738</v>
      </c>
      <c r="FI949" s="55">
        <v>3</v>
      </c>
      <c r="FJ949" s="55">
        <v>10000</v>
      </c>
      <c r="FK949" s="55" t="s">
        <v>1249</v>
      </c>
      <c r="FL949" s="55">
        <v>0.6</v>
      </c>
      <c r="JW949" s="12">
        <v>942</v>
      </c>
      <c r="JX949" s="12" t="s">
        <v>1097</v>
      </c>
      <c r="JY949" s="12" t="s">
        <v>2217</v>
      </c>
    </row>
    <row r="950" ht="14.25" customHeight="1" outlineLevel="1" spans="7:285">
      <c r="G950" s="55">
        <v>943</v>
      </c>
      <c r="H950" s="55" t="s">
        <v>2053</v>
      </c>
      <c r="I950" s="55" t="s">
        <v>900</v>
      </c>
      <c r="J950" s="55" t="s">
        <v>1248</v>
      </c>
      <c r="K950" s="55" t="s">
        <v>1258</v>
      </c>
      <c r="L950" s="55">
        <v>0.0525</v>
      </c>
      <c r="AD950" s="12">
        <v>943</v>
      </c>
      <c r="AE950" s="12" t="s">
        <v>1261</v>
      </c>
      <c r="AF950" s="12" t="s">
        <v>2137</v>
      </c>
      <c r="AG950" s="12" t="s">
        <v>1703</v>
      </c>
      <c r="AH950" s="12" t="s">
        <v>2141</v>
      </c>
      <c r="AX950" s="55">
        <v>943</v>
      </c>
      <c r="AY950" s="55" t="s">
        <v>1706</v>
      </c>
      <c r="AZ950" s="55" t="s">
        <v>1251</v>
      </c>
      <c r="BA950" s="55">
        <v>82</v>
      </c>
      <c r="BB950" s="55">
        <v>82</v>
      </c>
      <c r="BC950" s="55" t="s">
        <v>1258</v>
      </c>
      <c r="BD950" s="55">
        <v>1.25</v>
      </c>
      <c r="DN950" s="55">
        <v>943</v>
      </c>
      <c r="DO950" s="55" t="s">
        <v>1313</v>
      </c>
      <c r="DP950" s="55" t="s">
        <v>3300</v>
      </c>
      <c r="DQ950" s="55" t="s">
        <v>1260</v>
      </c>
      <c r="DR950" s="55" t="s">
        <v>1261</v>
      </c>
      <c r="DS950" s="55">
        <v>33026</v>
      </c>
      <c r="DT950" s="55">
        <v>10000</v>
      </c>
      <c r="DU950" s="55" t="s">
        <v>1249</v>
      </c>
      <c r="DV950" s="55">
        <v>1</v>
      </c>
      <c r="EV950" s="55">
        <v>943</v>
      </c>
      <c r="EW950" s="55" t="s">
        <v>1359</v>
      </c>
      <c r="EX950" s="55" t="s">
        <v>1919</v>
      </c>
      <c r="EY950" s="55">
        <v>1</v>
      </c>
      <c r="EZ950" s="55">
        <v>0</v>
      </c>
      <c r="FA950" s="55">
        <v>1994</v>
      </c>
      <c r="FB950" s="55" t="s">
        <v>1262</v>
      </c>
      <c r="FC950" s="55" t="s">
        <v>1249</v>
      </c>
      <c r="FD950" s="55">
        <v>0</v>
      </c>
      <c r="FF950" s="55">
        <v>943</v>
      </c>
      <c r="FG950" s="55" t="s">
        <v>42</v>
      </c>
      <c r="FH950" s="55" t="s">
        <v>1738</v>
      </c>
      <c r="FI950" s="55">
        <v>3</v>
      </c>
      <c r="FJ950" s="55">
        <v>25000</v>
      </c>
      <c r="FK950" s="55" t="s">
        <v>1249</v>
      </c>
      <c r="FL950" s="55">
        <v>0.5</v>
      </c>
      <c r="JW950" s="12">
        <v>943</v>
      </c>
      <c r="JX950" s="12" t="s">
        <v>1097</v>
      </c>
      <c r="JY950" s="12" t="s">
        <v>2263</v>
      </c>
    </row>
    <row r="951" ht="14.25" customHeight="1" outlineLevel="1" spans="7:285">
      <c r="G951" s="55">
        <v>944</v>
      </c>
      <c r="H951" s="55" t="s">
        <v>2053</v>
      </c>
      <c r="I951" s="55" t="s">
        <v>763</v>
      </c>
      <c r="J951" s="55" t="s">
        <v>767</v>
      </c>
      <c r="K951" s="55" t="s">
        <v>1258</v>
      </c>
      <c r="L951" s="55">
        <v>0.0258333333333333</v>
      </c>
      <c r="AD951" s="12">
        <v>944</v>
      </c>
      <c r="AE951" s="12" t="s">
        <v>1261</v>
      </c>
      <c r="AF951" s="12" t="s">
        <v>2540</v>
      </c>
      <c r="AG951" s="12" t="s">
        <v>1097</v>
      </c>
      <c r="AH951" s="12" t="s">
        <v>2162</v>
      </c>
      <c r="AX951" s="55">
        <v>944</v>
      </c>
      <c r="AY951" s="55" t="s">
        <v>1706</v>
      </c>
      <c r="AZ951" s="55" t="s">
        <v>1251</v>
      </c>
      <c r="BA951" s="55">
        <v>83</v>
      </c>
      <c r="BB951" s="55">
        <v>83</v>
      </c>
      <c r="BC951" s="55" t="s">
        <v>1258</v>
      </c>
      <c r="BD951" s="55">
        <v>1.25</v>
      </c>
      <c r="DN951" s="55">
        <v>944</v>
      </c>
      <c r="DO951" s="55" t="s">
        <v>1313</v>
      </c>
      <c r="DP951" s="55" t="s">
        <v>3300</v>
      </c>
      <c r="DQ951" s="55" t="s">
        <v>1260</v>
      </c>
      <c r="DR951" s="55" t="s">
        <v>1261</v>
      </c>
      <c r="DS951" s="55">
        <v>33028</v>
      </c>
      <c r="DT951" s="55">
        <v>10000</v>
      </c>
      <c r="DU951" s="55" t="s">
        <v>1249</v>
      </c>
      <c r="DV951" s="55">
        <v>1</v>
      </c>
      <c r="EV951" s="55">
        <v>944</v>
      </c>
      <c r="EW951" s="55" t="s">
        <v>1359</v>
      </c>
      <c r="EX951" s="55" t="s">
        <v>1919</v>
      </c>
      <c r="EY951" s="55">
        <v>1</v>
      </c>
      <c r="EZ951" s="55">
        <v>1995</v>
      </c>
      <c r="FA951" s="55">
        <v>2999</v>
      </c>
      <c r="FB951" s="55" t="s">
        <v>1262</v>
      </c>
      <c r="FC951" s="55" t="s">
        <v>1249</v>
      </c>
      <c r="FD951" s="55">
        <v>0</v>
      </c>
      <c r="FF951" s="55">
        <v>944</v>
      </c>
      <c r="FG951" s="55" t="s">
        <v>42</v>
      </c>
      <c r="FH951" s="55" t="s">
        <v>1738</v>
      </c>
      <c r="FI951" s="55">
        <v>3</v>
      </c>
      <c r="FJ951" s="55">
        <v>50000</v>
      </c>
      <c r="FK951" s="55" t="s">
        <v>1249</v>
      </c>
      <c r="FL951" s="55">
        <v>0.5</v>
      </c>
      <c r="JW951" s="12">
        <v>944</v>
      </c>
      <c r="JX951" s="12" t="s">
        <v>1097</v>
      </c>
      <c r="JY951" s="12" t="s">
        <v>2282</v>
      </c>
    </row>
    <row r="952" ht="14.25" customHeight="1" outlineLevel="1" spans="7:285">
      <c r="G952" s="55">
        <v>945</v>
      </c>
      <c r="H952" s="55" t="s">
        <v>2053</v>
      </c>
      <c r="I952" s="55" t="s">
        <v>763</v>
      </c>
      <c r="J952" s="55" t="s">
        <v>904</v>
      </c>
      <c r="K952" s="55" t="s">
        <v>1258</v>
      </c>
      <c r="L952" s="55">
        <v>0.0258333333333333</v>
      </c>
      <c r="AD952" s="12">
        <v>945</v>
      </c>
      <c r="AE952" s="12" t="s">
        <v>1261</v>
      </c>
      <c r="AF952" s="12" t="s">
        <v>1959</v>
      </c>
      <c r="AG952" s="12" t="s">
        <v>1703</v>
      </c>
      <c r="AH952" s="12" t="s">
        <v>2141</v>
      </c>
      <c r="AX952" s="55">
        <v>945</v>
      </c>
      <c r="AY952" s="55" t="s">
        <v>1706</v>
      </c>
      <c r="AZ952" s="55" t="s">
        <v>1251</v>
      </c>
      <c r="BA952" s="55">
        <v>84</v>
      </c>
      <c r="BB952" s="55">
        <v>84</v>
      </c>
      <c r="BC952" s="55" t="s">
        <v>1258</v>
      </c>
      <c r="BD952" s="55">
        <v>1.25</v>
      </c>
      <c r="DN952" s="55">
        <v>945</v>
      </c>
      <c r="DO952" s="55" t="s">
        <v>1313</v>
      </c>
      <c r="DP952" s="55" t="s">
        <v>3300</v>
      </c>
      <c r="DQ952" s="55" t="s">
        <v>1260</v>
      </c>
      <c r="DR952" s="55" t="s">
        <v>1261</v>
      </c>
      <c r="DS952" s="55">
        <v>33029</v>
      </c>
      <c r="DT952" s="55">
        <v>10000</v>
      </c>
      <c r="DU952" s="55" t="s">
        <v>1249</v>
      </c>
      <c r="DV952" s="55">
        <v>1</v>
      </c>
      <c r="EV952" s="55">
        <v>945</v>
      </c>
      <c r="EW952" s="55" t="s">
        <v>1359</v>
      </c>
      <c r="EX952" s="55" t="s">
        <v>2382</v>
      </c>
      <c r="EY952" s="55">
        <v>1</v>
      </c>
      <c r="EZ952" s="55">
        <v>0</v>
      </c>
      <c r="FA952" s="55">
        <v>1994</v>
      </c>
      <c r="FB952" s="55" t="s">
        <v>1262</v>
      </c>
      <c r="FC952" s="55" t="s">
        <v>1249</v>
      </c>
      <c r="FD952" s="55">
        <v>0</v>
      </c>
      <c r="FF952" s="55">
        <v>945</v>
      </c>
      <c r="FG952" s="55" t="s">
        <v>42</v>
      </c>
      <c r="FH952" s="55" t="s">
        <v>1738</v>
      </c>
      <c r="FI952" s="55">
        <v>3</v>
      </c>
      <c r="FJ952" s="55">
        <v>80000</v>
      </c>
      <c r="FK952" s="55" t="s">
        <v>1249</v>
      </c>
      <c r="FL952" s="55">
        <v>0.5</v>
      </c>
      <c r="JW952" s="12">
        <v>945</v>
      </c>
      <c r="JX952" s="12" t="s">
        <v>1097</v>
      </c>
      <c r="JY952" s="12" t="s">
        <v>2293</v>
      </c>
    </row>
    <row r="953" ht="14.25" customHeight="1" outlineLevel="1" spans="7:285">
      <c r="G953" s="55">
        <v>946</v>
      </c>
      <c r="H953" s="55" t="s">
        <v>2053</v>
      </c>
      <c r="I953" s="55" t="s">
        <v>763</v>
      </c>
      <c r="J953" s="55" t="s">
        <v>963</v>
      </c>
      <c r="K953" s="55" t="s">
        <v>1258</v>
      </c>
      <c r="L953" s="55">
        <v>0.0258333333333333</v>
      </c>
      <c r="AD953" s="12">
        <v>946</v>
      </c>
      <c r="AE953" s="12" t="s">
        <v>1261</v>
      </c>
      <c r="AF953" s="12" t="s">
        <v>1950</v>
      </c>
      <c r="AG953" s="12" t="s">
        <v>1097</v>
      </c>
      <c r="AH953" s="12" t="s">
        <v>2526</v>
      </c>
      <c r="AX953" s="55">
        <v>946</v>
      </c>
      <c r="AY953" s="55" t="s">
        <v>1706</v>
      </c>
      <c r="AZ953" s="55" t="s">
        <v>1251</v>
      </c>
      <c r="BA953" s="55">
        <v>85</v>
      </c>
      <c r="BB953" s="55">
        <v>85</v>
      </c>
      <c r="BC953" s="55" t="s">
        <v>1258</v>
      </c>
      <c r="BD953" s="55">
        <v>1.25</v>
      </c>
      <c r="DN953" s="55">
        <v>946</v>
      </c>
      <c r="DO953" s="55" t="s">
        <v>1313</v>
      </c>
      <c r="DP953" s="55" t="s">
        <v>3300</v>
      </c>
      <c r="DQ953" s="55" t="s">
        <v>1260</v>
      </c>
      <c r="DR953" s="55" t="s">
        <v>1261</v>
      </c>
      <c r="DS953" s="55">
        <v>33031</v>
      </c>
      <c r="DT953" s="55">
        <v>10000</v>
      </c>
      <c r="DU953" s="55" t="s">
        <v>1249</v>
      </c>
      <c r="DV953" s="55">
        <v>1</v>
      </c>
      <c r="EV953" s="55">
        <v>946</v>
      </c>
      <c r="EW953" s="55" t="s">
        <v>1359</v>
      </c>
      <c r="EX953" s="55" t="s">
        <v>2382</v>
      </c>
      <c r="EY953" s="55">
        <v>1</v>
      </c>
      <c r="EZ953" s="55">
        <v>1995</v>
      </c>
      <c r="FA953" s="55">
        <v>2999</v>
      </c>
      <c r="FB953" s="55" t="s">
        <v>1262</v>
      </c>
      <c r="FC953" s="55" t="s">
        <v>1249</v>
      </c>
      <c r="FD953" s="55">
        <v>0</v>
      </c>
      <c r="FF953" s="55">
        <v>946</v>
      </c>
      <c r="FG953" s="55" t="s">
        <v>42</v>
      </c>
      <c r="FH953" s="55" t="s">
        <v>1738</v>
      </c>
      <c r="FI953" s="55">
        <v>3</v>
      </c>
      <c r="FJ953" s="55">
        <v>130000</v>
      </c>
      <c r="FK953" s="55" t="s">
        <v>1249</v>
      </c>
      <c r="FL953" s="55">
        <v>0.5</v>
      </c>
      <c r="JW953" s="12">
        <v>946</v>
      </c>
      <c r="JX953" s="12" t="s">
        <v>1097</v>
      </c>
      <c r="JY953" s="12" t="s">
        <v>2309</v>
      </c>
    </row>
    <row r="954" ht="14.25" customHeight="1" outlineLevel="1" spans="7:285">
      <c r="G954" s="55">
        <v>947</v>
      </c>
      <c r="H954" s="55" t="s">
        <v>2053</v>
      </c>
      <c r="I954" s="55" t="s">
        <v>763</v>
      </c>
      <c r="J954" s="55" t="s">
        <v>1019</v>
      </c>
      <c r="K954" s="55" t="s">
        <v>1258</v>
      </c>
      <c r="L954" s="55">
        <v>0.0258333333333333</v>
      </c>
      <c r="AD954" s="12">
        <v>947</v>
      </c>
      <c r="AE954" s="12" t="s">
        <v>1261</v>
      </c>
      <c r="AF954" s="12" t="s">
        <v>1789</v>
      </c>
      <c r="AG954" s="12" t="s">
        <v>1703</v>
      </c>
      <c r="AH954" s="12" t="s">
        <v>2141</v>
      </c>
      <c r="AX954" s="55">
        <v>947</v>
      </c>
      <c r="AY954" s="55" t="s">
        <v>1706</v>
      </c>
      <c r="AZ954" s="55" t="s">
        <v>1251</v>
      </c>
      <c r="BA954" s="55">
        <v>86</v>
      </c>
      <c r="BB954" s="55">
        <v>86</v>
      </c>
      <c r="BC954" s="55" t="s">
        <v>1258</v>
      </c>
      <c r="BD954" s="55">
        <v>1.25</v>
      </c>
      <c r="DN954" s="55">
        <v>947</v>
      </c>
      <c r="DO954" s="55" t="s">
        <v>1313</v>
      </c>
      <c r="DP954" s="55" t="s">
        <v>3300</v>
      </c>
      <c r="DQ954" s="55" t="s">
        <v>1260</v>
      </c>
      <c r="DR954" s="55" t="s">
        <v>1261</v>
      </c>
      <c r="DS954" s="55">
        <v>33032</v>
      </c>
      <c r="DT954" s="55">
        <v>10000</v>
      </c>
      <c r="DU954" s="55" t="s">
        <v>1249</v>
      </c>
      <c r="DV954" s="55">
        <v>1</v>
      </c>
      <c r="EV954" s="55">
        <v>947</v>
      </c>
      <c r="EW954" s="55" t="s">
        <v>1359</v>
      </c>
      <c r="EX954" s="55" t="s">
        <v>1646</v>
      </c>
      <c r="EY954" s="55">
        <v>1</v>
      </c>
      <c r="EZ954" s="55">
        <v>0</v>
      </c>
      <c r="FA954" s="55">
        <v>1994</v>
      </c>
      <c r="FB954" s="55" t="s">
        <v>1262</v>
      </c>
      <c r="FC954" s="55" t="s">
        <v>1249</v>
      </c>
      <c r="FD954" s="55">
        <v>0</v>
      </c>
      <c r="FF954" s="55">
        <v>947</v>
      </c>
      <c r="FG954" s="55" t="s">
        <v>42</v>
      </c>
      <c r="FH954" s="55" t="s">
        <v>1738</v>
      </c>
      <c r="FI954" s="55">
        <v>3</v>
      </c>
      <c r="FJ954" s="55">
        <v>260000</v>
      </c>
      <c r="FK954" s="55" t="s">
        <v>1249</v>
      </c>
      <c r="FL954" s="55">
        <v>0.5</v>
      </c>
      <c r="JW954" s="12">
        <v>947</v>
      </c>
      <c r="JX954" s="12" t="s">
        <v>1097</v>
      </c>
      <c r="JY954" s="12" t="s">
        <v>2328</v>
      </c>
    </row>
    <row r="955" ht="14.25" customHeight="1" outlineLevel="1" spans="7:285">
      <c r="G955" s="55">
        <v>948</v>
      </c>
      <c r="H955" s="55" t="s">
        <v>2053</v>
      </c>
      <c r="I955" s="55" t="s">
        <v>763</v>
      </c>
      <c r="J955" s="55" t="s">
        <v>1095</v>
      </c>
      <c r="K955" s="55" t="s">
        <v>1258</v>
      </c>
      <c r="L955" s="55">
        <v>0.0258333333333333</v>
      </c>
      <c r="AD955" s="12">
        <v>948</v>
      </c>
      <c r="AE955" s="12" t="s">
        <v>1261</v>
      </c>
      <c r="AF955" s="12" t="s">
        <v>1074</v>
      </c>
      <c r="AG955" s="12" t="s">
        <v>1097</v>
      </c>
      <c r="AH955" s="12" t="s">
        <v>2542</v>
      </c>
      <c r="AX955" s="55">
        <v>948</v>
      </c>
      <c r="AY955" s="55" t="s">
        <v>1706</v>
      </c>
      <c r="AZ955" s="55" t="s">
        <v>1251</v>
      </c>
      <c r="BA955" s="55">
        <v>87</v>
      </c>
      <c r="BB955" s="55">
        <v>87</v>
      </c>
      <c r="BC955" s="55" t="s">
        <v>1258</v>
      </c>
      <c r="BD955" s="55">
        <v>1.25</v>
      </c>
      <c r="DN955" s="55">
        <v>948</v>
      </c>
      <c r="DO955" s="55" t="s">
        <v>1313</v>
      </c>
      <c r="DP955" s="55" t="s">
        <v>3300</v>
      </c>
      <c r="DQ955" s="55" t="s">
        <v>1260</v>
      </c>
      <c r="DR955" s="55" t="s">
        <v>1261</v>
      </c>
      <c r="DS955" s="55">
        <v>33033</v>
      </c>
      <c r="DT955" s="55">
        <v>10000</v>
      </c>
      <c r="DU955" s="55" t="s">
        <v>1249</v>
      </c>
      <c r="DV955" s="55">
        <v>1</v>
      </c>
      <c r="EV955" s="55">
        <v>948</v>
      </c>
      <c r="EW955" s="55" t="s">
        <v>1359</v>
      </c>
      <c r="EX955" s="55" t="s">
        <v>1646</v>
      </c>
      <c r="EY955" s="55">
        <v>1</v>
      </c>
      <c r="EZ955" s="55">
        <v>1995</v>
      </c>
      <c r="FA955" s="55">
        <v>2999</v>
      </c>
      <c r="FB955" s="55" t="s">
        <v>1262</v>
      </c>
      <c r="FC955" s="55" t="s">
        <v>1249</v>
      </c>
      <c r="FD955" s="55">
        <v>0</v>
      </c>
      <c r="FF955" s="55">
        <v>948</v>
      </c>
      <c r="FG955" s="55" t="s">
        <v>42</v>
      </c>
      <c r="FH955" s="55" t="s">
        <v>1738</v>
      </c>
      <c r="FI955" s="55">
        <v>3</v>
      </c>
      <c r="FJ955" s="55">
        <v>400000</v>
      </c>
      <c r="FK955" s="55" t="s">
        <v>1249</v>
      </c>
      <c r="FL955" s="55">
        <v>0.5</v>
      </c>
      <c r="JW955" s="12">
        <v>948</v>
      </c>
      <c r="JX955" s="12" t="s">
        <v>1097</v>
      </c>
      <c r="JY955" s="12" t="s">
        <v>2345</v>
      </c>
    </row>
    <row r="956" ht="14.25" customHeight="1" outlineLevel="1" spans="7:285">
      <c r="G956" s="55">
        <v>949</v>
      </c>
      <c r="H956" s="55" t="s">
        <v>2053</v>
      </c>
      <c r="I956" s="55" t="s">
        <v>763</v>
      </c>
      <c r="J956" s="55" t="s">
        <v>1233</v>
      </c>
      <c r="K956" s="55" t="s">
        <v>1258</v>
      </c>
      <c r="L956" s="55">
        <v>0.0525</v>
      </c>
      <c r="AD956" s="12">
        <v>949</v>
      </c>
      <c r="AE956" s="12" t="s">
        <v>1261</v>
      </c>
      <c r="AF956" s="12" t="s">
        <v>2722</v>
      </c>
      <c r="AG956" s="12" t="s">
        <v>1703</v>
      </c>
      <c r="AH956" s="12" t="s">
        <v>2141</v>
      </c>
      <c r="AX956" s="55">
        <v>949</v>
      </c>
      <c r="AY956" s="55" t="s">
        <v>1706</v>
      </c>
      <c r="AZ956" s="55" t="s">
        <v>1251</v>
      </c>
      <c r="BA956" s="55">
        <v>88</v>
      </c>
      <c r="BB956" s="55">
        <v>88</v>
      </c>
      <c r="BC956" s="55" t="s">
        <v>1258</v>
      </c>
      <c r="BD956" s="55">
        <v>1.25</v>
      </c>
      <c r="DN956" s="55">
        <v>949</v>
      </c>
      <c r="DO956" s="55" t="s">
        <v>1313</v>
      </c>
      <c r="DP956" s="55" t="s">
        <v>3300</v>
      </c>
      <c r="DQ956" s="55" t="s">
        <v>1260</v>
      </c>
      <c r="DR956" s="55" t="s">
        <v>1261</v>
      </c>
      <c r="DS956" s="55">
        <v>33034</v>
      </c>
      <c r="DT956" s="55">
        <v>10000</v>
      </c>
      <c r="DU956" s="55" t="s">
        <v>1249</v>
      </c>
      <c r="DV956" s="55">
        <v>1</v>
      </c>
      <c r="EV956" s="55">
        <v>949</v>
      </c>
      <c r="EW956" s="55" t="s">
        <v>1246</v>
      </c>
      <c r="EX956" s="55" t="s">
        <v>900</v>
      </c>
      <c r="EY956" s="55">
        <v>1</v>
      </c>
      <c r="EZ956" s="55">
        <v>0</v>
      </c>
      <c r="FA956" s="55">
        <v>1994</v>
      </c>
      <c r="FB956" s="55" t="s">
        <v>1262</v>
      </c>
      <c r="FC956" s="55" t="s">
        <v>1249</v>
      </c>
      <c r="FD956" s="55">
        <v>0</v>
      </c>
      <c r="FF956" s="55">
        <v>949</v>
      </c>
      <c r="FG956" s="55" t="s">
        <v>42</v>
      </c>
      <c r="FH956" s="55" t="s">
        <v>1738</v>
      </c>
      <c r="FI956" s="55">
        <v>3</v>
      </c>
      <c r="FJ956" s="55">
        <v>530000</v>
      </c>
      <c r="FK956" s="55" t="s">
        <v>1249</v>
      </c>
      <c r="FL956" s="55">
        <v>0.5</v>
      </c>
      <c r="JW956" s="12">
        <v>949</v>
      </c>
      <c r="JX956" s="12" t="s">
        <v>1097</v>
      </c>
      <c r="JY956" s="12" t="s">
        <v>2360</v>
      </c>
    </row>
    <row r="957" ht="14.25" customHeight="1" outlineLevel="1" spans="7:285">
      <c r="G957" s="55">
        <v>950</v>
      </c>
      <c r="H957" s="55" t="s">
        <v>2053</v>
      </c>
      <c r="I957" s="55" t="s">
        <v>1013</v>
      </c>
      <c r="J957" s="55" t="s">
        <v>1564</v>
      </c>
      <c r="K957" s="55" t="s">
        <v>1258</v>
      </c>
      <c r="L957" s="55">
        <v>0.0525</v>
      </c>
      <c r="AD957" s="12">
        <v>950</v>
      </c>
      <c r="AE957" s="12" t="s">
        <v>1261</v>
      </c>
      <c r="AF957" s="12" t="s">
        <v>1618</v>
      </c>
      <c r="AG957" s="12" t="s">
        <v>1097</v>
      </c>
      <c r="AH957" s="12" t="s">
        <v>2542</v>
      </c>
      <c r="AX957" s="55">
        <v>950</v>
      </c>
      <c r="AY957" s="55" t="s">
        <v>1706</v>
      </c>
      <c r="AZ957" s="55" t="s">
        <v>1251</v>
      </c>
      <c r="BA957" s="55">
        <v>89</v>
      </c>
      <c r="BB957" s="55">
        <v>89</v>
      </c>
      <c r="BC957" s="55" t="s">
        <v>1258</v>
      </c>
      <c r="BD957" s="55">
        <v>1.25</v>
      </c>
      <c r="DN957" s="55">
        <v>950</v>
      </c>
      <c r="DO957" s="55" t="s">
        <v>1313</v>
      </c>
      <c r="DP957" s="55" t="s">
        <v>3300</v>
      </c>
      <c r="DQ957" s="55" t="s">
        <v>1260</v>
      </c>
      <c r="DR957" s="55" t="s">
        <v>1261</v>
      </c>
      <c r="DS957" s="55">
        <v>33056</v>
      </c>
      <c r="DT957" s="55">
        <v>10000</v>
      </c>
      <c r="DU957" s="55" t="s">
        <v>1249</v>
      </c>
      <c r="DV957" s="55">
        <v>1</v>
      </c>
      <c r="EV957" s="55">
        <v>950</v>
      </c>
      <c r="EW957" s="55" t="s">
        <v>1246</v>
      </c>
      <c r="EX957" s="55" t="s">
        <v>900</v>
      </c>
      <c r="EY957" s="55">
        <v>1</v>
      </c>
      <c r="EZ957" s="55">
        <v>1995</v>
      </c>
      <c r="FA957" s="55">
        <v>2999</v>
      </c>
      <c r="FB957" s="55" t="s">
        <v>1262</v>
      </c>
      <c r="FC957" s="55" t="s">
        <v>1249</v>
      </c>
      <c r="FD957" s="55">
        <v>0</v>
      </c>
      <c r="FF957" s="55">
        <v>950</v>
      </c>
      <c r="FG957" s="55" t="s">
        <v>42</v>
      </c>
      <c r="FH957" s="55" t="s">
        <v>1738</v>
      </c>
      <c r="FI957" s="55">
        <v>3</v>
      </c>
      <c r="FJ957" s="55">
        <v>540000</v>
      </c>
      <c r="FK957" s="55" t="s">
        <v>1249</v>
      </c>
      <c r="FL957" s="55">
        <v>0.5</v>
      </c>
      <c r="JW957" s="12">
        <v>950</v>
      </c>
      <c r="JX957" s="12" t="s">
        <v>1097</v>
      </c>
      <c r="JY957" s="12" t="s">
        <v>2375</v>
      </c>
    </row>
    <row r="958" ht="14.25" customHeight="1" outlineLevel="1" spans="7:285">
      <c r="G958" s="55">
        <v>951</v>
      </c>
      <c r="H958" s="55" t="s">
        <v>2053</v>
      </c>
      <c r="I958" s="55" t="s">
        <v>960</v>
      </c>
      <c r="J958" s="55" t="s">
        <v>1603</v>
      </c>
      <c r="K958" s="55" t="s">
        <v>1258</v>
      </c>
      <c r="L958" s="55">
        <v>0.0525</v>
      </c>
      <c r="AD958" s="12">
        <v>951</v>
      </c>
      <c r="AE958" s="12" t="s">
        <v>1261</v>
      </c>
      <c r="AF958" s="12" t="s">
        <v>2887</v>
      </c>
      <c r="AG958" s="12" t="s">
        <v>1703</v>
      </c>
      <c r="AH958" s="12" t="s">
        <v>2141</v>
      </c>
      <c r="AX958" s="55">
        <v>951</v>
      </c>
      <c r="AY958" s="55" t="s">
        <v>1706</v>
      </c>
      <c r="AZ958" s="55" t="s">
        <v>1251</v>
      </c>
      <c r="BA958" s="55">
        <v>90</v>
      </c>
      <c r="BB958" s="55">
        <v>90</v>
      </c>
      <c r="BC958" s="55" t="s">
        <v>1258</v>
      </c>
      <c r="BD958" s="55">
        <v>1.25</v>
      </c>
      <c r="DN958" s="55">
        <v>951</v>
      </c>
      <c r="DO958" s="55" t="s">
        <v>1313</v>
      </c>
      <c r="DP958" s="55" t="s">
        <v>3300</v>
      </c>
      <c r="DQ958" s="55" t="s">
        <v>1260</v>
      </c>
      <c r="DR958" s="55" t="s">
        <v>1261</v>
      </c>
      <c r="DS958" s="55">
        <v>33063</v>
      </c>
      <c r="DT958" s="55">
        <v>10000</v>
      </c>
      <c r="DU958" s="55" t="s">
        <v>1249</v>
      </c>
      <c r="DV958" s="55">
        <v>1</v>
      </c>
      <c r="EV958" s="55">
        <v>951</v>
      </c>
      <c r="EW958" s="55" t="s">
        <v>1246</v>
      </c>
      <c r="EX958" s="55" t="s">
        <v>763</v>
      </c>
      <c r="EY958" s="55">
        <v>1</v>
      </c>
      <c r="EZ958" s="55">
        <v>0</v>
      </c>
      <c r="FA958" s="55">
        <v>1994</v>
      </c>
      <c r="FB958" s="55" t="s">
        <v>1361</v>
      </c>
      <c r="FC958" s="55" t="s">
        <v>1249</v>
      </c>
      <c r="FD958" s="55">
        <v>10</v>
      </c>
      <c r="FF958" s="55">
        <v>951</v>
      </c>
      <c r="FG958" s="55" t="s">
        <v>42</v>
      </c>
      <c r="FH958" s="55" t="s">
        <v>1738</v>
      </c>
      <c r="FI958" s="55">
        <v>4</v>
      </c>
      <c r="FJ958" s="55">
        <v>1000</v>
      </c>
      <c r="FK958" s="55" t="s">
        <v>1249</v>
      </c>
      <c r="FL958" s="55">
        <v>0.85</v>
      </c>
      <c r="JW958" s="12">
        <v>951</v>
      </c>
      <c r="JX958" s="12" t="s">
        <v>1097</v>
      </c>
      <c r="JY958" s="12" t="s">
        <v>2391</v>
      </c>
    </row>
    <row r="959" ht="14.25" customHeight="1" outlineLevel="1" spans="7:285">
      <c r="G959" s="55">
        <v>952</v>
      </c>
      <c r="H959" s="55" t="s">
        <v>2053</v>
      </c>
      <c r="I959" s="55" t="s">
        <v>1092</v>
      </c>
      <c r="J959" s="55" t="s">
        <v>1640</v>
      </c>
      <c r="K959" s="55" t="s">
        <v>1258</v>
      </c>
      <c r="L959" s="55">
        <v>0.0525</v>
      </c>
      <c r="AD959" s="12">
        <v>952</v>
      </c>
      <c r="AE959" s="12" t="s">
        <v>1261</v>
      </c>
      <c r="AF959" s="12" t="s">
        <v>1990</v>
      </c>
      <c r="AG959" s="12" t="s">
        <v>1097</v>
      </c>
      <c r="AH959" s="12" t="s">
        <v>2542</v>
      </c>
      <c r="AX959" s="55">
        <v>952</v>
      </c>
      <c r="AY959" s="55" t="s">
        <v>1706</v>
      </c>
      <c r="AZ959" s="55" t="s">
        <v>1251</v>
      </c>
      <c r="BA959" s="55">
        <v>91</v>
      </c>
      <c r="BB959" s="55">
        <v>91</v>
      </c>
      <c r="BC959" s="55" t="s">
        <v>1258</v>
      </c>
      <c r="BD959" s="55">
        <v>1.25</v>
      </c>
      <c r="DN959" s="55">
        <v>952</v>
      </c>
      <c r="DO959" s="55" t="s">
        <v>1313</v>
      </c>
      <c r="DP959" s="55" t="s">
        <v>3300</v>
      </c>
      <c r="DQ959" s="55" t="s">
        <v>1260</v>
      </c>
      <c r="DR959" s="55" t="s">
        <v>1261</v>
      </c>
      <c r="DS959" s="55">
        <v>33068</v>
      </c>
      <c r="DT959" s="55">
        <v>10000</v>
      </c>
      <c r="DU959" s="55" t="s">
        <v>1249</v>
      </c>
      <c r="DV959" s="55">
        <v>1</v>
      </c>
      <c r="EV959" s="55">
        <v>952</v>
      </c>
      <c r="EW959" s="55" t="s">
        <v>1246</v>
      </c>
      <c r="EX959" s="55" t="s">
        <v>763</v>
      </c>
      <c r="EY959" s="55">
        <v>1</v>
      </c>
      <c r="EZ959" s="55">
        <v>1995</v>
      </c>
      <c r="FA959" s="55">
        <v>2999</v>
      </c>
      <c r="FB959" s="55" t="s">
        <v>1361</v>
      </c>
      <c r="FC959" s="55" t="s">
        <v>1249</v>
      </c>
      <c r="FD959" s="55">
        <v>10</v>
      </c>
      <c r="FF959" s="55">
        <v>952</v>
      </c>
      <c r="FG959" s="55" t="s">
        <v>42</v>
      </c>
      <c r="FH959" s="55" t="s">
        <v>1738</v>
      </c>
      <c r="FI959" s="55">
        <v>4</v>
      </c>
      <c r="FJ959" s="55">
        <v>2500</v>
      </c>
      <c r="FK959" s="55" t="s">
        <v>1249</v>
      </c>
      <c r="FL959" s="55">
        <v>0.8</v>
      </c>
      <c r="JW959" s="12">
        <v>952</v>
      </c>
      <c r="JX959" s="12" t="s">
        <v>1097</v>
      </c>
      <c r="JY959" s="12" t="s">
        <v>2407</v>
      </c>
    </row>
    <row r="960" ht="14.25" customHeight="1" outlineLevel="1" spans="7:285">
      <c r="G960" s="55">
        <v>953</v>
      </c>
      <c r="H960" s="55" t="s">
        <v>2053</v>
      </c>
      <c r="I960" s="55" t="s">
        <v>1230</v>
      </c>
      <c r="J960" s="55" t="s">
        <v>1674</v>
      </c>
      <c r="K960" s="55" t="s">
        <v>1258</v>
      </c>
      <c r="L960" s="55">
        <v>0.055</v>
      </c>
      <c r="AD960" s="12">
        <v>953</v>
      </c>
      <c r="AE960" s="12" t="s">
        <v>1261</v>
      </c>
      <c r="AF960" s="12" t="s">
        <v>2950</v>
      </c>
      <c r="AG960" s="12" t="s">
        <v>1703</v>
      </c>
      <c r="AH960" s="12" t="s">
        <v>2141</v>
      </c>
      <c r="AX960" s="55">
        <v>953</v>
      </c>
      <c r="AY960" s="55" t="s">
        <v>1706</v>
      </c>
      <c r="AZ960" s="55" t="s">
        <v>1251</v>
      </c>
      <c r="BA960" s="55">
        <v>92</v>
      </c>
      <c r="BB960" s="55">
        <v>92</v>
      </c>
      <c r="BC960" s="55" t="s">
        <v>1258</v>
      </c>
      <c r="BD960" s="55">
        <v>1.25</v>
      </c>
      <c r="DN960" s="55">
        <v>953</v>
      </c>
      <c r="DO960" s="55" t="s">
        <v>1313</v>
      </c>
      <c r="DP960" s="55" t="s">
        <v>3300</v>
      </c>
      <c r="DQ960" s="55" t="s">
        <v>1260</v>
      </c>
      <c r="DR960" s="55" t="s">
        <v>1261</v>
      </c>
      <c r="DS960" s="55">
        <v>33076</v>
      </c>
      <c r="DT960" s="55">
        <v>10000</v>
      </c>
      <c r="DU960" s="55" t="s">
        <v>1249</v>
      </c>
      <c r="DV960" s="55">
        <v>1</v>
      </c>
      <c r="EV960" s="55">
        <v>953</v>
      </c>
      <c r="EW960" s="55" t="s">
        <v>1246</v>
      </c>
      <c r="EX960" s="55" t="s">
        <v>763</v>
      </c>
      <c r="EY960" s="55">
        <v>2</v>
      </c>
      <c r="EZ960" s="55">
        <v>0</v>
      </c>
      <c r="FA960" s="55">
        <v>1994</v>
      </c>
      <c r="FB960" s="55" t="s">
        <v>1361</v>
      </c>
      <c r="FC960" s="55" t="s">
        <v>1249</v>
      </c>
      <c r="FD960" s="55">
        <v>10</v>
      </c>
      <c r="FF960" s="55">
        <v>953</v>
      </c>
      <c r="FG960" s="55" t="s">
        <v>42</v>
      </c>
      <c r="FH960" s="55" t="s">
        <v>1738</v>
      </c>
      <c r="FI960" s="55">
        <v>4</v>
      </c>
      <c r="FJ960" s="55">
        <v>5000</v>
      </c>
      <c r="FK960" s="55" t="s">
        <v>1249</v>
      </c>
      <c r="FL960" s="55">
        <v>0.7</v>
      </c>
      <c r="JW960" s="12">
        <v>953</v>
      </c>
      <c r="JX960" s="12" t="s">
        <v>1097</v>
      </c>
      <c r="JY960" s="12" t="s">
        <v>2424</v>
      </c>
    </row>
    <row r="961" ht="14.25" customHeight="1" outlineLevel="1" spans="7:285">
      <c r="G961" s="55">
        <v>954</v>
      </c>
      <c r="H961" s="55" t="s">
        <v>2053</v>
      </c>
      <c r="I961" s="55" t="s">
        <v>1252</v>
      </c>
      <c r="J961" s="55" t="s">
        <v>1391</v>
      </c>
      <c r="K961" s="55" t="s">
        <v>1258</v>
      </c>
      <c r="L961" s="55">
        <v>0.0175</v>
      </c>
      <c r="AD961" s="12">
        <v>954</v>
      </c>
      <c r="AE961" s="12" t="s">
        <v>1261</v>
      </c>
      <c r="AF961" s="12" t="s">
        <v>2212</v>
      </c>
      <c r="AG961" s="12" t="s">
        <v>1097</v>
      </c>
      <c r="AH961" s="12" t="s">
        <v>2542</v>
      </c>
      <c r="AX961" s="55">
        <v>954</v>
      </c>
      <c r="AY961" s="55" t="s">
        <v>1706</v>
      </c>
      <c r="AZ961" s="55" t="s">
        <v>1251</v>
      </c>
      <c r="BA961" s="55">
        <v>93</v>
      </c>
      <c r="BB961" s="55">
        <v>93</v>
      </c>
      <c r="BC961" s="55" t="s">
        <v>1258</v>
      </c>
      <c r="BD961" s="55">
        <v>1.25</v>
      </c>
      <c r="DN961" s="55">
        <v>954</v>
      </c>
      <c r="DO961" s="55" t="s">
        <v>1313</v>
      </c>
      <c r="DP961" s="55" t="s">
        <v>3300</v>
      </c>
      <c r="DQ961" s="55" t="s">
        <v>1260</v>
      </c>
      <c r="DR961" s="55" t="s">
        <v>1261</v>
      </c>
      <c r="DS961" s="55">
        <v>33101</v>
      </c>
      <c r="DT961" s="55">
        <v>10000</v>
      </c>
      <c r="DU961" s="55" t="s">
        <v>1249</v>
      </c>
      <c r="DV961" s="55">
        <v>1</v>
      </c>
      <c r="EV961" s="55">
        <v>954</v>
      </c>
      <c r="EW961" s="55" t="s">
        <v>1246</v>
      </c>
      <c r="EX961" s="55" t="s">
        <v>763</v>
      </c>
      <c r="EY961" s="55">
        <v>2</v>
      </c>
      <c r="EZ961" s="55">
        <v>1995</v>
      </c>
      <c r="FA961" s="55">
        <v>2999</v>
      </c>
      <c r="FB961" s="55" t="s">
        <v>1361</v>
      </c>
      <c r="FC961" s="55" t="s">
        <v>1249</v>
      </c>
      <c r="FD961" s="55">
        <v>10</v>
      </c>
      <c r="FF961" s="55">
        <v>954</v>
      </c>
      <c r="FG961" s="55" t="s">
        <v>42</v>
      </c>
      <c r="FH961" s="55" t="s">
        <v>1738</v>
      </c>
      <c r="FI961" s="55">
        <v>4</v>
      </c>
      <c r="FJ961" s="55">
        <v>10000</v>
      </c>
      <c r="FK961" s="55" t="s">
        <v>1249</v>
      </c>
      <c r="FL961" s="55">
        <v>0.6</v>
      </c>
      <c r="JW961" s="12">
        <v>954</v>
      </c>
      <c r="JX961" s="12" t="s">
        <v>1097</v>
      </c>
      <c r="JY961" s="12" t="s">
        <v>2437</v>
      </c>
    </row>
    <row r="962" ht="14.25" customHeight="1" outlineLevel="1" spans="7:285">
      <c r="G962" s="55">
        <v>955</v>
      </c>
      <c r="H962" s="55" t="s">
        <v>2053</v>
      </c>
      <c r="I962" s="55" t="s">
        <v>1252</v>
      </c>
      <c r="J962" s="55" t="s">
        <v>1432</v>
      </c>
      <c r="K962" s="55" t="s">
        <v>1258</v>
      </c>
      <c r="L962" s="55">
        <v>0.0263</v>
      </c>
      <c r="AD962" s="12">
        <v>955</v>
      </c>
      <c r="AE962" s="12" t="s">
        <v>1261</v>
      </c>
      <c r="AF962" s="12" t="s">
        <v>2568</v>
      </c>
      <c r="AG962" s="12" t="s">
        <v>1703</v>
      </c>
      <c r="AH962" s="12" t="s">
        <v>2141</v>
      </c>
      <c r="AX962" s="55">
        <v>955</v>
      </c>
      <c r="AY962" s="55" t="s">
        <v>1706</v>
      </c>
      <c r="AZ962" s="55" t="s">
        <v>1251</v>
      </c>
      <c r="BA962" s="55">
        <v>94</v>
      </c>
      <c r="BB962" s="55">
        <v>94</v>
      </c>
      <c r="BC962" s="55" t="s">
        <v>1258</v>
      </c>
      <c r="BD962" s="55">
        <v>1.25</v>
      </c>
      <c r="DN962" s="55">
        <v>955</v>
      </c>
      <c r="DO962" s="55" t="s">
        <v>1313</v>
      </c>
      <c r="DP962" s="55" t="s">
        <v>3300</v>
      </c>
      <c r="DQ962" s="55" t="s">
        <v>1260</v>
      </c>
      <c r="DR962" s="55" t="s">
        <v>1261</v>
      </c>
      <c r="DS962" s="55">
        <v>33124</v>
      </c>
      <c r="DT962" s="55">
        <v>10000</v>
      </c>
      <c r="DU962" s="55" t="s">
        <v>1249</v>
      </c>
      <c r="DV962" s="55">
        <v>1</v>
      </c>
      <c r="EV962" s="55">
        <v>955</v>
      </c>
      <c r="EW962" s="55" t="s">
        <v>1246</v>
      </c>
      <c r="EX962" s="55" t="s">
        <v>763</v>
      </c>
      <c r="EY962" s="55">
        <v>3</v>
      </c>
      <c r="EZ962" s="55">
        <v>0</v>
      </c>
      <c r="FA962" s="55">
        <v>1994</v>
      </c>
      <c r="FB962" s="55" t="s">
        <v>1361</v>
      </c>
      <c r="FC962" s="55" t="s">
        <v>1249</v>
      </c>
      <c r="FD962" s="55">
        <v>10</v>
      </c>
      <c r="FF962" s="55">
        <v>955</v>
      </c>
      <c r="FG962" s="55" t="s">
        <v>42</v>
      </c>
      <c r="FH962" s="55" t="s">
        <v>1738</v>
      </c>
      <c r="FI962" s="55">
        <v>4</v>
      </c>
      <c r="FJ962" s="55">
        <v>25000</v>
      </c>
      <c r="FK962" s="55" t="s">
        <v>1249</v>
      </c>
      <c r="FL962" s="55">
        <v>0.5</v>
      </c>
      <c r="JW962" s="12">
        <v>955</v>
      </c>
      <c r="JX962" s="12" t="s">
        <v>1097</v>
      </c>
      <c r="JY962" s="12" t="s">
        <v>2454</v>
      </c>
    </row>
    <row r="963" ht="14.25" customHeight="1" outlineLevel="1" spans="7:285">
      <c r="G963" s="55">
        <v>956</v>
      </c>
      <c r="H963" s="55" t="s">
        <v>2053</v>
      </c>
      <c r="I963" s="55" t="s">
        <v>1390</v>
      </c>
      <c r="J963" s="55" t="s">
        <v>1757</v>
      </c>
      <c r="K963" s="55" t="s">
        <v>1258</v>
      </c>
      <c r="L963" s="55">
        <v>0.0525</v>
      </c>
      <c r="AD963" s="12">
        <v>956</v>
      </c>
      <c r="AE963" s="12" t="s">
        <v>1261</v>
      </c>
      <c r="AF963" s="12" t="s">
        <v>2501</v>
      </c>
      <c r="AG963" s="12" t="s">
        <v>1097</v>
      </c>
      <c r="AH963" s="12" t="s">
        <v>2542</v>
      </c>
      <c r="AX963" s="55">
        <v>956</v>
      </c>
      <c r="AY963" s="55" t="s">
        <v>1706</v>
      </c>
      <c r="AZ963" s="55" t="s">
        <v>1251</v>
      </c>
      <c r="BA963" s="55">
        <v>95</v>
      </c>
      <c r="BB963" s="55">
        <v>95</v>
      </c>
      <c r="BC963" s="55" t="s">
        <v>1258</v>
      </c>
      <c r="BD963" s="55">
        <v>1.25</v>
      </c>
      <c r="DN963" s="55">
        <v>956</v>
      </c>
      <c r="DO963" s="55" t="s">
        <v>1313</v>
      </c>
      <c r="DP963" s="55" t="s">
        <v>3300</v>
      </c>
      <c r="DQ963" s="55" t="s">
        <v>1260</v>
      </c>
      <c r="DR963" s="55" t="s">
        <v>1261</v>
      </c>
      <c r="DS963" s="55">
        <v>33125</v>
      </c>
      <c r="DT963" s="55">
        <v>10000</v>
      </c>
      <c r="DU963" s="55" t="s">
        <v>1249</v>
      </c>
      <c r="DV963" s="55">
        <v>1</v>
      </c>
      <c r="EV963" s="55">
        <v>956</v>
      </c>
      <c r="EW963" s="55" t="s">
        <v>1246</v>
      </c>
      <c r="EX963" s="55" t="s">
        <v>763</v>
      </c>
      <c r="EY963" s="55">
        <v>3</v>
      </c>
      <c r="EZ963" s="55">
        <v>1995</v>
      </c>
      <c r="FA963" s="55">
        <v>2999</v>
      </c>
      <c r="FB963" s="55" t="s">
        <v>1361</v>
      </c>
      <c r="FC963" s="55" t="s">
        <v>1249</v>
      </c>
      <c r="FD963" s="55">
        <v>10</v>
      </c>
      <c r="FF963" s="55">
        <v>956</v>
      </c>
      <c r="FG963" s="55" t="s">
        <v>42</v>
      </c>
      <c r="FH963" s="55" t="s">
        <v>1738</v>
      </c>
      <c r="FI963" s="55">
        <v>4</v>
      </c>
      <c r="FJ963" s="55">
        <v>50000</v>
      </c>
      <c r="FK963" s="55" t="s">
        <v>1249</v>
      </c>
      <c r="FL963" s="55">
        <v>0.5</v>
      </c>
      <c r="JW963" s="12">
        <v>956</v>
      </c>
      <c r="JX963" s="12" t="s">
        <v>1097</v>
      </c>
      <c r="JY963" s="12" t="s">
        <v>1746</v>
      </c>
    </row>
    <row r="964" ht="14.25" customHeight="1" outlineLevel="1" spans="7:285">
      <c r="G964" s="55">
        <v>957</v>
      </c>
      <c r="H964" s="55" t="s">
        <v>2053</v>
      </c>
      <c r="I964" s="55" t="s">
        <v>1343</v>
      </c>
      <c r="J964" s="55" t="s">
        <v>1702</v>
      </c>
      <c r="K964" s="55" t="s">
        <v>1258</v>
      </c>
      <c r="L964" s="55">
        <v>0.0183333333333333</v>
      </c>
      <c r="AD964" s="12">
        <v>957</v>
      </c>
      <c r="AE964" s="12" t="s">
        <v>1261</v>
      </c>
      <c r="AF964" s="12" t="s">
        <v>2864</v>
      </c>
      <c r="AG964" s="12" t="s">
        <v>1703</v>
      </c>
      <c r="AH964" s="12" t="s">
        <v>2141</v>
      </c>
      <c r="AX964" s="55">
        <v>957</v>
      </c>
      <c r="AY964" s="55" t="s">
        <v>1706</v>
      </c>
      <c r="AZ964" s="55" t="s">
        <v>1251</v>
      </c>
      <c r="BA964" s="55">
        <v>96</v>
      </c>
      <c r="BB964" s="55">
        <v>96</v>
      </c>
      <c r="BC964" s="55" t="s">
        <v>1258</v>
      </c>
      <c r="BD964" s="55">
        <v>1.25</v>
      </c>
      <c r="DN964" s="55">
        <v>957</v>
      </c>
      <c r="DO964" s="55" t="s">
        <v>1313</v>
      </c>
      <c r="DP964" s="55" t="s">
        <v>3300</v>
      </c>
      <c r="DQ964" s="55" t="s">
        <v>1260</v>
      </c>
      <c r="DR964" s="55" t="s">
        <v>1261</v>
      </c>
      <c r="DS964" s="55">
        <v>33126</v>
      </c>
      <c r="DT964" s="55">
        <v>10000</v>
      </c>
      <c r="DU964" s="55" t="s">
        <v>1249</v>
      </c>
      <c r="DV964" s="55">
        <v>1</v>
      </c>
      <c r="EV964" s="55">
        <v>957</v>
      </c>
      <c r="EW964" s="55" t="s">
        <v>1246</v>
      </c>
      <c r="EX964" s="55" t="s">
        <v>763</v>
      </c>
      <c r="EY964" s="55">
        <v>4</v>
      </c>
      <c r="EZ964" s="55">
        <v>0</v>
      </c>
      <c r="FA964" s="55">
        <v>1994</v>
      </c>
      <c r="FB964" s="55" t="s">
        <v>1361</v>
      </c>
      <c r="FC964" s="55" t="s">
        <v>1249</v>
      </c>
      <c r="FD964" s="55">
        <v>10</v>
      </c>
      <c r="FF964" s="55">
        <v>957</v>
      </c>
      <c r="FG964" s="55" t="s">
        <v>42</v>
      </c>
      <c r="FH964" s="55" t="s">
        <v>1738</v>
      </c>
      <c r="FI964" s="55">
        <v>4</v>
      </c>
      <c r="FJ964" s="55">
        <v>80000</v>
      </c>
      <c r="FK964" s="55" t="s">
        <v>1249</v>
      </c>
      <c r="FL964" s="55">
        <v>0.5</v>
      </c>
      <c r="JW964" s="12">
        <v>957</v>
      </c>
      <c r="JX964" s="12" t="s">
        <v>1097</v>
      </c>
      <c r="JY964" s="12" t="s">
        <v>2487</v>
      </c>
    </row>
    <row r="965" ht="14.25" customHeight="1" outlineLevel="1" spans="7:285">
      <c r="G965" s="55">
        <v>958</v>
      </c>
      <c r="H965" s="55" t="s">
        <v>2053</v>
      </c>
      <c r="I965" s="55" t="s">
        <v>1343</v>
      </c>
      <c r="J965" s="55" t="s">
        <v>1730</v>
      </c>
      <c r="K965" s="55" t="s">
        <v>1258</v>
      </c>
      <c r="L965" s="55">
        <v>0.0258333333333333</v>
      </c>
      <c r="AD965" s="12">
        <v>958</v>
      </c>
      <c r="AE965" s="12" t="s">
        <v>1261</v>
      </c>
      <c r="AF965" s="12" t="s">
        <v>2301</v>
      </c>
      <c r="AG965" s="12" t="s">
        <v>1097</v>
      </c>
      <c r="AH965" s="12" t="s">
        <v>2162</v>
      </c>
      <c r="AX965" s="55">
        <v>958</v>
      </c>
      <c r="AY965" s="55" t="s">
        <v>1706</v>
      </c>
      <c r="AZ965" s="55" t="s">
        <v>1251</v>
      </c>
      <c r="BA965" s="55">
        <v>97</v>
      </c>
      <c r="BB965" s="55">
        <v>97</v>
      </c>
      <c r="BC965" s="55" t="s">
        <v>1258</v>
      </c>
      <c r="BD965" s="55">
        <v>1.25</v>
      </c>
      <c r="DN965" s="55">
        <v>958</v>
      </c>
      <c r="DO965" s="55" t="s">
        <v>1313</v>
      </c>
      <c r="DP965" s="55" t="s">
        <v>3300</v>
      </c>
      <c r="DQ965" s="55" t="s">
        <v>1260</v>
      </c>
      <c r="DR965" s="55" t="s">
        <v>1261</v>
      </c>
      <c r="DS965" s="55">
        <v>33127</v>
      </c>
      <c r="DT965" s="55">
        <v>10000</v>
      </c>
      <c r="DU965" s="55" t="s">
        <v>1249</v>
      </c>
      <c r="DV965" s="55">
        <v>1</v>
      </c>
      <c r="EV965" s="55">
        <v>958</v>
      </c>
      <c r="EW965" s="55" t="s">
        <v>1246</v>
      </c>
      <c r="EX965" s="55" t="s">
        <v>763</v>
      </c>
      <c r="EY965" s="55">
        <v>4</v>
      </c>
      <c r="EZ965" s="55">
        <v>1995</v>
      </c>
      <c r="FA965" s="55">
        <v>2999</v>
      </c>
      <c r="FB965" s="55" t="s">
        <v>1361</v>
      </c>
      <c r="FC965" s="55" t="s">
        <v>1249</v>
      </c>
      <c r="FD965" s="55">
        <v>10</v>
      </c>
      <c r="FF965" s="55">
        <v>958</v>
      </c>
      <c r="FG965" s="55" t="s">
        <v>42</v>
      </c>
      <c r="FH965" s="55" t="s">
        <v>1738</v>
      </c>
      <c r="FI965" s="55">
        <v>4</v>
      </c>
      <c r="FJ965" s="55">
        <v>130000</v>
      </c>
      <c r="FK965" s="55" t="s">
        <v>1249</v>
      </c>
      <c r="FL965" s="55">
        <v>0.5</v>
      </c>
      <c r="JW965" s="12">
        <v>958</v>
      </c>
      <c r="JX965" s="12" t="s">
        <v>1097</v>
      </c>
      <c r="JY965" s="12" t="s">
        <v>2501</v>
      </c>
    </row>
    <row r="966" ht="14.25" customHeight="1" outlineLevel="1" spans="7:285">
      <c r="G966" s="55">
        <v>959</v>
      </c>
      <c r="H966" s="55" t="s">
        <v>2053</v>
      </c>
      <c r="I966" s="55" t="s">
        <v>1343</v>
      </c>
      <c r="J966" s="55" t="s">
        <v>1845</v>
      </c>
      <c r="K966" s="55" t="s">
        <v>1258</v>
      </c>
      <c r="L966" s="55">
        <v>0.0306</v>
      </c>
      <c r="AD966" s="12">
        <v>959</v>
      </c>
      <c r="AE966" s="12" t="s">
        <v>1261</v>
      </c>
      <c r="AF966" s="12" t="s">
        <v>979</v>
      </c>
      <c r="AG966" s="12" t="s">
        <v>1703</v>
      </c>
      <c r="AH966" s="12" t="s">
        <v>3080</v>
      </c>
      <c r="AX966" s="55">
        <v>959</v>
      </c>
      <c r="AY966" s="55" t="s">
        <v>1706</v>
      </c>
      <c r="AZ966" s="55" t="s">
        <v>1251</v>
      </c>
      <c r="BA966" s="55">
        <v>98</v>
      </c>
      <c r="BB966" s="55">
        <v>98</v>
      </c>
      <c r="BC966" s="55" t="s">
        <v>1258</v>
      </c>
      <c r="BD966" s="55">
        <v>1.25</v>
      </c>
      <c r="DN966" s="55">
        <v>959</v>
      </c>
      <c r="DO966" s="55" t="s">
        <v>1313</v>
      </c>
      <c r="DP966" s="55" t="s">
        <v>3300</v>
      </c>
      <c r="DQ966" s="55" t="s">
        <v>1260</v>
      </c>
      <c r="DR966" s="55" t="s">
        <v>1261</v>
      </c>
      <c r="DS966" s="55">
        <v>33129</v>
      </c>
      <c r="DT966" s="55">
        <v>10000</v>
      </c>
      <c r="DU966" s="55" t="s">
        <v>1249</v>
      </c>
      <c r="DV966" s="55">
        <v>1</v>
      </c>
      <c r="EV966" s="55">
        <v>959</v>
      </c>
      <c r="EW966" s="55" t="s">
        <v>1246</v>
      </c>
      <c r="EX966" s="55" t="s">
        <v>763</v>
      </c>
      <c r="EY966" s="55">
        <v>5</v>
      </c>
      <c r="EZ966" s="55">
        <v>0</v>
      </c>
      <c r="FA966" s="55">
        <v>1994</v>
      </c>
      <c r="FB966" s="55" t="s">
        <v>1361</v>
      </c>
      <c r="FC966" s="55" t="s">
        <v>1249</v>
      </c>
      <c r="FD966" s="55">
        <v>10</v>
      </c>
      <c r="FF966" s="55">
        <v>959</v>
      </c>
      <c r="FG966" s="55" t="s">
        <v>42</v>
      </c>
      <c r="FH966" s="55" t="s">
        <v>1738</v>
      </c>
      <c r="FI966" s="55">
        <v>4</v>
      </c>
      <c r="FJ966" s="55">
        <v>260000</v>
      </c>
      <c r="FK966" s="55" t="s">
        <v>1249</v>
      </c>
      <c r="FL966" s="55">
        <v>0.5</v>
      </c>
      <c r="JW966" s="12">
        <v>959</v>
      </c>
      <c r="JX966" s="12" t="s">
        <v>1097</v>
      </c>
      <c r="JY966" s="12" t="s">
        <v>1007</v>
      </c>
    </row>
    <row r="967" ht="14.25" customHeight="1" outlineLevel="1" spans="7:285">
      <c r="G967" s="55">
        <v>960</v>
      </c>
      <c r="H967" s="55" t="s">
        <v>2053</v>
      </c>
      <c r="I967" s="55" t="s">
        <v>1260</v>
      </c>
      <c r="J967" s="55" t="s">
        <v>1783</v>
      </c>
      <c r="K967" s="55" t="s">
        <v>1258</v>
      </c>
      <c r="L967" s="55">
        <v>0.0208</v>
      </c>
      <c r="AD967" s="12">
        <v>960</v>
      </c>
      <c r="AE967" s="12" t="s">
        <v>1261</v>
      </c>
      <c r="AF967" s="12" t="s">
        <v>2335</v>
      </c>
      <c r="AG967" s="12" t="s">
        <v>1097</v>
      </c>
      <c r="AH967" s="12" t="s">
        <v>2526</v>
      </c>
      <c r="AX967" s="55">
        <v>960</v>
      </c>
      <c r="AY967" s="55" t="s">
        <v>1706</v>
      </c>
      <c r="AZ967" s="55" t="s">
        <v>1251</v>
      </c>
      <c r="BA967" s="55">
        <v>99</v>
      </c>
      <c r="BB967" s="55">
        <v>99</v>
      </c>
      <c r="BC967" s="55" t="s">
        <v>1258</v>
      </c>
      <c r="BD967" s="55">
        <v>1.25</v>
      </c>
      <c r="DN967" s="55">
        <v>960</v>
      </c>
      <c r="DO967" s="55" t="s">
        <v>1313</v>
      </c>
      <c r="DP967" s="55" t="s">
        <v>3300</v>
      </c>
      <c r="DQ967" s="55" t="s">
        <v>1260</v>
      </c>
      <c r="DR967" s="55" t="s">
        <v>1261</v>
      </c>
      <c r="DS967" s="55">
        <v>33130</v>
      </c>
      <c r="DT967" s="55">
        <v>10000</v>
      </c>
      <c r="DU967" s="55" t="s">
        <v>1249</v>
      </c>
      <c r="DV967" s="55">
        <v>1</v>
      </c>
      <c r="EV967" s="55">
        <v>960</v>
      </c>
      <c r="EW967" s="55" t="s">
        <v>1246</v>
      </c>
      <c r="EX967" s="55" t="s">
        <v>763</v>
      </c>
      <c r="EY967" s="55">
        <v>5</v>
      </c>
      <c r="EZ967" s="55">
        <v>1995</v>
      </c>
      <c r="FA967" s="55">
        <v>2999</v>
      </c>
      <c r="FB967" s="55" t="s">
        <v>1361</v>
      </c>
      <c r="FC967" s="55" t="s">
        <v>1249</v>
      </c>
      <c r="FD967" s="55">
        <v>10</v>
      </c>
      <c r="FF967" s="55">
        <v>960</v>
      </c>
      <c r="FG967" s="55" t="s">
        <v>42</v>
      </c>
      <c r="FH967" s="55" t="s">
        <v>1738</v>
      </c>
      <c r="FI967" s="55">
        <v>4</v>
      </c>
      <c r="FJ967" s="55">
        <v>400000</v>
      </c>
      <c r="FK967" s="55" t="s">
        <v>1249</v>
      </c>
      <c r="FL967" s="55">
        <v>0.5</v>
      </c>
      <c r="JW967" s="12">
        <v>960</v>
      </c>
      <c r="JX967" s="12" t="s">
        <v>1097</v>
      </c>
      <c r="JY967" s="12" t="s">
        <v>2531</v>
      </c>
    </row>
    <row r="968" ht="14.25" customHeight="1" outlineLevel="1" spans="7:285">
      <c r="G968" s="55">
        <v>961</v>
      </c>
      <c r="H968" s="55" t="s">
        <v>2053</v>
      </c>
      <c r="I968" s="55" t="s">
        <v>1260</v>
      </c>
      <c r="J968" s="55" t="s">
        <v>1891</v>
      </c>
      <c r="K968" s="55" t="s">
        <v>1258</v>
      </c>
      <c r="L968" s="55">
        <v>0.0208</v>
      </c>
      <c r="AD968" s="12">
        <v>961</v>
      </c>
      <c r="AE968" s="12" t="s">
        <v>1261</v>
      </c>
      <c r="AF968" s="12" t="s">
        <v>1012</v>
      </c>
      <c r="AG968" s="12" t="s">
        <v>1007</v>
      </c>
      <c r="AH968" s="12" t="s">
        <v>3089</v>
      </c>
      <c r="AX968" s="55">
        <v>961</v>
      </c>
      <c r="AY968" s="55" t="s">
        <v>1706</v>
      </c>
      <c r="AZ968" s="55" t="s">
        <v>1251</v>
      </c>
      <c r="BA968" s="55">
        <v>100</v>
      </c>
      <c r="BB968" s="55">
        <v>999</v>
      </c>
      <c r="BC968" s="55" t="s">
        <v>1258</v>
      </c>
      <c r="BD968" s="55">
        <v>1.25</v>
      </c>
      <c r="DN968" s="55">
        <v>961</v>
      </c>
      <c r="DO968" s="55" t="s">
        <v>1313</v>
      </c>
      <c r="DP968" s="55" t="s">
        <v>3300</v>
      </c>
      <c r="DQ968" s="55" t="s">
        <v>1260</v>
      </c>
      <c r="DR968" s="55" t="s">
        <v>1261</v>
      </c>
      <c r="DS968" s="55">
        <v>33133</v>
      </c>
      <c r="DT968" s="55">
        <v>10000</v>
      </c>
      <c r="DU968" s="55" t="s">
        <v>1249</v>
      </c>
      <c r="DV968" s="55">
        <v>1</v>
      </c>
      <c r="EV968" s="55">
        <v>961</v>
      </c>
      <c r="EW968" s="55" t="s">
        <v>1246</v>
      </c>
      <c r="EX968" s="55" t="s">
        <v>763</v>
      </c>
      <c r="EY968" s="55">
        <v>6</v>
      </c>
      <c r="EZ968" s="55">
        <v>0</v>
      </c>
      <c r="FA968" s="55">
        <v>1994</v>
      </c>
      <c r="FB968" s="55" t="s">
        <v>1262</v>
      </c>
      <c r="FC968" s="55" t="s">
        <v>1249</v>
      </c>
      <c r="FD968" s="55">
        <v>0</v>
      </c>
      <c r="FF968" s="55">
        <v>961</v>
      </c>
      <c r="FG968" s="55" t="s">
        <v>42</v>
      </c>
      <c r="FH968" s="55" t="s">
        <v>1738</v>
      </c>
      <c r="FI968" s="55">
        <v>4</v>
      </c>
      <c r="FJ968" s="55">
        <v>530000</v>
      </c>
      <c r="FK968" s="55" t="s">
        <v>1249</v>
      </c>
      <c r="FL968" s="55">
        <v>0.5</v>
      </c>
      <c r="JW968" s="12">
        <v>961</v>
      </c>
      <c r="JX968" s="12" t="s">
        <v>1097</v>
      </c>
      <c r="JY968" s="12" t="s">
        <v>2549</v>
      </c>
    </row>
    <row r="969" ht="14.25" customHeight="1" outlineLevel="1" spans="7:285">
      <c r="G969" s="55">
        <v>962</v>
      </c>
      <c r="H969" s="55" t="s">
        <v>2053</v>
      </c>
      <c r="I969" s="55" t="s">
        <v>1260</v>
      </c>
      <c r="J969" s="55" t="s">
        <v>1914</v>
      </c>
      <c r="K969" s="55" t="s">
        <v>1258</v>
      </c>
      <c r="L969" s="55">
        <v>0.0208</v>
      </c>
      <c r="AD969" s="12">
        <v>962</v>
      </c>
      <c r="AE969" s="12" t="s">
        <v>1261</v>
      </c>
      <c r="AF969" s="12" t="s">
        <v>1007</v>
      </c>
      <c r="AG969" s="12" t="s">
        <v>1235</v>
      </c>
      <c r="AH969" s="12" t="s">
        <v>2447</v>
      </c>
      <c r="DN969" s="55">
        <v>962</v>
      </c>
      <c r="DO969" s="55" t="s">
        <v>1313</v>
      </c>
      <c r="DP969" s="55" t="s">
        <v>3300</v>
      </c>
      <c r="DQ969" s="55" t="s">
        <v>1260</v>
      </c>
      <c r="DR969" s="55" t="s">
        <v>1261</v>
      </c>
      <c r="DS969" s="55">
        <v>33134</v>
      </c>
      <c r="DT969" s="55">
        <v>10000</v>
      </c>
      <c r="DU969" s="55" t="s">
        <v>1249</v>
      </c>
      <c r="DV969" s="55">
        <v>1</v>
      </c>
      <c r="EV969" s="55">
        <v>962</v>
      </c>
      <c r="EW969" s="55" t="s">
        <v>1246</v>
      </c>
      <c r="EX969" s="55" t="s">
        <v>763</v>
      </c>
      <c r="EY969" s="55">
        <v>6</v>
      </c>
      <c r="EZ969" s="55">
        <v>1995</v>
      </c>
      <c r="FA969" s="55">
        <v>2999</v>
      </c>
      <c r="FB969" s="55" t="s">
        <v>1262</v>
      </c>
      <c r="FC969" s="55" t="s">
        <v>1249</v>
      </c>
      <c r="FD969" s="55">
        <v>0</v>
      </c>
      <c r="FF969" s="55">
        <v>962</v>
      </c>
      <c r="FG969" s="55" t="s">
        <v>42</v>
      </c>
      <c r="FH969" s="55" t="s">
        <v>1738</v>
      </c>
      <c r="FI969" s="55">
        <v>4</v>
      </c>
      <c r="FJ969" s="55">
        <v>540000</v>
      </c>
      <c r="FK969" s="55" t="s">
        <v>1249</v>
      </c>
      <c r="FL969" s="55">
        <v>0.5</v>
      </c>
      <c r="JW969" s="12">
        <v>962</v>
      </c>
      <c r="JX969" s="12" t="s">
        <v>1097</v>
      </c>
      <c r="JY969" s="12" t="s">
        <v>2565</v>
      </c>
    </row>
    <row r="970" ht="14.25" customHeight="1" outlineLevel="1" spans="7:285">
      <c r="G970" s="55">
        <v>963</v>
      </c>
      <c r="H970" s="55" t="s">
        <v>2053</v>
      </c>
      <c r="I970" s="55" t="s">
        <v>1260</v>
      </c>
      <c r="J970" s="55" t="s">
        <v>1942</v>
      </c>
      <c r="K970" s="55" t="s">
        <v>1258</v>
      </c>
      <c r="L970" s="55">
        <v>0.0208</v>
      </c>
      <c r="AD970" s="12">
        <v>963</v>
      </c>
      <c r="AE970" s="12" t="s">
        <v>1261</v>
      </c>
      <c r="AF970" s="12" t="s">
        <v>1381</v>
      </c>
      <c r="AG970" s="12" t="s">
        <v>1007</v>
      </c>
      <c r="AH970" s="12" t="s">
        <v>3089</v>
      </c>
      <c r="DN970" s="55">
        <v>963</v>
      </c>
      <c r="DO970" s="55" t="s">
        <v>1313</v>
      </c>
      <c r="DP970" s="55" t="s">
        <v>3300</v>
      </c>
      <c r="DQ970" s="55" t="s">
        <v>1260</v>
      </c>
      <c r="DR970" s="55" t="s">
        <v>1261</v>
      </c>
      <c r="DS970" s="55">
        <v>33135</v>
      </c>
      <c r="DT970" s="55">
        <v>10000</v>
      </c>
      <c r="DU970" s="55" t="s">
        <v>1249</v>
      </c>
      <c r="DV970" s="55">
        <v>1</v>
      </c>
      <c r="EV970" s="55">
        <v>963</v>
      </c>
      <c r="EW970" s="55" t="s">
        <v>1246</v>
      </c>
      <c r="EX970" s="55" t="s">
        <v>1013</v>
      </c>
      <c r="EY970" s="55">
        <v>1</v>
      </c>
      <c r="EZ970" s="55">
        <v>0</v>
      </c>
      <c r="FA970" s="55">
        <v>1994</v>
      </c>
      <c r="FB970" s="55" t="s">
        <v>1262</v>
      </c>
      <c r="FC970" s="55" t="s">
        <v>1249</v>
      </c>
      <c r="FD970" s="55">
        <v>0</v>
      </c>
      <c r="FF970" s="55">
        <v>963</v>
      </c>
      <c r="FG970" s="55" t="s">
        <v>42</v>
      </c>
      <c r="FH970" s="55" t="s">
        <v>1738</v>
      </c>
      <c r="FI970" s="55">
        <v>5</v>
      </c>
      <c r="FJ970" s="55">
        <v>1000</v>
      </c>
      <c r="FK970" s="55" t="s">
        <v>1249</v>
      </c>
      <c r="FL970" s="55">
        <v>0.3</v>
      </c>
      <c r="JW970" s="12">
        <v>963</v>
      </c>
      <c r="JX970" s="12" t="s">
        <v>1097</v>
      </c>
      <c r="JY970" s="12" t="s">
        <v>2581</v>
      </c>
    </row>
    <row r="971" ht="14.25" customHeight="1" outlineLevel="1" spans="7:285">
      <c r="G971" s="55">
        <v>964</v>
      </c>
      <c r="H971" s="55" t="s">
        <v>2053</v>
      </c>
      <c r="I971" s="55" t="s">
        <v>1260</v>
      </c>
      <c r="J971" s="55" t="s">
        <v>1409</v>
      </c>
      <c r="K971" s="55" t="s">
        <v>1258</v>
      </c>
      <c r="L971" s="55">
        <v>0.0317</v>
      </c>
      <c r="AD971" s="12">
        <v>964</v>
      </c>
      <c r="AE971" s="12" t="s">
        <v>1261</v>
      </c>
      <c r="AF971" s="12" t="s">
        <v>1419</v>
      </c>
      <c r="AG971" s="12" t="s">
        <v>1235</v>
      </c>
      <c r="AH971" s="12" t="s">
        <v>2723</v>
      </c>
      <c r="DN971" s="55">
        <v>964</v>
      </c>
      <c r="DO971" s="55" t="s">
        <v>1313</v>
      </c>
      <c r="DP971" s="55" t="s">
        <v>3300</v>
      </c>
      <c r="DQ971" s="55" t="s">
        <v>1260</v>
      </c>
      <c r="DR971" s="55" t="s">
        <v>1261</v>
      </c>
      <c r="DS971" s="55">
        <v>33136</v>
      </c>
      <c r="DT971" s="55">
        <v>10000</v>
      </c>
      <c r="DU971" s="55" t="s">
        <v>1249</v>
      </c>
      <c r="DV971" s="55">
        <v>1</v>
      </c>
      <c r="EV971" s="55">
        <v>964</v>
      </c>
      <c r="EW971" s="55" t="s">
        <v>1246</v>
      </c>
      <c r="EX971" s="55" t="s">
        <v>1013</v>
      </c>
      <c r="EY971" s="55">
        <v>1</v>
      </c>
      <c r="EZ971" s="55">
        <v>1995</v>
      </c>
      <c r="FA971" s="55">
        <v>2999</v>
      </c>
      <c r="FB971" s="55" t="s">
        <v>1262</v>
      </c>
      <c r="FC971" s="55" t="s">
        <v>1249</v>
      </c>
      <c r="FD971" s="55">
        <v>0</v>
      </c>
      <c r="FF971" s="55">
        <v>964</v>
      </c>
      <c r="FG971" s="55" t="s">
        <v>42</v>
      </c>
      <c r="FH971" s="55" t="s">
        <v>1738</v>
      </c>
      <c r="FI971" s="55">
        <v>5</v>
      </c>
      <c r="FJ971" s="55">
        <v>2500</v>
      </c>
      <c r="FK971" s="55" t="s">
        <v>1249</v>
      </c>
      <c r="FL971" s="55">
        <v>0.3</v>
      </c>
      <c r="JW971" s="12">
        <v>964</v>
      </c>
      <c r="JX971" s="12" t="s">
        <v>1097</v>
      </c>
      <c r="JY971" s="12" t="s">
        <v>2595</v>
      </c>
    </row>
    <row r="972" ht="14.25" customHeight="1" outlineLevel="1" spans="7:285">
      <c r="G972" s="55">
        <v>965</v>
      </c>
      <c r="H972" s="55" t="s">
        <v>2053</v>
      </c>
      <c r="I972" s="55" t="s">
        <v>1260</v>
      </c>
      <c r="J972" s="55" t="s">
        <v>1992</v>
      </c>
      <c r="K972" s="55" t="s">
        <v>1258</v>
      </c>
      <c r="L972" s="55">
        <v>0.0317</v>
      </c>
      <c r="AD972" s="12">
        <v>965</v>
      </c>
      <c r="AE972" s="12" t="s">
        <v>1261</v>
      </c>
      <c r="AF972" s="12" t="s">
        <v>1781</v>
      </c>
      <c r="AG972" s="12" t="s">
        <v>1007</v>
      </c>
      <c r="AH972" s="12" t="s">
        <v>3089</v>
      </c>
      <c r="DN972" s="55">
        <v>965</v>
      </c>
      <c r="DO972" s="55" t="s">
        <v>1313</v>
      </c>
      <c r="DP972" s="55" t="s">
        <v>3300</v>
      </c>
      <c r="DQ972" s="55" t="s">
        <v>1260</v>
      </c>
      <c r="DR972" s="55" t="s">
        <v>1261</v>
      </c>
      <c r="DS972" s="55">
        <v>33137</v>
      </c>
      <c r="DT972" s="55">
        <v>10000</v>
      </c>
      <c r="DU972" s="55" t="s">
        <v>1249</v>
      </c>
      <c r="DV972" s="55">
        <v>1</v>
      </c>
      <c r="EV972" s="55">
        <v>965</v>
      </c>
      <c r="EW972" s="55" t="s">
        <v>1246</v>
      </c>
      <c r="EX972" s="55" t="s">
        <v>960</v>
      </c>
      <c r="EY972" s="55">
        <v>1</v>
      </c>
      <c r="EZ972" s="55">
        <v>0</v>
      </c>
      <c r="FA972" s="55">
        <v>1994</v>
      </c>
      <c r="FB972" s="55" t="s">
        <v>1262</v>
      </c>
      <c r="FC972" s="55" t="s">
        <v>1249</v>
      </c>
      <c r="FD972" s="55">
        <v>0</v>
      </c>
      <c r="FF972" s="55">
        <v>965</v>
      </c>
      <c r="FG972" s="55" t="s">
        <v>42</v>
      </c>
      <c r="FH972" s="55" t="s">
        <v>1738</v>
      </c>
      <c r="FI972" s="55">
        <v>5</v>
      </c>
      <c r="FJ972" s="55">
        <v>5000</v>
      </c>
      <c r="FK972" s="55" t="s">
        <v>1249</v>
      </c>
      <c r="FL972" s="55">
        <v>0.3</v>
      </c>
      <c r="JW972" s="12">
        <v>965</v>
      </c>
      <c r="JX972" s="12" t="s">
        <v>1235</v>
      </c>
      <c r="JY972" s="12" t="s">
        <v>637</v>
      </c>
    </row>
    <row r="973" ht="14.25" customHeight="1" outlineLevel="1" spans="7:285">
      <c r="G973" s="55">
        <v>966</v>
      </c>
      <c r="H973" s="55" t="s">
        <v>2053</v>
      </c>
      <c r="I973" s="55" t="s">
        <v>1260</v>
      </c>
      <c r="J973" s="55" t="s">
        <v>1811</v>
      </c>
      <c r="K973" s="55" t="s">
        <v>1258</v>
      </c>
      <c r="L973" s="55">
        <v>0.0375</v>
      </c>
      <c r="AD973" s="12">
        <v>966</v>
      </c>
      <c r="AE973" s="12" t="s">
        <v>1261</v>
      </c>
      <c r="AF973" s="12" t="s">
        <v>638</v>
      </c>
      <c r="AG973" s="12" t="s">
        <v>1296</v>
      </c>
      <c r="AH973" s="12" t="s">
        <v>2681</v>
      </c>
      <c r="DN973" s="55">
        <v>966</v>
      </c>
      <c r="DO973" s="55" t="s">
        <v>1313</v>
      </c>
      <c r="DP973" s="55" t="s">
        <v>3300</v>
      </c>
      <c r="DQ973" s="55" t="s">
        <v>1260</v>
      </c>
      <c r="DR973" s="55" t="s">
        <v>1261</v>
      </c>
      <c r="DS973" s="55">
        <v>33138</v>
      </c>
      <c r="DT973" s="55">
        <v>10000</v>
      </c>
      <c r="DU973" s="55" t="s">
        <v>1249</v>
      </c>
      <c r="DV973" s="55">
        <v>1</v>
      </c>
      <c r="EV973" s="55">
        <v>966</v>
      </c>
      <c r="EW973" s="55" t="s">
        <v>1246</v>
      </c>
      <c r="EX973" s="55" t="s">
        <v>960</v>
      </c>
      <c r="EY973" s="55">
        <v>1</v>
      </c>
      <c r="EZ973" s="55">
        <v>1995</v>
      </c>
      <c r="FA973" s="55">
        <v>2999</v>
      </c>
      <c r="FB973" s="55" t="s">
        <v>1262</v>
      </c>
      <c r="FC973" s="55" t="s">
        <v>1249</v>
      </c>
      <c r="FD973" s="55">
        <v>0</v>
      </c>
      <c r="FF973" s="55">
        <v>966</v>
      </c>
      <c r="FG973" s="55" t="s">
        <v>42</v>
      </c>
      <c r="FH973" s="55" t="s">
        <v>1738</v>
      </c>
      <c r="FI973" s="55">
        <v>5</v>
      </c>
      <c r="FJ973" s="55">
        <v>10000</v>
      </c>
      <c r="FK973" s="55" t="s">
        <v>1249</v>
      </c>
      <c r="FL973" s="55">
        <v>0.3</v>
      </c>
      <c r="JW973" s="12">
        <v>966</v>
      </c>
      <c r="JX973" s="12" t="s">
        <v>1235</v>
      </c>
      <c r="JY973" s="12" t="s">
        <v>743</v>
      </c>
    </row>
    <row r="974" ht="14.25" customHeight="1" outlineLevel="1" spans="7:285">
      <c r="G974" s="55">
        <v>967</v>
      </c>
      <c r="H974" s="55" t="s">
        <v>2053</v>
      </c>
      <c r="I974" s="55" t="s">
        <v>1260</v>
      </c>
      <c r="J974" s="55" t="s">
        <v>1839</v>
      </c>
      <c r="K974" s="55" t="s">
        <v>1258</v>
      </c>
      <c r="L974" s="55">
        <v>0.0208</v>
      </c>
      <c r="AD974" s="12">
        <v>967</v>
      </c>
      <c r="AE974" s="12" t="s">
        <v>1261</v>
      </c>
      <c r="AF974" s="12" t="s">
        <v>1985</v>
      </c>
      <c r="AG974" s="12" t="s">
        <v>1007</v>
      </c>
      <c r="AH974" s="12" t="s">
        <v>3089</v>
      </c>
      <c r="DN974" s="55">
        <v>967</v>
      </c>
      <c r="DO974" s="55" t="s">
        <v>1313</v>
      </c>
      <c r="DP974" s="55" t="s">
        <v>3300</v>
      </c>
      <c r="DQ974" s="55" t="s">
        <v>1260</v>
      </c>
      <c r="DR974" s="55" t="s">
        <v>1261</v>
      </c>
      <c r="DS974" s="55">
        <v>33139</v>
      </c>
      <c r="DT974" s="55">
        <v>10000</v>
      </c>
      <c r="DU974" s="55" t="s">
        <v>1249</v>
      </c>
      <c r="DV974" s="55">
        <v>1</v>
      </c>
      <c r="EV974" s="55">
        <v>967</v>
      </c>
      <c r="EW974" s="55" t="s">
        <v>1246</v>
      </c>
      <c r="EX974" s="55" t="s">
        <v>1092</v>
      </c>
      <c r="EY974" s="55">
        <v>1</v>
      </c>
      <c r="EZ974" s="55">
        <v>0</v>
      </c>
      <c r="FA974" s="55">
        <v>1994</v>
      </c>
      <c r="FB974" s="55" t="s">
        <v>1262</v>
      </c>
      <c r="FC974" s="55" t="s">
        <v>1249</v>
      </c>
      <c r="FD974" s="55">
        <v>0</v>
      </c>
      <c r="FF974" s="55">
        <v>967</v>
      </c>
      <c r="FG974" s="55" t="s">
        <v>42</v>
      </c>
      <c r="FH974" s="55" t="s">
        <v>1738</v>
      </c>
      <c r="FI974" s="55">
        <v>5</v>
      </c>
      <c r="FJ974" s="55">
        <v>25000</v>
      </c>
      <c r="FK974" s="55" t="s">
        <v>1249</v>
      </c>
      <c r="FL974" s="55">
        <v>0.3</v>
      </c>
      <c r="JW974" s="12">
        <v>967</v>
      </c>
      <c r="JX974" s="12" t="s">
        <v>1235</v>
      </c>
      <c r="JY974" s="12" t="s">
        <v>888</v>
      </c>
    </row>
    <row r="975" ht="14.25" customHeight="1" outlineLevel="1" spans="7:285">
      <c r="G975" s="55">
        <v>968</v>
      </c>
      <c r="H975" s="55" t="s">
        <v>2053</v>
      </c>
      <c r="I975" s="55" t="s">
        <v>1260</v>
      </c>
      <c r="J975" s="55" t="s">
        <v>1864</v>
      </c>
      <c r="K975" s="55" t="s">
        <v>1258</v>
      </c>
      <c r="L975" s="55">
        <v>0.0208</v>
      </c>
      <c r="AD975" s="12">
        <v>968</v>
      </c>
      <c r="AE975" s="12" t="s">
        <v>1261</v>
      </c>
      <c r="AF975" s="12" t="s">
        <v>1500</v>
      </c>
      <c r="AG975" s="12" t="s">
        <v>1296</v>
      </c>
      <c r="AH975" s="12" t="s">
        <v>2681</v>
      </c>
      <c r="DN975" s="55">
        <v>968</v>
      </c>
      <c r="DO975" s="55" t="s">
        <v>1313</v>
      </c>
      <c r="DP975" s="55" t="s">
        <v>3300</v>
      </c>
      <c r="DQ975" s="55" t="s">
        <v>1260</v>
      </c>
      <c r="DR975" s="55" t="s">
        <v>1261</v>
      </c>
      <c r="DS975" s="55">
        <v>33140</v>
      </c>
      <c r="DT975" s="55">
        <v>10000</v>
      </c>
      <c r="DU975" s="55" t="s">
        <v>1249</v>
      </c>
      <c r="DV975" s="55">
        <v>1</v>
      </c>
      <c r="EV975" s="55">
        <v>968</v>
      </c>
      <c r="EW975" s="55" t="s">
        <v>1246</v>
      </c>
      <c r="EX975" s="55" t="s">
        <v>1092</v>
      </c>
      <c r="EY975" s="55">
        <v>1</v>
      </c>
      <c r="EZ975" s="55">
        <v>1995</v>
      </c>
      <c r="FA975" s="55">
        <v>2999</v>
      </c>
      <c r="FB975" s="55" t="s">
        <v>1262</v>
      </c>
      <c r="FC975" s="55" t="s">
        <v>1249</v>
      </c>
      <c r="FD975" s="55">
        <v>0</v>
      </c>
      <c r="FF975" s="55">
        <v>968</v>
      </c>
      <c r="FG975" s="55" t="s">
        <v>42</v>
      </c>
      <c r="FH975" s="55" t="s">
        <v>1738</v>
      </c>
      <c r="FI975" s="55">
        <v>5</v>
      </c>
      <c r="FJ975" s="55">
        <v>50000</v>
      </c>
      <c r="FK975" s="55" t="s">
        <v>1249</v>
      </c>
      <c r="FL975" s="55">
        <v>0.3</v>
      </c>
      <c r="JW975" s="12">
        <v>968</v>
      </c>
      <c r="JX975" s="12" t="s">
        <v>1235</v>
      </c>
      <c r="JY975" s="12" t="s">
        <v>938</v>
      </c>
    </row>
    <row r="976" ht="14.25" customHeight="1" outlineLevel="1" spans="7:285">
      <c r="G976" s="55">
        <v>969</v>
      </c>
      <c r="H976" s="55" t="s">
        <v>2053</v>
      </c>
      <c r="I976" s="55" t="s">
        <v>1260</v>
      </c>
      <c r="J976" s="55" t="s">
        <v>1363</v>
      </c>
      <c r="K976" s="55" t="s">
        <v>1258</v>
      </c>
      <c r="L976" s="55">
        <v>0.0208</v>
      </c>
      <c r="AD976" s="12">
        <v>969</v>
      </c>
      <c r="AE976" s="12" t="s">
        <v>1261</v>
      </c>
      <c r="AF976" s="12" t="s">
        <v>2155</v>
      </c>
      <c r="AG976" s="12" t="s">
        <v>1007</v>
      </c>
      <c r="AH976" s="12" t="s">
        <v>3089</v>
      </c>
      <c r="DN976" s="55">
        <v>969</v>
      </c>
      <c r="DO976" s="55" t="s">
        <v>1313</v>
      </c>
      <c r="DP976" s="55" t="s">
        <v>3300</v>
      </c>
      <c r="DQ976" s="55" t="s">
        <v>1260</v>
      </c>
      <c r="DR976" s="55" t="s">
        <v>1261</v>
      </c>
      <c r="DS976" s="55">
        <v>33141</v>
      </c>
      <c r="DT976" s="55">
        <v>10000</v>
      </c>
      <c r="DU976" s="55" t="s">
        <v>1249</v>
      </c>
      <c r="DV976" s="55">
        <v>1</v>
      </c>
      <c r="EV976" s="55">
        <v>969</v>
      </c>
      <c r="EW976" s="55" t="s">
        <v>1246</v>
      </c>
      <c r="EX976" s="55" t="s">
        <v>1230</v>
      </c>
      <c r="EY976" s="55">
        <v>1</v>
      </c>
      <c r="EZ976" s="55">
        <v>0</v>
      </c>
      <c r="FA976" s="55">
        <v>1994</v>
      </c>
      <c r="FB976" s="55" t="s">
        <v>1262</v>
      </c>
      <c r="FC976" s="55" t="s">
        <v>1249</v>
      </c>
      <c r="FD976" s="55">
        <v>0</v>
      </c>
      <c r="FF976" s="55">
        <v>969</v>
      </c>
      <c r="FG976" s="55" t="s">
        <v>42</v>
      </c>
      <c r="FH976" s="55" t="s">
        <v>1738</v>
      </c>
      <c r="FI976" s="55">
        <v>5</v>
      </c>
      <c r="FJ976" s="55">
        <v>80000</v>
      </c>
      <c r="FK976" s="55" t="s">
        <v>1249</v>
      </c>
      <c r="FL976" s="55">
        <v>0.3</v>
      </c>
      <c r="JW976" s="12">
        <v>969</v>
      </c>
      <c r="JX976" s="12" t="s">
        <v>1235</v>
      </c>
      <c r="JY976" s="12" t="s">
        <v>994</v>
      </c>
    </row>
    <row r="977" ht="14.25" customHeight="1" outlineLevel="1" spans="7:285">
      <c r="G977" s="55">
        <v>970</v>
      </c>
      <c r="H977" s="55" t="s">
        <v>2053</v>
      </c>
      <c r="I977" s="55" t="s">
        <v>1260</v>
      </c>
      <c r="J977" s="55" t="s">
        <v>1910</v>
      </c>
      <c r="K977" s="55" t="s">
        <v>1258</v>
      </c>
      <c r="L977" s="55">
        <v>0.0208</v>
      </c>
      <c r="AD977" s="12">
        <v>970</v>
      </c>
      <c r="AE977" s="12" t="s">
        <v>1261</v>
      </c>
      <c r="AF977" s="12" t="s">
        <v>1007</v>
      </c>
      <c r="AG977" s="12" t="s">
        <v>1296</v>
      </c>
      <c r="AH977" s="12" t="s">
        <v>2681</v>
      </c>
      <c r="DN977" s="55">
        <v>970</v>
      </c>
      <c r="DO977" s="55" t="s">
        <v>1313</v>
      </c>
      <c r="DP977" s="55" t="s">
        <v>3300</v>
      </c>
      <c r="DQ977" s="55" t="s">
        <v>1260</v>
      </c>
      <c r="DR977" s="55" t="s">
        <v>1261</v>
      </c>
      <c r="DS977" s="55">
        <v>33142</v>
      </c>
      <c r="DT977" s="55">
        <v>10000</v>
      </c>
      <c r="DU977" s="55" t="s">
        <v>1249</v>
      </c>
      <c r="DV977" s="55">
        <v>1</v>
      </c>
      <c r="EV977" s="55">
        <v>970</v>
      </c>
      <c r="EW977" s="55" t="s">
        <v>1246</v>
      </c>
      <c r="EX977" s="55" t="s">
        <v>1230</v>
      </c>
      <c r="EY977" s="55">
        <v>1</v>
      </c>
      <c r="EZ977" s="55">
        <v>1995</v>
      </c>
      <c r="FA977" s="55">
        <v>2999</v>
      </c>
      <c r="FB977" s="55" t="s">
        <v>1262</v>
      </c>
      <c r="FC977" s="55" t="s">
        <v>1249</v>
      </c>
      <c r="FD977" s="55">
        <v>0</v>
      </c>
      <c r="FF977" s="55">
        <v>970</v>
      </c>
      <c r="FG977" s="55" t="s">
        <v>42</v>
      </c>
      <c r="FH977" s="55" t="s">
        <v>1738</v>
      </c>
      <c r="FI977" s="55">
        <v>5</v>
      </c>
      <c r="FJ977" s="55">
        <v>130000</v>
      </c>
      <c r="FK977" s="55" t="s">
        <v>1249</v>
      </c>
      <c r="FL977" s="55">
        <v>0.3</v>
      </c>
      <c r="JW977" s="12">
        <v>970</v>
      </c>
      <c r="JX977" s="12" t="s">
        <v>1235</v>
      </c>
      <c r="JY977" s="12" t="s">
        <v>1075</v>
      </c>
    </row>
    <row r="978" ht="14.25" customHeight="1" outlineLevel="1" spans="7:285">
      <c r="G978" s="55">
        <v>971</v>
      </c>
      <c r="H978" s="55" t="s">
        <v>2053</v>
      </c>
      <c r="I978" s="55" t="s">
        <v>1260</v>
      </c>
      <c r="J978" s="55" t="s">
        <v>1939</v>
      </c>
      <c r="K978" s="55" t="s">
        <v>1258</v>
      </c>
      <c r="L978" s="55">
        <v>0.0208</v>
      </c>
      <c r="AD978" s="12">
        <v>971</v>
      </c>
      <c r="AE978" s="12" t="s">
        <v>1261</v>
      </c>
      <c r="AF978" s="12" t="s">
        <v>989</v>
      </c>
      <c r="AG978" s="12" t="s">
        <v>2199</v>
      </c>
      <c r="AH978" s="12" t="s">
        <v>3090</v>
      </c>
      <c r="DN978" s="55">
        <v>971</v>
      </c>
      <c r="DO978" s="55" t="s">
        <v>1313</v>
      </c>
      <c r="DP978" s="55" t="s">
        <v>3300</v>
      </c>
      <c r="DQ978" s="55" t="s">
        <v>1260</v>
      </c>
      <c r="DR978" s="55" t="s">
        <v>1261</v>
      </c>
      <c r="DS978" s="55">
        <v>33144</v>
      </c>
      <c r="DT978" s="55">
        <v>10000</v>
      </c>
      <c r="DU978" s="55" t="s">
        <v>1249</v>
      </c>
      <c r="DV978" s="55">
        <v>1</v>
      </c>
      <c r="EV978" s="55">
        <v>971</v>
      </c>
      <c r="EW978" s="55" t="s">
        <v>1246</v>
      </c>
      <c r="EX978" s="55" t="s">
        <v>1252</v>
      </c>
      <c r="EY978" s="55">
        <v>1</v>
      </c>
      <c r="EZ978" s="55">
        <v>0</v>
      </c>
      <c r="FA978" s="55">
        <v>1994</v>
      </c>
      <c r="FB978" s="55" t="s">
        <v>1361</v>
      </c>
      <c r="FC978" s="55" t="s">
        <v>1249</v>
      </c>
      <c r="FD978" s="55">
        <v>2.63</v>
      </c>
      <c r="FF978" s="55">
        <v>971</v>
      </c>
      <c r="FG978" s="55" t="s">
        <v>42</v>
      </c>
      <c r="FH978" s="55" t="s">
        <v>1738</v>
      </c>
      <c r="FI978" s="55">
        <v>5</v>
      </c>
      <c r="FJ978" s="55">
        <v>260000</v>
      </c>
      <c r="FK978" s="55" t="s">
        <v>1249</v>
      </c>
      <c r="FL978" s="55">
        <v>0.3</v>
      </c>
      <c r="JW978" s="12">
        <v>971</v>
      </c>
      <c r="JX978" s="12" t="s">
        <v>1235</v>
      </c>
      <c r="JY978" s="12" t="s">
        <v>1213</v>
      </c>
    </row>
    <row r="979" ht="14.25" customHeight="1" outlineLevel="1" spans="7:285">
      <c r="G979" s="55">
        <v>972</v>
      </c>
      <c r="H979" s="55" t="s">
        <v>2053</v>
      </c>
      <c r="I979" s="55" t="s">
        <v>1260</v>
      </c>
      <c r="J979" s="55" t="s">
        <v>1964</v>
      </c>
      <c r="K979" s="55" t="s">
        <v>1258</v>
      </c>
      <c r="L979" s="55">
        <v>0.0208</v>
      </c>
      <c r="AD979" s="12">
        <v>972</v>
      </c>
      <c r="AE979" s="12" t="s">
        <v>1261</v>
      </c>
      <c r="AF979" s="12" t="s">
        <v>1501</v>
      </c>
      <c r="AG979" s="12" t="s">
        <v>1346</v>
      </c>
      <c r="AH979" s="12" t="s">
        <v>1818</v>
      </c>
      <c r="DN979" s="55">
        <v>972</v>
      </c>
      <c r="DO979" s="55" t="s">
        <v>1313</v>
      </c>
      <c r="DP979" s="55" t="s">
        <v>3300</v>
      </c>
      <c r="DQ979" s="55" t="s">
        <v>1260</v>
      </c>
      <c r="DR979" s="55" t="s">
        <v>1261</v>
      </c>
      <c r="DS979" s="55">
        <v>33145</v>
      </c>
      <c r="DT979" s="55">
        <v>10000</v>
      </c>
      <c r="DU979" s="55" t="s">
        <v>1249</v>
      </c>
      <c r="DV979" s="55">
        <v>1</v>
      </c>
      <c r="EV979" s="55">
        <v>972</v>
      </c>
      <c r="EW979" s="55" t="s">
        <v>1246</v>
      </c>
      <c r="EX979" s="55" t="s">
        <v>1252</v>
      </c>
      <c r="EY979" s="55">
        <v>1</v>
      </c>
      <c r="EZ979" s="55">
        <v>1995</v>
      </c>
      <c r="FA979" s="55">
        <v>2999</v>
      </c>
      <c r="FB979" s="55" t="s">
        <v>1361</v>
      </c>
      <c r="FC979" s="55" t="s">
        <v>1249</v>
      </c>
      <c r="FD979" s="55">
        <v>2.63</v>
      </c>
      <c r="FF979" s="55">
        <v>972</v>
      </c>
      <c r="FG979" s="55" t="s">
        <v>42</v>
      </c>
      <c r="FH979" s="55" t="s">
        <v>1738</v>
      </c>
      <c r="FI979" s="55">
        <v>5</v>
      </c>
      <c r="FJ979" s="55">
        <v>400000</v>
      </c>
      <c r="FK979" s="55" t="s">
        <v>1249</v>
      </c>
      <c r="FL979" s="55">
        <v>0.3</v>
      </c>
      <c r="JW979" s="12">
        <v>972</v>
      </c>
      <c r="JX979" s="12" t="s">
        <v>1235</v>
      </c>
      <c r="JY979" s="12" t="s">
        <v>1277</v>
      </c>
    </row>
    <row r="980" ht="14.25" customHeight="1" outlineLevel="1" spans="7:285">
      <c r="G980" s="55">
        <v>973</v>
      </c>
      <c r="H980" s="55" t="s">
        <v>2053</v>
      </c>
      <c r="I980" s="55" t="s">
        <v>1260</v>
      </c>
      <c r="J980" s="55" t="s">
        <v>1989</v>
      </c>
      <c r="K980" s="55" t="s">
        <v>1258</v>
      </c>
      <c r="L980" s="55">
        <v>0.0208</v>
      </c>
      <c r="AD980" s="12">
        <v>973</v>
      </c>
      <c r="AE980" s="12" t="s">
        <v>1261</v>
      </c>
      <c r="AF980" s="12" t="s">
        <v>1513</v>
      </c>
      <c r="AG980" s="12" t="s">
        <v>2199</v>
      </c>
      <c r="AH980" s="12" t="s">
        <v>3090</v>
      </c>
      <c r="DN980" s="55">
        <v>973</v>
      </c>
      <c r="DO980" s="55" t="s">
        <v>1313</v>
      </c>
      <c r="DP980" s="55" t="s">
        <v>3300</v>
      </c>
      <c r="DQ980" s="55" t="s">
        <v>1260</v>
      </c>
      <c r="DR980" s="55" t="s">
        <v>1261</v>
      </c>
      <c r="DS980" s="55">
        <v>33146</v>
      </c>
      <c r="DT980" s="55">
        <v>10000</v>
      </c>
      <c r="DU980" s="55" t="s">
        <v>1249</v>
      </c>
      <c r="DV980" s="55">
        <v>1</v>
      </c>
      <c r="EV980" s="55">
        <v>973</v>
      </c>
      <c r="EW980" s="55" t="s">
        <v>1246</v>
      </c>
      <c r="EX980" s="55" t="s">
        <v>1252</v>
      </c>
      <c r="EY980" s="55">
        <v>2</v>
      </c>
      <c r="EZ980" s="55">
        <v>0</v>
      </c>
      <c r="FA980" s="55">
        <v>1994</v>
      </c>
      <c r="FB980" s="55" t="s">
        <v>1361</v>
      </c>
      <c r="FC980" s="55" t="s">
        <v>1249</v>
      </c>
      <c r="FD980" s="55">
        <v>2.5</v>
      </c>
      <c r="FF980" s="55">
        <v>973</v>
      </c>
      <c r="FG980" s="55" t="s">
        <v>42</v>
      </c>
      <c r="FH980" s="55" t="s">
        <v>1738</v>
      </c>
      <c r="FI980" s="55">
        <v>5</v>
      </c>
      <c r="FJ980" s="55">
        <v>530000</v>
      </c>
      <c r="FK980" s="55" t="s">
        <v>1249</v>
      </c>
      <c r="FL980" s="55">
        <v>0.3</v>
      </c>
      <c r="JW980" s="12">
        <v>973</v>
      </c>
      <c r="JX980" s="12" t="s">
        <v>1235</v>
      </c>
      <c r="JY980" s="12" t="s">
        <v>1327</v>
      </c>
    </row>
    <row r="981" ht="14.25" customHeight="1" outlineLevel="1" spans="7:285">
      <c r="G981" s="55">
        <v>974</v>
      </c>
      <c r="H981" s="55" t="s">
        <v>2053</v>
      </c>
      <c r="I981" s="55" t="s">
        <v>1470</v>
      </c>
      <c r="J981" s="55" t="s">
        <v>2183</v>
      </c>
      <c r="K981" s="55" t="s">
        <v>1258</v>
      </c>
      <c r="L981" s="55">
        <v>0.0191666666666667</v>
      </c>
      <c r="AD981" s="12">
        <v>974</v>
      </c>
      <c r="AE981" s="12" t="s">
        <v>1261</v>
      </c>
      <c r="AF981" s="12" t="s">
        <v>640</v>
      </c>
      <c r="AG981" s="12" t="s">
        <v>1731</v>
      </c>
      <c r="AH981" s="12" t="s">
        <v>2745</v>
      </c>
      <c r="DN981" s="55">
        <v>974</v>
      </c>
      <c r="DO981" s="55" t="s">
        <v>1313</v>
      </c>
      <c r="DP981" s="55" t="s">
        <v>3300</v>
      </c>
      <c r="DQ981" s="55" t="s">
        <v>1260</v>
      </c>
      <c r="DR981" s="55" t="s">
        <v>1261</v>
      </c>
      <c r="DS981" s="55">
        <v>33147</v>
      </c>
      <c r="DT981" s="55">
        <v>10000</v>
      </c>
      <c r="DU981" s="55" t="s">
        <v>1249</v>
      </c>
      <c r="DV981" s="55">
        <v>1</v>
      </c>
      <c r="EV981" s="55">
        <v>974</v>
      </c>
      <c r="EW981" s="55" t="s">
        <v>1246</v>
      </c>
      <c r="EX981" s="55" t="s">
        <v>1252</v>
      </c>
      <c r="EY981" s="55">
        <v>2</v>
      </c>
      <c r="EZ981" s="55">
        <v>1995</v>
      </c>
      <c r="FA981" s="55">
        <v>2999</v>
      </c>
      <c r="FB981" s="55" t="s">
        <v>1361</v>
      </c>
      <c r="FC981" s="55" t="s">
        <v>1249</v>
      </c>
      <c r="FD981" s="55">
        <v>2.5</v>
      </c>
      <c r="FF981" s="55">
        <v>974</v>
      </c>
      <c r="FG981" s="55" t="s">
        <v>42</v>
      </c>
      <c r="FH981" s="55" t="s">
        <v>1738</v>
      </c>
      <c r="FI981" s="55">
        <v>5</v>
      </c>
      <c r="FJ981" s="55">
        <v>540000</v>
      </c>
      <c r="FK981" s="55" t="s">
        <v>1249</v>
      </c>
      <c r="FL981" s="55">
        <v>0.3</v>
      </c>
      <c r="JW981" s="12">
        <v>974</v>
      </c>
      <c r="JX981" s="12" t="s">
        <v>1235</v>
      </c>
      <c r="JY981" s="12" t="s">
        <v>1373</v>
      </c>
    </row>
    <row r="982" ht="14.25" customHeight="1" outlineLevel="1" spans="7:285">
      <c r="G982" s="55">
        <v>975</v>
      </c>
      <c r="H982" s="55" t="s">
        <v>2053</v>
      </c>
      <c r="I982" s="55" t="s">
        <v>1470</v>
      </c>
      <c r="J982" s="55" t="s">
        <v>2202</v>
      </c>
      <c r="K982" s="55" t="s">
        <v>1258</v>
      </c>
      <c r="L982" s="55">
        <v>0.0191666666666667</v>
      </c>
      <c r="AD982" s="12">
        <v>975</v>
      </c>
      <c r="AE982" s="12" t="s">
        <v>1261</v>
      </c>
      <c r="AF982" s="12" t="s">
        <v>1782</v>
      </c>
      <c r="AG982" s="12" t="s">
        <v>2199</v>
      </c>
      <c r="AH982" s="12" t="s">
        <v>3090</v>
      </c>
      <c r="DN982" s="55">
        <v>975</v>
      </c>
      <c r="DO982" s="55" t="s">
        <v>1313</v>
      </c>
      <c r="DP982" s="55" t="s">
        <v>3300</v>
      </c>
      <c r="DQ982" s="55" t="s">
        <v>1260</v>
      </c>
      <c r="DR982" s="55" t="s">
        <v>1261</v>
      </c>
      <c r="DS982" s="55">
        <v>33149</v>
      </c>
      <c r="DT982" s="55">
        <v>10000</v>
      </c>
      <c r="DU982" s="55" t="s">
        <v>1249</v>
      </c>
      <c r="DV982" s="55">
        <v>1</v>
      </c>
      <c r="EV982" s="55">
        <v>975</v>
      </c>
      <c r="EW982" s="55" t="s">
        <v>1246</v>
      </c>
      <c r="EX982" s="55" t="s">
        <v>1390</v>
      </c>
      <c r="EY982" s="55">
        <v>1</v>
      </c>
      <c r="EZ982" s="55">
        <v>0</v>
      </c>
      <c r="FA982" s="55">
        <v>1994</v>
      </c>
      <c r="FB982" s="55" t="s">
        <v>1262</v>
      </c>
      <c r="FC982" s="55" t="s">
        <v>1249</v>
      </c>
      <c r="FD982" s="55">
        <v>0</v>
      </c>
      <c r="FF982" s="55">
        <v>975</v>
      </c>
      <c r="FG982" s="55" t="s">
        <v>42</v>
      </c>
      <c r="FH982" s="55" t="s">
        <v>1963</v>
      </c>
      <c r="FI982" s="55">
        <v>1</v>
      </c>
      <c r="FJ982" s="55">
        <v>0</v>
      </c>
      <c r="FK982" s="55" t="s">
        <v>1249</v>
      </c>
      <c r="FL982" s="55">
        <v>0.3</v>
      </c>
      <c r="JW982" s="12">
        <v>975</v>
      </c>
      <c r="JX982" s="12" t="s">
        <v>1235</v>
      </c>
      <c r="JY982" s="12" t="s">
        <v>1419</v>
      </c>
    </row>
    <row r="983" ht="14.25" customHeight="1" outlineLevel="1" spans="7:285">
      <c r="G983" s="55">
        <v>976</v>
      </c>
      <c r="H983" s="55" t="s">
        <v>2053</v>
      </c>
      <c r="I983" s="55" t="s">
        <v>1470</v>
      </c>
      <c r="J983" s="55" t="s">
        <v>2223</v>
      </c>
      <c r="K983" s="55" t="s">
        <v>1258</v>
      </c>
      <c r="L983" s="55">
        <v>0.0191666666666667</v>
      </c>
      <c r="AD983" s="12">
        <v>976</v>
      </c>
      <c r="AE983" s="12" t="s">
        <v>1261</v>
      </c>
      <c r="AF983" s="12" t="s">
        <v>736</v>
      </c>
      <c r="AG983" s="12" t="s">
        <v>1731</v>
      </c>
      <c r="AH983" s="12" t="s">
        <v>2745</v>
      </c>
      <c r="DN983" s="55">
        <v>976</v>
      </c>
      <c r="DO983" s="55" t="s">
        <v>1313</v>
      </c>
      <c r="DP983" s="55" t="s">
        <v>3300</v>
      </c>
      <c r="DQ983" s="55" t="s">
        <v>1260</v>
      </c>
      <c r="DR983" s="55" t="s">
        <v>1261</v>
      </c>
      <c r="DS983" s="55">
        <v>33154</v>
      </c>
      <c r="DT983" s="55">
        <v>10000</v>
      </c>
      <c r="DU983" s="55" t="s">
        <v>1249</v>
      </c>
      <c r="DV983" s="55">
        <v>1</v>
      </c>
      <c r="EV983" s="55">
        <v>976</v>
      </c>
      <c r="EW983" s="55" t="s">
        <v>1246</v>
      </c>
      <c r="EX983" s="55" t="s">
        <v>1390</v>
      </c>
      <c r="EY983" s="55">
        <v>1</v>
      </c>
      <c r="EZ983" s="55">
        <v>1995</v>
      </c>
      <c r="FA983" s="55">
        <v>2999</v>
      </c>
      <c r="FB983" s="55" t="s">
        <v>1262</v>
      </c>
      <c r="FC983" s="55" t="s">
        <v>1249</v>
      </c>
      <c r="FD983" s="55">
        <v>0</v>
      </c>
      <c r="FF983" s="55">
        <v>976</v>
      </c>
      <c r="FG983" s="55" t="s">
        <v>42</v>
      </c>
      <c r="FH983" s="55" t="s">
        <v>1963</v>
      </c>
      <c r="FI983" s="55">
        <v>1</v>
      </c>
      <c r="FJ983" s="55">
        <v>1000</v>
      </c>
      <c r="FK983" s="55" t="s">
        <v>1249</v>
      </c>
      <c r="FL983" s="55">
        <v>0.3</v>
      </c>
      <c r="JW983" s="12">
        <v>976</v>
      </c>
      <c r="JX983" s="12" t="s">
        <v>1235</v>
      </c>
      <c r="JY983" s="12" t="s">
        <v>1456</v>
      </c>
    </row>
    <row r="984" ht="14.25" customHeight="1" outlineLevel="1" spans="7:285">
      <c r="G984" s="55">
        <v>977</v>
      </c>
      <c r="H984" s="55" t="s">
        <v>2053</v>
      </c>
      <c r="I984" s="55" t="s">
        <v>1470</v>
      </c>
      <c r="J984" s="55" t="s">
        <v>2237</v>
      </c>
      <c r="K984" s="55" t="s">
        <v>1258</v>
      </c>
      <c r="L984" s="55">
        <v>0.0166666666666667</v>
      </c>
      <c r="AD984" s="12">
        <v>977</v>
      </c>
      <c r="AE984" s="12" t="s">
        <v>1261</v>
      </c>
      <c r="AF984" s="12" t="s">
        <v>1986</v>
      </c>
      <c r="AG984" s="12" t="s">
        <v>2199</v>
      </c>
      <c r="AH984" s="12" t="s">
        <v>3090</v>
      </c>
      <c r="DN984" s="55">
        <v>977</v>
      </c>
      <c r="DO984" s="55" t="s">
        <v>1313</v>
      </c>
      <c r="DP984" s="55" t="s">
        <v>3300</v>
      </c>
      <c r="DQ984" s="55" t="s">
        <v>1260</v>
      </c>
      <c r="DR984" s="55" t="s">
        <v>1261</v>
      </c>
      <c r="DS984" s="55">
        <v>33156</v>
      </c>
      <c r="DT984" s="55">
        <v>10000</v>
      </c>
      <c r="DU984" s="55" t="s">
        <v>1249</v>
      </c>
      <c r="DV984" s="55">
        <v>1</v>
      </c>
      <c r="EV984" s="55">
        <v>977</v>
      </c>
      <c r="EW984" s="55" t="s">
        <v>1246</v>
      </c>
      <c r="EX984" s="55" t="s">
        <v>1343</v>
      </c>
      <c r="EY984" s="55">
        <v>1</v>
      </c>
      <c r="EZ984" s="55">
        <v>0</v>
      </c>
      <c r="FA984" s="55">
        <v>1994</v>
      </c>
      <c r="FB984" s="55" t="s">
        <v>1361</v>
      </c>
      <c r="FC984" s="55" t="s">
        <v>1249</v>
      </c>
      <c r="FD984" s="55">
        <v>2.25</v>
      </c>
      <c r="FF984" s="55">
        <v>977</v>
      </c>
      <c r="FG984" s="55" t="s">
        <v>42</v>
      </c>
      <c r="FH984" s="55" t="s">
        <v>1963</v>
      </c>
      <c r="FI984" s="55">
        <v>1</v>
      </c>
      <c r="FJ984" s="55">
        <v>2500</v>
      </c>
      <c r="FK984" s="55" t="s">
        <v>1249</v>
      </c>
      <c r="FL984" s="55">
        <v>0.3</v>
      </c>
      <c r="JW984" s="12">
        <v>977</v>
      </c>
      <c r="JX984" s="12" t="s">
        <v>1235</v>
      </c>
      <c r="JY984" s="12" t="s">
        <v>1499</v>
      </c>
    </row>
    <row r="985" ht="14.25" customHeight="1" outlineLevel="1" spans="7:285">
      <c r="G985" s="55">
        <v>978</v>
      </c>
      <c r="H985" s="55" t="s">
        <v>2053</v>
      </c>
      <c r="I985" s="55" t="s">
        <v>1470</v>
      </c>
      <c r="J985" s="55" t="s">
        <v>2254</v>
      </c>
      <c r="K985" s="55" t="s">
        <v>1258</v>
      </c>
      <c r="L985" s="55">
        <v>0.0166666666666667</v>
      </c>
      <c r="AD985" s="12">
        <v>978</v>
      </c>
      <c r="AE985" s="12" t="s">
        <v>1261</v>
      </c>
      <c r="AF985" s="12" t="s">
        <v>1342</v>
      </c>
      <c r="AG985" s="12" t="s">
        <v>1731</v>
      </c>
      <c r="AH985" s="12" t="s">
        <v>2745</v>
      </c>
      <c r="DN985" s="55">
        <v>978</v>
      </c>
      <c r="DO985" s="55" t="s">
        <v>1313</v>
      </c>
      <c r="DP985" s="55" t="s">
        <v>3300</v>
      </c>
      <c r="DQ985" s="55" t="s">
        <v>1260</v>
      </c>
      <c r="DR985" s="55" t="s">
        <v>1261</v>
      </c>
      <c r="DS985" s="55">
        <v>33158</v>
      </c>
      <c r="DT985" s="55">
        <v>10000</v>
      </c>
      <c r="DU985" s="55" t="s">
        <v>1249</v>
      </c>
      <c r="DV985" s="55">
        <v>1</v>
      </c>
      <c r="EV985" s="55">
        <v>978</v>
      </c>
      <c r="EW985" s="55" t="s">
        <v>1246</v>
      </c>
      <c r="EX985" s="55" t="s">
        <v>1343</v>
      </c>
      <c r="EY985" s="55">
        <v>1</v>
      </c>
      <c r="EZ985" s="55">
        <v>1995</v>
      </c>
      <c r="FA985" s="55">
        <v>2999</v>
      </c>
      <c r="FB985" s="55" t="s">
        <v>1361</v>
      </c>
      <c r="FC985" s="55" t="s">
        <v>1249</v>
      </c>
      <c r="FD985" s="55">
        <v>2.5</v>
      </c>
      <c r="FF985" s="55">
        <v>978</v>
      </c>
      <c r="FG985" s="55" t="s">
        <v>42</v>
      </c>
      <c r="FH985" s="55" t="s">
        <v>1963</v>
      </c>
      <c r="FI985" s="55">
        <v>1</v>
      </c>
      <c r="FJ985" s="55">
        <v>5000</v>
      </c>
      <c r="FK985" s="55" t="s">
        <v>1249</v>
      </c>
      <c r="FL985" s="55">
        <v>0.3</v>
      </c>
      <c r="JW985" s="12">
        <v>978</v>
      </c>
      <c r="JX985" s="12" t="s">
        <v>1235</v>
      </c>
      <c r="JY985" s="12" t="s">
        <v>1538</v>
      </c>
    </row>
    <row r="986" ht="14.25" customHeight="1" outlineLevel="1" spans="7:285">
      <c r="G986" s="55">
        <v>979</v>
      </c>
      <c r="H986" s="55" t="s">
        <v>2053</v>
      </c>
      <c r="I986" s="55" t="s">
        <v>1470</v>
      </c>
      <c r="J986" s="55" t="s">
        <v>2276</v>
      </c>
      <c r="K986" s="55" t="s">
        <v>1258</v>
      </c>
      <c r="L986" s="55">
        <v>0.0166666666666667</v>
      </c>
      <c r="AD986" s="12">
        <v>979</v>
      </c>
      <c r="AE986" s="12" t="s">
        <v>1261</v>
      </c>
      <c r="AF986" s="12" t="s">
        <v>2156</v>
      </c>
      <c r="AG986" s="12" t="s">
        <v>2199</v>
      </c>
      <c r="AH986" s="12" t="s">
        <v>3090</v>
      </c>
      <c r="DN986" s="55">
        <v>979</v>
      </c>
      <c r="DO986" s="55" t="s">
        <v>1313</v>
      </c>
      <c r="DP986" s="55" t="s">
        <v>3300</v>
      </c>
      <c r="DQ986" s="55" t="s">
        <v>1260</v>
      </c>
      <c r="DR986" s="55" t="s">
        <v>1261</v>
      </c>
      <c r="DS986" s="55">
        <v>33164</v>
      </c>
      <c r="DT986" s="55">
        <v>10000</v>
      </c>
      <c r="DU986" s="55" t="s">
        <v>1249</v>
      </c>
      <c r="DV986" s="55">
        <v>1</v>
      </c>
      <c r="EV986" s="55">
        <v>979</v>
      </c>
      <c r="EW986" s="55" t="s">
        <v>1246</v>
      </c>
      <c r="EX986" s="55" t="s">
        <v>1343</v>
      </c>
      <c r="EY986" s="55">
        <v>2</v>
      </c>
      <c r="EZ986" s="55">
        <v>0</v>
      </c>
      <c r="FA986" s="55">
        <v>1994</v>
      </c>
      <c r="FB986" s="55" t="s">
        <v>1361</v>
      </c>
      <c r="FC986" s="55" t="s">
        <v>1249</v>
      </c>
      <c r="FD986" s="55">
        <v>2.25</v>
      </c>
      <c r="FF986" s="55">
        <v>979</v>
      </c>
      <c r="FG986" s="55" t="s">
        <v>42</v>
      </c>
      <c r="FH986" s="55" t="s">
        <v>1963</v>
      </c>
      <c r="FI986" s="55">
        <v>1</v>
      </c>
      <c r="FJ986" s="55">
        <v>10000</v>
      </c>
      <c r="FK986" s="55" t="s">
        <v>1249</v>
      </c>
      <c r="FL986" s="55">
        <v>0.3</v>
      </c>
      <c r="JW986" s="12">
        <v>979</v>
      </c>
      <c r="JX986" s="12" t="s">
        <v>1235</v>
      </c>
      <c r="JY986" s="12" t="s">
        <v>1007</v>
      </c>
    </row>
    <row r="987" ht="14.25" customHeight="1" outlineLevel="1" spans="7:285">
      <c r="G987" s="55">
        <v>980</v>
      </c>
      <c r="H987" s="55" t="s">
        <v>2053</v>
      </c>
      <c r="I987" s="55" t="s">
        <v>1470</v>
      </c>
      <c r="J987" s="55" t="s">
        <v>2290</v>
      </c>
      <c r="K987" s="55" t="s">
        <v>1258</v>
      </c>
      <c r="L987" s="55">
        <v>0.0191666666666667</v>
      </c>
      <c r="AD987" s="12">
        <v>980</v>
      </c>
      <c r="AE987" s="12" t="s">
        <v>1261</v>
      </c>
      <c r="AF987" s="12" t="s">
        <v>1717</v>
      </c>
      <c r="AG987" s="12" t="s">
        <v>1731</v>
      </c>
      <c r="AH987" s="12" t="s">
        <v>2745</v>
      </c>
      <c r="DN987" s="55">
        <v>980</v>
      </c>
      <c r="DO987" s="55" t="s">
        <v>1313</v>
      </c>
      <c r="DP987" s="55" t="s">
        <v>3300</v>
      </c>
      <c r="DQ987" s="55" t="s">
        <v>1260</v>
      </c>
      <c r="DR987" s="55" t="s">
        <v>1261</v>
      </c>
      <c r="DS987" s="55">
        <v>33166</v>
      </c>
      <c r="DT987" s="55">
        <v>10000</v>
      </c>
      <c r="DU987" s="55" t="s">
        <v>1249</v>
      </c>
      <c r="DV987" s="55">
        <v>1</v>
      </c>
      <c r="EV987" s="55">
        <v>980</v>
      </c>
      <c r="EW987" s="55" t="s">
        <v>1246</v>
      </c>
      <c r="EX987" s="55" t="s">
        <v>1343</v>
      </c>
      <c r="EY987" s="55">
        <v>2</v>
      </c>
      <c r="EZ987" s="55">
        <v>1995</v>
      </c>
      <c r="FA987" s="55">
        <v>2999</v>
      </c>
      <c r="FB987" s="55" t="s">
        <v>1361</v>
      </c>
      <c r="FC987" s="55" t="s">
        <v>1249</v>
      </c>
      <c r="FD987" s="55">
        <v>2.5</v>
      </c>
      <c r="FF987" s="55">
        <v>980</v>
      </c>
      <c r="FG987" s="55" t="s">
        <v>42</v>
      </c>
      <c r="FH987" s="55" t="s">
        <v>1963</v>
      </c>
      <c r="FI987" s="55">
        <v>1</v>
      </c>
      <c r="FJ987" s="55">
        <v>25000</v>
      </c>
      <c r="FK987" s="55" t="s">
        <v>1249</v>
      </c>
      <c r="FL987" s="55">
        <v>0.3</v>
      </c>
      <c r="JW987" s="12">
        <v>980</v>
      </c>
      <c r="JX987" s="12" t="s">
        <v>1235</v>
      </c>
      <c r="JY987" s="12" t="s">
        <v>1619</v>
      </c>
    </row>
    <row r="988" ht="14.25" customHeight="1" outlineLevel="1" spans="7:285">
      <c r="G988" s="55">
        <v>981</v>
      </c>
      <c r="H988" s="55" t="s">
        <v>2053</v>
      </c>
      <c r="I988" s="55" t="s">
        <v>1470</v>
      </c>
      <c r="J988" s="55" t="s">
        <v>1707</v>
      </c>
      <c r="K988" s="55" t="s">
        <v>1258</v>
      </c>
      <c r="L988" s="55">
        <v>0.0191666666666667</v>
      </c>
      <c r="AD988" s="12">
        <v>981</v>
      </c>
      <c r="AE988" s="12" t="s">
        <v>1261</v>
      </c>
      <c r="AF988" s="12" t="s">
        <v>2298</v>
      </c>
      <c r="AG988" s="12" t="s">
        <v>2199</v>
      </c>
      <c r="AH988" s="12" t="s">
        <v>3090</v>
      </c>
      <c r="DN988" s="55">
        <v>981</v>
      </c>
      <c r="DO988" s="55" t="s">
        <v>1313</v>
      </c>
      <c r="DP988" s="55" t="s">
        <v>3300</v>
      </c>
      <c r="DQ988" s="55" t="s">
        <v>1260</v>
      </c>
      <c r="DR988" s="55" t="s">
        <v>1261</v>
      </c>
      <c r="DS988" s="55">
        <v>33167</v>
      </c>
      <c r="DT988" s="55">
        <v>10000</v>
      </c>
      <c r="DU988" s="55" t="s">
        <v>1249</v>
      </c>
      <c r="DV988" s="55">
        <v>1</v>
      </c>
      <c r="EV988" s="55">
        <v>981</v>
      </c>
      <c r="EW988" s="55" t="s">
        <v>1246</v>
      </c>
      <c r="EX988" s="55" t="s">
        <v>1343</v>
      </c>
      <c r="EY988" s="55">
        <v>3</v>
      </c>
      <c r="EZ988" s="55">
        <v>0</v>
      </c>
      <c r="FA988" s="55">
        <v>1994</v>
      </c>
      <c r="FB988" s="55" t="s">
        <v>1262</v>
      </c>
      <c r="FC988" s="55" t="s">
        <v>1249</v>
      </c>
      <c r="FD988" s="55">
        <v>0</v>
      </c>
      <c r="FF988" s="55">
        <v>981</v>
      </c>
      <c r="FG988" s="55" t="s">
        <v>42</v>
      </c>
      <c r="FH988" s="55" t="s">
        <v>1963</v>
      </c>
      <c r="FI988" s="55">
        <v>1</v>
      </c>
      <c r="FJ988" s="55">
        <v>50000</v>
      </c>
      <c r="FK988" s="55" t="s">
        <v>1249</v>
      </c>
      <c r="FL988" s="55">
        <v>0.3</v>
      </c>
      <c r="JW988" s="12">
        <v>981</v>
      </c>
      <c r="JX988" s="12" t="s">
        <v>1296</v>
      </c>
      <c r="JY988" s="12" t="s">
        <v>638</v>
      </c>
    </row>
    <row r="989" ht="14.25" customHeight="1" outlineLevel="1" spans="7:285">
      <c r="G989" s="55">
        <v>982</v>
      </c>
      <c r="H989" s="55" t="s">
        <v>2053</v>
      </c>
      <c r="I989" s="55" t="s">
        <v>1470</v>
      </c>
      <c r="J989" s="55" t="s">
        <v>2319</v>
      </c>
      <c r="K989" s="55" t="s">
        <v>1258</v>
      </c>
      <c r="L989" s="55">
        <v>0.0191666666666667</v>
      </c>
      <c r="AD989" s="12">
        <v>982</v>
      </c>
      <c r="AE989" s="12" t="s">
        <v>1261</v>
      </c>
      <c r="AF989" s="12" t="s">
        <v>2061</v>
      </c>
      <c r="AG989" s="12" t="s">
        <v>1731</v>
      </c>
      <c r="AH989" s="12" t="s">
        <v>2745</v>
      </c>
      <c r="DN989" s="55">
        <v>982</v>
      </c>
      <c r="DO989" s="55" t="s">
        <v>1313</v>
      </c>
      <c r="DP989" s="55" t="s">
        <v>3300</v>
      </c>
      <c r="DQ989" s="55" t="s">
        <v>1260</v>
      </c>
      <c r="DR989" s="55" t="s">
        <v>1261</v>
      </c>
      <c r="DS989" s="55">
        <v>33170</v>
      </c>
      <c r="DT989" s="55">
        <v>10000</v>
      </c>
      <c r="DU989" s="55" t="s">
        <v>1249</v>
      </c>
      <c r="DV989" s="55">
        <v>1</v>
      </c>
      <c r="EV989" s="55">
        <v>982</v>
      </c>
      <c r="EW989" s="55" t="s">
        <v>1246</v>
      </c>
      <c r="EX989" s="55" t="s">
        <v>1343</v>
      </c>
      <c r="EY989" s="55">
        <v>3</v>
      </c>
      <c r="EZ989" s="55">
        <v>1995</v>
      </c>
      <c r="FA989" s="55">
        <v>2999</v>
      </c>
      <c r="FB989" s="55" t="s">
        <v>1262</v>
      </c>
      <c r="FC989" s="55" t="s">
        <v>1249</v>
      </c>
      <c r="FD989" s="55">
        <v>0</v>
      </c>
      <c r="FF989" s="55">
        <v>982</v>
      </c>
      <c r="FG989" s="55" t="s">
        <v>42</v>
      </c>
      <c r="FH989" s="55" t="s">
        <v>1963</v>
      </c>
      <c r="FI989" s="55">
        <v>1</v>
      </c>
      <c r="FJ989" s="55">
        <v>80000</v>
      </c>
      <c r="FK989" s="55" t="s">
        <v>1249</v>
      </c>
      <c r="FL989" s="55">
        <v>0.3</v>
      </c>
      <c r="JW989" s="12">
        <v>982</v>
      </c>
      <c r="JX989" s="12" t="s">
        <v>1296</v>
      </c>
      <c r="JY989" s="12" t="s">
        <v>744</v>
      </c>
    </row>
    <row r="990" ht="14.25" customHeight="1" outlineLevel="1" spans="7:285">
      <c r="G990" s="55">
        <v>983</v>
      </c>
      <c r="H990" s="55" t="s">
        <v>2053</v>
      </c>
      <c r="I990" s="55" t="s">
        <v>1470</v>
      </c>
      <c r="J990" s="55" t="s">
        <v>2338</v>
      </c>
      <c r="K990" s="55" t="s">
        <v>1258</v>
      </c>
      <c r="L990" s="55">
        <v>0.0525</v>
      </c>
      <c r="AD990" s="12">
        <v>983</v>
      </c>
      <c r="AE990" s="12" t="s">
        <v>1261</v>
      </c>
      <c r="AF990" s="12" t="s">
        <v>2217</v>
      </c>
      <c r="AG990" s="12" t="s">
        <v>2199</v>
      </c>
      <c r="AH990" s="12" t="s">
        <v>3090</v>
      </c>
      <c r="DN990" s="55">
        <v>983</v>
      </c>
      <c r="DO990" s="55" t="s">
        <v>1313</v>
      </c>
      <c r="DP990" s="55" t="s">
        <v>3300</v>
      </c>
      <c r="DQ990" s="55" t="s">
        <v>1260</v>
      </c>
      <c r="DR990" s="55" t="s">
        <v>1261</v>
      </c>
      <c r="DS990" s="55">
        <v>33172</v>
      </c>
      <c r="DT990" s="55">
        <v>10000</v>
      </c>
      <c r="DU990" s="55" t="s">
        <v>1249</v>
      </c>
      <c r="DV990" s="55">
        <v>1</v>
      </c>
      <c r="EV990" s="55">
        <v>983</v>
      </c>
      <c r="EW990" s="55" t="s">
        <v>1246</v>
      </c>
      <c r="EX990" s="55" t="s">
        <v>1260</v>
      </c>
      <c r="EY990" s="55">
        <v>1</v>
      </c>
      <c r="EZ990" s="55">
        <v>0</v>
      </c>
      <c r="FA990" s="55">
        <v>1994</v>
      </c>
      <c r="FB990" s="55" t="s">
        <v>1361</v>
      </c>
      <c r="FC990" s="55" t="s">
        <v>1249</v>
      </c>
      <c r="FD990" s="55">
        <v>0</v>
      </c>
      <c r="FF990" s="55">
        <v>983</v>
      </c>
      <c r="FG990" s="55" t="s">
        <v>42</v>
      </c>
      <c r="FH990" s="55" t="s">
        <v>1963</v>
      </c>
      <c r="FI990" s="55">
        <v>1</v>
      </c>
      <c r="FJ990" s="55">
        <v>130000</v>
      </c>
      <c r="FK990" s="55" t="s">
        <v>1249</v>
      </c>
      <c r="FL990" s="55">
        <v>0.3</v>
      </c>
      <c r="JW990" s="12">
        <v>983</v>
      </c>
      <c r="JX990" s="12" t="s">
        <v>1296</v>
      </c>
      <c r="JY990" s="12" t="s">
        <v>889</v>
      </c>
    </row>
    <row r="991" ht="14.25" customHeight="1" outlineLevel="1" spans="7:285">
      <c r="G991" s="55">
        <v>984</v>
      </c>
      <c r="H991" s="55" t="s">
        <v>2053</v>
      </c>
      <c r="I991" s="55" t="s">
        <v>1470</v>
      </c>
      <c r="J991" s="55" t="s">
        <v>2354</v>
      </c>
      <c r="K991" s="55" t="s">
        <v>1258</v>
      </c>
      <c r="L991" s="55">
        <v>0.0525</v>
      </c>
      <c r="AD991" s="12">
        <v>984</v>
      </c>
      <c r="AE991" s="12" t="s">
        <v>1261</v>
      </c>
      <c r="AF991" s="12" t="s">
        <v>630</v>
      </c>
      <c r="AG991" s="12" t="s">
        <v>1731</v>
      </c>
      <c r="AH991" s="12" t="s">
        <v>2745</v>
      </c>
      <c r="DN991" s="55">
        <v>984</v>
      </c>
      <c r="DO991" s="55" t="s">
        <v>1313</v>
      </c>
      <c r="DP991" s="55" t="s">
        <v>3300</v>
      </c>
      <c r="DQ991" s="55" t="s">
        <v>1260</v>
      </c>
      <c r="DR991" s="55" t="s">
        <v>1261</v>
      </c>
      <c r="DS991" s="55">
        <v>33173</v>
      </c>
      <c r="DT991" s="55">
        <v>10000</v>
      </c>
      <c r="DU991" s="55" t="s">
        <v>1249</v>
      </c>
      <c r="DV991" s="55">
        <v>1</v>
      </c>
      <c r="EV991" s="55">
        <v>984</v>
      </c>
      <c r="EW991" s="55" t="s">
        <v>1246</v>
      </c>
      <c r="EX991" s="55" t="s">
        <v>1260</v>
      </c>
      <c r="EY991" s="55">
        <v>1</v>
      </c>
      <c r="EZ991" s="55">
        <v>1995</v>
      </c>
      <c r="FA991" s="55">
        <v>2999</v>
      </c>
      <c r="FB991" s="55" t="s">
        <v>1361</v>
      </c>
      <c r="FC991" s="55" t="s">
        <v>1249</v>
      </c>
      <c r="FD991" s="55">
        <v>0</v>
      </c>
      <c r="FF991" s="55">
        <v>984</v>
      </c>
      <c r="FG991" s="55" t="s">
        <v>42</v>
      </c>
      <c r="FH991" s="55" t="s">
        <v>1963</v>
      </c>
      <c r="FI991" s="55">
        <v>1</v>
      </c>
      <c r="FJ991" s="55">
        <v>260000</v>
      </c>
      <c r="FK991" s="55" t="s">
        <v>1249</v>
      </c>
      <c r="FL991" s="55">
        <v>0.3</v>
      </c>
      <c r="JW991" s="12">
        <v>984</v>
      </c>
      <c r="JX991" s="12" t="s">
        <v>1296</v>
      </c>
      <c r="JY991" s="12" t="s">
        <v>939</v>
      </c>
    </row>
    <row r="992" ht="14.25" customHeight="1" outlineLevel="1" spans="7:285">
      <c r="G992" s="55">
        <v>985</v>
      </c>
      <c r="H992" s="55" t="s">
        <v>2053</v>
      </c>
      <c r="I992" s="55" t="s">
        <v>1667</v>
      </c>
      <c r="J992" s="55" t="s">
        <v>2368</v>
      </c>
      <c r="K992" s="55" t="s">
        <v>1258</v>
      </c>
      <c r="L992" s="55">
        <v>0.0525</v>
      </c>
      <c r="AD992" s="12">
        <v>985</v>
      </c>
      <c r="AE992" s="12" t="s">
        <v>1261</v>
      </c>
      <c r="AF992" s="12" t="s">
        <v>2554</v>
      </c>
      <c r="AG992" s="12" t="s">
        <v>2199</v>
      </c>
      <c r="AH992" s="12" t="s">
        <v>3090</v>
      </c>
      <c r="DN992" s="55">
        <v>985</v>
      </c>
      <c r="DO992" s="55" t="s">
        <v>1313</v>
      </c>
      <c r="DP992" s="55" t="s">
        <v>3300</v>
      </c>
      <c r="DQ992" s="55" t="s">
        <v>1260</v>
      </c>
      <c r="DR992" s="55" t="s">
        <v>1261</v>
      </c>
      <c r="DS992" s="55">
        <v>33175</v>
      </c>
      <c r="DT992" s="55">
        <v>10000</v>
      </c>
      <c r="DU992" s="55" t="s">
        <v>1249</v>
      </c>
      <c r="DV992" s="55">
        <v>1</v>
      </c>
      <c r="EV992" s="55">
        <v>985</v>
      </c>
      <c r="EW992" s="55" t="s">
        <v>1246</v>
      </c>
      <c r="EX992" s="55" t="s">
        <v>1260</v>
      </c>
      <c r="EY992" s="55">
        <v>10</v>
      </c>
      <c r="EZ992" s="55">
        <v>0</v>
      </c>
      <c r="FA992" s="55">
        <v>1994</v>
      </c>
      <c r="FB992" s="55" t="s">
        <v>1361</v>
      </c>
      <c r="FC992" s="55" t="s">
        <v>1249</v>
      </c>
      <c r="FD992" s="55">
        <v>5.25</v>
      </c>
      <c r="FF992" s="55">
        <v>985</v>
      </c>
      <c r="FG992" s="55" t="s">
        <v>42</v>
      </c>
      <c r="FH992" s="55" t="s">
        <v>1963</v>
      </c>
      <c r="FI992" s="55">
        <v>1</v>
      </c>
      <c r="FJ992" s="55">
        <v>400000</v>
      </c>
      <c r="FK992" s="55" t="s">
        <v>1249</v>
      </c>
      <c r="FL992" s="55">
        <v>0.3</v>
      </c>
      <c r="JW992" s="12">
        <v>985</v>
      </c>
      <c r="JX992" s="12" t="s">
        <v>1296</v>
      </c>
      <c r="JY992" s="12" t="s">
        <v>995</v>
      </c>
    </row>
    <row r="993" ht="14.25" customHeight="1" outlineLevel="1" spans="7:285">
      <c r="G993" s="55">
        <v>986</v>
      </c>
      <c r="H993" s="55" t="s">
        <v>2053</v>
      </c>
      <c r="I993" s="55" t="s">
        <v>1554</v>
      </c>
      <c r="J993" s="55" t="s">
        <v>2385</v>
      </c>
      <c r="K993" s="55" t="s">
        <v>1258</v>
      </c>
      <c r="L993" s="55">
        <v>0.0525</v>
      </c>
      <c r="AD993" s="12">
        <v>986</v>
      </c>
      <c r="AE993" s="12" t="s">
        <v>1261</v>
      </c>
      <c r="AF993" s="12" t="s">
        <v>2361</v>
      </c>
      <c r="AG993" s="12" t="s">
        <v>1731</v>
      </c>
      <c r="AH993" s="12" t="s">
        <v>2745</v>
      </c>
      <c r="DN993" s="55">
        <v>986</v>
      </c>
      <c r="DO993" s="55" t="s">
        <v>1313</v>
      </c>
      <c r="DP993" s="55" t="s">
        <v>3300</v>
      </c>
      <c r="DQ993" s="55" t="s">
        <v>1260</v>
      </c>
      <c r="DR993" s="55" t="s">
        <v>1261</v>
      </c>
      <c r="DS993" s="55">
        <v>33176</v>
      </c>
      <c r="DT993" s="55">
        <v>10000</v>
      </c>
      <c r="DU993" s="55" t="s">
        <v>1249</v>
      </c>
      <c r="DV993" s="55">
        <v>1</v>
      </c>
      <c r="EV993" s="55">
        <v>986</v>
      </c>
      <c r="EW993" s="55" t="s">
        <v>1246</v>
      </c>
      <c r="EX993" s="55" t="s">
        <v>1260</v>
      </c>
      <c r="EY993" s="55">
        <v>10</v>
      </c>
      <c r="EZ993" s="55">
        <v>1995</v>
      </c>
      <c r="FA993" s="55">
        <v>2999</v>
      </c>
      <c r="FB993" s="55" t="s">
        <v>1361</v>
      </c>
      <c r="FC993" s="55" t="s">
        <v>1249</v>
      </c>
      <c r="FD993" s="55">
        <v>6</v>
      </c>
      <c r="FF993" s="55">
        <v>986</v>
      </c>
      <c r="FG993" s="55" t="s">
        <v>42</v>
      </c>
      <c r="FH993" s="55" t="s">
        <v>1963</v>
      </c>
      <c r="FI993" s="55">
        <v>1</v>
      </c>
      <c r="FJ993" s="55">
        <v>530000</v>
      </c>
      <c r="FK993" s="55" t="s">
        <v>1249</v>
      </c>
      <c r="FL993" s="55">
        <v>0.3</v>
      </c>
      <c r="JW993" s="12">
        <v>986</v>
      </c>
      <c r="JX993" s="12" t="s">
        <v>1296</v>
      </c>
      <c r="JY993" s="12" t="s">
        <v>1076</v>
      </c>
    </row>
    <row r="994" ht="14.25" customHeight="1" outlineLevel="1" spans="7:285">
      <c r="G994" s="55">
        <v>987</v>
      </c>
      <c r="H994" s="55" t="s">
        <v>2053</v>
      </c>
      <c r="I994" s="55" t="s">
        <v>1595</v>
      </c>
      <c r="J994" s="55" t="s">
        <v>2401</v>
      </c>
      <c r="K994" s="55" t="s">
        <v>1258</v>
      </c>
      <c r="L994" s="55">
        <v>0.065</v>
      </c>
      <c r="AD994" s="12">
        <v>987</v>
      </c>
      <c r="AE994" s="12" t="s">
        <v>1261</v>
      </c>
      <c r="AF994" s="12" t="s">
        <v>2668</v>
      </c>
      <c r="AG994" s="12" t="s">
        <v>2199</v>
      </c>
      <c r="AH994" s="12" t="s">
        <v>3090</v>
      </c>
      <c r="DN994" s="55">
        <v>987</v>
      </c>
      <c r="DO994" s="55" t="s">
        <v>1313</v>
      </c>
      <c r="DP994" s="55" t="s">
        <v>3300</v>
      </c>
      <c r="DQ994" s="55" t="s">
        <v>1260</v>
      </c>
      <c r="DR994" s="55" t="s">
        <v>1261</v>
      </c>
      <c r="DS994" s="55">
        <v>33182</v>
      </c>
      <c r="DT994" s="55">
        <v>10000</v>
      </c>
      <c r="DU994" s="55" t="s">
        <v>1249</v>
      </c>
      <c r="DV994" s="55">
        <v>1</v>
      </c>
      <c r="EV994" s="55">
        <v>987</v>
      </c>
      <c r="EW994" s="55" t="s">
        <v>1246</v>
      </c>
      <c r="EX994" s="55" t="s">
        <v>1260</v>
      </c>
      <c r="EY994" s="55">
        <v>11</v>
      </c>
      <c r="EZ994" s="55">
        <v>0</v>
      </c>
      <c r="FA994" s="55">
        <v>1994</v>
      </c>
      <c r="FB994" s="55" t="s">
        <v>1361</v>
      </c>
      <c r="FC994" s="55" t="s">
        <v>1249</v>
      </c>
      <c r="FD994" s="55">
        <v>5.25</v>
      </c>
      <c r="FF994" s="55">
        <v>987</v>
      </c>
      <c r="FG994" s="55" t="s">
        <v>42</v>
      </c>
      <c r="FH994" s="55" t="s">
        <v>1963</v>
      </c>
      <c r="FI994" s="55">
        <v>1</v>
      </c>
      <c r="FJ994" s="55">
        <v>540000</v>
      </c>
      <c r="FK994" s="55" t="s">
        <v>1249</v>
      </c>
      <c r="FL994" s="55">
        <v>0.3</v>
      </c>
      <c r="JW994" s="12">
        <v>987</v>
      </c>
      <c r="JX994" s="12" t="s">
        <v>1296</v>
      </c>
      <c r="JY994" s="12" t="s">
        <v>750</v>
      </c>
    </row>
    <row r="995" ht="14.25" customHeight="1" outlineLevel="1" spans="7:285">
      <c r="G995" s="55">
        <v>988</v>
      </c>
      <c r="H995" s="55" t="s">
        <v>2053</v>
      </c>
      <c r="I995" s="55" t="s">
        <v>1595</v>
      </c>
      <c r="J995" s="55" t="s">
        <v>2417</v>
      </c>
      <c r="K995" s="55" t="s">
        <v>1258</v>
      </c>
      <c r="L995" s="55">
        <v>0.065</v>
      </c>
      <c r="AD995" s="12">
        <v>988</v>
      </c>
      <c r="AE995" s="12" t="s">
        <v>1261</v>
      </c>
      <c r="AF995" s="12" t="s">
        <v>2488</v>
      </c>
      <c r="AG995" s="12" t="s">
        <v>1731</v>
      </c>
      <c r="AH995" s="12" t="s">
        <v>2745</v>
      </c>
      <c r="DN995" s="55">
        <v>988</v>
      </c>
      <c r="DO995" s="55" t="s">
        <v>1313</v>
      </c>
      <c r="DP995" s="55" t="s">
        <v>3300</v>
      </c>
      <c r="DQ995" s="55" t="s">
        <v>1260</v>
      </c>
      <c r="DR995" s="55" t="s">
        <v>1261</v>
      </c>
      <c r="DS995" s="55">
        <v>33183</v>
      </c>
      <c r="DT995" s="55">
        <v>10000</v>
      </c>
      <c r="DU995" s="55" t="s">
        <v>1249</v>
      </c>
      <c r="DV995" s="55">
        <v>1</v>
      </c>
      <c r="EV995" s="55">
        <v>988</v>
      </c>
      <c r="EW995" s="55" t="s">
        <v>1246</v>
      </c>
      <c r="EX995" s="55" t="s">
        <v>1260</v>
      </c>
      <c r="EY995" s="55">
        <v>11</v>
      </c>
      <c r="EZ995" s="55">
        <v>1995</v>
      </c>
      <c r="FA995" s="55">
        <v>2999</v>
      </c>
      <c r="FB995" s="55" t="s">
        <v>1361</v>
      </c>
      <c r="FC995" s="55" t="s">
        <v>1249</v>
      </c>
      <c r="FD995" s="55">
        <v>6</v>
      </c>
      <c r="FF995" s="55">
        <v>988</v>
      </c>
      <c r="FG995" s="55" t="s">
        <v>42</v>
      </c>
      <c r="FH995" s="55" t="s">
        <v>2016</v>
      </c>
      <c r="FI995" s="55">
        <v>1</v>
      </c>
      <c r="FJ995" s="55">
        <v>0</v>
      </c>
      <c r="FK995" s="55" t="s">
        <v>1249</v>
      </c>
      <c r="FL995" s="55">
        <v>0.35</v>
      </c>
      <c r="JW995" s="12">
        <v>988</v>
      </c>
      <c r="JX995" s="12" t="s">
        <v>1296</v>
      </c>
      <c r="JY995" s="12" t="s">
        <v>1278</v>
      </c>
    </row>
    <row r="996" ht="14.25" customHeight="1" outlineLevel="1" spans="7:285">
      <c r="G996" s="55">
        <v>989</v>
      </c>
      <c r="H996" s="55" t="s">
        <v>2053</v>
      </c>
      <c r="I996" s="55" t="s">
        <v>1595</v>
      </c>
      <c r="J996" s="55" t="s">
        <v>2433</v>
      </c>
      <c r="K996" s="55" t="s">
        <v>1258</v>
      </c>
      <c r="L996" s="55">
        <v>0.065</v>
      </c>
      <c r="AD996" s="12">
        <v>989</v>
      </c>
      <c r="AE996" s="12" t="s">
        <v>1261</v>
      </c>
      <c r="AF996" s="12" t="s">
        <v>2613</v>
      </c>
      <c r="AG996" s="12" t="s">
        <v>1731</v>
      </c>
      <c r="AH996" s="12" t="s">
        <v>2745</v>
      </c>
      <c r="DN996" s="55">
        <v>989</v>
      </c>
      <c r="DO996" s="55" t="s">
        <v>1313</v>
      </c>
      <c r="DP996" s="55" t="s">
        <v>3300</v>
      </c>
      <c r="DQ996" s="55" t="s">
        <v>1260</v>
      </c>
      <c r="DR996" s="55" t="s">
        <v>1261</v>
      </c>
      <c r="DS996" s="55">
        <v>33184</v>
      </c>
      <c r="DT996" s="55">
        <v>10000</v>
      </c>
      <c r="DU996" s="55" t="s">
        <v>1249</v>
      </c>
      <c r="DV996" s="55">
        <v>1</v>
      </c>
      <c r="EV996" s="55">
        <v>989</v>
      </c>
      <c r="EW996" s="55" t="s">
        <v>1246</v>
      </c>
      <c r="EX996" s="55" t="s">
        <v>1260</v>
      </c>
      <c r="EY996" s="55">
        <v>12</v>
      </c>
      <c r="EZ996" s="55">
        <v>0</v>
      </c>
      <c r="FA996" s="55">
        <v>1994</v>
      </c>
      <c r="FB996" s="55" t="s">
        <v>1361</v>
      </c>
      <c r="FC996" s="55" t="s">
        <v>1249</v>
      </c>
      <c r="FD996" s="55">
        <v>5.25</v>
      </c>
      <c r="FF996" s="55">
        <v>989</v>
      </c>
      <c r="FG996" s="55" t="s">
        <v>42</v>
      </c>
      <c r="FH996" s="55" t="s">
        <v>2016</v>
      </c>
      <c r="FI996" s="55">
        <v>1</v>
      </c>
      <c r="FJ996" s="55">
        <v>1000</v>
      </c>
      <c r="FK996" s="55" t="s">
        <v>1249</v>
      </c>
      <c r="FL996" s="55">
        <v>0.3</v>
      </c>
      <c r="JW996" s="12">
        <v>989</v>
      </c>
      <c r="JX996" s="12" t="s">
        <v>1296</v>
      </c>
      <c r="JY996" s="12" t="s">
        <v>1328</v>
      </c>
    </row>
    <row r="997" ht="14.25" customHeight="1" outlineLevel="1" spans="7:285">
      <c r="G997" s="55">
        <v>990</v>
      </c>
      <c r="H997" s="55" t="s">
        <v>2053</v>
      </c>
      <c r="I997" s="55" t="s">
        <v>1595</v>
      </c>
      <c r="J997" s="55" t="s">
        <v>2446</v>
      </c>
      <c r="K997" s="55" t="s">
        <v>1258</v>
      </c>
      <c r="L997" s="55">
        <v>0.065</v>
      </c>
      <c r="AD997" s="12">
        <v>990</v>
      </c>
      <c r="AE997" s="12" t="s">
        <v>1261</v>
      </c>
      <c r="AF997" s="12" t="s">
        <v>2715</v>
      </c>
      <c r="AG997" s="12" t="s">
        <v>1731</v>
      </c>
      <c r="AH997" s="12" t="s">
        <v>2745</v>
      </c>
      <c r="DN997" s="55">
        <v>990</v>
      </c>
      <c r="DO997" s="55" t="s">
        <v>1313</v>
      </c>
      <c r="DP997" s="55" t="s">
        <v>3300</v>
      </c>
      <c r="DQ997" s="55" t="s">
        <v>1260</v>
      </c>
      <c r="DR997" s="55" t="s">
        <v>1261</v>
      </c>
      <c r="DS997" s="55">
        <v>33186</v>
      </c>
      <c r="DT997" s="55">
        <v>10000</v>
      </c>
      <c r="DU997" s="55" t="s">
        <v>1249</v>
      </c>
      <c r="DV997" s="55">
        <v>1</v>
      </c>
      <c r="EV997" s="55">
        <v>990</v>
      </c>
      <c r="EW997" s="55" t="s">
        <v>1246</v>
      </c>
      <c r="EX997" s="55" t="s">
        <v>1260</v>
      </c>
      <c r="EY997" s="55">
        <v>12</v>
      </c>
      <c r="EZ997" s="55">
        <v>1995</v>
      </c>
      <c r="FA997" s="55">
        <v>2999</v>
      </c>
      <c r="FB997" s="55" t="s">
        <v>1361</v>
      </c>
      <c r="FC997" s="55" t="s">
        <v>1249</v>
      </c>
      <c r="FD997" s="55">
        <v>6</v>
      </c>
      <c r="FF997" s="55">
        <v>990</v>
      </c>
      <c r="FG997" s="55" t="s">
        <v>42</v>
      </c>
      <c r="FH997" s="55" t="s">
        <v>2016</v>
      </c>
      <c r="FI997" s="55">
        <v>1</v>
      </c>
      <c r="FJ997" s="55">
        <v>2500</v>
      </c>
      <c r="FK997" s="55" t="s">
        <v>1249</v>
      </c>
      <c r="FL997" s="55">
        <v>0.3</v>
      </c>
      <c r="JW997" s="12">
        <v>990</v>
      </c>
      <c r="JX997" s="12" t="s">
        <v>1296</v>
      </c>
      <c r="JY997" s="12" t="s">
        <v>1374</v>
      </c>
    </row>
    <row r="998" ht="14.25" customHeight="1" outlineLevel="1" spans="7:285">
      <c r="G998" s="55">
        <v>991</v>
      </c>
      <c r="H998" s="55" t="s">
        <v>2053</v>
      </c>
      <c r="I998" s="55" t="s">
        <v>1531</v>
      </c>
      <c r="J998" s="55" t="s">
        <v>2464</v>
      </c>
      <c r="K998" s="55" t="s">
        <v>1258</v>
      </c>
      <c r="L998" s="55">
        <v>0.0525</v>
      </c>
      <c r="AD998" s="12">
        <v>991</v>
      </c>
      <c r="AE998" s="12" t="s">
        <v>1261</v>
      </c>
      <c r="AF998" s="12" t="s">
        <v>2792</v>
      </c>
      <c r="AG998" s="12" t="s">
        <v>1731</v>
      </c>
      <c r="AH998" s="12" t="s">
        <v>2745</v>
      </c>
      <c r="DN998" s="55">
        <v>991</v>
      </c>
      <c r="DO998" s="55" t="s">
        <v>1313</v>
      </c>
      <c r="DP998" s="55" t="s">
        <v>3300</v>
      </c>
      <c r="DQ998" s="55" t="s">
        <v>1260</v>
      </c>
      <c r="DR998" s="55" t="s">
        <v>1261</v>
      </c>
      <c r="DS998" s="55">
        <v>33187</v>
      </c>
      <c r="DT998" s="55">
        <v>10000</v>
      </c>
      <c r="DU998" s="55" t="s">
        <v>1249</v>
      </c>
      <c r="DV998" s="55">
        <v>1</v>
      </c>
      <c r="EV998" s="55">
        <v>991</v>
      </c>
      <c r="EW998" s="55" t="s">
        <v>1246</v>
      </c>
      <c r="EX998" s="55" t="s">
        <v>1260</v>
      </c>
      <c r="EY998" s="55">
        <v>13</v>
      </c>
      <c r="EZ998" s="55">
        <v>0</v>
      </c>
      <c r="FA998" s="55">
        <v>1994</v>
      </c>
      <c r="FB998" s="55" t="s">
        <v>1361</v>
      </c>
      <c r="FC998" s="55" t="s">
        <v>1249</v>
      </c>
      <c r="FD998" s="55">
        <v>6.5</v>
      </c>
      <c r="FF998" s="55">
        <v>991</v>
      </c>
      <c r="FG998" s="55" t="s">
        <v>42</v>
      </c>
      <c r="FH998" s="55" t="s">
        <v>2016</v>
      </c>
      <c r="FI998" s="55">
        <v>1</v>
      </c>
      <c r="FJ998" s="55">
        <v>5000</v>
      </c>
      <c r="FK998" s="55" t="s">
        <v>1249</v>
      </c>
      <c r="FL998" s="55">
        <v>0.3</v>
      </c>
      <c r="JW998" s="12">
        <v>991</v>
      </c>
      <c r="JX998" s="12" t="s">
        <v>1296</v>
      </c>
      <c r="JY998" s="12" t="s">
        <v>1420</v>
      </c>
    </row>
    <row r="999" ht="14.25" customHeight="1" outlineLevel="1" spans="7:285">
      <c r="G999" s="55">
        <v>992</v>
      </c>
      <c r="H999" s="55" t="s">
        <v>2053</v>
      </c>
      <c r="I999" s="55" t="s">
        <v>1531</v>
      </c>
      <c r="J999" s="55" t="s">
        <v>2481</v>
      </c>
      <c r="K999" s="55" t="s">
        <v>1258</v>
      </c>
      <c r="L999" s="55">
        <v>0.0525</v>
      </c>
      <c r="AD999" s="12">
        <v>992</v>
      </c>
      <c r="AE999" s="12" t="s">
        <v>1261</v>
      </c>
      <c r="AF999" s="12" t="s">
        <v>1216</v>
      </c>
      <c r="AG999" s="12" t="s">
        <v>1758</v>
      </c>
      <c r="AH999" s="12" t="s">
        <v>2754</v>
      </c>
      <c r="DN999" s="55">
        <v>992</v>
      </c>
      <c r="DO999" s="55" t="s">
        <v>1313</v>
      </c>
      <c r="DP999" s="55" t="s">
        <v>3300</v>
      </c>
      <c r="DQ999" s="55" t="s">
        <v>1260</v>
      </c>
      <c r="DR999" s="55" t="s">
        <v>1261</v>
      </c>
      <c r="DS999" s="55">
        <v>33189</v>
      </c>
      <c r="DT999" s="55">
        <v>10000</v>
      </c>
      <c r="DU999" s="55" t="s">
        <v>1249</v>
      </c>
      <c r="DV999" s="55">
        <v>1</v>
      </c>
      <c r="EV999" s="55">
        <v>992</v>
      </c>
      <c r="EW999" s="55" t="s">
        <v>1246</v>
      </c>
      <c r="EX999" s="55" t="s">
        <v>1260</v>
      </c>
      <c r="EY999" s="55">
        <v>13</v>
      </c>
      <c r="EZ999" s="55">
        <v>1995</v>
      </c>
      <c r="FA999" s="55">
        <v>2999</v>
      </c>
      <c r="FB999" s="55" t="s">
        <v>1361</v>
      </c>
      <c r="FC999" s="55" t="s">
        <v>1249</v>
      </c>
      <c r="FD999" s="55">
        <v>6.5</v>
      </c>
      <c r="FF999" s="55">
        <v>992</v>
      </c>
      <c r="FG999" s="55" t="s">
        <v>42</v>
      </c>
      <c r="FH999" s="55" t="s">
        <v>2016</v>
      </c>
      <c r="FI999" s="55">
        <v>1</v>
      </c>
      <c r="FJ999" s="55">
        <v>10000</v>
      </c>
      <c r="FK999" s="55" t="s">
        <v>1249</v>
      </c>
      <c r="FL999" s="55">
        <v>0.3</v>
      </c>
      <c r="JW999" s="12">
        <v>992</v>
      </c>
      <c r="JX999" s="12" t="s">
        <v>1296</v>
      </c>
      <c r="JY999" s="12" t="s">
        <v>1457</v>
      </c>
    </row>
    <row r="1000" ht="14.25" customHeight="1" outlineLevel="1" spans="7:285">
      <c r="G1000" s="55">
        <v>993</v>
      </c>
      <c r="H1000" s="55" t="s">
        <v>2053</v>
      </c>
      <c r="I1000" s="55" t="s">
        <v>1701</v>
      </c>
      <c r="J1000" s="55" t="s">
        <v>2493</v>
      </c>
      <c r="K1000" s="55" t="s">
        <v>1258</v>
      </c>
      <c r="L1000" s="55">
        <v>0.06</v>
      </c>
      <c r="AD1000" s="12">
        <v>993</v>
      </c>
      <c r="AE1000" s="12" t="s">
        <v>1261</v>
      </c>
      <c r="AF1000" s="12" t="s">
        <v>1581</v>
      </c>
      <c r="AG1000" s="12" t="s">
        <v>1758</v>
      </c>
      <c r="AH1000" s="12" t="s">
        <v>2754</v>
      </c>
      <c r="DN1000" s="55">
        <v>993</v>
      </c>
      <c r="DO1000" s="55" t="s">
        <v>1313</v>
      </c>
      <c r="DP1000" s="55" t="s">
        <v>3300</v>
      </c>
      <c r="DQ1000" s="55" t="s">
        <v>1260</v>
      </c>
      <c r="DR1000" s="55" t="s">
        <v>1261</v>
      </c>
      <c r="DS1000" s="55">
        <v>33190</v>
      </c>
      <c r="DT1000" s="55">
        <v>10000</v>
      </c>
      <c r="DU1000" s="55" t="s">
        <v>1249</v>
      </c>
      <c r="DV1000" s="55">
        <v>1</v>
      </c>
      <c r="EV1000" s="55">
        <v>993</v>
      </c>
      <c r="EW1000" s="55" t="s">
        <v>1246</v>
      </c>
      <c r="EX1000" s="55" t="s">
        <v>1260</v>
      </c>
      <c r="EY1000" s="55">
        <v>14</v>
      </c>
      <c r="EZ1000" s="55">
        <v>0</v>
      </c>
      <c r="FA1000" s="55">
        <v>1994</v>
      </c>
      <c r="FB1000" s="55" t="s">
        <v>1361</v>
      </c>
      <c r="FC1000" s="55" t="s">
        <v>1249</v>
      </c>
      <c r="FD1000" s="55">
        <v>6.5</v>
      </c>
      <c r="FF1000" s="55">
        <v>993</v>
      </c>
      <c r="FG1000" s="55" t="s">
        <v>42</v>
      </c>
      <c r="FH1000" s="55" t="s">
        <v>2016</v>
      </c>
      <c r="FI1000" s="55">
        <v>1</v>
      </c>
      <c r="FJ1000" s="55">
        <v>25000</v>
      </c>
      <c r="FK1000" s="55" t="s">
        <v>1249</v>
      </c>
      <c r="FL1000" s="55">
        <v>0.3</v>
      </c>
      <c r="JW1000" s="12">
        <v>993</v>
      </c>
      <c r="JX1000" s="12" t="s">
        <v>1296</v>
      </c>
      <c r="JY1000" s="12" t="s">
        <v>1500</v>
      </c>
    </row>
    <row r="1001" ht="14.25" customHeight="1" outlineLevel="1" spans="7:285">
      <c r="G1001" s="55">
        <v>994</v>
      </c>
      <c r="H1001" s="55" t="s">
        <v>2053</v>
      </c>
      <c r="I1001" s="55" t="s">
        <v>1756</v>
      </c>
      <c r="J1001" s="55" t="s">
        <v>2162</v>
      </c>
      <c r="K1001" s="55" t="s">
        <v>1258</v>
      </c>
      <c r="L1001" s="55">
        <v>0.0258333333333333</v>
      </c>
      <c r="AD1001" s="12">
        <v>994</v>
      </c>
      <c r="AE1001" s="12" t="s">
        <v>1261</v>
      </c>
      <c r="AF1001" s="12" t="s">
        <v>1829</v>
      </c>
      <c r="AG1001" s="12" t="s">
        <v>1758</v>
      </c>
      <c r="AH1001" s="12" t="s">
        <v>2754</v>
      </c>
      <c r="DN1001" s="55">
        <v>994</v>
      </c>
      <c r="DO1001" s="55" t="s">
        <v>1313</v>
      </c>
      <c r="DP1001" s="55" t="s">
        <v>3300</v>
      </c>
      <c r="DQ1001" s="55" t="s">
        <v>1260</v>
      </c>
      <c r="DR1001" s="55" t="s">
        <v>1261</v>
      </c>
      <c r="DS1001" s="55">
        <v>33193</v>
      </c>
      <c r="DT1001" s="55">
        <v>10000</v>
      </c>
      <c r="DU1001" s="55" t="s">
        <v>1249</v>
      </c>
      <c r="DV1001" s="55">
        <v>1</v>
      </c>
      <c r="EV1001" s="55">
        <v>994</v>
      </c>
      <c r="EW1001" s="55" t="s">
        <v>1246</v>
      </c>
      <c r="EX1001" s="55" t="s">
        <v>1260</v>
      </c>
      <c r="EY1001" s="55">
        <v>14</v>
      </c>
      <c r="EZ1001" s="55">
        <v>1995</v>
      </c>
      <c r="FA1001" s="55">
        <v>2999</v>
      </c>
      <c r="FB1001" s="55" t="s">
        <v>1361</v>
      </c>
      <c r="FC1001" s="55" t="s">
        <v>1249</v>
      </c>
      <c r="FD1001" s="55">
        <v>6.5</v>
      </c>
      <c r="FF1001" s="55">
        <v>994</v>
      </c>
      <c r="FG1001" s="55" t="s">
        <v>42</v>
      </c>
      <c r="FH1001" s="55" t="s">
        <v>2016</v>
      </c>
      <c r="FI1001" s="55">
        <v>1</v>
      </c>
      <c r="FJ1001" s="55">
        <v>50000</v>
      </c>
      <c r="FK1001" s="55" t="s">
        <v>1249</v>
      </c>
      <c r="FL1001" s="55">
        <v>0.3</v>
      </c>
      <c r="JW1001" s="12">
        <v>994</v>
      </c>
      <c r="JX1001" s="12" t="s">
        <v>1296</v>
      </c>
      <c r="JY1001" s="12" t="s">
        <v>1539</v>
      </c>
    </row>
    <row r="1002" ht="14.25" customHeight="1" outlineLevel="1" spans="7:285">
      <c r="G1002" s="55">
        <v>995</v>
      </c>
      <c r="H1002" s="55" t="s">
        <v>2053</v>
      </c>
      <c r="I1002" s="55" t="s">
        <v>1756</v>
      </c>
      <c r="J1002" s="55" t="s">
        <v>2526</v>
      </c>
      <c r="K1002" s="55" t="s">
        <v>1258</v>
      </c>
      <c r="L1002" s="55">
        <v>0.0258333333333333</v>
      </c>
      <c r="AD1002" s="12">
        <v>995</v>
      </c>
      <c r="AE1002" s="12" t="s">
        <v>1261</v>
      </c>
      <c r="AF1002" s="12" t="s">
        <v>2021</v>
      </c>
      <c r="AG1002" s="12" t="s">
        <v>1758</v>
      </c>
      <c r="AH1002" s="12" t="s">
        <v>2754</v>
      </c>
      <c r="DN1002" s="55">
        <v>995</v>
      </c>
      <c r="DO1002" s="55" t="s">
        <v>1313</v>
      </c>
      <c r="DP1002" s="55" t="s">
        <v>3300</v>
      </c>
      <c r="DQ1002" s="55" t="s">
        <v>1260</v>
      </c>
      <c r="DR1002" s="55" t="s">
        <v>1261</v>
      </c>
      <c r="DS1002" s="55">
        <v>33194</v>
      </c>
      <c r="DT1002" s="55">
        <v>10000</v>
      </c>
      <c r="DU1002" s="55" t="s">
        <v>1249</v>
      </c>
      <c r="DV1002" s="55">
        <v>1</v>
      </c>
      <c r="EV1002" s="55">
        <v>995</v>
      </c>
      <c r="EW1002" s="55" t="s">
        <v>1246</v>
      </c>
      <c r="EX1002" s="55" t="s">
        <v>1260</v>
      </c>
      <c r="EY1002" s="55">
        <v>2</v>
      </c>
      <c r="EZ1002" s="55">
        <v>0</v>
      </c>
      <c r="FA1002" s="55">
        <v>1994</v>
      </c>
      <c r="FB1002" s="55" t="s">
        <v>1361</v>
      </c>
      <c r="FC1002" s="55" t="s">
        <v>1249</v>
      </c>
      <c r="FD1002" s="55">
        <v>5.5</v>
      </c>
      <c r="FF1002" s="55">
        <v>995</v>
      </c>
      <c r="FG1002" s="55" t="s">
        <v>42</v>
      </c>
      <c r="FH1002" s="55" t="s">
        <v>2016</v>
      </c>
      <c r="FI1002" s="55">
        <v>1</v>
      </c>
      <c r="FJ1002" s="55">
        <v>80000</v>
      </c>
      <c r="FK1002" s="55" t="s">
        <v>1249</v>
      </c>
      <c r="FL1002" s="55">
        <v>0.3</v>
      </c>
      <c r="JW1002" s="12">
        <v>995</v>
      </c>
      <c r="JX1002" s="12" t="s">
        <v>1296</v>
      </c>
      <c r="JY1002" s="12" t="s">
        <v>630</v>
      </c>
    </row>
    <row r="1003" ht="14.25" customHeight="1" outlineLevel="1" spans="7:285">
      <c r="G1003" s="55">
        <v>996</v>
      </c>
      <c r="H1003" s="55" t="s">
        <v>2053</v>
      </c>
      <c r="I1003" s="55" t="s">
        <v>1756</v>
      </c>
      <c r="J1003" s="55" t="s">
        <v>2542</v>
      </c>
      <c r="K1003" s="55" t="s">
        <v>1258</v>
      </c>
      <c r="L1003" s="55">
        <v>0.0525</v>
      </c>
      <c r="AD1003" s="12">
        <v>996</v>
      </c>
      <c r="AE1003" s="12" t="s">
        <v>1261</v>
      </c>
      <c r="AF1003" s="12" t="s">
        <v>2192</v>
      </c>
      <c r="AG1003" s="12" t="s">
        <v>1758</v>
      </c>
      <c r="AH1003" s="12" t="s">
        <v>2754</v>
      </c>
      <c r="DN1003" s="55">
        <v>996</v>
      </c>
      <c r="DO1003" s="55" t="s">
        <v>1313</v>
      </c>
      <c r="DP1003" s="55" t="s">
        <v>3300</v>
      </c>
      <c r="DQ1003" s="55" t="s">
        <v>1260</v>
      </c>
      <c r="DR1003" s="55" t="s">
        <v>1261</v>
      </c>
      <c r="DS1003" s="55">
        <v>33301</v>
      </c>
      <c r="DT1003" s="55">
        <v>10000</v>
      </c>
      <c r="DU1003" s="55" t="s">
        <v>1249</v>
      </c>
      <c r="DV1003" s="55">
        <v>1</v>
      </c>
      <c r="EV1003" s="55">
        <v>996</v>
      </c>
      <c r="EW1003" s="55" t="s">
        <v>1246</v>
      </c>
      <c r="EX1003" s="55" t="s">
        <v>1260</v>
      </c>
      <c r="EY1003" s="55">
        <v>2</v>
      </c>
      <c r="EZ1003" s="55">
        <v>1995</v>
      </c>
      <c r="FA1003" s="55">
        <v>2999</v>
      </c>
      <c r="FB1003" s="55" t="s">
        <v>1361</v>
      </c>
      <c r="FC1003" s="55" t="s">
        <v>1249</v>
      </c>
      <c r="FD1003" s="55">
        <v>6</v>
      </c>
      <c r="FF1003" s="55">
        <v>996</v>
      </c>
      <c r="FG1003" s="55" t="s">
        <v>42</v>
      </c>
      <c r="FH1003" s="55" t="s">
        <v>2016</v>
      </c>
      <c r="FI1003" s="55">
        <v>1</v>
      </c>
      <c r="FJ1003" s="55">
        <v>130000</v>
      </c>
      <c r="FK1003" s="55" t="s">
        <v>1249</v>
      </c>
      <c r="FL1003" s="55">
        <v>0.3</v>
      </c>
      <c r="JW1003" s="12">
        <v>996</v>
      </c>
      <c r="JX1003" s="12" t="s">
        <v>1296</v>
      </c>
      <c r="JY1003" s="12" t="s">
        <v>1620</v>
      </c>
    </row>
    <row r="1004" ht="14.25" customHeight="1" outlineLevel="1" spans="7:285">
      <c r="G1004" s="55">
        <v>997</v>
      </c>
      <c r="H1004" s="55" t="s">
        <v>2053</v>
      </c>
      <c r="I1004" s="55" t="s">
        <v>1410</v>
      </c>
      <c r="J1004" s="55" t="s">
        <v>2559</v>
      </c>
      <c r="K1004" s="55" t="s">
        <v>1258</v>
      </c>
      <c r="L1004" s="55">
        <v>0.0175</v>
      </c>
      <c r="AD1004" s="12">
        <v>997</v>
      </c>
      <c r="AE1004" s="12" t="s">
        <v>1261</v>
      </c>
      <c r="AF1004" s="12" t="s">
        <v>2329</v>
      </c>
      <c r="AG1004" s="12" t="s">
        <v>1758</v>
      </c>
      <c r="AH1004" s="12" t="s">
        <v>2754</v>
      </c>
      <c r="DN1004" s="55">
        <v>997</v>
      </c>
      <c r="DO1004" s="55" t="s">
        <v>1313</v>
      </c>
      <c r="DP1004" s="55" t="s">
        <v>3300</v>
      </c>
      <c r="DQ1004" s="55" t="s">
        <v>1260</v>
      </c>
      <c r="DR1004" s="55" t="s">
        <v>1261</v>
      </c>
      <c r="DS1004" s="55">
        <v>33305</v>
      </c>
      <c r="DT1004" s="55">
        <v>10000</v>
      </c>
      <c r="DU1004" s="55" t="s">
        <v>1249</v>
      </c>
      <c r="DV1004" s="55">
        <v>1</v>
      </c>
      <c r="EV1004" s="55">
        <v>997</v>
      </c>
      <c r="EW1004" s="55" t="s">
        <v>1246</v>
      </c>
      <c r="EX1004" s="55" t="s">
        <v>1260</v>
      </c>
      <c r="EY1004" s="55">
        <v>3</v>
      </c>
      <c r="EZ1004" s="55">
        <v>0</v>
      </c>
      <c r="FA1004" s="55">
        <v>1994</v>
      </c>
      <c r="FB1004" s="55" t="s">
        <v>1361</v>
      </c>
      <c r="FC1004" s="55" t="s">
        <v>1249</v>
      </c>
      <c r="FD1004" s="55">
        <v>5.25</v>
      </c>
      <c r="FF1004" s="55">
        <v>997</v>
      </c>
      <c r="FG1004" s="55" t="s">
        <v>42</v>
      </c>
      <c r="FH1004" s="55" t="s">
        <v>2016</v>
      </c>
      <c r="FI1004" s="55">
        <v>1</v>
      </c>
      <c r="FJ1004" s="55">
        <v>260000</v>
      </c>
      <c r="FK1004" s="55" t="s">
        <v>1249</v>
      </c>
      <c r="FL1004" s="55">
        <v>0.3</v>
      </c>
      <c r="JW1004" s="12">
        <v>997</v>
      </c>
      <c r="JX1004" s="12" t="s">
        <v>1296</v>
      </c>
      <c r="JY1004" s="12" t="s">
        <v>1652</v>
      </c>
    </row>
    <row r="1005" ht="14.25" customHeight="1" outlineLevel="1" spans="7:285">
      <c r="G1005" s="55">
        <v>998</v>
      </c>
      <c r="H1005" s="55" t="s">
        <v>2053</v>
      </c>
      <c r="I1005" s="55" t="s">
        <v>1410</v>
      </c>
      <c r="J1005" s="55" t="s">
        <v>2576</v>
      </c>
      <c r="K1005" s="55" t="s">
        <v>1258</v>
      </c>
      <c r="L1005" s="55">
        <v>0.0175</v>
      </c>
      <c r="AD1005" s="12">
        <v>998</v>
      </c>
      <c r="AE1005" s="12" t="s">
        <v>1261</v>
      </c>
      <c r="AF1005" s="12" t="s">
        <v>2455</v>
      </c>
      <c r="AG1005" s="12" t="s">
        <v>1758</v>
      </c>
      <c r="AH1005" s="12" t="s">
        <v>2754</v>
      </c>
      <c r="DN1005" s="55">
        <v>998</v>
      </c>
      <c r="DO1005" s="55" t="s">
        <v>1313</v>
      </c>
      <c r="DP1005" s="55" t="s">
        <v>3300</v>
      </c>
      <c r="DQ1005" s="55" t="s">
        <v>1260</v>
      </c>
      <c r="DR1005" s="55" t="s">
        <v>1261</v>
      </c>
      <c r="DS1005" s="55">
        <v>33306</v>
      </c>
      <c r="DT1005" s="55">
        <v>10000</v>
      </c>
      <c r="DU1005" s="55" t="s">
        <v>1249</v>
      </c>
      <c r="DV1005" s="55">
        <v>1</v>
      </c>
      <c r="EV1005" s="55">
        <v>998</v>
      </c>
      <c r="EW1005" s="55" t="s">
        <v>1246</v>
      </c>
      <c r="EX1005" s="55" t="s">
        <v>1260</v>
      </c>
      <c r="EY1005" s="55">
        <v>3</v>
      </c>
      <c r="EZ1005" s="55">
        <v>1995</v>
      </c>
      <c r="FA1005" s="55">
        <v>2999</v>
      </c>
      <c r="FB1005" s="55" t="s">
        <v>1361</v>
      </c>
      <c r="FC1005" s="55" t="s">
        <v>1249</v>
      </c>
      <c r="FD1005" s="55">
        <v>6</v>
      </c>
      <c r="FF1005" s="55">
        <v>998</v>
      </c>
      <c r="FG1005" s="55" t="s">
        <v>42</v>
      </c>
      <c r="FH1005" s="55" t="s">
        <v>2016</v>
      </c>
      <c r="FI1005" s="55">
        <v>1</v>
      </c>
      <c r="FJ1005" s="55">
        <v>400000</v>
      </c>
      <c r="FK1005" s="55" t="s">
        <v>1249</v>
      </c>
      <c r="FL1005" s="55">
        <v>0.3</v>
      </c>
      <c r="JW1005" s="12">
        <v>998</v>
      </c>
      <c r="JX1005" s="12" t="s">
        <v>1296</v>
      </c>
      <c r="JY1005" s="12" t="s">
        <v>1687</v>
      </c>
    </row>
    <row r="1006" ht="14.25" customHeight="1" outlineLevel="1" spans="7:285">
      <c r="G1006" s="55">
        <v>999</v>
      </c>
      <c r="H1006" s="55" t="s">
        <v>2053</v>
      </c>
      <c r="I1006" s="55" t="s">
        <v>1410</v>
      </c>
      <c r="J1006" s="55" t="s">
        <v>2589</v>
      </c>
      <c r="K1006" s="55" t="s">
        <v>1258</v>
      </c>
      <c r="L1006" s="55">
        <v>0.0175</v>
      </c>
      <c r="AD1006" s="12">
        <v>999</v>
      </c>
      <c r="AE1006" s="12" t="s">
        <v>1261</v>
      </c>
      <c r="AF1006" s="12" t="s">
        <v>2583</v>
      </c>
      <c r="AG1006" s="12" t="s">
        <v>1758</v>
      </c>
      <c r="AH1006" s="12" t="s">
        <v>2754</v>
      </c>
      <c r="DN1006" s="55">
        <v>999</v>
      </c>
      <c r="DO1006" s="55" t="s">
        <v>1313</v>
      </c>
      <c r="DP1006" s="55" t="s">
        <v>3300</v>
      </c>
      <c r="DQ1006" s="55" t="s">
        <v>1260</v>
      </c>
      <c r="DR1006" s="55" t="s">
        <v>1261</v>
      </c>
      <c r="DS1006" s="55">
        <v>33308</v>
      </c>
      <c r="DT1006" s="55">
        <v>10000</v>
      </c>
      <c r="DU1006" s="55" t="s">
        <v>1249</v>
      </c>
      <c r="DV1006" s="55">
        <v>1</v>
      </c>
      <c r="EV1006" s="55">
        <v>999</v>
      </c>
      <c r="EW1006" s="55" t="s">
        <v>1246</v>
      </c>
      <c r="EX1006" s="55" t="s">
        <v>1260</v>
      </c>
      <c r="EY1006" s="55">
        <v>4</v>
      </c>
      <c r="EZ1006" s="55">
        <v>0</v>
      </c>
      <c r="FA1006" s="55">
        <v>1994</v>
      </c>
      <c r="FB1006" s="55" t="s">
        <v>1361</v>
      </c>
      <c r="FC1006" s="55" t="s">
        <v>1249</v>
      </c>
      <c r="FD1006" s="55">
        <v>5.25</v>
      </c>
      <c r="FF1006" s="55">
        <v>999</v>
      </c>
      <c r="FG1006" s="55" t="s">
        <v>42</v>
      </c>
      <c r="FH1006" s="55" t="s">
        <v>2016</v>
      </c>
      <c r="FI1006" s="55">
        <v>1</v>
      </c>
      <c r="FJ1006" s="55">
        <v>530000</v>
      </c>
      <c r="FK1006" s="55" t="s">
        <v>1249</v>
      </c>
      <c r="FL1006" s="55">
        <v>0.3</v>
      </c>
      <c r="JW1006" s="12">
        <v>999</v>
      </c>
      <c r="JX1006" s="12" t="s">
        <v>1296</v>
      </c>
      <c r="JY1006" s="12" t="s">
        <v>1714</v>
      </c>
    </row>
    <row r="1007" ht="14.25" customHeight="1" outlineLevel="1" spans="7:285">
      <c r="G1007" s="55">
        <v>1000</v>
      </c>
      <c r="H1007" s="55" t="s">
        <v>2053</v>
      </c>
      <c r="I1007" s="55" t="s">
        <v>1410</v>
      </c>
      <c r="J1007" s="55" t="s">
        <v>1818</v>
      </c>
      <c r="K1007" s="55" t="s">
        <v>1258</v>
      </c>
      <c r="L1007" s="55">
        <v>0.0193</v>
      </c>
      <c r="AD1007" s="12">
        <v>1000</v>
      </c>
      <c r="AE1007" s="12" t="s">
        <v>1261</v>
      </c>
      <c r="AF1007" s="12" t="s">
        <v>2690</v>
      </c>
      <c r="AG1007" s="12" t="s">
        <v>1758</v>
      </c>
      <c r="AH1007" s="12" t="s">
        <v>2754</v>
      </c>
      <c r="DN1007" s="55">
        <v>1000</v>
      </c>
      <c r="DO1007" s="55" t="s">
        <v>1313</v>
      </c>
      <c r="DP1007" s="55" t="s">
        <v>3300</v>
      </c>
      <c r="DQ1007" s="55" t="s">
        <v>1260</v>
      </c>
      <c r="DR1007" s="55" t="s">
        <v>1261</v>
      </c>
      <c r="DS1007" s="55">
        <v>33309</v>
      </c>
      <c r="DT1007" s="55">
        <v>10000</v>
      </c>
      <c r="DU1007" s="55" t="s">
        <v>1249</v>
      </c>
      <c r="DV1007" s="55">
        <v>1</v>
      </c>
      <c r="EV1007" s="55">
        <v>1000</v>
      </c>
      <c r="EW1007" s="55" t="s">
        <v>1246</v>
      </c>
      <c r="EX1007" s="55" t="s">
        <v>1260</v>
      </c>
      <c r="EY1007" s="55">
        <v>4</v>
      </c>
      <c r="EZ1007" s="55">
        <v>1995</v>
      </c>
      <c r="FA1007" s="55">
        <v>2999</v>
      </c>
      <c r="FB1007" s="55" t="s">
        <v>1361</v>
      </c>
      <c r="FC1007" s="55" t="s">
        <v>1249</v>
      </c>
      <c r="FD1007" s="55">
        <v>6</v>
      </c>
      <c r="FF1007" s="55">
        <v>1000</v>
      </c>
      <c r="FG1007" s="55" t="s">
        <v>42</v>
      </c>
      <c r="FH1007" s="55" t="s">
        <v>2016</v>
      </c>
      <c r="FI1007" s="55">
        <v>1</v>
      </c>
      <c r="FJ1007" s="55">
        <v>540000</v>
      </c>
      <c r="FK1007" s="55" t="s">
        <v>1249</v>
      </c>
      <c r="FL1007" s="55">
        <v>0.3</v>
      </c>
      <c r="JW1007" s="12">
        <v>1000</v>
      </c>
      <c r="JX1007" s="12" t="s">
        <v>1296</v>
      </c>
      <c r="JY1007" s="12" t="s">
        <v>1499</v>
      </c>
    </row>
    <row r="1008" ht="14.25" customHeight="1" outlineLevel="1" spans="7:285">
      <c r="G1008" s="55">
        <v>1001</v>
      </c>
      <c r="H1008" s="55" t="s">
        <v>2053</v>
      </c>
      <c r="I1008" s="55" t="s">
        <v>1410</v>
      </c>
      <c r="J1008" s="55" t="s">
        <v>2495</v>
      </c>
      <c r="K1008" s="55" t="s">
        <v>1258</v>
      </c>
      <c r="L1008" s="55">
        <v>0.0175</v>
      </c>
      <c r="AD1008" s="12">
        <v>1001</v>
      </c>
      <c r="AE1008" s="12" t="s">
        <v>1261</v>
      </c>
      <c r="AF1008" s="12" t="s">
        <v>2776</v>
      </c>
      <c r="AG1008" s="12" t="s">
        <v>1758</v>
      </c>
      <c r="AH1008" s="12" t="s">
        <v>2754</v>
      </c>
      <c r="DN1008" s="55">
        <v>1001</v>
      </c>
      <c r="DO1008" s="55" t="s">
        <v>1313</v>
      </c>
      <c r="DP1008" s="55" t="s">
        <v>3300</v>
      </c>
      <c r="DQ1008" s="55" t="s">
        <v>1260</v>
      </c>
      <c r="DR1008" s="55" t="s">
        <v>1261</v>
      </c>
      <c r="DS1008" s="55">
        <v>33311</v>
      </c>
      <c r="DT1008" s="55">
        <v>10000</v>
      </c>
      <c r="DU1008" s="55" t="s">
        <v>1249</v>
      </c>
      <c r="DV1008" s="55">
        <v>1</v>
      </c>
      <c r="EV1008" s="55">
        <v>1001</v>
      </c>
      <c r="EW1008" s="55" t="s">
        <v>1246</v>
      </c>
      <c r="EX1008" s="55" t="s">
        <v>1260</v>
      </c>
      <c r="EY1008" s="55">
        <v>5</v>
      </c>
      <c r="EZ1008" s="55">
        <v>0</v>
      </c>
      <c r="FA1008" s="55">
        <v>1994</v>
      </c>
      <c r="FB1008" s="55" t="s">
        <v>1361</v>
      </c>
      <c r="FC1008" s="55" t="s">
        <v>1249</v>
      </c>
      <c r="FD1008" s="55">
        <v>5.25</v>
      </c>
      <c r="FF1008" s="55">
        <v>1001</v>
      </c>
      <c r="FG1008" s="55" t="s">
        <v>42</v>
      </c>
      <c r="FH1008" s="55" t="s">
        <v>2016</v>
      </c>
      <c r="FI1008" s="55">
        <v>10</v>
      </c>
      <c r="FJ1008" s="55">
        <v>0</v>
      </c>
      <c r="FK1008" s="55" t="s">
        <v>1249</v>
      </c>
      <c r="FL1008" s="55">
        <v>0.5</v>
      </c>
      <c r="JW1008" s="12">
        <v>1001</v>
      </c>
      <c r="JX1008" s="12" t="s">
        <v>1296</v>
      </c>
      <c r="JY1008" s="12" t="s">
        <v>1773</v>
      </c>
    </row>
    <row r="1009" ht="14.25" customHeight="1" outlineLevel="1" spans="7:285">
      <c r="G1009" s="55">
        <v>1002</v>
      </c>
      <c r="H1009" s="55" t="s">
        <v>2053</v>
      </c>
      <c r="I1009" s="55" t="s">
        <v>1410</v>
      </c>
      <c r="J1009" s="55" t="s">
        <v>2634</v>
      </c>
      <c r="K1009" s="55" t="s">
        <v>1258</v>
      </c>
      <c r="L1009" s="55">
        <v>0.0263</v>
      </c>
      <c r="AD1009" s="12">
        <v>1002</v>
      </c>
      <c r="AE1009" s="12" t="s">
        <v>1261</v>
      </c>
      <c r="AF1009" s="12" t="s">
        <v>2844</v>
      </c>
      <c r="AG1009" s="12" t="s">
        <v>1758</v>
      </c>
      <c r="AH1009" s="12" t="s">
        <v>2754</v>
      </c>
      <c r="DN1009" s="55">
        <v>1002</v>
      </c>
      <c r="DO1009" s="55" t="s">
        <v>1313</v>
      </c>
      <c r="DP1009" s="55" t="s">
        <v>3300</v>
      </c>
      <c r="DQ1009" s="55" t="s">
        <v>1260</v>
      </c>
      <c r="DR1009" s="55" t="s">
        <v>1261</v>
      </c>
      <c r="DS1009" s="55">
        <v>33312</v>
      </c>
      <c r="DT1009" s="55">
        <v>10000</v>
      </c>
      <c r="DU1009" s="55" t="s">
        <v>1249</v>
      </c>
      <c r="DV1009" s="55">
        <v>1</v>
      </c>
      <c r="EV1009" s="55">
        <v>1002</v>
      </c>
      <c r="EW1009" s="55" t="s">
        <v>1246</v>
      </c>
      <c r="EX1009" s="55" t="s">
        <v>1260</v>
      </c>
      <c r="EY1009" s="55">
        <v>5</v>
      </c>
      <c r="EZ1009" s="55">
        <v>1995</v>
      </c>
      <c r="FA1009" s="55">
        <v>2999</v>
      </c>
      <c r="FB1009" s="55" t="s">
        <v>1361</v>
      </c>
      <c r="FC1009" s="55" t="s">
        <v>1249</v>
      </c>
      <c r="FD1009" s="55">
        <v>6</v>
      </c>
      <c r="FF1009" s="55">
        <v>1002</v>
      </c>
      <c r="FG1009" s="55" t="s">
        <v>42</v>
      </c>
      <c r="FH1009" s="55" t="s">
        <v>2016</v>
      </c>
      <c r="FI1009" s="55">
        <v>10</v>
      </c>
      <c r="FJ1009" s="55">
        <v>1000</v>
      </c>
      <c r="FK1009" s="55" t="s">
        <v>1249</v>
      </c>
      <c r="FL1009" s="55">
        <v>0.45</v>
      </c>
      <c r="JW1009" s="12">
        <v>1002</v>
      </c>
      <c r="JX1009" s="12" t="s">
        <v>1296</v>
      </c>
      <c r="JY1009" s="12" t="s">
        <v>1007</v>
      </c>
    </row>
    <row r="1010" ht="14.25" customHeight="1" outlineLevel="1" spans="7:285">
      <c r="G1010" s="55">
        <v>1003</v>
      </c>
      <c r="H1010" s="55" t="s">
        <v>2053</v>
      </c>
      <c r="I1010" s="55" t="s">
        <v>1810</v>
      </c>
      <c r="J1010" s="55" t="s">
        <v>1790</v>
      </c>
      <c r="K1010" s="55" t="s">
        <v>1258</v>
      </c>
      <c r="L1010" s="55">
        <v>0.0158333333333333</v>
      </c>
      <c r="AD1010" s="12">
        <v>1003</v>
      </c>
      <c r="AE1010" s="12" t="s">
        <v>3348</v>
      </c>
      <c r="AF1010" s="12" t="s">
        <v>1855</v>
      </c>
      <c r="AG1010" s="12" t="s">
        <v>1394</v>
      </c>
      <c r="AH1010" s="12" t="s">
        <v>2781</v>
      </c>
      <c r="DN1010" s="55">
        <v>1003</v>
      </c>
      <c r="DO1010" s="55" t="s">
        <v>1313</v>
      </c>
      <c r="DP1010" s="55" t="s">
        <v>3300</v>
      </c>
      <c r="DQ1010" s="55" t="s">
        <v>1260</v>
      </c>
      <c r="DR1010" s="55" t="s">
        <v>1261</v>
      </c>
      <c r="DS1010" s="55">
        <v>33314</v>
      </c>
      <c r="DT1010" s="55">
        <v>10000</v>
      </c>
      <c r="DU1010" s="55" t="s">
        <v>1249</v>
      </c>
      <c r="DV1010" s="55">
        <v>1</v>
      </c>
      <c r="EV1010" s="55">
        <v>1003</v>
      </c>
      <c r="EW1010" s="55" t="s">
        <v>1246</v>
      </c>
      <c r="EX1010" s="55" t="s">
        <v>1260</v>
      </c>
      <c r="EY1010" s="55">
        <v>6</v>
      </c>
      <c r="EZ1010" s="55">
        <v>0</v>
      </c>
      <c r="FA1010" s="55">
        <v>1994</v>
      </c>
      <c r="FB1010" s="55" t="s">
        <v>1361</v>
      </c>
      <c r="FC1010" s="55" t="s">
        <v>1249</v>
      </c>
      <c r="FD1010" s="55">
        <v>5.25</v>
      </c>
      <c r="FF1010" s="55">
        <v>1003</v>
      </c>
      <c r="FG1010" s="55" t="s">
        <v>42</v>
      </c>
      <c r="FH1010" s="55" t="s">
        <v>2016</v>
      </c>
      <c r="FI1010" s="55">
        <v>10</v>
      </c>
      <c r="FJ1010" s="55">
        <v>2500</v>
      </c>
      <c r="FK1010" s="55" t="s">
        <v>1249</v>
      </c>
      <c r="FL1010" s="55">
        <v>0.4</v>
      </c>
      <c r="JW1010" s="12">
        <v>1003</v>
      </c>
      <c r="JX1010" s="12" t="s">
        <v>1296</v>
      </c>
      <c r="JY1010" s="12" t="s">
        <v>1827</v>
      </c>
    </row>
    <row r="1011" ht="14.25" customHeight="1" outlineLevel="1" spans="7:285">
      <c r="G1011" s="55">
        <v>1004</v>
      </c>
      <c r="H1011" s="55" t="s">
        <v>2053</v>
      </c>
      <c r="I1011" s="55" t="s">
        <v>1810</v>
      </c>
      <c r="J1011" s="55" t="s">
        <v>2482</v>
      </c>
      <c r="K1011" s="55" t="s">
        <v>1258</v>
      </c>
      <c r="L1011" s="55">
        <v>0.0233333333333333</v>
      </c>
      <c r="AD1011" s="12">
        <v>1004</v>
      </c>
      <c r="AE1011" s="12" t="s">
        <v>3349</v>
      </c>
      <c r="AF1011" s="12" t="s">
        <v>1587</v>
      </c>
      <c r="AG1011" s="12" t="s">
        <v>1394</v>
      </c>
      <c r="AH1011" s="12" t="s">
        <v>2225</v>
      </c>
      <c r="DN1011" s="55">
        <v>1004</v>
      </c>
      <c r="DO1011" s="55" t="s">
        <v>1313</v>
      </c>
      <c r="DP1011" s="55" t="s">
        <v>3300</v>
      </c>
      <c r="DQ1011" s="55" t="s">
        <v>1260</v>
      </c>
      <c r="DR1011" s="55" t="s">
        <v>1261</v>
      </c>
      <c r="DS1011" s="55">
        <v>33315</v>
      </c>
      <c r="DT1011" s="55">
        <v>10000</v>
      </c>
      <c r="DU1011" s="55" t="s">
        <v>1249</v>
      </c>
      <c r="DV1011" s="55">
        <v>1</v>
      </c>
      <c r="EV1011" s="55">
        <v>1004</v>
      </c>
      <c r="EW1011" s="55" t="s">
        <v>1246</v>
      </c>
      <c r="EX1011" s="55" t="s">
        <v>1260</v>
      </c>
      <c r="EY1011" s="55">
        <v>6</v>
      </c>
      <c r="EZ1011" s="55">
        <v>1995</v>
      </c>
      <c r="FA1011" s="55">
        <v>2999</v>
      </c>
      <c r="FB1011" s="55" t="s">
        <v>1361</v>
      </c>
      <c r="FC1011" s="55" t="s">
        <v>1249</v>
      </c>
      <c r="FD1011" s="55">
        <v>6</v>
      </c>
      <c r="FF1011" s="55">
        <v>1004</v>
      </c>
      <c r="FG1011" s="55" t="s">
        <v>42</v>
      </c>
      <c r="FH1011" s="55" t="s">
        <v>2016</v>
      </c>
      <c r="FI1011" s="55">
        <v>10</v>
      </c>
      <c r="FJ1011" s="55">
        <v>5000</v>
      </c>
      <c r="FK1011" s="55" t="s">
        <v>1249</v>
      </c>
      <c r="FL1011" s="55">
        <v>0.4</v>
      </c>
      <c r="JW1011" s="12">
        <v>1004</v>
      </c>
      <c r="JX1011" s="12" t="s">
        <v>1296</v>
      </c>
      <c r="JY1011" s="12" t="s">
        <v>1540</v>
      </c>
    </row>
    <row r="1012" ht="14.25" customHeight="1" outlineLevel="1" spans="7:285">
      <c r="G1012" s="55">
        <v>1005</v>
      </c>
      <c r="H1012" s="55" t="s">
        <v>2053</v>
      </c>
      <c r="I1012" s="55" t="s">
        <v>1810</v>
      </c>
      <c r="J1012" s="55" t="s">
        <v>2671</v>
      </c>
      <c r="K1012" s="55" t="s">
        <v>1258</v>
      </c>
      <c r="L1012" s="55">
        <v>0.0368</v>
      </c>
      <c r="AD1012" s="12">
        <v>1005</v>
      </c>
      <c r="AE1012" s="12" t="s">
        <v>3350</v>
      </c>
      <c r="AF1012" s="12" t="s">
        <v>1855</v>
      </c>
      <c r="AG1012" s="12" t="s">
        <v>1394</v>
      </c>
      <c r="AH1012" s="12" t="s">
        <v>2746</v>
      </c>
      <c r="DN1012" s="55">
        <v>1005</v>
      </c>
      <c r="DO1012" s="55" t="s">
        <v>1313</v>
      </c>
      <c r="DP1012" s="55" t="s">
        <v>3300</v>
      </c>
      <c r="DQ1012" s="55" t="s">
        <v>1260</v>
      </c>
      <c r="DR1012" s="55" t="s">
        <v>1261</v>
      </c>
      <c r="DS1012" s="55">
        <v>33316</v>
      </c>
      <c r="DT1012" s="55">
        <v>10000</v>
      </c>
      <c r="DU1012" s="55" t="s">
        <v>1249</v>
      </c>
      <c r="DV1012" s="55">
        <v>1</v>
      </c>
      <c r="EV1012" s="55">
        <v>1005</v>
      </c>
      <c r="EW1012" s="55" t="s">
        <v>1246</v>
      </c>
      <c r="EX1012" s="55" t="s">
        <v>1260</v>
      </c>
      <c r="EY1012" s="55">
        <v>7</v>
      </c>
      <c r="EZ1012" s="55">
        <v>0</v>
      </c>
      <c r="FA1012" s="55">
        <v>1994</v>
      </c>
      <c r="FB1012" s="55" t="s">
        <v>1361</v>
      </c>
      <c r="FC1012" s="55" t="s">
        <v>1249</v>
      </c>
      <c r="FD1012" s="55">
        <v>5.25</v>
      </c>
      <c r="FF1012" s="55">
        <v>1005</v>
      </c>
      <c r="FG1012" s="55" t="s">
        <v>42</v>
      </c>
      <c r="FH1012" s="55" t="s">
        <v>2016</v>
      </c>
      <c r="FI1012" s="55">
        <v>10</v>
      </c>
      <c r="FJ1012" s="55">
        <v>10000</v>
      </c>
      <c r="FK1012" s="55" t="s">
        <v>1249</v>
      </c>
      <c r="FL1012" s="55">
        <v>0.4</v>
      </c>
      <c r="JW1012" s="12">
        <v>1005</v>
      </c>
      <c r="JX1012" s="12" t="s">
        <v>1346</v>
      </c>
      <c r="JY1012" s="12" t="s">
        <v>639</v>
      </c>
    </row>
    <row r="1013" ht="14.25" customHeight="1" outlineLevel="1" spans="7:285">
      <c r="G1013" s="55">
        <v>1006</v>
      </c>
      <c r="H1013" s="55" t="s">
        <v>2053</v>
      </c>
      <c r="I1013" s="55" t="s">
        <v>1810</v>
      </c>
      <c r="J1013" s="55" t="s">
        <v>2681</v>
      </c>
      <c r="K1013" s="55" t="s">
        <v>1258</v>
      </c>
      <c r="L1013" s="55">
        <v>0.0306</v>
      </c>
      <c r="AD1013" s="12">
        <v>1006</v>
      </c>
      <c r="AE1013" s="12" t="s">
        <v>1261</v>
      </c>
      <c r="AF1013" s="12" t="s">
        <v>2627</v>
      </c>
      <c r="AG1013" s="12" t="s">
        <v>1394</v>
      </c>
      <c r="AH1013" s="12" t="s">
        <v>2746</v>
      </c>
      <c r="DN1013" s="55">
        <v>1006</v>
      </c>
      <c r="DO1013" s="55" t="s">
        <v>1313</v>
      </c>
      <c r="DP1013" s="55" t="s">
        <v>3300</v>
      </c>
      <c r="DQ1013" s="55" t="s">
        <v>1260</v>
      </c>
      <c r="DR1013" s="55" t="s">
        <v>1261</v>
      </c>
      <c r="DS1013" s="55">
        <v>33325</v>
      </c>
      <c r="DT1013" s="55">
        <v>10000</v>
      </c>
      <c r="DU1013" s="55" t="s">
        <v>1249</v>
      </c>
      <c r="DV1013" s="55">
        <v>1</v>
      </c>
      <c r="EV1013" s="55">
        <v>1006</v>
      </c>
      <c r="EW1013" s="55" t="s">
        <v>1246</v>
      </c>
      <c r="EX1013" s="55" t="s">
        <v>1260</v>
      </c>
      <c r="EY1013" s="55">
        <v>7</v>
      </c>
      <c r="EZ1013" s="55">
        <v>1995</v>
      </c>
      <c r="FA1013" s="55">
        <v>2999</v>
      </c>
      <c r="FB1013" s="55" t="s">
        <v>1361</v>
      </c>
      <c r="FC1013" s="55" t="s">
        <v>1249</v>
      </c>
      <c r="FD1013" s="55">
        <v>6</v>
      </c>
      <c r="FF1013" s="55">
        <v>1006</v>
      </c>
      <c r="FG1013" s="55" t="s">
        <v>42</v>
      </c>
      <c r="FH1013" s="55" t="s">
        <v>2016</v>
      </c>
      <c r="FI1013" s="55">
        <v>10</v>
      </c>
      <c r="FJ1013" s="55">
        <v>25000</v>
      </c>
      <c r="FK1013" s="55" t="s">
        <v>1249</v>
      </c>
      <c r="FL1013" s="55">
        <v>0.4</v>
      </c>
      <c r="JW1013" s="12">
        <v>1006</v>
      </c>
      <c r="JX1013" s="12" t="s">
        <v>1346</v>
      </c>
      <c r="JY1013" s="12" t="s">
        <v>745</v>
      </c>
    </row>
    <row r="1014" ht="14.25" customHeight="1" outlineLevel="1" spans="7:285">
      <c r="G1014" s="55">
        <v>1007</v>
      </c>
      <c r="H1014" s="55" t="s">
        <v>2053</v>
      </c>
      <c r="I1014" s="55" t="s">
        <v>1644</v>
      </c>
      <c r="J1014" s="55" t="s">
        <v>2447</v>
      </c>
      <c r="K1014" s="55" t="s">
        <v>1258</v>
      </c>
      <c r="L1014" s="55">
        <v>0.0175</v>
      </c>
      <c r="AD1014" s="12">
        <v>1007</v>
      </c>
      <c r="AE1014" s="12" t="s">
        <v>3351</v>
      </c>
      <c r="AF1014" s="12" t="s">
        <v>2456</v>
      </c>
      <c r="AG1014" s="12" t="s">
        <v>1394</v>
      </c>
      <c r="AH1014" s="12" t="s">
        <v>2807</v>
      </c>
      <c r="DN1014" s="55">
        <v>1007</v>
      </c>
      <c r="DO1014" s="55" t="s">
        <v>1313</v>
      </c>
      <c r="DP1014" s="55" t="s">
        <v>3300</v>
      </c>
      <c r="DQ1014" s="55" t="s">
        <v>1260</v>
      </c>
      <c r="DR1014" s="55" t="s">
        <v>1261</v>
      </c>
      <c r="DS1014" s="55">
        <v>33327</v>
      </c>
      <c r="DT1014" s="55">
        <v>10000</v>
      </c>
      <c r="DU1014" s="55" t="s">
        <v>1249</v>
      </c>
      <c r="DV1014" s="55">
        <v>1</v>
      </c>
      <c r="EV1014" s="55">
        <v>1007</v>
      </c>
      <c r="EW1014" s="55" t="s">
        <v>1246</v>
      </c>
      <c r="EX1014" s="55" t="s">
        <v>1260</v>
      </c>
      <c r="EY1014" s="55">
        <v>8</v>
      </c>
      <c r="EZ1014" s="55">
        <v>0</v>
      </c>
      <c r="FA1014" s="55">
        <v>1994</v>
      </c>
      <c r="FB1014" s="55" t="s">
        <v>1361</v>
      </c>
      <c r="FC1014" s="55" t="s">
        <v>1249</v>
      </c>
      <c r="FD1014" s="55">
        <v>5.25</v>
      </c>
      <c r="FF1014" s="55">
        <v>1007</v>
      </c>
      <c r="FG1014" s="55" t="s">
        <v>42</v>
      </c>
      <c r="FH1014" s="55" t="s">
        <v>2016</v>
      </c>
      <c r="FI1014" s="55">
        <v>10</v>
      </c>
      <c r="FJ1014" s="55">
        <v>50000</v>
      </c>
      <c r="FK1014" s="55" t="s">
        <v>1249</v>
      </c>
      <c r="FL1014" s="55">
        <v>0.35</v>
      </c>
      <c r="JW1014" s="12">
        <v>1007</v>
      </c>
      <c r="JX1014" s="12" t="s">
        <v>1346</v>
      </c>
      <c r="JY1014" s="12" t="s">
        <v>649</v>
      </c>
    </row>
    <row r="1015" ht="14.25" customHeight="1" outlineLevel="1" spans="7:285">
      <c r="G1015" s="55">
        <v>1008</v>
      </c>
      <c r="H1015" s="55" t="s">
        <v>2053</v>
      </c>
      <c r="I1015" s="55" t="s">
        <v>1644</v>
      </c>
      <c r="J1015" s="55" t="s">
        <v>2709</v>
      </c>
      <c r="K1015" s="55" t="s">
        <v>1258</v>
      </c>
      <c r="L1015" s="55">
        <v>0.0175</v>
      </c>
      <c r="AD1015" s="12">
        <v>1008</v>
      </c>
      <c r="AE1015" s="12" t="s">
        <v>1261</v>
      </c>
      <c r="AF1015" s="12" t="s">
        <v>758</v>
      </c>
      <c r="AG1015" s="12" t="s">
        <v>1394</v>
      </c>
      <c r="AH1015" s="12" t="s">
        <v>2816</v>
      </c>
      <c r="DN1015" s="55">
        <v>1008</v>
      </c>
      <c r="DO1015" s="55" t="s">
        <v>1313</v>
      </c>
      <c r="DP1015" s="55" t="s">
        <v>3300</v>
      </c>
      <c r="DQ1015" s="55" t="s">
        <v>1260</v>
      </c>
      <c r="DR1015" s="55" t="s">
        <v>1261</v>
      </c>
      <c r="DS1015" s="55">
        <v>33332</v>
      </c>
      <c r="DT1015" s="55">
        <v>10000</v>
      </c>
      <c r="DU1015" s="55" t="s">
        <v>1249</v>
      </c>
      <c r="DV1015" s="55">
        <v>1</v>
      </c>
      <c r="EV1015" s="55">
        <v>1008</v>
      </c>
      <c r="EW1015" s="55" t="s">
        <v>1246</v>
      </c>
      <c r="EX1015" s="55" t="s">
        <v>1260</v>
      </c>
      <c r="EY1015" s="55">
        <v>8</v>
      </c>
      <c r="EZ1015" s="55">
        <v>1995</v>
      </c>
      <c r="FA1015" s="55">
        <v>2999</v>
      </c>
      <c r="FB1015" s="55" t="s">
        <v>1361</v>
      </c>
      <c r="FC1015" s="55" t="s">
        <v>1249</v>
      </c>
      <c r="FD1015" s="55">
        <v>6</v>
      </c>
      <c r="FF1015" s="55">
        <v>1008</v>
      </c>
      <c r="FG1015" s="55" t="s">
        <v>42</v>
      </c>
      <c r="FH1015" s="55" t="s">
        <v>2016</v>
      </c>
      <c r="FI1015" s="55">
        <v>10</v>
      </c>
      <c r="FJ1015" s="55">
        <v>80000</v>
      </c>
      <c r="FK1015" s="55" t="s">
        <v>1249</v>
      </c>
      <c r="FL1015" s="55">
        <v>0.35</v>
      </c>
      <c r="JW1015" s="12">
        <v>1008</v>
      </c>
      <c r="JX1015" s="12" t="s">
        <v>1346</v>
      </c>
      <c r="JY1015" s="12" t="s">
        <v>940</v>
      </c>
    </row>
    <row r="1016" ht="14.25" customHeight="1" outlineLevel="1" spans="7:285">
      <c r="G1016" s="55">
        <v>1009</v>
      </c>
      <c r="H1016" s="55" t="s">
        <v>2053</v>
      </c>
      <c r="I1016" s="55" t="s">
        <v>1644</v>
      </c>
      <c r="J1016" s="55" t="s">
        <v>2723</v>
      </c>
      <c r="K1016" s="55" t="s">
        <v>1258</v>
      </c>
      <c r="L1016" s="55">
        <v>0.0306</v>
      </c>
      <c r="AD1016" s="12">
        <v>1009</v>
      </c>
      <c r="AE1016" s="12" t="s">
        <v>1261</v>
      </c>
      <c r="AF1016" s="12" t="s">
        <v>1367</v>
      </c>
      <c r="AG1016" s="12" t="s">
        <v>1394</v>
      </c>
      <c r="AH1016" s="12" t="s">
        <v>2816</v>
      </c>
      <c r="DN1016" s="55">
        <v>1009</v>
      </c>
      <c r="DO1016" s="55" t="s">
        <v>1313</v>
      </c>
      <c r="DP1016" s="55" t="s">
        <v>3300</v>
      </c>
      <c r="DQ1016" s="55" t="s">
        <v>1260</v>
      </c>
      <c r="DR1016" s="55" t="s">
        <v>1261</v>
      </c>
      <c r="DS1016" s="55">
        <v>33334</v>
      </c>
      <c r="DT1016" s="55">
        <v>10000</v>
      </c>
      <c r="DU1016" s="55" t="s">
        <v>1249</v>
      </c>
      <c r="DV1016" s="55">
        <v>1</v>
      </c>
      <c r="EV1016" s="55">
        <v>1009</v>
      </c>
      <c r="EW1016" s="55" t="s">
        <v>1246</v>
      </c>
      <c r="EX1016" s="55" t="s">
        <v>1260</v>
      </c>
      <c r="EY1016" s="55">
        <v>9</v>
      </c>
      <c r="EZ1016" s="55">
        <v>0</v>
      </c>
      <c r="FA1016" s="55">
        <v>1994</v>
      </c>
      <c r="FB1016" s="55" t="s">
        <v>1361</v>
      </c>
      <c r="FC1016" s="55" t="s">
        <v>1249</v>
      </c>
      <c r="FD1016" s="55">
        <v>5.25</v>
      </c>
      <c r="FF1016" s="55">
        <v>1009</v>
      </c>
      <c r="FG1016" s="55" t="s">
        <v>42</v>
      </c>
      <c r="FH1016" s="55" t="s">
        <v>2016</v>
      </c>
      <c r="FI1016" s="55">
        <v>10</v>
      </c>
      <c r="FJ1016" s="55">
        <v>130000</v>
      </c>
      <c r="FK1016" s="55" t="s">
        <v>1249</v>
      </c>
      <c r="FL1016" s="55">
        <v>0.35</v>
      </c>
      <c r="JW1016" s="12">
        <v>1009</v>
      </c>
      <c r="JX1016" s="12" t="s">
        <v>1346</v>
      </c>
      <c r="JY1016" s="12" t="s">
        <v>996</v>
      </c>
    </row>
    <row r="1017" ht="14.25" customHeight="1" outlineLevel="1" spans="7:285">
      <c r="G1017" s="55">
        <v>1010</v>
      </c>
      <c r="H1017" s="55" t="s">
        <v>2053</v>
      </c>
      <c r="I1017" s="55" t="s">
        <v>1268</v>
      </c>
      <c r="J1017" s="55" t="s">
        <v>2736</v>
      </c>
      <c r="K1017" s="55" t="s">
        <v>1258</v>
      </c>
      <c r="L1017" s="55">
        <v>0.0525</v>
      </c>
      <c r="AD1017" s="12">
        <v>1010</v>
      </c>
      <c r="AE1017" s="12" t="s">
        <v>1261</v>
      </c>
      <c r="AF1017" s="12" t="s">
        <v>1801</v>
      </c>
      <c r="AG1017" s="12" t="s">
        <v>1394</v>
      </c>
      <c r="AH1017" s="12" t="s">
        <v>2816</v>
      </c>
      <c r="DN1017" s="55">
        <v>1010</v>
      </c>
      <c r="DO1017" s="55" t="s">
        <v>1313</v>
      </c>
      <c r="DP1017" s="55" t="s">
        <v>3300</v>
      </c>
      <c r="DQ1017" s="55" t="s">
        <v>1260</v>
      </c>
      <c r="DR1017" s="55" t="s">
        <v>1261</v>
      </c>
      <c r="DS1017" s="55">
        <v>33351</v>
      </c>
      <c r="DT1017" s="55">
        <v>10000</v>
      </c>
      <c r="DU1017" s="55" t="s">
        <v>1249</v>
      </c>
      <c r="DV1017" s="55">
        <v>1</v>
      </c>
      <c r="EV1017" s="55">
        <v>1010</v>
      </c>
      <c r="EW1017" s="55" t="s">
        <v>1246</v>
      </c>
      <c r="EX1017" s="55" t="s">
        <v>1260</v>
      </c>
      <c r="EY1017" s="55">
        <v>9</v>
      </c>
      <c r="EZ1017" s="55">
        <v>1995</v>
      </c>
      <c r="FA1017" s="55">
        <v>2999</v>
      </c>
      <c r="FB1017" s="55" t="s">
        <v>1361</v>
      </c>
      <c r="FC1017" s="55" t="s">
        <v>1249</v>
      </c>
      <c r="FD1017" s="55">
        <v>6</v>
      </c>
      <c r="FF1017" s="55">
        <v>1010</v>
      </c>
      <c r="FG1017" s="55" t="s">
        <v>42</v>
      </c>
      <c r="FH1017" s="55" t="s">
        <v>2016</v>
      </c>
      <c r="FI1017" s="55">
        <v>10</v>
      </c>
      <c r="FJ1017" s="55">
        <v>260000</v>
      </c>
      <c r="FK1017" s="55" t="s">
        <v>1249</v>
      </c>
      <c r="FL1017" s="55">
        <v>0.35</v>
      </c>
      <c r="JW1017" s="12">
        <v>1010</v>
      </c>
      <c r="JX1017" s="12" t="s">
        <v>1346</v>
      </c>
      <c r="JY1017" s="12" t="s">
        <v>938</v>
      </c>
    </row>
    <row r="1018" ht="14.25" customHeight="1" outlineLevel="1" spans="7:285">
      <c r="G1018" s="55">
        <v>1011</v>
      </c>
      <c r="H1018" s="55" t="s">
        <v>2053</v>
      </c>
      <c r="I1018" s="55" t="s">
        <v>1268</v>
      </c>
      <c r="J1018" s="55" t="s">
        <v>2745</v>
      </c>
      <c r="K1018" s="55" t="s">
        <v>1258</v>
      </c>
      <c r="L1018" s="55">
        <v>0.0525</v>
      </c>
      <c r="AD1018" s="12">
        <v>1011</v>
      </c>
      <c r="AE1018" s="12" t="s">
        <v>1261</v>
      </c>
      <c r="AF1018" s="12" t="s">
        <v>1926</v>
      </c>
      <c r="AG1018" s="12" t="s">
        <v>1394</v>
      </c>
      <c r="AH1018" s="12" t="s">
        <v>2816</v>
      </c>
      <c r="DN1018" s="55">
        <v>1011</v>
      </c>
      <c r="DO1018" s="55" t="s">
        <v>1313</v>
      </c>
      <c r="DP1018" s="55" t="s">
        <v>3300</v>
      </c>
      <c r="DQ1018" s="55" t="s">
        <v>1260</v>
      </c>
      <c r="DR1018" s="55" t="s">
        <v>1261</v>
      </c>
      <c r="DS1018" s="55">
        <v>33401</v>
      </c>
      <c r="DT1018" s="55">
        <v>10000</v>
      </c>
      <c r="DU1018" s="55" t="s">
        <v>1249</v>
      </c>
      <c r="DV1018" s="55">
        <v>1</v>
      </c>
      <c r="EV1018" s="55">
        <v>1011</v>
      </c>
      <c r="EW1018" s="55" t="s">
        <v>1246</v>
      </c>
      <c r="EX1018" s="55" t="s">
        <v>1470</v>
      </c>
      <c r="EY1018" s="55">
        <v>1</v>
      </c>
      <c r="EZ1018" s="55">
        <v>0</v>
      </c>
      <c r="FA1018" s="55">
        <v>1994</v>
      </c>
      <c r="FB1018" s="55" t="s">
        <v>1361</v>
      </c>
      <c r="FC1018" s="55" t="s">
        <v>1249</v>
      </c>
      <c r="FD1018" s="55">
        <v>3.25</v>
      </c>
      <c r="FF1018" s="55">
        <v>1011</v>
      </c>
      <c r="FG1018" s="55" t="s">
        <v>42</v>
      </c>
      <c r="FH1018" s="55" t="s">
        <v>2016</v>
      </c>
      <c r="FI1018" s="55">
        <v>10</v>
      </c>
      <c r="FJ1018" s="55">
        <v>400000</v>
      </c>
      <c r="FK1018" s="55" t="s">
        <v>1249</v>
      </c>
      <c r="FL1018" s="55">
        <v>0.35</v>
      </c>
      <c r="JW1018" s="12">
        <v>1011</v>
      </c>
      <c r="JX1018" s="12" t="s">
        <v>1346</v>
      </c>
      <c r="JY1018" s="12" t="s">
        <v>1214</v>
      </c>
    </row>
    <row r="1019" ht="14.25" customHeight="1" outlineLevel="1" spans="7:285">
      <c r="G1019" s="55">
        <v>1012</v>
      </c>
      <c r="H1019" s="55" t="s">
        <v>2053</v>
      </c>
      <c r="I1019" s="55" t="s">
        <v>1885</v>
      </c>
      <c r="J1019" s="55" t="s">
        <v>2754</v>
      </c>
      <c r="K1019" s="55" t="s">
        <v>1258</v>
      </c>
      <c r="L1019" s="55">
        <v>0.0525</v>
      </c>
      <c r="AD1019" s="12">
        <v>1012</v>
      </c>
      <c r="AE1019" s="12" t="s">
        <v>1261</v>
      </c>
      <c r="AF1019" s="12" t="s">
        <v>2025</v>
      </c>
      <c r="AG1019" s="12" t="s">
        <v>1394</v>
      </c>
      <c r="AH1019" s="12" t="s">
        <v>2816</v>
      </c>
      <c r="DN1019" s="55">
        <v>1012</v>
      </c>
      <c r="DO1019" s="55" t="s">
        <v>1313</v>
      </c>
      <c r="DP1019" s="55" t="s">
        <v>3300</v>
      </c>
      <c r="DQ1019" s="55" t="s">
        <v>1260</v>
      </c>
      <c r="DR1019" s="55" t="s">
        <v>1261</v>
      </c>
      <c r="DS1019" s="55">
        <v>33403</v>
      </c>
      <c r="DT1019" s="55">
        <v>10000</v>
      </c>
      <c r="DU1019" s="55" t="s">
        <v>1249</v>
      </c>
      <c r="DV1019" s="55">
        <v>1</v>
      </c>
      <c r="EV1019" s="55">
        <v>1012</v>
      </c>
      <c r="EW1019" s="55" t="s">
        <v>1246</v>
      </c>
      <c r="EX1019" s="55" t="s">
        <v>1470</v>
      </c>
      <c r="EY1019" s="55">
        <v>1</v>
      </c>
      <c r="EZ1019" s="55">
        <v>1995</v>
      </c>
      <c r="FA1019" s="55">
        <v>2999</v>
      </c>
      <c r="FB1019" s="55" t="s">
        <v>1361</v>
      </c>
      <c r="FC1019" s="55" t="s">
        <v>1249</v>
      </c>
      <c r="FD1019" s="55">
        <v>3.5</v>
      </c>
      <c r="FF1019" s="55">
        <v>1012</v>
      </c>
      <c r="FG1019" s="55" t="s">
        <v>42</v>
      </c>
      <c r="FH1019" s="55" t="s">
        <v>2016</v>
      </c>
      <c r="FI1019" s="55">
        <v>10</v>
      </c>
      <c r="FJ1019" s="55">
        <v>530000</v>
      </c>
      <c r="FK1019" s="55" t="s">
        <v>1249</v>
      </c>
      <c r="FL1019" s="55">
        <v>0.35</v>
      </c>
      <c r="JW1019" s="12">
        <v>1012</v>
      </c>
      <c r="JX1019" s="12" t="s">
        <v>1346</v>
      </c>
      <c r="JY1019" s="12" t="s">
        <v>1279</v>
      </c>
    </row>
    <row r="1020" ht="14.25" customHeight="1" outlineLevel="1" spans="7:285">
      <c r="G1020" s="55">
        <v>1013</v>
      </c>
      <c r="H1020" s="55" t="s">
        <v>2053</v>
      </c>
      <c r="I1020" s="55" t="s">
        <v>1938</v>
      </c>
      <c r="J1020" s="55" t="s">
        <v>2761</v>
      </c>
      <c r="K1020" s="55" t="s">
        <v>1258</v>
      </c>
      <c r="L1020" s="55">
        <v>0.055</v>
      </c>
      <c r="AD1020" s="12">
        <v>1013</v>
      </c>
      <c r="AE1020" s="12" t="s">
        <v>1261</v>
      </c>
      <c r="AF1020" s="12" t="s">
        <v>1620</v>
      </c>
      <c r="AG1020" s="12" t="s">
        <v>1394</v>
      </c>
      <c r="AH1020" s="12" t="s">
        <v>2816</v>
      </c>
      <c r="DN1020" s="55">
        <v>1013</v>
      </c>
      <c r="DO1020" s="55" t="s">
        <v>1313</v>
      </c>
      <c r="DP1020" s="55" t="s">
        <v>3300</v>
      </c>
      <c r="DQ1020" s="55" t="s">
        <v>1260</v>
      </c>
      <c r="DR1020" s="55" t="s">
        <v>1261</v>
      </c>
      <c r="DS1020" s="55">
        <v>33404</v>
      </c>
      <c r="DT1020" s="55">
        <v>10000</v>
      </c>
      <c r="DU1020" s="55" t="s">
        <v>1249</v>
      </c>
      <c r="DV1020" s="55">
        <v>1</v>
      </c>
      <c r="EV1020" s="55">
        <v>1013</v>
      </c>
      <c r="EW1020" s="55" t="s">
        <v>1246</v>
      </c>
      <c r="EX1020" s="55" t="s">
        <v>1470</v>
      </c>
      <c r="EY1020" s="55">
        <v>10</v>
      </c>
      <c r="EZ1020" s="55">
        <v>0</v>
      </c>
      <c r="FA1020" s="55">
        <v>1994</v>
      </c>
      <c r="FB1020" s="55" t="s">
        <v>1361</v>
      </c>
      <c r="FC1020" s="55" t="s">
        <v>1249</v>
      </c>
      <c r="FD1020" s="55">
        <v>4.15</v>
      </c>
      <c r="FF1020" s="55">
        <v>1013</v>
      </c>
      <c r="FG1020" s="55" t="s">
        <v>42</v>
      </c>
      <c r="FH1020" s="55" t="s">
        <v>2016</v>
      </c>
      <c r="FI1020" s="55">
        <v>10</v>
      </c>
      <c r="FJ1020" s="55">
        <v>540000</v>
      </c>
      <c r="FK1020" s="55" t="s">
        <v>1249</v>
      </c>
      <c r="FL1020" s="55">
        <v>0.35</v>
      </c>
      <c r="JW1020" s="12">
        <v>1013</v>
      </c>
      <c r="JX1020" s="12" t="s">
        <v>1346</v>
      </c>
      <c r="JY1020" s="12" t="s">
        <v>931</v>
      </c>
    </row>
    <row r="1021" ht="14.25" customHeight="1" outlineLevel="1" spans="7:285">
      <c r="G1021" s="55">
        <v>1014</v>
      </c>
      <c r="H1021" s="55" t="s">
        <v>2053</v>
      </c>
      <c r="I1021" s="55" t="s">
        <v>1938</v>
      </c>
      <c r="J1021" s="55" t="s">
        <v>2771</v>
      </c>
      <c r="K1021" s="55" t="s">
        <v>1258</v>
      </c>
      <c r="L1021" s="55">
        <v>0.055</v>
      </c>
      <c r="AD1021" s="12">
        <v>1014</v>
      </c>
      <c r="AE1021" s="12" t="s">
        <v>1261</v>
      </c>
      <c r="AF1021" s="12" t="s">
        <v>2503</v>
      </c>
      <c r="AG1021" s="12" t="s">
        <v>1394</v>
      </c>
      <c r="AH1021" s="12" t="s">
        <v>2816</v>
      </c>
      <c r="DN1021" s="55">
        <v>1014</v>
      </c>
      <c r="DO1021" s="55" t="s">
        <v>1313</v>
      </c>
      <c r="DP1021" s="55" t="s">
        <v>3300</v>
      </c>
      <c r="DQ1021" s="55" t="s">
        <v>1260</v>
      </c>
      <c r="DR1021" s="55" t="s">
        <v>1261</v>
      </c>
      <c r="DS1021" s="55">
        <v>33405</v>
      </c>
      <c r="DT1021" s="55">
        <v>10000</v>
      </c>
      <c r="DU1021" s="55" t="s">
        <v>1249</v>
      </c>
      <c r="DV1021" s="55">
        <v>1</v>
      </c>
      <c r="EV1021" s="55">
        <v>1014</v>
      </c>
      <c r="EW1021" s="55" t="s">
        <v>1246</v>
      </c>
      <c r="EX1021" s="55" t="s">
        <v>1470</v>
      </c>
      <c r="EY1021" s="55">
        <v>10</v>
      </c>
      <c r="EZ1021" s="55">
        <v>1995</v>
      </c>
      <c r="FA1021" s="55">
        <v>2999</v>
      </c>
      <c r="FB1021" s="55" t="s">
        <v>1361</v>
      </c>
      <c r="FC1021" s="55" t="s">
        <v>1249</v>
      </c>
      <c r="FD1021" s="55">
        <v>4.15</v>
      </c>
      <c r="FF1021" s="55">
        <v>1014</v>
      </c>
      <c r="FG1021" s="55" t="s">
        <v>42</v>
      </c>
      <c r="FH1021" s="55" t="s">
        <v>2016</v>
      </c>
      <c r="FI1021" s="55">
        <v>11</v>
      </c>
      <c r="FJ1021" s="55">
        <v>0</v>
      </c>
      <c r="FK1021" s="55" t="s">
        <v>1249</v>
      </c>
      <c r="FL1021" s="55">
        <v>0.5</v>
      </c>
      <c r="JW1021" s="12">
        <v>1014</v>
      </c>
      <c r="JX1021" s="12" t="s">
        <v>1346</v>
      </c>
      <c r="JY1021" s="12" t="s">
        <v>1375</v>
      </c>
    </row>
    <row r="1022" ht="14.25" customHeight="1" outlineLevel="1" spans="7:285">
      <c r="G1022" s="55">
        <v>1015</v>
      </c>
      <c r="H1022" s="55" t="s">
        <v>2053</v>
      </c>
      <c r="I1022" s="55" t="s">
        <v>1738</v>
      </c>
      <c r="J1022" s="55" t="s">
        <v>2781</v>
      </c>
      <c r="K1022" s="55" t="s">
        <v>1258</v>
      </c>
      <c r="L1022" s="55">
        <v>0.0208</v>
      </c>
      <c r="AD1022" s="12">
        <v>1015</v>
      </c>
      <c r="AE1022" s="12" t="s">
        <v>1261</v>
      </c>
      <c r="AF1022" s="12" t="s">
        <v>2639</v>
      </c>
      <c r="AG1022" s="12" t="s">
        <v>1394</v>
      </c>
      <c r="AH1022" s="12" t="s">
        <v>2816</v>
      </c>
      <c r="DN1022" s="55">
        <v>1015</v>
      </c>
      <c r="DO1022" s="55" t="s">
        <v>1313</v>
      </c>
      <c r="DP1022" s="55" t="s">
        <v>3300</v>
      </c>
      <c r="DQ1022" s="55" t="s">
        <v>1260</v>
      </c>
      <c r="DR1022" s="55" t="s">
        <v>1261</v>
      </c>
      <c r="DS1022" s="55">
        <v>33407</v>
      </c>
      <c r="DT1022" s="55">
        <v>10000</v>
      </c>
      <c r="DU1022" s="55" t="s">
        <v>1249</v>
      </c>
      <c r="DV1022" s="55">
        <v>1</v>
      </c>
      <c r="EV1022" s="55">
        <v>1015</v>
      </c>
      <c r="EW1022" s="55" t="s">
        <v>1246</v>
      </c>
      <c r="EX1022" s="55" t="s">
        <v>1470</v>
      </c>
      <c r="EY1022" s="55">
        <v>11</v>
      </c>
      <c r="EZ1022" s="55">
        <v>0</v>
      </c>
      <c r="FA1022" s="55">
        <v>1994</v>
      </c>
      <c r="FB1022" s="55" t="s">
        <v>1361</v>
      </c>
      <c r="FC1022" s="55" t="s">
        <v>1249</v>
      </c>
      <c r="FD1022" s="55">
        <v>4.15</v>
      </c>
      <c r="FF1022" s="55">
        <v>1015</v>
      </c>
      <c r="FG1022" s="55" t="s">
        <v>42</v>
      </c>
      <c r="FH1022" s="55" t="s">
        <v>2016</v>
      </c>
      <c r="FI1022" s="55">
        <v>11</v>
      </c>
      <c r="FJ1022" s="55">
        <v>1000</v>
      </c>
      <c r="FK1022" s="55" t="s">
        <v>1249</v>
      </c>
      <c r="FL1022" s="55">
        <v>0.45</v>
      </c>
      <c r="JW1022" s="12">
        <v>1015</v>
      </c>
      <c r="JX1022" s="12" t="s">
        <v>1346</v>
      </c>
      <c r="JY1022" s="12" t="s">
        <v>1421</v>
      </c>
    </row>
    <row r="1023" ht="14.25" customHeight="1" outlineLevel="1" spans="7:285">
      <c r="G1023" s="55">
        <v>1016</v>
      </c>
      <c r="H1023" s="55" t="s">
        <v>2053</v>
      </c>
      <c r="I1023" s="55" t="s">
        <v>1738</v>
      </c>
      <c r="J1023" s="55" t="s">
        <v>2225</v>
      </c>
      <c r="K1023" s="55" t="s">
        <v>1258</v>
      </c>
      <c r="L1023" s="55">
        <v>0.0208</v>
      </c>
      <c r="AD1023" s="12">
        <v>1016</v>
      </c>
      <c r="AE1023" s="12" t="s">
        <v>1261</v>
      </c>
      <c r="AF1023" s="12" t="s">
        <v>1775</v>
      </c>
      <c r="AG1023" s="12" t="s">
        <v>1394</v>
      </c>
      <c r="AH1023" s="12" t="s">
        <v>2816</v>
      </c>
      <c r="DN1023" s="55">
        <v>1016</v>
      </c>
      <c r="DO1023" s="55" t="s">
        <v>1313</v>
      </c>
      <c r="DP1023" s="55" t="s">
        <v>3300</v>
      </c>
      <c r="DQ1023" s="55" t="s">
        <v>1260</v>
      </c>
      <c r="DR1023" s="55" t="s">
        <v>1261</v>
      </c>
      <c r="DS1023" s="55">
        <v>33408</v>
      </c>
      <c r="DT1023" s="55">
        <v>10000</v>
      </c>
      <c r="DU1023" s="55" t="s">
        <v>1249</v>
      </c>
      <c r="DV1023" s="55">
        <v>1</v>
      </c>
      <c r="EV1023" s="55">
        <v>1016</v>
      </c>
      <c r="EW1023" s="55" t="s">
        <v>1246</v>
      </c>
      <c r="EX1023" s="55" t="s">
        <v>1470</v>
      </c>
      <c r="EY1023" s="55">
        <v>11</v>
      </c>
      <c r="EZ1023" s="55">
        <v>1995</v>
      </c>
      <c r="FA1023" s="55">
        <v>2999</v>
      </c>
      <c r="FB1023" s="55" t="s">
        <v>1361</v>
      </c>
      <c r="FC1023" s="55" t="s">
        <v>1249</v>
      </c>
      <c r="FD1023" s="55">
        <v>4.15</v>
      </c>
      <c r="FF1023" s="55">
        <v>1016</v>
      </c>
      <c r="FG1023" s="55" t="s">
        <v>42</v>
      </c>
      <c r="FH1023" s="55" t="s">
        <v>2016</v>
      </c>
      <c r="FI1023" s="55">
        <v>11</v>
      </c>
      <c r="FJ1023" s="55">
        <v>2500</v>
      </c>
      <c r="FK1023" s="55" t="s">
        <v>1249</v>
      </c>
      <c r="FL1023" s="55">
        <v>0.4</v>
      </c>
      <c r="JW1023" s="12">
        <v>1016</v>
      </c>
      <c r="JX1023" s="12" t="s">
        <v>1346</v>
      </c>
      <c r="JY1023" s="12" t="s">
        <v>1458</v>
      </c>
    </row>
    <row r="1024" ht="14.25" customHeight="1" outlineLevel="1" spans="7:285">
      <c r="G1024" s="55">
        <v>1017</v>
      </c>
      <c r="H1024" s="55" t="s">
        <v>2053</v>
      </c>
      <c r="I1024" s="55" t="s">
        <v>1738</v>
      </c>
      <c r="J1024" s="55" t="s">
        <v>2746</v>
      </c>
      <c r="K1024" s="55" t="s">
        <v>1258</v>
      </c>
      <c r="L1024" s="55">
        <v>0.0208</v>
      </c>
      <c r="AD1024" s="12">
        <v>1017</v>
      </c>
      <c r="AE1024" s="12" t="s">
        <v>1261</v>
      </c>
      <c r="AF1024" s="12" t="s">
        <v>1587</v>
      </c>
      <c r="AG1024" s="12" t="s">
        <v>1812</v>
      </c>
      <c r="AH1024" s="12" t="s">
        <v>2761</v>
      </c>
      <c r="DN1024" s="55">
        <v>1017</v>
      </c>
      <c r="DO1024" s="55" t="s">
        <v>1313</v>
      </c>
      <c r="DP1024" s="55" t="s">
        <v>3300</v>
      </c>
      <c r="DQ1024" s="55" t="s">
        <v>1260</v>
      </c>
      <c r="DR1024" s="55" t="s">
        <v>1261</v>
      </c>
      <c r="DS1024" s="55">
        <v>33409</v>
      </c>
      <c r="DT1024" s="55">
        <v>10000</v>
      </c>
      <c r="DU1024" s="55" t="s">
        <v>1249</v>
      </c>
      <c r="DV1024" s="55">
        <v>1</v>
      </c>
      <c r="EV1024" s="55">
        <v>1017</v>
      </c>
      <c r="EW1024" s="55" t="s">
        <v>1246</v>
      </c>
      <c r="EX1024" s="55" t="s">
        <v>1470</v>
      </c>
      <c r="EY1024" s="55">
        <v>2</v>
      </c>
      <c r="EZ1024" s="55">
        <v>0</v>
      </c>
      <c r="FA1024" s="55">
        <v>1994</v>
      </c>
      <c r="FB1024" s="55" t="s">
        <v>1361</v>
      </c>
      <c r="FC1024" s="55" t="s">
        <v>1249</v>
      </c>
      <c r="FD1024" s="55">
        <v>3.15</v>
      </c>
      <c r="FF1024" s="55">
        <v>1017</v>
      </c>
      <c r="FG1024" s="55" t="s">
        <v>42</v>
      </c>
      <c r="FH1024" s="55" t="s">
        <v>2016</v>
      </c>
      <c r="FI1024" s="55">
        <v>11</v>
      </c>
      <c r="FJ1024" s="55">
        <v>5000</v>
      </c>
      <c r="FK1024" s="55" t="s">
        <v>1249</v>
      </c>
      <c r="FL1024" s="55">
        <v>0.4</v>
      </c>
      <c r="JW1024" s="12">
        <v>1017</v>
      </c>
      <c r="JX1024" s="12" t="s">
        <v>1346</v>
      </c>
      <c r="JY1024" s="12" t="s">
        <v>1501</v>
      </c>
    </row>
    <row r="1025" ht="14.25" customHeight="1" outlineLevel="1" spans="7:285">
      <c r="G1025" s="55">
        <v>1018</v>
      </c>
      <c r="H1025" s="55" t="s">
        <v>2053</v>
      </c>
      <c r="I1025" s="55" t="s">
        <v>1738</v>
      </c>
      <c r="J1025" s="55" t="s">
        <v>2807</v>
      </c>
      <c r="K1025" s="55" t="s">
        <v>1258</v>
      </c>
      <c r="L1025" s="55">
        <v>0.0208</v>
      </c>
      <c r="AD1025" s="12">
        <v>1018</v>
      </c>
      <c r="AE1025" s="12" t="s">
        <v>1261</v>
      </c>
      <c r="AF1025" s="12" t="s">
        <v>992</v>
      </c>
      <c r="AG1025" s="12" t="s">
        <v>1812</v>
      </c>
      <c r="AH1025" s="12" t="s">
        <v>2771</v>
      </c>
      <c r="DN1025" s="55">
        <v>1018</v>
      </c>
      <c r="DO1025" s="55" t="s">
        <v>1313</v>
      </c>
      <c r="DP1025" s="55" t="s">
        <v>3300</v>
      </c>
      <c r="DQ1025" s="55" t="s">
        <v>1260</v>
      </c>
      <c r="DR1025" s="55" t="s">
        <v>1261</v>
      </c>
      <c r="DS1025" s="55">
        <v>33412</v>
      </c>
      <c r="DT1025" s="55">
        <v>10000</v>
      </c>
      <c r="DU1025" s="55" t="s">
        <v>1249</v>
      </c>
      <c r="DV1025" s="55">
        <v>1</v>
      </c>
      <c r="EV1025" s="55">
        <v>1018</v>
      </c>
      <c r="EW1025" s="55" t="s">
        <v>1246</v>
      </c>
      <c r="EX1025" s="55" t="s">
        <v>1470</v>
      </c>
      <c r="EY1025" s="55">
        <v>2</v>
      </c>
      <c r="EZ1025" s="55">
        <v>1995</v>
      </c>
      <c r="FA1025" s="55">
        <v>2999</v>
      </c>
      <c r="FB1025" s="55" t="s">
        <v>1361</v>
      </c>
      <c r="FC1025" s="55" t="s">
        <v>1249</v>
      </c>
      <c r="FD1025" s="55">
        <v>3.15</v>
      </c>
      <c r="FF1025" s="55">
        <v>1018</v>
      </c>
      <c r="FG1025" s="55" t="s">
        <v>42</v>
      </c>
      <c r="FH1025" s="55" t="s">
        <v>2016</v>
      </c>
      <c r="FI1025" s="55">
        <v>11</v>
      </c>
      <c r="FJ1025" s="55">
        <v>10000</v>
      </c>
      <c r="FK1025" s="55" t="s">
        <v>1249</v>
      </c>
      <c r="FL1025" s="55">
        <v>0.4</v>
      </c>
      <c r="JW1025" s="12">
        <v>1018</v>
      </c>
      <c r="JX1025" s="12" t="s">
        <v>1346</v>
      </c>
      <c r="JY1025" s="12" t="s">
        <v>1540</v>
      </c>
    </row>
    <row r="1026" ht="14.25" customHeight="1" outlineLevel="1" spans="7:285">
      <c r="G1026" s="55">
        <v>1019</v>
      </c>
      <c r="H1026" s="55" t="s">
        <v>2053</v>
      </c>
      <c r="I1026" s="55" t="s">
        <v>1738</v>
      </c>
      <c r="J1026" s="55" t="s">
        <v>2816</v>
      </c>
      <c r="K1026" s="55" t="s">
        <v>1258</v>
      </c>
      <c r="L1026" s="55">
        <v>0.0525</v>
      </c>
      <c r="AD1026" s="12">
        <v>1019</v>
      </c>
      <c r="AE1026" s="12" t="s">
        <v>1261</v>
      </c>
      <c r="AF1026" s="12" t="s">
        <v>1542</v>
      </c>
      <c r="AG1026" s="12" t="s">
        <v>1812</v>
      </c>
      <c r="AH1026" s="12" t="s">
        <v>2771</v>
      </c>
      <c r="DN1026" s="55">
        <v>1019</v>
      </c>
      <c r="DO1026" s="55" t="s">
        <v>1313</v>
      </c>
      <c r="DP1026" s="55" t="s">
        <v>3300</v>
      </c>
      <c r="DQ1026" s="55" t="s">
        <v>1260</v>
      </c>
      <c r="DR1026" s="55" t="s">
        <v>1261</v>
      </c>
      <c r="DS1026" s="55">
        <v>33413</v>
      </c>
      <c r="DT1026" s="55">
        <v>10000</v>
      </c>
      <c r="DU1026" s="55" t="s">
        <v>1249</v>
      </c>
      <c r="DV1026" s="55">
        <v>1</v>
      </c>
      <c r="EV1026" s="55">
        <v>1019</v>
      </c>
      <c r="EW1026" s="55" t="s">
        <v>1246</v>
      </c>
      <c r="EX1026" s="55" t="s">
        <v>1470</v>
      </c>
      <c r="EY1026" s="55">
        <v>3</v>
      </c>
      <c r="EZ1026" s="55">
        <v>0</v>
      </c>
      <c r="FA1026" s="55">
        <v>1994</v>
      </c>
      <c r="FB1026" s="55" t="s">
        <v>1361</v>
      </c>
      <c r="FC1026" s="55" t="s">
        <v>1249</v>
      </c>
      <c r="FD1026" s="55">
        <v>3.15</v>
      </c>
      <c r="FF1026" s="55">
        <v>1019</v>
      </c>
      <c r="FG1026" s="55" t="s">
        <v>42</v>
      </c>
      <c r="FH1026" s="55" t="s">
        <v>2016</v>
      </c>
      <c r="FI1026" s="55">
        <v>11</v>
      </c>
      <c r="FJ1026" s="55">
        <v>25000</v>
      </c>
      <c r="FK1026" s="55" t="s">
        <v>1249</v>
      </c>
      <c r="FL1026" s="55">
        <v>0.4</v>
      </c>
      <c r="JW1026" s="12">
        <v>1019</v>
      </c>
      <c r="JX1026" s="12" t="s">
        <v>1731</v>
      </c>
      <c r="JY1026" s="12" t="s">
        <v>640</v>
      </c>
    </row>
    <row r="1027" ht="14.25" customHeight="1" outlineLevel="1" spans="7:285">
      <c r="G1027" s="55">
        <v>1020</v>
      </c>
      <c r="H1027" s="55" t="s">
        <v>2053</v>
      </c>
      <c r="I1027" s="55" t="s">
        <v>1963</v>
      </c>
      <c r="J1027" s="55" t="s">
        <v>2823</v>
      </c>
      <c r="K1027" s="55" t="s">
        <v>1258</v>
      </c>
      <c r="L1027" s="55">
        <v>0.0525</v>
      </c>
      <c r="AD1027" s="12">
        <v>1020</v>
      </c>
      <c r="AE1027" s="12" t="s">
        <v>1261</v>
      </c>
      <c r="AF1027" s="12" t="s">
        <v>1416</v>
      </c>
      <c r="AG1027" s="12" t="s">
        <v>1812</v>
      </c>
      <c r="AH1027" s="12" t="s">
        <v>2771</v>
      </c>
      <c r="DN1027" s="55">
        <v>1020</v>
      </c>
      <c r="DO1027" s="55" t="s">
        <v>1313</v>
      </c>
      <c r="DP1027" s="55" t="s">
        <v>3300</v>
      </c>
      <c r="DQ1027" s="55" t="s">
        <v>1260</v>
      </c>
      <c r="DR1027" s="55" t="s">
        <v>1261</v>
      </c>
      <c r="DS1027" s="55">
        <v>33417</v>
      </c>
      <c r="DT1027" s="55">
        <v>10000</v>
      </c>
      <c r="DU1027" s="55" t="s">
        <v>1249</v>
      </c>
      <c r="DV1027" s="55">
        <v>1</v>
      </c>
      <c r="EV1027" s="55">
        <v>1020</v>
      </c>
      <c r="EW1027" s="55" t="s">
        <v>1246</v>
      </c>
      <c r="EX1027" s="55" t="s">
        <v>1470</v>
      </c>
      <c r="EY1027" s="55">
        <v>3</v>
      </c>
      <c r="EZ1027" s="55">
        <v>1995</v>
      </c>
      <c r="FA1027" s="55">
        <v>2999</v>
      </c>
      <c r="FB1027" s="55" t="s">
        <v>1361</v>
      </c>
      <c r="FC1027" s="55" t="s">
        <v>1249</v>
      </c>
      <c r="FD1027" s="55">
        <v>3.15</v>
      </c>
      <c r="FF1027" s="55">
        <v>1020</v>
      </c>
      <c r="FG1027" s="55" t="s">
        <v>42</v>
      </c>
      <c r="FH1027" s="55" t="s">
        <v>2016</v>
      </c>
      <c r="FI1027" s="55">
        <v>11</v>
      </c>
      <c r="FJ1027" s="55">
        <v>50000</v>
      </c>
      <c r="FK1027" s="55" t="s">
        <v>1249</v>
      </c>
      <c r="FL1027" s="55">
        <v>0.35</v>
      </c>
      <c r="JW1027" s="12">
        <v>1020</v>
      </c>
      <c r="JX1027" s="12" t="s">
        <v>1731</v>
      </c>
      <c r="JY1027" s="12" t="s">
        <v>746</v>
      </c>
    </row>
    <row r="1028" ht="14.25" customHeight="1" outlineLevel="1" spans="7:285">
      <c r="G1028" s="55">
        <v>1021</v>
      </c>
      <c r="H1028" s="55" t="s">
        <v>2053</v>
      </c>
      <c r="I1028" s="55" t="s">
        <v>2016</v>
      </c>
      <c r="J1028" s="55" t="s">
        <v>2832</v>
      </c>
      <c r="K1028" s="55" t="s">
        <v>1258</v>
      </c>
      <c r="L1028" s="55">
        <v>0.0183</v>
      </c>
      <c r="AD1028" s="12">
        <v>1021</v>
      </c>
      <c r="AE1028" s="12" t="s">
        <v>1261</v>
      </c>
      <c r="AF1028" s="12" t="s">
        <v>1739</v>
      </c>
      <c r="AG1028" s="12" t="s">
        <v>1812</v>
      </c>
      <c r="AH1028" s="12" t="s">
        <v>2771</v>
      </c>
      <c r="DN1028" s="55">
        <v>1021</v>
      </c>
      <c r="DO1028" s="55" t="s">
        <v>1313</v>
      </c>
      <c r="DP1028" s="55" t="s">
        <v>3300</v>
      </c>
      <c r="DQ1028" s="55" t="s">
        <v>1260</v>
      </c>
      <c r="DR1028" s="55" t="s">
        <v>1261</v>
      </c>
      <c r="DS1028" s="55">
        <v>33424</v>
      </c>
      <c r="DT1028" s="55">
        <v>10000</v>
      </c>
      <c r="DU1028" s="55" t="s">
        <v>1249</v>
      </c>
      <c r="DV1028" s="55">
        <v>1</v>
      </c>
      <c r="EV1028" s="55">
        <v>1021</v>
      </c>
      <c r="EW1028" s="55" t="s">
        <v>1246</v>
      </c>
      <c r="EX1028" s="55" t="s">
        <v>1470</v>
      </c>
      <c r="EY1028" s="55">
        <v>4</v>
      </c>
      <c r="EZ1028" s="55">
        <v>0</v>
      </c>
      <c r="FA1028" s="55">
        <v>1994</v>
      </c>
      <c r="FB1028" s="55" t="s">
        <v>1361</v>
      </c>
      <c r="FC1028" s="55" t="s">
        <v>1249</v>
      </c>
      <c r="FD1028" s="55">
        <v>3.25</v>
      </c>
      <c r="FF1028" s="55">
        <v>1021</v>
      </c>
      <c r="FG1028" s="55" t="s">
        <v>42</v>
      </c>
      <c r="FH1028" s="55" t="s">
        <v>2016</v>
      </c>
      <c r="FI1028" s="55">
        <v>11</v>
      </c>
      <c r="FJ1028" s="55">
        <v>80000</v>
      </c>
      <c r="FK1028" s="55" t="s">
        <v>1249</v>
      </c>
      <c r="FL1028" s="55">
        <v>0.35</v>
      </c>
      <c r="JW1028" s="12">
        <v>1021</v>
      </c>
      <c r="JX1028" s="12" t="s">
        <v>1731</v>
      </c>
      <c r="JY1028" s="12" t="s">
        <v>773</v>
      </c>
    </row>
    <row r="1029" ht="14.25" customHeight="1" outlineLevel="1" spans="7:285">
      <c r="G1029" s="55">
        <v>1022</v>
      </c>
      <c r="H1029" s="55" t="s">
        <v>2053</v>
      </c>
      <c r="I1029" s="55" t="s">
        <v>2016</v>
      </c>
      <c r="J1029" s="55" t="s">
        <v>1406</v>
      </c>
      <c r="K1029" s="55" t="s">
        <v>1258</v>
      </c>
      <c r="L1029" s="55">
        <v>0.0183333333333333</v>
      </c>
      <c r="AD1029" s="12">
        <v>1022</v>
      </c>
      <c r="AE1029" s="12" t="s">
        <v>1261</v>
      </c>
      <c r="AF1029" s="12" t="s">
        <v>2172</v>
      </c>
      <c r="AG1029" s="12" t="s">
        <v>1812</v>
      </c>
      <c r="AH1029" s="12" t="s">
        <v>2771</v>
      </c>
      <c r="DN1029" s="55">
        <v>1022</v>
      </c>
      <c r="DO1029" s="55" t="s">
        <v>1313</v>
      </c>
      <c r="DP1029" s="55" t="s">
        <v>3300</v>
      </c>
      <c r="DQ1029" s="55" t="s">
        <v>1260</v>
      </c>
      <c r="DR1029" s="55" t="s">
        <v>1261</v>
      </c>
      <c r="DS1029" s="55">
        <v>33426</v>
      </c>
      <c r="DT1029" s="55">
        <v>10000</v>
      </c>
      <c r="DU1029" s="55" t="s">
        <v>1249</v>
      </c>
      <c r="DV1029" s="55">
        <v>1</v>
      </c>
      <c r="EV1029" s="55">
        <v>1022</v>
      </c>
      <c r="EW1029" s="55" t="s">
        <v>1246</v>
      </c>
      <c r="EX1029" s="55" t="s">
        <v>1470</v>
      </c>
      <c r="EY1029" s="55">
        <v>4</v>
      </c>
      <c r="EZ1029" s="55">
        <v>1995</v>
      </c>
      <c r="FA1029" s="55">
        <v>2999</v>
      </c>
      <c r="FB1029" s="55" t="s">
        <v>1361</v>
      </c>
      <c r="FC1029" s="55" t="s">
        <v>1249</v>
      </c>
      <c r="FD1029" s="55">
        <v>3.25</v>
      </c>
      <c r="FF1029" s="55">
        <v>1022</v>
      </c>
      <c r="FG1029" s="55" t="s">
        <v>42</v>
      </c>
      <c r="FH1029" s="55" t="s">
        <v>2016</v>
      </c>
      <c r="FI1029" s="55">
        <v>11</v>
      </c>
      <c r="FJ1029" s="55">
        <v>130000</v>
      </c>
      <c r="FK1029" s="55" t="s">
        <v>1249</v>
      </c>
      <c r="FL1029" s="55">
        <v>0.35</v>
      </c>
      <c r="JW1029" s="12">
        <v>1022</v>
      </c>
      <c r="JX1029" s="12" t="s">
        <v>1731</v>
      </c>
      <c r="JY1029" s="12" t="s">
        <v>941</v>
      </c>
    </row>
    <row r="1030" ht="14.25" customHeight="1" outlineLevel="1" spans="7:285">
      <c r="G1030" s="55">
        <v>1023</v>
      </c>
      <c r="H1030" s="55" t="s">
        <v>2053</v>
      </c>
      <c r="I1030" s="55" t="s">
        <v>2016</v>
      </c>
      <c r="J1030" s="55" t="s">
        <v>1528</v>
      </c>
      <c r="K1030" s="55" t="s">
        <v>1258</v>
      </c>
      <c r="L1030" s="55">
        <v>0.0183</v>
      </c>
      <c r="AD1030" s="12">
        <v>1023</v>
      </c>
      <c r="AE1030" s="12" t="s">
        <v>1261</v>
      </c>
      <c r="AF1030" s="12" t="s">
        <v>2311</v>
      </c>
      <c r="AG1030" s="12" t="s">
        <v>1812</v>
      </c>
      <c r="AH1030" s="12" t="s">
        <v>2771</v>
      </c>
      <c r="DN1030" s="55">
        <v>1023</v>
      </c>
      <c r="DO1030" s="55" t="s">
        <v>1313</v>
      </c>
      <c r="DP1030" s="55" t="s">
        <v>3300</v>
      </c>
      <c r="DQ1030" s="55" t="s">
        <v>1260</v>
      </c>
      <c r="DR1030" s="55" t="s">
        <v>1261</v>
      </c>
      <c r="DS1030" s="55">
        <v>33427</v>
      </c>
      <c r="DT1030" s="55">
        <v>10000</v>
      </c>
      <c r="DU1030" s="55" t="s">
        <v>1249</v>
      </c>
      <c r="DV1030" s="55">
        <v>1</v>
      </c>
      <c r="EV1030" s="55">
        <v>1023</v>
      </c>
      <c r="EW1030" s="55" t="s">
        <v>1246</v>
      </c>
      <c r="EX1030" s="55" t="s">
        <v>1470</v>
      </c>
      <c r="EY1030" s="55">
        <v>5</v>
      </c>
      <c r="EZ1030" s="55">
        <v>0</v>
      </c>
      <c r="FA1030" s="55">
        <v>1994</v>
      </c>
      <c r="FB1030" s="55" t="s">
        <v>1361</v>
      </c>
      <c r="FC1030" s="55" t="s">
        <v>1249</v>
      </c>
      <c r="FD1030" s="55">
        <v>3.25</v>
      </c>
      <c r="FF1030" s="55">
        <v>1023</v>
      </c>
      <c r="FG1030" s="55" t="s">
        <v>42</v>
      </c>
      <c r="FH1030" s="55" t="s">
        <v>2016</v>
      </c>
      <c r="FI1030" s="55">
        <v>11</v>
      </c>
      <c r="FJ1030" s="55">
        <v>260000</v>
      </c>
      <c r="FK1030" s="55" t="s">
        <v>1249</v>
      </c>
      <c r="FL1030" s="55">
        <v>0.35</v>
      </c>
      <c r="JW1030" s="12">
        <v>1023</v>
      </c>
      <c r="JX1030" s="12" t="s">
        <v>1731</v>
      </c>
      <c r="JY1030" s="12" t="s">
        <v>997</v>
      </c>
    </row>
    <row r="1031" ht="14.25" customHeight="1" outlineLevel="1" spans="7:285">
      <c r="G1031" s="55">
        <v>1024</v>
      </c>
      <c r="H1031" s="55" t="s">
        <v>2053</v>
      </c>
      <c r="I1031" s="55" t="s">
        <v>2016</v>
      </c>
      <c r="J1031" s="55" t="s">
        <v>1605</v>
      </c>
      <c r="K1031" s="55" t="s">
        <v>1258</v>
      </c>
      <c r="L1031" s="55">
        <v>0.02</v>
      </c>
      <c r="AD1031" s="12">
        <v>1024</v>
      </c>
      <c r="AE1031" s="12" t="s">
        <v>1261</v>
      </c>
      <c r="AF1031" s="12" t="s">
        <v>2164</v>
      </c>
      <c r="AG1031" s="12" t="s">
        <v>1812</v>
      </c>
      <c r="AH1031" s="12" t="s">
        <v>2771</v>
      </c>
      <c r="DN1031" s="55">
        <v>1024</v>
      </c>
      <c r="DO1031" s="55" t="s">
        <v>1313</v>
      </c>
      <c r="DP1031" s="55" t="s">
        <v>3300</v>
      </c>
      <c r="DQ1031" s="55" t="s">
        <v>1260</v>
      </c>
      <c r="DR1031" s="55" t="s">
        <v>1261</v>
      </c>
      <c r="DS1031" s="55">
        <v>33428</v>
      </c>
      <c r="DT1031" s="55">
        <v>10000</v>
      </c>
      <c r="DU1031" s="55" t="s">
        <v>1249</v>
      </c>
      <c r="DV1031" s="55">
        <v>1</v>
      </c>
      <c r="EV1031" s="55">
        <v>1024</v>
      </c>
      <c r="EW1031" s="55" t="s">
        <v>1246</v>
      </c>
      <c r="EX1031" s="55" t="s">
        <v>1470</v>
      </c>
      <c r="EY1031" s="55">
        <v>5</v>
      </c>
      <c r="EZ1031" s="55">
        <v>1995</v>
      </c>
      <c r="FA1031" s="55">
        <v>2999</v>
      </c>
      <c r="FB1031" s="55" t="s">
        <v>1361</v>
      </c>
      <c r="FC1031" s="55" t="s">
        <v>1249</v>
      </c>
      <c r="FD1031" s="55">
        <v>3.5</v>
      </c>
      <c r="FF1031" s="55">
        <v>1024</v>
      </c>
      <c r="FG1031" s="55" t="s">
        <v>42</v>
      </c>
      <c r="FH1031" s="55" t="s">
        <v>2016</v>
      </c>
      <c r="FI1031" s="55">
        <v>11</v>
      </c>
      <c r="FJ1031" s="55">
        <v>400000</v>
      </c>
      <c r="FK1031" s="55" t="s">
        <v>1249</v>
      </c>
      <c r="FL1031" s="55">
        <v>0.35</v>
      </c>
      <c r="JW1031" s="12">
        <v>1024</v>
      </c>
      <c r="JX1031" s="12" t="s">
        <v>1731</v>
      </c>
      <c r="JY1031" s="12" t="s">
        <v>1077</v>
      </c>
    </row>
    <row r="1032" ht="14.25" customHeight="1" outlineLevel="1" spans="7:285">
      <c r="G1032" s="55">
        <v>1025</v>
      </c>
      <c r="H1032" s="55" t="s">
        <v>2053</v>
      </c>
      <c r="I1032" s="55" t="s">
        <v>2016</v>
      </c>
      <c r="J1032" s="55" t="s">
        <v>1642</v>
      </c>
      <c r="K1032" s="55" t="s">
        <v>1258</v>
      </c>
      <c r="L1032" s="55">
        <v>0.02</v>
      </c>
      <c r="AD1032" s="12">
        <v>1025</v>
      </c>
      <c r="AE1032" s="12" t="s">
        <v>1261</v>
      </c>
      <c r="AF1032" s="12" t="s">
        <v>1846</v>
      </c>
      <c r="AG1032" s="12" t="s">
        <v>1812</v>
      </c>
      <c r="AH1032" s="12" t="s">
        <v>2771</v>
      </c>
      <c r="DN1032" s="55">
        <v>1025</v>
      </c>
      <c r="DO1032" s="55" t="s">
        <v>1313</v>
      </c>
      <c r="DP1032" s="55" t="s">
        <v>3300</v>
      </c>
      <c r="DQ1032" s="55" t="s">
        <v>1260</v>
      </c>
      <c r="DR1032" s="55" t="s">
        <v>1261</v>
      </c>
      <c r="DS1032" s="55">
        <v>33430</v>
      </c>
      <c r="DT1032" s="55">
        <v>10000</v>
      </c>
      <c r="DU1032" s="55" t="s">
        <v>1249</v>
      </c>
      <c r="DV1032" s="55">
        <v>1</v>
      </c>
      <c r="EV1032" s="55">
        <v>1025</v>
      </c>
      <c r="EW1032" s="55" t="s">
        <v>1246</v>
      </c>
      <c r="EX1032" s="55" t="s">
        <v>1470</v>
      </c>
      <c r="EY1032" s="55">
        <v>6</v>
      </c>
      <c r="EZ1032" s="55">
        <v>0</v>
      </c>
      <c r="FA1032" s="55">
        <v>1994</v>
      </c>
      <c r="FB1032" s="55" t="s">
        <v>1361</v>
      </c>
      <c r="FC1032" s="55" t="s">
        <v>1249</v>
      </c>
      <c r="FD1032" s="55">
        <v>3.25</v>
      </c>
      <c r="FF1032" s="55">
        <v>1025</v>
      </c>
      <c r="FG1032" s="55" t="s">
        <v>42</v>
      </c>
      <c r="FH1032" s="55" t="s">
        <v>2016</v>
      </c>
      <c r="FI1032" s="55">
        <v>11</v>
      </c>
      <c r="FJ1032" s="55">
        <v>530000</v>
      </c>
      <c r="FK1032" s="55" t="s">
        <v>1249</v>
      </c>
      <c r="FL1032" s="55">
        <v>0.35</v>
      </c>
      <c r="JW1032" s="12">
        <v>1025</v>
      </c>
      <c r="JX1032" s="12" t="s">
        <v>1731</v>
      </c>
      <c r="JY1032" s="12" t="s">
        <v>1215</v>
      </c>
    </row>
    <row r="1033" ht="14.25" customHeight="1" outlineLevel="1" spans="7:285">
      <c r="G1033" s="55">
        <v>1026</v>
      </c>
      <c r="H1033" s="55" t="s">
        <v>2053</v>
      </c>
      <c r="I1033" s="55" t="s">
        <v>2016</v>
      </c>
      <c r="J1033" s="55" t="s">
        <v>2869</v>
      </c>
      <c r="K1033" s="55" t="s">
        <v>1258</v>
      </c>
      <c r="L1033" s="55">
        <v>0.0183333333333333</v>
      </c>
      <c r="AD1033" s="12">
        <v>1026</v>
      </c>
      <c r="AE1033" s="12" t="s">
        <v>1261</v>
      </c>
      <c r="AF1033" s="12" t="s">
        <v>1591</v>
      </c>
      <c r="AG1033" s="12" t="s">
        <v>1812</v>
      </c>
      <c r="AH1033" s="12" t="s">
        <v>2771</v>
      </c>
      <c r="DN1033" s="55">
        <v>1026</v>
      </c>
      <c r="DO1033" s="55" t="s">
        <v>1313</v>
      </c>
      <c r="DP1033" s="55" t="s">
        <v>3300</v>
      </c>
      <c r="DQ1033" s="55" t="s">
        <v>1260</v>
      </c>
      <c r="DR1033" s="55" t="s">
        <v>1261</v>
      </c>
      <c r="DS1033" s="55">
        <v>33431</v>
      </c>
      <c r="DT1033" s="55">
        <v>10000</v>
      </c>
      <c r="DU1033" s="55" t="s">
        <v>1249</v>
      </c>
      <c r="DV1033" s="55">
        <v>1</v>
      </c>
      <c r="EV1033" s="55">
        <v>1026</v>
      </c>
      <c r="EW1033" s="55" t="s">
        <v>1246</v>
      </c>
      <c r="EX1033" s="55" t="s">
        <v>1470</v>
      </c>
      <c r="EY1033" s="55">
        <v>6</v>
      </c>
      <c r="EZ1033" s="55">
        <v>1995</v>
      </c>
      <c r="FA1033" s="55">
        <v>2999</v>
      </c>
      <c r="FB1033" s="55" t="s">
        <v>1361</v>
      </c>
      <c r="FC1033" s="55" t="s">
        <v>1249</v>
      </c>
      <c r="FD1033" s="55">
        <v>3.25</v>
      </c>
      <c r="FF1033" s="55">
        <v>1026</v>
      </c>
      <c r="FG1033" s="55" t="s">
        <v>42</v>
      </c>
      <c r="FH1033" s="55" t="s">
        <v>2016</v>
      </c>
      <c r="FI1033" s="55">
        <v>11</v>
      </c>
      <c r="FJ1033" s="55">
        <v>540000</v>
      </c>
      <c r="FK1033" s="55" t="s">
        <v>1249</v>
      </c>
      <c r="FL1033" s="55">
        <v>0.35</v>
      </c>
      <c r="JW1033" s="12">
        <v>1026</v>
      </c>
      <c r="JX1033" s="12" t="s">
        <v>1731</v>
      </c>
      <c r="JY1033" s="12" t="s">
        <v>998</v>
      </c>
    </row>
    <row r="1034" ht="14.25" customHeight="1" outlineLevel="1" spans="7:285">
      <c r="G1034" s="55">
        <v>1027</v>
      </c>
      <c r="H1034" s="55" t="s">
        <v>2053</v>
      </c>
      <c r="I1034" s="55" t="s">
        <v>2016</v>
      </c>
      <c r="J1034" s="55" t="s">
        <v>2875</v>
      </c>
      <c r="K1034" s="55" t="s">
        <v>1258</v>
      </c>
      <c r="L1034" s="55">
        <v>0.0525</v>
      </c>
      <c r="AD1034" s="12">
        <v>1027</v>
      </c>
      <c r="AE1034" s="12" t="s">
        <v>1261</v>
      </c>
      <c r="AF1034" s="12" t="s">
        <v>2421</v>
      </c>
      <c r="AG1034" s="12" t="s">
        <v>1812</v>
      </c>
      <c r="AH1034" s="12" t="s">
        <v>2771</v>
      </c>
      <c r="DN1034" s="55">
        <v>1027</v>
      </c>
      <c r="DO1034" s="55" t="s">
        <v>1313</v>
      </c>
      <c r="DP1034" s="55" t="s">
        <v>3300</v>
      </c>
      <c r="DQ1034" s="55" t="s">
        <v>1260</v>
      </c>
      <c r="DR1034" s="55" t="s">
        <v>1261</v>
      </c>
      <c r="DS1034" s="55">
        <v>33432</v>
      </c>
      <c r="DT1034" s="55">
        <v>10000</v>
      </c>
      <c r="DU1034" s="55" t="s">
        <v>1249</v>
      </c>
      <c r="DV1034" s="55">
        <v>1</v>
      </c>
      <c r="EV1034" s="55">
        <v>1027</v>
      </c>
      <c r="EW1034" s="55" t="s">
        <v>1246</v>
      </c>
      <c r="EX1034" s="55" t="s">
        <v>1470</v>
      </c>
      <c r="EY1034" s="55">
        <v>7</v>
      </c>
      <c r="EZ1034" s="55">
        <v>0</v>
      </c>
      <c r="FA1034" s="55">
        <v>1994</v>
      </c>
      <c r="FB1034" s="55" t="s">
        <v>1361</v>
      </c>
      <c r="FC1034" s="55" t="s">
        <v>1249</v>
      </c>
      <c r="FD1034" s="55">
        <v>2.5</v>
      </c>
      <c r="FF1034" s="55">
        <v>1027</v>
      </c>
      <c r="FG1034" s="55" t="s">
        <v>42</v>
      </c>
      <c r="FH1034" s="55" t="s">
        <v>2016</v>
      </c>
      <c r="FI1034" s="55">
        <v>12</v>
      </c>
      <c r="FJ1034" s="55">
        <v>0</v>
      </c>
      <c r="FK1034" s="55" t="s">
        <v>1249</v>
      </c>
      <c r="FL1034" s="55">
        <v>2</v>
      </c>
      <c r="JW1034" s="12">
        <v>1027</v>
      </c>
      <c r="JX1034" s="12" t="s">
        <v>1731</v>
      </c>
      <c r="JY1034" s="12" t="s">
        <v>736</v>
      </c>
    </row>
    <row r="1035" ht="14.25" customHeight="1" outlineLevel="1" spans="7:285">
      <c r="G1035" s="55">
        <v>1028</v>
      </c>
      <c r="H1035" s="55" t="s">
        <v>2053</v>
      </c>
      <c r="I1035" s="55" t="s">
        <v>2016</v>
      </c>
      <c r="J1035" s="55" t="s">
        <v>2881</v>
      </c>
      <c r="K1035" s="55" t="s">
        <v>1258</v>
      </c>
      <c r="L1035" s="55">
        <v>0.0525</v>
      </c>
      <c r="AD1035" s="12">
        <v>1028</v>
      </c>
      <c r="AE1035" s="12" t="s">
        <v>1261</v>
      </c>
      <c r="AF1035" s="12" t="s">
        <v>2845</v>
      </c>
      <c r="AG1035" s="12" t="s">
        <v>1812</v>
      </c>
      <c r="AH1035" s="12" t="s">
        <v>2771</v>
      </c>
      <c r="DN1035" s="55">
        <v>1028</v>
      </c>
      <c r="DO1035" s="55" t="s">
        <v>1313</v>
      </c>
      <c r="DP1035" s="55" t="s">
        <v>3300</v>
      </c>
      <c r="DQ1035" s="55" t="s">
        <v>1260</v>
      </c>
      <c r="DR1035" s="55" t="s">
        <v>1261</v>
      </c>
      <c r="DS1035" s="55">
        <v>33433</v>
      </c>
      <c r="DT1035" s="55">
        <v>10000</v>
      </c>
      <c r="DU1035" s="55" t="s">
        <v>1249</v>
      </c>
      <c r="DV1035" s="55">
        <v>1</v>
      </c>
      <c r="EV1035" s="55">
        <v>1028</v>
      </c>
      <c r="EW1035" s="55" t="s">
        <v>1246</v>
      </c>
      <c r="EX1035" s="55" t="s">
        <v>1470</v>
      </c>
      <c r="EY1035" s="55">
        <v>7</v>
      </c>
      <c r="EZ1035" s="55">
        <v>1995</v>
      </c>
      <c r="FA1035" s="55">
        <v>2999</v>
      </c>
      <c r="FB1035" s="55" t="s">
        <v>1361</v>
      </c>
      <c r="FC1035" s="55" t="s">
        <v>1249</v>
      </c>
      <c r="FD1035" s="55">
        <v>2.5</v>
      </c>
      <c r="FF1035" s="55">
        <v>1028</v>
      </c>
      <c r="FG1035" s="55" t="s">
        <v>42</v>
      </c>
      <c r="FH1035" s="55" t="s">
        <v>2016</v>
      </c>
      <c r="FI1035" s="55">
        <v>12</v>
      </c>
      <c r="FJ1035" s="55">
        <v>1000</v>
      </c>
      <c r="FK1035" s="55" t="s">
        <v>1249</v>
      </c>
      <c r="FL1035" s="55">
        <v>2</v>
      </c>
      <c r="JW1035" s="12">
        <v>1028</v>
      </c>
      <c r="JX1035" s="12" t="s">
        <v>1731</v>
      </c>
      <c r="JY1035" s="12" t="s">
        <v>1376</v>
      </c>
    </row>
    <row r="1036" ht="14.25" customHeight="1" outlineLevel="1" spans="7:285">
      <c r="G1036" s="55">
        <v>1029</v>
      </c>
      <c r="H1036" s="55" t="s">
        <v>2053</v>
      </c>
      <c r="I1036" s="55" t="s">
        <v>2016</v>
      </c>
      <c r="J1036" s="55" t="s">
        <v>2888</v>
      </c>
      <c r="K1036" s="55" t="s">
        <v>1258</v>
      </c>
      <c r="L1036" s="55">
        <v>0.0183333333333333</v>
      </c>
      <c r="AD1036" s="12">
        <v>1029</v>
      </c>
      <c r="AE1036" s="12" t="s">
        <v>1261</v>
      </c>
      <c r="AF1036" s="12" t="s">
        <v>2905</v>
      </c>
      <c r="AG1036" s="12" t="s">
        <v>1812</v>
      </c>
      <c r="AH1036" s="12" t="s">
        <v>2771</v>
      </c>
      <c r="DN1036" s="55">
        <v>1029</v>
      </c>
      <c r="DO1036" s="55" t="s">
        <v>1313</v>
      </c>
      <c r="DP1036" s="55" t="s">
        <v>3300</v>
      </c>
      <c r="DQ1036" s="55" t="s">
        <v>1260</v>
      </c>
      <c r="DR1036" s="55" t="s">
        <v>1261</v>
      </c>
      <c r="DS1036" s="55">
        <v>33434</v>
      </c>
      <c r="DT1036" s="55">
        <v>10000</v>
      </c>
      <c r="DU1036" s="55" t="s">
        <v>1249</v>
      </c>
      <c r="DV1036" s="55">
        <v>1</v>
      </c>
      <c r="EV1036" s="55">
        <v>1029</v>
      </c>
      <c r="EW1036" s="55" t="s">
        <v>1246</v>
      </c>
      <c r="EX1036" s="55" t="s">
        <v>1470</v>
      </c>
      <c r="EY1036" s="55">
        <v>8</v>
      </c>
      <c r="EZ1036" s="55">
        <v>0</v>
      </c>
      <c r="FA1036" s="55">
        <v>1994</v>
      </c>
      <c r="FB1036" s="55" t="s">
        <v>1262</v>
      </c>
      <c r="FC1036" s="55" t="s">
        <v>1249</v>
      </c>
      <c r="FD1036" s="55">
        <v>0</v>
      </c>
      <c r="FF1036" s="55">
        <v>1029</v>
      </c>
      <c r="FG1036" s="55" t="s">
        <v>42</v>
      </c>
      <c r="FH1036" s="55" t="s">
        <v>2016</v>
      </c>
      <c r="FI1036" s="55">
        <v>12</v>
      </c>
      <c r="FJ1036" s="55">
        <v>2500</v>
      </c>
      <c r="FK1036" s="55" t="s">
        <v>1249</v>
      </c>
      <c r="FL1036" s="55">
        <v>2</v>
      </c>
      <c r="JW1036" s="12">
        <v>1029</v>
      </c>
      <c r="JX1036" s="12" t="s">
        <v>1731</v>
      </c>
      <c r="JY1036" s="12" t="s">
        <v>1368</v>
      </c>
    </row>
    <row r="1037" ht="14.25" customHeight="1" outlineLevel="1" spans="7:285">
      <c r="G1037" s="55">
        <v>1030</v>
      </c>
      <c r="H1037" s="55" t="s">
        <v>2053</v>
      </c>
      <c r="I1037" s="55" t="s">
        <v>2016</v>
      </c>
      <c r="J1037" s="55" t="s">
        <v>1256</v>
      </c>
      <c r="K1037" s="55" t="s">
        <v>1258</v>
      </c>
      <c r="L1037" s="55">
        <v>0.02</v>
      </c>
      <c r="AD1037" s="12">
        <v>1030</v>
      </c>
      <c r="AE1037" s="12" t="s">
        <v>1261</v>
      </c>
      <c r="AF1037" s="12" t="s">
        <v>2627</v>
      </c>
      <c r="AG1037" s="12" t="s">
        <v>1812</v>
      </c>
      <c r="AH1037" s="12" t="s">
        <v>2771</v>
      </c>
      <c r="DN1037" s="55">
        <v>1030</v>
      </c>
      <c r="DO1037" s="55" t="s">
        <v>1313</v>
      </c>
      <c r="DP1037" s="55" t="s">
        <v>3300</v>
      </c>
      <c r="DQ1037" s="55" t="s">
        <v>1260</v>
      </c>
      <c r="DR1037" s="55" t="s">
        <v>1261</v>
      </c>
      <c r="DS1037" s="55">
        <v>33435</v>
      </c>
      <c r="DT1037" s="55">
        <v>10000</v>
      </c>
      <c r="DU1037" s="55" t="s">
        <v>1249</v>
      </c>
      <c r="DV1037" s="55">
        <v>1</v>
      </c>
      <c r="EV1037" s="55">
        <v>1030</v>
      </c>
      <c r="EW1037" s="55" t="s">
        <v>1246</v>
      </c>
      <c r="EX1037" s="55" t="s">
        <v>1470</v>
      </c>
      <c r="EY1037" s="55">
        <v>8</v>
      </c>
      <c r="EZ1037" s="55">
        <v>1995</v>
      </c>
      <c r="FA1037" s="55">
        <v>2999</v>
      </c>
      <c r="FB1037" s="55" t="s">
        <v>1262</v>
      </c>
      <c r="FC1037" s="55" t="s">
        <v>1249</v>
      </c>
      <c r="FD1037" s="55">
        <v>0</v>
      </c>
      <c r="FF1037" s="55">
        <v>1030</v>
      </c>
      <c r="FG1037" s="55" t="s">
        <v>42</v>
      </c>
      <c r="FH1037" s="55" t="s">
        <v>2016</v>
      </c>
      <c r="FI1037" s="55">
        <v>12</v>
      </c>
      <c r="FJ1037" s="55">
        <v>10000</v>
      </c>
      <c r="FK1037" s="55" t="s">
        <v>1249</v>
      </c>
      <c r="FL1037" s="55">
        <v>2</v>
      </c>
      <c r="JW1037" s="12">
        <v>1030</v>
      </c>
      <c r="JX1037" s="12" t="s">
        <v>1731</v>
      </c>
      <c r="JY1037" s="12" t="s">
        <v>1459</v>
      </c>
    </row>
    <row r="1038" ht="14.25" customHeight="1" outlineLevel="1" spans="7:285">
      <c r="G1038" s="55">
        <v>1031</v>
      </c>
      <c r="H1038" s="55" t="s">
        <v>2053</v>
      </c>
      <c r="I1038" s="55" t="s">
        <v>2016</v>
      </c>
      <c r="J1038" s="55" t="s">
        <v>1312</v>
      </c>
      <c r="K1038" s="55" t="s">
        <v>1258</v>
      </c>
      <c r="L1038" s="55">
        <v>0.0183333333333333</v>
      </c>
      <c r="AD1038" s="12">
        <v>1031</v>
      </c>
      <c r="AE1038" s="12" t="s">
        <v>1261</v>
      </c>
      <c r="AF1038" s="12" t="s">
        <v>2531</v>
      </c>
      <c r="AG1038" s="12" t="s">
        <v>1812</v>
      </c>
      <c r="AH1038" s="12" t="s">
        <v>2771</v>
      </c>
      <c r="DN1038" s="55">
        <v>1031</v>
      </c>
      <c r="DO1038" s="55" t="s">
        <v>1313</v>
      </c>
      <c r="DP1038" s="55" t="s">
        <v>3300</v>
      </c>
      <c r="DQ1038" s="55" t="s">
        <v>1260</v>
      </c>
      <c r="DR1038" s="55" t="s">
        <v>1261</v>
      </c>
      <c r="DS1038" s="55">
        <v>33436</v>
      </c>
      <c r="DT1038" s="55">
        <v>10000</v>
      </c>
      <c r="DU1038" s="55" t="s">
        <v>1249</v>
      </c>
      <c r="DV1038" s="55">
        <v>1</v>
      </c>
      <c r="EV1038" s="55">
        <v>1031</v>
      </c>
      <c r="EW1038" s="55" t="s">
        <v>1246</v>
      </c>
      <c r="EX1038" s="55" t="s">
        <v>1470</v>
      </c>
      <c r="EY1038" s="55">
        <v>9</v>
      </c>
      <c r="EZ1038" s="55">
        <v>0</v>
      </c>
      <c r="FA1038" s="55">
        <v>1994</v>
      </c>
      <c r="FB1038" s="55" t="s">
        <v>1262</v>
      </c>
      <c r="FC1038" s="55" t="s">
        <v>1249</v>
      </c>
      <c r="FD1038" s="55">
        <v>0</v>
      </c>
      <c r="FF1038" s="55">
        <v>1031</v>
      </c>
      <c r="FG1038" s="55" t="s">
        <v>42</v>
      </c>
      <c r="FH1038" s="55" t="s">
        <v>2016</v>
      </c>
      <c r="FI1038" s="55">
        <v>12</v>
      </c>
      <c r="FJ1038" s="55">
        <v>25000</v>
      </c>
      <c r="FK1038" s="55" t="s">
        <v>1249</v>
      </c>
      <c r="FL1038" s="55">
        <v>2</v>
      </c>
      <c r="JW1038" s="12">
        <v>1031</v>
      </c>
      <c r="JX1038" s="12" t="s">
        <v>1731</v>
      </c>
      <c r="JY1038" s="12" t="s">
        <v>1206</v>
      </c>
    </row>
    <row r="1039" ht="14.25" customHeight="1" outlineLevel="1" spans="7:285">
      <c r="G1039" s="55">
        <v>1032</v>
      </c>
      <c r="H1039" s="55" t="s">
        <v>2053</v>
      </c>
      <c r="I1039" s="55" t="s">
        <v>2016</v>
      </c>
      <c r="J1039" s="55" t="s">
        <v>1358</v>
      </c>
      <c r="K1039" s="55" t="s">
        <v>1258</v>
      </c>
      <c r="L1039" s="55">
        <v>0.02</v>
      </c>
      <c r="AD1039" s="12">
        <v>1032</v>
      </c>
      <c r="AE1039" s="12" t="s">
        <v>1261</v>
      </c>
      <c r="AF1039" s="12" t="s">
        <v>1080</v>
      </c>
      <c r="AG1039" s="12" t="s">
        <v>1840</v>
      </c>
      <c r="AH1039" s="12" t="s">
        <v>2970</v>
      </c>
      <c r="DN1039" s="55">
        <v>1032</v>
      </c>
      <c r="DO1039" s="55" t="s">
        <v>1313</v>
      </c>
      <c r="DP1039" s="55" t="s">
        <v>3300</v>
      </c>
      <c r="DQ1039" s="55" t="s">
        <v>1260</v>
      </c>
      <c r="DR1039" s="55" t="s">
        <v>1261</v>
      </c>
      <c r="DS1039" s="55">
        <v>33437</v>
      </c>
      <c r="DT1039" s="55">
        <v>10000</v>
      </c>
      <c r="DU1039" s="55" t="s">
        <v>1249</v>
      </c>
      <c r="DV1039" s="55">
        <v>1</v>
      </c>
      <c r="EV1039" s="55">
        <v>1032</v>
      </c>
      <c r="EW1039" s="55" t="s">
        <v>1246</v>
      </c>
      <c r="EX1039" s="55" t="s">
        <v>1470</v>
      </c>
      <c r="EY1039" s="55">
        <v>9</v>
      </c>
      <c r="EZ1039" s="55">
        <v>1995</v>
      </c>
      <c r="FA1039" s="55">
        <v>2999</v>
      </c>
      <c r="FB1039" s="55" t="s">
        <v>1262</v>
      </c>
      <c r="FC1039" s="55" t="s">
        <v>1249</v>
      </c>
      <c r="FD1039" s="55">
        <v>0</v>
      </c>
      <c r="FF1039" s="55">
        <v>1032</v>
      </c>
      <c r="FG1039" s="55" t="s">
        <v>42</v>
      </c>
      <c r="FH1039" s="55" t="s">
        <v>2016</v>
      </c>
      <c r="FI1039" s="55">
        <v>12</v>
      </c>
      <c r="FJ1039" s="55">
        <v>50000</v>
      </c>
      <c r="FK1039" s="55" t="s">
        <v>1249</v>
      </c>
      <c r="FL1039" s="55">
        <v>2</v>
      </c>
      <c r="JW1039" s="12">
        <v>1032</v>
      </c>
      <c r="JX1039" s="12" t="s">
        <v>1731</v>
      </c>
      <c r="JY1039" s="12" t="s">
        <v>1323</v>
      </c>
    </row>
    <row r="1040" ht="14.25" customHeight="1" outlineLevel="1" spans="7:285">
      <c r="G1040" s="55">
        <v>1033</v>
      </c>
      <c r="H1040" s="55" t="s">
        <v>2053</v>
      </c>
      <c r="I1040" s="55" t="s">
        <v>2016</v>
      </c>
      <c r="J1040" s="55" t="s">
        <v>2907</v>
      </c>
      <c r="K1040" s="55" t="s">
        <v>1258</v>
      </c>
      <c r="L1040" s="55">
        <v>0.02</v>
      </c>
      <c r="AD1040" s="12">
        <v>1033</v>
      </c>
      <c r="AE1040" s="12" t="s">
        <v>1261</v>
      </c>
      <c r="AF1040" s="12" t="s">
        <v>1543</v>
      </c>
      <c r="AG1040" s="12" t="s">
        <v>1840</v>
      </c>
      <c r="AH1040" s="12" t="s">
        <v>2970</v>
      </c>
      <c r="DN1040" s="55">
        <v>1033</v>
      </c>
      <c r="DO1040" s="55" t="s">
        <v>1313</v>
      </c>
      <c r="DP1040" s="55" t="s">
        <v>3300</v>
      </c>
      <c r="DQ1040" s="55" t="s">
        <v>1260</v>
      </c>
      <c r="DR1040" s="55" t="s">
        <v>1261</v>
      </c>
      <c r="DS1040" s="55">
        <v>33441</v>
      </c>
      <c r="DT1040" s="55">
        <v>10000</v>
      </c>
      <c r="DU1040" s="55" t="s">
        <v>1249</v>
      </c>
      <c r="DV1040" s="55">
        <v>1</v>
      </c>
      <c r="EV1040" s="55">
        <v>1033</v>
      </c>
      <c r="EW1040" s="55" t="s">
        <v>1246</v>
      </c>
      <c r="EX1040" s="55" t="s">
        <v>1667</v>
      </c>
      <c r="EY1040" s="55">
        <v>1</v>
      </c>
      <c r="EZ1040" s="55">
        <v>0</v>
      </c>
      <c r="FA1040" s="55">
        <v>1994</v>
      </c>
      <c r="FB1040" s="55" t="s">
        <v>1262</v>
      </c>
      <c r="FC1040" s="55" t="s">
        <v>1249</v>
      </c>
      <c r="FD1040" s="55">
        <v>0</v>
      </c>
      <c r="FF1040" s="55">
        <v>1033</v>
      </c>
      <c r="FG1040" s="55" t="s">
        <v>42</v>
      </c>
      <c r="FH1040" s="55" t="s">
        <v>2016</v>
      </c>
      <c r="FI1040" s="55">
        <v>12</v>
      </c>
      <c r="FJ1040" s="55">
        <v>80000</v>
      </c>
      <c r="FK1040" s="55" t="s">
        <v>1249</v>
      </c>
      <c r="FL1040" s="55">
        <v>2</v>
      </c>
      <c r="JW1040" s="12">
        <v>1033</v>
      </c>
      <c r="JX1040" s="12" t="s">
        <v>1731</v>
      </c>
      <c r="JY1040" s="12" t="s">
        <v>1580</v>
      </c>
    </row>
    <row r="1041" ht="14.25" customHeight="1" outlineLevel="1" spans="7:285">
      <c r="G1041" s="55">
        <v>1034</v>
      </c>
      <c r="H1041" s="55" t="s">
        <v>2053</v>
      </c>
      <c r="I1041" s="55" t="s">
        <v>2135</v>
      </c>
      <c r="J1041" s="55" t="s">
        <v>2914</v>
      </c>
      <c r="K1041" s="55" t="s">
        <v>1258</v>
      </c>
      <c r="L1041" s="55">
        <v>0.0525</v>
      </c>
      <c r="AD1041" s="12">
        <v>1034</v>
      </c>
      <c r="AE1041" s="12" t="s">
        <v>1261</v>
      </c>
      <c r="AF1041" s="12" t="s">
        <v>1219</v>
      </c>
      <c r="AG1041" s="12" t="s">
        <v>3249</v>
      </c>
      <c r="AH1041" s="12" t="s">
        <v>1847</v>
      </c>
      <c r="DN1041" s="55">
        <v>1034</v>
      </c>
      <c r="DO1041" s="55" t="s">
        <v>1313</v>
      </c>
      <c r="DP1041" s="55" t="s">
        <v>3300</v>
      </c>
      <c r="DQ1041" s="55" t="s">
        <v>1260</v>
      </c>
      <c r="DR1041" s="55" t="s">
        <v>1261</v>
      </c>
      <c r="DS1041" s="55">
        <v>33442</v>
      </c>
      <c r="DT1041" s="55">
        <v>10000</v>
      </c>
      <c r="DU1041" s="55" t="s">
        <v>1249</v>
      </c>
      <c r="DV1041" s="55">
        <v>1</v>
      </c>
      <c r="EV1041" s="55">
        <v>1034</v>
      </c>
      <c r="EW1041" s="55" t="s">
        <v>1246</v>
      </c>
      <c r="EX1041" s="55" t="s">
        <v>1667</v>
      </c>
      <c r="EY1041" s="55">
        <v>1</v>
      </c>
      <c r="EZ1041" s="55">
        <v>1995</v>
      </c>
      <c r="FA1041" s="55">
        <v>2999</v>
      </c>
      <c r="FB1041" s="55" t="s">
        <v>1262</v>
      </c>
      <c r="FC1041" s="55" t="s">
        <v>1249</v>
      </c>
      <c r="FD1041" s="55">
        <v>0</v>
      </c>
      <c r="FF1041" s="55">
        <v>1034</v>
      </c>
      <c r="FG1041" s="55" t="s">
        <v>42</v>
      </c>
      <c r="FH1041" s="55" t="s">
        <v>2016</v>
      </c>
      <c r="FI1041" s="55">
        <v>12</v>
      </c>
      <c r="FJ1041" s="55">
        <v>130000</v>
      </c>
      <c r="FK1041" s="55" t="s">
        <v>1249</v>
      </c>
      <c r="FL1041" s="55">
        <v>2</v>
      </c>
      <c r="JW1041" s="12">
        <v>1034</v>
      </c>
      <c r="JX1041" s="12" t="s">
        <v>1731</v>
      </c>
      <c r="JY1041" s="12" t="s">
        <v>1621</v>
      </c>
    </row>
    <row r="1042" ht="14.25" customHeight="1" outlineLevel="1" spans="7:285">
      <c r="G1042" s="55">
        <v>1035</v>
      </c>
      <c r="H1042" s="55" t="s">
        <v>2053</v>
      </c>
      <c r="I1042" s="55" t="s">
        <v>1988</v>
      </c>
      <c r="J1042" s="55" t="s">
        <v>2920</v>
      </c>
      <c r="K1042" s="55" t="s">
        <v>1258</v>
      </c>
      <c r="L1042" s="55">
        <v>0.0525</v>
      </c>
      <c r="AD1042" s="12">
        <v>1035</v>
      </c>
      <c r="AE1042" s="12" t="s">
        <v>1261</v>
      </c>
      <c r="AF1042" s="12" t="s">
        <v>1584</v>
      </c>
      <c r="AG1042" s="12" t="s">
        <v>3250</v>
      </c>
      <c r="AH1042" s="12" t="s">
        <v>2946</v>
      </c>
      <c r="DN1042" s="55">
        <v>1035</v>
      </c>
      <c r="DO1042" s="55" t="s">
        <v>1313</v>
      </c>
      <c r="DP1042" s="55" t="s">
        <v>3300</v>
      </c>
      <c r="DQ1042" s="55" t="s">
        <v>1260</v>
      </c>
      <c r="DR1042" s="55" t="s">
        <v>1261</v>
      </c>
      <c r="DS1042" s="55">
        <v>33444</v>
      </c>
      <c r="DT1042" s="55">
        <v>10000</v>
      </c>
      <c r="DU1042" s="55" t="s">
        <v>1249</v>
      </c>
      <c r="DV1042" s="55">
        <v>1</v>
      </c>
      <c r="EV1042" s="55">
        <v>1035</v>
      </c>
      <c r="EW1042" s="55" t="s">
        <v>1246</v>
      </c>
      <c r="EX1042" s="55" t="s">
        <v>1554</v>
      </c>
      <c r="EY1042" s="55">
        <v>1</v>
      </c>
      <c r="EZ1042" s="55">
        <v>0</v>
      </c>
      <c r="FA1042" s="55">
        <v>1994</v>
      </c>
      <c r="FB1042" s="55" t="s">
        <v>1262</v>
      </c>
      <c r="FC1042" s="55" t="s">
        <v>1249</v>
      </c>
      <c r="FD1042" s="55">
        <v>0</v>
      </c>
      <c r="FF1042" s="55">
        <v>1035</v>
      </c>
      <c r="FG1042" s="55" t="s">
        <v>42</v>
      </c>
      <c r="FH1042" s="55" t="s">
        <v>2016</v>
      </c>
      <c r="FI1042" s="55">
        <v>12</v>
      </c>
      <c r="FJ1042" s="55">
        <v>260000</v>
      </c>
      <c r="FK1042" s="55" t="s">
        <v>1249</v>
      </c>
      <c r="FL1042" s="55">
        <v>2</v>
      </c>
      <c r="JW1042" s="12">
        <v>1035</v>
      </c>
      <c r="JX1042" s="12" t="s">
        <v>1731</v>
      </c>
      <c r="JY1042" s="12" t="s">
        <v>1342</v>
      </c>
    </row>
    <row r="1043" ht="14.25" customHeight="1" outlineLevel="1" spans="7:285">
      <c r="G1043" s="55">
        <v>1036</v>
      </c>
      <c r="H1043" s="55" t="s">
        <v>2053</v>
      </c>
      <c r="I1043" s="55" t="s">
        <v>1607</v>
      </c>
      <c r="J1043" s="55" t="s">
        <v>2925</v>
      </c>
      <c r="K1043" s="55" t="s">
        <v>1258</v>
      </c>
      <c r="L1043" s="55">
        <v>0.0175</v>
      </c>
      <c r="AD1043" s="12">
        <v>1036</v>
      </c>
      <c r="AE1043" s="12" t="s">
        <v>1261</v>
      </c>
      <c r="AF1043" s="12" t="s">
        <v>1282</v>
      </c>
      <c r="AG1043" s="12" t="s">
        <v>3250</v>
      </c>
      <c r="AH1043" s="12" t="s">
        <v>2958</v>
      </c>
      <c r="DN1043" s="55">
        <v>1036</v>
      </c>
      <c r="DO1043" s="55" t="s">
        <v>1313</v>
      </c>
      <c r="DP1043" s="55" t="s">
        <v>3300</v>
      </c>
      <c r="DQ1043" s="55" t="s">
        <v>1260</v>
      </c>
      <c r="DR1043" s="55" t="s">
        <v>1261</v>
      </c>
      <c r="DS1043" s="55">
        <v>33445</v>
      </c>
      <c r="DT1043" s="55">
        <v>10000</v>
      </c>
      <c r="DU1043" s="55" t="s">
        <v>1249</v>
      </c>
      <c r="DV1043" s="55">
        <v>1</v>
      </c>
      <c r="EV1043" s="55">
        <v>1036</v>
      </c>
      <c r="EW1043" s="55" t="s">
        <v>1246</v>
      </c>
      <c r="EX1043" s="55" t="s">
        <v>1554</v>
      </c>
      <c r="EY1043" s="55">
        <v>1</v>
      </c>
      <c r="EZ1043" s="55">
        <v>1995</v>
      </c>
      <c r="FA1043" s="55">
        <v>2999</v>
      </c>
      <c r="FB1043" s="55" t="s">
        <v>1262</v>
      </c>
      <c r="FC1043" s="55" t="s">
        <v>1249</v>
      </c>
      <c r="FD1043" s="55">
        <v>0</v>
      </c>
      <c r="FF1043" s="55">
        <v>1036</v>
      </c>
      <c r="FG1043" s="55" t="s">
        <v>42</v>
      </c>
      <c r="FH1043" s="55" t="s">
        <v>2016</v>
      </c>
      <c r="FI1043" s="55">
        <v>12</v>
      </c>
      <c r="FJ1043" s="55">
        <v>400000</v>
      </c>
      <c r="FK1043" s="55" t="s">
        <v>1249</v>
      </c>
      <c r="FL1043" s="55">
        <v>2</v>
      </c>
      <c r="JW1043" s="12">
        <v>1036</v>
      </c>
      <c r="JX1043" s="12" t="s">
        <v>1731</v>
      </c>
      <c r="JY1043" s="12" t="s">
        <v>1688</v>
      </c>
    </row>
    <row r="1044" ht="14.25" customHeight="1" outlineLevel="1" spans="7:285">
      <c r="G1044" s="55">
        <v>1037</v>
      </c>
      <c r="H1044" s="55" t="s">
        <v>2053</v>
      </c>
      <c r="I1044" s="55" t="s">
        <v>1607</v>
      </c>
      <c r="J1044" s="55" t="s">
        <v>1847</v>
      </c>
      <c r="K1044" s="55" t="s">
        <v>1258</v>
      </c>
      <c r="L1044" s="55">
        <v>0.0175</v>
      </c>
      <c r="AD1044" s="12">
        <v>1037</v>
      </c>
      <c r="AE1044" s="12" t="s">
        <v>1261</v>
      </c>
      <c r="AF1044" s="12" t="s">
        <v>1499</v>
      </c>
      <c r="AG1044" s="12" t="s">
        <v>3250</v>
      </c>
      <c r="AH1044" s="12" t="s">
        <v>2962</v>
      </c>
      <c r="DN1044" s="55">
        <v>1037</v>
      </c>
      <c r="DO1044" s="55" t="s">
        <v>1313</v>
      </c>
      <c r="DP1044" s="55" t="s">
        <v>3300</v>
      </c>
      <c r="DQ1044" s="55" t="s">
        <v>1260</v>
      </c>
      <c r="DR1044" s="55" t="s">
        <v>1261</v>
      </c>
      <c r="DS1044" s="55">
        <v>33446</v>
      </c>
      <c r="DT1044" s="55">
        <v>10000</v>
      </c>
      <c r="DU1044" s="55" t="s">
        <v>1249</v>
      </c>
      <c r="DV1044" s="55">
        <v>1</v>
      </c>
      <c r="EV1044" s="55">
        <v>1037</v>
      </c>
      <c r="EW1044" s="55" t="s">
        <v>1246</v>
      </c>
      <c r="EX1044" s="55" t="s">
        <v>1595</v>
      </c>
      <c r="EY1044" s="55">
        <v>1</v>
      </c>
      <c r="EZ1044" s="55">
        <v>0</v>
      </c>
      <c r="FA1044" s="55">
        <v>1994</v>
      </c>
      <c r="FB1044" s="55" t="s">
        <v>1262</v>
      </c>
      <c r="FC1044" s="55" t="s">
        <v>1249</v>
      </c>
      <c r="FD1044" s="55">
        <v>0</v>
      </c>
      <c r="FF1044" s="55">
        <v>1037</v>
      </c>
      <c r="FG1044" s="55" t="s">
        <v>42</v>
      </c>
      <c r="FH1044" s="55" t="s">
        <v>2016</v>
      </c>
      <c r="FI1044" s="55">
        <v>12</v>
      </c>
      <c r="FJ1044" s="55">
        <v>530000</v>
      </c>
      <c r="FK1044" s="55" t="s">
        <v>1249</v>
      </c>
      <c r="FL1044" s="55">
        <v>2</v>
      </c>
      <c r="JW1044" s="12">
        <v>1037</v>
      </c>
      <c r="JX1044" s="12" t="s">
        <v>1731</v>
      </c>
      <c r="JY1044" s="12" t="s">
        <v>1382</v>
      </c>
    </row>
    <row r="1045" ht="14.25" customHeight="1" outlineLevel="1" spans="7:285">
      <c r="G1045" s="55">
        <v>1038</v>
      </c>
      <c r="H1045" s="55" t="s">
        <v>2053</v>
      </c>
      <c r="I1045" s="55" t="s">
        <v>1607</v>
      </c>
      <c r="J1045" s="55" t="s">
        <v>2510</v>
      </c>
      <c r="K1045" s="55" t="s">
        <v>1258</v>
      </c>
      <c r="L1045" s="55">
        <v>0.0306</v>
      </c>
      <c r="AD1045" s="12">
        <v>1038</v>
      </c>
      <c r="AE1045" s="12" t="s">
        <v>1261</v>
      </c>
      <c r="AF1045" s="12" t="s">
        <v>1082</v>
      </c>
      <c r="AG1045" s="12" t="s">
        <v>3251</v>
      </c>
      <c r="AH1045" s="12" t="s">
        <v>2966</v>
      </c>
      <c r="DN1045" s="55">
        <v>1038</v>
      </c>
      <c r="DO1045" s="55" t="s">
        <v>1313</v>
      </c>
      <c r="DP1045" s="55" t="s">
        <v>3300</v>
      </c>
      <c r="DQ1045" s="55" t="s">
        <v>1260</v>
      </c>
      <c r="DR1045" s="55" t="s">
        <v>1261</v>
      </c>
      <c r="DS1045" s="55">
        <v>33454</v>
      </c>
      <c r="DT1045" s="55">
        <v>10000</v>
      </c>
      <c r="DU1045" s="55" t="s">
        <v>1249</v>
      </c>
      <c r="DV1045" s="55">
        <v>1</v>
      </c>
      <c r="EV1045" s="55">
        <v>1038</v>
      </c>
      <c r="EW1045" s="55" t="s">
        <v>1246</v>
      </c>
      <c r="EX1045" s="55" t="s">
        <v>1595</v>
      </c>
      <c r="EY1045" s="55">
        <v>1</v>
      </c>
      <c r="EZ1045" s="55">
        <v>1995</v>
      </c>
      <c r="FA1045" s="55">
        <v>2999</v>
      </c>
      <c r="FB1045" s="55" t="s">
        <v>1262</v>
      </c>
      <c r="FC1045" s="55" t="s">
        <v>1249</v>
      </c>
      <c r="FD1045" s="55">
        <v>0</v>
      </c>
      <c r="FF1045" s="55">
        <v>1038</v>
      </c>
      <c r="FG1045" s="55" t="s">
        <v>42</v>
      </c>
      <c r="FH1045" s="55" t="s">
        <v>2016</v>
      </c>
      <c r="FI1045" s="55">
        <v>12</v>
      </c>
      <c r="FJ1045" s="55">
        <v>540000</v>
      </c>
      <c r="FK1045" s="55" t="s">
        <v>1249</v>
      </c>
      <c r="FL1045" s="55">
        <v>2</v>
      </c>
      <c r="JW1045" s="12">
        <v>1038</v>
      </c>
      <c r="JX1045" s="12" t="s">
        <v>1731</v>
      </c>
      <c r="JY1045" s="12" t="s">
        <v>1469</v>
      </c>
    </row>
    <row r="1046" ht="14.25" customHeight="1" outlineLevel="1" spans="7:285">
      <c r="G1046" s="55">
        <v>1039</v>
      </c>
      <c r="H1046" s="55" t="s">
        <v>2053</v>
      </c>
      <c r="I1046" s="55" t="s">
        <v>2048</v>
      </c>
      <c r="J1046" s="55" t="s">
        <v>2935</v>
      </c>
      <c r="K1046" s="55" t="s">
        <v>1258</v>
      </c>
      <c r="L1046" s="55">
        <v>0.0175</v>
      </c>
      <c r="AD1046" s="12">
        <v>1039</v>
      </c>
      <c r="AE1046" s="12" t="s">
        <v>1261</v>
      </c>
      <c r="AF1046" s="12" t="s">
        <v>1545</v>
      </c>
      <c r="AG1046" s="12" t="s">
        <v>3251</v>
      </c>
      <c r="AH1046" s="12" t="s">
        <v>2966</v>
      </c>
      <c r="DN1046" s="55">
        <v>1039</v>
      </c>
      <c r="DO1046" s="55" t="s">
        <v>1313</v>
      </c>
      <c r="DP1046" s="55" t="s">
        <v>3300</v>
      </c>
      <c r="DQ1046" s="55" t="s">
        <v>1260</v>
      </c>
      <c r="DR1046" s="55" t="s">
        <v>1261</v>
      </c>
      <c r="DS1046" s="55">
        <v>33458</v>
      </c>
      <c r="DT1046" s="55">
        <v>10000</v>
      </c>
      <c r="DU1046" s="55" t="s">
        <v>1249</v>
      </c>
      <c r="DV1046" s="55">
        <v>1</v>
      </c>
      <c r="EV1046" s="55">
        <v>1039</v>
      </c>
      <c r="EW1046" s="55" t="s">
        <v>1246</v>
      </c>
      <c r="EX1046" s="55" t="s">
        <v>1595</v>
      </c>
      <c r="EY1046" s="55">
        <v>2</v>
      </c>
      <c r="EZ1046" s="55">
        <v>0</v>
      </c>
      <c r="FA1046" s="55">
        <v>1994</v>
      </c>
      <c r="FB1046" s="55" t="s">
        <v>1262</v>
      </c>
      <c r="FC1046" s="55" t="s">
        <v>1249</v>
      </c>
      <c r="FD1046" s="55">
        <v>0</v>
      </c>
      <c r="FF1046" s="55">
        <v>1039</v>
      </c>
      <c r="FG1046" s="55" t="s">
        <v>42</v>
      </c>
      <c r="FH1046" s="55" t="s">
        <v>2016</v>
      </c>
      <c r="FI1046" s="55">
        <v>13</v>
      </c>
      <c r="FJ1046" s="55">
        <v>0</v>
      </c>
      <c r="FK1046" s="55" t="s">
        <v>1249</v>
      </c>
      <c r="FL1046" s="55">
        <v>2</v>
      </c>
      <c r="JW1046" s="12">
        <v>1039</v>
      </c>
      <c r="JX1046" s="12" t="s">
        <v>1731</v>
      </c>
      <c r="JY1046" s="12" t="s">
        <v>1610</v>
      </c>
    </row>
    <row r="1047" ht="14.25" customHeight="1" outlineLevel="1" spans="7:285">
      <c r="G1047" s="55">
        <v>1040</v>
      </c>
      <c r="H1047" s="55" t="s">
        <v>2053</v>
      </c>
      <c r="I1047" s="55" t="s">
        <v>2048</v>
      </c>
      <c r="J1047" s="55" t="s">
        <v>2941</v>
      </c>
      <c r="K1047" s="55" t="s">
        <v>1258</v>
      </c>
      <c r="L1047" s="55">
        <v>0.0208</v>
      </c>
      <c r="AD1047" s="12">
        <v>1040</v>
      </c>
      <c r="AE1047" s="12" t="s">
        <v>1261</v>
      </c>
      <c r="AF1047" s="12" t="s">
        <v>1802</v>
      </c>
      <c r="AG1047" s="12" t="s">
        <v>3251</v>
      </c>
      <c r="AH1047" s="12" t="s">
        <v>2966</v>
      </c>
      <c r="DN1047" s="55">
        <v>1040</v>
      </c>
      <c r="DO1047" s="55" t="s">
        <v>1313</v>
      </c>
      <c r="DP1047" s="55" t="s">
        <v>3300</v>
      </c>
      <c r="DQ1047" s="55" t="s">
        <v>1260</v>
      </c>
      <c r="DR1047" s="55" t="s">
        <v>1261</v>
      </c>
      <c r="DS1047" s="55">
        <v>33460</v>
      </c>
      <c r="DT1047" s="55">
        <v>10000</v>
      </c>
      <c r="DU1047" s="55" t="s">
        <v>1249</v>
      </c>
      <c r="DV1047" s="55">
        <v>1</v>
      </c>
      <c r="EV1047" s="55">
        <v>1040</v>
      </c>
      <c r="EW1047" s="55" t="s">
        <v>1246</v>
      </c>
      <c r="EX1047" s="55" t="s">
        <v>1595</v>
      </c>
      <c r="EY1047" s="55">
        <v>2</v>
      </c>
      <c r="EZ1047" s="55">
        <v>1995</v>
      </c>
      <c r="FA1047" s="55">
        <v>2999</v>
      </c>
      <c r="FB1047" s="55" t="s">
        <v>1262</v>
      </c>
      <c r="FC1047" s="55" t="s">
        <v>1249</v>
      </c>
      <c r="FD1047" s="55">
        <v>0</v>
      </c>
      <c r="FF1047" s="55">
        <v>1040</v>
      </c>
      <c r="FG1047" s="55" t="s">
        <v>42</v>
      </c>
      <c r="FH1047" s="55" t="s">
        <v>2016</v>
      </c>
      <c r="FI1047" s="55">
        <v>13</v>
      </c>
      <c r="FJ1047" s="55">
        <v>1000</v>
      </c>
      <c r="FK1047" s="55" t="s">
        <v>1249</v>
      </c>
      <c r="FL1047" s="55">
        <v>2</v>
      </c>
      <c r="JW1047" s="12">
        <v>1040</v>
      </c>
      <c r="JX1047" s="12" t="s">
        <v>1731</v>
      </c>
      <c r="JY1047" s="12" t="s">
        <v>1772</v>
      </c>
    </row>
    <row r="1048" ht="14.25" customHeight="1" outlineLevel="1" spans="7:285">
      <c r="G1048" s="55">
        <v>1041</v>
      </c>
      <c r="H1048" s="55" t="s">
        <v>2053</v>
      </c>
      <c r="I1048" s="55" t="s">
        <v>2048</v>
      </c>
      <c r="J1048" s="55" t="s">
        <v>2946</v>
      </c>
      <c r="K1048" s="55" t="s">
        <v>1258</v>
      </c>
      <c r="L1048" s="55">
        <v>0.0208</v>
      </c>
      <c r="AD1048" s="12">
        <v>1041</v>
      </c>
      <c r="AE1048" s="12" t="s">
        <v>1261</v>
      </c>
      <c r="AF1048" s="12" t="s">
        <v>2002</v>
      </c>
      <c r="AG1048" s="12" t="s">
        <v>3251</v>
      </c>
      <c r="AH1048" s="12" t="s">
        <v>2966</v>
      </c>
      <c r="DN1048" s="55">
        <v>1041</v>
      </c>
      <c r="DO1048" s="55" t="s">
        <v>1313</v>
      </c>
      <c r="DP1048" s="55" t="s">
        <v>3300</v>
      </c>
      <c r="DQ1048" s="55" t="s">
        <v>1260</v>
      </c>
      <c r="DR1048" s="55" t="s">
        <v>1261</v>
      </c>
      <c r="DS1048" s="55">
        <v>33461</v>
      </c>
      <c r="DT1048" s="55">
        <v>10000</v>
      </c>
      <c r="DU1048" s="55" t="s">
        <v>1249</v>
      </c>
      <c r="DV1048" s="55">
        <v>1</v>
      </c>
      <c r="EV1048" s="55">
        <v>1041</v>
      </c>
      <c r="EW1048" s="55" t="s">
        <v>1246</v>
      </c>
      <c r="EX1048" s="55" t="s">
        <v>1595</v>
      </c>
      <c r="EY1048" s="55">
        <v>3</v>
      </c>
      <c r="EZ1048" s="55">
        <v>0</v>
      </c>
      <c r="FA1048" s="55">
        <v>1994</v>
      </c>
      <c r="FB1048" s="55" t="s">
        <v>1262</v>
      </c>
      <c r="FC1048" s="55" t="s">
        <v>1249</v>
      </c>
      <c r="FD1048" s="55">
        <v>0</v>
      </c>
      <c r="FF1048" s="55">
        <v>1041</v>
      </c>
      <c r="FG1048" s="55" t="s">
        <v>42</v>
      </c>
      <c r="FH1048" s="55" t="s">
        <v>2016</v>
      </c>
      <c r="FI1048" s="55">
        <v>13</v>
      </c>
      <c r="FJ1048" s="55">
        <v>2500</v>
      </c>
      <c r="FK1048" s="55" t="s">
        <v>1249</v>
      </c>
      <c r="FL1048" s="55">
        <v>2</v>
      </c>
      <c r="JW1048" s="12">
        <v>1041</v>
      </c>
      <c r="JX1048" s="12" t="s">
        <v>1731</v>
      </c>
      <c r="JY1048" s="12" t="s">
        <v>1828</v>
      </c>
    </row>
    <row r="1049" ht="14.25" customHeight="1" outlineLevel="1" spans="7:285">
      <c r="G1049" s="55">
        <v>1042</v>
      </c>
      <c r="H1049" s="55" t="s">
        <v>2053</v>
      </c>
      <c r="I1049" s="55" t="s">
        <v>2048</v>
      </c>
      <c r="J1049" s="55" t="s">
        <v>1871</v>
      </c>
      <c r="K1049" s="55" t="s">
        <v>1258</v>
      </c>
      <c r="L1049" s="55">
        <v>0.0219</v>
      </c>
      <c r="AD1049" s="12">
        <v>1042</v>
      </c>
      <c r="AE1049" s="12" t="s">
        <v>1261</v>
      </c>
      <c r="AF1049" s="12" t="s">
        <v>2266</v>
      </c>
      <c r="AG1049" s="12" t="s">
        <v>2023</v>
      </c>
      <c r="AH1049" s="12" t="s">
        <v>2973</v>
      </c>
      <c r="DN1049" s="55">
        <v>1042</v>
      </c>
      <c r="DO1049" s="55" t="s">
        <v>1313</v>
      </c>
      <c r="DP1049" s="55" t="s">
        <v>3300</v>
      </c>
      <c r="DQ1049" s="55" t="s">
        <v>1260</v>
      </c>
      <c r="DR1049" s="55" t="s">
        <v>1261</v>
      </c>
      <c r="DS1049" s="55">
        <v>33462</v>
      </c>
      <c r="DT1049" s="55">
        <v>10000</v>
      </c>
      <c r="DU1049" s="55" t="s">
        <v>1249</v>
      </c>
      <c r="DV1049" s="55">
        <v>1</v>
      </c>
      <c r="EV1049" s="55">
        <v>1042</v>
      </c>
      <c r="EW1049" s="55" t="s">
        <v>1246</v>
      </c>
      <c r="EX1049" s="55" t="s">
        <v>1595</v>
      </c>
      <c r="EY1049" s="55">
        <v>3</v>
      </c>
      <c r="EZ1049" s="55">
        <v>1995</v>
      </c>
      <c r="FA1049" s="55">
        <v>2999</v>
      </c>
      <c r="FB1049" s="55" t="s">
        <v>1262</v>
      </c>
      <c r="FC1049" s="55" t="s">
        <v>1249</v>
      </c>
      <c r="FD1049" s="55">
        <v>0</v>
      </c>
      <c r="FF1049" s="55">
        <v>1042</v>
      </c>
      <c r="FG1049" s="55" t="s">
        <v>42</v>
      </c>
      <c r="FH1049" s="55" t="s">
        <v>2016</v>
      </c>
      <c r="FI1049" s="55">
        <v>13</v>
      </c>
      <c r="FJ1049" s="55">
        <v>5000</v>
      </c>
      <c r="FK1049" s="55" t="s">
        <v>1249</v>
      </c>
      <c r="FL1049" s="55">
        <v>2</v>
      </c>
      <c r="JW1049" s="12">
        <v>1042</v>
      </c>
      <c r="JX1049" s="12" t="s">
        <v>1731</v>
      </c>
      <c r="JY1049" s="12" t="s">
        <v>1853</v>
      </c>
    </row>
    <row r="1050" ht="14.25" customHeight="1" outlineLevel="1" spans="7:285">
      <c r="G1050" s="55">
        <v>1043</v>
      </c>
      <c r="H1050" s="55" t="s">
        <v>2053</v>
      </c>
      <c r="I1050" s="55" t="s">
        <v>2048</v>
      </c>
      <c r="J1050" s="55" t="s">
        <v>2527</v>
      </c>
      <c r="K1050" s="55" t="s">
        <v>1258</v>
      </c>
      <c r="L1050" s="55">
        <v>0.0245</v>
      </c>
      <c r="AD1050" s="12">
        <v>1043</v>
      </c>
      <c r="AE1050" s="12" t="s">
        <v>1261</v>
      </c>
      <c r="AF1050" s="12" t="s">
        <v>949</v>
      </c>
      <c r="AG1050" s="12" t="s">
        <v>2023</v>
      </c>
      <c r="AH1050" s="12" t="s">
        <v>2979</v>
      </c>
      <c r="DN1050" s="55">
        <v>1043</v>
      </c>
      <c r="DO1050" s="55" t="s">
        <v>1313</v>
      </c>
      <c r="DP1050" s="55" t="s">
        <v>3300</v>
      </c>
      <c r="DQ1050" s="55" t="s">
        <v>1260</v>
      </c>
      <c r="DR1050" s="55" t="s">
        <v>1261</v>
      </c>
      <c r="DS1050" s="55">
        <v>33463</v>
      </c>
      <c r="DT1050" s="55">
        <v>10000</v>
      </c>
      <c r="DU1050" s="55" t="s">
        <v>1249</v>
      </c>
      <c r="DV1050" s="55">
        <v>1</v>
      </c>
      <c r="EV1050" s="55">
        <v>1043</v>
      </c>
      <c r="EW1050" s="55" t="s">
        <v>1246</v>
      </c>
      <c r="EX1050" s="55" t="s">
        <v>1595</v>
      </c>
      <c r="EY1050" s="55">
        <v>4</v>
      </c>
      <c r="EZ1050" s="55">
        <v>0</v>
      </c>
      <c r="FA1050" s="55">
        <v>1994</v>
      </c>
      <c r="FB1050" s="55" t="s">
        <v>1262</v>
      </c>
      <c r="FC1050" s="55" t="s">
        <v>1249</v>
      </c>
      <c r="FD1050" s="55">
        <v>0</v>
      </c>
      <c r="FF1050" s="55">
        <v>1043</v>
      </c>
      <c r="FG1050" s="55" t="s">
        <v>42</v>
      </c>
      <c r="FH1050" s="55" t="s">
        <v>2016</v>
      </c>
      <c r="FI1050" s="55">
        <v>13</v>
      </c>
      <c r="FJ1050" s="55">
        <v>10000</v>
      </c>
      <c r="FK1050" s="55" t="s">
        <v>1249</v>
      </c>
      <c r="FL1050" s="55">
        <v>2</v>
      </c>
      <c r="JW1050" s="12">
        <v>1043</v>
      </c>
      <c r="JX1050" s="12" t="s">
        <v>1731</v>
      </c>
      <c r="JY1050" s="12" t="s">
        <v>1717</v>
      </c>
    </row>
    <row r="1051" ht="14.25" customHeight="1" outlineLevel="1" spans="7:285">
      <c r="G1051" s="55">
        <v>1044</v>
      </c>
      <c r="H1051" s="55" t="s">
        <v>2053</v>
      </c>
      <c r="I1051" s="55" t="s">
        <v>2048</v>
      </c>
      <c r="J1051" s="55" t="s">
        <v>2895</v>
      </c>
      <c r="K1051" s="55" t="s">
        <v>1258</v>
      </c>
      <c r="L1051" s="55">
        <v>0.0245</v>
      </c>
      <c r="AD1051" s="12">
        <v>1044</v>
      </c>
      <c r="AE1051" s="12" t="s">
        <v>1261</v>
      </c>
      <c r="AF1051" s="12" t="s">
        <v>1463</v>
      </c>
      <c r="AG1051" s="12" t="s">
        <v>2023</v>
      </c>
      <c r="AH1051" s="12" t="s">
        <v>2979</v>
      </c>
      <c r="DN1051" s="55">
        <v>1044</v>
      </c>
      <c r="DO1051" s="55" t="s">
        <v>1313</v>
      </c>
      <c r="DP1051" s="55" t="s">
        <v>3300</v>
      </c>
      <c r="DQ1051" s="55" t="s">
        <v>1260</v>
      </c>
      <c r="DR1051" s="55" t="s">
        <v>1261</v>
      </c>
      <c r="DS1051" s="55">
        <v>33467</v>
      </c>
      <c r="DT1051" s="55">
        <v>10000</v>
      </c>
      <c r="DU1051" s="55" t="s">
        <v>1249</v>
      </c>
      <c r="DV1051" s="55">
        <v>1</v>
      </c>
      <c r="EV1051" s="55">
        <v>1044</v>
      </c>
      <c r="EW1051" s="55" t="s">
        <v>1246</v>
      </c>
      <c r="EX1051" s="55" t="s">
        <v>1595</v>
      </c>
      <c r="EY1051" s="55">
        <v>4</v>
      </c>
      <c r="EZ1051" s="55">
        <v>1995</v>
      </c>
      <c r="FA1051" s="55">
        <v>2999</v>
      </c>
      <c r="FB1051" s="55" t="s">
        <v>1262</v>
      </c>
      <c r="FC1051" s="55" t="s">
        <v>1249</v>
      </c>
      <c r="FD1051" s="55">
        <v>0</v>
      </c>
      <c r="FF1051" s="55">
        <v>1044</v>
      </c>
      <c r="FG1051" s="55" t="s">
        <v>42</v>
      </c>
      <c r="FH1051" s="55" t="s">
        <v>2016</v>
      </c>
      <c r="FI1051" s="55">
        <v>13</v>
      </c>
      <c r="FJ1051" s="55">
        <v>25000</v>
      </c>
      <c r="FK1051" s="55" t="s">
        <v>1249</v>
      </c>
      <c r="FL1051" s="55">
        <v>2</v>
      </c>
      <c r="JW1051" s="12">
        <v>1044</v>
      </c>
      <c r="JX1051" s="12" t="s">
        <v>1731</v>
      </c>
      <c r="JY1051" s="12" t="s">
        <v>1900</v>
      </c>
    </row>
    <row r="1052" ht="14.25" customHeight="1" outlineLevel="1" spans="7:285">
      <c r="G1052" s="55">
        <v>1045</v>
      </c>
      <c r="H1052" s="55" t="s">
        <v>2053</v>
      </c>
      <c r="I1052" s="55" t="s">
        <v>2048</v>
      </c>
      <c r="J1052" s="55" t="s">
        <v>2958</v>
      </c>
      <c r="K1052" s="55" t="s">
        <v>1258</v>
      </c>
      <c r="L1052" s="55">
        <v>0.0245</v>
      </c>
      <c r="AD1052" s="12">
        <v>1045</v>
      </c>
      <c r="AE1052" s="12" t="s">
        <v>1261</v>
      </c>
      <c r="AF1052" s="12" t="s">
        <v>1777</v>
      </c>
      <c r="AG1052" s="12" t="s">
        <v>2023</v>
      </c>
      <c r="AH1052" s="12" t="s">
        <v>2979</v>
      </c>
      <c r="DN1052" s="55">
        <v>1045</v>
      </c>
      <c r="DO1052" s="55" t="s">
        <v>1313</v>
      </c>
      <c r="DP1052" s="55" t="s">
        <v>3300</v>
      </c>
      <c r="DQ1052" s="55" t="s">
        <v>1260</v>
      </c>
      <c r="DR1052" s="55" t="s">
        <v>1261</v>
      </c>
      <c r="DS1052" s="55">
        <v>33469</v>
      </c>
      <c r="DT1052" s="55">
        <v>10000</v>
      </c>
      <c r="DU1052" s="55" t="s">
        <v>1249</v>
      </c>
      <c r="DV1052" s="55">
        <v>1</v>
      </c>
      <c r="EV1052" s="55">
        <v>1045</v>
      </c>
      <c r="EW1052" s="55" t="s">
        <v>1246</v>
      </c>
      <c r="EX1052" s="55" t="s">
        <v>1531</v>
      </c>
      <c r="EY1052" s="55">
        <v>1</v>
      </c>
      <c r="EZ1052" s="55">
        <v>0</v>
      </c>
      <c r="FA1052" s="55">
        <v>1994</v>
      </c>
      <c r="FB1052" s="55" t="s">
        <v>1262</v>
      </c>
      <c r="FC1052" s="55" t="s">
        <v>1249</v>
      </c>
      <c r="FD1052" s="55">
        <v>0</v>
      </c>
      <c r="FF1052" s="55">
        <v>1045</v>
      </c>
      <c r="FG1052" s="55" t="s">
        <v>42</v>
      </c>
      <c r="FH1052" s="55" t="s">
        <v>2016</v>
      </c>
      <c r="FI1052" s="55">
        <v>13</v>
      </c>
      <c r="FJ1052" s="55">
        <v>50000</v>
      </c>
      <c r="FK1052" s="55" t="s">
        <v>1249</v>
      </c>
      <c r="FL1052" s="55">
        <v>2</v>
      </c>
      <c r="JW1052" s="12">
        <v>1045</v>
      </c>
      <c r="JX1052" s="12" t="s">
        <v>1731</v>
      </c>
      <c r="JY1052" s="12" t="s">
        <v>1927</v>
      </c>
    </row>
    <row r="1053" ht="14.25" customHeight="1" outlineLevel="1" spans="7:285">
      <c r="G1053" s="55">
        <v>1046</v>
      </c>
      <c r="H1053" s="55" t="s">
        <v>2053</v>
      </c>
      <c r="I1053" s="55" t="s">
        <v>2048</v>
      </c>
      <c r="J1053" s="55" t="s">
        <v>2962</v>
      </c>
      <c r="K1053" s="55" t="s">
        <v>1258</v>
      </c>
      <c r="L1053" s="55">
        <v>0.0315</v>
      </c>
      <c r="AD1053" s="12">
        <v>1046</v>
      </c>
      <c r="AE1053" s="12" t="s">
        <v>1261</v>
      </c>
      <c r="AF1053" s="12" t="s">
        <v>2039</v>
      </c>
      <c r="AG1053" s="12" t="s">
        <v>2023</v>
      </c>
      <c r="AH1053" s="12" t="s">
        <v>2979</v>
      </c>
      <c r="DN1053" s="55">
        <v>1046</v>
      </c>
      <c r="DO1053" s="55" t="s">
        <v>1313</v>
      </c>
      <c r="DP1053" s="55" t="s">
        <v>3300</v>
      </c>
      <c r="DQ1053" s="55" t="s">
        <v>1260</v>
      </c>
      <c r="DR1053" s="55" t="s">
        <v>1261</v>
      </c>
      <c r="DS1053" s="55">
        <v>33470</v>
      </c>
      <c r="DT1053" s="55">
        <v>10000</v>
      </c>
      <c r="DU1053" s="55" t="s">
        <v>1249</v>
      </c>
      <c r="DV1053" s="55">
        <v>1</v>
      </c>
      <c r="EV1053" s="55">
        <v>1046</v>
      </c>
      <c r="EW1053" s="55" t="s">
        <v>1246</v>
      </c>
      <c r="EX1053" s="55" t="s">
        <v>1531</v>
      </c>
      <c r="EY1053" s="55">
        <v>1</v>
      </c>
      <c r="EZ1053" s="55">
        <v>1995</v>
      </c>
      <c r="FA1053" s="55">
        <v>2999</v>
      </c>
      <c r="FB1053" s="55" t="s">
        <v>1262</v>
      </c>
      <c r="FC1053" s="55" t="s">
        <v>1249</v>
      </c>
      <c r="FD1053" s="55">
        <v>0</v>
      </c>
      <c r="FF1053" s="55">
        <v>1046</v>
      </c>
      <c r="FG1053" s="55" t="s">
        <v>42</v>
      </c>
      <c r="FH1053" s="55" t="s">
        <v>2016</v>
      </c>
      <c r="FI1053" s="55">
        <v>13</v>
      </c>
      <c r="FJ1053" s="55">
        <v>80000</v>
      </c>
      <c r="FK1053" s="55" t="s">
        <v>1249</v>
      </c>
      <c r="FL1053" s="55">
        <v>2</v>
      </c>
      <c r="JW1053" s="12">
        <v>1046</v>
      </c>
      <c r="JX1053" s="12" t="s">
        <v>1731</v>
      </c>
      <c r="JY1053" s="12" t="s">
        <v>1951</v>
      </c>
    </row>
    <row r="1054" ht="14.25" customHeight="1" outlineLevel="1" spans="7:285">
      <c r="G1054" s="55">
        <v>1047</v>
      </c>
      <c r="H1054" s="55" t="s">
        <v>2053</v>
      </c>
      <c r="I1054" s="55" t="s">
        <v>1944</v>
      </c>
      <c r="J1054" s="55" t="s">
        <v>2966</v>
      </c>
      <c r="K1054" s="55" t="s">
        <v>1258</v>
      </c>
      <c r="L1054" s="55">
        <v>0.0525</v>
      </c>
      <c r="AD1054" s="12">
        <v>1047</v>
      </c>
      <c r="AE1054" s="12" t="s">
        <v>1261</v>
      </c>
      <c r="AF1054" s="12" t="s">
        <v>2248</v>
      </c>
      <c r="AG1054" s="12" t="s">
        <v>2023</v>
      </c>
      <c r="AH1054" s="12" t="s">
        <v>2979</v>
      </c>
      <c r="DN1054" s="55">
        <v>1047</v>
      </c>
      <c r="DO1054" s="55" t="s">
        <v>1313</v>
      </c>
      <c r="DP1054" s="55" t="s">
        <v>3300</v>
      </c>
      <c r="DQ1054" s="55" t="s">
        <v>1260</v>
      </c>
      <c r="DR1054" s="55" t="s">
        <v>1261</v>
      </c>
      <c r="DS1054" s="55">
        <v>33473</v>
      </c>
      <c r="DT1054" s="55">
        <v>10000</v>
      </c>
      <c r="DU1054" s="55" t="s">
        <v>1249</v>
      </c>
      <c r="DV1054" s="55">
        <v>1</v>
      </c>
      <c r="EV1054" s="55">
        <v>1047</v>
      </c>
      <c r="EW1054" s="55" t="s">
        <v>1246</v>
      </c>
      <c r="EX1054" s="55" t="s">
        <v>1531</v>
      </c>
      <c r="EY1054" s="55">
        <v>2</v>
      </c>
      <c r="EZ1054" s="55">
        <v>0</v>
      </c>
      <c r="FA1054" s="55">
        <v>1994</v>
      </c>
      <c r="FB1054" s="55" t="s">
        <v>1262</v>
      </c>
      <c r="FC1054" s="55" t="s">
        <v>1249</v>
      </c>
      <c r="FD1054" s="55">
        <v>0</v>
      </c>
      <c r="FF1054" s="55">
        <v>1047</v>
      </c>
      <c r="FG1054" s="55" t="s">
        <v>42</v>
      </c>
      <c r="FH1054" s="55" t="s">
        <v>2016</v>
      </c>
      <c r="FI1054" s="55">
        <v>13</v>
      </c>
      <c r="FJ1054" s="55">
        <v>130000</v>
      </c>
      <c r="FK1054" s="55" t="s">
        <v>1249</v>
      </c>
      <c r="FL1054" s="55">
        <v>2</v>
      </c>
      <c r="JW1054" s="12">
        <v>1047</v>
      </c>
      <c r="JX1054" s="12" t="s">
        <v>1731</v>
      </c>
      <c r="JY1054" s="12" t="s">
        <v>1975</v>
      </c>
    </row>
    <row r="1055" ht="14.25" customHeight="1" outlineLevel="1" spans="7:285">
      <c r="G1055" s="55">
        <v>1048</v>
      </c>
      <c r="H1055" s="55" t="s">
        <v>2053</v>
      </c>
      <c r="I1055" s="55" t="s">
        <v>2012</v>
      </c>
      <c r="J1055" s="55" t="s">
        <v>2970</v>
      </c>
      <c r="K1055" s="55" t="s">
        <v>1258</v>
      </c>
      <c r="L1055" s="55">
        <v>0.0525</v>
      </c>
      <c r="AD1055" s="12">
        <v>1048</v>
      </c>
      <c r="AE1055" s="12" t="s">
        <v>1261</v>
      </c>
      <c r="AF1055" s="12" t="s">
        <v>2394</v>
      </c>
      <c r="AG1055" s="12" t="s">
        <v>2023</v>
      </c>
      <c r="AH1055" s="12" t="s">
        <v>2979</v>
      </c>
      <c r="DN1055" s="55">
        <v>1048</v>
      </c>
      <c r="DO1055" s="55" t="s">
        <v>1313</v>
      </c>
      <c r="DP1055" s="55" t="s">
        <v>3300</v>
      </c>
      <c r="DQ1055" s="55" t="s">
        <v>1260</v>
      </c>
      <c r="DR1055" s="55" t="s">
        <v>1261</v>
      </c>
      <c r="DS1055" s="55">
        <v>33474</v>
      </c>
      <c r="DT1055" s="55">
        <v>10000</v>
      </c>
      <c r="DU1055" s="55" t="s">
        <v>1249</v>
      </c>
      <c r="DV1055" s="55">
        <v>1</v>
      </c>
      <c r="EV1055" s="55">
        <v>1048</v>
      </c>
      <c r="EW1055" s="55" t="s">
        <v>1246</v>
      </c>
      <c r="EX1055" s="55" t="s">
        <v>1531</v>
      </c>
      <c r="EY1055" s="55">
        <v>2</v>
      </c>
      <c r="EZ1055" s="55">
        <v>1995</v>
      </c>
      <c r="FA1055" s="55">
        <v>2999</v>
      </c>
      <c r="FB1055" s="55" t="s">
        <v>1262</v>
      </c>
      <c r="FC1055" s="55" t="s">
        <v>1249</v>
      </c>
      <c r="FD1055" s="55">
        <v>0</v>
      </c>
      <c r="FF1055" s="55">
        <v>1048</v>
      </c>
      <c r="FG1055" s="55" t="s">
        <v>42</v>
      </c>
      <c r="FH1055" s="55" t="s">
        <v>2016</v>
      </c>
      <c r="FI1055" s="55">
        <v>13</v>
      </c>
      <c r="FJ1055" s="55">
        <v>260000</v>
      </c>
      <c r="FK1055" s="55" t="s">
        <v>1249</v>
      </c>
      <c r="FL1055" s="55">
        <v>2</v>
      </c>
      <c r="JW1055" s="12">
        <v>1048</v>
      </c>
      <c r="JX1055" s="12" t="s">
        <v>1731</v>
      </c>
      <c r="JY1055" s="12" t="s">
        <v>2000</v>
      </c>
    </row>
    <row r="1056" ht="14.25" customHeight="1" outlineLevel="1" spans="7:285">
      <c r="G1056" s="55">
        <v>1049</v>
      </c>
      <c r="H1056" s="55" t="s">
        <v>2053</v>
      </c>
      <c r="I1056" s="55" t="s">
        <v>1490</v>
      </c>
      <c r="J1056" s="55" t="s">
        <v>2543</v>
      </c>
      <c r="K1056" s="55" t="s">
        <v>1258</v>
      </c>
      <c r="L1056" s="55">
        <v>0.0167</v>
      </c>
      <c r="AD1056" s="12">
        <v>1049</v>
      </c>
      <c r="AE1056" s="12" t="s">
        <v>1261</v>
      </c>
      <c r="AF1056" s="12" t="s">
        <v>2413</v>
      </c>
      <c r="AG1056" s="12" t="s">
        <v>2023</v>
      </c>
      <c r="AH1056" s="12" t="s">
        <v>2979</v>
      </c>
      <c r="DN1056" s="55">
        <v>1049</v>
      </c>
      <c r="DO1056" s="55" t="s">
        <v>1313</v>
      </c>
      <c r="DP1056" s="55" t="s">
        <v>3300</v>
      </c>
      <c r="DQ1056" s="55" t="s">
        <v>1260</v>
      </c>
      <c r="DR1056" s="55" t="s">
        <v>1261</v>
      </c>
      <c r="DS1056" s="55">
        <v>33476</v>
      </c>
      <c r="DT1056" s="55">
        <v>10000</v>
      </c>
      <c r="DU1056" s="55" t="s">
        <v>1249</v>
      </c>
      <c r="DV1056" s="55">
        <v>1</v>
      </c>
      <c r="EV1056" s="55">
        <v>1049</v>
      </c>
      <c r="EW1056" s="55" t="s">
        <v>1246</v>
      </c>
      <c r="EX1056" s="55" t="s">
        <v>1701</v>
      </c>
      <c r="EY1056" s="55">
        <v>1</v>
      </c>
      <c r="EZ1056" s="55">
        <v>0</v>
      </c>
      <c r="FA1056" s="55">
        <v>1994</v>
      </c>
      <c r="FB1056" s="55" t="s">
        <v>1262</v>
      </c>
      <c r="FC1056" s="55" t="s">
        <v>1249</v>
      </c>
      <c r="FD1056" s="55">
        <v>0</v>
      </c>
      <c r="FF1056" s="55">
        <v>1049</v>
      </c>
      <c r="FG1056" s="55" t="s">
        <v>42</v>
      </c>
      <c r="FH1056" s="55" t="s">
        <v>2016</v>
      </c>
      <c r="FI1056" s="55">
        <v>13</v>
      </c>
      <c r="FJ1056" s="55">
        <v>400000</v>
      </c>
      <c r="FK1056" s="55" t="s">
        <v>1249</v>
      </c>
      <c r="FL1056" s="55">
        <v>2</v>
      </c>
      <c r="JW1056" s="12">
        <v>1049</v>
      </c>
      <c r="JX1056" s="12" t="s">
        <v>1731</v>
      </c>
      <c r="JY1056" s="12" t="s">
        <v>2020</v>
      </c>
    </row>
    <row r="1057" ht="14.25" customHeight="1" outlineLevel="1" spans="7:285">
      <c r="G1057" s="55">
        <v>1050</v>
      </c>
      <c r="H1057" s="55" t="s">
        <v>2053</v>
      </c>
      <c r="I1057" s="55" t="s">
        <v>1490</v>
      </c>
      <c r="J1057" s="55" t="s">
        <v>2898</v>
      </c>
      <c r="K1057" s="55" t="s">
        <v>1258</v>
      </c>
      <c r="L1057" s="55">
        <v>0.0167</v>
      </c>
      <c r="AD1057" s="12">
        <v>1050</v>
      </c>
      <c r="AE1057" s="12" t="s">
        <v>1261</v>
      </c>
      <c r="AF1057" s="12" t="s">
        <v>1858</v>
      </c>
      <c r="AG1057" s="12" t="s">
        <v>1255</v>
      </c>
      <c r="AH1057" s="12" t="s">
        <v>2869</v>
      </c>
      <c r="DN1057" s="55">
        <v>1050</v>
      </c>
      <c r="DO1057" s="55" t="s">
        <v>1313</v>
      </c>
      <c r="DP1057" s="55" t="s">
        <v>3300</v>
      </c>
      <c r="DQ1057" s="55" t="s">
        <v>1260</v>
      </c>
      <c r="DR1057" s="55" t="s">
        <v>1261</v>
      </c>
      <c r="DS1057" s="55">
        <v>33477</v>
      </c>
      <c r="DT1057" s="55">
        <v>10000</v>
      </c>
      <c r="DU1057" s="55" t="s">
        <v>1249</v>
      </c>
      <c r="DV1057" s="55">
        <v>1</v>
      </c>
      <c r="EV1057" s="55">
        <v>1050</v>
      </c>
      <c r="EW1057" s="55" t="s">
        <v>1246</v>
      </c>
      <c r="EX1057" s="55" t="s">
        <v>1701</v>
      </c>
      <c r="EY1057" s="55">
        <v>1</v>
      </c>
      <c r="EZ1057" s="55">
        <v>1995</v>
      </c>
      <c r="FA1057" s="55">
        <v>2999</v>
      </c>
      <c r="FB1057" s="55" t="s">
        <v>1262</v>
      </c>
      <c r="FC1057" s="55" t="s">
        <v>1249</v>
      </c>
      <c r="FD1057" s="55">
        <v>0</v>
      </c>
      <c r="FF1057" s="55">
        <v>1050</v>
      </c>
      <c r="FG1057" s="55" t="s">
        <v>42</v>
      </c>
      <c r="FH1057" s="55" t="s">
        <v>2016</v>
      </c>
      <c r="FI1057" s="55">
        <v>13</v>
      </c>
      <c r="FJ1057" s="55">
        <v>530000</v>
      </c>
      <c r="FK1057" s="55" t="s">
        <v>1249</v>
      </c>
      <c r="FL1057" s="55">
        <v>2</v>
      </c>
      <c r="JW1057" s="12">
        <v>1050</v>
      </c>
      <c r="JX1057" s="12" t="s">
        <v>1731</v>
      </c>
      <c r="JY1057" s="12" t="s">
        <v>2038</v>
      </c>
    </row>
    <row r="1058" ht="14.25" customHeight="1" outlineLevel="1" spans="7:285">
      <c r="G1058" s="55">
        <v>1051</v>
      </c>
      <c r="H1058" s="55" t="s">
        <v>2053</v>
      </c>
      <c r="I1058" s="55" t="s">
        <v>1490</v>
      </c>
      <c r="J1058" s="55" t="s">
        <v>2973</v>
      </c>
      <c r="K1058" s="55" t="s">
        <v>1258</v>
      </c>
      <c r="L1058" s="55">
        <v>0.0175</v>
      </c>
      <c r="AD1058" s="12">
        <v>1051</v>
      </c>
      <c r="AE1058" s="12" t="s">
        <v>1261</v>
      </c>
      <c r="AF1058" s="12" t="s">
        <v>895</v>
      </c>
      <c r="AG1058" s="12" t="s">
        <v>1255</v>
      </c>
      <c r="AH1058" s="12" t="s">
        <v>2881</v>
      </c>
      <c r="DN1058" s="55">
        <v>1051</v>
      </c>
      <c r="DO1058" s="55" t="s">
        <v>1313</v>
      </c>
      <c r="DP1058" s="55" t="s">
        <v>3300</v>
      </c>
      <c r="DQ1058" s="55" t="s">
        <v>1260</v>
      </c>
      <c r="DR1058" s="55" t="s">
        <v>1261</v>
      </c>
      <c r="DS1058" s="55">
        <v>33480</v>
      </c>
      <c r="DT1058" s="55">
        <v>10000</v>
      </c>
      <c r="DU1058" s="55" t="s">
        <v>1249</v>
      </c>
      <c r="DV1058" s="55">
        <v>1</v>
      </c>
      <c r="EV1058" s="55">
        <v>1051</v>
      </c>
      <c r="EW1058" s="55" t="s">
        <v>1246</v>
      </c>
      <c r="EX1058" s="55" t="s">
        <v>1756</v>
      </c>
      <c r="EY1058" s="55">
        <v>1</v>
      </c>
      <c r="EZ1058" s="55">
        <v>0</v>
      </c>
      <c r="FA1058" s="55">
        <v>1994</v>
      </c>
      <c r="FB1058" s="55" t="s">
        <v>1361</v>
      </c>
      <c r="FC1058" s="55" t="s">
        <v>1249</v>
      </c>
      <c r="FD1058" s="55">
        <v>3.12</v>
      </c>
      <c r="FF1058" s="55">
        <v>1051</v>
      </c>
      <c r="FG1058" s="55" t="s">
        <v>42</v>
      </c>
      <c r="FH1058" s="55" t="s">
        <v>2016</v>
      </c>
      <c r="FI1058" s="55">
        <v>13</v>
      </c>
      <c r="FJ1058" s="55">
        <v>540000</v>
      </c>
      <c r="FK1058" s="55" t="s">
        <v>1249</v>
      </c>
      <c r="FL1058" s="55">
        <v>2</v>
      </c>
      <c r="JW1058" s="12">
        <v>1051</v>
      </c>
      <c r="JX1058" s="12" t="s">
        <v>1731</v>
      </c>
      <c r="JY1058" s="12" t="s">
        <v>2061</v>
      </c>
    </row>
    <row r="1059" ht="14.25" customHeight="1" outlineLevel="1" spans="7:285">
      <c r="G1059" s="55">
        <v>1052</v>
      </c>
      <c r="H1059" s="55" t="s">
        <v>2053</v>
      </c>
      <c r="I1059" s="55" t="s">
        <v>1490</v>
      </c>
      <c r="J1059" s="55" t="s">
        <v>2976</v>
      </c>
      <c r="K1059" s="55" t="s">
        <v>1258</v>
      </c>
      <c r="L1059" s="55">
        <v>0.0175</v>
      </c>
      <c r="AD1059" s="12">
        <v>1052</v>
      </c>
      <c r="AE1059" s="12" t="s">
        <v>1261</v>
      </c>
      <c r="AF1059" s="12" t="s">
        <v>1658</v>
      </c>
      <c r="AG1059" s="12" t="s">
        <v>1255</v>
      </c>
      <c r="AH1059" s="12" t="s">
        <v>2881</v>
      </c>
      <c r="DN1059" s="55">
        <v>1052</v>
      </c>
      <c r="DO1059" s="55" t="s">
        <v>1313</v>
      </c>
      <c r="DP1059" s="55" t="s">
        <v>3300</v>
      </c>
      <c r="DQ1059" s="55" t="s">
        <v>1260</v>
      </c>
      <c r="DR1059" s="55" t="s">
        <v>1261</v>
      </c>
      <c r="DS1059" s="55">
        <v>33483</v>
      </c>
      <c r="DT1059" s="55">
        <v>10000</v>
      </c>
      <c r="DU1059" s="55" t="s">
        <v>1249</v>
      </c>
      <c r="DV1059" s="55">
        <v>1</v>
      </c>
      <c r="EV1059" s="55">
        <v>1052</v>
      </c>
      <c r="EW1059" s="55" t="s">
        <v>1246</v>
      </c>
      <c r="EX1059" s="55" t="s">
        <v>1756</v>
      </c>
      <c r="EY1059" s="55">
        <v>1</v>
      </c>
      <c r="EZ1059" s="55">
        <v>1995</v>
      </c>
      <c r="FA1059" s="55">
        <v>2999</v>
      </c>
      <c r="FB1059" s="55" t="s">
        <v>1361</v>
      </c>
      <c r="FC1059" s="55" t="s">
        <v>1249</v>
      </c>
      <c r="FD1059" s="55">
        <v>3.12</v>
      </c>
      <c r="FF1059" s="55">
        <v>1052</v>
      </c>
      <c r="FG1059" s="55" t="s">
        <v>42</v>
      </c>
      <c r="FH1059" s="55" t="s">
        <v>2016</v>
      </c>
      <c r="FI1059" s="55">
        <v>2</v>
      </c>
      <c r="FJ1059" s="55">
        <v>0</v>
      </c>
      <c r="FK1059" s="55" t="s">
        <v>1249</v>
      </c>
      <c r="FL1059" s="55">
        <v>0.35</v>
      </c>
      <c r="JW1059" s="12">
        <v>1052</v>
      </c>
      <c r="JX1059" s="12" t="s">
        <v>1731</v>
      </c>
      <c r="JY1059" s="12" t="s">
        <v>2082</v>
      </c>
    </row>
    <row r="1060" ht="14.25" customHeight="1" outlineLevel="1" spans="7:285">
      <c r="G1060" s="55">
        <v>1053</v>
      </c>
      <c r="H1060" s="55" t="s">
        <v>2053</v>
      </c>
      <c r="I1060" s="55" t="s">
        <v>1490</v>
      </c>
      <c r="J1060" s="55" t="s">
        <v>2979</v>
      </c>
      <c r="K1060" s="55" t="s">
        <v>1258</v>
      </c>
      <c r="L1060" s="55">
        <v>0.0306</v>
      </c>
      <c r="AD1060" s="12">
        <v>1053</v>
      </c>
      <c r="AE1060" s="12" t="s">
        <v>1261</v>
      </c>
      <c r="AF1060" s="12" t="s">
        <v>2004</v>
      </c>
      <c r="AG1060" s="12" t="s">
        <v>1255</v>
      </c>
      <c r="AH1060" s="12" t="s">
        <v>2881</v>
      </c>
      <c r="DN1060" s="55">
        <v>1053</v>
      </c>
      <c r="DO1060" s="55" t="s">
        <v>1313</v>
      </c>
      <c r="DP1060" s="55" t="s">
        <v>3300</v>
      </c>
      <c r="DQ1060" s="55" t="s">
        <v>1260</v>
      </c>
      <c r="DR1060" s="55" t="s">
        <v>1261</v>
      </c>
      <c r="DS1060" s="55">
        <v>33486</v>
      </c>
      <c r="DT1060" s="55">
        <v>10000</v>
      </c>
      <c r="DU1060" s="55" t="s">
        <v>1249</v>
      </c>
      <c r="DV1060" s="55">
        <v>1</v>
      </c>
      <c r="EV1060" s="55">
        <v>1053</v>
      </c>
      <c r="EW1060" s="55" t="s">
        <v>1246</v>
      </c>
      <c r="EX1060" s="55" t="s">
        <v>1756</v>
      </c>
      <c r="EY1060" s="55">
        <v>2</v>
      </c>
      <c r="EZ1060" s="55">
        <v>0</v>
      </c>
      <c r="FA1060" s="55">
        <v>1994</v>
      </c>
      <c r="FB1060" s="55" t="s">
        <v>1361</v>
      </c>
      <c r="FC1060" s="55" t="s">
        <v>1249</v>
      </c>
      <c r="FD1060" s="55">
        <v>2.94</v>
      </c>
      <c r="FF1060" s="55">
        <v>1053</v>
      </c>
      <c r="FG1060" s="55" t="s">
        <v>42</v>
      </c>
      <c r="FH1060" s="55" t="s">
        <v>2016</v>
      </c>
      <c r="FI1060" s="55">
        <v>2</v>
      </c>
      <c r="FJ1060" s="55">
        <v>1000</v>
      </c>
      <c r="FK1060" s="55" t="s">
        <v>1249</v>
      </c>
      <c r="FL1060" s="55">
        <v>0.3</v>
      </c>
      <c r="JW1060" s="12">
        <v>1053</v>
      </c>
      <c r="JX1060" s="12" t="s">
        <v>1731</v>
      </c>
      <c r="JY1060" s="12" t="s">
        <v>2101</v>
      </c>
    </row>
    <row r="1061" ht="14.25" customHeight="1" outlineLevel="1" spans="7:285">
      <c r="G1061" s="55">
        <v>1054</v>
      </c>
      <c r="H1061" s="55" t="s">
        <v>2053</v>
      </c>
      <c r="I1061" s="55" t="s">
        <v>1872</v>
      </c>
      <c r="J1061" s="55" t="s">
        <v>1676</v>
      </c>
      <c r="K1061" s="55" t="s">
        <v>1258</v>
      </c>
      <c r="L1061" s="55">
        <v>0.0525</v>
      </c>
      <c r="AD1061" s="12">
        <v>1054</v>
      </c>
      <c r="AE1061" s="12" t="s">
        <v>1261</v>
      </c>
      <c r="AF1061" s="12" t="s">
        <v>1748</v>
      </c>
      <c r="AG1061" s="12" t="s">
        <v>1255</v>
      </c>
      <c r="AH1061" s="12" t="s">
        <v>2881</v>
      </c>
      <c r="DN1061" s="55">
        <v>1054</v>
      </c>
      <c r="DO1061" s="55" t="s">
        <v>1313</v>
      </c>
      <c r="DP1061" s="55" t="s">
        <v>3300</v>
      </c>
      <c r="DQ1061" s="55" t="s">
        <v>1260</v>
      </c>
      <c r="DR1061" s="55" t="s">
        <v>1261</v>
      </c>
      <c r="DS1061" s="55">
        <v>33488</v>
      </c>
      <c r="DT1061" s="55">
        <v>10000</v>
      </c>
      <c r="DU1061" s="55" t="s">
        <v>1249</v>
      </c>
      <c r="DV1061" s="55">
        <v>1</v>
      </c>
      <c r="EV1061" s="55">
        <v>1054</v>
      </c>
      <c r="EW1061" s="55" t="s">
        <v>1246</v>
      </c>
      <c r="EX1061" s="55" t="s">
        <v>1756</v>
      </c>
      <c r="EY1061" s="55">
        <v>2</v>
      </c>
      <c r="EZ1061" s="55">
        <v>1995</v>
      </c>
      <c r="FA1061" s="55">
        <v>2999</v>
      </c>
      <c r="FB1061" s="55" t="s">
        <v>1361</v>
      </c>
      <c r="FC1061" s="55" t="s">
        <v>1249</v>
      </c>
      <c r="FD1061" s="55">
        <v>2.94</v>
      </c>
      <c r="FF1061" s="55">
        <v>1054</v>
      </c>
      <c r="FG1061" s="55" t="s">
        <v>42</v>
      </c>
      <c r="FH1061" s="55" t="s">
        <v>2016</v>
      </c>
      <c r="FI1061" s="55">
        <v>2</v>
      </c>
      <c r="FJ1061" s="55">
        <v>2500</v>
      </c>
      <c r="FK1061" s="55" t="s">
        <v>1249</v>
      </c>
      <c r="FL1061" s="55">
        <v>0.3</v>
      </c>
      <c r="JW1061" s="12">
        <v>1054</v>
      </c>
      <c r="JX1061" s="12" t="s">
        <v>1731</v>
      </c>
      <c r="JY1061" s="12" t="s">
        <v>1430</v>
      </c>
    </row>
    <row r="1062" ht="14.25" customHeight="1" outlineLevel="1" spans="7:285">
      <c r="G1062" s="55">
        <v>1055</v>
      </c>
      <c r="H1062" s="55" t="s">
        <v>2053</v>
      </c>
      <c r="I1062" s="55" t="s">
        <v>1364</v>
      </c>
      <c r="J1062" s="55" t="s">
        <v>1967</v>
      </c>
      <c r="K1062" s="55" t="s">
        <v>1258</v>
      </c>
      <c r="L1062" s="55">
        <v>0.0525</v>
      </c>
      <c r="AD1062" s="12">
        <v>1055</v>
      </c>
      <c r="AE1062" s="12" t="s">
        <v>1261</v>
      </c>
      <c r="AF1062" s="12" t="s">
        <v>1587</v>
      </c>
      <c r="AG1062" s="12" t="s">
        <v>1255</v>
      </c>
      <c r="AH1062" s="12" t="s">
        <v>2881</v>
      </c>
      <c r="DN1062" s="55">
        <v>1055</v>
      </c>
      <c r="DO1062" s="55" t="s">
        <v>1313</v>
      </c>
      <c r="DP1062" s="55" t="s">
        <v>3300</v>
      </c>
      <c r="DQ1062" s="55" t="s">
        <v>1260</v>
      </c>
      <c r="DR1062" s="55" t="s">
        <v>1261</v>
      </c>
      <c r="DS1062" s="55">
        <v>33493</v>
      </c>
      <c r="DT1062" s="55">
        <v>10000</v>
      </c>
      <c r="DU1062" s="55" t="s">
        <v>1249</v>
      </c>
      <c r="DV1062" s="55">
        <v>1</v>
      </c>
      <c r="EV1062" s="55">
        <v>1055</v>
      </c>
      <c r="EW1062" s="55" t="s">
        <v>1246</v>
      </c>
      <c r="EX1062" s="55" t="s">
        <v>1756</v>
      </c>
      <c r="EY1062" s="55">
        <v>3</v>
      </c>
      <c r="EZ1062" s="55">
        <v>0</v>
      </c>
      <c r="FA1062" s="55">
        <v>1994</v>
      </c>
      <c r="FB1062" s="55" t="s">
        <v>1262</v>
      </c>
      <c r="FC1062" s="55" t="s">
        <v>1249</v>
      </c>
      <c r="FD1062" s="55">
        <v>0</v>
      </c>
      <c r="FF1062" s="55">
        <v>1055</v>
      </c>
      <c r="FG1062" s="55" t="s">
        <v>42</v>
      </c>
      <c r="FH1062" s="55" t="s">
        <v>2016</v>
      </c>
      <c r="FI1062" s="55">
        <v>2</v>
      </c>
      <c r="FJ1062" s="55">
        <v>5000</v>
      </c>
      <c r="FK1062" s="55" t="s">
        <v>1249</v>
      </c>
      <c r="FL1062" s="55">
        <v>0.3</v>
      </c>
      <c r="JW1062" s="12">
        <v>1055</v>
      </c>
      <c r="JX1062" s="12" t="s">
        <v>1731</v>
      </c>
      <c r="JY1062" s="12" t="s">
        <v>2146</v>
      </c>
    </row>
    <row r="1063" ht="14.25" customHeight="1" outlineLevel="1" spans="7:285">
      <c r="G1063" s="55">
        <v>1056</v>
      </c>
      <c r="H1063" s="55" t="s">
        <v>2053</v>
      </c>
      <c r="I1063" s="55" t="s">
        <v>2118</v>
      </c>
      <c r="J1063" s="55" t="s">
        <v>2989</v>
      </c>
      <c r="K1063" s="55" t="s">
        <v>1258</v>
      </c>
      <c r="L1063" s="55">
        <v>0.0525</v>
      </c>
      <c r="AD1063" s="12">
        <v>1056</v>
      </c>
      <c r="AE1063" s="12" t="s">
        <v>1261</v>
      </c>
      <c r="AF1063" s="12" t="s">
        <v>2552</v>
      </c>
      <c r="AG1063" s="12" t="s">
        <v>1255</v>
      </c>
      <c r="AH1063" s="12" t="s">
        <v>2881</v>
      </c>
      <c r="DN1063" s="55">
        <v>1056</v>
      </c>
      <c r="DO1063" s="55" t="s">
        <v>1313</v>
      </c>
      <c r="DP1063" s="55" t="s">
        <v>3300</v>
      </c>
      <c r="DQ1063" s="55" t="s">
        <v>1260</v>
      </c>
      <c r="DR1063" s="55" t="s">
        <v>1261</v>
      </c>
      <c r="DS1063" s="55">
        <v>33496</v>
      </c>
      <c r="DT1063" s="55">
        <v>10000</v>
      </c>
      <c r="DU1063" s="55" t="s">
        <v>1249</v>
      </c>
      <c r="DV1063" s="55">
        <v>1</v>
      </c>
      <c r="EV1063" s="55">
        <v>1056</v>
      </c>
      <c r="EW1063" s="55" t="s">
        <v>1246</v>
      </c>
      <c r="EX1063" s="55" t="s">
        <v>1756</v>
      </c>
      <c r="EY1063" s="55">
        <v>3</v>
      </c>
      <c r="EZ1063" s="55">
        <v>1995</v>
      </c>
      <c r="FA1063" s="55">
        <v>2999</v>
      </c>
      <c r="FB1063" s="55" t="s">
        <v>1262</v>
      </c>
      <c r="FC1063" s="55" t="s">
        <v>1249</v>
      </c>
      <c r="FD1063" s="55">
        <v>0</v>
      </c>
      <c r="FF1063" s="55">
        <v>1056</v>
      </c>
      <c r="FG1063" s="55" t="s">
        <v>42</v>
      </c>
      <c r="FH1063" s="55" t="s">
        <v>2016</v>
      </c>
      <c r="FI1063" s="55">
        <v>2</v>
      </c>
      <c r="FJ1063" s="55">
        <v>10000</v>
      </c>
      <c r="FK1063" s="55" t="s">
        <v>1249</v>
      </c>
      <c r="FL1063" s="55">
        <v>0.3</v>
      </c>
      <c r="JW1063" s="12">
        <v>1056</v>
      </c>
      <c r="JX1063" s="12" t="s">
        <v>1731</v>
      </c>
      <c r="JY1063" s="12" t="s">
        <v>1587</v>
      </c>
    </row>
    <row r="1064" ht="14.25" customHeight="1" outlineLevel="1" spans="7:285">
      <c r="G1064" s="55">
        <v>1057</v>
      </c>
      <c r="H1064" s="55" t="s">
        <v>2053</v>
      </c>
      <c r="I1064" s="55" t="s">
        <v>1791</v>
      </c>
      <c r="J1064" s="55" t="s">
        <v>2992</v>
      </c>
      <c r="K1064" s="55" t="s">
        <v>1258</v>
      </c>
      <c r="L1064" s="55">
        <v>0.0175</v>
      </c>
      <c r="AD1064" s="12">
        <v>1057</v>
      </c>
      <c r="AE1064" s="12" t="s">
        <v>1261</v>
      </c>
      <c r="AF1064" s="12" t="s">
        <v>1933</v>
      </c>
      <c r="AG1064" s="12" t="s">
        <v>1255</v>
      </c>
      <c r="AH1064" s="12" t="s">
        <v>2881</v>
      </c>
      <c r="DN1064" s="55">
        <v>1057</v>
      </c>
      <c r="DO1064" s="55" t="s">
        <v>1313</v>
      </c>
      <c r="DP1064" s="55" t="s">
        <v>3300</v>
      </c>
      <c r="DQ1064" s="55" t="s">
        <v>1260</v>
      </c>
      <c r="DR1064" s="55" t="s">
        <v>1261</v>
      </c>
      <c r="DS1064" s="55">
        <v>33498</v>
      </c>
      <c r="DT1064" s="55">
        <v>10000</v>
      </c>
      <c r="DU1064" s="55" t="s">
        <v>1249</v>
      </c>
      <c r="DV1064" s="55">
        <v>1</v>
      </c>
      <c r="EV1064" s="55">
        <v>1057</v>
      </c>
      <c r="EW1064" s="55" t="s">
        <v>1246</v>
      </c>
      <c r="EX1064" s="55" t="s">
        <v>1410</v>
      </c>
      <c r="EY1064" s="55">
        <v>1</v>
      </c>
      <c r="EZ1064" s="55">
        <v>0</v>
      </c>
      <c r="FA1064" s="55">
        <v>1994</v>
      </c>
      <c r="FB1064" s="55" t="s">
        <v>1361</v>
      </c>
      <c r="FC1064" s="55" t="s">
        <v>1249</v>
      </c>
      <c r="FD1064" s="55">
        <v>2.5</v>
      </c>
      <c r="FF1064" s="55">
        <v>1057</v>
      </c>
      <c r="FG1064" s="55" t="s">
        <v>42</v>
      </c>
      <c r="FH1064" s="55" t="s">
        <v>2016</v>
      </c>
      <c r="FI1064" s="55">
        <v>2</v>
      </c>
      <c r="FJ1064" s="55">
        <v>25000</v>
      </c>
      <c r="FK1064" s="55" t="s">
        <v>1249</v>
      </c>
      <c r="FL1064" s="55">
        <v>0.3</v>
      </c>
      <c r="JW1064" s="12">
        <v>1057</v>
      </c>
      <c r="JX1064" s="12" t="s">
        <v>1731</v>
      </c>
      <c r="JY1064" s="12" t="s">
        <v>2191</v>
      </c>
    </row>
    <row r="1065" ht="14.25" customHeight="1" outlineLevel="1" spans="7:285">
      <c r="G1065" s="55">
        <v>1058</v>
      </c>
      <c r="H1065" s="55" t="s">
        <v>2053</v>
      </c>
      <c r="I1065" s="55" t="s">
        <v>1791</v>
      </c>
      <c r="J1065" s="55" t="s">
        <v>2995</v>
      </c>
      <c r="K1065" s="55" t="s">
        <v>1258</v>
      </c>
      <c r="L1065" s="55">
        <v>0.0175</v>
      </c>
      <c r="AD1065" s="12">
        <v>1058</v>
      </c>
      <c r="AE1065" s="12" t="s">
        <v>1261</v>
      </c>
      <c r="AF1065" s="12" t="s">
        <v>2820</v>
      </c>
      <c r="AG1065" s="12" t="s">
        <v>1255</v>
      </c>
      <c r="AH1065" s="12" t="s">
        <v>2881</v>
      </c>
      <c r="DN1065" s="55">
        <v>1058</v>
      </c>
      <c r="DO1065" s="55" t="s">
        <v>1313</v>
      </c>
      <c r="DP1065" s="55" t="s">
        <v>3300</v>
      </c>
      <c r="DQ1065" s="55" t="s">
        <v>1260</v>
      </c>
      <c r="DR1065" s="55" t="s">
        <v>1261</v>
      </c>
      <c r="DS1065" s="55">
        <v>33008</v>
      </c>
      <c r="DT1065" s="55">
        <v>10000</v>
      </c>
      <c r="DU1065" s="55" t="s">
        <v>1249</v>
      </c>
      <c r="DV1065" s="55">
        <v>1</v>
      </c>
      <c r="EV1065" s="55">
        <v>1058</v>
      </c>
      <c r="EW1065" s="55" t="s">
        <v>1246</v>
      </c>
      <c r="EX1065" s="55" t="s">
        <v>1410</v>
      </c>
      <c r="EY1065" s="55">
        <v>1</v>
      </c>
      <c r="EZ1065" s="55">
        <v>1995</v>
      </c>
      <c r="FA1065" s="55">
        <v>2999</v>
      </c>
      <c r="FB1065" s="55" t="s">
        <v>1361</v>
      </c>
      <c r="FC1065" s="55" t="s">
        <v>1249</v>
      </c>
      <c r="FD1065" s="55">
        <v>2.5</v>
      </c>
      <c r="FF1065" s="55">
        <v>1058</v>
      </c>
      <c r="FG1065" s="55" t="s">
        <v>42</v>
      </c>
      <c r="FH1065" s="55" t="s">
        <v>2016</v>
      </c>
      <c r="FI1065" s="55">
        <v>2</v>
      </c>
      <c r="FJ1065" s="55">
        <v>50000</v>
      </c>
      <c r="FK1065" s="55" t="s">
        <v>1249</v>
      </c>
      <c r="FL1065" s="55">
        <v>0.3</v>
      </c>
      <c r="JW1065" s="12">
        <v>1058</v>
      </c>
      <c r="JX1065" s="12" t="s">
        <v>1731</v>
      </c>
      <c r="JY1065" s="12" t="s">
        <v>2213</v>
      </c>
    </row>
    <row r="1066" ht="14.25" customHeight="1" outlineLevel="1" spans="7:285">
      <c r="G1066" s="55">
        <v>1059</v>
      </c>
      <c r="H1066" s="55" t="s">
        <v>2053</v>
      </c>
      <c r="I1066" s="55" t="s">
        <v>1263</v>
      </c>
      <c r="J1066" s="55" t="s">
        <v>2075</v>
      </c>
      <c r="K1066" s="55" t="s">
        <v>1258</v>
      </c>
      <c r="L1066" s="55">
        <v>0.0167</v>
      </c>
      <c r="AD1066" s="12">
        <v>1059</v>
      </c>
      <c r="AE1066" s="12" t="s">
        <v>1261</v>
      </c>
      <c r="AF1066" s="12" t="s">
        <v>1775</v>
      </c>
      <c r="AG1066" s="12" t="s">
        <v>1255</v>
      </c>
      <c r="AH1066" s="12" t="s">
        <v>2881</v>
      </c>
      <c r="DN1066" s="55">
        <v>1059</v>
      </c>
      <c r="DO1066" s="55" t="s">
        <v>1313</v>
      </c>
      <c r="DP1066" s="55" t="s">
        <v>3300</v>
      </c>
      <c r="DQ1066" s="55" t="s">
        <v>1260</v>
      </c>
      <c r="DR1066" s="55" t="s">
        <v>1261</v>
      </c>
      <c r="DS1066" s="55">
        <v>33011</v>
      </c>
      <c r="DT1066" s="55">
        <v>10000</v>
      </c>
      <c r="DU1066" s="55" t="s">
        <v>1249</v>
      </c>
      <c r="DV1066" s="55">
        <v>1</v>
      </c>
      <c r="EV1066" s="55">
        <v>1059</v>
      </c>
      <c r="EW1066" s="55" t="s">
        <v>1246</v>
      </c>
      <c r="EX1066" s="55" t="s">
        <v>1410</v>
      </c>
      <c r="EY1066" s="55">
        <v>2</v>
      </c>
      <c r="EZ1066" s="55">
        <v>0</v>
      </c>
      <c r="FA1066" s="55">
        <v>1994</v>
      </c>
      <c r="FB1066" s="55" t="s">
        <v>1361</v>
      </c>
      <c r="FC1066" s="55" t="s">
        <v>1249</v>
      </c>
      <c r="FD1066" s="55">
        <v>2.5</v>
      </c>
      <c r="FF1066" s="55">
        <v>1059</v>
      </c>
      <c r="FG1066" s="55" t="s">
        <v>42</v>
      </c>
      <c r="FH1066" s="55" t="s">
        <v>2016</v>
      </c>
      <c r="FI1066" s="55">
        <v>2</v>
      </c>
      <c r="FJ1066" s="55">
        <v>80000</v>
      </c>
      <c r="FK1066" s="55" t="s">
        <v>1249</v>
      </c>
      <c r="FL1066" s="55">
        <v>0.3</v>
      </c>
      <c r="JW1066" s="12">
        <v>1059</v>
      </c>
      <c r="JX1066" s="12" t="s">
        <v>1731</v>
      </c>
      <c r="JY1066" s="12" t="s">
        <v>630</v>
      </c>
    </row>
    <row r="1067" ht="14.25" customHeight="1" outlineLevel="1" spans="7:285">
      <c r="G1067" s="55">
        <v>1060</v>
      </c>
      <c r="H1067" s="55" t="s">
        <v>2053</v>
      </c>
      <c r="I1067" s="55" t="s">
        <v>1263</v>
      </c>
      <c r="J1067" s="55" t="s">
        <v>3000</v>
      </c>
      <c r="K1067" s="55" t="s">
        <v>1258</v>
      </c>
      <c r="L1067" s="55">
        <v>0.0183333333333333</v>
      </c>
      <c r="AD1067" s="12">
        <v>1060</v>
      </c>
      <c r="AE1067" s="12" t="s">
        <v>3352</v>
      </c>
      <c r="AF1067" s="12" t="s">
        <v>1627</v>
      </c>
      <c r="AG1067" s="12" t="s">
        <v>1255</v>
      </c>
      <c r="AH1067" s="12" t="s">
        <v>2888</v>
      </c>
      <c r="DN1067" s="55">
        <v>1060</v>
      </c>
      <c r="DO1067" s="55" t="s">
        <v>1313</v>
      </c>
      <c r="DP1067" s="55" t="s">
        <v>3300</v>
      </c>
      <c r="DQ1067" s="55" t="s">
        <v>1260</v>
      </c>
      <c r="DR1067" s="55" t="s">
        <v>1261</v>
      </c>
      <c r="DS1067" s="55">
        <v>33022</v>
      </c>
      <c r="DT1067" s="55">
        <v>10000</v>
      </c>
      <c r="DU1067" s="55" t="s">
        <v>1249</v>
      </c>
      <c r="DV1067" s="55">
        <v>1</v>
      </c>
      <c r="EV1067" s="55">
        <v>1060</v>
      </c>
      <c r="EW1067" s="55" t="s">
        <v>1246</v>
      </c>
      <c r="EX1067" s="55" t="s">
        <v>1410</v>
      </c>
      <c r="EY1067" s="55">
        <v>2</v>
      </c>
      <c r="EZ1067" s="55">
        <v>1995</v>
      </c>
      <c r="FA1067" s="55">
        <v>2999</v>
      </c>
      <c r="FB1067" s="55" t="s">
        <v>1361</v>
      </c>
      <c r="FC1067" s="55" t="s">
        <v>1249</v>
      </c>
      <c r="FD1067" s="55">
        <v>2.5</v>
      </c>
      <c r="FF1067" s="55">
        <v>1060</v>
      </c>
      <c r="FG1067" s="55" t="s">
        <v>42</v>
      </c>
      <c r="FH1067" s="55" t="s">
        <v>2016</v>
      </c>
      <c r="FI1067" s="55">
        <v>2</v>
      </c>
      <c r="FJ1067" s="55">
        <v>130000</v>
      </c>
      <c r="FK1067" s="55" t="s">
        <v>1249</v>
      </c>
      <c r="FL1067" s="55">
        <v>0.3</v>
      </c>
      <c r="JW1067" s="12">
        <v>1060</v>
      </c>
      <c r="JX1067" s="12" t="s">
        <v>1731</v>
      </c>
      <c r="JY1067" s="12" t="s">
        <v>2246</v>
      </c>
    </row>
    <row r="1068" ht="14.25" customHeight="1" outlineLevel="1" spans="7:285">
      <c r="G1068" s="55">
        <v>1061</v>
      </c>
      <c r="H1068" s="55" t="s">
        <v>2053</v>
      </c>
      <c r="I1068" s="55" t="s">
        <v>1263</v>
      </c>
      <c r="J1068" s="55" t="s">
        <v>3003</v>
      </c>
      <c r="K1068" s="55" t="s">
        <v>1258</v>
      </c>
      <c r="L1068" s="55">
        <v>0.0166666666666667</v>
      </c>
      <c r="AD1068" s="12">
        <v>1061</v>
      </c>
      <c r="AE1068" s="12" t="s">
        <v>3353</v>
      </c>
      <c r="AF1068" s="12" t="s">
        <v>2640</v>
      </c>
      <c r="AG1068" s="12" t="s">
        <v>1255</v>
      </c>
      <c r="AH1068" s="12" t="s">
        <v>2888</v>
      </c>
      <c r="DN1068" s="55">
        <v>1061</v>
      </c>
      <c r="DO1068" s="55" t="s">
        <v>1313</v>
      </c>
      <c r="DP1068" s="55" t="s">
        <v>3300</v>
      </c>
      <c r="DQ1068" s="55" t="s">
        <v>1260</v>
      </c>
      <c r="DR1068" s="55" t="s">
        <v>1261</v>
      </c>
      <c r="DS1068" s="55">
        <v>33039</v>
      </c>
      <c r="DT1068" s="55">
        <v>10000</v>
      </c>
      <c r="DU1068" s="55" t="s">
        <v>1249</v>
      </c>
      <c r="DV1068" s="55">
        <v>1</v>
      </c>
      <c r="EV1068" s="55">
        <v>1061</v>
      </c>
      <c r="EW1068" s="55" t="s">
        <v>1246</v>
      </c>
      <c r="EX1068" s="55" t="s">
        <v>1410</v>
      </c>
      <c r="EY1068" s="55">
        <v>3</v>
      </c>
      <c r="EZ1068" s="55">
        <v>0</v>
      </c>
      <c r="FA1068" s="55">
        <v>1994</v>
      </c>
      <c r="FB1068" s="55" t="s">
        <v>1361</v>
      </c>
      <c r="FC1068" s="55" t="s">
        <v>1249</v>
      </c>
      <c r="FD1068" s="55">
        <v>2.5</v>
      </c>
      <c r="FF1068" s="55">
        <v>1061</v>
      </c>
      <c r="FG1068" s="55" t="s">
        <v>42</v>
      </c>
      <c r="FH1068" s="55" t="s">
        <v>2016</v>
      </c>
      <c r="FI1068" s="55">
        <v>2</v>
      </c>
      <c r="FJ1068" s="55">
        <v>260000</v>
      </c>
      <c r="FK1068" s="55" t="s">
        <v>1249</v>
      </c>
      <c r="FL1068" s="55">
        <v>0.3</v>
      </c>
      <c r="JW1068" s="12">
        <v>1061</v>
      </c>
      <c r="JX1068" s="12" t="s">
        <v>1731</v>
      </c>
      <c r="JY1068" s="12" t="s">
        <v>1720</v>
      </c>
    </row>
    <row r="1069" ht="14.25" customHeight="1" outlineLevel="1" spans="7:285">
      <c r="G1069" s="55">
        <v>1062</v>
      </c>
      <c r="H1069" s="55" t="s">
        <v>2053</v>
      </c>
      <c r="I1069" s="55" t="s">
        <v>1263</v>
      </c>
      <c r="J1069" s="55" t="s">
        <v>3005</v>
      </c>
      <c r="K1069" s="55" t="s">
        <v>1258</v>
      </c>
      <c r="L1069" s="55">
        <v>0.0154166666666667</v>
      </c>
      <c r="AD1069" s="12">
        <v>1062</v>
      </c>
      <c r="AE1069" s="12" t="s">
        <v>3354</v>
      </c>
      <c r="AF1069" s="12" t="s">
        <v>2640</v>
      </c>
      <c r="AG1069" s="12" t="s">
        <v>1255</v>
      </c>
      <c r="AH1069" s="12" t="s">
        <v>2888</v>
      </c>
      <c r="DN1069" s="55">
        <v>1062</v>
      </c>
      <c r="DO1069" s="55" t="s">
        <v>1313</v>
      </c>
      <c r="DP1069" s="55" t="s">
        <v>3300</v>
      </c>
      <c r="DQ1069" s="55" t="s">
        <v>1260</v>
      </c>
      <c r="DR1069" s="55" t="s">
        <v>1261</v>
      </c>
      <c r="DS1069" s="55">
        <v>33061</v>
      </c>
      <c r="DT1069" s="55">
        <v>10000</v>
      </c>
      <c r="DU1069" s="55" t="s">
        <v>1249</v>
      </c>
      <c r="DV1069" s="55">
        <v>1</v>
      </c>
      <c r="EV1069" s="55">
        <v>1062</v>
      </c>
      <c r="EW1069" s="55" t="s">
        <v>1246</v>
      </c>
      <c r="EX1069" s="55" t="s">
        <v>1410</v>
      </c>
      <c r="EY1069" s="55">
        <v>3</v>
      </c>
      <c r="EZ1069" s="55">
        <v>1995</v>
      </c>
      <c r="FA1069" s="55">
        <v>2999</v>
      </c>
      <c r="FB1069" s="55" t="s">
        <v>1361</v>
      </c>
      <c r="FC1069" s="55" t="s">
        <v>1249</v>
      </c>
      <c r="FD1069" s="55">
        <v>2.5</v>
      </c>
      <c r="FF1069" s="55">
        <v>1062</v>
      </c>
      <c r="FG1069" s="55" t="s">
        <v>42</v>
      </c>
      <c r="FH1069" s="55" t="s">
        <v>2016</v>
      </c>
      <c r="FI1069" s="55">
        <v>2</v>
      </c>
      <c r="FJ1069" s="55">
        <v>400000</v>
      </c>
      <c r="FK1069" s="55" t="s">
        <v>1249</v>
      </c>
      <c r="FL1069" s="55">
        <v>0.3</v>
      </c>
      <c r="JW1069" s="12">
        <v>1062</v>
      </c>
      <c r="JX1069" s="12" t="s">
        <v>1731</v>
      </c>
      <c r="JY1069" s="12" t="s">
        <v>2283</v>
      </c>
    </row>
    <row r="1070" ht="14.25" customHeight="1" outlineLevel="1" spans="7:285">
      <c r="G1070" s="55">
        <v>1063</v>
      </c>
      <c r="H1070" s="55" t="s">
        <v>2053</v>
      </c>
      <c r="I1070" s="55" t="s">
        <v>1263</v>
      </c>
      <c r="J1070" s="55" t="s">
        <v>3007</v>
      </c>
      <c r="K1070" s="55" t="s">
        <v>1258</v>
      </c>
      <c r="L1070" s="55">
        <v>0.0154166666666667</v>
      </c>
      <c r="AD1070" s="12">
        <v>1063</v>
      </c>
      <c r="AE1070" s="12" t="s">
        <v>3355</v>
      </c>
      <c r="AF1070" s="12" t="s">
        <v>2666</v>
      </c>
      <c r="AG1070" s="12" t="s">
        <v>1255</v>
      </c>
      <c r="AH1070" s="12" t="s">
        <v>2888</v>
      </c>
      <c r="DN1070" s="55">
        <v>1063</v>
      </c>
      <c r="DO1070" s="55" t="s">
        <v>1313</v>
      </c>
      <c r="DP1070" s="55" t="s">
        <v>3300</v>
      </c>
      <c r="DQ1070" s="55" t="s">
        <v>1260</v>
      </c>
      <c r="DR1070" s="55" t="s">
        <v>1261</v>
      </c>
      <c r="DS1070" s="55">
        <v>33072</v>
      </c>
      <c r="DT1070" s="55">
        <v>10000</v>
      </c>
      <c r="DU1070" s="55" t="s">
        <v>1249</v>
      </c>
      <c r="DV1070" s="55">
        <v>1</v>
      </c>
      <c r="EV1070" s="55">
        <v>1063</v>
      </c>
      <c r="EW1070" s="55" t="s">
        <v>1246</v>
      </c>
      <c r="EX1070" s="55" t="s">
        <v>1410</v>
      </c>
      <c r="EY1070" s="55">
        <v>4</v>
      </c>
      <c r="EZ1070" s="55">
        <v>0</v>
      </c>
      <c r="FA1070" s="55">
        <v>1994</v>
      </c>
      <c r="FB1070" s="55" t="s">
        <v>1361</v>
      </c>
      <c r="FC1070" s="55" t="s">
        <v>1249</v>
      </c>
      <c r="FD1070" s="55">
        <v>2.5</v>
      </c>
      <c r="FF1070" s="55">
        <v>1063</v>
      </c>
      <c r="FG1070" s="55" t="s">
        <v>42</v>
      </c>
      <c r="FH1070" s="55" t="s">
        <v>2016</v>
      </c>
      <c r="FI1070" s="55">
        <v>2</v>
      </c>
      <c r="FJ1070" s="55">
        <v>530000</v>
      </c>
      <c r="FK1070" s="55" t="s">
        <v>1249</v>
      </c>
      <c r="FL1070" s="55">
        <v>0.3</v>
      </c>
      <c r="JW1070" s="12">
        <v>1063</v>
      </c>
      <c r="JX1070" s="12" t="s">
        <v>1731</v>
      </c>
      <c r="JY1070" s="12" t="s">
        <v>2294</v>
      </c>
    </row>
    <row r="1071" ht="14.25" customHeight="1" outlineLevel="1" spans="7:285">
      <c r="G1071" s="55">
        <v>1064</v>
      </c>
      <c r="H1071" s="55" t="s">
        <v>2053</v>
      </c>
      <c r="I1071" s="55" t="s">
        <v>1263</v>
      </c>
      <c r="J1071" s="55" t="s">
        <v>3011</v>
      </c>
      <c r="K1071" s="55" t="s">
        <v>1258</v>
      </c>
      <c r="L1071" s="55">
        <v>0.0183333333333333</v>
      </c>
      <c r="AD1071" s="12">
        <v>1064</v>
      </c>
      <c r="AE1071" s="12" t="s">
        <v>3356</v>
      </c>
      <c r="AF1071" s="12" t="s">
        <v>2692</v>
      </c>
      <c r="AG1071" s="12" t="s">
        <v>1255</v>
      </c>
      <c r="AH1071" s="12" t="s">
        <v>2888</v>
      </c>
      <c r="DN1071" s="55">
        <v>1064</v>
      </c>
      <c r="DO1071" s="55" t="s">
        <v>1313</v>
      </c>
      <c r="DP1071" s="55" t="s">
        <v>3300</v>
      </c>
      <c r="DQ1071" s="55" t="s">
        <v>1260</v>
      </c>
      <c r="DR1071" s="55" t="s">
        <v>1261</v>
      </c>
      <c r="DS1071" s="55">
        <v>33074</v>
      </c>
      <c r="DT1071" s="55">
        <v>10000</v>
      </c>
      <c r="DU1071" s="55" t="s">
        <v>1249</v>
      </c>
      <c r="DV1071" s="55">
        <v>1</v>
      </c>
      <c r="EV1071" s="55">
        <v>1064</v>
      </c>
      <c r="EW1071" s="55" t="s">
        <v>1246</v>
      </c>
      <c r="EX1071" s="55" t="s">
        <v>1410</v>
      </c>
      <c r="EY1071" s="55">
        <v>4</v>
      </c>
      <c r="EZ1071" s="55">
        <v>1995</v>
      </c>
      <c r="FA1071" s="55">
        <v>2999</v>
      </c>
      <c r="FB1071" s="55" t="s">
        <v>1361</v>
      </c>
      <c r="FC1071" s="55" t="s">
        <v>1249</v>
      </c>
      <c r="FD1071" s="55">
        <v>2.5</v>
      </c>
      <c r="FF1071" s="55">
        <v>1064</v>
      </c>
      <c r="FG1071" s="55" t="s">
        <v>42</v>
      </c>
      <c r="FH1071" s="55" t="s">
        <v>2016</v>
      </c>
      <c r="FI1071" s="55">
        <v>2</v>
      </c>
      <c r="FJ1071" s="55">
        <v>540000</v>
      </c>
      <c r="FK1071" s="55" t="s">
        <v>1249</v>
      </c>
      <c r="FL1071" s="55">
        <v>0.3</v>
      </c>
      <c r="JW1071" s="12">
        <v>1064</v>
      </c>
      <c r="JX1071" s="12" t="s">
        <v>1731</v>
      </c>
      <c r="JY1071" s="12" t="s">
        <v>2310</v>
      </c>
    </row>
    <row r="1072" ht="14.25" customHeight="1" outlineLevel="1" spans="7:285">
      <c r="G1072" s="55">
        <v>1065</v>
      </c>
      <c r="H1072" s="55" t="s">
        <v>2053</v>
      </c>
      <c r="I1072" s="55" t="s">
        <v>1263</v>
      </c>
      <c r="J1072" s="55" t="s">
        <v>2115</v>
      </c>
      <c r="K1072" s="55" t="s">
        <v>1258</v>
      </c>
      <c r="L1072" s="55">
        <v>0.0167</v>
      </c>
      <c r="AD1072" s="12">
        <v>1065</v>
      </c>
      <c r="AE1072" s="12" t="s">
        <v>3357</v>
      </c>
      <c r="AF1072" s="12" t="s">
        <v>1254</v>
      </c>
      <c r="AG1072" s="12" t="s">
        <v>1255</v>
      </c>
      <c r="AH1072" s="12" t="s">
        <v>1312</v>
      </c>
      <c r="DN1072" s="55">
        <v>1065</v>
      </c>
      <c r="DO1072" s="55" t="s">
        <v>1313</v>
      </c>
      <c r="DP1072" s="55" t="s">
        <v>3300</v>
      </c>
      <c r="DQ1072" s="55" t="s">
        <v>1260</v>
      </c>
      <c r="DR1072" s="55" t="s">
        <v>1261</v>
      </c>
      <c r="DS1072" s="55">
        <v>33075</v>
      </c>
      <c r="DT1072" s="55">
        <v>10000</v>
      </c>
      <c r="DU1072" s="55" t="s">
        <v>1249</v>
      </c>
      <c r="DV1072" s="55">
        <v>1</v>
      </c>
      <c r="EV1072" s="55">
        <v>1065</v>
      </c>
      <c r="EW1072" s="55" t="s">
        <v>1246</v>
      </c>
      <c r="EX1072" s="55" t="s">
        <v>1410</v>
      </c>
      <c r="EY1072" s="55">
        <v>5</v>
      </c>
      <c r="EZ1072" s="55">
        <v>0</v>
      </c>
      <c r="FA1072" s="55">
        <v>1994</v>
      </c>
      <c r="FB1072" s="55" t="s">
        <v>1361</v>
      </c>
      <c r="FC1072" s="55" t="s">
        <v>1249</v>
      </c>
      <c r="FD1072" s="55">
        <v>2.5</v>
      </c>
      <c r="FF1072" s="55">
        <v>1065</v>
      </c>
      <c r="FG1072" s="55" t="s">
        <v>42</v>
      </c>
      <c r="FH1072" s="55" t="s">
        <v>2016</v>
      </c>
      <c r="FI1072" s="55">
        <v>3</v>
      </c>
      <c r="FJ1072" s="55">
        <v>0</v>
      </c>
      <c r="FK1072" s="55" t="s">
        <v>1249</v>
      </c>
      <c r="FL1072" s="55">
        <v>0.3</v>
      </c>
      <c r="JW1072" s="12">
        <v>1065</v>
      </c>
      <c r="JX1072" s="12" t="s">
        <v>1731</v>
      </c>
      <c r="JY1072" s="12" t="s">
        <v>1903</v>
      </c>
    </row>
    <row r="1073" ht="14.25" customHeight="1" outlineLevel="1" spans="7:285">
      <c r="G1073" s="55">
        <v>1066</v>
      </c>
      <c r="H1073" s="55" t="s">
        <v>2053</v>
      </c>
      <c r="I1073" s="55" t="s">
        <v>1263</v>
      </c>
      <c r="J1073" s="55" t="s">
        <v>2204</v>
      </c>
      <c r="K1073" s="55" t="s">
        <v>1258</v>
      </c>
      <c r="L1073" s="55">
        <v>0.0167</v>
      </c>
      <c r="AD1073" s="12">
        <v>1066</v>
      </c>
      <c r="AE1073" s="12" t="s">
        <v>3358</v>
      </c>
      <c r="AF1073" s="12" t="s">
        <v>1254</v>
      </c>
      <c r="AG1073" s="12" t="s">
        <v>1255</v>
      </c>
      <c r="AH1073" s="12" t="s">
        <v>1312</v>
      </c>
      <c r="DN1073" s="55">
        <v>1066</v>
      </c>
      <c r="DO1073" s="55" t="s">
        <v>1313</v>
      </c>
      <c r="DP1073" s="55" t="s">
        <v>3300</v>
      </c>
      <c r="DQ1073" s="55" t="s">
        <v>1260</v>
      </c>
      <c r="DR1073" s="55" t="s">
        <v>1261</v>
      </c>
      <c r="DS1073" s="55">
        <v>33077</v>
      </c>
      <c r="DT1073" s="55">
        <v>10000</v>
      </c>
      <c r="DU1073" s="55" t="s">
        <v>1249</v>
      </c>
      <c r="DV1073" s="55">
        <v>1</v>
      </c>
      <c r="EV1073" s="55">
        <v>1066</v>
      </c>
      <c r="EW1073" s="55" t="s">
        <v>1246</v>
      </c>
      <c r="EX1073" s="55" t="s">
        <v>1410</v>
      </c>
      <c r="EY1073" s="55">
        <v>5</v>
      </c>
      <c r="EZ1073" s="55">
        <v>1995</v>
      </c>
      <c r="FA1073" s="55">
        <v>2999</v>
      </c>
      <c r="FB1073" s="55" t="s">
        <v>1361</v>
      </c>
      <c r="FC1073" s="55" t="s">
        <v>1249</v>
      </c>
      <c r="FD1073" s="55">
        <v>2.5</v>
      </c>
      <c r="FF1073" s="55">
        <v>1066</v>
      </c>
      <c r="FG1073" s="55" t="s">
        <v>42</v>
      </c>
      <c r="FH1073" s="55" t="s">
        <v>2016</v>
      </c>
      <c r="FI1073" s="55">
        <v>3</v>
      </c>
      <c r="FJ1073" s="55">
        <v>1000</v>
      </c>
      <c r="FK1073" s="55" t="s">
        <v>1249</v>
      </c>
      <c r="FL1073" s="55">
        <v>0.3</v>
      </c>
      <c r="JW1073" s="12">
        <v>1066</v>
      </c>
      <c r="JX1073" s="12" t="s">
        <v>1731</v>
      </c>
      <c r="JY1073" s="12" t="s">
        <v>2346</v>
      </c>
    </row>
    <row r="1074" ht="14.25" customHeight="1" outlineLevel="1" spans="7:285">
      <c r="G1074" s="55">
        <v>1067</v>
      </c>
      <c r="H1074" s="55" t="s">
        <v>2053</v>
      </c>
      <c r="I1074" s="55" t="s">
        <v>1263</v>
      </c>
      <c r="J1074" s="55" t="s">
        <v>3022</v>
      </c>
      <c r="K1074" s="55" t="s">
        <v>1258</v>
      </c>
      <c r="L1074" s="55">
        <v>0.0167</v>
      </c>
      <c r="AD1074" s="12">
        <v>1067</v>
      </c>
      <c r="AE1074" s="12" t="s">
        <v>3359</v>
      </c>
      <c r="AF1074" s="12" t="s">
        <v>1627</v>
      </c>
      <c r="AG1074" s="12" t="s">
        <v>1255</v>
      </c>
      <c r="AH1074" s="12" t="s">
        <v>2907</v>
      </c>
      <c r="DN1074" s="55">
        <v>1067</v>
      </c>
      <c r="DO1074" s="55" t="s">
        <v>1313</v>
      </c>
      <c r="DP1074" s="55" t="s">
        <v>3300</v>
      </c>
      <c r="DQ1074" s="55" t="s">
        <v>1260</v>
      </c>
      <c r="DR1074" s="55" t="s">
        <v>1261</v>
      </c>
      <c r="DS1074" s="55">
        <v>33081</v>
      </c>
      <c r="DT1074" s="55">
        <v>10000</v>
      </c>
      <c r="DU1074" s="55" t="s">
        <v>1249</v>
      </c>
      <c r="DV1074" s="55">
        <v>1</v>
      </c>
      <c r="EV1074" s="55">
        <v>1067</v>
      </c>
      <c r="EW1074" s="55" t="s">
        <v>1246</v>
      </c>
      <c r="EX1074" s="55" t="s">
        <v>1410</v>
      </c>
      <c r="EY1074" s="55">
        <v>6</v>
      </c>
      <c r="EZ1074" s="55">
        <v>0</v>
      </c>
      <c r="FA1074" s="55">
        <v>1994</v>
      </c>
      <c r="FB1074" s="55" t="s">
        <v>1262</v>
      </c>
      <c r="FC1074" s="55" t="s">
        <v>1249</v>
      </c>
      <c r="FD1074" s="55">
        <v>0</v>
      </c>
      <c r="FF1074" s="55">
        <v>1067</v>
      </c>
      <c r="FG1074" s="55" t="s">
        <v>42</v>
      </c>
      <c r="FH1074" s="55" t="s">
        <v>2016</v>
      </c>
      <c r="FI1074" s="55">
        <v>3</v>
      </c>
      <c r="FJ1074" s="55">
        <v>2500</v>
      </c>
      <c r="FK1074" s="55" t="s">
        <v>1249</v>
      </c>
      <c r="FL1074" s="55">
        <v>0.3</v>
      </c>
      <c r="JW1074" s="12">
        <v>1067</v>
      </c>
      <c r="JX1074" s="12" t="s">
        <v>1731</v>
      </c>
      <c r="JY1074" s="12" t="s">
        <v>2361</v>
      </c>
    </row>
    <row r="1075" ht="14.25" customHeight="1" outlineLevel="1" spans="7:285">
      <c r="G1075" s="55">
        <v>1068</v>
      </c>
      <c r="H1075" s="55" t="s">
        <v>2053</v>
      </c>
      <c r="I1075" s="55" t="s">
        <v>1263</v>
      </c>
      <c r="J1075" s="55" t="s">
        <v>3025</v>
      </c>
      <c r="K1075" s="55" t="s">
        <v>1258</v>
      </c>
      <c r="L1075" s="55">
        <v>0.0167</v>
      </c>
      <c r="AD1075" s="12">
        <v>1068</v>
      </c>
      <c r="AE1075" s="12" t="s">
        <v>3360</v>
      </c>
      <c r="AF1075" s="12" t="s">
        <v>1446</v>
      </c>
      <c r="AG1075" s="12" t="s">
        <v>1255</v>
      </c>
      <c r="AH1075" s="12" t="s">
        <v>1406</v>
      </c>
      <c r="DN1075" s="55">
        <v>1068</v>
      </c>
      <c r="DO1075" s="55" t="s">
        <v>1313</v>
      </c>
      <c r="DP1075" s="55" t="s">
        <v>3300</v>
      </c>
      <c r="DQ1075" s="55" t="s">
        <v>1260</v>
      </c>
      <c r="DR1075" s="55" t="s">
        <v>1261</v>
      </c>
      <c r="DS1075" s="55">
        <v>33082</v>
      </c>
      <c r="DT1075" s="55">
        <v>10000</v>
      </c>
      <c r="DU1075" s="55" t="s">
        <v>1249</v>
      </c>
      <c r="DV1075" s="55">
        <v>1</v>
      </c>
      <c r="EV1075" s="55">
        <v>1068</v>
      </c>
      <c r="EW1075" s="55" t="s">
        <v>1246</v>
      </c>
      <c r="EX1075" s="55" t="s">
        <v>1410</v>
      </c>
      <c r="EY1075" s="55">
        <v>6</v>
      </c>
      <c r="EZ1075" s="55">
        <v>1995</v>
      </c>
      <c r="FA1075" s="55">
        <v>2999</v>
      </c>
      <c r="FB1075" s="55" t="s">
        <v>1262</v>
      </c>
      <c r="FC1075" s="55" t="s">
        <v>1249</v>
      </c>
      <c r="FD1075" s="55">
        <v>0</v>
      </c>
      <c r="FF1075" s="55">
        <v>1068</v>
      </c>
      <c r="FG1075" s="55" t="s">
        <v>42</v>
      </c>
      <c r="FH1075" s="55" t="s">
        <v>2016</v>
      </c>
      <c r="FI1075" s="55">
        <v>3</v>
      </c>
      <c r="FJ1075" s="55">
        <v>5000</v>
      </c>
      <c r="FK1075" s="55" t="s">
        <v>1249</v>
      </c>
      <c r="FL1075" s="55">
        <v>0.3</v>
      </c>
      <c r="JW1075" s="12">
        <v>1068</v>
      </c>
      <c r="JX1075" s="12" t="s">
        <v>1731</v>
      </c>
      <c r="JY1075" s="12" t="s">
        <v>2376</v>
      </c>
    </row>
    <row r="1076" ht="14.25" customHeight="1" outlineLevel="1" spans="7:285">
      <c r="G1076" s="55">
        <v>1069</v>
      </c>
      <c r="H1076" s="55" t="s">
        <v>2053</v>
      </c>
      <c r="I1076" s="55" t="s">
        <v>1263</v>
      </c>
      <c r="J1076" s="55" t="s">
        <v>2238</v>
      </c>
      <c r="K1076" s="55" t="s">
        <v>1258</v>
      </c>
      <c r="L1076" s="55">
        <v>0.0154166666666667</v>
      </c>
      <c r="AD1076" s="12">
        <v>1069</v>
      </c>
      <c r="AE1076" s="12" t="s">
        <v>3361</v>
      </c>
      <c r="AF1076" s="12" t="s">
        <v>1446</v>
      </c>
      <c r="AG1076" s="12" t="s">
        <v>1255</v>
      </c>
      <c r="AH1076" s="12" t="s">
        <v>1406</v>
      </c>
      <c r="DN1076" s="55">
        <v>1069</v>
      </c>
      <c r="DO1076" s="55" t="s">
        <v>1313</v>
      </c>
      <c r="DP1076" s="55" t="s">
        <v>3300</v>
      </c>
      <c r="DQ1076" s="55" t="s">
        <v>1260</v>
      </c>
      <c r="DR1076" s="55" t="s">
        <v>1261</v>
      </c>
      <c r="DS1076" s="55">
        <v>33083</v>
      </c>
      <c r="DT1076" s="55">
        <v>10000</v>
      </c>
      <c r="DU1076" s="55" t="s">
        <v>1249</v>
      </c>
      <c r="DV1076" s="55">
        <v>1</v>
      </c>
      <c r="EV1076" s="55">
        <v>1069</v>
      </c>
      <c r="EW1076" s="55" t="s">
        <v>1246</v>
      </c>
      <c r="EX1076" s="55" t="s">
        <v>1810</v>
      </c>
      <c r="EY1076" s="55">
        <v>1</v>
      </c>
      <c r="EZ1076" s="55">
        <v>0</v>
      </c>
      <c r="FA1076" s="55">
        <v>1994</v>
      </c>
      <c r="FB1076" s="55" t="s">
        <v>1361</v>
      </c>
      <c r="FC1076" s="55" t="s">
        <v>1249</v>
      </c>
      <c r="FD1076" s="55">
        <v>2.5</v>
      </c>
      <c r="FF1076" s="55">
        <v>1069</v>
      </c>
      <c r="FG1076" s="55" t="s">
        <v>42</v>
      </c>
      <c r="FH1076" s="55" t="s">
        <v>2016</v>
      </c>
      <c r="FI1076" s="55">
        <v>3</v>
      </c>
      <c r="FJ1076" s="55">
        <v>10000</v>
      </c>
      <c r="FK1076" s="55" t="s">
        <v>1249</v>
      </c>
      <c r="FL1076" s="55">
        <v>0.3</v>
      </c>
      <c r="JW1076" s="12">
        <v>1069</v>
      </c>
      <c r="JX1076" s="12" t="s">
        <v>1731</v>
      </c>
      <c r="JY1076" s="12" t="s">
        <v>2392</v>
      </c>
    </row>
    <row r="1077" ht="14.25" customHeight="1" outlineLevel="1" spans="7:285">
      <c r="G1077" s="55">
        <v>1070</v>
      </c>
      <c r="H1077" s="55" t="s">
        <v>2053</v>
      </c>
      <c r="I1077" s="55" t="s">
        <v>1263</v>
      </c>
      <c r="J1077" s="55" t="s">
        <v>2032</v>
      </c>
      <c r="K1077" s="55" t="s">
        <v>1258</v>
      </c>
      <c r="L1077" s="55">
        <v>0.0170833333333333</v>
      </c>
      <c r="AD1077" s="12">
        <v>1070</v>
      </c>
      <c r="AE1077" s="12" t="s">
        <v>3362</v>
      </c>
      <c r="AF1077" s="12" t="s">
        <v>2348</v>
      </c>
      <c r="AG1077" s="12" t="s">
        <v>1255</v>
      </c>
      <c r="AH1077" s="12" t="s">
        <v>1406</v>
      </c>
      <c r="DN1077" s="55">
        <v>1070</v>
      </c>
      <c r="DO1077" s="55" t="s">
        <v>1313</v>
      </c>
      <c r="DP1077" s="55" t="s">
        <v>3300</v>
      </c>
      <c r="DQ1077" s="55" t="s">
        <v>1260</v>
      </c>
      <c r="DR1077" s="55" t="s">
        <v>1261</v>
      </c>
      <c r="DS1077" s="55">
        <v>33084</v>
      </c>
      <c r="DT1077" s="55">
        <v>10000</v>
      </c>
      <c r="DU1077" s="55" t="s">
        <v>1249</v>
      </c>
      <c r="DV1077" s="55">
        <v>1</v>
      </c>
      <c r="EV1077" s="55">
        <v>1070</v>
      </c>
      <c r="EW1077" s="55" t="s">
        <v>1246</v>
      </c>
      <c r="EX1077" s="55" t="s">
        <v>1810</v>
      </c>
      <c r="EY1077" s="55">
        <v>1</v>
      </c>
      <c r="EZ1077" s="55">
        <v>1995</v>
      </c>
      <c r="FA1077" s="55">
        <v>2999</v>
      </c>
      <c r="FB1077" s="55" t="s">
        <v>1361</v>
      </c>
      <c r="FC1077" s="55" t="s">
        <v>1249</v>
      </c>
      <c r="FD1077" s="55">
        <v>2.5</v>
      </c>
      <c r="FF1077" s="55">
        <v>1070</v>
      </c>
      <c r="FG1077" s="55" t="s">
        <v>42</v>
      </c>
      <c r="FH1077" s="55" t="s">
        <v>2016</v>
      </c>
      <c r="FI1077" s="55">
        <v>3</v>
      </c>
      <c r="FJ1077" s="55">
        <v>25000</v>
      </c>
      <c r="FK1077" s="55" t="s">
        <v>1249</v>
      </c>
      <c r="FL1077" s="55">
        <v>0.3</v>
      </c>
      <c r="JW1077" s="12">
        <v>1070</v>
      </c>
      <c r="JX1077" s="12" t="s">
        <v>1731</v>
      </c>
      <c r="JY1077" s="12" t="s">
        <v>2197</v>
      </c>
    </row>
    <row r="1078" ht="14.25" customHeight="1" outlineLevel="1" spans="7:285">
      <c r="G1078" s="55">
        <v>1071</v>
      </c>
      <c r="H1078" s="55" t="s">
        <v>2053</v>
      </c>
      <c r="I1078" s="55" t="s">
        <v>1263</v>
      </c>
      <c r="J1078" s="55" t="s">
        <v>2277</v>
      </c>
      <c r="K1078" s="55" t="s">
        <v>1258</v>
      </c>
      <c r="L1078" s="55">
        <v>0.0525</v>
      </c>
      <c r="AD1078" s="12">
        <v>1071</v>
      </c>
      <c r="AE1078" s="12" t="s">
        <v>3363</v>
      </c>
      <c r="AF1078" s="12" t="s">
        <v>1357</v>
      </c>
      <c r="AG1078" s="12" t="s">
        <v>1255</v>
      </c>
      <c r="AH1078" s="12" t="s">
        <v>1528</v>
      </c>
      <c r="DN1078" s="55">
        <v>1071</v>
      </c>
      <c r="DO1078" s="55" t="s">
        <v>1313</v>
      </c>
      <c r="DP1078" s="55" t="s">
        <v>3300</v>
      </c>
      <c r="DQ1078" s="55" t="s">
        <v>1260</v>
      </c>
      <c r="DR1078" s="55" t="s">
        <v>1261</v>
      </c>
      <c r="DS1078" s="55">
        <v>33090</v>
      </c>
      <c r="DT1078" s="55">
        <v>10000</v>
      </c>
      <c r="DU1078" s="55" t="s">
        <v>1249</v>
      </c>
      <c r="DV1078" s="55">
        <v>1</v>
      </c>
      <c r="EV1078" s="55">
        <v>1071</v>
      </c>
      <c r="EW1078" s="55" t="s">
        <v>1246</v>
      </c>
      <c r="EX1078" s="55" t="s">
        <v>1810</v>
      </c>
      <c r="EY1078" s="55">
        <v>2</v>
      </c>
      <c r="EZ1078" s="55">
        <v>0</v>
      </c>
      <c r="FA1078" s="55">
        <v>1994</v>
      </c>
      <c r="FB1078" s="55" t="s">
        <v>1361</v>
      </c>
      <c r="FC1078" s="55" t="s">
        <v>1249</v>
      </c>
      <c r="FD1078" s="55">
        <v>2.5</v>
      </c>
      <c r="FF1078" s="55">
        <v>1071</v>
      </c>
      <c r="FG1078" s="55" t="s">
        <v>42</v>
      </c>
      <c r="FH1078" s="55" t="s">
        <v>2016</v>
      </c>
      <c r="FI1078" s="55">
        <v>3</v>
      </c>
      <c r="FJ1078" s="55">
        <v>50000</v>
      </c>
      <c r="FK1078" s="55" t="s">
        <v>1249</v>
      </c>
      <c r="FL1078" s="55">
        <v>0.3</v>
      </c>
      <c r="JW1078" s="12">
        <v>1071</v>
      </c>
      <c r="JX1078" s="12" t="s">
        <v>1731</v>
      </c>
      <c r="JY1078" s="12" t="s">
        <v>1837</v>
      </c>
    </row>
    <row r="1079" ht="14.25" customHeight="1" outlineLevel="1" spans="7:285">
      <c r="G1079" s="55">
        <v>1072</v>
      </c>
      <c r="H1079" s="55" t="s">
        <v>2053</v>
      </c>
      <c r="I1079" s="55" t="s">
        <v>1263</v>
      </c>
      <c r="J1079" s="55" t="s">
        <v>2927</v>
      </c>
      <c r="K1079" s="55" t="s">
        <v>1258</v>
      </c>
      <c r="L1079" s="55">
        <v>0.0154166666666667</v>
      </c>
      <c r="AD1079" s="12">
        <v>1072</v>
      </c>
      <c r="AE1079" s="12" t="s">
        <v>3364</v>
      </c>
      <c r="AF1079" s="12" t="s">
        <v>1484</v>
      </c>
      <c r="AG1079" s="12" t="s">
        <v>1255</v>
      </c>
      <c r="AH1079" s="12" t="s">
        <v>1605</v>
      </c>
      <c r="DN1079" s="55">
        <v>1072</v>
      </c>
      <c r="DO1079" s="55" t="s">
        <v>1313</v>
      </c>
      <c r="DP1079" s="55" t="s">
        <v>3300</v>
      </c>
      <c r="DQ1079" s="55" t="s">
        <v>1260</v>
      </c>
      <c r="DR1079" s="55" t="s">
        <v>1261</v>
      </c>
      <c r="DS1079" s="55">
        <v>33092</v>
      </c>
      <c r="DT1079" s="55">
        <v>10000</v>
      </c>
      <c r="DU1079" s="55" t="s">
        <v>1249</v>
      </c>
      <c r="DV1079" s="55">
        <v>1</v>
      </c>
      <c r="EV1079" s="55">
        <v>1072</v>
      </c>
      <c r="EW1079" s="55" t="s">
        <v>1246</v>
      </c>
      <c r="EX1079" s="55" t="s">
        <v>1810</v>
      </c>
      <c r="EY1079" s="55">
        <v>2</v>
      </c>
      <c r="EZ1079" s="55">
        <v>1995</v>
      </c>
      <c r="FA1079" s="55">
        <v>2999</v>
      </c>
      <c r="FB1079" s="55" t="s">
        <v>1361</v>
      </c>
      <c r="FC1079" s="55" t="s">
        <v>1249</v>
      </c>
      <c r="FD1079" s="55">
        <v>2.5</v>
      </c>
      <c r="FF1079" s="55">
        <v>1072</v>
      </c>
      <c r="FG1079" s="55" t="s">
        <v>42</v>
      </c>
      <c r="FH1079" s="55" t="s">
        <v>2016</v>
      </c>
      <c r="FI1079" s="55">
        <v>3</v>
      </c>
      <c r="FJ1079" s="55">
        <v>80000</v>
      </c>
      <c r="FK1079" s="55" t="s">
        <v>1249</v>
      </c>
      <c r="FL1079" s="55">
        <v>0.3</v>
      </c>
      <c r="JW1079" s="12">
        <v>1072</v>
      </c>
      <c r="JX1079" s="12" t="s">
        <v>1731</v>
      </c>
      <c r="JY1079" s="12" t="s">
        <v>2438</v>
      </c>
    </row>
    <row r="1080" ht="14.25" customHeight="1" outlineLevel="1" spans="7:285">
      <c r="G1080" s="55">
        <v>1073</v>
      </c>
      <c r="H1080" s="55" t="s">
        <v>2053</v>
      </c>
      <c r="I1080" s="55" t="s">
        <v>2272</v>
      </c>
      <c r="J1080" s="55" t="s">
        <v>3038</v>
      </c>
      <c r="K1080" s="55" t="s">
        <v>1258</v>
      </c>
      <c r="L1080" s="55">
        <v>0.0525</v>
      </c>
      <c r="AD1080" s="12">
        <v>1073</v>
      </c>
      <c r="AE1080" s="12" t="s">
        <v>3365</v>
      </c>
      <c r="AF1080" s="12" t="s">
        <v>1484</v>
      </c>
      <c r="AG1080" s="12" t="s">
        <v>1255</v>
      </c>
      <c r="AH1080" s="12" t="s">
        <v>1605</v>
      </c>
      <c r="DN1080" s="55">
        <v>1073</v>
      </c>
      <c r="DO1080" s="55" t="s">
        <v>1313</v>
      </c>
      <c r="DP1080" s="55" t="s">
        <v>3300</v>
      </c>
      <c r="DQ1080" s="55" t="s">
        <v>1260</v>
      </c>
      <c r="DR1080" s="55" t="s">
        <v>1261</v>
      </c>
      <c r="DS1080" s="55">
        <v>33093</v>
      </c>
      <c r="DT1080" s="55">
        <v>10000</v>
      </c>
      <c r="DU1080" s="55" t="s">
        <v>1249</v>
      </c>
      <c r="DV1080" s="55">
        <v>1</v>
      </c>
      <c r="EV1080" s="55">
        <v>1073</v>
      </c>
      <c r="EW1080" s="55" t="s">
        <v>1246</v>
      </c>
      <c r="EX1080" s="55" t="s">
        <v>1810</v>
      </c>
      <c r="EY1080" s="55">
        <v>3</v>
      </c>
      <c r="EZ1080" s="55">
        <v>0</v>
      </c>
      <c r="FA1080" s="55">
        <v>1994</v>
      </c>
      <c r="FB1080" s="55" t="s">
        <v>1262</v>
      </c>
      <c r="FC1080" s="55" t="s">
        <v>1249</v>
      </c>
      <c r="FD1080" s="55">
        <v>0</v>
      </c>
      <c r="FF1080" s="55">
        <v>1073</v>
      </c>
      <c r="FG1080" s="55" t="s">
        <v>42</v>
      </c>
      <c r="FH1080" s="55" t="s">
        <v>2016</v>
      </c>
      <c r="FI1080" s="55">
        <v>3</v>
      </c>
      <c r="FJ1080" s="55">
        <v>130000</v>
      </c>
      <c r="FK1080" s="55" t="s">
        <v>1249</v>
      </c>
      <c r="FL1080" s="55">
        <v>0.3</v>
      </c>
      <c r="JW1080" s="12">
        <v>1073</v>
      </c>
      <c r="JX1080" s="12" t="s">
        <v>1731</v>
      </c>
      <c r="JY1080" s="12" t="s">
        <v>2219</v>
      </c>
    </row>
    <row r="1081" ht="14.25" customHeight="1" outlineLevel="1" spans="7:285">
      <c r="G1081" s="55">
        <v>1074</v>
      </c>
      <c r="H1081" s="55" t="s">
        <v>2053</v>
      </c>
      <c r="I1081" s="55" t="s">
        <v>2055</v>
      </c>
      <c r="J1081" s="55" t="s">
        <v>3040</v>
      </c>
      <c r="K1081" s="55" t="s">
        <v>1258</v>
      </c>
      <c r="L1081" s="55">
        <v>0.0525</v>
      </c>
      <c r="AD1081" s="12">
        <v>1074</v>
      </c>
      <c r="AE1081" s="12" t="s">
        <v>3366</v>
      </c>
      <c r="AF1081" s="12" t="s">
        <v>1627</v>
      </c>
      <c r="AG1081" s="12" t="s">
        <v>1255</v>
      </c>
      <c r="AH1081" s="12" t="s">
        <v>1642</v>
      </c>
      <c r="DN1081" s="55">
        <v>1074</v>
      </c>
      <c r="DO1081" s="55" t="s">
        <v>1313</v>
      </c>
      <c r="DP1081" s="55" t="s">
        <v>3300</v>
      </c>
      <c r="DQ1081" s="55" t="s">
        <v>1260</v>
      </c>
      <c r="DR1081" s="55" t="s">
        <v>1261</v>
      </c>
      <c r="DS1081" s="55">
        <v>33097</v>
      </c>
      <c r="DT1081" s="55">
        <v>10000</v>
      </c>
      <c r="DU1081" s="55" t="s">
        <v>1249</v>
      </c>
      <c r="DV1081" s="55">
        <v>1</v>
      </c>
      <c r="EV1081" s="55">
        <v>1074</v>
      </c>
      <c r="EW1081" s="55" t="s">
        <v>1246</v>
      </c>
      <c r="EX1081" s="55" t="s">
        <v>1810</v>
      </c>
      <c r="EY1081" s="55">
        <v>3</v>
      </c>
      <c r="EZ1081" s="55">
        <v>1995</v>
      </c>
      <c r="FA1081" s="55">
        <v>2999</v>
      </c>
      <c r="FB1081" s="55" t="s">
        <v>1262</v>
      </c>
      <c r="FC1081" s="55" t="s">
        <v>1249</v>
      </c>
      <c r="FD1081" s="55">
        <v>0</v>
      </c>
      <c r="FF1081" s="55">
        <v>1074</v>
      </c>
      <c r="FG1081" s="55" t="s">
        <v>42</v>
      </c>
      <c r="FH1081" s="55" t="s">
        <v>2016</v>
      </c>
      <c r="FI1081" s="55">
        <v>3</v>
      </c>
      <c r="FJ1081" s="55">
        <v>260000</v>
      </c>
      <c r="FK1081" s="55" t="s">
        <v>1249</v>
      </c>
      <c r="FL1081" s="55">
        <v>0.3</v>
      </c>
      <c r="JW1081" s="12">
        <v>1074</v>
      </c>
      <c r="JX1081" s="12" t="s">
        <v>1731</v>
      </c>
      <c r="JY1081" s="12" t="s">
        <v>2471</v>
      </c>
    </row>
    <row r="1082" ht="14.25" customHeight="1" outlineLevel="1" spans="7:285">
      <c r="G1082" s="55">
        <v>1075</v>
      </c>
      <c r="H1082" s="55" t="s">
        <v>2053</v>
      </c>
      <c r="I1082" s="55" t="s">
        <v>2055</v>
      </c>
      <c r="J1082" s="55" t="s">
        <v>2894</v>
      </c>
      <c r="K1082" s="55" t="s">
        <v>1258</v>
      </c>
      <c r="L1082" s="55">
        <v>0.0525</v>
      </c>
      <c r="AD1082" s="12">
        <v>1075</v>
      </c>
      <c r="AE1082" s="12" t="s">
        <v>1261</v>
      </c>
      <c r="AF1082" s="12" t="s">
        <v>1085</v>
      </c>
      <c r="AG1082" s="12" t="s">
        <v>1675</v>
      </c>
      <c r="AH1082" s="12" t="s">
        <v>1676</v>
      </c>
      <c r="DN1082" s="55">
        <v>1075</v>
      </c>
      <c r="DO1082" s="55" t="s">
        <v>1313</v>
      </c>
      <c r="DP1082" s="55" t="s">
        <v>3300</v>
      </c>
      <c r="DQ1082" s="55" t="s">
        <v>1260</v>
      </c>
      <c r="DR1082" s="55" t="s">
        <v>1261</v>
      </c>
      <c r="DS1082" s="55">
        <v>33102</v>
      </c>
      <c r="DT1082" s="55">
        <v>10000</v>
      </c>
      <c r="DU1082" s="55" t="s">
        <v>1249</v>
      </c>
      <c r="DV1082" s="55">
        <v>1</v>
      </c>
      <c r="EV1082" s="55">
        <v>1075</v>
      </c>
      <c r="EW1082" s="55" t="s">
        <v>1246</v>
      </c>
      <c r="EX1082" s="55" t="s">
        <v>1810</v>
      </c>
      <c r="EY1082" s="55">
        <v>4</v>
      </c>
      <c r="EZ1082" s="55">
        <v>0</v>
      </c>
      <c r="FA1082" s="55">
        <v>1994</v>
      </c>
      <c r="FB1082" s="55" t="s">
        <v>1262</v>
      </c>
      <c r="FC1082" s="55" t="s">
        <v>1249</v>
      </c>
      <c r="FD1082" s="55">
        <v>0</v>
      </c>
      <c r="FF1082" s="55">
        <v>1075</v>
      </c>
      <c r="FG1082" s="55" t="s">
        <v>42</v>
      </c>
      <c r="FH1082" s="55" t="s">
        <v>2016</v>
      </c>
      <c r="FI1082" s="55">
        <v>3</v>
      </c>
      <c r="FJ1082" s="55">
        <v>400000</v>
      </c>
      <c r="FK1082" s="55" t="s">
        <v>1249</v>
      </c>
      <c r="FL1082" s="55">
        <v>0.3</v>
      </c>
      <c r="JW1082" s="12">
        <v>1075</v>
      </c>
      <c r="JX1082" s="12" t="s">
        <v>1731</v>
      </c>
      <c r="JY1082" s="12" t="s">
        <v>2488</v>
      </c>
    </row>
    <row r="1083" ht="14.25" customHeight="1" outlineLevel="1" spans="7:285">
      <c r="G1083" s="55">
        <v>1076</v>
      </c>
      <c r="H1083" s="55" t="s">
        <v>2053</v>
      </c>
      <c r="I1083" s="55" t="s">
        <v>1708</v>
      </c>
      <c r="J1083" s="55" t="s">
        <v>2982</v>
      </c>
      <c r="K1083" s="55" t="s">
        <v>1258</v>
      </c>
      <c r="L1083" s="55">
        <v>0.0266666666666667</v>
      </c>
      <c r="AD1083" s="12">
        <v>1076</v>
      </c>
      <c r="AE1083" s="12" t="s">
        <v>1261</v>
      </c>
      <c r="AF1083" s="12" t="s">
        <v>1382</v>
      </c>
      <c r="AG1083" s="12" t="s">
        <v>1675</v>
      </c>
      <c r="AH1083" s="12" t="s">
        <v>1676</v>
      </c>
      <c r="DN1083" s="55">
        <v>1076</v>
      </c>
      <c r="DO1083" s="55" t="s">
        <v>1313</v>
      </c>
      <c r="DP1083" s="55" t="s">
        <v>3300</v>
      </c>
      <c r="DQ1083" s="55" t="s">
        <v>1260</v>
      </c>
      <c r="DR1083" s="55" t="s">
        <v>1261</v>
      </c>
      <c r="DS1083" s="55">
        <v>33107</v>
      </c>
      <c r="DT1083" s="55">
        <v>10000</v>
      </c>
      <c r="DU1083" s="55" t="s">
        <v>1249</v>
      </c>
      <c r="DV1083" s="55">
        <v>1</v>
      </c>
      <c r="EV1083" s="55">
        <v>1076</v>
      </c>
      <c r="EW1083" s="55" t="s">
        <v>1246</v>
      </c>
      <c r="EX1083" s="55" t="s">
        <v>1810</v>
      </c>
      <c r="EY1083" s="55">
        <v>4</v>
      </c>
      <c r="EZ1083" s="55">
        <v>1995</v>
      </c>
      <c r="FA1083" s="55">
        <v>2999</v>
      </c>
      <c r="FB1083" s="55" t="s">
        <v>1262</v>
      </c>
      <c r="FC1083" s="55" t="s">
        <v>1249</v>
      </c>
      <c r="FD1083" s="55">
        <v>0</v>
      </c>
      <c r="FF1083" s="55">
        <v>1076</v>
      </c>
      <c r="FG1083" s="55" t="s">
        <v>42</v>
      </c>
      <c r="FH1083" s="55" t="s">
        <v>2016</v>
      </c>
      <c r="FI1083" s="55">
        <v>3</v>
      </c>
      <c r="FJ1083" s="55">
        <v>530000</v>
      </c>
      <c r="FK1083" s="55" t="s">
        <v>1249</v>
      </c>
      <c r="FL1083" s="55">
        <v>0.3</v>
      </c>
      <c r="JW1083" s="12">
        <v>1076</v>
      </c>
      <c r="JX1083" s="12" t="s">
        <v>1731</v>
      </c>
      <c r="JY1083" s="12" t="s">
        <v>1955</v>
      </c>
    </row>
    <row r="1084" ht="14.25" customHeight="1" outlineLevel="1" spans="7:285">
      <c r="G1084" s="55">
        <v>1077</v>
      </c>
      <c r="H1084" s="55" t="s">
        <v>2053</v>
      </c>
      <c r="I1084" s="55" t="s">
        <v>1708</v>
      </c>
      <c r="J1084" s="55" t="s">
        <v>2078</v>
      </c>
      <c r="K1084" s="55" t="s">
        <v>1258</v>
      </c>
      <c r="L1084" s="55">
        <v>0.0266666666666667</v>
      </c>
      <c r="AD1084" s="12">
        <v>1077</v>
      </c>
      <c r="AE1084" s="12" t="s">
        <v>1261</v>
      </c>
      <c r="AF1084" s="12" t="s">
        <v>1585</v>
      </c>
      <c r="AG1084" s="12" t="s">
        <v>1675</v>
      </c>
      <c r="AH1084" s="12" t="s">
        <v>1676</v>
      </c>
      <c r="DN1084" s="55">
        <v>1077</v>
      </c>
      <c r="DO1084" s="55" t="s">
        <v>1313</v>
      </c>
      <c r="DP1084" s="55" t="s">
        <v>3300</v>
      </c>
      <c r="DQ1084" s="55" t="s">
        <v>1260</v>
      </c>
      <c r="DR1084" s="55" t="s">
        <v>1261</v>
      </c>
      <c r="DS1084" s="55">
        <v>33109</v>
      </c>
      <c r="DT1084" s="55">
        <v>10000</v>
      </c>
      <c r="DU1084" s="55" t="s">
        <v>1249</v>
      </c>
      <c r="DV1084" s="55">
        <v>1</v>
      </c>
      <c r="EV1084" s="55">
        <v>1077</v>
      </c>
      <c r="EW1084" s="55" t="s">
        <v>1246</v>
      </c>
      <c r="EX1084" s="55" t="s">
        <v>1644</v>
      </c>
      <c r="EY1084" s="55">
        <v>1</v>
      </c>
      <c r="EZ1084" s="55">
        <v>0</v>
      </c>
      <c r="FA1084" s="55">
        <v>1994</v>
      </c>
      <c r="FB1084" s="55" t="s">
        <v>1361</v>
      </c>
      <c r="FC1084" s="55" t="s">
        <v>1249</v>
      </c>
      <c r="FD1084" s="55">
        <v>2.5</v>
      </c>
      <c r="FF1084" s="55">
        <v>1077</v>
      </c>
      <c r="FG1084" s="55" t="s">
        <v>42</v>
      </c>
      <c r="FH1084" s="55" t="s">
        <v>2016</v>
      </c>
      <c r="FI1084" s="55">
        <v>3</v>
      </c>
      <c r="FJ1084" s="55">
        <v>540000</v>
      </c>
      <c r="FK1084" s="55" t="s">
        <v>1249</v>
      </c>
      <c r="FL1084" s="55">
        <v>0.3</v>
      </c>
      <c r="JW1084" s="12">
        <v>1077</v>
      </c>
      <c r="JX1084" s="12" t="s">
        <v>1731</v>
      </c>
      <c r="JY1084" s="12" t="s">
        <v>2515</v>
      </c>
    </row>
    <row r="1085" ht="14.25" customHeight="1" outlineLevel="1" spans="7:285">
      <c r="G1085" s="55">
        <v>1078</v>
      </c>
      <c r="H1085" s="55" t="s">
        <v>2053</v>
      </c>
      <c r="I1085" s="55" t="s">
        <v>1708</v>
      </c>
      <c r="J1085" s="55" t="s">
        <v>2660</v>
      </c>
      <c r="K1085" s="55" t="s">
        <v>1258</v>
      </c>
      <c r="L1085" s="55">
        <v>0.0266666666666667</v>
      </c>
      <c r="AD1085" s="12">
        <v>1078</v>
      </c>
      <c r="AE1085" s="12" t="s">
        <v>1261</v>
      </c>
      <c r="AF1085" s="12" t="s">
        <v>2005</v>
      </c>
      <c r="AG1085" s="12" t="s">
        <v>1675</v>
      </c>
      <c r="AH1085" s="12" t="s">
        <v>1676</v>
      </c>
      <c r="DN1085" s="55">
        <v>1078</v>
      </c>
      <c r="DO1085" s="55" t="s">
        <v>1313</v>
      </c>
      <c r="DP1085" s="55" t="s">
        <v>3300</v>
      </c>
      <c r="DQ1085" s="55" t="s">
        <v>1260</v>
      </c>
      <c r="DR1085" s="55" t="s">
        <v>1261</v>
      </c>
      <c r="DS1085" s="55">
        <v>33110</v>
      </c>
      <c r="DT1085" s="55">
        <v>10000</v>
      </c>
      <c r="DU1085" s="55" t="s">
        <v>1249</v>
      </c>
      <c r="DV1085" s="55">
        <v>1</v>
      </c>
      <c r="EV1085" s="55">
        <v>1078</v>
      </c>
      <c r="EW1085" s="55" t="s">
        <v>1246</v>
      </c>
      <c r="EX1085" s="55" t="s">
        <v>1644</v>
      </c>
      <c r="EY1085" s="55">
        <v>1</v>
      </c>
      <c r="EZ1085" s="55">
        <v>1995</v>
      </c>
      <c r="FA1085" s="55">
        <v>2999</v>
      </c>
      <c r="FB1085" s="55" t="s">
        <v>1361</v>
      </c>
      <c r="FC1085" s="55" t="s">
        <v>1249</v>
      </c>
      <c r="FD1085" s="55">
        <v>2.5</v>
      </c>
      <c r="FF1085" s="55">
        <v>1078</v>
      </c>
      <c r="FG1085" s="55" t="s">
        <v>42</v>
      </c>
      <c r="FH1085" s="55" t="s">
        <v>2016</v>
      </c>
      <c r="FI1085" s="55">
        <v>4</v>
      </c>
      <c r="FJ1085" s="55">
        <v>0</v>
      </c>
      <c r="FK1085" s="55" t="s">
        <v>1249</v>
      </c>
      <c r="FL1085" s="55">
        <v>0.3</v>
      </c>
      <c r="JW1085" s="12">
        <v>1078</v>
      </c>
      <c r="JX1085" s="12" t="s">
        <v>1731</v>
      </c>
      <c r="JY1085" s="12" t="s">
        <v>2532</v>
      </c>
    </row>
    <row r="1086" ht="14.25" customHeight="1" outlineLevel="1" spans="7:285">
      <c r="G1086" s="55">
        <v>1079</v>
      </c>
      <c r="H1086" s="55" t="s">
        <v>2053</v>
      </c>
      <c r="I1086" s="55" t="s">
        <v>1708</v>
      </c>
      <c r="J1086" s="55" t="s">
        <v>2054</v>
      </c>
      <c r="K1086" s="55" t="s">
        <v>1258</v>
      </c>
      <c r="L1086" s="55">
        <v>0.0266666666666667</v>
      </c>
      <c r="AD1086" s="12">
        <v>1079</v>
      </c>
      <c r="AE1086" s="12" t="s">
        <v>1261</v>
      </c>
      <c r="AF1086" s="12" t="s">
        <v>1901</v>
      </c>
      <c r="AG1086" s="12" t="s">
        <v>1675</v>
      </c>
      <c r="AH1086" s="12" t="s">
        <v>1676</v>
      </c>
      <c r="DN1086" s="55">
        <v>1079</v>
      </c>
      <c r="DO1086" s="55" t="s">
        <v>1313</v>
      </c>
      <c r="DP1086" s="55" t="s">
        <v>3300</v>
      </c>
      <c r="DQ1086" s="55" t="s">
        <v>1260</v>
      </c>
      <c r="DR1086" s="55" t="s">
        <v>1261</v>
      </c>
      <c r="DS1086" s="55">
        <v>33111</v>
      </c>
      <c r="DT1086" s="55">
        <v>10000</v>
      </c>
      <c r="DU1086" s="55" t="s">
        <v>1249</v>
      </c>
      <c r="DV1086" s="55">
        <v>1</v>
      </c>
      <c r="EV1086" s="55">
        <v>1079</v>
      </c>
      <c r="EW1086" s="55" t="s">
        <v>1246</v>
      </c>
      <c r="EX1086" s="55" t="s">
        <v>1644</v>
      </c>
      <c r="EY1086" s="55">
        <v>2</v>
      </c>
      <c r="EZ1086" s="55">
        <v>0</v>
      </c>
      <c r="FA1086" s="55">
        <v>1994</v>
      </c>
      <c r="FB1086" s="55" t="s">
        <v>1361</v>
      </c>
      <c r="FC1086" s="55" t="s">
        <v>1249</v>
      </c>
      <c r="FD1086" s="55">
        <v>2.5</v>
      </c>
      <c r="FF1086" s="55">
        <v>1079</v>
      </c>
      <c r="FG1086" s="55" t="s">
        <v>42</v>
      </c>
      <c r="FH1086" s="55" t="s">
        <v>2016</v>
      </c>
      <c r="FI1086" s="55">
        <v>4</v>
      </c>
      <c r="FJ1086" s="55">
        <v>1000</v>
      </c>
      <c r="FK1086" s="55" t="s">
        <v>1249</v>
      </c>
      <c r="FL1086" s="55">
        <v>0.3</v>
      </c>
      <c r="JW1086" s="12">
        <v>1079</v>
      </c>
      <c r="JX1086" s="12" t="s">
        <v>1731</v>
      </c>
      <c r="JY1086" s="12" t="s">
        <v>2550</v>
      </c>
    </row>
    <row r="1087" ht="14.25" customHeight="1" outlineLevel="1" spans="7:285">
      <c r="G1087" s="55">
        <v>1080</v>
      </c>
      <c r="H1087" s="55" t="s">
        <v>2053</v>
      </c>
      <c r="I1087" s="55" t="s">
        <v>1708</v>
      </c>
      <c r="J1087" s="55" t="s">
        <v>2647</v>
      </c>
      <c r="K1087" s="55" t="s">
        <v>1258</v>
      </c>
      <c r="L1087" s="55">
        <v>0.0266666666666667</v>
      </c>
      <c r="AD1087" s="12">
        <v>1080</v>
      </c>
      <c r="AE1087" s="12" t="s">
        <v>1261</v>
      </c>
      <c r="AF1087" s="12" t="s">
        <v>2186</v>
      </c>
      <c r="AG1087" s="12" t="s">
        <v>1675</v>
      </c>
      <c r="AH1087" s="12" t="s">
        <v>1676</v>
      </c>
      <c r="DN1087" s="55">
        <v>1080</v>
      </c>
      <c r="DO1087" s="55" t="s">
        <v>1313</v>
      </c>
      <c r="DP1087" s="55" t="s">
        <v>3300</v>
      </c>
      <c r="DQ1087" s="55" t="s">
        <v>1260</v>
      </c>
      <c r="DR1087" s="55" t="s">
        <v>1261</v>
      </c>
      <c r="DS1087" s="55">
        <v>33112</v>
      </c>
      <c r="DT1087" s="55">
        <v>10000</v>
      </c>
      <c r="DU1087" s="55" t="s">
        <v>1249</v>
      </c>
      <c r="DV1087" s="55">
        <v>1</v>
      </c>
      <c r="EV1087" s="55">
        <v>1080</v>
      </c>
      <c r="EW1087" s="55" t="s">
        <v>1246</v>
      </c>
      <c r="EX1087" s="55" t="s">
        <v>1644</v>
      </c>
      <c r="EY1087" s="55">
        <v>2</v>
      </c>
      <c r="EZ1087" s="55">
        <v>1995</v>
      </c>
      <c r="FA1087" s="55">
        <v>2999</v>
      </c>
      <c r="FB1087" s="55" t="s">
        <v>1361</v>
      </c>
      <c r="FC1087" s="55" t="s">
        <v>1249</v>
      </c>
      <c r="FD1087" s="55">
        <v>2.5</v>
      </c>
      <c r="FF1087" s="55">
        <v>1080</v>
      </c>
      <c r="FG1087" s="55" t="s">
        <v>42</v>
      </c>
      <c r="FH1087" s="55" t="s">
        <v>2016</v>
      </c>
      <c r="FI1087" s="55">
        <v>4</v>
      </c>
      <c r="FJ1087" s="55">
        <v>2500</v>
      </c>
      <c r="FK1087" s="55" t="s">
        <v>1249</v>
      </c>
      <c r="FL1087" s="55">
        <v>0.3</v>
      </c>
      <c r="JW1087" s="12">
        <v>1080</v>
      </c>
      <c r="JX1087" s="12" t="s">
        <v>1731</v>
      </c>
      <c r="JY1087" s="12" t="s">
        <v>2566</v>
      </c>
    </row>
    <row r="1088" ht="14.25" customHeight="1" outlineLevel="1" spans="7:285">
      <c r="G1088" s="55">
        <v>1081</v>
      </c>
      <c r="H1088" s="55" t="s">
        <v>2053</v>
      </c>
      <c r="I1088" s="55" t="s">
        <v>1708</v>
      </c>
      <c r="J1088" s="55" t="s">
        <v>2931</v>
      </c>
      <c r="K1088" s="55" t="s">
        <v>1258</v>
      </c>
      <c r="L1088" s="55">
        <v>0.055</v>
      </c>
      <c r="AD1088" s="12">
        <v>1081</v>
      </c>
      <c r="AE1088" s="12" t="s">
        <v>1261</v>
      </c>
      <c r="AF1088" s="12" t="s">
        <v>1424</v>
      </c>
      <c r="AG1088" s="12" t="s">
        <v>1675</v>
      </c>
      <c r="AH1088" s="12" t="s">
        <v>1676</v>
      </c>
      <c r="DN1088" s="55">
        <v>1081</v>
      </c>
      <c r="DO1088" s="55" t="s">
        <v>1313</v>
      </c>
      <c r="DP1088" s="55" t="s">
        <v>3300</v>
      </c>
      <c r="DQ1088" s="55" t="s">
        <v>1260</v>
      </c>
      <c r="DR1088" s="55" t="s">
        <v>1261</v>
      </c>
      <c r="DS1088" s="55">
        <v>33114</v>
      </c>
      <c r="DT1088" s="55">
        <v>10000</v>
      </c>
      <c r="DU1088" s="55" t="s">
        <v>1249</v>
      </c>
      <c r="DV1088" s="55">
        <v>1</v>
      </c>
      <c r="EV1088" s="55">
        <v>1081</v>
      </c>
      <c r="EW1088" s="55" t="s">
        <v>1246</v>
      </c>
      <c r="EX1088" s="55" t="s">
        <v>1644</v>
      </c>
      <c r="EY1088" s="55">
        <v>3</v>
      </c>
      <c r="EZ1088" s="55">
        <v>0</v>
      </c>
      <c r="FA1088" s="55">
        <v>1994</v>
      </c>
      <c r="FB1088" s="55" t="s">
        <v>1262</v>
      </c>
      <c r="FC1088" s="55" t="s">
        <v>1249</v>
      </c>
      <c r="FD1088" s="55">
        <v>0</v>
      </c>
      <c r="FF1088" s="55">
        <v>1081</v>
      </c>
      <c r="FG1088" s="55" t="s">
        <v>42</v>
      </c>
      <c r="FH1088" s="55" t="s">
        <v>2016</v>
      </c>
      <c r="FI1088" s="55">
        <v>4</v>
      </c>
      <c r="FJ1088" s="55">
        <v>5000</v>
      </c>
      <c r="FK1088" s="55" t="s">
        <v>1249</v>
      </c>
      <c r="FL1088" s="55">
        <v>0.3</v>
      </c>
      <c r="JW1088" s="12">
        <v>1081</v>
      </c>
      <c r="JX1088" s="12" t="s">
        <v>1731</v>
      </c>
      <c r="JY1088" s="12" t="s">
        <v>2582</v>
      </c>
    </row>
    <row r="1089" ht="14.25" customHeight="1" outlineLevel="1" spans="7:285">
      <c r="G1089" s="55">
        <v>1082</v>
      </c>
      <c r="H1089" s="55" t="s">
        <v>2053</v>
      </c>
      <c r="I1089" s="55" t="s">
        <v>1708</v>
      </c>
      <c r="J1089" s="55" t="s">
        <v>3039</v>
      </c>
      <c r="K1089" s="55" t="s">
        <v>1258</v>
      </c>
      <c r="L1089" s="55">
        <v>0.055</v>
      </c>
      <c r="AD1089" s="12">
        <v>1082</v>
      </c>
      <c r="AE1089" s="12" t="s">
        <v>1261</v>
      </c>
      <c r="AF1089" s="12" t="s">
        <v>2571</v>
      </c>
      <c r="AG1089" s="12" t="s">
        <v>1675</v>
      </c>
      <c r="AH1089" s="12" t="s">
        <v>1676</v>
      </c>
      <c r="DN1089" s="55">
        <v>1082</v>
      </c>
      <c r="DO1089" s="55" t="s">
        <v>1313</v>
      </c>
      <c r="DP1089" s="55" t="s">
        <v>3300</v>
      </c>
      <c r="DQ1089" s="55" t="s">
        <v>1260</v>
      </c>
      <c r="DR1089" s="55" t="s">
        <v>1261</v>
      </c>
      <c r="DS1089" s="55">
        <v>33116</v>
      </c>
      <c r="DT1089" s="55">
        <v>10000</v>
      </c>
      <c r="DU1089" s="55" t="s">
        <v>1249</v>
      </c>
      <c r="DV1089" s="55">
        <v>1</v>
      </c>
      <c r="EV1089" s="55">
        <v>1082</v>
      </c>
      <c r="EW1089" s="55" t="s">
        <v>1246</v>
      </c>
      <c r="EX1089" s="55" t="s">
        <v>1644</v>
      </c>
      <c r="EY1089" s="55">
        <v>3</v>
      </c>
      <c r="EZ1089" s="55">
        <v>1995</v>
      </c>
      <c r="FA1089" s="55">
        <v>2999</v>
      </c>
      <c r="FB1089" s="55" t="s">
        <v>1262</v>
      </c>
      <c r="FC1089" s="55" t="s">
        <v>1249</v>
      </c>
      <c r="FD1089" s="55">
        <v>0</v>
      </c>
      <c r="FF1089" s="55">
        <v>1082</v>
      </c>
      <c r="FG1089" s="55" t="s">
        <v>42</v>
      </c>
      <c r="FH1089" s="55" t="s">
        <v>2016</v>
      </c>
      <c r="FI1089" s="55">
        <v>4</v>
      </c>
      <c r="FJ1089" s="55">
        <v>10000</v>
      </c>
      <c r="FK1089" s="55" t="s">
        <v>1249</v>
      </c>
      <c r="FL1089" s="55">
        <v>0.3</v>
      </c>
      <c r="JW1089" s="12">
        <v>1082</v>
      </c>
      <c r="JX1089" s="12" t="s">
        <v>1731</v>
      </c>
      <c r="JY1089" s="12" t="s">
        <v>2596</v>
      </c>
    </row>
    <row r="1090" ht="14.25" customHeight="1" outlineLevel="1" spans="7:285">
      <c r="G1090" s="55">
        <v>1083</v>
      </c>
      <c r="H1090" s="55" t="s">
        <v>2053</v>
      </c>
      <c r="I1090" s="55" t="s">
        <v>1708</v>
      </c>
      <c r="J1090" s="55" t="s">
        <v>3060</v>
      </c>
      <c r="K1090" s="55" t="s">
        <v>1258</v>
      </c>
      <c r="L1090" s="55">
        <v>0.055</v>
      </c>
      <c r="AD1090" s="12">
        <v>1083</v>
      </c>
      <c r="AE1090" s="12" t="s">
        <v>1261</v>
      </c>
      <c r="AF1090" s="12" t="s">
        <v>2217</v>
      </c>
      <c r="AG1090" s="12" t="s">
        <v>1675</v>
      </c>
      <c r="AH1090" s="12" t="s">
        <v>1676</v>
      </c>
      <c r="DN1090" s="55">
        <v>1083</v>
      </c>
      <c r="DO1090" s="55" t="s">
        <v>1313</v>
      </c>
      <c r="DP1090" s="55" t="s">
        <v>3300</v>
      </c>
      <c r="DQ1090" s="55" t="s">
        <v>1260</v>
      </c>
      <c r="DR1090" s="55" t="s">
        <v>1261</v>
      </c>
      <c r="DS1090" s="55">
        <v>33119</v>
      </c>
      <c r="DT1090" s="55">
        <v>10000</v>
      </c>
      <c r="DU1090" s="55" t="s">
        <v>1249</v>
      </c>
      <c r="DV1090" s="55">
        <v>1</v>
      </c>
      <c r="EV1090" s="55">
        <v>1083</v>
      </c>
      <c r="EW1090" s="55" t="s">
        <v>1246</v>
      </c>
      <c r="EX1090" s="55" t="s">
        <v>1268</v>
      </c>
      <c r="EY1090" s="55">
        <v>1</v>
      </c>
      <c r="EZ1090" s="55">
        <v>0</v>
      </c>
      <c r="FA1090" s="55">
        <v>1994</v>
      </c>
      <c r="FB1090" s="55" t="s">
        <v>1262</v>
      </c>
      <c r="FC1090" s="55" t="s">
        <v>1249</v>
      </c>
      <c r="FD1090" s="55">
        <v>0</v>
      </c>
      <c r="FF1090" s="55">
        <v>1083</v>
      </c>
      <c r="FG1090" s="55" t="s">
        <v>42</v>
      </c>
      <c r="FH1090" s="55" t="s">
        <v>2016</v>
      </c>
      <c r="FI1090" s="55">
        <v>4</v>
      </c>
      <c r="FJ1090" s="55">
        <v>25000</v>
      </c>
      <c r="FK1090" s="55" t="s">
        <v>1249</v>
      </c>
      <c r="FL1090" s="55">
        <v>0.3</v>
      </c>
      <c r="JW1090" s="12">
        <v>1083</v>
      </c>
      <c r="JX1090" s="12" t="s">
        <v>1731</v>
      </c>
      <c r="JY1090" s="12" t="s">
        <v>2613</v>
      </c>
    </row>
    <row r="1091" ht="14.25" customHeight="1" outlineLevel="1" spans="7:285">
      <c r="G1091" s="55">
        <v>1084</v>
      </c>
      <c r="H1091" s="55" t="s">
        <v>2053</v>
      </c>
      <c r="I1091" s="55" t="s">
        <v>1708</v>
      </c>
      <c r="J1091" s="55" t="s">
        <v>3063</v>
      </c>
      <c r="K1091" s="55" t="s">
        <v>1258</v>
      </c>
      <c r="L1091" s="55">
        <v>0.0266666666666667</v>
      </c>
      <c r="AD1091" s="12">
        <v>1084</v>
      </c>
      <c r="AE1091" s="12" t="s">
        <v>1261</v>
      </c>
      <c r="AF1091" s="12" t="s">
        <v>2768</v>
      </c>
      <c r="AG1091" s="12" t="s">
        <v>1675</v>
      </c>
      <c r="AH1091" s="12" t="s">
        <v>1676</v>
      </c>
      <c r="DN1091" s="55">
        <v>1084</v>
      </c>
      <c r="DO1091" s="55" t="s">
        <v>1313</v>
      </c>
      <c r="DP1091" s="55" t="s">
        <v>3300</v>
      </c>
      <c r="DQ1091" s="55" t="s">
        <v>1260</v>
      </c>
      <c r="DR1091" s="55" t="s">
        <v>1261</v>
      </c>
      <c r="DS1091" s="55">
        <v>33121</v>
      </c>
      <c r="DT1091" s="55">
        <v>10000</v>
      </c>
      <c r="DU1091" s="55" t="s">
        <v>1249</v>
      </c>
      <c r="DV1091" s="55">
        <v>1</v>
      </c>
      <c r="EV1091" s="55">
        <v>1084</v>
      </c>
      <c r="EW1091" s="55" t="s">
        <v>1246</v>
      </c>
      <c r="EX1091" s="55" t="s">
        <v>1268</v>
      </c>
      <c r="EY1091" s="55">
        <v>1</v>
      </c>
      <c r="EZ1091" s="55">
        <v>1995</v>
      </c>
      <c r="FA1091" s="55">
        <v>2999</v>
      </c>
      <c r="FB1091" s="55" t="s">
        <v>1262</v>
      </c>
      <c r="FC1091" s="55" t="s">
        <v>1249</v>
      </c>
      <c r="FD1091" s="55">
        <v>0</v>
      </c>
      <c r="FF1091" s="55">
        <v>1084</v>
      </c>
      <c r="FG1091" s="55" t="s">
        <v>42</v>
      </c>
      <c r="FH1091" s="55" t="s">
        <v>2016</v>
      </c>
      <c r="FI1091" s="55">
        <v>4</v>
      </c>
      <c r="FJ1091" s="55">
        <v>50000</v>
      </c>
      <c r="FK1091" s="55" t="s">
        <v>1249</v>
      </c>
      <c r="FL1091" s="55">
        <v>0.3</v>
      </c>
      <c r="JW1091" s="12">
        <v>1084</v>
      </c>
      <c r="JX1091" s="12" t="s">
        <v>1731</v>
      </c>
      <c r="JY1091" s="12" t="s">
        <v>2625</v>
      </c>
    </row>
    <row r="1092" ht="14.25" customHeight="1" outlineLevel="1" spans="7:285">
      <c r="G1092" s="55">
        <v>1085</v>
      </c>
      <c r="H1092" s="55" t="s">
        <v>2053</v>
      </c>
      <c r="I1092" s="55" t="s">
        <v>1708</v>
      </c>
      <c r="J1092" s="55" t="s">
        <v>3065</v>
      </c>
      <c r="K1092" s="55" t="s">
        <v>1258</v>
      </c>
      <c r="L1092" s="55">
        <v>0.0266666666666667</v>
      </c>
      <c r="AD1092" s="12">
        <v>1085</v>
      </c>
      <c r="AE1092" s="12" t="s">
        <v>1261</v>
      </c>
      <c r="AF1092" s="12" t="s">
        <v>2837</v>
      </c>
      <c r="AG1092" s="12" t="s">
        <v>1675</v>
      </c>
      <c r="AH1092" s="12" t="s">
        <v>1676</v>
      </c>
      <c r="DN1092" s="55">
        <v>1085</v>
      </c>
      <c r="DO1092" s="55" t="s">
        <v>1313</v>
      </c>
      <c r="DP1092" s="55" t="s">
        <v>3300</v>
      </c>
      <c r="DQ1092" s="55" t="s">
        <v>1260</v>
      </c>
      <c r="DR1092" s="55" t="s">
        <v>1261</v>
      </c>
      <c r="DS1092" s="55">
        <v>33122</v>
      </c>
      <c r="DT1092" s="55">
        <v>10000</v>
      </c>
      <c r="DU1092" s="55" t="s">
        <v>1249</v>
      </c>
      <c r="DV1092" s="55">
        <v>1</v>
      </c>
      <c r="EV1092" s="55">
        <v>1085</v>
      </c>
      <c r="EW1092" s="55" t="s">
        <v>1246</v>
      </c>
      <c r="EX1092" s="55" t="s">
        <v>1268</v>
      </c>
      <c r="EY1092" s="55">
        <v>2</v>
      </c>
      <c r="EZ1092" s="55">
        <v>0</v>
      </c>
      <c r="FA1092" s="55">
        <v>1994</v>
      </c>
      <c r="FB1092" s="55" t="s">
        <v>1262</v>
      </c>
      <c r="FC1092" s="55" t="s">
        <v>1249</v>
      </c>
      <c r="FD1092" s="55">
        <v>0</v>
      </c>
      <c r="FF1092" s="55">
        <v>1085</v>
      </c>
      <c r="FG1092" s="55" t="s">
        <v>42</v>
      </c>
      <c r="FH1092" s="55" t="s">
        <v>2016</v>
      </c>
      <c r="FI1092" s="55">
        <v>4</v>
      </c>
      <c r="FJ1092" s="55">
        <v>80000</v>
      </c>
      <c r="FK1092" s="55" t="s">
        <v>1249</v>
      </c>
      <c r="FL1092" s="55">
        <v>0.3</v>
      </c>
      <c r="JW1092" s="12">
        <v>1085</v>
      </c>
      <c r="JX1092" s="12" t="s">
        <v>1731</v>
      </c>
      <c r="JY1092" s="12" t="s">
        <v>2358</v>
      </c>
    </row>
    <row r="1093" ht="14.25" customHeight="1" outlineLevel="1" spans="7:285">
      <c r="G1093" s="55">
        <v>1086</v>
      </c>
      <c r="H1093" s="55" t="s">
        <v>2053</v>
      </c>
      <c r="I1093" s="55" t="s">
        <v>1708</v>
      </c>
      <c r="J1093" s="55" t="s">
        <v>3068</v>
      </c>
      <c r="K1093" s="55" t="s">
        <v>1258</v>
      </c>
      <c r="L1093" s="55">
        <v>0.0266666666666667</v>
      </c>
      <c r="AD1093" s="12">
        <v>1086</v>
      </c>
      <c r="AE1093" s="12" t="s">
        <v>1261</v>
      </c>
      <c r="AF1093" s="12" t="s">
        <v>946</v>
      </c>
      <c r="AG1093" s="12" t="s">
        <v>1966</v>
      </c>
      <c r="AH1093" s="12" t="s">
        <v>1967</v>
      </c>
      <c r="DN1093" s="55">
        <v>1086</v>
      </c>
      <c r="DO1093" s="55" t="s">
        <v>1313</v>
      </c>
      <c r="DP1093" s="55" t="s">
        <v>3300</v>
      </c>
      <c r="DQ1093" s="55" t="s">
        <v>1260</v>
      </c>
      <c r="DR1093" s="55" t="s">
        <v>1261</v>
      </c>
      <c r="DS1093" s="55">
        <v>33128</v>
      </c>
      <c r="DT1093" s="55">
        <v>10000</v>
      </c>
      <c r="DU1093" s="55" t="s">
        <v>1249</v>
      </c>
      <c r="DV1093" s="55">
        <v>1</v>
      </c>
      <c r="EV1093" s="55">
        <v>1086</v>
      </c>
      <c r="EW1093" s="55" t="s">
        <v>1246</v>
      </c>
      <c r="EX1093" s="55" t="s">
        <v>1268</v>
      </c>
      <c r="EY1093" s="55">
        <v>2</v>
      </c>
      <c r="EZ1093" s="55">
        <v>1995</v>
      </c>
      <c r="FA1093" s="55">
        <v>2999</v>
      </c>
      <c r="FB1093" s="55" t="s">
        <v>1262</v>
      </c>
      <c r="FC1093" s="55" t="s">
        <v>1249</v>
      </c>
      <c r="FD1093" s="55">
        <v>0</v>
      </c>
      <c r="FF1093" s="55">
        <v>1086</v>
      </c>
      <c r="FG1093" s="55" t="s">
        <v>42</v>
      </c>
      <c r="FH1093" s="55" t="s">
        <v>2016</v>
      </c>
      <c r="FI1093" s="55">
        <v>4</v>
      </c>
      <c r="FJ1093" s="55">
        <v>130000</v>
      </c>
      <c r="FK1093" s="55" t="s">
        <v>1249</v>
      </c>
      <c r="FL1093" s="55">
        <v>0.3</v>
      </c>
      <c r="JW1093" s="12">
        <v>1086</v>
      </c>
      <c r="JX1093" s="12" t="s">
        <v>1731</v>
      </c>
      <c r="JY1093" s="12" t="s">
        <v>2651</v>
      </c>
    </row>
    <row r="1094" ht="14.25" customHeight="1" outlineLevel="1" spans="7:285">
      <c r="G1094" s="55">
        <v>1087</v>
      </c>
      <c r="H1094" s="55" t="s">
        <v>2053</v>
      </c>
      <c r="I1094" s="55" t="s">
        <v>2278</v>
      </c>
      <c r="J1094" s="55" t="s">
        <v>3072</v>
      </c>
      <c r="K1094" s="55" t="s">
        <v>1258</v>
      </c>
      <c r="L1094" s="55">
        <v>0.0525</v>
      </c>
      <c r="AD1094" s="12">
        <v>1087</v>
      </c>
      <c r="AE1094" s="12" t="s">
        <v>1261</v>
      </c>
      <c r="AF1094" s="12" t="s">
        <v>1547</v>
      </c>
      <c r="AG1094" s="12" t="s">
        <v>1966</v>
      </c>
      <c r="AH1094" s="12" t="s">
        <v>1967</v>
      </c>
      <c r="DN1094" s="55">
        <v>1087</v>
      </c>
      <c r="DO1094" s="55" t="s">
        <v>1313</v>
      </c>
      <c r="DP1094" s="55" t="s">
        <v>3300</v>
      </c>
      <c r="DQ1094" s="55" t="s">
        <v>1260</v>
      </c>
      <c r="DR1094" s="55" t="s">
        <v>1261</v>
      </c>
      <c r="DS1094" s="55">
        <v>33131</v>
      </c>
      <c r="DT1094" s="55">
        <v>10000</v>
      </c>
      <c r="DU1094" s="55" t="s">
        <v>1249</v>
      </c>
      <c r="DV1094" s="55">
        <v>1</v>
      </c>
      <c r="EV1094" s="55">
        <v>1087</v>
      </c>
      <c r="EW1094" s="55" t="s">
        <v>1246</v>
      </c>
      <c r="EX1094" s="55" t="s">
        <v>1885</v>
      </c>
      <c r="EY1094" s="55">
        <v>1</v>
      </c>
      <c r="EZ1094" s="55">
        <v>0</v>
      </c>
      <c r="FA1094" s="55">
        <v>1994</v>
      </c>
      <c r="FB1094" s="55" t="s">
        <v>1262</v>
      </c>
      <c r="FC1094" s="55" t="s">
        <v>1249</v>
      </c>
      <c r="FD1094" s="55">
        <v>0</v>
      </c>
      <c r="FF1094" s="55">
        <v>1087</v>
      </c>
      <c r="FG1094" s="55" t="s">
        <v>42</v>
      </c>
      <c r="FH1094" s="55" t="s">
        <v>2016</v>
      </c>
      <c r="FI1094" s="55">
        <v>4</v>
      </c>
      <c r="FJ1094" s="55">
        <v>260000</v>
      </c>
      <c r="FK1094" s="55" t="s">
        <v>1249</v>
      </c>
      <c r="FL1094" s="55">
        <v>0.3</v>
      </c>
      <c r="JW1094" s="12">
        <v>1087</v>
      </c>
      <c r="JX1094" s="12" t="s">
        <v>1731</v>
      </c>
      <c r="JY1094" s="12" t="s">
        <v>2193</v>
      </c>
    </row>
    <row r="1095" ht="14.25" customHeight="1" outlineLevel="1" spans="7:285">
      <c r="G1095" s="55">
        <v>1088</v>
      </c>
      <c r="H1095" s="55" t="s">
        <v>2053</v>
      </c>
      <c r="I1095" s="55" t="s">
        <v>1995</v>
      </c>
      <c r="J1095" s="55" t="s">
        <v>2947</v>
      </c>
      <c r="K1095" s="55" t="s">
        <v>1258</v>
      </c>
      <c r="L1095" s="55">
        <v>0.0158</v>
      </c>
      <c r="AD1095" s="12">
        <v>1088</v>
      </c>
      <c r="AE1095" s="12" t="s">
        <v>1261</v>
      </c>
      <c r="AF1095" s="12" t="s">
        <v>1804</v>
      </c>
      <c r="AG1095" s="12" t="s">
        <v>1966</v>
      </c>
      <c r="AH1095" s="12" t="s">
        <v>1967</v>
      </c>
      <c r="DN1095" s="55">
        <v>1088</v>
      </c>
      <c r="DO1095" s="55" t="s">
        <v>1313</v>
      </c>
      <c r="DP1095" s="55" t="s">
        <v>3300</v>
      </c>
      <c r="DQ1095" s="55" t="s">
        <v>1260</v>
      </c>
      <c r="DR1095" s="55" t="s">
        <v>1261</v>
      </c>
      <c r="DS1095" s="55">
        <v>33132</v>
      </c>
      <c r="DT1095" s="55">
        <v>10000</v>
      </c>
      <c r="DU1095" s="55" t="s">
        <v>1249</v>
      </c>
      <c r="DV1095" s="55">
        <v>1</v>
      </c>
      <c r="EV1095" s="55">
        <v>1088</v>
      </c>
      <c r="EW1095" s="55" t="s">
        <v>1246</v>
      </c>
      <c r="EX1095" s="55" t="s">
        <v>1885</v>
      </c>
      <c r="EY1095" s="55">
        <v>1</v>
      </c>
      <c r="EZ1095" s="55">
        <v>1995</v>
      </c>
      <c r="FA1095" s="55">
        <v>2999</v>
      </c>
      <c r="FB1095" s="55" t="s">
        <v>1262</v>
      </c>
      <c r="FC1095" s="55" t="s">
        <v>1249</v>
      </c>
      <c r="FD1095" s="55">
        <v>0</v>
      </c>
      <c r="FF1095" s="55">
        <v>1088</v>
      </c>
      <c r="FG1095" s="55" t="s">
        <v>42</v>
      </c>
      <c r="FH1095" s="55" t="s">
        <v>2016</v>
      </c>
      <c r="FI1095" s="55">
        <v>4</v>
      </c>
      <c r="FJ1095" s="55">
        <v>400000</v>
      </c>
      <c r="FK1095" s="55" t="s">
        <v>1249</v>
      </c>
      <c r="FL1095" s="55">
        <v>0.3</v>
      </c>
      <c r="JW1095" s="12">
        <v>1088</v>
      </c>
      <c r="JX1095" s="12" t="s">
        <v>1731</v>
      </c>
      <c r="JY1095" s="12" t="s">
        <v>2571</v>
      </c>
    </row>
    <row r="1096" ht="14.25" customHeight="1" outlineLevel="1" spans="7:285">
      <c r="G1096" s="55">
        <v>1089</v>
      </c>
      <c r="H1096" s="55" t="s">
        <v>2053</v>
      </c>
      <c r="I1096" s="55" t="s">
        <v>1995</v>
      </c>
      <c r="J1096" s="55" t="s">
        <v>3046</v>
      </c>
      <c r="K1096" s="55" t="s">
        <v>1258</v>
      </c>
      <c r="L1096" s="55">
        <v>0.015</v>
      </c>
      <c r="AD1096" s="12">
        <v>1089</v>
      </c>
      <c r="AE1096" s="12" t="s">
        <v>1261</v>
      </c>
      <c r="AF1096" s="12" t="s">
        <v>2006</v>
      </c>
      <c r="AG1096" s="12" t="s">
        <v>1966</v>
      </c>
      <c r="AH1096" s="12" t="s">
        <v>1967</v>
      </c>
      <c r="DN1096" s="55">
        <v>1089</v>
      </c>
      <c r="DO1096" s="55" t="s">
        <v>1313</v>
      </c>
      <c r="DP1096" s="55" t="s">
        <v>3300</v>
      </c>
      <c r="DQ1096" s="55" t="s">
        <v>1260</v>
      </c>
      <c r="DR1096" s="55" t="s">
        <v>1261</v>
      </c>
      <c r="DS1096" s="55">
        <v>33148</v>
      </c>
      <c r="DT1096" s="55">
        <v>10000</v>
      </c>
      <c r="DU1096" s="55" t="s">
        <v>1249</v>
      </c>
      <c r="DV1096" s="55">
        <v>1</v>
      </c>
      <c r="EV1096" s="55">
        <v>1089</v>
      </c>
      <c r="EW1096" s="55" t="s">
        <v>1246</v>
      </c>
      <c r="EX1096" s="55" t="s">
        <v>1938</v>
      </c>
      <c r="EY1096" s="55">
        <v>1</v>
      </c>
      <c r="EZ1096" s="55">
        <v>0</v>
      </c>
      <c r="FA1096" s="55">
        <v>1994</v>
      </c>
      <c r="FB1096" s="55" t="s">
        <v>1262</v>
      </c>
      <c r="FC1096" s="55" t="s">
        <v>1249</v>
      </c>
      <c r="FD1096" s="55">
        <v>0</v>
      </c>
      <c r="FF1096" s="55">
        <v>1089</v>
      </c>
      <c r="FG1096" s="55" t="s">
        <v>42</v>
      </c>
      <c r="FH1096" s="55" t="s">
        <v>2016</v>
      </c>
      <c r="FI1096" s="55">
        <v>4</v>
      </c>
      <c r="FJ1096" s="55">
        <v>530000</v>
      </c>
      <c r="FK1096" s="55" t="s">
        <v>1249</v>
      </c>
      <c r="FL1096" s="55">
        <v>0.3</v>
      </c>
      <c r="JW1096" s="12">
        <v>1089</v>
      </c>
      <c r="JX1096" s="12" t="s">
        <v>1731</v>
      </c>
      <c r="JY1096" s="12" t="s">
        <v>2689</v>
      </c>
    </row>
    <row r="1097" ht="14.25" customHeight="1" outlineLevel="1" spans="7:285">
      <c r="G1097" s="55">
        <v>1090</v>
      </c>
      <c r="H1097" s="55" t="s">
        <v>2053</v>
      </c>
      <c r="I1097" s="55" t="s">
        <v>1995</v>
      </c>
      <c r="J1097" s="55" t="s">
        <v>3078</v>
      </c>
      <c r="K1097" s="55" t="s">
        <v>1258</v>
      </c>
      <c r="L1097" s="55">
        <v>0.015</v>
      </c>
      <c r="AD1097" s="12">
        <v>1090</v>
      </c>
      <c r="AE1097" s="12" t="s">
        <v>1261</v>
      </c>
      <c r="AF1097" s="12" t="s">
        <v>1007</v>
      </c>
      <c r="AG1097" s="12" t="s">
        <v>3315</v>
      </c>
      <c r="AH1097" s="12" t="s">
        <v>2992</v>
      </c>
      <c r="DN1097" s="55">
        <v>1090</v>
      </c>
      <c r="DO1097" s="55" t="s">
        <v>1313</v>
      </c>
      <c r="DP1097" s="55" t="s">
        <v>3300</v>
      </c>
      <c r="DQ1097" s="55" t="s">
        <v>1260</v>
      </c>
      <c r="DR1097" s="55" t="s">
        <v>1261</v>
      </c>
      <c r="DS1097" s="55">
        <v>33151</v>
      </c>
      <c r="DT1097" s="55">
        <v>10000</v>
      </c>
      <c r="DU1097" s="55" t="s">
        <v>1249</v>
      </c>
      <c r="DV1097" s="55">
        <v>1</v>
      </c>
      <c r="EV1097" s="55">
        <v>1090</v>
      </c>
      <c r="EW1097" s="55" t="s">
        <v>1246</v>
      </c>
      <c r="EX1097" s="55" t="s">
        <v>1938</v>
      </c>
      <c r="EY1097" s="55">
        <v>1</v>
      </c>
      <c r="EZ1097" s="55">
        <v>1995</v>
      </c>
      <c r="FA1097" s="55">
        <v>2999</v>
      </c>
      <c r="FB1097" s="55" t="s">
        <v>1262</v>
      </c>
      <c r="FC1097" s="55" t="s">
        <v>1249</v>
      </c>
      <c r="FD1097" s="55">
        <v>0</v>
      </c>
      <c r="FF1097" s="55">
        <v>1090</v>
      </c>
      <c r="FG1097" s="55" t="s">
        <v>42</v>
      </c>
      <c r="FH1097" s="55" t="s">
        <v>2016</v>
      </c>
      <c r="FI1097" s="55">
        <v>4</v>
      </c>
      <c r="FJ1097" s="55">
        <v>540000</v>
      </c>
      <c r="FK1097" s="55" t="s">
        <v>1249</v>
      </c>
      <c r="FL1097" s="55">
        <v>0.3</v>
      </c>
      <c r="JW1097" s="12">
        <v>1090</v>
      </c>
      <c r="JX1097" s="12" t="s">
        <v>1731</v>
      </c>
      <c r="JY1097" s="12" t="s">
        <v>2699</v>
      </c>
    </row>
    <row r="1098" ht="14.25" customHeight="1" outlineLevel="1" spans="7:285">
      <c r="G1098" s="55">
        <v>1091</v>
      </c>
      <c r="H1098" s="55" t="s">
        <v>2053</v>
      </c>
      <c r="I1098" s="55" t="s">
        <v>1995</v>
      </c>
      <c r="J1098" s="55" t="s">
        <v>3080</v>
      </c>
      <c r="K1098" s="55" t="s">
        <v>1258</v>
      </c>
      <c r="L1098" s="55">
        <v>0.0167</v>
      </c>
      <c r="AD1098" s="12">
        <v>1091</v>
      </c>
      <c r="AE1098" s="12" t="s">
        <v>3367</v>
      </c>
      <c r="AF1098" s="12" t="s">
        <v>1222</v>
      </c>
      <c r="AG1098" s="12" t="s">
        <v>2074</v>
      </c>
      <c r="AH1098" s="12" t="s">
        <v>2075</v>
      </c>
      <c r="DN1098" s="55">
        <v>1091</v>
      </c>
      <c r="DO1098" s="55" t="s">
        <v>1313</v>
      </c>
      <c r="DP1098" s="55" t="s">
        <v>3300</v>
      </c>
      <c r="DQ1098" s="55" t="s">
        <v>1260</v>
      </c>
      <c r="DR1098" s="55" t="s">
        <v>1261</v>
      </c>
      <c r="DS1098" s="55">
        <v>33152</v>
      </c>
      <c r="DT1098" s="55">
        <v>10000</v>
      </c>
      <c r="DU1098" s="55" t="s">
        <v>1249</v>
      </c>
      <c r="DV1098" s="55">
        <v>1</v>
      </c>
      <c r="EV1098" s="55">
        <v>1091</v>
      </c>
      <c r="EW1098" s="55" t="s">
        <v>1246</v>
      </c>
      <c r="EX1098" s="55" t="s">
        <v>1938</v>
      </c>
      <c r="EY1098" s="55">
        <v>2</v>
      </c>
      <c r="EZ1098" s="55">
        <v>0</v>
      </c>
      <c r="FA1098" s="55">
        <v>1994</v>
      </c>
      <c r="FB1098" s="55" t="s">
        <v>1262</v>
      </c>
      <c r="FC1098" s="55" t="s">
        <v>1249</v>
      </c>
      <c r="FD1098" s="55">
        <v>0</v>
      </c>
      <c r="FF1098" s="55">
        <v>1091</v>
      </c>
      <c r="FG1098" s="55" t="s">
        <v>42</v>
      </c>
      <c r="FH1098" s="55" t="s">
        <v>2016</v>
      </c>
      <c r="FI1098" s="55">
        <v>5</v>
      </c>
      <c r="FJ1098" s="55">
        <v>0</v>
      </c>
      <c r="FK1098" s="55" t="s">
        <v>1249</v>
      </c>
      <c r="FL1098" s="55">
        <v>0.5</v>
      </c>
      <c r="JW1098" s="12">
        <v>1091</v>
      </c>
      <c r="JX1098" s="12" t="s">
        <v>1731</v>
      </c>
      <c r="JY1098" s="12" t="s">
        <v>2715</v>
      </c>
    </row>
    <row r="1099" ht="14.25" customHeight="1" outlineLevel="1" spans="7:285">
      <c r="G1099" s="55">
        <v>1092</v>
      </c>
      <c r="H1099" s="55" t="s">
        <v>2053</v>
      </c>
      <c r="I1099" s="55" t="s">
        <v>1995</v>
      </c>
      <c r="J1099" s="55" t="s">
        <v>3082</v>
      </c>
      <c r="K1099" s="55" t="s">
        <v>1258</v>
      </c>
      <c r="L1099" s="55">
        <v>0.0167</v>
      </c>
      <c r="AD1099" s="12">
        <v>1092</v>
      </c>
      <c r="AE1099" s="12" t="s">
        <v>3368</v>
      </c>
      <c r="AF1099" s="12" t="s">
        <v>1222</v>
      </c>
      <c r="AG1099" s="12" t="s">
        <v>2074</v>
      </c>
      <c r="AH1099" s="12" t="s">
        <v>2075</v>
      </c>
      <c r="DN1099" s="55">
        <v>1092</v>
      </c>
      <c r="DO1099" s="55" t="s">
        <v>1313</v>
      </c>
      <c r="DP1099" s="55" t="s">
        <v>3300</v>
      </c>
      <c r="DQ1099" s="55" t="s">
        <v>1260</v>
      </c>
      <c r="DR1099" s="55" t="s">
        <v>1261</v>
      </c>
      <c r="DS1099" s="55">
        <v>33153</v>
      </c>
      <c r="DT1099" s="55">
        <v>10000</v>
      </c>
      <c r="DU1099" s="55" t="s">
        <v>1249</v>
      </c>
      <c r="DV1099" s="55">
        <v>1</v>
      </c>
      <c r="EV1099" s="55">
        <v>1092</v>
      </c>
      <c r="EW1099" s="55" t="s">
        <v>1246</v>
      </c>
      <c r="EX1099" s="55" t="s">
        <v>1938</v>
      </c>
      <c r="EY1099" s="55">
        <v>2</v>
      </c>
      <c r="EZ1099" s="55">
        <v>1995</v>
      </c>
      <c r="FA1099" s="55">
        <v>2999</v>
      </c>
      <c r="FB1099" s="55" t="s">
        <v>1262</v>
      </c>
      <c r="FC1099" s="55" t="s">
        <v>1249</v>
      </c>
      <c r="FD1099" s="55">
        <v>0</v>
      </c>
      <c r="FF1099" s="55">
        <v>1092</v>
      </c>
      <c r="FG1099" s="55" t="s">
        <v>42</v>
      </c>
      <c r="FH1099" s="55" t="s">
        <v>2016</v>
      </c>
      <c r="FI1099" s="55">
        <v>5</v>
      </c>
      <c r="FJ1099" s="55">
        <v>1000</v>
      </c>
      <c r="FK1099" s="55" t="s">
        <v>1249</v>
      </c>
      <c r="FL1099" s="55">
        <v>0.45</v>
      </c>
      <c r="JW1099" s="12">
        <v>1092</v>
      </c>
      <c r="JX1099" s="12" t="s">
        <v>1731</v>
      </c>
      <c r="JY1099" s="12" t="s">
        <v>2497</v>
      </c>
    </row>
    <row r="1100" ht="14.25" customHeight="1" outlineLevel="1" spans="7:285">
      <c r="G1100" s="55">
        <v>1093</v>
      </c>
      <c r="H1100" s="55" t="s">
        <v>2053</v>
      </c>
      <c r="I1100" s="55" t="s">
        <v>1995</v>
      </c>
      <c r="J1100" s="55" t="s">
        <v>3083</v>
      </c>
      <c r="K1100" s="55" t="s">
        <v>1258</v>
      </c>
      <c r="L1100" s="55">
        <v>0.0192</v>
      </c>
      <c r="AD1100" s="12">
        <v>1093</v>
      </c>
      <c r="AE1100" s="12" t="s">
        <v>3369</v>
      </c>
      <c r="AF1100" s="12" t="s">
        <v>1383</v>
      </c>
      <c r="AG1100" s="12" t="s">
        <v>2074</v>
      </c>
      <c r="AH1100" s="12" t="s">
        <v>2115</v>
      </c>
      <c r="DN1100" s="55">
        <v>1093</v>
      </c>
      <c r="DO1100" s="55" t="s">
        <v>1313</v>
      </c>
      <c r="DP1100" s="55" t="s">
        <v>3300</v>
      </c>
      <c r="DQ1100" s="55" t="s">
        <v>1260</v>
      </c>
      <c r="DR1100" s="55" t="s">
        <v>1261</v>
      </c>
      <c r="DS1100" s="55">
        <v>33159</v>
      </c>
      <c r="DT1100" s="55">
        <v>10000</v>
      </c>
      <c r="DU1100" s="55" t="s">
        <v>1249</v>
      </c>
      <c r="DV1100" s="55">
        <v>1</v>
      </c>
      <c r="EV1100" s="55">
        <v>1093</v>
      </c>
      <c r="EW1100" s="55" t="s">
        <v>1246</v>
      </c>
      <c r="EX1100" s="55" t="s">
        <v>1738</v>
      </c>
      <c r="EY1100" s="55">
        <v>1</v>
      </c>
      <c r="EZ1100" s="55">
        <v>0</v>
      </c>
      <c r="FA1100" s="55">
        <v>1994</v>
      </c>
      <c r="FB1100" s="55" t="s">
        <v>1361</v>
      </c>
      <c r="FC1100" s="55" t="s">
        <v>1249</v>
      </c>
      <c r="FD1100" s="55">
        <v>5.5</v>
      </c>
      <c r="FF1100" s="55">
        <v>1093</v>
      </c>
      <c r="FG1100" s="55" t="s">
        <v>42</v>
      </c>
      <c r="FH1100" s="55" t="s">
        <v>2016</v>
      </c>
      <c r="FI1100" s="55">
        <v>5</v>
      </c>
      <c r="FJ1100" s="55">
        <v>2500</v>
      </c>
      <c r="FK1100" s="55" t="s">
        <v>1249</v>
      </c>
      <c r="FL1100" s="55">
        <v>0.4</v>
      </c>
      <c r="JW1100" s="12">
        <v>1093</v>
      </c>
      <c r="JX1100" s="12" t="s">
        <v>1731</v>
      </c>
      <c r="JY1100" s="12" t="s">
        <v>2686</v>
      </c>
    </row>
    <row r="1101" ht="14.25" customHeight="1" outlineLevel="1" spans="7:285">
      <c r="G1101" s="55">
        <v>1094</v>
      </c>
      <c r="H1101" s="55" t="s">
        <v>2053</v>
      </c>
      <c r="I1101" s="55" t="s">
        <v>1995</v>
      </c>
      <c r="J1101" s="55" t="s">
        <v>2141</v>
      </c>
      <c r="K1101" s="55" t="s">
        <v>1258</v>
      </c>
      <c r="L1101" s="55">
        <v>0.0257</v>
      </c>
      <c r="AD1101" s="12">
        <v>1094</v>
      </c>
      <c r="AE1101" s="12" t="s">
        <v>3370</v>
      </c>
      <c r="AF1101" s="12" t="s">
        <v>1383</v>
      </c>
      <c r="AG1101" s="12" t="s">
        <v>2074</v>
      </c>
      <c r="AH1101" s="12" t="s">
        <v>2115</v>
      </c>
      <c r="DN1101" s="55">
        <v>1094</v>
      </c>
      <c r="DO1101" s="55" t="s">
        <v>1313</v>
      </c>
      <c r="DP1101" s="55" t="s">
        <v>3300</v>
      </c>
      <c r="DQ1101" s="55" t="s">
        <v>1260</v>
      </c>
      <c r="DR1101" s="55" t="s">
        <v>1261</v>
      </c>
      <c r="DS1101" s="55">
        <v>33163</v>
      </c>
      <c r="DT1101" s="55">
        <v>10000</v>
      </c>
      <c r="DU1101" s="55" t="s">
        <v>1249</v>
      </c>
      <c r="DV1101" s="55">
        <v>1</v>
      </c>
      <c r="EV1101" s="55">
        <v>1094</v>
      </c>
      <c r="EW1101" s="55" t="s">
        <v>1246</v>
      </c>
      <c r="EX1101" s="55" t="s">
        <v>1738</v>
      </c>
      <c r="EY1101" s="55">
        <v>1</v>
      </c>
      <c r="EZ1101" s="55">
        <v>1995</v>
      </c>
      <c r="FA1101" s="55">
        <v>2999</v>
      </c>
      <c r="FB1101" s="55" t="s">
        <v>1361</v>
      </c>
      <c r="FC1101" s="55" t="s">
        <v>1249</v>
      </c>
      <c r="FD1101" s="55">
        <v>6</v>
      </c>
      <c r="FF1101" s="55">
        <v>1094</v>
      </c>
      <c r="FG1101" s="55" t="s">
        <v>42</v>
      </c>
      <c r="FH1101" s="55" t="s">
        <v>2016</v>
      </c>
      <c r="FI1101" s="55">
        <v>5</v>
      </c>
      <c r="FJ1101" s="55">
        <v>5000</v>
      </c>
      <c r="FK1101" s="55" t="s">
        <v>1249</v>
      </c>
      <c r="FL1101" s="55">
        <v>0.4</v>
      </c>
      <c r="JW1101" s="12">
        <v>1094</v>
      </c>
      <c r="JX1101" s="12" t="s">
        <v>1731</v>
      </c>
      <c r="JY1101" s="12" t="s">
        <v>2735</v>
      </c>
    </row>
    <row r="1102" ht="14.25" customHeight="1" outlineLevel="1" spans="7:285">
      <c r="G1102" s="55">
        <v>1095</v>
      </c>
      <c r="H1102" s="55" t="s">
        <v>2053</v>
      </c>
      <c r="I1102" s="55" t="s">
        <v>1569</v>
      </c>
      <c r="J1102" s="55" t="s">
        <v>3087</v>
      </c>
      <c r="K1102" s="55" t="s">
        <v>1258</v>
      </c>
      <c r="L1102" s="55">
        <v>0.0525</v>
      </c>
      <c r="AD1102" s="12">
        <v>1095</v>
      </c>
      <c r="AE1102" s="12" t="s">
        <v>3371</v>
      </c>
      <c r="AF1102" s="12" t="s">
        <v>1286</v>
      </c>
      <c r="AG1102" s="12" t="s">
        <v>2074</v>
      </c>
      <c r="AH1102" s="12" t="s">
        <v>2115</v>
      </c>
      <c r="DN1102" s="55">
        <v>1095</v>
      </c>
      <c r="DO1102" s="55" t="s">
        <v>1313</v>
      </c>
      <c r="DP1102" s="55" t="s">
        <v>3300</v>
      </c>
      <c r="DQ1102" s="55" t="s">
        <v>1260</v>
      </c>
      <c r="DR1102" s="55" t="s">
        <v>1261</v>
      </c>
      <c r="DS1102" s="55">
        <v>33188</v>
      </c>
      <c r="DT1102" s="55">
        <v>10000</v>
      </c>
      <c r="DU1102" s="55" t="s">
        <v>1249</v>
      </c>
      <c r="DV1102" s="55">
        <v>1</v>
      </c>
      <c r="EV1102" s="55">
        <v>1095</v>
      </c>
      <c r="EW1102" s="55" t="s">
        <v>1246</v>
      </c>
      <c r="EX1102" s="55" t="s">
        <v>1738</v>
      </c>
      <c r="EY1102" s="55">
        <v>2</v>
      </c>
      <c r="EZ1102" s="55">
        <v>0</v>
      </c>
      <c r="FA1102" s="55">
        <v>1994</v>
      </c>
      <c r="FB1102" s="55" t="s">
        <v>1361</v>
      </c>
      <c r="FC1102" s="55" t="s">
        <v>1249</v>
      </c>
      <c r="FD1102" s="55">
        <v>5.5</v>
      </c>
      <c r="FF1102" s="55">
        <v>1095</v>
      </c>
      <c r="FG1102" s="55" t="s">
        <v>42</v>
      </c>
      <c r="FH1102" s="55" t="s">
        <v>2016</v>
      </c>
      <c r="FI1102" s="55">
        <v>5</v>
      </c>
      <c r="FJ1102" s="55">
        <v>10000</v>
      </c>
      <c r="FK1102" s="55" t="s">
        <v>1249</v>
      </c>
      <c r="FL1102" s="55">
        <v>0.4</v>
      </c>
      <c r="JW1102" s="12">
        <v>1095</v>
      </c>
      <c r="JX1102" s="12" t="s">
        <v>1731</v>
      </c>
      <c r="JY1102" s="12" t="s">
        <v>2743</v>
      </c>
    </row>
    <row r="1103" ht="14.25" customHeight="1" outlineLevel="1" spans="7:285">
      <c r="G1103" s="55">
        <v>1096</v>
      </c>
      <c r="H1103" s="55" t="s">
        <v>2053</v>
      </c>
      <c r="I1103" s="55" t="s">
        <v>2226</v>
      </c>
      <c r="J1103" s="55" t="s">
        <v>3089</v>
      </c>
      <c r="K1103" s="55" t="s">
        <v>1258</v>
      </c>
      <c r="L1103" s="55">
        <v>0.0525</v>
      </c>
      <c r="AD1103" s="12">
        <v>1096</v>
      </c>
      <c r="AE1103" s="12" t="s">
        <v>3372</v>
      </c>
      <c r="AF1103" s="12" t="s">
        <v>1805</v>
      </c>
      <c r="AG1103" s="12" t="s">
        <v>2074</v>
      </c>
      <c r="AH1103" s="12" t="s">
        <v>2204</v>
      </c>
      <c r="DN1103" s="55">
        <v>1096</v>
      </c>
      <c r="DO1103" s="55" t="s">
        <v>1313</v>
      </c>
      <c r="DP1103" s="55" t="s">
        <v>3300</v>
      </c>
      <c r="DQ1103" s="55" t="s">
        <v>1260</v>
      </c>
      <c r="DR1103" s="55" t="s">
        <v>1261</v>
      </c>
      <c r="DS1103" s="55">
        <v>33192</v>
      </c>
      <c r="DT1103" s="55">
        <v>10000</v>
      </c>
      <c r="DU1103" s="55" t="s">
        <v>1249</v>
      </c>
      <c r="DV1103" s="55">
        <v>1</v>
      </c>
      <c r="EV1103" s="55">
        <v>1096</v>
      </c>
      <c r="EW1103" s="55" t="s">
        <v>1246</v>
      </c>
      <c r="EX1103" s="55" t="s">
        <v>1738</v>
      </c>
      <c r="EY1103" s="55">
        <v>2</v>
      </c>
      <c r="EZ1103" s="55">
        <v>1995</v>
      </c>
      <c r="FA1103" s="55">
        <v>2999</v>
      </c>
      <c r="FB1103" s="55" t="s">
        <v>1361</v>
      </c>
      <c r="FC1103" s="55" t="s">
        <v>1249</v>
      </c>
      <c r="FD1103" s="55">
        <v>6</v>
      </c>
      <c r="FF1103" s="55">
        <v>1096</v>
      </c>
      <c r="FG1103" s="55" t="s">
        <v>42</v>
      </c>
      <c r="FH1103" s="55" t="s">
        <v>2016</v>
      </c>
      <c r="FI1103" s="55">
        <v>5</v>
      </c>
      <c r="FJ1103" s="55">
        <v>25000</v>
      </c>
      <c r="FK1103" s="55" t="s">
        <v>1249</v>
      </c>
      <c r="FL1103" s="55">
        <v>0.4</v>
      </c>
      <c r="JW1103" s="12">
        <v>1096</v>
      </c>
      <c r="JX1103" s="12" t="s">
        <v>1731</v>
      </c>
      <c r="JY1103" s="12" t="s">
        <v>2753</v>
      </c>
    </row>
    <row r="1104" ht="14.25" customHeight="1" outlineLevel="1" spans="7:285">
      <c r="G1104" s="55">
        <v>1097</v>
      </c>
      <c r="H1104" s="55" t="s">
        <v>2053</v>
      </c>
      <c r="I1104" s="55" t="s">
        <v>1919</v>
      </c>
      <c r="J1104" s="55" t="s">
        <v>3090</v>
      </c>
      <c r="K1104" s="55" t="s">
        <v>1258</v>
      </c>
      <c r="L1104" s="55">
        <v>0.0525</v>
      </c>
      <c r="AD1104" s="12">
        <v>1097</v>
      </c>
      <c r="AE1104" s="12" t="s">
        <v>3373</v>
      </c>
      <c r="AF1104" s="12" t="s">
        <v>1905</v>
      </c>
      <c r="AG1104" s="12" t="s">
        <v>2074</v>
      </c>
      <c r="AH1104" s="12" t="s">
        <v>2204</v>
      </c>
      <c r="DN1104" s="55">
        <v>1097</v>
      </c>
      <c r="DO1104" s="55" t="s">
        <v>1313</v>
      </c>
      <c r="DP1104" s="55" t="s">
        <v>3300</v>
      </c>
      <c r="DQ1104" s="55" t="s">
        <v>1260</v>
      </c>
      <c r="DR1104" s="55" t="s">
        <v>1261</v>
      </c>
      <c r="DS1104" s="55">
        <v>33195</v>
      </c>
      <c r="DT1104" s="55">
        <v>10000</v>
      </c>
      <c r="DU1104" s="55" t="s">
        <v>1249</v>
      </c>
      <c r="DV1104" s="55">
        <v>1</v>
      </c>
      <c r="EV1104" s="55">
        <v>1097</v>
      </c>
      <c r="EW1104" s="55" t="s">
        <v>1246</v>
      </c>
      <c r="EX1104" s="55" t="s">
        <v>1738</v>
      </c>
      <c r="EY1104" s="55">
        <v>3</v>
      </c>
      <c r="EZ1104" s="55">
        <v>0</v>
      </c>
      <c r="FA1104" s="55">
        <v>1994</v>
      </c>
      <c r="FB1104" s="55" t="s">
        <v>1262</v>
      </c>
      <c r="FC1104" s="55" t="s">
        <v>1249</v>
      </c>
      <c r="FD1104" s="55">
        <v>0</v>
      </c>
      <c r="FF1104" s="55">
        <v>1097</v>
      </c>
      <c r="FG1104" s="55" t="s">
        <v>42</v>
      </c>
      <c r="FH1104" s="55" t="s">
        <v>2016</v>
      </c>
      <c r="FI1104" s="55">
        <v>5</v>
      </c>
      <c r="FJ1104" s="55">
        <v>50000</v>
      </c>
      <c r="FK1104" s="55" t="s">
        <v>1249</v>
      </c>
      <c r="FL1104" s="55">
        <v>0.35</v>
      </c>
      <c r="JW1104" s="12">
        <v>1097</v>
      </c>
      <c r="JX1104" s="12" t="s">
        <v>1731</v>
      </c>
      <c r="JY1104" s="12" t="s">
        <v>2775</v>
      </c>
    </row>
    <row r="1105" ht="14.25" customHeight="1" outlineLevel="1" spans="7:285">
      <c r="G1105" s="55">
        <v>1098</v>
      </c>
      <c r="H1105" s="55" t="s">
        <v>2053</v>
      </c>
      <c r="I1105" s="55" t="s">
        <v>2382</v>
      </c>
      <c r="J1105" s="55" t="s">
        <v>3091</v>
      </c>
      <c r="K1105" s="55" t="s">
        <v>1258</v>
      </c>
      <c r="L1105" s="55">
        <v>0.0525</v>
      </c>
      <c r="AD1105" s="12">
        <v>1098</v>
      </c>
      <c r="AE1105" s="12" t="s">
        <v>3374</v>
      </c>
      <c r="AF1105" s="12" t="s">
        <v>1846</v>
      </c>
      <c r="AG1105" s="12" t="s">
        <v>2074</v>
      </c>
      <c r="AH1105" s="12" t="s">
        <v>2204</v>
      </c>
      <c r="DN1105" s="55">
        <v>1098</v>
      </c>
      <c r="DO1105" s="55" t="s">
        <v>1313</v>
      </c>
      <c r="DP1105" s="55" t="s">
        <v>3300</v>
      </c>
      <c r="DQ1105" s="55" t="s">
        <v>1260</v>
      </c>
      <c r="DR1105" s="55" t="s">
        <v>1261</v>
      </c>
      <c r="DS1105" s="55">
        <v>33197</v>
      </c>
      <c r="DT1105" s="55">
        <v>10000</v>
      </c>
      <c r="DU1105" s="55" t="s">
        <v>1249</v>
      </c>
      <c r="DV1105" s="55">
        <v>1</v>
      </c>
      <c r="EV1105" s="55">
        <v>1098</v>
      </c>
      <c r="EW1105" s="55" t="s">
        <v>1246</v>
      </c>
      <c r="EX1105" s="55" t="s">
        <v>1738</v>
      </c>
      <c r="EY1105" s="55">
        <v>3</v>
      </c>
      <c r="EZ1105" s="55">
        <v>1995</v>
      </c>
      <c r="FA1105" s="55">
        <v>2999</v>
      </c>
      <c r="FB1105" s="55" t="s">
        <v>1262</v>
      </c>
      <c r="FC1105" s="55" t="s">
        <v>1249</v>
      </c>
      <c r="FD1105" s="55">
        <v>0</v>
      </c>
      <c r="FF1105" s="55">
        <v>1098</v>
      </c>
      <c r="FG1105" s="55" t="s">
        <v>42</v>
      </c>
      <c r="FH1105" s="55" t="s">
        <v>2016</v>
      </c>
      <c r="FI1105" s="55">
        <v>5</v>
      </c>
      <c r="FJ1105" s="55">
        <v>80000</v>
      </c>
      <c r="FK1105" s="55" t="s">
        <v>1249</v>
      </c>
      <c r="FL1105" s="55">
        <v>0.35</v>
      </c>
      <c r="JW1105" s="12">
        <v>1098</v>
      </c>
      <c r="JX1105" s="12" t="s">
        <v>1731</v>
      </c>
      <c r="JY1105" s="12" t="s">
        <v>2683</v>
      </c>
    </row>
    <row r="1106" ht="14.25" customHeight="1" outlineLevel="1" spans="7:285">
      <c r="G1106" s="55">
        <v>1099</v>
      </c>
      <c r="H1106" s="55" t="s">
        <v>2053</v>
      </c>
      <c r="I1106" s="55" t="s">
        <v>1646</v>
      </c>
      <c r="J1106" s="55" t="s">
        <v>3092</v>
      </c>
      <c r="K1106" s="55" t="s">
        <v>1258</v>
      </c>
      <c r="L1106" s="55">
        <v>0.0525</v>
      </c>
      <c r="AD1106" s="12">
        <v>1099</v>
      </c>
      <c r="AE1106" s="12" t="s">
        <v>1261</v>
      </c>
      <c r="AF1106" s="12" t="s">
        <v>1008</v>
      </c>
      <c r="AG1106" s="12" t="s">
        <v>2074</v>
      </c>
      <c r="AH1106" s="12" t="s">
        <v>2032</v>
      </c>
      <c r="DN1106" s="55">
        <v>1099</v>
      </c>
      <c r="DO1106" s="55" t="s">
        <v>1313</v>
      </c>
      <c r="DP1106" s="55" t="s">
        <v>3300</v>
      </c>
      <c r="DQ1106" s="55" t="s">
        <v>1260</v>
      </c>
      <c r="DR1106" s="55" t="s">
        <v>1261</v>
      </c>
      <c r="DS1106" s="55">
        <v>33199</v>
      </c>
      <c r="DT1106" s="55">
        <v>10000</v>
      </c>
      <c r="DU1106" s="55" t="s">
        <v>1249</v>
      </c>
      <c r="DV1106" s="55">
        <v>1</v>
      </c>
      <c r="EV1106" s="55">
        <v>1099</v>
      </c>
      <c r="EW1106" s="55" t="s">
        <v>1246</v>
      </c>
      <c r="EX1106" s="55" t="s">
        <v>1738</v>
      </c>
      <c r="EY1106" s="55">
        <v>3</v>
      </c>
      <c r="EZ1106" s="55">
        <v>0</v>
      </c>
      <c r="FA1106" s="55">
        <v>1994</v>
      </c>
      <c r="FB1106" s="55" t="s">
        <v>1361</v>
      </c>
      <c r="FC1106" s="55" t="s">
        <v>1249</v>
      </c>
      <c r="FD1106" s="55">
        <v>5.5</v>
      </c>
      <c r="FF1106" s="55">
        <v>1099</v>
      </c>
      <c r="FG1106" s="55" t="s">
        <v>42</v>
      </c>
      <c r="FH1106" s="55" t="s">
        <v>2016</v>
      </c>
      <c r="FI1106" s="55">
        <v>5</v>
      </c>
      <c r="FJ1106" s="55">
        <v>130000</v>
      </c>
      <c r="FK1106" s="55" t="s">
        <v>1249</v>
      </c>
      <c r="FL1106" s="55">
        <v>0.35</v>
      </c>
      <c r="JW1106" s="12">
        <v>1099</v>
      </c>
      <c r="JX1106" s="12" t="s">
        <v>1731</v>
      </c>
      <c r="JY1106" s="12" t="s">
        <v>2792</v>
      </c>
    </row>
    <row r="1107" ht="14.25" customHeight="1" outlineLevel="1" spans="7:285">
      <c r="G1107" s="55">
        <v>1100</v>
      </c>
      <c r="H1107" s="55" t="s">
        <v>2077</v>
      </c>
      <c r="I1107" s="55" t="s">
        <v>900</v>
      </c>
      <c r="J1107" s="55" t="s">
        <v>1248</v>
      </c>
      <c r="K1107" s="55" t="s">
        <v>1258</v>
      </c>
      <c r="L1107" s="55">
        <v>0.0525</v>
      </c>
      <c r="AD1107" s="12">
        <v>1100</v>
      </c>
      <c r="AE1107" s="12" t="s">
        <v>1261</v>
      </c>
      <c r="AF1107" s="12" t="s">
        <v>757</v>
      </c>
      <c r="AG1107" s="12" t="s">
        <v>2074</v>
      </c>
      <c r="AH1107" s="12" t="s">
        <v>2277</v>
      </c>
      <c r="DN1107" s="55">
        <v>1100</v>
      </c>
      <c r="DO1107" s="55" t="s">
        <v>1313</v>
      </c>
      <c r="DP1107" s="55" t="s">
        <v>3300</v>
      </c>
      <c r="DQ1107" s="55" t="s">
        <v>1260</v>
      </c>
      <c r="DR1107" s="55" t="s">
        <v>1261</v>
      </c>
      <c r="DS1107" s="55">
        <v>33222</v>
      </c>
      <c r="DT1107" s="55">
        <v>10000</v>
      </c>
      <c r="DU1107" s="55" t="s">
        <v>1249</v>
      </c>
      <c r="DV1107" s="55">
        <v>1</v>
      </c>
      <c r="EV1107" s="55">
        <v>1100</v>
      </c>
      <c r="EW1107" s="55" t="s">
        <v>1246</v>
      </c>
      <c r="EX1107" s="55" t="s">
        <v>1738</v>
      </c>
      <c r="EY1107" s="55">
        <v>3</v>
      </c>
      <c r="EZ1107" s="55">
        <v>1995</v>
      </c>
      <c r="FA1107" s="55">
        <v>2999</v>
      </c>
      <c r="FB1107" s="55" t="s">
        <v>1361</v>
      </c>
      <c r="FC1107" s="55" t="s">
        <v>1249</v>
      </c>
      <c r="FD1107" s="55">
        <v>6</v>
      </c>
      <c r="FF1107" s="55">
        <v>1100</v>
      </c>
      <c r="FG1107" s="55" t="s">
        <v>42</v>
      </c>
      <c r="FH1107" s="55" t="s">
        <v>2016</v>
      </c>
      <c r="FI1107" s="55">
        <v>5</v>
      </c>
      <c r="FJ1107" s="55">
        <v>260000</v>
      </c>
      <c r="FK1107" s="55" t="s">
        <v>1249</v>
      </c>
      <c r="FL1107" s="55">
        <v>0.35</v>
      </c>
      <c r="JW1107" s="12">
        <v>1100</v>
      </c>
      <c r="JX1107" s="12" t="s">
        <v>1731</v>
      </c>
      <c r="JY1107" s="12" t="s">
        <v>1960</v>
      </c>
    </row>
    <row r="1108" ht="14.25" customHeight="1" outlineLevel="1" spans="7:285">
      <c r="G1108" s="55">
        <v>1101</v>
      </c>
      <c r="H1108" s="55" t="s">
        <v>2077</v>
      </c>
      <c r="I1108" s="55" t="s">
        <v>763</v>
      </c>
      <c r="J1108" s="55" t="s">
        <v>767</v>
      </c>
      <c r="K1108" s="55" t="s">
        <v>1258</v>
      </c>
      <c r="L1108" s="55">
        <v>0.0258333333333333</v>
      </c>
      <c r="AD1108" s="12">
        <v>1101</v>
      </c>
      <c r="AE1108" s="12" t="s">
        <v>3375</v>
      </c>
      <c r="AF1108" s="12" t="s">
        <v>768</v>
      </c>
      <c r="AG1108" s="12" t="s">
        <v>665</v>
      </c>
      <c r="AH1108" s="12" t="s">
        <v>767</v>
      </c>
      <c r="DN1108" s="55">
        <v>1101</v>
      </c>
      <c r="DO1108" s="55" t="s">
        <v>1313</v>
      </c>
      <c r="DP1108" s="55" t="s">
        <v>3300</v>
      </c>
      <c r="DQ1108" s="55" t="s">
        <v>1260</v>
      </c>
      <c r="DR1108" s="55" t="s">
        <v>1261</v>
      </c>
      <c r="DS1108" s="55">
        <v>33231</v>
      </c>
      <c r="DT1108" s="55">
        <v>10000</v>
      </c>
      <c r="DU1108" s="55" t="s">
        <v>1249</v>
      </c>
      <c r="DV1108" s="55">
        <v>1</v>
      </c>
      <c r="EV1108" s="55">
        <v>1101</v>
      </c>
      <c r="EW1108" s="55" t="s">
        <v>1246</v>
      </c>
      <c r="EX1108" s="55" t="s">
        <v>1738</v>
      </c>
      <c r="EY1108" s="55">
        <v>4</v>
      </c>
      <c r="EZ1108" s="55">
        <v>0</v>
      </c>
      <c r="FA1108" s="55">
        <v>1994</v>
      </c>
      <c r="FB1108" s="55" t="s">
        <v>1361</v>
      </c>
      <c r="FC1108" s="55" t="s">
        <v>1249</v>
      </c>
      <c r="FD1108" s="55">
        <v>5.5</v>
      </c>
      <c r="FF1108" s="55">
        <v>1101</v>
      </c>
      <c r="FG1108" s="55" t="s">
        <v>42</v>
      </c>
      <c r="FH1108" s="55" t="s">
        <v>2016</v>
      </c>
      <c r="FI1108" s="55">
        <v>5</v>
      </c>
      <c r="FJ1108" s="55">
        <v>400000</v>
      </c>
      <c r="FK1108" s="55" t="s">
        <v>1249</v>
      </c>
      <c r="FL1108" s="55">
        <v>0.35</v>
      </c>
      <c r="JW1108" s="12">
        <v>1101</v>
      </c>
      <c r="JX1108" s="12" t="s">
        <v>1731</v>
      </c>
      <c r="JY1108" s="12" t="s">
        <v>2808</v>
      </c>
    </row>
    <row r="1109" ht="14.25" customHeight="1" outlineLevel="1" spans="7:285">
      <c r="G1109" s="55">
        <v>1102</v>
      </c>
      <c r="H1109" s="55" t="s">
        <v>2077</v>
      </c>
      <c r="I1109" s="55" t="s">
        <v>763</v>
      </c>
      <c r="J1109" s="55" t="s">
        <v>904</v>
      </c>
      <c r="K1109" s="55" t="s">
        <v>1258</v>
      </c>
      <c r="L1109" s="55">
        <v>0.0258333333333333</v>
      </c>
      <c r="AD1109" s="12">
        <v>1102</v>
      </c>
      <c r="AE1109" s="12" t="s">
        <v>3376</v>
      </c>
      <c r="AF1109" s="12" t="s">
        <v>768</v>
      </c>
      <c r="AG1109" s="12" t="s">
        <v>665</v>
      </c>
      <c r="AH1109" s="12" t="s">
        <v>904</v>
      </c>
      <c r="DN1109" s="55">
        <v>1102</v>
      </c>
      <c r="DO1109" s="55" t="s">
        <v>1313</v>
      </c>
      <c r="DP1109" s="55" t="s">
        <v>3300</v>
      </c>
      <c r="DQ1109" s="55" t="s">
        <v>1260</v>
      </c>
      <c r="DR1109" s="55" t="s">
        <v>1261</v>
      </c>
      <c r="DS1109" s="55">
        <v>33233</v>
      </c>
      <c r="DT1109" s="55">
        <v>10000</v>
      </c>
      <c r="DU1109" s="55" t="s">
        <v>1249</v>
      </c>
      <c r="DV1109" s="55">
        <v>1</v>
      </c>
      <c r="EV1109" s="55">
        <v>1102</v>
      </c>
      <c r="EW1109" s="55" t="s">
        <v>1246</v>
      </c>
      <c r="EX1109" s="55" t="s">
        <v>1738</v>
      </c>
      <c r="EY1109" s="55">
        <v>4</v>
      </c>
      <c r="EZ1109" s="55">
        <v>1995</v>
      </c>
      <c r="FA1109" s="55">
        <v>2999</v>
      </c>
      <c r="FB1109" s="55" t="s">
        <v>1361</v>
      </c>
      <c r="FC1109" s="55" t="s">
        <v>1249</v>
      </c>
      <c r="FD1109" s="55">
        <v>6</v>
      </c>
      <c r="FF1109" s="55">
        <v>1102</v>
      </c>
      <c r="FG1109" s="55" t="s">
        <v>42</v>
      </c>
      <c r="FH1109" s="55" t="s">
        <v>2016</v>
      </c>
      <c r="FI1109" s="55">
        <v>5</v>
      </c>
      <c r="FJ1109" s="55">
        <v>530000</v>
      </c>
      <c r="FK1109" s="55" t="s">
        <v>1249</v>
      </c>
      <c r="FL1109" s="55">
        <v>0.35</v>
      </c>
      <c r="JW1109" s="12">
        <v>1102</v>
      </c>
      <c r="JX1109" s="12" t="s">
        <v>1758</v>
      </c>
      <c r="JY1109" s="12" t="s">
        <v>641</v>
      </c>
    </row>
    <row r="1110" ht="14.25" customHeight="1" outlineLevel="1" spans="7:285">
      <c r="G1110" s="55">
        <v>1103</v>
      </c>
      <c r="H1110" s="55" t="s">
        <v>2077</v>
      </c>
      <c r="I1110" s="55" t="s">
        <v>763</v>
      </c>
      <c r="J1110" s="55" t="s">
        <v>963</v>
      </c>
      <c r="K1110" s="55" t="s">
        <v>1258</v>
      </c>
      <c r="L1110" s="55">
        <v>0.0258333333333333</v>
      </c>
      <c r="AD1110" s="12">
        <v>1103</v>
      </c>
      <c r="AE1110" s="12" t="s">
        <v>3377</v>
      </c>
      <c r="AF1110" s="12" t="s">
        <v>768</v>
      </c>
      <c r="AG1110" s="12" t="s">
        <v>665</v>
      </c>
      <c r="AH1110" s="12" t="s">
        <v>904</v>
      </c>
      <c r="DN1110" s="55">
        <v>1103</v>
      </c>
      <c r="DO1110" s="55" t="s">
        <v>1313</v>
      </c>
      <c r="DP1110" s="55" t="s">
        <v>3300</v>
      </c>
      <c r="DQ1110" s="55" t="s">
        <v>1260</v>
      </c>
      <c r="DR1110" s="55" t="s">
        <v>1261</v>
      </c>
      <c r="DS1110" s="55">
        <v>33234</v>
      </c>
      <c r="DT1110" s="55">
        <v>10000</v>
      </c>
      <c r="DU1110" s="55" t="s">
        <v>1249</v>
      </c>
      <c r="DV1110" s="55">
        <v>1</v>
      </c>
      <c r="EV1110" s="55">
        <v>1103</v>
      </c>
      <c r="EW1110" s="55" t="s">
        <v>1246</v>
      </c>
      <c r="EX1110" s="55" t="s">
        <v>1738</v>
      </c>
      <c r="EY1110" s="55">
        <v>5</v>
      </c>
      <c r="EZ1110" s="55">
        <v>0</v>
      </c>
      <c r="FA1110" s="55">
        <v>1994</v>
      </c>
      <c r="FB1110" s="55" t="s">
        <v>1361</v>
      </c>
      <c r="FC1110" s="55" t="s">
        <v>1249</v>
      </c>
      <c r="FD1110" s="55">
        <v>8</v>
      </c>
      <c r="FF1110" s="55">
        <v>1103</v>
      </c>
      <c r="FG1110" s="55" t="s">
        <v>42</v>
      </c>
      <c r="FH1110" s="55" t="s">
        <v>2016</v>
      </c>
      <c r="FI1110" s="55">
        <v>5</v>
      </c>
      <c r="FJ1110" s="55">
        <v>540000</v>
      </c>
      <c r="FK1110" s="55" t="s">
        <v>1249</v>
      </c>
      <c r="FL1110" s="55">
        <v>0.35</v>
      </c>
      <c r="JW1110" s="12">
        <v>1103</v>
      </c>
      <c r="JX1110" s="12" t="s">
        <v>1758</v>
      </c>
      <c r="JY1110" s="12" t="s">
        <v>747</v>
      </c>
    </row>
    <row r="1111" ht="14.25" customHeight="1" outlineLevel="1" spans="7:285">
      <c r="G1111" s="55">
        <v>1104</v>
      </c>
      <c r="H1111" s="55" t="s">
        <v>2077</v>
      </c>
      <c r="I1111" s="55" t="s">
        <v>763</v>
      </c>
      <c r="J1111" s="55" t="s">
        <v>1019</v>
      </c>
      <c r="K1111" s="55" t="s">
        <v>1258</v>
      </c>
      <c r="L1111" s="55">
        <v>0.0258333333333333</v>
      </c>
      <c r="AD1111" s="12">
        <v>1104</v>
      </c>
      <c r="AE1111" s="12" t="s">
        <v>3378</v>
      </c>
      <c r="AF1111" s="12" t="s">
        <v>2321</v>
      </c>
      <c r="AG1111" s="12" t="s">
        <v>665</v>
      </c>
      <c r="AH1111" s="12" t="s">
        <v>1019</v>
      </c>
      <c r="DN1111" s="55">
        <v>1104</v>
      </c>
      <c r="DO1111" s="55" t="s">
        <v>1313</v>
      </c>
      <c r="DP1111" s="55" t="s">
        <v>3300</v>
      </c>
      <c r="DQ1111" s="55" t="s">
        <v>1260</v>
      </c>
      <c r="DR1111" s="55" t="s">
        <v>1261</v>
      </c>
      <c r="DS1111" s="55">
        <v>33238</v>
      </c>
      <c r="DT1111" s="55">
        <v>10000</v>
      </c>
      <c r="DU1111" s="55" t="s">
        <v>1249</v>
      </c>
      <c r="DV1111" s="55">
        <v>1</v>
      </c>
      <c r="EV1111" s="55">
        <v>1104</v>
      </c>
      <c r="EW1111" s="55" t="s">
        <v>1246</v>
      </c>
      <c r="EX1111" s="55" t="s">
        <v>1738</v>
      </c>
      <c r="EY1111" s="55">
        <v>5</v>
      </c>
      <c r="EZ1111" s="55">
        <v>1995</v>
      </c>
      <c r="FA1111" s="55">
        <v>2999</v>
      </c>
      <c r="FB1111" s="55" t="s">
        <v>1361</v>
      </c>
      <c r="FC1111" s="55" t="s">
        <v>1249</v>
      </c>
      <c r="FD1111" s="55">
        <v>8</v>
      </c>
      <c r="FF1111" s="55">
        <v>1104</v>
      </c>
      <c r="FG1111" s="55" t="s">
        <v>42</v>
      </c>
      <c r="FH1111" s="55" t="s">
        <v>2016</v>
      </c>
      <c r="FI1111" s="55">
        <v>6</v>
      </c>
      <c r="FJ1111" s="55">
        <v>0</v>
      </c>
      <c r="FK1111" s="55" t="s">
        <v>1249</v>
      </c>
      <c r="FL1111" s="55">
        <v>0.89</v>
      </c>
      <c r="JW1111" s="12">
        <v>1104</v>
      </c>
      <c r="JX1111" s="12" t="s">
        <v>1758</v>
      </c>
      <c r="JY1111" s="12" t="s">
        <v>774</v>
      </c>
    </row>
    <row r="1112" ht="14.25" customHeight="1" outlineLevel="1" spans="7:285">
      <c r="G1112" s="55">
        <v>1105</v>
      </c>
      <c r="H1112" s="55" t="s">
        <v>2077</v>
      </c>
      <c r="I1112" s="55" t="s">
        <v>763</v>
      </c>
      <c r="J1112" s="55" t="s">
        <v>1095</v>
      </c>
      <c r="K1112" s="55" t="s">
        <v>1258</v>
      </c>
      <c r="L1112" s="55">
        <v>0.0258333333333333</v>
      </c>
      <c r="AD1112" s="12">
        <v>1105</v>
      </c>
      <c r="AE1112" s="12" t="s">
        <v>3379</v>
      </c>
      <c r="AF1112" s="12" t="s">
        <v>2321</v>
      </c>
      <c r="AG1112" s="12" t="s">
        <v>665</v>
      </c>
      <c r="AH1112" s="12" t="s">
        <v>1019</v>
      </c>
      <c r="DN1112" s="55">
        <v>1105</v>
      </c>
      <c r="DO1112" s="55" t="s">
        <v>1313</v>
      </c>
      <c r="DP1112" s="55" t="s">
        <v>3300</v>
      </c>
      <c r="DQ1112" s="55" t="s">
        <v>1260</v>
      </c>
      <c r="DR1112" s="55" t="s">
        <v>1261</v>
      </c>
      <c r="DS1112" s="55">
        <v>33239</v>
      </c>
      <c r="DT1112" s="55">
        <v>10000</v>
      </c>
      <c r="DU1112" s="55" t="s">
        <v>1249</v>
      </c>
      <c r="DV1112" s="55">
        <v>1</v>
      </c>
      <c r="EV1112" s="55">
        <v>1105</v>
      </c>
      <c r="EW1112" s="55" t="s">
        <v>1246</v>
      </c>
      <c r="EX1112" s="55" t="s">
        <v>1963</v>
      </c>
      <c r="EY1112" s="55">
        <v>1</v>
      </c>
      <c r="EZ1112" s="55">
        <v>0</v>
      </c>
      <c r="FA1112" s="55">
        <v>1994</v>
      </c>
      <c r="FB1112" s="55" t="s">
        <v>1262</v>
      </c>
      <c r="FC1112" s="55" t="s">
        <v>1249</v>
      </c>
      <c r="FD1112" s="55">
        <v>0</v>
      </c>
      <c r="FF1112" s="55">
        <v>1105</v>
      </c>
      <c r="FG1112" s="55" t="s">
        <v>42</v>
      </c>
      <c r="FH1112" s="55" t="s">
        <v>2016</v>
      </c>
      <c r="FI1112" s="55">
        <v>6</v>
      </c>
      <c r="FJ1112" s="55">
        <v>1000</v>
      </c>
      <c r="FK1112" s="55" t="s">
        <v>1249</v>
      </c>
      <c r="FL1112" s="55">
        <v>0.89</v>
      </c>
      <c r="JW1112" s="12">
        <v>1105</v>
      </c>
      <c r="JX1112" s="12" t="s">
        <v>1758</v>
      </c>
      <c r="JY1112" s="12" t="s">
        <v>942</v>
      </c>
    </row>
    <row r="1113" ht="14.25" customHeight="1" outlineLevel="1" spans="7:285">
      <c r="G1113" s="55">
        <v>1106</v>
      </c>
      <c r="H1113" s="55" t="s">
        <v>2077</v>
      </c>
      <c r="I1113" s="55" t="s">
        <v>763</v>
      </c>
      <c r="J1113" s="55" t="s">
        <v>1233</v>
      </c>
      <c r="K1113" s="55" t="s">
        <v>1258</v>
      </c>
      <c r="L1113" s="55">
        <v>0.0525</v>
      </c>
      <c r="AD1113" s="12">
        <v>1106</v>
      </c>
      <c r="AE1113" s="12" t="s">
        <v>3380</v>
      </c>
      <c r="AF1113" s="12" t="s">
        <v>2321</v>
      </c>
      <c r="AG1113" s="12" t="s">
        <v>665</v>
      </c>
      <c r="AH1113" s="12" t="s">
        <v>1019</v>
      </c>
      <c r="DN1113" s="55">
        <v>1106</v>
      </c>
      <c r="DO1113" s="55" t="s">
        <v>1313</v>
      </c>
      <c r="DP1113" s="55" t="s">
        <v>3300</v>
      </c>
      <c r="DQ1113" s="55" t="s">
        <v>1260</v>
      </c>
      <c r="DR1113" s="55" t="s">
        <v>1261</v>
      </c>
      <c r="DS1113" s="55">
        <v>33242</v>
      </c>
      <c r="DT1113" s="55">
        <v>10000</v>
      </c>
      <c r="DU1113" s="55" t="s">
        <v>1249</v>
      </c>
      <c r="DV1113" s="55">
        <v>1</v>
      </c>
      <c r="EV1113" s="55">
        <v>1106</v>
      </c>
      <c r="EW1113" s="55" t="s">
        <v>1246</v>
      </c>
      <c r="EX1113" s="55" t="s">
        <v>1963</v>
      </c>
      <c r="EY1113" s="55">
        <v>1</v>
      </c>
      <c r="EZ1113" s="55">
        <v>1995</v>
      </c>
      <c r="FA1113" s="55">
        <v>2999</v>
      </c>
      <c r="FB1113" s="55" t="s">
        <v>1262</v>
      </c>
      <c r="FC1113" s="55" t="s">
        <v>1249</v>
      </c>
      <c r="FD1113" s="55">
        <v>0</v>
      </c>
      <c r="FF1113" s="55">
        <v>1106</v>
      </c>
      <c r="FG1113" s="55" t="s">
        <v>42</v>
      </c>
      <c r="FH1113" s="55" t="s">
        <v>2016</v>
      </c>
      <c r="FI1113" s="55">
        <v>6</v>
      </c>
      <c r="FJ1113" s="55">
        <v>2500</v>
      </c>
      <c r="FK1113" s="55" t="s">
        <v>1249</v>
      </c>
      <c r="FL1113" s="55">
        <v>0.79</v>
      </c>
      <c r="JW1113" s="12">
        <v>1106</v>
      </c>
      <c r="JX1113" s="12" t="s">
        <v>1758</v>
      </c>
      <c r="JY1113" s="12" t="s">
        <v>758</v>
      </c>
    </row>
    <row r="1114" ht="14.25" customHeight="1" outlineLevel="1" spans="7:285">
      <c r="G1114" s="55">
        <v>1107</v>
      </c>
      <c r="H1114" s="55" t="s">
        <v>2077</v>
      </c>
      <c r="I1114" s="55" t="s">
        <v>1013</v>
      </c>
      <c r="J1114" s="55" t="s">
        <v>1564</v>
      </c>
      <c r="K1114" s="55" t="s">
        <v>1258</v>
      </c>
      <c r="L1114" s="55">
        <v>0.0525</v>
      </c>
      <c r="AD1114" s="12">
        <v>1107</v>
      </c>
      <c r="AE1114" s="12" t="s">
        <v>3381</v>
      </c>
      <c r="AF1114" s="12" t="s">
        <v>2321</v>
      </c>
      <c r="AG1114" s="12" t="s">
        <v>665</v>
      </c>
      <c r="AH1114" s="12" t="s">
        <v>1019</v>
      </c>
      <c r="DN1114" s="55">
        <v>1107</v>
      </c>
      <c r="DO1114" s="55" t="s">
        <v>1313</v>
      </c>
      <c r="DP1114" s="55" t="s">
        <v>3300</v>
      </c>
      <c r="DQ1114" s="55" t="s">
        <v>1260</v>
      </c>
      <c r="DR1114" s="55" t="s">
        <v>1261</v>
      </c>
      <c r="DS1114" s="55">
        <v>33243</v>
      </c>
      <c r="DT1114" s="55">
        <v>10000</v>
      </c>
      <c r="DU1114" s="55" t="s">
        <v>1249</v>
      </c>
      <c r="DV1114" s="55">
        <v>1</v>
      </c>
      <c r="EV1114" s="55">
        <v>1107</v>
      </c>
      <c r="EW1114" s="55" t="s">
        <v>1246</v>
      </c>
      <c r="EX1114" s="55" t="s">
        <v>2016</v>
      </c>
      <c r="EY1114" s="55">
        <v>1</v>
      </c>
      <c r="EZ1114" s="55">
        <v>0</v>
      </c>
      <c r="FA1114" s="55">
        <v>1994</v>
      </c>
      <c r="FB1114" s="55" t="s">
        <v>1361</v>
      </c>
      <c r="FC1114" s="55" t="s">
        <v>1249</v>
      </c>
      <c r="FD1114" s="55">
        <v>2.5</v>
      </c>
      <c r="FF1114" s="55">
        <v>1107</v>
      </c>
      <c r="FG1114" s="55" t="s">
        <v>42</v>
      </c>
      <c r="FH1114" s="55" t="s">
        <v>2016</v>
      </c>
      <c r="FI1114" s="55">
        <v>6</v>
      </c>
      <c r="FJ1114" s="55">
        <v>5000</v>
      </c>
      <c r="FK1114" s="55" t="s">
        <v>1249</v>
      </c>
      <c r="FL1114" s="55">
        <v>0.72</v>
      </c>
      <c r="JW1114" s="12">
        <v>1107</v>
      </c>
      <c r="JX1114" s="12" t="s">
        <v>1758</v>
      </c>
      <c r="JY1114" s="12" t="s">
        <v>1078</v>
      </c>
    </row>
    <row r="1115" ht="14.25" customHeight="1" outlineLevel="1" spans="7:285">
      <c r="G1115" s="55">
        <v>1108</v>
      </c>
      <c r="H1115" s="55" t="s">
        <v>2077</v>
      </c>
      <c r="I1115" s="55" t="s">
        <v>960</v>
      </c>
      <c r="J1115" s="55" t="s">
        <v>1603</v>
      </c>
      <c r="K1115" s="55" t="s">
        <v>1258</v>
      </c>
      <c r="L1115" s="55">
        <v>0.0525</v>
      </c>
      <c r="AD1115" s="12">
        <v>1108</v>
      </c>
      <c r="AE1115" s="12" t="s">
        <v>1261</v>
      </c>
      <c r="AF1115" s="12" t="s">
        <v>1611</v>
      </c>
      <c r="AG1115" s="12" t="s">
        <v>665</v>
      </c>
      <c r="AH1115" s="12" t="s">
        <v>1095</v>
      </c>
      <c r="DN1115" s="55">
        <v>1108</v>
      </c>
      <c r="DO1115" s="55" t="s">
        <v>1313</v>
      </c>
      <c r="DP1115" s="55" t="s">
        <v>3300</v>
      </c>
      <c r="DQ1115" s="55" t="s">
        <v>1260</v>
      </c>
      <c r="DR1115" s="55" t="s">
        <v>1261</v>
      </c>
      <c r="DS1115" s="55">
        <v>33245</v>
      </c>
      <c r="DT1115" s="55">
        <v>10000</v>
      </c>
      <c r="DU1115" s="55" t="s">
        <v>1249</v>
      </c>
      <c r="DV1115" s="55">
        <v>1</v>
      </c>
      <c r="EV1115" s="55">
        <v>1108</v>
      </c>
      <c r="EW1115" s="55" t="s">
        <v>1246</v>
      </c>
      <c r="EX1115" s="55" t="s">
        <v>2016</v>
      </c>
      <c r="EY1115" s="55">
        <v>1</v>
      </c>
      <c r="EZ1115" s="55">
        <v>1995</v>
      </c>
      <c r="FA1115" s="55">
        <v>2999</v>
      </c>
      <c r="FB1115" s="55" t="s">
        <v>1361</v>
      </c>
      <c r="FC1115" s="55" t="s">
        <v>1249</v>
      </c>
      <c r="FD1115" s="55">
        <v>2.5</v>
      </c>
      <c r="FF1115" s="55">
        <v>1108</v>
      </c>
      <c r="FG1115" s="55" t="s">
        <v>42</v>
      </c>
      <c r="FH1115" s="55" t="s">
        <v>2016</v>
      </c>
      <c r="FI1115" s="55">
        <v>6</v>
      </c>
      <c r="FJ1115" s="55">
        <v>10000</v>
      </c>
      <c r="FK1115" s="55" t="s">
        <v>1249</v>
      </c>
      <c r="FL1115" s="55">
        <v>0.72</v>
      </c>
      <c r="JW1115" s="12">
        <v>1108</v>
      </c>
      <c r="JX1115" s="12" t="s">
        <v>1758</v>
      </c>
      <c r="JY1115" s="12" t="s">
        <v>1216</v>
      </c>
    </row>
    <row r="1116" ht="14.25" customHeight="1" outlineLevel="1" spans="7:285">
      <c r="G1116" s="55">
        <v>1109</v>
      </c>
      <c r="H1116" s="55" t="s">
        <v>2077</v>
      </c>
      <c r="I1116" s="55" t="s">
        <v>1092</v>
      </c>
      <c r="J1116" s="55" t="s">
        <v>1640</v>
      </c>
      <c r="K1116" s="55" t="s">
        <v>1258</v>
      </c>
      <c r="L1116" s="55">
        <v>0.0525</v>
      </c>
      <c r="AD1116" s="12">
        <v>1109</v>
      </c>
      <c r="AE1116" s="12" t="s">
        <v>1261</v>
      </c>
      <c r="AF1116" s="12" t="s">
        <v>1064</v>
      </c>
      <c r="AG1116" s="12" t="s">
        <v>665</v>
      </c>
      <c r="AH1116" s="12" t="s">
        <v>1233</v>
      </c>
      <c r="DN1116" s="55">
        <v>1109</v>
      </c>
      <c r="DO1116" s="55" t="s">
        <v>1313</v>
      </c>
      <c r="DP1116" s="55" t="s">
        <v>3300</v>
      </c>
      <c r="DQ1116" s="55" t="s">
        <v>1260</v>
      </c>
      <c r="DR1116" s="55" t="s">
        <v>1261</v>
      </c>
      <c r="DS1116" s="55">
        <v>33247</v>
      </c>
      <c r="DT1116" s="55">
        <v>10000</v>
      </c>
      <c r="DU1116" s="55" t="s">
        <v>1249</v>
      </c>
      <c r="DV1116" s="55">
        <v>1</v>
      </c>
      <c r="EV1116" s="55">
        <v>1109</v>
      </c>
      <c r="EW1116" s="55" t="s">
        <v>1246</v>
      </c>
      <c r="EX1116" s="55" t="s">
        <v>2016</v>
      </c>
      <c r="EY1116" s="55">
        <v>10</v>
      </c>
      <c r="EZ1116" s="55">
        <v>0</v>
      </c>
      <c r="FA1116" s="55">
        <v>1994</v>
      </c>
      <c r="FB1116" s="55" t="s">
        <v>1361</v>
      </c>
      <c r="FC1116" s="55" t="s">
        <v>1249</v>
      </c>
      <c r="FD1116" s="55">
        <v>3.5</v>
      </c>
      <c r="FF1116" s="55">
        <v>1109</v>
      </c>
      <c r="FG1116" s="55" t="s">
        <v>42</v>
      </c>
      <c r="FH1116" s="55" t="s">
        <v>2016</v>
      </c>
      <c r="FI1116" s="55">
        <v>6</v>
      </c>
      <c r="FJ1116" s="55">
        <v>25000</v>
      </c>
      <c r="FK1116" s="55" t="s">
        <v>1249</v>
      </c>
      <c r="FL1116" s="55">
        <v>0.72</v>
      </c>
      <c r="JW1116" s="12">
        <v>1109</v>
      </c>
      <c r="JX1116" s="12" t="s">
        <v>1758</v>
      </c>
      <c r="JY1116" s="12" t="s">
        <v>989</v>
      </c>
    </row>
    <row r="1117" ht="14.25" customHeight="1" outlineLevel="1" spans="7:285">
      <c r="G1117" s="55">
        <v>1110</v>
      </c>
      <c r="H1117" s="55" t="s">
        <v>2077</v>
      </c>
      <c r="I1117" s="55" t="s">
        <v>1230</v>
      </c>
      <c r="J1117" s="55" t="s">
        <v>1674</v>
      </c>
      <c r="K1117" s="55" t="s">
        <v>1258</v>
      </c>
      <c r="L1117" s="55">
        <v>0.055</v>
      </c>
      <c r="AD1117" s="12">
        <v>1110</v>
      </c>
      <c r="AE1117" s="12" t="s">
        <v>1261</v>
      </c>
      <c r="AF1117" s="12" t="s">
        <v>1451</v>
      </c>
      <c r="AG1117" s="12" t="s">
        <v>665</v>
      </c>
      <c r="AH1117" s="12" t="s">
        <v>1233</v>
      </c>
      <c r="DN1117" s="55">
        <v>1110</v>
      </c>
      <c r="DO1117" s="55" t="s">
        <v>1313</v>
      </c>
      <c r="DP1117" s="55" t="s">
        <v>3300</v>
      </c>
      <c r="DQ1117" s="55" t="s">
        <v>1260</v>
      </c>
      <c r="DR1117" s="55" t="s">
        <v>1261</v>
      </c>
      <c r="DS1117" s="55">
        <v>33255</v>
      </c>
      <c r="DT1117" s="55">
        <v>10000</v>
      </c>
      <c r="DU1117" s="55" t="s">
        <v>1249</v>
      </c>
      <c r="DV1117" s="55">
        <v>1</v>
      </c>
      <c r="EV1117" s="55">
        <v>1110</v>
      </c>
      <c r="EW1117" s="55" t="s">
        <v>1246</v>
      </c>
      <c r="EX1117" s="55" t="s">
        <v>2016</v>
      </c>
      <c r="EY1117" s="55">
        <v>10</v>
      </c>
      <c r="EZ1117" s="55">
        <v>1995</v>
      </c>
      <c r="FA1117" s="55">
        <v>2999</v>
      </c>
      <c r="FB1117" s="55" t="s">
        <v>1361</v>
      </c>
      <c r="FC1117" s="55" t="s">
        <v>1249</v>
      </c>
      <c r="FD1117" s="55">
        <v>3.5</v>
      </c>
      <c r="FF1117" s="55">
        <v>1110</v>
      </c>
      <c r="FG1117" s="55" t="s">
        <v>42</v>
      </c>
      <c r="FH1117" s="55" t="s">
        <v>2016</v>
      </c>
      <c r="FI1117" s="55">
        <v>6</v>
      </c>
      <c r="FJ1117" s="55">
        <v>50000</v>
      </c>
      <c r="FK1117" s="55" t="s">
        <v>1249</v>
      </c>
      <c r="FL1117" s="55">
        <v>0.72</v>
      </c>
      <c r="JW1117" s="12">
        <v>1110</v>
      </c>
      <c r="JX1117" s="12" t="s">
        <v>1758</v>
      </c>
      <c r="JY1117" s="12" t="s">
        <v>1329</v>
      </c>
    </row>
    <row r="1118" ht="14.25" customHeight="1" outlineLevel="1" spans="7:285">
      <c r="G1118" s="55">
        <v>1111</v>
      </c>
      <c r="H1118" s="55" t="s">
        <v>2077</v>
      </c>
      <c r="I1118" s="55" t="s">
        <v>1252</v>
      </c>
      <c r="J1118" s="55" t="s">
        <v>1391</v>
      </c>
      <c r="K1118" s="55" t="s">
        <v>1258</v>
      </c>
      <c r="L1118" s="55">
        <v>0.0175</v>
      </c>
      <c r="AD1118" s="12">
        <v>1111</v>
      </c>
      <c r="AE1118" s="12" t="s">
        <v>1261</v>
      </c>
      <c r="AF1118" s="12" t="s">
        <v>1739</v>
      </c>
      <c r="AG1118" s="12" t="s">
        <v>665</v>
      </c>
      <c r="AH1118" s="12" t="s">
        <v>1233</v>
      </c>
      <c r="DN1118" s="55">
        <v>1111</v>
      </c>
      <c r="DO1118" s="55" t="s">
        <v>1313</v>
      </c>
      <c r="DP1118" s="55" t="s">
        <v>3300</v>
      </c>
      <c r="DQ1118" s="55" t="s">
        <v>1260</v>
      </c>
      <c r="DR1118" s="55" t="s">
        <v>1261</v>
      </c>
      <c r="DS1118" s="55">
        <v>33256</v>
      </c>
      <c r="DT1118" s="55">
        <v>10000</v>
      </c>
      <c r="DU1118" s="55" t="s">
        <v>1249</v>
      </c>
      <c r="DV1118" s="55">
        <v>1</v>
      </c>
      <c r="EV1118" s="55">
        <v>1111</v>
      </c>
      <c r="EW1118" s="55" t="s">
        <v>1246</v>
      </c>
      <c r="EX1118" s="55" t="s">
        <v>2016</v>
      </c>
      <c r="EY1118" s="55">
        <v>11</v>
      </c>
      <c r="EZ1118" s="55">
        <v>0</v>
      </c>
      <c r="FA1118" s="55">
        <v>1994</v>
      </c>
      <c r="FB1118" s="55" t="s">
        <v>1361</v>
      </c>
      <c r="FC1118" s="55" t="s">
        <v>1249</v>
      </c>
      <c r="FD1118" s="55">
        <v>3.5</v>
      </c>
      <c r="FF1118" s="55">
        <v>1111</v>
      </c>
      <c r="FG1118" s="55" t="s">
        <v>42</v>
      </c>
      <c r="FH1118" s="55" t="s">
        <v>2016</v>
      </c>
      <c r="FI1118" s="55">
        <v>6</v>
      </c>
      <c r="FJ1118" s="55">
        <v>80000</v>
      </c>
      <c r="FK1118" s="55" t="s">
        <v>1249</v>
      </c>
      <c r="FL1118" s="55">
        <v>0.72</v>
      </c>
      <c r="JW1118" s="12">
        <v>1111</v>
      </c>
      <c r="JX1118" s="12" t="s">
        <v>1758</v>
      </c>
      <c r="JY1118" s="12" t="s">
        <v>1377</v>
      </c>
    </row>
    <row r="1119" ht="14.25" customHeight="1" outlineLevel="1" spans="7:285">
      <c r="G1119" s="55">
        <v>1112</v>
      </c>
      <c r="H1119" s="55" t="s">
        <v>2077</v>
      </c>
      <c r="I1119" s="55" t="s">
        <v>1252</v>
      </c>
      <c r="J1119" s="55" t="s">
        <v>1432</v>
      </c>
      <c r="K1119" s="55" t="s">
        <v>1258</v>
      </c>
      <c r="L1119" s="55">
        <v>0.0263</v>
      </c>
      <c r="AD1119" s="12">
        <v>1112</v>
      </c>
      <c r="AE1119" s="12" t="s">
        <v>1261</v>
      </c>
      <c r="AF1119" s="12" t="s">
        <v>1789</v>
      </c>
      <c r="AG1119" s="12" t="s">
        <v>665</v>
      </c>
      <c r="AH1119" s="12" t="s">
        <v>1233</v>
      </c>
      <c r="DN1119" s="55">
        <v>1112</v>
      </c>
      <c r="DO1119" s="55" t="s">
        <v>1313</v>
      </c>
      <c r="DP1119" s="55" t="s">
        <v>3300</v>
      </c>
      <c r="DQ1119" s="55" t="s">
        <v>1260</v>
      </c>
      <c r="DR1119" s="55" t="s">
        <v>1261</v>
      </c>
      <c r="DS1119" s="55">
        <v>33257</v>
      </c>
      <c r="DT1119" s="55">
        <v>10000</v>
      </c>
      <c r="DU1119" s="55" t="s">
        <v>1249</v>
      </c>
      <c r="DV1119" s="55">
        <v>1</v>
      </c>
      <c r="EV1119" s="55">
        <v>1112</v>
      </c>
      <c r="EW1119" s="55" t="s">
        <v>1246</v>
      </c>
      <c r="EX1119" s="55" t="s">
        <v>2016</v>
      </c>
      <c r="EY1119" s="55">
        <v>11</v>
      </c>
      <c r="EZ1119" s="55">
        <v>1995</v>
      </c>
      <c r="FA1119" s="55">
        <v>2999</v>
      </c>
      <c r="FB1119" s="55" t="s">
        <v>1361</v>
      </c>
      <c r="FC1119" s="55" t="s">
        <v>1249</v>
      </c>
      <c r="FD1119" s="55">
        <v>3.5</v>
      </c>
      <c r="FF1119" s="55">
        <v>1112</v>
      </c>
      <c r="FG1119" s="55" t="s">
        <v>42</v>
      </c>
      <c r="FH1119" s="55" t="s">
        <v>2016</v>
      </c>
      <c r="FI1119" s="55">
        <v>6</v>
      </c>
      <c r="FJ1119" s="55">
        <v>130000</v>
      </c>
      <c r="FK1119" s="55" t="s">
        <v>1249</v>
      </c>
      <c r="FL1119" s="55">
        <v>0.72</v>
      </c>
      <c r="JW1119" s="12">
        <v>1112</v>
      </c>
      <c r="JX1119" s="12" t="s">
        <v>1758</v>
      </c>
      <c r="JY1119" s="12" t="s">
        <v>1323</v>
      </c>
    </row>
    <row r="1120" ht="14.25" customHeight="1" outlineLevel="1" spans="7:285">
      <c r="G1120" s="55">
        <v>1113</v>
      </c>
      <c r="H1120" s="55" t="s">
        <v>2077</v>
      </c>
      <c r="I1120" s="55" t="s">
        <v>1390</v>
      </c>
      <c r="J1120" s="55" t="s">
        <v>1757</v>
      </c>
      <c r="K1120" s="55" t="s">
        <v>1258</v>
      </c>
      <c r="L1120" s="55">
        <v>0.0525</v>
      </c>
      <c r="AD1120" s="12">
        <v>1113</v>
      </c>
      <c r="AE1120" s="12" t="s">
        <v>1261</v>
      </c>
      <c r="AF1120" s="12" t="s">
        <v>2239</v>
      </c>
      <c r="AG1120" s="12" t="s">
        <v>665</v>
      </c>
      <c r="AH1120" s="12" t="s">
        <v>1233</v>
      </c>
      <c r="DN1120" s="55">
        <v>1113</v>
      </c>
      <c r="DO1120" s="55" t="s">
        <v>1313</v>
      </c>
      <c r="DP1120" s="55" t="s">
        <v>3300</v>
      </c>
      <c r="DQ1120" s="55" t="s">
        <v>1260</v>
      </c>
      <c r="DR1120" s="55" t="s">
        <v>1261</v>
      </c>
      <c r="DS1120" s="55">
        <v>33261</v>
      </c>
      <c r="DT1120" s="55">
        <v>10000</v>
      </c>
      <c r="DU1120" s="55" t="s">
        <v>1249</v>
      </c>
      <c r="DV1120" s="55">
        <v>1</v>
      </c>
      <c r="EV1120" s="55">
        <v>1113</v>
      </c>
      <c r="EW1120" s="55" t="s">
        <v>1246</v>
      </c>
      <c r="EX1120" s="55" t="s">
        <v>2016</v>
      </c>
      <c r="EY1120" s="55">
        <v>12</v>
      </c>
      <c r="EZ1120" s="55">
        <v>0</v>
      </c>
      <c r="FA1120" s="55">
        <v>1994</v>
      </c>
      <c r="FB1120" s="55" t="s">
        <v>1361</v>
      </c>
      <c r="FC1120" s="55" t="s">
        <v>1249</v>
      </c>
      <c r="FD1120" s="55">
        <v>6</v>
      </c>
      <c r="FF1120" s="55">
        <v>1113</v>
      </c>
      <c r="FG1120" s="55" t="s">
        <v>42</v>
      </c>
      <c r="FH1120" s="55" t="s">
        <v>2016</v>
      </c>
      <c r="FI1120" s="55">
        <v>6</v>
      </c>
      <c r="FJ1120" s="55">
        <v>260000</v>
      </c>
      <c r="FK1120" s="55" t="s">
        <v>1249</v>
      </c>
      <c r="FL1120" s="55">
        <v>0.72</v>
      </c>
      <c r="JW1120" s="12">
        <v>1113</v>
      </c>
      <c r="JX1120" s="12" t="s">
        <v>1758</v>
      </c>
      <c r="JY1120" s="12" t="s">
        <v>1342</v>
      </c>
    </row>
    <row r="1121" ht="14.25" customHeight="1" outlineLevel="1" spans="7:285">
      <c r="G1121" s="55">
        <v>1114</v>
      </c>
      <c r="H1121" s="55" t="s">
        <v>2077</v>
      </c>
      <c r="I1121" s="55" t="s">
        <v>1343</v>
      </c>
      <c r="J1121" s="55" t="s">
        <v>1702</v>
      </c>
      <c r="K1121" s="55" t="s">
        <v>1258</v>
      </c>
      <c r="L1121" s="55">
        <v>0.0183333333333333</v>
      </c>
      <c r="AD1121" s="12">
        <v>1114</v>
      </c>
      <c r="AE1121" s="12" t="s">
        <v>1261</v>
      </c>
      <c r="AF1121" s="12" t="s">
        <v>1591</v>
      </c>
      <c r="AG1121" s="12" t="s">
        <v>665</v>
      </c>
      <c r="AH1121" s="12" t="s">
        <v>1233</v>
      </c>
      <c r="DN1121" s="55">
        <v>1114</v>
      </c>
      <c r="DO1121" s="55" t="s">
        <v>1313</v>
      </c>
      <c r="DP1121" s="55" t="s">
        <v>3300</v>
      </c>
      <c r="DQ1121" s="55" t="s">
        <v>1260</v>
      </c>
      <c r="DR1121" s="55" t="s">
        <v>1261</v>
      </c>
      <c r="DS1121" s="55">
        <v>33265</v>
      </c>
      <c r="DT1121" s="55">
        <v>10000</v>
      </c>
      <c r="DU1121" s="55" t="s">
        <v>1249</v>
      </c>
      <c r="DV1121" s="55">
        <v>1</v>
      </c>
      <c r="EV1121" s="55">
        <v>1114</v>
      </c>
      <c r="EW1121" s="55" t="s">
        <v>1246</v>
      </c>
      <c r="EX1121" s="55" t="s">
        <v>2016</v>
      </c>
      <c r="EY1121" s="55">
        <v>12</v>
      </c>
      <c r="EZ1121" s="55">
        <v>1995</v>
      </c>
      <c r="FA1121" s="55">
        <v>2999</v>
      </c>
      <c r="FB1121" s="55" t="s">
        <v>1361</v>
      </c>
      <c r="FC1121" s="55" t="s">
        <v>1249</v>
      </c>
      <c r="FD1121" s="55">
        <v>6</v>
      </c>
      <c r="FF1121" s="55">
        <v>1114</v>
      </c>
      <c r="FG1121" s="55" t="s">
        <v>42</v>
      </c>
      <c r="FH1121" s="55" t="s">
        <v>2016</v>
      </c>
      <c r="FI1121" s="55">
        <v>6</v>
      </c>
      <c r="FJ1121" s="55">
        <v>400000</v>
      </c>
      <c r="FK1121" s="55" t="s">
        <v>1249</v>
      </c>
      <c r="FL1121" s="55">
        <v>0.72</v>
      </c>
      <c r="JW1121" s="12">
        <v>1114</v>
      </c>
      <c r="JX1121" s="12" t="s">
        <v>1758</v>
      </c>
      <c r="JY1121" s="12" t="s">
        <v>1502</v>
      </c>
    </row>
    <row r="1122" ht="14.25" customHeight="1" outlineLevel="1" spans="7:285">
      <c r="G1122" s="55">
        <v>1115</v>
      </c>
      <c r="H1122" s="55" t="s">
        <v>2077</v>
      </c>
      <c r="I1122" s="55" t="s">
        <v>1343</v>
      </c>
      <c r="J1122" s="55" t="s">
        <v>1730</v>
      </c>
      <c r="K1122" s="55" t="s">
        <v>1258</v>
      </c>
      <c r="L1122" s="55">
        <v>0.0258333333333333</v>
      </c>
      <c r="AD1122" s="12">
        <v>1115</v>
      </c>
      <c r="AE1122" s="12" t="s">
        <v>1261</v>
      </c>
      <c r="AF1122" s="12" t="s">
        <v>2268</v>
      </c>
      <c r="AG1122" s="12" t="s">
        <v>665</v>
      </c>
      <c r="AH1122" s="12" t="s">
        <v>1233</v>
      </c>
      <c r="DN1122" s="55">
        <v>1115</v>
      </c>
      <c r="DO1122" s="55" t="s">
        <v>1313</v>
      </c>
      <c r="DP1122" s="55" t="s">
        <v>3300</v>
      </c>
      <c r="DQ1122" s="55" t="s">
        <v>1260</v>
      </c>
      <c r="DR1122" s="55" t="s">
        <v>1261</v>
      </c>
      <c r="DS1122" s="55">
        <v>33266</v>
      </c>
      <c r="DT1122" s="55">
        <v>10000</v>
      </c>
      <c r="DU1122" s="55" t="s">
        <v>1249</v>
      </c>
      <c r="DV1122" s="55">
        <v>1</v>
      </c>
      <c r="EV1122" s="55">
        <v>1115</v>
      </c>
      <c r="EW1122" s="55" t="s">
        <v>1246</v>
      </c>
      <c r="EX1122" s="55" t="s">
        <v>2016</v>
      </c>
      <c r="EY1122" s="55">
        <v>13</v>
      </c>
      <c r="EZ1122" s="55">
        <v>0</v>
      </c>
      <c r="FA1122" s="55">
        <v>1994</v>
      </c>
      <c r="FB1122" s="55" t="s">
        <v>1361</v>
      </c>
      <c r="FC1122" s="55" t="s">
        <v>1249</v>
      </c>
      <c r="FD1122" s="55">
        <v>6</v>
      </c>
      <c r="FF1122" s="55">
        <v>1115</v>
      </c>
      <c r="FG1122" s="55" t="s">
        <v>42</v>
      </c>
      <c r="FH1122" s="55" t="s">
        <v>2016</v>
      </c>
      <c r="FI1122" s="55">
        <v>6</v>
      </c>
      <c r="FJ1122" s="55">
        <v>530000</v>
      </c>
      <c r="FK1122" s="55" t="s">
        <v>1249</v>
      </c>
      <c r="FL1122" s="55">
        <v>0.72</v>
      </c>
      <c r="JW1122" s="12">
        <v>1115</v>
      </c>
      <c r="JX1122" s="12" t="s">
        <v>1758</v>
      </c>
      <c r="JY1122" s="12" t="s">
        <v>1367</v>
      </c>
    </row>
    <row r="1123" ht="14.25" customHeight="1" outlineLevel="1" spans="7:285">
      <c r="G1123" s="55">
        <v>1116</v>
      </c>
      <c r="H1123" s="55" t="s">
        <v>2077</v>
      </c>
      <c r="I1123" s="55" t="s">
        <v>1343</v>
      </c>
      <c r="J1123" s="55" t="s">
        <v>1845</v>
      </c>
      <c r="K1123" s="55" t="s">
        <v>1258</v>
      </c>
      <c r="L1123" s="55">
        <v>0.0306</v>
      </c>
      <c r="AD1123" s="12">
        <v>1116</v>
      </c>
      <c r="AE1123" s="12" t="s">
        <v>1261</v>
      </c>
      <c r="AF1123" s="12" t="s">
        <v>731</v>
      </c>
      <c r="AG1123" s="12" t="s">
        <v>905</v>
      </c>
      <c r="AH1123" s="12" t="s">
        <v>1603</v>
      </c>
      <c r="DN1123" s="55">
        <v>1116</v>
      </c>
      <c r="DO1123" s="55" t="s">
        <v>1313</v>
      </c>
      <c r="DP1123" s="55" t="s">
        <v>3300</v>
      </c>
      <c r="DQ1123" s="55" t="s">
        <v>1260</v>
      </c>
      <c r="DR1123" s="55" t="s">
        <v>1261</v>
      </c>
      <c r="DS1123" s="55">
        <v>33269</v>
      </c>
      <c r="DT1123" s="55">
        <v>10000</v>
      </c>
      <c r="DU1123" s="55" t="s">
        <v>1249</v>
      </c>
      <c r="DV1123" s="55">
        <v>1</v>
      </c>
      <c r="EV1123" s="55">
        <v>1116</v>
      </c>
      <c r="EW1123" s="55" t="s">
        <v>1246</v>
      </c>
      <c r="EX1123" s="55" t="s">
        <v>2016</v>
      </c>
      <c r="EY1123" s="55">
        <v>13</v>
      </c>
      <c r="EZ1123" s="55">
        <v>1995</v>
      </c>
      <c r="FA1123" s="55">
        <v>2999</v>
      </c>
      <c r="FB1123" s="55" t="s">
        <v>1361</v>
      </c>
      <c r="FC1123" s="55" t="s">
        <v>1249</v>
      </c>
      <c r="FD1123" s="55">
        <v>6</v>
      </c>
      <c r="FF1123" s="55">
        <v>1116</v>
      </c>
      <c r="FG1123" s="55" t="s">
        <v>42</v>
      </c>
      <c r="FH1123" s="55" t="s">
        <v>2016</v>
      </c>
      <c r="FI1123" s="55">
        <v>6</v>
      </c>
      <c r="FJ1123" s="55">
        <v>540000</v>
      </c>
      <c r="FK1123" s="55" t="s">
        <v>1249</v>
      </c>
      <c r="FL1123" s="55">
        <v>0.72</v>
      </c>
      <c r="JW1123" s="12">
        <v>1116</v>
      </c>
      <c r="JX1123" s="12" t="s">
        <v>1758</v>
      </c>
      <c r="JY1123" s="12" t="s">
        <v>1581</v>
      </c>
    </row>
    <row r="1124" ht="14.25" customHeight="1" outlineLevel="1" spans="7:285">
      <c r="G1124" s="55">
        <v>1117</v>
      </c>
      <c r="H1124" s="55" t="s">
        <v>2077</v>
      </c>
      <c r="I1124" s="55" t="s">
        <v>1260</v>
      </c>
      <c r="J1124" s="55" t="s">
        <v>1783</v>
      </c>
      <c r="K1124" s="55" t="s">
        <v>1258</v>
      </c>
      <c r="L1124" s="55">
        <v>0.0208</v>
      </c>
      <c r="AD1124" s="12">
        <v>1117</v>
      </c>
      <c r="AE1124" s="12" t="s">
        <v>1261</v>
      </c>
      <c r="AF1124" s="12" t="s">
        <v>1366</v>
      </c>
      <c r="AG1124" s="12" t="s">
        <v>905</v>
      </c>
      <c r="AH1124" s="12" t="s">
        <v>1603</v>
      </c>
      <c r="DN1124" s="55">
        <v>1117</v>
      </c>
      <c r="DO1124" s="55" t="s">
        <v>1313</v>
      </c>
      <c r="DP1124" s="55" t="s">
        <v>3300</v>
      </c>
      <c r="DQ1124" s="55" t="s">
        <v>1260</v>
      </c>
      <c r="DR1124" s="55" t="s">
        <v>1261</v>
      </c>
      <c r="DS1124" s="55">
        <v>33280</v>
      </c>
      <c r="DT1124" s="55">
        <v>10000</v>
      </c>
      <c r="DU1124" s="55" t="s">
        <v>1249</v>
      </c>
      <c r="DV1124" s="55">
        <v>1</v>
      </c>
      <c r="EV1124" s="55">
        <v>1117</v>
      </c>
      <c r="EW1124" s="55" t="s">
        <v>1246</v>
      </c>
      <c r="EX1124" s="55" t="s">
        <v>2016</v>
      </c>
      <c r="EY1124" s="55">
        <v>2</v>
      </c>
      <c r="EZ1124" s="55">
        <v>0</v>
      </c>
      <c r="FA1124" s="55">
        <v>1994</v>
      </c>
      <c r="FB1124" s="55" t="s">
        <v>1361</v>
      </c>
      <c r="FC1124" s="55" t="s">
        <v>1249</v>
      </c>
      <c r="FD1124" s="55">
        <v>2.5</v>
      </c>
      <c r="FF1124" s="55">
        <v>1117</v>
      </c>
      <c r="FG1124" s="55" t="s">
        <v>42</v>
      </c>
      <c r="FH1124" s="55" t="s">
        <v>2016</v>
      </c>
      <c r="FI1124" s="55">
        <v>7</v>
      </c>
      <c r="FJ1124" s="55">
        <v>0</v>
      </c>
      <c r="FK1124" s="55" t="s">
        <v>1249</v>
      </c>
      <c r="FL1124" s="55">
        <v>0.5</v>
      </c>
      <c r="JW1124" s="12">
        <v>1117</v>
      </c>
      <c r="JX1124" s="12" t="s">
        <v>1758</v>
      </c>
      <c r="JY1124" s="12" t="s">
        <v>1614</v>
      </c>
    </row>
    <row r="1125" ht="14.25" customHeight="1" outlineLevel="1" spans="7:285">
      <c r="G1125" s="55">
        <v>1118</v>
      </c>
      <c r="H1125" s="55" t="s">
        <v>2077</v>
      </c>
      <c r="I1125" s="55" t="s">
        <v>1260</v>
      </c>
      <c r="J1125" s="55" t="s">
        <v>1891</v>
      </c>
      <c r="K1125" s="55" t="s">
        <v>1258</v>
      </c>
      <c r="L1125" s="55">
        <v>0.0208</v>
      </c>
      <c r="AD1125" s="12">
        <v>1118</v>
      </c>
      <c r="AE1125" s="12" t="s">
        <v>1261</v>
      </c>
      <c r="AF1125" s="12" t="s">
        <v>770</v>
      </c>
      <c r="AG1125" s="12" t="s">
        <v>627</v>
      </c>
      <c r="AH1125" s="12" t="s">
        <v>1564</v>
      </c>
      <c r="DN1125" s="55">
        <v>1118</v>
      </c>
      <c r="DO1125" s="55" t="s">
        <v>1313</v>
      </c>
      <c r="DP1125" s="55" t="s">
        <v>3300</v>
      </c>
      <c r="DQ1125" s="55" t="s">
        <v>1260</v>
      </c>
      <c r="DR1125" s="55" t="s">
        <v>1261</v>
      </c>
      <c r="DS1125" s="55">
        <v>33283</v>
      </c>
      <c r="DT1125" s="55">
        <v>10000</v>
      </c>
      <c r="DU1125" s="55" t="s">
        <v>1249</v>
      </c>
      <c r="DV1125" s="55">
        <v>1</v>
      </c>
      <c r="EV1125" s="55">
        <v>1118</v>
      </c>
      <c r="EW1125" s="55" t="s">
        <v>1246</v>
      </c>
      <c r="EX1125" s="55" t="s">
        <v>2016</v>
      </c>
      <c r="EY1125" s="55">
        <v>2</v>
      </c>
      <c r="EZ1125" s="55">
        <v>1995</v>
      </c>
      <c r="FA1125" s="55">
        <v>2999</v>
      </c>
      <c r="FB1125" s="55" t="s">
        <v>1361</v>
      </c>
      <c r="FC1125" s="55" t="s">
        <v>1249</v>
      </c>
      <c r="FD1125" s="55">
        <v>2.5</v>
      </c>
      <c r="FF1125" s="55">
        <v>1118</v>
      </c>
      <c r="FG1125" s="55" t="s">
        <v>42</v>
      </c>
      <c r="FH1125" s="55" t="s">
        <v>2016</v>
      </c>
      <c r="FI1125" s="55">
        <v>7</v>
      </c>
      <c r="FJ1125" s="55">
        <v>1000</v>
      </c>
      <c r="FK1125" s="55" t="s">
        <v>1249</v>
      </c>
      <c r="FL1125" s="55">
        <v>0.45</v>
      </c>
      <c r="JW1125" s="12">
        <v>1118</v>
      </c>
      <c r="JX1125" s="12" t="s">
        <v>1758</v>
      </c>
      <c r="JY1125" s="12" t="s">
        <v>1653</v>
      </c>
    </row>
    <row r="1126" ht="14.25" customHeight="1" outlineLevel="1" spans="7:285">
      <c r="G1126" s="55">
        <v>1119</v>
      </c>
      <c r="H1126" s="55" t="s">
        <v>2077</v>
      </c>
      <c r="I1126" s="55" t="s">
        <v>1260</v>
      </c>
      <c r="J1126" s="55" t="s">
        <v>1914</v>
      </c>
      <c r="K1126" s="55" t="s">
        <v>1258</v>
      </c>
      <c r="L1126" s="55">
        <v>0.0208</v>
      </c>
      <c r="AD1126" s="12">
        <v>1119</v>
      </c>
      <c r="AE1126" s="12" t="s">
        <v>1261</v>
      </c>
      <c r="AF1126" s="12" t="s">
        <v>1367</v>
      </c>
      <c r="AG1126" s="12" t="s">
        <v>627</v>
      </c>
      <c r="AH1126" s="12" t="s">
        <v>1564</v>
      </c>
      <c r="DN1126" s="55">
        <v>1119</v>
      </c>
      <c r="DO1126" s="55" t="s">
        <v>1313</v>
      </c>
      <c r="DP1126" s="55" t="s">
        <v>3300</v>
      </c>
      <c r="DQ1126" s="55" t="s">
        <v>1260</v>
      </c>
      <c r="DR1126" s="55" t="s">
        <v>1261</v>
      </c>
      <c r="DS1126" s="55">
        <v>33296</v>
      </c>
      <c r="DT1126" s="55">
        <v>10000</v>
      </c>
      <c r="DU1126" s="55" t="s">
        <v>1249</v>
      </c>
      <c r="DV1126" s="55">
        <v>1</v>
      </c>
      <c r="EV1126" s="55">
        <v>1119</v>
      </c>
      <c r="EW1126" s="55" t="s">
        <v>1246</v>
      </c>
      <c r="EX1126" s="55" t="s">
        <v>2016</v>
      </c>
      <c r="EY1126" s="55">
        <v>3</v>
      </c>
      <c r="EZ1126" s="55">
        <v>0</v>
      </c>
      <c r="FA1126" s="55">
        <v>1994</v>
      </c>
      <c r="FB1126" s="55" t="s">
        <v>1262</v>
      </c>
      <c r="FC1126" s="55" t="s">
        <v>1249</v>
      </c>
      <c r="FD1126" s="55">
        <v>0</v>
      </c>
      <c r="FF1126" s="55">
        <v>1119</v>
      </c>
      <c r="FG1126" s="55" t="s">
        <v>42</v>
      </c>
      <c r="FH1126" s="55" t="s">
        <v>2016</v>
      </c>
      <c r="FI1126" s="55">
        <v>7</v>
      </c>
      <c r="FJ1126" s="55">
        <v>2500</v>
      </c>
      <c r="FK1126" s="55" t="s">
        <v>1249</v>
      </c>
      <c r="FL1126" s="55">
        <v>0.4</v>
      </c>
      <c r="JW1126" s="12">
        <v>1119</v>
      </c>
      <c r="JX1126" s="12" t="s">
        <v>1758</v>
      </c>
      <c r="JY1126" s="12" t="s">
        <v>1689</v>
      </c>
    </row>
    <row r="1127" ht="14.25" customHeight="1" outlineLevel="1" spans="7:285">
      <c r="G1127" s="55">
        <v>1120</v>
      </c>
      <c r="H1127" s="55" t="s">
        <v>2077</v>
      </c>
      <c r="I1127" s="55" t="s">
        <v>1260</v>
      </c>
      <c r="J1127" s="55" t="s">
        <v>1942</v>
      </c>
      <c r="K1127" s="55" t="s">
        <v>1258</v>
      </c>
      <c r="L1127" s="55">
        <v>0.0208</v>
      </c>
      <c r="AD1127" s="12">
        <v>1120</v>
      </c>
      <c r="AE1127" s="12" t="s">
        <v>1261</v>
      </c>
      <c r="AF1127" s="12" t="s">
        <v>1710</v>
      </c>
      <c r="AG1127" s="12" t="s">
        <v>627</v>
      </c>
      <c r="AH1127" s="12" t="s">
        <v>1564</v>
      </c>
      <c r="DN1127" s="55">
        <v>1120</v>
      </c>
      <c r="DO1127" s="55" t="s">
        <v>1313</v>
      </c>
      <c r="DP1127" s="55" t="s">
        <v>3300</v>
      </c>
      <c r="DQ1127" s="55" t="s">
        <v>1260</v>
      </c>
      <c r="DR1127" s="55" t="s">
        <v>1261</v>
      </c>
      <c r="DS1127" s="55">
        <v>33299</v>
      </c>
      <c r="DT1127" s="55">
        <v>10000</v>
      </c>
      <c r="DU1127" s="55" t="s">
        <v>1249</v>
      </c>
      <c r="DV1127" s="55">
        <v>1</v>
      </c>
      <c r="EV1127" s="55">
        <v>1120</v>
      </c>
      <c r="EW1127" s="55" t="s">
        <v>1246</v>
      </c>
      <c r="EX1127" s="55" t="s">
        <v>2016</v>
      </c>
      <c r="EY1127" s="55">
        <v>3</v>
      </c>
      <c r="EZ1127" s="55">
        <v>1995</v>
      </c>
      <c r="FA1127" s="55">
        <v>2999</v>
      </c>
      <c r="FB1127" s="55" t="s">
        <v>1262</v>
      </c>
      <c r="FC1127" s="55" t="s">
        <v>1249</v>
      </c>
      <c r="FD1127" s="55">
        <v>0</v>
      </c>
      <c r="FF1127" s="55">
        <v>1120</v>
      </c>
      <c r="FG1127" s="55" t="s">
        <v>42</v>
      </c>
      <c r="FH1127" s="55" t="s">
        <v>2016</v>
      </c>
      <c r="FI1127" s="55">
        <v>7</v>
      </c>
      <c r="FJ1127" s="55">
        <v>5000</v>
      </c>
      <c r="FK1127" s="55" t="s">
        <v>1249</v>
      </c>
      <c r="FL1127" s="55">
        <v>0.4</v>
      </c>
      <c r="JW1127" s="12">
        <v>1120</v>
      </c>
      <c r="JX1127" s="12" t="s">
        <v>1758</v>
      </c>
      <c r="JY1127" s="12" t="s">
        <v>1715</v>
      </c>
    </row>
    <row r="1128" ht="14.25" customHeight="1" outlineLevel="1" spans="7:285">
      <c r="G1128" s="55">
        <v>1121</v>
      </c>
      <c r="H1128" s="55" t="s">
        <v>2077</v>
      </c>
      <c r="I1128" s="55" t="s">
        <v>1260</v>
      </c>
      <c r="J1128" s="55" t="s">
        <v>1409</v>
      </c>
      <c r="K1128" s="55" t="s">
        <v>1258</v>
      </c>
      <c r="L1128" s="55">
        <v>0.0317</v>
      </c>
      <c r="AD1128" s="12">
        <v>1121</v>
      </c>
      <c r="AE1128" s="12" t="s">
        <v>1261</v>
      </c>
      <c r="AF1128" s="12" t="s">
        <v>1381</v>
      </c>
      <c r="AG1128" s="12" t="s">
        <v>627</v>
      </c>
      <c r="AH1128" s="12" t="s">
        <v>1564</v>
      </c>
      <c r="DN1128" s="55">
        <v>1121</v>
      </c>
      <c r="DO1128" s="55" t="s">
        <v>1313</v>
      </c>
      <c r="DP1128" s="55" t="s">
        <v>3300</v>
      </c>
      <c r="DQ1128" s="55" t="s">
        <v>1260</v>
      </c>
      <c r="DR1128" s="55" t="s">
        <v>1261</v>
      </c>
      <c r="DS1128" s="55">
        <v>33302</v>
      </c>
      <c r="DT1128" s="55">
        <v>10000</v>
      </c>
      <c r="DU1128" s="55" t="s">
        <v>1249</v>
      </c>
      <c r="DV1128" s="55">
        <v>1</v>
      </c>
      <c r="EV1128" s="55">
        <v>1121</v>
      </c>
      <c r="EW1128" s="55" t="s">
        <v>1246</v>
      </c>
      <c r="EX1128" s="55" t="s">
        <v>2016</v>
      </c>
      <c r="EY1128" s="55">
        <v>4</v>
      </c>
      <c r="EZ1128" s="55">
        <v>0</v>
      </c>
      <c r="FA1128" s="55">
        <v>1994</v>
      </c>
      <c r="FB1128" s="55" t="s">
        <v>1262</v>
      </c>
      <c r="FC1128" s="55" t="s">
        <v>1249</v>
      </c>
      <c r="FD1128" s="55">
        <v>0</v>
      </c>
      <c r="FF1128" s="55">
        <v>1121</v>
      </c>
      <c r="FG1128" s="55" t="s">
        <v>42</v>
      </c>
      <c r="FH1128" s="55" t="s">
        <v>2016</v>
      </c>
      <c r="FI1128" s="55">
        <v>7</v>
      </c>
      <c r="FJ1128" s="55">
        <v>10000</v>
      </c>
      <c r="FK1128" s="55" t="s">
        <v>1249</v>
      </c>
      <c r="FL1128" s="55">
        <v>0.4</v>
      </c>
      <c r="JW1128" s="12">
        <v>1121</v>
      </c>
      <c r="JX1128" s="12" t="s">
        <v>1758</v>
      </c>
      <c r="JY1128" s="12" t="s">
        <v>1553</v>
      </c>
    </row>
    <row r="1129" ht="14.25" customHeight="1" outlineLevel="1" spans="7:285">
      <c r="G1129" s="55">
        <v>1122</v>
      </c>
      <c r="H1129" s="55" t="s">
        <v>2077</v>
      </c>
      <c r="I1129" s="55" t="s">
        <v>1260</v>
      </c>
      <c r="J1129" s="55" t="s">
        <v>1992</v>
      </c>
      <c r="K1129" s="55" t="s">
        <v>1258</v>
      </c>
      <c r="L1129" s="55">
        <v>0.0317</v>
      </c>
      <c r="AD1129" s="12">
        <v>1122</v>
      </c>
      <c r="AE1129" s="12" t="s">
        <v>1261</v>
      </c>
      <c r="AF1129" s="12" t="s">
        <v>1629</v>
      </c>
      <c r="AG1129" s="12" t="s">
        <v>627</v>
      </c>
      <c r="AH1129" s="12" t="s">
        <v>1564</v>
      </c>
      <c r="DN1129" s="55">
        <v>1122</v>
      </c>
      <c r="DO1129" s="55" t="s">
        <v>1313</v>
      </c>
      <c r="DP1129" s="55" t="s">
        <v>3300</v>
      </c>
      <c r="DQ1129" s="55" t="s">
        <v>1260</v>
      </c>
      <c r="DR1129" s="55" t="s">
        <v>1261</v>
      </c>
      <c r="DS1129" s="55">
        <v>33303</v>
      </c>
      <c r="DT1129" s="55">
        <v>10000</v>
      </c>
      <c r="DU1129" s="55" t="s">
        <v>1249</v>
      </c>
      <c r="DV1129" s="55">
        <v>1</v>
      </c>
      <c r="EV1129" s="55">
        <v>1122</v>
      </c>
      <c r="EW1129" s="55" t="s">
        <v>1246</v>
      </c>
      <c r="EX1129" s="55" t="s">
        <v>2016</v>
      </c>
      <c r="EY1129" s="55">
        <v>4</v>
      </c>
      <c r="EZ1129" s="55">
        <v>1995</v>
      </c>
      <c r="FA1129" s="55">
        <v>2999</v>
      </c>
      <c r="FB1129" s="55" t="s">
        <v>1262</v>
      </c>
      <c r="FC1129" s="55" t="s">
        <v>1249</v>
      </c>
      <c r="FD1129" s="55">
        <v>0</v>
      </c>
      <c r="FF1129" s="55">
        <v>1122</v>
      </c>
      <c r="FG1129" s="55" t="s">
        <v>42</v>
      </c>
      <c r="FH1129" s="55" t="s">
        <v>2016</v>
      </c>
      <c r="FI1129" s="55">
        <v>7</v>
      </c>
      <c r="FJ1129" s="55">
        <v>25000</v>
      </c>
      <c r="FK1129" s="55" t="s">
        <v>1249</v>
      </c>
      <c r="FL1129" s="55">
        <v>0.4</v>
      </c>
      <c r="JW1129" s="12">
        <v>1122</v>
      </c>
      <c r="JX1129" s="12" t="s">
        <v>1758</v>
      </c>
      <c r="JY1129" s="12" t="s">
        <v>945</v>
      </c>
    </row>
    <row r="1130" ht="14.25" customHeight="1" outlineLevel="1" spans="7:285">
      <c r="G1130" s="55">
        <v>1123</v>
      </c>
      <c r="H1130" s="55" t="s">
        <v>2077</v>
      </c>
      <c r="I1130" s="55" t="s">
        <v>1260</v>
      </c>
      <c r="J1130" s="55" t="s">
        <v>1811</v>
      </c>
      <c r="K1130" s="55" t="s">
        <v>1258</v>
      </c>
      <c r="L1130" s="55">
        <v>0.0375</v>
      </c>
      <c r="AD1130" s="12">
        <v>1123</v>
      </c>
      <c r="AE1130" s="12" t="s">
        <v>1261</v>
      </c>
      <c r="AF1130" s="12" t="s">
        <v>2257</v>
      </c>
      <c r="AG1130" s="12" t="s">
        <v>627</v>
      </c>
      <c r="AH1130" s="12" t="s">
        <v>1564</v>
      </c>
      <c r="DN1130" s="55">
        <v>1123</v>
      </c>
      <c r="DO1130" s="55" t="s">
        <v>1313</v>
      </c>
      <c r="DP1130" s="55" t="s">
        <v>3300</v>
      </c>
      <c r="DQ1130" s="55" t="s">
        <v>1260</v>
      </c>
      <c r="DR1130" s="55" t="s">
        <v>1261</v>
      </c>
      <c r="DS1130" s="55">
        <v>33307</v>
      </c>
      <c r="DT1130" s="55">
        <v>10000</v>
      </c>
      <c r="DU1130" s="55" t="s">
        <v>1249</v>
      </c>
      <c r="DV1130" s="55">
        <v>1</v>
      </c>
      <c r="EV1130" s="55">
        <v>1123</v>
      </c>
      <c r="EW1130" s="55" t="s">
        <v>1246</v>
      </c>
      <c r="EX1130" s="55" t="s">
        <v>2016</v>
      </c>
      <c r="EY1130" s="55">
        <v>5</v>
      </c>
      <c r="EZ1130" s="55">
        <v>0</v>
      </c>
      <c r="FA1130" s="55">
        <v>1994</v>
      </c>
      <c r="FB1130" s="55" t="s">
        <v>1361</v>
      </c>
      <c r="FC1130" s="55" t="s">
        <v>1249</v>
      </c>
      <c r="FD1130" s="55">
        <v>3.5</v>
      </c>
      <c r="FF1130" s="55">
        <v>1123</v>
      </c>
      <c r="FG1130" s="55" t="s">
        <v>42</v>
      </c>
      <c r="FH1130" s="55" t="s">
        <v>2016</v>
      </c>
      <c r="FI1130" s="55">
        <v>7</v>
      </c>
      <c r="FJ1130" s="55">
        <v>50000</v>
      </c>
      <c r="FK1130" s="55" t="s">
        <v>1249</v>
      </c>
      <c r="FL1130" s="55">
        <v>0.35</v>
      </c>
      <c r="JW1130" s="12">
        <v>1123</v>
      </c>
      <c r="JX1130" s="12" t="s">
        <v>1758</v>
      </c>
      <c r="JY1130" s="12" t="s">
        <v>1800</v>
      </c>
    </row>
    <row r="1131" ht="14.25" customHeight="1" outlineLevel="1" spans="7:285">
      <c r="G1131" s="55">
        <v>1124</v>
      </c>
      <c r="H1131" s="55" t="s">
        <v>2077</v>
      </c>
      <c r="I1131" s="55" t="s">
        <v>1260</v>
      </c>
      <c r="J1131" s="55" t="s">
        <v>1839</v>
      </c>
      <c r="K1131" s="55" t="s">
        <v>1258</v>
      </c>
      <c r="L1131" s="55">
        <v>0.0208</v>
      </c>
      <c r="AD1131" s="12">
        <v>1124</v>
      </c>
      <c r="AE1131" s="12" t="s">
        <v>1261</v>
      </c>
      <c r="AF1131" s="12" t="s">
        <v>2388</v>
      </c>
      <c r="AG1131" s="12" t="s">
        <v>627</v>
      </c>
      <c r="AH1131" s="12" t="s">
        <v>1564</v>
      </c>
      <c r="DN1131" s="55">
        <v>1124</v>
      </c>
      <c r="DO1131" s="55" t="s">
        <v>1313</v>
      </c>
      <c r="DP1131" s="55" t="s">
        <v>3300</v>
      </c>
      <c r="DQ1131" s="55" t="s">
        <v>1260</v>
      </c>
      <c r="DR1131" s="55" t="s">
        <v>1261</v>
      </c>
      <c r="DS1131" s="55">
        <v>33310</v>
      </c>
      <c r="DT1131" s="55">
        <v>10000</v>
      </c>
      <c r="DU1131" s="55" t="s">
        <v>1249</v>
      </c>
      <c r="DV1131" s="55">
        <v>1</v>
      </c>
      <c r="EV1131" s="55">
        <v>1124</v>
      </c>
      <c r="EW1131" s="55" t="s">
        <v>1246</v>
      </c>
      <c r="EX1131" s="55" t="s">
        <v>2016</v>
      </c>
      <c r="EY1131" s="55">
        <v>5</v>
      </c>
      <c r="EZ1131" s="55">
        <v>1995</v>
      </c>
      <c r="FA1131" s="55">
        <v>2999</v>
      </c>
      <c r="FB1131" s="55" t="s">
        <v>1361</v>
      </c>
      <c r="FC1131" s="55" t="s">
        <v>1249</v>
      </c>
      <c r="FD1131" s="55">
        <v>3.5</v>
      </c>
      <c r="FF1131" s="55">
        <v>1124</v>
      </c>
      <c r="FG1131" s="55" t="s">
        <v>42</v>
      </c>
      <c r="FH1131" s="55" t="s">
        <v>2016</v>
      </c>
      <c r="FI1131" s="55">
        <v>7</v>
      </c>
      <c r="FJ1131" s="55">
        <v>80000</v>
      </c>
      <c r="FK1131" s="55" t="s">
        <v>1249</v>
      </c>
      <c r="FL1131" s="55">
        <v>0.35</v>
      </c>
      <c r="JW1131" s="12">
        <v>1124</v>
      </c>
      <c r="JX1131" s="12" t="s">
        <v>1758</v>
      </c>
      <c r="JY1131" s="12" t="s">
        <v>1829</v>
      </c>
    </row>
    <row r="1132" ht="14.25" customHeight="1" outlineLevel="1" spans="7:285">
      <c r="G1132" s="55">
        <v>1125</v>
      </c>
      <c r="H1132" s="55" t="s">
        <v>2077</v>
      </c>
      <c r="I1132" s="55" t="s">
        <v>1260</v>
      </c>
      <c r="J1132" s="55" t="s">
        <v>1864</v>
      </c>
      <c r="K1132" s="55" t="s">
        <v>1258</v>
      </c>
      <c r="L1132" s="55">
        <v>0.0208</v>
      </c>
      <c r="AD1132" s="12">
        <v>1125</v>
      </c>
      <c r="AE1132" s="12" t="s">
        <v>1261</v>
      </c>
      <c r="AF1132" s="12" t="s">
        <v>2511</v>
      </c>
      <c r="AG1132" s="12" t="s">
        <v>627</v>
      </c>
      <c r="AH1132" s="12" t="s">
        <v>1564</v>
      </c>
      <c r="DN1132" s="55">
        <v>1125</v>
      </c>
      <c r="DO1132" s="55" t="s">
        <v>1313</v>
      </c>
      <c r="DP1132" s="55" t="s">
        <v>3300</v>
      </c>
      <c r="DQ1132" s="55" t="s">
        <v>1260</v>
      </c>
      <c r="DR1132" s="55" t="s">
        <v>1261</v>
      </c>
      <c r="DS1132" s="55">
        <v>33318</v>
      </c>
      <c r="DT1132" s="55">
        <v>10000</v>
      </c>
      <c r="DU1132" s="55" t="s">
        <v>1249</v>
      </c>
      <c r="DV1132" s="55">
        <v>1</v>
      </c>
      <c r="EV1132" s="55">
        <v>1125</v>
      </c>
      <c r="EW1132" s="55" t="s">
        <v>1246</v>
      </c>
      <c r="EX1132" s="55" t="s">
        <v>2016</v>
      </c>
      <c r="EY1132" s="55">
        <v>6</v>
      </c>
      <c r="EZ1132" s="55">
        <v>0</v>
      </c>
      <c r="FA1132" s="55">
        <v>1994</v>
      </c>
      <c r="FB1132" s="55" t="s">
        <v>1361</v>
      </c>
      <c r="FC1132" s="55" t="s">
        <v>1249</v>
      </c>
      <c r="FD1132" s="55">
        <v>4</v>
      </c>
      <c r="FF1132" s="55">
        <v>1125</v>
      </c>
      <c r="FG1132" s="55" t="s">
        <v>42</v>
      </c>
      <c r="FH1132" s="55" t="s">
        <v>2016</v>
      </c>
      <c r="FI1132" s="55">
        <v>7</v>
      </c>
      <c r="FJ1132" s="55">
        <v>130000</v>
      </c>
      <c r="FK1132" s="55" t="s">
        <v>1249</v>
      </c>
      <c r="FL1132" s="55">
        <v>0.35</v>
      </c>
      <c r="JW1132" s="12">
        <v>1125</v>
      </c>
      <c r="JX1132" s="12" t="s">
        <v>1758</v>
      </c>
      <c r="JY1132" s="12" t="s">
        <v>1854</v>
      </c>
    </row>
    <row r="1133" ht="14.25" customHeight="1" outlineLevel="1" spans="7:285">
      <c r="G1133" s="55">
        <v>1126</v>
      </c>
      <c r="H1133" s="55" t="s">
        <v>2077</v>
      </c>
      <c r="I1133" s="55" t="s">
        <v>1260</v>
      </c>
      <c r="J1133" s="55" t="s">
        <v>1363</v>
      </c>
      <c r="K1133" s="55" t="s">
        <v>1258</v>
      </c>
      <c r="L1133" s="55">
        <v>0.0208</v>
      </c>
      <c r="AD1133" s="12">
        <v>1126</v>
      </c>
      <c r="AE1133" s="12" t="s">
        <v>1261</v>
      </c>
      <c r="AF1133" s="12" t="s">
        <v>1779</v>
      </c>
      <c r="AG1133" s="12" t="s">
        <v>627</v>
      </c>
      <c r="AH1133" s="12" t="s">
        <v>1564</v>
      </c>
      <c r="DN1133" s="55">
        <v>1126</v>
      </c>
      <c r="DO1133" s="55" t="s">
        <v>1313</v>
      </c>
      <c r="DP1133" s="55" t="s">
        <v>3300</v>
      </c>
      <c r="DQ1133" s="55" t="s">
        <v>1260</v>
      </c>
      <c r="DR1133" s="55" t="s">
        <v>1261</v>
      </c>
      <c r="DS1133" s="55">
        <v>33320</v>
      </c>
      <c r="DT1133" s="55">
        <v>10000</v>
      </c>
      <c r="DU1133" s="55" t="s">
        <v>1249</v>
      </c>
      <c r="DV1133" s="55">
        <v>1</v>
      </c>
      <c r="EV1133" s="55">
        <v>1126</v>
      </c>
      <c r="EW1133" s="55" t="s">
        <v>1246</v>
      </c>
      <c r="EX1133" s="55" t="s">
        <v>2016</v>
      </c>
      <c r="EY1133" s="55">
        <v>6</v>
      </c>
      <c r="EZ1133" s="55">
        <v>1995</v>
      </c>
      <c r="FA1133" s="55">
        <v>2999</v>
      </c>
      <c r="FB1133" s="55" t="s">
        <v>1361</v>
      </c>
      <c r="FC1133" s="55" t="s">
        <v>1249</v>
      </c>
      <c r="FD1133" s="55">
        <v>4</v>
      </c>
      <c r="FF1133" s="55">
        <v>1126</v>
      </c>
      <c r="FG1133" s="55" t="s">
        <v>42</v>
      </c>
      <c r="FH1133" s="55" t="s">
        <v>2016</v>
      </c>
      <c r="FI1133" s="55">
        <v>7</v>
      </c>
      <c r="FJ1133" s="55">
        <v>260000</v>
      </c>
      <c r="FK1133" s="55" t="s">
        <v>1249</v>
      </c>
      <c r="FL1133" s="55">
        <v>0.35</v>
      </c>
      <c r="JW1133" s="12">
        <v>1126</v>
      </c>
      <c r="JX1133" s="12" t="s">
        <v>1758</v>
      </c>
      <c r="JY1133" s="12" t="s">
        <v>1877</v>
      </c>
    </row>
    <row r="1134" ht="14.25" customHeight="1" outlineLevel="1" spans="7:285">
      <c r="G1134" s="55">
        <v>1127</v>
      </c>
      <c r="H1134" s="55" t="s">
        <v>2077</v>
      </c>
      <c r="I1134" s="55" t="s">
        <v>1260</v>
      </c>
      <c r="J1134" s="55" t="s">
        <v>1910</v>
      </c>
      <c r="K1134" s="55" t="s">
        <v>1258</v>
      </c>
      <c r="L1134" s="55">
        <v>0.0208</v>
      </c>
      <c r="AD1134" s="12">
        <v>1127</v>
      </c>
      <c r="AE1134" s="12" t="s">
        <v>1261</v>
      </c>
      <c r="AF1134" s="12" t="s">
        <v>2738</v>
      </c>
      <c r="AG1134" s="12" t="s">
        <v>627</v>
      </c>
      <c r="AH1134" s="12" t="s">
        <v>1564</v>
      </c>
      <c r="DN1134" s="55">
        <v>1127</v>
      </c>
      <c r="DO1134" s="55" t="s">
        <v>1313</v>
      </c>
      <c r="DP1134" s="55" t="s">
        <v>3300</v>
      </c>
      <c r="DQ1134" s="55" t="s">
        <v>1260</v>
      </c>
      <c r="DR1134" s="55" t="s">
        <v>1261</v>
      </c>
      <c r="DS1134" s="55">
        <v>33329</v>
      </c>
      <c r="DT1134" s="55">
        <v>10000</v>
      </c>
      <c r="DU1134" s="55" t="s">
        <v>1249</v>
      </c>
      <c r="DV1134" s="55">
        <v>1</v>
      </c>
      <c r="EV1134" s="55">
        <v>1127</v>
      </c>
      <c r="EW1134" s="55" t="s">
        <v>1246</v>
      </c>
      <c r="EX1134" s="55" t="s">
        <v>2016</v>
      </c>
      <c r="EY1134" s="55">
        <v>7</v>
      </c>
      <c r="EZ1134" s="55">
        <v>0</v>
      </c>
      <c r="FA1134" s="55">
        <v>1994</v>
      </c>
      <c r="FB1134" s="55" t="s">
        <v>1361</v>
      </c>
      <c r="FC1134" s="55" t="s">
        <v>1249</v>
      </c>
      <c r="FD1134" s="55">
        <v>3.5</v>
      </c>
      <c r="FF1134" s="55">
        <v>1127</v>
      </c>
      <c r="FG1134" s="55" t="s">
        <v>42</v>
      </c>
      <c r="FH1134" s="55" t="s">
        <v>2016</v>
      </c>
      <c r="FI1134" s="55">
        <v>7</v>
      </c>
      <c r="FJ1134" s="55">
        <v>400000</v>
      </c>
      <c r="FK1134" s="55" t="s">
        <v>1249</v>
      </c>
      <c r="FL1134" s="55">
        <v>0.35</v>
      </c>
      <c r="JW1134" s="12">
        <v>1127</v>
      </c>
      <c r="JX1134" s="12" t="s">
        <v>1758</v>
      </c>
      <c r="JY1134" s="12" t="s">
        <v>1381</v>
      </c>
    </row>
    <row r="1135" ht="14.25" customHeight="1" outlineLevel="1" spans="7:285">
      <c r="G1135" s="55">
        <v>1128</v>
      </c>
      <c r="H1135" s="55" t="s">
        <v>2077</v>
      </c>
      <c r="I1135" s="55" t="s">
        <v>1260</v>
      </c>
      <c r="J1135" s="55" t="s">
        <v>1939</v>
      </c>
      <c r="K1135" s="55" t="s">
        <v>1258</v>
      </c>
      <c r="L1135" s="55">
        <v>0.0208</v>
      </c>
      <c r="AD1135" s="12">
        <v>1128</v>
      </c>
      <c r="AE1135" s="12" t="s">
        <v>1261</v>
      </c>
      <c r="AF1135" s="12" t="s">
        <v>1271</v>
      </c>
      <c r="AG1135" s="12" t="s">
        <v>1020</v>
      </c>
      <c r="AH1135" s="12" t="s">
        <v>1674</v>
      </c>
      <c r="DN1135" s="55">
        <v>1128</v>
      </c>
      <c r="DO1135" s="55" t="s">
        <v>1313</v>
      </c>
      <c r="DP1135" s="55" t="s">
        <v>3300</v>
      </c>
      <c r="DQ1135" s="55" t="s">
        <v>1260</v>
      </c>
      <c r="DR1135" s="55" t="s">
        <v>1261</v>
      </c>
      <c r="DS1135" s="55">
        <v>33335</v>
      </c>
      <c r="DT1135" s="55">
        <v>10000</v>
      </c>
      <c r="DU1135" s="55" t="s">
        <v>1249</v>
      </c>
      <c r="DV1135" s="55">
        <v>1</v>
      </c>
      <c r="EV1135" s="55">
        <v>1128</v>
      </c>
      <c r="EW1135" s="55" t="s">
        <v>1246</v>
      </c>
      <c r="EX1135" s="55" t="s">
        <v>2016</v>
      </c>
      <c r="EY1135" s="55">
        <v>7</v>
      </c>
      <c r="EZ1135" s="55">
        <v>1995</v>
      </c>
      <c r="FA1135" s="55">
        <v>2999</v>
      </c>
      <c r="FB1135" s="55" t="s">
        <v>1361</v>
      </c>
      <c r="FC1135" s="55" t="s">
        <v>1249</v>
      </c>
      <c r="FD1135" s="55">
        <v>3.5</v>
      </c>
      <c r="FF1135" s="55">
        <v>1128</v>
      </c>
      <c r="FG1135" s="55" t="s">
        <v>42</v>
      </c>
      <c r="FH1135" s="55" t="s">
        <v>2016</v>
      </c>
      <c r="FI1135" s="55">
        <v>7</v>
      </c>
      <c r="FJ1135" s="55">
        <v>530000</v>
      </c>
      <c r="FK1135" s="55" t="s">
        <v>1249</v>
      </c>
      <c r="FL1135" s="55">
        <v>0.35</v>
      </c>
      <c r="JW1135" s="12">
        <v>1128</v>
      </c>
      <c r="JX1135" s="12" t="s">
        <v>1758</v>
      </c>
      <c r="JY1135" s="12" t="s">
        <v>1928</v>
      </c>
    </row>
    <row r="1136" ht="14.25" customHeight="1" outlineLevel="1" spans="7:285">
      <c r="G1136" s="55">
        <v>1129</v>
      </c>
      <c r="H1136" s="55" t="s">
        <v>2077</v>
      </c>
      <c r="I1136" s="55" t="s">
        <v>1260</v>
      </c>
      <c r="J1136" s="55" t="s">
        <v>1964</v>
      </c>
      <c r="K1136" s="55" t="s">
        <v>1258</v>
      </c>
      <c r="L1136" s="55">
        <v>0.0208</v>
      </c>
      <c r="AD1136" s="12">
        <v>1129</v>
      </c>
      <c r="AE1136" s="12" t="s">
        <v>1261</v>
      </c>
      <c r="AF1136" s="12" t="s">
        <v>1610</v>
      </c>
      <c r="AG1136" s="12" t="s">
        <v>1020</v>
      </c>
      <c r="AH1136" s="12" t="s">
        <v>1674</v>
      </c>
      <c r="DN1136" s="55">
        <v>1129</v>
      </c>
      <c r="DO1136" s="55" t="s">
        <v>1313</v>
      </c>
      <c r="DP1136" s="55" t="s">
        <v>3300</v>
      </c>
      <c r="DQ1136" s="55" t="s">
        <v>1260</v>
      </c>
      <c r="DR1136" s="55" t="s">
        <v>1261</v>
      </c>
      <c r="DS1136" s="55">
        <v>33336</v>
      </c>
      <c r="DT1136" s="55">
        <v>10000</v>
      </c>
      <c r="DU1136" s="55" t="s">
        <v>1249</v>
      </c>
      <c r="DV1136" s="55">
        <v>1</v>
      </c>
      <c r="EV1136" s="55">
        <v>1129</v>
      </c>
      <c r="EW1136" s="55" t="s">
        <v>1246</v>
      </c>
      <c r="EX1136" s="55" t="s">
        <v>2016</v>
      </c>
      <c r="EY1136" s="55">
        <v>8</v>
      </c>
      <c r="EZ1136" s="55">
        <v>0</v>
      </c>
      <c r="FA1136" s="55">
        <v>1994</v>
      </c>
      <c r="FB1136" s="55" t="s">
        <v>1361</v>
      </c>
      <c r="FC1136" s="55" t="s">
        <v>1249</v>
      </c>
      <c r="FD1136" s="55">
        <v>4</v>
      </c>
      <c r="FF1136" s="55">
        <v>1129</v>
      </c>
      <c r="FG1136" s="55" t="s">
        <v>42</v>
      </c>
      <c r="FH1136" s="55" t="s">
        <v>2016</v>
      </c>
      <c r="FI1136" s="55">
        <v>7</v>
      </c>
      <c r="FJ1136" s="55">
        <v>540000</v>
      </c>
      <c r="FK1136" s="55" t="s">
        <v>1249</v>
      </c>
      <c r="FL1136" s="55">
        <v>0.35</v>
      </c>
      <c r="JW1136" s="12">
        <v>1129</v>
      </c>
      <c r="JX1136" s="12" t="s">
        <v>1758</v>
      </c>
      <c r="JY1136" s="12" t="s">
        <v>1952</v>
      </c>
    </row>
    <row r="1137" ht="14.25" customHeight="1" outlineLevel="1" spans="7:285">
      <c r="G1137" s="55">
        <v>1130</v>
      </c>
      <c r="H1137" s="55" t="s">
        <v>2077</v>
      </c>
      <c r="I1137" s="55" t="s">
        <v>1260</v>
      </c>
      <c r="J1137" s="55" t="s">
        <v>1989</v>
      </c>
      <c r="K1137" s="55" t="s">
        <v>1258</v>
      </c>
      <c r="L1137" s="55">
        <v>0.0208</v>
      </c>
      <c r="AD1137" s="12">
        <v>1130</v>
      </c>
      <c r="AE1137" s="12" t="s">
        <v>1261</v>
      </c>
      <c r="AF1137" s="12" t="s">
        <v>1340</v>
      </c>
      <c r="AG1137" s="12" t="s">
        <v>1020</v>
      </c>
      <c r="AH1137" s="12" t="s">
        <v>1674</v>
      </c>
      <c r="DN1137" s="55">
        <v>1130</v>
      </c>
      <c r="DO1137" s="55" t="s">
        <v>1313</v>
      </c>
      <c r="DP1137" s="55" t="s">
        <v>3300</v>
      </c>
      <c r="DQ1137" s="55" t="s">
        <v>1260</v>
      </c>
      <c r="DR1137" s="55" t="s">
        <v>1261</v>
      </c>
      <c r="DS1137" s="55">
        <v>33337</v>
      </c>
      <c r="DT1137" s="55">
        <v>10000</v>
      </c>
      <c r="DU1137" s="55" t="s">
        <v>1249</v>
      </c>
      <c r="DV1137" s="55">
        <v>1</v>
      </c>
      <c r="EV1137" s="55">
        <v>1130</v>
      </c>
      <c r="EW1137" s="55" t="s">
        <v>1246</v>
      </c>
      <c r="EX1137" s="55" t="s">
        <v>2016</v>
      </c>
      <c r="EY1137" s="55">
        <v>8</v>
      </c>
      <c r="EZ1137" s="55">
        <v>1995</v>
      </c>
      <c r="FA1137" s="55">
        <v>2999</v>
      </c>
      <c r="FB1137" s="55" t="s">
        <v>1361</v>
      </c>
      <c r="FC1137" s="55" t="s">
        <v>1249</v>
      </c>
      <c r="FD1137" s="55">
        <v>4</v>
      </c>
      <c r="FF1137" s="55">
        <v>1130</v>
      </c>
      <c r="FG1137" s="55" t="s">
        <v>42</v>
      </c>
      <c r="FH1137" s="55" t="s">
        <v>2016</v>
      </c>
      <c r="FI1137" s="55">
        <v>8</v>
      </c>
      <c r="FJ1137" s="55">
        <v>0</v>
      </c>
      <c r="FK1137" s="55" t="s">
        <v>1249</v>
      </c>
      <c r="FL1137" s="55">
        <v>0.89</v>
      </c>
      <c r="JW1137" s="12">
        <v>1130</v>
      </c>
      <c r="JX1137" s="12" t="s">
        <v>1758</v>
      </c>
      <c r="JY1137" s="12" t="s">
        <v>1976</v>
      </c>
    </row>
    <row r="1138" ht="14.25" customHeight="1" outlineLevel="1" spans="7:285">
      <c r="G1138" s="55">
        <v>1131</v>
      </c>
      <c r="H1138" s="55" t="s">
        <v>2077</v>
      </c>
      <c r="I1138" s="55" t="s">
        <v>1470</v>
      </c>
      <c r="J1138" s="55" t="s">
        <v>2183</v>
      </c>
      <c r="K1138" s="55" t="s">
        <v>1258</v>
      </c>
      <c r="L1138" s="55">
        <v>0.0191666666666667</v>
      </c>
      <c r="AD1138" s="12">
        <v>1131</v>
      </c>
      <c r="AE1138" s="12" t="s">
        <v>1261</v>
      </c>
      <c r="AF1138" s="12" t="s">
        <v>2034</v>
      </c>
      <c r="AG1138" s="12" t="s">
        <v>1020</v>
      </c>
      <c r="AH1138" s="12" t="s">
        <v>1674</v>
      </c>
      <c r="DN1138" s="55">
        <v>1131</v>
      </c>
      <c r="DO1138" s="55" t="s">
        <v>1313</v>
      </c>
      <c r="DP1138" s="55" t="s">
        <v>3300</v>
      </c>
      <c r="DQ1138" s="55" t="s">
        <v>1260</v>
      </c>
      <c r="DR1138" s="55" t="s">
        <v>1261</v>
      </c>
      <c r="DS1138" s="55">
        <v>33338</v>
      </c>
      <c r="DT1138" s="55">
        <v>10000</v>
      </c>
      <c r="DU1138" s="55" t="s">
        <v>1249</v>
      </c>
      <c r="DV1138" s="55">
        <v>1</v>
      </c>
      <c r="EV1138" s="55">
        <v>1131</v>
      </c>
      <c r="EW1138" s="55" t="s">
        <v>1246</v>
      </c>
      <c r="EX1138" s="55" t="s">
        <v>2016</v>
      </c>
      <c r="EY1138" s="55">
        <v>9</v>
      </c>
      <c r="EZ1138" s="55">
        <v>0</v>
      </c>
      <c r="FA1138" s="55">
        <v>1994</v>
      </c>
      <c r="FB1138" s="55" t="s">
        <v>1361</v>
      </c>
      <c r="FC1138" s="55" t="s">
        <v>1249</v>
      </c>
      <c r="FD1138" s="55">
        <v>4.5</v>
      </c>
      <c r="FF1138" s="55">
        <v>1131</v>
      </c>
      <c r="FG1138" s="55" t="s">
        <v>42</v>
      </c>
      <c r="FH1138" s="55" t="s">
        <v>2016</v>
      </c>
      <c r="FI1138" s="55">
        <v>8</v>
      </c>
      <c r="FJ1138" s="55">
        <v>1000</v>
      </c>
      <c r="FK1138" s="55" t="s">
        <v>1249</v>
      </c>
      <c r="FL1138" s="55">
        <v>0.89</v>
      </c>
      <c r="JW1138" s="12">
        <v>1131</v>
      </c>
      <c r="JX1138" s="12" t="s">
        <v>1758</v>
      </c>
      <c r="JY1138" s="12" t="s">
        <v>2001</v>
      </c>
    </row>
    <row r="1139" ht="14.25" customHeight="1" outlineLevel="1" spans="7:285">
      <c r="G1139" s="55">
        <v>1132</v>
      </c>
      <c r="H1139" s="55" t="s">
        <v>2077</v>
      </c>
      <c r="I1139" s="55" t="s">
        <v>1470</v>
      </c>
      <c r="J1139" s="55" t="s">
        <v>2202</v>
      </c>
      <c r="K1139" s="55" t="s">
        <v>1258</v>
      </c>
      <c r="L1139" s="55">
        <v>0.0191666666666667</v>
      </c>
      <c r="AD1139" s="12">
        <v>1132</v>
      </c>
      <c r="AE1139" s="12" t="s">
        <v>1261</v>
      </c>
      <c r="AF1139" s="12" t="s">
        <v>2206</v>
      </c>
      <c r="AG1139" s="12" t="s">
        <v>1020</v>
      </c>
      <c r="AH1139" s="12" t="s">
        <v>1674</v>
      </c>
      <c r="DN1139" s="55">
        <v>1132</v>
      </c>
      <c r="DO1139" s="55" t="s">
        <v>1313</v>
      </c>
      <c r="DP1139" s="55" t="s">
        <v>3300</v>
      </c>
      <c r="DQ1139" s="55" t="s">
        <v>1260</v>
      </c>
      <c r="DR1139" s="55" t="s">
        <v>1261</v>
      </c>
      <c r="DS1139" s="55">
        <v>33339</v>
      </c>
      <c r="DT1139" s="55">
        <v>10000</v>
      </c>
      <c r="DU1139" s="55" t="s">
        <v>1249</v>
      </c>
      <c r="DV1139" s="55">
        <v>1</v>
      </c>
      <c r="EV1139" s="55">
        <v>1132</v>
      </c>
      <c r="EW1139" s="55" t="s">
        <v>1246</v>
      </c>
      <c r="EX1139" s="55" t="s">
        <v>2016</v>
      </c>
      <c r="EY1139" s="55">
        <v>9</v>
      </c>
      <c r="EZ1139" s="55">
        <v>1995</v>
      </c>
      <c r="FA1139" s="55">
        <v>2999</v>
      </c>
      <c r="FB1139" s="55" t="s">
        <v>1361</v>
      </c>
      <c r="FC1139" s="55" t="s">
        <v>1249</v>
      </c>
      <c r="FD1139" s="55">
        <v>4.5</v>
      </c>
      <c r="FF1139" s="55">
        <v>1132</v>
      </c>
      <c r="FG1139" s="55" t="s">
        <v>42</v>
      </c>
      <c r="FH1139" s="55" t="s">
        <v>2016</v>
      </c>
      <c r="FI1139" s="55">
        <v>8</v>
      </c>
      <c r="FJ1139" s="55">
        <v>2500</v>
      </c>
      <c r="FK1139" s="55" t="s">
        <v>1249</v>
      </c>
      <c r="FL1139" s="55">
        <v>0.79</v>
      </c>
      <c r="JW1139" s="12">
        <v>1132</v>
      </c>
      <c r="JX1139" s="12" t="s">
        <v>1758</v>
      </c>
      <c r="JY1139" s="12" t="s">
        <v>2021</v>
      </c>
    </row>
    <row r="1140" ht="14.25" customHeight="1" outlineLevel="1" spans="7:285">
      <c r="G1140" s="55">
        <v>1133</v>
      </c>
      <c r="H1140" s="55" t="s">
        <v>2077</v>
      </c>
      <c r="I1140" s="55" t="s">
        <v>1470</v>
      </c>
      <c r="J1140" s="55" t="s">
        <v>2223</v>
      </c>
      <c r="K1140" s="55" t="s">
        <v>1258</v>
      </c>
      <c r="L1140" s="55">
        <v>0.0191666666666667</v>
      </c>
      <c r="AD1140" s="12">
        <v>1133</v>
      </c>
      <c r="AE1140" s="12" t="s">
        <v>1261</v>
      </c>
      <c r="AF1140" s="12" t="s">
        <v>2343</v>
      </c>
      <c r="AG1140" s="12" t="s">
        <v>1020</v>
      </c>
      <c r="AH1140" s="12" t="s">
        <v>1674</v>
      </c>
      <c r="DN1140" s="55">
        <v>1133</v>
      </c>
      <c r="DO1140" s="55" t="s">
        <v>1313</v>
      </c>
      <c r="DP1140" s="55" t="s">
        <v>3300</v>
      </c>
      <c r="DQ1140" s="55" t="s">
        <v>1260</v>
      </c>
      <c r="DR1140" s="55" t="s">
        <v>1261</v>
      </c>
      <c r="DS1140" s="55">
        <v>33340</v>
      </c>
      <c r="DT1140" s="55">
        <v>10000</v>
      </c>
      <c r="DU1140" s="55" t="s">
        <v>1249</v>
      </c>
      <c r="DV1140" s="55">
        <v>1</v>
      </c>
      <c r="EV1140" s="55">
        <v>1133</v>
      </c>
      <c r="EW1140" s="55" t="s">
        <v>1246</v>
      </c>
      <c r="EX1140" s="55" t="s">
        <v>2135</v>
      </c>
      <c r="EY1140" s="55">
        <v>1</v>
      </c>
      <c r="EZ1140" s="55">
        <v>0</v>
      </c>
      <c r="FA1140" s="55">
        <v>1994</v>
      </c>
      <c r="FB1140" s="55" t="s">
        <v>1262</v>
      </c>
      <c r="FC1140" s="55" t="s">
        <v>1249</v>
      </c>
      <c r="FD1140" s="55">
        <v>0</v>
      </c>
      <c r="FF1140" s="55">
        <v>1133</v>
      </c>
      <c r="FG1140" s="55" t="s">
        <v>42</v>
      </c>
      <c r="FH1140" s="55" t="s">
        <v>2016</v>
      </c>
      <c r="FI1140" s="55">
        <v>8</v>
      </c>
      <c r="FJ1140" s="55">
        <v>5000</v>
      </c>
      <c r="FK1140" s="55" t="s">
        <v>1249</v>
      </c>
      <c r="FL1140" s="55">
        <v>0.72</v>
      </c>
      <c r="JW1140" s="12">
        <v>1133</v>
      </c>
      <c r="JX1140" s="12" t="s">
        <v>1758</v>
      </c>
      <c r="JY1140" s="12" t="s">
        <v>1587</v>
      </c>
    </row>
    <row r="1141" ht="14.25" customHeight="1" outlineLevel="1" spans="7:285">
      <c r="G1141" s="55">
        <v>1134</v>
      </c>
      <c r="H1141" s="55" t="s">
        <v>2077</v>
      </c>
      <c r="I1141" s="55" t="s">
        <v>1470</v>
      </c>
      <c r="J1141" s="55" t="s">
        <v>2237</v>
      </c>
      <c r="K1141" s="55" t="s">
        <v>1258</v>
      </c>
      <c r="L1141" s="55">
        <v>0.0166666666666667</v>
      </c>
      <c r="AD1141" s="12">
        <v>1134</v>
      </c>
      <c r="AE1141" s="12" t="s">
        <v>1261</v>
      </c>
      <c r="AF1141" s="12" t="s">
        <v>2468</v>
      </c>
      <c r="AG1141" s="12" t="s">
        <v>1020</v>
      </c>
      <c r="AH1141" s="12" t="s">
        <v>1674</v>
      </c>
      <c r="DN1141" s="55">
        <v>1134</v>
      </c>
      <c r="DO1141" s="55" t="s">
        <v>1313</v>
      </c>
      <c r="DP1141" s="55" t="s">
        <v>3300</v>
      </c>
      <c r="DQ1141" s="55" t="s">
        <v>1260</v>
      </c>
      <c r="DR1141" s="55" t="s">
        <v>1261</v>
      </c>
      <c r="DS1141" s="55">
        <v>33345</v>
      </c>
      <c r="DT1141" s="55">
        <v>10000</v>
      </c>
      <c r="DU1141" s="55" t="s">
        <v>1249</v>
      </c>
      <c r="DV1141" s="55">
        <v>1</v>
      </c>
      <c r="EV1141" s="55">
        <v>1134</v>
      </c>
      <c r="EW1141" s="55" t="s">
        <v>1246</v>
      </c>
      <c r="EX1141" s="55" t="s">
        <v>2135</v>
      </c>
      <c r="EY1141" s="55">
        <v>1</v>
      </c>
      <c r="EZ1141" s="55">
        <v>1995</v>
      </c>
      <c r="FA1141" s="55">
        <v>2999</v>
      </c>
      <c r="FB1141" s="55" t="s">
        <v>1262</v>
      </c>
      <c r="FC1141" s="55" t="s">
        <v>1249</v>
      </c>
      <c r="FD1141" s="55">
        <v>0</v>
      </c>
      <c r="FF1141" s="55">
        <v>1134</v>
      </c>
      <c r="FG1141" s="55" t="s">
        <v>42</v>
      </c>
      <c r="FH1141" s="55" t="s">
        <v>2016</v>
      </c>
      <c r="FI1141" s="55">
        <v>8</v>
      </c>
      <c r="FJ1141" s="55">
        <v>10000</v>
      </c>
      <c r="FK1141" s="55" t="s">
        <v>1249</v>
      </c>
      <c r="FL1141" s="55">
        <v>0.72</v>
      </c>
      <c r="JW1141" s="12">
        <v>1134</v>
      </c>
      <c r="JX1141" s="12" t="s">
        <v>1758</v>
      </c>
      <c r="JY1141" s="12" t="s">
        <v>2062</v>
      </c>
    </row>
    <row r="1142" ht="14.25" customHeight="1" outlineLevel="1" spans="7:285">
      <c r="G1142" s="55">
        <v>1135</v>
      </c>
      <c r="H1142" s="55" t="s">
        <v>2077</v>
      </c>
      <c r="I1142" s="55" t="s">
        <v>1470</v>
      </c>
      <c r="J1142" s="55" t="s">
        <v>2254</v>
      </c>
      <c r="K1142" s="55" t="s">
        <v>1258</v>
      </c>
      <c r="L1142" s="55">
        <v>0.0166666666666667</v>
      </c>
      <c r="AD1142" s="12">
        <v>1135</v>
      </c>
      <c r="AE1142" s="12" t="s">
        <v>1261</v>
      </c>
      <c r="AF1142" s="12" t="s">
        <v>1570</v>
      </c>
      <c r="AG1142" s="12" t="s">
        <v>1020</v>
      </c>
      <c r="AH1142" s="12" t="s">
        <v>1674</v>
      </c>
      <c r="DN1142" s="55">
        <v>1135</v>
      </c>
      <c r="DO1142" s="55" t="s">
        <v>1313</v>
      </c>
      <c r="DP1142" s="55" t="s">
        <v>3300</v>
      </c>
      <c r="DQ1142" s="55" t="s">
        <v>1260</v>
      </c>
      <c r="DR1142" s="55" t="s">
        <v>1261</v>
      </c>
      <c r="DS1142" s="55">
        <v>33346</v>
      </c>
      <c r="DT1142" s="55">
        <v>10000</v>
      </c>
      <c r="DU1142" s="55" t="s">
        <v>1249</v>
      </c>
      <c r="DV1142" s="55">
        <v>1</v>
      </c>
      <c r="EV1142" s="55">
        <v>1135</v>
      </c>
      <c r="EW1142" s="55" t="s">
        <v>1246</v>
      </c>
      <c r="EX1142" s="55" t="s">
        <v>1988</v>
      </c>
      <c r="EY1142" s="55">
        <v>1</v>
      </c>
      <c r="EZ1142" s="55">
        <v>0</v>
      </c>
      <c r="FA1142" s="55">
        <v>1994</v>
      </c>
      <c r="FB1142" s="55" t="s">
        <v>1262</v>
      </c>
      <c r="FC1142" s="55" t="s">
        <v>1249</v>
      </c>
      <c r="FD1142" s="55">
        <v>0</v>
      </c>
      <c r="FF1142" s="55">
        <v>1135</v>
      </c>
      <c r="FG1142" s="55" t="s">
        <v>42</v>
      </c>
      <c r="FH1142" s="55" t="s">
        <v>2016</v>
      </c>
      <c r="FI1142" s="55">
        <v>8</v>
      </c>
      <c r="FJ1142" s="55">
        <v>25000</v>
      </c>
      <c r="FK1142" s="55" t="s">
        <v>1249</v>
      </c>
      <c r="FL1142" s="55">
        <v>0.72</v>
      </c>
      <c r="JW1142" s="12">
        <v>1135</v>
      </c>
      <c r="JX1142" s="12" t="s">
        <v>1758</v>
      </c>
      <c r="JY1142" s="12" t="s">
        <v>2083</v>
      </c>
    </row>
    <row r="1143" ht="14.25" customHeight="1" outlineLevel="1" spans="7:285">
      <c r="G1143" s="55">
        <v>1136</v>
      </c>
      <c r="H1143" s="55" t="s">
        <v>2077</v>
      </c>
      <c r="I1143" s="55" t="s">
        <v>1470</v>
      </c>
      <c r="J1143" s="55" t="s">
        <v>2276</v>
      </c>
      <c r="K1143" s="55" t="s">
        <v>1258</v>
      </c>
      <c r="L1143" s="55">
        <v>0.0166666666666667</v>
      </c>
      <c r="AD1143" s="12">
        <v>1136</v>
      </c>
      <c r="AE1143" s="12" t="s">
        <v>1261</v>
      </c>
      <c r="AF1143" s="12" t="s">
        <v>1272</v>
      </c>
      <c r="AG1143" s="12" t="s">
        <v>781</v>
      </c>
      <c r="AH1143" s="12" t="s">
        <v>1432</v>
      </c>
      <c r="DN1143" s="55">
        <v>1136</v>
      </c>
      <c r="DO1143" s="55" t="s">
        <v>1313</v>
      </c>
      <c r="DP1143" s="55" t="s">
        <v>3300</v>
      </c>
      <c r="DQ1143" s="55" t="s">
        <v>1260</v>
      </c>
      <c r="DR1143" s="55" t="s">
        <v>1261</v>
      </c>
      <c r="DS1143" s="55">
        <v>33348</v>
      </c>
      <c r="DT1143" s="55">
        <v>10000</v>
      </c>
      <c r="DU1143" s="55" t="s">
        <v>1249</v>
      </c>
      <c r="DV1143" s="55">
        <v>1</v>
      </c>
      <c r="EV1143" s="55">
        <v>1136</v>
      </c>
      <c r="EW1143" s="55" t="s">
        <v>1246</v>
      </c>
      <c r="EX1143" s="55" t="s">
        <v>1988</v>
      </c>
      <c r="EY1143" s="55">
        <v>1</v>
      </c>
      <c r="EZ1143" s="55">
        <v>1995</v>
      </c>
      <c r="FA1143" s="55">
        <v>2999</v>
      </c>
      <c r="FB1143" s="55" t="s">
        <v>1262</v>
      </c>
      <c r="FC1143" s="55" t="s">
        <v>1249</v>
      </c>
      <c r="FD1143" s="55">
        <v>0</v>
      </c>
      <c r="FF1143" s="55">
        <v>1136</v>
      </c>
      <c r="FG1143" s="55" t="s">
        <v>42</v>
      </c>
      <c r="FH1143" s="55" t="s">
        <v>2016</v>
      </c>
      <c r="FI1143" s="55">
        <v>8</v>
      </c>
      <c r="FJ1143" s="55">
        <v>50000</v>
      </c>
      <c r="FK1143" s="55" t="s">
        <v>1249</v>
      </c>
      <c r="FL1143" s="55">
        <v>0.72</v>
      </c>
      <c r="JW1143" s="12">
        <v>1136</v>
      </c>
      <c r="JX1143" s="12" t="s">
        <v>1758</v>
      </c>
      <c r="JY1143" s="12" t="s">
        <v>2102</v>
      </c>
    </row>
    <row r="1144" ht="14.25" customHeight="1" outlineLevel="1" spans="7:285">
      <c r="G1144" s="55">
        <v>1137</v>
      </c>
      <c r="H1144" s="55" t="s">
        <v>2077</v>
      </c>
      <c r="I1144" s="55" t="s">
        <v>1470</v>
      </c>
      <c r="J1144" s="55" t="s">
        <v>2290</v>
      </c>
      <c r="K1144" s="55" t="s">
        <v>1258</v>
      </c>
      <c r="L1144" s="55">
        <v>0.0191666666666667</v>
      </c>
      <c r="AD1144" s="12">
        <v>1137</v>
      </c>
      <c r="AE1144" s="12" t="s">
        <v>1261</v>
      </c>
      <c r="AF1144" s="12" t="s">
        <v>1273</v>
      </c>
      <c r="AG1144" s="12" t="s">
        <v>64</v>
      </c>
      <c r="AH1144" s="12" t="s">
        <v>1839</v>
      </c>
      <c r="DN1144" s="55">
        <v>1137</v>
      </c>
      <c r="DO1144" s="55" t="s">
        <v>1313</v>
      </c>
      <c r="DP1144" s="55" t="s">
        <v>3300</v>
      </c>
      <c r="DQ1144" s="55" t="s">
        <v>1260</v>
      </c>
      <c r="DR1144" s="55" t="s">
        <v>1261</v>
      </c>
      <c r="DS1144" s="55">
        <v>33349</v>
      </c>
      <c r="DT1144" s="55">
        <v>10000</v>
      </c>
      <c r="DU1144" s="55" t="s">
        <v>1249</v>
      </c>
      <c r="DV1144" s="55">
        <v>1</v>
      </c>
      <c r="EV1144" s="55">
        <v>1137</v>
      </c>
      <c r="EW1144" s="55" t="s">
        <v>1246</v>
      </c>
      <c r="EX1144" s="55" t="s">
        <v>1607</v>
      </c>
      <c r="EY1144" s="55">
        <v>1</v>
      </c>
      <c r="EZ1144" s="55">
        <v>0</v>
      </c>
      <c r="FA1144" s="55">
        <v>1994</v>
      </c>
      <c r="FB1144" s="55" t="s">
        <v>1361</v>
      </c>
      <c r="FC1144" s="55" t="s">
        <v>1249</v>
      </c>
      <c r="FD1144" s="55">
        <v>2.5</v>
      </c>
      <c r="FF1144" s="55">
        <v>1137</v>
      </c>
      <c r="FG1144" s="55" t="s">
        <v>42</v>
      </c>
      <c r="FH1144" s="55" t="s">
        <v>2016</v>
      </c>
      <c r="FI1144" s="55">
        <v>8</v>
      </c>
      <c r="FJ1144" s="55">
        <v>80000</v>
      </c>
      <c r="FK1144" s="55" t="s">
        <v>1249</v>
      </c>
      <c r="FL1144" s="55">
        <v>0.72</v>
      </c>
      <c r="JW1144" s="12">
        <v>1137</v>
      </c>
      <c r="JX1144" s="12" t="s">
        <v>1758</v>
      </c>
      <c r="JY1144" s="12" t="s">
        <v>2125</v>
      </c>
    </row>
    <row r="1145" ht="14.25" customHeight="1" outlineLevel="1" spans="7:285">
      <c r="G1145" s="55">
        <v>1138</v>
      </c>
      <c r="H1145" s="55" t="s">
        <v>2077</v>
      </c>
      <c r="I1145" s="55" t="s">
        <v>1470</v>
      </c>
      <c r="J1145" s="55" t="s">
        <v>1707</v>
      </c>
      <c r="K1145" s="55" t="s">
        <v>1258</v>
      </c>
      <c r="L1145" s="55">
        <v>0.0191666666666667</v>
      </c>
      <c r="AD1145" s="12">
        <v>1138</v>
      </c>
      <c r="AE1145" s="12" t="s">
        <v>1261</v>
      </c>
      <c r="AF1145" s="12" t="s">
        <v>2513</v>
      </c>
      <c r="AG1145" s="12" t="s">
        <v>64</v>
      </c>
      <c r="AH1145" s="12" t="s">
        <v>1864</v>
      </c>
      <c r="DN1145" s="55">
        <v>1138</v>
      </c>
      <c r="DO1145" s="55" t="s">
        <v>1313</v>
      </c>
      <c r="DP1145" s="55" t="s">
        <v>3300</v>
      </c>
      <c r="DQ1145" s="55" t="s">
        <v>1260</v>
      </c>
      <c r="DR1145" s="55" t="s">
        <v>1261</v>
      </c>
      <c r="DS1145" s="55">
        <v>33355</v>
      </c>
      <c r="DT1145" s="55">
        <v>10000</v>
      </c>
      <c r="DU1145" s="55" t="s">
        <v>1249</v>
      </c>
      <c r="DV1145" s="55">
        <v>1</v>
      </c>
      <c r="EV1145" s="55">
        <v>1138</v>
      </c>
      <c r="EW1145" s="55" t="s">
        <v>1246</v>
      </c>
      <c r="EX1145" s="55" t="s">
        <v>1607</v>
      </c>
      <c r="EY1145" s="55">
        <v>1</v>
      </c>
      <c r="EZ1145" s="55">
        <v>1995</v>
      </c>
      <c r="FA1145" s="55">
        <v>2999</v>
      </c>
      <c r="FB1145" s="55" t="s">
        <v>1361</v>
      </c>
      <c r="FC1145" s="55" t="s">
        <v>1249</v>
      </c>
      <c r="FD1145" s="55">
        <v>2.5</v>
      </c>
      <c r="FF1145" s="55">
        <v>1138</v>
      </c>
      <c r="FG1145" s="55" t="s">
        <v>42</v>
      </c>
      <c r="FH1145" s="55" t="s">
        <v>2016</v>
      </c>
      <c r="FI1145" s="55">
        <v>8</v>
      </c>
      <c r="FJ1145" s="55">
        <v>130000</v>
      </c>
      <c r="FK1145" s="55" t="s">
        <v>1249</v>
      </c>
      <c r="FL1145" s="55">
        <v>0.72</v>
      </c>
      <c r="JW1145" s="12">
        <v>1138</v>
      </c>
      <c r="JX1145" s="12" t="s">
        <v>1758</v>
      </c>
      <c r="JY1145" s="12" t="s">
        <v>2147</v>
      </c>
    </row>
    <row r="1146" ht="14.25" customHeight="1" outlineLevel="1" spans="7:285">
      <c r="G1146" s="55">
        <v>1139</v>
      </c>
      <c r="H1146" s="55" t="s">
        <v>2077</v>
      </c>
      <c r="I1146" s="55" t="s">
        <v>1470</v>
      </c>
      <c r="J1146" s="55" t="s">
        <v>2319</v>
      </c>
      <c r="K1146" s="55" t="s">
        <v>1258</v>
      </c>
      <c r="L1146" s="55">
        <v>0.0191666666666667</v>
      </c>
      <c r="AD1146" s="12">
        <v>1139</v>
      </c>
      <c r="AE1146" s="12" t="s">
        <v>1261</v>
      </c>
      <c r="AF1146" s="12" t="s">
        <v>2404</v>
      </c>
      <c r="AG1146" s="12" t="s">
        <v>64</v>
      </c>
      <c r="AH1146" s="12" t="s">
        <v>1363</v>
      </c>
      <c r="DN1146" s="55">
        <v>1139</v>
      </c>
      <c r="DO1146" s="55" t="s">
        <v>1313</v>
      </c>
      <c r="DP1146" s="55" t="s">
        <v>3300</v>
      </c>
      <c r="DQ1146" s="55" t="s">
        <v>1260</v>
      </c>
      <c r="DR1146" s="55" t="s">
        <v>1261</v>
      </c>
      <c r="DS1146" s="55">
        <v>33359</v>
      </c>
      <c r="DT1146" s="55">
        <v>10000</v>
      </c>
      <c r="DU1146" s="55" t="s">
        <v>1249</v>
      </c>
      <c r="DV1146" s="55">
        <v>1</v>
      </c>
      <c r="EV1146" s="55">
        <v>1139</v>
      </c>
      <c r="EW1146" s="55" t="s">
        <v>1246</v>
      </c>
      <c r="EX1146" s="55" t="s">
        <v>1607</v>
      </c>
      <c r="EY1146" s="55">
        <v>2</v>
      </c>
      <c r="EZ1146" s="55">
        <v>0</v>
      </c>
      <c r="FA1146" s="55">
        <v>1994</v>
      </c>
      <c r="FB1146" s="55" t="s">
        <v>1361</v>
      </c>
      <c r="FC1146" s="55" t="s">
        <v>1249</v>
      </c>
      <c r="FD1146" s="55">
        <v>2.5</v>
      </c>
      <c r="FF1146" s="55">
        <v>1139</v>
      </c>
      <c r="FG1146" s="55" t="s">
        <v>42</v>
      </c>
      <c r="FH1146" s="55" t="s">
        <v>2016</v>
      </c>
      <c r="FI1146" s="55">
        <v>8</v>
      </c>
      <c r="FJ1146" s="55">
        <v>260000</v>
      </c>
      <c r="FK1146" s="55" t="s">
        <v>1249</v>
      </c>
      <c r="FL1146" s="55">
        <v>0.72</v>
      </c>
      <c r="JW1146" s="12">
        <v>1139</v>
      </c>
      <c r="JX1146" s="12" t="s">
        <v>1758</v>
      </c>
      <c r="JY1146" s="12" t="s">
        <v>1720</v>
      </c>
    </row>
    <row r="1147" ht="14.25" customHeight="1" outlineLevel="1" spans="7:285">
      <c r="G1147" s="55">
        <v>1140</v>
      </c>
      <c r="H1147" s="55" t="s">
        <v>2077</v>
      </c>
      <c r="I1147" s="55" t="s">
        <v>1470</v>
      </c>
      <c r="J1147" s="55" t="s">
        <v>2338</v>
      </c>
      <c r="K1147" s="55" t="s">
        <v>1258</v>
      </c>
      <c r="L1147" s="55">
        <v>0.0525</v>
      </c>
      <c r="AD1147" s="12">
        <v>1140</v>
      </c>
      <c r="AE1147" s="12" t="s">
        <v>1261</v>
      </c>
      <c r="AF1147" s="12" t="s">
        <v>2546</v>
      </c>
      <c r="AG1147" s="12" t="s">
        <v>64</v>
      </c>
      <c r="AH1147" s="12" t="s">
        <v>1910</v>
      </c>
      <c r="DN1147" s="55">
        <v>1140</v>
      </c>
      <c r="DO1147" s="55" t="s">
        <v>1313</v>
      </c>
      <c r="DP1147" s="55" t="s">
        <v>3300</v>
      </c>
      <c r="DQ1147" s="55" t="s">
        <v>1260</v>
      </c>
      <c r="DR1147" s="55" t="s">
        <v>1261</v>
      </c>
      <c r="DS1147" s="55">
        <v>33388</v>
      </c>
      <c r="DT1147" s="55">
        <v>10000</v>
      </c>
      <c r="DU1147" s="55" t="s">
        <v>1249</v>
      </c>
      <c r="DV1147" s="55">
        <v>1</v>
      </c>
      <c r="EV1147" s="55">
        <v>1140</v>
      </c>
      <c r="EW1147" s="55" t="s">
        <v>1246</v>
      </c>
      <c r="EX1147" s="55" t="s">
        <v>1607</v>
      </c>
      <c r="EY1147" s="55">
        <v>2</v>
      </c>
      <c r="EZ1147" s="55">
        <v>1995</v>
      </c>
      <c r="FA1147" s="55">
        <v>2999</v>
      </c>
      <c r="FB1147" s="55" t="s">
        <v>1361</v>
      </c>
      <c r="FC1147" s="55" t="s">
        <v>1249</v>
      </c>
      <c r="FD1147" s="55">
        <v>2.5</v>
      </c>
      <c r="FF1147" s="55">
        <v>1140</v>
      </c>
      <c r="FG1147" s="55" t="s">
        <v>42</v>
      </c>
      <c r="FH1147" s="55" t="s">
        <v>2016</v>
      </c>
      <c r="FI1147" s="55">
        <v>8</v>
      </c>
      <c r="FJ1147" s="55">
        <v>400000</v>
      </c>
      <c r="FK1147" s="55" t="s">
        <v>1249</v>
      </c>
      <c r="FL1147" s="55">
        <v>0.72</v>
      </c>
      <c r="JW1147" s="12">
        <v>1140</v>
      </c>
      <c r="JX1147" s="12" t="s">
        <v>1758</v>
      </c>
      <c r="JY1147" s="12" t="s">
        <v>2192</v>
      </c>
    </row>
    <row r="1148" ht="14.25" customHeight="1" outlineLevel="1" spans="7:285">
      <c r="G1148" s="55">
        <v>1141</v>
      </c>
      <c r="H1148" s="55" t="s">
        <v>2077</v>
      </c>
      <c r="I1148" s="55" t="s">
        <v>1470</v>
      </c>
      <c r="J1148" s="55" t="s">
        <v>2354</v>
      </c>
      <c r="K1148" s="55" t="s">
        <v>1258</v>
      </c>
      <c r="L1148" s="55">
        <v>0.0525</v>
      </c>
      <c r="AD1148" s="12">
        <v>1141</v>
      </c>
      <c r="AE1148" s="12" t="s">
        <v>1261</v>
      </c>
      <c r="AF1148" s="12" t="s">
        <v>2484</v>
      </c>
      <c r="AG1148" s="12" t="s">
        <v>64</v>
      </c>
      <c r="AH1148" s="12" t="s">
        <v>1939</v>
      </c>
      <c r="DN1148" s="55">
        <v>1141</v>
      </c>
      <c r="DO1148" s="55" t="s">
        <v>1313</v>
      </c>
      <c r="DP1148" s="55" t="s">
        <v>3300</v>
      </c>
      <c r="DQ1148" s="55" t="s">
        <v>1260</v>
      </c>
      <c r="DR1148" s="55" t="s">
        <v>1261</v>
      </c>
      <c r="DS1148" s="55">
        <v>33394</v>
      </c>
      <c r="DT1148" s="55">
        <v>10000</v>
      </c>
      <c r="DU1148" s="55" t="s">
        <v>1249</v>
      </c>
      <c r="DV1148" s="55">
        <v>1</v>
      </c>
      <c r="EV1148" s="55">
        <v>1141</v>
      </c>
      <c r="EW1148" s="55" t="s">
        <v>1246</v>
      </c>
      <c r="EX1148" s="55" t="s">
        <v>1607</v>
      </c>
      <c r="EY1148" s="55">
        <v>3</v>
      </c>
      <c r="EZ1148" s="55">
        <v>0</v>
      </c>
      <c r="FA1148" s="55">
        <v>1994</v>
      </c>
      <c r="FB1148" s="55" t="s">
        <v>1262</v>
      </c>
      <c r="FC1148" s="55" t="s">
        <v>1249</v>
      </c>
      <c r="FD1148" s="55">
        <v>0</v>
      </c>
      <c r="FF1148" s="55">
        <v>1141</v>
      </c>
      <c r="FG1148" s="55" t="s">
        <v>42</v>
      </c>
      <c r="FH1148" s="55" t="s">
        <v>2016</v>
      </c>
      <c r="FI1148" s="55">
        <v>8</v>
      </c>
      <c r="FJ1148" s="55">
        <v>530000</v>
      </c>
      <c r="FK1148" s="55" t="s">
        <v>1249</v>
      </c>
      <c r="FL1148" s="55">
        <v>0.72</v>
      </c>
      <c r="JW1148" s="12">
        <v>1141</v>
      </c>
      <c r="JX1148" s="12" t="s">
        <v>1758</v>
      </c>
      <c r="JY1148" s="12" t="s">
        <v>2214</v>
      </c>
    </row>
    <row r="1149" ht="14.25" customHeight="1" outlineLevel="1" spans="7:285">
      <c r="G1149" s="55">
        <v>1142</v>
      </c>
      <c r="H1149" s="55" t="s">
        <v>2077</v>
      </c>
      <c r="I1149" s="55" t="s">
        <v>1667</v>
      </c>
      <c r="J1149" s="55" t="s">
        <v>2368</v>
      </c>
      <c r="K1149" s="55" t="s">
        <v>1258</v>
      </c>
      <c r="L1149" s="55">
        <v>0.0525</v>
      </c>
      <c r="AD1149" s="12">
        <v>1142</v>
      </c>
      <c r="AE1149" s="12" t="s">
        <v>1261</v>
      </c>
      <c r="AF1149" s="12" t="s">
        <v>1769</v>
      </c>
      <c r="AG1149" s="12" t="s">
        <v>64</v>
      </c>
      <c r="AH1149" s="12" t="s">
        <v>1989</v>
      </c>
      <c r="DN1149" s="55">
        <v>1142</v>
      </c>
      <c r="DO1149" s="55" t="s">
        <v>1313</v>
      </c>
      <c r="DP1149" s="55" t="s">
        <v>3300</v>
      </c>
      <c r="DQ1149" s="55" t="s">
        <v>1260</v>
      </c>
      <c r="DR1149" s="55" t="s">
        <v>1261</v>
      </c>
      <c r="DS1149" s="55">
        <v>33402</v>
      </c>
      <c r="DT1149" s="55">
        <v>10000</v>
      </c>
      <c r="DU1149" s="55" t="s">
        <v>1249</v>
      </c>
      <c r="DV1149" s="55">
        <v>1</v>
      </c>
      <c r="EV1149" s="55">
        <v>1142</v>
      </c>
      <c r="EW1149" s="55" t="s">
        <v>1246</v>
      </c>
      <c r="EX1149" s="55" t="s">
        <v>1607</v>
      </c>
      <c r="EY1149" s="55">
        <v>3</v>
      </c>
      <c r="EZ1149" s="55">
        <v>1995</v>
      </c>
      <c r="FA1149" s="55">
        <v>2999</v>
      </c>
      <c r="FB1149" s="55" t="s">
        <v>1262</v>
      </c>
      <c r="FC1149" s="55" t="s">
        <v>1249</v>
      </c>
      <c r="FD1149" s="55">
        <v>0</v>
      </c>
      <c r="FF1149" s="55">
        <v>1142</v>
      </c>
      <c r="FG1149" s="55" t="s">
        <v>42</v>
      </c>
      <c r="FH1149" s="55" t="s">
        <v>2016</v>
      </c>
      <c r="FI1149" s="55">
        <v>8</v>
      </c>
      <c r="FJ1149" s="55">
        <v>540000</v>
      </c>
      <c r="FK1149" s="55" t="s">
        <v>1249</v>
      </c>
      <c r="FL1149" s="55">
        <v>0.72</v>
      </c>
      <c r="JW1149" s="12">
        <v>1142</v>
      </c>
      <c r="JX1149" s="12" t="s">
        <v>1758</v>
      </c>
      <c r="JY1149" s="12" t="s">
        <v>1277</v>
      </c>
    </row>
    <row r="1150" ht="14.25" customHeight="1" outlineLevel="1" spans="7:285">
      <c r="G1150" s="55">
        <v>1143</v>
      </c>
      <c r="H1150" s="55" t="s">
        <v>2077</v>
      </c>
      <c r="I1150" s="55" t="s">
        <v>1554</v>
      </c>
      <c r="J1150" s="55" t="s">
        <v>2385</v>
      </c>
      <c r="K1150" s="55" t="s">
        <v>1258</v>
      </c>
      <c r="L1150" s="55">
        <v>0.0525</v>
      </c>
      <c r="AD1150" s="12">
        <v>1143</v>
      </c>
      <c r="AE1150" s="12" t="s">
        <v>1261</v>
      </c>
      <c r="AF1150" s="12" t="s">
        <v>1629</v>
      </c>
      <c r="AG1150" s="12" t="s">
        <v>64</v>
      </c>
      <c r="AH1150" s="12" t="s">
        <v>1891</v>
      </c>
      <c r="DN1150" s="55">
        <v>1143</v>
      </c>
      <c r="DO1150" s="55" t="s">
        <v>1313</v>
      </c>
      <c r="DP1150" s="55" t="s">
        <v>3300</v>
      </c>
      <c r="DQ1150" s="55" t="s">
        <v>1260</v>
      </c>
      <c r="DR1150" s="55" t="s">
        <v>1261</v>
      </c>
      <c r="DS1150" s="55">
        <v>33416</v>
      </c>
      <c r="DT1150" s="55">
        <v>10000</v>
      </c>
      <c r="DU1150" s="55" t="s">
        <v>1249</v>
      </c>
      <c r="DV1150" s="55">
        <v>1</v>
      </c>
      <c r="EV1150" s="55">
        <v>1143</v>
      </c>
      <c r="EW1150" s="55" t="s">
        <v>1246</v>
      </c>
      <c r="EX1150" s="55" t="s">
        <v>2048</v>
      </c>
      <c r="EY1150" s="55">
        <v>1</v>
      </c>
      <c r="EZ1150" s="55">
        <v>0</v>
      </c>
      <c r="FA1150" s="55">
        <v>1994</v>
      </c>
      <c r="FB1150" s="55" t="s">
        <v>1361</v>
      </c>
      <c r="FC1150" s="55" t="s">
        <v>1249</v>
      </c>
      <c r="FD1150" s="55">
        <v>2.5</v>
      </c>
      <c r="FF1150" s="55">
        <v>1143</v>
      </c>
      <c r="FG1150" s="55" t="s">
        <v>42</v>
      </c>
      <c r="FH1150" s="55" t="s">
        <v>2016</v>
      </c>
      <c r="FI1150" s="55">
        <v>9</v>
      </c>
      <c r="FJ1150" s="55">
        <v>0</v>
      </c>
      <c r="FK1150" s="55" t="s">
        <v>1249</v>
      </c>
      <c r="FL1150" s="55">
        <v>0.89</v>
      </c>
      <c r="JW1150" s="12">
        <v>1143</v>
      </c>
      <c r="JX1150" s="12" t="s">
        <v>1758</v>
      </c>
      <c r="JY1150" s="12" t="s">
        <v>1423</v>
      </c>
    </row>
    <row r="1151" ht="14.25" customHeight="1" outlineLevel="1" spans="7:285">
      <c r="G1151" s="55">
        <v>1144</v>
      </c>
      <c r="H1151" s="55" t="s">
        <v>2077</v>
      </c>
      <c r="I1151" s="55" t="s">
        <v>1595</v>
      </c>
      <c r="J1151" s="55" t="s">
        <v>2401</v>
      </c>
      <c r="K1151" s="55" t="s">
        <v>1258</v>
      </c>
      <c r="L1151" s="55">
        <v>0.065</v>
      </c>
      <c r="AD1151" s="12">
        <v>1144</v>
      </c>
      <c r="AE1151" s="12" t="s">
        <v>1261</v>
      </c>
      <c r="AF1151" s="12" t="s">
        <v>2165</v>
      </c>
      <c r="AG1151" s="12" t="s">
        <v>64</v>
      </c>
      <c r="AH1151" s="12" t="s">
        <v>1914</v>
      </c>
      <c r="DN1151" s="55">
        <v>1144</v>
      </c>
      <c r="DO1151" s="55" t="s">
        <v>1313</v>
      </c>
      <c r="DP1151" s="55" t="s">
        <v>3300</v>
      </c>
      <c r="DQ1151" s="55" t="s">
        <v>1260</v>
      </c>
      <c r="DR1151" s="55" t="s">
        <v>1261</v>
      </c>
      <c r="DS1151" s="55">
        <v>33419</v>
      </c>
      <c r="DT1151" s="55">
        <v>10000</v>
      </c>
      <c r="DU1151" s="55" t="s">
        <v>1249</v>
      </c>
      <c r="DV1151" s="55">
        <v>1</v>
      </c>
      <c r="EV1151" s="55">
        <v>1144</v>
      </c>
      <c r="EW1151" s="55" t="s">
        <v>1246</v>
      </c>
      <c r="EX1151" s="55" t="s">
        <v>2048</v>
      </c>
      <c r="EY1151" s="55">
        <v>1</v>
      </c>
      <c r="EZ1151" s="55">
        <v>1995</v>
      </c>
      <c r="FA1151" s="55">
        <v>2999</v>
      </c>
      <c r="FB1151" s="55" t="s">
        <v>1361</v>
      </c>
      <c r="FC1151" s="55" t="s">
        <v>1249</v>
      </c>
      <c r="FD1151" s="55">
        <v>2.7</v>
      </c>
      <c r="FF1151" s="55">
        <v>1144</v>
      </c>
      <c r="FG1151" s="55" t="s">
        <v>42</v>
      </c>
      <c r="FH1151" s="55" t="s">
        <v>2016</v>
      </c>
      <c r="FI1151" s="55">
        <v>9</v>
      </c>
      <c r="FJ1151" s="55">
        <v>1000</v>
      </c>
      <c r="FK1151" s="55" t="s">
        <v>1249</v>
      </c>
      <c r="FL1151" s="55">
        <v>0.89</v>
      </c>
      <c r="JW1151" s="12">
        <v>1144</v>
      </c>
      <c r="JX1151" s="12" t="s">
        <v>1758</v>
      </c>
      <c r="JY1151" s="12" t="s">
        <v>2264</v>
      </c>
    </row>
    <row r="1152" ht="14.25" customHeight="1" outlineLevel="1" spans="7:285">
      <c r="G1152" s="55">
        <v>1145</v>
      </c>
      <c r="H1152" s="55" t="s">
        <v>2077</v>
      </c>
      <c r="I1152" s="55" t="s">
        <v>1595</v>
      </c>
      <c r="J1152" s="55" t="s">
        <v>2417</v>
      </c>
      <c r="K1152" s="55" t="s">
        <v>1258</v>
      </c>
      <c r="L1152" s="55">
        <v>0.065</v>
      </c>
      <c r="AD1152" s="12">
        <v>1145</v>
      </c>
      <c r="AE1152" s="12" t="s">
        <v>1261</v>
      </c>
      <c r="AF1152" s="12" t="s">
        <v>1587</v>
      </c>
      <c r="AG1152" s="12" t="s">
        <v>64</v>
      </c>
      <c r="AH1152" s="12" t="s">
        <v>1942</v>
      </c>
      <c r="DN1152" s="55">
        <v>1145</v>
      </c>
      <c r="DO1152" s="55" t="s">
        <v>1313</v>
      </c>
      <c r="DP1152" s="55" t="s">
        <v>3300</v>
      </c>
      <c r="DQ1152" s="55" t="s">
        <v>1260</v>
      </c>
      <c r="DR1152" s="55" t="s">
        <v>1261</v>
      </c>
      <c r="DS1152" s="55">
        <v>33420</v>
      </c>
      <c r="DT1152" s="55">
        <v>10000</v>
      </c>
      <c r="DU1152" s="55" t="s">
        <v>1249</v>
      </c>
      <c r="DV1152" s="55">
        <v>1</v>
      </c>
      <c r="EV1152" s="55">
        <v>1145</v>
      </c>
      <c r="EW1152" s="55" t="s">
        <v>1246</v>
      </c>
      <c r="EX1152" s="55" t="s">
        <v>2048</v>
      </c>
      <c r="EY1152" s="55">
        <v>2</v>
      </c>
      <c r="EZ1152" s="55">
        <v>0</v>
      </c>
      <c r="FA1152" s="55">
        <v>1994</v>
      </c>
      <c r="FB1152" s="55" t="s">
        <v>1361</v>
      </c>
      <c r="FC1152" s="55" t="s">
        <v>1249</v>
      </c>
      <c r="FD1152" s="55">
        <v>2.5</v>
      </c>
      <c r="FF1152" s="55">
        <v>1145</v>
      </c>
      <c r="FG1152" s="55" t="s">
        <v>42</v>
      </c>
      <c r="FH1152" s="55" t="s">
        <v>2016</v>
      </c>
      <c r="FI1152" s="55">
        <v>9</v>
      </c>
      <c r="FJ1152" s="55">
        <v>2500</v>
      </c>
      <c r="FK1152" s="55" t="s">
        <v>1249</v>
      </c>
      <c r="FL1152" s="55">
        <v>0.79</v>
      </c>
      <c r="JW1152" s="12">
        <v>1145</v>
      </c>
      <c r="JX1152" s="12" t="s">
        <v>1758</v>
      </c>
      <c r="JY1152" s="12" t="s">
        <v>2274</v>
      </c>
    </row>
    <row r="1153" ht="14.25" customHeight="1" outlineLevel="1" spans="7:285">
      <c r="G1153" s="55">
        <v>1146</v>
      </c>
      <c r="H1153" s="55" t="s">
        <v>2077</v>
      </c>
      <c r="I1153" s="55" t="s">
        <v>1595</v>
      </c>
      <c r="J1153" s="55" t="s">
        <v>2433</v>
      </c>
      <c r="K1153" s="55" t="s">
        <v>1258</v>
      </c>
      <c r="L1153" s="55">
        <v>0.065</v>
      </c>
      <c r="AD1153" s="12">
        <v>1146</v>
      </c>
      <c r="AE1153" s="12" t="s">
        <v>1261</v>
      </c>
      <c r="AF1153" s="12" t="s">
        <v>1727</v>
      </c>
      <c r="AG1153" s="12" t="s">
        <v>2074</v>
      </c>
      <c r="AH1153" s="12" t="s">
        <v>2277</v>
      </c>
      <c r="DN1153" s="55">
        <v>1146</v>
      </c>
      <c r="DO1153" s="55" t="s">
        <v>1313</v>
      </c>
      <c r="DP1153" s="55" t="s">
        <v>3300</v>
      </c>
      <c r="DQ1153" s="55" t="s">
        <v>1260</v>
      </c>
      <c r="DR1153" s="55" t="s">
        <v>1261</v>
      </c>
      <c r="DS1153" s="55">
        <v>33421</v>
      </c>
      <c r="DT1153" s="55">
        <v>10000</v>
      </c>
      <c r="DU1153" s="55" t="s">
        <v>1249</v>
      </c>
      <c r="DV1153" s="55">
        <v>1</v>
      </c>
      <c r="EV1153" s="55">
        <v>1146</v>
      </c>
      <c r="EW1153" s="55" t="s">
        <v>1246</v>
      </c>
      <c r="EX1153" s="55" t="s">
        <v>2048</v>
      </c>
      <c r="EY1153" s="55">
        <v>2</v>
      </c>
      <c r="EZ1153" s="55">
        <v>1995</v>
      </c>
      <c r="FA1153" s="55">
        <v>2999</v>
      </c>
      <c r="FB1153" s="55" t="s">
        <v>1361</v>
      </c>
      <c r="FC1153" s="55" t="s">
        <v>1249</v>
      </c>
      <c r="FD1153" s="55">
        <v>2.55</v>
      </c>
      <c r="FF1153" s="55">
        <v>1146</v>
      </c>
      <c r="FG1153" s="55" t="s">
        <v>42</v>
      </c>
      <c r="FH1153" s="55" t="s">
        <v>2016</v>
      </c>
      <c r="FI1153" s="55">
        <v>9</v>
      </c>
      <c r="FJ1153" s="55">
        <v>5000</v>
      </c>
      <c r="FK1153" s="55" t="s">
        <v>1249</v>
      </c>
      <c r="FL1153" s="55">
        <v>0.72</v>
      </c>
      <c r="JW1153" s="12">
        <v>1146</v>
      </c>
      <c r="JX1153" s="12" t="s">
        <v>1758</v>
      </c>
      <c r="JY1153" s="12" t="s">
        <v>2288</v>
      </c>
    </row>
    <row r="1154" ht="14.25" customHeight="1" outlineLevel="1" spans="7:285">
      <c r="G1154" s="55">
        <v>1147</v>
      </c>
      <c r="H1154" s="55" t="s">
        <v>2077</v>
      </c>
      <c r="I1154" s="55" t="s">
        <v>1595</v>
      </c>
      <c r="J1154" s="55" t="s">
        <v>2446</v>
      </c>
      <c r="K1154" s="55" t="s">
        <v>1258</v>
      </c>
      <c r="L1154" s="55">
        <v>0.065</v>
      </c>
      <c r="AD1154" s="12">
        <v>1147</v>
      </c>
      <c r="AE1154" s="12" t="s">
        <v>1261</v>
      </c>
      <c r="AF1154" s="12" t="s">
        <v>947</v>
      </c>
      <c r="AG1154" s="12" t="s">
        <v>1022</v>
      </c>
      <c r="AH1154" s="12" t="s">
        <v>1707</v>
      </c>
      <c r="DN1154" s="55">
        <v>1147</v>
      </c>
      <c r="DO1154" s="55" t="s">
        <v>1313</v>
      </c>
      <c r="DP1154" s="55" t="s">
        <v>3300</v>
      </c>
      <c r="DQ1154" s="55" t="s">
        <v>1260</v>
      </c>
      <c r="DR1154" s="55" t="s">
        <v>1261</v>
      </c>
      <c r="DS1154" s="55">
        <v>33422</v>
      </c>
      <c r="DT1154" s="55">
        <v>10000</v>
      </c>
      <c r="DU1154" s="55" t="s">
        <v>1249</v>
      </c>
      <c r="DV1154" s="55">
        <v>1</v>
      </c>
      <c r="EV1154" s="55">
        <v>1147</v>
      </c>
      <c r="EW1154" s="55" t="s">
        <v>1246</v>
      </c>
      <c r="EX1154" s="55" t="s">
        <v>2048</v>
      </c>
      <c r="EY1154" s="55">
        <v>3</v>
      </c>
      <c r="EZ1154" s="55">
        <v>0</v>
      </c>
      <c r="FA1154" s="55">
        <v>1994</v>
      </c>
      <c r="FB1154" s="55" t="s">
        <v>1361</v>
      </c>
      <c r="FC1154" s="55" t="s">
        <v>1249</v>
      </c>
      <c r="FD1154" s="55">
        <v>2.5</v>
      </c>
      <c r="FF1154" s="55">
        <v>1147</v>
      </c>
      <c r="FG1154" s="55" t="s">
        <v>42</v>
      </c>
      <c r="FH1154" s="55" t="s">
        <v>2016</v>
      </c>
      <c r="FI1154" s="55">
        <v>9</v>
      </c>
      <c r="FJ1154" s="55">
        <v>10000</v>
      </c>
      <c r="FK1154" s="55" t="s">
        <v>1249</v>
      </c>
      <c r="FL1154" s="55">
        <v>0.72</v>
      </c>
      <c r="JW1154" s="12">
        <v>1147</v>
      </c>
      <c r="JX1154" s="12" t="s">
        <v>1758</v>
      </c>
      <c r="JY1154" s="12" t="s">
        <v>2241</v>
      </c>
    </row>
    <row r="1155" ht="14.25" customHeight="1" outlineLevel="1" spans="7:285">
      <c r="G1155" s="55">
        <v>1148</v>
      </c>
      <c r="H1155" s="55" t="s">
        <v>2077</v>
      </c>
      <c r="I1155" s="55" t="s">
        <v>1531</v>
      </c>
      <c r="J1155" s="55" t="s">
        <v>2464</v>
      </c>
      <c r="K1155" s="55" t="s">
        <v>1258</v>
      </c>
      <c r="L1155" s="55">
        <v>0.0525</v>
      </c>
      <c r="AD1155" s="12">
        <v>1148</v>
      </c>
      <c r="AE1155" s="12" t="s">
        <v>1261</v>
      </c>
      <c r="AF1155" s="12" t="s">
        <v>2087</v>
      </c>
      <c r="AG1155" s="12" t="s">
        <v>2074</v>
      </c>
      <c r="AH1155" s="12" t="s">
        <v>2277</v>
      </c>
      <c r="DN1155" s="55">
        <v>1148</v>
      </c>
      <c r="DO1155" s="55" t="s">
        <v>1313</v>
      </c>
      <c r="DP1155" s="55" t="s">
        <v>3300</v>
      </c>
      <c r="DQ1155" s="55" t="s">
        <v>1260</v>
      </c>
      <c r="DR1155" s="55" t="s">
        <v>1261</v>
      </c>
      <c r="DS1155" s="55">
        <v>33425</v>
      </c>
      <c r="DT1155" s="55">
        <v>10000</v>
      </c>
      <c r="DU1155" s="55" t="s">
        <v>1249</v>
      </c>
      <c r="DV1155" s="55">
        <v>1</v>
      </c>
      <c r="EV1155" s="55">
        <v>1148</v>
      </c>
      <c r="EW1155" s="55" t="s">
        <v>1246</v>
      </c>
      <c r="EX1155" s="55" t="s">
        <v>2048</v>
      </c>
      <c r="EY1155" s="55">
        <v>3</v>
      </c>
      <c r="EZ1155" s="55">
        <v>1995</v>
      </c>
      <c r="FA1155" s="55">
        <v>2999</v>
      </c>
      <c r="FB1155" s="55" t="s">
        <v>1361</v>
      </c>
      <c r="FC1155" s="55" t="s">
        <v>1249</v>
      </c>
      <c r="FD1155" s="55">
        <v>2.55</v>
      </c>
      <c r="FF1155" s="55">
        <v>1148</v>
      </c>
      <c r="FG1155" s="55" t="s">
        <v>42</v>
      </c>
      <c r="FH1155" s="55" t="s">
        <v>2016</v>
      </c>
      <c r="FI1155" s="55">
        <v>9</v>
      </c>
      <c r="FJ1155" s="55">
        <v>25000</v>
      </c>
      <c r="FK1155" s="55" t="s">
        <v>1249</v>
      </c>
      <c r="FL1155" s="55">
        <v>0.72</v>
      </c>
      <c r="JW1155" s="12">
        <v>1148</v>
      </c>
      <c r="JX1155" s="12" t="s">
        <v>1758</v>
      </c>
      <c r="JY1155" s="12" t="s">
        <v>2329</v>
      </c>
    </row>
    <row r="1156" ht="14.25" customHeight="1" outlineLevel="1" spans="7:285">
      <c r="G1156" s="55">
        <v>1149</v>
      </c>
      <c r="H1156" s="55" t="s">
        <v>2077</v>
      </c>
      <c r="I1156" s="55" t="s">
        <v>1531</v>
      </c>
      <c r="J1156" s="55" t="s">
        <v>2481</v>
      </c>
      <c r="K1156" s="55" t="s">
        <v>1258</v>
      </c>
      <c r="L1156" s="55">
        <v>0.0525</v>
      </c>
      <c r="AD1156" s="12">
        <v>1149</v>
      </c>
      <c r="AE1156" s="12" t="s">
        <v>1261</v>
      </c>
      <c r="AF1156" s="12" t="s">
        <v>1960</v>
      </c>
      <c r="AG1156" s="12" t="s">
        <v>1022</v>
      </c>
      <c r="AH1156" s="12" t="s">
        <v>2319</v>
      </c>
      <c r="DN1156" s="55">
        <v>1149</v>
      </c>
      <c r="DO1156" s="55" t="s">
        <v>1313</v>
      </c>
      <c r="DP1156" s="55" t="s">
        <v>3300</v>
      </c>
      <c r="DQ1156" s="55" t="s">
        <v>1260</v>
      </c>
      <c r="DR1156" s="55" t="s">
        <v>1261</v>
      </c>
      <c r="DS1156" s="55">
        <v>33429</v>
      </c>
      <c r="DT1156" s="55">
        <v>10000</v>
      </c>
      <c r="DU1156" s="55" t="s">
        <v>1249</v>
      </c>
      <c r="DV1156" s="55">
        <v>1</v>
      </c>
      <c r="EV1156" s="55">
        <v>1149</v>
      </c>
      <c r="EW1156" s="55" t="s">
        <v>1246</v>
      </c>
      <c r="EX1156" s="55" t="s">
        <v>2048</v>
      </c>
      <c r="EY1156" s="55">
        <v>4</v>
      </c>
      <c r="EZ1156" s="55">
        <v>0</v>
      </c>
      <c r="FA1156" s="55">
        <v>1994</v>
      </c>
      <c r="FB1156" s="55" t="s">
        <v>1361</v>
      </c>
      <c r="FC1156" s="55" t="s">
        <v>1249</v>
      </c>
      <c r="FD1156" s="55">
        <v>2.5</v>
      </c>
      <c r="FF1156" s="55">
        <v>1149</v>
      </c>
      <c r="FG1156" s="55" t="s">
        <v>42</v>
      </c>
      <c r="FH1156" s="55" t="s">
        <v>2016</v>
      </c>
      <c r="FI1156" s="55">
        <v>9</v>
      </c>
      <c r="FJ1156" s="55">
        <v>50000</v>
      </c>
      <c r="FK1156" s="55" t="s">
        <v>1249</v>
      </c>
      <c r="FL1156" s="55">
        <v>0.72</v>
      </c>
      <c r="JW1156" s="12">
        <v>1149</v>
      </c>
      <c r="JX1156" s="12" t="s">
        <v>1758</v>
      </c>
      <c r="JY1156" s="12" t="s">
        <v>2347</v>
      </c>
    </row>
    <row r="1157" ht="14.25" customHeight="1" outlineLevel="1" spans="7:285">
      <c r="G1157" s="55">
        <v>1150</v>
      </c>
      <c r="H1157" s="55" t="s">
        <v>2077</v>
      </c>
      <c r="I1157" s="55" t="s">
        <v>1701</v>
      </c>
      <c r="J1157" s="55" t="s">
        <v>2493</v>
      </c>
      <c r="K1157" s="55" t="s">
        <v>1258</v>
      </c>
      <c r="L1157" s="55">
        <v>0.06</v>
      </c>
      <c r="AD1157" s="12">
        <v>1150</v>
      </c>
      <c r="AE1157" s="12" t="s">
        <v>1261</v>
      </c>
      <c r="AF1157" s="12" t="s">
        <v>2250</v>
      </c>
      <c r="AG1157" s="12" t="s">
        <v>2074</v>
      </c>
      <c r="AH1157" s="12" t="s">
        <v>2277</v>
      </c>
      <c r="DN1157" s="55">
        <v>1150</v>
      </c>
      <c r="DO1157" s="55" t="s">
        <v>1313</v>
      </c>
      <c r="DP1157" s="55" t="s">
        <v>3300</v>
      </c>
      <c r="DQ1157" s="55" t="s">
        <v>1260</v>
      </c>
      <c r="DR1157" s="55" t="s">
        <v>1261</v>
      </c>
      <c r="DS1157" s="55">
        <v>33438</v>
      </c>
      <c r="DT1157" s="55">
        <v>10000</v>
      </c>
      <c r="DU1157" s="55" t="s">
        <v>1249</v>
      </c>
      <c r="DV1157" s="55">
        <v>1</v>
      </c>
      <c r="EV1157" s="55">
        <v>1150</v>
      </c>
      <c r="EW1157" s="55" t="s">
        <v>1246</v>
      </c>
      <c r="EX1157" s="55" t="s">
        <v>2048</v>
      </c>
      <c r="EY1157" s="55">
        <v>4</v>
      </c>
      <c r="EZ1157" s="55">
        <v>1995</v>
      </c>
      <c r="FA1157" s="55">
        <v>2999</v>
      </c>
      <c r="FB1157" s="55" t="s">
        <v>1361</v>
      </c>
      <c r="FC1157" s="55" t="s">
        <v>1249</v>
      </c>
      <c r="FD1157" s="55">
        <v>2.63</v>
      </c>
      <c r="FF1157" s="55">
        <v>1150</v>
      </c>
      <c r="FG1157" s="55" t="s">
        <v>42</v>
      </c>
      <c r="FH1157" s="55" t="s">
        <v>2016</v>
      </c>
      <c r="FI1157" s="55">
        <v>9</v>
      </c>
      <c r="FJ1157" s="55">
        <v>80000</v>
      </c>
      <c r="FK1157" s="55" t="s">
        <v>1249</v>
      </c>
      <c r="FL1157" s="55">
        <v>0.72</v>
      </c>
      <c r="JW1157" s="12">
        <v>1150</v>
      </c>
      <c r="JX1157" s="12" t="s">
        <v>1758</v>
      </c>
      <c r="JY1157" s="12" t="s">
        <v>2362</v>
      </c>
    </row>
    <row r="1158" ht="14.25" customHeight="1" outlineLevel="1" spans="7:285">
      <c r="G1158" s="55">
        <v>1151</v>
      </c>
      <c r="H1158" s="55" t="s">
        <v>2077</v>
      </c>
      <c r="I1158" s="55" t="s">
        <v>1756</v>
      </c>
      <c r="J1158" s="55" t="s">
        <v>2162</v>
      </c>
      <c r="K1158" s="55" t="s">
        <v>1258</v>
      </c>
      <c r="L1158" s="55">
        <v>0.0258333333333333</v>
      </c>
      <c r="AD1158" s="12">
        <v>1151</v>
      </c>
      <c r="AE1158" s="12" t="s">
        <v>1261</v>
      </c>
      <c r="AF1158" s="12" t="s">
        <v>945</v>
      </c>
      <c r="AG1158" s="12" t="s">
        <v>1022</v>
      </c>
      <c r="AH1158" s="12" t="s">
        <v>2338</v>
      </c>
      <c r="DN1158" s="55">
        <v>1151</v>
      </c>
      <c r="DO1158" s="55" t="s">
        <v>1313</v>
      </c>
      <c r="DP1158" s="55" t="s">
        <v>3300</v>
      </c>
      <c r="DQ1158" s="55" t="s">
        <v>1260</v>
      </c>
      <c r="DR1158" s="55" t="s">
        <v>1261</v>
      </c>
      <c r="DS1158" s="55">
        <v>33439</v>
      </c>
      <c r="DT1158" s="55">
        <v>10000</v>
      </c>
      <c r="DU1158" s="55" t="s">
        <v>1249</v>
      </c>
      <c r="DV1158" s="55">
        <v>1</v>
      </c>
      <c r="EV1158" s="55">
        <v>1151</v>
      </c>
      <c r="EW1158" s="55" t="s">
        <v>1246</v>
      </c>
      <c r="EX1158" s="55" t="s">
        <v>2048</v>
      </c>
      <c r="EY1158" s="55">
        <v>5</v>
      </c>
      <c r="EZ1158" s="55">
        <v>0</v>
      </c>
      <c r="FA1158" s="55">
        <v>1994</v>
      </c>
      <c r="FB1158" s="55" t="s">
        <v>1361</v>
      </c>
      <c r="FC1158" s="55" t="s">
        <v>1249</v>
      </c>
      <c r="FD1158" s="55">
        <v>2.5</v>
      </c>
      <c r="FF1158" s="55">
        <v>1151</v>
      </c>
      <c r="FG1158" s="55" t="s">
        <v>42</v>
      </c>
      <c r="FH1158" s="55" t="s">
        <v>2016</v>
      </c>
      <c r="FI1158" s="55">
        <v>9</v>
      </c>
      <c r="FJ1158" s="55">
        <v>130000</v>
      </c>
      <c r="FK1158" s="55" t="s">
        <v>1249</v>
      </c>
      <c r="FL1158" s="55">
        <v>0.72</v>
      </c>
      <c r="JW1158" s="12">
        <v>1151</v>
      </c>
      <c r="JX1158" s="12" t="s">
        <v>1758</v>
      </c>
      <c r="JY1158" s="12" t="s">
        <v>2377</v>
      </c>
    </row>
    <row r="1159" ht="14.25" customHeight="1" outlineLevel="1" spans="7:285">
      <c r="G1159" s="55">
        <v>1152</v>
      </c>
      <c r="H1159" s="55" t="s">
        <v>2077</v>
      </c>
      <c r="I1159" s="55" t="s">
        <v>1756</v>
      </c>
      <c r="J1159" s="55" t="s">
        <v>2526</v>
      </c>
      <c r="K1159" s="55" t="s">
        <v>1258</v>
      </c>
      <c r="L1159" s="55">
        <v>0.0258333333333333</v>
      </c>
      <c r="AD1159" s="12">
        <v>1152</v>
      </c>
      <c r="AE1159" s="12" t="s">
        <v>1261</v>
      </c>
      <c r="AF1159" s="12" t="s">
        <v>954</v>
      </c>
      <c r="AG1159" s="12" t="s">
        <v>2072</v>
      </c>
      <c r="AH1159" s="12" t="s">
        <v>2894</v>
      </c>
      <c r="DN1159" s="55">
        <v>1152</v>
      </c>
      <c r="DO1159" s="55" t="s">
        <v>1313</v>
      </c>
      <c r="DP1159" s="55" t="s">
        <v>3300</v>
      </c>
      <c r="DQ1159" s="55" t="s">
        <v>1260</v>
      </c>
      <c r="DR1159" s="55" t="s">
        <v>1261</v>
      </c>
      <c r="DS1159" s="55">
        <v>33443</v>
      </c>
      <c r="DT1159" s="55">
        <v>10000</v>
      </c>
      <c r="DU1159" s="55" t="s">
        <v>1249</v>
      </c>
      <c r="DV1159" s="55">
        <v>1</v>
      </c>
      <c r="EV1159" s="55">
        <v>1152</v>
      </c>
      <c r="EW1159" s="55" t="s">
        <v>1246</v>
      </c>
      <c r="EX1159" s="55" t="s">
        <v>2048</v>
      </c>
      <c r="EY1159" s="55">
        <v>5</v>
      </c>
      <c r="EZ1159" s="55">
        <v>1995</v>
      </c>
      <c r="FA1159" s="55">
        <v>2999</v>
      </c>
      <c r="FB1159" s="55" t="s">
        <v>1361</v>
      </c>
      <c r="FC1159" s="55" t="s">
        <v>1249</v>
      </c>
      <c r="FD1159" s="55">
        <v>2.5</v>
      </c>
      <c r="FF1159" s="55">
        <v>1152</v>
      </c>
      <c r="FG1159" s="55" t="s">
        <v>42</v>
      </c>
      <c r="FH1159" s="55" t="s">
        <v>2016</v>
      </c>
      <c r="FI1159" s="55">
        <v>9</v>
      </c>
      <c r="FJ1159" s="55">
        <v>260000</v>
      </c>
      <c r="FK1159" s="55" t="s">
        <v>1249</v>
      </c>
      <c r="FL1159" s="55">
        <v>0.72</v>
      </c>
      <c r="JW1159" s="12">
        <v>1152</v>
      </c>
      <c r="JX1159" s="12" t="s">
        <v>1758</v>
      </c>
      <c r="JY1159" s="12" t="s">
        <v>2393</v>
      </c>
    </row>
    <row r="1160" ht="14.25" customHeight="1" outlineLevel="1" spans="7:285">
      <c r="G1160" s="55">
        <v>1153</v>
      </c>
      <c r="H1160" s="55" t="s">
        <v>2077</v>
      </c>
      <c r="I1160" s="55" t="s">
        <v>1756</v>
      </c>
      <c r="J1160" s="55" t="s">
        <v>2542</v>
      </c>
      <c r="K1160" s="55" t="s">
        <v>1258</v>
      </c>
      <c r="L1160" s="55">
        <v>0.0525</v>
      </c>
      <c r="AD1160" s="12">
        <v>1153</v>
      </c>
      <c r="AE1160" s="12" t="s">
        <v>1261</v>
      </c>
      <c r="AF1160" s="12" t="s">
        <v>1937</v>
      </c>
      <c r="AG1160" s="12" t="s">
        <v>1022</v>
      </c>
      <c r="AH1160" s="12" t="s">
        <v>2338</v>
      </c>
      <c r="DN1160" s="55">
        <v>1153</v>
      </c>
      <c r="DO1160" s="55" t="s">
        <v>1313</v>
      </c>
      <c r="DP1160" s="55" t="s">
        <v>3300</v>
      </c>
      <c r="DQ1160" s="55" t="s">
        <v>1260</v>
      </c>
      <c r="DR1160" s="55" t="s">
        <v>1261</v>
      </c>
      <c r="DS1160" s="55">
        <v>33447</v>
      </c>
      <c r="DT1160" s="55">
        <v>10000</v>
      </c>
      <c r="DU1160" s="55" t="s">
        <v>1249</v>
      </c>
      <c r="DV1160" s="55">
        <v>1</v>
      </c>
      <c r="EV1160" s="55">
        <v>1153</v>
      </c>
      <c r="EW1160" s="55" t="s">
        <v>1246</v>
      </c>
      <c r="EX1160" s="55" t="s">
        <v>2048</v>
      </c>
      <c r="EY1160" s="55">
        <v>6</v>
      </c>
      <c r="EZ1160" s="55">
        <v>0</v>
      </c>
      <c r="FA1160" s="55">
        <v>1994</v>
      </c>
      <c r="FB1160" s="55" t="s">
        <v>1361</v>
      </c>
      <c r="FC1160" s="55" t="s">
        <v>1249</v>
      </c>
      <c r="FD1160" s="55">
        <v>2.5</v>
      </c>
      <c r="FF1160" s="55">
        <v>1153</v>
      </c>
      <c r="FG1160" s="55" t="s">
        <v>42</v>
      </c>
      <c r="FH1160" s="55" t="s">
        <v>2016</v>
      </c>
      <c r="FI1160" s="55">
        <v>9</v>
      </c>
      <c r="FJ1160" s="55">
        <v>400000</v>
      </c>
      <c r="FK1160" s="55" t="s">
        <v>1249</v>
      </c>
      <c r="FL1160" s="55">
        <v>0.72</v>
      </c>
      <c r="JW1160" s="12">
        <v>1153</v>
      </c>
      <c r="JX1160" s="12" t="s">
        <v>1758</v>
      </c>
      <c r="JY1160" s="12" t="s">
        <v>2408</v>
      </c>
    </row>
    <row r="1161" ht="14.25" customHeight="1" outlineLevel="1" spans="7:285">
      <c r="G1161" s="55">
        <v>1154</v>
      </c>
      <c r="H1161" s="55" t="s">
        <v>2077</v>
      </c>
      <c r="I1161" s="55" t="s">
        <v>1410</v>
      </c>
      <c r="J1161" s="55" t="s">
        <v>2559</v>
      </c>
      <c r="K1161" s="55" t="s">
        <v>1258</v>
      </c>
      <c r="L1161" s="55">
        <v>0.0175</v>
      </c>
      <c r="AD1161" s="12">
        <v>1154</v>
      </c>
      <c r="AE1161" s="12" t="s">
        <v>1261</v>
      </c>
      <c r="AF1161" s="12" t="s">
        <v>1465</v>
      </c>
      <c r="AG1161" s="12" t="s">
        <v>2072</v>
      </c>
      <c r="AH1161" s="12" t="s">
        <v>2894</v>
      </c>
      <c r="DN1161" s="55">
        <v>1154</v>
      </c>
      <c r="DO1161" s="55" t="s">
        <v>1313</v>
      </c>
      <c r="DP1161" s="55" t="s">
        <v>3300</v>
      </c>
      <c r="DQ1161" s="55" t="s">
        <v>1260</v>
      </c>
      <c r="DR1161" s="55" t="s">
        <v>1261</v>
      </c>
      <c r="DS1161" s="55">
        <v>33448</v>
      </c>
      <c r="DT1161" s="55">
        <v>10000</v>
      </c>
      <c r="DU1161" s="55" t="s">
        <v>1249</v>
      </c>
      <c r="DV1161" s="55">
        <v>1</v>
      </c>
      <c r="EV1161" s="55">
        <v>1154</v>
      </c>
      <c r="EW1161" s="55" t="s">
        <v>1246</v>
      </c>
      <c r="EX1161" s="55" t="s">
        <v>2048</v>
      </c>
      <c r="EY1161" s="55">
        <v>6</v>
      </c>
      <c r="EZ1161" s="55">
        <v>1995</v>
      </c>
      <c r="FA1161" s="55">
        <v>2999</v>
      </c>
      <c r="FB1161" s="55" t="s">
        <v>1361</v>
      </c>
      <c r="FC1161" s="55" t="s">
        <v>1249</v>
      </c>
      <c r="FD1161" s="55">
        <v>2.5</v>
      </c>
      <c r="FF1161" s="55">
        <v>1154</v>
      </c>
      <c r="FG1161" s="55" t="s">
        <v>42</v>
      </c>
      <c r="FH1161" s="55" t="s">
        <v>2016</v>
      </c>
      <c r="FI1161" s="55">
        <v>9</v>
      </c>
      <c r="FJ1161" s="55">
        <v>530000</v>
      </c>
      <c r="FK1161" s="55" t="s">
        <v>1249</v>
      </c>
      <c r="FL1161" s="55">
        <v>0.72</v>
      </c>
      <c r="JW1161" s="12">
        <v>1154</v>
      </c>
      <c r="JX1161" s="12" t="s">
        <v>1758</v>
      </c>
      <c r="JY1161" s="12" t="s">
        <v>2425</v>
      </c>
    </row>
    <row r="1162" ht="14.25" customHeight="1" outlineLevel="1" spans="7:285">
      <c r="G1162" s="55">
        <v>1155</v>
      </c>
      <c r="H1162" s="55" t="s">
        <v>2077</v>
      </c>
      <c r="I1162" s="55" t="s">
        <v>1410</v>
      </c>
      <c r="J1162" s="55" t="s">
        <v>2576</v>
      </c>
      <c r="K1162" s="55" t="s">
        <v>1258</v>
      </c>
      <c r="L1162" s="55">
        <v>0.0175</v>
      </c>
      <c r="AD1162" s="12">
        <v>1155</v>
      </c>
      <c r="AE1162" s="12" t="s">
        <v>1261</v>
      </c>
      <c r="AF1162" s="12" t="s">
        <v>1321</v>
      </c>
      <c r="AG1162" s="12" t="s">
        <v>1022</v>
      </c>
      <c r="AH1162" s="12" t="s">
        <v>2354</v>
      </c>
      <c r="DN1162" s="55">
        <v>1155</v>
      </c>
      <c r="DO1162" s="55" t="s">
        <v>1313</v>
      </c>
      <c r="DP1162" s="55" t="s">
        <v>3300</v>
      </c>
      <c r="DQ1162" s="55" t="s">
        <v>1260</v>
      </c>
      <c r="DR1162" s="55" t="s">
        <v>1261</v>
      </c>
      <c r="DS1162" s="55">
        <v>33459</v>
      </c>
      <c r="DT1162" s="55">
        <v>10000</v>
      </c>
      <c r="DU1162" s="55" t="s">
        <v>1249</v>
      </c>
      <c r="DV1162" s="55">
        <v>1</v>
      </c>
      <c r="EV1162" s="55">
        <v>1155</v>
      </c>
      <c r="EW1162" s="55" t="s">
        <v>1246</v>
      </c>
      <c r="EX1162" s="55" t="s">
        <v>2048</v>
      </c>
      <c r="EY1162" s="55">
        <v>7</v>
      </c>
      <c r="EZ1162" s="55">
        <v>0</v>
      </c>
      <c r="FA1162" s="55">
        <v>1994</v>
      </c>
      <c r="FB1162" s="55" t="s">
        <v>1361</v>
      </c>
      <c r="FC1162" s="55" t="s">
        <v>1249</v>
      </c>
      <c r="FD1162" s="55">
        <v>2.5</v>
      </c>
      <c r="FF1162" s="55">
        <v>1155</v>
      </c>
      <c r="FG1162" s="55" t="s">
        <v>42</v>
      </c>
      <c r="FH1162" s="55" t="s">
        <v>2016</v>
      </c>
      <c r="FI1162" s="55">
        <v>9</v>
      </c>
      <c r="FJ1162" s="55">
        <v>540000</v>
      </c>
      <c r="FK1162" s="55" t="s">
        <v>1249</v>
      </c>
      <c r="FL1162" s="55">
        <v>0.72</v>
      </c>
      <c r="JW1162" s="12">
        <v>1155</v>
      </c>
      <c r="JX1162" s="12" t="s">
        <v>1758</v>
      </c>
      <c r="JY1162" s="12" t="s">
        <v>2439</v>
      </c>
    </row>
    <row r="1163" ht="14.25" customHeight="1" outlineLevel="1" spans="7:285">
      <c r="G1163" s="55">
        <v>1156</v>
      </c>
      <c r="H1163" s="55" t="s">
        <v>2077</v>
      </c>
      <c r="I1163" s="55" t="s">
        <v>1410</v>
      </c>
      <c r="J1163" s="55" t="s">
        <v>2589</v>
      </c>
      <c r="K1163" s="55" t="s">
        <v>1258</v>
      </c>
      <c r="L1163" s="55">
        <v>0.0175</v>
      </c>
      <c r="AD1163" s="12">
        <v>1156</v>
      </c>
      <c r="AE1163" s="12" t="s">
        <v>1261</v>
      </c>
      <c r="AF1163" s="12" t="s">
        <v>1615</v>
      </c>
      <c r="AG1163" s="12" t="s">
        <v>2072</v>
      </c>
      <c r="AH1163" s="12" t="s">
        <v>2894</v>
      </c>
      <c r="DN1163" s="55">
        <v>1156</v>
      </c>
      <c r="DO1163" s="55" t="s">
        <v>1313</v>
      </c>
      <c r="DP1163" s="55" t="s">
        <v>3300</v>
      </c>
      <c r="DQ1163" s="55" t="s">
        <v>1260</v>
      </c>
      <c r="DR1163" s="55" t="s">
        <v>1261</v>
      </c>
      <c r="DS1163" s="55">
        <v>33464</v>
      </c>
      <c r="DT1163" s="55">
        <v>10000</v>
      </c>
      <c r="DU1163" s="55" t="s">
        <v>1249</v>
      </c>
      <c r="DV1163" s="55">
        <v>1</v>
      </c>
      <c r="EV1163" s="55">
        <v>1156</v>
      </c>
      <c r="EW1163" s="55" t="s">
        <v>1246</v>
      </c>
      <c r="EX1163" s="55" t="s">
        <v>2048</v>
      </c>
      <c r="EY1163" s="55">
        <v>7</v>
      </c>
      <c r="EZ1163" s="55">
        <v>1995</v>
      </c>
      <c r="FA1163" s="55">
        <v>2999</v>
      </c>
      <c r="FB1163" s="55" t="s">
        <v>1361</v>
      </c>
      <c r="FC1163" s="55" t="s">
        <v>1249</v>
      </c>
      <c r="FD1163" s="55">
        <v>2.5</v>
      </c>
      <c r="FF1163" s="55">
        <v>1156</v>
      </c>
      <c r="FG1163" s="55" t="s">
        <v>42</v>
      </c>
      <c r="FH1163" s="55" t="s">
        <v>2135</v>
      </c>
      <c r="FI1163" s="55">
        <v>1</v>
      </c>
      <c r="FJ1163" s="55">
        <v>0</v>
      </c>
      <c r="FK1163" s="55" t="s">
        <v>1249</v>
      </c>
      <c r="FL1163" s="55">
        <v>0.3</v>
      </c>
      <c r="JW1163" s="12">
        <v>1156</v>
      </c>
      <c r="JX1163" s="12" t="s">
        <v>1758</v>
      </c>
      <c r="JY1163" s="12" t="s">
        <v>2455</v>
      </c>
    </row>
    <row r="1164" ht="14.25" customHeight="1" outlineLevel="1" spans="7:285">
      <c r="G1164" s="55">
        <v>1157</v>
      </c>
      <c r="H1164" s="55" t="s">
        <v>2077</v>
      </c>
      <c r="I1164" s="55" t="s">
        <v>1410</v>
      </c>
      <c r="J1164" s="55" t="s">
        <v>1818</v>
      </c>
      <c r="K1164" s="55" t="s">
        <v>1258</v>
      </c>
      <c r="L1164" s="55">
        <v>0.0193</v>
      </c>
      <c r="AD1164" s="12">
        <v>1157</v>
      </c>
      <c r="AE1164" s="12" t="s">
        <v>1261</v>
      </c>
      <c r="AF1164" s="12" t="s">
        <v>1770</v>
      </c>
      <c r="AG1164" s="12" t="s">
        <v>1022</v>
      </c>
      <c r="AH1164" s="12" t="s">
        <v>2354</v>
      </c>
      <c r="DN1164" s="55">
        <v>1157</v>
      </c>
      <c r="DO1164" s="55" t="s">
        <v>1313</v>
      </c>
      <c r="DP1164" s="55" t="s">
        <v>3300</v>
      </c>
      <c r="DQ1164" s="55" t="s">
        <v>1260</v>
      </c>
      <c r="DR1164" s="55" t="s">
        <v>1261</v>
      </c>
      <c r="DS1164" s="55">
        <v>33465</v>
      </c>
      <c r="DT1164" s="55">
        <v>10000</v>
      </c>
      <c r="DU1164" s="55" t="s">
        <v>1249</v>
      </c>
      <c r="DV1164" s="55">
        <v>1</v>
      </c>
      <c r="EV1164" s="55">
        <v>1157</v>
      </c>
      <c r="EW1164" s="55" t="s">
        <v>1246</v>
      </c>
      <c r="EX1164" s="55" t="s">
        <v>2048</v>
      </c>
      <c r="EY1164" s="55">
        <v>8</v>
      </c>
      <c r="EZ1164" s="55">
        <v>0</v>
      </c>
      <c r="FA1164" s="55">
        <v>1994</v>
      </c>
      <c r="FB1164" s="55" t="s">
        <v>1262</v>
      </c>
      <c r="FC1164" s="55" t="s">
        <v>1249</v>
      </c>
      <c r="FD1164" s="55">
        <v>0</v>
      </c>
      <c r="FF1164" s="55">
        <v>1157</v>
      </c>
      <c r="FG1164" s="55" t="s">
        <v>42</v>
      </c>
      <c r="FH1164" s="55" t="s">
        <v>2135</v>
      </c>
      <c r="FI1164" s="55">
        <v>1</v>
      </c>
      <c r="FJ1164" s="55">
        <v>1000</v>
      </c>
      <c r="FK1164" s="55" t="s">
        <v>1249</v>
      </c>
      <c r="FL1164" s="55">
        <v>0.3</v>
      </c>
      <c r="JW1164" s="12">
        <v>1157</v>
      </c>
      <c r="JX1164" s="12" t="s">
        <v>1758</v>
      </c>
      <c r="JY1164" s="12" t="s">
        <v>2472</v>
      </c>
    </row>
    <row r="1165" ht="14.25" customHeight="1" outlineLevel="1" spans="7:285">
      <c r="G1165" s="55">
        <v>1158</v>
      </c>
      <c r="H1165" s="55" t="s">
        <v>2077</v>
      </c>
      <c r="I1165" s="55" t="s">
        <v>1410</v>
      </c>
      <c r="J1165" s="55" t="s">
        <v>2495</v>
      </c>
      <c r="K1165" s="55" t="s">
        <v>1258</v>
      </c>
      <c r="L1165" s="55">
        <v>0.0175</v>
      </c>
      <c r="AD1165" s="12">
        <v>1158</v>
      </c>
      <c r="AE1165" s="12" t="s">
        <v>1261</v>
      </c>
      <c r="AF1165" s="12" t="s">
        <v>1959</v>
      </c>
      <c r="AG1165" s="12" t="s">
        <v>2072</v>
      </c>
      <c r="AH1165" s="12" t="s">
        <v>2894</v>
      </c>
      <c r="DN1165" s="55">
        <v>1158</v>
      </c>
      <c r="DO1165" s="55" t="s">
        <v>1313</v>
      </c>
      <c r="DP1165" s="55" t="s">
        <v>3300</v>
      </c>
      <c r="DQ1165" s="55" t="s">
        <v>1260</v>
      </c>
      <c r="DR1165" s="55" t="s">
        <v>1261</v>
      </c>
      <c r="DS1165" s="55">
        <v>33466</v>
      </c>
      <c r="DT1165" s="55">
        <v>10000</v>
      </c>
      <c r="DU1165" s="55" t="s">
        <v>1249</v>
      </c>
      <c r="DV1165" s="55">
        <v>1</v>
      </c>
      <c r="EV1165" s="55">
        <v>1158</v>
      </c>
      <c r="EW1165" s="55" t="s">
        <v>1246</v>
      </c>
      <c r="EX1165" s="55" t="s">
        <v>2048</v>
      </c>
      <c r="EY1165" s="55">
        <v>8</v>
      </c>
      <c r="EZ1165" s="55">
        <v>1995</v>
      </c>
      <c r="FA1165" s="55">
        <v>2999</v>
      </c>
      <c r="FB1165" s="55" t="s">
        <v>1262</v>
      </c>
      <c r="FC1165" s="55" t="s">
        <v>1249</v>
      </c>
      <c r="FD1165" s="55">
        <v>0</v>
      </c>
      <c r="FF1165" s="55">
        <v>1158</v>
      </c>
      <c r="FG1165" s="55" t="s">
        <v>42</v>
      </c>
      <c r="FH1165" s="55" t="s">
        <v>2135</v>
      </c>
      <c r="FI1165" s="55">
        <v>1</v>
      </c>
      <c r="FJ1165" s="55">
        <v>2500</v>
      </c>
      <c r="FK1165" s="55" t="s">
        <v>1249</v>
      </c>
      <c r="FL1165" s="55">
        <v>0.3</v>
      </c>
      <c r="JW1165" s="12">
        <v>1158</v>
      </c>
      <c r="JX1165" s="12" t="s">
        <v>1758</v>
      </c>
      <c r="JY1165" s="12" t="s">
        <v>2489</v>
      </c>
    </row>
    <row r="1166" ht="14.25" customHeight="1" outlineLevel="1" spans="7:285">
      <c r="G1166" s="55">
        <v>1159</v>
      </c>
      <c r="H1166" s="55" t="s">
        <v>2077</v>
      </c>
      <c r="I1166" s="55" t="s">
        <v>1410</v>
      </c>
      <c r="J1166" s="55" t="s">
        <v>2634</v>
      </c>
      <c r="K1166" s="55" t="s">
        <v>1258</v>
      </c>
      <c r="L1166" s="55">
        <v>0.0263</v>
      </c>
      <c r="AD1166" s="12">
        <v>1159</v>
      </c>
      <c r="AE1166" s="12" t="s">
        <v>1261</v>
      </c>
      <c r="AF1166" s="12" t="s">
        <v>1608</v>
      </c>
      <c r="AG1166" s="12" t="s">
        <v>1022</v>
      </c>
      <c r="AH1166" s="12" t="s">
        <v>2354</v>
      </c>
      <c r="DN1166" s="55">
        <v>1159</v>
      </c>
      <c r="DO1166" s="55" t="s">
        <v>1313</v>
      </c>
      <c r="DP1166" s="55" t="s">
        <v>3300</v>
      </c>
      <c r="DQ1166" s="55" t="s">
        <v>1260</v>
      </c>
      <c r="DR1166" s="55" t="s">
        <v>1261</v>
      </c>
      <c r="DS1166" s="55">
        <v>33468</v>
      </c>
      <c r="DT1166" s="55">
        <v>10000</v>
      </c>
      <c r="DU1166" s="55" t="s">
        <v>1249</v>
      </c>
      <c r="DV1166" s="55">
        <v>1</v>
      </c>
      <c r="EV1166" s="55">
        <v>1159</v>
      </c>
      <c r="EW1166" s="55" t="s">
        <v>1246</v>
      </c>
      <c r="EX1166" s="55" t="s">
        <v>1944</v>
      </c>
      <c r="EY1166" s="55">
        <v>1</v>
      </c>
      <c r="EZ1166" s="55">
        <v>0</v>
      </c>
      <c r="FA1166" s="55">
        <v>1994</v>
      </c>
      <c r="FB1166" s="55" t="s">
        <v>1262</v>
      </c>
      <c r="FC1166" s="55" t="s">
        <v>1249</v>
      </c>
      <c r="FD1166" s="55">
        <v>0</v>
      </c>
      <c r="FF1166" s="55">
        <v>1159</v>
      </c>
      <c r="FG1166" s="55" t="s">
        <v>42</v>
      </c>
      <c r="FH1166" s="55" t="s">
        <v>2135</v>
      </c>
      <c r="FI1166" s="55">
        <v>1</v>
      </c>
      <c r="FJ1166" s="55">
        <v>5000</v>
      </c>
      <c r="FK1166" s="55" t="s">
        <v>1249</v>
      </c>
      <c r="FL1166" s="55">
        <v>0.3</v>
      </c>
      <c r="JW1166" s="12">
        <v>1159</v>
      </c>
      <c r="JX1166" s="12" t="s">
        <v>1758</v>
      </c>
      <c r="JY1166" s="12" t="s">
        <v>2502</v>
      </c>
    </row>
    <row r="1167" ht="14.25" customHeight="1" outlineLevel="1" spans="7:285">
      <c r="G1167" s="55">
        <v>1160</v>
      </c>
      <c r="H1167" s="55" t="s">
        <v>2077</v>
      </c>
      <c r="I1167" s="55" t="s">
        <v>1810</v>
      </c>
      <c r="J1167" s="55" t="s">
        <v>1790</v>
      </c>
      <c r="K1167" s="55" t="s">
        <v>1258</v>
      </c>
      <c r="L1167" s="55">
        <v>0.0158333333333333</v>
      </c>
      <c r="AD1167" s="12">
        <v>1160</v>
      </c>
      <c r="AE1167" s="12" t="s">
        <v>1261</v>
      </c>
      <c r="AF1167" s="12" t="s">
        <v>2067</v>
      </c>
      <c r="AG1167" s="12" t="s">
        <v>2072</v>
      </c>
      <c r="AH1167" s="12" t="s">
        <v>2894</v>
      </c>
      <c r="DN1167" s="55">
        <v>1160</v>
      </c>
      <c r="DO1167" s="55" t="s">
        <v>1313</v>
      </c>
      <c r="DP1167" s="55" t="s">
        <v>3300</v>
      </c>
      <c r="DQ1167" s="55" t="s">
        <v>1260</v>
      </c>
      <c r="DR1167" s="55" t="s">
        <v>1261</v>
      </c>
      <c r="DS1167" s="55">
        <v>33478</v>
      </c>
      <c r="DT1167" s="55">
        <v>10000</v>
      </c>
      <c r="DU1167" s="55" t="s">
        <v>1249</v>
      </c>
      <c r="DV1167" s="55">
        <v>1</v>
      </c>
      <c r="EV1167" s="55">
        <v>1160</v>
      </c>
      <c r="EW1167" s="55" t="s">
        <v>1246</v>
      </c>
      <c r="EX1167" s="55" t="s">
        <v>1944</v>
      </c>
      <c r="EY1167" s="55">
        <v>1</v>
      </c>
      <c r="EZ1167" s="55">
        <v>1995</v>
      </c>
      <c r="FA1167" s="55">
        <v>2999</v>
      </c>
      <c r="FB1167" s="55" t="s">
        <v>1262</v>
      </c>
      <c r="FC1167" s="55" t="s">
        <v>1249</v>
      </c>
      <c r="FD1167" s="55">
        <v>0</v>
      </c>
      <c r="FF1167" s="55">
        <v>1160</v>
      </c>
      <c r="FG1167" s="55" t="s">
        <v>42</v>
      </c>
      <c r="FH1167" s="55" t="s">
        <v>2135</v>
      </c>
      <c r="FI1167" s="55">
        <v>1</v>
      </c>
      <c r="FJ1167" s="55">
        <v>10000</v>
      </c>
      <c r="FK1167" s="55" t="s">
        <v>1249</v>
      </c>
      <c r="FL1167" s="55">
        <v>0.3</v>
      </c>
      <c r="JW1167" s="12">
        <v>1160</v>
      </c>
      <c r="JX1167" s="12" t="s">
        <v>1758</v>
      </c>
      <c r="JY1167" s="12" t="s">
        <v>2516</v>
      </c>
    </row>
    <row r="1168" ht="14.25" customHeight="1" outlineLevel="1" spans="7:285">
      <c r="G1168" s="55">
        <v>1161</v>
      </c>
      <c r="H1168" s="55" t="s">
        <v>2077</v>
      </c>
      <c r="I1168" s="55" t="s">
        <v>1810</v>
      </c>
      <c r="J1168" s="55" t="s">
        <v>2482</v>
      </c>
      <c r="K1168" s="55" t="s">
        <v>1258</v>
      </c>
      <c r="L1168" s="55">
        <v>0.0233333333333333</v>
      </c>
      <c r="AD1168" s="12">
        <v>1161</v>
      </c>
      <c r="AE1168" s="12" t="s">
        <v>1261</v>
      </c>
      <c r="AF1168" s="12" t="s">
        <v>1615</v>
      </c>
      <c r="AG1168" s="12" t="s">
        <v>1022</v>
      </c>
      <c r="AH1168" s="12" t="s">
        <v>2354</v>
      </c>
      <c r="DN1168" s="55">
        <v>1161</v>
      </c>
      <c r="DO1168" s="55" t="s">
        <v>1313</v>
      </c>
      <c r="DP1168" s="55" t="s">
        <v>3300</v>
      </c>
      <c r="DQ1168" s="55" t="s">
        <v>1260</v>
      </c>
      <c r="DR1168" s="55" t="s">
        <v>1261</v>
      </c>
      <c r="DS1168" s="55">
        <v>33481</v>
      </c>
      <c r="DT1168" s="55">
        <v>10000</v>
      </c>
      <c r="DU1168" s="55" t="s">
        <v>1249</v>
      </c>
      <c r="DV1168" s="55">
        <v>1</v>
      </c>
      <c r="EV1168" s="55">
        <v>1161</v>
      </c>
      <c r="EW1168" s="55" t="s">
        <v>1246</v>
      </c>
      <c r="EX1168" s="55" t="s">
        <v>2012</v>
      </c>
      <c r="EY1168" s="55">
        <v>1</v>
      </c>
      <c r="EZ1168" s="55">
        <v>0</v>
      </c>
      <c r="FA1168" s="55">
        <v>1994</v>
      </c>
      <c r="FB1168" s="55" t="s">
        <v>1262</v>
      </c>
      <c r="FC1168" s="55" t="s">
        <v>1249</v>
      </c>
      <c r="FD1168" s="55">
        <v>0</v>
      </c>
      <c r="FF1168" s="55">
        <v>1161</v>
      </c>
      <c r="FG1168" s="55" t="s">
        <v>42</v>
      </c>
      <c r="FH1168" s="55" t="s">
        <v>2135</v>
      </c>
      <c r="FI1168" s="55">
        <v>1</v>
      </c>
      <c r="FJ1168" s="55">
        <v>25000</v>
      </c>
      <c r="FK1168" s="55" t="s">
        <v>1249</v>
      </c>
      <c r="FL1168" s="55">
        <v>0.3</v>
      </c>
      <c r="JW1168" s="12">
        <v>1161</v>
      </c>
      <c r="JX1168" s="12" t="s">
        <v>1758</v>
      </c>
      <c r="JY1168" s="12" t="s">
        <v>1933</v>
      </c>
    </row>
    <row r="1169" ht="14.25" customHeight="1" outlineLevel="1" spans="7:285">
      <c r="G1169" s="55">
        <v>1162</v>
      </c>
      <c r="H1169" s="55" t="s">
        <v>2077</v>
      </c>
      <c r="I1169" s="55" t="s">
        <v>1810</v>
      </c>
      <c r="J1169" s="55" t="s">
        <v>2671</v>
      </c>
      <c r="K1169" s="55" t="s">
        <v>1258</v>
      </c>
      <c r="L1169" s="55">
        <v>0.0368</v>
      </c>
      <c r="AD1169" s="12">
        <v>1162</v>
      </c>
      <c r="AE1169" s="12" t="s">
        <v>1261</v>
      </c>
      <c r="AF1169" s="12" t="s">
        <v>1587</v>
      </c>
      <c r="AG1169" s="12" t="s">
        <v>2072</v>
      </c>
      <c r="AH1169" s="12" t="s">
        <v>2894</v>
      </c>
      <c r="DN1169" s="55">
        <v>1162</v>
      </c>
      <c r="DO1169" s="55" t="s">
        <v>1313</v>
      </c>
      <c r="DP1169" s="55" t="s">
        <v>3300</v>
      </c>
      <c r="DQ1169" s="55" t="s">
        <v>1260</v>
      </c>
      <c r="DR1169" s="55" t="s">
        <v>1261</v>
      </c>
      <c r="DS1169" s="55">
        <v>33482</v>
      </c>
      <c r="DT1169" s="55">
        <v>10000</v>
      </c>
      <c r="DU1169" s="55" t="s">
        <v>1249</v>
      </c>
      <c r="DV1169" s="55">
        <v>1</v>
      </c>
      <c r="EV1169" s="55">
        <v>1162</v>
      </c>
      <c r="EW1169" s="55" t="s">
        <v>1246</v>
      </c>
      <c r="EX1169" s="55" t="s">
        <v>2012</v>
      </c>
      <c r="EY1169" s="55">
        <v>1</v>
      </c>
      <c r="EZ1169" s="55">
        <v>1995</v>
      </c>
      <c r="FA1169" s="55">
        <v>2999</v>
      </c>
      <c r="FB1169" s="55" t="s">
        <v>1262</v>
      </c>
      <c r="FC1169" s="55" t="s">
        <v>1249</v>
      </c>
      <c r="FD1169" s="55">
        <v>0</v>
      </c>
      <c r="FF1169" s="55">
        <v>1162</v>
      </c>
      <c r="FG1169" s="55" t="s">
        <v>42</v>
      </c>
      <c r="FH1169" s="55" t="s">
        <v>2135</v>
      </c>
      <c r="FI1169" s="55">
        <v>1</v>
      </c>
      <c r="FJ1169" s="55">
        <v>50000</v>
      </c>
      <c r="FK1169" s="55" t="s">
        <v>1249</v>
      </c>
      <c r="FL1169" s="55">
        <v>0.3</v>
      </c>
      <c r="JW1169" s="12">
        <v>1162</v>
      </c>
      <c r="JX1169" s="12" t="s">
        <v>1758</v>
      </c>
      <c r="JY1169" s="12" t="s">
        <v>2498</v>
      </c>
    </row>
    <row r="1170" ht="14.25" customHeight="1" outlineLevel="1" spans="7:285">
      <c r="G1170" s="55">
        <v>1163</v>
      </c>
      <c r="H1170" s="55" t="s">
        <v>2077</v>
      </c>
      <c r="I1170" s="55" t="s">
        <v>1810</v>
      </c>
      <c r="J1170" s="55" t="s">
        <v>2681</v>
      </c>
      <c r="K1170" s="55" t="s">
        <v>1258</v>
      </c>
      <c r="L1170" s="55">
        <v>0.0306</v>
      </c>
      <c r="AD1170" s="12">
        <v>1163</v>
      </c>
      <c r="AE1170" s="12" t="s">
        <v>1261</v>
      </c>
      <c r="AF1170" s="12" t="s">
        <v>2451</v>
      </c>
      <c r="AG1170" s="12" t="s">
        <v>1022</v>
      </c>
      <c r="AH1170" s="12" t="s">
        <v>2354</v>
      </c>
      <c r="DN1170" s="55">
        <v>1163</v>
      </c>
      <c r="DO1170" s="55" t="s">
        <v>1313</v>
      </c>
      <c r="DP1170" s="55" t="s">
        <v>3300</v>
      </c>
      <c r="DQ1170" s="55" t="s">
        <v>1260</v>
      </c>
      <c r="DR1170" s="55" t="s">
        <v>1261</v>
      </c>
      <c r="DS1170" s="55">
        <v>33497</v>
      </c>
      <c r="DT1170" s="55">
        <v>10000</v>
      </c>
      <c r="DU1170" s="55" t="s">
        <v>1249</v>
      </c>
      <c r="DV1170" s="55">
        <v>1</v>
      </c>
      <c r="EV1170" s="55">
        <v>1163</v>
      </c>
      <c r="EW1170" s="55" t="s">
        <v>1246</v>
      </c>
      <c r="EX1170" s="55" t="s">
        <v>1490</v>
      </c>
      <c r="EY1170" s="55">
        <v>1</v>
      </c>
      <c r="EZ1170" s="55">
        <v>0</v>
      </c>
      <c r="FA1170" s="55">
        <v>1994</v>
      </c>
      <c r="FB1170" s="55" t="s">
        <v>1361</v>
      </c>
      <c r="FC1170" s="55" t="s">
        <v>1249</v>
      </c>
      <c r="FD1170" s="55">
        <v>2.5</v>
      </c>
      <c r="FF1170" s="55">
        <v>1163</v>
      </c>
      <c r="FG1170" s="55" t="s">
        <v>42</v>
      </c>
      <c r="FH1170" s="55" t="s">
        <v>2135</v>
      </c>
      <c r="FI1170" s="55">
        <v>1</v>
      </c>
      <c r="FJ1170" s="55">
        <v>80000</v>
      </c>
      <c r="FK1170" s="55" t="s">
        <v>1249</v>
      </c>
      <c r="FL1170" s="55">
        <v>0.3</v>
      </c>
      <c r="JW1170" s="12">
        <v>1163</v>
      </c>
      <c r="JX1170" s="12" t="s">
        <v>1758</v>
      </c>
      <c r="JY1170" s="12" t="s">
        <v>2567</v>
      </c>
    </row>
    <row r="1171" ht="14.25" customHeight="1" outlineLevel="1" spans="7:285">
      <c r="G1171" s="55">
        <v>1164</v>
      </c>
      <c r="H1171" s="55" t="s">
        <v>2077</v>
      </c>
      <c r="I1171" s="55" t="s">
        <v>1644</v>
      </c>
      <c r="J1171" s="55" t="s">
        <v>2447</v>
      </c>
      <c r="K1171" s="55" t="s">
        <v>1258</v>
      </c>
      <c r="L1171" s="55">
        <v>0.0175</v>
      </c>
      <c r="AD1171" s="12">
        <v>1164</v>
      </c>
      <c r="AE1171" s="12" t="s">
        <v>1261</v>
      </c>
      <c r="AF1171" s="12" t="s">
        <v>1277</v>
      </c>
      <c r="AG1171" s="12" t="s">
        <v>2072</v>
      </c>
      <c r="AH1171" s="12" t="s">
        <v>2894</v>
      </c>
      <c r="DN1171" s="55">
        <v>1164</v>
      </c>
      <c r="DO1171" s="55" t="s">
        <v>1313</v>
      </c>
      <c r="DP1171" s="55" t="s">
        <v>3300</v>
      </c>
      <c r="DQ1171" s="55" t="s">
        <v>1260</v>
      </c>
      <c r="DR1171" s="55" t="s">
        <v>1261</v>
      </c>
      <c r="DS1171" s="55">
        <v>33499</v>
      </c>
      <c r="DT1171" s="55">
        <v>10000</v>
      </c>
      <c r="DU1171" s="55" t="s">
        <v>1249</v>
      </c>
      <c r="DV1171" s="55">
        <v>1</v>
      </c>
      <c r="EV1171" s="55">
        <v>1164</v>
      </c>
      <c r="EW1171" s="55" t="s">
        <v>1246</v>
      </c>
      <c r="EX1171" s="55" t="s">
        <v>1490</v>
      </c>
      <c r="EY1171" s="55">
        <v>1</v>
      </c>
      <c r="EZ1171" s="55">
        <v>1995</v>
      </c>
      <c r="FA1171" s="55">
        <v>2999</v>
      </c>
      <c r="FB1171" s="55" t="s">
        <v>1361</v>
      </c>
      <c r="FC1171" s="55" t="s">
        <v>1249</v>
      </c>
      <c r="FD1171" s="55">
        <v>2.83</v>
      </c>
      <c r="FF1171" s="55">
        <v>1164</v>
      </c>
      <c r="FG1171" s="55" t="s">
        <v>42</v>
      </c>
      <c r="FH1171" s="55" t="s">
        <v>2135</v>
      </c>
      <c r="FI1171" s="55">
        <v>1</v>
      </c>
      <c r="FJ1171" s="55">
        <v>130000</v>
      </c>
      <c r="FK1171" s="55" t="s">
        <v>1249</v>
      </c>
      <c r="FL1171" s="55">
        <v>0.3</v>
      </c>
      <c r="JW1171" s="12">
        <v>1164</v>
      </c>
      <c r="JX1171" s="12" t="s">
        <v>1758</v>
      </c>
      <c r="JY1171" s="12" t="s">
        <v>2583</v>
      </c>
    </row>
    <row r="1172" ht="14.25" customHeight="1" outlineLevel="1" spans="7:285">
      <c r="G1172" s="55">
        <v>1165</v>
      </c>
      <c r="H1172" s="55" t="s">
        <v>2077</v>
      </c>
      <c r="I1172" s="55" t="s">
        <v>1644</v>
      </c>
      <c r="J1172" s="55" t="s">
        <v>2709</v>
      </c>
      <c r="K1172" s="55" t="s">
        <v>1258</v>
      </c>
      <c r="L1172" s="55">
        <v>0.0175</v>
      </c>
      <c r="AD1172" s="12">
        <v>1165</v>
      </c>
      <c r="AE1172" s="12" t="s">
        <v>1261</v>
      </c>
      <c r="AF1172" s="12" t="s">
        <v>2649</v>
      </c>
      <c r="AG1172" s="12" t="s">
        <v>1022</v>
      </c>
      <c r="AH1172" s="12" t="s">
        <v>2354</v>
      </c>
      <c r="DN1172" s="55">
        <v>1165</v>
      </c>
      <c r="DO1172" s="55" t="s">
        <v>1313</v>
      </c>
      <c r="DP1172" s="55" t="s">
        <v>3300</v>
      </c>
      <c r="DQ1172" s="55" t="s">
        <v>1260</v>
      </c>
      <c r="DR1172" s="55" t="s">
        <v>1261</v>
      </c>
      <c r="DS1172" s="55">
        <v>34141</v>
      </c>
      <c r="DT1172" s="55">
        <v>10000</v>
      </c>
      <c r="DU1172" s="55" t="s">
        <v>1249</v>
      </c>
      <c r="DV1172" s="55">
        <v>1</v>
      </c>
      <c r="EV1172" s="55">
        <v>1165</v>
      </c>
      <c r="EW1172" s="55" t="s">
        <v>1246</v>
      </c>
      <c r="EX1172" s="55" t="s">
        <v>1490</v>
      </c>
      <c r="EY1172" s="55">
        <v>2</v>
      </c>
      <c r="EZ1172" s="55">
        <v>0</v>
      </c>
      <c r="FA1172" s="55">
        <v>1994</v>
      </c>
      <c r="FB1172" s="55" t="s">
        <v>1361</v>
      </c>
      <c r="FC1172" s="55" t="s">
        <v>1249</v>
      </c>
      <c r="FD1172" s="55">
        <v>2.5</v>
      </c>
      <c r="FF1172" s="55">
        <v>1165</v>
      </c>
      <c r="FG1172" s="55" t="s">
        <v>42</v>
      </c>
      <c r="FH1172" s="55" t="s">
        <v>2135</v>
      </c>
      <c r="FI1172" s="55">
        <v>1</v>
      </c>
      <c r="FJ1172" s="55">
        <v>260000</v>
      </c>
      <c r="FK1172" s="55" t="s">
        <v>1249</v>
      </c>
      <c r="FL1172" s="55">
        <v>0.3</v>
      </c>
      <c r="JW1172" s="12">
        <v>1165</v>
      </c>
      <c r="JX1172" s="12" t="s">
        <v>1758</v>
      </c>
      <c r="JY1172" s="12" t="s">
        <v>2597</v>
      </c>
    </row>
    <row r="1173" ht="14.25" customHeight="1" outlineLevel="1" spans="7:285">
      <c r="G1173" s="55">
        <v>1166</v>
      </c>
      <c r="H1173" s="55" t="s">
        <v>2077</v>
      </c>
      <c r="I1173" s="55" t="s">
        <v>1644</v>
      </c>
      <c r="J1173" s="55" t="s">
        <v>2723</v>
      </c>
      <c r="K1173" s="55" t="s">
        <v>1258</v>
      </c>
      <c r="L1173" s="55">
        <v>0.0306</v>
      </c>
      <c r="AD1173" s="12">
        <v>1166</v>
      </c>
      <c r="AE1173" s="12" t="s">
        <v>1261</v>
      </c>
      <c r="AF1173" s="12" t="s">
        <v>2537</v>
      </c>
      <c r="AG1173" s="12" t="s">
        <v>2072</v>
      </c>
      <c r="AH1173" s="12" t="s">
        <v>2894</v>
      </c>
      <c r="DN1173" s="55">
        <v>1166</v>
      </c>
      <c r="DO1173" s="55" t="s">
        <v>1309</v>
      </c>
      <c r="DP1173" s="55" t="s">
        <v>3300</v>
      </c>
      <c r="DQ1173" s="55" t="s">
        <v>1260</v>
      </c>
      <c r="DR1173" s="55" t="s">
        <v>1261</v>
      </c>
      <c r="DS1173" s="55">
        <v>33017</v>
      </c>
      <c r="DT1173" s="55">
        <v>10000</v>
      </c>
      <c r="DU1173" s="55" t="s">
        <v>1249</v>
      </c>
      <c r="DV1173" s="55">
        <v>1</v>
      </c>
      <c r="EV1173" s="55">
        <v>1166</v>
      </c>
      <c r="EW1173" s="55" t="s">
        <v>1246</v>
      </c>
      <c r="EX1173" s="55" t="s">
        <v>1490</v>
      </c>
      <c r="EY1173" s="55">
        <v>2</v>
      </c>
      <c r="EZ1173" s="55">
        <v>1995</v>
      </c>
      <c r="FA1173" s="55">
        <v>2999</v>
      </c>
      <c r="FB1173" s="55" t="s">
        <v>1361</v>
      </c>
      <c r="FC1173" s="55" t="s">
        <v>1249</v>
      </c>
      <c r="FD1173" s="55">
        <v>2.5</v>
      </c>
      <c r="FF1173" s="55">
        <v>1166</v>
      </c>
      <c r="FG1173" s="55" t="s">
        <v>42</v>
      </c>
      <c r="FH1173" s="55" t="s">
        <v>2135</v>
      </c>
      <c r="FI1173" s="55">
        <v>1</v>
      </c>
      <c r="FJ1173" s="55">
        <v>400000</v>
      </c>
      <c r="FK1173" s="55" t="s">
        <v>1249</v>
      </c>
      <c r="FL1173" s="55">
        <v>0.3</v>
      </c>
      <c r="JW1173" s="12">
        <v>1166</v>
      </c>
      <c r="JX1173" s="12" t="s">
        <v>1758</v>
      </c>
      <c r="JY1173" s="12" t="s">
        <v>2614</v>
      </c>
    </row>
    <row r="1174" ht="14.25" customHeight="1" outlineLevel="1" spans="7:285">
      <c r="G1174" s="55">
        <v>1167</v>
      </c>
      <c r="H1174" s="55" t="s">
        <v>2077</v>
      </c>
      <c r="I1174" s="55" t="s">
        <v>1268</v>
      </c>
      <c r="J1174" s="55" t="s">
        <v>2736</v>
      </c>
      <c r="K1174" s="55" t="s">
        <v>1258</v>
      </c>
      <c r="L1174" s="55">
        <v>0.0525</v>
      </c>
      <c r="AD1174" s="12">
        <v>1167</v>
      </c>
      <c r="AE1174" s="12" t="s">
        <v>1261</v>
      </c>
      <c r="AF1174" s="12" t="s">
        <v>1587</v>
      </c>
      <c r="AG1174" s="12" t="s">
        <v>1022</v>
      </c>
      <c r="AH1174" s="12" t="s">
        <v>2354</v>
      </c>
      <c r="DN1174" s="55">
        <v>1167</v>
      </c>
      <c r="DO1174" s="55" t="s">
        <v>1309</v>
      </c>
      <c r="DP1174" s="55" t="s">
        <v>3300</v>
      </c>
      <c r="DQ1174" s="55" t="s">
        <v>1260</v>
      </c>
      <c r="DR1174" s="55" t="s">
        <v>1261</v>
      </c>
      <c r="DS1174" s="55">
        <v>33019</v>
      </c>
      <c r="DT1174" s="55">
        <v>10000</v>
      </c>
      <c r="DU1174" s="55" t="s">
        <v>1249</v>
      </c>
      <c r="DV1174" s="55">
        <v>1</v>
      </c>
      <c r="EV1174" s="55">
        <v>1167</v>
      </c>
      <c r="EW1174" s="55" t="s">
        <v>1246</v>
      </c>
      <c r="EX1174" s="55" t="s">
        <v>1490</v>
      </c>
      <c r="EY1174" s="55">
        <v>3</v>
      </c>
      <c r="EZ1174" s="55">
        <v>0</v>
      </c>
      <c r="FA1174" s="55">
        <v>1994</v>
      </c>
      <c r="FB1174" s="55" t="s">
        <v>1361</v>
      </c>
      <c r="FC1174" s="55" t="s">
        <v>1249</v>
      </c>
      <c r="FD1174" s="55">
        <v>2.5</v>
      </c>
      <c r="FF1174" s="55">
        <v>1167</v>
      </c>
      <c r="FG1174" s="55" t="s">
        <v>42</v>
      </c>
      <c r="FH1174" s="55" t="s">
        <v>2135</v>
      </c>
      <c r="FI1174" s="55">
        <v>1</v>
      </c>
      <c r="FJ1174" s="55">
        <v>530000</v>
      </c>
      <c r="FK1174" s="55" t="s">
        <v>1249</v>
      </c>
      <c r="FL1174" s="55">
        <v>0.3</v>
      </c>
      <c r="JW1174" s="12">
        <v>1167</v>
      </c>
      <c r="JX1174" s="12" t="s">
        <v>1758</v>
      </c>
      <c r="JY1174" s="12" t="s">
        <v>2626</v>
      </c>
    </row>
    <row r="1175" ht="14.25" customHeight="1" outlineLevel="1" spans="7:285">
      <c r="G1175" s="55">
        <v>1168</v>
      </c>
      <c r="H1175" s="55" t="s">
        <v>2077</v>
      </c>
      <c r="I1175" s="55" t="s">
        <v>1268</v>
      </c>
      <c r="J1175" s="55" t="s">
        <v>2745</v>
      </c>
      <c r="K1175" s="55" t="s">
        <v>1258</v>
      </c>
      <c r="L1175" s="55">
        <v>0.0525</v>
      </c>
      <c r="AD1175" s="12">
        <v>1168</v>
      </c>
      <c r="AE1175" s="12" t="s">
        <v>1261</v>
      </c>
      <c r="AF1175" s="12" t="s">
        <v>2421</v>
      </c>
      <c r="AG1175" s="12" t="s">
        <v>2072</v>
      </c>
      <c r="AH1175" s="12" t="s">
        <v>2894</v>
      </c>
      <c r="DN1175" s="55">
        <v>1168</v>
      </c>
      <c r="DO1175" s="55" t="s">
        <v>1309</v>
      </c>
      <c r="DP1175" s="55" t="s">
        <v>3300</v>
      </c>
      <c r="DQ1175" s="55" t="s">
        <v>1260</v>
      </c>
      <c r="DR1175" s="55" t="s">
        <v>1261</v>
      </c>
      <c r="DS1175" s="55">
        <v>33024</v>
      </c>
      <c r="DT1175" s="55">
        <v>10000</v>
      </c>
      <c r="DU1175" s="55" t="s">
        <v>1249</v>
      </c>
      <c r="DV1175" s="55">
        <v>1</v>
      </c>
      <c r="EV1175" s="55">
        <v>1168</v>
      </c>
      <c r="EW1175" s="55" t="s">
        <v>1246</v>
      </c>
      <c r="EX1175" s="55" t="s">
        <v>1490</v>
      </c>
      <c r="EY1175" s="55">
        <v>3</v>
      </c>
      <c r="EZ1175" s="55">
        <v>1995</v>
      </c>
      <c r="FA1175" s="55">
        <v>2999</v>
      </c>
      <c r="FB1175" s="55" t="s">
        <v>1361</v>
      </c>
      <c r="FC1175" s="55" t="s">
        <v>1249</v>
      </c>
      <c r="FD1175" s="55">
        <v>2.5</v>
      </c>
      <c r="FF1175" s="55">
        <v>1168</v>
      </c>
      <c r="FG1175" s="55" t="s">
        <v>42</v>
      </c>
      <c r="FH1175" s="55" t="s">
        <v>2135</v>
      </c>
      <c r="FI1175" s="55">
        <v>1</v>
      </c>
      <c r="FJ1175" s="55">
        <v>540000</v>
      </c>
      <c r="FK1175" s="55" t="s">
        <v>1249</v>
      </c>
      <c r="FL1175" s="55">
        <v>0.3</v>
      </c>
      <c r="JW1175" s="12">
        <v>1168</v>
      </c>
      <c r="JX1175" s="12" t="s">
        <v>1758</v>
      </c>
      <c r="JY1175" s="12" t="s">
        <v>2444</v>
      </c>
    </row>
    <row r="1176" ht="14.25" customHeight="1" outlineLevel="1" spans="7:285">
      <c r="G1176" s="55">
        <v>1169</v>
      </c>
      <c r="H1176" s="55" t="s">
        <v>2077</v>
      </c>
      <c r="I1176" s="55" t="s">
        <v>1885</v>
      </c>
      <c r="J1176" s="55" t="s">
        <v>2754</v>
      </c>
      <c r="K1176" s="55" t="s">
        <v>1258</v>
      </c>
      <c r="L1176" s="55">
        <v>0.0525</v>
      </c>
      <c r="AD1176" s="12">
        <v>1169</v>
      </c>
      <c r="AE1176" s="12" t="s">
        <v>1261</v>
      </c>
      <c r="AF1176" s="12" t="s">
        <v>2833</v>
      </c>
      <c r="AG1176" s="12" t="s">
        <v>1022</v>
      </c>
      <c r="AH1176" s="12" t="s">
        <v>2354</v>
      </c>
      <c r="DN1176" s="55">
        <v>1169</v>
      </c>
      <c r="DO1176" s="55" t="s">
        <v>1309</v>
      </c>
      <c r="DP1176" s="55" t="s">
        <v>3300</v>
      </c>
      <c r="DQ1176" s="55" t="s">
        <v>1260</v>
      </c>
      <c r="DR1176" s="55" t="s">
        <v>1261</v>
      </c>
      <c r="DS1176" s="55">
        <v>33025</v>
      </c>
      <c r="DT1176" s="55">
        <v>10000</v>
      </c>
      <c r="DU1176" s="55" t="s">
        <v>1249</v>
      </c>
      <c r="DV1176" s="55">
        <v>1</v>
      </c>
      <c r="EV1176" s="55">
        <v>1169</v>
      </c>
      <c r="EW1176" s="55" t="s">
        <v>1246</v>
      </c>
      <c r="EX1176" s="55" t="s">
        <v>1490</v>
      </c>
      <c r="EY1176" s="55">
        <v>4</v>
      </c>
      <c r="EZ1176" s="55">
        <v>0</v>
      </c>
      <c r="FA1176" s="55">
        <v>1994</v>
      </c>
      <c r="FB1176" s="55" t="s">
        <v>1361</v>
      </c>
      <c r="FC1176" s="55" t="s">
        <v>1249</v>
      </c>
      <c r="FD1176" s="55">
        <v>2.5</v>
      </c>
      <c r="FF1176" s="55">
        <v>1169</v>
      </c>
      <c r="FG1176" s="55" t="s">
        <v>42</v>
      </c>
      <c r="FH1176" s="55" t="s">
        <v>1988</v>
      </c>
      <c r="FI1176" s="55">
        <v>1</v>
      </c>
      <c r="FJ1176" s="55">
        <v>0</v>
      </c>
      <c r="FK1176" s="55" t="s">
        <v>1249</v>
      </c>
      <c r="FL1176" s="55">
        <v>0.3</v>
      </c>
      <c r="JW1176" s="12">
        <v>1169</v>
      </c>
      <c r="JX1176" s="12" t="s">
        <v>1758</v>
      </c>
      <c r="JY1176" s="12" t="s">
        <v>2652</v>
      </c>
    </row>
    <row r="1177" ht="14.25" customHeight="1" outlineLevel="1" spans="7:285">
      <c r="G1177" s="55">
        <v>1170</v>
      </c>
      <c r="H1177" s="55" t="s">
        <v>2077</v>
      </c>
      <c r="I1177" s="55" t="s">
        <v>1938</v>
      </c>
      <c r="J1177" s="55" t="s">
        <v>2761</v>
      </c>
      <c r="K1177" s="55" t="s">
        <v>1258</v>
      </c>
      <c r="L1177" s="55">
        <v>0.055</v>
      </c>
      <c r="AD1177" s="12">
        <v>1170</v>
      </c>
      <c r="AE1177" s="12" t="s">
        <v>1261</v>
      </c>
      <c r="AF1177" s="12" t="s">
        <v>2568</v>
      </c>
      <c r="AG1177" s="12" t="s">
        <v>2072</v>
      </c>
      <c r="AH1177" s="12" t="s">
        <v>2894</v>
      </c>
      <c r="DN1177" s="55">
        <v>1170</v>
      </c>
      <c r="DO1177" s="55" t="s">
        <v>1309</v>
      </c>
      <c r="DP1177" s="55" t="s">
        <v>3300</v>
      </c>
      <c r="DQ1177" s="55" t="s">
        <v>1260</v>
      </c>
      <c r="DR1177" s="55" t="s">
        <v>1261</v>
      </c>
      <c r="DS1177" s="55">
        <v>33026</v>
      </c>
      <c r="DT1177" s="55">
        <v>10000</v>
      </c>
      <c r="DU1177" s="55" t="s">
        <v>1249</v>
      </c>
      <c r="DV1177" s="55">
        <v>1</v>
      </c>
      <c r="EV1177" s="55">
        <v>1170</v>
      </c>
      <c r="EW1177" s="55" t="s">
        <v>1246</v>
      </c>
      <c r="EX1177" s="55" t="s">
        <v>1490</v>
      </c>
      <c r="EY1177" s="55">
        <v>4</v>
      </c>
      <c r="EZ1177" s="55">
        <v>1995</v>
      </c>
      <c r="FA1177" s="55">
        <v>2999</v>
      </c>
      <c r="FB1177" s="55" t="s">
        <v>1361</v>
      </c>
      <c r="FC1177" s="55" t="s">
        <v>1249</v>
      </c>
      <c r="FD1177" s="55">
        <v>2.5</v>
      </c>
      <c r="FF1177" s="55">
        <v>1170</v>
      </c>
      <c r="FG1177" s="55" t="s">
        <v>42</v>
      </c>
      <c r="FH1177" s="55" t="s">
        <v>1988</v>
      </c>
      <c r="FI1177" s="55">
        <v>1</v>
      </c>
      <c r="FJ1177" s="55">
        <v>1000</v>
      </c>
      <c r="FK1177" s="55" t="s">
        <v>1249</v>
      </c>
      <c r="FL1177" s="55">
        <v>0.3</v>
      </c>
      <c r="JW1177" s="12">
        <v>1170</v>
      </c>
      <c r="JX1177" s="12" t="s">
        <v>1758</v>
      </c>
      <c r="JY1177" s="12" t="s">
        <v>2664</v>
      </c>
    </row>
    <row r="1178" ht="14.25" customHeight="1" outlineLevel="1" spans="7:285">
      <c r="G1178" s="55">
        <v>1171</v>
      </c>
      <c r="H1178" s="55" t="s">
        <v>2077</v>
      </c>
      <c r="I1178" s="55" t="s">
        <v>1938</v>
      </c>
      <c r="J1178" s="55" t="s">
        <v>2771</v>
      </c>
      <c r="K1178" s="55" t="s">
        <v>1258</v>
      </c>
      <c r="L1178" s="55">
        <v>0.055</v>
      </c>
      <c r="AD1178" s="12">
        <v>1171</v>
      </c>
      <c r="AE1178" s="12" t="s">
        <v>1261</v>
      </c>
      <c r="AF1178" s="12" t="s">
        <v>1846</v>
      </c>
      <c r="AG1178" s="12" t="s">
        <v>1022</v>
      </c>
      <c r="AH1178" s="12" t="s">
        <v>2354</v>
      </c>
      <c r="DN1178" s="55">
        <v>1171</v>
      </c>
      <c r="DO1178" s="55" t="s">
        <v>1309</v>
      </c>
      <c r="DP1178" s="55" t="s">
        <v>3300</v>
      </c>
      <c r="DQ1178" s="55" t="s">
        <v>1260</v>
      </c>
      <c r="DR1178" s="55" t="s">
        <v>1261</v>
      </c>
      <c r="DS1178" s="55">
        <v>33028</v>
      </c>
      <c r="DT1178" s="55">
        <v>10000</v>
      </c>
      <c r="DU1178" s="55" t="s">
        <v>1249</v>
      </c>
      <c r="DV1178" s="55">
        <v>1</v>
      </c>
      <c r="EV1178" s="55">
        <v>1171</v>
      </c>
      <c r="EW1178" s="55" t="s">
        <v>1246</v>
      </c>
      <c r="EX1178" s="55" t="s">
        <v>1490</v>
      </c>
      <c r="EY1178" s="55">
        <v>5</v>
      </c>
      <c r="EZ1178" s="55">
        <v>0</v>
      </c>
      <c r="FA1178" s="55">
        <v>1994</v>
      </c>
      <c r="FB1178" s="55" t="s">
        <v>1262</v>
      </c>
      <c r="FC1178" s="55" t="s">
        <v>1249</v>
      </c>
      <c r="FD1178" s="55">
        <v>0</v>
      </c>
      <c r="FF1178" s="55">
        <v>1171</v>
      </c>
      <c r="FG1178" s="55" t="s">
        <v>42</v>
      </c>
      <c r="FH1178" s="55" t="s">
        <v>1988</v>
      </c>
      <c r="FI1178" s="55">
        <v>1</v>
      </c>
      <c r="FJ1178" s="55">
        <v>2500</v>
      </c>
      <c r="FK1178" s="55" t="s">
        <v>1249</v>
      </c>
      <c r="FL1178" s="55">
        <v>0.3</v>
      </c>
      <c r="JW1178" s="12">
        <v>1171</v>
      </c>
      <c r="JX1178" s="12" t="s">
        <v>1758</v>
      </c>
      <c r="JY1178" s="12" t="s">
        <v>2568</v>
      </c>
    </row>
    <row r="1179" ht="14.25" customHeight="1" outlineLevel="1" spans="7:285">
      <c r="G1179" s="55">
        <v>1172</v>
      </c>
      <c r="H1179" s="55" t="s">
        <v>2077</v>
      </c>
      <c r="I1179" s="55" t="s">
        <v>1738</v>
      </c>
      <c r="J1179" s="55" t="s">
        <v>2781</v>
      </c>
      <c r="K1179" s="55" t="s">
        <v>1258</v>
      </c>
      <c r="L1179" s="55">
        <v>0.0208</v>
      </c>
      <c r="AD1179" s="12">
        <v>1172</v>
      </c>
      <c r="AE1179" s="12" t="s">
        <v>1261</v>
      </c>
      <c r="AF1179" s="12" t="s">
        <v>2828</v>
      </c>
      <c r="AG1179" s="12" t="s">
        <v>2072</v>
      </c>
      <c r="AH1179" s="12" t="s">
        <v>2894</v>
      </c>
      <c r="DN1179" s="55">
        <v>1172</v>
      </c>
      <c r="DO1179" s="55" t="s">
        <v>1309</v>
      </c>
      <c r="DP1179" s="55" t="s">
        <v>3300</v>
      </c>
      <c r="DQ1179" s="55" t="s">
        <v>1260</v>
      </c>
      <c r="DR1179" s="55" t="s">
        <v>1261</v>
      </c>
      <c r="DS1179" s="55">
        <v>33029</v>
      </c>
      <c r="DT1179" s="55">
        <v>10000</v>
      </c>
      <c r="DU1179" s="55" t="s">
        <v>1249</v>
      </c>
      <c r="DV1179" s="55">
        <v>1</v>
      </c>
      <c r="EV1179" s="55">
        <v>1172</v>
      </c>
      <c r="EW1179" s="55" t="s">
        <v>1246</v>
      </c>
      <c r="EX1179" s="55" t="s">
        <v>1490</v>
      </c>
      <c r="EY1179" s="55">
        <v>5</v>
      </c>
      <c r="EZ1179" s="55">
        <v>1995</v>
      </c>
      <c r="FA1179" s="55">
        <v>2999</v>
      </c>
      <c r="FB1179" s="55" t="s">
        <v>1262</v>
      </c>
      <c r="FC1179" s="55" t="s">
        <v>1249</v>
      </c>
      <c r="FD1179" s="55">
        <v>0</v>
      </c>
      <c r="FF1179" s="55">
        <v>1172</v>
      </c>
      <c r="FG1179" s="55" t="s">
        <v>42</v>
      </c>
      <c r="FH1179" s="55" t="s">
        <v>1988</v>
      </c>
      <c r="FI1179" s="55">
        <v>1</v>
      </c>
      <c r="FJ1179" s="55">
        <v>5000</v>
      </c>
      <c r="FK1179" s="55" t="s">
        <v>1249</v>
      </c>
      <c r="FL1179" s="55">
        <v>0.3</v>
      </c>
      <c r="JW1179" s="12">
        <v>1172</v>
      </c>
      <c r="JX1179" s="12" t="s">
        <v>1758</v>
      </c>
      <c r="JY1179" s="12" t="s">
        <v>2690</v>
      </c>
    </row>
    <row r="1180" ht="14.25" customHeight="1" outlineLevel="1" spans="7:285">
      <c r="G1180" s="55">
        <v>1173</v>
      </c>
      <c r="H1180" s="55" t="s">
        <v>2077</v>
      </c>
      <c r="I1180" s="55" t="s">
        <v>1738</v>
      </c>
      <c r="J1180" s="55" t="s">
        <v>2225</v>
      </c>
      <c r="K1180" s="55" t="s">
        <v>1258</v>
      </c>
      <c r="L1180" s="55">
        <v>0.0208</v>
      </c>
      <c r="AD1180" s="12">
        <v>1173</v>
      </c>
      <c r="AE1180" s="12" t="s">
        <v>1261</v>
      </c>
      <c r="AF1180" s="12" t="s">
        <v>2393</v>
      </c>
      <c r="AG1180" s="12" t="s">
        <v>1022</v>
      </c>
      <c r="AH1180" s="12" t="s">
        <v>2354</v>
      </c>
      <c r="DN1180" s="55">
        <v>1173</v>
      </c>
      <c r="DO1180" s="55" t="s">
        <v>1309</v>
      </c>
      <c r="DP1180" s="55" t="s">
        <v>3300</v>
      </c>
      <c r="DQ1180" s="55" t="s">
        <v>1260</v>
      </c>
      <c r="DR1180" s="55" t="s">
        <v>1261</v>
      </c>
      <c r="DS1180" s="55">
        <v>33031</v>
      </c>
      <c r="DT1180" s="55">
        <v>10000</v>
      </c>
      <c r="DU1180" s="55" t="s">
        <v>1249</v>
      </c>
      <c r="DV1180" s="55">
        <v>1</v>
      </c>
      <c r="EV1180" s="55">
        <v>1173</v>
      </c>
      <c r="EW1180" s="55" t="s">
        <v>1246</v>
      </c>
      <c r="EX1180" s="55" t="s">
        <v>1872</v>
      </c>
      <c r="EY1180" s="55">
        <v>1</v>
      </c>
      <c r="EZ1180" s="55">
        <v>0</v>
      </c>
      <c r="FA1180" s="55">
        <v>1994</v>
      </c>
      <c r="FB1180" s="55" t="s">
        <v>1262</v>
      </c>
      <c r="FC1180" s="55" t="s">
        <v>1249</v>
      </c>
      <c r="FD1180" s="55">
        <v>0</v>
      </c>
      <c r="FF1180" s="55">
        <v>1173</v>
      </c>
      <c r="FG1180" s="55" t="s">
        <v>42</v>
      </c>
      <c r="FH1180" s="55" t="s">
        <v>1988</v>
      </c>
      <c r="FI1180" s="55">
        <v>1</v>
      </c>
      <c r="FJ1180" s="55">
        <v>10000</v>
      </c>
      <c r="FK1180" s="55" t="s">
        <v>1249</v>
      </c>
      <c r="FL1180" s="55">
        <v>0.3</v>
      </c>
      <c r="JW1180" s="12">
        <v>1173</v>
      </c>
      <c r="JX1180" s="12" t="s">
        <v>1758</v>
      </c>
      <c r="JY1180" s="12" t="s">
        <v>2700</v>
      </c>
    </row>
    <row r="1181" ht="14.25" customHeight="1" outlineLevel="1" spans="7:285">
      <c r="G1181" s="55">
        <v>1174</v>
      </c>
      <c r="H1181" s="55" t="s">
        <v>2077</v>
      </c>
      <c r="I1181" s="55" t="s">
        <v>1738</v>
      </c>
      <c r="J1181" s="55" t="s">
        <v>2746</v>
      </c>
      <c r="K1181" s="55" t="s">
        <v>1258</v>
      </c>
      <c r="L1181" s="55">
        <v>0.0208</v>
      </c>
      <c r="AD1181" s="12">
        <v>1174</v>
      </c>
      <c r="AE1181" s="12" t="s">
        <v>1261</v>
      </c>
      <c r="AF1181" s="12" t="s">
        <v>2711</v>
      </c>
      <c r="AG1181" s="12" t="s">
        <v>2072</v>
      </c>
      <c r="AH1181" s="12" t="s">
        <v>2894</v>
      </c>
      <c r="DN1181" s="55">
        <v>1174</v>
      </c>
      <c r="DO1181" s="55" t="s">
        <v>1309</v>
      </c>
      <c r="DP1181" s="55" t="s">
        <v>3300</v>
      </c>
      <c r="DQ1181" s="55" t="s">
        <v>1260</v>
      </c>
      <c r="DR1181" s="55" t="s">
        <v>1261</v>
      </c>
      <c r="DS1181" s="55">
        <v>33032</v>
      </c>
      <c r="DT1181" s="55">
        <v>10000</v>
      </c>
      <c r="DU1181" s="55" t="s">
        <v>1249</v>
      </c>
      <c r="DV1181" s="55">
        <v>1</v>
      </c>
      <c r="EV1181" s="55">
        <v>1174</v>
      </c>
      <c r="EW1181" s="55" t="s">
        <v>1246</v>
      </c>
      <c r="EX1181" s="55" t="s">
        <v>1872</v>
      </c>
      <c r="EY1181" s="55">
        <v>1</v>
      </c>
      <c r="EZ1181" s="55">
        <v>1995</v>
      </c>
      <c r="FA1181" s="55">
        <v>2999</v>
      </c>
      <c r="FB1181" s="55" t="s">
        <v>1262</v>
      </c>
      <c r="FC1181" s="55" t="s">
        <v>1249</v>
      </c>
      <c r="FD1181" s="55">
        <v>0</v>
      </c>
      <c r="FF1181" s="55">
        <v>1174</v>
      </c>
      <c r="FG1181" s="55" t="s">
        <v>42</v>
      </c>
      <c r="FH1181" s="55" t="s">
        <v>1988</v>
      </c>
      <c r="FI1181" s="55">
        <v>1</v>
      </c>
      <c r="FJ1181" s="55">
        <v>25000</v>
      </c>
      <c r="FK1181" s="55" t="s">
        <v>1249</v>
      </c>
      <c r="FL1181" s="55">
        <v>0.3</v>
      </c>
      <c r="JW1181" s="12">
        <v>1174</v>
      </c>
      <c r="JX1181" s="12" t="s">
        <v>1758</v>
      </c>
      <c r="JY1181" s="12" t="s">
        <v>2716</v>
      </c>
    </row>
    <row r="1182" ht="14.25" customHeight="1" outlineLevel="1" spans="7:285">
      <c r="G1182" s="55">
        <v>1175</v>
      </c>
      <c r="H1182" s="55" t="s">
        <v>2077</v>
      </c>
      <c r="I1182" s="55" t="s">
        <v>1738</v>
      </c>
      <c r="J1182" s="55" t="s">
        <v>2807</v>
      </c>
      <c r="K1182" s="55" t="s">
        <v>1258</v>
      </c>
      <c r="L1182" s="55">
        <v>0.0208</v>
      </c>
      <c r="AD1182" s="12">
        <v>1175</v>
      </c>
      <c r="AE1182" s="12" t="s">
        <v>1261</v>
      </c>
      <c r="AF1182" s="12" t="s">
        <v>1933</v>
      </c>
      <c r="AG1182" s="12" t="s">
        <v>1022</v>
      </c>
      <c r="AH1182" s="12" t="s">
        <v>2354</v>
      </c>
      <c r="DN1182" s="55">
        <v>1175</v>
      </c>
      <c r="DO1182" s="55" t="s">
        <v>1309</v>
      </c>
      <c r="DP1182" s="55" t="s">
        <v>3300</v>
      </c>
      <c r="DQ1182" s="55" t="s">
        <v>1260</v>
      </c>
      <c r="DR1182" s="55" t="s">
        <v>1261</v>
      </c>
      <c r="DS1182" s="55">
        <v>33033</v>
      </c>
      <c r="DT1182" s="55">
        <v>10000</v>
      </c>
      <c r="DU1182" s="55" t="s">
        <v>1249</v>
      </c>
      <c r="DV1182" s="55">
        <v>1</v>
      </c>
      <c r="EV1182" s="55">
        <v>1175</v>
      </c>
      <c r="EW1182" s="55" t="s">
        <v>1246</v>
      </c>
      <c r="EX1182" s="55" t="s">
        <v>1364</v>
      </c>
      <c r="EY1182" s="55">
        <v>1</v>
      </c>
      <c r="EZ1182" s="55">
        <v>0</v>
      </c>
      <c r="FA1182" s="55">
        <v>1994</v>
      </c>
      <c r="FB1182" s="55" t="s">
        <v>1262</v>
      </c>
      <c r="FC1182" s="55" t="s">
        <v>1249</v>
      </c>
      <c r="FD1182" s="55">
        <v>0</v>
      </c>
      <c r="FF1182" s="55">
        <v>1175</v>
      </c>
      <c r="FG1182" s="55" t="s">
        <v>42</v>
      </c>
      <c r="FH1182" s="55" t="s">
        <v>1988</v>
      </c>
      <c r="FI1182" s="55">
        <v>1</v>
      </c>
      <c r="FJ1182" s="55">
        <v>50000</v>
      </c>
      <c r="FK1182" s="55" t="s">
        <v>1249</v>
      </c>
      <c r="FL1182" s="55">
        <v>0.3</v>
      </c>
      <c r="JW1182" s="12">
        <v>1175</v>
      </c>
      <c r="JX1182" s="12" t="s">
        <v>1758</v>
      </c>
      <c r="JY1182" s="12" t="s">
        <v>2730</v>
      </c>
    </row>
    <row r="1183" ht="14.25" customHeight="1" outlineLevel="1" spans="7:285">
      <c r="G1183" s="55">
        <v>1176</v>
      </c>
      <c r="H1183" s="55" t="s">
        <v>2077</v>
      </c>
      <c r="I1183" s="55" t="s">
        <v>1738</v>
      </c>
      <c r="J1183" s="55" t="s">
        <v>2816</v>
      </c>
      <c r="K1183" s="55" t="s">
        <v>1258</v>
      </c>
      <c r="L1183" s="55">
        <v>0.0525</v>
      </c>
      <c r="AD1183" s="12">
        <v>1176</v>
      </c>
      <c r="AE1183" s="12" t="s">
        <v>1261</v>
      </c>
      <c r="AF1183" s="12" t="s">
        <v>2821</v>
      </c>
      <c r="AG1183" s="12" t="s">
        <v>1669</v>
      </c>
      <c r="AH1183" s="12" t="s">
        <v>2982</v>
      </c>
      <c r="DN1183" s="55">
        <v>1176</v>
      </c>
      <c r="DO1183" s="55" t="s">
        <v>1309</v>
      </c>
      <c r="DP1183" s="55" t="s">
        <v>3300</v>
      </c>
      <c r="DQ1183" s="55" t="s">
        <v>1260</v>
      </c>
      <c r="DR1183" s="55" t="s">
        <v>1261</v>
      </c>
      <c r="DS1183" s="55">
        <v>33034</v>
      </c>
      <c r="DT1183" s="55">
        <v>10000</v>
      </c>
      <c r="DU1183" s="55" t="s">
        <v>1249</v>
      </c>
      <c r="DV1183" s="55">
        <v>1</v>
      </c>
      <c r="EV1183" s="55">
        <v>1176</v>
      </c>
      <c r="EW1183" s="55" t="s">
        <v>1246</v>
      </c>
      <c r="EX1183" s="55" t="s">
        <v>1364</v>
      </c>
      <c r="EY1183" s="55">
        <v>1</v>
      </c>
      <c r="EZ1183" s="55">
        <v>1995</v>
      </c>
      <c r="FA1183" s="55">
        <v>2999</v>
      </c>
      <c r="FB1183" s="55" t="s">
        <v>1262</v>
      </c>
      <c r="FC1183" s="55" t="s">
        <v>1249</v>
      </c>
      <c r="FD1183" s="55">
        <v>0</v>
      </c>
      <c r="FF1183" s="55">
        <v>1176</v>
      </c>
      <c r="FG1183" s="55" t="s">
        <v>42</v>
      </c>
      <c r="FH1183" s="55" t="s">
        <v>1988</v>
      </c>
      <c r="FI1183" s="55">
        <v>1</v>
      </c>
      <c r="FJ1183" s="55">
        <v>80000</v>
      </c>
      <c r="FK1183" s="55" t="s">
        <v>1249</v>
      </c>
      <c r="FL1183" s="55">
        <v>0.3</v>
      </c>
      <c r="JW1183" s="12">
        <v>1176</v>
      </c>
      <c r="JX1183" s="12" t="s">
        <v>1758</v>
      </c>
      <c r="JY1183" s="12" t="s">
        <v>2071</v>
      </c>
    </row>
    <row r="1184" ht="14.25" customHeight="1" outlineLevel="1" spans="7:285">
      <c r="G1184" s="55">
        <v>1177</v>
      </c>
      <c r="H1184" s="55" t="s">
        <v>2077</v>
      </c>
      <c r="I1184" s="55" t="s">
        <v>1963</v>
      </c>
      <c r="J1184" s="55" t="s">
        <v>2823</v>
      </c>
      <c r="K1184" s="55" t="s">
        <v>1258</v>
      </c>
      <c r="L1184" s="55">
        <v>0.0525</v>
      </c>
      <c r="AD1184" s="12">
        <v>1177</v>
      </c>
      <c r="AE1184" s="12" t="s">
        <v>1261</v>
      </c>
      <c r="AF1184" s="12" t="s">
        <v>2998</v>
      </c>
      <c r="AG1184" s="12" t="s">
        <v>1022</v>
      </c>
      <c r="AH1184" s="12" t="s">
        <v>2354</v>
      </c>
      <c r="DN1184" s="55">
        <v>1177</v>
      </c>
      <c r="DO1184" s="55" t="s">
        <v>1309</v>
      </c>
      <c r="DP1184" s="55" t="s">
        <v>3300</v>
      </c>
      <c r="DQ1184" s="55" t="s">
        <v>1260</v>
      </c>
      <c r="DR1184" s="55" t="s">
        <v>1261</v>
      </c>
      <c r="DS1184" s="55">
        <v>33056</v>
      </c>
      <c r="DT1184" s="55">
        <v>10000</v>
      </c>
      <c r="DU1184" s="55" t="s">
        <v>1249</v>
      </c>
      <c r="DV1184" s="55">
        <v>1</v>
      </c>
      <c r="EV1184" s="55">
        <v>1177</v>
      </c>
      <c r="EW1184" s="55" t="s">
        <v>1246</v>
      </c>
      <c r="EX1184" s="55" t="s">
        <v>2118</v>
      </c>
      <c r="EY1184" s="55">
        <v>1</v>
      </c>
      <c r="EZ1184" s="55">
        <v>0</v>
      </c>
      <c r="FA1184" s="55">
        <v>1994</v>
      </c>
      <c r="FB1184" s="55" t="s">
        <v>1262</v>
      </c>
      <c r="FC1184" s="55" t="s">
        <v>1249</v>
      </c>
      <c r="FD1184" s="55">
        <v>0</v>
      </c>
      <c r="FF1184" s="55">
        <v>1177</v>
      </c>
      <c r="FG1184" s="55" t="s">
        <v>42</v>
      </c>
      <c r="FH1184" s="55" t="s">
        <v>1988</v>
      </c>
      <c r="FI1184" s="55">
        <v>1</v>
      </c>
      <c r="FJ1184" s="55">
        <v>130000</v>
      </c>
      <c r="FK1184" s="55" t="s">
        <v>1249</v>
      </c>
      <c r="FL1184" s="55">
        <v>0.3</v>
      </c>
      <c r="JW1184" s="12">
        <v>1177</v>
      </c>
      <c r="JX1184" s="12" t="s">
        <v>1758</v>
      </c>
      <c r="JY1184" s="12" t="s">
        <v>2749</v>
      </c>
    </row>
    <row r="1185" ht="14.25" customHeight="1" outlineLevel="1" spans="7:285">
      <c r="G1185" s="55">
        <v>1178</v>
      </c>
      <c r="H1185" s="55" t="s">
        <v>2077</v>
      </c>
      <c r="I1185" s="55" t="s">
        <v>2016</v>
      </c>
      <c r="J1185" s="55" t="s">
        <v>2832</v>
      </c>
      <c r="K1185" s="55" t="s">
        <v>1258</v>
      </c>
      <c r="L1185" s="55">
        <v>0.0183</v>
      </c>
      <c r="AD1185" s="12">
        <v>1178</v>
      </c>
      <c r="AE1185" s="12" t="s">
        <v>1261</v>
      </c>
      <c r="AF1185" s="12" t="s">
        <v>3193</v>
      </c>
      <c r="AG1185" s="12" t="s">
        <v>1669</v>
      </c>
      <c r="AH1185" s="12" t="s">
        <v>2982</v>
      </c>
      <c r="DN1185" s="55">
        <v>1178</v>
      </c>
      <c r="DO1185" s="55" t="s">
        <v>1309</v>
      </c>
      <c r="DP1185" s="55" t="s">
        <v>3300</v>
      </c>
      <c r="DQ1185" s="55" t="s">
        <v>1260</v>
      </c>
      <c r="DR1185" s="55" t="s">
        <v>1261</v>
      </c>
      <c r="DS1185" s="55">
        <v>33063</v>
      </c>
      <c r="DT1185" s="55">
        <v>10000</v>
      </c>
      <c r="DU1185" s="55" t="s">
        <v>1249</v>
      </c>
      <c r="DV1185" s="55">
        <v>1</v>
      </c>
      <c r="EV1185" s="55">
        <v>1178</v>
      </c>
      <c r="EW1185" s="55" t="s">
        <v>1246</v>
      </c>
      <c r="EX1185" s="55" t="s">
        <v>2118</v>
      </c>
      <c r="EY1185" s="55">
        <v>1</v>
      </c>
      <c r="EZ1185" s="55">
        <v>1995</v>
      </c>
      <c r="FA1185" s="55">
        <v>2999</v>
      </c>
      <c r="FB1185" s="55" t="s">
        <v>1262</v>
      </c>
      <c r="FC1185" s="55" t="s">
        <v>1249</v>
      </c>
      <c r="FD1185" s="55">
        <v>0</v>
      </c>
      <c r="FF1185" s="55">
        <v>1178</v>
      </c>
      <c r="FG1185" s="55" t="s">
        <v>42</v>
      </c>
      <c r="FH1185" s="55" t="s">
        <v>1988</v>
      </c>
      <c r="FI1185" s="55">
        <v>1</v>
      </c>
      <c r="FJ1185" s="55">
        <v>260000</v>
      </c>
      <c r="FK1185" s="55" t="s">
        <v>1249</v>
      </c>
      <c r="FL1185" s="55">
        <v>0.3</v>
      </c>
      <c r="JW1185" s="12">
        <v>1178</v>
      </c>
      <c r="JX1185" s="12" t="s">
        <v>1758</v>
      </c>
      <c r="JY1185" s="12" t="s">
        <v>2757</v>
      </c>
    </row>
    <row r="1186" ht="14.25" customHeight="1" outlineLevel="1" spans="7:285">
      <c r="G1186" s="55">
        <v>1179</v>
      </c>
      <c r="H1186" s="55" t="s">
        <v>2077</v>
      </c>
      <c r="I1186" s="55" t="s">
        <v>2016</v>
      </c>
      <c r="J1186" s="55" t="s">
        <v>1406</v>
      </c>
      <c r="K1186" s="55" t="s">
        <v>1258</v>
      </c>
      <c r="L1186" s="55">
        <v>0.0183333333333333</v>
      </c>
      <c r="AD1186" s="12">
        <v>1179</v>
      </c>
      <c r="AE1186" s="12" t="s">
        <v>1261</v>
      </c>
      <c r="AF1186" s="12" t="s">
        <v>2554</v>
      </c>
      <c r="AG1186" s="12" t="s">
        <v>1022</v>
      </c>
      <c r="AH1186" s="12" t="s">
        <v>2354</v>
      </c>
      <c r="DN1186" s="55">
        <v>1179</v>
      </c>
      <c r="DO1186" s="55" t="s">
        <v>1309</v>
      </c>
      <c r="DP1186" s="55" t="s">
        <v>3300</v>
      </c>
      <c r="DQ1186" s="55" t="s">
        <v>1260</v>
      </c>
      <c r="DR1186" s="55" t="s">
        <v>1261</v>
      </c>
      <c r="DS1186" s="55">
        <v>33068</v>
      </c>
      <c r="DT1186" s="55">
        <v>10000</v>
      </c>
      <c r="DU1186" s="55" t="s">
        <v>1249</v>
      </c>
      <c r="DV1186" s="55">
        <v>1</v>
      </c>
      <c r="EV1186" s="55">
        <v>1179</v>
      </c>
      <c r="EW1186" s="55" t="s">
        <v>1246</v>
      </c>
      <c r="EX1186" s="55" t="s">
        <v>1791</v>
      </c>
      <c r="EY1186" s="55">
        <v>1</v>
      </c>
      <c r="EZ1186" s="55">
        <v>0</v>
      </c>
      <c r="FA1186" s="55">
        <v>1994</v>
      </c>
      <c r="FB1186" s="55" t="s">
        <v>1361</v>
      </c>
      <c r="FC1186" s="55" t="s">
        <v>1249</v>
      </c>
      <c r="FD1186" s="55">
        <v>2.88</v>
      </c>
      <c r="FF1186" s="55">
        <v>1179</v>
      </c>
      <c r="FG1186" s="55" t="s">
        <v>42</v>
      </c>
      <c r="FH1186" s="55" t="s">
        <v>1988</v>
      </c>
      <c r="FI1186" s="55">
        <v>1</v>
      </c>
      <c r="FJ1186" s="55">
        <v>400000</v>
      </c>
      <c r="FK1186" s="55" t="s">
        <v>1249</v>
      </c>
      <c r="FL1186" s="55">
        <v>0.3</v>
      </c>
      <c r="JW1186" s="12">
        <v>1179</v>
      </c>
      <c r="JX1186" s="12" t="s">
        <v>1758</v>
      </c>
      <c r="JY1186" s="12" t="s">
        <v>2765</v>
      </c>
    </row>
    <row r="1187" ht="14.25" customHeight="1" outlineLevel="1" spans="7:285">
      <c r="G1187" s="55">
        <v>1180</v>
      </c>
      <c r="H1187" s="55" t="s">
        <v>2077</v>
      </c>
      <c r="I1187" s="55" t="s">
        <v>2016</v>
      </c>
      <c r="J1187" s="55" t="s">
        <v>1528</v>
      </c>
      <c r="K1187" s="55" t="s">
        <v>1258</v>
      </c>
      <c r="L1187" s="55">
        <v>0.0183</v>
      </c>
      <c r="AD1187" s="12">
        <v>1180</v>
      </c>
      <c r="AE1187" s="12" t="s">
        <v>1261</v>
      </c>
      <c r="AF1187" s="12" t="s">
        <v>2165</v>
      </c>
      <c r="AG1187" s="12" t="s">
        <v>1669</v>
      </c>
      <c r="AH1187" s="12" t="s">
        <v>2054</v>
      </c>
      <c r="DN1187" s="55">
        <v>1180</v>
      </c>
      <c r="DO1187" s="55" t="s">
        <v>1309</v>
      </c>
      <c r="DP1187" s="55" t="s">
        <v>3300</v>
      </c>
      <c r="DQ1187" s="55" t="s">
        <v>1260</v>
      </c>
      <c r="DR1187" s="55" t="s">
        <v>1261</v>
      </c>
      <c r="DS1187" s="55">
        <v>33076</v>
      </c>
      <c r="DT1187" s="55">
        <v>10000</v>
      </c>
      <c r="DU1187" s="55" t="s">
        <v>1249</v>
      </c>
      <c r="DV1187" s="55">
        <v>1</v>
      </c>
      <c r="EV1187" s="55">
        <v>1180</v>
      </c>
      <c r="EW1187" s="55" t="s">
        <v>1246</v>
      </c>
      <c r="EX1187" s="55" t="s">
        <v>1791</v>
      </c>
      <c r="EY1187" s="55">
        <v>1</v>
      </c>
      <c r="EZ1187" s="55">
        <v>1995</v>
      </c>
      <c r="FA1187" s="55">
        <v>2999</v>
      </c>
      <c r="FB1187" s="55" t="s">
        <v>1361</v>
      </c>
      <c r="FC1187" s="55" t="s">
        <v>1249</v>
      </c>
      <c r="FD1187" s="55">
        <v>2.88</v>
      </c>
      <c r="FF1187" s="55">
        <v>1180</v>
      </c>
      <c r="FG1187" s="55" t="s">
        <v>42</v>
      </c>
      <c r="FH1187" s="55" t="s">
        <v>1988</v>
      </c>
      <c r="FI1187" s="55">
        <v>1</v>
      </c>
      <c r="FJ1187" s="55">
        <v>530000</v>
      </c>
      <c r="FK1187" s="55" t="s">
        <v>1249</v>
      </c>
      <c r="FL1187" s="55">
        <v>0.3</v>
      </c>
      <c r="JW1187" s="12">
        <v>1180</v>
      </c>
      <c r="JX1187" s="12" t="s">
        <v>1758</v>
      </c>
      <c r="JY1187" s="12" t="s">
        <v>2776</v>
      </c>
    </row>
    <row r="1188" ht="14.25" customHeight="1" outlineLevel="1" spans="7:285">
      <c r="G1188" s="55">
        <v>1181</v>
      </c>
      <c r="H1188" s="55" t="s">
        <v>2077</v>
      </c>
      <c r="I1188" s="55" t="s">
        <v>2016</v>
      </c>
      <c r="J1188" s="55" t="s">
        <v>1605</v>
      </c>
      <c r="K1188" s="55" t="s">
        <v>1258</v>
      </c>
      <c r="L1188" s="55">
        <v>0.02</v>
      </c>
      <c r="AD1188" s="12">
        <v>1181</v>
      </c>
      <c r="AE1188" s="12" t="s">
        <v>1261</v>
      </c>
      <c r="AF1188" s="12" t="s">
        <v>3047</v>
      </c>
      <c r="AG1188" s="12" t="s">
        <v>1022</v>
      </c>
      <c r="AH1188" s="12" t="s">
        <v>2354</v>
      </c>
      <c r="DN1188" s="55">
        <v>1181</v>
      </c>
      <c r="DO1188" s="55" t="s">
        <v>1309</v>
      </c>
      <c r="DP1188" s="55" t="s">
        <v>3300</v>
      </c>
      <c r="DQ1188" s="55" t="s">
        <v>1260</v>
      </c>
      <c r="DR1188" s="55" t="s">
        <v>1261</v>
      </c>
      <c r="DS1188" s="55">
        <v>33101</v>
      </c>
      <c r="DT1188" s="55">
        <v>10000</v>
      </c>
      <c r="DU1188" s="55" t="s">
        <v>1249</v>
      </c>
      <c r="DV1188" s="55">
        <v>1</v>
      </c>
      <c r="EV1188" s="55">
        <v>1181</v>
      </c>
      <c r="EW1188" s="55" t="s">
        <v>1246</v>
      </c>
      <c r="EX1188" s="55" t="s">
        <v>1791</v>
      </c>
      <c r="EY1188" s="55">
        <v>2</v>
      </c>
      <c r="EZ1188" s="55">
        <v>0</v>
      </c>
      <c r="FA1188" s="55">
        <v>1994</v>
      </c>
      <c r="FB1188" s="55" t="s">
        <v>1361</v>
      </c>
      <c r="FC1188" s="55" t="s">
        <v>1249</v>
      </c>
      <c r="FD1188" s="55">
        <v>2.5</v>
      </c>
      <c r="FF1188" s="55">
        <v>1181</v>
      </c>
      <c r="FG1188" s="55" t="s">
        <v>42</v>
      </c>
      <c r="FH1188" s="55" t="s">
        <v>1988</v>
      </c>
      <c r="FI1188" s="55">
        <v>1</v>
      </c>
      <c r="FJ1188" s="55">
        <v>540000</v>
      </c>
      <c r="FK1188" s="55" t="s">
        <v>1249</v>
      </c>
      <c r="FL1188" s="55">
        <v>0.3</v>
      </c>
      <c r="JW1188" s="12">
        <v>1181</v>
      </c>
      <c r="JX1188" s="12" t="s">
        <v>1758</v>
      </c>
      <c r="JY1188" s="12" t="s">
        <v>2785</v>
      </c>
    </row>
    <row r="1189" ht="14.25" customHeight="1" outlineLevel="1" spans="7:285">
      <c r="G1189" s="55">
        <v>1182</v>
      </c>
      <c r="H1189" s="55" t="s">
        <v>2077</v>
      </c>
      <c r="I1189" s="55" t="s">
        <v>2016</v>
      </c>
      <c r="J1189" s="55" t="s">
        <v>1642</v>
      </c>
      <c r="K1189" s="55" t="s">
        <v>1258</v>
      </c>
      <c r="L1189" s="55">
        <v>0.02</v>
      </c>
      <c r="AD1189" s="12">
        <v>1182</v>
      </c>
      <c r="AE1189" s="12" t="s">
        <v>1261</v>
      </c>
      <c r="AF1189" s="12" t="s">
        <v>1339</v>
      </c>
      <c r="AG1189" s="12" t="s">
        <v>1669</v>
      </c>
      <c r="AH1189" s="12" t="s">
        <v>2931</v>
      </c>
      <c r="DN1189" s="55">
        <v>1182</v>
      </c>
      <c r="DO1189" s="55" t="s">
        <v>1309</v>
      </c>
      <c r="DP1189" s="55" t="s">
        <v>3300</v>
      </c>
      <c r="DQ1189" s="55" t="s">
        <v>1260</v>
      </c>
      <c r="DR1189" s="55" t="s">
        <v>1261</v>
      </c>
      <c r="DS1189" s="55">
        <v>33124</v>
      </c>
      <c r="DT1189" s="55">
        <v>10000</v>
      </c>
      <c r="DU1189" s="55" t="s">
        <v>1249</v>
      </c>
      <c r="DV1189" s="55">
        <v>1</v>
      </c>
      <c r="EV1189" s="55">
        <v>1182</v>
      </c>
      <c r="EW1189" s="55" t="s">
        <v>1246</v>
      </c>
      <c r="EX1189" s="55" t="s">
        <v>1791</v>
      </c>
      <c r="EY1189" s="55">
        <v>2</v>
      </c>
      <c r="EZ1189" s="55">
        <v>1995</v>
      </c>
      <c r="FA1189" s="55">
        <v>2999</v>
      </c>
      <c r="FB1189" s="55" t="s">
        <v>1361</v>
      </c>
      <c r="FC1189" s="55" t="s">
        <v>1249</v>
      </c>
      <c r="FD1189" s="55">
        <v>2.5</v>
      </c>
      <c r="FF1189" s="55">
        <v>1182</v>
      </c>
      <c r="FG1189" s="55" t="s">
        <v>42</v>
      </c>
      <c r="FH1189" s="55" t="s">
        <v>1607</v>
      </c>
      <c r="FI1189" s="55">
        <v>1</v>
      </c>
      <c r="FJ1189" s="55">
        <v>0</v>
      </c>
      <c r="FK1189" s="55" t="s">
        <v>1249</v>
      </c>
      <c r="FL1189" s="55">
        <v>0.35</v>
      </c>
      <c r="JW1189" s="12">
        <v>1182</v>
      </c>
      <c r="JX1189" s="12" t="s">
        <v>1758</v>
      </c>
      <c r="JY1189" s="12" t="s">
        <v>2793</v>
      </c>
    </row>
    <row r="1190" ht="14.25" customHeight="1" outlineLevel="1" spans="7:285">
      <c r="G1190" s="55">
        <v>1183</v>
      </c>
      <c r="H1190" s="55" t="s">
        <v>2077</v>
      </c>
      <c r="I1190" s="55" t="s">
        <v>2016</v>
      </c>
      <c r="J1190" s="55" t="s">
        <v>2869</v>
      </c>
      <c r="K1190" s="55" t="s">
        <v>1258</v>
      </c>
      <c r="L1190" s="55">
        <v>0.0183333333333333</v>
      </c>
      <c r="AD1190" s="12">
        <v>1183</v>
      </c>
      <c r="AE1190" s="12" t="s">
        <v>1261</v>
      </c>
      <c r="AF1190" s="12" t="s">
        <v>1775</v>
      </c>
      <c r="AG1190" s="12" t="s">
        <v>1022</v>
      </c>
      <c r="AH1190" s="12" t="s">
        <v>2354</v>
      </c>
      <c r="DN1190" s="55">
        <v>1183</v>
      </c>
      <c r="DO1190" s="55" t="s">
        <v>1309</v>
      </c>
      <c r="DP1190" s="55" t="s">
        <v>3300</v>
      </c>
      <c r="DQ1190" s="55" t="s">
        <v>1260</v>
      </c>
      <c r="DR1190" s="55" t="s">
        <v>1261</v>
      </c>
      <c r="DS1190" s="55">
        <v>33125</v>
      </c>
      <c r="DT1190" s="55">
        <v>10000</v>
      </c>
      <c r="DU1190" s="55" t="s">
        <v>1249</v>
      </c>
      <c r="DV1190" s="55">
        <v>1</v>
      </c>
      <c r="EV1190" s="55">
        <v>1183</v>
      </c>
      <c r="EW1190" s="55" t="s">
        <v>1246</v>
      </c>
      <c r="EX1190" s="55" t="s">
        <v>1263</v>
      </c>
      <c r="EY1190" s="55">
        <v>1</v>
      </c>
      <c r="EZ1190" s="55">
        <v>0</v>
      </c>
      <c r="FA1190" s="55">
        <v>1994</v>
      </c>
      <c r="FB1190" s="55" t="s">
        <v>1361</v>
      </c>
      <c r="FC1190" s="55" t="s">
        <v>1249</v>
      </c>
      <c r="FD1190" s="55">
        <v>5.25</v>
      </c>
      <c r="FF1190" s="55">
        <v>1183</v>
      </c>
      <c r="FG1190" s="55" t="s">
        <v>42</v>
      </c>
      <c r="FH1190" s="55" t="s">
        <v>1607</v>
      </c>
      <c r="FI1190" s="55">
        <v>1</v>
      </c>
      <c r="FJ1190" s="55">
        <v>1000</v>
      </c>
      <c r="FK1190" s="55" t="s">
        <v>1249</v>
      </c>
      <c r="FL1190" s="55">
        <v>0.33</v>
      </c>
      <c r="JW1190" s="12">
        <v>1183</v>
      </c>
      <c r="JX1190" s="12" t="s">
        <v>1758</v>
      </c>
      <c r="JY1190" s="12" t="s">
        <v>1007</v>
      </c>
    </row>
    <row r="1191" ht="14.25" customHeight="1" outlineLevel="1" spans="7:285">
      <c r="G1191" s="55">
        <v>1184</v>
      </c>
      <c r="H1191" s="55" t="s">
        <v>2077</v>
      </c>
      <c r="I1191" s="55" t="s">
        <v>2016</v>
      </c>
      <c r="J1191" s="55" t="s">
        <v>2875</v>
      </c>
      <c r="K1191" s="55" t="s">
        <v>1258</v>
      </c>
      <c r="L1191" s="55">
        <v>0.0525</v>
      </c>
      <c r="AD1191" s="12">
        <v>1184</v>
      </c>
      <c r="AE1191" s="12" t="s">
        <v>1261</v>
      </c>
      <c r="AF1191" s="12" t="s">
        <v>2069</v>
      </c>
      <c r="AG1191" s="12" t="s">
        <v>1669</v>
      </c>
      <c r="AH1191" s="12" t="s">
        <v>2931</v>
      </c>
      <c r="DN1191" s="55">
        <v>1184</v>
      </c>
      <c r="DO1191" s="55" t="s">
        <v>1309</v>
      </c>
      <c r="DP1191" s="55" t="s">
        <v>3300</v>
      </c>
      <c r="DQ1191" s="55" t="s">
        <v>1260</v>
      </c>
      <c r="DR1191" s="55" t="s">
        <v>1261</v>
      </c>
      <c r="DS1191" s="55">
        <v>33126</v>
      </c>
      <c r="DT1191" s="55">
        <v>10000</v>
      </c>
      <c r="DU1191" s="55" t="s">
        <v>1249</v>
      </c>
      <c r="DV1191" s="55">
        <v>1</v>
      </c>
      <c r="EV1191" s="55">
        <v>1184</v>
      </c>
      <c r="EW1191" s="55" t="s">
        <v>1246</v>
      </c>
      <c r="EX1191" s="55" t="s">
        <v>1263</v>
      </c>
      <c r="EY1191" s="55">
        <v>1</v>
      </c>
      <c r="EZ1191" s="55">
        <v>1995</v>
      </c>
      <c r="FA1191" s="55">
        <v>2999</v>
      </c>
      <c r="FB1191" s="55" t="s">
        <v>1361</v>
      </c>
      <c r="FC1191" s="55" t="s">
        <v>1249</v>
      </c>
      <c r="FD1191" s="55">
        <v>6</v>
      </c>
      <c r="FF1191" s="55">
        <v>1184</v>
      </c>
      <c r="FG1191" s="55" t="s">
        <v>42</v>
      </c>
      <c r="FH1191" s="55" t="s">
        <v>1607</v>
      </c>
      <c r="FI1191" s="55">
        <v>1</v>
      </c>
      <c r="FJ1191" s="55">
        <v>2500</v>
      </c>
      <c r="FK1191" s="55" t="s">
        <v>1249</v>
      </c>
      <c r="FL1191" s="55">
        <v>0.31</v>
      </c>
      <c r="JW1191" s="12">
        <v>1184</v>
      </c>
      <c r="JX1191" s="12" t="s">
        <v>1758</v>
      </c>
      <c r="JY1191" s="12" t="s">
        <v>2809</v>
      </c>
    </row>
    <row r="1192" ht="14.25" customHeight="1" outlineLevel="1" spans="7:285">
      <c r="G1192" s="55">
        <v>1185</v>
      </c>
      <c r="H1192" s="55" t="s">
        <v>2077</v>
      </c>
      <c r="I1192" s="55" t="s">
        <v>2016</v>
      </c>
      <c r="J1192" s="55" t="s">
        <v>2881</v>
      </c>
      <c r="K1192" s="55" t="s">
        <v>1258</v>
      </c>
      <c r="L1192" s="55">
        <v>0.0525</v>
      </c>
      <c r="AD1192" s="12">
        <v>1185</v>
      </c>
      <c r="AE1192" s="12" t="s">
        <v>1261</v>
      </c>
      <c r="AF1192" s="12" t="s">
        <v>2777</v>
      </c>
      <c r="AG1192" s="12" t="s">
        <v>1022</v>
      </c>
      <c r="AH1192" s="12" t="s">
        <v>2354</v>
      </c>
      <c r="DN1192" s="55">
        <v>1185</v>
      </c>
      <c r="DO1192" s="55" t="s">
        <v>1309</v>
      </c>
      <c r="DP1192" s="55" t="s">
        <v>3300</v>
      </c>
      <c r="DQ1192" s="55" t="s">
        <v>1260</v>
      </c>
      <c r="DR1192" s="55" t="s">
        <v>1261</v>
      </c>
      <c r="DS1192" s="55">
        <v>33127</v>
      </c>
      <c r="DT1192" s="55">
        <v>10000</v>
      </c>
      <c r="DU1192" s="55" t="s">
        <v>1249</v>
      </c>
      <c r="DV1192" s="55">
        <v>1</v>
      </c>
      <c r="EV1192" s="55">
        <v>1185</v>
      </c>
      <c r="EW1192" s="55" t="s">
        <v>1246</v>
      </c>
      <c r="EX1192" s="55" t="s">
        <v>1263</v>
      </c>
      <c r="EY1192" s="55">
        <v>10</v>
      </c>
      <c r="EZ1192" s="55">
        <v>0</v>
      </c>
      <c r="FA1192" s="55">
        <v>1994</v>
      </c>
      <c r="FB1192" s="55" t="s">
        <v>1361</v>
      </c>
      <c r="FC1192" s="55" t="s">
        <v>1249</v>
      </c>
      <c r="FD1192" s="55">
        <v>6</v>
      </c>
      <c r="FF1192" s="55">
        <v>1185</v>
      </c>
      <c r="FG1192" s="55" t="s">
        <v>42</v>
      </c>
      <c r="FH1192" s="55" t="s">
        <v>1607</v>
      </c>
      <c r="FI1192" s="55">
        <v>1</v>
      </c>
      <c r="FJ1192" s="55">
        <v>5000</v>
      </c>
      <c r="FK1192" s="55" t="s">
        <v>1249</v>
      </c>
      <c r="FL1192" s="55">
        <v>0.3</v>
      </c>
      <c r="JW1192" s="12">
        <v>1185</v>
      </c>
      <c r="JX1192" s="12" t="s">
        <v>1758</v>
      </c>
      <c r="JY1192" s="12" t="s">
        <v>2819</v>
      </c>
    </row>
    <row r="1193" ht="14.25" customHeight="1" outlineLevel="1" spans="7:285">
      <c r="G1193" s="55">
        <v>1186</v>
      </c>
      <c r="H1193" s="55" t="s">
        <v>2077</v>
      </c>
      <c r="I1193" s="55" t="s">
        <v>2016</v>
      </c>
      <c r="J1193" s="55" t="s">
        <v>2888</v>
      </c>
      <c r="K1193" s="55" t="s">
        <v>1258</v>
      </c>
      <c r="L1193" s="55">
        <v>0.0183333333333333</v>
      </c>
      <c r="AD1193" s="12">
        <v>1186</v>
      </c>
      <c r="AE1193" s="12" t="s">
        <v>1261</v>
      </c>
      <c r="AF1193" s="12" t="s">
        <v>1650</v>
      </c>
      <c r="AG1193" s="12" t="s">
        <v>1669</v>
      </c>
      <c r="AH1193" s="12" t="s">
        <v>2931</v>
      </c>
      <c r="DN1193" s="55">
        <v>1186</v>
      </c>
      <c r="DO1193" s="55" t="s">
        <v>1309</v>
      </c>
      <c r="DP1193" s="55" t="s">
        <v>3300</v>
      </c>
      <c r="DQ1193" s="55" t="s">
        <v>1260</v>
      </c>
      <c r="DR1193" s="55" t="s">
        <v>1261</v>
      </c>
      <c r="DS1193" s="55">
        <v>33129</v>
      </c>
      <c r="DT1193" s="55">
        <v>10000</v>
      </c>
      <c r="DU1193" s="55" t="s">
        <v>1249</v>
      </c>
      <c r="DV1193" s="55">
        <v>1</v>
      </c>
      <c r="EV1193" s="55">
        <v>1186</v>
      </c>
      <c r="EW1193" s="55" t="s">
        <v>1246</v>
      </c>
      <c r="EX1193" s="55" t="s">
        <v>1263</v>
      </c>
      <c r="EY1193" s="55">
        <v>10</v>
      </c>
      <c r="EZ1193" s="55">
        <v>1995</v>
      </c>
      <c r="FA1193" s="55">
        <v>2999</v>
      </c>
      <c r="FB1193" s="55" t="s">
        <v>1361</v>
      </c>
      <c r="FC1193" s="55" t="s">
        <v>1249</v>
      </c>
      <c r="FD1193" s="55">
        <v>6</v>
      </c>
      <c r="FF1193" s="55">
        <v>1186</v>
      </c>
      <c r="FG1193" s="55" t="s">
        <v>42</v>
      </c>
      <c r="FH1193" s="55" t="s">
        <v>1607</v>
      </c>
      <c r="FI1193" s="55">
        <v>1</v>
      </c>
      <c r="FJ1193" s="55">
        <v>10000</v>
      </c>
      <c r="FK1193" s="55" t="s">
        <v>1249</v>
      </c>
      <c r="FL1193" s="55">
        <v>0.3</v>
      </c>
      <c r="JW1193" s="12">
        <v>1186</v>
      </c>
      <c r="JX1193" s="12" t="s">
        <v>1758</v>
      </c>
      <c r="JY1193" s="12" t="s">
        <v>2826</v>
      </c>
    </row>
    <row r="1194" ht="14.25" customHeight="1" outlineLevel="1" spans="7:285">
      <c r="G1194" s="55">
        <v>1187</v>
      </c>
      <c r="H1194" s="55" t="s">
        <v>2077</v>
      </c>
      <c r="I1194" s="55" t="s">
        <v>2016</v>
      </c>
      <c r="J1194" s="55" t="s">
        <v>1256</v>
      </c>
      <c r="K1194" s="55" t="s">
        <v>1258</v>
      </c>
      <c r="L1194" s="55">
        <v>0.02</v>
      </c>
      <c r="AD1194" s="12">
        <v>1187</v>
      </c>
      <c r="AE1194" s="12" t="s">
        <v>1261</v>
      </c>
      <c r="AF1194" s="12" t="s">
        <v>988</v>
      </c>
      <c r="AG1194" s="12" t="s">
        <v>1392</v>
      </c>
      <c r="AH1194" s="12" t="s">
        <v>2385</v>
      </c>
      <c r="DN1194" s="55">
        <v>1187</v>
      </c>
      <c r="DO1194" s="55" t="s">
        <v>1309</v>
      </c>
      <c r="DP1194" s="55" t="s">
        <v>3300</v>
      </c>
      <c r="DQ1194" s="55" t="s">
        <v>1260</v>
      </c>
      <c r="DR1194" s="55" t="s">
        <v>1261</v>
      </c>
      <c r="DS1194" s="55">
        <v>33130</v>
      </c>
      <c r="DT1194" s="55">
        <v>10000</v>
      </c>
      <c r="DU1194" s="55" t="s">
        <v>1249</v>
      </c>
      <c r="DV1194" s="55">
        <v>1</v>
      </c>
      <c r="EV1194" s="55">
        <v>1187</v>
      </c>
      <c r="EW1194" s="55" t="s">
        <v>1246</v>
      </c>
      <c r="EX1194" s="55" t="s">
        <v>1263</v>
      </c>
      <c r="EY1194" s="55">
        <v>11</v>
      </c>
      <c r="EZ1194" s="55">
        <v>0</v>
      </c>
      <c r="FA1194" s="55">
        <v>1994</v>
      </c>
      <c r="FB1194" s="55" t="s">
        <v>1361</v>
      </c>
      <c r="FC1194" s="55" t="s">
        <v>1249</v>
      </c>
      <c r="FD1194" s="55">
        <v>6</v>
      </c>
      <c r="FF1194" s="55">
        <v>1187</v>
      </c>
      <c r="FG1194" s="55" t="s">
        <v>42</v>
      </c>
      <c r="FH1194" s="55" t="s">
        <v>1607</v>
      </c>
      <c r="FI1194" s="55">
        <v>1</v>
      </c>
      <c r="FJ1194" s="55">
        <v>25000</v>
      </c>
      <c r="FK1194" s="55" t="s">
        <v>1249</v>
      </c>
      <c r="FL1194" s="55">
        <v>0.3</v>
      </c>
      <c r="JW1194" s="12">
        <v>1187</v>
      </c>
      <c r="JX1194" s="12" t="s">
        <v>1758</v>
      </c>
      <c r="JY1194" s="12" t="s">
        <v>2835</v>
      </c>
    </row>
    <row r="1195" ht="14.25" customHeight="1" outlineLevel="1" spans="7:285">
      <c r="G1195" s="55">
        <v>1188</v>
      </c>
      <c r="H1195" s="55" t="s">
        <v>2077</v>
      </c>
      <c r="I1195" s="55" t="s">
        <v>2016</v>
      </c>
      <c r="J1195" s="55" t="s">
        <v>1312</v>
      </c>
      <c r="K1195" s="55" t="s">
        <v>1258</v>
      </c>
      <c r="L1195" s="55">
        <v>0.0183333333333333</v>
      </c>
      <c r="AD1195" s="12">
        <v>1188</v>
      </c>
      <c r="AE1195" s="12" t="s">
        <v>1261</v>
      </c>
      <c r="AF1195" s="12" t="s">
        <v>2553</v>
      </c>
      <c r="AG1195" s="12" t="s">
        <v>1669</v>
      </c>
      <c r="AH1195" s="12" t="s">
        <v>2931</v>
      </c>
      <c r="DN1195" s="55">
        <v>1188</v>
      </c>
      <c r="DO1195" s="55" t="s">
        <v>1309</v>
      </c>
      <c r="DP1195" s="55" t="s">
        <v>3300</v>
      </c>
      <c r="DQ1195" s="55" t="s">
        <v>1260</v>
      </c>
      <c r="DR1195" s="55" t="s">
        <v>1261</v>
      </c>
      <c r="DS1195" s="55">
        <v>33133</v>
      </c>
      <c r="DT1195" s="55">
        <v>10000</v>
      </c>
      <c r="DU1195" s="55" t="s">
        <v>1249</v>
      </c>
      <c r="DV1195" s="55">
        <v>1</v>
      </c>
      <c r="EV1195" s="55">
        <v>1188</v>
      </c>
      <c r="EW1195" s="55" t="s">
        <v>1246</v>
      </c>
      <c r="EX1195" s="55" t="s">
        <v>1263</v>
      </c>
      <c r="EY1195" s="55">
        <v>11</v>
      </c>
      <c r="EZ1195" s="55">
        <v>1995</v>
      </c>
      <c r="FA1195" s="55">
        <v>2999</v>
      </c>
      <c r="FB1195" s="55" t="s">
        <v>1361</v>
      </c>
      <c r="FC1195" s="55" t="s">
        <v>1249</v>
      </c>
      <c r="FD1195" s="55">
        <v>6</v>
      </c>
      <c r="FF1195" s="55">
        <v>1188</v>
      </c>
      <c r="FG1195" s="55" t="s">
        <v>42</v>
      </c>
      <c r="FH1195" s="55" t="s">
        <v>1607</v>
      </c>
      <c r="FI1195" s="55">
        <v>1</v>
      </c>
      <c r="FJ1195" s="55">
        <v>50000</v>
      </c>
      <c r="FK1195" s="55" t="s">
        <v>1249</v>
      </c>
      <c r="FL1195" s="55">
        <v>0.3</v>
      </c>
      <c r="JW1195" s="12">
        <v>1188</v>
      </c>
      <c r="JX1195" s="12" t="s">
        <v>1758</v>
      </c>
      <c r="JY1195" s="12" t="s">
        <v>2844</v>
      </c>
    </row>
    <row r="1196" ht="14.25" customHeight="1" outlineLevel="1" spans="7:285">
      <c r="G1196" s="55">
        <v>1189</v>
      </c>
      <c r="H1196" s="55" t="s">
        <v>2077</v>
      </c>
      <c r="I1196" s="55" t="s">
        <v>2016</v>
      </c>
      <c r="J1196" s="55" t="s">
        <v>1358</v>
      </c>
      <c r="K1196" s="55" t="s">
        <v>1258</v>
      </c>
      <c r="L1196" s="55">
        <v>0.02</v>
      </c>
      <c r="AD1196" s="12">
        <v>1189</v>
      </c>
      <c r="AE1196" s="12" t="s">
        <v>1261</v>
      </c>
      <c r="AF1196" s="12" t="s">
        <v>1497</v>
      </c>
      <c r="AG1196" s="12" t="s">
        <v>1392</v>
      </c>
      <c r="AH1196" s="12" t="s">
        <v>2385</v>
      </c>
      <c r="DN1196" s="55">
        <v>1189</v>
      </c>
      <c r="DO1196" s="55" t="s">
        <v>1309</v>
      </c>
      <c r="DP1196" s="55" t="s">
        <v>3300</v>
      </c>
      <c r="DQ1196" s="55" t="s">
        <v>1260</v>
      </c>
      <c r="DR1196" s="55" t="s">
        <v>1261</v>
      </c>
      <c r="DS1196" s="55">
        <v>33134</v>
      </c>
      <c r="DT1196" s="55">
        <v>10000</v>
      </c>
      <c r="DU1196" s="55" t="s">
        <v>1249</v>
      </c>
      <c r="DV1196" s="55">
        <v>1</v>
      </c>
      <c r="EV1196" s="55">
        <v>1189</v>
      </c>
      <c r="EW1196" s="55" t="s">
        <v>1246</v>
      </c>
      <c r="EX1196" s="55" t="s">
        <v>1263</v>
      </c>
      <c r="EY1196" s="55">
        <v>12</v>
      </c>
      <c r="EZ1196" s="55">
        <v>0</v>
      </c>
      <c r="FA1196" s="55">
        <v>1994</v>
      </c>
      <c r="FB1196" s="55" t="s">
        <v>1361</v>
      </c>
      <c r="FC1196" s="55" t="s">
        <v>1249</v>
      </c>
      <c r="FD1196" s="55">
        <v>6</v>
      </c>
      <c r="FF1196" s="55">
        <v>1189</v>
      </c>
      <c r="FG1196" s="55" t="s">
        <v>42</v>
      </c>
      <c r="FH1196" s="55" t="s">
        <v>1607</v>
      </c>
      <c r="FI1196" s="55">
        <v>1</v>
      </c>
      <c r="FJ1196" s="55">
        <v>80000</v>
      </c>
      <c r="FK1196" s="55" t="s">
        <v>1249</v>
      </c>
      <c r="FL1196" s="55">
        <v>0.3</v>
      </c>
      <c r="JW1196" s="12">
        <v>1189</v>
      </c>
      <c r="JX1196" s="12" t="s">
        <v>1394</v>
      </c>
      <c r="JY1196" s="12" t="s">
        <v>628</v>
      </c>
    </row>
    <row r="1197" ht="14.25" customHeight="1" outlineLevel="1" spans="7:285">
      <c r="G1197" s="55">
        <v>1190</v>
      </c>
      <c r="H1197" s="55" t="s">
        <v>2077</v>
      </c>
      <c r="I1197" s="55" t="s">
        <v>2016</v>
      </c>
      <c r="J1197" s="55" t="s">
        <v>2907</v>
      </c>
      <c r="K1197" s="55" t="s">
        <v>1258</v>
      </c>
      <c r="L1197" s="55">
        <v>0.02</v>
      </c>
      <c r="AD1197" s="12">
        <v>1190</v>
      </c>
      <c r="AE1197" s="12" t="s">
        <v>1261</v>
      </c>
      <c r="AF1197" s="12" t="s">
        <v>1797</v>
      </c>
      <c r="AG1197" s="12" t="s">
        <v>1669</v>
      </c>
      <c r="AH1197" s="12" t="s">
        <v>2931</v>
      </c>
      <c r="DN1197" s="55">
        <v>1190</v>
      </c>
      <c r="DO1197" s="55" t="s">
        <v>1309</v>
      </c>
      <c r="DP1197" s="55" t="s">
        <v>3300</v>
      </c>
      <c r="DQ1197" s="55" t="s">
        <v>1260</v>
      </c>
      <c r="DR1197" s="55" t="s">
        <v>1261</v>
      </c>
      <c r="DS1197" s="55">
        <v>33135</v>
      </c>
      <c r="DT1197" s="55">
        <v>10000</v>
      </c>
      <c r="DU1197" s="55" t="s">
        <v>1249</v>
      </c>
      <c r="DV1197" s="55">
        <v>1</v>
      </c>
      <c r="EV1197" s="55">
        <v>1190</v>
      </c>
      <c r="EW1197" s="55" t="s">
        <v>1246</v>
      </c>
      <c r="EX1197" s="55" t="s">
        <v>1263</v>
      </c>
      <c r="EY1197" s="55">
        <v>12</v>
      </c>
      <c r="EZ1197" s="55">
        <v>1995</v>
      </c>
      <c r="FA1197" s="55">
        <v>2999</v>
      </c>
      <c r="FB1197" s="55" t="s">
        <v>1361</v>
      </c>
      <c r="FC1197" s="55" t="s">
        <v>1249</v>
      </c>
      <c r="FD1197" s="55">
        <v>6</v>
      </c>
      <c r="FF1197" s="55">
        <v>1190</v>
      </c>
      <c r="FG1197" s="55" t="s">
        <v>42</v>
      </c>
      <c r="FH1197" s="55" t="s">
        <v>1607</v>
      </c>
      <c r="FI1197" s="55">
        <v>1</v>
      </c>
      <c r="FJ1197" s="55">
        <v>130000</v>
      </c>
      <c r="FK1197" s="55" t="s">
        <v>1249</v>
      </c>
      <c r="FL1197" s="55">
        <v>0.3</v>
      </c>
      <c r="JW1197" s="12">
        <v>1190</v>
      </c>
      <c r="JX1197" s="12" t="s">
        <v>1394</v>
      </c>
      <c r="JY1197" s="12" t="s">
        <v>748</v>
      </c>
    </row>
    <row r="1198" ht="14.25" customHeight="1" outlineLevel="1" spans="7:285">
      <c r="G1198" s="55">
        <v>1191</v>
      </c>
      <c r="H1198" s="55" t="s">
        <v>2077</v>
      </c>
      <c r="I1198" s="55" t="s">
        <v>2135</v>
      </c>
      <c r="J1198" s="55" t="s">
        <v>2914</v>
      </c>
      <c r="K1198" s="55" t="s">
        <v>1258</v>
      </c>
      <c r="L1198" s="55">
        <v>0.0525</v>
      </c>
      <c r="AD1198" s="12">
        <v>1191</v>
      </c>
      <c r="AE1198" s="12" t="s">
        <v>1261</v>
      </c>
      <c r="AF1198" s="12" t="s">
        <v>938</v>
      </c>
      <c r="AG1198" s="12" t="s">
        <v>1392</v>
      </c>
      <c r="AH1198" s="12" t="s">
        <v>2385</v>
      </c>
      <c r="DN1198" s="55">
        <v>1191</v>
      </c>
      <c r="DO1198" s="55" t="s">
        <v>1309</v>
      </c>
      <c r="DP1198" s="55" t="s">
        <v>3300</v>
      </c>
      <c r="DQ1198" s="55" t="s">
        <v>1260</v>
      </c>
      <c r="DR1198" s="55" t="s">
        <v>1261</v>
      </c>
      <c r="DS1198" s="55">
        <v>33136</v>
      </c>
      <c r="DT1198" s="55">
        <v>10000</v>
      </c>
      <c r="DU1198" s="55" t="s">
        <v>1249</v>
      </c>
      <c r="DV1198" s="55">
        <v>1</v>
      </c>
      <c r="EV1198" s="55">
        <v>1191</v>
      </c>
      <c r="EW1198" s="55" t="s">
        <v>1246</v>
      </c>
      <c r="EX1198" s="55" t="s">
        <v>1263</v>
      </c>
      <c r="EY1198" s="55">
        <v>13</v>
      </c>
      <c r="EZ1198" s="55">
        <v>0</v>
      </c>
      <c r="FA1198" s="55">
        <v>1994</v>
      </c>
      <c r="FB1198" s="55" t="s">
        <v>1361</v>
      </c>
      <c r="FC1198" s="55" t="s">
        <v>1249</v>
      </c>
      <c r="FD1198" s="55">
        <v>6</v>
      </c>
      <c r="FF1198" s="55">
        <v>1191</v>
      </c>
      <c r="FG1198" s="55" t="s">
        <v>42</v>
      </c>
      <c r="FH1198" s="55" t="s">
        <v>1607</v>
      </c>
      <c r="FI1198" s="55">
        <v>1</v>
      </c>
      <c r="FJ1198" s="55">
        <v>260000</v>
      </c>
      <c r="FK1198" s="55" t="s">
        <v>1249</v>
      </c>
      <c r="FL1198" s="55">
        <v>0.3</v>
      </c>
      <c r="JW1198" s="12">
        <v>1191</v>
      </c>
      <c r="JX1198" s="12" t="s">
        <v>1394</v>
      </c>
      <c r="JY1198" s="12" t="s">
        <v>890</v>
      </c>
    </row>
    <row r="1199" ht="14.25" customHeight="1" outlineLevel="1" spans="7:285">
      <c r="G1199" s="55">
        <v>1192</v>
      </c>
      <c r="H1199" s="55" t="s">
        <v>2077</v>
      </c>
      <c r="I1199" s="55" t="s">
        <v>1988</v>
      </c>
      <c r="J1199" s="55" t="s">
        <v>2920</v>
      </c>
      <c r="K1199" s="55" t="s">
        <v>1258</v>
      </c>
      <c r="L1199" s="55">
        <v>0.0525</v>
      </c>
      <c r="AD1199" s="12">
        <v>1192</v>
      </c>
      <c r="AE1199" s="12" t="s">
        <v>1261</v>
      </c>
      <c r="AF1199" s="12" t="s">
        <v>2057</v>
      </c>
      <c r="AG1199" s="12" t="s">
        <v>1669</v>
      </c>
      <c r="AH1199" s="12" t="s">
        <v>2931</v>
      </c>
      <c r="DN1199" s="55">
        <v>1192</v>
      </c>
      <c r="DO1199" s="55" t="s">
        <v>1309</v>
      </c>
      <c r="DP1199" s="55" t="s">
        <v>3300</v>
      </c>
      <c r="DQ1199" s="55" t="s">
        <v>1260</v>
      </c>
      <c r="DR1199" s="55" t="s">
        <v>1261</v>
      </c>
      <c r="DS1199" s="55">
        <v>33137</v>
      </c>
      <c r="DT1199" s="55">
        <v>10000</v>
      </c>
      <c r="DU1199" s="55" t="s">
        <v>1249</v>
      </c>
      <c r="DV1199" s="55">
        <v>1</v>
      </c>
      <c r="EV1199" s="55">
        <v>1192</v>
      </c>
      <c r="EW1199" s="55" t="s">
        <v>1246</v>
      </c>
      <c r="EX1199" s="55" t="s">
        <v>1263</v>
      </c>
      <c r="EY1199" s="55">
        <v>13</v>
      </c>
      <c r="EZ1199" s="55">
        <v>1995</v>
      </c>
      <c r="FA1199" s="55">
        <v>2999</v>
      </c>
      <c r="FB1199" s="55" t="s">
        <v>1361</v>
      </c>
      <c r="FC1199" s="55" t="s">
        <v>1249</v>
      </c>
      <c r="FD1199" s="55">
        <v>6</v>
      </c>
      <c r="FF1199" s="55">
        <v>1192</v>
      </c>
      <c r="FG1199" s="55" t="s">
        <v>42</v>
      </c>
      <c r="FH1199" s="55" t="s">
        <v>1607</v>
      </c>
      <c r="FI1199" s="55">
        <v>1</v>
      </c>
      <c r="FJ1199" s="55">
        <v>400000</v>
      </c>
      <c r="FK1199" s="55" t="s">
        <v>1249</v>
      </c>
      <c r="FL1199" s="55">
        <v>0.3</v>
      </c>
      <c r="JW1199" s="12">
        <v>1192</v>
      </c>
      <c r="JX1199" s="12" t="s">
        <v>1394</v>
      </c>
      <c r="JY1199" s="12" t="s">
        <v>943</v>
      </c>
    </row>
    <row r="1200" ht="14.25" customHeight="1" outlineLevel="1" spans="7:285">
      <c r="G1200" s="55">
        <v>1193</v>
      </c>
      <c r="H1200" s="55" t="s">
        <v>2077</v>
      </c>
      <c r="I1200" s="55" t="s">
        <v>1607</v>
      </c>
      <c r="J1200" s="55" t="s">
        <v>2925</v>
      </c>
      <c r="K1200" s="55" t="s">
        <v>1258</v>
      </c>
      <c r="L1200" s="55">
        <v>0.0175</v>
      </c>
      <c r="AD1200" s="12">
        <v>1193</v>
      </c>
      <c r="AE1200" s="12" t="s">
        <v>1261</v>
      </c>
      <c r="AF1200" s="12" t="s">
        <v>1972</v>
      </c>
      <c r="AG1200" s="12" t="s">
        <v>1392</v>
      </c>
      <c r="AH1200" s="12" t="s">
        <v>2385</v>
      </c>
      <c r="DN1200" s="55">
        <v>1193</v>
      </c>
      <c r="DO1200" s="55" t="s">
        <v>1309</v>
      </c>
      <c r="DP1200" s="55" t="s">
        <v>3300</v>
      </c>
      <c r="DQ1200" s="55" t="s">
        <v>1260</v>
      </c>
      <c r="DR1200" s="55" t="s">
        <v>1261</v>
      </c>
      <c r="DS1200" s="55">
        <v>33138</v>
      </c>
      <c r="DT1200" s="55">
        <v>10000</v>
      </c>
      <c r="DU1200" s="55" t="s">
        <v>1249</v>
      </c>
      <c r="DV1200" s="55">
        <v>1</v>
      </c>
      <c r="EV1200" s="55">
        <v>1193</v>
      </c>
      <c r="EW1200" s="55" t="s">
        <v>1246</v>
      </c>
      <c r="EX1200" s="55" t="s">
        <v>1263</v>
      </c>
      <c r="EY1200" s="55">
        <v>14</v>
      </c>
      <c r="EZ1200" s="55">
        <v>0</v>
      </c>
      <c r="FA1200" s="55">
        <v>1994</v>
      </c>
      <c r="FB1200" s="55" t="s">
        <v>1361</v>
      </c>
      <c r="FC1200" s="55" t="s">
        <v>1249</v>
      </c>
      <c r="FD1200" s="55">
        <v>8</v>
      </c>
      <c r="FF1200" s="55">
        <v>1193</v>
      </c>
      <c r="FG1200" s="55" t="s">
        <v>42</v>
      </c>
      <c r="FH1200" s="55" t="s">
        <v>1607</v>
      </c>
      <c r="FI1200" s="55">
        <v>1</v>
      </c>
      <c r="FJ1200" s="55">
        <v>530000</v>
      </c>
      <c r="FK1200" s="55" t="s">
        <v>1249</v>
      </c>
      <c r="FL1200" s="55">
        <v>0.3</v>
      </c>
      <c r="JW1200" s="12">
        <v>1193</v>
      </c>
      <c r="JX1200" s="12" t="s">
        <v>1394</v>
      </c>
      <c r="JY1200" s="12" t="s">
        <v>758</v>
      </c>
    </row>
    <row r="1201" ht="14.25" customHeight="1" outlineLevel="1" spans="7:285">
      <c r="G1201" s="55">
        <v>1194</v>
      </c>
      <c r="H1201" s="55" t="s">
        <v>2077</v>
      </c>
      <c r="I1201" s="55" t="s">
        <v>1607</v>
      </c>
      <c r="J1201" s="55" t="s">
        <v>1847</v>
      </c>
      <c r="K1201" s="55" t="s">
        <v>1258</v>
      </c>
      <c r="L1201" s="55">
        <v>0.0175</v>
      </c>
      <c r="AD1201" s="12">
        <v>1194</v>
      </c>
      <c r="AE1201" s="12" t="s">
        <v>1261</v>
      </c>
      <c r="AF1201" s="12" t="s">
        <v>2122</v>
      </c>
      <c r="AG1201" s="12" t="s">
        <v>1669</v>
      </c>
      <c r="AH1201" s="12" t="s">
        <v>2931</v>
      </c>
      <c r="DN1201" s="55">
        <v>1194</v>
      </c>
      <c r="DO1201" s="55" t="s">
        <v>1309</v>
      </c>
      <c r="DP1201" s="55" t="s">
        <v>3300</v>
      </c>
      <c r="DQ1201" s="55" t="s">
        <v>1260</v>
      </c>
      <c r="DR1201" s="55" t="s">
        <v>1261</v>
      </c>
      <c r="DS1201" s="55">
        <v>33139</v>
      </c>
      <c r="DT1201" s="55">
        <v>10000</v>
      </c>
      <c r="DU1201" s="55" t="s">
        <v>1249</v>
      </c>
      <c r="DV1201" s="55">
        <v>1</v>
      </c>
      <c r="EV1201" s="55">
        <v>1194</v>
      </c>
      <c r="EW1201" s="55" t="s">
        <v>1246</v>
      </c>
      <c r="EX1201" s="55" t="s">
        <v>1263</v>
      </c>
      <c r="EY1201" s="55">
        <v>14</v>
      </c>
      <c r="EZ1201" s="55">
        <v>1995</v>
      </c>
      <c r="FA1201" s="55">
        <v>2999</v>
      </c>
      <c r="FB1201" s="55" t="s">
        <v>1361</v>
      </c>
      <c r="FC1201" s="55" t="s">
        <v>1249</v>
      </c>
      <c r="FD1201" s="55">
        <v>8</v>
      </c>
      <c r="FF1201" s="55">
        <v>1194</v>
      </c>
      <c r="FG1201" s="55" t="s">
        <v>42</v>
      </c>
      <c r="FH1201" s="55" t="s">
        <v>1607</v>
      </c>
      <c r="FI1201" s="55">
        <v>1</v>
      </c>
      <c r="FJ1201" s="55">
        <v>540000</v>
      </c>
      <c r="FK1201" s="55" t="s">
        <v>1249</v>
      </c>
      <c r="FL1201" s="55">
        <v>0.3</v>
      </c>
      <c r="JW1201" s="12">
        <v>1194</v>
      </c>
      <c r="JX1201" s="12" t="s">
        <v>1394</v>
      </c>
      <c r="JY1201" s="12" t="s">
        <v>1079</v>
      </c>
    </row>
    <row r="1202" ht="14.25" customHeight="1" outlineLevel="1" spans="7:285">
      <c r="G1202" s="55">
        <v>1195</v>
      </c>
      <c r="H1202" s="55" t="s">
        <v>2077</v>
      </c>
      <c r="I1202" s="55" t="s">
        <v>1607</v>
      </c>
      <c r="J1202" s="55" t="s">
        <v>2510</v>
      </c>
      <c r="K1202" s="55" t="s">
        <v>1258</v>
      </c>
      <c r="L1202" s="55">
        <v>0.0306</v>
      </c>
      <c r="AD1202" s="12">
        <v>1195</v>
      </c>
      <c r="AE1202" s="12" t="s">
        <v>1261</v>
      </c>
      <c r="AF1202" s="12" t="s">
        <v>2144</v>
      </c>
      <c r="AG1202" s="12" t="s">
        <v>1392</v>
      </c>
      <c r="AH1202" s="12" t="s">
        <v>2385</v>
      </c>
      <c r="DN1202" s="55">
        <v>1195</v>
      </c>
      <c r="DO1202" s="55" t="s">
        <v>1309</v>
      </c>
      <c r="DP1202" s="55" t="s">
        <v>3300</v>
      </c>
      <c r="DQ1202" s="55" t="s">
        <v>1260</v>
      </c>
      <c r="DR1202" s="55" t="s">
        <v>1261</v>
      </c>
      <c r="DS1202" s="55">
        <v>33140</v>
      </c>
      <c r="DT1202" s="55">
        <v>10000</v>
      </c>
      <c r="DU1202" s="55" t="s">
        <v>1249</v>
      </c>
      <c r="DV1202" s="55">
        <v>1</v>
      </c>
      <c r="EV1202" s="55">
        <v>1195</v>
      </c>
      <c r="EW1202" s="55" t="s">
        <v>1246</v>
      </c>
      <c r="EX1202" s="55" t="s">
        <v>1263</v>
      </c>
      <c r="EY1202" s="55">
        <v>2</v>
      </c>
      <c r="EZ1202" s="55">
        <v>0</v>
      </c>
      <c r="FA1202" s="55">
        <v>1994</v>
      </c>
      <c r="FB1202" s="55" t="s">
        <v>1361</v>
      </c>
      <c r="FC1202" s="55" t="s">
        <v>1249</v>
      </c>
      <c r="FD1202" s="55">
        <v>5.25</v>
      </c>
      <c r="FF1202" s="55">
        <v>1195</v>
      </c>
      <c r="FG1202" s="55" t="s">
        <v>42</v>
      </c>
      <c r="FH1202" s="55" t="s">
        <v>1607</v>
      </c>
      <c r="FI1202" s="55">
        <v>2</v>
      </c>
      <c r="FJ1202" s="55">
        <v>0</v>
      </c>
      <c r="FK1202" s="55" t="s">
        <v>1249</v>
      </c>
      <c r="FL1202" s="55">
        <v>0.3</v>
      </c>
      <c r="JW1202" s="12">
        <v>1195</v>
      </c>
      <c r="JX1202" s="12" t="s">
        <v>1394</v>
      </c>
      <c r="JY1202" s="12" t="s">
        <v>1206</v>
      </c>
    </row>
    <row r="1203" ht="14.25" customHeight="1" outlineLevel="1" spans="7:285">
      <c r="G1203" s="55">
        <v>1196</v>
      </c>
      <c r="H1203" s="55" t="s">
        <v>2077</v>
      </c>
      <c r="I1203" s="55" t="s">
        <v>2048</v>
      </c>
      <c r="J1203" s="55" t="s">
        <v>2935</v>
      </c>
      <c r="K1203" s="55" t="s">
        <v>1258</v>
      </c>
      <c r="L1203" s="55">
        <v>0.0175</v>
      </c>
      <c r="AD1203" s="12">
        <v>1196</v>
      </c>
      <c r="AE1203" s="12" t="s">
        <v>1261</v>
      </c>
      <c r="AF1203" s="12" t="s">
        <v>2984</v>
      </c>
      <c r="AG1203" s="12" t="s">
        <v>1669</v>
      </c>
      <c r="AH1203" s="12" t="s">
        <v>2931</v>
      </c>
      <c r="DN1203" s="55">
        <v>1196</v>
      </c>
      <c r="DO1203" s="55" t="s">
        <v>1309</v>
      </c>
      <c r="DP1203" s="55" t="s">
        <v>3300</v>
      </c>
      <c r="DQ1203" s="55" t="s">
        <v>1260</v>
      </c>
      <c r="DR1203" s="55" t="s">
        <v>1261</v>
      </c>
      <c r="DS1203" s="55">
        <v>33141</v>
      </c>
      <c r="DT1203" s="55">
        <v>10000</v>
      </c>
      <c r="DU1203" s="55" t="s">
        <v>1249</v>
      </c>
      <c r="DV1203" s="55">
        <v>1</v>
      </c>
      <c r="EV1203" s="55">
        <v>1196</v>
      </c>
      <c r="EW1203" s="55" t="s">
        <v>1246</v>
      </c>
      <c r="EX1203" s="55" t="s">
        <v>1263</v>
      </c>
      <c r="EY1203" s="55">
        <v>2</v>
      </c>
      <c r="EZ1203" s="55">
        <v>1995</v>
      </c>
      <c r="FA1203" s="55">
        <v>2999</v>
      </c>
      <c r="FB1203" s="55" t="s">
        <v>1361</v>
      </c>
      <c r="FC1203" s="55" t="s">
        <v>1249</v>
      </c>
      <c r="FD1203" s="55">
        <v>6</v>
      </c>
      <c r="FF1203" s="55">
        <v>1196</v>
      </c>
      <c r="FG1203" s="55" t="s">
        <v>42</v>
      </c>
      <c r="FH1203" s="55" t="s">
        <v>1607</v>
      </c>
      <c r="FI1203" s="55">
        <v>2</v>
      </c>
      <c r="FJ1203" s="55">
        <v>1000</v>
      </c>
      <c r="FK1203" s="55" t="s">
        <v>1249</v>
      </c>
      <c r="FL1203" s="55">
        <v>0.3</v>
      </c>
      <c r="JW1203" s="12">
        <v>1196</v>
      </c>
      <c r="JX1203" s="12" t="s">
        <v>1394</v>
      </c>
      <c r="JY1203" s="12" t="s">
        <v>750</v>
      </c>
    </row>
    <row r="1204" ht="14.25" customHeight="1" outlineLevel="1" spans="7:285">
      <c r="G1204" s="55">
        <v>1197</v>
      </c>
      <c r="H1204" s="55" t="s">
        <v>2077</v>
      </c>
      <c r="I1204" s="55" t="s">
        <v>2048</v>
      </c>
      <c r="J1204" s="55" t="s">
        <v>2941</v>
      </c>
      <c r="K1204" s="55" t="s">
        <v>1258</v>
      </c>
      <c r="L1204" s="55">
        <v>0.0208</v>
      </c>
      <c r="AD1204" s="12">
        <v>1197</v>
      </c>
      <c r="AE1204" s="12" t="s">
        <v>1261</v>
      </c>
      <c r="AF1204" s="12" t="s">
        <v>1614</v>
      </c>
      <c r="AG1204" s="12" t="s">
        <v>1433</v>
      </c>
      <c r="AH1204" s="12" t="s">
        <v>2401</v>
      </c>
      <c r="DN1204" s="55">
        <v>1197</v>
      </c>
      <c r="DO1204" s="55" t="s">
        <v>1309</v>
      </c>
      <c r="DP1204" s="55" t="s">
        <v>3300</v>
      </c>
      <c r="DQ1204" s="55" t="s">
        <v>1260</v>
      </c>
      <c r="DR1204" s="55" t="s">
        <v>1261</v>
      </c>
      <c r="DS1204" s="55">
        <v>33142</v>
      </c>
      <c r="DT1204" s="55">
        <v>10000</v>
      </c>
      <c r="DU1204" s="55" t="s">
        <v>1249</v>
      </c>
      <c r="DV1204" s="55">
        <v>1</v>
      </c>
      <c r="EV1204" s="55">
        <v>1197</v>
      </c>
      <c r="EW1204" s="55" t="s">
        <v>1246</v>
      </c>
      <c r="EX1204" s="55" t="s">
        <v>1263</v>
      </c>
      <c r="EY1204" s="55">
        <v>3</v>
      </c>
      <c r="EZ1204" s="55">
        <v>0</v>
      </c>
      <c r="FA1204" s="55">
        <v>1994</v>
      </c>
      <c r="FB1204" s="55" t="s">
        <v>1361</v>
      </c>
      <c r="FC1204" s="55" t="s">
        <v>1249</v>
      </c>
      <c r="FD1204" s="55">
        <v>5.25</v>
      </c>
      <c r="FF1204" s="55">
        <v>1197</v>
      </c>
      <c r="FG1204" s="55" t="s">
        <v>42</v>
      </c>
      <c r="FH1204" s="55" t="s">
        <v>1607</v>
      </c>
      <c r="FI1204" s="55">
        <v>2</v>
      </c>
      <c r="FJ1204" s="55">
        <v>2500</v>
      </c>
      <c r="FK1204" s="55" t="s">
        <v>1249</v>
      </c>
      <c r="FL1204" s="55">
        <v>0.3</v>
      </c>
      <c r="JW1204" s="12">
        <v>1197</v>
      </c>
      <c r="JX1204" s="12" t="s">
        <v>1394</v>
      </c>
      <c r="JY1204" s="12" t="s">
        <v>1330</v>
      </c>
    </row>
    <row r="1205" ht="14.25" customHeight="1" outlineLevel="1" spans="7:285">
      <c r="G1205" s="55">
        <v>1198</v>
      </c>
      <c r="H1205" s="55" t="s">
        <v>2077</v>
      </c>
      <c r="I1205" s="55" t="s">
        <v>2048</v>
      </c>
      <c r="J1205" s="55" t="s">
        <v>2946</v>
      </c>
      <c r="K1205" s="55" t="s">
        <v>1258</v>
      </c>
      <c r="L1205" s="55">
        <v>0.0208</v>
      </c>
      <c r="AD1205" s="12">
        <v>1198</v>
      </c>
      <c r="AE1205" s="12" t="s">
        <v>1261</v>
      </c>
      <c r="AF1205" s="12" t="s">
        <v>3045</v>
      </c>
      <c r="AG1205" s="12" t="s">
        <v>1669</v>
      </c>
      <c r="AH1205" s="12" t="s">
        <v>2931</v>
      </c>
      <c r="DN1205" s="55">
        <v>1198</v>
      </c>
      <c r="DO1205" s="55" t="s">
        <v>1309</v>
      </c>
      <c r="DP1205" s="55" t="s">
        <v>3300</v>
      </c>
      <c r="DQ1205" s="55" t="s">
        <v>1260</v>
      </c>
      <c r="DR1205" s="55" t="s">
        <v>1261</v>
      </c>
      <c r="DS1205" s="55">
        <v>33144</v>
      </c>
      <c r="DT1205" s="55">
        <v>10000</v>
      </c>
      <c r="DU1205" s="55" t="s">
        <v>1249</v>
      </c>
      <c r="DV1205" s="55">
        <v>1</v>
      </c>
      <c r="EV1205" s="55">
        <v>1198</v>
      </c>
      <c r="EW1205" s="55" t="s">
        <v>1246</v>
      </c>
      <c r="EX1205" s="55" t="s">
        <v>1263</v>
      </c>
      <c r="EY1205" s="55">
        <v>3</v>
      </c>
      <c r="EZ1205" s="55">
        <v>1995</v>
      </c>
      <c r="FA1205" s="55">
        <v>2999</v>
      </c>
      <c r="FB1205" s="55" t="s">
        <v>1361</v>
      </c>
      <c r="FC1205" s="55" t="s">
        <v>1249</v>
      </c>
      <c r="FD1205" s="55">
        <v>6</v>
      </c>
      <c r="FF1205" s="55">
        <v>1198</v>
      </c>
      <c r="FG1205" s="55" t="s">
        <v>42</v>
      </c>
      <c r="FH1205" s="55" t="s">
        <v>1607</v>
      </c>
      <c r="FI1205" s="55">
        <v>2</v>
      </c>
      <c r="FJ1205" s="55">
        <v>5000</v>
      </c>
      <c r="FK1205" s="55" t="s">
        <v>1249</v>
      </c>
      <c r="FL1205" s="55">
        <v>0.3</v>
      </c>
      <c r="JW1205" s="12">
        <v>1198</v>
      </c>
      <c r="JX1205" s="12" t="s">
        <v>1394</v>
      </c>
      <c r="JY1205" s="12" t="s">
        <v>1378</v>
      </c>
    </row>
    <row r="1206" ht="14.25" customHeight="1" outlineLevel="1" spans="7:285">
      <c r="G1206" s="55">
        <v>1199</v>
      </c>
      <c r="H1206" s="55" t="s">
        <v>2077</v>
      </c>
      <c r="I1206" s="55" t="s">
        <v>2048</v>
      </c>
      <c r="J1206" s="55" t="s">
        <v>1871</v>
      </c>
      <c r="K1206" s="55" t="s">
        <v>1258</v>
      </c>
      <c r="L1206" s="55">
        <v>0.0219</v>
      </c>
      <c r="AD1206" s="12">
        <v>1199</v>
      </c>
      <c r="AE1206" s="12" t="s">
        <v>1261</v>
      </c>
      <c r="AF1206" s="12" t="s">
        <v>1955</v>
      </c>
      <c r="AG1206" s="12" t="s">
        <v>1433</v>
      </c>
      <c r="AH1206" s="12" t="s">
        <v>2433</v>
      </c>
      <c r="DN1206" s="55">
        <v>1199</v>
      </c>
      <c r="DO1206" s="55" t="s">
        <v>1309</v>
      </c>
      <c r="DP1206" s="55" t="s">
        <v>3300</v>
      </c>
      <c r="DQ1206" s="55" t="s">
        <v>1260</v>
      </c>
      <c r="DR1206" s="55" t="s">
        <v>1261</v>
      </c>
      <c r="DS1206" s="55">
        <v>33145</v>
      </c>
      <c r="DT1206" s="55">
        <v>10000</v>
      </c>
      <c r="DU1206" s="55" t="s">
        <v>1249</v>
      </c>
      <c r="DV1206" s="55">
        <v>1</v>
      </c>
      <c r="EV1206" s="55">
        <v>1199</v>
      </c>
      <c r="EW1206" s="55" t="s">
        <v>1246</v>
      </c>
      <c r="EX1206" s="55" t="s">
        <v>1263</v>
      </c>
      <c r="EY1206" s="55">
        <v>4</v>
      </c>
      <c r="EZ1206" s="55">
        <v>0</v>
      </c>
      <c r="FA1206" s="55">
        <v>1994</v>
      </c>
      <c r="FB1206" s="55" t="s">
        <v>1361</v>
      </c>
      <c r="FC1206" s="55" t="s">
        <v>1249</v>
      </c>
      <c r="FD1206" s="55">
        <v>5.25</v>
      </c>
      <c r="FF1206" s="55">
        <v>1199</v>
      </c>
      <c r="FG1206" s="55" t="s">
        <v>42</v>
      </c>
      <c r="FH1206" s="55" t="s">
        <v>1607</v>
      </c>
      <c r="FI1206" s="55">
        <v>2</v>
      </c>
      <c r="FJ1206" s="55">
        <v>10000</v>
      </c>
      <c r="FK1206" s="55" t="s">
        <v>1249</v>
      </c>
      <c r="FL1206" s="55">
        <v>0.3</v>
      </c>
      <c r="JW1206" s="12">
        <v>1199</v>
      </c>
      <c r="JX1206" s="12" t="s">
        <v>1394</v>
      </c>
      <c r="JY1206" s="12" t="s">
        <v>1422</v>
      </c>
    </row>
    <row r="1207" ht="14.25" customHeight="1" outlineLevel="1" spans="7:285">
      <c r="G1207" s="55">
        <v>1200</v>
      </c>
      <c r="H1207" s="55" t="s">
        <v>2077</v>
      </c>
      <c r="I1207" s="55" t="s">
        <v>2048</v>
      </c>
      <c r="J1207" s="55" t="s">
        <v>2527</v>
      </c>
      <c r="K1207" s="55" t="s">
        <v>1258</v>
      </c>
      <c r="L1207" s="55">
        <v>0.0245</v>
      </c>
      <c r="AD1207" s="12">
        <v>1200</v>
      </c>
      <c r="AE1207" s="12" t="s">
        <v>1261</v>
      </c>
      <c r="AF1207" s="12" t="s">
        <v>2585</v>
      </c>
      <c r="AG1207" s="12" t="s">
        <v>1669</v>
      </c>
      <c r="AH1207" s="12" t="s">
        <v>2931</v>
      </c>
      <c r="DN1207" s="55">
        <v>1200</v>
      </c>
      <c r="DO1207" s="55" t="s">
        <v>1309</v>
      </c>
      <c r="DP1207" s="55" t="s">
        <v>3300</v>
      </c>
      <c r="DQ1207" s="55" t="s">
        <v>1260</v>
      </c>
      <c r="DR1207" s="55" t="s">
        <v>1261</v>
      </c>
      <c r="DS1207" s="55">
        <v>33146</v>
      </c>
      <c r="DT1207" s="55">
        <v>10000</v>
      </c>
      <c r="DU1207" s="55" t="s">
        <v>1249</v>
      </c>
      <c r="DV1207" s="55">
        <v>1</v>
      </c>
      <c r="EV1207" s="55">
        <v>1200</v>
      </c>
      <c r="EW1207" s="55" t="s">
        <v>1246</v>
      </c>
      <c r="EX1207" s="55" t="s">
        <v>1263</v>
      </c>
      <c r="EY1207" s="55">
        <v>4</v>
      </c>
      <c r="EZ1207" s="55">
        <v>1995</v>
      </c>
      <c r="FA1207" s="55">
        <v>2999</v>
      </c>
      <c r="FB1207" s="55" t="s">
        <v>1361</v>
      </c>
      <c r="FC1207" s="55" t="s">
        <v>1249</v>
      </c>
      <c r="FD1207" s="55">
        <v>6</v>
      </c>
      <c r="FF1207" s="55">
        <v>1200</v>
      </c>
      <c r="FG1207" s="55" t="s">
        <v>42</v>
      </c>
      <c r="FH1207" s="55" t="s">
        <v>1607</v>
      </c>
      <c r="FI1207" s="55">
        <v>2</v>
      </c>
      <c r="FJ1207" s="55">
        <v>25000</v>
      </c>
      <c r="FK1207" s="55" t="s">
        <v>1249</v>
      </c>
      <c r="FL1207" s="55">
        <v>0.3</v>
      </c>
      <c r="JW1207" s="12">
        <v>1200</v>
      </c>
      <c r="JX1207" s="12" t="s">
        <v>1394</v>
      </c>
      <c r="JY1207" s="12" t="s">
        <v>1460</v>
      </c>
    </row>
    <row r="1208" ht="14.25" customHeight="1" outlineLevel="1" spans="7:285">
      <c r="G1208" s="55">
        <v>1201</v>
      </c>
      <c r="H1208" s="55" t="s">
        <v>2077</v>
      </c>
      <c r="I1208" s="55" t="s">
        <v>2048</v>
      </c>
      <c r="J1208" s="55" t="s">
        <v>2895</v>
      </c>
      <c r="K1208" s="55" t="s">
        <v>1258</v>
      </c>
      <c r="L1208" s="55">
        <v>0.0245</v>
      </c>
      <c r="AD1208" s="12">
        <v>1201</v>
      </c>
      <c r="AE1208" s="12" t="s">
        <v>1261</v>
      </c>
      <c r="AF1208" s="12" t="s">
        <v>1206</v>
      </c>
      <c r="AG1208" s="12" t="s">
        <v>1433</v>
      </c>
      <c r="AH1208" s="12" t="s">
        <v>2446</v>
      </c>
      <c r="DN1208" s="55">
        <v>1201</v>
      </c>
      <c r="DO1208" s="55" t="s">
        <v>1309</v>
      </c>
      <c r="DP1208" s="55" t="s">
        <v>3300</v>
      </c>
      <c r="DQ1208" s="55" t="s">
        <v>1260</v>
      </c>
      <c r="DR1208" s="55" t="s">
        <v>1261</v>
      </c>
      <c r="DS1208" s="55">
        <v>33147</v>
      </c>
      <c r="DT1208" s="55">
        <v>10000</v>
      </c>
      <c r="DU1208" s="55" t="s">
        <v>1249</v>
      </c>
      <c r="DV1208" s="55">
        <v>1</v>
      </c>
      <c r="EV1208" s="55">
        <v>1201</v>
      </c>
      <c r="EW1208" s="55" t="s">
        <v>1246</v>
      </c>
      <c r="EX1208" s="55" t="s">
        <v>1263</v>
      </c>
      <c r="EY1208" s="55">
        <v>5</v>
      </c>
      <c r="EZ1208" s="55">
        <v>0</v>
      </c>
      <c r="FA1208" s="55">
        <v>1994</v>
      </c>
      <c r="FB1208" s="55" t="s">
        <v>1361</v>
      </c>
      <c r="FC1208" s="55" t="s">
        <v>1249</v>
      </c>
      <c r="FD1208" s="55">
        <v>5.25</v>
      </c>
      <c r="FF1208" s="55">
        <v>1201</v>
      </c>
      <c r="FG1208" s="55" t="s">
        <v>42</v>
      </c>
      <c r="FH1208" s="55" t="s">
        <v>1607</v>
      </c>
      <c r="FI1208" s="55">
        <v>2</v>
      </c>
      <c r="FJ1208" s="55">
        <v>50000</v>
      </c>
      <c r="FK1208" s="55" t="s">
        <v>1249</v>
      </c>
      <c r="FL1208" s="55">
        <v>0.3</v>
      </c>
      <c r="JW1208" s="12">
        <v>1201</v>
      </c>
      <c r="JX1208" s="12" t="s">
        <v>1394</v>
      </c>
      <c r="JY1208" s="12" t="s">
        <v>1367</v>
      </c>
    </row>
    <row r="1209" ht="14.25" customHeight="1" outlineLevel="1" spans="7:285">
      <c r="G1209" s="55">
        <v>1202</v>
      </c>
      <c r="H1209" s="55" t="s">
        <v>2077</v>
      </c>
      <c r="I1209" s="55" t="s">
        <v>2048</v>
      </c>
      <c r="J1209" s="55" t="s">
        <v>2958</v>
      </c>
      <c r="K1209" s="55" t="s">
        <v>1258</v>
      </c>
      <c r="L1209" s="55">
        <v>0.0245</v>
      </c>
      <c r="AD1209" s="12">
        <v>1202</v>
      </c>
      <c r="AE1209" s="12" t="s">
        <v>1261</v>
      </c>
      <c r="AF1209" s="12" t="s">
        <v>2440</v>
      </c>
      <c r="AG1209" s="12" t="s">
        <v>1669</v>
      </c>
      <c r="AH1209" s="12" t="s">
        <v>2931</v>
      </c>
      <c r="DN1209" s="55">
        <v>1202</v>
      </c>
      <c r="DO1209" s="55" t="s">
        <v>1309</v>
      </c>
      <c r="DP1209" s="55" t="s">
        <v>3300</v>
      </c>
      <c r="DQ1209" s="55" t="s">
        <v>1260</v>
      </c>
      <c r="DR1209" s="55" t="s">
        <v>1261</v>
      </c>
      <c r="DS1209" s="55">
        <v>33149</v>
      </c>
      <c r="DT1209" s="55">
        <v>10000</v>
      </c>
      <c r="DU1209" s="55" t="s">
        <v>1249</v>
      </c>
      <c r="DV1209" s="55">
        <v>1</v>
      </c>
      <c r="EV1209" s="55">
        <v>1202</v>
      </c>
      <c r="EW1209" s="55" t="s">
        <v>1246</v>
      </c>
      <c r="EX1209" s="55" t="s">
        <v>1263</v>
      </c>
      <c r="EY1209" s="55">
        <v>5</v>
      </c>
      <c r="EZ1209" s="55">
        <v>1995</v>
      </c>
      <c r="FA1209" s="55">
        <v>2999</v>
      </c>
      <c r="FB1209" s="55" t="s">
        <v>1361</v>
      </c>
      <c r="FC1209" s="55" t="s">
        <v>1249</v>
      </c>
      <c r="FD1209" s="55">
        <v>6</v>
      </c>
      <c r="FF1209" s="55">
        <v>1202</v>
      </c>
      <c r="FG1209" s="55" t="s">
        <v>42</v>
      </c>
      <c r="FH1209" s="55" t="s">
        <v>1607</v>
      </c>
      <c r="FI1209" s="55">
        <v>2</v>
      </c>
      <c r="FJ1209" s="55">
        <v>80000</v>
      </c>
      <c r="FK1209" s="55" t="s">
        <v>1249</v>
      </c>
      <c r="FL1209" s="55">
        <v>0.3</v>
      </c>
      <c r="JW1209" s="12">
        <v>1202</v>
      </c>
      <c r="JX1209" s="12" t="s">
        <v>1394</v>
      </c>
      <c r="JY1209" s="12" t="s">
        <v>1541</v>
      </c>
    </row>
    <row r="1210" ht="14.25" customHeight="1" outlineLevel="1" spans="7:285">
      <c r="G1210" s="55">
        <v>1203</v>
      </c>
      <c r="H1210" s="55" t="s">
        <v>2077</v>
      </c>
      <c r="I1210" s="55" t="s">
        <v>2048</v>
      </c>
      <c r="J1210" s="55" t="s">
        <v>2962</v>
      </c>
      <c r="K1210" s="55" t="s">
        <v>1258</v>
      </c>
      <c r="L1210" s="55">
        <v>0.0315</v>
      </c>
      <c r="AD1210" s="12">
        <v>1203</v>
      </c>
      <c r="AE1210" s="12" t="s">
        <v>1261</v>
      </c>
      <c r="AF1210" s="12" t="s">
        <v>1576</v>
      </c>
      <c r="AG1210" s="12" t="s">
        <v>1433</v>
      </c>
      <c r="AH1210" s="12" t="s">
        <v>2446</v>
      </c>
      <c r="DN1210" s="55">
        <v>1203</v>
      </c>
      <c r="DO1210" s="55" t="s">
        <v>1309</v>
      </c>
      <c r="DP1210" s="55" t="s">
        <v>3300</v>
      </c>
      <c r="DQ1210" s="55" t="s">
        <v>1260</v>
      </c>
      <c r="DR1210" s="55" t="s">
        <v>1261</v>
      </c>
      <c r="DS1210" s="55">
        <v>33154</v>
      </c>
      <c r="DT1210" s="55">
        <v>10000</v>
      </c>
      <c r="DU1210" s="55" t="s">
        <v>1249</v>
      </c>
      <c r="DV1210" s="55">
        <v>1</v>
      </c>
      <c r="EV1210" s="55">
        <v>1203</v>
      </c>
      <c r="EW1210" s="55" t="s">
        <v>1246</v>
      </c>
      <c r="EX1210" s="55" t="s">
        <v>1263</v>
      </c>
      <c r="EY1210" s="55">
        <v>6</v>
      </c>
      <c r="EZ1210" s="55">
        <v>0</v>
      </c>
      <c r="FA1210" s="55">
        <v>1994</v>
      </c>
      <c r="FB1210" s="55" t="s">
        <v>1361</v>
      </c>
      <c r="FC1210" s="55" t="s">
        <v>1249</v>
      </c>
      <c r="FD1210" s="55">
        <v>5.25</v>
      </c>
      <c r="FF1210" s="55">
        <v>1203</v>
      </c>
      <c r="FG1210" s="55" t="s">
        <v>42</v>
      </c>
      <c r="FH1210" s="55" t="s">
        <v>1607</v>
      </c>
      <c r="FI1210" s="55">
        <v>2</v>
      </c>
      <c r="FJ1210" s="55">
        <v>130000</v>
      </c>
      <c r="FK1210" s="55" t="s">
        <v>1249</v>
      </c>
      <c r="FL1210" s="55">
        <v>0.3</v>
      </c>
      <c r="JW1210" s="12">
        <v>1203</v>
      </c>
      <c r="JX1210" s="12" t="s">
        <v>1394</v>
      </c>
      <c r="JY1210" s="12" t="s">
        <v>1582</v>
      </c>
    </row>
    <row r="1211" ht="14.25" customHeight="1" outlineLevel="1" spans="7:285">
      <c r="G1211" s="55">
        <v>1204</v>
      </c>
      <c r="H1211" s="55" t="s">
        <v>2077</v>
      </c>
      <c r="I1211" s="55" t="s">
        <v>1944</v>
      </c>
      <c r="J1211" s="55" t="s">
        <v>2966</v>
      </c>
      <c r="K1211" s="55" t="s">
        <v>1258</v>
      </c>
      <c r="L1211" s="55">
        <v>0.0525</v>
      </c>
      <c r="AD1211" s="12">
        <v>1204</v>
      </c>
      <c r="AE1211" s="12" t="s">
        <v>1261</v>
      </c>
      <c r="AF1211" s="12" t="s">
        <v>3138</v>
      </c>
      <c r="AG1211" s="12" t="s">
        <v>1669</v>
      </c>
      <c r="AH1211" s="12" t="s">
        <v>2931</v>
      </c>
      <c r="DN1211" s="55">
        <v>1204</v>
      </c>
      <c r="DO1211" s="55" t="s">
        <v>1309</v>
      </c>
      <c r="DP1211" s="55" t="s">
        <v>3300</v>
      </c>
      <c r="DQ1211" s="55" t="s">
        <v>1260</v>
      </c>
      <c r="DR1211" s="55" t="s">
        <v>1261</v>
      </c>
      <c r="DS1211" s="55">
        <v>33156</v>
      </c>
      <c r="DT1211" s="55">
        <v>10000</v>
      </c>
      <c r="DU1211" s="55" t="s">
        <v>1249</v>
      </c>
      <c r="DV1211" s="55">
        <v>1</v>
      </c>
      <c r="EV1211" s="55">
        <v>1204</v>
      </c>
      <c r="EW1211" s="55" t="s">
        <v>1246</v>
      </c>
      <c r="EX1211" s="55" t="s">
        <v>1263</v>
      </c>
      <c r="EY1211" s="55">
        <v>6</v>
      </c>
      <c r="EZ1211" s="55">
        <v>1995</v>
      </c>
      <c r="FA1211" s="55">
        <v>2999</v>
      </c>
      <c r="FB1211" s="55" t="s">
        <v>1361</v>
      </c>
      <c r="FC1211" s="55" t="s">
        <v>1249</v>
      </c>
      <c r="FD1211" s="55">
        <v>6</v>
      </c>
      <c r="FF1211" s="55">
        <v>1204</v>
      </c>
      <c r="FG1211" s="55" t="s">
        <v>42</v>
      </c>
      <c r="FH1211" s="55" t="s">
        <v>1607</v>
      </c>
      <c r="FI1211" s="55">
        <v>2</v>
      </c>
      <c r="FJ1211" s="55">
        <v>260000</v>
      </c>
      <c r="FK1211" s="55" t="s">
        <v>1249</v>
      </c>
      <c r="FL1211" s="55">
        <v>0.3</v>
      </c>
      <c r="JW1211" s="12">
        <v>1204</v>
      </c>
      <c r="JX1211" s="12" t="s">
        <v>1394</v>
      </c>
      <c r="JY1211" s="12" t="s">
        <v>1622</v>
      </c>
    </row>
    <row r="1212" ht="14.25" customHeight="1" outlineLevel="1" spans="7:285">
      <c r="G1212" s="55">
        <v>1205</v>
      </c>
      <c r="H1212" s="55" t="s">
        <v>2077</v>
      </c>
      <c r="I1212" s="55" t="s">
        <v>2012</v>
      </c>
      <c r="J1212" s="55" t="s">
        <v>2970</v>
      </c>
      <c r="K1212" s="55" t="s">
        <v>1258</v>
      </c>
      <c r="L1212" s="55">
        <v>0.0525</v>
      </c>
      <c r="AD1212" s="12">
        <v>1205</v>
      </c>
      <c r="AE1212" s="12" t="s">
        <v>1261</v>
      </c>
      <c r="AF1212" s="12" t="s">
        <v>1875</v>
      </c>
      <c r="AG1212" s="12" t="s">
        <v>1433</v>
      </c>
      <c r="AH1212" s="12" t="s">
        <v>2446</v>
      </c>
      <c r="DN1212" s="55">
        <v>1205</v>
      </c>
      <c r="DO1212" s="55" t="s">
        <v>1309</v>
      </c>
      <c r="DP1212" s="55" t="s">
        <v>3300</v>
      </c>
      <c r="DQ1212" s="55" t="s">
        <v>1260</v>
      </c>
      <c r="DR1212" s="55" t="s">
        <v>1261</v>
      </c>
      <c r="DS1212" s="55">
        <v>33158</v>
      </c>
      <c r="DT1212" s="55">
        <v>10000</v>
      </c>
      <c r="DU1212" s="55" t="s">
        <v>1249</v>
      </c>
      <c r="DV1212" s="55">
        <v>1</v>
      </c>
      <c r="EV1212" s="55">
        <v>1205</v>
      </c>
      <c r="EW1212" s="55" t="s">
        <v>1246</v>
      </c>
      <c r="EX1212" s="55" t="s">
        <v>1263</v>
      </c>
      <c r="EY1212" s="55">
        <v>7</v>
      </c>
      <c r="EZ1212" s="55">
        <v>0</v>
      </c>
      <c r="FA1212" s="55">
        <v>1994</v>
      </c>
      <c r="FB1212" s="55" t="s">
        <v>1361</v>
      </c>
      <c r="FC1212" s="55" t="s">
        <v>1249</v>
      </c>
      <c r="FD1212" s="55">
        <v>3.25</v>
      </c>
      <c r="FF1212" s="55">
        <v>1205</v>
      </c>
      <c r="FG1212" s="55" t="s">
        <v>42</v>
      </c>
      <c r="FH1212" s="55" t="s">
        <v>1607</v>
      </c>
      <c r="FI1212" s="55">
        <v>2</v>
      </c>
      <c r="FJ1212" s="55">
        <v>400000</v>
      </c>
      <c r="FK1212" s="55" t="s">
        <v>1249</v>
      </c>
      <c r="FL1212" s="55">
        <v>0.3</v>
      </c>
      <c r="JW1212" s="12">
        <v>1205</v>
      </c>
      <c r="JX1212" s="12" t="s">
        <v>1394</v>
      </c>
      <c r="JY1212" s="12" t="s">
        <v>1654</v>
      </c>
    </row>
    <row r="1213" ht="14.25" customHeight="1" outlineLevel="1" spans="7:285">
      <c r="G1213" s="55">
        <v>1206</v>
      </c>
      <c r="H1213" s="55" t="s">
        <v>2077</v>
      </c>
      <c r="I1213" s="55" t="s">
        <v>1490</v>
      </c>
      <c r="J1213" s="55" t="s">
        <v>2543</v>
      </c>
      <c r="K1213" s="55" t="s">
        <v>1258</v>
      </c>
      <c r="L1213" s="55">
        <v>0.0167</v>
      </c>
      <c r="AD1213" s="12">
        <v>1206</v>
      </c>
      <c r="AE1213" s="12" t="s">
        <v>1261</v>
      </c>
      <c r="AF1213" s="12" t="s">
        <v>3164</v>
      </c>
      <c r="AG1213" s="12" t="s">
        <v>1669</v>
      </c>
      <c r="AH1213" s="12" t="s">
        <v>2931</v>
      </c>
      <c r="DN1213" s="55">
        <v>1206</v>
      </c>
      <c r="DO1213" s="55" t="s">
        <v>1309</v>
      </c>
      <c r="DP1213" s="55" t="s">
        <v>3300</v>
      </c>
      <c r="DQ1213" s="55" t="s">
        <v>1260</v>
      </c>
      <c r="DR1213" s="55" t="s">
        <v>1261</v>
      </c>
      <c r="DS1213" s="55">
        <v>33164</v>
      </c>
      <c r="DT1213" s="55">
        <v>10000</v>
      </c>
      <c r="DU1213" s="55" t="s">
        <v>1249</v>
      </c>
      <c r="DV1213" s="55">
        <v>1</v>
      </c>
      <c r="EV1213" s="55">
        <v>1206</v>
      </c>
      <c r="EW1213" s="55" t="s">
        <v>1246</v>
      </c>
      <c r="EX1213" s="55" t="s">
        <v>1263</v>
      </c>
      <c r="EY1213" s="55">
        <v>7</v>
      </c>
      <c r="EZ1213" s="55">
        <v>1995</v>
      </c>
      <c r="FA1213" s="55">
        <v>2999</v>
      </c>
      <c r="FB1213" s="55" t="s">
        <v>1361</v>
      </c>
      <c r="FC1213" s="55" t="s">
        <v>1249</v>
      </c>
      <c r="FD1213" s="55">
        <v>3.25</v>
      </c>
      <c r="FF1213" s="55">
        <v>1206</v>
      </c>
      <c r="FG1213" s="55" t="s">
        <v>42</v>
      </c>
      <c r="FH1213" s="55" t="s">
        <v>1607</v>
      </c>
      <c r="FI1213" s="55">
        <v>2</v>
      </c>
      <c r="FJ1213" s="55">
        <v>530000</v>
      </c>
      <c r="FK1213" s="55" t="s">
        <v>1249</v>
      </c>
      <c r="FL1213" s="55">
        <v>0.3</v>
      </c>
      <c r="JW1213" s="12">
        <v>1206</v>
      </c>
      <c r="JX1213" s="12" t="s">
        <v>1394</v>
      </c>
      <c r="JY1213" s="12" t="s">
        <v>1690</v>
      </c>
    </row>
    <row r="1214" ht="14.25" customHeight="1" outlineLevel="1" spans="7:285">
      <c r="G1214" s="55">
        <v>1207</v>
      </c>
      <c r="H1214" s="55" t="s">
        <v>2077</v>
      </c>
      <c r="I1214" s="55" t="s">
        <v>1490</v>
      </c>
      <c r="J1214" s="55" t="s">
        <v>2898</v>
      </c>
      <c r="K1214" s="55" t="s">
        <v>1258</v>
      </c>
      <c r="L1214" s="55">
        <v>0.0167</v>
      </c>
      <c r="AD1214" s="12">
        <v>1207</v>
      </c>
      <c r="AE1214" s="12" t="s">
        <v>1261</v>
      </c>
      <c r="AF1214" s="12" t="s">
        <v>1777</v>
      </c>
      <c r="AG1214" s="12" t="s">
        <v>1433</v>
      </c>
      <c r="AH1214" s="12" t="s">
        <v>2446</v>
      </c>
      <c r="DN1214" s="55">
        <v>1207</v>
      </c>
      <c r="DO1214" s="55" t="s">
        <v>1309</v>
      </c>
      <c r="DP1214" s="55" t="s">
        <v>3300</v>
      </c>
      <c r="DQ1214" s="55" t="s">
        <v>1260</v>
      </c>
      <c r="DR1214" s="55" t="s">
        <v>1261</v>
      </c>
      <c r="DS1214" s="55">
        <v>33166</v>
      </c>
      <c r="DT1214" s="55">
        <v>10000</v>
      </c>
      <c r="DU1214" s="55" t="s">
        <v>1249</v>
      </c>
      <c r="DV1214" s="55">
        <v>1</v>
      </c>
      <c r="EV1214" s="55">
        <v>1207</v>
      </c>
      <c r="EW1214" s="55" t="s">
        <v>1246</v>
      </c>
      <c r="EX1214" s="55" t="s">
        <v>1263</v>
      </c>
      <c r="EY1214" s="55">
        <v>8</v>
      </c>
      <c r="EZ1214" s="55">
        <v>0</v>
      </c>
      <c r="FA1214" s="55">
        <v>1994</v>
      </c>
      <c r="FB1214" s="55" t="s">
        <v>1262</v>
      </c>
      <c r="FC1214" s="55" t="s">
        <v>1249</v>
      </c>
      <c r="FD1214" s="55">
        <v>0</v>
      </c>
      <c r="FF1214" s="55">
        <v>1207</v>
      </c>
      <c r="FG1214" s="55" t="s">
        <v>42</v>
      </c>
      <c r="FH1214" s="55" t="s">
        <v>1607</v>
      </c>
      <c r="FI1214" s="55">
        <v>2</v>
      </c>
      <c r="FJ1214" s="55">
        <v>540000</v>
      </c>
      <c r="FK1214" s="55" t="s">
        <v>1249</v>
      </c>
      <c r="FL1214" s="55">
        <v>0.3</v>
      </c>
      <c r="JW1214" s="12">
        <v>1207</v>
      </c>
      <c r="JX1214" s="12" t="s">
        <v>1394</v>
      </c>
      <c r="JY1214" s="12" t="s">
        <v>938</v>
      </c>
    </row>
    <row r="1215" ht="14.25" customHeight="1" outlineLevel="1" spans="7:285">
      <c r="G1215" s="55">
        <v>1208</v>
      </c>
      <c r="H1215" s="55" t="s">
        <v>2077</v>
      </c>
      <c r="I1215" s="55" t="s">
        <v>1490</v>
      </c>
      <c r="J1215" s="55" t="s">
        <v>2973</v>
      </c>
      <c r="K1215" s="55" t="s">
        <v>1258</v>
      </c>
      <c r="L1215" s="55">
        <v>0.0175</v>
      </c>
      <c r="AD1215" s="12">
        <v>1208</v>
      </c>
      <c r="AE1215" s="12" t="s">
        <v>1261</v>
      </c>
      <c r="AF1215" s="12" t="s">
        <v>2050</v>
      </c>
      <c r="AG1215" s="12" t="s">
        <v>1669</v>
      </c>
      <c r="AH1215" s="12" t="s">
        <v>2931</v>
      </c>
      <c r="DN1215" s="55">
        <v>1208</v>
      </c>
      <c r="DO1215" s="55" t="s">
        <v>1309</v>
      </c>
      <c r="DP1215" s="55" t="s">
        <v>3300</v>
      </c>
      <c r="DQ1215" s="55" t="s">
        <v>1260</v>
      </c>
      <c r="DR1215" s="55" t="s">
        <v>1261</v>
      </c>
      <c r="DS1215" s="55">
        <v>33167</v>
      </c>
      <c r="DT1215" s="55">
        <v>10000</v>
      </c>
      <c r="DU1215" s="55" t="s">
        <v>1249</v>
      </c>
      <c r="DV1215" s="55">
        <v>1</v>
      </c>
      <c r="EV1215" s="55">
        <v>1208</v>
      </c>
      <c r="EW1215" s="55" t="s">
        <v>1246</v>
      </c>
      <c r="EX1215" s="55" t="s">
        <v>1263</v>
      </c>
      <c r="EY1215" s="55">
        <v>8</v>
      </c>
      <c r="EZ1215" s="55">
        <v>1995</v>
      </c>
      <c r="FA1215" s="55">
        <v>2999</v>
      </c>
      <c r="FB1215" s="55" t="s">
        <v>1262</v>
      </c>
      <c r="FC1215" s="55" t="s">
        <v>1249</v>
      </c>
      <c r="FD1215" s="55">
        <v>0</v>
      </c>
      <c r="FF1215" s="55">
        <v>1208</v>
      </c>
      <c r="FG1215" s="55" t="s">
        <v>42</v>
      </c>
      <c r="FH1215" s="55" t="s">
        <v>1607</v>
      </c>
      <c r="FI1215" s="55">
        <v>3</v>
      </c>
      <c r="FJ1215" s="55">
        <v>0</v>
      </c>
      <c r="FK1215" s="55" t="s">
        <v>1249</v>
      </c>
      <c r="FL1215" s="55">
        <v>0.3</v>
      </c>
      <c r="JW1215" s="12">
        <v>1208</v>
      </c>
      <c r="JX1215" s="12" t="s">
        <v>1394</v>
      </c>
      <c r="JY1215" s="12" t="s">
        <v>1745</v>
      </c>
    </row>
    <row r="1216" ht="14.25" customHeight="1" outlineLevel="1" spans="7:285">
      <c r="G1216" s="55">
        <v>1209</v>
      </c>
      <c r="H1216" s="55" t="s">
        <v>2077</v>
      </c>
      <c r="I1216" s="55" t="s">
        <v>1490</v>
      </c>
      <c r="J1216" s="55" t="s">
        <v>2976</v>
      </c>
      <c r="K1216" s="55" t="s">
        <v>1258</v>
      </c>
      <c r="L1216" s="55">
        <v>0.0175</v>
      </c>
      <c r="AD1216" s="12">
        <v>1209</v>
      </c>
      <c r="AE1216" s="12" t="s">
        <v>1261</v>
      </c>
      <c r="AF1216" s="12" t="s">
        <v>1629</v>
      </c>
      <c r="AG1216" s="12" t="s">
        <v>1433</v>
      </c>
      <c r="AH1216" s="12" t="s">
        <v>2446</v>
      </c>
      <c r="DN1216" s="55">
        <v>1209</v>
      </c>
      <c r="DO1216" s="55" t="s">
        <v>1309</v>
      </c>
      <c r="DP1216" s="55" t="s">
        <v>3300</v>
      </c>
      <c r="DQ1216" s="55" t="s">
        <v>1260</v>
      </c>
      <c r="DR1216" s="55" t="s">
        <v>1261</v>
      </c>
      <c r="DS1216" s="55">
        <v>33170</v>
      </c>
      <c r="DT1216" s="55">
        <v>10000</v>
      </c>
      <c r="DU1216" s="55" t="s">
        <v>1249</v>
      </c>
      <c r="DV1216" s="55">
        <v>1</v>
      </c>
      <c r="EV1216" s="55">
        <v>1209</v>
      </c>
      <c r="EW1216" s="55" t="s">
        <v>1246</v>
      </c>
      <c r="EX1216" s="55" t="s">
        <v>1263</v>
      </c>
      <c r="EY1216" s="55">
        <v>9</v>
      </c>
      <c r="EZ1216" s="55">
        <v>0</v>
      </c>
      <c r="FA1216" s="55">
        <v>1994</v>
      </c>
      <c r="FB1216" s="55" t="s">
        <v>1361</v>
      </c>
      <c r="FC1216" s="55" t="s">
        <v>1249</v>
      </c>
      <c r="FD1216" s="55">
        <v>6</v>
      </c>
      <c r="FF1216" s="55">
        <v>1209</v>
      </c>
      <c r="FG1216" s="55" t="s">
        <v>42</v>
      </c>
      <c r="FH1216" s="55" t="s">
        <v>1607</v>
      </c>
      <c r="FI1216" s="55">
        <v>3</v>
      </c>
      <c r="FJ1216" s="55">
        <v>1000</v>
      </c>
      <c r="FK1216" s="55" t="s">
        <v>1249</v>
      </c>
      <c r="FL1216" s="55">
        <v>0.3</v>
      </c>
      <c r="JW1216" s="12">
        <v>1209</v>
      </c>
      <c r="JX1216" s="12" t="s">
        <v>1394</v>
      </c>
      <c r="JY1216" s="12" t="s">
        <v>1748</v>
      </c>
    </row>
    <row r="1217" ht="14.25" customHeight="1" outlineLevel="1" spans="7:285">
      <c r="G1217" s="55">
        <v>1210</v>
      </c>
      <c r="H1217" s="55" t="s">
        <v>2077</v>
      </c>
      <c r="I1217" s="55" t="s">
        <v>1490</v>
      </c>
      <c r="J1217" s="55" t="s">
        <v>2979</v>
      </c>
      <c r="K1217" s="55" t="s">
        <v>1258</v>
      </c>
      <c r="L1217" s="55">
        <v>0.0306</v>
      </c>
      <c r="AD1217" s="12">
        <v>1210</v>
      </c>
      <c r="AE1217" s="12" t="s">
        <v>1261</v>
      </c>
      <c r="AF1217" s="12" t="s">
        <v>3166</v>
      </c>
      <c r="AG1217" s="12" t="s">
        <v>1669</v>
      </c>
      <c r="AH1217" s="12" t="s">
        <v>3039</v>
      </c>
      <c r="DN1217" s="55">
        <v>1210</v>
      </c>
      <c r="DO1217" s="55" t="s">
        <v>1309</v>
      </c>
      <c r="DP1217" s="55" t="s">
        <v>3300</v>
      </c>
      <c r="DQ1217" s="55" t="s">
        <v>1260</v>
      </c>
      <c r="DR1217" s="55" t="s">
        <v>1261</v>
      </c>
      <c r="DS1217" s="55">
        <v>33172</v>
      </c>
      <c r="DT1217" s="55">
        <v>10000</v>
      </c>
      <c r="DU1217" s="55" t="s">
        <v>1249</v>
      </c>
      <c r="DV1217" s="55">
        <v>1</v>
      </c>
      <c r="EV1217" s="55">
        <v>1210</v>
      </c>
      <c r="EW1217" s="55" t="s">
        <v>1246</v>
      </c>
      <c r="EX1217" s="55" t="s">
        <v>1263</v>
      </c>
      <c r="EY1217" s="55">
        <v>9</v>
      </c>
      <c r="EZ1217" s="55">
        <v>1995</v>
      </c>
      <c r="FA1217" s="55">
        <v>2999</v>
      </c>
      <c r="FB1217" s="55" t="s">
        <v>1361</v>
      </c>
      <c r="FC1217" s="55" t="s">
        <v>1249</v>
      </c>
      <c r="FD1217" s="55">
        <v>6</v>
      </c>
      <c r="FF1217" s="55">
        <v>1210</v>
      </c>
      <c r="FG1217" s="55" t="s">
        <v>42</v>
      </c>
      <c r="FH1217" s="55" t="s">
        <v>1607</v>
      </c>
      <c r="FI1217" s="55">
        <v>3</v>
      </c>
      <c r="FJ1217" s="55">
        <v>2500</v>
      </c>
      <c r="FK1217" s="55" t="s">
        <v>1249</v>
      </c>
      <c r="FL1217" s="55">
        <v>0.3</v>
      </c>
      <c r="JW1217" s="12">
        <v>1210</v>
      </c>
      <c r="JX1217" s="12" t="s">
        <v>1394</v>
      </c>
      <c r="JY1217" s="12" t="s">
        <v>1801</v>
      </c>
    </row>
    <row r="1218" ht="14.25" customHeight="1" outlineLevel="1" spans="7:285">
      <c r="G1218" s="55">
        <v>1211</v>
      </c>
      <c r="H1218" s="55" t="s">
        <v>2077</v>
      </c>
      <c r="I1218" s="55" t="s">
        <v>1872</v>
      </c>
      <c r="J1218" s="55" t="s">
        <v>1676</v>
      </c>
      <c r="K1218" s="55" t="s">
        <v>1258</v>
      </c>
      <c r="L1218" s="55">
        <v>0.0525</v>
      </c>
      <c r="AD1218" s="12">
        <v>1211</v>
      </c>
      <c r="AE1218" s="12" t="s">
        <v>1261</v>
      </c>
      <c r="AF1218" s="12" t="s">
        <v>2025</v>
      </c>
      <c r="AG1218" s="12" t="s">
        <v>1433</v>
      </c>
      <c r="AH1218" s="12" t="s">
        <v>2446</v>
      </c>
      <c r="DN1218" s="55">
        <v>1211</v>
      </c>
      <c r="DO1218" s="55" t="s">
        <v>1309</v>
      </c>
      <c r="DP1218" s="55" t="s">
        <v>3300</v>
      </c>
      <c r="DQ1218" s="55" t="s">
        <v>1260</v>
      </c>
      <c r="DR1218" s="55" t="s">
        <v>1261</v>
      </c>
      <c r="DS1218" s="55">
        <v>33173</v>
      </c>
      <c r="DT1218" s="55">
        <v>10000</v>
      </c>
      <c r="DU1218" s="55" t="s">
        <v>1249</v>
      </c>
      <c r="DV1218" s="55">
        <v>1</v>
      </c>
      <c r="EV1218" s="55">
        <v>1211</v>
      </c>
      <c r="EW1218" s="55" t="s">
        <v>1246</v>
      </c>
      <c r="EX1218" s="55" t="s">
        <v>2272</v>
      </c>
      <c r="EY1218" s="55">
        <v>1</v>
      </c>
      <c r="EZ1218" s="55">
        <v>0</v>
      </c>
      <c r="FA1218" s="55">
        <v>1994</v>
      </c>
      <c r="FB1218" s="55" t="s">
        <v>1262</v>
      </c>
      <c r="FC1218" s="55" t="s">
        <v>1249</v>
      </c>
      <c r="FD1218" s="55">
        <v>0</v>
      </c>
      <c r="FF1218" s="55">
        <v>1211</v>
      </c>
      <c r="FG1218" s="55" t="s">
        <v>42</v>
      </c>
      <c r="FH1218" s="55" t="s">
        <v>1607</v>
      </c>
      <c r="FI1218" s="55">
        <v>3</v>
      </c>
      <c r="FJ1218" s="55">
        <v>5000</v>
      </c>
      <c r="FK1218" s="55" t="s">
        <v>1249</v>
      </c>
      <c r="FL1218" s="55">
        <v>0.3</v>
      </c>
      <c r="JW1218" s="12">
        <v>1211</v>
      </c>
      <c r="JX1218" s="12" t="s">
        <v>1394</v>
      </c>
      <c r="JY1218" s="12" t="s">
        <v>994</v>
      </c>
    </row>
    <row r="1219" ht="14.25" customHeight="1" outlineLevel="1" spans="7:285">
      <c r="G1219" s="55">
        <v>1212</v>
      </c>
      <c r="H1219" s="55" t="s">
        <v>2077</v>
      </c>
      <c r="I1219" s="55" t="s">
        <v>1364</v>
      </c>
      <c r="J1219" s="55" t="s">
        <v>1967</v>
      </c>
      <c r="K1219" s="55" t="s">
        <v>1258</v>
      </c>
      <c r="L1219" s="55">
        <v>0.0525</v>
      </c>
      <c r="AD1219" s="12">
        <v>1212</v>
      </c>
      <c r="AE1219" s="12" t="s">
        <v>1261</v>
      </c>
      <c r="AF1219" s="12" t="s">
        <v>1590</v>
      </c>
      <c r="AG1219" s="12" t="s">
        <v>1669</v>
      </c>
      <c r="AH1219" s="12" t="s">
        <v>3060</v>
      </c>
      <c r="DN1219" s="55">
        <v>1212</v>
      </c>
      <c r="DO1219" s="55" t="s">
        <v>1309</v>
      </c>
      <c r="DP1219" s="55" t="s">
        <v>3300</v>
      </c>
      <c r="DQ1219" s="55" t="s">
        <v>1260</v>
      </c>
      <c r="DR1219" s="55" t="s">
        <v>1261</v>
      </c>
      <c r="DS1219" s="55">
        <v>33175</v>
      </c>
      <c r="DT1219" s="55">
        <v>10000</v>
      </c>
      <c r="DU1219" s="55" t="s">
        <v>1249</v>
      </c>
      <c r="DV1219" s="55">
        <v>1</v>
      </c>
      <c r="EV1219" s="55">
        <v>1212</v>
      </c>
      <c r="EW1219" s="55" t="s">
        <v>1246</v>
      </c>
      <c r="EX1219" s="55" t="s">
        <v>2272</v>
      </c>
      <c r="EY1219" s="55">
        <v>1</v>
      </c>
      <c r="EZ1219" s="55">
        <v>1995</v>
      </c>
      <c r="FA1219" s="55">
        <v>2999</v>
      </c>
      <c r="FB1219" s="55" t="s">
        <v>1262</v>
      </c>
      <c r="FC1219" s="55" t="s">
        <v>1249</v>
      </c>
      <c r="FD1219" s="55">
        <v>0</v>
      </c>
      <c r="FF1219" s="55">
        <v>1212</v>
      </c>
      <c r="FG1219" s="55" t="s">
        <v>42</v>
      </c>
      <c r="FH1219" s="55" t="s">
        <v>1607</v>
      </c>
      <c r="FI1219" s="55">
        <v>3</v>
      </c>
      <c r="FJ1219" s="55">
        <v>10000</v>
      </c>
      <c r="FK1219" s="55" t="s">
        <v>1249</v>
      </c>
      <c r="FL1219" s="55">
        <v>0.3</v>
      </c>
      <c r="JW1219" s="12">
        <v>1212</v>
      </c>
      <c r="JX1219" s="12" t="s">
        <v>1394</v>
      </c>
      <c r="JY1219" s="12" t="s">
        <v>1855</v>
      </c>
    </row>
    <row r="1220" ht="14.25" customHeight="1" outlineLevel="1" spans="7:285">
      <c r="G1220" s="55">
        <v>1213</v>
      </c>
      <c r="H1220" s="55" t="s">
        <v>2077</v>
      </c>
      <c r="I1220" s="55" t="s">
        <v>2118</v>
      </c>
      <c r="J1220" s="55" t="s">
        <v>2989</v>
      </c>
      <c r="K1220" s="55" t="s">
        <v>1258</v>
      </c>
      <c r="L1220" s="55">
        <v>0.0525</v>
      </c>
      <c r="AD1220" s="12">
        <v>1213</v>
      </c>
      <c r="AE1220" s="12" t="s">
        <v>1261</v>
      </c>
      <c r="AF1220" s="12" t="s">
        <v>2288</v>
      </c>
      <c r="AG1220" s="12" t="s">
        <v>1433</v>
      </c>
      <c r="AH1220" s="12" t="s">
        <v>2446</v>
      </c>
      <c r="DN1220" s="55">
        <v>1213</v>
      </c>
      <c r="DO1220" s="55" t="s">
        <v>1309</v>
      </c>
      <c r="DP1220" s="55" t="s">
        <v>3300</v>
      </c>
      <c r="DQ1220" s="55" t="s">
        <v>1260</v>
      </c>
      <c r="DR1220" s="55" t="s">
        <v>1261</v>
      </c>
      <c r="DS1220" s="55">
        <v>33176</v>
      </c>
      <c r="DT1220" s="55">
        <v>10000</v>
      </c>
      <c r="DU1220" s="55" t="s">
        <v>1249</v>
      </c>
      <c r="DV1220" s="55">
        <v>1</v>
      </c>
      <c r="EV1220" s="55">
        <v>1213</v>
      </c>
      <c r="EW1220" s="55" t="s">
        <v>1246</v>
      </c>
      <c r="EX1220" s="55" t="s">
        <v>2055</v>
      </c>
      <c r="EY1220" s="55">
        <v>1</v>
      </c>
      <c r="EZ1220" s="55">
        <v>0</v>
      </c>
      <c r="FA1220" s="55">
        <v>1994</v>
      </c>
      <c r="FB1220" s="55" t="s">
        <v>1262</v>
      </c>
      <c r="FC1220" s="55" t="s">
        <v>1249</v>
      </c>
      <c r="FD1220" s="55">
        <v>0</v>
      </c>
      <c r="FF1220" s="55">
        <v>1213</v>
      </c>
      <c r="FG1220" s="55" t="s">
        <v>42</v>
      </c>
      <c r="FH1220" s="55" t="s">
        <v>1607</v>
      </c>
      <c r="FI1220" s="55">
        <v>3</v>
      </c>
      <c r="FJ1220" s="55">
        <v>25000</v>
      </c>
      <c r="FK1220" s="55" t="s">
        <v>1249</v>
      </c>
      <c r="FL1220" s="55">
        <v>0.3</v>
      </c>
      <c r="JW1220" s="12">
        <v>1213</v>
      </c>
      <c r="JX1220" s="12" t="s">
        <v>1394</v>
      </c>
      <c r="JY1220" s="12" t="s">
        <v>1878</v>
      </c>
    </row>
    <row r="1221" ht="14.25" customHeight="1" outlineLevel="1" spans="7:285">
      <c r="G1221" s="55">
        <v>1214</v>
      </c>
      <c r="H1221" s="55" t="s">
        <v>2077</v>
      </c>
      <c r="I1221" s="55" t="s">
        <v>1791</v>
      </c>
      <c r="J1221" s="55" t="s">
        <v>2992</v>
      </c>
      <c r="K1221" s="55" t="s">
        <v>1258</v>
      </c>
      <c r="L1221" s="55">
        <v>0.0175</v>
      </c>
      <c r="AD1221" s="12">
        <v>1214</v>
      </c>
      <c r="AE1221" s="12" t="s">
        <v>1261</v>
      </c>
      <c r="AF1221" s="12" t="s">
        <v>1365</v>
      </c>
      <c r="AG1221" s="12" t="s">
        <v>1669</v>
      </c>
      <c r="AH1221" s="12" t="s">
        <v>3060</v>
      </c>
      <c r="DN1221" s="55">
        <v>1214</v>
      </c>
      <c r="DO1221" s="55" t="s">
        <v>1309</v>
      </c>
      <c r="DP1221" s="55" t="s">
        <v>3300</v>
      </c>
      <c r="DQ1221" s="55" t="s">
        <v>1260</v>
      </c>
      <c r="DR1221" s="55" t="s">
        <v>1261</v>
      </c>
      <c r="DS1221" s="55">
        <v>33182</v>
      </c>
      <c r="DT1221" s="55">
        <v>10000</v>
      </c>
      <c r="DU1221" s="55" t="s">
        <v>1249</v>
      </c>
      <c r="DV1221" s="55">
        <v>1</v>
      </c>
      <c r="EV1221" s="55">
        <v>1214</v>
      </c>
      <c r="EW1221" s="55" t="s">
        <v>1246</v>
      </c>
      <c r="EX1221" s="55" t="s">
        <v>2055</v>
      </c>
      <c r="EY1221" s="55">
        <v>1</v>
      </c>
      <c r="EZ1221" s="55">
        <v>1995</v>
      </c>
      <c r="FA1221" s="55">
        <v>2999</v>
      </c>
      <c r="FB1221" s="55" t="s">
        <v>1262</v>
      </c>
      <c r="FC1221" s="55" t="s">
        <v>1249</v>
      </c>
      <c r="FD1221" s="55">
        <v>0</v>
      </c>
      <c r="FF1221" s="55">
        <v>1214</v>
      </c>
      <c r="FG1221" s="55" t="s">
        <v>42</v>
      </c>
      <c r="FH1221" s="55" t="s">
        <v>1607</v>
      </c>
      <c r="FI1221" s="55">
        <v>3</v>
      </c>
      <c r="FJ1221" s="55">
        <v>50000</v>
      </c>
      <c r="FK1221" s="55" t="s">
        <v>1249</v>
      </c>
      <c r="FL1221" s="55">
        <v>0.3</v>
      </c>
      <c r="JW1221" s="12">
        <v>1214</v>
      </c>
      <c r="JX1221" s="12" t="s">
        <v>1394</v>
      </c>
      <c r="JY1221" s="12" t="s">
        <v>1901</v>
      </c>
    </row>
    <row r="1222" ht="14.25" customHeight="1" outlineLevel="1" spans="7:285">
      <c r="G1222" s="55">
        <v>1215</v>
      </c>
      <c r="H1222" s="55" t="s">
        <v>2077</v>
      </c>
      <c r="I1222" s="55" t="s">
        <v>1791</v>
      </c>
      <c r="J1222" s="55" t="s">
        <v>2995</v>
      </c>
      <c r="K1222" s="55" t="s">
        <v>1258</v>
      </c>
      <c r="L1222" s="55">
        <v>0.0175</v>
      </c>
      <c r="AD1222" s="12">
        <v>1215</v>
      </c>
      <c r="AE1222" s="12" t="s">
        <v>1261</v>
      </c>
      <c r="AF1222" s="12" t="s">
        <v>2685</v>
      </c>
      <c r="AG1222" s="12" t="s">
        <v>1433</v>
      </c>
      <c r="AH1222" s="12" t="s">
        <v>2446</v>
      </c>
      <c r="DN1222" s="55">
        <v>1215</v>
      </c>
      <c r="DO1222" s="55" t="s">
        <v>1309</v>
      </c>
      <c r="DP1222" s="55" t="s">
        <v>3300</v>
      </c>
      <c r="DQ1222" s="55" t="s">
        <v>1260</v>
      </c>
      <c r="DR1222" s="55" t="s">
        <v>1261</v>
      </c>
      <c r="DS1222" s="55">
        <v>33183</v>
      </c>
      <c r="DT1222" s="55">
        <v>10000</v>
      </c>
      <c r="DU1222" s="55" t="s">
        <v>1249</v>
      </c>
      <c r="DV1222" s="55">
        <v>1</v>
      </c>
      <c r="EV1222" s="55">
        <v>1215</v>
      </c>
      <c r="EW1222" s="55" t="s">
        <v>1246</v>
      </c>
      <c r="EX1222" s="55" t="s">
        <v>2055</v>
      </c>
      <c r="EY1222" s="55">
        <v>2</v>
      </c>
      <c r="EZ1222" s="55">
        <v>0</v>
      </c>
      <c r="FA1222" s="55">
        <v>1994</v>
      </c>
      <c r="FB1222" s="55" t="s">
        <v>1262</v>
      </c>
      <c r="FC1222" s="55" t="s">
        <v>1249</v>
      </c>
      <c r="FD1222" s="55">
        <v>0</v>
      </c>
      <c r="FF1222" s="55">
        <v>1215</v>
      </c>
      <c r="FG1222" s="55" t="s">
        <v>42</v>
      </c>
      <c r="FH1222" s="55" t="s">
        <v>1607</v>
      </c>
      <c r="FI1222" s="55">
        <v>3</v>
      </c>
      <c r="FJ1222" s="55">
        <v>80000</v>
      </c>
      <c r="FK1222" s="55" t="s">
        <v>1249</v>
      </c>
      <c r="FL1222" s="55">
        <v>0.3</v>
      </c>
      <c r="JW1222" s="12">
        <v>1215</v>
      </c>
      <c r="JX1222" s="12" t="s">
        <v>1394</v>
      </c>
      <c r="JY1222" s="12" t="s">
        <v>1929</v>
      </c>
    </row>
    <row r="1223" ht="14.25" customHeight="1" outlineLevel="1" spans="7:285">
      <c r="G1223" s="55">
        <v>1216</v>
      </c>
      <c r="H1223" s="55" t="s">
        <v>2077</v>
      </c>
      <c r="I1223" s="55" t="s">
        <v>1263</v>
      </c>
      <c r="J1223" s="55" t="s">
        <v>2075</v>
      </c>
      <c r="K1223" s="55" t="s">
        <v>1258</v>
      </c>
      <c r="L1223" s="55">
        <v>0.0167</v>
      </c>
      <c r="AD1223" s="12">
        <v>1216</v>
      </c>
      <c r="AE1223" s="12" t="s">
        <v>1261</v>
      </c>
      <c r="AF1223" s="12" t="s">
        <v>1661</v>
      </c>
      <c r="AG1223" s="12" t="s">
        <v>1669</v>
      </c>
      <c r="AH1223" s="12" t="s">
        <v>3060</v>
      </c>
      <c r="DN1223" s="55">
        <v>1216</v>
      </c>
      <c r="DO1223" s="55" t="s">
        <v>1309</v>
      </c>
      <c r="DP1223" s="55" t="s">
        <v>3300</v>
      </c>
      <c r="DQ1223" s="55" t="s">
        <v>1260</v>
      </c>
      <c r="DR1223" s="55" t="s">
        <v>1261</v>
      </c>
      <c r="DS1223" s="55">
        <v>33184</v>
      </c>
      <c r="DT1223" s="55">
        <v>10000</v>
      </c>
      <c r="DU1223" s="55" t="s">
        <v>1249</v>
      </c>
      <c r="DV1223" s="55">
        <v>1</v>
      </c>
      <c r="EV1223" s="55">
        <v>1216</v>
      </c>
      <c r="EW1223" s="55" t="s">
        <v>1246</v>
      </c>
      <c r="EX1223" s="55" t="s">
        <v>2055</v>
      </c>
      <c r="EY1223" s="55">
        <v>2</v>
      </c>
      <c r="EZ1223" s="55">
        <v>1995</v>
      </c>
      <c r="FA1223" s="55">
        <v>2999</v>
      </c>
      <c r="FB1223" s="55" t="s">
        <v>1262</v>
      </c>
      <c r="FC1223" s="55" t="s">
        <v>1249</v>
      </c>
      <c r="FD1223" s="55">
        <v>0</v>
      </c>
      <c r="FF1223" s="55">
        <v>1216</v>
      </c>
      <c r="FG1223" s="55" t="s">
        <v>42</v>
      </c>
      <c r="FH1223" s="55" t="s">
        <v>1607</v>
      </c>
      <c r="FI1223" s="55">
        <v>3</v>
      </c>
      <c r="FJ1223" s="55">
        <v>130000</v>
      </c>
      <c r="FK1223" s="55" t="s">
        <v>1249</v>
      </c>
      <c r="FL1223" s="55">
        <v>0.3</v>
      </c>
      <c r="JW1223" s="12">
        <v>1216</v>
      </c>
      <c r="JX1223" s="12" t="s">
        <v>1394</v>
      </c>
      <c r="JY1223" s="12" t="s">
        <v>1953</v>
      </c>
    </row>
    <row r="1224" ht="14.25" customHeight="1" outlineLevel="1" spans="7:285">
      <c r="G1224" s="55">
        <v>1217</v>
      </c>
      <c r="H1224" s="55" t="s">
        <v>2077</v>
      </c>
      <c r="I1224" s="55" t="s">
        <v>1263</v>
      </c>
      <c r="J1224" s="55" t="s">
        <v>3000</v>
      </c>
      <c r="K1224" s="55" t="s">
        <v>1258</v>
      </c>
      <c r="L1224" s="55">
        <v>0.0183333333333333</v>
      </c>
      <c r="AD1224" s="12">
        <v>1217</v>
      </c>
      <c r="AE1224" s="12" t="s">
        <v>1261</v>
      </c>
      <c r="AF1224" s="12" t="s">
        <v>2466</v>
      </c>
      <c r="AG1224" s="12" t="s">
        <v>1433</v>
      </c>
      <c r="AH1224" s="12" t="s">
        <v>2446</v>
      </c>
      <c r="DN1224" s="55">
        <v>1217</v>
      </c>
      <c r="DO1224" s="55" t="s">
        <v>1309</v>
      </c>
      <c r="DP1224" s="55" t="s">
        <v>3300</v>
      </c>
      <c r="DQ1224" s="55" t="s">
        <v>1260</v>
      </c>
      <c r="DR1224" s="55" t="s">
        <v>1261</v>
      </c>
      <c r="DS1224" s="55">
        <v>33186</v>
      </c>
      <c r="DT1224" s="55">
        <v>10000</v>
      </c>
      <c r="DU1224" s="55" t="s">
        <v>1249</v>
      </c>
      <c r="DV1224" s="55">
        <v>1</v>
      </c>
      <c r="EV1224" s="55">
        <v>1217</v>
      </c>
      <c r="EW1224" s="55" t="s">
        <v>1246</v>
      </c>
      <c r="EX1224" s="55" t="s">
        <v>1708</v>
      </c>
      <c r="EY1224" s="55">
        <v>1</v>
      </c>
      <c r="EZ1224" s="55">
        <v>0</v>
      </c>
      <c r="FA1224" s="55">
        <v>1994</v>
      </c>
      <c r="FB1224" s="55" t="s">
        <v>1361</v>
      </c>
      <c r="FC1224" s="55" t="s">
        <v>1249</v>
      </c>
      <c r="FD1224" s="55">
        <v>10</v>
      </c>
      <c r="FF1224" s="55">
        <v>1217</v>
      </c>
      <c r="FG1224" s="55" t="s">
        <v>42</v>
      </c>
      <c r="FH1224" s="55" t="s">
        <v>1607</v>
      </c>
      <c r="FI1224" s="55">
        <v>3</v>
      </c>
      <c r="FJ1224" s="55">
        <v>260000</v>
      </c>
      <c r="FK1224" s="55" t="s">
        <v>1249</v>
      </c>
      <c r="FL1224" s="55">
        <v>0.3</v>
      </c>
      <c r="JW1224" s="12">
        <v>1217</v>
      </c>
      <c r="JX1224" s="12" t="s">
        <v>1394</v>
      </c>
      <c r="JY1224" s="12" t="s">
        <v>1977</v>
      </c>
    </row>
    <row r="1225" ht="14.25" customHeight="1" outlineLevel="1" spans="7:285">
      <c r="G1225" s="55">
        <v>1218</v>
      </c>
      <c r="H1225" s="55" t="s">
        <v>2077</v>
      </c>
      <c r="I1225" s="55" t="s">
        <v>1263</v>
      </c>
      <c r="J1225" s="55" t="s">
        <v>3003</v>
      </c>
      <c r="K1225" s="55" t="s">
        <v>1258</v>
      </c>
      <c r="L1225" s="55">
        <v>0.0166666666666667</v>
      </c>
      <c r="AD1225" s="12">
        <v>1218</v>
      </c>
      <c r="AE1225" s="12" t="s">
        <v>1261</v>
      </c>
      <c r="AF1225" s="12" t="s">
        <v>2720</v>
      </c>
      <c r="AG1225" s="12" t="s">
        <v>1669</v>
      </c>
      <c r="AH1225" s="12" t="s">
        <v>3060</v>
      </c>
      <c r="DN1225" s="55">
        <v>1218</v>
      </c>
      <c r="DO1225" s="55" t="s">
        <v>1309</v>
      </c>
      <c r="DP1225" s="55" t="s">
        <v>3300</v>
      </c>
      <c r="DQ1225" s="55" t="s">
        <v>1260</v>
      </c>
      <c r="DR1225" s="55" t="s">
        <v>1261</v>
      </c>
      <c r="DS1225" s="55">
        <v>33187</v>
      </c>
      <c r="DT1225" s="55">
        <v>10000</v>
      </c>
      <c r="DU1225" s="55" t="s">
        <v>1249</v>
      </c>
      <c r="DV1225" s="55">
        <v>1</v>
      </c>
      <c r="EV1225" s="55">
        <v>1218</v>
      </c>
      <c r="EW1225" s="55" t="s">
        <v>1246</v>
      </c>
      <c r="EX1225" s="55" t="s">
        <v>1708</v>
      </c>
      <c r="EY1225" s="55">
        <v>1</v>
      </c>
      <c r="EZ1225" s="55">
        <v>1995</v>
      </c>
      <c r="FA1225" s="55">
        <v>2999</v>
      </c>
      <c r="FB1225" s="55" t="s">
        <v>1361</v>
      </c>
      <c r="FC1225" s="55" t="s">
        <v>1249</v>
      </c>
      <c r="FD1225" s="55">
        <v>10</v>
      </c>
      <c r="FF1225" s="55">
        <v>1218</v>
      </c>
      <c r="FG1225" s="55" t="s">
        <v>42</v>
      </c>
      <c r="FH1225" s="55" t="s">
        <v>1607</v>
      </c>
      <c r="FI1225" s="55">
        <v>3</v>
      </c>
      <c r="FJ1225" s="55">
        <v>400000</v>
      </c>
      <c r="FK1225" s="55" t="s">
        <v>1249</v>
      </c>
      <c r="FL1225" s="55">
        <v>0.3</v>
      </c>
      <c r="JW1225" s="12">
        <v>1218</v>
      </c>
      <c r="JX1225" s="12" t="s">
        <v>1394</v>
      </c>
      <c r="JY1225" s="12" t="s">
        <v>1587</v>
      </c>
    </row>
    <row r="1226" ht="14.25" customHeight="1" outlineLevel="1" spans="7:285">
      <c r="G1226" s="55">
        <v>1219</v>
      </c>
      <c r="H1226" s="55" t="s">
        <v>2077</v>
      </c>
      <c r="I1226" s="55" t="s">
        <v>1263</v>
      </c>
      <c r="J1226" s="55" t="s">
        <v>3005</v>
      </c>
      <c r="K1226" s="55" t="s">
        <v>1258</v>
      </c>
      <c r="L1226" s="55">
        <v>0.0154166666666667</v>
      </c>
      <c r="AD1226" s="12">
        <v>1219</v>
      </c>
      <c r="AE1226" s="12" t="s">
        <v>1261</v>
      </c>
      <c r="AF1226" s="12" t="s">
        <v>2750</v>
      </c>
      <c r="AG1226" s="12" t="s">
        <v>1433</v>
      </c>
      <c r="AH1226" s="12" t="s">
        <v>2446</v>
      </c>
      <c r="DN1226" s="55">
        <v>1219</v>
      </c>
      <c r="DO1226" s="55" t="s">
        <v>1309</v>
      </c>
      <c r="DP1226" s="55" t="s">
        <v>3300</v>
      </c>
      <c r="DQ1226" s="55" t="s">
        <v>1260</v>
      </c>
      <c r="DR1226" s="55" t="s">
        <v>1261</v>
      </c>
      <c r="DS1226" s="55">
        <v>33189</v>
      </c>
      <c r="DT1226" s="55">
        <v>10000</v>
      </c>
      <c r="DU1226" s="55" t="s">
        <v>1249</v>
      </c>
      <c r="DV1226" s="55">
        <v>1</v>
      </c>
      <c r="EV1226" s="55">
        <v>1219</v>
      </c>
      <c r="EW1226" s="55" t="s">
        <v>1246</v>
      </c>
      <c r="EX1226" s="55" t="s">
        <v>1708</v>
      </c>
      <c r="EY1226" s="55">
        <v>10</v>
      </c>
      <c r="EZ1226" s="55">
        <v>0</v>
      </c>
      <c r="FA1226" s="55">
        <v>1994</v>
      </c>
      <c r="FB1226" s="55" t="s">
        <v>1361</v>
      </c>
      <c r="FC1226" s="55" t="s">
        <v>1249</v>
      </c>
      <c r="FD1226" s="55">
        <v>10</v>
      </c>
      <c r="FF1226" s="55">
        <v>1219</v>
      </c>
      <c r="FG1226" s="55" t="s">
        <v>42</v>
      </c>
      <c r="FH1226" s="55" t="s">
        <v>1607</v>
      </c>
      <c r="FI1226" s="55">
        <v>3</v>
      </c>
      <c r="FJ1226" s="55">
        <v>530000</v>
      </c>
      <c r="FK1226" s="55" t="s">
        <v>1249</v>
      </c>
      <c r="FL1226" s="55">
        <v>0.3</v>
      </c>
      <c r="JW1226" s="12">
        <v>1219</v>
      </c>
      <c r="JX1226" s="12" t="s">
        <v>1394</v>
      </c>
      <c r="JY1226" s="12" t="s">
        <v>1934</v>
      </c>
    </row>
    <row r="1227" ht="14.25" customHeight="1" outlineLevel="1" spans="7:285">
      <c r="G1227" s="55">
        <v>1220</v>
      </c>
      <c r="H1227" s="55" t="s">
        <v>2077</v>
      </c>
      <c r="I1227" s="55" t="s">
        <v>1263</v>
      </c>
      <c r="J1227" s="55" t="s">
        <v>3007</v>
      </c>
      <c r="K1227" s="55" t="s">
        <v>1258</v>
      </c>
      <c r="L1227" s="55">
        <v>0.0154166666666667</v>
      </c>
      <c r="AD1227" s="12">
        <v>1220</v>
      </c>
      <c r="AE1227" s="12" t="s">
        <v>1261</v>
      </c>
      <c r="AF1227" s="12" t="s">
        <v>2886</v>
      </c>
      <c r="AG1227" s="12" t="s">
        <v>1669</v>
      </c>
      <c r="AH1227" s="12" t="s">
        <v>3060</v>
      </c>
      <c r="DN1227" s="55">
        <v>1220</v>
      </c>
      <c r="DO1227" s="55" t="s">
        <v>1309</v>
      </c>
      <c r="DP1227" s="55" t="s">
        <v>3300</v>
      </c>
      <c r="DQ1227" s="55" t="s">
        <v>1260</v>
      </c>
      <c r="DR1227" s="55" t="s">
        <v>1261</v>
      </c>
      <c r="DS1227" s="55">
        <v>33190</v>
      </c>
      <c r="DT1227" s="55">
        <v>10000</v>
      </c>
      <c r="DU1227" s="55" t="s">
        <v>1249</v>
      </c>
      <c r="DV1227" s="55">
        <v>1</v>
      </c>
      <c r="EV1227" s="55">
        <v>1220</v>
      </c>
      <c r="EW1227" s="55" t="s">
        <v>1246</v>
      </c>
      <c r="EX1227" s="55" t="s">
        <v>1708</v>
      </c>
      <c r="EY1227" s="55">
        <v>10</v>
      </c>
      <c r="EZ1227" s="55">
        <v>1995</v>
      </c>
      <c r="FA1227" s="55">
        <v>2999</v>
      </c>
      <c r="FB1227" s="55" t="s">
        <v>1361</v>
      </c>
      <c r="FC1227" s="55" t="s">
        <v>1249</v>
      </c>
      <c r="FD1227" s="55">
        <v>10</v>
      </c>
      <c r="FF1227" s="55">
        <v>1220</v>
      </c>
      <c r="FG1227" s="55" t="s">
        <v>42</v>
      </c>
      <c r="FH1227" s="55" t="s">
        <v>1607</v>
      </c>
      <c r="FI1227" s="55">
        <v>3</v>
      </c>
      <c r="FJ1227" s="55">
        <v>540000</v>
      </c>
      <c r="FK1227" s="55" t="s">
        <v>1249</v>
      </c>
      <c r="FL1227" s="55">
        <v>0.3</v>
      </c>
      <c r="JW1227" s="12">
        <v>1220</v>
      </c>
      <c r="JX1227" s="12" t="s">
        <v>1394</v>
      </c>
      <c r="JY1227" s="12" t="s">
        <v>1629</v>
      </c>
    </row>
    <row r="1228" ht="14.25" customHeight="1" outlineLevel="1" spans="7:285">
      <c r="G1228" s="55">
        <v>1221</v>
      </c>
      <c r="H1228" s="55" t="s">
        <v>2077</v>
      </c>
      <c r="I1228" s="55" t="s">
        <v>1263</v>
      </c>
      <c r="J1228" s="55" t="s">
        <v>3011</v>
      </c>
      <c r="K1228" s="55" t="s">
        <v>1258</v>
      </c>
      <c r="L1228" s="55">
        <v>0.0183333333333333</v>
      </c>
      <c r="AD1228" s="12">
        <v>1221</v>
      </c>
      <c r="AE1228" s="12" t="s">
        <v>1261</v>
      </c>
      <c r="AF1228" s="12" t="s">
        <v>1960</v>
      </c>
      <c r="AG1228" s="12" t="s">
        <v>1433</v>
      </c>
      <c r="AH1228" s="12" t="s">
        <v>2446</v>
      </c>
      <c r="DN1228" s="55">
        <v>1221</v>
      </c>
      <c r="DO1228" s="55" t="s">
        <v>1309</v>
      </c>
      <c r="DP1228" s="55" t="s">
        <v>3300</v>
      </c>
      <c r="DQ1228" s="55" t="s">
        <v>1260</v>
      </c>
      <c r="DR1228" s="55" t="s">
        <v>1261</v>
      </c>
      <c r="DS1228" s="55">
        <v>33193</v>
      </c>
      <c r="DT1228" s="55">
        <v>10000</v>
      </c>
      <c r="DU1228" s="55" t="s">
        <v>1249</v>
      </c>
      <c r="DV1228" s="55">
        <v>1</v>
      </c>
      <c r="EV1228" s="55">
        <v>1221</v>
      </c>
      <c r="EW1228" s="55" t="s">
        <v>1246</v>
      </c>
      <c r="EX1228" s="55" t="s">
        <v>1708</v>
      </c>
      <c r="EY1228" s="55">
        <v>11</v>
      </c>
      <c r="EZ1228" s="55">
        <v>0</v>
      </c>
      <c r="FA1228" s="55">
        <v>1994</v>
      </c>
      <c r="FB1228" s="55" t="s">
        <v>1361</v>
      </c>
      <c r="FC1228" s="55" t="s">
        <v>1249</v>
      </c>
      <c r="FD1228" s="55">
        <v>10</v>
      </c>
      <c r="FF1228" s="55">
        <v>1221</v>
      </c>
      <c r="FG1228" s="55" t="s">
        <v>42</v>
      </c>
      <c r="FH1228" s="55" t="s">
        <v>2048</v>
      </c>
      <c r="FI1228" s="55">
        <v>1</v>
      </c>
      <c r="FJ1228" s="55">
        <v>0</v>
      </c>
      <c r="FK1228" s="55" t="s">
        <v>1249</v>
      </c>
      <c r="FL1228" s="55">
        <v>0.4</v>
      </c>
      <c r="JW1228" s="12">
        <v>1221</v>
      </c>
      <c r="JX1228" s="12" t="s">
        <v>1394</v>
      </c>
      <c r="JY1228" s="12" t="s">
        <v>1926</v>
      </c>
    </row>
    <row r="1229" ht="14.25" customHeight="1" outlineLevel="1" spans="7:285">
      <c r="G1229" s="55">
        <v>1222</v>
      </c>
      <c r="H1229" s="55" t="s">
        <v>2077</v>
      </c>
      <c r="I1229" s="55" t="s">
        <v>1263</v>
      </c>
      <c r="J1229" s="55" t="s">
        <v>2115</v>
      </c>
      <c r="K1229" s="55" t="s">
        <v>1258</v>
      </c>
      <c r="L1229" s="55">
        <v>0.0167</v>
      </c>
      <c r="AD1229" s="12">
        <v>1222</v>
      </c>
      <c r="AE1229" s="12" t="s">
        <v>1261</v>
      </c>
      <c r="AF1229" s="12" t="s">
        <v>2782</v>
      </c>
      <c r="AG1229" s="12" t="s">
        <v>1669</v>
      </c>
      <c r="AH1229" s="12" t="s">
        <v>3060</v>
      </c>
      <c r="DN1229" s="55">
        <v>1222</v>
      </c>
      <c r="DO1229" s="55" t="s">
        <v>1309</v>
      </c>
      <c r="DP1229" s="55" t="s">
        <v>3300</v>
      </c>
      <c r="DQ1229" s="55" t="s">
        <v>1260</v>
      </c>
      <c r="DR1229" s="55" t="s">
        <v>1261</v>
      </c>
      <c r="DS1229" s="55">
        <v>33194</v>
      </c>
      <c r="DT1229" s="55">
        <v>10000</v>
      </c>
      <c r="DU1229" s="55" t="s">
        <v>1249</v>
      </c>
      <c r="DV1229" s="55">
        <v>1</v>
      </c>
      <c r="EV1229" s="55">
        <v>1222</v>
      </c>
      <c r="EW1229" s="55" t="s">
        <v>1246</v>
      </c>
      <c r="EX1229" s="55" t="s">
        <v>1708</v>
      </c>
      <c r="EY1229" s="55">
        <v>11</v>
      </c>
      <c r="EZ1229" s="55">
        <v>1995</v>
      </c>
      <c r="FA1229" s="55">
        <v>2999</v>
      </c>
      <c r="FB1229" s="55" t="s">
        <v>1361</v>
      </c>
      <c r="FC1229" s="55" t="s">
        <v>1249</v>
      </c>
      <c r="FD1229" s="55">
        <v>10</v>
      </c>
      <c r="FF1229" s="55">
        <v>1222</v>
      </c>
      <c r="FG1229" s="55" t="s">
        <v>42</v>
      </c>
      <c r="FH1229" s="55" t="s">
        <v>2048</v>
      </c>
      <c r="FI1229" s="55">
        <v>1</v>
      </c>
      <c r="FJ1229" s="55">
        <v>1000</v>
      </c>
      <c r="FK1229" s="55" t="s">
        <v>1249</v>
      </c>
      <c r="FL1229" s="55">
        <v>0.35</v>
      </c>
      <c r="JW1229" s="12">
        <v>1222</v>
      </c>
      <c r="JX1229" s="12" t="s">
        <v>1394</v>
      </c>
      <c r="JY1229" s="12" t="s">
        <v>2084</v>
      </c>
    </row>
    <row r="1230" ht="14.25" customHeight="1" outlineLevel="1" spans="7:285">
      <c r="G1230" s="55">
        <v>1223</v>
      </c>
      <c r="H1230" s="55" t="s">
        <v>2077</v>
      </c>
      <c r="I1230" s="55" t="s">
        <v>1263</v>
      </c>
      <c r="J1230" s="55" t="s">
        <v>2204</v>
      </c>
      <c r="K1230" s="55" t="s">
        <v>1258</v>
      </c>
      <c r="L1230" s="55">
        <v>0.0167</v>
      </c>
      <c r="AD1230" s="12">
        <v>1223</v>
      </c>
      <c r="AE1230" s="12" t="s">
        <v>1261</v>
      </c>
      <c r="AF1230" s="12" t="s">
        <v>628</v>
      </c>
      <c r="AG1230" s="12" t="s">
        <v>1472</v>
      </c>
      <c r="AH1230" s="12" t="s">
        <v>2481</v>
      </c>
      <c r="DN1230" s="55">
        <v>1223</v>
      </c>
      <c r="DO1230" s="55" t="s">
        <v>1309</v>
      </c>
      <c r="DP1230" s="55" t="s">
        <v>3300</v>
      </c>
      <c r="DQ1230" s="55" t="s">
        <v>1260</v>
      </c>
      <c r="DR1230" s="55" t="s">
        <v>1261</v>
      </c>
      <c r="DS1230" s="55">
        <v>33301</v>
      </c>
      <c r="DT1230" s="55">
        <v>10000</v>
      </c>
      <c r="DU1230" s="55" t="s">
        <v>1249</v>
      </c>
      <c r="DV1230" s="55">
        <v>1</v>
      </c>
      <c r="EV1230" s="55">
        <v>1223</v>
      </c>
      <c r="EW1230" s="55" t="s">
        <v>1246</v>
      </c>
      <c r="EX1230" s="55" t="s">
        <v>1708</v>
      </c>
      <c r="EY1230" s="55">
        <v>2</v>
      </c>
      <c r="EZ1230" s="55">
        <v>0</v>
      </c>
      <c r="FA1230" s="55">
        <v>1994</v>
      </c>
      <c r="FB1230" s="55" t="s">
        <v>1361</v>
      </c>
      <c r="FC1230" s="55" t="s">
        <v>1249</v>
      </c>
      <c r="FD1230" s="55">
        <v>10</v>
      </c>
      <c r="FF1230" s="55">
        <v>1223</v>
      </c>
      <c r="FG1230" s="55" t="s">
        <v>42</v>
      </c>
      <c r="FH1230" s="55" t="s">
        <v>2048</v>
      </c>
      <c r="FI1230" s="55">
        <v>1</v>
      </c>
      <c r="FJ1230" s="55">
        <v>2500</v>
      </c>
      <c r="FK1230" s="55" t="s">
        <v>1249</v>
      </c>
      <c r="FL1230" s="55">
        <v>0.3</v>
      </c>
      <c r="JW1230" s="12">
        <v>1223</v>
      </c>
      <c r="JX1230" s="12" t="s">
        <v>1394</v>
      </c>
      <c r="JY1230" s="12" t="s">
        <v>2103</v>
      </c>
    </row>
    <row r="1231" ht="14.25" customHeight="1" outlineLevel="1" spans="7:285">
      <c r="G1231" s="55">
        <v>1224</v>
      </c>
      <c r="H1231" s="55" t="s">
        <v>2077</v>
      </c>
      <c r="I1231" s="55" t="s">
        <v>1263</v>
      </c>
      <c r="J1231" s="55" t="s">
        <v>3022</v>
      </c>
      <c r="K1231" s="55" t="s">
        <v>1258</v>
      </c>
      <c r="L1231" s="55">
        <v>0.0167</v>
      </c>
      <c r="AD1231" s="12">
        <v>1224</v>
      </c>
      <c r="AE1231" s="12" t="s">
        <v>1261</v>
      </c>
      <c r="AF1231" s="12" t="s">
        <v>1990</v>
      </c>
      <c r="AG1231" s="12" t="s">
        <v>1669</v>
      </c>
      <c r="AH1231" s="12" t="s">
        <v>3060</v>
      </c>
      <c r="DN1231" s="55">
        <v>1224</v>
      </c>
      <c r="DO1231" s="55" t="s">
        <v>1309</v>
      </c>
      <c r="DP1231" s="55" t="s">
        <v>3300</v>
      </c>
      <c r="DQ1231" s="55" t="s">
        <v>1260</v>
      </c>
      <c r="DR1231" s="55" t="s">
        <v>1261</v>
      </c>
      <c r="DS1231" s="55">
        <v>33305</v>
      </c>
      <c r="DT1231" s="55">
        <v>10000</v>
      </c>
      <c r="DU1231" s="55" t="s">
        <v>1249</v>
      </c>
      <c r="DV1231" s="55">
        <v>1</v>
      </c>
      <c r="EV1231" s="55">
        <v>1224</v>
      </c>
      <c r="EW1231" s="55" t="s">
        <v>1246</v>
      </c>
      <c r="EX1231" s="55" t="s">
        <v>1708</v>
      </c>
      <c r="EY1231" s="55">
        <v>2</v>
      </c>
      <c r="EZ1231" s="55">
        <v>1995</v>
      </c>
      <c r="FA1231" s="55">
        <v>2999</v>
      </c>
      <c r="FB1231" s="55" t="s">
        <v>1361</v>
      </c>
      <c r="FC1231" s="55" t="s">
        <v>1249</v>
      </c>
      <c r="FD1231" s="55">
        <v>10</v>
      </c>
      <c r="FF1231" s="55">
        <v>1224</v>
      </c>
      <c r="FG1231" s="55" t="s">
        <v>42</v>
      </c>
      <c r="FH1231" s="55" t="s">
        <v>2048</v>
      </c>
      <c r="FI1231" s="55">
        <v>1</v>
      </c>
      <c r="FJ1231" s="55">
        <v>5000</v>
      </c>
      <c r="FK1231" s="55" t="s">
        <v>1249</v>
      </c>
      <c r="FL1231" s="55">
        <v>0.3</v>
      </c>
      <c r="JW1231" s="12">
        <v>1224</v>
      </c>
      <c r="JX1231" s="12" t="s">
        <v>1394</v>
      </c>
      <c r="JY1231" s="12" t="s">
        <v>1950</v>
      </c>
    </row>
    <row r="1232" ht="14.25" customHeight="1" outlineLevel="1" spans="7:285">
      <c r="G1232" s="55">
        <v>1225</v>
      </c>
      <c r="H1232" s="55" t="s">
        <v>2077</v>
      </c>
      <c r="I1232" s="55" t="s">
        <v>1263</v>
      </c>
      <c r="J1232" s="55" t="s">
        <v>3025</v>
      </c>
      <c r="K1232" s="55" t="s">
        <v>1258</v>
      </c>
      <c r="L1232" s="55">
        <v>0.0167</v>
      </c>
      <c r="AD1232" s="12">
        <v>1225</v>
      </c>
      <c r="AE1232" s="12" t="s">
        <v>1261</v>
      </c>
      <c r="AF1232" s="12" t="s">
        <v>1323</v>
      </c>
      <c r="AG1232" s="12" t="s">
        <v>1472</v>
      </c>
      <c r="AH1232" s="12" t="s">
        <v>2481</v>
      </c>
      <c r="DN1232" s="55">
        <v>1225</v>
      </c>
      <c r="DO1232" s="55" t="s">
        <v>1309</v>
      </c>
      <c r="DP1232" s="55" t="s">
        <v>3300</v>
      </c>
      <c r="DQ1232" s="55" t="s">
        <v>1260</v>
      </c>
      <c r="DR1232" s="55" t="s">
        <v>1261</v>
      </c>
      <c r="DS1232" s="55">
        <v>33306</v>
      </c>
      <c r="DT1232" s="55">
        <v>10000</v>
      </c>
      <c r="DU1232" s="55" t="s">
        <v>1249</v>
      </c>
      <c r="DV1232" s="55">
        <v>1</v>
      </c>
      <c r="EV1232" s="55">
        <v>1225</v>
      </c>
      <c r="EW1232" s="55" t="s">
        <v>1246</v>
      </c>
      <c r="EX1232" s="55" t="s">
        <v>1708</v>
      </c>
      <c r="EY1232" s="55">
        <v>3</v>
      </c>
      <c r="EZ1232" s="55">
        <v>0</v>
      </c>
      <c r="FA1232" s="55">
        <v>1994</v>
      </c>
      <c r="FB1232" s="55" t="s">
        <v>1361</v>
      </c>
      <c r="FC1232" s="55" t="s">
        <v>1249</v>
      </c>
      <c r="FD1232" s="55">
        <v>10</v>
      </c>
      <c r="FF1232" s="55">
        <v>1225</v>
      </c>
      <c r="FG1232" s="55" t="s">
        <v>42</v>
      </c>
      <c r="FH1232" s="55" t="s">
        <v>2048</v>
      </c>
      <c r="FI1232" s="55">
        <v>1</v>
      </c>
      <c r="FJ1232" s="55">
        <v>10000</v>
      </c>
      <c r="FK1232" s="55" t="s">
        <v>1249</v>
      </c>
      <c r="FL1232" s="55">
        <v>0.3</v>
      </c>
      <c r="JW1232" s="12">
        <v>1225</v>
      </c>
      <c r="JX1232" s="12" t="s">
        <v>1394</v>
      </c>
      <c r="JY1232" s="12" t="s">
        <v>2148</v>
      </c>
    </row>
    <row r="1233" ht="14.25" customHeight="1" outlineLevel="1" spans="7:285">
      <c r="G1233" s="55">
        <v>1226</v>
      </c>
      <c r="H1233" s="55" t="s">
        <v>2077</v>
      </c>
      <c r="I1233" s="55" t="s">
        <v>1263</v>
      </c>
      <c r="J1233" s="55" t="s">
        <v>2238</v>
      </c>
      <c r="K1233" s="55" t="s">
        <v>1258</v>
      </c>
      <c r="L1233" s="55">
        <v>0.0154166666666667</v>
      </c>
      <c r="AD1233" s="12">
        <v>1226</v>
      </c>
      <c r="AE1233" s="12" t="s">
        <v>1261</v>
      </c>
      <c r="AF1233" s="12" t="s">
        <v>3079</v>
      </c>
      <c r="AG1233" s="12" t="s">
        <v>1669</v>
      </c>
      <c r="AH1233" s="12" t="s">
        <v>3060</v>
      </c>
      <c r="DN1233" s="55">
        <v>1226</v>
      </c>
      <c r="DO1233" s="55" t="s">
        <v>1309</v>
      </c>
      <c r="DP1233" s="55" t="s">
        <v>3300</v>
      </c>
      <c r="DQ1233" s="55" t="s">
        <v>1260</v>
      </c>
      <c r="DR1233" s="55" t="s">
        <v>1261</v>
      </c>
      <c r="DS1233" s="55">
        <v>33308</v>
      </c>
      <c r="DT1233" s="55">
        <v>10000</v>
      </c>
      <c r="DU1233" s="55" t="s">
        <v>1249</v>
      </c>
      <c r="DV1233" s="55">
        <v>1</v>
      </c>
      <c r="EV1233" s="55">
        <v>1226</v>
      </c>
      <c r="EW1233" s="55" t="s">
        <v>1246</v>
      </c>
      <c r="EX1233" s="55" t="s">
        <v>1708</v>
      </c>
      <c r="EY1233" s="55">
        <v>3</v>
      </c>
      <c r="EZ1233" s="55">
        <v>1995</v>
      </c>
      <c r="FA1233" s="55">
        <v>2999</v>
      </c>
      <c r="FB1233" s="55" t="s">
        <v>1361</v>
      </c>
      <c r="FC1233" s="55" t="s">
        <v>1249</v>
      </c>
      <c r="FD1233" s="55">
        <v>10</v>
      </c>
      <c r="FF1233" s="55">
        <v>1226</v>
      </c>
      <c r="FG1233" s="55" t="s">
        <v>42</v>
      </c>
      <c r="FH1233" s="55" t="s">
        <v>2048</v>
      </c>
      <c r="FI1233" s="55">
        <v>1</v>
      </c>
      <c r="FJ1233" s="55">
        <v>25000</v>
      </c>
      <c r="FK1233" s="55" t="s">
        <v>1249</v>
      </c>
      <c r="FL1233" s="55">
        <v>0.3</v>
      </c>
      <c r="JW1233" s="12">
        <v>1226</v>
      </c>
      <c r="JX1233" s="12" t="s">
        <v>1394</v>
      </c>
      <c r="JY1233" s="12" t="s">
        <v>2171</v>
      </c>
    </row>
    <row r="1234" ht="14.25" customHeight="1" outlineLevel="1" spans="7:285">
      <c r="G1234" s="55">
        <v>1227</v>
      </c>
      <c r="H1234" s="55" t="s">
        <v>2077</v>
      </c>
      <c r="I1234" s="55" t="s">
        <v>1263</v>
      </c>
      <c r="J1234" s="55" t="s">
        <v>2032</v>
      </c>
      <c r="K1234" s="55" t="s">
        <v>1258</v>
      </c>
      <c r="L1234" s="55">
        <v>0.0170833333333333</v>
      </c>
      <c r="AD1234" s="12">
        <v>1227</v>
      </c>
      <c r="AE1234" s="12" t="s">
        <v>1261</v>
      </c>
      <c r="AF1234" s="12" t="s">
        <v>1597</v>
      </c>
      <c r="AG1234" s="12" t="s">
        <v>1472</v>
      </c>
      <c r="AH1234" s="12" t="s">
        <v>2481</v>
      </c>
      <c r="DN1234" s="55">
        <v>1227</v>
      </c>
      <c r="DO1234" s="55" t="s">
        <v>1309</v>
      </c>
      <c r="DP1234" s="55" t="s">
        <v>3300</v>
      </c>
      <c r="DQ1234" s="55" t="s">
        <v>1260</v>
      </c>
      <c r="DR1234" s="55" t="s">
        <v>1261</v>
      </c>
      <c r="DS1234" s="55">
        <v>33309</v>
      </c>
      <c r="DT1234" s="55">
        <v>10000</v>
      </c>
      <c r="DU1234" s="55" t="s">
        <v>1249</v>
      </c>
      <c r="DV1234" s="55">
        <v>1</v>
      </c>
      <c r="EV1234" s="55">
        <v>1227</v>
      </c>
      <c r="EW1234" s="55" t="s">
        <v>1246</v>
      </c>
      <c r="EX1234" s="55" t="s">
        <v>1708</v>
      </c>
      <c r="EY1234" s="55">
        <v>4</v>
      </c>
      <c r="EZ1234" s="55">
        <v>0</v>
      </c>
      <c r="FA1234" s="55">
        <v>1994</v>
      </c>
      <c r="FB1234" s="55" t="s">
        <v>1262</v>
      </c>
      <c r="FC1234" s="55" t="s">
        <v>1249</v>
      </c>
      <c r="FD1234" s="55">
        <v>0</v>
      </c>
      <c r="FF1234" s="55">
        <v>1227</v>
      </c>
      <c r="FG1234" s="55" t="s">
        <v>42</v>
      </c>
      <c r="FH1234" s="55" t="s">
        <v>2048</v>
      </c>
      <c r="FI1234" s="55">
        <v>1</v>
      </c>
      <c r="FJ1234" s="55">
        <v>50000</v>
      </c>
      <c r="FK1234" s="55" t="s">
        <v>1249</v>
      </c>
      <c r="FL1234" s="55">
        <v>0.3</v>
      </c>
      <c r="JW1234" s="12">
        <v>1227</v>
      </c>
      <c r="JX1234" s="12" t="s">
        <v>1394</v>
      </c>
      <c r="JY1234" s="12" t="s">
        <v>2164</v>
      </c>
    </row>
    <row r="1235" ht="14.25" customHeight="1" outlineLevel="1" spans="7:285">
      <c r="G1235" s="55">
        <v>1228</v>
      </c>
      <c r="H1235" s="55" t="s">
        <v>2077</v>
      </c>
      <c r="I1235" s="55" t="s">
        <v>1263</v>
      </c>
      <c r="J1235" s="55" t="s">
        <v>2277</v>
      </c>
      <c r="K1235" s="55" t="s">
        <v>1258</v>
      </c>
      <c r="L1235" s="55">
        <v>0.0525</v>
      </c>
      <c r="AD1235" s="12">
        <v>1228</v>
      </c>
      <c r="AE1235" s="12" t="s">
        <v>1261</v>
      </c>
      <c r="AF1235" s="12" t="s">
        <v>3093</v>
      </c>
      <c r="AG1235" s="12" t="s">
        <v>1669</v>
      </c>
      <c r="AH1235" s="12" t="s">
        <v>3060</v>
      </c>
      <c r="DN1235" s="55">
        <v>1228</v>
      </c>
      <c r="DO1235" s="55" t="s">
        <v>1309</v>
      </c>
      <c r="DP1235" s="55" t="s">
        <v>3300</v>
      </c>
      <c r="DQ1235" s="55" t="s">
        <v>1260</v>
      </c>
      <c r="DR1235" s="55" t="s">
        <v>1261</v>
      </c>
      <c r="DS1235" s="55">
        <v>33311</v>
      </c>
      <c r="DT1235" s="55">
        <v>10000</v>
      </c>
      <c r="DU1235" s="55" t="s">
        <v>1249</v>
      </c>
      <c r="DV1235" s="55">
        <v>1</v>
      </c>
      <c r="EV1235" s="55">
        <v>1228</v>
      </c>
      <c r="EW1235" s="55" t="s">
        <v>1246</v>
      </c>
      <c r="EX1235" s="55" t="s">
        <v>1708</v>
      </c>
      <c r="EY1235" s="55">
        <v>4</v>
      </c>
      <c r="EZ1235" s="55">
        <v>1995</v>
      </c>
      <c r="FA1235" s="55">
        <v>2999</v>
      </c>
      <c r="FB1235" s="55" t="s">
        <v>1262</v>
      </c>
      <c r="FC1235" s="55" t="s">
        <v>1249</v>
      </c>
      <c r="FD1235" s="55">
        <v>0</v>
      </c>
      <c r="FF1235" s="55">
        <v>1228</v>
      </c>
      <c r="FG1235" s="55" t="s">
        <v>42</v>
      </c>
      <c r="FH1235" s="55" t="s">
        <v>2048</v>
      </c>
      <c r="FI1235" s="55">
        <v>1</v>
      </c>
      <c r="FJ1235" s="55">
        <v>80000</v>
      </c>
      <c r="FK1235" s="55" t="s">
        <v>1249</v>
      </c>
      <c r="FL1235" s="55">
        <v>0.3</v>
      </c>
      <c r="JW1235" s="12">
        <v>1228</v>
      </c>
      <c r="JX1235" s="12" t="s">
        <v>1394</v>
      </c>
      <c r="JY1235" s="12" t="s">
        <v>2215</v>
      </c>
    </row>
    <row r="1236" ht="14.25" customHeight="1" outlineLevel="1" spans="7:285">
      <c r="G1236" s="55">
        <v>1229</v>
      </c>
      <c r="H1236" s="55" t="s">
        <v>2077</v>
      </c>
      <c r="I1236" s="55" t="s">
        <v>1263</v>
      </c>
      <c r="J1236" s="55" t="s">
        <v>2927</v>
      </c>
      <c r="K1236" s="55" t="s">
        <v>1258</v>
      </c>
      <c r="L1236" s="55">
        <v>0.0154166666666667</v>
      </c>
      <c r="AD1236" s="12">
        <v>1229</v>
      </c>
      <c r="AE1236" s="12" t="s">
        <v>1261</v>
      </c>
      <c r="AF1236" s="12" t="s">
        <v>1692</v>
      </c>
      <c r="AG1236" s="12" t="s">
        <v>1472</v>
      </c>
      <c r="AH1236" s="12" t="s">
        <v>2481</v>
      </c>
      <c r="DN1236" s="55">
        <v>1229</v>
      </c>
      <c r="DO1236" s="55" t="s">
        <v>1309</v>
      </c>
      <c r="DP1236" s="55" t="s">
        <v>3300</v>
      </c>
      <c r="DQ1236" s="55" t="s">
        <v>1260</v>
      </c>
      <c r="DR1236" s="55" t="s">
        <v>1261</v>
      </c>
      <c r="DS1236" s="55">
        <v>33312</v>
      </c>
      <c r="DT1236" s="55">
        <v>10000</v>
      </c>
      <c r="DU1236" s="55" t="s">
        <v>1249</v>
      </c>
      <c r="DV1236" s="55">
        <v>1</v>
      </c>
      <c r="EV1236" s="55">
        <v>1229</v>
      </c>
      <c r="EW1236" s="55" t="s">
        <v>1246</v>
      </c>
      <c r="EX1236" s="55" t="s">
        <v>1708</v>
      </c>
      <c r="EY1236" s="55">
        <v>5</v>
      </c>
      <c r="EZ1236" s="55">
        <v>0</v>
      </c>
      <c r="FA1236" s="55">
        <v>1994</v>
      </c>
      <c r="FB1236" s="55" t="s">
        <v>1262</v>
      </c>
      <c r="FC1236" s="55" t="s">
        <v>1249</v>
      </c>
      <c r="FD1236" s="55">
        <v>0</v>
      </c>
      <c r="FF1236" s="55">
        <v>1229</v>
      </c>
      <c r="FG1236" s="55" t="s">
        <v>42</v>
      </c>
      <c r="FH1236" s="55" t="s">
        <v>2048</v>
      </c>
      <c r="FI1236" s="55">
        <v>1</v>
      </c>
      <c r="FJ1236" s="55">
        <v>130000</v>
      </c>
      <c r="FK1236" s="55" t="s">
        <v>1249</v>
      </c>
      <c r="FL1236" s="55">
        <v>0.3</v>
      </c>
      <c r="JW1236" s="12">
        <v>1229</v>
      </c>
      <c r="JX1236" s="12" t="s">
        <v>1394</v>
      </c>
      <c r="JY1236" s="12" t="s">
        <v>2025</v>
      </c>
    </row>
    <row r="1237" ht="14.25" customHeight="1" outlineLevel="1" spans="7:285">
      <c r="G1237" s="55">
        <v>1230</v>
      </c>
      <c r="H1237" s="55" t="s">
        <v>2077</v>
      </c>
      <c r="I1237" s="55" t="s">
        <v>2272</v>
      </c>
      <c r="J1237" s="55" t="s">
        <v>3038</v>
      </c>
      <c r="K1237" s="55" t="s">
        <v>1258</v>
      </c>
      <c r="L1237" s="55">
        <v>0.0525</v>
      </c>
      <c r="AD1237" s="12">
        <v>1230</v>
      </c>
      <c r="AE1237" s="12" t="s">
        <v>1261</v>
      </c>
      <c r="AF1237" s="12" t="s">
        <v>3127</v>
      </c>
      <c r="AG1237" s="12" t="s">
        <v>1669</v>
      </c>
      <c r="AH1237" s="12" t="s">
        <v>3060</v>
      </c>
      <c r="DN1237" s="55">
        <v>1230</v>
      </c>
      <c r="DO1237" s="55" t="s">
        <v>1309</v>
      </c>
      <c r="DP1237" s="55" t="s">
        <v>3300</v>
      </c>
      <c r="DQ1237" s="55" t="s">
        <v>1260</v>
      </c>
      <c r="DR1237" s="55" t="s">
        <v>1261</v>
      </c>
      <c r="DS1237" s="55">
        <v>33314</v>
      </c>
      <c r="DT1237" s="55">
        <v>10000</v>
      </c>
      <c r="DU1237" s="55" t="s">
        <v>1249</v>
      </c>
      <c r="DV1237" s="55">
        <v>1</v>
      </c>
      <c r="EV1237" s="55">
        <v>1230</v>
      </c>
      <c r="EW1237" s="55" t="s">
        <v>1246</v>
      </c>
      <c r="EX1237" s="55" t="s">
        <v>1708</v>
      </c>
      <c r="EY1237" s="55">
        <v>5</v>
      </c>
      <c r="EZ1237" s="55">
        <v>1995</v>
      </c>
      <c r="FA1237" s="55">
        <v>2999</v>
      </c>
      <c r="FB1237" s="55" t="s">
        <v>1262</v>
      </c>
      <c r="FC1237" s="55" t="s">
        <v>1249</v>
      </c>
      <c r="FD1237" s="55">
        <v>0</v>
      </c>
      <c r="FF1237" s="55">
        <v>1230</v>
      </c>
      <c r="FG1237" s="55" t="s">
        <v>42</v>
      </c>
      <c r="FH1237" s="55" t="s">
        <v>2048</v>
      </c>
      <c r="FI1237" s="55">
        <v>1</v>
      </c>
      <c r="FJ1237" s="55">
        <v>260000</v>
      </c>
      <c r="FK1237" s="55" t="s">
        <v>1249</v>
      </c>
      <c r="FL1237" s="55">
        <v>0.3</v>
      </c>
      <c r="JW1237" s="12">
        <v>1230</v>
      </c>
      <c r="JX1237" s="12" t="s">
        <v>1394</v>
      </c>
      <c r="JY1237" s="12" t="s">
        <v>2247</v>
      </c>
    </row>
    <row r="1238" ht="14.25" customHeight="1" outlineLevel="1" spans="7:285">
      <c r="G1238" s="55">
        <v>1231</v>
      </c>
      <c r="H1238" s="55" t="s">
        <v>2077</v>
      </c>
      <c r="I1238" s="55" t="s">
        <v>2055</v>
      </c>
      <c r="J1238" s="55" t="s">
        <v>3040</v>
      </c>
      <c r="K1238" s="55" t="s">
        <v>1258</v>
      </c>
      <c r="L1238" s="55">
        <v>0.0525</v>
      </c>
      <c r="AD1238" s="12">
        <v>1231</v>
      </c>
      <c r="AE1238" s="12" t="s">
        <v>1261</v>
      </c>
      <c r="AF1238" s="12" t="s">
        <v>1789</v>
      </c>
      <c r="AG1238" s="12" t="s">
        <v>1472</v>
      </c>
      <c r="AH1238" s="12" t="s">
        <v>2481</v>
      </c>
      <c r="DN1238" s="55">
        <v>1231</v>
      </c>
      <c r="DO1238" s="55" t="s">
        <v>1309</v>
      </c>
      <c r="DP1238" s="55" t="s">
        <v>3300</v>
      </c>
      <c r="DQ1238" s="55" t="s">
        <v>1260</v>
      </c>
      <c r="DR1238" s="55" t="s">
        <v>1261</v>
      </c>
      <c r="DS1238" s="55">
        <v>33315</v>
      </c>
      <c r="DT1238" s="55">
        <v>10000</v>
      </c>
      <c r="DU1238" s="55" t="s">
        <v>1249</v>
      </c>
      <c r="DV1238" s="55">
        <v>1</v>
      </c>
      <c r="EV1238" s="55">
        <v>1231</v>
      </c>
      <c r="EW1238" s="55" t="s">
        <v>1246</v>
      </c>
      <c r="EX1238" s="55" t="s">
        <v>1708</v>
      </c>
      <c r="EY1238" s="55">
        <v>6</v>
      </c>
      <c r="EZ1238" s="55">
        <v>0</v>
      </c>
      <c r="FA1238" s="55">
        <v>1994</v>
      </c>
      <c r="FB1238" s="55" t="s">
        <v>1262</v>
      </c>
      <c r="FC1238" s="55" t="s">
        <v>1249</v>
      </c>
      <c r="FD1238" s="55">
        <v>0</v>
      </c>
      <c r="FF1238" s="55">
        <v>1231</v>
      </c>
      <c r="FG1238" s="55" t="s">
        <v>42</v>
      </c>
      <c r="FH1238" s="55" t="s">
        <v>2048</v>
      </c>
      <c r="FI1238" s="55">
        <v>1</v>
      </c>
      <c r="FJ1238" s="55">
        <v>400000</v>
      </c>
      <c r="FK1238" s="55" t="s">
        <v>1249</v>
      </c>
      <c r="FL1238" s="55">
        <v>0.3</v>
      </c>
      <c r="JW1238" s="12">
        <v>1231</v>
      </c>
      <c r="JX1238" s="12" t="s">
        <v>1394</v>
      </c>
      <c r="JY1238" s="12" t="s">
        <v>1277</v>
      </c>
    </row>
    <row r="1239" ht="14.25" customHeight="1" outlineLevel="1" spans="7:285">
      <c r="G1239" s="55">
        <v>1232</v>
      </c>
      <c r="H1239" s="55" t="s">
        <v>2077</v>
      </c>
      <c r="I1239" s="55" t="s">
        <v>2055</v>
      </c>
      <c r="J1239" s="55" t="s">
        <v>2894</v>
      </c>
      <c r="K1239" s="55" t="s">
        <v>1258</v>
      </c>
      <c r="L1239" s="55">
        <v>0.0525</v>
      </c>
      <c r="AD1239" s="12">
        <v>1232</v>
      </c>
      <c r="AE1239" s="12" t="s">
        <v>1261</v>
      </c>
      <c r="AF1239" s="12" t="s">
        <v>3146</v>
      </c>
      <c r="AG1239" s="12" t="s">
        <v>1669</v>
      </c>
      <c r="AH1239" s="12" t="s">
        <v>3060</v>
      </c>
      <c r="DN1239" s="55">
        <v>1232</v>
      </c>
      <c r="DO1239" s="55" t="s">
        <v>1309</v>
      </c>
      <c r="DP1239" s="55" t="s">
        <v>3300</v>
      </c>
      <c r="DQ1239" s="55" t="s">
        <v>1260</v>
      </c>
      <c r="DR1239" s="55" t="s">
        <v>1261</v>
      </c>
      <c r="DS1239" s="55">
        <v>33316</v>
      </c>
      <c r="DT1239" s="55">
        <v>10000</v>
      </c>
      <c r="DU1239" s="55" t="s">
        <v>1249</v>
      </c>
      <c r="DV1239" s="55">
        <v>1</v>
      </c>
      <c r="EV1239" s="55">
        <v>1232</v>
      </c>
      <c r="EW1239" s="55" t="s">
        <v>1246</v>
      </c>
      <c r="EX1239" s="55" t="s">
        <v>1708</v>
      </c>
      <c r="EY1239" s="55">
        <v>6</v>
      </c>
      <c r="EZ1239" s="55">
        <v>1995</v>
      </c>
      <c r="FA1239" s="55">
        <v>2999</v>
      </c>
      <c r="FB1239" s="55" t="s">
        <v>1262</v>
      </c>
      <c r="FC1239" s="55" t="s">
        <v>1249</v>
      </c>
      <c r="FD1239" s="55">
        <v>0</v>
      </c>
      <c r="FF1239" s="55">
        <v>1232</v>
      </c>
      <c r="FG1239" s="55" t="s">
        <v>42</v>
      </c>
      <c r="FH1239" s="55" t="s">
        <v>2048</v>
      </c>
      <c r="FI1239" s="55">
        <v>1</v>
      </c>
      <c r="FJ1239" s="55">
        <v>530000</v>
      </c>
      <c r="FK1239" s="55" t="s">
        <v>1249</v>
      </c>
      <c r="FL1239" s="55">
        <v>0.3</v>
      </c>
      <c r="JW1239" s="12">
        <v>1232</v>
      </c>
      <c r="JX1239" s="12" t="s">
        <v>1394</v>
      </c>
      <c r="JY1239" s="12" t="s">
        <v>2256</v>
      </c>
    </row>
    <row r="1240" ht="14.25" customHeight="1" outlineLevel="1" spans="7:285">
      <c r="G1240" s="55">
        <v>1233</v>
      </c>
      <c r="H1240" s="55" t="s">
        <v>2077</v>
      </c>
      <c r="I1240" s="55" t="s">
        <v>1708</v>
      </c>
      <c r="J1240" s="55" t="s">
        <v>2982</v>
      </c>
      <c r="K1240" s="55" t="s">
        <v>1258</v>
      </c>
      <c r="L1240" s="55">
        <v>0.0266666666666667</v>
      </c>
      <c r="AD1240" s="12">
        <v>1233</v>
      </c>
      <c r="AE1240" s="12" t="s">
        <v>1261</v>
      </c>
      <c r="AF1240" s="12" t="s">
        <v>2119</v>
      </c>
      <c r="AG1240" s="12" t="s">
        <v>1472</v>
      </c>
      <c r="AH1240" s="12" t="s">
        <v>2481</v>
      </c>
      <c r="DN1240" s="55">
        <v>1233</v>
      </c>
      <c r="DO1240" s="55" t="s">
        <v>1309</v>
      </c>
      <c r="DP1240" s="55" t="s">
        <v>3300</v>
      </c>
      <c r="DQ1240" s="55" t="s">
        <v>1260</v>
      </c>
      <c r="DR1240" s="55" t="s">
        <v>1261</v>
      </c>
      <c r="DS1240" s="55">
        <v>33325</v>
      </c>
      <c r="DT1240" s="55">
        <v>10000</v>
      </c>
      <c r="DU1240" s="55" t="s">
        <v>1249</v>
      </c>
      <c r="DV1240" s="55">
        <v>1</v>
      </c>
      <c r="EV1240" s="55">
        <v>1233</v>
      </c>
      <c r="EW1240" s="55" t="s">
        <v>1246</v>
      </c>
      <c r="EX1240" s="55" t="s">
        <v>1708</v>
      </c>
      <c r="EY1240" s="55">
        <v>7</v>
      </c>
      <c r="EZ1240" s="55">
        <v>0</v>
      </c>
      <c r="FA1240" s="55">
        <v>1994</v>
      </c>
      <c r="FB1240" s="55" t="s">
        <v>1361</v>
      </c>
      <c r="FC1240" s="55" t="s">
        <v>1249</v>
      </c>
      <c r="FD1240" s="55">
        <v>10</v>
      </c>
      <c r="FF1240" s="55">
        <v>1233</v>
      </c>
      <c r="FG1240" s="55" t="s">
        <v>42</v>
      </c>
      <c r="FH1240" s="55" t="s">
        <v>2048</v>
      </c>
      <c r="FI1240" s="55">
        <v>1</v>
      </c>
      <c r="FJ1240" s="55">
        <v>540000</v>
      </c>
      <c r="FK1240" s="55" t="s">
        <v>1249</v>
      </c>
      <c r="FL1240" s="55">
        <v>0.3</v>
      </c>
      <c r="JW1240" s="12">
        <v>1233</v>
      </c>
      <c r="JX1240" s="12" t="s">
        <v>1394</v>
      </c>
      <c r="JY1240" s="12" t="s">
        <v>1932</v>
      </c>
    </row>
    <row r="1241" ht="14.25" customHeight="1" outlineLevel="1" spans="7:285">
      <c r="G1241" s="55">
        <v>1234</v>
      </c>
      <c r="H1241" s="55" t="s">
        <v>2077</v>
      </c>
      <c r="I1241" s="55" t="s">
        <v>1708</v>
      </c>
      <c r="J1241" s="55" t="s">
        <v>2078</v>
      </c>
      <c r="K1241" s="55" t="s">
        <v>1258</v>
      </c>
      <c r="L1241" s="55">
        <v>0.0266666666666667</v>
      </c>
      <c r="AD1241" s="12">
        <v>1234</v>
      </c>
      <c r="AE1241" s="12" t="s">
        <v>1261</v>
      </c>
      <c r="AF1241" s="12" t="s">
        <v>3172</v>
      </c>
      <c r="AG1241" s="12" t="s">
        <v>1669</v>
      </c>
      <c r="AH1241" s="12" t="s">
        <v>3060</v>
      </c>
      <c r="DN1241" s="55">
        <v>1234</v>
      </c>
      <c r="DO1241" s="55" t="s">
        <v>1309</v>
      </c>
      <c r="DP1241" s="55" t="s">
        <v>3300</v>
      </c>
      <c r="DQ1241" s="55" t="s">
        <v>1260</v>
      </c>
      <c r="DR1241" s="55" t="s">
        <v>1261</v>
      </c>
      <c r="DS1241" s="55">
        <v>33327</v>
      </c>
      <c r="DT1241" s="55">
        <v>10000</v>
      </c>
      <c r="DU1241" s="55" t="s">
        <v>1249</v>
      </c>
      <c r="DV1241" s="55">
        <v>1</v>
      </c>
      <c r="EV1241" s="55">
        <v>1234</v>
      </c>
      <c r="EW1241" s="55" t="s">
        <v>1246</v>
      </c>
      <c r="EX1241" s="55" t="s">
        <v>1708</v>
      </c>
      <c r="EY1241" s="55">
        <v>7</v>
      </c>
      <c r="EZ1241" s="55">
        <v>1995</v>
      </c>
      <c r="FA1241" s="55">
        <v>2999</v>
      </c>
      <c r="FB1241" s="55" t="s">
        <v>1361</v>
      </c>
      <c r="FC1241" s="55" t="s">
        <v>1249</v>
      </c>
      <c r="FD1241" s="55">
        <v>10</v>
      </c>
      <c r="FF1241" s="55">
        <v>1234</v>
      </c>
      <c r="FG1241" s="55" t="s">
        <v>42</v>
      </c>
      <c r="FH1241" s="55" t="s">
        <v>2048</v>
      </c>
      <c r="FI1241" s="55">
        <v>2</v>
      </c>
      <c r="FJ1241" s="55">
        <v>0</v>
      </c>
      <c r="FK1241" s="55" t="s">
        <v>1249</v>
      </c>
      <c r="FL1241" s="55">
        <v>0.4</v>
      </c>
      <c r="JW1241" s="12">
        <v>1234</v>
      </c>
      <c r="JX1241" s="12" t="s">
        <v>1394</v>
      </c>
      <c r="JY1241" s="12" t="s">
        <v>1846</v>
      </c>
    </row>
    <row r="1242" ht="14.25" customHeight="1" outlineLevel="1" spans="7:285">
      <c r="G1242" s="55">
        <v>1235</v>
      </c>
      <c r="H1242" s="55" t="s">
        <v>2077</v>
      </c>
      <c r="I1242" s="55" t="s">
        <v>1708</v>
      </c>
      <c r="J1242" s="55" t="s">
        <v>2660</v>
      </c>
      <c r="K1242" s="55" t="s">
        <v>1258</v>
      </c>
      <c r="L1242" s="55">
        <v>0.0266666666666667</v>
      </c>
      <c r="AD1242" s="12">
        <v>1235</v>
      </c>
      <c r="AE1242" s="12" t="s">
        <v>1261</v>
      </c>
      <c r="AF1242" s="12" t="s">
        <v>2241</v>
      </c>
      <c r="AG1242" s="12" t="s">
        <v>1472</v>
      </c>
      <c r="AH1242" s="12" t="s">
        <v>2481</v>
      </c>
      <c r="DN1242" s="55">
        <v>1235</v>
      </c>
      <c r="DO1242" s="55" t="s">
        <v>1309</v>
      </c>
      <c r="DP1242" s="55" t="s">
        <v>3300</v>
      </c>
      <c r="DQ1242" s="55" t="s">
        <v>1260</v>
      </c>
      <c r="DR1242" s="55" t="s">
        <v>1261</v>
      </c>
      <c r="DS1242" s="55">
        <v>33332</v>
      </c>
      <c r="DT1242" s="55">
        <v>10000</v>
      </c>
      <c r="DU1242" s="55" t="s">
        <v>1249</v>
      </c>
      <c r="DV1242" s="55">
        <v>1</v>
      </c>
      <c r="EV1242" s="55">
        <v>1235</v>
      </c>
      <c r="EW1242" s="55" t="s">
        <v>1246</v>
      </c>
      <c r="EX1242" s="55" t="s">
        <v>1708</v>
      </c>
      <c r="EY1242" s="55">
        <v>8</v>
      </c>
      <c r="EZ1242" s="55">
        <v>0</v>
      </c>
      <c r="FA1242" s="55">
        <v>1994</v>
      </c>
      <c r="FB1242" s="55" t="s">
        <v>1361</v>
      </c>
      <c r="FC1242" s="55" t="s">
        <v>1249</v>
      </c>
      <c r="FD1242" s="55">
        <v>10</v>
      </c>
      <c r="FF1242" s="55">
        <v>1235</v>
      </c>
      <c r="FG1242" s="55" t="s">
        <v>42</v>
      </c>
      <c r="FH1242" s="55" t="s">
        <v>2048</v>
      </c>
      <c r="FI1242" s="55">
        <v>2</v>
      </c>
      <c r="FJ1242" s="55">
        <v>1000</v>
      </c>
      <c r="FK1242" s="55" t="s">
        <v>1249</v>
      </c>
      <c r="FL1242" s="55">
        <v>0.35</v>
      </c>
      <c r="JW1242" s="12">
        <v>1235</v>
      </c>
      <c r="JX1242" s="12" t="s">
        <v>1394</v>
      </c>
      <c r="JY1242" s="12" t="s">
        <v>2288</v>
      </c>
    </row>
    <row r="1243" ht="14.25" customHeight="1" outlineLevel="1" spans="7:285">
      <c r="G1243" s="55">
        <v>1236</v>
      </c>
      <c r="H1243" s="55" t="s">
        <v>2077</v>
      </c>
      <c r="I1243" s="55" t="s">
        <v>1708</v>
      </c>
      <c r="J1243" s="55" t="s">
        <v>2054</v>
      </c>
      <c r="K1243" s="55" t="s">
        <v>1258</v>
      </c>
      <c r="L1243" s="55">
        <v>0.0266666666666667</v>
      </c>
      <c r="AD1243" s="12">
        <v>1236</v>
      </c>
      <c r="AE1243" s="12" t="s">
        <v>1261</v>
      </c>
      <c r="AF1243" s="12" t="s">
        <v>3183</v>
      </c>
      <c r="AG1243" s="12" t="s">
        <v>1669</v>
      </c>
      <c r="AH1243" s="12" t="s">
        <v>3060</v>
      </c>
      <c r="DN1243" s="55">
        <v>1236</v>
      </c>
      <c r="DO1243" s="55" t="s">
        <v>1309</v>
      </c>
      <c r="DP1243" s="55" t="s">
        <v>3300</v>
      </c>
      <c r="DQ1243" s="55" t="s">
        <v>1260</v>
      </c>
      <c r="DR1243" s="55" t="s">
        <v>1261</v>
      </c>
      <c r="DS1243" s="55">
        <v>33334</v>
      </c>
      <c r="DT1243" s="55">
        <v>10000</v>
      </c>
      <c r="DU1243" s="55" t="s">
        <v>1249</v>
      </c>
      <c r="DV1243" s="55">
        <v>1</v>
      </c>
      <c r="EV1243" s="55">
        <v>1236</v>
      </c>
      <c r="EW1243" s="55" t="s">
        <v>1246</v>
      </c>
      <c r="EX1243" s="55" t="s">
        <v>1708</v>
      </c>
      <c r="EY1243" s="55">
        <v>8</v>
      </c>
      <c r="EZ1243" s="55">
        <v>1995</v>
      </c>
      <c r="FA1243" s="55">
        <v>2999</v>
      </c>
      <c r="FB1243" s="55" t="s">
        <v>1361</v>
      </c>
      <c r="FC1243" s="55" t="s">
        <v>1249</v>
      </c>
      <c r="FD1243" s="55">
        <v>10</v>
      </c>
      <c r="FF1243" s="55">
        <v>1236</v>
      </c>
      <c r="FG1243" s="55" t="s">
        <v>42</v>
      </c>
      <c r="FH1243" s="55" t="s">
        <v>2048</v>
      </c>
      <c r="FI1243" s="55">
        <v>2</v>
      </c>
      <c r="FJ1243" s="55">
        <v>2500</v>
      </c>
      <c r="FK1243" s="55" t="s">
        <v>1249</v>
      </c>
      <c r="FL1243" s="55">
        <v>0.3</v>
      </c>
      <c r="JW1243" s="12">
        <v>1236</v>
      </c>
      <c r="JX1243" s="12" t="s">
        <v>1394</v>
      </c>
      <c r="JY1243" s="12" t="s">
        <v>1955</v>
      </c>
    </row>
    <row r="1244" ht="14.25" customHeight="1" outlineLevel="1" spans="7:285">
      <c r="G1244" s="55">
        <v>1237</v>
      </c>
      <c r="H1244" s="55" t="s">
        <v>2077</v>
      </c>
      <c r="I1244" s="55" t="s">
        <v>1708</v>
      </c>
      <c r="J1244" s="55" t="s">
        <v>2647</v>
      </c>
      <c r="K1244" s="55" t="s">
        <v>1258</v>
      </c>
      <c r="L1244" s="55">
        <v>0.0266666666666667</v>
      </c>
      <c r="AD1244" s="12">
        <v>1237</v>
      </c>
      <c r="AE1244" s="12" t="s">
        <v>1261</v>
      </c>
      <c r="AF1244" s="12" t="s">
        <v>2126</v>
      </c>
      <c r="AG1244" s="12" t="s">
        <v>1472</v>
      </c>
      <c r="AH1244" s="12" t="s">
        <v>2481</v>
      </c>
      <c r="DN1244" s="55">
        <v>1237</v>
      </c>
      <c r="DO1244" s="55" t="s">
        <v>1309</v>
      </c>
      <c r="DP1244" s="55" t="s">
        <v>3300</v>
      </c>
      <c r="DQ1244" s="55" t="s">
        <v>1260</v>
      </c>
      <c r="DR1244" s="55" t="s">
        <v>1261</v>
      </c>
      <c r="DS1244" s="55">
        <v>33351</v>
      </c>
      <c r="DT1244" s="55">
        <v>10000</v>
      </c>
      <c r="DU1244" s="55" t="s">
        <v>1249</v>
      </c>
      <c r="DV1244" s="55">
        <v>1</v>
      </c>
      <c r="EV1244" s="55">
        <v>1237</v>
      </c>
      <c r="EW1244" s="55" t="s">
        <v>1246</v>
      </c>
      <c r="EX1244" s="55" t="s">
        <v>1708</v>
      </c>
      <c r="EY1244" s="55">
        <v>9</v>
      </c>
      <c r="EZ1244" s="55">
        <v>0</v>
      </c>
      <c r="FA1244" s="55">
        <v>1994</v>
      </c>
      <c r="FB1244" s="55" t="s">
        <v>1361</v>
      </c>
      <c r="FC1244" s="55" t="s">
        <v>1249</v>
      </c>
      <c r="FD1244" s="55">
        <v>10</v>
      </c>
      <c r="FF1244" s="55">
        <v>1237</v>
      </c>
      <c r="FG1244" s="55" t="s">
        <v>42</v>
      </c>
      <c r="FH1244" s="55" t="s">
        <v>2048</v>
      </c>
      <c r="FI1244" s="55">
        <v>2</v>
      </c>
      <c r="FJ1244" s="55">
        <v>5000</v>
      </c>
      <c r="FK1244" s="55" t="s">
        <v>1249</v>
      </c>
      <c r="FL1244" s="55">
        <v>0.3</v>
      </c>
      <c r="JW1244" s="12">
        <v>1237</v>
      </c>
      <c r="JX1244" s="12" t="s">
        <v>1394</v>
      </c>
      <c r="JY1244" s="12" t="s">
        <v>1620</v>
      </c>
    </row>
    <row r="1245" ht="14.25" customHeight="1" outlineLevel="1" spans="7:285">
      <c r="G1245" s="55">
        <v>1238</v>
      </c>
      <c r="H1245" s="55" t="s">
        <v>2077</v>
      </c>
      <c r="I1245" s="55" t="s">
        <v>1708</v>
      </c>
      <c r="J1245" s="55" t="s">
        <v>2931</v>
      </c>
      <c r="K1245" s="55" t="s">
        <v>1258</v>
      </c>
      <c r="L1245" s="55">
        <v>0.055</v>
      </c>
      <c r="AD1245" s="12">
        <v>1238</v>
      </c>
      <c r="AE1245" s="12" t="s">
        <v>3382</v>
      </c>
      <c r="AF1245" s="12" t="s">
        <v>2821</v>
      </c>
      <c r="AG1245" s="12" t="s">
        <v>1669</v>
      </c>
      <c r="AH1245" s="12" t="s">
        <v>3063</v>
      </c>
      <c r="DN1245" s="55">
        <v>1238</v>
      </c>
      <c r="DO1245" s="55" t="s">
        <v>1309</v>
      </c>
      <c r="DP1245" s="55" t="s">
        <v>3300</v>
      </c>
      <c r="DQ1245" s="55" t="s">
        <v>1260</v>
      </c>
      <c r="DR1245" s="55" t="s">
        <v>1261</v>
      </c>
      <c r="DS1245" s="55">
        <v>33401</v>
      </c>
      <c r="DT1245" s="55">
        <v>10000</v>
      </c>
      <c r="DU1245" s="55" t="s">
        <v>1249</v>
      </c>
      <c r="DV1245" s="55">
        <v>1</v>
      </c>
      <c r="EV1245" s="55">
        <v>1238</v>
      </c>
      <c r="EW1245" s="55" t="s">
        <v>1246</v>
      </c>
      <c r="EX1245" s="55" t="s">
        <v>1708</v>
      </c>
      <c r="EY1245" s="55">
        <v>9</v>
      </c>
      <c r="EZ1245" s="55">
        <v>1995</v>
      </c>
      <c r="FA1245" s="55">
        <v>2999</v>
      </c>
      <c r="FB1245" s="55" t="s">
        <v>1361</v>
      </c>
      <c r="FC1245" s="55" t="s">
        <v>1249</v>
      </c>
      <c r="FD1245" s="55">
        <v>10</v>
      </c>
      <c r="FF1245" s="55">
        <v>1238</v>
      </c>
      <c r="FG1245" s="55" t="s">
        <v>42</v>
      </c>
      <c r="FH1245" s="55" t="s">
        <v>2048</v>
      </c>
      <c r="FI1245" s="55">
        <v>2</v>
      </c>
      <c r="FJ1245" s="55">
        <v>10000</v>
      </c>
      <c r="FK1245" s="55" t="s">
        <v>1249</v>
      </c>
      <c r="FL1245" s="55">
        <v>0.3</v>
      </c>
      <c r="JW1245" s="12">
        <v>1238</v>
      </c>
      <c r="JX1245" s="12" t="s">
        <v>1394</v>
      </c>
      <c r="JY1245" s="12" t="s">
        <v>2378</v>
      </c>
    </row>
    <row r="1246" ht="14.25" customHeight="1" outlineLevel="1" spans="7:285">
      <c r="G1246" s="55">
        <v>1239</v>
      </c>
      <c r="H1246" s="55" t="s">
        <v>2077</v>
      </c>
      <c r="I1246" s="55" t="s">
        <v>1708</v>
      </c>
      <c r="J1246" s="55" t="s">
        <v>3039</v>
      </c>
      <c r="K1246" s="55" t="s">
        <v>1258</v>
      </c>
      <c r="L1246" s="55">
        <v>0.055</v>
      </c>
      <c r="AD1246" s="12">
        <v>1239</v>
      </c>
      <c r="AE1246" s="12" t="s">
        <v>1261</v>
      </c>
      <c r="AF1246" s="12" t="s">
        <v>2216</v>
      </c>
      <c r="AG1246" s="12" t="s">
        <v>1472</v>
      </c>
      <c r="AH1246" s="12" t="s">
        <v>2481</v>
      </c>
      <c r="DN1246" s="55">
        <v>1239</v>
      </c>
      <c r="DO1246" s="55" t="s">
        <v>1309</v>
      </c>
      <c r="DP1246" s="55" t="s">
        <v>3300</v>
      </c>
      <c r="DQ1246" s="55" t="s">
        <v>1260</v>
      </c>
      <c r="DR1246" s="55" t="s">
        <v>1261</v>
      </c>
      <c r="DS1246" s="55">
        <v>33403</v>
      </c>
      <c r="DT1246" s="55">
        <v>10000</v>
      </c>
      <c r="DU1246" s="55" t="s">
        <v>1249</v>
      </c>
      <c r="DV1246" s="55">
        <v>1</v>
      </c>
      <c r="EV1246" s="55">
        <v>1239</v>
      </c>
      <c r="EW1246" s="55" t="s">
        <v>1246</v>
      </c>
      <c r="EX1246" s="55" t="s">
        <v>2278</v>
      </c>
      <c r="EY1246" s="55">
        <v>1</v>
      </c>
      <c r="EZ1246" s="55">
        <v>0</v>
      </c>
      <c r="FA1246" s="55">
        <v>1994</v>
      </c>
      <c r="FB1246" s="55" t="s">
        <v>1262</v>
      </c>
      <c r="FC1246" s="55" t="s">
        <v>1249</v>
      </c>
      <c r="FD1246" s="55">
        <v>0</v>
      </c>
      <c r="FF1246" s="55">
        <v>1239</v>
      </c>
      <c r="FG1246" s="55" t="s">
        <v>42</v>
      </c>
      <c r="FH1246" s="55" t="s">
        <v>2048</v>
      </c>
      <c r="FI1246" s="55">
        <v>2</v>
      </c>
      <c r="FJ1246" s="55">
        <v>25000</v>
      </c>
      <c r="FK1246" s="55" t="s">
        <v>1249</v>
      </c>
      <c r="FL1246" s="55">
        <v>0.3</v>
      </c>
      <c r="JW1246" s="12">
        <v>1239</v>
      </c>
      <c r="JX1246" s="12" t="s">
        <v>1394</v>
      </c>
      <c r="JY1246" s="12" t="s">
        <v>2388</v>
      </c>
    </row>
    <row r="1247" ht="14.25" customHeight="1" outlineLevel="1" spans="7:285">
      <c r="G1247" s="55">
        <v>1240</v>
      </c>
      <c r="H1247" s="55" t="s">
        <v>2077</v>
      </c>
      <c r="I1247" s="55" t="s">
        <v>1708</v>
      </c>
      <c r="J1247" s="55" t="s">
        <v>3060</v>
      </c>
      <c r="K1247" s="55" t="s">
        <v>1258</v>
      </c>
      <c r="L1247" s="55">
        <v>0.055</v>
      </c>
      <c r="AD1247" s="12">
        <v>1240</v>
      </c>
      <c r="AE1247" s="12" t="s">
        <v>3383</v>
      </c>
      <c r="AF1247" s="12" t="s">
        <v>2697</v>
      </c>
      <c r="AG1247" s="12" t="s">
        <v>1669</v>
      </c>
      <c r="AH1247" s="12" t="s">
        <v>3065</v>
      </c>
      <c r="DN1247" s="55">
        <v>1240</v>
      </c>
      <c r="DO1247" s="55" t="s">
        <v>1309</v>
      </c>
      <c r="DP1247" s="55" t="s">
        <v>3300</v>
      </c>
      <c r="DQ1247" s="55" t="s">
        <v>1260</v>
      </c>
      <c r="DR1247" s="55" t="s">
        <v>1261</v>
      </c>
      <c r="DS1247" s="55">
        <v>33404</v>
      </c>
      <c r="DT1247" s="55">
        <v>10000</v>
      </c>
      <c r="DU1247" s="55" t="s">
        <v>1249</v>
      </c>
      <c r="DV1247" s="55">
        <v>1</v>
      </c>
      <c r="EV1247" s="55">
        <v>1240</v>
      </c>
      <c r="EW1247" s="55" t="s">
        <v>1246</v>
      </c>
      <c r="EX1247" s="55" t="s">
        <v>2278</v>
      </c>
      <c r="EY1247" s="55">
        <v>1</v>
      </c>
      <c r="EZ1247" s="55">
        <v>1995</v>
      </c>
      <c r="FA1247" s="55">
        <v>2999</v>
      </c>
      <c r="FB1247" s="55" t="s">
        <v>1262</v>
      </c>
      <c r="FC1247" s="55" t="s">
        <v>1249</v>
      </c>
      <c r="FD1247" s="55">
        <v>0</v>
      </c>
      <c r="FF1247" s="55">
        <v>1240</v>
      </c>
      <c r="FG1247" s="55" t="s">
        <v>42</v>
      </c>
      <c r="FH1247" s="55" t="s">
        <v>2048</v>
      </c>
      <c r="FI1247" s="55">
        <v>2</v>
      </c>
      <c r="FJ1247" s="55">
        <v>50000</v>
      </c>
      <c r="FK1247" s="55" t="s">
        <v>1249</v>
      </c>
      <c r="FL1247" s="55">
        <v>0.3</v>
      </c>
      <c r="JW1247" s="12">
        <v>1240</v>
      </c>
      <c r="JX1247" s="12" t="s">
        <v>1394</v>
      </c>
      <c r="JY1247" s="12" t="s">
        <v>2409</v>
      </c>
    </row>
    <row r="1248" ht="14.25" customHeight="1" outlineLevel="1" spans="7:285">
      <c r="G1248" s="55">
        <v>1241</v>
      </c>
      <c r="H1248" s="55" t="s">
        <v>2077</v>
      </c>
      <c r="I1248" s="55" t="s">
        <v>1708</v>
      </c>
      <c r="J1248" s="55" t="s">
        <v>3063</v>
      </c>
      <c r="K1248" s="55" t="s">
        <v>1258</v>
      </c>
      <c r="L1248" s="55">
        <v>0.0266666666666667</v>
      </c>
      <c r="AD1248" s="12">
        <v>1241</v>
      </c>
      <c r="AE1248" s="12" t="s">
        <v>1261</v>
      </c>
      <c r="AF1248" s="12" t="s">
        <v>2739</v>
      </c>
      <c r="AG1248" s="12" t="s">
        <v>1472</v>
      </c>
      <c r="AH1248" s="12" t="s">
        <v>2481</v>
      </c>
      <c r="DN1248" s="55">
        <v>1241</v>
      </c>
      <c r="DO1248" s="55" t="s">
        <v>1309</v>
      </c>
      <c r="DP1248" s="55" t="s">
        <v>3300</v>
      </c>
      <c r="DQ1248" s="55" t="s">
        <v>1260</v>
      </c>
      <c r="DR1248" s="55" t="s">
        <v>1261</v>
      </c>
      <c r="DS1248" s="55">
        <v>33405</v>
      </c>
      <c r="DT1248" s="55">
        <v>10000</v>
      </c>
      <c r="DU1248" s="55" t="s">
        <v>1249</v>
      </c>
      <c r="DV1248" s="55">
        <v>1</v>
      </c>
      <c r="EV1248" s="55">
        <v>1241</v>
      </c>
      <c r="EW1248" s="55" t="s">
        <v>1246</v>
      </c>
      <c r="EX1248" s="55" t="s">
        <v>1995</v>
      </c>
      <c r="EY1248" s="55">
        <v>1</v>
      </c>
      <c r="EZ1248" s="55">
        <v>0</v>
      </c>
      <c r="FA1248" s="55">
        <v>1994</v>
      </c>
      <c r="FB1248" s="55" t="s">
        <v>1361</v>
      </c>
      <c r="FC1248" s="55" t="s">
        <v>1249</v>
      </c>
      <c r="FD1248" s="55">
        <v>2.5</v>
      </c>
      <c r="FF1248" s="55">
        <v>1241</v>
      </c>
      <c r="FG1248" s="55" t="s">
        <v>42</v>
      </c>
      <c r="FH1248" s="55" t="s">
        <v>2048</v>
      </c>
      <c r="FI1248" s="55">
        <v>2</v>
      </c>
      <c r="FJ1248" s="55">
        <v>80000</v>
      </c>
      <c r="FK1248" s="55" t="s">
        <v>1249</v>
      </c>
      <c r="FL1248" s="55">
        <v>0.3</v>
      </c>
      <c r="JW1248" s="12">
        <v>1241</v>
      </c>
      <c r="JX1248" s="12" t="s">
        <v>1394</v>
      </c>
      <c r="JY1248" s="12" t="s">
        <v>2426</v>
      </c>
    </row>
    <row r="1249" ht="14.25" customHeight="1" outlineLevel="1" spans="7:285">
      <c r="G1249" s="55">
        <v>1242</v>
      </c>
      <c r="H1249" s="55" t="s">
        <v>2077</v>
      </c>
      <c r="I1249" s="55" t="s">
        <v>1708</v>
      </c>
      <c r="J1249" s="55" t="s">
        <v>3065</v>
      </c>
      <c r="K1249" s="55" t="s">
        <v>1258</v>
      </c>
      <c r="L1249" s="55">
        <v>0.0266666666666667</v>
      </c>
      <c r="AD1249" s="12">
        <v>1242</v>
      </c>
      <c r="AE1249" s="12" t="s">
        <v>3384</v>
      </c>
      <c r="AF1249" s="12" t="s">
        <v>2697</v>
      </c>
      <c r="AG1249" s="12" t="s">
        <v>1669</v>
      </c>
      <c r="AH1249" s="12" t="s">
        <v>3065</v>
      </c>
      <c r="DN1249" s="55">
        <v>1242</v>
      </c>
      <c r="DO1249" s="55" t="s">
        <v>1309</v>
      </c>
      <c r="DP1249" s="55" t="s">
        <v>3300</v>
      </c>
      <c r="DQ1249" s="55" t="s">
        <v>1260</v>
      </c>
      <c r="DR1249" s="55" t="s">
        <v>1261</v>
      </c>
      <c r="DS1249" s="55">
        <v>33407</v>
      </c>
      <c r="DT1249" s="55">
        <v>10000</v>
      </c>
      <c r="DU1249" s="55" t="s">
        <v>1249</v>
      </c>
      <c r="DV1249" s="55">
        <v>1</v>
      </c>
      <c r="EV1249" s="55">
        <v>1242</v>
      </c>
      <c r="EW1249" s="55" t="s">
        <v>1246</v>
      </c>
      <c r="EX1249" s="55" t="s">
        <v>1995</v>
      </c>
      <c r="EY1249" s="55">
        <v>1</v>
      </c>
      <c r="EZ1249" s="55">
        <v>1995</v>
      </c>
      <c r="FA1249" s="55">
        <v>2999</v>
      </c>
      <c r="FB1249" s="55" t="s">
        <v>1361</v>
      </c>
      <c r="FC1249" s="55" t="s">
        <v>1249</v>
      </c>
      <c r="FD1249" s="55">
        <v>2.5</v>
      </c>
      <c r="FF1249" s="55">
        <v>1242</v>
      </c>
      <c r="FG1249" s="55" t="s">
        <v>42</v>
      </c>
      <c r="FH1249" s="55" t="s">
        <v>2048</v>
      </c>
      <c r="FI1249" s="55">
        <v>2</v>
      </c>
      <c r="FJ1249" s="55">
        <v>130000</v>
      </c>
      <c r="FK1249" s="55" t="s">
        <v>1249</v>
      </c>
      <c r="FL1249" s="55">
        <v>0.3</v>
      </c>
      <c r="JW1249" s="12">
        <v>1242</v>
      </c>
      <c r="JX1249" s="12" t="s">
        <v>1394</v>
      </c>
      <c r="JY1249" s="12" t="s">
        <v>2440</v>
      </c>
    </row>
    <row r="1250" ht="14.25" customHeight="1" outlineLevel="1" spans="7:285">
      <c r="G1250" s="55">
        <v>1243</v>
      </c>
      <c r="H1250" s="55" t="s">
        <v>2077</v>
      </c>
      <c r="I1250" s="55" t="s">
        <v>1708</v>
      </c>
      <c r="J1250" s="55" t="s">
        <v>3068</v>
      </c>
      <c r="K1250" s="55" t="s">
        <v>1258</v>
      </c>
      <c r="L1250" s="55">
        <v>0.0266666666666667</v>
      </c>
      <c r="AD1250" s="12">
        <v>1243</v>
      </c>
      <c r="AE1250" s="12" t="s">
        <v>1261</v>
      </c>
      <c r="AF1250" s="12" t="s">
        <v>2645</v>
      </c>
      <c r="AG1250" s="12" t="s">
        <v>1472</v>
      </c>
      <c r="AH1250" s="12" t="s">
        <v>2481</v>
      </c>
      <c r="DN1250" s="55">
        <v>1243</v>
      </c>
      <c r="DO1250" s="55" t="s">
        <v>1309</v>
      </c>
      <c r="DP1250" s="55" t="s">
        <v>3300</v>
      </c>
      <c r="DQ1250" s="55" t="s">
        <v>1260</v>
      </c>
      <c r="DR1250" s="55" t="s">
        <v>1261</v>
      </c>
      <c r="DS1250" s="55">
        <v>33408</v>
      </c>
      <c r="DT1250" s="55">
        <v>10000</v>
      </c>
      <c r="DU1250" s="55" t="s">
        <v>1249</v>
      </c>
      <c r="DV1250" s="55">
        <v>1</v>
      </c>
      <c r="EV1250" s="55">
        <v>1243</v>
      </c>
      <c r="EW1250" s="55" t="s">
        <v>1246</v>
      </c>
      <c r="EX1250" s="55" t="s">
        <v>1995</v>
      </c>
      <c r="EY1250" s="55">
        <v>2</v>
      </c>
      <c r="EZ1250" s="55">
        <v>0</v>
      </c>
      <c r="FA1250" s="55">
        <v>1994</v>
      </c>
      <c r="FB1250" s="55" t="s">
        <v>1361</v>
      </c>
      <c r="FC1250" s="55" t="s">
        <v>1249</v>
      </c>
      <c r="FD1250" s="55">
        <v>2.5</v>
      </c>
      <c r="FF1250" s="55">
        <v>1243</v>
      </c>
      <c r="FG1250" s="55" t="s">
        <v>42</v>
      </c>
      <c r="FH1250" s="55" t="s">
        <v>2048</v>
      </c>
      <c r="FI1250" s="55">
        <v>2</v>
      </c>
      <c r="FJ1250" s="55">
        <v>260000</v>
      </c>
      <c r="FK1250" s="55" t="s">
        <v>1249</v>
      </c>
      <c r="FL1250" s="55">
        <v>0.3</v>
      </c>
      <c r="JW1250" s="12">
        <v>1243</v>
      </c>
      <c r="JX1250" s="12" t="s">
        <v>1394</v>
      </c>
      <c r="JY1250" s="12" t="s">
        <v>2456</v>
      </c>
    </row>
    <row r="1251" ht="14.25" customHeight="1" outlineLevel="1" spans="7:285">
      <c r="G1251" s="55">
        <v>1244</v>
      </c>
      <c r="H1251" s="55" t="s">
        <v>2077</v>
      </c>
      <c r="I1251" s="55" t="s">
        <v>2278</v>
      </c>
      <c r="J1251" s="55" t="s">
        <v>3072</v>
      </c>
      <c r="K1251" s="55" t="s">
        <v>1258</v>
      </c>
      <c r="L1251" s="55">
        <v>0.0525</v>
      </c>
      <c r="AD1251" s="12">
        <v>1244</v>
      </c>
      <c r="AE1251" s="12" t="s">
        <v>3385</v>
      </c>
      <c r="AF1251" s="12" t="s">
        <v>2697</v>
      </c>
      <c r="AG1251" s="12" t="s">
        <v>1669</v>
      </c>
      <c r="AH1251" s="12" t="s">
        <v>3068</v>
      </c>
      <c r="DN1251" s="55">
        <v>1244</v>
      </c>
      <c r="DO1251" s="55" t="s">
        <v>1309</v>
      </c>
      <c r="DP1251" s="55" t="s">
        <v>3300</v>
      </c>
      <c r="DQ1251" s="55" t="s">
        <v>1260</v>
      </c>
      <c r="DR1251" s="55" t="s">
        <v>1261</v>
      </c>
      <c r="DS1251" s="55">
        <v>33409</v>
      </c>
      <c r="DT1251" s="55">
        <v>10000</v>
      </c>
      <c r="DU1251" s="55" t="s">
        <v>1249</v>
      </c>
      <c r="DV1251" s="55">
        <v>1</v>
      </c>
      <c r="EV1251" s="55">
        <v>1244</v>
      </c>
      <c r="EW1251" s="55" t="s">
        <v>1246</v>
      </c>
      <c r="EX1251" s="55" t="s">
        <v>1995</v>
      </c>
      <c r="EY1251" s="55">
        <v>2</v>
      </c>
      <c r="EZ1251" s="55">
        <v>1995</v>
      </c>
      <c r="FA1251" s="55">
        <v>2999</v>
      </c>
      <c r="FB1251" s="55" t="s">
        <v>1361</v>
      </c>
      <c r="FC1251" s="55" t="s">
        <v>1249</v>
      </c>
      <c r="FD1251" s="55">
        <v>2.75</v>
      </c>
      <c r="FF1251" s="55">
        <v>1244</v>
      </c>
      <c r="FG1251" s="55" t="s">
        <v>42</v>
      </c>
      <c r="FH1251" s="55" t="s">
        <v>2048</v>
      </c>
      <c r="FI1251" s="55">
        <v>2</v>
      </c>
      <c r="FJ1251" s="55">
        <v>400000</v>
      </c>
      <c r="FK1251" s="55" t="s">
        <v>1249</v>
      </c>
      <c r="FL1251" s="55">
        <v>0.3</v>
      </c>
      <c r="JW1251" s="12">
        <v>1244</v>
      </c>
      <c r="JX1251" s="12" t="s">
        <v>1394</v>
      </c>
      <c r="JY1251" s="12" t="s">
        <v>2421</v>
      </c>
    </row>
    <row r="1252" ht="14.25" customHeight="1" outlineLevel="1" spans="7:285">
      <c r="G1252" s="55">
        <v>1245</v>
      </c>
      <c r="H1252" s="55" t="s">
        <v>2077</v>
      </c>
      <c r="I1252" s="55" t="s">
        <v>1995</v>
      </c>
      <c r="J1252" s="55" t="s">
        <v>2947</v>
      </c>
      <c r="K1252" s="55" t="s">
        <v>1258</v>
      </c>
      <c r="L1252" s="55">
        <v>0.0158</v>
      </c>
      <c r="AD1252" s="12">
        <v>1245</v>
      </c>
      <c r="AE1252" s="12" t="s">
        <v>1261</v>
      </c>
      <c r="AF1252" s="12" t="s">
        <v>2711</v>
      </c>
      <c r="AG1252" s="12" t="s">
        <v>1472</v>
      </c>
      <c r="AH1252" s="12" t="s">
        <v>2481</v>
      </c>
      <c r="DN1252" s="55">
        <v>1245</v>
      </c>
      <c r="DO1252" s="55" t="s">
        <v>1309</v>
      </c>
      <c r="DP1252" s="55" t="s">
        <v>3300</v>
      </c>
      <c r="DQ1252" s="55" t="s">
        <v>1260</v>
      </c>
      <c r="DR1252" s="55" t="s">
        <v>1261</v>
      </c>
      <c r="DS1252" s="55">
        <v>33412</v>
      </c>
      <c r="DT1252" s="55">
        <v>10000</v>
      </c>
      <c r="DU1252" s="55" t="s">
        <v>1249</v>
      </c>
      <c r="DV1252" s="55">
        <v>1</v>
      </c>
      <c r="EV1252" s="55">
        <v>1245</v>
      </c>
      <c r="EW1252" s="55" t="s">
        <v>1246</v>
      </c>
      <c r="EX1252" s="55" t="s">
        <v>1995</v>
      </c>
      <c r="EY1252" s="55">
        <v>3</v>
      </c>
      <c r="EZ1252" s="55">
        <v>0</v>
      </c>
      <c r="FA1252" s="55">
        <v>1994</v>
      </c>
      <c r="FB1252" s="55" t="s">
        <v>1361</v>
      </c>
      <c r="FC1252" s="55" t="s">
        <v>1249</v>
      </c>
      <c r="FD1252" s="55">
        <v>2.75</v>
      </c>
      <c r="FF1252" s="55">
        <v>1245</v>
      </c>
      <c r="FG1252" s="55" t="s">
        <v>42</v>
      </c>
      <c r="FH1252" s="55" t="s">
        <v>2048</v>
      </c>
      <c r="FI1252" s="55">
        <v>2</v>
      </c>
      <c r="FJ1252" s="55">
        <v>530000</v>
      </c>
      <c r="FK1252" s="55" t="s">
        <v>1249</v>
      </c>
      <c r="FL1252" s="55">
        <v>0.3</v>
      </c>
      <c r="JW1252" s="12">
        <v>1245</v>
      </c>
      <c r="JX1252" s="12" t="s">
        <v>1394</v>
      </c>
      <c r="JY1252" s="12" t="s">
        <v>2448</v>
      </c>
    </row>
    <row r="1253" ht="14.25" customHeight="1" outlineLevel="1" spans="7:285">
      <c r="G1253" s="55">
        <v>1246</v>
      </c>
      <c r="H1253" s="55" t="s">
        <v>2077</v>
      </c>
      <c r="I1253" s="55" t="s">
        <v>1995</v>
      </c>
      <c r="J1253" s="55" t="s">
        <v>3046</v>
      </c>
      <c r="K1253" s="55" t="s">
        <v>1258</v>
      </c>
      <c r="L1253" s="55">
        <v>0.015</v>
      </c>
      <c r="AD1253" s="12">
        <v>1246</v>
      </c>
      <c r="AE1253" s="12" t="s">
        <v>3386</v>
      </c>
      <c r="AF1253" s="12" t="s">
        <v>2697</v>
      </c>
      <c r="AG1253" s="12" t="s">
        <v>1669</v>
      </c>
      <c r="AH1253" s="12" t="s">
        <v>3068</v>
      </c>
      <c r="DN1253" s="55">
        <v>1246</v>
      </c>
      <c r="DO1253" s="55" t="s">
        <v>1309</v>
      </c>
      <c r="DP1253" s="55" t="s">
        <v>3300</v>
      </c>
      <c r="DQ1253" s="55" t="s">
        <v>1260</v>
      </c>
      <c r="DR1253" s="55" t="s">
        <v>1261</v>
      </c>
      <c r="DS1253" s="55">
        <v>33413</v>
      </c>
      <c r="DT1253" s="55">
        <v>10000</v>
      </c>
      <c r="DU1253" s="55" t="s">
        <v>1249</v>
      </c>
      <c r="DV1253" s="55">
        <v>1</v>
      </c>
      <c r="EV1253" s="55">
        <v>1246</v>
      </c>
      <c r="EW1253" s="55" t="s">
        <v>1246</v>
      </c>
      <c r="EX1253" s="55" t="s">
        <v>1995</v>
      </c>
      <c r="EY1253" s="55">
        <v>3</v>
      </c>
      <c r="EZ1253" s="55">
        <v>1995</v>
      </c>
      <c r="FA1253" s="55">
        <v>2999</v>
      </c>
      <c r="FB1253" s="55" t="s">
        <v>1361</v>
      </c>
      <c r="FC1253" s="55" t="s">
        <v>1249</v>
      </c>
      <c r="FD1253" s="55">
        <v>2.75</v>
      </c>
      <c r="FF1253" s="55">
        <v>1246</v>
      </c>
      <c r="FG1253" s="55" t="s">
        <v>42</v>
      </c>
      <c r="FH1253" s="55" t="s">
        <v>2048</v>
      </c>
      <c r="FI1253" s="55">
        <v>2</v>
      </c>
      <c r="FJ1253" s="55">
        <v>540000</v>
      </c>
      <c r="FK1253" s="55" t="s">
        <v>1249</v>
      </c>
      <c r="FL1253" s="55">
        <v>0.3</v>
      </c>
      <c r="JW1253" s="12">
        <v>1246</v>
      </c>
      <c r="JX1253" s="12" t="s">
        <v>1394</v>
      </c>
      <c r="JY1253" s="12" t="s">
        <v>2503</v>
      </c>
    </row>
    <row r="1254" ht="14.25" customHeight="1" outlineLevel="1" spans="7:285">
      <c r="G1254" s="55">
        <v>1247</v>
      </c>
      <c r="H1254" s="55" t="s">
        <v>2077</v>
      </c>
      <c r="I1254" s="55" t="s">
        <v>1995</v>
      </c>
      <c r="J1254" s="55" t="s">
        <v>3078</v>
      </c>
      <c r="K1254" s="55" t="s">
        <v>1258</v>
      </c>
      <c r="L1254" s="55">
        <v>0.015</v>
      </c>
      <c r="AD1254" s="12">
        <v>1247</v>
      </c>
      <c r="AE1254" s="12" t="s">
        <v>1261</v>
      </c>
      <c r="AF1254" s="12" t="s">
        <v>1211</v>
      </c>
      <c r="AG1254" s="12" t="s">
        <v>1517</v>
      </c>
      <c r="AH1254" s="12" t="s">
        <v>2368</v>
      </c>
      <c r="DN1254" s="55">
        <v>1247</v>
      </c>
      <c r="DO1254" s="55" t="s">
        <v>1309</v>
      </c>
      <c r="DP1254" s="55" t="s">
        <v>3300</v>
      </c>
      <c r="DQ1254" s="55" t="s">
        <v>1260</v>
      </c>
      <c r="DR1254" s="55" t="s">
        <v>1261</v>
      </c>
      <c r="DS1254" s="55">
        <v>33417</v>
      </c>
      <c r="DT1254" s="55">
        <v>10000</v>
      </c>
      <c r="DU1254" s="55" t="s">
        <v>1249</v>
      </c>
      <c r="DV1254" s="55">
        <v>1</v>
      </c>
      <c r="EV1254" s="55">
        <v>1247</v>
      </c>
      <c r="EW1254" s="55" t="s">
        <v>1246</v>
      </c>
      <c r="EX1254" s="55" t="s">
        <v>1995</v>
      </c>
      <c r="EY1254" s="55">
        <v>4</v>
      </c>
      <c r="EZ1254" s="55">
        <v>0</v>
      </c>
      <c r="FA1254" s="55">
        <v>1994</v>
      </c>
      <c r="FB1254" s="55" t="s">
        <v>1361</v>
      </c>
      <c r="FC1254" s="55" t="s">
        <v>1249</v>
      </c>
      <c r="FD1254" s="55">
        <v>2.75</v>
      </c>
      <c r="FF1254" s="55">
        <v>1247</v>
      </c>
      <c r="FG1254" s="55" t="s">
        <v>42</v>
      </c>
      <c r="FH1254" s="55" t="s">
        <v>2048</v>
      </c>
      <c r="FI1254" s="55">
        <v>3</v>
      </c>
      <c r="FJ1254" s="55">
        <v>0</v>
      </c>
      <c r="FK1254" s="55" t="s">
        <v>1249</v>
      </c>
      <c r="FL1254" s="55">
        <v>0.4</v>
      </c>
      <c r="JW1254" s="12">
        <v>1247</v>
      </c>
      <c r="JX1254" s="12" t="s">
        <v>1394</v>
      </c>
      <c r="JY1254" s="12" t="s">
        <v>2517</v>
      </c>
    </row>
    <row r="1255" ht="14.25" customHeight="1" outlineLevel="1" spans="7:285">
      <c r="G1255" s="55">
        <v>1248</v>
      </c>
      <c r="H1255" s="55" t="s">
        <v>2077</v>
      </c>
      <c r="I1255" s="55" t="s">
        <v>1995</v>
      </c>
      <c r="J1255" s="55" t="s">
        <v>3080</v>
      </c>
      <c r="K1255" s="55" t="s">
        <v>1258</v>
      </c>
      <c r="L1255" s="55">
        <v>0.0167</v>
      </c>
      <c r="AD1255" s="12">
        <v>1248</v>
      </c>
      <c r="AE1255" s="12" t="s">
        <v>3387</v>
      </c>
      <c r="AF1255" s="12" t="s">
        <v>2697</v>
      </c>
      <c r="AG1255" s="12" t="s">
        <v>1669</v>
      </c>
      <c r="AH1255" s="12" t="s">
        <v>2078</v>
      </c>
      <c r="DN1255" s="55">
        <v>1248</v>
      </c>
      <c r="DO1255" s="55" t="s">
        <v>1309</v>
      </c>
      <c r="DP1255" s="55" t="s">
        <v>3300</v>
      </c>
      <c r="DQ1255" s="55" t="s">
        <v>1260</v>
      </c>
      <c r="DR1255" s="55" t="s">
        <v>1261</v>
      </c>
      <c r="DS1255" s="55">
        <v>33424</v>
      </c>
      <c r="DT1255" s="55">
        <v>10000</v>
      </c>
      <c r="DU1255" s="55" t="s">
        <v>1249</v>
      </c>
      <c r="DV1255" s="55">
        <v>1</v>
      </c>
      <c r="EV1255" s="55">
        <v>1248</v>
      </c>
      <c r="EW1255" s="55" t="s">
        <v>1246</v>
      </c>
      <c r="EX1255" s="55" t="s">
        <v>1995</v>
      </c>
      <c r="EY1255" s="55">
        <v>4</v>
      </c>
      <c r="EZ1255" s="55">
        <v>1995</v>
      </c>
      <c r="FA1255" s="55">
        <v>2999</v>
      </c>
      <c r="FB1255" s="55" t="s">
        <v>1361</v>
      </c>
      <c r="FC1255" s="55" t="s">
        <v>1249</v>
      </c>
      <c r="FD1255" s="55">
        <v>2.75</v>
      </c>
      <c r="FF1255" s="55">
        <v>1248</v>
      </c>
      <c r="FG1255" s="55" t="s">
        <v>42</v>
      </c>
      <c r="FH1255" s="55" t="s">
        <v>2048</v>
      </c>
      <c r="FI1255" s="55">
        <v>3</v>
      </c>
      <c r="FJ1255" s="55">
        <v>1000</v>
      </c>
      <c r="FK1255" s="55" t="s">
        <v>1249</v>
      </c>
      <c r="FL1255" s="55">
        <v>0.35</v>
      </c>
      <c r="JW1255" s="12">
        <v>1248</v>
      </c>
      <c r="JX1255" s="12" t="s">
        <v>1394</v>
      </c>
      <c r="JY1255" s="12" t="s">
        <v>2533</v>
      </c>
    </row>
    <row r="1256" ht="14.25" customHeight="1" outlineLevel="1" spans="7:285">
      <c r="G1256" s="55">
        <v>1249</v>
      </c>
      <c r="H1256" s="55" t="s">
        <v>2077</v>
      </c>
      <c r="I1256" s="55" t="s">
        <v>1995</v>
      </c>
      <c r="J1256" s="55" t="s">
        <v>3082</v>
      </c>
      <c r="K1256" s="55" t="s">
        <v>1258</v>
      </c>
      <c r="L1256" s="55">
        <v>0.0167</v>
      </c>
      <c r="AD1256" s="12">
        <v>1249</v>
      </c>
      <c r="AE1256" s="12" t="s">
        <v>1261</v>
      </c>
      <c r="AF1256" s="12" t="s">
        <v>1323</v>
      </c>
      <c r="AG1256" s="12" t="s">
        <v>1517</v>
      </c>
      <c r="AH1256" s="12" t="s">
        <v>2368</v>
      </c>
      <c r="DN1256" s="55">
        <v>1249</v>
      </c>
      <c r="DO1256" s="55" t="s">
        <v>1309</v>
      </c>
      <c r="DP1256" s="55" t="s">
        <v>3300</v>
      </c>
      <c r="DQ1256" s="55" t="s">
        <v>1260</v>
      </c>
      <c r="DR1256" s="55" t="s">
        <v>1261</v>
      </c>
      <c r="DS1256" s="55">
        <v>33426</v>
      </c>
      <c r="DT1256" s="55">
        <v>10000</v>
      </c>
      <c r="DU1256" s="55" t="s">
        <v>1249</v>
      </c>
      <c r="DV1256" s="55">
        <v>1</v>
      </c>
      <c r="EV1256" s="55">
        <v>1249</v>
      </c>
      <c r="EW1256" s="55" t="s">
        <v>1246</v>
      </c>
      <c r="EX1256" s="55" t="s">
        <v>1995</v>
      </c>
      <c r="EY1256" s="55">
        <v>5</v>
      </c>
      <c r="EZ1256" s="55">
        <v>0</v>
      </c>
      <c r="FA1256" s="55">
        <v>1994</v>
      </c>
      <c r="FB1256" s="55" t="s">
        <v>1361</v>
      </c>
      <c r="FC1256" s="55" t="s">
        <v>1249</v>
      </c>
      <c r="FD1256" s="55">
        <v>2.75</v>
      </c>
      <c r="FF1256" s="55">
        <v>1249</v>
      </c>
      <c r="FG1256" s="55" t="s">
        <v>42</v>
      </c>
      <c r="FH1256" s="55" t="s">
        <v>2048</v>
      </c>
      <c r="FI1256" s="55">
        <v>3</v>
      </c>
      <c r="FJ1256" s="55">
        <v>2500</v>
      </c>
      <c r="FK1256" s="55" t="s">
        <v>1249</v>
      </c>
      <c r="FL1256" s="55">
        <v>0.3</v>
      </c>
      <c r="JW1256" s="12">
        <v>1249</v>
      </c>
      <c r="JX1256" s="12" t="s">
        <v>1394</v>
      </c>
      <c r="JY1256" s="12" t="s">
        <v>2551</v>
      </c>
    </row>
    <row r="1257" ht="14.25" customHeight="1" outlineLevel="1" spans="7:285">
      <c r="G1257" s="55">
        <v>1250</v>
      </c>
      <c r="H1257" s="55" t="s">
        <v>2077</v>
      </c>
      <c r="I1257" s="55" t="s">
        <v>1995</v>
      </c>
      <c r="J1257" s="55" t="s">
        <v>3083</v>
      </c>
      <c r="K1257" s="55" t="s">
        <v>1258</v>
      </c>
      <c r="L1257" s="55">
        <v>0.0192</v>
      </c>
      <c r="AD1257" s="12">
        <v>1250</v>
      </c>
      <c r="AE1257" s="12" t="s">
        <v>3388</v>
      </c>
      <c r="AF1257" s="12" t="s">
        <v>2697</v>
      </c>
      <c r="AG1257" s="12" t="s">
        <v>1669</v>
      </c>
      <c r="AH1257" s="12" t="s">
        <v>2078</v>
      </c>
      <c r="DN1257" s="55">
        <v>1250</v>
      </c>
      <c r="DO1257" s="55" t="s">
        <v>1309</v>
      </c>
      <c r="DP1257" s="55" t="s">
        <v>3300</v>
      </c>
      <c r="DQ1257" s="55" t="s">
        <v>1260</v>
      </c>
      <c r="DR1257" s="55" t="s">
        <v>1261</v>
      </c>
      <c r="DS1257" s="55">
        <v>33427</v>
      </c>
      <c r="DT1257" s="55">
        <v>10000</v>
      </c>
      <c r="DU1257" s="55" t="s">
        <v>1249</v>
      </c>
      <c r="DV1257" s="55">
        <v>1</v>
      </c>
      <c r="EV1257" s="55">
        <v>1250</v>
      </c>
      <c r="EW1257" s="55" t="s">
        <v>1246</v>
      </c>
      <c r="EX1257" s="55" t="s">
        <v>1995</v>
      </c>
      <c r="EY1257" s="55">
        <v>5</v>
      </c>
      <c r="EZ1257" s="55">
        <v>1995</v>
      </c>
      <c r="FA1257" s="55">
        <v>2999</v>
      </c>
      <c r="FB1257" s="55" t="s">
        <v>1361</v>
      </c>
      <c r="FC1257" s="55" t="s">
        <v>1249</v>
      </c>
      <c r="FD1257" s="55">
        <v>2.75</v>
      </c>
      <c r="FF1257" s="55">
        <v>1250</v>
      </c>
      <c r="FG1257" s="55" t="s">
        <v>42</v>
      </c>
      <c r="FH1257" s="55" t="s">
        <v>2048</v>
      </c>
      <c r="FI1257" s="55">
        <v>3</v>
      </c>
      <c r="FJ1257" s="55">
        <v>5000</v>
      </c>
      <c r="FK1257" s="55" t="s">
        <v>1249</v>
      </c>
      <c r="FL1257" s="55">
        <v>0.3</v>
      </c>
      <c r="JW1257" s="12">
        <v>1250</v>
      </c>
      <c r="JX1257" s="12" t="s">
        <v>1394</v>
      </c>
      <c r="JY1257" s="12" t="s">
        <v>2568</v>
      </c>
    </row>
    <row r="1258" ht="14.25" customHeight="1" outlineLevel="1" spans="7:285">
      <c r="G1258" s="55">
        <v>1251</v>
      </c>
      <c r="H1258" s="55" t="s">
        <v>2077</v>
      </c>
      <c r="I1258" s="55" t="s">
        <v>1995</v>
      </c>
      <c r="J1258" s="55" t="s">
        <v>2141</v>
      </c>
      <c r="K1258" s="55" t="s">
        <v>1258</v>
      </c>
      <c r="L1258" s="55">
        <v>0.0257</v>
      </c>
      <c r="AD1258" s="12">
        <v>1251</v>
      </c>
      <c r="AE1258" s="12" t="s">
        <v>1261</v>
      </c>
      <c r="AF1258" s="12" t="s">
        <v>1382</v>
      </c>
      <c r="AG1258" s="12" t="s">
        <v>1517</v>
      </c>
      <c r="AH1258" s="12" t="s">
        <v>2368</v>
      </c>
      <c r="DN1258" s="55">
        <v>1251</v>
      </c>
      <c r="DO1258" s="55" t="s">
        <v>1309</v>
      </c>
      <c r="DP1258" s="55" t="s">
        <v>3300</v>
      </c>
      <c r="DQ1258" s="55" t="s">
        <v>1260</v>
      </c>
      <c r="DR1258" s="55" t="s">
        <v>1261</v>
      </c>
      <c r="DS1258" s="55">
        <v>33428</v>
      </c>
      <c r="DT1258" s="55">
        <v>10000</v>
      </c>
      <c r="DU1258" s="55" t="s">
        <v>1249</v>
      </c>
      <c r="DV1258" s="55">
        <v>1</v>
      </c>
      <c r="EV1258" s="55">
        <v>1251</v>
      </c>
      <c r="EW1258" s="55" t="s">
        <v>1246</v>
      </c>
      <c r="EX1258" s="55" t="s">
        <v>1995</v>
      </c>
      <c r="EY1258" s="55">
        <v>6</v>
      </c>
      <c r="EZ1258" s="55">
        <v>0</v>
      </c>
      <c r="FA1258" s="55">
        <v>1994</v>
      </c>
      <c r="FB1258" s="55" t="s">
        <v>1361</v>
      </c>
      <c r="FC1258" s="55" t="s">
        <v>1249</v>
      </c>
      <c r="FD1258" s="55">
        <v>2.5</v>
      </c>
      <c r="FF1258" s="55">
        <v>1251</v>
      </c>
      <c r="FG1258" s="55" t="s">
        <v>42</v>
      </c>
      <c r="FH1258" s="55" t="s">
        <v>2048</v>
      </c>
      <c r="FI1258" s="55">
        <v>3</v>
      </c>
      <c r="FJ1258" s="55">
        <v>10000</v>
      </c>
      <c r="FK1258" s="55" t="s">
        <v>1249</v>
      </c>
      <c r="FL1258" s="55">
        <v>0.3</v>
      </c>
      <c r="JW1258" s="12">
        <v>1251</v>
      </c>
      <c r="JX1258" s="12" t="s">
        <v>1394</v>
      </c>
      <c r="JY1258" s="12" t="s">
        <v>2584</v>
      </c>
    </row>
    <row r="1259" ht="14.25" customHeight="1" outlineLevel="1" spans="7:285">
      <c r="G1259" s="55">
        <v>1252</v>
      </c>
      <c r="H1259" s="55" t="s">
        <v>2077</v>
      </c>
      <c r="I1259" s="55" t="s">
        <v>1569</v>
      </c>
      <c r="J1259" s="55" t="s">
        <v>3087</v>
      </c>
      <c r="K1259" s="55" t="s">
        <v>1258</v>
      </c>
      <c r="L1259" s="55">
        <v>0.0525</v>
      </c>
      <c r="AD1259" s="12">
        <v>1252</v>
      </c>
      <c r="AE1259" s="12" t="s">
        <v>3389</v>
      </c>
      <c r="AF1259" s="12" t="s">
        <v>2697</v>
      </c>
      <c r="AG1259" s="12" t="s">
        <v>1669</v>
      </c>
      <c r="AH1259" s="12" t="s">
        <v>2078</v>
      </c>
      <c r="DN1259" s="55">
        <v>1252</v>
      </c>
      <c r="DO1259" s="55" t="s">
        <v>1309</v>
      </c>
      <c r="DP1259" s="55" t="s">
        <v>3300</v>
      </c>
      <c r="DQ1259" s="55" t="s">
        <v>1260</v>
      </c>
      <c r="DR1259" s="55" t="s">
        <v>1261</v>
      </c>
      <c r="DS1259" s="55">
        <v>33430</v>
      </c>
      <c r="DT1259" s="55">
        <v>10000</v>
      </c>
      <c r="DU1259" s="55" t="s">
        <v>1249</v>
      </c>
      <c r="DV1259" s="55">
        <v>1</v>
      </c>
      <c r="EV1259" s="55">
        <v>1252</v>
      </c>
      <c r="EW1259" s="55" t="s">
        <v>1246</v>
      </c>
      <c r="EX1259" s="55" t="s">
        <v>1995</v>
      </c>
      <c r="EY1259" s="55">
        <v>6</v>
      </c>
      <c r="EZ1259" s="55">
        <v>1995</v>
      </c>
      <c r="FA1259" s="55">
        <v>2999</v>
      </c>
      <c r="FB1259" s="55" t="s">
        <v>1361</v>
      </c>
      <c r="FC1259" s="55" t="s">
        <v>1249</v>
      </c>
      <c r="FD1259" s="55">
        <v>2.5</v>
      </c>
      <c r="FF1259" s="55">
        <v>1252</v>
      </c>
      <c r="FG1259" s="55" t="s">
        <v>42</v>
      </c>
      <c r="FH1259" s="55" t="s">
        <v>2048</v>
      </c>
      <c r="FI1259" s="55">
        <v>3</v>
      </c>
      <c r="FJ1259" s="55">
        <v>25000</v>
      </c>
      <c r="FK1259" s="55" t="s">
        <v>1249</v>
      </c>
      <c r="FL1259" s="55">
        <v>0.3</v>
      </c>
      <c r="JW1259" s="12">
        <v>1252</v>
      </c>
      <c r="JX1259" s="12" t="s">
        <v>1394</v>
      </c>
      <c r="JY1259" s="12" t="s">
        <v>2598</v>
      </c>
    </row>
    <row r="1260" ht="14.25" customHeight="1" outlineLevel="1" spans="7:285">
      <c r="G1260" s="55">
        <v>1253</v>
      </c>
      <c r="H1260" s="55" t="s">
        <v>2077</v>
      </c>
      <c r="I1260" s="55" t="s">
        <v>2226</v>
      </c>
      <c r="J1260" s="55" t="s">
        <v>3089</v>
      </c>
      <c r="K1260" s="55" t="s">
        <v>1258</v>
      </c>
      <c r="L1260" s="55">
        <v>0.0525</v>
      </c>
      <c r="AD1260" s="12">
        <v>1253</v>
      </c>
      <c r="AE1260" s="12" t="s">
        <v>1261</v>
      </c>
      <c r="AF1260" s="12" t="s">
        <v>2018</v>
      </c>
      <c r="AG1260" s="12" t="s">
        <v>1517</v>
      </c>
      <c r="AH1260" s="12" t="s">
        <v>2368</v>
      </c>
      <c r="DN1260" s="55">
        <v>1253</v>
      </c>
      <c r="DO1260" s="55" t="s">
        <v>1309</v>
      </c>
      <c r="DP1260" s="55" t="s">
        <v>3300</v>
      </c>
      <c r="DQ1260" s="55" t="s">
        <v>1260</v>
      </c>
      <c r="DR1260" s="55" t="s">
        <v>1261</v>
      </c>
      <c r="DS1260" s="55">
        <v>33431</v>
      </c>
      <c r="DT1260" s="55">
        <v>10000</v>
      </c>
      <c r="DU1260" s="55" t="s">
        <v>1249</v>
      </c>
      <c r="DV1260" s="55">
        <v>1</v>
      </c>
      <c r="EV1260" s="55">
        <v>1253</v>
      </c>
      <c r="EW1260" s="55" t="s">
        <v>1246</v>
      </c>
      <c r="EX1260" s="55" t="s">
        <v>1995</v>
      </c>
      <c r="EY1260" s="55">
        <v>7</v>
      </c>
      <c r="EZ1260" s="55">
        <v>0</v>
      </c>
      <c r="FA1260" s="55">
        <v>1994</v>
      </c>
      <c r="FB1260" s="55" t="s">
        <v>1262</v>
      </c>
      <c r="FC1260" s="55" t="s">
        <v>1249</v>
      </c>
      <c r="FD1260" s="55">
        <v>0</v>
      </c>
      <c r="FF1260" s="55">
        <v>1253</v>
      </c>
      <c r="FG1260" s="55" t="s">
        <v>42</v>
      </c>
      <c r="FH1260" s="55" t="s">
        <v>2048</v>
      </c>
      <c r="FI1260" s="55">
        <v>3</v>
      </c>
      <c r="FJ1260" s="55">
        <v>50000</v>
      </c>
      <c r="FK1260" s="55" t="s">
        <v>1249</v>
      </c>
      <c r="FL1260" s="55">
        <v>0.3</v>
      </c>
      <c r="JW1260" s="12">
        <v>1253</v>
      </c>
      <c r="JX1260" s="12" t="s">
        <v>1394</v>
      </c>
      <c r="JY1260" s="12" t="s">
        <v>2615</v>
      </c>
    </row>
    <row r="1261" ht="14.25" customHeight="1" outlineLevel="1" spans="7:285">
      <c r="G1261" s="55">
        <v>1254</v>
      </c>
      <c r="H1261" s="55" t="s">
        <v>2077</v>
      </c>
      <c r="I1261" s="55" t="s">
        <v>1919</v>
      </c>
      <c r="J1261" s="55" t="s">
        <v>3090</v>
      </c>
      <c r="K1261" s="55" t="s">
        <v>1258</v>
      </c>
      <c r="L1261" s="55">
        <v>0.0525</v>
      </c>
      <c r="AD1261" s="12">
        <v>1254</v>
      </c>
      <c r="AE1261" s="12" t="s">
        <v>3390</v>
      </c>
      <c r="AF1261" s="12" t="s">
        <v>2697</v>
      </c>
      <c r="AG1261" s="12" t="s">
        <v>1669</v>
      </c>
      <c r="AH1261" s="12" t="s">
        <v>2078</v>
      </c>
      <c r="DN1261" s="55">
        <v>1254</v>
      </c>
      <c r="DO1261" s="55" t="s">
        <v>1309</v>
      </c>
      <c r="DP1261" s="55" t="s">
        <v>3300</v>
      </c>
      <c r="DQ1261" s="55" t="s">
        <v>1260</v>
      </c>
      <c r="DR1261" s="55" t="s">
        <v>1261</v>
      </c>
      <c r="DS1261" s="55">
        <v>33432</v>
      </c>
      <c r="DT1261" s="55">
        <v>10000</v>
      </c>
      <c r="DU1261" s="55" t="s">
        <v>1249</v>
      </c>
      <c r="DV1261" s="55">
        <v>1</v>
      </c>
      <c r="EV1261" s="55">
        <v>1254</v>
      </c>
      <c r="EW1261" s="55" t="s">
        <v>1246</v>
      </c>
      <c r="EX1261" s="55" t="s">
        <v>1995</v>
      </c>
      <c r="EY1261" s="55">
        <v>7</v>
      </c>
      <c r="EZ1261" s="55">
        <v>1995</v>
      </c>
      <c r="FA1261" s="55">
        <v>2999</v>
      </c>
      <c r="FB1261" s="55" t="s">
        <v>1262</v>
      </c>
      <c r="FC1261" s="55" t="s">
        <v>1249</v>
      </c>
      <c r="FD1261" s="55">
        <v>0</v>
      </c>
      <c r="FF1261" s="55">
        <v>1254</v>
      </c>
      <c r="FG1261" s="55" t="s">
        <v>42</v>
      </c>
      <c r="FH1261" s="55" t="s">
        <v>2048</v>
      </c>
      <c r="FI1261" s="55">
        <v>3</v>
      </c>
      <c r="FJ1261" s="55">
        <v>80000</v>
      </c>
      <c r="FK1261" s="55" t="s">
        <v>1249</v>
      </c>
      <c r="FL1261" s="55">
        <v>0.3</v>
      </c>
      <c r="JW1261" s="12">
        <v>1254</v>
      </c>
      <c r="JX1261" s="12" t="s">
        <v>1394</v>
      </c>
      <c r="JY1261" s="12" t="s">
        <v>2627</v>
      </c>
    </row>
    <row r="1262" ht="14.25" customHeight="1" outlineLevel="1" spans="7:285">
      <c r="G1262" s="55">
        <v>1255</v>
      </c>
      <c r="H1262" s="55" t="s">
        <v>2077</v>
      </c>
      <c r="I1262" s="55" t="s">
        <v>2382</v>
      </c>
      <c r="J1262" s="55" t="s">
        <v>3091</v>
      </c>
      <c r="K1262" s="55" t="s">
        <v>1258</v>
      </c>
      <c r="L1262" s="55">
        <v>0.0525</v>
      </c>
      <c r="AD1262" s="12">
        <v>1255</v>
      </c>
      <c r="AE1262" s="12" t="s">
        <v>1261</v>
      </c>
      <c r="AF1262" s="12" t="s">
        <v>2188</v>
      </c>
      <c r="AG1262" s="12" t="s">
        <v>1517</v>
      </c>
      <c r="AH1262" s="12" t="s">
        <v>2368</v>
      </c>
      <c r="DN1262" s="55">
        <v>1255</v>
      </c>
      <c r="DO1262" s="55" t="s">
        <v>1309</v>
      </c>
      <c r="DP1262" s="55" t="s">
        <v>3300</v>
      </c>
      <c r="DQ1262" s="55" t="s">
        <v>1260</v>
      </c>
      <c r="DR1262" s="55" t="s">
        <v>1261</v>
      </c>
      <c r="DS1262" s="55">
        <v>33433</v>
      </c>
      <c r="DT1262" s="55">
        <v>10000</v>
      </c>
      <c r="DU1262" s="55" t="s">
        <v>1249</v>
      </c>
      <c r="DV1262" s="55">
        <v>1</v>
      </c>
      <c r="EV1262" s="55">
        <v>1255</v>
      </c>
      <c r="EW1262" s="55" t="s">
        <v>1246</v>
      </c>
      <c r="EX1262" s="55" t="s">
        <v>1569</v>
      </c>
      <c r="EY1262" s="55">
        <v>1</v>
      </c>
      <c r="EZ1262" s="55">
        <v>0</v>
      </c>
      <c r="FA1262" s="55">
        <v>1994</v>
      </c>
      <c r="FB1262" s="55" t="s">
        <v>1262</v>
      </c>
      <c r="FC1262" s="55" t="s">
        <v>1249</v>
      </c>
      <c r="FD1262" s="55">
        <v>0</v>
      </c>
      <c r="FF1262" s="55">
        <v>1255</v>
      </c>
      <c r="FG1262" s="55" t="s">
        <v>42</v>
      </c>
      <c r="FH1262" s="55" t="s">
        <v>2048</v>
      </c>
      <c r="FI1262" s="55">
        <v>3</v>
      </c>
      <c r="FJ1262" s="55">
        <v>130000</v>
      </c>
      <c r="FK1262" s="55" t="s">
        <v>1249</v>
      </c>
      <c r="FL1262" s="55">
        <v>0.3</v>
      </c>
      <c r="JW1262" s="12">
        <v>1255</v>
      </c>
      <c r="JX1262" s="12" t="s">
        <v>1394</v>
      </c>
      <c r="JY1262" s="12" t="s">
        <v>2639</v>
      </c>
    </row>
    <row r="1263" ht="14.25" customHeight="1" outlineLevel="1" spans="7:285">
      <c r="G1263" s="55">
        <v>1256</v>
      </c>
      <c r="H1263" s="55" t="s">
        <v>2077</v>
      </c>
      <c r="I1263" s="55" t="s">
        <v>1646</v>
      </c>
      <c r="J1263" s="55" t="s">
        <v>3092</v>
      </c>
      <c r="K1263" s="55" t="s">
        <v>1258</v>
      </c>
      <c r="L1263" s="55">
        <v>0.0525</v>
      </c>
      <c r="AD1263" s="12">
        <v>1256</v>
      </c>
      <c r="AE1263" s="12" t="s">
        <v>3391</v>
      </c>
      <c r="AF1263" s="12" t="s">
        <v>2697</v>
      </c>
      <c r="AG1263" s="12" t="s">
        <v>1669</v>
      </c>
      <c r="AH1263" s="12" t="s">
        <v>2078</v>
      </c>
      <c r="DN1263" s="55">
        <v>1256</v>
      </c>
      <c r="DO1263" s="55" t="s">
        <v>1309</v>
      </c>
      <c r="DP1263" s="55" t="s">
        <v>3300</v>
      </c>
      <c r="DQ1263" s="55" t="s">
        <v>1260</v>
      </c>
      <c r="DR1263" s="55" t="s">
        <v>1261</v>
      </c>
      <c r="DS1263" s="55">
        <v>33434</v>
      </c>
      <c r="DT1263" s="55">
        <v>10000</v>
      </c>
      <c r="DU1263" s="55" t="s">
        <v>1249</v>
      </c>
      <c r="DV1263" s="55">
        <v>1</v>
      </c>
      <c r="EV1263" s="55">
        <v>1256</v>
      </c>
      <c r="EW1263" s="55" t="s">
        <v>1246</v>
      </c>
      <c r="EX1263" s="55" t="s">
        <v>1569</v>
      </c>
      <c r="EY1263" s="55">
        <v>1</v>
      </c>
      <c r="EZ1263" s="55">
        <v>1995</v>
      </c>
      <c r="FA1263" s="55">
        <v>2999</v>
      </c>
      <c r="FB1263" s="55" t="s">
        <v>1262</v>
      </c>
      <c r="FC1263" s="55" t="s">
        <v>1249</v>
      </c>
      <c r="FD1263" s="55">
        <v>0</v>
      </c>
      <c r="FF1263" s="55">
        <v>1256</v>
      </c>
      <c r="FG1263" s="55" t="s">
        <v>42</v>
      </c>
      <c r="FH1263" s="55" t="s">
        <v>2048</v>
      </c>
      <c r="FI1263" s="55">
        <v>3</v>
      </c>
      <c r="FJ1263" s="55">
        <v>260000</v>
      </c>
      <c r="FK1263" s="55" t="s">
        <v>1249</v>
      </c>
      <c r="FL1263" s="55">
        <v>0.3</v>
      </c>
      <c r="JW1263" s="12">
        <v>1256</v>
      </c>
      <c r="JX1263" s="12" t="s">
        <v>1394</v>
      </c>
      <c r="JY1263" s="12" t="s">
        <v>2653</v>
      </c>
    </row>
    <row r="1264" ht="14.25" customHeight="1" outlineLevel="1" spans="7:285">
      <c r="G1264" s="55">
        <v>1257</v>
      </c>
      <c r="H1264" s="55" t="s">
        <v>2094</v>
      </c>
      <c r="I1264" s="55" t="s">
        <v>900</v>
      </c>
      <c r="J1264" s="55" t="s">
        <v>1248</v>
      </c>
      <c r="K1264" s="55" t="s">
        <v>1258</v>
      </c>
      <c r="L1264" s="55">
        <v>0.0525</v>
      </c>
      <c r="AD1264" s="12">
        <v>1257</v>
      </c>
      <c r="AE1264" s="12" t="s">
        <v>1261</v>
      </c>
      <c r="AF1264" s="12" t="s">
        <v>2326</v>
      </c>
      <c r="AG1264" s="12" t="s">
        <v>1517</v>
      </c>
      <c r="AH1264" s="12" t="s">
        <v>2368</v>
      </c>
      <c r="DN1264" s="55">
        <v>1257</v>
      </c>
      <c r="DO1264" s="55" t="s">
        <v>1309</v>
      </c>
      <c r="DP1264" s="55" t="s">
        <v>3300</v>
      </c>
      <c r="DQ1264" s="55" t="s">
        <v>1260</v>
      </c>
      <c r="DR1264" s="55" t="s">
        <v>1261</v>
      </c>
      <c r="DS1264" s="55">
        <v>33435</v>
      </c>
      <c r="DT1264" s="55">
        <v>10000</v>
      </c>
      <c r="DU1264" s="55" t="s">
        <v>1249</v>
      </c>
      <c r="DV1264" s="55">
        <v>1</v>
      </c>
      <c r="EV1264" s="55">
        <v>1257</v>
      </c>
      <c r="EW1264" s="55" t="s">
        <v>1246</v>
      </c>
      <c r="EX1264" s="55" t="s">
        <v>2226</v>
      </c>
      <c r="EY1264" s="55">
        <v>1</v>
      </c>
      <c r="EZ1264" s="55">
        <v>0</v>
      </c>
      <c r="FA1264" s="55">
        <v>1994</v>
      </c>
      <c r="FB1264" s="55" t="s">
        <v>1262</v>
      </c>
      <c r="FC1264" s="55" t="s">
        <v>1249</v>
      </c>
      <c r="FD1264" s="55">
        <v>0</v>
      </c>
      <c r="FF1264" s="55">
        <v>1257</v>
      </c>
      <c r="FG1264" s="55" t="s">
        <v>42</v>
      </c>
      <c r="FH1264" s="55" t="s">
        <v>2048</v>
      </c>
      <c r="FI1264" s="55">
        <v>3</v>
      </c>
      <c r="FJ1264" s="55">
        <v>400000</v>
      </c>
      <c r="FK1264" s="55" t="s">
        <v>1249</v>
      </c>
      <c r="FL1264" s="55">
        <v>0.3</v>
      </c>
      <c r="JW1264" s="12">
        <v>1257</v>
      </c>
      <c r="JX1264" s="12" t="s">
        <v>1394</v>
      </c>
      <c r="JY1264" s="12" t="s">
        <v>2665</v>
      </c>
    </row>
    <row r="1265" ht="14.25" customHeight="1" outlineLevel="1" spans="7:285">
      <c r="G1265" s="55">
        <v>1258</v>
      </c>
      <c r="H1265" s="55" t="s">
        <v>2094</v>
      </c>
      <c r="I1265" s="55" t="s">
        <v>763</v>
      </c>
      <c r="J1265" s="55" t="s">
        <v>767</v>
      </c>
      <c r="K1265" s="55" t="s">
        <v>1258</v>
      </c>
      <c r="L1265" s="55">
        <v>0.0258333333333333</v>
      </c>
      <c r="AD1265" s="12">
        <v>1258</v>
      </c>
      <c r="AE1265" s="12" t="s">
        <v>3392</v>
      </c>
      <c r="AF1265" s="12" t="s">
        <v>2697</v>
      </c>
      <c r="AG1265" s="12" t="s">
        <v>1669</v>
      </c>
      <c r="AH1265" s="12" t="s">
        <v>2078</v>
      </c>
      <c r="DN1265" s="55">
        <v>1258</v>
      </c>
      <c r="DO1265" s="55" t="s">
        <v>1309</v>
      </c>
      <c r="DP1265" s="55" t="s">
        <v>3300</v>
      </c>
      <c r="DQ1265" s="55" t="s">
        <v>1260</v>
      </c>
      <c r="DR1265" s="55" t="s">
        <v>1261</v>
      </c>
      <c r="DS1265" s="55">
        <v>33436</v>
      </c>
      <c r="DT1265" s="55">
        <v>10000</v>
      </c>
      <c r="DU1265" s="55" t="s">
        <v>1249</v>
      </c>
      <c r="DV1265" s="55">
        <v>1</v>
      </c>
      <c r="EV1265" s="55">
        <v>1258</v>
      </c>
      <c r="EW1265" s="55" t="s">
        <v>1246</v>
      </c>
      <c r="EX1265" s="55" t="s">
        <v>2226</v>
      </c>
      <c r="EY1265" s="55">
        <v>1</v>
      </c>
      <c r="EZ1265" s="55">
        <v>1995</v>
      </c>
      <c r="FA1265" s="55">
        <v>2999</v>
      </c>
      <c r="FB1265" s="55" t="s">
        <v>1262</v>
      </c>
      <c r="FC1265" s="55" t="s">
        <v>1249</v>
      </c>
      <c r="FD1265" s="55">
        <v>0</v>
      </c>
      <c r="FF1265" s="55">
        <v>1258</v>
      </c>
      <c r="FG1265" s="55" t="s">
        <v>42</v>
      </c>
      <c r="FH1265" s="55" t="s">
        <v>2048</v>
      </c>
      <c r="FI1265" s="55">
        <v>3</v>
      </c>
      <c r="FJ1265" s="55">
        <v>530000</v>
      </c>
      <c r="FK1265" s="55" t="s">
        <v>1249</v>
      </c>
      <c r="FL1265" s="55">
        <v>0.3</v>
      </c>
      <c r="JW1265" s="12">
        <v>1258</v>
      </c>
      <c r="JX1265" s="12" t="s">
        <v>1394</v>
      </c>
      <c r="JY1265" s="12" t="s">
        <v>2677</v>
      </c>
    </row>
    <row r="1266" ht="14.25" customHeight="1" outlineLevel="1" spans="7:285">
      <c r="G1266" s="55">
        <v>1259</v>
      </c>
      <c r="H1266" s="55" t="s">
        <v>2094</v>
      </c>
      <c r="I1266" s="55" t="s">
        <v>763</v>
      </c>
      <c r="J1266" s="55" t="s">
        <v>904</v>
      </c>
      <c r="K1266" s="55" t="s">
        <v>1258</v>
      </c>
      <c r="L1266" s="55">
        <v>0.0258333333333333</v>
      </c>
      <c r="AD1266" s="12">
        <v>1259</v>
      </c>
      <c r="AE1266" s="12" t="s">
        <v>1261</v>
      </c>
      <c r="AF1266" s="12" t="s">
        <v>2453</v>
      </c>
      <c r="AG1266" s="12" t="s">
        <v>1517</v>
      </c>
      <c r="AH1266" s="12" t="s">
        <v>2368</v>
      </c>
      <c r="DN1266" s="55">
        <v>1259</v>
      </c>
      <c r="DO1266" s="55" t="s">
        <v>1309</v>
      </c>
      <c r="DP1266" s="55" t="s">
        <v>3300</v>
      </c>
      <c r="DQ1266" s="55" t="s">
        <v>1260</v>
      </c>
      <c r="DR1266" s="55" t="s">
        <v>1261</v>
      </c>
      <c r="DS1266" s="55">
        <v>33437</v>
      </c>
      <c r="DT1266" s="55">
        <v>10000</v>
      </c>
      <c r="DU1266" s="55" t="s">
        <v>1249</v>
      </c>
      <c r="DV1266" s="55">
        <v>1</v>
      </c>
      <c r="EV1266" s="55">
        <v>1259</v>
      </c>
      <c r="EW1266" s="55" t="s">
        <v>1246</v>
      </c>
      <c r="EX1266" s="55" t="s">
        <v>1919</v>
      </c>
      <c r="EY1266" s="55">
        <v>1</v>
      </c>
      <c r="EZ1266" s="55">
        <v>0</v>
      </c>
      <c r="FA1266" s="55">
        <v>1994</v>
      </c>
      <c r="FB1266" s="55" t="s">
        <v>1262</v>
      </c>
      <c r="FC1266" s="55" t="s">
        <v>1249</v>
      </c>
      <c r="FD1266" s="55">
        <v>0</v>
      </c>
      <c r="FF1266" s="55">
        <v>1259</v>
      </c>
      <c r="FG1266" s="55" t="s">
        <v>42</v>
      </c>
      <c r="FH1266" s="55" t="s">
        <v>2048</v>
      </c>
      <c r="FI1266" s="55">
        <v>3</v>
      </c>
      <c r="FJ1266" s="55">
        <v>540000</v>
      </c>
      <c r="FK1266" s="55" t="s">
        <v>1249</v>
      </c>
      <c r="FL1266" s="55">
        <v>0.3</v>
      </c>
      <c r="JW1266" s="12">
        <v>1259</v>
      </c>
      <c r="JX1266" s="12" t="s">
        <v>1394</v>
      </c>
      <c r="JY1266" s="12" t="s">
        <v>2691</v>
      </c>
    </row>
    <row r="1267" ht="14.25" customHeight="1" outlineLevel="1" spans="7:285">
      <c r="G1267" s="55">
        <v>1260</v>
      </c>
      <c r="H1267" s="55" t="s">
        <v>2094</v>
      </c>
      <c r="I1267" s="55" t="s">
        <v>763</v>
      </c>
      <c r="J1267" s="55" t="s">
        <v>963</v>
      </c>
      <c r="K1267" s="55" t="s">
        <v>1258</v>
      </c>
      <c r="L1267" s="55">
        <v>0.0258333333333333</v>
      </c>
      <c r="AD1267" s="12">
        <v>1260</v>
      </c>
      <c r="AE1267" s="12" t="s">
        <v>3393</v>
      </c>
      <c r="AF1267" s="12" t="s">
        <v>2697</v>
      </c>
      <c r="AG1267" s="12" t="s">
        <v>1669</v>
      </c>
      <c r="AH1267" s="12" t="s">
        <v>2078</v>
      </c>
      <c r="DN1267" s="55">
        <v>1260</v>
      </c>
      <c r="DO1267" s="55" t="s">
        <v>1309</v>
      </c>
      <c r="DP1267" s="55" t="s">
        <v>3300</v>
      </c>
      <c r="DQ1267" s="55" t="s">
        <v>1260</v>
      </c>
      <c r="DR1267" s="55" t="s">
        <v>1261</v>
      </c>
      <c r="DS1267" s="55">
        <v>33441</v>
      </c>
      <c r="DT1267" s="55">
        <v>10000</v>
      </c>
      <c r="DU1267" s="55" t="s">
        <v>1249</v>
      </c>
      <c r="DV1267" s="55">
        <v>1</v>
      </c>
      <c r="EV1267" s="55">
        <v>1260</v>
      </c>
      <c r="EW1267" s="55" t="s">
        <v>1246</v>
      </c>
      <c r="EX1267" s="55" t="s">
        <v>1919</v>
      </c>
      <c r="EY1267" s="55">
        <v>1</v>
      </c>
      <c r="EZ1267" s="55">
        <v>1995</v>
      </c>
      <c r="FA1267" s="55">
        <v>2999</v>
      </c>
      <c r="FB1267" s="55" t="s">
        <v>1262</v>
      </c>
      <c r="FC1267" s="55" t="s">
        <v>1249</v>
      </c>
      <c r="FD1267" s="55">
        <v>0</v>
      </c>
      <c r="FF1267" s="55">
        <v>1260</v>
      </c>
      <c r="FG1267" s="55" t="s">
        <v>42</v>
      </c>
      <c r="FH1267" s="55" t="s">
        <v>2048</v>
      </c>
      <c r="FI1267" s="55">
        <v>4</v>
      </c>
      <c r="FJ1267" s="55">
        <v>0</v>
      </c>
      <c r="FK1267" s="55" t="s">
        <v>1249</v>
      </c>
      <c r="FL1267" s="55">
        <v>0.4</v>
      </c>
      <c r="JW1267" s="12">
        <v>1260</v>
      </c>
      <c r="JX1267" s="12" t="s">
        <v>1394</v>
      </c>
      <c r="JY1267" s="12" t="s">
        <v>2701</v>
      </c>
    </row>
    <row r="1268" ht="14.25" customHeight="1" outlineLevel="1" spans="7:285">
      <c r="G1268" s="55">
        <v>1261</v>
      </c>
      <c r="H1268" s="55" t="s">
        <v>2094</v>
      </c>
      <c r="I1268" s="55" t="s">
        <v>763</v>
      </c>
      <c r="J1268" s="55" t="s">
        <v>1019</v>
      </c>
      <c r="K1268" s="55" t="s">
        <v>1258</v>
      </c>
      <c r="L1268" s="55">
        <v>0.0258333333333333</v>
      </c>
      <c r="AD1268" s="12">
        <v>1261</v>
      </c>
      <c r="AE1268" s="12" t="s">
        <v>1261</v>
      </c>
      <c r="AF1268" s="12" t="s">
        <v>1846</v>
      </c>
      <c r="AG1268" s="12" t="s">
        <v>1517</v>
      </c>
      <c r="AH1268" s="12" t="s">
        <v>2368</v>
      </c>
      <c r="DN1268" s="55">
        <v>1261</v>
      </c>
      <c r="DO1268" s="55" t="s">
        <v>1309</v>
      </c>
      <c r="DP1268" s="55" t="s">
        <v>3300</v>
      </c>
      <c r="DQ1268" s="55" t="s">
        <v>1260</v>
      </c>
      <c r="DR1268" s="55" t="s">
        <v>1261</v>
      </c>
      <c r="DS1268" s="55">
        <v>33442</v>
      </c>
      <c r="DT1268" s="55">
        <v>10000</v>
      </c>
      <c r="DU1268" s="55" t="s">
        <v>1249</v>
      </c>
      <c r="DV1268" s="55">
        <v>1</v>
      </c>
      <c r="EV1268" s="55">
        <v>1261</v>
      </c>
      <c r="EW1268" s="55" t="s">
        <v>1246</v>
      </c>
      <c r="EX1268" s="55" t="s">
        <v>2382</v>
      </c>
      <c r="EY1268" s="55">
        <v>1</v>
      </c>
      <c r="EZ1268" s="55">
        <v>0</v>
      </c>
      <c r="FA1268" s="55">
        <v>1994</v>
      </c>
      <c r="FB1268" s="55" t="s">
        <v>1262</v>
      </c>
      <c r="FC1268" s="55" t="s">
        <v>1249</v>
      </c>
      <c r="FD1268" s="55">
        <v>0</v>
      </c>
      <c r="FF1268" s="55">
        <v>1261</v>
      </c>
      <c r="FG1268" s="55" t="s">
        <v>42</v>
      </c>
      <c r="FH1268" s="55" t="s">
        <v>2048</v>
      </c>
      <c r="FI1268" s="55">
        <v>4</v>
      </c>
      <c r="FJ1268" s="55">
        <v>1000</v>
      </c>
      <c r="FK1268" s="55" t="s">
        <v>1249</v>
      </c>
      <c r="FL1268" s="55">
        <v>0.35</v>
      </c>
      <c r="JW1268" s="12">
        <v>1261</v>
      </c>
      <c r="JX1268" s="12" t="s">
        <v>1394</v>
      </c>
      <c r="JY1268" s="12" t="s">
        <v>1746</v>
      </c>
    </row>
    <row r="1269" ht="14.25" customHeight="1" outlineLevel="1" spans="7:285">
      <c r="G1269" s="55">
        <v>1262</v>
      </c>
      <c r="H1269" s="55" t="s">
        <v>2094</v>
      </c>
      <c r="I1269" s="55" t="s">
        <v>763</v>
      </c>
      <c r="J1269" s="55" t="s">
        <v>1095</v>
      </c>
      <c r="K1269" s="55" t="s">
        <v>1258</v>
      </c>
      <c r="L1269" s="55">
        <v>0.0258333333333333</v>
      </c>
      <c r="AD1269" s="12">
        <v>1262</v>
      </c>
      <c r="AE1269" s="12" t="s">
        <v>3394</v>
      </c>
      <c r="AF1269" s="12" t="s">
        <v>2697</v>
      </c>
      <c r="AG1269" s="12" t="s">
        <v>1669</v>
      </c>
      <c r="AH1269" s="12" t="s">
        <v>2078</v>
      </c>
      <c r="DN1269" s="55">
        <v>1262</v>
      </c>
      <c r="DO1269" s="55" t="s">
        <v>1309</v>
      </c>
      <c r="DP1269" s="55" t="s">
        <v>3300</v>
      </c>
      <c r="DQ1269" s="55" t="s">
        <v>1260</v>
      </c>
      <c r="DR1269" s="55" t="s">
        <v>1261</v>
      </c>
      <c r="DS1269" s="55">
        <v>33444</v>
      </c>
      <c r="DT1269" s="55">
        <v>10000</v>
      </c>
      <c r="DU1269" s="55" t="s">
        <v>1249</v>
      </c>
      <c r="DV1269" s="55">
        <v>1</v>
      </c>
      <c r="EV1269" s="55">
        <v>1262</v>
      </c>
      <c r="EW1269" s="55" t="s">
        <v>1246</v>
      </c>
      <c r="EX1269" s="55" t="s">
        <v>2382</v>
      </c>
      <c r="EY1269" s="55">
        <v>1</v>
      </c>
      <c r="EZ1269" s="55">
        <v>1995</v>
      </c>
      <c r="FA1269" s="55">
        <v>2999</v>
      </c>
      <c r="FB1269" s="55" t="s">
        <v>1262</v>
      </c>
      <c r="FC1269" s="55" t="s">
        <v>1249</v>
      </c>
      <c r="FD1269" s="55">
        <v>0</v>
      </c>
      <c r="FF1269" s="55">
        <v>1262</v>
      </c>
      <c r="FG1269" s="55" t="s">
        <v>42</v>
      </c>
      <c r="FH1269" s="55" t="s">
        <v>2048</v>
      </c>
      <c r="FI1269" s="55">
        <v>4</v>
      </c>
      <c r="FJ1269" s="55">
        <v>2500</v>
      </c>
      <c r="FK1269" s="55" t="s">
        <v>1249</v>
      </c>
      <c r="FL1269" s="55">
        <v>0.3</v>
      </c>
      <c r="JW1269" s="12">
        <v>1262</v>
      </c>
      <c r="JX1269" s="12" t="s">
        <v>1394</v>
      </c>
      <c r="JY1269" s="12" t="s">
        <v>2731</v>
      </c>
    </row>
    <row r="1270" ht="14.25" customHeight="1" outlineLevel="1" spans="7:285">
      <c r="G1270" s="55">
        <v>1263</v>
      </c>
      <c r="H1270" s="55" t="s">
        <v>2094</v>
      </c>
      <c r="I1270" s="55" t="s">
        <v>763</v>
      </c>
      <c r="J1270" s="55" t="s">
        <v>1233</v>
      </c>
      <c r="K1270" s="55" t="s">
        <v>1258</v>
      </c>
      <c r="L1270" s="55">
        <v>0.0525</v>
      </c>
      <c r="AD1270" s="12">
        <v>1263</v>
      </c>
      <c r="AE1270" s="12" t="s">
        <v>1261</v>
      </c>
      <c r="AF1270" s="12" t="s">
        <v>2687</v>
      </c>
      <c r="AG1270" s="12" t="s">
        <v>1517</v>
      </c>
      <c r="AH1270" s="12" t="s">
        <v>2368</v>
      </c>
      <c r="DN1270" s="55">
        <v>1263</v>
      </c>
      <c r="DO1270" s="55" t="s">
        <v>1309</v>
      </c>
      <c r="DP1270" s="55" t="s">
        <v>3300</v>
      </c>
      <c r="DQ1270" s="55" t="s">
        <v>1260</v>
      </c>
      <c r="DR1270" s="55" t="s">
        <v>1261</v>
      </c>
      <c r="DS1270" s="55">
        <v>33445</v>
      </c>
      <c r="DT1270" s="55">
        <v>10000</v>
      </c>
      <c r="DU1270" s="55" t="s">
        <v>1249</v>
      </c>
      <c r="DV1270" s="55">
        <v>1</v>
      </c>
      <c r="EV1270" s="55">
        <v>1263</v>
      </c>
      <c r="EW1270" s="55" t="s">
        <v>1246</v>
      </c>
      <c r="EX1270" s="55" t="s">
        <v>1646</v>
      </c>
      <c r="EY1270" s="55">
        <v>1</v>
      </c>
      <c r="EZ1270" s="55">
        <v>0</v>
      </c>
      <c r="FA1270" s="55">
        <v>1994</v>
      </c>
      <c r="FB1270" s="55" t="s">
        <v>1262</v>
      </c>
      <c r="FC1270" s="55" t="s">
        <v>1249</v>
      </c>
      <c r="FD1270" s="55">
        <v>0</v>
      </c>
      <c r="FF1270" s="55">
        <v>1263</v>
      </c>
      <c r="FG1270" s="55" t="s">
        <v>42</v>
      </c>
      <c r="FH1270" s="55" t="s">
        <v>2048</v>
      </c>
      <c r="FI1270" s="55">
        <v>4</v>
      </c>
      <c r="FJ1270" s="55">
        <v>5000</v>
      </c>
      <c r="FK1270" s="55" t="s">
        <v>1249</v>
      </c>
      <c r="FL1270" s="55">
        <v>0.3</v>
      </c>
      <c r="JW1270" s="12">
        <v>1263</v>
      </c>
      <c r="JX1270" s="12" t="s">
        <v>1394</v>
      </c>
      <c r="JY1270" s="12" t="s">
        <v>1775</v>
      </c>
    </row>
    <row r="1271" ht="14.25" customHeight="1" outlineLevel="1" spans="7:285">
      <c r="G1271" s="55">
        <v>1264</v>
      </c>
      <c r="H1271" s="55" t="s">
        <v>2094</v>
      </c>
      <c r="I1271" s="55" t="s">
        <v>1013</v>
      </c>
      <c r="J1271" s="55" t="s">
        <v>1564</v>
      </c>
      <c r="K1271" s="55" t="s">
        <v>1258</v>
      </c>
      <c r="L1271" s="55">
        <v>0.0525</v>
      </c>
      <c r="AD1271" s="12">
        <v>1264</v>
      </c>
      <c r="AE1271" s="12" t="s">
        <v>3395</v>
      </c>
      <c r="AF1271" s="12" t="s">
        <v>2697</v>
      </c>
      <c r="AG1271" s="12" t="s">
        <v>1669</v>
      </c>
      <c r="AH1271" s="12" t="s">
        <v>2078</v>
      </c>
      <c r="DN1271" s="55">
        <v>1264</v>
      </c>
      <c r="DO1271" s="55" t="s">
        <v>1309</v>
      </c>
      <c r="DP1271" s="55" t="s">
        <v>3300</v>
      </c>
      <c r="DQ1271" s="55" t="s">
        <v>1260</v>
      </c>
      <c r="DR1271" s="55" t="s">
        <v>1261</v>
      </c>
      <c r="DS1271" s="55">
        <v>33446</v>
      </c>
      <c r="DT1271" s="55">
        <v>10000</v>
      </c>
      <c r="DU1271" s="55" t="s">
        <v>1249</v>
      </c>
      <c r="DV1271" s="55">
        <v>1</v>
      </c>
      <c r="EV1271" s="55">
        <v>1264</v>
      </c>
      <c r="EW1271" s="55" t="s">
        <v>1246</v>
      </c>
      <c r="EX1271" s="55" t="s">
        <v>1646</v>
      </c>
      <c r="EY1271" s="55">
        <v>1</v>
      </c>
      <c r="EZ1271" s="55">
        <v>1995</v>
      </c>
      <c r="FA1271" s="55">
        <v>2999</v>
      </c>
      <c r="FB1271" s="55" t="s">
        <v>1262</v>
      </c>
      <c r="FC1271" s="55" t="s">
        <v>1249</v>
      </c>
      <c r="FD1271" s="55">
        <v>0</v>
      </c>
      <c r="FF1271" s="55">
        <v>1264</v>
      </c>
      <c r="FG1271" s="55" t="s">
        <v>42</v>
      </c>
      <c r="FH1271" s="55" t="s">
        <v>2048</v>
      </c>
      <c r="FI1271" s="55">
        <v>4</v>
      </c>
      <c r="FJ1271" s="55">
        <v>10000</v>
      </c>
      <c r="FK1271" s="55" t="s">
        <v>1249</v>
      </c>
      <c r="FL1271" s="55">
        <v>0.3</v>
      </c>
      <c r="JW1271" s="12">
        <v>1264</v>
      </c>
      <c r="JX1271" s="12" t="s">
        <v>1394</v>
      </c>
      <c r="JY1271" s="12" t="s">
        <v>1007</v>
      </c>
    </row>
    <row r="1272" ht="14.25" customHeight="1" outlineLevel="1" spans="7:285">
      <c r="G1272" s="55">
        <v>1265</v>
      </c>
      <c r="H1272" s="55" t="s">
        <v>2094</v>
      </c>
      <c r="I1272" s="55" t="s">
        <v>960</v>
      </c>
      <c r="J1272" s="55" t="s">
        <v>1603</v>
      </c>
      <c r="K1272" s="55" t="s">
        <v>1258</v>
      </c>
      <c r="L1272" s="55">
        <v>0.0525</v>
      </c>
      <c r="AD1272" s="12">
        <v>1265</v>
      </c>
      <c r="AE1272" s="12" t="s">
        <v>1261</v>
      </c>
      <c r="AF1272" s="12" t="s">
        <v>2773</v>
      </c>
      <c r="AG1272" s="12" t="s">
        <v>1517</v>
      </c>
      <c r="AH1272" s="12" t="s">
        <v>2368</v>
      </c>
      <c r="DN1272" s="55">
        <v>1265</v>
      </c>
      <c r="DO1272" s="55" t="s">
        <v>1309</v>
      </c>
      <c r="DP1272" s="55" t="s">
        <v>3300</v>
      </c>
      <c r="DQ1272" s="55" t="s">
        <v>1260</v>
      </c>
      <c r="DR1272" s="55" t="s">
        <v>1261</v>
      </c>
      <c r="DS1272" s="55">
        <v>33454</v>
      </c>
      <c r="DT1272" s="55">
        <v>10000</v>
      </c>
      <c r="DU1272" s="55" t="s">
        <v>1249</v>
      </c>
      <c r="DV1272" s="55">
        <v>1</v>
      </c>
      <c r="EV1272" s="55">
        <v>1265</v>
      </c>
      <c r="EW1272" s="55" t="s">
        <v>1309</v>
      </c>
      <c r="EX1272" s="55" t="s">
        <v>900</v>
      </c>
      <c r="EY1272" s="55">
        <v>1</v>
      </c>
      <c r="EZ1272" s="55">
        <v>0</v>
      </c>
      <c r="FA1272" s="55">
        <v>1994</v>
      </c>
      <c r="FB1272" s="55" t="s">
        <v>1262</v>
      </c>
      <c r="FC1272" s="55" t="s">
        <v>1249</v>
      </c>
      <c r="FD1272" s="55">
        <v>0</v>
      </c>
      <c r="FF1272" s="55">
        <v>1265</v>
      </c>
      <c r="FG1272" s="55" t="s">
        <v>42</v>
      </c>
      <c r="FH1272" s="55" t="s">
        <v>2048</v>
      </c>
      <c r="FI1272" s="55">
        <v>4</v>
      </c>
      <c r="FJ1272" s="55">
        <v>25000</v>
      </c>
      <c r="FK1272" s="55" t="s">
        <v>1249</v>
      </c>
      <c r="FL1272" s="55">
        <v>0.3</v>
      </c>
      <c r="JW1272" s="12">
        <v>1265</v>
      </c>
      <c r="JX1272" s="12" t="s">
        <v>1394</v>
      </c>
      <c r="JY1272" s="12" t="s">
        <v>1960</v>
      </c>
    </row>
    <row r="1273" ht="14.25" customHeight="1" outlineLevel="1" spans="7:285">
      <c r="G1273" s="55">
        <v>1266</v>
      </c>
      <c r="H1273" s="55" t="s">
        <v>2094</v>
      </c>
      <c r="I1273" s="55" t="s">
        <v>1092</v>
      </c>
      <c r="J1273" s="55" t="s">
        <v>1640</v>
      </c>
      <c r="K1273" s="55" t="s">
        <v>1258</v>
      </c>
      <c r="L1273" s="55">
        <v>0.0525</v>
      </c>
      <c r="AD1273" s="12">
        <v>1266</v>
      </c>
      <c r="AE1273" s="12" t="s">
        <v>3396</v>
      </c>
      <c r="AF1273" s="12" t="s">
        <v>2697</v>
      </c>
      <c r="AG1273" s="12" t="s">
        <v>1669</v>
      </c>
      <c r="AH1273" s="12" t="s">
        <v>2660</v>
      </c>
      <c r="DN1273" s="55">
        <v>1266</v>
      </c>
      <c r="DO1273" s="55" t="s">
        <v>1309</v>
      </c>
      <c r="DP1273" s="55" t="s">
        <v>3300</v>
      </c>
      <c r="DQ1273" s="55" t="s">
        <v>1260</v>
      </c>
      <c r="DR1273" s="55" t="s">
        <v>1261</v>
      </c>
      <c r="DS1273" s="55">
        <v>33458</v>
      </c>
      <c r="DT1273" s="55">
        <v>10000</v>
      </c>
      <c r="DU1273" s="55" t="s">
        <v>1249</v>
      </c>
      <c r="DV1273" s="55">
        <v>1</v>
      </c>
      <c r="EV1273" s="55">
        <v>1266</v>
      </c>
      <c r="EW1273" s="55" t="s">
        <v>1309</v>
      </c>
      <c r="EX1273" s="55" t="s">
        <v>900</v>
      </c>
      <c r="EY1273" s="55">
        <v>1</v>
      </c>
      <c r="EZ1273" s="55">
        <v>1995</v>
      </c>
      <c r="FA1273" s="55">
        <v>2999</v>
      </c>
      <c r="FB1273" s="55" t="s">
        <v>1262</v>
      </c>
      <c r="FC1273" s="55" t="s">
        <v>1249</v>
      </c>
      <c r="FD1273" s="55">
        <v>0</v>
      </c>
      <c r="FF1273" s="55">
        <v>1266</v>
      </c>
      <c r="FG1273" s="55" t="s">
        <v>42</v>
      </c>
      <c r="FH1273" s="55" t="s">
        <v>2048</v>
      </c>
      <c r="FI1273" s="55">
        <v>4</v>
      </c>
      <c r="FJ1273" s="55">
        <v>50000</v>
      </c>
      <c r="FK1273" s="55" t="s">
        <v>1249</v>
      </c>
      <c r="FL1273" s="55">
        <v>0.3</v>
      </c>
      <c r="JW1273" s="12">
        <v>1266</v>
      </c>
      <c r="JX1273" s="12" t="s">
        <v>1394</v>
      </c>
      <c r="JY1273" s="12" t="s">
        <v>2531</v>
      </c>
    </row>
    <row r="1274" ht="14.25" customHeight="1" outlineLevel="1" spans="7:285">
      <c r="G1274" s="55">
        <v>1267</v>
      </c>
      <c r="H1274" s="55" t="s">
        <v>2094</v>
      </c>
      <c r="I1274" s="55" t="s">
        <v>1230</v>
      </c>
      <c r="J1274" s="55" t="s">
        <v>1674</v>
      </c>
      <c r="K1274" s="55" t="s">
        <v>1258</v>
      </c>
      <c r="L1274" s="55">
        <v>0.055</v>
      </c>
      <c r="AD1274" s="12">
        <v>1267</v>
      </c>
      <c r="AE1274" s="12" t="s">
        <v>1261</v>
      </c>
      <c r="AF1274" s="12" t="s">
        <v>2554</v>
      </c>
      <c r="AG1274" s="12" t="s">
        <v>1517</v>
      </c>
      <c r="AH1274" s="12" t="s">
        <v>2368</v>
      </c>
      <c r="DN1274" s="55">
        <v>1267</v>
      </c>
      <c r="DO1274" s="55" t="s">
        <v>1309</v>
      </c>
      <c r="DP1274" s="55" t="s">
        <v>3300</v>
      </c>
      <c r="DQ1274" s="55" t="s">
        <v>1260</v>
      </c>
      <c r="DR1274" s="55" t="s">
        <v>1261</v>
      </c>
      <c r="DS1274" s="55">
        <v>33460</v>
      </c>
      <c r="DT1274" s="55">
        <v>10000</v>
      </c>
      <c r="DU1274" s="55" t="s">
        <v>1249</v>
      </c>
      <c r="DV1274" s="55">
        <v>1</v>
      </c>
      <c r="EV1274" s="55">
        <v>1267</v>
      </c>
      <c r="EW1274" s="55" t="s">
        <v>1309</v>
      </c>
      <c r="EX1274" s="55" t="s">
        <v>763</v>
      </c>
      <c r="EY1274" s="55">
        <v>1</v>
      </c>
      <c r="EZ1274" s="55">
        <v>0</v>
      </c>
      <c r="FA1274" s="55">
        <v>1994</v>
      </c>
      <c r="FB1274" s="55" t="s">
        <v>1361</v>
      </c>
      <c r="FC1274" s="55" t="s">
        <v>1249</v>
      </c>
      <c r="FD1274" s="55">
        <v>10</v>
      </c>
      <c r="FF1274" s="55">
        <v>1267</v>
      </c>
      <c r="FG1274" s="55" t="s">
        <v>42</v>
      </c>
      <c r="FH1274" s="55" t="s">
        <v>2048</v>
      </c>
      <c r="FI1274" s="55">
        <v>4</v>
      </c>
      <c r="FJ1274" s="55">
        <v>80000</v>
      </c>
      <c r="FK1274" s="55" t="s">
        <v>1249</v>
      </c>
      <c r="FL1274" s="55">
        <v>0.3</v>
      </c>
      <c r="JW1274" s="12">
        <v>1267</v>
      </c>
      <c r="JX1274" s="12" t="s">
        <v>1394</v>
      </c>
      <c r="JY1274" s="12" t="s">
        <v>2777</v>
      </c>
    </row>
    <row r="1275" ht="14.25" customHeight="1" outlineLevel="1" spans="7:285">
      <c r="G1275" s="55">
        <v>1268</v>
      </c>
      <c r="H1275" s="55" t="s">
        <v>2094</v>
      </c>
      <c r="I1275" s="55" t="s">
        <v>1252</v>
      </c>
      <c r="J1275" s="55" t="s">
        <v>1391</v>
      </c>
      <c r="K1275" s="55" t="s">
        <v>1258</v>
      </c>
      <c r="L1275" s="55">
        <v>0.0175</v>
      </c>
      <c r="AD1275" s="12">
        <v>1268</v>
      </c>
      <c r="AE1275" s="12" t="s">
        <v>3397</v>
      </c>
      <c r="AF1275" s="12" t="s">
        <v>2697</v>
      </c>
      <c r="AG1275" s="12" t="s">
        <v>1669</v>
      </c>
      <c r="AH1275" s="12" t="s">
        <v>2660</v>
      </c>
      <c r="DN1275" s="55">
        <v>1268</v>
      </c>
      <c r="DO1275" s="55" t="s">
        <v>1309</v>
      </c>
      <c r="DP1275" s="55" t="s">
        <v>3300</v>
      </c>
      <c r="DQ1275" s="55" t="s">
        <v>1260</v>
      </c>
      <c r="DR1275" s="55" t="s">
        <v>1261</v>
      </c>
      <c r="DS1275" s="55">
        <v>33461</v>
      </c>
      <c r="DT1275" s="55">
        <v>10000</v>
      </c>
      <c r="DU1275" s="55" t="s">
        <v>1249</v>
      </c>
      <c r="DV1275" s="55">
        <v>1</v>
      </c>
      <c r="EV1275" s="55">
        <v>1268</v>
      </c>
      <c r="EW1275" s="55" t="s">
        <v>1309</v>
      </c>
      <c r="EX1275" s="55" t="s">
        <v>763</v>
      </c>
      <c r="EY1275" s="55">
        <v>1</v>
      </c>
      <c r="EZ1275" s="55">
        <v>1995</v>
      </c>
      <c r="FA1275" s="55">
        <v>2999</v>
      </c>
      <c r="FB1275" s="55" t="s">
        <v>1361</v>
      </c>
      <c r="FC1275" s="55" t="s">
        <v>1249</v>
      </c>
      <c r="FD1275" s="55">
        <v>10</v>
      </c>
      <c r="FF1275" s="55">
        <v>1268</v>
      </c>
      <c r="FG1275" s="55" t="s">
        <v>42</v>
      </c>
      <c r="FH1275" s="55" t="s">
        <v>2048</v>
      </c>
      <c r="FI1275" s="55">
        <v>4</v>
      </c>
      <c r="FJ1275" s="55">
        <v>130000</v>
      </c>
      <c r="FK1275" s="55" t="s">
        <v>1249</v>
      </c>
      <c r="FL1275" s="55">
        <v>0.3</v>
      </c>
      <c r="JW1275" s="12">
        <v>1268</v>
      </c>
      <c r="JX1275" s="12" t="s">
        <v>1394</v>
      </c>
      <c r="JY1275" s="12" t="s">
        <v>2635</v>
      </c>
    </row>
    <row r="1276" ht="14.25" customHeight="1" outlineLevel="1" spans="7:285">
      <c r="G1276" s="55">
        <v>1269</v>
      </c>
      <c r="H1276" s="55" t="s">
        <v>2094</v>
      </c>
      <c r="I1276" s="55" t="s">
        <v>1252</v>
      </c>
      <c r="J1276" s="55" t="s">
        <v>1432</v>
      </c>
      <c r="K1276" s="55" t="s">
        <v>1258</v>
      </c>
      <c r="L1276" s="55">
        <v>0.0263</v>
      </c>
      <c r="AD1276" s="12">
        <v>1269</v>
      </c>
      <c r="AE1276" s="12" t="s">
        <v>1261</v>
      </c>
      <c r="AF1276" s="12" t="s">
        <v>2694</v>
      </c>
      <c r="AG1276" s="12" t="s">
        <v>1517</v>
      </c>
      <c r="AH1276" s="12" t="s">
        <v>2368</v>
      </c>
      <c r="DN1276" s="55">
        <v>1269</v>
      </c>
      <c r="DO1276" s="55" t="s">
        <v>1309</v>
      </c>
      <c r="DP1276" s="55" t="s">
        <v>3300</v>
      </c>
      <c r="DQ1276" s="55" t="s">
        <v>1260</v>
      </c>
      <c r="DR1276" s="55" t="s">
        <v>1261</v>
      </c>
      <c r="DS1276" s="55">
        <v>33462</v>
      </c>
      <c r="DT1276" s="55">
        <v>10000</v>
      </c>
      <c r="DU1276" s="55" t="s">
        <v>1249</v>
      </c>
      <c r="DV1276" s="55">
        <v>1</v>
      </c>
      <c r="EV1276" s="55">
        <v>1269</v>
      </c>
      <c r="EW1276" s="55" t="s">
        <v>1309</v>
      </c>
      <c r="EX1276" s="55" t="s">
        <v>763</v>
      </c>
      <c r="EY1276" s="55">
        <v>2</v>
      </c>
      <c r="EZ1276" s="55">
        <v>0</v>
      </c>
      <c r="FA1276" s="55">
        <v>1994</v>
      </c>
      <c r="FB1276" s="55" t="s">
        <v>1361</v>
      </c>
      <c r="FC1276" s="55" t="s">
        <v>1249</v>
      </c>
      <c r="FD1276" s="55">
        <v>10</v>
      </c>
      <c r="FF1276" s="55">
        <v>1269</v>
      </c>
      <c r="FG1276" s="55" t="s">
        <v>42</v>
      </c>
      <c r="FH1276" s="55" t="s">
        <v>2048</v>
      </c>
      <c r="FI1276" s="55">
        <v>4</v>
      </c>
      <c r="FJ1276" s="55">
        <v>260000</v>
      </c>
      <c r="FK1276" s="55" t="s">
        <v>1249</v>
      </c>
      <c r="FL1276" s="55">
        <v>0.3</v>
      </c>
      <c r="JW1276" s="12">
        <v>1269</v>
      </c>
      <c r="JX1276" s="12" t="s">
        <v>1394</v>
      </c>
      <c r="JY1276" s="12" t="s">
        <v>2794</v>
      </c>
    </row>
    <row r="1277" ht="14.25" customHeight="1" outlineLevel="1" spans="7:285">
      <c r="G1277" s="55">
        <v>1270</v>
      </c>
      <c r="H1277" s="55" t="s">
        <v>2094</v>
      </c>
      <c r="I1277" s="55" t="s">
        <v>1390</v>
      </c>
      <c r="J1277" s="55" t="s">
        <v>1757</v>
      </c>
      <c r="K1277" s="55" t="s">
        <v>1258</v>
      </c>
      <c r="L1277" s="55">
        <v>0.0525</v>
      </c>
      <c r="AD1277" s="12">
        <v>1270</v>
      </c>
      <c r="AE1277" s="12" t="s">
        <v>3398</v>
      </c>
      <c r="AF1277" s="12" t="s">
        <v>2697</v>
      </c>
      <c r="AG1277" s="12" t="s">
        <v>1669</v>
      </c>
      <c r="AH1277" s="12" t="s">
        <v>2660</v>
      </c>
      <c r="DN1277" s="55">
        <v>1270</v>
      </c>
      <c r="DO1277" s="55" t="s">
        <v>1309</v>
      </c>
      <c r="DP1277" s="55" t="s">
        <v>3300</v>
      </c>
      <c r="DQ1277" s="55" t="s">
        <v>1260</v>
      </c>
      <c r="DR1277" s="55" t="s">
        <v>1261</v>
      </c>
      <c r="DS1277" s="55">
        <v>33463</v>
      </c>
      <c r="DT1277" s="55">
        <v>10000</v>
      </c>
      <c r="DU1277" s="55" t="s">
        <v>1249</v>
      </c>
      <c r="DV1277" s="55">
        <v>1</v>
      </c>
      <c r="EV1277" s="55">
        <v>1270</v>
      </c>
      <c r="EW1277" s="55" t="s">
        <v>1309</v>
      </c>
      <c r="EX1277" s="55" t="s">
        <v>763</v>
      </c>
      <c r="EY1277" s="55">
        <v>2</v>
      </c>
      <c r="EZ1277" s="55">
        <v>1995</v>
      </c>
      <c r="FA1277" s="55">
        <v>2999</v>
      </c>
      <c r="FB1277" s="55" t="s">
        <v>1361</v>
      </c>
      <c r="FC1277" s="55" t="s">
        <v>1249</v>
      </c>
      <c r="FD1277" s="55">
        <v>10</v>
      </c>
      <c r="FF1277" s="55">
        <v>1270</v>
      </c>
      <c r="FG1277" s="55" t="s">
        <v>42</v>
      </c>
      <c r="FH1277" s="55" t="s">
        <v>2048</v>
      </c>
      <c r="FI1277" s="55">
        <v>4</v>
      </c>
      <c r="FJ1277" s="55">
        <v>400000</v>
      </c>
      <c r="FK1277" s="55" t="s">
        <v>1249</v>
      </c>
      <c r="FL1277" s="55">
        <v>0.3</v>
      </c>
      <c r="JW1277" s="12">
        <v>1270</v>
      </c>
      <c r="JX1277" s="12" t="s">
        <v>1394</v>
      </c>
      <c r="JY1277" s="12" t="s">
        <v>2803</v>
      </c>
    </row>
    <row r="1278" ht="14.25" customHeight="1" outlineLevel="1" spans="7:285">
      <c r="G1278" s="55">
        <v>1271</v>
      </c>
      <c r="H1278" s="55" t="s">
        <v>2094</v>
      </c>
      <c r="I1278" s="55" t="s">
        <v>1343</v>
      </c>
      <c r="J1278" s="55" t="s">
        <v>1702</v>
      </c>
      <c r="K1278" s="55" t="s">
        <v>1258</v>
      </c>
      <c r="L1278" s="55">
        <v>0.0183333333333333</v>
      </c>
      <c r="AD1278" s="12">
        <v>1271</v>
      </c>
      <c r="AE1278" s="12" t="s">
        <v>1261</v>
      </c>
      <c r="AF1278" s="12" t="s">
        <v>936</v>
      </c>
      <c r="AG1278" s="12" t="s">
        <v>1556</v>
      </c>
      <c r="AH1278" s="12" t="s">
        <v>2493</v>
      </c>
      <c r="DN1278" s="55">
        <v>1271</v>
      </c>
      <c r="DO1278" s="55" t="s">
        <v>1309</v>
      </c>
      <c r="DP1278" s="55" t="s">
        <v>3300</v>
      </c>
      <c r="DQ1278" s="55" t="s">
        <v>1260</v>
      </c>
      <c r="DR1278" s="55" t="s">
        <v>1261</v>
      </c>
      <c r="DS1278" s="55">
        <v>33467</v>
      </c>
      <c r="DT1278" s="55">
        <v>10000</v>
      </c>
      <c r="DU1278" s="55" t="s">
        <v>1249</v>
      </c>
      <c r="DV1278" s="55">
        <v>1</v>
      </c>
      <c r="EV1278" s="55">
        <v>1271</v>
      </c>
      <c r="EW1278" s="55" t="s">
        <v>1309</v>
      </c>
      <c r="EX1278" s="55" t="s">
        <v>763</v>
      </c>
      <c r="EY1278" s="55">
        <v>3</v>
      </c>
      <c r="EZ1278" s="55">
        <v>0</v>
      </c>
      <c r="FA1278" s="55">
        <v>1994</v>
      </c>
      <c r="FB1278" s="55" t="s">
        <v>1361</v>
      </c>
      <c r="FC1278" s="55" t="s">
        <v>1249</v>
      </c>
      <c r="FD1278" s="55">
        <v>10</v>
      </c>
      <c r="FF1278" s="55">
        <v>1271</v>
      </c>
      <c r="FG1278" s="55" t="s">
        <v>42</v>
      </c>
      <c r="FH1278" s="55" t="s">
        <v>2048</v>
      </c>
      <c r="FI1278" s="55">
        <v>4</v>
      </c>
      <c r="FJ1278" s="55">
        <v>530000</v>
      </c>
      <c r="FK1278" s="55" t="s">
        <v>1249</v>
      </c>
      <c r="FL1278" s="55">
        <v>0.3</v>
      </c>
      <c r="JW1278" s="12">
        <v>1271</v>
      </c>
      <c r="JX1278" s="12" t="s">
        <v>1812</v>
      </c>
      <c r="JY1278" s="12" t="s">
        <v>634</v>
      </c>
    </row>
    <row r="1279" ht="14.25" customHeight="1" outlineLevel="1" spans="7:285">
      <c r="G1279" s="55">
        <v>1272</v>
      </c>
      <c r="H1279" s="55" t="s">
        <v>2094</v>
      </c>
      <c r="I1279" s="55" t="s">
        <v>1343</v>
      </c>
      <c r="J1279" s="55" t="s">
        <v>1730</v>
      </c>
      <c r="K1279" s="55" t="s">
        <v>1258</v>
      </c>
      <c r="L1279" s="55">
        <v>0.0258333333333333</v>
      </c>
      <c r="AD1279" s="12">
        <v>1272</v>
      </c>
      <c r="AE1279" s="12" t="s">
        <v>3399</v>
      </c>
      <c r="AF1279" s="12" t="s">
        <v>2697</v>
      </c>
      <c r="AG1279" s="12" t="s">
        <v>1669</v>
      </c>
      <c r="AH1279" s="12" t="s">
        <v>2660</v>
      </c>
      <c r="DN1279" s="55">
        <v>1272</v>
      </c>
      <c r="DO1279" s="55" t="s">
        <v>1309</v>
      </c>
      <c r="DP1279" s="55" t="s">
        <v>3300</v>
      </c>
      <c r="DQ1279" s="55" t="s">
        <v>1260</v>
      </c>
      <c r="DR1279" s="55" t="s">
        <v>1261</v>
      </c>
      <c r="DS1279" s="55">
        <v>33469</v>
      </c>
      <c r="DT1279" s="55">
        <v>10000</v>
      </c>
      <c r="DU1279" s="55" t="s">
        <v>1249</v>
      </c>
      <c r="DV1279" s="55">
        <v>1</v>
      </c>
      <c r="EV1279" s="55">
        <v>1272</v>
      </c>
      <c r="EW1279" s="55" t="s">
        <v>1309</v>
      </c>
      <c r="EX1279" s="55" t="s">
        <v>763</v>
      </c>
      <c r="EY1279" s="55">
        <v>3</v>
      </c>
      <c r="EZ1279" s="55">
        <v>1995</v>
      </c>
      <c r="FA1279" s="55">
        <v>2999</v>
      </c>
      <c r="FB1279" s="55" t="s">
        <v>1361</v>
      </c>
      <c r="FC1279" s="55" t="s">
        <v>1249</v>
      </c>
      <c r="FD1279" s="55">
        <v>10</v>
      </c>
      <c r="FF1279" s="55">
        <v>1272</v>
      </c>
      <c r="FG1279" s="55" t="s">
        <v>42</v>
      </c>
      <c r="FH1279" s="55" t="s">
        <v>2048</v>
      </c>
      <c r="FI1279" s="55">
        <v>4</v>
      </c>
      <c r="FJ1279" s="55">
        <v>540000</v>
      </c>
      <c r="FK1279" s="55" t="s">
        <v>1249</v>
      </c>
      <c r="FL1279" s="55">
        <v>0.3</v>
      </c>
      <c r="JW1279" s="12">
        <v>1272</v>
      </c>
      <c r="JX1279" s="12" t="s">
        <v>1812</v>
      </c>
      <c r="JY1279" s="12" t="s">
        <v>742</v>
      </c>
    </row>
    <row r="1280" ht="14.25" customHeight="1" outlineLevel="1" spans="7:285">
      <c r="G1280" s="55">
        <v>1273</v>
      </c>
      <c r="H1280" s="55" t="s">
        <v>2094</v>
      </c>
      <c r="I1280" s="55" t="s">
        <v>1343</v>
      </c>
      <c r="J1280" s="55" t="s">
        <v>1845</v>
      </c>
      <c r="K1280" s="55" t="s">
        <v>1258</v>
      </c>
      <c r="L1280" s="55">
        <v>0.0306</v>
      </c>
      <c r="AD1280" s="12">
        <v>1273</v>
      </c>
      <c r="AE1280" s="12" t="s">
        <v>1261</v>
      </c>
      <c r="AF1280" s="12" t="s">
        <v>1344</v>
      </c>
      <c r="AG1280" s="12" t="s">
        <v>1556</v>
      </c>
      <c r="AH1280" s="12" t="s">
        <v>2493</v>
      </c>
      <c r="DN1280" s="55">
        <v>1273</v>
      </c>
      <c r="DO1280" s="55" t="s">
        <v>1309</v>
      </c>
      <c r="DP1280" s="55" t="s">
        <v>3300</v>
      </c>
      <c r="DQ1280" s="55" t="s">
        <v>1260</v>
      </c>
      <c r="DR1280" s="55" t="s">
        <v>1261</v>
      </c>
      <c r="DS1280" s="55">
        <v>33470</v>
      </c>
      <c r="DT1280" s="55">
        <v>10000</v>
      </c>
      <c r="DU1280" s="55" t="s">
        <v>1249</v>
      </c>
      <c r="DV1280" s="55">
        <v>1</v>
      </c>
      <c r="EV1280" s="55">
        <v>1273</v>
      </c>
      <c r="EW1280" s="55" t="s">
        <v>1309</v>
      </c>
      <c r="EX1280" s="55" t="s">
        <v>763</v>
      </c>
      <c r="EY1280" s="55">
        <v>4</v>
      </c>
      <c r="EZ1280" s="55">
        <v>0</v>
      </c>
      <c r="FA1280" s="55">
        <v>1994</v>
      </c>
      <c r="FB1280" s="55" t="s">
        <v>1361</v>
      </c>
      <c r="FC1280" s="55" t="s">
        <v>1249</v>
      </c>
      <c r="FD1280" s="55">
        <v>10</v>
      </c>
      <c r="FF1280" s="55">
        <v>1273</v>
      </c>
      <c r="FG1280" s="55" t="s">
        <v>42</v>
      </c>
      <c r="FH1280" s="55" t="s">
        <v>2048</v>
      </c>
      <c r="FI1280" s="55">
        <v>5</v>
      </c>
      <c r="FJ1280" s="55">
        <v>0</v>
      </c>
      <c r="FK1280" s="55" t="s">
        <v>1249</v>
      </c>
      <c r="FL1280" s="55">
        <v>0.33</v>
      </c>
      <c r="JW1280" s="12">
        <v>1273</v>
      </c>
      <c r="JX1280" s="12" t="s">
        <v>1812</v>
      </c>
      <c r="JY1280" s="12" t="s">
        <v>775</v>
      </c>
    </row>
    <row r="1281" ht="14.25" customHeight="1" outlineLevel="1" spans="7:285">
      <c r="G1281" s="55">
        <v>1274</v>
      </c>
      <c r="H1281" s="55" t="s">
        <v>2094</v>
      </c>
      <c r="I1281" s="55" t="s">
        <v>1260</v>
      </c>
      <c r="J1281" s="55" t="s">
        <v>1783</v>
      </c>
      <c r="K1281" s="55" t="s">
        <v>1258</v>
      </c>
      <c r="L1281" s="55">
        <v>0.0208</v>
      </c>
      <c r="AD1281" s="12">
        <v>1274</v>
      </c>
      <c r="AE1281" s="12" t="s">
        <v>1261</v>
      </c>
      <c r="AF1281" s="12" t="s">
        <v>1088</v>
      </c>
      <c r="AG1281" s="12" t="s">
        <v>1882</v>
      </c>
      <c r="AH1281" s="12" t="s">
        <v>3072</v>
      </c>
      <c r="DN1281" s="55">
        <v>1274</v>
      </c>
      <c r="DO1281" s="55" t="s">
        <v>1309</v>
      </c>
      <c r="DP1281" s="55" t="s">
        <v>3300</v>
      </c>
      <c r="DQ1281" s="55" t="s">
        <v>1260</v>
      </c>
      <c r="DR1281" s="55" t="s">
        <v>1261</v>
      </c>
      <c r="DS1281" s="55">
        <v>33473</v>
      </c>
      <c r="DT1281" s="55">
        <v>10000</v>
      </c>
      <c r="DU1281" s="55" t="s">
        <v>1249</v>
      </c>
      <c r="DV1281" s="55">
        <v>1</v>
      </c>
      <c r="EV1281" s="55">
        <v>1274</v>
      </c>
      <c r="EW1281" s="55" t="s">
        <v>1309</v>
      </c>
      <c r="EX1281" s="55" t="s">
        <v>763</v>
      </c>
      <c r="EY1281" s="55">
        <v>4</v>
      </c>
      <c r="EZ1281" s="55">
        <v>1995</v>
      </c>
      <c r="FA1281" s="55">
        <v>2999</v>
      </c>
      <c r="FB1281" s="55" t="s">
        <v>1361</v>
      </c>
      <c r="FC1281" s="55" t="s">
        <v>1249</v>
      </c>
      <c r="FD1281" s="55">
        <v>10</v>
      </c>
      <c r="FF1281" s="55">
        <v>1274</v>
      </c>
      <c r="FG1281" s="55" t="s">
        <v>42</v>
      </c>
      <c r="FH1281" s="55" t="s">
        <v>2048</v>
      </c>
      <c r="FI1281" s="55">
        <v>5</v>
      </c>
      <c r="FJ1281" s="55">
        <v>1000</v>
      </c>
      <c r="FK1281" s="55" t="s">
        <v>1249</v>
      </c>
      <c r="FL1281" s="55">
        <v>0.32</v>
      </c>
      <c r="JW1281" s="12">
        <v>1274</v>
      </c>
      <c r="JX1281" s="12" t="s">
        <v>1812</v>
      </c>
      <c r="JY1281" s="12" t="s">
        <v>944</v>
      </c>
    </row>
    <row r="1282" ht="14.25" customHeight="1" outlineLevel="1" spans="7:285">
      <c r="G1282" s="55">
        <v>1275</v>
      </c>
      <c r="H1282" s="55" t="s">
        <v>2094</v>
      </c>
      <c r="I1282" s="55" t="s">
        <v>1260</v>
      </c>
      <c r="J1282" s="55" t="s">
        <v>1891</v>
      </c>
      <c r="K1282" s="55" t="s">
        <v>1258</v>
      </c>
      <c r="L1282" s="55">
        <v>0.0208</v>
      </c>
      <c r="AD1282" s="12">
        <v>1275</v>
      </c>
      <c r="AE1282" s="12" t="s">
        <v>1261</v>
      </c>
      <c r="AF1282" s="12" t="s">
        <v>1615</v>
      </c>
      <c r="AG1282" s="12" t="s">
        <v>1556</v>
      </c>
      <c r="AH1282" s="12" t="s">
        <v>2493</v>
      </c>
      <c r="DN1282" s="55">
        <v>1275</v>
      </c>
      <c r="DO1282" s="55" t="s">
        <v>1309</v>
      </c>
      <c r="DP1282" s="55" t="s">
        <v>3300</v>
      </c>
      <c r="DQ1282" s="55" t="s">
        <v>1260</v>
      </c>
      <c r="DR1282" s="55" t="s">
        <v>1261</v>
      </c>
      <c r="DS1282" s="55">
        <v>33474</v>
      </c>
      <c r="DT1282" s="55">
        <v>10000</v>
      </c>
      <c r="DU1282" s="55" t="s">
        <v>1249</v>
      </c>
      <c r="DV1282" s="55">
        <v>1</v>
      </c>
      <c r="EV1282" s="55">
        <v>1275</v>
      </c>
      <c r="EW1282" s="55" t="s">
        <v>1309</v>
      </c>
      <c r="EX1282" s="55" t="s">
        <v>763</v>
      </c>
      <c r="EY1282" s="55">
        <v>5</v>
      </c>
      <c r="EZ1282" s="55">
        <v>0</v>
      </c>
      <c r="FA1282" s="55">
        <v>1994</v>
      </c>
      <c r="FB1282" s="55" t="s">
        <v>1361</v>
      </c>
      <c r="FC1282" s="55" t="s">
        <v>1249</v>
      </c>
      <c r="FD1282" s="55">
        <v>10</v>
      </c>
      <c r="FF1282" s="55">
        <v>1275</v>
      </c>
      <c r="FG1282" s="55" t="s">
        <v>42</v>
      </c>
      <c r="FH1282" s="55" t="s">
        <v>2048</v>
      </c>
      <c r="FI1282" s="55">
        <v>5</v>
      </c>
      <c r="FJ1282" s="55">
        <v>2500</v>
      </c>
      <c r="FK1282" s="55" t="s">
        <v>1249</v>
      </c>
      <c r="FL1282" s="55">
        <v>0.3</v>
      </c>
      <c r="JW1282" s="12">
        <v>1275</v>
      </c>
      <c r="JX1282" s="12" t="s">
        <v>1812</v>
      </c>
      <c r="JY1282" s="12" t="s">
        <v>998</v>
      </c>
    </row>
    <row r="1283" ht="14.25" customHeight="1" outlineLevel="1" spans="7:285">
      <c r="G1283" s="55">
        <v>1276</v>
      </c>
      <c r="H1283" s="55" t="s">
        <v>2094</v>
      </c>
      <c r="I1283" s="55" t="s">
        <v>1260</v>
      </c>
      <c r="J1283" s="55" t="s">
        <v>1914</v>
      </c>
      <c r="K1283" s="55" t="s">
        <v>1258</v>
      </c>
      <c r="L1283" s="55">
        <v>0.0208</v>
      </c>
      <c r="AD1283" s="12">
        <v>1276</v>
      </c>
      <c r="AE1283" s="12" t="s">
        <v>1261</v>
      </c>
      <c r="AF1283" s="12" t="s">
        <v>1550</v>
      </c>
      <c r="AG1283" s="12" t="s">
        <v>1882</v>
      </c>
      <c r="AH1283" s="12" t="s">
        <v>3072</v>
      </c>
      <c r="DN1283" s="55">
        <v>1276</v>
      </c>
      <c r="DO1283" s="55" t="s">
        <v>1309</v>
      </c>
      <c r="DP1283" s="55" t="s">
        <v>3300</v>
      </c>
      <c r="DQ1283" s="55" t="s">
        <v>1260</v>
      </c>
      <c r="DR1283" s="55" t="s">
        <v>1261</v>
      </c>
      <c r="DS1283" s="55">
        <v>33476</v>
      </c>
      <c r="DT1283" s="55">
        <v>10000</v>
      </c>
      <c r="DU1283" s="55" t="s">
        <v>1249</v>
      </c>
      <c r="DV1283" s="55">
        <v>1</v>
      </c>
      <c r="EV1283" s="55">
        <v>1276</v>
      </c>
      <c r="EW1283" s="55" t="s">
        <v>1309</v>
      </c>
      <c r="EX1283" s="55" t="s">
        <v>763</v>
      </c>
      <c r="EY1283" s="55">
        <v>5</v>
      </c>
      <c r="EZ1283" s="55">
        <v>1995</v>
      </c>
      <c r="FA1283" s="55">
        <v>2999</v>
      </c>
      <c r="FB1283" s="55" t="s">
        <v>1361</v>
      </c>
      <c r="FC1283" s="55" t="s">
        <v>1249</v>
      </c>
      <c r="FD1283" s="55">
        <v>10</v>
      </c>
      <c r="FF1283" s="55">
        <v>1276</v>
      </c>
      <c r="FG1283" s="55" t="s">
        <v>42</v>
      </c>
      <c r="FH1283" s="55" t="s">
        <v>2048</v>
      </c>
      <c r="FI1283" s="55">
        <v>5</v>
      </c>
      <c r="FJ1283" s="55">
        <v>5000</v>
      </c>
      <c r="FK1283" s="55" t="s">
        <v>1249</v>
      </c>
      <c r="FL1283" s="55">
        <v>0.3</v>
      </c>
      <c r="JW1283" s="12">
        <v>1276</v>
      </c>
      <c r="JX1283" s="12" t="s">
        <v>1812</v>
      </c>
      <c r="JY1283" s="12" t="s">
        <v>992</v>
      </c>
    </row>
    <row r="1284" ht="14.25" customHeight="1" outlineLevel="1" spans="7:285">
      <c r="G1284" s="55">
        <v>1277</v>
      </c>
      <c r="H1284" s="55" t="s">
        <v>2094</v>
      </c>
      <c r="I1284" s="55" t="s">
        <v>1260</v>
      </c>
      <c r="J1284" s="55" t="s">
        <v>1942</v>
      </c>
      <c r="K1284" s="55" t="s">
        <v>1258</v>
      </c>
      <c r="L1284" s="55">
        <v>0.0208</v>
      </c>
      <c r="AD1284" s="12">
        <v>1277</v>
      </c>
      <c r="AE1284" s="12" t="s">
        <v>1261</v>
      </c>
      <c r="AF1284" s="12" t="s">
        <v>1949</v>
      </c>
      <c r="AG1284" s="12" t="s">
        <v>1556</v>
      </c>
      <c r="AH1284" s="12" t="s">
        <v>2493</v>
      </c>
      <c r="DN1284" s="55">
        <v>1277</v>
      </c>
      <c r="DO1284" s="55" t="s">
        <v>1309</v>
      </c>
      <c r="DP1284" s="55" t="s">
        <v>3300</v>
      </c>
      <c r="DQ1284" s="55" t="s">
        <v>1260</v>
      </c>
      <c r="DR1284" s="55" t="s">
        <v>1261</v>
      </c>
      <c r="DS1284" s="55">
        <v>33477</v>
      </c>
      <c r="DT1284" s="55">
        <v>10000</v>
      </c>
      <c r="DU1284" s="55" t="s">
        <v>1249</v>
      </c>
      <c r="DV1284" s="55">
        <v>1</v>
      </c>
      <c r="EV1284" s="55">
        <v>1277</v>
      </c>
      <c r="EW1284" s="55" t="s">
        <v>1309</v>
      </c>
      <c r="EX1284" s="55" t="s">
        <v>763</v>
      </c>
      <c r="EY1284" s="55">
        <v>6</v>
      </c>
      <c r="EZ1284" s="55">
        <v>0</v>
      </c>
      <c r="FA1284" s="55">
        <v>1994</v>
      </c>
      <c r="FB1284" s="55" t="s">
        <v>1262</v>
      </c>
      <c r="FC1284" s="55" t="s">
        <v>1249</v>
      </c>
      <c r="FD1284" s="55">
        <v>0</v>
      </c>
      <c r="FF1284" s="55">
        <v>1277</v>
      </c>
      <c r="FG1284" s="55" t="s">
        <v>42</v>
      </c>
      <c r="FH1284" s="55" t="s">
        <v>2048</v>
      </c>
      <c r="FI1284" s="55">
        <v>5</v>
      </c>
      <c r="FJ1284" s="55">
        <v>10000</v>
      </c>
      <c r="FK1284" s="55" t="s">
        <v>1249</v>
      </c>
      <c r="FL1284" s="55">
        <v>0.3</v>
      </c>
      <c r="JW1284" s="12">
        <v>1277</v>
      </c>
      <c r="JX1284" s="12" t="s">
        <v>1812</v>
      </c>
      <c r="JY1284" s="12" t="s">
        <v>1217</v>
      </c>
    </row>
    <row r="1285" ht="14.25" customHeight="1" outlineLevel="1" spans="7:285">
      <c r="G1285" s="55">
        <v>1278</v>
      </c>
      <c r="H1285" s="55" t="s">
        <v>2094</v>
      </c>
      <c r="I1285" s="55" t="s">
        <v>1260</v>
      </c>
      <c r="J1285" s="55" t="s">
        <v>1409</v>
      </c>
      <c r="K1285" s="55" t="s">
        <v>1258</v>
      </c>
      <c r="L1285" s="55">
        <v>0.0317</v>
      </c>
      <c r="AD1285" s="12">
        <v>1278</v>
      </c>
      <c r="AE1285" s="12" t="s">
        <v>1261</v>
      </c>
      <c r="AF1285" s="12" t="s">
        <v>1808</v>
      </c>
      <c r="AG1285" s="12" t="s">
        <v>1882</v>
      </c>
      <c r="AH1285" s="12" t="s">
        <v>3072</v>
      </c>
      <c r="DN1285" s="55">
        <v>1278</v>
      </c>
      <c r="DO1285" s="55" t="s">
        <v>1309</v>
      </c>
      <c r="DP1285" s="55" t="s">
        <v>3300</v>
      </c>
      <c r="DQ1285" s="55" t="s">
        <v>1260</v>
      </c>
      <c r="DR1285" s="55" t="s">
        <v>1261</v>
      </c>
      <c r="DS1285" s="55">
        <v>33480</v>
      </c>
      <c r="DT1285" s="55">
        <v>10000</v>
      </c>
      <c r="DU1285" s="55" t="s">
        <v>1249</v>
      </c>
      <c r="DV1285" s="55">
        <v>1</v>
      </c>
      <c r="EV1285" s="55">
        <v>1278</v>
      </c>
      <c r="EW1285" s="55" t="s">
        <v>1309</v>
      </c>
      <c r="EX1285" s="55" t="s">
        <v>763</v>
      </c>
      <c r="EY1285" s="55">
        <v>6</v>
      </c>
      <c r="EZ1285" s="55">
        <v>1995</v>
      </c>
      <c r="FA1285" s="55">
        <v>2999</v>
      </c>
      <c r="FB1285" s="55" t="s">
        <v>1262</v>
      </c>
      <c r="FC1285" s="55" t="s">
        <v>1249</v>
      </c>
      <c r="FD1285" s="55">
        <v>0</v>
      </c>
      <c r="FF1285" s="55">
        <v>1278</v>
      </c>
      <c r="FG1285" s="55" t="s">
        <v>42</v>
      </c>
      <c r="FH1285" s="55" t="s">
        <v>2048</v>
      </c>
      <c r="FI1285" s="55">
        <v>5</v>
      </c>
      <c r="FJ1285" s="55">
        <v>25000</v>
      </c>
      <c r="FK1285" s="55" t="s">
        <v>1249</v>
      </c>
      <c r="FL1285" s="55">
        <v>0.3</v>
      </c>
      <c r="JW1285" s="12">
        <v>1278</v>
      </c>
      <c r="JX1285" s="12" t="s">
        <v>1812</v>
      </c>
      <c r="JY1285" s="12" t="s">
        <v>758</v>
      </c>
    </row>
    <row r="1286" ht="14.25" customHeight="1" outlineLevel="1" spans="7:285">
      <c r="G1286" s="55">
        <v>1279</v>
      </c>
      <c r="H1286" s="55" t="s">
        <v>2094</v>
      </c>
      <c r="I1286" s="55" t="s">
        <v>1260</v>
      </c>
      <c r="J1286" s="55" t="s">
        <v>1992</v>
      </c>
      <c r="K1286" s="55" t="s">
        <v>1258</v>
      </c>
      <c r="L1286" s="55">
        <v>0.0317</v>
      </c>
      <c r="AD1286" s="12">
        <v>1279</v>
      </c>
      <c r="AE1286" s="12" t="s">
        <v>1261</v>
      </c>
      <c r="AF1286" s="12" t="s">
        <v>2123</v>
      </c>
      <c r="AG1286" s="12" t="s">
        <v>1556</v>
      </c>
      <c r="AH1286" s="12" t="s">
        <v>2493</v>
      </c>
      <c r="DN1286" s="55">
        <v>1279</v>
      </c>
      <c r="DO1286" s="55" t="s">
        <v>1309</v>
      </c>
      <c r="DP1286" s="55" t="s">
        <v>3300</v>
      </c>
      <c r="DQ1286" s="55" t="s">
        <v>1260</v>
      </c>
      <c r="DR1286" s="55" t="s">
        <v>1261</v>
      </c>
      <c r="DS1286" s="55">
        <v>33483</v>
      </c>
      <c r="DT1286" s="55">
        <v>10000</v>
      </c>
      <c r="DU1286" s="55" t="s">
        <v>1249</v>
      </c>
      <c r="DV1286" s="55">
        <v>1</v>
      </c>
      <c r="EV1286" s="55">
        <v>1279</v>
      </c>
      <c r="EW1286" s="55" t="s">
        <v>1309</v>
      </c>
      <c r="EX1286" s="55" t="s">
        <v>1013</v>
      </c>
      <c r="EY1286" s="55">
        <v>1</v>
      </c>
      <c r="EZ1286" s="55">
        <v>0</v>
      </c>
      <c r="FA1286" s="55">
        <v>1994</v>
      </c>
      <c r="FB1286" s="55" t="s">
        <v>1262</v>
      </c>
      <c r="FC1286" s="55" t="s">
        <v>1249</v>
      </c>
      <c r="FD1286" s="55">
        <v>0</v>
      </c>
      <c r="FF1286" s="55">
        <v>1279</v>
      </c>
      <c r="FG1286" s="55" t="s">
        <v>42</v>
      </c>
      <c r="FH1286" s="55" t="s">
        <v>2048</v>
      </c>
      <c r="FI1286" s="55">
        <v>5</v>
      </c>
      <c r="FJ1286" s="55">
        <v>50000</v>
      </c>
      <c r="FK1286" s="55" t="s">
        <v>1249</v>
      </c>
      <c r="FL1286" s="55">
        <v>0.3</v>
      </c>
      <c r="JW1286" s="12">
        <v>1279</v>
      </c>
      <c r="JX1286" s="12" t="s">
        <v>1812</v>
      </c>
      <c r="JY1286" s="12" t="s">
        <v>1331</v>
      </c>
    </row>
    <row r="1287" ht="14.25" customHeight="1" outlineLevel="1" spans="7:285">
      <c r="G1287" s="55">
        <v>1280</v>
      </c>
      <c r="H1287" s="55" t="s">
        <v>2094</v>
      </c>
      <c r="I1287" s="55" t="s">
        <v>1260</v>
      </c>
      <c r="J1287" s="55" t="s">
        <v>1811</v>
      </c>
      <c r="K1287" s="55" t="s">
        <v>1258</v>
      </c>
      <c r="L1287" s="55">
        <v>0.0375</v>
      </c>
      <c r="AD1287" s="12">
        <v>1280</v>
      </c>
      <c r="AE1287" s="12" t="s">
        <v>1261</v>
      </c>
      <c r="AF1287" s="12" t="s">
        <v>664</v>
      </c>
      <c r="AG1287" s="12" t="s">
        <v>1703</v>
      </c>
      <c r="AH1287" s="12" t="s">
        <v>2947</v>
      </c>
      <c r="DN1287" s="55">
        <v>1280</v>
      </c>
      <c r="DO1287" s="55" t="s">
        <v>1309</v>
      </c>
      <c r="DP1287" s="55" t="s">
        <v>3300</v>
      </c>
      <c r="DQ1287" s="55" t="s">
        <v>1260</v>
      </c>
      <c r="DR1287" s="55" t="s">
        <v>1261</v>
      </c>
      <c r="DS1287" s="55">
        <v>33486</v>
      </c>
      <c r="DT1287" s="55">
        <v>10000</v>
      </c>
      <c r="DU1287" s="55" t="s">
        <v>1249</v>
      </c>
      <c r="DV1287" s="55">
        <v>1</v>
      </c>
      <c r="EV1287" s="55">
        <v>1280</v>
      </c>
      <c r="EW1287" s="55" t="s">
        <v>1309</v>
      </c>
      <c r="EX1287" s="55" t="s">
        <v>1013</v>
      </c>
      <c r="EY1287" s="55">
        <v>1</v>
      </c>
      <c r="EZ1287" s="55">
        <v>1995</v>
      </c>
      <c r="FA1287" s="55">
        <v>2999</v>
      </c>
      <c r="FB1287" s="55" t="s">
        <v>1262</v>
      </c>
      <c r="FC1287" s="55" t="s">
        <v>1249</v>
      </c>
      <c r="FD1287" s="55">
        <v>0</v>
      </c>
      <c r="FF1287" s="55">
        <v>1280</v>
      </c>
      <c r="FG1287" s="55" t="s">
        <v>42</v>
      </c>
      <c r="FH1287" s="55" t="s">
        <v>2048</v>
      </c>
      <c r="FI1287" s="55">
        <v>5</v>
      </c>
      <c r="FJ1287" s="55">
        <v>80000</v>
      </c>
      <c r="FK1287" s="55" t="s">
        <v>1249</v>
      </c>
      <c r="FL1287" s="55">
        <v>0.3</v>
      </c>
      <c r="JW1287" s="12">
        <v>1280</v>
      </c>
      <c r="JX1287" s="12" t="s">
        <v>1812</v>
      </c>
      <c r="JY1287" s="12" t="s">
        <v>934</v>
      </c>
    </row>
    <row r="1288" ht="14.25" customHeight="1" outlineLevel="1" spans="7:285">
      <c r="G1288" s="55">
        <v>1281</v>
      </c>
      <c r="H1288" s="55" t="s">
        <v>2094</v>
      </c>
      <c r="I1288" s="55" t="s">
        <v>1260</v>
      </c>
      <c r="J1288" s="55" t="s">
        <v>1839</v>
      </c>
      <c r="K1288" s="55" t="s">
        <v>1258</v>
      </c>
      <c r="L1288" s="55">
        <v>0.0208</v>
      </c>
      <c r="AD1288" s="12">
        <v>1281</v>
      </c>
      <c r="AE1288" s="12" t="s">
        <v>1261</v>
      </c>
      <c r="AF1288" s="12" t="s">
        <v>1629</v>
      </c>
      <c r="AG1288" s="12" t="s">
        <v>1556</v>
      </c>
      <c r="AH1288" s="12" t="s">
        <v>2493</v>
      </c>
      <c r="DN1288" s="55">
        <v>1281</v>
      </c>
      <c r="DO1288" s="55" t="s">
        <v>1309</v>
      </c>
      <c r="DP1288" s="55" t="s">
        <v>3300</v>
      </c>
      <c r="DQ1288" s="55" t="s">
        <v>1260</v>
      </c>
      <c r="DR1288" s="55" t="s">
        <v>1261</v>
      </c>
      <c r="DS1288" s="55">
        <v>33488</v>
      </c>
      <c r="DT1288" s="55">
        <v>10000</v>
      </c>
      <c r="DU1288" s="55" t="s">
        <v>1249</v>
      </c>
      <c r="DV1288" s="55">
        <v>1</v>
      </c>
      <c r="EV1288" s="55">
        <v>1281</v>
      </c>
      <c r="EW1288" s="55" t="s">
        <v>1309</v>
      </c>
      <c r="EX1288" s="55" t="s">
        <v>960</v>
      </c>
      <c r="EY1288" s="55">
        <v>1</v>
      </c>
      <c r="EZ1288" s="55">
        <v>0</v>
      </c>
      <c r="FA1288" s="55">
        <v>1994</v>
      </c>
      <c r="FB1288" s="55" t="s">
        <v>1262</v>
      </c>
      <c r="FC1288" s="55" t="s">
        <v>1249</v>
      </c>
      <c r="FD1288" s="55">
        <v>0</v>
      </c>
      <c r="FF1288" s="55">
        <v>1281</v>
      </c>
      <c r="FG1288" s="55" t="s">
        <v>42</v>
      </c>
      <c r="FH1288" s="55" t="s">
        <v>2048</v>
      </c>
      <c r="FI1288" s="55">
        <v>5</v>
      </c>
      <c r="FJ1288" s="55">
        <v>130000</v>
      </c>
      <c r="FK1288" s="55" t="s">
        <v>1249</v>
      </c>
      <c r="FL1288" s="55">
        <v>0.3</v>
      </c>
      <c r="JW1288" s="12">
        <v>1281</v>
      </c>
      <c r="JX1288" s="12" t="s">
        <v>1812</v>
      </c>
      <c r="JY1288" s="12" t="s">
        <v>1371</v>
      </c>
    </row>
    <row r="1289" ht="14.25" customHeight="1" outlineLevel="1" spans="7:285">
      <c r="G1289" s="55">
        <v>1282</v>
      </c>
      <c r="H1289" s="55" t="s">
        <v>2094</v>
      </c>
      <c r="I1289" s="55" t="s">
        <v>1260</v>
      </c>
      <c r="J1289" s="55" t="s">
        <v>1864</v>
      </c>
      <c r="K1289" s="55" t="s">
        <v>1258</v>
      </c>
      <c r="L1289" s="55">
        <v>0.0208</v>
      </c>
      <c r="AD1289" s="12">
        <v>1282</v>
      </c>
      <c r="AE1289" s="12" t="s">
        <v>1261</v>
      </c>
      <c r="AF1289" s="12" t="s">
        <v>1619</v>
      </c>
      <c r="AG1289" s="12" t="s">
        <v>1703</v>
      </c>
      <c r="AH1289" s="12" t="s">
        <v>3083</v>
      </c>
      <c r="DN1289" s="55">
        <v>1282</v>
      </c>
      <c r="DO1289" s="55" t="s">
        <v>1309</v>
      </c>
      <c r="DP1289" s="55" t="s">
        <v>3300</v>
      </c>
      <c r="DQ1289" s="55" t="s">
        <v>1260</v>
      </c>
      <c r="DR1289" s="55" t="s">
        <v>1261</v>
      </c>
      <c r="DS1289" s="55">
        <v>33493</v>
      </c>
      <c r="DT1289" s="55">
        <v>10000</v>
      </c>
      <c r="DU1289" s="55" t="s">
        <v>1249</v>
      </c>
      <c r="DV1289" s="55">
        <v>1</v>
      </c>
      <c r="EV1289" s="55">
        <v>1282</v>
      </c>
      <c r="EW1289" s="55" t="s">
        <v>1309</v>
      </c>
      <c r="EX1289" s="55" t="s">
        <v>960</v>
      </c>
      <c r="EY1289" s="55">
        <v>1</v>
      </c>
      <c r="EZ1289" s="55">
        <v>1995</v>
      </c>
      <c r="FA1289" s="55">
        <v>2999</v>
      </c>
      <c r="FB1289" s="55" t="s">
        <v>1262</v>
      </c>
      <c r="FC1289" s="55" t="s">
        <v>1249</v>
      </c>
      <c r="FD1289" s="55">
        <v>0</v>
      </c>
      <c r="FF1289" s="55">
        <v>1282</v>
      </c>
      <c r="FG1289" s="55" t="s">
        <v>42</v>
      </c>
      <c r="FH1289" s="55" t="s">
        <v>2048</v>
      </c>
      <c r="FI1289" s="55">
        <v>5</v>
      </c>
      <c r="FJ1289" s="55">
        <v>260000</v>
      </c>
      <c r="FK1289" s="55" t="s">
        <v>1249</v>
      </c>
      <c r="FL1289" s="55">
        <v>0.3</v>
      </c>
      <c r="JW1289" s="12">
        <v>1282</v>
      </c>
      <c r="JX1289" s="12" t="s">
        <v>1812</v>
      </c>
      <c r="JY1289" s="12" t="s">
        <v>1204</v>
      </c>
    </row>
    <row r="1290" ht="14.25" customHeight="1" outlineLevel="1" spans="7:285">
      <c r="G1290" s="55">
        <v>1283</v>
      </c>
      <c r="H1290" s="55" t="s">
        <v>2094</v>
      </c>
      <c r="I1290" s="55" t="s">
        <v>1260</v>
      </c>
      <c r="J1290" s="55" t="s">
        <v>1363</v>
      </c>
      <c r="K1290" s="55" t="s">
        <v>1258</v>
      </c>
      <c r="L1290" s="55">
        <v>0.0208</v>
      </c>
      <c r="AD1290" s="12">
        <v>1283</v>
      </c>
      <c r="AE1290" s="12" t="s">
        <v>1261</v>
      </c>
      <c r="AF1290" s="12" t="s">
        <v>2406</v>
      </c>
      <c r="AG1290" s="12" t="s">
        <v>1556</v>
      </c>
      <c r="AH1290" s="12" t="s">
        <v>2493</v>
      </c>
      <c r="DN1290" s="55">
        <v>1283</v>
      </c>
      <c r="DO1290" s="55" t="s">
        <v>1309</v>
      </c>
      <c r="DP1290" s="55" t="s">
        <v>3300</v>
      </c>
      <c r="DQ1290" s="55" t="s">
        <v>1260</v>
      </c>
      <c r="DR1290" s="55" t="s">
        <v>1261</v>
      </c>
      <c r="DS1290" s="55">
        <v>33496</v>
      </c>
      <c r="DT1290" s="55">
        <v>10000</v>
      </c>
      <c r="DU1290" s="55" t="s">
        <v>1249</v>
      </c>
      <c r="DV1290" s="55">
        <v>1</v>
      </c>
      <c r="EV1290" s="55">
        <v>1283</v>
      </c>
      <c r="EW1290" s="55" t="s">
        <v>1309</v>
      </c>
      <c r="EX1290" s="55" t="s">
        <v>1092</v>
      </c>
      <c r="EY1290" s="55">
        <v>1</v>
      </c>
      <c r="EZ1290" s="55">
        <v>0</v>
      </c>
      <c r="FA1290" s="55">
        <v>1994</v>
      </c>
      <c r="FB1290" s="55" t="s">
        <v>1262</v>
      </c>
      <c r="FC1290" s="55" t="s">
        <v>1249</v>
      </c>
      <c r="FD1290" s="55">
        <v>0</v>
      </c>
      <c r="FF1290" s="55">
        <v>1283</v>
      </c>
      <c r="FG1290" s="55" t="s">
        <v>42</v>
      </c>
      <c r="FH1290" s="55" t="s">
        <v>2048</v>
      </c>
      <c r="FI1290" s="55">
        <v>5</v>
      </c>
      <c r="FJ1290" s="55">
        <v>400000</v>
      </c>
      <c r="FK1290" s="55" t="s">
        <v>1249</v>
      </c>
      <c r="FL1290" s="55">
        <v>0.3</v>
      </c>
      <c r="JW1290" s="12">
        <v>1283</v>
      </c>
      <c r="JX1290" s="12" t="s">
        <v>1812</v>
      </c>
      <c r="JY1290" s="12" t="s">
        <v>1418</v>
      </c>
    </row>
    <row r="1291" ht="14.25" customHeight="1" outlineLevel="1" spans="7:285">
      <c r="G1291" s="55">
        <v>1284</v>
      </c>
      <c r="H1291" s="55" t="s">
        <v>2094</v>
      </c>
      <c r="I1291" s="55" t="s">
        <v>1260</v>
      </c>
      <c r="J1291" s="55" t="s">
        <v>1910</v>
      </c>
      <c r="K1291" s="55" t="s">
        <v>1258</v>
      </c>
      <c r="L1291" s="55">
        <v>0.0208</v>
      </c>
      <c r="AD1291" s="12">
        <v>1284</v>
      </c>
      <c r="AE1291" s="12" t="s">
        <v>1261</v>
      </c>
      <c r="AF1291" s="12" t="s">
        <v>898</v>
      </c>
      <c r="AG1291" s="12" t="s">
        <v>1703</v>
      </c>
      <c r="AH1291" s="12" t="s">
        <v>2141</v>
      </c>
      <c r="DN1291" s="55">
        <v>1284</v>
      </c>
      <c r="DO1291" s="55" t="s">
        <v>1309</v>
      </c>
      <c r="DP1291" s="55" t="s">
        <v>3300</v>
      </c>
      <c r="DQ1291" s="55" t="s">
        <v>1260</v>
      </c>
      <c r="DR1291" s="55" t="s">
        <v>1261</v>
      </c>
      <c r="DS1291" s="55">
        <v>33498</v>
      </c>
      <c r="DT1291" s="55">
        <v>10000</v>
      </c>
      <c r="DU1291" s="55" t="s">
        <v>1249</v>
      </c>
      <c r="DV1291" s="55">
        <v>1</v>
      </c>
      <c r="EV1291" s="55">
        <v>1284</v>
      </c>
      <c r="EW1291" s="55" t="s">
        <v>1309</v>
      </c>
      <c r="EX1291" s="55" t="s">
        <v>1092</v>
      </c>
      <c r="EY1291" s="55">
        <v>1</v>
      </c>
      <c r="EZ1291" s="55">
        <v>1995</v>
      </c>
      <c r="FA1291" s="55">
        <v>2999</v>
      </c>
      <c r="FB1291" s="55" t="s">
        <v>1262</v>
      </c>
      <c r="FC1291" s="55" t="s">
        <v>1249</v>
      </c>
      <c r="FD1291" s="55">
        <v>0</v>
      </c>
      <c r="FF1291" s="55">
        <v>1284</v>
      </c>
      <c r="FG1291" s="55" t="s">
        <v>42</v>
      </c>
      <c r="FH1291" s="55" t="s">
        <v>2048</v>
      </c>
      <c r="FI1291" s="55">
        <v>5</v>
      </c>
      <c r="FJ1291" s="55">
        <v>530000</v>
      </c>
      <c r="FK1291" s="55" t="s">
        <v>1249</v>
      </c>
      <c r="FL1291" s="55">
        <v>0.3</v>
      </c>
      <c r="JW1291" s="12">
        <v>1284</v>
      </c>
      <c r="JX1291" s="12" t="s">
        <v>1812</v>
      </c>
      <c r="JY1291" s="12" t="s">
        <v>1542</v>
      </c>
    </row>
    <row r="1292" ht="14.25" customHeight="1" outlineLevel="1" spans="7:285">
      <c r="G1292" s="55">
        <v>1285</v>
      </c>
      <c r="H1292" s="55" t="s">
        <v>2094</v>
      </c>
      <c r="I1292" s="55" t="s">
        <v>1260</v>
      </c>
      <c r="J1292" s="55" t="s">
        <v>1939</v>
      </c>
      <c r="K1292" s="55" t="s">
        <v>1258</v>
      </c>
      <c r="L1292" s="55">
        <v>0.0208</v>
      </c>
      <c r="AD1292" s="12">
        <v>1285</v>
      </c>
      <c r="AE1292" s="12" t="s">
        <v>1261</v>
      </c>
      <c r="AF1292" s="12" t="s">
        <v>2530</v>
      </c>
      <c r="AG1292" s="12" t="s">
        <v>1556</v>
      </c>
      <c r="AH1292" s="12" t="s">
        <v>2493</v>
      </c>
      <c r="DN1292" s="55">
        <v>1285</v>
      </c>
      <c r="DO1292" s="55" t="s">
        <v>1309</v>
      </c>
      <c r="DP1292" s="55" t="s">
        <v>3300</v>
      </c>
      <c r="DQ1292" s="55" t="s">
        <v>1260</v>
      </c>
      <c r="DR1292" s="55" t="s">
        <v>1261</v>
      </c>
      <c r="DS1292" s="55">
        <v>33008</v>
      </c>
      <c r="DT1292" s="55">
        <v>10000</v>
      </c>
      <c r="DU1292" s="55" t="s">
        <v>1249</v>
      </c>
      <c r="DV1292" s="55">
        <v>1</v>
      </c>
      <c r="EV1292" s="55">
        <v>1285</v>
      </c>
      <c r="EW1292" s="55" t="s">
        <v>1309</v>
      </c>
      <c r="EX1292" s="55" t="s">
        <v>1230</v>
      </c>
      <c r="EY1292" s="55">
        <v>1</v>
      </c>
      <c r="EZ1292" s="55">
        <v>0</v>
      </c>
      <c r="FA1292" s="55">
        <v>1994</v>
      </c>
      <c r="FB1292" s="55" t="s">
        <v>1262</v>
      </c>
      <c r="FC1292" s="55" t="s">
        <v>1249</v>
      </c>
      <c r="FD1292" s="55">
        <v>0</v>
      </c>
      <c r="FF1292" s="55">
        <v>1285</v>
      </c>
      <c r="FG1292" s="55" t="s">
        <v>42</v>
      </c>
      <c r="FH1292" s="55" t="s">
        <v>2048</v>
      </c>
      <c r="FI1292" s="55">
        <v>5</v>
      </c>
      <c r="FJ1292" s="55">
        <v>540000</v>
      </c>
      <c r="FK1292" s="55" t="s">
        <v>1249</v>
      </c>
      <c r="FL1292" s="55">
        <v>0.3</v>
      </c>
      <c r="JW1292" s="12">
        <v>1285</v>
      </c>
      <c r="JX1292" s="12" t="s">
        <v>1812</v>
      </c>
      <c r="JY1292" s="12" t="s">
        <v>947</v>
      </c>
    </row>
    <row r="1293" ht="14.25" customHeight="1" outlineLevel="1" spans="7:285">
      <c r="G1293" s="55">
        <v>1286</v>
      </c>
      <c r="H1293" s="55" t="s">
        <v>2094</v>
      </c>
      <c r="I1293" s="55" t="s">
        <v>1260</v>
      </c>
      <c r="J1293" s="55" t="s">
        <v>1964</v>
      </c>
      <c r="K1293" s="55" t="s">
        <v>1258</v>
      </c>
      <c r="L1293" s="55">
        <v>0.0208</v>
      </c>
      <c r="AD1293" s="12">
        <v>1286</v>
      </c>
      <c r="AE1293" s="12" t="s">
        <v>1261</v>
      </c>
      <c r="AF1293" s="12" t="s">
        <v>1468</v>
      </c>
      <c r="AG1293" s="12" t="s">
        <v>1703</v>
      </c>
      <c r="AH1293" s="12" t="s">
        <v>2141</v>
      </c>
      <c r="DN1293" s="55">
        <v>1286</v>
      </c>
      <c r="DO1293" s="55" t="s">
        <v>1309</v>
      </c>
      <c r="DP1293" s="55" t="s">
        <v>3300</v>
      </c>
      <c r="DQ1293" s="55" t="s">
        <v>1260</v>
      </c>
      <c r="DR1293" s="55" t="s">
        <v>1261</v>
      </c>
      <c r="DS1293" s="55">
        <v>33011</v>
      </c>
      <c r="DT1293" s="55">
        <v>10000</v>
      </c>
      <c r="DU1293" s="55" t="s">
        <v>1249</v>
      </c>
      <c r="DV1293" s="55">
        <v>1</v>
      </c>
      <c r="EV1293" s="55">
        <v>1286</v>
      </c>
      <c r="EW1293" s="55" t="s">
        <v>1309</v>
      </c>
      <c r="EX1293" s="55" t="s">
        <v>1230</v>
      </c>
      <c r="EY1293" s="55">
        <v>1</v>
      </c>
      <c r="EZ1293" s="55">
        <v>1995</v>
      </c>
      <c r="FA1293" s="55">
        <v>2999</v>
      </c>
      <c r="FB1293" s="55" t="s">
        <v>1262</v>
      </c>
      <c r="FC1293" s="55" t="s">
        <v>1249</v>
      </c>
      <c r="FD1293" s="55">
        <v>0</v>
      </c>
      <c r="FF1293" s="55">
        <v>1286</v>
      </c>
      <c r="FG1293" s="55" t="s">
        <v>42</v>
      </c>
      <c r="FH1293" s="55" t="s">
        <v>2048</v>
      </c>
      <c r="FI1293" s="55">
        <v>6</v>
      </c>
      <c r="FJ1293" s="55">
        <v>0</v>
      </c>
      <c r="FK1293" s="55" t="s">
        <v>1249</v>
      </c>
      <c r="FL1293" s="55">
        <v>0.33</v>
      </c>
      <c r="JW1293" s="12">
        <v>1286</v>
      </c>
      <c r="JX1293" s="12" t="s">
        <v>1812</v>
      </c>
      <c r="JY1293" s="12" t="s">
        <v>1623</v>
      </c>
    </row>
    <row r="1294" ht="14.25" customHeight="1" outlineLevel="1" spans="7:285">
      <c r="G1294" s="55">
        <v>1287</v>
      </c>
      <c r="H1294" s="55" t="s">
        <v>2094</v>
      </c>
      <c r="I1294" s="55" t="s">
        <v>1260</v>
      </c>
      <c r="J1294" s="55" t="s">
        <v>1989</v>
      </c>
      <c r="K1294" s="55" t="s">
        <v>1258</v>
      </c>
      <c r="L1294" s="55">
        <v>0.0208</v>
      </c>
      <c r="AD1294" s="12">
        <v>1287</v>
      </c>
      <c r="AE1294" s="12" t="s">
        <v>1261</v>
      </c>
      <c r="AF1294" s="12" t="s">
        <v>2650</v>
      </c>
      <c r="AG1294" s="12" t="s">
        <v>1556</v>
      </c>
      <c r="AH1294" s="12" t="s">
        <v>2493</v>
      </c>
      <c r="DN1294" s="55">
        <v>1287</v>
      </c>
      <c r="DO1294" s="55" t="s">
        <v>1309</v>
      </c>
      <c r="DP1294" s="55" t="s">
        <v>3300</v>
      </c>
      <c r="DQ1294" s="55" t="s">
        <v>1260</v>
      </c>
      <c r="DR1294" s="55" t="s">
        <v>1261</v>
      </c>
      <c r="DS1294" s="55">
        <v>33022</v>
      </c>
      <c r="DT1294" s="55">
        <v>10000</v>
      </c>
      <c r="DU1294" s="55" t="s">
        <v>1249</v>
      </c>
      <c r="DV1294" s="55">
        <v>1</v>
      </c>
      <c r="EV1294" s="55">
        <v>1287</v>
      </c>
      <c r="EW1294" s="55" t="s">
        <v>1309</v>
      </c>
      <c r="EX1294" s="55" t="s">
        <v>1252</v>
      </c>
      <c r="EY1294" s="55">
        <v>1</v>
      </c>
      <c r="EZ1294" s="55">
        <v>0</v>
      </c>
      <c r="FA1294" s="55">
        <v>1994</v>
      </c>
      <c r="FB1294" s="55" t="s">
        <v>1361</v>
      </c>
      <c r="FC1294" s="55" t="s">
        <v>1249</v>
      </c>
      <c r="FD1294" s="55">
        <v>2.63</v>
      </c>
      <c r="FF1294" s="55">
        <v>1287</v>
      </c>
      <c r="FG1294" s="55" t="s">
        <v>42</v>
      </c>
      <c r="FH1294" s="55" t="s">
        <v>2048</v>
      </c>
      <c r="FI1294" s="55">
        <v>6</v>
      </c>
      <c r="FJ1294" s="55">
        <v>1000</v>
      </c>
      <c r="FK1294" s="55" t="s">
        <v>1249</v>
      </c>
      <c r="FL1294" s="55">
        <v>0.32</v>
      </c>
      <c r="JW1294" s="12">
        <v>1287</v>
      </c>
      <c r="JX1294" s="12" t="s">
        <v>1812</v>
      </c>
      <c r="JY1294" s="12" t="s">
        <v>750</v>
      </c>
    </row>
    <row r="1295" ht="14.25" customHeight="1" outlineLevel="1" spans="7:285">
      <c r="G1295" s="55">
        <v>1288</v>
      </c>
      <c r="H1295" s="55" t="s">
        <v>2094</v>
      </c>
      <c r="I1295" s="55" t="s">
        <v>1470</v>
      </c>
      <c r="J1295" s="55" t="s">
        <v>2183</v>
      </c>
      <c r="K1295" s="55" t="s">
        <v>1258</v>
      </c>
      <c r="L1295" s="55">
        <v>0.0191666666666667</v>
      </c>
      <c r="AD1295" s="12">
        <v>1288</v>
      </c>
      <c r="AE1295" s="12" t="s">
        <v>1261</v>
      </c>
      <c r="AF1295" s="12" t="s">
        <v>1780</v>
      </c>
      <c r="AG1295" s="12" t="s">
        <v>1703</v>
      </c>
      <c r="AH1295" s="12" t="s">
        <v>2141</v>
      </c>
      <c r="DN1295" s="55">
        <v>1288</v>
      </c>
      <c r="DO1295" s="55" t="s">
        <v>1309</v>
      </c>
      <c r="DP1295" s="55" t="s">
        <v>3300</v>
      </c>
      <c r="DQ1295" s="55" t="s">
        <v>1260</v>
      </c>
      <c r="DR1295" s="55" t="s">
        <v>1261</v>
      </c>
      <c r="DS1295" s="55">
        <v>33039</v>
      </c>
      <c r="DT1295" s="55">
        <v>10000</v>
      </c>
      <c r="DU1295" s="55" t="s">
        <v>1249</v>
      </c>
      <c r="DV1295" s="55">
        <v>1</v>
      </c>
      <c r="EV1295" s="55">
        <v>1288</v>
      </c>
      <c r="EW1295" s="55" t="s">
        <v>1309</v>
      </c>
      <c r="EX1295" s="55" t="s">
        <v>1252</v>
      </c>
      <c r="EY1295" s="55">
        <v>1</v>
      </c>
      <c r="EZ1295" s="55">
        <v>1995</v>
      </c>
      <c r="FA1295" s="55">
        <v>2999</v>
      </c>
      <c r="FB1295" s="55" t="s">
        <v>1361</v>
      </c>
      <c r="FC1295" s="55" t="s">
        <v>1249</v>
      </c>
      <c r="FD1295" s="55">
        <v>2.63</v>
      </c>
      <c r="FF1295" s="55">
        <v>1288</v>
      </c>
      <c r="FG1295" s="55" t="s">
        <v>42</v>
      </c>
      <c r="FH1295" s="55" t="s">
        <v>2048</v>
      </c>
      <c r="FI1295" s="55">
        <v>6</v>
      </c>
      <c r="FJ1295" s="55">
        <v>2500</v>
      </c>
      <c r="FK1295" s="55" t="s">
        <v>1249</v>
      </c>
      <c r="FL1295" s="55">
        <v>0.3</v>
      </c>
      <c r="JW1295" s="12">
        <v>1288</v>
      </c>
      <c r="JX1295" s="12" t="s">
        <v>1812</v>
      </c>
      <c r="JY1295" s="12" t="s">
        <v>1384</v>
      </c>
    </row>
    <row r="1296" ht="14.25" customHeight="1" outlineLevel="1" spans="7:285">
      <c r="G1296" s="55">
        <v>1289</v>
      </c>
      <c r="H1296" s="55" t="s">
        <v>2094</v>
      </c>
      <c r="I1296" s="55" t="s">
        <v>1470</v>
      </c>
      <c r="J1296" s="55" t="s">
        <v>2202</v>
      </c>
      <c r="K1296" s="55" t="s">
        <v>1258</v>
      </c>
      <c r="L1296" s="55">
        <v>0.0191666666666667</v>
      </c>
      <c r="AD1296" s="12">
        <v>1289</v>
      </c>
      <c r="AE1296" s="12" t="s">
        <v>1261</v>
      </c>
      <c r="AF1296" s="12" t="s">
        <v>2748</v>
      </c>
      <c r="AG1296" s="12" t="s">
        <v>1556</v>
      </c>
      <c r="AH1296" s="12" t="s">
        <v>2493</v>
      </c>
      <c r="DN1296" s="55">
        <v>1289</v>
      </c>
      <c r="DO1296" s="55" t="s">
        <v>1309</v>
      </c>
      <c r="DP1296" s="55" t="s">
        <v>3300</v>
      </c>
      <c r="DQ1296" s="55" t="s">
        <v>1260</v>
      </c>
      <c r="DR1296" s="55" t="s">
        <v>1261</v>
      </c>
      <c r="DS1296" s="55">
        <v>33061</v>
      </c>
      <c r="DT1296" s="55">
        <v>10000</v>
      </c>
      <c r="DU1296" s="55" t="s">
        <v>1249</v>
      </c>
      <c r="DV1296" s="55">
        <v>1</v>
      </c>
      <c r="EV1296" s="55">
        <v>1289</v>
      </c>
      <c r="EW1296" s="55" t="s">
        <v>1309</v>
      </c>
      <c r="EX1296" s="55" t="s">
        <v>1252</v>
      </c>
      <c r="EY1296" s="55">
        <v>2</v>
      </c>
      <c r="EZ1296" s="55">
        <v>0</v>
      </c>
      <c r="FA1296" s="55">
        <v>1994</v>
      </c>
      <c r="FB1296" s="55" t="s">
        <v>1361</v>
      </c>
      <c r="FC1296" s="55" t="s">
        <v>1249</v>
      </c>
      <c r="FD1296" s="55">
        <v>2.5</v>
      </c>
      <c r="FF1296" s="55">
        <v>1289</v>
      </c>
      <c r="FG1296" s="55" t="s">
        <v>42</v>
      </c>
      <c r="FH1296" s="55" t="s">
        <v>2048</v>
      </c>
      <c r="FI1296" s="55">
        <v>6</v>
      </c>
      <c r="FJ1296" s="55">
        <v>5000</v>
      </c>
      <c r="FK1296" s="55" t="s">
        <v>1249</v>
      </c>
      <c r="FL1296" s="55">
        <v>0.3</v>
      </c>
      <c r="JW1296" s="12">
        <v>1289</v>
      </c>
      <c r="JX1296" s="12" t="s">
        <v>1812</v>
      </c>
      <c r="JY1296" s="12" t="s">
        <v>1323</v>
      </c>
    </row>
    <row r="1297" ht="14.25" customHeight="1" outlineLevel="1" spans="7:285">
      <c r="G1297" s="55">
        <v>1290</v>
      </c>
      <c r="H1297" s="55" t="s">
        <v>2094</v>
      </c>
      <c r="I1297" s="55" t="s">
        <v>1470</v>
      </c>
      <c r="J1297" s="55" t="s">
        <v>2223</v>
      </c>
      <c r="K1297" s="55" t="s">
        <v>1258</v>
      </c>
      <c r="L1297" s="55">
        <v>0.0191666666666667</v>
      </c>
      <c r="AD1297" s="12">
        <v>1290</v>
      </c>
      <c r="AE1297" s="12" t="s">
        <v>1261</v>
      </c>
      <c r="AF1297" s="12" t="s">
        <v>2045</v>
      </c>
      <c r="AG1297" s="12" t="s">
        <v>1703</v>
      </c>
      <c r="AH1297" s="12" t="s">
        <v>2141</v>
      </c>
      <c r="DN1297" s="55">
        <v>1290</v>
      </c>
      <c r="DO1297" s="55" t="s">
        <v>1309</v>
      </c>
      <c r="DP1297" s="55" t="s">
        <v>3300</v>
      </c>
      <c r="DQ1297" s="55" t="s">
        <v>1260</v>
      </c>
      <c r="DR1297" s="55" t="s">
        <v>1261</v>
      </c>
      <c r="DS1297" s="55">
        <v>33072</v>
      </c>
      <c r="DT1297" s="55">
        <v>10000</v>
      </c>
      <c r="DU1297" s="55" t="s">
        <v>1249</v>
      </c>
      <c r="DV1297" s="55">
        <v>1</v>
      </c>
      <c r="EV1297" s="55">
        <v>1290</v>
      </c>
      <c r="EW1297" s="55" t="s">
        <v>1309</v>
      </c>
      <c r="EX1297" s="55" t="s">
        <v>1252</v>
      </c>
      <c r="EY1297" s="55">
        <v>2</v>
      </c>
      <c r="EZ1297" s="55">
        <v>1995</v>
      </c>
      <c r="FA1297" s="55">
        <v>2999</v>
      </c>
      <c r="FB1297" s="55" t="s">
        <v>1361</v>
      </c>
      <c r="FC1297" s="55" t="s">
        <v>1249</v>
      </c>
      <c r="FD1297" s="55">
        <v>2.5</v>
      </c>
      <c r="FF1297" s="55">
        <v>1290</v>
      </c>
      <c r="FG1297" s="55" t="s">
        <v>42</v>
      </c>
      <c r="FH1297" s="55" t="s">
        <v>2048</v>
      </c>
      <c r="FI1297" s="55">
        <v>6</v>
      </c>
      <c r="FJ1297" s="55">
        <v>10000</v>
      </c>
      <c r="FK1297" s="55" t="s">
        <v>1249</v>
      </c>
      <c r="FL1297" s="55">
        <v>0.3</v>
      </c>
      <c r="JW1297" s="12">
        <v>1290</v>
      </c>
      <c r="JX1297" s="12" t="s">
        <v>1812</v>
      </c>
      <c r="JY1297" s="12" t="s">
        <v>1616</v>
      </c>
    </row>
    <row r="1298" ht="14.25" customHeight="1" outlineLevel="1" spans="7:285">
      <c r="G1298" s="55">
        <v>1291</v>
      </c>
      <c r="H1298" s="55" t="s">
        <v>2094</v>
      </c>
      <c r="I1298" s="55" t="s">
        <v>1470</v>
      </c>
      <c r="J1298" s="55" t="s">
        <v>2237</v>
      </c>
      <c r="K1298" s="55" t="s">
        <v>1258</v>
      </c>
      <c r="L1298" s="55">
        <v>0.0166666666666667</v>
      </c>
      <c r="AD1298" s="12">
        <v>1291</v>
      </c>
      <c r="AE1298" s="12" t="s">
        <v>1261</v>
      </c>
      <c r="AF1298" s="12" t="s">
        <v>2483</v>
      </c>
      <c r="AG1298" s="12" t="s">
        <v>1556</v>
      </c>
      <c r="AH1298" s="12" t="s">
        <v>2493</v>
      </c>
      <c r="DN1298" s="55">
        <v>1291</v>
      </c>
      <c r="DO1298" s="55" t="s">
        <v>1309</v>
      </c>
      <c r="DP1298" s="55" t="s">
        <v>3300</v>
      </c>
      <c r="DQ1298" s="55" t="s">
        <v>1260</v>
      </c>
      <c r="DR1298" s="55" t="s">
        <v>1261</v>
      </c>
      <c r="DS1298" s="55">
        <v>33074</v>
      </c>
      <c r="DT1298" s="55">
        <v>10000</v>
      </c>
      <c r="DU1298" s="55" t="s">
        <v>1249</v>
      </c>
      <c r="DV1298" s="55">
        <v>1</v>
      </c>
      <c r="EV1298" s="55">
        <v>1291</v>
      </c>
      <c r="EW1298" s="55" t="s">
        <v>1309</v>
      </c>
      <c r="EX1298" s="55" t="s">
        <v>1390</v>
      </c>
      <c r="EY1298" s="55">
        <v>1</v>
      </c>
      <c r="EZ1298" s="55">
        <v>0</v>
      </c>
      <c r="FA1298" s="55">
        <v>1994</v>
      </c>
      <c r="FB1298" s="55" t="s">
        <v>1262</v>
      </c>
      <c r="FC1298" s="55" t="s">
        <v>1249</v>
      </c>
      <c r="FD1298" s="55">
        <v>0</v>
      </c>
      <c r="FF1298" s="55">
        <v>1291</v>
      </c>
      <c r="FG1298" s="55" t="s">
        <v>42</v>
      </c>
      <c r="FH1298" s="55" t="s">
        <v>2048</v>
      </c>
      <c r="FI1298" s="55">
        <v>6</v>
      </c>
      <c r="FJ1298" s="55">
        <v>25000</v>
      </c>
      <c r="FK1298" s="55" t="s">
        <v>1249</v>
      </c>
      <c r="FL1298" s="55">
        <v>0.3</v>
      </c>
      <c r="JW1298" s="12">
        <v>1291</v>
      </c>
      <c r="JX1298" s="12" t="s">
        <v>1812</v>
      </c>
      <c r="JY1298" s="12" t="s">
        <v>1774</v>
      </c>
    </row>
    <row r="1299" ht="14.25" customHeight="1" outlineLevel="1" spans="7:285">
      <c r="G1299" s="55">
        <v>1292</v>
      </c>
      <c r="H1299" s="55" t="s">
        <v>2094</v>
      </c>
      <c r="I1299" s="55" t="s">
        <v>1470</v>
      </c>
      <c r="J1299" s="55" t="s">
        <v>2254</v>
      </c>
      <c r="K1299" s="55" t="s">
        <v>1258</v>
      </c>
      <c r="L1299" s="55">
        <v>0.0166666666666667</v>
      </c>
      <c r="AD1299" s="12">
        <v>1292</v>
      </c>
      <c r="AE1299" s="12" t="s">
        <v>1261</v>
      </c>
      <c r="AF1299" s="12" t="s">
        <v>1021</v>
      </c>
      <c r="AG1299" s="12" t="s">
        <v>1703</v>
      </c>
      <c r="AH1299" s="12" t="s">
        <v>2141</v>
      </c>
      <c r="DN1299" s="55">
        <v>1292</v>
      </c>
      <c r="DO1299" s="55" t="s">
        <v>1309</v>
      </c>
      <c r="DP1299" s="55" t="s">
        <v>3300</v>
      </c>
      <c r="DQ1299" s="55" t="s">
        <v>1260</v>
      </c>
      <c r="DR1299" s="55" t="s">
        <v>1261</v>
      </c>
      <c r="DS1299" s="55">
        <v>33075</v>
      </c>
      <c r="DT1299" s="55">
        <v>10000</v>
      </c>
      <c r="DU1299" s="55" t="s">
        <v>1249</v>
      </c>
      <c r="DV1299" s="55">
        <v>1</v>
      </c>
      <c r="EV1299" s="55">
        <v>1292</v>
      </c>
      <c r="EW1299" s="55" t="s">
        <v>1309</v>
      </c>
      <c r="EX1299" s="55" t="s">
        <v>1390</v>
      </c>
      <c r="EY1299" s="55">
        <v>1</v>
      </c>
      <c r="EZ1299" s="55">
        <v>1995</v>
      </c>
      <c r="FA1299" s="55">
        <v>2999</v>
      </c>
      <c r="FB1299" s="55" t="s">
        <v>1262</v>
      </c>
      <c r="FC1299" s="55" t="s">
        <v>1249</v>
      </c>
      <c r="FD1299" s="55">
        <v>0</v>
      </c>
      <c r="FF1299" s="55">
        <v>1292</v>
      </c>
      <c r="FG1299" s="55" t="s">
        <v>42</v>
      </c>
      <c r="FH1299" s="55" t="s">
        <v>2048</v>
      </c>
      <c r="FI1299" s="55">
        <v>6</v>
      </c>
      <c r="FJ1299" s="55">
        <v>50000</v>
      </c>
      <c r="FK1299" s="55" t="s">
        <v>1249</v>
      </c>
      <c r="FL1299" s="55">
        <v>0.3</v>
      </c>
      <c r="JW1299" s="12">
        <v>1292</v>
      </c>
      <c r="JX1299" s="12" t="s">
        <v>1812</v>
      </c>
      <c r="JY1299" s="12" t="s">
        <v>1416</v>
      </c>
    </row>
    <row r="1300" ht="14.25" customHeight="1" outlineLevel="1" spans="7:285">
      <c r="G1300" s="55">
        <v>1293</v>
      </c>
      <c r="H1300" s="55" t="s">
        <v>2094</v>
      </c>
      <c r="I1300" s="55" t="s">
        <v>1470</v>
      </c>
      <c r="J1300" s="55" t="s">
        <v>2276</v>
      </c>
      <c r="K1300" s="55" t="s">
        <v>1258</v>
      </c>
      <c r="L1300" s="55">
        <v>0.0166666666666667</v>
      </c>
      <c r="AD1300" s="12">
        <v>1293</v>
      </c>
      <c r="AE1300" s="12" t="s">
        <v>1261</v>
      </c>
      <c r="AF1300" s="12" t="s">
        <v>2615</v>
      </c>
      <c r="AG1300" s="12" t="s">
        <v>1556</v>
      </c>
      <c r="AH1300" s="12" t="s">
        <v>2493</v>
      </c>
      <c r="DN1300" s="55">
        <v>1293</v>
      </c>
      <c r="DO1300" s="55" t="s">
        <v>1309</v>
      </c>
      <c r="DP1300" s="55" t="s">
        <v>3300</v>
      </c>
      <c r="DQ1300" s="55" t="s">
        <v>1260</v>
      </c>
      <c r="DR1300" s="55" t="s">
        <v>1261</v>
      </c>
      <c r="DS1300" s="55">
        <v>33077</v>
      </c>
      <c r="DT1300" s="55">
        <v>10000</v>
      </c>
      <c r="DU1300" s="55" t="s">
        <v>1249</v>
      </c>
      <c r="DV1300" s="55">
        <v>1</v>
      </c>
      <c r="EV1300" s="55">
        <v>1293</v>
      </c>
      <c r="EW1300" s="55" t="s">
        <v>1309</v>
      </c>
      <c r="EX1300" s="55" t="s">
        <v>1343</v>
      </c>
      <c r="EY1300" s="55">
        <v>1</v>
      </c>
      <c r="EZ1300" s="55">
        <v>0</v>
      </c>
      <c r="FA1300" s="55">
        <v>1994</v>
      </c>
      <c r="FB1300" s="55" t="s">
        <v>1361</v>
      </c>
      <c r="FC1300" s="55" t="s">
        <v>1249</v>
      </c>
      <c r="FD1300" s="55">
        <v>2.25</v>
      </c>
      <c r="FF1300" s="55">
        <v>1293</v>
      </c>
      <c r="FG1300" s="55" t="s">
        <v>42</v>
      </c>
      <c r="FH1300" s="55" t="s">
        <v>2048</v>
      </c>
      <c r="FI1300" s="55">
        <v>6</v>
      </c>
      <c r="FJ1300" s="55">
        <v>80000</v>
      </c>
      <c r="FK1300" s="55" t="s">
        <v>1249</v>
      </c>
      <c r="FL1300" s="55">
        <v>0.3</v>
      </c>
      <c r="JW1300" s="12">
        <v>1293</v>
      </c>
      <c r="JX1300" s="12" t="s">
        <v>1812</v>
      </c>
      <c r="JY1300" s="12" t="s">
        <v>749</v>
      </c>
    </row>
    <row r="1301" ht="14.25" customHeight="1" outlineLevel="1" spans="7:285">
      <c r="G1301" s="55">
        <v>1294</v>
      </c>
      <c r="H1301" s="55" t="s">
        <v>2094</v>
      </c>
      <c r="I1301" s="55" t="s">
        <v>1470</v>
      </c>
      <c r="J1301" s="55" t="s">
        <v>2290</v>
      </c>
      <c r="K1301" s="55" t="s">
        <v>1258</v>
      </c>
      <c r="L1301" s="55">
        <v>0.0191666666666667</v>
      </c>
      <c r="AD1301" s="12">
        <v>1294</v>
      </c>
      <c r="AE1301" s="12" t="s">
        <v>1261</v>
      </c>
      <c r="AF1301" s="12" t="s">
        <v>1519</v>
      </c>
      <c r="AG1301" s="12" t="s">
        <v>1703</v>
      </c>
      <c r="AH1301" s="12" t="s">
        <v>2141</v>
      </c>
      <c r="DN1301" s="55">
        <v>1294</v>
      </c>
      <c r="DO1301" s="55" t="s">
        <v>1309</v>
      </c>
      <c r="DP1301" s="55" t="s">
        <v>3300</v>
      </c>
      <c r="DQ1301" s="55" t="s">
        <v>1260</v>
      </c>
      <c r="DR1301" s="55" t="s">
        <v>1261</v>
      </c>
      <c r="DS1301" s="55">
        <v>33081</v>
      </c>
      <c r="DT1301" s="55">
        <v>10000</v>
      </c>
      <c r="DU1301" s="55" t="s">
        <v>1249</v>
      </c>
      <c r="DV1301" s="55">
        <v>1</v>
      </c>
      <c r="EV1301" s="55">
        <v>1294</v>
      </c>
      <c r="EW1301" s="55" t="s">
        <v>1309</v>
      </c>
      <c r="EX1301" s="55" t="s">
        <v>1343</v>
      </c>
      <c r="EY1301" s="55">
        <v>1</v>
      </c>
      <c r="EZ1301" s="55">
        <v>1995</v>
      </c>
      <c r="FA1301" s="55">
        <v>2999</v>
      </c>
      <c r="FB1301" s="55" t="s">
        <v>1361</v>
      </c>
      <c r="FC1301" s="55" t="s">
        <v>1249</v>
      </c>
      <c r="FD1301" s="55">
        <v>2.5</v>
      </c>
      <c r="FF1301" s="55">
        <v>1294</v>
      </c>
      <c r="FG1301" s="55" t="s">
        <v>42</v>
      </c>
      <c r="FH1301" s="55" t="s">
        <v>2048</v>
      </c>
      <c r="FI1301" s="55">
        <v>6</v>
      </c>
      <c r="FJ1301" s="55">
        <v>130000</v>
      </c>
      <c r="FK1301" s="55" t="s">
        <v>1249</v>
      </c>
      <c r="FL1301" s="55">
        <v>0.3</v>
      </c>
      <c r="JW1301" s="12">
        <v>1294</v>
      </c>
      <c r="JX1301" s="12" t="s">
        <v>1812</v>
      </c>
      <c r="JY1301" s="12" t="s">
        <v>1367</v>
      </c>
    </row>
    <row r="1302" ht="14.25" customHeight="1" outlineLevel="1" spans="7:285">
      <c r="G1302" s="55">
        <v>1295</v>
      </c>
      <c r="H1302" s="55" t="s">
        <v>2094</v>
      </c>
      <c r="I1302" s="55" t="s">
        <v>1470</v>
      </c>
      <c r="J1302" s="55" t="s">
        <v>1707</v>
      </c>
      <c r="K1302" s="55" t="s">
        <v>1258</v>
      </c>
      <c r="L1302" s="55">
        <v>0.0191666666666667</v>
      </c>
      <c r="AD1302" s="12">
        <v>1295</v>
      </c>
      <c r="AE1302" s="12" t="s">
        <v>1261</v>
      </c>
      <c r="AF1302" s="12" t="s">
        <v>2922</v>
      </c>
      <c r="AG1302" s="12" t="s">
        <v>1556</v>
      </c>
      <c r="AH1302" s="12" t="s">
        <v>2493</v>
      </c>
      <c r="DN1302" s="55">
        <v>1295</v>
      </c>
      <c r="DO1302" s="55" t="s">
        <v>1309</v>
      </c>
      <c r="DP1302" s="55" t="s">
        <v>3300</v>
      </c>
      <c r="DQ1302" s="55" t="s">
        <v>1260</v>
      </c>
      <c r="DR1302" s="55" t="s">
        <v>1261</v>
      </c>
      <c r="DS1302" s="55">
        <v>33082</v>
      </c>
      <c r="DT1302" s="55">
        <v>10000</v>
      </c>
      <c r="DU1302" s="55" t="s">
        <v>1249</v>
      </c>
      <c r="DV1302" s="55">
        <v>1</v>
      </c>
      <c r="EV1302" s="55">
        <v>1295</v>
      </c>
      <c r="EW1302" s="55" t="s">
        <v>1309</v>
      </c>
      <c r="EX1302" s="55" t="s">
        <v>1343</v>
      </c>
      <c r="EY1302" s="55">
        <v>2</v>
      </c>
      <c r="EZ1302" s="55">
        <v>0</v>
      </c>
      <c r="FA1302" s="55">
        <v>1994</v>
      </c>
      <c r="FB1302" s="55" t="s">
        <v>1361</v>
      </c>
      <c r="FC1302" s="55" t="s">
        <v>1249</v>
      </c>
      <c r="FD1302" s="55">
        <v>2.25</v>
      </c>
      <c r="FF1302" s="55">
        <v>1295</v>
      </c>
      <c r="FG1302" s="55" t="s">
        <v>42</v>
      </c>
      <c r="FH1302" s="55" t="s">
        <v>2048</v>
      </c>
      <c r="FI1302" s="55">
        <v>6</v>
      </c>
      <c r="FJ1302" s="55">
        <v>260000</v>
      </c>
      <c r="FK1302" s="55" t="s">
        <v>1249</v>
      </c>
      <c r="FL1302" s="55">
        <v>0.3</v>
      </c>
      <c r="JW1302" s="12">
        <v>1295</v>
      </c>
      <c r="JX1302" s="12" t="s">
        <v>1812</v>
      </c>
      <c r="JY1302" s="12" t="s">
        <v>1382</v>
      </c>
    </row>
    <row r="1303" ht="14.25" customHeight="1" outlineLevel="1" spans="7:285">
      <c r="G1303" s="55">
        <v>1296</v>
      </c>
      <c r="H1303" s="55" t="s">
        <v>2094</v>
      </c>
      <c r="I1303" s="55" t="s">
        <v>1470</v>
      </c>
      <c r="J1303" s="55" t="s">
        <v>2319</v>
      </c>
      <c r="K1303" s="55" t="s">
        <v>1258</v>
      </c>
      <c r="L1303" s="55">
        <v>0.0191666666666667</v>
      </c>
      <c r="AD1303" s="12">
        <v>1296</v>
      </c>
      <c r="AE1303" s="12" t="s">
        <v>1261</v>
      </c>
      <c r="AF1303" s="12" t="s">
        <v>1273</v>
      </c>
      <c r="AG1303" s="12" t="s">
        <v>1703</v>
      </c>
      <c r="AH1303" s="12" t="s">
        <v>2141</v>
      </c>
      <c r="DN1303" s="55">
        <v>1296</v>
      </c>
      <c r="DO1303" s="55" t="s">
        <v>1309</v>
      </c>
      <c r="DP1303" s="55" t="s">
        <v>3300</v>
      </c>
      <c r="DQ1303" s="55" t="s">
        <v>1260</v>
      </c>
      <c r="DR1303" s="55" t="s">
        <v>1261</v>
      </c>
      <c r="DS1303" s="55">
        <v>33083</v>
      </c>
      <c r="DT1303" s="55">
        <v>10000</v>
      </c>
      <c r="DU1303" s="55" t="s">
        <v>1249</v>
      </c>
      <c r="DV1303" s="55">
        <v>1</v>
      </c>
      <c r="EV1303" s="55">
        <v>1296</v>
      </c>
      <c r="EW1303" s="55" t="s">
        <v>1309</v>
      </c>
      <c r="EX1303" s="55" t="s">
        <v>1343</v>
      </c>
      <c r="EY1303" s="55">
        <v>2</v>
      </c>
      <c r="EZ1303" s="55">
        <v>1995</v>
      </c>
      <c r="FA1303" s="55">
        <v>2999</v>
      </c>
      <c r="FB1303" s="55" t="s">
        <v>1361</v>
      </c>
      <c r="FC1303" s="55" t="s">
        <v>1249</v>
      </c>
      <c r="FD1303" s="55">
        <v>2.5</v>
      </c>
      <c r="FF1303" s="55">
        <v>1296</v>
      </c>
      <c r="FG1303" s="55" t="s">
        <v>42</v>
      </c>
      <c r="FH1303" s="55" t="s">
        <v>2048</v>
      </c>
      <c r="FI1303" s="55">
        <v>6</v>
      </c>
      <c r="FJ1303" s="55">
        <v>400000</v>
      </c>
      <c r="FK1303" s="55" t="s">
        <v>1249</v>
      </c>
      <c r="FL1303" s="55">
        <v>0.3</v>
      </c>
      <c r="JW1303" s="12">
        <v>1296</v>
      </c>
      <c r="JX1303" s="12" t="s">
        <v>1812</v>
      </c>
      <c r="JY1303" s="12" t="s">
        <v>1902</v>
      </c>
    </row>
    <row r="1304" ht="14.25" customHeight="1" outlineLevel="1" spans="7:285">
      <c r="G1304" s="55">
        <v>1297</v>
      </c>
      <c r="H1304" s="55" t="s">
        <v>2094</v>
      </c>
      <c r="I1304" s="55" t="s">
        <v>1470</v>
      </c>
      <c r="J1304" s="55" t="s">
        <v>2338</v>
      </c>
      <c r="K1304" s="55" t="s">
        <v>1258</v>
      </c>
      <c r="L1304" s="55">
        <v>0.0525</v>
      </c>
      <c r="AD1304" s="12">
        <v>1297</v>
      </c>
      <c r="AE1304" s="12" t="s">
        <v>1261</v>
      </c>
      <c r="AF1304" s="12" t="s">
        <v>1629</v>
      </c>
      <c r="AG1304" s="12" t="s">
        <v>1097</v>
      </c>
      <c r="AH1304" s="12" t="s">
        <v>2162</v>
      </c>
      <c r="DN1304" s="55">
        <v>1297</v>
      </c>
      <c r="DO1304" s="55" t="s">
        <v>1309</v>
      </c>
      <c r="DP1304" s="55" t="s">
        <v>3300</v>
      </c>
      <c r="DQ1304" s="55" t="s">
        <v>1260</v>
      </c>
      <c r="DR1304" s="55" t="s">
        <v>1261</v>
      </c>
      <c r="DS1304" s="55">
        <v>33084</v>
      </c>
      <c r="DT1304" s="55">
        <v>10000</v>
      </c>
      <c r="DU1304" s="55" t="s">
        <v>1249</v>
      </c>
      <c r="DV1304" s="55">
        <v>1</v>
      </c>
      <c r="EV1304" s="55">
        <v>1297</v>
      </c>
      <c r="EW1304" s="55" t="s">
        <v>1309</v>
      </c>
      <c r="EX1304" s="55" t="s">
        <v>1343</v>
      </c>
      <c r="EY1304" s="55">
        <v>3</v>
      </c>
      <c r="EZ1304" s="55">
        <v>0</v>
      </c>
      <c r="FA1304" s="55">
        <v>1994</v>
      </c>
      <c r="FB1304" s="55" t="s">
        <v>1262</v>
      </c>
      <c r="FC1304" s="55" t="s">
        <v>1249</v>
      </c>
      <c r="FD1304" s="55">
        <v>0</v>
      </c>
      <c r="FF1304" s="55">
        <v>1297</v>
      </c>
      <c r="FG1304" s="55" t="s">
        <v>42</v>
      </c>
      <c r="FH1304" s="55" t="s">
        <v>2048</v>
      </c>
      <c r="FI1304" s="55">
        <v>6</v>
      </c>
      <c r="FJ1304" s="55">
        <v>530000</v>
      </c>
      <c r="FK1304" s="55" t="s">
        <v>1249</v>
      </c>
      <c r="FL1304" s="55">
        <v>0.3</v>
      </c>
      <c r="JW1304" s="12">
        <v>1297</v>
      </c>
      <c r="JX1304" s="12" t="s">
        <v>1812</v>
      </c>
      <c r="JY1304" s="12" t="s">
        <v>1930</v>
      </c>
    </row>
    <row r="1305" ht="14.25" customHeight="1" outlineLevel="1" spans="7:285">
      <c r="G1305" s="55">
        <v>1298</v>
      </c>
      <c r="H1305" s="55" t="s">
        <v>2094</v>
      </c>
      <c r="I1305" s="55" t="s">
        <v>1470</v>
      </c>
      <c r="J1305" s="55" t="s">
        <v>2354</v>
      </c>
      <c r="K1305" s="55" t="s">
        <v>1258</v>
      </c>
      <c r="L1305" s="55">
        <v>0.0525</v>
      </c>
      <c r="AD1305" s="12">
        <v>1298</v>
      </c>
      <c r="AE1305" s="12" t="s">
        <v>1261</v>
      </c>
      <c r="AF1305" s="12" t="s">
        <v>996</v>
      </c>
      <c r="AG1305" s="12" t="s">
        <v>1703</v>
      </c>
      <c r="AH1305" s="12" t="s">
        <v>2141</v>
      </c>
      <c r="DN1305" s="55">
        <v>1298</v>
      </c>
      <c r="DO1305" s="55" t="s">
        <v>1309</v>
      </c>
      <c r="DP1305" s="55" t="s">
        <v>3300</v>
      </c>
      <c r="DQ1305" s="55" t="s">
        <v>1260</v>
      </c>
      <c r="DR1305" s="55" t="s">
        <v>1261</v>
      </c>
      <c r="DS1305" s="55">
        <v>33090</v>
      </c>
      <c r="DT1305" s="55">
        <v>10000</v>
      </c>
      <c r="DU1305" s="55" t="s">
        <v>1249</v>
      </c>
      <c r="DV1305" s="55">
        <v>1</v>
      </c>
      <c r="EV1305" s="55">
        <v>1298</v>
      </c>
      <c r="EW1305" s="55" t="s">
        <v>1309</v>
      </c>
      <c r="EX1305" s="55" t="s">
        <v>1343</v>
      </c>
      <c r="EY1305" s="55">
        <v>3</v>
      </c>
      <c r="EZ1305" s="55">
        <v>1995</v>
      </c>
      <c r="FA1305" s="55">
        <v>2999</v>
      </c>
      <c r="FB1305" s="55" t="s">
        <v>1262</v>
      </c>
      <c r="FC1305" s="55" t="s">
        <v>1249</v>
      </c>
      <c r="FD1305" s="55">
        <v>0</v>
      </c>
      <c r="FF1305" s="55">
        <v>1298</v>
      </c>
      <c r="FG1305" s="55" t="s">
        <v>42</v>
      </c>
      <c r="FH1305" s="55" t="s">
        <v>2048</v>
      </c>
      <c r="FI1305" s="55">
        <v>6</v>
      </c>
      <c r="FJ1305" s="55">
        <v>540000</v>
      </c>
      <c r="FK1305" s="55" t="s">
        <v>1249</v>
      </c>
      <c r="FL1305" s="55">
        <v>0.3</v>
      </c>
      <c r="JW1305" s="12">
        <v>1298</v>
      </c>
      <c r="JX1305" s="12" t="s">
        <v>1812</v>
      </c>
      <c r="JY1305" s="12" t="s">
        <v>1469</v>
      </c>
    </row>
    <row r="1306" ht="14.25" customHeight="1" outlineLevel="1" spans="7:285">
      <c r="G1306" s="55">
        <v>1299</v>
      </c>
      <c r="H1306" s="55" t="s">
        <v>2094</v>
      </c>
      <c r="I1306" s="55" t="s">
        <v>1667</v>
      </c>
      <c r="J1306" s="55" t="s">
        <v>2368</v>
      </c>
      <c r="K1306" s="55" t="s">
        <v>1258</v>
      </c>
      <c r="L1306" s="55">
        <v>0.0525</v>
      </c>
      <c r="AD1306" s="12">
        <v>1299</v>
      </c>
      <c r="AE1306" s="12" t="s">
        <v>1261</v>
      </c>
      <c r="AF1306" s="12" t="s">
        <v>2557</v>
      </c>
      <c r="AG1306" s="12" t="s">
        <v>1097</v>
      </c>
      <c r="AH1306" s="12" t="s">
        <v>2162</v>
      </c>
      <c r="DN1306" s="55">
        <v>1299</v>
      </c>
      <c r="DO1306" s="55" t="s">
        <v>1309</v>
      </c>
      <c r="DP1306" s="55" t="s">
        <v>3300</v>
      </c>
      <c r="DQ1306" s="55" t="s">
        <v>1260</v>
      </c>
      <c r="DR1306" s="55" t="s">
        <v>1261</v>
      </c>
      <c r="DS1306" s="55">
        <v>33092</v>
      </c>
      <c r="DT1306" s="55">
        <v>10000</v>
      </c>
      <c r="DU1306" s="55" t="s">
        <v>1249</v>
      </c>
      <c r="DV1306" s="55">
        <v>1</v>
      </c>
      <c r="EV1306" s="55">
        <v>1299</v>
      </c>
      <c r="EW1306" s="55" t="s">
        <v>1309</v>
      </c>
      <c r="EX1306" s="55" t="s">
        <v>1260</v>
      </c>
      <c r="EY1306" s="55">
        <v>1</v>
      </c>
      <c r="EZ1306" s="55">
        <v>0</v>
      </c>
      <c r="FA1306" s="55">
        <v>1994</v>
      </c>
      <c r="FB1306" s="55" t="s">
        <v>1361</v>
      </c>
      <c r="FC1306" s="55" t="s">
        <v>1249</v>
      </c>
      <c r="FD1306" s="55">
        <v>0</v>
      </c>
      <c r="FF1306" s="55">
        <v>1299</v>
      </c>
      <c r="FG1306" s="55" t="s">
        <v>42</v>
      </c>
      <c r="FH1306" s="55" t="s">
        <v>2048</v>
      </c>
      <c r="FI1306" s="55">
        <v>7</v>
      </c>
      <c r="FJ1306" s="55">
        <v>0</v>
      </c>
      <c r="FK1306" s="55" t="s">
        <v>1249</v>
      </c>
      <c r="FL1306" s="55">
        <v>0.35</v>
      </c>
      <c r="JW1306" s="12">
        <v>1299</v>
      </c>
      <c r="JX1306" s="12" t="s">
        <v>1812</v>
      </c>
      <c r="JY1306" s="12" t="s">
        <v>1978</v>
      </c>
    </row>
    <row r="1307" ht="14.25" customHeight="1" outlineLevel="1" spans="7:285">
      <c r="G1307" s="55">
        <v>1300</v>
      </c>
      <c r="H1307" s="55" t="s">
        <v>2094</v>
      </c>
      <c r="I1307" s="55" t="s">
        <v>1554</v>
      </c>
      <c r="J1307" s="55" t="s">
        <v>2385</v>
      </c>
      <c r="K1307" s="55" t="s">
        <v>1258</v>
      </c>
      <c r="L1307" s="55">
        <v>0.0525</v>
      </c>
      <c r="AD1307" s="12">
        <v>1300</v>
      </c>
      <c r="AE1307" s="12" t="s">
        <v>1261</v>
      </c>
      <c r="AF1307" s="12" t="s">
        <v>2415</v>
      </c>
      <c r="AG1307" s="12" t="s">
        <v>1703</v>
      </c>
      <c r="AH1307" s="12" t="s">
        <v>2141</v>
      </c>
      <c r="DN1307" s="55">
        <v>1300</v>
      </c>
      <c r="DO1307" s="55" t="s">
        <v>1309</v>
      </c>
      <c r="DP1307" s="55" t="s">
        <v>3300</v>
      </c>
      <c r="DQ1307" s="55" t="s">
        <v>1260</v>
      </c>
      <c r="DR1307" s="55" t="s">
        <v>1261</v>
      </c>
      <c r="DS1307" s="55">
        <v>33093</v>
      </c>
      <c r="DT1307" s="55">
        <v>10000</v>
      </c>
      <c r="DU1307" s="55" t="s">
        <v>1249</v>
      </c>
      <c r="DV1307" s="55">
        <v>1</v>
      </c>
      <c r="EV1307" s="55">
        <v>1300</v>
      </c>
      <c r="EW1307" s="55" t="s">
        <v>1309</v>
      </c>
      <c r="EX1307" s="55" t="s">
        <v>1260</v>
      </c>
      <c r="EY1307" s="55">
        <v>1</v>
      </c>
      <c r="EZ1307" s="55">
        <v>1995</v>
      </c>
      <c r="FA1307" s="55">
        <v>2999</v>
      </c>
      <c r="FB1307" s="55" t="s">
        <v>1361</v>
      </c>
      <c r="FC1307" s="55" t="s">
        <v>1249</v>
      </c>
      <c r="FD1307" s="55">
        <v>0</v>
      </c>
      <c r="FF1307" s="55">
        <v>1300</v>
      </c>
      <c r="FG1307" s="55" t="s">
        <v>42</v>
      </c>
      <c r="FH1307" s="55" t="s">
        <v>2048</v>
      </c>
      <c r="FI1307" s="55">
        <v>7</v>
      </c>
      <c r="FJ1307" s="55">
        <v>1000</v>
      </c>
      <c r="FK1307" s="55" t="s">
        <v>1249</v>
      </c>
      <c r="FL1307" s="55">
        <v>0.35</v>
      </c>
      <c r="JW1307" s="12">
        <v>1300</v>
      </c>
      <c r="JX1307" s="12" t="s">
        <v>1812</v>
      </c>
      <c r="JY1307" s="12" t="s">
        <v>1739</v>
      </c>
    </row>
    <row r="1308" ht="14.25" customHeight="1" outlineLevel="1" spans="7:285">
      <c r="G1308" s="55">
        <v>1301</v>
      </c>
      <c r="H1308" s="55" t="s">
        <v>2094</v>
      </c>
      <c r="I1308" s="55" t="s">
        <v>1595</v>
      </c>
      <c r="J1308" s="55" t="s">
        <v>2401</v>
      </c>
      <c r="K1308" s="55" t="s">
        <v>1258</v>
      </c>
      <c r="L1308" s="55">
        <v>0.065</v>
      </c>
      <c r="AD1308" s="12">
        <v>1301</v>
      </c>
      <c r="AE1308" s="12" t="s">
        <v>1261</v>
      </c>
      <c r="AF1308" s="12" t="s">
        <v>2491</v>
      </c>
      <c r="AG1308" s="12" t="s">
        <v>1097</v>
      </c>
      <c r="AH1308" s="12" t="s">
        <v>2526</v>
      </c>
      <c r="DN1308" s="55">
        <v>1301</v>
      </c>
      <c r="DO1308" s="55" t="s">
        <v>1309</v>
      </c>
      <c r="DP1308" s="55" t="s">
        <v>3300</v>
      </c>
      <c r="DQ1308" s="55" t="s">
        <v>1260</v>
      </c>
      <c r="DR1308" s="55" t="s">
        <v>1261</v>
      </c>
      <c r="DS1308" s="55">
        <v>33097</v>
      </c>
      <c r="DT1308" s="55">
        <v>10000</v>
      </c>
      <c r="DU1308" s="55" t="s">
        <v>1249</v>
      </c>
      <c r="DV1308" s="55">
        <v>1</v>
      </c>
      <c r="EV1308" s="55">
        <v>1301</v>
      </c>
      <c r="EW1308" s="55" t="s">
        <v>1309</v>
      </c>
      <c r="EX1308" s="55" t="s">
        <v>1260</v>
      </c>
      <c r="EY1308" s="55">
        <v>10</v>
      </c>
      <c r="EZ1308" s="55">
        <v>0</v>
      </c>
      <c r="FA1308" s="55">
        <v>1994</v>
      </c>
      <c r="FB1308" s="55" t="s">
        <v>1361</v>
      </c>
      <c r="FC1308" s="55" t="s">
        <v>1249</v>
      </c>
      <c r="FD1308" s="55">
        <v>5.25</v>
      </c>
      <c r="FF1308" s="55">
        <v>1301</v>
      </c>
      <c r="FG1308" s="55" t="s">
        <v>42</v>
      </c>
      <c r="FH1308" s="55" t="s">
        <v>2048</v>
      </c>
      <c r="FI1308" s="55">
        <v>7</v>
      </c>
      <c r="FJ1308" s="55">
        <v>2500</v>
      </c>
      <c r="FK1308" s="55" t="s">
        <v>1249</v>
      </c>
      <c r="FL1308" s="55">
        <v>0.35</v>
      </c>
      <c r="JW1308" s="12">
        <v>1301</v>
      </c>
      <c r="JX1308" s="12" t="s">
        <v>1812</v>
      </c>
      <c r="JY1308" s="12" t="s">
        <v>1537</v>
      </c>
    </row>
    <row r="1309" ht="14.25" customHeight="1" outlineLevel="1" spans="7:285">
      <c r="G1309" s="55">
        <v>1302</v>
      </c>
      <c r="H1309" s="55" t="s">
        <v>2094</v>
      </c>
      <c r="I1309" s="55" t="s">
        <v>1595</v>
      </c>
      <c r="J1309" s="55" t="s">
        <v>2417</v>
      </c>
      <c r="K1309" s="55" t="s">
        <v>1258</v>
      </c>
      <c r="L1309" s="55">
        <v>0.065</v>
      </c>
      <c r="AD1309" s="12">
        <v>1302</v>
      </c>
      <c r="AE1309" s="12" t="s">
        <v>1261</v>
      </c>
      <c r="AF1309" s="12" t="s">
        <v>2128</v>
      </c>
      <c r="AG1309" s="12" t="s">
        <v>1703</v>
      </c>
      <c r="AH1309" s="12" t="s">
        <v>2141</v>
      </c>
      <c r="DN1309" s="55">
        <v>1302</v>
      </c>
      <c r="DO1309" s="55" t="s">
        <v>1309</v>
      </c>
      <c r="DP1309" s="55" t="s">
        <v>3300</v>
      </c>
      <c r="DQ1309" s="55" t="s">
        <v>1260</v>
      </c>
      <c r="DR1309" s="55" t="s">
        <v>1261</v>
      </c>
      <c r="DS1309" s="55">
        <v>33102</v>
      </c>
      <c r="DT1309" s="55">
        <v>10000</v>
      </c>
      <c r="DU1309" s="55" t="s">
        <v>1249</v>
      </c>
      <c r="DV1309" s="55">
        <v>1</v>
      </c>
      <c r="EV1309" s="55">
        <v>1302</v>
      </c>
      <c r="EW1309" s="55" t="s">
        <v>1309</v>
      </c>
      <c r="EX1309" s="55" t="s">
        <v>1260</v>
      </c>
      <c r="EY1309" s="55">
        <v>10</v>
      </c>
      <c r="EZ1309" s="55">
        <v>1995</v>
      </c>
      <c r="FA1309" s="55">
        <v>2999</v>
      </c>
      <c r="FB1309" s="55" t="s">
        <v>1361</v>
      </c>
      <c r="FC1309" s="55" t="s">
        <v>1249</v>
      </c>
      <c r="FD1309" s="55">
        <v>6</v>
      </c>
      <c r="FF1309" s="55">
        <v>1302</v>
      </c>
      <c r="FG1309" s="55" t="s">
        <v>42</v>
      </c>
      <c r="FH1309" s="55" t="s">
        <v>2048</v>
      </c>
      <c r="FI1309" s="55">
        <v>7</v>
      </c>
      <c r="FJ1309" s="55">
        <v>5000</v>
      </c>
      <c r="FK1309" s="55" t="s">
        <v>1249</v>
      </c>
      <c r="FL1309" s="55">
        <v>0.35</v>
      </c>
      <c r="JW1309" s="12">
        <v>1302</v>
      </c>
      <c r="JX1309" s="12" t="s">
        <v>1812</v>
      </c>
      <c r="JY1309" s="12" t="s">
        <v>1597</v>
      </c>
    </row>
    <row r="1310" ht="14.25" customHeight="1" outlineLevel="1" spans="7:285">
      <c r="G1310" s="55">
        <v>1303</v>
      </c>
      <c r="H1310" s="55" t="s">
        <v>2094</v>
      </c>
      <c r="I1310" s="55" t="s">
        <v>1595</v>
      </c>
      <c r="J1310" s="55" t="s">
        <v>2433</v>
      </c>
      <c r="K1310" s="55" t="s">
        <v>1258</v>
      </c>
      <c r="L1310" s="55">
        <v>0.065</v>
      </c>
      <c r="AD1310" s="12">
        <v>1303</v>
      </c>
      <c r="AE1310" s="12" t="s">
        <v>1261</v>
      </c>
      <c r="AF1310" s="12" t="s">
        <v>1212</v>
      </c>
      <c r="AG1310" s="12" t="s">
        <v>1097</v>
      </c>
      <c r="AH1310" s="12" t="s">
        <v>2542</v>
      </c>
      <c r="DN1310" s="55">
        <v>1303</v>
      </c>
      <c r="DO1310" s="55" t="s">
        <v>1309</v>
      </c>
      <c r="DP1310" s="55" t="s">
        <v>3300</v>
      </c>
      <c r="DQ1310" s="55" t="s">
        <v>1260</v>
      </c>
      <c r="DR1310" s="55" t="s">
        <v>1261</v>
      </c>
      <c r="DS1310" s="55">
        <v>33107</v>
      </c>
      <c r="DT1310" s="55">
        <v>10000</v>
      </c>
      <c r="DU1310" s="55" t="s">
        <v>1249</v>
      </c>
      <c r="DV1310" s="55">
        <v>1</v>
      </c>
      <c r="EV1310" s="55">
        <v>1303</v>
      </c>
      <c r="EW1310" s="55" t="s">
        <v>1309</v>
      </c>
      <c r="EX1310" s="55" t="s">
        <v>1260</v>
      </c>
      <c r="EY1310" s="55">
        <v>11</v>
      </c>
      <c r="EZ1310" s="55">
        <v>0</v>
      </c>
      <c r="FA1310" s="55">
        <v>1994</v>
      </c>
      <c r="FB1310" s="55" t="s">
        <v>1361</v>
      </c>
      <c r="FC1310" s="55" t="s">
        <v>1249</v>
      </c>
      <c r="FD1310" s="55">
        <v>5.25</v>
      </c>
      <c r="FF1310" s="55">
        <v>1303</v>
      </c>
      <c r="FG1310" s="55" t="s">
        <v>42</v>
      </c>
      <c r="FH1310" s="55" t="s">
        <v>2048</v>
      </c>
      <c r="FI1310" s="55">
        <v>7</v>
      </c>
      <c r="FJ1310" s="55">
        <v>10000</v>
      </c>
      <c r="FK1310" s="55" t="s">
        <v>1249</v>
      </c>
      <c r="FL1310" s="55">
        <v>0.35</v>
      </c>
      <c r="JW1310" s="12">
        <v>1303</v>
      </c>
      <c r="JX1310" s="12" t="s">
        <v>1812</v>
      </c>
      <c r="JY1310" s="12" t="s">
        <v>2063</v>
      </c>
    </row>
    <row r="1311" ht="14.25" customHeight="1" outlineLevel="1" spans="7:285">
      <c r="G1311" s="55">
        <v>1304</v>
      </c>
      <c r="H1311" s="55" t="s">
        <v>2094</v>
      </c>
      <c r="I1311" s="55" t="s">
        <v>1595</v>
      </c>
      <c r="J1311" s="55" t="s">
        <v>2446</v>
      </c>
      <c r="K1311" s="55" t="s">
        <v>1258</v>
      </c>
      <c r="L1311" s="55">
        <v>0.065</v>
      </c>
      <c r="AD1311" s="12">
        <v>1304</v>
      </c>
      <c r="AE1311" s="12" t="s">
        <v>1261</v>
      </c>
      <c r="AF1311" s="12" t="s">
        <v>2500</v>
      </c>
      <c r="AG1311" s="12" t="s">
        <v>1703</v>
      </c>
      <c r="AH1311" s="12" t="s">
        <v>2141</v>
      </c>
      <c r="DN1311" s="55">
        <v>1304</v>
      </c>
      <c r="DO1311" s="55" t="s">
        <v>1309</v>
      </c>
      <c r="DP1311" s="55" t="s">
        <v>3300</v>
      </c>
      <c r="DQ1311" s="55" t="s">
        <v>1260</v>
      </c>
      <c r="DR1311" s="55" t="s">
        <v>1261</v>
      </c>
      <c r="DS1311" s="55">
        <v>33109</v>
      </c>
      <c r="DT1311" s="55">
        <v>10000</v>
      </c>
      <c r="DU1311" s="55" t="s">
        <v>1249</v>
      </c>
      <c r="DV1311" s="55">
        <v>1</v>
      </c>
      <c r="EV1311" s="55">
        <v>1304</v>
      </c>
      <c r="EW1311" s="55" t="s">
        <v>1309</v>
      </c>
      <c r="EX1311" s="55" t="s">
        <v>1260</v>
      </c>
      <c r="EY1311" s="55">
        <v>11</v>
      </c>
      <c r="EZ1311" s="55">
        <v>1995</v>
      </c>
      <c r="FA1311" s="55">
        <v>2999</v>
      </c>
      <c r="FB1311" s="55" t="s">
        <v>1361</v>
      </c>
      <c r="FC1311" s="55" t="s">
        <v>1249</v>
      </c>
      <c r="FD1311" s="55">
        <v>6</v>
      </c>
      <c r="FF1311" s="55">
        <v>1304</v>
      </c>
      <c r="FG1311" s="55" t="s">
        <v>42</v>
      </c>
      <c r="FH1311" s="55" t="s">
        <v>2048</v>
      </c>
      <c r="FI1311" s="55">
        <v>7</v>
      </c>
      <c r="FJ1311" s="55">
        <v>25000</v>
      </c>
      <c r="FK1311" s="55" t="s">
        <v>1249</v>
      </c>
      <c r="FL1311" s="55">
        <v>0.35</v>
      </c>
      <c r="JW1311" s="12">
        <v>1304</v>
      </c>
      <c r="JX1311" s="12" t="s">
        <v>1812</v>
      </c>
      <c r="JY1311" s="12" t="s">
        <v>945</v>
      </c>
    </row>
    <row r="1312" ht="14.25" customHeight="1" outlineLevel="1" spans="7:285">
      <c r="G1312" s="55">
        <v>1305</v>
      </c>
      <c r="H1312" s="55" t="s">
        <v>2094</v>
      </c>
      <c r="I1312" s="55" t="s">
        <v>1531</v>
      </c>
      <c r="J1312" s="55" t="s">
        <v>2464</v>
      </c>
      <c r="K1312" s="55" t="s">
        <v>1258</v>
      </c>
      <c r="L1312" s="55">
        <v>0.0525</v>
      </c>
      <c r="AD1312" s="12">
        <v>1305</v>
      </c>
      <c r="AE1312" s="12" t="s">
        <v>1261</v>
      </c>
      <c r="AF1312" s="12" t="s">
        <v>1651</v>
      </c>
      <c r="AG1312" s="12" t="s">
        <v>1097</v>
      </c>
      <c r="AH1312" s="12" t="s">
        <v>2542</v>
      </c>
      <c r="DN1312" s="55">
        <v>1305</v>
      </c>
      <c r="DO1312" s="55" t="s">
        <v>1309</v>
      </c>
      <c r="DP1312" s="55" t="s">
        <v>3300</v>
      </c>
      <c r="DQ1312" s="55" t="s">
        <v>1260</v>
      </c>
      <c r="DR1312" s="55" t="s">
        <v>1261</v>
      </c>
      <c r="DS1312" s="55">
        <v>33110</v>
      </c>
      <c r="DT1312" s="55">
        <v>10000</v>
      </c>
      <c r="DU1312" s="55" t="s">
        <v>1249</v>
      </c>
      <c r="DV1312" s="55">
        <v>1</v>
      </c>
      <c r="EV1312" s="55">
        <v>1305</v>
      </c>
      <c r="EW1312" s="55" t="s">
        <v>1309</v>
      </c>
      <c r="EX1312" s="55" t="s">
        <v>1260</v>
      </c>
      <c r="EY1312" s="55">
        <v>12</v>
      </c>
      <c r="EZ1312" s="55">
        <v>0</v>
      </c>
      <c r="FA1312" s="55">
        <v>1994</v>
      </c>
      <c r="FB1312" s="55" t="s">
        <v>1361</v>
      </c>
      <c r="FC1312" s="55" t="s">
        <v>1249</v>
      </c>
      <c r="FD1312" s="55">
        <v>5.25</v>
      </c>
      <c r="FF1312" s="55">
        <v>1305</v>
      </c>
      <c r="FG1312" s="55" t="s">
        <v>42</v>
      </c>
      <c r="FH1312" s="55" t="s">
        <v>2048</v>
      </c>
      <c r="FI1312" s="55">
        <v>7</v>
      </c>
      <c r="FJ1312" s="55">
        <v>50000</v>
      </c>
      <c r="FK1312" s="55" t="s">
        <v>1249</v>
      </c>
      <c r="FL1312" s="55">
        <v>0.35</v>
      </c>
      <c r="JW1312" s="12">
        <v>1305</v>
      </c>
      <c r="JX1312" s="12" t="s">
        <v>1812</v>
      </c>
      <c r="JY1312" s="12" t="s">
        <v>2104</v>
      </c>
    </row>
    <row r="1313" ht="14.25" customHeight="1" outlineLevel="1" spans="7:285">
      <c r="G1313" s="55">
        <v>1306</v>
      </c>
      <c r="H1313" s="55" t="s">
        <v>2094</v>
      </c>
      <c r="I1313" s="55" t="s">
        <v>1531</v>
      </c>
      <c r="J1313" s="55" t="s">
        <v>2481</v>
      </c>
      <c r="K1313" s="55" t="s">
        <v>1258</v>
      </c>
      <c r="L1313" s="55">
        <v>0.0525</v>
      </c>
      <c r="AD1313" s="12">
        <v>1306</v>
      </c>
      <c r="AE1313" s="12" t="s">
        <v>1261</v>
      </c>
      <c r="AF1313" s="12" t="s">
        <v>2126</v>
      </c>
      <c r="AG1313" s="12" t="s">
        <v>1703</v>
      </c>
      <c r="AH1313" s="12" t="s">
        <v>2141</v>
      </c>
      <c r="DN1313" s="55">
        <v>1306</v>
      </c>
      <c r="DO1313" s="55" t="s">
        <v>1309</v>
      </c>
      <c r="DP1313" s="55" t="s">
        <v>3300</v>
      </c>
      <c r="DQ1313" s="55" t="s">
        <v>1260</v>
      </c>
      <c r="DR1313" s="55" t="s">
        <v>1261</v>
      </c>
      <c r="DS1313" s="55">
        <v>33111</v>
      </c>
      <c r="DT1313" s="55">
        <v>10000</v>
      </c>
      <c r="DU1313" s="55" t="s">
        <v>1249</v>
      </c>
      <c r="DV1313" s="55">
        <v>1</v>
      </c>
      <c r="EV1313" s="55">
        <v>1306</v>
      </c>
      <c r="EW1313" s="55" t="s">
        <v>1309</v>
      </c>
      <c r="EX1313" s="55" t="s">
        <v>1260</v>
      </c>
      <c r="EY1313" s="55">
        <v>12</v>
      </c>
      <c r="EZ1313" s="55">
        <v>1995</v>
      </c>
      <c r="FA1313" s="55">
        <v>2999</v>
      </c>
      <c r="FB1313" s="55" t="s">
        <v>1361</v>
      </c>
      <c r="FC1313" s="55" t="s">
        <v>1249</v>
      </c>
      <c r="FD1313" s="55">
        <v>6</v>
      </c>
      <c r="FF1313" s="55">
        <v>1306</v>
      </c>
      <c r="FG1313" s="55" t="s">
        <v>42</v>
      </c>
      <c r="FH1313" s="55" t="s">
        <v>2048</v>
      </c>
      <c r="FI1313" s="55">
        <v>7</v>
      </c>
      <c r="FJ1313" s="55">
        <v>80000</v>
      </c>
      <c r="FK1313" s="55" t="s">
        <v>1249</v>
      </c>
      <c r="FL1313" s="55">
        <v>0.35</v>
      </c>
      <c r="JW1313" s="12">
        <v>1306</v>
      </c>
      <c r="JX1313" s="12" t="s">
        <v>1812</v>
      </c>
      <c r="JY1313" s="12" t="s">
        <v>938</v>
      </c>
    </row>
    <row r="1314" ht="14.25" customHeight="1" outlineLevel="1" spans="7:285">
      <c r="G1314" s="55">
        <v>1307</v>
      </c>
      <c r="H1314" s="55" t="s">
        <v>2094</v>
      </c>
      <c r="I1314" s="55" t="s">
        <v>1701</v>
      </c>
      <c r="J1314" s="55" t="s">
        <v>2493</v>
      </c>
      <c r="K1314" s="55" t="s">
        <v>1258</v>
      </c>
      <c r="L1314" s="55">
        <v>0.06</v>
      </c>
      <c r="AD1314" s="12">
        <v>1307</v>
      </c>
      <c r="AE1314" s="12" t="s">
        <v>1261</v>
      </c>
      <c r="AF1314" s="12" t="s">
        <v>1277</v>
      </c>
      <c r="AG1314" s="12" t="s">
        <v>1097</v>
      </c>
      <c r="AH1314" s="12" t="s">
        <v>2542</v>
      </c>
      <c r="DN1314" s="55">
        <v>1307</v>
      </c>
      <c r="DO1314" s="55" t="s">
        <v>1309</v>
      </c>
      <c r="DP1314" s="55" t="s">
        <v>3300</v>
      </c>
      <c r="DQ1314" s="55" t="s">
        <v>1260</v>
      </c>
      <c r="DR1314" s="55" t="s">
        <v>1261</v>
      </c>
      <c r="DS1314" s="55">
        <v>33112</v>
      </c>
      <c r="DT1314" s="55">
        <v>10000</v>
      </c>
      <c r="DU1314" s="55" t="s">
        <v>1249</v>
      </c>
      <c r="DV1314" s="55">
        <v>1</v>
      </c>
      <c r="EV1314" s="55">
        <v>1307</v>
      </c>
      <c r="EW1314" s="55" t="s">
        <v>1309</v>
      </c>
      <c r="EX1314" s="55" t="s">
        <v>1260</v>
      </c>
      <c r="EY1314" s="55">
        <v>13</v>
      </c>
      <c r="EZ1314" s="55">
        <v>0</v>
      </c>
      <c r="FA1314" s="55">
        <v>1994</v>
      </c>
      <c r="FB1314" s="55" t="s">
        <v>1361</v>
      </c>
      <c r="FC1314" s="55" t="s">
        <v>1249</v>
      </c>
      <c r="FD1314" s="55">
        <v>6.5</v>
      </c>
      <c r="FF1314" s="55">
        <v>1307</v>
      </c>
      <c r="FG1314" s="55" t="s">
        <v>42</v>
      </c>
      <c r="FH1314" s="55" t="s">
        <v>2048</v>
      </c>
      <c r="FI1314" s="55">
        <v>7</v>
      </c>
      <c r="FJ1314" s="55">
        <v>130000</v>
      </c>
      <c r="FK1314" s="55" t="s">
        <v>1249</v>
      </c>
      <c r="FL1314" s="55">
        <v>0.35</v>
      </c>
      <c r="JW1314" s="12">
        <v>1307</v>
      </c>
      <c r="JX1314" s="12" t="s">
        <v>1812</v>
      </c>
      <c r="JY1314" s="12" t="s">
        <v>2149</v>
      </c>
    </row>
    <row r="1315" ht="14.25" customHeight="1" outlineLevel="1" spans="7:285">
      <c r="G1315" s="55">
        <v>1308</v>
      </c>
      <c r="H1315" s="55" t="s">
        <v>2094</v>
      </c>
      <c r="I1315" s="55" t="s">
        <v>1756</v>
      </c>
      <c r="J1315" s="55" t="s">
        <v>2162</v>
      </c>
      <c r="K1315" s="55" t="s">
        <v>1258</v>
      </c>
      <c r="L1315" s="55">
        <v>0.0258333333333333</v>
      </c>
      <c r="AD1315" s="12">
        <v>1308</v>
      </c>
      <c r="AE1315" s="12" t="s">
        <v>1261</v>
      </c>
      <c r="AF1315" s="12" t="s">
        <v>2528</v>
      </c>
      <c r="AG1315" s="12" t="s">
        <v>1703</v>
      </c>
      <c r="AH1315" s="12" t="s">
        <v>2141</v>
      </c>
      <c r="DN1315" s="55">
        <v>1308</v>
      </c>
      <c r="DO1315" s="55" t="s">
        <v>1309</v>
      </c>
      <c r="DP1315" s="55" t="s">
        <v>3300</v>
      </c>
      <c r="DQ1315" s="55" t="s">
        <v>1260</v>
      </c>
      <c r="DR1315" s="55" t="s">
        <v>1261</v>
      </c>
      <c r="DS1315" s="55">
        <v>33114</v>
      </c>
      <c r="DT1315" s="55">
        <v>10000</v>
      </c>
      <c r="DU1315" s="55" t="s">
        <v>1249</v>
      </c>
      <c r="DV1315" s="55">
        <v>1</v>
      </c>
      <c r="EV1315" s="55">
        <v>1308</v>
      </c>
      <c r="EW1315" s="55" t="s">
        <v>1309</v>
      </c>
      <c r="EX1315" s="55" t="s">
        <v>1260</v>
      </c>
      <c r="EY1315" s="55">
        <v>13</v>
      </c>
      <c r="EZ1315" s="55">
        <v>1995</v>
      </c>
      <c r="FA1315" s="55">
        <v>2999</v>
      </c>
      <c r="FB1315" s="55" t="s">
        <v>1361</v>
      </c>
      <c r="FC1315" s="55" t="s">
        <v>1249</v>
      </c>
      <c r="FD1315" s="55">
        <v>6.5</v>
      </c>
      <c r="FF1315" s="55">
        <v>1308</v>
      </c>
      <c r="FG1315" s="55" t="s">
        <v>42</v>
      </c>
      <c r="FH1315" s="55" t="s">
        <v>2048</v>
      </c>
      <c r="FI1315" s="55">
        <v>7</v>
      </c>
      <c r="FJ1315" s="55">
        <v>260000</v>
      </c>
      <c r="FK1315" s="55" t="s">
        <v>1249</v>
      </c>
      <c r="FL1315" s="55">
        <v>0.35</v>
      </c>
      <c r="JW1315" s="12">
        <v>1308</v>
      </c>
      <c r="JX1315" s="12" t="s">
        <v>1812</v>
      </c>
      <c r="JY1315" s="12" t="s">
        <v>2172</v>
      </c>
    </row>
    <row r="1316" ht="14.25" customHeight="1" outlineLevel="1" spans="7:285">
      <c r="G1316" s="55">
        <v>1309</v>
      </c>
      <c r="H1316" s="55" t="s">
        <v>2094</v>
      </c>
      <c r="I1316" s="55" t="s">
        <v>1756</v>
      </c>
      <c r="J1316" s="55" t="s">
        <v>2526</v>
      </c>
      <c r="K1316" s="55" t="s">
        <v>1258</v>
      </c>
      <c r="L1316" s="55">
        <v>0.0258333333333333</v>
      </c>
      <c r="AD1316" s="12">
        <v>1309</v>
      </c>
      <c r="AE1316" s="12" t="s">
        <v>1261</v>
      </c>
      <c r="AF1316" s="12" t="s">
        <v>2230</v>
      </c>
      <c r="AG1316" s="12" t="s">
        <v>1097</v>
      </c>
      <c r="AH1316" s="12" t="s">
        <v>2542</v>
      </c>
      <c r="DN1316" s="55">
        <v>1309</v>
      </c>
      <c r="DO1316" s="55" t="s">
        <v>1309</v>
      </c>
      <c r="DP1316" s="55" t="s">
        <v>3300</v>
      </c>
      <c r="DQ1316" s="55" t="s">
        <v>1260</v>
      </c>
      <c r="DR1316" s="55" t="s">
        <v>1261</v>
      </c>
      <c r="DS1316" s="55">
        <v>33116</v>
      </c>
      <c r="DT1316" s="55">
        <v>10000</v>
      </c>
      <c r="DU1316" s="55" t="s">
        <v>1249</v>
      </c>
      <c r="DV1316" s="55">
        <v>1</v>
      </c>
      <c r="EV1316" s="55">
        <v>1309</v>
      </c>
      <c r="EW1316" s="55" t="s">
        <v>1309</v>
      </c>
      <c r="EX1316" s="55" t="s">
        <v>1260</v>
      </c>
      <c r="EY1316" s="55">
        <v>14</v>
      </c>
      <c r="EZ1316" s="55">
        <v>0</v>
      </c>
      <c r="FA1316" s="55">
        <v>1994</v>
      </c>
      <c r="FB1316" s="55" t="s">
        <v>1361</v>
      </c>
      <c r="FC1316" s="55" t="s">
        <v>1249</v>
      </c>
      <c r="FD1316" s="55">
        <v>6.5</v>
      </c>
      <c r="FF1316" s="55">
        <v>1309</v>
      </c>
      <c r="FG1316" s="55" t="s">
        <v>42</v>
      </c>
      <c r="FH1316" s="55" t="s">
        <v>2048</v>
      </c>
      <c r="FI1316" s="55">
        <v>7</v>
      </c>
      <c r="FJ1316" s="55">
        <v>400000</v>
      </c>
      <c r="FK1316" s="55" t="s">
        <v>1249</v>
      </c>
      <c r="FL1316" s="55">
        <v>0.35</v>
      </c>
      <c r="JW1316" s="12">
        <v>1309</v>
      </c>
      <c r="JX1316" s="12" t="s">
        <v>1812</v>
      </c>
      <c r="JY1316" s="12" t="s">
        <v>1748</v>
      </c>
    </row>
    <row r="1317" ht="14.25" customHeight="1" outlineLevel="1" spans="7:285">
      <c r="G1317" s="55">
        <v>1310</v>
      </c>
      <c r="H1317" s="55" t="s">
        <v>2094</v>
      </c>
      <c r="I1317" s="55" t="s">
        <v>1756</v>
      </c>
      <c r="J1317" s="55" t="s">
        <v>2542</v>
      </c>
      <c r="K1317" s="55" t="s">
        <v>1258</v>
      </c>
      <c r="L1317" s="55">
        <v>0.0525</v>
      </c>
      <c r="AD1317" s="12">
        <v>1310</v>
      </c>
      <c r="AE1317" s="12" t="s">
        <v>1261</v>
      </c>
      <c r="AF1317" s="12" t="s">
        <v>2986</v>
      </c>
      <c r="AG1317" s="12" t="s">
        <v>1703</v>
      </c>
      <c r="AH1317" s="12" t="s">
        <v>2141</v>
      </c>
      <c r="DN1317" s="55">
        <v>1310</v>
      </c>
      <c r="DO1317" s="55" t="s">
        <v>1309</v>
      </c>
      <c r="DP1317" s="55" t="s">
        <v>3300</v>
      </c>
      <c r="DQ1317" s="55" t="s">
        <v>1260</v>
      </c>
      <c r="DR1317" s="55" t="s">
        <v>1261</v>
      </c>
      <c r="DS1317" s="55">
        <v>33119</v>
      </c>
      <c r="DT1317" s="55">
        <v>10000</v>
      </c>
      <c r="DU1317" s="55" t="s">
        <v>1249</v>
      </c>
      <c r="DV1317" s="55">
        <v>1</v>
      </c>
      <c r="EV1317" s="55">
        <v>1310</v>
      </c>
      <c r="EW1317" s="55" t="s">
        <v>1309</v>
      </c>
      <c r="EX1317" s="55" t="s">
        <v>1260</v>
      </c>
      <c r="EY1317" s="55">
        <v>14</v>
      </c>
      <c r="EZ1317" s="55">
        <v>1995</v>
      </c>
      <c r="FA1317" s="55">
        <v>2999</v>
      </c>
      <c r="FB1317" s="55" t="s">
        <v>1361</v>
      </c>
      <c r="FC1317" s="55" t="s">
        <v>1249</v>
      </c>
      <c r="FD1317" s="55">
        <v>6.5</v>
      </c>
      <c r="FF1317" s="55">
        <v>1310</v>
      </c>
      <c r="FG1317" s="55" t="s">
        <v>42</v>
      </c>
      <c r="FH1317" s="55" t="s">
        <v>2048</v>
      </c>
      <c r="FI1317" s="55">
        <v>7</v>
      </c>
      <c r="FJ1317" s="55">
        <v>530000</v>
      </c>
      <c r="FK1317" s="55" t="s">
        <v>1249</v>
      </c>
      <c r="FL1317" s="55">
        <v>0.35</v>
      </c>
      <c r="JW1317" s="12">
        <v>1310</v>
      </c>
      <c r="JX1317" s="12" t="s">
        <v>1812</v>
      </c>
      <c r="JY1317" s="12" t="s">
        <v>2026</v>
      </c>
    </row>
    <row r="1318" ht="14.25" customHeight="1" outlineLevel="1" spans="7:285">
      <c r="G1318" s="55">
        <v>1311</v>
      </c>
      <c r="H1318" s="55" t="s">
        <v>2094</v>
      </c>
      <c r="I1318" s="55" t="s">
        <v>1410</v>
      </c>
      <c r="J1318" s="55" t="s">
        <v>2559</v>
      </c>
      <c r="K1318" s="55" t="s">
        <v>1258</v>
      </c>
      <c r="L1318" s="55">
        <v>0.0175</v>
      </c>
      <c r="AD1318" s="12">
        <v>1311</v>
      </c>
      <c r="AE1318" s="12" t="s">
        <v>1261</v>
      </c>
      <c r="AF1318" s="12" t="s">
        <v>2531</v>
      </c>
      <c r="AG1318" s="12" t="s">
        <v>1097</v>
      </c>
      <c r="AH1318" s="12" t="s">
        <v>2542</v>
      </c>
      <c r="DN1318" s="55">
        <v>1311</v>
      </c>
      <c r="DO1318" s="55" t="s">
        <v>1309</v>
      </c>
      <c r="DP1318" s="55" t="s">
        <v>3300</v>
      </c>
      <c r="DQ1318" s="55" t="s">
        <v>1260</v>
      </c>
      <c r="DR1318" s="55" t="s">
        <v>1261</v>
      </c>
      <c r="DS1318" s="55">
        <v>33121</v>
      </c>
      <c r="DT1318" s="55">
        <v>10000</v>
      </c>
      <c r="DU1318" s="55" t="s">
        <v>1249</v>
      </c>
      <c r="DV1318" s="55">
        <v>1</v>
      </c>
      <c r="EV1318" s="55">
        <v>1311</v>
      </c>
      <c r="EW1318" s="55" t="s">
        <v>1309</v>
      </c>
      <c r="EX1318" s="55" t="s">
        <v>1260</v>
      </c>
      <c r="EY1318" s="55">
        <v>2</v>
      </c>
      <c r="EZ1318" s="55">
        <v>0</v>
      </c>
      <c r="FA1318" s="55">
        <v>1994</v>
      </c>
      <c r="FB1318" s="55" t="s">
        <v>1361</v>
      </c>
      <c r="FC1318" s="55" t="s">
        <v>1249</v>
      </c>
      <c r="FD1318" s="55">
        <v>5.5</v>
      </c>
      <c r="FF1318" s="55">
        <v>1311</v>
      </c>
      <c r="FG1318" s="55" t="s">
        <v>42</v>
      </c>
      <c r="FH1318" s="55" t="s">
        <v>2048</v>
      </c>
      <c r="FI1318" s="55">
        <v>7</v>
      </c>
      <c r="FJ1318" s="55">
        <v>540000</v>
      </c>
      <c r="FK1318" s="55" t="s">
        <v>1249</v>
      </c>
      <c r="FL1318" s="55">
        <v>0.35</v>
      </c>
      <c r="JW1318" s="12">
        <v>1311</v>
      </c>
      <c r="JX1318" s="12" t="s">
        <v>1812</v>
      </c>
      <c r="JY1318" s="12" t="s">
        <v>1855</v>
      </c>
    </row>
    <row r="1319" ht="14.25" customHeight="1" outlineLevel="1" spans="7:285">
      <c r="G1319" s="55">
        <v>1312</v>
      </c>
      <c r="H1319" s="55" t="s">
        <v>2094</v>
      </c>
      <c r="I1319" s="55" t="s">
        <v>1410</v>
      </c>
      <c r="J1319" s="55" t="s">
        <v>2576</v>
      </c>
      <c r="K1319" s="55" t="s">
        <v>1258</v>
      </c>
      <c r="L1319" s="55">
        <v>0.0175</v>
      </c>
      <c r="AD1319" s="12">
        <v>1312</v>
      </c>
      <c r="AE1319" s="12" t="s">
        <v>1261</v>
      </c>
      <c r="AF1319" s="12" t="s">
        <v>1775</v>
      </c>
      <c r="AG1319" s="12" t="s">
        <v>1703</v>
      </c>
      <c r="AH1319" s="12" t="s">
        <v>2141</v>
      </c>
      <c r="DN1319" s="55">
        <v>1312</v>
      </c>
      <c r="DO1319" s="55" t="s">
        <v>1309</v>
      </c>
      <c r="DP1319" s="55" t="s">
        <v>3300</v>
      </c>
      <c r="DQ1319" s="55" t="s">
        <v>1260</v>
      </c>
      <c r="DR1319" s="55" t="s">
        <v>1261</v>
      </c>
      <c r="DS1319" s="55">
        <v>33122</v>
      </c>
      <c r="DT1319" s="55">
        <v>10000</v>
      </c>
      <c r="DU1319" s="55" t="s">
        <v>1249</v>
      </c>
      <c r="DV1319" s="55">
        <v>1</v>
      </c>
      <c r="EV1319" s="55">
        <v>1312</v>
      </c>
      <c r="EW1319" s="55" t="s">
        <v>1309</v>
      </c>
      <c r="EX1319" s="55" t="s">
        <v>1260</v>
      </c>
      <c r="EY1319" s="55">
        <v>2</v>
      </c>
      <c r="EZ1319" s="55">
        <v>1995</v>
      </c>
      <c r="FA1319" s="55">
        <v>2999</v>
      </c>
      <c r="FB1319" s="55" t="s">
        <v>1361</v>
      </c>
      <c r="FC1319" s="55" t="s">
        <v>1249</v>
      </c>
      <c r="FD1319" s="55">
        <v>6</v>
      </c>
      <c r="FF1319" s="55">
        <v>1312</v>
      </c>
      <c r="FG1319" s="55" t="s">
        <v>42</v>
      </c>
      <c r="FH1319" s="55" t="s">
        <v>2048</v>
      </c>
      <c r="FI1319" s="55">
        <v>8</v>
      </c>
      <c r="FJ1319" s="55">
        <v>0</v>
      </c>
      <c r="FK1319" s="55" t="s">
        <v>1249</v>
      </c>
      <c r="FL1319" s="55">
        <v>0.35</v>
      </c>
      <c r="JW1319" s="12">
        <v>1312</v>
      </c>
      <c r="JX1319" s="12" t="s">
        <v>1812</v>
      </c>
      <c r="JY1319" s="12" t="s">
        <v>1789</v>
      </c>
    </row>
    <row r="1320" ht="14.25" customHeight="1" outlineLevel="1" spans="7:285">
      <c r="G1320" s="55">
        <v>1313</v>
      </c>
      <c r="H1320" s="55" t="s">
        <v>2094</v>
      </c>
      <c r="I1320" s="55" t="s">
        <v>1410</v>
      </c>
      <c r="J1320" s="55" t="s">
        <v>2589</v>
      </c>
      <c r="K1320" s="55" t="s">
        <v>1258</v>
      </c>
      <c r="L1320" s="55">
        <v>0.0175</v>
      </c>
      <c r="AD1320" s="12">
        <v>1313</v>
      </c>
      <c r="AE1320" s="12" t="s">
        <v>1261</v>
      </c>
      <c r="AF1320" s="12" t="s">
        <v>2352</v>
      </c>
      <c r="AG1320" s="12" t="s">
        <v>1097</v>
      </c>
      <c r="AH1320" s="12" t="s">
        <v>2162</v>
      </c>
      <c r="DN1320" s="55">
        <v>1313</v>
      </c>
      <c r="DO1320" s="55" t="s">
        <v>1309</v>
      </c>
      <c r="DP1320" s="55" t="s">
        <v>3300</v>
      </c>
      <c r="DQ1320" s="55" t="s">
        <v>1260</v>
      </c>
      <c r="DR1320" s="55" t="s">
        <v>1261</v>
      </c>
      <c r="DS1320" s="55">
        <v>33128</v>
      </c>
      <c r="DT1320" s="55">
        <v>10000</v>
      </c>
      <c r="DU1320" s="55" t="s">
        <v>1249</v>
      </c>
      <c r="DV1320" s="55">
        <v>1</v>
      </c>
      <c r="EV1320" s="55">
        <v>1313</v>
      </c>
      <c r="EW1320" s="55" t="s">
        <v>1309</v>
      </c>
      <c r="EX1320" s="55" t="s">
        <v>1260</v>
      </c>
      <c r="EY1320" s="55">
        <v>3</v>
      </c>
      <c r="EZ1320" s="55">
        <v>0</v>
      </c>
      <c r="FA1320" s="55">
        <v>1994</v>
      </c>
      <c r="FB1320" s="55" t="s">
        <v>1361</v>
      </c>
      <c r="FC1320" s="55" t="s">
        <v>1249</v>
      </c>
      <c r="FD1320" s="55">
        <v>5.25</v>
      </c>
      <c r="FF1320" s="55">
        <v>1313</v>
      </c>
      <c r="FG1320" s="55" t="s">
        <v>42</v>
      </c>
      <c r="FH1320" s="55" t="s">
        <v>2048</v>
      </c>
      <c r="FI1320" s="55">
        <v>8</v>
      </c>
      <c r="FJ1320" s="55">
        <v>1000</v>
      </c>
      <c r="FK1320" s="55" t="s">
        <v>1249</v>
      </c>
      <c r="FL1320" s="55">
        <v>0.35</v>
      </c>
      <c r="JW1320" s="12">
        <v>1313</v>
      </c>
      <c r="JX1320" s="12" t="s">
        <v>1812</v>
      </c>
      <c r="JY1320" s="12" t="s">
        <v>2265</v>
      </c>
    </row>
    <row r="1321" ht="14.25" customHeight="1" outlineLevel="1" spans="7:285">
      <c r="G1321" s="55">
        <v>1314</v>
      </c>
      <c r="H1321" s="55" t="s">
        <v>2094</v>
      </c>
      <c r="I1321" s="55" t="s">
        <v>1410</v>
      </c>
      <c r="J1321" s="55" t="s">
        <v>1818</v>
      </c>
      <c r="K1321" s="55" t="s">
        <v>1258</v>
      </c>
      <c r="L1321" s="55">
        <v>0.0193</v>
      </c>
      <c r="AD1321" s="12">
        <v>1314</v>
      </c>
      <c r="AE1321" s="12" t="s">
        <v>1261</v>
      </c>
      <c r="AF1321" s="12" t="s">
        <v>1444</v>
      </c>
      <c r="AG1321" s="12" t="s">
        <v>1703</v>
      </c>
      <c r="AH1321" s="12" t="s">
        <v>3080</v>
      </c>
      <c r="DN1321" s="55">
        <v>1314</v>
      </c>
      <c r="DO1321" s="55" t="s">
        <v>1309</v>
      </c>
      <c r="DP1321" s="55" t="s">
        <v>3300</v>
      </c>
      <c r="DQ1321" s="55" t="s">
        <v>1260</v>
      </c>
      <c r="DR1321" s="55" t="s">
        <v>1261</v>
      </c>
      <c r="DS1321" s="55">
        <v>33131</v>
      </c>
      <c r="DT1321" s="55">
        <v>10000</v>
      </c>
      <c r="DU1321" s="55" t="s">
        <v>1249</v>
      </c>
      <c r="DV1321" s="55">
        <v>1</v>
      </c>
      <c r="EV1321" s="55">
        <v>1314</v>
      </c>
      <c r="EW1321" s="55" t="s">
        <v>1309</v>
      </c>
      <c r="EX1321" s="55" t="s">
        <v>1260</v>
      </c>
      <c r="EY1321" s="55">
        <v>3</v>
      </c>
      <c r="EZ1321" s="55">
        <v>1995</v>
      </c>
      <c r="FA1321" s="55">
        <v>2999</v>
      </c>
      <c r="FB1321" s="55" t="s">
        <v>1361</v>
      </c>
      <c r="FC1321" s="55" t="s">
        <v>1249</v>
      </c>
      <c r="FD1321" s="55">
        <v>6</v>
      </c>
      <c r="FF1321" s="55">
        <v>1314</v>
      </c>
      <c r="FG1321" s="55" t="s">
        <v>42</v>
      </c>
      <c r="FH1321" s="55" t="s">
        <v>2048</v>
      </c>
      <c r="FI1321" s="55">
        <v>8</v>
      </c>
      <c r="FJ1321" s="55">
        <v>2500</v>
      </c>
      <c r="FK1321" s="55" t="s">
        <v>1249</v>
      </c>
      <c r="FL1321" s="55">
        <v>0.35</v>
      </c>
      <c r="JW1321" s="12">
        <v>1314</v>
      </c>
      <c r="JX1321" s="12" t="s">
        <v>1812</v>
      </c>
      <c r="JY1321" s="12" t="s">
        <v>2284</v>
      </c>
    </row>
    <row r="1322" ht="14.25" customHeight="1" outlineLevel="1" spans="7:285">
      <c r="G1322" s="55">
        <v>1315</v>
      </c>
      <c r="H1322" s="55" t="s">
        <v>2094</v>
      </c>
      <c r="I1322" s="55" t="s">
        <v>1410</v>
      </c>
      <c r="J1322" s="55" t="s">
        <v>2495</v>
      </c>
      <c r="K1322" s="55" t="s">
        <v>1258</v>
      </c>
      <c r="L1322" s="55">
        <v>0.0175</v>
      </c>
      <c r="AD1322" s="12">
        <v>1315</v>
      </c>
      <c r="AE1322" s="12" t="s">
        <v>1261</v>
      </c>
      <c r="AF1322" s="12" t="s">
        <v>637</v>
      </c>
      <c r="AG1322" s="12" t="s">
        <v>1235</v>
      </c>
      <c r="AH1322" s="12" t="s">
        <v>2447</v>
      </c>
      <c r="DN1322" s="55">
        <v>1315</v>
      </c>
      <c r="DO1322" s="55" t="s">
        <v>1309</v>
      </c>
      <c r="DP1322" s="55" t="s">
        <v>3300</v>
      </c>
      <c r="DQ1322" s="55" t="s">
        <v>1260</v>
      </c>
      <c r="DR1322" s="55" t="s">
        <v>1261</v>
      </c>
      <c r="DS1322" s="55">
        <v>33132</v>
      </c>
      <c r="DT1322" s="55">
        <v>10000</v>
      </c>
      <c r="DU1322" s="55" t="s">
        <v>1249</v>
      </c>
      <c r="DV1322" s="55">
        <v>1</v>
      </c>
      <c r="EV1322" s="55">
        <v>1315</v>
      </c>
      <c r="EW1322" s="55" t="s">
        <v>1309</v>
      </c>
      <c r="EX1322" s="55" t="s">
        <v>1260</v>
      </c>
      <c r="EY1322" s="55">
        <v>4</v>
      </c>
      <c r="EZ1322" s="55">
        <v>0</v>
      </c>
      <c r="FA1322" s="55">
        <v>1994</v>
      </c>
      <c r="FB1322" s="55" t="s">
        <v>1361</v>
      </c>
      <c r="FC1322" s="55" t="s">
        <v>1249</v>
      </c>
      <c r="FD1322" s="55">
        <v>5.25</v>
      </c>
      <c r="FF1322" s="55">
        <v>1315</v>
      </c>
      <c r="FG1322" s="55" t="s">
        <v>42</v>
      </c>
      <c r="FH1322" s="55" t="s">
        <v>2048</v>
      </c>
      <c r="FI1322" s="55">
        <v>8</v>
      </c>
      <c r="FJ1322" s="55">
        <v>5000</v>
      </c>
      <c r="FK1322" s="55" t="s">
        <v>1249</v>
      </c>
      <c r="FL1322" s="55">
        <v>0.35</v>
      </c>
      <c r="JW1322" s="12">
        <v>1315</v>
      </c>
      <c r="JX1322" s="12" t="s">
        <v>1812</v>
      </c>
      <c r="JY1322" s="12" t="s">
        <v>1539</v>
      </c>
    </row>
    <row r="1323" ht="14.25" customHeight="1" outlineLevel="1" spans="7:285">
      <c r="G1323" s="55">
        <v>1316</v>
      </c>
      <c r="H1323" s="55" t="s">
        <v>2094</v>
      </c>
      <c r="I1323" s="55" t="s">
        <v>1410</v>
      </c>
      <c r="J1323" s="55" t="s">
        <v>2634</v>
      </c>
      <c r="K1323" s="55" t="s">
        <v>1258</v>
      </c>
      <c r="L1323" s="55">
        <v>0.0263</v>
      </c>
      <c r="AD1323" s="12">
        <v>1316</v>
      </c>
      <c r="AE1323" s="12" t="s">
        <v>1261</v>
      </c>
      <c r="AF1323" s="12" t="s">
        <v>749</v>
      </c>
      <c r="AG1323" s="12" t="s">
        <v>1007</v>
      </c>
      <c r="AH1323" s="12" t="s">
        <v>3089</v>
      </c>
      <c r="DN1323" s="55">
        <v>1316</v>
      </c>
      <c r="DO1323" s="55" t="s">
        <v>1309</v>
      </c>
      <c r="DP1323" s="55" t="s">
        <v>3300</v>
      </c>
      <c r="DQ1323" s="55" t="s">
        <v>1260</v>
      </c>
      <c r="DR1323" s="55" t="s">
        <v>1261</v>
      </c>
      <c r="DS1323" s="55">
        <v>33148</v>
      </c>
      <c r="DT1323" s="55">
        <v>10000</v>
      </c>
      <c r="DU1323" s="55" t="s">
        <v>1249</v>
      </c>
      <c r="DV1323" s="55">
        <v>1</v>
      </c>
      <c r="EV1323" s="55">
        <v>1316</v>
      </c>
      <c r="EW1323" s="55" t="s">
        <v>1309</v>
      </c>
      <c r="EX1323" s="55" t="s">
        <v>1260</v>
      </c>
      <c r="EY1323" s="55">
        <v>4</v>
      </c>
      <c r="EZ1323" s="55">
        <v>1995</v>
      </c>
      <c r="FA1323" s="55">
        <v>2999</v>
      </c>
      <c r="FB1323" s="55" t="s">
        <v>1361</v>
      </c>
      <c r="FC1323" s="55" t="s">
        <v>1249</v>
      </c>
      <c r="FD1323" s="55">
        <v>6</v>
      </c>
      <c r="FF1323" s="55">
        <v>1316</v>
      </c>
      <c r="FG1323" s="55" t="s">
        <v>42</v>
      </c>
      <c r="FH1323" s="55" t="s">
        <v>2048</v>
      </c>
      <c r="FI1323" s="55">
        <v>8</v>
      </c>
      <c r="FJ1323" s="55">
        <v>10000</v>
      </c>
      <c r="FK1323" s="55" t="s">
        <v>1249</v>
      </c>
      <c r="FL1323" s="55">
        <v>0.35</v>
      </c>
      <c r="JW1323" s="12">
        <v>1316</v>
      </c>
      <c r="JX1323" s="12" t="s">
        <v>1812</v>
      </c>
      <c r="JY1323" s="12" t="s">
        <v>2311</v>
      </c>
    </row>
    <row r="1324" ht="14.25" customHeight="1" outlineLevel="1" spans="7:285">
      <c r="G1324" s="55">
        <v>1317</v>
      </c>
      <c r="H1324" s="55" t="s">
        <v>2094</v>
      </c>
      <c r="I1324" s="55" t="s">
        <v>1810</v>
      </c>
      <c r="J1324" s="55" t="s">
        <v>1790</v>
      </c>
      <c r="K1324" s="55" t="s">
        <v>1258</v>
      </c>
      <c r="L1324" s="55">
        <v>0.0158333333333333</v>
      </c>
      <c r="AD1324" s="12">
        <v>1317</v>
      </c>
      <c r="AE1324" s="12" t="s">
        <v>1261</v>
      </c>
      <c r="AF1324" s="12" t="s">
        <v>1619</v>
      </c>
      <c r="AG1324" s="12" t="s">
        <v>1235</v>
      </c>
      <c r="AH1324" s="12" t="s">
        <v>2447</v>
      </c>
      <c r="DN1324" s="55">
        <v>1317</v>
      </c>
      <c r="DO1324" s="55" t="s">
        <v>1309</v>
      </c>
      <c r="DP1324" s="55" t="s">
        <v>3300</v>
      </c>
      <c r="DQ1324" s="55" t="s">
        <v>1260</v>
      </c>
      <c r="DR1324" s="55" t="s">
        <v>1261</v>
      </c>
      <c r="DS1324" s="55">
        <v>33151</v>
      </c>
      <c r="DT1324" s="55">
        <v>10000</v>
      </c>
      <c r="DU1324" s="55" t="s">
        <v>1249</v>
      </c>
      <c r="DV1324" s="55">
        <v>1</v>
      </c>
      <c r="EV1324" s="55">
        <v>1317</v>
      </c>
      <c r="EW1324" s="55" t="s">
        <v>1309</v>
      </c>
      <c r="EX1324" s="55" t="s">
        <v>1260</v>
      </c>
      <c r="EY1324" s="55">
        <v>5</v>
      </c>
      <c r="EZ1324" s="55">
        <v>0</v>
      </c>
      <c r="FA1324" s="55">
        <v>1994</v>
      </c>
      <c r="FB1324" s="55" t="s">
        <v>1361</v>
      </c>
      <c r="FC1324" s="55" t="s">
        <v>1249</v>
      </c>
      <c r="FD1324" s="55">
        <v>5.25</v>
      </c>
      <c r="FF1324" s="55">
        <v>1317</v>
      </c>
      <c r="FG1324" s="55" t="s">
        <v>42</v>
      </c>
      <c r="FH1324" s="55" t="s">
        <v>2048</v>
      </c>
      <c r="FI1324" s="55">
        <v>8</v>
      </c>
      <c r="FJ1324" s="55">
        <v>25000</v>
      </c>
      <c r="FK1324" s="55" t="s">
        <v>1249</v>
      </c>
      <c r="FL1324" s="55">
        <v>0.35</v>
      </c>
      <c r="JW1324" s="12">
        <v>1317</v>
      </c>
      <c r="JX1324" s="12" t="s">
        <v>1812</v>
      </c>
      <c r="JY1324" s="12" t="s">
        <v>1430</v>
      </c>
    </row>
    <row r="1325" ht="14.25" customHeight="1" outlineLevel="1" spans="7:285">
      <c r="G1325" s="55">
        <v>1318</v>
      </c>
      <c r="H1325" s="55" t="s">
        <v>2094</v>
      </c>
      <c r="I1325" s="55" t="s">
        <v>1810</v>
      </c>
      <c r="J1325" s="55" t="s">
        <v>2482</v>
      </c>
      <c r="K1325" s="55" t="s">
        <v>1258</v>
      </c>
      <c r="L1325" s="55">
        <v>0.0233333333333333</v>
      </c>
      <c r="AD1325" s="12">
        <v>1318</v>
      </c>
      <c r="AE1325" s="12" t="s">
        <v>1261</v>
      </c>
      <c r="AF1325" s="12" t="s">
        <v>1552</v>
      </c>
      <c r="AG1325" s="12" t="s">
        <v>1007</v>
      </c>
      <c r="AH1325" s="12" t="s">
        <v>3089</v>
      </c>
      <c r="DN1325" s="55">
        <v>1318</v>
      </c>
      <c r="DO1325" s="55" t="s">
        <v>1309</v>
      </c>
      <c r="DP1325" s="55" t="s">
        <v>3300</v>
      </c>
      <c r="DQ1325" s="55" t="s">
        <v>1260</v>
      </c>
      <c r="DR1325" s="55" t="s">
        <v>1261</v>
      </c>
      <c r="DS1325" s="55">
        <v>33152</v>
      </c>
      <c r="DT1325" s="55">
        <v>10000</v>
      </c>
      <c r="DU1325" s="55" t="s">
        <v>1249</v>
      </c>
      <c r="DV1325" s="55">
        <v>1</v>
      </c>
      <c r="EV1325" s="55">
        <v>1318</v>
      </c>
      <c r="EW1325" s="55" t="s">
        <v>1309</v>
      </c>
      <c r="EX1325" s="55" t="s">
        <v>1260</v>
      </c>
      <c r="EY1325" s="55">
        <v>5</v>
      </c>
      <c r="EZ1325" s="55">
        <v>1995</v>
      </c>
      <c r="FA1325" s="55">
        <v>2999</v>
      </c>
      <c r="FB1325" s="55" t="s">
        <v>1361</v>
      </c>
      <c r="FC1325" s="55" t="s">
        <v>1249</v>
      </c>
      <c r="FD1325" s="55">
        <v>6</v>
      </c>
      <c r="FF1325" s="55">
        <v>1318</v>
      </c>
      <c r="FG1325" s="55" t="s">
        <v>42</v>
      </c>
      <c r="FH1325" s="55" t="s">
        <v>2048</v>
      </c>
      <c r="FI1325" s="55">
        <v>8</v>
      </c>
      <c r="FJ1325" s="55">
        <v>50000</v>
      </c>
      <c r="FK1325" s="55" t="s">
        <v>1249</v>
      </c>
      <c r="FL1325" s="55">
        <v>0.35</v>
      </c>
      <c r="JW1325" s="12">
        <v>1318</v>
      </c>
      <c r="JX1325" s="12" t="s">
        <v>1812</v>
      </c>
      <c r="JY1325" s="12" t="s">
        <v>1587</v>
      </c>
    </row>
    <row r="1326" ht="14.25" customHeight="1" outlineLevel="1" spans="7:285">
      <c r="G1326" s="55">
        <v>1319</v>
      </c>
      <c r="H1326" s="55" t="s">
        <v>2094</v>
      </c>
      <c r="I1326" s="55" t="s">
        <v>1810</v>
      </c>
      <c r="J1326" s="55" t="s">
        <v>2671</v>
      </c>
      <c r="K1326" s="55" t="s">
        <v>1258</v>
      </c>
      <c r="L1326" s="55">
        <v>0.0368</v>
      </c>
      <c r="AD1326" s="12">
        <v>1319</v>
      </c>
      <c r="AE1326" s="12" t="s">
        <v>1261</v>
      </c>
      <c r="AF1326" s="12" t="s">
        <v>1540</v>
      </c>
      <c r="AG1326" s="12" t="s">
        <v>1296</v>
      </c>
      <c r="AH1326" s="12" t="s">
        <v>1790</v>
      </c>
      <c r="DN1326" s="55">
        <v>1319</v>
      </c>
      <c r="DO1326" s="55" t="s">
        <v>1309</v>
      </c>
      <c r="DP1326" s="55" t="s">
        <v>3300</v>
      </c>
      <c r="DQ1326" s="55" t="s">
        <v>1260</v>
      </c>
      <c r="DR1326" s="55" t="s">
        <v>1261</v>
      </c>
      <c r="DS1326" s="55">
        <v>33153</v>
      </c>
      <c r="DT1326" s="55">
        <v>10000</v>
      </c>
      <c r="DU1326" s="55" t="s">
        <v>1249</v>
      </c>
      <c r="DV1326" s="55">
        <v>1</v>
      </c>
      <c r="EV1326" s="55">
        <v>1319</v>
      </c>
      <c r="EW1326" s="55" t="s">
        <v>1309</v>
      </c>
      <c r="EX1326" s="55" t="s">
        <v>1260</v>
      </c>
      <c r="EY1326" s="55">
        <v>6</v>
      </c>
      <c r="EZ1326" s="55">
        <v>0</v>
      </c>
      <c r="FA1326" s="55">
        <v>1994</v>
      </c>
      <c r="FB1326" s="55" t="s">
        <v>1361</v>
      </c>
      <c r="FC1326" s="55" t="s">
        <v>1249</v>
      </c>
      <c r="FD1326" s="55">
        <v>5.25</v>
      </c>
      <c r="FF1326" s="55">
        <v>1319</v>
      </c>
      <c r="FG1326" s="55" t="s">
        <v>42</v>
      </c>
      <c r="FH1326" s="55" t="s">
        <v>2048</v>
      </c>
      <c r="FI1326" s="55">
        <v>8</v>
      </c>
      <c r="FJ1326" s="55">
        <v>80000</v>
      </c>
      <c r="FK1326" s="55" t="s">
        <v>1249</v>
      </c>
      <c r="FL1326" s="55">
        <v>0.35</v>
      </c>
      <c r="JW1326" s="12">
        <v>1319</v>
      </c>
      <c r="JX1326" s="12" t="s">
        <v>1812</v>
      </c>
      <c r="JY1326" s="12" t="s">
        <v>1934</v>
      </c>
    </row>
    <row r="1327" ht="14.25" customHeight="1" outlineLevel="1" spans="7:285">
      <c r="G1327" s="55">
        <v>1320</v>
      </c>
      <c r="H1327" s="55" t="s">
        <v>2094</v>
      </c>
      <c r="I1327" s="55" t="s">
        <v>1810</v>
      </c>
      <c r="J1327" s="55" t="s">
        <v>2681</v>
      </c>
      <c r="K1327" s="55" t="s">
        <v>1258</v>
      </c>
      <c r="L1327" s="55">
        <v>0.0306</v>
      </c>
      <c r="AD1327" s="12">
        <v>1320</v>
      </c>
      <c r="AE1327" s="12" t="s">
        <v>1261</v>
      </c>
      <c r="AF1327" s="12" t="s">
        <v>1277</v>
      </c>
      <c r="AG1327" s="12" t="s">
        <v>1007</v>
      </c>
      <c r="AH1327" s="12" t="s">
        <v>3089</v>
      </c>
      <c r="DN1327" s="55">
        <v>1320</v>
      </c>
      <c r="DO1327" s="55" t="s">
        <v>1309</v>
      </c>
      <c r="DP1327" s="55" t="s">
        <v>3300</v>
      </c>
      <c r="DQ1327" s="55" t="s">
        <v>1260</v>
      </c>
      <c r="DR1327" s="55" t="s">
        <v>1261</v>
      </c>
      <c r="DS1327" s="55">
        <v>33159</v>
      </c>
      <c r="DT1327" s="55">
        <v>10000</v>
      </c>
      <c r="DU1327" s="55" t="s">
        <v>1249</v>
      </c>
      <c r="DV1327" s="55">
        <v>1</v>
      </c>
      <c r="EV1327" s="55">
        <v>1320</v>
      </c>
      <c r="EW1327" s="55" t="s">
        <v>1309</v>
      </c>
      <c r="EX1327" s="55" t="s">
        <v>1260</v>
      </c>
      <c r="EY1327" s="55">
        <v>6</v>
      </c>
      <c r="EZ1327" s="55">
        <v>1995</v>
      </c>
      <c r="FA1327" s="55">
        <v>2999</v>
      </c>
      <c r="FB1327" s="55" t="s">
        <v>1361</v>
      </c>
      <c r="FC1327" s="55" t="s">
        <v>1249</v>
      </c>
      <c r="FD1327" s="55">
        <v>6</v>
      </c>
      <c r="FF1327" s="55">
        <v>1320</v>
      </c>
      <c r="FG1327" s="55" t="s">
        <v>42</v>
      </c>
      <c r="FH1327" s="55" t="s">
        <v>2048</v>
      </c>
      <c r="FI1327" s="55">
        <v>8</v>
      </c>
      <c r="FJ1327" s="55">
        <v>130000</v>
      </c>
      <c r="FK1327" s="55" t="s">
        <v>1249</v>
      </c>
      <c r="FL1327" s="55">
        <v>0.35</v>
      </c>
      <c r="JW1327" s="12">
        <v>1320</v>
      </c>
      <c r="JX1327" s="12" t="s">
        <v>1812</v>
      </c>
      <c r="JY1327" s="12" t="s">
        <v>1629</v>
      </c>
    </row>
    <row r="1328" ht="14.25" customHeight="1" outlineLevel="1" spans="7:285">
      <c r="G1328" s="55">
        <v>1321</v>
      </c>
      <c r="H1328" s="55" t="s">
        <v>2094</v>
      </c>
      <c r="I1328" s="55" t="s">
        <v>1644</v>
      </c>
      <c r="J1328" s="55" t="s">
        <v>2447</v>
      </c>
      <c r="K1328" s="55" t="s">
        <v>1258</v>
      </c>
      <c r="L1328" s="55">
        <v>0.0175</v>
      </c>
      <c r="AD1328" s="12">
        <v>1321</v>
      </c>
      <c r="AE1328" s="12" t="s">
        <v>1261</v>
      </c>
      <c r="AF1328" s="12" t="s">
        <v>744</v>
      </c>
      <c r="AG1328" s="12" t="s">
        <v>1296</v>
      </c>
      <c r="AH1328" s="12" t="s">
        <v>2681</v>
      </c>
      <c r="DN1328" s="55">
        <v>1321</v>
      </c>
      <c r="DO1328" s="55" t="s">
        <v>1309</v>
      </c>
      <c r="DP1328" s="55" t="s">
        <v>3300</v>
      </c>
      <c r="DQ1328" s="55" t="s">
        <v>1260</v>
      </c>
      <c r="DR1328" s="55" t="s">
        <v>1261</v>
      </c>
      <c r="DS1328" s="55">
        <v>33163</v>
      </c>
      <c r="DT1328" s="55">
        <v>10000</v>
      </c>
      <c r="DU1328" s="55" t="s">
        <v>1249</v>
      </c>
      <c r="DV1328" s="55">
        <v>1</v>
      </c>
      <c r="EV1328" s="55">
        <v>1321</v>
      </c>
      <c r="EW1328" s="55" t="s">
        <v>1309</v>
      </c>
      <c r="EX1328" s="55" t="s">
        <v>1260</v>
      </c>
      <c r="EY1328" s="55">
        <v>7</v>
      </c>
      <c r="EZ1328" s="55">
        <v>0</v>
      </c>
      <c r="FA1328" s="55">
        <v>1994</v>
      </c>
      <c r="FB1328" s="55" t="s">
        <v>1361</v>
      </c>
      <c r="FC1328" s="55" t="s">
        <v>1249</v>
      </c>
      <c r="FD1328" s="55">
        <v>5.25</v>
      </c>
      <c r="FF1328" s="55">
        <v>1321</v>
      </c>
      <c r="FG1328" s="55" t="s">
        <v>42</v>
      </c>
      <c r="FH1328" s="55" t="s">
        <v>2048</v>
      </c>
      <c r="FI1328" s="55">
        <v>8</v>
      </c>
      <c r="FJ1328" s="55">
        <v>260000</v>
      </c>
      <c r="FK1328" s="55" t="s">
        <v>1249</v>
      </c>
      <c r="FL1328" s="55">
        <v>0.35</v>
      </c>
      <c r="JW1328" s="12">
        <v>1321</v>
      </c>
      <c r="JX1328" s="12" t="s">
        <v>1812</v>
      </c>
      <c r="JY1328" s="12" t="s">
        <v>2119</v>
      </c>
    </row>
    <row r="1329" ht="14.25" customHeight="1" outlineLevel="1" spans="7:285">
      <c r="G1329" s="55">
        <v>1322</v>
      </c>
      <c r="H1329" s="55" t="s">
        <v>2094</v>
      </c>
      <c r="I1329" s="55" t="s">
        <v>1644</v>
      </c>
      <c r="J1329" s="55" t="s">
        <v>2709</v>
      </c>
      <c r="K1329" s="55" t="s">
        <v>1258</v>
      </c>
      <c r="L1329" s="55">
        <v>0.0175</v>
      </c>
      <c r="AD1329" s="12">
        <v>1322</v>
      </c>
      <c r="AE1329" s="12" t="s">
        <v>1261</v>
      </c>
      <c r="AF1329" s="12" t="s">
        <v>2010</v>
      </c>
      <c r="AG1329" s="12" t="s">
        <v>1007</v>
      </c>
      <c r="AH1329" s="12" t="s">
        <v>3089</v>
      </c>
      <c r="DN1329" s="55">
        <v>1322</v>
      </c>
      <c r="DO1329" s="55" t="s">
        <v>1309</v>
      </c>
      <c r="DP1329" s="55" t="s">
        <v>3300</v>
      </c>
      <c r="DQ1329" s="55" t="s">
        <v>1260</v>
      </c>
      <c r="DR1329" s="55" t="s">
        <v>1261</v>
      </c>
      <c r="DS1329" s="55">
        <v>33188</v>
      </c>
      <c r="DT1329" s="55">
        <v>10000</v>
      </c>
      <c r="DU1329" s="55" t="s">
        <v>1249</v>
      </c>
      <c r="DV1329" s="55">
        <v>1</v>
      </c>
      <c r="EV1329" s="55">
        <v>1322</v>
      </c>
      <c r="EW1329" s="55" t="s">
        <v>1309</v>
      </c>
      <c r="EX1329" s="55" t="s">
        <v>1260</v>
      </c>
      <c r="EY1329" s="55">
        <v>7</v>
      </c>
      <c r="EZ1329" s="55">
        <v>1995</v>
      </c>
      <c r="FA1329" s="55">
        <v>2999</v>
      </c>
      <c r="FB1329" s="55" t="s">
        <v>1361</v>
      </c>
      <c r="FC1329" s="55" t="s">
        <v>1249</v>
      </c>
      <c r="FD1329" s="55">
        <v>6</v>
      </c>
      <c r="FF1329" s="55">
        <v>1322</v>
      </c>
      <c r="FG1329" s="55" t="s">
        <v>42</v>
      </c>
      <c r="FH1329" s="55" t="s">
        <v>2048</v>
      </c>
      <c r="FI1329" s="55">
        <v>8</v>
      </c>
      <c r="FJ1329" s="55">
        <v>400000</v>
      </c>
      <c r="FK1329" s="55" t="s">
        <v>1249</v>
      </c>
      <c r="FL1329" s="55">
        <v>0.35</v>
      </c>
      <c r="JW1329" s="12">
        <v>1322</v>
      </c>
      <c r="JX1329" s="12" t="s">
        <v>1812</v>
      </c>
      <c r="JY1329" s="12" t="s">
        <v>1213</v>
      </c>
    </row>
    <row r="1330" ht="14.25" customHeight="1" outlineLevel="1" spans="7:285">
      <c r="G1330" s="55">
        <v>1323</v>
      </c>
      <c r="H1330" s="55" t="s">
        <v>2094</v>
      </c>
      <c r="I1330" s="55" t="s">
        <v>1644</v>
      </c>
      <c r="J1330" s="55" t="s">
        <v>2723</v>
      </c>
      <c r="K1330" s="55" t="s">
        <v>1258</v>
      </c>
      <c r="L1330" s="55">
        <v>0.0306</v>
      </c>
      <c r="AD1330" s="12">
        <v>1323</v>
      </c>
      <c r="AE1330" s="12" t="s">
        <v>1261</v>
      </c>
      <c r="AF1330" s="12" t="s">
        <v>1539</v>
      </c>
      <c r="AG1330" s="12" t="s">
        <v>1296</v>
      </c>
      <c r="AH1330" s="12" t="s">
        <v>2681</v>
      </c>
      <c r="DN1330" s="55">
        <v>1323</v>
      </c>
      <c r="DO1330" s="55" t="s">
        <v>1309</v>
      </c>
      <c r="DP1330" s="55" t="s">
        <v>3300</v>
      </c>
      <c r="DQ1330" s="55" t="s">
        <v>1260</v>
      </c>
      <c r="DR1330" s="55" t="s">
        <v>1261</v>
      </c>
      <c r="DS1330" s="55">
        <v>33192</v>
      </c>
      <c r="DT1330" s="55">
        <v>10000</v>
      </c>
      <c r="DU1330" s="55" t="s">
        <v>1249</v>
      </c>
      <c r="DV1330" s="55">
        <v>1</v>
      </c>
      <c r="EV1330" s="55">
        <v>1323</v>
      </c>
      <c r="EW1330" s="55" t="s">
        <v>1309</v>
      </c>
      <c r="EX1330" s="55" t="s">
        <v>1260</v>
      </c>
      <c r="EY1330" s="55">
        <v>8</v>
      </c>
      <c r="EZ1330" s="55">
        <v>0</v>
      </c>
      <c r="FA1330" s="55">
        <v>1994</v>
      </c>
      <c r="FB1330" s="55" t="s">
        <v>1361</v>
      </c>
      <c r="FC1330" s="55" t="s">
        <v>1249</v>
      </c>
      <c r="FD1330" s="55">
        <v>5.25</v>
      </c>
      <c r="FF1330" s="55">
        <v>1323</v>
      </c>
      <c r="FG1330" s="55" t="s">
        <v>42</v>
      </c>
      <c r="FH1330" s="55" t="s">
        <v>2048</v>
      </c>
      <c r="FI1330" s="55">
        <v>8</v>
      </c>
      <c r="FJ1330" s="55">
        <v>530000</v>
      </c>
      <c r="FK1330" s="55" t="s">
        <v>1249</v>
      </c>
      <c r="FL1330" s="55">
        <v>0.35</v>
      </c>
      <c r="JW1330" s="12">
        <v>1323</v>
      </c>
      <c r="JX1330" s="12" t="s">
        <v>1812</v>
      </c>
      <c r="JY1330" s="12" t="s">
        <v>2427</v>
      </c>
    </row>
    <row r="1331" ht="14.25" customHeight="1" outlineLevel="1" spans="7:285">
      <c r="G1331" s="55">
        <v>1324</v>
      </c>
      <c r="H1331" s="55" t="s">
        <v>2094</v>
      </c>
      <c r="I1331" s="55" t="s">
        <v>1268</v>
      </c>
      <c r="J1331" s="55" t="s">
        <v>2736</v>
      </c>
      <c r="K1331" s="55" t="s">
        <v>1258</v>
      </c>
      <c r="L1331" s="55">
        <v>0.0525</v>
      </c>
      <c r="AD1331" s="12">
        <v>1324</v>
      </c>
      <c r="AE1331" s="12" t="s">
        <v>1261</v>
      </c>
      <c r="AF1331" s="12" t="s">
        <v>2178</v>
      </c>
      <c r="AG1331" s="12" t="s">
        <v>1007</v>
      </c>
      <c r="AH1331" s="12" t="s">
        <v>3089</v>
      </c>
      <c r="DN1331" s="55">
        <v>1324</v>
      </c>
      <c r="DO1331" s="55" t="s">
        <v>1309</v>
      </c>
      <c r="DP1331" s="55" t="s">
        <v>3300</v>
      </c>
      <c r="DQ1331" s="55" t="s">
        <v>1260</v>
      </c>
      <c r="DR1331" s="55" t="s">
        <v>1261</v>
      </c>
      <c r="DS1331" s="55">
        <v>33195</v>
      </c>
      <c r="DT1331" s="55">
        <v>10000</v>
      </c>
      <c r="DU1331" s="55" t="s">
        <v>1249</v>
      </c>
      <c r="DV1331" s="55">
        <v>1</v>
      </c>
      <c r="EV1331" s="55">
        <v>1324</v>
      </c>
      <c r="EW1331" s="55" t="s">
        <v>1309</v>
      </c>
      <c r="EX1331" s="55" t="s">
        <v>1260</v>
      </c>
      <c r="EY1331" s="55">
        <v>8</v>
      </c>
      <c r="EZ1331" s="55">
        <v>1995</v>
      </c>
      <c r="FA1331" s="55">
        <v>2999</v>
      </c>
      <c r="FB1331" s="55" t="s">
        <v>1361</v>
      </c>
      <c r="FC1331" s="55" t="s">
        <v>1249</v>
      </c>
      <c r="FD1331" s="55">
        <v>6</v>
      </c>
      <c r="FF1331" s="55">
        <v>1324</v>
      </c>
      <c r="FG1331" s="55" t="s">
        <v>42</v>
      </c>
      <c r="FH1331" s="55" t="s">
        <v>2048</v>
      </c>
      <c r="FI1331" s="55">
        <v>8</v>
      </c>
      <c r="FJ1331" s="55">
        <v>540000</v>
      </c>
      <c r="FK1331" s="55" t="s">
        <v>1249</v>
      </c>
      <c r="FL1331" s="55">
        <v>0.35</v>
      </c>
      <c r="JW1331" s="12">
        <v>1324</v>
      </c>
      <c r="JX1331" s="12" t="s">
        <v>1812</v>
      </c>
      <c r="JY1331" s="12" t="s">
        <v>1950</v>
      </c>
    </row>
    <row r="1332" ht="14.25" customHeight="1" outlineLevel="1" spans="7:285">
      <c r="G1332" s="55">
        <v>1325</v>
      </c>
      <c r="H1332" s="55" t="s">
        <v>2094</v>
      </c>
      <c r="I1332" s="55" t="s">
        <v>1268</v>
      </c>
      <c r="J1332" s="55" t="s">
        <v>2745</v>
      </c>
      <c r="K1332" s="55" t="s">
        <v>1258</v>
      </c>
      <c r="L1332" s="55">
        <v>0.0525</v>
      </c>
      <c r="AD1332" s="12">
        <v>1325</v>
      </c>
      <c r="AE1332" s="12" t="s">
        <v>1261</v>
      </c>
      <c r="AF1332" s="12" t="s">
        <v>940</v>
      </c>
      <c r="AG1332" s="12" t="s">
        <v>1346</v>
      </c>
      <c r="AH1332" s="12" t="s">
        <v>2559</v>
      </c>
      <c r="DN1332" s="55">
        <v>1325</v>
      </c>
      <c r="DO1332" s="55" t="s">
        <v>1309</v>
      </c>
      <c r="DP1332" s="55" t="s">
        <v>3300</v>
      </c>
      <c r="DQ1332" s="55" t="s">
        <v>1260</v>
      </c>
      <c r="DR1332" s="55" t="s">
        <v>1261</v>
      </c>
      <c r="DS1332" s="55">
        <v>33197</v>
      </c>
      <c r="DT1332" s="55">
        <v>10000</v>
      </c>
      <c r="DU1332" s="55" t="s">
        <v>1249</v>
      </c>
      <c r="DV1332" s="55">
        <v>1</v>
      </c>
      <c r="EV1332" s="55">
        <v>1325</v>
      </c>
      <c r="EW1332" s="55" t="s">
        <v>1309</v>
      </c>
      <c r="EX1332" s="55" t="s">
        <v>1260</v>
      </c>
      <c r="EY1332" s="55">
        <v>9</v>
      </c>
      <c r="EZ1332" s="55">
        <v>0</v>
      </c>
      <c r="FA1332" s="55">
        <v>1994</v>
      </c>
      <c r="FB1332" s="55" t="s">
        <v>1361</v>
      </c>
      <c r="FC1332" s="55" t="s">
        <v>1249</v>
      </c>
      <c r="FD1332" s="55">
        <v>5.25</v>
      </c>
      <c r="FF1332" s="55">
        <v>1325</v>
      </c>
      <c r="FG1332" s="55" t="s">
        <v>42</v>
      </c>
      <c r="FH1332" s="55" t="s">
        <v>1944</v>
      </c>
      <c r="FI1332" s="55">
        <v>1</v>
      </c>
      <c r="FJ1332" s="55">
        <v>0</v>
      </c>
      <c r="FK1332" s="55" t="s">
        <v>1249</v>
      </c>
      <c r="FL1332" s="55">
        <v>0.3</v>
      </c>
      <c r="JW1332" s="12">
        <v>1325</v>
      </c>
      <c r="JX1332" s="12" t="s">
        <v>1812</v>
      </c>
      <c r="JY1332" s="12" t="s">
        <v>2164</v>
      </c>
    </row>
    <row r="1333" ht="14.25" customHeight="1" outlineLevel="1" spans="7:285">
      <c r="G1333" s="55">
        <v>1326</v>
      </c>
      <c r="H1333" s="55" t="s">
        <v>2094</v>
      </c>
      <c r="I1333" s="55" t="s">
        <v>1885</v>
      </c>
      <c r="J1333" s="55" t="s">
        <v>2754</v>
      </c>
      <c r="K1333" s="55" t="s">
        <v>1258</v>
      </c>
      <c r="L1333" s="55">
        <v>0.0525</v>
      </c>
      <c r="AD1333" s="12">
        <v>1326</v>
      </c>
      <c r="AE1333" s="12" t="s">
        <v>1261</v>
      </c>
      <c r="AF1333" s="12" t="s">
        <v>1090</v>
      </c>
      <c r="AG1333" s="12" t="s">
        <v>2199</v>
      </c>
      <c r="AH1333" s="12" t="s">
        <v>3090</v>
      </c>
      <c r="DN1333" s="55">
        <v>1326</v>
      </c>
      <c r="DO1333" s="55" t="s">
        <v>1309</v>
      </c>
      <c r="DP1333" s="55" t="s">
        <v>3300</v>
      </c>
      <c r="DQ1333" s="55" t="s">
        <v>1260</v>
      </c>
      <c r="DR1333" s="55" t="s">
        <v>1261</v>
      </c>
      <c r="DS1333" s="55">
        <v>33199</v>
      </c>
      <c r="DT1333" s="55">
        <v>10000</v>
      </c>
      <c r="DU1333" s="55" t="s">
        <v>1249</v>
      </c>
      <c r="DV1333" s="55">
        <v>1</v>
      </c>
      <c r="EV1333" s="55">
        <v>1326</v>
      </c>
      <c r="EW1333" s="55" t="s">
        <v>1309</v>
      </c>
      <c r="EX1333" s="55" t="s">
        <v>1260</v>
      </c>
      <c r="EY1333" s="55">
        <v>9</v>
      </c>
      <c r="EZ1333" s="55">
        <v>1995</v>
      </c>
      <c r="FA1333" s="55">
        <v>2999</v>
      </c>
      <c r="FB1333" s="55" t="s">
        <v>1361</v>
      </c>
      <c r="FC1333" s="55" t="s">
        <v>1249</v>
      </c>
      <c r="FD1333" s="55">
        <v>6</v>
      </c>
      <c r="FF1333" s="55">
        <v>1326</v>
      </c>
      <c r="FG1333" s="55" t="s">
        <v>42</v>
      </c>
      <c r="FH1333" s="55" t="s">
        <v>1944</v>
      </c>
      <c r="FI1333" s="55">
        <v>1</v>
      </c>
      <c r="FJ1333" s="55">
        <v>1000</v>
      </c>
      <c r="FK1333" s="55" t="s">
        <v>1249</v>
      </c>
      <c r="FL1333" s="55">
        <v>0.3</v>
      </c>
      <c r="JW1333" s="12">
        <v>1326</v>
      </c>
      <c r="JX1333" s="12" t="s">
        <v>1812</v>
      </c>
      <c r="JY1333" s="12" t="s">
        <v>1781</v>
      </c>
    </row>
    <row r="1334" ht="14.25" customHeight="1" outlineLevel="1" spans="7:285">
      <c r="G1334" s="55">
        <v>1327</v>
      </c>
      <c r="H1334" s="55" t="s">
        <v>2094</v>
      </c>
      <c r="I1334" s="55" t="s">
        <v>1938</v>
      </c>
      <c r="J1334" s="55" t="s">
        <v>2761</v>
      </c>
      <c r="K1334" s="55" t="s">
        <v>1258</v>
      </c>
      <c r="L1334" s="55">
        <v>0.055</v>
      </c>
      <c r="AD1334" s="12">
        <v>1327</v>
      </c>
      <c r="AE1334" s="12" t="s">
        <v>1261</v>
      </c>
      <c r="AF1334" s="12" t="s">
        <v>931</v>
      </c>
      <c r="AG1334" s="12" t="s">
        <v>1346</v>
      </c>
      <c r="AH1334" s="12" t="s">
        <v>2495</v>
      </c>
      <c r="DN1334" s="55">
        <v>1327</v>
      </c>
      <c r="DO1334" s="55" t="s">
        <v>1309</v>
      </c>
      <c r="DP1334" s="55" t="s">
        <v>3300</v>
      </c>
      <c r="DQ1334" s="55" t="s">
        <v>1260</v>
      </c>
      <c r="DR1334" s="55" t="s">
        <v>1261</v>
      </c>
      <c r="DS1334" s="55">
        <v>33222</v>
      </c>
      <c r="DT1334" s="55">
        <v>10000</v>
      </c>
      <c r="DU1334" s="55" t="s">
        <v>1249</v>
      </c>
      <c r="DV1334" s="55">
        <v>1</v>
      </c>
      <c r="EV1334" s="55">
        <v>1327</v>
      </c>
      <c r="EW1334" s="55" t="s">
        <v>1309</v>
      </c>
      <c r="EX1334" s="55" t="s">
        <v>1470</v>
      </c>
      <c r="EY1334" s="55">
        <v>1</v>
      </c>
      <c r="EZ1334" s="55">
        <v>0</v>
      </c>
      <c r="FA1334" s="55">
        <v>1994</v>
      </c>
      <c r="FB1334" s="55" t="s">
        <v>1361</v>
      </c>
      <c r="FC1334" s="55" t="s">
        <v>1249</v>
      </c>
      <c r="FD1334" s="55">
        <v>3.25</v>
      </c>
      <c r="FF1334" s="55">
        <v>1327</v>
      </c>
      <c r="FG1334" s="55" t="s">
        <v>42</v>
      </c>
      <c r="FH1334" s="55" t="s">
        <v>1944</v>
      </c>
      <c r="FI1334" s="55">
        <v>1</v>
      </c>
      <c r="FJ1334" s="55">
        <v>2500</v>
      </c>
      <c r="FK1334" s="55" t="s">
        <v>1249</v>
      </c>
      <c r="FL1334" s="55">
        <v>0.3</v>
      </c>
      <c r="JW1334" s="12">
        <v>1327</v>
      </c>
      <c r="JX1334" s="12" t="s">
        <v>1812</v>
      </c>
      <c r="JY1334" s="12" t="s">
        <v>1277</v>
      </c>
    </row>
    <row r="1335" ht="14.25" customHeight="1" outlineLevel="1" spans="7:285">
      <c r="G1335" s="55">
        <v>1328</v>
      </c>
      <c r="H1335" s="55" t="s">
        <v>2094</v>
      </c>
      <c r="I1335" s="55" t="s">
        <v>1938</v>
      </c>
      <c r="J1335" s="55" t="s">
        <v>2771</v>
      </c>
      <c r="K1335" s="55" t="s">
        <v>1258</v>
      </c>
      <c r="L1335" s="55">
        <v>0.055</v>
      </c>
      <c r="AD1335" s="12">
        <v>1328</v>
      </c>
      <c r="AE1335" s="12" t="s">
        <v>1261</v>
      </c>
      <c r="AF1335" s="12" t="s">
        <v>1553</v>
      </c>
      <c r="AG1335" s="12" t="s">
        <v>2199</v>
      </c>
      <c r="AH1335" s="12" t="s">
        <v>3090</v>
      </c>
      <c r="DN1335" s="55">
        <v>1328</v>
      </c>
      <c r="DO1335" s="55" t="s">
        <v>1309</v>
      </c>
      <c r="DP1335" s="55" t="s">
        <v>3300</v>
      </c>
      <c r="DQ1335" s="55" t="s">
        <v>1260</v>
      </c>
      <c r="DR1335" s="55" t="s">
        <v>1261</v>
      </c>
      <c r="DS1335" s="55">
        <v>33231</v>
      </c>
      <c r="DT1335" s="55">
        <v>10000</v>
      </c>
      <c r="DU1335" s="55" t="s">
        <v>1249</v>
      </c>
      <c r="DV1335" s="55">
        <v>1</v>
      </c>
      <c r="EV1335" s="55">
        <v>1328</v>
      </c>
      <c r="EW1335" s="55" t="s">
        <v>1309</v>
      </c>
      <c r="EX1335" s="55" t="s">
        <v>1470</v>
      </c>
      <c r="EY1335" s="55">
        <v>1</v>
      </c>
      <c r="EZ1335" s="55">
        <v>1995</v>
      </c>
      <c r="FA1335" s="55">
        <v>2999</v>
      </c>
      <c r="FB1335" s="55" t="s">
        <v>1361</v>
      </c>
      <c r="FC1335" s="55" t="s">
        <v>1249</v>
      </c>
      <c r="FD1335" s="55">
        <v>3.5</v>
      </c>
      <c r="FF1335" s="55">
        <v>1328</v>
      </c>
      <c r="FG1335" s="55" t="s">
        <v>42</v>
      </c>
      <c r="FH1335" s="55" t="s">
        <v>1944</v>
      </c>
      <c r="FI1335" s="55">
        <v>1</v>
      </c>
      <c r="FJ1335" s="55">
        <v>5000</v>
      </c>
      <c r="FK1335" s="55" t="s">
        <v>1249</v>
      </c>
      <c r="FL1335" s="55">
        <v>0.3</v>
      </c>
      <c r="JW1335" s="12">
        <v>1328</v>
      </c>
      <c r="JX1335" s="12" t="s">
        <v>1812</v>
      </c>
      <c r="JY1335" s="12" t="s">
        <v>1804</v>
      </c>
    </row>
    <row r="1336" ht="14.25" customHeight="1" outlineLevel="1" spans="7:285">
      <c r="G1336" s="55">
        <v>1329</v>
      </c>
      <c r="H1336" s="55" t="s">
        <v>2094</v>
      </c>
      <c r="I1336" s="55" t="s">
        <v>1738</v>
      </c>
      <c r="J1336" s="55" t="s">
        <v>2781</v>
      </c>
      <c r="K1336" s="55" t="s">
        <v>1258</v>
      </c>
      <c r="L1336" s="55">
        <v>0.0208</v>
      </c>
      <c r="AD1336" s="12">
        <v>1329</v>
      </c>
      <c r="AE1336" s="12" t="s">
        <v>1261</v>
      </c>
      <c r="AF1336" s="12" t="s">
        <v>746</v>
      </c>
      <c r="AG1336" s="12" t="s">
        <v>1731</v>
      </c>
      <c r="AH1336" s="12" t="s">
        <v>2745</v>
      </c>
      <c r="DN1336" s="55">
        <v>1329</v>
      </c>
      <c r="DO1336" s="55" t="s">
        <v>1309</v>
      </c>
      <c r="DP1336" s="55" t="s">
        <v>3300</v>
      </c>
      <c r="DQ1336" s="55" t="s">
        <v>1260</v>
      </c>
      <c r="DR1336" s="55" t="s">
        <v>1261</v>
      </c>
      <c r="DS1336" s="55">
        <v>33233</v>
      </c>
      <c r="DT1336" s="55">
        <v>10000</v>
      </c>
      <c r="DU1336" s="55" t="s">
        <v>1249</v>
      </c>
      <c r="DV1336" s="55">
        <v>1</v>
      </c>
      <c r="EV1336" s="55">
        <v>1329</v>
      </c>
      <c r="EW1336" s="55" t="s">
        <v>1309</v>
      </c>
      <c r="EX1336" s="55" t="s">
        <v>1470</v>
      </c>
      <c r="EY1336" s="55">
        <v>10</v>
      </c>
      <c r="EZ1336" s="55">
        <v>0</v>
      </c>
      <c r="FA1336" s="55">
        <v>1994</v>
      </c>
      <c r="FB1336" s="55" t="s">
        <v>1361</v>
      </c>
      <c r="FC1336" s="55" t="s">
        <v>1249</v>
      </c>
      <c r="FD1336" s="55">
        <v>4.15</v>
      </c>
      <c r="FF1336" s="55">
        <v>1329</v>
      </c>
      <c r="FG1336" s="55" t="s">
        <v>42</v>
      </c>
      <c r="FH1336" s="55" t="s">
        <v>1944</v>
      </c>
      <c r="FI1336" s="55">
        <v>1</v>
      </c>
      <c r="FJ1336" s="55">
        <v>10000</v>
      </c>
      <c r="FK1336" s="55" t="s">
        <v>1249</v>
      </c>
      <c r="FL1336" s="55">
        <v>0.3</v>
      </c>
      <c r="JW1336" s="12">
        <v>1329</v>
      </c>
      <c r="JX1336" s="12" t="s">
        <v>1812</v>
      </c>
      <c r="JY1336" s="12" t="s">
        <v>1903</v>
      </c>
    </row>
    <row r="1337" ht="14.25" customHeight="1" outlineLevel="1" spans="7:285">
      <c r="G1337" s="55">
        <v>1330</v>
      </c>
      <c r="H1337" s="55" t="s">
        <v>2094</v>
      </c>
      <c r="I1337" s="55" t="s">
        <v>1738</v>
      </c>
      <c r="J1337" s="55" t="s">
        <v>2225</v>
      </c>
      <c r="K1337" s="55" t="s">
        <v>1258</v>
      </c>
      <c r="L1337" s="55">
        <v>0.0208</v>
      </c>
      <c r="AD1337" s="12">
        <v>1330</v>
      </c>
      <c r="AE1337" s="12" t="s">
        <v>1261</v>
      </c>
      <c r="AF1337" s="12" t="s">
        <v>1381</v>
      </c>
      <c r="AG1337" s="12" t="s">
        <v>2199</v>
      </c>
      <c r="AH1337" s="12" t="s">
        <v>3090</v>
      </c>
      <c r="DN1337" s="55">
        <v>1330</v>
      </c>
      <c r="DO1337" s="55" t="s">
        <v>1309</v>
      </c>
      <c r="DP1337" s="55" t="s">
        <v>3300</v>
      </c>
      <c r="DQ1337" s="55" t="s">
        <v>1260</v>
      </c>
      <c r="DR1337" s="55" t="s">
        <v>1261</v>
      </c>
      <c r="DS1337" s="55">
        <v>33234</v>
      </c>
      <c r="DT1337" s="55">
        <v>10000</v>
      </c>
      <c r="DU1337" s="55" t="s">
        <v>1249</v>
      </c>
      <c r="DV1337" s="55">
        <v>1</v>
      </c>
      <c r="EV1337" s="55">
        <v>1330</v>
      </c>
      <c r="EW1337" s="55" t="s">
        <v>1309</v>
      </c>
      <c r="EX1337" s="55" t="s">
        <v>1470</v>
      </c>
      <c r="EY1337" s="55">
        <v>10</v>
      </c>
      <c r="EZ1337" s="55">
        <v>1995</v>
      </c>
      <c r="FA1337" s="55">
        <v>2999</v>
      </c>
      <c r="FB1337" s="55" t="s">
        <v>1361</v>
      </c>
      <c r="FC1337" s="55" t="s">
        <v>1249</v>
      </c>
      <c r="FD1337" s="55">
        <v>4.15</v>
      </c>
      <c r="FF1337" s="55">
        <v>1330</v>
      </c>
      <c r="FG1337" s="55" t="s">
        <v>42</v>
      </c>
      <c r="FH1337" s="55" t="s">
        <v>1944</v>
      </c>
      <c r="FI1337" s="55">
        <v>1</v>
      </c>
      <c r="FJ1337" s="55">
        <v>25000</v>
      </c>
      <c r="FK1337" s="55" t="s">
        <v>1249</v>
      </c>
      <c r="FL1337" s="55">
        <v>0.3</v>
      </c>
      <c r="JW1337" s="12">
        <v>1330</v>
      </c>
      <c r="JX1337" s="12" t="s">
        <v>1812</v>
      </c>
      <c r="JY1337" s="12" t="s">
        <v>2279</v>
      </c>
    </row>
    <row r="1338" ht="14.25" customHeight="1" outlineLevel="1" spans="7:285">
      <c r="G1338" s="55">
        <v>1331</v>
      </c>
      <c r="H1338" s="55" t="s">
        <v>2094</v>
      </c>
      <c r="I1338" s="55" t="s">
        <v>1738</v>
      </c>
      <c r="J1338" s="55" t="s">
        <v>2746</v>
      </c>
      <c r="K1338" s="55" t="s">
        <v>1258</v>
      </c>
      <c r="L1338" s="55">
        <v>0.0208</v>
      </c>
      <c r="AD1338" s="12">
        <v>1331</v>
      </c>
      <c r="AE1338" s="12" t="s">
        <v>1261</v>
      </c>
      <c r="AF1338" s="12" t="s">
        <v>1376</v>
      </c>
      <c r="AG1338" s="12" t="s">
        <v>1731</v>
      </c>
      <c r="AH1338" s="12" t="s">
        <v>2745</v>
      </c>
      <c r="DN1338" s="55">
        <v>1331</v>
      </c>
      <c r="DO1338" s="55" t="s">
        <v>1309</v>
      </c>
      <c r="DP1338" s="55" t="s">
        <v>3300</v>
      </c>
      <c r="DQ1338" s="55" t="s">
        <v>1260</v>
      </c>
      <c r="DR1338" s="55" t="s">
        <v>1261</v>
      </c>
      <c r="DS1338" s="55">
        <v>33238</v>
      </c>
      <c r="DT1338" s="55">
        <v>10000</v>
      </c>
      <c r="DU1338" s="55" t="s">
        <v>1249</v>
      </c>
      <c r="DV1338" s="55">
        <v>1</v>
      </c>
      <c r="EV1338" s="55">
        <v>1331</v>
      </c>
      <c r="EW1338" s="55" t="s">
        <v>1309</v>
      </c>
      <c r="EX1338" s="55" t="s">
        <v>1470</v>
      </c>
      <c r="EY1338" s="55">
        <v>11</v>
      </c>
      <c r="EZ1338" s="55">
        <v>0</v>
      </c>
      <c r="FA1338" s="55">
        <v>1994</v>
      </c>
      <c r="FB1338" s="55" t="s">
        <v>1361</v>
      </c>
      <c r="FC1338" s="55" t="s">
        <v>1249</v>
      </c>
      <c r="FD1338" s="55">
        <v>4.15</v>
      </c>
      <c r="FF1338" s="55">
        <v>1331</v>
      </c>
      <c r="FG1338" s="55" t="s">
        <v>42</v>
      </c>
      <c r="FH1338" s="55" t="s">
        <v>1944</v>
      </c>
      <c r="FI1338" s="55">
        <v>1</v>
      </c>
      <c r="FJ1338" s="55">
        <v>50000</v>
      </c>
      <c r="FK1338" s="55" t="s">
        <v>1249</v>
      </c>
      <c r="FL1338" s="55">
        <v>0.3</v>
      </c>
      <c r="JW1338" s="12">
        <v>1331</v>
      </c>
      <c r="JX1338" s="12" t="s">
        <v>1812</v>
      </c>
      <c r="JY1338" s="12" t="s">
        <v>1932</v>
      </c>
    </row>
    <row r="1339" ht="14.25" customHeight="1" outlineLevel="1" spans="7:285">
      <c r="G1339" s="55">
        <v>1332</v>
      </c>
      <c r="H1339" s="55" t="s">
        <v>2094</v>
      </c>
      <c r="I1339" s="55" t="s">
        <v>1738</v>
      </c>
      <c r="J1339" s="55" t="s">
        <v>2807</v>
      </c>
      <c r="K1339" s="55" t="s">
        <v>1258</v>
      </c>
      <c r="L1339" s="55">
        <v>0.0208</v>
      </c>
      <c r="AD1339" s="12">
        <v>1332</v>
      </c>
      <c r="AE1339" s="12" t="s">
        <v>1261</v>
      </c>
      <c r="AF1339" s="12" t="s">
        <v>2011</v>
      </c>
      <c r="AG1339" s="12" t="s">
        <v>2199</v>
      </c>
      <c r="AH1339" s="12" t="s">
        <v>3090</v>
      </c>
      <c r="DN1339" s="55">
        <v>1332</v>
      </c>
      <c r="DO1339" s="55" t="s">
        <v>1309</v>
      </c>
      <c r="DP1339" s="55" t="s">
        <v>3300</v>
      </c>
      <c r="DQ1339" s="55" t="s">
        <v>1260</v>
      </c>
      <c r="DR1339" s="55" t="s">
        <v>1261</v>
      </c>
      <c r="DS1339" s="55">
        <v>33239</v>
      </c>
      <c r="DT1339" s="55">
        <v>10000</v>
      </c>
      <c r="DU1339" s="55" t="s">
        <v>1249</v>
      </c>
      <c r="DV1339" s="55">
        <v>1</v>
      </c>
      <c r="EV1339" s="55">
        <v>1332</v>
      </c>
      <c r="EW1339" s="55" t="s">
        <v>1309</v>
      </c>
      <c r="EX1339" s="55" t="s">
        <v>1470</v>
      </c>
      <c r="EY1339" s="55">
        <v>11</v>
      </c>
      <c r="EZ1339" s="55">
        <v>1995</v>
      </c>
      <c r="FA1339" s="55">
        <v>2999</v>
      </c>
      <c r="FB1339" s="55" t="s">
        <v>1361</v>
      </c>
      <c r="FC1339" s="55" t="s">
        <v>1249</v>
      </c>
      <c r="FD1339" s="55">
        <v>4.15</v>
      </c>
      <c r="FF1339" s="55">
        <v>1332</v>
      </c>
      <c r="FG1339" s="55" t="s">
        <v>42</v>
      </c>
      <c r="FH1339" s="55" t="s">
        <v>1944</v>
      </c>
      <c r="FI1339" s="55">
        <v>1</v>
      </c>
      <c r="FJ1339" s="55">
        <v>80000</v>
      </c>
      <c r="FK1339" s="55" t="s">
        <v>1249</v>
      </c>
      <c r="FL1339" s="55">
        <v>0.3</v>
      </c>
      <c r="JW1339" s="12">
        <v>1332</v>
      </c>
      <c r="JX1339" s="12" t="s">
        <v>1812</v>
      </c>
      <c r="JY1339" s="12" t="s">
        <v>2569</v>
      </c>
    </row>
    <row r="1340" ht="14.25" customHeight="1" outlineLevel="1" spans="7:285">
      <c r="G1340" s="55">
        <v>1333</v>
      </c>
      <c r="H1340" s="55" t="s">
        <v>2094</v>
      </c>
      <c r="I1340" s="55" t="s">
        <v>1738</v>
      </c>
      <c r="J1340" s="55" t="s">
        <v>2816</v>
      </c>
      <c r="K1340" s="55" t="s">
        <v>1258</v>
      </c>
      <c r="L1340" s="55">
        <v>0.0525</v>
      </c>
      <c r="AD1340" s="12">
        <v>1333</v>
      </c>
      <c r="AE1340" s="12" t="s">
        <v>1261</v>
      </c>
      <c r="AF1340" s="12" t="s">
        <v>1688</v>
      </c>
      <c r="AG1340" s="12" t="s">
        <v>1731</v>
      </c>
      <c r="AH1340" s="12" t="s">
        <v>2745</v>
      </c>
      <c r="DN1340" s="55">
        <v>1333</v>
      </c>
      <c r="DO1340" s="55" t="s">
        <v>1309</v>
      </c>
      <c r="DP1340" s="55" t="s">
        <v>3300</v>
      </c>
      <c r="DQ1340" s="55" t="s">
        <v>1260</v>
      </c>
      <c r="DR1340" s="55" t="s">
        <v>1261</v>
      </c>
      <c r="DS1340" s="55">
        <v>33242</v>
      </c>
      <c r="DT1340" s="55">
        <v>10000</v>
      </c>
      <c r="DU1340" s="55" t="s">
        <v>1249</v>
      </c>
      <c r="DV1340" s="55">
        <v>1</v>
      </c>
      <c r="EV1340" s="55">
        <v>1333</v>
      </c>
      <c r="EW1340" s="55" t="s">
        <v>1309</v>
      </c>
      <c r="EX1340" s="55" t="s">
        <v>1470</v>
      </c>
      <c r="EY1340" s="55">
        <v>2</v>
      </c>
      <c r="EZ1340" s="55">
        <v>0</v>
      </c>
      <c r="FA1340" s="55">
        <v>1994</v>
      </c>
      <c r="FB1340" s="55" t="s">
        <v>1361</v>
      </c>
      <c r="FC1340" s="55" t="s">
        <v>1249</v>
      </c>
      <c r="FD1340" s="55">
        <v>3.15</v>
      </c>
      <c r="FF1340" s="55">
        <v>1333</v>
      </c>
      <c r="FG1340" s="55" t="s">
        <v>42</v>
      </c>
      <c r="FH1340" s="55" t="s">
        <v>1944</v>
      </c>
      <c r="FI1340" s="55">
        <v>1</v>
      </c>
      <c r="FJ1340" s="55">
        <v>130000</v>
      </c>
      <c r="FK1340" s="55" t="s">
        <v>1249</v>
      </c>
      <c r="FL1340" s="55">
        <v>0.3</v>
      </c>
      <c r="JW1340" s="12">
        <v>1333</v>
      </c>
      <c r="JX1340" s="12" t="s">
        <v>1812</v>
      </c>
      <c r="JY1340" s="12" t="s">
        <v>1846</v>
      </c>
    </row>
    <row r="1341" ht="14.25" customHeight="1" outlineLevel="1" spans="7:285">
      <c r="G1341" s="55">
        <v>1334</v>
      </c>
      <c r="H1341" s="55" t="s">
        <v>2094</v>
      </c>
      <c r="I1341" s="55" t="s">
        <v>1963</v>
      </c>
      <c r="J1341" s="55" t="s">
        <v>2823</v>
      </c>
      <c r="K1341" s="55" t="s">
        <v>1258</v>
      </c>
      <c r="L1341" s="55">
        <v>0.0525</v>
      </c>
      <c r="AD1341" s="12">
        <v>1334</v>
      </c>
      <c r="AE1341" s="12" t="s">
        <v>1261</v>
      </c>
      <c r="AF1341" s="12" t="s">
        <v>2179</v>
      </c>
      <c r="AG1341" s="12" t="s">
        <v>2199</v>
      </c>
      <c r="AH1341" s="12" t="s">
        <v>3090</v>
      </c>
      <c r="DN1341" s="55">
        <v>1334</v>
      </c>
      <c r="DO1341" s="55" t="s">
        <v>1309</v>
      </c>
      <c r="DP1341" s="55" t="s">
        <v>3300</v>
      </c>
      <c r="DQ1341" s="55" t="s">
        <v>1260</v>
      </c>
      <c r="DR1341" s="55" t="s">
        <v>1261</v>
      </c>
      <c r="DS1341" s="55">
        <v>33243</v>
      </c>
      <c r="DT1341" s="55">
        <v>10000</v>
      </c>
      <c r="DU1341" s="55" t="s">
        <v>1249</v>
      </c>
      <c r="DV1341" s="55">
        <v>1</v>
      </c>
      <c r="EV1341" s="55">
        <v>1334</v>
      </c>
      <c r="EW1341" s="55" t="s">
        <v>1309</v>
      </c>
      <c r="EX1341" s="55" t="s">
        <v>1470</v>
      </c>
      <c r="EY1341" s="55">
        <v>2</v>
      </c>
      <c r="EZ1341" s="55">
        <v>1995</v>
      </c>
      <c r="FA1341" s="55">
        <v>2999</v>
      </c>
      <c r="FB1341" s="55" t="s">
        <v>1361</v>
      </c>
      <c r="FC1341" s="55" t="s">
        <v>1249</v>
      </c>
      <c r="FD1341" s="55">
        <v>3.15</v>
      </c>
      <c r="FF1341" s="55">
        <v>1334</v>
      </c>
      <c r="FG1341" s="55" t="s">
        <v>42</v>
      </c>
      <c r="FH1341" s="55" t="s">
        <v>1944</v>
      </c>
      <c r="FI1341" s="55">
        <v>1</v>
      </c>
      <c r="FJ1341" s="55">
        <v>260000</v>
      </c>
      <c r="FK1341" s="55" t="s">
        <v>1249</v>
      </c>
      <c r="FL1341" s="55">
        <v>0.3</v>
      </c>
      <c r="JW1341" s="12">
        <v>1334</v>
      </c>
      <c r="JX1341" s="12" t="s">
        <v>1812</v>
      </c>
      <c r="JY1341" s="12" t="s">
        <v>2599</v>
      </c>
    </row>
    <row r="1342" ht="14.25" customHeight="1" outlineLevel="1" spans="7:285">
      <c r="G1342" s="55">
        <v>1335</v>
      </c>
      <c r="H1342" s="55" t="s">
        <v>2094</v>
      </c>
      <c r="I1342" s="55" t="s">
        <v>2016</v>
      </c>
      <c r="J1342" s="55" t="s">
        <v>2832</v>
      </c>
      <c r="K1342" s="55" t="s">
        <v>1258</v>
      </c>
      <c r="L1342" s="55">
        <v>0.0183</v>
      </c>
      <c r="AD1342" s="12">
        <v>1335</v>
      </c>
      <c r="AE1342" s="12" t="s">
        <v>1261</v>
      </c>
      <c r="AF1342" s="12" t="s">
        <v>1900</v>
      </c>
      <c r="AG1342" s="12" t="s">
        <v>1731</v>
      </c>
      <c r="AH1342" s="12" t="s">
        <v>2745</v>
      </c>
      <c r="DN1342" s="55">
        <v>1335</v>
      </c>
      <c r="DO1342" s="55" t="s">
        <v>1309</v>
      </c>
      <c r="DP1342" s="55" t="s">
        <v>3300</v>
      </c>
      <c r="DQ1342" s="55" t="s">
        <v>1260</v>
      </c>
      <c r="DR1342" s="55" t="s">
        <v>1261</v>
      </c>
      <c r="DS1342" s="55">
        <v>33245</v>
      </c>
      <c r="DT1342" s="55">
        <v>10000</v>
      </c>
      <c r="DU1342" s="55" t="s">
        <v>1249</v>
      </c>
      <c r="DV1342" s="55">
        <v>1</v>
      </c>
      <c r="EV1342" s="55">
        <v>1335</v>
      </c>
      <c r="EW1342" s="55" t="s">
        <v>1309</v>
      </c>
      <c r="EX1342" s="55" t="s">
        <v>1470</v>
      </c>
      <c r="EY1342" s="55">
        <v>3</v>
      </c>
      <c r="EZ1342" s="55">
        <v>0</v>
      </c>
      <c r="FA1342" s="55">
        <v>1994</v>
      </c>
      <c r="FB1342" s="55" t="s">
        <v>1361</v>
      </c>
      <c r="FC1342" s="55" t="s">
        <v>1249</v>
      </c>
      <c r="FD1342" s="55">
        <v>3.15</v>
      </c>
      <c r="FF1342" s="55">
        <v>1335</v>
      </c>
      <c r="FG1342" s="55" t="s">
        <v>42</v>
      </c>
      <c r="FH1342" s="55" t="s">
        <v>1944</v>
      </c>
      <c r="FI1342" s="55">
        <v>1</v>
      </c>
      <c r="FJ1342" s="55">
        <v>400000</v>
      </c>
      <c r="FK1342" s="55" t="s">
        <v>1249</v>
      </c>
      <c r="FL1342" s="55">
        <v>0.3</v>
      </c>
      <c r="JW1342" s="12">
        <v>1335</v>
      </c>
      <c r="JX1342" s="12" t="s">
        <v>1812</v>
      </c>
      <c r="JY1342" s="12" t="s">
        <v>1424</v>
      </c>
    </row>
    <row r="1343" ht="14.25" customHeight="1" outlineLevel="1" spans="7:285">
      <c r="G1343" s="55">
        <v>1336</v>
      </c>
      <c r="H1343" s="55" t="s">
        <v>2094</v>
      </c>
      <c r="I1343" s="55" t="s">
        <v>2016</v>
      </c>
      <c r="J1343" s="55" t="s">
        <v>1406</v>
      </c>
      <c r="K1343" s="55" t="s">
        <v>1258</v>
      </c>
      <c r="L1343" s="55">
        <v>0.0183333333333333</v>
      </c>
      <c r="AD1343" s="12">
        <v>1336</v>
      </c>
      <c r="AE1343" s="12" t="s">
        <v>1261</v>
      </c>
      <c r="AF1343" s="12" t="s">
        <v>2314</v>
      </c>
      <c r="AG1343" s="12" t="s">
        <v>2199</v>
      </c>
      <c r="AH1343" s="12" t="s">
        <v>3090</v>
      </c>
      <c r="DN1343" s="55">
        <v>1336</v>
      </c>
      <c r="DO1343" s="55" t="s">
        <v>1309</v>
      </c>
      <c r="DP1343" s="55" t="s">
        <v>3300</v>
      </c>
      <c r="DQ1343" s="55" t="s">
        <v>1260</v>
      </c>
      <c r="DR1343" s="55" t="s">
        <v>1261</v>
      </c>
      <c r="DS1343" s="55">
        <v>33247</v>
      </c>
      <c r="DT1343" s="55">
        <v>10000</v>
      </c>
      <c r="DU1343" s="55" t="s">
        <v>1249</v>
      </c>
      <c r="DV1343" s="55">
        <v>1</v>
      </c>
      <c r="EV1343" s="55">
        <v>1336</v>
      </c>
      <c r="EW1343" s="55" t="s">
        <v>1309</v>
      </c>
      <c r="EX1343" s="55" t="s">
        <v>1470</v>
      </c>
      <c r="EY1343" s="55">
        <v>3</v>
      </c>
      <c r="EZ1343" s="55">
        <v>1995</v>
      </c>
      <c r="FA1343" s="55">
        <v>2999</v>
      </c>
      <c r="FB1343" s="55" t="s">
        <v>1361</v>
      </c>
      <c r="FC1343" s="55" t="s">
        <v>1249</v>
      </c>
      <c r="FD1343" s="55">
        <v>3.15</v>
      </c>
      <c r="FF1343" s="55">
        <v>1336</v>
      </c>
      <c r="FG1343" s="55" t="s">
        <v>42</v>
      </c>
      <c r="FH1343" s="55" t="s">
        <v>1944</v>
      </c>
      <c r="FI1343" s="55">
        <v>1</v>
      </c>
      <c r="FJ1343" s="55">
        <v>530000</v>
      </c>
      <c r="FK1343" s="55" t="s">
        <v>1249</v>
      </c>
      <c r="FL1343" s="55">
        <v>0.3</v>
      </c>
      <c r="JW1343" s="12">
        <v>1336</v>
      </c>
      <c r="JX1343" s="12" t="s">
        <v>1812</v>
      </c>
      <c r="JY1343" s="12" t="s">
        <v>2305</v>
      </c>
    </row>
    <row r="1344" ht="14.25" customHeight="1" outlineLevel="1" spans="7:285">
      <c r="G1344" s="55">
        <v>1337</v>
      </c>
      <c r="H1344" s="55" t="s">
        <v>2094</v>
      </c>
      <c r="I1344" s="55" t="s">
        <v>2016</v>
      </c>
      <c r="J1344" s="55" t="s">
        <v>1528</v>
      </c>
      <c r="K1344" s="55" t="s">
        <v>1258</v>
      </c>
      <c r="L1344" s="55">
        <v>0.0183</v>
      </c>
      <c r="AD1344" s="12">
        <v>1337</v>
      </c>
      <c r="AE1344" s="12" t="s">
        <v>1261</v>
      </c>
      <c r="AF1344" s="12" t="s">
        <v>2082</v>
      </c>
      <c r="AG1344" s="12" t="s">
        <v>1731</v>
      </c>
      <c r="AH1344" s="12" t="s">
        <v>2745</v>
      </c>
      <c r="DN1344" s="55">
        <v>1337</v>
      </c>
      <c r="DO1344" s="55" t="s">
        <v>1309</v>
      </c>
      <c r="DP1344" s="55" t="s">
        <v>3300</v>
      </c>
      <c r="DQ1344" s="55" t="s">
        <v>1260</v>
      </c>
      <c r="DR1344" s="55" t="s">
        <v>1261</v>
      </c>
      <c r="DS1344" s="55">
        <v>33255</v>
      </c>
      <c r="DT1344" s="55">
        <v>10000</v>
      </c>
      <c r="DU1344" s="55" t="s">
        <v>1249</v>
      </c>
      <c r="DV1344" s="55">
        <v>1</v>
      </c>
      <c r="EV1344" s="55">
        <v>1337</v>
      </c>
      <c r="EW1344" s="55" t="s">
        <v>1309</v>
      </c>
      <c r="EX1344" s="55" t="s">
        <v>1470</v>
      </c>
      <c r="EY1344" s="55">
        <v>4</v>
      </c>
      <c r="EZ1344" s="55">
        <v>0</v>
      </c>
      <c r="FA1344" s="55">
        <v>1994</v>
      </c>
      <c r="FB1344" s="55" t="s">
        <v>1361</v>
      </c>
      <c r="FC1344" s="55" t="s">
        <v>1249</v>
      </c>
      <c r="FD1344" s="55">
        <v>3.25</v>
      </c>
      <c r="FF1344" s="55">
        <v>1337</v>
      </c>
      <c r="FG1344" s="55" t="s">
        <v>42</v>
      </c>
      <c r="FH1344" s="55" t="s">
        <v>1944</v>
      </c>
      <c r="FI1344" s="55">
        <v>1</v>
      </c>
      <c r="FJ1344" s="55">
        <v>540000</v>
      </c>
      <c r="FK1344" s="55" t="s">
        <v>1249</v>
      </c>
      <c r="FL1344" s="55">
        <v>0.3</v>
      </c>
      <c r="JW1344" s="12">
        <v>1337</v>
      </c>
      <c r="JX1344" s="12" t="s">
        <v>1812</v>
      </c>
      <c r="JY1344" s="12" t="s">
        <v>1394</v>
      </c>
    </row>
    <row r="1345" ht="14.25" customHeight="1" outlineLevel="1" spans="7:285">
      <c r="G1345" s="55">
        <v>1338</v>
      </c>
      <c r="H1345" s="55" t="s">
        <v>2094</v>
      </c>
      <c r="I1345" s="55" t="s">
        <v>2016</v>
      </c>
      <c r="J1345" s="55" t="s">
        <v>1605</v>
      </c>
      <c r="K1345" s="55" t="s">
        <v>1258</v>
      </c>
      <c r="L1345" s="55">
        <v>0.02</v>
      </c>
      <c r="AD1345" s="12">
        <v>1338</v>
      </c>
      <c r="AE1345" s="12" t="s">
        <v>1261</v>
      </c>
      <c r="AF1345" s="12" t="s">
        <v>2444</v>
      </c>
      <c r="AG1345" s="12" t="s">
        <v>2199</v>
      </c>
      <c r="AH1345" s="12" t="s">
        <v>3090</v>
      </c>
      <c r="DN1345" s="55">
        <v>1338</v>
      </c>
      <c r="DO1345" s="55" t="s">
        <v>1309</v>
      </c>
      <c r="DP1345" s="55" t="s">
        <v>3300</v>
      </c>
      <c r="DQ1345" s="55" t="s">
        <v>1260</v>
      </c>
      <c r="DR1345" s="55" t="s">
        <v>1261</v>
      </c>
      <c r="DS1345" s="55">
        <v>33256</v>
      </c>
      <c r="DT1345" s="55">
        <v>10000</v>
      </c>
      <c r="DU1345" s="55" t="s">
        <v>1249</v>
      </c>
      <c r="DV1345" s="55">
        <v>1</v>
      </c>
      <c r="EV1345" s="55">
        <v>1338</v>
      </c>
      <c r="EW1345" s="55" t="s">
        <v>1309</v>
      </c>
      <c r="EX1345" s="55" t="s">
        <v>1470</v>
      </c>
      <c r="EY1345" s="55">
        <v>4</v>
      </c>
      <c r="EZ1345" s="55">
        <v>1995</v>
      </c>
      <c r="FA1345" s="55">
        <v>2999</v>
      </c>
      <c r="FB1345" s="55" t="s">
        <v>1361</v>
      </c>
      <c r="FC1345" s="55" t="s">
        <v>1249</v>
      </c>
      <c r="FD1345" s="55">
        <v>3.25</v>
      </c>
      <c r="FF1345" s="55">
        <v>1338</v>
      </c>
      <c r="FG1345" s="55" t="s">
        <v>42</v>
      </c>
      <c r="FH1345" s="55" t="s">
        <v>2012</v>
      </c>
      <c r="FI1345" s="55">
        <v>1</v>
      </c>
      <c r="FJ1345" s="55">
        <v>0</v>
      </c>
      <c r="FK1345" s="55" t="s">
        <v>1249</v>
      </c>
      <c r="FL1345" s="55">
        <v>0.3</v>
      </c>
      <c r="JW1345" s="12">
        <v>1338</v>
      </c>
      <c r="JX1345" s="12" t="s">
        <v>1812</v>
      </c>
      <c r="JY1345" s="12" t="s">
        <v>2654</v>
      </c>
    </row>
    <row r="1346" ht="14.25" customHeight="1" outlineLevel="1" spans="7:285">
      <c r="G1346" s="55">
        <v>1339</v>
      </c>
      <c r="H1346" s="55" t="s">
        <v>2094</v>
      </c>
      <c r="I1346" s="55" t="s">
        <v>2016</v>
      </c>
      <c r="J1346" s="55" t="s">
        <v>1642</v>
      </c>
      <c r="K1346" s="55" t="s">
        <v>1258</v>
      </c>
      <c r="L1346" s="55">
        <v>0.02</v>
      </c>
      <c r="AD1346" s="12">
        <v>1339</v>
      </c>
      <c r="AE1346" s="12" t="s">
        <v>1261</v>
      </c>
      <c r="AF1346" s="12" t="s">
        <v>2246</v>
      </c>
      <c r="AG1346" s="12" t="s">
        <v>1731</v>
      </c>
      <c r="AH1346" s="12" t="s">
        <v>2745</v>
      </c>
      <c r="DN1346" s="55">
        <v>1339</v>
      </c>
      <c r="DO1346" s="55" t="s">
        <v>1309</v>
      </c>
      <c r="DP1346" s="55" t="s">
        <v>3300</v>
      </c>
      <c r="DQ1346" s="55" t="s">
        <v>1260</v>
      </c>
      <c r="DR1346" s="55" t="s">
        <v>1261</v>
      </c>
      <c r="DS1346" s="55">
        <v>33257</v>
      </c>
      <c r="DT1346" s="55">
        <v>10000</v>
      </c>
      <c r="DU1346" s="55" t="s">
        <v>1249</v>
      </c>
      <c r="DV1346" s="55">
        <v>1</v>
      </c>
      <c r="EV1346" s="55">
        <v>1339</v>
      </c>
      <c r="EW1346" s="55" t="s">
        <v>1309</v>
      </c>
      <c r="EX1346" s="55" t="s">
        <v>1470</v>
      </c>
      <c r="EY1346" s="55">
        <v>5</v>
      </c>
      <c r="EZ1346" s="55">
        <v>0</v>
      </c>
      <c r="FA1346" s="55">
        <v>1994</v>
      </c>
      <c r="FB1346" s="55" t="s">
        <v>1361</v>
      </c>
      <c r="FC1346" s="55" t="s">
        <v>1249</v>
      </c>
      <c r="FD1346" s="55">
        <v>3.25</v>
      </c>
      <c r="FF1346" s="55">
        <v>1339</v>
      </c>
      <c r="FG1346" s="55" t="s">
        <v>42</v>
      </c>
      <c r="FH1346" s="55" t="s">
        <v>2012</v>
      </c>
      <c r="FI1346" s="55">
        <v>1</v>
      </c>
      <c r="FJ1346" s="55">
        <v>1000</v>
      </c>
      <c r="FK1346" s="55" t="s">
        <v>1249</v>
      </c>
      <c r="FL1346" s="55">
        <v>0.3</v>
      </c>
      <c r="JW1346" s="12">
        <v>1339</v>
      </c>
      <c r="JX1346" s="12" t="s">
        <v>1812</v>
      </c>
      <c r="JY1346" s="12" t="s">
        <v>1955</v>
      </c>
    </row>
    <row r="1347" ht="14.25" customHeight="1" outlineLevel="1" spans="7:285">
      <c r="G1347" s="55">
        <v>1340</v>
      </c>
      <c r="H1347" s="55" t="s">
        <v>2094</v>
      </c>
      <c r="I1347" s="55" t="s">
        <v>2016</v>
      </c>
      <c r="J1347" s="55" t="s">
        <v>2869</v>
      </c>
      <c r="K1347" s="55" t="s">
        <v>1258</v>
      </c>
      <c r="L1347" s="55">
        <v>0.0183333333333333</v>
      </c>
      <c r="AD1347" s="12">
        <v>1340</v>
      </c>
      <c r="AE1347" s="12" t="s">
        <v>1261</v>
      </c>
      <c r="AF1347" s="12" t="s">
        <v>2572</v>
      </c>
      <c r="AG1347" s="12" t="s">
        <v>2199</v>
      </c>
      <c r="AH1347" s="12" t="s">
        <v>3090</v>
      </c>
      <c r="DN1347" s="55">
        <v>1340</v>
      </c>
      <c r="DO1347" s="55" t="s">
        <v>1309</v>
      </c>
      <c r="DP1347" s="55" t="s">
        <v>3300</v>
      </c>
      <c r="DQ1347" s="55" t="s">
        <v>1260</v>
      </c>
      <c r="DR1347" s="55" t="s">
        <v>1261</v>
      </c>
      <c r="DS1347" s="55">
        <v>33261</v>
      </c>
      <c r="DT1347" s="55">
        <v>10000</v>
      </c>
      <c r="DU1347" s="55" t="s">
        <v>1249</v>
      </c>
      <c r="DV1347" s="55">
        <v>1</v>
      </c>
      <c r="EV1347" s="55">
        <v>1340</v>
      </c>
      <c r="EW1347" s="55" t="s">
        <v>1309</v>
      </c>
      <c r="EX1347" s="55" t="s">
        <v>1470</v>
      </c>
      <c r="EY1347" s="55">
        <v>5</v>
      </c>
      <c r="EZ1347" s="55">
        <v>1995</v>
      </c>
      <c r="FA1347" s="55">
        <v>2999</v>
      </c>
      <c r="FB1347" s="55" t="s">
        <v>1361</v>
      </c>
      <c r="FC1347" s="55" t="s">
        <v>1249</v>
      </c>
      <c r="FD1347" s="55">
        <v>3.5</v>
      </c>
      <c r="FF1347" s="55">
        <v>1340</v>
      </c>
      <c r="FG1347" s="55" t="s">
        <v>42</v>
      </c>
      <c r="FH1347" s="55" t="s">
        <v>2012</v>
      </c>
      <c r="FI1347" s="55">
        <v>1</v>
      </c>
      <c r="FJ1347" s="55">
        <v>2500</v>
      </c>
      <c r="FK1347" s="55" t="s">
        <v>1249</v>
      </c>
      <c r="FL1347" s="55">
        <v>0.3</v>
      </c>
      <c r="JW1347" s="12">
        <v>1340</v>
      </c>
      <c r="JX1347" s="12" t="s">
        <v>1812</v>
      </c>
      <c r="JY1347" s="12" t="s">
        <v>1620</v>
      </c>
    </row>
    <row r="1348" ht="14.25" customHeight="1" outlineLevel="1" spans="7:285">
      <c r="G1348" s="55">
        <v>1341</v>
      </c>
      <c r="H1348" s="55" t="s">
        <v>2094</v>
      </c>
      <c r="I1348" s="55" t="s">
        <v>2016</v>
      </c>
      <c r="J1348" s="55" t="s">
        <v>2875</v>
      </c>
      <c r="K1348" s="55" t="s">
        <v>1258</v>
      </c>
      <c r="L1348" s="55">
        <v>0.0525</v>
      </c>
      <c r="AD1348" s="12">
        <v>1341</v>
      </c>
      <c r="AE1348" s="12" t="s">
        <v>1261</v>
      </c>
      <c r="AF1348" s="12" t="s">
        <v>2376</v>
      </c>
      <c r="AG1348" s="12" t="s">
        <v>1731</v>
      </c>
      <c r="AH1348" s="12" t="s">
        <v>2745</v>
      </c>
      <c r="DN1348" s="55">
        <v>1341</v>
      </c>
      <c r="DO1348" s="55" t="s">
        <v>1309</v>
      </c>
      <c r="DP1348" s="55" t="s">
        <v>3300</v>
      </c>
      <c r="DQ1348" s="55" t="s">
        <v>1260</v>
      </c>
      <c r="DR1348" s="55" t="s">
        <v>1261</v>
      </c>
      <c r="DS1348" s="55">
        <v>33265</v>
      </c>
      <c r="DT1348" s="55">
        <v>10000</v>
      </c>
      <c r="DU1348" s="55" t="s">
        <v>1249</v>
      </c>
      <c r="DV1348" s="55">
        <v>1</v>
      </c>
      <c r="EV1348" s="55">
        <v>1341</v>
      </c>
      <c r="EW1348" s="55" t="s">
        <v>1309</v>
      </c>
      <c r="EX1348" s="55" t="s">
        <v>1470</v>
      </c>
      <c r="EY1348" s="55">
        <v>6</v>
      </c>
      <c r="EZ1348" s="55">
        <v>0</v>
      </c>
      <c r="FA1348" s="55">
        <v>1994</v>
      </c>
      <c r="FB1348" s="55" t="s">
        <v>1361</v>
      </c>
      <c r="FC1348" s="55" t="s">
        <v>1249</v>
      </c>
      <c r="FD1348" s="55">
        <v>3.25</v>
      </c>
      <c r="FF1348" s="55">
        <v>1341</v>
      </c>
      <c r="FG1348" s="55" t="s">
        <v>42</v>
      </c>
      <c r="FH1348" s="55" t="s">
        <v>2012</v>
      </c>
      <c r="FI1348" s="55">
        <v>1</v>
      </c>
      <c r="FJ1348" s="55">
        <v>5000</v>
      </c>
      <c r="FK1348" s="55" t="s">
        <v>1249</v>
      </c>
      <c r="FL1348" s="55">
        <v>0.3</v>
      </c>
      <c r="JW1348" s="12">
        <v>1341</v>
      </c>
      <c r="JX1348" s="12" t="s">
        <v>1812</v>
      </c>
      <c r="JY1348" s="12" t="s">
        <v>1591</v>
      </c>
    </row>
    <row r="1349" ht="14.25" customHeight="1" outlineLevel="1" spans="7:285">
      <c r="G1349" s="55">
        <v>1342</v>
      </c>
      <c r="H1349" s="55" t="s">
        <v>2094</v>
      </c>
      <c r="I1349" s="55" t="s">
        <v>2016</v>
      </c>
      <c r="J1349" s="55" t="s">
        <v>2881</v>
      </c>
      <c r="K1349" s="55" t="s">
        <v>1258</v>
      </c>
      <c r="L1349" s="55">
        <v>0.0525</v>
      </c>
      <c r="AD1349" s="12">
        <v>1342</v>
      </c>
      <c r="AE1349" s="12" t="s">
        <v>1261</v>
      </c>
      <c r="AF1349" s="12" t="s">
        <v>2679</v>
      </c>
      <c r="AG1349" s="12" t="s">
        <v>2199</v>
      </c>
      <c r="AH1349" s="12" t="s">
        <v>3090</v>
      </c>
      <c r="DN1349" s="55">
        <v>1342</v>
      </c>
      <c r="DO1349" s="55" t="s">
        <v>1309</v>
      </c>
      <c r="DP1349" s="55" t="s">
        <v>3300</v>
      </c>
      <c r="DQ1349" s="55" t="s">
        <v>1260</v>
      </c>
      <c r="DR1349" s="55" t="s">
        <v>1261</v>
      </c>
      <c r="DS1349" s="55">
        <v>33266</v>
      </c>
      <c r="DT1349" s="55">
        <v>10000</v>
      </c>
      <c r="DU1349" s="55" t="s">
        <v>1249</v>
      </c>
      <c r="DV1349" s="55">
        <v>1</v>
      </c>
      <c r="EV1349" s="55">
        <v>1342</v>
      </c>
      <c r="EW1349" s="55" t="s">
        <v>1309</v>
      </c>
      <c r="EX1349" s="55" t="s">
        <v>1470</v>
      </c>
      <c r="EY1349" s="55">
        <v>6</v>
      </c>
      <c r="EZ1349" s="55">
        <v>1995</v>
      </c>
      <c r="FA1349" s="55">
        <v>2999</v>
      </c>
      <c r="FB1349" s="55" t="s">
        <v>1361</v>
      </c>
      <c r="FC1349" s="55" t="s">
        <v>1249</v>
      </c>
      <c r="FD1349" s="55">
        <v>3.25</v>
      </c>
      <c r="FF1349" s="55">
        <v>1342</v>
      </c>
      <c r="FG1349" s="55" t="s">
        <v>42</v>
      </c>
      <c r="FH1349" s="55" t="s">
        <v>2012</v>
      </c>
      <c r="FI1349" s="55">
        <v>1</v>
      </c>
      <c r="FJ1349" s="55">
        <v>10000</v>
      </c>
      <c r="FK1349" s="55" t="s">
        <v>1249</v>
      </c>
      <c r="FL1349" s="55">
        <v>0.3</v>
      </c>
      <c r="JW1349" s="12">
        <v>1342</v>
      </c>
      <c r="JX1349" s="12" t="s">
        <v>1812</v>
      </c>
      <c r="JY1349" s="12" t="s">
        <v>2702</v>
      </c>
    </row>
    <row r="1350" ht="14.25" customHeight="1" outlineLevel="1" spans="7:285">
      <c r="G1350" s="55">
        <v>1343</v>
      </c>
      <c r="H1350" s="55" t="s">
        <v>2094</v>
      </c>
      <c r="I1350" s="55" t="s">
        <v>2016</v>
      </c>
      <c r="J1350" s="55" t="s">
        <v>2888</v>
      </c>
      <c r="K1350" s="55" t="s">
        <v>1258</v>
      </c>
      <c r="L1350" s="55">
        <v>0.0183333333333333</v>
      </c>
      <c r="AD1350" s="12">
        <v>1343</v>
      </c>
      <c r="AE1350" s="12" t="s">
        <v>1261</v>
      </c>
      <c r="AF1350" s="12" t="s">
        <v>1955</v>
      </c>
      <c r="AG1350" s="12" t="s">
        <v>1731</v>
      </c>
      <c r="AH1350" s="12" t="s">
        <v>2745</v>
      </c>
      <c r="DN1350" s="55">
        <v>1343</v>
      </c>
      <c r="DO1350" s="55" t="s">
        <v>1309</v>
      </c>
      <c r="DP1350" s="55" t="s">
        <v>3300</v>
      </c>
      <c r="DQ1350" s="55" t="s">
        <v>1260</v>
      </c>
      <c r="DR1350" s="55" t="s">
        <v>1261</v>
      </c>
      <c r="DS1350" s="55">
        <v>33269</v>
      </c>
      <c r="DT1350" s="55">
        <v>10000</v>
      </c>
      <c r="DU1350" s="55" t="s">
        <v>1249</v>
      </c>
      <c r="DV1350" s="55">
        <v>1</v>
      </c>
      <c r="EV1350" s="55">
        <v>1343</v>
      </c>
      <c r="EW1350" s="55" t="s">
        <v>1309</v>
      </c>
      <c r="EX1350" s="55" t="s">
        <v>1470</v>
      </c>
      <c r="EY1350" s="55">
        <v>7</v>
      </c>
      <c r="EZ1350" s="55">
        <v>0</v>
      </c>
      <c r="FA1350" s="55">
        <v>1994</v>
      </c>
      <c r="FB1350" s="55" t="s">
        <v>1361</v>
      </c>
      <c r="FC1350" s="55" t="s">
        <v>1249</v>
      </c>
      <c r="FD1350" s="55">
        <v>2.5</v>
      </c>
      <c r="FF1350" s="55">
        <v>1343</v>
      </c>
      <c r="FG1350" s="55" t="s">
        <v>42</v>
      </c>
      <c r="FH1350" s="55" t="s">
        <v>2012</v>
      </c>
      <c r="FI1350" s="55">
        <v>1</v>
      </c>
      <c r="FJ1350" s="55">
        <v>25000</v>
      </c>
      <c r="FK1350" s="55" t="s">
        <v>1249</v>
      </c>
      <c r="FL1350" s="55">
        <v>0.3</v>
      </c>
      <c r="JW1350" s="12">
        <v>1343</v>
      </c>
      <c r="JX1350" s="12" t="s">
        <v>1812</v>
      </c>
      <c r="JY1350" s="12" t="s">
        <v>2388</v>
      </c>
    </row>
    <row r="1351" ht="14.25" customHeight="1" outlineLevel="1" spans="7:285">
      <c r="G1351" s="55">
        <v>1344</v>
      </c>
      <c r="H1351" s="55" t="s">
        <v>2094</v>
      </c>
      <c r="I1351" s="55" t="s">
        <v>2016</v>
      </c>
      <c r="J1351" s="55" t="s">
        <v>1256</v>
      </c>
      <c r="K1351" s="55" t="s">
        <v>1258</v>
      </c>
      <c r="L1351" s="55">
        <v>0.02</v>
      </c>
      <c r="AD1351" s="12">
        <v>1344</v>
      </c>
      <c r="AE1351" s="12" t="s">
        <v>1261</v>
      </c>
      <c r="AF1351" s="12" t="s">
        <v>2625</v>
      </c>
      <c r="AG1351" s="12" t="s">
        <v>1731</v>
      </c>
      <c r="AH1351" s="12" t="s">
        <v>2745</v>
      </c>
      <c r="DN1351" s="55">
        <v>1344</v>
      </c>
      <c r="DO1351" s="55" t="s">
        <v>1309</v>
      </c>
      <c r="DP1351" s="55" t="s">
        <v>3300</v>
      </c>
      <c r="DQ1351" s="55" t="s">
        <v>1260</v>
      </c>
      <c r="DR1351" s="55" t="s">
        <v>1261</v>
      </c>
      <c r="DS1351" s="55">
        <v>33280</v>
      </c>
      <c r="DT1351" s="55">
        <v>10000</v>
      </c>
      <c r="DU1351" s="55" t="s">
        <v>1249</v>
      </c>
      <c r="DV1351" s="55">
        <v>1</v>
      </c>
      <c r="EV1351" s="55">
        <v>1344</v>
      </c>
      <c r="EW1351" s="55" t="s">
        <v>1309</v>
      </c>
      <c r="EX1351" s="55" t="s">
        <v>1470</v>
      </c>
      <c r="EY1351" s="55">
        <v>7</v>
      </c>
      <c r="EZ1351" s="55">
        <v>1995</v>
      </c>
      <c r="FA1351" s="55">
        <v>2999</v>
      </c>
      <c r="FB1351" s="55" t="s">
        <v>1361</v>
      </c>
      <c r="FC1351" s="55" t="s">
        <v>1249</v>
      </c>
      <c r="FD1351" s="55">
        <v>2.5</v>
      </c>
      <c r="FF1351" s="55">
        <v>1344</v>
      </c>
      <c r="FG1351" s="55" t="s">
        <v>42</v>
      </c>
      <c r="FH1351" s="55" t="s">
        <v>2012</v>
      </c>
      <c r="FI1351" s="55">
        <v>1</v>
      </c>
      <c r="FJ1351" s="55">
        <v>50000</v>
      </c>
      <c r="FK1351" s="55" t="s">
        <v>1249</v>
      </c>
      <c r="FL1351" s="55">
        <v>0.3</v>
      </c>
      <c r="JW1351" s="12">
        <v>1344</v>
      </c>
      <c r="JX1351" s="12" t="s">
        <v>1812</v>
      </c>
      <c r="JY1351" s="12" t="s">
        <v>2732</v>
      </c>
    </row>
    <row r="1352" ht="14.25" customHeight="1" outlineLevel="1" spans="7:285">
      <c r="G1352" s="55">
        <v>1345</v>
      </c>
      <c r="H1352" s="55" t="s">
        <v>2094</v>
      </c>
      <c r="I1352" s="55" t="s">
        <v>2016</v>
      </c>
      <c r="J1352" s="55" t="s">
        <v>1312</v>
      </c>
      <c r="K1352" s="55" t="s">
        <v>1258</v>
      </c>
      <c r="L1352" s="55">
        <v>0.0183333333333333</v>
      </c>
      <c r="AD1352" s="12">
        <v>1345</v>
      </c>
      <c r="AE1352" s="12" t="s">
        <v>1261</v>
      </c>
      <c r="AF1352" s="12" t="s">
        <v>2497</v>
      </c>
      <c r="AG1352" s="12" t="s">
        <v>1731</v>
      </c>
      <c r="AH1352" s="12" t="s">
        <v>2745</v>
      </c>
      <c r="DN1352" s="55">
        <v>1345</v>
      </c>
      <c r="DO1352" s="55" t="s">
        <v>1309</v>
      </c>
      <c r="DP1352" s="55" t="s">
        <v>3300</v>
      </c>
      <c r="DQ1352" s="55" t="s">
        <v>1260</v>
      </c>
      <c r="DR1352" s="55" t="s">
        <v>1261</v>
      </c>
      <c r="DS1352" s="55">
        <v>33283</v>
      </c>
      <c r="DT1352" s="55">
        <v>10000</v>
      </c>
      <c r="DU1352" s="55" t="s">
        <v>1249</v>
      </c>
      <c r="DV1352" s="55">
        <v>1</v>
      </c>
      <c r="EV1352" s="55">
        <v>1345</v>
      </c>
      <c r="EW1352" s="55" t="s">
        <v>1309</v>
      </c>
      <c r="EX1352" s="55" t="s">
        <v>1470</v>
      </c>
      <c r="EY1352" s="55">
        <v>8</v>
      </c>
      <c r="EZ1352" s="55">
        <v>0</v>
      </c>
      <c r="FA1352" s="55">
        <v>1994</v>
      </c>
      <c r="FB1352" s="55" t="s">
        <v>1262</v>
      </c>
      <c r="FC1352" s="55" t="s">
        <v>1249</v>
      </c>
      <c r="FD1352" s="55">
        <v>0</v>
      </c>
      <c r="FF1352" s="55">
        <v>1345</v>
      </c>
      <c r="FG1352" s="55" t="s">
        <v>42</v>
      </c>
      <c r="FH1352" s="55" t="s">
        <v>2012</v>
      </c>
      <c r="FI1352" s="55">
        <v>1</v>
      </c>
      <c r="FJ1352" s="55">
        <v>80000</v>
      </c>
      <c r="FK1352" s="55" t="s">
        <v>1249</v>
      </c>
      <c r="FL1352" s="55">
        <v>0.3</v>
      </c>
      <c r="JW1352" s="12">
        <v>1345</v>
      </c>
      <c r="JX1352" s="12" t="s">
        <v>1812</v>
      </c>
      <c r="JY1352" s="12" t="s">
        <v>1966</v>
      </c>
    </row>
    <row r="1353" ht="14.25" customHeight="1" outlineLevel="1" spans="7:285">
      <c r="G1353" s="55">
        <v>1346</v>
      </c>
      <c r="H1353" s="55" t="s">
        <v>2094</v>
      </c>
      <c r="I1353" s="55" t="s">
        <v>2016</v>
      </c>
      <c r="J1353" s="55" t="s">
        <v>1358</v>
      </c>
      <c r="K1353" s="55" t="s">
        <v>1258</v>
      </c>
      <c r="L1353" s="55">
        <v>0.02</v>
      </c>
      <c r="AD1353" s="12">
        <v>1346</v>
      </c>
      <c r="AE1353" s="12" t="s">
        <v>1261</v>
      </c>
      <c r="AF1353" s="12" t="s">
        <v>2808</v>
      </c>
      <c r="AG1353" s="12" t="s">
        <v>1731</v>
      </c>
      <c r="AH1353" s="12" t="s">
        <v>2745</v>
      </c>
      <c r="DN1353" s="55">
        <v>1346</v>
      </c>
      <c r="DO1353" s="55" t="s">
        <v>1309</v>
      </c>
      <c r="DP1353" s="55" t="s">
        <v>3300</v>
      </c>
      <c r="DQ1353" s="55" t="s">
        <v>1260</v>
      </c>
      <c r="DR1353" s="55" t="s">
        <v>1261</v>
      </c>
      <c r="DS1353" s="55">
        <v>33296</v>
      </c>
      <c r="DT1353" s="55">
        <v>10000</v>
      </c>
      <c r="DU1353" s="55" t="s">
        <v>1249</v>
      </c>
      <c r="DV1353" s="55">
        <v>1</v>
      </c>
      <c r="EV1353" s="55">
        <v>1346</v>
      </c>
      <c r="EW1353" s="55" t="s">
        <v>1309</v>
      </c>
      <c r="EX1353" s="55" t="s">
        <v>1470</v>
      </c>
      <c r="EY1353" s="55">
        <v>8</v>
      </c>
      <c r="EZ1353" s="55">
        <v>1995</v>
      </c>
      <c r="FA1353" s="55">
        <v>2999</v>
      </c>
      <c r="FB1353" s="55" t="s">
        <v>1262</v>
      </c>
      <c r="FC1353" s="55" t="s">
        <v>1249</v>
      </c>
      <c r="FD1353" s="55">
        <v>0</v>
      </c>
      <c r="FF1353" s="55">
        <v>1346</v>
      </c>
      <c r="FG1353" s="55" t="s">
        <v>42</v>
      </c>
      <c r="FH1353" s="55" t="s">
        <v>2012</v>
      </c>
      <c r="FI1353" s="55">
        <v>1</v>
      </c>
      <c r="FJ1353" s="55">
        <v>130000</v>
      </c>
      <c r="FK1353" s="55" t="s">
        <v>1249</v>
      </c>
      <c r="FL1353" s="55">
        <v>0.3</v>
      </c>
      <c r="JW1353" s="12">
        <v>1346</v>
      </c>
      <c r="JX1353" s="12" t="s">
        <v>1812</v>
      </c>
      <c r="JY1353" s="12" t="s">
        <v>2676</v>
      </c>
    </row>
    <row r="1354" ht="14.25" customHeight="1" outlineLevel="1" spans="7:285">
      <c r="G1354" s="55">
        <v>1347</v>
      </c>
      <c r="H1354" s="55" t="s">
        <v>2094</v>
      </c>
      <c r="I1354" s="55" t="s">
        <v>2016</v>
      </c>
      <c r="J1354" s="55" t="s">
        <v>2907</v>
      </c>
      <c r="K1354" s="55" t="s">
        <v>1258</v>
      </c>
      <c r="L1354" s="55">
        <v>0.02</v>
      </c>
      <c r="AD1354" s="12">
        <v>1347</v>
      </c>
      <c r="AE1354" s="12" t="s">
        <v>1261</v>
      </c>
      <c r="AF1354" s="12" t="s">
        <v>989</v>
      </c>
      <c r="AG1354" s="12" t="s">
        <v>1758</v>
      </c>
      <c r="AH1354" s="12" t="s">
        <v>2754</v>
      </c>
      <c r="DN1354" s="55">
        <v>1347</v>
      </c>
      <c r="DO1354" s="55" t="s">
        <v>1309</v>
      </c>
      <c r="DP1354" s="55" t="s">
        <v>3300</v>
      </c>
      <c r="DQ1354" s="55" t="s">
        <v>1260</v>
      </c>
      <c r="DR1354" s="55" t="s">
        <v>1261</v>
      </c>
      <c r="DS1354" s="55">
        <v>33299</v>
      </c>
      <c r="DT1354" s="55">
        <v>10000</v>
      </c>
      <c r="DU1354" s="55" t="s">
        <v>1249</v>
      </c>
      <c r="DV1354" s="55">
        <v>1</v>
      </c>
      <c r="EV1354" s="55">
        <v>1347</v>
      </c>
      <c r="EW1354" s="55" t="s">
        <v>1309</v>
      </c>
      <c r="EX1354" s="55" t="s">
        <v>1470</v>
      </c>
      <c r="EY1354" s="55">
        <v>9</v>
      </c>
      <c r="EZ1354" s="55">
        <v>0</v>
      </c>
      <c r="FA1354" s="55">
        <v>1994</v>
      </c>
      <c r="FB1354" s="55" t="s">
        <v>1262</v>
      </c>
      <c r="FC1354" s="55" t="s">
        <v>1249</v>
      </c>
      <c r="FD1354" s="55">
        <v>0</v>
      </c>
      <c r="FF1354" s="55">
        <v>1347</v>
      </c>
      <c r="FG1354" s="55" t="s">
        <v>42</v>
      </c>
      <c r="FH1354" s="55" t="s">
        <v>2012</v>
      </c>
      <c r="FI1354" s="55">
        <v>1</v>
      </c>
      <c r="FJ1354" s="55">
        <v>260000</v>
      </c>
      <c r="FK1354" s="55" t="s">
        <v>1249</v>
      </c>
      <c r="FL1354" s="55">
        <v>0.3</v>
      </c>
      <c r="JW1354" s="12">
        <v>1347</v>
      </c>
      <c r="JX1354" s="12" t="s">
        <v>1812</v>
      </c>
      <c r="JY1354" s="12" t="s">
        <v>2758</v>
      </c>
    </row>
    <row r="1355" ht="14.25" customHeight="1" outlineLevel="1" spans="7:285">
      <c r="G1355" s="55">
        <v>1348</v>
      </c>
      <c r="H1355" s="55" t="s">
        <v>2094</v>
      </c>
      <c r="I1355" s="55" t="s">
        <v>2135</v>
      </c>
      <c r="J1355" s="55" t="s">
        <v>2914</v>
      </c>
      <c r="K1355" s="55" t="s">
        <v>1258</v>
      </c>
      <c r="L1355" s="55">
        <v>0.0525</v>
      </c>
      <c r="AD1355" s="12">
        <v>1348</v>
      </c>
      <c r="AE1355" s="12" t="s">
        <v>1261</v>
      </c>
      <c r="AF1355" s="12" t="s">
        <v>1614</v>
      </c>
      <c r="AG1355" s="12" t="s">
        <v>1758</v>
      </c>
      <c r="AH1355" s="12" t="s">
        <v>2754</v>
      </c>
      <c r="DN1355" s="55">
        <v>1348</v>
      </c>
      <c r="DO1355" s="55" t="s">
        <v>1309</v>
      </c>
      <c r="DP1355" s="55" t="s">
        <v>3300</v>
      </c>
      <c r="DQ1355" s="55" t="s">
        <v>1260</v>
      </c>
      <c r="DR1355" s="55" t="s">
        <v>1261</v>
      </c>
      <c r="DS1355" s="55">
        <v>33302</v>
      </c>
      <c r="DT1355" s="55">
        <v>10000</v>
      </c>
      <c r="DU1355" s="55" t="s">
        <v>1249</v>
      </c>
      <c r="DV1355" s="55">
        <v>1</v>
      </c>
      <c r="EV1355" s="55">
        <v>1348</v>
      </c>
      <c r="EW1355" s="55" t="s">
        <v>1309</v>
      </c>
      <c r="EX1355" s="55" t="s">
        <v>1470</v>
      </c>
      <c r="EY1355" s="55">
        <v>9</v>
      </c>
      <c r="EZ1355" s="55">
        <v>1995</v>
      </c>
      <c r="FA1355" s="55">
        <v>2999</v>
      </c>
      <c r="FB1355" s="55" t="s">
        <v>1262</v>
      </c>
      <c r="FC1355" s="55" t="s">
        <v>1249</v>
      </c>
      <c r="FD1355" s="55">
        <v>0</v>
      </c>
      <c r="FF1355" s="55">
        <v>1348</v>
      </c>
      <c r="FG1355" s="55" t="s">
        <v>42</v>
      </c>
      <c r="FH1355" s="55" t="s">
        <v>2012</v>
      </c>
      <c r="FI1355" s="55">
        <v>1</v>
      </c>
      <c r="FJ1355" s="55">
        <v>400000</v>
      </c>
      <c r="FK1355" s="55" t="s">
        <v>1249</v>
      </c>
      <c r="FL1355" s="55">
        <v>0.3</v>
      </c>
      <c r="JW1355" s="12">
        <v>1348</v>
      </c>
      <c r="JX1355" s="12" t="s">
        <v>1812</v>
      </c>
      <c r="JY1355" s="12" t="s">
        <v>2766</v>
      </c>
    </row>
    <row r="1356" ht="14.25" customHeight="1" outlineLevel="1" spans="7:285">
      <c r="G1356" s="55">
        <v>1349</v>
      </c>
      <c r="H1356" s="55" t="s">
        <v>2094</v>
      </c>
      <c r="I1356" s="55" t="s">
        <v>1988</v>
      </c>
      <c r="J1356" s="55" t="s">
        <v>2920</v>
      </c>
      <c r="K1356" s="55" t="s">
        <v>1258</v>
      </c>
      <c r="L1356" s="55">
        <v>0.0525</v>
      </c>
      <c r="AD1356" s="12">
        <v>1349</v>
      </c>
      <c r="AE1356" s="12" t="s">
        <v>1261</v>
      </c>
      <c r="AF1356" s="12" t="s">
        <v>1854</v>
      </c>
      <c r="AG1356" s="12" t="s">
        <v>1758</v>
      </c>
      <c r="AH1356" s="12" t="s">
        <v>2754</v>
      </c>
      <c r="DN1356" s="55">
        <v>1349</v>
      </c>
      <c r="DO1356" s="55" t="s">
        <v>1309</v>
      </c>
      <c r="DP1356" s="55" t="s">
        <v>3300</v>
      </c>
      <c r="DQ1356" s="55" t="s">
        <v>1260</v>
      </c>
      <c r="DR1356" s="55" t="s">
        <v>1261</v>
      </c>
      <c r="DS1356" s="55">
        <v>33303</v>
      </c>
      <c r="DT1356" s="55">
        <v>10000</v>
      </c>
      <c r="DU1356" s="55" t="s">
        <v>1249</v>
      </c>
      <c r="DV1356" s="55">
        <v>1</v>
      </c>
      <c r="EV1356" s="55">
        <v>1349</v>
      </c>
      <c r="EW1356" s="55" t="s">
        <v>1309</v>
      </c>
      <c r="EX1356" s="55" t="s">
        <v>1667</v>
      </c>
      <c r="EY1356" s="55">
        <v>1</v>
      </c>
      <c r="EZ1356" s="55">
        <v>0</v>
      </c>
      <c r="FA1356" s="55">
        <v>1994</v>
      </c>
      <c r="FB1356" s="55" t="s">
        <v>1262</v>
      </c>
      <c r="FC1356" s="55" t="s">
        <v>1249</v>
      </c>
      <c r="FD1356" s="55">
        <v>0</v>
      </c>
      <c r="FF1356" s="55">
        <v>1349</v>
      </c>
      <c r="FG1356" s="55" t="s">
        <v>42</v>
      </c>
      <c r="FH1356" s="55" t="s">
        <v>2012</v>
      </c>
      <c r="FI1356" s="55">
        <v>1</v>
      </c>
      <c r="FJ1356" s="55">
        <v>530000</v>
      </c>
      <c r="FK1356" s="55" t="s">
        <v>1249</v>
      </c>
      <c r="FL1356" s="55">
        <v>0.3</v>
      </c>
      <c r="JW1356" s="12">
        <v>1349</v>
      </c>
      <c r="JX1356" s="12" t="s">
        <v>1812</v>
      </c>
      <c r="JY1356" s="12" t="s">
        <v>2421</v>
      </c>
    </row>
    <row r="1357" ht="14.25" customHeight="1" outlineLevel="1" spans="7:285">
      <c r="G1357" s="55">
        <v>1350</v>
      </c>
      <c r="H1357" s="55" t="s">
        <v>2094</v>
      </c>
      <c r="I1357" s="55" t="s">
        <v>1607</v>
      </c>
      <c r="J1357" s="55" t="s">
        <v>2925</v>
      </c>
      <c r="K1357" s="55" t="s">
        <v>1258</v>
      </c>
      <c r="L1357" s="55">
        <v>0.0175</v>
      </c>
      <c r="AD1357" s="12">
        <v>1350</v>
      </c>
      <c r="AE1357" s="12" t="s">
        <v>1261</v>
      </c>
      <c r="AF1357" s="12" t="s">
        <v>1587</v>
      </c>
      <c r="AG1357" s="12" t="s">
        <v>1758</v>
      </c>
      <c r="AH1357" s="12" t="s">
        <v>2754</v>
      </c>
      <c r="DN1357" s="55">
        <v>1350</v>
      </c>
      <c r="DO1357" s="55" t="s">
        <v>1309</v>
      </c>
      <c r="DP1357" s="55" t="s">
        <v>3300</v>
      </c>
      <c r="DQ1357" s="55" t="s">
        <v>1260</v>
      </c>
      <c r="DR1357" s="55" t="s">
        <v>1261</v>
      </c>
      <c r="DS1357" s="55">
        <v>33307</v>
      </c>
      <c r="DT1357" s="55">
        <v>10000</v>
      </c>
      <c r="DU1357" s="55" t="s">
        <v>1249</v>
      </c>
      <c r="DV1357" s="55">
        <v>1</v>
      </c>
      <c r="EV1357" s="55">
        <v>1350</v>
      </c>
      <c r="EW1357" s="55" t="s">
        <v>1309</v>
      </c>
      <c r="EX1357" s="55" t="s">
        <v>1667</v>
      </c>
      <c r="EY1357" s="55">
        <v>1</v>
      </c>
      <c r="EZ1357" s="55">
        <v>1995</v>
      </c>
      <c r="FA1357" s="55">
        <v>2999</v>
      </c>
      <c r="FB1357" s="55" t="s">
        <v>1262</v>
      </c>
      <c r="FC1357" s="55" t="s">
        <v>1249</v>
      </c>
      <c r="FD1357" s="55">
        <v>0</v>
      </c>
      <c r="FF1357" s="55">
        <v>1350</v>
      </c>
      <c r="FG1357" s="55" t="s">
        <v>42</v>
      </c>
      <c r="FH1357" s="55" t="s">
        <v>2012</v>
      </c>
      <c r="FI1357" s="55">
        <v>1</v>
      </c>
      <c r="FJ1357" s="55">
        <v>540000</v>
      </c>
      <c r="FK1357" s="55" t="s">
        <v>1249</v>
      </c>
      <c r="FL1357" s="55">
        <v>0.3</v>
      </c>
      <c r="JW1357" s="12">
        <v>1350</v>
      </c>
      <c r="JX1357" s="12" t="s">
        <v>1812</v>
      </c>
      <c r="JY1357" s="12" t="s">
        <v>2786</v>
      </c>
    </row>
    <row r="1358" ht="14.25" customHeight="1" outlineLevel="1" spans="7:285">
      <c r="G1358" s="55">
        <v>1351</v>
      </c>
      <c r="H1358" s="55" t="s">
        <v>2094</v>
      </c>
      <c r="I1358" s="55" t="s">
        <v>1607</v>
      </c>
      <c r="J1358" s="55" t="s">
        <v>1847</v>
      </c>
      <c r="K1358" s="55" t="s">
        <v>1258</v>
      </c>
      <c r="L1358" s="55">
        <v>0.0175</v>
      </c>
      <c r="AD1358" s="12">
        <v>1351</v>
      </c>
      <c r="AE1358" s="12" t="s">
        <v>1261</v>
      </c>
      <c r="AF1358" s="12" t="s">
        <v>2214</v>
      </c>
      <c r="AG1358" s="12" t="s">
        <v>1758</v>
      </c>
      <c r="AH1358" s="12" t="s">
        <v>2754</v>
      </c>
      <c r="DN1358" s="55">
        <v>1351</v>
      </c>
      <c r="DO1358" s="55" t="s">
        <v>1309</v>
      </c>
      <c r="DP1358" s="55" t="s">
        <v>3300</v>
      </c>
      <c r="DQ1358" s="55" t="s">
        <v>1260</v>
      </c>
      <c r="DR1358" s="55" t="s">
        <v>1261</v>
      </c>
      <c r="DS1358" s="55">
        <v>33310</v>
      </c>
      <c r="DT1358" s="55">
        <v>10000</v>
      </c>
      <c r="DU1358" s="55" t="s">
        <v>1249</v>
      </c>
      <c r="DV1358" s="55">
        <v>1</v>
      </c>
      <c r="EV1358" s="55">
        <v>1351</v>
      </c>
      <c r="EW1358" s="55" t="s">
        <v>1309</v>
      </c>
      <c r="EX1358" s="55" t="s">
        <v>1554</v>
      </c>
      <c r="EY1358" s="55">
        <v>1</v>
      </c>
      <c r="EZ1358" s="55">
        <v>0</v>
      </c>
      <c r="FA1358" s="55">
        <v>1994</v>
      </c>
      <c r="FB1358" s="55" t="s">
        <v>1262</v>
      </c>
      <c r="FC1358" s="55" t="s">
        <v>1249</v>
      </c>
      <c r="FD1358" s="55">
        <v>0</v>
      </c>
      <c r="FF1358" s="55">
        <v>1351</v>
      </c>
      <c r="FG1358" s="55" t="s">
        <v>42</v>
      </c>
      <c r="FH1358" s="55" t="s">
        <v>1490</v>
      </c>
      <c r="FI1358" s="55">
        <v>1</v>
      </c>
      <c r="FJ1358" s="55">
        <v>0</v>
      </c>
      <c r="FK1358" s="55" t="s">
        <v>1249</v>
      </c>
      <c r="FL1358" s="55">
        <v>0.45</v>
      </c>
      <c r="JW1358" s="12">
        <v>1351</v>
      </c>
      <c r="JX1358" s="12" t="s">
        <v>1812</v>
      </c>
      <c r="JY1358" s="12" t="s">
        <v>2795</v>
      </c>
    </row>
    <row r="1359" ht="14.25" customHeight="1" outlineLevel="1" spans="7:285">
      <c r="G1359" s="55">
        <v>1352</v>
      </c>
      <c r="H1359" s="55" t="s">
        <v>2094</v>
      </c>
      <c r="I1359" s="55" t="s">
        <v>1607</v>
      </c>
      <c r="J1359" s="55" t="s">
        <v>2510</v>
      </c>
      <c r="K1359" s="55" t="s">
        <v>1258</v>
      </c>
      <c r="L1359" s="55">
        <v>0.0306</v>
      </c>
      <c r="AD1359" s="12">
        <v>1352</v>
      </c>
      <c r="AE1359" s="12" t="s">
        <v>1261</v>
      </c>
      <c r="AF1359" s="12" t="s">
        <v>2347</v>
      </c>
      <c r="AG1359" s="12" t="s">
        <v>1758</v>
      </c>
      <c r="AH1359" s="12" t="s">
        <v>2754</v>
      </c>
      <c r="DN1359" s="55">
        <v>1352</v>
      </c>
      <c r="DO1359" s="55" t="s">
        <v>1309</v>
      </c>
      <c r="DP1359" s="55" t="s">
        <v>3300</v>
      </c>
      <c r="DQ1359" s="55" t="s">
        <v>1260</v>
      </c>
      <c r="DR1359" s="55" t="s">
        <v>1261</v>
      </c>
      <c r="DS1359" s="55">
        <v>33318</v>
      </c>
      <c r="DT1359" s="55">
        <v>10000</v>
      </c>
      <c r="DU1359" s="55" t="s">
        <v>1249</v>
      </c>
      <c r="DV1359" s="55">
        <v>1</v>
      </c>
      <c r="EV1359" s="55">
        <v>1352</v>
      </c>
      <c r="EW1359" s="55" t="s">
        <v>1309</v>
      </c>
      <c r="EX1359" s="55" t="s">
        <v>1554</v>
      </c>
      <c r="EY1359" s="55">
        <v>1</v>
      </c>
      <c r="EZ1359" s="55">
        <v>1995</v>
      </c>
      <c r="FA1359" s="55">
        <v>2999</v>
      </c>
      <c r="FB1359" s="55" t="s">
        <v>1262</v>
      </c>
      <c r="FC1359" s="55" t="s">
        <v>1249</v>
      </c>
      <c r="FD1359" s="55">
        <v>0</v>
      </c>
      <c r="FF1359" s="55">
        <v>1352</v>
      </c>
      <c r="FG1359" s="55" t="s">
        <v>42</v>
      </c>
      <c r="FH1359" s="55" t="s">
        <v>1490</v>
      </c>
      <c r="FI1359" s="55">
        <v>1</v>
      </c>
      <c r="FJ1359" s="55">
        <v>1000</v>
      </c>
      <c r="FK1359" s="55" t="s">
        <v>1249</v>
      </c>
      <c r="FL1359" s="55">
        <v>0.45</v>
      </c>
      <c r="JW1359" s="12">
        <v>1352</v>
      </c>
      <c r="JX1359" s="12" t="s">
        <v>1812</v>
      </c>
      <c r="JY1359" s="12" t="s">
        <v>2448</v>
      </c>
    </row>
    <row r="1360" ht="14.25" customHeight="1" outlineLevel="1" spans="7:285">
      <c r="G1360" s="55">
        <v>1353</v>
      </c>
      <c r="H1360" s="55" t="s">
        <v>2094</v>
      </c>
      <c r="I1360" s="55" t="s">
        <v>2048</v>
      </c>
      <c r="J1360" s="55" t="s">
        <v>2935</v>
      </c>
      <c r="K1360" s="55" t="s">
        <v>1258</v>
      </c>
      <c r="L1360" s="55">
        <v>0.0175</v>
      </c>
      <c r="AD1360" s="12">
        <v>1353</v>
      </c>
      <c r="AE1360" s="12" t="s">
        <v>1261</v>
      </c>
      <c r="AF1360" s="12" t="s">
        <v>2472</v>
      </c>
      <c r="AG1360" s="12" t="s">
        <v>1758</v>
      </c>
      <c r="AH1360" s="12" t="s">
        <v>2754</v>
      </c>
      <c r="DN1360" s="55">
        <v>1353</v>
      </c>
      <c r="DO1360" s="55" t="s">
        <v>1309</v>
      </c>
      <c r="DP1360" s="55" t="s">
        <v>3300</v>
      </c>
      <c r="DQ1360" s="55" t="s">
        <v>1260</v>
      </c>
      <c r="DR1360" s="55" t="s">
        <v>1261</v>
      </c>
      <c r="DS1360" s="55">
        <v>33320</v>
      </c>
      <c r="DT1360" s="55">
        <v>10000</v>
      </c>
      <c r="DU1360" s="55" t="s">
        <v>1249</v>
      </c>
      <c r="DV1360" s="55">
        <v>1</v>
      </c>
      <c r="EV1360" s="55">
        <v>1353</v>
      </c>
      <c r="EW1360" s="55" t="s">
        <v>1309</v>
      </c>
      <c r="EX1360" s="55" t="s">
        <v>1595</v>
      </c>
      <c r="EY1360" s="55">
        <v>1</v>
      </c>
      <c r="EZ1360" s="55">
        <v>0</v>
      </c>
      <c r="FA1360" s="55">
        <v>1994</v>
      </c>
      <c r="FB1360" s="55" t="s">
        <v>1262</v>
      </c>
      <c r="FC1360" s="55" t="s">
        <v>1249</v>
      </c>
      <c r="FD1360" s="55">
        <v>0</v>
      </c>
      <c r="FF1360" s="55">
        <v>1353</v>
      </c>
      <c r="FG1360" s="55" t="s">
        <v>42</v>
      </c>
      <c r="FH1360" s="55" t="s">
        <v>1490</v>
      </c>
      <c r="FI1360" s="55">
        <v>1</v>
      </c>
      <c r="FJ1360" s="55">
        <v>2500</v>
      </c>
      <c r="FK1360" s="55" t="s">
        <v>1249</v>
      </c>
      <c r="FL1360" s="55">
        <v>0.4</v>
      </c>
      <c r="JW1360" s="12">
        <v>1353</v>
      </c>
      <c r="JX1360" s="12" t="s">
        <v>1812</v>
      </c>
      <c r="JY1360" s="12" t="s">
        <v>2810</v>
      </c>
    </row>
    <row r="1361" ht="14.25" customHeight="1" outlineLevel="1" spans="7:285">
      <c r="G1361" s="55">
        <v>1354</v>
      </c>
      <c r="H1361" s="55" t="s">
        <v>2094</v>
      </c>
      <c r="I1361" s="55" t="s">
        <v>2048</v>
      </c>
      <c r="J1361" s="55" t="s">
        <v>2941</v>
      </c>
      <c r="K1361" s="55" t="s">
        <v>1258</v>
      </c>
      <c r="L1361" s="55">
        <v>0.0208</v>
      </c>
      <c r="AD1361" s="12">
        <v>1354</v>
      </c>
      <c r="AE1361" s="12" t="s">
        <v>1261</v>
      </c>
      <c r="AF1361" s="12" t="s">
        <v>2597</v>
      </c>
      <c r="AG1361" s="12" t="s">
        <v>1758</v>
      </c>
      <c r="AH1361" s="12" t="s">
        <v>2754</v>
      </c>
      <c r="DN1361" s="55">
        <v>1354</v>
      </c>
      <c r="DO1361" s="55" t="s">
        <v>1309</v>
      </c>
      <c r="DP1361" s="55" t="s">
        <v>3300</v>
      </c>
      <c r="DQ1361" s="55" t="s">
        <v>1260</v>
      </c>
      <c r="DR1361" s="55" t="s">
        <v>1261</v>
      </c>
      <c r="DS1361" s="55">
        <v>33329</v>
      </c>
      <c r="DT1361" s="55">
        <v>10000</v>
      </c>
      <c r="DU1361" s="55" t="s">
        <v>1249</v>
      </c>
      <c r="DV1361" s="55">
        <v>1</v>
      </c>
      <c r="EV1361" s="55">
        <v>1354</v>
      </c>
      <c r="EW1361" s="55" t="s">
        <v>1309</v>
      </c>
      <c r="EX1361" s="55" t="s">
        <v>1595</v>
      </c>
      <c r="EY1361" s="55">
        <v>1</v>
      </c>
      <c r="EZ1361" s="55">
        <v>1995</v>
      </c>
      <c r="FA1361" s="55">
        <v>2999</v>
      </c>
      <c r="FB1361" s="55" t="s">
        <v>1262</v>
      </c>
      <c r="FC1361" s="55" t="s">
        <v>1249</v>
      </c>
      <c r="FD1361" s="55">
        <v>0</v>
      </c>
      <c r="FF1361" s="55">
        <v>1354</v>
      </c>
      <c r="FG1361" s="55" t="s">
        <v>42</v>
      </c>
      <c r="FH1361" s="55" t="s">
        <v>1490</v>
      </c>
      <c r="FI1361" s="55">
        <v>1</v>
      </c>
      <c r="FJ1361" s="55">
        <v>5000</v>
      </c>
      <c r="FK1361" s="55" t="s">
        <v>1249</v>
      </c>
      <c r="FL1361" s="55">
        <v>0.35</v>
      </c>
      <c r="JW1361" s="12">
        <v>1354</v>
      </c>
      <c r="JX1361" s="12" t="s">
        <v>1812</v>
      </c>
      <c r="JY1361" s="12" t="s">
        <v>1933</v>
      </c>
    </row>
    <row r="1362" ht="14.25" customHeight="1" outlineLevel="1" spans="7:285">
      <c r="G1362" s="55">
        <v>1355</v>
      </c>
      <c r="H1362" s="55" t="s">
        <v>2094</v>
      </c>
      <c r="I1362" s="55" t="s">
        <v>2048</v>
      </c>
      <c r="J1362" s="55" t="s">
        <v>2946</v>
      </c>
      <c r="K1362" s="55" t="s">
        <v>1258</v>
      </c>
      <c r="L1362" s="55">
        <v>0.0208</v>
      </c>
      <c r="AD1362" s="12">
        <v>1355</v>
      </c>
      <c r="AE1362" s="12" t="s">
        <v>1261</v>
      </c>
      <c r="AF1362" s="12" t="s">
        <v>2700</v>
      </c>
      <c r="AG1362" s="12" t="s">
        <v>1758</v>
      </c>
      <c r="AH1362" s="12" t="s">
        <v>2754</v>
      </c>
      <c r="DN1362" s="55">
        <v>1355</v>
      </c>
      <c r="DO1362" s="55" t="s">
        <v>1309</v>
      </c>
      <c r="DP1362" s="55" t="s">
        <v>3300</v>
      </c>
      <c r="DQ1362" s="55" t="s">
        <v>1260</v>
      </c>
      <c r="DR1362" s="55" t="s">
        <v>1261</v>
      </c>
      <c r="DS1362" s="55">
        <v>33335</v>
      </c>
      <c r="DT1362" s="55">
        <v>10000</v>
      </c>
      <c r="DU1362" s="55" t="s">
        <v>1249</v>
      </c>
      <c r="DV1362" s="55">
        <v>1</v>
      </c>
      <c r="EV1362" s="55">
        <v>1355</v>
      </c>
      <c r="EW1362" s="55" t="s">
        <v>1309</v>
      </c>
      <c r="EX1362" s="55" t="s">
        <v>1595</v>
      </c>
      <c r="EY1362" s="55">
        <v>2</v>
      </c>
      <c r="EZ1362" s="55">
        <v>0</v>
      </c>
      <c r="FA1362" s="55">
        <v>1994</v>
      </c>
      <c r="FB1362" s="55" t="s">
        <v>1262</v>
      </c>
      <c r="FC1362" s="55" t="s">
        <v>1249</v>
      </c>
      <c r="FD1362" s="55">
        <v>0</v>
      </c>
      <c r="FF1362" s="55">
        <v>1355</v>
      </c>
      <c r="FG1362" s="55" t="s">
        <v>42</v>
      </c>
      <c r="FH1362" s="55" t="s">
        <v>1490</v>
      </c>
      <c r="FI1362" s="55">
        <v>1</v>
      </c>
      <c r="FJ1362" s="55">
        <v>10000</v>
      </c>
      <c r="FK1362" s="55" t="s">
        <v>1249</v>
      </c>
      <c r="FL1362" s="55">
        <v>0.3</v>
      </c>
      <c r="JW1362" s="12">
        <v>1355</v>
      </c>
      <c r="JX1362" s="12" t="s">
        <v>1812</v>
      </c>
      <c r="JY1362" s="12" t="s">
        <v>2528</v>
      </c>
    </row>
    <row r="1363" ht="14.25" customHeight="1" outlineLevel="1" spans="7:285">
      <c r="G1363" s="55">
        <v>1356</v>
      </c>
      <c r="H1363" s="55" t="s">
        <v>2094</v>
      </c>
      <c r="I1363" s="55" t="s">
        <v>2048</v>
      </c>
      <c r="J1363" s="55" t="s">
        <v>1871</v>
      </c>
      <c r="K1363" s="55" t="s">
        <v>1258</v>
      </c>
      <c r="L1363" s="55">
        <v>0.0219</v>
      </c>
      <c r="AD1363" s="12">
        <v>1356</v>
      </c>
      <c r="AE1363" s="12" t="s">
        <v>1261</v>
      </c>
      <c r="AF1363" s="12" t="s">
        <v>2785</v>
      </c>
      <c r="AG1363" s="12" t="s">
        <v>1758</v>
      </c>
      <c r="AH1363" s="12" t="s">
        <v>2754</v>
      </c>
      <c r="DN1363" s="55">
        <v>1356</v>
      </c>
      <c r="DO1363" s="55" t="s">
        <v>1309</v>
      </c>
      <c r="DP1363" s="55" t="s">
        <v>3300</v>
      </c>
      <c r="DQ1363" s="55" t="s">
        <v>1260</v>
      </c>
      <c r="DR1363" s="55" t="s">
        <v>1261</v>
      </c>
      <c r="DS1363" s="55">
        <v>33336</v>
      </c>
      <c r="DT1363" s="55">
        <v>10000</v>
      </c>
      <c r="DU1363" s="55" t="s">
        <v>1249</v>
      </c>
      <c r="DV1363" s="55">
        <v>1</v>
      </c>
      <c r="EV1363" s="55">
        <v>1356</v>
      </c>
      <c r="EW1363" s="55" t="s">
        <v>1309</v>
      </c>
      <c r="EX1363" s="55" t="s">
        <v>1595</v>
      </c>
      <c r="EY1363" s="55">
        <v>2</v>
      </c>
      <c r="EZ1363" s="55">
        <v>1995</v>
      </c>
      <c r="FA1363" s="55">
        <v>2999</v>
      </c>
      <c r="FB1363" s="55" t="s">
        <v>1262</v>
      </c>
      <c r="FC1363" s="55" t="s">
        <v>1249</v>
      </c>
      <c r="FD1363" s="55">
        <v>0</v>
      </c>
      <c r="FF1363" s="55">
        <v>1356</v>
      </c>
      <c r="FG1363" s="55" t="s">
        <v>42</v>
      </c>
      <c r="FH1363" s="55" t="s">
        <v>1490</v>
      </c>
      <c r="FI1363" s="55">
        <v>1</v>
      </c>
      <c r="FJ1363" s="55">
        <v>25000</v>
      </c>
      <c r="FK1363" s="55" t="s">
        <v>1249</v>
      </c>
      <c r="FL1363" s="55">
        <v>0.3</v>
      </c>
      <c r="JW1363" s="12">
        <v>1356</v>
      </c>
      <c r="JX1363" s="12" t="s">
        <v>1812</v>
      </c>
      <c r="JY1363" s="12" t="s">
        <v>2216</v>
      </c>
    </row>
    <row r="1364" ht="14.25" customHeight="1" outlineLevel="1" spans="7:285">
      <c r="G1364" s="55">
        <v>1357</v>
      </c>
      <c r="H1364" s="55" t="s">
        <v>2094</v>
      </c>
      <c r="I1364" s="55" t="s">
        <v>2048</v>
      </c>
      <c r="J1364" s="55" t="s">
        <v>2527</v>
      </c>
      <c r="K1364" s="55" t="s">
        <v>1258</v>
      </c>
      <c r="L1364" s="55">
        <v>0.0245</v>
      </c>
      <c r="AD1364" s="12">
        <v>1357</v>
      </c>
      <c r="AE1364" s="12" t="s">
        <v>3400</v>
      </c>
      <c r="AF1364" s="12" t="s">
        <v>1855</v>
      </c>
      <c r="AG1364" s="12" t="s">
        <v>1394</v>
      </c>
      <c r="AH1364" s="12" t="s">
        <v>2781</v>
      </c>
      <c r="DN1364" s="55">
        <v>1357</v>
      </c>
      <c r="DO1364" s="55" t="s">
        <v>1309</v>
      </c>
      <c r="DP1364" s="55" t="s">
        <v>3300</v>
      </c>
      <c r="DQ1364" s="55" t="s">
        <v>1260</v>
      </c>
      <c r="DR1364" s="55" t="s">
        <v>1261</v>
      </c>
      <c r="DS1364" s="55">
        <v>33337</v>
      </c>
      <c r="DT1364" s="55">
        <v>10000</v>
      </c>
      <c r="DU1364" s="55" t="s">
        <v>1249</v>
      </c>
      <c r="DV1364" s="55">
        <v>1</v>
      </c>
      <c r="EV1364" s="55">
        <v>1357</v>
      </c>
      <c r="EW1364" s="55" t="s">
        <v>1309</v>
      </c>
      <c r="EX1364" s="55" t="s">
        <v>1595</v>
      </c>
      <c r="EY1364" s="55">
        <v>3</v>
      </c>
      <c r="EZ1364" s="55">
        <v>0</v>
      </c>
      <c r="FA1364" s="55">
        <v>1994</v>
      </c>
      <c r="FB1364" s="55" t="s">
        <v>1262</v>
      </c>
      <c r="FC1364" s="55" t="s">
        <v>1249</v>
      </c>
      <c r="FD1364" s="55">
        <v>0</v>
      </c>
      <c r="FF1364" s="55">
        <v>1357</v>
      </c>
      <c r="FG1364" s="55" t="s">
        <v>42</v>
      </c>
      <c r="FH1364" s="55" t="s">
        <v>1490</v>
      </c>
      <c r="FI1364" s="55">
        <v>1</v>
      </c>
      <c r="FJ1364" s="55">
        <v>50000</v>
      </c>
      <c r="FK1364" s="55" t="s">
        <v>1249</v>
      </c>
      <c r="FL1364" s="55">
        <v>0.3</v>
      </c>
      <c r="JW1364" s="12">
        <v>1357</v>
      </c>
      <c r="JX1364" s="12" t="s">
        <v>1812</v>
      </c>
      <c r="JY1364" s="12" t="s">
        <v>2845</v>
      </c>
    </row>
    <row r="1365" ht="14.25" customHeight="1" outlineLevel="1" spans="7:285">
      <c r="G1365" s="55">
        <v>1358</v>
      </c>
      <c r="H1365" s="55" t="s">
        <v>2094</v>
      </c>
      <c r="I1365" s="55" t="s">
        <v>2048</v>
      </c>
      <c r="J1365" s="55" t="s">
        <v>2895</v>
      </c>
      <c r="K1365" s="55" t="s">
        <v>1258</v>
      </c>
      <c r="L1365" s="55">
        <v>0.0245</v>
      </c>
      <c r="AD1365" s="12">
        <v>1358</v>
      </c>
      <c r="AE1365" s="12" t="s">
        <v>3401</v>
      </c>
      <c r="AF1365" s="12" t="s">
        <v>1855</v>
      </c>
      <c r="AG1365" s="12" t="s">
        <v>1394</v>
      </c>
      <c r="AH1365" s="12" t="s">
        <v>2781</v>
      </c>
      <c r="DN1365" s="55">
        <v>1358</v>
      </c>
      <c r="DO1365" s="55" t="s">
        <v>1309</v>
      </c>
      <c r="DP1365" s="55" t="s">
        <v>3300</v>
      </c>
      <c r="DQ1365" s="55" t="s">
        <v>1260</v>
      </c>
      <c r="DR1365" s="55" t="s">
        <v>1261</v>
      </c>
      <c r="DS1365" s="55">
        <v>33338</v>
      </c>
      <c r="DT1365" s="55">
        <v>10000</v>
      </c>
      <c r="DU1365" s="55" t="s">
        <v>1249</v>
      </c>
      <c r="DV1365" s="55">
        <v>1</v>
      </c>
      <c r="EV1365" s="55">
        <v>1358</v>
      </c>
      <c r="EW1365" s="55" t="s">
        <v>1309</v>
      </c>
      <c r="EX1365" s="55" t="s">
        <v>1595</v>
      </c>
      <c r="EY1365" s="55">
        <v>3</v>
      </c>
      <c r="EZ1365" s="55">
        <v>1995</v>
      </c>
      <c r="FA1365" s="55">
        <v>2999</v>
      </c>
      <c r="FB1365" s="55" t="s">
        <v>1262</v>
      </c>
      <c r="FC1365" s="55" t="s">
        <v>1249</v>
      </c>
      <c r="FD1365" s="55">
        <v>0</v>
      </c>
      <c r="FF1365" s="55">
        <v>1358</v>
      </c>
      <c r="FG1365" s="55" t="s">
        <v>42</v>
      </c>
      <c r="FH1365" s="55" t="s">
        <v>1490</v>
      </c>
      <c r="FI1365" s="55">
        <v>1</v>
      </c>
      <c r="FJ1365" s="55">
        <v>80000</v>
      </c>
      <c r="FK1365" s="55" t="s">
        <v>1249</v>
      </c>
      <c r="FL1365" s="55">
        <v>0.3</v>
      </c>
      <c r="JW1365" s="12">
        <v>1358</v>
      </c>
      <c r="JX1365" s="12" t="s">
        <v>1812</v>
      </c>
      <c r="JY1365" s="12" t="s">
        <v>2466</v>
      </c>
    </row>
    <row r="1366" ht="14.25" customHeight="1" outlineLevel="1" spans="7:285">
      <c r="G1366" s="55">
        <v>1359</v>
      </c>
      <c r="H1366" s="55" t="s">
        <v>2094</v>
      </c>
      <c r="I1366" s="55" t="s">
        <v>2048</v>
      </c>
      <c r="J1366" s="55" t="s">
        <v>2958</v>
      </c>
      <c r="K1366" s="55" t="s">
        <v>1258</v>
      </c>
      <c r="L1366" s="55">
        <v>0.0245</v>
      </c>
      <c r="AD1366" s="12">
        <v>1359</v>
      </c>
      <c r="AE1366" s="12" t="s">
        <v>3402</v>
      </c>
      <c r="AF1366" s="12" t="s">
        <v>1745</v>
      </c>
      <c r="AG1366" s="12" t="s">
        <v>1394</v>
      </c>
      <c r="AH1366" s="12" t="s">
        <v>2225</v>
      </c>
      <c r="DN1366" s="55">
        <v>1359</v>
      </c>
      <c r="DO1366" s="55" t="s">
        <v>1309</v>
      </c>
      <c r="DP1366" s="55" t="s">
        <v>3300</v>
      </c>
      <c r="DQ1366" s="55" t="s">
        <v>1260</v>
      </c>
      <c r="DR1366" s="55" t="s">
        <v>1261</v>
      </c>
      <c r="DS1366" s="55">
        <v>33339</v>
      </c>
      <c r="DT1366" s="55">
        <v>10000</v>
      </c>
      <c r="DU1366" s="55" t="s">
        <v>1249</v>
      </c>
      <c r="DV1366" s="55">
        <v>1</v>
      </c>
      <c r="EV1366" s="55">
        <v>1359</v>
      </c>
      <c r="EW1366" s="55" t="s">
        <v>1309</v>
      </c>
      <c r="EX1366" s="55" t="s">
        <v>1595</v>
      </c>
      <c r="EY1366" s="55">
        <v>4</v>
      </c>
      <c r="EZ1366" s="55">
        <v>0</v>
      </c>
      <c r="FA1366" s="55">
        <v>1994</v>
      </c>
      <c r="FB1366" s="55" t="s">
        <v>1262</v>
      </c>
      <c r="FC1366" s="55" t="s">
        <v>1249</v>
      </c>
      <c r="FD1366" s="55">
        <v>0</v>
      </c>
      <c r="FF1366" s="55">
        <v>1359</v>
      </c>
      <c r="FG1366" s="55" t="s">
        <v>42</v>
      </c>
      <c r="FH1366" s="55" t="s">
        <v>1490</v>
      </c>
      <c r="FI1366" s="55">
        <v>1</v>
      </c>
      <c r="FJ1366" s="55">
        <v>130000</v>
      </c>
      <c r="FK1366" s="55" t="s">
        <v>1249</v>
      </c>
      <c r="FL1366" s="55">
        <v>0.3</v>
      </c>
      <c r="JW1366" s="12">
        <v>1359</v>
      </c>
      <c r="JX1366" s="12" t="s">
        <v>1812</v>
      </c>
      <c r="JY1366" s="12" t="s">
        <v>2860</v>
      </c>
    </row>
    <row r="1367" ht="14.25" customHeight="1" outlineLevel="1" spans="7:285">
      <c r="G1367" s="55">
        <v>1360</v>
      </c>
      <c r="H1367" s="55" t="s">
        <v>2094</v>
      </c>
      <c r="I1367" s="55" t="s">
        <v>2048</v>
      </c>
      <c r="J1367" s="55" t="s">
        <v>2962</v>
      </c>
      <c r="K1367" s="55" t="s">
        <v>1258</v>
      </c>
      <c r="L1367" s="55">
        <v>0.0315</v>
      </c>
      <c r="AD1367" s="12">
        <v>1360</v>
      </c>
      <c r="AE1367" s="12" t="s">
        <v>3403</v>
      </c>
      <c r="AF1367" s="12" t="s">
        <v>1855</v>
      </c>
      <c r="AG1367" s="12" t="s">
        <v>1394</v>
      </c>
      <c r="AH1367" s="12" t="s">
        <v>2746</v>
      </c>
      <c r="DN1367" s="55">
        <v>1360</v>
      </c>
      <c r="DO1367" s="55" t="s">
        <v>1309</v>
      </c>
      <c r="DP1367" s="55" t="s">
        <v>3300</v>
      </c>
      <c r="DQ1367" s="55" t="s">
        <v>1260</v>
      </c>
      <c r="DR1367" s="55" t="s">
        <v>1261</v>
      </c>
      <c r="DS1367" s="55">
        <v>33340</v>
      </c>
      <c r="DT1367" s="55">
        <v>10000</v>
      </c>
      <c r="DU1367" s="55" t="s">
        <v>1249</v>
      </c>
      <c r="DV1367" s="55">
        <v>1</v>
      </c>
      <c r="EV1367" s="55">
        <v>1360</v>
      </c>
      <c r="EW1367" s="55" t="s">
        <v>1309</v>
      </c>
      <c r="EX1367" s="55" t="s">
        <v>1595</v>
      </c>
      <c r="EY1367" s="55">
        <v>4</v>
      </c>
      <c r="EZ1367" s="55">
        <v>1995</v>
      </c>
      <c r="FA1367" s="55">
        <v>2999</v>
      </c>
      <c r="FB1367" s="55" t="s">
        <v>1262</v>
      </c>
      <c r="FC1367" s="55" t="s">
        <v>1249</v>
      </c>
      <c r="FD1367" s="55">
        <v>0</v>
      </c>
      <c r="FF1367" s="55">
        <v>1360</v>
      </c>
      <c r="FG1367" s="55" t="s">
        <v>42</v>
      </c>
      <c r="FH1367" s="55" t="s">
        <v>1490</v>
      </c>
      <c r="FI1367" s="55">
        <v>1</v>
      </c>
      <c r="FJ1367" s="55">
        <v>260000</v>
      </c>
      <c r="FK1367" s="55" t="s">
        <v>1249</v>
      </c>
      <c r="FL1367" s="55">
        <v>0.3</v>
      </c>
      <c r="JW1367" s="12">
        <v>1360</v>
      </c>
      <c r="JX1367" s="12" t="s">
        <v>1812</v>
      </c>
      <c r="JY1367" s="12" t="s">
        <v>2868</v>
      </c>
    </row>
    <row r="1368" ht="14.25" customHeight="1" outlineLevel="1" spans="7:285">
      <c r="G1368" s="55">
        <v>1361</v>
      </c>
      <c r="H1368" s="55" t="s">
        <v>2094</v>
      </c>
      <c r="I1368" s="55" t="s">
        <v>1944</v>
      </c>
      <c r="J1368" s="55" t="s">
        <v>2966</v>
      </c>
      <c r="K1368" s="55" t="s">
        <v>1258</v>
      </c>
      <c r="L1368" s="55">
        <v>0.0525</v>
      </c>
      <c r="AD1368" s="12">
        <v>1361</v>
      </c>
      <c r="AE1368" s="12" t="s">
        <v>3404</v>
      </c>
      <c r="AF1368" s="12" t="s">
        <v>994</v>
      </c>
      <c r="AG1368" s="12" t="s">
        <v>1394</v>
      </c>
      <c r="AH1368" s="12" t="s">
        <v>2807</v>
      </c>
      <c r="DN1368" s="55">
        <v>1361</v>
      </c>
      <c r="DO1368" s="55" t="s">
        <v>1309</v>
      </c>
      <c r="DP1368" s="55" t="s">
        <v>3300</v>
      </c>
      <c r="DQ1368" s="55" t="s">
        <v>1260</v>
      </c>
      <c r="DR1368" s="55" t="s">
        <v>1261</v>
      </c>
      <c r="DS1368" s="55">
        <v>33345</v>
      </c>
      <c r="DT1368" s="55">
        <v>10000</v>
      </c>
      <c r="DU1368" s="55" t="s">
        <v>1249</v>
      </c>
      <c r="DV1368" s="55">
        <v>1</v>
      </c>
      <c r="EV1368" s="55">
        <v>1361</v>
      </c>
      <c r="EW1368" s="55" t="s">
        <v>1309</v>
      </c>
      <c r="EX1368" s="55" t="s">
        <v>1531</v>
      </c>
      <c r="EY1368" s="55">
        <v>1</v>
      </c>
      <c r="EZ1368" s="55">
        <v>0</v>
      </c>
      <c r="FA1368" s="55">
        <v>1994</v>
      </c>
      <c r="FB1368" s="55" t="s">
        <v>1262</v>
      </c>
      <c r="FC1368" s="55" t="s">
        <v>1249</v>
      </c>
      <c r="FD1368" s="55">
        <v>0</v>
      </c>
      <c r="FF1368" s="55">
        <v>1361</v>
      </c>
      <c r="FG1368" s="55" t="s">
        <v>42</v>
      </c>
      <c r="FH1368" s="55" t="s">
        <v>1490</v>
      </c>
      <c r="FI1368" s="55">
        <v>1</v>
      </c>
      <c r="FJ1368" s="55">
        <v>400000</v>
      </c>
      <c r="FK1368" s="55" t="s">
        <v>1249</v>
      </c>
      <c r="FL1368" s="55">
        <v>0.3</v>
      </c>
      <c r="JW1368" s="12">
        <v>1361</v>
      </c>
      <c r="JX1368" s="12" t="s">
        <v>1812</v>
      </c>
      <c r="JY1368" s="12" t="s">
        <v>2662</v>
      </c>
    </row>
    <row r="1369" ht="14.25" customHeight="1" outlineLevel="1" spans="7:285">
      <c r="G1369" s="55">
        <v>1362</v>
      </c>
      <c r="H1369" s="55" t="s">
        <v>2094</v>
      </c>
      <c r="I1369" s="55" t="s">
        <v>2012</v>
      </c>
      <c r="J1369" s="55" t="s">
        <v>2970</v>
      </c>
      <c r="K1369" s="55" t="s">
        <v>1258</v>
      </c>
      <c r="L1369" s="55">
        <v>0.0525</v>
      </c>
      <c r="AD1369" s="12">
        <v>1362</v>
      </c>
      <c r="AE1369" s="12" t="s">
        <v>3405</v>
      </c>
      <c r="AF1369" s="12" t="s">
        <v>2456</v>
      </c>
      <c r="AG1369" s="12" t="s">
        <v>1394</v>
      </c>
      <c r="AH1369" s="12" t="s">
        <v>2807</v>
      </c>
      <c r="DN1369" s="55">
        <v>1362</v>
      </c>
      <c r="DO1369" s="55" t="s">
        <v>1309</v>
      </c>
      <c r="DP1369" s="55" t="s">
        <v>3300</v>
      </c>
      <c r="DQ1369" s="55" t="s">
        <v>1260</v>
      </c>
      <c r="DR1369" s="55" t="s">
        <v>1261</v>
      </c>
      <c r="DS1369" s="55">
        <v>33346</v>
      </c>
      <c r="DT1369" s="55">
        <v>10000</v>
      </c>
      <c r="DU1369" s="55" t="s">
        <v>1249</v>
      </c>
      <c r="DV1369" s="55">
        <v>1</v>
      </c>
      <c r="EV1369" s="55">
        <v>1362</v>
      </c>
      <c r="EW1369" s="55" t="s">
        <v>1309</v>
      </c>
      <c r="EX1369" s="55" t="s">
        <v>1531</v>
      </c>
      <c r="EY1369" s="55">
        <v>1</v>
      </c>
      <c r="EZ1369" s="55">
        <v>1995</v>
      </c>
      <c r="FA1369" s="55">
        <v>2999</v>
      </c>
      <c r="FB1369" s="55" t="s">
        <v>1262</v>
      </c>
      <c r="FC1369" s="55" t="s">
        <v>1249</v>
      </c>
      <c r="FD1369" s="55">
        <v>0</v>
      </c>
      <c r="FF1369" s="55">
        <v>1362</v>
      </c>
      <c r="FG1369" s="55" t="s">
        <v>42</v>
      </c>
      <c r="FH1369" s="55" t="s">
        <v>1490</v>
      </c>
      <c r="FI1369" s="55">
        <v>1</v>
      </c>
      <c r="FJ1369" s="55">
        <v>530000</v>
      </c>
      <c r="FK1369" s="55" t="s">
        <v>1249</v>
      </c>
      <c r="FL1369" s="55">
        <v>0.3</v>
      </c>
      <c r="JW1369" s="12">
        <v>1362</v>
      </c>
      <c r="JX1369" s="12" t="s">
        <v>1812</v>
      </c>
      <c r="JY1369" s="12" t="s">
        <v>2293</v>
      </c>
    </row>
    <row r="1370" ht="14.25" customHeight="1" outlineLevel="1" spans="7:285">
      <c r="G1370" s="55">
        <v>1363</v>
      </c>
      <c r="H1370" s="55" t="s">
        <v>2094</v>
      </c>
      <c r="I1370" s="55" t="s">
        <v>1490</v>
      </c>
      <c r="J1370" s="55" t="s">
        <v>2543</v>
      </c>
      <c r="K1370" s="55" t="s">
        <v>1258</v>
      </c>
      <c r="L1370" s="55">
        <v>0.0167</v>
      </c>
      <c r="AD1370" s="12">
        <v>1363</v>
      </c>
      <c r="AE1370" s="12" t="s">
        <v>1261</v>
      </c>
      <c r="AF1370" s="12" t="s">
        <v>1079</v>
      </c>
      <c r="AG1370" s="12" t="s">
        <v>1394</v>
      </c>
      <c r="AH1370" s="12" t="s">
        <v>2816</v>
      </c>
      <c r="DN1370" s="55">
        <v>1363</v>
      </c>
      <c r="DO1370" s="55" t="s">
        <v>1309</v>
      </c>
      <c r="DP1370" s="55" t="s">
        <v>3300</v>
      </c>
      <c r="DQ1370" s="55" t="s">
        <v>1260</v>
      </c>
      <c r="DR1370" s="55" t="s">
        <v>1261</v>
      </c>
      <c r="DS1370" s="55">
        <v>33348</v>
      </c>
      <c r="DT1370" s="55">
        <v>10000</v>
      </c>
      <c r="DU1370" s="55" t="s">
        <v>1249</v>
      </c>
      <c r="DV1370" s="55">
        <v>1</v>
      </c>
      <c r="EV1370" s="55">
        <v>1363</v>
      </c>
      <c r="EW1370" s="55" t="s">
        <v>1309</v>
      </c>
      <c r="EX1370" s="55" t="s">
        <v>1531</v>
      </c>
      <c r="EY1370" s="55">
        <v>2</v>
      </c>
      <c r="EZ1370" s="55">
        <v>0</v>
      </c>
      <c r="FA1370" s="55">
        <v>1994</v>
      </c>
      <c r="FB1370" s="55" t="s">
        <v>1262</v>
      </c>
      <c r="FC1370" s="55" t="s">
        <v>1249</v>
      </c>
      <c r="FD1370" s="55">
        <v>0</v>
      </c>
      <c r="FF1370" s="55">
        <v>1363</v>
      </c>
      <c r="FG1370" s="55" t="s">
        <v>42</v>
      </c>
      <c r="FH1370" s="55" t="s">
        <v>1490</v>
      </c>
      <c r="FI1370" s="55">
        <v>1</v>
      </c>
      <c r="FJ1370" s="55">
        <v>540000</v>
      </c>
      <c r="FK1370" s="55" t="s">
        <v>1249</v>
      </c>
      <c r="FL1370" s="55">
        <v>0.3</v>
      </c>
      <c r="JW1370" s="12">
        <v>1363</v>
      </c>
      <c r="JX1370" s="12" t="s">
        <v>1812</v>
      </c>
      <c r="JY1370" s="12" t="s">
        <v>2885</v>
      </c>
    </row>
    <row r="1371" ht="14.25" customHeight="1" outlineLevel="1" spans="7:285">
      <c r="G1371" s="55">
        <v>1364</v>
      </c>
      <c r="H1371" s="55" t="s">
        <v>2094</v>
      </c>
      <c r="I1371" s="55" t="s">
        <v>1490</v>
      </c>
      <c r="J1371" s="55" t="s">
        <v>2898</v>
      </c>
      <c r="K1371" s="55" t="s">
        <v>1258</v>
      </c>
      <c r="L1371" s="55">
        <v>0.0167</v>
      </c>
      <c r="AD1371" s="12">
        <v>1364</v>
      </c>
      <c r="AE1371" s="12" t="s">
        <v>1261</v>
      </c>
      <c r="AF1371" s="12" t="s">
        <v>1541</v>
      </c>
      <c r="AG1371" s="12" t="s">
        <v>1394</v>
      </c>
      <c r="AH1371" s="12" t="s">
        <v>2816</v>
      </c>
      <c r="DN1371" s="55">
        <v>1364</v>
      </c>
      <c r="DO1371" s="55" t="s">
        <v>1309</v>
      </c>
      <c r="DP1371" s="55" t="s">
        <v>3300</v>
      </c>
      <c r="DQ1371" s="55" t="s">
        <v>1260</v>
      </c>
      <c r="DR1371" s="55" t="s">
        <v>1261</v>
      </c>
      <c r="DS1371" s="55">
        <v>33349</v>
      </c>
      <c r="DT1371" s="55">
        <v>10000</v>
      </c>
      <c r="DU1371" s="55" t="s">
        <v>1249</v>
      </c>
      <c r="DV1371" s="55">
        <v>1</v>
      </c>
      <c r="EV1371" s="55">
        <v>1364</v>
      </c>
      <c r="EW1371" s="55" t="s">
        <v>1309</v>
      </c>
      <c r="EX1371" s="55" t="s">
        <v>1531</v>
      </c>
      <c r="EY1371" s="55">
        <v>2</v>
      </c>
      <c r="EZ1371" s="55">
        <v>1995</v>
      </c>
      <c r="FA1371" s="55">
        <v>2999</v>
      </c>
      <c r="FB1371" s="55" t="s">
        <v>1262</v>
      </c>
      <c r="FC1371" s="55" t="s">
        <v>1249</v>
      </c>
      <c r="FD1371" s="55">
        <v>0</v>
      </c>
      <c r="FF1371" s="55">
        <v>1364</v>
      </c>
      <c r="FG1371" s="55" t="s">
        <v>42</v>
      </c>
      <c r="FH1371" s="55" t="s">
        <v>1490</v>
      </c>
      <c r="FI1371" s="55">
        <v>2</v>
      </c>
      <c r="FJ1371" s="55">
        <v>0</v>
      </c>
      <c r="FK1371" s="55" t="s">
        <v>1249</v>
      </c>
      <c r="FL1371" s="55">
        <v>0.45</v>
      </c>
      <c r="JW1371" s="12">
        <v>1364</v>
      </c>
      <c r="JX1371" s="12" t="s">
        <v>1812</v>
      </c>
      <c r="JY1371" s="12" t="s">
        <v>2892</v>
      </c>
    </row>
    <row r="1372" ht="14.25" customHeight="1" outlineLevel="1" spans="7:285">
      <c r="G1372" s="55">
        <v>1365</v>
      </c>
      <c r="H1372" s="55" t="s">
        <v>2094</v>
      </c>
      <c r="I1372" s="55" t="s">
        <v>1490</v>
      </c>
      <c r="J1372" s="55" t="s">
        <v>2973</v>
      </c>
      <c r="K1372" s="55" t="s">
        <v>1258</v>
      </c>
      <c r="L1372" s="55">
        <v>0.0175</v>
      </c>
      <c r="AD1372" s="12">
        <v>1365</v>
      </c>
      <c r="AE1372" s="12" t="s">
        <v>1261</v>
      </c>
      <c r="AF1372" s="12" t="s">
        <v>1878</v>
      </c>
      <c r="AG1372" s="12" t="s">
        <v>1394</v>
      </c>
      <c r="AH1372" s="12" t="s">
        <v>2816</v>
      </c>
      <c r="DN1372" s="55">
        <v>1365</v>
      </c>
      <c r="DO1372" s="55" t="s">
        <v>1309</v>
      </c>
      <c r="DP1372" s="55" t="s">
        <v>3300</v>
      </c>
      <c r="DQ1372" s="55" t="s">
        <v>1260</v>
      </c>
      <c r="DR1372" s="55" t="s">
        <v>1261</v>
      </c>
      <c r="DS1372" s="55">
        <v>33355</v>
      </c>
      <c r="DT1372" s="55">
        <v>10000</v>
      </c>
      <c r="DU1372" s="55" t="s">
        <v>1249</v>
      </c>
      <c r="DV1372" s="55">
        <v>1</v>
      </c>
      <c r="EV1372" s="55">
        <v>1365</v>
      </c>
      <c r="EW1372" s="55" t="s">
        <v>1309</v>
      </c>
      <c r="EX1372" s="55" t="s">
        <v>1701</v>
      </c>
      <c r="EY1372" s="55">
        <v>1</v>
      </c>
      <c r="EZ1372" s="55">
        <v>0</v>
      </c>
      <c r="FA1372" s="55">
        <v>1994</v>
      </c>
      <c r="FB1372" s="55" t="s">
        <v>1262</v>
      </c>
      <c r="FC1372" s="55" t="s">
        <v>1249</v>
      </c>
      <c r="FD1372" s="55">
        <v>0</v>
      </c>
      <c r="FF1372" s="55">
        <v>1365</v>
      </c>
      <c r="FG1372" s="55" t="s">
        <v>42</v>
      </c>
      <c r="FH1372" s="55" t="s">
        <v>1490</v>
      </c>
      <c r="FI1372" s="55">
        <v>2</v>
      </c>
      <c r="FJ1372" s="55">
        <v>1000</v>
      </c>
      <c r="FK1372" s="55" t="s">
        <v>1249</v>
      </c>
      <c r="FL1372" s="55">
        <v>0.45</v>
      </c>
      <c r="JW1372" s="12">
        <v>1365</v>
      </c>
      <c r="JX1372" s="12" t="s">
        <v>1812</v>
      </c>
      <c r="JY1372" s="12" t="s">
        <v>2664</v>
      </c>
    </row>
    <row r="1373" ht="14.25" customHeight="1" outlineLevel="1" spans="7:285">
      <c r="G1373" s="55">
        <v>1366</v>
      </c>
      <c r="H1373" s="55" t="s">
        <v>2094</v>
      </c>
      <c r="I1373" s="55" t="s">
        <v>1490</v>
      </c>
      <c r="J1373" s="55" t="s">
        <v>2976</v>
      </c>
      <c r="K1373" s="55" t="s">
        <v>1258</v>
      </c>
      <c r="L1373" s="55">
        <v>0.0175</v>
      </c>
      <c r="AD1373" s="12">
        <v>1366</v>
      </c>
      <c r="AE1373" s="12" t="s">
        <v>1261</v>
      </c>
      <c r="AF1373" s="12" t="s">
        <v>2084</v>
      </c>
      <c r="AG1373" s="12" t="s">
        <v>1394</v>
      </c>
      <c r="AH1373" s="12" t="s">
        <v>2816</v>
      </c>
      <c r="DN1373" s="55">
        <v>1366</v>
      </c>
      <c r="DO1373" s="55" t="s">
        <v>1309</v>
      </c>
      <c r="DP1373" s="55" t="s">
        <v>3300</v>
      </c>
      <c r="DQ1373" s="55" t="s">
        <v>1260</v>
      </c>
      <c r="DR1373" s="55" t="s">
        <v>1261</v>
      </c>
      <c r="DS1373" s="55">
        <v>33359</v>
      </c>
      <c r="DT1373" s="55">
        <v>10000</v>
      </c>
      <c r="DU1373" s="55" t="s">
        <v>1249</v>
      </c>
      <c r="DV1373" s="55">
        <v>1</v>
      </c>
      <c r="EV1373" s="55">
        <v>1366</v>
      </c>
      <c r="EW1373" s="55" t="s">
        <v>1309</v>
      </c>
      <c r="EX1373" s="55" t="s">
        <v>1701</v>
      </c>
      <c r="EY1373" s="55">
        <v>1</v>
      </c>
      <c r="EZ1373" s="55">
        <v>1995</v>
      </c>
      <c r="FA1373" s="55">
        <v>2999</v>
      </c>
      <c r="FB1373" s="55" t="s">
        <v>1262</v>
      </c>
      <c r="FC1373" s="55" t="s">
        <v>1249</v>
      </c>
      <c r="FD1373" s="55">
        <v>0</v>
      </c>
      <c r="FF1373" s="55">
        <v>1366</v>
      </c>
      <c r="FG1373" s="55" t="s">
        <v>42</v>
      </c>
      <c r="FH1373" s="55" t="s">
        <v>1490</v>
      </c>
      <c r="FI1373" s="55">
        <v>2</v>
      </c>
      <c r="FJ1373" s="55">
        <v>2500</v>
      </c>
      <c r="FK1373" s="55" t="s">
        <v>1249</v>
      </c>
      <c r="FL1373" s="55">
        <v>0.4</v>
      </c>
      <c r="JW1373" s="12">
        <v>1366</v>
      </c>
      <c r="JX1373" s="12" t="s">
        <v>1812</v>
      </c>
      <c r="JY1373" s="12" t="s">
        <v>2900</v>
      </c>
    </row>
    <row r="1374" ht="14.25" customHeight="1" outlineLevel="1" spans="7:285">
      <c r="G1374" s="55">
        <v>1367</v>
      </c>
      <c r="H1374" s="55" t="s">
        <v>2094</v>
      </c>
      <c r="I1374" s="55" t="s">
        <v>1490</v>
      </c>
      <c r="J1374" s="55" t="s">
        <v>2979</v>
      </c>
      <c r="K1374" s="55" t="s">
        <v>1258</v>
      </c>
      <c r="L1374" s="55">
        <v>0.0306</v>
      </c>
      <c r="AD1374" s="12">
        <v>1367</v>
      </c>
      <c r="AE1374" s="12" t="s">
        <v>1261</v>
      </c>
      <c r="AF1374" s="12" t="s">
        <v>2247</v>
      </c>
      <c r="AG1374" s="12" t="s">
        <v>1394</v>
      </c>
      <c r="AH1374" s="12" t="s">
        <v>2816</v>
      </c>
      <c r="DN1374" s="55">
        <v>1367</v>
      </c>
      <c r="DO1374" s="55" t="s">
        <v>1309</v>
      </c>
      <c r="DP1374" s="55" t="s">
        <v>3300</v>
      </c>
      <c r="DQ1374" s="55" t="s">
        <v>1260</v>
      </c>
      <c r="DR1374" s="55" t="s">
        <v>1261</v>
      </c>
      <c r="DS1374" s="55">
        <v>33388</v>
      </c>
      <c r="DT1374" s="55">
        <v>10000</v>
      </c>
      <c r="DU1374" s="55" t="s">
        <v>1249</v>
      </c>
      <c r="DV1374" s="55">
        <v>1</v>
      </c>
      <c r="EV1374" s="55">
        <v>1367</v>
      </c>
      <c r="EW1374" s="55" t="s">
        <v>1309</v>
      </c>
      <c r="EX1374" s="55" t="s">
        <v>1756</v>
      </c>
      <c r="EY1374" s="55">
        <v>1</v>
      </c>
      <c r="EZ1374" s="55">
        <v>0</v>
      </c>
      <c r="FA1374" s="55">
        <v>1994</v>
      </c>
      <c r="FB1374" s="55" t="s">
        <v>1361</v>
      </c>
      <c r="FC1374" s="55" t="s">
        <v>1249</v>
      </c>
      <c r="FD1374" s="55">
        <v>3.12</v>
      </c>
      <c r="FF1374" s="55">
        <v>1367</v>
      </c>
      <c r="FG1374" s="55" t="s">
        <v>42</v>
      </c>
      <c r="FH1374" s="55" t="s">
        <v>1490</v>
      </c>
      <c r="FI1374" s="55">
        <v>2</v>
      </c>
      <c r="FJ1374" s="55">
        <v>5000</v>
      </c>
      <c r="FK1374" s="55" t="s">
        <v>1249</v>
      </c>
      <c r="FL1374" s="55">
        <v>0.35</v>
      </c>
      <c r="JW1374" s="12">
        <v>1367</v>
      </c>
      <c r="JX1374" s="12" t="s">
        <v>1812</v>
      </c>
      <c r="JY1374" s="12" t="s">
        <v>2905</v>
      </c>
    </row>
    <row r="1375" ht="14.25" customHeight="1" outlineLevel="1" spans="7:285">
      <c r="G1375" s="55">
        <v>1368</v>
      </c>
      <c r="H1375" s="55" t="s">
        <v>2094</v>
      </c>
      <c r="I1375" s="55" t="s">
        <v>1872</v>
      </c>
      <c r="J1375" s="55" t="s">
        <v>1676</v>
      </c>
      <c r="K1375" s="55" t="s">
        <v>1258</v>
      </c>
      <c r="L1375" s="55">
        <v>0.0525</v>
      </c>
      <c r="AD1375" s="12">
        <v>1368</v>
      </c>
      <c r="AE1375" s="12" t="s">
        <v>1261</v>
      </c>
      <c r="AF1375" s="12" t="s">
        <v>2378</v>
      </c>
      <c r="AG1375" s="12" t="s">
        <v>1394</v>
      </c>
      <c r="AH1375" s="12" t="s">
        <v>2816</v>
      </c>
      <c r="DN1375" s="55">
        <v>1368</v>
      </c>
      <c r="DO1375" s="55" t="s">
        <v>1309</v>
      </c>
      <c r="DP1375" s="55" t="s">
        <v>3300</v>
      </c>
      <c r="DQ1375" s="55" t="s">
        <v>1260</v>
      </c>
      <c r="DR1375" s="55" t="s">
        <v>1261</v>
      </c>
      <c r="DS1375" s="55">
        <v>33394</v>
      </c>
      <c r="DT1375" s="55">
        <v>10000</v>
      </c>
      <c r="DU1375" s="55" t="s">
        <v>1249</v>
      </c>
      <c r="DV1375" s="55">
        <v>1</v>
      </c>
      <c r="EV1375" s="55">
        <v>1368</v>
      </c>
      <c r="EW1375" s="55" t="s">
        <v>1309</v>
      </c>
      <c r="EX1375" s="55" t="s">
        <v>1756</v>
      </c>
      <c r="EY1375" s="55">
        <v>1</v>
      </c>
      <c r="EZ1375" s="55">
        <v>1995</v>
      </c>
      <c r="FA1375" s="55">
        <v>2999</v>
      </c>
      <c r="FB1375" s="55" t="s">
        <v>1361</v>
      </c>
      <c r="FC1375" s="55" t="s">
        <v>1249</v>
      </c>
      <c r="FD1375" s="55">
        <v>3.12</v>
      </c>
      <c r="FF1375" s="55">
        <v>1368</v>
      </c>
      <c r="FG1375" s="55" t="s">
        <v>42</v>
      </c>
      <c r="FH1375" s="55" t="s">
        <v>1490</v>
      </c>
      <c r="FI1375" s="55">
        <v>2</v>
      </c>
      <c r="FJ1375" s="55">
        <v>10000</v>
      </c>
      <c r="FK1375" s="55" t="s">
        <v>1249</v>
      </c>
      <c r="FL1375" s="55">
        <v>0.3</v>
      </c>
      <c r="JW1375" s="12">
        <v>1368</v>
      </c>
      <c r="JX1375" s="12" t="s">
        <v>1812</v>
      </c>
      <c r="JY1375" s="12" t="s">
        <v>2574</v>
      </c>
    </row>
    <row r="1376" ht="14.25" customHeight="1" outlineLevel="1" spans="7:285">
      <c r="G1376" s="55">
        <v>1369</v>
      </c>
      <c r="H1376" s="55" t="s">
        <v>2094</v>
      </c>
      <c r="I1376" s="55" t="s">
        <v>1364</v>
      </c>
      <c r="J1376" s="55" t="s">
        <v>1967</v>
      </c>
      <c r="K1376" s="55" t="s">
        <v>1258</v>
      </c>
      <c r="L1376" s="55">
        <v>0.0525</v>
      </c>
      <c r="AD1376" s="12">
        <v>1369</v>
      </c>
      <c r="AE1376" s="12" t="s">
        <v>1261</v>
      </c>
      <c r="AF1376" s="12" t="s">
        <v>2517</v>
      </c>
      <c r="AG1376" s="12" t="s">
        <v>1394</v>
      </c>
      <c r="AH1376" s="12" t="s">
        <v>2816</v>
      </c>
      <c r="DN1376" s="55">
        <v>1369</v>
      </c>
      <c r="DO1376" s="55" t="s">
        <v>1309</v>
      </c>
      <c r="DP1376" s="55" t="s">
        <v>3300</v>
      </c>
      <c r="DQ1376" s="55" t="s">
        <v>1260</v>
      </c>
      <c r="DR1376" s="55" t="s">
        <v>1261</v>
      </c>
      <c r="DS1376" s="55">
        <v>33402</v>
      </c>
      <c r="DT1376" s="55">
        <v>10000</v>
      </c>
      <c r="DU1376" s="55" t="s">
        <v>1249</v>
      </c>
      <c r="DV1376" s="55">
        <v>1</v>
      </c>
      <c r="EV1376" s="55">
        <v>1369</v>
      </c>
      <c r="EW1376" s="55" t="s">
        <v>1309</v>
      </c>
      <c r="EX1376" s="55" t="s">
        <v>1756</v>
      </c>
      <c r="EY1376" s="55">
        <v>2</v>
      </c>
      <c r="EZ1376" s="55">
        <v>0</v>
      </c>
      <c r="FA1376" s="55">
        <v>1994</v>
      </c>
      <c r="FB1376" s="55" t="s">
        <v>1361</v>
      </c>
      <c r="FC1376" s="55" t="s">
        <v>1249</v>
      </c>
      <c r="FD1376" s="55">
        <v>2.94</v>
      </c>
      <c r="FF1376" s="55">
        <v>1369</v>
      </c>
      <c r="FG1376" s="55" t="s">
        <v>42</v>
      </c>
      <c r="FH1376" s="55" t="s">
        <v>1490</v>
      </c>
      <c r="FI1376" s="55">
        <v>2</v>
      </c>
      <c r="FJ1376" s="55">
        <v>25000</v>
      </c>
      <c r="FK1376" s="55" t="s">
        <v>1249</v>
      </c>
      <c r="FL1376" s="55">
        <v>0.3</v>
      </c>
      <c r="JW1376" s="12">
        <v>1369</v>
      </c>
      <c r="JX1376" s="12" t="s">
        <v>1812</v>
      </c>
      <c r="JY1376" s="12" t="s">
        <v>2353</v>
      </c>
    </row>
    <row r="1377" ht="14.25" customHeight="1" outlineLevel="1" spans="7:285">
      <c r="G1377" s="55">
        <v>1370</v>
      </c>
      <c r="H1377" s="55" t="s">
        <v>2094</v>
      </c>
      <c r="I1377" s="55" t="s">
        <v>2118</v>
      </c>
      <c r="J1377" s="55" t="s">
        <v>2989</v>
      </c>
      <c r="K1377" s="55" t="s">
        <v>1258</v>
      </c>
      <c r="L1377" s="55">
        <v>0.0525</v>
      </c>
      <c r="AD1377" s="12">
        <v>1370</v>
      </c>
      <c r="AE1377" s="12" t="s">
        <v>1261</v>
      </c>
      <c r="AF1377" s="12" t="s">
        <v>2653</v>
      </c>
      <c r="AG1377" s="12" t="s">
        <v>1394</v>
      </c>
      <c r="AH1377" s="12" t="s">
        <v>2816</v>
      </c>
      <c r="DN1377" s="55">
        <v>1370</v>
      </c>
      <c r="DO1377" s="55" t="s">
        <v>1309</v>
      </c>
      <c r="DP1377" s="55" t="s">
        <v>3300</v>
      </c>
      <c r="DQ1377" s="55" t="s">
        <v>1260</v>
      </c>
      <c r="DR1377" s="55" t="s">
        <v>1261</v>
      </c>
      <c r="DS1377" s="55">
        <v>33416</v>
      </c>
      <c r="DT1377" s="55">
        <v>10000</v>
      </c>
      <c r="DU1377" s="55" t="s">
        <v>1249</v>
      </c>
      <c r="DV1377" s="55">
        <v>1</v>
      </c>
      <c r="EV1377" s="55">
        <v>1370</v>
      </c>
      <c r="EW1377" s="55" t="s">
        <v>1309</v>
      </c>
      <c r="EX1377" s="55" t="s">
        <v>1756</v>
      </c>
      <c r="EY1377" s="55">
        <v>2</v>
      </c>
      <c r="EZ1377" s="55">
        <v>1995</v>
      </c>
      <c r="FA1377" s="55">
        <v>2999</v>
      </c>
      <c r="FB1377" s="55" t="s">
        <v>1361</v>
      </c>
      <c r="FC1377" s="55" t="s">
        <v>1249</v>
      </c>
      <c r="FD1377" s="55">
        <v>2.94</v>
      </c>
      <c r="FF1377" s="55">
        <v>1370</v>
      </c>
      <c r="FG1377" s="55" t="s">
        <v>42</v>
      </c>
      <c r="FH1377" s="55" t="s">
        <v>1490</v>
      </c>
      <c r="FI1377" s="55">
        <v>2</v>
      </c>
      <c r="FJ1377" s="55">
        <v>50000</v>
      </c>
      <c r="FK1377" s="55" t="s">
        <v>1249</v>
      </c>
      <c r="FL1377" s="55">
        <v>0.3</v>
      </c>
      <c r="JW1377" s="12">
        <v>1370</v>
      </c>
      <c r="JX1377" s="12" t="s">
        <v>1812</v>
      </c>
      <c r="JY1377" s="12" t="s">
        <v>2811</v>
      </c>
    </row>
    <row r="1378" ht="14.25" customHeight="1" outlineLevel="1" spans="7:285">
      <c r="G1378" s="55">
        <v>1371</v>
      </c>
      <c r="H1378" s="55" t="s">
        <v>2094</v>
      </c>
      <c r="I1378" s="55" t="s">
        <v>1791</v>
      </c>
      <c r="J1378" s="55" t="s">
        <v>2992</v>
      </c>
      <c r="K1378" s="55" t="s">
        <v>1258</v>
      </c>
      <c r="L1378" s="55">
        <v>0.0175</v>
      </c>
      <c r="AD1378" s="12">
        <v>1371</v>
      </c>
      <c r="AE1378" s="12" t="s">
        <v>1261</v>
      </c>
      <c r="AF1378" s="12" t="s">
        <v>1007</v>
      </c>
      <c r="AG1378" s="12" t="s">
        <v>1394</v>
      </c>
      <c r="AH1378" s="12" t="s">
        <v>2816</v>
      </c>
      <c r="DN1378" s="55">
        <v>1371</v>
      </c>
      <c r="DO1378" s="55" t="s">
        <v>1309</v>
      </c>
      <c r="DP1378" s="55" t="s">
        <v>3300</v>
      </c>
      <c r="DQ1378" s="55" t="s">
        <v>1260</v>
      </c>
      <c r="DR1378" s="55" t="s">
        <v>1261</v>
      </c>
      <c r="DS1378" s="55">
        <v>33419</v>
      </c>
      <c r="DT1378" s="55">
        <v>10000</v>
      </c>
      <c r="DU1378" s="55" t="s">
        <v>1249</v>
      </c>
      <c r="DV1378" s="55">
        <v>1</v>
      </c>
      <c r="EV1378" s="55">
        <v>1371</v>
      </c>
      <c r="EW1378" s="55" t="s">
        <v>1309</v>
      </c>
      <c r="EX1378" s="55" t="s">
        <v>1756</v>
      </c>
      <c r="EY1378" s="55">
        <v>3</v>
      </c>
      <c r="EZ1378" s="55">
        <v>0</v>
      </c>
      <c r="FA1378" s="55">
        <v>1994</v>
      </c>
      <c r="FB1378" s="55" t="s">
        <v>1262</v>
      </c>
      <c r="FC1378" s="55" t="s">
        <v>1249</v>
      </c>
      <c r="FD1378" s="55">
        <v>0</v>
      </c>
      <c r="FF1378" s="55">
        <v>1371</v>
      </c>
      <c r="FG1378" s="55" t="s">
        <v>42</v>
      </c>
      <c r="FH1378" s="55" t="s">
        <v>1490</v>
      </c>
      <c r="FI1378" s="55">
        <v>2</v>
      </c>
      <c r="FJ1378" s="55">
        <v>80000</v>
      </c>
      <c r="FK1378" s="55" t="s">
        <v>1249</v>
      </c>
      <c r="FL1378" s="55">
        <v>0.3</v>
      </c>
      <c r="JW1378" s="12">
        <v>1371</v>
      </c>
      <c r="JX1378" s="12" t="s">
        <v>1812</v>
      </c>
      <c r="JY1378" s="12" t="s">
        <v>2568</v>
      </c>
    </row>
    <row r="1379" ht="14.25" customHeight="1" outlineLevel="1" spans="7:285">
      <c r="G1379" s="55">
        <v>1372</v>
      </c>
      <c r="H1379" s="55" t="s">
        <v>2094</v>
      </c>
      <c r="I1379" s="55" t="s">
        <v>1791</v>
      </c>
      <c r="J1379" s="55" t="s">
        <v>2995</v>
      </c>
      <c r="K1379" s="55" t="s">
        <v>1258</v>
      </c>
      <c r="L1379" s="55">
        <v>0.0175</v>
      </c>
      <c r="AD1379" s="12">
        <v>1372</v>
      </c>
      <c r="AE1379" s="12" t="s">
        <v>1261</v>
      </c>
      <c r="AF1379" s="12" t="s">
        <v>2664</v>
      </c>
      <c r="AG1379" s="12" t="s">
        <v>1812</v>
      </c>
      <c r="AH1379" s="12" t="s">
        <v>2761</v>
      </c>
      <c r="DN1379" s="55">
        <v>1372</v>
      </c>
      <c r="DO1379" s="55" t="s">
        <v>1309</v>
      </c>
      <c r="DP1379" s="55" t="s">
        <v>3300</v>
      </c>
      <c r="DQ1379" s="55" t="s">
        <v>1260</v>
      </c>
      <c r="DR1379" s="55" t="s">
        <v>1261</v>
      </c>
      <c r="DS1379" s="55">
        <v>33420</v>
      </c>
      <c r="DT1379" s="55">
        <v>10000</v>
      </c>
      <c r="DU1379" s="55" t="s">
        <v>1249</v>
      </c>
      <c r="DV1379" s="55">
        <v>1</v>
      </c>
      <c r="EV1379" s="55">
        <v>1372</v>
      </c>
      <c r="EW1379" s="55" t="s">
        <v>1309</v>
      </c>
      <c r="EX1379" s="55" t="s">
        <v>1756</v>
      </c>
      <c r="EY1379" s="55">
        <v>3</v>
      </c>
      <c r="EZ1379" s="55">
        <v>1995</v>
      </c>
      <c r="FA1379" s="55">
        <v>2999</v>
      </c>
      <c r="FB1379" s="55" t="s">
        <v>1262</v>
      </c>
      <c r="FC1379" s="55" t="s">
        <v>1249</v>
      </c>
      <c r="FD1379" s="55">
        <v>0</v>
      </c>
      <c r="FF1379" s="55">
        <v>1372</v>
      </c>
      <c r="FG1379" s="55" t="s">
        <v>42</v>
      </c>
      <c r="FH1379" s="55" t="s">
        <v>1490</v>
      </c>
      <c r="FI1379" s="55">
        <v>2</v>
      </c>
      <c r="FJ1379" s="55">
        <v>130000</v>
      </c>
      <c r="FK1379" s="55" t="s">
        <v>1249</v>
      </c>
      <c r="FL1379" s="55">
        <v>0.3</v>
      </c>
      <c r="JW1379" s="12">
        <v>1372</v>
      </c>
      <c r="JX1379" s="12" t="s">
        <v>1812</v>
      </c>
      <c r="JY1379" s="12" t="s">
        <v>2926</v>
      </c>
    </row>
    <row r="1380" ht="14.25" customHeight="1" outlineLevel="1" spans="7:285">
      <c r="G1380" s="55">
        <v>1373</v>
      </c>
      <c r="H1380" s="55" t="s">
        <v>2094</v>
      </c>
      <c r="I1380" s="55" t="s">
        <v>1263</v>
      </c>
      <c r="J1380" s="55" t="s">
        <v>2075</v>
      </c>
      <c r="K1380" s="55" t="s">
        <v>1258</v>
      </c>
      <c r="L1380" s="55">
        <v>0.0167</v>
      </c>
      <c r="AD1380" s="12">
        <v>1373</v>
      </c>
      <c r="AE1380" s="12" t="s">
        <v>1261</v>
      </c>
      <c r="AF1380" s="12" t="s">
        <v>1217</v>
      </c>
      <c r="AG1380" s="12" t="s">
        <v>1812</v>
      </c>
      <c r="AH1380" s="12" t="s">
        <v>2771</v>
      </c>
      <c r="DN1380" s="55">
        <v>1373</v>
      </c>
      <c r="DO1380" s="55" t="s">
        <v>1309</v>
      </c>
      <c r="DP1380" s="55" t="s">
        <v>3300</v>
      </c>
      <c r="DQ1380" s="55" t="s">
        <v>1260</v>
      </c>
      <c r="DR1380" s="55" t="s">
        <v>1261</v>
      </c>
      <c r="DS1380" s="55">
        <v>33421</v>
      </c>
      <c r="DT1380" s="55">
        <v>10000</v>
      </c>
      <c r="DU1380" s="55" t="s">
        <v>1249</v>
      </c>
      <c r="DV1380" s="55">
        <v>1</v>
      </c>
      <c r="EV1380" s="55">
        <v>1373</v>
      </c>
      <c r="EW1380" s="55" t="s">
        <v>1309</v>
      </c>
      <c r="EX1380" s="55" t="s">
        <v>1410</v>
      </c>
      <c r="EY1380" s="55">
        <v>1</v>
      </c>
      <c r="EZ1380" s="55">
        <v>0</v>
      </c>
      <c r="FA1380" s="55">
        <v>1994</v>
      </c>
      <c r="FB1380" s="55" t="s">
        <v>1361</v>
      </c>
      <c r="FC1380" s="55" t="s">
        <v>1249</v>
      </c>
      <c r="FD1380" s="55">
        <v>2.5</v>
      </c>
      <c r="FF1380" s="55">
        <v>1373</v>
      </c>
      <c r="FG1380" s="55" t="s">
        <v>42</v>
      </c>
      <c r="FH1380" s="55" t="s">
        <v>1490</v>
      </c>
      <c r="FI1380" s="55">
        <v>2</v>
      </c>
      <c r="FJ1380" s="55">
        <v>260000</v>
      </c>
      <c r="FK1380" s="55" t="s">
        <v>1249</v>
      </c>
      <c r="FL1380" s="55">
        <v>0.3</v>
      </c>
      <c r="JW1380" s="12">
        <v>1373</v>
      </c>
      <c r="JX1380" s="12" t="s">
        <v>1812</v>
      </c>
      <c r="JY1380" s="12" t="s">
        <v>1915</v>
      </c>
    </row>
    <row r="1381" ht="14.25" customHeight="1" outlineLevel="1" spans="7:285">
      <c r="G1381" s="55">
        <v>1374</v>
      </c>
      <c r="H1381" s="55" t="s">
        <v>2094</v>
      </c>
      <c r="I1381" s="55" t="s">
        <v>1263</v>
      </c>
      <c r="J1381" s="55" t="s">
        <v>3000</v>
      </c>
      <c r="K1381" s="55" t="s">
        <v>1258</v>
      </c>
      <c r="L1381" s="55">
        <v>0.0183333333333333</v>
      </c>
      <c r="AD1381" s="12">
        <v>1374</v>
      </c>
      <c r="AE1381" s="12" t="s">
        <v>1261</v>
      </c>
      <c r="AF1381" s="12" t="s">
        <v>947</v>
      </c>
      <c r="AG1381" s="12" t="s">
        <v>1812</v>
      </c>
      <c r="AH1381" s="12" t="s">
        <v>2771</v>
      </c>
      <c r="DN1381" s="55">
        <v>1374</v>
      </c>
      <c r="DO1381" s="55" t="s">
        <v>1309</v>
      </c>
      <c r="DP1381" s="55" t="s">
        <v>3300</v>
      </c>
      <c r="DQ1381" s="55" t="s">
        <v>1260</v>
      </c>
      <c r="DR1381" s="55" t="s">
        <v>1261</v>
      </c>
      <c r="DS1381" s="55">
        <v>33422</v>
      </c>
      <c r="DT1381" s="55">
        <v>10000</v>
      </c>
      <c r="DU1381" s="55" t="s">
        <v>1249</v>
      </c>
      <c r="DV1381" s="55">
        <v>1</v>
      </c>
      <c r="EV1381" s="55">
        <v>1374</v>
      </c>
      <c r="EW1381" s="55" t="s">
        <v>1309</v>
      </c>
      <c r="EX1381" s="55" t="s">
        <v>1410</v>
      </c>
      <c r="EY1381" s="55">
        <v>1</v>
      </c>
      <c r="EZ1381" s="55">
        <v>1995</v>
      </c>
      <c r="FA1381" s="55">
        <v>2999</v>
      </c>
      <c r="FB1381" s="55" t="s">
        <v>1361</v>
      </c>
      <c r="FC1381" s="55" t="s">
        <v>1249</v>
      </c>
      <c r="FD1381" s="55">
        <v>2.5</v>
      </c>
      <c r="FF1381" s="55">
        <v>1374</v>
      </c>
      <c r="FG1381" s="55" t="s">
        <v>42</v>
      </c>
      <c r="FH1381" s="55" t="s">
        <v>1490</v>
      </c>
      <c r="FI1381" s="55">
        <v>2</v>
      </c>
      <c r="FJ1381" s="55">
        <v>400000</v>
      </c>
      <c r="FK1381" s="55" t="s">
        <v>1249</v>
      </c>
      <c r="FL1381" s="55">
        <v>0.3</v>
      </c>
      <c r="JW1381" s="12">
        <v>1374</v>
      </c>
      <c r="JX1381" s="12" t="s">
        <v>1812</v>
      </c>
      <c r="JY1381" s="12" t="s">
        <v>2938</v>
      </c>
    </row>
    <row r="1382" ht="14.25" customHeight="1" outlineLevel="1" spans="7:285">
      <c r="G1382" s="55">
        <v>1375</v>
      </c>
      <c r="H1382" s="55" t="s">
        <v>2094</v>
      </c>
      <c r="I1382" s="55" t="s">
        <v>1263</v>
      </c>
      <c r="J1382" s="55" t="s">
        <v>3003</v>
      </c>
      <c r="K1382" s="55" t="s">
        <v>1258</v>
      </c>
      <c r="L1382" s="55">
        <v>0.0166666666666667</v>
      </c>
      <c r="AD1382" s="12">
        <v>1375</v>
      </c>
      <c r="AE1382" s="12" t="s">
        <v>1261</v>
      </c>
      <c r="AF1382" s="12" t="s">
        <v>749</v>
      </c>
      <c r="AG1382" s="12" t="s">
        <v>1812</v>
      </c>
      <c r="AH1382" s="12" t="s">
        <v>2771</v>
      </c>
      <c r="DN1382" s="55">
        <v>1375</v>
      </c>
      <c r="DO1382" s="55" t="s">
        <v>1309</v>
      </c>
      <c r="DP1382" s="55" t="s">
        <v>3300</v>
      </c>
      <c r="DQ1382" s="55" t="s">
        <v>1260</v>
      </c>
      <c r="DR1382" s="55" t="s">
        <v>1261</v>
      </c>
      <c r="DS1382" s="55">
        <v>33425</v>
      </c>
      <c r="DT1382" s="55">
        <v>10000</v>
      </c>
      <c r="DU1382" s="55" t="s">
        <v>1249</v>
      </c>
      <c r="DV1382" s="55">
        <v>1</v>
      </c>
      <c r="EV1382" s="55">
        <v>1375</v>
      </c>
      <c r="EW1382" s="55" t="s">
        <v>1309</v>
      </c>
      <c r="EX1382" s="55" t="s">
        <v>1410</v>
      </c>
      <c r="EY1382" s="55">
        <v>2</v>
      </c>
      <c r="EZ1382" s="55">
        <v>0</v>
      </c>
      <c r="FA1382" s="55">
        <v>1994</v>
      </c>
      <c r="FB1382" s="55" t="s">
        <v>1361</v>
      </c>
      <c r="FC1382" s="55" t="s">
        <v>1249</v>
      </c>
      <c r="FD1382" s="55">
        <v>2.5</v>
      </c>
      <c r="FF1382" s="55">
        <v>1375</v>
      </c>
      <c r="FG1382" s="55" t="s">
        <v>42</v>
      </c>
      <c r="FH1382" s="55" t="s">
        <v>1490</v>
      </c>
      <c r="FI1382" s="55">
        <v>2</v>
      </c>
      <c r="FJ1382" s="55">
        <v>530000</v>
      </c>
      <c r="FK1382" s="55" t="s">
        <v>1249</v>
      </c>
      <c r="FL1382" s="55">
        <v>0.3</v>
      </c>
      <c r="JW1382" s="12">
        <v>1375</v>
      </c>
      <c r="JX1382" s="12" t="s">
        <v>1812</v>
      </c>
      <c r="JY1382" s="12" t="s">
        <v>2627</v>
      </c>
    </row>
    <row r="1383" ht="14.25" customHeight="1" outlineLevel="1" spans="7:285">
      <c r="G1383" s="55">
        <v>1376</v>
      </c>
      <c r="H1383" s="55" t="s">
        <v>2094</v>
      </c>
      <c r="I1383" s="55" t="s">
        <v>1263</v>
      </c>
      <c r="J1383" s="55" t="s">
        <v>3005</v>
      </c>
      <c r="K1383" s="55" t="s">
        <v>1258</v>
      </c>
      <c r="L1383" s="55">
        <v>0.0154166666666667</v>
      </c>
      <c r="AD1383" s="12">
        <v>1376</v>
      </c>
      <c r="AE1383" s="12" t="s">
        <v>1261</v>
      </c>
      <c r="AF1383" s="12" t="s">
        <v>1537</v>
      </c>
      <c r="AG1383" s="12" t="s">
        <v>1812</v>
      </c>
      <c r="AH1383" s="12" t="s">
        <v>2771</v>
      </c>
      <c r="DN1383" s="55">
        <v>1376</v>
      </c>
      <c r="DO1383" s="55" t="s">
        <v>1309</v>
      </c>
      <c r="DP1383" s="55" t="s">
        <v>3300</v>
      </c>
      <c r="DQ1383" s="55" t="s">
        <v>1260</v>
      </c>
      <c r="DR1383" s="55" t="s">
        <v>1261</v>
      </c>
      <c r="DS1383" s="55">
        <v>33429</v>
      </c>
      <c r="DT1383" s="55">
        <v>10000</v>
      </c>
      <c r="DU1383" s="55" t="s">
        <v>1249</v>
      </c>
      <c r="DV1383" s="55">
        <v>1</v>
      </c>
      <c r="EV1383" s="55">
        <v>1376</v>
      </c>
      <c r="EW1383" s="55" t="s">
        <v>1309</v>
      </c>
      <c r="EX1383" s="55" t="s">
        <v>1410</v>
      </c>
      <c r="EY1383" s="55">
        <v>2</v>
      </c>
      <c r="EZ1383" s="55">
        <v>1995</v>
      </c>
      <c r="FA1383" s="55">
        <v>2999</v>
      </c>
      <c r="FB1383" s="55" t="s">
        <v>1361</v>
      </c>
      <c r="FC1383" s="55" t="s">
        <v>1249</v>
      </c>
      <c r="FD1383" s="55">
        <v>2.5</v>
      </c>
      <c r="FF1383" s="55">
        <v>1376</v>
      </c>
      <c r="FG1383" s="55" t="s">
        <v>42</v>
      </c>
      <c r="FH1383" s="55" t="s">
        <v>1490</v>
      </c>
      <c r="FI1383" s="55">
        <v>2</v>
      </c>
      <c r="FJ1383" s="55">
        <v>540000</v>
      </c>
      <c r="FK1383" s="55" t="s">
        <v>1249</v>
      </c>
      <c r="FL1383" s="55">
        <v>0.3</v>
      </c>
      <c r="JW1383" s="12">
        <v>1376</v>
      </c>
      <c r="JX1383" s="12" t="s">
        <v>1812</v>
      </c>
      <c r="JY1383" s="12" t="s">
        <v>1379</v>
      </c>
    </row>
    <row r="1384" ht="14.25" customHeight="1" outlineLevel="1" spans="7:285">
      <c r="G1384" s="55">
        <v>1377</v>
      </c>
      <c r="H1384" s="55" t="s">
        <v>2094</v>
      </c>
      <c r="I1384" s="55" t="s">
        <v>1263</v>
      </c>
      <c r="J1384" s="55" t="s">
        <v>3007</v>
      </c>
      <c r="K1384" s="55" t="s">
        <v>1258</v>
      </c>
      <c r="L1384" s="55">
        <v>0.0154166666666667</v>
      </c>
      <c r="AD1384" s="12">
        <v>1377</v>
      </c>
      <c r="AE1384" s="12" t="s">
        <v>1261</v>
      </c>
      <c r="AF1384" s="12" t="s">
        <v>1748</v>
      </c>
      <c r="AG1384" s="12" t="s">
        <v>1812</v>
      </c>
      <c r="AH1384" s="12" t="s">
        <v>2771</v>
      </c>
      <c r="DN1384" s="55">
        <v>1377</v>
      </c>
      <c r="DO1384" s="55" t="s">
        <v>1309</v>
      </c>
      <c r="DP1384" s="55" t="s">
        <v>3300</v>
      </c>
      <c r="DQ1384" s="55" t="s">
        <v>1260</v>
      </c>
      <c r="DR1384" s="55" t="s">
        <v>1261</v>
      </c>
      <c r="DS1384" s="55">
        <v>33438</v>
      </c>
      <c r="DT1384" s="55">
        <v>10000</v>
      </c>
      <c r="DU1384" s="55" t="s">
        <v>1249</v>
      </c>
      <c r="DV1384" s="55">
        <v>1</v>
      </c>
      <c r="EV1384" s="55">
        <v>1377</v>
      </c>
      <c r="EW1384" s="55" t="s">
        <v>1309</v>
      </c>
      <c r="EX1384" s="55" t="s">
        <v>1410</v>
      </c>
      <c r="EY1384" s="55">
        <v>3</v>
      </c>
      <c r="EZ1384" s="55">
        <v>0</v>
      </c>
      <c r="FA1384" s="55">
        <v>1994</v>
      </c>
      <c r="FB1384" s="55" t="s">
        <v>1361</v>
      </c>
      <c r="FC1384" s="55" t="s">
        <v>1249</v>
      </c>
      <c r="FD1384" s="55">
        <v>2.5</v>
      </c>
      <c r="FF1384" s="55">
        <v>1377</v>
      </c>
      <c r="FG1384" s="55" t="s">
        <v>42</v>
      </c>
      <c r="FH1384" s="55" t="s">
        <v>1490</v>
      </c>
      <c r="FI1384" s="55">
        <v>3</v>
      </c>
      <c r="FJ1384" s="55">
        <v>0</v>
      </c>
      <c r="FK1384" s="55" t="s">
        <v>1249</v>
      </c>
      <c r="FL1384" s="55">
        <v>0.35</v>
      </c>
      <c r="JW1384" s="12">
        <v>1377</v>
      </c>
      <c r="JX1384" s="12" t="s">
        <v>1812</v>
      </c>
      <c r="JY1384" s="12" t="s">
        <v>2952</v>
      </c>
    </row>
    <row r="1385" ht="14.25" customHeight="1" outlineLevel="1" spans="7:285">
      <c r="G1385" s="55">
        <v>1378</v>
      </c>
      <c r="H1385" s="55" t="s">
        <v>2094</v>
      </c>
      <c r="I1385" s="55" t="s">
        <v>1263</v>
      </c>
      <c r="J1385" s="55" t="s">
        <v>3011</v>
      </c>
      <c r="K1385" s="55" t="s">
        <v>1258</v>
      </c>
      <c r="L1385" s="55">
        <v>0.0183333333333333</v>
      </c>
      <c r="AD1385" s="12">
        <v>1378</v>
      </c>
      <c r="AE1385" s="12" t="s">
        <v>1261</v>
      </c>
      <c r="AF1385" s="12" t="s">
        <v>1430</v>
      </c>
      <c r="AG1385" s="12" t="s">
        <v>1812</v>
      </c>
      <c r="AH1385" s="12" t="s">
        <v>2771</v>
      </c>
      <c r="DN1385" s="55">
        <v>1378</v>
      </c>
      <c r="DO1385" s="55" t="s">
        <v>1309</v>
      </c>
      <c r="DP1385" s="55" t="s">
        <v>3300</v>
      </c>
      <c r="DQ1385" s="55" t="s">
        <v>1260</v>
      </c>
      <c r="DR1385" s="55" t="s">
        <v>1261</v>
      </c>
      <c r="DS1385" s="55">
        <v>33439</v>
      </c>
      <c r="DT1385" s="55">
        <v>10000</v>
      </c>
      <c r="DU1385" s="55" t="s">
        <v>1249</v>
      </c>
      <c r="DV1385" s="55">
        <v>1</v>
      </c>
      <c r="EV1385" s="55">
        <v>1378</v>
      </c>
      <c r="EW1385" s="55" t="s">
        <v>1309</v>
      </c>
      <c r="EX1385" s="55" t="s">
        <v>1410</v>
      </c>
      <c r="EY1385" s="55">
        <v>3</v>
      </c>
      <c r="EZ1385" s="55">
        <v>1995</v>
      </c>
      <c r="FA1385" s="55">
        <v>2999</v>
      </c>
      <c r="FB1385" s="55" t="s">
        <v>1361</v>
      </c>
      <c r="FC1385" s="55" t="s">
        <v>1249</v>
      </c>
      <c r="FD1385" s="55">
        <v>2.5</v>
      </c>
      <c r="FF1385" s="55">
        <v>1378</v>
      </c>
      <c r="FG1385" s="55" t="s">
        <v>42</v>
      </c>
      <c r="FH1385" s="55" t="s">
        <v>1490</v>
      </c>
      <c r="FI1385" s="55">
        <v>3</v>
      </c>
      <c r="FJ1385" s="55">
        <v>1000</v>
      </c>
      <c r="FK1385" s="55" t="s">
        <v>1249</v>
      </c>
      <c r="FL1385" s="55">
        <v>0.35</v>
      </c>
      <c r="JW1385" s="12">
        <v>1378</v>
      </c>
      <c r="JX1385" s="12" t="s">
        <v>1812</v>
      </c>
      <c r="JY1385" s="12" t="s">
        <v>1669</v>
      </c>
    </row>
    <row r="1386" ht="14.25" customHeight="1" outlineLevel="1" spans="7:285">
      <c r="G1386" s="55">
        <v>1379</v>
      </c>
      <c r="H1386" s="55" t="s">
        <v>2094</v>
      </c>
      <c r="I1386" s="55" t="s">
        <v>1263</v>
      </c>
      <c r="J1386" s="55" t="s">
        <v>2115</v>
      </c>
      <c r="K1386" s="55" t="s">
        <v>1258</v>
      </c>
      <c r="L1386" s="55">
        <v>0.0167</v>
      </c>
      <c r="AD1386" s="12">
        <v>1379</v>
      </c>
      <c r="AE1386" s="12" t="s">
        <v>1261</v>
      </c>
      <c r="AF1386" s="12" t="s">
        <v>1781</v>
      </c>
      <c r="AG1386" s="12" t="s">
        <v>1812</v>
      </c>
      <c r="AH1386" s="12" t="s">
        <v>2771</v>
      </c>
      <c r="DN1386" s="55">
        <v>1379</v>
      </c>
      <c r="DO1386" s="55" t="s">
        <v>1309</v>
      </c>
      <c r="DP1386" s="55" t="s">
        <v>3300</v>
      </c>
      <c r="DQ1386" s="55" t="s">
        <v>1260</v>
      </c>
      <c r="DR1386" s="55" t="s">
        <v>1261</v>
      </c>
      <c r="DS1386" s="55">
        <v>33443</v>
      </c>
      <c r="DT1386" s="55">
        <v>10000</v>
      </c>
      <c r="DU1386" s="55" t="s">
        <v>1249</v>
      </c>
      <c r="DV1386" s="55">
        <v>1</v>
      </c>
      <c r="EV1386" s="55">
        <v>1379</v>
      </c>
      <c r="EW1386" s="55" t="s">
        <v>1309</v>
      </c>
      <c r="EX1386" s="55" t="s">
        <v>1410</v>
      </c>
      <c r="EY1386" s="55">
        <v>4</v>
      </c>
      <c r="EZ1386" s="55">
        <v>0</v>
      </c>
      <c r="FA1386" s="55">
        <v>1994</v>
      </c>
      <c r="FB1386" s="55" t="s">
        <v>1361</v>
      </c>
      <c r="FC1386" s="55" t="s">
        <v>1249</v>
      </c>
      <c r="FD1386" s="55">
        <v>2.5</v>
      </c>
      <c r="FF1386" s="55">
        <v>1379</v>
      </c>
      <c r="FG1386" s="55" t="s">
        <v>42</v>
      </c>
      <c r="FH1386" s="55" t="s">
        <v>1490</v>
      </c>
      <c r="FI1386" s="55">
        <v>3</v>
      </c>
      <c r="FJ1386" s="55">
        <v>2500</v>
      </c>
      <c r="FK1386" s="55" t="s">
        <v>1249</v>
      </c>
      <c r="FL1386" s="55">
        <v>0.35</v>
      </c>
      <c r="JW1386" s="12">
        <v>1379</v>
      </c>
      <c r="JX1386" s="12" t="s">
        <v>1812</v>
      </c>
      <c r="JY1386" s="12" t="s">
        <v>2501</v>
      </c>
    </row>
    <row r="1387" ht="14.25" customHeight="1" outlineLevel="1" spans="7:285">
      <c r="G1387" s="55">
        <v>1380</v>
      </c>
      <c r="H1387" s="55" t="s">
        <v>2094</v>
      </c>
      <c r="I1387" s="55" t="s">
        <v>1263</v>
      </c>
      <c r="J1387" s="55" t="s">
        <v>2204</v>
      </c>
      <c r="K1387" s="55" t="s">
        <v>1258</v>
      </c>
      <c r="L1387" s="55">
        <v>0.0167</v>
      </c>
      <c r="AD1387" s="12">
        <v>1380</v>
      </c>
      <c r="AE1387" s="12" t="s">
        <v>1261</v>
      </c>
      <c r="AF1387" s="12" t="s">
        <v>2599</v>
      </c>
      <c r="AG1387" s="12" t="s">
        <v>1812</v>
      </c>
      <c r="AH1387" s="12" t="s">
        <v>2771</v>
      </c>
      <c r="DN1387" s="55">
        <v>1380</v>
      </c>
      <c r="DO1387" s="55" t="s">
        <v>1309</v>
      </c>
      <c r="DP1387" s="55" t="s">
        <v>3300</v>
      </c>
      <c r="DQ1387" s="55" t="s">
        <v>1260</v>
      </c>
      <c r="DR1387" s="55" t="s">
        <v>1261</v>
      </c>
      <c r="DS1387" s="55">
        <v>33447</v>
      </c>
      <c r="DT1387" s="55">
        <v>10000</v>
      </c>
      <c r="DU1387" s="55" t="s">
        <v>1249</v>
      </c>
      <c r="DV1387" s="55">
        <v>1</v>
      </c>
      <c r="EV1387" s="55">
        <v>1380</v>
      </c>
      <c r="EW1387" s="55" t="s">
        <v>1309</v>
      </c>
      <c r="EX1387" s="55" t="s">
        <v>1410</v>
      </c>
      <c r="EY1387" s="55">
        <v>4</v>
      </c>
      <c r="EZ1387" s="55">
        <v>1995</v>
      </c>
      <c r="FA1387" s="55">
        <v>2999</v>
      </c>
      <c r="FB1387" s="55" t="s">
        <v>1361</v>
      </c>
      <c r="FC1387" s="55" t="s">
        <v>1249</v>
      </c>
      <c r="FD1387" s="55">
        <v>2.5</v>
      </c>
      <c r="FF1387" s="55">
        <v>1380</v>
      </c>
      <c r="FG1387" s="55" t="s">
        <v>42</v>
      </c>
      <c r="FH1387" s="55" t="s">
        <v>1490</v>
      </c>
      <c r="FI1387" s="55">
        <v>3</v>
      </c>
      <c r="FJ1387" s="55">
        <v>5000</v>
      </c>
      <c r="FK1387" s="55" t="s">
        <v>1249</v>
      </c>
      <c r="FL1387" s="55">
        <v>0.35</v>
      </c>
      <c r="JW1387" s="12">
        <v>1380</v>
      </c>
      <c r="JX1387" s="12" t="s">
        <v>1812</v>
      </c>
      <c r="JY1387" s="12" t="s">
        <v>1775</v>
      </c>
    </row>
    <row r="1388" ht="14.25" customHeight="1" outlineLevel="1" spans="7:285">
      <c r="G1388" s="55">
        <v>1381</v>
      </c>
      <c r="H1388" s="55" t="s">
        <v>2094</v>
      </c>
      <c r="I1388" s="55" t="s">
        <v>1263</v>
      </c>
      <c r="J1388" s="55" t="s">
        <v>3022</v>
      </c>
      <c r="K1388" s="55" t="s">
        <v>1258</v>
      </c>
      <c r="L1388" s="55">
        <v>0.0167</v>
      </c>
      <c r="AD1388" s="12">
        <v>1381</v>
      </c>
      <c r="AE1388" s="12" t="s">
        <v>1261</v>
      </c>
      <c r="AF1388" s="12" t="s">
        <v>2702</v>
      </c>
      <c r="AG1388" s="12" t="s">
        <v>1812</v>
      </c>
      <c r="AH1388" s="12" t="s">
        <v>2771</v>
      </c>
      <c r="DN1388" s="55">
        <v>1381</v>
      </c>
      <c r="DO1388" s="55" t="s">
        <v>1309</v>
      </c>
      <c r="DP1388" s="55" t="s">
        <v>3300</v>
      </c>
      <c r="DQ1388" s="55" t="s">
        <v>1260</v>
      </c>
      <c r="DR1388" s="55" t="s">
        <v>1261</v>
      </c>
      <c r="DS1388" s="55">
        <v>33448</v>
      </c>
      <c r="DT1388" s="55">
        <v>10000</v>
      </c>
      <c r="DU1388" s="55" t="s">
        <v>1249</v>
      </c>
      <c r="DV1388" s="55">
        <v>1</v>
      </c>
      <c r="EV1388" s="55">
        <v>1381</v>
      </c>
      <c r="EW1388" s="55" t="s">
        <v>1309</v>
      </c>
      <c r="EX1388" s="55" t="s">
        <v>1410</v>
      </c>
      <c r="EY1388" s="55">
        <v>5</v>
      </c>
      <c r="EZ1388" s="55">
        <v>0</v>
      </c>
      <c r="FA1388" s="55">
        <v>1994</v>
      </c>
      <c r="FB1388" s="55" t="s">
        <v>1361</v>
      </c>
      <c r="FC1388" s="55" t="s">
        <v>1249</v>
      </c>
      <c r="FD1388" s="55">
        <v>2.5</v>
      </c>
      <c r="FF1388" s="55">
        <v>1381</v>
      </c>
      <c r="FG1388" s="55" t="s">
        <v>42</v>
      </c>
      <c r="FH1388" s="55" t="s">
        <v>1490</v>
      </c>
      <c r="FI1388" s="55">
        <v>3</v>
      </c>
      <c r="FJ1388" s="55">
        <v>10000</v>
      </c>
      <c r="FK1388" s="55" t="s">
        <v>1249</v>
      </c>
      <c r="FL1388" s="55">
        <v>0.35</v>
      </c>
      <c r="JW1388" s="12">
        <v>1381</v>
      </c>
      <c r="JX1388" s="12" t="s">
        <v>1812</v>
      </c>
      <c r="JY1388" s="12" t="s">
        <v>1007</v>
      </c>
    </row>
    <row r="1389" ht="14.25" customHeight="1" outlineLevel="1" spans="7:285">
      <c r="G1389" s="55">
        <v>1382</v>
      </c>
      <c r="H1389" s="55" t="s">
        <v>2094</v>
      </c>
      <c r="I1389" s="55" t="s">
        <v>1263</v>
      </c>
      <c r="J1389" s="55" t="s">
        <v>3025</v>
      </c>
      <c r="K1389" s="55" t="s">
        <v>1258</v>
      </c>
      <c r="L1389" s="55">
        <v>0.0167</v>
      </c>
      <c r="AD1389" s="12">
        <v>1382</v>
      </c>
      <c r="AE1389" s="12" t="s">
        <v>1261</v>
      </c>
      <c r="AF1389" s="12" t="s">
        <v>2786</v>
      </c>
      <c r="AG1389" s="12" t="s">
        <v>1812</v>
      </c>
      <c r="AH1389" s="12" t="s">
        <v>2771</v>
      </c>
      <c r="DN1389" s="55">
        <v>1382</v>
      </c>
      <c r="DO1389" s="55" t="s">
        <v>1309</v>
      </c>
      <c r="DP1389" s="55" t="s">
        <v>3300</v>
      </c>
      <c r="DQ1389" s="55" t="s">
        <v>1260</v>
      </c>
      <c r="DR1389" s="55" t="s">
        <v>1261</v>
      </c>
      <c r="DS1389" s="55">
        <v>33459</v>
      </c>
      <c r="DT1389" s="55">
        <v>10000</v>
      </c>
      <c r="DU1389" s="55" t="s">
        <v>1249</v>
      </c>
      <c r="DV1389" s="55">
        <v>1</v>
      </c>
      <c r="EV1389" s="55">
        <v>1382</v>
      </c>
      <c r="EW1389" s="55" t="s">
        <v>1309</v>
      </c>
      <c r="EX1389" s="55" t="s">
        <v>1410</v>
      </c>
      <c r="EY1389" s="55">
        <v>5</v>
      </c>
      <c r="EZ1389" s="55">
        <v>1995</v>
      </c>
      <c r="FA1389" s="55">
        <v>2999</v>
      </c>
      <c r="FB1389" s="55" t="s">
        <v>1361</v>
      </c>
      <c r="FC1389" s="55" t="s">
        <v>1249</v>
      </c>
      <c r="FD1389" s="55">
        <v>2.5</v>
      </c>
      <c r="FF1389" s="55">
        <v>1382</v>
      </c>
      <c r="FG1389" s="55" t="s">
        <v>42</v>
      </c>
      <c r="FH1389" s="55" t="s">
        <v>1490</v>
      </c>
      <c r="FI1389" s="55">
        <v>3</v>
      </c>
      <c r="FJ1389" s="55">
        <v>25000</v>
      </c>
      <c r="FK1389" s="55" t="s">
        <v>1249</v>
      </c>
      <c r="FL1389" s="55">
        <v>0.35</v>
      </c>
      <c r="JW1389" s="12">
        <v>1382</v>
      </c>
      <c r="JX1389" s="12" t="s">
        <v>1812</v>
      </c>
      <c r="JY1389" s="12" t="s">
        <v>1960</v>
      </c>
    </row>
    <row r="1390" ht="14.25" customHeight="1" outlineLevel="1" spans="7:285">
      <c r="G1390" s="55">
        <v>1383</v>
      </c>
      <c r="H1390" s="55" t="s">
        <v>2094</v>
      </c>
      <c r="I1390" s="55" t="s">
        <v>1263</v>
      </c>
      <c r="J1390" s="55" t="s">
        <v>2238</v>
      </c>
      <c r="K1390" s="55" t="s">
        <v>1258</v>
      </c>
      <c r="L1390" s="55">
        <v>0.0154166666666667</v>
      </c>
      <c r="AD1390" s="12">
        <v>1383</v>
      </c>
      <c r="AE1390" s="12" t="s">
        <v>1261</v>
      </c>
      <c r="AF1390" s="12" t="s">
        <v>2466</v>
      </c>
      <c r="AG1390" s="12" t="s">
        <v>1812</v>
      </c>
      <c r="AH1390" s="12" t="s">
        <v>2771</v>
      </c>
      <c r="DN1390" s="55">
        <v>1383</v>
      </c>
      <c r="DO1390" s="55" t="s">
        <v>1309</v>
      </c>
      <c r="DP1390" s="55" t="s">
        <v>3300</v>
      </c>
      <c r="DQ1390" s="55" t="s">
        <v>1260</v>
      </c>
      <c r="DR1390" s="55" t="s">
        <v>1261</v>
      </c>
      <c r="DS1390" s="55">
        <v>33464</v>
      </c>
      <c r="DT1390" s="55">
        <v>10000</v>
      </c>
      <c r="DU1390" s="55" t="s">
        <v>1249</v>
      </c>
      <c r="DV1390" s="55">
        <v>1</v>
      </c>
      <c r="EV1390" s="55">
        <v>1383</v>
      </c>
      <c r="EW1390" s="55" t="s">
        <v>1309</v>
      </c>
      <c r="EX1390" s="55" t="s">
        <v>1410</v>
      </c>
      <c r="EY1390" s="55">
        <v>6</v>
      </c>
      <c r="EZ1390" s="55">
        <v>0</v>
      </c>
      <c r="FA1390" s="55">
        <v>1994</v>
      </c>
      <c r="FB1390" s="55" t="s">
        <v>1262</v>
      </c>
      <c r="FC1390" s="55" t="s">
        <v>1249</v>
      </c>
      <c r="FD1390" s="55">
        <v>0</v>
      </c>
      <c r="FF1390" s="55">
        <v>1383</v>
      </c>
      <c r="FG1390" s="55" t="s">
        <v>42</v>
      </c>
      <c r="FH1390" s="55" t="s">
        <v>1490</v>
      </c>
      <c r="FI1390" s="55">
        <v>3</v>
      </c>
      <c r="FJ1390" s="55">
        <v>50000</v>
      </c>
      <c r="FK1390" s="55" t="s">
        <v>1249</v>
      </c>
      <c r="FL1390" s="55">
        <v>0.35</v>
      </c>
      <c r="JW1390" s="12">
        <v>1383</v>
      </c>
      <c r="JX1390" s="12" t="s">
        <v>1812</v>
      </c>
      <c r="JY1390" s="12" t="s">
        <v>2531</v>
      </c>
    </row>
    <row r="1391" ht="14.25" customHeight="1" outlineLevel="1" spans="7:285">
      <c r="G1391" s="55">
        <v>1384</v>
      </c>
      <c r="H1391" s="55" t="s">
        <v>2094</v>
      </c>
      <c r="I1391" s="55" t="s">
        <v>1263</v>
      </c>
      <c r="J1391" s="55" t="s">
        <v>2032</v>
      </c>
      <c r="K1391" s="55" t="s">
        <v>1258</v>
      </c>
      <c r="L1391" s="55">
        <v>0.0170833333333333</v>
      </c>
      <c r="AD1391" s="12">
        <v>1384</v>
      </c>
      <c r="AE1391" s="12" t="s">
        <v>1261</v>
      </c>
      <c r="AF1391" s="12" t="s">
        <v>2574</v>
      </c>
      <c r="AG1391" s="12" t="s">
        <v>1812</v>
      </c>
      <c r="AH1391" s="12" t="s">
        <v>2771</v>
      </c>
      <c r="DN1391" s="55">
        <v>1384</v>
      </c>
      <c r="DO1391" s="55" t="s">
        <v>1309</v>
      </c>
      <c r="DP1391" s="55" t="s">
        <v>3300</v>
      </c>
      <c r="DQ1391" s="55" t="s">
        <v>1260</v>
      </c>
      <c r="DR1391" s="55" t="s">
        <v>1261</v>
      </c>
      <c r="DS1391" s="55">
        <v>33465</v>
      </c>
      <c r="DT1391" s="55">
        <v>10000</v>
      </c>
      <c r="DU1391" s="55" t="s">
        <v>1249</v>
      </c>
      <c r="DV1391" s="55">
        <v>1</v>
      </c>
      <c r="EV1391" s="55">
        <v>1384</v>
      </c>
      <c r="EW1391" s="55" t="s">
        <v>1309</v>
      </c>
      <c r="EX1391" s="55" t="s">
        <v>1410</v>
      </c>
      <c r="EY1391" s="55">
        <v>6</v>
      </c>
      <c r="EZ1391" s="55">
        <v>1995</v>
      </c>
      <c r="FA1391" s="55">
        <v>2999</v>
      </c>
      <c r="FB1391" s="55" t="s">
        <v>1262</v>
      </c>
      <c r="FC1391" s="55" t="s">
        <v>1249</v>
      </c>
      <c r="FD1391" s="55">
        <v>0</v>
      </c>
      <c r="FF1391" s="55">
        <v>1384</v>
      </c>
      <c r="FG1391" s="55" t="s">
        <v>42</v>
      </c>
      <c r="FH1391" s="55" t="s">
        <v>1490</v>
      </c>
      <c r="FI1391" s="55">
        <v>3</v>
      </c>
      <c r="FJ1391" s="55">
        <v>80000</v>
      </c>
      <c r="FK1391" s="55" t="s">
        <v>1249</v>
      </c>
      <c r="FL1391" s="55">
        <v>0.35</v>
      </c>
      <c r="JW1391" s="12">
        <v>1384</v>
      </c>
      <c r="JX1391" s="12" t="s">
        <v>1812</v>
      </c>
      <c r="JY1391" s="12" t="s">
        <v>2910</v>
      </c>
    </row>
    <row r="1392" ht="14.25" customHeight="1" outlineLevel="1" spans="7:285">
      <c r="G1392" s="55">
        <v>1385</v>
      </c>
      <c r="H1392" s="55" t="s">
        <v>2094</v>
      </c>
      <c r="I1392" s="55" t="s">
        <v>1263</v>
      </c>
      <c r="J1392" s="55" t="s">
        <v>2277</v>
      </c>
      <c r="K1392" s="55" t="s">
        <v>1258</v>
      </c>
      <c r="L1392" s="55">
        <v>0.0525</v>
      </c>
      <c r="AD1392" s="12">
        <v>1385</v>
      </c>
      <c r="AE1392" s="12" t="s">
        <v>1261</v>
      </c>
      <c r="AF1392" s="12" t="s">
        <v>1379</v>
      </c>
      <c r="AG1392" s="12" t="s">
        <v>1812</v>
      </c>
      <c r="AH1392" s="12" t="s">
        <v>2771</v>
      </c>
      <c r="DN1392" s="55">
        <v>1385</v>
      </c>
      <c r="DO1392" s="55" t="s">
        <v>1309</v>
      </c>
      <c r="DP1392" s="55" t="s">
        <v>3300</v>
      </c>
      <c r="DQ1392" s="55" t="s">
        <v>1260</v>
      </c>
      <c r="DR1392" s="55" t="s">
        <v>1261</v>
      </c>
      <c r="DS1392" s="55">
        <v>33466</v>
      </c>
      <c r="DT1392" s="55">
        <v>10000</v>
      </c>
      <c r="DU1392" s="55" t="s">
        <v>1249</v>
      </c>
      <c r="DV1392" s="55">
        <v>1</v>
      </c>
      <c r="EV1392" s="55">
        <v>1385</v>
      </c>
      <c r="EW1392" s="55" t="s">
        <v>1309</v>
      </c>
      <c r="EX1392" s="55" t="s">
        <v>1810</v>
      </c>
      <c r="EY1392" s="55">
        <v>1</v>
      </c>
      <c r="EZ1392" s="55">
        <v>0</v>
      </c>
      <c r="FA1392" s="55">
        <v>1994</v>
      </c>
      <c r="FB1392" s="55" t="s">
        <v>1361</v>
      </c>
      <c r="FC1392" s="55" t="s">
        <v>1249</v>
      </c>
      <c r="FD1392" s="55">
        <v>2.5</v>
      </c>
      <c r="FF1392" s="55">
        <v>1385</v>
      </c>
      <c r="FG1392" s="55" t="s">
        <v>42</v>
      </c>
      <c r="FH1392" s="55" t="s">
        <v>1490</v>
      </c>
      <c r="FI1392" s="55">
        <v>3</v>
      </c>
      <c r="FJ1392" s="55">
        <v>130000</v>
      </c>
      <c r="FK1392" s="55" t="s">
        <v>1249</v>
      </c>
      <c r="FL1392" s="55">
        <v>0.35</v>
      </c>
      <c r="JW1392" s="12">
        <v>1385</v>
      </c>
      <c r="JX1392" s="12" t="s">
        <v>1812</v>
      </c>
      <c r="JY1392" s="12" t="s">
        <v>2835</v>
      </c>
    </row>
    <row r="1393" ht="14.25" customHeight="1" outlineLevel="1" spans="7:285">
      <c r="G1393" s="55">
        <v>1386</v>
      </c>
      <c r="H1393" s="55" t="s">
        <v>2094</v>
      </c>
      <c r="I1393" s="55" t="s">
        <v>1263</v>
      </c>
      <c r="J1393" s="55" t="s">
        <v>2927</v>
      </c>
      <c r="K1393" s="55" t="s">
        <v>1258</v>
      </c>
      <c r="L1393" s="55">
        <v>0.0154166666666667</v>
      </c>
      <c r="AD1393" s="12">
        <v>1386</v>
      </c>
      <c r="AE1393" s="12" t="s">
        <v>1261</v>
      </c>
      <c r="AF1393" s="12" t="s">
        <v>2910</v>
      </c>
      <c r="AG1393" s="12" t="s">
        <v>1812</v>
      </c>
      <c r="AH1393" s="12" t="s">
        <v>2771</v>
      </c>
      <c r="DN1393" s="55">
        <v>1386</v>
      </c>
      <c r="DO1393" s="55" t="s">
        <v>1309</v>
      </c>
      <c r="DP1393" s="55" t="s">
        <v>3300</v>
      </c>
      <c r="DQ1393" s="55" t="s">
        <v>1260</v>
      </c>
      <c r="DR1393" s="55" t="s">
        <v>1261</v>
      </c>
      <c r="DS1393" s="55">
        <v>33468</v>
      </c>
      <c r="DT1393" s="55">
        <v>10000</v>
      </c>
      <c r="DU1393" s="55" t="s">
        <v>1249</v>
      </c>
      <c r="DV1393" s="55">
        <v>1</v>
      </c>
      <c r="EV1393" s="55">
        <v>1386</v>
      </c>
      <c r="EW1393" s="55" t="s">
        <v>1309</v>
      </c>
      <c r="EX1393" s="55" t="s">
        <v>1810</v>
      </c>
      <c r="EY1393" s="55">
        <v>1</v>
      </c>
      <c r="EZ1393" s="55">
        <v>1995</v>
      </c>
      <c r="FA1393" s="55">
        <v>2999</v>
      </c>
      <c r="FB1393" s="55" t="s">
        <v>1361</v>
      </c>
      <c r="FC1393" s="55" t="s">
        <v>1249</v>
      </c>
      <c r="FD1393" s="55">
        <v>2.5</v>
      </c>
      <c r="FF1393" s="55">
        <v>1386</v>
      </c>
      <c r="FG1393" s="55" t="s">
        <v>42</v>
      </c>
      <c r="FH1393" s="55" t="s">
        <v>1490</v>
      </c>
      <c r="FI1393" s="55">
        <v>3</v>
      </c>
      <c r="FJ1393" s="55">
        <v>260000</v>
      </c>
      <c r="FK1393" s="55" t="s">
        <v>1249</v>
      </c>
      <c r="FL1393" s="55">
        <v>0.35</v>
      </c>
      <c r="JW1393" s="12">
        <v>1386</v>
      </c>
      <c r="JX1393" s="12" t="s">
        <v>1840</v>
      </c>
      <c r="JY1393" s="12" t="s">
        <v>642</v>
      </c>
    </row>
    <row r="1394" ht="14.25" customHeight="1" outlineLevel="1" spans="7:285">
      <c r="G1394" s="55">
        <v>1387</v>
      </c>
      <c r="H1394" s="55" t="s">
        <v>2094</v>
      </c>
      <c r="I1394" s="55" t="s">
        <v>2272</v>
      </c>
      <c r="J1394" s="55" t="s">
        <v>3038</v>
      </c>
      <c r="K1394" s="55" t="s">
        <v>1258</v>
      </c>
      <c r="L1394" s="55">
        <v>0.0525</v>
      </c>
      <c r="AD1394" s="12">
        <v>1387</v>
      </c>
      <c r="AE1394" s="12" t="s">
        <v>1261</v>
      </c>
      <c r="AF1394" s="12" t="s">
        <v>1218</v>
      </c>
      <c r="AG1394" s="12" t="s">
        <v>1840</v>
      </c>
      <c r="AH1394" s="12" t="s">
        <v>2970</v>
      </c>
      <c r="DN1394" s="55">
        <v>1387</v>
      </c>
      <c r="DO1394" s="55" t="s">
        <v>1309</v>
      </c>
      <c r="DP1394" s="55" t="s">
        <v>3300</v>
      </c>
      <c r="DQ1394" s="55" t="s">
        <v>1260</v>
      </c>
      <c r="DR1394" s="55" t="s">
        <v>1261</v>
      </c>
      <c r="DS1394" s="55">
        <v>33478</v>
      </c>
      <c r="DT1394" s="55">
        <v>10000</v>
      </c>
      <c r="DU1394" s="55" t="s">
        <v>1249</v>
      </c>
      <c r="DV1394" s="55">
        <v>1</v>
      </c>
      <c r="EV1394" s="55">
        <v>1387</v>
      </c>
      <c r="EW1394" s="55" t="s">
        <v>1309</v>
      </c>
      <c r="EX1394" s="55" t="s">
        <v>1810</v>
      </c>
      <c r="EY1394" s="55">
        <v>2</v>
      </c>
      <c r="EZ1394" s="55">
        <v>0</v>
      </c>
      <c r="FA1394" s="55">
        <v>1994</v>
      </c>
      <c r="FB1394" s="55" t="s">
        <v>1361</v>
      </c>
      <c r="FC1394" s="55" t="s">
        <v>1249</v>
      </c>
      <c r="FD1394" s="55">
        <v>2.5</v>
      </c>
      <c r="FF1394" s="55">
        <v>1387</v>
      </c>
      <c r="FG1394" s="55" t="s">
        <v>42</v>
      </c>
      <c r="FH1394" s="55" t="s">
        <v>1490</v>
      </c>
      <c r="FI1394" s="55">
        <v>3</v>
      </c>
      <c r="FJ1394" s="55">
        <v>400000</v>
      </c>
      <c r="FK1394" s="55" t="s">
        <v>1249</v>
      </c>
      <c r="FL1394" s="55">
        <v>0.35</v>
      </c>
      <c r="JW1394" s="12">
        <v>1387</v>
      </c>
      <c r="JX1394" s="12" t="s">
        <v>1840</v>
      </c>
      <c r="JY1394" s="12" t="s">
        <v>749</v>
      </c>
    </row>
    <row r="1395" ht="14.25" customHeight="1" outlineLevel="1" spans="7:285">
      <c r="G1395" s="55">
        <v>1388</v>
      </c>
      <c r="H1395" s="55" t="s">
        <v>2094</v>
      </c>
      <c r="I1395" s="55" t="s">
        <v>2055</v>
      </c>
      <c r="J1395" s="55" t="s">
        <v>3040</v>
      </c>
      <c r="K1395" s="55" t="s">
        <v>1258</v>
      </c>
      <c r="L1395" s="55">
        <v>0.0525</v>
      </c>
      <c r="AD1395" s="12">
        <v>1388</v>
      </c>
      <c r="AE1395" s="12" t="s">
        <v>1261</v>
      </c>
      <c r="AF1395" s="12" t="s">
        <v>1583</v>
      </c>
      <c r="AG1395" s="12" t="s">
        <v>1840</v>
      </c>
      <c r="AH1395" s="12" t="s">
        <v>2970</v>
      </c>
      <c r="DN1395" s="55">
        <v>1388</v>
      </c>
      <c r="DO1395" s="55" t="s">
        <v>1309</v>
      </c>
      <c r="DP1395" s="55" t="s">
        <v>3300</v>
      </c>
      <c r="DQ1395" s="55" t="s">
        <v>1260</v>
      </c>
      <c r="DR1395" s="55" t="s">
        <v>1261</v>
      </c>
      <c r="DS1395" s="55">
        <v>33481</v>
      </c>
      <c r="DT1395" s="55">
        <v>10000</v>
      </c>
      <c r="DU1395" s="55" t="s">
        <v>1249</v>
      </c>
      <c r="DV1395" s="55">
        <v>1</v>
      </c>
      <c r="EV1395" s="55">
        <v>1388</v>
      </c>
      <c r="EW1395" s="55" t="s">
        <v>1309</v>
      </c>
      <c r="EX1395" s="55" t="s">
        <v>1810</v>
      </c>
      <c r="EY1395" s="55">
        <v>2</v>
      </c>
      <c r="EZ1395" s="55">
        <v>1995</v>
      </c>
      <c r="FA1395" s="55">
        <v>2999</v>
      </c>
      <c r="FB1395" s="55" t="s">
        <v>1361</v>
      </c>
      <c r="FC1395" s="55" t="s">
        <v>1249</v>
      </c>
      <c r="FD1395" s="55">
        <v>2.5</v>
      </c>
      <c r="FF1395" s="55">
        <v>1388</v>
      </c>
      <c r="FG1395" s="55" t="s">
        <v>42</v>
      </c>
      <c r="FH1395" s="55" t="s">
        <v>1490</v>
      </c>
      <c r="FI1395" s="55">
        <v>3</v>
      </c>
      <c r="FJ1395" s="55">
        <v>530000</v>
      </c>
      <c r="FK1395" s="55" t="s">
        <v>1249</v>
      </c>
      <c r="FL1395" s="55">
        <v>0.35</v>
      </c>
      <c r="JW1395" s="12">
        <v>1388</v>
      </c>
      <c r="JX1395" s="12" t="s">
        <v>1840</v>
      </c>
      <c r="JY1395" s="12" t="s">
        <v>776</v>
      </c>
    </row>
    <row r="1396" ht="14.25" customHeight="1" outlineLevel="1" spans="7:285">
      <c r="G1396" s="55">
        <v>1389</v>
      </c>
      <c r="H1396" s="55" t="s">
        <v>2094</v>
      </c>
      <c r="I1396" s="55" t="s">
        <v>2055</v>
      </c>
      <c r="J1396" s="55" t="s">
        <v>2894</v>
      </c>
      <c r="K1396" s="55" t="s">
        <v>1258</v>
      </c>
      <c r="L1396" s="55">
        <v>0.0525</v>
      </c>
      <c r="AD1396" s="12">
        <v>1389</v>
      </c>
      <c r="AE1396" s="12" t="s">
        <v>1261</v>
      </c>
      <c r="AF1396" s="12" t="s">
        <v>1333</v>
      </c>
      <c r="AG1396" s="12" t="s">
        <v>3249</v>
      </c>
      <c r="AH1396" s="12" t="s">
        <v>1847</v>
      </c>
      <c r="DN1396" s="55">
        <v>1389</v>
      </c>
      <c r="DO1396" s="55" t="s">
        <v>1309</v>
      </c>
      <c r="DP1396" s="55" t="s">
        <v>3300</v>
      </c>
      <c r="DQ1396" s="55" t="s">
        <v>1260</v>
      </c>
      <c r="DR1396" s="55" t="s">
        <v>1261</v>
      </c>
      <c r="DS1396" s="55">
        <v>33482</v>
      </c>
      <c r="DT1396" s="55">
        <v>10000</v>
      </c>
      <c r="DU1396" s="55" t="s">
        <v>1249</v>
      </c>
      <c r="DV1396" s="55">
        <v>1</v>
      </c>
      <c r="EV1396" s="55">
        <v>1389</v>
      </c>
      <c r="EW1396" s="55" t="s">
        <v>1309</v>
      </c>
      <c r="EX1396" s="55" t="s">
        <v>1810</v>
      </c>
      <c r="EY1396" s="55">
        <v>3</v>
      </c>
      <c r="EZ1396" s="55">
        <v>0</v>
      </c>
      <c r="FA1396" s="55">
        <v>1994</v>
      </c>
      <c r="FB1396" s="55" t="s">
        <v>1262</v>
      </c>
      <c r="FC1396" s="55" t="s">
        <v>1249</v>
      </c>
      <c r="FD1396" s="55">
        <v>0</v>
      </c>
      <c r="FF1396" s="55">
        <v>1389</v>
      </c>
      <c r="FG1396" s="55" t="s">
        <v>42</v>
      </c>
      <c r="FH1396" s="55" t="s">
        <v>1490</v>
      </c>
      <c r="FI1396" s="55">
        <v>3</v>
      </c>
      <c r="FJ1396" s="55">
        <v>540000</v>
      </c>
      <c r="FK1396" s="55" t="s">
        <v>1249</v>
      </c>
      <c r="FL1396" s="55">
        <v>0.35</v>
      </c>
      <c r="JW1396" s="12">
        <v>1389</v>
      </c>
      <c r="JX1396" s="12" t="s">
        <v>1840</v>
      </c>
      <c r="JY1396" s="12" t="s">
        <v>945</v>
      </c>
    </row>
    <row r="1397" ht="14.25" customHeight="1" outlineLevel="1" spans="7:285">
      <c r="G1397" s="55">
        <v>1390</v>
      </c>
      <c r="H1397" s="55" t="s">
        <v>2094</v>
      </c>
      <c r="I1397" s="55" t="s">
        <v>1708</v>
      </c>
      <c r="J1397" s="55" t="s">
        <v>2982</v>
      </c>
      <c r="K1397" s="55" t="s">
        <v>1258</v>
      </c>
      <c r="L1397" s="55">
        <v>0.0266666666666667</v>
      </c>
      <c r="AD1397" s="12">
        <v>1390</v>
      </c>
      <c r="AE1397" s="12" t="s">
        <v>1261</v>
      </c>
      <c r="AF1397" s="12" t="s">
        <v>1504</v>
      </c>
      <c r="AG1397" s="12" t="s">
        <v>3250</v>
      </c>
      <c r="AH1397" s="12" t="s">
        <v>1871</v>
      </c>
      <c r="DN1397" s="55">
        <v>1390</v>
      </c>
      <c r="DO1397" s="55" t="s">
        <v>1309</v>
      </c>
      <c r="DP1397" s="55" t="s">
        <v>3300</v>
      </c>
      <c r="DQ1397" s="55" t="s">
        <v>1260</v>
      </c>
      <c r="DR1397" s="55" t="s">
        <v>1261</v>
      </c>
      <c r="DS1397" s="55">
        <v>33497</v>
      </c>
      <c r="DT1397" s="55">
        <v>10000</v>
      </c>
      <c r="DU1397" s="55" t="s">
        <v>1249</v>
      </c>
      <c r="DV1397" s="55">
        <v>1</v>
      </c>
      <c r="EV1397" s="55">
        <v>1390</v>
      </c>
      <c r="EW1397" s="55" t="s">
        <v>1309</v>
      </c>
      <c r="EX1397" s="55" t="s">
        <v>1810</v>
      </c>
      <c r="EY1397" s="55">
        <v>3</v>
      </c>
      <c r="EZ1397" s="55">
        <v>1995</v>
      </c>
      <c r="FA1397" s="55">
        <v>2999</v>
      </c>
      <c r="FB1397" s="55" t="s">
        <v>1262</v>
      </c>
      <c r="FC1397" s="55" t="s">
        <v>1249</v>
      </c>
      <c r="FD1397" s="55">
        <v>0</v>
      </c>
      <c r="FF1397" s="55">
        <v>1390</v>
      </c>
      <c r="FG1397" s="55" t="s">
        <v>42</v>
      </c>
      <c r="FH1397" s="55" t="s">
        <v>1490</v>
      </c>
      <c r="FI1397" s="55">
        <v>4</v>
      </c>
      <c r="FJ1397" s="55">
        <v>0</v>
      </c>
      <c r="FK1397" s="55" t="s">
        <v>1249</v>
      </c>
      <c r="FL1397" s="55">
        <v>0.35</v>
      </c>
      <c r="JW1397" s="12">
        <v>1390</v>
      </c>
      <c r="JX1397" s="12" t="s">
        <v>1840</v>
      </c>
      <c r="JY1397" s="12" t="s">
        <v>999</v>
      </c>
    </row>
    <row r="1398" ht="14.25" customHeight="1" outlineLevel="1" spans="7:285">
      <c r="G1398" s="55">
        <v>1391</v>
      </c>
      <c r="H1398" s="55" t="s">
        <v>2094</v>
      </c>
      <c r="I1398" s="55" t="s">
        <v>1708</v>
      </c>
      <c r="J1398" s="55" t="s">
        <v>2078</v>
      </c>
      <c r="K1398" s="55" t="s">
        <v>1258</v>
      </c>
      <c r="L1398" s="55">
        <v>0.0266666666666667</v>
      </c>
      <c r="AD1398" s="12">
        <v>1391</v>
      </c>
      <c r="AE1398" s="12" t="s">
        <v>1261</v>
      </c>
      <c r="AF1398" s="12" t="s">
        <v>1424</v>
      </c>
      <c r="AG1398" s="12" t="s">
        <v>3250</v>
      </c>
      <c r="AH1398" s="12" t="s">
        <v>2958</v>
      </c>
      <c r="DN1398" s="55">
        <v>1391</v>
      </c>
      <c r="DO1398" s="55" t="s">
        <v>1309</v>
      </c>
      <c r="DP1398" s="55" t="s">
        <v>3300</v>
      </c>
      <c r="DQ1398" s="55" t="s">
        <v>1260</v>
      </c>
      <c r="DR1398" s="55" t="s">
        <v>1261</v>
      </c>
      <c r="DS1398" s="55">
        <v>33499</v>
      </c>
      <c r="DT1398" s="55">
        <v>10000</v>
      </c>
      <c r="DU1398" s="55" t="s">
        <v>1249</v>
      </c>
      <c r="DV1398" s="55">
        <v>1</v>
      </c>
      <c r="EV1398" s="55">
        <v>1391</v>
      </c>
      <c r="EW1398" s="55" t="s">
        <v>1309</v>
      </c>
      <c r="EX1398" s="55" t="s">
        <v>1810</v>
      </c>
      <c r="EY1398" s="55">
        <v>4</v>
      </c>
      <c r="EZ1398" s="55">
        <v>0</v>
      </c>
      <c r="FA1398" s="55">
        <v>1994</v>
      </c>
      <c r="FB1398" s="55" t="s">
        <v>1262</v>
      </c>
      <c r="FC1398" s="55" t="s">
        <v>1249</v>
      </c>
      <c r="FD1398" s="55">
        <v>0</v>
      </c>
      <c r="FF1398" s="55">
        <v>1391</v>
      </c>
      <c r="FG1398" s="55" t="s">
        <v>42</v>
      </c>
      <c r="FH1398" s="55" t="s">
        <v>1490</v>
      </c>
      <c r="FI1398" s="55">
        <v>4</v>
      </c>
      <c r="FJ1398" s="55">
        <v>1000</v>
      </c>
      <c r="FK1398" s="55" t="s">
        <v>1249</v>
      </c>
      <c r="FL1398" s="55">
        <v>0.35</v>
      </c>
      <c r="JW1398" s="12">
        <v>1391</v>
      </c>
      <c r="JX1398" s="12" t="s">
        <v>1840</v>
      </c>
      <c r="JY1398" s="12" t="s">
        <v>1080</v>
      </c>
    </row>
    <row r="1399" ht="14.25" customHeight="1" outlineLevel="1" spans="7:285">
      <c r="G1399" s="55">
        <v>1392</v>
      </c>
      <c r="H1399" s="55" t="s">
        <v>2094</v>
      </c>
      <c r="I1399" s="55" t="s">
        <v>1708</v>
      </c>
      <c r="J1399" s="55" t="s">
        <v>2660</v>
      </c>
      <c r="K1399" s="55" t="s">
        <v>1258</v>
      </c>
      <c r="L1399" s="55">
        <v>0.0266666666666667</v>
      </c>
      <c r="AD1399" s="12">
        <v>1392</v>
      </c>
      <c r="AE1399" s="12" t="s">
        <v>1261</v>
      </c>
      <c r="AF1399" s="12" t="s">
        <v>885</v>
      </c>
      <c r="AG1399" s="12" t="s">
        <v>3250</v>
      </c>
      <c r="AH1399" s="12" t="s">
        <v>2962</v>
      </c>
      <c r="DN1399" s="55">
        <v>1392</v>
      </c>
      <c r="DO1399" s="55" t="s">
        <v>1309</v>
      </c>
      <c r="DP1399" s="55" t="s">
        <v>3300</v>
      </c>
      <c r="DQ1399" s="55" t="s">
        <v>1260</v>
      </c>
      <c r="DR1399" s="55" t="s">
        <v>1261</v>
      </c>
      <c r="DS1399" s="55">
        <v>34141</v>
      </c>
      <c r="DT1399" s="55">
        <v>10000</v>
      </c>
      <c r="DU1399" s="55" t="s">
        <v>1249</v>
      </c>
      <c r="DV1399" s="55">
        <v>1</v>
      </c>
      <c r="EV1399" s="55">
        <v>1392</v>
      </c>
      <c r="EW1399" s="55" t="s">
        <v>1309</v>
      </c>
      <c r="EX1399" s="55" t="s">
        <v>1810</v>
      </c>
      <c r="EY1399" s="55">
        <v>4</v>
      </c>
      <c r="EZ1399" s="55">
        <v>1995</v>
      </c>
      <c r="FA1399" s="55">
        <v>2999</v>
      </c>
      <c r="FB1399" s="55" t="s">
        <v>1262</v>
      </c>
      <c r="FC1399" s="55" t="s">
        <v>1249</v>
      </c>
      <c r="FD1399" s="55">
        <v>0</v>
      </c>
      <c r="FF1399" s="55">
        <v>1392</v>
      </c>
      <c r="FG1399" s="55" t="s">
        <v>42</v>
      </c>
      <c r="FH1399" s="55" t="s">
        <v>1490</v>
      </c>
      <c r="FI1399" s="55">
        <v>4</v>
      </c>
      <c r="FJ1399" s="55">
        <v>2500</v>
      </c>
      <c r="FK1399" s="55" t="s">
        <v>1249</v>
      </c>
      <c r="FL1399" s="55">
        <v>0.35</v>
      </c>
      <c r="JW1399" s="12">
        <v>1392</v>
      </c>
      <c r="JX1399" s="12" t="s">
        <v>1840</v>
      </c>
      <c r="JY1399" s="12" t="s">
        <v>1218</v>
      </c>
    </row>
    <row r="1400" ht="14.25" customHeight="1" outlineLevel="1" spans="7:285">
      <c r="G1400" s="55">
        <v>1393</v>
      </c>
      <c r="H1400" s="55" t="s">
        <v>2094</v>
      </c>
      <c r="I1400" s="55" t="s">
        <v>1708</v>
      </c>
      <c r="J1400" s="55" t="s">
        <v>2054</v>
      </c>
      <c r="K1400" s="55" t="s">
        <v>1258</v>
      </c>
      <c r="L1400" s="55">
        <v>0.0266666666666667</v>
      </c>
      <c r="AD1400" s="12">
        <v>1393</v>
      </c>
      <c r="AE1400" s="12" t="s">
        <v>1261</v>
      </c>
      <c r="AF1400" s="12" t="s">
        <v>1220</v>
      </c>
      <c r="AG1400" s="12" t="s">
        <v>3251</v>
      </c>
      <c r="AH1400" s="12" t="s">
        <v>2966</v>
      </c>
      <c r="DN1400" s="55">
        <v>1393</v>
      </c>
      <c r="DO1400" s="55" t="s">
        <v>1313</v>
      </c>
      <c r="DP1400" s="55" t="s">
        <v>1261</v>
      </c>
      <c r="DQ1400" s="55" t="s">
        <v>1260</v>
      </c>
      <c r="DR1400" s="55" t="s">
        <v>1261</v>
      </c>
      <c r="DS1400" s="55" t="s">
        <v>1261</v>
      </c>
      <c r="DT1400" s="55">
        <v>5000</v>
      </c>
      <c r="DU1400" s="55" t="s">
        <v>1249</v>
      </c>
      <c r="DV1400" s="55">
        <v>1</v>
      </c>
      <c r="EV1400" s="55">
        <v>1393</v>
      </c>
      <c r="EW1400" s="55" t="s">
        <v>1309</v>
      </c>
      <c r="EX1400" s="55" t="s">
        <v>1644</v>
      </c>
      <c r="EY1400" s="55">
        <v>1</v>
      </c>
      <c r="EZ1400" s="55">
        <v>0</v>
      </c>
      <c r="FA1400" s="55">
        <v>1994</v>
      </c>
      <c r="FB1400" s="55" t="s">
        <v>1361</v>
      </c>
      <c r="FC1400" s="55" t="s">
        <v>1249</v>
      </c>
      <c r="FD1400" s="55">
        <v>2.5</v>
      </c>
      <c r="FF1400" s="55">
        <v>1393</v>
      </c>
      <c r="FG1400" s="55" t="s">
        <v>42</v>
      </c>
      <c r="FH1400" s="55" t="s">
        <v>1490</v>
      </c>
      <c r="FI1400" s="55">
        <v>4</v>
      </c>
      <c r="FJ1400" s="55">
        <v>5000</v>
      </c>
      <c r="FK1400" s="55" t="s">
        <v>1249</v>
      </c>
      <c r="FL1400" s="55">
        <v>0.35</v>
      </c>
      <c r="JW1400" s="12">
        <v>1393</v>
      </c>
      <c r="JX1400" s="12" t="s">
        <v>1840</v>
      </c>
      <c r="JY1400" s="12" t="s">
        <v>1280</v>
      </c>
    </row>
    <row r="1401" ht="14.25" customHeight="1" outlineLevel="1" spans="7:285">
      <c r="G1401" s="55">
        <v>1394</v>
      </c>
      <c r="H1401" s="55" t="s">
        <v>2094</v>
      </c>
      <c r="I1401" s="55" t="s">
        <v>1708</v>
      </c>
      <c r="J1401" s="55" t="s">
        <v>2647</v>
      </c>
      <c r="K1401" s="55" t="s">
        <v>1258</v>
      </c>
      <c r="L1401" s="55">
        <v>0.0266666666666667</v>
      </c>
      <c r="AD1401" s="12">
        <v>1394</v>
      </c>
      <c r="AE1401" s="12" t="s">
        <v>1261</v>
      </c>
      <c r="AF1401" s="12" t="s">
        <v>1277</v>
      </c>
      <c r="AG1401" s="12" t="s">
        <v>3251</v>
      </c>
      <c r="AH1401" s="12" t="s">
        <v>2966</v>
      </c>
      <c r="DN1401" s="55">
        <v>1394</v>
      </c>
      <c r="DO1401" s="55" t="s">
        <v>42</v>
      </c>
      <c r="DP1401" s="55" t="s">
        <v>1261</v>
      </c>
      <c r="DQ1401" s="55" t="s">
        <v>1260</v>
      </c>
      <c r="DR1401" s="55" t="s">
        <v>1261</v>
      </c>
      <c r="DS1401" s="55" t="s">
        <v>1261</v>
      </c>
      <c r="DT1401" s="55">
        <v>5000</v>
      </c>
      <c r="DU1401" s="55" t="s">
        <v>1249</v>
      </c>
      <c r="DV1401" s="55">
        <v>1</v>
      </c>
      <c r="EV1401" s="55">
        <v>1394</v>
      </c>
      <c r="EW1401" s="55" t="s">
        <v>1309</v>
      </c>
      <c r="EX1401" s="55" t="s">
        <v>1644</v>
      </c>
      <c r="EY1401" s="55">
        <v>1</v>
      </c>
      <c r="EZ1401" s="55">
        <v>1995</v>
      </c>
      <c r="FA1401" s="55">
        <v>2999</v>
      </c>
      <c r="FB1401" s="55" t="s">
        <v>1361</v>
      </c>
      <c r="FC1401" s="55" t="s">
        <v>1249</v>
      </c>
      <c r="FD1401" s="55">
        <v>2.5</v>
      </c>
      <c r="FF1401" s="55">
        <v>1394</v>
      </c>
      <c r="FG1401" s="55" t="s">
        <v>42</v>
      </c>
      <c r="FH1401" s="55" t="s">
        <v>1490</v>
      </c>
      <c r="FI1401" s="55">
        <v>4</v>
      </c>
      <c r="FJ1401" s="55">
        <v>10000</v>
      </c>
      <c r="FK1401" s="55" t="s">
        <v>1249</v>
      </c>
      <c r="FL1401" s="55">
        <v>0.35</v>
      </c>
      <c r="JW1401" s="12">
        <v>1394</v>
      </c>
      <c r="JX1401" s="12" t="s">
        <v>1840</v>
      </c>
      <c r="JY1401" s="12" t="s">
        <v>1332</v>
      </c>
    </row>
    <row r="1402" ht="14.25" customHeight="1" outlineLevel="1" spans="7:285">
      <c r="G1402" s="55">
        <v>1395</v>
      </c>
      <c r="H1402" s="55" t="s">
        <v>2094</v>
      </c>
      <c r="I1402" s="55" t="s">
        <v>1708</v>
      </c>
      <c r="J1402" s="55" t="s">
        <v>2931</v>
      </c>
      <c r="K1402" s="55" t="s">
        <v>1258</v>
      </c>
      <c r="L1402" s="55">
        <v>0.055</v>
      </c>
      <c r="AD1402" s="12">
        <v>1395</v>
      </c>
      <c r="AE1402" s="12" t="s">
        <v>1261</v>
      </c>
      <c r="AF1402" s="12" t="s">
        <v>1830</v>
      </c>
      <c r="AG1402" s="12" t="s">
        <v>3251</v>
      </c>
      <c r="AH1402" s="12" t="s">
        <v>2966</v>
      </c>
      <c r="DN1402" s="55">
        <v>1395</v>
      </c>
      <c r="DO1402" s="55" t="s">
        <v>1309</v>
      </c>
      <c r="DP1402" s="55" t="s">
        <v>1261</v>
      </c>
      <c r="DQ1402" s="55" t="s">
        <v>1260</v>
      </c>
      <c r="DR1402" s="55" t="s">
        <v>1261</v>
      </c>
      <c r="DS1402" s="55" t="s">
        <v>1261</v>
      </c>
      <c r="DT1402" s="55">
        <v>5000</v>
      </c>
      <c r="DU1402" s="55" t="s">
        <v>1249</v>
      </c>
      <c r="DV1402" s="55">
        <v>1</v>
      </c>
      <c r="EV1402" s="55">
        <v>1395</v>
      </c>
      <c r="EW1402" s="55" t="s">
        <v>1309</v>
      </c>
      <c r="EX1402" s="55" t="s">
        <v>1644</v>
      </c>
      <c r="EY1402" s="55">
        <v>2</v>
      </c>
      <c r="EZ1402" s="55">
        <v>0</v>
      </c>
      <c r="FA1402" s="55">
        <v>1994</v>
      </c>
      <c r="FB1402" s="55" t="s">
        <v>1361</v>
      </c>
      <c r="FC1402" s="55" t="s">
        <v>1249</v>
      </c>
      <c r="FD1402" s="55">
        <v>2.5</v>
      </c>
      <c r="FF1402" s="55">
        <v>1395</v>
      </c>
      <c r="FG1402" s="55" t="s">
        <v>42</v>
      </c>
      <c r="FH1402" s="55" t="s">
        <v>1490</v>
      </c>
      <c r="FI1402" s="55">
        <v>4</v>
      </c>
      <c r="FJ1402" s="55">
        <v>25000</v>
      </c>
      <c r="FK1402" s="55" t="s">
        <v>1249</v>
      </c>
      <c r="FL1402" s="55">
        <v>0.35</v>
      </c>
      <c r="JW1402" s="12">
        <v>1395</v>
      </c>
      <c r="JX1402" s="12" t="s">
        <v>1840</v>
      </c>
      <c r="JY1402" s="12" t="s">
        <v>1277</v>
      </c>
    </row>
    <row r="1403" ht="14.25" customHeight="1" outlineLevel="1" spans="7:285">
      <c r="G1403" s="55">
        <v>1396</v>
      </c>
      <c r="H1403" s="55" t="s">
        <v>2094</v>
      </c>
      <c r="I1403" s="55" t="s">
        <v>1708</v>
      </c>
      <c r="J1403" s="55" t="s">
        <v>3039</v>
      </c>
      <c r="K1403" s="55" t="s">
        <v>1258</v>
      </c>
      <c r="L1403" s="55">
        <v>0.055</v>
      </c>
      <c r="AD1403" s="12">
        <v>1396</v>
      </c>
      <c r="AE1403" s="12" t="s">
        <v>1261</v>
      </c>
      <c r="AF1403" s="12" t="s">
        <v>2022</v>
      </c>
      <c r="AG1403" s="12" t="s">
        <v>3251</v>
      </c>
      <c r="AH1403" s="12" t="s">
        <v>2966</v>
      </c>
      <c r="DN1403" s="55">
        <v>1396</v>
      </c>
      <c r="DO1403" s="55" t="s">
        <v>1313</v>
      </c>
      <c r="DP1403" s="55" t="s">
        <v>1261</v>
      </c>
      <c r="DQ1403" s="55" t="s">
        <v>1260</v>
      </c>
      <c r="DR1403" s="55" t="s">
        <v>1261</v>
      </c>
      <c r="DS1403" s="55" t="s">
        <v>1261</v>
      </c>
      <c r="DT1403" s="55">
        <v>2500</v>
      </c>
      <c r="DU1403" s="55" t="s">
        <v>1249</v>
      </c>
      <c r="DV1403" s="55">
        <v>1</v>
      </c>
      <c r="EV1403" s="55">
        <v>1396</v>
      </c>
      <c r="EW1403" s="55" t="s">
        <v>1309</v>
      </c>
      <c r="EX1403" s="55" t="s">
        <v>1644</v>
      </c>
      <c r="EY1403" s="55">
        <v>2</v>
      </c>
      <c r="EZ1403" s="55">
        <v>1995</v>
      </c>
      <c r="FA1403" s="55">
        <v>2999</v>
      </c>
      <c r="FB1403" s="55" t="s">
        <v>1361</v>
      </c>
      <c r="FC1403" s="55" t="s">
        <v>1249</v>
      </c>
      <c r="FD1403" s="55">
        <v>2.5</v>
      </c>
      <c r="FF1403" s="55">
        <v>1396</v>
      </c>
      <c r="FG1403" s="55" t="s">
        <v>42</v>
      </c>
      <c r="FH1403" s="55" t="s">
        <v>1490</v>
      </c>
      <c r="FI1403" s="55">
        <v>4</v>
      </c>
      <c r="FJ1403" s="55">
        <v>50000</v>
      </c>
      <c r="FK1403" s="55" t="s">
        <v>1249</v>
      </c>
      <c r="FL1403" s="55">
        <v>0.35</v>
      </c>
      <c r="JW1403" s="12">
        <v>1396</v>
      </c>
      <c r="JX1403" s="12" t="s">
        <v>1840</v>
      </c>
      <c r="JY1403" s="12" t="s">
        <v>1423</v>
      </c>
    </row>
    <row r="1404" ht="14.25" customHeight="1" outlineLevel="1" spans="7:285">
      <c r="G1404" s="55">
        <v>1397</v>
      </c>
      <c r="H1404" s="55" t="s">
        <v>2094</v>
      </c>
      <c r="I1404" s="55" t="s">
        <v>1708</v>
      </c>
      <c r="J1404" s="55" t="s">
        <v>3060</v>
      </c>
      <c r="K1404" s="55" t="s">
        <v>1258</v>
      </c>
      <c r="L1404" s="55">
        <v>0.055</v>
      </c>
      <c r="AD1404" s="12">
        <v>1397</v>
      </c>
      <c r="AE1404" s="12" t="s">
        <v>1261</v>
      </c>
      <c r="AF1404" s="12" t="s">
        <v>894</v>
      </c>
      <c r="AG1404" s="12" t="s">
        <v>2023</v>
      </c>
      <c r="AH1404" s="12" t="s">
        <v>2973</v>
      </c>
      <c r="DN1404" s="55">
        <v>1397</v>
      </c>
      <c r="DO1404" s="55" t="s">
        <v>42</v>
      </c>
      <c r="DP1404" s="55" t="s">
        <v>1261</v>
      </c>
      <c r="DQ1404" s="55" t="s">
        <v>1260</v>
      </c>
      <c r="DR1404" s="55" t="s">
        <v>1261</v>
      </c>
      <c r="DS1404" s="55" t="s">
        <v>1261</v>
      </c>
      <c r="DT1404" s="55">
        <v>2500</v>
      </c>
      <c r="DU1404" s="55" t="s">
        <v>1249</v>
      </c>
      <c r="DV1404" s="55">
        <v>1</v>
      </c>
      <c r="EV1404" s="55">
        <v>1397</v>
      </c>
      <c r="EW1404" s="55" t="s">
        <v>1309</v>
      </c>
      <c r="EX1404" s="55" t="s">
        <v>1644</v>
      </c>
      <c r="EY1404" s="55">
        <v>3</v>
      </c>
      <c r="EZ1404" s="55">
        <v>0</v>
      </c>
      <c r="FA1404" s="55">
        <v>1994</v>
      </c>
      <c r="FB1404" s="55" t="s">
        <v>1262</v>
      </c>
      <c r="FC1404" s="55" t="s">
        <v>1249</v>
      </c>
      <c r="FD1404" s="55">
        <v>0</v>
      </c>
      <c r="FF1404" s="55">
        <v>1397</v>
      </c>
      <c r="FG1404" s="55" t="s">
        <v>42</v>
      </c>
      <c r="FH1404" s="55" t="s">
        <v>1490</v>
      </c>
      <c r="FI1404" s="55">
        <v>4</v>
      </c>
      <c r="FJ1404" s="55">
        <v>80000</v>
      </c>
      <c r="FK1404" s="55" t="s">
        <v>1249</v>
      </c>
      <c r="FL1404" s="55">
        <v>0.35</v>
      </c>
      <c r="JW1404" s="12">
        <v>1397</v>
      </c>
      <c r="JX1404" s="12" t="s">
        <v>1840</v>
      </c>
      <c r="JY1404" s="12" t="s">
        <v>1461</v>
      </c>
    </row>
    <row r="1405" ht="14.25" customHeight="1" outlineLevel="1" spans="7:285">
      <c r="G1405" s="55">
        <v>1398</v>
      </c>
      <c r="H1405" s="55" t="s">
        <v>2094</v>
      </c>
      <c r="I1405" s="55" t="s">
        <v>1708</v>
      </c>
      <c r="J1405" s="55" t="s">
        <v>3063</v>
      </c>
      <c r="K1405" s="55" t="s">
        <v>1258</v>
      </c>
      <c r="L1405" s="55">
        <v>0.0266666666666667</v>
      </c>
      <c r="AD1405" s="12">
        <v>1398</v>
      </c>
      <c r="AE1405" s="12" t="s">
        <v>1261</v>
      </c>
      <c r="AF1405" s="12" t="s">
        <v>1003</v>
      </c>
      <c r="AG1405" s="12" t="s">
        <v>2023</v>
      </c>
      <c r="AH1405" s="12" t="s">
        <v>2979</v>
      </c>
      <c r="DN1405" s="55">
        <v>1398</v>
      </c>
      <c r="DO1405" s="55" t="s">
        <v>1309</v>
      </c>
      <c r="DP1405" s="55" t="s">
        <v>1261</v>
      </c>
      <c r="DQ1405" s="55" t="s">
        <v>1260</v>
      </c>
      <c r="DR1405" s="55" t="s">
        <v>1261</v>
      </c>
      <c r="DS1405" s="55" t="s">
        <v>1261</v>
      </c>
      <c r="DT1405" s="55">
        <v>2500</v>
      </c>
      <c r="DU1405" s="55" t="s">
        <v>1249</v>
      </c>
      <c r="DV1405" s="55">
        <v>1</v>
      </c>
      <c r="EV1405" s="55">
        <v>1398</v>
      </c>
      <c r="EW1405" s="55" t="s">
        <v>1309</v>
      </c>
      <c r="EX1405" s="55" t="s">
        <v>1644</v>
      </c>
      <c r="EY1405" s="55">
        <v>3</v>
      </c>
      <c r="EZ1405" s="55">
        <v>1995</v>
      </c>
      <c r="FA1405" s="55">
        <v>2999</v>
      </c>
      <c r="FB1405" s="55" t="s">
        <v>1262</v>
      </c>
      <c r="FC1405" s="55" t="s">
        <v>1249</v>
      </c>
      <c r="FD1405" s="55">
        <v>0</v>
      </c>
      <c r="FF1405" s="55">
        <v>1398</v>
      </c>
      <c r="FG1405" s="55" t="s">
        <v>42</v>
      </c>
      <c r="FH1405" s="55" t="s">
        <v>1490</v>
      </c>
      <c r="FI1405" s="55">
        <v>4</v>
      </c>
      <c r="FJ1405" s="55">
        <v>130000</v>
      </c>
      <c r="FK1405" s="55" t="s">
        <v>1249</v>
      </c>
      <c r="FL1405" s="55">
        <v>0.35</v>
      </c>
      <c r="JW1405" s="12">
        <v>1398</v>
      </c>
      <c r="JX1405" s="12" t="s">
        <v>1840</v>
      </c>
      <c r="JY1405" s="12" t="s">
        <v>1503</v>
      </c>
    </row>
    <row r="1406" ht="14.25" customHeight="1" outlineLevel="1" spans="7:285">
      <c r="G1406" s="55">
        <v>1399</v>
      </c>
      <c r="H1406" s="55" t="s">
        <v>2094</v>
      </c>
      <c r="I1406" s="55" t="s">
        <v>1708</v>
      </c>
      <c r="J1406" s="55" t="s">
        <v>3065</v>
      </c>
      <c r="K1406" s="55" t="s">
        <v>1258</v>
      </c>
      <c r="L1406" s="55">
        <v>0.0266666666666667</v>
      </c>
      <c r="AD1406" s="12">
        <v>1399</v>
      </c>
      <c r="AE1406" s="12" t="s">
        <v>1261</v>
      </c>
      <c r="AF1406" s="12" t="s">
        <v>906</v>
      </c>
      <c r="AG1406" s="12" t="s">
        <v>2023</v>
      </c>
      <c r="AH1406" s="12" t="s">
        <v>2979</v>
      </c>
      <c r="DN1406" s="55">
        <v>1399</v>
      </c>
      <c r="DO1406" s="55" t="s">
        <v>1566</v>
      </c>
      <c r="DP1406" s="55" t="s">
        <v>1261</v>
      </c>
      <c r="DQ1406" s="55" t="s">
        <v>1260</v>
      </c>
      <c r="DR1406" s="55" t="s">
        <v>1261</v>
      </c>
      <c r="DS1406" s="55" t="s">
        <v>1261</v>
      </c>
      <c r="DT1406" s="55">
        <v>10000</v>
      </c>
      <c r="DU1406" s="55" t="s">
        <v>1258</v>
      </c>
      <c r="DV1406" s="55">
        <v>1</v>
      </c>
      <c r="EV1406" s="55">
        <v>1399</v>
      </c>
      <c r="EW1406" s="55" t="s">
        <v>1309</v>
      </c>
      <c r="EX1406" s="55" t="s">
        <v>1268</v>
      </c>
      <c r="EY1406" s="55">
        <v>1</v>
      </c>
      <c r="EZ1406" s="55">
        <v>0</v>
      </c>
      <c r="FA1406" s="55">
        <v>1994</v>
      </c>
      <c r="FB1406" s="55" t="s">
        <v>1262</v>
      </c>
      <c r="FC1406" s="55" t="s">
        <v>1249</v>
      </c>
      <c r="FD1406" s="55">
        <v>0</v>
      </c>
      <c r="FF1406" s="55">
        <v>1399</v>
      </c>
      <c r="FG1406" s="55" t="s">
        <v>42</v>
      </c>
      <c r="FH1406" s="55" t="s">
        <v>1490</v>
      </c>
      <c r="FI1406" s="55">
        <v>4</v>
      </c>
      <c r="FJ1406" s="55">
        <v>260000</v>
      </c>
      <c r="FK1406" s="55" t="s">
        <v>1249</v>
      </c>
      <c r="FL1406" s="55">
        <v>0.35</v>
      </c>
      <c r="JW1406" s="12">
        <v>1399</v>
      </c>
      <c r="JX1406" s="12" t="s">
        <v>1840</v>
      </c>
      <c r="JY1406" s="12" t="s">
        <v>1543</v>
      </c>
    </row>
    <row r="1407" ht="14.25" customHeight="1" outlineLevel="1" spans="7:285">
      <c r="G1407" s="55">
        <v>1400</v>
      </c>
      <c r="H1407" s="55" t="s">
        <v>2094</v>
      </c>
      <c r="I1407" s="55" t="s">
        <v>1708</v>
      </c>
      <c r="J1407" s="55" t="s">
        <v>3068</v>
      </c>
      <c r="K1407" s="55" t="s">
        <v>1258</v>
      </c>
      <c r="L1407" s="55">
        <v>0.0266666666666667</v>
      </c>
      <c r="AD1407" s="12">
        <v>1400</v>
      </c>
      <c r="AE1407" s="12" t="s">
        <v>1261</v>
      </c>
      <c r="AF1407" s="12" t="s">
        <v>1803</v>
      </c>
      <c r="AG1407" s="12" t="s">
        <v>2023</v>
      </c>
      <c r="AH1407" s="12" t="s">
        <v>2979</v>
      </c>
      <c r="DN1407" s="55">
        <v>1400</v>
      </c>
      <c r="DO1407" s="55" t="s">
        <v>1706</v>
      </c>
      <c r="DP1407" s="55" t="s">
        <v>1261</v>
      </c>
      <c r="DQ1407" s="55" t="s">
        <v>1260</v>
      </c>
      <c r="DR1407" s="55" t="s">
        <v>1261</v>
      </c>
      <c r="DS1407" s="55" t="s">
        <v>1261</v>
      </c>
      <c r="DT1407" s="55">
        <v>10000</v>
      </c>
      <c r="DU1407" s="55" t="s">
        <v>1258</v>
      </c>
      <c r="DV1407" s="55">
        <v>1</v>
      </c>
      <c r="EV1407" s="55">
        <v>1400</v>
      </c>
      <c r="EW1407" s="55" t="s">
        <v>1309</v>
      </c>
      <c r="EX1407" s="55" t="s">
        <v>1268</v>
      </c>
      <c r="EY1407" s="55">
        <v>1</v>
      </c>
      <c r="EZ1407" s="55">
        <v>1995</v>
      </c>
      <c r="FA1407" s="55">
        <v>2999</v>
      </c>
      <c r="FB1407" s="55" t="s">
        <v>1262</v>
      </c>
      <c r="FC1407" s="55" t="s">
        <v>1249</v>
      </c>
      <c r="FD1407" s="55">
        <v>0</v>
      </c>
      <c r="FF1407" s="55">
        <v>1400</v>
      </c>
      <c r="FG1407" s="55" t="s">
        <v>42</v>
      </c>
      <c r="FH1407" s="55" t="s">
        <v>1490</v>
      </c>
      <c r="FI1407" s="55">
        <v>4</v>
      </c>
      <c r="FJ1407" s="55">
        <v>400000</v>
      </c>
      <c r="FK1407" s="55" t="s">
        <v>1249</v>
      </c>
      <c r="FL1407" s="55">
        <v>0.35</v>
      </c>
      <c r="JW1407" s="12">
        <v>1400</v>
      </c>
      <c r="JX1407" s="12" t="s">
        <v>1840</v>
      </c>
      <c r="JY1407" s="12" t="s">
        <v>1583</v>
      </c>
    </row>
    <row r="1408" ht="14.25" customHeight="1" outlineLevel="1" spans="7:285">
      <c r="G1408" s="55">
        <v>1401</v>
      </c>
      <c r="H1408" s="55" t="s">
        <v>2094</v>
      </c>
      <c r="I1408" s="55" t="s">
        <v>2278</v>
      </c>
      <c r="J1408" s="55" t="s">
        <v>3072</v>
      </c>
      <c r="K1408" s="55" t="s">
        <v>1258</v>
      </c>
      <c r="L1408" s="55">
        <v>0.0525</v>
      </c>
      <c r="AD1408" s="12">
        <v>1401</v>
      </c>
      <c r="AE1408" s="12" t="s">
        <v>1261</v>
      </c>
      <c r="AF1408" s="12" t="s">
        <v>2065</v>
      </c>
      <c r="AG1408" s="12" t="s">
        <v>2023</v>
      </c>
      <c r="AH1408" s="12" t="s">
        <v>2979</v>
      </c>
      <c r="DN1408" s="55">
        <v>1401</v>
      </c>
      <c r="DO1408" s="55" t="s">
        <v>1566</v>
      </c>
      <c r="DP1408" s="55" t="s">
        <v>1261</v>
      </c>
      <c r="DQ1408" s="55" t="s">
        <v>1260</v>
      </c>
      <c r="DR1408" s="55" t="s">
        <v>1261</v>
      </c>
      <c r="DS1408" s="55" t="s">
        <v>1261</v>
      </c>
      <c r="DT1408" s="55">
        <v>5000</v>
      </c>
      <c r="DU1408" s="55" t="s">
        <v>1258</v>
      </c>
      <c r="DV1408" s="55">
        <v>1</v>
      </c>
      <c r="EV1408" s="55">
        <v>1401</v>
      </c>
      <c r="EW1408" s="55" t="s">
        <v>1309</v>
      </c>
      <c r="EX1408" s="55" t="s">
        <v>1268</v>
      </c>
      <c r="EY1408" s="55">
        <v>2</v>
      </c>
      <c r="EZ1408" s="55">
        <v>0</v>
      </c>
      <c r="FA1408" s="55">
        <v>1994</v>
      </c>
      <c r="FB1408" s="55" t="s">
        <v>1262</v>
      </c>
      <c r="FC1408" s="55" t="s">
        <v>1249</v>
      </c>
      <c r="FD1408" s="55">
        <v>0</v>
      </c>
      <c r="FF1408" s="55">
        <v>1401</v>
      </c>
      <c r="FG1408" s="55" t="s">
        <v>42</v>
      </c>
      <c r="FH1408" s="55" t="s">
        <v>1490</v>
      </c>
      <c r="FI1408" s="55">
        <v>4</v>
      </c>
      <c r="FJ1408" s="55">
        <v>530000</v>
      </c>
      <c r="FK1408" s="55" t="s">
        <v>1249</v>
      </c>
      <c r="FL1408" s="55">
        <v>0.35</v>
      </c>
      <c r="JW1408" s="12">
        <v>1401</v>
      </c>
      <c r="JX1408" s="12" t="s">
        <v>1840</v>
      </c>
      <c r="JY1408" s="12" t="s">
        <v>1624</v>
      </c>
    </row>
    <row r="1409" ht="14.25" customHeight="1" outlineLevel="1" spans="7:285">
      <c r="G1409" s="55">
        <v>1402</v>
      </c>
      <c r="H1409" s="55" t="s">
        <v>2094</v>
      </c>
      <c r="I1409" s="55" t="s">
        <v>1995</v>
      </c>
      <c r="J1409" s="55" t="s">
        <v>2947</v>
      </c>
      <c r="K1409" s="55" t="s">
        <v>1258</v>
      </c>
      <c r="L1409" s="55">
        <v>0.0158</v>
      </c>
      <c r="AD1409" s="12">
        <v>1402</v>
      </c>
      <c r="AE1409" s="12" t="s">
        <v>1261</v>
      </c>
      <c r="AF1409" s="12" t="s">
        <v>2285</v>
      </c>
      <c r="AG1409" s="12" t="s">
        <v>2023</v>
      </c>
      <c r="AH1409" s="12" t="s">
        <v>2979</v>
      </c>
      <c r="DN1409" s="55">
        <v>1402</v>
      </c>
      <c r="DO1409" s="55" t="s">
        <v>1706</v>
      </c>
      <c r="DP1409" s="55" t="s">
        <v>1261</v>
      </c>
      <c r="DQ1409" s="55" t="s">
        <v>1260</v>
      </c>
      <c r="DR1409" s="55" t="s">
        <v>1261</v>
      </c>
      <c r="DS1409" s="55" t="s">
        <v>1261</v>
      </c>
      <c r="DT1409" s="55">
        <v>5000</v>
      </c>
      <c r="DU1409" s="55" t="s">
        <v>1258</v>
      </c>
      <c r="DV1409" s="55">
        <v>1</v>
      </c>
      <c r="EV1409" s="55">
        <v>1402</v>
      </c>
      <c r="EW1409" s="55" t="s">
        <v>1309</v>
      </c>
      <c r="EX1409" s="55" t="s">
        <v>1268</v>
      </c>
      <c r="EY1409" s="55">
        <v>2</v>
      </c>
      <c r="EZ1409" s="55">
        <v>1995</v>
      </c>
      <c r="FA1409" s="55">
        <v>2999</v>
      </c>
      <c r="FB1409" s="55" t="s">
        <v>1262</v>
      </c>
      <c r="FC1409" s="55" t="s">
        <v>1249</v>
      </c>
      <c r="FD1409" s="55">
        <v>0</v>
      </c>
      <c r="FF1409" s="55">
        <v>1402</v>
      </c>
      <c r="FG1409" s="55" t="s">
        <v>42</v>
      </c>
      <c r="FH1409" s="55" t="s">
        <v>1490</v>
      </c>
      <c r="FI1409" s="55">
        <v>4</v>
      </c>
      <c r="FJ1409" s="55">
        <v>540000</v>
      </c>
      <c r="FK1409" s="55" t="s">
        <v>1249</v>
      </c>
      <c r="FL1409" s="55">
        <v>0.35</v>
      </c>
      <c r="JW1409" s="12">
        <v>1402</v>
      </c>
      <c r="JX1409" s="12" t="s">
        <v>1840</v>
      </c>
      <c r="JY1409" s="12" t="s">
        <v>1655</v>
      </c>
    </row>
    <row r="1410" ht="14.25" customHeight="1" outlineLevel="1" spans="7:285">
      <c r="G1410" s="55">
        <v>1403</v>
      </c>
      <c r="H1410" s="55" t="s">
        <v>2094</v>
      </c>
      <c r="I1410" s="55" t="s">
        <v>1995</v>
      </c>
      <c r="J1410" s="55" t="s">
        <v>3046</v>
      </c>
      <c r="K1410" s="55" t="s">
        <v>1258</v>
      </c>
      <c r="L1410" s="55">
        <v>0.015</v>
      </c>
      <c r="AD1410" s="12">
        <v>1403</v>
      </c>
      <c r="AE1410" s="12" t="s">
        <v>1261</v>
      </c>
      <c r="AF1410" s="12" t="s">
        <v>1379</v>
      </c>
      <c r="AG1410" s="12" t="s">
        <v>2023</v>
      </c>
      <c r="AH1410" s="12" t="s">
        <v>2979</v>
      </c>
      <c r="DN1410" s="55">
        <v>1403</v>
      </c>
      <c r="DO1410" s="55" t="s">
        <v>1706</v>
      </c>
      <c r="DP1410" s="55" t="s">
        <v>1261</v>
      </c>
      <c r="DQ1410" s="55" t="s">
        <v>1708</v>
      </c>
      <c r="DR1410" s="55" t="s">
        <v>1261</v>
      </c>
      <c r="DS1410" s="55" t="s">
        <v>1261</v>
      </c>
      <c r="DT1410" s="55">
        <v>10000</v>
      </c>
      <c r="DU1410" s="55" t="s">
        <v>1258</v>
      </c>
      <c r="DV1410" s="55">
        <v>1</v>
      </c>
      <c r="EV1410" s="55">
        <v>1403</v>
      </c>
      <c r="EW1410" s="55" t="s">
        <v>1309</v>
      </c>
      <c r="EX1410" s="55" t="s">
        <v>1885</v>
      </c>
      <c r="EY1410" s="55">
        <v>1</v>
      </c>
      <c r="EZ1410" s="55">
        <v>0</v>
      </c>
      <c r="FA1410" s="55">
        <v>1994</v>
      </c>
      <c r="FB1410" s="55" t="s">
        <v>1262</v>
      </c>
      <c r="FC1410" s="55" t="s">
        <v>1249</v>
      </c>
      <c r="FD1410" s="55">
        <v>0</v>
      </c>
      <c r="FF1410" s="55">
        <v>1403</v>
      </c>
      <c r="FG1410" s="55" t="s">
        <v>42</v>
      </c>
      <c r="FH1410" s="55" t="s">
        <v>1490</v>
      </c>
      <c r="FI1410" s="55">
        <v>5</v>
      </c>
      <c r="FJ1410" s="55">
        <v>0</v>
      </c>
      <c r="FK1410" s="55" t="s">
        <v>1249</v>
      </c>
      <c r="FL1410" s="55">
        <v>0.35</v>
      </c>
      <c r="JW1410" s="12">
        <v>1403</v>
      </c>
      <c r="JX1410" s="12" t="s">
        <v>1435</v>
      </c>
      <c r="JY1410" s="12" t="s">
        <v>643</v>
      </c>
    </row>
    <row r="1411" ht="14.25" customHeight="1" outlineLevel="1" spans="7:285">
      <c r="G1411" s="55">
        <v>1404</v>
      </c>
      <c r="H1411" s="55" t="s">
        <v>2094</v>
      </c>
      <c r="I1411" s="55" t="s">
        <v>1995</v>
      </c>
      <c r="J1411" s="55" t="s">
        <v>3078</v>
      </c>
      <c r="K1411" s="55" t="s">
        <v>1258</v>
      </c>
      <c r="L1411" s="55">
        <v>0.015</v>
      </c>
      <c r="AD1411" s="12">
        <v>1404</v>
      </c>
      <c r="AE1411" s="12" t="s">
        <v>1261</v>
      </c>
      <c r="AF1411" s="12" t="s">
        <v>2570</v>
      </c>
      <c r="AG1411" s="12" t="s">
        <v>2023</v>
      </c>
      <c r="AH1411" s="12" t="s">
        <v>2979</v>
      </c>
      <c r="DN1411" s="55">
        <v>1404</v>
      </c>
      <c r="DO1411" s="55" t="s">
        <v>1566</v>
      </c>
      <c r="DP1411" s="55" t="s">
        <v>1261</v>
      </c>
      <c r="DQ1411" s="55" t="s">
        <v>1708</v>
      </c>
      <c r="DR1411" s="55" t="s">
        <v>1261</v>
      </c>
      <c r="DS1411" s="55" t="s">
        <v>1261</v>
      </c>
      <c r="DT1411" s="55">
        <v>10000</v>
      </c>
      <c r="DU1411" s="55" t="s">
        <v>1258</v>
      </c>
      <c r="DV1411" s="55">
        <v>1</v>
      </c>
      <c r="EV1411" s="55">
        <v>1404</v>
      </c>
      <c r="EW1411" s="55" t="s">
        <v>1309</v>
      </c>
      <c r="EX1411" s="55" t="s">
        <v>1885</v>
      </c>
      <c r="EY1411" s="55">
        <v>1</v>
      </c>
      <c r="EZ1411" s="55">
        <v>1995</v>
      </c>
      <c r="FA1411" s="55">
        <v>2999</v>
      </c>
      <c r="FB1411" s="55" t="s">
        <v>1262</v>
      </c>
      <c r="FC1411" s="55" t="s">
        <v>1249</v>
      </c>
      <c r="FD1411" s="55">
        <v>0</v>
      </c>
      <c r="FF1411" s="55">
        <v>1404</v>
      </c>
      <c r="FG1411" s="55" t="s">
        <v>42</v>
      </c>
      <c r="FH1411" s="55" t="s">
        <v>1490</v>
      </c>
      <c r="FI1411" s="55">
        <v>5</v>
      </c>
      <c r="FJ1411" s="55">
        <v>1000</v>
      </c>
      <c r="FK1411" s="55" t="s">
        <v>1249</v>
      </c>
      <c r="FL1411" s="55">
        <v>0.35</v>
      </c>
      <c r="JW1411" s="12">
        <v>1404</v>
      </c>
      <c r="JX1411" s="12" t="s">
        <v>1435</v>
      </c>
      <c r="JY1411" s="12" t="s">
        <v>750</v>
      </c>
    </row>
    <row r="1412" ht="14.25" customHeight="1" outlineLevel="1" spans="7:285">
      <c r="G1412" s="55">
        <v>1405</v>
      </c>
      <c r="H1412" s="55" t="s">
        <v>2094</v>
      </c>
      <c r="I1412" s="55" t="s">
        <v>1995</v>
      </c>
      <c r="J1412" s="55" t="s">
        <v>3080</v>
      </c>
      <c r="K1412" s="55" t="s">
        <v>1258</v>
      </c>
      <c r="L1412" s="55">
        <v>0.0167</v>
      </c>
      <c r="AD1412" s="12">
        <v>1405</v>
      </c>
      <c r="AE1412" s="12" t="s">
        <v>1261</v>
      </c>
      <c r="AF1412" s="12" t="s">
        <v>1879</v>
      </c>
      <c r="AG1412" s="12" t="s">
        <v>1255</v>
      </c>
      <c r="AH1412" s="12" t="s">
        <v>2869</v>
      </c>
      <c r="DN1412" s="55">
        <v>1405</v>
      </c>
      <c r="DO1412" s="55" t="s">
        <v>1706</v>
      </c>
      <c r="DP1412" s="55" t="s">
        <v>1261</v>
      </c>
      <c r="DQ1412" s="55" t="s">
        <v>1260</v>
      </c>
      <c r="DR1412" s="55" t="s">
        <v>1261</v>
      </c>
      <c r="DS1412" s="55" t="s">
        <v>1261</v>
      </c>
      <c r="DT1412" s="55">
        <v>2500</v>
      </c>
      <c r="DU1412" s="55" t="s">
        <v>1258</v>
      </c>
      <c r="DV1412" s="55">
        <v>1</v>
      </c>
      <c r="EV1412" s="55">
        <v>1405</v>
      </c>
      <c r="EW1412" s="55" t="s">
        <v>1309</v>
      </c>
      <c r="EX1412" s="55" t="s">
        <v>1938</v>
      </c>
      <c r="EY1412" s="55">
        <v>1</v>
      </c>
      <c r="EZ1412" s="55">
        <v>0</v>
      </c>
      <c r="FA1412" s="55">
        <v>1994</v>
      </c>
      <c r="FB1412" s="55" t="s">
        <v>1262</v>
      </c>
      <c r="FC1412" s="55" t="s">
        <v>1249</v>
      </c>
      <c r="FD1412" s="55">
        <v>0</v>
      </c>
      <c r="FF1412" s="55">
        <v>1405</v>
      </c>
      <c r="FG1412" s="55" t="s">
        <v>42</v>
      </c>
      <c r="FH1412" s="55" t="s">
        <v>1490</v>
      </c>
      <c r="FI1412" s="55">
        <v>5</v>
      </c>
      <c r="FJ1412" s="55">
        <v>2500</v>
      </c>
      <c r="FK1412" s="55" t="s">
        <v>1249</v>
      </c>
      <c r="FL1412" s="55">
        <v>0.35</v>
      </c>
      <c r="JW1412" s="12">
        <v>1405</v>
      </c>
      <c r="JX1412" s="12" t="s">
        <v>1435</v>
      </c>
      <c r="JY1412" s="12" t="s">
        <v>891</v>
      </c>
    </row>
    <row r="1413" ht="14.25" customHeight="1" outlineLevel="1" spans="7:285">
      <c r="G1413" s="55">
        <v>1406</v>
      </c>
      <c r="H1413" s="55" t="s">
        <v>2094</v>
      </c>
      <c r="I1413" s="55" t="s">
        <v>1995</v>
      </c>
      <c r="J1413" s="55" t="s">
        <v>3082</v>
      </c>
      <c r="K1413" s="55" t="s">
        <v>1258</v>
      </c>
      <c r="L1413" s="55">
        <v>0.0167</v>
      </c>
      <c r="AD1413" s="12">
        <v>1406</v>
      </c>
      <c r="AE1413" s="12" t="s">
        <v>1261</v>
      </c>
      <c r="AF1413" s="12" t="s">
        <v>950</v>
      </c>
      <c r="AG1413" s="12" t="s">
        <v>1255</v>
      </c>
      <c r="AH1413" s="12" t="s">
        <v>2881</v>
      </c>
      <c r="DN1413" s="55">
        <v>1406</v>
      </c>
      <c r="DO1413" s="55" t="s">
        <v>1566</v>
      </c>
      <c r="DP1413" s="55" t="s">
        <v>1261</v>
      </c>
      <c r="DQ1413" s="55" t="s">
        <v>1260</v>
      </c>
      <c r="DR1413" s="55" t="s">
        <v>1261</v>
      </c>
      <c r="DS1413" s="55" t="s">
        <v>1261</v>
      </c>
      <c r="DT1413" s="55">
        <v>2500</v>
      </c>
      <c r="DU1413" s="55" t="s">
        <v>1258</v>
      </c>
      <c r="DV1413" s="55">
        <v>1</v>
      </c>
      <c r="EV1413" s="55">
        <v>1406</v>
      </c>
      <c r="EW1413" s="55" t="s">
        <v>1309</v>
      </c>
      <c r="EX1413" s="55" t="s">
        <v>1938</v>
      </c>
      <c r="EY1413" s="55">
        <v>1</v>
      </c>
      <c r="EZ1413" s="55">
        <v>1995</v>
      </c>
      <c r="FA1413" s="55">
        <v>2999</v>
      </c>
      <c r="FB1413" s="55" t="s">
        <v>1262</v>
      </c>
      <c r="FC1413" s="55" t="s">
        <v>1249</v>
      </c>
      <c r="FD1413" s="55">
        <v>0</v>
      </c>
      <c r="FF1413" s="55">
        <v>1406</v>
      </c>
      <c r="FG1413" s="55" t="s">
        <v>42</v>
      </c>
      <c r="FH1413" s="55" t="s">
        <v>1490</v>
      </c>
      <c r="FI1413" s="55">
        <v>5</v>
      </c>
      <c r="FJ1413" s="55">
        <v>5000</v>
      </c>
      <c r="FK1413" s="55" t="s">
        <v>1249</v>
      </c>
      <c r="FL1413" s="55">
        <v>0.35</v>
      </c>
      <c r="JW1413" s="12">
        <v>1406</v>
      </c>
      <c r="JX1413" s="12" t="s">
        <v>1435</v>
      </c>
      <c r="JY1413" s="12" t="s">
        <v>946</v>
      </c>
    </row>
    <row r="1414" ht="14.25" customHeight="1" outlineLevel="1" spans="7:285">
      <c r="G1414" s="55">
        <v>1407</v>
      </c>
      <c r="H1414" s="55" t="s">
        <v>2094</v>
      </c>
      <c r="I1414" s="55" t="s">
        <v>1995</v>
      </c>
      <c r="J1414" s="55" t="s">
        <v>3083</v>
      </c>
      <c r="K1414" s="55" t="s">
        <v>1258</v>
      </c>
      <c r="L1414" s="55">
        <v>0.0192</v>
      </c>
      <c r="AD1414" s="12">
        <v>1407</v>
      </c>
      <c r="AE1414" s="12" t="s">
        <v>1261</v>
      </c>
      <c r="AF1414" s="12" t="s">
        <v>1693</v>
      </c>
      <c r="AG1414" s="12" t="s">
        <v>1255</v>
      </c>
      <c r="AH1414" s="12" t="s">
        <v>2881</v>
      </c>
      <c r="DN1414" s="55">
        <v>1407</v>
      </c>
      <c r="DO1414" s="55" t="s">
        <v>1250</v>
      </c>
      <c r="DP1414" s="55" t="s">
        <v>1261</v>
      </c>
      <c r="DQ1414" s="55" t="s">
        <v>1708</v>
      </c>
      <c r="DR1414" s="55" t="s">
        <v>1261</v>
      </c>
      <c r="DS1414" s="55" t="s">
        <v>1261</v>
      </c>
      <c r="DT1414" s="55">
        <v>10000</v>
      </c>
      <c r="DU1414" s="55" t="s">
        <v>1249</v>
      </c>
      <c r="DV1414" s="55">
        <v>1</v>
      </c>
      <c r="EV1414" s="55">
        <v>1407</v>
      </c>
      <c r="EW1414" s="55" t="s">
        <v>1309</v>
      </c>
      <c r="EX1414" s="55" t="s">
        <v>1938</v>
      </c>
      <c r="EY1414" s="55">
        <v>2</v>
      </c>
      <c r="EZ1414" s="55">
        <v>0</v>
      </c>
      <c r="FA1414" s="55">
        <v>1994</v>
      </c>
      <c r="FB1414" s="55" t="s">
        <v>1262</v>
      </c>
      <c r="FC1414" s="55" t="s">
        <v>1249</v>
      </c>
      <c r="FD1414" s="55">
        <v>0</v>
      </c>
      <c r="FF1414" s="55">
        <v>1407</v>
      </c>
      <c r="FG1414" s="55" t="s">
        <v>42</v>
      </c>
      <c r="FH1414" s="55" t="s">
        <v>1490</v>
      </c>
      <c r="FI1414" s="55">
        <v>5</v>
      </c>
      <c r="FJ1414" s="55">
        <v>10000</v>
      </c>
      <c r="FK1414" s="55" t="s">
        <v>1249</v>
      </c>
      <c r="FL1414" s="55">
        <v>0.35</v>
      </c>
      <c r="JW1414" s="12">
        <v>1407</v>
      </c>
      <c r="JX1414" s="12" t="s">
        <v>1435</v>
      </c>
      <c r="JY1414" s="12" t="s">
        <v>1000</v>
      </c>
    </row>
    <row r="1415" ht="14.25" customHeight="1" outlineLevel="1" spans="7:285">
      <c r="G1415" s="55">
        <v>1408</v>
      </c>
      <c r="H1415" s="55" t="s">
        <v>2094</v>
      </c>
      <c r="I1415" s="55" t="s">
        <v>1995</v>
      </c>
      <c r="J1415" s="55" t="s">
        <v>2141</v>
      </c>
      <c r="K1415" s="55" t="s">
        <v>1258</v>
      </c>
      <c r="L1415" s="55">
        <v>0.0257</v>
      </c>
      <c r="AD1415" s="12">
        <v>1408</v>
      </c>
      <c r="AE1415" s="12" t="s">
        <v>1261</v>
      </c>
      <c r="AF1415" s="12" t="s">
        <v>2040</v>
      </c>
      <c r="AG1415" s="12" t="s">
        <v>1255</v>
      </c>
      <c r="AH1415" s="12" t="s">
        <v>2881</v>
      </c>
      <c r="DN1415" s="55">
        <v>1408</v>
      </c>
      <c r="DO1415" s="55" t="s">
        <v>1566</v>
      </c>
      <c r="DP1415" s="55" t="s">
        <v>1259</v>
      </c>
      <c r="DQ1415" s="55" t="s">
        <v>1260</v>
      </c>
      <c r="DR1415" s="55" t="s">
        <v>1261</v>
      </c>
      <c r="DS1415" s="55">
        <v>33002</v>
      </c>
      <c r="DT1415" s="55">
        <v>10000</v>
      </c>
      <c r="DU1415" s="55" t="s">
        <v>1258</v>
      </c>
      <c r="DV1415" s="55">
        <v>1</v>
      </c>
      <c r="EV1415" s="55">
        <v>1408</v>
      </c>
      <c r="EW1415" s="55" t="s">
        <v>1309</v>
      </c>
      <c r="EX1415" s="55" t="s">
        <v>1938</v>
      </c>
      <c r="EY1415" s="55">
        <v>2</v>
      </c>
      <c r="EZ1415" s="55">
        <v>1995</v>
      </c>
      <c r="FA1415" s="55">
        <v>2999</v>
      </c>
      <c r="FB1415" s="55" t="s">
        <v>1262</v>
      </c>
      <c r="FC1415" s="55" t="s">
        <v>1249</v>
      </c>
      <c r="FD1415" s="55">
        <v>0</v>
      </c>
      <c r="FF1415" s="55">
        <v>1408</v>
      </c>
      <c r="FG1415" s="55" t="s">
        <v>42</v>
      </c>
      <c r="FH1415" s="55" t="s">
        <v>1490</v>
      </c>
      <c r="FI1415" s="55">
        <v>5</v>
      </c>
      <c r="FJ1415" s="55">
        <v>25000</v>
      </c>
      <c r="FK1415" s="55" t="s">
        <v>1249</v>
      </c>
      <c r="FL1415" s="55">
        <v>0.35</v>
      </c>
      <c r="JW1415" s="12">
        <v>1408</v>
      </c>
      <c r="JX1415" s="12" t="s">
        <v>1435</v>
      </c>
      <c r="JY1415" s="12" t="s">
        <v>1081</v>
      </c>
    </row>
    <row r="1416" ht="14.25" customHeight="1" outlineLevel="1" spans="7:285">
      <c r="G1416" s="55">
        <v>1409</v>
      </c>
      <c r="H1416" s="55" t="s">
        <v>2094</v>
      </c>
      <c r="I1416" s="55" t="s">
        <v>1569</v>
      </c>
      <c r="J1416" s="55" t="s">
        <v>3087</v>
      </c>
      <c r="K1416" s="55" t="s">
        <v>1258</v>
      </c>
      <c r="L1416" s="55">
        <v>0.0525</v>
      </c>
      <c r="AD1416" s="12">
        <v>1409</v>
      </c>
      <c r="AE1416" s="12" t="s">
        <v>1261</v>
      </c>
      <c r="AF1416" s="12" t="s">
        <v>2232</v>
      </c>
      <c r="AG1416" s="12" t="s">
        <v>1255</v>
      </c>
      <c r="AH1416" s="12" t="s">
        <v>2881</v>
      </c>
      <c r="DN1416" s="55">
        <v>1409</v>
      </c>
      <c r="DO1416" s="55" t="s">
        <v>1566</v>
      </c>
      <c r="DP1416" s="55" t="s">
        <v>1259</v>
      </c>
      <c r="DQ1416" s="55" t="s">
        <v>1260</v>
      </c>
      <c r="DR1416" s="55" t="s">
        <v>1261</v>
      </c>
      <c r="DS1416" s="55">
        <v>33004</v>
      </c>
      <c r="DT1416" s="55">
        <v>10000</v>
      </c>
      <c r="DU1416" s="55" t="s">
        <v>1258</v>
      </c>
      <c r="DV1416" s="55">
        <v>1</v>
      </c>
      <c r="EV1416" s="55">
        <v>1409</v>
      </c>
      <c r="EW1416" s="55" t="s">
        <v>1309</v>
      </c>
      <c r="EX1416" s="55" t="s">
        <v>1738</v>
      </c>
      <c r="EY1416" s="55">
        <v>1</v>
      </c>
      <c r="EZ1416" s="55">
        <v>0</v>
      </c>
      <c r="FA1416" s="55">
        <v>1994</v>
      </c>
      <c r="FB1416" s="55" t="s">
        <v>1361</v>
      </c>
      <c r="FC1416" s="55" t="s">
        <v>1249</v>
      </c>
      <c r="FD1416" s="55">
        <v>5.5</v>
      </c>
      <c r="FF1416" s="55">
        <v>1409</v>
      </c>
      <c r="FG1416" s="55" t="s">
        <v>42</v>
      </c>
      <c r="FH1416" s="55" t="s">
        <v>1490</v>
      </c>
      <c r="FI1416" s="55">
        <v>5</v>
      </c>
      <c r="FJ1416" s="55">
        <v>50000</v>
      </c>
      <c r="FK1416" s="55" t="s">
        <v>1249</v>
      </c>
      <c r="FL1416" s="55">
        <v>0.35</v>
      </c>
      <c r="JW1416" s="12">
        <v>1409</v>
      </c>
      <c r="JX1416" s="12" t="s">
        <v>1435</v>
      </c>
      <c r="JY1416" s="12" t="s">
        <v>1219</v>
      </c>
    </row>
    <row r="1417" ht="14.25" customHeight="1" outlineLevel="1" spans="7:285">
      <c r="G1417" s="55">
        <v>1410</v>
      </c>
      <c r="H1417" s="55" t="s">
        <v>2094</v>
      </c>
      <c r="I1417" s="55" t="s">
        <v>2226</v>
      </c>
      <c r="J1417" s="55" t="s">
        <v>3089</v>
      </c>
      <c r="K1417" s="55" t="s">
        <v>1258</v>
      </c>
      <c r="L1417" s="55">
        <v>0.0525</v>
      </c>
      <c r="AD1417" s="12">
        <v>1410</v>
      </c>
      <c r="AE1417" s="12" t="s">
        <v>1261</v>
      </c>
      <c r="AF1417" s="12" t="s">
        <v>2395</v>
      </c>
      <c r="AG1417" s="12" t="s">
        <v>1255</v>
      </c>
      <c r="AH1417" s="12" t="s">
        <v>2881</v>
      </c>
      <c r="DN1417" s="55">
        <v>1410</v>
      </c>
      <c r="DO1417" s="55" t="s">
        <v>1566</v>
      </c>
      <c r="DP1417" s="55" t="s">
        <v>1259</v>
      </c>
      <c r="DQ1417" s="55" t="s">
        <v>1260</v>
      </c>
      <c r="DR1417" s="55" t="s">
        <v>1261</v>
      </c>
      <c r="DS1417" s="55">
        <v>33013</v>
      </c>
      <c r="DT1417" s="55">
        <v>10000</v>
      </c>
      <c r="DU1417" s="55" t="s">
        <v>1258</v>
      </c>
      <c r="DV1417" s="55">
        <v>1</v>
      </c>
      <c r="EV1417" s="55">
        <v>1410</v>
      </c>
      <c r="EW1417" s="55" t="s">
        <v>1309</v>
      </c>
      <c r="EX1417" s="55" t="s">
        <v>1738</v>
      </c>
      <c r="EY1417" s="55">
        <v>1</v>
      </c>
      <c r="EZ1417" s="55">
        <v>1995</v>
      </c>
      <c r="FA1417" s="55">
        <v>2999</v>
      </c>
      <c r="FB1417" s="55" t="s">
        <v>1361</v>
      </c>
      <c r="FC1417" s="55" t="s">
        <v>1249</v>
      </c>
      <c r="FD1417" s="55">
        <v>6</v>
      </c>
      <c r="FF1417" s="55">
        <v>1410</v>
      </c>
      <c r="FG1417" s="55" t="s">
        <v>42</v>
      </c>
      <c r="FH1417" s="55" t="s">
        <v>1490</v>
      </c>
      <c r="FI1417" s="55">
        <v>5</v>
      </c>
      <c r="FJ1417" s="55">
        <v>80000</v>
      </c>
      <c r="FK1417" s="55" t="s">
        <v>1249</v>
      </c>
      <c r="FL1417" s="55">
        <v>0.35</v>
      </c>
      <c r="JW1417" s="12">
        <v>1410</v>
      </c>
      <c r="JX1417" s="12" t="s">
        <v>1435</v>
      </c>
      <c r="JY1417" s="12" t="s">
        <v>1281</v>
      </c>
    </row>
    <row r="1418" ht="14.25" customHeight="1" outlineLevel="1" spans="7:285">
      <c r="G1418" s="55">
        <v>1411</v>
      </c>
      <c r="H1418" s="55" t="s">
        <v>2094</v>
      </c>
      <c r="I1418" s="55" t="s">
        <v>1919</v>
      </c>
      <c r="J1418" s="55" t="s">
        <v>3090</v>
      </c>
      <c r="K1418" s="55" t="s">
        <v>1258</v>
      </c>
      <c r="L1418" s="55">
        <v>0.0525</v>
      </c>
      <c r="AD1418" s="12">
        <v>1411</v>
      </c>
      <c r="AE1418" s="12" t="s">
        <v>1261</v>
      </c>
      <c r="AF1418" s="12" t="s">
        <v>1620</v>
      </c>
      <c r="AG1418" s="12" t="s">
        <v>1255</v>
      </c>
      <c r="AH1418" s="12" t="s">
        <v>2881</v>
      </c>
      <c r="DN1418" s="55">
        <v>1411</v>
      </c>
      <c r="DO1418" s="55" t="s">
        <v>1566</v>
      </c>
      <c r="DP1418" s="55" t="s">
        <v>1259</v>
      </c>
      <c r="DQ1418" s="55" t="s">
        <v>1260</v>
      </c>
      <c r="DR1418" s="55" t="s">
        <v>1261</v>
      </c>
      <c r="DS1418" s="55">
        <v>33014</v>
      </c>
      <c r="DT1418" s="55">
        <v>10000</v>
      </c>
      <c r="DU1418" s="55" t="s">
        <v>1258</v>
      </c>
      <c r="DV1418" s="55">
        <v>1</v>
      </c>
      <c r="EV1418" s="55">
        <v>1411</v>
      </c>
      <c r="EW1418" s="55" t="s">
        <v>1309</v>
      </c>
      <c r="EX1418" s="55" t="s">
        <v>1738</v>
      </c>
      <c r="EY1418" s="55">
        <v>2</v>
      </c>
      <c r="EZ1418" s="55">
        <v>0</v>
      </c>
      <c r="FA1418" s="55">
        <v>1994</v>
      </c>
      <c r="FB1418" s="55" t="s">
        <v>1361</v>
      </c>
      <c r="FC1418" s="55" t="s">
        <v>1249</v>
      </c>
      <c r="FD1418" s="55">
        <v>5.5</v>
      </c>
      <c r="FF1418" s="55">
        <v>1411</v>
      </c>
      <c r="FG1418" s="55" t="s">
        <v>42</v>
      </c>
      <c r="FH1418" s="55" t="s">
        <v>1490</v>
      </c>
      <c r="FI1418" s="55">
        <v>5</v>
      </c>
      <c r="FJ1418" s="55">
        <v>130000</v>
      </c>
      <c r="FK1418" s="55" t="s">
        <v>1249</v>
      </c>
      <c r="FL1418" s="55">
        <v>0.35</v>
      </c>
      <c r="JW1418" s="12">
        <v>1411</v>
      </c>
      <c r="JX1418" s="12" t="s">
        <v>1435</v>
      </c>
      <c r="JY1418" s="12" t="s">
        <v>1333</v>
      </c>
    </row>
    <row r="1419" ht="14.25" customHeight="1" outlineLevel="1" spans="7:285">
      <c r="G1419" s="55">
        <v>1412</v>
      </c>
      <c r="H1419" s="55" t="s">
        <v>2094</v>
      </c>
      <c r="I1419" s="55" t="s">
        <v>2382</v>
      </c>
      <c r="J1419" s="55" t="s">
        <v>3091</v>
      </c>
      <c r="K1419" s="55" t="s">
        <v>1258</v>
      </c>
      <c r="L1419" s="55">
        <v>0.0525</v>
      </c>
      <c r="AD1419" s="12">
        <v>1412</v>
      </c>
      <c r="AE1419" s="12" t="s">
        <v>1261</v>
      </c>
      <c r="AF1419" s="12" t="s">
        <v>2466</v>
      </c>
      <c r="AG1419" s="12" t="s">
        <v>1255</v>
      </c>
      <c r="AH1419" s="12" t="s">
        <v>2881</v>
      </c>
      <c r="DN1419" s="55">
        <v>1412</v>
      </c>
      <c r="DO1419" s="55" t="s">
        <v>1566</v>
      </c>
      <c r="DP1419" s="55" t="s">
        <v>1259</v>
      </c>
      <c r="DQ1419" s="55" t="s">
        <v>1260</v>
      </c>
      <c r="DR1419" s="55" t="s">
        <v>1261</v>
      </c>
      <c r="DS1419" s="55">
        <v>33015</v>
      </c>
      <c r="DT1419" s="55">
        <v>10000</v>
      </c>
      <c r="DU1419" s="55" t="s">
        <v>1258</v>
      </c>
      <c r="DV1419" s="55">
        <v>1</v>
      </c>
      <c r="EV1419" s="55">
        <v>1412</v>
      </c>
      <c r="EW1419" s="55" t="s">
        <v>1309</v>
      </c>
      <c r="EX1419" s="55" t="s">
        <v>1738</v>
      </c>
      <c r="EY1419" s="55">
        <v>2</v>
      </c>
      <c r="EZ1419" s="55">
        <v>1995</v>
      </c>
      <c r="FA1419" s="55">
        <v>2999</v>
      </c>
      <c r="FB1419" s="55" t="s">
        <v>1361</v>
      </c>
      <c r="FC1419" s="55" t="s">
        <v>1249</v>
      </c>
      <c r="FD1419" s="55">
        <v>6</v>
      </c>
      <c r="FF1419" s="55">
        <v>1412</v>
      </c>
      <c r="FG1419" s="55" t="s">
        <v>42</v>
      </c>
      <c r="FH1419" s="55" t="s">
        <v>1490</v>
      </c>
      <c r="FI1419" s="55">
        <v>5</v>
      </c>
      <c r="FJ1419" s="55">
        <v>260000</v>
      </c>
      <c r="FK1419" s="55" t="s">
        <v>1249</v>
      </c>
      <c r="FL1419" s="55">
        <v>0.35</v>
      </c>
      <c r="JW1419" s="12">
        <v>1412</v>
      </c>
      <c r="JX1419" s="12" t="s">
        <v>1435</v>
      </c>
      <c r="JY1419" s="12" t="s">
        <v>1379</v>
      </c>
    </row>
    <row r="1420" ht="14.25" customHeight="1" outlineLevel="1" spans="7:285">
      <c r="G1420" s="55">
        <v>1413</v>
      </c>
      <c r="H1420" s="55" t="s">
        <v>2094</v>
      </c>
      <c r="I1420" s="55" t="s">
        <v>1646</v>
      </c>
      <c r="J1420" s="55" t="s">
        <v>3092</v>
      </c>
      <c r="K1420" s="55" t="s">
        <v>1258</v>
      </c>
      <c r="L1420" s="55">
        <v>0.0525</v>
      </c>
      <c r="AD1420" s="12">
        <v>1413</v>
      </c>
      <c r="AE1420" s="12" t="s">
        <v>1261</v>
      </c>
      <c r="AF1420" s="12" t="s">
        <v>2827</v>
      </c>
      <c r="AG1420" s="12" t="s">
        <v>1255</v>
      </c>
      <c r="AH1420" s="12" t="s">
        <v>2881</v>
      </c>
      <c r="DN1420" s="55">
        <v>1413</v>
      </c>
      <c r="DO1420" s="55" t="s">
        <v>1706</v>
      </c>
      <c r="DP1420" s="55" t="s">
        <v>1259</v>
      </c>
      <c r="DQ1420" s="55" t="s">
        <v>1260</v>
      </c>
      <c r="DR1420" s="55" t="s">
        <v>1261</v>
      </c>
      <c r="DS1420" s="55">
        <v>33002</v>
      </c>
      <c r="DT1420" s="55">
        <v>10000</v>
      </c>
      <c r="DU1420" s="55" t="s">
        <v>1258</v>
      </c>
      <c r="DV1420" s="55">
        <v>1</v>
      </c>
      <c r="EV1420" s="55">
        <v>1413</v>
      </c>
      <c r="EW1420" s="55" t="s">
        <v>1309</v>
      </c>
      <c r="EX1420" s="55" t="s">
        <v>1738</v>
      </c>
      <c r="EY1420" s="55">
        <v>3</v>
      </c>
      <c r="EZ1420" s="55">
        <v>0</v>
      </c>
      <c r="FA1420" s="55">
        <v>1994</v>
      </c>
      <c r="FB1420" s="55" t="s">
        <v>1262</v>
      </c>
      <c r="FC1420" s="55" t="s">
        <v>1249</v>
      </c>
      <c r="FD1420" s="55">
        <v>0</v>
      </c>
      <c r="FF1420" s="55">
        <v>1413</v>
      </c>
      <c r="FG1420" s="55" t="s">
        <v>42</v>
      </c>
      <c r="FH1420" s="55" t="s">
        <v>1490</v>
      </c>
      <c r="FI1420" s="55">
        <v>5</v>
      </c>
      <c r="FJ1420" s="55">
        <v>400000</v>
      </c>
      <c r="FK1420" s="55" t="s">
        <v>1249</v>
      </c>
      <c r="FL1420" s="55">
        <v>0.35</v>
      </c>
      <c r="JW1420" s="12">
        <v>1413</v>
      </c>
      <c r="JX1420" s="12" t="s">
        <v>1474</v>
      </c>
      <c r="JY1420" s="12" t="s">
        <v>644</v>
      </c>
    </row>
    <row r="1421" ht="14.25" customHeight="1" outlineLevel="1" spans="7:285">
      <c r="G1421" s="55">
        <v>1414</v>
      </c>
      <c r="H1421" s="55" t="s">
        <v>1250</v>
      </c>
      <c r="I1421" s="55" t="s">
        <v>763</v>
      </c>
      <c r="J1421" s="55" t="s">
        <v>767</v>
      </c>
      <c r="K1421" s="55" t="s">
        <v>1249</v>
      </c>
      <c r="L1421" s="55">
        <v>0.31</v>
      </c>
      <c r="AD1421" s="12">
        <v>1414</v>
      </c>
      <c r="AE1421" s="12" t="s">
        <v>1261</v>
      </c>
      <c r="AF1421" s="12" t="s">
        <v>2896</v>
      </c>
      <c r="AG1421" s="12" t="s">
        <v>1255</v>
      </c>
      <c r="AH1421" s="12" t="s">
        <v>2881</v>
      </c>
      <c r="DN1421" s="55">
        <v>1414</v>
      </c>
      <c r="DO1421" s="55" t="s">
        <v>1706</v>
      </c>
      <c r="DP1421" s="55" t="s">
        <v>1259</v>
      </c>
      <c r="DQ1421" s="55" t="s">
        <v>1260</v>
      </c>
      <c r="DR1421" s="55" t="s">
        <v>1261</v>
      </c>
      <c r="DS1421" s="55">
        <v>33004</v>
      </c>
      <c r="DT1421" s="55">
        <v>10000</v>
      </c>
      <c r="DU1421" s="55" t="s">
        <v>1258</v>
      </c>
      <c r="DV1421" s="55">
        <v>1</v>
      </c>
      <c r="EV1421" s="55">
        <v>1414</v>
      </c>
      <c r="EW1421" s="55" t="s">
        <v>1309</v>
      </c>
      <c r="EX1421" s="55" t="s">
        <v>1738</v>
      </c>
      <c r="EY1421" s="55">
        <v>3</v>
      </c>
      <c r="EZ1421" s="55">
        <v>1995</v>
      </c>
      <c r="FA1421" s="55">
        <v>2999</v>
      </c>
      <c r="FB1421" s="55" t="s">
        <v>1262</v>
      </c>
      <c r="FC1421" s="55" t="s">
        <v>1249</v>
      </c>
      <c r="FD1421" s="55">
        <v>0</v>
      </c>
      <c r="FF1421" s="55">
        <v>1414</v>
      </c>
      <c r="FG1421" s="55" t="s">
        <v>42</v>
      </c>
      <c r="FH1421" s="55" t="s">
        <v>1490</v>
      </c>
      <c r="FI1421" s="55">
        <v>5</v>
      </c>
      <c r="FJ1421" s="55">
        <v>530000</v>
      </c>
      <c r="FK1421" s="55" t="s">
        <v>1249</v>
      </c>
      <c r="FL1421" s="55">
        <v>0.35</v>
      </c>
      <c r="JW1421" s="12">
        <v>1414</v>
      </c>
      <c r="JX1421" s="12" t="s">
        <v>1474</v>
      </c>
      <c r="JY1421" s="12" t="s">
        <v>751</v>
      </c>
    </row>
    <row r="1422" ht="14.25" customHeight="1" outlineLevel="1" spans="7:285">
      <c r="G1422" s="55">
        <v>1415</v>
      </c>
      <c r="H1422" s="55" t="s">
        <v>1250</v>
      </c>
      <c r="I1422" s="55" t="s">
        <v>763</v>
      </c>
      <c r="J1422" s="55" t="s">
        <v>904</v>
      </c>
      <c r="K1422" s="55" t="s">
        <v>1249</v>
      </c>
      <c r="L1422" s="55">
        <v>0.31</v>
      </c>
      <c r="AD1422" s="12">
        <v>1415</v>
      </c>
      <c r="AE1422" s="12" t="s">
        <v>3406</v>
      </c>
      <c r="AF1422" s="12" t="s">
        <v>1627</v>
      </c>
      <c r="AG1422" s="12" t="s">
        <v>1255</v>
      </c>
      <c r="AH1422" s="12" t="s">
        <v>2888</v>
      </c>
      <c r="DN1422" s="55">
        <v>1415</v>
      </c>
      <c r="DO1422" s="55" t="s">
        <v>1706</v>
      </c>
      <c r="DP1422" s="55" t="s">
        <v>1259</v>
      </c>
      <c r="DQ1422" s="55" t="s">
        <v>1260</v>
      </c>
      <c r="DR1422" s="55" t="s">
        <v>1261</v>
      </c>
      <c r="DS1422" s="55">
        <v>33013</v>
      </c>
      <c r="DT1422" s="55">
        <v>10000</v>
      </c>
      <c r="DU1422" s="55" t="s">
        <v>1258</v>
      </c>
      <c r="DV1422" s="55">
        <v>1</v>
      </c>
      <c r="EV1422" s="55">
        <v>1415</v>
      </c>
      <c r="EW1422" s="55" t="s">
        <v>1309</v>
      </c>
      <c r="EX1422" s="55" t="s">
        <v>1738</v>
      </c>
      <c r="EY1422" s="55">
        <v>3</v>
      </c>
      <c r="EZ1422" s="55">
        <v>0</v>
      </c>
      <c r="FA1422" s="55">
        <v>1994</v>
      </c>
      <c r="FB1422" s="55" t="s">
        <v>1361</v>
      </c>
      <c r="FC1422" s="55" t="s">
        <v>1249</v>
      </c>
      <c r="FD1422" s="55">
        <v>5.5</v>
      </c>
      <c r="FF1422" s="55">
        <v>1415</v>
      </c>
      <c r="FG1422" s="55" t="s">
        <v>42</v>
      </c>
      <c r="FH1422" s="55" t="s">
        <v>1490</v>
      </c>
      <c r="FI1422" s="55">
        <v>5</v>
      </c>
      <c r="FJ1422" s="55">
        <v>540000</v>
      </c>
      <c r="FK1422" s="55" t="s">
        <v>1249</v>
      </c>
      <c r="FL1422" s="55">
        <v>0.35</v>
      </c>
      <c r="JW1422" s="12">
        <v>1415</v>
      </c>
      <c r="JX1422" s="12" t="s">
        <v>1474</v>
      </c>
      <c r="JY1422" s="12" t="s">
        <v>892</v>
      </c>
    </row>
    <row r="1423" ht="14.25" customHeight="1" outlineLevel="1" spans="7:285">
      <c r="G1423" s="55">
        <v>1416</v>
      </c>
      <c r="H1423" s="55" t="s">
        <v>1250</v>
      </c>
      <c r="I1423" s="55" t="s">
        <v>763</v>
      </c>
      <c r="J1423" s="55" t="s">
        <v>963</v>
      </c>
      <c r="K1423" s="55" t="s">
        <v>1249</v>
      </c>
      <c r="L1423" s="55">
        <v>0.31</v>
      </c>
      <c r="AD1423" s="12">
        <v>1416</v>
      </c>
      <c r="AE1423" s="12" t="s">
        <v>3407</v>
      </c>
      <c r="AF1423" s="12" t="s">
        <v>2640</v>
      </c>
      <c r="AG1423" s="12" t="s">
        <v>1255</v>
      </c>
      <c r="AH1423" s="12" t="s">
        <v>2888</v>
      </c>
      <c r="DN1423" s="55">
        <v>1416</v>
      </c>
      <c r="DO1423" s="55" t="s">
        <v>1706</v>
      </c>
      <c r="DP1423" s="55" t="s">
        <v>1259</v>
      </c>
      <c r="DQ1423" s="55" t="s">
        <v>1260</v>
      </c>
      <c r="DR1423" s="55" t="s">
        <v>1261</v>
      </c>
      <c r="DS1423" s="55">
        <v>33014</v>
      </c>
      <c r="DT1423" s="55">
        <v>10000</v>
      </c>
      <c r="DU1423" s="55" t="s">
        <v>1258</v>
      </c>
      <c r="DV1423" s="55">
        <v>1</v>
      </c>
      <c r="EV1423" s="55">
        <v>1416</v>
      </c>
      <c r="EW1423" s="55" t="s">
        <v>1309</v>
      </c>
      <c r="EX1423" s="55" t="s">
        <v>1738</v>
      </c>
      <c r="EY1423" s="55">
        <v>3</v>
      </c>
      <c r="EZ1423" s="55">
        <v>1995</v>
      </c>
      <c r="FA1423" s="55">
        <v>2999</v>
      </c>
      <c r="FB1423" s="55" t="s">
        <v>1361</v>
      </c>
      <c r="FC1423" s="55" t="s">
        <v>1249</v>
      </c>
      <c r="FD1423" s="55">
        <v>6</v>
      </c>
      <c r="FF1423" s="55">
        <v>1416</v>
      </c>
      <c r="FG1423" s="55" t="s">
        <v>42</v>
      </c>
      <c r="FH1423" s="55" t="s">
        <v>1872</v>
      </c>
      <c r="FI1423" s="55">
        <v>1</v>
      </c>
      <c r="FJ1423" s="55">
        <v>0</v>
      </c>
      <c r="FK1423" s="55" t="s">
        <v>1249</v>
      </c>
      <c r="FL1423" s="55">
        <v>0.3</v>
      </c>
      <c r="JW1423" s="12">
        <v>1416</v>
      </c>
      <c r="JX1423" s="12" t="s">
        <v>1474</v>
      </c>
      <c r="JY1423" s="12" t="s">
        <v>947</v>
      </c>
    </row>
    <row r="1424" ht="14.25" customHeight="1" outlineLevel="1" spans="7:285">
      <c r="G1424" s="55">
        <v>1417</v>
      </c>
      <c r="H1424" s="55" t="s">
        <v>1250</v>
      </c>
      <c r="I1424" s="55" t="s">
        <v>763</v>
      </c>
      <c r="J1424" s="55" t="s">
        <v>1019</v>
      </c>
      <c r="K1424" s="55" t="s">
        <v>1249</v>
      </c>
      <c r="L1424" s="55">
        <v>0.31</v>
      </c>
      <c r="AD1424" s="12">
        <v>1417</v>
      </c>
      <c r="AE1424" s="12" t="s">
        <v>3408</v>
      </c>
      <c r="AF1424" s="12" t="s">
        <v>2640</v>
      </c>
      <c r="AG1424" s="12" t="s">
        <v>1255</v>
      </c>
      <c r="AH1424" s="12" t="s">
        <v>2888</v>
      </c>
      <c r="DN1424" s="55">
        <v>1417</v>
      </c>
      <c r="DO1424" s="55" t="s">
        <v>1706</v>
      </c>
      <c r="DP1424" s="55" t="s">
        <v>1259</v>
      </c>
      <c r="DQ1424" s="55" t="s">
        <v>1260</v>
      </c>
      <c r="DR1424" s="55" t="s">
        <v>1261</v>
      </c>
      <c r="DS1424" s="55">
        <v>33015</v>
      </c>
      <c r="DT1424" s="55">
        <v>10000</v>
      </c>
      <c r="DU1424" s="55" t="s">
        <v>1258</v>
      </c>
      <c r="DV1424" s="55">
        <v>1</v>
      </c>
      <c r="EV1424" s="55">
        <v>1417</v>
      </c>
      <c r="EW1424" s="55" t="s">
        <v>1309</v>
      </c>
      <c r="EX1424" s="55" t="s">
        <v>1738</v>
      </c>
      <c r="EY1424" s="55">
        <v>4</v>
      </c>
      <c r="EZ1424" s="55">
        <v>0</v>
      </c>
      <c r="FA1424" s="55">
        <v>1994</v>
      </c>
      <c r="FB1424" s="55" t="s">
        <v>1361</v>
      </c>
      <c r="FC1424" s="55" t="s">
        <v>1249</v>
      </c>
      <c r="FD1424" s="55">
        <v>5.5</v>
      </c>
      <c r="FF1424" s="55">
        <v>1417</v>
      </c>
      <c r="FG1424" s="55" t="s">
        <v>42</v>
      </c>
      <c r="FH1424" s="55" t="s">
        <v>1872</v>
      </c>
      <c r="FI1424" s="55">
        <v>1</v>
      </c>
      <c r="FJ1424" s="55">
        <v>1000</v>
      </c>
      <c r="FK1424" s="55" t="s">
        <v>1249</v>
      </c>
      <c r="FL1424" s="55">
        <v>0.3</v>
      </c>
      <c r="JW1424" s="12">
        <v>1417</v>
      </c>
      <c r="JX1424" s="12" t="s">
        <v>1474</v>
      </c>
      <c r="JY1424" s="12" t="s">
        <v>1001</v>
      </c>
    </row>
    <row r="1425" ht="14.25" customHeight="1" outlineLevel="1" spans="7:285">
      <c r="G1425" s="55">
        <v>1418</v>
      </c>
      <c r="H1425" s="55" t="s">
        <v>1250</v>
      </c>
      <c r="I1425" s="55" t="s">
        <v>763</v>
      </c>
      <c r="J1425" s="55" t="s">
        <v>1095</v>
      </c>
      <c r="K1425" s="55" t="s">
        <v>1249</v>
      </c>
      <c r="L1425" s="55">
        <v>0.31</v>
      </c>
      <c r="AD1425" s="12">
        <v>1418</v>
      </c>
      <c r="AE1425" s="12" t="s">
        <v>3409</v>
      </c>
      <c r="AF1425" s="12" t="s">
        <v>2666</v>
      </c>
      <c r="AG1425" s="12" t="s">
        <v>1255</v>
      </c>
      <c r="AH1425" s="12" t="s">
        <v>2888</v>
      </c>
      <c r="DN1425" s="55">
        <v>1418</v>
      </c>
      <c r="DO1425" s="55" t="s">
        <v>1566</v>
      </c>
      <c r="DP1425" s="55" t="s">
        <v>1259</v>
      </c>
      <c r="DQ1425" s="55" t="s">
        <v>1260</v>
      </c>
      <c r="DR1425" s="55" t="s">
        <v>1261</v>
      </c>
      <c r="DS1425" s="55">
        <v>33017</v>
      </c>
      <c r="DT1425" s="55">
        <v>10000</v>
      </c>
      <c r="DU1425" s="55" t="s">
        <v>1258</v>
      </c>
      <c r="DV1425" s="55">
        <v>1</v>
      </c>
      <c r="EV1425" s="55">
        <v>1418</v>
      </c>
      <c r="EW1425" s="55" t="s">
        <v>1309</v>
      </c>
      <c r="EX1425" s="55" t="s">
        <v>1738</v>
      </c>
      <c r="EY1425" s="55">
        <v>4</v>
      </c>
      <c r="EZ1425" s="55">
        <v>1995</v>
      </c>
      <c r="FA1425" s="55">
        <v>2999</v>
      </c>
      <c r="FB1425" s="55" t="s">
        <v>1361</v>
      </c>
      <c r="FC1425" s="55" t="s">
        <v>1249</v>
      </c>
      <c r="FD1425" s="55">
        <v>6</v>
      </c>
      <c r="FF1425" s="55">
        <v>1418</v>
      </c>
      <c r="FG1425" s="55" t="s">
        <v>42</v>
      </c>
      <c r="FH1425" s="55" t="s">
        <v>1872</v>
      </c>
      <c r="FI1425" s="55">
        <v>1</v>
      </c>
      <c r="FJ1425" s="55">
        <v>2500</v>
      </c>
      <c r="FK1425" s="55" t="s">
        <v>1249</v>
      </c>
      <c r="FL1425" s="55">
        <v>0.3</v>
      </c>
      <c r="JW1425" s="12">
        <v>1418</v>
      </c>
      <c r="JX1425" s="12" t="s">
        <v>1474</v>
      </c>
      <c r="JY1425" s="12" t="s">
        <v>888</v>
      </c>
    </row>
    <row r="1426" ht="14.25" customHeight="1" outlineLevel="1" spans="7:285">
      <c r="G1426" s="55">
        <v>1419</v>
      </c>
      <c r="H1426" s="55" t="s">
        <v>1250</v>
      </c>
      <c r="I1426" s="55" t="s">
        <v>763</v>
      </c>
      <c r="J1426" s="55" t="s">
        <v>1233</v>
      </c>
      <c r="K1426" s="55" t="s">
        <v>1249</v>
      </c>
      <c r="L1426" s="55">
        <v>0.567</v>
      </c>
      <c r="AD1426" s="12">
        <v>1419</v>
      </c>
      <c r="AE1426" s="12" t="s">
        <v>3410</v>
      </c>
      <c r="AF1426" s="12" t="s">
        <v>2692</v>
      </c>
      <c r="AG1426" s="12" t="s">
        <v>1255</v>
      </c>
      <c r="AH1426" s="12" t="s">
        <v>2888</v>
      </c>
      <c r="DN1426" s="55">
        <v>1419</v>
      </c>
      <c r="DO1426" s="55" t="s">
        <v>1566</v>
      </c>
      <c r="DP1426" s="55" t="s">
        <v>1259</v>
      </c>
      <c r="DQ1426" s="55" t="s">
        <v>1260</v>
      </c>
      <c r="DR1426" s="55" t="s">
        <v>1261</v>
      </c>
      <c r="DS1426" s="55">
        <v>33019</v>
      </c>
      <c r="DT1426" s="55">
        <v>10000</v>
      </c>
      <c r="DU1426" s="55" t="s">
        <v>1258</v>
      </c>
      <c r="DV1426" s="55">
        <v>1</v>
      </c>
      <c r="EV1426" s="55">
        <v>1419</v>
      </c>
      <c r="EW1426" s="55" t="s">
        <v>1309</v>
      </c>
      <c r="EX1426" s="55" t="s">
        <v>1738</v>
      </c>
      <c r="EY1426" s="55">
        <v>5</v>
      </c>
      <c r="EZ1426" s="55">
        <v>0</v>
      </c>
      <c r="FA1426" s="55">
        <v>1994</v>
      </c>
      <c r="FB1426" s="55" t="s">
        <v>1361</v>
      </c>
      <c r="FC1426" s="55" t="s">
        <v>1249</v>
      </c>
      <c r="FD1426" s="55">
        <v>8</v>
      </c>
      <c r="FF1426" s="55">
        <v>1419</v>
      </c>
      <c r="FG1426" s="55" t="s">
        <v>42</v>
      </c>
      <c r="FH1426" s="55" t="s">
        <v>1872</v>
      </c>
      <c r="FI1426" s="55">
        <v>1</v>
      </c>
      <c r="FJ1426" s="55">
        <v>5000</v>
      </c>
      <c r="FK1426" s="55" t="s">
        <v>1249</v>
      </c>
      <c r="FL1426" s="55">
        <v>0.3</v>
      </c>
      <c r="JW1426" s="12">
        <v>1419</v>
      </c>
      <c r="JX1426" s="12" t="s">
        <v>1474</v>
      </c>
      <c r="JY1426" s="12" t="s">
        <v>996</v>
      </c>
    </row>
    <row r="1427" ht="14.25" customHeight="1" outlineLevel="1" spans="7:285">
      <c r="G1427" s="55">
        <v>1420</v>
      </c>
      <c r="H1427" s="55" t="s">
        <v>1250</v>
      </c>
      <c r="I1427" s="55" t="s">
        <v>763</v>
      </c>
      <c r="J1427" s="55" t="s">
        <v>1293</v>
      </c>
      <c r="K1427" s="55" t="s">
        <v>1249</v>
      </c>
      <c r="L1427" s="55">
        <v>0.35</v>
      </c>
      <c r="AD1427" s="12">
        <v>1420</v>
      </c>
      <c r="AE1427" s="12" t="s">
        <v>3411</v>
      </c>
      <c r="AF1427" s="12" t="s">
        <v>1254</v>
      </c>
      <c r="AG1427" s="12" t="s">
        <v>1255</v>
      </c>
      <c r="AH1427" s="12" t="s">
        <v>1312</v>
      </c>
      <c r="DN1427" s="55">
        <v>1420</v>
      </c>
      <c r="DO1427" s="55" t="s">
        <v>1566</v>
      </c>
      <c r="DP1427" s="55" t="s">
        <v>1259</v>
      </c>
      <c r="DQ1427" s="55" t="s">
        <v>1260</v>
      </c>
      <c r="DR1427" s="55" t="s">
        <v>1261</v>
      </c>
      <c r="DS1427" s="55">
        <v>33024</v>
      </c>
      <c r="DT1427" s="55">
        <v>10000</v>
      </c>
      <c r="DU1427" s="55" t="s">
        <v>1258</v>
      </c>
      <c r="DV1427" s="55">
        <v>1</v>
      </c>
      <c r="EV1427" s="55">
        <v>1420</v>
      </c>
      <c r="EW1427" s="55" t="s">
        <v>1309</v>
      </c>
      <c r="EX1427" s="55" t="s">
        <v>1738</v>
      </c>
      <c r="EY1427" s="55">
        <v>5</v>
      </c>
      <c r="EZ1427" s="55">
        <v>1995</v>
      </c>
      <c r="FA1427" s="55">
        <v>2999</v>
      </c>
      <c r="FB1427" s="55" t="s">
        <v>1361</v>
      </c>
      <c r="FC1427" s="55" t="s">
        <v>1249</v>
      </c>
      <c r="FD1427" s="55">
        <v>8</v>
      </c>
      <c r="FF1427" s="55">
        <v>1420</v>
      </c>
      <c r="FG1427" s="55" t="s">
        <v>42</v>
      </c>
      <c r="FH1427" s="55" t="s">
        <v>1872</v>
      </c>
      <c r="FI1427" s="55">
        <v>1</v>
      </c>
      <c r="FJ1427" s="55">
        <v>10000</v>
      </c>
      <c r="FK1427" s="55" t="s">
        <v>1249</v>
      </c>
      <c r="FL1427" s="55">
        <v>0.3</v>
      </c>
      <c r="JW1427" s="12">
        <v>1420</v>
      </c>
      <c r="JX1427" s="12" t="s">
        <v>1474</v>
      </c>
      <c r="JY1427" s="12" t="s">
        <v>1282</v>
      </c>
    </row>
    <row r="1428" ht="14.25" customHeight="1" outlineLevel="1" spans="7:285">
      <c r="G1428" s="55">
        <v>1421</v>
      </c>
      <c r="H1428" s="55" t="s">
        <v>1250</v>
      </c>
      <c r="I1428" s="55" t="s">
        <v>763</v>
      </c>
      <c r="J1428" s="55" t="s">
        <v>1267</v>
      </c>
      <c r="K1428" s="55" t="s">
        <v>1249</v>
      </c>
      <c r="L1428" s="55">
        <v>0.35</v>
      </c>
      <c r="AD1428" s="12">
        <v>1421</v>
      </c>
      <c r="AE1428" s="12" t="s">
        <v>3412</v>
      </c>
      <c r="AF1428" s="12" t="s">
        <v>1254</v>
      </c>
      <c r="AG1428" s="12" t="s">
        <v>1255</v>
      </c>
      <c r="AH1428" s="12" t="s">
        <v>1312</v>
      </c>
      <c r="DN1428" s="55">
        <v>1421</v>
      </c>
      <c r="DO1428" s="55" t="s">
        <v>1566</v>
      </c>
      <c r="DP1428" s="55" t="s">
        <v>1259</v>
      </c>
      <c r="DQ1428" s="55" t="s">
        <v>1260</v>
      </c>
      <c r="DR1428" s="55" t="s">
        <v>1261</v>
      </c>
      <c r="DS1428" s="55">
        <v>33025</v>
      </c>
      <c r="DT1428" s="55">
        <v>10000</v>
      </c>
      <c r="DU1428" s="55" t="s">
        <v>1258</v>
      </c>
      <c r="DV1428" s="55">
        <v>1</v>
      </c>
      <c r="EV1428" s="55">
        <v>1421</v>
      </c>
      <c r="EW1428" s="55" t="s">
        <v>1309</v>
      </c>
      <c r="EX1428" s="55" t="s">
        <v>1963</v>
      </c>
      <c r="EY1428" s="55">
        <v>1</v>
      </c>
      <c r="EZ1428" s="55">
        <v>0</v>
      </c>
      <c r="FA1428" s="55">
        <v>1994</v>
      </c>
      <c r="FB1428" s="55" t="s">
        <v>1262</v>
      </c>
      <c r="FC1428" s="55" t="s">
        <v>1249</v>
      </c>
      <c r="FD1428" s="55">
        <v>0</v>
      </c>
      <c r="FF1428" s="55">
        <v>1421</v>
      </c>
      <c r="FG1428" s="55" t="s">
        <v>42</v>
      </c>
      <c r="FH1428" s="55" t="s">
        <v>1872</v>
      </c>
      <c r="FI1428" s="55">
        <v>1</v>
      </c>
      <c r="FJ1428" s="55">
        <v>25000</v>
      </c>
      <c r="FK1428" s="55" t="s">
        <v>1249</v>
      </c>
      <c r="FL1428" s="55">
        <v>0.3</v>
      </c>
      <c r="JW1428" s="12">
        <v>1421</v>
      </c>
      <c r="JX1428" s="12" t="s">
        <v>1474</v>
      </c>
      <c r="JY1428" s="12" t="s">
        <v>1334</v>
      </c>
    </row>
    <row r="1429" ht="14.25" customHeight="1" outlineLevel="1" spans="7:285">
      <c r="G1429" s="55">
        <v>1422</v>
      </c>
      <c r="H1429" s="55" t="s">
        <v>1250</v>
      </c>
      <c r="I1429" s="55" t="s">
        <v>1252</v>
      </c>
      <c r="J1429" s="55" t="s">
        <v>1391</v>
      </c>
      <c r="K1429" s="55" t="s">
        <v>1249</v>
      </c>
      <c r="L1429" s="55">
        <v>0.21</v>
      </c>
      <c r="AD1429" s="12">
        <v>1422</v>
      </c>
      <c r="AE1429" s="12" t="s">
        <v>3413</v>
      </c>
      <c r="AF1429" s="12" t="s">
        <v>1627</v>
      </c>
      <c r="AG1429" s="12" t="s">
        <v>1255</v>
      </c>
      <c r="AH1429" s="12" t="s">
        <v>2907</v>
      </c>
      <c r="DN1429" s="55">
        <v>1422</v>
      </c>
      <c r="DO1429" s="55" t="s">
        <v>1566</v>
      </c>
      <c r="DP1429" s="55" t="s">
        <v>1259</v>
      </c>
      <c r="DQ1429" s="55" t="s">
        <v>1260</v>
      </c>
      <c r="DR1429" s="55" t="s">
        <v>1261</v>
      </c>
      <c r="DS1429" s="55">
        <v>33026</v>
      </c>
      <c r="DT1429" s="55">
        <v>10000</v>
      </c>
      <c r="DU1429" s="55" t="s">
        <v>1258</v>
      </c>
      <c r="DV1429" s="55">
        <v>1</v>
      </c>
      <c r="EV1429" s="55">
        <v>1422</v>
      </c>
      <c r="EW1429" s="55" t="s">
        <v>1309</v>
      </c>
      <c r="EX1429" s="55" t="s">
        <v>1963</v>
      </c>
      <c r="EY1429" s="55">
        <v>1</v>
      </c>
      <c r="EZ1429" s="55">
        <v>1995</v>
      </c>
      <c r="FA1429" s="55">
        <v>2999</v>
      </c>
      <c r="FB1429" s="55" t="s">
        <v>1262</v>
      </c>
      <c r="FC1429" s="55" t="s">
        <v>1249</v>
      </c>
      <c r="FD1429" s="55">
        <v>0</v>
      </c>
      <c r="FF1429" s="55">
        <v>1422</v>
      </c>
      <c r="FG1429" s="55" t="s">
        <v>42</v>
      </c>
      <c r="FH1429" s="55" t="s">
        <v>1872</v>
      </c>
      <c r="FI1429" s="55">
        <v>1</v>
      </c>
      <c r="FJ1429" s="55">
        <v>50000</v>
      </c>
      <c r="FK1429" s="55" t="s">
        <v>1249</v>
      </c>
      <c r="FL1429" s="55">
        <v>0.3</v>
      </c>
      <c r="JW1429" s="12">
        <v>1422</v>
      </c>
      <c r="JX1429" s="12" t="s">
        <v>1474</v>
      </c>
      <c r="JY1429" s="12" t="s">
        <v>1380</v>
      </c>
    </row>
    <row r="1430" ht="14.25" customHeight="1" outlineLevel="1" spans="7:285">
      <c r="G1430" s="55">
        <v>1423</v>
      </c>
      <c r="H1430" s="55" t="s">
        <v>1250</v>
      </c>
      <c r="I1430" s="55" t="s">
        <v>1252</v>
      </c>
      <c r="J1430" s="55" t="s">
        <v>1432</v>
      </c>
      <c r="K1430" s="55" t="s">
        <v>1249</v>
      </c>
      <c r="L1430" s="55">
        <v>0.315</v>
      </c>
      <c r="AD1430" s="12">
        <v>1423</v>
      </c>
      <c r="AE1430" s="12" t="s">
        <v>3414</v>
      </c>
      <c r="AF1430" s="12" t="s">
        <v>1446</v>
      </c>
      <c r="AG1430" s="12" t="s">
        <v>1255</v>
      </c>
      <c r="AH1430" s="12" t="s">
        <v>1406</v>
      </c>
      <c r="DN1430" s="55">
        <v>1423</v>
      </c>
      <c r="DO1430" s="55" t="s">
        <v>1566</v>
      </c>
      <c r="DP1430" s="55" t="s">
        <v>1259</v>
      </c>
      <c r="DQ1430" s="55" t="s">
        <v>1260</v>
      </c>
      <c r="DR1430" s="55" t="s">
        <v>1261</v>
      </c>
      <c r="DS1430" s="55">
        <v>33028</v>
      </c>
      <c r="DT1430" s="55">
        <v>10000</v>
      </c>
      <c r="DU1430" s="55" t="s">
        <v>1258</v>
      </c>
      <c r="DV1430" s="55">
        <v>1</v>
      </c>
      <c r="EV1430" s="55">
        <v>1423</v>
      </c>
      <c r="EW1430" s="55" t="s">
        <v>1309</v>
      </c>
      <c r="EX1430" s="55" t="s">
        <v>2016</v>
      </c>
      <c r="EY1430" s="55">
        <v>1</v>
      </c>
      <c r="EZ1430" s="55">
        <v>0</v>
      </c>
      <c r="FA1430" s="55">
        <v>1994</v>
      </c>
      <c r="FB1430" s="55" t="s">
        <v>1361</v>
      </c>
      <c r="FC1430" s="55" t="s">
        <v>1249</v>
      </c>
      <c r="FD1430" s="55">
        <v>2.5</v>
      </c>
      <c r="FF1430" s="55">
        <v>1423</v>
      </c>
      <c r="FG1430" s="55" t="s">
        <v>42</v>
      </c>
      <c r="FH1430" s="55" t="s">
        <v>1872</v>
      </c>
      <c r="FI1430" s="55">
        <v>1</v>
      </c>
      <c r="FJ1430" s="55">
        <v>80000</v>
      </c>
      <c r="FK1430" s="55" t="s">
        <v>1249</v>
      </c>
      <c r="FL1430" s="55">
        <v>0.3</v>
      </c>
      <c r="JW1430" s="12">
        <v>1423</v>
      </c>
      <c r="JX1430" s="12" t="s">
        <v>1474</v>
      </c>
      <c r="JY1430" s="12" t="s">
        <v>1424</v>
      </c>
    </row>
    <row r="1431" ht="14.25" customHeight="1" outlineLevel="1" spans="7:285">
      <c r="G1431" s="55">
        <v>1424</v>
      </c>
      <c r="H1431" s="55" t="s">
        <v>1250</v>
      </c>
      <c r="I1431" s="55" t="s">
        <v>1252</v>
      </c>
      <c r="J1431" s="55" t="s">
        <v>1471</v>
      </c>
      <c r="K1431" s="55" t="s">
        <v>1249</v>
      </c>
      <c r="L1431" s="55">
        <v>0.7</v>
      </c>
      <c r="AD1431" s="12">
        <v>1424</v>
      </c>
      <c r="AE1431" s="12" t="s">
        <v>3415</v>
      </c>
      <c r="AF1431" s="12" t="s">
        <v>1446</v>
      </c>
      <c r="AG1431" s="12" t="s">
        <v>1255</v>
      </c>
      <c r="AH1431" s="12" t="s">
        <v>1406</v>
      </c>
      <c r="DN1431" s="55">
        <v>1424</v>
      </c>
      <c r="DO1431" s="55" t="s">
        <v>1566</v>
      </c>
      <c r="DP1431" s="55" t="s">
        <v>1259</v>
      </c>
      <c r="DQ1431" s="55" t="s">
        <v>1260</v>
      </c>
      <c r="DR1431" s="55" t="s">
        <v>1261</v>
      </c>
      <c r="DS1431" s="55">
        <v>33029</v>
      </c>
      <c r="DT1431" s="55">
        <v>10000</v>
      </c>
      <c r="DU1431" s="55" t="s">
        <v>1258</v>
      </c>
      <c r="DV1431" s="55">
        <v>1</v>
      </c>
      <c r="EV1431" s="55">
        <v>1424</v>
      </c>
      <c r="EW1431" s="55" t="s">
        <v>1309</v>
      </c>
      <c r="EX1431" s="55" t="s">
        <v>2016</v>
      </c>
      <c r="EY1431" s="55">
        <v>1</v>
      </c>
      <c r="EZ1431" s="55">
        <v>1995</v>
      </c>
      <c r="FA1431" s="55">
        <v>2999</v>
      </c>
      <c r="FB1431" s="55" t="s">
        <v>1361</v>
      </c>
      <c r="FC1431" s="55" t="s">
        <v>1249</v>
      </c>
      <c r="FD1431" s="55">
        <v>2.5</v>
      </c>
      <c r="FF1431" s="55">
        <v>1424</v>
      </c>
      <c r="FG1431" s="55" t="s">
        <v>42</v>
      </c>
      <c r="FH1431" s="55" t="s">
        <v>1872</v>
      </c>
      <c r="FI1431" s="55">
        <v>1</v>
      </c>
      <c r="FJ1431" s="55">
        <v>130000</v>
      </c>
      <c r="FK1431" s="55" t="s">
        <v>1249</v>
      </c>
      <c r="FL1431" s="55">
        <v>0.3</v>
      </c>
      <c r="JW1431" s="12">
        <v>1424</v>
      </c>
      <c r="JX1431" s="12" t="s">
        <v>1474</v>
      </c>
      <c r="JY1431" s="12" t="s">
        <v>931</v>
      </c>
    </row>
    <row r="1432" ht="14.25" customHeight="1" outlineLevel="1" spans="7:285">
      <c r="G1432" s="55">
        <v>1425</v>
      </c>
      <c r="H1432" s="55" t="s">
        <v>1250</v>
      </c>
      <c r="I1432" s="55" t="s">
        <v>1252</v>
      </c>
      <c r="J1432" s="55" t="s">
        <v>1516</v>
      </c>
      <c r="K1432" s="55" t="s">
        <v>1249</v>
      </c>
      <c r="L1432" s="55">
        <v>0.7</v>
      </c>
      <c r="AD1432" s="12">
        <v>1425</v>
      </c>
      <c r="AE1432" s="12" t="s">
        <v>3416</v>
      </c>
      <c r="AF1432" s="12" t="s">
        <v>2348</v>
      </c>
      <c r="AG1432" s="12" t="s">
        <v>1255</v>
      </c>
      <c r="AH1432" s="12" t="s">
        <v>1406</v>
      </c>
      <c r="DN1432" s="55">
        <v>1425</v>
      </c>
      <c r="DO1432" s="55" t="s">
        <v>1566</v>
      </c>
      <c r="DP1432" s="55" t="s">
        <v>1259</v>
      </c>
      <c r="DQ1432" s="55" t="s">
        <v>1260</v>
      </c>
      <c r="DR1432" s="55" t="s">
        <v>1261</v>
      </c>
      <c r="DS1432" s="55">
        <v>33031</v>
      </c>
      <c r="DT1432" s="55">
        <v>10000</v>
      </c>
      <c r="DU1432" s="55" t="s">
        <v>1258</v>
      </c>
      <c r="DV1432" s="55">
        <v>1</v>
      </c>
      <c r="EV1432" s="55">
        <v>1425</v>
      </c>
      <c r="EW1432" s="55" t="s">
        <v>1309</v>
      </c>
      <c r="EX1432" s="55" t="s">
        <v>2016</v>
      </c>
      <c r="EY1432" s="55">
        <v>10</v>
      </c>
      <c r="EZ1432" s="55">
        <v>0</v>
      </c>
      <c r="FA1432" s="55">
        <v>1994</v>
      </c>
      <c r="FB1432" s="55" t="s">
        <v>1361</v>
      </c>
      <c r="FC1432" s="55" t="s">
        <v>1249</v>
      </c>
      <c r="FD1432" s="55">
        <v>3.5</v>
      </c>
      <c r="FF1432" s="55">
        <v>1425</v>
      </c>
      <c r="FG1432" s="55" t="s">
        <v>42</v>
      </c>
      <c r="FH1432" s="55" t="s">
        <v>1872</v>
      </c>
      <c r="FI1432" s="55">
        <v>1</v>
      </c>
      <c r="FJ1432" s="55">
        <v>260000</v>
      </c>
      <c r="FK1432" s="55" t="s">
        <v>1249</v>
      </c>
      <c r="FL1432" s="55">
        <v>0.3</v>
      </c>
      <c r="JW1432" s="12">
        <v>1425</v>
      </c>
      <c r="JX1432" s="12" t="s">
        <v>1474</v>
      </c>
      <c r="JY1432" s="12" t="s">
        <v>1504</v>
      </c>
    </row>
    <row r="1433" ht="14.25" customHeight="1" outlineLevel="1" spans="7:285">
      <c r="G1433" s="55">
        <v>1426</v>
      </c>
      <c r="H1433" s="55" t="s">
        <v>1250</v>
      </c>
      <c r="I1433" s="55" t="s">
        <v>1252</v>
      </c>
      <c r="J1433" s="55" t="s">
        <v>1555</v>
      </c>
      <c r="K1433" s="55" t="s">
        <v>1249</v>
      </c>
      <c r="L1433" s="55">
        <v>0.7</v>
      </c>
      <c r="AD1433" s="12">
        <v>1426</v>
      </c>
      <c r="AE1433" s="12" t="s">
        <v>3417</v>
      </c>
      <c r="AF1433" s="12" t="s">
        <v>1357</v>
      </c>
      <c r="AG1433" s="12" t="s">
        <v>1255</v>
      </c>
      <c r="AH1433" s="12" t="s">
        <v>1528</v>
      </c>
      <c r="DN1433" s="55">
        <v>1426</v>
      </c>
      <c r="DO1433" s="55" t="s">
        <v>1566</v>
      </c>
      <c r="DP1433" s="55" t="s">
        <v>1259</v>
      </c>
      <c r="DQ1433" s="55" t="s">
        <v>1260</v>
      </c>
      <c r="DR1433" s="55" t="s">
        <v>1261</v>
      </c>
      <c r="DS1433" s="55">
        <v>33032</v>
      </c>
      <c r="DT1433" s="55">
        <v>10000</v>
      </c>
      <c r="DU1433" s="55" t="s">
        <v>1258</v>
      </c>
      <c r="DV1433" s="55">
        <v>1</v>
      </c>
      <c r="EV1433" s="55">
        <v>1426</v>
      </c>
      <c r="EW1433" s="55" t="s">
        <v>1309</v>
      </c>
      <c r="EX1433" s="55" t="s">
        <v>2016</v>
      </c>
      <c r="EY1433" s="55">
        <v>10</v>
      </c>
      <c r="EZ1433" s="55">
        <v>1995</v>
      </c>
      <c r="FA1433" s="55">
        <v>2999</v>
      </c>
      <c r="FB1433" s="55" t="s">
        <v>1361</v>
      </c>
      <c r="FC1433" s="55" t="s">
        <v>1249</v>
      </c>
      <c r="FD1433" s="55">
        <v>3.5</v>
      </c>
      <c r="FF1433" s="55">
        <v>1426</v>
      </c>
      <c r="FG1433" s="55" t="s">
        <v>42</v>
      </c>
      <c r="FH1433" s="55" t="s">
        <v>1872</v>
      </c>
      <c r="FI1433" s="55">
        <v>1</v>
      </c>
      <c r="FJ1433" s="55">
        <v>400000</v>
      </c>
      <c r="FK1433" s="55" t="s">
        <v>1249</v>
      </c>
      <c r="FL1433" s="55">
        <v>0.3</v>
      </c>
      <c r="JW1433" s="12">
        <v>1426</v>
      </c>
      <c r="JX1433" s="12" t="s">
        <v>1474</v>
      </c>
      <c r="JY1433" s="12" t="s">
        <v>1544</v>
      </c>
    </row>
    <row r="1434" ht="14.25" customHeight="1" outlineLevel="1" spans="7:285">
      <c r="G1434" s="55">
        <v>1427</v>
      </c>
      <c r="H1434" s="55" t="s">
        <v>1250</v>
      </c>
      <c r="I1434" s="55" t="s">
        <v>1252</v>
      </c>
      <c r="J1434" s="55" t="s">
        <v>1596</v>
      </c>
      <c r="K1434" s="55" t="s">
        <v>1249</v>
      </c>
      <c r="L1434" s="55">
        <v>0.7</v>
      </c>
      <c r="AD1434" s="12">
        <v>1427</v>
      </c>
      <c r="AE1434" s="12" t="s">
        <v>3418</v>
      </c>
      <c r="AF1434" s="12" t="s">
        <v>1484</v>
      </c>
      <c r="AG1434" s="12" t="s">
        <v>1255</v>
      </c>
      <c r="AH1434" s="12" t="s">
        <v>1605</v>
      </c>
      <c r="DN1434" s="55">
        <v>1427</v>
      </c>
      <c r="DO1434" s="55" t="s">
        <v>1566</v>
      </c>
      <c r="DP1434" s="55" t="s">
        <v>1259</v>
      </c>
      <c r="DQ1434" s="55" t="s">
        <v>1260</v>
      </c>
      <c r="DR1434" s="55" t="s">
        <v>1261</v>
      </c>
      <c r="DS1434" s="55">
        <v>33033</v>
      </c>
      <c r="DT1434" s="55">
        <v>10000</v>
      </c>
      <c r="DU1434" s="55" t="s">
        <v>1258</v>
      </c>
      <c r="DV1434" s="55">
        <v>1</v>
      </c>
      <c r="EV1434" s="55">
        <v>1427</v>
      </c>
      <c r="EW1434" s="55" t="s">
        <v>1309</v>
      </c>
      <c r="EX1434" s="55" t="s">
        <v>2016</v>
      </c>
      <c r="EY1434" s="55">
        <v>11</v>
      </c>
      <c r="EZ1434" s="55">
        <v>0</v>
      </c>
      <c r="FA1434" s="55">
        <v>1994</v>
      </c>
      <c r="FB1434" s="55" t="s">
        <v>1361</v>
      </c>
      <c r="FC1434" s="55" t="s">
        <v>1249</v>
      </c>
      <c r="FD1434" s="55">
        <v>3.5</v>
      </c>
      <c r="FF1434" s="55">
        <v>1427</v>
      </c>
      <c r="FG1434" s="55" t="s">
        <v>42</v>
      </c>
      <c r="FH1434" s="55" t="s">
        <v>1872</v>
      </c>
      <c r="FI1434" s="55">
        <v>1</v>
      </c>
      <c r="FJ1434" s="55">
        <v>530000</v>
      </c>
      <c r="FK1434" s="55" t="s">
        <v>1249</v>
      </c>
      <c r="FL1434" s="55">
        <v>0.3</v>
      </c>
      <c r="JW1434" s="12">
        <v>1427</v>
      </c>
      <c r="JX1434" s="12" t="s">
        <v>1474</v>
      </c>
      <c r="JY1434" s="12" t="s">
        <v>1584</v>
      </c>
    </row>
    <row r="1435" ht="14.25" customHeight="1" outlineLevel="1" spans="7:285">
      <c r="G1435" s="55">
        <v>1428</v>
      </c>
      <c r="H1435" s="55" t="s">
        <v>1250</v>
      </c>
      <c r="I1435" s="55" t="s">
        <v>1252</v>
      </c>
      <c r="J1435" s="55" t="s">
        <v>1634</v>
      </c>
      <c r="K1435" s="55" t="s">
        <v>1249</v>
      </c>
      <c r="L1435" s="55">
        <v>0.7</v>
      </c>
      <c r="AD1435" s="12">
        <v>1428</v>
      </c>
      <c r="AE1435" s="12" t="s">
        <v>3419</v>
      </c>
      <c r="AF1435" s="12" t="s">
        <v>1484</v>
      </c>
      <c r="AG1435" s="12" t="s">
        <v>1255</v>
      </c>
      <c r="AH1435" s="12" t="s">
        <v>1605</v>
      </c>
      <c r="DN1435" s="55">
        <v>1428</v>
      </c>
      <c r="DO1435" s="55" t="s">
        <v>1566</v>
      </c>
      <c r="DP1435" s="55" t="s">
        <v>1259</v>
      </c>
      <c r="DQ1435" s="55" t="s">
        <v>1260</v>
      </c>
      <c r="DR1435" s="55" t="s">
        <v>1261</v>
      </c>
      <c r="DS1435" s="55">
        <v>33034</v>
      </c>
      <c r="DT1435" s="55">
        <v>10000</v>
      </c>
      <c r="DU1435" s="55" t="s">
        <v>1258</v>
      </c>
      <c r="DV1435" s="55">
        <v>1</v>
      </c>
      <c r="EV1435" s="55">
        <v>1428</v>
      </c>
      <c r="EW1435" s="55" t="s">
        <v>1309</v>
      </c>
      <c r="EX1435" s="55" t="s">
        <v>2016</v>
      </c>
      <c r="EY1435" s="55">
        <v>11</v>
      </c>
      <c r="EZ1435" s="55">
        <v>1995</v>
      </c>
      <c r="FA1435" s="55">
        <v>2999</v>
      </c>
      <c r="FB1435" s="55" t="s">
        <v>1361</v>
      </c>
      <c r="FC1435" s="55" t="s">
        <v>1249</v>
      </c>
      <c r="FD1435" s="55">
        <v>3.5</v>
      </c>
      <c r="FF1435" s="55">
        <v>1428</v>
      </c>
      <c r="FG1435" s="55" t="s">
        <v>42</v>
      </c>
      <c r="FH1435" s="55" t="s">
        <v>1872</v>
      </c>
      <c r="FI1435" s="55">
        <v>1</v>
      </c>
      <c r="FJ1435" s="55">
        <v>540000</v>
      </c>
      <c r="FK1435" s="55" t="s">
        <v>1249</v>
      </c>
      <c r="FL1435" s="55">
        <v>0.3</v>
      </c>
      <c r="JW1435" s="12">
        <v>1428</v>
      </c>
      <c r="JX1435" s="12" t="s">
        <v>1474</v>
      </c>
      <c r="JY1435" s="12" t="s">
        <v>1625</v>
      </c>
    </row>
    <row r="1436" ht="14.25" customHeight="1" outlineLevel="1" spans="7:285">
      <c r="G1436" s="55">
        <v>1429</v>
      </c>
      <c r="H1436" s="55" t="s">
        <v>1250</v>
      </c>
      <c r="I1436" s="55" t="s">
        <v>1252</v>
      </c>
      <c r="J1436" s="55" t="s">
        <v>1316</v>
      </c>
      <c r="K1436" s="55" t="s">
        <v>1249</v>
      </c>
      <c r="L1436" s="55">
        <v>0.7</v>
      </c>
      <c r="AD1436" s="12">
        <v>1429</v>
      </c>
      <c r="AE1436" s="12" t="s">
        <v>3420</v>
      </c>
      <c r="AF1436" s="12" t="s">
        <v>1627</v>
      </c>
      <c r="AG1436" s="12" t="s">
        <v>1255</v>
      </c>
      <c r="AH1436" s="12" t="s">
        <v>1642</v>
      </c>
      <c r="DN1436" s="55">
        <v>1429</v>
      </c>
      <c r="DO1436" s="55" t="s">
        <v>1566</v>
      </c>
      <c r="DP1436" s="55" t="s">
        <v>1259</v>
      </c>
      <c r="DQ1436" s="55" t="s">
        <v>1260</v>
      </c>
      <c r="DR1436" s="55" t="s">
        <v>1261</v>
      </c>
      <c r="DS1436" s="55">
        <v>33056</v>
      </c>
      <c r="DT1436" s="55">
        <v>10000</v>
      </c>
      <c r="DU1436" s="55" t="s">
        <v>1258</v>
      </c>
      <c r="DV1436" s="55">
        <v>1</v>
      </c>
      <c r="EV1436" s="55">
        <v>1429</v>
      </c>
      <c r="EW1436" s="55" t="s">
        <v>1309</v>
      </c>
      <c r="EX1436" s="55" t="s">
        <v>2016</v>
      </c>
      <c r="EY1436" s="55">
        <v>12</v>
      </c>
      <c r="EZ1436" s="55">
        <v>0</v>
      </c>
      <c r="FA1436" s="55">
        <v>1994</v>
      </c>
      <c r="FB1436" s="55" t="s">
        <v>1361</v>
      </c>
      <c r="FC1436" s="55" t="s">
        <v>1249</v>
      </c>
      <c r="FD1436" s="55">
        <v>6</v>
      </c>
      <c r="FF1436" s="55">
        <v>1429</v>
      </c>
      <c r="FG1436" s="55" t="s">
        <v>42</v>
      </c>
      <c r="FH1436" s="55" t="s">
        <v>1364</v>
      </c>
      <c r="FI1436" s="55">
        <v>1</v>
      </c>
      <c r="FJ1436" s="55">
        <v>0</v>
      </c>
      <c r="FK1436" s="55" t="s">
        <v>1249</v>
      </c>
      <c r="FL1436" s="55">
        <v>0.3</v>
      </c>
      <c r="JW1436" s="12">
        <v>1429</v>
      </c>
      <c r="JX1436" s="12" t="s">
        <v>1474</v>
      </c>
      <c r="JY1436" s="12" t="s">
        <v>1656</v>
      </c>
    </row>
    <row r="1437" ht="14.25" customHeight="1" outlineLevel="1" spans="7:285">
      <c r="G1437" s="55">
        <v>1430</v>
      </c>
      <c r="H1437" s="55" t="s">
        <v>1250</v>
      </c>
      <c r="I1437" s="55" t="s">
        <v>1390</v>
      </c>
      <c r="J1437" s="55" t="s">
        <v>1757</v>
      </c>
      <c r="K1437" s="55" t="s">
        <v>1249</v>
      </c>
      <c r="L1437" s="55">
        <v>0.42</v>
      </c>
      <c r="AD1437" s="12">
        <v>1430</v>
      </c>
      <c r="AE1437" s="12" t="s">
        <v>1261</v>
      </c>
      <c r="AF1437" s="12" t="s">
        <v>1223</v>
      </c>
      <c r="AG1437" s="12" t="s">
        <v>1675</v>
      </c>
      <c r="AH1437" s="12" t="s">
        <v>1676</v>
      </c>
      <c r="DN1437" s="55">
        <v>1430</v>
      </c>
      <c r="DO1437" s="55" t="s">
        <v>1566</v>
      </c>
      <c r="DP1437" s="55" t="s">
        <v>1259</v>
      </c>
      <c r="DQ1437" s="55" t="s">
        <v>1260</v>
      </c>
      <c r="DR1437" s="55" t="s">
        <v>1261</v>
      </c>
      <c r="DS1437" s="55">
        <v>33063</v>
      </c>
      <c r="DT1437" s="55">
        <v>10000</v>
      </c>
      <c r="DU1437" s="55" t="s">
        <v>1258</v>
      </c>
      <c r="DV1437" s="55">
        <v>1</v>
      </c>
      <c r="EV1437" s="55">
        <v>1430</v>
      </c>
      <c r="EW1437" s="55" t="s">
        <v>1309</v>
      </c>
      <c r="EX1437" s="55" t="s">
        <v>2016</v>
      </c>
      <c r="EY1437" s="55">
        <v>12</v>
      </c>
      <c r="EZ1437" s="55">
        <v>1995</v>
      </c>
      <c r="FA1437" s="55">
        <v>2999</v>
      </c>
      <c r="FB1437" s="55" t="s">
        <v>1361</v>
      </c>
      <c r="FC1437" s="55" t="s">
        <v>1249</v>
      </c>
      <c r="FD1437" s="55">
        <v>6</v>
      </c>
      <c r="FF1437" s="55">
        <v>1430</v>
      </c>
      <c r="FG1437" s="55" t="s">
        <v>42</v>
      </c>
      <c r="FH1437" s="55" t="s">
        <v>1364</v>
      </c>
      <c r="FI1437" s="55">
        <v>1</v>
      </c>
      <c r="FJ1437" s="55">
        <v>1000</v>
      </c>
      <c r="FK1437" s="55" t="s">
        <v>1249</v>
      </c>
      <c r="FL1437" s="55">
        <v>0.3</v>
      </c>
      <c r="JW1437" s="12">
        <v>1430</v>
      </c>
      <c r="JX1437" s="12" t="s">
        <v>1474</v>
      </c>
      <c r="JY1437" s="12" t="s">
        <v>1499</v>
      </c>
    </row>
    <row r="1438" ht="14.25" customHeight="1" outlineLevel="1" spans="7:285">
      <c r="G1438" s="55">
        <v>1431</v>
      </c>
      <c r="H1438" s="55" t="s">
        <v>1250</v>
      </c>
      <c r="I1438" s="55" t="s">
        <v>1343</v>
      </c>
      <c r="J1438" s="55" t="s">
        <v>1702</v>
      </c>
      <c r="K1438" s="55" t="s">
        <v>1249</v>
      </c>
      <c r="L1438" s="55">
        <v>0.22</v>
      </c>
      <c r="AD1438" s="12">
        <v>1431</v>
      </c>
      <c r="AE1438" s="12" t="s">
        <v>1261</v>
      </c>
      <c r="AF1438" s="12" t="s">
        <v>1586</v>
      </c>
      <c r="AG1438" s="12" t="s">
        <v>1675</v>
      </c>
      <c r="AH1438" s="12" t="s">
        <v>1676</v>
      </c>
      <c r="DN1438" s="55">
        <v>1431</v>
      </c>
      <c r="DO1438" s="55" t="s">
        <v>1566</v>
      </c>
      <c r="DP1438" s="55" t="s">
        <v>1259</v>
      </c>
      <c r="DQ1438" s="55" t="s">
        <v>1260</v>
      </c>
      <c r="DR1438" s="55" t="s">
        <v>1261</v>
      </c>
      <c r="DS1438" s="55">
        <v>33068</v>
      </c>
      <c r="DT1438" s="55">
        <v>10000</v>
      </c>
      <c r="DU1438" s="55" t="s">
        <v>1258</v>
      </c>
      <c r="DV1438" s="55">
        <v>1</v>
      </c>
      <c r="EV1438" s="55">
        <v>1431</v>
      </c>
      <c r="EW1438" s="55" t="s">
        <v>1309</v>
      </c>
      <c r="EX1438" s="55" t="s">
        <v>2016</v>
      </c>
      <c r="EY1438" s="55">
        <v>13</v>
      </c>
      <c r="EZ1438" s="55">
        <v>0</v>
      </c>
      <c r="FA1438" s="55">
        <v>1994</v>
      </c>
      <c r="FB1438" s="55" t="s">
        <v>1361</v>
      </c>
      <c r="FC1438" s="55" t="s">
        <v>1249</v>
      </c>
      <c r="FD1438" s="55">
        <v>6</v>
      </c>
      <c r="FF1438" s="55">
        <v>1431</v>
      </c>
      <c r="FG1438" s="55" t="s">
        <v>42</v>
      </c>
      <c r="FH1438" s="55" t="s">
        <v>1364</v>
      </c>
      <c r="FI1438" s="55">
        <v>1</v>
      </c>
      <c r="FJ1438" s="55">
        <v>2500</v>
      </c>
      <c r="FK1438" s="55" t="s">
        <v>1249</v>
      </c>
      <c r="FL1438" s="55">
        <v>0.3</v>
      </c>
      <c r="JW1438" s="12">
        <v>1431</v>
      </c>
      <c r="JX1438" s="12" t="s">
        <v>1474</v>
      </c>
      <c r="JY1438" s="12" t="s">
        <v>885</v>
      </c>
    </row>
    <row r="1439" ht="14.25" customHeight="1" outlineLevel="1" spans="7:285">
      <c r="G1439" s="55">
        <v>1432</v>
      </c>
      <c r="H1439" s="55" t="s">
        <v>1250</v>
      </c>
      <c r="I1439" s="55" t="s">
        <v>1343</v>
      </c>
      <c r="J1439" s="55" t="s">
        <v>1730</v>
      </c>
      <c r="K1439" s="55" t="s">
        <v>1249</v>
      </c>
      <c r="L1439" s="55">
        <v>0.31</v>
      </c>
      <c r="AD1439" s="12">
        <v>1432</v>
      </c>
      <c r="AE1439" s="12" t="s">
        <v>1261</v>
      </c>
      <c r="AF1439" s="12" t="s">
        <v>629</v>
      </c>
      <c r="AG1439" s="12" t="s">
        <v>1675</v>
      </c>
      <c r="AH1439" s="12" t="s">
        <v>1676</v>
      </c>
      <c r="DN1439" s="55">
        <v>1432</v>
      </c>
      <c r="DO1439" s="55" t="s">
        <v>1566</v>
      </c>
      <c r="DP1439" s="55" t="s">
        <v>1259</v>
      </c>
      <c r="DQ1439" s="55" t="s">
        <v>1260</v>
      </c>
      <c r="DR1439" s="55" t="s">
        <v>1261</v>
      </c>
      <c r="DS1439" s="55">
        <v>33076</v>
      </c>
      <c r="DT1439" s="55">
        <v>10000</v>
      </c>
      <c r="DU1439" s="55" t="s">
        <v>1258</v>
      </c>
      <c r="DV1439" s="55">
        <v>1</v>
      </c>
      <c r="EV1439" s="55">
        <v>1432</v>
      </c>
      <c r="EW1439" s="55" t="s">
        <v>1309</v>
      </c>
      <c r="EX1439" s="55" t="s">
        <v>2016</v>
      </c>
      <c r="EY1439" s="55">
        <v>13</v>
      </c>
      <c r="EZ1439" s="55">
        <v>1995</v>
      </c>
      <c r="FA1439" s="55">
        <v>2999</v>
      </c>
      <c r="FB1439" s="55" t="s">
        <v>1361</v>
      </c>
      <c r="FC1439" s="55" t="s">
        <v>1249</v>
      </c>
      <c r="FD1439" s="55">
        <v>6</v>
      </c>
      <c r="FF1439" s="55">
        <v>1432</v>
      </c>
      <c r="FG1439" s="55" t="s">
        <v>42</v>
      </c>
      <c r="FH1439" s="55" t="s">
        <v>1364</v>
      </c>
      <c r="FI1439" s="55">
        <v>1</v>
      </c>
      <c r="FJ1439" s="55">
        <v>5000</v>
      </c>
      <c r="FK1439" s="55" t="s">
        <v>1249</v>
      </c>
      <c r="FL1439" s="55">
        <v>0.3</v>
      </c>
      <c r="JW1439" s="12">
        <v>1432</v>
      </c>
      <c r="JX1439" s="12" t="s">
        <v>1474</v>
      </c>
      <c r="JY1439" s="12" t="s">
        <v>1746</v>
      </c>
    </row>
    <row r="1440" ht="14.25" customHeight="1" outlineLevel="1" spans="7:285">
      <c r="G1440" s="55">
        <v>1433</v>
      </c>
      <c r="H1440" s="55" t="s">
        <v>1250</v>
      </c>
      <c r="I1440" s="55" t="s">
        <v>1260</v>
      </c>
      <c r="J1440" s="55" t="s">
        <v>1783</v>
      </c>
      <c r="K1440" s="55" t="s">
        <v>1249</v>
      </c>
      <c r="L1440" s="55">
        <v>0.25</v>
      </c>
      <c r="AD1440" s="12">
        <v>1433</v>
      </c>
      <c r="AE1440" s="12" t="s">
        <v>1261</v>
      </c>
      <c r="AF1440" s="12" t="s">
        <v>1777</v>
      </c>
      <c r="AG1440" s="12" t="s">
        <v>1675</v>
      </c>
      <c r="AH1440" s="12" t="s">
        <v>1676</v>
      </c>
      <c r="DN1440" s="55">
        <v>1433</v>
      </c>
      <c r="DO1440" s="55" t="s">
        <v>1566</v>
      </c>
      <c r="DP1440" s="55" t="s">
        <v>1259</v>
      </c>
      <c r="DQ1440" s="55" t="s">
        <v>1260</v>
      </c>
      <c r="DR1440" s="55" t="s">
        <v>1261</v>
      </c>
      <c r="DS1440" s="55">
        <v>33101</v>
      </c>
      <c r="DT1440" s="55">
        <v>10000</v>
      </c>
      <c r="DU1440" s="55" t="s">
        <v>1258</v>
      </c>
      <c r="DV1440" s="55">
        <v>1</v>
      </c>
      <c r="EV1440" s="55">
        <v>1433</v>
      </c>
      <c r="EW1440" s="55" t="s">
        <v>1309</v>
      </c>
      <c r="EX1440" s="55" t="s">
        <v>2016</v>
      </c>
      <c r="EY1440" s="55">
        <v>2</v>
      </c>
      <c r="EZ1440" s="55">
        <v>0</v>
      </c>
      <c r="FA1440" s="55">
        <v>1994</v>
      </c>
      <c r="FB1440" s="55" t="s">
        <v>1361</v>
      </c>
      <c r="FC1440" s="55" t="s">
        <v>1249</v>
      </c>
      <c r="FD1440" s="55">
        <v>2.5</v>
      </c>
      <c r="FF1440" s="55">
        <v>1433</v>
      </c>
      <c r="FG1440" s="55" t="s">
        <v>42</v>
      </c>
      <c r="FH1440" s="55" t="s">
        <v>1364</v>
      </c>
      <c r="FI1440" s="55">
        <v>1</v>
      </c>
      <c r="FJ1440" s="55">
        <v>10000</v>
      </c>
      <c r="FK1440" s="55" t="s">
        <v>1249</v>
      </c>
      <c r="FL1440" s="55">
        <v>0.3</v>
      </c>
      <c r="JW1440" s="12">
        <v>1433</v>
      </c>
      <c r="JX1440" s="12" t="s">
        <v>1474</v>
      </c>
      <c r="JY1440" s="12" t="s">
        <v>1775</v>
      </c>
    </row>
    <row r="1441" ht="14.25" customHeight="1" outlineLevel="1" spans="7:285">
      <c r="G1441" s="55">
        <v>1434</v>
      </c>
      <c r="H1441" s="55" t="s">
        <v>1250</v>
      </c>
      <c r="I1441" s="55" t="s">
        <v>1260</v>
      </c>
      <c r="J1441" s="55" t="s">
        <v>1891</v>
      </c>
      <c r="K1441" s="55" t="s">
        <v>1249</v>
      </c>
      <c r="L1441" s="55">
        <v>0.25</v>
      </c>
      <c r="AD1441" s="12">
        <v>1434</v>
      </c>
      <c r="AE1441" s="12" t="s">
        <v>1261</v>
      </c>
      <c r="AF1441" s="12" t="s">
        <v>2038</v>
      </c>
      <c r="AG1441" s="12" t="s">
        <v>1675</v>
      </c>
      <c r="AH1441" s="12" t="s">
        <v>1676</v>
      </c>
      <c r="DN1441" s="55">
        <v>1434</v>
      </c>
      <c r="DO1441" s="55" t="s">
        <v>1566</v>
      </c>
      <c r="DP1441" s="55" t="s">
        <v>1259</v>
      </c>
      <c r="DQ1441" s="55" t="s">
        <v>1260</v>
      </c>
      <c r="DR1441" s="55" t="s">
        <v>1261</v>
      </c>
      <c r="DS1441" s="55">
        <v>33124</v>
      </c>
      <c r="DT1441" s="55">
        <v>10000</v>
      </c>
      <c r="DU1441" s="55" t="s">
        <v>1258</v>
      </c>
      <c r="DV1441" s="55">
        <v>1</v>
      </c>
      <c r="EV1441" s="55">
        <v>1434</v>
      </c>
      <c r="EW1441" s="55" t="s">
        <v>1309</v>
      </c>
      <c r="EX1441" s="55" t="s">
        <v>2016</v>
      </c>
      <c r="EY1441" s="55">
        <v>2</v>
      </c>
      <c r="EZ1441" s="55">
        <v>1995</v>
      </c>
      <c r="FA1441" s="55">
        <v>2999</v>
      </c>
      <c r="FB1441" s="55" t="s">
        <v>1361</v>
      </c>
      <c r="FC1441" s="55" t="s">
        <v>1249</v>
      </c>
      <c r="FD1441" s="55">
        <v>2.5</v>
      </c>
      <c r="FF1441" s="55">
        <v>1434</v>
      </c>
      <c r="FG1441" s="55" t="s">
        <v>42</v>
      </c>
      <c r="FH1441" s="55" t="s">
        <v>1364</v>
      </c>
      <c r="FI1441" s="55">
        <v>1</v>
      </c>
      <c r="FJ1441" s="55">
        <v>25000</v>
      </c>
      <c r="FK1441" s="55" t="s">
        <v>1249</v>
      </c>
      <c r="FL1441" s="55">
        <v>0.3</v>
      </c>
      <c r="JW1441" s="12">
        <v>1434</v>
      </c>
      <c r="JX1441" s="12" t="s">
        <v>1911</v>
      </c>
      <c r="JY1441" s="12" t="s">
        <v>645</v>
      </c>
    </row>
    <row r="1442" ht="14.25" customHeight="1" outlineLevel="1" spans="7:285">
      <c r="G1442" s="55">
        <v>1435</v>
      </c>
      <c r="H1442" s="55" t="s">
        <v>1250</v>
      </c>
      <c r="I1442" s="55" t="s">
        <v>1260</v>
      </c>
      <c r="J1442" s="55" t="s">
        <v>1914</v>
      </c>
      <c r="K1442" s="55" t="s">
        <v>1249</v>
      </c>
      <c r="L1442" s="55">
        <v>0.25</v>
      </c>
      <c r="AD1442" s="12">
        <v>1435</v>
      </c>
      <c r="AE1442" s="12" t="s">
        <v>1261</v>
      </c>
      <c r="AF1442" s="12" t="s">
        <v>2331</v>
      </c>
      <c r="AG1442" s="12" t="s">
        <v>1675</v>
      </c>
      <c r="AH1442" s="12" t="s">
        <v>1676</v>
      </c>
      <c r="DN1442" s="55">
        <v>1435</v>
      </c>
      <c r="DO1442" s="55" t="s">
        <v>1566</v>
      </c>
      <c r="DP1442" s="55" t="s">
        <v>1259</v>
      </c>
      <c r="DQ1442" s="55" t="s">
        <v>1260</v>
      </c>
      <c r="DR1442" s="55" t="s">
        <v>1261</v>
      </c>
      <c r="DS1442" s="55">
        <v>33125</v>
      </c>
      <c r="DT1442" s="55">
        <v>10000</v>
      </c>
      <c r="DU1442" s="55" t="s">
        <v>1258</v>
      </c>
      <c r="DV1442" s="55">
        <v>1</v>
      </c>
      <c r="EV1442" s="55">
        <v>1435</v>
      </c>
      <c r="EW1442" s="55" t="s">
        <v>1309</v>
      </c>
      <c r="EX1442" s="55" t="s">
        <v>2016</v>
      </c>
      <c r="EY1442" s="55">
        <v>3</v>
      </c>
      <c r="EZ1442" s="55">
        <v>0</v>
      </c>
      <c r="FA1442" s="55">
        <v>1994</v>
      </c>
      <c r="FB1442" s="55" t="s">
        <v>1262</v>
      </c>
      <c r="FC1442" s="55" t="s">
        <v>1249</v>
      </c>
      <c r="FD1442" s="55">
        <v>0</v>
      </c>
      <c r="FF1442" s="55">
        <v>1435</v>
      </c>
      <c r="FG1442" s="55" t="s">
        <v>42</v>
      </c>
      <c r="FH1442" s="55" t="s">
        <v>1364</v>
      </c>
      <c r="FI1442" s="55">
        <v>1</v>
      </c>
      <c r="FJ1442" s="55">
        <v>50000</v>
      </c>
      <c r="FK1442" s="55" t="s">
        <v>1249</v>
      </c>
      <c r="FL1442" s="55">
        <v>0.3</v>
      </c>
      <c r="JW1442" s="12">
        <v>1435</v>
      </c>
      <c r="JX1442" s="12" t="s">
        <v>1911</v>
      </c>
      <c r="JY1442" s="12" t="s">
        <v>752</v>
      </c>
    </row>
    <row r="1443" ht="14.25" customHeight="1" outlineLevel="1" spans="7:285">
      <c r="G1443" s="55">
        <v>1436</v>
      </c>
      <c r="H1443" s="55" t="s">
        <v>1250</v>
      </c>
      <c r="I1443" s="55" t="s">
        <v>1260</v>
      </c>
      <c r="J1443" s="55" t="s">
        <v>1942</v>
      </c>
      <c r="K1443" s="55" t="s">
        <v>1249</v>
      </c>
      <c r="L1443" s="55">
        <v>0.25</v>
      </c>
      <c r="AD1443" s="12">
        <v>1436</v>
      </c>
      <c r="AE1443" s="12" t="s">
        <v>1261</v>
      </c>
      <c r="AF1443" s="12" t="s">
        <v>2405</v>
      </c>
      <c r="AG1443" s="12" t="s">
        <v>1675</v>
      </c>
      <c r="AH1443" s="12" t="s">
        <v>1676</v>
      </c>
      <c r="DN1443" s="55">
        <v>1436</v>
      </c>
      <c r="DO1443" s="55" t="s">
        <v>1566</v>
      </c>
      <c r="DP1443" s="55" t="s">
        <v>1259</v>
      </c>
      <c r="DQ1443" s="55" t="s">
        <v>1260</v>
      </c>
      <c r="DR1443" s="55" t="s">
        <v>1261</v>
      </c>
      <c r="DS1443" s="55">
        <v>33126</v>
      </c>
      <c r="DT1443" s="55">
        <v>10000</v>
      </c>
      <c r="DU1443" s="55" t="s">
        <v>1258</v>
      </c>
      <c r="DV1443" s="55">
        <v>1</v>
      </c>
      <c r="EV1443" s="55">
        <v>1436</v>
      </c>
      <c r="EW1443" s="55" t="s">
        <v>1309</v>
      </c>
      <c r="EX1443" s="55" t="s">
        <v>2016</v>
      </c>
      <c r="EY1443" s="55">
        <v>3</v>
      </c>
      <c r="EZ1443" s="55">
        <v>1995</v>
      </c>
      <c r="FA1443" s="55">
        <v>2999</v>
      </c>
      <c r="FB1443" s="55" t="s">
        <v>1262</v>
      </c>
      <c r="FC1443" s="55" t="s">
        <v>1249</v>
      </c>
      <c r="FD1443" s="55">
        <v>0</v>
      </c>
      <c r="FF1443" s="55">
        <v>1436</v>
      </c>
      <c r="FG1443" s="55" t="s">
        <v>42</v>
      </c>
      <c r="FH1443" s="55" t="s">
        <v>1364</v>
      </c>
      <c r="FI1443" s="55">
        <v>1</v>
      </c>
      <c r="FJ1443" s="55">
        <v>80000</v>
      </c>
      <c r="FK1443" s="55" t="s">
        <v>1249</v>
      </c>
      <c r="FL1443" s="55">
        <v>0.3</v>
      </c>
      <c r="JW1443" s="12">
        <v>1436</v>
      </c>
      <c r="JX1443" s="12" t="s">
        <v>1911</v>
      </c>
      <c r="JY1443" s="12" t="s">
        <v>893</v>
      </c>
    </row>
    <row r="1444" ht="14.25" customHeight="1" outlineLevel="1" spans="7:285">
      <c r="G1444" s="55">
        <v>1437</v>
      </c>
      <c r="H1444" s="55" t="s">
        <v>1250</v>
      </c>
      <c r="I1444" s="55" t="s">
        <v>1260</v>
      </c>
      <c r="J1444" s="55" t="s">
        <v>1409</v>
      </c>
      <c r="K1444" s="55" t="s">
        <v>1249</v>
      </c>
      <c r="L1444" s="55">
        <v>0.38</v>
      </c>
      <c r="AD1444" s="12">
        <v>1437</v>
      </c>
      <c r="AE1444" s="12" t="s">
        <v>1261</v>
      </c>
      <c r="AF1444" s="12" t="s">
        <v>2586</v>
      </c>
      <c r="AG1444" s="12" t="s">
        <v>1675</v>
      </c>
      <c r="AH1444" s="12" t="s">
        <v>1676</v>
      </c>
      <c r="DN1444" s="55">
        <v>1437</v>
      </c>
      <c r="DO1444" s="55" t="s">
        <v>1566</v>
      </c>
      <c r="DP1444" s="55" t="s">
        <v>1259</v>
      </c>
      <c r="DQ1444" s="55" t="s">
        <v>1260</v>
      </c>
      <c r="DR1444" s="55" t="s">
        <v>1261</v>
      </c>
      <c r="DS1444" s="55">
        <v>33127</v>
      </c>
      <c r="DT1444" s="55">
        <v>10000</v>
      </c>
      <c r="DU1444" s="55" t="s">
        <v>1258</v>
      </c>
      <c r="DV1444" s="55">
        <v>1</v>
      </c>
      <c r="EV1444" s="55">
        <v>1437</v>
      </c>
      <c r="EW1444" s="55" t="s">
        <v>1309</v>
      </c>
      <c r="EX1444" s="55" t="s">
        <v>2016</v>
      </c>
      <c r="EY1444" s="55">
        <v>4</v>
      </c>
      <c r="EZ1444" s="55">
        <v>0</v>
      </c>
      <c r="FA1444" s="55">
        <v>1994</v>
      </c>
      <c r="FB1444" s="55" t="s">
        <v>1262</v>
      </c>
      <c r="FC1444" s="55" t="s">
        <v>1249</v>
      </c>
      <c r="FD1444" s="55">
        <v>0</v>
      </c>
      <c r="FF1444" s="55">
        <v>1437</v>
      </c>
      <c r="FG1444" s="55" t="s">
        <v>42</v>
      </c>
      <c r="FH1444" s="55" t="s">
        <v>1364</v>
      </c>
      <c r="FI1444" s="55">
        <v>1</v>
      </c>
      <c r="FJ1444" s="55">
        <v>130000</v>
      </c>
      <c r="FK1444" s="55" t="s">
        <v>1249</v>
      </c>
      <c r="FL1444" s="55">
        <v>0.3</v>
      </c>
      <c r="JW1444" s="12">
        <v>1437</v>
      </c>
      <c r="JX1444" s="12" t="s">
        <v>1911</v>
      </c>
      <c r="JY1444" s="12" t="s">
        <v>948</v>
      </c>
    </row>
    <row r="1445" ht="14.25" customHeight="1" outlineLevel="1" spans="7:285">
      <c r="G1445" s="55">
        <v>1438</v>
      </c>
      <c r="H1445" s="55" t="s">
        <v>1250</v>
      </c>
      <c r="I1445" s="55" t="s">
        <v>1260</v>
      </c>
      <c r="J1445" s="55" t="s">
        <v>1992</v>
      </c>
      <c r="K1445" s="55" t="s">
        <v>1249</v>
      </c>
      <c r="L1445" s="55">
        <v>0.38</v>
      </c>
      <c r="AD1445" s="12">
        <v>1438</v>
      </c>
      <c r="AE1445" s="12" t="s">
        <v>1261</v>
      </c>
      <c r="AF1445" s="12" t="s">
        <v>2693</v>
      </c>
      <c r="AG1445" s="12" t="s">
        <v>1675</v>
      </c>
      <c r="AH1445" s="12" t="s">
        <v>1676</v>
      </c>
      <c r="DN1445" s="55">
        <v>1438</v>
      </c>
      <c r="DO1445" s="55" t="s">
        <v>1566</v>
      </c>
      <c r="DP1445" s="55" t="s">
        <v>1259</v>
      </c>
      <c r="DQ1445" s="55" t="s">
        <v>1260</v>
      </c>
      <c r="DR1445" s="55" t="s">
        <v>1261</v>
      </c>
      <c r="DS1445" s="55">
        <v>33129</v>
      </c>
      <c r="DT1445" s="55">
        <v>10000</v>
      </c>
      <c r="DU1445" s="55" t="s">
        <v>1258</v>
      </c>
      <c r="DV1445" s="55">
        <v>1</v>
      </c>
      <c r="EV1445" s="55">
        <v>1438</v>
      </c>
      <c r="EW1445" s="55" t="s">
        <v>1309</v>
      </c>
      <c r="EX1445" s="55" t="s">
        <v>2016</v>
      </c>
      <c r="EY1445" s="55">
        <v>4</v>
      </c>
      <c r="EZ1445" s="55">
        <v>1995</v>
      </c>
      <c r="FA1445" s="55">
        <v>2999</v>
      </c>
      <c r="FB1445" s="55" t="s">
        <v>1262</v>
      </c>
      <c r="FC1445" s="55" t="s">
        <v>1249</v>
      </c>
      <c r="FD1445" s="55">
        <v>0</v>
      </c>
      <c r="FF1445" s="55">
        <v>1438</v>
      </c>
      <c r="FG1445" s="55" t="s">
        <v>42</v>
      </c>
      <c r="FH1445" s="55" t="s">
        <v>1364</v>
      </c>
      <c r="FI1445" s="55">
        <v>1</v>
      </c>
      <c r="FJ1445" s="55">
        <v>260000</v>
      </c>
      <c r="FK1445" s="55" t="s">
        <v>1249</v>
      </c>
      <c r="FL1445" s="55">
        <v>0.3</v>
      </c>
      <c r="JW1445" s="12">
        <v>1438</v>
      </c>
      <c r="JX1445" s="12" t="s">
        <v>1911</v>
      </c>
      <c r="JY1445" s="12" t="s">
        <v>1002</v>
      </c>
    </row>
    <row r="1446" ht="14.25" customHeight="1" outlineLevel="1" spans="7:285">
      <c r="G1446" s="55">
        <v>1439</v>
      </c>
      <c r="H1446" s="55" t="s">
        <v>1250</v>
      </c>
      <c r="I1446" s="55" t="s">
        <v>1260</v>
      </c>
      <c r="J1446" s="55" t="s">
        <v>2111</v>
      </c>
      <c r="K1446" s="55" t="s">
        <v>1249</v>
      </c>
      <c r="L1446" s="55">
        <v>0.8</v>
      </c>
      <c r="AD1446" s="12">
        <v>1439</v>
      </c>
      <c r="AE1446" s="12" t="s">
        <v>1261</v>
      </c>
      <c r="AF1446" s="12" t="s">
        <v>2778</v>
      </c>
      <c r="AG1446" s="12" t="s">
        <v>1675</v>
      </c>
      <c r="AH1446" s="12" t="s">
        <v>1676</v>
      </c>
      <c r="DN1446" s="55">
        <v>1439</v>
      </c>
      <c r="DO1446" s="55" t="s">
        <v>1566</v>
      </c>
      <c r="DP1446" s="55" t="s">
        <v>1259</v>
      </c>
      <c r="DQ1446" s="55" t="s">
        <v>1260</v>
      </c>
      <c r="DR1446" s="55" t="s">
        <v>1261</v>
      </c>
      <c r="DS1446" s="55">
        <v>33130</v>
      </c>
      <c r="DT1446" s="55">
        <v>10000</v>
      </c>
      <c r="DU1446" s="55" t="s">
        <v>1258</v>
      </c>
      <c r="DV1446" s="55">
        <v>1</v>
      </c>
      <c r="EV1446" s="55">
        <v>1439</v>
      </c>
      <c r="EW1446" s="55" t="s">
        <v>1309</v>
      </c>
      <c r="EX1446" s="55" t="s">
        <v>2016</v>
      </c>
      <c r="EY1446" s="55">
        <v>5</v>
      </c>
      <c r="EZ1446" s="55">
        <v>0</v>
      </c>
      <c r="FA1446" s="55">
        <v>1994</v>
      </c>
      <c r="FB1446" s="55" t="s">
        <v>1361</v>
      </c>
      <c r="FC1446" s="55" t="s">
        <v>1249</v>
      </c>
      <c r="FD1446" s="55">
        <v>3.5</v>
      </c>
      <c r="FF1446" s="55">
        <v>1439</v>
      </c>
      <c r="FG1446" s="55" t="s">
        <v>42</v>
      </c>
      <c r="FH1446" s="55" t="s">
        <v>1364</v>
      </c>
      <c r="FI1446" s="55">
        <v>1</v>
      </c>
      <c r="FJ1446" s="55">
        <v>400000</v>
      </c>
      <c r="FK1446" s="55" t="s">
        <v>1249</v>
      </c>
      <c r="FL1446" s="55">
        <v>0.3</v>
      </c>
      <c r="JW1446" s="12">
        <v>1439</v>
      </c>
      <c r="JX1446" s="12" t="s">
        <v>1911</v>
      </c>
      <c r="JY1446" s="12" t="s">
        <v>1082</v>
      </c>
    </row>
    <row r="1447" ht="14.25" customHeight="1" outlineLevel="1" spans="7:285">
      <c r="G1447" s="55">
        <v>1440</v>
      </c>
      <c r="H1447" s="55" t="s">
        <v>1250</v>
      </c>
      <c r="I1447" s="55" t="s">
        <v>1260</v>
      </c>
      <c r="J1447" s="55" t="s">
        <v>2136</v>
      </c>
      <c r="K1447" s="55" t="s">
        <v>1249</v>
      </c>
      <c r="L1447" s="55">
        <v>0.8</v>
      </c>
      <c r="AD1447" s="12">
        <v>1440</v>
      </c>
      <c r="AE1447" s="12" t="s">
        <v>1261</v>
      </c>
      <c r="AF1447" s="12" t="s">
        <v>2707</v>
      </c>
      <c r="AG1447" s="12" t="s">
        <v>1675</v>
      </c>
      <c r="AH1447" s="12" t="s">
        <v>1676</v>
      </c>
      <c r="DN1447" s="55">
        <v>1440</v>
      </c>
      <c r="DO1447" s="55" t="s">
        <v>1566</v>
      </c>
      <c r="DP1447" s="55" t="s">
        <v>1259</v>
      </c>
      <c r="DQ1447" s="55" t="s">
        <v>1260</v>
      </c>
      <c r="DR1447" s="55" t="s">
        <v>1261</v>
      </c>
      <c r="DS1447" s="55">
        <v>33133</v>
      </c>
      <c r="DT1447" s="55">
        <v>10000</v>
      </c>
      <c r="DU1447" s="55" t="s">
        <v>1258</v>
      </c>
      <c r="DV1447" s="55">
        <v>1</v>
      </c>
      <c r="EV1447" s="55">
        <v>1440</v>
      </c>
      <c r="EW1447" s="55" t="s">
        <v>1309</v>
      </c>
      <c r="EX1447" s="55" t="s">
        <v>2016</v>
      </c>
      <c r="EY1447" s="55">
        <v>5</v>
      </c>
      <c r="EZ1447" s="55">
        <v>1995</v>
      </c>
      <c r="FA1447" s="55">
        <v>2999</v>
      </c>
      <c r="FB1447" s="55" t="s">
        <v>1361</v>
      </c>
      <c r="FC1447" s="55" t="s">
        <v>1249</v>
      </c>
      <c r="FD1447" s="55">
        <v>3.5</v>
      </c>
      <c r="FF1447" s="55">
        <v>1440</v>
      </c>
      <c r="FG1447" s="55" t="s">
        <v>42</v>
      </c>
      <c r="FH1447" s="55" t="s">
        <v>1364</v>
      </c>
      <c r="FI1447" s="55">
        <v>1</v>
      </c>
      <c r="FJ1447" s="55">
        <v>530000</v>
      </c>
      <c r="FK1447" s="55" t="s">
        <v>1249</v>
      </c>
      <c r="FL1447" s="55">
        <v>0.3</v>
      </c>
      <c r="JW1447" s="12">
        <v>1440</v>
      </c>
      <c r="JX1447" s="12" t="s">
        <v>1911</v>
      </c>
      <c r="JY1447" s="12" t="s">
        <v>1220</v>
      </c>
    </row>
    <row r="1448" ht="14.25" customHeight="1" outlineLevel="1" spans="7:285">
      <c r="G1448" s="55">
        <v>1441</v>
      </c>
      <c r="H1448" s="55" t="s">
        <v>1250</v>
      </c>
      <c r="I1448" s="55" t="s">
        <v>1260</v>
      </c>
      <c r="J1448" s="55" t="s">
        <v>2157</v>
      </c>
      <c r="K1448" s="55" t="s">
        <v>1249</v>
      </c>
      <c r="L1448" s="55">
        <v>0.8</v>
      </c>
      <c r="AD1448" s="12">
        <v>1441</v>
      </c>
      <c r="AE1448" s="12" t="s">
        <v>1261</v>
      </c>
      <c r="AF1448" s="12" t="s">
        <v>1224</v>
      </c>
      <c r="AG1448" s="12" t="s">
        <v>1966</v>
      </c>
      <c r="AH1448" s="12" t="s">
        <v>1967</v>
      </c>
      <c r="DN1448" s="55">
        <v>1441</v>
      </c>
      <c r="DO1448" s="55" t="s">
        <v>1566</v>
      </c>
      <c r="DP1448" s="55" t="s">
        <v>1259</v>
      </c>
      <c r="DQ1448" s="55" t="s">
        <v>1260</v>
      </c>
      <c r="DR1448" s="55" t="s">
        <v>1261</v>
      </c>
      <c r="DS1448" s="55">
        <v>33134</v>
      </c>
      <c r="DT1448" s="55">
        <v>10000</v>
      </c>
      <c r="DU1448" s="55" t="s">
        <v>1258</v>
      </c>
      <c r="DV1448" s="55">
        <v>1</v>
      </c>
      <c r="EV1448" s="55">
        <v>1441</v>
      </c>
      <c r="EW1448" s="55" t="s">
        <v>1309</v>
      </c>
      <c r="EX1448" s="55" t="s">
        <v>2016</v>
      </c>
      <c r="EY1448" s="55">
        <v>6</v>
      </c>
      <c r="EZ1448" s="55">
        <v>0</v>
      </c>
      <c r="FA1448" s="55">
        <v>1994</v>
      </c>
      <c r="FB1448" s="55" t="s">
        <v>1361</v>
      </c>
      <c r="FC1448" s="55" t="s">
        <v>1249</v>
      </c>
      <c r="FD1448" s="55">
        <v>4</v>
      </c>
      <c r="FF1448" s="55">
        <v>1441</v>
      </c>
      <c r="FG1448" s="55" t="s">
        <v>42</v>
      </c>
      <c r="FH1448" s="55" t="s">
        <v>1364</v>
      </c>
      <c r="FI1448" s="55">
        <v>1</v>
      </c>
      <c r="FJ1448" s="55">
        <v>540000</v>
      </c>
      <c r="FK1448" s="55" t="s">
        <v>1249</v>
      </c>
      <c r="FL1448" s="55">
        <v>0.3</v>
      </c>
      <c r="JW1448" s="12">
        <v>1441</v>
      </c>
      <c r="JX1448" s="12" t="s">
        <v>1911</v>
      </c>
      <c r="JY1448" s="12" t="s">
        <v>1283</v>
      </c>
    </row>
    <row r="1449" ht="14.25" customHeight="1" outlineLevel="1" spans="7:285">
      <c r="G1449" s="55">
        <v>1442</v>
      </c>
      <c r="H1449" s="55" t="s">
        <v>1250</v>
      </c>
      <c r="I1449" s="55" t="s">
        <v>1260</v>
      </c>
      <c r="J1449" s="55" t="s">
        <v>2182</v>
      </c>
      <c r="K1449" s="55" t="s">
        <v>1249</v>
      </c>
      <c r="L1449" s="55">
        <v>0.8</v>
      </c>
      <c r="AD1449" s="12">
        <v>1442</v>
      </c>
      <c r="AE1449" s="12" t="s">
        <v>1261</v>
      </c>
      <c r="AF1449" s="12" t="s">
        <v>1587</v>
      </c>
      <c r="AG1449" s="12" t="s">
        <v>1966</v>
      </c>
      <c r="AH1449" s="12" t="s">
        <v>1967</v>
      </c>
      <c r="DN1449" s="55">
        <v>1442</v>
      </c>
      <c r="DO1449" s="55" t="s">
        <v>1566</v>
      </c>
      <c r="DP1449" s="55" t="s">
        <v>1259</v>
      </c>
      <c r="DQ1449" s="55" t="s">
        <v>1260</v>
      </c>
      <c r="DR1449" s="55" t="s">
        <v>1261</v>
      </c>
      <c r="DS1449" s="55">
        <v>33135</v>
      </c>
      <c r="DT1449" s="55">
        <v>10000</v>
      </c>
      <c r="DU1449" s="55" t="s">
        <v>1258</v>
      </c>
      <c r="DV1449" s="55">
        <v>1</v>
      </c>
      <c r="EV1449" s="55">
        <v>1442</v>
      </c>
      <c r="EW1449" s="55" t="s">
        <v>1309</v>
      </c>
      <c r="EX1449" s="55" t="s">
        <v>2016</v>
      </c>
      <c r="EY1449" s="55">
        <v>6</v>
      </c>
      <c r="EZ1449" s="55">
        <v>1995</v>
      </c>
      <c r="FA1449" s="55">
        <v>2999</v>
      </c>
      <c r="FB1449" s="55" t="s">
        <v>1361</v>
      </c>
      <c r="FC1449" s="55" t="s">
        <v>1249</v>
      </c>
      <c r="FD1449" s="55">
        <v>4</v>
      </c>
      <c r="FF1449" s="55">
        <v>1442</v>
      </c>
      <c r="FG1449" s="55" t="s">
        <v>42</v>
      </c>
      <c r="FH1449" s="55" t="s">
        <v>2118</v>
      </c>
      <c r="FI1449" s="55">
        <v>1</v>
      </c>
      <c r="FJ1449" s="55">
        <v>0</v>
      </c>
      <c r="FK1449" s="55" t="s">
        <v>1249</v>
      </c>
      <c r="FL1449" s="55">
        <v>0.3</v>
      </c>
      <c r="JW1449" s="12">
        <v>1442</v>
      </c>
      <c r="JX1449" s="12" t="s">
        <v>1911</v>
      </c>
      <c r="JY1449" s="12" t="s">
        <v>1335</v>
      </c>
    </row>
    <row r="1450" ht="14.25" customHeight="1" outlineLevel="1" spans="7:285">
      <c r="G1450" s="55">
        <v>1443</v>
      </c>
      <c r="H1450" s="55" t="s">
        <v>1250</v>
      </c>
      <c r="I1450" s="55" t="s">
        <v>1260</v>
      </c>
      <c r="J1450" s="55" t="s">
        <v>2198</v>
      </c>
      <c r="K1450" s="55" t="s">
        <v>1249</v>
      </c>
      <c r="L1450" s="55">
        <v>0.8</v>
      </c>
      <c r="AD1450" s="12">
        <v>1443</v>
      </c>
      <c r="AE1450" s="12" t="s">
        <v>1261</v>
      </c>
      <c r="AF1450" s="12" t="s">
        <v>1831</v>
      </c>
      <c r="AG1450" s="12" t="s">
        <v>1966</v>
      </c>
      <c r="AH1450" s="12" t="s">
        <v>1967</v>
      </c>
      <c r="DN1450" s="55">
        <v>1443</v>
      </c>
      <c r="DO1450" s="55" t="s">
        <v>1566</v>
      </c>
      <c r="DP1450" s="55" t="s">
        <v>1259</v>
      </c>
      <c r="DQ1450" s="55" t="s">
        <v>1260</v>
      </c>
      <c r="DR1450" s="55" t="s">
        <v>1261</v>
      </c>
      <c r="DS1450" s="55">
        <v>33136</v>
      </c>
      <c r="DT1450" s="55">
        <v>10000</v>
      </c>
      <c r="DU1450" s="55" t="s">
        <v>1258</v>
      </c>
      <c r="DV1450" s="55">
        <v>1</v>
      </c>
      <c r="EV1450" s="55">
        <v>1443</v>
      </c>
      <c r="EW1450" s="55" t="s">
        <v>1309</v>
      </c>
      <c r="EX1450" s="55" t="s">
        <v>2016</v>
      </c>
      <c r="EY1450" s="55">
        <v>7</v>
      </c>
      <c r="EZ1450" s="55">
        <v>0</v>
      </c>
      <c r="FA1450" s="55">
        <v>1994</v>
      </c>
      <c r="FB1450" s="55" t="s">
        <v>1361</v>
      </c>
      <c r="FC1450" s="55" t="s">
        <v>1249</v>
      </c>
      <c r="FD1450" s="55">
        <v>3.5</v>
      </c>
      <c r="FF1450" s="55">
        <v>1443</v>
      </c>
      <c r="FG1450" s="55" t="s">
        <v>42</v>
      </c>
      <c r="FH1450" s="55" t="s">
        <v>2118</v>
      </c>
      <c r="FI1450" s="55">
        <v>1</v>
      </c>
      <c r="FJ1450" s="55">
        <v>1000</v>
      </c>
      <c r="FK1450" s="55" t="s">
        <v>1249</v>
      </c>
      <c r="FL1450" s="55">
        <v>0.3</v>
      </c>
      <c r="JW1450" s="12">
        <v>1443</v>
      </c>
      <c r="JX1450" s="12" t="s">
        <v>1911</v>
      </c>
      <c r="JY1450" s="12" t="s">
        <v>1381</v>
      </c>
    </row>
    <row r="1451" ht="14.25" customHeight="1" outlineLevel="1" spans="7:285">
      <c r="G1451" s="55">
        <v>1444</v>
      </c>
      <c r="H1451" s="55" t="s">
        <v>1250</v>
      </c>
      <c r="I1451" s="55" t="s">
        <v>1260</v>
      </c>
      <c r="J1451" s="55" t="s">
        <v>1811</v>
      </c>
      <c r="K1451" s="55" t="s">
        <v>1249</v>
      </c>
      <c r="L1451" s="55">
        <v>0.45</v>
      </c>
      <c r="AD1451" s="12">
        <v>1444</v>
      </c>
      <c r="AE1451" s="12" t="s">
        <v>1261</v>
      </c>
      <c r="AF1451" s="12" t="s">
        <v>1746</v>
      </c>
      <c r="AG1451" s="12" t="s">
        <v>1966</v>
      </c>
      <c r="AH1451" s="12" t="s">
        <v>1967</v>
      </c>
      <c r="DN1451" s="55">
        <v>1444</v>
      </c>
      <c r="DO1451" s="55" t="s">
        <v>1566</v>
      </c>
      <c r="DP1451" s="55" t="s">
        <v>1259</v>
      </c>
      <c r="DQ1451" s="55" t="s">
        <v>1260</v>
      </c>
      <c r="DR1451" s="55" t="s">
        <v>1261</v>
      </c>
      <c r="DS1451" s="55">
        <v>33137</v>
      </c>
      <c r="DT1451" s="55">
        <v>10000</v>
      </c>
      <c r="DU1451" s="55" t="s">
        <v>1258</v>
      </c>
      <c r="DV1451" s="55">
        <v>1</v>
      </c>
      <c r="EV1451" s="55">
        <v>1444</v>
      </c>
      <c r="EW1451" s="55" t="s">
        <v>1309</v>
      </c>
      <c r="EX1451" s="55" t="s">
        <v>2016</v>
      </c>
      <c r="EY1451" s="55">
        <v>7</v>
      </c>
      <c r="EZ1451" s="55">
        <v>1995</v>
      </c>
      <c r="FA1451" s="55">
        <v>2999</v>
      </c>
      <c r="FB1451" s="55" t="s">
        <v>1361</v>
      </c>
      <c r="FC1451" s="55" t="s">
        <v>1249</v>
      </c>
      <c r="FD1451" s="55">
        <v>3.5</v>
      </c>
      <c r="FF1451" s="55">
        <v>1444</v>
      </c>
      <c r="FG1451" s="55" t="s">
        <v>42</v>
      </c>
      <c r="FH1451" s="55" t="s">
        <v>2118</v>
      </c>
      <c r="FI1451" s="55">
        <v>1</v>
      </c>
      <c r="FJ1451" s="55">
        <v>2500</v>
      </c>
      <c r="FK1451" s="55" t="s">
        <v>1249</v>
      </c>
      <c r="FL1451" s="55">
        <v>0.3</v>
      </c>
      <c r="JW1451" s="12">
        <v>1444</v>
      </c>
      <c r="JX1451" s="12" t="s">
        <v>1911</v>
      </c>
      <c r="JY1451" s="12" t="s">
        <v>1425</v>
      </c>
    </row>
    <row r="1452" ht="14.25" customHeight="1" outlineLevel="1" spans="7:285">
      <c r="G1452" s="55">
        <v>1445</v>
      </c>
      <c r="H1452" s="55" t="s">
        <v>1250</v>
      </c>
      <c r="I1452" s="55" t="s">
        <v>1260</v>
      </c>
      <c r="J1452" s="55" t="s">
        <v>2221</v>
      </c>
      <c r="K1452" s="55" t="s">
        <v>1249</v>
      </c>
      <c r="L1452" s="55">
        <v>0.8</v>
      </c>
      <c r="AD1452" s="12">
        <v>1445</v>
      </c>
      <c r="AE1452" s="12" t="s">
        <v>1261</v>
      </c>
      <c r="AF1452" s="12" t="s">
        <v>649</v>
      </c>
      <c r="AG1452" s="12" t="s">
        <v>3315</v>
      </c>
      <c r="AH1452" s="12" t="s">
        <v>2995</v>
      </c>
      <c r="DN1452" s="55">
        <v>1445</v>
      </c>
      <c r="DO1452" s="55" t="s">
        <v>1566</v>
      </c>
      <c r="DP1452" s="55" t="s">
        <v>1259</v>
      </c>
      <c r="DQ1452" s="55" t="s">
        <v>1260</v>
      </c>
      <c r="DR1452" s="55" t="s">
        <v>1261</v>
      </c>
      <c r="DS1452" s="55">
        <v>33138</v>
      </c>
      <c r="DT1452" s="55">
        <v>10000</v>
      </c>
      <c r="DU1452" s="55" t="s">
        <v>1258</v>
      </c>
      <c r="DV1452" s="55">
        <v>1</v>
      </c>
      <c r="EV1452" s="55">
        <v>1445</v>
      </c>
      <c r="EW1452" s="55" t="s">
        <v>1309</v>
      </c>
      <c r="EX1452" s="55" t="s">
        <v>2016</v>
      </c>
      <c r="EY1452" s="55">
        <v>8</v>
      </c>
      <c r="EZ1452" s="55">
        <v>0</v>
      </c>
      <c r="FA1452" s="55">
        <v>1994</v>
      </c>
      <c r="FB1452" s="55" t="s">
        <v>1361</v>
      </c>
      <c r="FC1452" s="55" t="s">
        <v>1249</v>
      </c>
      <c r="FD1452" s="55">
        <v>4</v>
      </c>
      <c r="FF1452" s="55">
        <v>1445</v>
      </c>
      <c r="FG1452" s="55" t="s">
        <v>42</v>
      </c>
      <c r="FH1452" s="55" t="s">
        <v>2118</v>
      </c>
      <c r="FI1452" s="55">
        <v>1</v>
      </c>
      <c r="FJ1452" s="55">
        <v>5000</v>
      </c>
      <c r="FK1452" s="55" t="s">
        <v>1249</v>
      </c>
      <c r="FL1452" s="55">
        <v>0.3</v>
      </c>
      <c r="JW1452" s="12">
        <v>1445</v>
      </c>
      <c r="JX1452" s="12" t="s">
        <v>1911</v>
      </c>
      <c r="JY1452" s="12" t="s">
        <v>1462</v>
      </c>
    </row>
    <row r="1453" ht="14.25" customHeight="1" outlineLevel="1" spans="7:285">
      <c r="G1453" s="55">
        <v>1446</v>
      </c>
      <c r="H1453" s="55" t="s">
        <v>1250</v>
      </c>
      <c r="I1453" s="55" t="s">
        <v>1260</v>
      </c>
      <c r="J1453" s="55" t="s">
        <v>1449</v>
      </c>
      <c r="K1453" s="55" t="s">
        <v>1249</v>
      </c>
      <c r="L1453" s="55">
        <v>0.6</v>
      </c>
      <c r="AD1453" s="12">
        <v>1446</v>
      </c>
      <c r="AE1453" s="12" t="s">
        <v>3421</v>
      </c>
      <c r="AF1453" s="12" t="s">
        <v>1222</v>
      </c>
      <c r="AG1453" s="12" t="s">
        <v>2074</v>
      </c>
      <c r="AH1453" s="12" t="s">
        <v>2075</v>
      </c>
      <c r="DN1453" s="55">
        <v>1446</v>
      </c>
      <c r="DO1453" s="55" t="s">
        <v>1566</v>
      </c>
      <c r="DP1453" s="55" t="s">
        <v>1259</v>
      </c>
      <c r="DQ1453" s="55" t="s">
        <v>1260</v>
      </c>
      <c r="DR1453" s="55" t="s">
        <v>1261</v>
      </c>
      <c r="DS1453" s="55">
        <v>33139</v>
      </c>
      <c r="DT1453" s="55">
        <v>10000</v>
      </c>
      <c r="DU1453" s="55" t="s">
        <v>1258</v>
      </c>
      <c r="DV1453" s="55">
        <v>1</v>
      </c>
      <c r="EV1453" s="55">
        <v>1446</v>
      </c>
      <c r="EW1453" s="55" t="s">
        <v>1309</v>
      </c>
      <c r="EX1453" s="55" t="s">
        <v>2016</v>
      </c>
      <c r="EY1453" s="55">
        <v>8</v>
      </c>
      <c r="EZ1453" s="55">
        <v>1995</v>
      </c>
      <c r="FA1453" s="55">
        <v>2999</v>
      </c>
      <c r="FB1453" s="55" t="s">
        <v>1361</v>
      </c>
      <c r="FC1453" s="55" t="s">
        <v>1249</v>
      </c>
      <c r="FD1453" s="55">
        <v>4</v>
      </c>
      <c r="FF1453" s="55">
        <v>1446</v>
      </c>
      <c r="FG1453" s="55" t="s">
        <v>42</v>
      </c>
      <c r="FH1453" s="55" t="s">
        <v>2118</v>
      </c>
      <c r="FI1453" s="55">
        <v>1</v>
      </c>
      <c r="FJ1453" s="55">
        <v>10000</v>
      </c>
      <c r="FK1453" s="55" t="s">
        <v>1249</v>
      </c>
      <c r="FL1453" s="55">
        <v>0.3</v>
      </c>
      <c r="JW1453" s="12">
        <v>1446</v>
      </c>
      <c r="JX1453" s="12" t="s">
        <v>1911</v>
      </c>
      <c r="JY1453" s="12" t="s">
        <v>1505</v>
      </c>
    </row>
    <row r="1454" ht="14.25" customHeight="1" outlineLevel="1" spans="7:285">
      <c r="G1454" s="55">
        <v>1447</v>
      </c>
      <c r="H1454" s="55" t="s">
        <v>1250</v>
      </c>
      <c r="I1454" s="55" t="s">
        <v>1260</v>
      </c>
      <c r="J1454" s="55" t="s">
        <v>2252</v>
      </c>
      <c r="K1454" s="55" t="s">
        <v>1249</v>
      </c>
      <c r="L1454" s="55">
        <v>0.8</v>
      </c>
      <c r="AD1454" s="12">
        <v>1447</v>
      </c>
      <c r="AE1454" s="12" t="s">
        <v>3422</v>
      </c>
      <c r="AF1454" s="12" t="s">
        <v>1222</v>
      </c>
      <c r="AG1454" s="12" t="s">
        <v>2074</v>
      </c>
      <c r="AH1454" s="12" t="s">
        <v>2075</v>
      </c>
      <c r="DN1454" s="55">
        <v>1447</v>
      </c>
      <c r="DO1454" s="55" t="s">
        <v>1566</v>
      </c>
      <c r="DP1454" s="55" t="s">
        <v>1259</v>
      </c>
      <c r="DQ1454" s="55" t="s">
        <v>1260</v>
      </c>
      <c r="DR1454" s="55" t="s">
        <v>1261</v>
      </c>
      <c r="DS1454" s="55">
        <v>33140</v>
      </c>
      <c r="DT1454" s="55">
        <v>10000</v>
      </c>
      <c r="DU1454" s="55" t="s">
        <v>1258</v>
      </c>
      <c r="DV1454" s="55">
        <v>1</v>
      </c>
      <c r="EV1454" s="55">
        <v>1447</v>
      </c>
      <c r="EW1454" s="55" t="s">
        <v>1309</v>
      </c>
      <c r="EX1454" s="55" t="s">
        <v>2016</v>
      </c>
      <c r="EY1454" s="55">
        <v>9</v>
      </c>
      <c r="EZ1454" s="55">
        <v>0</v>
      </c>
      <c r="FA1454" s="55">
        <v>1994</v>
      </c>
      <c r="FB1454" s="55" t="s">
        <v>1361</v>
      </c>
      <c r="FC1454" s="55" t="s">
        <v>1249</v>
      </c>
      <c r="FD1454" s="55">
        <v>4.5</v>
      </c>
      <c r="FF1454" s="55">
        <v>1447</v>
      </c>
      <c r="FG1454" s="55" t="s">
        <v>42</v>
      </c>
      <c r="FH1454" s="55" t="s">
        <v>2118</v>
      </c>
      <c r="FI1454" s="55">
        <v>1</v>
      </c>
      <c r="FJ1454" s="55">
        <v>25000</v>
      </c>
      <c r="FK1454" s="55" t="s">
        <v>1249</v>
      </c>
      <c r="FL1454" s="55">
        <v>0.3</v>
      </c>
      <c r="JW1454" s="12">
        <v>1447</v>
      </c>
      <c r="JX1454" s="12" t="s">
        <v>1911</v>
      </c>
      <c r="JY1454" s="12" t="s">
        <v>1545</v>
      </c>
    </row>
    <row r="1455" ht="14.25" customHeight="1" outlineLevel="1" spans="7:285">
      <c r="G1455" s="55">
        <v>1448</v>
      </c>
      <c r="H1455" s="55" t="s">
        <v>1250</v>
      </c>
      <c r="I1455" s="55" t="s">
        <v>1260</v>
      </c>
      <c r="J1455" s="55" t="s">
        <v>2273</v>
      </c>
      <c r="K1455" s="55" t="s">
        <v>1249</v>
      </c>
      <c r="L1455" s="55">
        <v>0.8</v>
      </c>
      <c r="AD1455" s="12">
        <v>1448</v>
      </c>
      <c r="AE1455" s="12" t="s">
        <v>3423</v>
      </c>
      <c r="AF1455" s="12" t="s">
        <v>1383</v>
      </c>
      <c r="AG1455" s="12" t="s">
        <v>2074</v>
      </c>
      <c r="AH1455" s="12" t="s">
        <v>2115</v>
      </c>
      <c r="DN1455" s="55">
        <v>1448</v>
      </c>
      <c r="DO1455" s="55" t="s">
        <v>1566</v>
      </c>
      <c r="DP1455" s="55" t="s">
        <v>1259</v>
      </c>
      <c r="DQ1455" s="55" t="s">
        <v>1260</v>
      </c>
      <c r="DR1455" s="55" t="s">
        <v>1261</v>
      </c>
      <c r="DS1455" s="55">
        <v>33141</v>
      </c>
      <c r="DT1455" s="55">
        <v>10000</v>
      </c>
      <c r="DU1455" s="55" t="s">
        <v>1258</v>
      </c>
      <c r="DV1455" s="55">
        <v>1</v>
      </c>
      <c r="EV1455" s="55">
        <v>1448</v>
      </c>
      <c r="EW1455" s="55" t="s">
        <v>1309</v>
      </c>
      <c r="EX1455" s="55" t="s">
        <v>2016</v>
      </c>
      <c r="EY1455" s="55">
        <v>9</v>
      </c>
      <c r="EZ1455" s="55">
        <v>1995</v>
      </c>
      <c r="FA1455" s="55">
        <v>2999</v>
      </c>
      <c r="FB1455" s="55" t="s">
        <v>1361</v>
      </c>
      <c r="FC1455" s="55" t="s">
        <v>1249</v>
      </c>
      <c r="FD1455" s="55">
        <v>4.5</v>
      </c>
      <c r="FF1455" s="55">
        <v>1448</v>
      </c>
      <c r="FG1455" s="55" t="s">
        <v>42</v>
      </c>
      <c r="FH1455" s="55" t="s">
        <v>2118</v>
      </c>
      <c r="FI1455" s="55">
        <v>1</v>
      </c>
      <c r="FJ1455" s="55">
        <v>50000</v>
      </c>
      <c r="FK1455" s="55" t="s">
        <v>1249</v>
      </c>
      <c r="FL1455" s="55">
        <v>0.3</v>
      </c>
      <c r="JW1455" s="12">
        <v>1448</v>
      </c>
      <c r="JX1455" s="12" t="s">
        <v>1911</v>
      </c>
      <c r="JY1455" s="12" t="s">
        <v>1277</v>
      </c>
    </row>
    <row r="1456" ht="14.25" customHeight="1" outlineLevel="1" spans="7:285">
      <c r="G1456" s="55">
        <v>1449</v>
      </c>
      <c r="H1456" s="55" t="s">
        <v>1250</v>
      </c>
      <c r="I1456" s="55" t="s">
        <v>1260</v>
      </c>
      <c r="J1456" s="55" t="s">
        <v>2287</v>
      </c>
      <c r="K1456" s="55" t="s">
        <v>1249</v>
      </c>
      <c r="L1456" s="55">
        <v>0.8</v>
      </c>
      <c r="AD1456" s="12">
        <v>1449</v>
      </c>
      <c r="AE1456" s="12" t="s">
        <v>3424</v>
      </c>
      <c r="AF1456" s="12" t="s">
        <v>1383</v>
      </c>
      <c r="AG1456" s="12" t="s">
        <v>2074</v>
      </c>
      <c r="AH1456" s="12" t="s">
        <v>2115</v>
      </c>
      <c r="DN1456" s="55">
        <v>1449</v>
      </c>
      <c r="DO1456" s="55" t="s">
        <v>1566</v>
      </c>
      <c r="DP1456" s="55" t="s">
        <v>1259</v>
      </c>
      <c r="DQ1456" s="55" t="s">
        <v>1260</v>
      </c>
      <c r="DR1456" s="55" t="s">
        <v>1261</v>
      </c>
      <c r="DS1456" s="55">
        <v>33142</v>
      </c>
      <c r="DT1456" s="55">
        <v>10000</v>
      </c>
      <c r="DU1456" s="55" t="s">
        <v>1258</v>
      </c>
      <c r="DV1456" s="55">
        <v>1</v>
      </c>
      <c r="EV1456" s="55">
        <v>1449</v>
      </c>
      <c r="EW1456" s="55" t="s">
        <v>1309</v>
      </c>
      <c r="EX1456" s="55" t="s">
        <v>2135</v>
      </c>
      <c r="EY1456" s="55">
        <v>1</v>
      </c>
      <c r="EZ1456" s="55">
        <v>0</v>
      </c>
      <c r="FA1456" s="55">
        <v>1994</v>
      </c>
      <c r="FB1456" s="55" t="s">
        <v>1262</v>
      </c>
      <c r="FC1456" s="55" t="s">
        <v>1249</v>
      </c>
      <c r="FD1456" s="55">
        <v>0</v>
      </c>
      <c r="FF1456" s="55">
        <v>1449</v>
      </c>
      <c r="FG1456" s="55" t="s">
        <v>42</v>
      </c>
      <c r="FH1456" s="55" t="s">
        <v>2118</v>
      </c>
      <c r="FI1456" s="55">
        <v>1</v>
      </c>
      <c r="FJ1456" s="55">
        <v>80000</v>
      </c>
      <c r="FK1456" s="55" t="s">
        <v>1249</v>
      </c>
      <c r="FL1456" s="55">
        <v>0.3</v>
      </c>
      <c r="JW1456" s="12">
        <v>1449</v>
      </c>
      <c r="JX1456" s="12" t="s">
        <v>1911</v>
      </c>
      <c r="JY1456" s="12" t="s">
        <v>1626</v>
      </c>
    </row>
    <row r="1457" ht="14.25" customHeight="1" outlineLevel="1" spans="7:285">
      <c r="G1457" s="55">
        <v>1450</v>
      </c>
      <c r="H1457" s="55" t="s">
        <v>1250</v>
      </c>
      <c r="I1457" s="55" t="s">
        <v>1260</v>
      </c>
      <c r="J1457" s="55" t="s">
        <v>2299</v>
      </c>
      <c r="K1457" s="55" t="s">
        <v>1249</v>
      </c>
      <c r="L1457" s="55">
        <v>0.8</v>
      </c>
      <c r="AD1457" s="12">
        <v>1450</v>
      </c>
      <c r="AE1457" s="12" t="s">
        <v>3425</v>
      </c>
      <c r="AF1457" s="12" t="s">
        <v>1374</v>
      </c>
      <c r="AG1457" s="12" t="s">
        <v>2074</v>
      </c>
      <c r="AH1457" s="12" t="s">
        <v>2115</v>
      </c>
      <c r="DN1457" s="55">
        <v>1450</v>
      </c>
      <c r="DO1457" s="55" t="s">
        <v>1566</v>
      </c>
      <c r="DP1457" s="55" t="s">
        <v>1259</v>
      </c>
      <c r="DQ1457" s="55" t="s">
        <v>1260</v>
      </c>
      <c r="DR1457" s="55" t="s">
        <v>1261</v>
      </c>
      <c r="DS1457" s="55">
        <v>33144</v>
      </c>
      <c r="DT1457" s="55">
        <v>10000</v>
      </c>
      <c r="DU1457" s="55" t="s">
        <v>1258</v>
      </c>
      <c r="DV1457" s="55">
        <v>1</v>
      </c>
      <c r="EV1457" s="55">
        <v>1450</v>
      </c>
      <c r="EW1457" s="55" t="s">
        <v>1309</v>
      </c>
      <c r="EX1457" s="55" t="s">
        <v>2135</v>
      </c>
      <c r="EY1457" s="55">
        <v>1</v>
      </c>
      <c r="EZ1457" s="55">
        <v>1995</v>
      </c>
      <c r="FA1457" s="55">
        <v>2999</v>
      </c>
      <c r="FB1457" s="55" t="s">
        <v>1262</v>
      </c>
      <c r="FC1457" s="55" t="s">
        <v>1249</v>
      </c>
      <c r="FD1457" s="55">
        <v>0</v>
      </c>
      <c r="FF1457" s="55">
        <v>1450</v>
      </c>
      <c r="FG1457" s="55" t="s">
        <v>42</v>
      </c>
      <c r="FH1457" s="55" t="s">
        <v>2118</v>
      </c>
      <c r="FI1457" s="55">
        <v>1</v>
      </c>
      <c r="FJ1457" s="55">
        <v>130000</v>
      </c>
      <c r="FK1457" s="55" t="s">
        <v>1249</v>
      </c>
      <c r="FL1457" s="55">
        <v>0.3</v>
      </c>
      <c r="JW1457" s="12">
        <v>1450</v>
      </c>
      <c r="JX1457" s="12" t="s">
        <v>1911</v>
      </c>
      <c r="JY1457" s="12" t="s">
        <v>1657</v>
      </c>
    </row>
    <row r="1458" ht="14.25" customHeight="1" outlineLevel="1" spans="7:285">
      <c r="G1458" s="55">
        <v>1451</v>
      </c>
      <c r="H1458" s="55" t="s">
        <v>1250</v>
      </c>
      <c r="I1458" s="55" t="s">
        <v>1260</v>
      </c>
      <c r="J1458" s="55" t="s">
        <v>2315</v>
      </c>
      <c r="K1458" s="55" t="s">
        <v>1249</v>
      </c>
      <c r="L1458" s="55">
        <v>0.8</v>
      </c>
      <c r="AD1458" s="12">
        <v>1451</v>
      </c>
      <c r="AE1458" s="12" t="s">
        <v>3426</v>
      </c>
      <c r="AF1458" s="12" t="s">
        <v>1383</v>
      </c>
      <c r="AG1458" s="12" t="s">
        <v>2074</v>
      </c>
      <c r="AH1458" s="12" t="s">
        <v>2204</v>
      </c>
      <c r="DN1458" s="55">
        <v>1451</v>
      </c>
      <c r="DO1458" s="55" t="s">
        <v>1566</v>
      </c>
      <c r="DP1458" s="55" t="s">
        <v>1259</v>
      </c>
      <c r="DQ1458" s="55" t="s">
        <v>1260</v>
      </c>
      <c r="DR1458" s="55" t="s">
        <v>1261</v>
      </c>
      <c r="DS1458" s="55">
        <v>33145</v>
      </c>
      <c r="DT1458" s="55">
        <v>10000</v>
      </c>
      <c r="DU1458" s="55" t="s">
        <v>1258</v>
      </c>
      <c r="DV1458" s="55">
        <v>1</v>
      </c>
      <c r="EV1458" s="55">
        <v>1451</v>
      </c>
      <c r="EW1458" s="55" t="s">
        <v>1309</v>
      </c>
      <c r="EX1458" s="55" t="s">
        <v>1988</v>
      </c>
      <c r="EY1458" s="55">
        <v>1</v>
      </c>
      <c r="EZ1458" s="55">
        <v>0</v>
      </c>
      <c r="FA1458" s="55">
        <v>1994</v>
      </c>
      <c r="FB1458" s="55" t="s">
        <v>1262</v>
      </c>
      <c r="FC1458" s="55" t="s">
        <v>1249</v>
      </c>
      <c r="FD1458" s="55">
        <v>0</v>
      </c>
      <c r="FF1458" s="55">
        <v>1451</v>
      </c>
      <c r="FG1458" s="55" t="s">
        <v>42</v>
      </c>
      <c r="FH1458" s="55" t="s">
        <v>2118</v>
      </c>
      <c r="FI1458" s="55">
        <v>1</v>
      </c>
      <c r="FJ1458" s="55">
        <v>260000</v>
      </c>
      <c r="FK1458" s="55" t="s">
        <v>1249</v>
      </c>
      <c r="FL1458" s="55">
        <v>0.3</v>
      </c>
      <c r="JW1458" s="12">
        <v>1451</v>
      </c>
      <c r="JX1458" s="12" t="s">
        <v>1911</v>
      </c>
      <c r="JY1458" s="12" t="s">
        <v>1691</v>
      </c>
    </row>
    <row r="1459" ht="14.25" customHeight="1" outlineLevel="1" spans="7:285">
      <c r="G1459" s="55">
        <v>1452</v>
      </c>
      <c r="H1459" s="55" t="s">
        <v>1250</v>
      </c>
      <c r="I1459" s="55" t="s">
        <v>1260</v>
      </c>
      <c r="J1459" s="55" t="s">
        <v>2334</v>
      </c>
      <c r="K1459" s="55" t="s">
        <v>1249</v>
      </c>
      <c r="L1459" s="55">
        <v>0.8</v>
      </c>
      <c r="AD1459" s="12">
        <v>1452</v>
      </c>
      <c r="AE1459" s="12" t="s">
        <v>3427</v>
      </c>
      <c r="AF1459" s="12" t="s">
        <v>1905</v>
      </c>
      <c r="AG1459" s="12" t="s">
        <v>2074</v>
      </c>
      <c r="AH1459" s="12" t="s">
        <v>2204</v>
      </c>
      <c r="DN1459" s="55">
        <v>1452</v>
      </c>
      <c r="DO1459" s="55" t="s">
        <v>1566</v>
      </c>
      <c r="DP1459" s="55" t="s">
        <v>1259</v>
      </c>
      <c r="DQ1459" s="55" t="s">
        <v>1260</v>
      </c>
      <c r="DR1459" s="55" t="s">
        <v>1261</v>
      </c>
      <c r="DS1459" s="55">
        <v>33146</v>
      </c>
      <c r="DT1459" s="55">
        <v>10000</v>
      </c>
      <c r="DU1459" s="55" t="s">
        <v>1258</v>
      </c>
      <c r="DV1459" s="55">
        <v>1</v>
      </c>
      <c r="EV1459" s="55">
        <v>1452</v>
      </c>
      <c r="EW1459" s="55" t="s">
        <v>1309</v>
      </c>
      <c r="EX1459" s="55" t="s">
        <v>1988</v>
      </c>
      <c r="EY1459" s="55">
        <v>1</v>
      </c>
      <c r="EZ1459" s="55">
        <v>1995</v>
      </c>
      <c r="FA1459" s="55">
        <v>2999</v>
      </c>
      <c r="FB1459" s="55" t="s">
        <v>1262</v>
      </c>
      <c r="FC1459" s="55" t="s">
        <v>1249</v>
      </c>
      <c r="FD1459" s="55">
        <v>0</v>
      </c>
      <c r="FF1459" s="55">
        <v>1452</v>
      </c>
      <c r="FG1459" s="55" t="s">
        <v>42</v>
      </c>
      <c r="FH1459" s="55" t="s">
        <v>2118</v>
      </c>
      <c r="FI1459" s="55">
        <v>1</v>
      </c>
      <c r="FJ1459" s="55">
        <v>400000</v>
      </c>
      <c r="FK1459" s="55" t="s">
        <v>1249</v>
      </c>
      <c r="FL1459" s="55">
        <v>0.3</v>
      </c>
      <c r="JW1459" s="12">
        <v>1452</v>
      </c>
      <c r="JX1459" s="12" t="s">
        <v>1911</v>
      </c>
      <c r="JY1459" s="12" t="s">
        <v>1716</v>
      </c>
    </row>
    <row r="1460" ht="14.25" customHeight="1" outlineLevel="1" spans="7:285">
      <c r="G1460" s="55">
        <v>1453</v>
      </c>
      <c r="H1460" s="55" t="s">
        <v>1250</v>
      </c>
      <c r="I1460" s="55" t="s">
        <v>1260</v>
      </c>
      <c r="J1460" s="55" t="s">
        <v>2351</v>
      </c>
      <c r="K1460" s="55" t="s">
        <v>1249</v>
      </c>
      <c r="L1460" s="55">
        <v>0.8</v>
      </c>
      <c r="AD1460" s="12">
        <v>1453</v>
      </c>
      <c r="AE1460" s="12" t="s">
        <v>3428</v>
      </c>
      <c r="AF1460" s="12" t="s">
        <v>2297</v>
      </c>
      <c r="AG1460" s="12" t="s">
        <v>2074</v>
      </c>
      <c r="AH1460" s="12" t="s">
        <v>2204</v>
      </c>
      <c r="DN1460" s="55">
        <v>1453</v>
      </c>
      <c r="DO1460" s="55" t="s">
        <v>1566</v>
      </c>
      <c r="DP1460" s="55" t="s">
        <v>1259</v>
      </c>
      <c r="DQ1460" s="55" t="s">
        <v>1260</v>
      </c>
      <c r="DR1460" s="55" t="s">
        <v>1261</v>
      </c>
      <c r="DS1460" s="55">
        <v>33147</v>
      </c>
      <c r="DT1460" s="55">
        <v>10000</v>
      </c>
      <c r="DU1460" s="55" t="s">
        <v>1258</v>
      </c>
      <c r="DV1460" s="55">
        <v>1</v>
      </c>
      <c r="EV1460" s="55">
        <v>1453</v>
      </c>
      <c r="EW1460" s="55" t="s">
        <v>1309</v>
      </c>
      <c r="EX1460" s="55" t="s">
        <v>1607</v>
      </c>
      <c r="EY1460" s="55">
        <v>1</v>
      </c>
      <c r="EZ1460" s="55">
        <v>0</v>
      </c>
      <c r="FA1460" s="55">
        <v>1994</v>
      </c>
      <c r="FB1460" s="55" t="s">
        <v>1361</v>
      </c>
      <c r="FC1460" s="55" t="s">
        <v>1249</v>
      </c>
      <c r="FD1460" s="55">
        <v>2.5</v>
      </c>
      <c r="FF1460" s="55">
        <v>1453</v>
      </c>
      <c r="FG1460" s="55" t="s">
        <v>42</v>
      </c>
      <c r="FH1460" s="55" t="s">
        <v>2118</v>
      </c>
      <c r="FI1460" s="55">
        <v>1</v>
      </c>
      <c r="FJ1460" s="55">
        <v>530000</v>
      </c>
      <c r="FK1460" s="55" t="s">
        <v>1249</v>
      </c>
      <c r="FL1460" s="55">
        <v>0.3</v>
      </c>
      <c r="JW1460" s="12">
        <v>1453</v>
      </c>
      <c r="JX1460" s="12" t="s">
        <v>1911</v>
      </c>
      <c r="JY1460" s="12" t="s">
        <v>1747</v>
      </c>
    </row>
    <row r="1461" ht="14.25" customHeight="1" outlineLevel="1" spans="7:285">
      <c r="G1461" s="55">
        <v>1454</v>
      </c>
      <c r="H1461" s="55" t="s">
        <v>1250</v>
      </c>
      <c r="I1461" s="55" t="s">
        <v>1260</v>
      </c>
      <c r="J1461" s="55" t="s">
        <v>1489</v>
      </c>
      <c r="K1461" s="55" t="s">
        <v>1249</v>
      </c>
      <c r="L1461" s="55">
        <v>0.8</v>
      </c>
      <c r="AD1461" s="12">
        <v>1454</v>
      </c>
      <c r="AE1461" s="12" t="s">
        <v>1261</v>
      </c>
      <c r="AF1461" s="12" t="s">
        <v>1286</v>
      </c>
      <c r="AG1461" s="12" t="s">
        <v>2074</v>
      </c>
      <c r="AH1461" s="12" t="s">
        <v>2032</v>
      </c>
      <c r="DN1461" s="55">
        <v>1454</v>
      </c>
      <c r="DO1461" s="55" t="s">
        <v>1566</v>
      </c>
      <c r="DP1461" s="55" t="s">
        <v>1259</v>
      </c>
      <c r="DQ1461" s="55" t="s">
        <v>1260</v>
      </c>
      <c r="DR1461" s="55" t="s">
        <v>1261</v>
      </c>
      <c r="DS1461" s="55">
        <v>33149</v>
      </c>
      <c r="DT1461" s="55">
        <v>10000</v>
      </c>
      <c r="DU1461" s="55" t="s">
        <v>1258</v>
      </c>
      <c r="DV1461" s="55">
        <v>1</v>
      </c>
      <c r="EV1461" s="55">
        <v>1454</v>
      </c>
      <c r="EW1461" s="55" t="s">
        <v>1309</v>
      </c>
      <c r="EX1461" s="55" t="s">
        <v>1607</v>
      </c>
      <c r="EY1461" s="55">
        <v>1</v>
      </c>
      <c r="EZ1461" s="55">
        <v>1995</v>
      </c>
      <c r="FA1461" s="55">
        <v>2999</v>
      </c>
      <c r="FB1461" s="55" t="s">
        <v>1361</v>
      </c>
      <c r="FC1461" s="55" t="s">
        <v>1249</v>
      </c>
      <c r="FD1461" s="55">
        <v>2.5</v>
      </c>
      <c r="FF1461" s="55">
        <v>1454</v>
      </c>
      <c r="FG1461" s="55" t="s">
        <v>42</v>
      </c>
      <c r="FH1461" s="55" t="s">
        <v>2118</v>
      </c>
      <c r="FI1461" s="55">
        <v>1</v>
      </c>
      <c r="FJ1461" s="55">
        <v>540000</v>
      </c>
      <c r="FK1461" s="55" t="s">
        <v>1249</v>
      </c>
      <c r="FL1461" s="55">
        <v>0.3</v>
      </c>
      <c r="JW1461" s="12">
        <v>1454</v>
      </c>
      <c r="JX1461" s="12" t="s">
        <v>1911</v>
      </c>
      <c r="JY1461" s="12" t="s">
        <v>1776</v>
      </c>
    </row>
    <row r="1462" ht="14.25" customHeight="1" outlineLevel="1" spans="7:285">
      <c r="G1462" s="55">
        <v>1455</v>
      </c>
      <c r="H1462" s="55" t="s">
        <v>1250</v>
      </c>
      <c r="I1462" s="55" t="s">
        <v>1260</v>
      </c>
      <c r="J1462" s="55" t="s">
        <v>1839</v>
      </c>
      <c r="K1462" s="55" t="s">
        <v>1249</v>
      </c>
      <c r="L1462" s="55">
        <v>0.25</v>
      </c>
      <c r="AD1462" s="12">
        <v>1455</v>
      </c>
      <c r="AE1462" s="12" t="s">
        <v>1261</v>
      </c>
      <c r="AF1462" s="12" t="s">
        <v>896</v>
      </c>
      <c r="AG1462" s="12" t="s">
        <v>2074</v>
      </c>
      <c r="AH1462" s="12" t="s">
        <v>2277</v>
      </c>
      <c r="DN1462" s="55">
        <v>1455</v>
      </c>
      <c r="DO1462" s="55" t="s">
        <v>1566</v>
      </c>
      <c r="DP1462" s="55" t="s">
        <v>1259</v>
      </c>
      <c r="DQ1462" s="55" t="s">
        <v>1260</v>
      </c>
      <c r="DR1462" s="55" t="s">
        <v>1261</v>
      </c>
      <c r="DS1462" s="55">
        <v>33154</v>
      </c>
      <c r="DT1462" s="55">
        <v>10000</v>
      </c>
      <c r="DU1462" s="55" t="s">
        <v>1258</v>
      </c>
      <c r="DV1462" s="55">
        <v>1</v>
      </c>
      <c r="EV1462" s="55">
        <v>1455</v>
      </c>
      <c r="EW1462" s="55" t="s">
        <v>1309</v>
      </c>
      <c r="EX1462" s="55" t="s">
        <v>1607</v>
      </c>
      <c r="EY1462" s="55">
        <v>2</v>
      </c>
      <c r="EZ1462" s="55">
        <v>0</v>
      </c>
      <c r="FA1462" s="55">
        <v>1994</v>
      </c>
      <c r="FB1462" s="55" t="s">
        <v>1361</v>
      </c>
      <c r="FC1462" s="55" t="s">
        <v>1249</v>
      </c>
      <c r="FD1462" s="55">
        <v>2.5</v>
      </c>
      <c r="FF1462" s="55">
        <v>1455</v>
      </c>
      <c r="FG1462" s="55" t="s">
        <v>42</v>
      </c>
      <c r="FH1462" s="55" t="s">
        <v>1791</v>
      </c>
      <c r="FI1462" s="55">
        <v>1</v>
      </c>
      <c r="FJ1462" s="55">
        <v>0</v>
      </c>
      <c r="FK1462" s="55" t="s">
        <v>1249</v>
      </c>
      <c r="FL1462" s="55">
        <v>0.35</v>
      </c>
      <c r="JW1462" s="12">
        <v>1455</v>
      </c>
      <c r="JX1462" s="12" t="s">
        <v>1911</v>
      </c>
      <c r="JY1462" s="12" t="s">
        <v>1802</v>
      </c>
    </row>
    <row r="1463" ht="14.25" customHeight="1" outlineLevel="1" spans="7:285">
      <c r="G1463" s="55">
        <v>1456</v>
      </c>
      <c r="H1463" s="55" t="s">
        <v>1250</v>
      </c>
      <c r="I1463" s="55" t="s">
        <v>1260</v>
      </c>
      <c r="J1463" s="55" t="s">
        <v>2341</v>
      </c>
      <c r="K1463" s="55" t="s">
        <v>1249</v>
      </c>
      <c r="L1463" s="55">
        <v>0.8</v>
      </c>
      <c r="AD1463" s="12">
        <v>1456</v>
      </c>
      <c r="AE1463" s="12" t="s">
        <v>3429</v>
      </c>
      <c r="AF1463" s="12" t="s">
        <v>768</v>
      </c>
      <c r="AG1463" s="12" t="s">
        <v>665</v>
      </c>
      <c r="AH1463" s="12" t="s">
        <v>767</v>
      </c>
      <c r="DN1463" s="55">
        <v>1456</v>
      </c>
      <c r="DO1463" s="55" t="s">
        <v>1566</v>
      </c>
      <c r="DP1463" s="55" t="s">
        <v>1259</v>
      </c>
      <c r="DQ1463" s="55" t="s">
        <v>1260</v>
      </c>
      <c r="DR1463" s="55" t="s">
        <v>1261</v>
      </c>
      <c r="DS1463" s="55">
        <v>33156</v>
      </c>
      <c r="DT1463" s="55">
        <v>10000</v>
      </c>
      <c r="DU1463" s="55" t="s">
        <v>1258</v>
      </c>
      <c r="DV1463" s="55">
        <v>1</v>
      </c>
      <c r="EV1463" s="55">
        <v>1456</v>
      </c>
      <c r="EW1463" s="55" t="s">
        <v>1309</v>
      </c>
      <c r="EX1463" s="55" t="s">
        <v>1607</v>
      </c>
      <c r="EY1463" s="55">
        <v>2</v>
      </c>
      <c r="EZ1463" s="55">
        <v>1995</v>
      </c>
      <c r="FA1463" s="55">
        <v>2999</v>
      </c>
      <c r="FB1463" s="55" t="s">
        <v>1361</v>
      </c>
      <c r="FC1463" s="55" t="s">
        <v>1249</v>
      </c>
      <c r="FD1463" s="55">
        <v>2.5</v>
      </c>
      <c r="FF1463" s="55">
        <v>1456</v>
      </c>
      <c r="FG1463" s="55" t="s">
        <v>42</v>
      </c>
      <c r="FH1463" s="55" t="s">
        <v>1791</v>
      </c>
      <c r="FI1463" s="55">
        <v>1</v>
      </c>
      <c r="FJ1463" s="55">
        <v>1000</v>
      </c>
      <c r="FK1463" s="55" t="s">
        <v>1249</v>
      </c>
      <c r="FL1463" s="55">
        <v>0.33</v>
      </c>
      <c r="JW1463" s="12">
        <v>1456</v>
      </c>
      <c r="JX1463" s="12" t="s">
        <v>1911</v>
      </c>
      <c r="JY1463" s="12" t="s">
        <v>1830</v>
      </c>
    </row>
    <row r="1464" ht="14.25" customHeight="1" outlineLevel="1" spans="7:285">
      <c r="G1464" s="55">
        <v>1457</v>
      </c>
      <c r="H1464" s="55" t="s">
        <v>1250</v>
      </c>
      <c r="I1464" s="55" t="s">
        <v>1260</v>
      </c>
      <c r="J1464" s="55" t="s">
        <v>2398</v>
      </c>
      <c r="K1464" s="55" t="s">
        <v>1249</v>
      </c>
      <c r="L1464" s="55">
        <v>0.8</v>
      </c>
      <c r="AD1464" s="12">
        <v>1457</v>
      </c>
      <c r="AE1464" s="12" t="s">
        <v>3430</v>
      </c>
      <c r="AF1464" s="12" t="s">
        <v>768</v>
      </c>
      <c r="AG1464" s="12" t="s">
        <v>665</v>
      </c>
      <c r="AH1464" s="12" t="s">
        <v>904</v>
      </c>
      <c r="DN1464" s="55">
        <v>1457</v>
      </c>
      <c r="DO1464" s="55" t="s">
        <v>1566</v>
      </c>
      <c r="DP1464" s="55" t="s">
        <v>1259</v>
      </c>
      <c r="DQ1464" s="55" t="s">
        <v>1260</v>
      </c>
      <c r="DR1464" s="55" t="s">
        <v>1261</v>
      </c>
      <c r="DS1464" s="55">
        <v>33158</v>
      </c>
      <c r="DT1464" s="55">
        <v>10000</v>
      </c>
      <c r="DU1464" s="55" t="s">
        <v>1258</v>
      </c>
      <c r="DV1464" s="55">
        <v>1</v>
      </c>
      <c r="EV1464" s="55">
        <v>1457</v>
      </c>
      <c r="EW1464" s="55" t="s">
        <v>1309</v>
      </c>
      <c r="EX1464" s="55" t="s">
        <v>1607</v>
      </c>
      <c r="EY1464" s="55">
        <v>3</v>
      </c>
      <c r="EZ1464" s="55">
        <v>0</v>
      </c>
      <c r="FA1464" s="55">
        <v>1994</v>
      </c>
      <c r="FB1464" s="55" t="s">
        <v>1262</v>
      </c>
      <c r="FC1464" s="55" t="s">
        <v>1249</v>
      </c>
      <c r="FD1464" s="55">
        <v>0</v>
      </c>
      <c r="FF1464" s="55">
        <v>1457</v>
      </c>
      <c r="FG1464" s="55" t="s">
        <v>42</v>
      </c>
      <c r="FH1464" s="55" t="s">
        <v>1791</v>
      </c>
      <c r="FI1464" s="55">
        <v>1</v>
      </c>
      <c r="FJ1464" s="55">
        <v>2500</v>
      </c>
      <c r="FK1464" s="55" t="s">
        <v>1249</v>
      </c>
      <c r="FL1464" s="55">
        <v>0.31</v>
      </c>
      <c r="JW1464" s="12">
        <v>1457</v>
      </c>
      <c r="JX1464" s="12" t="s">
        <v>1911</v>
      </c>
      <c r="JY1464" s="12" t="s">
        <v>1856</v>
      </c>
    </row>
    <row r="1465" ht="14.25" customHeight="1" outlineLevel="1" spans="7:285">
      <c r="G1465" s="55">
        <v>1458</v>
      </c>
      <c r="H1465" s="55" t="s">
        <v>1250</v>
      </c>
      <c r="I1465" s="55" t="s">
        <v>1260</v>
      </c>
      <c r="J1465" s="55" t="s">
        <v>2414</v>
      </c>
      <c r="K1465" s="55" t="s">
        <v>1249</v>
      </c>
      <c r="L1465" s="55">
        <v>0.8</v>
      </c>
      <c r="AD1465" s="12">
        <v>1458</v>
      </c>
      <c r="AE1465" s="12" t="s">
        <v>3431</v>
      </c>
      <c r="AF1465" s="12" t="s">
        <v>768</v>
      </c>
      <c r="AG1465" s="12" t="s">
        <v>665</v>
      </c>
      <c r="AH1465" s="12" t="s">
        <v>904</v>
      </c>
      <c r="DN1465" s="55">
        <v>1458</v>
      </c>
      <c r="DO1465" s="55" t="s">
        <v>1566</v>
      </c>
      <c r="DP1465" s="55" t="s">
        <v>1259</v>
      </c>
      <c r="DQ1465" s="55" t="s">
        <v>1260</v>
      </c>
      <c r="DR1465" s="55" t="s">
        <v>1261</v>
      </c>
      <c r="DS1465" s="55">
        <v>33164</v>
      </c>
      <c r="DT1465" s="55">
        <v>10000</v>
      </c>
      <c r="DU1465" s="55" t="s">
        <v>1258</v>
      </c>
      <c r="DV1465" s="55">
        <v>1</v>
      </c>
      <c r="EV1465" s="55">
        <v>1458</v>
      </c>
      <c r="EW1465" s="55" t="s">
        <v>1309</v>
      </c>
      <c r="EX1465" s="55" t="s">
        <v>1607</v>
      </c>
      <c r="EY1465" s="55">
        <v>3</v>
      </c>
      <c r="EZ1465" s="55">
        <v>1995</v>
      </c>
      <c r="FA1465" s="55">
        <v>2999</v>
      </c>
      <c r="FB1465" s="55" t="s">
        <v>1262</v>
      </c>
      <c r="FC1465" s="55" t="s">
        <v>1249</v>
      </c>
      <c r="FD1465" s="55">
        <v>0</v>
      </c>
      <c r="FF1465" s="55">
        <v>1458</v>
      </c>
      <c r="FG1465" s="55" t="s">
        <v>42</v>
      </c>
      <c r="FH1465" s="55" t="s">
        <v>1791</v>
      </c>
      <c r="FI1465" s="55">
        <v>1</v>
      </c>
      <c r="FJ1465" s="55">
        <v>5000</v>
      </c>
      <c r="FK1465" s="55" t="s">
        <v>1249</v>
      </c>
      <c r="FL1465" s="55">
        <v>0.3</v>
      </c>
      <c r="JW1465" s="12">
        <v>1458</v>
      </c>
      <c r="JX1465" s="12" t="s">
        <v>1911</v>
      </c>
      <c r="JY1465" s="12" t="s">
        <v>1724</v>
      </c>
    </row>
    <row r="1466" ht="14.25" customHeight="1" outlineLevel="1" spans="7:285">
      <c r="G1466" s="55">
        <v>1459</v>
      </c>
      <c r="H1466" s="55" t="s">
        <v>1250</v>
      </c>
      <c r="I1466" s="55" t="s">
        <v>1260</v>
      </c>
      <c r="J1466" s="55" t="s">
        <v>2430</v>
      </c>
      <c r="K1466" s="55" t="s">
        <v>1249</v>
      </c>
      <c r="L1466" s="55">
        <v>0.8</v>
      </c>
      <c r="AD1466" s="12">
        <v>1459</v>
      </c>
      <c r="AE1466" s="12" t="s">
        <v>3432</v>
      </c>
      <c r="AF1466" s="12" t="s">
        <v>2321</v>
      </c>
      <c r="AG1466" s="12" t="s">
        <v>665</v>
      </c>
      <c r="AH1466" s="12" t="s">
        <v>1019</v>
      </c>
      <c r="DN1466" s="55">
        <v>1459</v>
      </c>
      <c r="DO1466" s="55" t="s">
        <v>1566</v>
      </c>
      <c r="DP1466" s="55" t="s">
        <v>1259</v>
      </c>
      <c r="DQ1466" s="55" t="s">
        <v>1260</v>
      </c>
      <c r="DR1466" s="55" t="s">
        <v>1261</v>
      </c>
      <c r="DS1466" s="55">
        <v>33166</v>
      </c>
      <c r="DT1466" s="55">
        <v>10000</v>
      </c>
      <c r="DU1466" s="55" t="s">
        <v>1258</v>
      </c>
      <c r="DV1466" s="55">
        <v>1</v>
      </c>
      <c r="EV1466" s="55">
        <v>1459</v>
      </c>
      <c r="EW1466" s="55" t="s">
        <v>1309</v>
      </c>
      <c r="EX1466" s="55" t="s">
        <v>2048</v>
      </c>
      <c r="EY1466" s="55">
        <v>1</v>
      </c>
      <c r="EZ1466" s="55">
        <v>0</v>
      </c>
      <c r="FA1466" s="55">
        <v>1994</v>
      </c>
      <c r="FB1466" s="55" t="s">
        <v>1361</v>
      </c>
      <c r="FC1466" s="55" t="s">
        <v>1249</v>
      </c>
      <c r="FD1466" s="55">
        <v>2.5</v>
      </c>
      <c r="FF1466" s="55">
        <v>1459</v>
      </c>
      <c r="FG1466" s="55" t="s">
        <v>42</v>
      </c>
      <c r="FH1466" s="55" t="s">
        <v>1791</v>
      </c>
      <c r="FI1466" s="55">
        <v>1</v>
      </c>
      <c r="FJ1466" s="55">
        <v>10000</v>
      </c>
      <c r="FK1466" s="55" t="s">
        <v>1249</v>
      </c>
      <c r="FL1466" s="55">
        <v>0.3</v>
      </c>
      <c r="JW1466" s="12">
        <v>1459</v>
      </c>
      <c r="JX1466" s="12" t="s">
        <v>1911</v>
      </c>
      <c r="JY1466" s="12" t="s">
        <v>1887</v>
      </c>
    </row>
    <row r="1467" ht="14.25" customHeight="1" outlineLevel="1" spans="7:285">
      <c r="G1467" s="55">
        <v>1460</v>
      </c>
      <c r="H1467" s="55" t="s">
        <v>1250</v>
      </c>
      <c r="I1467" s="55" t="s">
        <v>1260</v>
      </c>
      <c r="J1467" s="55" t="s">
        <v>2445</v>
      </c>
      <c r="K1467" s="55" t="s">
        <v>1249</v>
      </c>
      <c r="L1467" s="55">
        <v>0.8</v>
      </c>
      <c r="AD1467" s="12">
        <v>1460</v>
      </c>
      <c r="AE1467" s="12" t="s">
        <v>3433</v>
      </c>
      <c r="AF1467" s="12" t="s">
        <v>2321</v>
      </c>
      <c r="AG1467" s="12" t="s">
        <v>665</v>
      </c>
      <c r="AH1467" s="12" t="s">
        <v>1019</v>
      </c>
      <c r="DN1467" s="55">
        <v>1460</v>
      </c>
      <c r="DO1467" s="55" t="s">
        <v>1566</v>
      </c>
      <c r="DP1467" s="55" t="s">
        <v>1259</v>
      </c>
      <c r="DQ1467" s="55" t="s">
        <v>1260</v>
      </c>
      <c r="DR1467" s="55" t="s">
        <v>1261</v>
      </c>
      <c r="DS1467" s="55">
        <v>33167</v>
      </c>
      <c r="DT1467" s="55">
        <v>10000</v>
      </c>
      <c r="DU1467" s="55" t="s">
        <v>1258</v>
      </c>
      <c r="DV1467" s="55">
        <v>1</v>
      </c>
      <c r="EV1467" s="55">
        <v>1460</v>
      </c>
      <c r="EW1467" s="55" t="s">
        <v>1309</v>
      </c>
      <c r="EX1467" s="55" t="s">
        <v>2048</v>
      </c>
      <c r="EY1467" s="55">
        <v>1</v>
      </c>
      <c r="EZ1467" s="55">
        <v>1995</v>
      </c>
      <c r="FA1467" s="55">
        <v>2999</v>
      </c>
      <c r="FB1467" s="55" t="s">
        <v>1361</v>
      </c>
      <c r="FC1467" s="55" t="s">
        <v>1249</v>
      </c>
      <c r="FD1467" s="55">
        <v>2.7</v>
      </c>
      <c r="FF1467" s="55">
        <v>1460</v>
      </c>
      <c r="FG1467" s="55" t="s">
        <v>42</v>
      </c>
      <c r="FH1467" s="55" t="s">
        <v>1791</v>
      </c>
      <c r="FI1467" s="55">
        <v>1</v>
      </c>
      <c r="FJ1467" s="55">
        <v>25000</v>
      </c>
      <c r="FK1467" s="55" t="s">
        <v>1249</v>
      </c>
      <c r="FL1467" s="55">
        <v>0.3</v>
      </c>
      <c r="JW1467" s="12">
        <v>1460</v>
      </c>
      <c r="JX1467" s="12" t="s">
        <v>1911</v>
      </c>
      <c r="JY1467" s="12" t="s">
        <v>1931</v>
      </c>
    </row>
    <row r="1468" ht="14.25" customHeight="1" outlineLevel="1" spans="7:285">
      <c r="G1468" s="55">
        <v>1461</v>
      </c>
      <c r="H1468" s="55" t="s">
        <v>1250</v>
      </c>
      <c r="I1468" s="55" t="s">
        <v>1260</v>
      </c>
      <c r="J1468" s="55" t="s">
        <v>2460</v>
      </c>
      <c r="K1468" s="55" t="s">
        <v>1249</v>
      </c>
      <c r="L1468" s="55">
        <v>0.7</v>
      </c>
      <c r="AD1468" s="12">
        <v>1461</v>
      </c>
      <c r="AE1468" s="12" t="s">
        <v>3434</v>
      </c>
      <c r="AF1468" s="12" t="s">
        <v>2321</v>
      </c>
      <c r="AG1468" s="12" t="s">
        <v>665</v>
      </c>
      <c r="AH1468" s="12" t="s">
        <v>1019</v>
      </c>
      <c r="DN1468" s="55">
        <v>1461</v>
      </c>
      <c r="DO1468" s="55" t="s">
        <v>1566</v>
      </c>
      <c r="DP1468" s="55" t="s">
        <v>1259</v>
      </c>
      <c r="DQ1468" s="55" t="s">
        <v>1260</v>
      </c>
      <c r="DR1468" s="55" t="s">
        <v>1261</v>
      </c>
      <c r="DS1468" s="55">
        <v>33170</v>
      </c>
      <c r="DT1468" s="55">
        <v>10000</v>
      </c>
      <c r="DU1468" s="55" t="s">
        <v>1258</v>
      </c>
      <c r="DV1468" s="55">
        <v>1</v>
      </c>
      <c r="EV1468" s="55">
        <v>1461</v>
      </c>
      <c r="EW1468" s="55" t="s">
        <v>1309</v>
      </c>
      <c r="EX1468" s="55" t="s">
        <v>2048</v>
      </c>
      <c r="EY1468" s="55">
        <v>2</v>
      </c>
      <c r="EZ1468" s="55">
        <v>0</v>
      </c>
      <c r="FA1468" s="55">
        <v>1994</v>
      </c>
      <c r="FB1468" s="55" t="s">
        <v>1361</v>
      </c>
      <c r="FC1468" s="55" t="s">
        <v>1249</v>
      </c>
      <c r="FD1468" s="55">
        <v>2.5</v>
      </c>
      <c r="FF1468" s="55">
        <v>1461</v>
      </c>
      <c r="FG1468" s="55" t="s">
        <v>42</v>
      </c>
      <c r="FH1468" s="55" t="s">
        <v>1791</v>
      </c>
      <c r="FI1468" s="55">
        <v>1</v>
      </c>
      <c r="FJ1468" s="55">
        <v>50000</v>
      </c>
      <c r="FK1468" s="55" t="s">
        <v>1249</v>
      </c>
      <c r="FL1468" s="55">
        <v>0.3</v>
      </c>
      <c r="JW1468" s="12">
        <v>1461</v>
      </c>
      <c r="JX1468" s="12" t="s">
        <v>1911</v>
      </c>
      <c r="JY1468" s="12" t="s">
        <v>1954</v>
      </c>
    </row>
    <row r="1469" ht="14.25" customHeight="1" outlineLevel="1" spans="7:285">
      <c r="G1469" s="55">
        <v>1462</v>
      </c>
      <c r="H1469" s="55" t="s">
        <v>1250</v>
      </c>
      <c r="I1469" s="55" t="s">
        <v>1260</v>
      </c>
      <c r="J1469" s="55" t="s">
        <v>2477</v>
      </c>
      <c r="K1469" s="55" t="s">
        <v>1249</v>
      </c>
      <c r="L1469" s="55">
        <v>0.8</v>
      </c>
      <c r="AD1469" s="12">
        <v>1462</v>
      </c>
      <c r="AE1469" s="12" t="s">
        <v>3435</v>
      </c>
      <c r="AF1469" s="12" t="s">
        <v>2321</v>
      </c>
      <c r="AG1469" s="12" t="s">
        <v>665</v>
      </c>
      <c r="AH1469" s="12" t="s">
        <v>1019</v>
      </c>
      <c r="DN1469" s="55">
        <v>1462</v>
      </c>
      <c r="DO1469" s="55" t="s">
        <v>1566</v>
      </c>
      <c r="DP1469" s="55" t="s">
        <v>1259</v>
      </c>
      <c r="DQ1469" s="55" t="s">
        <v>1260</v>
      </c>
      <c r="DR1469" s="55" t="s">
        <v>1261</v>
      </c>
      <c r="DS1469" s="55">
        <v>33172</v>
      </c>
      <c r="DT1469" s="55">
        <v>10000</v>
      </c>
      <c r="DU1469" s="55" t="s">
        <v>1258</v>
      </c>
      <c r="DV1469" s="55">
        <v>1</v>
      </c>
      <c r="EV1469" s="55">
        <v>1462</v>
      </c>
      <c r="EW1469" s="55" t="s">
        <v>1309</v>
      </c>
      <c r="EX1469" s="55" t="s">
        <v>2048</v>
      </c>
      <c r="EY1469" s="55">
        <v>2</v>
      </c>
      <c r="EZ1469" s="55">
        <v>1995</v>
      </c>
      <c r="FA1469" s="55">
        <v>2999</v>
      </c>
      <c r="FB1469" s="55" t="s">
        <v>1361</v>
      </c>
      <c r="FC1469" s="55" t="s">
        <v>1249</v>
      </c>
      <c r="FD1469" s="55">
        <v>2.55</v>
      </c>
      <c r="FF1469" s="55">
        <v>1462</v>
      </c>
      <c r="FG1469" s="55" t="s">
        <v>42</v>
      </c>
      <c r="FH1469" s="55" t="s">
        <v>1791</v>
      </c>
      <c r="FI1469" s="55">
        <v>1</v>
      </c>
      <c r="FJ1469" s="55">
        <v>80000</v>
      </c>
      <c r="FK1469" s="55" t="s">
        <v>1249</v>
      </c>
      <c r="FL1469" s="55">
        <v>0.3</v>
      </c>
      <c r="JW1469" s="12">
        <v>1462</v>
      </c>
      <c r="JX1469" s="12" t="s">
        <v>1911</v>
      </c>
      <c r="JY1469" s="12" t="s">
        <v>1979</v>
      </c>
    </row>
    <row r="1470" ht="14.25" customHeight="1" outlineLevel="1" spans="7:285">
      <c r="G1470" s="55">
        <v>1463</v>
      </c>
      <c r="H1470" s="55" t="s">
        <v>1250</v>
      </c>
      <c r="I1470" s="55" t="s">
        <v>1260</v>
      </c>
      <c r="J1470" s="55" t="s">
        <v>1530</v>
      </c>
      <c r="K1470" s="55" t="s">
        <v>1249</v>
      </c>
      <c r="L1470" s="55">
        <v>0.8</v>
      </c>
      <c r="AD1470" s="12">
        <v>1463</v>
      </c>
      <c r="AE1470" s="12" t="s">
        <v>1261</v>
      </c>
      <c r="AF1470" s="12" t="s">
        <v>2017</v>
      </c>
      <c r="AG1470" s="12" t="s">
        <v>665</v>
      </c>
      <c r="AH1470" s="12" t="s">
        <v>1095</v>
      </c>
      <c r="DN1470" s="55">
        <v>1463</v>
      </c>
      <c r="DO1470" s="55" t="s">
        <v>1566</v>
      </c>
      <c r="DP1470" s="55" t="s">
        <v>1259</v>
      </c>
      <c r="DQ1470" s="55" t="s">
        <v>1260</v>
      </c>
      <c r="DR1470" s="55" t="s">
        <v>1261</v>
      </c>
      <c r="DS1470" s="55">
        <v>33173</v>
      </c>
      <c r="DT1470" s="55">
        <v>10000</v>
      </c>
      <c r="DU1470" s="55" t="s">
        <v>1258</v>
      </c>
      <c r="DV1470" s="55">
        <v>1</v>
      </c>
      <c r="EV1470" s="55">
        <v>1463</v>
      </c>
      <c r="EW1470" s="55" t="s">
        <v>1309</v>
      </c>
      <c r="EX1470" s="55" t="s">
        <v>2048</v>
      </c>
      <c r="EY1470" s="55">
        <v>3</v>
      </c>
      <c r="EZ1470" s="55">
        <v>0</v>
      </c>
      <c r="FA1470" s="55">
        <v>1994</v>
      </c>
      <c r="FB1470" s="55" t="s">
        <v>1361</v>
      </c>
      <c r="FC1470" s="55" t="s">
        <v>1249</v>
      </c>
      <c r="FD1470" s="55">
        <v>2.5</v>
      </c>
      <c r="FF1470" s="55">
        <v>1463</v>
      </c>
      <c r="FG1470" s="55" t="s">
        <v>42</v>
      </c>
      <c r="FH1470" s="55" t="s">
        <v>1791</v>
      </c>
      <c r="FI1470" s="55">
        <v>1</v>
      </c>
      <c r="FJ1470" s="55">
        <v>130000</v>
      </c>
      <c r="FK1470" s="55" t="s">
        <v>1249</v>
      </c>
      <c r="FL1470" s="55">
        <v>0.3</v>
      </c>
      <c r="JW1470" s="12">
        <v>1463</v>
      </c>
      <c r="JX1470" s="12" t="s">
        <v>1911</v>
      </c>
      <c r="JY1470" s="12" t="s">
        <v>2002</v>
      </c>
    </row>
    <row r="1471" ht="14.25" customHeight="1" outlineLevel="1" spans="7:285">
      <c r="G1471" s="55">
        <v>1464</v>
      </c>
      <c r="H1471" s="55" t="s">
        <v>1250</v>
      </c>
      <c r="I1471" s="55" t="s">
        <v>1260</v>
      </c>
      <c r="J1471" s="55" t="s">
        <v>2356</v>
      </c>
      <c r="K1471" s="55" t="s">
        <v>1249</v>
      </c>
      <c r="L1471" s="55">
        <v>0.8</v>
      </c>
      <c r="AD1471" s="12">
        <v>1464</v>
      </c>
      <c r="AE1471" s="12" t="s">
        <v>1261</v>
      </c>
      <c r="AF1471" s="12" t="s">
        <v>1204</v>
      </c>
      <c r="AG1471" s="12" t="s">
        <v>665</v>
      </c>
      <c r="AH1471" s="12" t="s">
        <v>1233</v>
      </c>
      <c r="DN1471" s="55">
        <v>1464</v>
      </c>
      <c r="DO1471" s="55" t="s">
        <v>1566</v>
      </c>
      <c r="DP1471" s="55" t="s">
        <v>1259</v>
      </c>
      <c r="DQ1471" s="55" t="s">
        <v>1260</v>
      </c>
      <c r="DR1471" s="55" t="s">
        <v>1261</v>
      </c>
      <c r="DS1471" s="55">
        <v>33175</v>
      </c>
      <c r="DT1471" s="55">
        <v>10000</v>
      </c>
      <c r="DU1471" s="55" t="s">
        <v>1258</v>
      </c>
      <c r="DV1471" s="55">
        <v>1</v>
      </c>
      <c r="EV1471" s="55">
        <v>1464</v>
      </c>
      <c r="EW1471" s="55" t="s">
        <v>1309</v>
      </c>
      <c r="EX1471" s="55" t="s">
        <v>2048</v>
      </c>
      <c r="EY1471" s="55">
        <v>3</v>
      </c>
      <c r="EZ1471" s="55">
        <v>1995</v>
      </c>
      <c r="FA1471" s="55">
        <v>2999</v>
      </c>
      <c r="FB1471" s="55" t="s">
        <v>1361</v>
      </c>
      <c r="FC1471" s="55" t="s">
        <v>1249</v>
      </c>
      <c r="FD1471" s="55">
        <v>2.55</v>
      </c>
      <c r="FF1471" s="55">
        <v>1464</v>
      </c>
      <c r="FG1471" s="55" t="s">
        <v>42</v>
      </c>
      <c r="FH1471" s="55" t="s">
        <v>1791</v>
      </c>
      <c r="FI1471" s="55">
        <v>1</v>
      </c>
      <c r="FJ1471" s="55">
        <v>260000</v>
      </c>
      <c r="FK1471" s="55" t="s">
        <v>1249</v>
      </c>
      <c r="FL1471" s="55">
        <v>0.3</v>
      </c>
      <c r="JW1471" s="12">
        <v>1464</v>
      </c>
      <c r="JX1471" s="12" t="s">
        <v>1911</v>
      </c>
      <c r="JY1471" s="12" t="s">
        <v>2022</v>
      </c>
    </row>
    <row r="1472" ht="14.25" customHeight="1" outlineLevel="1" spans="7:285">
      <c r="G1472" s="55">
        <v>1465</v>
      </c>
      <c r="H1472" s="55" t="s">
        <v>1250</v>
      </c>
      <c r="I1472" s="55" t="s">
        <v>1260</v>
      </c>
      <c r="J1472" s="55" t="s">
        <v>2521</v>
      </c>
      <c r="K1472" s="55" t="s">
        <v>1249</v>
      </c>
      <c r="L1472" s="55">
        <v>0.6</v>
      </c>
      <c r="AD1472" s="12">
        <v>1465</v>
      </c>
      <c r="AE1472" s="12" t="s">
        <v>1261</v>
      </c>
      <c r="AF1472" s="12" t="s">
        <v>1608</v>
      </c>
      <c r="AG1472" s="12" t="s">
        <v>665</v>
      </c>
      <c r="AH1472" s="12" t="s">
        <v>1233</v>
      </c>
      <c r="DN1472" s="55">
        <v>1465</v>
      </c>
      <c r="DO1472" s="55" t="s">
        <v>1566</v>
      </c>
      <c r="DP1472" s="55" t="s">
        <v>1259</v>
      </c>
      <c r="DQ1472" s="55" t="s">
        <v>1260</v>
      </c>
      <c r="DR1472" s="55" t="s">
        <v>1261</v>
      </c>
      <c r="DS1472" s="55">
        <v>33176</v>
      </c>
      <c r="DT1472" s="55">
        <v>10000</v>
      </c>
      <c r="DU1472" s="55" t="s">
        <v>1258</v>
      </c>
      <c r="DV1472" s="55">
        <v>1</v>
      </c>
      <c r="EV1472" s="55">
        <v>1465</v>
      </c>
      <c r="EW1472" s="55" t="s">
        <v>1309</v>
      </c>
      <c r="EX1472" s="55" t="s">
        <v>2048</v>
      </c>
      <c r="EY1472" s="55">
        <v>4</v>
      </c>
      <c r="EZ1472" s="55">
        <v>0</v>
      </c>
      <c r="FA1472" s="55">
        <v>1994</v>
      </c>
      <c r="FB1472" s="55" t="s">
        <v>1361</v>
      </c>
      <c r="FC1472" s="55" t="s">
        <v>1249</v>
      </c>
      <c r="FD1472" s="55">
        <v>2.5</v>
      </c>
      <c r="FF1472" s="55">
        <v>1465</v>
      </c>
      <c r="FG1472" s="55" t="s">
        <v>42</v>
      </c>
      <c r="FH1472" s="55" t="s">
        <v>1791</v>
      </c>
      <c r="FI1472" s="55">
        <v>1</v>
      </c>
      <c r="FJ1472" s="55">
        <v>400000</v>
      </c>
      <c r="FK1472" s="55" t="s">
        <v>1249</v>
      </c>
      <c r="FL1472" s="55">
        <v>0.3</v>
      </c>
      <c r="JW1472" s="12">
        <v>1465</v>
      </c>
      <c r="JX1472" s="12" t="s">
        <v>1911</v>
      </c>
      <c r="JY1472" s="12" t="s">
        <v>1746</v>
      </c>
    </row>
    <row r="1473" ht="14.25" customHeight="1" outlineLevel="1" spans="7:285">
      <c r="G1473" s="55">
        <v>1466</v>
      </c>
      <c r="H1473" s="55" t="s">
        <v>1250</v>
      </c>
      <c r="I1473" s="55" t="s">
        <v>1260</v>
      </c>
      <c r="J1473" s="55" t="s">
        <v>1864</v>
      </c>
      <c r="K1473" s="55" t="s">
        <v>1249</v>
      </c>
      <c r="L1473" s="55">
        <v>0.25</v>
      </c>
      <c r="AD1473" s="12">
        <v>1466</v>
      </c>
      <c r="AE1473" s="12" t="s">
        <v>1261</v>
      </c>
      <c r="AF1473" s="12" t="s">
        <v>1597</v>
      </c>
      <c r="AG1473" s="12" t="s">
        <v>665</v>
      </c>
      <c r="AH1473" s="12" t="s">
        <v>1233</v>
      </c>
      <c r="DN1473" s="55">
        <v>1466</v>
      </c>
      <c r="DO1473" s="55" t="s">
        <v>1566</v>
      </c>
      <c r="DP1473" s="55" t="s">
        <v>1259</v>
      </c>
      <c r="DQ1473" s="55" t="s">
        <v>1260</v>
      </c>
      <c r="DR1473" s="55" t="s">
        <v>1261</v>
      </c>
      <c r="DS1473" s="55">
        <v>33182</v>
      </c>
      <c r="DT1473" s="55">
        <v>10000</v>
      </c>
      <c r="DU1473" s="55" t="s">
        <v>1258</v>
      </c>
      <c r="DV1473" s="55">
        <v>1</v>
      </c>
      <c r="EV1473" s="55">
        <v>1466</v>
      </c>
      <c r="EW1473" s="55" t="s">
        <v>1309</v>
      </c>
      <c r="EX1473" s="55" t="s">
        <v>2048</v>
      </c>
      <c r="EY1473" s="55">
        <v>4</v>
      </c>
      <c r="EZ1473" s="55">
        <v>1995</v>
      </c>
      <c r="FA1473" s="55">
        <v>2999</v>
      </c>
      <c r="FB1473" s="55" t="s">
        <v>1361</v>
      </c>
      <c r="FC1473" s="55" t="s">
        <v>1249</v>
      </c>
      <c r="FD1473" s="55">
        <v>2.63</v>
      </c>
      <c r="FF1473" s="55">
        <v>1466</v>
      </c>
      <c r="FG1473" s="55" t="s">
        <v>42</v>
      </c>
      <c r="FH1473" s="55" t="s">
        <v>1791</v>
      </c>
      <c r="FI1473" s="55">
        <v>1</v>
      </c>
      <c r="FJ1473" s="55">
        <v>530000</v>
      </c>
      <c r="FK1473" s="55" t="s">
        <v>1249</v>
      </c>
      <c r="FL1473" s="55">
        <v>0.3</v>
      </c>
      <c r="JW1473" s="12">
        <v>1466</v>
      </c>
      <c r="JX1473" s="12" t="s">
        <v>1911</v>
      </c>
      <c r="JY1473" s="12" t="s">
        <v>2064</v>
      </c>
    </row>
    <row r="1474" ht="14.25" customHeight="1" outlineLevel="1" spans="7:285">
      <c r="G1474" s="55">
        <v>1467</v>
      </c>
      <c r="H1474" s="55" t="s">
        <v>1250</v>
      </c>
      <c r="I1474" s="55" t="s">
        <v>1260</v>
      </c>
      <c r="J1474" s="55" t="s">
        <v>2539</v>
      </c>
      <c r="K1474" s="55" t="s">
        <v>1249</v>
      </c>
      <c r="L1474" s="55">
        <v>0.8</v>
      </c>
      <c r="AD1474" s="12">
        <v>1467</v>
      </c>
      <c r="AE1474" s="12" t="s">
        <v>1261</v>
      </c>
      <c r="AF1474" s="12" t="s">
        <v>1952</v>
      </c>
      <c r="AG1474" s="12" t="s">
        <v>665</v>
      </c>
      <c r="AH1474" s="12" t="s">
        <v>1233</v>
      </c>
      <c r="DN1474" s="55">
        <v>1467</v>
      </c>
      <c r="DO1474" s="55" t="s">
        <v>1566</v>
      </c>
      <c r="DP1474" s="55" t="s">
        <v>1259</v>
      </c>
      <c r="DQ1474" s="55" t="s">
        <v>1260</v>
      </c>
      <c r="DR1474" s="55" t="s">
        <v>1261</v>
      </c>
      <c r="DS1474" s="55">
        <v>33183</v>
      </c>
      <c r="DT1474" s="55">
        <v>10000</v>
      </c>
      <c r="DU1474" s="55" t="s">
        <v>1258</v>
      </c>
      <c r="DV1474" s="55">
        <v>1</v>
      </c>
      <c r="EV1474" s="55">
        <v>1467</v>
      </c>
      <c r="EW1474" s="55" t="s">
        <v>1309</v>
      </c>
      <c r="EX1474" s="55" t="s">
        <v>2048</v>
      </c>
      <c r="EY1474" s="55">
        <v>5</v>
      </c>
      <c r="EZ1474" s="55">
        <v>0</v>
      </c>
      <c r="FA1474" s="55">
        <v>1994</v>
      </c>
      <c r="FB1474" s="55" t="s">
        <v>1361</v>
      </c>
      <c r="FC1474" s="55" t="s">
        <v>1249</v>
      </c>
      <c r="FD1474" s="55">
        <v>2.5</v>
      </c>
      <c r="FF1474" s="55">
        <v>1467</v>
      </c>
      <c r="FG1474" s="55" t="s">
        <v>42</v>
      </c>
      <c r="FH1474" s="55" t="s">
        <v>1791</v>
      </c>
      <c r="FI1474" s="55">
        <v>1</v>
      </c>
      <c r="FJ1474" s="55">
        <v>540000</v>
      </c>
      <c r="FK1474" s="55" t="s">
        <v>1249</v>
      </c>
      <c r="FL1474" s="55">
        <v>0.3</v>
      </c>
      <c r="JW1474" s="12">
        <v>1467</v>
      </c>
      <c r="JX1474" s="12" t="s">
        <v>1520</v>
      </c>
      <c r="JY1474" s="12" t="s">
        <v>646</v>
      </c>
    </row>
    <row r="1475" ht="14.25" customHeight="1" outlineLevel="1" spans="7:285">
      <c r="G1475" s="55">
        <v>1468</v>
      </c>
      <c r="H1475" s="55" t="s">
        <v>1250</v>
      </c>
      <c r="I1475" s="55" t="s">
        <v>1260</v>
      </c>
      <c r="J1475" s="55" t="s">
        <v>2555</v>
      </c>
      <c r="K1475" s="55" t="s">
        <v>1249</v>
      </c>
      <c r="L1475" s="55">
        <v>0.6</v>
      </c>
      <c r="AD1475" s="12">
        <v>1468</v>
      </c>
      <c r="AE1475" s="12" t="s">
        <v>1261</v>
      </c>
      <c r="AF1475" s="12" t="s">
        <v>2256</v>
      </c>
      <c r="AG1475" s="12" t="s">
        <v>665</v>
      </c>
      <c r="AH1475" s="12" t="s">
        <v>1233</v>
      </c>
      <c r="DN1475" s="55">
        <v>1468</v>
      </c>
      <c r="DO1475" s="55" t="s">
        <v>1566</v>
      </c>
      <c r="DP1475" s="55" t="s">
        <v>1259</v>
      </c>
      <c r="DQ1475" s="55" t="s">
        <v>1260</v>
      </c>
      <c r="DR1475" s="55" t="s">
        <v>1261</v>
      </c>
      <c r="DS1475" s="55">
        <v>33184</v>
      </c>
      <c r="DT1475" s="55">
        <v>10000</v>
      </c>
      <c r="DU1475" s="55" t="s">
        <v>1258</v>
      </c>
      <c r="DV1475" s="55">
        <v>1</v>
      </c>
      <c r="EV1475" s="55">
        <v>1468</v>
      </c>
      <c r="EW1475" s="55" t="s">
        <v>1309</v>
      </c>
      <c r="EX1475" s="55" t="s">
        <v>2048</v>
      </c>
      <c r="EY1475" s="55">
        <v>5</v>
      </c>
      <c r="EZ1475" s="55">
        <v>1995</v>
      </c>
      <c r="FA1475" s="55">
        <v>2999</v>
      </c>
      <c r="FB1475" s="55" t="s">
        <v>1361</v>
      </c>
      <c r="FC1475" s="55" t="s">
        <v>1249</v>
      </c>
      <c r="FD1475" s="55">
        <v>2.5</v>
      </c>
      <c r="FF1475" s="55">
        <v>1468</v>
      </c>
      <c r="FG1475" s="55" t="s">
        <v>42</v>
      </c>
      <c r="FH1475" s="55" t="s">
        <v>1791</v>
      </c>
      <c r="FI1475" s="55">
        <v>2</v>
      </c>
      <c r="FJ1475" s="55">
        <v>0</v>
      </c>
      <c r="FK1475" s="55" t="s">
        <v>1249</v>
      </c>
      <c r="FL1475" s="55">
        <v>0.3</v>
      </c>
      <c r="JW1475" s="12">
        <v>1468</v>
      </c>
      <c r="JX1475" s="12" t="s">
        <v>1520</v>
      </c>
      <c r="JY1475" s="12" t="s">
        <v>638</v>
      </c>
    </row>
    <row r="1476" ht="14.25" customHeight="1" outlineLevel="1" spans="7:285">
      <c r="G1476" s="55">
        <v>1469</v>
      </c>
      <c r="H1476" s="55" t="s">
        <v>1250</v>
      </c>
      <c r="I1476" s="55" t="s">
        <v>1260</v>
      </c>
      <c r="J1476" s="55" t="s">
        <v>2573</v>
      </c>
      <c r="K1476" s="55" t="s">
        <v>1249</v>
      </c>
      <c r="L1476" s="55">
        <v>0.8</v>
      </c>
      <c r="AD1476" s="12">
        <v>1469</v>
      </c>
      <c r="AE1476" s="12" t="s">
        <v>1261</v>
      </c>
      <c r="AF1476" s="12" t="s">
        <v>2421</v>
      </c>
      <c r="AG1476" s="12" t="s">
        <v>665</v>
      </c>
      <c r="AH1476" s="12" t="s">
        <v>1233</v>
      </c>
      <c r="DN1476" s="55">
        <v>1469</v>
      </c>
      <c r="DO1476" s="55" t="s">
        <v>1566</v>
      </c>
      <c r="DP1476" s="55" t="s">
        <v>1259</v>
      </c>
      <c r="DQ1476" s="55" t="s">
        <v>1260</v>
      </c>
      <c r="DR1476" s="55" t="s">
        <v>1261</v>
      </c>
      <c r="DS1476" s="55">
        <v>33186</v>
      </c>
      <c r="DT1476" s="55">
        <v>10000</v>
      </c>
      <c r="DU1476" s="55" t="s">
        <v>1258</v>
      </c>
      <c r="DV1476" s="55">
        <v>1</v>
      </c>
      <c r="EV1476" s="55">
        <v>1469</v>
      </c>
      <c r="EW1476" s="55" t="s">
        <v>1309</v>
      </c>
      <c r="EX1476" s="55" t="s">
        <v>2048</v>
      </c>
      <c r="EY1476" s="55">
        <v>6</v>
      </c>
      <c r="EZ1476" s="55">
        <v>0</v>
      </c>
      <c r="FA1476" s="55">
        <v>1994</v>
      </c>
      <c r="FB1476" s="55" t="s">
        <v>1361</v>
      </c>
      <c r="FC1476" s="55" t="s">
        <v>1249</v>
      </c>
      <c r="FD1476" s="55">
        <v>2.5</v>
      </c>
      <c r="FF1476" s="55">
        <v>1469</v>
      </c>
      <c r="FG1476" s="55" t="s">
        <v>42</v>
      </c>
      <c r="FH1476" s="55" t="s">
        <v>1791</v>
      </c>
      <c r="FI1476" s="55">
        <v>2</v>
      </c>
      <c r="FJ1476" s="55">
        <v>1000</v>
      </c>
      <c r="FK1476" s="55" t="s">
        <v>1249</v>
      </c>
      <c r="FL1476" s="55">
        <v>0.3</v>
      </c>
      <c r="JW1476" s="12">
        <v>1469</v>
      </c>
      <c r="JX1476" s="12" t="s">
        <v>1520</v>
      </c>
      <c r="JY1476" s="12" t="s">
        <v>894</v>
      </c>
    </row>
    <row r="1477" ht="14.25" customHeight="1" outlineLevel="1" spans="7:285">
      <c r="G1477" s="55">
        <v>1470</v>
      </c>
      <c r="H1477" s="55" t="s">
        <v>1250</v>
      </c>
      <c r="I1477" s="55" t="s">
        <v>1260</v>
      </c>
      <c r="J1477" s="55" t="s">
        <v>2588</v>
      </c>
      <c r="K1477" s="55" t="s">
        <v>1249</v>
      </c>
      <c r="L1477" s="55">
        <v>0.8</v>
      </c>
      <c r="AD1477" s="12">
        <v>1470</v>
      </c>
      <c r="AE1477" s="12" t="s">
        <v>1261</v>
      </c>
      <c r="AF1477" s="12" t="s">
        <v>2544</v>
      </c>
      <c r="AG1477" s="12" t="s">
        <v>665</v>
      </c>
      <c r="AH1477" s="12" t="s">
        <v>1233</v>
      </c>
      <c r="DN1477" s="55">
        <v>1470</v>
      </c>
      <c r="DO1477" s="55" t="s">
        <v>1566</v>
      </c>
      <c r="DP1477" s="55" t="s">
        <v>1259</v>
      </c>
      <c r="DQ1477" s="55" t="s">
        <v>1260</v>
      </c>
      <c r="DR1477" s="55" t="s">
        <v>1261</v>
      </c>
      <c r="DS1477" s="55">
        <v>33187</v>
      </c>
      <c r="DT1477" s="55">
        <v>10000</v>
      </c>
      <c r="DU1477" s="55" t="s">
        <v>1258</v>
      </c>
      <c r="DV1477" s="55">
        <v>1</v>
      </c>
      <c r="EV1477" s="55">
        <v>1470</v>
      </c>
      <c r="EW1477" s="55" t="s">
        <v>1309</v>
      </c>
      <c r="EX1477" s="55" t="s">
        <v>2048</v>
      </c>
      <c r="EY1477" s="55">
        <v>6</v>
      </c>
      <c r="EZ1477" s="55">
        <v>1995</v>
      </c>
      <c r="FA1477" s="55">
        <v>2999</v>
      </c>
      <c r="FB1477" s="55" t="s">
        <v>1361</v>
      </c>
      <c r="FC1477" s="55" t="s">
        <v>1249</v>
      </c>
      <c r="FD1477" s="55">
        <v>2.5</v>
      </c>
      <c r="FF1477" s="55">
        <v>1470</v>
      </c>
      <c r="FG1477" s="55" t="s">
        <v>42</v>
      </c>
      <c r="FH1477" s="55" t="s">
        <v>1791</v>
      </c>
      <c r="FI1477" s="55">
        <v>2</v>
      </c>
      <c r="FJ1477" s="55">
        <v>2500</v>
      </c>
      <c r="FK1477" s="55" t="s">
        <v>1249</v>
      </c>
      <c r="FL1477" s="55">
        <v>0.3</v>
      </c>
      <c r="JW1477" s="12">
        <v>1470</v>
      </c>
      <c r="JX1477" s="12" t="s">
        <v>1520</v>
      </c>
      <c r="JY1477" s="12" t="s">
        <v>949</v>
      </c>
    </row>
    <row r="1478" ht="14.25" customHeight="1" outlineLevel="1" spans="7:285">
      <c r="G1478" s="55">
        <v>1471</v>
      </c>
      <c r="H1478" s="55" t="s">
        <v>1250</v>
      </c>
      <c r="I1478" s="55" t="s">
        <v>1260</v>
      </c>
      <c r="J1478" s="55" t="s">
        <v>2603</v>
      </c>
      <c r="K1478" s="55" t="s">
        <v>1249</v>
      </c>
      <c r="L1478" s="55">
        <v>0.8</v>
      </c>
      <c r="AD1478" s="12">
        <v>1471</v>
      </c>
      <c r="AE1478" s="12" t="s">
        <v>1261</v>
      </c>
      <c r="AF1478" s="12" t="s">
        <v>769</v>
      </c>
      <c r="AG1478" s="12" t="s">
        <v>905</v>
      </c>
      <c r="AH1478" s="12" t="s">
        <v>1603</v>
      </c>
      <c r="DN1478" s="55">
        <v>1471</v>
      </c>
      <c r="DO1478" s="55" t="s">
        <v>1566</v>
      </c>
      <c r="DP1478" s="55" t="s">
        <v>1259</v>
      </c>
      <c r="DQ1478" s="55" t="s">
        <v>1260</v>
      </c>
      <c r="DR1478" s="55" t="s">
        <v>1261</v>
      </c>
      <c r="DS1478" s="55">
        <v>33189</v>
      </c>
      <c r="DT1478" s="55">
        <v>10000</v>
      </c>
      <c r="DU1478" s="55" t="s">
        <v>1258</v>
      </c>
      <c r="DV1478" s="55">
        <v>1</v>
      </c>
      <c r="EV1478" s="55">
        <v>1471</v>
      </c>
      <c r="EW1478" s="55" t="s">
        <v>1309</v>
      </c>
      <c r="EX1478" s="55" t="s">
        <v>2048</v>
      </c>
      <c r="EY1478" s="55">
        <v>7</v>
      </c>
      <c r="EZ1478" s="55">
        <v>0</v>
      </c>
      <c r="FA1478" s="55">
        <v>1994</v>
      </c>
      <c r="FB1478" s="55" t="s">
        <v>1361</v>
      </c>
      <c r="FC1478" s="55" t="s">
        <v>1249</v>
      </c>
      <c r="FD1478" s="55">
        <v>2.5</v>
      </c>
      <c r="FF1478" s="55">
        <v>1471</v>
      </c>
      <c r="FG1478" s="55" t="s">
        <v>42</v>
      </c>
      <c r="FH1478" s="55" t="s">
        <v>1791</v>
      </c>
      <c r="FI1478" s="55">
        <v>2</v>
      </c>
      <c r="FJ1478" s="55">
        <v>5000</v>
      </c>
      <c r="FK1478" s="55" t="s">
        <v>1249</v>
      </c>
      <c r="FL1478" s="55">
        <v>0.3</v>
      </c>
      <c r="JW1478" s="12">
        <v>1471</v>
      </c>
      <c r="JX1478" s="12" t="s">
        <v>1520</v>
      </c>
      <c r="JY1478" s="12" t="s">
        <v>1003</v>
      </c>
    </row>
    <row r="1479" ht="14.25" customHeight="1" outlineLevel="1" spans="7:285">
      <c r="G1479" s="55">
        <v>1472</v>
      </c>
      <c r="H1479" s="55" t="s">
        <v>1250</v>
      </c>
      <c r="I1479" s="55" t="s">
        <v>1260</v>
      </c>
      <c r="J1479" s="55" t="s">
        <v>1568</v>
      </c>
      <c r="K1479" s="55" t="s">
        <v>1249</v>
      </c>
      <c r="L1479" s="55">
        <v>0.8</v>
      </c>
      <c r="AD1479" s="12">
        <v>1472</v>
      </c>
      <c r="AE1479" s="12" t="s">
        <v>1261</v>
      </c>
      <c r="AF1479" s="12" t="s">
        <v>1412</v>
      </c>
      <c r="AG1479" s="12" t="s">
        <v>905</v>
      </c>
      <c r="AH1479" s="12" t="s">
        <v>1603</v>
      </c>
      <c r="DN1479" s="55">
        <v>1472</v>
      </c>
      <c r="DO1479" s="55" t="s">
        <v>1566</v>
      </c>
      <c r="DP1479" s="55" t="s">
        <v>1259</v>
      </c>
      <c r="DQ1479" s="55" t="s">
        <v>1260</v>
      </c>
      <c r="DR1479" s="55" t="s">
        <v>1261</v>
      </c>
      <c r="DS1479" s="55">
        <v>33190</v>
      </c>
      <c r="DT1479" s="55">
        <v>10000</v>
      </c>
      <c r="DU1479" s="55" t="s">
        <v>1258</v>
      </c>
      <c r="DV1479" s="55">
        <v>1</v>
      </c>
      <c r="EV1479" s="55">
        <v>1472</v>
      </c>
      <c r="EW1479" s="55" t="s">
        <v>1309</v>
      </c>
      <c r="EX1479" s="55" t="s">
        <v>2048</v>
      </c>
      <c r="EY1479" s="55">
        <v>7</v>
      </c>
      <c r="EZ1479" s="55">
        <v>1995</v>
      </c>
      <c r="FA1479" s="55">
        <v>2999</v>
      </c>
      <c r="FB1479" s="55" t="s">
        <v>1361</v>
      </c>
      <c r="FC1479" s="55" t="s">
        <v>1249</v>
      </c>
      <c r="FD1479" s="55">
        <v>2.5</v>
      </c>
      <c r="FF1479" s="55">
        <v>1472</v>
      </c>
      <c r="FG1479" s="55" t="s">
        <v>42</v>
      </c>
      <c r="FH1479" s="55" t="s">
        <v>1791</v>
      </c>
      <c r="FI1479" s="55">
        <v>2</v>
      </c>
      <c r="FJ1479" s="55">
        <v>10000</v>
      </c>
      <c r="FK1479" s="55" t="s">
        <v>1249</v>
      </c>
      <c r="FL1479" s="55">
        <v>0.3</v>
      </c>
      <c r="JW1479" s="12">
        <v>1472</v>
      </c>
      <c r="JX1479" s="12" t="s">
        <v>1520</v>
      </c>
      <c r="JY1479" s="12" t="s">
        <v>1083</v>
      </c>
    </row>
    <row r="1480" ht="14.25" customHeight="1" outlineLevel="1" spans="7:285">
      <c r="G1480" s="55">
        <v>1473</v>
      </c>
      <c r="H1480" s="55" t="s">
        <v>1250</v>
      </c>
      <c r="I1480" s="55" t="s">
        <v>1260</v>
      </c>
      <c r="J1480" s="55" t="s">
        <v>2370</v>
      </c>
      <c r="K1480" s="55" t="s">
        <v>1249</v>
      </c>
      <c r="L1480" s="55">
        <v>0.8</v>
      </c>
      <c r="AD1480" s="12">
        <v>1473</v>
      </c>
      <c r="AE1480" s="12" t="s">
        <v>1261</v>
      </c>
      <c r="AF1480" s="12" t="s">
        <v>758</v>
      </c>
      <c r="AG1480" s="12" t="s">
        <v>627</v>
      </c>
      <c r="AH1480" s="12" t="s">
        <v>1564</v>
      </c>
      <c r="DN1480" s="55">
        <v>1473</v>
      </c>
      <c r="DO1480" s="55" t="s">
        <v>1566</v>
      </c>
      <c r="DP1480" s="55" t="s">
        <v>1259</v>
      </c>
      <c r="DQ1480" s="55" t="s">
        <v>1260</v>
      </c>
      <c r="DR1480" s="55" t="s">
        <v>1261</v>
      </c>
      <c r="DS1480" s="55">
        <v>33193</v>
      </c>
      <c r="DT1480" s="55">
        <v>10000</v>
      </c>
      <c r="DU1480" s="55" t="s">
        <v>1258</v>
      </c>
      <c r="DV1480" s="55">
        <v>1</v>
      </c>
      <c r="EV1480" s="55">
        <v>1473</v>
      </c>
      <c r="EW1480" s="55" t="s">
        <v>1309</v>
      </c>
      <c r="EX1480" s="55" t="s">
        <v>2048</v>
      </c>
      <c r="EY1480" s="55">
        <v>8</v>
      </c>
      <c r="EZ1480" s="55">
        <v>0</v>
      </c>
      <c r="FA1480" s="55">
        <v>1994</v>
      </c>
      <c r="FB1480" s="55" t="s">
        <v>1262</v>
      </c>
      <c r="FC1480" s="55" t="s">
        <v>1249</v>
      </c>
      <c r="FD1480" s="55">
        <v>0</v>
      </c>
      <c r="FF1480" s="55">
        <v>1473</v>
      </c>
      <c r="FG1480" s="55" t="s">
        <v>42</v>
      </c>
      <c r="FH1480" s="55" t="s">
        <v>1791</v>
      </c>
      <c r="FI1480" s="55">
        <v>2</v>
      </c>
      <c r="FJ1480" s="55">
        <v>25000</v>
      </c>
      <c r="FK1480" s="55" t="s">
        <v>1249</v>
      </c>
      <c r="FL1480" s="55">
        <v>0.3</v>
      </c>
      <c r="JW1480" s="12">
        <v>1473</v>
      </c>
      <c r="JX1480" s="12" t="s">
        <v>1520</v>
      </c>
      <c r="JY1480" s="12" t="s">
        <v>1221</v>
      </c>
    </row>
    <row r="1481" ht="14.25" customHeight="1" outlineLevel="1" spans="7:285">
      <c r="G1481" s="55">
        <v>1474</v>
      </c>
      <c r="H1481" s="55" t="s">
        <v>1250</v>
      </c>
      <c r="I1481" s="55" t="s">
        <v>1260</v>
      </c>
      <c r="J1481" s="55" t="s">
        <v>2643</v>
      </c>
      <c r="K1481" s="55" t="s">
        <v>1249</v>
      </c>
      <c r="L1481" s="55">
        <v>0.85</v>
      </c>
      <c r="AD1481" s="12">
        <v>1474</v>
      </c>
      <c r="AE1481" s="12" t="s">
        <v>1261</v>
      </c>
      <c r="AF1481" s="12" t="s">
        <v>1451</v>
      </c>
      <c r="AG1481" s="12" t="s">
        <v>627</v>
      </c>
      <c r="AH1481" s="12" t="s">
        <v>1564</v>
      </c>
      <c r="DN1481" s="55">
        <v>1474</v>
      </c>
      <c r="DO1481" s="55" t="s">
        <v>1566</v>
      </c>
      <c r="DP1481" s="55" t="s">
        <v>1259</v>
      </c>
      <c r="DQ1481" s="55" t="s">
        <v>1260</v>
      </c>
      <c r="DR1481" s="55" t="s">
        <v>1261</v>
      </c>
      <c r="DS1481" s="55">
        <v>33194</v>
      </c>
      <c r="DT1481" s="55">
        <v>10000</v>
      </c>
      <c r="DU1481" s="55" t="s">
        <v>1258</v>
      </c>
      <c r="DV1481" s="55">
        <v>1</v>
      </c>
      <c r="EV1481" s="55">
        <v>1474</v>
      </c>
      <c r="EW1481" s="55" t="s">
        <v>1309</v>
      </c>
      <c r="EX1481" s="55" t="s">
        <v>2048</v>
      </c>
      <c r="EY1481" s="55">
        <v>8</v>
      </c>
      <c r="EZ1481" s="55">
        <v>1995</v>
      </c>
      <c r="FA1481" s="55">
        <v>2999</v>
      </c>
      <c r="FB1481" s="55" t="s">
        <v>1262</v>
      </c>
      <c r="FC1481" s="55" t="s">
        <v>1249</v>
      </c>
      <c r="FD1481" s="55">
        <v>0</v>
      </c>
      <c r="FF1481" s="55">
        <v>1474</v>
      </c>
      <c r="FG1481" s="55" t="s">
        <v>42</v>
      </c>
      <c r="FH1481" s="55" t="s">
        <v>1791</v>
      </c>
      <c r="FI1481" s="55">
        <v>2</v>
      </c>
      <c r="FJ1481" s="55">
        <v>50000</v>
      </c>
      <c r="FK1481" s="55" t="s">
        <v>1249</v>
      </c>
      <c r="FL1481" s="55">
        <v>0.3</v>
      </c>
      <c r="JW1481" s="12">
        <v>1474</v>
      </c>
      <c r="JX1481" s="12" t="s">
        <v>1520</v>
      </c>
      <c r="JY1481" s="12" t="s">
        <v>1284</v>
      </c>
    </row>
    <row r="1482" ht="14.25" customHeight="1" outlineLevel="1" spans="7:285">
      <c r="G1482" s="55">
        <v>1475</v>
      </c>
      <c r="H1482" s="55" t="s">
        <v>1250</v>
      </c>
      <c r="I1482" s="55" t="s">
        <v>1260</v>
      </c>
      <c r="J1482" s="55" t="s">
        <v>2658</v>
      </c>
      <c r="K1482" s="55" t="s">
        <v>1249</v>
      </c>
      <c r="L1482" s="55">
        <v>0.85</v>
      </c>
      <c r="AD1482" s="12">
        <v>1475</v>
      </c>
      <c r="AE1482" s="12" t="s">
        <v>1261</v>
      </c>
      <c r="AF1482" s="12" t="s">
        <v>1739</v>
      </c>
      <c r="AG1482" s="12" t="s">
        <v>627</v>
      </c>
      <c r="AH1482" s="12" t="s">
        <v>1564</v>
      </c>
      <c r="DN1482" s="55">
        <v>1475</v>
      </c>
      <c r="DO1482" s="55" t="s">
        <v>1566</v>
      </c>
      <c r="DP1482" s="55" t="s">
        <v>1259</v>
      </c>
      <c r="DQ1482" s="55" t="s">
        <v>1260</v>
      </c>
      <c r="DR1482" s="55" t="s">
        <v>1261</v>
      </c>
      <c r="DS1482" s="55">
        <v>33301</v>
      </c>
      <c r="DT1482" s="55">
        <v>10000</v>
      </c>
      <c r="DU1482" s="55" t="s">
        <v>1258</v>
      </c>
      <c r="DV1482" s="55">
        <v>1</v>
      </c>
      <c r="EV1482" s="55">
        <v>1475</v>
      </c>
      <c r="EW1482" s="55" t="s">
        <v>1309</v>
      </c>
      <c r="EX1482" s="55" t="s">
        <v>1944</v>
      </c>
      <c r="EY1482" s="55">
        <v>1</v>
      </c>
      <c r="EZ1482" s="55">
        <v>0</v>
      </c>
      <c r="FA1482" s="55">
        <v>1994</v>
      </c>
      <c r="FB1482" s="55" t="s">
        <v>1262</v>
      </c>
      <c r="FC1482" s="55" t="s">
        <v>1249</v>
      </c>
      <c r="FD1482" s="55">
        <v>0</v>
      </c>
      <c r="FF1482" s="55">
        <v>1475</v>
      </c>
      <c r="FG1482" s="55" t="s">
        <v>42</v>
      </c>
      <c r="FH1482" s="55" t="s">
        <v>1791</v>
      </c>
      <c r="FI1482" s="55">
        <v>2</v>
      </c>
      <c r="FJ1482" s="55">
        <v>80000</v>
      </c>
      <c r="FK1482" s="55" t="s">
        <v>1249</v>
      </c>
      <c r="FL1482" s="55">
        <v>0.3</v>
      </c>
      <c r="JW1482" s="12">
        <v>1475</v>
      </c>
      <c r="JX1482" s="12" t="s">
        <v>1520</v>
      </c>
      <c r="JY1482" s="12" t="s">
        <v>1336</v>
      </c>
    </row>
    <row r="1483" ht="14.25" customHeight="1" outlineLevel="1" spans="7:285">
      <c r="G1483" s="55">
        <v>1476</v>
      </c>
      <c r="H1483" s="55" t="s">
        <v>1250</v>
      </c>
      <c r="I1483" s="55" t="s">
        <v>1260</v>
      </c>
      <c r="J1483" s="55" t="s">
        <v>2669</v>
      </c>
      <c r="K1483" s="55" t="s">
        <v>1249</v>
      </c>
      <c r="L1483" s="55">
        <v>1.05</v>
      </c>
      <c r="AD1483" s="12">
        <v>1476</v>
      </c>
      <c r="AE1483" s="12" t="s">
        <v>1261</v>
      </c>
      <c r="AF1483" s="12" t="s">
        <v>1748</v>
      </c>
      <c r="AG1483" s="12" t="s">
        <v>627</v>
      </c>
      <c r="AH1483" s="12" t="s">
        <v>1564</v>
      </c>
      <c r="DN1483" s="55">
        <v>1476</v>
      </c>
      <c r="DO1483" s="55" t="s">
        <v>1566</v>
      </c>
      <c r="DP1483" s="55" t="s">
        <v>1259</v>
      </c>
      <c r="DQ1483" s="55" t="s">
        <v>1260</v>
      </c>
      <c r="DR1483" s="55" t="s">
        <v>1261</v>
      </c>
      <c r="DS1483" s="55">
        <v>33305</v>
      </c>
      <c r="DT1483" s="55">
        <v>10000</v>
      </c>
      <c r="DU1483" s="55" t="s">
        <v>1258</v>
      </c>
      <c r="DV1483" s="55">
        <v>1</v>
      </c>
      <c r="EV1483" s="55">
        <v>1476</v>
      </c>
      <c r="EW1483" s="55" t="s">
        <v>1309</v>
      </c>
      <c r="EX1483" s="55" t="s">
        <v>1944</v>
      </c>
      <c r="EY1483" s="55">
        <v>1</v>
      </c>
      <c r="EZ1483" s="55">
        <v>1995</v>
      </c>
      <c r="FA1483" s="55">
        <v>2999</v>
      </c>
      <c r="FB1483" s="55" t="s">
        <v>1262</v>
      </c>
      <c r="FC1483" s="55" t="s">
        <v>1249</v>
      </c>
      <c r="FD1483" s="55">
        <v>0</v>
      </c>
      <c r="FF1483" s="55">
        <v>1476</v>
      </c>
      <c r="FG1483" s="55" t="s">
        <v>42</v>
      </c>
      <c r="FH1483" s="55" t="s">
        <v>1791</v>
      </c>
      <c r="FI1483" s="55">
        <v>2</v>
      </c>
      <c r="FJ1483" s="55">
        <v>130000</v>
      </c>
      <c r="FK1483" s="55" t="s">
        <v>1249</v>
      </c>
      <c r="FL1483" s="55">
        <v>0.3</v>
      </c>
      <c r="JW1483" s="12">
        <v>1476</v>
      </c>
      <c r="JX1483" s="12" t="s">
        <v>1520</v>
      </c>
      <c r="JY1483" s="12" t="s">
        <v>1382</v>
      </c>
    </row>
    <row r="1484" ht="14.25" customHeight="1" outlineLevel="1" spans="7:285">
      <c r="G1484" s="55">
        <v>1477</v>
      </c>
      <c r="H1484" s="55" t="s">
        <v>1250</v>
      </c>
      <c r="I1484" s="55" t="s">
        <v>1260</v>
      </c>
      <c r="J1484" s="55" t="s">
        <v>1363</v>
      </c>
      <c r="K1484" s="55" t="s">
        <v>1249</v>
      </c>
      <c r="L1484" s="55">
        <v>0.25</v>
      </c>
      <c r="AD1484" s="12">
        <v>1477</v>
      </c>
      <c r="AE1484" s="12" t="s">
        <v>1261</v>
      </c>
      <c r="AF1484" s="12" t="s">
        <v>2119</v>
      </c>
      <c r="AG1484" s="12" t="s">
        <v>627</v>
      </c>
      <c r="AH1484" s="12" t="s">
        <v>1564</v>
      </c>
      <c r="DN1484" s="55">
        <v>1477</v>
      </c>
      <c r="DO1484" s="55" t="s">
        <v>1566</v>
      </c>
      <c r="DP1484" s="55" t="s">
        <v>1259</v>
      </c>
      <c r="DQ1484" s="55" t="s">
        <v>1260</v>
      </c>
      <c r="DR1484" s="55" t="s">
        <v>1261</v>
      </c>
      <c r="DS1484" s="55">
        <v>33306</v>
      </c>
      <c r="DT1484" s="55">
        <v>10000</v>
      </c>
      <c r="DU1484" s="55" t="s">
        <v>1258</v>
      </c>
      <c r="DV1484" s="55">
        <v>1</v>
      </c>
      <c r="EV1484" s="55">
        <v>1477</v>
      </c>
      <c r="EW1484" s="55" t="s">
        <v>1309</v>
      </c>
      <c r="EX1484" s="55" t="s">
        <v>2012</v>
      </c>
      <c r="EY1484" s="55">
        <v>1</v>
      </c>
      <c r="EZ1484" s="55">
        <v>0</v>
      </c>
      <c r="FA1484" s="55">
        <v>1994</v>
      </c>
      <c r="FB1484" s="55" t="s">
        <v>1262</v>
      </c>
      <c r="FC1484" s="55" t="s">
        <v>1249</v>
      </c>
      <c r="FD1484" s="55">
        <v>0</v>
      </c>
      <c r="FF1484" s="55">
        <v>1477</v>
      </c>
      <c r="FG1484" s="55" t="s">
        <v>42</v>
      </c>
      <c r="FH1484" s="55" t="s">
        <v>1791</v>
      </c>
      <c r="FI1484" s="55">
        <v>2</v>
      </c>
      <c r="FJ1484" s="55">
        <v>260000</v>
      </c>
      <c r="FK1484" s="55" t="s">
        <v>1249</v>
      </c>
      <c r="FL1484" s="55">
        <v>0.3</v>
      </c>
      <c r="JW1484" s="12">
        <v>1477</v>
      </c>
      <c r="JX1484" s="12" t="s">
        <v>1520</v>
      </c>
      <c r="JY1484" s="12" t="s">
        <v>1006</v>
      </c>
    </row>
    <row r="1485" ht="14.25" customHeight="1" outlineLevel="1" spans="7:285">
      <c r="G1485" s="55">
        <v>1478</v>
      </c>
      <c r="H1485" s="55" t="s">
        <v>1250</v>
      </c>
      <c r="I1485" s="55" t="s">
        <v>1260</v>
      </c>
      <c r="J1485" s="55" t="s">
        <v>2680</v>
      </c>
      <c r="K1485" s="55" t="s">
        <v>1249</v>
      </c>
      <c r="L1485" s="55">
        <v>0.9</v>
      </c>
      <c r="AD1485" s="12">
        <v>1478</v>
      </c>
      <c r="AE1485" s="12" t="s">
        <v>1261</v>
      </c>
      <c r="AF1485" s="12" t="s">
        <v>1932</v>
      </c>
      <c r="AG1485" s="12" t="s">
        <v>627</v>
      </c>
      <c r="AH1485" s="12" t="s">
        <v>1564</v>
      </c>
      <c r="DN1485" s="55">
        <v>1478</v>
      </c>
      <c r="DO1485" s="55" t="s">
        <v>1566</v>
      </c>
      <c r="DP1485" s="55" t="s">
        <v>1259</v>
      </c>
      <c r="DQ1485" s="55" t="s">
        <v>1260</v>
      </c>
      <c r="DR1485" s="55" t="s">
        <v>1261</v>
      </c>
      <c r="DS1485" s="55">
        <v>33308</v>
      </c>
      <c r="DT1485" s="55">
        <v>10000</v>
      </c>
      <c r="DU1485" s="55" t="s">
        <v>1258</v>
      </c>
      <c r="DV1485" s="55">
        <v>1</v>
      </c>
      <c r="EV1485" s="55">
        <v>1478</v>
      </c>
      <c r="EW1485" s="55" t="s">
        <v>1309</v>
      </c>
      <c r="EX1485" s="55" t="s">
        <v>2012</v>
      </c>
      <c r="EY1485" s="55">
        <v>1</v>
      </c>
      <c r="EZ1485" s="55">
        <v>1995</v>
      </c>
      <c r="FA1485" s="55">
        <v>2999</v>
      </c>
      <c r="FB1485" s="55" t="s">
        <v>1262</v>
      </c>
      <c r="FC1485" s="55" t="s">
        <v>1249</v>
      </c>
      <c r="FD1485" s="55">
        <v>0</v>
      </c>
      <c r="FF1485" s="55">
        <v>1478</v>
      </c>
      <c r="FG1485" s="55" t="s">
        <v>42</v>
      </c>
      <c r="FH1485" s="55" t="s">
        <v>1791</v>
      </c>
      <c r="FI1485" s="55">
        <v>2</v>
      </c>
      <c r="FJ1485" s="55">
        <v>400000</v>
      </c>
      <c r="FK1485" s="55" t="s">
        <v>1249</v>
      </c>
      <c r="FL1485" s="55">
        <v>0.3</v>
      </c>
      <c r="JW1485" s="12">
        <v>1478</v>
      </c>
      <c r="JX1485" s="12" t="s">
        <v>1520</v>
      </c>
      <c r="JY1485" s="12" t="s">
        <v>1463</v>
      </c>
    </row>
    <row r="1486" ht="14.25" customHeight="1" outlineLevel="1" spans="7:285">
      <c r="G1486" s="55">
        <v>1479</v>
      </c>
      <c r="H1486" s="55" t="s">
        <v>1250</v>
      </c>
      <c r="I1486" s="55" t="s">
        <v>1260</v>
      </c>
      <c r="J1486" s="55" t="s">
        <v>2695</v>
      </c>
      <c r="K1486" s="55" t="s">
        <v>1249</v>
      </c>
      <c r="L1486" s="55">
        <v>1.15</v>
      </c>
      <c r="AD1486" s="12">
        <v>1479</v>
      </c>
      <c r="AE1486" s="12" t="s">
        <v>1261</v>
      </c>
      <c r="AF1486" s="12" t="s">
        <v>2145</v>
      </c>
      <c r="AG1486" s="12" t="s">
        <v>627</v>
      </c>
      <c r="AH1486" s="12" t="s">
        <v>1564</v>
      </c>
      <c r="DN1486" s="55">
        <v>1479</v>
      </c>
      <c r="DO1486" s="55" t="s">
        <v>1566</v>
      </c>
      <c r="DP1486" s="55" t="s">
        <v>1259</v>
      </c>
      <c r="DQ1486" s="55" t="s">
        <v>1260</v>
      </c>
      <c r="DR1486" s="55" t="s">
        <v>1261</v>
      </c>
      <c r="DS1486" s="55">
        <v>33309</v>
      </c>
      <c r="DT1486" s="55">
        <v>10000</v>
      </c>
      <c r="DU1486" s="55" t="s">
        <v>1258</v>
      </c>
      <c r="DV1486" s="55">
        <v>1</v>
      </c>
      <c r="EV1486" s="55">
        <v>1479</v>
      </c>
      <c r="EW1486" s="55" t="s">
        <v>1309</v>
      </c>
      <c r="EX1486" s="55" t="s">
        <v>1490</v>
      </c>
      <c r="EY1486" s="55">
        <v>1</v>
      </c>
      <c r="EZ1486" s="55">
        <v>0</v>
      </c>
      <c r="FA1486" s="55">
        <v>1994</v>
      </c>
      <c r="FB1486" s="55" t="s">
        <v>1361</v>
      </c>
      <c r="FC1486" s="55" t="s">
        <v>1249</v>
      </c>
      <c r="FD1486" s="55">
        <v>2.5</v>
      </c>
      <c r="FF1486" s="55">
        <v>1479</v>
      </c>
      <c r="FG1486" s="55" t="s">
        <v>42</v>
      </c>
      <c r="FH1486" s="55" t="s">
        <v>1791</v>
      </c>
      <c r="FI1486" s="55">
        <v>2</v>
      </c>
      <c r="FJ1486" s="55">
        <v>530000</v>
      </c>
      <c r="FK1486" s="55" t="s">
        <v>1249</v>
      </c>
      <c r="FL1486" s="55">
        <v>0.3</v>
      </c>
      <c r="JW1486" s="12">
        <v>1479</v>
      </c>
      <c r="JX1486" s="12" t="s">
        <v>1520</v>
      </c>
      <c r="JY1486" s="12" t="s">
        <v>906</v>
      </c>
    </row>
    <row r="1487" ht="14.25" customHeight="1" outlineLevel="1" spans="7:285">
      <c r="G1487" s="55">
        <v>1480</v>
      </c>
      <c r="H1487" s="55" t="s">
        <v>1250</v>
      </c>
      <c r="I1487" s="55" t="s">
        <v>1260</v>
      </c>
      <c r="J1487" s="55" t="s">
        <v>2708</v>
      </c>
      <c r="K1487" s="55" t="s">
        <v>1249</v>
      </c>
      <c r="L1487" s="55">
        <v>0.8</v>
      </c>
      <c r="AD1487" s="12">
        <v>1480</v>
      </c>
      <c r="AE1487" s="12" t="s">
        <v>1261</v>
      </c>
      <c r="AF1487" s="12" t="s">
        <v>2528</v>
      </c>
      <c r="AG1487" s="12" t="s">
        <v>627</v>
      </c>
      <c r="AH1487" s="12" t="s">
        <v>1564</v>
      </c>
      <c r="DN1487" s="55">
        <v>1480</v>
      </c>
      <c r="DO1487" s="55" t="s">
        <v>1566</v>
      </c>
      <c r="DP1487" s="55" t="s">
        <v>1259</v>
      </c>
      <c r="DQ1487" s="55" t="s">
        <v>1260</v>
      </c>
      <c r="DR1487" s="55" t="s">
        <v>1261</v>
      </c>
      <c r="DS1487" s="55">
        <v>33311</v>
      </c>
      <c r="DT1487" s="55">
        <v>10000</v>
      </c>
      <c r="DU1487" s="55" t="s">
        <v>1258</v>
      </c>
      <c r="DV1487" s="55">
        <v>1</v>
      </c>
      <c r="EV1487" s="55">
        <v>1480</v>
      </c>
      <c r="EW1487" s="55" t="s">
        <v>1309</v>
      </c>
      <c r="EX1487" s="55" t="s">
        <v>1490</v>
      </c>
      <c r="EY1487" s="55">
        <v>1</v>
      </c>
      <c r="EZ1487" s="55">
        <v>1995</v>
      </c>
      <c r="FA1487" s="55">
        <v>2999</v>
      </c>
      <c r="FB1487" s="55" t="s">
        <v>1361</v>
      </c>
      <c r="FC1487" s="55" t="s">
        <v>1249</v>
      </c>
      <c r="FD1487" s="55">
        <v>2.83</v>
      </c>
      <c r="FF1487" s="55">
        <v>1480</v>
      </c>
      <c r="FG1487" s="55" t="s">
        <v>42</v>
      </c>
      <c r="FH1487" s="55" t="s">
        <v>1791</v>
      </c>
      <c r="FI1487" s="55">
        <v>2</v>
      </c>
      <c r="FJ1487" s="55">
        <v>540000</v>
      </c>
      <c r="FK1487" s="55" t="s">
        <v>1249</v>
      </c>
      <c r="FL1487" s="55">
        <v>0.3</v>
      </c>
      <c r="JW1487" s="12">
        <v>1480</v>
      </c>
      <c r="JX1487" s="12" t="s">
        <v>1520</v>
      </c>
      <c r="JY1487" s="12" t="s">
        <v>1546</v>
      </c>
    </row>
    <row r="1488" ht="14.25" customHeight="1" outlineLevel="1" spans="7:285">
      <c r="G1488" s="55">
        <v>1481</v>
      </c>
      <c r="H1488" s="55" t="s">
        <v>1250</v>
      </c>
      <c r="I1488" s="55" t="s">
        <v>1260</v>
      </c>
      <c r="J1488" s="55" t="s">
        <v>1606</v>
      </c>
      <c r="K1488" s="55" t="s">
        <v>1249</v>
      </c>
      <c r="L1488" s="55">
        <v>1.15</v>
      </c>
      <c r="AD1488" s="12">
        <v>1481</v>
      </c>
      <c r="AE1488" s="12" t="s">
        <v>1261</v>
      </c>
      <c r="AF1488" s="12" t="s">
        <v>2644</v>
      </c>
      <c r="AG1488" s="12" t="s">
        <v>627</v>
      </c>
      <c r="AH1488" s="12" t="s">
        <v>1564</v>
      </c>
      <c r="DN1488" s="55">
        <v>1481</v>
      </c>
      <c r="DO1488" s="55" t="s">
        <v>1566</v>
      </c>
      <c r="DP1488" s="55" t="s">
        <v>1259</v>
      </c>
      <c r="DQ1488" s="55" t="s">
        <v>1260</v>
      </c>
      <c r="DR1488" s="55" t="s">
        <v>1261</v>
      </c>
      <c r="DS1488" s="55">
        <v>33312</v>
      </c>
      <c r="DT1488" s="55">
        <v>10000</v>
      </c>
      <c r="DU1488" s="55" t="s">
        <v>1258</v>
      </c>
      <c r="DV1488" s="55">
        <v>1</v>
      </c>
      <c r="EV1488" s="55">
        <v>1481</v>
      </c>
      <c r="EW1488" s="55" t="s">
        <v>1309</v>
      </c>
      <c r="EX1488" s="55" t="s">
        <v>1490</v>
      </c>
      <c r="EY1488" s="55">
        <v>2</v>
      </c>
      <c r="EZ1488" s="55">
        <v>0</v>
      </c>
      <c r="FA1488" s="55">
        <v>1994</v>
      </c>
      <c r="FB1488" s="55" t="s">
        <v>1361</v>
      </c>
      <c r="FC1488" s="55" t="s">
        <v>1249</v>
      </c>
      <c r="FD1488" s="55">
        <v>2.5</v>
      </c>
      <c r="FF1488" s="55">
        <v>1481</v>
      </c>
      <c r="FG1488" s="55" t="s">
        <v>42</v>
      </c>
      <c r="FH1488" s="55" t="s">
        <v>1263</v>
      </c>
      <c r="FI1488" s="55">
        <v>1</v>
      </c>
      <c r="FJ1488" s="55">
        <v>0</v>
      </c>
      <c r="FK1488" s="55" t="s">
        <v>1249</v>
      </c>
      <c r="FL1488" s="55">
        <v>1</v>
      </c>
      <c r="JW1488" s="12">
        <v>1481</v>
      </c>
      <c r="JX1488" s="12" t="s">
        <v>1520</v>
      </c>
      <c r="JY1488" s="12" t="s">
        <v>1585</v>
      </c>
    </row>
    <row r="1489" ht="14.25" customHeight="1" outlineLevel="1" spans="7:285">
      <c r="G1489" s="55">
        <v>1482</v>
      </c>
      <c r="H1489" s="55" t="s">
        <v>1250</v>
      </c>
      <c r="I1489" s="55" t="s">
        <v>1260</v>
      </c>
      <c r="J1489" s="55" t="s">
        <v>2387</v>
      </c>
      <c r="K1489" s="55" t="s">
        <v>1249</v>
      </c>
      <c r="L1489" s="55">
        <v>0.8</v>
      </c>
      <c r="AD1489" s="12">
        <v>1482</v>
      </c>
      <c r="AE1489" s="12" t="s">
        <v>1261</v>
      </c>
      <c r="AF1489" s="12" t="s">
        <v>628</v>
      </c>
      <c r="AG1489" s="12" t="s">
        <v>1020</v>
      </c>
      <c r="AH1489" s="12" t="s">
        <v>1674</v>
      </c>
      <c r="DN1489" s="55">
        <v>1482</v>
      </c>
      <c r="DO1489" s="55" t="s">
        <v>1566</v>
      </c>
      <c r="DP1489" s="55" t="s">
        <v>1259</v>
      </c>
      <c r="DQ1489" s="55" t="s">
        <v>1260</v>
      </c>
      <c r="DR1489" s="55" t="s">
        <v>1261</v>
      </c>
      <c r="DS1489" s="55">
        <v>33314</v>
      </c>
      <c r="DT1489" s="55">
        <v>10000</v>
      </c>
      <c r="DU1489" s="55" t="s">
        <v>1258</v>
      </c>
      <c r="DV1489" s="55">
        <v>1</v>
      </c>
      <c r="EV1489" s="55">
        <v>1482</v>
      </c>
      <c r="EW1489" s="55" t="s">
        <v>1309</v>
      </c>
      <c r="EX1489" s="55" t="s">
        <v>1490</v>
      </c>
      <c r="EY1489" s="55">
        <v>2</v>
      </c>
      <c r="EZ1489" s="55">
        <v>1995</v>
      </c>
      <c r="FA1489" s="55">
        <v>2999</v>
      </c>
      <c r="FB1489" s="55" t="s">
        <v>1361</v>
      </c>
      <c r="FC1489" s="55" t="s">
        <v>1249</v>
      </c>
      <c r="FD1489" s="55">
        <v>2.5</v>
      </c>
      <c r="FF1489" s="55">
        <v>1482</v>
      </c>
      <c r="FG1489" s="55" t="s">
        <v>42</v>
      </c>
      <c r="FH1489" s="55" t="s">
        <v>1263</v>
      </c>
      <c r="FI1489" s="55">
        <v>1</v>
      </c>
      <c r="FJ1489" s="55">
        <v>1000</v>
      </c>
      <c r="FK1489" s="55" t="s">
        <v>1249</v>
      </c>
      <c r="FL1489" s="55">
        <v>0.95</v>
      </c>
      <c r="JW1489" s="12">
        <v>1482</v>
      </c>
      <c r="JX1489" s="12" t="s">
        <v>1520</v>
      </c>
      <c r="JY1489" s="12" t="s">
        <v>996</v>
      </c>
    </row>
    <row r="1490" ht="14.25" customHeight="1" outlineLevel="1" spans="7:285">
      <c r="G1490" s="55">
        <v>1483</v>
      </c>
      <c r="H1490" s="55" t="s">
        <v>1250</v>
      </c>
      <c r="I1490" s="55" t="s">
        <v>1260</v>
      </c>
      <c r="J1490" s="55" t="s">
        <v>2742</v>
      </c>
      <c r="K1490" s="55" t="s">
        <v>1249</v>
      </c>
      <c r="L1490" s="55">
        <v>1.22</v>
      </c>
      <c r="AD1490" s="12">
        <v>1483</v>
      </c>
      <c r="AE1490" s="12" t="s">
        <v>1261</v>
      </c>
      <c r="AF1490" s="12" t="s">
        <v>1294</v>
      </c>
      <c r="AG1490" s="12" t="s">
        <v>1020</v>
      </c>
      <c r="AH1490" s="12" t="s">
        <v>1674</v>
      </c>
      <c r="DN1490" s="55">
        <v>1483</v>
      </c>
      <c r="DO1490" s="55" t="s">
        <v>1566</v>
      </c>
      <c r="DP1490" s="55" t="s">
        <v>1259</v>
      </c>
      <c r="DQ1490" s="55" t="s">
        <v>1260</v>
      </c>
      <c r="DR1490" s="55" t="s">
        <v>1261</v>
      </c>
      <c r="DS1490" s="55">
        <v>33315</v>
      </c>
      <c r="DT1490" s="55">
        <v>10000</v>
      </c>
      <c r="DU1490" s="55" t="s">
        <v>1258</v>
      </c>
      <c r="DV1490" s="55">
        <v>1</v>
      </c>
      <c r="EV1490" s="55">
        <v>1483</v>
      </c>
      <c r="EW1490" s="55" t="s">
        <v>1309</v>
      </c>
      <c r="EX1490" s="55" t="s">
        <v>1490</v>
      </c>
      <c r="EY1490" s="55">
        <v>3</v>
      </c>
      <c r="EZ1490" s="55">
        <v>0</v>
      </c>
      <c r="FA1490" s="55">
        <v>1994</v>
      </c>
      <c r="FB1490" s="55" t="s">
        <v>1361</v>
      </c>
      <c r="FC1490" s="55" t="s">
        <v>1249</v>
      </c>
      <c r="FD1490" s="55">
        <v>2.5</v>
      </c>
      <c r="FF1490" s="55">
        <v>1483</v>
      </c>
      <c r="FG1490" s="55" t="s">
        <v>42</v>
      </c>
      <c r="FH1490" s="55" t="s">
        <v>1263</v>
      </c>
      <c r="FI1490" s="55">
        <v>1</v>
      </c>
      <c r="FJ1490" s="55">
        <v>2500</v>
      </c>
      <c r="FK1490" s="55" t="s">
        <v>1249</v>
      </c>
      <c r="FL1490" s="55">
        <v>0.9</v>
      </c>
      <c r="JW1490" s="12">
        <v>1483</v>
      </c>
      <c r="JX1490" s="12" t="s">
        <v>1520</v>
      </c>
      <c r="JY1490" s="12" t="s">
        <v>938</v>
      </c>
    </row>
    <row r="1491" ht="14.25" customHeight="1" outlineLevel="1" spans="7:285">
      <c r="G1491" s="55">
        <v>1484</v>
      </c>
      <c r="H1491" s="55" t="s">
        <v>1250</v>
      </c>
      <c r="I1491" s="55" t="s">
        <v>1260</v>
      </c>
      <c r="J1491" s="55" t="s">
        <v>2752</v>
      </c>
      <c r="K1491" s="55" t="s">
        <v>1249</v>
      </c>
      <c r="L1491" s="55">
        <v>0.8</v>
      </c>
      <c r="AD1491" s="12">
        <v>1484</v>
      </c>
      <c r="AE1491" s="12" t="s">
        <v>1261</v>
      </c>
      <c r="AF1491" s="12" t="s">
        <v>1434</v>
      </c>
      <c r="AG1491" s="12" t="s">
        <v>1020</v>
      </c>
      <c r="AH1491" s="12" t="s">
        <v>1674</v>
      </c>
      <c r="DN1491" s="55">
        <v>1484</v>
      </c>
      <c r="DO1491" s="55" t="s">
        <v>1566</v>
      </c>
      <c r="DP1491" s="55" t="s">
        <v>1259</v>
      </c>
      <c r="DQ1491" s="55" t="s">
        <v>1260</v>
      </c>
      <c r="DR1491" s="55" t="s">
        <v>1261</v>
      </c>
      <c r="DS1491" s="55">
        <v>33316</v>
      </c>
      <c r="DT1491" s="55">
        <v>10000</v>
      </c>
      <c r="DU1491" s="55" t="s">
        <v>1258</v>
      </c>
      <c r="DV1491" s="55">
        <v>1</v>
      </c>
      <c r="EV1491" s="55">
        <v>1484</v>
      </c>
      <c r="EW1491" s="55" t="s">
        <v>1309</v>
      </c>
      <c r="EX1491" s="55" t="s">
        <v>1490</v>
      </c>
      <c r="EY1491" s="55">
        <v>3</v>
      </c>
      <c r="EZ1491" s="55">
        <v>1995</v>
      </c>
      <c r="FA1491" s="55">
        <v>2999</v>
      </c>
      <c r="FB1491" s="55" t="s">
        <v>1361</v>
      </c>
      <c r="FC1491" s="55" t="s">
        <v>1249</v>
      </c>
      <c r="FD1491" s="55">
        <v>2.5</v>
      </c>
      <c r="FF1491" s="55">
        <v>1484</v>
      </c>
      <c r="FG1491" s="55" t="s">
        <v>42</v>
      </c>
      <c r="FH1491" s="55" t="s">
        <v>1263</v>
      </c>
      <c r="FI1491" s="55">
        <v>1</v>
      </c>
      <c r="FJ1491" s="55">
        <v>5000</v>
      </c>
      <c r="FK1491" s="55" t="s">
        <v>1249</v>
      </c>
      <c r="FL1491" s="55">
        <v>0.8</v>
      </c>
      <c r="JW1491" s="12">
        <v>1484</v>
      </c>
      <c r="JX1491" s="12" t="s">
        <v>1520</v>
      </c>
      <c r="JY1491" s="12" t="s">
        <v>1692</v>
      </c>
    </row>
    <row r="1492" ht="14.25" customHeight="1" outlineLevel="1" spans="7:285">
      <c r="G1492" s="55">
        <v>1485</v>
      </c>
      <c r="H1492" s="55" t="s">
        <v>1250</v>
      </c>
      <c r="I1492" s="55" t="s">
        <v>1260</v>
      </c>
      <c r="J1492" s="55" t="s">
        <v>2760</v>
      </c>
      <c r="K1492" s="55" t="s">
        <v>1249</v>
      </c>
      <c r="L1492" s="55">
        <v>0.6</v>
      </c>
      <c r="AD1492" s="12">
        <v>1485</v>
      </c>
      <c r="AE1492" s="12" t="s">
        <v>1261</v>
      </c>
      <c r="AF1492" s="12" t="s">
        <v>1873</v>
      </c>
      <c r="AG1492" s="12" t="s">
        <v>1020</v>
      </c>
      <c r="AH1492" s="12" t="s">
        <v>1674</v>
      </c>
      <c r="DN1492" s="55">
        <v>1485</v>
      </c>
      <c r="DO1492" s="55" t="s">
        <v>1566</v>
      </c>
      <c r="DP1492" s="55" t="s">
        <v>1259</v>
      </c>
      <c r="DQ1492" s="55" t="s">
        <v>1260</v>
      </c>
      <c r="DR1492" s="55" t="s">
        <v>1261</v>
      </c>
      <c r="DS1492" s="55">
        <v>33325</v>
      </c>
      <c r="DT1492" s="55">
        <v>10000</v>
      </c>
      <c r="DU1492" s="55" t="s">
        <v>1258</v>
      </c>
      <c r="DV1492" s="55">
        <v>1</v>
      </c>
      <c r="EV1492" s="55">
        <v>1485</v>
      </c>
      <c r="EW1492" s="55" t="s">
        <v>1309</v>
      </c>
      <c r="EX1492" s="55" t="s">
        <v>1490</v>
      </c>
      <c r="EY1492" s="55">
        <v>4</v>
      </c>
      <c r="EZ1492" s="55">
        <v>0</v>
      </c>
      <c r="FA1492" s="55">
        <v>1994</v>
      </c>
      <c r="FB1492" s="55" t="s">
        <v>1361</v>
      </c>
      <c r="FC1492" s="55" t="s">
        <v>1249</v>
      </c>
      <c r="FD1492" s="55">
        <v>2.5</v>
      </c>
      <c r="FF1492" s="55">
        <v>1485</v>
      </c>
      <c r="FG1492" s="55" t="s">
        <v>42</v>
      </c>
      <c r="FH1492" s="55" t="s">
        <v>1263</v>
      </c>
      <c r="FI1492" s="55">
        <v>1</v>
      </c>
      <c r="FJ1492" s="55">
        <v>10000</v>
      </c>
      <c r="FK1492" s="55" t="s">
        <v>1249</v>
      </c>
      <c r="FL1492" s="55">
        <v>0.7</v>
      </c>
      <c r="JW1492" s="12">
        <v>1485</v>
      </c>
      <c r="JX1492" s="12" t="s">
        <v>1520</v>
      </c>
      <c r="JY1492" s="12" t="s">
        <v>1717</v>
      </c>
    </row>
    <row r="1493" ht="14.25" customHeight="1" outlineLevel="1" spans="7:285">
      <c r="G1493" s="55">
        <v>1486</v>
      </c>
      <c r="H1493" s="55" t="s">
        <v>1250</v>
      </c>
      <c r="I1493" s="55" t="s">
        <v>1260</v>
      </c>
      <c r="J1493" s="55" t="s">
        <v>2770</v>
      </c>
      <c r="K1493" s="55" t="s">
        <v>1249</v>
      </c>
      <c r="L1493" s="55">
        <v>0.8</v>
      </c>
      <c r="AD1493" s="12">
        <v>1486</v>
      </c>
      <c r="AE1493" s="12" t="s">
        <v>1261</v>
      </c>
      <c r="AF1493" s="12" t="s">
        <v>2059</v>
      </c>
      <c r="AG1493" s="12" t="s">
        <v>1020</v>
      </c>
      <c r="AH1493" s="12" t="s">
        <v>1674</v>
      </c>
      <c r="DN1493" s="55">
        <v>1486</v>
      </c>
      <c r="DO1493" s="55" t="s">
        <v>1566</v>
      </c>
      <c r="DP1493" s="55" t="s">
        <v>1259</v>
      </c>
      <c r="DQ1493" s="55" t="s">
        <v>1260</v>
      </c>
      <c r="DR1493" s="55" t="s">
        <v>1261</v>
      </c>
      <c r="DS1493" s="55">
        <v>33327</v>
      </c>
      <c r="DT1493" s="55">
        <v>10000</v>
      </c>
      <c r="DU1493" s="55" t="s">
        <v>1258</v>
      </c>
      <c r="DV1493" s="55">
        <v>1</v>
      </c>
      <c r="EV1493" s="55">
        <v>1486</v>
      </c>
      <c r="EW1493" s="55" t="s">
        <v>1309</v>
      </c>
      <c r="EX1493" s="55" t="s">
        <v>1490</v>
      </c>
      <c r="EY1493" s="55">
        <v>4</v>
      </c>
      <c r="EZ1493" s="55">
        <v>1995</v>
      </c>
      <c r="FA1493" s="55">
        <v>2999</v>
      </c>
      <c r="FB1493" s="55" t="s">
        <v>1361</v>
      </c>
      <c r="FC1493" s="55" t="s">
        <v>1249</v>
      </c>
      <c r="FD1493" s="55">
        <v>2.5</v>
      </c>
      <c r="FF1493" s="55">
        <v>1486</v>
      </c>
      <c r="FG1493" s="55" t="s">
        <v>42</v>
      </c>
      <c r="FH1493" s="55" t="s">
        <v>1263</v>
      </c>
      <c r="FI1493" s="55">
        <v>1</v>
      </c>
      <c r="FJ1493" s="55">
        <v>25000</v>
      </c>
      <c r="FK1493" s="55" t="s">
        <v>1249</v>
      </c>
      <c r="FL1493" s="55">
        <v>0.6</v>
      </c>
      <c r="JW1493" s="12">
        <v>1486</v>
      </c>
      <c r="JX1493" s="12" t="s">
        <v>1520</v>
      </c>
      <c r="JY1493" s="12" t="s">
        <v>1748</v>
      </c>
    </row>
    <row r="1494" ht="14.25" customHeight="1" outlineLevel="1" spans="7:285">
      <c r="G1494" s="55">
        <v>1487</v>
      </c>
      <c r="H1494" s="55" t="s">
        <v>1250</v>
      </c>
      <c r="I1494" s="55" t="s">
        <v>1260</v>
      </c>
      <c r="J1494" s="55" t="s">
        <v>2780</v>
      </c>
      <c r="K1494" s="55" t="s">
        <v>1249</v>
      </c>
      <c r="L1494" s="55">
        <v>0.8</v>
      </c>
      <c r="AD1494" s="12">
        <v>1487</v>
      </c>
      <c r="AE1494" s="12" t="s">
        <v>1261</v>
      </c>
      <c r="AF1494" s="12" t="s">
        <v>1461</v>
      </c>
      <c r="AG1494" s="12" t="s">
        <v>1020</v>
      </c>
      <c r="AH1494" s="12" t="s">
        <v>1674</v>
      </c>
      <c r="DN1494" s="55">
        <v>1487</v>
      </c>
      <c r="DO1494" s="55" t="s">
        <v>1566</v>
      </c>
      <c r="DP1494" s="55" t="s">
        <v>1259</v>
      </c>
      <c r="DQ1494" s="55" t="s">
        <v>1260</v>
      </c>
      <c r="DR1494" s="55" t="s">
        <v>1261</v>
      </c>
      <c r="DS1494" s="55">
        <v>33332</v>
      </c>
      <c r="DT1494" s="55">
        <v>10000</v>
      </c>
      <c r="DU1494" s="55" t="s">
        <v>1258</v>
      </c>
      <c r="DV1494" s="55">
        <v>1</v>
      </c>
      <c r="EV1494" s="55">
        <v>1487</v>
      </c>
      <c r="EW1494" s="55" t="s">
        <v>1309</v>
      </c>
      <c r="EX1494" s="55" t="s">
        <v>1490</v>
      </c>
      <c r="EY1494" s="55">
        <v>5</v>
      </c>
      <c r="EZ1494" s="55">
        <v>0</v>
      </c>
      <c r="FA1494" s="55">
        <v>1994</v>
      </c>
      <c r="FB1494" s="55" t="s">
        <v>1262</v>
      </c>
      <c r="FC1494" s="55" t="s">
        <v>1249</v>
      </c>
      <c r="FD1494" s="55">
        <v>0</v>
      </c>
      <c r="FF1494" s="55">
        <v>1487</v>
      </c>
      <c r="FG1494" s="55" t="s">
        <v>42</v>
      </c>
      <c r="FH1494" s="55" t="s">
        <v>1263</v>
      </c>
      <c r="FI1494" s="55">
        <v>1</v>
      </c>
      <c r="FJ1494" s="55">
        <v>50000</v>
      </c>
      <c r="FK1494" s="55" t="s">
        <v>1249</v>
      </c>
      <c r="FL1494" s="55">
        <v>0.55</v>
      </c>
      <c r="JW1494" s="12">
        <v>1487</v>
      </c>
      <c r="JX1494" s="12" t="s">
        <v>1520</v>
      </c>
      <c r="JY1494" s="12" t="s">
        <v>1777</v>
      </c>
    </row>
    <row r="1495" ht="14.25" customHeight="1" outlineLevel="1" spans="7:285">
      <c r="G1495" s="55">
        <v>1488</v>
      </c>
      <c r="H1495" s="55" t="s">
        <v>1250</v>
      </c>
      <c r="I1495" s="55" t="s">
        <v>1260</v>
      </c>
      <c r="J1495" s="55" t="s">
        <v>1910</v>
      </c>
      <c r="K1495" s="55" t="s">
        <v>1249</v>
      </c>
      <c r="L1495" s="55">
        <v>0.25</v>
      </c>
      <c r="AD1495" s="12">
        <v>1488</v>
      </c>
      <c r="AE1495" s="12" t="s">
        <v>1261</v>
      </c>
      <c r="AF1495" s="12" t="s">
        <v>2357</v>
      </c>
      <c r="AG1495" s="12" t="s">
        <v>1020</v>
      </c>
      <c r="AH1495" s="12" t="s">
        <v>1674</v>
      </c>
      <c r="DN1495" s="55">
        <v>1488</v>
      </c>
      <c r="DO1495" s="55" t="s">
        <v>1566</v>
      </c>
      <c r="DP1495" s="55" t="s">
        <v>1259</v>
      </c>
      <c r="DQ1495" s="55" t="s">
        <v>1260</v>
      </c>
      <c r="DR1495" s="55" t="s">
        <v>1261</v>
      </c>
      <c r="DS1495" s="55">
        <v>33334</v>
      </c>
      <c r="DT1495" s="55">
        <v>10000</v>
      </c>
      <c r="DU1495" s="55" t="s">
        <v>1258</v>
      </c>
      <c r="DV1495" s="55">
        <v>1</v>
      </c>
      <c r="EV1495" s="55">
        <v>1488</v>
      </c>
      <c r="EW1495" s="55" t="s">
        <v>1309</v>
      </c>
      <c r="EX1495" s="55" t="s">
        <v>1490</v>
      </c>
      <c r="EY1495" s="55">
        <v>5</v>
      </c>
      <c r="EZ1495" s="55">
        <v>1995</v>
      </c>
      <c r="FA1495" s="55">
        <v>2999</v>
      </c>
      <c r="FB1495" s="55" t="s">
        <v>1262</v>
      </c>
      <c r="FC1495" s="55" t="s">
        <v>1249</v>
      </c>
      <c r="FD1495" s="55">
        <v>0</v>
      </c>
      <c r="FF1495" s="55">
        <v>1488</v>
      </c>
      <c r="FG1495" s="55" t="s">
        <v>42</v>
      </c>
      <c r="FH1495" s="55" t="s">
        <v>1263</v>
      </c>
      <c r="FI1495" s="55">
        <v>1</v>
      </c>
      <c r="FJ1495" s="55">
        <v>80000</v>
      </c>
      <c r="FK1495" s="55" t="s">
        <v>1249</v>
      </c>
      <c r="FL1495" s="55">
        <v>0.5</v>
      </c>
      <c r="JW1495" s="12">
        <v>1488</v>
      </c>
      <c r="JX1495" s="12" t="s">
        <v>1520</v>
      </c>
      <c r="JY1495" s="12" t="s">
        <v>1803</v>
      </c>
    </row>
    <row r="1496" ht="14.25" customHeight="1" outlineLevel="1" spans="7:285">
      <c r="G1496" s="55">
        <v>1489</v>
      </c>
      <c r="H1496" s="55" t="s">
        <v>1250</v>
      </c>
      <c r="I1496" s="55" t="s">
        <v>1260</v>
      </c>
      <c r="J1496" s="55" t="s">
        <v>2788</v>
      </c>
      <c r="K1496" s="55" t="s">
        <v>1249</v>
      </c>
      <c r="L1496" s="55">
        <v>0.8</v>
      </c>
      <c r="AD1496" s="12">
        <v>1489</v>
      </c>
      <c r="AE1496" s="12" t="s">
        <v>1261</v>
      </c>
      <c r="AF1496" s="12" t="s">
        <v>1724</v>
      </c>
      <c r="AG1496" s="12" t="s">
        <v>1020</v>
      </c>
      <c r="AH1496" s="12" t="s">
        <v>1674</v>
      </c>
      <c r="DN1496" s="55">
        <v>1489</v>
      </c>
      <c r="DO1496" s="55" t="s">
        <v>1566</v>
      </c>
      <c r="DP1496" s="55" t="s">
        <v>1259</v>
      </c>
      <c r="DQ1496" s="55" t="s">
        <v>1260</v>
      </c>
      <c r="DR1496" s="55" t="s">
        <v>1261</v>
      </c>
      <c r="DS1496" s="55">
        <v>33351</v>
      </c>
      <c r="DT1496" s="55">
        <v>10000</v>
      </c>
      <c r="DU1496" s="55" t="s">
        <v>1258</v>
      </c>
      <c r="DV1496" s="55">
        <v>1</v>
      </c>
      <c r="EV1496" s="55">
        <v>1489</v>
      </c>
      <c r="EW1496" s="55" t="s">
        <v>1309</v>
      </c>
      <c r="EX1496" s="55" t="s">
        <v>1872</v>
      </c>
      <c r="EY1496" s="55">
        <v>1</v>
      </c>
      <c r="EZ1496" s="55">
        <v>0</v>
      </c>
      <c r="FA1496" s="55">
        <v>1994</v>
      </c>
      <c r="FB1496" s="55" t="s">
        <v>1262</v>
      </c>
      <c r="FC1496" s="55" t="s">
        <v>1249</v>
      </c>
      <c r="FD1496" s="55">
        <v>0</v>
      </c>
      <c r="FF1496" s="55">
        <v>1489</v>
      </c>
      <c r="FG1496" s="55" t="s">
        <v>42</v>
      </c>
      <c r="FH1496" s="55" t="s">
        <v>1263</v>
      </c>
      <c r="FI1496" s="55">
        <v>1</v>
      </c>
      <c r="FJ1496" s="55">
        <v>130000</v>
      </c>
      <c r="FK1496" s="55" t="s">
        <v>1249</v>
      </c>
      <c r="FL1496" s="55">
        <v>0.5</v>
      </c>
      <c r="JW1496" s="12">
        <v>1489</v>
      </c>
      <c r="JX1496" s="12" t="s">
        <v>1520</v>
      </c>
      <c r="JY1496" s="12" t="s">
        <v>1629</v>
      </c>
    </row>
    <row r="1497" ht="14.25" customHeight="1" outlineLevel="1" spans="7:285">
      <c r="G1497" s="55">
        <v>1490</v>
      </c>
      <c r="H1497" s="55" t="s">
        <v>1250</v>
      </c>
      <c r="I1497" s="55" t="s">
        <v>1260</v>
      </c>
      <c r="J1497" s="55" t="s">
        <v>1645</v>
      </c>
      <c r="K1497" s="55" t="s">
        <v>1249</v>
      </c>
      <c r="L1497" s="55">
        <v>0.8</v>
      </c>
      <c r="AD1497" s="12">
        <v>1490</v>
      </c>
      <c r="AE1497" s="12" t="s">
        <v>1261</v>
      </c>
      <c r="AF1497" s="12" t="s">
        <v>629</v>
      </c>
      <c r="AG1497" s="12" t="s">
        <v>781</v>
      </c>
      <c r="AH1497" s="12" t="s">
        <v>1391</v>
      </c>
      <c r="DN1497" s="55">
        <v>1490</v>
      </c>
      <c r="DO1497" s="55" t="s">
        <v>1566</v>
      </c>
      <c r="DP1497" s="55" t="s">
        <v>1259</v>
      </c>
      <c r="DQ1497" s="55" t="s">
        <v>1260</v>
      </c>
      <c r="DR1497" s="55" t="s">
        <v>1261</v>
      </c>
      <c r="DS1497" s="55">
        <v>33401</v>
      </c>
      <c r="DT1497" s="55">
        <v>10000</v>
      </c>
      <c r="DU1497" s="55" t="s">
        <v>1258</v>
      </c>
      <c r="DV1497" s="55">
        <v>1</v>
      </c>
      <c r="EV1497" s="55">
        <v>1490</v>
      </c>
      <c r="EW1497" s="55" t="s">
        <v>1309</v>
      </c>
      <c r="EX1497" s="55" t="s">
        <v>1872</v>
      </c>
      <c r="EY1497" s="55">
        <v>1</v>
      </c>
      <c r="EZ1497" s="55">
        <v>1995</v>
      </c>
      <c r="FA1497" s="55">
        <v>2999</v>
      </c>
      <c r="FB1497" s="55" t="s">
        <v>1262</v>
      </c>
      <c r="FC1497" s="55" t="s">
        <v>1249</v>
      </c>
      <c r="FD1497" s="55">
        <v>0</v>
      </c>
      <c r="FF1497" s="55">
        <v>1490</v>
      </c>
      <c r="FG1497" s="55" t="s">
        <v>42</v>
      </c>
      <c r="FH1497" s="55" t="s">
        <v>1263</v>
      </c>
      <c r="FI1497" s="55">
        <v>1</v>
      </c>
      <c r="FJ1497" s="55">
        <v>260000</v>
      </c>
      <c r="FK1497" s="55" t="s">
        <v>1249</v>
      </c>
      <c r="FL1497" s="55">
        <v>0.5</v>
      </c>
      <c r="JW1497" s="12">
        <v>1490</v>
      </c>
      <c r="JX1497" s="12" t="s">
        <v>1520</v>
      </c>
      <c r="JY1497" s="12" t="s">
        <v>1857</v>
      </c>
    </row>
    <row r="1498" ht="14.25" customHeight="1" outlineLevel="1" spans="7:285">
      <c r="G1498" s="55">
        <v>1491</v>
      </c>
      <c r="H1498" s="55" t="s">
        <v>1250</v>
      </c>
      <c r="I1498" s="55" t="s">
        <v>1260</v>
      </c>
      <c r="J1498" s="55" t="s">
        <v>2402</v>
      </c>
      <c r="K1498" s="55" t="s">
        <v>1249</v>
      </c>
      <c r="L1498" s="55">
        <v>1.17</v>
      </c>
      <c r="AD1498" s="12">
        <v>1491</v>
      </c>
      <c r="AE1498" s="12" t="s">
        <v>1261</v>
      </c>
      <c r="AF1498" s="12" t="s">
        <v>885</v>
      </c>
      <c r="AG1498" s="12" t="s">
        <v>906</v>
      </c>
      <c r="AH1498" s="12" t="s">
        <v>1702</v>
      </c>
      <c r="DN1498" s="55">
        <v>1491</v>
      </c>
      <c r="DO1498" s="55" t="s">
        <v>1566</v>
      </c>
      <c r="DP1498" s="55" t="s">
        <v>1259</v>
      </c>
      <c r="DQ1498" s="55" t="s">
        <v>1260</v>
      </c>
      <c r="DR1498" s="55" t="s">
        <v>1261</v>
      </c>
      <c r="DS1498" s="55">
        <v>33403</v>
      </c>
      <c r="DT1498" s="55">
        <v>10000</v>
      </c>
      <c r="DU1498" s="55" t="s">
        <v>1258</v>
      </c>
      <c r="DV1498" s="55">
        <v>1</v>
      </c>
      <c r="EV1498" s="55">
        <v>1491</v>
      </c>
      <c r="EW1498" s="55" t="s">
        <v>1309</v>
      </c>
      <c r="EX1498" s="55" t="s">
        <v>1364</v>
      </c>
      <c r="EY1498" s="55">
        <v>1</v>
      </c>
      <c r="EZ1498" s="55">
        <v>0</v>
      </c>
      <c r="FA1498" s="55">
        <v>1994</v>
      </c>
      <c r="FB1498" s="55" t="s">
        <v>1262</v>
      </c>
      <c r="FC1498" s="55" t="s">
        <v>1249</v>
      </c>
      <c r="FD1498" s="55">
        <v>0</v>
      </c>
      <c r="FF1498" s="55">
        <v>1491</v>
      </c>
      <c r="FG1498" s="55" t="s">
        <v>42</v>
      </c>
      <c r="FH1498" s="55" t="s">
        <v>1263</v>
      </c>
      <c r="FI1498" s="55">
        <v>1</v>
      </c>
      <c r="FJ1498" s="55">
        <v>400000</v>
      </c>
      <c r="FK1498" s="55" t="s">
        <v>1249</v>
      </c>
      <c r="FL1498" s="55">
        <v>0.5</v>
      </c>
      <c r="JW1498" s="12">
        <v>1491</v>
      </c>
      <c r="JX1498" s="12" t="s">
        <v>1520</v>
      </c>
      <c r="JY1498" s="12" t="s">
        <v>1781</v>
      </c>
    </row>
    <row r="1499" ht="14.25" customHeight="1" outlineLevel="1" spans="7:285">
      <c r="G1499" s="55">
        <v>1492</v>
      </c>
      <c r="H1499" s="55" t="s">
        <v>1250</v>
      </c>
      <c r="I1499" s="55" t="s">
        <v>1260</v>
      </c>
      <c r="J1499" s="55" t="s">
        <v>2814</v>
      </c>
      <c r="K1499" s="55" t="s">
        <v>1249</v>
      </c>
      <c r="L1499" s="55">
        <v>0.8</v>
      </c>
      <c r="AD1499" s="12">
        <v>1492</v>
      </c>
      <c r="AE1499" s="12" t="s">
        <v>1261</v>
      </c>
      <c r="AF1499" s="12" t="s">
        <v>1414</v>
      </c>
      <c r="AG1499" s="12" t="s">
        <v>64</v>
      </c>
      <c r="AH1499" s="12" t="s">
        <v>1839</v>
      </c>
      <c r="DN1499" s="55">
        <v>1492</v>
      </c>
      <c r="DO1499" s="55" t="s">
        <v>1566</v>
      </c>
      <c r="DP1499" s="55" t="s">
        <v>1259</v>
      </c>
      <c r="DQ1499" s="55" t="s">
        <v>1260</v>
      </c>
      <c r="DR1499" s="55" t="s">
        <v>1261</v>
      </c>
      <c r="DS1499" s="55">
        <v>33404</v>
      </c>
      <c r="DT1499" s="55">
        <v>10000</v>
      </c>
      <c r="DU1499" s="55" t="s">
        <v>1258</v>
      </c>
      <c r="DV1499" s="55">
        <v>1</v>
      </c>
      <c r="EV1499" s="55">
        <v>1492</v>
      </c>
      <c r="EW1499" s="55" t="s">
        <v>1309</v>
      </c>
      <c r="EX1499" s="55" t="s">
        <v>1364</v>
      </c>
      <c r="EY1499" s="55">
        <v>1</v>
      </c>
      <c r="EZ1499" s="55">
        <v>1995</v>
      </c>
      <c r="FA1499" s="55">
        <v>2999</v>
      </c>
      <c r="FB1499" s="55" t="s">
        <v>1262</v>
      </c>
      <c r="FC1499" s="55" t="s">
        <v>1249</v>
      </c>
      <c r="FD1499" s="55">
        <v>0</v>
      </c>
      <c r="FF1499" s="55">
        <v>1492</v>
      </c>
      <c r="FG1499" s="55" t="s">
        <v>42</v>
      </c>
      <c r="FH1499" s="55" t="s">
        <v>1263</v>
      </c>
      <c r="FI1499" s="55">
        <v>1</v>
      </c>
      <c r="FJ1499" s="55">
        <v>530000</v>
      </c>
      <c r="FK1499" s="55" t="s">
        <v>1249</v>
      </c>
      <c r="FL1499" s="55">
        <v>0.5</v>
      </c>
      <c r="JW1499" s="12">
        <v>1492</v>
      </c>
      <c r="JX1499" s="12" t="s">
        <v>1520</v>
      </c>
      <c r="JY1499" s="12" t="s">
        <v>1903</v>
      </c>
    </row>
    <row r="1500" ht="14.25" customHeight="1" outlineLevel="1" spans="7:285">
      <c r="G1500" s="55">
        <v>1493</v>
      </c>
      <c r="H1500" s="55" t="s">
        <v>1250</v>
      </c>
      <c r="I1500" s="55" t="s">
        <v>1260</v>
      </c>
      <c r="J1500" s="55" t="s">
        <v>2822</v>
      </c>
      <c r="K1500" s="55" t="s">
        <v>1249</v>
      </c>
      <c r="L1500" s="55">
        <v>0.65</v>
      </c>
      <c r="AD1500" s="12">
        <v>1493</v>
      </c>
      <c r="AE1500" s="12" t="s">
        <v>1261</v>
      </c>
      <c r="AF1500" s="12" t="s">
        <v>1320</v>
      </c>
      <c r="AG1500" s="12" t="s">
        <v>64</v>
      </c>
      <c r="AH1500" s="12" t="s">
        <v>1363</v>
      </c>
      <c r="DN1500" s="55">
        <v>1493</v>
      </c>
      <c r="DO1500" s="55" t="s">
        <v>1566</v>
      </c>
      <c r="DP1500" s="55" t="s">
        <v>1259</v>
      </c>
      <c r="DQ1500" s="55" t="s">
        <v>1260</v>
      </c>
      <c r="DR1500" s="55" t="s">
        <v>1261</v>
      </c>
      <c r="DS1500" s="55">
        <v>33405</v>
      </c>
      <c r="DT1500" s="55">
        <v>10000</v>
      </c>
      <c r="DU1500" s="55" t="s">
        <v>1258</v>
      </c>
      <c r="DV1500" s="55">
        <v>1</v>
      </c>
      <c r="EV1500" s="55">
        <v>1493</v>
      </c>
      <c r="EW1500" s="55" t="s">
        <v>1309</v>
      </c>
      <c r="EX1500" s="55" t="s">
        <v>2118</v>
      </c>
      <c r="EY1500" s="55">
        <v>1</v>
      </c>
      <c r="EZ1500" s="55">
        <v>0</v>
      </c>
      <c r="FA1500" s="55">
        <v>1994</v>
      </c>
      <c r="FB1500" s="55" t="s">
        <v>1262</v>
      </c>
      <c r="FC1500" s="55" t="s">
        <v>1249</v>
      </c>
      <c r="FD1500" s="55">
        <v>0</v>
      </c>
      <c r="FF1500" s="55">
        <v>1493</v>
      </c>
      <c r="FG1500" s="55" t="s">
        <v>42</v>
      </c>
      <c r="FH1500" s="55" t="s">
        <v>1263</v>
      </c>
      <c r="FI1500" s="55">
        <v>1</v>
      </c>
      <c r="FJ1500" s="55">
        <v>540000</v>
      </c>
      <c r="FK1500" s="55" t="s">
        <v>1249</v>
      </c>
      <c r="FL1500" s="55">
        <v>0.5</v>
      </c>
      <c r="JW1500" s="12">
        <v>1493</v>
      </c>
      <c r="JX1500" s="12" t="s">
        <v>1520</v>
      </c>
      <c r="JY1500" s="12" t="s">
        <v>1932</v>
      </c>
    </row>
    <row r="1501" ht="14.25" customHeight="1" outlineLevel="1" spans="7:285">
      <c r="G1501" s="55">
        <v>1494</v>
      </c>
      <c r="H1501" s="55" t="s">
        <v>1250</v>
      </c>
      <c r="I1501" s="55" t="s">
        <v>1260</v>
      </c>
      <c r="J1501" s="55" t="s">
        <v>2830</v>
      </c>
      <c r="K1501" s="55" t="s">
        <v>1249</v>
      </c>
      <c r="L1501" s="55">
        <v>0.7</v>
      </c>
      <c r="AD1501" s="12">
        <v>1494</v>
      </c>
      <c r="AE1501" s="12" t="s">
        <v>1261</v>
      </c>
      <c r="AF1501" s="12" t="s">
        <v>2469</v>
      </c>
      <c r="AG1501" s="12" t="s">
        <v>64</v>
      </c>
      <c r="AH1501" s="12" t="s">
        <v>1363</v>
      </c>
      <c r="DN1501" s="55">
        <v>1494</v>
      </c>
      <c r="DO1501" s="55" t="s">
        <v>1566</v>
      </c>
      <c r="DP1501" s="55" t="s">
        <v>1259</v>
      </c>
      <c r="DQ1501" s="55" t="s">
        <v>1260</v>
      </c>
      <c r="DR1501" s="55" t="s">
        <v>1261</v>
      </c>
      <c r="DS1501" s="55">
        <v>33407</v>
      </c>
      <c r="DT1501" s="55">
        <v>10000</v>
      </c>
      <c r="DU1501" s="55" t="s">
        <v>1258</v>
      </c>
      <c r="DV1501" s="55">
        <v>1</v>
      </c>
      <c r="EV1501" s="55">
        <v>1494</v>
      </c>
      <c r="EW1501" s="55" t="s">
        <v>1309</v>
      </c>
      <c r="EX1501" s="55" t="s">
        <v>2118</v>
      </c>
      <c r="EY1501" s="55">
        <v>1</v>
      </c>
      <c r="EZ1501" s="55">
        <v>1995</v>
      </c>
      <c r="FA1501" s="55">
        <v>2999</v>
      </c>
      <c r="FB1501" s="55" t="s">
        <v>1262</v>
      </c>
      <c r="FC1501" s="55" t="s">
        <v>1249</v>
      </c>
      <c r="FD1501" s="55">
        <v>0</v>
      </c>
      <c r="FF1501" s="55">
        <v>1494</v>
      </c>
      <c r="FG1501" s="55" t="s">
        <v>42</v>
      </c>
      <c r="FH1501" s="55" t="s">
        <v>1263</v>
      </c>
      <c r="FI1501" s="55">
        <v>10</v>
      </c>
      <c r="FJ1501" s="55">
        <v>0</v>
      </c>
      <c r="FK1501" s="55" t="s">
        <v>1249</v>
      </c>
      <c r="FL1501" s="55">
        <v>0.95</v>
      </c>
      <c r="JW1501" s="12">
        <v>1494</v>
      </c>
      <c r="JX1501" s="12" t="s">
        <v>1520</v>
      </c>
      <c r="JY1501" s="12" t="s">
        <v>1955</v>
      </c>
    </row>
    <row r="1502" ht="14.25" customHeight="1" outlineLevel="1" spans="7:285">
      <c r="G1502" s="55">
        <v>1495</v>
      </c>
      <c r="H1502" s="55" t="s">
        <v>1250</v>
      </c>
      <c r="I1502" s="55" t="s">
        <v>1260</v>
      </c>
      <c r="J1502" s="55" t="s">
        <v>2840</v>
      </c>
      <c r="K1502" s="55" t="s">
        <v>1249</v>
      </c>
      <c r="L1502" s="55">
        <v>0.72</v>
      </c>
      <c r="AD1502" s="12">
        <v>1495</v>
      </c>
      <c r="AE1502" s="12" t="s">
        <v>1261</v>
      </c>
      <c r="AF1502" s="12" t="s">
        <v>2506</v>
      </c>
      <c r="AG1502" s="12" t="s">
        <v>64</v>
      </c>
      <c r="AH1502" s="12" t="s">
        <v>1910</v>
      </c>
      <c r="DN1502" s="55">
        <v>1495</v>
      </c>
      <c r="DO1502" s="55" t="s">
        <v>1566</v>
      </c>
      <c r="DP1502" s="55" t="s">
        <v>1259</v>
      </c>
      <c r="DQ1502" s="55" t="s">
        <v>1260</v>
      </c>
      <c r="DR1502" s="55" t="s">
        <v>1261</v>
      </c>
      <c r="DS1502" s="55">
        <v>33408</v>
      </c>
      <c r="DT1502" s="55">
        <v>10000</v>
      </c>
      <c r="DU1502" s="55" t="s">
        <v>1258</v>
      </c>
      <c r="DV1502" s="55">
        <v>1</v>
      </c>
      <c r="EV1502" s="55">
        <v>1495</v>
      </c>
      <c r="EW1502" s="55" t="s">
        <v>1309</v>
      </c>
      <c r="EX1502" s="55" t="s">
        <v>1791</v>
      </c>
      <c r="EY1502" s="55">
        <v>1</v>
      </c>
      <c r="EZ1502" s="55">
        <v>0</v>
      </c>
      <c r="FA1502" s="55">
        <v>1994</v>
      </c>
      <c r="FB1502" s="55" t="s">
        <v>1361</v>
      </c>
      <c r="FC1502" s="55" t="s">
        <v>1249</v>
      </c>
      <c r="FD1502" s="55">
        <v>2.88</v>
      </c>
      <c r="FF1502" s="55">
        <v>1495</v>
      </c>
      <c r="FG1502" s="55" t="s">
        <v>42</v>
      </c>
      <c r="FH1502" s="55" t="s">
        <v>1263</v>
      </c>
      <c r="FI1502" s="55">
        <v>10</v>
      </c>
      <c r="FJ1502" s="55">
        <v>1000</v>
      </c>
      <c r="FK1502" s="55" t="s">
        <v>1249</v>
      </c>
      <c r="FL1502" s="55">
        <v>0.95</v>
      </c>
      <c r="JW1502" s="12">
        <v>1495</v>
      </c>
      <c r="JX1502" s="12" t="s">
        <v>1520</v>
      </c>
      <c r="JY1502" s="12" t="s">
        <v>1620</v>
      </c>
    </row>
    <row r="1503" ht="14.25" customHeight="1" outlineLevel="1" spans="7:285">
      <c r="G1503" s="55">
        <v>1496</v>
      </c>
      <c r="H1503" s="55" t="s">
        <v>1250</v>
      </c>
      <c r="I1503" s="55" t="s">
        <v>1260</v>
      </c>
      <c r="J1503" s="55" t="s">
        <v>2848</v>
      </c>
      <c r="K1503" s="55" t="s">
        <v>1249</v>
      </c>
      <c r="L1503" s="55">
        <v>0.8</v>
      </c>
      <c r="AD1503" s="12">
        <v>1496</v>
      </c>
      <c r="AE1503" s="12" t="s">
        <v>1261</v>
      </c>
      <c r="AF1503" s="12" t="s">
        <v>2268</v>
      </c>
      <c r="AG1503" s="12" t="s">
        <v>64</v>
      </c>
      <c r="AH1503" s="12" t="s">
        <v>1939</v>
      </c>
      <c r="DN1503" s="55">
        <v>1496</v>
      </c>
      <c r="DO1503" s="55" t="s">
        <v>1566</v>
      </c>
      <c r="DP1503" s="55" t="s">
        <v>1259</v>
      </c>
      <c r="DQ1503" s="55" t="s">
        <v>1260</v>
      </c>
      <c r="DR1503" s="55" t="s">
        <v>1261</v>
      </c>
      <c r="DS1503" s="55">
        <v>33409</v>
      </c>
      <c r="DT1503" s="55">
        <v>10000</v>
      </c>
      <c r="DU1503" s="55" t="s">
        <v>1258</v>
      </c>
      <c r="DV1503" s="55">
        <v>1</v>
      </c>
      <c r="EV1503" s="55">
        <v>1496</v>
      </c>
      <c r="EW1503" s="55" t="s">
        <v>1309</v>
      </c>
      <c r="EX1503" s="55" t="s">
        <v>1791</v>
      </c>
      <c r="EY1503" s="55">
        <v>1</v>
      </c>
      <c r="EZ1503" s="55">
        <v>1995</v>
      </c>
      <c r="FA1503" s="55">
        <v>2999</v>
      </c>
      <c r="FB1503" s="55" t="s">
        <v>1361</v>
      </c>
      <c r="FC1503" s="55" t="s">
        <v>1249</v>
      </c>
      <c r="FD1503" s="55">
        <v>2.88</v>
      </c>
      <c r="FF1503" s="55">
        <v>1496</v>
      </c>
      <c r="FG1503" s="55" t="s">
        <v>42</v>
      </c>
      <c r="FH1503" s="55" t="s">
        <v>1263</v>
      </c>
      <c r="FI1503" s="55">
        <v>10</v>
      </c>
      <c r="FJ1503" s="55">
        <v>2500</v>
      </c>
      <c r="FK1503" s="55" t="s">
        <v>1249</v>
      </c>
      <c r="FL1503" s="55">
        <v>0.84</v>
      </c>
      <c r="JW1503" s="12">
        <v>1496</v>
      </c>
      <c r="JX1503" s="12" t="s">
        <v>1520</v>
      </c>
      <c r="JY1503" s="12" t="s">
        <v>2003</v>
      </c>
    </row>
    <row r="1504" ht="14.25" customHeight="1" outlineLevel="1" spans="7:285">
      <c r="G1504" s="55">
        <v>1497</v>
      </c>
      <c r="H1504" s="55" t="s">
        <v>1250</v>
      </c>
      <c r="I1504" s="55" t="s">
        <v>1260</v>
      </c>
      <c r="J1504" s="55" t="s">
        <v>2856</v>
      </c>
      <c r="K1504" s="55" t="s">
        <v>1249</v>
      </c>
      <c r="L1504" s="55">
        <v>0.8</v>
      </c>
      <c r="AD1504" s="12">
        <v>1497</v>
      </c>
      <c r="AE1504" s="12" t="s">
        <v>1261</v>
      </c>
      <c r="AF1504" s="12" t="s">
        <v>1848</v>
      </c>
      <c r="AG1504" s="12" t="s">
        <v>64</v>
      </c>
      <c r="AH1504" s="12" t="s">
        <v>1989</v>
      </c>
      <c r="DN1504" s="55">
        <v>1497</v>
      </c>
      <c r="DO1504" s="55" t="s">
        <v>1566</v>
      </c>
      <c r="DP1504" s="55" t="s">
        <v>1259</v>
      </c>
      <c r="DQ1504" s="55" t="s">
        <v>1260</v>
      </c>
      <c r="DR1504" s="55" t="s">
        <v>1261</v>
      </c>
      <c r="DS1504" s="55">
        <v>33412</v>
      </c>
      <c r="DT1504" s="55">
        <v>10000</v>
      </c>
      <c r="DU1504" s="55" t="s">
        <v>1258</v>
      </c>
      <c r="DV1504" s="55">
        <v>1</v>
      </c>
      <c r="EV1504" s="55">
        <v>1497</v>
      </c>
      <c r="EW1504" s="55" t="s">
        <v>1309</v>
      </c>
      <c r="EX1504" s="55" t="s">
        <v>1791</v>
      </c>
      <c r="EY1504" s="55">
        <v>2</v>
      </c>
      <c r="EZ1504" s="55">
        <v>0</v>
      </c>
      <c r="FA1504" s="55">
        <v>1994</v>
      </c>
      <c r="FB1504" s="55" t="s">
        <v>1361</v>
      </c>
      <c r="FC1504" s="55" t="s">
        <v>1249</v>
      </c>
      <c r="FD1504" s="55">
        <v>2.5</v>
      </c>
      <c r="FF1504" s="55">
        <v>1497</v>
      </c>
      <c r="FG1504" s="55" t="s">
        <v>42</v>
      </c>
      <c r="FH1504" s="55" t="s">
        <v>1263</v>
      </c>
      <c r="FI1504" s="55">
        <v>10</v>
      </c>
      <c r="FJ1504" s="55">
        <v>5000</v>
      </c>
      <c r="FK1504" s="55" t="s">
        <v>1249</v>
      </c>
      <c r="FL1504" s="55">
        <v>0.77</v>
      </c>
      <c r="JW1504" s="12">
        <v>1497</v>
      </c>
      <c r="JX1504" s="12" t="s">
        <v>1520</v>
      </c>
      <c r="JY1504" s="12" t="s">
        <v>2023</v>
      </c>
    </row>
    <row r="1505" ht="14.25" customHeight="1" outlineLevel="1" spans="7:285">
      <c r="G1505" s="55">
        <v>1498</v>
      </c>
      <c r="H1505" s="55" t="s">
        <v>1250</v>
      </c>
      <c r="I1505" s="55" t="s">
        <v>1260</v>
      </c>
      <c r="J1505" s="55" t="s">
        <v>1679</v>
      </c>
      <c r="K1505" s="55" t="s">
        <v>1249</v>
      </c>
      <c r="L1505" s="55">
        <v>0.8</v>
      </c>
      <c r="AD1505" s="12">
        <v>1498</v>
      </c>
      <c r="AE1505" s="12" t="s">
        <v>1261</v>
      </c>
      <c r="AF1505" s="12" t="s">
        <v>1950</v>
      </c>
      <c r="AG1505" s="12" t="s">
        <v>64</v>
      </c>
      <c r="AH1505" s="12" t="s">
        <v>1891</v>
      </c>
      <c r="DN1505" s="55">
        <v>1498</v>
      </c>
      <c r="DO1505" s="55" t="s">
        <v>1566</v>
      </c>
      <c r="DP1505" s="55" t="s">
        <v>1259</v>
      </c>
      <c r="DQ1505" s="55" t="s">
        <v>1260</v>
      </c>
      <c r="DR1505" s="55" t="s">
        <v>1261</v>
      </c>
      <c r="DS1505" s="55">
        <v>33413</v>
      </c>
      <c r="DT1505" s="55">
        <v>10000</v>
      </c>
      <c r="DU1505" s="55" t="s">
        <v>1258</v>
      </c>
      <c r="DV1505" s="55">
        <v>1</v>
      </c>
      <c r="EV1505" s="55">
        <v>1498</v>
      </c>
      <c r="EW1505" s="55" t="s">
        <v>1309</v>
      </c>
      <c r="EX1505" s="55" t="s">
        <v>1791</v>
      </c>
      <c r="EY1505" s="55">
        <v>2</v>
      </c>
      <c r="EZ1505" s="55">
        <v>1995</v>
      </c>
      <c r="FA1505" s="55">
        <v>2999</v>
      </c>
      <c r="FB1505" s="55" t="s">
        <v>1361</v>
      </c>
      <c r="FC1505" s="55" t="s">
        <v>1249</v>
      </c>
      <c r="FD1505" s="55">
        <v>2.5</v>
      </c>
      <c r="FF1505" s="55">
        <v>1498</v>
      </c>
      <c r="FG1505" s="55" t="s">
        <v>42</v>
      </c>
      <c r="FH1505" s="55" t="s">
        <v>1263</v>
      </c>
      <c r="FI1505" s="55">
        <v>10</v>
      </c>
      <c r="FJ1505" s="55">
        <v>10000</v>
      </c>
      <c r="FK1505" s="55" t="s">
        <v>1249</v>
      </c>
      <c r="FL1505" s="55">
        <v>0.77</v>
      </c>
      <c r="JW1505" s="12">
        <v>1498</v>
      </c>
      <c r="JX1505" s="12" t="s">
        <v>1520</v>
      </c>
      <c r="JY1505" s="12" t="s">
        <v>2039</v>
      </c>
    </row>
    <row r="1506" ht="14.25" customHeight="1" outlineLevel="1" spans="7:285">
      <c r="G1506" s="55">
        <v>1499</v>
      </c>
      <c r="H1506" s="55" t="s">
        <v>1250</v>
      </c>
      <c r="I1506" s="55" t="s">
        <v>1260</v>
      </c>
      <c r="J1506" s="55" t="s">
        <v>1939</v>
      </c>
      <c r="K1506" s="55" t="s">
        <v>1249</v>
      </c>
      <c r="L1506" s="55">
        <v>0.25</v>
      </c>
      <c r="AD1506" s="12">
        <v>1499</v>
      </c>
      <c r="AE1506" s="12" t="s">
        <v>1261</v>
      </c>
      <c r="AF1506" s="12" t="s">
        <v>2306</v>
      </c>
      <c r="AG1506" s="12" t="s">
        <v>64</v>
      </c>
      <c r="AH1506" s="12" t="s">
        <v>1914</v>
      </c>
      <c r="DN1506" s="55">
        <v>1499</v>
      </c>
      <c r="DO1506" s="55" t="s">
        <v>1566</v>
      </c>
      <c r="DP1506" s="55" t="s">
        <v>1259</v>
      </c>
      <c r="DQ1506" s="55" t="s">
        <v>1260</v>
      </c>
      <c r="DR1506" s="55" t="s">
        <v>1261</v>
      </c>
      <c r="DS1506" s="55">
        <v>33417</v>
      </c>
      <c r="DT1506" s="55">
        <v>10000</v>
      </c>
      <c r="DU1506" s="55" t="s">
        <v>1258</v>
      </c>
      <c r="DV1506" s="55">
        <v>1</v>
      </c>
      <c r="EV1506" s="55">
        <v>1499</v>
      </c>
      <c r="EW1506" s="55" t="s">
        <v>1309</v>
      </c>
      <c r="EX1506" s="55" t="s">
        <v>1263</v>
      </c>
      <c r="EY1506" s="55">
        <v>1</v>
      </c>
      <c r="EZ1506" s="55">
        <v>0</v>
      </c>
      <c r="FA1506" s="55">
        <v>1994</v>
      </c>
      <c r="FB1506" s="55" t="s">
        <v>1361</v>
      </c>
      <c r="FC1506" s="55" t="s">
        <v>1249</v>
      </c>
      <c r="FD1506" s="55">
        <v>5.25</v>
      </c>
      <c r="FF1506" s="55">
        <v>1499</v>
      </c>
      <c r="FG1506" s="55" t="s">
        <v>42</v>
      </c>
      <c r="FH1506" s="55" t="s">
        <v>1263</v>
      </c>
      <c r="FI1506" s="55">
        <v>10</v>
      </c>
      <c r="FJ1506" s="55">
        <v>25000</v>
      </c>
      <c r="FK1506" s="55" t="s">
        <v>1249</v>
      </c>
      <c r="FL1506" s="55">
        <v>0.77</v>
      </c>
      <c r="JW1506" s="12">
        <v>1499</v>
      </c>
      <c r="JX1506" s="12" t="s">
        <v>1520</v>
      </c>
      <c r="JY1506" s="12" t="s">
        <v>2065</v>
      </c>
    </row>
    <row r="1507" ht="14.25" customHeight="1" outlineLevel="1" spans="7:285">
      <c r="G1507" s="55">
        <v>1500</v>
      </c>
      <c r="H1507" s="55" t="s">
        <v>1250</v>
      </c>
      <c r="I1507" s="55" t="s">
        <v>1260</v>
      </c>
      <c r="J1507" s="55" t="s">
        <v>2419</v>
      </c>
      <c r="K1507" s="55" t="s">
        <v>1249</v>
      </c>
      <c r="L1507" s="55">
        <v>0.65</v>
      </c>
      <c r="AD1507" s="12">
        <v>1500</v>
      </c>
      <c r="AE1507" s="12" t="s">
        <v>1261</v>
      </c>
      <c r="AF1507" s="12" t="s">
        <v>2121</v>
      </c>
      <c r="AG1507" s="12" t="s">
        <v>64</v>
      </c>
      <c r="AH1507" s="12" t="s">
        <v>1942</v>
      </c>
      <c r="DN1507" s="55">
        <v>1500</v>
      </c>
      <c r="DO1507" s="55" t="s">
        <v>1566</v>
      </c>
      <c r="DP1507" s="55" t="s">
        <v>1259</v>
      </c>
      <c r="DQ1507" s="55" t="s">
        <v>1260</v>
      </c>
      <c r="DR1507" s="55" t="s">
        <v>1261</v>
      </c>
      <c r="DS1507" s="55">
        <v>33424</v>
      </c>
      <c r="DT1507" s="55">
        <v>10000</v>
      </c>
      <c r="DU1507" s="55" t="s">
        <v>1258</v>
      </c>
      <c r="DV1507" s="55">
        <v>1</v>
      </c>
      <c r="EV1507" s="55">
        <v>1500</v>
      </c>
      <c r="EW1507" s="55" t="s">
        <v>1309</v>
      </c>
      <c r="EX1507" s="55" t="s">
        <v>1263</v>
      </c>
      <c r="EY1507" s="55">
        <v>1</v>
      </c>
      <c r="EZ1507" s="55">
        <v>1995</v>
      </c>
      <c r="FA1507" s="55">
        <v>2999</v>
      </c>
      <c r="FB1507" s="55" t="s">
        <v>1361</v>
      </c>
      <c r="FC1507" s="55" t="s">
        <v>1249</v>
      </c>
      <c r="FD1507" s="55">
        <v>6</v>
      </c>
      <c r="FF1507" s="55">
        <v>1500</v>
      </c>
      <c r="FG1507" s="55" t="s">
        <v>42</v>
      </c>
      <c r="FH1507" s="55" t="s">
        <v>1263</v>
      </c>
      <c r="FI1507" s="55">
        <v>10</v>
      </c>
      <c r="FJ1507" s="55">
        <v>50000</v>
      </c>
      <c r="FK1507" s="55" t="s">
        <v>1249</v>
      </c>
      <c r="FL1507" s="55">
        <v>0.77</v>
      </c>
      <c r="JW1507" s="12">
        <v>1500</v>
      </c>
      <c r="JX1507" s="12" t="s">
        <v>1520</v>
      </c>
      <c r="JY1507" s="12" t="s">
        <v>2085</v>
      </c>
    </row>
    <row r="1508" ht="14.25" customHeight="1" outlineLevel="1" spans="7:285">
      <c r="G1508" s="55">
        <v>1501</v>
      </c>
      <c r="H1508" s="55" t="s">
        <v>1250</v>
      </c>
      <c r="I1508" s="55" t="s">
        <v>1260</v>
      </c>
      <c r="J1508" s="55" t="s">
        <v>2851</v>
      </c>
      <c r="K1508" s="55" t="s">
        <v>1249</v>
      </c>
      <c r="L1508" s="55">
        <v>0.8</v>
      </c>
      <c r="AD1508" s="12">
        <v>1501</v>
      </c>
      <c r="AE1508" s="12" t="s">
        <v>1261</v>
      </c>
      <c r="AF1508" s="12" t="s">
        <v>1832</v>
      </c>
      <c r="AG1508" s="12" t="s">
        <v>2074</v>
      </c>
      <c r="AH1508" s="12" t="s">
        <v>2277</v>
      </c>
      <c r="DN1508" s="55">
        <v>1501</v>
      </c>
      <c r="DO1508" s="55" t="s">
        <v>1566</v>
      </c>
      <c r="DP1508" s="55" t="s">
        <v>1259</v>
      </c>
      <c r="DQ1508" s="55" t="s">
        <v>1260</v>
      </c>
      <c r="DR1508" s="55" t="s">
        <v>1261</v>
      </c>
      <c r="DS1508" s="55">
        <v>33426</v>
      </c>
      <c r="DT1508" s="55">
        <v>10000</v>
      </c>
      <c r="DU1508" s="55" t="s">
        <v>1258</v>
      </c>
      <c r="DV1508" s="55">
        <v>1</v>
      </c>
      <c r="EV1508" s="55">
        <v>1501</v>
      </c>
      <c r="EW1508" s="55" t="s">
        <v>1309</v>
      </c>
      <c r="EX1508" s="55" t="s">
        <v>1263</v>
      </c>
      <c r="EY1508" s="55">
        <v>10</v>
      </c>
      <c r="EZ1508" s="55">
        <v>0</v>
      </c>
      <c r="FA1508" s="55">
        <v>1994</v>
      </c>
      <c r="FB1508" s="55" t="s">
        <v>1361</v>
      </c>
      <c r="FC1508" s="55" t="s">
        <v>1249</v>
      </c>
      <c r="FD1508" s="55">
        <v>6</v>
      </c>
      <c r="FF1508" s="55">
        <v>1501</v>
      </c>
      <c r="FG1508" s="55" t="s">
        <v>42</v>
      </c>
      <c r="FH1508" s="55" t="s">
        <v>1263</v>
      </c>
      <c r="FI1508" s="55">
        <v>10</v>
      </c>
      <c r="FJ1508" s="55">
        <v>80000</v>
      </c>
      <c r="FK1508" s="55" t="s">
        <v>1249</v>
      </c>
      <c r="FL1508" s="55">
        <v>0.77</v>
      </c>
      <c r="JW1508" s="12">
        <v>1501</v>
      </c>
      <c r="JX1508" s="12" t="s">
        <v>1520</v>
      </c>
      <c r="JY1508" s="12" t="s">
        <v>2105</v>
      </c>
    </row>
    <row r="1509" ht="14.25" customHeight="1" outlineLevel="1" spans="7:285">
      <c r="G1509" s="55">
        <v>1502</v>
      </c>
      <c r="H1509" s="55" t="s">
        <v>1250</v>
      </c>
      <c r="I1509" s="55" t="s">
        <v>1260</v>
      </c>
      <c r="J1509" s="55" t="s">
        <v>1964</v>
      </c>
      <c r="K1509" s="55" t="s">
        <v>1249</v>
      </c>
      <c r="L1509" s="55">
        <v>0.25</v>
      </c>
      <c r="AD1509" s="12">
        <v>1502</v>
      </c>
      <c r="AE1509" s="12" t="s">
        <v>1261</v>
      </c>
      <c r="AF1509" s="12" t="s">
        <v>1496</v>
      </c>
      <c r="AG1509" s="12" t="s">
        <v>1022</v>
      </c>
      <c r="AH1509" s="12" t="s">
        <v>2319</v>
      </c>
      <c r="DN1509" s="55">
        <v>1502</v>
      </c>
      <c r="DO1509" s="55" t="s">
        <v>1566</v>
      </c>
      <c r="DP1509" s="55" t="s">
        <v>1259</v>
      </c>
      <c r="DQ1509" s="55" t="s">
        <v>1260</v>
      </c>
      <c r="DR1509" s="55" t="s">
        <v>1261</v>
      </c>
      <c r="DS1509" s="55">
        <v>33427</v>
      </c>
      <c r="DT1509" s="55">
        <v>10000</v>
      </c>
      <c r="DU1509" s="55" t="s">
        <v>1258</v>
      </c>
      <c r="DV1509" s="55">
        <v>1</v>
      </c>
      <c r="EV1509" s="55">
        <v>1502</v>
      </c>
      <c r="EW1509" s="55" t="s">
        <v>1309</v>
      </c>
      <c r="EX1509" s="55" t="s">
        <v>1263</v>
      </c>
      <c r="EY1509" s="55">
        <v>10</v>
      </c>
      <c r="EZ1509" s="55">
        <v>1995</v>
      </c>
      <c r="FA1509" s="55">
        <v>2999</v>
      </c>
      <c r="FB1509" s="55" t="s">
        <v>1361</v>
      </c>
      <c r="FC1509" s="55" t="s">
        <v>1249</v>
      </c>
      <c r="FD1509" s="55">
        <v>6</v>
      </c>
      <c r="FF1509" s="55">
        <v>1502</v>
      </c>
      <c r="FG1509" s="55" t="s">
        <v>42</v>
      </c>
      <c r="FH1509" s="55" t="s">
        <v>1263</v>
      </c>
      <c r="FI1509" s="55">
        <v>10</v>
      </c>
      <c r="FJ1509" s="55">
        <v>130000</v>
      </c>
      <c r="FK1509" s="55" t="s">
        <v>1249</v>
      </c>
      <c r="FL1509" s="55">
        <v>0.77</v>
      </c>
      <c r="JW1509" s="12">
        <v>1502</v>
      </c>
      <c r="JX1509" s="12" t="s">
        <v>1520</v>
      </c>
      <c r="JY1509" s="12" t="s">
        <v>2126</v>
      </c>
    </row>
    <row r="1510" ht="14.25" customHeight="1" outlineLevel="1" spans="7:285">
      <c r="G1510" s="55">
        <v>1503</v>
      </c>
      <c r="H1510" s="55" t="s">
        <v>1250</v>
      </c>
      <c r="I1510" s="55" t="s">
        <v>1260</v>
      </c>
      <c r="J1510" s="55" t="s">
        <v>1989</v>
      </c>
      <c r="K1510" s="55" t="s">
        <v>1249</v>
      </c>
      <c r="L1510" s="55">
        <v>0.25</v>
      </c>
      <c r="AD1510" s="12">
        <v>1503</v>
      </c>
      <c r="AE1510" s="12" t="s">
        <v>1261</v>
      </c>
      <c r="AF1510" s="12" t="s">
        <v>2106</v>
      </c>
      <c r="AG1510" s="12" t="s">
        <v>2074</v>
      </c>
      <c r="AH1510" s="12" t="s">
        <v>2277</v>
      </c>
      <c r="DN1510" s="55">
        <v>1503</v>
      </c>
      <c r="DO1510" s="55" t="s">
        <v>1566</v>
      </c>
      <c r="DP1510" s="55" t="s">
        <v>1259</v>
      </c>
      <c r="DQ1510" s="55" t="s">
        <v>1260</v>
      </c>
      <c r="DR1510" s="55" t="s">
        <v>1261</v>
      </c>
      <c r="DS1510" s="55">
        <v>33428</v>
      </c>
      <c r="DT1510" s="55">
        <v>10000</v>
      </c>
      <c r="DU1510" s="55" t="s">
        <v>1258</v>
      </c>
      <c r="DV1510" s="55">
        <v>1</v>
      </c>
      <c r="EV1510" s="55">
        <v>1503</v>
      </c>
      <c r="EW1510" s="55" t="s">
        <v>1309</v>
      </c>
      <c r="EX1510" s="55" t="s">
        <v>1263</v>
      </c>
      <c r="EY1510" s="55">
        <v>11</v>
      </c>
      <c r="EZ1510" s="55">
        <v>0</v>
      </c>
      <c r="FA1510" s="55">
        <v>1994</v>
      </c>
      <c r="FB1510" s="55" t="s">
        <v>1361</v>
      </c>
      <c r="FC1510" s="55" t="s">
        <v>1249</v>
      </c>
      <c r="FD1510" s="55">
        <v>6</v>
      </c>
      <c r="FF1510" s="55">
        <v>1503</v>
      </c>
      <c r="FG1510" s="55" t="s">
        <v>42</v>
      </c>
      <c r="FH1510" s="55" t="s">
        <v>1263</v>
      </c>
      <c r="FI1510" s="55">
        <v>10</v>
      </c>
      <c r="FJ1510" s="55">
        <v>260000</v>
      </c>
      <c r="FK1510" s="55" t="s">
        <v>1249</v>
      </c>
      <c r="FL1510" s="55">
        <v>0.77</v>
      </c>
      <c r="JW1510" s="12">
        <v>1503</v>
      </c>
      <c r="JX1510" s="12" t="s">
        <v>1520</v>
      </c>
      <c r="JY1510" s="12" t="s">
        <v>2124</v>
      </c>
    </row>
    <row r="1511" ht="14.25" customHeight="1" outlineLevel="1" spans="7:285">
      <c r="G1511" s="55">
        <v>1504</v>
      </c>
      <c r="H1511" s="55" t="s">
        <v>1250</v>
      </c>
      <c r="I1511" s="55" t="s">
        <v>1470</v>
      </c>
      <c r="J1511" s="55" t="s">
        <v>2183</v>
      </c>
      <c r="K1511" s="55" t="s">
        <v>1249</v>
      </c>
      <c r="L1511" s="55">
        <v>0.23</v>
      </c>
      <c r="AD1511" s="12">
        <v>1504</v>
      </c>
      <c r="AE1511" s="12" t="s">
        <v>1261</v>
      </c>
      <c r="AF1511" s="12" t="s">
        <v>632</v>
      </c>
      <c r="AG1511" s="12" t="s">
        <v>1022</v>
      </c>
      <c r="AH1511" s="12" t="s">
        <v>2338</v>
      </c>
      <c r="DN1511" s="55">
        <v>1504</v>
      </c>
      <c r="DO1511" s="55" t="s">
        <v>1566</v>
      </c>
      <c r="DP1511" s="55" t="s">
        <v>1259</v>
      </c>
      <c r="DQ1511" s="55" t="s">
        <v>1260</v>
      </c>
      <c r="DR1511" s="55" t="s">
        <v>1261</v>
      </c>
      <c r="DS1511" s="55">
        <v>33430</v>
      </c>
      <c r="DT1511" s="55">
        <v>10000</v>
      </c>
      <c r="DU1511" s="55" t="s">
        <v>1258</v>
      </c>
      <c r="DV1511" s="55">
        <v>1</v>
      </c>
      <c r="EV1511" s="55">
        <v>1504</v>
      </c>
      <c r="EW1511" s="55" t="s">
        <v>1309</v>
      </c>
      <c r="EX1511" s="55" t="s">
        <v>1263</v>
      </c>
      <c r="EY1511" s="55">
        <v>11</v>
      </c>
      <c r="EZ1511" s="55">
        <v>1995</v>
      </c>
      <c r="FA1511" s="55">
        <v>2999</v>
      </c>
      <c r="FB1511" s="55" t="s">
        <v>1361</v>
      </c>
      <c r="FC1511" s="55" t="s">
        <v>1249</v>
      </c>
      <c r="FD1511" s="55">
        <v>6</v>
      </c>
      <c r="FF1511" s="55">
        <v>1504</v>
      </c>
      <c r="FG1511" s="55" t="s">
        <v>42</v>
      </c>
      <c r="FH1511" s="55" t="s">
        <v>1263</v>
      </c>
      <c r="FI1511" s="55">
        <v>10</v>
      </c>
      <c r="FJ1511" s="55">
        <v>400000</v>
      </c>
      <c r="FK1511" s="55" t="s">
        <v>1249</v>
      </c>
      <c r="FL1511" s="55">
        <v>0.77</v>
      </c>
      <c r="JW1511" s="12">
        <v>1504</v>
      </c>
      <c r="JX1511" s="12" t="s">
        <v>1520</v>
      </c>
      <c r="JY1511" s="12" t="s">
        <v>2173</v>
      </c>
    </row>
    <row r="1512" ht="14.25" customHeight="1" outlineLevel="1" spans="7:285">
      <c r="G1512" s="55">
        <v>1505</v>
      </c>
      <c r="H1512" s="55" t="s">
        <v>1250</v>
      </c>
      <c r="I1512" s="55" t="s">
        <v>1470</v>
      </c>
      <c r="J1512" s="55" t="s">
        <v>2202</v>
      </c>
      <c r="K1512" s="55" t="s">
        <v>1249</v>
      </c>
      <c r="L1512" s="55">
        <v>0.23</v>
      </c>
      <c r="AD1512" s="12">
        <v>1505</v>
      </c>
      <c r="AE1512" s="12" t="s">
        <v>1261</v>
      </c>
      <c r="AF1512" s="12" t="s">
        <v>2268</v>
      </c>
      <c r="AG1512" s="12" t="s">
        <v>2074</v>
      </c>
      <c r="AH1512" s="12" t="s">
        <v>2277</v>
      </c>
      <c r="DN1512" s="55">
        <v>1505</v>
      </c>
      <c r="DO1512" s="55" t="s">
        <v>1566</v>
      </c>
      <c r="DP1512" s="55" t="s">
        <v>1259</v>
      </c>
      <c r="DQ1512" s="55" t="s">
        <v>1260</v>
      </c>
      <c r="DR1512" s="55" t="s">
        <v>1261</v>
      </c>
      <c r="DS1512" s="55">
        <v>33431</v>
      </c>
      <c r="DT1512" s="55">
        <v>10000</v>
      </c>
      <c r="DU1512" s="55" t="s">
        <v>1258</v>
      </c>
      <c r="DV1512" s="55">
        <v>1</v>
      </c>
      <c r="EV1512" s="55">
        <v>1505</v>
      </c>
      <c r="EW1512" s="55" t="s">
        <v>1309</v>
      </c>
      <c r="EX1512" s="55" t="s">
        <v>1263</v>
      </c>
      <c r="EY1512" s="55">
        <v>12</v>
      </c>
      <c r="EZ1512" s="55">
        <v>0</v>
      </c>
      <c r="FA1512" s="55">
        <v>1994</v>
      </c>
      <c r="FB1512" s="55" t="s">
        <v>1361</v>
      </c>
      <c r="FC1512" s="55" t="s">
        <v>1249</v>
      </c>
      <c r="FD1512" s="55">
        <v>6</v>
      </c>
      <c r="FF1512" s="55">
        <v>1505</v>
      </c>
      <c r="FG1512" s="55" t="s">
        <v>42</v>
      </c>
      <c r="FH1512" s="55" t="s">
        <v>1263</v>
      </c>
      <c r="FI1512" s="55">
        <v>10</v>
      </c>
      <c r="FJ1512" s="55">
        <v>530000</v>
      </c>
      <c r="FK1512" s="55" t="s">
        <v>1249</v>
      </c>
      <c r="FL1512" s="55">
        <v>0.77</v>
      </c>
      <c r="JW1512" s="12">
        <v>1505</v>
      </c>
      <c r="JX1512" s="12" t="s">
        <v>1520</v>
      </c>
      <c r="JY1512" s="12" t="s">
        <v>2193</v>
      </c>
    </row>
    <row r="1513" ht="14.25" customHeight="1" outlineLevel="1" spans="7:285">
      <c r="G1513" s="55">
        <v>1506</v>
      </c>
      <c r="H1513" s="55" t="s">
        <v>1250</v>
      </c>
      <c r="I1513" s="55" t="s">
        <v>1470</v>
      </c>
      <c r="J1513" s="55" t="s">
        <v>2223</v>
      </c>
      <c r="K1513" s="55" t="s">
        <v>1249</v>
      </c>
      <c r="L1513" s="55">
        <v>0.23</v>
      </c>
      <c r="AD1513" s="12">
        <v>1506</v>
      </c>
      <c r="AE1513" s="12" t="s">
        <v>1261</v>
      </c>
      <c r="AF1513" s="12" t="s">
        <v>1771</v>
      </c>
      <c r="AG1513" s="12" t="s">
        <v>1022</v>
      </c>
      <c r="AH1513" s="12" t="s">
        <v>2338</v>
      </c>
      <c r="DN1513" s="55">
        <v>1506</v>
      </c>
      <c r="DO1513" s="55" t="s">
        <v>1566</v>
      </c>
      <c r="DP1513" s="55" t="s">
        <v>1259</v>
      </c>
      <c r="DQ1513" s="55" t="s">
        <v>1260</v>
      </c>
      <c r="DR1513" s="55" t="s">
        <v>1261</v>
      </c>
      <c r="DS1513" s="55">
        <v>33432</v>
      </c>
      <c r="DT1513" s="55">
        <v>10000</v>
      </c>
      <c r="DU1513" s="55" t="s">
        <v>1258</v>
      </c>
      <c r="DV1513" s="55">
        <v>1</v>
      </c>
      <c r="EV1513" s="55">
        <v>1506</v>
      </c>
      <c r="EW1513" s="55" t="s">
        <v>1309</v>
      </c>
      <c r="EX1513" s="55" t="s">
        <v>1263</v>
      </c>
      <c r="EY1513" s="55">
        <v>12</v>
      </c>
      <c r="EZ1513" s="55">
        <v>1995</v>
      </c>
      <c r="FA1513" s="55">
        <v>2999</v>
      </c>
      <c r="FB1513" s="55" t="s">
        <v>1361</v>
      </c>
      <c r="FC1513" s="55" t="s">
        <v>1249</v>
      </c>
      <c r="FD1513" s="55">
        <v>6</v>
      </c>
      <c r="FF1513" s="55">
        <v>1506</v>
      </c>
      <c r="FG1513" s="55" t="s">
        <v>42</v>
      </c>
      <c r="FH1513" s="55" t="s">
        <v>1263</v>
      </c>
      <c r="FI1513" s="55">
        <v>10</v>
      </c>
      <c r="FJ1513" s="55">
        <v>540000</v>
      </c>
      <c r="FK1513" s="55" t="s">
        <v>1249</v>
      </c>
      <c r="FL1513" s="55">
        <v>0.77</v>
      </c>
      <c r="JW1513" s="12">
        <v>1506</v>
      </c>
      <c r="JX1513" s="12" t="s">
        <v>1520</v>
      </c>
      <c r="JY1513" s="12" t="s">
        <v>2216</v>
      </c>
    </row>
    <row r="1514" ht="14.25" customHeight="1" outlineLevel="1" spans="7:285">
      <c r="G1514" s="55">
        <v>1507</v>
      </c>
      <c r="H1514" s="55" t="s">
        <v>1250</v>
      </c>
      <c r="I1514" s="55" t="s">
        <v>1470</v>
      </c>
      <c r="J1514" s="55" t="s">
        <v>2933</v>
      </c>
      <c r="K1514" s="55" t="s">
        <v>1249</v>
      </c>
      <c r="L1514" s="55">
        <v>0.35</v>
      </c>
      <c r="AD1514" s="12">
        <v>1507</v>
      </c>
      <c r="AE1514" s="12" t="s">
        <v>1261</v>
      </c>
      <c r="AF1514" s="12" t="s">
        <v>984</v>
      </c>
      <c r="AG1514" s="12" t="s">
        <v>2072</v>
      </c>
      <c r="AH1514" s="12" t="s">
        <v>2894</v>
      </c>
      <c r="DN1514" s="55">
        <v>1507</v>
      </c>
      <c r="DO1514" s="55" t="s">
        <v>1566</v>
      </c>
      <c r="DP1514" s="55" t="s">
        <v>1259</v>
      </c>
      <c r="DQ1514" s="55" t="s">
        <v>1260</v>
      </c>
      <c r="DR1514" s="55" t="s">
        <v>1261</v>
      </c>
      <c r="DS1514" s="55">
        <v>33433</v>
      </c>
      <c r="DT1514" s="55">
        <v>10000</v>
      </c>
      <c r="DU1514" s="55" t="s">
        <v>1258</v>
      </c>
      <c r="DV1514" s="55">
        <v>1</v>
      </c>
      <c r="EV1514" s="55">
        <v>1507</v>
      </c>
      <c r="EW1514" s="55" t="s">
        <v>1309</v>
      </c>
      <c r="EX1514" s="55" t="s">
        <v>1263</v>
      </c>
      <c r="EY1514" s="55">
        <v>13</v>
      </c>
      <c r="EZ1514" s="55">
        <v>0</v>
      </c>
      <c r="FA1514" s="55">
        <v>1994</v>
      </c>
      <c r="FB1514" s="55" t="s">
        <v>1361</v>
      </c>
      <c r="FC1514" s="55" t="s">
        <v>1249</v>
      </c>
      <c r="FD1514" s="55">
        <v>6</v>
      </c>
      <c r="FF1514" s="55">
        <v>1507</v>
      </c>
      <c r="FG1514" s="55" t="s">
        <v>42</v>
      </c>
      <c r="FH1514" s="55" t="s">
        <v>1263</v>
      </c>
      <c r="FI1514" s="55">
        <v>11</v>
      </c>
      <c r="FJ1514" s="55">
        <v>0</v>
      </c>
      <c r="FK1514" s="55" t="s">
        <v>1249</v>
      </c>
      <c r="FL1514" s="55">
        <v>0.95</v>
      </c>
      <c r="JW1514" s="12">
        <v>1507</v>
      </c>
      <c r="JX1514" s="12" t="s">
        <v>1520</v>
      </c>
      <c r="JY1514" s="12" t="s">
        <v>2231</v>
      </c>
    </row>
    <row r="1515" ht="14.25" customHeight="1" outlineLevel="1" spans="7:285">
      <c r="G1515" s="55">
        <v>1508</v>
      </c>
      <c r="H1515" s="55" t="s">
        <v>1250</v>
      </c>
      <c r="I1515" s="55" t="s">
        <v>1470</v>
      </c>
      <c r="J1515" s="55" t="s">
        <v>2939</v>
      </c>
      <c r="K1515" s="55" t="s">
        <v>1249</v>
      </c>
      <c r="L1515" s="55">
        <v>0.35</v>
      </c>
      <c r="AD1515" s="12">
        <v>1508</v>
      </c>
      <c r="AE1515" s="12" t="s">
        <v>1261</v>
      </c>
      <c r="AF1515" s="12" t="s">
        <v>2993</v>
      </c>
      <c r="AG1515" s="12" t="s">
        <v>1022</v>
      </c>
      <c r="AH1515" s="12" t="s">
        <v>2338</v>
      </c>
      <c r="DN1515" s="55">
        <v>1508</v>
      </c>
      <c r="DO1515" s="55" t="s">
        <v>1566</v>
      </c>
      <c r="DP1515" s="55" t="s">
        <v>1259</v>
      </c>
      <c r="DQ1515" s="55" t="s">
        <v>1260</v>
      </c>
      <c r="DR1515" s="55" t="s">
        <v>1261</v>
      </c>
      <c r="DS1515" s="55">
        <v>33434</v>
      </c>
      <c r="DT1515" s="55">
        <v>10000</v>
      </c>
      <c r="DU1515" s="55" t="s">
        <v>1258</v>
      </c>
      <c r="DV1515" s="55">
        <v>1</v>
      </c>
      <c r="EV1515" s="55">
        <v>1508</v>
      </c>
      <c r="EW1515" s="55" t="s">
        <v>1309</v>
      </c>
      <c r="EX1515" s="55" t="s">
        <v>1263</v>
      </c>
      <c r="EY1515" s="55">
        <v>13</v>
      </c>
      <c r="EZ1515" s="55">
        <v>1995</v>
      </c>
      <c r="FA1515" s="55">
        <v>2999</v>
      </c>
      <c r="FB1515" s="55" t="s">
        <v>1361</v>
      </c>
      <c r="FC1515" s="55" t="s">
        <v>1249</v>
      </c>
      <c r="FD1515" s="55">
        <v>6</v>
      </c>
      <c r="FF1515" s="55">
        <v>1508</v>
      </c>
      <c r="FG1515" s="55" t="s">
        <v>42</v>
      </c>
      <c r="FH1515" s="55" t="s">
        <v>1263</v>
      </c>
      <c r="FI1515" s="55">
        <v>11</v>
      </c>
      <c r="FJ1515" s="55">
        <v>1000</v>
      </c>
      <c r="FK1515" s="55" t="s">
        <v>1249</v>
      </c>
      <c r="FL1515" s="55">
        <v>0.95</v>
      </c>
      <c r="JW1515" s="12">
        <v>1508</v>
      </c>
      <c r="JX1515" s="12" t="s">
        <v>1520</v>
      </c>
      <c r="JY1515" s="12" t="s">
        <v>2248</v>
      </c>
    </row>
    <row r="1516" ht="14.25" customHeight="1" outlineLevel="1" spans="7:285">
      <c r="G1516" s="55">
        <v>1509</v>
      </c>
      <c r="H1516" s="55" t="s">
        <v>1250</v>
      </c>
      <c r="I1516" s="55" t="s">
        <v>1470</v>
      </c>
      <c r="J1516" s="55" t="s">
        <v>1737</v>
      </c>
      <c r="K1516" s="55" t="s">
        <v>1249</v>
      </c>
      <c r="L1516" s="55">
        <v>0.35</v>
      </c>
      <c r="AD1516" s="12">
        <v>1509</v>
      </c>
      <c r="AE1516" s="12" t="s">
        <v>1261</v>
      </c>
      <c r="AF1516" s="12" t="s">
        <v>1422</v>
      </c>
      <c r="AG1516" s="12" t="s">
        <v>2072</v>
      </c>
      <c r="AH1516" s="12" t="s">
        <v>2894</v>
      </c>
      <c r="DN1516" s="55">
        <v>1509</v>
      </c>
      <c r="DO1516" s="55" t="s">
        <v>1566</v>
      </c>
      <c r="DP1516" s="55" t="s">
        <v>1259</v>
      </c>
      <c r="DQ1516" s="55" t="s">
        <v>1260</v>
      </c>
      <c r="DR1516" s="55" t="s">
        <v>1261</v>
      </c>
      <c r="DS1516" s="55">
        <v>33435</v>
      </c>
      <c r="DT1516" s="55">
        <v>10000</v>
      </c>
      <c r="DU1516" s="55" t="s">
        <v>1258</v>
      </c>
      <c r="DV1516" s="55">
        <v>1</v>
      </c>
      <c r="EV1516" s="55">
        <v>1509</v>
      </c>
      <c r="EW1516" s="55" t="s">
        <v>1309</v>
      </c>
      <c r="EX1516" s="55" t="s">
        <v>1263</v>
      </c>
      <c r="EY1516" s="55">
        <v>14</v>
      </c>
      <c r="EZ1516" s="55">
        <v>0</v>
      </c>
      <c r="FA1516" s="55">
        <v>1994</v>
      </c>
      <c r="FB1516" s="55" t="s">
        <v>1361</v>
      </c>
      <c r="FC1516" s="55" t="s">
        <v>1249</v>
      </c>
      <c r="FD1516" s="55">
        <v>8</v>
      </c>
      <c r="FF1516" s="55">
        <v>1509</v>
      </c>
      <c r="FG1516" s="55" t="s">
        <v>42</v>
      </c>
      <c r="FH1516" s="55" t="s">
        <v>1263</v>
      </c>
      <c r="FI1516" s="55">
        <v>11</v>
      </c>
      <c r="FJ1516" s="55">
        <v>2500</v>
      </c>
      <c r="FK1516" s="55" t="s">
        <v>1249</v>
      </c>
      <c r="FL1516" s="55">
        <v>0.84</v>
      </c>
      <c r="JW1516" s="12">
        <v>1509</v>
      </c>
      <c r="JX1516" s="12" t="s">
        <v>1520</v>
      </c>
      <c r="JY1516" s="12" t="s">
        <v>2266</v>
      </c>
    </row>
    <row r="1517" ht="14.25" customHeight="1" outlineLevel="1" spans="7:285">
      <c r="G1517" s="55">
        <v>1510</v>
      </c>
      <c r="H1517" s="55" t="s">
        <v>1250</v>
      </c>
      <c r="I1517" s="55" t="s">
        <v>1470</v>
      </c>
      <c r="J1517" s="55" t="s">
        <v>2237</v>
      </c>
      <c r="K1517" s="55" t="s">
        <v>1249</v>
      </c>
      <c r="L1517" s="55">
        <v>0.2</v>
      </c>
      <c r="AD1517" s="12">
        <v>1510</v>
      </c>
      <c r="AE1517" s="12" t="s">
        <v>1261</v>
      </c>
      <c r="AF1517" s="12" t="s">
        <v>1368</v>
      </c>
      <c r="AG1517" s="12" t="s">
        <v>1022</v>
      </c>
      <c r="AH1517" s="12" t="s">
        <v>2354</v>
      </c>
      <c r="DN1517" s="55">
        <v>1510</v>
      </c>
      <c r="DO1517" s="55" t="s">
        <v>1566</v>
      </c>
      <c r="DP1517" s="55" t="s">
        <v>1259</v>
      </c>
      <c r="DQ1517" s="55" t="s">
        <v>1260</v>
      </c>
      <c r="DR1517" s="55" t="s">
        <v>1261</v>
      </c>
      <c r="DS1517" s="55">
        <v>33436</v>
      </c>
      <c r="DT1517" s="55">
        <v>10000</v>
      </c>
      <c r="DU1517" s="55" t="s">
        <v>1258</v>
      </c>
      <c r="DV1517" s="55">
        <v>1</v>
      </c>
      <c r="EV1517" s="55">
        <v>1510</v>
      </c>
      <c r="EW1517" s="55" t="s">
        <v>1309</v>
      </c>
      <c r="EX1517" s="55" t="s">
        <v>1263</v>
      </c>
      <c r="EY1517" s="55">
        <v>14</v>
      </c>
      <c r="EZ1517" s="55">
        <v>1995</v>
      </c>
      <c r="FA1517" s="55">
        <v>2999</v>
      </c>
      <c r="FB1517" s="55" t="s">
        <v>1361</v>
      </c>
      <c r="FC1517" s="55" t="s">
        <v>1249</v>
      </c>
      <c r="FD1517" s="55">
        <v>8</v>
      </c>
      <c r="FF1517" s="55">
        <v>1510</v>
      </c>
      <c r="FG1517" s="55" t="s">
        <v>42</v>
      </c>
      <c r="FH1517" s="55" t="s">
        <v>1263</v>
      </c>
      <c r="FI1517" s="55">
        <v>11</v>
      </c>
      <c r="FJ1517" s="55">
        <v>5000</v>
      </c>
      <c r="FK1517" s="55" t="s">
        <v>1249</v>
      </c>
      <c r="FL1517" s="55">
        <v>0.77</v>
      </c>
      <c r="JW1517" s="12">
        <v>1510</v>
      </c>
      <c r="JX1517" s="12" t="s">
        <v>1520</v>
      </c>
      <c r="JY1517" s="12" t="s">
        <v>2285</v>
      </c>
    </row>
    <row r="1518" ht="14.25" customHeight="1" outlineLevel="1" spans="7:285">
      <c r="G1518" s="55">
        <v>1511</v>
      </c>
      <c r="H1518" s="55" t="s">
        <v>1250</v>
      </c>
      <c r="I1518" s="55" t="s">
        <v>1470</v>
      </c>
      <c r="J1518" s="55" t="s">
        <v>2254</v>
      </c>
      <c r="K1518" s="55" t="s">
        <v>1249</v>
      </c>
      <c r="L1518" s="55">
        <v>0.2</v>
      </c>
      <c r="AD1518" s="12">
        <v>1511</v>
      </c>
      <c r="AE1518" s="12" t="s">
        <v>1261</v>
      </c>
      <c r="AF1518" s="12" t="s">
        <v>1597</v>
      </c>
      <c r="AG1518" s="12" t="s">
        <v>2072</v>
      </c>
      <c r="AH1518" s="12" t="s">
        <v>2894</v>
      </c>
      <c r="DN1518" s="55">
        <v>1511</v>
      </c>
      <c r="DO1518" s="55" t="s">
        <v>1566</v>
      </c>
      <c r="DP1518" s="55" t="s">
        <v>1259</v>
      </c>
      <c r="DQ1518" s="55" t="s">
        <v>1260</v>
      </c>
      <c r="DR1518" s="55" t="s">
        <v>1261</v>
      </c>
      <c r="DS1518" s="55">
        <v>33437</v>
      </c>
      <c r="DT1518" s="55">
        <v>10000</v>
      </c>
      <c r="DU1518" s="55" t="s">
        <v>1258</v>
      </c>
      <c r="DV1518" s="55">
        <v>1</v>
      </c>
      <c r="EV1518" s="55">
        <v>1511</v>
      </c>
      <c r="EW1518" s="55" t="s">
        <v>1309</v>
      </c>
      <c r="EX1518" s="55" t="s">
        <v>1263</v>
      </c>
      <c r="EY1518" s="55">
        <v>2</v>
      </c>
      <c r="EZ1518" s="55">
        <v>0</v>
      </c>
      <c r="FA1518" s="55">
        <v>1994</v>
      </c>
      <c r="FB1518" s="55" t="s">
        <v>1361</v>
      </c>
      <c r="FC1518" s="55" t="s">
        <v>1249</v>
      </c>
      <c r="FD1518" s="55">
        <v>5.25</v>
      </c>
      <c r="FF1518" s="55">
        <v>1511</v>
      </c>
      <c r="FG1518" s="55" t="s">
        <v>42</v>
      </c>
      <c r="FH1518" s="55" t="s">
        <v>1263</v>
      </c>
      <c r="FI1518" s="55">
        <v>11</v>
      </c>
      <c r="FJ1518" s="55">
        <v>10000</v>
      </c>
      <c r="FK1518" s="55" t="s">
        <v>1249</v>
      </c>
      <c r="FL1518" s="55">
        <v>0.77</v>
      </c>
      <c r="JW1518" s="12">
        <v>1511</v>
      </c>
      <c r="JX1518" s="12" t="s">
        <v>1520</v>
      </c>
      <c r="JY1518" s="12" t="s">
        <v>2295</v>
      </c>
    </row>
    <row r="1519" ht="14.25" customHeight="1" outlineLevel="1" spans="7:285">
      <c r="G1519" s="55">
        <v>1512</v>
      </c>
      <c r="H1519" s="55" t="s">
        <v>1250</v>
      </c>
      <c r="I1519" s="55" t="s">
        <v>1470</v>
      </c>
      <c r="J1519" s="55" t="s">
        <v>2276</v>
      </c>
      <c r="K1519" s="55" t="s">
        <v>1249</v>
      </c>
      <c r="L1519" s="55">
        <v>0.2</v>
      </c>
      <c r="AD1519" s="12">
        <v>1512</v>
      </c>
      <c r="AE1519" s="12" t="s">
        <v>1261</v>
      </c>
      <c r="AF1519" s="12" t="s">
        <v>750</v>
      </c>
      <c r="AG1519" s="12" t="s">
        <v>1022</v>
      </c>
      <c r="AH1519" s="12" t="s">
        <v>2354</v>
      </c>
      <c r="DN1519" s="55">
        <v>1512</v>
      </c>
      <c r="DO1519" s="55" t="s">
        <v>1566</v>
      </c>
      <c r="DP1519" s="55" t="s">
        <v>1259</v>
      </c>
      <c r="DQ1519" s="55" t="s">
        <v>1260</v>
      </c>
      <c r="DR1519" s="55" t="s">
        <v>1261</v>
      </c>
      <c r="DS1519" s="55">
        <v>33441</v>
      </c>
      <c r="DT1519" s="55">
        <v>10000</v>
      </c>
      <c r="DU1519" s="55" t="s">
        <v>1258</v>
      </c>
      <c r="DV1519" s="55">
        <v>1</v>
      </c>
      <c r="EV1519" s="55">
        <v>1512</v>
      </c>
      <c r="EW1519" s="55" t="s">
        <v>1309</v>
      </c>
      <c r="EX1519" s="55" t="s">
        <v>1263</v>
      </c>
      <c r="EY1519" s="55">
        <v>2</v>
      </c>
      <c r="EZ1519" s="55">
        <v>1995</v>
      </c>
      <c r="FA1519" s="55">
        <v>2999</v>
      </c>
      <c r="FB1519" s="55" t="s">
        <v>1361</v>
      </c>
      <c r="FC1519" s="55" t="s">
        <v>1249</v>
      </c>
      <c r="FD1519" s="55">
        <v>6</v>
      </c>
      <c r="FF1519" s="55">
        <v>1512</v>
      </c>
      <c r="FG1519" s="55" t="s">
        <v>42</v>
      </c>
      <c r="FH1519" s="55" t="s">
        <v>1263</v>
      </c>
      <c r="FI1519" s="55">
        <v>11</v>
      </c>
      <c r="FJ1519" s="55">
        <v>25000</v>
      </c>
      <c r="FK1519" s="55" t="s">
        <v>1249</v>
      </c>
      <c r="FL1519" s="55">
        <v>0.77</v>
      </c>
      <c r="JW1519" s="12">
        <v>1512</v>
      </c>
      <c r="JX1519" s="12" t="s">
        <v>1520</v>
      </c>
      <c r="JY1519" s="12" t="s">
        <v>2302</v>
      </c>
    </row>
    <row r="1520" ht="14.25" customHeight="1" outlineLevel="1" spans="7:285">
      <c r="G1520" s="55">
        <v>1513</v>
      </c>
      <c r="H1520" s="55" t="s">
        <v>1250</v>
      </c>
      <c r="I1520" s="55" t="s">
        <v>1470</v>
      </c>
      <c r="J1520" s="55" t="s">
        <v>2290</v>
      </c>
      <c r="K1520" s="55" t="s">
        <v>1249</v>
      </c>
      <c r="L1520" s="55">
        <v>0.23</v>
      </c>
      <c r="AD1520" s="12">
        <v>1513</v>
      </c>
      <c r="AE1520" s="12" t="s">
        <v>1261</v>
      </c>
      <c r="AF1520" s="12" t="s">
        <v>1982</v>
      </c>
      <c r="AG1520" s="12" t="s">
        <v>2072</v>
      </c>
      <c r="AH1520" s="12" t="s">
        <v>2894</v>
      </c>
      <c r="DN1520" s="55">
        <v>1513</v>
      </c>
      <c r="DO1520" s="55" t="s">
        <v>1566</v>
      </c>
      <c r="DP1520" s="55" t="s">
        <v>1259</v>
      </c>
      <c r="DQ1520" s="55" t="s">
        <v>1260</v>
      </c>
      <c r="DR1520" s="55" t="s">
        <v>1261</v>
      </c>
      <c r="DS1520" s="55">
        <v>33442</v>
      </c>
      <c r="DT1520" s="55">
        <v>10000</v>
      </c>
      <c r="DU1520" s="55" t="s">
        <v>1258</v>
      </c>
      <c r="DV1520" s="55">
        <v>1</v>
      </c>
      <c r="EV1520" s="55">
        <v>1513</v>
      </c>
      <c r="EW1520" s="55" t="s">
        <v>1309</v>
      </c>
      <c r="EX1520" s="55" t="s">
        <v>1263</v>
      </c>
      <c r="EY1520" s="55">
        <v>3</v>
      </c>
      <c r="EZ1520" s="55">
        <v>0</v>
      </c>
      <c r="FA1520" s="55">
        <v>1994</v>
      </c>
      <c r="FB1520" s="55" t="s">
        <v>1361</v>
      </c>
      <c r="FC1520" s="55" t="s">
        <v>1249</v>
      </c>
      <c r="FD1520" s="55">
        <v>5.25</v>
      </c>
      <c r="FF1520" s="55">
        <v>1513</v>
      </c>
      <c r="FG1520" s="55" t="s">
        <v>42</v>
      </c>
      <c r="FH1520" s="55" t="s">
        <v>1263</v>
      </c>
      <c r="FI1520" s="55">
        <v>11</v>
      </c>
      <c r="FJ1520" s="55">
        <v>50000</v>
      </c>
      <c r="FK1520" s="55" t="s">
        <v>1249</v>
      </c>
      <c r="FL1520" s="55">
        <v>0.77</v>
      </c>
      <c r="JW1520" s="12">
        <v>1513</v>
      </c>
      <c r="JX1520" s="12" t="s">
        <v>1520</v>
      </c>
      <c r="JY1520" s="12" t="s">
        <v>2317</v>
      </c>
    </row>
    <row r="1521" ht="14.25" customHeight="1" outlineLevel="1" spans="7:285">
      <c r="G1521" s="55">
        <v>1514</v>
      </c>
      <c r="H1521" s="55" t="s">
        <v>1250</v>
      </c>
      <c r="I1521" s="55" t="s">
        <v>1470</v>
      </c>
      <c r="J1521" s="55" t="s">
        <v>1707</v>
      </c>
      <c r="K1521" s="55" t="s">
        <v>1249</v>
      </c>
      <c r="L1521" s="55">
        <v>0.23</v>
      </c>
      <c r="AD1521" s="12">
        <v>1514</v>
      </c>
      <c r="AE1521" s="12" t="s">
        <v>1261</v>
      </c>
      <c r="AF1521" s="12" t="s">
        <v>2096</v>
      </c>
      <c r="AG1521" s="12" t="s">
        <v>1022</v>
      </c>
      <c r="AH1521" s="12" t="s">
        <v>2354</v>
      </c>
      <c r="DN1521" s="55">
        <v>1514</v>
      </c>
      <c r="DO1521" s="55" t="s">
        <v>1566</v>
      </c>
      <c r="DP1521" s="55" t="s">
        <v>1259</v>
      </c>
      <c r="DQ1521" s="55" t="s">
        <v>1260</v>
      </c>
      <c r="DR1521" s="55" t="s">
        <v>1261</v>
      </c>
      <c r="DS1521" s="55">
        <v>33444</v>
      </c>
      <c r="DT1521" s="55">
        <v>10000</v>
      </c>
      <c r="DU1521" s="55" t="s">
        <v>1258</v>
      </c>
      <c r="DV1521" s="55">
        <v>1</v>
      </c>
      <c r="EV1521" s="55">
        <v>1514</v>
      </c>
      <c r="EW1521" s="55" t="s">
        <v>1309</v>
      </c>
      <c r="EX1521" s="55" t="s">
        <v>1263</v>
      </c>
      <c r="EY1521" s="55">
        <v>3</v>
      </c>
      <c r="EZ1521" s="55">
        <v>1995</v>
      </c>
      <c r="FA1521" s="55">
        <v>2999</v>
      </c>
      <c r="FB1521" s="55" t="s">
        <v>1361</v>
      </c>
      <c r="FC1521" s="55" t="s">
        <v>1249</v>
      </c>
      <c r="FD1521" s="55">
        <v>6</v>
      </c>
      <c r="FF1521" s="55">
        <v>1514</v>
      </c>
      <c r="FG1521" s="55" t="s">
        <v>42</v>
      </c>
      <c r="FH1521" s="55" t="s">
        <v>1263</v>
      </c>
      <c r="FI1521" s="55">
        <v>11</v>
      </c>
      <c r="FJ1521" s="55">
        <v>80000</v>
      </c>
      <c r="FK1521" s="55" t="s">
        <v>1249</v>
      </c>
      <c r="FL1521" s="55">
        <v>0.77</v>
      </c>
      <c r="JW1521" s="12">
        <v>1514</v>
      </c>
      <c r="JX1521" s="12" t="s">
        <v>1520</v>
      </c>
      <c r="JY1521" s="12" t="s">
        <v>2336</v>
      </c>
    </row>
    <row r="1522" ht="14.25" customHeight="1" outlineLevel="1" spans="7:285">
      <c r="G1522" s="55">
        <v>1515</v>
      </c>
      <c r="H1522" s="55" t="s">
        <v>1250</v>
      </c>
      <c r="I1522" s="55" t="s">
        <v>1470</v>
      </c>
      <c r="J1522" s="55" t="s">
        <v>2319</v>
      </c>
      <c r="K1522" s="55" t="s">
        <v>1249</v>
      </c>
      <c r="L1522" s="55">
        <v>0.23</v>
      </c>
      <c r="AD1522" s="12">
        <v>1515</v>
      </c>
      <c r="AE1522" s="12" t="s">
        <v>1261</v>
      </c>
      <c r="AF1522" s="12" t="s">
        <v>2153</v>
      </c>
      <c r="AG1522" s="12" t="s">
        <v>2072</v>
      </c>
      <c r="AH1522" s="12" t="s">
        <v>2894</v>
      </c>
      <c r="DN1522" s="55">
        <v>1515</v>
      </c>
      <c r="DO1522" s="55" t="s">
        <v>1566</v>
      </c>
      <c r="DP1522" s="55" t="s">
        <v>1259</v>
      </c>
      <c r="DQ1522" s="55" t="s">
        <v>1260</v>
      </c>
      <c r="DR1522" s="55" t="s">
        <v>1261</v>
      </c>
      <c r="DS1522" s="55">
        <v>33445</v>
      </c>
      <c r="DT1522" s="55">
        <v>10000</v>
      </c>
      <c r="DU1522" s="55" t="s">
        <v>1258</v>
      </c>
      <c r="DV1522" s="55">
        <v>1</v>
      </c>
      <c r="EV1522" s="55">
        <v>1515</v>
      </c>
      <c r="EW1522" s="55" t="s">
        <v>1309</v>
      </c>
      <c r="EX1522" s="55" t="s">
        <v>1263</v>
      </c>
      <c r="EY1522" s="55">
        <v>4</v>
      </c>
      <c r="EZ1522" s="55">
        <v>0</v>
      </c>
      <c r="FA1522" s="55">
        <v>1994</v>
      </c>
      <c r="FB1522" s="55" t="s">
        <v>1361</v>
      </c>
      <c r="FC1522" s="55" t="s">
        <v>1249</v>
      </c>
      <c r="FD1522" s="55">
        <v>5.25</v>
      </c>
      <c r="FF1522" s="55">
        <v>1515</v>
      </c>
      <c r="FG1522" s="55" t="s">
        <v>42</v>
      </c>
      <c r="FH1522" s="55" t="s">
        <v>1263</v>
      </c>
      <c r="FI1522" s="55">
        <v>11</v>
      </c>
      <c r="FJ1522" s="55">
        <v>130000</v>
      </c>
      <c r="FK1522" s="55" t="s">
        <v>1249</v>
      </c>
      <c r="FL1522" s="55">
        <v>0.77</v>
      </c>
      <c r="JW1522" s="12">
        <v>1515</v>
      </c>
      <c r="JX1522" s="12" t="s">
        <v>1520</v>
      </c>
      <c r="JY1522" s="12" t="s">
        <v>2353</v>
      </c>
    </row>
    <row r="1523" ht="14.25" customHeight="1" outlineLevel="1" spans="7:285">
      <c r="G1523" s="55">
        <v>1516</v>
      </c>
      <c r="H1523" s="55" t="s">
        <v>1250</v>
      </c>
      <c r="I1523" s="55" t="s">
        <v>1470</v>
      </c>
      <c r="J1523" s="55" t="s">
        <v>2338</v>
      </c>
      <c r="K1523" s="55" t="s">
        <v>1249</v>
      </c>
      <c r="L1523" s="55">
        <v>0.525</v>
      </c>
      <c r="AD1523" s="12">
        <v>1516</v>
      </c>
      <c r="AE1523" s="12" t="s">
        <v>1261</v>
      </c>
      <c r="AF1523" s="12" t="s">
        <v>1553</v>
      </c>
      <c r="AG1523" s="12" t="s">
        <v>1022</v>
      </c>
      <c r="AH1523" s="12" t="s">
        <v>2354</v>
      </c>
      <c r="DN1523" s="55">
        <v>1516</v>
      </c>
      <c r="DO1523" s="55" t="s">
        <v>1566</v>
      </c>
      <c r="DP1523" s="55" t="s">
        <v>1259</v>
      </c>
      <c r="DQ1523" s="55" t="s">
        <v>1260</v>
      </c>
      <c r="DR1523" s="55" t="s">
        <v>1261</v>
      </c>
      <c r="DS1523" s="55">
        <v>33446</v>
      </c>
      <c r="DT1523" s="55">
        <v>10000</v>
      </c>
      <c r="DU1523" s="55" t="s">
        <v>1258</v>
      </c>
      <c r="DV1523" s="55">
        <v>1</v>
      </c>
      <c r="EV1523" s="55">
        <v>1516</v>
      </c>
      <c r="EW1523" s="55" t="s">
        <v>1309</v>
      </c>
      <c r="EX1523" s="55" t="s">
        <v>1263</v>
      </c>
      <c r="EY1523" s="55">
        <v>4</v>
      </c>
      <c r="EZ1523" s="55">
        <v>1995</v>
      </c>
      <c r="FA1523" s="55">
        <v>2999</v>
      </c>
      <c r="FB1523" s="55" t="s">
        <v>1361</v>
      </c>
      <c r="FC1523" s="55" t="s">
        <v>1249</v>
      </c>
      <c r="FD1523" s="55">
        <v>6</v>
      </c>
      <c r="FF1523" s="55">
        <v>1516</v>
      </c>
      <c r="FG1523" s="55" t="s">
        <v>42</v>
      </c>
      <c r="FH1523" s="55" t="s">
        <v>1263</v>
      </c>
      <c r="FI1523" s="55">
        <v>11</v>
      </c>
      <c r="FJ1523" s="55">
        <v>260000</v>
      </c>
      <c r="FK1523" s="55" t="s">
        <v>1249</v>
      </c>
      <c r="FL1523" s="55">
        <v>0.77</v>
      </c>
      <c r="JW1523" s="12">
        <v>1516</v>
      </c>
      <c r="JX1523" s="12" t="s">
        <v>1520</v>
      </c>
      <c r="JY1523" s="12" t="s">
        <v>2366</v>
      </c>
    </row>
    <row r="1524" ht="14.25" customHeight="1" outlineLevel="1" spans="7:285">
      <c r="G1524" s="55">
        <v>1517</v>
      </c>
      <c r="H1524" s="55" t="s">
        <v>1250</v>
      </c>
      <c r="I1524" s="55" t="s">
        <v>1470</v>
      </c>
      <c r="J1524" s="55" t="s">
        <v>2354</v>
      </c>
      <c r="K1524" s="55" t="s">
        <v>1249</v>
      </c>
      <c r="L1524" s="55">
        <v>0.4725</v>
      </c>
      <c r="AD1524" s="12">
        <v>1517</v>
      </c>
      <c r="AE1524" s="12" t="s">
        <v>1261</v>
      </c>
      <c r="AF1524" s="12" t="s">
        <v>1629</v>
      </c>
      <c r="AG1524" s="12" t="s">
        <v>2072</v>
      </c>
      <c r="AH1524" s="12" t="s">
        <v>2894</v>
      </c>
      <c r="DN1524" s="55">
        <v>1517</v>
      </c>
      <c r="DO1524" s="55" t="s">
        <v>1566</v>
      </c>
      <c r="DP1524" s="55" t="s">
        <v>1259</v>
      </c>
      <c r="DQ1524" s="55" t="s">
        <v>1260</v>
      </c>
      <c r="DR1524" s="55" t="s">
        <v>1261</v>
      </c>
      <c r="DS1524" s="55">
        <v>33454</v>
      </c>
      <c r="DT1524" s="55">
        <v>10000</v>
      </c>
      <c r="DU1524" s="55" t="s">
        <v>1258</v>
      </c>
      <c r="DV1524" s="55">
        <v>1</v>
      </c>
      <c r="EV1524" s="55">
        <v>1517</v>
      </c>
      <c r="EW1524" s="55" t="s">
        <v>1309</v>
      </c>
      <c r="EX1524" s="55" t="s">
        <v>1263</v>
      </c>
      <c r="EY1524" s="55">
        <v>5</v>
      </c>
      <c r="EZ1524" s="55">
        <v>0</v>
      </c>
      <c r="FA1524" s="55">
        <v>1994</v>
      </c>
      <c r="FB1524" s="55" t="s">
        <v>1361</v>
      </c>
      <c r="FC1524" s="55" t="s">
        <v>1249</v>
      </c>
      <c r="FD1524" s="55">
        <v>5.25</v>
      </c>
      <c r="FF1524" s="55">
        <v>1517</v>
      </c>
      <c r="FG1524" s="55" t="s">
        <v>42</v>
      </c>
      <c r="FH1524" s="55" t="s">
        <v>1263</v>
      </c>
      <c r="FI1524" s="55">
        <v>11</v>
      </c>
      <c r="FJ1524" s="55">
        <v>400000</v>
      </c>
      <c r="FK1524" s="55" t="s">
        <v>1249</v>
      </c>
      <c r="FL1524" s="55">
        <v>0.77</v>
      </c>
      <c r="JW1524" s="12">
        <v>1517</v>
      </c>
      <c r="JX1524" s="12" t="s">
        <v>1520</v>
      </c>
      <c r="JY1524" s="12" t="s">
        <v>2394</v>
      </c>
    </row>
    <row r="1525" ht="14.25" customHeight="1" outlineLevel="1" spans="7:285">
      <c r="G1525" s="55">
        <v>1518</v>
      </c>
      <c r="H1525" s="55" t="s">
        <v>1250</v>
      </c>
      <c r="I1525" s="55" t="s">
        <v>1756</v>
      </c>
      <c r="J1525" s="55" t="s">
        <v>2162</v>
      </c>
      <c r="K1525" s="55" t="s">
        <v>1249</v>
      </c>
      <c r="L1525" s="55">
        <v>0.31</v>
      </c>
      <c r="AD1525" s="12">
        <v>1518</v>
      </c>
      <c r="AE1525" s="12" t="s">
        <v>1261</v>
      </c>
      <c r="AF1525" s="12" t="s">
        <v>1797</v>
      </c>
      <c r="AG1525" s="12" t="s">
        <v>1022</v>
      </c>
      <c r="AH1525" s="12" t="s">
        <v>2354</v>
      </c>
      <c r="DN1525" s="55">
        <v>1518</v>
      </c>
      <c r="DO1525" s="55" t="s">
        <v>1566</v>
      </c>
      <c r="DP1525" s="55" t="s">
        <v>1259</v>
      </c>
      <c r="DQ1525" s="55" t="s">
        <v>1260</v>
      </c>
      <c r="DR1525" s="55" t="s">
        <v>1261</v>
      </c>
      <c r="DS1525" s="55">
        <v>33458</v>
      </c>
      <c r="DT1525" s="55">
        <v>10000</v>
      </c>
      <c r="DU1525" s="55" t="s">
        <v>1258</v>
      </c>
      <c r="DV1525" s="55">
        <v>1</v>
      </c>
      <c r="EV1525" s="55">
        <v>1518</v>
      </c>
      <c r="EW1525" s="55" t="s">
        <v>1309</v>
      </c>
      <c r="EX1525" s="55" t="s">
        <v>1263</v>
      </c>
      <c r="EY1525" s="55">
        <v>5</v>
      </c>
      <c r="EZ1525" s="55">
        <v>1995</v>
      </c>
      <c r="FA1525" s="55">
        <v>2999</v>
      </c>
      <c r="FB1525" s="55" t="s">
        <v>1361</v>
      </c>
      <c r="FC1525" s="55" t="s">
        <v>1249</v>
      </c>
      <c r="FD1525" s="55">
        <v>6</v>
      </c>
      <c r="FF1525" s="55">
        <v>1518</v>
      </c>
      <c r="FG1525" s="55" t="s">
        <v>42</v>
      </c>
      <c r="FH1525" s="55" t="s">
        <v>1263</v>
      </c>
      <c r="FI1525" s="55">
        <v>11</v>
      </c>
      <c r="FJ1525" s="55">
        <v>530000</v>
      </c>
      <c r="FK1525" s="55" t="s">
        <v>1249</v>
      </c>
      <c r="FL1525" s="55">
        <v>0.77</v>
      </c>
      <c r="JW1525" s="12">
        <v>1518</v>
      </c>
      <c r="JX1525" s="12" t="s">
        <v>1520</v>
      </c>
      <c r="JY1525" s="12" t="s">
        <v>1501</v>
      </c>
    </row>
    <row r="1526" ht="14.25" customHeight="1" outlineLevel="1" spans="7:285">
      <c r="G1526" s="55">
        <v>1519</v>
      </c>
      <c r="H1526" s="55" t="s">
        <v>1250</v>
      </c>
      <c r="I1526" s="55" t="s">
        <v>1756</v>
      </c>
      <c r="J1526" s="55" t="s">
        <v>2725</v>
      </c>
      <c r="K1526" s="55" t="s">
        <v>1249</v>
      </c>
      <c r="L1526" s="55">
        <v>0.35</v>
      </c>
      <c r="AD1526" s="12">
        <v>1519</v>
      </c>
      <c r="AE1526" s="12" t="s">
        <v>1261</v>
      </c>
      <c r="AF1526" s="12" t="s">
        <v>2429</v>
      </c>
      <c r="AG1526" s="12" t="s">
        <v>2072</v>
      </c>
      <c r="AH1526" s="12" t="s">
        <v>2894</v>
      </c>
      <c r="DN1526" s="55">
        <v>1519</v>
      </c>
      <c r="DO1526" s="55" t="s">
        <v>1566</v>
      </c>
      <c r="DP1526" s="55" t="s">
        <v>1259</v>
      </c>
      <c r="DQ1526" s="55" t="s">
        <v>1260</v>
      </c>
      <c r="DR1526" s="55" t="s">
        <v>1261</v>
      </c>
      <c r="DS1526" s="55">
        <v>33460</v>
      </c>
      <c r="DT1526" s="55">
        <v>10000</v>
      </c>
      <c r="DU1526" s="55" t="s">
        <v>1258</v>
      </c>
      <c r="DV1526" s="55">
        <v>1</v>
      </c>
      <c r="EV1526" s="55">
        <v>1519</v>
      </c>
      <c r="EW1526" s="55" t="s">
        <v>1309</v>
      </c>
      <c r="EX1526" s="55" t="s">
        <v>1263</v>
      </c>
      <c r="EY1526" s="55">
        <v>6</v>
      </c>
      <c r="EZ1526" s="55">
        <v>0</v>
      </c>
      <c r="FA1526" s="55">
        <v>1994</v>
      </c>
      <c r="FB1526" s="55" t="s">
        <v>1361</v>
      </c>
      <c r="FC1526" s="55" t="s">
        <v>1249</v>
      </c>
      <c r="FD1526" s="55">
        <v>5.25</v>
      </c>
      <c r="FF1526" s="55">
        <v>1519</v>
      </c>
      <c r="FG1526" s="55" t="s">
        <v>42</v>
      </c>
      <c r="FH1526" s="55" t="s">
        <v>1263</v>
      </c>
      <c r="FI1526" s="55">
        <v>11</v>
      </c>
      <c r="FJ1526" s="55">
        <v>540000</v>
      </c>
      <c r="FK1526" s="55" t="s">
        <v>1249</v>
      </c>
      <c r="FL1526" s="55">
        <v>0.77</v>
      </c>
      <c r="JW1526" s="12">
        <v>1519</v>
      </c>
      <c r="JX1526" s="12" t="s">
        <v>1520</v>
      </c>
      <c r="JY1526" s="12" t="s">
        <v>1379</v>
      </c>
    </row>
    <row r="1527" ht="14.25" customHeight="1" outlineLevel="1" spans="7:285">
      <c r="G1527" s="55">
        <v>1520</v>
      </c>
      <c r="H1527" s="55" t="s">
        <v>1250</v>
      </c>
      <c r="I1527" s="55" t="s">
        <v>1756</v>
      </c>
      <c r="J1527" s="55" t="s">
        <v>2953</v>
      </c>
      <c r="K1527" s="55" t="s">
        <v>1249</v>
      </c>
      <c r="L1527" s="55">
        <v>0.35</v>
      </c>
      <c r="AD1527" s="12">
        <v>1520</v>
      </c>
      <c r="AE1527" s="12" t="s">
        <v>1261</v>
      </c>
      <c r="AF1527" s="12" t="s">
        <v>994</v>
      </c>
      <c r="AG1527" s="12" t="s">
        <v>1022</v>
      </c>
      <c r="AH1527" s="12" t="s">
        <v>2354</v>
      </c>
      <c r="DN1527" s="55">
        <v>1520</v>
      </c>
      <c r="DO1527" s="55" t="s">
        <v>1566</v>
      </c>
      <c r="DP1527" s="55" t="s">
        <v>1259</v>
      </c>
      <c r="DQ1527" s="55" t="s">
        <v>1260</v>
      </c>
      <c r="DR1527" s="55" t="s">
        <v>1261</v>
      </c>
      <c r="DS1527" s="55">
        <v>33461</v>
      </c>
      <c r="DT1527" s="55">
        <v>10000</v>
      </c>
      <c r="DU1527" s="55" t="s">
        <v>1258</v>
      </c>
      <c r="DV1527" s="55">
        <v>1</v>
      </c>
      <c r="EV1527" s="55">
        <v>1520</v>
      </c>
      <c r="EW1527" s="55" t="s">
        <v>1309</v>
      </c>
      <c r="EX1527" s="55" t="s">
        <v>1263</v>
      </c>
      <c r="EY1527" s="55">
        <v>6</v>
      </c>
      <c r="EZ1527" s="55">
        <v>1995</v>
      </c>
      <c r="FA1527" s="55">
        <v>2999</v>
      </c>
      <c r="FB1527" s="55" t="s">
        <v>1361</v>
      </c>
      <c r="FC1527" s="55" t="s">
        <v>1249</v>
      </c>
      <c r="FD1527" s="55">
        <v>6</v>
      </c>
      <c r="FF1527" s="55">
        <v>1520</v>
      </c>
      <c r="FG1527" s="55" t="s">
        <v>42</v>
      </c>
      <c r="FH1527" s="55" t="s">
        <v>1263</v>
      </c>
      <c r="FI1527" s="55">
        <v>12</v>
      </c>
      <c r="FJ1527" s="55">
        <v>0</v>
      </c>
      <c r="FK1527" s="55" t="s">
        <v>1249</v>
      </c>
      <c r="FL1527" s="55">
        <v>0.89</v>
      </c>
      <c r="JW1527" s="12">
        <v>1520</v>
      </c>
      <c r="JX1527" s="12" t="s">
        <v>1520</v>
      </c>
      <c r="JY1527" s="12" t="s">
        <v>2441</v>
      </c>
    </row>
    <row r="1528" ht="14.25" customHeight="1" outlineLevel="1" spans="7:285">
      <c r="G1528" s="55">
        <v>1521</v>
      </c>
      <c r="H1528" s="55" t="s">
        <v>1250</v>
      </c>
      <c r="I1528" s="55" t="s">
        <v>1756</v>
      </c>
      <c r="J1528" s="55" t="s">
        <v>3055</v>
      </c>
      <c r="K1528" s="55" t="s">
        <v>1249</v>
      </c>
      <c r="L1528" s="55">
        <v>0.35</v>
      </c>
      <c r="AD1528" s="12">
        <v>1521</v>
      </c>
      <c r="AE1528" s="12" t="s">
        <v>1261</v>
      </c>
      <c r="AF1528" s="12" t="s">
        <v>2428</v>
      </c>
      <c r="AG1528" s="12" t="s">
        <v>2072</v>
      </c>
      <c r="AH1528" s="12" t="s">
        <v>2894</v>
      </c>
      <c r="DN1528" s="55">
        <v>1521</v>
      </c>
      <c r="DO1528" s="55" t="s">
        <v>1566</v>
      </c>
      <c r="DP1528" s="55" t="s">
        <v>1259</v>
      </c>
      <c r="DQ1528" s="55" t="s">
        <v>1260</v>
      </c>
      <c r="DR1528" s="55" t="s">
        <v>1261</v>
      </c>
      <c r="DS1528" s="55">
        <v>33462</v>
      </c>
      <c r="DT1528" s="55">
        <v>10000</v>
      </c>
      <c r="DU1528" s="55" t="s">
        <v>1258</v>
      </c>
      <c r="DV1528" s="55">
        <v>1</v>
      </c>
      <c r="EV1528" s="55">
        <v>1521</v>
      </c>
      <c r="EW1528" s="55" t="s">
        <v>1309</v>
      </c>
      <c r="EX1528" s="55" t="s">
        <v>1263</v>
      </c>
      <c r="EY1528" s="55">
        <v>7</v>
      </c>
      <c r="EZ1528" s="55">
        <v>0</v>
      </c>
      <c r="FA1528" s="55">
        <v>1994</v>
      </c>
      <c r="FB1528" s="55" t="s">
        <v>1361</v>
      </c>
      <c r="FC1528" s="55" t="s">
        <v>1249</v>
      </c>
      <c r="FD1528" s="55">
        <v>3.25</v>
      </c>
      <c r="FF1528" s="55">
        <v>1521</v>
      </c>
      <c r="FG1528" s="55" t="s">
        <v>42</v>
      </c>
      <c r="FH1528" s="55" t="s">
        <v>1263</v>
      </c>
      <c r="FI1528" s="55">
        <v>12</v>
      </c>
      <c r="FJ1528" s="55">
        <v>1000</v>
      </c>
      <c r="FK1528" s="55" t="s">
        <v>1249</v>
      </c>
      <c r="FL1528" s="55">
        <v>0.89</v>
      </c>
      <c r="JW1528" s="12">
        <v>1521</v>
      </c>
      <c r="JX1528" s="12" t="s">
        <v>1520</v>
      </c>
      <c r="JY1528" s="12" t="s">
        <v>2457</v>
      </c>
    </row>
    <row r="1529" ht="14.25" customHeight="1" outlineLevel="1" spans="7:285">
      <c r="G1529" s="55">
        <v>1522</v>
      </c>
      <c r="H1529" s="55" t="s">
        <v>1250</v>
      </c>
      <c r="I1529" s="55" t="s">
        <v>1756</v>
      </c>
      <c r="J1529" s="55" t="s">
        <v>3108</v>
      </c>
      <c r="K1529" s="55" t="s">
        <v>1249</v>
      </c>
      <c r="L1529" s="55">
        <v>0.35</v>
      </c>
      <c r="AD1529" s="12">
        <v>1522</v>
      </c>
      <c r="AE1529" s="12" t="s">
        <v>1261</v>
      </c>
      <c r="AF1529" s="12" t="s">
        <v>1934</v>
      </c>
      <c r="AG1529" s="12" t="s">
        <v>1022</v>
      </c>
      <c r="AH1529" s="12" t="s">
        <v>2354</v>
      </c>
      <c r="DN1529" s="55">
        <v>1522</v>
      </c>
      <c r="DO1529" s="55" t="s">
        <v>1566</v>
      </c>
      <c r="DP1529" s="55" t="s">
        <v>1259</v>
      </c>
      <c r="DQ1529" s="55" t="s">
        <v>1260</v>
      </c>
      <c r="DR1529" s="55" t="s">
        <v>1261</v>
      </c>
      <c r="DS1529" s="55">
        <v>33463</v>
      </c>
      <c r="DT1529" s="55">
        <v>10000</v>
      </c>
      <c r="DU1529" s="55" t="s">
        <v>1258</v>
      </c>
      <c r="DV1529" s="55">
        <v>1</v>
      </c>
      <c r="EV1529" s="55">
        <v>1522</v>
      </c>
      <c r="EW1529" s="55" t="s">
        <v>1309</v>
      </c>
      <c r="EX1529" s="55" t="s">
        <v>1263</v>
      </c>
      <c r="EY1529" s="55">
        <v>7</v>
      </c>
      <c r="EZ1529" s="55">
        <v>1995</v>
      </c>
      <c r="FA1529" s="55">
        <v>2999</v>
      </c>
      <c r="FB1529" s="55" t="s">
        <v>1361</v>
      </c>
      <c r="FC1529" s="55" t="s">
        <v>1249</v>
      </c>
      <c r="FD1529" s="55">
        <v>3.25</v>
      </c>
      <c r="FF1529" s="55">
        <v>1522</v>
      </c>
      <c r="FG1529" s="55" t="s">
        <v>42</v>
      </c>
      <c r="FH1529" s="55" t="s">
        <v>1263</v>
      </c>
      <c r="FI1529" s="55">
        <v>12</v>
      </c>
      <c r="FJ1529" s="55">
        <v>2500</v>
      </c>
      <c r="FK1529" s="55" t="s">
        <v>1249</v>
      </c>
      <c r="FL1529" s="55">
        <v>0.79</v>
      </c>
      <c r="JW1529" s="12">
        <v>1522</v>
      </c>
      <c r="JX1529" s="12" t="s">
        <v>1520</v>
      </c>
      <c r="JY1529" s="12" t="s">
        <v>2473</v>
      </c>
    </row>
    <row r="1530" ht="14.25" customHeight="1" outlineLevel="1" spans="7:285">
      <c r="G1530" s="55">
        <v>1523</v>
      </c>
      <c r="H1530" s="55" t="s">
        <v>1250</v>
      </c>
      <c r="I1530" s="55" t="s">
        <v>1756</v>
      </c>
      <c r="J1530" s="55" t="s">
        <v>3159</v>
      </c>
      <c r="K1530" s="55" t="s">
        <v>1249</v>
      </c>
      <c r="L1530" s="55">
        <v>0.35</v>
      </c>
      <c r="AD1530" s="12">
        <v>1523</v>
      </c>
      <c r="AE1530" s="12" t="s">
        <v>1261</v>
      </c>
      <c r="AF1530" s="12" t="s">
        <v>2667</v>
      </c>
      <c r="AG1530" s="12" t="s">
        <v>2072</v>
      </c>
      <c r="AH1530" s="12" t="s">
        <v>2894</v>
      </c>
      <c r="DN1530" s="55">
        <v>1523</v>
      </c>
      <c r="DO1530" s="55" t="s">
        <v>1566</v>
      </c>
      <c r="DP1530" s="55" t="s">
        <v>1259</v>
      </c>
      <c r="DQ1530" s="55" t="s">
        <v>1260</v>
      </c>
      <c r="DR1530" s="55" t="s">
        <v>1261</v>
      </c>
      <c r="DS1530" s="55">
        <v>33467</v>
      </c>
      <c r="DT1530" s="55">
        <v>10000</v>
      </c>
      <c r="DU1530" s="55" t="s">
        <v>1258</v>
      </c>
      <c r="DV1530" s="55">
        <v>1</v>
      </c>
      <c r="EV1530" s="55">
        <v>1523</v>
      </c>
      <c r="EW1530" s="55" t="s">
        <v>1309</v>
      </c>
      <c r="EX1530" s="55" t="s">
        <v>1263</v>
      </c>
      <c r="EY1530" s="55">
        <v>8</v>
      </c>
      <c r="EZ1530" s="55">
        <v>0</v>
      </c>
      <c r="FA1530" s="55">
        <v>1994</v>
      </c>
      <c r="FB1530" s="55" t="s">
        <v>1262</v>
      </c>
      <c r="FC1530" s="55" t="s">
        <v>1249</v>
      </c>
      <c r="FD1530" s="55">
        <v>0</v>
      </c>
      <c r="FF1530" s="55">
        <v>1523</v>
      </c>
      <c r="FG1530" s="55" t="s">
        <v>42</v>
      </c>
      <c r="FH1530" s="55" t="s">
        <v>1263</v>
      </c>
      <c r="FI1530" s="55">
        <v>12</v>
      </c>
      <c r="FJ1530" s="55">
        <v>10000</v>
      </c>
      <c r="FK1530" s="55" t="s">
        <v>1249</v>
      </c>
      <c r="FL1530" s="55">
        <v>0.72</v>
      </c>
      <c r="JW1530" s="12">
        <v>1523</v>
      </c>
      <c r="JX1530" s="12" t="s">
        <v>1520</v>
      </c>
      <c r="JY1530" s="12" t="s">
        <v>1775</v>
      </c>
    </row>
    <row r="1531" ht="14.25" customHeight="1" outlineLevel="1" spans="7:285">
      <c r="G1531" s="55">
        <v>1524</v>
      </c>
      <c r="H1531" s="55" t="s">
        <v>1250</v>
      </c>
      <c r="I1531" s="55" t="s">
        <v>1756</v>
      </c>
      <c r="J1531" s="55" t="s">
        <v>3199</v>
      </c>
      <c r="K1531" s="55" t="s">
        <v>1249</v>
      </c>
      <c r="L1531" s="55">
        <v>0.35</v>
      </c>
      <c r="AD1531" s="12">
        <v>1524</v>
      </c>
      <c r="AE1531" s="12" t="s">
        <v>1261</v>
      </c>
      <c r="AF1531" s="12" t="s">
        <v>2007</v>
      </c>
      <c r="AG1531" s="12" t="s">
        <v>1022</v>
      </c>
      <c r="AH1531" s="12" t="s">
        <v>2354</v>
      </c>
      <c r="DN1531" s="55">
        <v>1524</v>
      </c>
      <c r="DO1531" s="55" t="s">
        <v>1566</v>
      </c>
      <c r="DP1531" s="55" t="s">
        <v>1259</v>
      </c>
      <c r="DQ1531" s="55" t="s">
        <v>1260</v>
      </c>
      <c r="DR1531" s="55" t="s">
        <v>1261</v>
      </c>
      <c r="DS1531" s="55">
        <v>33469</v>
      </c>
      <c r="DT1531" s="55">
        <v>10000</v>
      </c>
      <c r="DU1531" s="55" t="s">
        <v>1258</v>
      </c>
      <c r="DV1531" s="55">
        <v>1</v>
      </c>
      <c r="EV1531" s="55">
        <v>1524</v>
      </c>
      <c r="EW1531" s="55" t="s">
        <v>1309</v>
      </c>
      <c r="EX1531" s="55" t="s">
        <v>1263</v>
      </c>
      <c r="EY1531" s="55">
        <v>8</v>
      </c>
      <c r="EZ1531" s="55">
        <v>1995</v>
      </c>
      <c r="FA1531" s="55">
        <v>2999</v>
      </c>
      <c r="FB1531" s="55" t="s">
        <v>1262</v>
      </c>
      <c r="FC1531" s="55" t="s">
        <v>1249</v>
      </c>
      <c r="FD1531" s="55">
        <v>0</v>
      </c>
      <c r="FF1531" s="55">
        <v>1524</v>
      </c>
      <c r="FG1531" s="55" t="s">
        <v>42</v>
      </c>
      <c r="FH1531" s="55" t="s">
        <v>1263</v>
      </c>
      <c r="FI1531" s="55">
        <v>12</v>
      </c>
      <c r="FJ1531" s="55">
        <v>25000</v>
      </c>
      <c r="FK1531" s="55" t="s">
        <v>1249</v>
      </c>
      <c r="FL1531" s="55">
        <v>0.72</v>
      </c>
      <c r="JW1531" s="12">
        <v>1524</v>
      </c>
      <c r="JX1531" s="12" t="s">
        <v>1520</v>
      </c>
      <c r="JY1531" s="12" t="s">
        <v>1007</v>
      </c>
    </row>
    <row r="1532" ht="14.25" customHeight="1" outlineLevel="1" spans="7:285">
      <c r="G1532" s="55">
        <v>1525</v>
      </c>
      <c r="H1532" s="55" t="s">
        <v>1250</v>
      </c>
      <c r="I1532" s="55" t="s">
        <v>1756</v>
      </c>
      <c r="J1532" s="55" t="s">
        <v>3230</v>
      </c>
      <c r="K1532" s="55" t="s">
        <v>1249</v>
      </c>
      <c r="L1532" s="55">
        <v>0.35</v>
      </c>
      <c r="AD1532" s="12">
        <v>1525</v>
      </c>
      <c r="AE1532" s="12" t="s">
        <v>1261</v>
      </c>
      <c r="AF1532" s="12" t="s">
        <v>2759</v>
      </c>
      <c r="AG1532" s="12" t="s">
        <v>2072</v>
      </c>
      <c r="AH1532" s="12" t="s">
        <v>2894</v>
      </c>
      <c r="DN1532" s="55">
        <v>1525</v>
      </c>
      <c r="DO1532" s="55" t="s">
        <v>1566</v>
      </c>
      <c r="DP1532" s="55" t="s">
        <v>1259</v>
      </c>
      <c r="DQ1532" s="55" t="s">
        <v>1260</v>
      </c>
      <c r="DR1532" s="55" t="s">
        <v>1261</v>
      </c>
      <c r="DS1532" s="55">
        <v>33470</v>
      </c>
      <c r="DT1532" s="55">
        <v>10000</v>
      </c>
      <c r="DU1532" s="55" t="s">
        <v>1258</v>
      </c>
      <c r="DV1532" s="55">
        <v>1</v>
      </c>
      <c r="EV1532" s="55">
        <v>1525</v>
      </c>
      <c r="EW1532" s="55" t="s">
        <v>1309</v>
      </c>
      <c r="EX1532" s="55" t="s">
        <v>1263</v>
      </c>
      <c r="EY1532" s="55">
        <v>9</v>
      </c>
      <c r="EZ1532" s="55">
        <v>0</v>
      </c>
      <c r="FA1532" s="55">
        <v>1994</v>
      </c>
      <c r="FB1532" s="55" t="s">
        <v>1361</v>
      </c>
      <c r="FC1532" s="55" t="s">
        <v>1249</v>
      </c>
      <c r="FD1532" s="55">
        <v>6</v>
      </c>
      <c r="FF1532" s="55">
        <v>1525</v>
      </c>
      <c r="FG1532" s="55" t="s">
        <v>42</v>
      </c>
      <c r="FH1532" s="55" t="s">
        <v>1263</v>
      </c>
      <c r="FI1532" s="55">
        <v>12</v>
      </c>
      <c r="FJ1532" s="55">
        <v>50000</v>
      </c>
      <c r="FK1532" s="55" t="s">
        <v>1249</v>
      </c>
      <c r="FL1532" s="55">
        <v>0.72</v>
      </c>
      <c r="JW1532" s="12">
        <v>1525</v>
      </c>
      <c r="JX1532" s="12" t="s">
        <v>1520</v>
      </c>
      <c r="JY1532" s="12" t="s">
        <v>1960</v>
      </c>
    </row>
    <row r="1533" ht="14.25" customHeight="1" outlineLevel="1" spans="7:285">
      <c r="G1533" s="55">
        <v>1526</v>
      </c>
      <c r="H1533" s="55" t="s">
        <v>1250</v>
      </c>
      <c r="I1533" s="55" t="s">
        <v>1756</v>
      </c>
      <c r="J1533" s="55" t="s">
        <v>2205</v>
      </c>
      <c r="K1533" s="55" t="s">
        <v>1249</v>
      </c>
      <c r="L1533" s="55">
        <v>0.35</v>
      </c>
      <c r="AD1533" s="12">
        <v>1526</v>
      </c>
      <c r="AE1533" s="12" t="s">
        <v>1261</v>
      </c>
      <c r="AF1533" s="12" t="s">
        <v>2902</v>
      </c>
      <c r="AG1533" s="12" t="s">
        <v>1022</v>
      </c>
      <c r="AH1533" s="12" t="s">
        <v>2354</v>
      </c>
      <c r="DN1533" s="55">
        <v>1526</v>
      </c>
      <c r="DO1533" s="55" t="s">
        <v>1566</v>
      </c>
      <c r="DP1533" s="55" t="s">
        <v>1259</v>
      </c>
      <c r="DQ1533" s="55" t="s">
        <v>1260</v>
      </c>
      <c r="DR1533" s="55" t="s">
        <v>1261</v>
      </c>
      <c r="DS1533" s="55">
        <v>33473</v>
      </c>
      <c r="DT1533" s="55">
        <v>10000</v>
      </c>
      <c r="DU1533" s="55" t="s">
        <v>1258</v>
      </c>
      <c r="DV1533" s="55">
        <v>1</v>
      </c>
      <c r="EV1533" s="55">
        <v>1526</v>
      </c>
      <c r="EW1533" s="55" t="s">
        <v>1309</v>
      </c>
      <c r="EX1533" s="55" t="s">
        <v>1263</v>
      </c>
      <c r="EY1533" s="55">
        <v>9</v>
      </c>
      <c r="EZ1533" s="55">
        <v>1995</v>
      </c>
      <c r="FA1533" s="55">
        <v>2999</v>
      </c>
      <c r="FB1533" s="55" t="s">
        <v>1361</v>
      </c>
      <c r="FC1533" s="55" t="s">
        <v>1249</v>
      </c>
      <c r="FD1533" s="55">
        <v>6</v>
      </c>
      <c r="FF1533" s="55">
        <v>1526</v>
      </c>
      <c r="FG1533" s="55" t="s">
        <v>42</v>
      </c>
      <c r="FH1533" s="55" t="s">
        <v>1263</v>
      </c>
      <c r="FI1533" s="55">
        <v>12</v>
      </c>
      <c r="FJ1533" s="55">
        <v>80000</v>
      </c>
      <c r="FK1533" s="55" t="s">
        <v>1249</v>
      </c>
      <c r="FL1533" s="55">
        <v>0.72</v>
      </c>
      <c r="JW1533" s="12">
        <v>1526</v>
      </c>
      <c r="JX1533" s="12" t="s">
        <v>1520</v>
      </c>
      <c r="JY1533" s="12" t="s">
        <v>2534</v>
      </c>
    </row>
    <row r="1534" ht="14.25" customHeight="1" outlineLevel="1" spans="7:285">
      <c r="G1534" s="55">
        <v>1527</v>
      </c>
      <c r="H1534" s="55" t="s">
        <v>1250</v>
      </c>
      <c r="I1534" s="55" t="s">
        <v>1756</v>
      </c>
      <c r="J1534" s="55" t="s">
        <v>2737</v>
      </c>
      <c r="K1534" s="55" t="s">
        <v>1249</v>
      </c>
      <c r="L1534" s="55">
        <v>0.35</v>
      </c>
      <c r="AD1534" s="12">
        <v>1527</v>
      </c>
      <c r="AE1534" s="12" t="s">
        <v>1261</v>
      </c>
      <c r="AF1534" s="12" t="s">
        <v>2838</v>
      </c>
      <c r="AG1534" s="12" t="s">
        <v>2072</v>
      </c>
      <c r="AH1534" s="12" t="s">
        <v>2894</v>
      </c>
      <c r="DN1534" s="55">
        <v>1527</v>
      </c>
      <c r="DO1534" s="55" t="s">
        <v>1566</v>
      </c>
      <c r="DP1534" s="55" t="s">
        <v>1259</v>
      </c>
      <c r="DQ1534" s="55" t="s">
        <v>1260</v>
      </c>
      <c r="DR1534" s="55" t="s">
        <v>1261</v>
      </c>
      <c r="DS1534" s="55">
        <v>33474</v>
      </c>
      <c r="DT1534" s="55">
        <v>10000</v>
      </c>
      <c r="DU1534" s="55" t="s">
        <v>1258</v>
      </c>
      <c r="DV1534" s="55">
        <v>1</v>
      </c>
      <c r="EV1534" s="55">
        <v>1527</v>
      </c>
      <c r="EW1534" s="55" t="s">
        <v>1309</v>
      </c>
      <c r="EX1534" s="55" t="s">
        <v>2272</v>
      </c>
      <c r="EY1534" s="55">
        <v>1</v>
      </c>
      <c r="EZ1534" s="55">
        <v>0</v>
      </c>
      <c r="FA1534" s="55">
        <v>1994</v>
      </c>
      <c r="FB1534" s="55" t="s">
        <v>1262</v>
      </c>
      <c r="FC1534" s="55" t="s">
        <v>1249</v>
      </c>
      <c r="FD1534" s="55">
        <v>0</v>
      </c>
      <c r="FF1534" s="55">
        <v>1527</v>
      </c>
      <c r="FG1534" s="55" t="s">
        <v>42</v>
      </c>
      <c r="FH1534" s="55" t="s">
        <v>1263</v>
      </c>
      <c r="FI1534" s="55">
        <v>12</v>
      </c>
      <c r="FJ1534" s="55">
        <v>130000</v>
      </c>
      <c r="FK1534" s="55" t="s">
        <v>1249</v>
      </c>
      <c r="FL1534" s="55">
        <v>0.72</v>
      </c>
      <c r="JW1534" s="12">
        <v>1527</v>
      </c>
      <c r="JX1534" s="12" t="s">
        <v>1520</v>
      </c>
      <c r="JY1534" s="12" t="s">
        <v>2413</v>
      </c>
    </row>
    <row r="1535" ht="14.25" customHeight="1" outlineLevel="1" spans="7:285">
      <c r="G1535" s="55">
        <v>1528</v>
      </c>
      <c r="H1535" s="55" t="s">
        <v>1250</v>
      </c>
      <c r="I1535" s="55" t="s">
        <v>1756</v>
      </c>
      <c r="J1535" s="55" t="s">
        <v>2959</v>
      </c>
      <c r="K1535" s="55" t="s">
        <v>1249</v>
      </c>
      <c r="L1535" s="55">
        <v>0.35</v>
      </c>
      <c r="AD1535" s="12">
        <v>1528</v>
      </c>
      <c r="AE1535" s="12" t="s">
        <v>1261</v>
      </c>
      <c r="AF1535" s="12" t="s">
        <v>2948</v>
      </c>
      <c r="AG1535" s="12" t="s">
        <v>1022</v>
      </c>
      <c r="AH1535" s="12" t="s">
        <v>2354</v>
      </c>
      <c r="DN1535" s="55">
        <v>1528</v>
      </c>
      <c r="DO1535" s="55" t="s">
        <v>1566</v>
      </c>
      <c r="DP1535" s="55" t="s">
        <v>1259</v>
      </c>
      <c r="DQ1535" s="55" t="s">
        <v>1260</v>
      </c>
      <c r="DR1535" s="55" t="s">
        <v>1261</v>
      </c>
      <c r="DS1535" s="55">
        <v>33476</v>
      </c>
      <c r="DT1535" s="55">
        <v>10000</v>
      </c>
      <c r="DU1535" s="55" t="s">
        <v>1258</v>
      </c>
      <c r="DV1535" s="55">
        <v>1</v>
      </c>
      <c r="EV1535" s="55">
        <v>1528</v>
      </c>
      <c r="EW1535" s="55" t="s">
        <v>1309</v>
      </c>
      <c r="EX1535" s="55" t="s">
        <v>2272</v>
      </c>
      <c r="EY1535" s="55">
        <v>1</v>
      </c>
      <c r="EZ1535" s="55">
        <v>1995</v>
      </c>
      <c r="FA1535" s="55">
        <v>2999</v>
      </c>
      <c r="FB1535" s="55" t="s">
        <v>1262</v>
      </c>
      <c r="FC1535" s="55" t="s">
        <v>1249</v>
      </c>
      <c r="FD1535" s="55">
        <v>0</v>
      </c>
      <c r="FF1535" s="55">
        <v>1528</v>
      </c>
      <c r="FG1535" s="55" t="s">
        <v>42</v>
      </c>
      <c r="FH1535" s="55" t="s">
        <v>1263</v>
      </c>
      <c r="FI1535" s="55">
        <v>12</v>
      </c>
      <c r="FJ1535" s="55">
        <v>260000</v>
      </c>
      <c r="FK1535" s="55" t="s">
        <v>1249</v>
      </c>
      <c r="FL1535" s="55">
        <v>0.72</v>
      </c>
      <c r="JW1535" s="12">
        <v>1528</v>
      </c>
      <c r="JX1535" s="12" t="s">
        <v>1520</v>
      </c>
      <c r="JY1535" s="12" t="s">
        <v>2570</v>
      </c>
    </row>
    <row r="1536" ht="14.25" customHeight="1" outlineLevel="1" spans="7:285">
      <c r="G1536" s="55">
        <v>1529</v>
      </c>
      <c r="H1536" s="55" t="s">
        <v>1250</v>
      </c>
      <c r="I1536" s="55" t="s">
        <v>1756</v>
      </c>
      <c r="J1536" s="55" t="s">
        <v>2526</v>
      </c>
      <c r="K1536" s="55" t="s">
        <v>1249</v>
      </c>
      <c r="L1536" s="55">
        <v>0.31</v>
      </c>
      <c r="AD1536" s="12">
        <v>1529</v>
      </c>
      <c r="AE1536" s="12" t="s">
        <v>1261</v>
      </c>
      <c r="AF1536" s="12" t="s">
        <v>2893</v>
      </c>
      <c r="AG1536" s="12" t="s">
        <v>2072</v>
      </c>
      <c r="AH1536" s="12" t="s">
        <v>2894</v>
      </c>
      <c r="DN1536" s="55">
        <v>1529</v>
      </c>
      <c r="DO1536" s="55" t="s">
        <v>1566</v>
      </c>
      <c r="DP1536" s="55" t="s">
        <v>1259</v>
      </c>
      <c r="DQ1536" s="55" t="s">
        <v>1260</v>
      </c>
      <c r="DR1536" s="55" t="s">
        <v>1261</v>
      </c>
      <c r="DS1536" s="55">
        <v>33477</v>
      </c>
      <c r="DT1536" s="55">
        <v>10000</v>
      </c>
      <c r="DU1536" s="55" t="s">
        <v>1258</v>
      </c>
      <c r="DV1536" s="55">
        <v>1</v>
      </c>
      <c r="EV1536" s="55">
        <v>1529</v>
      </c>
      <c r="EW1536" s="55" t="s">
        <v>1309</v>
      </c>
      <c r="EX1536" s="55" t="s">
        <v>2055</v>
      </c>
      <c r="EY1536" s="55">
        <v>1</v>
      </c>
      <c r="EZ1536" s="55">
        <v>0</v>
      </c>
      <c r="FA1536" s="55">
        <v>1994</v>
      </c>
      <c r="FB1536" s="55" t="s">
        <v>1262</v>
      </c>
      <c r="FC1536" s="55" t="s">
        <v>1249</v>
      </c>
      <c r="FD1536" s="55">
        <v>0</v>
      </c>
      <c r="FF1536" s="55">
        <v>1529</v>
      </c>
      <c r="FG1536" s="55" t="s">
        <v>42</v>
      </c>
      <c r="FH1536" s="55" t="s">
        <v>1263</v>
      </c>
      <c r="FI1536" s="55">
        <v>12</v>
      </c>
      <c r="FJ1536" s="55">
        <v>400000</v>
      </c>
      <c r="FK1536" s="55" t="s">
        <v>1249</v>
      </c>
      <c r="FL1536" s="55">
        <v>0.72</v>
      </c>
      <c r="JW1536" s="12">
        <v>1529</v>
      </c>
      <c r="JX1536" s="12" t="s">
        <v>1557</v>
      </c>
      <c r="JY1536" s="12" t="s">
        <v>647</v>
      </c>
    </row>
    <row r="1537" ht="14.25" customHeight="1" outlineLevel="1" spans="7:285">
      <c r="G1537" s="55">
        <v>1530</v>
      </c>
      <c r="H1537" s="55" t="s">
        <v>1250</v>
      </c>
      <c r="I1537" s="55" t="s">
        <v>1756</v>
      </c>
      <c r="J1537" s="55" t="s">
        <v>3057</v>
      </c>
      <c r="K1537" s="55" t="s">
        <v>1249</v>
      </c>
      <c r="L1537" s="55">
        <v>0.35</v>
      </c>
      <c r="AD1537" s="12">
        <v>1530</v>
      </c>
      <c r="AE1537" s="12" t="s">
        <v>1261</v>
      </c>
      <c r="AF1537" s="12" t="s">
        <v>2528</v>
      </c>
      <c r="AG1537" s="12" t="s">
        <v>1022</v>
      </c>
      <c r="AH1537" s="12" t="s">
        <v>2354</v>
      </c>
      <c r="DN1537" s="55">
        <v>1530</v>
      </c>
      <c r="DO1537" s="55" t="s">
        <v>1566</v>
      </c>
      <c r="DP1537" s="55" t="s">
        <v>1259</v>
      </c>
      <c r="DQ1537" s="55" t="s">
        <v>1260</v>
      </c>
      <c r="DR1537" s="55" t="s">
        <v>1261</v>
      </c>
      <c r="DS1537" s="55">
        <v>33480</v>
      </c>
      <c r="DT1537" s="55">
        <v>10000</v>
      </c>
      <c r="DU1537" s="55" t="s">
        <v>1258</v>
      </c>
      <c r="DV1537" s="55">
        <v>1</v>
      </c>
      <c r="EV1537" s="55">
        <v>1530</v>
      </c>
      <c r="EW1537" s="55" t="s">
        <v>1309</v>
      </c>
      <c r="EX1537" s="55" t="s">
        <v>2055</v>
      </c>
      <c r="EY1537" s="55">
        <v>1</v>
      </c>
      <c r="EZ1537" s="55">
        <v>1995</v>
      </c>
      <c r="FA1537" s="55">
        <v>2999</v>
      </c>
      <c r="FB1537" s="55" t="s">
        <v>1262</v>
      </c>
      <c r="FC1537" s="55" t="s">
        <v>1249</v>
      </c>
      <c r="FD1537" s="55">
        <v>0</v>
      </c>
      <c r="FF1537" s="55">
        <v>1530</v>
      </c>
      <c r="FG1537" s="55" t="s">
        <v>42</v>
      </c>
      <c r="FH1537" s="55" t="s">
        <v>1263</v>
      </c>
      <c r="FI1537" s="55">
        <v>12</v>
      </c>
      <c r="FJ1537" s="55">
        <v>530000</v>
      </c>
      <c r="FK1537" s="55" t="s">
        <v>1249</v>
      </c>
      <c r="FL1537" s="55">
        <v>0.72</v>
      </c>
      <c r="JW1537" s="12">
        <v>1530</v>
      </c>
      <c r="JX1537" s="12" t="s">
        <v>1557</v>
      </c>
      <c r="JY1537" s="12" t="s">
        <v>753</v>
      </c>
    </row>
    <row r="1538" ht="14.25" customHeight="1" outlineLevel="1" spans="7:285">
      <c r="G1538" s="55">
        <v>1531</v>
      </c>
      <c r="H1538" s="55" t="s">
        <v>1250</v>
      </c>
      <c r="I1538" s="55" t="s">
        <v>1756</v>
      </c>
      <c r="J1538" s="55" t="s">
        <v>3109</v>
      </c>
      <c r="K1538" s="55" t="s">
        <v>1249</v>
      </c>
      <c r="L1538" s="55">
        <v>0.35</v>
      </c>
      <c r="AD1538" s="12">
        <v>1531</v>
      </c>
      <c r="AE1538" s="12" t="s">
        <v>1261</v>
      </c>
      <c r="AF1538" s="12" t="s">
        <v>1629</v>
      </c>
      <c r="AG1538" s="12" t="s">
        <v>1669</v>
      </c>
      <c r="AH1538" s="12" t="s">
        <v>2982</v>
      </c>
      <c r="DN1538" s="55">
        <v>1531</v>
      </c>
      <c r="DO1538" s="55" t="s">
        <v>1566</v>
      </c>
      <c r="DP1538" s="55" t="s">
        <v>1259</v>
      </c>
      <c r="DQ1538" s="55" t="s">
        <v>1260</v>
      </c>
      <c r="DR1538" s="55" t="s">
        <v>1261</v>
      </c>
      <c r="DS1538" s="55">
        <v>33483</v>
      </c>
      <c r="DT1538" s="55">
        <v>10000</v>
      </c>
      <c r="DU1538" s="55" t="s">
        <v>1258</v>
      </c>
      <c r="DV1538" s="55">
        <v>1</v>
      </c>
      <c r="EV1538" s="55">
        <v>1531</v>
      </c>
      <c r="EW1538" s="55" t="s">
        <v>1309</v>
      </c>
      <c r="EX1538" s="55" t="s">
        <v>2055</v>
      </c>
      <c r="EY1538" s="55">
        <v>2</v>
      </c>
      <c r="EZ1538" s="55">
        <v>0</v>
      </c>
      <c r="FA1538" s="55">
        <v>1994</v>
      </c>
      <c r="FB1538" s="55" t="s">
        <v>1262</v>
      </c>
      <c r="FC1538" s="55" t="s">
        <v>1249</v>
      </c>
      <c r="FD1538" s="55">
        <v>0</v>
      </c>
      <c r="FF1538" s="55">
        <v>1531</v>
      </c>
      <c r="FG1538" s="55" t="s">
        <v>42</v>
      </c>
      <c r="FH1538" s="55" t="s">
        <v>1263</v>
      </c>
      <c r="FI1538" s="55">
        <v>12</v>
      </c>
      <c r="FJ1538" s="55">
        <v>540000</v>
      </c>
      <c r="FK1538" s="55" t="s">
        <v>1249</v>
      </c>
      <c r="FL1538" s="55">
        <v>0.72</v>
      </c>
      <c r="JW1538" s="12">
        <v>1531</v>
      </c>
      <c r="JX1538" s="12" t="s">
        <v>1557</v>
      </c>
      <c r="JY1538" s="12" t="s">
        <v>895</v>
      </c>
    </row>
    <row r="1539" ht="14.25" customHeight="1" outlineLevel="1" spans="7:285">
      <c r="G1539" s="55">
        <v>1532</v>
      </c>
      <c r="H1539" s="55" t="s">
        <v>1250</v>
      </c>
      <c r="I1539" s="55" t="s">
        <v>1756</v>
      </c>
      <c r="J1539" s="55" t="s">
        <v>3162</v>
      </c>
      <c r="K1539" s="55" t="s">
        <v>1249</v>
      </c>
      <c r="L1539" s="55">
        <v>0.35</v>
      </c>
      <c r="AD1539" s="12">
        <v>1532</v>
      </c>
      <c r="AE1539" s="12" t="s">
        <v>1261</v>
      </c>
      <c r="AF1539" s="12" t="s">
        <v>2484</v>
      </c>
      <c r="AG1539" s="12" t="s">
        <v>1022</v>
      </c>
      <c r="AH1539" s="12" t="s">
        <v>2354</v>
      </c>
      <c r="DN1539" s="55">
        <v>1532</v>
      </c>
      <c r="DO1539" s="55" t="s">
        <v>1566</v>
      </c>
      <c r="DP1539" s="55" t="s">
        <v>1259</v>
      </c>
      <c r="DQ1539" s="55" t="s">
        <v>1260</v>
      </c>
      <c r="DR1539" s="55" t="s">
        <v>1261</v>
      </c>
      <c r="DS1539" s="55">
        <v>33486</v>
      </c>
      <c r="DT1539" s="55">
        <v>10000</v>
      </c>
      <c r="DU1539" s="55" t="s">
        <v>1258</v>
      </c>
      <c r="DV1539" s="55">
        <v>1</v>
      </c>
      <c r="EV1539" s="55">
        <v>1532</v>
      </c>
      <c r="EW1539" s="55" t="s">
        <v>1309</v>
      </c>
      <c r="EX1539" s="55" t="s">
        <v>2055</v>
      </c>
      <c r="EY1539" s="55">
        <v>2</v>
      </c>
      <c r="EZ1539" s="55">
        <v>1995</v>
      </c>
      <c r="FA1539" s="55">
        <v>2999</v>
      </c>
      <c r="FB1539" s="55" t="s">
        <v>1262</v>
      </c>
      <c r="FC1539" s="55" t="s">
        <v>1249</v>
      </c>
      <c r="FD1539" s="55">
        <v>0</v>
      </c>
      <c r="FF1539" s="55">
        <v>1532</v>
      </c>
      <c r="FG1539" s="55" t="s">
        <v>42</v>
      </c>
      <c r="FH1539" s="55" t="s">
        <v>1263</v>
      </c>
      <c r="FI1539" s="55">
        <v>13</v>
      </c>
      <c r="FJ1539" s="55">
        <v>0</v>
      </c>
      <c r="FK1539" s="55" t="s">
        <v>1249</v>
      </c>
      <c r="FL1539" s="55">
        <v>0.89</v>
      </c>
      <c r="JW1539" s="12">
        <v>1532</v>
      </c>
      <c r="JX1539" s="12" t="s">
        <v>1557</v>
      </c>
      <c r="JY1539" s="12" t="s">
        <v>950</v>
      </c>
    </row>
    <row r="1540" ht="14.25" customHeight="1" outlineLevel="1" spans="7:285">
      <c r="G1540" s="55">
        <v>1533</v>
      </c>
      <c r="H1540" s="55" t="s">
        <v>1250</v>
      </c>
      <c r="I1540" s="55" t="s">
        <v>1756</v>
      </c>
      <c r="J1540" s="55" t="s">
        <v>3201</v>
      </c>
      <c r="K1540" s="55" t="s">
        <v>1249</v>
      </c>
      <c r="L1540" s="55">
        <v>0.35</v>
      </c>
      <c r="AD1540" s="12">
        <v>1533</v>
      </c>
      <c r="AE1540" s="12" t="s">
        <v>1261</v>
      </c>
      <c r="AF1540" s="12" t="s">
        <v>1510</v>
      </c>
      <c r="AG1540" s="12" t="s">
        <v>1669</v>
      </c>
      <c r="AH1540" s="12" t="s">
        <v>2054</v>
      </c>
      <c r="DN1540" s="55">
        <v>1533</v>
      </c>
      <c r="DO1540" s="55" t="s">
        <v>1566</v>
      </c>
      <c r="DP1540" s="55" t="s">
        <v>1259</v>
      </c>
      <c r="DQ1540" s="55" t="s">
        <v>1260</v>
      </c>
      <c r="DR1540" s="55" t="s">
        <v>1261</v>
      </c>
      <c r="DS1540" s="55">
        <v>33488</v>
      </c>
      <c r="DT1540" s="55">
        <v>10000</v>
      </c>
      <c r="DU1540" s="55" t="s">
        <v>1258</v>
      </c>
      <c r="DV1540" s="55">
        <v>1</v>
      </c>
      <c r="EV1540" s="55">
        <v>1533</v>
      </c>
      <c r="EW1540" s="55" t="s">
        <v>1309</v>
      </c>
      <c r="EX1540" s="55" t="s">
        <v>1708</v>
      </c>
      <c r="EY1540" s="55">
        <v>1</v>
      </c>
      <c r="EZ1540" s="55">
        <v>0</v>
      </c>
      <c r="FA1540" s="55">
        <v>1994</v>
      </c>
      <c r="FB1540" s="55" t="s">
        <v>1361</v>
      </c>
      <c r="FC1540" s="55" t="s">
        <v>1249</v>
      </c>
      <c r="FD1540" s="55">
        <v>10</v>
      </c>
      <c r="FF1540" s="55">
        <v>1533</v>
      </c>
      <c r="FG1540" s="55" t="s">
        <v>42</v>
      </c>
      <c r="FH1540" s="55" t="s">
        <v>1263</v>
      </c>
      <c r="FI1540" s="55">
        <v>13</v>
      </c>
      <c r="FJ1540" s="55">
        <v>1000</v>
      </c>
      <c r="FK1540" s="55" t="s">
        <v>1249</v>
      </c>
      <c r="FL1540" s="55">
        <v>0.89</v>
      </c>
      <c r="JW1540" s="12">
        <v>1533</v>
      </c>
      <c r="JX1540" s="12" t="s">
        <v>1557</v>
      </c>
      <c r="JY1540" s="12" t="s">
        <v>1004</v>
      </c>
    </row>
    <row r="1541" ht="14.25" customHeight="1" outlineLevel="1" spans="7:285">
      <c r="G1541" s="55">
        <v>1534</v>
      </c>
      <c r="H1541" s="55" t="s">
        <v>1250</v>
      </c>
      <c r="I1541" s="55" t="s">
        <v>1756</v>
      </c>
      <c r="J1541" s="55" t="s">
        <v>2542</v>
      </c>
      <c r="K1541" s="55" t="s">
        <v>1249</v>
      </c>
      <c r="L1541" s="55">
        <v>0.525</v>
      </c>
      <c r="AD1541" s="12">
        <v>1534</v>
      </c>
      <c r="AE1541" s="12" t="s">
        <v>1261</v>
      </c>
      <c r="AF1541" s="12" t="s">
        <v>3029</v>
      </c>
      <c r="AG1541" s="12" t="s">
        <v>1022</v>
      </c>
      <c r="AH1541" s="12" t="s">
        <v>2354</v>
      </c>
      <c r="DN1541" s="55">
        <v>1534</v>
      </c>
      <c r="DO1541" s="55" t="s">
        <v>1566</v>
      </c>
      <c r="DP1541" s="55" t="s">
        <v>1259</v>
      </c>
      <c r="DQ1541" s="55" t="s">
        <v>1260</v>
      </c>
      <c r="DR1541" s="55" t="s">
        <v>1261</v>
      </c>
      <c r="DS1541" s="55">
        <v>33493</v>
      </c>
      <c r="DT1541" s="55">
        <v>10000</v>
      </c>
      <c r="DU1541" s="55" t="s">
        <v>1258</v>
      </c>
      <c r="DV1541" s="55">
        <v>1</v>
      </c>
      <c r="EV1541" s="55">
        <v>1534</v>
      </c>
      <c r="EW1541" s="55" t="s">
        <v>1309</v>
      </c>
      <c r="EX1541" s="55" t="s">
        <v>1708</v>
      </c>
      <c r="EY1541" s="55">
        <v>1</v>
      </c>
      <c r="EZ1541" s="55">
        <v>1995</v>
      </c>
      <c r="FA1541" s="55">
        <v>2999</v>
      </c>
      <c r="FB1541" s="55" t="s">
        <v>1361</v>
      </c>
      <c r="FC1541" s="55" t="s">
        <v>1249</v>
      </c>
      <c r="FD1541" s="55">
        <v>10</v>
      </c>
      <c r="FF1541" s="55">
        <v>1534</v>
      </c>
      <c r="FG1541" s="55" t="s">
        <v>42</v>
      </c>
      <c r="FH1541" s="55" t="s">
        <v>1263</v>
      </c>
      <c r="FI1541" s="55">
        <v>13</v>
      </c>
      <c r="FJ1541" s="55">
        <v>2500</v>
      </c>
      <c r="FK1541" s="55" t="s">
        <v>1249</v>
      </c>
      <c r="FL1541" s="55">
        <v>0.79</v>
      </c>
      <c r="JW1541" s="12">
        <v>1534</v>
      </c>
      <c r="JX1541" s="12" t="s">
        <v>1557</v>
      </c>
      <c r="JY1541" s="12" t="s">
        <v>1084</v>
      </c>
    </row>
    <row r="1542" ht="14.25" customHeight="1" outlineLevel="1" spans="7:285">
      <c r="G1542" s="55">
        <v>1535</v>
      </c>
      <c r="H1542" s="55" t="s">
        <v>1250</v>
      </c>
      <c r="I1542" s="55" t="s">
        <v>1756</v>
      </c>
      <c r="J1542" s="55" t="s">
        <v>3052</v>
      </c>
      <c r="K1542" s="55" t="s">
        <v>1249</v>
      </c>
      <c r="L1542" s="55">
        <v>0.35</v>
      </c>
      <c r="AD1542" s="12">
        <v>1535</v>
      </c>
      <c r="AE1542" s="12" t="s">
        <v>1261</v>
      </c>
      <c r="AF1542" s="12" t="s">
        <v>3064</v>
      </c>
      <c r="AG1542" s="12" t="s">
        <v>1669</v>
      </c>
      <c r="AH1542" s="12" t="s">
        <v>2054</v>
      </c>
      <c r="DN1542" s="55">
        <v>1535</v>
      </c>
      <c r="DO1542" s="55" t="s">
        <v>1566</v>
      </c>
      <c r="DP1542" s="55" t="s">
        <v>1259</v>
      </c>
      <c r="DQ1542" s="55" t="s">
        <v>1260</v>
      </c>
      <c r="DR1542" s="55" t="s">
        <v>1261</v>
      </c>
      <c r="DS1542" s="55">
        <v>33496</v>
      </c>
      <c r="DT1542" s="55">
        <v>10000</v>
      </c>
      <c r="DU1542" s="55" t="s">
        <v>1258</v>
      </c>
      <c r="DV1542" s="55">
        <v>1</v>
      </c>
      <c r="EV1542" s="55">
        <v>1535</v>
      </c>
      <c r="EW1542" s="55" t="s">
        <v>1309</v>
      </c>
      <c r="EX1542" s="55" t="s">
        <v>1708</v>
      </c>
      <c r="EY1542" s="55">
        <v>10</v>
      </c>
      <c r="EZ1542" s="55">
        <v>0</v>
      </c>
      <c r="FA1542" s="55">
        <v>1994</v>
      </c>
      <c r="FB1542" s="55" t="s">
        <v>1361</v>
      </c>
      <c r="FC1542" s="55" t="s">
        <v>1249</v>
      </c>
      <c r="FD1542" s="55">
        <v>10</v>
      </c>
      <c r="FF1542" s="55">
        <v>1535</v>
      </c>
      <c r="FG1542" s="55" t="s">
        <v>42</v>
      </c>
      <c r="FH1542" s="55" t="s">
        <v>1263</v>
      </c>
      <c r="FI1542" s="55">
        <v>13</v>
      </c>
      <c r="FJ1542" s="55">
        <v>5000</v>
      </c>
      <c r="FK1542" s="55" t="s">
        <v>1249</v>
      </c>
      <c r="FL1542" s="55">
        <v>0.72</v>
      </c>
      <c r="JW1542" s="12">
        <v>1535</v>
      </c>
      <c r="JX1542" s="12" t="s">
        <v>1557</v>
      </c>
      <c r="JY1542" s="12" t="s">
        <v>1222</v>
      </c>
    </row>
    <row r="1543" ht="14.25" customHeight="1" outlineLevel="1" spans="7:285">
      <c r="G1543" s="55">
        <v>1536</v>
      </c>
      <c r="H1543" s="55" t="s">
        <v>1250</v>
      </c>
      <c r="I1543" s="55" t="s">
        <v>1756</v>
      </c>
      <c r="J1543" s="55" t="s">
        <v>3106</v>
      </c>
      <c r="K1543" s="55" t="s">
        <v>1249</v>
      </c>
      <c r="L1543" s="55">
        <v>0.35</v>
      </c>
      <c r="AD1543" s="12">
        <v>1536</v>
      </c>
      <c r="AE1543" s="12" t="s">
        <v>1261</v>
      </c>
      <c r="AF1543" s="12" t="s">
        <v>3051</v>
      </c>
      <c r="AG1543" s="12" t="s">
        <v>1022</v>
      </c>
      <c r="AH1543" s="12" t="s">
        <v>2354</v>
      </c>
      <c r="DN1543" s="55">
        <v>1536</v>
      </c>
      <c r="DO1543" s="55" t="s">
        <v>1566</v>
      </c>
      <c r="DP1543" s="55" t="s">
        <v>1259</v>
      </c>
      <c r="DQ1543" s="55" t="s">
        <v>1260</v>
      </c>
      <c r="DR1543" s="55" t="s">
        <v>1261</v>
      </c>
      <c r="DS1543" s="55">
        <v>33498</v>
      </c>
      <c r="DT1543" s="55">
        <v>10000</v>
      </c>
      <c r="DU1543" s="55" t="s">
        <v>1258</v>
      </c>
      <c r="DV1543" s="55">
        <v>1</v>
      </c>
      <c r="EV1543" s="55">
        <v>1536</v>
      </c>
      <c r="EW1543" s="55" t="s">
        <v>1309</v>
      </c>
      <c r="EX1543" s="55" t="s">
        <v>1708</v>
      </c>
      <c r="EY1543" s="55">
        <v>10</v>
      </c>
      <c r="EZ1543" s="55">
        <v>1995</v>
      </c>
      <c r="FA1543" s="55">
        <v>2999</v>
      </c>
      <c r="FB1543" s="55" t="s">
        <v>1361</v>
      </c>
      <c r="FC1543" s="55" t="s">
        <v>1249</v>
      </c>
      <c r="FD1543" s="55">
        <v>10</v>
      </c>
      <c r="FF1543" s="55">
        <v>1536</v>
      </c>
      <c r="FG1543" s="55" t="s">
        <v>42</v>
      </c>
      <c r="FH1543" s="55" t="s">
        <v>1263</v>
      </c>
      <c r="FI1543" s="55">
        <v>13</v>
      </c>
      <c r="FJ1543" s="55">
        <v>10000</v>
      </c>
      <c r="FK1543" s="55" t="s">
        <v>1249</v>
      </c>
      <c r="FL1543" s="55">
        <v>0.72</v>
      </c>
      <c r="JW1543" s="12">
        <v>1536</v>
      </c>
      <c r="JX1543" s="12" t="s">
        <v>1557</v>
      </c>
      <c r="JY1543" s="12" t="s">
        <v>1285</v>
      </c>
    </row>
    <row r="1544" ht="14.25" customHeight="1" outlineLevel="1" spans="7:285">
      <c r="G1544" s="55">
        <v>1537</v>
      </c>
      <c r="H1544" s="55" t="s">
        <v>1250</v>
      </c>
      <c r="I1544" s="55" t="s">
        <v>1756</v>
      </c>
      <c r="J1544" s="55" t="s">
        <v>3157</v>
      </c>
      <c r="K1544" s="55" t="s">
        <v>1249</v>
      </c>
      <c r="L1544" s="55">
        <v>0.35</v>
      </c>
      <c r="AD1544" s="12">
        <v>1537</v>
      </c>
      <c r="AE1544" s="12" t="s">
        <v>1261</v>
      </c>
      <c r="AF1544" s="12" t="s">
        <v>1466</v>
      </c>
      <c r="AG1544" s="12" t="s">
        <v>1669</v>
      </c>
      <c r="AH1544" s="12" t="s">
        <v>2931</v>
      </c>
      <c r="DN1544" s="55">
        <v>1537</v>
      </c>
      <c r="DO1544" s="55" t="s">
        <v>1566</v>
      </c>
      <c r="DP1544" s="55" t="s">
        <v>1259</v>
      </c>
      <c r="DQ1544" s="55" t="s">
        <v>1260</v>
      </c>
      <c r="DR1544" s="55" t="s">
        <v>1261</v>
      </c>
      <c r="DS1544" s="55">
        <v>33008</v>
      </c>
      <c r="DT1544" s="55">
        <v>10000</v>
      </c>
      <c r="DU1544" s="55" t="s">
        <v>1258</v>
      </c>
      <c r="DV1544" s="55">
        <v>1</v>
      </c>
      <c r="EV1544" s="55">
        <v>1537</v>
      </c>
      <c r="EW1544" s="55" t="s">
        <v>1309</v>
      </c>
      <c r="EX1544" s="55" t="s">
        <v>1708</v>
      </c>
      <c r="EY1544" s="55">
        <v>11</v>
      </c>
      <c r="EZ1544" s="55">
        <v>0</v>
      </c>
      <c r="FA1544" s="55">
        <v>1994</v>
      </c>
      <c r="FB1544" s="55" t="s">
        <v>1361</v>
      </c>
      <c r="FC1544" s="55" t="s">
        <v>1249</v>
      </c>
      <c r="FD1544" s="55">
        <v>10</v>
      </c>
      <c r="FF1544" s="55">
        <v>1537</v>
      </c>
      <c r="FG1544" s="55" t="s">
        <v>42</v>
      </c>
      <c r="FH1544" s="55" t="s">
        <v>1263</v>
      </c>
      <c r="FI1544" s="55">
        <v>13</v>
      </c>
      <c r="FJ1544" s="55">
        <v>25000</v>
      </c>
      <c r="FK1544" s="55" t="s">
        <v>1249</v>
      </c>
      <c r="FL1544" s="55">
        <v>0.72</v>
      </c>
      <c r="JW1544" s="12">
        <v>1537</v>
      </c>
      <c r="JX1544" s="12" t="s">
        <v>1557</v>
      </c>
      <c r="JY1544" s="12" t="s">
        <v>1337</v>
      </c>
    </row>
    <row r="1545" ht="14.25" customHeight="1" outlineLevel="1" spans="7:285">
      <c r="G1545" s="55">
        <v>1538</v>
      </c>
      <c r="H1545" s="55" t="s">
        <v>1250</v>
      </c>
      <c r="I1545" s="55" t="s">
        <v>1756</v>
      </c>
      <c r="J1545" s="55" t="s">
        <v>3197</v>
      </c>
      <c r="K1545" s="55" t="s">
        <v>1249</v>
      </c>
      <c r="L1545" s="55">
        <v>0.35</v>
      </c>
      <c r="AD1545" s="12">
        <v>1538</v>
      </c>
      <c r="AE1545" s="12" t="s">
        <v>1261</v>
      </c>
      <c r="AF1545" s="12" t="s">
        <v>1007</v>
      </c>
      <c r="AG1545" s="12" t="s">
        <v>1022</v>
      </c>
      <c r="AH1545" s="12" t="s">
        <v>2354</v>
      </c>
      <c r="DN1545" s="55">
        <v>1538</v>
      </c>
      <c r="DO1545" s="55" t="s">
        <v>1566</v>
      </c>
      <c r="DP1545" s="55" t="s">
        <v>1259</v>
      </c>
      <c r="DQ1545" s="55" t="s">
        <v>1260</v>
      </c>
      <c r="DR1545" s="55" t="s">
        <v>1261</v>
      </c>
      <c r="DS1545" s="55">
        <v>33011</v>
      </c>
      <c r="DT1545" s="55">
        <v>10000</v>
      </c>
      <c r="DU1545" s="55" t="s">
        <v>1258</v>
      </c>
      <c r="DV1545" s="55">
        <v>1</v>
      </c>
      <c r="EV1545" s="55">
        <v>1538</v>
      </c>
      <c r="EW1545" s="55" t="s">
        <v>1309</v>
      </c>
      <c r="EX1545" s="55" t="s">
        <v>1708</v>
      </c>
      <c r="EY1545" s="55">
        <v>11</v>
      </c>
      <c r="EZ1545" s="55">
        <v>1995</v>
      </c>
      <c r="FA1545" s="55">
        <v>2999</v>
      </c>
      <c r="FB1545" s="55" t="s">
        <v>1361</v>
      </c>
      <c r="FC1545" s="55" t="s">
        <v>1249</v>
      </c>
      <c r="FD1545" s="55">
        <v>10</v>
      </c>
      <c r="FF1545" s="55">
        <v>1538</v>
      </c>
      <c r="FG1545" s="55" t="s">
        <v>42</v>
      </c>
      <c r="FH1545" s="55" t="s">
        <v>1263</v>
      </c>
      <c r="FI1545" s="55">
        <v>13</v>
      </c>
      <c r="FJ1545" s="55">
        <v>50000</v>
      </c>
      <c r="FK1545" s="55" t="s">
        <v>1249</v>
      </c>
      <c r="FL1545" s="55">
        <v>0.72</v>
      </c>
      <c r="JW1545" s="12">
        <v>1538</v>
      </c>
      <c r="JX1545" s="12" t="s">
        <v>1557</v>
      </c>
      <c r="JY1545" s="12" t="s">
        <v>1357</v>
      </c>
    </row>
    <row r="1546" ht="14.25" customHeight="1" outlineLevel="1" spans="7:285">
      <c r="G1546" s="55">
        <v>1539</v>
      </c>
      <c r="H1546" s="55" t="s">
        <v>1250</v>
      </c>
      <c r="I1546" s="55" t="s">
        <v>1756</v>
      </c>
      <c r="J1546" s="55" t="s">
        <v>3221</v>
      </c>
      <c r="K1546" s="55" t="s">
        <v>1249</v>
      </c>
      <c r="L1546" s="55">
        <v>0.35</v>
      </c>
      <c r="AD1546" s="12">
        <v>1539</v>
      </c>
      <c r="AE1546" s="12" t="s">
        <v>1261</v>
      </c>
      <c r="AF1546" s="12" t="s">
        <v>1323</v>
      </c>
      <c r="AG1546" s="12" t="s">
        <v>1669</v>
      </c>
      <c r="AH1546" s="12" t="s">
        <v>2931</v>
      </c>
      <c r="DN1546" s="55">
        <v>1539</v>
      </c>
      <c r="DO1546" s="55" t="s">
        <v>1566</v>
      </c>
      <c r="DP1546" s="55" t="s">
        <v>1259</v>
      </c>
      <c r="DQ1546" s="55" t="s">
        <v>1260</v>
      </c>
      <c r="DR1546" s="55" t="s">
        <v>1261</v>
      </c>
      <c r="DS1546" s="55">
        <v>33022</v>
      </c>
      <c r="DT1546" s="55">
        <v>10000</v>
      </c>
      <c r="DU1546" s="55" t="s">
        <v>1258</v>
      </c>
      <c r="DV1546" s="55">
        <v>1</v>
      </c>
      <c r="EV1546" s="55">
        <v>1539</v>
      </c>
      <c r="EW1546" s="55" t="s">
        <v>1309</v>
      </c>
      <c r="EX1546" s="55" t="s">
        <v>1708</v>
      </c>
      <c r="EY1546" s="55">
        <v>2</v>
      </c>
      <c r="EZ1546" s="55">
        <v>0</v>
      </c>
      <c r="FA1546" s="55">
        <v>1994</v>
      </c>
      <c r="FB1546" s="55" t="s">
        <v>1361</v>
      </c>
      <c r="FC1546" s="55" t="s">
        <v>1249</v>
      </c>
      <c r="FD1546" s="55">
        <v>10</v>
      </c>
      <c r="FF1546" s="55">
        <v>1539</v>
      </c>
      <c r="FG1546" s="55" t="s">
        <v>42</v>
      </c>
      <c r="FH1546" s="55" t="s">
        <v>1263</v>
      </c>
      <c r="FI1546" s="55">
        <v>13</v>
      </c>
      <c r="FJ1546" s="55">
        <v>80000</v>
      </c>
      <c r="FK1546" s="55" t="s">
        <v>1249</v>
      </c>
      <c r="FL1546" s="55">
        <v>0.72</v>
      </c>
      <c r="JW1546" s="12">
        <v>1539</v>
      </c>
      <c r="JX1546" s="12" t="s">
        <v>1557</v>
      </c>
      <c r="JY1546" s="12" t="s">
        <v>1426</v>
      </c>
    </row>
    <row r="1547" ht="14.25" customHeight="1" outlineLevel="1" spans="7:285">
      <c r="G1547" s="55">
        <v>1540</v>
      </c>
      <c r="H1547" s="55" t="s">
        <v>1250</v>
      </c>
      <c r="I1547" s="55" t="s">
        <v>1756</v>
      </c>
      <c r="J1547" s="55" t="s">
        <v>2185</v>
      </c>
      <c r="K1547" s="55" t="s">
        <v>1249</v>
      </c>
      <c r="L1547" s="55">
        <v>0.35</v>
      </c>
      <c r="AD1547" s="12">
        <v>1540</v>
      </c>
      <c r="AE1547" s="12" t="s">
        <v>1261</v>
      </c>
      <c r="AF1547" s="12" t="s">
        <v>2910</v>
      </c>
      <c r="AG1547" s="12" t="s">
        <v>1022</v>
      </c>
      <c r="AH1547" s="12" t="s">
        <v>2354</v>
      </c>
      <c r="DN1547" s="55">
        <v>1540</v>
      </c>
      <c r="DO1547" s="55" t="s">
        <v>1566</v>
      </c>
      <c r="DP1547" s="55" t="s">
        <v>1259</v>
      </c>
      <c r="DQ1547" s="55" t="s">
        <v>1260</v>
      </c>
      <c r="DR1547" s="55" t="s">
        <v>1261</v>
      </c>
      <c r="DS1547" s="55">
        <v>33039</v>
      </c>
      <c r="DT1547" s="55">
        <v>10000</v>
      </c>
      <c r="DU1547" s="55" t="s">
        <v>1258</v>
      </c>
      <c r="DV1547" s="55">
        <v>1</v>
      </c>
      <c r="EV1547" s="55">
        <v>1540</v>
      </c>
      <c r="EW1547" s="55" t="s">
        <v>1309</v>
      </c>
      <c r="EX1547" s="55" t="s">
        <v>1708</v>
      </c>
      <c r="EY1547" s="55">
        <v>2</v>
      </c>
      <c r="EZ1547" s="55">
        <v>1995</v>
      </c>
      <c r="FA1547" s="55">
        <v>2999</v>
      </c>
      <c r="FB1547" s="55" t="s">
        <v>1361</v>
      </c>
      <c r="FC1547" s="55" t="s">
        <v>1249</v>
      </c>
      <c r="FD1547" s="55">
        <v>10</v>
      </c>
      <c r="FF1547" s="55">
        <v>1540</v>
      </c>
      <c r="FG1547" s="55" t="s">
        <v>42</v>
      </c>
      <c r="FH1547" s="55" t="s">
        <v>1263</v>
      </c>
      <c r="FI1547" s="55">
        <v>13</v>
      </c>
      <c r="FJ1547" s="55">
        <v>130000</v>
      </c>
      <c r="FK1547" s="55" t="s">
        <v>1249</v>
      </c>
      <c r="FL1547" s="55">
        <v>0.72</v>
      </c>
      <c r="JW1547" s="12">
        <v>1540</v>
      </c>
      <c r="JX1547" s="12" t="s">
        <v>1557</v>
      </c>
      <c r="JY1547" s="12" t="s">
        <v>1464</v>
      </c>
    </row>
    <row r="1548" ht="14.25" customHeight="1" outlineLevel="1" spans="7:285">
      <c r="G1548" s="55">
        <v>1541</v>
      </c>
      <c r="H1548" s="55" t="s">
        <v>1250</v>
      </c>
      <c r="I1548" s="55" t="s">
        <v>1410</v>
      </c>
      <c r="J1548" s="55" t="s">
        <v>2559</v>
      </c>
      <c r="K1548" s="55" t="s">
        <v>1249</v>
      </c>
      <c r="L1548" s="55">
        <v>0.21</v>
      </c>
      <c r="AD1548" s="12">
        <v>1541</v>
      </c>
      <c r="AE1548" s="12" t="s">
        <v>1261</v>
      </c>
      <c r="AF1548" s="12" t="s">
        <v>2364</v>
      </c>
      <c r="AG1548" s="12" t="s">
        <v>1669</v>
      </c>
      <c r="AH1548" s="12" t="s">
        <v>2931</v>
      </c>
      <c r="DN1548" s="55">
        <v>1541</v>
      </c>
      <c r="DO1548" s="55" t="s">
        <v>1566</v>
      </c>
      <c r="DP1548" s="55" t="s">
        <v>1259</v>
      </c>
      <c r="DQ1548" s="55" t="s">
        <v>1260</v>
      </c>
      <c r="DR1548" s="55" t="s">
        <v>1261</v>
      </c>
      <c r="DS1548" s="55">
        <v>33061</v>
      </c>
      <c r="DT1548" s="55">
        <v>10000</v>
      </c>
      <c r="DU1548" s="55" t="s">
        <v>1258</v>
      </c>
      <c r="DV1548" s="55">
        <v>1</v>
      </c>
      <c r="EV1548" s="55">
        <v>1541</v>
      </c>
      <c r="EW1548" s="55" t="s">
        <v>1309</v>
      </c>
      <c r="EX1548" s="55" t="s">
        <v>1708</v>
      </c>
      <c r="EY1548" s="55">
        <v>3</v>
      </c>
      <c r="EZ1548" s="55">
        <v>0</v>
      </c>
      <c r="FA1548" s="55">
        <v>1994</v>
      </c>
      <c r="FB1548" s="55" t="s">
        <v>1361</v>
      </c>
      <c r="FC1548" s="55" t="s">
        <v>1249</v>
      </c>
      <c r="FD1548" s="55">
        <v>10</v>
      </c>
      <c r="FF1548" s="55">
        <v>1541</v>
      </c>
      <c r="FG1548" s="55" t="s">
        <v>42</v>
      </c>
      <c r="FH1548" s="55" t="s">
        <v>1263</v>
      </c>
      <c r="FI1548" s="55">
        <v>13</v>
      </c>
      <c r="FJ1548" s="55">
        <v>260000</v>
      </c>
      <c r="FK1548" s="55" t="s">
        <v>1249</v>
      </c>
      <c r="FL1548" s="55">
        <v>0.72</v>
      </c>
      <c r="JW1548" s="12">
        <v>1541</v>
      </c>
      <c r="JX1548" s="12" t="s">
        <v>1557</v>
      </c>
      <c r="JY1548" s="12" t="s">
        <v>1506</v>
      </c>
    </row>
    <row r="1549" ht="14.25" customHeight="1" outlineLevel="1" spans="7:285">
      <c r="G1549" s="55">
        <v>1542</v>
      </c>
      <c r="H1549" s="55" t="s">
        <v>1250</v>
      </c>
      <c r="I1549" s="55" t="s">
        <v>1410</v>
      </c>
      <c r="J1549" s="55" t="s">
        <v>3034</v>
      </c>
      <c r="K1549" s="55" t="s">
        <v>1249</v>
      </c>
      <c r="L1549" s="55">
        <v>0.3</v>
      </c>
      <c r="AD1549" s="12">
        <v>1542</v>
      </c>
      <c r="AE1549" s="12" t="s">
        <v>1261</v>
      </c>
      <c r="AF1549" s="12" t="s">
        <v>1071</v>
      </c>
      <c r="AG1549" s="12" t="s">
        <v>1392</v>
      </c>
      <c r="AH1549" s="12" t="s">
        <v>2385</v>
      </c>
      <c r="DN1549" s="55">
        <v>1542</v>
      </c>
      <c r="DO1549" s="55" t="s">
        <v>1566</v>
      </c>
      <c r="DP1549" s="55" t="s">
        <v>1259</v>
      </c>
      <c r="DQ1549" s="55" t="s">
        <v>1260</v>
      </c>
      <c r="DR1549" s="55" t="s">
        <v>1261</v>
      </c>
      <c r="DS1549" s="55">
        <v>33072</v>
      </c>
      <c r="DT1549" s="55">
        <v>10000</v>
      </c>
      <c r="DU1549" s="55" t="s">
        <v>1258</v>
      </c>
      <c r="DV1549" s="55">
        <v>1</v>
      </c>
      <c r="EV1549" s="55">
        <v>1542</v>
      </c>
      <c r="EW1549" s="55" t="s">
        <v>1309</v>
      </c>
      <c r="EX1549" s="55" t="s">
        <v>1708</v>
      </c>
      <c r="EY1549" s="55">
        <v>3</v>
      </c>
      <c r="EZ1549" s="55">
        <v>1995</v>
      </c>
      <c r="FA1549" s="55">
        <v>2999</v>
      </c>
      <c r="FB1549" s="55" t="s">
        <v>1361</v>
      </c>
      <c r="FC1549" s="55" t="s">
        <v>1249</v>
      </c>
      <c r="FD1549" s="55">
        <v>10</v>
      </c>
      <c r="FF1549" s="55">
        <v>1542</v>
      </c>
      <c r="FG1549" s="55" t="s">
        <v>42</v>
      </c>
      <c r="FH1549" s="55" t="s">
        <v>1263</v>
      </c>
      <c r="FI1549" s="55">
        <v>13</v>
      </c>
      <c r="FJ1549" s="55">
        <v>400000</v>
      </c>
      <c r="FK1549" s="55" t="s">
        <v>1249</v>
      </c>
      <c r="FL1549" s="55">
        <v>0.72</v>
      </c>
      <c r="JW1549" s="12">
        <v>1542</v>
      </c>
      <c r="JX1549" s="12" t="s">
        <v>1557</v>
      </c>
      <c r="JY1549" s="12" t="s">
        <v>1418</v>
      </c>
    </row>
    <row r="1550" ht="14.25" customHeight="1" outlineLevel="1" spans="7:285">
      <c r="G1550" s="55">
        <v>1543</v>
      </c>
      <c r="H1550" s="55" t="s">
        <v>1250</v>
      </c>
      <c r="I1550" s="55" t="s">
        <v>1410</v>
      </c>
      <c r="J1550" s="55" t="s">
        <v>2576</v>
      </c>
      <c r="K1550" s="55" t="s">
        <v>1249</v>
      </c>
      <c r="L1550" s="55">
        <v>0.21</v>
      </c>
      <c r="AD1550" s="12">
        <v>1543</v>
      </c>
      <c r="AE1550" s="12" t="s">
        <v>1261</v>
      </c>
      <c r="AF1550" s="12" t="s">
        <v>2587</v>
      </c>
      <c r="AG1550" s="12" t="s">
        <v>1669</v>
      </c>
      <c r="AH1550" s="12" t="s">
        <v>2931</v>
      </c>
      <c r="DN1550" s="55">
        <v>1543</v>
      </c>
      <c r="DO1550" s="55" t="s">
        <v>1566</v>
      </c>
      <c r="DP1550" s="55" t="s">
        <v>1259</v>
      </c>
      <c r="DQ1550" s="55" t="s">
        <v>1260</v>
      </c>
      <c r="DR1550" s="55" t="s">
        <v>1261</v>
      </c>
      <c r="DS1550" s="55">
        <v>33074</v>
      </c>
      <c r="DT1550" s="55">
        <v>10000</v>
      </c>
      <c r="DU1550" s="55" t="s">
        <v>1258</v>
      </c>
      <c r="DV1550" s="55">
        <v>1</v>
      </c>
      <c r="EV1550" s="55">
        <v>1543</v>
      </c>
      <c r="EW1550" s="55" t="s">
        <v>1309</v>
      </c>
      <c r="EX1550" s="55" t="s">
        <v>1708</v>
      </c>
      <c r="EY1550" s="55">
        <v>4</v>
      </c>
      <c r="EZ1550" s="55">
        <v>0</v>
      </c>
      <c r="FA1550" s="55">
        <v>1994</v>
      </c>
      <c r="FB1550" s="55" t="s">
        <v>1262</v>
      </c>
      <c r="FC1550" s="55" t="s">
        <v>1249</v>
      </c>
      <c r="FD1550" s="55">
        <v>0</v>
      </c>
      <c r="FF1550" s="55">
        <v>1543</v>
      </c>
      <c r="FG1550" s="55" t="s">
        <v>42</v>
      </c>
      <c r="FH1550" s="55" t="s">
        <v>1263</v>
      </c>
      <c r="FI1550" s="55">
        <v>13</v>
      </c>
      <c r="FJ1550" s="55">
        <v>530000</v>
      </c>
      <c r="FK1550" s="55" t="s">
        <v>1249</v>
      </c>
      <c r="FL1550" s="55">
        <v>0.72</v>
      </c>
      <c r="JW1550" s="12">
        <v>1543</v>
      </c>
      <c r="JX1550" s="12" t="s">
        <v>1557</v>
      </c>
      <c r="JY1550" s="12" t="s">
        <v>947</v>
      </c>
    </row>
    <row r="1551" ht="14.25" customHeight="1" outlineLevel="1" spans="7:285">
      <c r="G1551" s="55">
        <v>1544</v>
      </c>
      <c r="H1551" s="55" t="s">
        <v>1250</v>
      </c>
      <c r="I1551" s="55" t="s">
        <v>1410</v>
      </c>
      <c r="J1551" s="55" t="s">
        <v>2589</v>
      </c>
      <c r="K1551" s="55" t="s">
        <v>1249</v>
      </c>
      <c r="L1551" s="55">
        <v>0.21</v>
      </c>
      <c r="AD1551" s="12">
        <v>1544</v>
      </c>
      <c r="AE1551" s="12" t="s">
        <v>1261</v>
      </c>
      <c r="AF1551" s="12" t="s">
        <v>1536</v>
      </c>
      <c r="AG1551" s="12" t="s">
        <v>1392</v>
      </c>
      <c r="AH1551" s="12" t="s">
        <v>2385</v>
      </c>
      <c r="DN1551" s="55">
        <v>1544</v>
      </c>
      <c r="DO1551" s="55" t="s">
        <v>1566</v>
      </c>
      <c r="DP1551" s="55" t="s">
        <v>1259</v>
      </c>
      <c r="DQ1551" s="55" t="s">
        <v>1260</v>
      </c>
      <c r="DR1551" s="55" t="s">
        <v>1261</v>
      </c>
      <c r="DS1551" s="55">
        <v>33075</v>
      </c>
      <c r="DT1551" s="55">
        <v>10000</v>
      </c>
      <c r="DU1551" s="55" t="s">
        <v>1258</v>
      </c>
      <c r="DV1551" s="55">
        <v>1</v>
      </c>
      <c r="EV1551" s="55">
        <v>1544</v>
      </c>
      <c r="EW1551" s="55" t="s">
        <v>1309</v>
      </c>
      <c r="EX1551" s="55" t="s">
        <v>1708</v>
      </c>
      <c r="EY1551" s="55">
        <v>4</v>
      </c>
      <c r="EZ1551" s="55">
        <v>1995</v>
      </c>
      <c r="FA1551" s="55">
        <v>2999</v>
      </c>
      <c r="FB1551" s="55" t="s">
        <v>1262</v>
      </c>
      <c r="FC1551" s="55" t="s">
        <v>1249</v>
      </c>
      <c r="FD1551" s="55">
        <v>0</v>
      </c>
      <c r="FF1551" s="55">
        <v>1544</v>
      </c>
      <c r="FG1551" s="55" t="s">
        <v>42</v>
      </c>
      <c r="FH1551" s="55" t="s">
        <v>1263</v>
      </c>
      <c r="FI1551" s="55">
        <v>13</v>
      </c>
      <c r="FJ1551" s="55">
        <v>540000</v>
      </c>
      <c r="FK1551" s="55" t="s">
        <v>1249</v>
      </c>
      <c r="FL1551" s="55">
        <v>0.72</v>
      </c>
      <c r="JW1551" s="12">
        <v>1544</v>
      </c>
      <c r="JX1551" s="12" t="s">
        <v>1557</v>
      </c>
      <c r="JY1551" s="12" t="s">
        <v>1627</v>
      </c>
    </row>
    <row r="1552" ht="14.25" customHeight="1" outlineLevel="1" spans="7:285">
      <c r="G1552" s="55">
        <v>1545</v>
      </c>
      <c r="H1552" s="55" t="s">
        <v>1250</v>
      </c>
      <c r="I1552" s="55" t="s">
        <v>1410</v>
      </c>
      <c r="J1552" s="55" t="s">
        <v>1818</v>
      </c>
      <c r="K1552" s="55" t="s">
        <v>1249</v>
      </c>
      <c r="L1552" s="55">
        <v>0.231</v>
      </c>
      <c r="AD1552" s="12">
        <v>1545</v>
      </c>
      <c r="AE1552" s="12" t="s">
        <v>1261</v>
      </c>
      <c r="AF1552" s="12" t="s">
        <v>2769</v>
      </c>
      <c r="AG1552" s="12" t="s">
        <v>1669</v>
      </c>
      <c r="AH1552" s="12" t="s">
        <v>2931</v>
      </c>
      <c r="DN1552" s="55">
        <v>1545</v>
      </c>
      <c r="DO1552" s="55" t="s">
        <v>1566</v>
      </c>
      <c r="DP1552" s="55" t="s">
        <v>1259</v>
      </c>
      <c r="DQ1552" s="55" t="s">
        <v>1260</v>
      </c>
      <c r="DR1552" s="55" t="s">
        <v>1261</v>
      </c>
      <c r="DS1552" s="55">
        <v>33077</v>
      </c>
      <c r="DT1552" s="55">
        <v>10000</v>
      </c>
      <c r="DU1552" s="55" t="s">
        <v>1258</v>
      </c>
      <c r="DV1552" s="55">
        <v>1</v>
      </c>
      <c r="EV1552" s="55">
        <v>1545</v>
      </c>
      <c r="EW1552" s="55" t="s">
        <v>1309</v>
      </c>
      <c r="EX1552" s="55" t="s">
        <v>1708</v>
      </c>
      <c r="EY1552" s="55">
        <v>5</v>
      </c>
      <c r="EZ1552" s="55">
        <v>0</v>
      </c>
      <c r="FA1552" s="55">
        <v>1994</v>
      </c>
      <c r="FB1552" s="55" t="s">
        <v>1262</v>
      </c>
      <c r="FC1552" s="55" t="s">
        <v>1249</v>
      </c>
      <c r="FD1552" s="55">
        <v>0</v>
      </c>
      <c r="FF1552" s="55">
        <v>1545</v>
      </c>
      <c r="FG1552" s="55" t="s">
        <v>42</v>
      </c>
      <c r="FH1552" s="55" t="s">
        <v>1263</v>
      </c>
      <c r="FI1552" s="55">
        <v>14</v>
      </c>
      <c r="FJ1552" s="55">
        <v>0</v>
      </c>
      <c r="FK1552" s="55" t="s">
        <v>1249</v>
      </c>
      <c r="FL1552" s="55">
        <v>0.89</v>
      </c>
      <c r="JW1552" s="12">
        <v>1545</v>
      </c>
      <c r="JX1552" s="12" t="s">
        <v>1557</v>
      </c>
      <c r="JY1552" s="12" t="s">
        <v>1658</v>
      </c>
    </row>
    <row r="1553" ht="14.25" customHeight="1" outlineLevel="1" spans="7:285">
      <c r="G1553" s="55">
        <v>1546</v>
      </c>
      <c r="H1553" s="55" t="s">
        <v>1250</v>
      </c>
      <c r="I1553" s="55" t="s">
        <v>1410</v>
      </c>
      <c r="J1553" s="55" t="s">
        <v>2495</v>
      </c>
      <c r="K1553" s="55" t="s">
        <v>1249</v>
      </c>
      <c r="L1553" s="55">
        <v>0.21</v>
      </c>
      <c r="AD1553" s="12">
        <v>1546</v>
      </c>
      <c r="AE1553" s="12" t="s">
        <v>1261</v>
      </c>
      <c r="AF1553" s="12" t="s">
        <v>1795</v>
      </c>
      <c r="AG1553" s="12" t="s">
        <v>1392</v>
      </c>
      <c r="AH1553" s="12" t="s">
        <v>2385</v>
      </c>
      <c r="DN1553" s="55">
        <v>1546</v>
      </c>
      <c r="DO1553" s="55" t="s">
        <v>1566</v>
      </c>
      <c r="DP1553" s="55" t="s">
        <v>1259</v>
      </c>
      <c r="DQ1553" s="55" t="s">
        <v>1260</v>
      </c>
      <c r="DR1553" s="55" t="s">
        <v>1261</v>
      </c>
      <c r="DS1553" s="55">
        <v>33081</v>
      </c>
      <c r="DT1553" s="55">
        <v>10000</v>
      </c>
      <c r="DU1553" s="55" t="s">
        <v>1258</v>
      </c>
      <c r="DV1553" s="55">
        <v>1</v>
      </c>
      <c r="EV1553" s="55">
        <v>1546</v>
      </c>
      <c r="EW1553" s="55" t="s">
        <v>1309</v>
      </c>
      <c r="EX1553" s="55" t="s">
        <v>1708</v>
      </c>
      <c r="EY1553" s="55">
        <v>5</v>
      </c>
      <c r="EZ1553" s="55">
        <v>1995</v>
      </c>
      <c r="FA1553" s="55">
        <v>2999</v>
      </c>
      <c r="FB1553" s="55" t="s">
        <v>1262</v>
      </c>
      <c r="FC1553" s="55" t="s">
        <v>1249</v>
      </c>
      <c r="FD1553" s="55">
        <v>0</v>
      </c>
      <c r="FF1553" s="55">
        <v>1546</v>
      </c>
      <c r="FG1553" s="55" t="s">
        <v>42</v>
      </c>
      <c r="FH1553" s="55" t="s">
        <v>1263</v>
      </c>
      <c r="FI1553" s="55">
        <v>14</v>
      </c>
      <c r="FJ1553" s="55">
        <v>1000</v>
      </c>
      <c r="FK1553" s="55" t="s">
        <v>1249</v>
      </c>
      <c r="FL1553" s="55">
        <v>0.89</v>
      </c>
      <c r="JW1553" s="12">
        <v>1546</v>
      </c>
      <c r="JX1553" s="12" t="s">
        <v>1557</v>
      </c>
      <c r="JY1553" s="12" t="s">
        <v>1693</v>
      </c>
    </row>
    <row r="1554" ht="14.25" customHeight="1" outlineLevel="1" spans="7:285">
      <c r="G1554" s="55">
        <v>1547</v>
      </c>
      <c r="H1554" s="55" t="s">
        <v>1250</v>
      </c>
      <c r="I1554" s="55" t="s">
        <v>1410</v>
      </c>
      <c r="J1554" s="55" t="s">
        <v>2634</v>
      </c>
      <c r="K1554" s="55" t="s">
        <v>1249</v>
      </c>
      <c r="L1554" s="55">
        <v>0.315</v>
      </c>
      <c r="AD1554" s="12">
        <v>1547</v>
      </c>
      <c r="AE1554" s="12" t="s">
        <v>1261</v>
      </c>
      <c r="AF1554" s="12" t="s">
        <v>2661</v>
      </c>
      <c r="AG1554" s="12" t="s">
        <v>1669</v>
      </c>
      <c r="AH1554" s="12" t="s">
        <v>2931</v>
      </c>
      <c r="DN1554" s="55">
        <v>1547</v>
      </c>
      <c r="DO1554" s="55" t="s">
        <v>1566</v>
      </c>
      <c r="DP1554" s="55" t="s">
        <v>1259</v>
      </c>
      <c r="DQ1554" s="55" t="s">
        <v>1260</v>
      </c>
      <c r="DR1554" s="55" t="s">
        <v>1261</v>
      </c>
      <c r="DS1554" s="55">
        <v>33082</v>
      </c>
      <c r="DT1554" s="55">
        <v>10000</v>
      </c>
      <c r="DU1554" s="55" t="s">
        <v>1258</v>
      </c>
      <c r="DV1554" s="55">
        <v>1</v>
      </c>
      <c r="EV1554" s="55">
        <v>1547</v>
      </c>
      <c r="EW1554" s="55" t="s">
        <v>1309</v>
      </c>
      <c r="EX1554" s="55" t="s">
        <v>1708</v>
      </c>
      <c r="EY1554" s="55">
        <v>6</v>
      </c>
      <c r="EZ1554" s="55">
        <v>0</v>
      </c>
      <c r="FA1554" s="55">
        <v>1994</v>
      </c>
      <c r="FB1554" s="55" t="s">
        <v>1262</v>
      </c>
      <c r="FC1554" s="55" t="s">
        <v>1249</v>
      </c>
      <c r="FD1554" s="55">
        <v>0</v>
      </c>
      <c r="FF1554" s="55">
        <v>1547</v>
      </c>
      <c r="FG1554" s="55" t="s">
        <v>42</v>
      </c>
      <c r="FH1554" s="55" t="s">
        <v>1263</v>
      </c>
      <c r="FI1554" s="55">
        <v>14</v>
      </c>
      <c r="FJ1554" s="55">
        <v>2500</v>
      </c>
      <c r="FK1554" s="55" t="s">
        <v>1249</v>
      </c>
      <c r="FL1554" s="55">
        <v>0.79</v>
      </c>
      <c r="JW1554" s="12">
        <v>1547</v>
      </c>
      <c r="JX1554" s="12" t="s">
        <v>1557</v>
      </c>
      <c r="JY1554" s="12" t="s">
        <v>1718</v>
      </c>
    </row>
    <row r="1555" ht="14.25" customHeight="1" outlineLevel="1" spans="7:285">
      <c r="G1555" s="55">
        <v>1548</v>
      </c>
      <c r="H1555" s="55" t="s">
        <v>1250</v>
      </c>
      <c r="I1555" s="55" t="s">
        <v>1410</v>
      </c>
      <c r="J1555" s="55" t="s">
        <v>3009</v>
      </c>
      <c r="K1555" s="55" t="s">
        <v>1249</v>
      </c>
      <c r="L1555" s="55">
        <v>0.3</v>
      </c>
      <c r="AD1555" s="12">
        <v>1548</v>
      </c>
      <c r="AE1555" s="12" t="s">
        <v>1261</v>
      </c>
      <c r="AF1555" s="12" t="s">
        <v>1998</v>
      </c>
      <c r="AG1555" s="12" t="s">
        <v>1392</v>
      </c>
      <c r="AH1555" s="12" t="s">
        <v>2385</v>
      </c>
      <c r="DN1555" s="55">
        <v>1548</v>
      </c>
      <c r="DO1555" s="55" t="s">
        <v>1566</v>
      </c>
      <c r="DP1555" s="55" t="s">
        <v>1259</v>
      </c>
      <c r="DQ1555" s="55" t="s">
        <v>1260</v>
      </c>
      <c r="DR1555" s="55" t="s">
        <v>1261</v>
      </c>
      <c r="DS1555" s="55">
        <v>33083</v>
      </c>
      <c r="DT1555" s="55">
        <v>10000</v>
      </c>
      <c r="DU1555" s="55" t="s">
        <v>1258</v>
      </c>
      <c r="DV1555" s="55">
        <v>1</v>
      </c>
      <c r="EV1555" s="55">
        <v>1548</v>
      </c>
      <c r="EW1555" s="55" t="s">
        <v>1309</v>
      </c>
      <c r="EX1555" s="55" t="s">
        <v>1708</v>
      </c>
      <c r="EY1555" s="55">
        <v>6</v>
      </c>
      <c r="EZ1555" s="55">
        <v>1995</v>
      </c>
      <c r="FA1555" s="55">
        <v>2999</v>
      </c>
      <c r="FB1555" s="55" t="s">
        <v>1262</v>
      </c>
      <c r="FC1555" s="55" t="s">
        <v>1249</v>
      </c>
      <c r="FD1555" s="55">
        <v>0</v>
      </c>
      <c r="FF1555" s="55">
        <v>1548</v>
      </c>
      <c r="FG1555" s="55" t="s">
        <v>42</v>
      </c>
      <c r="FH1555" s="55" t="s">
        <v>1263</v>
      </c>
      <c r="FI1555" s="55">
        <v>14</v>
      </c>
      <c r="FJ1555" s="55">
        <v>5000</v>
      </c>
      <c r="FK1555" s="55" t="s">
        <v>1249</v>
      </c>
      <c r="FL1555" s="55">
        <v>0.72</v>
      </c>
      <c r="JW1555" s="12">
        <v>1548</v>
      </c>
      <c r="JX1555" s="12" t="s">
        <v>1557</v>
      </c>
      <c r="JY1555" s="12" t="s">
        <v>1365</v>
      </c>
    </row>
    <row r="1556" ht="14.25" customHeight="1" outlineLevel="1" spans="7:285">
      <c r="G1556" s="55">
        <v>1549</v>
      </c>
      <c r="H1556" s="55" t="s">
        <v>1250</v>
      </c>
      <c r="I1556" s="55" t="s">
        <v>1410</v>
      </c>
      <c r="J1556" s="55" t="s">
        <v>3027</v>
      </c>
      <c r="K1556" s="55" t="s">
        <v>1249</v>
      </c>
      <c r="L1556" s="55">
        <v>0.3</v>
      </c>
      <c r="AD1556" s="12">
        <v>1549</v>
      </c>
      <c r="AE1556" s="12" t="s">
        <v>1261</v>
      </c>
      <c r="AF1556" s="12" t="s">
        <v>2955</v>
      </c>
      <c r="AG1556" s="12" t="s">
        <v>1669</v>
      </c>
      <c r="AH1556" s="12" t="s">
        <v>2931</v>
      </c>
      <c r="DN1556" s="55">
        <v>1549</v>
      </c>
      <c r="DO1556" s="55" t="s">
        <v>1566</v>
      </c>
      <c r="DP1556" s="55" t="s">
        <v>1259</v>
      </c>
      <c r="DQ1556" s="55" t="s">
        <v>1260</v>
      </c>
      <c r="DR1556" s="55" t="s">
        <v>1261</v>
      </c>
      <c r="DS1556" s="55">
        <v>33084</v>
      </c>
      <c r="DT1556" s="55">
        <v>10000</v>
      </c>
      <c r="DU1556" s="55" t="s">
        <v>1258</v>
      </c>
      <c r="DV1556" s="55">
        <v>1</v>
      </c>
      <c r="EV1556" s="55">
        <v>1549</v>
      </c>
      <c r="EW1556" s="55" t="s">
        <v>1309</v>
      </c>
      <c r="EX1556" s="55" t="s">
        <v>1708</v>
      </c>
      <c r="EY1556" s="55">
        <v>7</v>
      </c>
      <c r="EZ1556" s="55">
        <v>0</v>
      </c>
      <c r="FA1556" s="55">
        <v>1994</v>
      </c>
      <c r="FB1556" s="55" t="s">
        <v>1361</v>
      </c>
      <c r="FC1556" s="55" t="s">
        <v>1249</v>
      </c>
      <c r="FD1556" s="55">
        <v>10</v>
      </c>
      <c r="FF1556" s="55">
        <v>1549</v>
      </c>
      <c r="FG1556" s="55" t="s">
        <v>42</v>
      </c>
      <c r="FH1556" s="55" t="s">
        <v>1263</v>
      </c>
      <c r="FI1556" s="55">
        <v>14</v>
      </c>
      <c r="FJ1556" s="55">
        <v>10000</v>
      </c>
      <c r="FK1556" s="55" t="s">
        <v>1249</v>
      </c>
      <c r="FL1556" s="55">
        <v>0.72</v>
      </c>
      <c r="JW1556" s="12">
        <v>1549</v>
      </c>
      <c r="JX1556" s="12" t="s">
        <v>1557</v>
      </c>
      <c r="JY1556" s="12" t="s">
        <v>1405</v>
      </c>
    </row>
    <row r="1557" ht="14.25" customHeight="1" outlineLevel="1" spans="7:285">
      <c r="G1557" s="55">
        <v>1550</v>
      </c>
      <c r="H1557" s="55" t="s">
        <v>1250</v>
      </c>
      <c r="I1557" s="55" t="s">
        <v>1410</v>
      </c>
      <c r="J1557" s="55" t="s">
        <v>3031</v>
      </c>
      <c r="K1557" s="55" t="s">
        <v>1249</v>
      </c>
      <c r="L1557" s="55">
        <v>0.3</v>
      </c>
      <c r="AD1557" s="12">
        <v>1550</v>
      </c>
      <c r="AE1557" s="12" t="s">
        <v>1261</v>
      </c>
      <c r="AF1557" s="12" t="s">
        <v>2167</v>
      </c>
      <c r="AG1557" s="12" t="s">
        <v>1392</v>
      </c>
      <c r="AH1557" s="12" t="s">
        <v>2385</v>
      </c>
      <c r="DN1557" s="55">
        <v>1550</v>
      </c>
      <c r="DO1557" s="55" t="s">
        <v>1566</v>
      </c>
      <c r="DP1557" s="55" t="s">
        <v>1259</v>
      </c>
      <c r="DQ1557" s="55" t="s">
        <v>1260</v>
      </c>
      <c r="DR1557" s="55" t="s">
        <v>1261</v>
      </c>
      <c r="DS1557" s="55">
        <v>33090</v>
      </c>
      <c r="DT1557" s="55">
        <v>10000</v>
      </c>
      <c r="DU1557" s="55" t="s">
        <v>1258</v>
      </c>
      <c r="DV1557" s="55">
        <v>1</v>
      </c>
      <c r="EV1557" s="55">
        <v>1550</v>
      </c>
      <c r="EW1557" s="55" t="s">
        <v>1309</v>
      </c>
      <c r="EX1557" s="55" t="s">
        <v>1708</v>
      </c>
      <c r="EY1557" s="55">
        <v>7</v>
      </c>
      <c r="EZ1557" s="55">
        <v>1995</v>
      </c>
      <c r="FA1557" s="55">
        <v>2999</v>
      </c>
      <c r="FB1557" s="55" t="s">
        <v>1361</v>
      </c>
      <c r="FC1557" s="55" t="s">
        <v>1249</v>
      </c>
      <c r="FD1557" s="55">
        <v>10</v>
      </c>
      <c r="FF1557" s="55">
        <v>1550</v>
      </c>
      <c r="FG1557" s="55" t="s">
        <v>42</v>
      </c>
      <c r="FH1557" s="55" t="s">
        <v>1263</v>
      </c>
      <c r="FI1557" s="55">
        <v>14</v>
      </c>
      <c r="FJ1557" s="55">
        <v>25000</v>
      </c>
      <c r="FK1557" s="55" t="s">
        <v>1249</v>
      </c>
      <c r="FL1557" s="55">
        <v>0.72</v>
      </c>
      <c r="JW1557" s="12">
        <v>1550</v>
      </c>
      <c r="JX1557" s="12" t="s">
        <v>1557</v>
      </c>
      <c r="JY1557" s="12" t="s">
        <v>1367</v>
      </c>
    </row>
    <row r="1558" ht="14.25" customHeight="1" outlineLevel="1" spans="7:285">
      <c r="G1558" s="55">
        <v>1551</v>
      </c>
      <c r="H1558" s="55" t="s">
        <v>1250</v>
      </c>
      <c r="I1558" s="55" t="s">
        <v>1810</v>
      </c>
      <c r="J1558" s="55" t="s">
        <v>1790</v>
      </c>
      <c r="K1558" s="55" t="s">
        <v>1249</v>
      </c>
      <c r="L1558" s="55">
        <v>0.19</v>
      </c>
      <c r="AD1558" s="12">
        <v>1551</v>
      </c>
      <c r="AE1558" s="12" t="s">
        <v>1261</v>
      </c>
      <c r="AF1558" s="12" t="s">
        <v>2119</v>
      </c>
      <c r="AG1558" s="12" t="s">
        <v>1669</v>
      </c>
      <c r="AH1558" s="12" t="s">
        <v>2931</v>
      </c>
      <c r="DN1558" s="55">
        <v>1551</v>
      </c>
      <c r="DO1558" s="55" t="s">
        <v>1566</v>
      </c>
      <c r="DP1558" s="55" t="s">
        <v>1259</v>
      </c>
      <c r="DQ1558" s="55" t="s">
        <v>1260</v>
      </c>
      <c r="DR1558" s="55" t="s">
        <v>1261</v>
      </c>
      <c r="DS1558" s="55">
        <v>33092</v>
      </c>
      <c r="DT1558" s="55">
        <v>10000</v>
      </c>
      <c r="DU1558" s="55" t="s">
        <v>1258</v>
      </c>
      <c r="DV1558" s="55">
        <v>1</v>
      </c>
      <c r="EV1558" s="55">
        <v>1551</v>
      </c>
      <c r="EW1558" s="55" t="s">
        <v>1309</v>
      </c>
      <c r="EX1558" s="55" t="s">
        <v>1708</v>
      </c>
      <c r="EY1558" s="55">
        <v>8</v>
      </c>
      <c r="EZ1558" s="55">
        <v>0</v>
      </c>
      <c r="FA1558" s="55">
        <v>1994</v>
      </c>
      <c r="FB1558" s="55" t="s">
        <v>1361</v>
      </c>
      <c r="FC1558" s="55" t="s">
        <v>1249</v>
      </c>
      <c r="FD1558" s="55">
        <v>10</v>
      </c>
      <c r="FF1558" s="55">
        <v>1551</v>
      </c>
      <c r="FG1558" s="55" t="s">
        <v>42</v>
      </c>
      <c r="FH1558" s="55" t="s">
        <v>1263</v>
      </c>
      <c r="FI1558" s="55">
        <v>14</v>
      </c>
      <c r="FJ1558" s="55">
        <v>50000</v>
      </c>
      <c r="FK1558" s="55" t="s">
        <v>1249</v>
      </c>
      <c r="FL1558" s="55">
        <v>0.72</v>
      </c>
      <c r="JW1558" s="12">
        <v>1551</v>
      </c>
      <c r="JX1558" s="12" t="s">
        <v>1557</v>
      </c>
      <c r="JY1558" s="12" t="s">
        <v>1493</v>
      </c>
    </row>
    <row r="1559" ht="14.25" customHeight="1" outlineLevel="1" spans="7:285">
      <c r="G1559" s="55">
        <v>1552</v>
      </c>
      <c r="H1559" s="55" t="s">
        <v>1250</v>
      </c>
      <c r="I1559" s="55" t="s">
        <v>1810</v>
      </c>
      <c r="J1559" s="55" t="s">
        <v>2482</v>
      </c>
      <c r="K1559" s="55" t="s">
        <v>1249</v>
      </c>
      <c r="L1559" s="55">
        <v>0.28</v>
      </c>
      <c r="AD1559" s="12">
        <v>1552</v>
      </c>
      <c r="AE1559" s="12" t="s">
        <v>1261</v>
      </c>
      <c r="AF1559" s="12" t="s">
        <v>1796</v>
      </c>
      <c r="AG1559" s="12" t="s">
        <v>1433</v>
      </c>
      <c r="AH1559" s="12" t="s">
        <v>2417</v>
      </c>
      <c r="DN1559" s="55">
        <v>1552</v>
      </c>
      <c r="DO1559" s="55" t="s">
        <v>1566</v>
      </c>
      <c r="DP1559" s="55" t="s">
        <v>1259</v>
      </c>
      <c r="DQ1559" s="55" t="s">
        <v>1260</v>
      </c>
      <c r="DR1559" s="55" t="s">
        <v>1261</v>
      </c>
      <c r="DS1559" s="55">
        <v>33093</v>
      </c>
      <c r="DT1559" s="55">
        <v>10000</v>
      </c>
      <c r="DU1559" s="55" t="s">
        <v>1258</v>
      </c>
      <c r="DV1559" s="55">
        <v>1</v>
      </c>
      <c r="EV1559" s="55">
        <v>1552</v>
      </c>
      <c r="EW1559" s="55" t="s">
        <v>1309</v>
      </c>
      <c r="EX1559" s="55" t="s">
        <v>1708</v>
      </c>
      <c r="EY1559" s="55">
        <v>8</v>
      </c>
      <c r="EZ1559" s="55">
        <v>1995</v>
      </c>
      <c r="FA1559" s="55">
        <v>2999</v>
      </c>
      <c r="FB1559" s="55" t="s">
        <v>1361</v>
      </c>
      <c r="FC1559" s="55" t="s">
        <v>1249</v>
      </c>
      <c r="FD1559" s="55">
        <v>10</v>
      </c>
      <c r="FF1559" s="55">
        <v>1552</v>
      </c>
      <c r="FG1559" s="55" t="s">
        <v>42</v>
      </c>
      <c r="FH1559" s="55" t="s">
        <v>1263</v>
      </c>
      <c r="FI1559" s="55">
        <v>14</v>
      </c>
      <c r="FJ1559" s="55">
        <v>80000</v>
      </c>
      <c r="FK1559" s="55" t="s">
        <v>1249</v>
      </c>
      <c r="FL1559" s="55">
        <v>0.72</v>
      </c>
      <c r="JW1559" s="12">
        <v>1552</v>
      </c>
      <c r="JX1559" s="12" t="s">
        <v>1557</v>
      </c>
      <c r="JY1559" s="12" t="s">
        <v>1858</v>
      </c>
    </row>
    <row r="1560" ht="14.25" customHeight="1" outlineLevel="1" spans="7:285">
      <c r="G1560" s="55">
        <v>1553</v>
      </c>
      <c r="H1560" s="55" t="s">
        <v>1250</v>
      </c>
      <c r="I1560" s="55" t="s">
        <v>1810</v>
      </c>
      <c r="J1560" s="55" t="s">
        <v>2671</v>
      </c>
      <c r="K1560" s="55" t="s">
        <v>1249</v>
      </c>
      <c r="L1560" s="55">
        <v>0.441</v>
      </c>
      <c r="AD1560" s="12">
        <v>1553</v>
      </c>
      <c r="AE1560" s="12" t="s">
        <v>1261</v>
      </c>
      <c r="AF1560" s="12" t="s">
        <v>3062</v>
      </c>
      <c r="AG1560" s="12" t="s">
        <v>1669</v>
      </c>
      <c r="AH1560" s="12" t="s">
        <v>2931</v>
      </c>
      <c r="DN1560" s="55">
        <v>1553</v>
      </c>
      <c r="DO1560" s="55" t="s">
        <v>1566</v>
      </c>
      <c r="DP1560" s="55" t="s">
        <v>1259</v>
      </c>
      <c r="DQ1560" s="55" t="s">
        <v>1260</v>
      </c>
      <c r="DR1560" s="55" t="s">
        <v>1261</v>
      </c>
      <c r="DS1560" s="55">
        <v>33097</v>
      </c>
      <c r="DT1560" s="55">
        <v>10000</v>
      </c>
      <c r="DU1560" s="55" t="s">
        <v>1258</v>
      </c>
      <c r="DV1560" s="55">
        <v>1</v>
      </c>
      <c r="EV1560" s="55">
        <v>1553</v>
      </c>
      <c r="EW1560" s="55" t="s">
        <v>1309</v>
      </c>
      <c r="EX1560" s="55" t="s">
        <v>1708</v>
      </c>
      <c r="EY1560" s="55">
        <v>9</v>
      </c>
      <c r="EZ1560" s="55">
        <v>0</v>
      </c>
      <c r="FA1560" s="55">
        <v>1994</v>
      </c>
      <c r="FB1560" s="55" t="s">
        <v>1361</v>
      </c>
      <c r="FC1560" s="55" t="s">
        <v>1249</v>
      </c>
      <c r="FD1560" s="55">
        <v>10</v>
      </c>
      <c r="FF1560" s="55">
        <v>1553</v>
      </c>
      <c r="FG1560" s="55" t="s">
        <v>42</v>
      </c>
      <c r="FH1560" s="55" t="s">
        <v>1263</v>
      </c>
      <c r="FI1560" s="55">
        <v>14</v>
      </c>
      <c r="FJ1560" s="55">
        <v>130000</v>
      </c>
      <c r="FK1560" s="55" t="s">
        <v>1249</v>
      </c>
      <c r="FL1560" s="55">
        <v>0.72</v>
      </c>
      <c r="JW1560" s="12">
        <v>1553</v>
      </c>
      <c r="JX1560" s="12" t="s">
        <v>1557</v>
      </c>
      <c r="JY1560" s="12" t="s">
        <v>1879</v>
      </c>
    </row>
    <row r="1561" ht="14.25" customHeight="1" outlineLevel="1" spans="7:285">
      <c r="G1561" s="55">
        <v>1554</v>
      </c>
      <c r="H1561" s="55" t="s">
        <v>1250</v>
      </c>
      <c r="I1561" s="55" t="s">
        <v>1810</v>
      </c>
      <c r="J1561" s="55" t="s">
        <v>2681</v>
      </c>
      <c r="K1561" s="55" t="s">
        <v>1249</v>
      </c>
      <c r="L1561" s="55">
        <v>0.3675</v>
      </c>
      <c r="AD1561" s="12">
        <v>1554</v>
      </c>
      <c r="AE1561" s="12" t="s">
        <v>1261</v>
      </c>
      <c r="AF1561" s="12" t="s">
        <v>2497</v>
      </c>
      <c r="AG1561" s="12" t="s">
        <v>1433</v>
      </c>
      <c r="AH1561" s="12" t="s">
        <v>2433</v>
      </c>
      <c r="DN1561" s="55">
        <v>1554</v>
      </c>
      <c r="DO1561" s="55" t="s">
        <v>1566</v>
      </c>
      <c r="DP1561" s="55" t="s">
        <v>1259</v>
      </c>
      <c r="DQ1561" s="55" t="s">
        <v>1260</v>
      </c>
      <c r="DR1561" s="55" t="s">
        <v>1261</v>
      </c>
      <c r="DS1561" s="55">
        <v>33102</v>
      </c>
      <c r="DT1561" s="55">
        <v>10000</v>
      </c>
      <c r="DU1561" s="55" t="s">
        <v>1258</v>
      </c>
      <c r="DV1561" s="55">
        <v>1</v>
      </c>
      <c r="EV1561" s="55">
        <v>1554</v>
      </c>
      <c r="EW1561" s="55" t="s">
        <v>1309</v>
      </c>
      <c r="EX1561" s="55" t="s">
        <v>1708</v>
      </c>
      <c r="EY1561" s="55">
        <v>9</v>
      </c>
      <c r="EZ1561" s="55">
        <v>1995</v>
      </c>
      <c r="FA1561" s="55">
        <v>2999</v>
      </c>
      <c r="FB1561" s="55" t="s">
        <v>1361</v>
      </c>
      <c r="FC1561" s="55" t="s">
        <v>1249</v>
      </c>
      <c r="FD1561" s="55">
        <v>10</v>
      </c>
      <c r="FF1561" s="55">
        <v>1554</v>
      </c>
      <c r="FG1561" s="55" t="s">
        <v>42</v>
      </c>
      <c r="FH1561" s="55" t="s">
        <v>1263</v>
      </c>
      <c r="FI1561" s="55">
        <v>14</v>
      </c>
      <c r="FJ1561" s="55">
        <v>260000</v>
      </c>
      <c r="FK1561" s="55" t="s">
        <v>1249</v>
      </c>
      <c r="FL1561" s="55">
        <v>0.72</v>
      </c>
      <c r="JW1561" s="12">
        <v>1554</v>
      </c>
      <c r="JX1561" s="12" t="s">
        <v>1557</v>
      </c>
      <c r="JY1561" s="12" t="s">
        <v>888</v>
      </c>
    </row>
    <row r="1562" ht="14.25" customHeight="1" outlineLevel="1" spans="7:285">
      <c r="G1562" s="55">
        <v>1555</v>
      </c>
      <c r="H1562" s="55" t="s">
        <v>1250</v>
      </c>
      <c r="I1562" s="55" t="s">
        <v>1810</v>
      </c>
      <c r="J1562" s="55" t="s">
        <v>3002</v>
      </c>
      <c r="K1562" s="55" t="s">
        <v>1249</v>
      </c>
      <c r="L1562" s="55">
        <v>0.3</v>
      </c>
      <c r="AD1562" s="12">
        <v>1555</v>
      </c>
      <c r="AE1562" s="12" t="s">
        <v>1261</v>
      </c>
      <c r="AF1562" s="12" t="s">
        <v>1544</v>
      </c>
      <c r="AG1562" s="12" t="s">
        <v>1669</v>
      </c>
      <c r="AH1562" s="12" t="s">
        <v>2931</v>
      </c>
      <c r="DN1562" s="55">
        <v>1555</v>
      </c>
      <c r="DO1562" s="55" t="s">
        <v>1566</v>
      </c>
      <c r="DP1562" s="55" t="s">
        <v>1259</v>
      </c>
      <c r="DQ1562" s="55" t="s">
        <v>1260</v>
      </c>
      <c r="DR1562" s="55" t="s">
        <v>1261</v>
      </c>
      <c r="DS1562" s="55">
        <v>33107</v>
      </c>
      <c r="DT1562" s="55">
        <v>10000</v>
      </c>
      <c r="DU1562" s="55" t="s">
        <v>1258</v>
      </c>
      <c r="DV1562" s="55">
        <v>1</v>
      </c>
      <c r="EV1562" s="55">
        <v>1555</v>
      </c>
      <c r="EW1562" s="55" t="s">
        <v>1309</v>
      </c>
      <c r="EX1562" s="55" t="s">
        <v>2278</v>
      </c>
      <c r="EY1562" s="55">
        <v>1</v>
      </c>
      <c r="EZ1562" s="55">
        <v>0</v>
      </c>
      <c r="FA1562" s="55">
        <v>1994</v>
      </c>
      <c r="FB1562" s="55" t="s">
        <v>1262</v>
      </c>
      <c r="FC1562" s="55" t="s">
        <v>1249</v>
      </c>
      <c r="FD1562" s="55">
        <v>0</v>
      </c>
      <c r="FF1562" s="55">
        <v>1555</v>
      </c>
      <c r="FG1562" s="55" t="s">
        <v>42</v>
      </c>
      <c r="FH1562" s="55" t="s">
        <v>1263</v>
      </c>
      <c r="FI1562" s="55">
        <v>14</v>
      </c>
      <c r="FJ1562" s="55">
        <v>400000</v>
      </c>
      <c r="FK1562" s="55" t="s">
        <v>1249</v>
      </c>
      <c r="FL1562" s="55">
        <v>0.72</v>
      </c>
      <c r="JW1562" s="12">
        <v>1555</v>
      </c>
      <c r="JX1562" s="12" t="s">
        <v>1557</v>
      </c>
      <c r="JY1562" s="12" t="s">
        <v>1446</v>
      </c>
    </row>
    <row r="1563" ht="14.25" customHeight="1" outlineLevel="1" spans="7:285">
      <c r="G1563" s="55">
        <v>1556</v>
      </c>
      <c r="H1563" s="55" t="s">
        <v>1250</v>
      </c>
      <c r="I1563" s="55" t="s">
        <v>1644</v>
      </c>
      <c r="J1563" s="55" t="s">
        <v>2447</v>
      </c>
      <c r="K1563" s="55" t="s">
        <v>1249</v>
      </c>
      <c r="L1563" s="55">
        <v>0.21</v>
      </c>
      <c r="AD1563" s="12">
        <v>1556</v>
      </c>
      <c r="AE1563" s="12" t="s">
        <v>1261</v>
      </c>
      <c r="AF1563" s="12" t="s">
        <v>750</v>
      </c>
      <c r="AG1563" s="12" t="s">
        <v>1433</v>
      </c>
      <c r="AH1563" s="12" t="s">
        <v>2446</v>
      </c>
      <c r="DN1563" s="55">
        <v>1556</v>
      </c>
      <c r="DO1563" s="55" t="s">
        <v>1566</v>
      </c>
      <c r="DP1563" s="55" t="s">
        <v>1259</v>
      </c>
      <c r="DQ1563" s="55" t="s">
        <v>1260</v>
      </c>
      <c r="DR1563" s="55" t="s">
        <v>1261</v>
      </c>
      <c r="DS1563" s="55">
        <v>33109</v>
      </c>
      <c r="DT1563" s="55">
        <v>10000</v>
      </c>
      <c r="DU1563" s="55" t="s">
        <v>1258</v>
      </c>
      <c r="DV1563" s="55">
        <v>1</v>
      </c>
      <c r="EV1563" s="55">
        <v>1556</v>
      </c>
      <c r="EW1563" s="55" t="s">
        <v>1309</v>
      </c>
      <c r="EX1563" s="55" t="s">
        <v>2278</v>
      </c>
      <c r="EY1563" s="55">
        <v>1</v>
      </c>
      <c r="EZ1563" s="55">
        <v>1995</v>
      </c>
      <c r="FA1563" s="55">
        <v>2999</v>
      </c>
      <c r="FB1563" s="55" t="s">
        <v>1262</v>
      </c>
      <c r="FC1563" s="55" t="s">
        <v>1249</v>
      </c>
      <c r="FD1563" s="55">
        <v>0</v>
      </c>
      <c r="FF1563" s="55">
        <v>1556</v>
      </c>
      <c r="FG1563" s="55" t="s">
        <v>42</v>
      </c>
      <c r="FH1563" s="55" t="s">
        <v>1263</v>
      </c>
      <c r="FI1563" s="55">
        <v>14</v>
      </c>
      <c r="FJ1563" s="55">
        <v>530000</v>
      </c>
      <c r="FK1563" s="55" t="s">
        <v>1249</v>
      </c>
      <c r="FL1563" s="55">
        <v>0.72</v>
      </c>
      <c r="JW1563" s="12">
        <v>1556</v>
      </c>
      <c r="JX1563" s="12" t="s">
        <v>1557</v>
      </c>
      <c r="JY1563" s="12" t="s">
        <v>1484</v>
      </c>
    </row>
    <row r="1564" ht="14.25" customHeight="1" outlineLevel="1" spans="7:285">
      <c r="G1564" s="55">
        <v>1557</v>
      </c>
      <c r="H1564" s="55" t="s">
        <v>1250</v>
      </c>
      <c r="I1564" s="55" t="s">
        <v>1644</v>
      </c>
      <c r="J1564" s="55" t="s">
        <v>2871</v>
      </c>
      <c r="K1564" s="55" t="s">
        <v>1249</v>
      </c>
      <c r="L1564" s="55">
        <v>0.3</v>
      </c>
      <c r="AD1564" s="12">
        <v>1557</v>
      </c>
      <c r="AE1564" s="12" t="s">
        <v>1261</v>
      </c>
      <c r="AF1564" s="12" t="s">
        <v>3117</v>
      </c>
      <c r="AG1564" s="12" t="s">
        <v>1669</v>
      </c>
      <c r="AH1564" s="12" t="s">
        <v>2931</v>
      </c>
      <c r="DN1564" s="55">
        <v>1557</v>
      </c>
      <c r="DO1564" s="55" t="s">
        <v>1566</v>
      </c>
      <c r="DP1564" s="55" t="s">
        <v>1259</v>
      </c>
      <c r="DQ1564" s="55" t="s">
        <v>1260</v>
      </c>
      <c r="DR1564" s="55" t="s">
        <v>1261</v>
      </c>
      <c r="DS1564" s="55">
        <v>33110</v>
      </c>
      <c r="DT1564" s="55">
        <v>10000</v>
      </c>
      <c r="DU1564" s="55" t="s">
        <v>1258</v>
      </c>
      <c r="DV1564" s="55">
        <v>1</v>
      </c>
      <c r="EV1564" s="55">
        <v>1557</v>
      </c>
      <c r="EW1564" s="55" t="s">
        <v>1309</v>
      </c>
      <c r="EX1564" s="55" t="s">
        <v>1995</v>
      </c>
      <c r="EY1564" s="55">
        <v>1</v>
      </c>
      <c r="EZ1564" s="55">
        <v>0</v>
      </c>
      <c r="FA1564" s="55">
        <v>1994</v>
      </c>
      <c r="FB1564" s="55" t="s">
        <v>1361</v>
      </c>
      <c r="FC1564" s="55" t="s">
        <v>1249</v>
      </c>
      <c r="FD1564" s="55">
        <v>2.5</v>
      </c>
      <c r="FF1564" s="55">
        <v>1557</v>
      </c>
      <c r="FG1564" s="55" t="s">
        <v>42</v>
      </c>
      <c r="FH1564" s="55" t="s">
        <v>1263</v>
      </c>
      <c r="FI1564" s="55">
        <v>14</v>
      </c>
      <c r="FJ1564" s="55">
        <v>540000</v>
      </c>
      <c r="FK1564" s="55" t="s">
        <v>1249</v>
      </c>
      <c r="FL1564" s="55">
        <v>0.72</v>
      </c>
      <c r="JW1564" s="12">
        <v>1557</v>
      </c>
      <c r="JX1564" s="12" t="s">
        <v>1557</v>
      </c>
      <c r="JY1564" s="12" t="s">
        <v>1722</v>
      </c>
    </row>
    <row r="1565" ht="14.25" customHeight="1" outlineLevel="1" spans="7:285">
      <c r="G1565" s="55">
        <v>1558</v>
      </c>
      <c r="H1565" s="55" t="s">
        <v>1250</v>
      </c>
      <c r="I1565" s="55" t="s">
        <v>1644</v>
      </c>
      <c r="J1565" s="55" t="s">
        <v>2975</v>
      </c>
      <c r="K1565" s="55" t="s">
        <v>1249</v>
      </c>
      <c r="L1565" s="55">
        <v>0.3</v>
      </c>
      <c r="AD1565" s="12">
        <v>1558</v>
      </c>
      <c r="AE1565" s="12" t="s">
        <v>1261</v>
      </c>
      <c r="AF1565" s="12" t="s">
        <v>1469</v>
      </c>
      <c r="AG1565" s="12" t="s">
        <v>1433</v>
      </c>
      <c r="AH1565" s="12" t="s">
        <v>2446</v>
      </c>
      <c r="DN1565" s="55">
        <v>1558</v>
      </c>
      <c r="DO1565" s="55" t="s">
        <v>1566</v>
      </c>
      <c r="DP1565" s="55" t="s">
        <v>1259</v>
      </c>
      <c r="DQ1565" s="55" t="s">
        <v>1260</v>
      </c>
      <c r="DR1565" s="55" t="s">
        <v>1261</v>
      </c>
      <c r="DS1565" s="55">
        <v>33111</v>
      </c>
      <c r="DT1565" s="55">
        <v>10000</v>
      </c>
      <c r="DU1565" s="55" t="s">
        <v>1258</v>
      </c>
      <c r="DV1565" s="55">
        <v>1</v>
      </c>
      <c r="EV1565" s="55">
        <v>1558</v>
      </c>
      <c r="EW1565" s="55" t="s">
        <v>1309</v>
      </c>
      <c r="EX1565" s="55" t="s">
        <v>1995</v>
      </c>
      <c r="EY1565" s="55">
        <v>1</v>
      </c>
      <c r="EZ1565" s="55">
        <v>1995</v>
      </c>
      <c r="FA1565" s="55">
        <v>2999</v>
      </c>
      <c r="FB1565" s="55" t="s">
        <v>1361</v>
      </c>
      <c r="FC1565" s="55" t="s">
        <v>1249</v>
      </c>
      <c r="FD1565" s="55">
        <v>2.5</v>
      </c>
      <c r="FF1565" s="55">
        <v>1558</v>
      </c>
      <c r="FG1565" s="55" t="s">
        <v>42</v>
      </c>
      <c r="FH1565" s="55" t="s">
        <v>1263</v>
      </c>
      <c r="FI1565" s="55">
        <v>2</v>
      </c>
      <c r="FJ1565" s="55">
        <v>0</v>
      </c>
      <c r="FK1565" s="55" t="s">
        <v>1249</v>
      </c>
      <c r="FL1565" s="55">
        <v>1</v>
      </c>
      <c r="JW1565" s="12">
        <v>1558</v>
      </c>
      <c r="JX1565" s="12" t="s">
        <v>1557</v>
      </c>
      <c r="JY1565" s="12" t="s">
        <v>2004</v>
      </c>
    </row>
    <row r="1566" ht="14.25" customHeight="1" outlineLevel="1" spans="7:285">
      <c r="G1566" s="55">
        <v>1559</v>
      </c>
      <c r="H1566" s="55" t="s">
        <v>1250</v>
      </c>
      <c r="I1566" s="55" t="s">
        <v>1644</v>
      </c>
      <c r="J1566" s="55" t="s">
        <v>2978</v>
      </c>
      <c r="K1566" s="55" t="s">
        <v>1249</v>
      </c>
      <c r="L1566" s="55">
        <v>0.3</v>
      </c>
      <c r="AD1566" s="12">
        <v>1559</v>
      </c>
      <c r="AE1566" s="12" t="s">
        <v>1261</v>
      </c>
      <c r="AF1566" s="12" t="s">
        <v>2459</v>
      </c>
      <c r="AG1566" s="12" t="s">
        <v>1669</v>
      </c>
      <c r="AH1566" s="12" t="s">
        <v>2931</v>
      </c>
      <c r="DN1566" s="55">
        <v>1559</v>
      </c>
      <c r="DO1566" s="55" t="s">
        <v>1566</v>
      </c>
      <c r="DP1566" s="55" t="s">
        <v>1259</v>
      </c>
      <c r="DQ1566" s="55" t="s">
        <v>1260</v>
      </c>
      <c r="DR1566" s="55" t="s">
        <v>1261</v>
      </c>
      <c r="DS1566" s="55">
        <v>33112</v>
      </c>
      <c r="DT1566" s="55">
        <v>10000</v>
      </c>
      <c r="DU1566" s="55" t="s">
        <v>1258</v>
      </c>
      <c r="DV1566" s="55">
        <v>1</v>
      </c>
      <c r="EV1566" s="55">
        <v>1559</v>
      </c>
      <c r="EW1566" s="55" t="s">
        <v>1309</v>
      </c>
      <c r="EX1566" s="55" t="s">
        <v>1995</v>
      </c>
      <c r="EY1566" s="55">
        <v>2</v>
      </c>
      <c r="EZ1566" s="55">
        <v>0</v>
      </c>
      <c r="FA1566" s="55">
        <v>1994</v>
      </c>
      <c r="FB1566" s="55" t="s">
        <v>1361</v>
      </c>
      <c r="FC1566" s="55" t="s">
        <v>1249</v>
      </c>
      <c r="FD1566" s="55">
        <v>2.5</v>
      </c>
      <c r="FF1566" s="55">
        <v>1559</v>
      </c>
      <c r="FG1566" s="55" t="s">
        <v>42</v>
      </c>
      <c r="FH1566" s="55" t="s">
        <v>1263</v>
      </c>
      <c r="FI1566" s="55">
        <v>2</v>
      </c>
      <c r="FJ1566" s="55">
        <v>1000</v>
      </c>
      <c r="FK1566" s="55" t="s">
        <v>1249</v>
      </c>
      <c r="FL1566" s="55">
        <v>0.95</v>
      </c>
      <c r="JW1566" s="12">
        <v>1559</v>
      </c>
      <c r="JX1566" s="12" t="s">
        <v>1557</v>
      </c>
      <c r="JY1566" s="12" t="s">
        <v>2024</v>
      </c>
    </row>
    <row r="1567" ht="14.25" customHeight="1" outlineLevel="1" spans="7:285">
      <c r="G1567" s="55">
        <v>1560</v>
      </c>
      <c r="H1567" s="55" t="s">
        <v>1250</v>
      </c>
      <c r="I1567" s="55" t="s">
        <v>1644</v>
      </c>
      <c r="J1567" s="55" t="s">
        <v>2981</v>
      </c>
      <c r="K1567" s="55" t="s">
        <v>1249</v>
      </c>
      <c r="L1567" s="55">
        <v>0.3</v>
      </c>
      <c r="AD1567" s="12">
        <v>1560</v>
      </c>
      <c r="AE1567" s="12" t="s">
        <v>1261</v>
      </c>
      <c r="AF1567" s="12" t="s">
        <v>1771</v>
      </c>
      <c r="AG1567" s="12" t="s">
        <v>1433</v>
      </c>
      <c r="AH1567" s="12" t="s">
        <v>2446</v>
      </c>
      <c r="DN1567" s="55">
        <v>1560</v>
      </c>
      <c r="DO1567" s="55" t="s">
        <v>1566</v>
      </c>
      <c r="DP1567" s="55" t="s">
        <v>1259</v>
      </c>
      <c r="DQ1567" s="55" t="s">
        <v>1260</v>
      </c>
      <c r="DR1567" s="55" t="s">
        <v>1261</v>
      </c>
      <c r="DS1567" s="55">
        <v>33114</v>
      </c>
      <c r="DT1567" s="55">
        <v>10000</v>
      </c>
      <c r="DU1567" s="55" t="s">
        <v>1258</v>
      </c>
      <c r="DV1567" s="55">
        <v>1</v>
      </c>
      <c r="EV1567" s="55">
        <v>1560</v>
      </c>
      <c r="EW1567" s="55" t="s">
        <v>1309</v>
      </c>
      <c r="EX1567" s="55" t="s">
        <v>1995</v>
      </c>
      <c r="EY1567" s="55">
        <v>2</v>
      </c>
      <c r="EZ1567" s="55">
        <v>1995</v>
      </c>
      <c r="FA1567" s="55">
        <v>2999</v>
      </c>
      <c r="FB1567" s="55" t="s">
        <v>1361</v>
      </c>
      <c r="FC1567" s="55" t="s">
        <v>1249</v>
      </c>
      <c r="FD1567" s="55">
        <v>2.75</v>
      </c>
      <c r="FF1567" s="55">
        <v>1560</v>
      </c>
      <c r="FG1567" s="55" t="s">
        <v>42</v>
      </c>
      <c r="FH1567" s="55" t="s">
        <v>1263</v>
      </c>
      <c r="FI1567" s="55">
        <v>2</v>
      </c>
      <c r="FJ1567" s="55">
        <v>2500</v>
      </c>
      <c r="FK1567" s="55" t="s">
        <v>1249</v>
      </c>
      <c r="FL1567" s="55">
        <v>0.9</v>
      </c>
      <c r="JW1567" s="12">
        <v>1560</v>
      </c>
      <c r="JX1567" s="12" t="s">
        <v>1557</v>
      </c>
      <c r="JY1567" s="12" t="s">
        <v>2040</v>
      </c>
    </row>
    <row r="1568" ht="14.25" customHeight="1" outlineLevel="1" spans="7:285">
      <c r="G1568" s="55">
        <v>1561</v>
      </c>
      <c r="H1568" s="55" t="s">
        <v>1250</v>
      </c>
      <c r="I1568" s="55" t="s">
        <v>1644</v>
      </c>
      <c r="J1568" s="55" t="s">
        <v>2985</v>
      </c>
      <c r="K1568" s="55" t="s">
        <v>1249</v>
      </c>
      <c r="L1568" s="55">
        <v>0.3</v>
      </c>
      <c r="AD1568" s="12">
        <v>1561</v>
      </c>
      <c r="AE1568" s="12" t="s">
        <v>1261</v>
      </c>
      <c r="AF1568" s="12" t="s">
        <v>3165</v>
      </c>
      <c r="AG1568" s="12" t="s">
        <v>1669</v>
      </c>
      <c r="AH1568" s="12" t="s">
        <v>2931</v>
      </c>
      <c r="DN1568" s="55">
        <v>1561</v>
      </c>
      <c r="DO1568" s="55" t="s">
        <v>1566</v>
      </c>
      <c r="DP1568" s="55" t="s">
        <v>1259</v>
      </c>
      <c r="DQ1568" s="55" t="s">
        <v>1260</v>
      </c>
      <c r="DR1568" s="55" t="s">
        <v>1261</v>
      </c>
      <c r="DS1568" s="55">
        <v>33116</v>
      </c>
      <c r="DT1568" s="55">
        <v>10000</v>
      </c>
      <c r="DU1568" s="55" t="s">
        <v>1258</v>
      </c>
      <c r="DV1568" s="55">
        <v>1</v>
      </c>
      <c r="EV1568" s="55">
        <v>1561</v>
      </c>
      <c r="EW1568" s="55" t="s">
        <v>1309</v>
      </c>
      <c r="EX1568" s="55" t="s">
        <v>1995</v>
      </c>
      <c r="EY1568" s="55">
        <v>3</v>
      </c>
      <c r="EZ1568" s="55">
        <v>0</v>
      </c>
      <c r="FA1568" s="55">
        <v>1994</v>
      </c>
      <c r="FB1568" s="55" t="s">
        <v>1361</v>
      </c>
      <c r="FC1568" s="55" t="s">
        <v>1249</v>
      </c>
      <c r="FD1568" s="55">
        <v>2.75</v>
      </c>
      <c r="FF1568" s="55">
        <v>1561</v>
      </c>
      <c r="FG1568" s="55" t="s">
        <v>42</v>
      </c>
      <c r="FH1568" s="55" t="s">
        <v>1263</v>
      </c>
      <c r="FI1568" s="55">
        <v>2</v>
      </c>
      <c r="FJ1568" s="55">
        <v>5000</v>
      </c>
      <c r="FK1568" s="55" t="s">
        <v>1249</v>
      </c>
      <c r="FL1568" s="55">
        <v>0.8</v>
      </c>
      <c r="JW1568" s="12">
        <v>1561</v>
      </c>
      <c r="JX1568" s="12" t="s">
        <v>1557</v>
      </c>
      <c r="JY1568" s="12" t="s">
        <v>2066</v>
      </c>
    </row>
    <row r="1569" ht="14.25" customHeight="1" outlineLevel="1" spans="7:285">
      <c r="G1569" s="55">
        <v>1562</v>
      </c>
      <c r="H1569" s="55" t="s">
        <v>1250</v>
      </c>
      <c r="I1569" s="55" t="s">
        <v>1644</v>
      </c>
      <c r="J1569" s="55" t="s">
        <v>2987</v>
      </c>
      <c r="K1569" s="55" t="s">
        <v>1249</v>
      </c>
      <c r="L1569" s="55">
        <v>0.3</v>
      </c>
      <c r="AD1569" s="12">
        <v>1562</v>
      </c>
      <c r="AE1569" s="12" t="s">
        <v>1261</v>
      </c>
      <c r="AF1569" s="12" t="s">
        <v>994</v>
      </c>
      <c r="AG1569" s="12" t="s">
        <v>1433</v>
      </c>
      <c r="AH1569" s="12" t="s">
        <v>2446</v>
      </c>
      <c r="DN1569" s="55">
        <v>1562</v>
      </c>
      <c r="DO1569" s="55" t="s">
        <v>1566</v>
      </c>
      <c r="DP1569" s="55" t="s">
        <v>1259</v>
      </c>
      <c r="DQ1569" s="55" t="s">
        <v>1260</v>
      </c>
      <c r="DR1569" s="55" t="s">
        <v>1261</v>
      </c>
      <c r="DS1569" s="55">
        <v>33119</v>
      </c>
      <c r="DT1569" s="55">
        <v>10000</v>
      </c>
      <c r="DU1569" s="55" t="s">
        <v>1258</v>
      </c>
      <c r="DV1569" s="55">
        <v>1</v>
      </c>
      <c r="EV1569" s="55">
        <v>1562</v>
      </c>
      <c r="EW1569" s="55" t="s">
        <v>1309</v>
      </c>
      <c r="EX1569" s="55" t="s">
        <v>1995</v>
      </c>
      <c r="EY1569" s="55">
        <v>3</v>
      </c>
      <c r="EZ1569" s="55">
        <v>1995</v>
      </c>
      <c r="FA1569" s="55">
        <v>2999</v>
      </c>
      <c r="FB1569" s="55" t="s">
        <v>1361</v>
      </c>
      <c r="FC1569" s="55" t="s">
        <v>1249</v>
      </c>
      <c r="FD1569" s="55">
        <v>2.75</v>
      </c>
      <c r="FF1569" s="55">
        <v>1562</v>
      </c>
      <c r="FG1569" s="55" t="s">
        <v>42</v>
      </c>
      <c r="FH1569" s="55" t="s">
        <v>1263</v>
      </c>
      <c r="FI1569" s="55">
        <v>2</v>
      </c>
      <c r="FJ1569" s="55">
        <v>10000</v>
      </c>
      <c r="FK1569" s="55" t="s">
        <v>1249</v>
      </c>
      <c r="FL1569" s="55">
        <v>0.7</v>
      </c>
      <c r="JW1569" s="12">
        <v>1562</v>
      </c>
      <c r="JX1569" s="12" t="s">
        <v>1557</v>
      </c>
      <c r="JY1569" s="12" t="s">
        <v>2086</v>
      </c>
    </row>
    <row r="1570" ht="14.25" customHeight="1" outlineLevel="1" spans="7:285">
      <c r="G1570" s="55">
        <v>1563</v>
      </c>
      <c r="H1570" s="55" t="s">
        <v>1250</v>
      </c>
      <c r="I1570" s="55" t="s">
        <v>1644</v>
      </c>
      <c r="J1570" s="55" t="s">
        <v>2709</v>
      </c>
      <c r="K1570" s="55" t="s">
        <v>1249</v>
      </c>
      <c r="L1570" s="55">
        <v>0.21</v>
      </c>
      <c r="AD1570" s="12">
        <v>1563</v>
      </c>
      <c r="AE1570" s="12" t="s">
        <v>1261</v>
      </c>
      <c r="AF1570" s="12" t="s">
        <v>2929</v>
      </c>
      <c r="AG1570" s="12" t="s">
        <v>1669</v>
      </c>
      <c r="AH1570" s="12" t="s">
        <v>2931</v>
      </c>
      <c r="DN1570" s="55">
        <v>1563</v>
      </c>
      <c r="DO1570" s="55" t="s">
        <v>1566</v>
      </c>
      <c r="DP1570" s="55" t="s">
        <v>1259</v>
      </c>
      <c r="DQ1570" s="55" t="s">
        <v>1260</v>
      </c>
      <c r="DR1570" s="55" t="s">
        <v>1261</v>
      </c>
      <c r="DS1570" s="55">
        <v>33121</v>
      </c>
      <c r="DT1570" s="55">
        <v>10000</v>
      </c>
      <c r="DU1570" s="55" t="s">
        <v>1258</v>
      </c>
      <c r="DV1570" s="55">
        <v>1</v>
      </c>
      <c r="EV1570" s="55">
        <v>1563</v>
      </c>
      <c r="EW1570" s="55" t="s">
        <v>1309</v>
      </c>
      <c r="EX1570" s="55" t="s">
        <v>1995</v>
      </c>
      <c r="EY1570" s="55">
        <v>4</v>
      </c>
      <c r="EZ1570" s="55">
        <v>0</v>
      </c>
      <c r="FA1570" s="55">
        <v>1994</v>
      </c>
      <c r="FB1570" s="55" t="s">
        <v>1361</v>
      </c>
      <c r="FC1570" s="55" t="s">
        <v>1249</v>
      </c>
      <c r="FD1570" s="55">
        <v>2.75</v>
      </c>
      <c r="FF1570" s="55">
        <v>1563</v>
      </c>
      <c r="FG1570" s="55" t="s">
        <v>42</v>
      </c>
      <c r="FH1570" s="55" t="s">
        <v>1263</v>
      </c>
      <c r="FI1570" s="55">
        <v>2</v>
      </c>
      <c r="FJ1570" s="55">
        <v>25000</v>
      </c>
      <c r="FK1570" s="55" t="s">
        <v>1249</v>
      </c>
      <c r="FL1570" s="55">
        <v>0.6</v>
      </c>
      <c r="JW1570" s="12">
        <v>1563</v>
      </c>
      <c r="JX1570" s="12" t="s">
        <v>1557</v>
      </c>
      <c r="JY1570" s="12" t="s">
        <v>938</v>
      </c>
    </row>
    <row r="1571" ht="14.25" customHeight="1" outlineLevel="1" spans="7:285">
      <c r="G1571" s="55">
        <v>1564</v>
      </c>
      <c r="H1571" s="55" t="s">
        <v>1250</v>
      </c>
      <c r="I1571" s="55" t="s">
        <v>1644</v>
      </c>
      <c r="J1571" s="55" t="s">
        <v>2723</v>
      </c>
      <c r="K1571" s="55" t="s">
        <v>1249</v>
      </c>
      <c r="L1571" s="55">
        <v>0.3675</v>
      </c>
      <c r="AD1571" s="12">
        <v>1564</v>
      </c>
      <c r="AE1571" s="12" t="s">
        <v>1261</v>
      </c>
      <c r="AF1571" s="12" t="s">
        <v>2244</v>
      </c>
      <c r="AG1571" s="12" t="s">
        <v>1433</v>
      </c>
      <c r="AH1571" s="12" t="s">
        <v>2446</v>
      </c>
      <c r="DN1571" s="55">
        <v>1564</v>
      </c>
      <c r="DO1571" s="55" t="s">
        <v>1566</v>
      </c>
      <c r="DP1571" s="55" t="s">
        <v>1259</v>
      </c>
      <c r="DQ1571" s="55" t="s">
        <v>1260</v>
      </c>
      <c r="DR1571" s="55" t="s">
        <v>1261</v>
      </c>
      <c r="DS1571" s="55">
        <v>33122</v>
      </c>
      <c r="DT1571" s="55">
        <v>10000</v>
      </c>
      <c r="DU1571" s="55" t="s">
        <v>1258</v>
      </c>
      <c r="DV1571" s="55">
        <v>1</v>
      </c>
      <c r="EV1571" s="55">
        <v>1564</v>
      </c>
      <c r="EW1571" s="55" t="s">
        <v>1309</v>
      </c>
      <c r="EX1571" s="55" t="s">
        <v>1995</v>
      </c>
      <c r="EY1571" s="55">
        <v>4</v>
      </c>
      <c r="EZ1571" s="55">
        <v>1995</v>
      </c>
      <c r="FA1571" s="55">
        <v>2999</v>
      </c>
      <c r="FB1571" s="55" t="s">
        <v>1361</v>
      </c>
      <c r="FC1571" s="55" t="s">
        <v>1249</v>
      </c>
      <c r="FD1571" s="55">
        <v>2.75</v>
      </c>
      <c r="FF1571" s="55">
        <v>1564</v>
      </c>
      <c r="FG1571" s="55" t="s">
        <v>42</v>
      </c>
      <c r="FH1571" s="55" t="s">
        <v>1263</v>
      </c>
      <c r="FI1571" s="55">
        <v>2</v>
      </c>
      <c r="FJ1571" s="55">
        <v>50000</v>
      </c>
      <c r="FK1571" s="55" t="s">
        <v>1249</v>
      </c>
      <c r="FL1571" s="55">
        <v>0.55</v>
      </c>
      <c r="JW1571" s="12">
        <v>1564</v>
      </c>
      <c r="JX1571" s="12" t="s">
        <v>1557</v>
      </c>
      <c r="JY1571" s="12" t="s">
        <v>2127</v>
      </c>
    </row>
    <row r="1572" ht="14.25" customHeight="1" outlineLevel="1" spans="7:285">
      <c r="G1572" s="55">
        <v>1565</v>
      </c>
      <c r="H1572" s="55" t="s">
        <v>1250</v>
      </c>
      <c r="I1572" s="55" t="s">
        <v>1644</v>
      </c>
      <c r="J1572" s="55" t="s">
        <v>2956</v>
      </c>
      <c r="K1572" s="55" t="s">
        <v>1249</v>
      </c>
      <c r="L1572" s="55">
        <v>0.3</v>
      </c>
      <c r="AD1572" s="12">
        <v>1565</v>
      </c>
      <c r="AE1572" s="12" t="s">
        <v>1261</v>
      </c>
      <c r="AF1572" s="12" t="s">
        <v>651</v>
      </c>
      <c r="AG1572" s="12" t="s">
        <v>1669</v>
      </c>
      <c r="AH1572" s="12" t="s">
        <v>3060</v>
      </c>
      <c r="DN1572" s="55">
        <v>1565</v>
      </c>
      <c r="DO1572" s="55" t="s">
        <v>1566</v>
      </c>
      <c r="DP1572" s="55" t="s">
        <v>1259</v>
      </c>
      <c r="DQ1572" s="55" t="s">
        <v>1260</v>
      </c>
      <c r="DR1572" s="55" t="s">
        <v>1261</v>
      </c>
      <c r="DS1572" s="55">
        <v>33128</v>
      </c>
      <c r="DT1572" s="55">
        <v>10000</v>
      </c>
      <c r="DU1572" s="55" t="s">
        <v>1258</v>
      </c>
      <c r="DV1572" s="55">
        <v>1</v>
      </c>
      <c r="EV1572" s="55">
        <v>1565</v>
      </c>
      <c r="EW1572" s="55" t="s">
        <v>1309</v>
      </c>
      <c r="EX1572" s="55" t="s">
        <v>1995</v>
      </c>
      <c r="EY1572" s="55">
        <v>5</v>
      </c>
      <c r="EZ1572" s="55">
        <v>0</v>
      </c>
      <c r="FA1572" s="55">
        <v>1994</v>
      </c>
      <c r="FB1572" s="55" t="s">
        <v>1361</v>
      </c>
      <c r="FC1572" s="55" t="s">
        <v>1249</v>
      </c>
      <c r="FD1572" s="55">
        <v>2.75</v>
      </c>
      <c r="FF1572" s="55">
        <v>1565</v>
      </c>
      <c r="FG1572" s="55" t="s">
        <v>42</v>
      </c>
      <c r="FH1572" s="55" t="s">
        <v>1263</v>
      </c>
      <c r="FI1572" s="55">
        <v>2</v>
      </c>
      <c r="FJ1572" s="55">
        <v>80000</v>
      </c>
      <c r="FK1572" s="55" t="s">
        <v>1249</v>
      </c>
      <c r="FL1572" s="55">
        <v>0.5</v>
      </c>
      <c r="JW1572" s="12">
        <v>1565</v>
      </c>
      <c r="JX1572" s="12" t="s">
        <v>1557</v>
      </c>
      <c r="JY1572" s="12" t="s">
        <v>2150</v>
      </c>
    </row>
    <row r="1573" ht="14.25" customHeight="1" outlineLevel="1" spans="7:285">
      <c r="G1573" s="55">
        <v>1566</v>
      </c>
      <c r="H1573" s="55" t="s">
        <v>1250</v>
      </c>
      <c r="I1573" s="55" t="s">
        <v>1644</v>
      </c>
      <c r="J1573" s="55" t="s">
        <v>2961</v>
      </c>
      <c r="K1573" s="55" t="s">
        <v>1249</v>
      </c>
      <c r="L1573" s="55">
        <v>0.3</v>
      </c>
      <c r="AD1573" s="12">
        <v>1566</v>
      </c>
      <c r="AE1573" s="12" t="s">
        <v>1261</v>
      </c>
      <c r="AF1573" s="12" t="s">
        <v>1903</v>
      </c>
      <c r="AG1573" s="12" t="s">
        <v>1433</v>
      </c>
      <c r="AH1573" s="12" t="s">
        <v>2446</v>
      </c>
      <c r="DN1573" s="55">
        <v>1566</v>
      </c>
      <c r="DO1573" s="55" t="s">
        <v>1566</v>
      </c>
      <c r="DP1573" s="55" t="s">
        <v>1259</v>
      </c>
      <c r="DQ1573" s="55" t="s">
        <v>1260</v>
      </c>
      <c r="DR1573" s="55" t="s">
        <v>1261</v>
      </c>
      <c r="DS1573" s="55">
        <v>33131</v>
      </c>
      <c r="DT1573" s="55">
        <v>10000</v>
      </c>
      <c r="DU1573" s="55" t="s">
        <v>1258</v>
      </c>
      <c r="DV1573" s="55">
        <v>1</v>
      </c>
      <c r="EV1573" s="55">
        <v>1566</v>
      </c>
      <c r="EW1573" s="55" t="s">
        <v>1309</v>
      </c>
      <c r="EX1573" s="55" t="s">
        <v>1995</v>
      </c>
      <c r="EY1573" s="55">
        <v>5</v>
      </c>
      <c r="EZ1573" s="55">
        <v>1995</v>
      </c>
      <c r="FA1573" s="55">
        <v>2999</v>
      </c>
      <c r="FB1573" s="55" t="s">
        <v>1361</v>
      </c>
      <c r="FC1573" s="55" t="s">
        <v>1249</v>
      </c>
      <c r="FD1573" s="55">
        <v>2.75</v>
      </c>
      <c r="FF1573" s="55">
        <v>1566</v>
      </c>
      <c r="FG1573" s="55" t="s">
        <v>42</v>
      </c>
      <c r="FH1573" s="55" t="s">
        <v>1263</v>
      </c>
      <c r="FI1573" s="55">
        <v>2</v>
      </c>
      <c r="FJ1573" s="55">
        <v>130000</v>
      </c>
      <c r="FK1573" s="55" t="s">
        <v>1249</v>
      </c>
      <c r="FL1573" s="55">
        <v>0.5</v>
      </c>
      <c r="JW1573" s="12">
        <v>1566</v>
      </c>
      <c r="JX1573" s="12" t="s">
        <v>1557</v>
      </c>
      <c r="JY1573" s="12" t="s">
        <v>985</v>
      </c>
    </row>
    <row r="1574" ht="14.25" customHeight="1" outlineLevel="1" spans="7:285">
      <c r="G1574" s="55">
        <v>1567</v>
      </c>
      <c r="H1574" s="55" t="s">
        <v>1250</v>
      </c>
      <c r="I1574" s="55" t="s">
        <v>1644</v>
      </c>
      <c r="J1574" s="55" t="s">
        <v>2965</v>
      </c>
      <c r="K1574" s="55" t="s">
        <v>1249</v>
      </c>
      <c r="L1574" s="55">
        <v>0.3</v>
      </c>
      <c r="AD1574" s="12">
        <v>1567</v>
      </c>
      <c r="AE1574" s="12" t="s">
        <v>1261</v>
      </c>
      <c r="AF1574" s="12" t="s">
        <v>1631</v>
      </c>
      <c r="AG1574" s="12" t="s">
        <v>1669</v>
      </c>
      <c r="AH1574" s="12" t="s">
        <v>3060</v>
      </c>
      <c r="DN1574" s="55">
        <v>1567</v>
      </c>
      <c r="DO1574" s="55" t="s">
        <v>1566</v>
      </c>
      <c r="DP1574" s="55" t="s">
        <v>1259</v>
      </c>
      <c r="DQ1574" s="55" t="s">
        <v>1260</v>
      </c>
      <c r="DR1574" s="55" t="s">
        <v>1261</v>
      </c>
      <c r="DS1574" s="55">
        <v>33132</v>
      </c>
      <c r="DT1574" s="55">
        <v>10000</v>
      </c>
      <c r="DU1574" s="55" t="s">
        <v>1258</v>
      </c>
      <c r="DV1574" s="55">
        <v>1</v>
      </c>
      <c r="EV1574" s="55">
        <v>1567</v>
      </c>
      <c r="EW1574" s="55" t="s">
        <v>1309</v>
      </c>
      <c r="EX1574" s="55" t="s">
        <v>1995</v>
      </c>
      <c r="EY1574" s="55">
        <v>6</v>
      </c>
      <c r="EZ1574" s="55">
        <v>0</v>
      </c>
      <c r="FA1574" s="55">
        <v>1994</v>
      </c>
      <c r="FB1574" s="55" t="s">
        <v>1361</v>
      </c>
      <c r="FC1574" s="55" t="s">
        <v>1249</v>
      </c>
      <c r="FD1574" s="55">
        <v>2.5</v>
      </c>
      <c r="FF1574" s="55">
        <v>1567</v>
      </c>
      <c r="FG1574" s="55" t="s">
        <v>42</v>
      </c>
      <c r="FH1574" s="55" t="s">
        <v>1263</v>
      </c>
      <c r="FI1574" s="55">
        <v>2</v>
      </c>
      <c r="FJ1574" s="55">
        <v>260000</v>
      </c>
      <c r="FK1574" s="55" t="s">
        <v>1249</v>
      </c>
      <c r="FL1574" s="55">
        <v>0.5</v>
      </c>
      <c r="JW1574" s="12">
        <v>1567</v>
      </c>
      <c r="JX1574" s="12" t="s">
        <v>1557</v>
      </c>
      <c r="JY1574" s="12" t="s">
        <v>2194</v>
      </c>
    </row>
    <row r="1575" ht="14.25" customHeight="1" outlineLevel="1" spans="7:285">
      <c r="G1575" s="55">
        <v>1568</v>
      </c>
      <c r="H1575" s="55" t="s">
        <v>1250</v>
      </c>
      <c r="I1575" s="55" t="s">
        <v>1644</v>
      </c>
      <c r="J1575" s="55" t="s">
        <v>2968</v>
      </c>
      <c r="K1575" s="55" t="s">
        <v>1249</v>
      </c>
      <c r="L1575" s="55">
        <v>0.3</v>
      </c>
      <c r="AD1575" s="12">
        <v>1568</v>
      </c>
      <c r="AE1575" s="12" t="s">
        <v>1261</v>
      </c>
      <c r="AF1575" s="12" t="s">
        <v>1837</v>
      </c>
      <c r="AG1575" s="12" t="s">
        <v>1433</v>
      </c>
      <c r="AH1575" s="12" t="s">
        <v>2446</v>
      </c>
      <c r="DN1575" s="55">
        <v>1568</v>
      </c>
      <c r="DO1575" s="55" t="s">
        <v>1566</v>
      </c>
      <c r="DP1575" s="55" t="s">
        <v>1259</v>
      </c>
      <c r="DQ1575" s="55" t="s">
        <v>1260</v>
      </c>
      <c r="DR1575" s="55" t="s">
        <v>1261</v>
      </c>
      <c r="DS1575" s="55">
        <v>33148</v>
      </c>
      <c r="DT1575" s="55">
        <v>10000</v>
      </c>
      <c r="DU1575" s="55" t="s">
        <v>1258</v>
      </c>
      <c r="DV1575" s="55">
        <v>1</v>
      </c>
      <c r="EV1575" s="55">
        <v>1568</v>
      </c>
      <c r="EW1575" s="55" t="s">
        <v>1309</v>
      </c>
      <c r="EX1575" s="55" t="s">
        <v>1995</v>
      </c>
      <c r="EY1575" s="55">
        <v>6</v>
      </c>
      <c r="EZ1575" s="55">
        <v>1995</v>
      </c>
      <c r="FA1575" s="55">
        <v>2999</v>
      </c>
      <c r="FB1575" s="55" t="s">
        <v>1361</v>
      </c>
      <c r="FC1575" s="55" t="s">
        <v>1249</v>
      </c>
      <c r="FD1575" s="55">
        <v>2.5</v>
      </c>
      <c r="FF1575" s="55">
        <v>1568</v>
      </c>
      <c r="FG1575" s="55" t="s">
        <v>42</v>
      </c>
      <c r="FH1575" s="55" t="s">
        <v>1263</v>
      </c>
      <c r="FI1575" s="55">
        <v>2</v>
      </c>
      <c r="FJ1575" s="55">
        <v>400000</v>
      </c>
      <c r="FK1575" s="55" t="s">
        <v>1249</v>
      </c>
      <c r="FL1575" s="55">
        <v>0.5</v>
      </c>
      <c r="JW1575" s="12">
        <v>1568</v>
      </c>
      <c r="JX1575" s="12" t="s">
        <v>1557</v>
      </c>
      <c r="JY1575" s="12" t="s">
        <v>1748</v>
      </c>
    </row>
    <row r="1576" ht="14.25" customHeight="1" outlineLevel="1" spans="7:285">
      <c r="G1576" s="55">
        <v>1569</v>
      </c>
      <c r="H1576" s="55" t="s">
        <v>1250</v>
      </c>
      <c r="I1576" s="55" t="s">
        <v>1644</v>
      </c>
      <c r="J1576" s="55" t="s">
        <v>1765</v>
      </c>
      <c r="K1576" s="55" t="s">
        <v>1249</v>
      </c>
      <c r="L1576" s="55">
        <v>0.3</v>
      </c>
      <c r="AD1576" s="12">
        <v>1569</v>
      </c>
      <c r="AE1576" s="12" t="s">
        <v>1261</v>
      </c>
      <c r="AF1576" s="12" t="s">
        <v>2235</v>
      </c>
      <c r="AG1576" s="12" t="s">
        <v>1669</v>
      </c>
      <c r="AH1576" s="12" t="s">
        <v>3060</v>
      </c>
      <c r="DN1576" s="55">
        <v>1569</v>
      </c>
      <c r="DO1576" s="55" t="s">
        <v>1566</v>
      </c>
      <c r="DP1576" s="55" t="s">
        <v>1259</v>
      </c>
      <c r="DQ1576" s="55" t="s">
        <v>1260</v>
      </c>
      <c r="DR1576" s="55" t="s">
        <v>1261</v>
      </c>
      <c r="DS1576" s="55">
        <v>33151</v>
      </c>
      <c r="DT1576" s="55">
        <v>10000</v>
      </c>
      <c r="DU1576" s="55" t="s">
        <v>1258</v>
      </c>
      <c r="DV1576" s="55">
        <v>1</v>
      </c>
      <c r="EV1576" s="55">
        <v>1569</v>
      </c>
      <c r="EW1576" s="55" t="s">
        <v>1309</v>
      </c>
      <c r="EX1576" s="55" t="s">
        <v>1995</v>
      </c>
      <c r="EY1576" s="55">
        <v>7</v>
      </c>
      <c r="EZ1576" s="55">
        <v>0</v>
      </c>
      <c r="FA1576" s="55">
        <v>1994</v>
      </c>
      <c r="FB1576" s="55" t="s">
        <v>1262</v>
      </c>
      <c r="FC1576" s="55" t="s">
        <v>1249</v>
      </c>
      <c r="FD1576" s="55">
        <v>0</v>
      </c>
      <c r="FF1576" s="55">
        <v>1569</v>
      </c>
      <c r="FG1576" s="55" t="s">
        <v>42</v>
      </c>
      <c r="FH1576" s="55" t="s">
        <v>1263</v>
      </c>
      <c r="FI1576" s="55">
        <v>2</v>
      </c>
      <c r="FJ1576" s="55">
        <v>530000</v>
      </c>
      <c r="FK1576" s="55" t="s">
        <v>1249</v>
      </c>
      <c r="FL1576" s="55">
        <v>0.5</v>
      </c>
      <c r="JW1576" s="12">
        <v>1569</v>
      </c>
      <c r="JX1576" s="12" t="s">
        <v>1557</v>
      </c>
      <c r="JY1576" s="12" t="s">
        <v>2232</v>
      </c>
    </row>
    <row r="1577" ht="14.25" customHeight="1" outlineLevel="1" spans="7:285">
      <c r="G1577" s="55">
        <v>1570</v>
      </c>
      <c r="H1577" s="55" t="s">
        <v>1250</v>
      </c>
      <c r="I1577" s="55" t="s">
        <v>1644</v>
      </c>
      <c r="J1577" s="55" t="s">
        <v>2465</v>
      </c>
      <c r="K1577" s="55" t="s">
        <v>1249</v>
      </c>
      <c r="L1577" s="55">
        <v>0.3</v>
      </c>
      <c r="AD1577" s="12">
        <v>1570</v>
      </c>
      <c r="AE1577" s="12" t="s">
        <v>1261</v>
      </c>
      <c r="AF1577" s="12" t="s">
        <v>2698</v>
      </c>
      <c r="AG1577" s="12" t="s">
        <v>1433</v>
      </c>
      <c r="AH1577" s="12" t="s">
        <v>2446</v>
      </c>
      <c r="DN1577" s="55">
        <v>1570</v>
      </c>
      <c r="DO1577" s="55" t="s">
        <v>1566</v>
      </c>
      <c r="DP1577" s="55" t="s">
        <v>1259</v>
      </c>
      <c r="DQ1577" s="55" t="s">
        <v>1260</v>
      </c>
      <c r="DR1577" s="55" t="s">
        <v>1261</v>
      </c>
      <c r="DS1577" s="55">
        <v>33152</v>
      </c>
      <c r="DT1577" s="55">
        <v>10000</v>
      </c>
      <c r="DU1577" s="55" t="s">
        <v>1258</v>
      </c>
      <c r="DV1577" s="55">
        <v>1</v>
      </c>
      <c r="EV1577" s="55">
        <v>1570</v>
      </c>
      <c r="EW1577" s="55" t="s">
        <v>1309</v>
      </c>
      <c r="EX1577" s="55" t="s">
        <v>1995</v>
      </c>
      <c r="EY1577" s="55">
        <v>7</v>
      </c>
      <c r="EZ1577" s="55">
        <v>1995</v>
      </c>
      <c r="FA1577" s="55">
        <v>2999</v>
      </c>
      <c r="FB1577" s="55" t="s">
        <v>1262</v>
      </c>
      <c r="FC1577" s="55" t="s">
        <v>1249</v>
      </c>
      <c r="FD1577" s="55">
        <v>0</v>
      </c>
      <c r="FF1577" s="55">
        <v>1570</v>
      </c>
      <c r="FG1577" s="55" t="s">
        <v>42</v>
      </c>
      <c r="FH1577" s="55" t="s">
        <v>1263</v>
      </c>
      <c r="FI1577" s="55">
        <v>2</v>
      </c>
      <c r="FJ1577" s="55">
        <v>540000</v>
      </c>
      <c r="FK1577" s="55" t="s">
        <v>1249</v>
      </c>
      <c r="FL1577" s="55">
        <v>0.5</v>
      </c>
      <c r="JW1577" s="12">
        <v>1570</v>
      </c>
      <c r="JX1577" s="12" t="s">
        <v>1557</v>
      </c>
      <c r="JY1577" s="12" t="s">
        <v>2249</v>
      </c>
    </row>
    <row r="1578" ht="14.25" customHeight="1" outlineLevel="1" spans="7:285">
      <c r="G1578" s="55">
        <v>1571</v>
      </c>
      <c r="H1578" s="55" t="s">
        <v>1250</v>
      </c>
      <c r="I1578" s="55" t="s">
        <v>1738</v>
      </c>
      <c r="J1578" s="55" t="s">
        <v>2781</v>
      </c>
      <c r="K1578" s="55" t="s">
        <v>1249</v>
      </c>
      <c r="L1578" s="55">
        <v>0.25</v>
      </c>
      <c r="AD1578" s="12">
        <v>1571</v>
      </c>
      <c r="AE1578" s="12" t="s">
        <v>1261</v>
      </c>
      <c r="AF1578" s="12" t="s">
        <v>2458</v>
      </c>
      <c r="AG1578" s="12" t="s">
        <v>1669</v>
      </c>
      <c r="AH1578" s="12" t="s">
        <v>3060</v>
      </c>
      <c r="DN1578" s="55">
        <v>1571</v>
      </c>
      <c r="DO1578" s="55" t="s">
        <v>1566</v>
      </c>
      <c r="DP1578" s="55" t="s">
        <v>1259</v>
      </c>
      <c r="DQ1578" s="55" t="s">
        <v>1260</v>
      </c>
      <c r="DR1578" s="55" t="s">
        <v>1261</v>
      </c>
      <c r="DS1578" s="55">
        <v>33153</v>
      </c>
      <c r="DT1578" s="55">
        <v>10000</v>
      </c>
      <c r="DU1578" s="55" t="s">
        <v>1258</v>
      </c>
      <c r="DV1578" s="55">
        <v>1</v>
      </c>
      <c r="EV1578" s="55">
        <v>1571</v>
      </c>
      <c r="EW1578" s="55" t="s">
        <v>1309</v>
      </c>
      <c r="EX1578" s="55" t="s">
        <v>1569</v>
      </c>
      <c r="EY1578" s="55">
        <v>1</v>
      </c>
      <c r="EZ1578" s="55">
        <v>0</v>
      </c>
      <c r="FA1578" s="55">
        <v>1994</v>
      </c>
      <c r="FB1578" s="55" t="s">
        <v>1262</v>
      </c>
      <c r="FC1578" s="55" t="s">
        <v>1249</v>
      </c>
      <c r="FD1578" s="55">
        <v>0</v>
      </c>
      <c r="FF1578" s="55">
        <v>1571</v>
      </c>
      <c r="FG1578" s="55" t="s">
        <v>42</v>
      </c>
      <c r="FH1578" s="55" t="s">
        <v>1263</v>
      </c>
      <c r="FI1578" s="55">
        <v>3</v>
      </c>
      <c r="FJ1578" s="55">
        <v>0</v>
      </c>
      <c r="FK1578" s="55" t="s">
        <v>1249</v>
      </c>
      <c r="FL1578" s="55">
        <v>0.9</v>
      </c>
      <c r="JW1578" s="12">
        <v>1571</v>
      </c>
      <c r="JX1578" s="12" t="s">
        <v>1557</v>
      </c>
      <c r="JY1578" s="12" t="s">
        <v>2267</v>
      </c>
    </row>
    <row r="1579" ht="14.25" customHeight="1" outlineLevel="1" spans="7:285">
      <c r="G1579" s="55">
        <v>1572</v>
      </c>
      <c r="H1579" s="55" t="s">
        <v>1250</v>
      </c>
      <c r="I1579" s="55" t="s">
        <v>1738</v>
      </c>
      <c r="J1579" s="55" t="s">
        <v>2225</v>
      </c>
      <c r="K1579" s="55" t="s">
        <v>1249</v>
      </c>
      <c r="L1579" s="55">
        <v>0.25</v>
      </c>
      <c r="AD1579" s="12">
        <v>1572</v>
      </c>
      <c r="AE1579" s="12" t="s">
        <v>1261</v>
      </c>
      <c r="AF1579" s="12" t="s">
        <v>2217</v>
      </c>
      <c r="AG1579" s="12" t="s">
        <v>1433</v>
      </c>
      <c r="AH1579" s="12" t="s">
        <v>2446</v>
      </c>
      <c r="DN1579" s="55">
        <v>1572</v>
      </c>
      <c r="DO1579" s="55" t="s">
        <v>1566</v>
      </c>
      <c r="DP1579" s="55" t="s">
        <v>1259</v>
      </c>
      <c r="DQ1579" s="55" t="s">
        <v>1260</v>
      </c>
      <c r="DR1579" s="55" t="s">
        <v>1261</v>
      </c>
      <c r="DS1579" s="55">
        <v>33159</v>
      </c>
      <c r="DT1579" s="55">
        <v>10000</v>
      </c>
      <c r="DU1579" s="55" t="s">
        <v>1258</v>
      </c>
      <c r="DV1579" s="55">
        <v>1</v>
      </c>
      <c r="EV1579" s="55">
        <v>1572</v>
      </c>
      <c r="EW1579" s="55" t="s">
        <v>1309</v>
      </c>
      <c r="EX1579" s="55" t="s">
        <v>1569</v>
      </c>
      <c r="EY1579" s="55">
        <v>1</v>
      </c>
      <c r="EZ1579" s="55">
        <v>1995</v>
      </c>
      <c r="FA1579" s="55">
        <v>2999</v>
      </c>
      <c r="FB1579" s="55" t="s">
        <v>1262</v>
      </c>
      <c r="FC1579" s="55" t="s">
        <v>1249</v>
      </c>
      <c r="FD1579" s="55">
        <v>0</v>
      </c>
      <c r="FF1579" s="55">
        <v>1572</v>
      </c>
      <c r="FG1579" s="55" t="s">
        <v>42</v>
      </c>
      <c r="FH1579" s="55" t="s">
        <v>1263</v>
      </c>
      <c r="FI1579" s="55">
        <v>3</v>
      </c>
      <c r="FJ1579" s="55">
        <v>1000</v>
      </c>
      <c r="FK1579" s="55" t="s">
        <v>1249</v>
      </c>
      <c r="FL1579" s="55">
        <v>0.8</v>
      </c>
      <c r="JW1579" s="12">
        <v>1572</v>
      </c>
      <c r="JX1579" s="12" t="s">
        <v>1557</v>
      </c>
      <c r="JY1579" s="12" t="s">
        <v>2175</v>
      </c>
    </row>
    <row r="1580" ht="14.25" customHeight="1" outlineLevel="1" spans="7:285">
      <c r="G1580" s="55">
        <v>1573</v>
      </c>
      <c r="H1580" s="55" t="s">
        <v>1250</v>
      </c>
      <c r="I1580" s="55" t="s">
        <v>1738</v>
      </c>
      <c r="J1580" s="55" t="s">
        <v>2746</v>
      </c>
      <c r="K1580" s="55" t="s">
        <v>1249</v>
      </c>
      <c r="L1580" s="55">
        <v>0.25</v>
      </c>
      <c r="AD1580" s="12">
        <v>1573</v>
      </c>
      <c r="AE1580" s="12" t="s">
        <v>1261</v>
      </c>
      <c r="AF1580" s="12" t="s">
        <v>1771</v>
      </c>
      <c r="AG1580" s="12" t="s">
        <v>1669</v>
      </c>
      <c r="AH1580" s="12" t="s">
        <v>3060</v>
      </c>
      <c r="DN1580" s="55">
        <v>1573</v>
      </c>
      <c r="DO1580" s="55" t="s">
        <v>1566</v>
      </c>
      <c r="DP1580" s="55" t="s">
        <v>1259</v>
      </c>
      <c r="DQ1580" s="55" t="s">
        <v>1260</v>
      </c>
      <c r="DR1580" s="55" t="s">
        <v>1261</v>
      </c>
      <c r="DS1580" s="55">
        <v>33163</v>
      </c>
      <c r="DT1580" s="55">
        <v>10000</v>
      </c>
      <c r="DU1580" s="55" t="s">
        <v>1258</v>
      </c>
      <c r="DV1580" s="55">
        <v>1</v>
      </c>
      <c r="EV1580" s="55">
        <v>1573</v>
      </c>
      <c r="EW1580" s="55" t="s">
        <v>1309</v>
      </c>
      <c r="EX1580" s="55" t="s">
        <v>2226</v>
      </c>
      <c r="EY1580" s="55">
        <v>1</v>
      </c>
      <c r="EZ1580" s="55">
        <v>0</v>
      </c>
      <c r="FA1580" s="55">
        <v>1994</v>
      </c>
      <c r="FB1580" s="55" t="s">
        <v>1262</v>
      </c>
      <c r="FC1580" s="55" t="s">
        <v>1249</v>
      </c>
      <c r="FD1580" s="55">
        <v>0</v>
      </c>
      <c r="FF1580" s="55">
        <v>1573</v>
      </c>
      <c r="FG1580" s="55" t="s">
        <v>42</v>
      </c>
      <c r="FH1580" s="55" t="s">
        <v>1263</v>
      </c>
      <c r="FI1580" s="55">
        <v>3</v>
      </c>
      <c r="FJ1580" s="55">
        <v>2500</v>
      </c>
      <c r="FK1580" s="55" t="s">
        <v>1249</v>
      </c>
      <c r="FL1580" s="55">
        <v>0.75</v>
      </c>
      <c r="JW1580" s="12">
        <v>1573</v>
      </c>
      <c r="JX1580" s="12" t="s">
        <v>1557</v>
      </c>
      <c r="JY1580" s="12" t="s">
        <v>2122</v>
      </c>
    </row>
    <row r="1581" ht="14.25" customHeight="1" outlineLevel="1" spans="7:285">
      <c r="G1581" s="55">
        <v>1574</v>
      </c>
      <c r="H1581" s="55" t="s">
        <v>1250</v>
      </c>
      <c r="I1581" s="55" t="s">
        <v>1738</v>
      </c>
      <c r="J1581" s="55" t="s">
        <v>2807</v>
      </c>
      <c r="K1581" s="55" t="s">
        <v>1249</v>
      </c>
      <c r="L1581" s="55">
        <v>0.25</v>
      </c>
      <c r="AD1581" s="12">
        <v>1574</v>
      </c>
      <c r="AE1581" s="12" t="s">
        <v>1261</v>
      </c>
      <c r="AF1581" s="12" t="s">
        <v>2858</v>
      </c>
      <c r="AG1581" s="12" t="s">
        <v>1433</v>
      </c>
      <c r="AH1581" s="12" t="s">
        <v>2446</v>
      </c>
      <c r="DN1581" s="55">
        <v>1574</v>
      </c>
      <c r="DO1581" s="55" t="s">
        <v>1566</v>
      </c>
      <c r="DP1581" s="55" t="s">
        <v>1259</v>
      </c>
      <c r="DQ1581" s="55" t="s">
        <v>1260</v>
      </c>
      <c r="DR1581" s="55" t="s">
        <v>1261</v>
      </c>
      <c r="DS1581" s="55">
        <v>33188</v>
      </c>
      <c r="DT1581" s="55">
        <v>10000</v>
      </c>
      <c r="DU1581" s="55" t="s">
        <v>1258</v>
      </c>
      <c r="DV1581" s="55">
        <v>1</v>
      </c>
      <c r="EV1581" s="55">
        <v>1574</v>
      </c>
      <c r="EW1581" s="55" t="s">
        <v>1309</v>
      </c>
      <c r="EX1581" s="55" t="s">
        <v>2226</v>
      </c>
      <c r="EY1581" s="55">
        <v>1</v>
      </c>
      <c r="EZ1581" s="55">
        <v>1995</v>
      </c>
      <c r="FA1581" s="55">
        <v>2999</v>
      </c>
      <c r="FB1581" s="55" t="s">
        <v>1262</v>
      </c>
      <c r="FC1581" s="55" t="s">
        <v>1249</v>
      </c>
      <c r="FD1581" s="55">
        <v>0</v>
      </c>
      <c r="FF1581" s="55">
        <v>1574</v>
      </c>
      <c r="FG1581" s="55" t="s">
        <v>42</v>
      </c>
      <c r="FH1581" s="55" t="s">
        <v>1263</v>
      </c>
      <c r="FI1581" s="55">
        <v>3</v>
      </c>
      <c r="FJ1581" s="55">
        <v>5000</v>
      </c>
      <c r="FK1581" s="55" t="s">
        <v>1249</v>
      </c>
      <c r="FL1581" s="55">
        <v>0.65</v>
      </c>
      <c r="JW1581" s="12">
        <v>1574</v>
      </c>
      <c r="JX1581" s="12" t="s">
        <v>1557</v>
      </c>
      <c r="JY1581" s="12" t="s">
        <v>2312</v>
      </c>
    </row>
    <row r="1582" ht="14.25" customHeight="1" outlineLevel="1" spans="7:285">
      <c r="G1582" s="55">
        <v>1575</v>
      </c>
      <c r="H1582" s="55" t="s">
        <v>1250</v>
      </c>
      <c r="I1582" s="55" t="s">
        <v>1738</v>
      </c>
      <c r="J1582" s="55" t="s">
        <v>2816</v>
      </c>
      <c r="K1582" s="55" t="s">
        <v>1249</v>
      </c>
      <c r="L1582" s="55">
        <v>0.525</v>
      </c>
      <c r="AD1582" s="12">
        <v>1575</v>
      </c>
      <c r="AE1582" s="12" t="s">
        <v>1261</v>
      </c>
      <c r="AF1582" s="12" t="s">
        <v>1425</v>
      </c>
      <c r="AG1582" s="12" t="s">
        <v>1669</v>
      </c>
      <c r="AH1582" s="12" t="s">
        <v>3060</v>
      </c>
      <c r="DN1582" s="55">
        <v>1575</v>
      </c>
      <c r="DO1582" s="55" t="s">
        <v>1566</v>
      </c>
      <c r="DP1582" s="55" t="s">
        <v>1259</v>
      </c>
      <c r="DQ1582" s="55" t="s">
        <v>1260</v>
      </c>
      <c r="DR1582" s="55" t="s">
        <v>1261</v>
      </c>
      <c r="DS1582" s="55">
        <v>33192</v>
      </c>
      <c r="DT1582" s="55">
        <v>10000</v>
      </c>
      <c r="DU1582" s="55" t="s">
        <v>1258</v>
      </c>
      <c r="DV1582" s="55">
        <v>1</v>
      </c>
      <c r="EV1582" s="55">
        <v>1575</v>
      </c>
      <c r="EW1582" s="55" t="s">
        <v>1309</v>
      </c>
      <c r="EX1582" s="55" t="s">
        <v>1919</v>
      </c>
      <c r="EY1582" s="55">
        <v>1</v>
      </c>
      <c r="EZ1582" s="55">
        <v>0</v>
      </c>
      <c r="FA1582" s="55">
        <v>1994</v>
      </c>
      <c r="FB1582" s="55" t="s">
        <v>1262</v>
      </c>
      <c r="FC1582" s="55" t="s">
        <v>1249</v>
      </c>
      <c r="FD1582" s="55">
        <v>0</v>
      </c>
      <c r="FF1582" s="55">
        <v>1575</v>
      </c>
      <c r="FG1582" s="55" t="s">
        <v>42</v>
      </c>
      <c r="FH1582" s="55" t="s">
        <v>1263</v>
      </c>
      <c r="FI1582" s="55">
        <v>3</v>
      </c>
      <c r="FJ1582" s="55">
        <v>10000</v>
      </c>
      <c r="FK1582" s="55" t="s">
        <v>1249</v>
      </c>
      <c r="FL1582" s="55">
        <v>0.55</v>
      </c>
      <c r="JW1582" s="12">
        <v>1575</v>
      </c>
      <c r="JX1582" s="12" t="s">
        <v>1557</v>
      </c>
      <c r="JY1582" s="12" t="s">
        <v>2330</v>
      </c>
    </row>
    <row r="1583" ht="14.25" customHeight="1" outlineLevel="1" spans="7:285">
      <c r="G1583" s="55">
        <v>1576</v>
      </c>
      <c r="H1583" s="55" t="s">
        <v>1250</v>
      </c>
      <c r="I1583" s="55" t="s">
        <v>1738</v>
      </c>
      <c r="J1583" s="55" t="s">
        <v>3112</v>
      </c>
      <c r="K1583" s="55" t="s">
        <v>1249</v>
      </c>
      <c r="L1583" s="55">
        <v>0.35</v>
      </c>
      <c r="AD1583" s="12">
        <v>1576</v>
      </c>
      <c r="AE1583" s="12" t="s">
        <v>1261</v>
      </c>
      <c r="AF1583" s="12" t="s">
        <v>2711</v>
      </c>
      <c r="AG1583" s="12" t="s">
        <v>1433</v>
      </c>
      <c r="AH1583" s="12" t="s">
        <v>2446</v>
      </c>
      <c r="DN1583" s="55">
        <v>1576</v>
      </c>
      <c r="DO1583" s="55" t="s">
        <v>1566</v>
      </c>
      <c r="DP1583" s="55" t="s">
        <v>1259</v>
      </c>
      <c r="DQ1583" s="55" t="s">
        <v>1260</v>
      </c>
      <c r="DR1583" s="55" t="s">
        <v>1261</v>
      </c>
      <c r="DS1583" s="55">
        <v>33195</v>
      </c>
      <c r="DT1583" s="55">
        <v>10000</v>
      </c>
      <c r="DU1583" s="55" t="s">
        <v>1258</v>
      </c>
      <c r="DV1583" s="55">
        <v>1</v>
      </c>
      <c r="EV1583" s="55">
        <v>1576</v>
      </c>
      <c r="EW1583" s="55" t="s">
        <v>1309</v>
      </c>
      <c r="EX1583" s="55" t="s">
        <v>1919</v>
      </c>
      <c r="EY1583" s="55">
        <v>1</v>
      </c>
      <c r="EZ1583" s="55">
        <v>1995</v>
      </c>
      <c r="FA1583" s="55">
        <v>2999</v>
      </c>
      <c r="FB1583" s="55" t="s">
        <v>1262</v>
      </c>
      <c r="FC1583" s="55" t="s">
        <v>1249</v>
      </c>
      <c r="FD1583" s="55">
        <v>0</v>
      </c>
      <c r="FF1583" s="55">
        <v>1576</v>
      </c>
      <c r="FG1583" s="55" t="s">
        <v>42</v>
      </c>
      <c r="FH1583" s="55" t="s">
        <v>1263</v>
      </c>
      <c r="FI1583" s="55">
        <v>3</v>
      </c>
      <c r="FJ1583" s="55">
        <v>25000</v>
      </c>
      <c r="FK1583" s="55" t="s">
        <v>1249</v>
      </c>
      <c r="FL1583" s="55">
        <v>0.5</v>
      </c>
      <c r="JW1583" s="12">
        <v>1576</v>
      </c>
      <c r="JX1583" s="12" t="s">
        <v>1557</v>
      </c>
      <c r="JY1583" s="12" t="s">
        <v>2348</v>
      </c>
    </row>
    <row r="1584" ht="14.25" customHeight="1" outlineLevel="1" spans="7:285">
      <c r="G1584" s="55">
        <v>1577</v>
      </c>
      <c r="H1584" s="55" t="s">
        <v>1250</v>
      </c>
      <c r="I1584" s="55" t="s">
        <v>2016</v>
      </c>
      <c r="J1584" s="55" t="s">
        <v>2832</v>
      </c>
      <c r="K1584" s="55" t="s">
        <v>1249</v>
      </c>
      <c r="L1584" s="55">
        <v>0.22</v>
      </c>
      <c r="AD1584" s="12">
        <v>1577</v>
      </c>
      <c r="AE1584" s="12" t="s">
        <v>1261</v>
      </c>
      <c r="AF1584" s="12" t="s">
        <v>2999</v>
      </c>
      <c r="AG1584" s="12" t="s">
        <v>1669</v>
      </c>
      <c r="AH1584" s="12" t="s">
        <v>3060</v>
      </c>
      <c r="DN1584" s="55">
        <v>1577</v>
      </c>
      <c r="DO1584" s="55" t="s">
        <v>1566</v>
      </c>
      <c r="DP1584" s="55" t="s">
        <v>1259</v>
      </c>
      <c r="DQ1584" s="55" t="s">
        <v>1260</v>
      </c>
      <c r="DR1584" s="55" t="s">
        <v>1261</v>
      </c>
      <c r="DS1584" s="55">
        <v>33197</v>
      </c>
      <c r="DT1584" s="55">
        <v>10000</v>
      </c>
      <c r="DU1584" s="55" t="s">
        <v>1258</v>
      </c>
      <c r="DV1584" s="55">
        <v>1</v>
      </c>
      <c r="EV1584" s="55">
        <v>1577</v>
      </c>
      <c r="EW1584" s="55" t="s">
        <v>1309</v>
      </c>
      <c r="EX1584" s="55" t="s">
        <v>2382</v>
      </c>
      <c r="EY1584" s="55">
        <v>1</v>
      </c>
      <c r="EZ1584" s="55">
        <v>0</v>
      </c>
      <c r="FA1584" s="55">
        <v>1994</v>
      </c>
      <c r="FB1584" s="55" t="s">
        <v>1262</v>
      </c>
      <c r="FC1584" s="55" t="s">
        <v>1249</v>
      </c>
      <c r="FD1584" s="55">
        <v>0</v>
      </c>
      <c r="FF1584" s="55">
        <v>1577</v>
      </c>
      <c r="FG1584" s="55" t="s">
        <v>42</v>
      </c>
      <c r="FH1584" s="55" t="s">
        <v>1263</v>
      </c>
      <c r="FI1584" s="55">
        <v>3</v>
      </c>
      <c r="FJ1584" s="55">
        <v>50000</v>
      </c>
      <c r="FK1584" s="55" t="s">
        <v>1249</v>
      </c>
      <c r="FL1584" s="55">
        <v>0.5</v>
      </c>
      <c r="JW1584" s="12">
        <v>1577</v>
      </c>
      <c r="JX1584" s="12" t="s">
        <v>1557</v>
      </c>
      <c r="JY1584" s="12" t="s">
        <v>2363</v>
      </c>
    </row>
    <row r="1585" ht="14.25" customHeight="1" outlineLevel="1" spans="7:285">
      <c r="G1585" s="55">
        <v>1578</v>
      </c>
      <c r="H1585" s="55" t="s">
        <v>1250</v>
      </c>
      <c r="I1585" s="55" t="s">
        <v>2016</v>
      </c>
      <c r="J1585" s="55" t="s">
        <v>1406</v>
      </c>
      <c r="K1585" s="55" t="s">
        <v>1249</v>
      </c>
      <c r="L1585" s="55">
        <v>0.22</v>
      </c>
      <c r="AD1585" s="12">
        <v>1578</v>
      </c>
      <c r="AE1585" s="12" t="s">
        <v>1261</v>
      </c>
      <c r="AF1585" s="12" t="s">
        <v>740</v>
      </c>
      <c r="AG1585" s="12" t="s">
        <v>1472</v>
      </c>
      <c r="AH1585" s="12" t="s">
        <v>2481</v>
      </c>
      <c r="DN1585" s="55">
        <v>1578</v>
      </c>
      <c r="DO1585" s="55" t="s">
        <v>1566</v>
      </c>
      <c r="DP1585" s="55" t="s">
        <v>1259</v>
      </c>
      <c r="DQ1585" s="55" t="s">
        <v>1260</v>
      </c>
      <c r="DR1585" s="55" t="s">
        <v>1261</v>
      </c>
      <c r="DS1585" s="55">
        <v>33199</v>
      </c>
      <c r="DT1585" s="55">
        <v>10000</v>
      </c>
      <c r="DU1585" s="55" t="s">
        <v>1258</v>
      </c>
      <c r="DV1585" s="55">
        <v>1</v>
      </c>
      <c r="EV1585" s="55">
        <v>1578</v>
      </c>
      <c r="EW1585" s="55" t="s">
        <v>1309</v>
      </c>
      <c r="EX1585" s="55" t="s">
        <v>2382</v>
      </c>
      <c r="EY1585" s="55">
        <v>1</v>
      </c>
      <c r="EZ1585" s="55">
        <v>1995</v>
      </c>
      <c r="FA1585" s="55">
        <v>2999</v>
      </c>
      <c r="FB1585" s="55" t="s">
        <v>1262</v>
      </c>
      <c r="FC1585" s="55" t="s">
        <v>1249</v>
      </c>
      <c r="FD1585" s="55">
        <v>0</v>
      </c>
      <c r="FF1585" s="55">
        <v>1578</v>
      </c>
      <c r="FG1585" s="55" t="s">
        <v>42</v>
      </c>
      <c r="FH1585" s="55" t="s">
        <v>1263</v>
      </c>
      <c r="FI1585" s="55">
        <v>3</v>
      </c>
      <c r="FJ1585" s="55">
        <v>80000</v>
      </c>
      <c r="FK1585" s="55" t="s">
        <v>1249</v>
      </c>
      <c r="FL1585" s="55">
        <v>0.5</v>
      </c>
      <c r="JW1585" s="12">
        <v>1578</v>
      </c>
      <c r="JX1585" s="12" t="s">
        <v>1557</v>
      </c>
      <c r="JY1585" s="12" t="s">
        <v>1587</v>
      </c>
    </row>
    <row r="1586" ht="14.25" customHeight="1" outlineLevel="1" spans="7:285">
      <c r="G1586" s="55">
        <v>1579</v>
      </c>
      <c r="H1586" s="55" t="s">
        <v>1250</v>
      </c>
      <c r="I1586" s="55" t="s">
        <v>2016</v>
      </c>
      <c r="J1586" s="55" t="s">
        <v>1528</v>
      </c>
      <c r="K1586" s="55" t="s">
        <v>1249</v>
      </c>
      <c r="L1586" s="55">
        <v>0.22</v>
      </c>
      <c r="AD1586" s="12">
        <v>1579</v>
      </c>
      <c r="AE1586" s="12" t="s">
        <v>1261</v>
      </c>
      <c r="AF1586" s="12" t="s">
        <v>3054</v>
      </c>
      <c r="AG1586" s="12" t="s">
        <v>1669</v>
      </c>
      <c r="AH1586" s="12" t="s">
        <v>3060</v>
      </c>
      <c r="DN1586" s="55">
        <v>1579</v>
      </c>
      <c r="DO1586" s="55" t="s">
        <v>1566</v>
      </c>
      <c r="DP1586" s="55" t="s">
        <v>1259</v>
      </c>
      <c r="DQ1586" s="55" t="s">
        <v>1260</v>
      </c>
      <c r="DR1586" s="55" t="s">
        <v>1261</v>
      </c>
      <c r="DS1586" s="55">
        <v>33222</v>
      </c>
      <c r="DT1586" s="55">
        <v>10000</v>
      </c>
      <c r="DU1586" s="55" t="s">
        <v>1258</v>
      </c>
      <c r="DV1586" s="55">
        <v>1</v>
      </c>
      <c r="EV1586" s="55">
        <v>1579</v>
      </c>
      <c r="EW1586" s="55" t="s">
        <v>1309</v>
      </c>
      <c r="EX1586" s="55" t="s">
        <v>1646</v>
      </c>
      <c r="EY1586" s="55">
        <v>1</v>
      </c>
      <c r="EZ1586" s="55">
        <v>0</v>
      </c>
      <c r="FA1586" s="55">
        <v>1994</v>
      </c>
      <c r="FB1586" s="55" t="s">
        <v>1262</v>
      </c>
      <c r="FC1586" s="55" t="s">
        <v>1249</v>
      </c>
      <c r="FD1586" s="55">
        <v>0</v>
      </c>
      <c r="FF1586" s="55">
        <v>1579</v>
      </c>
      <c r="FG1586" s="55" t="s">
        <v>42</v>
      </c>
      <c r="FH1586" s="55" t="s">
        <v>1263</v>
      </c>
      <c r="FI1586" s="55">
        <v>3</v>
      </c>
      <c r="FJ1586" s="55">
        <v>130000</v>
      </c>
      <c r="FK1586" s="55" t="s">
        <v>1249</v>
      </c>
      <c r="FL1586" s="55">
        <v>0.5</v>
      </c>
      <c r="JW1586" s="12">
        <v>1579</v>
      </c>
      <c r="JX1586" s="12" t="s">
        <v>1557</v>
      </c>
      <c r="JY1586" s="12" t="s">
        <v>2395</v>
      </c>
    </row>
    <row r="1587" ht="14.25" customHeight="1" outlineLevel="1" spans="7:285">
      <c r="G1587" s="55">
        <v>1580</v>
      </c>
      <c r="H1587" s="55" t="s">
        <v>1250</v>
      </c>
      <c r="I1587" s="55" t="s">
        <v>2016</v>
      </c>
      <c r="J1587" s="55" t="s">
        <v>1605</v>
      </c>
      <c r="K1587" s="55" t="s">
        <v>1249</v>
      </c>
      <c r="L1587" s="55">
        <v>0.24</v>
      </c>
      <c r="AD1587" s="12">
        <v>1580</v>
      </c>
      <c r="AE1587" s="12" t="s">
        <v>1261</v>
      </c>
      <c r="AF1587" s="12" t="s">
        <v>749</v>
      </c>
      <c r="AG1587" s="12" t="s">
        <v>1472</v>
      </c>
      <c r="AH1587" s="12" t="s">
        <v>2481</v>
      </c>
      <c r="DN1587" s="55">
        <v>1580</v>
      </c>
      <c r="DO1587" s="55" t="s">
        <v>1566</v>
      </c>
      <c r="DP1587" s="55" t="s">
        <v>1259</v>
      </c>
      <c r="DQ1587" s="55" t="s">
        <v>1260</v>
      </c>
      <c r="DR1587" s="55" t="s">
        <v>1261</v>
      </c>
      <c r="DS1587" s="55">
        <v>33231</v>
      </c>
      <c r="DT1587" s="55">
        <v>10000</v>
      </c>
      <c r="DU1587" s="55" t="s">
        <v>1258</v>
      </c>
      <c r="DV1587" s="55">
        <v>1</v>
      </c>
      <c r="EV1587" s="55">
        <v>1580</v>
      </c>
      <c r="EW1587" s="55" t="s">
        <v>1309</v>
      </c>
      <c r="EX1587" s="55" t="s">
        <v>1646</v>
      </c>
      <c r="EY1587" s="55">
        <v>1</v>
      </c>
      <c r="EZ1587" s="55">
        <v>1995</v>
      </c>
      <c r="FA1587" s="55">
        <v>2999</v>
      </c>
      <c r="FB1587" s="55" t="s">
        <v>1262</v>
      </c>
      <c r="FC1587" s="55" t="s">
        <v>1249</v>
      </c>
      <c r="FD1587" s="55">
        <v>0</v>
      </c>
      <c r="FF1587" s="55">
        <v>1580</v>
      </c>
      <c r="FG1587" s="55" t="s">
        <v>42</v>
      </c>
      <c r="FH1587" s="55" t="s">
        <v>1263</v>
      </c>
      <c r="FI1587" s="55">
        <v>3</v>
      </c>
      <c r="FJ1587" s="55">
        <v>260000</v>
      </c>
      <c r="FK1587" s="55" t="s">
        <v>1249</v>
      </c>
      <c r="FL1587" s="55">
        <v>0.5</v>
      </c>
      <c r="JW1587" s="12">
        <v>1580</v>
      </c>
      <c r="JX1587" s="12" t="s">
        <v>1557</v>
      </c>
      <c r="JY1587" s="12" t="s">
        <v>2084</v>
      </c>
    </row>
    <row r="1588" ht="14.25" customHeight="1" outlineLevel="1" spans="7:285">
      <c r="G1588" s="55">
        <v>1581</v>
      </c>
      <c r="H1588" s="55" t="s">
        <v>1250</v>
      </c>
      <c r="I1588" s="55" t="s">
        <v>2016</v>
      </c>
      <c r="J1588" s="55" t="s">
        <v>1642</v>
      </c>
      <c r="K1588" s="55" t="s">
        <v>1249</v>
      </c>
      <c r="L1588" s="55">
        <v>0.24</v>
      </c>
      <c r="AD1588" s="12">
        <v>1581</v>
      </c>
      <c r="AE1588" s="12" t="s">
        <v>1261</v>
      </c>
      <c r="AF1588" s="12" t="s">
        <v>3081</v>
      </c>
      <c r="AG1588" s="12" t="s">
        <v>1669</v>
      </c>
      <c r="AH1588" s="12" t="s">
        <v>3060</v>
      </c>
      <c r="DN1588" s="55">
        <v>1581</v>
      </c>
      <c r="DO1588" s="55" t="s">
        <v>1566</v>
      </c>
      <c r="DP1588" s="55" t="s">
        <v>1259</v>
      </c>
      <c r="DQ1588" s="55" t="s">
        <v>1260</v>
      </c>
      <c r="DR1588" s="55" t="s">
        <v>1261</v>
      </c>
      <c r="DS1588" s="55">
        <v>33233</v>
      </c>
      <c r="DT1588" s="55">
        <v>10000</v>
      </c>
      <c r="DU1588" s="55" t="s">
        <v>1258</v>
      </c>
      <c r="DV1588" s="55">
        <v>1</v>
      </c>
      <c r="EV1588" s="55">
        <v>1581</v>
      </c>
      <c r="EW1588" s="55" t="s">
        <v>42</v>
      </c>
      <c r="EX1588" s="55" t="s">
        <v>1343</v>
      </c>
      <c r="EY1588" s="55">
        <v>1</v>
      </c>
      <c r="EZ1588" s="55">
        <v>0</v>
      </c>
      <c r="FA1588" s="55">
        <v>1994</v>
      </c>
      <c r="FB1588" s="55" t="s">
        <v>1361</v>
      </c>
      <c r="FC1588" s="55" t="s">
        <v>1249</v>
      </c>
      <c r="FD1588" s="55">
        <v>2.25</v>
      </c>
      <c r="FF1588" s="55">
        <v>1581</v>
      </c>
      <c r="FG1588" s="55" t="s">
        <v>42</v>
      </c>
      <c r="FH1588" s="55" t="s">
        <v>1263</v>
      </c>
      <c r="FI1588" s="55">
        <v>3</v>
      </c>
      <c r="FJ1588" s="55">
        <v>400000</v>
      </c>
      <c r="FK1588" s="55" t="s">
        <v>1249</v>
      </c>
      <c r="FL1588" s="55">
        <v>0.5</v>
      </c>
      <c r="JW1588" s="12">
        <v>1581</v>
      </c>
      <c r="JX1588" s="12" t="s">
        <v>1557</v>
      </c>
      <c r="JY1588" s="12" t="s">
        <v>2025</v>
      </c>
    </row>
    <row r="1589" ht="14.25" customHeight="1" outlineLevel="1" spans="7:285">
      <c r="G1589" s="55">
        <v>1582</v>
      </c>
      <c r="H1589" s="55" t="s">
        <v>1250</v>
      </c>
      <c r="I1589" s="55" t="s">
        <v>2016</v>
      </c>
      <c r="J1589" s="55" t="s">
        <v>1969</v>
      </c>
      <c r="K1589" s="55" t="s">
        <v>1249</v>
      </c>
      <c r="L1589" s="55">
        <v>0.4</v>
      </c>
      <c r="AD1589" s="12">
        <v>1582</v>
      </c>
      <c r="AE1589" s="12" t="s">
        <v>1261</v>
      </c>
      <c r="AF1589" s="12" t="s">
        <v>906</v>
      </c>
      <c r="AG1589" s="12" t="s">
        <v>1472</v>
      </c>
      <c r="AH1589" s="12" t="s">
        <v>2481</v>
      </c>
      <c r="DN1589" s="55">
        <v>1582</v>
      </c>
      <c r="DO1589" s="55" t="s">
        <v>1566</v>
      </c>
      <c r="DP1589" s="55" t="s">
        <v>1259</v>
      </c>
      <c r="DQ1589" s="55" t="s">
        <v>1260</v>
      </c>
      <c r="DR1589" s="55" t="s">
        <v>1261</v>
      </c>
      <c r="DS1589" s="55">
        <v>33234</v>
      </c>
      <c r="DT1589" s="55">
        <v>10000</v>
      </c>
      <c r="DU1589" s="55" t="s">
        <v>1258</v>
      </c>
      <c r="DV1589" s="55">
        <v>1</v>
      </c>
      <c r="EV1589" s="55">
        <v>1582</v>
      </c>
      <c r="EW1589" s="55" t="s">
        <v>42</v>
      </c>
      <c r="EX1589" s="55" t="s">
        <v>1343</v>
      </c>
      <c r="EY1589" s="55">
        <v>1</v>
      </c>
      <c r="EZ1589" s="55">
        <v>1995</v>
      </c>
      <c r="FA1589" s="55">
        <v>2999</v>
      </c>
      <c r="FB1589" s="55" t="s">
        <v>1361</v>
      </c>
      <c r="FC1589" s="55" t="s">
        <v>1249</v>
      </c>
      <c r="FD1589" s="55">
        <v>2.5</v>
      </c>
      <c r="FF1589" s="55">
        <v>1582</v>
      </c>
      <c r="FG1589" s="55" t="s">
        <v>42</v>
      </c>
      <c r="FH1589" s="55" t="s">
        <v>1263</v>
      </c>
      <c r="FI1589" s="55">
        <v>3</v>
      </c>
      <c r="FJ1589" s="55">
        <v>530000</v>
      </c>
      <c r="FK1589" s="55" t="s">
        <v>1249</v>
      </c>
      <c r="FL1589" s="55">
        <v>0.5</v>
      </c>
      <c r="JW1589" s="12">
        <v>1582</v>
      </c>
      <c r="JX1589" s="12" t="s">
        <v>1557</v>
      </c>
      <c r="JY1589" s="12" t="s">
        <v>2442</v>
      </c>
    </row>
    <row r="1590" ht="14.25" customHeight="1" outlineLevel="1" spans="7:285">
      <c r="G1590" s="55">
        <v>1583</v>
      </c>
      <c r="H1590" s="55" t="s">
        <v>1250</v>
      </c>
      <c r="I1590" s="55" t="s">
        <v>2016</v>
      </c>
      <c r="J1590" s="55" t="s">
        <v>2590</v>
      </c>
      <c r="K1590" s="55" t="s">
        <v>1249</v>
      </c>
      <c r="L1590" s="55">
        <v>0.4</v>
      </c>
      <c r="AD1590" s="12">
        <v>1583</v>
      </c>
      <c r="AE1590" s="12" t="s">
        <v>1261</v>
      </c>
      <c r="AF1590" s="12" t="s">
        <v>2611</v>
      </c>
      <c r="AG1590" s="12" t="s">
        <v>1669</v>
      </c>
      <c r="AH1590" s="12" t="s">
        <v>3060</v>
      </c>
      <c r="DN1590" s="55">
        <v>1583</v>
      </c>
      <c r="DO1590" s="55" t="s">
        <v>1566</v>
      </c>
      <c r="DP1590" s="55" t="s">
        <v>1259</v>
      </c>
      <c r="DQ1590" s="55" t="s">
        <v>1260</v>
      </c>
      <c r="DR1590" s="55" t="s">
        <v>1261</v>
      </c>
      <c r="DS1590" s="55">
        <v>33238</v>
      </c>
      <c r="DT1590" s="55">
        <v>10000</v>
      </c>
      <c r="DU1590" s="55" t="s">
        <v>1258</v>
      </c>
      <c r="DV1590" s="55">
        <v>1</v>
      </c>
      <c r="EV1590" s="55">
        <v>1583</v>
      </c>
      <c r="EW1590" s="55" t="s">
        <v>42</v>
      </c>
      <c r="EX1590" s="55" t="s">
        <v>1343</v>
      </c>
      <c r="EY1590" s="55">
        <v>2</v>
      </c>
      <c r="EZ1590" s="55">
        <v>0</v>
      </c>
      <c r="FA1590" s="55">
        <v>1994</v>
      </c>
      <c r="FB1590" s="55" t="s">
        <v>1361</v>
      </c>
      <c r="FC1590" s="55" t="s">
        <v>1249</v>
      </c>
      <c r="FD1590" s="55">
        <v>2.25</v>
      </c>
      <c r="FF1590" s="55">
        <v>1583</v>
      </c>
      <c r="FG1590" s="55" t="s">
        <v>42</v>
      </c>
      <c r="FH1590" s="55" t="s">
        <v>1263</v>
      </c>
      <c r="FI1590" s="55">
        <v>3</v>
      </c>
      <c r="FJ1590" s="55">
        <v>540000</v>
      </c>
      <c r="FK1590" s="55" t="s">
        <v>1249</v>
      </c>
      <c r="FL1590" s="55">
        <v>0.5</v>
      </c>
      <c r="JW1590" s="12">
        <v>1583</v>
      </c>
      <c r="JX1590" s="12" t="s">
        <v>1557</v>
      </c>
      <c r="JY1590" s="12" t="s">
        <v>1277</v>
      </c>
    </row>
    <row r="1591" ht="14.25" customHeight="1" outlineLevel="1" spans="7:285">
      <c r="G1591" s="55">
        <v>1584</v>
      </c>
      <c r="H1591" s="55" t="s">
        <v>1250</v>
      </c>
      <c r="I1591" s="55" t="s">
        <v>2016</v>
      </c>
      <c r="J1591" s="55" t="s">
        <v>2915</v>
      </c>
      <c r="K1591" s="55" t="s">
        <v>1249</v>
      </c>
      <c r="L1591" s="55">
        <v>0.4</v>
      </c>
      <c r="AD1591" s="12">
        <v>1584</v>
      </c>
      <c r="AE1591" s="12" t="s">
        <v>1261</v>
      </c>
      <c r="AF1591" s="12" t="s">
        <v>1898</v>
      </c>
      <c r="AG1591" s="12" t="s">
        <v>1472</v>
      </c>
      <c r="AH1591" s="12" t="s">
        <v>2481</v>
      </c>
      <c r="DN1591" s="55">
        <v>1584</v>
      </c>
      <c r="DO1591" s="55" t="s">
        <v>1566</v>
      </c>
      <c r="DP1591" s="55" t="s">
        <v>1259</v>
      </c>
      <c r="DQ1591" s="55" t="s">
        <v>1260</v>
      </c>
      <c r="DR1591" s="55" t="s">
        <v>1261</v>
      </c>
      <c r="DS1591" s="55">
        <v>33239</v>
      </c>
      <c r="DT1591" s="55">
        <v>10000</v>
      </c>
      <c r="DU1591" s="55" t="s">
        <v>1258</v>
      </c>
      <c r="DV1591" s="55">
        <v>1</v>
      </c>
      <c r="EV1591" s="55">
        <v>1584</v>
      </c>
      <c r="EW1591" s="55" t="s">
        <v>42</v>
      </c>
      <c r="EX1591" s="55" t="s">
        <v>1343</v>
      </c>
      <c r="EY1591" s="55">
        <v>2</v>
      </c>
      <c r="EZ1591" s="55">
        <v>1995</v>
      </c>
      <c r="FA1591" s="55">
        <v>2999</v>
      </c>
      <c r="FB1591" s="55" t="s">
        <v>1361</v>
      </c>
      <c r="FC1591" s="55" t="s">
        <v>1249</v>
      </c>
      <c r="FD1591" s="55">
        <v>2.5</v>
      </c>
      <c r="FF1591" s="55">
        <v>1584</v>
      </c>
      <c r="FG1591" s="55" t="s">
        <v>42</v>
      </c>
      <c r="FH1591" s="55" t="s">
        <v>1263</v>
      </c>
      <c r="FI1591" s="55">
        <v>4</v>
      </c>
      <c r="FJ1591" s="55">
        <v>0</v>
      </c>
      <c r="FK1591" s="55" t="s">
        <v>1249</v>
      </c>
      <c r="FL1591" s="55">
        <v>0.9</v>
      </c>
      <c r="JW1591" s="12">
        <v>1584</v>
      </c>
      <c r="JX1591" s="12" t="s">
        <v>1557</v>
      </c>
      <c r="JY1591" s="12" t="s">
        <v>2474</v>
      </c>
    </row>
    <row r="1592" ht="14.25" customHeight="1" outlineLevel="1" spans="7:285">
      <c r="G1592" s="55">
        <v>1585</v>
      </c>
      <c r="H1592" s="55" t="s">
        <v>1250</v>
      </c>
      <c r="I1592" s="55" t="s">
        <v>2016</v>
      </c>
      <c r="J1592" s="55" t="s">
        <v>3028</v>
      </c>
      <c r="K1592" s="55" t="s">
        <v>1249</v>
      </c>
      <c r="L1592" s="55">
        <v>0.4</v>
      </c>
      <c r="AD1592" s="12">
        <v>1585</v>
      </c>
      <c r="AE1592" s="12" t="s">
        <v>1261</v>
      </c>
      <c r="AF1592" s="12" t="s">
        <v>3130</v>
      </c>
      <c r="AG1592" s="12" t="s">
        <v>1669</v>
      </c>
      <c r="AH1592" s="12" t="s">
        <v>3060</v>
      </c>
      <c r="DN1592" s="55">
        <v>1585</v>
      </c>
      <c r="DO1592" s="55" t="s">
        <v>1566</v>
      </c>
      <c r="DP1592" s="55" t="s">
        <v>1259</v>
      </c>
      <c r="DQ1592" s="55" t="s">
        <v>1260</v>
      </c>
      <c r="DR1592" s="55" t="s">
        <v>1261</v>
      </c>
      <c r="DS1592" s="55">
        <v>33242</v>
      </c>
      <c r="DT1592" s="55">
        <v>10000</v>
      </c>
      <c r="DU1592" s="55" t="s">
        <v>1258</v>
      </c>
      <c r="DV1592" s="55">
        <v>1</v>
      </c>
      <c r="EV1592" s="55">
        <v>1585</v>
      </c>
      <c r="EW1592" s="55" t="s">
        <v>42</v>
      </c>
      <c r="EX1592" s="55" t="s">
        <v>1260</v>
      </c>
      <c r="EY1592" s="55">
        <v>10</v>
      </c>
      <c r="EZ1592" s="55">
        <v>0</v>
      </c>
      <c r="FA1592" s="55">
        <v>1994</v>
      </c>
      <c r="FB1592" s="55" t="s">
        <v>1361</v>
      </c>
      <c r="FC1592" s="55" t="s">
        <v>1249</v>
      </c>
      <c r="FD1592" s="55">
        <v>5.25</v>
      </c>
      <c r="FF1592" s="55">
        <v>1585</v>
      </c>
      <c r="FG1592" s="55" t="s">
        <v>42</v>
      </c>
      <c r="FH1592" s="55" t="s">
        <v>1263</v>
      </c>
      <c r="FI1592" s="55">
        <v>4</v>
      </c>
      <c r="FJ1592" s="55">
        <v>1000</v>
      </c>
      <c r="FK1592" s="55" t="s">
        <v>1249</v>
      </c>
      <c r="FL1592" s="55">
        <v>0.8</v>
      </c>
      <c r="JW1592" s="12">
        <v>1585</v>
      </c>
      <c r="JX1592" s="12" t="s">
        <v>1557</v>
      </c>
      <c r="JY1592" s="12" t="s">
        <v>2279</v>
      </c>
    </row>
    <row r="1593" ht="14.25" customHeight="1" outlineLevel="1" spans="7:285">
      <c r="G1593" s="55">
        <v>1586</v>
      </c>
      <c r="H1593" s="55" t="s">
        <v>1250</v>
      </c>
      <c r="I1593" s="55" t="s">
        <v>2016</v>
      </c>
      <c r="J1593" s="55" t="s">
        <v>3094</v>
      </c>
      <c r="K1593" s="55" t="s">
        <v>1249</v>
      </c>
      <c r="L1593" s="55">
        <v>0.4</v>
      </c>
      <c r="AD1593" s="12">
        <v>1586</v>
      </c>
      <c r="AE1593" s="12" t="s">
        <v>1261</v>
      </c>
      <c r="AF1593" s="12" t="s">
        <v>1539</v>
      </c>
      <c r="AG1593" s="12" t="s">
        <v>1472</v>
      </c>
      <c r="AH1593" s="12" t="s">
        <v>2481</v>
      </c>
      <c r="DN1593" s="55">
        <v>1586</v>
      </c>
      <c r="DO1593" s="55" t="s">
        <v>1566</v>
      </c>
      <c r="DP1593" s="55" t="s">
        <v>1259</v>
      </c>
      <c r="DQ1593" s="55" t="s">
        <v>1260</v>
      </c>
      <c r="DR1593" s="55" t="s">
        <v>1261</v>
      </c>
      <c r="DS1593" s="55">
        <v>33243</v>
      </c>
      <c r="DT1593" s="55">
        <v>10000</v>
      </c>
      <c r="DU1593" s="55" t="s">
        <v>1258</v>
      </c>
      <c r="DV1593" s="55">
        <v>1</v>
      </c>
      <c r="EV1593" s="55">
        <v>1586</v>
      </c>
      <c r="EW1593" s="55" t="s">
        <v>42</v>
      </c>
      <c r="EX1593" s="55" t="s">
        <v>1260</v>
      </c>
      <c r="EY1593" s="55">
        <v>10</v>
      </c>
      <c r="EZ1593" s="55">
        <v>1995</v>
      </c>
      <c r="FA1593" s="55">
        <v>2999</v>
      </c>
      <c r="FB1593" s="55" t="s">
        <v>1361</v>
      </c>
      <c r="FC1593" s="55" t="s">
        <v>1249</v>
      </c>
      <c r="FD1593" s="55">
        <v>6</v>
      </c>
      <c r="FF1593" s="55">
        <v>1586</v>
      </c>
      <c r="FG1593" s="55" t="s">
        <v>42</v>
      </c>
      <c r="FH1593" s="55" t="s">
        <v>1263</v>
      </c>
      <c r="FI1593" s="55">
        <v>4</v>
      </c>
      <c r="FJ1593" s="55">
        <v>2500</v>
      </c>
      <c r="FK1593" s="55" t="s">
        <v>1249</v>
      </c>
      <c r="FL1593" s="55">
        <v>0.75</v>
      </c>
      <c r="JW1593" s="12">
        <v>1586</v>
      </c>
      <c r="JX1593" s="12" t="s">
        <v>1557</v>
      </c>
      <c r="JY1593" s="12" t="s">
        <v>1932</v>
      </c>
    </row>
    <row r="1594" ht="14.25" customHeight="1" outlineLevel="1" spans="7:285">
      <c r="G1594" s="55">
        <v>1587</v>
      </c>
      <c r="H1594" s="55" t="s">
        <v>1250</v>
      </c>
      <c r="I1594" s="55" t="s">
        <v>2016</v>
      </c>
      <c r="J1594" s="55" t="s">
        <v>3114</v>
      </c>
      <c r="K1594" s="55" t="s">
        <v>1249</v>
      </c>
      <c r="L1594" s="55">
        <v>0.4</v>
      </c>
      <c r="AD1594" s="12">
        <v>1587</v>
      </c>
      <c r="AE1594" s="12" t="s">
        <v>1261</v>
      </c>
      <c r="AF1594" s="12" t="s">
        <v>3148</v>
      </c>
      <c r="AG1594" s="12" t="s">
        <v>1669</v>
      </c>
      <c r="AH1594" s="12" t="s">
        <v>3060</v>
      </c>
      <c r="DN1594" s="55">
        <v>1587</v>
      </c>
      <c r="DO1594" s="55" t="s">
        <v>1566</v>
      </c>
      <c r="DP1594" s="55" t="s">
        <v>1259</v>
      </c>
      <c r="DQ1594" s="55" t="s">
        <v>1260</v>
      </c>
      <c r="DR1594" s="55" t="s">
        <v>1261</v>
      </c>
      <c r="DS1594" s="55">
        <v>33245</v>
      </c>
      <c r="DT1594" s="55">
        <v>10000</v>
      </c>
      <c r="DU1594" s="55" t="s">
        <v>1258</v>
      </c>
      <c r="DV1594" s="55">
        <v>1</v>
      </c>
      <c r="EV1594" s="55">
        <v>1587</v>
      </c>
      <c r="EW1594" s="55" t="s">
        <v>42</v>
      </c>
      <c r="EX1594" s="55" t="s">
        <v>1260</v>
      </c>
      <c r="EY1594" s="55">
        <v>11</v>
      </c>
      <c r="EZ1594" s="55">
        <v>0</v>
      </c>
      <c r="FA1594" s="55">
        <v>1994</v>
      </c>
      <c r="FB1594" s="55" t="s">
        <v>1361</v>
      </c>
      <c r="FC1594" s="55" t="s">
        <v>1249</v>
      </c>
      <c r="FD1594" s="55">
        <v>5.25</v>
      </c>
      <c r="FF1594" s="55">
        <v>1587</v>
      </c>
      <c r="FG1594" s="55" t="s">
        <v>42</v>
      </c>
      <c r="FH1594" s="55" t="s">
        <v>1263</v>
      </c>
      <c r="FI1594" s="55">
        <v>4</v>
      </c>
      <c r="FJ1594" s="55">
        <v>5000</v>
      </c>
      <c r="FK1594" s="55" t="s">
        <v>1249</v>
      </c>
      <c r="FL1594" s="55">
        <v>0.65</v>
      </c>
      <c r="JW1594" s="12">
        <v>1587</v>
      </c>
      <c r="JX1594" s="12" t="s">
        <v>1557</v>
      </c>
      <c r="JY1594" s="12" t="s">
        <v>2241</v>
      </c>
    </row>
    <row r="1595" ht="14.25" customHeight="1" outlineLevel="1" spans="7:285">
      <c r="G1595" s="55">
        <v>1588</v>
      </c>
      <c r="H1595" s="55" t="s">
        <v>1250</v>
      </c>
      <c r="I1595" s="55" t="s">
        <v>2016</v>
      </c>
      <c r="J1595" s="55" t="s">
        <v>2869</v>
      </c>
      <c r="K1595" s="55" t="s">
        <v>1249</v>
      </c>
      <c r="L1595" s="55">
        <v>0.22</v>
      </c>
      <c r="AD1595" s="12">
        <v>1588</v>
      </c>
      <c r="AE1595" s="12" t="s">
        <v>1261</v>
      </c>
      <c r="AF1595" s="12" t="s">
        <v>1213</v>
      </c>
      <c r="AG1595" s="12" t="s">
        <v>1472</v>
      </c>
      <c r="AH1595" s="12" t="s">
        <v>2481</v>
      </c>
      <c r="DN1595" s="55">
        <v>1588</v>
      </c>
      <c r="DO1595" s="55" t="s">
        <v>1566</v>
      </c>
      <c r="DP1595" s="55" t="s">
        <v>1259</v>
      </c>
      <c r="DQ1595" s="55" t="s">
        <v>1260</v>
      </c>
      <c r="DR1595" s="55" t="s">
        <v>1261</v>
      </c>
      <c r="DS1595" s="55">
        <v>33247</v>
      </c>
      <c r="DT1595" s="55">
        <v>10000</v>
      </c>
      <c r="DU1595" s="55" t="s">
        <v>1258</v>
      </c>
      <c r="DV1595" s="55">
        <v>1</v>
      </c>
      <c r="EV1595" s="55">
        <v>1588</v>
      </c>
      <c r="EW1595" s="55" t="s">
        <v>42</v>
      </c>
      <c r="EX1595" s="55" t="s">
        <v>1260</v>
      </c>
      <c r="EY1595" s="55">
        <v>11</v>
      </c>
      <c r="EZ1595" s="55">
        <v>1995</v>
      </c>
      <c r="FA1595" s="55">
        <v>2999</v>
      </c>
      <c r="FB1595" s="55" t="s">
        <v>1361</v>
      </c>
      <c r="FC1595" s="55" t="s">
        <v>1249</v>
      </c>
      <c r="FD1595" s="55">
        <v>6</v>
      </c>
      <c r="FF1595" s="55">
        <v>1588</v>
      </c>
      <c r="FG1595" s="55" t="s">
        <v>42</v>
      </c>
      <c r="FH1595" s="55" t="s">
        <v>1263</v>
      </c>
      <c r="FI1595" s="55">
        <v>4</v>
      </c>
      <c r="FJ1595" s="55">
        <v>10000</v>
      </c>
      <c r="FK1595" s="55" t="s">
        <v>1249</v>
      </c>
      <c r="FL1595" s="55">
        <v>0.55</v>
      </c>
      <c r="JW1595" s="12">
        <v>1588</v>
      </c>
      <c r="JX1595" s="12" t="s">
        <v>1557</v>
      </c>
      <c r="JY1595" s="12" t="s">
        <v>2535</v>
      </c>
    </row>
    <row r="1596" ht="14.25" customHeight="1" outlineLevel="1" spans="7:285">
      <c r="G1596" s="55">
        <v>1589</v>
      </c>
      <c r="H1596" s="55" t="s">
        <v>1250</v>
      </c>
      <c r="I1596" s="55" t="s">
        <v>2016</v>
      </c>
      <c r="J1596" s="55" t="s">
        <v>3116</v>
      </c>
      <c r="K1596" s="55" t="s">
        <v>1249</v>
      </c>
      <c r="L1596" s="55">
        <v>0.4</v>
      </c>
      <c r="AD1596" s="12">
        <v>1589</v>
      </c>
      <c r="AE1596" s="12" t="s">
        <v>1261</v>
      </c>
      <c r="AF1596" s="12" t="s">
        <v>3173</v>
      </c>
      <c r="AG1596" s="12" t="s">
        <v>1669</v>
      </c>
      <c r="AH1596" s="12" t="s">
        <v>3060</v>
      </c>
      <c r="DN1596" s="55">
        <v>1589</v>
      </c>
      <c r="DO1596" s="55" t="s">
        <v>1566</v>
      </c>
      <c r="DP1596" s="55" t="s">
        <v>1259</v>
      </c>
      <c r="DQ1596" s="55" t="s">
        <v>1260</v>
      </c>
      <c r="DR1596" s="55" t="s">
        <v>1261</v>
      </c>
      <c r="DS1596" s="55">
        <v>33255</v>
      </c>
      <c r="DT1596" s="55">
        <v>10000</v>
      </c>
      <c r="DU1596" s="55" t="s">
        <v>1258</v>
      </c>
      <c r="DV1596" s="55">
        <v>1</v>
      </c>
      <c r="EV1596" s="55">
        <v>1589</v>
      </c>
      <c r="EW1596" s="55" t="s">
        <v>42</v>
      </c>
      <c r="EX1596" s="55" t="s">
        <v>1260</v>
      </c>
      <c r="EY1596" s="55">
        <v>12</v>
      </c>
      <c r="EZ1596" s="55">
        <v>0</v>
      </c>
      <c r="FA1596" s="55">
        <v>1994</v>
      </c>
      <c r="FB1596" s="55" t="s">
        <v>1361</v>
      </c>
      <c r="FC1596" s="55" t="s">
        <v>1249</v>
      </c>
      <c r="FD1596" s="55">
        <v>5.25</v>
      </c>
      <c r="FF1596" s="55">
        <v>1589</v>
      </c>
      <c r="FG1596" s="55" t="s">
        <v>42</v>
      </c>
      <c r="FH1596" s="55" t="s">
        <v>1263</v>
      </c>
      <c r="FI1596" s="55">
        <v>4</v>
      </c>
      <c r="FJ1596" s="55">
        <v>25000</v>
      </c>
      <c r="FK1596" s="55" t="s">
        <v>1249</v>
      </c>
      <c r="FL1596" s="55">
        <v>0.5</v>
      </c>
      <c r="JW1596" s="12">
        <v>1589</v>
      </c>
      <c r="JX1596" s="12" t="s">
        <v>1557</v>
      </c>
      <c r="JY1596" s="12" t="s">
        <v>2552</v>
      </c>
    </row>
    <row r="1597" ht="14.25" customHeight="1" outlineLevel="1" spans="7:285">
      <c r="G1597" s="55">
        <v>1590</v>
      </c>
      <c r="H1597" s="55" t="s">
        <v>1250</v>
      </c>
      <c r="I1597" s="55" t="s">
        <v>2016</v>
      </c>
      <c r="J1597" s="55" t="s">
        <v>3118</v>
      </c>
      <c r="K1597" s="55" t="s">
        <v>1249</v>
      </c>
      <c r="L1597" s="55">
        <v>0.4</v>
      </c>
      <c r="AD1597" s="12">
        <v>1590</v>
      </c>
      <c r="AE1597" s="12" t="s">
        <v>1261</v>
      </c>
      <c r="AF1597" s="12" t="s">
        <v>2405</v>
      </c>
      <c r="AG1597" s="12" t="s">
        <v>1472</v>
      </c>
      <c r="AH1597" s="12" t="s">
        <v>2481</v>
      </c>
      <c r="DN1597" s="55">
        <v>1590</v>
      </c>
      <c r="DO1597" s="55" t="s">
        <v>1566</v>
      </c>
      <c r="DP1597" s="55" t="s">
        <v>1259</v>
      </c>
      <c r="DQ1597" s="55" t="s">
        <v>1260</v>
      </c>
      <c r="DR1597" s="55" t="s">
        <v>1261</v>
      </c>
      <c r="DS1597" s="55">
        <v>33256</v>
      </c>
      <c r="DT1597" s="55">
        <v>10000</v>
      </c>
      <c r="DU1597" s="55" t="s">
        <v>1258</v>
      </c>
      <c r="DV1597" s="55">
        <v>1</v>
      </c>
      <c r="EV1597" s="55">
        <v>1590</v>
      </c>
      <c r="EW1597" s="55" t="s">
        <v>42</v>
      </c>
      <c r="EX1597" s="55" t="s">
        <v>1260</v>
      </c>
      <c r="EY1597" s="55">
        <v>12</v>
      </c>
      <c r="EZ1597" s="55">
        <v>1995</v>
      </c>
      <c r="FA1597" s="55">
        <v>2999</v>
      </c>
      <c r="FB1597" s="55" t="s">
        <v>1361</v>
      </c>
      <c r="FC1597" s="55" t="s">
        <v>1249</v>
      </c>
      <c r="FD1597" s="55">
        <v>6</v>
      </c>
      <c r="FF1597" s="55">
        <v>1590</v>
      </c>
      <c r="FG1597" s="55" t="s">
        <v>42</v>
      </c>
      <c r="FH1597" s="55" t="s">
        <v>1263</v>
      </c>
      <c r="FI1597" s="55">
        <v>4</v>
      </c>
      <c r="FJ1597" s="55">
        <v>50000</v>
      </c>
      <c r="FK1597" s="55" t="s">
        <v>1249</v>
      </c>
      <c r="FL1597" s="55">
        <v>0.5</v>
      </c>
      <c r="JW1597" s="12">
        <v>1590</v>
      </c>
      <c r="JX1597" s="12" t="s">
        <v>1557</v>
      </c>
      <c r="JY1597" s="12" t="s">
        <v>1620</v>
      </c>
    </row>
    <row r="1598" ht="14.25" customHeight="1" outlineLevel="1" spans="7:285">
      <c r="G1598" s="55">
        <v>1591</v>
      </c>
      <c r="H1598" s="55" t="s">
        <v>1250</v>
      </c>
      <c r="I1598" s="55" t="s">
        <v>2016</v>
      </c>
      <c r="J1598" s="55" t="s">
        <v>1994</v>
      </c>
      <c r="K1598" s="55" t="s">
        <v>1249</v>
      </c>
      <c r="L1598" s="55">
        <v>0.4</v>
      </c>
      <c r="AD1598" s="12">
        <v>1591</v>
      </c>
      <c r="AE1598" s="12" t="s">
        <v>1261</v>
      </c>
      <c r="AF1598" s="12" t="s">
        <v>1007</v>
      </c>
      <c r="AG1598" s="12" t="s">
        <v>1669</v>
      </c>
      <c r="AH1598" s="12" t="s">
        <v>3060</v>
      </c>
      <c r="DN1598" s="55">
        <v>1591</v>
      </c>
      <c r="DO1598" s="55" t="s">
        <v>1566</v>
      </c>
      <c r="DP1598" s="55" t="s">
        <v>1259</v>
      </c>
      <c r="DQ1598" s="55" t="s">
        <v>1260</v>
      </c>
      <c r="DR1598" s="55" t="s">
        <v>1261</v>
      </c>
      <c r="DS1598" s="55">
        <v>33257</v>
      </c>
      <c r="DT1598" s="55">
        <v>10000</v>
      </c>
      <c r="DU1598" s="55" t="s">
        <v>1258</v>
      </c>
      <c r="DV1598" s="55">
        <v>1</v>
      </c>
      <c r="EV1598" s="55">
        <v>1591</v>
      </c>
      <c r="EW1598" s="55" t="s">
        <v>42</v>
      </c>
      <c r="EX1598" s="55" t="s">
        <v>1260</v>
      </c>
      <c r="EY1598" s="55">
        <v>2</v>
      </c>
      <c r="EZ1598" s="55">
        <v>0</v>
      </c>
      <c r="FA1598" s="55">
        <v>1994</v>
      </c>
      <c r="FB1598" s="55" t="s">
        <v>1361</v>
      </c>
      <c r="FC1598" s="55" t="s">
        <v>1249</v>
      </c>
      <c r="FD1598" s="55">
        <v>5.5</v>
      </c>
      <c r="FF1598" s="55">
        <v>1591</v>
      </c>
      <c r="FG1598" s="55" t="s">
        <v>42</v>
      </c>
      <c r="FH1598" s="55" t="s">
        <v>1263</v>
      </c>
      <c r="FI1598" s="55">
        <v>4</v>
      </c>
      <c r="FJ1598" s="55">
        <v>80000</v>
      </c>
      <c r="FK1598" s="55" t="s">
        <v>1249</v>
      </c>
      <c r="FL1598" s="55">
        <v>0.5</v>
      </c>
      <c r="JW1598" s="12">
        <v>1591</v>
      </c>
      <c r="JX1598" s="12" t="s">
        <v>1557</v>
      </c>
      <c r="JY1598" s="12" t="s">
        <v>2585</v>
      </c>
    </row>
    <row r="1599" ht="14.25" customHeight="1" outlineLevel="1" spans="7:285">
      <c r="G1599" s="55">
        <v>1592</v>
      </c>
      <c r="H1599" s="55" t="s">
        <v>1250</v>
      </c>
      <c r="I1599" s="55" t="s">
        <v>2016</v>
      </c>
      <c r="J1599" s="55" t="s">
        <v>2606</v>
      </c>
      <c r="K1599" s="55" t="s">
        <v>1249</v>
      </c>
      <c r="L1599" s="55">
        <v>0.4</v>
      </c>
      <c r="AD1599" s="12">
        <v>1592</v>
      </c>
      <c r="AE1599" s="12" t="s">
        <v>1261</v>
      </c>
      <c r="AF1599" s="12" t="s">
        <v>2529</v>
      </c>
      <c r="AG1599" s="12" t="s">
        <v>1472</v>
      </c>
      <c r="AH1599" s="12" t="s">
        <v>2481</v>
      </c>
      <c r="DN1599" s="55">
        <v>1592</v>
      </c>
      <c r="DO1599" s="55" t="s">
        <v>1566</v>
      </c>
      <c r="DP1599" s="55" t="s">
        <v>1259</v>
      </c>
      <c r="DQ1599" s="55" t="s">
        <v>1260</v>
      </c>
      <c r="DR1599" s="55" t="s">
        <v>1261</v>
      </c>
      <c r="DS1599" s="55">
        <v>33261</v>
      </c>
      <c r="DT1599" s="55">
        <v>10000</v>
      </c>
      <c r="DU1599" s="55" t="s">
        <v>1258</v>
      </c>
      <c r="DV1599" s="55">
        <v>1</v>
      </c>
      <c r="EV1599" s="55">
        <v>1592</v>
      </c>
      <c r="EW1599" s="55" t="s">
        <v>42</v>
      </c>
      <c r="EX1599" s="55" t="s">
        <v>1260</v>
      </c>
      <c r="EY1599" s="55">
        <v>2</v>
      </c>
      <c r="EZ1599" s="55">
        <v>1995</v>
      </c>
      <c r="FA1599" s="55">
        <v>2999</v>
      </c>
      <c r="FB1599" s="55" t="s">
        <v>1361</v>
      </c>
      <c r="FC1599" s="55" t="s">
        <v>1249</v>
      </c>
      <c r="FD1599" s="55">
        <v>6</v>
      </c>
      <c r="FF1599" s="55">
        <v>1592</v>
      </c>
      <c r="FG1599" s="55" t="s">
        <v>42</v>
      </c>
      <c r="FH1599" s="55" t="s">
        <v>1263</v>
      </c>
      <c r="FI1599" s="55">
        <v>4</v>
      </c>
      <c r="FJ1599" s="55">
        <v>130000</v>
      </c>
      <c r="FK1599" s="55" t="s">
        <v>1249</v>
      </c>
      <c r="FL1599" s="55">
        <v>0.5</v>
      </c>
      <c r="JW1599" s="12">
        <v>1592</v>
      </c>
      <c r="JX1599" s="12" t="s">
        <v>1557</v>
      </c>
      <c r="JY1599" s="12" t="s">
        <v>2600</v>
      </c>
    </row>
    <row r="1600" ht="14.25" customHeight="1" outlineLevel="1" spans="7:285">
      <c r="G1600" s="55">
        <v>1593</v>
      </c>
      <c r="H1600" s="55" t="s">
        <v>1250</v>
      </c>
      <c r="I1600" s="55" t="s">
        <v>2016</v>
      </c>
      <c r="J1600" s="55" t="s">
        <v>2921</v>
      </c>
      <c r="K1600" s="55" t="s">
        <v>1249</v>
      </c>
      <c r="L1600" s="55">
        <v>0.4</v>
      </c>
      <c r="AD1600" s="12">
        <v>1593</v>
      </c>
      <c r="AE1600" s="12" t="s">
        <v>3436</v>
      </c>
      <c r="AF1600" s="12" t="s">
        <v>2821</v>
      </c>
      <c r="AG1600" s="12" t="s">
        <v>1669</v>
      </c>
      <c r="AH1600" s="12" t="s">
        <v>3063</v>
      </c>
      <c r="DN1600" s="55">
        <v>1593</v>
      </c>
      <c r="DO1600" s="55" t="s">
        <v>1566</v>
      </c>
      <c r="DP1600" s="55" t="s">
        <v>1259</v>
      </c>
      <c r="DQ1600" s="55" t="s">
        <v>1260</v>
      </c>
      <c r="DR1600" s="55" t="s">
        <v>1261</v>
      </c>
      <c r="DS1600" s="55">
        <v>33265</v>
      </c>
      <c r="DT1600" s="55">
        <v>10000</v>
      </c>
      <c r="DU1600" s="55" t="s">
        <v>1258</v>
      </c>
      <c r="DV1600" s="55">
        <v>1</v>
      </c>
      <c r="EV1600" s="55">
        <v>1593</v>
      </c>
      <c r="EW1600" s="55" t="s">
        <v>42</v>
      </c>
      <c r="EX1600" s="55" t="s">
        <v>1260</v>
      </c>
      <c r="EY1600" s="55">
        <v>3</v>
      </c>
      <c r="EZ1600" s="55">
        <v>0</v>
      </c>
      <c r="FA1600" s="55">
        <v>1994</v>
      </c>
      <c r="FB1600" s="55" t="s">
        <v>1361</v>
      </c>
      <c r="FC1600" s="55" t="s">
        <v>1249</v>
      </c>
      <c r="FD1600" s="55">
        <v>5.25</v>
      </c>
      <c r="FF1600" s="55">
        <v>1593</v>
      </c>
      <c r="FG1600" s="55" t="s">
        <v>42</v>
      </c>
      <c r="FH1600" s="55" t="s">
        <v>1263</v>
      </c>
      <c r="FI1600" s="55">
        <v>4</v>
      </c>
      <c r="FJ1600" s="55">
        <v>260000</v>
      </c>
      <c r="FK1600" s="55" t="s">
        <v>1249</v>
      </c>
      <c r="FL1600" s="55">
        <v>0.5</v>
      </c>
      <c r="JW1600" s="12">
        <v>1593</v>
      </c>
      <c r="JX1600" s="12" t="s">
        <v>1557</v>
      </c>
      <c r="JY1600" s="12" t="s">
        <v>1254</v>
      </c>
    </row>
    <row r="1601" ht="14.25" customHeight="1" outlineLevel="1" spans="7:285">
      <c r="G1601" s="55">
        <v>1594</v>
      </c>
      <c r="H1601" s="55" t="s">
        <v>1250</v>
      </c>
      <c r="I1601" s="55" t="s">
        <v>2016</v>
      </c>
      <c r="J1601" s="55" t="s">
        <v>3032</v>
      </c>
      <c r="K1601" s="55" t="s">
        <v>1249</v>
      </c>
      <c r="L1601" s="55">
        <v>0.4</v>
      </c>
      <c r="AD1601" s="12">
        <v>1594</v>
      </c>
      <c r="AE1601" s="12" t="s">
        <v>1261</v>
      </c>
      <c r="AF1601" s="12" t="s">
        <v>2466</v>
      </c>
      <c r="AG1601" s="12" t="s">
        <v>1472</v>
      </c>
      <c r="AH1601" s="12" t="s">
        <v>2481</v>
      </c>
      <c r="DN1601" s="55">
        <v>1594</v>
      </c>
      <c r="DO1601" s="55" t="s">
        <v>1566</v>
      </c>
      <c r="DP1601" s="55" t="s">
        <v>1259</v>
      </c>
      <c r="DQ1601" s="55" t="s">
        <v>1260</v>
      </c>
      <c r="DR1601" s="55" t="s">
        <v>1261</v>
      </c>
      <c r="DS1601" s="55">
        <v>33266</v>
      </c>
      <c r="DT1601" s="55">
        <v>10000</v>
      </c>
      <c r="DU1601" s="55" t="s">
        <v>1258</v>
      </c>
      <c r="DV1601" s="55">
        <v>1</v>
      </c>
      <c r="EV1601" s="55">
        <v>1594</v>
      </c>
      <c r="EW1601" s="55" t="s">
        <v>42</v>
      </c>
      <c r="EX1601" s="55" t="s">
        <v>1260</v>
      </c>
      <c r="EY1601" s="55">
        <v>3</v>
      </c>
      <c r="EZ1601" s="55">
        <v>1995</v>
      </c>
      <c r="FA1601" s="55">
        <v>2999</v>
      </c>
      <c r="FB1601" s="55" t="s">
        <v>1361</v>
      </c>
      <c r="FC1601" s="55" t="s">
        <v>1249</v>
      </c>
      <c r="FD1601" s="55">
        <v>6</v>
      </c>
      <c r="FF1601" s="55">
        <v>1594</v>
      </c>
      <c r="FG1601" s="55" t="s">
        <v>42</v>
      </c>
      <c r="FH1601" s="55" t="s">
        <v>1263</v>
      </c>
      <c r="FI1601" s="55">
        <v>4</v>
      </c>
      <c r="FJ1601" s="55">
        <v>400000</v>
      </c>
      <c r="FK1601" s="55" t="s">
        <v>1249</v>
      </c>
      <c r="FL1601" s="55">
        <v>0.5</v>
      </c>
      <c r="JW1601" s="12">
        <v>1594</v>
      </c>
      <c r="JX1601" s="12" t="s">
        <v>1557</v>
      </c>
      <c r="JY1601" s="12" t="s">
        <v>2628</v>
      </c>
    </row>
    <row r="1602" ht="14.25" customHeight="1" outlineLevel="1" spans="7:285">
      <c r="G1602" s="55">
        <v>1595</v>
      </c>
      <c r="H1602" s="55" t="s">
        <v>1250</v>
      </c>
      <c r="I1602" s="55" t="s">
        <v>2016</v>
      </c>
      <c r="J1602" s="55" t="s">
        <v>3096</v>
      </c>
      <c r="K1602" s="55" t="s">
        <v>1249</v>
      </c>
      <c r="L1602" s="55">
        <v>0.4</v>
      </c>
      <c r="AD1602" s="12">
        <v>1595</v>
      </c>
      <c r="AE1602" s="12" t="s">
        <v>3437</v>
      </c>
      <c r="AF1602" s="12" t="s">
        <v>2697</v>
      </c>
      <c r="AG1602" s="12" t="s">
        <v>1669</v>
      </c>
      <c r="AH1602" s="12" t="s">
        <v>3065</v>
      </c>
      <c r="DN1602" s="55">
        <v>1595</v>
      </c>
      <c r="DO1602" s="55" t="s">
        <v>1566</v>
      </c>
      <c r="DP1602" s="55" t="s">
        <v>1259</v>
      </c>
      <c r="DQ1602" s="55" t="s">
        <v>1260</v>
      </c>
      <c r="DR1602" s="55" t="s">
        <v>1261</v>
      </c>
      <c r="DS1602" s="55">
        <v>33269</v>
      </c>
      <c r="DT1602" s="55">
        <v>10000</v>
      </c>
      <c r="DU1602" s="55" t="s">
        <v>1258</v>
      </c>
      <c r="DV1602" s="55">
        <v>1</v>
      </c>
      <c r="EV1602" s="55">
        <v>1595</v>
      </c>
      <c r="EW1602" s="55" t="s">
        <v>42</v>
      </c>
      <c r="EX1602" s="55" t="s">
        <v>1260</v>
      </c>
      <c r="EY1602" s="55">
        <v>4</v>
      </c>
      <c r="EZ1602" s="55">
        <v>0</v>
      </c>
      <c r="FA1602" s="55">
        <v>1994</v>
      </c>
      <c r="FB1602" s="55" t="s">
        <v>1361</v>
      </c>
      <c r="FC1602" s="55" t="s">
        <v>1249</v>
      </c>
      <c r="FD1602" s="55">
        <v>5.25</v>
      </c>
      <c r="FF1602" s="55">
        <v>1595</v>
      </c>
      <c r="FG1602" s="55" t="s">
        <v>42</v>
      </c>
      <c r="FH1602" s="55" t="s">
        <v>1263</v>
      </c>
      <c r="FI1602" s="55">
        <v>4</v>
      </c>
      <c r="FJ1602" s="55">
        <v>530000</v>
      </c>
      <c r="FK1602" s="55" t="s">
        <v>1249</v>
      </c>
      <c r="FL1602" s="55">
        <v>0.5</v>
      </c>
      <c r="JW1602" s="12">
        <v>1595</v>
      </c>
      <c r="JX1602" s="12" t="s">
        <v>1557</v>
      </c>
      <c r="JY1602" s="12" t="s">
        <v>2640</v>
      </c>
    </row>
    <row r="1603" ht="14.25" customHeight="1" outlineLevel="1" spans="7:285">
      <c r="G1603" s="55">
        <v>1596</v>
      </c>
      <c r="H1603" s="55" t="s">
        <v>1250</v>
      </c>
      <c r="I1603" s="55" t="s">
        <v>2016</v>
      </c>
      <c r="J1603" s="55" t="s">
        <v>2875</v>
      </c>
      <c r="K1603" s="55" t="s">
        <v>1249</v>
      </c>
      <c r="L1603" s="55">
        <v>0.3675</v>
      </c>
      <c r="AD1603" s="12">
        <v>1596</v>
      </c>
      <c r="AE1603" s="12" t="s">
        <v>1261</v>
      </c>
      <c r="AF1603" s="12" t="s">
        <v>2394</v>
      </c>
      <c r="AG1603" s="12" t="s">
        <v>1472</v>
      </c>
      <c r="AH1603" s="12" t="s">
        <v>2481</v>
      </c>
      <c r="DN1603" s="55">
        <v>1596</v>
      </c>
      <c r="DO1603" s="55" t="s">
        <v>1566</v>
      </c>
      <c r="DP1603" s="55" t="s">
        <v>1259</v>
      </c>
      <c r="DQ1603" s="55" t="s">
        <v>1260</v>
      </c>
      <c r="DR1603" s="55" t="s">
        <v>1261</v>
      </c>
      <c r="DS1603" s="55">
        <v>33280</v>
      </c>
      <c r="DT1603" s="55">
        <v>10000</v>
      </c>
      <c r="DU1603" s="55" t="s">
        <v>1258</v>
      </c>
      <c r="DV1603" s="55">
        <v>1</v>
      </c>
      <c r="EV1603" s="55">
        <v>1596</v>
      </c>
      <c r="EW1603" s="55" t="s">
        <v>42</v>
      </c>
      <c r="EX1603" s="55" t="s">
        <v>1260</v>
      </c>
      <c r="EY1603" s="55">
        <v>4</v>
      </c>
      <c r="EZ1603" s="55">
        <v>1995</v>
      </c>
      <c r="FA1603" s="55">
        <v>2999</v>
      </c>
      <c r="FB1603" s="55" t="s">
        <v>1361</v>
      </c>
      <c r="FC1603" s="55" t="s">
        <v>1249</v>
      </c>
      <c r="FD1603" s="55">
        <v>6</v>
      </c>
      <c r="FF1603" s="55">
        <v>1596</v>
      </c>
      <c r="FG1603" s="55" t="s">
        <v>42</v>
      </c>
      <c r="FH1603" s="55" t="s">
        <v>1263</v>
      </c>
      <c r="FI1603" s="55">
        <v>4</v>
      </c>
      <c r="FJ1603" s="55">
        <v>540000</v>
      </c>
      <c r="FK1603" s="55" t="s">
        <v>1249</v>
      </c>
      <c r="FL1603" s="55">
        <v>0.5</v>
      </c>
      <c r="JW1603" s="12">
        <v>1596</v>
      </c>
      <c r="JX1603" s="12" t="s">
        <v>1557</v>
      </c>
      <c r="JY1603" s="12" t="s">
        <v>2126</v>
      </c>
    </row>
    <row r="1604" ht="14.25" customHeight="1" outlineLevel="1" spans="7:285">
      <c r="G1604" s="55">
        <v>1597</v>
      </c>
      <c r="H1604" s="55" t="s">
        <v>1250</v>
      </c>
      <c r="I1604" s="55" t="s">
        <v>2016</v>
      </c>
      <c r="J1604" s="55" t="s">
        <v>2881</v>
      </c>
      <c r="K1604" s="55" t="s">
        <v>1249</v>
      </c>
      <c r="L1604" s="55">
        <v>0.3675</v>
      </c>
      <c r="AD1604" s="12">
        <v>1597</v>
      </c>
      <c r="AE1604" s="12" t="s">
        <v>3438</v>
      </c>
      <c r="AF1604" s="12" t="s">
        <v>2697</v>
      </c>
      <c r="AG1604" s="12" t="s">
        <v>1669</v>
      </c>
      <c r="AH1604" s="12" t="s">
        <v>3065</v>
      </c>
      <c r="DN1604" s="55">
        <v>1597</v>
      </c>
      <c r="DO1604" s="55" t="s">
        <v>1566</v>
      </c>
      <c r="DP1604" s="55" t="s">
        <v>1259</v>
      </c>
      <c r="DQ1604" s="55" t="s">
        <v>1260</v>
      </c>
      <c r="DR1604" s="55" t="s">
        <v>1261</v>
      </c>
      <c r="DS1604" s="55">
        <v>33283</v>
      </c>
      <c r="DT1604" s="55">
        <v>10000</v>
      </c>
      <c r="DU1604" s="55" t="s">
        <v>1258</v>
      </c>
      <c r="DV1604" s="55">
        <v>1</v>
      </c>
      <c r="EV1604" s="55">
        <v>1597</v>
      </c>
      <c r="EW1604" s="55" t="s">
        <v>42</v>
      </c>
      <c r="EX1604" s="55" t="s">
        <v>1260</v>
      </c>
      <c r="EY1604" s="55">
        <v>5</v>
      </c>
      <c r="EZ1604" s="55">
        <v>0</v>
      </c>
      <c r="FA1604" s="55">
        <v>1994</v>
      </c>
      <c r="FB1604" s="55" t="s">
        <v>1361</v>
      </c>
      <c r="FC1604" s="55" t="s">
        <v>1249</v>
      </c>
      <c r="FD1604" s="55">
        <v>5.25</v>
      </c>
      <c r="FF1604" s="55">
        <v>1597</v>
      </c>
      <c r="FG1604" s="55" t="s">
        <v>42</v>
      </c>
      <c r="FH1604" s="55" t="s">
        <v>1263</v>
      </c>
      <c r="FI1604" s="55">
        <v>5</v>
      </c>
      <c r="FJ1604" s="55">
        <v>0</v>
      </c>
      <c r="FK1604" s="55" t="s">
        <v>1249</v>
      </c>
      <c r="FL1604" s="55">
        <v>0.9</v>
      </c>
      <c r="JW1604" s="12">
        <v>1597</v>
      </c>
      <c r="JX1604" s="12" t="s">
        <v>1557</v>
      </c>
      <c r="JY1604" s="12" t="s">
        <v>2666</v>
      </c>
    </row>
    <row r="1605" ht="14.25" customHeight="1" outlineLevel="1" spans="7:285">
      <c r="G1605" s="55">
        <v>1598</v>
      </c>
      <c r="H1605" s="55" t="s">
        <v>1250</v>
      </c>
      <c r="I1605" s="55" t="s">
        <v>2016</v>
      </c>
      <c r="J1605" s="55" t="s">
        <v>2888</v>
      </c>
      <c r="K1605" s="55" t="s">
        <v>1249</v>
      </c>
      <c r="L1605" s="55">
        <v>0.22</v>
      </c>
      <c r="AD1605" s="12">
        <v>1598</v>
      </c>
      <c r="AE1605" s="12" t="s">
        <v>1261</v>
      </c>
      <c r="AF1605" s="12" t="s">
        <v>2817</v>
      </c>
      <c r="AG1605" s="12" t="s">
        <v>1472</v>
      </c>
      <c r="AH1605" s="12" t="s">
        <v>2481</v>
      </c>
      <c r="DN1605" s="55">
        <v>1598</v>
      </c>
      <c r="DO1605" s="55" t="s">
        <v>1566</v>
      </c>
      <c r="DP1605" s="55" t="s">
        <v>1259</v>
      </c>
      <c r="DQ1605" s="55" t="s">
        <v>1260</v>
      </c>
      <c r="DR1605" s="55" t="s">
        <v>1261</v>
      </c>
      <c r="DS1605" s="55">
        <v>33296</v>
      </c>
      <c r="DT1605" s="55">
        <v>10000</v>
      </c>
      <c r="DU1605" s="55" t="s">
        <v>1258</v>
      </c>
      <c r="DV1605" s="55">
        <v>1</v>
      </c>
      <c r="EV1605" s="55">
        <v>1598</v>
      </c>
      <c r="EW1605" s="55" t="s">
        <v>42</v>
      </c>
      <c r="EX1605" s="55" t="s">
        <v>1260</v>
      </c>
      <c r="EY1605" s="55">
        <v>5</v>
      </c>
      <c r="EZ1605" s="55">
        <v>1995</v>
      </c>
      <c r="FA1605" s="55">
        <v>2999</v>
      </c>
      <c r="FB1605" s="55" t="s">
        <v>1361</v>
      </c>
      <c r="FC1605" s="55" t="s">
        <v>1249</v>
      </c>
      <c r="FD1605" s="55">
        <v>6</v>
      </c>
      <c r="FF1605" s="55">
        <v>1598</v>
      </c>
      <c r="FG1605" s="55" t="s">
        <v>42</v>
      </c>
      <c r="FH1605" s="55" t="s">
        <v>1263</v>
      </c>
      <c r="FI1605" s="55">
        <v>5</v>
      </c>
      <c r="FJ1605" s="55">
        <v>1000</v>
      </c>
      <c r="FK1605" s="55" t="s">
        <v>1249</v>
      </c>
      <c r="FL1605" s="55">
        <v>0.8</v>
      </c>
      <c r="JW1605" s="12">
        <v>1598</v>
      </c>
      <c r="JX1605" s="12" t="s">
        <v>1557</v>
      </c>
      <c r="JY1605" s="12" t="s">
        <v>2678</v>
      </c>
    </row>
    <row r="1606" ht="14.25" customHeight="1" outlineLevel="1" spans="7:285">
      <c r="G1606" s="55">
        <v>1599</v>
      </c>
      <c r="H1606" s="55" t="s">
        <v>1250</v>
      </c>
      <c r="I1606" s="55" t="s">
        <v>2016</v>
      </c>
      <c r="J1606" s="55" t="s">
        <v>1256</v>
      </c>
      <c r="K1606" s="55" t="s">
        <v>1249</v>
      </c>
      <c r="L1606" s="55">
        <v>0.24</v>
      </c>
      <c r="AD1606" s="12">
        <v>1599</v>
      </c>
      <c r="AE1606" s="12" t="s">
        <v>3439</v>
      </c>
      <c r="AF1606" s="12" t="s">
        <v>2697</v>
      </c>
      <c r="AG1606" s="12" t="s">
        <v>1669</v>
      </c>
      <c r="AH1606" s="12" t="s">
        <v>3068</v>
      </c>
      <c r="DN1606" s="55">
        <v>1599</v>
      </c>
      <c r="DO1606" s="55" t="s">
        <v>1566</v>
      </c>
      <c r="DP1606" s="55" t="s">
        <v>1259</v>
      </c>
      <c r="DQ1606" s="55" t="s">
        <v>1260</v>
      </c>
      <c r="DR1606" s="55" t="s">
        <v>1261</v>
      </c>
      <c r="DS1606" s="55">
        <v>33299</v>
      </c>
      <c r="DT1606" s="55">
        <v>10000</v>
      </c>
      <c r="DU1606" s="55" t="s">
        <v>1258</v>
      </c>
      <c r="DV1606" s="55">
        <v>1</v>
      </c>
      <c r="EV1606" s="55">
        <v>1599</v>
      </c>
      <c r="EW1606" s="55" t="s">
        <v>42</v>
      </c>
      <c r="EX1606" s="55" t="s">
        <v>1260</v>
      </c>
      <c r="EY1606" s="55">
        <v>6</v>
      </c>
      <c r="EZ1606" s="55">
        <v>0</v>
      </c>
      <c r="FA1606" s="55">
        <v>1994</v>
      </c>
      <c r="FB1606" s="55" t="s">
        <v>1361</v>
      </c>
      <c r="FC1606" s="55" t="s">
        <v>1249</v>
      </c>
      <c r="FD1606" s="55">
        <v>5.25</v>
      </c>
      <c r="FF1606" s="55">
        <v>1599</v>
      </c>
      <c r="FG1606" s="55" t="s">
        <v>42</v>
      </c>
      <c r="FH1606" s="55" t="s">
        <v>1263</v>
      </c>
      <c r="FI1606" s="55">
        <v>5</v>
      </c>
      <c r="FJ1606" s="55">
        <v>2500</v>
      </c>
      <c r="FK1606" s="55" t="s">
        <v>1249</v>
      </c>
      <c r="FL1606" s="55">
        <v>0.75</v>
      </c>
      <c r="JW1606" s="12">
        <v>1599</v>
      </c>
      <c r="JX1606" s="12" t="s">
        <v>1557</v>
      </c>
      <c r="JY1606" s="12" t="s">
        <v>2692</v>
      </c>
    </row>
    <row r="1607" ht="14.25" customHeight="1" outlineLevel="1" spans="7:285">
      <c r="G1607" s="55">
        <v>1600</v>
      </c>
      <c r="H1607" s="55" t="s">
        <v>1250</v>
      </c>
      <c r="I1607" s="55" t="s">
        <v>2016</v>
      </c>
      <c r="J1607" s="55" t="s">
        <v>1312</v>
      </c>
      <c r="K1607" s="55" t="s">
        <v>1249</v>
      </c>
      <c r="L1607" s="55">
        <v>0.22</v>
      </c>
      <c r="AD1607" s="12">
        <v>1600</v>
      </c>
      <c r="AE1607" s="12" t="s">
        <v>1261</v>
      </c>
      <c r="AF1607" s="12" t="s">
        <v>2877</v>
      </c>
      <c r="AG1607" s="12" t="s">
        <v>1472</v>
      </c>
      <c r="AH1607" s="12" t="s">
        <v>2481</v>
      </c>
      <c r="DN1607" s="55">
        <v>1600</v>
      </c>
      <c r="DO1607" s="55" t="s">
        <v>1566</v>
      </c>
      <c r="DP1607" s="55" t="s">
        <v>1259</v>
      </c>
      <c r="DQ1607" s="55" t="s">
        <v>1260</v>
      </c>
      <c r="DR1607" s="55" t="s">
        <v>1261</v>
      </c>
      <c r="DS1607" s="55">
        <v>33302</v>
      </c>
      <c r="DT1607" s="55">
        <v>10000</v>
      </c>
      <c r="DU1607" s="55" t="s">
        <v>1258</v>
      </c>
      <c r="DV1607" s="55">
        <v>1</v>
      </c>
      <c r="EV1607" s="55">
        <v>1600</v>
      </c>
      <c r="EW1607" s="55" t="s">
        <v>42</v>
      </c>
      <c r="EX1607" s="55" t="s">
        <v>1260</v>
      </c>
      <c r="EY1607" s="55">
        <v>6</v>
      </c>
      <c r="EZ1607" s="55">
        <v>1995</v>
      </c>
      <c r="FA1607" s="55">
        <v>2999</v>
      </c>
      <c r="FB1607" s="55" t="s">
        <v>1361</v>
      </c>
      <c r="FC1607" s="55" t="s">
        <v>1249</v>
      </c>
      <c r="FD1607" s="55">
        <v>6</v>
      </c>
      <c r="FF1607" s="55">
        <v>1600</v>
      </c>
      <c r="FG1607" s="55" t="s">
        <v>42</v>
      </c>
      <c r="FH1607" s="55" t="s">
        <v>1263</v>
      </c>
      <c r="FI1607" s="55">
        <v>5</v>
      </c>
      <c r="FJ1607" s="55">
        <v>5000</v>
      </c>
      <c r="FK1607" s="55" t="s">
        <v>1249</v>
      </c>
      <c r="FL1607" s="55">
        <v>0.65</v>
      </c>
      <c r="JW1607" s="12">
        <v>1600</v>
      </c>
      <c r="JX1607" s="12" t="s">
        <v>1557</v>
      </c>
      <c r="JY1607" s="12" t="s">
        <v>2703</v>
      </c>
    </row>
    <row r="1608" ht="14.25" customHeight="1" outlineLevel="1" spans="7:285">
      <c r="G1608" s="55">
        <v>1601</v>
      </c>
      <c r="H1608" s="55" t="s">
        <v>1250</v>
      </c>
      <c r="I1608" s="55" t="s">
        <v>2016</v>
      </c>
      <c r="J1608" s="55" t="s">
        <v>1358</v>
      </c>
      <c r="K1608" s="55" t="s">
        <v>1249</v>
      </c>
      <c r="L1608" s="55">
        <v>0.24</v>
      </c>
      <c r="AD1608" s="12">
        <v>1601</v>
      </c>
      <c r="AE1608" s="12" t="s">
        <v>3440</v>
      </c>
      <c r="AF1608" s="12" t="s">
        <v>2697</v>
      </c>
      <c r="AG1608" s="12" t="s">
        <v>1669</v>
      </c>
      <c r="AH1608" s="12" t="s">
        <v>3068</v>
      </c>
      <c r="DN1608" s="55">
        <v>1601</v>
      </c>
      <c r="DO1608" s="55" t="s">
        <v>1566</v>
      </c>
      <c r="DP1608" s="55" t="s">
        <v>1259</v>
      </c>
      <c r="DQ1608" s="55" t="s">
        <v>1260</v>
      </c>
      <c r="DR1608" s="55" t="s">
        <v>1261</v>
      </c>
      <c r="DS1608" s="55">
        <v>33303</v>
      </c>
      <c r="DT1608" s="55">
        <v>10000</v>
      </c>
      <c r="DU1608" s="55" t="s">
        <v>1258</v>
      </c>
      <c r="DV1608" s="55">
        <v>1</v>
      </c>
      <c r="EV1608" s="55">
        <v>1601</v>
      </c>
      <c r="EW1608" s="55" t="s">
        <v>42</v>
      </c>
      <c r="EX1608" s="55" t="s">
        <v>1260</v>
      </c>
      <c r="EY1608" s="55">
        <v>7</v>
      </c>
      <c r="EZ1608" s="55">
        <v>0</v>
      </c>
      <c r="FA1608" s="55">
        <v>1994</v>
      </c>
      <c r="FB1608" s="55" t="s">
        <v>1361</v>
      </c>
      <c r="FC1608" s="55" t="s">
        <v>1249</v>
      </c>
      <c r="FD1608" s="55">
        <v>5.25</v>
      </c>
      <c r="FF1608" s="55">
        <v>1601</v>
      </c>
      <c r="FG1608" s="55" t="s">
        <v>42</v>
      </c>
      <c r="FH1608" s="55" t="s">
        <v>1263</v>
      </c>
      <c r="FI1608" s="55">
        <v>5</v>
      </c>
      <c r="FJ1608" s="55">
        <v>10000</v>
      </c>
      <c r="FK1608" s="55" t="s">
        <v>1249</v>
      </c>
      <c r="FL1608" s="55">
        <v>0.55</v>
      </c>
      <c r="JW1608" s="12">
        <v>1601</v>
      </c>
      <c r="JX1608" s="12" t="s">
        <v>1557</v>
      </c>
      <c r="JY1608" s="12" t="s">
        <v>2717</v>
      </c>
    </row>
    <row r="1609" ht="14.25" customHeight="1" outlineLevel="1" spans="7:285">
      <c r="G1609" s="55">
        <v>1602</v>
      </c>
      <c r="H1609" s="55" t="s">
        <v>1250</v>
      </c>
      <c r="I1609" s="55" t="s">
        <v>2016</v>
      </c>
      <c r="J1609" s="55" t="s">
        <v>2907</v>
      </c>
      <c r="K1609" s="55" t="s">
        <v>1249</v>
      </c>
      <c r="L1609" s="55">
        <v>0.24</v>
      </c>
      <c r="AD1609" s="12">
        <v>1602</v>
      </c>
      <c r="AE1609" s="12" t="s">
        <v>1261</v>
      </c>
      <c r="AF1609" s="12" t="s">
        <v>934</v>
      </c>
      <c r="AG1609" s="12" t="s">
        <v>1517</v>
      </c>
      <c r="AH1609" s="12" t="s">
        <v>2368</v>
      </c>
      <c r="DN1609" s="55">
        <v>1602</v>
      </c>
      <c r="DO1609" s="55" t="s">
        <v>1566</v>
      </c>
      <c r="DP1609" s="55" t="s">
        <v>1259</v>
      </c>
      <c r="DQ1609" s="55" t="s">
        <v>1260</v>
      </c>
      <c r="DR1609" s="55" t="s">
        <v>1261</v>
      </c>
      <c r="DS1609" s="55">
        <v>33307</v>
      </c>
      <c r="DT1609" s="55">
        <v>10000</v>
      </c>
      <c r="DU1609" s="55" t="s">
        <v>1258</v>
      </c>
      <c r="DV1609" s="55">
        <v>1</v>
      </c>
      <c r="EV1609" s="55">
        <v>1602</v>
      </c>
      <c r="EW1609" s="55" t="s">
        <v>42</v>
      </c>
      <c r="EX1609" s="55" t="s">
        <v>1260</v>
      </c>
      <c r="EY1609" s="55">
        <v>7</v>
      </c>
      <c r="EZ1609" s="55">
        <v>1995</v>
      </c>
      <c r="FA1609" s="55">
        <v>2999</v>
      </c>
      <c r="FB1609" s="55" t="s">
        <v>1361</v>
      </c>
      <c r="FC1609" s="55" t="s">
        <v>1249</v>
      </c>
      <c r="FD1609" s="55">
        <v>6</v>
      </c>
      <c r="FF1609" s="55">
        <v>1602</v>
      </c>
      <c r="FG1609" s="55" t="s">
        <v>42</v>
      </c>
      <c r="FH1609" s="55" t="s">
        <v>1263</v>
      </c>
      <c r="FI1609" s="55">
        <v>5</v>
      </c>
      <c r="FJ1609" s="55">
        <v>25000</v>
      </c>
      <c r="FK1609" s="55" t="s">
        <v>1249</v>
      </c>
      <c r="FL1609" s="55">
        <v>0.5</v>
      </c>
      <c r="JW1609" s="12">
        <v>1602</v>
      </c>
      <c r="JX1609" s="12" t="s">
        <v>1557</v>
      </c>
      <c r="JY1609" s="12" t="s">
        <v>2733</v>
      </c>
    </row>
    <row r="1610" ht="14.25" customHeight="1" outlineLevel="1" spans="7:285">
      <c r="G1610" s="55">
        <v>1603</v>
      </c>
      <c r="H1610" s="55" t="s">
        <v>1250</v>
      </c>
      <c r="I1610" s="55" t="s">
        <v>1607</v>
      </c>
      <c r="J1610" s="55" t="s">
        <v>2925</v>
      </c>
      <c r="K1610" s="55" t="s">
        <v>1249</v>
      </c>
      <c r="L1610" s="55">
        <v>0.21</v>
      </c>
      <c r="AD1610" s="12">
        <v>1603</v>
      </c>
      <c r="AE1610" s="12" t="s">
        <v>3441</v>
      </c>
      <c r="AF1610" s="12" t="s">
        <v>2697</v>
      </c>
      <c r="AG1610" s="12" t="s">
        <v>1669</v>
      </c>
      <c r="AH1610" s="12" t="s">
        <v>2078</v>
      </c>
      <c r="DN1610" s="55">
        <v>1603</v>
      </c>
      <c r="DO1610" s="55" t="s">
        <v>1566</v>
      </c>
      <c r="DP1610" s="55" t="s">
        <v>1259</v>
      </c>
      <c r="DQ1610" s="55" t="s">
        <v>1260</v>
      </c>
      <c r="DR1610" s="55" t="s">
        <v>1261</v>
      </c>
      <c r="DS1610" s="55">
        <v>33310</v>
      </c>
      <c r="DT1610" s="55">
        <v>10000</v>
      </c>
      <c r="DU1610" s="55" t="s">
        <v>1258</v>
      </c>
      <c r="DV1610" s="55">
        <v>1</v>
      </c>
      <c r="EV1610" s="55">
        <v>1603</v>
      </c>
      <c r="EW1610" s="55" t="s">
        <v>42</v>
      </c>
      <c r="EX1610" s="55" t="s">
        <v>1260</v>
      </c>
      <c r="EY1610" s="55">
        <v>8</v>
      </c>
      <c r="EZ1610" s="55">
        <v>0</v>
      </c>
      <c r="FA1610" s="55">
        <v>1994</v>
      </c>
      <c r="FB1610" s="55" t="s">
        <v>1361</v>
      </c>
      <c r="FC1610" s="55" t="s">
        <v>1249</v>
      </c>
      <c r="FD1610" s="55">
        <v>5.25</v>
      </c>
      <c r="FF1610" s="55">
        <v>1603</v>
      </c>
      <c r="FG1610" s="55" t="s">
        <v>42</v>
      </c>
      <c r="FH1610" s="55" t="s">
        <v>1263</v>
      </c>
      <c r="FI1610" s="55">
        <v>5</v>
      </c>
      <c r="FJ1610" s="55">
        <v>50000</v>
      </c>
      <c r="FK1610" s="55" t="s">
        <v>1249</v>
      </c>
      <c r="FL1610" s="55">
        <v>0.5</v>
      </c>
      <c r="JW1610" s="12">
        <v>1603</v>
      </c>
      <c r="JX1610" s="12" t="s">
        <v>1557</v>
      </c>
      <c r="JY1610" s="12" t="s">
        <v>1933</v>
      </c>
    </row>
    <row r="1611" ht="14.25" customHeight="1" outlineLevel="1" spans="7:285">
      <c r="G1611" s="55">
        <v>1604</v>
      </c>
      <c r="H1611" s="55" t="s">
        <v>1250</v>
      </c>
      <c r="I1611" s="55" t="s">
        <v>1607</v>
      </c>
      <c r="J1611" s="55" t="s">
        <v>1847</v>
      </c>
      <c r="K1611" s="55" t="s">
        <v>1249</v>
      </c>
      <c r="L1611" s="55">
        <v>0.21</v>
      </c>
      <c r="AD1611" s="12">
        <v>1604</v>
      </c>
      <c r="AE1611" s="12" t="s">
        <v>1261</v>
      </c>
      <c r="AF1611" s="12" t="s">
        <v>1616</v>
      </c>
      <c r="AG1611" s="12" t="s">
        <v>1517</v>
      </c>
      <c r="AH1611" s="12" t="s">
        <v>2368</v>
      </c>
      <c r="DN1611" s="55">
        <v>1604</v>
      </c>
      <c r="DO1611" s="55" t="s">
        <v>1566</v>
      </c>
      <c r="DP1611" s="55" t="s">
        <v>1259</v>
      </c>
      <c r="DQ1611" s="55" t="s">
        <v>1260</v>
      </c>
      <c r="DR1611" s="55" t="s">
        <v>1261</v>
      </c>
      <c r="DS1611" s="55">
        <v>33318</v>
      </c>
      <c r="DT1611" s="55">
        <v>10000</v>
      </c>
      <c r="DU1611" s="55" t="s">
        <v>1258</v>
      </c>
      <c r="DV1611" s="55">
        <v>1</v>
      </c>
      <c r="EV1611" s="55">
        <v>1604</v>
      </c>
      <c r="EW1611" s="55" t="s">
        <v>42</v>
      </c>
      <c r="EX1611" s="55" t="s">
        <v>1260</v>
      </c>
      <c r="EY1611" s="55">
        <v>8</v>
      </c>
      <c r="EZ1611" s="55">
        <v>1995</v>
      </c>
      <c r="FA1611" s="55">
        <v>2999</v>
      </c>
      <c r="FB1611" s="55" t="s">
        <v>1361</v>
      </c>
      <c r="FC1611" s="55" t="s">
        <v>1249</v>
      </c>
      <c r="FD1611" s="55">
        <v>6</v>
      </c>
      <c r="FF1611" s="55">
        <v>1604</v>
      </c>
      <c r="FG1611" s="55" t="s">
        <v>42</v>
      </c>
      <c r="FH1611" s="55" t="s">
        <v>1263</v>
      </c>
      <c r="FI1611" s="55">
        <v>5</v>
      </c>
      <c r="FJ1611" s="55">
        <v>80000</v>
      </c>
      <c r="FK1611" s="55" t="s">
        <v>1249</v>
      </c>
      <c r="FL1611" s="55">
        <v>0.5</v>
      </c>
      <c r="JW1611" s="12">
        <v>1604</v>
      </c>
      <c r="JX1611" s="12" t="s">
        <v>1557</v>
      </c>
      <c r="JY1611" s="12" t="s">
        <v>2466</v>
      </c>
    </row>
    <row r="1612" ht="14.25" customHeight="1" outlineLevel="1" spans="7:285">
      <c r="G1612" s="55">
        <v>1605</v>
      </c>
      <c r="H1612" s="55" t="s">
        <v>1250</v>
      </c>
      <c r="I1612" s="55" t="s">
        <v>1607</v>
      </c>
      <c r="J1612" s="55" t="s">
        <v>2510</v>
      </c>
      <c r="K1612" s="55" t="s">
        <v>1249</v>
      </c>
      <c r="L1612" s="55">
        <v>0.3675</v>
      </c>
      <c r="AD1612" s="12">
        <v>1605</v>
      </c>
      <c r="AE1612" s="12" t="s">
        <v>3442</v>
      </c>
      <c r="AF1612" s="12" t="s">
        <v>2697</v>
      </c>
      <c r="AG1612" s="12" t="s">
        <v>1669</v>
      </c>
      <c r="AH1612" s="12" t="s">
        <v>2078</v>
      </c>
      <c r="DN1612" s="55">
        <v>1605</v>
      </c>
      <c r="DO1612" s="55" t="s">
        <v>1566</v>
      </c>
      <c r="DP1612" s="55" t="s">
        <v>1259</v>
      </c>
      <c r="DQ1612" s="55" t="s">
        <v>1260</v>
      </c>
      <c r="DR1612" s="55" t="s">
        <v>1261</v>
      </c>
      <c r="DS1612" s="55">
        <v>33320</v>
      </c>
      <c r="DT1612" s="55">
        <v>10000</v>
      </c>
      <c r="DU1612" s="55" t="s">
        <v>1258</v>
      </c>
      <c r="DV1612" s="55">
        <v>1</v>
      </c>
      <c r="EV1612" s="55">
        <v>1605</v>
      </c>
      <c r="EW1612" s="55" t="s">
        <v>42</v>
      </c>
      <c r="EX1612" s="55" t="s">
        <v>1260</v>
      </c>
      <c r="EY1612" s="55">
        <v>9</v>
      </c>
      <c r="EZ1612" s="55">
        <v>0</v>
      </c>
      <c r="FA1612" s="55">
        <v>1994</v>
      </c>
      <c r="FB1612" s="55" t="s">
        <v>1361</v>
      </c>
      <c r="FC1612" s="55" t="s">
        <v>1249</v>
      </c>
      <c r="FD1612" s="55">
        <v>5.25</v>
      </c>
      <c r="FF1612" s="55">
        <v>1605</v>
      </c>
      <c r="FG1612" s="55" t="s">
        <v>42</v>
      </c>
      <c r="FH1612" s="55" t="s">
        <v>1263</v>
      </c>
      <c r="FI1612" s="55">
        <v>5</v>
      </c>
      <c r="FJ1612" s="55">
        <v>130000</v>
      </c>
      <c r="FK1612" s="55" t="s">
        <v>1249</v>
      </c>
      <c r="FL1612" s="55">
        <v>0.5</v>
      </c>
      <c r="JW1612" s="12">
        <v>1605</v>
      </c>
      <c r="JX1612" s="12" t="s">
        <v>1557</v>
      </c>
      <c r="JY1612" s="12" t="s">
        <v>2266</v>
      </c>
    </row>
    <row r="1613" ht="14.25" customHeight="1" outlineLevel="1" spans="7:285">
      <c r="G1613" s="55">
        <v>1606</v>
      </c>
      <c r="H1613" s="55" t="s">
        <v>1250</v>
      </c>
      <c r="I1613" s="55" t="s">
        <v>1607</v>
      </c>
      <c r="J1613" s="55" t="s">
        <v>2890</v>
      </c>
      <c r="K1613" s="55" t="s">
        <v>1249</v>
      </c>
      <c r="L1613" s="55">
        <v>0.3</v>
      </c>
      <c r="AD1613" s="12">
        <v>1606</v>
      </c>
      <c r="AE1613" s="12" t="s">
        <v>1261</v>
      </c>
      <c r="AF1613" s="12" t="s">
        <v>1469</v>
      </c>
      <c r="AG1613" s="12" t="s">
        <v>1517</v>
      </c>
      <c r="AH1613" s="12" t="s">
        <v>2368</v>
      </c>
      <c r="DN1613" s="55">
        <v>1606</v>
      </c>
      <c r="DO1613" s="55" t="s">
        <v>1566</v>
      </c>
      <c r="DP1613" s="55" t="s">
        <v>1259</v>
      </c>
      <c r="DQ1613" s="55" t="s">
        <v>1260</v>
      </c>
      <c r="DR1613" s="55" t="s">
        <v>1261</v>
      </c>
      <c r="DS1613" s="55">
        <v>33329</v>
      </c>
      <c r="DT1613" s="55">
        <v>10000</v>
      </c>
      <c r="DU1613" s="55" t="s">
        <v>1258</v>
      </c>
      <c r="DV1613" s="55">
        <v>1</v>
      </c>
      <c r="EV1613" s="55">
        <v>1606</v>
      </c>
      <c r="EW1613" s="55" t="s">
        <v>42</v>
      </c>
      <c r="EX1613" s="55" t="s">
        <v>1260</v>
      </c>
      <c r="EY1613" s="55">
        <v>9</v>
      </c>
      <c r="EZ1613" s="55">
        <v>1995</v>
      </c>
      <c r="FA1613" s="55">
        <v>2999</v>
      </c>
      <c r="FB1613" s="55" t="s">
        <v>1361</v>
      </c>
      <c r="FC1613" s="55" t="s">
        <v>1249</v>
      </c>
      <c r="FD1613" s="55">
        <v>6</v>
      </c>
      <c r="FF1613" s="55">
        <v>1606</v>
      </c>
      <c r="FG1613" s="55" t="s">
        <v>42</v>
      </c>
      <c r="FH1613" s="55" t="s">
        <v>1263</v>
      </c>
      <c r="FI1613" s="55">
        <v>5</v>
      </c>
      <c r="FJ1613" s="55">
        <v>260000</v>
      </c>
      <c r="FK1613" s="55" t="s">
        <v>1249</v>
      </c>
      <c r="FL1613" s="55">
        <v>0.5</v>
      </c>
      <c r="JW1613" s="12">
        <v>1606</v>
      </c>
      <c r="JX1613" s="12" t="s">
        <v>1557</v>
      </c>
      <c r="JY1613" s="12" t="s">
        <v>2767</v>
      </c>
    </row>
    <row r="1614" ht="14.25" customHeight="1" outlineLevel="1" spans="7:285">
      <c r="G1614" s="55">
        <v>1607</v>
      </c>
      <c r="H1614" s="55" t="s">
        <v>1250</v>
      </c>
      <c r="I1614" s="55" t="s">
        <v>1607</v>
      </c>
      <c r="J1614" s="55" t="s">
        <v>3013</v>
      </c>
      <c r="K1614" s="55" t="s">
        <v>1249</v>
      </c>
      <c r="L1614" s="55">
        <v>0.3</v>
      </c>
      <c r="AD1614" s="12">
        <v>1607</v>
      </c>
      <c r="AE1614" s="12" t="s">
        <v>3443</v>
      </c>
      <c r="AF1614" s="12" t="s">
        <v>2697</v>
      </c>
      <c r="AG1614" s="12" t="s">
        <v>1669</v>
      </c>
      <c r="AH1614" s="12" t="s">
        <v>2078</v>
      </c>
      <c r="DN1614" s="55">
        <v>1607</v>
      </c>
      <c r="DO1614" s="55" t="s">
        <v>1566</v>
      </c>
      <c r="DP1614" s="55" t="s">
        <v>1259</v>
      </c>
      <c r="DQ1614" s="55" t="s">
        <v>1260</v>
      </c>
      <c r="DR1614" s="55" t="s">
        <v>1261</v>
      </c>
      <c r="DS1614" s="55">
        <v>33335</v>
      </c>
      <c r="DT1614" s="55">
        <v>10000</v>
      </c>
      <c r="DU1614" s="55" t="s">
        <v>1258</v>
      </c>
      <c r="DV1614" s="55">
        <v>1</v>
      </c>
      <c r="EV1614" s="55">
        <v>1607</v>
      </c>
      <c r="EW1614" s="55" t="s">
        <v>42</v>
      </c>
      <c r="EX1614" s="55" t="s">
        <v>1470</v>
      </c>
      <c r="EY1614" s="55">
        <v>1</v>
      </c>
      <c r="EZ1614" s="55">
        <v>0</v>
      </c>
      <c r="FA1614" s="55">
        <v>1994</v>
      </c>
      <c r="FB1614" s="55" t="s">
        <v>1361</v>
      </c>
      <c r="FC1614" s="55" t="s">
        <v>1249</v>
      </c>
      <c r="FD1614" s="55">
        <v>3.25</v>
      </c>
      <c r="FF1614" s="55">
        <v>1607</v>
      </c>
      <c r="FG1614" s="55" t="s">
        <v>42</v>
      </c>
      <c r="FH1614" s="55" t="s">
        <v>1263</v>
      </c>
      <c r="FI1614" s="55">
        <v>5</v>
      </c>
      <c r="FJ1614" s="55">
        <v>400000</v>
      </c>
      <c r="FK1614" s="55" t="s">
        <v>1249</v>
      </c>
      <c r="FL1614" s="55">
        <v>0.5</v>
      </c>
      <c r="JW1614" s="12">
        <v>1607</v>
      </c>
      <c r="JX1614" s="12" t="s">
        <v>1557</v>
      </c>
      <c r="JY1614" s="12" t="s">
        <v>1281</v>
      </c>
    </row>
    <row r="1615" ht="14.25" customHeight="1" outlineLevel="1" spans="7:285">
      <c r="G1615" s="55">
        <v>1608</v>
      </c>
      <c r="H1615" s="55" t="s">
        <v>1250</v>
      </c>
      <c r="I1615" s="55" t="s">
        <v>1607</v>
      </c>
      <c r="J1615" s="55" t="s">
        <v>3049</v>
      </c>
      <c r="K1615" s="55" t="s">
        <v>1249</v>
      </c>
      <c r="L1615" s="55">
        <v>0.3</v>
      </c>
      <c r="AD1615" s="12">
        <v>1608</v>
      </c>
      <c r="AE1615" s="12" t="s">
        <v>1261</v>
      </c>
      <c r="AF1615" s="12" t="s">
        <v>1853</v>
      </c>
      <c r="AG1615" s="12" t="s">
        <v>1517</v>
      </c>
      <c r="AH1615" s="12" t="s">
        <v>2368</v>
      </c>
      <c r="DN1615" s="55">
        <v>1608</v>
      </c>
      <c r="DO1615" s="55" t="s">
        <v>1566</v>
      </c>
      <c r="DP1615" s="55" t="s">
        <v>1259</v>
      </c>
      <c r="DQ1615" s="55" t="s">
        <v>1260</v>
      </c>
      <c r="DR1615" s="55" t="s">
        <v>1261</v>
      </c>
      <c r="DS1615" s="55">
        <v>33336</v>
      </c>
      <c r="DT1615" s="55">
        <v>10000</v>
      </c>
      <c r="DU1615" s="55" t="s">
        <v>1258</v>
      </c>
      <c r="DV1615" s="55">
        <v>1</v>
      </c>
      <c r="EV1615" s="55">
        <v>1608</v>
      </c>
      <c r="EW1615" s="55" t="s">
        <v>42</v>
      </c>
      <c r="EX1615" s="55" t="s">
        <v>1470</v>
      </c>
      <c r="EY1615" s="55">
        <v>1</v>
      </c>
      <c r="EZ1615" s="55">
        <v>1995</v>
      </c>
      <c r="FA1615" s="55">
        <v>2999</v>
      </c>
      <c r="FB1615" s="55" t="s">
        <v>1361</v>
      </c>
      <c r="FC1615" s="55" t="s">
        <v>1249</v>
      </c>
      <c r="FD1615" s="55">
        <v>3.5</v>
      </c>
      <c r="FF1615" s="55">
        <v>1608</v>
      </c>
      <c r="FG1615" s="55" t="s">
        <v>42</v>
      </c>
      <c r="FH1615" s="55" t="s">
        <v>1263</v>
      </c>
      <c r="FI1615" s="55">
        <v>5</v>
      </c>
      <c r="FJ1615" s="55">
        <v>530000</v>
      </c>
      <c r="FK1615" s="55" t="s">
        <v>1249</v>
      </c>
      <c r="FL1615" s="55">
        <v>0.5</v>
      </c>
      <c r="JW1615" s="12">
        <v>1608</v>
      </c>
      <c r="JX1615" s="12" t="s">
        <v>1557</v>
      </c>
      <c r="JY1615" s="12" t="s">
        <v>2787</v>
      </c>
    </row>
    <row r="1616" ht="14.25" customHeight="1" outlineLevel="1" spans="7:285">
      <c r="G1616" s="55">
        <v>1609</v>
      </c>
      <c r="H1616" s="55" t="s">
        <v>1250</v>
      </c>
      <c r="I1616" s="55" t="s">
        <v>2048</v>
      </c>
      <c r="J1616" s="55" t="s">
        <v>2935</v>
      </c>
      <c r="K1616" s="55" t="s">
        <v>1249</v>
      </c>
      <c r="L1616" s="55">
        <v>0.21</v>
      </c>
      <c r="AD1616" s="12">
        <v>1609</v>
      </c>
      <c r="AE1616" s="12" t="s">
        <v>3444</v>
      </c>
      <c r="AF1616" s="12" t="s">
        <v>2697</v>
      </c>
      <c r="AG1616" s="12" t="s">
        <v>1669</v>
      </c>
      <c r="AH1616" s="12" t="s">
        <v>2078</v>
      </c>
      <c r="DN1616" s="55">
        <v>1609</v>
      </c>
      <c r="DO1616" s="55" t="s">
        <v>1566</v>
      </c>
      <c r="DP1616" s="55" t="s">
        <v>1259</v>
      </c>
      <c r="DQ1616" s="55" t="s">
        <v>1260</v>
      </c>
      <c r="DR1616" s="55" t="s">
        <v>1261</v>
      </c>
      <c r="DS1616" s="55">
        <v>33337</v>
      </c>
      <c r="DT1616" s="55">
        <v>10000</v>
      </c>
      <c r="DU1616" s="55" t="s">
        <v>1258</v>
      </c>
      <c r="DV1616" s="55">
        <v>1</v>
      </c>
      <c r="EV1616" s="55">
        <v>1609</v>
      </c>
      <c r="EW1616" s="55" t="s">
        <v>42</v>
      </c>
      <c r="EX1616" s="55" t="s">
        <v>1470</v>
      </c>
      <c r="EY1616" s="55">
        <v>2</v>
      </c>
      <c r="EZ1616" s="55">
        <v>0</v>
      </c>
      <c r="FA1616" s="55">
        <v>1994</v>
      </c>
      <c r="FB1616" s="55" t="s">
        <v>1361</v>
      </c>
      <c r="FC1616" s="55" t="s">
        <v>1249</v>
      </c>
      <c r="FD1616" s="55">
        <v>3.15</v>
      </c>
      <c r="FF1616" s="55">
        <v>1609</v>
      </c>
      <c r="FG1616" s="55" t="s">
        <v>42</v>
      </c>
      <c r="FH1616" s="55" t="s">
        <v>1263</v>
      </c>
      <c r="FI1616" s="55">
        <v>5</v>
      </c>
      <c r="FJ1616" s="55">
        <v>540000</v>
      </c>
      <c r="FK1616" s="55" t="s">
        <v>1249</v>
      </c>
      <c r="FL1616" s="55">
        <v>0.5</v>
      </c>
      <c r="JW1616" s="12">
        <v>1609</v>
      </c>
      <c r="JX1616" s="12" t="s">
        <v>1557</v>
      </c>
      <c r="JY1616" s="12" t="s">
        <v>2741</v>
      </c>
    </row>
    <row r="1617" ht="14.25" customHeight="1" outlineLevel="1" spans="7:285">
      <c r="G1617" s="55">
        <v>1610</v>
      </c>
      <c r="H1617" s="55" t="s">
        <v>1250</v>
      </c>
      <c r="I1617" s="55" t="s">
        <v>2048</v>
      </c>
      <c r="J1617" s="55" t="s">
        <v>3071</v>
      </c>
      <c r="K1617" s="55" t="s">
        <v>1249</v>
      </c>
      <c r="L1617" s="55">
        <v>0.35</v>
      </c>
      <c r="AD1617" s="12">
        <v>1610</v>
      </c>
      <c r="AE1617" s="12" t="s">
        <v>1261</v>
      </c>
      <c r="AF1617" s="12" t="s">
        <v>1777</v>
      </c>
      <c r="AG1617" s="12" t="s">
        <v>1517</v>
      </c>
      <c r="AH1617" s="12" t="s">
        <v>2368</v>
      </c>
      <c r="DN1617" s="55">
        <v>1610</v>
      </c>
      <c r="DO1617" s="55" t="s">
        <v>1566</v>
      </c>
      <c r="DP1617" s="55" t="s">
        <v>1259</v>
      </c>
      <c r="DQ1617" s="55" t="s">
        <v>1260</v>
      </c>
      <c r="DR1617" s="55" t="s">
        <v>1261</v>
      </c>
      <c r="DS1617" s="55">
        <v>33338</v>
      </c>
      <c r="DT1617" s="55">
        <v>10000</v>
      </c>
      <c r="DU1617" s="55" t="s">
        <v>1258</v>
      </c>
      <c r="DV1617" s="55">
        <v>1</v>
      </c>
      <c r="EV1617" s="55">
        <v>1610</v>
      </c>
      <c r="EW1617" s="55" t="s">
        <v>42</v>
      </c>
      <c r="EX1617" s="55" t="s">
        <v>1470</v>
      </c>
      <c r="EY1617" s="55">
        <v>2</v>
      </c>
      <c r="EZ1617" s="55">
        <v>1995</v>
      </c>
      <c r="FA1617" s="55">
        <v>2999</v>
      </c>
      <c r="FB1617" s="55" t="s">
        <v>1361</v>
      </c>
      <c r="FC1617" s="55" t="s">
        <v>1249</v>
      </c>
      <c r="FD1617" s="55">
        <v>3.15</v>
      </c>
      <c r="FF1617" s="55">
        <v>1610</v>
      </c>
      <c r="FG1617" s="55" t="s">
        <v>42</v>
      </c>
      <c r="FH1617" s="55" t="s">
        <v>1263</v>
      </c>
      <c r="FI1617" s="55">
        <v>6</v>
      </c>
      <c r="FJ1617" s="55">
        <v>0</v>
      </c>
      <c r="FK1617" s="55" t="s">
        <v>1249</v>
      </c>
      <c r="FL1617" s="55">
        <v>0.9</v>
      </c>
      <c r="JW1617" s="12">
        <v>1610</v>
      </c>
      <c r="JX1617" s="12" t="s">
        <v>1557</v>
      </c>
      <c r="JY1617" s="12" t="s">
        <v>2804</v>
      </c>
    </row>
    <row r="1618" ht="14.25" customHeight="1" outlineLevel="1" spans="7:285">
      <c r="G1618" s="55">
        <v>1611</v>
      </c>
      <c r="H1618" s="55" t="s">
        <v>1250</v>
      </c>
      <c r="I1618" s="55" t="s">
        <v>2048</v>
      </c>
      <c r="J1618" s="55" t="s">
        <v>3074</v>
      </c>
      <c r="K1618" s="55" t="s">
        <v>1249</v>
      </c>
      <c r="L1618" s="55">
        <v>0.4</v>
      </c>
      <c r="AD1618" s="12">
        <v>1611</v>
      </c>
      <c r="AE1618" s="12" t="s">
        <v>3445</v>
      </c>
      <c r="AF1618" s="12" t="s">
        <v>2697</v>
      </c>
      <c r="AG1618" s="12" t="s">
        <v>1669</v>
      </c>
      <c r="AH1618" s="12" t="s">
        <v>2078</v>
      </c>
      <c r="DN1618" s="55">
        <v>1611</v>
      </c>
      <c r="DO1618" s="55" t="s">
        <v>1566</v>
      </c>
      <c r="DP1618" s="55" t="s">
        <v>1259</v>
      </c>
      <c r="DQ1618" s="55" t="s">
        <v>1260</v>
      </c>
      <c r="DR1618" s="55" t="s">
        <v>1261</v>
      </c>
      <c r="DS1618" s="55">
        <v>33339</v>
      </c>
      <c r="DT1618" s="55">
        <v>10000</v>
      </c>
      <c r="DU1618" s="55" t="s">
        <v>1258</v>
      </c>
      <c r="DV1618" s="55">
        <v>1</v>
      </c>
      <c r="EV1618" s="55">
        <v>1611</v>
      </c>
      <c r="EW1618" s="55" t="s">
        <v>42</v>
      </c>
      <c r="EX1618" s="55" t="s">
        <v>1470</v>
      </c>
      <c r="EY1618" s="55">
        <v>3</v>
      </c>
      <c r="EZ1618" s="55">
        <v>0</v>
      </c>
      <c r="FA1618" s="55">
        <v>1994</v>
      </c>
      <c r="FB1618" s="55" t="s">
        <v>1361</v>
      </c>
      <c r="FC1618" s="55" t="s">
        <v>1249</v>
      </c>
      <c r="FD1618" s="55">
        <v>3.15</v>
      </c>
      <c r="FF1618" s="55">
        <v>1611</v>
      </c>
      <c r="FG1618" s="55" t="s">
        <v>42</v>
      </c>
      <c r="FH1618" s="55" t="s">
        <v>1263</v>
      </c>
      <c r="FI1618" s="55">
        <v>6</v>
      </c>
      <c r="FJ1618" s="55">
        <v>1000</v>
      </c>
      <c r="FK1618" s="55" t="s">
        <v>1249</v>
      </c>
      <c r="FL1618" s="55">
        <v>0.8</v>
      </c>
      <c r="JW1618" s="12">
        <v>1611</v>
      </c>
      <c r="JX1618" s="12" t="s">
        <v>1557</v>
      </c>
      <c r="JY1618" s="12" t="s">
        <v>2811</v>
      </c>
    </row>
    <row r="1619" ht="14.25" customHeight="1" outlineLevel="1" spans="7:285">
      <c r="G1619" s="55">
        <v>1612</v>
      </c>
      <c r="H1619" s="55" t="s">
        <v>1250</v>
      </c>
      <c r="I1619" s="55" t="s">
        <v>2048</v>
      </c>
      <c r="J1619" s="55" t="s">
        <v>1894</v>
      </c>
      <c r="K1619" s="55" t="s">
        <v>1249</v>
      </c>
      <c r="L1619" s="55">
        <v>0.4</v>
      </c>
      <c r="AD1619" s="12">
        <v>1612</v>
      </c>
      <c r="AE1619" s="12" t="s">
        <v>1261</v>
      </c>
      <c r="AF1619" s="12" t="s">
        <v>1517</v>
      </c>
      <c r="AG1619" s="12" t="s">
        <v>1517</v>
      </c>
      <c r="AH1619" s="12" t="s">
        <v>2368</v>
      </c>
      <c r="DN1619" s="55">
        <v>1612</v>
      </c>
      <c r="DO1619" s="55" t="s">
        <v>1566</v>
      </c>
      <c r="DP1619" s="55" t="s">
        <v>1259</v>
      </c>
      <c r="DQ1619" s="55" t="s">
        <v>1260</v>
      </c>
      <c r="DR1619" s="55" t="s">
        <v>1261</v>
      </c>
      <c r="DS1619" s="55">
        <v>33340</v>
      </c>
      <c r="DT1619" s="55">
        <v>10000</v>
      </c>
      <c r="DU1619" s="55" t="s">
        <v>1258</v>
      </c>
      <c r="DV1619" s="55">
        <v>1</v>
      </c>
      <c r="EV1619" s="55">
        <v>1612</v>
      </c>
      <c r="EW1619" s="55" t="s">
        <v>42</v>
      </c>
      <c r="EX1619" s="55" t="s">
        <v>1470</v>
      </c>
      <c r="EY1619" s="55">
        <v>3</v>
      </c>
      <c r="EZ1619" s="55">
        <v>1995</v>
      </c>
      <c r="FA1619" s="55">
        <v>2999</v>
      </c>
      <c r="FB1619" s="55" t="s">
        <v>1361</v>
      </c>
      <c r="FC1619" s="55" t="s">
        <v>1249</v>
      </c>
      <c r="FD1619" s="55">
        <v>3.15</v>
      </c>
      <c r="FF1619" s="55">
        <v>1612</v>
      </c>
      <c r="FG1619" s="55" t="s">
        <v>42</v>
      </c>
      <c r="FH1619" s="55" t="s">
        <v>1263</v>
      </c>
      <c r="FI1619" s="55">
        <v>6</v>
      </c>
      <c r="FJ1619" s="55">
        <v>2500</v>
      </c>
      <c r="FK1619" s="55" t="s">
        <v>1249</v>
      </c>
      <c r="FL1619" s="55">
        <v>0.75</v>
      </c>
      <c r="JW1619" s="12">
        <v>1612</v>
      </c>
      <c r="JX1619" s="12" t="s">
        <v>1557</v>
      </c>
      <c r="JY1619" s="12" t="s">
        <v>2820</v>
      </c>
    </row>
    <row r="1620" ht="14.25" customHeight="1" outlineLevel="1" spans="7:285">
      <c r="G1620" s="55">
        <v>1613</v>
      </c>
      <c r="H1620" s="55" t="s">
        <v>1250</v>
      </c>
      <c r="I1620" s="55" t="s">
        <v>2048</v>
      </c>
      <c r="J1620" s="55" t="s">
        <v>2941</v>
      </c>
      <c r="K1620" s="55" t="s">
        <v>1249</v>
      </c>
      <c r="L1620" s="55">
        <v>0.25</v>
      </c>
      <c r="AD1620" s="12">
        <v>1613</v>
      </c>
      <c r="AE1620" s="12" t="s">
        <v>3446</v>
      </c>
      <c r="AF1620" s="12" t="s">
        <v>2697</v>
      </c>
      <c r="AG1620" s="12" t="s">
        <v>1669</v>
      </c>
      <c r="AH1620" s="12" t="s">
        <v>2078</v>
      </c>
      <c r="DN1620" s="55">
        <v>1613</v>
      </c>
      <c r="DO1620" s="55" t="s">
        <v>1566</v>
      </c>
      <c r="DP1620" s="55" t="s">
        <v>1259</v>
      </c>
      <c r="DQ1620" s="55" t="s">
        <v>1260</v>
      </c>
      <c r="DR1620" s="55" t="s">
        <v>1261</v>
      </c>
      <c r="DS1620" s="55">
        <v>33345</v>
      </c>
      <c r="DT1620" s="55">
        <v>10000</v>
      </c>
      <c r="DU1620" s="55" t="s">
        <v>1258</v>
      </c>
      <c r="DV1620" s="55">
        <v>1</v>
      </c>
      <c r="EV1620" s="55">
        <v>1613</v>
      </c>
      <c r="EW1620" s="55" t="s">
        <v>42</v>
      </c>
      <c r="EX1620" s="55" t="s">
        <v>1470</v>
      </c>
      <c r="EY1620" s="55">
        <v>4</v>
      </c>
      <c r="EZ1620" s="55">
        <v>0</v>
      </c>
      <c r="FA1620" s="55">
        <v>1994</v>
      </c>
      <c r="FB1620" s="55" t="s">
        <v>1361</v>
      </c>
      <c r="FC1620" s="55" t="s">
        <v>1249</v>
      </c>
      <c r="FD1620" s="55">
        <v>3.25</v>
      </c>
      <c r="FF1620" s="55">
        <v>1613</v>
      </c>
      <c r="FG1620" s="55" t="s">
        <v>42</v>
      </c>
      <c r="FH1620" s="55" t="s">
        <v>1263</v>
      </c>
      <c r="FI1620" s="55">
        <v>6</v>
      </c>
      <c r="FJ1620" s="55">
        <v>5000</v>
      </c>
      <c r="FK1620" s="55" t="s">
        <v>1249</v>
      </c>
      <c r="FL1620" s="55">
        <v>0.65</v>
      </c>
      <c r="JW1620" s="12">
        <v>1613</v>
      </c>
      <c r="JX1620" s="12" t="s">
        <v>1557</v>
      </c>
      <c r="JY1620" s="12" t="s">
        <v>2827</v>
      </c>
    </row>
    <row r="1621" ht="14.25" customHeight="1" outlineLevel="1" spans="7:285">
      <c r="G1621" s="55">
        <v>1614</v>
      </c>
      <c r="H1621" s="55" t="s">
        <v>1250</v>
      </c>
      <c r="I1621" s="55" t="s">
        <v>2048</v>
      </c>
      <c r="J1621" s="55" t="s">
        <v>2946</v>
      </c>
      <c r="K1621" s="55" t="s">
        <v>1249</v>
      </c>
      <c r="L1621" s="55">
        <v>0.25</v>
      </c>
      <c r="AD1621" s="12">
        <v>1614</v>
      </c>
      <c r="AE1621" s="12" t="s">
        <v>1261</v>
      </c>
      <c r="AF1621" s="12" t="s">
        <v>2025</v>
      </c>
      <c r="AG1621" s="12" t="s">
        <v>1517</v>
      </c>
      <c r="AH1621" s="12" t="s">
        <v>2368</v>
      </c>
      <c r="DN1621" s="55">
        <v>1614</v>
      </c>
      <c r="DO1621" s="55" t="s">
        <v>1566</v>
      </c>
      <c r="DP1621" s="55" t="s">
        <v>1259</v>
      </c>
      <c r="DQ1621" s="55" t="s">
        <v>1260</v>
      </c>
      <c r="DR1621" s="55" t="s">
        <v>1261</v>
      </c>
      <c r="DS1621" s="55">
        <v>33346</v>
      </c>
      <c r="DT1621" s="55">
        <v>10000</v>
      </c>
      <c r="DU1621" s="55" t="s">
        <v>1258</v>
      </c>
      <c r="DV1621" s="55">
        <v>1</v>
      </c>
      <c r="EV1621" s="55">
        <v>1614</v>
      </c>
      <c r="EW1621" s="55" t="s">
        <v>42</v>
      </c>
      <c r="EX1621" s="55" t="s">
        <v>1470</v>
      </c>
      <c r="EY1621" s="55">
        <v>4</v>
      </c>
      <c r="EZ1621" s="55">
        <v>1995</v>
      </c>
      <c r="FA1621" s="55">
        <v>2999</v>
      </c>
      <c r="FB1621" s="55" t="s">
        <v>1361</v>
      </c>
      <c r="FC1621" s="55" t="s">
        <v>1249</v>
      </c>
      <c r="FD1621" s="55">
        <v>3.25</v>
      </c>
      <c r="FF1621" s="55">
        <v>1614</v>
      </c>
      <c r="FG1621" s="55" t="s">
        <v>42</v>
      </c>
      <c r="FH1621" s="55" t="s">
        <v>1263</v>
      </c>
      <c r="FI1621" s="55">
        <v>6</v>
      </c>
      <c r="FJ1621" s="55">
        <v>10000</v>
      </c>
      <c r="FK1621" s="55" t="s">
        <v>1249</v>
      </c>
      <c r="FL1621" s="55">
        <v>0.55</v>
      </c>
      <c r="JW1621" s="12">
        <v>1614</v>
      </c>
      <c r="JX1621" s="12" t="s">
        <v>1557</v>
      </c>
      <c r="JY1621" s="12" t="s">
        <v>2836</v>
      </c>
    </row>
    <row r="1622" ht="14.25" customHeight="1" outlineLevel="1" spans="7:285">
      <c r="G1622" s="55">
        <v>1615</v>
      </c>
      <c r="H1622" s="55" t="s">
        <v>1250</v>
      </c>
      <c r="I1622" s="55" t="s">
        <v>2048</v>
      </c>
      <c r="J1622" s="55" t="s">
        <v>1871</v>
      </c>
      <c r="K1622" s="55" t="s">
        <v>1249</v>
      </c>
      <c r="L1622" s="55">
        <v>0.2625</v>
      </c>
      <c r="AD1622" s="12">
        <v>1615</v>
      </c>
      <c r="AE1622" s="12" t="s">
        <v>3447</v>
      </c>
      <c r="AF1622" s="12" t="s">
        <v>2697</v>
      </c>
      <c r="AG1622" s="12" t="s">
        <v>1669</v>
      </c>
      <c r="AH1622" s="12" t="s">
        <v>2078</v>
      </c>
      <c r="DN1622" s="55">
        <v>1615</v>
      </c>
      <c r="DO1622" s="55" t="s">
        <v>1566</v>
      </c>
      <c r="DP1622" s="55" t="s">
        <v>1259</v>
      </c>
      <c r="DQ1622" s="55" t="s">
        <v>1260</v>
      </c>
      <c r="DR1622" s="55" t="s">
        <v>1261</v>
      </c>
      <c r="DS1622" s="55">
        <v>33348</v>
      </c>
      <c r="DT1622" s="55">
        <v>10000</v>
      </c>
      <c r="DU1622" s="55" t="s">
        <v>1258</v>
      </c>
      <c r="DV1622" s="55">
        <v>1</v>
      </c>
      <c r="EV1622" s="55">
        <v>1615</v>
      </c>
      <c r="EW1622" s="55" t="s">
        <v>42</v>
      </c>
      <c r="EX1622" s="55" t="s">
        <v>1470</v>
      </c>
      <c r="EY1622" s="55">
        <v>5</v>
      </c>
      <c r="EZ1622" s="55">
        <v>0</v>
      </c>
      <c r="FA1622" s="55">
        <v>1994</v>
      </c>
      <c r="FB1622" s="55" t="s">
        <v>1361</v>
      </c>
      <c r="FC1622" s="55" t="s">
        <v>1249</v>
      </c>
      <c r="FD1622" s="55">
        <v>3.25</v>
      </c>
      <c r="FF1622" s="55">
        <v>1615</v>
      </c>
      <c r="FG1622" s="55" t="s">
        <v>42</v>
      </c>
      <c r="FH1622" s="55" t="s">
        <v>1263</v>
      </c>
      <c r="FI1622" s="55">
        <v>6</v>
      </c>
      <c r="FJ1622" s="55">
        <v>25000</v>
      </c>
      <c r="FK1622" s="55" t="s">
        <v>1249</v>
      </c>
      <c r="FL1622" s="55">
        <v>0.5</v>
      </c>
      <c r="JW1622" s="12">
        <v>1615</v>
      </c>
      <c r="JX1622" s="12" t="s">
        <v>1557</v>
      </c>
      <c r="JY1622" s="12" t="s">
        <v>2846</v>
      </c>
    </row>
    <row r="1623" ht="14.25" customHeight="1" outlineLevel="1" spans="7:285">
      <c r="G1623" s="55">
        <v>1616</v>
      </c>
      <c r="H1623" s="55" t="s">
        <v>1250</v>
      </c>
      <c r="I1623" s="55" t="s">
        <v>2048</v>
      </c>
      <c r="J1623" s="55" t="s">
        <v>2527</v>
      </c>
      <c r="K1623" s="55" t="s">
        <v>1249</v>
      </c>
      <c r="L1623" s="55">
        <v>0.294</v>
      </c>
      <c r="AD1623" s="12">
        <v>1616</v>
      </c>
      <c r="AE1623" s="12" t="s">
        <v>1261</v>
      </c>
      <c r="AF1623" s="12" t="s">
        <v>2288</v>
      </c>
      <c r="AG1623" s="12" t="s">
        <v>1517</v>
      </c>
      <c r="AH1623" s="12" t="s">
        <v>2368</v>
      </c>
      <c r="DN1623" s="55">
        <v>1616</v>
      </c>
      <c r="DO1623" s="55" t="s">
        <v>1566</v>
      </c>
      <c r="DP1623" s="55" t="s">
        <v>1259</v>
      </c>
      <c r="DQ1623" s="55" t="s">
        <v>1260</v>
      </c>
      <c r="DR1623" s="55" t="s">
        <v>1261</v>
      </c>
      <c r="DS1623" s="55">
        <v>33349</v>
      </c>
      <c r="DT1623" s="55">
        <v>10000</v>
      </c>
      <c r="DU1623" s="55" t="s">
        <v>1258</v>
      </c>
      <c r="DV1623" s="55">
        <v>1</v>
      </c>
      <c r="EV1623" s="55">
        <v>1616</v>
      </c>
      <c r="EW1623" s="55" t="s">
        <v>42</v>
      </c>
      <c r="EX1623" s="55" t="s">
        <v>1470</v>
      </c>
      <c r="EY1623" s="55">
        <v>5</v>
      </c>
      <c r="EZ1623" s="55">
        <v>1995</v>
      </c>
      <c r="FA1623" s="55">
        <v>2999</v>
      </c>
      <c r="FB1623" s="55" t="s">
        <v>1361</v>
      </c>
      <c r="FC1623" s="55" t="s">
        <v>1249</v>
      </c>
      <c r="FD1623" s="55">
        <v>3.5</v>
      </c>
      <c r="FF1623" s="55">
        <v>1616</v>
      </c>
      <c r="FG1623" s="55" t="s">
        <v>42</v>
      </c>
      <c r="FH1623" s="55" t="s">
        <v>1263</v>
      </c>
      <c r="FI1623" s="55">
        <v>6</v>
      </c>
      <c r="FJ1623" s="55">
        <v>50000</v>
      </c>
      <c r="FK1623" s="55" t="s">
        <v>1249</v>
      </c>
      <c r="FL1623" s="55">
        <v>0.5</v>
      </c>
      <c r="JW1623" s="12">
        <v>1616</v>
      </c>
      <c r="JX1623" s="12" t="s">
        <v>1557</v>
      </c>
      <c r="JY1623" s="12" t="s">
        <v>2853</v>
      </c>
    </row>
    <row r="1624" ht="14.25" customHeight="1" outlineLevel="1" spans="7:285">
      <c r="G1624" s="55">
        <v>1617</v>
      </c>
      <c r="H1624" s="55" t="s">
        <v>1250</v>
      </c>
      <c r="I1624" s="55" t="s">
        <v>2048</v>
      </c>
      <c r="J1624" s="55" t="s">
        <v>2895</v>
      </c>
      <c r="K1624" s="55" t="s">
        <v>1249</v>
      </c>
      <c r="L1624" s="55">
        <v>0.294</v>
      </c>
      <c r="AD1624" s="12">
        <v>1617</v>
      </c>
      <c r="AE1624" s="12" t="s">
        <v>3448</v>
      </c>
      <c r="AF1624" s="12" t="s">
        <v>2697</v>
      </c>
      <c r="AG1624" s="12" t="s">
        <v>1669</v>
      </c>
      <c r="AH1624" s="12" t="s">
        <v>2078</v>
      </c>
      <c r="DN1624" s="55">
        <v>1617</v>
      </c>
      <c r="DO1624" s="55" t="s">
        <v>1566</v>
      </c>
      <c r="DP1624" s="55" t="s">
        <v>1259</v>
      </c>
      <c r="DQ1624" s="55" t="s">
        <v>1260</v>
      </c>
      <c r="DR1624" s="55" t="s">
        <v>1261</v>
      </c>
      <c r="DS1624" s="55">
        <v>33355</v>
      </c>
      <c r="DT1624" s="55">
        <v>10000</v>
      </c>
      <c r="DU1624" s="55" t="s">
        <v>1258</v>
      </c>
      <c r="DV1624" s="55">
        <v>1</v>
      </c>
      <c r="EV1624" s="55">
        <v>1617</v>
      </c>
      <c r="EW1624" s="55" t="s">
        <v>42</v>
      </c>
      <c r="EX1624" s="55" t="s">
        <v>1470</v>
      </c>
      <c r="EY1624" s="55">
        <v>6</v>
      </c>
      <c r="EZ1624" s="55">
        <v>0</v>
      </c>
      <c r="FA1624" s="55">
        <v>1994</v>
      </c>
      <c r="FB1624" s="55" t="s">
        <v>1361</v>
      </c>
      <c r="FC1624" s="55" t="s">
        <v>1249</v>
      </c>
      <c r="FD1624" s="55">
        <v>3.25</v>
      </c>
      <c r="FF1624" s="55">
        <v>1617</v>
      </c>
      <c r="FG1624" s="55" t="s">
        <v>42</v>
      </c>
      <c r="FH1624" s="55" t="s">
        <v>1263</v>
      </c>
      <c r="FI1624" s="55">
        <v>6</v>
      </c>
      <c r="FJ1624" s="55">
        <v>80000</v>
      </c>
      <c r="FK1624" s="55" t="s">
        <v>1249</v>
      </c>
      <c r="FL1624" s="55">
        <v>0.5</v>
      </c>
      <c r="JW1624" s="12">
        <v>1617</v>
      </c>
      <c r="JX1624" s="12" t="s">
        <v>1557</v>
      </c>
      <c r="JY1624" s="12" t="s">
        <v>2861</v>
      </c>
    </row>
    <row r="1625" ht="14.25" customHeight="1" outlineLevel="1" spans="7:285">
      <c r="G1625" s="55">
        <v>1618</v>
      </c>
      <c r="H1625" s="55" t="s">
        <v>1250</v>
      </c>
      <c r="I1625" s="55" t="s">
        <v>2048</v>
      </c>
      <c r="J1625" s="55" t="s">
        <v>2958</v>
      </c>
      <c r="K1625" s="55" t="s">
        <v>1249</v>
      </c>
      <c r="L1625" s="55">
        <v>0.294</v>
      </c>
      <c r="AD1625" s="12">
        <v>1618</v>
      </c>
      <c r="AE1625" s="12" t="s">
        <v>1261</v>
      </c>
      <c r="AF1625" s="12" t="s">
        <v>2358</v>
      </c>
      <c r="AG1625" s="12" t="s">
        <v>1517</v>
      </c>
      <c r="AH1625" s="12" t="s">
        <v>2368</v>
      </c>
      <c r="DN1625" s="55">
        <v>1618</v>
      </c>
      <c r="DO1625" s="55" t="s">
        <v>1566</v>
      </c>
      <c r="DP1625" s="55" t="s">
        <v>1259</v>
      </c>
      <c r="DQ1625" s="55" t="s">
        <v>1260</v>
      </c>
      <c r="DR1625" s="55" t="s">
        <v>1261</v>
      </c>
      <c r="DS1625" s="55">
        <v>33359</v>
      </c>
      <c r="DT1625" s="55">
        <v>10000</v>
      </c>
      <c r="DU1625" s="55" t="s">
        <v>1258</v>
      </c>
      <c r="DV1625" s="55">
        <v>1</v>
      </c>
      <c r="EV1625" s="55">
        <v>1618</v>
      </c>
      <c r="EW1625" s="55" t="s">
        <v>42</v>
      </c>
      <c r="EX1625" s="55" t="s">
        <v>1470</v>
      </c>
      <c r="EY1625" s="55">
        <v>6</v>
      </c>
      <c r="EZ1625" s="55">
        <v>1995</v>
      </c>
      <c r="FA1625" s="55">
        <v>2999</v>
      </c>
      <c r="FB1625" s="55" t="s">
        <v>1361</v>
      </c>
      <c r="FC1625" s="55" t="s">
        <v>1249</v>
      </c>
      <c r="FD1625" s="55">
        <v>3.25</v>
      </c>
      <c r="FF1625" s="55">
        <v>1618</v>
      </c>
      <c r="FG1625" s="55" t="s">
        <v>42</v>
      </c>
      <c r="FH1625" s="55" t="s">
        <v>1263</v>
      </c>
      <c r="FI1625" s="55">
        <v>6</v>
      </c>
      <c r="FJ1625" s="55">
        <v>130000</v>
      </c>
      <c r="FK1625" s="55" t="s">
        <v>1249</v>
      </c>
      <c r="FL1625" s="55">
        <v>0.5</v>
      </c>
      <c r="JW1625" s="12">
        <v>1618</v>
      </c>
      <c r="JX1625" s="12" t="s">
        <v>1557</v>
      </c>
      <c r="JY1625" s="12" t="s">
        <v>1746</v>
      </c>
    </row>
    <row r="1626" ht="14.25" customHeight="1" outlineLevel="1" spans="7:285">
      <c r="G1626" s="55">
        <v>1619</v>
      </c>
      <c r="H1626" s="55" t="s">
        <v>1250</v>
      </c>
      <c r="I1626" s="55" t="s">
        <v>2048</v>
      </c>
      <c r="J1626" s="55" t="s">
        <v>2962</v>
      </c>
      <c r="K1626" s="55" t="s">
        <v>1249</v>
      </c>
      <c r="L1626" s="55">
        <v>0.378</v>
      </c>
      <c r="AD1626" s="12">
        <v>1619</v>
      </c>
      <c r="AE1626" s="12" t="s">
        <v>3449</v>
      </c>
      <c r="AF1626" s="12" t="s">
        <v>2697</v>
      </c>
      <c r="AG1626" s="12" t="s">
        <v>1669</v>
      </c>
      <c r="AH1626" s="12" t="s">
        <v>2078</v>
      </c>
      <c r="DN1626" s="55">
        <v>1619</v>
      </c>
      <c r="DO1626" s="55" t="s">
        <v>1566</v>
      </c>
      <c r="DP1626" s="55" t="s">
        <v>1259</v>
      </c>
      <c r="DQ1626" s="55" t="s">
        <v>1260</v>
      </c>
      <c r="DR1626" s="55" t="s">
        <v>1261</v>
      </c>
      <c r="DS1626" s="55">
        <v>33388</v>
      </c>
      <c r="DT1626" s="55">
        <v>10000</v>
      </c>
      <c r="DU1626" s="55" t="s">
        <v>1258</v>
      </c>
      <c r="DV1626" s="55">
        <v>1</v>
      </c>
      <c r="EV1626" s="55">
        <v>1619</v>
      </c>
      <c r="EW1626" s="55" t="s">
        <v>42</v>
      </c>
      <c r="EX1626" s="55" t="s">
        <v>1470</v>
      </c>
      <c r="EY1626" s="55">
        <v>7</v>
      </c>
      <c r="EZ1626" s="55">
        <v>0</v>
      </c>
      <c r="FA1626" s="55">
        <v>1994</v>
      </c>
      <c r="FB1626" s="55" t="s">
        <v>1361</v>
      </c>
      <c r="FC1626" s="55" t="s">
        <v>1249</v>
      </c>
      <c r="FD1626" s="55">
        <v>2.5</v>
      </c>
      <c r="FF1626" s="55">
        <v>1619</v>
      </c>
      <c r="FG1626" s="55" t="s">
        <v>42</v>
      </c>
      <c r="FH1626" s="55" t="s">
        <v>1263</v>
      </c>
      <c r="FI1626" s="55">
        <v>6</v>
      </c>
      <c r="FJ1626" s="55">
        <v>260000</v>
      </c>
      <c r="FK1626" s="55" t="s">
        <v>1249</v>
      </c>
      <c r="FL1626" s="55">
        <v>0.5</v>
      </c>
      <c r="JW1626" s="12">
        <v>1619</v>
      </c>
      <c r="JX1626" s="12" t="s">
        <v>1557</v>
      </c>
      <c r="JY1626" s="12" t="s">
        <v>2873</v>
      </c>
    </row>
    <row r="1627" ht="14.25" customHeight="1" outlineLevel="1" spans="7:285">
      <c r="G1627" s="55">
        <v>1620</v>
      </c>
      <c r="H1627" s="55" t="s">
        <v>1250</v>
      </c>
      <c r="I1627" s="55" t="s">
        <v>2048</v>
      </c>
      <c r="J1627" s="55" t="s">
        <v>3067</v>
      </c>
      <c r="K1627" s="55" t="s">
        <v>1249</v>
      </c>
      <c r="L1627" s="55">
        <v>0.5</v>
      </c>
      <c r="AD1627" s="12">
        <v>1620</v>
      </c>
      <c r="AE1627" s="12" t="s">
        <v>1261</v>
      </c>
      <c r="AF1627" s="12" t="s">
        <v>2784</v>
      </c>
      <c r="AG1627" s="12" t="s">
        <v>1517</v>
      </c>
      <c r="AH1627" s="12" t="s">
        <v>2368</v>
      </c>
      <c r="DN1627" s="55">
        <v>1620</v>
      </c>
      <c r="DO1627" s="55" t="s">
        <v>1566</v>
      </c>
      <c r="DP1627" s="55" t="s">
        <v>1259</v>
      </c>
      <c r="DQ1627" s="55" t="s">
        <v>1260</v>
      </c>
      <c r="DR1627" s="55" t="s">
        <v>1261</v>
      </c>
      <c r="DS1627" s="55">
        <v>33394</v>
      </c>
      <c r="DT1627" s="55">
        <v>10000</v>
      </c>
      <c r="DU1627" s="55" t="s">
        <v>1258</v>
      </c>
      <c r="DV1627" s="55">
        <v>1</v>
      </c>
      <c r="EV1627" s="55">
        <v>1620</v>
      </c>
      <c r="EW1627" s="55" t="s">
        <v>42</v>
      </c>
      <c r="EX1627" s="55" t="s">
        <v>1470</v>
      </c>
      <c r="EY1627" s="55">
        <v>7</v>
      </c>
      <c r="EZ1627" s="55">
        <v>1995</v>
      </c>
      <c r="FA1627" s="55">
        <v>2999</v>
      </c>
      <c r="FB1627" s="55" t="s">
        <v>1361</v>
      </c>
      <c r="FC1627" s="55" t="s">
        <v>1249</v>
      </c>
      <c r="FD1627" s="55">
        <v>2.5</v>
      </c>
      <c r="FF1627" s="55">
        <v>1620</v>
      </c>
      <c r="FG1627" s="55" t="s">
        <v>42</v>
      </c>
      <c r="FH1627" s="55" t="s">
        <v>1263</v>
      </c>
      <c r="FI1627" s="55">
        <v>6</v>
      </c>
      <c r="FJ1627" s="55">
        <v>400000</v>
      </c>
      <c r="FK1627" s="55" t="s">
        <v>1249</v>
      </c>
      <c r="FL1627" s="55">
        <v>0.5</v>
      </c>
      <c r="JW1627" s="12">
        <v>1620</v>
      </c>
      <c r="JX1627" s="12" t="s">
        <v>1557</v>
      </c>
      <c r="JY1627" s="12" t="s">
        <v>2878</v>
      </c>
    </row>
    <row r="1628" ht="14.25" customHeight="1" outlineLevel="1" spans="7:285">
      <c r="G1628" s="55">
        <v>1621</v>
      </c>
      <c r="H1628" s="55" t="s">
        <v>1250</v>
      </c>
      <c r="I1628" s="55" t="s">
        <v>1490</v>
      </c>
      <c r="J1628" s="55" t="s">
        <v>2543</v>
      </c>
      <c r="K1628" s="55" t="s">
        <v>1249</v>
      </c>
      <c r="L1628" s="55">
        <v>0.2</v>
      </c>
      <c r="AD1628" s="12">
        <v>1621</v>
      </c>
      <c r="AE1628" s="12" t="s">
        <v>3450</v>
      </c>
      <c r="AF1628" s="12" t="s">
        <v>2697</v>
      </c>
      <c r="AG1628" s="12" t="s">
        <v>1669</v>
      </c>
      <c r="AH1628" s="12" t="s">
        <v>2660</v>
      </c>
      <c r="DN1628" s="55">
        <v>1621</v>
      </c>
      <c r="DO1628" s="55" t="s">
        <v>1566</v>
      </c>
      <c r="DP1628" s="55" t="s">
        <v>1259</v>
      </c>
      <c r="DQ1628" s="55" t="s">
        <v>1260</v>
      </c>
      <c r="DR1628" s="55" t="s">
        <v>1261</v>
      </c>
      <c r="DS1628" s="55">
        <v>33402</v>
      </c>
      <c r="DT1628" s="55">
        <v>10000</v>
      </c>
      <c r="DU1628" s="55" t="s">
        <v>1258</v>
      </c>
      <c r="DV1628" s="55">
        <v>1</v>
      </c>
      <c r="EV1628" s="55">
        <v>1621</v>
      </c>
      <c r="EW1628" s="55" t="s">
        <v>42</v>
      </c>
      <c r="EX1628" s="55" t="s">
        <v>1810</v>
      </c>
      <c r="EY1628" s="55">
        <v>1</v>
      </c>
      <c r="EZ1628" s="55">
        <v>0</v>
      </c>
      <c r="FA1628" s="55">
        <v>1994</v>
      </c>
      <c r="FB1628" s="55" t="s">
        <v>1361</v>
      </c>
      <c r="FC1628" s="55" t="s">
        <v>1249</v>
      </c>
      <c r="FD1628" s="55">
        <v>2.5</v>
      </c>
      <c r="FF1628" s="55">
        <v>1621</v>
      </c>
      <c r="FG1628" s="55" t="s">
        <v>42</v>
      </c>
      <c r="FH1628" s="55" t="s">
        <v>1263</v>
      </c>
      <c r="FI1628" s="55">
        <v>6</v>
      </c>
      <c r="FJ1628" s="55">
        <v>530000</v>
      </c>
      <c r="FK1628" s="55" t="s">
        <v>1249</v>
      </c>
      <c r="FL1628" s="55">
        <v>0.5</v>
      </c>
      <c r="JW1628" s="12">
        <v>1621</v>
      </c>
      <c r="JX1628" s="12" t="s">
        <v>1557</v>
      </c>
      <c r="JY1628" s="12" t="s">
        <v>1775</v>
      </c>
    </row>
    <row r="1629" ht="14.25" customHeight="1" outlineLevel="1" spans="7:285">
      <c r="G1629" s="55">
        <v>1622</v>
      </c>
      <c r="H1629" s="55" t="s">
        <v>1250</v>
      </c>
      <c r="I1629" s="55" t="s">
        <v>1490</v>
      </c>
      <c r="J1629" s="55" t="s">
        <v>2901</v>
      </c>
      <c r="K1629" s="55" t="s">
        <v>1249</v>
      </c>
      <c r="L1629" s="55">
        <v>0.25</v>
      </c>
      <c r="AD1629" s="12">
        <v>1622</v>
      </c>
      <c r="AE1629" s="12" t="s">
        <v>1261</v>
      </c>
      <c r="AF1629" s="12" t="s">
        <v>1746</v>
      </c>
      <c r="AG1629" s="12" t="s">
        <v>1517</v>
      </c>
      <c r="AH1629" s="12" t="s">
        <v>2368</v>
      </c>
      <c r="DN1629" s="55">
        <v>1622</v>
      </c>
      <c r="DO1629" s="55" t="s">
        <v>1566</v>
      </c>
      <c r="DP1629" s="55" t="s">
        <v>1259</v>
      </c>
      <c r="DQ1629" s="55" t="s">
        <v>1260</v>
      </c>
      <c r="DR1629" s="55" t="s">
        <v>1261</v>
      </c>
      <c r="DS1629" s="55">
        <v>33416</v>
      </c>
      <c r="DT1629" s="55">
        <v>10000</v>
      </c>
      <c r="DU1629" s="55" t="s">
        <v>1258</v>
      </c>
      <c r="DV1629" s="55">
        <v>1</v>
      </c>
      <c r="EV1629" s="55">
        <v>1622</v>
      </c>
      <c r="EW1629" s="55" t="s">
        <v>42</v>
      </c>
      <c r="EX1629" s="55" t="s">
        <v>1810</v>
      </c>
      <c r="EY1629" s="55">
        <v>1</v>
      </c>
      <c r="EZ1629" s="55">
        <v>1995</v>
      </c>
      <c r="FA1629" s="55">
        <v>2999</v>
      </c>
      <c r="FB1629" s="55" t="s">
        <v>1361</v>
      </c>
      <c r="FC1629" s="55" t="s">
        <v>1249</v>
      </c>
      <c r="FD1629" s="55">
        <v>2.5</v>
      </c>
      <c r="FF1629" s="55">
        <v>1622</v>
      </c>
      <c r="FG1629" s="55" t="s">
        <v>42</v>
      </c>
      <c r="FH1629" s="55" t="s">
        <v>1263</v>
      </c>
      <c r="FI1629" s="55">
        <v>6</v>
      </c>
      <c r="FJ1629" s="55">
        <v>540000</v>
      </c>
      <c r="FK1629" s="55" t="s">
        <v>1249</v>
      </c>
      <c r="FL1629" s="55">
        <v>0.5</v>
      </c>
      <c r="JW1629" s="12">
        <v>1622</v>
      </c>
      <c r="JX1629" s="12" t="s">
        <v>1557</v>
      </c>
      <c r="JY1629" s="12" t="s">
        <v>1007</v>
      </c>
    </row>
    <row r="1630" ht="14.25" customHeight="1" outlineLevel="1" spans="7:285">
      <c r="G1630" s="55">
        <v>1623</v>
      </c>
      <c r="H1630" s="55" t="s">
        <v>1250</v>
      </c>
      <c r="I1630" s="55" t="s">
        <v>1490</v>
      </c>
      <c r="J1630" s="55" t="s">
        <v>2898</v>
      </c>
      <c r="K1630" s="55" t="s">
        <v>1249</v>
      </c>
      <c r="L1630" s="55">
        <v>0.2</v>
      </c>
      <c r="AD1630" s="12">
        <v>1623</v>
      </c>
      <c r="AE1630" s="12" t="s">
        <v>3451</v>
      </c>
      <c r="AF1630" s="12" t="s">
        <v>2697</v>
      </c>
      <c r="AG1630" s="12" t="s">
        <v>1669</v>
      </c>
      <c r="AH1630" s="12" t="s">
        <v>2660</v>
      </c>
      <c r="DN1630" s="55">
        <v>1623</v>
      </c>
      <c r="DO1630" s="55" t="s">
        <v>1566</v>
      </c>
      <c r="DP1630" s="55" t="s">
        <v>1259</v>
      </c>
      <c r="DQ1630" s="55" t="s">
        <v>1260</v>
      </c>
      <c r="DR1630" s="55" t="s">
        <v>1261</v>
      </c>
      <c r="DS1630" s="55">
        <v>33419</v>
      </c>
      <c r="DT1630" s="55">
        <v>10000</v>
      </c>
      <c r="DU1630" s="55" t="s">
        <v>1258</v>
      </c>
      <c r="DV1630" s="55">
        <v>1</v>
      </c>
      <c r="EV1630" s="55">
        <v>1623</v>
      </c>
      <c r="EW1630" s="55" t="s">
        <v>42</v>
      </c>
      <c r="EX1630" s="55" t="s">
        <v>1810</v>
      </c>
      <c r="EY1630" s="55">
        <v>2</v>
      </c>
      <c r="EZ1630" s="55">
        <v>0</v>
      </c>
      <c r="FA1630" s="55">
        <v>1994</v>
      </c>
      <c r="FB1630" s="55" t="s">
        <v>1361</v>
      </c>
      <c r="FC1630" s="55" t="s">
        <v>1249</v>
      </c>
      <c r="FD1630" s="55">
        <v>2.5</v>
      </c>
      <c r="FF1630" s="55">
        <v>1623</v>
      </c>
      <c r="FG1630" s="55" t="s">
        <v>42</v>
      </c>
      <c r="FH1630" s="55" t="s">
        <v>1263</v>
      </c>
      <c r="FI1630" s="55">
        <v>7</v>
      </c>
      <c r="FJ1630" s="55">
        <v>0</v>
      </c>
      <c r="FK1630" s="55" t="s">
        <v>1249</v>
      </c>
      <c r="FL1630" s="55">
        <v>0.45</v>
      </c>
      <c r="JW1630" s="12">
        <v>1623</v>
      </c>
      <c r="JX1630" s="12" t="s">
        <v>1557</v>
      </c>
      <c r="JY1630" s="12" t="s">
        <v>2896</v>
      </c>
    </row>
    <row r="1631" ht="14.25" customHeight="1" outlineLevel="1" spans="7:285">
      <c r="G1631" s="55">
        <v>1624</v>
      </c>
      <c r="H1631" s="55" t="s">
        <v>1250</v>
      </c>
      <c r="I1631" s="55" t="s">
        <v>1490</v>
      </c>
      <c r="J1631" s="55" t="s">
        <v>2973</v>
      </c>
      <c r="K1631" s="55" t="s">
        <v>1249</v>
      </c>
      <c r="L1631" s="55">
        <v>0.21</v>
      </c>
      <c r="AD1631" s="12">
        <v>1624</v>
      </c>
      <c r="AE1631" s="12" t="s">
        <v>1261</v>
      </c>
      <c r="AF1631" s="12" t="s">
        <v>2899</v>
      </c>
      <c r="AG1631" s="12" t="s">
        <v>1517</v>
      </c>
      <c r="AH1631" s="12" t="s">
        <v>2368</v>
      </c>
      <c r="DN1631" s="55">
        <v>1624</v>
      </c>
      <c r="DO1631" s="55" t="s">
        <v>1566</v>
      </c>
      <c r="DP1631" s="55" t="s">
        <v>1259</v>
      </c>
      <c r="DQ1631" s="55" t="s">
        <v>1260</v>
      </c>
      <c r="DR1631" s="55" t="s">
        <v>1261</v>
      </c>
      <c r="DS1631" s="55">
        <v>33420</v>
      </c>
      <c r="DT1631" s="55">
        <v>10000</v>
      </c>
      <c r="DU1631" s="55" t="s">
        <v>1258</v>
      </c>
      <c r="DV1631" s="55">
        <v>1</v>
      </c>
      <c r="EV1631" s="55">
        <v>1624</v>
      </c>
      <c r="EW1631" s="55" t="s">
        <v>42</v>
      </c>
      <c r="EX1631" s="55" t="s">
        <v>1810</v>
      </c>
      <c r="EY1631" s="55">
        <v>2</v>
      </c>
      <c r="EZ1631" s="55">
        <v>1995</v>
      </c>
      <c r="FA1631" s="55">
        <v>2999</v>
      </c>
      <c r="FB1631" s="55" t="s">
        <v>1361</v>
      </c>
      <c r="FC1631" s="55" t="s">
        <v>1249</v>
      </c>
      <c r="FD1631" s="55">
        <v>2.5</v>
      </c>
      <c r="FF1631" s="55">
        <v>1624</v>
      </c>
      <c r="FG1631" s="55" t="s">
        <v>42</v>
      </c>
      <c r="FH1631" s="55" t="s">
        <v>1263</v>
      </c>
      <c r="FI1631" s="55">
        <v>7</v>
      </c>
      <c r="FJ1631" s="55">
        <v>1000</v>
      </c>
      <c r="FK1631" s="55" t="s">
        <v>1249</v>
      </c>
      <c r="FL1631" s="55">
        <v>0.45</v>
      </c>
      <c r="JW1631" s="12">
        <v>1624</v>
      </c>
      <c r="JX1631" s="12" t="s">
        <v>1557</v>
      </c>
      <c r="JY1631" s="12" t="s">
        <v>1960</v>
      </c>
    </row>
    <row r="1632" ht="14.25" customHeight="1" outlineLevel="1" spans="7:285">
      <c r="G1632" s="55">
        <v>1625</v>
      </c>
      <c r="H1632" s="55" t="s">
        <v>1250</v>
      </c>
      <c r="I1632" s="55" t="s">
        <v>1490</v>
      </c>
      <c r="J1632" s="55" t="s">
        <v>2976</v>
      </c>
      <c r="K1632" s="55" t="s">
        <v>1249</v>
      </c>
      <c r="L1632" s="55">
        <v>0.21</v>
      </c>
      <c r="AD1632" s="12">
        <v>1625</v>
      </c>
      <c r="AE1632" s="12" t="s">
        <v>3452</v>
      </c>
      <c r="AF1632" s="12" t="s">
        <v>2697</v>
      </c>
      <c r="AG1632" s="12" t="s">
        <v>1669</v>
      </c>
      <c r="AH1632" s="12" t="s">
        <v>2660</v>
      </c>
      <c r="DN1632" s="55">
        <v>1625</v>
      </c>
      <c r="DO1632" s="55" t="s">
        <v>1566</v>
      </c>
      <c r="DP1632" s="55" t="s">
        <v>1259</v>
      </c>
      <c r="DQ1632" s="55" t="s">
        <v>1260</v>
      </c>
      <c r="DR1632" s="55" t="s">
        <v>1261</v>
      </c>
      <c r="DS1632" s="55">
        <v>33421</v>
      </c>
      <c r="DT1632" s="55">
        <v>10000</v>
      </c>
      <c r="DU1632" s="55" t="s">
        <v>1258</v>
      </c>
      <c r="DV1632" s="55">
        <v>1</v>
      </c>
      <c r="EV1632" s="55">
        <v>1625</v>
      </c>
      <c r="EW1632" s="55" t="s">
        <v>42</v>
      </c>
      <c r="EX1632" s="55" t="s">
        <v>1738</v>
      </c>
      <c r="EY1632" s="55">
        <v>1</v>
      </c>
      <c r="EZ1632" s="55">
        <v>0</v>
      </c>
      <c r="FA1632" s="55">
        <v>1994</v>
      </c>
      <c r="FB1632" s="55" t="s">
        <v>1361</v>
      </c>
      <c r="FC1632" s="55" t="s">
        <v>1249</v>
      </c>
      <c r="FD1632" s="55">
        <v>5.5</v>
      </c>
      <c r="FF1632" s="55">
        <v>1625</v>
      </c>
      <c r="FG1632" s="55" t="s">
        <v>42</v>
      </c>
      <c r="FH1632" s="55" t="s">
        <v>1263</v>
      </c>
      <c r="FI1632" s="55">
        <v>7</v>
      </c>
      <c r="FJ1632" s="55">
        <v>2500</v>
      </c>
      <c r="FK1632" s="55" t="s">
        <v>1249</v>
      </c>
      <c r="FL1632" s="55">
        <v>0.45</v>
      </c>
      <c r="JW1632" s="12">
        <v>1625</v>
      </c>
      <c r="JX1632" s="12" t="s">
        <v>1557</v>
      </c>
      <c r="JY1632" s="12" t="s">
        <v>2906</v>
      </c>
    </row>
    <row r="1633" ht="14.25" customHeight="1" outlineLevel="1" spans="7:285">
      <c r="G1633" s="55">
        <v>1626</v>
      </c>
      <c r="H1633" s="55" t="s">
        <v>1250</v>
      </c>
      <c r="I1633" s="55" t="s">
        <v>1490</v>
      </c>
      <c r="J1633" s="55" t="s">
        <v>2979</v>
      </c>
      <c r="K1633" s="55" t="s">
        <v>1249</v>
      </c>
      <c r="L1633" s="55">
        <v>0.3675</v>
      </c>
      <c r="AD1633" s="12">
        <v>1626</v>
      </c>
      <c r="AE1633" s="12" t="s">
        <v>1261</v>
      </c>
      <c r="AF1633" s="12" t="s">
        <v>992</v>
      </c>
      <c r="AG1633" s="12" t="s">
        <v>1556</v>
      </c>
      <c r="AH1633" s="12" t="s">
        <v>2493</v>
      </c>
      <c r="DN1633" s="55">
        <v>1626</v>
      </c>
      <c r="DO1633" s="55" t="s">
        <v>1566</v>
      </c>
      <c r="DP1633" s="55" t="s">
        <v>1259</v>
      </c>
      <c r="DQ1633" s="55" t="s">
        <v>1260</v>
      </c>
      <c r="DR1633" s="55" t="s">
        <v>1261</v>
      </c>
      <c r="DS1633" s="55">
        <v>33422</v>
      </c>
      <c r="DT1633" s="55">
        <v>10000</v>
      </c>
      <c r="DU1633" s="55" t="s">
        <v>1258</v>
      </c>
      <c r="DV1633" s="55">
        <v>1</v>
      </c>
      <c r="EV1633" s="55">
        <v>1626</v>
      </c>
      <c r="EW1633" s="55" t="s">
        <v>42</v>
      </c>
      <c r="EX1633" s="55" t="s">
        <v>1738</v>
      </c>
      <c r="EY1633" s="55">
        <v>1</v>
      </c>
      <c r="EZ1633" s="55">
        <v>1995</v>
      </c>
      <c r="FA1633" s="55">
        <v>2999</v>
      </c>
      <c r="FB1633" s="55" t="s">
        <v>1361</v>
      </c>
      <c r="FC1633" s="55" t="s">
        <v>1249</v>
      </c>
      <c r="FD1633" s="55">
        <v>6</v>
      </c>
      <c r="FF1633" s="55">
        <v>1626</v>
      </c>
      <c r="FG1633" s="55" t="s">
        <v>42</v>
      </c>
      <c r="FH1633" s="55" t="s">
        <v>1263</v>
      </c>
      <c r="FI1633" s="55">
        <v>7</v>
      </c>
      <c r="FJ1633" s="55">
        <v>5000</v>
      </c>
      <c r="FK1633" s="55" t="s">
        <v>1249</v>
      </c>
      <c r="FL1633" s="55">
        <v>0.45</v>
      </c>
      <c r="JW1633" s="12">
        <v>1626</v>
      </c>
      <c r="JX1633" s="12" t="s">
        <v>1557</v>
      </c>
      <c r="JY1633" s="12" t="s">
        <v>2897</v>
      </c>
    </row>
    <row r="1634" ht="14.25" customHeight="1" outlineLevel="1" spans="7:285">
      <c r="G1634" s="55">
        <v>1627</v>
      </c>
      <c r="H1634" s="55" t="s">
        <v>1250</v>
      </c>
      <c r="I1634" s="55" t="s">
        <v>1490</v>
      </c>
      <c r="J1634" s="55" t="s">
        <v>3085</v>
      </c>
      <c r="K1634" s="55" t="s">
        <v>1249</v>
      </c>
      <c r="L1634" s="55">
        <v>0.5</v>
      </c>
      <c r="AD1634" s="12">
        <v>1627</v>
      </c>
      <c r="AE1634" s="12" t="s">
        <v>3453</v>
      </c>
      <c r="AF1634" s="12" t="s">
        <v>2697</v>
      </c>
      <c r="AG1634" s="12" t="s">
        <v>1669</v>
      </c>
      <c r="AH1634" s="12" t="s">
        <v>2660</v>
      </c>
      <c r="DN1634" s="55">
        <v>1627</v>
      </c>
      <c r="DO1634" s="55" t="s">
        <v>1566</v>
      </c>
      <c r="DP1634" s="55" t="s">
        <v>1259</v>
      </c>
      <c r="DQ1634" s="55" t="s">
        <v>1260</v>
      </c>
      <c r="DR1634" s="55" t="s">
        <v>1261</v>
      </c>
      <c r="DS1634" s="55">
        <v>33425</v>
      </c>
      <c r="DT1634" s="55">
        <v>10000</v>
      </c>
      <c r="DU1634" s="55" t="s">
        <v>1258</v>
      </c>
      <c r="DV1634" s="55">
        <v>1</v>
      </c>
      <c r="EV1634" s="55">
        <v>1627</v>
      </c>
      <c r="EW1634" s="55" t="s">
        <v>42</v>
      </c>
      <c r="EX1634" s="55" t="s">
        <v>1738</v>
      </c>
      <c r="EY1634" s="55">
        <v>2</v>
      </c>
      <c r="EZ1634" s="55">
        <v>0</v>
      </c>
      <c r="FA1634" s="55">
        <v>1994</v>
      </c>
      <c r="FB1634" s="55" t="s">
        <v>1361</v>
      </c>
      <c r="FC1634" s="55" t="s">
        <v>1249</v>
      </c>
      <c r="FD1634" s="55">
        <v>5.5</v>
      </c>
      <c r="FF1634" s="55">
        <v>1627</v>
      </c>
      <c r="FG1634" s="55" t="s">
        <v>42</v>
      </c>
      <c r="FH1634" s="55" t="s">
        <v>1263</v>
      </c>
      <c r="FI1634" s="55">
        <v>7</v>
      </c>
      <c r="FJ1634" s="55">
        <v>10000</v>
      </c>
      <c r="FK1634" s="55" t="s">
        <v>1249</v>
      </c>
      <c r="FL1634" s="55">
        <v>0.45</v>
      </c>
      <c r="JW1634" s="12">
        <v>1627</v>
      </c>
      <c r="JX1634" s="12" t="s">
        <v>1557</v>
      </c>
      <c r="JY1634" s="12" t="s">
        <v>2919</v>
      </c>
    </row>
    <row r="1635" ht="14.25" customHeight="1" outlineLevel="1" spans="7:285">
      <c r="G1635" s="55">
        <v>1628</v>
      </c>
      <c r="H1635" s="55" t="s">
        <v>1250</v>
      </c>
      <c r="I1635" s="55" t="s">
        <v>1490</v>
      </c>
      <c r="J1635" s="55" t="s">
        <v>3088</v>
      </c>
      <c r="K1635" s="55" t="s">
        <v>1249</v>
      </c>
      <c r="L1635" s="55">
        <v>0.3</v>
      </c>
      <c r="AD1635" s="12">
        <v>1628</v>
      </c>
      <c r="AE1635" s="12" t="s">
        <v>1261</v>
      </c>
      <c r="AF1635" s="12" t="s">
        <v>749</v>
      </c>
      <c r="AG1635" s="12" t="s">
        <v>1556</v>
      </c>
      <c r="AH1635" s="12" t="s">
        <v>2493</v>
      </c>
      <c r="DN1635" s="55">
        <v>1628</v>
      </c>
      <c r="DO1635" s="55" t="s">
        <v>1566</v>
      </c>
      <c r="DP1635" s="55" t="s">
        <v>1259</v>
      </c>
      <c r="DQ1635" s="55" t="s">
        <v>1260</v>
      </c>
      <c r="DR1635" s="55" t="s">
        <v>1261</v>
      </c>
      <c r="DS1635" s="55">
        <v>33429</v>
      </c>
      <c r="DT1635" s="55">
        <v>10000</v>
      </c>
      <c r="DU1635" s="55" t="s">
        <v>1258</v>
      </c>
      <c r="DV1635" s="55">
        <v>1</v>
      </c>
      <c r="EV1635" s="55">
        <v>1628</v>
      </c>
      <c r="EW1635" s="55" t="s">
        <v>42</v>
      </c>
      <c r="EX1635" s="55" t="s">
        <v>1738</v>
      </c>
      <c r="EY1635" s="55">
        <v>2</v>
      </c>
      <c r="EZ1635" s="55">
        <v>1995</v>
      </c>
      <c r="FA1635" s="55">
        <v>2999</v>
      </c>
      <c r="FB1635" s="55" t="s">
        <v>1361</v>
      </c>
      <c r="FC1635" s="55" t="s">
        <v>1249</v>
      </c>
      <c r="FD1635" s="55">
        <v>6</v>
      </c>
      <c r="FF1635" s="55">
        <v>1628</v>
      </c>
      <c r="FG1635" s="55" t="s">
        <v>42</v>
      </c>
      <c r="FH1635" s="55" t="s">
        <v>1263</v>
      </c>
      <c r="FI1635" s="55">
        <v>7</v>
      </c>
      <c r="FJ1635" s="55">
        <v>25000</v>
      </c>
      <c r="FK1635" s="55" t="s">
        <v>1249</v>
      </c>
      <c r="FL1635" s="55">
        <v>0.45</v>
      </c>
      <c r="JW1635" s="12">
        <v>1628</v>
      </c>
      <c r="JX1635" s="12" t="s">
        <v>1557</v>
      </c>
      <c r="JY1635" s="12" t="s">
        <v>2923</v>
      </c>
    </row>
    <row r="1636" ht="14.25" customHeight="1" outlineLevel="1" spans="7:285">
      <c r="G1636" s="55">
        <v>1629</v>
      </c>
      <c r="H1636" s="55" t="s">
        <v>1250</v>
      </c>
      <c r="I1636" s="55" t="s">
        <v>1490</v>
      </c>
      <c r="J1636" s="55" t="s">
        <v>1918</v>
      </c>
      <c r="K1636" s="55" t="s">
        <v>1249</v>
      </c>
      <c r="L1636" s="55">
        <v>0.5</v>
      </c>
      <c r="AD1636" s="12">
        <v>1629</v>
      </c>
      <c r="AE1636" s="12" t="s">
        <v>1261</v>
      </c>
      <c r="AF1636" s="12" t="s">
        <v>1227</v>
      </c>
      <c r="AG1636" s="12" t="s">
        <v>1882</v>
      </c>
      <c r="AH1636" s="12" t="s">
        <v>3072</v>
      </c>
      <c r="DN1636" s="55">
        <v>1629</v>
      </c>
      <c r="DO1636" s="55" t="s">
        <v>1566</v>
      </c>
      <c r="DP1636" s="55" t="s">
        <v>1259</v>
      </c>
      <c r="DQ1636" s="55" t="s">
        <v>1260</v>
      </c>
      <c r="DR1636" s="55" t="s">
        <v>1261</v>
      </c>
      <c r="DS1636" s="55">
        <v>33438</v>
      </c>
      <c r="DT1636" s="55">
        <v>10000</v>
      </c>
      <c r="DU1636" s="55" t="s">
        <v>1258</v>
      </c>
      <c r="DV1636" s="55">
        <v>1</v>
      </c>
      <c r="EV1636" s="55">
        <v>1629</v>
      </c>
      <c r="EW1636" s="55" t="s">
        <v>42</v>
      </c>
      <c r="EX1636" s="55" t="s">
        <v>2016</v>
      </c>
      <c r="EY1636" s="55">
        <v>1</v>
      </c>
      <c r="EZ1636" s="55">
        <v>0</v>
      </c>
      <c r="FA1636" s="55">
        <v>1994</v>
      </c>
      <c r="FB1636" s="55" t="s">
        <v>1361</v>
      </c>
      <c r="FC1636" s="55" t="s">
        <v>1249</v>
      </c>
      <c r="FD1636" s="55">
        <v>2.5</v>
      </c>
      <c r="FF1636" s="55">
        <v>1629</v>
      </c>
      <c r="FG1636" s="55" t="s">
        <v>42</v>
      </c>
      <c r="FH1636" s="55" t="s">
        <v>1263</v>
      </c>
      <c r="FI1636" s="55">
        <v>7</v>
      </c>
      <c r="FJ1636" s="55">
        <v>50000</v>
      </c>
      <c r="FK1636" s="55" t="s">
        <v>1249</v>
      </c>
      <c r="FL1636" s="55">
        <v>0.45</v>
      </c>
      <c r="JW1636" s="12">
        <v>1629</v>
      </c>
      <c r="JX1636" s="12" t="s">
        <v>1675</v>
      </c>
      <c r="JY1636" s="12" t="s">
        <v>628</v>
      </c>
    </row>
    <row r="1637" ht="14.25" customHeight="1" outlineLevel="1" spans="7:285">
      <c r="G1637" s="55">
        <v>1630</v>
      </c>
      <c r="H1637" s="55" t="s">
        <v>1250</v>
      </c>
      <c r="I1637" s="55" t="s">
        <v>1490</v>
      </c>
      <c r="J1637" s="55" t="s">
        <v>2560</v>
      </c>
      <c r="K1637" s="55" t="s">
        <v>1249</v>
      </c>
      <c r="L1637" s="55">
        <v>0.5</v>
      </c>
      <c r="AD1637" s="12">
        <v>1630</v>
      </c>
      <c r="AE1637" s="12" t="s">
        <v>1261</v>
      </c>
      <c r="AF1637" s="12" t="s">
        <v>1772</v>
      </c>
      <c r="AG1637" s="12" t="s">
        <v>1556</v>
      </c>
      <c r="AH1637" s="12" t="s">
        <v>2493</v>
      </c>
      <c r="DN1637" s="55">
        <v>1630</v>
      </c>
      <c r="DO1637" s="55" t="s">
        <v>1566</v>
      </c>
      <c r="DP1637" s="55" t="s">
        <v>1259</v>
      </c>
      <c r="DQ1637" s="55" t="s">
        <v>1260</v>
      </c>
      <c r="DR1637" s="55" t="s">
        <v>1261</v>
      </c>
      <c r="DS1637" s="55">
        <v>33439</v>
      </c>
      <c r="DT1637" s="55">
        <v>10000</v>
      </c>
      <c r="DU1637" s="55" t="s">
        <v>1258</v>
      </c>
      <c r="DV1637" s="55">
        <v>1</v>
      </c>
      <c r="EV1637" s="55">
        <v>1630</v>
      </c>
      <c r="EW1637" s="55" t="s">
        <v>42</v>
      </c>
      <c r="EX1637" s="55" t="s">
        <v>2016</v>
      </c>
      <c r="EY1637" s="55">
        <v>1</v>
      </c>
      <c r="EZ1637" s="55">
        <v>1995</v>
      </c>
      <c r="FA1637" s="55">
        <v>2999</v>
      </c>
      <c r="FB1637" s="55" t="s">
        <v>1361</v>
      </c>
      <c r="FC1637" s="55" t="s">
        <v>1249</v>
      </c>
      <c r="FD1637" s="55">
        <v>2.5</v>
      </c>
      <c r="FF1637" s="55">
        <v>1630</v>
      </c>
      <c r="FG1637" s="55" t="s">
        <v>42</v>
      </c>
      <c r="FH1637" s="55" t="s">
        <v>1263</v>
      </c>
      <c r="FI1637" s="55">
        <v>7</v>
      </c>
      <c r="FJ1637" s="55">
        <v>80000</v>
      </c>
      <c r="FK1637" s="55" t="s">
        <v>1249</v>
      </c>
      <c r="FL1637" s="55">
        <v>0.45</v>
      </c>
      <c r="JW1637" s="12">
        <v>1630</v>
      </c>
      <c r="JX1637" s="12" t="s">
        <v>1675</v>
      </c>
      <c r="JY1637" s="12" t="s">
        <v>754</v>
      </c>
    </row>
    <row r="1638" ht="14.25" customHeight="1" outlineLevel="1" spans="7:285">
      <c r="G1638" s="55">
        <v>1631</v>
      </c>
      <c r="H1638" s="55" t="s">
        <v>1250</v>
      </c>
      <c r="I1638" s="55" t="s">
        <v>1791</v>
      </c>
      <c r="J1638" s="55" t="s">
        <v>2992</v>
      </c>
      <c r="K1638" s="55" t="s">
        <v>1249</v>
      </c>
      <c r="L1638" s="55">
        <v>0.21</v>
      </c>
      <c r="AD1638" s="12">
        <v>1631</v>
      </c>
      <c r="AE1638" s="12" t="s">
        <v>1261</v>
      </c>
      <c r="AF1638" s="12" t="s">
        <v>1591</v>
      </c>
      <c r="AG1638" s="12" t="s">
        <v>1882</v>
      </c>
      <c r="AH1638" s="12" t="s">
        <v>3072</v>
      </c>
      <c r="DN1638" s="55">
        <v>1631</v>
      </c>
      <c r="DO1638" s="55" t="s">
        <v>1566</v>
      </c>
      <c r="DP1638" s="55" t="s">
        <v>1259</v>
      </c>
      <c r="DQ1638" s="55" t="s">
        <v>1260</v>
      </c>
      <c r="DR1638" s="55" t="s">
        <v>1261</v>
      </c>
      <c r="DS1638" s="55">
        <v>33443</v>
      </c>
      <c r="DT1638" s="55">
        <v>10000</v>
      </c>
      <c r="DU1638" s="55" t="s">
        <v>1258</v>
      </c>
      <c r="DV1638" s="55">
        <v>1</v>
      </c>
      <c r="EV1638" s="55">
        <v>1631</v>
      </c>
      <c r="EW1638" s="55" t="s">
        <v>42</v>
      </c>
      <c r="EX1638" s="55" t="s">
        <v>2016</v>
      </c>
      <c r="EY1638" s="55">
        <v>10</v>
      </c>
      <c r="EZ1638" s="55">
        <v>0</v>
      </c>
      <c r="FA1638" s="55">
        <v>1994</v>
      </c>
      <c r="FB1638" s="55" t="s">
        <v>1361</v>
      </c>
      <c r="FC1638" s="55" t="s">
        <v>1249</v>
      </c>
      <c r="FD1638" s="55">
        <v>3.5</v>
      </c>
      <c r="FF1638" s="55">
        <v>1631</v>
      </c>
      <c r="FG1638" s="55" t="s">
        <v>42</v>
      </c>
      <c r="FH1638" s="55" t="s">
        <v>1263</v>
      </c>
      <c r="FI1638" s="55">
        <v>7</v>
      </c>
      <c r="FJ1638" s="55">
        <v>130000</v>
      </c>
      <c r="FK1638" s="55" t="s">
        <v>1249</v>
      </c>
      <c r="FL1638" s="55">
        <v>0.45</v>
      </c>
      <c r="JW1638" s="12">
        <v>1631</v>
      </c>
      <c r="JX1638" s="12" t="s">
        <v>1675</v>
      </c>
      <c r="JY1638" s="12" t="s">
        <v>635</v>
      </c>
    </row>
    <row r="1639" ht="14.25" customHeight="1" outlineLevel="1" spans="7:285">
      <c r="G1639" s="55">
        <v>1632</v>
      </c>
      <c r="H1639" s="55" t="s">
        <v>1250</v>
      </c>
      <c r="I1639" s="55" t="s">
        <v>1791</v>
      </c>
      <c r="J1639" s="55" t="s">
        <v>2995</v>
      </c>
      <c r="K1639" s="55" t="s">
        <v>1249</v>
      </c>
      <c r="L1639" s="55">
        <v>0.21</v>
      </c>
      <c r="AD1639" s="12">
        <v>1632</v>
      </c>
      <c r="AE1639" s="12" t="s">
        <v>1261</v>
      </c>
      <c r="AF1639" s="12" t="s">
        <v>1924</v>
      </c>
      <c r="AG1639" s="12" t="s">
        <v>1556</v>
      </c>
      <c r="AH1639" s="12" t="s">
        <v>2493</v>
      </c>
      <c r="DN1639" s="55">
        <v>1632</v>
      </c>
      <c r="DO1639" s="55" t="s">
        <v>1566</v>
      </c>
      <c r="DP1639" s="55" t="s">
        <v>1259</v>
      </c>
      <c r="DQ1639" s="55" t="s">
        <v>1260</v>
      </c>
      <c r="DR1639" s="55" t="s">
        <v>1261</v>
      </c>
      <c r="DS1639" s="55">
        <v>33447</v>
      </c>
      <c r="DT1639" s="55">
        <v>10000</v>
      </c>
      <c r="DU1639" s="55" t="s">
        <v>1258</v>
      </c>
      <c r="DV1639" s="55">
        <v>1</v>
      </c>
      <c r="EV1639" s="55">
        <v>1632</v>
      </c>
      <c r="EW1639" s="55" t="s">
        <v>42</v>
      </c>
      <c r="EX1639" s="55" t="s">
        <v>2016</v>
      </c>
      <c r="EY1639" s="55">
        <v>10</v>
      </c>
      <c r="EZ1639" s="55">
        <v>1995</v>
      </c>
      <c r="FA1639" s="55">
        <v>2999</v>
      </c>
      <c r="FB1639" s="55" t="s">
        <v>1361</v>
      </c>
      <c r="FC1639" s="55" t="s">
        <v>1249</v>
      </c>
      <c r="FD1639" s="55">
        <v>3.5</v>
      </c>
      <c r="FF1639" s="55">
        <v>1632</v>
      </c>
      <c r="FG1639" s="55" t="s">
        <v>42</v>
      </c>
      <c r="FH1639" s="55" t="s">
        <v>1263</v>
      </c>
      <c r="FI1639" s="55">
        <v>7</v>
      </c>
      <c r="FJ1639" s="55">
        <v>260000</v>
      </c>
      <c r="FK1639" s="55" t="s">
        <v>1249</v>
      </c>
      <c r="FL1639" s="55">
        <v>0.45</v>
      </c>
      <c r="JW1639" s="12">
        <v>1632</v>
      </c>
      <c r="JX1639" s="12" t="s">
        <v>1675</v>
      </c>
      <c r="JY1639" s="12" t="s">
        <v>951</v>
      </c>
    </row>
    <row r="1640" ht="14.25" customHeight="1" outlineLevel="1" spans="7:285">
      <c r="G1640" s="55">
        <v>1633</v>
      </c>
      <c r="H1640" s="55" t="s">
        <v>1250</v>
      </c>
      <c r="I1640" s="55" t="s">
        <v>1791</v>
      </c>
      <c r="J1640" s="55" t="s">
        <v>3128</v>
      </c>
      <c r="K1640" s="55" t="s">
        <v>1249</v>
      </c>
      <c r="L1640" s="55">
        <v>0.3</v>
      </c>
      <c r="AD1640" s="12">
        <v>1633</v>
      </c>
      <c r="AE1640" s="12" t="s">
        <v>1261</v>
      </c>
      <c r="AF1640" s="12" t="s">
        <v>1835</v>
      </c>
      <c r="AG1640" s="12" t="s">
        <v>1882</v>
      </c>
      <c r="AH1640" s="12" t="s">
        <v>3072</v>
      </c>
      <c r="DN1640" s="55">
        <v>1633</v>
      </c>
      <c r="DO1640" s="55" t="s">
        <v>1566</v>
      </c>
      <c r="DP1640" s="55" t="s">
        <v>1259</v>
      </c>
      <c r="DQ1640" s="55" t="s">
        <v>1260</v>
      </c>
      <c r="DR1640" s="55" t="s">
        <v>1261</v>
      </c>
      <c r="DS1640" s="55">
        <v>33448</v>
      </c>
      <c r="DT1640" s="55">
        <v>10000</v>
      </c>
      <c r="DU1640" s="55" t="s">
        <v>1258</v>
      </c>
      <c r="DV1640" s="55">
        <v>1</v>
      </c>
      <c r="EV1640" s="55">
        <v>1633</v>
      </c>
      <c r="EW1640" s="55" t="s">
        <v>42</v>
      </c>
      <c r="EX1640" s="55" t="s">
        <v>2016</v>
      </c>
      <c r="EY1640" s="55">
        <v>11</v>
      </c>
      <c r="EZ1640" s="55">
        <v>0</v>
      </c>
      <c r="FA1640" s="55">
        <v>1994</v>
      </c>
      <c r="FB1640" s="55" t="s">
        <v>1361</v>
      </c>
      <c r="FC1640" s="55" t="s">
        <v>1249</v>
      </c>
      <c r="FD1640" s="55">
        <v>3.5</v>
      </c>
      <c r="FF1640" s="55">
        <v>1633</v>
      </c>
      <c r="FG1640" s="55" t="s">
        <v>42</v>
      </c>
      <c r="FH1640" s="55" t="s">
        <v>1263</v>
      </c>
      <c r="FI1640" s="55">
        <v>7</v>
      </c>
      <c r="FJ1640" s="55">
        <v>400000</v>
      </c>
      <c r="FK1640" s="55" t="s">
        <v>1249</v>
      </c>
      <c r="FL1640" s="55">
        <v>0.45</v>
      </c>
      <c r="JW1640" s="12">
        <v>1633</v>
      </c>
      <c r="JX1640" s="12" t="s">
        <v>1675</v>
      </c>
      <c r="JY1640" s="12" t="s">
        <v>1005</v>
      </c>
    </row>
    <row r="1641" ht="14.25" customHeight="1" outlineLevel="1" spans="7:285">
      <c r="G1641" s="55">
        <v>1634</v>
      </c>
      <c r="H1641" s="55" t="s">
        <v>1250</v>
      </c>
      <c r="I1641" s="55" t="s">
        <v>1791</v>
      </c>
      <c r="J1641" s="55" t="s">
        <v>2015</v>
      </c>
      <c r="K1641" s="55" t="s">
        <v>1249</v>
      </c>
      <c r="L1641" s="55">
        <v>0.3</v>
      </c>
      <c r="AD1641" s="12">
        <v>1634</v>
      </c>
      <c r="AE1641" s="12" t="s">
        <v>1261</v>
      </c>
      <c r="AF1641" s="12" t="s">
        <v>1859</v>
      </c>
      <c r="AG1641" s="12" t="s">
        <v>1556</v>
      </c>
      <c r="AH1641" s="12" t="s">
        <v>2493</v>
      </c>
      <c r="DN1641" s="55">
        <v>1634</v>
      </c>
      <c r="DO1641" s="55" t="s">
        <v>1566</v>
      </c>
      <c r="DP1641" s="55" t="s">
        <v>1259</v>
      </c>
      <c r="DQ1641" s="55" t="s">
        <v>1260</v>
      </c>
      <c r="DR1641" s="55" t="s">
        <v>1261</v>
      </c>
      <c r="DS1641" s="55">
        <v>33459</v>
      </c>
      <c r="DT1641" s="55">
        <v>10000</v>
      </c>
      <c r="DU1641" s="55" t="s">
        <v>1258</v>
      </c>
      <c r="DV1641" s="55">
        <v>1</v>
      </c>
      <c r="EV1641" s="55">
        <v>1634</v>
      </c>
      <c r="EW1641" s="55" t="s">
        <v>42</v>
      </c>
      <c r="EX1641" s="55" t="s">
        <v>2016</v>
      </c>
      <c r="EY1641" s="55">
        <v>11</v>
      </c>
      <c r="EZ1641" s="55">
        <v>1995</v>
      </c>
      <c r="FA1641" s="55">
        <v>2999</v>
      </c>
      <c r="FB1641" s="55" t="s">
        <v>1361</v>
      </c>
      <c r="FC1641" s="55" t="s">
        <v>1249</v>
      </c>
      <c r="FD1641" s="55">
        <v>3.5</v>
      </c>
      <c r="FF1641" s="55">
        <v>1634</v>
      </c>
      <c r="FG1641" s="55" t="s">
        <v>42</v>
      </c>
      <c r="FH1641" s="55" t="s">
        <v>1263</v>
      </c>
      <c r="FI1641" s="55">
        <v>7</v>
      </c>
      <c r="FJ1641" s="55">
        <v>530000</v>
      </c>
      <c r="FK1641" s="55" t="s">
        <v>1249</v>
      </c>
      <c r="FL1641" s="55">
        <v>0.45</v>
      </c>
      <c r="JW1641" s="12">
        <v>1634</v>
      </c>
      <c r="JX1641" s="12" t="s">
        <v>1675</v>
      </c>
      <c r="JY1641" s="12" t="s">
        <v>1085</v>
      </c>
    </row>
    <row r="1642" ht="14.25" customHeight="1" outlineLevel="1" spans="7:285">
      <c r="G1642" s="55">
        <v>1635</v>
      </c>
      <c r="H1642" s="55" t="s">
        <v>1250</v>
      </c>
      <c r="I1642" s="55" t="s">
        <v>1791</v>
      </c>
      <c r="J1642" s="55" t="s">
        <v>2622</v>
      </c>
      <c r="K1642" s="55" t="s">
        <v>1249</v>
      </c>
      <c r="L1642" s="55">
        <v>0.3</v>
      </c>
      <c r="AD1642" s="12">
        <v>1635</v>
      </c>
      <c r="AE1642" s="12" t="s">
        <v>1261</v>
      </c>
      <c r="AF1642" s="12" t="s">
        <v>2628</v>
      </c>
      <c r="AG1642" s="12" t="s">
        <v>1703</v>
      </c>
      <c r="AH1642" s="12" t="s">
        <v>2947</v>
      </c>
      <c r="DN1642" s="55">
        <v>1635</v>
      </c>
      <c r="DO1642" s="55" t="s">
        <v>1566</v>
      </c>
      <c r="DP1642" s="55" t="s">
        <v>1259</v>
      </c>
      <c r="DQ1642" s="55" t="s">
        <v>1260</v>
      </c>
      <c r="DR1642" s="55" t="s">
        <v>1261</v>
      </c>
      <c r="DS1642" s="55">
        <v>33464</v>
      </c>
      <c r="DT1642" s="55">
        <v>10000</v>
      </c>
      <c r="DU1642" s="55" t="s">
        <v>1258</v>
      </c>
      <c r="DV1642" s="55">
        <v>1</v>
      </c>
      <c r="EV1642" s="55">
        <v>1635</v>
      </c>
      <c r="EW1642" s="55" t="s">
        <v>42</v>
      </c>
      <c r="EX1642" s="55" t="s">
        <v>2016</v>
      </c>
      <c r="EY1642" s="55">
        <v>2</v>
      </c>
      <c r="EZ1642" s="55">
        <v>0</v>
      </c>
      <c r="FA1642" s="55">
        <v>1994</v>
      </c>
      <c r="FB1642" s="55" t="s">
        <v>1361</v>
      </c>
      <c r="FC1642" s="55" t="s">
        <v>1249</v>
      </c>
      <c r="FD1642" s="55">
        <v>2.5</v>
      </c>
      <c r="FF1642" s="55">
        <v>1635</v>
      </c>
      <c r="FG1642" s="55" t="s">
        <v>42</v>
      </c>
      <c r="FH1642" s="55" t="s">
        <v>1263</v>
      </c>
      <c r="FI1642" s="55">
        <v>7</v>
      </c>
      <c r="FJ1642" s="55">
        <v>540000</v>
      </c>
      <c r="FK1642" s="55" t="s">
        <v>1249</v>
      </c>
      <c r="FL1642" s="55">
        <v>0.45</v>
      </c>
      <c r="JW1642" s="12">
        <v>1635</v>
      </c>
      <c r="JX1642" s="12" t="s">
        <v>1675</v>
      </c>
      <c r="JY1642" s="12" t="s">
        <v>1223</v>
      </c>
    </row>
    <row r="1643" ht="14.25" customHeight="1" outlineLevel="1" spans="7:285">
      <c r="G1643" s="55">
        <v>1636</v>
      </c>
      <c r="H1643" s="55" t="s">
        <v>1250</v>
      </c>
      <c r="I1643" s="55" t="s">
        <v>1263</v>
      </c>
      <c r="J1643" s="55" t="s">
        <v>2075</v>
      </c>
      <c r="K1643" s="55" t="s">
        <v>1249</v>
      </c>
      <c r="L1643" s="55">
        <v>0.2</v>
      </c>
      <c r="AD1643" s="12">
        <v>1636</v>
      </c>
      <c r="AE1643" s="12" t="s">
        <v>1261</v>
      </c>
      <c r="AF1643" s="12" t="s">
        <v>2292</v>
      </c>
      <c r="AG1643" s="12" t="s">
        <v>1556</v>
      </c>
      <c r="AH1643" s="12" t="s">
        <v>2493</v>
      </c>
      <c r="DN1643" s="55">
        <v>1636</v>
      </c>
      <c r="DO1643" s="55" t="s">
        <v>1566</v>
      </c>
      <c r="DP1643" s="55" t="s">
        <v>1259</v>
      </c>
      <c r="DQ1643" s="55" t="s">
        <v>1260</v>
      </c>
      <c r="DR1643" s="55" t="s">
        <v>1261</v>
      </c>
      <c r="DS1643" s="55">
        <v>33465</v>
      </c>
      <c r="DT1643" s="55">
        <v>10000</v>
      </c>
      <c r="DU1643" s="55" t="s">
        <v>1258</v>
      </c>
      <c r="DV1643" s="55">
        <v>1</v>
      </c>
      <c r="EV1643" s="55">
        <v>1636</v>
      </c>
      <c r="EW1643" s="55" t="s">
        <v>42</v>
      </c>
      <c r="EX1643" s="55" t="s">
        <v>2016</v>
      </c>
      <c r="EY1643" s="55">
        <v>2</v>
      </c>
      <c r="EZ1643" s="55">
        <v>1995</v>
      </c>
      <c r="FA1643" s="55">
        <v>2999</v>
      </c>
      <c r="FB1643" s="55" t="s">
        <v>1361</v>
      </c>
      <c r="FC1643" s="55" t="s">
        <v>1249</v>
      </c>
      <c r="FD1643" s="55">
        <v>2.5</v>
      </c>
      <c r="FF1643" s="55">
        <v>1636</v>
      </c>
      <c r="FG1643" s="55" t="s">
        <v>42</v>
      </c>
      <c r="FH1643" s="55" t="s">
        <v>1263</v>
      </c>
      <c r="FI1643" s="55">
        <v>8</v>
      </c>
      <c r="FJ1643" s="55">
        <v>0</v>
      </c>
      <c r="FK1643" s="55" t="s">
        <v>1249</v>
      </c>
      <c r="FL1643" s="55">
        <v>0.56</v>
      </c>
      <c r="JW1643" s="12">
        <v>1636</v>
      </c>
      <c r="JX1643" s="12" t="s">
        <v>1675</v>
      </c>
      <c r="JY1643" s="12" t="s">
        <v>989</v>
      </c>
    </row>
    <row r="1644" ht="14.25" customHeight="1" outlineLevel="1" spans="7:285">
      <c r="G1644" s="55">
        <v>1637</v>
      </c>
      <c r="H1644" s="55" t="s">
        <v>1250</v>
      </c>
      <c r="I1644" s="55" t="s">
        <v>1263</v>
      </c>
      <c r="J1644" s="55" t="s">
        <v>3000</v>
      </c>
      <c r="K1644" s="55" t="s">
        <v>1249</v>
      </c>
      <c r="L1644" s="55">
        <v>0.22</v>
      </c>
      <c r="AD1644" s="12">
        <v>1637</v>
      </c>
      <c r="AE1644" s="12" t="s">
        <v>1261</v>
      </c>
      <c r="AF1644" s="12" t="s">
        <v>1282</v>
      </c>
      <c r="AG1644" s="12" t="s">
        <v>1703</v>
      </c>
      <c r="AH1644" s="12" t="s">
        <v>3083</v>
      </c>
      <c r="DN1644" s="55">
        <v>1637</v>
      </c>
      <c r="DO1644" s="55" t="s">
        <v>1566</v>
      </c>
      <c r="DP1644" s="55" t="s">
        <v>1259</v>
      </c>
      <c r="DQ1644" s="55" t="s">
        <v>1260</v>
      </c>
      <c r="DR1644" s="55" t="s">
        <v>1261</v>
      </c>
      <c r="DS1644" s="55">
        <v>33466</v>
      </c>
      <c r="DT1644" s="55">
        <v>10000</v>
      </c>
      <c r="DU1644" s="55" t="s">
        <v>1258</v>
      </c>
      <c r="DV1644" s="55">
        <v>1</v>
      </c>
      <c r="EV1644" s="55">
        <v>1637</v>
      </c>
      <c r="EW1644" s="55" t="s">
        <v>42</v>
      </c>
      <c r="EX1644" s="55" t="s">
        <v>2016</v>
      </c>
      <c r="EY1644" s="55">
        <v>5</v>
      </c>
      <c r="EZ1644" s="55">
        <v>0</v>
      </c>
      <c r="FA1644" s="55">
        <v>1994</v>
      </c>
      <c r="FB1644" s="55" t="s">
        <v>1361</v>
      </c>
      <c r="FC1644" s="55" t="s">
        <v>1249</v>
      </c>
      <c r="FD1644" s="55">
        <v>3.5</v>
      </c>
      <c r="FF1644" s="55">
        <v>1637</v>
      </c>
      <c r="FG1644" s="55" t="s">
        <v>42</v>
      </c>
      <c r="FH1644" s="55" t="s">
        <v>1263</v>
      </c>
      <c r="FI1644" s="55">
        <v>8</v>
      </c>
      <c r="FJ1644" s="55">
        <v>1000</v>
      </c>
      <c r="FK1644" s="55" t="s">
        <v>1249</v>
      </c>
      <c r="FL1644" s="55">
        <v>0.56</v>
      </c>
      <c r="JW1644" s="12">
        <v>1637</v>
      </c>
      <c r="JX1644" s="12" t="s">
        <v>1675</v>
      </c>
      <c r="JY1644" s="12" t="s">
        <v>1204</v>
      </c>
    </row>
    <row r="1645" ht="14.25" customHeight="1" outlineLevel="1" spans="7:285">
      <c r="G1645" s="55">
        <v>1638</v>
      </c>
      <c r="H1645" s="55" t="s">
        <v>1250</v>
      </c>
      <c r="I1645" s="55" t="s">
        <v>1263</v>
      </c>
      <c r="J1645" s="55" t="s">
        <v>3003</v>
      </c>
      <c r="K1645" s="55" t="s">
        <v>1249</v>
      </c>
      <c r="L1645" s="55">
        <v>0.2</v>
      </c>
      <c r="AD1645" s="12">
        <v>1638</v>
      </c>
      <c r="AE1645" s="12" t="s">
        <v>1261</v>
      </c>
      <c r="AF1645" s="12" t="s">
        <v>1277</v>
      </c>
      <c r="AG1645" s="12" t="s">
        <v>1556</v>
      </c>
      <c r="AH1645" s="12" t="s">
        <v>2493</v>
      </c>
      <c r="DN1645" s="55">
        <v>1638</v>
      </c>
      <c r="DO1645" s="55" t="s">
        <v>1566</v>
      </c>
      <c r="DP1645" s="55" t="s">
        <v>1259</v>
      </c>
      <c r="DQ1645" s="55" t="s">
        <v>1260</v>
      </c>
      <c r="DR1645" s="55" t="s">
        <v>1261</v>
      </c>
      <c r="DS1645" s="55">
        <v>33468</v>
      </c>
      <c r="DT1645" s="55">
        <v>10000</v>
      </c>
      <c r="DU1645" s="55" t="s">
        <v>1258</v>
      </c>
      <c r="DV1645" s="55">
        <v>1</v>
      </c>
      <c r="EV1645" s="55">
        <v>1638</v>
      </c>
      <c r="EW1645" s="55" t="s">
        <v>42</v>
      </c>
      <c r="EX1645" s="55" t="s">
        <v>2016</v>
      </c>
      <c r="EY1645" s="55">
        <v>5</v>
      </c>
      <c r="EZ1645" s="55">
        <v>1995</v>
      </c>
      <c r="FA1645" s="55">
        <v>2999</v>
      </c>
      <c r="FB1645" s="55" t="s">
        <v>1361</v>
      </c>
      <c r="FC1645" s="55" t="s">
        <v>1249</v>
      </c>
      <c r="FD1645" s="55">
        <v>3.5</v>
      </c>
      <c r="FF1645" s="55">
        <v>1638</v>
      </c>
      <c r="FG1645" s="55" t="s">
        <v>42</v>
      </c>
      <c r="FH1645" s="55" t="s">
        <v>1263</v>
      </c>
      <c r="FI1645" s="55">
        <v>8</v>
      </c>
      <c r="FJ1645" s="55">
        <v>2500</v>
      </c>
      <c r="FK1645" s="55" t="s">
        <v>1249</v>
      </c>
      <c r="FL1645" s="55">
        <v>0.56</v>
      </c>
      <c r="JW1645" s="12">
        <v>1638</v>
      </c>
      <c r="JX1645" s="12" t="s">
        <v>1675</v>
      </c>
      <c r="JY1645" s="12" t="s">
        <v>750</v>
      </c>
    </row>
    <row r="1646" ht="14.25" customHeight="1" outlineLevel="1" spans="7:285">
      <c r="G1646" s="55">
        <v>1639</v>
      </c>
      <c r="H1646" s="55" t="s">
        <v>1250</v>
      </c>
      <c r="I1646" s="55" t="s">
        <v>1263</v>
      </c>
      <c r="J1646" s="55" t="s">
        <v>3005</v>
      </c>
      <c r="K1646" s="55" t="s">
        <v>1249</v>
      </c>
      <c r="L1646" s="55">
        <v>0.185</v>
      </c>
      <c r="AD1646" s="12">
        <v>1639</v>
      </c>
      <c r="AE1646" s="12" t="s">
        <v>1261</v>
      </c>
      <c r="AF1646" s="12" t="s">
        <v>957</v>
      </c>
      <c r="AG1646" s="12" t="s">
        <v>1703</v>
      </c>
      <c r="AH1646" s="12" t="s">
        <v>2141</v>
      </c>
      <c r="DN1646" s="55">
        <v>1639</v>
      </c>
      <c r="DO1646" s="55" t="s">
        <v>1566</v>
      </c>
      <c r="DP1646" s="55" t="s">
        <v>1259</v>
      </c>
      <c r="DQ1646" s="55" t="s">
        <v>1260</v>
      </c>
      <c r="DR1646" s="55" t="s">
        <v>1261</v>
      </c>
      <c r="DS1646" s="55">
        <v>33478</v>
      </c>
      <c r="DT1646" s="55">
        <v>10000</v>
      </c>
      <c r="DU1646" s="55" t="s">
        <v>1258</v>
      </c>
      <c r="DV1646" s="55">
        <v>1</v>
      </c>
      <c r="EV1646" s="55">
        <v>1639</v>
      </c>
      <c r="EW1646" s="55" t="s">
        <v>42</v>
      </c>
      <c r="EX1646" s="55" t="s">
        <v>2016</v>
      </c>
      <c r="EY1646" s="55">
        <v>6</v>
      </c>
      <c r="EZ1646" s="55">
        <v>0</v>
      </c>
      <c r="FA1646" s="55">
        <v>1994</v>
      </c>
      <c r="FB1646" s="55" t="s">
        <v>1361</v>
      </c>
      <c r="FC1646" s="55" t="s">
        <v>1249</v>
      </c>
      <c r="FD1646" s="55">
        <v>4</v>
      </c>
      <c r="FF1646" s="55">
        <v>1639</v>
      </c>
      <c r="FG1646" s="55" t="s">
        <v>42</v>
      </c>
      <c r="FH1646" s="55" t="s">
        <v>1263</v>
      </c>
      <c r="FI1646" s="55">
        <v>8</v>
      </c>
      <c r="FJ1646" s="55">
        <v>5000</v>
      </c>
      <c r="FK1646" s="55" t="s">
        <v>1249</v>
      </c>
      <c r="FL1646" s="55">
        <v>0.56</v>
      </c>
      <c r="JW1646" s="12">
        <v>1639</v>
      </c>
      <c r="JX1646" s="12" t="s">
        <v>1675</v>
      </c>
      <c r="JY1646" s="12" t="s">
        <v>1370</v>
      </c>
    </row>
    <row r="1647" ht="14.25" customHeight="1" outlineLevel="1" spans="7:285">
      <c r="G1647" s="55">
        <v>1640</v>
      </c>
      <c r="H1647" s="55" t="s">
        <v>1250</v>
      </c>
      <c r="I1647" s="55" t="s">
        <v>1263</v>
      </c>
      <c r="J1647" s="55" t="s">
        <v>3007</v>
      </c>
      <c r="K1647" s="55" t="s">
        <v>1249</v>
      </c>
      <c r="L1647" s="55">
        <v>0.185</v>
      </c>
      <c r="AD1647" s="12">
        <v>1640</v>
      </c>
      <c r="AE1647" s="12" t="s">
        <v>1261</v>
      </c>
      <c r="AF1647" s="12" t="s">
        <v>2405</v>
      </c>
      <c r="AG1647" s="12" t="s">
        <v>1556</v>
      </c>
      <c r="AH1647" s="12" t="s">
        <v>2493</v>
      </c>
      <c r="DN1647" s="55">
        <v>1640</v>
      </c>
      <c r="DO1647" s="55" t="s">
        <v>1566</v>
      </c>
      <c r="DP1647" s="55" t="s">
        <v>1259</v>
      </c>
      <c r="DQ1647" s="55" t="s">
        <v>1260</v>
      </c>
      <c r="DR1647" s="55" t="s">
        <v>1261</v>
      </c>
      <c r="DS1647" s="55">
        <v>33481</v>
      </c>
      <c r="DT1647" s="55">
        <v>10000</v>
      </c>
      <c r="DU1647" s="55" t="s">
        <v>1258</v>
      </c>
      <c r="DV1647" s="55">
        <v>1</v>
      </c>
      <c r="EV1647" s="55">
        <v>1640</v>
      </c>
      <c r="EW1647" s="55" t="s">
        <v>42</v>
      </c>
      <c r="EX1647" s="55" t="s">
        <v>2016</v>
      </c>
      <c r="EY1647" s="55">
        <v>6</v>
      </c>
      <c r="EZ1647" s="55">
        <v>1995</v>
      </c>
      <c r="FA1647" s="55">
        <v>2999</v>
      </c>
      <c r="FB1647" s="55" t="s">
        <v>1361</v>
      </c>
      <c r="FC1647" s="55" t="s">
        <v>1249</v>
      </c>
      <c r="FD1647" s="55">
        <v>4</v>
      </c>
      <c r="FF1647" s="55">
        <v>1640</v>
      </c>
      <c r="FG1647" s="55" t="s">
        <v>42</v>
      </c>
      <c r="FH1647" s="55" t="s">
        <v>1263</v>
      </c>
      <c r="FI1647" s="55">
        <v>8</v>
      </c>
      <c r="FJ1647" s="55">
        <v>10000</v>
      </c>
      <c r="FK1647" s="55" t="s">
        <v>1249</v>
      </c>
      <c r="FL1647" s="55">
        <v>0.56</v>
      </c>
      <c r="JW1647" s="12">
        <v>1640</v>
      </c>
      <c r="JX1647" s="12" t="s">
        <v>1675</v>
      </c>
      <c r="JY1647" s="12" t="s">
        <v>749</v>
      </c>
    </row>
    <row r="1648" ht="14.25" customHeight="1" outlineLevel="1" spans="7:285">
      <c r="G1648" s="55">
        <v>1641</v>
      </c>
      <c r="H1648" s="55" t="s">
        <v>1250</v>
      </c>
      <c r="I1648" s="55" t="s">
        <v>1263</v>
      </c>
      <c r="J1648" s="55" t="s">
        <v>2115</v>
      </c>
      <c r="K1648" s="55" t="s">
        <v>1249</v>
      </c>
      <c r="L1648" s="55">
        <v>0.2</v>
      </c>
      <c r="AD1648" s="12">
        <v>1641</v>
      </c>
      <c r="AE1648" s="12" t="s">
        <v>1261</v>
      </c>
      <c r="AF1648" s="12" t="s">
        <v>1512</v>
      </c>
      <c r="AG1648" s="12" t="s">
        <v>1703</v>
      </c>
      <c r="AH1648" s="12" t="s">
        <v>2141</v>
      </c>
      <c r="DN1648" s="55">
        <v>1641</v>
      </c>
      <c r="DO1648" s="55" t="s">
        <v>1566</v>
      </c>
      <c r="DP1648" s="55" t="s">
        <v>1259</v>
      </c>
      <c r="DQ1648" s="55" t="s">
        <v>1260</v>
      </c>
      <c r="DR1648" s="55" t="s">
        <v>1261</v>
      </c>
      <c r="DS1648" s="55">
        <v>33482</v>
      </c>
      <c r="DT1648" s="55">
        <v>10000</v>
      </c>
      <c r="DU1648" s="55" t="s">
        <v>1258</v>
      </c>
      <c r="DV1648" s="55">
        <v>1</v>
      </c>
      <c r="EV1648" s="55">
        <v>1641</v>
      </c>
      <c r="EW1648" s="55" t="s">
        <v>42</v>
      </c>
      <c r="EX1648" s="55" t="s">
        <v>2016</v>
      </c>
      <c r="EY1648" s="55">
        <v>7</v>
      </c>
      <c r="EZ1648" s="55">
        <v>0</v>
      </c>
      <c r="FA1648" s="55">
        <v>1994</v>
      </c>
      <c r="FB1648" s="55" t="s">
        <v>1361</v>
      </c>
      <c r="FC1648" s="55" t="s">
        <v>1249</v>
      </c>
      <c r="FD1648" s="55">
        <v>3.5</v>
      </c>
      <c r="FF1648" s="55">
        <v>1641</v>
      </c>
      <c r="FG1648" s="55" t="s">
        <v>42</v>
      </c>
      <c r="FH1648" s="55" t="s">
        <v>1263</v>
      </c>
      <c r="FI1648" s="55">
        <v>8</v>
      </c>
      <c r="FJ1648" s="55">
        <v>25000</v>
      </c>
      <c r="FK1648" s="55" t="s">
        <v>1249</v>
      </c>
      <c r="FL1648" s="55">
        <v>0.56</v>
      </c>
      <c r="JW1648" s="12">
        <v>1641</v>
      </c>
      <c r="JX1648" s="12" t="s">
        <v>1675</v>
      </c>
      <c r="JY1648" s="12" t="s">
        <v>1507</v>
      </c>
    </row>
    <row r="1649" ht="14.25" customHeight="1" outlineLevel="1" spans="7:285">
      <c r="G1649" s="55">
        <v>1642</v>
      </c>
      <c r="H1649" s="55" t="s">
        <v>1250</v>
      </c>
      <c r="I1649" s="55" t="s">
        <v>1263</v>
      </c>
      <c r="J1649" s="55" t="s">
        <v>2204</v>
      </c>
      <c r="K1649" s="55" t="s">
        <v>1249</v>
      </c>
      <c r="L1649" s="55">
        <v>0.2</v>
      </c>
      <c r="AD1649" s="12">
        <v>1642</v>
      </c>
      <c r="AE1649" s="12" t="s">
        <v>1261</v>
      </c>
      <c r="AF1649" s="12" t="s">
        <v>2663</v>
      </c>
      <c r="AG1649" s="12" t="s">
        <v>1556</v>
      </c>
      <c r="AH1649" s="12" t="s">
        <v>2493</v>
      </c>
      <c r="DN1649" s="55">
        <v>1642</v>
      </c>
      <c r="DO1649" s="55" t="s">
        <v>1566</v>
      </c>
      <c r="DP1649" s="55" t="s">
        <v>1259</v>
      </c>
      <c r="DQ1649" s="55" t="s">
        <v>1260</v>
      </c>
      <c r="DR1649" s="55" t="s">
        <v>1261</v>
      </c>
      <c r="DS1649" s="55">
        <v>33497</v>
      </c>
      <c r="DT1649" s="55">
        <v>10000</v>
      </c>
      <c r="DU1649" s="55" t="s">
        <v>1258</v>
      </c>
      <c r="DV1649" s="55">
        <v>1</v>
      </c>
      <c r="EV1649" s="55">
        <v>1642</v>
      </c>
      <c r="EW1649" s="55" t="s">
        <v>42</v>
      </c>
      <c r="EX1649" s="55" t="s">
        <v>2016</v>
      </c>
      <c r="EY1649" s="55">
        <v>7</v>
      </c>
      <c r="EZ1649" s="55">
        <v>1995</v>
      </c>
      <c r="FA1649" s="55">
        <v>2999</v>
      </c>
      <c r="FB1649" s="55" t="s">
        <v>1361</v>
      </c>
      <c r="FC1649" s="55" t="s">
        <v>1249</v>
      </c>
      <c r="FD1649" s="55">
        <v>3.5</v>
      </c>
      <c r="FF1649" s="55">
        <v>1642</v>
      </c>
      <c r="FG1649" s="55" t="s">
        <v>42</v>
      </c>
      <c r="FH1649" s="55" t="s">
        <v>1263</v>
      </c>
      <c r="FI1649" s="55">
        <v>8</v>
      </c>
      <c r="FJ1649" s="55">
        <v>50000</v>
      </c>
      <c r="FK1649" s="55" t="s">
        <v>1249</v>
      </c>
      <c r="FL1649" s="55">
        <v>0.56</v>
      </c>
      <c r="JW1649" s="12">
        <v>1642</v>
      </c>
      <c r="JX1649" s="12" t="s">
        <v>1675</v>
      </c>
      <c r="JY1649" s="12" t="s">
        <v>1382</v>
      </c>
    </row>
    <row r="1650" ht="14.25" customHeight="1" outlineLevel="1" spans="7:285">
      <c r="G1650" s="55">
        <v>1643</v>
      </c>
      <c r="H1650" s="55" t="s">
        <v>1250</v>
      </c>
      <c r="I1650" s="55" t="s">
        <v>1263</v>
      </c>
      <c r="J1650" s="55" t="s">
        <v>3022</v>
      </c>
      <c r="K1650" s="55" t="s">
        <v>1249</v>
      </c>
      <c r="L1650" s="55">
        <v>0.2</v>
      </c>
      <c r="AD1650" s="12">
        <v>1643</v>
      </c>
      <c r="AE1650" s="12" t="s">
        <v>1261</v>
      </c>
      <c r="AF1650" s="12" t="s">
        <v>1809</v>
      </c>
      <c r="AG1650" s="12" t="s">
        <v>1703</v>
      </c>
      <c r="AH1650" s="12" t="s">
        <v>2141</v>
      </c>
      <c r="DN1650" s="55">
        <v>1643</v>
      </c>
      <c r="DO1650" s="55" t="s">
        <v>1566</v>
      </c>
      <c r="DP1650" s="55" t="s">
        <v>1259</v>
      </c>
      <c r="DQ1650" s="55" t="s">
        <v>1260</v>
      </c>
      <c r="DR1650" s="55" t="s">
        <v>1261</v>
      </c>
      <c r="DS1650" s="55">
        <v>33499</v>
      </c>
      <c r="DT1650" s="55">
        <v>10000</v>
      </c>
      <c r="DU1650" s="55" t="s">
        <v>1258</v>
      </c>
      <c r="DV1650" s="55">
        <v>1</v>
      </c>
      <c r="EV1650" s="55">
        <v>1643</v>
      </c>
      <c r="EW1650" s="55" t="s">
        <v>42</v>
      </c>
      <c r="EX1650" s="55" t="s">
        <v>2016</v>
      </c>
      <c r="EY1650" s="55">
        <v>8</v>
      </c>
      <c r="EZ1650" s="55">
        <v>0</v>
      </c>
      <c r="FA1650" s="55">
        <v>1994</v>
      </c>
      <c r="FB1650" s="55" t="s">
        <v>1361</v>
      </c>
      <c r="FC1650" s="55" t="s">
        <v>1249</v>
      </c>
      <c r="FD1650" s="55">
        <v>4</v>
      </c>
      <c r="FF1650" s="55">
        <v>1643</v>
      </c>
      <c r="FG1650" s="55" t="s">
        <v>42</v>
      </c>
      <c r="FH1650" s="55" t="s">
        <v>1263</v>
      </c>
      <c r="FI1650" s="55">
        <v>8</v>
      </c>
      <c r="FJ1650" s="55">
        <v>80000</v>
      </c>
      <c r="FK1650" s="55" t="s">
        <v>1249</v>
      </c>
      <c r="FL1650" s="55">
        <v>0.56</v>
      </c>
      <c r="JW1650" s="12">
        <v>1643</v>
      </c>
      <c r="JX1650" s="12" t="s">
        <v>1675</v>
      </c>
      <c r="JY1650" s="12" t="s">
        <v>1586</v>
      </c>
    </row>
    <row r="1651" ht="14.25" customHeight="1" outlineLevel="1" spans="7:285">
      <c r="G1651" s="55">
        <v>1644</v>
      </c>
      <c r="H1651" s="55" t="s">
        <v>1250</v>
      </c>
      <c r="I1651" s="55" t="s">
        <v>1263</v>
      </c>
      <c r="J1651" s="55" t="s">
        <v>3025</v>
      </c>
      <c r="K1651" s="55" t="s">
        <v>1249</v>
      </c>
      <c r="L1651" s="55">
        <v>0.2</v>
      </c>
      <c r="AD1651" s="12">
        <v>1644</v>
      </c>
      <c r="AE1651" s="12" t="s">
        <v>1261</v>
      </c>
      <c r="AF1651" s="12" t="s">
        <v>2756</v>
      </c>
      <c r="AG1651" s="12" t="s">
        <v>1556</v>
      </c>
      <c r="AH1651" s="12" t="s">
        <v>2493</v>
      </c>
      <c r="DN1651" s="55">
        <v>1644</v>
      </c>
      <c r="DO1651" s="55" t="s">
        <v>1566</v>
      </c>
      <c r="DP1651" s="55" t="s">
        <v>1259</v>
      </c>
      <c r="DQ1651" s="55" t="s">
        <v>1260</v>
      </c>
      <c r="DR1651" s="55" t="s">
        <v>1261</v>
      </c>
      <c r="DS1651" s="55">
        <v>34141</v>
      </c>
      <c r="DT1651" s="55">
        <v>10000</v>
      </c>
      <c r="DU1651" s="55" t="s">
        <v>1258</v>
      </c>
      <c r="DV1651" s="55">
        <v>1</v>
      </c>
      <c r="EV1651" s="55">
        <v>1644</v>
      </c>
      <c r="EW1651" s="55" t="s">
        <v>42</v>
      </c>
      <c r="EX1651" s="55" t="s">
        <v>2016</v>
      </c>
      <c r="EY1651" s="55">
        <v>8</v>
      </c>
      <c r="EZ1651" s="55">
        <v>1995</v>
      </c>
      <c r="FA1651" s="55">
        <v>2999</v>
      </c>
      <c r="FB1651" s="55" t="s">
        <v>1361</v>
      </c>
      <c r="FC1651" s="55" t="s">
        <v>1249</v>
      </c>
      <c r="FD1651" s="55">
        <v>4</v>
      </c>
      <c r="FF1651" s="55">
        <v>1644</v>
      </c>
      <c r="FG1651" s="55" t="s">
        <v>42</v>
      </c>
      <c r="FH1651" s="55" t="s">
        <v>1263</v>
      </c>
      <c r="FI1651" s="55">
        <v>8</v>
      </c>
      <c r="FJ1651" s="55">
        <v>130000</v>
      </c>
      <c r="FK1651" s="55" t="s">
        <v>1249</v>
      </c>
      <c r="FL1651" s="55">
        <v>0.56</v>
      </c>
      <c r="JW1651" s="12">
        <v>1644</v>
      </c>
      <c r="JX1651" s="12" t="s">
        <v>1675</v>
      </c>
      <c r="JY1651" s="12" t="s">
        <v>1628</v>
      </c>
    </row>
    <row r="1652" ht="14.25" customHeight="1" outlineLevel="1" spans="7:285">
      <c r="G1652" s="55">
        <v>1645</v>
      </c>
      <c r="H1652" s="55" t="s">
        <v>1250</v>
      </c>
      <c r="I1652" s="55" t="s">
        <v>1263</v>
      </c>
      <c r="J1652" s="55" t="s">
        <v>2238</v>
      </c>
      <c r="K1652" s="55" t="s">
        <v>1249</v>
      </c>
      <c r="L1652" s="55">
        <v>0.185</v>
      </c>
      <c r="AD1652" s="12">
        <v>1645</v>
      </c>
      <c r="AE1652" s="12" t="s">
        <v>1261</v>
      </c>
      <c r="AF1652" s="12" t="s">
        <v>2070</v>
      </c>
      <c r="AG1652" s="12" t="s">
        <v>1703</v>
      </c>
      <c r="AH1652" s="12" t="s">
        <v>2141</v>
      </c>
      <c r="DN1652" s="55">
        <v>1645</v>
      </c>
      <c r="DO1652" s="55" t="s">
        <v>1706</v>
      </c>
      <c r="DP1652" s="55" t="s">
        <v>1259</v>
      </c>
      <c r="DQ1652" s="55" t="s">
        <v>1260</v>
      </c>
      <c r="DR1652" s="55" t="s">
        <v>1261</v>
      </c>
      <c r="DS1652" s="55">
        <v>33017</v>
      </c>
      <c r="DT1652" s="55">
        <v>10000</v>
      </c>
      <c r="DU1652" s="55" t="s">
        <v>1258</v>
      </c>
      <c r="DV1652" s="55">
        <v>1</v>
      </c>
      <c r="EV1652" s="55">
        <v>1645</v>
      </c>
      <c r="EW1652" s="55" t="s">
        <v>42</v>
      </c>
      <c r="EX1652" s="55" t="s">
        <v>2016</v>
      </c>
      <c r="EY1652" s="55">
        <v>9</v>
      </c>
      <c r="EZ1652" s="55">
        <v>0</v>
      </c>
      <c r="FA1652" s="55">
        <v>1994</v>
      </c>
      <c r="FB1652" s="55" t="s">
        <v>1361</v>
      </c>
      <c r="FC1652" s="55" t="s">
        <v>1249</v>
      </c>
      <c r="FD1652" s="55">
        <v>4.5</v>
      </c>
      <c r="FF1652" s="55">
        <v>1645</v>
      </c>
      <c r="FG1652" s="55" t="s">
        <v>42</v>
      </c>
      <c r="FH1652" s="55" t="s">
        <v>1263</v>
      </c>
      <c r="FI1652" s="55">
        <v>8</v>
      </c>
      <c r="FJ1652" s="55">
        <v>260000</v>
      </c>
      <c r="FK1652" s="55" t="s">
        <v>1249</v>
      </c>
      <c r="FL1652" s="55">
        <v>0.56</v>
      </c>
      <c r="JW1652" s="12">
        <v>1645</v>
      </c>
      <c r="JX1652" s="12" t="s">
        <v>1675</v>
      </c>
      <c r="JY1652" s="12" t="s">
        <v>1469</v>
      </c>
    </row>
    <row r="1653" ht="14.25" customHeight="1" outlineLevel="1" spans="7:285">
      <c r="G1653" s="55">
        <v>1646</v>
      </c>
      <c r="H1653" s="55" t="s">
        <v>1250</v>
      </c>
      <c r="I1653" s="55" t="s">
        <v>1263</v>
      </c>
      <c r="J1653" s="55" t="s">
        <v>2032</v>
      </c>
      <c r="K1653" s="55" t="s">
        <v>1249</v>
      </c>
      <c r="L1653" s="55">
        <v>0.205</v>
      </c>
      <c r="AD1653" s="12">
        <v>1646</v>
      </c>
      <c r="AE1653" s="12" t="s">
        <v>1261</v>
      </c>
      <c r="AF1653" s="12" t="s">
        <v>2574</v>
      </c>
      <c r="AG1653" s="12" t="s">
        <v>1556</v>
      </c>
      <c r="AH1653" s="12" t="s">
        <v>2493</v>
      </c>
      <c r="DN1653" s="55">
        <v>1646</v>
      </c>
      <c r="DO1653" s="55" t="s">
        <v>1706</v>
      </c>
      <c r="DP1653" s="55" t="s">
        <v>1259</v>
      </c>
      <c r="DQ1653" s="55" t="s">
        <v>1260</v>
      </c>
      <c r="DR1653" s="55" t="s">
        <v>1261</v>
      </c>
      <c r="DS1653" s="55">
        <v>33019</v>
      </c>
      <c r="DT1653" s="55">
        <v>10000</v>
      </c>
      <c r="DU1653" s="55" t="s">
        <v>1258</v>
      </c>
      <c r="DV1653" s="55">
        <v>1</v>
      </c>
      <c r="EV1653" s="55">
        <v>1646</v>
      </c>
      <c r="EW1653" s="55" t="s">
        <v>42</v>
      </c>
      <c r="EX1653" s="55" t="s">
        <v>2016</v>
      </c>
      <c r="EY1653" s="55">
        <v>9</v>
      </c>
      <c r="EZ1653" s="55">
        <v>1995</v>
      </c>
      <c r="FA1653" s="55">
        <v>2999</v>
      </c>
      <c r="FB1653" s="55" t="s">
        <v>1361</v>
      </c>
      <c r="FC1653" s="55" t="s">
        <v>1249</v>
      </c>
      <c r="FD1653" s="55">
        <v>4.5</v>
      </c>
      <c r="FF1653" s="55">
        <v>1646</v>
      </c>
      <c r="FG1653" s="55" t="s">
        <v>42</v>
      </c>
      <c r="FH1653" s="55" t="s">
        <v>1263</v>
      </c>
      <c r="FI1653" s="55">
        <v>8</v>
      </c>
      <c r="FJ1653" s="55">
        <v>400000</v>
      </c>
      <c r="FK1653" s="55" t="s">
        <v>1249</v>
      </c>
      <c r="FL1653" s="55">
        <v>0.56</v>
      </c>
      <c r="JW1653" s="12">
        <v>1646</v>
      </c>
      <c r="JX1653" s="12" t="s">
        <v>1675</v>
      </c>
      <c r="JY1653" s="12" t="s">
        <v>1694</v>
      </c>
    </row>
    <row r="1654" ht="14.25" customHeight="1" outlineLevel="1" spans="7:285">
      <c r="G1654" s="55">
        <v>1647</v>
      </c>
      <c r="H1654" s="55" t="s">
        <v>1250</v>
      </c>
      <c r="I1654" s="55" t="s">
        <v>1263</v>
      </c>
      <c r="J1654" s="55" t="s">
        <v>2277</v>
      </c>
      <c r="K1654" s="55" t="s">
        <v>1249</v>
      </c>
      <c r="L1654" s="55">
        <v>0.42</v>
      </c>
      <c r="AD1654" s="12">
        <v>1647</v>
      </c>
      <c r="AE1654" s="12" t="s">
        <v>1261</v>
      </c>
      <c r="AF1654" s="12" t="s">
        <v>1096</v>
      </c>
      <c r="AG1654" s="12" t="s">
        <v>1703</v>
      </c>
      <c r="AH1654" s="12" t="s">
        <v>2141</v>
      </c>
      <c r="DN1654" s="55">
        <v>1647</v>
      </c>
      <c r="DO1654" s="55" t="s">
        <v>1706</v>
      </c>
      <c r="DP1654" s="55" t="s">
        <v>1259</v>
      </c>
      <c r="DQ1654" s="55" t="s">
        <v>1260</v>
      </c>
      <c r="DR1654" s="55" t="s">
        <v>1261</v>
      </c>
      <c r="DS1654" s="55">
        <v>33024</v>
      </c>
      <c r="DT1654" s="55">
        <v>10000</v>
      </c>
      <c r="DU1654" s="55" t="s">
        <v>1258</v>
      </c>
      <c r="DV1654" s="55">
        <v>1</v>
      </c>
      <c r="EV1654" s="55">
        <v>1647</v>
      </c>
      <c r="EW1654" s="55" t="s">
        <v>42</v>
      </c>
      <c r="EX1654" s="55" t="s">
        <v>1263</v>
      </c>
      <c r="EY1654" s="55">
        <v>1</v>
      </c>
      <c r="EZ1654" s="55">
        <v>0</v>
      </c>
      <c r="FA1654" s="55">
        <v>1994</v>
      </c>
      <c r="FB1654" s="55" t="s">
        <v>1361</v>
      </c>
      <c r="FC1654" s="55" t="s">
        <v>1249</v>
      </c>
      <c r="FD1654" s="55">
        <v>5.25</v>
      </c>
      <c r="FF1654" s="55">
        <v>1647</v>
      </c>
      <c r="FG1654" s="55" t="s">
        <v>42</v>
      </c>
      <c r="FH1654" s="55" t="s">
        <v>1263</v>
      </c>
      <c r="FI1654" s="55">
        <v>8</v>
      </c>
      <c r="FJ1654" s="55">
        <v>530000</v>
      </c>
      <c r="FK1654" s="55" t="s">
        <v>1249</v>
      </c>
      <c r="FL1654" s="55">
        <v>0.56</v>
      </c>
      <c r="JW1654" s="12">
        <v>1647</v>
      </c>
      <c r="JX1654" s="12" t="s">
        <v>1675</v>
      </c>
      <c r="JY1654" s="12" t="s">
        <v>1719</v>
      </c>
    </row>
    <row r="1655" ht="14.25" customHeight="1" outlineLevel="1" spans="7:285">
      <c r="G1655" s="55">
        <v>1648</v>
      </c>
      <c r="H1655" s="55" t="s">
        <v>1250</v>
      </c>
      <c r="I1655" s="55" t="s">
        <v>1263</v>
      </c>
      <c r="J1655" s="55" t="s">
        <v>2927</v>
      </c>
      <c r="K1655" s="55" t="s">
        <v>1249</v>
      </c>
      <c r="L1655" s="55">
        <v>0.185</v>
      </c>
      <c r="AD1655" s="12">
        <v>1648</v>
      </c>
      <c r="AE1655" s="12" t="s">
        <v>1261</v>
      </c>
      <c r="AF1655" s="12" t="s">
        <v>2884</v>
      </c>
      <c r="AG1655" s="12" t="s">
        <v>1556</v>
      </c>
      <c r="AH1655" s="12" t="s">
        <v>2493</v>
      </c>
      <c r="DN1655" s="55">
        <v>1648</v>
      </c>
      <c r="DO1655" s="55" t="s">
        <v>1706</v>
      </c>
      <c r="DP1655" s="55" t="s">
        <v>1259</v>
      </c>
      <c r="DQ1655" s="55" t="s">
        <v>1260</v>
      </c>
      <c r="DR1655" s="55" t="s">
        <v>1261</v>
      </c>
      <c r="DS1655" s="55">
        <v>33025</v>
      </c>
      <c r="DT1655" s="55">
        <v>10000</v>
      </c>
      <c r="DU1655" s="55" t="s">
        <v>1258</v>
      </c>
      <c r="DV1655" s="55">
        <v>1</v>
      </c>
      <c r="EV1655" s="55">
        <v>1648</v>
      </c>
      <c r="EW1655" s="55" t="s">
        <v>42</v>
      </c>
      <c r="EX1655" s="55" t="s">
        <v>1263</v>
      </c>
      <c r="EY1655" s="55">
        <v>1</v>
      </c>
      <c r="EZ1655" s="55">
        <v>1995</v>
      </c>
      <c r="FA1655" s="55">
        <v>2999</v>
      </c>
      <c r="FB1655" s="55" t="s">
        <v>1361</v>
      </c>
      <c r="FC1655" s="55" t="s">
        <v>1249</v>
      </c>
      <c r="FD1655" s="55">
        <v>6</v>
      </c>
      <c r="FF1655" s="55">
        <v>1648</v>
      </c>
      <c r="FG1655" s="55" t="s">
        <v>42</v>
      </c>
      <c r="FH1655" s="55" t="s">
        <v>1263</v>
      </c>
      <c r="FI1655" s="55">
        <v>8</v>
      </c>
      <c r="FJ1655" s="55">
        <v>540000</v>
      </c>
      <c r="FK1655" s="55" t="s">
        <v>1249</v>
      </c>
      <c r="FL1655" s="55">
        <v>0.56</v>
      </c>
      <c r="JW1655" s="12">
        <v>1648</v>
      </c>
      <c r="JX1655" s="12" t="s">
        <v>1675</v>
      </c>
      <c r="JY1655" s="12" t="s">
        <v>1749</v>
      </c>
    </row>
    <row r="1656" ht="14.25" customHeight="1" outlineLevel="1" spans="7:285">
      <c r="G1656" s="55">
        <v>1649</v>
      </c>
      <c r="H1656" s="55" t="s">
        <v>1250</v>
      </c>
      <c r="I1656" s="55" t="s">
        <v>1708</v>
      </c>
      <c r="J1656" s="55" t="s">
        <v>2982</v>
      </c>
      <c r="K1656" s="55" t="s">
        <v>1249</v>
      </c>
      <c r="L1656" s="55">
        <v>0.32</v>
      </c>
      <c r="AD1656" s="12">
        <v>1649</v>
      </c>
      <c r="AE1656" s="12" t="s">
        <v>1261</v>
      </c>
      <c r="AF1656" s="12" t="s">
        <v>1357</v>
      </c>
      <c r="AG1656" s="12" t="s">
        <v>1703</v>
      </c>
      <c r="AH1656" s="12" t="s">
        <v>2141</v>
      </c>
      <c r="DN1656" s="55">
        <v>1649</v>
      </c>
      <c r="DO1656" s="55" t="s">
        <v>1706</v>
      </c>
      <c r="DP1656" s="55" t="s">
        <v>1259</v>
      </c>
      <c r="DQ1656" s="55" t="s">
        <v>1260</v>
      </c>
      <c r="DR1656" s="55" t="s">
        <v>1261</v>
      </c>
      <c r="DS1656" s="55">
        <v>33026</v>
      </c>
      <c r="DT1656" s="55">
        <v>10000</v>
      </c>
      <c r="DU1656" s="55" t="s">
        <v>1258</v>
      </c>
      <c r="DV1656" s="55">
        <v>1</v>
      </c>
      <c r="EV1656" s="55">
        <v>1649</v>
      </c>
      <c r="EW1656" s="55" t="s">
        <v>42</v>
      </c>
      <c r="EX1656" s="55" t="s">
        <v>1263</v>
      </c>
      <c r="EY1656" s="55">
        <v>10</v>
      </c>
      <c r="EZ1656" s="55">
        <v>0</v>
      </c>
      <c r="FA1656" s="55">
        <v>1994</v>
      </c>
      <c r="FB1656" s="55" t="s">
        <v>1361</v>
      </c>
      <c r="FC1656" s="55" t="s">
        <v>1249</v>
      </c>
      <c r="FD1656" s="55">
        <v>6</v>
      </c>
      <c r="FF1656" s="55">
        <v>1649</v>
      </c>
      <c r="FG1656" s="55" t="s">
        <v>42</v>
      </c>
      <c r="FH1656" s="55" t="s">
        <v>1263</v>
      </c>
      <c r="FI1656" s="55">
        <v>9</v>
      </c>
      <c r="FJ1656" s="55">
        <v>0</v>
      </c>
      <c r="FK1656" s="55" t="s">
        <v>1249</v>
      </c>
      <c r="FL1656" s="55">
        <v>0.95</v>
      </c>
      <c r="JW1656" s="12">
        <v>1649</v>
      </c>
      <c r="JX1656" s="12" t="s">
        <v>1675</v>
      </c>
      <c r="JY1656" s="12" t="s">
        <v>906</v>
      </c>
    </row>
    <row r="1657" ht="14.25" customHeight="1" outlineLevel="1" spans="7:285">
      <c r="G1657" s="55">
        <v>1650</v>
      </c>
      <c r="H1657" s="55" t="s">
        <v>1250</v>
      </c>
      <c r="I1657" s="55" t="s">
        <v>1708</v>
      </c>
      <c r="J1657" s="55" t="s">
        <v>2078</v>
      </c>
      <c r="K1657" s="55" t="s">
        <v>1249</v>
      </c>
      <c r="L1657" s="55">
        <v>0.32</v>
      </c>
      <c r="AD1657" s="12">
        <v>1650</v>
      </c>
      <c r="AE1657" s="12" t="s">
        <v>1261</v>
      </c>
      <c r="AF1657" s="12" t="s">
        <v>1007</v>
      </c>
      <c r="AG1657" s="12" t="s">
        <v>1556</v>
      </c>
      <c r="AH1657" s="12" t="s">
        <v>2493</v>
      </c>
      <c r="DN1657" s="55">
        <v>1650</v>
      </c>
      <c r="DO1657" s="55" t="s">
        <v>1706</v>
      </c>
      <c r="DP1657" s="55" t="s">
        <v>1259</v>
      </c>
      <c r="DQ1657" s="55" t="s">
        <v>1260</v>
      </c>
      <c r="DR1657" s="55" t="s">
        <v>1261</v>
      </c>
      <c r="DS1657" s="55">
        <v>33028</v>
      </c>
      <c r="DT1657" s="55">
        <v>10000</v>
      </c>
      <c r="DU1657" s="55" t="s">
        <v>1258</v>
      </c>
      <c r="DV1657" s="55">
        <v>1</v>
      </c>
      <c r="EV1657" s="55">
        <v>1650</v>
      </c>
      <c r="EW1657" s="55" t="s">
        <v>42</v>
      </c>
      <c r="EX1657" s="55" t="s">
        <v>1263</v>
      </c>
      <c r="EY1657" s="55">
        <v>10</v>
      </c>
      <c r="EZ1657" s="55">
        <v>1995</v>
      </c>
      <c r="FA1657" s="55">
        <v>2999</v>
      </c>
      <c r="FB1657" s="55" t="s">
        <v>1361</v>
      </c>
      <c r="FC1657" s="55" t="s">
        <v>1249</v>
      </c>
      <c r="FD1657" s="55">
        <v>6</v>
      </c>
      <c r="FF1657" s="55">
        <v>1650</v>
      </c>
      <c r="FG1657" s="55" t="s">
        <v>42</v>
      </c>
      <c r="FH1657" s="55" t="s">
        <v>1263</v>
      </c>
      <c r="FI1657" s="55">
        <v>9</v>
      </c>
      <c r="FJ1657" s="55">
        <v>1000</v>
      </c>
      <c r="FK1657" s="55" t="s">
        <v>1249</v>
      </c>
      <c r="FL1657" s="55">
        <v>0.95</v>
      </c>
      <c r="JW1657" s="12">
        <v>1650</v>
      </c>
      <c r="JX1657" s="12" t="s">
        <v>1675</v>
      </c>
      <c r="JY1657" s="12" t="s">
        <v>1585</v>
      </c>
    </row>
    <row r="1658" ht="14.25" customHeight="1" outlineLevel="1" spans="7:285">
      <c r="G1658" s="55">
        <v>1651</v>
      </c>
      <c r="H1658" s="55" t="s">
        <v>1250</v>
      </c>
      <c r="I1658" s="55" t="s">
        <v>1708</v>
      </c>
      <c r="J1658" s="55" t="s">
        <v>2660</v>
      </c>
      <c r="K1658" s="55" t="s">
        <v>1249</v>
      </c>
      <c r="L1658" s="55">
        <v>0.32</v>
      </c>
      <c r="AD1658" s="12">
        <v>1651</v>
      </c>
      <c r="AE1658" s="12" t="s">
        <v>1261</v>
      </c>
      <c r="AF1658" s="12" t="s">
        <v>1509</v>
      </c>
      <c r="AG1658" s="12" t="s">
        <v>1703</v>
      </c>
      <c r="AH1658" s="12" t="s">
        <v>2141</v>
      </c>
      <c r="DN1658" s="55">
        <v>1651</v>
      </c>
      <c r="DO1658" s="55" t="s">
        <v>1706</v>
      </c>
      <c r="DP1658" s="55" t="s">
        <v>1259</v>
      </c>
      <c r="DQ1658" s="55" t="s">
        <v>1260</v>
      </c>
      <c r="DR1658" s="55" t="s">
        <v>1261</v>
      </c>
      <c r="DS1658" s="55">
        <v>33029</v>
      </c>
      <c r="DT1658" s="55">
        <v>10000</v>
      </c>
      <c r="DU1658" s="55" t="s">
        <v>1258</v>
      </c>
      <c r="DV1658" s="55">
        <v>1</v>
      </c>
      <c r="EV1658" s="55">
        <v>1651</v>
      </c>
      <c r="EW1658" s="55" t="s">
        <v>42</v>
      </c>
      <c r="EX1658" s="55" t="s">
        <v>1263</v>
      </c>
      <c r="EY1658" s="55">
        <v>11</v>
      </c>
      <c r="EZ1658" s="55">
        <v>0</v>
      </c>
      <c r="FA1658" s="55">
        <v>1994</v>
      </c>
      <c r="FB1658" s="55" t="s">
        <v>1361</v>
      </c>
      <c r="FC1658" s="55" t="s">
        <v>1249</v>
      </c>
      <c r="FD1658" s="55">
        <v>6</v>
      </c>
      <c r="FF1658" s="55">
        <v>1651</v>
      </c>
      <c r="FG1658" s="55" t="s">
        <v>42</v>
      </c>
      <c r="FH1658" s="55" t="s">
        <v>1263</v>
      </c>
      <c r="FI1658" s="55">
        <v>9</v>
      </c>
      <c r="FJ1658" s="55">
        <v>2500</v>
      </c>
      <c r="FK1658" s="55" t="s">
        <v>1249</v>
      </c>
      <c r="FL1658" s="55">
        <v>0.84</v>
      </c>
      <c r="JW1658" s="12">
        <v>1651</v>
      </c>
      <c r="JX1658" s="12" t="s">
        <v>1675</v>
      </c>
      <c r="JY1658" s="12" t="s">
        <v>629</v>
      </c>
    </row>
    <row r="1659" ht="14.25" customHeight="1" outlineLevel="1" spans="7:285">
      <c r="G1659" s="55">
        <v>1652</v>
      </c>
      <c r="H1659" s="55" t="s">
        <v>1250</v>
      </c>
      <c r="I1659" s="55" t="s">
        <v>1708</v>
      </c>
      <c r="J1659" s="55" t="s">
        <v>2936</v>
      </c>
      <c r="K1659" s="55" t="s">
        <v>1249</v>
      </c>
      <c r="L1659" s="55">
        <v>0.35</v>
      </c>
      <c r="AD1659" s="12">
        <v>1652</v>
      </c>
      <c r="AE1659" s="12" t="s">
        <v>1261</v>
      </c>
      <c r="AF1659" s="12" t="s">
        <v>1974</v>
      </c>
      <c r="AG1659" s="12" t="s">
        <v>1097</v>
      </c>
      <c r="AH1659" s="12" t="s">
        <v>2162</v>
      </c>
      <c r="DN1659" s="55">
        <v>1652</v>
      </c>
      <c r="DO1659" s="55" t="s">
        <v>1706</v>
      </c>
      <c r="DP1659" s="55" t="s">
        <v>1259</v>
      </c>
      <c r="DQ1659" s="55" t="s">
        <v>1260</v>
      </c>
      <c r="DR1659" s="55" t="s">
        <v>1261</v>
      </c>
      <c r="DS1659" s="55">
        <v>33031</v>
      </c>
      <c r="DT1659" s="55">
        <v>10000</v>
      </c>
      <c r="DU1659" s="55" t="s">
        <v>1258</v>
      </c>
      <c r="DV1659" s="55">
        <v>1</v>
      </c>
      <c r="EV1659" s="55">
        <v>1652</v>
      </c>
      <c r="EW1659" s="55" t="s">
        <v>42</v>
      </c>
      <c r="EX1659" s="55" t="s">
        <v>1263</v>
      </c>
      <c r="EY1659" s="55">
        <v>11</v>
      </c>
      <c r="EZ1659" s="55">
        <v>1995</v>
      </c>
      <c r="FA1659" s="55">
        <v>2999</v>
      </c>
      <c r="FB1659" s="55" t="s">
        <v>1361</v>
      </c>
      <c r="FC1659" s="55" t="s">
        <v>1249</v>
      </c>
      <c r="FD1659" s="55">
        <v>6</v>
      </c>
      <c r="FF1659" s="55">
        <v>1652</v>
      </c>
      <c r="FG1659" s="55" t="s">
        <v>42</v>
      </c>
      <c r="FH1659" s="55" t="s">
        <v>1263</v>
      </c>
      <c r="FI1659" s="55">
        <v>9</v>
      </c>
      <c r="FJ1659" s="55">
        <v>5000</v>
      </c>
      <c r="FK1659" s="55" t="s">
        <v>1249</v>
      </c>
      <c r="FL1659" s="55">
        <v>0.77</v>
      </c>
      <c r="JW1659" s="12">
        <v>1652</v>
      </c>
      <c r="JX1659" s="12" t="s">
        <v>1675</v>
      </c>
      <c r="JY1659" s="12" t="s">
        <v>1771</v>
      </c>
    </row>
    <row r="1660" ht="14.25" customHeight="1" outlineLevel="1" spans="7:285">
      <c r="G1660" s="55">
        <v>1653</v>
      </c>
      <c r="H1660" s="55" t="s">
        <v>1250</v>
      </c>
      <c r="I1660" s="55" t="s">
        <v>1708</v>
      </c>
      <c r="J1660" s="55" t="s">
        <v>3041</v>
      </c>
      <c r="K1660" s="55" t="s">
        <v>1249</v>
      </c>
      <c r="L1660" s="55">
        <v>0.35</v>
      </c>
      <c r="AD1660" s="12">
        <v>1653</v>
      </c>
      <c r="AE1660" s="12" t="s">
        <v>1261</v>
      </c>
      <c r="AF1660" s="12" t="s">
        <v>2200</v>
      </c>
      <c r="AG1660" s="12" t="s">
        <v>1703</v>
      </c>
      <c r="AH1660" s="12" t="s">
        <v>2141</v>
      </c>
      <c r="DN1660" s="55">
        <v>1653</v>
      </c>
      <c r="DO1660" s="55" t="s">
        <v>1706</v>
      </c>
      <c r="DP1660" s="55" t="s">
        <v>1259</v>
      </c>
      <c r="DQ1660" s="55" t="s">
        <v>1260</v>
      </c>
      <c r="DR1660" s="55" t="s">
        <v>1261</v>
      </c>
      <c r="DS1660" s="55">
        <v>33032</v>
      </c>
      <c r="DT1660" s="55">
        <v>10000</v>
      </c>
      <c r="DU1660" s="55" t="s">
        <v>1258</v>
      </c>
      <c r="DV1660" s="55">
        <v>1</v>
      </c>
      <c r="EV1660" s="55">
        <v>1653</v>
      </c>
      <c r="EW1660" s="55" t="s">
        <v>42</v>
      </c>
      <c r="EX1660" s="55" t="s">
        <v>1263</v>
      </c>
      <c r="EY1660" s="55">
        <v>12</v>
      </c>
      <c r="EZ1660" s="55">
        <v>0</v>
      </c>
      <c r="FA1660" s="55">
        <v>1994</v>
      </c>
      <c r="FB1660" s="55" t="s">
        <v>1361</v>
      </c>
      <c r="FC1660" s="55" t="s">
        <v>1249</v>
      </c>
      <c r="FD1660" s="55">
        <v>6</v>
      </c>
      <c r="FF1660" s="55">
        <v>1653</v>
      </c>
      <c r="FG1660" s="55" t="s">
        <v>42</v>
      </c>
      <c r="FH1660" s="55" t="s">
        <v>1263</v>
      </c>
      <c r="FI1660" s="55">
        <v>9</v>
      </c>
      <c r="FJ1660" s="55">
        <v>10000</v>
      </c>
      <c r="FK1660" s="55" t="s">
        <v>1249</v>
      </c>
      <c r="FL1660" s="55">
        <v>0.77</v>
      </c>
      <c r="JW1660" s="12">
        <v>1653</v>
      </c>
      <c r="JX1660" s="12" t="s">
        <v>1675</v>
      </c>
      <c r="JY1660" s="12" t="s">
        <v>938</v>
      </c>
    </row>
    <row r="1661" ht="14.25" customHeight="1" outlineLevel="1" spans="7:285">
      <c r="G1661" s="55">
        <v>1654</v>
      </c>
      <c r="H1661" s="55" t="s">
        <v>1250</v>
      </c>
      <c r="I1661" s="55" t="s">
        <v>1708</v>
      </c>
      <c r="J1661" s="55" t="s">
        <v>3099</v>
      </c>
      <c r="K1661" s="55" t="s">
        <v>1249</v>
      </c>
      <c r="L1661" s="55">
        <v>0.35</v>
      </c>
      <c r="AD1661" s="12">
        <v>1654</v>
      </c>
      <c r="AE1661" s="12" t="s">
        <v>1261</v>
      </c>
      <c r="AF1661" s="12" t="s">
        <v>2454</v>
      </c>
      <c r="AG1661" s="12" t="s">
        <v>1097</v>
      </c>
      <c r="AH1661" s="12" t="s">
        <v>2162</v>
      </c>
      <c r="DN1661" s="55">
        <v>1654</v>
      </c>
      <c r="DO1661" s="55" t="s">
        <v>1706</v>
      </c>
      <c r="DP1661" s="55" t="s">
        <v>1259</v>
      </c>
      <c r="DQ1661" s="55" t="s">
        <v>1260</v>
      </c>
      <c r="DR1661" s="55" t="s">
        <v>1261</v>
      </c>
      <c r="DS1661" s="55">
        <v>33033</v>
      </c>
      <c r="DT1661" s="55">
        <v>10000</v>
      </c>
      <c r="DU1661" s="55" t="s">
        <v>1258</v>
      </c>
      <c r="DV1661" s="55">
        <v>1</v>
      </c>
      <c r="EV1661" s="55">
        <v>1654</v>
      </c>
      <c r="EW1661" s="55" t="s">
        <v>42</v>
      </c>
      <c r="EX1661" s="55" t="s">
        <v>1263</v>
      </c>
      <c r="EY1661" s="55">
        <v>12</v>
      </c>
      <c r="EZ1661" s="55">
        <v>1995</v>
      </c>
      <c r="FA1661" s="55">
        <v>2999</v>
      </c>
      <c r="FB1661" s="55" t="s">
        <v>1361</v>
      </c>
      <c r="FC1661" s="55" t="s">
        <v>1249</v>
      </c>
      <c r="FD1661" s="55">
        <v>6</v>
      </c>
      <c r="FF1661" s="55">
        <v>1654</v>
      </c>
      <c r="FG1661" s="55" t="s">
        <v>42</v>
      </c>
      <c r="FH1661" s="55" t="s">
        <v>1263</v>
      </c>
      <c r="FI1661" s="55">
        <v>9</v>
      </c>
      <c r="FJ1661" s="55">
        <v>25000</v>
      </c>
      <c r="FK1661" s="55" t="s">
        <v>1249</v>
      </c>
      <c r="FL1661" s="55">
        <v>0.77</v>
      </c>
      <c r="JW1661" s="12">
        <v>1654</v>
      </c>
      <c r="JX1661" s="12" t="s">
        <v>1675</v>
      </c>
      <c r="JY1661" s="12" t="s">
        <v>1692</v>
      </c>
    </row>
    <row r="1662" ht="14.25" customHeight="1" outlineLevel="1" spans="7:285">
      <c r="G1662" s="55">
        <v>1655</v>
      </c>
      <c r="H1662" s="55" t="s">
        <v>1250</v>
      </c>
      <c r="I1662" s="55" t="s">
        <v>1708</v>
      </c>
      <c r="J1662" s="55" t="s">
        <v>3151</v>
      </c>
      <c r="K1662" s="55" t="s">
        <v>1249</v>
      </c>
      <c r="L1662" s="55">
        <v>0.35</v>
      </c>
      <c r="AD1662" s="12">
        <v>1655</v>
      </c>
      <c r="AE1662" s="12" t="s">
        <v>1261</v>
      </c>
      <c r="AF1662" s="12" t="s">
        <v>2431</v>
      </c>
      <c r="AG1662" s="12" t="s">
        <v>1703</v>
      </c>
      <c r="AH1662" s="12" t="s">
        <v>2141</v>
      </c>
      <c r="DN1662" s="55">
        <v>1655</v>
      </c>
      <c r="DO1662" s="55" t="s">
        <v>1706</v>
      </c>
      <c r="DP1662" s="55" t="s">
        <v>1259</v>
      </c>
      <c r="DQ1662" s="55" t="s">
        <v>1260</v>
      </c>
      <c r="DR1662" s="55" t="s">
        <v>1261</v>
      </c>
      <c r="DS1662" s="55">
        <v>33034</v>
      </c>
      <c r="DT1662" s="55">
        <v>10000</v>
      </c>
      <c r="DU1662" s="55" t="s">
        <v>1258</v>
      </c>
      <c r="DV1662" s="55">
        <v>1</v>
      </c>
      <c r="EV1662" s="55">
        <v>1655</v>
      </c>
      <c r="EW1662" s="55" t="s">
        <v>42</v>
      </c>
      <c r="EX1662" s="55" t="s">
        <v>1263</v>
      </c>
      <c r="EY1662" s="55">
        <v>13</v>
      </c>
      <c r="EZ1662" s="55">
        <v>0</v>
      </c>
      <c r="FA1662" s="55">
        <v>1994</v>
      </c>
      <c r="FB1662" s="55" t="s">
        <v>1361</v>
      </c>
      <c r="FC1662" s="55" t="s">
        <v>1249</v>
      </c>
      <c r="FD1662" s="55">
        <v>6</v>
      </c>
      <c r="FF1662" s="55">
        <v>1655</v>
      </c>
      <c r="FG1662" s="55" t="s">
        <v>42</v>
      </c>
      <c r="FH1662" s="55" t="s">
        <v>1263</v>
      </c>
      <c r="FI1662" s="55">
        <v>9</v>
      </c>
      <c r="FJ1662" s="55">
        <v>50000</v>
      </c>
      <c r="FK1662" s="55" t="s">
        <v>1249</v>
      </c>
      <c r="FL1662" s="55">
        <v>0.77</v>
      </c>
      <c r="JW1662" s="12">
        <v>1655</v>
      </c>
      <c r="JX1662" s="12" t="s">
        <v>1675</v>
      </c>
      <c r="JY1662" s="12" t="s">
        <v>1763</v>
      </c>
    </row>
    <row r="1663" ht="14.25" customHeight="1" outlineLevel="1" spans="7:285">
      <c r="G1663" s="55">
        <v>1656</v>
      </c>
      <c r="H1663" s="55" t="s">
        <v>1250</v>
      </c>
      <c r="I1663" s="55" t="s">
        <v>1708</v>
      </c>
      <c r="J1663" s="55" t="s">
        <v>3168</v>
      </c>
      <c r="K1663" s="55" t="s">
        <v>1249</v>
      </c>
      <c r="L1663" s="55">
        <v>0.35</v>
      </c>
      <c r="AD1663" s="12">
        <v>1656</v>
      </c>
      <c r="AE1663" s="12" t="s">
        <v>1261</v>
      </c>
      <c r="AF1663" s="12" t="s">
        <v>2522</v>
      </c>
      <c r="AG1663" s="12" t="s">
        <v>1097</v>
      </c>
      <c r="AH1663" s="12" t="s">
        <v>2526</v>
      </c>
      <c r="DN1663" s="55">
        <v>1656</v>
      </c>
      <c r="DO1663" s="55" t="s">
        <v>1706</v>
      </c>
      <c r="DP1663" s="55" t="s">
        <v>1259</v>
      </c>
      <c r="DQ1663" s="55" t="s">
        <v>1260</v>
      </c>
      <c r="DR1663" s="55" t="s">
        <v>1261</v>
      </c>
      <c r="DS1663" s="55">
        <v>33056</v>
      </c>
      <c r="DT1663" s="55">
        <v>10000</v>
      </c>
      <c r="DU1663" s="55" t="s">
        <v>1258</v>
      </c>
      <c r="DV1663" s="55">
        <v>1</v>
      </c>
      <c r="EV1663" s="55">
        <v>1656</v>
      </c>
      <c r="EW1663" s="55" t="s">
        <v>42</v>
      </c>
      <c r="EX1663" s="55" t="s">
        <v>1263</v>
      </c>
      <c r="EY1663" s="55">
        <v>13</v>
      </c>
      <c r="EZ1663" s="55">
        <v>1995</v>
      </c>
      <c r="FA1663" s="55">
        <v>2999</v>
      </c>
      <c r="FB1663" s="55" t="s">
        <v>1361</v>
      </c>
      <c r="FC1663" s="55" t="s">
        <v>1249</v>
      </c>
      <c r="FD1663" s="55">
        <v>6</v>
      </c>
      <c r="FF1663" s="55">
        <v>1656</v>
      </c>
      <c r="FG1663" s="55" t="s">
        <v>42</v>
      </c>
      <c r="FH1663" s="55" t="s">
        <v>1263</v>
      </c>
      <c r="FI1663" s="55">
        <v>9</v>
      </c>
      <c r="FJ1663" s="55">
        <v>80000</v>
      </c>
      <c r="FK1663" s="55" t="s">
        <v>1249</v>
      </c>
      <c r="FL1663" s="55">
        <v>0.77</v>
      </c>
      <c r="JW1663" s="12">
        <v>1656</v>
      </c>
      <c r="JX1663" s="12" t="s">
        <v>1675</v>
      </c>
      <c r="JY1663" s="12" t="s">
        <v>1956</v>
      </c>
    </row>
    <row r="1664" ht="14.25" customHeight="1" outlineLevel="1" spans="7:285">
      <c r="G1664" s="55">
        <v>1657</v>
      </c>
      <c r="H1664" s="55" t="s">
        <v>1250</v>
      </c>
      <c r="I1664" s="55" t="s">
        <v>1708</v>
      </c>
      <c r="J1664" s="55" t="s">
        <v>3170</v>
      </c>
      <c r="K1664" s="55" t="s">
        <v>1249</v>
      </c>
      <c r="L1664" s="55">
        <v>0.35</v>
      </c>
      <c r="AD1664" s="12">
        <v>1657</v>
      </c>
      <c r="AE1664" s="12" t="s">
        <v>1261</v>
      </c>
      <c r="AF1664" s="12" t="s">
        <v>2620</v>
      </c>
      <c r="AG1664" s="12" t="s">
        <v>1703</v>
      </c>
      <c r="AH1664" s="12" t="s">
        <v>2141</v>
      </c>
      <c r="DN1664" s="55">
        <v>1657</v>
      </c>
      <c r="DO1664" s="55" t="s">
        <v>1706</v>
      </c>
      <c r="DP1664" s="55" t="s">
        <v>1259</v>
      </c>
      <c r="DQ1664" s="55" t="s">
        <v>1260</v>
      </c>
      <c r="DR1664" s="55" t="s">
        <v>1261</v>
      </c>
      <c r="DS1664" s="55">
        <v>33063</v>
      </c>
      <c r="DT1664" s="55">
        <v>10000</v>
      </c>
      <c r="DU1664" s="55" t="s">
        <v>1258</v>
      </c>
      <c r="DV1664" s="55">
        <v>1</v>
      </c>
      <c r="EV1664" s="55">
        <v>1657</v>
      </c>
      <c r="EW1664" s="55" t="s">
        <v>42</v>
      </c>
      <c r="EX1664" s="55" t="s">
        <v>1263</v>
      </c>
      <c r="EY1664" s="55">
        <v>14</v>
      </c>
      <c r="EZ1664" s="55">
        <v>0</v>
      </c>
      <c r="FA1664" s="55">
        <v>1994</v>
      </c>
      <c r="FB1664" s="55" t="s">
        <v>1361</v>
      </c>
      <c r="FC1664" s="55" t="s">
        <v>1249</v>
      </c>
      <c r="FD1664" s="55">
        <v>8</v>
      </c>
      <c r="FF1664" s="55">
        <v>1657</v>
      </c>
      <c r="FG1664" s="55" t="s">
        <v>42</v>
      </c>
      <c r="FH1664" s="55" t="s">
        <v>1263</v>
      </c>
      <c r="FI1664" s="55">
        <v>9</v>
      </c>
      <c r="FJ1664" s="55">
        <v>130000</v>
      </c>
      <c r="FK1664" s="55" t="s">
        <v>1249</v>
      </c>
      <c r="FL1664" s="55">
        <v>0.77</v>
      </c>
      <c r="JW1664" s="12">
        <v>1657</v>
      </c>
      <c r="JX1664" s="12" t="s">
        <v>1675</v>
      </c>
      <c r="JY1664" s="12" t="s">
        <v>1748</v>
      </c>
    </row>
    <row r="1665" ht="14.25" customHeight="1" outlineLevel="1" spans="7:285">
      <c r="G1665" s="55">
        <v>1658</v>
      </c>
      <c r="H1665" s="55" t="s">
        <v>1250</v>
      </c>
      <c r="I1665" s="55" t="s">
        <v>1708</v>
      </c>
      <c r="J1665" s="55" t="s">
        <v>2095</v>
      </c>
      <c r="K1665" s="55" t="s">
        <v>1249</v>
      </c>
      <c r="L1665" s="55">
        <v>0.35</v>
      </c>
      <c r="AD1665" s="12">
        <v>1658</v>
      </c>
      <c r="AE1665" s="12" t="s">
        <v>1261</v>
      </c>
      <c r="AF1665" s="12" t="s">
        <v>1276</v>
      </c>
      <c r="AG1665" s="12" t="s">
        <v>1097</v>
      </c>
      <c r="AH1665" s="12" t="s">
        <v>2542</v>
      </c>
      <c r="DN1665" s="55">
        <v>1658</v>
      </c>
      <c r="DO1665" s="55" t="s">
        <v>1706</v>
      </c>
      <c r="DP1665" s="55" t="s">
        <v>1259</v>
      </c>
      <c r="DQ1665" s="55" t="s">
        <v>1260</v>
      </c>
      <c r="DR1665" s="55" t="s">
        <v>1261</v>
      </c>
      <c r="DS1665" s="55">
        <v>33068</v>
      </c>
      <c r="DT1665" s="55">
        <v>10000</v>
      </c>
      <c r="DU1665" s="55" t="s">
        <v>1258</v>
      </c>
      <c r="DV1665" s="55">
        <v>1</v>
      </c>
      <c r="EV1665" s="55">
        <v>1658</v>
      </c>
      <c r="EW1665" s="55" t="s">
        <v>42</v>
      </c>
      <c r="EX1665" s="55" t="s">
        <v>1263</v>
      </c>
      <c r="EY1665" s="55">
        <v>14</v>
      </c>
      <c r="EZ1665" s="55">
        <v>1995</v>
      </c>
      <c r="FA1665" s="55">
        <v>2999</v>
      </c>
      <c r="FB1665" s="55" t="s">
        <v>1361</v>
      </c>
      <c r="FC1665" s="55" t="s">
        <v>1249</v>
      </c>
      <c r="FD1665" s="55">
        <v>8</v>
      </c>
      <c r="FF1665" s="55">
        <v>1658</v>
      </c>
      <c r="FG1665" s="55" t="s">
        <v>42</v>
      </c>
      <c r="FH1665" s="55" t="s">
        <v>1263</v>
      </c>
      <c r="FI1665" s="55">
        <v>9</v>
      </c>
      <c r="FJ1665" s="55">
        <v>260000</v>
      </c>
      <c r="FK1665" s="55" t="s">
        <v>1249</v>
      </c>
      <c r="FL1665" s="55">
        <v>0.77</v>
      </c>
      <c r="JW1665" s="12">
        <v>1658</v>
      </c>
      <c r="JX1665" s="12" t="s">
        <v>1675</v>
      </c>
      <c r="JY1665" s="12" t="s">
        <v>2005</v>
      </c>
    </row>
    <row r="1666" ht="14.25" customHeight="1" outlineLevel="1" spans="7:285">
      <c r="G1666" s="55">
        <v>1659</v>
      </c>
      <c r="H1666" s="55" t="s">
        <v>1250</v>
      </c>
      <c r="I1666" s="55" t="s">
        <v>1708</v>
      </c>
      <c r="J1666" s="55" t="s">
        <v>2672</v>
      </c>
      <c r="K1666" s="55" t="s">
        <v>1249</v>
      </c>
      <c r="L1666" s="55">
        <v>0.35</v>
      </c>
      <c r="AD1666" s="12">
        <v>1659</v>
      </c>
      <c r="AE1666" s="12" t="s">
        <v>1261</v>
      </c>
      <c r="AF1666" s="12" t="s">
        <v>2744</v>
      </c>
      <c r="AG1666" s="12" t="s">
        <v>1703</v>
      </c>
      <c r="AH1666" s="12" t="s">
        <v>2141</v>
      </c>
      <c r="DN1666" s="55">
        <v>1659</v>
      </c>
      <c r="DO1666" s="55" t="s">
        <v>1706</v>
      </c>
      <c r="DP1666" s="55" t="s">
        <v>1259</v>
      </c>
      <c r="DQ1666" s="55" t="s">
        <v>1260</v>
      </c>
      <c r="DR1666" s="55" t="s">
        <v>1261</v>
      </c>
      <c r="DS1666" s="55">
        <v>33076</v>
      </c>
      <c r="DT1666" s="55">
        <v>10000</v>
      </c>
      <c r="DU1666" s="55" t="s">
        <v>1258</v>
      </c>
      <c r="DV1666" s="55">
        <v>1</v>
      </c>
      <c r="EV1666" s="55">
        <v>1659</v>
      </c>
      <c r="EW1666" s="55" t="s">
        <v>42</v>
      </c>
      <c r="EX1666" s="55" t="s">
        <v>1263</v>
      </c>
      <c r="EY1666" s="55">
        <v>2</v>
      </c>
      <c r="EZ1666" s="55">
        <v>0</v>
      </c>
      <c r="FA1666" s="55">
        <v>1994</v>
      </c>
      <c r="FB1666" s="55" t="s">
        <v>1361</v>
      </c>
      <c r="FC1666" s="55" t="s">
        <v>1249</v>
      </c>
      <c r="FD1666" s="55">
        <v>5.25</v>
      </c>
      <c r="FF1666" s="55">
        <v>1659</v>
      </c>
      <c r="FG1666" s="55" t="s">
        <v>42</v>
      </c>
      <c r="FH1666" s="55" t="s">
        <v>1263</v>
      </c>
      <c r="FI1666" s="55">
        <v>9</v>
      </c>
      <c r="FJ1666" s="55">
        <v>400000</v>
      </c>
      <c r="FK1666" s="55" t="s">
        <v>1249</v>
      </c>
      <c r="FL1666" s="55">
        <v>0.77</v>
      </c>
      <c r="JW1666" s="12">
        <v>1659</v>
      </c>
      <c r="JX1666" s="12" t="s">
        <v>1675</v>
      </c>
      <c r="JY1666" s="12" t="s">
        <v>1777</v>
      </c>
    </row>
    <row r="1667" ht="14.25" customHeight="1" outlineLevel="1" spans="7:285">
      <c r="G1667" s="55">
        <v>1660</v>
      </c>
      <c r="H1667" s="55" t="s">
        <v>1250</v>
      </c>
      <c r="I1667" s="55" t="s">
        <v>1708</v>
      </c>
      <c r="J1667" s="55" t="s">
        <v>2054</v>
      </c>
      <c r="K1667" s="55" t="s">
        <v>1249</v>
      </c>
      <c r="L1667" s="55">
        <v>0.32</v>
      </c>
      <c r="AD1667" s="12">
        <v>1660</v>
      </c>
      <c r="AE1667" s="12" t="s">
        <v>1261</v>
      </c>
      <c r="AF1667" s="12" t="s">
        <v>1686</v>
      </c>
      <c r="AG1667" s="12" t="s">
        <v>1097</v>
      </c>
      <c r="AH1667" s="12" t="s">
        <v>2542</v>
      </c>
      <c r="DN1667" s="55">
        <v>1660</v>
      </c>
      <c r="DO1667" s="55" t="s">
        <v>1706</v>
      </c>
      <c r="DP1667" s="55" t="s">
        <v>1259</v>
      </c>
      <c r="DQ1667" s="55" t="s">
        <v>1260</v>
      </c>
      <c r="DR1667" s="55" t="s">
        <v>1261</v>
      </c>
      <c r="DS1667" s="55">
        <v>33101</v>
      </c>
      <c r="DT1667" s="55">
        <v>10000</v>
      </c>
      <c r="DU1667" s="55" t="s">
        <v>1258</v>
      </c>
      <c r="DV1667" s="55">
        <v>1</v>
      </c>
      <c r="EV1667" s="55">
        <v>1660</v>
      </c>
      <c r="EW1667" s="55" t="s">
        <v>42</v>
      </c>
      <c r="EX1667" s="55" t="s">
        <v>1263</v>
      </c>
      <c r="EY1667" s="55">
        <v>2</v>
      </c>
      <c r="EZ1667" s="55">
        <v>1995</v>
      </c>
      <c r="FA1667" s="55">
        <v>2999</v>
      </c>
      <c r="FB1667" s="55" t="s">
        <v>1361</v>
      </c>
      <c r="FC1667" s="55" t="s">
        <v>1249</v>
      </c>
      <c r="FD1667" s="55">
        <v>6</v>
      </c>
      <c r="FF1667" s="55">
        <v>1660</v>
      </c>
      <c r="FG1667" s="55" t="s">
        <v>42</v>
      </c>
      <c r="FH1667" s="55" t="s">
        <v>1263</v>
      </c>
      <c r="FI1667" s="55">
        <v>9</v>
      </c>
      <c r="FJ1667" s="55">
        <v>530000</v>
      </c>
      <c r="FK1667" s="55" t="s">
        <v>1249</v>
      </c>
      <c r="FL1667" s="55">
        <v>0.77</v>
      </c>
      <c r="JW1667" s="12">
        <v>1660</v>
      </c>
      <c r="JX1667" s="12" t="s">
        <v>1675</v>
      </c>
      <c r="JY1667" s="12" t="s">
        <v>994</v>
      </c>
    </row>
    <row r="1668" ht="14.25" customHeight="1" outlineLevel="1" spans="7:285">
      <c r="G1668" s="55">
        <v>1661</v>
      </c>
      <c r="H1668" s="55" t="s">
        <v>1250</v>
      </c>
      <c r="I1668" s="55" t="s">
        <v>1708</v>
      </c>
      <c r="J1668" s="55" t="s">
        <v>2942</v>
      </c>
      <c r="K1668" s="55" t="s">
        <v>1249</v>
      </c>
      <c r="L1668" s="55">
        <v>0.35</v>
      </c>
      <c r="AD1668" s="12">
        <v>1661</v>
      </c>
      <c r="AE1668" s="12" t="s">
        <v>1261</v>
      </c>
      <c r="AF1668" s="12" t="s">
        <v>2713</v>
      </c>
      <c r="AG1668" s="12" t="s">
        <v>1703</v>
      </c>
      <c r="AH1668" s="12" t="s">
        <v>2141</v>
      </c>
      <c r="DN1668" s="55">
        <v>1661</v>
      </c>
      <c r="DO1668" s="55" t="s">
        <v>1706</v>
      </c>
      <c r="DP1668" s="55" t="s">
        <v>1259</v>
      </c>
      <c r="DQ1668" s="55" t="s">
        <v>1260</v>
      </c>
      <c r="DR1668" s="55" t="s">
        <v>1261</v>
      </c>
      <c r="DS1668" s="55">
        <v>33124</v>
      </c>
      <c r="DT1668" s="55">
        <v>10000</v>
      </c>
      <c r="DU1668" s="55" t="s">
        <v>1258</v>
      </c>
      <c r="DV1668" s="55">
        <v>1</v>
      </c>
      <c r="EV1668" s="55">
        <v>1661</v>
      </c>
      <c r="EW1668" s="55" t="s">
        <v>42</v>
      </c>
      <c r="EX1668" s="55" t="s">
        <v>1263</v>
      </c>
      <c r="EY1668" s="55">
        <v>3</v>
      </c>
      <c r="EZ1668" s="55">
        <v>0</v>
      </c>
      <c r="FA1668" s="55">
        <v>1994</v>
      </c>
      <c r="FB1668" s="55" t="s">
        <v>1361</v>
      </c>
      <c r="FC1668" s="55" t="s">
        <v>1249</v>
      </c>
      <c r="FD1668" s="55">
        <v>5.25</v>
      </c>
      <c r="FF1668" s="55">
        <v>1661</v>
      </c>
      <c r="FG1668" s="55" t="s">
        <v>42</v>
      </c>
      <c r="FH1668" s="55" t="s">
        <v>1263</v>
      </c>
      <c r="FI1668" s="55">
        <v>9</v>
      </c>
      <c r="FJ1668" s="55">
        <v>540000</v>
      </c>
      <c r="FK1668" s="55" t="s">
        <v>1249</v>
      </c>
      <c r="FL1668" s="55">
        <v>0.77</v>
      </c>
      <c r="JW1668" s="12">
        <v>1661</v>
      </c>
      <c r="JX1668" s="12" t="s">
        <v>1675</v>
      </c>
      <c r="JY1668" s="12" t="s">
        <v>2067</v>
      </c>
    </row>
    <row r="1669" ht="14.25" customHeight="1" outlineLevel="1" spans="7:285">
      <c r="G1669" s="55">
        <v>1662</v>
      </c>
      <c r="H1669" s="55" t="s">
        <v>1250</v>
      </c>
      <c r="I1669" s="55" t="s">
        <v>1708</v>
      </c>
      <c r="J1669" s="55" t="s">
        <v>3043</v>
      </c>
      <c r="K1669" s="55" t="s">
        <v>1249</v>
      </c>
      <c r="L1669" s="55">
        <v>0.35</v>
      </c>
      <c r="AD1669" s="12">
        <v>1662</v>
      </c>
      <c r="AE1669" s="12" t="s">
        <v>1261</v>
      </c>
      <c r="AF1669" s="12" t="s">
        <v>1903</v>
      </c>
      <c r="AG1669" s="12" t="s">
        <v>1097</v>
      </c>
      <c r="AH1669" s="12" t="s">
        <v>2542</v>
      </c>
      <c r="DN1669" s="55">
        <v>1662</v>
      </c>
      <c r="DO1669" s="55" t="s">
        <v>1706</v>
      </c>
      <c r="DP1669" s="55" t="s">
        <v>1259</v>
      </c>
      <c r="DQ1669" s="55" t="s">
        <v>1260</v>
      </c>
      <c r="DR1669" s="55" t="s">
        <v>1261</v>
      </c>
      <c r="DS1669" s="55">
        <v>33125</v>
      </c>
      <c r="DT1669" s="55">
        <v>10000</v>
      </c>
      <c r="DU1669" s="55" t="s">
        <v>1258</v>
      </c>
      <c r="DV1669" s="55">
        <v>1</v>
      </c>
      <c r="EV1669" s="55">
        <v>1662</v>
      </c>
      <c r="EW1669" s="55" t="s">
        <v>42</v>
      </c>
      <c r="EX1669" s="55" t="s">
        <v>1263</v>
      </c>
      <c r="EY1669" s="55">
        <v>3</v>
      </c>
      <c r="EZ1669" s="55">
        <v>1995</v>
      </c>
      <c r="FA1669" s="55">
        <v>2999</v>
      </c>
      <c r="FB1669" s="55" t="s">
        <v>1361</v>
      </c>
      <c r="FC1669" s="55" t="s">
        <v>1249</v>
      </c>
      <c r="FD1669" s="55">
        <v>6</v>
      </c>
      <c r="FF1669" s="55">
        <v>1662</v>
      </c>
      <c r="FG1669" s="55" t="s">
        <v>42</v>
      </c>
      <c r="FH1669" s="55" t="s">
        <v>2272</v>
      </c>
      <c r="FI1669" s="55">
        <v>1</v>
      </c>
      <c r="FJ1669" s="55">
        <v>0</v>
      </c>
      <c r="FK1669" s="55" t="s">
        <v>1249</v>
      </c>
      <c r="FL1669" s="55">
        <v>0.3</v>
      </c>
      <c r="JW1669" s="12">
        <v>1662</v>
      </c>
      <c r="JX1669" s="12" t="s">
        <v>1675</v>
      </c>
      <c r="JY1669" s="12" t="s">
        <v>1855</v>
      </c>
    </row>
    <row r="1670" ht="14.25" customHeight="1" outlineLevel="1" spans="7:285">
      <c r="G1670" s="55">
        <v>1663</v>
      </c>
      <c r="H1670" s="55" t="s">
        <v>1250</v>
      </c>
      <c r="I1670" s="55" t="s">
        <v>1708</v>
      </c>
      <c r="J1670" s="55" t="s">
        <v>3101</v>
      </c>
      <c r="K1670" s="55" t="s">
        <v>1249</v>
      </c>
      <c r="L1670" s="55">
        <v>0.35</v>
      </c>
      <c r="AD1670" s="12">
        <v>1663</v>
      </c>
      <c r="AE1670" s="12" t="s">
        <v>1261</v>
      </c>
      <c r="AF1670" s="12" t="s">
        <v>2957</v>
      </c>
      <c r="AG1670" s="12" t="s">
        <v>1703</v>
      </c>
      <c r="AH1670" s="12" t="s">
        <v>2141</v>
      </c>
      <c r="DN1670" s="55">
        <v>1663</v>
      </c>
      <c r="DO1670" s="55" t="s">
        <v>1706</v>
      </c>
      <c r="DP1670" s="55" t="s">
        <v>1259</v>
      </c>
      <c r="DQ1670" s="55" t="s">
        <v>1260</v>
      </c>
      <c r="DR1670" s="55" t="s">
        <v>1261</v>
      </c>
      <c r="DS1670" s="55">
        <v>33126</v>
      </c>
      <c r="DT1670" s="55">
        <v>10000</v>
      </c>
      <c r="DU1670" s="55" t="s">
        <v>1258</v>
      </c>
      <c r="DV1670" s="55">
        <v>1</v>
      </c>
      <c r="EV1670" s="55">
        <v>1663</v>
      </c>
      <c r="EW1670" s="55" t="s">
        <v>42</v>
      </c>
      <c r="EX1670" s="55" t="s">
        <v>1263</v>
      </c>
      <c r="EY1670" s="55">
        <v>4</v>
      </c>
      <c r="EZ1670" s="55">
        <v>0</v>
      </c>
      <c r="FA1670" s="55">
        <v>1994</v>
      </c>
      <c r="FB1670" s="55" t="s">
        <v>1361</v>
      </c>
      <c r="FC1670" s="55" t="s">
        <v>1249</v>
      </c>
      <c r="FD1670" s="55">
        <v>5.25</v>
      </c>
      <c r="FF1670" s="55">
        <v>1663</v>
      </c>
      <c r="FG1670" s="55" t="s">
        <v>42</v>
      </c>
      <c r="FH1670" s="55" t="s">
        <v>2272</v>
      </c>
      <c r="FI1670" s="55">
        <v>1</v>
      </c>
      <c r="FJ1670" s="55">
        <v>1000</v>
      </c>
      <c r="FK1670" s="55" t="s">
        <v>1249</v>
      </c>
      <c r="FL1670" s="55">
        <v>0.3</v>
      </c>
      <c r="JW1670" s="12">
        <v>1663</v>
      </c>
      <c r="JX1670" s="12" t="s">
        <v>1675</v>
      </c>
      <c r="JY1670" s="12" t="s">
        <v>1789</v>
      </c>
    </row>
    <row r="1671" ht="14.25" customHeight="1" outlineLevel="1" spans="7:285">
      <c r="G1671" s="55">
        <v>1664</v>
      </c>
      <c r="H1671" s="55" t="s">
        <v>1250</v>
      </c>
      <c r="I1671" s="55" t="s">
        <v>1708</v>
      </c>
      <c r="J1671" s="55" t="s">
        <v>3153</v>
      </c>
      <c r="K1671" s="55" t="s">
        <v>1249</v>
      </c>
      <c r="L1671" s="55">
        <v>0.35</v>
      </c>
      <c r="AD1671" s="12">
        <v>1664</v>
      </c>
      <c r="AE1671" s="12" t="s">
        <v>1261</v>
      </c>
      <c r="AF1671" s="12" t="s">
        <v>2217</v>
      </c>
      <c r="AG1671" s="12" t="s">
        <v>1097</v>
      </c>
      <c r="AH1671" s="12" t="s">
        <v>2542</v>
      </c>
      <c r="DN1671" s="55">
        <v>1664</v>
      </c>
      <c r="DO1671" s="55" t="s">
        <v>1706</v>
      </c>
      <c r="DP1671" s="55" t="s">
        <v>1259</v>
      </c>
      <c r="DQ1671" s="55" t="s">
        <v>1260</v>
      </c>
      <c r="DR1671" s="55" t="s">
        <v>1261</v>
      </c>
      <c r="DS1671" s="55">
        <v>33127</v>
      </c>
      <c r="DT1671" s="55">
        <v>10000</v>
      </c>
      <c r="DU1671" s="55" t="s">
        <v>1258</v>
      </c>
      <c r="DV1671" s="55">
        <v>1</v>
      </c>
      <c r="EV1671" s="55">
        <v>1664</v>
      </c>
      <c r="EW1671" s="55" t="s">
        <v>42</v>
      </c>
      <c r="EX1671" s="55" t="s">
        <v>1263</v>
      </c>
      <c r="EY1671" s="55">
        <v>4</v>
      </c>
      <c r="EZ1671" s="55">
        <v>1995</v>
      </c>
      <c r="FA1671" s="55">
        <v>2999</v>
      </c>
      <c r="FB1671" s="55" t="s">
        <v>1361</v>
      </c>
      <c r="FC1671" s="55" t="s">
        <v>1249</v>
      </c>
      <c r="FD1671" s="55">
        <v>6</v>
      </c>
      <c r="FF1671" s="55">
        <v>1664</v>
      </c>
      <c r="FG1671" s="55" t="s">
        <v>42</v>
      </c>
      <c r="FH1671" s="55" t="s">
        <v>2272</v>
      </c>
      <c r="FI1671" s="55">
        <v>1</v>
      </c>
      <c r="FJ1671" s="55">
        <v>2500</v>
      </c>
      <c r="FK1671" s="55" t="s">
        <v>1249</v>
      </c>
      <c r="FL1671" s="55">
        <v>0.3</v>
      </c>
      <c r="JW1671" s="12">
        <v>1664</v>
      </c>
      <c r="JX1671" s="12" t="s">
        <v>1675</v>
      </c>
      <c r="JY1671" s="12" t="s">
        <v>2128</v>
      </c>
    </row>
    <row r="1672" ht="14.25" customHeight="1" outlineLevel="1" spans="7:285">
      <c r="G1672" s="55">
        <v>1665</v>
      </c>
      <c r="H1672" s="55" t="s">
        <v>1250</v>
      </c>
      <c r="I1672" s="55" t="s">
        <v>1708</v>
      </c>
      <c r="J1672" s="55" t="s">
        <v>3177</v>
      </c>
      <c r="K1672" s="55" t="s">
        <v>1249</v>
      </c>
      <c r="L1672" s="55">
        <v>0.35</v>
      </c>
      <c r="AD1672" s="12">
        <v>1665</v>
      </c>
      <c r="AE1672" s="12" t="s">
        <v>1261</v>
      </c>
      <c r="AF1672" s="12" t="s">
        <v>2988</v>
      </c>
      <c r="AG1672" s="12" t="s">
        <v>1703</v>
      </c>
      <c r="AH1672" s="12" t="s">
        <v>2141</v>
      </c>
      <c r="DN1672" s="55">
        <v>1665</v>
      </c>
      <c r="DO1672" s="55" t="s">
        <v>1706</v>
      </c>
      <c r="DP1672" s="55" t="s">
        <v>1259</v>
      </c>
      <c r="DQ1672" s="55" t="s">
        <v>1260</v>
      </c>
      <c r="DR1672" s="55" t="s">
        <v>1261</v>
      </c>
      <c r="DS1672" s="55">
        <v>33129</v>
      </c>
      <c r="DT1672" s="55">
        <v>10000</v>
      </c>
      <c r="DU1672" s="55" t="s">
        <v>1258</v>
      </c>
      <c r="DV1672" s="55">
        <v>1</v>
      </c>
      <c r="EV1672" s="55">
        <v>1665</v>
      </c>
      <c r="EW1672" s="55" t="s">
        <v>42</v>
      </c>
      <c r="EX1672" s="55" t="s">
        <v>1263</v>
      </c>
      <c r="EY1672" s="55">
        <v>5</v>
      </c>
      <c r="EZ1672" s="55">
        <v>0</v>
      </c>
      <c r="FA1672" s="55">
        <v>1994</v>
      </c>
      <c r="FB1672" s="55" t="s">
        <v>1361</v>
      </c>
      <c r="FC1672" s="55" t="s">
        <v>1249</v>
      </c>
      <c r="FD1672" s="55">
        <v>5.25</v>
      </c>
      <c r="FF1672" s="55">
        <v>1665</v>
      </c>
      <c r="FG1672" s="55" t="s">
        <v>42</v>
      </c>
      <c r="FH1672" s="55" t="s">
        <v>2272</v>
      </c>
      <c r="FI1672" s="55">
        <v>1</v>
      </c>
      <c r="FJ1672" s="55">
        <v>5000</v>
      </c>
      <c r="FK1672" s="55" t="s">
        <v>1249</v>
      </c>
      <c r="FL1672" s="55">
        <v>0.3</v>
      </c>
      <c r="JW1672" s="12">
        <v>1665</v>
      </c>
      <c r="JX1672" s="12" t="s">
        <v>1675</v>
      </c>
      <c r="JY1672" s="12" t="s">
        <v>2151</v>
      </c>
    </row>
    <row r="1673" ht="14.25" customHeight="1" outlineLevel="1" spans="7:285">
      <c r="G1673" s="55">
        <v>1666</v>
      </c>
      <c r="H1673" s="55" t="s">
        <v>1250</v>
      </c>
      <c r="I1673" s="55" t="s">
        <v>1708</v>
      </c>
      <c r="J1673" s="55" t="s">
        <v>3179</v>
      </c>
      <c r="K1673" s="55" t="s">
        <v>1249</v>
      </c>
      <c r="L1673" s="55">
        <v>0.35</v>
      </c>
      <c r="AD1673" s="12">
        <v>1666</v>
      </c>
      <c r="AE1673" s="12" t="s">
        <v>1261</v>
      </c>
      <c r="AF1673" s="12" t="s">
        <v>2549</v>
      </c>
      <c r="AG1673" s="12" t="s">
        <v>1097</v>
      </c>
      <c r="AH1673" s="12" t="s">
        <v>2542</v>
      </c>
      <c r="DN1673" s="55">
        <v>1666</v>
      </c>
      <c r="DO1673" s="55" t="s">
        <v>1706</v>
      </c>
      <c r="DP1673" s="55" t="s">
        <v>1259</v>
      </c>
      <c r="DQ1673" s="55" t="s">
        <v>1260</v>
      </c>
      <c r="DR1673" s="55" t="s">
        <v>1261</v>
      </c>
      <c r="DS1673" s="55">
        <v>33130</v>
      </c>
      <c r="DT1673" s="55">
        <v>10000</v>
      </c>
      <c r="DU1673" s="55" t="s">
        <v>1258</v>
      </c>
      <c r="DV1673" s="55">
        <v>1</v>
      </c>
      <c r="EV1673" s="55">
        <v>1666</v>
      </c>
      <c r="EW1673" s="55" t="s">
        <v>42</v>
      </c>
      <c r="EX1673" s="55" t="s">
        <v>1263</v>
      </c>
      <c r="EY1673" s="55">
        <v>5</v>
      </c>
      <c r="EZ1673" s="55">
        <v>1995</v>
      </c>
      <c r="FA1673" s="55">
        <v>2999</v>
      </c>
      <c r="FB1673" s="55" t="s">
        <v>1361</v>
      </c>
      <c r="FC1673" s="55" t="s">
        <v>1249</v>
      </c>
      <c r="FD1673" s="55">
        <v>6</v>
      </c>
      <c r="FF1673" s="55">
        <v>1666</v>
      </c>
      <c r="FG1673" s="55" t="s">
        <v>42</v>
      </c>
      <c r="FH1673" s="55" t="s">
        <v>2272</v>
      </c>
      <c r="FI1673" s="55">
        <v>1</v>
      </c>
      <c r="FJ1673" s="55">
        <v>10000</v>
      </c>
      <c r="FK1673" s="55" t="s">
        <v>1249</v>
      </c>
      <c r="FL1673" s="55">
        <v>0.3</v>
      </c>
      <c r="JW1673" s="12">
        <v>1666</v>
      </c>
      <c r="JX1673" s="12" t="s">
        <v>1675</v>
      </c>
      <c r="JY1673" s="12" t="s">
        <v>1901</v>
      </c>
    </row>
    <row r="1674" ht="14.25" customHeight="1" outlineLevel="1" spans="7:285">
      <c r="G1674" s="55">
        <v>1667</v>
      </c>
      <c r="H1674" s="55" t="s">
        <v>1250</v>
      </c>
      <c r="I1674" s="55" t="s">
        <v>1708</v>
      </c>
      <c r="J1674" s="55" t="s">
        <v>2117</v>
      </c>
      <c r="K1674" s="55" t="s">
        <v>1249</v>
      </c>
      <c r="L1674" s="55">
        <v>0.35</v>
      </c>
      <c r="AD1674" s="12">
        <v>1667</v>
      </c>
      <c r="AE1674" s="12" t="s">
        <v>1261</v>
      </c>
      <c r="AF1674" s="12" t="s">
        <v>1007</v>
      </c>
      <c r="AG1674" s="12" t="s">
        <v>1703</v>
      </c>
      <c r="AH1674" s="12" t="s">
        <v>2141</v>
      </c>
      <c r="DN1674" s="55">
        <v>1667</v>
      </c>
      <c r="DO1674" s="55" t="s">
        <v>1706</v>
      </c>
      <c r="DP1674" s="55" t="s">
        <v>1259</v>
      </c>
      <c r="DQ1674" s="55" t="s">
        <v>1260</v>
      </c>
      <c r="DR1674" s="55" t="s">
        <v>1261</v>
      </c>
      <c r="DS1674" s="55">
        <v>33133</v>
      </c>
      <c r="DT1674" s="55">
        <v>10000</v>
      </c>
      <c r="DU1674" s="55" t="s">
        <v>1258</v>
      </c>
      <c r="DV1674" s="55">
        <v>1</v>
      </c>
      <c r="EV1674" s="55">
        <v>1667</v>
      </c>
      <c r="EW1674" s="55" t="s">
        <v>42</v>
      </c>
      <c r="EX1674" s="55" t="s">
        <v>1263</v>
      </c>
      <c r="EY1674" s="55">
        <v>6</v>
      </c>
      <c r="EZ1674" s="55">
        <v>0</v>
      </c>
      <c r="FA1674" s="55">
        <v>1994</v>
      </c>
      <c r="FB1674" s="55" t="s">
        <v>1361</v>
      </c>
      <c r="FC1674" s="55" t="s">
        <v>1249</v>
      </c>
      <c r="FD1674" s="55">
        <v>5.25</v>
      </c>
      <c r="FF1674" s="55">
        <v>1667</v>
      </c>
      <c r="FG1674" s="55" t="s">
        <v>42</v>
      </c>
      <c r="FH1674" s="55" t="s">
        <v>2272</v>
      </c>
      <c r="FI1674" s="55">
        <v>1</v>
      </c>
      <c r="FJ1674" s="55">
        <v>25000</v>
      </c>
      <c r="FK1674" s="55" t="s">
        <v>1249</v>
      </c>
      <c r="FL1674" s="55">
        <v>0.3</v>
      </c>
      <c r="JW1674" s="12">
        <v>1667</v>
      </c>
      <c r="JX1674" s="12" t="s">
        <v>1675</v>
      </c>
      <c r="JY1674" s="12" t="s">
        <v>2038</v>
      </c>
    </row>
    <row r="1675" ht="14.25" customHeight="1" outlineLevel="1" spans="7:285">
      <c r="G1675" s="55">
        <v>1668</v>
      </c>
      <c r="H1675" s="55" t="s">
        <v>1250</v>
      </c>
      <c r="I1675" s="55" t="s">
        <v>1708</v>
      </c>
      <c r="J1675" s="55" t="s">
        <v>2682</v>
      </c>
      <c r="K1675" s="55" t="s">
        <v>1249</v>
      </c>
      <c r="L1675" s="55">
        <v>0.35</v>
      </c>
      <c r="AD1675" s="12">
        <v>1668</v>
      </c>
      <c r="AE1675" s="12" t="s">
        <v>1261</v>
      </c>
      <c r="AF1675" s="12" t="s">
        <v>2365</v>
      </c>
      <c r="AG1675" s="12" t="s">
        <v>1097</v>
      </c>
      <c r="AH1675" s="12" t="s">
        <v>2162</v>
      </c>
      <c r="DN1675" s="55">
        <v>1668</v>
      </c>
      <c r="DO1675" s="55" t="s">
        <v>1706</v>
      </c>
      <c r="DP1675" s="55" t="s">
        <v>1259</v>
      </c>
      <c r="DQ1675" s="55" t="s">
        <v>1260</v>
      </c>
      <c r="DR1675" s="55" t="s">
        <v>1261</v>
      </c>
      <c r="DS1675" s="55">
        <v>33134</v>
      </c>
      <c r="DT1675" s="55">
        <v>10000</v>
      </c>
      <c r="DU1675" s="55" t="s">
        <v>1258</v>
      </c>
      <c r="DV1675" s="55">
        <v>1</v>
      </c>
      <c r="EV1675" s="55">
        <v>1668</v>
      </c>
      <c r="EW1675" s="55" t="s">
        <v>42</v>
      </c>
      <c r="EX1675" s="55" t="s">
        <v>1263</v>
      </c>
      <c r="EY1675" s="55">
        <v>6</v>
      </c>
      <c r="EZ1675" s="55">
        <v>1995</v>
      </c>
      <c r="FA1675" s="55">
        <v>2999</v>
      </c>
      <c r="FB1675" s="55" t="s">
        <v>1361</v>
      </c>
      <c r="FC1675" s="55" t="s">
        <v>1249</v>
      </c>
      <c r="FD1675" s="55">
        <v>6</v>
      </c>
      <c r="FF1675" s="55">
        <v>1668</v>
      </c>
      <c r="FG1675" s="55" t="s">
        <v>42</v>
      </c>
      <c r="FH1675" s="55" t="s">
        <v>2272</v>
      </c>
      <c r="FI1675" s="55">
        <v>1</v>
      </c>
      <c r="FJ1675" s="55">
        <v>50000</v>
      </c>
      <c r="FK1675" s="55" t="s">
        <v>1249</v>
      </c>
      <c r="FL1675" s="55">
        <v>0.3</v>
      </c>
      <c r="JW1675" s="12">
        <v>1668</v>
      </c>
      <c r="JX1675" s="12" t="s">
        <v>1675</v>
      </c>
      <c r="JY1675" s="12" t="s">
        <v>1587</v>
      </c>
    </row>
    <row r="1676" ht="14.25" customHeight="1" outlineLevel="1" spans="7:285">
      <c r="G1676" s="55">
        <v>1669</v>
      </c>
      <c r="H1676" s="55" t="s">
        <v>1250</v>
      </c>
      <c r="I1676" s="55" t="s">
        <v>1708</v>
      </c>
      <c r="J1676" s="55" t="s">
        <v>2647</v>
      </c>
      <c r="K1676" s="55" t="s">
        <v>1249</v>
      </c>
      <c r="L1676" s="55">
        <v>0.32</v>
      </c>
      <c r="AD1676" s="12">
        <v>1669</v>
      </c>
      <c r="AE1676" s="12" t="s">
        <v>1261</v>
      </c>
      <c r="AF1676" s="12" t="s">
        <v>796</v>
      </c>
      <c r="AG1676" s="12" t="s">
        <v>1703</v>
      </c>
      <c r="AH1676" s="12" t="s">
        <v>3082</v>
      </c>
      <c r="DN1676" s="55">
        <v>1669</v>
      </c>
      <c r="DO1676" s="55" t="s">
        <v>1706</v>
      </c>
      <c r="DP1676" s="55" t="s">
        <v>1259</v>
      </c>
      <c r="DQ1676" s="55" t="s">
        <v>1260</v>
      </c>
      <c r="DR1676" s="55" t="s">
        <v>1261</v>
      </c>
      <c r="DS1676" s="55">
        <v>33135</v>
      </c>
      <c r="DT1676" s="55">
        <v>10000</v>
      </c>
      <c r="DU1676" s="55" t="s">
        <v>1258</v>
      </c>
      <c r="DV1676" s="55">
        <v>1</v>
      </c>
      <c r="EV1676" s="55">
        <v>1669</v>
      </c>
      <c r="EW1676" s="55" t="s">
        <v>42</v>
      </c>
      <c r="EX1676" s="55" t="s">
        <v>1263</v>
      </c>
      <c r="EY1676" s="55">
        <v>7</v>
      </c>
      <c r="EZ1676" s="55">
        <v>0</v>
      </c>
      <c r="FA1676" s="55">
        <v>1994</v>
      </c>
      <c r="FB1676" s="55" t="s">
        <v>1361</v>
      </c>
      <c r="FC1676" s="55" t="s">
        <v>1249</v>
      </c>
      <c r="FD1676" s="55">
        <v>3.25</v>
      </c>
      <c r="FF1676" s="55">
        <v>1669</v>
      </c>
      <c r="FG1676" s="55" t="s">
        <v>42</v>
      </c>
      <c r="FH1676" s="55" t="s">
        <v>2272</v>
      </c>
      <c r="FI1676" s="55">
        <v>1</v>
      </c>
      <c r="FJ1676" s="55">
        <v>80000</v>
      </c>
      <c r="FK1676" s="55" t="s">
        <v>1249</v>
      </c>
      <c r="FL1676" s="55">
        <v>0.3</v>
      </c>
      <c r="JW1676" s="12">
        <v>1669</v>
      </c>
      <c r="JX1676" s="12" t="s">
        <v>1675</v>
      </c>
      <c r="JY1676" s="12" t="s">
        <v>1629</v>
      </c>
    </row>
    <row r="1677" ht="14.25" customHeight="1" outlineLevel="1" spans="7:285">
      <c r="G1677" s="55">
        <v>1670</v>
      </c>
      <c r="H1677" s="55" t="s">
        <v>1250</v>
      </c>
      <c r="I1677" s="55" t="s">
        <v>1708</v>
      </c>
      <c r="J1677" s="55" t="s">
        <v>2931</v>
      </c>
      <c r="K1677" s="55" t="s">
        <v>1249</v>
      </c>
      <c r="L1677" s="55">
        <v>0.462</v>
      </c>
      <c r="AD1677" s="12">
        <v>1670</v>
      </c>
      <c r="AE1677" s="12" t="s">
        <v>1261</v>
      </c>
      <c r="AF1677" s="12" t="s">
        <v>888</v>
      </c>
      <c r="AG1677" s="12" t="s">
        <v>1235</v>
      </c>
      <c r="AH1677" s="12" t="s">
        <v>2447</v>
      </c>
      <c r="DN1677" s="55">
        <v>1670</v>
      </c>
      <c r="DO1677" s="55" t="s">
        <v>1706</v>
      </c>
      <c r="DP1677" s="55" t="s">
        <v>1259</v>
      </c>
      <c r="DQ1677" s="55" t="s">
        <v>1260</v>
      </c>
      <c r="DR1677" s="55" t="s">
        <v>1261</v>
      </c>
      <c r="DS1677" s="55">
        <v>33136</v>
      </c>
      <c r="DT1677" s="55">
        <v>10000</v>
      </c>
      <c r="DU1677" s="55" t="s">
        <v>1258</v>
      </c>
      <c r="DV1677" s="55">
        <v>1</v>
      </c>
      <c r="EV1677" s="55">
        <v>1670</v>
      </c>
      <c r="EW1677" s="55" t="s">
        <v>42</v>
      </c>
      <c r="EX1677" s="55" t="s">
        <v>1263</v>
      </c>
      <c r="EY1677" s="55">
        <v>7</v>
      </c>
      <c r="EZ1677" s="55">
        <v>1995</v>
      </c>
      <c r="FA1677" s="55">
        <v>2999</v>
      </c>
      <c r="FB1677" s="55" t="s">
        <v>1361</v>
      </c>
      <c r="FC1677" s="55" t="s">
        <v>1249</v>
      </c>
      <c r="FD1677" s="55">
        <v>3.25</v>
      </c>
      <c r="FF1677" s="55">
        <v>1670</v>
      </c>
      <c r="FG1677" s="55" t="s">
        <v>42</v>
      </c>
      <c r="FH1677" s="55" t="s">
        <v>2272</v>
      </c>
      <c r="FI1677" s="55">
        <v>1</v>
      </c>
      <c r="FJ1677" s="55">
        <v>130000</v>
      </c>
      <c r="FK1677" s="55" t="s">
        <v>1249</v>
      </c>
      <c r="FL1677" s="55">
        <v>0.3</v>
      </c>
      <c r="JW1677" s="12">
        <v>1670</v>
      </c>
      <c r="JX1677" s="12" t="s">
        <v>1675</v>
      </c>
      <c r="JY1677" s="12" t="s">
        <v>1213</v>
      </c>
    </row>
    <row r="1678" ht="14.25" customHeight="1" outlineLevel="1" spans="7:285">
      <c r="G1678" s="55">
        <v>1671</v>
      </c>
      <c r="H1678" s="55" t="s">
        <v>1250</v>
      </c>
      <c r="I1678" s="55" t="s">
        <v>1708</v>
      </c>
      <c r="J1678" s="55" t="s">
        <v>3039</v>
      </c>
      <c r="K1678" s="55" t="s">
        <v>1249</v>
      </c>
      <c r="L1678" s="55">
        <v>0.462</v>
      </c>
      <c r="AD1678" s="12">
        <v>1671</v>
      </c>
      <c r="AE1678" s="12" t="s">
        <v>1261</v>
      </c>
      <c r="AF1678" s="12" t="s">
        <v>1006</v>
      </c>
      <c r="AG1678" s="12" t="s">
        <v>1007</v>
      </c>
      <c r="AH1678" s="12" t="s">
        <v>3089</v>
      </c>
      <c r="DN1678" s="55">
        <v>1671</v>
      </c>
      <c r="DO1678" s="55" t="s">
        <v>1706</v>
      </c>
      <c r="DP1678" s="55" t="s">
        <v>1259</v>
      </c>
      <c r="DQ1678" s="55" t="s">
        <v>1260</v>
      </c>
      <c r="DR1678" s="55" t="s">
        <v>1261</v>
      </c>
      <c r="DS1678" s="55">
        <v>33137</v>
      </c>
      <c r="DT1678" s="55">
        <v>10000</v>
      </c>
      <c r="DU1678" s="55" t="s">
        <v>1258</v>
      </c>
      <c r="DV1678" s="55">
        <v>1</v>
      </c>
      <c r="EV1678" s="55">
        <v>1671</v>
      </c>
      <c r="EW1678" s="55" t="s">
        <v>42</v>
      </c>
      <c r="EX1678" s="55" t="s">
        <v>1263</v>
      </c>
      <c r="EY1678" s="55">
        <v>9</v>
      </c>
      <c r="EZ1678" s="55">
        <v>0</v>
      </c>
      <c r="FA1678" s="55">
        <v>1994</v>
      </c>
      <c r="FB1678" s="55" t="s">
        <v>1361</v>
      </c>
      <c r="FC1678" s="55" t="s">
        <v>1249</v>
      </c>
      <c r="FD1678" s="55">
        <v>6</v>
      </c>
      <c r="FF1678" s="55">
        <v>1671</v>
      </c>
      <c r="FG1678" s="55" t="s">
        <v>42</v>
      </c>
      <c r="FH1678" s="55" t="s">
        <v>2272</v>
      </c>
      <c r="FI1678" s="55">
        <v>1</v>
      </c>
      <c r="FJ1678" s="55">
        <v>260000</v>
      </c>
      <c r="FK1678" s="55" t="s">
        <v>1249</v>
      </c>
      <c r="FL1678" s="55">
        <v>0.3</v>
      </c>
      <c r="JW1678" s="12">
        <v>1671</v>
      </c>
      <c r="JX1678" s="12" t="s">
        <v>1675</v>
      </c>
      <c r="JY1678" s="12" t="s">
        <v>1720</v>
      </c>
    </row>
    <row r="1679" ht="14.25" customHeight="1" outlineLevel="1" spans="7:285">
      <c r="G1679" s="55">
        <v>1672</v>
      </c>
      <c r="H1679" s="55" t="s">
        <v>1250</v>
      </c>
      <c r="I1679" s="55" t="s">
        <v>1708</v>
      </c>
      <c r="J1679" s="55" t="s">
        <v>3060</v>
      </c>
      <c r="K1679" s="55" t="s">
        <v>1249</v>
      </c>
      <c r="L1679" s="55">
        <v>0.44</v>
      </c>
      <c r="AD1679" s="12">
        <v>1672</v>
      </c>
      <c r="AE1679" s="12" t="s">
        <v>1261</v>
      </c>
      <c r="AF1679" s="12" t="s">
        <v>743</v>
      </c>
      <c r="AG1679" s="12" t="s">
        <v>1235</v>
      </c>
      <c r="AH1679" s="12" t="s">
        <v>2709</v>
      </c>
      <c r="DN1679" s="55">
        <v>1672</v>
      </c>
      <c r="DO1679" s="55" t="s">
        <v>1706</v>
      </c>
      <c r="DP1679" s="55" t="s">
        <v>1259</v>
      </c>
      <c r="DQ1679" s="55" t="s">
        <v>1260</v>
      </c>
      <c r="DR1679" s="55" t="s">
        <v>1261</v>
      </c>
      <c r="DS1679" s="55">
        <v>33138</v>
      </c>
      <c r="DT1679" s="55">
        <v>10000</v>
      </c>
      <c r="DU1679" s="55" t="s">
        <v>1258</v>
      </c>
      <c r="DV1679" s="55">
        <v>1</v>
      </c>
      <c r="EV1679" s="55">
        <v>1672</v>
      </c>
      <c r="EW1679" s="55" t="s">
        <v>42</v>
      </c>
      <c r="EX1679" s="55" t="s">
        <v>1263</v>
      </c>
      <c r="EY1679" s="55">
        <v>9</v>
      </c>
      <c r="EZ1679" s="55">
        <v>1995</v>
      </c>
      <c r="FA1679" s="55">
        <v>2999</v>
      </c>
      <c r="FB1679" s="55" t="s">
        <v>1361</v>
      </c>
      <c r="FC1679" s="55" t="s">
        <v>1249</v>
      </c>
      <c r="FD1679" s="55">
        <v>6</v>
      </c>
      <c r="FF1679" s="55">
        <v>1672</v>
      </c>
      <c r="FG1679" s="55" t="s">
        <v>42</v>
      </c>
      <c r="FH1679" s="55" t="s">
        <v>2272</v>
      </c>
      <c r="FI1679" s="55">
        <v>1</v>
      </c>
      <c r="FJ1679" s="55">
        <v>400000</v>
      </c>
      <c r="FK1679" s="55" t="s">
        <v>1249</v>
      </c>
      <c r="FL1679" s="55">
        <v>0.3</v>
      </c>
      <c r="JW1679" s="12">
        <v>1672</v>
      </c>
      <c r="JX1679" s="12" t="s">
        <v>1675</v>
      </c>
      <c r="JY1679" s="12" t="s">
        <v>2164</v>
      </c>
    </row>
    <row r="1680" ht="14.25" customHeight="1" outlineLevel="1" spans="7:285">
      <c r="G1680" s="55">
        <v>1673</v>
      </c>
      <c r="H1680" s="55" t="s">
        <v>1250</v>
      </c>
      <c r="I1680" s="55" t="s">
        <v>1708</v>
      </c>
      <c r="J1680" s="55" t="s">
        <v>3063</v>
      </c>
      <c r="K1680" s="55" t="s">
        <v>1249</v>
      </c>
      <c r="L1680" s="55">
        <v>0.32</v>
      </c>
      <c r="AD1680" s="12">
        <v>1673</v>
      </c>
      <c r="AE1680" s="12" t="s">
        <v>1261</v>
      </c>
      <c r="AF1680" s="12" t="s">
        <v>1593</v>
      </c>
      <c r="AG1680" s="12" t="s">
        <v>1007</v>
      </c>
      <c r="AH1680" s="12" t="s">
        <v>3089</v>
      </c>
      <c r="DN1680" s="55">
        <v>1673</v>
      </c>
      <c r="DO1680" s="55" t="s">
        <v>1706</v>
      </c>
      <c r="DP1680" s="55" t="s">
        <v>1259</v>
      </c>
      <c r="DQ1680" s="55" t="s">
        <v>1260</v>
      </c>
      <c r="DR1680" s="55" t="s">
        <v>1261</v>
      </c>
      <c r="DS1680" s="55">
        <v>33139</v>
      </c>
      <c r="DT1680" s="55">
        <v>10000</v>
      </c>
      <c r="DU1680" s="55" t="s">
        <v>1258</v>
      </c>
      <c r="DV1680" s="55">
        <v>1</v>
      </c>
      <c r="EV1680" s="55">
        <v>1673</v>
      </c>
      <c r="EW1680" s="55" t="s">
        <v>42</v>
      </c>
      <c r="EX1680" s="55" t="s">
        <v>1995</v>
      </c>
      <c r="EY1680" s="55">
        <v>1</v>
      </c>
      <c r="EZ1680" s="55">
        <v>0</v>
      </c>
      <c r="FA1680" s="55">
        <v>1994</v>
      </c>
      <c r="FB1680" s="55" t="s">
        <v>1361</v>
      </c>
      <c r="FC1680" s="55" t="s">
        <v>1249</v>
      </c>
      <c r="FD1680" s="55">
        <v>2.5</v>
      </c>
      <c r="FF1680" s="55">
        <v>1673</v>
      </c>
      <c r="FG1680" s="55" t="s">
        <v>42</v>
      </c>
      <c r="FH1680" s="55" t="s">
        <v>2272</v>
      </c>
      <c r="FI1680" s="55">
        <v>1</v>
      </c>
      <c r="FJ1680" s="55">
        <v>530000</v>
      </c>
      <c r="FK1680" s="55" t="s">
        <v>1249</v>
      </c>
      <c r="FL1680" s="55">
        <v>0.3</v>
      </c>
      <c r="JW1680" s="12">
        <v>1673</v>
      </c>
      <c r="JX1680" s="12" t="s">
        <v>1675</v>
      </c>
      <c r="JY1680" s="12" t="s">
        <v>2296</v>
      </c>
    </row>
    <row r="1681" ht="14.25" customHeight="1" outlineLevel="1" spans="7:285">
      <c r="G1681" s="55">
        <v>1674</v>
      </c>
      <c r="H1681" s="55" t="s">
        <v>1250</v>
      </c>
      <c r="I1681" s="55" t="s">
        <v>1708</v>
      </c>
      <c r="J1681" s="55" t="s">
        <v>3065</v>
      </c>
      <c r="K1681" s="55" t="s">
        <v>1249</v>
      </c>
      <c r="L1681" s="55">
        <v>0.32</v>
      </c>
      <c r="AD1681" s="12">
        <v>1674</v>
      </c>
      <c r="AE1681" s="12" t="s">
        <v>1261</v>
      </c>
      <c r="AF1681" s="12" t="s">
        <v>1076</v>
      </c>
      <c r="AG1681" s="12" t="s">
        <v>1296</v>
      </c>
      <c r="AH1681" s="12" t="s">
        <v>2482</v>
      </c>
      <c r="DN1681" s="55">
        <v>1674</v>
      </c>
      <c r="DO1681" s="55" t="s">
        <v>1706</v>
      </c>
      <c r="DP1681" s="55" t="s">
        <v>1259</v>
      </c>
      <c r="DQ1681" s="55" t="s">
        <v>1260</v>
      </c>
      <c r="DR1681" s="55" t="s">
        <v>1261</v>
      </c>
      <c r="DS1681" s="55">
        <v>33140</v>
      </c>
      <c r="DT1681" s="55">
        <v>10000</v>
      </c>
      <c r="DU1681" s="55" t="s">
        <v>1258</v>
      </c>
      <c r="DV1681" s="55">
        <v>1</v>
      </c>
      <c r="EV1681" s="55">
        <v>1674</v>
      </c>
      <c r="EW1681" s="55" t="s">
        <v>42</v>
      </c>
      <c r="EX1681" s="55" t="s">
        <v>1995</v>
      </c>
      <c r="EY1681" s="55">
        <v>1</v>
      </c>
      <c r="EZ1681" s="55">
        <v>1995</v>
      </c>
      <c r="FA1681" s="55">
        <v>2999</v>
      </c>
      <c r="FB1681" s="55" t="s">
        <v>1361</v>
      </c>
      <c r="FC1681" s="55" t="s">
        <v>1249</v>
      </c>
      <c r="FD1681" s="55">
        <v>2.5</v>
      </c>
      <c r="FF1681" s="55">
        <v>1674</v>
      </c>
      <c r="FG1681" s="55" t="s">
        <v>42</v>
      </c>
      <c r="FH1681" s="55" t="s">
        <v>2272</v>
      </c>
      <c r="FI1681" s="55">
        <v>1</v>
      </c>
      <c r="FJ1681" s="55">
        <v>540000</v>
      </c>
      <c r="FK1681" s="55" t="s">
        <v>1249</v>
      </c>
      <c r="FL1681" s="55">
        <v>0.3</v>
      </c>
      <c r="JW1681" s="12">
        <v>1674</v>
      </c>
      <c r="JX1681" s="12" t="s">
        <v>1675</v>
      </c>
      <c r="JY1681" s="12" t="s">
        <v>2186</v>
      </c>
    </row>
    <row r="1682" ht="14.25" customHeight="1" outlineLevel="1" spans="7:285">
      <c r="G1682" s="55">
        <v>1675</v>
      </c>
      <c r="H1682" s="55" t="s">
        <v>1250</v>
      </c>
      <c r="I1682" s="55" t="s">
        <v>1708</v>
      </c>
      <c r="J1682" s="55" t="s">
        <v>3068</v>
      </c>
      <c r="K1682" s="55" t="s">
        <v>1249</v>
      </c>
      <c r="L1682" s="55">
        <v>0.32</v>
      </c>
      <c r="AD1682" s="12">
        <v>1675</v>
      </c>
      <c r="AE1682" s="12" t="s">
        <v>1261</v>
      </c>
      <c r="AF1682" s="12" t="s">
        <v>1837</v>
      </c>
      <c r="AG1682" s="12" t="s">
        <v>1007</v>
      </c>
      <c r="AH1682" s="12" t="s">
        <v>3089</v>
      </c>
      <c r="DN1682" s="55">
        <v>1675</v>
      </c>
      <c r="DO1682" s="55" t="s">
        <v>1706</v>
      </c>
      <c r="DP1682" s="55" t="s">
        <v>1259</v>
      </c>
      <c r="DQ1682" s="55" t="s">
        <v>1260</v>
      </c>
      <c r="DR1682" s="55" t="s">
        <v>1261</v>
      </c>
      <c r="DS1682" s="55">
        <v>33141</v>
      </c>
      <c r="DT1682" s="55">
        <v>10000</v>
      </c>
      <c r="DU1682" s="55" t="s">
        <v>1258</v>
      </c>
      <c r="DV1682" s="55">
        <v>1</v>
      </c>
      <c r="EV1682" s="55">
        <v>1675</v>
      </c>
      <c r="EW1682" s="55" t="s">
        <v>42</v>
      </c>
      <c r="EX1682" s="55" t="s">
        <v>1995</v>
      </c>
      <c r="EY1682" s="55">
        <v>2</v>
      </c>
      <c r="EZ1682" s="55">
        <v>0</v>
      </c>
      <c r="FA1682" s="55">
        <v>1994</v>
      </c>
      <c r="FB1682" s="55" t="s">
        <v>1361</v>
      </c>
      <c r="FC1682" s="55" t="s">
        <v>1249</v>
      </c>
      <c r="FD1682" s="55">
        <v>2.5</v>
      </c>
      <c r="FF1682" s="55">
        <v>1675</v>
      </c>
      <c r="FG1682" s="55" t="s">
        <v>42</v>
      </c>
      <c r="FH1682" s="55" t="s">
        <v>2055</v>
      </c>
      <c r="FI1682" s="55">
        <v>1</v>
      </c>
      <c r="FJ1682" s="55">
        <v>0</v>
      </c>
      <c r="FK1682" s="55" t="s">
        <v>1249</v>
      </c>
      <c r="FL1682" s="55">
        <v>0.3</v>
      </c>
      <c r="JW1682" s="12">
        <v>1675</v>
      </c>
      <c r="JX1682" s="12" t="s">
        <v>1675</v>
      </c>
      <c r="JY1682" s="12" t="s">
        <v>2331</v>
      </c>
    </row>
    <row r="1683" ht="14.25" customHeight="1" outlineLevel="1" spans="7:285">
      <c r="G1683" s="55">
        <v>1676</v>
      </c>
      <c r="H1683" s="55" t="s">
        <v>1250</v>
      </c>
      <c r="I1683" s="55" t="s">
        <v>1995</v>
      </c>
      <c r="J1683" s="55" t="s">
        <v>2947</v>
      </c>
      <c r="K1683" s="55" t="s">
        <v>1249</v>
      </c>
      <c r="L1683" s="55">
        <v>0.19</v>
      </c>
      <c r="AD1683" s="12">
        <v>1676</v>
      </c>
      <c r="AE1683" s="12" t="s">
        <v>1261</v>
      </c>
      <c r="AF1683" s="12" t="s">
        <v>995</v>
      </c>
      <c r="AG1683" s="12" t="s">
        <v>1296</v>
      </c>
      <c r="AH1683" s="12" t="s">
        <v>2681</v>
      </c>
      <c r="DN1683" s="55">
        <v>1676</v>
      </c>
      <c r="DO1683" s="55" t="s">
        <v>1706</v>
      </c>
      <c r="DP1683" s="55" t="s">
        <v>1259</v>
      </c>
      <c r="DQ1683" s="55" t="s">
        <v>1260</v>
      </c>
      <c r="DR1683" s="55" t="s">
        <v>1261</v>
      </c>
      <c r="DS1683" s="55">
        <v>33142</v>
      </c>
      <c r="DT1683" s="55">
        <v>10000</v>
      </c>
      <c r="DU1683" s="55" t="s">
        <v>1258</v>
      </c>
      <c r="DV1683" s="55">
        <v>1</v>
      </c>
      <c r="EV1683" s="55">
        <v>1676</v>
      </c>
      <c r="EW1683" s="55" t="s">
        <v>42</v>
      </c>
      <c r="EX1683" s="55" t="s">
        <v>1995</v>
      </c>
      <c r="EY1683" s="55">
        <v>2</v>
      </c>
      <c r="EZ1683" s="55">
        <v>1995</v>
      </c>
      <c r="FA1683" s="55">
        <v>2999</v>
      </c>
      <c r="FB1683" s="55" t="s">
        <v>1361</v>
      </c>
      <c r="FC1683" s="55" t="s">
        <v>1249</v>
      </c>
      <c r="FD1683" s="55">
        <v>2.75</v>
      </c>
      <c r="FF1683" s="55">
        <v>1676</v>
      </c>
      <c r="FG1683" s="55" t="s">
        <v>42</v>
      </c>
      <c r="FH1683" s="55" t="s">
        <v>2055</v>
      </c>
      <c r="FI1683" s="55">
        <v>1</v>
      </c>
      <c r="FJ1683" s="55">
        <v>1000</v>
      </c>
      <c r="FK1683" s="55" t="s">
        <v>1249</v>
      </c>
      <c r="FL1683" s="55">
        <v>0.3</v>
      </c>
      <c r="JW1683" s="12">
        <v>1676</v>
      </c>
      <c r="JX1683" s="12" t="s">
        <v>1675</v>
      </c>
      <c r="JY1683" s="12" t="s">
        <v>2349</v>
      </c>
    </row>
    <row r="1684" ht="14.25" customHeight="1" outlineLevel="1" spans="7:285">
      <c r="G1684" s="55">
        <v>1677</v>
      </c>
      <c r="H1684" s="55" t="s">
        <v>1250</v>
      </c>
      <c r="I1684" s="55" t="s">
        <v>1995</v>
      </c>
      <c r="J1684" s="55" t="s">
        <v>3050</v>
      </c>
      <c r="K1684" s="55" t="s">
        <v>1249</v>
      </c>
      <c r="L1684" s="55">
        <v>0.3</v>
      </c>
      <c r="AD1684" s="12">
        <v>1677</v>
      </c>
      <c r="AE1684" s="12" t="s">
        <v>1261</v>
      </c>
      <c r="AF1684" s="12" t="s">
        <v>2028</v>
      </c>
      <c r="AG1684" s="12" t="s">
        <v>1007</v>
      </c>
      <c r="AH1684" s="12" t="s">
        <v>3089</v>
      </c>
      <c r="DN1684" s="55">
        <v>1677</v>
      </c>
      <c r="DO1684" s="55" t="s">
        <v>1706</v>
      </c>
      <c r="DP1684" s="55" t="s">
        <v>1259</v>
      </c>
      <c r="DQ1684" s="55" t="s">
        <v>1260</v>
      </c>
      <c r="DR1684" s="55" t="s">
        <v>1261</v>
      </c>
      <c r="DS1684" s="55">
        <v>33144</v>
      </c>
      <c r="DT1684" s="55">
        <v>10000</v>
      </c>
      <c r="DU1684" s="55" t="s">
        <v>1258</v>
      </c>
      <c r="DV1684" s="55">
        <v>1</v>
      </c>
      <c r="EV1684" s="55">
        <v>1677</v>
      </c>
      <c r="EW1684" s="55" t="s">
        <v>42</v>
      </c>
      <c r="EX1684" s="55" t="s">
        <v>1995</v>
      </c>
      <c r="EY1684" s="55">
        <v>3</v>
      </c>
      <c r="EZ1684" s="55">
        <v>0</v>
      </c>
      <c r="FA1684" s="55">
        <v>1994</v>
      </c>
      <c r="FB1684" s="55" t="s">
        <v>1361</v>
      </c>
      <c r="FC1684" s="55" t="s">
        <v>1249</v>
      </c>
      <c r="FD1684" s="55">
        <v>2.75</v>
      </c>
      <c r="FF1684" s="55">
        <v>1677</v>
      </c>
      <c r="FG1684" s="55" t="s">
        <v>42</v>
      </c>
      <c r="FH1684" s="55" t="s">
        <v>2055</v>
      </c>
      <c r="FI1684" s="55">
        <v>1</v>
      </c>
      <c r="FJ1684" s="55">
        <v>2500</v>
      </c>
      <c r="FK1684" s="55" t="s">
        <v>1249</v>
      </c>
      <c r="FL1684" s="55">
        <v>0.3</v>
      </c>
      <c r="JW1684" s="12">
        <v>1677</v>
      </c>
      <c r="JX1684" s="12" t="s">
        <v>1675</v>
      </c>
      <c r="JY1684" s="12" t="s">
        <v>1932</v>
      </c>
    </row>
    <row r="1685" ht="14.25" customHeight="1" outlineLevel="1" spans="7:285">
      <c r="G1685" s="55">
        <v>1678</v>
      </c>
      <c r="H1685" s="55" t="s">
        <v>1250</v>
      </c>
      <c r="I1685" s="55" t="s">
        <v>1995</v>
      </c>
      <c r="J1685" s="55" t="s">
        <v>3104</v>
      </c>
      <c r="K1685" s="55" t="s">
        <v>1249</v>
      </c>
      <c r="L1685" s="55">
        <v>0.3</v>
      </c>
      <c r="AD1685" s="12">
        <v>1678</v>
      </c>
      <c r="AE1685" s="12" t="s">
        <v>1261</v>
      </c>
      <c r="AF1685" s="12" t="s">
        <v>630</v>
      </c>
      <c r="AG1685" s="12" t="s">
        <v>1296</v>
      </c>
      <c r="AH1685" s="12" t="s">
        <v>2681</v>
      </c>
      <c r="DN1685" s="55">
        <v>1678</v>
      </c>
      <c r="DO1685" s="55" t="s">
        <v>1706</v>
      </c>
      <c r="DP1685" s="55" t="s">
        <v>1259</v>
      </c>
      <c r="DQ1685" s="55" t="s">
        <v>1260</v>
      </c>
      <c r="DR1685" s="55" t="s">
        <v>1261</v>
      </c>
      <c r="DS1685" s="55">
        <v>33145</v>
      </c>
      <c r="DT1685" s="55">
        <v>10000</v>
      </c>
      <c r="DU1685" s="55" t="s">
        <v>1258</v>
      </c>
      <c r="DV1685" s="55">
        <v>1</v>
      </c>
      <c r="EV1685" s="55">
        <v>1678</v>
      </c>
      <c r="EW1685" s="55" t="s">
        <v>42</v>
      </c>
      <c r="EX1685" s="55" t="s">
        <v>1995</v>
      </c>
      <c r="EY1685" s="55">
        <v>3</v>
      </c>
      <c r="EZ1685" s="55">
        <v>1995</v>
      </c>
      <c r="FA1685" s="55">
        <v>2999</v>
      </c>
      <c r="FB1685" s="55" t="s">
        <v>1361</v>
      </c>
      <c r="FC1685" s="55" t="s">
        <v>1249</v>
      </c>
      <c r="FD1685" s="55">
        <v>2.75</v>
      </c>
      <c r="FF1685" s="55">
        <v>1678</v>
      </c>
      <c r="FG1685" s="55" t="s">
        <v>42</v>
      </c>
      <c r="FH1685" s="55" t="s">
        <v>2055</v>
      </c>
      <c r="FI1685" s="55">
        <v>1</v>
      </c>
      <c r="FJ1685" s="55">
        <v>5000</v>
      </c>
      <c r="FK1685" s="55" t="s">
        <v>1249</v>
      </c>
      <c r="FL1685" s="55">
        <v>0.3</v>
      </c>
      <c r="JW1685" s="12">
        <v>1678</v>
      </c>
      <c r="JX1685" s="12" t="s">
        <v>1675</v>
      </c>
      <c r="JY1685" s="12" t="s">
        <v>2379</v>
      </c>
    </row>
    <row r="1686" ht="14.25" customHeight="1" outlineLevel="1" spans="7:285">
      <c r="G1686" s="55">
        <v>1679</v>
      </c>
      <c r="H1686" s="55" t="s">
        <v>1250</v>
      </c>
      <c r="I1686" s="55" t="s">
        <v>1995</v>
      </c>
      <c r="J1686" s="55" t="s">
        <v>3155</v>
      </c>
      <c r="K1686" s="55" t="s">
        <v>1249</v>
      </c>
      <c r="L1686" s="55">
        <v>0.3</v>
      </c>
      <c r="AD1686" s="12">
        <v>1679</v>
      </c>
      <c r="AE1686" s="12" t="s">
        <v>1261</v>
      </c>
      <c r="AF1686" s="12" t="s">
        <v>2196</v>
      </c>
      <c r="AG1686" s="12" t="s">
        <v>1007</v>
      </c>
      <c r="AH1686" s="12" t="s">
        <v>3089</v>
      </c>
      <c r="DN1686" s="55">
        <v>1679</v>
      </c>
      <c r="DO1686" s="55" t="s">
        <v>1706</v>
      </c>
      <c r="DP1686" s="55" t="s">
        <v>1259</v>
      </c>
      <c r="DQ1686" s="55" t="s">
        <v>1260</v>
      </c>
      <c r="DR1686" s="55" t="s">
        <v>1261</v>
      </c>
      <c r="DS1686" s="55">
        <v>33146</v>
      </c>
      <c r="DT1686" s="55">
        <v>10000</v>
      </c>
      <c r="DU1686" s="55" t="s">
        <v>1258</v>
      </c>
      <c r="DV1686" s="55">
        <v>1</v>
      </c>
      <c r="EV1686" s="55">
        <v>1679</v>
      </c>
      <c r="EW1686" s="55" t="s">
        <v>42</v>
      </c>
      <c r="EX1686" s="55" t="s">
        <v>1995</v>
      </c>
      <c r="EY1686" s="55">
        <v>4</v>
      </c>
      <c r="EZ1686" s="55">
        <v>0</v>
      </c>
      <c r="FA1686" s="55">
        <v>1994</v>
      </c>
      <c r="FB1686" s="55" t="s">
        <v>1361</v>
      </c>
      <c r="FC1686" s="55" t="s">
        <v>1249</v>
      </c>
      <c r="FD1686" s="55">
        <v>2.75</v>
      </c>
      <c r="FF1686" s="55">
        <v>1679</v>
      </c>
      <c r="FG1686" s="55" t="s">
        <v>42</v>
      </c>
      <c r="FH1686" s="55" t="s">
        <v>2055</v>
      </c>
      <c r="FI1686" s="55">
        <v>1</v>
      </c>
      <c r="FJ1686" s="55">
        <v>10000</v>
      </c>
      <c r="FK1686" s="55" t="s">
        <v>1249</v>
      </c>
      <c r="FL1686" s="55">
        <v>0.3</v>
      </c>
      <c r="JW1686" s="12">
        <v>1679</v>
      </c>
      <c r="JX1686" s="12" t="s">
        <v>1675</v>
      </c>
      <c r="JY1686" s="12" t="s">
        <v>1846</v>
      </c>
    </row>
    <row r="1687" ht="14.25" customHeight="1" outlineLevel="1" spans="7:285">
      <c r="G1687" s="55">
        <v>1680</v>
      </c>
      <c r="H1687" s="55" t="s">
        <v>1250</v>
      </c>
      <c r="I1687" s="55" t="s">
        <v>1995</v>
      </c>
      <c r="J1687" s="55" t="s">
        <v>3195</v>
      </c>
      <c r="K1687" s="55" t="s">
        <v>1249</v>
      </c>
      <c r="L1687" s="55">
        <v>0.3</v>
      </c>
      <c r="AD1687" s="12">
        <v>1680</v>
      </c>
      <c r="AE1687" s="12" t="s">
        <v>1261</v>
      </c>
      <c r="AF1687" s="12" t="s">
        <v>1375</v>
      </c>
      <c r="AG1687" s="12" t="s">
        <v>1346</v>
      </c>
      <c r="AH1687" s="12" t="s">
        <v>2559</v>
      </c>
      <c r="DN1687" s="55">
        <v>1680</v>
      </c>
      <c r="DO1687" s="55" t="s">
        <v>1706</v>
      </c>
      <c r="DP1687" s="55" t="s">
        <v>1259</v>
      </c>
      <c r="DQ1687" s="55" t="s">
        <v>1260</v>
      </c>
      <c r="DR1687" s="55" t="s">
        <v>1261</v>
      </c>
      <c r="DS1687" s="55">
        <v>33147</v>
      </c>
      <c r="DT1687" s="55">
        <v>10000</v>
      </c>
      <c r="DU1687" s="55" t="s">
        <v>1258</v>
      </c>
      <c r="DV1687" s="55">
        <v>1</v>
      </c>
      <c r="EV1687" s="55">
        <v>1680</v>
      </c>
      <c r="EW1687" s="55" t="s">
        <v>42</v>
      </c>
      <c r="EX1687" s="55" t="s">
        <v>1995</v>
      </c>
      <c r="EY1687" s="55">
        <v>4</v>
      </c>
      <c r="EZ1687" s="55">
        <v>1995</v>
      </c>
      <c r="FA1687" s="55">
        <v>2999</v>
      </c>
      <c r="FB1687" s="55" t="s">
        <v>1361</v>
      </c>
      <c r="FC1687" s="55" t="s">
        <v>1249</v>
      </c>
      <c r="FD1687" s="55">
        <v>2.75</v>
      </c>
      <c r="FF1687" s="55">
        <v>1680</v>
      </c>
      <c r="FG1687" s="55" t="s">
        <v>42</v>
      </c>
      <c r="FH1687" s="55" t="s">
        <v>2055</v>
      </c>
      <c r="FI1687" s="55">
        <v>1</v>
      </c>
      <c r="FJ1687" s="55">
        <v>25000</v>
      </c>
      <c r="FK1687" s="55" t="s">
        <v>1249</v>
      </c>
      <c r="FL1687" s="55">
        <v>0.3</v>
      </c>
      <c r="JW1687" s="12">
        <v>1680</v>
      </c>
      <c r="JX1687" s="12" t="s">
        <v>1675</v>
      </c>
      <c r="JY1687" s="12" t="s">
        <v>2410</v>
      </c>
    </row>
    <row r="1688" ht="14.25" customHeight="1" outlineLevel="1" spans="7:285">
      <c r="G1688" s="55">
        <v>1681</v>
      </c>
      <c r="H1688" s="55" t="s">
        <v>1250</v>
      </c>
      <c r="I1688" s="55" t="s">
        <v>1995</v>
      </c>
      <c r="J1688" s="55" t="s">
        <v>3212</v>
      </c>
      <c r="K1688" s="55" t="s">
        <v>1249</v>
      </c>
      <c r="L1688" s="55">
        <v>0.3</v>
      </c>
      <c r="AD1688" s="12">
        <v>1681</v>
      </c>
      <c r="AE1688" s="12" t="s">
        <v>1261</v>
      </c>
      <c r="AF1688" s="12" t="s">
        <v>1229</v>
      </c>
      <c r="AG1688" s="12" t="s">
        <v>2199</v>
      </c>
      <c r="AH1688" s="12" t="s">
        <v>3090</v>
      </c>
      <c r="DN1688" s="55">
        <v>1681</v>
      </c>
      <c r="DO1688" s="55" t="s">
        <v>1706</v>
      </c>
      <c r="DP1688" s="55" t="s">
        <v>1259</v>
      </c>
      <c r="DQ1688" s="55" t="s">
        <v>1260</v>
      </c>
      <c r="DR1688" s="55" t="s">
        <v>1261</v>
      </c>
      <c r="DS1688" s="55">
        <v>33149</v>
      </c>
      <c r="DT1688" s="55">
        <v>10000</v>
      </c>
      <c r="DU1688" s="55" t="s">
        <v>1258</v>
      </c>
      <c r="DV1688" s="55">
        <v>1</v>
      </c>
      <c r="EV1688" s="55">
        <v>1681</v>
      </c>
      <c r="EW1688" s="55" t="s">
        <v>42</v>
      </c>
      <c r="EX1688" s="55" t="s">
        <v>1995</v>
      </c>
      <c r="EY1688" s="55">
        <v>5</v>
      </c>
      <c r="EZ1688" s="55">
        <v>0</v>
      </c>
      <c r="FA1688" s="55">
        <v>1994</v>
      </c>
      <c r="FB1688" s="55" t="s">
        <v>1361</v>
      </c>
      <c r="FC1688" s="55" t="s">
        <v>1249</v>
      </c>
      <c r="FD1688" s="55">
        <v>2.75</v>
      </c>
      <c r="FF1688" s="55">
        <v>1681</v>
      </c>
      <c r="FG1688" s="55" t="s">
        <v>42</v>
      </c>
      <c r="FH1688" s="55" t="s">
        <v>2055</v>
      </c>
      <c r="FI1688" s="55">
        <v>1</v>
      </c>
      <c r="FJ1688" s="55">
        <v>50000</v>
      </c>
      <c r="FK1688" s="55" t="s">
        <v>1249</v>
      </c>
      <c r="FL1688" s="55">
        <v>0.3</v>
      </c>
      <c r="JW1688" s="12">
        <v>1681</v>
      </c>
      <c r="JX1688" s="12" t="s">
        <v>1675</v>
      </c>
      <c r="JY1688" s="12" t="s">
        <v>2428</v>
      </c>
    </row>
    <row r="1689" ht="14.25" customHeight="1" outlineLevel="1" spans="7:285">
      <c r="G1689" s="55">
        <v>1682</v>
      </c>
      <c r="H1689" s="55" t="s">
        <v>1250</v>
      </c>
      <c r="I1689" s="55" t="s">
        <v>1995</v>
      </c>
      <c r="J1689" s="55" t="s">
        <v>3046</v>
      </c>
      <c r="K1689" s="55" t="s">
        <v>1249</v>
      </c>
      <c r="L1689" s="55">
        <v>0.18</v>
      </c>
      <c r="AD1689" s="12">
        <v>1682</v>
      </c>
      <c r="AE1689" s="12" t="s">
        <v>1261</v>
      </c>
      <c r="AF1689" s="12" t="s">
        <v>1540</v>
      </c>
      <c r="AG1689" s="12" t="s">
        <v>1346</v>
      </c>
      <c r="AH1689" s="12" t="s">
        <v>2495</v>
      </c>
      <c r="DN1689" s="55">
        <v>1682</v>
      </c>
      <c r="DO1689" s="55" t="s">
        <v>1706</v>
      </c>
      <c r="DP1689" s="55" t="s">
        <v>1259</v>
      </c>
      <c r="DQ1689" s="55" t="s">
        <v>1260</v>
      </c>
      <c r="DR1689" s="55" t="s">
        <v>1261</v>
      </c>
      <c r="DS1689" s="55">
        <v>33154</v>
      </c>
      <c r="DT1689" s="55">
        <v>10000</v>
      </c>
      <c r="DU1689" s="55" t="s">
        <v>1258</v>
      </c>
      <c r="DV1689" s="55">
        <v>1</v>
      </c>
      <c r="EV1689" s="55">
        <v>1682</v>
      </c>
      <c r="EW1689" s="55" t="s">
        <v>42</v>
      </c>
      <c r="EX1689" s="55" t="s">
        <v>1995</v>
      </c>
      <c r="EY1689" s="55">
        <v>5</v>
      </c>
      <c r="EZ1689" s="55">
        <v>1995</v>
      </c>
      <c r="FA1689" s="55">
        <v>2999</v>
      </c>
      <c r="FB1689" s="55" t="s">
        <v>1361</v>
      </c>
      <c r="FC1689" s="55" t="s">
        <v>1249</v>
      </c>
      <c r="FD1689" s="55">
        <v>2.75</v>
      </c>
      <c r="FF1689" s="55">
        <v>1682</v>
      </c>
      <c r="FG1689" s="55" t="s">
        <v>42</v>
      </c>
      <c r="FH1689" s="55" t="s">
        <v>2055</v>
      </c>
      <c r="FI1689" s="55">
        <v>1</v>
      </c>
      <c r="FJ1689" s="55">
        <v>80000</v>
      </c>
      <c r="FK1689" s="55" t="s">
        <v>1249</v>
      </c>
      <c r="FL1689" s="55">
        <v>0.3</v>
      </c>
      <c r="JW1689" s="12">
        <v>1682</v>
      </c>
      <c r="JX1689" s="12" t="s">
        <v>1675</v>
      </c>
      <c r="JY1689" s="12" t="s">
        <v>1424</v>
      </c>
    </row>
    <row r="1690" ht="14.25" customHeight="1" outlineLevel="1" spans="7:285">
      <c r="G1690" s="55">
        <v>1683</v>
      </c>
      <c r="H1690" s="55" t="s">
        <v>1250</v>
      </c>
      <c r="I1690" s="55" t="s">
        <v>1995</v>
      </c>
      <c r="J1690" s="55" t="s">
        <v>3078</v>
      </c>
      <c r="K1690" s="55" t="s">
        <v>1249</v>
      </c>
      <c r="L1690" s="55">
        <v>0.18</v>
      </c>
      <c r="AD1690" s="12">
        <v>1683</v>
      </c>
      <c r="AE1690" s="12" t="s">
        <v>1261</v>
      </c>
      <c r="AF1690" s="12" t="s">
        <v>1594</v>
      </c>
      <c r="AG1690" s="12" t="s">
        <v>2199</v>
      </c>
      <c r="AH1690" s="12" t="s">
        <v>3090</v>
      </c>
      <c r="DN1690" s="55">
        <v>1683</v>
      </c>
      <c r="DO1690" s="55" t="s">
        <v>1706</v>
      </c>
      <c r="DP1690" s="55" t="s">
        <v>1259</v>
      </c>
      <c r="DQ1690" s="55" t="s">
        <v>1260</v>
      </c>
      <c r="DR1690" s="55" t="s">
        <v>1261</v>
      </c>
      <c r="DS1690" s="55">
        <v>33156</v>
      </c>
      <c r="DT1690" s="55">
        <v>10000</v>
      </c>
      <c r="DU1690" s="55" t="s">
        <v>1258</v>
      </c>
      <c r="DV1690" s="55">
        <v>1</v>
      </c>
      <c r="EV1690" s="55">
        <v>1683</v>
      </c>
      <c r="EW1690" s="55" t="s">
        <v>42</v>
      </c>
      <c r="EX1690" s="55" t="s">
        <v>1995</v>
      </c>
      <c r="EY1690" s="55">
        <v>6</v>
      </c>
      <c r="EZ1690" s="55">
        <v>0</v>
      </c>
      <c r="FA1690" s="55">
        <v>1994</v>
      </c>
      <c r="FB1690" s="55" t="s">
        <v>1361</v>
      </c>
      <c r="FC1690" s="55" t="s">
        <v>1249</v>
      </c>
      <c r="FD1690" s="55">
        <v>2.5</v>
      </c>
      <c r="FF1690" s="55">
        <v>1683</v>
      </c>
      <c r="FG1690" s="55" t="s">
        <v>42</v>
      </c>
      <c r="FH1690" s="55" t="s">
        <v>2055</v>
      </c>
      <c r="FI1690" s="55">
        <v>1</v>
      </c>
      <c r="FJ1690" s="55">
        <v>130000</v>
      </c>
      <c r="FK1690" s="55" t="s">
        <v>1249</v>
      </c>
      <c r="FL1690" s="55">
        <v>0.3</v>
      </c>
      <c r="JW1690" s="12">
        <v>1683</v>
      </c>
      <c r="JX1690" s="12" t="s">
        <v>1675</v>
      </c>
      <c r="JY1690" s="12" t="s">
        <v>2405</v>
      </c>
    </row>
    <row r="1691" ht="14.25" customHeight="1" outlineLevel="1" spans="7:285">
      <c r="G1691" s="55">
        <v>1684</v>
      </c>
      <c r="H1691" s="55" t="s">
        <v>1250</v>
      </c>
      <c r="I1691" s="55" t="s">
        <v>1995</v>
      </c>
      <c r="J1691" s="55" t="s">
        <v>3080</v>
      </c>
      <c r="K1691" s="55" t="s">
        <v>1249</v>
      </c>
      <c r="L1691" s="55">
        <v>0.2</v>
      </c>
      <c r="AD1691" s="12">
        <v>1684</v>
      </c>
      <c r="AE1691" s="12" t="s">
        <v>1261</v>
      </c>
      <c r="AF1691" s="12" t="s">
        <v>773</v>
      </c>
      <c r="AG1691" s="12" t="s">
        <v>1731</v>
      </c>
      <c r="AH1691" s="12" t="s">
        <v>2745</v>
      </c>
      <c r="DN1691" s="55">
        <v>1684</v>
      </c>
      <c r="DO1691" s="55" t="s">
        <v>1706</v>
      </c>
      <c r="DP1691" s="55" t="s">
        <v>1259</v>
      </c>
      <c r="DQ1691" s="55" t="s">
        <v>1260</v>
      </c>
      <c r="DR1691" s="55" t="s">
        <v>1261</v>
      </c>
      <c r="DS1691" s="55">
        <v>33158</v>
      </c>
      <c r="DT1691" s="55">
        <v>10000</v>
      </c>
      <c r="DU1691" s="55" t="s">
        <v>1258</v>
      </c>
      <c r="DV1691" s="55">
        <v>1</v>
      </c>
      <c r="EV1691" s="55">
        <v>1684</v>
      </c>
      <c r="EW1691" s="55" t="s">
        <v>42</v>
      </c>
      <c r="EX1691" s="55" t="s">
        <v>1995</v>
      </c>
      <c r="EY1691" s="55">
        <v>6</v>
      </c>
      <c r="EZ1691" s="55">
        <v>1995</v>
      </c>
      <c r="FA1691" s="55">
        <v>2999</v>
      </c>
      <c r="FB1691" s="55" t="s">
        <v>1361</v>
      </c>
      <c r="FC1691" s="55" t="s">
        <v>1249</v>
      </c>
      <c r="FD1691" s="55">
        <v>2.5</v>
      </c>
      <c r="FF1691" s="55">
        <v>1684</v>
      </c>
      <c r="FG1691" s="55" t="s">
        <v>42</v>
      </c>
      <c r="FH1691" s="55" t="s">
        <v>2055</v>
      </c>
      <c r="FI1691" s="55">
        <v>1</v>
      </c>
      <c r="FJ1691" s="55">
        <v>260000</v>
      </c>
      <c r="FK1691" s="55" t="s">
        <v>1249</v>
      </c>
      <c r="FL1691" s="55">
        <v>0.3</v>
      </c>
      <c r="JW1691" s="12">
        <v>1684</v>
      </c>
      <c r="JX1691" s="12" t="s">
        <v>1675</v>
      </c>
      <c r="JY1691" s="12" t="s">
        <v>1955</v>
      </c>
    </row>
    <row r="1692" ht="14.25" customHeight="1" outlineLevel="1" spans="7:285">
      <c r="G1692" s="55">
        <v>1685</v>
      </c>
      <c r="H1692" s="55" t="s">
        <v>1250</v>
      </c>
      <c r="I1692" s="55" t="s">
        <v>1995</v>
      </c>
      <c r="J1692" s="55" t="s">
        <v>3082</v>
      </c>
      <c r="K1692" s="55" t="s">
        <v>1249</v>
      </c>
      <c r="L1692" s="55">
        <v>0.2</v>
      </c>
      <c r="AD1692" s="12">
        <v>1685</v>
      </c>
      <c r="AE1692" s="12" t="s">
        <v>1261</v>
      </c>
      <c r="AF1692" s="12" t="s">
        <v>1838</v>
      </c>
      <c r="AG1692" s="12" t="s">
        <v>2199</v>
      </c>
      <c r="AH1692" s="12" t="s">
        <v>3090</v>
      </c>
      <c r="DN1692" s="55">
        <v>1685</v>
      </c>
      <c r="DO1692" s="55" t="s">
        <v>1706</v>
      </c>
      <c r="DP1692" s="55" t="s">
        <v>1259</v>
      </c>
      <c r="DQ1692" s="55" t="s">
        <v>1260</v>
      </c>
      <c r="DR1692" s="55" t="s">
        <v>1261</v>
      </c>
      <c r="DS1692" s="55">
        <v>33164</v>
      </c>
      <c r="DT1692" s="55">
        <v>10000</v>
      </c>
      <c r="DU1692" s="55" t="s">
        <v>1258</v>
      </c>
      <c r="DV1692" s="55">
        <v>1</v>
      </c>
      <c r="EV1692" s="55">
        <v>1685</v>
      </c>
      <c r="EW1692" s="55" t="s">
        <v>1313</v>
      </c>
      <c r="EX1692" s="55" t="s">
        <v>1343</v>
      </c>
      <c r="EY1692" s="55">
        <v>1</v>
      </c>
      <c r="EZ1692" s="55">
        <v>0</v>
      </c>
      <c r="FA1692" s="55">
        <v>1994</v>
      </c>
      <c r="FB1692" s="55" t="s">
        <v>1361</v>
      </c>
      <c r="FC1692" s="55" t="s">
        <v>1249</v>
      </c>
      <c r="FD1692" s="55">
        <v>2.25</v>
      </c>
      <c r="FF1692" s="55">
        <v>1685</v>
      </c>
      <c r="FG1692" s="55" t="s">
        <v>42</v>
      </c>
      <c r="FH1692" s="55" t="s">
        <v>2055</v>
      </c>
      <c r="FI1692" s="55">
        <v>1</v>
      </c>
      <c r="FJ1692" s="55">
        <v>400000</v>
      </c>
      <c r="FK1692" s="55" t="s">
        <v>1249</v>
      </c>
      <c r="FL1692" s="55">
        <v>0.3</v>
      </c>
      <c r="JW1692" s="12">
        <v>1685</v>
      </c>
      <c r="JX1692" s="12" t="s">
        <v>1675</v>
      </c>
      <c r="JY1692" s="12" t="s">
        <v>1620</v>
      </c>
    </row>
    <row r="1693" ht="14.25" customHeight="1" outlineLevel="1" spans="7:285">
      <c r="G1693" s="55">
        <v>1686</v>
      </c>
      <c r="H1693" s="55" t="s">
        <v>1250</v>
      </c>
      <c r="I1693" s="55" t="s">
        <v>1995</v>
      </c>
      <c r="J1693" s="55" t="s">
        <v>3083</v>
      </c>
      <c r="K1693" s="55" t="s">
        <v>1249</v>
      </c>
      <c r="L1693" s="55">
        <v>0.23</v>
      </c>
      <c r="AD1693" s="12">
        <v>1686</v>
      </c>
      <c r="AE1693" s="12" t="s">
        <v>1261</v>
      </c>
      <c r="AF1693" s="12" t="s">
        <v>1368</v>
      </c>
      <c r="AG1693" s="12" t="s">
        <v>1731</v>
      </c>
      <c r="AH1693" s="12" t="s">
        <v>2745</v>
      </c>
      <c r="DN1693" s="55">
        <v>1686</v>
      </c>
      <c r="DO1693" s="55" t="s">
        <v>1706</v>
      </c>
      <c r="DP1693" s="55" t="s">
        <v>1259</v>
      </c>
      <c r="DQ1693" s="55" t="s">
        <v>1260</v>
      </c>
      <c r="DR1693" s="55" t="s">
        <v>1261</v>
      </c>
      <c r="DS1693" s="55">
        <v>33166</v>
      </c>
      <c r="DT1693" s="55">
        <v>10000</v>
      </c>
      <c r="DU1693" s="55" t="s">
        <v>1258</v>
      </c>
      <c r="DV1693" s="55">
        <v>1</v>
      </c>
      <c r="EV1693" s="55">
        <v>1686</v>
      </c>
      <c r="EW1693" s="55" t="s">
        <v>1313</v>
      </c>
      <c r="EX1693" s="55" t="s">
        <v>1343</v>
      </c>
      <c r="EY1693" s="55">
        <v>1</v>
      </c>
      <c r="EZ1693" s="55">
        <v>1995</v>
      </c>
      <c r="FA1693" s="55">
        <v>2999</v>
      </c>
      <c r="FB1693" s="55" t="s">
        <v>1361</v>
      </c>
      <c r="FC1693" s="55" t="s">
        <v>1249</v>
      </c>
      <c r="FD1693" s="55">
        <v>2.5</v>
      </c>
      <c r="FF1693" s="55">
        <v>1686</v>
      </c>
      <c r="FG1693" s="55" t="s">
        <v>42</v>
      </c>
      <c r="FH1693" s="55" t="s">
        <v>2055</v>
      </c>
      <c r="FI1693" s="55">
        <v>1</v>
      </c>
      <c r="FJ1693" s="55">
        <v>530000</v>
      </c>
      <c r="FK1693" s="55" t="s">
        <v>1249</v>
      </c>
      <c r="FL1693" s="55">
        <v>0.3</v>
      </c>
      <c r="JW1693" s="12">
        <v>1686</v>
      </c>
      <c r="JX1693" s="12" t="s">
        <v>1675</v>
      </c>
      <c r="JY1693" s="12" t="s">
        <v>1591</v>
      </c>
    </row>
    <row r="1694" ht="14.25" customHeight="1" outlineLevel="1" spans="7:285">
      <c r="G1694" s="55">
        <v>1687</v>
      </c>
      <c r="H1694" s="55" t="s">
        <v>1250</v>
      </c>
      <c r="I1694" s="55" t="s">
        <v>1995</v>
      </c>
      <c r="J1694" s="55" t="s">
        <v>2141</v>
      </c>
      <c r="K1694" s="55" t="s">
        <v>1249</v>
      </c>
      <c r="L1694" s="55">
        <v>0.308</v>
      </c>
      <c r="AD1694" s="12">
        <v>1687</v>
      </c>
      <c r="AE1694" s="12" t="s">
        <v>1261</v>
      </c>
      <c r="AF1694" s="12" t="s">
        <v>2029</v>
      </c>
      <c r="AG1694" s="12" t="s">
        <v>2199</v>
      </c>
      <c r="AH1694" s="12" t="s">
        <v>3090</v>
      </c>
      <c r="DN1694" s="55">
        <v>1687</v>
      </c>
      <c r="DO1694" s="55" t="s">
        <v>1706</v>
      </c>
      <c r="DP1694" s="55" t="s">
        <v>1259</v>
      </c>
      <c r="DQ1694" s="55" t="s">
        <v>1260</v>
      </c>
      <c r="DR1694" s="55" t="s">
        <v>1261</v>
      </c>
      <c r="DS1694" s="55">
        <v>33167</v>
      </c>
      <c r="DT1694" s="55">
        <v>10000</v>
      </c>
      <c r="DU1694" s="55" t="s">
        <v>1258</v>
      </c>
      <c r="DV1694" s="55">
        <v>1</v>
      </c>
      <c r="EV1694" s="55">
        <v>1687</v>
      </c>
      <c r="EW1694" s="55" t="s">
        <v>1313</v>
      </c>
      <c r="EX1694" s="55" t="s">
        <v>1343</v>
      </c>
      <c r="EY1694" s="55">
        <v>2</v>
      </c>
      <c r="EZ1694" s="55">
        <v>0</v>
      </c>
      <c r="FA1694" s="55">
        <v>1994</v>
      </c>
      <c r="FB1694" s="55" t="s">
        <v>1361</v>
      </c>
      <c r="FC1694" s="55" t="s">
        <v>1249</v>
      </c>
      <c r="FD1694" s="55">
        <v>2.25</v>
      </c>
      <c r="FF1694" s="55">
        <v>1687</v>
      </c>
      <c r="FG1694" s="55" t="s">
        <v>42</v>
      </c>
      <c r="FH1694" s="55" t="s">
        <v>2055</v>
      </c>
      <c r="FI1694" s="55">
        <v>1</v>
      </c>
      <c r="FJ1694" s="55">
        <v>540000</v>
      </c>
      <c r="FK1694" s="55" t="s">
        <v>1249</v>
      </c>
      <c r="FL1694" s="55">
        <v>0.3</v>
      </c>
      <c r="JW1694" s="12">
        <v>1687</v>
      </c>
      <c r="JX1694" s="12" t="s">
        <v>1675</v>
      </c>
      <c r="JY1694" s="12" t="s">
        <v>1868</v>
      </c>
    </row>
    <row r="1695" ht="14.25" customHeight="1" outlineLevel="1" spans="7:285">
      <c r="G1695" s="55">
        <v>1688</v>
      </c>
      <c r="H1695" s="55" t="s">
        <v>1250</v>
      </c>
      <c r="I1695" s="55" t="s">
        <v>1995</v>
      </c>
      <c r="J1695" s="55" t="s">
        <v>2696</v>
      </c>
      <c r="K1695" s="55" t="s">
        <v>1249</v>
      </c>
      <c r="L1695" s="55">
        <v>0.3</v>
      </c>
      <c r="AD1695" s="12">
        <v>1688</v>
      </c>
      <c r="AE1695" s="12" t="s">
        <v>1261</v>
      </c>
      <c r="AF1695" s="12" t="s">
        <v>1382</v>
      </c>
      <c r="AG1695" s="12" t="s">
        <v>1731</v>
      </c>
      <c r="AH1695" s="12" t="s">
        <v>2745</v>
      </c>
      <c r="DN1695" s="55">
        <v>1688</v>
      </c>
      <c r="DO1695" s="55" t="s">
        <v>1706</v>
      </c>
      <c r="DP1695" s="55" t="s">
        <v>1259</v>
      </c>
      <c r="DQ1695" s="55" t="s">
        <v>1260</v>
      </c>
      <c r="DR1695" s="55" t="s">
        <v>1261</v>
      </c>
      <c r="DS1695" s="55">
        <v>33170</v>
      </c>
      <c r="DT1695" s="55">
        <v>10000</v>
      </c>
      <c r="DU1695" s="55" t="s">
        <v>1258</v>
      </c>
      <c r="DV1695" s="55">
        <v>1</v>
      </c>
      <c r="EV1695" s="55">
        <v>1688</v>
      </c>
      <c r="EW1695" s="55" t="s">
        <v>1313</v>
      </c>
      <c r="EX1695" s="55" t="s">
        <v>1343</v>
      </c>
      <c r="EY1695" s="55">
        <v>2</v>
      </c>
      <c r="EZ1695" s="55">
        <v>1995</v>
      </c>
      <c r="FA1695" s="55">
        <v>2999</v>
      </c>
      <c r="FB1695" s="55" t="s">
        <v>1361</v>
      </c>
      <c r="FC1695" s="55" t="s">
        <v>1249</v>
      </c>
      <c r="FD1695" s="55">
        <v>2.5</v>
      </c>
      <c r="FF1695" s="55">
        <v>1688</v>
      </c>
      <c r="FG1695" s="55" t="s">
        <v>42</v>
      </c>
      <c r="FH1695" s="55" t="s">
        <v>2055</v>
      </c>
      <c r="FI1695" s="55">
        <v>2</v>
      </c>
      <c r="FJ1695" s="55">
        <v>0</v>
      </c>
      <c r="FK1695" s="55" t="s">
        <v>1249</v>
      </c>
      <c r="FL1695" s="55">
        <v>0.3</v>
      </c>
      <c r="JW1695" s="12">
        <v>1688</v>
      </c>
      <c r="JX1695" s="12" t="s">
        <v>1675</v>
      </c>
      <c r="JY1695" s="12" t="s">
        <v>2536</v>
      </c>
    </row>
    <row r="1696" ht="14.25" customHeight="1" outlineLevel="1" spans="7:285">
      <c r="G1696" s="55">
        <v>1689</v>
      </c>
      <c r="H1696" s="55" t="s">
        <v>1250</v>
      </c>
      <c r="I1696" s="55" t="s">
        <v>1995</v>
      </c>
      <c r="J1696" s="55" t="s">
        <v>2951</v>
      </c>
      <c r="K1696" s="55" t="s">
        <v>1249</v>
      </c>
      <c r="L1696" s="55">
        <v>0.3</v>
      </c>
      <c r="AD1696" s="12">
        <v>1689</v>
      </c>
      <c r="AE1696" s="12" t="s">
        <v>1261</v>
      </c>
      <c r="AF1696" s="12" t="s">
        <v>2197</v>
      </c>
      <c r="AG1696" s="12" t="s">
        <v>2199</v>
      </c>
      <c r="AH1696" s="12" t="s">
        <v>3090</v>
      </c>
      <c r="DN1696" s="55">
        <v>1689</v>
      </c>
      <c r="DO1696" s="55" t="s">
        <v>1706</v>
      </c>
      <c r="DP1696" s="55" t="s">
        <v>1259</v>
      </c>
      <c r="DQ1696" s="55" t="s">
        <v>1260</v>
      </c>
      <c r="DR1696" s="55" t="s">
        <v>1261</v>
      </c>
      <c r="DS1696" s="55">
        <v>33172</v>
      </c>
      <c r="DT1696" s="55">
        <v>10000</v>
      </c>
      <c r="DU1696" s="55" t="s">
        <v>1258</v>
      </c>
      <c r="DV1696" s="55">
        <v>1</v>
      </c>
      <c r="EV1696" s="55">
        <v>1689</v>
      </c>
      <c r="EW1696" s="55" t="s">
        <v>1313</v>
      </c>
      <c r="EX1696" s="55" t="s">
        <v>1260</v>
      </c>
      <c r="EY1696" s="55">
        <v>10</v>
      </c>
      <c r="EZ1696" s="55">
        <v>0</v>
      </c>
      <c r="FA1696" s="55">
        <v>1994</v>
      </c>
      <c r="FB1696" s="55" t="s">
        <v>1361</v>
      </c>
      <c r="FC1696" s="55" t="s">
        <v>1249</v>
      </c>
      <c r="FD1696" s="55">
        <v>5.25</v>
      </c>
      <c r="FF1696" s="55">
        <v>1689</v>
      </c>
      <c r="FG1696" s="55" t="s">
        <v>42</v>
      </c>
      <c r="FH1696" s="55" t="s">
        <v>2055</v>
      </c>
      <c r="FI1696" s="55">
        <v>2</v>
      </c>
      <c r="FJ1696" s="55">
        <v>1000</v>
      </c>
      <c r="FK1696" s="55" t="s">
        <v>1249</v>
      </c>
      <c r="FL1696" s="55">
        <v>0.3</v>
      </c>
      <c r="JW1696" s="12">
        <v>1689</v>
      </c>
      <c r="JX1696" s="12" t="s">
        <v>1675</v>
      </c>
      <c r="JY1696" s="12" t="s">
        <v>2486</v>
      </c>
    </row>
    <row r="1697" ht="14.25" customHeight="1" outlineLevel="1" spans="7:285">
      <c r="G1697" s="55">
        <v>1690</v>
      </c>
      <c r="H1697" s="55" t="s">
        <v>42</v>
      </c>
      <c r="I1697" s="55" t="s">
        <v>763</v>
      </c>
      <c r="J1697" s="55" t="s">
        <v>767</v>
      </c>
      <c r="K1697" s="55" t="s">
        <v>1249</v>
      </c>
      <c r="L1697" s="55">
        <v>0.31</v>
      </c>
      <c r="AD1697" s="12">
        <v>1690</v>
      </c>
      <c r="AE1697" s="12" t="s">
        <v>1261</v>
      </c>
      <c r="AF1697" s="12" t="s">
        <v>1927</v>
      </c>
      <c r="AG1697" s="12" t="s">
        <v>1731</v>
      </c>
      <c r="AH1697" s="12" t="s">
        <v>2745</v>
      </c>
      <c r="DN1697" s="55">
        <v>1690</v>
      </c>
      <c r="DO1697" s="55" t="s">
        <v>1706</v>
      </c>
      <c r="DP1697" s="55" t="s">
        <v>1259</v>
      </c>
      <c r="DQ1697" s="55" t="s">
        <v>1260</v>
      </c>
      <c r="DR1697" s="55" t="s">
        <v>1261</v>
      </c>
      <c r="DS1697" s="55">
        <v>33173</v>
      </c>
      <c r="DT1697" s="55">
        <v>10000</v>
      </c>
      <c r="DU1697" s="55" t="s">
        <v>1258</v>
      </c>
      <c r="DV1697" s="55">
        <v>1</v>
      </c>
      <c r="EV1697" s="55">
        <v>1690</v>
      </c>
      <c r="EW1697" s="55" t="s">
        <v>1313</v>
      </c>
      <c r="EX1697" s="55" t="s">
        <v>1260</v>
      </c>
      <c r="EY1697" s="55">
        <v>10</v>
      </c>
      <c r="EZ1697" s="55">
        <v>1995</v>
      </c>
      <c r="FA1697" s="55">
        <v>2999</v>
      </c>
      <c r="FB1697" s="55" t="s">
        <v>1361</v>
      </c>
      <c r="FC1697" s="55" t="s">
        <v>1249</v>
      </c>
      <c r="FD1697" s="55">
        <v>6</v>
      </c>
      <c r="FF1697" s="55">
        <v>1690</v>
      </c>
      <c r="FG1697" s="55" t="s">
        <v>42</v>
      </c>
      <c r="FH1697" s="55" t="s">
        <v>2055</v>
      </c>
      <c r="FI1697" s="55">
        <v>2</v>
      </c>
      <c r="FJ1697" s="55">
        <v>2500</v>
      </c>
      <c r="FK1697" s="55" t="s">
        <v>1249</v>
      </c>
      <c r="FL1697" s="55">
        <v>0.3</v>
      </c>
      <c r="JW1697" s="12">
        <v>1690</v>
      </c>
      <c r="JX1697" s="12" t="s">
        <v>1675</v>
      </c>
      <c r="JY1697" s="12" t="s">
        <v>2571</v>
      </c>
    </row>
    <row r="1698" ht="14.25" customHeight="1" outlineLevel="1" spans="7:285">
      <c r="G1698" s="55">
        <v>1691</v>
      </c>
      <c r="H1698" s="55" t="s">
        <v>42</v>
      </c>
      <c r="I1698" s="55" t="s">
        <v>763</v>
      </c>
      <c r="J1698" s="55" t="s">
        <v>904</v>
      </c>
      <c r="K1698" s="55" t="s">
        <v>1249</v>
      </c>
      <c r="L1698" s="55">
        <v>0.31</v>
      </c>
      <c r="AD1698" s="12">
        <v>1691</v>
      </c>
      <c r="AE1698" s="12" t="s">
        <v>1261</v>
      </c>
      <c r="AF1698" s="12" t="s">
        <v>2332</v>
      </c>
      <c r="AG1698" s="12" t="s">
        <v>2199</v>
      </c>
      <c r="AH1698" s="12" t="s">
        <v>3090</v>
      </c>
      <c r="DN1698" s="55">
        <v>1691</v>
      </c>
      <c r="DO1698" s="55" t="s">
        <v>1706</v>
      </c>
      <c r="DP1698" s="55" t="s">
        <v>1259</v>
      </c>
      <c r="DQ1698" s="55" t="s">
        <v>1260</v>
      </c>
      <c r="DR1698" s="55" t="s">
        <v>1261</v>
      </c>
      <c r="DS1698" s="55">
        <v>33175</v>
      </c>
      <c r="DT1698" s="55">
        <v>10000</v>
      </c>
      <c r="DU1698" s="55" t="s">
        <v>1258</v>
      </c>
      <c r="DV1698" s="55">
        <v>1</v>
      </c>
      <c r="EV1698" s="55">
        <v>1691</v>
      </c>
      <c r="EW1698" s="55" t="s">
        <v>1313</v>
      </c>
      <c r="EX1698" s="55" t="s">
        <v>1260</v>
      </c>
      <c r="EY1698" s="55">
        <v>11</v>
      </c>
      <c r="EZ1698" s="55">
        <v>0</v>
      </c>
      <c r="FA1698" s="55">
        <v>1994</v>
      </c>
      <c r="FB1698" s="55" t="s">
        <v>1361</v>
      </c>
      <c r="FC1698" s="55" t="s">
        <v>1249</v>
      </c>
      <c r="FD1698" s="55">
        <v>5.25</v>
      </c>
      <c r="FF1698" s="55">
        <v>1691</v>
      </c>
      <c r="FG1698" s="55" t="s">
        <v>42</v>
      </c>
      <c r="FH1698" s="55" t="s">
        <v>2055</v>
      </c>
      <c r="FI1698" s="55">
        <v>2</v>
      </c>
      <c r="FJ1698" s="55">
        <v>5000</v>
      </c>
      <c r="FK1698" s="55" t="s">
        <v>1249</v>
      </c>
      <c r="FL1698" s="55">
        <v>0.3</v>
      </c>
      <c r="JW1698" s="12">
        <v>1691</v>
      </c>
      <c r="JX1698" s="12" t="s">
        <v>1675</v>
      </c>
      <c r="JY1698" s="12" t="s">
        <v>2586</v>
      </c>
    </row>
    <row r="1699" ht="14.25" customHeight="1" outlineLevel="1" spans="7:285">
      <c r="G1699" s="55">
        <v>1692</v>
      </c>
      <c r="H1699" s="55" t="s">
        <v>42</v>
      </c>
      <c r="I1699" s="55" t="s">
        <v>763</v>
      </c>
      <c r="J1699" s="55" t="s">
        <v>963</v>
      </c>
      <c r="K1699" s="55" t="s">
        <v>1249</v>
      </c>
      <c r="L1699" s="55">
        <v>0.31</v>
      </c>
      <c r="AD1699" s="12">
        <v>1692</v>
      </c>
      <c r="AE1699" s="12" t="s">
        <v>1261</v>
      </c>
      <c r="AF1699" s="12" t="s">
        <v>2101</v>
      </c>
      <c r="AG1699" s="12" t="s">
        <v>1731</v>
      </c>
      <c r="AH1699" s="12" t="s">
        <v>2745</v>
      </c>
      <c r="DN1699" s="55">
        <v>1692</v>
      </c>
      <c r="DO1699" s="55" t="s">
        <v>1706</v>
      </c>
      <c r="DP1699" s="55" t="s">
        <v>1259</v>
      </c>
      <c r="DQ1699" s="55" t="s">
        <v>1260</v>
      </c>
      <c r="DR1699" s="55" t="s">
        <v>1261</v>
      </c>
      <c r="DS1699" s="55">
        <v>33176</v>
      </c>
      <c r="DT1699" s="55">
        <v>10000</v>
      </c>
      <c r="DU1699" s="55" t="s">
        <v>1258</v>
      </c>
      <c r="DV1699" s="55">
        <v>1</v>
      </c>
      <c r="EV1699" s="55">
        <v>1692</v>
      </c>
      <c r="EW1699" s="55" t="s">
        <v>1313</v>
      </c>
      <c r="EX1699" s="55" t="s">
        <v>1260</v>
      </c>
      <c r="EY1699" s="55">
        <v>11</v>
      </c>
      <c r="EZ1699" s="55">
        <v>1995</v>
      </c>
      <c r="FA1699" s="55">
        <v>2999</v>
      </c>
      <c r="FB1699" s="55" t="s">
        <v>1361</v>
      </c>
      <c r="FC1699" s="55" t="s">
        <v>1249</v>
      </c>
      <c r="FD1699" s="55">
        <v>6</v>
      </c>
      <c r="FF1699" s="55">
        <v>1692</v>
      </c>
      <c r="FG1699" s="55" t="s">
        <v>42</v>
      </c>
      <c r="FH1699" s="55" t="s">
        <v>2055</v>
      </c>
      <c r="FI1699" s="55">
        <v>2</v>
      </c>
      <c r="FJ1699" s="55">
        <v>10000</v>
      </c>
      <c r="FK1699" s="55" t="s">
        <v>1249</v>
      </c>
      <c r="FL1699" s="55">
        <v>0.3</v>
      </c>
      <c r="JW1699" s="12">
        <v>1692</v>
      </c>
      <c r="JX1699" s="12" t="s">
        <v>1675</v>
      </c>
      <c r="JY1699" s="12" t="s">
        <v>2421</v>
      </c>
    </row>
    <row r="1700" ht="14.25" customHeight="1" outlineLevel="1" spans="7:285">
      <c r="G1700" s="55">
        <v>1693</v>
      </c>
      <c r="H1700" s="55" t="s">
        <v>42</v>
      </c>
      <c r="I1700" s="55" t="s">
        <v>763</v>
      </c>
      <c r="J1700" s="55" t="s">
        <v>1019</v>
      </c>
      <c r="K1700" s="55" t="s">
        <v>1249</v>
      </c>
      <c r="L1700" s="55">
        <v>0.31</v>
      </c>
      <c r="AD1700" s="12">
        <v>1693</v>
      </c>
      <c r="AE1700" s="12" t="s">
        <v>1261</v>
      </c>
      <c r="AF1700" s="12" t="s">
        <v>2459</v>
      </c>
      <c r="AG1700" s="12" t="s">
        <v>2199</v>
      </c>
      <c r="AH1700" s="12" t="s">
        <v>3090</v>
      </c>
      <c r="DN1700" s="55">
        <v>1693</v>
      </c>
      <c r="DO1700" s="55" t="s">
        <v>1706</v>
      </c>
      <c r="DP1700" s="55" t="s">
        <v>1259</v>
      </c>
      <c r="DQ1700" s="55" t="s">
        <v>1260</v>
      </c>
      <c r="DR1700" s="55" t="s">
        <v>1261</v>
      </c>
      <c r="DS1700" s="55">
        <v>33182</v>
      </c>
      <c r="DT1700" s="55">
        <v>10000</v>
      </c>
      <c r="DU1700" s="55" t="s">
        <v>1258</v>
      </c>
      <c r="DV1700" s="55">
        <v>1</v>
      </c>
      <c r="EV1700" s="55">
        <v>1693</v>
      </c>
      <c r="EW1700" s="55" t="s">
        <v>1313</v>
      </c>
      <c r="EX1700" s="55" t="s">
        <v>1260</v>
      </c>
      <c r="EY1700" s="55">
        <v>12</v>
      </c>
      <c r="EZ1700" s="55">
        <v>0</v>
      </c>
      <c r="FA1700" s="55">
        <v>1994</v>
      </c>
      <c r="FB1700" s="55" t="s">
        <v>1361</v>
      </c>
      <c r="FC1700" s="55" t="s">
        <v>1249</v>
      </c>
      <c r="FD1700" s="55">
        <v>5.25</v>
      </c>
      <c r="FF1700" s="55">
        <v>1693</v>
      </c>
      <c r="FG1700" s="55" t="s">
        <v>42</v>
      </c>
      <c r="FH1700" s="55" t="s">
        <v>2055</v>
      </c>
      <c r="FI1700" s="55">
        <v>2</v>
      </c>
      <c r="FJ1700" s="55">
        <v>25000</v>
      </c>
      <c r="FK1700" s="55" t="s">
        <v>1249</v>
      </c>
      <c r="FL1700" s="55">
        <v>0.3</v>
      </c>
      <c r="JW1700" s="12">
        <v>1693</v>
      </c>
      <c r="JX1700" s="12" t="s">
        <v>1675</v>
      </c>
      <c r="JY1700" s="12" t="s">
        <v>2616</v>
      </c>
    </row>
    <row r="1701" ht="14.25" customHeight="1" outlineLevel="1" spans="7:285">
      <c r="G1701" s="55">
        <v>1694</v>
      </c>
      <c r="H1701" s="55" t="s">
        <v>42</v>
      </c>
      <c r="I1701" s="55" t="s">
        <v>763</v>
      </c>
      <c r="J1701" s="55" t="s">
        <v>1095</v>
      </c>
      <c r="K1701" s="55" t="s">
        <v>1249</v>
      </c>
      <c r="L1701" s="55">
        <v>0.31</v>
      </c>
      <c r="AD1701" s="12">
        <v>1694</v>
      </c>
      <c r="AE1701" s="12" t="s">
        <v>1261</v>
      </c>
      <c r="AF1701" s="12" t="s">
        <v>1720</v>
      </c>
      <c r="AG1701" s="12" t="s">
        <v>1731</v>
      </c>
      <c r="AH1701" s="12" t="s">
        <v>2745</v>
      </c>
      <c r="DN1701" s="55">
        <v>1694</v>
      </c>
      <c r="DO1701" s="55" t="s">
        <v>1706</v>
      </c>
      <c r="DP1701" s="55" t="s">
        <v>1259</v>
      </c>
      <c r="DQ1701" s="55" t="s">
        <v>1260</v>
      </c>
      <c r="DR1701" s="55" t="s">
        <v>1261</v>
      </c>
      <c r="DS1701" s="55">
        <v>33183</v>
      </c>
      <c r="DT1701" s="55">
        <v>10000</v>
      </c>
      <c r="DU1701" s="55" t="s">
        <v>1258</v>
      </c>
      <c r="DV1701" s="55">
        <v>1</v>
      </c>
      <c r="EV1701" s="55">
        <v>1694</v>
      </c>
      <c r="EW1701" s="55" t="s">
        <v>1313</v>
      </c>
      <c r="EX1701" s="55" t="s">
        <v>1260</v>
      </c>
      <c r="EY1701" s="55">
        <v>12</v>
      </c>
      <c r="EZ1701" s="55">
        <v>1995</v>
      </c>
      <c r="FA1701" s="55">
        <v>2999</v>
      </c>
      <c r="FB1701" s="55" t="s">
        <v>1361</v>
      </c>
      <c r="FC1701" s="55" t="s">
        <v>1249</v>
      </c>
      <c r="FD1701" s="55">
        <v>6</v>
      </c>
      <c r="FF1701" s="55">
        <v>1694</v>
      </c>
      <c r="FG1701" s="55" t="s">
        <v>42</v>
      </c>
      <c r="FH1701" s="55" t="s">
        <v>2055</v>
      </c>
      <c r="FI1701" s="55">
        <v>2</v>
      </c>
      <c r="FJ1701" s="55">
        <v>50000</v>
      </c>
      <c r="FK1701" s="55" t="s">
        <v>1249</v>
      </c>
      <c r="FL1701" s="55">
        <v>0.3</v>
      </c>
      <c r="JW1701" s="12">
        <v>1694</v>
      </c>
      <c r="JX1701" s="12" t="s">
        <v>1675</v>
      </c>
      <c r="JY1701" s="12" t="s">
        <v>2448</v>
      </c>
    </row>
    <row r="1702" ht="14.25" customHeight="1" outlineLevel="1" spans="7:285">
      <c r="G1702" s="55">
        <v>1695</v>
      </c>
      <c r="H1702" s="55" t="s">
        <v>42</v>
      </c>
      <c r="I1702" s="55" t="s">
        <v>1260</v>
      </c>
      <c r="J1702" s="55" t="s">
        <v>1783</v>
      </c>
      <c r="K1702" s="55" t="s">
        <v>1249</v>
      </c>
      <c r="L1702" s="55">
        <v>0.25</v>
      </c>
      <c r="AD1702" s="12">
        <v>1695</v>
      </c>
      <c r="AE1702" s="12" t="s">
        <v>1261</v>
      </c>
      <c r="AF1702" s="12" t="s">
        <v>2501</v>
      </c>
      <c r="AG1702" s="12" t="s">
        <v>2199</v>
      </c>
      <c r="AH1702" s="12" t="s">
        <v>3090</v>
      </c>
      <c r="DN1702" s="55">
        <v>1695</v>
      </c>
      <c r="DO1702" s="55" t="s">
        <v>1706</v>
      </c>
      <c r="DP1702" s="55" t="s">
        <v>1259</v>
      </c>
      <c r="DQ1702" s="55" t="s">
        <v>1260</v>
      </c>
      <c r="DR1702" s="55" t="s">
        <v>1261</v>
      </c>
      <c r="DS1702" s="55">
        <v>33184</v>
      </c>
      <c r="DT1702" s="55">
        <v>10000</v>
      </c>
      <c r="DU1702" s="55" t="s">
        <v>1258</v>
      </c>
      <c r="DV1702" s="55">
        <v>1</v>
      </c>
      <c r="EV1702" s="55">
        <v>1695</v>
      </c>
      <c r="EW1702" s="55" t="s">
        <v>1313</v>
      </c>
      <c r="EX1702" s="55" t="s">
        <v>1260</v>
      </c>
      <c r="EY1702" s="55">
        <v>2</v>
      </c>
      <c r="EZ1702" s="55">
        <v>0</v>
      </c>
      <c r="FA1702" s="55">
        <v>1994</v>
      </c>
      <c r="FB1702" s="55" t="s">
        <v>1361</v>
      </c>
      <c r="FC1702" s="55" t="s">
        <v>1249</v>
      </c>
      <c r="FD1702" s="55">
        <v>5.5</v>
      </c>
      <c r="FF1702" s="55">
        <v>1695</v>
      </c>
      <c r="FG1702" s="55" t="s">
        <v>42</v>
      </c>
      <c r="FH1702" s="55" t="s">
        <v>2055</v>
      </c>
      <c r="FI1702" s="55">
        <v>2</v>
      </c>
      <c r="FJ1702" s="55">
        <v>80000</v>
      </c>
      <c r="FK1702" s="55" t="s">
        <v>1249</v>
      </c>
      <c r="FL1702" s="55">
        <v>0.3</v>
      </c>
      <c r="JW1702" s="12">
        <v>1695</v>
      </c>
      <c r="JX1702" s="12" t="s">
        <v>1675</v>
      </c>
      <c r="JY1702" s="12" t="s">
        <v>1892</v>
      </c>
    </row>
    <row r="1703" ht="14.25" customHeight="1" outlineLevel="1" spans="7:285">
      <c r="G1703" s="55">
        <v>1696</v>
      </c>
      <c r="H1703" s="55" t="s">
        <v>42</v>
      </c>
      <c r="I1703" s="55" t="s">
        <v>1260</v>
      </c>
      <c r="J1703" s="55" t="s">
        <v>1891</v>
      </c>
      <c r="K1703" s="55" t="s">
        <v>1249</v>
      </c>
      <c r="L1703" s="55">
        <v>0.25</v>
      </c>
      <c r="AD1703" s="12">
        <v>1696</v>
      </c>
      <c r="AE1703" s="12" t="s">
        <v>1261</v>
      </c>
      <c r="AF1703" s="12" t="s">
        <v>2392</v>
      </c>
      <c r="AG1703" s="12" t="s">
        <v>1731</v>
      </c>
      <c r="AH1703" s="12" t="s">
        <v>2745</v>
      </c>
      <c r="DN1703" s="55">
        <v>1696</v>
      </c>
      <c r="DO1703" s="55" t="s">
        <v>1706</v>
      </c>
      <c r="DP1703" s="55" t="s">
        <v>1259</v>
      </c>
      <c r="DQ1703" s="55" t="s">
        <v>1260</v>
      </c>
      <c r="DR1703" s="55" t="s">
        <v>1261</v>
      </c>
      <c r="DS1703" s="55">
        <v>33186</v>
      </c>
      <c r="DT1703" s="55">
        <v>10000</v>
      </c>
      <c r="DU1703" s="55" t="s">
        <v>1258</v>
      </c>
      <c r="DV1703" s="55">
        <v>1</v>
      </c>
      <c r="EV1703" s="55">
        <v>1696</v>
      </c>
      <c r="EW1703" s="55" t="s">
        <v>1313</v>
      </c>
      <c r="EX1703" s="55" t="s">
        <v>1260</v>
      </c>
      <c r="EY1703" s="55">
        <v>2</v>
      </c>
      <c r="EZ1703" s="55">
        <v>1995</v>
      </c>
      <c r="FA1703" s="55">
        <v>2999</v>
      </c>
      <c r="FB1703" s="55" t="s">
        <v>1361</v>
      </c>
      <c r="FC1703" s="55" t="s">
        <v>1249</v>
      </c>
      <c r="FD1703" s="55">
        <v>6</v>
      </c>
      <c r="FF1703" s="55">
        <v>1696</v>
      </c>
      <c r="FG1703" s="55" t="s">
        <v>42</v>
      </c>
      <c r="FH1703" s="55" t="s">
        <v>2055</v>
      </c>
      <c r="FI1703" s="55">
        <v>2</v>
      </c>
      <c r="FJ1703" s="55">
        <v>130000</v>
      </c>
      <c r="FK1703" s="55" t="s">
        <v>1249</v>
      </c>
      <c r="FL1703" s="55">
        <v>0.3</v>
      </c>
      <c r="JW1703" s="12">
        <v>1696</v>
      </c>
      <c r="JX1703" s="12" t="s">
        <v>1675</v>
      </c>
      <c r="JY1703" s="12" t="s">
        <v>2655</v>
      </c>
    </row>
    <row r="1704" ht="14.25" customHeight="1" outlineLevel="1" spans="7:285">
      <c r="G1704" s="55">
        <v>1697</v>
      </c>
      <c r="H1704" s="55" t="s">
        <v>42</v>
      </c>
      <c r="I1704" s="55" t="s">
        <v>1260</v>
      </c>
      <c r="J1704" s="55" t="s">
        <v>1914</v>
      </c>
      <c r="K1704" s="55" t="s">
        <v>1249</v>
      </c>
      <c r="L1704" s="55">
        <v>0.25</v>
      </c>
      <c r="AD1704" s="12">
        <v>1697</v>
      </c>
      <c r="AE1704" s="12" t="s">
        <v>1261</v>
      </c>
      <c r="AF1704" s="12" t="s">
        <v>2694</v>
      </c>
      <c r="AG1704" s="12" t="s">
        <v>2199</v>
      </c>
      <c r="AH1704" s="12" t="s">
        <v>3090</v>
      </c>
      <c r="DN1704" s="55">
        <v>1697</v>
      </c>
      <c r="DO1704" s="55" t="s">
        <v>1706</v>
      </c>
      <c r="DP1704" s="55" t="s">
        <v>1259</v>
      </c>
      <c r="DQ1704" s="55" t="s">
        <v>1260</v>
      </c>
      <c r="DR1704" s="55" t="s">
        <v>1261</v>
      </c>
      <c r="DS1704" s="55">
        <v>33187</v>
      </c>
      <c r="DT1704" s="55">
        <v>10000</v>
      </c>
      <c r="DU1704" s="55" t="s">
        <v>1258</v>
      </c>
      <c r="DV1704" s="55">
        <v>1</v>
      </c>
      <c r="EV1704" s="55">
        <v>1697</v>
      </c>
      <c r="EW1704" s="55" t="s">
        <v>1313</v>
      </c>
      <c r="EX1704" s="55" t="s">
        <v>1260</v>
      </c>
      <c r="EY1704" s="55">
        <v>3</v>
      </c>
      <c r="EZ1704" s="55">
        <v>0</v>
      </c>
      <c r="FA1704" s="55">
        <v>1994</v>
      </c>
      <c r="FB1704" s="55" t="s">
        <v>1361</v>
      </c>
      <c r="FC1704" s="55" t="s">
        <v>1249</v>
      </c>
      <c r="FD1704" s="55">
        <v>5.25</v>
      </c>
      <c r="FF1704" s="55">
        <v>1697</v>
      </c>
      <c r="FG1704" s="55" t="s">
        <v>42</v>
      </c>
      <c r="FH1704" s="55" t="s">
        <v>2055</v>
      </c>
      <c r="FI1704" s="55">
        <v>2</v>
      </c>
      <c r="FJ1704" s="55">
        <v>260000</v>
      </c>
      <c r="FK1704" s="55" t="s">
        <v>1249</v>
      </c>
      <c r="FL1704" s="55">
        <v>0.3</v>
      </c>
      <c r="JW1704" s="12">
        <v>1697</v>
      </c>
      <c r="JX1704" s="12" t="s">
        <v>1675</v>
      </c>
      <c r="JY1704" s="12" t="s">
        <v>2216</v>
      </c>
    </row>
    <row r="1705" ht="14.25" customHeight="1" outlineLevel="1" spans="7:285">
      <c r="G1705" s="55">
        <v>1698</v>
      </c>
      <c r="H1705" s="55" t="s">
        <v>42</v>
      </c>
      <c r="I1705" s="55" t="s">
        <v>1260</v>
      </c>
      <c r="J1705" s="55" t="s">
        <v>1942</v>
      </c>
      <c r="K1705" s="55" t="s">
        <v>1249</v>
      </c>
      <c r="L1705" s="55">
        <v>0.25</v>
      </c>
      <c r="AD1705" s="12">
        <v>1698</v>
      </c>
      <c r="AE1705" s="12" t="s">
        <v>1261</v>
      </c>
      <c r="AF1705" s="12" t="s">
        <v>2515</v>
      </c>
      <c r="AG1705" s="12" t="s">
        <v>1731</v>
      </c>
      <c r="AH1705" s="12" t="s">
        <v>2745</v>
      </c>
      <c r="DN1705" s="55">
        <v>1698</v>
      </c>
      <c r="DO1705" s="55" t="s">
        <v>1706</v>
      </c>
      <c r="DP1705" s="55" t="s">
        <v>1259</v>
      </c>
      <c r="DQ1705" s="55" t="s">
        <v>1260</v>
      </c>
      <c r="DR1705" s="55" t="s">
        <v>1261</v>
      </c>
      <c r="DS1705" s="55">
        <v>33189</v>
      </c>
      <c r="DT1705" s="55">
        <v>10000</v>
      </c>
      <c r="DU1705" s="55" t="s">
        <v>1258</v>
      </c>
      <c r="DV1705" s="55">
        <v>1</v>
      </c>
      <c r="EV1705" s="55">
        <v>1698</v>
      </c>
      <c r="EW1705" s="55" t="s">
        <v>1313</v>
      </c>
      <c r="EX1705" s="55" t="s">
        <v>1260</v>
      </c>
      <c r="EY1705" s="55">
        <v>3</v>
      </c>
      <c r="EZ1705" s="55">
        <v>1995</v>
      </c>
      <c r="FA1705" s="55">
        <v>2999</v>
      </c>
      <c r="FB1705" s="55" t="s">
        <v>1361</v>
      </c>
      <c r="FC1705" s="55" t="s">
        <v>1249</v>
      </c>
      <c r="FD1705" s="55">
        <v>6</v>
      </c>
      <c r="FF1705" s="55">
        <v>1698</v>
      </c>
      <c r="FG1705" s="55" t="s">
        <v>42</v>
      </c>
      <c r="FH1705" s="55" t="s">
        <v>2055</v>
      </c>
      <c r="FI1705" s="55">
        <v>2</v>
      </c>
      <c r="FJ1705" s="55">
        <v>400000</v>
      </c>
      <c r="FK1705" s="55" t="s">
        <v>1249</v>
      </c>
      <c r="FL1705" s="55">
        <v>0.3</v>
      </c>
      <c r="JW1705" s="12">
        <v>1698</v>
      </c>
      <c r="JX1705" s="12" t="s">
        <v>1675</v>
      </c>
      <c r="JY1705" s="12" t="s">
        <v>2217</v>
      </c>
    </row>
    <row r="1706" ht="14.25" customHeight="1" outlineLevel="1" spans="7:285">
      <c r="G1706" s="55">
        <v>1699</v>
      </c>
      <c r="H1706" s="55" t="s">
        <v>42</v>
      </c>
      <c r="I1706" s="55" t="s">
        <v>1260</v>
      </c>
      <c r="J1706" s="55" t="s">
        <v>1409</v>
      </c>
      <c r="K1706" s="55" t="s">
        <v>1249</v>
      </c>
      <c r="L1706" s="55">
        <v>0.38</v>
      </c>
      <c r="AD1706" s="12">
        <v>1699</v>
      </c>
      <c r="AE1706" s="12" t="s">
        <v>1261</v>
      </c>
      <c r="AF1706" s="12" t="s">
        <v>2358</v>
      </c>
      <c r="AG1706" s="12" t="s">
        <v>1731</v>
      </c>
      <c r="AH1706" s="12" t="s">
        <v>2745</v>
      </c>
      <c r="DN1706" s="55">
        <v>1699</v>
      </c>
      <c r="DO1706" s="55" t="s">
        <v>1706</v>
      </c>
      <c r="DP1706" s="55" t="s">
        <v>1259</v>
      </c>
      <c r="DQ1706" s="55" t="s">
        <v>1260</v>
      </c>
      <c r="DR1706" s="55" t="s">
        <v>1261</v>
      </c>
      <c r="DS1706" s="55">
        <v>33190</v>
      </c>
      <c r="DT1706" s="55">
        <v>10000</v>
      </c>
      <c r="DU1706" s="55" t="s">
        <v>1258</v>
      </c>
      <c r="DV1706" s="55">
        <v>1</v>
      </c>
      <c r="EV1706" s="55">
        <v>1699</v>
      </c>
      <c r="EW1706" s="55" t="s">
        <v>1313</v>
      </c>
      <c r="EX1706" s="55" t="s">
        <v>1260</v>
      </c>
      <c r="EY1706" s="55">
        <v>4</v>
      </c>
      <c r="EZ1706" s="55">
        <v>0</v>
      </c>
      <c r="FA1706" s="55">
        <v>1994</v>
      </c>
      <c r="FB1706" s="55" t="s">
        <v>1361</v>
      </c>
      <c r="FC1706" s="55" t="s">
        <v>1249</v>
      </c>
      <c r="FD1706" s="55">
        <v>5.25</v>
      </c>
      <c r="FF1706" s="55">
        <v>1699</v>
      </c>
      <c r="FG1706" s="55" t="s">
        <v>42</v>
      </c>
      <c r="FH1706" s="55" t="s">
        <v>2055</v>
      </c>
      <c r="FI1706" s="55">
        <v>2</v>
      </c>
      <c r="FJ1706" s="55">
        <v>530000</v>
      </c>
      <c r="FK1706" s="55" t="s">
        <v>1249</v>
      </c>
      <c r="FL1706" s="55">
        <v>0.3</v>
      </c>
      <c r="JW1706" s="12">
        <v>1699</v>
      </c>
      <c r="JX1706" s="12" t="s">
        <v>1675</v>
      </c>
      <c r="JY1706" s="12" t="s">
        <v>2693</v>
      </c>
    </row>
    <row r="1707" ht="14.25" customHeight="1" outlineLevel="1" spans="7:285">
      <c r="G1707" s="55">
        <v>1700</v>
      </c>
      <c r="H1707" s="55" t="s">
        <v>42</v>
      </c>
      <c r="I1707" s="55" t="s">
        <v>1260</v>
      </c>
      <c r="J1707" s="55" t="s">
        <v>1992</v>
      </c>
      <c r="K1707" s="55" t="s">
        <v>1249</v>
      </c>
      <c r="L1707" s="55">
        <v>0.38</v>
      </c>
      <c r="AD1707" s="12">
        <v>1700</v>
      </c>
      <c r="AE1707" s="12" t="s">
        <v>1261</v>
      </c>
      <c r="AF1707" s="12" t="s">
        <v>2686</v>
      </c>
      <c r="AG1707" s="12" t="s">
        <v>1731</v>
      </c>
      <c r="AH1707" s="12" t="s">
        <v>2745</v>
      </c>
      <c r="DN1707" s="55">
        <v>1700</v>
      </c>
      <c r="DO1707" s="55" t="s">
        <v>1706</v>
      </c>
      <c r="DP1707" s="55" t="s">
        <v>1259</v>
      </c>
      <c r="DQ1707" s="55" t="s">
        <v>1260</v>
      </c>
      <c r="DR1707" s="55" t="s">
        <v>1261</v>
      </c>
      <c r="DS1707" s="55">
        <v>33193</v>
      </c>
      <c r="DT1707" s="55">
        <v>10000</v>
      </c>
      <c r="DU1707" s="55" t="s">
        <v>1258</v>
      </c>
      <c r="DV1707" s="55">
        <v>1</v>
      </c>
      <c r="EV1707" s="55">
        <v>1700</v>
      </c>
      <c r="EW1707" s="55" t="s">
        <v>1313</v>
      </c>
      <c r="EX1707" s="55" t="s">
        <v>1260</v>
      </c>
      <c r="EY1707" s="55">
        <v>4</v>
      </c>
      <c r="EZ1707" s="55">
        <v>1995</v>
      </c>
      <c r="FA1707" s="55">
        <v>2999</v>
      </c>
      <c r="FB1707" s="55" t="s">
        <v>1361</v>
      </c>
      <c r="FC1707" s="55" t="s">
        <v>1249</v>
      </c>
      <c r="FD1707" s="55">
        <v>6</v>
      </c>
      <c r="FF1707" s="55">
        <v>1700</v>
      </c>
      <c r="FG1707" s="55" t="s">
        <v>42</v>
      </c>
      <c r="FH1707" s="55" t="s">
        <v>2055</v>
      </c>
      <c r="FI1707" s="55">
        <v>2</v>
      </c>
      <c r="FJ1707" s="55">
        <v>540000</v>
      </c>
      <c r="FK1707" s="55" t="s">
        <v>1249</v>
      </c>
      <c r="FL1707" s="55">
        <v>0.3</v>
      </c>
      <c r="JW1707" s="12">
        <v>1700</v>
      </c>
      <c r="JX1707" s="12" t="s">
        <v>1675</v>
      </c>
      <c r="JY1707" s="12" t="s">
        <v>2704</v>
      </c>
    </row>
    <row r="1708" ht="14.25" customHeight="1" outlineLevel="1" spans="7:285">
      <c r="G1708" s="55">
        <v>1701</v>
      </c>
      <c r="H1708" s="55" t="s">
        <v>42</v>
      </c>
      <c r="I1708" s="55" t="s">
        <v>1260</v>
      </c>
      <c r="J1708" s="55" t="s">
        <v>1811</v>
      </c>
      <c r="K1708" s="55" t="s">
        <v>1249</v>
      </c>
      <c r="L1708" s="55">
        <v>0.45</v>
      </c>
      <c r="AD1708" s="12">
        <v>1701</v>
      </c>
      <c r="AE1708" s="12" t="s">
        <v>1261</v>
      </c>
      <c r="AF1708" s="12" t="s">
        <v>641</v>
      </c>
      <c r="AG1708" s="12" t="s">
        <v>1758</v>
      </c>
      <c r="AH1708" s="12" t="s">
        <v>2754</v>
      </c>
      <c r="DN1708" s="55">
        <v>1701</v>
      </c>
      <c r="DO1708" s="55" t="s">
        <v>1706</v>
      </c>
      <c r="DP1708" s="55" t="s">
        <v>1259</v>
      </c>
      <c r="DQ1708" s="55" t="s">
        <v>1260</v>
      </c>
      <c r="DR1708" s="55" t="s">
        <v>1261</v>
      </c>
      <c r="DS1708" s="55">
        <v>33194</v>
      </c>
      <c r="DT1708" s="55">
        <v>10000</v>
      </c>
      <c r="DU1708" s="55" t="s">
        <v>1258</v>
      </c>
      <c r="DV1708" s="55">
        <v>1</v>
      </c>
      <c r="EV1708" s="55">
        <v>1701</v>
      </c>
      <c r="EW1708" s="55" t="s">
        <v>1313</v>
      </c>
      <c r="EX1708" s="55" t="s">
        <v>1260</v>
      </c>
      <c r="EY1708" s="55">
        <v>5</v>
      </c>
      <c r="EZ1708" s="55">
        <v>0</v>
      </c>
      <c r="FA1708" s="55">
        <v>1994</v>
      </c>
      <c r="FB1708" s="55" t="s">
        <v>1361</v>
      </c>
      <c r="FC1708" s="55" t="s">
        <v>1249</v>
      </c>
      <c r="FD1708" s="55">
        <v>5.25</v>
      </c>
      <c r="FF1708" s="55">
        <v>1701</v>
      </c>
      <c r="FG1708" s="55" t="s">
        <v>42</v>
      </c>
      <c r="FH1708" s="55" t="s">
        <v>1708</v>
      </c>
      <c r="FI1708" s="55">
        <v>1</v>
      </c>
      <c r="FJ1708" s="55">
        <v>0</v>
      </c>
      <c r="FK1708" s="55" t="s">
        <v>1249</v>
      </c>
      <c r="FL1708" s="55">
        <v>0.89</v>
      </c>
      <c r="JW1708" s="12">
        <v>1701</v>
      </c>
      <c r="JX1708" s="12" t="s">
        <v>1675</v>
      </c>
      <c r="JY1708" s="12" t="s">
        <v>2718</v>
      </c>
    </row>
    <row r="1709" ht="14.25" customHeight="1" outlineLevel="1" spans="7:285">
      <c r="G1709" s="55">
        <v>1702</v>
      </c>
      <c r="H1709" s="55" t="s">
        <v>42</v>
      </c>
      <c r="I1709" s="55" t="s">
        <v>1260</v>
      </c>
      <c r="J1709" s="55" t="s">
        <v>1839</v>
      </c>
      <c r="K1709" s="55" t="s">
        <v>1249</v>
      </c>
      <c r="L1709" s="55">
        <v>0.25</v>
      </c>
      <c r="AD1709" s="12">
        <v>1702</v>
      </c>
      <c r="AE1709" s="12" t="s">
        <v>1261</v>
      </c>
      <c r="AF1709" s="12" t="s">
        <v>1329</v>
      </c>
      <c r="AG1709" s="12" t="s">
        <v>1758</v>
      </c>
      <c r="AH1709" s="12" t="s">
        <v>2754</v>
      </c>
      <c r="DN1709" s="55">
        <v>1702</v>
      </c>
      <c r="DO1709" s="55" t="s">
        <v>1706</v>
      </c>
      <c r="DP1709" s="55" t="s">
        <v>1259</v>
      </c>
      <c r="DQ1709" s="55" t="s">
        <v>1260</v>
      </c>
      <c r="DR1709" s="55" t="s">
        <v>1261</v>
      </c>
      <c r="DS1709" s="55">
        <v>33301</v>
      </c>
      <c r="DT1709" s="55">
        <v>10000</v>
      </c>
      <c r="DU1709" s="55" t="s">
        <v>1258</v>
      </c>
      <c r="DV1709" s="55">
        <v>1</v>
      </c>
      <c r="EV1709" s="55">
        <v>1702</v>
      </c>
      <c r="EW1709" s="55" t="s">
        <v>1313</v>
      </c>
      <c r="EX1709" s="55" t="s">
        <v>1260</v>
      </c>
      <c r="EY1709" s="55">
        <v>5</v>
      </c>
      <c r="EZ1709" s="55">
        <v>1995</v>
      </c>
      <c r="FA1709" s="55">
        <v>2999</v>
      </c>
      <c r="FB1709" s="55" t="s">
        <v>1361</v>
      </c>
      <c r="FC1709" s="55" t="s">
        <v>1249</v>
      </c>
      <c r="FD1709" s="55">
        <v>6</v>
      </c>
      <c r="FF1709" s="55">
        <v>1702</v>
      </c>
      <c r="FG1709" s="55" t="s">
        <v>42</v>
      </c>
      <c r="FH1709" s="55" t="s">
        <v>1708</v>
      </c>
      <c r="FI1709" s="55">
        <v>1</v>
      </c>
      <c r="FJ1709" s="55">
        <v>1000</v>
      </c>
      <c r="FK1709" s="55" t="s">
        <v>1249</v>
      </c>
      <c r="FL1709" s="55">
        <v>0.89</v>
      </c>
      <c r="JW1709" s="12">
        <v>1702</v>
      </c>
      <c r="JX1709" s="12" t="s">
        <v>1675</v>
      </c>
      <c r="JY1709" s="12" t="s">
        <v>2366</v>
      </c>
    </row>
    <row r="1710" ht="14.25" customHeight="1" outlineLevel="1" spans="7:285">
      <c r="G1710" s="55">
        <v>1703</v>
      </c>
      <c r="H1710" s="55" t="s">
        <v>42</v>
      </c>
      <c r="I1710" s="55" t="s">
        <v>1260</v>
      </c>
      <c r="J1710" s="55" t="s">
        <v>1864</v>
      </c>
      <c r="K1710" s="55" t="s">
        <v>1249</v>
      </c>
      <c r="L1710" s="55">
        <v>0.25</v>
      </c>
      <c r="AD1710" s="12">
        <v>1703</v>
      </c>
      <c r="AE1710" s="12" t="s">
        <v>1261</v>
      </c>
      <c r="AF1710" s="12" t="s">
        <v>1653</v>
      </c>
      <c r="AG1710" s="12" t="s">
        <v>1758</v>
      </c>
      <c r="AH1710" s="12" t="s">
        <v>2754</v>
      </c>
      <c r="DN1710" s="55">
        <v>1703</v>
      </c>
      <c r="DO1710" s="55" t="s">
        <v>1706</v>
      </c>
      <c r="DP1710" s="55" t="s">
        <v>1259</v>
      </c>
      <c r="DQ1710" s="55" t="s">
        <v>1260</v>
      </c>
      <c r="DR1710" s="55" t="s">
        <v>1261</v>
      </c>
      <c r="DS1710" s="55">
        <v>33305</v>
      </c>
      <c r="DT1710" s="55">
        <v>10000</v>
      </c>
      <c r="DU1710" s="55" t="s">
        <v>1258</v>
      </c>
      <c r="DV1710" s="55">
        <v>1</v>
      </c>
      <c r="EV1710" s="55">
        <v>1703</v>
      </c>
      <c r="EW1710" s="55" t="s">
        <v>1313</v>
      </c>
      <c r="EX1710" s="55" t="s">
        <v>1260</v>
      </c>
      <c r="EY1710" s="55">
        <v>6</v>
      </c>
      <c r="EZ1710" s="55">
        <v>0</v>
      </c>
      <c r="FA1710" s="55">
        <v>1994</v>
      </c>
      <c r="FB1710" s="55" t="s">
        <v>1361</v>
      </c>
      <c r="FC1710" s="55" t="s">
        <v>1249</v>
      </c>
      <c r="FD1710" s="55">
        <v>5.25</v>
      </c>
      <c r="FF1710" s="55">
        <v>1703</v>
      </c>
      <c r="FG1710" s="55" t="s">
        <v>42</v>
      </c>
      <c r="FH1710" s="55" t="s">
        <v>1708</v>
      </c>
      <c r="FI1710" s="55">
        <v>1</v>
      </c>
      <c r="FJ1710" s="55">
        <v>2500</v>
      </c>
      <c r="FK1710" s="55" t="s">
        <v>1249</v>
      </c>
      <c r="FL1710" s="55">
        <v>0.79</v>
      </c>
      <c r="JW1710" s="12">
        <v>1703</v>
      </c>
      <c r="JX1710" s="12" t="s">
        <v>1675</v>
      </c>
      <c r="JY1710" s="12" t="s">
        <v>1915</v>
      </c>
    </row>
    <row r="1711" ht="14.25" customHeight="1" outlineLevel="1" spans="7:285">
      <c r="G1711" s="55">
        <v>1704</v>
      </c>
      <c r="H1711" s="55" t="s">
        <v>42</v>
      </c>
      <c r="I1711" s="55" t="s">
        <v>1260</v>
      </c>
      <c r="J1711" s="55" t="s">
        <v>1363</v>
      </c>
      <c r="K1711" s="55" t="s">
        <v>1249</v>
      </c>
      <c r="L1711" s="55">
        <v>0.25</v>
      </c>
      <c r="AD1711" s="12">
        <v>1704</v>
      </c>
      <c r="AE1711" s="12" t="s">
        <v>1261</v>
      </c>
      <c r="AF1711" s="12" t="s">
        <v>1877</v>
      </c>
      <c r="AG1711" s="12" t="s">
        <v>1758</v>
      </c>
      <c r="AH1711" s="12" t="s">
        <v>2754</v>
      </c>
      <c r="DN1711" s="55">
        <v>1704</v>
      </c>
      <c r="DO1711" s="55" t="s">
        <v>1706</v>
      </c>
      <c r="DP1711" s="55" t="s">
        <v>1259</v>
      </c>
      <c r="DQ1711" s="55" t="s">
        <v>1260</v>
      </c>
      <c r="DR1711" s="55" t="s">
        <v>1261</v>
      </c>
      <c r="DS1711" s="55">
        <v>33306</v>
      </c>
      <c r="DT1711" s="55">
        <v>10000</v>
      </c>
      <c r="DU1711" s="55" t="s">
        <v>1258</v>
      </c>
      <c r="DV1711" s="55">
        <v>1</v>
      </c>
      <c r="EV1711" s="55">
        <v>1704</v>
      </c>
      <c r="EW1711" s="55" t="s">
        <v>1313</v>
      </c>
      <c r="EX1711" s="55" t="s">
        <v>1260</v>
      </c>
      <c r="EY1711" s="55">
        <v>6</v>
      </c>
      <c r="EZ1711" s="55">
        <v>1995</v>
      </c>
      <c r="FA1711" s="55">
        <v>2999</v>
      </c>
      <c r="FB1711" s="55" t="s">
        <v>1361</v>
      </c>
      <c r="FC1711" s="55" t="s">
        <v>1249</v>
      </c>
      <c r="FD1711" s="55">
        <v>6</v>
      </c>
      <c r="FF1711" s="55">
        <v>1704</v>
      </c>
      <c r="FG1711" s="55" t="s">
        <v>42</v>
      </c>
      <c r="FH1711" s="55" t="s">
        <v>1708</v>
      </c>
      <c r="FI1711" s="55">
        <v>1</v>
      </c>
      <c r="FJ1711" s="55">
        <v>5000</v>
      </c>
      <c r="FK1711" s="55" t="s">
        <v>1249</v>
      </c>
      <c r="FL1711" s="55">
        <v>0.72</v>
      </c>
      <c r="JW1711" s="12">
        <v>1704</v>
      </c>
      <c r="JX1711" s="12" t="s">
        <v>1675</v>
      </c>
      <c r="JY1711" s="12" t="s">
        <v>2750</v>
      </c>
    </row>
    <row r="1712" ht="14.25" customHeight="1" outlineLevel="1" spans="7:285">
      <c r="G1712" s="55">
        <v>1705</v>
      </c>
      <c r="H1712" s="55" t="s">
        <v>42</v>
      </c>
      <c r="I1712" s="55" t="s">
        <v>1260</v>
      </c>
      <c r="J1712" s="55" t="s">
        <v>1910</v>
      </c>
      <c r="K1712" s="55" t="s">
        <v>1249</v>
      </c>
      <c r="L1712" s="55">
        <v>0.25</v>
      </c>
      <c r="AD1712" s="12">
        <v>1705</v>
      </c>
      <c r="AE1712" s="12" t="s">
        <v>1261</v>
      </c>
      <c r="AF1712" s="12" t="s">
        <v>2062</v>
      </c>
      <c r="AG1712" s="12" t="s">
        <v>1758</v>
      </c>
      <c r="AH1712" s="12" t="s">
        <v>2754</v>
      </c>
      <c r="DN1712" s="55">
        <v>1705</v>
      </c>
      <c r="DO1712" s="55" t="s">
        <v>1706</v>
      </c>
      <c r="DP1712" s="55" t="s">
        <v>1259</v>
      </c>
      <c r="DQ1712" s="55" t="s">
        <v>1260</v>
      </c>
      <c r="DR1712" s="55" t="s">
        <v>1261</v>
      </c>
      <c r="DS1712" s="55">
        <v>33308</v>
      </c>
      <c r="DT1712" s="55">
        <v>10000</v>
      </c>
      <c r="DU1712" s="55" t="s">
        <v>1258</v>
      </c>
      <c r="DV1712" s="55">
        <v>1</v>
      </c>
      <c r="EV1712" s="55">
        <v>1705</v>
      </c>
      <c r="EW1712" s="55" t="s">
        <v>1313</v>
      </c>
      <c r="EX1712" s="55" t="s">
        <v>1260</v>
      </c>
      <c r="EY1712" s="55">
        <v>7</v>
      </c>
      <c r="EZ1712" s="55">
        <v>0</v>
      </c>
      <c r="FA1712" s="55">
        <v>1994</v>
      </c>
      <c r="FB1712" s="55" t="s">
        <v>1361</v>
      </c>
      <c r="FC1712" s="55" t="s">
        <v>1249</v>
      </c>
      <c r="FD1712" s="55">
        <v>5.25</v>
      </c>
      <c r="FF1712" s="55">
        <v>1705</v>
      </c>
      <c r="FG1712" s="55" t="s">
        <v>42</v>
      </c>
      <c r="FH1712" s="55" t="s">
        <v>1708</v>
      </c>
      <c r="FI1712" s="55">
        <v>1</v>
      </c>
      <c r="FJ1712" s="55">
        <v>10000</v>
      </c>
      <c r="FK1712" s="55" t="s">
        <v>1249</v>
      </c>
      <c r="FL1712" s="55">
        <v>0.63</v>
      </c>
      <c r="JW1712" s="12">
        <v>1705</v>
      </c>
      <c r="JX1712" s="12" t="s">
        <v>1675</v>
      </c>
      <c r="JY1712" s="12" t="s">
        <v>1808</v>
      </c>
    </row>
    <row r="1713" ht="14.25" customHeight="1" outlineLevel="1" spans="7:285">
      <c r="G1713" s="55">
        <v>1706</v>
      </c>
      <c r="H1713" s="55" t="s">
        <v>42</v>
      </c>
      <c r="I1713" s="55" t="s">
        <v>1260</v>
      </c>
      <c r="J1713" s="55" t="s">
        <v>1939</v>
      </c>
      <c r="K1713" s="55" t="s">
        <v>1249</v>
      </c>
      <c r="L1713" s="55">
        <v>0.25</v>
      </c>
      <c r="AD1713" s="12">
        <v>1706</v>
      </c>
      <c r="AE1713" s="12" t="s">
        <v>1261</v>
      </c>
      <c r="AF1713" s="12" t="s">
        <v>1277</v>
      </c>
      <c r="AG1713" s="12" t="s">
        <v>1758</v>
      </c>
      <c r="AH1713" s="12" t="s">
        <v>2754</v>
      </c>
      <c r="DN1713" s="55">
        <v>1706</v>
      </c>
      <c r="DO1713" s="55" t="s">
        <v>1706</v>
      </c>
      <c r="DP1713" s="55" t="s">
        <v>1259</v>
      </c>
      <c r="DQ1713" s="55" t="s">
        <v>1260</v>
      </c>
      <c r="DR1713" s="55" t="s">
        <v>1261</v>
      </c>
      <c r="DS1713" s="55">
        <v>33309</v>
      </c>
      <c r="DT1713" s="55">
        <v>10000</v>
      </c>
      <c r="DU1713" s="55" t="s">
        <v>1258</v>
      </c>
      <c r="DV1713" s="55">
        <v>1</v>
      </c>
      <c r="EV1713" s="55">
        <v>1706</v>
      </c>
      <c r="EW1713" s="55" t="s">
        <v>1313</v>
      </c>
      <c r="EX1713" s="55" t="s">
        <v>1260</v>
      </c>
      <c r="EY1713" s="55">
        <v>7</v>
      </c>
      <c r="EZ1713" s="55">
        <v>1995</v>
      </c>
      <c r="FA1713" s="55">
        <v>2999</v>
      </c>
      <c r="FB1713" s="55" t="s">
        <v>1361</v>
      </c>
      <c r="FC1713" s="55" t="s">
        <v>1249</v>
      </c>
      <c r="FD1713" s="55">
        <v>6</v>
      </c>
      <c r="FF1713" s="55">
        <v>1706</v>
      </c>
      <c r="FG1713" s="55" t="s">
        <v>42</v>
      </c>
      <c r="FH1713" s="55" t="s">
        <v>1708</v>
      </c>
      <c r="FI1713" s="55">
        <v>1</v>
      </c>
      <c r="FJ1713" s="55">
        <v>25000</v>
      </c>
      <c r="FK1713" s="55" t="s">
        <v>1249</v>
      </c>
      <c r="FL1713" s="55">
        <v>0.63</v>
      </c>
      <c r="JW1713" s="12">
        <v>1706</v>
      </c>
      <c r="JX1713" s="12" t="s">
        <v>1675</v>
      </c>
      <c r="JY1713" s="12" t="s">
        <v>2768</v>
      </c>
    </row>
    <row r="1714" ht="14.25" customHeight="1" outlineLevel="1" spans="7:285">
      <c r="G1714" s="55">
        <v>1707</v>
      </c>
      <c r="H1714" s="55" t="s">
        <v>42</v>
      </c>
      <c r="I1714" s="55" t="s">
        <v>1260</v>
      </c>
      <c r="J1714" s="55" t="s">
        <v>1964</v>
      </c>
      <c r="K1714" s="55" t="s">
        <v>1249</v>
      </c>
      <c r="L1714" s="55">
        <v>0.25</v>
      </c>
      <c r="AD1714" s="12">
        <v>1707</v>
      </c>
      <c r="AE1714" s="12" t="s">
        <v>1261</v>
      </c>
      <c r="AF1714" s="12" t="s">
        <v>2362</v>
      </c>
      <c r="AG1714" s="12" t="s">
        <v>1758</v>
      </c>
      <c r="AH1714" s="12" t="s">
        <v>2754</v>
      </c>
      <c r="DN1714" s="55">
        <v>1707</v>
      </c>
      <c r="DO1714" s="55" t="s">
        <v>1706</v>
      </c>
      <c r="DP1714" s="55" t="s">
        <v>1259</v>
      </c>
      <c r="DQ1714" s="55" t="s">
        <v>1260</v>
      </c>
      <c r="DR1714" s="55" t="s">
        <v>1261</v>
      </c>
      <c r="DS1714" s="55">
        <v>33311</v>
      </c>
      <c r="DT1714" s="55">
        <v>10000</v>
      </c>
      <c r="DU1714" s="55" t="s">
        <v>1258</v>
      </c>
      <c r="DV1714" s="55">
        <v>1</v>
      </c>
      <c r="EV1714" s="55">
        <v>1707</v>
      </c>
      <c r="EW1714" s="55" t="s">
        <v>1313</v>
      </c>
      <c r="EX1714" s="55" t="s">
        <v>1260</v>
      </c>
      <c r="EY1714" s="55">
        <v>8</v>
      </c>
      <c r="EZ1714" s="55">
        <v>0</v>
      </c>
      <c r="FA1714" s="55">
        <v>1994</v>
      </c>
      <c r="FB1714" s="55" t="s">
        <v>1361</v>
      </c>
      <c r="FC1714" s="55" t="s">
        <v>1249</v>
      </c>
      <c r="FD1714" s="55">
        <v>5.25</v>
      </c>
      <c r="FF1714" s="55">
        <v>1707</v>
      </c>
      <c r="FG1714" s="55" t="s">
        <v>42</v>
      </c>
      <c r="FH1714" s="55" t="s">
        <v>1708</v>
      </c>
      <c r="FI1714" s="55">
        <v>1</v>
      </c>
      <c r="FJ1714" s="55">
        <v>50000</v>
      </c>
      <c r="FK1714" s="55" t="s">
        <v>1249</v>
      </c>
      <c r="FL1714" s="55">
        <v>0.56</v>
      </c>
      <c r="JW1714" s="12">
        <v>1707</v>
      </c>
      <c r="JX1714" s="12" t="s">
        <v>1675</v>
      </c>
      <c r="JY1714" s="12" t="s">
        <v>2778</v>
      </c>
    </row>
    <row r="1715" ht="14.25" customHeight="1" outlineLevel="1" spans="7:285">
      <c r="G1715" s="55">
        <v>1708</v>
      </c>
      <c r="H1715" s="55" t="s">
        <v>42</v>
      </c>
      <c r="I1715" s="55" t="s">
        <v>1260</v>
      </c>
      <c r="J1715" s="55" t="s">
        <v>1989</v>
      </c>
      <c r="K1715" s="55" t="s">
        <v>1249</v>
      </c>
      <c r="L1715" s="55">
        <v>0.25</v>
      </c>
      <c r="AD1715" s="12">
        <v>1708</v>
      </c>
      <c r="AE1715" s="12" t="s">
        <v>1261</v>
      </c>
      <c r="AF1715" s="12" t="s">
        <v>2489</v>
      </c>
      <c r="AG1715" s="12" t="s">
        <v>1758</v>
      </c>
      <c r="AH1715" s="12" t="s">
        <v>2754</v>
      </c>
      <c r="DN1715" s="55">
        <v>1708</v>
      </c>
      <c r="DO1715" s="55" t="s">
        <v>1706</v>
      </c>
      <c r="DP1715" s="55" t="s">
        <v>1259</v>
      </c>
      <c r="DQ1715" s="55" t="s">
        <v>1260</v>
      </c>
      <c r="DR1715" s="55" t="s">
        <v>1261</v>
      </c>
      <c r="DS1715" s="55">
        <v>33312</v>
      </c>
      <c r="DT1715" s="55">
        <v>10000</v>
      </c>
      <c r="DU1715" s="55" t="s">
        <v>1258</v>
      </c>
      <c r="DV1715" s="55">
        <v>1</v>
      </c>
      <c r="EV1715" s="55">
        <v>1708</v>
      </c>
      <c r="EW1715" s="55" t="s">
        <v>1313</v>
      </c>
      <c r="EX1715" s="55" t="s">
        <v>1260</v>
      </c>
      <c r="EY1715" s="55">
        <v>8</v>
      </c>
      <c r="EZ1715" s="55">
        <v>1995</v>
      </c>
      <c r="FA1715" s="55">
        <v>2999</v>
      </c>
      <c r="FB1715" s="55" t="s">
        <v>1361</v>
      </c>
      <c r="FC1715" s="55" t="s">
        <v>1249</v>
      </c>
      <c r="FD1715" s="55">
        <v>6</v>
      </c>
      <c r="FF1715" s="55">
        <v>1708</v>
      </c>
      <c r="FG1715" s="55" t="s">
        <v>42</v>
      </c>
      <c r="FH1715" s="55" t="s">
        <v>1708</v>
      </c>
      <c r="FI1715" s="55">
        <v>1</v>
      </c>
      <c r="FJ1715" s="55">
        <v>80000</v>
      </c>
      <c r="FK1715" s="55" t="s">
        <v>1249</v>
      </c>
      <c r="FL1715" s="55">
        <v>0.56</v>
      </c>
      <c r="JW1715" s="12">
        <v>1708</v>
      </c>
      <c r="JX1715" s="12" t="s">
        <v>1675</v>
      </c>
      <c r="JY1715" s="12" t="s">
        <v>1746</v>
      </c>
    </row>
    <row r="1716" ht="14.25" customHeight="1" outlineLevel="1" spans="7:285">
      <c r="G1716" s="55">
        <v>1709</v>
      </c>
      <c r="H1716" s="55" t="s">
        <v>42</v>
      </c>
      <c r="I1716" s="55" t="s">
        <v>1756</v>
      </c>
      <c r="J1716" s="55" t="s">
        <v>2162</v>
      </c>
      <c r="K1716" s="55" t="s">
        <v>1249</v>
      </c>
      <c r="L1716" s="55">
        <v>0.31</v>
      </c>
      <c r="AD1716" s="12">
        <v>1709</v>
      </c>
      <c r="AE1716" s="12" t="s">
        <v>1261</v>
      </c>
      <c r="AF1716" s="12" t="s">
        <v>2614</v>
      </c>
      <c r="AG1716" s="12" t="s">
        <v>1758</v>
      </c>
      <c r="AH1716" s="12" t="s">
        <v>2754</v>
      </c>
      <c r="DN1716" s="55">
        <v>1709</v>
      </c>
      <c r="DO1716" s="55" t="s">
        <v>1706</v>
      </c>
      <c r="DP1716" s="55" t="s">
        <v>1259</v>
      </c>
      <c r="DQ1716" s="55" t="s">
        <v>1260</v>
      </c>
      <c r="DR1716" s="55" t="s">
        <v>1261</v>
      </c>
      <c r="DS1716" s="55">
        <v>33314</v>
      </c>
      <c r="DT1716" s="55">
        <v>10000</v>
      </c>
      <c r="DU1716" s="55" t="s">
        <v>1258</v>
      </c>
      <c r="DV1716" s="55">
        <v>1</v>
      </c>
      <c r="EV1716" s="55">
        <v>1709</v>
      </c>
      <c r="EW1716" s="55" t="s">
        <v>1313</v>
      </c>
      <c r="EX1716" s="55" t="s">
        <v>1260</v>
      </c>
      <c r="EY1716" s="55">
        <v>9</v>
      </c>
      <c r="EZ1716" s="55">
        <v>0</v>
      </c>
      <c r="FA1716" s="55">
        <v>1994</v>
      </c>
      <c r="FB1716" s="55" t="s">
        <v>1361</v>
      </c>
      <c r="FC1716" s="55" t="s">
        <v>1249</v>
      </c>
      <c r="FD1716" s="55">
        <v>5.25</v>
      </c>
      <c r="FF1716" s="55">
        <v>1709</v>
      </c>
      <c r="FG1716" s="55" t="s">
        <v>42</v>
      </c>
      <c r="FH1716" s="55" t="s">
        <v>1708</v>
      </c>
      <c r="FI1716" s="55">
        <v>1</v>
      </c>
      <c r="FJ1716" s="55">
        <v>130000</v>
      </c>
      <c r="FK1716" s="55" t="s">
        <v>1249</v>
      </c>
      <c r="FL1716" s="55">
        <v>0.56</v>
      </c>
      <c r="JW1716" s="12">
        <v>1709</v>
      </c>
      <c r="JX1716" s="12" t="s">
        <v>1675</v>
      </c>
      <c r="JY1716" s="12" t="s">
        <v>2796</v>
      </c>
    </row>
    <row r="1717" ht="14.25" customHeight="1" outlineLevel="1" spans="7:285">
      <c r="G1717" s="55">
        <v>1710</v>
      </c>
      <c r="H1717" s="55" t="s">
        <v>42</v>
      </c>
      <c r="I1717" s="55" t="s">
        <v>1756</v>
      </c>
      <c r="J1717" s="55" t="s">
        <v>2526</v>
      </c>
      <c r="K1717" s="55" t="s">
        <v>1249</v>
      </c>
      <c r="L1717" s="55">
        <v>0.31</v>
      </c>
      <c r="AD1717" s="12">
        <v>1710</v>
      </c>
      <c r="AE1717" s="12" t="s">
        <v>1261</v>
      </c>
      <c r="AF1717" s="12" t="s">
        <v>2716</v>
      </c>
      <c r="AG1717" s="12" t="s">
        <v>1758</v>
      </c>
      <c r="AH1717" s="12" t="s">
        <v>2754</v>
      </c>
      <c r="DN1717" s="55">
        <v>1710</v>
      </c>
      <c r="DO1717" s="55" t="s">
        <v>1706</v>
      </c>
      <c r="DP1717" s="55" t="s">
        <v>1259</v>
      </c>
      <c r="DQ1717" s="55" t="s">
        <v>1260</v>
      </c>
      <c r="DR1717" s="55" t="s">
        <v>1261</v>
      </c>
      <c r="DS1717" s="55">
        <v>33315</v>
      </c>
      <c r="DT1717" s="55">
        <v>10000</v>
      </c>
      <c r="DU1717" s="55" t="s">
        <v>1258</v>
      </c>
      <c r="DV1717" s="55">
        <v>1</v>
      </c>
      <c r="EV1717" s="55">
        <v>1710</v>
      </c>
      <c r="EW1717" s="55" t="s">
        <v>1313</v>
      </c>
      <c r="EX1717" s="55" t="s">
        <v>1260</v>
      </c>
      <c r="EY1717" s="55">
        <v>9</v>
      </c>
      <c r="EZ1717" s="55">
        <v>1995</v>
      </c>
      <c r="FA1717" s="55">
        <v>2999</v>
      </c>
      <c r="FB1717" s="55" t="s">
        <v>1361</v>
      </c>
      <c r="FC1717" s="55" t="s">
        <v>1249</v>
      </c>
      <c r="FD1717" s="55">
        <v>6</v>
      </c>
      <c r="FF1717" s="55">
        <v>1710</v>
      </c>
      <c r="FG1717" s="55" t="s">
        <v>42</v>
      </c>
      <c r="FH1717" s="55" t="s">
        <v>1708</v>
      </c>
      <c r="FI1717" s="55">
        <v>1</v>
      </c>
      <c r="FJ1717" s="55">
        <v>260000</v>
      </c>
      <c r="FK1717" s="55" t="s">
        <v>1249</v>
      </c>
      <c r="FL1717" s="55">
        <v>0.56</v>
      </c>
      <c r="JW1717" s="12">
        <v>1710</v>
      </c>
      <c r="JX1717" s="12" t="s">
        <v>1675</v>
      </c>
      <c r="JY1717" s="12" t="s">
        <v>2805</v>
      </c>
    </row>
    <row r="1718" ht="14.25" customHeight="1" outlineLevel="1" spans="7:285">
      <c r="G1718" s="55">
        <v>1711</v>
      </c>
      <c r="H1718" s="55" t="s">
        <v>42</v>
      </c>
      <c r="I1718" s="55" t="s">
        <v>1738</v>
      </c>
      <c r="J1718" s="55" t="s">
        <v>2781</v>
      </c>
      <c r="K1718" s="55" t="s">
        <v>1249</v>
      </c>
      <c r="L1718" s="55">
        <v>0.25</v>
      </c>
      <c r="AD1718" s="12">
        <v>1711</v>
      </c>
      <c r="AE1718" s="12" t="s">
        <v>1261</v>
      </c>
      <c r="AF1718" s="12" t="s">
        <v>2793</v>
      </c>
      <c r="AG1718" s="12" t="s">
        <v>1758</v>
      </c>
      <c r="AH1718" s="12" t="s">
        <v>2754</v>
      </c>
      <c r="DN1718" s="55">
        <v>1711</v>
      </c>
      <c r="DO1718" s="55" t="s">
        <v>1706</v>
      </c>
      <c r="DP1718" s="55" t="s">
        <v>1259</v>
      </c>
      <c r="DQ1718" s="55" t="s">
        <v>1260</v>
      </c>
      <c r="DR1718" s="55" t="s">
        <v>1261</v>
      </c>
      <c r="DS1718" s="55">
        <v>33316</v>
      </c>
      <c r="DT1718" s="55">
        <v>10000</v>
      </c>
      <c r="DU1718" s="55" t="s">
        <v>1258</v>
      </c>
      <c r="DV1718" s="55">
        <v>1</v>
      </c>
      <c r="EV1718" s="55">
        <v>1711</v>
      </c>
      <c r="EW1718" s="55" t="s">
        <v>1313</v>
      </c>
      <c r="EX1718" s="55" t="s">
        <v>1470</v>
      </c>
      <c r="EY1718" s="55">
        <v>1</v>
      </c>
      <c r="EZ1718" s="55">
        <v>0</v>
      </c>
      <c r="FA1718" s="55">
        <v>1994</v>
      </c>
      <c r="FB1718" s="55" t="s">
        <v>1361</v>
      </c>
      <c r="FC1718" s="55" t="s">
        <v>1249</v>
      </c>
      <c r="FD1718" s="55">
        <v>3.25</v>
      </c>
      <c r="FF1718" s="55">
        <v>1711</v>
      </c>
      <c r="FG1718" s="55" t="s">
        <v>42</v>
      </c>
      <c r="FH1718" s="55" t="s">
        <v>1708</v>
      </c>
      <c r="FI1718" s="55">
        <v>1</v>
      </c>
      <c r="FJ1718" s="55">
        <v>400000</v>
      </c>
      <c r="FK1718" s="55" t="s">
        <v>1249</v>
      </c>
      <c r="FL1718" s="55">
        <v>0.56</v>
      </c>
      <c r="JW1718" s="12">
        <v>1711</v>
      </c>
      <c r="JX1718" s="12" t="s">
        <v>1675</v>
      </c>
      <c r="JY1718" s="12" t="s">
        <v>1775</v>
      </c>
    </row>
    <row r="1719" ht="14.25" customHeight="1" outlineLevel="1" spans="7:285">
      <c r="G1719" s="55">
        <v>1712</v>
      </c>
      <c r="H1719" s="55" t="s">
        <v>42</v>
      </c>
      <c r="I1719" s="55" t="s">
        <v>1738</v>
      </c>
      <c r="J1719" s="55" t="s">
        <v>2225</v>
      </c>
      <c r="K1719" s="55" t="s">
        <v>1249</v>
      </c>
      <c r="L1719" s="55">
        <v>0.25</v>
      </c>
      <c r="AD1719" s="12">
        <v>1712</v>
      </c>
      <c r="AE1719" s="12" t="s">
        <v>3454</v>
      </c>
      <c r="AF1719" s="12" t="s">
        <v>1855</v>
      </c>
      <c r="AG1719" s="12" t="s">
        <v>1394</v>
      </c>
      <c r="AH1719" s="12" t="s">
        <v>2781</v>
      </c>
      <c r="DN1719" s="55">
        <v>1712</v>
      </c>
      <c r="DO1719" s="55" t="s">
        <v>1706</v>
      </c>
      <c r="DP1719" s="55" t="s">
        <v>1259</v>
      </c>
      <c r="DQ1719" s="55" t="s">
        <v>1260</v>
      </c>
      <c r="DR1719" s="55" t="s">
        <v>1261</v>
      </c>
      <c r="DS1719" s="55">
        <v>33325</v>
      </c>
      <c r="DT1719" s="55">
        <v>10000</v>
      </c>
      <c r="DU1719" s="55" t="s">
        <v>1258</v>
      </c>
      <c r="DV1719" s="55">
        <v>1</v>
      </c>
      <c r="EV1719" s="55">
        <v>1712</v>
      </c>
      <c r="EW1719" s="55" t="s">
        <v>1313</v>
      </c>
      <c r="EX1719" s="55" t="s">
        <v>1470</v>
      </c>
      <c r="EY1719" s="55">
        <v>1</v>
      </c>
      <c r="EZ1719" s="55">
        <v>1995</v>
      </c>
      <c r="FA1719" s="55">
        <v>2999</v>
      </c>
      <c r="FB1719" s="55" t="s">
        <v>1361</v>
      </c>
      <c r="FC1719" s="55" t="s">
        <v>1249</v>
      </c>
      <c r="FD1719" s="55">
        <v>3.5</v>
      </c>
      <c r="FF1719" s="55">
        <v>1712</v>
      </c>
      <c r="FG1719" s="55" t="s">
        <v>42</v>
      </c>
      <c r="FH1719" s="55" t="s">
        <v>1708</v>
      </c>
      <c r="FI1719" s="55">
        <v>1</v>
      </c>
      <c r="FJ1719" s="55">
        <v>530000</v>
      </c>
      <c r="FK1719" s="55" t="s">
        <v>1249</v>
      </c>
      <c r="FL1719" s="55">
        <v>0.56</v>
      </c>
      <c r="JW1719" s="12">
        <v>1712</v>
      </c>
      <c r="JX1719" s="12" t="s">
        <v>1675</v>
      </c>
      <c r="JY1719" s="12" t="s">
        <v>1007</v>
      </c>
    </row>
    <row r="1720" ht="14.25" customHeight="1" outlineLevel="1" spans="7:285">
      <c r="G1720" s="55">
        <v>1713</v>
      </c>
      <c r="H1720" s="55" t="s">
        <v>42</v>
      </c>
      <c r="I1720" s="55" t="s">
        <v>1738</v>
      </c>
      <c r="J1720" s="55" t="s">
        <v>2746</v>
      </c>
      <c r="K1720" s="55" t="s">
        <v>1249</v>
      </c>
      <c r="L1720" s="55">
        <v>0.25</v>
      </c>
      <c r="AD1720" s="12">
        <v>1713</v>
      </c>
      <c r="AE1720" s="12" t="s">
        <v>3455</v>
      </c>
      <c r="AF1720" s="12" t="s">
        <v>1748</v>
      </c>
      <c r="AG1720" s="12" t="s">
        <v>1394</v>
      </c>
      <c r="AH1720" s="12" t="s">
        <v>2225</v>
      </c>
      <c r="DN1720" s="55">
        <v>1713</v>
      </c>
      <c r="DO1720" s="55" t="s">
        <v>1706</v>
      </c>
      <c r="DP1720" s="55" t="s">
        <v>1259</v>
      </c>
      <c r="DQ1720" s="55" t="s">
        <v>1260</v>
      </c>
      <c r="DR1720" s="55" t="s">
        <v>1261</v>
      </c>
      <c r="DS1720" s="55">
        <v>33327</v>
      </c>
      <c r="DT1720" s="55">
        <v>10000</v>
      </c>
      <c r="DU1720" s="55" t="s">
        <v>1258</v>
      </c>
      <c r="DV1720" s="55">
        <v>1</v>
      </c>
      <c r="EV1720" s="55">
        <v>1713</v>
      </c>
      <c r="EW1720" s="55" t="s">
        <v>1313</v>
      </c>
      <c r="EX1720" s="55" t="s">
        <v>1470</v>
      </c>
      <c r="EY1720" s="55">
        <v>2</v>
      </c>
      <c r="EZ1720" s="55">
        <v>0</v>
      </c>
      <c r="FA1720" s="55">
        <v>1994</v>
      </c>
      <c r="FB1720" s="55" t="s">
        <v>1361</v>
      </c>
      <c r="FC1720" s="55" t="s">
        <v>1249</v>
      </c>
      <c r="FD1720" s="55">
        <v>3.15</v>
      </c>
      <c r="FF1720" s="55">
        <v>1713</v>
      </c>
      <c r="FG1720" s="55" t="s">
        <v>42</v>
      </c>
      <c r="FH1720" s="55" t="s">
        <v>1708</v>
      </c>
      <c r="FI1720" s="55">
        <v>1</v>
      </c>
      <c r="FJ1720" s="55">
        <v>540000</v>
      </c>
      <c r="FK1720" s="55" t="s">
        <v>1249</v>
      </c>
      <c r="FL1720" s="55">
        <v>0.56</v>
      </c>
      <c r="JW1720" s="12">
        <v>1713</v>
      </c>
      <c r="JX1720" s="12" t="s">
        <v>1675</v>
      </c>
      <c r="JY1720" s="12" t="s">
        <v>1960</v>
      </c>
    </row>
    <row r="1721" ht="14.25" customHeight="1" outlineLevel="1" spans="7:285">
      <c r="G1721" s="55">
        <v>1714</v>
      </c>
      <c r="H1721" s="55" t="s">
        <v>42</v>
      </c>
      <c r="I1721" s="55" t="s">
        <v>2016</v>
      </c>
      <c r="J1721" s="55" t="s">
        <v>2832</v>
      </c>
      <c r="K1721" s="55" t="s">
        <v>1249</v>
      </c>
      <c r="L1721" s="55">
        <v>0.22</v>
      </c>
      <c r="AD1721" s="12">
        <v>1714</v>
      </c>
      <c r="AE1721" s="12" t="s">
        <v>1261</v>
      </c>
      <c r="AF1721" s="12" t="s">
        <v>1587</v>
      </c>
      <c r="AG1721" s="12" t="s">
        <v>1394</v>
      </c>
      <c r="AH1721" s="12" t="s">
        <v>2225</v>
      </c>
      <c r="DN1721" s="55">
        <v>1714</v>
      </c>
      <c r="DO1721" s="55" t="s">
        <v>1706</v>
      </c>
      <c r="DP1721" s="55" t="s">
        <v>1259</v>
      </c>
      <c r="DQ1721" s="55" t="s">
        <v>1260</v>
      </c>
      <c r="DR1721" s="55" t="s">
        <v>1261</v>
      </c>
      <c r="DS1721" s="55">
        <v>33332</v>
      </c>
      <c r="DT1721" s="55">
        <v>10000</v>
      </c>
      <c r="DU1721" s="55" t="s">
        <v>1258</v>
      </c>
      <c r="DV1721" s="55">
        <v>1</v>
      </c>
      <c r="EV1721" s="55">
        <v>1714</v>
      </c>
      <c r="EW1721" s="55" t="s">
        <v>1313</v>
      </c>
      <c r="EX1721" s="55" t="s">
        <v>1470</v>
      </c>
      <c r="EY1721" s="55">
        <v>2</v>
      </c>
      <c r="EZ1721" s="55">
        <v>1995</v>
      </c>
      <c r="FA1721" s="55">
        <v>2999</v>
      </c>
      <c r="FB1721" s="55" t="s">
        <v>1361</v>
      </c>
      <c r="FC1721" s="55" t="s">
        <v>1249</v>
      </c>
      <c r="FD1721" s="55">
        <v>3.15</v>
      </c>
      <c r="FF1721" s="55">
        <v>1714</v>
      </c>
      <c r="FG1721" s="55" t="s">
        <v>42</v>
      </c>
      <c r="FH1721" s="55" t="s">
        <v>1708</v>
      </c>
      <c r="FI1721" s="55">
        <v>10</v>
      </c>
      <c r="FJ1721" s="55">
        <v>0</v>
      </c>
      <c r="FK1721" s="55" t="s">
        <v>1249</v>
      </c>
      <c r="FL1721" s="55">
        <v>0.65</v>
      </c>
      <c r="JW1721" s="12">
        <v>1714</v>
      </c>
      <c r="JX1721" s="12" t="s">
        <v>1675</v>
      </c>
      <c r="JY1721" s="12" t="s">
        <v>2837</v>
      </c>
    </row>
    <row r="1722" ht="14.25" customHeight="1" outlineLevel="1" spans="7:285">
      <c r="G1722" s="55">
        <v>1715</v>
      </c>
      <c r="H1722" s="55" t="s">
        <v>42</v>
      </c>
      <c r="I1722" s="55" t="s">
        <v>2016</v>
      </c>
      <c r="J1722" s="55" t="s">
        <v>1528</v>
      </c>
      <c r="K1722" s="55" t="s">
        <v>1249</v>
      </c>
      <c r="L1722" s="55">
        <v>0.22</v>
      </c>
      <c r="AD1722" s="12">
        <v>1715</v>
      </c>
      <c r="AE1722" s="12" t="s">
        <v>3456</v>
      </c>
      <c r="AF1722" s="12" t="s">
        <v>2627</v>
      </c>
      <c r="AG1722" s="12" t="s">
        <v>1394</v>
      </c>
      <c r="AH1722" s="12" t="s">
        <v>2746</v>
      </c>
      <c r="DN1722" s="55">
        <v>1715</v>
      </c>
      <c r="DO1722" s="55" t="s">
        <v>1706</v>
      </c>
      <c r="DP1722" s="55" t="s">
        <v>1259</v>
      </c>
      <c r="DQ1722" s="55" t="s">
        <v>1260</v>
      </c>
      <c r="DR1722" s="55" t="s">
        <v>1261</v>
      </c>
      <c r="DS1722" s="55">
        <v>33334</v>
      </c>
      <c r="DT1722" s="55">
        <v>10000</v>
      </c>
      <c r="DU1722" s="55" t="s">
        <v>1258</v>
      </c>
      <c r="DV1722" s="55">
        <v>1</v>
      </c>
      <c r="EV1722" s="55">
        <v>1715</v>
      </c>
      <c r="EW1722" s="55" t="s">
        <v>1313</v>
      </c>
      <c r="EX1722" s="55" t="s">
        <v>1470</v>
      </c>
      <c r="EY1722" s="55">
        <v>3</v>
      </c>
      <c r="EZ1722" s="55">
        <v>0</v>
      </c>
      <c r="FA1722" s="55">
        <v>1994</v>
      </c>
      <c r="FB1722" s="55" t="s">
        <v>1361</v>
      </c>
      <c r="FC1722" s="55" t="s">
        <v>1249</v>
      </c>
      <c r="FD1722" s="55">
        <v>3.15</v>
      </c>
      <c r="FF1722" s="55">
        <v>1715</v>
      </c>
      <c r="FG1722" s="55" t="s">
        <v>42</v>
      </c>
      <c r="FH1722" s="55" t="s">
        <v>1708</v>
      </c>
      <c r="FI1722" s="55">
        <v>10</v>
      </c>
      <c r="FJ1722" s="55">
        <v>1000</v>
      </c>
      <c r="FK1722" s="55" t="s">
        <v>1249</v>
      </c>
      <c r="FL1722" s="55">
        <v>0.65</v>
      </c>
      <c r="JW1722" s="12">
        <v>1715</v>
      </c>
      <c r="JX1722" s="12" t="s">
        <v>1675</v>
      </c>
      <c r="JY1722" s="12" t="s">
        <v>2707</v>
      </c>
    </row>
    <row r="1723" ht="14.25" customHeight="1" outlineLevel="1" spans="7:285">
      <c r="G1723" s="55">
        <v>1716</v>
      </c>
      <c r="H1723" s="55" t="s">
        <v>42</v>
      </c>
      <c r="I1723" s="55" t="s">
        <v>2016</v>
      </c>
      <c r="J1723" s="55" t="s">
        <v>1605</v>
      </c>
      <c r="K1723" s="55" t="s">
        <v>1249</v>
      </c>
      <c r="L1723" s="55">
        <v>0.24</v>
      </c>
      <c r="AD1723" s="12">
        <v>1716</v>
      </c>
      <c r="AE1723" s="12" t="s">
        <v>3457</v>
      </c>
      <c r="AF1723" s="12" t="s">
        <v>994</v>
      </c>
      <c r="AG1723" s="12" t="s">
        <v>1394</v>
      </c>
      <c r="AH1723" s="12" t="s">
        <v>2807</v>
      </c>
      <c r="DN1723" s="55">
        <v>1716</v>
      </c>
      <c r="DO1723" s="55" t="s">
        <v>1706</v>
      </c>
      <c r="DP1723" s="55" t="s">
        <v>1259</v>
      </c>
      <c r="DQ1723" s="55" t="s">
        <v>1260</v>
      </c>
      <c r="DR1723" s="55" t="s">
        <v>1261</v>
      </c>
      <c r="DS1723" s="55">
        <v>33351</v>
      </c>
      <c r="DT1723" s="55">
        <v>10000</v>
      </c>
      <c r="DU1723" s="55" t="s">
        <v>1258</v>
      </c>
      <c r="DV1723" s="55">
        <v>1</v>
      </c>
      <c r="EV1723" s="55">
        <v>1716</v>
      </c>
      <c r="EW1723" s="55" t="s">
        <v>1313</v>
      </c>
      <c r="EX1723" s="55" t="s">
        <v>1470</v>
      </c>
      <c r="EY1723" s="55">
        <v>3</v>
      </c>
      <c r="EZ1723" s="55">
        <v>1995</v>
      </c>
      <c r="FA1723" s="55">
        <v>2999</v>
      </c>
      <c r="FB1723" s="55" t="s">
        <v>1361</v>
      </c>
      <c r="FC1723" s="55" t="s">
        <v>1249</v>
      </c>
      <c r="FD1723" s="55">
        <v>3.15</v>
      </c>
      <c r="FF1723" s="55">
        <v>1716</v>
      </c>
      <c r="FG1723" s="55" t="s">
        <v>42</v>
      </c>
      <c r="FH1723" s="55" t="s">
        <v>1708</v>
      </c>
      <c r="FI1723" s="55">
        <v>10</v>
      </c>
      <c r="FJ1723" s="55">
        <v>2500</v>
      </c>
      <c r="FK1723" s="55" t="s">
        <v>1249</v>
      </c>
      <c r="FL1723" s="55">
        <v>0.65</v>
      </c>
      <c r="JW1723" s="12">
        <v>1716</v>
      </c>
      <c r="JX1723" s="12" t="s">
        <v>1675</v>
      </c>
      <c r="JY1723" s="12" t="s">
        <v>2854</v>
      </c>
    </row>
    <row r="1724" ht="14.25" customHeight="1" outlineLevel="1" spans="7:285">
      <c r="G1724" s="55">
        <v>1717</v>
      </c>
      <c r="H1724" s="55" t="s">
        <v>42</v>
      </c>
      <c r="I1724" s="55" t="s">
        <v>2016</v>
      </c>
      <c r="J1724" s="55" t="s">
        <v>1642</v>
      </c>
      <c r="K1724" s="55" t="s">
        <v>1249</v>
      </c>
      <c r="L1724" s="55">
        <v>0.24</v>
      </c>
      <c r="AD1724" s="12">
        <v>1717</v>
      </c>
      <c r="AE1724" s="12" t="s">
        <v>1261</v>
      </c>
      <c r="AF1724" s="12" t="s">
        <v>994</v>
      </c>
      <c r="AG1724" s="12" t="s">
        <v>1394</v>
      </c>
      <c r="AH1724" s="12" t="s">
        <v>2807</v>
      </c>
      <c r="DN1724" s="55">
        <v>1717</v>
      </c>
      <c r="DO1724" s="55" t="s">
        <v>1706</v>
      </c>
      <c r="DP1724" s="55" t="s">
        <v>1259</v>
      </c>
      <c r="DQ1724" s="55" t="s">
        <v>1260</v>
      </c>
      <c r="DR1724" s="55" t="s">
        <v>1261</v>
      </c>
      <c r="DS1724" s="55">
        <v>33401</v>
      </c>
      <c r="DT1724" s="55">
        <v>10000</v>
      </c>
      <c r="DU1724" s="55" t="s">
        <v>1258</v>
      </c>
      <c r="DV1724" s="55">
        <v>1</v>
      </c>
      <c r="EV1724" s="55">
        <v>1717</v>
      </c>
      <c r="EW1724" s="55" t="s">
        <v>1313</v>
      </c>
      <c r="EX1724" s="55" t="s">
        <v>1470</v>
      </c>
      <c r="EY1724" s="55">
        <v>4</v>
      </c>
      <c r="EZ1724" s="55">
        <v>0</v>
      </c>
      <c r="FA1724" s="55">
        <v>1994</v>
      </c>
      <c r="FB1724" s="55" t="s">
        <v>1361</v>
      </c>
      <c r="FC1724" s="55" t="s">
        <v>1249</v>
      </c>
      <c r="FD1724" s="55">
        <v>3.25</v>
      </c>
      <c r="FF1724" s="55">
        <v>1717</v>
      </c>
      <c r="FG1724" s="55" t="s">
        <v>42</v>
      </c>
      <c r="FH1724" s="55" t="s">
        <v>1708</v>
      </c>
      <c r="FI1724" s="55">
        <v>10</v>
      </c>
      <c r="FJ1724" s="55">
        <v>5000</v>
      </c>
      <c r="FK1724" s="55" t="s">
        <v>1249</v>
      </c>
      <c r="FL1724" s="55">
        <v>0.65</v>
      </c>
      <c r="JW1724" s="12">
        <v>1717</v>
      </c>
      <c r="JX1724" s="12" t="s">
        <v>1966</v>
      </c>
      <c r="JY1724" s="12" t="s">
        <v>648</v>
      </c>
    </row>
    <row r="1725" ht="14.25" customHeight="1" outlineLevel="1" spans="7:285">
      <c r="G1725" s="55">
        <v>1718</v>
      </c>
      <c r="H1725" s="55" t="s">
        <v>42</v>
      </c>
      <c r="I1725" s="55" t="s">
        <v>2016</v>
      </c>
      <c r="J1725" s="55" t="s">
        <v>1256</v>
      </c>
      <c r="K1725" s="55" t="s">
        <v>1249</v>
      </c>
      <c r="L1725" s="55">
        <v>0.24</v>
      </c>
      <c r="AD1725" s="12">
        <v>1718</v>
      </c>
      <c r="AE1725" s="12" t="s">
        <v>1261</v>
      </c>
      <c r="AF1725" s="12" t="s">
        <v>1206</v>
      </c>
      <c r="AG1725" s="12" t="s">
        <v>1394</v>
      </c>
      <c r="AH1725" s="12" t="s">
        <v>2816</v>
      </c>
      <c r="DN1725" s="55">
        <v>1718</v>
      </c>
      <c r="DO1725" s="55" t="s">
        <v>1706</v>
      </c>
      <c r="DP1725" s="55" t="s">
        <v>1259</v>
      </c>
      <c r="DQ1725" s="55" t="s">
        <v>1260</v>
      </c>
      <c r="DR1725" s="55" t="s">
        <v>1261</v>
      </c>
      <c r="DS1725" s="55">
        <v>33403</v>
      </c>
      <c r="DT1725" s="55">
        <v>10000</v>
      </c>
      <c r="DU1725" s="55" t="s">
        <v>1258</v>
      </c>
      <c r="DV1725" s="55">
        <v>1</v>
      </c>
      <c r="EV1725" s="55">
        <v>1718</v>
      </c>
      <c r="EW1725" s="55" t="s">
        <v>1313</v>
      </c>
      <c r="EX1725" s="55" t="s">
        <v>1470</v>
      </c>
      <c r="EY1725" s="55">
        <v>4</v>
      </c>
      <c r="EZ1725" s="55">
        <v>1995</v>
      </c>
      <c r="FA1725" s="55">
        <v>2999</v>
      </c>
      <c r="FB1725" s="55" t="s">
        <v>1361</v>
      </c>
      <c r="FC1725" s="55" t="s">
        <v>1249</v>
      </c>
      <c r="FD1725" s="55">
        <v>3.25</v>
      </c>
      <c r="FF1725" s="55">
        <v>1718</v>
      </c>
      <c r="FG1725" s="55" t="s">
        <v>42</v>
      </c>
      <c r="FH1725" s="55" t="s">
        <v>1708</v>
      </c>
      <c r="FI1725" s="55">
        <v>10</v>
      </c>
      <c r="FJ1725" s="55">
        <v>10000</v>
      </c>
      <c r="FK1725" s="55" t="s">
        <v>1249</v>
      </c>
      <c r="FL1725" s="55">
        <v>0.65</v>
      </c>
      <c r="JW1725" s="12">
        <v>1718</v>
      </c>
      <c r="JX1725" s="12" t="s">
        <v>1966</v>
      </c>
      <c r="JY1725" s="12" t="s">
        <v>755</v>
      </c>
    </row>
    <row r="1726" ht="14.25" customHeight="1" outlineLevel="1" spans="7:285">
      <c r="G1726" s="55">
        <v>1719</v>
      </c>
      <c r="H1726" s="55" t="s">
        <v>42</v>
      </c>
      <c r="I1726" s="55" t="s">
        <v>2016</v>
      </c>
      <c r="J1726" s="55" t="s">
        <v>1358</v>
      </c>
      <c r="K1726" s="55" t="s">
        <v>1249</v>
      </c>
      <c r="L1726" s="55">
        <v>0.24</v>
      </c>
      <c r="AD1726" s="12">
        <v>1719</v>
      </c>
      <c r="AE1726" s="12" t="s">
        <v>1261</v>
      </c>
      <c r="AF1726" s="12" t="s">
        <v>1582</v>
      </c>
      <c r="AG1726" s="12" t="s">
        <v>1394</v>
      </c>
      <c r="AH1726" s="12" t="s">
        <v>2816</v>
      </c>
      <c r="DN1726" s="55">
        <v>1719</v>
      </c>
      <c r="DO1726" s="55" t="s">
        <v>1706</v>
      </c>
      <c r="DP1726" s="55" t="s">
        <v>1259</v>
      </c>
      <c r="DQ1726" s="55" t="s">
        <v>1260</v>
      </c>
      <c r="DR1726" s="55" t="s">
        <v>1261</v>
      </c>
      <c r="DS1726" s="55">
        <v>33404</v>
      </c>
      <c r="DT1726" s="55">
        <v>10000</v>
      </c>
      <c r="DU1726" s="55" t="s">
        <v>1258</v>
      </c>
      <c r="DV1726" s="55">
        <v>1</v>
      </c>
      <c r="EV1726" s="55">
        <v>1719</v>
      </c>
      <c r="EW1726" s="55" t="s">
        <v>1313</v>
      </c>
      <c r="EX1726" s="55" t="s">
        <v>1470</v>
      </c>
      <c r="EY1726" s="55">
        <v>5</v>
      </c>
      <c r="EZ1726" s="55">
        <v>0</v>
      </c>
      <c r="FA1726" s="55">
        <v>1994</v>
      </c>
      <c r="FB1726" s="55" t="s">
        <v>1361</v>
      </c>
      <c r="FC1726" s="55" t="s">
        <v>1249</v>
      </c>
      <c r="FD1726" s="55">
        <v>3.25</v>
      </c>
      <c r="FF1726" s="55">
        <v>1719</v>
      </c>
      <c r="FG1726" s="55" t="s">
        <v>42</v>
      </c>
      <c r="FH1726" s="55" t="s">
        <v>1708</v>
      </c>
      <c r="FI1726" s="55">
        <v>10</v>
      </c>
      <c r="FJ1726" s="55">
        <v>25000</v>
      </c>
      <c r="FK1726" s="55" t="s">
        <v>1249</v>
      </c>
      <c r="FL1726" s="55">
        <v>0.65</v>
      </c>
      <c r="JW1726" s="12">
        <v>1719</v>
      </c>
      <c r="JX1726" s="12" t="s">
        <v>1966</v>
      </c>
      <c r="JY1726" s="12" t="s">
        <v>758</v>
      </c>
    </row>
    <row r="1727" ht="14.25" customHeight="1" outlineLevel="1" spans="7:285">
      <c r="G1727" s="55">
        <v>1720</v>
      </c>
      <c r="H1727" s="55" t="s">
        <v>42</v>
      </c>
      <c r="I1727" s="55" t="s">
        <v>2016</v>
      </c>
      <c r="J1727" s="55" t="s">
        <v>2907</v>
      </c>
      <c r="K1727" s="55" t="s">
        <v>1249</v>
      </c>
      <c r="L1727" s="55">
        <v>0.24</v>
      </c>
      <c r="AD1727" s="12">
        <v>1720</v>
      </c>
      <c r="AE1727" s="12" t="s">
        <v>1261</v>
      </c>
      <c r="AF1727" s="12" t="s">
        <v>1901</v>
      </c>
      <c r="AG1727" s="12" t="s">
        <v>1394</v>
      </c>
      <c r="AH1727" s="12" t="s">
        <v>2816</v>
      </c>
      <c r="DN1727" s="55">
        <v>1720</v>
      </c>
      <c r="DO1727" s="55" t="s">
        <v>1706</v>
      </c>
      <c r="DP1727" s="55" t="s">
        <v>1259</v>
      </c>
      <c r="DQ1727" s="55" t="s">
        <v>1260</v>
      </c>
      <c r="DR1727" s="55" t="s">
        <v>1261</v>
      </c>
      <c r="DS1727" s="55">
        <v>33405</v>
      </c>
      <c r="DT1727" s="55">
        <v>10000</v>
      </c>
      <c r="DU1727" s="55" t="s">
        <v>1258</v>
      </c>
      <c r="DV1727" s="55">
        <v>1</v>
      </c>
      <c r="EV1727" s="55">
        <v>1720</v>
      </c>
      <c r="EW1727" s="55" t="s">
        <v>1313</v>
      </c>
      <c r="EX1727" s="55" t="s">
        <v>1470</v>
      </c>
      <c r="EY1727" s="55">
        <v>5</v>
      </c>
      <c r="EZ1727" s="55">
        <v>1995</v>
      </c>
      <c r="FA1727" s="55">
        <v>2999</v>
      </c>
      <c r="FB1727" s="55" t="s">
        <v>1361</v>
      </c>
      <c r="FC1727" s="55" t="s">
        <v>1249</v>
      </c>
      <c r="FD1727" s="55">
        <v>3.5</v>
      </c>
      <c r="FF1727" s="55">
        <v>1720</v>
      </c>
      <c r="FG1727" s="55" t="s">
        <v>42</v>
      </c>
      <c r="FH1727" s="55" t="s">
        <v>1708</v>
      </c>
      <c r="FI1727" s="55">
        <v>10</v>
      </c>
      <c r="FJ1727" s="55">
        <v>50000</v>
      </c>
      <c r="FK1727" s="55" t="s">
        <v>1249</v>
      </c>
      <c r="FL1727" s="55">
        <v>0.65</v>
      </c>
      <c r="JW1727" s="12">
        <v>1720</v>
      </c>
      <c r="JX1727" s="12" t="s">
        <v>1966</v>
      </c>
      <c r="JY1727" s="12" t="s">
        <v>952</v>
      </c>
    </row>
    <row r="1728" ht="14.25" customHeight="1" outlineLevel="1" spans="7:285">
      <c r="G1728" s="55">
        <v>1721</v>
      </c>
      <c r="H1728" s="55" t="s">
        <v>42</v>
      </c>
      <c r="I1728" s="55" t="s">
        <v>2048</v>
      </c>
      <c r="J1728" s="55" t="s">
        <v>2941</v>
      </c>
      <c r="K1728" s="55" t="s">
        <v>1249</v>
      </c>
      <c r="L1728" s="55">
        <v>0.25</v>
      </c>
      <c r="AD1728" s="12">
        <v>1721</v>
      </c>
      <c r="AE1728" s="12" t="s">
        <v>1261</v>
      </c>
      <c r="AF1728" s="12" t="s">
        <v>2103</v>
      </c>
      <c r="AG1728" s="12" t="s">
        <v>1394</v>
      </c>
      <c r="AH1728" s="12" t="s">
        <v>2816</v>
      </c>
      <c r="DN1728" s="55">
        <v>1721</v>
      </c>
      <c r="DO1728" s="55" t="s">
        <v>1706</v>
      </c>
      <c r="DP1728" s="55" t="s">
        <v>1259</v>
      </c>
      <c r="DQ1728" s="55" t="s">
        <v>1260</v>
      </c>
      <c r="DR1728" s="55" t="s">
        <v>1261</v>
      </c>
      <c r="DS1728" s="55">
        <v>33407</v>
      </c>
      <c r="DT1728" s="55">
        <v>10000</v>
      </c>
      <c r="DU1728" s="55" t="s">
        <v>1258</v>
      </c>
      <c r="DV1728" s="55">
        <v>1</v>
      </c>
      <c r="EV1728" s="55">
        <v>1721</v>
      </c>
      <c r="EW1728" s="55" t="s">
        <v>1313</v>
      </c>
      <c r="EX1728" s="55" t="s">
        <v>1470</v>
      </c>
      <c r="EY1728" s="55">
        <v>6</v>
      </c>
      <c r="EZ1728" s="55">
        <v>0</v>
      </c>
      <c r="FA1728" s="55">
        <v>1994</v>
      </c>
      <c r="FB1728" s="55" t="s">
        <v>1361</v>
      </c>
      <c r="FC1728" s="55" t="s">
        <v>1249</v>
      </c>
      <c r="FD1728" s="55">
        <v>3.25</v>
      </c>
      <c r="FF1728" s="55">
        <v>1721</v>
      </c>
      <c r="FG1728" s="55" t="s">
        <v>42</v>
      </c>
      <c r="FH1728" s="55" t="s">
        <v>1708</v>
      </c>
      <c r="FI1728" s="55">
        <v>10</v>
      </c>
      <c r="FJ1728" s="55">
        <v>80000</v>
      </c>
      <c r="FK1728" s="55" t="s">
        <v>1249</v>
      </c>
      <c r="FL1728" s="55">
        <v>0.65</v>
      </c>
      <c r="JW1728" s="12">
        <v>1721</v>
      </c>
      <c r="JX1728" s="12" t="s">
        <v>1966</v>
      </c>
      <c r="JY1728" s="12" t="s">
        <v>1006</v>
      </c>
    </row>
    <row r="1729" ht="14.25" customHeight="1" outlineLevel="1" spans="7:285">
      <c r="G1729" s="55">
        <v>1722</v>
      </c>
      <c r="H1729" s="55" t="s">
        <v>42</v>
      </c>
      <c r="I1729" s="55" t="s">
        <v>2048</v>
      </c>
      <c r="J1729" s="55" t="s">
        <v>2946</v>
      </c>
      <c r="K1729" s="55" t="s">
        <v>1249</v>
      </c>
      <c r="L1729" s="55">
        <v>0.25</v>
      </c>
      <c r="AD1729" s="12">
        <v>1722</v>
      </c>
      <c r="AE1729" s="12" t="s">
        <v>1261</v>
      </c>
      <c r="AF1729" s="12" t="s">
        <v>1277</v>
      </c>
      <c r="AG1729" s="12" t="s">
        <v>1394</v>
      </c>
      <c r="AH1729" s="12" t="s">
        <v>2816</v>
      </c>
      <c r="DN1729" s="55">
        <v>1722</v>
      </c>
      <c r="DO1729" s="55" t="s">
        <v>1706</v>
      </c>
      <c r="DP1729" s="55" t="s">
        <v>1259</v>
      </c>
      <c r="DQ1729" s="55" t="s">
        <v>1260</v>
      </c>
      <c r="DR1729" s="55" t="s">
        <v>1261</v>
      </c>
      <c r="DS1729" s="55">
        <v>33408</v>
      </c>
      <c r="DT1729" s="55">
        <v>10000</v>
      </c>
      <c r="DU1729" s="55" t="s">
        <v>1258</v>
      </c>
      <c r="DV1729" s="55">
        <v>1</v>
      </c>
      <c r="EV1729" s="55">
        <v>1722</v>
      </c>
      <c r="EW1729" s="55" t="s">
        <v>1313</v>
      </c>
      <c r="EX1729" s="55" t="s">
        <v>1470</v>
      </c>
      <c r="EY1729" s="55">
        <v>6</v>
      </c>
      <c r="EZ1729" s="55">
        <v>1995</v>
      </c>
      <c r="FA1729" s="55">
        <v>2999</v>
      </c>
      <c r="FB1729" s="55" t="s">
        <v>1361</v>
      </c>
      <c r="FC1729" s="55" t="s">
        <v>1249</v>
      </c>
      <c r="FD1729" s="55">
        <v>3.25</v>
      </c>
      <c r="FF1729" s="55">
        <v>1722</v>
      </c>
      <c r="FG1729" s="55" t="s">
        <v>42</v>
      </c>
      <c r="FH1729" s="55" t="s">
        <v>1708</v>
      </c>
      <c r="FI1729" s="55">
        <v>10</v>
      </c>
      <c r="FJ1729" s="55">
        <v>130000</v>
      </c>
      <c r="FK1729" s="55" t="s">
        <v>1249</v>
      </c>
      <c r="FL1729" s="55">
        <v>0.65</v>
      </c>
      <c r="JW1729" s="12">
        <v>1722</v>
      </c>
      <c r="JX1729" s="12" t="s">
        <v>1966</v>
      </c>
      <c r="JY1729" s="12" t="s">
        <v>946</v>
      </c>
    </row>
    <row r="1730" ht="14.25" customHeight="1" outlineLevel="1" spans="7:285">
      <c r="G1730" s="55">
        <v>1723</v>
      </c>
      <c r="H1730" s="55" t="s">
        <v>42</v>
      </c>
      <c r="I1730" s="55" t="s">
        <v>2048</v>
      </c>
      <c r="J1730" s="55" t="s">
        <v>1871</v>
      </c>
      <c r="K1730" s="55" t="s">
        <v>1249</v>
      </c>
      <c r="L1730" s="55">
        <v>0.2625</v>
      </c>
      <c r="AD1730" s="12">
        <v>1723</v>
      </c>
      <c r="AE1730" s="12" t="s">
        <v>1261</v>
      </c>
      <c r="AF1730" s="12" t="s">
        <v>2388</v>
      </c>
      <c r="AG1730" s="12" t="s">
        <v>1394</v>
      </c>
      <c r="AH1730" s="12" t="s">
        <v>2816</v>
      </c>
      <c r="DN1730" s="55">
        <v>1723</v>
      </c>
      <c r="DO1730" s="55" t="s">
        <v>1706</v>
      </c>
      <c r="DP1730" s="55" t="s">
        <v>1259</v>
      </c>
      <c r="DQ1730" s="55" t="s">
        <v>1260</v>
      </c>
      <c r="DR1730" s="55" t="s">
        <v>1261</v>
      </c>
      <c r="DS1730" s="55">
        <v>33409</v>
      </c>
      <c r="DT1730" s="55">
        <v>10000</v>
      </c>
      <c r="DU1730" s="55" t="s">
        <v>1258</v>
      </c>
      <c r="DV1730" s="55">
        <v>1</v>
      </c>
      <c r="EV1730" s="55">
        <v>1723</v>
      </c>
      <c r="EW1730" s="55" t="s">
        <v>1313</v>
      </c>
      <c r="EX1730" s="55" t="s">
        <v>1470</v>
      </c>
      <c r="EY1730" s="55">
        <v>7</v>
      </c>
      <c r="EZ1730" s="55">
        <v>0</v>
      </c>
      <c r="FA1730" s="55">
        <v>1994</v>
      </c>
      <c r="FB1730" s="55" t="s">
        <v>1361</v>
      </c>
      <c r="FC1730" s="55" t="s">
        <v>1249</v>
      </c>
      <c r="FD1730" s="55">
        <v>2.5</v>
      </c>
      <c r="FF1730" s="55">
        <v>1723</v>
      </c>
      <c r="FG1730" s="55" t="s">
        <v>42</v>
      </c>
      <c r="FH1730" s="55" t="s">
        <v>1708</v>
      </c>
      <c r="FI1730" s="55">
        <v>10</v>
      </c>
      <c r="FJ1730" s="55">
        <v>260000</v>
      </c>
      <c r="FK1730" s="55" t="s">
        <v>1249</v>
      </c>
      <c r="FL1730" s="55">
        <v>0.65</v>
      </c>
      <c r="JW1730" s="12">
        <v>1723</v>
      </c>
      <c r="JX1730" s="12" t="s">
        <v>1966</v>
      </c>
      <c r="JY1730" s="12" t="s">
        <v>1224</v>
      </c>
    </row>
    <row r="1731" ht="14.25" customHeight="1" outlineLevel="1" spans="7:285">
      <c r="G1731" s="55">
        <v>1724</v>
      </c>
      <c r="H1731" s="55" t="s">
        <v>42</v>
      </c>
      <c r="I1731" s="55" t="s">
        <v>1263</v>
      </c>
      <c r="J1731" s="55" t="s">
        <v>2075</v>
      </c>
      <c r="K1731" s="55" t="s">
        <v>1249</v>
      </c>
      <c r="L1731" s="55">
        <v>0.2</v>
      </c>
      <c r="AD1731" s="12">
        <v>1724</v>
      </c>
      <c r="AE1731" s="12" t="s">
        <v>1261</v>
      </c>
      <c r="AF1731" s="12" t="s">
        <v>2533</v>
      </c>
      <c r="AG1731" s="12" t="s">
        <v>1394</v>
      </c>
      <c r="AH1731" s="12" t="s">
        <v>2816</v>
      </c>
      <c r="DN1731" s="55">
        <v>1724</v>
      </c>
      <c r="DO1731" s="55" t="s">
        <v>1706</v>
      </c>
      <c r="DP1731" s="55" t="s">
        <v>1259</v>
      </c>
      <c r="DQ1731" s="55" t="s">
        <v>1260</v>
      </c>
      <c r="DR1731" s="55" t="s">
        <v>1261</v>
      </c>
      <c r="DS1731" s="55">
        <v>33412</v>
      </c>
      <c r="DT1731" s="55">
        <v>10000</v>
      </c>
      <c r="DU1731" s="55" t="s">
        <v>1258</v>
      </c>
      <c r="DV1731" s="55">
        <v>1</v>
      </c>
      <c r="EV1731" s="55">
        <v>1724</v>
      </c>
      <c r="EW1731" s="55" t="s">
        <v>1313</v>
      </c>
      <c r="EX1731" s="55" t="s">
        <v>1470</v>
      </c>
      <c r="EY1731" s="55">
        <v>7</v>
      </c>
      <c r="EZ1731" s="55">
        <v>1995</v>
      </c>
      <c r="FA1731" s="55">
        <v>2999</v>
      </c>
      <c r="FB1731" s="55" t="s">
        <v>1361</v>
      </c>
      <c r="FC1731" s="55" t="s">
        <v>1249</v>
      </c>
      <c r="FD1731" s="55">
        <v>2.5</v>
      </c>
      <c r="FF1731" s="55">
        <v>1724</v>
      </c>
      <c r="FG1731" s="55" t="s">
        <v>42</v>
      </c>
      <c r="FH1731" s="55" t="s">
        <v>1708</v>
      </c>
      <c r="FI1731" s="55">
        <v>10</v>
      </c>
      <c r="FJ1731" s="55">
        <v>400000</v>
      </c>
      <c r="FK1731" s="55" t="s">
        <v>1249</v>
      </c>
      <c r="FL1731" s="55">
        <v>0.65</v>
      </c>
      <c r="JW1731" s="12">
        <v>1724</v>
      </c>
      <c r="JX1731" s="12" t="s">
        <v>1966</v>
      </c>
      <c r="JY1731" s="12" t="s">
        <v>1082</v>
      </c>
    </row>
    <row r="1732" ht="14.25" customHeight="1" outlineLevel="1" spans="7:285">
      <c r="G1732" s="55">
        <v>1725</v>
      </c>
      <c r="H1732" s="55" t="s">
        <v>42</v>
      </c>
      <c r="I1732" s="55" t="s">
        <v>1263</v>
      </c>
      <c r="J1732" s="55" t="s">
        <v>3000</v>
      </c>
      <c r="K1732" s="55" t="s">
        <v>1249</v>
      </c>
      <c r="L1732" s="55">
        <v>0.22</v>
      </c>
      <c r="AD1732" s="12">
        <v>1725</v>
      </c>
      <c r="AE1732" s="12" t="s">
        <v>1261</v>
      </c>
      <c r="AF1732" s="12" t="s">
        <v>2665</v>
      </c>
      <c r="AG1732" s="12" t="s">
        <v>1394</v>
      </c>
      <c r="AH1732" s="12" t="s">
        <v>2816</v>
      </c>
      <c r="DN1732" s="55">
        <v>1725</v>
      </c>
      <c r="DO1732" s="55" t="s">
        <v>1706</v>
      </c>
      <c r="DP1732" s="55" t="s">
        <v>1259</v>
      </c>
      <c r="DQ1732" s="55" t="s">
        <v>1260</v>
      </c>
      <c r="DR1732" s="55" t="s">
        <v>1261</v>
      </c>
      <c r="DS1732" s="55">
        <v>33413</v>
      </c>
      <c r="DT1732" s="55">
        <v>10000</v>
      </c>
      <c r="DU1732" s="55" t="s">
        <v>1258</v>
      </c>
      <c r="DV1732" s="55">
        <v>1</v>
      </c>
      <c r="EV1732" s="55">
        <v>1725</v>
      </c>
      <c r="EW1732" s="55" t="s">
        <v>1313</v>
      </c>
      <c r="EX1732" s="55" t="s">
        <v>1810</v>
      </c>
      <c r="EY1732" s="55">
        <v>1</v>
      </c>
      <c r="EZ1732" s="55">
        <v>0</v>
      </c>
      <c r="FA1732" s="55">
        <v>1994</v>
      </c>
      <c r="FB1732" s="55" t="s">
        <v>1361</v>
      </c>
      <c r="FC1732" s="55" t="s">
        <v>1249</v>
      </c>
      <c r="FD1732" s="55">
        <v>2.5</v>
      </c>
      <c r="FF1732" s="55">
        <v>1725</v>
      </c>
      <c r="FG1732" s="55" t="s">
        <v>42</v>
      </c>
      <c r="FH1732" s="55" t="s">
        <v>1708</v>
      </c>
      <c r="FI1732" s="55">
        <v>10</v>
      </c>
      <c r="FJ1732" s="55">
        <v>530000</v>
      </c>
      <c r="FK1732" s="55" t="s">
        <v>1249</v>
      </c>
      <c r="FL1732" s="55">
        <v>0.65</v>
      </c>
      <c r="JW1732" s="12">
        <v>1725</v>
      </c>
      <c r="JX1732" s="12" t="s">
        <v>1966</v>
      </c>
      <c r="JY1732" s="12" t="s">
        <v>1338</v>
      </c>
    </row>
    <row r="1733" ht="14.25" customHeight="1" outlineLevel="1" spans="7:285">
      <c r="G1733" s="55">
        <v>1726</v>
      </c>
      <c r="H1733" s="55" t="s">
        <v>42</v>
      </c>
      <c r="I1733" s="55" t="s">
        <v>1263</v>
      </c>
      <c r="J1733" s="55" t="s">
        <v>3011</v>
      </c>
      <c r="K1733" s="55" t="s">
        <v>1249</v>
      </c>
      <c r="L1733" s="55">
        <v>0.22</v>
      </c>
      <c r="AD1733" s="12">
        <v>1726</v>
      </c>
      <c r="AE1733" s="12" t="s">
        <v>1261</v>
      </c>
      <c r="AF1733" s="12" t="s">
        <v>1960</v>
      </c>
      <c r="AG1733" s="12" t="s">
        <v>1394</v>
      </c>
      <c r="AH1733" s="12" t="s">
        <v>2816</v>
      </c>
      <c r="DN1733" s="55">
        <v>1726</v>
      </c>
      <c r="DO1733" s="55" t="s">
        <v>1706</v>
      </c>
      <c r="DP1733" s="55" t="s">
        <v>1259</v>
      </c>
      <c r="DQ1733" s="55" t="s">
        <v>1260</v>
      </c>
      <c r="DR1733" s="55" t="s">
        <v>1261</v>
      </c>
      <c r="DS1733" s="55">
        <v>33417</v>
      </c>
      <c r="DT1733" s="55">
        <v>10000</v>
      </c>
      <c r="DU1733" s="55" t="s">
        <v>1258</v>
      </c>
      <c r="DV1733" s="55">
        <v>1</v>
      </c>
      <c r="EV1733" s="55">
        <v>1726</v>
      </c>
      <c r="EW1733" s="55" t="s">
        <v>1313</v>
      </c>
      <c r="EX1733" s="55" t="s">
        <v>1810</v>
      </c>
      <c r="EY1733" s="55">
        <v>1</v>
      </c>
      <c r="EZ1733" s="55">
        <v>1995</v>
      </c>
      <c r="FA1733" s="55">
        <v>2999</v>
      </c>
      <c r="FB1733" s="55" t="s">
        <v>1361</v>
      </c>
      <c r="FC1733" s="55" t="s">
        <v>1249</v>
      </c>
      <c r="FD1733" s="55">
        <v>2.5</v>
      </c>
      <c r="FF1733" s="55">
        <v>1726</v>
      </c>
      <c r="FG1733" s="55" t="s">
        <v>42</v>
      </c>
      <c r="FH1733" s="55" t="s">
        <v>1708</v>
      </c>
      <c r="FI1733" s="55">
        <v>10</v>
      </c>
      <c r="FJ1733" s="55">
        <v>540000</v>
      </c>
      <c r="FK1733" s="55" t="s">
        <v>1249</v>
      </c>
      <c r="FL1733" s="55">
        <v>0.65</v>
      </c>
      <c r="JW1733" s="12">
        <v>1726</v>
      </c>
      <c r="JX1733" s="12" t="s">
        <v>1966</v>
      </c>
      <c r="JY1733" s="12" t="s">
        <v>945</v>
      </c>
    </row>
    <row r="1734" ht="14.25" customHeight="1" outlineLevel="1" spans="7:285">
      <c r="G1734" s="55">
        <v>1727</v>
      </c>
      <c r="H1734" s="55" t="s">
        <v>42</v>
      </c>
      <c r="I1734" s="55" t="s">
        <v>1263</v>
      </c>
      <c r="J1734" s="55" t="s">
        <v>2204</v>
      </c>
      <c r="K1734" s="55" t="s">
        <v>1249</v>
      </c>
      <c r="L1734" s="55">
        <v>0.2</v>
      </c>
      <c r="AD1734" s="12">
        <v>1727</v>
      </c>
      <c r="AE1734" s="12" t="s">
        <v>1261</v>
      </c>
      <c r="AF1734" s="12" t="s">
        <v>2900</v>
      </c>
      <c r="AG1734" s="12" t="s">
        <v>1812</v>
      </c>
      <c r="AH1734" s="12" t="s">
        <v>2761</v>
      </c>
      <c r="DN1734" s="55">
        <v>1727</v>
      </c>
      <c r="DO1734" s="55" t="s">
        <v>1706</v>
      </c>
      <c r="DP1734" s="55" t="s">
        <v>1259</v>
      </c>
      <c r="DQ1734" s="55" t="s">
        <v>1260</v>
      </c>
      <c r="DR1734" s="55" t="s">
        <v>1261</v>
      </c>
      <c r="DS1734" s="55">
        <v>33424</v>
      </c>
      <c r="DT1734" s="55">
        <v>10000</v>
      </c>
      <c r="DU1734" s="55" t="s">
        <v>1258</v>
      </c>
      <c r="DV1734" s="55">
        <v>1</v>
      </c>
      <c r="EV1734" s="55">
        <v>1727</v>
      </c>
      <c r="EW1734" s="55" t="s">
        <v>1313</v>
      </c>
      <c r="EX1734" s="55" t="s">
        <v>1810</v>
      </c>
      <c r="EY1734" s="55">
        <v>2</v>
      </c>
      <c r="EZ1734" s="55">
        <v>0</v>
      </c>
      <c r="FA1734" s="55">
        <v>1994</v>
      </c>
      <c r="FB1734" s="55" t="s">
        <v>1361</v>
      </c>
      <c r="FC1734" s="55" t="s">
        <v>1249</v>
      </c>
      <c r="FD1734" s="55">
        <v>2.5</v>
      </c>
      <c r="FF1734" s="55">
        <v>1727</v>
      </c>
      <c r="FG1734" s="55" t="s">
        <v>42</v>
      </c>
      <c r="FH1734" s="55" t="s">
        <v>1708</v>
      </c>
      <c r="FI1734" s="55">
        <v>11</v>
      </c>
      <c r="FJ1734" s="55">
        <v>0</v>
      </c>
      <c r="FK1734" s="55" t="s">
        <v>1249</v>
      </c>
      <c r="FL1734" s="55">
        <v>0.6</v>
      </c>
      <c r="JW1734" s="12">
        <v>1727</v>
      </c>
      <c r="JX1734" s="12" t="s">
        <v>1966</v>
      </c>
      <c r="JY1734" s="12" t="s">
        <v>1427</v>
      </c>
    </row>
    <row r="1735" ht="14.25" customHeight="1" outlineLevel="1" spans="7:285">
      <c r="G1735" s="55">
        <v>1728</v>
      </c>
      <c r="H1735" s="55" t="s">
        <v>42</v>
      </c>
      <c r="I1735" s="55" t="s">
        <v>1263</v>
      </c>
      <c r="J1735" s="55" t="s">
        <v>3022</v>
      </c>
      <c r="K1735" s="55" t="s">
        <v>1249</v>
      </c>
      <c r="L1735" s="55">
        <v>0.2</v>
      </c>
      <c r="AD1735" s="12">
        <v>1728</v>
      </c>
      <c r="AE1735" s="12" t="s">
        <v>1261</v>
      </c>
      <c r="AF1735" s="12" t="s">
        <v>758</v>
      </c>
      <c r="AG1735" s="12" t="s">
        <v>1812</v>
      </c>
      <c r="AH1735" s="12" t="s">
        <v>2771</v>
      </c>
      <c r="DN1735" s="55">
        <v>1728</v>
      </c>
      <c r="DO1735" s="55" t="s">
        <v>1706</v>
      </c>
      <c r="DP1735" s="55" t="s">
        <v>1259</v>
      </c>
      <c r="DQ1735" s="55" t="s">
        <v>1260</v>
      </c>
      <c r="DR1735" s="55" t="s">
        <v>1261</v>
      </c>
      <c r="DS1735" s="55">
        <v>33426</v>
      </c>
      <c r="DT1735" s="55">
        <v>10000</v>
      </c>
      <c r="DU1735" s="55" t="s">
        <v>1258</v>
      </c>
      <c r="DV1735" s="55">
        <v>1</v>
      </c>
      <c r="EV1735" s="55">
        <v>1728</v>
      </c>
      <c r="EW1735" s="55" t="s">
        <v>1313</v>
      </c>
      <c r="EX1735" s="55" t="s">
        <v>1810</v>
      </c>
      <c r="EY1735" s="55">
        <v>2</v>
      </c>
      <c r="EZ1735" s="55">
        <v>1995</v>
      </c>
      <c r="FA1735" s="55">
        <v>2999</v>
      </c>
      <c r="FB1735" s="55" t="s">
        <v>1361</v>
      </c>
      <c r="FC1735" s="55" t="s">
        <v>1249</v>
      </c>
      <c r="FD1735" s="55">
        <v>2.5</v>
      </c>
      <c r="FF1735" s="55">
        <v>1728</v>
      </c>
      <c r="FG1735" s="55" t="s">
        <v>42</v>
      </c>
      <c r="FH1735" s="55" t="s">
        <v>1708</v>
      </c>
      <c r="FI1735" s="55">
        <v>11</v>
      </c>
      <c r="FJ1735" s="55">
        <v>1000</v>
      </c>
      <c r="FK1735" s="55" t="s">
        <v>1249</v>
      </c>
      <c r="FL1735" s="55">
        <v>0.6</v>
      </c>
      <c r="JW1735" s="12">
        <v>1728</v>
      </c>
      <c r="JX1735" s="12" t="s">
        <v>1966</v>
      </c>
      <c r="JY1735" s="12" t="s">
        <v>1381</v>
      </c>
    </row>
    <row r="1736" ht="14.25" customHeight="1" outlineLevel="1" spans="7:285">
      <c r="G1736" s="55">
        <v>1729</v>
      </c>
      <c r="H1736" s="55" t="s">
        <v>42</v>
      </c>
      <c r="I1736" s="55" t="s">
        <v>1708</v>
      </c>
      <c r="J1736" s="55" t="s">
        <v>2982</v>
      </c>
      <c r="K1736" s="55" t="s">
        <v>1249</v>
      </c>
      <c r="L1736" s="55">
        <v>0.32</v>
      </c>
      <c r="AD1736" s="12">
        <v>1729</v>
      </c>
      <c r="AE1736" s="12" t="s">
        <v>1261</v>
      </c>
      <c r="AF1736" s="12" t="s">
        <v>1623</v>
      </c>
      <c r="AG1736" s="12" t="s">
        <v>1812</v>
      </c>
      <c r="AH1736" s="12" t="s">
        <v>2771</v>
      </c>
      <c r="DN1736" s="55">
        <v>1729</v>
      </c>
      <c r="DO1736" s="55" t="s">
        <v>1706</v>
      </c>
      <c r="DP1736" s="55" t="s">
        <v>1259</v>
      </c>
      <c r="DQ1736" s="55" t="s">
        <v>1260</v>
      </c>
      <c r="DR1736" s="55" t="s">
        <v>1261</v>
      </c>
      <c r="DS1736" s="55">
        <v>33427</v>
      </c>
      <c r="DT1736" s="55">
        <v>10000</v>
      </c>
      <c r="DU1736" s="55" t="s">
        <v>1258</v>
      </c>
      <c r="DV1736" s="55">
        <v>1</v>
      </c>
      <c r="EV1736" s="55">
        <v>1729</v>
      </c>
      <c r="EW1736" s="55" t="s">
        <v>1313</v>
      </c>
      <c r="EX1736" s="55" t="s">
        <v>1738</v>
      </c>
      <c r="EY1736" s="55">
        <v>1</v>
      </c>
      <c r="EZ1736" s="55">
        <v>0</v>
      </c>
      <c r="FA1736" s="55">
        <v>1994</v>
      </c>
      <c r="FB1736" s="55" t="s">
        <v>1361</v>
      </c>
      <c r="FC1736" s="55" t="s">
        <v>1249</v>
      </c>
      <c r="FD1736" s="55">
        <v>5.5</v>
      </c>
      <c r="FF1736" s="55">
        <v>1729</v>
      </c>
      <c r="FG1736" s="55" t="s">
        <v>42</v>
      </c>
      <c r="FH1736" s="55" t="s">
        <v>1708</v>
      </c>
      <c r="FI1736" s="55">
        <v>11</v>
      </c>
      <c r="FJ1736" s="55">
        <v>2500</v>
      </c>
      <c r="FK1736" s="55" t="s">
        <v>1249</v>
      </c>
      <c r="FL1736" s="55">
        <v>0.6</v>
      </c>
      <c r="JW1736" s="12">
        <v>1729</v>
      </c>
      <c r="JX1736" s="12" t="s">
        <v>1966</v>
      </c>
      <c r="JY1736" s="12" t="s">
        <v>1508</v>
      </c>
    </row>
    <row r="1737" ht="14.25" customHeight="1" outlineLevel="1" spans="7:285">
      <c r="G1737" s="55">
        <v>1730</v>
      </c>
      <c r="H1737" s="55" t="s">
        <v>42</v>
      </c>
      <c r="I1737" s="55" t="s">
        <v>1708</v>
      </c>
      <c r="J1737" s="55" t="s">
        <v>2078</v>
      </c>
      <c r="K1737" s="55" t="s">
        <v>1249</v>
      </c>
      <c r="L1737" s="55">
        <v>0.32</v>
      </c>
      <c r="AD1737" s="12">
        <v>1730</v>
      </c>
      <c r="AE1737" s="12" t="s">
        <v>1261</v>
      </c>
      <c r="AF1737" s="12" t="s">
        <v>1367</v>
      </c>
      <c r="AG1737" s="12" t="s">
        <v>1812</v>
      </c>
      <c r="AH1737" s="12" t="s">
        <v>2771</v>
      </c>
      <c r="DN1737" s="55">
        <v>1730</v>
      </c>
      <c r="DO1737" s="55" t="s">
        <v>1706</v>
      </c>
      <c r="DP1737" s="55" t="s">
        <v>1259</v>
      </c>
      <c r="DQ1737" s="55" t="s">
        <v>1260</v>
      </c>
      <c r="DR1737" s="55" t="s">
        <v>1261</v>
      </c>
      <c r="DS1737" s="55">
        <v>33428</v>
      </c>
      <c r="DT1737" s="55">
        <v>10000</v>
      </c>
      <c r="DU1737" s="55" t="s">
        <v>1258</v>
      </c>
      <c r="DV1737" s="55">
        <v>1</v>
      </c>
      <c r="EV1737" s="55">
        <v>1730</v>
      </c>
      <c r="EW1737" s="55" t="s">
        <v>1313</v>
      </c>
      <c r="EX1737" s="55" t="s">
        <v>1738</v>
      </c>
      <c r="EY1737" s="55">
        <v>1</v>
      </c>
      <c r="EZ1737" s="55">
        <v>1995</v>
      </c>
      <c r="FA1737" s="55">
        <v>2999</v>
      </c>
      <c r="FB1737" s="55" t="s">
        <v>1361</v>
      </c>
      <c r="FC1737" s="55" t="s">
        <v>1249</v>
      </c>
      <c r="FD1737" s="55">
        <v>6</v>
      </c>
      <c r="FF1737" s="55">
        <v>1730</v>
      </c>
      <c r="FG1737" s="55" t="s">
        <v>42</v>
      </c>
      <c r="FH1737" s="55" t="s">
        <v>1708</v>
      </c>
      <c r="FI1737" s="55">
        <v>11</v>
      </c>
      <c r="FJ1737" s="55">
        <v>5000</v>
      </c>
      <c r="FK1737" s="55" t="s">
        <v>1249</v>
      </c>
      <c r="FL1737" s="55">
        <v>0.6</v>
      </c>
      <c r="JW1737" s="12">
        <v>1730</v>
      </c>
      <c r="JX1737" s="12" t="s">
        <v>1966</v>
      </c>
      <c r="JY1737" s="12" t="s">
        <v>1547</v>
      </c>
    </row>
    <row r="1738" ht="14.25" customHeight="1" outlineLevel="1" spans="7:285">
      <c r="G1738" s="55">
        <v>1731</v>
      </c>
      <c r="H1738" s="55" t="s">
        <v>42</v>
      </c>
      <c r="I1738" s="55" t="s">
        <v>1708</v>
      </c>
      <c r="J1738" s="55" t="s">
        <v>2660</v>
      </c>
      <c r="K1738" s="55" t="s">
        <v>1249</v>
      </c>
      <c r="L1738" s="55">
        <v>0.32</v>
      </c>
      <c r="AD1738" s="12">
        <v>1731</v>
      </c>
      <c r="AE1738" s="12" t="s">
        <v>1261</v>
      </c>
      <c r="AF1738" s="12" t="s">
        <v>1597</v>
      </c>
      <c r="AG1738" s="12" t="s">
        <v>1812</v>
      </c>
      <c r="AH1738" s="12" t="s">
        <v>2771</v>
      </c>
      <c r="DN1738" s="55">
        <v>1731</v>
      </c>
      <c r="DO1738" s="55" t="s">
        <v>1706</v>
      </c>
      <c r="DP1738" s="55" t="s">
        <v>1259</v>
      </c>
      <c r="DQ1738" s="55" t="s">
        <v>1260</v>
      </c>
      <c r="DR1738" s="55" t="s">
        <v>1261</v>
      </c>
      <c r="DS1738" s="55">
        <v>33430</v>
      </c>
      <c r="DT1738" s="55">
        <v>10000</v>
      </c>
      <c r="DU1738" s="55" t="s">
        <v>1258</v>
      </c>
      <c r="DV1738" s="55">
        <v>1</v>
      </c>
      <c r="EV1738" s="55">
        <v>1731</v>
      </c>
      <c r="EW1738" s="55" t="s">
        <v>1313</v>
      </c>
      <c r="EX1738" s="55" t="s">
        <v>1738</v>
      </c>
      <c r="EY1738" s="55">
        <v>2</v>
      </c>
      <c r="EZ1738" s="55">
        <v>0</v>
      </c>
      <c r="FA1738" s="55">
        <v>1994</v>
      </c>
      <c r="FB1738" s="55" t="s">
        <v>1361</v>
      </c>
      <c r="FC1738" s="55" t="s">
        <v>1249</v>
      </c>
      <c r="FD1738" s="55">
        <v>5.5</v>
      </c>
      <c r="FF1738" s="55">
        <v>1731</v>
      </c>
      <c r="FG1738" s="55" t="s">
        <v>42</v>
      </c>
      <c r="FH1738" s="55" t="s">
        <v>1708</v>
      </c>
      <c r="FI1738" s="55">
        <v>11</v>
      </c>
      <c r="FJ1738" s="55">
        <v>10000</v>
      </c>
      <c r="FK1738" s="55" t="s">
        <v>1249</v>
      </c>
      <c r="FL1738" s="55">
        <v>0.6</v>
      </c>
      <c r="JW1738" s="12">
        <v>1731</v>
      </c>
      <c r="JX1738" s="12" t="s">
        <v>1966</v>
      </c>
      <c r="JY1738" s="12" t="s">
        <v>1587</v>
      </c>
    </row>
    <row r="1739" ht="14.25" customHeight="1" outlineLevel="1" spans="7:285">
      <c r="G1739" s="55">
        <v>1732</v>
      </c>
      <c r="H1739" s="55" t="s">
        <v>42</v>
      </c>
      <c r="I1739" s="55" t="s">
        <v>1708</v>
      </c>
      <c r="J1739" s="55" t="s">
        <v>2054</v>
      </c>
      <c r="K1739" s="55" t="s">
        <v>1249</v>
      </c>
      <c r="L1739" s="55">
        <v>0.32</v>
      </c>
      <c r="AD1739" s="12">
        <v>1732</v>
      </c>
      <c r="AE1739" s="12" t="s">
        <v>1261</v>
      </c>
      <c r="AF1739" s="12" t="s">
        <v>2026</v>
      </c>
      <c r="AG1739" s="12" t="s">
        <v>1812</v>
      </c>
      <c r="AH1739" s="12" t="s">
        <v>2771</v>
      </c>
      <c r="DN1739" s="55">
        <v>1732</v>
      </c>
      <c r="DO1739" s="55" t="s">
        <v>1706</v>
      </c>
      <c r="DP1739" s="55" t="s">
        <v>1259</v>
      </c>
      <c r="DQ1739" s="55" t="s">
        <v>1260</v>
      </c>
      <c r="DR1739" s="55" t="s">
        <v>1261</v>
      </c>
      <c r="DS1739" s="55">
        <v>33431</v>
      </c>
      <c r="DT1739" s="55">
        <v>10000</v>
      </c>
      <c r="DU1739" s="55" t="s">
        <v>1258</v>
      </c>
      <c r="DV1739" s="55">
        <v>1</v>
      </c>
      <c r="EV1739" s="55">
        <v>1732</v>
      </c>
      <c r="EW1739" s="55" t="s">
        <v>1313</v>
      </c>
      <c r="EX1739" s="55" t="s">
        <v>1738</v>
      </c>
      <c r="EY1739" s="55">
        <v>2</v>
      </c>
      <c r="EZ1739" s="55">
        <v>1995</v>
      </c>
      <c r="FA1739" s="55">
        <v>2999</v>
      </c>
      <c r="FB1739" s="55" t="s">
        <v>1361</v>
      </c>
      <c r="FC1739" s="55" t="s">
        <v>1249</v>
      </c>
      <c r="FD1739" s="55">
        <v>6</v>
      </c>
      <c r="FF1739" s="55">
        <v>1732</v>
      </c>
      <c r="FG1739" s="55" t="s">
        <v>42</v>
      </c>
      <c r="FH1739" s="55" t="s">
        <v>1708</v>
      </c>
      <c r="FI1739" s="55">
        <v>11</v>
      </c>
      <c r="FJ1739" s="55">
        <v>25000</v>
      </c>
      <c r="FK1739" s="55" t="s">
        <v>1249</v>
      </c>
      <c r="FL1739" s="55">
        <v>0.6</v>
      </c>
      <c r="JW1739" s="12">
        <v>1732</v>
      </c>
      <c r="JX1739" s="12" t="s">
        <v>1966</v>
      </c>
      <c r="JY1739" s="12" t="s">
        <v>1629</v>
      </c>
    </row>
    <row r="1740" ht="14.25" customHeight="1" outlineLevel="1" spans="7:285">
      <c r="G1740" s="55">
        <v>1733</v>
      </c>
      <c r="H1740" s="55" t="s">
        <v>42</v>
      </c>
      <c r="I1740" s="55" t="s">
        <v>1708</v>
      </c>
      <c r="J1740" s="55" t="s">
        <v>2647</v>
      </c>
      <c r="K1740" s="55" t="s">
        <v>1249</v>
      </c>
      <c r="L1740" s="55">
        <v>0.32</v>
      </c>
      <c r="AD1740" s="12">
        <v>1733</v>
      </c>
      <c r="AE1740" s="12" t="s">
        <v>1261</v>
      </c>
      <c r="AF1740" s="12" t="s">
        <v>1934</v>
      </c>
      <c r="AG1740" s="12" t="s">
        <v>1812</v>
      </c>
      <c r="AH1740" s="12" t="s">
        <v>2771</v>
      </c>
      <c r="DN1740" s="55">
        <v>1733</v>
      </c>
      <c r="DO1740" s="55" t="s">
        <v>1706</v>
      </c>
      <c r="DP1740" s="55" t="s">
        <v>1259</v>
      </c>
      <c r="DQ1740" s="55" t="s">
        <v>1260</v>
      </c>
      <c r="DR1740" s="55" t="s">
        <v>1261</v>
      </c>
      <c r="DS1740" s="55">
        <v>33432</v>
      </c>
      <c r="DT1740" s="55">
        <v>10000</v>
      </c>
      <c r="DU1740" s="55" t="s">
        <v>1258</v>
      </c>
      <c r="DV1740" s="55">
        <v>1</v>
      </c>
      <c r="EV1740" s="55">
        <v>1733</v>
      </c>
      <c r="EW1740" s="55" t="s">
        <v>1313</v>
      </c>
      <c r="EX1740" s="55" t="s">
        <v>2016</v>
      </c>
      <c r="EY1740" s="55">
        <v>1</v>
      </c>
      <c r="EZ1740" s="55">
        <v>0</v>
      </c>
      <c r="FA1740" s="55">
        <v>1994</v>
      </c>
      <c r="FB1740" s="55" t="s">
        <v>1361</v>
      </c>
      <c r="FC1740" s="55" t="s">
        <v>1249</v>
      </c>
      <c r="FD1740" s="55">
        <v>2.5</v>
      </c>
      <c r="FF1740" s="55">
        <v>1733</v>
      </c>
      <c r="FG1740" s="55" t="s">
        <v>42</v>
      </c>
      <c r="FH1740" s="55" t="s">
        <v>1708</v>
      </c>
      <c r="FI1740" s="55">
        <v>11</v>
      </c>
      <c r="FJ1740" s="55">
        <v>50000</v>
      </c>
      <c r="FK1740" s="55" t="s">
        <v>1249</v>
      </c>
      <c r="FL1740" s="55">
        <v>0.6</v>
      </c>
      <c r="JW1740" s="12">
        <v>1733</v>
      </c>
      <c r="JX1740" s="12" t="s">
        <v>1966</v>
      </c>
      <c r="JY1740" s="12" t="s">
        <v>1659</v>
      </c>
    </row>
    <row r="1741" ht="14.25" customHeight="1" outlineLevel="1" spans="7:285">
      <c r="G1741" s="55">
        <v>1734</v>
      </c>
      <c r="H1741" s="55" t="s">
        <v>42</v>
      </c>
      <c r="I1741" s="55" t="s">
        <v>1708</v>
      </c>
      <c r="J1741" s="55" t="s">
        <v>3063</v>
      </c>
      <c r="K1741" s="55" t="s">
        <v>1249</v>
      </c>
      <c r="L1741" s="55">
        <v>0.32</v>
      </c>
      <c r="AD1741" s="12">
        <v>1734</v>
      </c>
      <c r="AE1741" s="12" t="s">
        <v>1261</v>
      </c>
      <c r="AF1741" s="12" t="s">
        <v>1277</v>
      </c>
      <c r="AG1741" s="12" t="s">
        <v>1812</v>
      </c>
      <c r="AH1741" s="12" t="s">
        <v>2771</v>
      </c>
      <c r="DN1741" s="55">
        <v>1734</v>
      </c>
      <c r="DO1741" s="55" t="s">
        <v>1706</v>
      </c>
      <c r="DP1741" s="55" t="s">
        <v>1259</v>
      </c>
      <c r="DQ1741" s="55" t="s">
        <v>1260</v>
      </c>
      <c r="DR1741" s="55" t="s">
        <v>1261</v>
      </c>
      <c r="DS1741" s="55">
        <v>33433</v>
      </c>
      <c r="DT1741" s="55">
        <v>10000</v>
      </c>
      <c r="DU1741" s="55" t="s">
        <v>1258</v>
      </c>
      <c r="DV1741" s="55">
        <v>1</v>
      </c>
      <c r="EV1741" s="55">
        <v>1734</v>
      </c>
      <c r="EW1741" s="55" t="s">
        <v>1313</v>
      </c>
      <c r="EX1741" s="55" t="s">
        <v>2016</v>
      </c>
      <c r="EY1741" s="55">
        <v>1</v>
      </c>
      <c r="EZ1741" s="55">
        <v>1995</v>
      </c>
      <c r="FA1741" s="55">
        <v>2999</v>
      </c>
      <c r="FB1741" s="55" t="s">
        <v>1361</v>
      </c>
      <c r="FC1741" s="55" t="s">
        <v>1249</v>
      </c>
      <c r="FD1741" s="55">
        <v>2.5</v>
      </c>
      <c r="FF1741" s="55">
        <v>1734</v>
      </c>
      <c r="FG1741" s="55" t="s">
        <v>42</v>
      </c>
      <c r="FH1741" s="55" t="s">
        <v>1708</v>
      </c>
      <c r="FI1741" s="55">
        <v>11</v>
      </c>
      <c r="FJ1741" s="55">
        <v>80000</v>
      </c>
      <c r="FK1741" s="55" t="s">
        <v>1249</v>
      </c>
      <c r="FL1741" s="55">
        <v>0.6</v>
      </c>
      <c r="JW1741" s="12">
        <v>1734</v>
      </c>
      <c r="JX1741" s="12" t="s">
        <v>1966</v>
      </c>
      <c r="JY1741" s="12" t="s">
        <v>1695</v>
      </c>
    </row>
    <row r="1742" ht="14.25" customHeight="1" outlineLevel="1" spans="7:285">
      <c r="G1742" s="55">
        <v>1735</v>
      </c>
      <c r="H1742" s="55" t="s">
        <v>42</v>
      </c>
      <c r="I1742" s="55" t="s">
        <v>1708</v>
      </c>
      <c r="J1742" s="55" t="s">
        <v>3065</v>
      </c>
      <c r="K1742" s="55" t="s">
        <v>1249</v>
      </c>
      <c r="L1742" s="55">
        <v>0.32</v>
      </c>
      <c r="AD1742" s="12">
        <v>1735</v>
      </c>
      <c r="AE1742" s="12" t="s">
        <v>1261</v>
      </c>
      <c r="AF1742" s="12" t="s">
        <v>1424</v>
      </c>
      <c r="AG1742" s="12" t="s">
        <v>1812</v>
      </c>
      <c r="AH1742" s="12" t="s">
        <v>2771</v>
      </c>
      <c r="DN1742" s="55">
        <v>1735</v>
      </c>
      <c r="DO1742" s="55" t="s">
        <v>1706</v>
      </c>
      <c r="DP1742" s="55" t="s">
        <v>1259</v>
      </c>
      <c r="DQ1742" s="55" t="s">
        <v>1260</v>
      </c>
      <c r="DR1742" s="55" t="s">
        <v>1261</v>
      </c>
      <c r="DS1742" s="55">
        <v>33434</v>
      </c>
      <c r="DT1742" s="55">
        <v>10000</v>
      </c>
      <c r="DU1742" s="55" t="s">
        <v>1258</v>
      </c>
      <c r="DV1742" s="55">
        <v>1</v>
      </c>
      <c r="EV1742" s="55">
        <v>1735</v>
      </c>
      <c r="EW1742" s="55" t="s">
        <v>1313</v>
      </c>
      <c r="EX1742" s="55" t="s">
        <v>2016</v>
      </c>
      <c r="EY1742" s="55">
        <v>10</v>
      </c>
      <c r="EZ1742" s="55">
        <v>0</v>
      </c>
      <c r="FA1742" s="55">
        <v>1994</v>
      </c>
      <c r="FB1742" s="55" t="s">
        <v>1361</v>
      </c>
      <c r="FC1742" s="55" t="s">
        <v>1249</v>
      </c>
      <c r="FD1742" s="55">
        <v>3.5</v>
      </c>
      <c r="FF1742" s="55">
        <v>1735</v>
      </c>
      <c r="FG1742" s="55" t="s">
        <v>42</v>
      </c>
      <c r="FH1742" s="55" t="s">
        <v>1708</v>
      </c>
      <c r="FI1742" s="55">
        <v>11</v>
      </c>
      <c r="FJ1742" s="55">
        <v>130000</v>
      </c>
      <c r="FK1742" s="55" t="s">
        <v>1249</v>
      </c>
      <c r="FL1742" s="55">
        <v>0.6</v>
      </c>
      <c r="JW1742" s="12">
        <v>1735</v>
      </c>
      <c r="JX1742" s="12" t="s">
        <v>1966</v>
      </c>
      <c r="JY1742" s="12" t="s">
        <v>1720</v>
      </c>
    </row>
    <row r="1743" ht="14.25" customHeight="1" outlineLevel="1" spans="7:285">
      <c r="G1743" s="55">
        <v>1736</v>
      </c>
      <c r="H1743" s="55" t="s">
        <v>42</v>
      </c>
      <c r="I1743" s="55" t="s">
        <v>1708</v>
      </c>
      <c r="J1743" s="55" t="s">
        <v>3068</v>
      </c>
      <c r="K1743" s="55" t="s">
        <v>1249</v>
      </c>
      <c r="L1743" s="55">
        <v>0.32</v>
      </c>
      <c r="AD1743" s="12">
        <v>1736</v>
      </c>
      <c r="AE1743" s="12" t="s">
        <v>1261</v>
      </c>
      <c r="AF1743" s="12" t="s">
        <v>2388</v>
      </c>
      <c r="AG1743" s="12" t="s">
        <v>1812</v>
      </c>
      <c r="AH1743" s="12" t="s">
        <v>2771</v>
      </c>
      <c r="DN1743" s="55">
        <v>1736</v>
      </c>
      <c r="DO1743" s="55" t="s">
        <v>1706</v>
      </c>
      <c r="DP1743" s="55" t="s">
        <v>1259</v>
      </c>
      <c r="DQ1743" s="55" t="s">
        <v>1260</v>
      </c>
      <c r="DR1743" s="55" t="s">
        <v>1261</v>
      </c>
      <c r="DS1743" s="55">
        <v>33435</v>
      </c>
      <c r="DT1743" s="55">
        <v>10000</v>
      </c>
      <c r="DU1743" s="55" t="s">
        <v>1258</v>
      </c>
      <c r="DV1743" s="55">
        <v>1</v>
      </c>
      <c r="EV1743" s="55">
        <v>1736</v>
      </c>
      <c r="EW1743" s="55" t="s">
        <v>1313</v>
      </c>
      <c r="EX1743" s="55" t="s">
        <v>2016</v>
      </c>
      <c r="EY1743" s="55">
        <v>10</v>
      </c>
      <c r="EZ1743" s="55">
        <v>1995</v>
      </c>
      <c r="FA1743" s="55">
        <v>2999</v>
      </c>
      <c r="FB1743" s="55" t="s">
        <v>1361</v>
      </c>
      <c r="FC1743" s="55" t="s">
        <v>1249</v>
      </c>
      <c r="FD1743" s="55">
        <v>3.5</v>
      </c>
      <c r="FF1743" s="55">
        <v>1736</v>
      </c>
      <c r="FG1743" s="55" t="s">
        <v>42</v>
      </c>
      <c r="FH1743" s="55" t="s">
        <v>1708</v>
      </c>
      <c r="FI1743" s="55">
        <v>11</v>
      </c>
      <c r="FJ1743" s="55">
        <v>260000</v>
      </c>
      <c r="FK1743" s="55" t="s">
        <v>1249</v>
      </c>
      <c r="FL1743" s="55">
        <v>0.6</v>
      </c>
      <c r="JW1743" s="12">
        <v>1736</v>
      </c>
      <c r="JX1743" s="12" t="s">
        <v>1966</v>
      </c>
      <c r="JY1743" s="12" t="s">
        <v>1750</v>
      </c>
    </row>
    <row r="1744" ht="14.25" customHeight="1" outlineLevel="1" spans="7:285">
      <c r="G1744" s="55">
        <v>1737</v>
      </c>
      <c r="H1744" s="55" t="s">
        <v>42</v>
      </c>
      <c r="I1744" s="55" t="s">
        <v>1995</v>
      </c>
      <c r="J1744" s="55" t="s">
        <v>3046</v>
      </c>
      <c r="K1744" s="55" t="s">
        <v>1249</v>
      </c>
      <c r="L1744" s="55">
        <v>0.18</v>
      </c>
      <c r="AD1744" s="12">
        <v>1737</v>
      </c>
      <c r="AE1744" s="12" t="s">
        <v>1261</v>
      </c>
      <c r="AF1744" s="12" t="s">
        <v>2795</v>
      </c>
      <c r="AG1744" s="12" t="s">
        <v>1812</v>
      </c>
      <c r="AH1744" s="12" t="s">
        <v>2771</v>
      </c>
      <c r="DN1744" s="55">
        <v>1737</v>
      </c>
      <c r="DO1744" s="55" t="s">
        <v>1706</v>
      </c>
      <c r="DP1744" s="55" t="s">
        <v>1259</v>
      </c>
      <c r="DQ1744" s="55" t="s">
        <v>1260</v>
      </c>
      <c r="DR1744" s="55" t="s">
        <v>1261</v>
      </c>
      <c r="DS1744" s="55">
        <v>33436</v>
      </c>
      <c r="DT1744" s="55">
        <v>10000</v>
      </c>
      <c r="DU1744" s="55" t="s">
        <v>1258</v>
      </c>
      <c r="DV1744" s="55">
        <v>1</v>
      </c>
      <c r="EV1744" s="55">
        <v>1737</v>
      </c>
      <c r="EW1744" s="55" t="s">
        <v>1313</v>
      </c>
      <c r="EX1744" s="55" t="s">
        <v>2016</v>
      </c>
      <c r="EY1744" s="55">
        <v>11</v>
      </c>
      <c r="EZ1744" s="55">
        <v>0</v>
      </c>
      <c r="FA1744" s="55">
        <v>1994</v>
      </c>
      <c r="FB1744" s="55" t="s">
        <v>1361</v>
      </c>
      <c r="FC1744" s="55" t="s">
        <v>1249</v>
      </c>
      <c r="FD1744" s="55">
        <v>3.5</v>
      </c>
      <c r="FF1744" s="55">
        <v>1737</v>
      </c>
      <c r="FG1744" s="55" t="s">
        <v>42</v>
      </c>
      <c r="FH1744" s="55" t="s">
        <v>1708</v>
      </c>
      <c r="FI1744" s="55">
        <v>11</v>
      </c>
      <c r="FJ1744" s="55">
        <v>400000</v>
      </c>
      <c r="FK1744" s="55" t="s">
        <v>1249</v>
      </c>
      <c r="FL1744" s="55">
        <v>0.6</v>
      </c>
      <c r="JW1744" s="12">
        <v>1737</v>
      </c>
      <c r="JX1744" s="12" t="s">
        <v>1966</v>
      </c>
      <c r="JY1744" s="12" t="s">
        <v>1277</v>
      </c>
    </row>
    <row r="1745" ht="14.25" customHeight="1" outlineLevel="1" spans="7:285">
      <c r="G1745" s="55">
        <v>1738</v>
      </c>
      <c r="H1745" s="55" t="s">
        <v>42</v>
      </c>
      <c r="I1745" s="55" t="s">
        <v>1995</v>
      </c>
      <c r="J1745" s="55" t="s">
        <v>3078</v>
      </c>
      <c r="K1745" s="55" t="s">
        <v>1249</v>
      </c>
      <c r="L1745" s="55">
        <v>0.18</v>
      </c>
      <c r="AD1745" s="12">
        <v>1738</v>
      </c>
      <c r="AE1745" s="12" t="s">
        <v>1261</v>
      </c>
      <c r="AF1745" s="12" t="s">
        <v>2860</v>
      </c>
      <c r="AG1745" s="12" t="s">
        <v>1812</v>
      </c>
      <c r="AH1745" s="12" t="s">
        <v>2771</v>
      </c>
      <c r="DN1745" s="55">
        <v>1738</v>
      </c>
      <c r="DO1745" s="55" t="s">
        <v>1706</v>
      </c>
      <c r="DP1745" s="55" t="s">
        <v>1259</v>
      </c>
      <c r="DQ1745" s="55" t="s">
        <v>1260</v>
      </c>
      <c r="DR1745" s="55" t="s">
        <v>1261</v>
      </c>
      <c r="DS1745" s="55">
        <v>33437</v>
      </c>
      <c r="DT1745" s="55">
        <v>10000</v>
      </c>
      <c r="DU1745" s="55" t="s">
        <v>1258</v>
      </c>
      <c r="DV1745" s="55">
        <v>1</v>
      </c>
      <c r="EV1745" s="55">
        <v>1738</v>
      </c>
      <c r="EW1745" s="55" t="s">
        <v>1313</v>
      </c>
      <c r="EX1745" s="55" t="s">
        <v>2016</v>
      </c>
      <c r="EY1745" s="55">
        <v>11</v>
      </c>
      <c r="EZ1745" s="55">
        <v>1995</v>
      </c>
      <c r="FA1745" s="55">
        <v>2999</v>
      </c>
      <c r="FB1745" s="55" t="s">
        <v>1361</v>
      </c>
      <c r="FC1745" s="55" t="s">
        <v>1249</v>
      </c>
      <c r="FD1745" s="55">
        <v>3.5</v>
      </c>
      <c r="FF1745" s="55">
        <v>1738</v>
      </c>
      <c r="FG1745" s="55" t="s">
        <v>42</v>
      </c>
      <c r="FH1745" s="55" t="s">
        <v>1708</v>
      </c>
      <c r="FI1745" s="55">
        <v>11</v>
      </c>
      <c r="FJ1745" s="55">
        <v>530000</v>
      </c>
      <c r="FK1745" s="55" t="s">
        <v>1249</v>
      </c>
      <c r="FL1745" s="55">
        <v>0.6</v>
      </c>
      <c r="JW1745" s="12">
        <v>1738</v>
      </c>
      <c r="JX1745" s="12" t="s">
        <v>1966</v>
      </c>
      <c r="JY1745" s="12" t="s">
        <v>1804</v>
      </c>
    </row>
    <row r="1746" ht="14.25" customHeight="1" outlineLevel="1" spans="7:285">
      <c r="G1746" s="55">
        <v>1739</v>
      </c>
      <c r="H1746" s="55" t="s">
        <v>42</v>
      </c>
      <c r="I1746" s="55" t="s">
        <v>1995</v>
      </c>
      <c r="J1746" s="55" t="s">
        <v>3080</v>
      </c>
      <c r="K1746" s="55" t="s">
        <v>1249</v>
      </c>
      <c r="L1746" s="55">
        <v>0.2</v>
      </c>
      <c r="AD1746" s="12">
        <v>1739</v>
      </c>
      <c r="AE1746" s="12" t="s">
        <v>1261</v>
      </c>
      <c r="AF1746" s="12" t="s">
        <v>2353</v>
      </c>
      <c r="AG1746" s="12" t="s">
        <v>1812</v>
      </c>
      <c r="AH1746" s="12" t="s">
        <v>2771</v>
      </c>
      <c r="DN1746" s="55">
        <v>1739</v>
      </c>
      <c r="DO1746" s="55" t="s">
        <v>1706</v>
      </c>
      <c r="DP1746" s="55" t="s">
        <v>1259</v>
      </c>
      <c r="DQ1746" s="55" t="s">
        <v>1260</v>
      </c>
      <c r="DR1746" s="55" t="s">
        <v>1261</v>
      </c>
      <c r="DS1746" s="55">
        <v>33441</v>
      </c>
      <c r="DT1746" s="55">
        <v>10000</v>
      </c>
      <c r="DU1746" s="55" t="s">
        <v>1258</v>
      </c>
      <c r="DV1746" s="55">
        <v>1</v>
      </c>
      <c r="EV1746" s="55">
        <v>1739</v>
      </c>
      <c r="EW1746" s="55" t="s">
        <v>1313</v>
      </c>
      <c r="EX1746" s="55" t="s">
        <v>2016</v>
      </c>
      <c r="EY1746" s="55">
        <v>2</v>
      </c>
      <c r="EZ1746" s="55">
        <v>0</v>
      </c>
      <c r="FA1746" s="55">
        <v>1994</v>
      </c>
      <c r="FB1746" s="55" t="s">
        <v>1361</v>
      </c>
      <c r="FC1746" s="55" t="s">
        <v>1249</v>
      </c>
      <c r="FD1746" s="55">
        <v>2.5</v>
      </c>
      <c r="FF1746" s="55">
        <v>1739</v>
      </c>
      <c r="FG1746" s="55" t="s">
        <v>42</v>
      </c>
      <c r="FH1746" s="55" t="s">
        <v>1708</v>
      </c>
      <c r="FI1746" s="55">
        <v>11</v>
      </c>
      <c r="FJ1746" s="55">
        <v>540000</v>
      </c>
      <c r="FK1746" s="55" t="s">
        <v>1249</v>
      </c>
      <c r="FL1746" s="55">
        <v>0.6</v>
      </c>
      <c r="JW1746" s="12">
        <v>1739</v>
      </c>
      <c r="JX1746" s="12" t="s">
        <v>1966</v>
      </c>
      <c r="JY1746" s="12" t="s">
        <v>1831</v>
      </c>
    </row>
    <row r="1747" ht="14.25" customHeight="1" outlineLevel="1" spans="7:285">
      <c r="G1747" s="55">
        <v>1740</v>
      </c>
      <c r="H1747" s="55" t="s">
        <v>42</v>
      </c>
      <c r="I1747" s="55" t="s">
        <v>1995</v>
      </c>
      <c r="J1747" s="55" t="s">
        <v>3082</v>
      </c>
      <c r="K1747" s="55" t="s">
        <v>1249</v>
      </c>
      <c r="L1747" s="55">
        <v>0.2</v>
      </c>
      <c r="AD1747" s="12">
        <v>1740</v>
      </c>
      <c r="AE1747" s="12" t="s">
        <v>1261</v>
      </c>
      <c r="AF1747" s="12" t="s">
        <v>2952</v>
      </c>
      <c r="AG1747" s="12" t="s">
        <v>1812</v>
      </c>
      <c r="AH1747" s="12" t="s">
        <v>2771</v>
      </c>
      <c r="DN1747" s="55">
        <v>1740</v>
      </c>
      <c r="DO1747" s="55" t="s">
        <v>1706</v>
      </c>
      <c r="DP1747" s="55" t="s">
        <v>1259</v>
      </c>
      <c r="DQ1747" s="55" t="s">
        <v>1260</v>
      </c>
      <c r="DR1747" s="55" t="s">
        <v>1261</v>
      </c>
      <c r="DS1747" s="55">
        <v>33442</v>
      </c>
      <c r="DT1747" s="55">
        <v>10000</v>
      </c>
      <c r="DU1747" s="55" t="s">
        <v>1258</v>
      </c>
      <c r="DV1747" s="55">
        <v>1</v>
      </c>
      <c r="EV1747" s="55">
        <v>1740</v>
      </c>
      <c r="EW1747" s="55" t="s">
        <v>1313</v>
      </c>
      <c r="EX1747" s="55" t="s">
        <v>2016</v>
      </c>
      <c r="EY1747" s="55">
        <v>2</v>
      </c>
      <c r="EZ1747" s="55">
        <v>1995</v>
      </c>
      <c r="FA1747" s="55">
        <v>2999</v>
      </c>
      <c r="FB1747" s="55" t="s">
        <v>1361</v>
      </c>
      <c r="FC1747" s="55" t="s">
        <v>1249</v>
      </c>
      <c r="FD1747" s="55">
        <v>2.5</v>
      </c>
      <c r="FF1747" s="55">
        <v>1740</v>
      </c>
      <c r="FG1747" s="55" t="s">
        <v>42</v>
      </c>
      <c r="FH1747" s="55" t="s">
        <v>1708</v>
      </c>
      <c r="FI1747" s="55">
        <v>2</v>
      </c>
      <c r="FJ1747" s="55">
        <v>0</v>
      </c>
      <c r="FK1747" s="55" t="s">
        <v>1249</v>
      </c>
      <c r="FL1747" s="55">
        <v>0.56</v>
      </c>
      <c r="JW1747" s="12">
        <v>1740</v>
      </c>
      <c r="JX1747" s="12" t="s">
        <v>1966</v>
      </c>
      <c r="JY1747" s="12" t="s">
        <v>1846</v>
      </c>
    </row>
    <row r="1748" ht="14.25" customHeight="1" outlineLevel="1" spans="7:285">
      <c r="G1748" s="55">
        <v>1741</v>
      </c>
      <c r="H1748" s="55" t="s">
        <v>1313</v>
      </c>
      <c r="I1748" s="55" t="s">
        <v>763</v>
      </c>
      <c r="J1748" s="55" t="s">
        <v>767</v>
      </c>
      <c r="K1748" s="55" t="s">
        <v>1249</v>
      </c>
      <c r="L1748" s="55">
        <v>0.31</v>
      </c>
      <c r="AD1748" s="12">
        <v>1741</v>
      </c>
      <c r="AE1748" s="12" t="s">
        <v>1261</v>
      </c>
      <c r="AF1748" s="12" t="s">
        <v>2835</v>
      </c>
      <c r="AG1748" s="12" t="s">
        <v>1812</v>
      </c>
      <c r="AH1748" s="12" t="s">
        <v>2771</v>
      </c>
      <c r="DN1748" s="55">
        <v>1741</v>
      </c>
      <c r="DO1748" s="55" t="s">
        <v>1706</v>
      </c>
      <c r="DP1748" s="55" t="s">
        <v>1259</v>
      </c>
      <c r="DQ1748" s="55" t="s">
        <v>1260</v>
      </c>
      <c r="DR1748" s="55" t="s">
        <v>1261</v>
      </c>
      <c r="DS1748" s="55">
        <v>33444</v>
      </c>
      <c r="DT1748" s="55">
        <v>10000</v>
      </c>
      <c r="DU1748" s="55" t="s">
        <v>1258</v>
      </c>
      <c r="DV1748" s="55">
        <v>1</v>
      </c>
      <c r="EV1748" s="55">
        <v>1741</v>
      </c>
      <c r="EW1748" s="55" t="s">
        <v>1313</v>
      </c>
      <c r="EX1748" s="55" t="s">
        <v>2016</v>
      </c>
      <c r="EY1748" s="55">
        <v>5</v>
      </c>
      <c r="EZ1748" s="55">
        <v>0</v>
      </c>
      <c r="FA1748" s="55">
        <v>1994</v>
      </c>
      <c r="FB1748" s="55" t="s">
        <v>1361</v>
      </c>
      <c r="FC1748" s="55" t="s">
        <v>1249</v>
      </c>
      <c r="FD1748" s="55">
        <v>3.5</v>
      </c>
      <c r="FF1748" s="55">
        <v>1741</v>
      </c>
      <c r="FG1748" s="55" t="s">
        <v>42</v>
      </c>
      <c r="FH1748" s="55" t="s">
        <v>1708</v>
      </c>
      <c r="FI1748" s="55">
        <v>2</v>
      </c>
      <c r="FJ1748" s="55">
        <v>1000</v>
      </c>
      <c r="FK1748" s="55" t="s">
        <v>1249</v>
      </c>
      <c r="FL1748" s="55">
        <v>0.56</v>
      </c>
      <c r="JW1748" s="12">
        <v>1741</v>
      </c>
      <c r="JX1748" s="12" t="s">
        <v>1966</v>
      </c>
      <c r="JY1748" s="12" t="s">
        <v>1868</v>
      </c>
    </row>
    <row r="1749" ht="14.25" customHeight="1" outlineLevel="1" spans="7:285">
      <c r="G1749" s="55">
        <v>1742</v>
      </c>
      <c r="H1749" s="55" t="s">
        <v>1313</v>
      </c>
      <c r="I1749" s="55" t="s">
        <v>763</v>
      </c>
      <c r="J1749" s="55" t="s">
        <v>904</v>
      </c>
      <c r="K1749" s="55" t="s">
        <v>1249</v>
      </c>
      <c r="L1749" s="55">
        <v>0.31</v>
      </c>
      <c r="AD1749" s="12">
        <v>1742</v>
      </c>
      <c r="AE1749" s="12" t="s">
        <v>1261</v>
      </c>
      <c r="AF1749" s="12" t="s">
        <v>1280</v>
      </c>
      <c r="AG1749" s="12" t="s">
        <v>1840</v>
      </c>
      <c r="AH1749" s="12" t="s">
        <v>2970</v>
      </c>
      <c r="DN1749" s="55">
        <v>1742</v>
      </c>
      <c r="DO1749" s="55" t="s">
        <v>1706</v>
      </c>
      <c r="DP1749" s="55" t="s">
        <v>1259</v>
      </c>
      <c r="DQ1749" s="55" t="s">
        <v>1260</v>
      </c>
      <c r="DR1749" s="55" t="s">
        <v>1261</v>
      </c>
      <c r="DS1749" s="55">
        <v>33445</v>
      </c>
      <c r="DT1749" s="55">
        <v>10000</v>
      </c>
      <c r="DU1749" s="55" t="s">
        <v>1258</v>
      </c>
      <c r="DV1749" s="55">
        <v>1</v>
      </c>
      <c r="EV1749" s="55">
        <v>1742</v>
      </c>
      <c r="EW1749" s="55" t="s">
        <v>1313</v>
      </c>
      <c r="EX1749" s="55" t="s">
        <v>2016</v>
      </c>
      <c r="EY1749" s="55">
        <v>5</v>
      </c>
      <c r="EZ1749" s="55">
        <v>1995</v>
      </c>
      <c r="FA1749" s="55">
        <v>2999</v>
      </c>
      <c r="FB1749" s="55" t="s">
        <v>1361</v>
      </c>
      <c r="FC1749" s="55" t="s">
        <v>1249</v>
      </c>
      <c r="FD1749" s="55">
        <v>3.5</v>
      </c>
      <c r="FF1749" s="55">
        <v>1742</v>
      </c>
      <c r="FG1749" s="55" t="s">
        <v>42</v>
      </c>
      <c r="FH1749" s="55" t="s">
        <v>1708</v>
      </c>
      <c r="FI1749" s="55">
        <v>2</v>
      </c>
      <c r="FJ1749" s="55">
        <v>2500</v>
      </c>
      <c r="FK1749" s="55" t="s">
        <v>1249</v>
      </c>
      <c r="FL1749" s="55">
        <v>0.56</v>
      </c>
      <c r="JW1749" s="12">
        <v>1742</v>
      </c>
      <c r="JX1749" s="12" t="s">
        <v>1966</v>
      </c>
      <c r="JY1749" s="12" t="s">
        <v>1904</v>
      </c>
    </row>
    <row r="1750" ht="14.25" customHeight="1" outlineLevel="1" spans="7:285">
      <c r="G1750" s="55">
        <v>1743</v>
      </c>
      <c r="H1750" s="55" t="s">
        <v>1313</v>
      </c>
      <c r="I1750" s="55" t="s">
        <v>763</v>
      </c>
      <c r="J1750" s="55" t="s">
        <v>963</v>
      </c>
      <c r="K1750" s="55" t="s">
        <v>1249</v>
      </c>
      <c r="L1750" s="55">
        <v>0.31</v>
      </c>
      <c r="AD1750" s="12">
        <v>1743</v>
      </c>
      <c r="AE1750" s="12" t="s">
        <v>1261</v>
      </c>
      <c r="AF1750" s="12" t="s">
        <v>1624</v>
      </c>
      <c r="AG1750" s="12" t="s">
        <v>1840</v>
      </c>
      <c r="AH1750" s="12" t="s">
        <v>2970</v>
      </c>
      <c r="DN1750" s="55">
        <v>1743</v>
      </c>
      <c r="DO1750" s="55" t="s">
        <v>1706</v>
      </c>
      <c r="DP1750" s="55" t="s">
        <v>1259</v>
      </c>
      <c r="DQ1750" s="55" t="s">
        <v>1260</v>
      </c>
      <c r="DR1750" s="55" t="s">
        <v>1261</v>
      </c>
      <c r="DS1750" s="55">
        <v>33446</v>
      </c>
      <c r="DT1750" s="55">
        <v>10000</v>
      </c>
      <c r="DU1750" s="55" t="s">
        <v>1258</v>
      </c>
      <c r="DV1750" s="55">
        <v>1</v>
      </c>
      <c r="EV1750" s="55">
        <v>1743</v>
      </c>
      <c r="EW1750" s="55" t="s">
        <v>1313</v>
      </c>
      <c r="EX1750" s="55" t="s">
        <v>2016</v>
      </c>
      <c r="EY1750" s="55">
        <v>6</v>
      </c>
      <c r="EZ1750" s="55">
        <v>0</v>
      </c>
      <c r="FA1750" s="55">
        <v>1994</v>
      </c>
      <c r="FB1750" s="55" t="s">
        <v>1361</v>
      </c>
      <c r="FC1750" s="55" t="s">
        <v>1249</v>
      </c>
      <c r="FD1750" s="55">
        <v>4</v>
      </c>
      <c r="FF1750" s="55">
        <v>1743</v>
      </c>
      <c r="FG1750" s="55" t="s">
        <v>42</v>
      </c>
      <c r="FH1750" s="55" t="s">
        <v>1708</v>
      </c>
      <c r="FI1750" s="55">
        <v>2</v>
      </c>
      <c r="FJ1750" s="55">
        <v>5000</v>
      </c>
      <c r="FK1750" s="55" t="s">
        <v>1249</v>
      </c>
      <c r="FL1750" s="55">
        <v>0.56</v>
      </c>
      <c r="JW1750" s="12">
        <v>1743</v>
      </c>
      <c r="JX1750" s="12" t="s">
        <v>1966</v>
      </c>
      <c r="JY1750" s="12" t="s">
        <v>1933</v>
      </c>
    </row>
    <row r="1751" ht="14.25" customHeight="1" outlineLevel="1" spans="7:285">
      <c r="G1751" s="55">
        <v>1744</v>
      </c>
      <c r="H1751" s="55" t="s">
        <v>1313</v>
      </c>
      <c r="I1751" s="55" t="s">
        <v>763</v>
      </c>
      <c r="J1751" s="55" t="s">
        <v>1019</v>
      </c>
      <c r="K1751" s="55" t="s">
        <v>1249</v>
      </c>
      <c r="L1751" s="55">
        <v>0.31</v>
      </c>
      <c r="AD1751" s="12">
        <v>1744</v>
      </c>
      <c r="AE1751" s="12" t="s">
        <v>1261</v>
      </c>
      <c r="AF1751" s="12" t="s">
        <v>891</v>
      </c>
      <c r="AG1751" s="12" t="s">
        <v>3249</v>
      </c>
      <c r="AH1751" s="12" t="s">
        <v>2510</v>
      </c>
      <c r="DN1751" s="55">
        <v>1744</v>
      </c>
      <c r="DO1751" s="55" t="s">
        <v>1706</v>
      </c>
      <c r="DP1751" s="55" t="s">
        <v>1259</v>
      </c>
      <c r="DQ1751" s="55" t="s">
        <v>1260</v>
      </c>
      <c r="DR1751" s="55" t="s">
        <v>1261</v>
      </c>
      <c r="DS1751" s="55">
        <v>33454</v>
      </c>
      <c r="DT1751" s="55">
        <v>10000</v>
      </c>
      <c r="DU1751" s="55" t="s">
        <v>1258</v>
      </c>
      <c r="DV1751" s="55">
        <v>1</v>
      </c>
      <c r="EV1751" s="55">
        <v>1744</v>
      </c>
      <c r="EW1751" s="55" t="s">
        <v>1313</v>
      </c>
      <c r="EX1751" s="55" t="s">
        <v>2016</v>
      </c>
      <c r="EY1751" s="55">
        <v>6</v>
      </c>
      <c r="EZ1751" s="55">
        <v>1995</v>
      </c>
      <c r="FA1751" s="55">
        <v>2999</v>
      </c>
      <c r="FB1751" s="55" t="s">
        <v>1361</v>
      </c>
      <c r="FC1751" s="55" t="s">
        <v>1249</v>
      </c>
      <c r="FD1751" s="55">
        <v>4</v>
      </c>
      <c r="FF1751" s="55">
        <v>1744</v>
      </c>
      <c r="FG1751" s="55" t="s">
        <v>42</v>
      </c>
      <c r="FH1751" s="55" t="s">
        <v>1708</v>
      </c>
      <c r="FI1751" s="55">
        <v>2</v>
      </c>
      <c r="FJ1751" s="55">
        <v>10000</v>
      </c>
      <c r="FK1751" s="55" t="s">
        <v>1249</v>
      </c>
      <c r="FL1751" s="55">
        <v>0.56</v>
      </c>
      <c r="JW1751" s="12">
        <v>1744</v>
      </c>
      <c r="JX1751" s="12" t="s">
        <v>1966</v>
      </c>
      <c r="JY1751" s="12" t="s">
        <v>1957</v>
      </c>
    </row>
    <row r="1752" ht="14.25" customHeight="1" outlineLevel="1" spans="7:285">
      <c r="G1752" s="55">
        <v>1745</v>
      </c>
      <c r="H1752" s="55" t="s">
        <v>1313</v>
      </c>
      <c r="I1752" s="55" t="s">
        <v>763</v>
      </c>
      <c r="J1752" s="55" t="s">
        <v>1095</v>
      </c>
      <c r="K1752" s="55" t="s">
        <v>1249</v>
      </c>
      <c r="L1752" s="55">
        <v>0.31</v>
      </c>
      <c r="AD1752" s="12">
        <v>1745</v>
      </c>
      <c r="AE1752" s="12" t="s">
        <v>1261</v>
      </c>
      <c r="AF1752" s="12" t="s">
        <v>931</v>
      </c>
      <c r="AG1752" s="12" t="s">
        <v>3250</v>
      </c>
      <c r="AH1752" s="12" t="s">
        <v>2527</v>
      </c>
      <c r="DN1752" s="55">
        <v>1745</v>
      </c>
      <c r="DO1752" s="55" t="s">
        <v>1706</v>
      </c>
      <c r="DP1752" s="55" t="s">
        <v>1259</v>
      </c>
      <c r="DQ1752" s="55" t="s">
        <v>1260</v>
      </c>
      <c r="DR1752" s="55" t="s">
        <v>1261</v>
      </c>
      <c r="DS1752" s="55">
        <v>33458</v>
      </c>
      <c r="DT1752" s="55">
        <v>10000</v>
      </c>
      <c r="DU1752" s="55" t="s">
        <v>1258</v>
      </c>
      <c r="DV1752" s="55">
        <v>1</v>
      </c>
      <c r="EV1752" s="55">
        <v>1745</v>
      </c>
      <c r="EW1752" s="55" t="s">
        <v>1313</v>
      </c>
      <c r="EX1752" s="55" t="s">
        <v>2016</v>
      </c>
      <c r="EY1752" s="55">
        <v>7</v>
      </c>
      <c r="EZ1752" s="55">
        <v>0</v>
      </c>
      <c r="FA1752" s="55">
        <v>1994</v>
      </c>
      <c r="FB1752" s="55" t="s">
        <v>1361</v>
      </c>
      <c r="FC1752" s="55" t="s">
        <v>1249</v>
      </c>
      <c r="FD1752" s="55">
        <v>3.5</v>
      </c>
      <c r="FF1752" s="55">
        <v>1745</v>
      </c>
      <c r="FG1752" s="55" t="s">
        <v>42</v>
      </c>
      <c r="FH1752" s="55" t="s">
        <v>1708</v>
      </c>
      <c r="FI1752" s="55">
        <v>2</v>
      </c>
      <c r="FJ1752" s="55">
        <v>25000</v>
      </c>
      <c r="FK1752" s="55" t="s">
        <v>1249</v>
      </c>
      <c r="FL1752" s="55">
        <v>0.56</v>
      </c>
      <c r="JW1752" s="12">
        <v>1745</v>
      </c>
      <c r="JX1752" s="12" t="s">
        <v>1966</v>
      </c>
      <c r="JY1752" s="12" t="s">
        <v>1980</v>
      </c>
    </row>
    <row r="1753" ht="14.25" customHeight="1" outlineLevel="1" spans="7:285">
      <c r="G1753" s="55">
        <v>1746</v>
      </c>
      <c r="H1753" s="55" t="s">
        <v>1313</v>
      </c>
      <c r="I1753" s="55" t="s">
        <v>1260</v>
      </c>
      <c r="J1753" s="55" t="s">
        <v>1783</v>
      </c>
      <c r="K1753" s="55" t="s">
        <v>1249</v>
      </c>
      <c r="L1753" s="55">
        <v>0.25</v>
      </c>
      <c r="AD1753" s="12">
        <v>1746</v>
      </c>
      <c r="AE1753" s="12" t="s">
        <v>1261</v>
      </c>
      <c r="AF1753" s="12" t="s">
        <v>751</v>
      </c>
      <c r="AG1753" s="12" t="s">
        <v>3250</v>
      </c>
      <c r="AH1753" s="12" t="s">
        <v>2962</v>
      </c>
      <c r="DN1753" s="55">
        <v>1746</v>
      </c>
      <c r="DO1753" s="55" t="s">
        <v>1706</v>
      </c>
      <c r="DP1753" s="55" t="s">
        <v>1259</v>
      </c>
      <c r="DQ1753" s="55" t="s">
        <v>1260</v>
      </c>
      <c r="DR1753" s="55" t="s">
        <v>1261</v>
      </c>
      <c r="DS1753" s="55">
        <v>33460</v>
      </c>
      <c r="DT1753" s="55">
        <v>10000</v>
      </c>
      <c r="DU1753" s="55" t="s">
        <v>1258</v>
      </c>
      <c r="DV1753" s="55">
        <v>1</v>
      </c>
      <c r="EV1753" s="55">
        <v>1746</v>
      </c>
      <c r="EW1753" s="55" t="s">
        <v>1313</v>
      </c>
      <c r="EX1753" s="55" t="s">
        <v>2016</v>
      </c>
      <c r="EY1753" s="55">
        <v>7</v>
      </c>
      <c r="EZ1753" s="55">
        <v>1995</v>
      </c>
      <c r="FA1753" s="55">
        <v>2999</v>
      </c>
      <c r="FB1753" s="55" t="s">
        <v>1361</v>
      </c>
      <c r="FC1753" s="55" t="s">
        <v>1249</v>
      </c>
      <c r="FD1753" s="55">
        <v>3.5</v>
      </c>
      <c r="FF1753" s="55">
        <v>1746</v>
      </c>
      <c r="FG1753" s="55" t="s">
        <v>42</v>
      </c>
      <c r="FH1753" s="55" t="s">
        <v>1708</v>
      </c>
      <c r="FI1753" s="55">
        <v>2</v>
      </c>
      <c r="FJ1753" s="55">
        <v>50000</v>
      </c>
      <c r="FK1753" s="55" t="s">
        <v>1249</v>
      </c>
      <c r="FL1753" s="55">
        <v>0.56</v>
      </c>
      <c r="JW1753" s="12">
        <v>1746</v>
      </c>
      <c r="JX1753" s="12" t="s">
        <v>1966</v>
      </c>
      <c r="JY1753" s="12" t="s">
        <v>2006</v>
      </c>
    </row>
    <row r="1754" ht="14.25" customHeight="1" outlineLevel="1" spans="7:285">
      <c r="G1754" s="55">
        <v>1747</v>
      </c>
      <c r="H1754" s="55" t="s">
        <v>1313</v>
      </c>
      <c r="I1754" s="55" t="s">
        <v>1260</v>
      </c>
      <c r="J1754" s="55" t="s">
        <v>1891</v>
      </c>
      <c r="K1754" s="55" t="s">
        <v>1249</v>
      </c>
      <c r="L1754" s="55">
        <v>0.25</v>
      </c>
      <c r="AD1754" s="12">
        <v>1747</v>
      </c>
      <c r="AE1754" s="12" t="s">
        <v>1261</v>
      </c>
      <c r="AF1754" s="12" t="s">
        <v>1775</v>
      </c>
      <c r="AG1754" s="12" t="s">
        <v>3250</v>
      </c>
      <c r="AH1754" s="12" t="s">
        <v>2962</v>
      </c>
      <c r="DN1754" s="55">
        <v>1747</v>
      </c>
      <c r="DO1754" s="55" t="s">
        <v>1706</v>
      </c>
      <c r="DP1754" s="55" t="s">
        <v>1259</v>
      </c>
      <c r="DQ1754" s="55" t="s">
        <v>1260</v>
      </c>
      <c r="DR1754" s="55" t="s">
        <v>1261</v>
      </c>
      <c r="DS1754" s="55">
        <v>33461</v>
      </c>
      <c r="DT1754" s="55">
        <v>10000</v>
      </c>
      <c r="DU1754" s="55" t="s">
        <v>1258</v>
      </c>
      <c r="DV1754" s="55">
        <v>1</v>
      </c>
      <c r="EV1754" s="55">
        <v>1747</v>
      </c>
      <c r="EW1754" s="55" t="s">
        <v>1313</v>
      </c>
      <c r="EX1754" s="55" t="s">
        <v>2016</v>
      </c>
      <c r="EY1754" s="55">
        <v>8</v>
      </c>
      <c r="EZ1754" s="55">
        <v>0</v>
      </c>
      <c r="FA1754" s="55">
        <v>1994</v>
      </c>
      <c r="FB1754" s="55" t="s">
        <v>1361</v>
      </c>
      <c r="FC1754" s="55" t="s">
        <v>1249</v>
      </c>
      <c r="FD1754" s="55">
        <v>4</v>
      </c>
      <c r="FF1754" s="55">
        <v>1747</v>
      </c>
      <c r="FG1754" s="55" t="s">
        <v>42</v>
      </c>
      <c r="FH1754" s="55" t="s">
        <v>1708</v>
      </c>
      <c r="FI1754" s="55">
        <v>2</v>
      </c>
      <c r="FJ1754" s="55">
        <v>80000</v>
      </c>
      <c r="FK1754" s="55" t="s">
        <v>1249</v>
      </c>
      <c r="FL1754" s="55">
        <v>0.56</v>
      </c>
      <c r="JW1754" s="12">
        <v>1747</v>
      </c>
      <c r="JX1754" s="12" t="s">
        <v>1966</v>
      </c>
      <c r="JY1754" s="12" t="s">
        <v>1746</v>
      </c>
    </row>
    <row r="1755" ht="14.25" customHeight="1" outlineLevel="1" spans="7:285">
      <c r="G1755" s="55">
        <v>1748</v>
      </c>
      <c r="H1755" s="55" t="s">
        <v>1313</v>
      </c>
      <c r="I1755" s="55" t="s">
        <v>1260</v>
      </c>
      <c r="J1755" s="55" t="s">
        <v>1914</v>
      </c>
      <c r="K1755" s="55" t="s">
        <v>1249</v>
      </c>
      <c r="L1755" s="55">
        <v>0.25</v>
      </c>
      <c r="AD1755" s="12">
        <v>1748</v>
      </c>
      <c r="AE1755" s="12" t="s">
        <v>1261</v>
      </c>
      <c r="AF1755" s="12" t="s">
        <v>1283</v>
      </c>
      <c r="AG1755" s="12" t="s">
        <v>3251</v>
      </c>
      <c r="AH1755" s="12" t="s">
        <v>2966</v>
      </c>
      <c r="DN1755" s="55">
        <v>1748</v>
      </c>
      <c r="DO1755" s="55" t="s">
        <v>1706</v>
      </c>
      <c r="DP1755" s="55" t="s">
        <v>1259</v>
      </c>
      <c r="DQ1755" s="55" t="s">
        <v>1260</v>
      </c>
      <c r="DR1755" s="55" t="s">
        <v>1261</v>
      </c>
      <c r="DS1755" s="55">
        <v>33462</v>
      </c>
      <c r="DT1755" s="55">
        <v>10000</v>
      </c>
      <c r="DU1755" s="55" t="s">
        <v>1258</v>
      </c>
      <c r="DV1755" s="55">
        <v>1</v>
      </c>
      <c r="EV1755" s="55">
        <v>1748</v>
      </c>
      <c r="EW1755" s="55" t="s">
        <v>1313</v>
      </c>
      <c r="EX1755" s="55" t="s">
        <v>2016</v>
      </c>
      <c r="EY1755" s="55">
        <v>8</v>
      </c>
      <c r="EZ1755" s="55">
        <v>1995</v>
      </c>
      <c r="FA1755" s="55">
        <v>2999</v>
      </c>
      <c r="FB1755" s="55" t="s">
        <v>1361</v>
      </c>
      <c r="FC1755" s="55" t="s">
        <v>1249</v>
      </c>
      <c r="FD1755" s="55">
        <v>4</v>
      </c>
      <c r="FF1755" s="55">
        <v>1748</v>
      </c>
      <c r="FG1755" s="55" t="s">
        <v>42</v>
      </c>
      <c r="FH1755" s="55" t="s">
        <v>1708</v>
      </c>
      <c r="FI1755" s="55">
        <v>2</v>
      </c>
      <c r="FJ1755" s="55">
        <v>130000</v>
      </c>
      <c r="FK1755" s="55" t="s">
        <v>1249</v>
      </c>
      <c r="FL1755" s="55">
        <v>0.56</v>
      </c>
      <c r="JW1755" s="12">
        <v>1748</v>
      </c>
      <c r="JX1755" s="12" t="s">
        <v>1966</v>
      </c>
      <c r="JY1755" s="12" t="s">
        <v>2041</v>
      </c>
    </row>
    <row r="1756" ht="14.25" customHeight="1" outlineLevel="1" spans="7:285">
      <c r="G1756" s="55">
        <v>1749</v>
      </c>
      <c r="H1756" s="55" t="s">
        <v>1313</v>
      </c>
      <c r="I1756" s="55" t="s">
        <v>1260</v>
      </c>
      <c r="J1756" s="55" t="s">
        <v>1942</v>
      </c>
      <c r="K1756" s="55" t="s">
        <v>1249</v>
      </c>
      <c r="L1756" s="55">
        <v>0.25</v>
      </c>
      <c r="AD1756" s="12">
        <v>1749</v>
      </c>
      <c r="AE1756" s="12" t="s">
        <v>1261</v>
      </c>
      <c r="AF1756" s="12" t="s">
        <v>1626</v>
      </c>
      <c r="AG1756" s="12" t="s">
        <v>3251</v>
      </c>
      <c r="AH1756" s="12" t="s">
        <v>2966</v>
      </c>
      <c r="DN1756" s="55">
        <v>1749</v>
      </c>
      <c r="DO1756" s="55" t="s">
        <v>1706</v>
      </c>
      <c r="DP1756" s="55" t="s">
        <v>1259</v>
      </c>
      <c r="DQ1756" s="55" t="s">
        <v>1260</v>
      </c>
      <c r="DR1756" s="55" t="s">
        <v>1261</v>
      </c>
      <c r="DS1756" s="55">
        <v>33463</v>
      </c>
      <c r="DT1756" s="55">
        <v>10000</v>
      </c>
      <c r="DU1756" s="55" t="s">
        <v>1258</v>
      </c>
      <c r="DV1756" s="55">
        <v>1</v>
      </c>
      <c r="EV1756" s="55">
        <v>1749</v>
      </c>
      <c r="EW1756" s="55" t="s">
        <v>1313</v>
      </c>
      <c r="EX1756" s="55" t="s">
        <v>2016</v>
      </c>
      <c r="EY1756" s="55">
        <v>9</v>
      </c>
      <c r="EZ1756" s="55">
        <v>0</v>
      </c>
      <c r="FA1756" s="55">
        <v>1994</v>
      </c>
      <c r="FB1756" s="55" t="s">
        <v>1361</v>
      </c>
      <c r="FC1756" s="55" t="s">
        <v>1249</v>
      </c>
      <c r="FD1756" s="55">
        <v>4.5</v>
      </c>
      <c r="FF1756" s="55">
        <v>1749</v>
      </c>
      <c r="FG1756" s="55" t="s">
        <v>42</v>
      </c>
      <c r="FH1756" s="55" t="s">
        <v>1708</v>
      </c>
      <c r="FI1756" s="55">
        <v>2</v>
      </c>
      <c r="FJ1756" s="55">
        <v>260000</v>
      </c>
      <c r="FK1756" s="55" t="s">
        <v>1249</v>
      </c>
      <c r="FL1756" s="55">
        <v>0.56</v>
      </c>
      <c r="JW1756" s="12">
        <v>1749</v>
      </c>
      <c r="JX1756" s="12" t="s">
        <v>1966</v>
      </c>
      <c r="JY1756" s="12" t="s">
        <v>2068</v>
      </c>
    </row>
    <row r="1757" ht="14.25" customHeight="1" outlineLevel="1" spans="7:285">
      <c r="G1757" s="55">
        <v>1750</v>
      </c>
      <c r="H1757" s="55" t="s">
        <v>1313</v>
      </c>
      <c r="I1757" s="55" t="s">
        <v>1260</v>
      </c>
      <c r="J1757" s="55" t="s">
        <v>1409</v>
      </c>
      <c r="K1757" s="55" t="s">
        <v>1249</v>
      </c>
      <c r="L1757" s="55">
        <v>0.38</v>
      </c>
      <c r="AD1757" s="12">
        <v>1750</v>
      </c>
      <c r="AE1757" s="12" t="s">
        <v>1261</v>
      </c>
      <c r="AF1757" s="12" t="s">
        <v>1856</v>
      </c>
      <c r="AG1757" s="12" t="s">
        <v>3251</v>
      </c>
      <c r="AH1757" s="12" t="s">
        <v>2966</v>
      </c>
      <c r="DN1757" s="55">
        <v>1750</v>
      </c>
      <c r="DO1757" s="55" t="s">
        <v>1706</v>
      </c>
      <c r="DP1757" s="55" t="s">
        <v>1259</v>
      </c>
      <c r="DQ1757" s="55" t="s">
        <v>1260</v>
      </c>
      <c r="DR1757" s="55" t="s">
        <v>1261</v>
      </c>
      <c r="DS1757" s="55">
        <v>33467</v>
      </c>
      <c r="DT1757" s="55">
        <v>10000</v>
      </c>
      <c r="DU1757" s="55" t="s">
        <v>1258</v>
      </c>
      <c r="DV1757" s="55">
        <v>1</v>
      </c>
      <c r="EV1757" s="55">
        <v>1750</v>
      </c>
      <c r="EW1757" s="55" t="s">
        <v>1313</v>
      </c>
      <c r="EX1757" s="55" t="s">
        <v>2016</v>
      </c>
      <c r="EY1757" s="55">
        <v>9</v>
      </c>
      <c r="EZ1757" s="55">
        <v>1995</v>
      </c>
      <c r="FA1757" s="55">
        <v>2999</v>
      </c>
      <c r="FB1757" s="55" t="s">
        <v>1361</v>
      </c>
      <c r="FC1757" s="55" t="s">
        <v>1249</v>
      </c>
      <c r="FD1757" s="55">
        <v>4.5</v>
      </c>
      <c r="FF1757" s="55">
        <v>1750</v>
      </c>
      <c r="FG1757" s="55" t="s">
        <v>42</v>
      </c>
      <c r="FH1757" s="55" t="s">
        <v>1708</v>
      </c>
      <c r="FI1757" s="55">
        <v>2</v>
      </c>
      <c r="FJ1757" s="55">
        <v>400000</v>
      </c>
      <c r="FK1757" s="55" t="s">
        <v>1249</v>
      </c>
      <c r="FL1757" s="55">
        <v>0.56</v>
      </c>
      <c r="JW1757" s="12">
        <v>1750</v>
      </c>
      <c r="JX1757" s="12" t="s">
        <v>1966</v>
      </c>
      <c r="JY1757" s="12" t="s">
        <v>1007</v>
      </c>
    </row>
    <row r="1758" ht="14.25" customHeight="1" outlineLevel="1" spans="7:285">
      <c r="G1758" s="55">
        <v>1751</v>
      </c>
      <c r="H1758" s="55" t="s">
        <v>1313</v>
      </c>
      <c r="I1758" s="55" t="s">
        <v>1260</v>
      </c>
      <c r="J1758" s="55" t="s">
        <v>1992</v>
      </c>
      <c r="K1758" s="55" t="s">
        <v>1249</v>
      </c>
      <c r="L1758" s="55">
        <v>0.38</v>
      </c>
      <c r="AD1758" s="12">
        <v>1751</v>
      </c>
      <c r="AE1758" s="12" t="s">
        <v>1261</v>
      </c>
      <c r="AF1758" s="12" t="s">
        <v>1746</v>
      </c>
      <c r="AG1758" s="12" t="s">
        <v>3251</v>
      </c>
      <c r="AH1758" s="12" t="s">
        <v>2966</v>
      </c>
      <c r="DN1758" s="55">
        <v>1751</v>
      </c>
      <c r="DO1758" s="55" t="s">
        <v>1706</v>
      </c>
      <c r="DP1758" s="55" t="s">
        <v>1259</v>
      </c>
      <c r="DQ1758" s="55" t="s">
        <v>1260</v>
      </c>
      <c r="DR1758" s="55" t="s">
        <v>1261</v>
      </c>
      <c r="DS1758" s="55">
        <v>33469</v>
      </c>
      <c r="DT1758" s="55">
        <v>10000</v>
      </c>
      <c r="DU1758" s="55" t="s">
        <v>1258</v>
      </c>
      <c r="DV1758" s="55">
        <v>1</v>
      </c>
      <c r="EV1758" s="55">
        <v>1751</v>
      </c>
      <c r="EW1758" s="55" t="s">
        <v>1313</v>
      </c>
      <c r="EX1758" s="55" t="s">
        <v>1263</v>
      </c>
      <c r="EY1758" s="55">
        <v>1</v>
      </c>
      <c r="EZ1758" s="55">
        <v>0</v>
      </c>
      <c r="FA1758" s="55">
        <v>1994</v>
      </c>
      <c r="FB1758" s="55" t="s">
        <v>1361</v>
      </c>
      <c r="FC1758" s="55" t="s">
        <v>1249</v>
      </c>
      <c r="FD1758" s="55">
        <v>5.25</v>
      </c>
      <c r="FF1758" s="55">
        <v>1751</v>
      </c>
      <c r="FG1758" s="55" t="s">
        <v>42</v>
      </c>
      <c r="FH1758" s="55" t="s">
        <v>1708</v>
      </c>
      <c r="FI1758" s="55">
        <v>2</v>
      </c>
      <c r="FJ1758" s="55">
        <v>530000</v>
      </c>
      <c r="FK1758" s="55" t="s">
        <v>1249</v>
      </c>
      <c r="FL1758" s="55">
        <v>0.56</v>
      </c>
      <c r="JW1758" s="12">
        <v>1751</v>
      </c>
      <c r="JX1758" s="12" t="s">
        <v>1966</v>
      </c>
      <c r="JY1758" s="12" t="s">
        <v>2050</v>
      </c>
    </row>
    <row r="1759" ht="14.25" customHeight="1" outlineLevel="1" spans="7:285">
      <c r="G1759" s="55">
        <v>1752</v>
      </c>
      <c r="H1759" s="55" t="s">
        <v>1313</v>
      </c>
      <c r="I1759" s="55" t="s">
        <v>1260</v>
      </c>
      <c r="J1759" s="55" t="s">
        <v>1811</v>
      </c>
      <c r="K1759" s="55" t="s">
        <v>1249</v>
      </c>
      <c r="L1759" s="55">
        <v>0.45</v>
      </c>
      <c r="AD1759" s="12">
        <v>1752</v>
      </c>
      <c r="AE1759" s="12" t="s">
        <v>1261</v>
      </c>
      <c r="AF1759" s="12" t="s">
        <v>2023</v>
      </c>
      <c r="AG1759" s="12" t="s">
        <v>2023</v>
      </c>
      <c r="AH1759" s="12" t="s">
        <v>2973</v>
      </c>
      <c r="DN1759" s="55">
        <v>1752</v>
      </c>
      <c r="DO1759" s="55" t="s">
        <v>1706</v>
      </c>
      <c r="DP1759" s="55" t="s">
        <v>1259</v>
      </c>
      <c r="DQ1759" s="55" t="s">
        <v>1260</v>
      </c>
      <c r="DR1759" s="55" t="s">
        <v>1261</v>
      </c>
      <c r="DS1759" s="55">
        <v>33470</v>
      </c>
      <c r="DT1759" s="55">
        <v>10000</v>
      </c>
      <c r="DU1759" s="55" t="s">
        <v>1258</v>
      </c>
      <c r="DV1759" s="55">
        <v>1</v>
      </c>
      <c r="EV1759" s="55">
        <v>1752</v>
      </c>
      <c r="EW1759" s="55" t="s">
        <v>1313</v>
      </c>
      <c r="EX1759" s="55" t="s">
        <v>1263</v>
      </c>
      <c r="EY1759" s="55">
        <v>1</v>
      </c>
      <c r="EZ1759" s="55">
        <v>1995</v>
      </c>
      <c r="FA1759" s="55">
        <v>2999</v>
      </c>
      <c r="FB1759" s="55" t="s">
        <v>1361</v>
      </c>
      <c r="FC1759" s="55" t="s">
        <v>1249</v>
      </c>
      <c r="FD1759" s="55">
        <v>6</v>
      </c>
      <c r="FF1759" s="55">
        <v>1752</v>
      </c>
      <c r="FG1759" s="55" t="s">
        <v>42</v>
      </c>
      <c r="FH1759" s="55" t="s">
        <v>1708</v>
      </c>
      <c r="FI1759" s="55">
        <v>2</v>
      </c>
      <c r="FJ1759" s="55">
        <v>540000</v>
      </c>
      <c r="FK1759" s="55" t="s">
        <v>1249</v>
      </c>
      <c r="FL1759" s="55">
        <v>0.56</v>
      </c>
      <c r="JW1759" s="12">
        <v>1752</v>
      </c>
      <c r="JX1759" s="12" t="s">
        <v>1966</v>
      </c>
      <c r="JY1759" s="12" t="s">
        <v>2129</v>
      </c>
    </row>
    <row r="1760" ht="14.25" customHeight="1" outlineLevel="1" spans="7:285">
      <c r="G1760" s="55">
        <v>1753</v>
      </c>
      <c r="H1760" s="55" t="s">
        <v>1313</v>
      </c>
      <c r="I1760" s="55" t="s">
        <v>1260</v>
      </c>
      <c r="J1760" s="55" t="s">
        <v>1839</v>
      </c>
      <c r="K1760" s="55" t="s">
        <v>1249</v>
      </c>
      <c r="L1760" s="55">
        <v>0.25</v>
      </c>
      <c r="AD1760" s="12">
        <v>1753</v>
      </c>
      <c r="AE1760" s="12" t="s">
        <v>1261</v>
      </c>
      <c r="AF1760" s="12" t="s">
        <v>1083</v>
      </c>
      <c r="AG1760" s="12" t="s">
        <v>2023</v>
      </c>
      <c r="AH1760" s="12" t="s">
        <v>2979</v>
      </c>
      <c r="DN1760" s="55">
        <v>1753</v>
      </c>
      <c r="DO1760" s="55" t="s">
        <v>1706</v>
      </c>
      <c r="DP1760" s="55" t="s">
        <v>1259</v>
      </c>
      <c r="DQ1760" s="55" t="s">
        <v>1260</v>
      </c>
      <c r="DR1760" s="55" t="s">
        <v>1261</v>
      </c>
      <c r="DS1760" s="55">
        <v>33473</v>
      </c>
      <c r="DT1760" s="55">
        <v>10000</v>
      </c>
      <c r="DU1760" s="55" t="s">
        <v>1258</v>
      </c>
      <c r="DV1760" s="55">
        <v>1</v>
      </c>
      <c r="EV1760" s="55">
        <v>1753</v>
      </c>
      <c r="EW1760" s="55" t="s">
        <v>1313</v>
      </c>
      <c r="EX1760" s="55" t="s">
        <v>1263</v>
      </c>
      <c r="EY1760" s="55">
        <v>10</v>
      </c>
      <c r="EZ1760" s="55">
        <v>0</v>
      </c>
      <c r="FA1760" s="55">
        <v>1994</v>
      </c>
      <c r="FB1760" s="55" t="s">
        <v>1361</v>
      </c>
      <c r="FC1760" s="55" t="s">
        <v>1249</v>
      </c>
      <c r="FD1760" s="55">
        <v>6</v>
      </c>
      <c r="FF1760" s="55">
        <v>1753</v>
      </c>
      <c r="FG1760" s="55" t="s">
        <v>42</v>
      </c>
      <c r="FH1760" s="55" t="s">
        <v>1708</v>
      </c>
      <c r="FI1760" s="55">
        <v>3</v>
      </c>
      <c r="FJ1760" s="55">
        <v>0</v>
      </c>
      <c r="FK1760" s="55" t="s">
        <v>1249</v>
      </c>
      <c r="FL1760" s="55">
        <v>0.56</v>
      </c>
      <c r="JW1760" s="12">
        <v>1753</v>
      </c>
      <c r="JX1760" s="12" t="s">
        <v>1598</v>
      </c>
      <c r="JY1760" s="12" t="s">
        <v>649</v>
      </c>
    </row>
    <row r="1761" ht="14.25" customHeight="1" outlineLevel="1" spans="7:285">
      <c r="G1761" s="55">
        <v>1754</v>
      </c>
      <c r="H1761" s="55" t="s">
        <v>1313</v>
      </c>
      <c r="I1761" s="55" t="s">
        <v>1260</v>
      </c>
      <c r="J1761" s="55" t="s">
        <v>1864</v>
      </c>
      <c r="K1761" s="55" t="s">
        <v>1249</v>
      </c>
      <c r="L1761" s="55">
        <v>0.25</v>
      </c>
      <c r="AD1761" s="12">
        <v>1754</v>
      </c>
      <c r="AE1761" s="12" t="s">
        <v>1261</v>
      </c>
      <c r="AF1761" s="12" t="s">
        <v>1585</v>
      </c>
      <c r="AG1761" s="12" t="s">
        <v>2023</v>
      </c>
      <c r="AH1761" s="12" t="s">
        <v>2979</v>
      </c>
      <c r="DN1761" s="55">
        <v>1754</v>
      </c>
      <c r="DO1761" s="55" t="s">
        <v>1706</v>
      </c>
      <c r="DP1761" s="55" t="s">
        <v>1259</v>
      </c>
      <c r="DQ1761" s="55" t="s">
        <v>1260</v>
      </c>
      <c r="DR1761" s="55" t="s">
        <v>1261</v>
      </c>
      <c r="DS1761" s="55">
        <v>33474</v>
      </c>
      <c r="DT1761" s="55">
        <v>10000</v>
      </c>
      <c r="DU1761" s="55" t="s">
        <v>1258</v>
      </c>
      <c r="DV1761" s="55">
        <v>1</v>
      </c>
      <c r="EV1761" s="55">
        <v>1754</v>
      </c>
      <c r="EW1761" s="55" t="s">
        <v>1313</v>
      </c>
      <c r="EX1761" s="55" t="s">
        <v>1263</v>
      </c>
      <c r="EY1761" s="55">
        <v>10</v>
      </c>
      <c r="EZ1761" s="55">
        <v>1995</v>
      </c>
      <c r="FA1761" s="55">
        <v>2999</v>
      </c>
      <c r="FB1761" s="55" t="s">
        <v>1361</v>
      </c>
      <c r="FC1761" s="55" t="s">
        <v>1249</v>
      </c>
      <c r="FD1761" s="55">
        <v>6</v>
      </c>
      <c r="FF1761" s="55">
        <v>1754</v>
      </c>
      <c r="FG1761" s="55" t="s">
        <v>42</v>
      </c>
      <c r="FH1761" s="55" t="s">
        <v>1708</v>
      </c>
      <c r="FI1761" s="55">
        <v>3</v>
      </c>
      <c r="FJ1761" s="55">
        <v>1000</v>
      </c>
      <c r="FK1761" s="55" t="s">
        <v>1249</v>
      </c>
      <c r="FL1761" s="55">
        <v>0.56</v>
      </c>
      <c r="JW1761" s="12">
        <v>1754</v>
      </c>
      <c r="JX1761" s="12" t="s">
        <v>1598</v>
      </c>
      <c r="JY1761" s="12" t="s">
        <v>756</v>
      </c>
    </row>
    <row r="1762" ht="14.25" customHeight="1" outlineLevel="1" spans="7:285">
      <c r="G1762" s="55">
        <v>1755</v>
      </c>
      <c r="H1762" s="55" t="s">
        <v>1313</v>
      </c>
      <c r="I1762" s="55" t="s">
        <v>1260</v>
      </c>
      <c r="J1762" s="55" t="s">
        <v>1363</v>
      </c>
      <c r="K1762" s="55" t="s">
        <v>1249</v>
      </c>
      <c r="L1762" s="55">
        <v>0.25</v>
      </c>
      <c r="AD1762" s="12">
        <v>1755</v>
      </c>
      <c r="AE1762" s="12" t="s">
        <v>1261</v>
      </c>
      <c r="AF1762" s="12" t="s">
        <v>1629</v>
      </c>
      <c r="AG1762" s="12" t="s">
        <v>2023</v>
      </c>
      <c r="AH1762" s="12" t="s">
        <v>2979</v>
      </c>
      <c r="DN1762" s="55">
        <v>1755</v>
      </c>
      <c r="DO1762" s="55" t="s">
        <v>1706</v>
      </c>
      <c r="DP1762" s="55" t="s">
        <v>1259</v>
      </c>
      <c r="DQ1762" s="55" t="s">
        <v>1260</v>
      </c>
      <c r="DR1762" s="55" t="s">
        <v>1261</v>
      </c>
      <c r="DS1762" s="55">
        <v>33476</v>
      </c>
      <c r="DT1762" s="55">
        <v>10000</v>
      </c>
      <c r="DU1762" s="55" t="s">
        <v>1258</v>
      </c>
      <c r="DV1762" s="55">
        <v>1</v>
      </c>
      <c r="EV1762" s="55">
        <v>1755</v>
      </c>
      <c r="EW1762" s="55" t="s">
        <v>1313</v>
      </c>
      <c r="EX1762" s="55" t="s">
        <v>1263</v>
      </c>
      <c r="EY1762" s="55">
        <v>11</v>
      </c>
      <c r="EZ1762" s="55">
        <v>0</v>
      </c>
      <c r="FA1762" s="55">
        <v>1994</v>
      </c>
      <c r="FB1762" s="55" t="s">
        <v>1361</v>
      </c>
      <c r="FC1762" s="55" t="s">
        <v>1249</v>
      </c>
      <c r="FD1762" s="55">
        <v>6</v>
      </c>
      <c r="FF1762" s="55">
        <v>1755</v>
      </c>
      <c r="FG1762" s="55" t="s">
        <v>42</v>
      </c>
      <c r="FH1762" s="55" t="s">
        <v>1708</v>
      </c>
      <c r="FI1762" s="55">
        <v>3</v>
      </c>
      <c r="FJ1762" s="55">
        <v>2500</v>
      </c>
      <c r="FK1762" s="55" t="s">
        <v>1249</v>
      </c>
      <c r="FL1762" s="55">
        <v>0.56</v>
      </c>
      <c r="JW1762" s="12">
        <v>1755</v>
      </c>
      <c r="JX1762" s="12" t="s">
        <v>1598</v>
      </c>
      <c r="JY1762" s="12" t="s">
        <v>630</v>
      </c>
    </row>
    <row r="1763" ht="14.25" customHeight="1" outlineLevel="1" spans="7:285">
      <c r="G1763" s="55">
        <v>1756</v>
      </c>
      <c r="H1763" s="55" t="s">
        <v>1313</v>
      </c>
      <c r="I1763" s="55" t="s">
        <v>1260</v>
      </c>
      <c r="J1763" s="55" t="s">
        <v>1910</v>
      </c>
      <c r="K1763" s="55" t="s">
        <v>1249</v>
      </c>
      <c r="L1763" s="55">
        <v>0.25</v>
      </c>
      <c r="AD1763" s="12">
        <v>1756</v>
      </c>
      <c r="AE1763" s="12" t="s">
        <v>1261</v>
      </c>
      <c r="AF1763" s="12" t="s">
        <v>2085</v>
      </c>
      <c r="AG1763" s="12" t="s">
        <v>2023</v>
      </c>
      <c r="AH1763" s="12" t="s">
        <v>2979</v>
      </c>
      <c r="DN1763" s="55">
        <v>1756</v>
      </c>
      <c r="DO1763" s="55" t="s">
        <v>1706</v>
      </c>
      <c r="DP1763" s="55" t="s">
        <v>1259</v>
      </c>
      <c r="DQ1763" s="55" t="s">
        <v>1260</v>
      </c>
      <c r="DR1763" s="55" t="s">
        <v>1261</v>
      </c>
      <c r="DS1763" s="55">
        <v>33477</v>
      </c>
      <c r="DT1763" s="55">
        <v>10000</v>
      </c>
      <c r="DU1763" s="55" t="s">
        <v>1258</v>
      </c>
      <c r="DV1763" s="55">
        <v>1</v>
      </c>
      <c r="EV1763" s="55">
        <v>1756</v>
      </c>
      <c r="EW1763" s="55" t="s">
        <v>1313</v>
      </c>
      <c r="EX1763" s="55" t="s">
        <v>1263</v>
      </c>
      <c r="EY1763" s="55">
        <v>11</v>
      </c>
      <c r="EZ1763" s="55">
        <v>1995</v>
      </c>
      <c r="FA1763" s="55">
        <v>2999</v>
      </c>
      <c r="FB1763" s="55" t="s">
        <v>1361</v>
      </c>
      <c r="FC1763" s="55" t="s">
        <v>1249</v>
      </c>
      <c r="FD1763" s="55">
        <v>6</v>
      </c>
      <c r="FF1763" s="55">
        <v>1756</v>
      </c>
      <c r="FG1763" s="55" t="s">
        <v>42</v>
      </c>
      <c r="FH1763" s="55" t="s">
        <v>1708</v>
      </c>
      <c r="FI1763" s="55">
        <v>3</v>
      </c>
      <c r="FJ1763" s="55">
        <v>5000</v>
      </c>
      <c r="FK1763" s="55" t="s">
        <v>1249</v>
      </c>
      <c r="FL1763" s="55">
        <v>0.56</v>
      </c>
      <c r="JW1763" s="12">
        <v>1756</v>
      </c>
      <c r="JX1763" s="12" t="s">
        <v>1598</v>
      </c>
      <c r="JY1763" s="12" t="s">
        <v>953</v>
      </c>
    </row>
    <row r="1764" ht="14.25" customHeight="1" outlineLevel="1" spans="7:285">
      <c r="G1764" s="55">
        <v>1757</v>
      </c>
      <c r="H1764" s="55" t="s">
        <v>1313</v>
      </c>
      <c r="I1764" s="55" t="s">
        <v>1260</v>
      </c>
      <c r="J1764" s="55" t="s">
        <v>1939</v>
      </c>
      <c r="K1764" s="55" t="s">
        <v>1249</v>
      </c>
      <c r="L1764" s="55">
        <v>0.25</v>
      </c>
      <c r="AD1764" s="12">
        <v>1757</v>
      </c>
      <c r="AE1764" s="12" t="s">
        <v>1261</v>
      </c>
      <c r="AF1764" s="12" t="s">
        <v>2295</v>
      </c>
      <c r="AG1764" s="12" t="s">
        <v>2023</v>
      </c>
      <c r="AH1764" s="12" t="s">
        <v>2979</v>
      </c>
      <c r="DN1764" s="55">
        <v>1757</v>
      </c>
      <c r="DO1764" s="55" t="s">
        <v>1706</v>
      </c>
      <c r="DP1764" s="55" t="s">
        <v>1259</v>
      </c>
      <c r="DQ1764" s="55" t="s">
        <v>1260</v>
      </c>
      <c r="DR1764" s="55" t="s">
        <v>1261</v>
      </c>
      <c r="DS1764" s="55">
        <v>33480</v>
      </c>
      <c r="DT1764" s="55">
        <v>10000</v>
      </c>
      <c r="DU1764" s="55" t="s">
        <v>1258</v>
      </c>
      <c r="DV1764" s="55">
        <v>1</v>
      </c>
      <c r="EV1764" s="55">
        <v>1757</v>
      </c>
      <c r="EW1764" s="55" t="s">
        <v>1313</v>
      </c>
      <c r="EX1764" s="55" t="s">
        <v>1263</v>
      </c>
      <c r="EY1764" s="55">
        <v>12</v>
      </c>
      <c r="EZ1764" s="55">
        <v>0</v>
      </c>
      <c r="FA1764" s="55">
        <v>1994</v>
      </c>
      <c r="FB1764" s="55" t="s">
        <v>1361</v>
      </c>
      <c r="FC1764" s="55" t="s">
        <v>1249</v>
      </c>
      <c r="FD1764" s="55">
        <v>6</v>
      </c>
      <c r="FF1764" s="55">
        <v>1757</v>
      </c>
      <c r="FG1764" s="55" t="s">
        <v>42</v>
      </c>
      <c r="FH1764" s="55" t="s">
        <v>1708</v>
      </c>
      <c r="FI1764" s="55">
        <v>3</v>
      </c>
      <c r="FJ1764" s="55">
        <v>10000</v>
      </c>
      <c r="FK1764" s="55" t="s">
        <v>1249</v>
      </c>
      <c r="FL1764" s="55">
        <v>0.56</v>
      </c>
      <c r="JW1764" s="12">
        <v>1757</v>
      </c>
      <c r="JX1764" s="12" t="s">
        <v>1598</v>
      </c>
      <c r="JY1764" s="12" t="s">
        <v>1007</v>
      </c>
    </row>
    <row r="1765" ht="14.25" customHeight="1" outlineLevel="1" spans="7:285">
      <c r="G1765" s="55">
        <v>1758</v>
      </c>
      <c r="H1765" s="55" t="s">
        <v>1313</v>
      </c>
      <c r="I1765" s="55" t="s">
        <v>1260</v>
      </c>
      <c r="J1765" s="55" t="s">
        <v>1964</v>
      </c>
      <c r="K1765" s="55" t="s">
        <v>1249</v>
      </c>
      <c r="L1765" s="55">
        <v>0.25</v>
      </c>
      <c r="AD1765" s="12">
        <v>1758</v>
      </c>
      <c r="AE1765" s="12" t="s">
        <v>1261</v>
      </c>
      <c r="AF1765" s="12" t="s">
        <v>2441</v>
      </c>
      <c r="AG1765" s="12" t="s">
        <v>2023</v>
      </c>
      <c r="AH1765" s="12" t="s">
        <v>2979</v>
      </c>
      <c r="DN1765" s="55">
        <v>1758</v>
      </c>
      <c r="DO1765" s="55" t="s">
        <v>1706</v>
      </c>
      <c r="DP1765" s="55" t="s">
        <v>1259</v>
      </c>
      <c r="DQ1765" s="55" t="s">
        <v>1260</v>
      </c>
      <c r="DR1765" s="55" t="s">
        <v>1261</v>
      </c>
      <c r="DS1765" s="55">
        <v>33483</v>
      </c>
      <c r="DT1765" s="55">
        <v>10000</v>
      </c>
      <c r="DU1765" s="55" t="s">
        <v>1258</v>
      </c>
      <c r="DV1765" s="55">
        <v>1</v>
      </c>
      <c r="EV1765" s="55">
        <v>1758</v>
      </c>
      <c r="EW1765" s="55" t="s">
        <v>1313</v>
      </c>
      <c r="EX1765" s="55" t="s">
        <v>1263</v>
      </c>
      <c r="EY1765" s="55">
        <v>12</v>
      </c>
      <c r="EZ1765" s="55">
        <v>1995</v>
      </c>
      <c r="FA1765" s="55">
        <v>2999</v>
      </c>
      <c r="FB1765" s="55" t="s">
        <v>1361</v>
      </c>
      <c r="FC1765" s="55" t="s">
        <v>1249</v>
      </c>
      <c r="FD1765" s="55">
        <v>6</v>
      </c>
      <c r="FF1765" s="55">
        <v>1758</v>
      </c>
      <c r="FG1765" s="55" t="s">
        <v>42</v>
      </c>
      <c r="FH1765" s="55" t="s">
        <v>1708</v>
      </c>
      <c r="FI1765" s="55">
        <v>3</v>
      </c>
      <c r="FJ1765" s="55">
        <v>25000</v>
      </c>
      <c r="FK1765" s="55" t="s">
        <v>1249</v>
      </c>
      <c r="FL1765" s="55">
        <v>0.56</v>
      </c>
      <c r="JW1765" s="12">
        <v>1758</v>
      </c>
      <c r="JX1765" s="12" t="s">
        <v>1635</v>
      </c>
      <c r="JY1765" s="12" t="s">
        <v>650</v>
      </c>
    </row>
    <row r="1766" ht="14.25" customHeight="1" outlineLevel="1" spans="7:285">
      <c r="G1766" s="55">
        <v>1759</v>
      </c>
      <c r="H1766" s="55" t="s">
        <v>1313</v>
      </c>
      <c r="I1766" s="55" t="s">
        <v>1260</v>
      </c>
      <c r="J1766" s="55" t="s">
        <v>1989</v>
      </c>
      <c r="K1766" s="55" t="s">
        <v>1249</v>
      </c>
      <c r="L1766" s="55">
        <v>0.25</v>
      </c>
      <c r="AD1766" s="12">
        <v>1759</v>
      </c>
      <c r="AE1766" s="12" t="s">
        <v>1261</v>
      </c>
      <c r="AF1766" s="12" t="s">
        <v>1285</v>
      </c>
      <c r="AG1766" s="12" t="s">
        <v>1255</v>
      </c>
      <c r="AH1766" s="12" t="s">
        <v>2832</v>
      </c>
      <c r="DN1766" s="55">
        <v>1759</v>
      </c>
      <c r="DO1766" s="55" t="s">
        <v>1706</v>
      </c>
      <c r="DP1766" s="55" t="s">
        <v>1259</v>
      </c>
      <c r="DQ1766" s="55" t="s">
        <v>1260</v>
      </c>
      <c r="DR1766" s="55" t="s">
        <v>1261</v>
      </c>
      <c r="DS1766" s="55">
        <v>33486</v>
      </c>
      <c r="DT1766" s="55">
        <v>10000</v>
      </c>
      <c r="DU1766" s="55" t="s">
        <v>1258</v>
      </c>
      <c r="DV1766" s="55">
        <v>1</v>
      </c>
      <c r="EV1766" s="55">
        <v>1759</v>
      </c>
      <c r="EW1766" s="55" t="s">
        <v>1313</v>
      </c>
      <c r="EX1766" s="55" t="s">
        <v>1263</v>
      </c>
      <c r="EY1766" s="55">
        <v>13</v>
      </c>
      <c r="EZ1766" s="55">
        <v>0</v>
      </c>
      <c r="FA1766" s="55">
        <v>1994</v>
      </c>
      <c r="FB1766" s="55" t="s">
        <v>1361</v>
      </c>
      <c r="FC1766" s="55" t="s">
        <v>1249</v>
      </c>
      <c r="FD1766" s="55">
        <v>6</v>
      </c>
      <c r="FF1766" s="55">
        <v>1759</v>
      </c>
      <c r="FG1766" s="55" t="s">
        <v>42</v>
      </c>
      <c r="FH1766" s="55" t="s">
        <v>1708</v>
      </c>
      <c r="FI1766" s="55">
        <v>3</v>
      </c>
      <c r="FJ1766" s="55">
        <v>50000</v>
      </c>
      <c r="FK1766" s="55" t="s">
        <v>1249</v>
      </c>
      <c r="FL1766" s="55">
        <v>0.56</v>
      </c>
      <c r="JW1766" s="12">
        <v>1759</v>
      </c>
      <c r="JX1766" s="12" t="s">
        <v>1635</v>
      </c>
      <c r="JY1766" s="12" t="s">
        <v>757</v>
      </c>
    </row>
    <row r="1767" ht="14.25" customHeight="1" outlineLevel="1" spans="7:285">
      <c r="G1767" s="55">
        <v>1760</v>
      </c>
      <c r="H1767" s="55" t="s">
        <v>1313</v>
      </c>
      <c r="I1767" s="55" t="s">
        <v>1756</v>
      </c>
      <c r="J1767" s="55" t="s">
        <v>2162</v>
      </c>
      <c r="K1767" s="55" t="s">
        <v>1249</v>
      </c>
      <c r="L1767" s="55">
        <v>0.31</v>
      </c>
      <c r="AD1767" s="12">
        <v>1760</v>
      </c>
      <c r="AE1767" s="12" t="s">
        <v>1261</v>
      </c>
      <c r="AF1767" s="12" t="s">
        <v>2024</v>
      </c>
      <c r="AG1767" s="12" t="s">
        <v>1255</v>
      </c>
      <c r="AH1767" s="12" t="s">
        <v>2869</v>
      </c>
      <c r="DN1767" s="55">
        <v>1760</v>
      </c>
      <c r="DO1767" s="55" t="s">
        <v>1706</v>
      </c>
      <c r="DP1767" s="55" t="s">
        <v>1259</v>
      </c>
      <c r="DQ1767" s="55" t="s">
        <v>1260</v>
      </c>
      <c r="DR1767" s="55" t="s">
        <v>1261</v>
      </c>
      <c r="DS1767" s="55">
        <v>33488</v>
      </c>
      <c r="DT1767" s="55">
        <v>10000</v>
      </c>
      <c r="DU1767" s="55" t="s">
        <v>1258</v>
      </c>
      <c r="DV1767" s="55">
        <v>1</v>
      </c>
      <c r="EV1767" s="55">
        <v>1760</v>
      </c>
      <c r="EW1767" s="55" t="s">
        <v>1313</v>
      </c>
      <c r="EX1767" s="55" t="s">
        <v>1263</v>
      </c>
      <c r="EY1767" s="55">
        <v>13</v>
      </c>
      <c r="EZ1767" s="55">
        <v>1995</v>
      </c>
      <c r="FA1767" s="55">
        <v>2999</v>
      </c>
      <c r="FB1767" s="55" t="s">
        <v>1361</v>
      </c>
      <c r="FC1767" s="55" t="s">
        <v>1249</v>
      </c>
      <c r="FD1767" s="55">
        <v>6</v>
      </c>
      <c r="FF1767" s="55">
        <v>1760</v>
      </c>
      <c r="FG1767" s="55" t="s">
        <v>42</v>
      </c>
      <c r="FH1767" s="55" t="s">
        <v>1708</v>
      </c>
      <c r="FI1767" s="55">
        <v>3</v>
      </c>
      <c r="FJ1767" s="55">
        <v>80000</v>
      </c>
      <c r="FK1767" s="55" t="s">
        <v>1249</v>
      </c>
      <c r="FL1767" s="55">
        <v>0.56</v>
      </c>
      <c r="JW1767" s="12">
        <v>1760</v>
      </c>
      <c r="JX1767" s="12" t="s">
        <v>1635</v>
      </c>
      <c r="JY1767" s="12" t="s">
        <v>896</v>
      </c>
    </row>
    <row r="1768" ht="14.25" customHeight="1" outlineLevel="1" spans="7:285">
      <c r="G1768" s="55">
        <v>1761</v>
      </c>
      <c r="H1768" s="55" t="s">
        <v>1313</v>
      </c>
      <c r="I1768" s="55" t="s">
        <v>1756</v>
      </c>
      <c r="J1768" s="55" t="s">
        <v>2526</v>
      </c>
      <c r="K1768" s="55" t="s">
        <v>1249</v>
      </c>
      <c r="L1768" s="55">
        <v>0.31</v>
      </c>
      <c r="AD1768" s="12">
        <v>1761</v>
      </c>
      <c r="AE1768" s="12" t="s">
        <v>1261</v>
      </c>
      <c r="AF1768" s="12" t="s">
        <v>1004</v>
      </c>
      <c r="AG1768" s="12" t="s">
        <v>1255</v>
      </c>
      <c r="AH1768" s="12" t="s">
        <v>2881</v>
      </c>
      <c r="DN1768" s="55">
        <v>1761</v>
      </c>
      <c r="DO1768" s="55" t="s">
        <v>1706</v>
      </c>
      <c r="DP1768" s="55" t="s">
        <v>1259</v>
      </c>
      <c r="DQ1768" s="55" t="s">
        <v>1260</v>
      </c>
      <c r="DR1768" s="55" t="s">
        <v>1261</v>
      </c>
      <c r="DS1768" s="55">
        <v>33493</v>
      </c>
      <c r="DT1768" s="55">
        <v>10000</v>
      </c>
      <c r="DU1768" s="55" t="s">
        <v>1258</v>
      </c>
      <c r="DV1768" s="55">
        <v>1</v>
      </c>
      <c r="EV1768" s="55">
        <v>1761</v>
      </c>
      <c r="EW1768" s="55" t="s">
        <v>1313</v>
      </c>
      <c r="EX1768" s="55" t="s">
        <v>1263</v>
      </c>
      <c r="EY1768" s="55">
        <v>14</v>
      </c>
      <c r="EZ1768" s="55">
        <v>0</v>
      </c>
      <c r="FA1768" s="55">
        <v>1994</v>
      </c>
      <c r="FB1768" s="55" t="s">
        <v>1361</v>
      </c>
      <c r="FC1768" s="55" t="s">
        <v>1249</v>
      </c>
      <c r="FD1768" s="55">
        <v>8</v>
      </c>
      <c r="FF1768" s="55">
        <v>1761</v>
      </c>
      <c r="FG1768" s="55" t="s">
        <v>42</v>
      </c>
      <c r="FH1768" s="55" t="s">
        <v>1708</v>
      </c>
      <c r="FI1768" s="55">
        <v>3</v>
      </c>
      <c r="FJ1768" s="55">
        <v>130000</v>
      </c>
      <c r="FK1768" s="55" t="s">
        <v>1249</v>
      </c>
      <c r="FL1768" s="55">
        <v>0.56</v>
      </c>
      <c r="JW1768" s="12">
        <v>1761</v>
      </c>
      <c r="JX1768" s="12" t="s">
        <v>1635</v>
      </c>
      <c r="JY1768" s="12" t="s">
        <v>651</v>
      </c>
    </row>
    <row r="1769" ht="14.25" customHeight="1" outlineLevel="1" spans="7:285">
      <c r="G1769" s="55">
        <v>1762</v>
      </c>
      <c r="H1769" s="55" t="s">
        <v>1313</v>
      </c>
      <c r="I1769" s="55" t="s">
        <v>1738</v>
      </c>
      <c r="J1769" s="55" t="s">
        <v>2781</v>
      </c>
      <c r="K1769" s="55" t="s">
        <v>1249</v>
      </c>
      <c r="L1769" s="55">
        <v>0.25</v>
      </c>
      <c r="AD1769" s="12">
        <v>1762</v>
      </c>
      <c r="AE1769" s="12" t="s">
        <v>1261</v>
      </c>
      <c r="AF1769" s="12" t="s">
        <v>1718</v>
      </c>
      <c r="AG1769" s="12" t="s">
        <v>1255</v>
      </c>
      <c r="AH1769" s="12" t="s">
        <v>2881</v>
      </c>
      <c r="DN1769" s="55">
        <v>1762</v>
      </c>
      <c r="DO1769" s="55" t="s">
        <v>1706</v>
      </c>
      <c r="DP1769" s="55" t="s">
        <v>1259</v>
      </c>
      <c r="DQ1769" s="55" t="s">
        <v>1260</v>
      </c>
      <c r="DR1769" s="55" t="s">
        <v>1261</v>
      </c>
      <c r="DS1769" s="55">
        <v>33496</v>
      </c>
      <c r="DT1769" s="55">
        <v>10000</v>
      </c>
      <c r="DU1769" s="55" t="s">
        <v>1258</v>
      </c>
      <c r="DV1769" s="55">
        <v>1</v>
      </c>
      <c r="EV1769" s="55">
        <v>1762</v>
      </c>
      <c r="EW1769" s="55" t="s">
        <v>1313</v>
      </c>
      <c r="EX1769" s="55" t="s">
        <v>1263</v>
      </c>
      <c r="EY1769" s="55">
        <v>14</v>
      </c>
      <c r="EZ1769" s="55">
        <v>1995</v>
      </c>
      <c r="FA1769" s="55">
        <v>2999</v>
      </c>
      <c r="FB1769" s="55" t="s">
        <v>1361</v>
      </c>
      <c r="FC1769" s="55" t="s">
        <v>1249</v>
      </c>
      <c r="FD1769" s="55">
        <v>8</v>
      </c>
      <c r="FF1769" s="55">
        <v>1762</v>
      </c>
      <c r="FG1769" s="55" t="s">
        <v>42</v>
      </c>
      <c r="FH1769" s="55" t="s">
        <v>1708</v>
      </c>
      <c r="FI1769" s="55">
        <v>3</v>
      </c>
      <c r="FJ1769" s="55">
        <v>260000</v>
      </c>
      <c r="FK1769" s="55" t="s">
        <v>1249</v>
      </c>
      <c r="FL1769" s="55">
        <v>0.56</v>
      </c>
      <c r="JW1769" s="12">
        <v>1762</v>
      </c>
      <c r="JX1769" s="12" t="s">
        <v>1635</v>
      </c>
      <c r="JY1769" s="12" t="s">
        <v>1008</v>
      </c>
    </row>
    <row r="1770" ht="14.25" customHeight="1" outlineLevel="1" spans="7:285">
      <c r="G1770" s="55">
        <v>1763</v>
      </c>
      <c r="H1770" s="55" t="s">
        <v>1313</v>
      </c>
      <c r="I1770" s="55" t="s">
        <v>1738</v>
      </c>
      <c r="J1770" s="55" t="s">
        <v>2225</v>
      </c>
      <c r="K1770" s="55" t="s">
        <v>1249</v>
      </c>
      <c r="L1770" s="55">
        <v>0.25</v>
      </c>
      <c r="AD1770" s="12">
        <v>1763</v>
      </c>
      <c r="AE1770" s="12" t="s">
        <v>1261</v>
      </c>
      <c r="AF1770" s="12" t="s">
        <v>2066</v>
      </c>
      <c r="AG1770" s="12" t="s">
        <v>1255</v>
      </c>
      <c r="AH1770" s="12" t="s">
        <v>2881</v>
      </c>
      <c r="DN1770" s="55">
        <v>1763</v>
      </c>
      <c r="DO1770" s="55" t="s">
        <v>1706</v>
      </c>
      <c r="DP1770" s="55" t="s">
        <v>1259</v>
      </c>
      <c r="DQ1770" s="55" t="s">
        <v>1260</v>
      </c>
      <c r="DR1770" s="55" t="s">
        <v>1261</v>
      </c>
      <c r="DS1770" s="55">
        <v>33498</v>
      </c>
      <c r="DT1770" s="55">
        <v>10000</v>
      </c>
      <c r="DU1770" s="55" t="s">
        <v>1258</v>
      </c>
      <c r="DV1770" s="55">
        <v>1</v>
      </c>
      <c r="EV1770" s="55">
        <v>1763</v>
      </c>
      <c r="EW1770" s="55" t="s">
        <v>1313</v>
      </c>
      <c r="EX1770" s="55" t="s">
        <v>1263</v>
      </c>
      <c r="EY1770" s="55">
        <v>2</v>
      </c>
      <c r="EZ1770" s="55">
        <v>0</v>
      </c>
      <c r="FA1770" s="55">
        <v>1994</v>
      </c>
      <c r="FB1770" s="55" t="s">
        <v>1361</v>
      </c>
      <c r="FC1770" s="55" t="s">
        <v>1249</v>
      </c>
      <c r="FD1770" s="55">
        <v>5.25</v>
      </c>
      <c r="FF1770" s="55">
        <v>1763</v>
      </c>
      <c r="FG1770" s="55" t="s">
        <v>42</v>
      </c>
      <c r="FH1770" s="55" t="s">
        <v>1708</v>
      </c>
      <c r="FI1770" s="55">
        <v>3</v>
      </c>
      <c r="FJ1770" s="55">
        <v>400000</v>
      </c>
      <c r="FK1770" s="55" t="s">
        <v>1249</v>
      </c>
      <c r="FL1770" s="55">
        <v>0.56</v>
      </c>
      <c r="JW1770" s="12">
        <v>1763</v>
      </c>
      <c r="JX1770" s="12" t="s">
        <v>1635</v>
      </c>
      <c r="JY1770" s="12" t="s">
        <v>1086</v>
      </c>
    </row>
    <row r="1771" ht="14.25" customHeight="1" outlineLevel="1" spans="7:285">
      <c r="G1771" s="55">
        <v>1764</v>
      </c>
      <c r="H1771" s="55" t="s">
        <v>1313</v>
      </c>
      <c r="I1771" s="55" t="s">
        <v>1738</v>
      </c>
      <c r="J1771" s="55" t="s">
        <v>2746</v>
      </c>
      <c r="K1771" s="55" t="s">
        <v>1249</v>
      </c>
      <c r="L1771" s="55">
        <v>0.25</v>
      </c>
      <c r="AD1771" s="12">
        <v>1764</v>
      </c>
      <c r="AE1771" s="12" t="s">
        <v>1261</v>
      </c>
      <c r="AF1771" s="12" t="s">
        <v>2249</v>
      </c>
      <c r="AG1771" s="12" t="s">
        <v>1255</v>
      </c>
      <c r="AH1771" s="12" t="s">
        <v>2881</v>
      </c>
      <c r="DN1771" s="55">
        <v>1764</v>
      </c>
      <c r="DO1771" s="55" t="s">
        <v>1706</v>
      </c>
      <c r="DP1771" s="55" t="s">
        <v>1259</v>
      </c>
      <c r="DQ1771" s="55" t="s">
        <v>1260</v>
      </c>
      <c r="DR1771" s="55" t="s">
        <v>1261</v>
      </c>
      <c r="DS1771" s="55">
        <v>33008</v>
      </c>
      <c r="DT1771" s="55">
        <v>10000</v>
      </c>
      <c r="DU1771" s="55" t="s">
        <v>1258</v>
      </c>
      <c r="DV1771" s="55">
        <v>1</v>
      </c>
      <c r="EV1771" s="55">
        <v>1764</v>
      </c>
      <c r="EW1771" s="55" t="s">
        <v>1313</v>
      </c>
      <c r="EX1771" s="55" t="s">
        <v>1263</v>
      </c>
      <c r="EY1771" s="55">
        <v>2</v>
      </c>
      <c r="EZ1771" s="55">
        <v>1995</v>
      </c>
      <c r="FA1771" s="55">
        <v>2999</v>
      </c>
      <c r="FB1771" s="55" t="s">
        <v>1361</v>
      </c>
      <c r="FC1771" s="55" t="s">
        <v>1249</v>
      </c>
      <c r="FD1771" s="55">
        <v>6</v>
      </c>
      <c r="FF1771" s="55">
        <v>1764</v>
      </c>
      <c r="FG1771" s="55" t="s">
        <v>42</v>
      </c>
      <c r="FH1771" s="55" t="s">
        <v>1708</v>
      </c>
      <c r="FI1771" s="55">
        <v>3</v>
      </c>
      <c r="FJ1771" s="55">
        <v>530000</v>
      </c>
      <c r="FK1771" s="55" t="s">
        <v>1249</v>
      </c>
      <c r="FL1771" s="55">
        <v>0.56</v>
      </c>
      <c r="JW1771" s="12">
        <v>1764</v>
      </c>
      <c r="JX1771" s="12" t="s">
        <v>1635</v>
      </c>
      <c r="JY1771" s="12" t="s">
        <v>1222</v>
      </c>
    </row>
    <row r="1772" ht="14.25" customHeight="1" outlineLevel="1" spans="7:285">
      <c r="G1772" s="55">
        <v>1765</v>
      </c>
      <c r="H1772" s="55" t="s">
        <v>1313</v>
      </c>
      <c r="I1772" s="55" t="s">
        <v>2016</v>
      </c>
      <c r="J1772" s="55" t="s">
        <v>2832</v>
      </c>
      <c r="K1772" s="55" t="s">
        <v>1249</v>
      </c>
      <c r="L1772" s="55">
        <v>0.22</v>
      </c>
      <c r="AD1772" s="12">
        <v>1765</v>
      </c>
      <c r="AE1772" s="12" t="s">
        <v>1261</v>
      </c>
      <c r="AF1772" s="12" t="s">
        <v>2025</v>
      </c>
      <c r="AG1772" s="12" t="s">
        <v>1255</v>
      </c>
      <c r="AH1772" s="12" t="s">
        <v>2881</v>
      </c>
      <c r="DN1772" s="55">
        <v>1765</v>
      </c>
      <c r="DO1772" s="55" t="s">
        <v>1706</v>
      </c>
      <c r="DP1772" s="55" t="s">
        <v>1259</v>
      </c>
      <c r="DQ1772" s="55" t="s">
        <v>1260</v>
      </c>
      <c r="DR1772" s="55" t="s">
        <v>1261</v>
      </c>
      <c r="DS1772" s="55">
        <v>33011</v>
      </c>
      <c r="DT1772" s="55">
        <v>10000</v>
      </c>
      <c r="DU1772" s="55" t="s">
        <v>1258</v>
      </c>
      <c r="DV1772" s="55">
        <v>1</v>
      </c>
      <c r="EV1772" s="55">
        <v>1765</v>
      </c>
      <c r="EW1772" s="55" t="s">
        <v>1313</v>
      </c>
      <c r="EX1772" s="55" t="s">
        <v>1263</v>
      </c>
      <c r="EY1772" s="55">
        <v>3</v>
      </c>
      <c r="EZ1772" s="55">
        <v>0</v>
      </c>
      <c r="FA1772" s="55">
        <v>1994</v>
      </c>
      <c r="FB1772" s="55" t="s">
        <v>1361</v>
      </c>
      <c r="FC1772" s="55" t="s">
        <v>1249</v>
      </c>
      <c r="FD1772" s="55">
        <v>5.25</v>
      </c>
      <c r="FF1772" s="55">
        <v>1765</v>
      </c>
      <c r="FG1772" s="55" t="s">
        <v>42</v>
      </c>
      <c r="FH1772" s="55" t="s">
        <v>1708</v>
      </c>
      <c r="FI1772" s="55">
        <v>3</v>
      </c>
      <c r="FJ1772" s="55">
        <v>540000</v>
      </c>
      <c r="FK1772" s="55" t="s">
        <v>1249</v>
      </c>
      <c r="FL1772" s="55">
        <v>0.56</v>
      </c>
      <c r="JW1772" s="12">
        <v>1765</v>
      </c>
      <c r="JX1772" s="12" t="s">
        <v>1635</v>
      </c>
      <c r="JY1772" s="12" t="s">
        <v>1286</v>
      </c>
    </row>
    <row r="1773" ht="14.25" customHeight="1" outlineLevel="1" spans="7:285">
      <c r="G1773" s="55">
        <v>1766</v>
      </c>
      <c r="H1773" s="55" t="s">
        <v>1313</v>
      </c>
      <c r="I1773" s="55" t="s">
        <v>2016</v>
      </c>
      <c r="J1773" s="55" t="s">
        <v>1528</v>
      </c>
      <c r="K1773" s="55" t="s">
        <v>1249</v>
      </c>
      <c r="L1773" s="55">
        <v>0.22</v>
      </c>
      <c r="AD1773" s="12">
        <v>1766</v>
      </c>
      <c r="AE1773" s="12" t="s">
        <v>1261</v>
      </c>
      <c r="AF1773" s="12" t="s">
        <v>2585</v>
      </c>
      <c r="AG1773" s="12" t="s">
        <v>1255</v>
      </c>
      <c r="AH1773" s="12" t="s">
        <v>2881</v>
      </c>
      <c r="DN1773" s="55">
        <v>1766</v>
      </c>
      <c r="DO1773" s="55" t="s">
        <v>1706</v>
      </c>
      <c r="DP1773" s="55" t="s">
        <v>1259</v>
      </c>
      <c r="DQ1773" s="55" t="s">
        <v>1260</v>
      </c>
      <c r="DR1773" s="55" t="s">
        <v>1261</v>
      </c>
      <c r="DS1773" s="55">
        <v>33022</v>
      </c>
      <c r="DT1773" s="55">
        <v>10000</v>
      </c>
      <c r="DU1773" s="55" t="s">
        <v>1258</v>
      </c>
      <c r="DV1773" s="55">
        <v>1</v>
      </c>
      <c r="EV1773" s="55">
        <v>1766</v>
      </c>
      <c r="EW1773" s="55" t="s">
        <v>1313</v>
      </c>
      <c r="EX1773" s="55" t="s">
        <v>1263</v>
      </c>
      <c r="EY1773" s="55">
        <v>3</v>
      </c>
      <c r="EZ1773" s="55">
        <v>1995</v>
      </c>
      <c r="FA1773" s="55">
        <v>2999</v>
      </c>
      <c r="FB1773" s="55" t="s">
        <v>1361</v>
      </c>
      <c r="FC1773" s="55" t="s">
        <v>1249</v>
      </c>
      <c r="FD1773" s="55">
        <v>6</v>
      </c>
      <c r="FF1773" s="55">
        <v>1766</v>
      </c>
      <c r="FG1773" s="55" t="s">
        <v>42</v>
      </c>
      <c r="FH1773" s="55" t="s">
        <v>1708</v>
      </c>
      <c r="FI1773" s="55">
        <v>4</v>
      </c>
      <c r="FJ1773" s="55">
        <v>0</v>
      </c>
      <c r="FK1773" s="55" t="s">
        <v>1249</v>
      </c>
      <c r="FL1773" s="55">
        <v>0.3</v>
      </c>
      <c r="JW1773" s="12">
        <v>1766</v>
      </c>
      <c r="JX1773" s="12" t="s">
        <v>1635</v>
      </c>
      <c r="JY1773" s="12" t="s">
        <v>1206</v>
      </c>
    </row>
    <row r="1774" ht="14.25" customHeight="1" outlineLevel="1" spans="7:285">
      <c r="G1774" s="55">
        <v>1767</v>
      </c>
      <c r="H1774" s="55" t="s">
        <v>1313</v>
      </c>
      <c r="I1774" s="55" t="s">
        <v>2016</v>
      </c>
      <c r="J1774" s="55" t="s">
        <v>1605</v>
      </c>
      <c r="K1774" s="55" t="s">
        <v>1249</v>
      </c>
      <c r="L1774" s="55">
        <v>0.24</v>
      </c>
      <c r="AD1774" s="12">
        <v>1767</v>
      </c>
      <c r="AE1774" s="12" t="s">
        <v>1261</v>
      </c>
      <c r="AF1774" s="12" t="s">
        <v>2266</v>
      </c>
      <c r="AG1774" s="12" t="s">
        <v>1255</v>
      </c>
      <c r="AH1774" s="12" t="s">
        <v>2881</v>
      </c>
      <c r="DN1774" s="55">
        <v>1767</v>
      </c>
      <c r="DO1774" s="55" t="s">
        <v>1706</v>
      </c>
      <c r="DP1774" s="55" t="s">
        <v>1259</v>
      </c>
      <c r="DQ1774" s="55" t="s">
        <v>1260</v>
      </c>
      <c r="DR1774" s="55" t="s">
        <v>1261</v>
      </c>
      <c r="DS1774" s="55">
        <v>33039</v>
      </c>
      <c r="DT1774" s="55">
        <v>10000</v>
      </c>
      <c r="DU1774" s="55" t="s">
        <v>1258</v>
      </c>
      <c r="DV1774" s="55">
        <v>1</v>
      </c>
      <c r="EV1774" s="55">
        <v>1767</v>
      </c>
      <c r="EW1774" s="55" t="s">
        <v>1313</v>
      </c>
      <c r="EX1774" s="55" t="s">
        <v>1263</v>
      </c>
      <c r="EY1774" s="55">
        <v>4</v>
      </c>
      <c r="EZ1774" s="55">
        <v>0</v>
      </c>
      <c r="FA1774" s="55">
        <v>1994</v>
      </c>
      <c r="FB1774" s="55" t="s">
        <v>1361</v>
      </c>
      <c r="FC1774" s="55" t="s">
        <v>1249</v>
      </c>
      <c r="FD1774" s="55">
        <v>5.25</v>
      </c>
      <c r="FF1774" s="55">
        <v>1767</v>
      </c>
      <c r="FG1774" s="55" t="s">
        <v>42</v>
      </c>
      <c r="FH1774" s="55" t="s">
        <v>1708</v>
      </c>
      <c r="FI1774" s="55">
        <v>4</v>
      </c>
      <c r="FJ1774" s="55">
        <v>1000</v>
      </c>
      <c r="FK1774" s="55" t="s">
        <v>1249</v>
      </c>
      <c r="FL1774" s="55">
        <v>0.3</v>
      </c>
      <c r="JW1774" s="12">
        <v>1767</v>
      </c>
      <c r="JX1774" s="12" t="s">
        <v>1635</v>
      </c>
      <c r="JY1774" s="12" t="s">
        <v>1383</v>
      </c>
    </row>
    <row r="1775" ht="14.25" customHeight="1" outlineLevel="1" spans="7:285">
      <c r="G1775" s="55">
        <v>1768</v>
      </c>
      <c r="H1775" s="55" t="s">
        <v>1313</v>
      </c>
      <c r="I1775" s="55" t="s">
        <v>2016</v>
      </c>
      <c r="J1775" s="55" t="s">
        <v>1642</v>
      </c>
      <c r="K1775" s="55" t="s">
        <v>1249</v>
      </c>
      <c r="L1775" s="55">
        <v>0.24</v>
      </c>
      <c r="AD1775" s="12">
        <v>1768</v>
      </c>
      <c r="AE1775" s="12" t="s">
        <v>1261</v>
      </c>
      <c r="AF1775" s="12" t="s">
        <v>2836</v>
      </c>
      <c r="AG1775" s="12" t="s">
        <v>1255</v>
      </c>
      <c r="AH1775" s="12" t="s">
        <v>2881</v>
      </c>
      <c r="DN1775" s="55">
        <v>1768</v>
      </c>
      <c r="DO1775" s="55" t="s">
        <v>1706</v>
      </c>
      <c r="DP1775" s="55" t="s">
        <v>1259</v>
      </c>
      <c r="DQ1775" s="55" t="s">
        <v>1260</v>
      </c>
      <c r="DR1775" s="55" t="s">
        <v>1261</v>
      </c>
      <c r="DS1775" s="55">
        <v>33061</v>
      </c>
      <c r="DT1775" s="55">
        <v>10000</v>
      </c>
      <c r="DU1775" s="55" t="s">
        <v>1258</v>
      </c>
      <c r="DV1775" s="55">
        <v>1</v>
      </c>
      <c r="EV1775" s="55">
        <v>1768</v>
      </c>
      <c r="EW1775" s="55" t="s">
        <v>1313</v>
      </c>
      <c r="EX1775" s="55" t="s">
        <v>1263</v>
      </c>
      <c r="EY1775" s="55">
        <v>4</v>
      </c>
      <c r="EZ1775" s="55">
        <v>1995</v>
      </c>
      <c r="FA1775" s="55">
        <v>2999</v>
      </c>
      <c r="FB1775" s="55" t="s">
        <v>1361</v>
      </c>
      <c r="FC1775" s="55" t="s">
        <v>1249</v>
      </c>
      <c r="FD1775" s="55">
        <v>6</v>
      </c>
      <c r="FF1775" s="55">
        <v>1768</v>
      </c>
      <c r="FG1775" s="55" t="s">
        <v>42</v>
      </c>
      <c r="FH1775" s="55" t="s">
        <v>1708</v>
      </c>
      <c r="FI1775" s="55">
        <v>4</v>
      </c>
      <c r="FJ1775" s="55">
        <v>2500</v>
      </c>
      <c r="FK1775" s="55" t="s">
        <v>1249</v>
      </c>
      <c r="FL1775" s="55">
        <v>0.3</v>
      </c>
      <c r="JW1775" s="12">
        <v>1768</v>
      </c>
      <c r="JX1775" s="12" t="s">
        <v>1635</v>
      </c>
      <c r="JY1775" s="12" t="s">
        <v>1365</v>
      </c>
    </row>
    <row r="1776" ht="14.25" customHeight="1" outlineLevel="1" spans="7:285">
      <c r="G1776" s="55">
        <v>1769</v>
      </c>
      <c r="H1776" s="55" t="s">
        <v>1313</v>
      </c>
      <c r="I1776" s="55" t="s">
        <v>2016</v>
      </c>
      <c r="J1776" s="55" t="s">
        <v>1256</v>
      </c>
      <c r="K1776" s="55" t="s">
        <v>1249</v>
      </c>
      <c r="L1776" s="55">
        <v>0.24</v>
      </c>
      <c r="AD1776" s="12">
        <v>1769</v>
      </c>
      <c r="AE1776" s="12" t="s">
        <v>1261</v>
      </c>
      <c r="AF1776" s="12" t="s">
        <v>1960</v>
      </c>
      <c r="AG1776" s="12" t="s">
        <v>1255</v>
      </c>
      <c r="AH1776" s="12" t="s">
        <v>2881</v>
      </c>
      <c r="DN1776" s="55">
        <v>1769</v>
      </c>
      <c r="DO1776" s="55" t="s">
        <v>1706</v>
      </c>
      <c r="DP1776" s="55" t="s">
        <v>1259</v>
      </c>
      <c r="DQ1776" s="55" t="s">
        <v>1260</v>
      </c>
      <c r="DR1776" s="55" t="s">
        <v>1261</v>
      </c>
      <c r="DS1776" s="55">
        <v>33072</v>
      </c>
      <c r="DT1776" s="55">
        <v>10000</v>
      </c>
      <c r="DU1776" s="55" t="s">
        <v>1258</v>
      </c>
      <c r="DV1776" s="55">
        <v>1</v>
      </c>
      <c r="EV1776" s="55">
        <v>1769</v>
      </c>
      <c r="EW1776" s="55" t="s">
        <v>1313</v>
      </c>
      <c r="EX1776" s="55" t="s">
        <v>1263</v>
      </c>
      <c r="EY1776" s="55">
        <v>5</v>
      </c>
      <c r="EZ1776" s="55">
        <v>0</v>
      </c>
      <c r="FA1776" s="55">
        <v>1994</v>
      </c>
      <c r="FB1776" s="55" t="s">
        <v>1361</v>
      </c>
      <c r="FC1776" s="55" t="s">
        <v>1249</v>
      </c>
      <c r="FD1776" s="55">
        <v>5.25</v>
      </c>
      <c r="FF1776" s="55">
        <v>1769</v>
      </c>
      <c r="FG1776" s="55" t="s">
        <v>42</v>
      </c>
      <c r="FH1776" s="55" t="s">
        <v>1708</v>
      </c>
      <c r="FI1776" s="55">
        <v>4</v>
      </c>
      <c r="FJ1776" s="55">
        <v>5000</v>
      </c>
      <c r="FK1776" s="55" t="s">
        <v>1249</v>
      </c>
      <c r="FL1776" s="55">
        <v>0.3</v>
      </c>
      <c r="JW1776" s="12">
        <v>1769</v>
      </c>
      <c r="JX1776" s="12" t="s">
        <v>1635</v>
      </c>
      <c r="JY1776" s="12" t="s">
        <v>1465</v>
      </c>
    </row>
    <row r="1777" ht="14.25" customHeight="1" outlineLevel="1" spans="7:285">
      <c r="G1777" s="55">
        <v>1770</v>
      </c>
      <c r="H1777" s="55" t="s">
        <v>1313</v>
      </c>
      <c r="I1777" s="55" t="s">
        <v>2016</v>
      </c>
      <c r="J1777" s="55" t="s">
        <v>1358</v>
      </c>
      <c r="K1777" s="55" t="s">
        <v>1249</v>
      </c>
      <c r="L1777" s="55">
        <v>0.24</v>
      </c>
      <c r="AD1777" s="12">
        <v>1770</v>
      </c>
      <c r="AE1777" s="12" t="s">
        <v>3458</v>
      </c>
      <c r="AF1777" s="12" t="s">
        <v>1627</v>
      </c>
      <c r="AG1777" s="12" t="s">
        <v>1255</v>
      </c>
      <c r="AH1777" s="12" t="s">
        <v>2888</v>
      </c>
      <c r="DN1777" s="55">
        <v>1770</v>
      </c>
      <c r="DO1777" s="55" t="s">
        <v>1706</v>
      </c>
      <c r="DP1777" s="55" t="s">
        <v>1259</v>
      </c>
      <c r="DQ1777" s="55" t="s">
        <v>1260</v>
      </c>
      <c r="DR1777" s="55" t="s">
        <v>1261</v>
      </c>
      <c r="DS1777" s="55">
        <v>33074</v>
      </c>
      <c r="DT1777" s="55">
        <v>10000</v>
      </c>
      <c r="DU1777" s="55" t="s">
        <v>1258</v>
      </c>
      <c r="DV1777" s="55">
        <v>1</v>
      </c>
      <c r="EV1777" s="55">
        <v>1770</v>
      </c>
      <c r="EW1777" s="55" t="s">
        <v>1313</v>
      </c>
      <c r="EX1777" s="55" t="s">
        <v>1263</v>
      </c>
      <c r="EY1777" s="55">
        <v>5</v>
      </c>
      <c r="EZ1777" s="55">
        <v>1995</v>
      </c>
      <c r="FA1777" s="55">
        <v>2999</v>
      </c>
      <c r="FB1777" s="55" t="s">
        <v>1361</v>
      </c>
      <c r="FC1777" s="55" t="s">
        <v>1249</v>
      </c>
      <c r="FD1777" s="55">
        <v>6</v>
      </c>
      <c r="FF1777" s="55">
        <v>1770</v>
      </c>
      <c r="FG1777" s="55" t="s">
        <v>42</v>
      </c>
      <c r="FH1777" s="55" t="s">
        <v>1708</v>
      </c>
      <c r="FI1777" s="55">
        <v>4</v>
      </c>
      <c r="FJ1777" s="55">
        <v>10000</v>
      </c>
      <c r="FK1777" s="55" t="s">
        <v>1249</v>
      </c>
      <c r="FL1777" s="55">
        <v>0.3</v>
      </c>
      <c r="JW1777" s="12">
        <v>1770</v>
      </c>
      <c r="JX1777" s="12" t="s">
        <v>1635</v>
      </c>
      <c r="JY1777" s="12" t="s">
        <v>1509</v>
      </c>
    </row>
    <row r="1778" ht="14.25" customHeight="1" outlineLevel="1" spans="7:285">
      <c r="G1778" s="55">
        <v>1771</v>
      </c>
      <c r="H1778" s="55" t="s">
        <v>1313</v>
      </c>
      <c r="I1778" s="55" t="s">
        <v>2016</v>
      </c>
      <c r="J1778" s="55" t="s">
        <v>2907</v>
      </c>
      <c r="K1778" s="55" t="s">
        <v>1249</v>
      </c>
      <c r="L1778" s="55">
        <v>0.24</v>
      </c>
      <c r="AD1778" s="12">
        <v>1771</v>
      </c>
      <c r="AE1778" s="12" t="s">
        <v>3459</v>
      </c>
      <c r="AF1778" s="12" t="s">
        <v>2640</v>
      </c>
      <c r="AG1778" s="12" t="s">
        <v>1255</v>
      </c>
      <c r="AH1778" s="12" t="s">
        <v>2888</v>
      </c>
      <c r="DN1778" s="55">
        <v>1771</v>
      </c>
      <c r="DO1778" s="55" t="s">
        <v>1706</v>
      </c>
      <c r="DP1778" s="55" t="s">
        <v>1259</v>
      </c>
      <c r="DQ1778" s="55" t="s">
        <v>1260</v>
      </c>
      <c r="DR1778" s="55" t="s">
        <v>1261</v>
      </c>
      <c r="DS1778" s="55">
        <v>33075</v>
      </c>
      <c r="DT1778" s="55">
        <v>10000</v>
      </c>
      <c r="DU1778" s="55" t="s">
        <v>1258</v>
      </c>
      <c r="DV1778" s="55">
        <v>1</v>
      </c>
      <c r="EV1778" s="55">
        <v>1771</v>
      </c>
      <c r="EW1778" s="55" t="s">
        <v>1313</v>
      </c>
      <c r="EX1778" s="55" t="s">
        <v>1263</v>
      </c>
      <c r="EY1778" s="55">
        <v>6</v>
      </c>
      <c r="EZ1778" s="55">
        <v>0</v>
      </c>
      <c r="FA1778" s="55">
        <v>1994</v>
      </c>
      <c r="FB1778" s="55" t="s">
        <v>1361</v>
      </c>
      <c r="FC1778" s="55" t="s">
        <v>1249</v>
      </c>
      <c r="FD1778" s="55">
        <v>5.25</v>
      </c>
      <c r="FF1778" s="55">
        <v>1771</v>
      </c>
      <c r="FG1778" s="55" t="s">
        <v>42</v>
      </c>
      <c r="FH1778" s="55" t="s">
        <v>1708</v>
      </c>
      <c r="FI1778" s="55">
        <v>4</v>
      </c>
      <c r="FJ1778" s="55">
        <v>25000</v>
      </c>
      <c r="FK1778" s="55" t="s">
        <v>1249</v>
      </c>
      <c r="FL1778" s="55">
        <v>0.3</v>
      </c>
      <c r="JW1778" s="12">
        <v>1771</v>
      </c>
      <c r="JX1778" s="12" t="s">
        <v>1635</v>
      </c>
      <c r="JY1778" s="12" t="s">
        <v>1548</v>
      </c>
    </row>
    <row r="1779" ht="14.25" customHeight="1" outlineLevel="1" spans="7:285">
      <c r="G1779" s="55">
        <v>1772</v>
      </c>
      <c r="H1779" s="55" t="s">
        <v>1313</v>
      </c>
      <c r="I1779" s="55" t="s">
        <v>2048</v>
      </c>
      <c r="J1779" s="55" t="s">
        <v>2941</v>
      </c>
      <c r="K1779" s="55" t="s">
        <v>1249</v>
      </c>
      <c r="L1779" s="55">
        <v>0.25</v>
      </c>
      <c r="AD1779" s="12">
        <v>1772</v>
      </c>
      <c r="AE1779" s="12" t="s">
        <v>3460</v>
      </c>
      <c r="AF1779" s="12" t="s">
        <v>2640</v>
      </c>
      <c r="AG1779" s="12" t="s">
        <v>1255</v>
      </c>
      <c r="AH1779" s="12" t="s">
        <v>2888</v>
      </c>
      <c r="DN1779" s="55">
        <v>1772</v>
      </c>
      <c r="DO1779" s="55" t="s">
        <v>1706</v>
      </c>
      <c r="DP1779" s="55" t="s">
        <v>1259</v>
      </c>
      <c r="DQ1779" s="55" t="s">
        <v>1260</v>
      </c>
      <c r="DR1779" s="55" t="s">
        <v>1261</v>
      </c>
      <c r="DS1779" s="55">
        <v>33077</v>
      </c>
      <c r="DT1779" s="55">
        <v>10000</v>
      </c>
      <c r="DU1779" s="55" t="s">
        <v>1258</v>
      </c>
      <c r="DV1779" s="55">
        <v>1</v>
      </c>
      <c r="EV1779" s="55">
        <v>1772</v>
      </c>
      <c r="EW1779" s="55" t="s">
        <v>1313</v>
      </c>
      <c r="EX1779" s="55" t="s">
        <v>1263</v>
      </c>
      <c r="EY1779" s="55">
        <v>6</v>
      </c>
      <c r="EZ1779" s="55">
        <v>1995</v>
      </c>
      <c r="FA1779" s="55">
        <v>2999</v>
      </c>
      <c r="FB1779" s="55" t="s">
        <v>1361</v>
      </c>
      <c r="FC1779" s="55" t="s">
        <v>1249</v>
      </c>
      <c r="FD1779" s="55">
        <v>6</v>
      </c>
      <c r="FF1779" s="55">
        <v>1772</v>
      </c>
      <c r="FG1779" s="55" t="s">
        <v>42</v>
      </c>
      <c r="FH1779" s="55" t="s">
        <v>1708</v>
      </c>
      <c r="FI1779" s="55">
        <v>4</v>
      </c>
      <c r="FJ1779" s="55">
        <v>50000</v>
      </c>
      <c r="FK1779" s="55" t="s">
        <v>1249</v>
      </c>
      <c r="FL1779" s="55">
        <v>0.3</v>
      </c>
      <c r="JW1779" s="12">
        <v>1772</v>
      </c>
      <c r="JX1779" s="12" t="s">
        <v>1635</v>
      </c>
      <c r="JY1779" s="12" t="s">
        <v>1588</v>
      </c>
    </row>
    <row r="1780" ht="14.25" customHeight="1" outlineLevel="1" spans="7:285">
      <c r="G1780" s="55">
        <v>1773</v>
      </c>
      <c r="H1780" s="55" t="s">
        <v>1313</v>
      </c>
      <c r="I1780" s="55" t="s">
        <v>2048</v>
      </c>
      <c r="J1780" s="55" t="s">
        <v>2946</v>
      </c>
      <c r="K1780" s="55" t="s">
        <v>1249</v>
      </c>
      <c r="L1780" s="55">
        <v>0.25</v>
      </c>
      <c r="AD1780" s="12">
        <v>1773</v>
      </c>
      <c r="AE1780" s="12" t="s">
        <v>3461</v>
      </c>
      <c r="AF1780" s="12" t="s">
        <v>2666</v>
      </c>
      <c r="AG1780" s="12" t="s">
        <v>1255</v>
      </c>
      <c r="AH1780" s="12" t="s">
        <v>2888</v>
      </c>
      <c r="DN1780" s="55">
        <v>1773</v>
      </c>
      <c r="DO1780" s="55" t="s">
        <v>1706</v>
      </c>
      <c r="DP1780" s="55" t="s">
        <v>1259</v>
      </c>
      <c r="DQ1780" s="55" t="s">
        <v>1260</v>
      </c>
      <c r="DR1780" s="55" t="s">
        <v>1261</v>
      </c>
      <c r="DS1780" s="55">
        <v>33081</v>
      </c>
      <c r="DT1780" s="55">
        <v>10000</v>
      </c>
      <c r="DU1780" s="55" t="s">
        <v>1258</v>
      </c>
      <c r="DV1780" s="55">
        <v>1</v>
      </c>
      <c r="EV1780" s="55">
        <v>1773</v>
      </c>
      <c r="EW1780" s="55" t="s">
        <v>1313</v>
      </c>
      <c r="EX1780" s="55" t="s">
        <v>1263</v>
      </c>
      <c r="EY1780" s="55">
        <v>7</v>
      </c>
      <c r="EZ1780" s="55">
        <v>0</v>
      </c>
      <c r="FA1780" s="55">
        <v>1994</v>
      </c>
      <c r="FB1780" s="55" t="s">
        <v>1361</v>
      </c>
      <c r="FC1780" s="55" t="s">
        <v>1249</v>
      </c>
      <c r="FD1780" s="55">
        <v>3.25</v>
      </c>
      <c r="FF1780" s="55">
        <v>1773</v>
      </c>
      <c r="FG1780" s="55" t="s">
        <v>42</v>
      </c>
      <c r="FH1780" s="55" t="s">
        <v>1708</v>
      </c>
      <c r="FI1780" s="55">
        <v>4</v>
      </c>
      <c r="FJ1780" s="55">
        <v>80000</v>
      </c>
      <c r="FK1780" s="55" t="s">
        <v>1249</v>
      </c>
      <c r="FL1780" s="55">
        <v>0.3</v>
      </c>
      <c r="JW1780" s="12">
        <v>1773</v>
      </c>
      <c r="JX1780" s="12" t="s">
        <v>1635</v>
      </c>
      <c r="JY1780" s="12" t="s">
        <v>1630</v>
      </c>
    </row>
    <row r="1781" ht="14.25" customHeight="1" outlineLevel="1" spans="7:285">
      <c r="G1781" s="55">
        <v>1774</v>
      </c>
      <c r="H1781" s="55" t="s">
        <v>1313</v>
      </c>
      <c r="I1781" s="55" t="s">
        <v>2048</v>
      </c>
      <c r="J1781" s="55" t="s">
        <v>1871</v>
      </c>
      <c r="K1781" s="55" t="s">
        <v>1249</v>
      </c>
      <c r="L1781" s="55">
        <v>0.2625</v>
      </c>
      <c r="AD1781" s="12">
        <v>1774</v>
      </c>
      <c r="AE1781" s="12" t="s">
        <v>3462</v>
      </c>
      <c r="AF1781" s="12" t="s">
        <v>2692</v>
      </c>
      <c r="AG1781" s="12" t="s">
        <v>1255</v>
      </c>
      <c r="AH1781" s="12" t="s">
        <v>2888</v>
      </c>
      <c r="DN1781" s="55">
        <v>1774</v>
      </c>
      <c r="DO1781" s="55" t="s">
        <v>1706</v>
      </c>
      <c r="DP1781" s="55" t="s">
        <v>1259</v>
      </c>
      <c r="DQ1781" s="55" t="s">
        <v>1260</v>
      </c>
      <c r="DR1781" s="55" t="s">
        <v>1261</v>
      </c>
      <c r="DS1781" s="55">
        <v>33082</v>
      </c>
      <c r="DT1781" s="55">
        <v>10000</v>
      </c>
      <c r="DU1781" s="55" t="s">
        <v>1258</v>
      </c>
      <c r="DV1781" s="55">
        <v>1</v>
      </c>
      <c r="EV1781" s="55">
        <v>1774</v>
      </c>
      <c r="EW1781" s="55" t="s">
        <v>1313</v>
      </c>
      <c r="EX1781" s="55" t="s">
        <v>1263</v>
      </c>
      <c r="EY1781" s="55">
        <v>7</v>
      </c>
      <c r="EZ1781" s="55">
        <v>1995</v>
      </c>
      <c r="FA1781" s="55">
        <v>2999</v>
      </c>
      <c r="FB1781" s="55" t="s">
        <v>1361</v>
      </c>
      <c r="FC1781" s="55" t="s">
        <v>1249</v>
      </c>
      <c r="FD1781" s="55">
        <v>3.25</v>
      </c>
      <c r="FF1781" s="55">
        <v>1774</v>
      </c>
      <c r="FG1781" s="55" t="s">
        <v>42</v>
      </c>
      <c r="FH1781" s="55" t="s">
        <v>1708</v>
      </c>
      <c r="FI1781" s="55">
        <v>4</v>
      </c>
      <c r="FJ1781" s="55">
        <v>130000</v>
      </c>
      <c r="FK1781" s="55" t="s">
        <v>1249</v>
      </c>
      <c r="FL1781" s="55">
        <v>0.3</v>
      </c>
      <c r="JW1781" s="12">
        <v>1774</v>
      </c>
      <c r="JX1781" s="12" t="s">
        <v>1635</v>
      </c>
      <c r="JY1781" s="12" t="s">
        <v>1660</v>
      </c>
    </row>
    <row r="1782" ht="14.25" customHeight="1" outlineLevel="1" spans="7:285">
      <c r="G1782" s="55">
        <v>1775</v>
      </c>
      <c r="H1782" s="55" t="s">
        <v>1313</v>
      </c>
      <c r="I1782" s="55" t="s">
        <v>1263</v>
      </c>
      <c r="J1782" s="55" t="s">
        <v>2075</v>
      </c>
      <c r="K1782" s="55" t="s">
        <v>1249</v>
      </c>
      <c r="L1782" s="55">
        <v>0.2</v>
      </c>
      <c r="AD1782" s="12">
        <v>1775</v>
      </c>
      <c r="AE1782" s="12" t="s">
        <v>3463</v>
      </c>
      <c r="AF1782" s="12" t="s">
        <v>1254</v>
      </c>
      <c r="AG1782" s="12" t="s">
        <v>1255</v>
      </c>
      <c r="AH1782" s="12" t="s">
        <v>1312</v>
      </c>
      <c r="DN1782" s="55">
        <v>1775</v>
      </c>
      <c r="DO1782" s="55" t="s">
        <v>1706</v>
      </c>
      <c r="DP1782" s="55" t="s">
        <v>1259</v>
      </c>
      <c r="DQ1782" s="55" t="s">
        <v>1260</v>
      </c>
      <c r="DR1782" s="55" t="s">
        <v>1261</v>
      </c>
      <c r="DS1782" s="55">
        <v>33083</v>
      </c>
      <c r="DT1782" s="55">
        <v>10000</v>
      </c>
      <c r="DU1782" s="55" t="s">
        <v>1258</v>
      </c>
      <c r="DV1782" s="55">
        <v>1</v>
      </c>
      <c r="EV1782" s="55">
        <v>1775</v>
      </c>
      <c r="EW1782" s="55" t="s">
        <v>1313</v>
      </c>
      <c r="EX1782" s="55" t="s">
        <v>1263</v>
      </c>
      <c r="EY1782" s="55">
        <v>9</v>
      </c>
      <c r="EZ1782" s="55">
        <v>0</v>
      </c>
      <c r="FA1782" s="55">
        <v>1994</v>
      </c>
      <c r="FB1782" s="55" t="s">
        <v>1361</v>
      </c>
      <c r="FC1782" s="55" t="s">
        <v>1249</v>
      </c>
      <c r="FD1782" s="55">
        <v>6</v>
      </c>
      <c r="FF1782" s="55">
        <v>1775</v>
      </c>
      <c r="FG1782" s="55" t="s">
        <v>42</v>
      </c>
      <c r="FH1782" s="55" t="s">
        <v>1708</v>
      </c>
      <c r="FI1782" s="55">
        <v>4</v>
      </c>
      <c r="FJ1782" s="55">
        <v>260000</v>
      </c>
      <c r="FK1782" s="55" t="s">
        <v>1249</v>
      </c>
      <c r="FL1782" s="55">
        <v>0.3</v>
      </c>
      <c r="JW1782" s="12">
        <v>1775</v>
      </c>
      <c r="JX1782" s="12" t="s">
        <v>1635</v>
      </c>
      <c r="JY1782" s="12" t="s">
        <v>1374</v>
      </c>
    </row>
    <row r="1783" ht="14.25" customHeight="1" outlineLevel="1" spans="7:285">
      <c r="G1783" s="55">
        <v>1776</v>
      </c>
      <c r="H1783" s="55" t="s">
        <v>1313</v>
      </c>
      <c r="I1783" s="55" t="s">
        <v>1263</v>
      </c>
      <c r="J1783" s="55" t="s">
        <v>3000</v>
      </c>
      <c r="K1783" s="55" t="s">
        <v>1249</v>
      </c>
      <c r="L1783" s="55">
        <v>0.22</v>
      </c>
      <c r="AD1783" s="12">
        <v>1776</v>
      </c>
      <c r="AE1783" s="12" t="s">
        <v>3464</v>
      </c>
      <c r="AF1783" s="12" t="s">
        <v>1254</v>
      </c>
      <c r="AG1783" s="12" t="s">
        <v>1255</v>
      </c>
      <c r="AH1783" s="12" t="s">
        <v>1312</v>
      </c>
      <c r="DN1783" s="55">
        <v>1776</v>
      </c>
      <c r="DO1783" s="55" t="s">
        <v>1706</v>
      </c>
      <c r="DP1783" s="55" t="s">
        <v>1259</v>
      </c>
      <c r="DQ1783" s="55" t="s">
        <v>1260</v>
      </c>
      <c r="DR1783" s="55" t="s">
        <v>1261</v>
      </c>
      <c r="DS1783" s="55">
        <v>33084</v>
      </c>
      <c r="DT1783" s="55">
        <v>10000</v>
      </c>
      <c r="DU1783" s="55" t="s">
        <v>1258</v>
      </c>
      <c r="DV1783" s="55">
        <v>1</v>
      </c>
      <c r="EV1783" s="55">
        <v>1776</v>
      </c>
      <c r="EW1783" s="55" t="s">
        <v>1313</v>
      </c>
      <c r="EX1783" s="55" t="s">
        <v>1263</v>
      </c>
      <c r="EY1783" s="55">
        <v>9</v>
      </c>
      <c r="EZ1783" s="55">
        <v>1995</v>
      </c>
      <c r="FA1783" s="55">
        <v>2999</v>
      </c>
      <c r="FB1783" s="55" t="s">
        <v>1361</v>
      </c>
      <c r="FC1783" s="55" t="s">
        <v>1249</v>
      </c>
      <c r="FD1783" s="55">
        <v>6</v>
      </c>
      <c r="FF1783" s="55">
        <v>1776</v>
      </c>
      <c r="FG1783" s="55" t="s">
        <v>42</v>
      </c>
      <c r="FH1783" s="55" t="s">
        <v>1708</v>
      </c>
      <c r="FI1783" s="55">
        <v>4</v>
      </c>
      <c r="FJ1783" s="55">
        <v>400000</v>
      </c>
      <c r="FK1783" s="55" t="s">
        <v>1249</v>
      </c>
      <c r="FL1783" s="55">
        <v>0.3</v>
      </c>
      <c r="JW1783" s="12">
        <v>1776</v>
      </c>
      <c r="JX1783" s="12" t="s">
        <v>1635</v>
      </c>
      <c r="JY1783" s="12" t="s">
        <v>1721</v>
      </c>
    </row>
    <row r="1784" ht="14.25" customHeight="1" outlineLevel="1" spans="7:285">
      <c r="G1784" s="55">
        <v>1777</v>
      </c>
      <c r="H1784" s="55" t="s">
        <v>1313</v>
      </c>
      <c r="I1784" s="55" t="s">
        <v>1263</v>
      </c>
      <c r="J1784" s="55" t="s">
        <v>3011</v>
      </c>
      <c r="K1784" s="55" t="s">
        <v>1249</v>
      </c>
      <c r="L1784" s="55">
        <v>0.22</v>
      </c>
      <c r="AD1784" s="12">
        <v>1777</v>
      </c>
      <c r="AE1784" s="12" t="s">
        <v>1261</v>
      </c>
      <c r="AF1784" s="12" t="s">
        <v>947</v>
      </c>
      <c r="AG1784" s="12" t="s">
        <v>1255</v>
      </c>
      <c r="AH1784" s="12" t="s">
        <v>1406</v>
      </c>
      <c r="DN1784" s="55">
        <v>1777</v>
      </c>
      <c r="DO1784" s="55" t="s">
        <v>1706</v>
      </c>
      <c r="DP1784" s="55" t="s">
        <v>1259</v>
      </c>
      <c r="DQ1784" s="55" t="s">
        <v>1260</v>
      </c>
      <c r="DR1784" s="55" t="s">
        <v>1261</v>
      </c>
      <c r="DS1784" s="55">
        <v>33090</v>
      </c>
      <c r="DT1784" s="55">
        <v>10000</v>
      </c>
      <c r="DU1784" s="55" t="s">
        <v>1258</v>
      </c>
      <c r="DV1784" s="55">
        <v>1</v>
      </c>
      <c r="EV1784" s="55">
        <v>1777</v>
      </c>
      <c r="EW1784" s="55" t="s">
        <v>1313</v>
      </c>
      <c r="EX1784" s="55" t="s">
        <v>1995</v>
      </c>
      <c r="EY1784" s="55">
        <v>1</v>
      </c>
      <c r="EZ1784" s="55">
        <v>0</v>
      </c>
      <c r="FA1784" s="55">
        <v>1994</v>
      </c>
      <c r="FB1784" s="55" t="s">
        <v>1361</v>
      </c>
      <c r="FC1784" s="55" t="s">
        <v>1249</v>
      </c>
      <c r="FD1784" s="55">
        <v>2.5</v>
      </c>
      <c r="FF1784" s="55">
        <v>1777</v>
      </c>
      <c r="FG1784" s="55" t="s">
        <v>42</v>
      </c>
      <c r="FH1784" s="55" t="s">
        <v>1708</v>
      </c>
      <c r="FI1784" s="55">
        <v>4</v>
      </c>
      <c r="FJ1784" s="55">
        <v>530000</v>
      </c>
      <c r="FK1784" s="55" t="s">
        <v>1249</v>
      </c>
      <c r="FL1784" s="55">
        <v>0.3</v>
      </c>
      <c r="JW1784" s="12">
        <v>1777</v>
      </c>
      <c r="JX1784" s="12" t="s">
        <v>1635</v>
      </c>
      <c r="JY1784" s="12" t="s">
        <v>629</v>
      </c>
    </row>
    <row r="1785" ht="14.25" customHeight="1" outlineLevel="1" spans="7:285">
      <c r="G1785" s="55">
        <v>1778</v>
      </c>
      <c r="H1785" s="55" t="s">
        <v>1313</v>
      </c>
      <c r="I1785" s="55" t="s">
        <v>1263</v>
      </c>
      <c r="J1785" s="55" t="s">
        <v>2204</v>
      </c>
      <c r="K1785" s="55" t="s">
        <v>1249</v>
      </c>
      <c r="L1785" s="55">
        <v>0.2</v>
      </c>
      <c r="AD1785" s="12">
        <v>1778</v>
      </c>
      <c r="AE1785" s="12" t="s">
        <v>3465</v>
      </c>
      <c r="AF1785" s="12" t="s">
        <v>1446</v>
      </c>
      <c r="AG1785" s="12" t="s">
        <v>1255</v>
      </c>
      <c r="AH1785" s="12" t="s">
        <v>1406</v>
      </c>
      <c r="DN1785" s="55">
        <v>1778</v>
      </c>
      <c r="DO1785" s="55" t="s">
        <v>1706</v>
      </c>
      <c r="DP1785" s="55" t="s">
        <v>1259</v>
      </c>
      <c r="DQ1785" s="55" t="s">
        <v>1260</v>
      </c>
      <c r="DR1785" s="55" t="s">
        <v>1261</v>
      </c>
      <c r="DS1785" s="55">
        <v>33092</v>
      </c>
      <c r="DT1785" s="55">
        <v>10000</v>
      </c>
      <c r="DU1785" s="55" t="s">
        <v>1258</v>
      </c>
      <c r="DV1785" s="55">
        <v>1</v>
      </c>
      <c r="EV1785" s="55">
        <v>1778</v>
      </c>
      <c r="EW1785" s="55" t="s">
        <v>1313</v>
      </c>
      <c r="EX1785" s="55" t="s">
        <v>1995</v>
      </c>
      <c r="EY1785" s="55">
        <v>1</v>
      </c>
      <c r="EZ1785" s="55">
        <v>1995</v>
      </c>
      <c r="FA1785" s="55">
        <v>2999</v>
      </c>
      <c r="FB1785" s="55" t="s">
        <v>1361</v>
      </c>
      <c r="FC1785" s="55" t="s">
        <v>1249</v>
      </c>
      <c r="FD1785" s="55">
        <v>2.5</v>
      </c>
      <c r="FF1785" s="55">
        <v>1778</v>
      </c>
      <c r="FG1785" s="55" t="s">
        <v>42</v>
      </c>
      <c r="FH1785" s="55" t="s">
        <v>1708</v>
      </c>
      <c r="FI1785" s="55">
        <v>4</v>
      </c>
      <c r="FJ1785" s="55">
        <v>540000</v>
      </c>
      <c r="FK1785" s="55" t="s">
        <v>1249</v>
      </c>
      <c r="FL1785" s="55">
        <v>0.3</v>
      </c>
      <c r="JW1785" s="12">
        <v>1778</v>
      </c>
      <c r="JX1785" s="12" t="s">
        <v>1635</v>
      </c>
      <c r="JY1785" s="12" t="s">
        <v>1727</v>
      </c>
    </row>
    <row r="1786" ht="14.25" customHeight="1" outlineLevel="1" spans="7:285">
      <c r="G1786" s="55">
        <v>1779</v>
      </c>
      <c r="H1786" s="55" t="s">
        <v>1313</v>
      </c>
      <c r="I1786" s="55" t="s">
        <v>1263</v>
      </c>
      <c r="J1786" s="55" t="s">
        <v>3022</v>
      </c>
      <c r="K1786" s="55" t="s">
        <v>1249</v>
      </c>
      <c r="L1786" s="55">
        <v>0.2</v>
      </c>
      <c r="AD1786" s="12">
        <v>1779</v>
      </c>
      <c r="AE1786" s="12" t="s">
        <v>3466</v>
      </c>
      <c r="AF1786" s="12" t="s">
        <v>1446</v>
      </c>
      <c r="AG1786" s="12" t="s">
        <v>1255</v>
      </c>
      <c r="AH1786" s="12" t="s">
        <v>1406</v>
      </c>
      <c r="DN1786" s="55">
        <v>1779</v>
      </c>
      <c r="DO1786" s="55" t="s">
        <v>1706</v>
      </c>
      <c r="DP1786" s="55" t="s">
        <v>1259</v>
      </c>
      <c r="DQ1786" s="55" t="s">
        <v>1260</v>
      </c>
      <c r="DR1786" s="55" t="s">
        <v>1261</v>
      </c>
      <c r="DS1786" s="55">
        <v>33093</v>
      </c>
      <c r="DT1786" s="55">
        <v>10000</v>
      </c>
      <c r="DU1786" s="55" t="s">
        <v>1258</v>
      </c>
      <c r="DV1786" s="55">
        <v>1</v>
      </c>
      <c r="EV1786" s="55">
        <v>1779</v>
      </c>
      <c r="EW1786" s="55" t="s">
        <v>1313</v>
      </c>
      <c r="EX1786" s="55" t="s">
        <v>1995</v>
      </c>
      <c r="EY1786" s="55">
        <v>2</v>
      </c>
      <c r="EZ1786" s="55">
        <v>0</v>
      </c>
      <c r="FA1786" s="55">
        <v>1994</v>
      </c>
      <c r="FB1786" s="55" t="s">
        <v>1361</v>
      </c>
      <c r="FC1786" s="55" t="s">
        <v>1249</v>
      </c>
      <c r="FD1786" s="55">
        <v>2.5</v>
      </c>
      <c r="FF1786" s="55">
        <v>1779</v>
      </c>
      <c r="FG1786" s="55" t="s">
        <v>42</v>
      </c>
      <c r="FH1786" s="55" t="s">
        <v>1708</v>
      </c>
      <c r="FI1786" s="55">
        <v>5</v>
      </c>
      <c r="FJ1786" s="55">
        <v>0</v>
      </c>
      <c r="FK1786" s="55" t="s">
        <v>1249</v>
      </c>
      <c r="FL1786" s="55">
        <v>0.3</v>
      </c>
      <c r="JW1786" s="12">
        <v>1779</v>
      </c>
      <c r="JX1786" s="12" t="s">
        <v>1635</v>
      </c>
      <c r="JY1786" s="12" t="s">
        <v>1805</v>
      </c>
    </row>
    <row r="1787" ht="14.25" customHeight="1" outlineLevel="1" spans="7:285">
      <c r="G1787" s="55">
        <v>1780</v>
      </c>
      <c r="H1787" s="55" t="s">
        <v>1313</v>
      </c>
      <c r="I1787" s="55" t="s">
        <v>1708</v>
      </c>
      <c r="J1787" s="55" t="s">
        <v>2982</v>
      </c>
      <c r="K1787" s="55" t="s">
        <v>1249</v>
      </c>
      <c r="L1787" s="55">
        <v>0.32</v>
      </c>
      <c r="AD1787" s="12">
        <v>1780</v>
      </c>
      <c r="AE1787" s="12" t="s">
        <v>3467</v>
      </c>
      <c r="AF1787" s="12" t="s">
        <v>2348</v>
      </c>
      <c r="AG1787" s="12" t="s">
        <v>1255</v>
      </c>
      <c r="AH1787" s="12" t="s">
        <v>1406</v>
      </c>
      <c r="DN1787" s="55">
        <v>1780</v>
      </c>
      <c r="DO1787" s="55" t="s">
        <v>1706</v>
      </c>
      <c r="DP1787" s="55" t="s">
        <v>1259</v>
      </c>
      <c r="DQ1787" s="55" t="s">
        <v>1260</v>
      </c>
      <c r="DR1787" s="55" t="s">
        <v>1261</v>
      </c>
      <c r="DS1787" s="55">
        <v>33097</v>
      </c>
      <c r="DT1787" s="55">
        <v>10000</v>
      </c>
      <c r="DU1787" s="55" t="s">
        <v>1258</v>
      </c>
      <c r="DV1787" s="55">
        <v>1</v>
      </c>
      <c r="EV1787" s="55">
        <v>1780</v>
      </c>
      <c r="EW1787" s="55" t="s">
        <v>1313</v>
      </c>
      <c r="EX1787" s="55" t="s">
        <v>1995</v>
      </c>
      <c r="EY1787" s="55">
        <v>2</v>
      </c>
      <c r="EZ1787" s="55">
        <v>1995</v>
      </c>
      <c r="FA1787" s="55">
        <v>2999</v>
      </c>
      <c r="FB1787" s="55" t="s">
        <v>1361</v>
      </c>
      <c r="FC1787" s="55" t="s">
        <v>1249</v>
      </c>
      <c r="FD1787" s="55">
        <v>2.75</v>
      </c>
      <c r="FF1787" s="55">
        <v>1780</v>
      </c>
      <c r="FG1787" s="55" t="s">
        <v>42</v>
      </c>
      <c r="FH1787" s="55" t="s">
        <v>1708</v>
      </c>
      <c r="FI1787" s="55">
        <v>5</v>
      </c>
      <c r="FJ1787" s="55">
        <v>1000</v>
      </c>
      <c r="FK1787" s="55" t="s">
        <v>1249</v>
      </c>
      <c r="FL1787" s="55">
        <v>0.3</v>
      </c>
      <c r="JW1787" s="12">
        <v>1780</v>
      </c>
      <c r="JX1787" s="12" t="s">
        <v>1635</v>
      </c>
      <c r="JY1787" s="12" t="s">
        <v>1832</v>
      </c>
    </row>
    <row r="1788" ht="14.25" customHeight="1" outlineLevel="1" spans="7:285">
      <c r="G1788" s="55">
        <v>1781</v>
      </c>
      <c r="H1788" s="55" t="s">
        <v>1313</v>
      </c>
      <c r="I1788" s="55" t="s">
        <v>1708</v>
      </c>
      <c r="J1788" s="55" t="s">
        <v>2078</v>
      </c>
      <c r="K1788" s="55" t="s">
        <v>1249</v>
      </c>
      <c r="L1788" s="55">
        <v>0.32</v>
      </c>
      <c r="AD1788" s="12">
        <v>1781</v>
      </c>
      <c r="AE1788" s="12" t="s">
        <v>3468</v>
      </c>
      <c r="AF1788" s="12" t="s">
        <v>1357</v>
      </c>
      <c r="AG1788" s="12" t="s">
        <v>1255</v>
      </c>
      <c r="AH1788" s="12" t="s">
        <v>1358</v>
      </c>
      <c r="DN1788" s="55">
        <v>1781</v>
      </c>
      <c r="DO1788" s="55" t="s">
        <v>1706</v>
      </c>
      <c r="DP1788" s="55" t="s">
        <v>1259</v>
      </c>
      <c r="DQ1788" s="55" t="s">
        <v>1260</v>
      </c>
      <c r="DR1788" s="55" t="s">
        <v>1261</v>
      </c>
      <c r="DS1788" s="55">
        <v>33102</v>
      </c>
      <c r="DT1788" s="55">
        <v>10000</v>
      </c>
      <c r="DU1788" s="55" t="s">
        <v>1258</v>
      </c>
      <c r="DV1788" s="55">
        <v>1</v>
      </c>
      <c r="EV1788" s="55">
        <v>1781</v>
      </c>
      <c r="EW1788" s="55" t="s">
        <v>1313</v>
      </c>
      <c r="EX1788" s="55" t="s">
        <v>1995</v>
      </c>
      <c r="EY1788" s="55">
        <v>3</v>
      </c>
      <c r="EZ1788" s="55">
        <v>0</v>
      </c>
      <c r="FA1788" s="55">
        <v>1994</v>
      </c>
      <c r="FB1788" s="55" t="s">
        <v>1361</v>
      </c>
      <c r="FC1788" s="55" t="s">
        <v>1249</v>
      </c>
      <c r="FD1788" s="55">
        <v>2.75</v>
      </c>
      <c r="FF1788" s="55">
        <v>1781</v>
      </c>
      <c r="FG1788" s="55" t="s">
        <v>42</v>
      </c>
      <c r="FH1788" s="55" t="s">
        <v>1708</v>
      </c>
      <c r="FI1788" s="55">
        <v>5</v>
      </c>
      <c r="FJ1788" s="55">
        <v>2500</v>
      </c>
      <c r="FK1788" s="55" t="s">
        <v>1249</v>
      </c>
      <c r="FL1788" s="55">
        <v>0.3</v>
      </c>
      <c r="JW1788" s="12">
        <v>1781</v>
      </c>
      <c r="JX1788" s="12" t="s">
        <v>1635</v>
      </c>
      <c r="JY1788" s="12" t="s">
        <v>1859</v>
      </c>
    </row>
    <row r="1789" ht="14.25" customHeight="1" outlineLevel="1" spans="7:285">
      <c r="G1789" s="55">
        <v>1782</v>
      </c>
      <c r="H1789" s="55" t="s">
        <v>1313</v>
      </c>
      <c r="I1789" s="55" t="s">
        <v>1708</v>
      </c>
      <c r="J1789" s="55" t="s">
        <v>2660</v>
      </c>
      <c r="K1789" s="55" t="s">
        <v>1249</v>
      </c>
      <c r="L1789" s="55">
        <v>0.32</v>
      </c>
      <c r="AD1789" s="12">
        <v>1782</v>
      </c>
      <c r="AE1789" s="12" t="s">
        <v>3469</v>
      </c>
      <c r="AF1789" s="12" t="s">
        <v>1484</v>
      </c>
      <c r="AG1789" s="12" t="s">
        <v>1255</v>
      </c>
      <c r="AH1789" s="12" t="s">
        <v>1605</v>
      </c>
      <c r="DN1789" s="55">
        <v>1782</v>
      </c>
      <c r="DO1789" s="55" t="s">
        <v>1706</v>
      </c>
      <c r="DP1789" s="55" t="s">
        <v>1259</v>
      </c>
      <c r="DQ1789" s="55" t="s">
        <v>1260</v>
      </c>
      <c r="DR1789" s="55" t="s">
        <v>1261</v>
      </c>
      <c r="DS1789" s="55">
        <v>33107</v>
      </c>
      <c r="DT1789" s="55">
        <v>10000</v>
      </c>
      <c r="DU1789" s="55" t="s">
        <v>1258</v>
      </c>
      <c r="DV1789" s="55">
        <v>1</v>
      </c>
      <c r="EV1789" s="55">
        <v>1782</v>
      </c>
      <c r="EW1789" s="55" t="s">
        <v>1313</v>
      </c>
      <c r="EX1789" s="55" t="s">
        <v>1995</v>
      </c>
      <c r="EY1789" s="55">
        <v>3</v>
      </c>
      <c r="EZ1789" s="55">
        <v>1995</v>
      </c>
      <c r="FA1789" s="55">
        <v>2999</v>
      </c>
      <c r="FB1789" s="55" t="s">
        <v>1361</v>
      </c>
      <c r="FC1789" s="55" t="s">
        <v>1249</v>
      </c>
      <c r="FD1789" s="55">
        <v>2.75</v>
      </c>
      <c r="FF1789" s="55">
        <v>1782</v>
      </c>
      <c r="FG1789" s="55" t="s">
        <v>42</v>
      </c>
      <c r="FH1789" s="55" t="s">
        <v>1708</v>
      </c>
      <c r="FI1789" s="55">
        <v>5</v>
      </c>
      <c r="FJ1789" s="55">
        <v>5000</v>
      </c>
      <c r="FK1789" s="55" t="s">
        <v>1249</v>
      </c>
      <c r="FL1789" s="55">
        <v>0.3</v>
      </c>
      <c r="JW1789" s="12">
        <v>1782</v>
      </c>
      <c r="JX1789" s="12" t="s">
        <v>1635</v>
      </c>
      <c r="JY1789" s="12" t="s">
        <v>1880</v>
      </c>
    </row>
    <row r="1790" ht="14.25" customHeight="1" outlineLevel="1" spans="7:285">
      <c r="G1790" s="55">
        <v>1783</v>
      </c>
      <c r="H1790" s="55" t="s">
        <v>1313</v>
      </c>
      <c r="I1790" s="55" t="s">
        <v>1708</v>
      </c>
      <c r="J1790" s="55" t="s">
        <v>2054</v>
      </c>
      <c r="K1790" s="55" t="s">
        <v>1249</v>
      </c>
      <c r="L1790" s="55">
        <v>0.32</v>
      </c>
      <c r="AD1790" s="12">
        <v>1783</v>
      </c>
      <c r="AE1790" s="12" t="s">
        <v>3470</v>
      </c>
      <c r="AF1790" s="12" t="s">
        <v>1484</v>
      </c>
      <c r="AG1790" s="12" t="s">
        <v>1255</v>
      </c>
      <c r="AH1790" s="12" t="s">
        <v>1605</v>
      </c>
      <c r="DN1790" s="55">
        <v>1783</v>
      </c>
      <c r="DO1790" s="55" t="s">
        <v>1706</v>
      </c>
      <c r="DP1790" s="55" t="s">
        <v>1259</v>
      </c>
      <c r="DQ1790" s="55" t="s">
        <v>1260</v>
      </c>
      <c r="DR1790" s="55" t="s">
        <v>1261</v>
      </c>
      <c r="DS1790" s="55">
        <v>33109</v>
      </c>
      <c r="DT1790" s="55">
        <v>10000</v>
      </c>
      <c r="DU1790" s="55" t="s">
        <v>1258</v>
      </c>
      <c r="DV1790" s="55">
        <v>1</v>
      </c>
      <c r="EV1790" s="55">
        <v>1783</v>
      </c>
      <c r="EW1790" s="55" t="s">
        <v>1313</v>
      </c>
      <c r="EX1790" s="55" t="s">
        <v>1995</v>
      </c>
      <c r="EY1790" s="55">
        <v>4</v>
      </c>
      <c r="EZ1790" s="55">
        <v>0</v>
      </c>
      <c r="FA1790" s="55">
        <v>1994</v>
      </c>
      <c r="FB1790" s="55" t="s">
        <v>1361</v>
      </c>
      <c r="FC1790" s="55" t="s">
        <v>1249</v>
      </c>
      <c r="FD1790" s="55">
        <v>2.75</v>
      </c>
      <c r="FF1790" s="55">
        <v>1783</v>
      </c>
      <c r="FG1790" s="55" t="s">
        <v>42</v>
      </c>
      <c r="FH1790" s="55" t="s">
        <v>1708</v>
      </c>
      <c r="FI1790" s="55">
        <v>5</v>
      </c>
      <c r="FJ1790" s="55">
        <v>10000</v>
      </c>
      <c r="FK1790" s="55" t="s">
        <v>1249</v>
      </c>
      <c r="FL1790" s="55">
        <v>0.3</v>
      </c>
      <c r="JW1790" s="12">
        <v>1783</v>
      </c>
      <c r="JX1790" s="12" t="s">
        <v>1635</v>
      </c>
      <c r="JY1790" s="12" t="s">
        <v>1905</v>
      </c>
    </row>
    <row r="1791" ht="14.25" customHeight="1" outlineLevel="1" spans="7:285">
      <c r="G1791" s="55">
        <v>1784</v>
      </c>
      <c r="H1791" s="55" t="s">
        <v>1313</v>
      </c>
      <c r="I1791" s="55" t="s">
        <v>1708</v>
      </c>
      <c r="J1791" s="55" t="s">
        <v>2647</v>
      </c>
      <c r="K1791" s="55" t="s">
        <v>1249</v>
      </c>
      <c r="L1791" s="55">
        <v>0.32</v>
      </c>
      <c r="AD1791" s="12">
        <v>1784</v>
      </c>
      <c r="AE1791" s="12" t="s">
        <v>3471</v>
      </c>
      <c r="AF1791" s="12" t="s">
        <v>2348</v>
      </c>
      <c r="AG1791" s="12" t="s">
        <v>1255</v>
      </c>
      <c r="AH1791" s="12" t="s">
        <v>1642</v>
      </c>
      <c r="DN1791" s="55">
        <v>1784</v>
      </c>
      <c r="DO1791" s="55" t="s">
        <v>1706</v>
      </c>
      <c r="DP1791" s="55" t="s">
        <v>1259</v>
      </c>
      <c r="DQ1791" s="55" t="s">
        <v>1260</v>
      </c>
      <c r="DR1791" s="55" t="s">
        <v>1261</v>
      </c>
      <c r="DS1791" s="55">
        <v>33110</v>
      </c>
      <c r="DT1791" s="55">
        <v>10000</v>
      </c>
      <c r="DU1791" s="55" t="s">
        <v>1258</v>
      </c>
      <c r="DV1791" s="55">
        <v>1</v>
      </c>
      <c r="EV1791" s="55">
        <v>1784</v>
      </c>
      <c r="EW1791" s="55" t="s">
        <v>1313</v>
      </c>
      <c r="EX1791" s="55" t="s">
        <v>1995</v>
      </c>
      <c r="EY1791" s="55">
        <v>4</v>
      </c>
      <c r="EZ1791" s="55">
        <v>1995</v>
      </c>
      <c r="FA1791" s="55">
        <v>2999</v>
      </c>
      <c r="FB1791" s="55" t="s">
        <v>1361</v>
      </c>
      <c r="FC1791" s="55" t="s">
        <v>1249</v>
      </c>
      <c r="FD1791" s="55">
        <v>2.75</v>
      </c>
      <c r="FF1791" s="55">
        <v>1784</v>
      </c>
      <c r="FG1791" s="55" t="s">
        <v>42</v>
      </c>
      <c r="FH1791" s="55" t="s">
        <v>1708</v>
      </c>
      <c r="FI1791" s="55">
        <v>5</v>
      </c>
      <c r="FJ1791" s="55">
        <v>25000</v>
      </c>
      <c r="FK1791" s="55" t="s">
        <v>1249</v>
      </c>
      <c r="FL1791" s="55">
        <v>0.3</v>
      </c>
      <c r="JW1791" s="12">
        <v>1784</v>
      </c>
      <c r="JX1791" s="12" t="s">
        <v>1635</v>
      </c>
      <c r="JY1791" s="12" t="s">
        <v>1934</v>
      </c>
    </row>
    <row r="1792" ht="14.25" customHeight="1" outlineLevel="1" spans="7:285">
      <c r="G1792" s="55">
        <v>1785</v>
      </c>
      <c r="H1792" s="55" t="s">
        <v>1313</v>
      </c>
      <c r="I1792" s="55" t="s">
        <v>1708</v>
      </c>
      <c r="J1792" s="55" t="s">
        <v>3063</v>
      </c>
      <c r="K1792" s="55" t="s">
        <v>1249</v>
      </c>
      <c r="L1792" s="55">
        <v>0.32</v>
      </c>
      <c r="AD1792" s="12">
        <v>1785</v>
      </c>
      <c r="AE1792" s="12" t="s">
        <v>1261</v>
      </c>
      <c r="AF1792" s="12" t="s">
        <v>989</v>
      </c>
      <c r="AG1792" s="12" t="s">
        <v>1675</v>
      </c>
      <c r="AH1792" s="12" t="s">
        <v>1676</v>
      </c>
      <c r="DN1792" s="55">
        <v>1785</v>
      </c>
      <c r="DO1792" s="55" t="s">
        <v>1706</v>
      </c>
      <c r="DP1792" s="55" t="s">
        <v>1259</v>
      </c>
      <c r="DQ1792" s="55" t="s">
        <v>1260</v>
      </c>
      <c r="DR1792" s="55" t="s">
        <v>1261</v>
      </c>
      <c r="DS1792" s="55">
        <v>33111</v>
      </c>
      <c r="DT1792" s="55">
        <v>10000</v>
      </c>
      <c r="DU1792" s="55" t="s">
        <v>1258</v>
      </c>
      <c r="DV1792" s="55">
        <v>1</v>
      </c>
      <c r="EV1792" s="55">
        <v>1785</v>
      </c>
      <c r="EW1792" s="55" t="s">
        <v>1313</v>
      </c>
      <c r="EX1792" s="55" t="s">
        <v>1995</v>
      </c>
      <c r="EY1792" s="55">
        <v>5</v>
      </c>
      <c r="EZ1792" s="55">
        <v>0</v>
      </c>
      <c r="FA1792" s="55">
        <v>1994</v>
      </c>
      <c r="FB1792" s="55" t="s">
        <v>1361</v>
      </c>
      <c r="FC1792" s="55" t="s">
        <v>1249</v>
      </c>
      <c r="FD1792" s="55">
        <v>2.75</v>
      </c>
      <c r="FF1792" s="55">
        <v>1785</v>
      </c>
      <c r="FG1792" s="55" t="s">
        <v>42</v>
      </c>
      <c r="FH1792" s="55" t="s">
        <v>1708</v>
      </c>
      <c r="FI1792" s="55">
        <v>5</v>
      </c>
      <c r="FJ1792" s="55">
        <v>50000</v>
      </c>
      <c r="FK1792" s="55" t="s">
        <v>1249</v>
      </c>
      <c r="FL1792" s="55">
        <v>0.3</v>
      </c>
      <c r="JW1792" s="12">
        <v>1785</v>
      </c>
      <c r="JX1792" s="12" t="s">
        <v>1635</v>
      </c>
      <c r="JY1792" s="12" t="s">
        <v>1958</v>
      </c>
    </row>
    <row r="1793" ht="14.25" customHeight="1" outlineLevel="1" spans="7:285">
      <c r="G1793" s="55">
        <v>1786</v>
      </c>
      <c r="H1793" s="55" t="s">
        <v>1313</v>
      </c>
      <c r="I1793" s="55" t="s">
        <v>1708</v>
      </c>
      <c r="J1793" s="55" t="s">
        <v>3065</v>
      </c>
      <c r="K1793" s="55" t="s">
        <v>1249</v>
      </c>
      <c r="L1793" s="55">
        <v>0.32</v>
      </c>
      <c r="AD1793" s="12">
        <v>1786</v>
      </c>
      <c r="AE1793" s="12" t="s">
        <v>1261</v>
      </c>
      <c r="AF1793" s="12" t="s">
        <v>1628</v>
      </c>
      <c r="AG1793" s="12" t="s">
        <v>1675</v>
      </c>
      <c r="AH1793" s="12" t="s">
        <v>1676</v>
      </c>
      <c r="DN1793" s="55">
        <v>1786</v>
      </c>
      <c r="DO1793" s="55" t="s">
        <v>1706</v>
      </c>
      <c r="DP1793" s="55" t="s">
        <v>1259</v>
      </c>
      <c r="DQ1793" s="55" t="s">
        <v>1260</v>
      </c>
      <c r="DR1793" s="55" t="s">
        <v>1261</v>
      </c>
      <c r="DS1793" s="55">
        <v>33112</v>
      </c>
      <c r="DT1793" s="55">
        <v>10000</v>
      </c>
      <c r="DU1793" s="55" t="s">
        <v>1258</v>
      </c>
      <c r="DV1793" s="55">
        <v>1</v>
      </c>
      <c r="EV1793" s="55">
        <v>1786</v>
      </c>
      <c r="EW1793" s="55" t="s">
        <v>1313</v>
      </c>
      <c r="EX1793" s="55" t="s">
        <v>1995</v>
      </c>
      <c r="EY1793" s="55">
        <v>5</v>
      </c>
      <c r="EZ1793" s="55">
        <v>1995</v>
      </c>
      <c r="FA1793" s="55">
        <v>2999</v>
      </c>
      <c r="FB1793" s="55" t="s">
        <v>1361</v>
      </c>
      <c r="FC1793" s="55" t="s">
        <v>1249</v>
      </c>
      <c r="FD1793" s="55">
        <v>2.75</v>
      </c>
      <c r="FF1793" s="55">
        <v>1786</v>
      </c>
      <c r="FG1793" s="55" t="s">
        <v>42</v>
      </c>
      <c r="FH1793" s="55" t="s">
        <v>1708</v>
      </c>
      <c r="FI1793" s="55">
        <v>5</v>
      </c>
      <c r="FJ1793" s="55">
        <v>80000</v>
      </c>
      <c r="FK1793" s="55" t="s">
        <v>1249</v>
      </c>
      <c r="FL1793" s="55">
        <v>0.3</v>
      </c>
      <c r="JW1793" s="12">
        <v>1786</v>
      </c>
      <c r="JX1793" s="12" t="s">
        <v>1635</v>
      </c>
      <c r="JY1793" s="12" t="s">
        <v>1981</v>
      </c>
    </row>
    <row r="1794" ht="14.25" customHeight="1" outlineLevel="1" spans="7:285">
      <c r="G1794" s="55">
        <v>1787</v>
      </c>
      <c r="H1794" s="55" t="s">
        <v>1313</v>
      </c>
      <c r="I1794" s="55" t="s">
        <v>1708</v>
      </c>
      <c r="J1794" s="55" t="s">
        <v>3068</v>
      </c>
      <c r="K1794" s="55" t="s">
        <v>1249</v>
      </c>
      <c r="L1794" s="55">
        <v>0.32</v>
      </c>
      <c r="AD1794" s="12">
        <v>1787</v>
      </c>
      <c r="AE1794" s="12" t="s">
        <v>1261</v>
      </c>
      <c r="AF1794" s="12" t="s">
        <v>1771</v>
      </c>
      <c r="AG1794" s="12" t="s">
        <v>1675</v>
      </c>
      <c r="AH1794" s="12" t="s">
        <v>1676</v>
      </c>
      <c r="DN1794" s="55">
        <v>1787</v>
      </c>
      <c r="DO1794" s="55" t="s">
        <v>1706</v>
      </c>
      <c r="DP1794" s="55" t="s">
        <v>1259</v>
      </c>
      <c r="DQ1794" s="55" t="s">
        <v>1260</v>
      </c>
      <c r="DR1794" s="55" t="s">
        <v>1261</v>
      </c>
      <c r="DS1794" s="55">
        <v>33114</v>
      </c>
      <c r="DT1794" s="55">
        <v>10000</v>
      </c>
      <c r="DU1794" s="55" t="s">
        <v>1258</v>
      </c>
      <c r="DV1794" s="55">
        <v>1</v>
      </c>
      <c r="EV1794" s="55">
        <v>1787</v>
      </c>
      <c r="EW1794" s="55" t="s">
        <v>1313</v>
      </c>
      <c r="EX1794" s="55" t="s">
        <v>1995</v>
      </c>
      <c r="EY1794" s="55">
        <v>6</v>
      </c>
      <c r="EZ1794" s="55">
        <v>0</v>
      </c>
      <c r="FA1794" s="55">
        <v>1994</v>
      </c>
      <c r="FB1794" s="55" t="s">
        <v>1361</v>
      </c>
      <c r="FC1794" s="55" t="s">
        <v>1249</v>
      </c>
      <c r="FD1794" s="55">
        <v>2.5</v>
      </c>
      <c r="FF1794" s="55">
        <v>1787</v>
      </c>
      <c r="FG1794" s="55" t="s">
        <v>42</v>
      </c>
      <c r="FH1794" s="55" t="s">
        <v>1708</v>
      </c>
      <c r="FI1794" s="55">
        <v>5</v>
      </c>
      <c r="FJ1794" s="55">
        <v>130000</v>
      </c>
      <c r="FK1794" s="55" t="s">
        <v>1249</v>
      </c>
      <c r="FL1794" s="55">
        <v>0.3</v>
      </c>
      <c r="JW1794" s="12">
        <v>1787</v>
      </c>
      <c r="JX1794" s="12" t="s">
        <v>1635</v>
      </c>
      <c r="JY1794" s="12" t="s">
        <v>2007</v>
      </c>
    </row>
    <row r="1795" ht="14.25" customHeight="1" outlineLevel="1" spans="7:285">
      <c r="G1795" s="55">
        <v>1788</v>
      </c>
      <c r="H1795" s="55" t="s">
        <v>1313</v>
      </c>
      <c r="I1795" s="55" t="s">
        <v>1995</v>
      </c>
      <c r="J1795" s="55" t="s">
        <v>3046</v>
      </c>
      <c r="K1795" s="55" t="s">
        <v>1249</v>
      </c>
      <c r="L1795" s="55">
        <v>0.18</v>
      </c>
      <c r="AD1795" s="12">
        <v>1788</v>
      </c>
      <c r="AE1795" s="12" t="s">
        <v>1261</v>
      </c>
      <c r="AF1795" s="12" t="s">
        <v>994</v>
      </c>
      <c r="AG1795" s="12" t="s">
        <v>1675</v>
      </c>
      <c r="AH1795" s="12" t="s">
        <v>1676</v>
      </c>
      <c r="DN1795" s="55">
        <v>1788</v>
      </c>
      <c r="DO1795" s="55" t="s">
        <v>1706</v>
      </c>
      <c r="DP1795" s="55" t="s">
        <v>1259</v>
      </c>
      <c r="DQ1795" s="55" t="s">
        <v>1260</v>
      </c>
      <c r="DR1795" s="55" t="s">
        <v>1261</v>
      </c>
      <c r="DS1795" s="55">
        <v>33116</v>
      </c>
      <c r="DT1795" s="55">
        <v>10000</v>
      </c>
      <c r="DU1795" s="55" t="s">
        <v>1258</v>
      </c>
      <c r="DV1795" s="55">
        <v>1</v>
      </c>
      <c r="EV1795" s="55">
        <v>1788</v>
      </c>
      <c r="EW1795" s="55" t="s">
        <v>1313</v>
      </c>
      <c r="EX1795" s="55" t="s">
        <v>1995</v>
      </c>
      <c r="EY1795" s="55">
        <v>6</v>
      </c>
      <c r="EZ1795" s="55">
        <v>1995</v>
      </c>
      <c r="FA1795" s="55">
        <v>2999</v>
      </c>
      <c r="FB1795" s="55" t="s">
        <v>1361</v>
      </c>
      <c r="FC1795" s="55" t="s">
        <v>1249</v>
      </c>
      <c r="FD1795" s="55">
        <v>2.5</v>
      </c>
      <c r="FF1795" s="55">
        <v>1788</v>
      </c>
      <c r="FG1795" s="55" t="s">
        <v>42</v>
      </c>
      <c r="FH1795" s="55" t="s">
        <v>1708</v>
      </c>
      <c r="FI1795" s="55">
        <v>5</v>
      </c>
      <c r="FJ1795" s="55">
        <v>260000</v>
      </c>
      <c r="FK1795" s="55" t="s">
        <v>1249</v>
      </c>
      <c r="FL1795" s="55">
        <v>0.3</v>
      </c>
      <c r="JW1795" s="12">
        <v>1788</v>
      </c>
      <c r="JX1795" s="12" t="s">
        <v>1635</v>
      </c>
      <c r="JY1795" s="12" t="s">
        <v>2025</v>
      </c>
    </row>
    <row r="1796" ht="14.25" customHeight="1" outlineLevel="1" spans="7:285">
      <c r="G1796" s="55">
        <v>1789</v>
      </c>
      <c r="H1796" s="55" t="s">
        <v>1313</v>
      </c>
      <c r="I1796" s="55" t="s">
        <v>1995</v>
      </c>
      <c r="J1796" s="55" t="s">
        <v>3078</v>
      </c>
      <c r="K1796" s="55" t="s">
        <v>1249</v>
      </c>
      <c r="L1796" s="55">
        <v>0.18</v>
      </c>
      <c r="AD1796" s="12">
        <v>1789</v>
      </c>
      <c r="AE1796" s="12" t="s">
        <v>1261</v>
      </c>
      <c r="AF1796" s="12" t="s">
        <v>1587</v>
      </c>
      <c r="AG1796" s="12" t="s">
        <v>1675</v>
      </c>
      <c r="AH1796" s="12" t="s">
        <v>1676</v>
      </c>
      <c r="DN1796" s="55">
        <v>1789</v>
      </c>
      <c r="DO1796" s="55" t="s">
        <v>1706</v>
      </c>
      <c r="DP1796" s="55" t="s">
        <v>1259</v>
      </c>
      <c r="DQ1796" s="55" t="s">
        <v>1260</v>
      </c>
      <c r="DR1796" s="55" t="s">
        <v>1261</v>
      </c>
      <c r="DS1796" s="55">
        <v>33119</v>
      </c>
      <c r="DT1796" s="55">
        <v>10000</v>
      </c>
      <c r="DU1796" s="55" t="s">
        <v>1258</v>
      </c>
      <c r="DV1796" s="55">
        <v>1</v>
      </c>
      <c r="EV1796" s="55">
        <v>1789</v>
      </c>
      <c r="EW1796" s="55" t="s">
        <v>1359</v>
      </c>
      <c r="EX1796" s="55" t="s">
        <v>1343</v>
      </c>
      <c r="EY1796" s="55">
        <v>1</v>
      </c>
      <c r="EZ1796" s="55">
        <v>0</v>
      </c>
      <c r="FA1796" s="55">
        <v>1994</v>
      </c>
      <c r="FB1796" s="55" t="s">
        <v>1361</v>
      </c>
      <c r="FC1796" s="55" t="s">
        <v>1249</v>
      </c>
      <c r="FD1796" s="55">
        <v>2.25</v>
      </c>
      <c r="FF1796" s="55">
        <v>1789</v>
      </c>
      <c r="FG1796" s="55" t="s">
        <v>42</v>
      </c>
      <c r="FH1796" s="55" t="s">
        <v>1708</v>
      </c>
      <c r="FI1796" s="55">
        <v>5</v>
      </c>
      <c r="FJ1796" s="55">
        <v>400000</v>
      </c>
      <c r="FK1796" s="55" t="s">
        <v>1249</v>
      </c>
      <c r="FL1796" s="55">
        <v>0.3</v>
      </c>
      <c r="JW1796" s="12">
        <v>1789</v>
      </c>
      <c r="JX1796" s="12" t="s">
        <v>1635</v>
      </c>
      <c r="JY1796" s="12" t="s">
        <v>2042</v>
      </c>
    </row>
    <row r="1797" ht="14.25" customHeight="1" outlineLevel="1" spans="7:285">
      <c r="G1797" s="55">
        <v>1790</v>
      </c>
      <c r="H1797" s="55" t="s">
        <v>1313</v>
      </c>
      <c r="I1797" s="55" t="s">
        <v>1995</v>
      </c>
      <c r="J1797" s="55" t="s">
        <v>3080</v>
      </c>
      <c r="K1797" s="55" t="s">
        <v>1249</v>
      </c>
      <c r="L1797" s="55">
        <v>0.2</v>
      </c>
      <c r="AD1797" s="12">
        <v>1790</v>
      </c>
      <c r="AE1797" s="12" t="s">
        <v>1261</v>
      </c>
      <c r="AF1797" s="12" t="s">
        <v>2349</v>
      </c>
      <c r="AG1797" s="12" t="s">
        <v>1675</v>
      </c>
      <c r="AH1797" s="12" t="s">
        <v>1676</v>
      </c>
      <c r="DN1797" s="55">
        <v>1790</v>
      </c>
      <c r="DO1797" s="55" t="s">
        <v>1706</v>
      </c>
      <c r="DP1797" s="55" t="s">
        <v>1259</v>
      </c>
      <c r="DQ1797" s="55" t="s">
        <v>1260</v>
      </c>
      <c r="DR1797" s="55" t="s">
        <v>1261</v>
      </c>
      <c r="DS1797" s="55">
        <v>33121</v>
      </c>
      <c r="DT1797" s="55">
        <v>10000</v>
      </c>
      <c r="DU1797" s="55" t="s">
        <v>1258</v>
      </c>
      <c r="DV1797" s="55">
        <v>1</v>
      </c>
      <c r="EV1797" s="55">
        <v>1790</v>
      </c>
      <c r="EW1797" s="55" t="s">
        <v>1359</v>
      </c>
      <c r="EX1797" s="55" t="s">
        <v>1343</v>
      </c>
      <c r="EY1797" s="55">
        <v>1</v>
      </c>
      <c r="EZ1797" s="55">
        <v>1995</v>
      </c>
      <c r="FA1797" s="55">
        <v>2999</v>
      </c>
      <c r="FB1797" s="55" t="s">
        <v>1361</v>
      </c>
      <c r="FC1797" s="55" t="s">
        <v>1249</v>
      </c>
      <c r="FD1797" s="55">
        <v>2.5</v>
      </c>
      <c r="FF1797" s="55">
        <v>1790</v>
      </c>
      <c r="FG1797" s="55" t="s">
        <v>42</v>
      </c>
      <c r="FH1797" s="55" t="s">
        <v>1708</v>
      </c>
      <c r="FI1797" s="55">
        <v>5</v>
      </c>
      <c r="FJ1797" s="55">
        <v>530000</v>
      </c>
      <c r="FK1797" s="55" t="s">
        <v>1249</v>
      </c>
      <c r="FL1797" s="55">
        <v>0.3</v>
      </c>
      <c r="JW1797" s="12">
        <v>1790</v>
      </c>
      <c r="JX1797" s="12" t="s">
        <v>1635</v>
      </c>
      <c r="JY1797" s="12" t="s">
        <v>1846</v>
      </c>
    </row>
    <row r="1798" ht="14.25" customHeight="1" outlineLevel="1" spans="7:285">
      <c r="G1798" s="55">
        <v>1791</v>
      </c>
      <c r="H1798" s="55" t="s">
        <v>1313</v>
      </c>
      <c r="I1798" s="55" t="s">
        <v>1995</v>
      </c>
      <c r="J1798" s="55" t="s">
        <v>3082</v>
      </c>
      <c r="K1798" s="55" t="s">
        <v>1249</v>
      </c>
      <c r="L1798" s="55">
        <v>0.2</v>
      </c>
      <c r="AD1798" s="12">
        <v>1791</v>
      </c>
      <c r="AE1798" s="12" t="s">
        <v>1261</v>
      </c>
      <c r="AF1798" s="12" t="s">
        <v>1955</v>
      </c>
      <c r="AG1798" s="12" t="s">
        <v>1675</v>
      </c>
      <c r="AH1798" s="12" t="s">
        <v>1676</v>
      </c>
      <c r="DN1798" s="55">
        <v>1791</v>
      </c>
      <c r="DO1798" s="55" t="s">
        <v>1706</v>
      </c>
      <c r="DP1798" s="55" t="s">
        <v>1259</v>
      </c>
      <c r="DQ1798" s="55" t="s">
        <v>1260</v>
      </c>
      <c r="DR1798" s="55" t="s">
        <v>1261</v>
      </c>
      <c r="DS1798" s="55">
        <v>33122</v>
      </c>
      <c r="DT1798" s="55">
        <v>10000</v>
      </c>
      <c r="DU1798" s="55" t="s">
        <v>1258</v>
      </c>
      <c r="DV1798" s="55">
        <v>1</v>
      </c>
      <c r="EV1798" s="55">
        <v>1791</v>
      </c>
      <c r="EW1798" s="55" t="s">
        <v>1359</v>
      </c>
      <c r="EX1798" s="55" t="s">
        <v>1343</v>
      </c>
      <c r="EY1798" s="55">
        <v>2</v>
      </c>
      <c r="EZ1798" s="55">
        <v>0</v>
      </c>
      <c r="FA1798" s="55">
        <v>1994</v>
      </c>
      <c r="FB1798" s="55" t="s">
        <v>1361</v>
      </c>
      <c r="FC1798" s="55" t="s">
        <v>1249</v>
      </c>
      <c r="FD1798" s="55">
        <v>2.25</v>
      </c>
      <c r="FF1798" s="55">
        <v>1791</v>
      </c>
      <c r="FG1798" s="55" t="s">
        <v>42</v>
      </c>
      <c r="FH1798" s="55" t="s">
        <v>1708</v>
      </c>
      <c r="FI1798" s="55">
        <v>5</v>
      </c>
      <c r="FJ1798" s="55">
        <v>540000</v>
      </c>
      <c r="FK1798" s="55" t="s">
        <v>1249</v>
      </c>
      <c r="FL1798" s="55">
        <v>0.3</v>
      </c>
      <c r="JW1798" s="12">
        <v>1791</v>
      </c>
      <c r="JX1798" s="12" t="s">
        <v>1635</v>
      </c>
      <c r="JY1798" s="12" t="s">
        <v>2087</v>
      </c>
    </row>
    <row r="1799" ht="14.25" customHeight="1" outlineLevel="1" spans="7:285">
      <c r="G1799" s="55">
        <v>1792</v>
      </c>
      <c r="H1799" s="55" t="s">
        <v>1359</v>
      </c>
      <c r="I1799" s="55" t="s">
        <v>763</v>
      </c>
      <c r="J1799" s="55" t="s">
        <v>767</v>
      </c>
      <c r="K1799" s="55" t="s">
        <v>1249</v>
      </c>
      <c r="L1799" s="55">
        <v>0.31</v>
      </c>
      <c r="AD1799" s="12">
        <v>1792</v>
      </c>
      <c r="AE1799" s="12" t="s">
        <v>1261</v>
      </c>
      <c r="AF1799" s="12" t="s">
        <v>2421</v>
      </c>
      <c r="AG1799" s="12" t="s">
        <v>1675</v>
      </c>
      <c r="AH1799" s="12" t="s">
        <v>1676</v>
      </c>
      <c r="DN1799" s="55">
        <v>1792</v>
      </c>
      <c r="DO1799" s="55" t="s">
        <v>1706</v>
      </c>
      <c r="DP1799" s="55" t="s">
        <v>1259</v>
      </c>
      <c r="DQ1799" s="55" t="s">
        <v>1260</v>
      </c>
      <c r="DR1799" s="55" t="s">
        <v>1261</v>
      </c>
      <c r="DS1799" s="55">
        <v>33128</v>
      </c>
      <c r="DT1799" s="55">
        <v>10000</v>
      </c>
      <c r="DU1799" s="55" t="s">
        <v>1258</v>
      </c>
      <c r="DV1799" s="55">
        <v>1</v>
      </c>
      <c r="EV1799" s="55">
        <v>1792</v>
      </c>
      <c r="EW1799" s="55" t="s">
        <v>1359</v>
      </c>
      <c r="EX1799" s="55" t="s">
        <v>1343</v>
      </c>
      <c r="EY1799" s="55">
        <v>2</v>
      </c>
      <c r="EZ1799" s="55">
        <v>1995</v>
      </c>
      <c r="FA1799" s="55">
        <v>2999</v>
      </c>
      <c r="FB1799" s="55" t="s">
        <v>1361</v>
      </c>
      <c r="FC1799" s="55" t="s">
        <v>1249</v>
      </c>
      <c r="FD1799" s="55">
        <v>2.5</v>
      </c>
      <c r="FF1799" s="55">
        <v>1792</v>
      </c>
      <c r="FG1799" s="55" t="s">
        <v>42</v>
      </c>
      <c r="FH1799" s="55" t="s">
        <v>1708</v>
      </c>
      <c r="FI1799" s="55">
        <v>6</v>
      </c>
      <c r="FJ1799" s="55">
        <v>0</v>
      </c>
      <c r="FK1799" s="55" t="s">
        <v>1249</v>
      </c>
      <c r="FL1799" s="55">
        <v>0.3</v>
      </c>
      <c r="JW1799" s="12">
        <v>1792</v>
      </c>
      <c r="JX1799" s="12" t="s">
        <v>1635</v>
      </c>
      <c r="JY1799" s="12" t="s">
        <v>2106</v>
      </c>
    </row>
    <row r="1800" ht="14.25" customHeight="1" outlineLevel="1" spans="7:285">
      <c r="G1800" s="55">
        <v>1793</v>
      </c>
      <c r="H1800" s="55" t="s">
        <v>1359</v>
      </c>
      <c r="I1800" s="55" t="s">
        <v>763</v>
      </c>
      <c r="J1800" s="55" t="s">
        <v>904</v>
      </c>
      <c r="K1800" s="55" t="s">
        <v>1249</v>
      </c>
      <c r="L1800" s="55">
        <v>0.31</v>
      </c>
      <c r="AD1800" s="12">
        <v>1793</v>
      </c>
      <c r="AE1800" s="12" t="s">
        <v>1261</v>
      </c>
      <c r="AF1800" s="12" t="s">
        <v>2704</v>
      </c>
      <c r="AG1800" s="12" t="s">
        <v>1675</v>
      </c>
      <c r="AH1800" s="12" t="s">
        <v>1676</v>
      </c>
      <c r="DN1800" s="55">
        <v>1793</v>
      </c>
      <c r="DO1800" s="55" t="s">
        <v>1706</v>
      </c>
      <c r="DP1800" s="55" t="s">
        <v>1259</v>
      </c>
      <c r="DQ1800" s="55" t="s">
        <v>1260</v>
      </c>
      <c r="DR1800" s="55" t="s">
        <v>1261</v>
      </c>
      <c r="DS1800" s="55">
        <v>33131</v>
      </c>
      <c r="DT1800" s="55">
        <v>10000</v>
      </c>
      <c r="DU1800" s="55" t="s">
        <v>1258</v>
      </c>
      <c r="DV1800" s="55">
        <v>1</v>
      </c>
      <c r="EV1800" s="55">
        <v>1793</v>
      </c>
      <c r="EW1800" s="55" t="s">
        <v>1359</v>
      </c>
      <c r="EX1800" s="55" t="s">
        <v>1260</v>
      </c>
      <c r="EY1800" s="55">
        <v>10</v>
      </c>
      <c r="EZ1800" s="55">
        <v>0</v>
      </c>
      <c r="FA1800" s="55">
        <v>1994</v>
      </c>
      <c r="FB1800" s="55" t="s">
        <v>1361</v>
      </c>
      <c r="FC1800" s="55" t="s">
        <v>1249</v>
      </c>
      <c r="FD1800" s="55">
        <v>5.25</v>
      </c>
      <c r="FF1800" s="55">
        <v>1793</v>
      </c>
      <c r="FG1800" s="55" t="s">
        <v>42</v>
      </c>
      <c r="FH1800" s="55" t="s">
        <v>1708</v>
      </c>
      <c r="FI1800" s="55">
        <v>6</v>
      </c>
      <c r="FJ1800" s="55">
        <v>1000</v>
      </c>
      <c r="FK1800" s="55" t="s">
        <v>1249</v>
      </c>
      <c r="FL1800" s="55">
        <v>0.3</v>
      </c>
      <c r="JW1800" s="12">
        <v>1793</v>
      </c>
      <c r="JX1800" s="12" t="s">
        <v>1635</v>
      </c>
      <c r="JY1800" s="12" t="s">
        <v>2130</v>
      </c>
    </row>
    <row r="1801" ht="14.25" customHeight="1" outlineLevel="1" spans="7:285">
      <c r="G1801" s="55">
        <v>1794</v>
      </c>
      <c r="H1801" s="55" t="s">
        <v>1359</v>
      </c>
      <c r="I1801" s="55" t="s">
        <v>763</v>
      </c>
      <c r="J1801" s="55" t="s">
        <v>963</v>
      </c>
      <c r="K1801" s="55" t="s">
        <v>1249</v>
      </c>
      <c r="L1801" s="55">
        <v>0.31</v>
      </c>
      <c r="AD1801" s="12">
        <v>1794</v>
      </c>
      <c r="AE1801" s="12" t="s">
        <v>1261</v>
      </c>
      <c r="AF1801" s="12" t="s">
        <v>1746</v>
      </c>
      <c r="AG1801" s="12" t="s">
        <v>1675</v>
      </c>
      <c r="AH1801" s="12" t="s">
        <v>1676</v>
      </c>
      <c r="DN1801" s="55">
        <v>1794</v>
      </c>
      <c r="DO1801" s="55" t="s">
        <v>1706</v>
      </c>
      <c r="DP1801" s="55" t="s">
        <v>1259</v>
      </c>
      <c r="DQ1801" s="55" t="s">
        <v>1260</v>
      </c>
      <c r="DR1801" s="55" t="s">
        <v>1261</v>
      </c>
      <c r="DS1801" s="55">
        <v>33132</v>
      </c>
      <c r="DT1801" s="55">
        <v>10000</v>
      </c>
      <c r="DU1801" s="55" t="s">
        <v>1258</v>
      </c>
      <c r="DV1801" s="55">
        <v>1</v>
      </c>
      <c r="EV1801" s="55">
        <v>1794</v>
      </c>
      <c r="EW1801" s="55" t="s">
        <v>1359</v>
      </c>
      <c r="EX1801" s="55" t="s">
        <v>1260</v>
      </c>
      <c r="EY1801" s="55">
        <v>10</v>
      </c>
      <c r="EZ1801" s="55">
        <v>1995</v>
      </c>
      <c r="FA1801" s="55">
        <v>2999</v>
      </c>
      <c r="FB1801" s="55" t="s">
        <v>1361</v>
      </c>
      <c r="FC1801" s="55" t="s">
        <v>1249</v>
      </c>
      <c r="FD1801" s="55">
        <v>6</v>
      </c>
      <c r="FF1801" s="55">
        <v>1794</v>
      </c>
      <c r="FG1801" s="55" t="s">
        <v>42</v>
      </c>
      <c r="FH1801" s="55" t="s">
        <v>1708</v>
      </c>
      <c r="FI1801" s="55">
        <v>6</v>
      </c>
      <c r="FJ1801" s="55">
        <v>2500</v>
      </c>
      <c r="FK1801" s="55" t="s">
        <v>1249</v>
      </c>
      <c r="FL1801" s="55">
        <v>0.3</v>
      </c>
      <c r="JW1801" s="12">
        <v>1794</v>
      </c>
      <c r="JX1801" s="12" t="s">
        <v>1635</v>
      </c>
      <c r="JY1801" s="12" t="s">
        <v>2152</v>
      </c>
    </row>
    <row r="1802" ht="14.25" customHeight="1" outlineLevel="1" spans="7:285">
      <c r="G1802" s="55">
        <v>1795</v>
      </c>
      <c r="H1802" s="55" t="s">
        <v>1359</v>
      </c>
      <c r="I1802" s="55" t="s">
        <v>763</v>
      </c>
      <c r="J1802" s="55" t="s">
        <v>1019</v>
      </c>
      <c r="K1802" s="55" t="s">
        <v>1249</v>
      </c>
      <c r="L1802" s="55">
        <v>0.31</v>
      </c>
      <c r="AD1802" s="12">
        <v>1795</v>
      </c>
      <c r="AE1802" s="12" t="s">
        <v>1261</v>
      </c>
      <c r="AF1802" s="12" t="s">
        <v>2854</v>
      </c>
      <c r="AG1802" s="12" t="s">
        <v>1675</v>
      </c>
      <c r="AH1802" s="12" t="s">
        <v>1676</v>
      </c>
      <c r="DN1802" s="55">
        <v>1795</v>
      </c>
      <c r="DO1802" s="55" t="s">
        <v>1706</v>
      </c>
      <c r="DP1802" s="55" t="s">
        <v>1259</v>
      </c>
      <c r="DQ1802" s="55" t="s">
        <v>1260</v>
      </c>
      <c r="DR1802" s="55" t="s">
        <v>1261</v>
      </c>
      <c r="DS1802" s="55">
        <v>33148</v>
      </c>
      <c r="DT1802" s="55">
        <v>10000</v>
      </c>
      <c r="DU1802" s="55" t="s">
        <v>1258</v>
      </c>
      <c r="DV1802" s="55">
        <v>1</v>
      </c>
      <c r="EV1802" s="55">
        <v>1795</v>
      </c>
      <c r="EW1802" s="55" t="s">
        <v>1359</v>
      </c>
      <c r="EX1802" s="55" t="s">
        <v>1260</v>
      </c>
      <c r="EY1802" s="55">
        <v>11</v>
      </c>
      <c r="EZ1802" s="55">
        <v>0</v>
      </c>
      <c r="FA1802" s="55">
        <v>1994</v>
      </c>
      <c r="FB1802" s="55" t="s">
        <v>1361</v>
      </c>
      <c r="FC1802" s="55" t="s">
        <v>1249</v>
      </c>
      <c r="FD1802" s="55">
        <v>5.25</v>
      </c>
      <c r="FF1802" s="55">
        <v>1795</v>
      </c>
      <c r="FG1802" s="55" t="s">
        <v>42</v>
      </c>
      <c r="FH1802" s="55" t="s">
        <v>1708</v>
      </c>
      <c r="FI1802" s="55">
        <v>6</v>
      </c>
      <c r="FJ1802" s="55">
        <v>5000</v>
      </c>
      <c r="FK1802" s="55" t="s">
        <v>1249</v>
      </c>
      <c r="FL1802" s="55">
        <v>0.3</v>
      </c>
      <c r="JW1802" s="12">
        <v>1795</v>
      </c>
      <c r="JX1802" s="12" t="s">
        <v>1635</v>
      </c>
      <c r="JY1802" s="12" t="s">
        <v>2174</v>
      </c>
    </row>
    <row r="1803" ht="14.25" customHeight="1" outlineLevel="1" spans="7:285">
      <c r="G1803" s="55">
        <v>1796</v>
      </c>
      <c r="H1803" s="55" t="s">
        <v>1359</v>
      </c>
      <c r="I1803" s="55" t="s">
        <v>763</v>
      </c>
      <c r="J1803" s="55" t="s">
        <v>1095</v>
      </c>
      <c r="K1803" s="55" t="s">
        <v>1249</v>
      </c>
      <c r="L1803" s="55">
        <v>0.31</v>
      </c>
      <c r="AD1803" s="12">
        <v>1796</v>
      </c>
      <c r="AE1803" s="12" t="s">
        <v>1261</v>
      </c>
      <c r="AF1803" s="12" t="s">
        <v>1082</v>
      </c>
      <c r="AG1803" s="12" t="s">
        <v>1966</v>
      </c>
      <c r="AH1803" s="12" t="s">
        <v>1967</v>
      </c>
      <c r="DN1803" s="55">
        <v>1796</v>
      </c>
      <c r="DO1803" s="55" t="s">
        <v>1706</v>
      </c>
      <c r="DP1803" s="55" t="s">
        <v>1259</v>
      </c>
      <c r="DQ1803" s="55" t="s">
        <v>1260</v>
      </c>
      <c r="DR1803" s="55" t="s">
        <v>1261</v>
      </c>
      <c r="DS1803" s="55">
        <v>33151</v>
      </c>
      <c r="DT1803" s="55">
        <v>10000</v>
      </c>
      <c r="DU1803" s="55" t="s">
        <v>1258</v>
      </c>
      <c r="DV1803" s="55">
        <v>1</v>
      </c>
      <c r="EV1803" s="55">
        <v>1796</v>
      </c>
      <c r="EW1803" s="55" t="s">
        <v>1359</v>
      </c>
      <c r="EX1803" s="55" t="s">
        <v>1260</v>
      </c>
      <c r="EY1803" s="55">
        <v>11</v>
      </c>
      <c r="EZ1803" s="55">
        <v>1995</v>
      </c>
      <c r="FA1803" s="55">
        <v>2999</v>
      </c>
      <c r="FB1803" s="55" t="s">
        <v>1361</v>
      </c>
      <c r="FC1803" s="55" t="s">
        <v>1249</v>
      </c>
      <c r="FD1803" s="55">
        <v>6</v>
      </c>
      <c r="FF1803" s="55">
        <v>1796</v>
      </c>
      <c r="FG1803" s="55" t="s">
        <v>42</v>
      </c>
      <c r="FH1803" s="55" t="s">
        <v>1708</v>
      </c>
      <c r="FI1803" s="55">
        <v>6</v>
      </c>
      <c r="FJ1803" s="55">
        <v>10000</v>
      </c>
      <c r="FK1803" s="55" t="s">
        <v>1249</v>
      </c>
      <c r="FL1803" s="55">
        <v>0.3</v>
      </c>
      <c r="JW1803" s="12">
        <v>1796</v>
      </c>
      <c r="JX1803" s="12" t="s">
        <v>1635</v>
      </c>
      <c r="JY1803" s="12" t="s">
        <v>2195</v>
      </c>
    </row>
    <row r="1804" ht="14.25" customHeight="1" outlineLevel="1" spans="7:285">
      <c r="G1804" s="55">
        <v>1797</v>
      </c>
      <c r="H1804" s="55" t="s">
        <v>1359</v>
      </c>
      <c r="I1804" s="55" t="s">
        <v>1260</v>
      </c>
      <c r="J1804" s="55" t="s">
        <v>1783</v>
      </c>
      <c r="K1804" s="55" t="s">
        <v>1249</v>
      </c>
      <c r="L1804" s="55">
        <v>0.25</v>
      </c>
      <c r="AD1804" s="12">
        <v>1797</v>
      </c>
      <c r="AE1804" s="12" t="s">
        <v>1261</v>
      </c>
      <c r="AF1804" s="12" t="s">
        <v>1629</v>
      </c>
      <c r="AG1804" s="12" t="s">
        <v>1966</v>
      </c>
      <c r="AH1804" s="12" t="s">
        <v>1967</v>
      </c>
      <c r="DN1804" s="55">
        <v>1797</v>
      </c>
      <c r="DO1804" s="55" t="s">
        <v>1706</v>
      </c>
      <c r="DP1804" s="55" t="s">
        <v>1259</v>
      </c>
      <c r="DQ1804" s="55" t="s">
        <v>1260</v>
      </c>
      <c r="DR1804" s="55" t="s">
        <v>1261</v>
      </c>
      <c r="DS1804" s="55">
        <v>33152</v>
      </c>
      <c r="DT1804" s="55">
        <v>10000</v>
      </c>
      <c r="DU1804" s="55" t="s">
        <v>1258</v>
      </c>
      <c r="DV1804" s="55">
        <v>1</v>
      </c>
      <c r="EV1804" s="55">
        <v>1797</v>
      </c>
      <c r="EW1804" s="55" t="s">
        <v>1359</v>
      </c>
      <c r="EX1804" s="55" t="s">
        <v>1260</v>
      </c>
      <c r="EY1804" s="55">
        <v>12</v>
      </c>
      <c r="EZ1804" s="55">
        <v>0</v>
      </c>
      <c r="FA1804" s="55">
        <v>1994</v>
      </c>
      <c r="FB1804" s="55" t="s">
        <v>1361</v>
      </c>
      <c r="FC1804" s="55" t="s">
        <v>1249</v>
      </c>
      <c r="FD1804" s="55">
        <v>5.25</v>
      </c>
      <c r="FF1804" s="55">
        <v>1797</v>
      </c>
      <c r="FG1804" s="55" t="s">
        <v>42</v>
      </c>
      <c r="FH1804" s="55" t="s">
        <v>1708</v>
      </c>
      <c r="FI1804" s="55">
        <v>6</v>
      </c>
      <c r="FJ1804" s="55">
        <v>25000</v>
      </c>
      <c r="FK1804" s="55" t="s">
        <v>1249</v>
      </c>
      <c r="FL1804" s="55">
        <v>0.3</v>
      </c>
      <c r="JW1804" s="12">
        <v>1797</v>
      </c>
      <c r="JX1804" s="12" t="s">
        <v>1635</v>
      </c>
      <c r="JY1804" s="12" t="s">
        <v>2217</v>
      </c>
    </row>
    <row r="1805" ht="14.25" customHeight="1" outlineLevel="1" spans="7:285">
      <c r="G1805" s="55">
        <v>1798</v>
      </c>
      <c r="H1805" s="55" t="s">
        <v>1359</v>
      </c>
      <c r="I1805" s="55" t="s">
        <v>1260</v>
      </c>
      <c r="J1805" s="55" t="s">
        <v>1891</v>
      </c>
      <c r="K1805" s="55" t="s">
        <v>1249</v>
      </c>
      <c r="L1805" s="55">
        <v>0.25</v>
      </c>
      <c r="AD1805" s="12">
        <v>1798</v>
      </c>
      <c r="AE1805" s="12" t="s">
        <v>1261</v>
      </c>
      <c r="AF1805" s="12" t="s">
        <v>1846</v>
      </c>
      <c r="AG1805" s="12" t="s">
        <v>1966</v>
      </c>
      <c r="AH1805" s="12" t="s">
        <v>1967</v>
      </c>
      <c r="DN1805" s="55">
        <v>1798</v>
      </c>
      <c r="DO1805" s="55" t="s">
        <v>1706</v>
      </c>
      <c r="DP1805" s="55" t="s">
        <v>1259</v>
      </c>
      <c r="DQ1805" s="55" t="s">
        <v>1260</v>
      </c>
      <c r="DR1805" s="55" t="s">
        <v>1261</v>
      </c>
      <c r="DS1805" s="55">
        <v>33153</v>
      </c>
      <c r="DT1805" s="55">
        <v>10000</v>
      </c>
      <c r="DU1805" s="55" t="s">
        <v>1258</v>
      </c>
      <c r="DV1805" s="55">
        <v>1</v>
      </c>
      <c r="EV1805" s="55">
        <v>1798</v>
      </c>
      <c r="EW1805" s="55" t="s">
        <v>1359</v>
      </c>
      <c r="EX1805" s="55" t="s">
        <v>1260</v>
      </c>
      <c r="EY1805" s="55">
        <v>12</v>
      </c>
      <c r="EZ1805" s="55">
        <v>1995</v>
      </c>
      <c r="FA1805" s="55">
        <v>2999</v>
      </c>
      <c r="FB1805" s="55" t="s">
        <v>1361</v>
      </c>
      <c r="FC1805" s="55" t="s">
        <v>1249</v>
      </c>
      <c r="FD1805" s="55">
        <v>6</v>
      </c>
      <c r="FF1805" s="55">
        <v>1798</v>
      </c>
      <c r="FG1805" s="55" t="s">
        <v>42</v>
      </c>
      <c r="FH1805" s="55" t="s">
        <v>1708</v>
      </c>
      <c r="FI1805" s="55">
        <v>6</v>
      </c>
      <c r="FJ1805" s="55">
        <v>50000</v>
      </c>
      <c r="FK1805" s="55" t="s">
        <v>1249</v>
      </c>
      <c r="FL1805" s="55">
        <v>0.3</v>
      </c>
      <c r="JW1805" s="12">
        <v>1798</v>
      </c>
      <c r="JX1805" s="12" t="s">
        <v>1635</v>
      </c>
      <c r="JY1805" s="12" t="s">
        <v>2233</v>
      </c>
    </row>
    <row r="1806" ht="14.25" customHeight="1" outlineLevel="1" spans="7:285">
      <c r="G1806" s="55">
        <v>1799</v>
      </c>
      <c r="H1806" s="55" t="s">
        <v>1359</v>
      </c>
      <c r="I1806" s="55" t="s">
        <v>1260</v>
      </c>
      <c r="J1806" s="55" t="s">
        <v>1914</v>
      </c>
      <c r="K1806" s="55" t="s">
        <v>1249</v>
      </c>
      <c r="L1806" s="55">
        <v>0.25</v>
      </c>
      <c r="AD1806" s="12">
        <v>1799</v>
      </c>
      <c r="AE1806" s="12" t="s">
        <v>1261</v>
      </c>
      <c r="AF1806" s="12" t="s">
        <v>2041</v>
      </c>
      <c r="AG1806" s="12" t="s">
        <v>1966</v>
      </c>
      <c r="AH1806" s="12" t="s">
        <v>1967</v>
      </c>
      <c r="DN1806" s="55">
        <v>1799</v>
      </c>
      <c r="DO1806" s="55" t="s">
        <v>1706</v>
      </c>
      <c r="DP1806" s="55" t="s">
        <v>1259</v>
      </c>
      <c r="DQ1806" s="55" t="s">
        <v>1260</v>
      </c>
      <c r="DR1806" s="55" t="s">
        <v>1261</v>
      </c>
      <c r="DS1806" s="55">
        <v>33159</v>
      </c>
      <c r="DT1806" s="55">
        <v>10000</v>
      </c>
      <c r="DU1806" s="55" t="s">
        <v>1258</v>
      </c>
      <c r="DV1806" s="55">
        <v>1</v>
      </c>
      <c r="EV1806" s="55">
        <v>1799</v>
      </c>
      <c r="EW1806" s="55" t="s">
        <v>1359</v>
      </c>
      <c r="EX1806" s="55" t="s">
        <v>1260</v>
      </c>
      <c r="EY1806" s="55">
        <v>2</v>
      </c>
      <c r="EZ1806" s="55">
        <v>0</v>
      </c>
      <c r="FA1806" s="55">
        <v>1994</v>
      </c>
      <c r="FB1806" s="55" t="s">
        <v>1361</v>
      </c>
      <c r="FC1806" s="55" t="s">
        <v>1249</v>
      </c>
      <c r="FD1806" s="55">
        <v>5.5</v>
      </c>
      <c r="FF1806" s="55">
        <v>1799</v>
      </c>
      <c r="FG1806" s="55" t="s">
        <v>42</v>
      </c>
      <c r="FH1806" s="55" t="s">
        <v>1708</v>
      </c>
      <c r="FI1806" s="55">
        <v>6</v>
      </c>
      <c r="FJ1806" s="55">
        <v>80000</v>
      </c>
      <c r="FK1806" s="55" t="s">
        <v>1249</v>
      </c>
      <c r="FL1806" s="55">
        <v>0.3</v>
      </c>
      <c r="JW1806" s="12">
        <v>1799</v>
      </c>
      <c r="JX1806" s="12" t="s">
        <v>1635</v>
      </c>
      <c r="JY1806" s="12" t="s">
        <v>2250</v>
      </c>
    </row>
    <row r="1807" ht="14.25" customHeight="1" outlineLevel="1" spans="7:285">
      <c r="G1807" s="55">
        <v>1800</v>
      </c>
      <c r="H1807" s="55" t="s">
        <v>1359</v>
      </c>
      <c r="I1807" s="55" t="s">
        <v>1260</v>
      </c>
      <c r="J1807" s="55" t="s">
        <v>1942</v>
      </c>
      <c r="K1807" s="55" t="s">
        <v>1249</v>
      </c>
      <c r="L1807" s="55">
        <v>0.25</v>
      </c>
      <c r="AD1807" s="12">
        <v>1800</v>
      </c>
      <c r="AE1807" s="12" t="s">
        <v>1261</v>
      </c>
      <c r="AF1807" s="12" t="s">
        <v>630</v>
      </c>
      <c r="AG1807" s="12" t="s">
        <v>3315</v>
      </c>
      <c r="AH1807" s="12" t="s">
        <v>2995</v>
      </c>
      <c r="DN1807" s="55">
        <v>1800</v>
      </c>
      <c r="DO1807" s="55" t="s">
        <v>1706</v>
      </c>
      <c r="DP1807" s="55" t="s">
        <v>1259</v>
      </c>
      <c r="DQ1807" s="55" t="s">
        <v>1260</v>
      </c>
      <c r="DR1807" s="55" t="s">
        <v>1261</v>
      </c>
      <c r="DS1807" s="55">
        <v>33163</v>
      </c>
      <c r="DT1807" s="55">
        <v>10000</v>
      </c>
      <c r="DU1807" s="55" t="s">
        <v>1258</v>
      </c>
      <c r="DV1807" s="55">
        <v>1</v>
      </c>
      <c r="EV1807" s="55">
        <v>1800</v>
      </c>
      <c r="EW1807" s="55" t="s">
        <v>1359</v>
      </c>
      <c r="EX1807" s="55" t="s">
        <v>1260</v>
      </c>
      <c r="EY1807" s="55">
        <v>2</v>
      </c>
      <c r="EZ1807" s="55">
        <v>1995</v>
      </c>
      <c r="FA1807" s="55">
        <v>2999</v>
      </c>
      <c r="FB1807" s="55" t="s">
        <v>1361</v>
      </c>
      <c r="FC1807" s="55" t="s">
        <v>1249</v>
      </c>
      <c r="FD1807" s="55">
        <v>6</v>
      </c>
      <c r="FF1807" s="55">
        <v>1800</v>
      </c>
      <c r="FG1807" s="55" t="s">
        <v>42</v>
      </c>
      <c r="FH1807" s="55" t="s">
        <v>1708</v>
      </c>
      <c r="FI1807" s="55">
        <v>6</v>
      </c>
      <c r="FJ1807" s="55">
        <v>130000</v>
      </c>
      <c r="FK1807" s="55" t="s">
        <v>1249</v>
      </c>
      <c r="FL1807" s="55">
        <v>0.3</v>
      </c>
      <c r="JW1807" s="12">
        <v>1800</v>
      </c>
      <c r="JX1807" s="12" t="s">
        <v>1635</v>
      </c>
      <c r="JY1807" s="12" t="s">
        <v>2268</v>
      </c>
    </row>
    <row r="1808" ht="14.25" customHeight="1" outlineLevel="1" spans="7:285">
      <c r="G1808" s="55">
        <v>1801</v>
      </c>
      <c r="H1808" s="55" t="s">
        <v>1359</v>
      </c>
      <c r="I1808" s="55" t="s">
        <v>1260</v>
      </c>
      <c r="J1808" s="55" t="s">
        <v>1409</v>
      </c>
      <c r="K1808" s="55" t="s">
        <v>1249</v>
      </c>
      <c r="L1808" s="55">
        <v>0.38</v>
      </c>
      <c r="AD1808" s="12">
        <v>1801</v>
      </c>
      <c r="AE1808" s="12" t="s">
        <v>3472</v>
      </c>
      <c r="AF1808" s="12" t="s">
        <v>1222</v>
      </c>
      <c r="AG1808" s="12" t="s">
        <v>2074</v>
      </c>
      <c r="AH1808" s="12" t="s">
        <v>2075</v>
      </c>
      <c r="DN1808" s="55">
        <v>1801</v>
      </c>
      <c r="DO1808" s="55" t="s">
        <v>1706</v>
      </c>
      <c r="DP1808" s="55" t="s">
        <v>1259</v>
      </c>
      <c r="DQ1808" s="55" t="s">
        <v>1260</v>
      </c>
      <c r="DR1808" s="55" t="s">
        <v>1261</v>
      </c>
      <c r="DS1808" s="55">
        <v>33188</v>
      </c>
      <c r="DT1808" s="55">
        <v>10000</v>
      </c>
      <c r="DU1808" s="55" t="s">
        <v>1258</v>
      </c>
      <c r="DV1808" s="55">
        <v>1</v>
      </c>
      <c r="EV1808" s="55">
        <v>1801</v>
      </c>
      <c r="EW1808" s="55" t="s">
        <v>1359</v>
      </c>
      <c r="EX1808" s="55" t="s">
        <v>1260</v>
      </c>
      <c r="EY1808" s="55">
        <v>3</v>
      </c>
      <c r="EZ1808" s="55">
        <v>0</v>
      </c>
      <c r="FA1808" s="55">
        <v>1994</v>
      </c>
      <c r="FB1808" s="55" t="s">
        <v>1361</v>
      </c>
      <c r="FC1808" s="55" t="s">
        <v>1249</v>
      </c>
      <c r="FD1808" s="55">
        <v>5.25</v>
      </c>
      <c r="FF1808" s="55">
        <v>1801</v>
      </c>
      <c r="FG1808" s="55" t="s">
        <v>42</v>
      </c>
      <c r="FH1808" s="55" t="s">
        <v>1708</v>
      </c>
      <c r="FI1808" s="55">
        <v>6</v>
      </c>
      <c r="FJ1808" s="55">
        <v>260000</v>
      </c>
      <c r="FK1808" s="55" t="s">
        <v>1249</v>
      </c>
      <c r="FL1808" s="55">
        <v>0.3</v>
      </c>
      <c r="JW1808" s="12">
        <v>1801</v>
      </c>
      <c r="JX1808" s="12" t="s">
        <v>1635</v>
      </c>
      <c r="JY1808" s="12" t="s">
        <v>1746</v>
      </c>
    </row>
    <row r="1809" ht="14.25" customHeight="1" outlineLevel="1" spans="7:285">
      <c r="G1809" s="55">
        <v>1802</v>
      </c>
      <c r="H1809" s="55" t="s">
        <v>1359</v>
      </c>
      <c r="I1809" s="55" t="s">
        <v>1260</v>
      </c>
      <c r="J1809" s="55" t="s">
        <v>1992</v>
      </c>
      <c r="K1809" s="55" t="s">
        <v>1249</v>
      </c>
      <c r="L1809" s="55">
        <v>0.38</v>
      </c>
      <c r="AD1809" s="12">
        <v>1802</v>
      </c>
      <c r="AE1809" s="12" t="s">
        <v>3473</v>
      </c>
      <c r="AF1809" s="12" t="s">
        <v>1880</v>
      </c>
      <c r="AG1809" s="12" t="s">
        <v>2074</v>
      </c>
      <c r="AH1809" s="12" t="s">
        <v>2075</v>
      </c>
      <c r="DN1809" s="55">
        <v>1802</v>
      </c>
      <c r="DO1809" s="55" t="s">
        <v>1706</v>
      </c>
      <c r="DP1809" s="55" t="s">
        <v>1259</v>
      </c>
      <c r="DQ1809" s="55" t="s">
        <v>1260</v>
      </c>
      <c r="DR1809" s="55" t="s">
        <v>1261</v>
      </c>
      <c r="DS1809" s="55">
        <v>33192</v>
      </c>
      <c r="DT1809" s="55">
        <v>10000</v>
      </c>
      <c r="DU1809" s="55" t="s">
        <v>1258</v>
      </c>
      <c r="DV1809" s="55">
        <v>1</v>
      </c>
      <c r="EV1809" s="55">
        <v>1802</v>
      </c>
      <c r="EW1809" s="55" t="s">
        <v>1359</v>
      </c>
      <c r="EX1809" s="55" t="s">
        <v>1260</v>
      </c>
      <c r="EY1809" s="55">
        <v>3</v>
      </c>
      <c r="EZ1809" s="55">
        <v>1995</v>
      </c>
      <c r="FA1809" s="55">
        <v>2999</v>
      </c>
      <c r="FB1809" s="55" t="s">
        <v>1361</v>
      </c>
      <c r="FC1809" s="55" t="s">
        <v>1249</v>
      </c>
      <c r="FD1809" s="55">
        <v>6</v>
      </c>
      <c r="FF1809" s="55">
        <v>1802</v>
      </c>
      <c r="FG1809" s="55" t="s">
        <v>42</v>
      </c>
      <c r="FH1809" s="55" t="s">
        <v>1708</v>
      </c>
      <c r="FI1809" s="55">
        <v>6</v>
      </c>
      <c r="FJ1809" s="55">
        <v>400000</v>
      </c>
      <c r="FK1809" s="55" t="s">
        <v>1249</v>
      </c>
      <c r="FL1809" s="55">
        <v>0.3</v>
      </c>
      <c r="JW1809" s="12">
        <v>1802</v>
      </c>
      <c r="JX1809" s="12" t="s">
        <v>1635</v>
      </c>
      <c r="JY1809" s="12" t="s">
        <v>2297</v>
      </c>
    </row>
    <row r="1810" ht="14.25" customHeight="1" outlineLevel="1" spans="7:285">
      <c r="G1810" s="55">
        <v>1803</v>
      </c>
      <c r="H1810" s="55" t="s">
        <v>1359</v>
      </c>
      <c r="I1810" s="55" t="s">
        <v>1260</v>
      </c>
      <c r="J1810" s="55" t="s">
        <v>1811</v>
      </c>
      <c r="K1810" s="55" t="s">
        <v>1249</v>
      </c>
      <c r="L1810" s="55">
        <v>0.45</v>
      </c>
      <c r="AD1810" s="12">
        <v>1803</v>
      </c>
      <c r="AE1810" s="12" t="s">
        <v>3474</v>
      </c>
      <c r="AF1810" s="12" t="s">
        <v>1383</v>
      </c>
      <c r="AG1810" s="12" t="s">
        <v>2074</v>
      </c>
      <c r="AH1810" s="12" t="s">
        <v>2115</v>
      </c>
      <c r="DN1810" s="55">
        <v>1803</v>
      </c>
      <c r="DO1810" s="55" t="s">
        <v>1706</v>
      </c>
      <c r="DP1810" s="55" t="s">
        <v>1259</v>
      </c>
      <c r="DQ1810" s="55" t="s">
        <v>1260</v>
      </c>
      <c r="DR1810" s="55" t="s">
        <v>1261</v>
      </c>
      <c r="DS1810" s="55">
        <v>33195</v>
      </c>
      <c r="DT1810" s="55">
        <v>10000</v>
      </c>
      <c r="DU1810" s="55" t="s">
        <v>1258</v>
      </c>
      <c r="DV1810" s="55">
        <v>1</v>
      </c>
      <c r="EV1810" s="55">
        <v>1803</v>
      </c>
      <c r="EW1810" s="55" t="s">
        <v>1359</v>
      </c>
      <c r="EX1810" s="55" t="s">
        <v>1260</v>
      </c>
      <c r="EY1810" s="55">
        <v>4</v>
      </c>
      <c r="EZ1810" s="55">
        <v>0</v>
      </c>
      <c r="FA1810" s="55">
        <v>1994</v>
      </c>
      <c r="FB1810" s="55" t="s">
        <v>1361</v>
      </c>
      <c r="FC1810" s="55" t="s">
        <v>1249</v>
      </c>
      <c r="FD1810" s="55">
        <v>5.25</v>
      </c>
      <c r="FF1810" s="55">
        <v>1803</v>
      </c>
      <c r="FG1810" s="55" t="s">
        <v>42</v>
      </c>
      <c r="FH1810" s="55" t="s">
        <v>1708</v>
      </c>
      <c r="FI1810" s="55">
        <v>6</v>
      </c>
      <c r="FJ1810" s="55">
        <v>530000</v>
      </c>
      <c r="FK1810" s="55" t="s">
        <v>1249</v>
      </c>
      <c r="FL1810" s="55">
        <v>0.3</v>
      </c>
      <c r="JW1810" s="12">
        <v>1803</v>
      </c>
      <c r="JX1810" s="12" t="s">
        <v>1635</v>
      </c>
      <c r="JY1810" s="12" t="s">
        <v>1619</v>
      </c>
    </row>
    <row r="1811" ht="14.25" customHeight="1" outlineLevel="1" spans="7:285">
      <c r="G1811" s="55">
        <v>1804</v>
      </c>
      <c r="H1811" s="55" t="s">
        <v>1359</v>
      </c>
      <c r="I1811" s="55" t="s">
        <v>1260</v>
      </c>
      <c r="J1811" s="55" t="s">
        <v>1839</v>
      </c>
      <c r="K1811" s="55" t="s">
        <v>1249</v>
      </c>
      <c r="L1811" s="55">
        <v>0.25</v>
      </c>
      <c r="AD1811" s="12">
        <v>1804</v>
      </c>
      <c r="AE1811" s="12" t="s">
        <v>3475</v>
      </c>
      <c r="AF1811" s="12" t="s">
        <v>1383</v>
      </c>
      <c r="AG1811" s="12" t="s">
        <v>2074</v>
      </c>
      <c r="AH1811" s="12" t="s">
        <v>2115</v>
      </c>
      <c r="DN1811" s="55">
        <v>1804</v>
      </c>
      <c r="DO1811" s="55" t="s">
        <v>1706</v>
      </c>
      <c r="DP1811" s="55" t="s">
        <v>1259</v>
      </c>
      <c r="DQ1811" s="55" t="s">
        <v>1260</v>
      </c>
      <c r="DR1811" s="55" t="s">
        <v>1261</v>
      </c>
      <c r="DS1811" s="55">
        <v>33197</v>
      </c>
      <c r="DT1811" s="55">
        <v>10000</v>
      </c>
      <c r="DU1811" s="55" t="s">
        <v>1258</v>
      </c>
      <c r="DV1811" s="55">
        <v>1</v>
      </c>
      <c r="EV1811" s="55">
        <v>1804</v>
      </c>
      <c r="EW1811" s="55" t="s">
        <v>1359</v>
      </c>
      <c r="EX1811" s="55" t="s">
        <v>1260</v>
      </c>
      <c r="EY1811" s="55">
        <v>4</v>
      </c>
      <c r="EZ1811" s="55">
        <v>1995</v>
      </c>
      <c r="FA1811" s="55">
        <v>2999</v>
      </c>
      <c r="FB1811" s="55" t="s">
        <v>1361</v>
      </c>
      <c r="FC1811" s="55" t="s">
        <v>1249</v>
      </c>
      <c r="FD1811" s="55">
        <v>6</v>
      </c>
      <c r="FF1811" s="55">
        <v>1804</v>
      </c>
      <c r="FG1811" s="55" t="s">
        <v>42</v>
      </c>
      <c r="FH1811" s="55" t="s">
        <v>1708</v>
      </c>
      <c r="FI1811" s="55">
        <v>6</v>
      </c>
      <c r="FJ1811" s="55">
        <v>540000</v>
      </c>
      <c r="FK1811" s="55" t="s">
        <v>1249</v>
      </c>
      <c r="FL1811" s="55">
        <v>0.3</v>
      </c>
      <c r="JW1811" s="12">
        <v>1804</v>
      </c>
      <c r="JX1811" s="12" t="s">
        <v>2072</v>
      </c>
      <c r="JY1811" s="12" t="s">
        <v>651</v>
      </c>
    </row>
    <row r="1812" ht="14.25" customHeight="1" outlineLevel="1" spans="7:285">
      <c r="G1812" s="55">
        <v>1805</v>
      </c>
      <c r="H1812" s="55" t="s">
        <v>1359</v>
      </c>
      <c r="I1812" s="55" t="s">
        <v>1260</v>
      </c>
      <c r="J1812" s="55" t="s">
        <v>1864</v>
      </c>
      <c r="K1812" s="55" t="s">
        <v>1249</v>
      </c>
      <c r="L1812" s="55">
        <v>0.25</v>
      </c>
      <c r="AD1812" s="12">
        <v>1805</v>
      </c>
      <c r="AE1812" s="12" t="s">
        <v>3476</v>
      </c>
      <c r="AF1812" s="12" t="s">
        <v>1286</v>
      </c>
      <c r="AG1812" s="12" t="s">
        <v>2074</v>
      </c>
      <c r="AH1812" s="12" t="s">
        <v>2115</v>
      </c>
      <c r="DN1812" s="55">
        <v>1805</v>
      </c>
      <c r="DO1812" s="55" t="s">
        <v>1706</v>
      </c>
      <c r="DP1812" s="55" t="s">
        <v>1259</v>
      </c>
      <c r="DQ1812" s="55" t="s">
        <v>1260</v>
      </c>
      <c r="DR1812" s="55" t="s">
        <v>1261</v>
      </c>
      <c r="DS1812" s="55">
        <v>33199</v>
      </c>
      <c r="DT1812" s="55">
        <v>10000</v>
      </c>
      <c r="DU1812" s="55" t="s">
        <v>1258</v>
      </c>
      <c r="DV1812" s="55">
        <v>1</v>
      </c>
      <c r="EV1812" s="55">
        <v>1805</v>
      </c>
      <c r="EW1812" s="55" t="s">
        <v>1359</v>
      </c>
      <c r="EX1812" s="55" t="s">
        <v>1260</v>
      </c>
      <c r="EY1812" s="55">
        <v>5</v>
      </c>
      <c r="EZ1812" s="55">
        <v>0</v>
      </c>
      <c r="FA1812" s="55">
        <v>1994</v>
      </c>
      <c r="FB1812" s="55" t="s">
        <v>1361</v>
      </c>
      <c r="FC1812" s="55" t="s">
        <v>1249</v>
      </c>
      <c r="FD1812" s="55">
        <v>5.25</v>
      </c>
      <c r="FF1812" s="55">
        <v>1805</v>
      </c>
      <c r="FG1812" s="55" t="s">
        <v>42</v>
      </c>
      <c r="FH1812" s="55" t="s">
        <v>1708</v>
      </c>
      <c r="FI1812" s="55">
        <v>7</v>
      </c>
      <c r="FJ1812" s="55">
        <v>0</v>
      </c>
      <c r="FK1812" s="55" t="s">
        <v>1249</v>
      </c>
      <c r="FL1812" s="55">
        <v>0.95</v>
      </c>
      <c r="JW1812" s="12">
        <v>1805</v>
      </c>
      <c r="JX1812" s="12" t="s">
        <v>2072</v>
      </c>
      <c r="JY1812" s="12" t="s">
        <v>758</v>
      </c>
    </row>
    <row r="1813" ht="14.25" customHeight="1" outlineLevel="1" spans="7:285">
      <c r="G1813" s="55">
        <v>1806</v>
      </c>
      <c r="H1813" s="55" t="s">
        <v>1359</v>
      </c>
      <c r="I1813" s="55" t="s">
        <v>1260</v>
      </c>
      <c r="J1813" s="55" t="s">
        <v>1363</v>
      </c>
      <c r="K1813" s="55" t="s">
        <v>1249</v>
      </c>
      <c r="L1813" s="55">
        <v>0.25</v>
      </c>
      <c r="AD1813" s="12">
        <v>1806</v>
      </c>
      <c r="AE1813" s="12" t="s">
        <v>3477</v>
      </c>
      <c r="AF1813" s="12" t="s">
        <v>1905</v>
      </c>
      <c r="AG1813" s="12" t="s">
        <v>2074</v>
      </c>
      <c r="AH1813" s="12" t="s">
        <v>2204</v>
      </c>
      <c r="DN1813" s="55">
        <v>1806</v>
      </c>
      <c r="DO1813" s="55" t="s">
        <v>1706</v>
      </c>
      <c r="DP1813" s="55" t="s">
        <v>1259</v>
      </c>
      <c r="DQ1813" s="55" t="s">
        <v>1260</v>
      </c>
      <c r="DR1813" s="55" t="s">
        <v>1261</v>
      </c>
      <c r="DS1813" s="55">
        <v>33222</v>
      </c>
      <c r="DT1813" s="55">
        <v>10000</v>
      </c>
      <c r="DU1813" s="55" t="s">
        <v>1258</v>
      </c>
      <c r="DV1813" s="55">
        <v>1</v>
      </c>
      <c r="EV1813" s="55">
        <v>1806</v>
      </c>
      <c r="EW1813" s="55" t="s">
        <v>1359</v>
      </c>
      <c r="EX1813" s="55" t="s">
        <v>1260</v>
      </c>
      <c r="EY1813" s="55">
        <v>5</v>
      </c>
      <c r="EZ1813" s="55">
        <v>1995</v>
      </c>
      <c r="FA1813" s="55">
        <v>2999</v>
      </c>
      <c r="FB1813" s="55" t="s">
        <v>1361</v>
      </c>
      <c r="FC1813" s="55" t="s">
        <v>1249</v>
      </c>
      <c r="FD1813" s="55">
        <v>6</v>
      </c>
      <c r="FF1813" s="55">
        <v>1806</v>
      </c>
      <c r="FG1813" s="55" t="s">
        <v>42</v>
      </c>
      <c r="FH1813" s="55" t="s">
        <v>1708</v>
      </c>
      <c r="FI1813" s="55">
        <v>7</v>
      </c>
      <c r="FJ1813" s="55">
        <v>1000</v>
      </c>
      <c r="FK1813" s="55" t="s">
        <v>1249</v>
      </c>
      <c r="FL1813" s="55">
        <v>0.95</v>
      </c>
      <c r="JW1813" s="12">
        <v>1806</v>
      </c>
      <c r="JX1813" s="12" t="s">
        <v>2072</v>
      </c>
      <c r="JY1813" s="12" t="s">
        <v>777</v>
      </c>
    </row>
    <row r="1814" ht="14.25" customHeight="1" outlineLevel="1" spans="7:285">
      <c r="G1814" s="55">
        <v>1807</v>
      </c>
      <c r="H1814" s="55" t="s">
        <v>1359</v>
      </c>
      <c r="I1814" s="55" t="s">
        <v>1260</v>
      </c>
      <c r="J1814" s="55" t="s">
        <v>1910</v>
      </c>
      <c r="K1814" s="55" t="s">
        <v>1249</v>
      </c>
      <c r="L1814" s="55">
        <v>0.25</v>
      </c>
      <c r="AD1814" s="12">
        <v>1807</v>
      </c>
      <c r="AE1814" s="12" t="s">
        <v>3478</v>
      </c>
      <c r="AF1814" s="12" t="s">
        <v>1905</v>
      </c>
      <c r="AG1814" s="12" t="s">
        <v>2074</v>
      </c>
      <c r="AH1814" s="12" t="s">
        <v>2204</v>
      </c>
      <c r="DN1814" s="55">
        <v>1807</v>
      </c>
      <c r="DO1814" s="55" t="s">
        <v>1706</v>
      </c>
      <c r="DP1814" s="55" t="s">
        <v>1259</v>
      </c>
      <c r="DQ1814" s="55" t="s">
        <v>1260</v>
      </c>
      <c r="DR1814" s="55" t="s">
        <v>1261</v>
      </c>
      <c r="DS1814" s="55">
        <v>33231</v>
      </c>
      <c r="DT1814" s="55">
        <v>10000</v>
      </c>
      <c r="DU1814" s="55" t="s">
        <v>1258</v>
      </c>
      <c r="DV1814" s="55">
        <v>1</v>
      </c>
      <c r="EV1814" s="55">
        <v>1807</v>
      </c>
      <c r="EW1814" s="55" t="s">
        <v>1359</v>
      </c>
      <c r="EX1814" s="55" t="s">
        <v>1260</v>
      </c>
      <c r="EY1814" s="55">
        <v>6</v>
      </c>
      <c r="EZ1814" s="55">
        <v>0</v>
      </c>
      <c r="FA1814" s="55">
        <v>1994</v>
      </c>
      <c r="FB1814" s="55" t="s">
        <v>1361</v>
      </c>
      <c r="FC1814" s="55" t="s">
        <v>1249</v>
      </c>
      <c r="FD1814" s="55">
        <v>5.25</v>
      </c>
      <c r="FF1814" s="55">
        <v>1807</v>
      </c>
      <c r="FG1814" s="55" t="s">
        <v>42</v>
      </c>
      <c r="FH1814" s="55" t="s">
        <v>1708</v>
      </c>
      <c r="FI1814" s="55">
        <v>7</v>
      </c>
      <c r="FJ1814" s="55">
        <v>2500</v>
      </c>
      <c r="FK1814" s="55" t="s">
        <v>1249</v>
      </c>
      <c r="FL1814" s="55">
        <v>0.84</v>
      </c>
      <c r="JW1814" s="12">
        <v>1807</v>
      </c>
      <c r="JX1814" s="12" t="s">
        <v>2072</v>
      </c>
      <c r="JY1814" s="12" t="s">
        <v>954</v>
      </c>
    </row>
    <row r="1815" ht="14.25" customHeight="1" outlineLevel="1" spans="7:285">
      <c r="G1815" s="55">
        <v>1808</v>
      </c>
      <c r="H1815" s="55" t="s">
        <v>1359</v>
      </c>
      <c r="I1815" s="55" t="s">
        <v>1260</v>
      </c>
      <c r="J1815" s="55" t="s">
        <v>1939</v>
      </c>
      <c r="K1815" s="55" t="s">
        <v>1249</v>
      </c>
      <c r="L1815" s="55">
        <v>0.25</v>
      </c>
      <c r="AD1815" s="12">
        <v>1808</v>
      </c>
      <c r="AE1815" s="12" t="s">
        <v>1261</v>
      </c>
      <c r="AF1815" s="12" t="s">
        <v>1588</v>
      </c>
      <c r="AG1815" s="12" t="s">
        <v>2074</v>
      </c>
      <c r="AH1815" s="12" t="s">
        <v>3022</v>
      </c>
      <c r="DN1815" s="55">
        <v>1808</v>
      </c>
      <c r="DO1815" s="55" t="s">
        <v>1706</v>
      </c>
      <c r="DP1815" s="55" t="s">
        <v>1259</v>
      </c>
      <c r="DQ1815" s="55" t="s">
        <v>1260</v>
      </c>
      <c r="DR1815" s="55" t="s">
        <v>1261</v>
      </c>
      <c r="DS1815" s="55">
        <v>33233</v>
      </c>
      <c r="DT1815" s="55">
        <v>10000</v>
      </c>
      <c r="DU1815" s="55" t="s">
        <v>1258</v>
      </c>
      <c r="DV1815" s="55">
        <v>1</v>
      </c>
      <c r="EV1815" s="55">
        <v>1808</v>
      </c>
      <c r="EW1815" s="55" t="s">
        <v>1359</v>
      </c>
      <c r="EX1815" s="55" t="s">
        <v>1260</v>
      </c>
      <c r="EY1815" s="55">
        <v>6</v>
      </c>
      <c r="EZ1815" s="55">
        <v>1995</v>
      </c>
      <c r="FA1815" s="55">
        <v>2999</v>
      </c>
      <c r="FB1815" s="55" t="s">
        <v>1361</v>
      </c>
      <c r="FC1815" s="55" t="s">
        <v>1249</v>
      </c>
      <c r="FD1815" s="55">
        <v>6</v>
      </c>
      <c r="FF1815" s="55">
        <v>1808</v>
      </c>
      <c r="FG1815" s="55" t="s">
        <v>42</v>
      </c>
      <c r="FH1815" s="55" t="s">
        <v>1708</v>
      </c>
      <c r="FI1815" s="55">
        <v>7</v>
      </c>
      <c r="FJ1815" s="55">
        <v>5000</v>
      </c>
      <c r="FK1815" s="55" t="s">
        <v>1249</v>
      </c>
      <c r="FL1815" s="55">
        <v>0.77</v>
      </c>
      <c r="JW1815" s="12">
        <v>1808</v>
      </c>
      <c r="JX1815" s="12" t="s">
        <v>2072</v>
      </c>
      <c r="JY1815" s="12" t="s">
        <v>984</v>
      </c>
    </row>
    <row r="1816" ht="14.25" customHeight="1" outlineLevel="1" spans="7:285">
      <c r="G1816" s="55">
        <v>1809</v>
      </c>
      <c r="H1816" s="55" t="s">
        <v>1359</v>
      </c>
      <c r="I1816" s="55" t="s">
        <v>1260</v>
      </c>
      <c r="J1816" s="55" t="s">
        <v>1964</v>
      </c>
      <c r="K1816" s="55" t="s">
        <v>1249</v>
      </c>
      <c r="L1816" s="55">
        <v>0.25</v>
      </c>
      <c r="AD1816" s="12">
        <v>1809</v>
      </c>
      <c r="AE1816" s="12" t="s">
        <v>1261</v>
      </c>
      <c r="AF1816" s="12" t="s">
        <v>1660</v>
      </c>
      <c r="AG1816" s="12" t="s">
        <v>2074</v>
      </c>
      <c r="AH1816" s="12" t="s">
        <v>2032</v>
      </c>
      <c r="DN1816" s="55">
        <v>1809</v>
      </c>
      <c r="DO1816" s="55" t="s">
        <v>1706</v>
      </c>
      <c r="DP1816" s="55" t="s">
        <v>1259</v>
      </c>
      <c r="DQ1816" s="55" t="s">
        <v>1260</v>
      </c>
      <c r="DR1816" s="55" t="s">
        <v>1261</v>
      </c>
      <c r="DS1816" s="55">
        <v>33234</v>
      </c>
      <c r="DT1816" s="55">
        <v>10000</v>
      </c>
      <c r="DU1816" s="55" t="s">
        <v>1258</v>
      </c>
      <c r="DV1816" s="55">
        <v>1</v>
      </c>
      <c r="EV1816" s="55">
        <v>1809</v>
      </c>
      <c r="EW1816" s="55" t="s">
        <v>1359</v>
      </c>
      <c r="EX1816" s="55" t="s">
        <v>1260</v>
      </c>
      <c r="EY1816" s="55">
        <v>7</v>
      </c>
      <c r="EZ1816" s="55">
        <v>0</v>
      </c>
      <c r="FA1816" s="55">
        <v>1994</v>
      </c>
      <c r="FB1816" s="55" t="s">
        <v>1361</v>
      </c>
      <c r="FC1816" s="55" t="s">
        <v>1249</v>
      </c>
      <c r="FD1816" s="55">
        <v>5.25</v>
      </c>
      <c r="FF1816" s="55">
        <v>1809</v>
      </c>
      <c r="FG1816" s="55" t="s">
        <v>42</v>
      </c>
      <c r="FH1816" s="55" t="s">
        <v>1708</v>
      </c>
      <c r="FI1816" s="55">
        <v>7</v>
      </c>
      <c r="FJ1816" s="55">
        <v>10000</v>
      </c>
      <c r="FK1816" s="55" t="s">
        <v>1249</v>
      </c>
      <c r="FL1816" s="55">
        <v>0.77</v>
      </c>
      <c r="JW1816" s="12">
        <v>1809</v>
      </c>
      <c r="JX1816" s="12" t="s">
        <v>2072</v>
      </c>
      <c r="JY1816" s="12" t="s">
        <v>1066</v>
      </c>
    </row>
    <row r="1817" ht="14.25" customHeight="1" outlineLevel="1" spans="7:285">
      <c r="G1817" s="55">
        <v>1810</v>
      </c>
      <c r="H1817" s="55" t="s">
        <v>1359</v>
      </c>
      <c r="I1817" s="55" t="s">
        <v>1260</v>
      </c>
      <c r="J1817" s="55" t="s">
        <v>1989</v>
      </c>
      <c r="K1817" s="55" t="s">
        <v>1249</v>
      </c>
      <c r="L1817" s="55">
        <v>0.25</v>
      </c>
      <c r="AD1817" s="12">
        <v>1810</v>
      </c>
      <c r="AE1817" s="12" t="s">
        <v>1261</v>
      </c>
      <c r="AF1817" s="12" t="s">
        <v>651</v>
      </c>
      <c r="AG1817" s="12" t="s">
        <v>2074</v>
      </c>
      <c r="AH1817" s="12" t="s">
        <v>2277</v>
      </c>
      <c r="DN1817" s="55">
        <v>1810</v>
      </c>
      <c r="DO1817" s="55" t="s">
        <v>1706</v>
      </c>
      <c r="DP1817" s="55" t="s">
        <v>1259</v>
      </c>
      <c r="DQ1817" s="55" t="s">
        <v>1260</v>
      </c>
      <c r="DR1817" s="55" t="s">
        <v>1261</v>
      </c>
      <c r="DS1817" s="55">
        <v>33238</v>
      </c>
      <c r="DT1817" s="55">
        <v>10000</v>
      </c>
      <c r="DU1817" s="55" t="s">
        <v>1258</v>
      </c>
      <c r="DV1817" s="55">
        <v>1</v>
      </c>
      <c r="EV1817" s="55">
        <v>1810</v>
      </c>
      <c r="EW1817" s="55" t="s">
        <v>1359</v>
      </c>
      <c r="EX1817" s="55" t="s">
        <v>1260</v>
      </c>
      <c r="EY1817" s="55">
        <v>7</v>
      </c>
      <c r="EZ1817" s="55">
        <v>1995</v>
      </c>
      <c r="FA1817" s="55">
        <v>2999</v>
      </c>
      <c r="FB1817" s="55" t="s">
        <v>1361</v>
      </c>
      <c r="FC1817" s="55" t="s">
        <v>1249</v>
      </c>
      <c r="FD1817" s="55">
        <v>6</v>
      </c>
      <c r="FF1817" s="55">
        <v>1810</v>
      </c>
      <c r="FG1817" s="55" t="s">
        <v>42</v>
      </c>
      <c r="FH1817" s="55" t="s">
        <v>1708</v>
      </c>
      <c r="FI1817" s="55">
        <v>7</v>
      </c>
      <c r="FJ1817" s="55">
        <v>25000</v>
      </c>
      <c r="FK1817" s="55" t="s">
        <v>1249</v>
      </c>
      <c r="FL1817" s="55">
        <v>0.77</v>
      </c>
      <c r="JW1817" s="12">
        <v>1810</v>
      </c>
      <c r="JX1817" s="12" t="s">
        <v>2072</v>
      </c>
      <c r="JY1817" s="12" t="s">
        <v>1225</v>
      </c>
    </row>
    <row r="1818" ht="14.25" customHeight="1" outlineLevel="1" spans="7:285">
      <c r="G1818" s="55">
        <v>1811</v>
      </c>
      <c r="H1818" s="55" t="s">
        <v>1359</v>
      </c>
      <c r="I1818" s="55" t="s">
        <v>1756</v>
      </c>
      <c r="J1818" s="55" t="s">
        <v>2162</v>
      </c>
      <c r="K1818" s="55" t="s">
        <v>1249</v>
      </c>
      <c r="L1818" s="55">
        <v>0.31</v>
      </c>
      <c r="AD1818" s="12">
        <v>1811</v>
      </c>
      <c r="AE1818" s="12" t="s">
        <v>3479</v>
      </c>
      <c r="AF1818" s="12" t="s">
        <v>768</v>
      </c>
      <c r="AG1818" s="12" t="s">
        <v>665</v>
      </c>
      <c r="AH1818" s="12" t="s">
        <v>767</v>
      </c>
      <c r="DN1818" s="55">
        <v>1811</v>
      </c>
      <c r="DO1818" s="55" t="s">
        <v>1706</v>
      </c>
      <c r="DP1818" s="55" t="s">
        <v>1259</v>
      </c>
      <c r="DQ1818" s="55" t="s">
        <v>1260</v>
      </c>
      <c r="DR1818" s="55" t="s">
        <v>1261</v>
      </c>
      <c r="DS1818" s="55">
        <v>33239</v>
      </c>
      <c r="DT1818" s="55">
        <v>10000</v>
      </c>
      <c r="DU1818" s="55" t="s">
        <v>1258</v>
      </c>
      <c r="DV1818" s="55">
        <v>1</v>
      </c>
      <c r="EV1818" s="55">
        <v>1811</v>
      </c>
      <c r="EW1818" s="55" t="s">
        <v>1359</v>
      </c>
      <c r="EX1818" s="55" t="s">
        <v>1260</v>
      </c>
      <c r="EY1818" s="55">
        <v>8</v>
      </c>
      <c r="EZ1818" s="55">
        <v>0</v>
      </c>
      <c r="FA1818" s="55">
        <v>1994</v>
      </c>
      <c r="FB1818" s="55" t="s">
        <v>1361</v>
      </c>
      <c r="FC1818" s="55" t="s">
        <v>1249</v>
      </c>
      <c r="FD1818" s="55">
        <v>5.25</v>
      </c>
      <c r="FF1818" s="55">
        <v>1811</v>
      </c>
      <c r="FG1818" s="55" t="s">
        <v>42</v>
      </c>
      <c r="FH1818" s="55" t="s">
        <v>1708</v>
      </c>
      <c r="FI1818" s="55">
        <v>7</v>
      </c>
      <c r="FJ1818" s="55">
        <v>50000</v>
      </c>
      <c r="FK1818" s="55" t="s">
        <v>1249</v>
      </c>
      <c r="FL1818" s="55">
        <v>0.77</v>
      </c>
      <c r="JW1818" s="12">
        <v>1811</v>
      </c>
      <c r="JX1818" s="12" t="s">
        <v>2072</v>
      </c>
      <c r="JY1818" s="12" t="s">
        <v>1287</v>
      </c>
    </row>
    <row r="1819" ht="14.25" customHeight="1" outlineLevel="1" spans="7:285">
      <c r="G1819" s="55">
        <v>1812</v>
      </c>
      <c r="H1819" s="55" t="s">
        <v>1359</v>
      </c>
      <c r="I1819" s="55" t="s">
        <v>1756</v>
      </c>
      <c r="J1819" s="55" t="s">
        <v>2526</v>
      </c>
      <c r="K1819" s="55" t="s">
        <v>1249</v>
      </c>
      <c r="L1819" s="55">
        <v>0.31</v>
      </c>
      <c r="AD1819" s="12">
        <v>1812</v>
      </c>
      <c r="AE1819" s="12" t="s">
        <v>3480</v>
      </c>
      <c r="AF1819" s="12" t="s">
        <v>768</v>
      </c>
      <c r="AG1819" s="12" t="s">
        <v>665</v>
      </c>
      <c r="AH1819" s="12" t="s">
        <v>904</v>
      </c>
      <c r="DN1819" s="55">
        <v>1812</v>
      </c>
      <c r="DO1819" s="55" t="s">
        <v>1706</v>
      </c>
      <c r="DP1819" s="55" t="s">
        <v>1259</v>
      </c>
      <c r="DQ1819" s="55" t="s">
        <v>1260</v>
      </c>
      <c r="DR1819" s="55" t="s">
        <v>1261</v>
      </c>
      <c r="DS1819" s="55">
        <v>33242</v>
      </c>
      <c r="DT1819" s="55">
        <v>10000</v>
      </c>
      <c r="DU1819" s="55" t="s">
        <v>1258</v>
      </c>
      <c r="DV1819" s="55">
        <v>1</v>
      </c>
      <c r="EV1819" s="55">
        <v>1812</v>
      </c>
      <c r="EW1819" s="55" t="s">
        <v>1359</v>
      </c>
      <c r="EX1819" s="55" t="s">
        <v>1260</v>
      </c>
      <c r="EY1819" s="55">
        <v>8</v>
      </c>
      <c r="EZ1819" s="55">
        <v>1995</v>
      </c>
      <c r="FA1819" s="55">
        <v>2999</v>
      </c>
      <c r="FB1819" s="55" t="s">
        <v>1361</v>
      </c>
      <c r="FC1819" s="55" t="s">
        <v>1249</v>
      </c>
      <c r="FD1819" s="55">
        <v>6</v>
      </c>
      <c r="FF1819" s="55">
        <v>1812</v>
      </c>
      <c r="FG1819" s="55" t="s">
        <v>42</v>
      </c>
      <c r="FH1819" s="55" t="s">
        <v>1708</v>
      </c>
      <c r="FI1819" s="55">
        <v>7</v>
      </c>
      <c r="FJ1819" s="55">
        <v>80000</v>
      </c>
      <c r="FK1819" s="55" t="s">
        <v>1249</v>
      </c>
      <c r="FL1819" s="55">
        <v>0.77</v>
      </c>
      <c r="JW1819" s="12">
        <v>1812</v>
      </c>
      <c r="JX1819" s="12" t="s">
        <v>2072</v>
      </c>
      <c r="JY1819" s="12" t="s">
        <v>750</v>
      </c>
    </row>
    <row r="1820" ht="14.25" customHeight="1" outlineLevel="1" spans="7:285">
      <c r="G1820" s="55">
        <v>1813</v>
      </c>
      <c r="H1820" s="55" t="s">
        <v>1359</v>
      </c>
      <c r="I1820" s="55" t="s">
        <v>1738</v>
      </c>
      <c r="J1820" s="55" t="s">
        <v>2781</v>
      </c>
      <c r="K1820" s="55" t="s">
        <v>1249</v>
      </c>
      <c r="L1820" s="55">
        <v>0.25</v>
      </c>
      <c r="AD1820" s="12">
        <v>1813</v>
      </c>
      <c r="AE1820" s="12" t="s">
        <v>3481</v>
      </c>
      <c r="AF1820" s="12" t="s">
        <v>768</v>
      </c>
      <c r="AG1820" s="12" t="s">
        <v>665</v>
      </c>
      <c r="AH1820" s="12" t="s">
        <v>904</v>
      </c>
      <c r="DN1820" s="55">
        <v>1813</v>
      </c>
      <c r="DO1820" s="55" t="s">
        <v>1706</v>
      </c>
      <c r="DP1820" s="55" t="s">
        <v>1259</v>
      </c>
      <c r="DQ1820" s="55" t="s">
        <v>1260</v>
      </c>
      <c r="DR1820" s="55" t="s">
        <v>1261</v>
      </c>
      <c r="DS1820" s="55">
        <v>33243</v>
      </c>
      <c r="DT1820" s="55">
        <v>10000</v>
      </c>
      <c r="DU1820" s="55" t="s">
        <v>1258</v>
      </c>
      <c r="DV1820" s="55">
        <v>1</v>
      </c>
      <c r="EV1820" s="55">
        <v>1813</v>
      </c>
      <c r="EW1820" s="55" t="s">
        <v>1359</v>
      </c>
      <c r="EX1820" s="55" t="s">
        <v>1260</v>
      </c>
      <c r="EY1820" s="55">
        <v>9</v>
      </c>
      <c r="EZ1820" s="55">
        <v>0</v>
      </c>
      <c r="FA1820" s="55">
        <v>1994</v>
      </c>
      <c r="FB1820" s="55" t="s">
        <v>1361</v>
      </c>
      <c r="FC1820" s="55" t="s">
        <v>1249</v>
      </c>
      <c r="FD1820" s="55">
        <v>5.25</v>
      </c>
      <c r="FF1820" s="55">
        <v>1813</v>
      </c>
      <c r="FG1820" s="55" t="s">
        <v>42</v>
      </c>
      <c r="FH1820" s="55" t="s">
        <v>1708</v>
      </c>
      <c r="FI1820" s="55">
        <v>7</v>
      </c>
      <c r="FJ1820" s="55">
        <v>130000</v>
      </c>
      <c r="FK1820" s="55" t="s">
        <v>1249</v>
      </c>
      <c r="FL1820" s="55">
        <v>0.77</v>
      </c>
      <c r="JW1820" s="12">
        <v>1813</v>
      </c>
      <c r="JX1820" s="12" t="s">
        <v>2072</v>
      </c>
      <c r="JY1820" s="12" t="s">
        <v>1384</v>
      </c>
    </row>
    <row r="1821" ht="14.25" customHeight="1" outlineLevel="1" spans="7:285">
      <c r="G1821" s="55">
        <v>1814</v>
      </c>
      <c r="H1821" s="55" t="s">
        <v>1359</v>
      </c>
      <c r="I1821" s="55" t="s">
        <v>1738</v>
      </c>
      <c r="J1821" s="55" t="s">
        <v>2225</v>
      </c>
      <c r="K1821" s="55" t="s">
        <v>1249</v>
      </c>
      <c r="L1821" s="55">
        <v>0.25</v>
      </c>
      <c r="AD1821" s="12">
        <v>1814</v>
      </c>
      <c r="AE1821" s="12" t="s">
        <v>3482</v>
      </c>
      <c r="AF1821" s="12" t="s">
        <v>2321</v>
      </c>
      <c r="AG1821" s="12" t="s">
        <v>665</v>
      </c>
      <c r="AH1821" s="12" t="s">
        <v>1019</v>
      </c>
      <c r="DN1821" s="55">
        <v>1814</v>
      </c>
      <c r="DO1821" s="55" t="s">
        <v>1706</v>
      </c>
      <c r="DP1821" s="55" t="s">
        <v>1259</v>
      </c>
      <c r="DQ1821" s="55" t="s">
        <v>1260</v>
      </c>
      <c r="DR1821" s="55" t="s">
        <v>1261</v>
      </c>
      <c r="DS1821" s="55">
        <v>33245</v>
      </c>
      <c r="DT1821" s="55">
        <v>10000</v>
      </c>
      <c r="DU1821" s="55" t="s">
        <v>1258</v>
      </c>
      <c r="DV1821" s="55">
        <v>1</v>
      </c>
      <c r="EV1821" s="55">
        <v>1814</v>
      </c>
      <c r="EW1821" s="55" t="s">
        <v>1359</v>
      </c>
      <c r="EX1821" s="55" t="s">
        <v>1260</v>
      </c>
      <c r="EY1821" s="55">
        <v>9</v>
      </c>
      <c r="EZ1821" s="55">
        <v>1995</v>
      </c>
      <c r="FA1821" s="55">
        <v>2999</v>
      </c>
      <c r="FB1821" s="55" t="s">
        <v>1361</v>
      </c>
      <c r="FC1821" s="55" t="s">
        <v>1249</v>
      </c>
      <c r="FD1821" s="55">
        <v>6</v>
      </c>
      <c r="FF1821" s="55">
        <v>1814</v>
      </c>
      <c r="FG1821" s="55" t="s">
        <v>42</v>
      </c>
      <c r="FH1821" s="55" t="s">
        <v>1708</v>
      </c>
      <c r="FI1821" s="55">
        <v>7</v>
      </c>
      <c r="FJ1821" s="55">
        <v>260000</v>
      </c>
      <c r="FK1821" s="55" t="s">
        <v>1249</v>
      </c>
      <c r="FL1821" s="55">
        <v>0.77</v>
      </c>
      <c r="JW1821" s="12">
        <v>1814</v>
      </c>
      <c r="JX1821" s="12" t="s">
        <v>2072</v>
      </c>
      <c r="JY1821" s="12" t="s">
        <v>1428</v>
      </c>
    </row>
    <row r="1822" ht="14.25" customHeight="1" outlineLevel="1" spans="7:285">
      <c r="G1822" s="55">
        <v>1815</v>
      </c>
      <c r="H1822" s="55" t="s">
        <v>1359</v>
      </c>
      <c r="I1822" s="55" t="s">
        <v>1738</v>
      </c>
      <c r="J1822" s="55" t="s">
        <v>2746</v>
      </c>
      <c r="K1822" s="55" t="s">
        <v>1249</v>
      </c>
      <c r="L1822" s="55">
        <v>0.25</v>
      </c>
      <c r="AD1822" s="12">
        <v>1815</v>
      </c>
      <c r="AE1822" s="12" t="s">
        <v>3483</v>
      </c>
      <c r="AF1822" s="12" t="s">
        <v>2321</v>
      </c>
      <c r="AG1822" s="12" t="s">
        <v>665</v>
      </c>
      <c r="AH1822" s="12" t="s">
        <v>1019</v>
      </c>
      <c r="DN1822" s="55">
        <v>1815</v>
      </c>
      <c r="DO1822" s="55" t="s">
        <v>1706</v>
      </c>
      <c r="DP1822" s="55" t="s">
        <v>1259</v>
      </c>
      <c r="DQ1822" s="55" t="s">
        <v>1260</v>
      </c>
      <c r="DR1822" s="55" t="s">
        <v>1261</v>
      </c>
      <c r="DS1822" s="55">
        <v>33247</v>
      </c>
      <c r="DT1822" s="55">
        <v>10000</v>
      </c>
      <c r="DU1822" s="55" t="s">
        <v>1258</v>
      </c>
      <c r="DV1822" s="55">
        <v>1</v>
      </c>
      <c r="EV1822" s="55">
        <v>1815</v>
      </c>
      <c r="EW1822" s="55" t="s">
        <v>1359</v>
      </c>
      <c r="EX1822" s="55" t="s">
        <v>1470</v>
      </c>
      <c r="EY1822" s="55">
        <v>1</v>
      </c>
      <c r="EZ1822" s="55">
        <v>0</v>
      </c>
      <c r="FA1822" s="55">
        <v>1994</v>
      </c>
      <c r="FB1822" s="55" t="s">
        <v>1361</v>
      </c>
      <c r="FC1822" s="55" t="s">
        <v>1249</v>
      </c>
      <c r="FD1822" s="55">
        <v>3.25</v>
      </c>
      <c r="FF1822" s="55">
        <v>1815</v>
      </c>
      <c r="FG1822" s="55" t="s">
        <v>42</v>
      </c>
      <c r="FH1822" s="55" t="s">
        <v>1708</v>
      </c>
      <c r="FI1822" s="55">
        <v>7</v>
      </c>
      <c r="FJ1822" s="55">
        <v>400000</v>
      </c>
      <c r="FK1822" s="55" t="s">
        <v>1249</v>
      </c>
      <c r="FL1822" s="55">
        <v>0.77</v>
      </c>
      <c r="JW1822" s="12">
        <v>1815</v>
      </c>
      <c r="JX1822" s="12" t="s">
        <v>2072</v>
      </c>
      <c r="JY1822" s="12" t="s">
        <v>1465</v>
      </c>
    </row>
    <row r="1823" ht="14.25" customHeight="1" outlineLevel="1" spans="7:285">
      <c r="G1823" s="55">
        <v>1816</v>
      </c>
      <c r="H1823" s="55" t="s">
        <v>1359</v>
      </c>
      <c r="I1823" s="55" t="s">
        <v>2016</v>
      </c>
      <c r="J1823" s="55" t="s">
        <v>2832</v>
      </c>
      <c r="K1823" s="55" t="s">
        <v>1249</v>
      </c>
      <c r="L1823" s="55">
        <v>0.22</v>
      </c>
      <c r="AD1823" s="12">
        <v>1816</v>
      </c>
      <c r="AE1823" s="12" t="s">
        <v>3484</v>
      </c>
      <c r="AF1823" s="12" t="s">
        <v>2321</v>
      </c>
      <c r="AG1823" s="12" t="s">
        <v>665</v>
      </c>
      <c r="AH1823" s="12" t="s">
        <v>1019</v>
      </c>
      <c r="DN1823" s="55">
        <v>1816</v>
      </c>
      <c r="DO1823" s="55" t="s">
        <v>1706</v>
      </c>
      <c r="DP1823" s="55" t="s">
        <v>1259</v>
      </c>
      <c r="DQ1823" s="55" t="s">
        <v>1260</v>
      </c>
      <c r="DR1823" s="55" t="s">
        <v>1261</v>
      </c>
      <c r="DS1823" s="55">
        <v>33255</v>
      </c>
      <c r="DT1823" s="55">
        <v>10000</v>
      </c>
      <c r="DU1823" s="55" t="s">
        <v>1258</v>
      </c>
      <c r="DV1823" s="55">
        <v>1</v>
      </c>
      <c r="EV1823" s="55">
        <v>1816</v>
      </c>
      <c r="EW1823" s="55" t="s">
        <v>1359</v>
      </c>
      <c r="EX1823" s="55" t="s">
        <v>1470</v>
      </c>
      <c r="EY1823" s="55">
        <v>1</v>
      </c>
      <c r="EZ1823" s="55">
        <v>1995</v>
      </c>
      <c r="FA1823" s="55">
        <v>2999</v>
      </c>
      <c r="FB1823" s="55" t="s">
        <v>1361</v>
      </c>
      <c r="FC1823" s="55" t="s">
        <v>1249</v>
      </c>
      <c r="FD1823" s="55">
        <v>3.5</v>
      </c>
      <c r="FF1823" s="55">
        <v>1816</v>
      </c>
      <c r="FG1823" s="55" t="s">
        <v>42</v>
      </c>
      <c r="FH1823" s="55" t="s">
        <v>1708</v>
      </c>
      <c r="FI1823" s="55">
        <v>7</v>
      </c>
      <c r="FJ1823" s="55">
        <v>530000</v>
      </c>
      <c r="FK1823" s="55" t="s">
        <v>1249</v>
      </c>
      <c r="FL1823" s="55">
        <v>0.77</v>
      </c>
      <c r="JW1823" s="12">
        <v>1816</v>
      </c>
      <c r="JX1823" s="12" t="s">
        <v>2072</v>
      </c>
      <c r="JY1823" s="12" t="s">
        <v>1422</v>
      </c>
    </row>
    <row r="1824" ht="14.25" customHeight="1" outlineLevel="1" spans="7:285">
      <c r="G1824" s="55">
        <v>1817</v>
      </c>
      <c r="H1824" s="55" t="s">
        <v>1359</v>
      </c>
      <c r="I1824" s="55" t="s">
        <v>2016</v>
      </c>
      <c r="J1824" s="55" t="s">
        <v>1528</v>
      </c>
      <c r="K1824" s="55" t="s">
        <v>1249</v>
      </c>
      <c r="L1824" s="55">
        <v>0.22</v>
      </c>
      <c r="AD1824" s="12">
        <v>1817</v>
      </c>
      <c r="AE1824" s="12" t="s">
        <v>3377</v>
      </c>
      <c r="AF1824" s="12" t="s">
        <v>2321</v>
      </c>
      <c r="AG1824" s="12" t="s">
        <v>665</v>
      </c>
      <c r="AH1824" s="12" t="s">
        <v>1019</v>
      </c>
      <c r="DN1824" s="55">
        <v>1817</v>
      </c>
      <c r="DO1824" s="55" t="s">
        <v>1706</v>
      </c>
      <c r="DP1824" s="55" t="s">
        <v>1259</v>
      </c>
      <c r="DQ1824" s="55" t="s">
        <v>1260</v>
      </c>
      <c r="DR1824" s="55" t="s">
        <v>1261</v>
      </c>
      <c r="DS1824" s="55">
        <v>33256</v>
      </c>
      <c r="DT1824" s="55">
        <v>10000</v>
      </c>
      <c r="DU1824" s="55" t="s">
        <v>1258</v>
      </c>
      <c r="DV1824" s="55">
        <v>1</v>
      </c>
      <c r="EV1824" s="55">
        <v>1817</v>
      </c>
      <c r="EW1824" s="55" t="s">
        <v>1359</v>
      </c>
      <c r="EX1824" s="55" t="s">
        <v>1470</v>
      </c>
      <c r="EY1824" s="55">
        <v>2</v>
      </c>
      <c r="EZ1824" s="55">
        <v>0</v>
      </c>
      <c r="FA1824" s="55">
        <v>1994</v>
      </c>
      <c r="FB1824" s="55" t="s">
        <v>1361</v>
      </c>
      <c r="FC1824" s="55" t="s">
        <v>1249</v>
      </c>
      <c r="FD1824" s="55">
        <v>3.15</v>
      </c>
      <c r="FF1824" s="55">
        <v>1817</v>
      </c>
      <c r="FG1824" s="55" t="s">
        <v>42</v>
      </c>
      <c r="FH1824" s="55" t="s">
        <v>1708</v>
      </c>
      <c r="FI1824" s="55">
        <v>7</v>
      </c>
      <c r="FJ1824" s="55">
        <v>540000</v>
      </c>
      <c r="FK1824" s="55" t="s">
        <v>1249</v>
      </c>
      <c r="FL1824" s="55">
        <v>0.77</v>
      </c>
      <c r="JW1824" s="12">
        <v>1817</v>
      </c>
      <c r="JX1824" s="12" t="s">
        <v>2072</v>
      </c>
      <c r="JY1824" s="12" t="s">
        <v>1367</v>
      </c>
    </row>
    <row r="1825" ht="14.25" customHeight="1" outlineLevel="1" spans="7:285">
      <c r="G1825" s="55">
        <v>1818</v>
      </c>
      <c r="H1825" s="55" t="s">
        <v>1359</v>
      </c>
      <c r="I1825" s="55" t="s">
        <v>2016</v>
      </c>
      <c r="J1825" s="55" t="s">
        <v>1605</v>
      </c>
      <c r="K1825" s="55" t="s">
        <v>1249</v>
      </c>
      <c r="L1825" s="55">
        <v>0.24</v>
      </c>
      <c r="AD1825" s="12">
        <v>1818</v>
      </c>
      <c r="AE1825" s="12" t="s">
        <v>1261</v>
      </c>
      <c r="AF1825" s="12" t="s">
        <v>1955</v>
      </c>
      <c r="AG1825" s="12" t="s">
        <v>665</v>
      </c>
      <c r="AH1825" s="12" t="s">
        <v>1095</v>
      </c>
      <c r="DN1825" s="55">
        <v>1818</v>
      </c>
      <c r="DO1825" s="55" t="s">
        <v>1706</v>
      </c>
      <c r="DP1825" s="55" t="s">
        <v>1259</v>
      </c>
      <c r="DQ1825" s="55" t="s">
        <v>1260</v>
      </c>
      <c r="DR1825" s="55" t="s">
        <v>1261</v>
      </c>
      <c r="DS1825" s="55">
        <v>33257</v>
      </c>
      <c r="DT1825" s="55">
        <v>10000</v>
      </c>
      <c r="DU1825" s="55" t="s">
        <v>1258</v>
      </c>
      <c r="DV1825" s="55">
        <v>1</v>
      </c>
      <c r="EV1825" s="55">
        <v>1818</v>
      </c>
      <c r="EW1825" s="55" t="s">
        <v>1359</v>
      </c>
      <c r="EX1825" s="55" t="s">
        <v>1470</v>
      </c>
      <c r="EY1825" s="55">
        <v>2</v>
      </c>
      <c r="EZ1825" s="55">
        <v>1995</v>
      </c>
      <c r="FA1825" s="55">
        <v>2999</v>
      </c>
      <c r="FB1825" s="55" t="s">
        <v>1361</v>
      </c>
      <c r="FC1825" s="55" t="s">
        <v>1249</v>
      </c>
      <c r="FD1825" s="55">
        <v>3.15</v>
      </c>
      <c r="FF1825" s="55">
        <v>1818</v>
      </c>
      <c r="FG1825" s="55" t="s">
        <v>42</v>
      </c>
      <c r="FH1825" s="55" t="s">
        <v>1708</v>
      </c>
      <c r="FI1825" s="55">
        <v>8</v>
      </c>
      <c r="FJ1825" s="55">
        <v>0</v>
      </c>
      <c r="FK1825" s="55" t="s">
        <v>1249</v>
      </c>
      <c r="FL1825" s="55">
        <v>0.8</v>
      </c>
      <c r="JW1825" s="12">
        <v>1818</v>
      </c>
      <c r="JX1825" s="12" t="s">
        <v>2072</v>
      </c>
      <c r="JY1825" s="12" t="s">
        <v>1589</v>
      </c>
    </row>
    <row r="1826" ht="14.25" customHeight="1" outlineLevel="1" spans="7:285">
      <c r="G1826" s="55">
        <v>1819</v>
      </c>
      <c r="H1826" s="55" t="s">
        <v>1359</v>
      </c>
      <c r="I1826" s="55" t="s">
        <v>2016</v>
      </c>
      <c r="J1826" s="55" t="s">
        <v>1642</v>
      </c>
      <c r="K1826" s="55" t="s">
        <v>1249</v>
      </c>
      <c r="L1826" s="55">
        <v>0.24</v>
      </c>
      <c r="AD1826" s="12">
        <v>1819</v>
      </c>
      <c r="AE1826" s="12" t="s">
        <v>1261</v>
      </c>
      <c r="AF1826" s="12" t="s">
        <v>1206</v>
      </c>
      <c r="AG1826" s="12" t="s">
        <v>665</v>
      </c>
      <c r="AH1826" s="12" t="s">
        <v>1233</v>
      </c>
      <c r="DN1826" s="55">
        <v>1819</v>
      </c>
      <c r="DO1826" s="55" t="s">
        <v>1706</v>
      </c>
      <c r="DP1826" s="55" t="s">
        <v>1259</v>
      </c>
      <c r="DQ1826" s="55" t="s">
        <v>1260</v>
      </c>
      <c r="DR1826" s="55" t="s">
        <v>1261</v>
      </c>
      <c r="DS1826" s="55">
        <v>33261</v>
      </c>
      <c r="DT1826" s="55">
        <v>10000</v>
      </c>
      <c r="DU1826" s="55" t="s">
        <v>1258</v>
      </c>
      <c r="DV1826" s="55">
        <v>1</v>
      </c>
      <c r="EV1826" s="55">
        <v>1819</v>
      </c>
      <c r="EW1826" s="55" t="s">
        <v>1359</v>
      </c>
      <c r="EX1826" s="55" t="s">
        <v>1470</v>
      </c>
      <c r="EY1826" s="55">
        <v>3</v>
      </c>
      <c r="EZ1826" s="55">
        <v>0</v>
      </c>
      <c r="FA1826" s="55">
        <v>1994</v>
      </c>
      <c r="FB1826" s="55" t="s">
        <v>1361</v>
      </c>
      <c r="FC1826" s="55" t="s">
        <v>1249</v>
      </c>
      <c r="FD1826" s="55">
        <v>3.15</v>
      </c>
      <c r="FF1826" s="55">
        <v>1819</v>
      </c>
      <c r="FG1826" s="55" t="s">
        <v>42</v>
      </c>
      <c r="FH1826" s="55" t="s">
        <v>1708</v>
      </c>
      <c r="FI1826" s="55">
        <v>8</v>
      </c>
      <c r="FJ1826" s="55">
        <v>1000</v>
      </c>
      <c r="FK1826" s="55" t="s">
        <v>1249</v>
      </c>
      <c r="FL1826" s="55">
        <v>0.8</v>
      </c>
      <c r="JW1826" s="12">
        <v>1819</v>
      </c>
      <c r="JX1826" s="12" t="s">
        <v>2072</v>
      </c>
      <c r="JY1826" s="12" t="s">
        <v>1608</v>
      </c>
    </row>
    <row r="1827" ht="14.25" customHeight="1" outlineLevel="1" spans="7:285">
      <c r="G1827" s="55">
        <v>1820</v>
      </c>
      <c r="H1827" s="55" t="s">
        <v>1359</v>
      </c>
      <c r="I1827" s="55" t="s">
        <v>2016</v>
      </c>
      <c r="J1827" s="55" t="s">
        <v>1256</v>
      </c>
      <c r="K1827" s="55" t="s">
        <v>1249</v>
      </c>
      <c r="L1827" s="55">
        <v>0.24</v>
      </c>
      <c r="AD1827" s="12">
        <v>1820</v>
      </c>
      <c r="AE1827" s="12" t="s">
        <v>1261</v>
      </c>
      <c r="AF1827" s="12" t="s">
        <v>1647</v>
      </c>
      <c r="AG1827" s="12" t="s">
        <v>665</v>
      </c>
      <c r="AH1827" s="12" t="s">
        <v>1233</v>
      </c>
      <c r="DN1827" s="55">
        <v>1820</v>
      </c>
      <c r="DO1827" s="55" t="s">
        <v>1706</v>
      </c>
      <c r="DP1827" s="55" t="s">
        <v>1259</v>
      </c>
      <c r="DQ1827" s="55" t="s">
        <v>1260</v>
      </c>
      <c r="DR1827" s="55" t="s">
        <v>1261</v>
      </c>
      <c r="DS1827" s="55">
        <v>33265</v>
      </c>
      <c r="DT1827" s="55">
        <v>10000</v>
      </c>
      <c r="DU1827" s="55" t="s">
        <v>1258</v>
      </c>
      <c r="DV1827" s="55">
        <v>1</v>
      </c>
      <c r="EV1827" s="55">
        <v>1820</v>
      </c>
      <c r="EW1827" s="55" t="s">
        <v>1359</v>
      </c>
      <c r="EX1827" s="55" t="s">
        <v>1470</v>
      </c>
      <c r="EY1827" s="55">
        <v>3</v>
      </c>
      <c r="EZ1827" s="55">
        <v>1995</v>
      </c>
      <c r="FA1827" s="55">
        <v>2999</v>
      </c>
      <c r="FB1827" s="55" t="s">
        <v>1361</v>
      </c>
      <c r="FC1827" s="55" t="s">
        <v>1249</v>
      </c>
      <c r="FD1827" s="55">
        <v>3.15</v>
      </c>
      <c r="FF1827" s="55">
        <v>1820</v>
      </c>
      <c r="FG1827" s="55" t="s">
        <v>42</v>
      </c>
      <c r="FH1827" s="55" t="s">
        <v>1708</v>
      </c>
      <c r="FI1827" s="55">
        <v>8</v>
      </c>
      <c r="FJ1827" s="55">
        <v>2500</v>
      </c>
      <c r="FK1827" s="55" t="s">
        <v>1249</v>
      </c>
      <c r="FL1827" s="55">
        <v>0.8</v>
      </c>
      <c r="JW1827" s="12">
        <v>1820</v>
      </c>
      <c r="JX1827" s="12" t="s">
        <v>2072</v>
      </c>
      <c r="JY1827" s="12" t="s">
        <v>1661</v>
      </c>
    </row>
    <row r="1828" ht="14.25" customHeight="1" outlineLevel="1" spans="7:285">
      <c r="G1828" s="55">
        <v>1821</v>
      </c>
      <c r="H1828" s="55" t="s">
        <v>1359</v>
      </c>
      <c r="I1828" s="55" t="s">
        <v>2016</v>
      </c>
      <c r="J1828" s="55" t="s">
        <v>1358</v>
      </c>
      <c r="K1828" s="55" t="s">
        <v>1249</v>
      </c>
      <c r="L1828" s="55">
        <v>0.24</v>
      </c>
      <c r="AD1828" s="12">
        <v>1821</v>
      </c>
      <c r="AE1828" s="12" t="s">
        <v>1261</v>
      </c>
      <c r="AF1828" s="12" t="s">
        <v>1742</v>
      </c>
      <c r="AG1828" s="12" t="s">
        <v>665</v>
      </c>
      <c r="AH1828" s="12" t="s">
        <v>1233</v>
      </c>
      <c r="DN1828" s="55">
        <v>1821</v>
      </c>
      <c r="DO1828" s="55" t="s">
        <v>1706</v>
      </c>
      <c r="DP1828" s="55" t="s">
        <v>1259</v>
      </c>
      <c r="DQ1828" s="55" t="s">
        <v>1260</v>
      </c>
      <c r="DR1828" s="55" t="s">
        <v>1261</v>
      </c>
      <c r="DS1828" s="55">
        <v>33266</v>
      </c>
      <c r="DT1828" s="55">
        <v>10000</v>
      </c>
      <c r="DU1828" s="55" t="s">
        <v>1258</v>
      </c>
      <c r="DV1828" s="55">
        <v>1</v>
      </c>
      <c r="EV1828" s="55">
        <v>1821</v>
      </c>
      <c r="EW1828" s="55" t="s">
        <v>1359</v>
      </c>
      <c r="EX1828" s="55" t="s">
        <v>1470</v>
      </c>
      <c r="EY1828" s="55">
        <v>4</v>
      </c>
      <c r="EZ1828" s="55">
        <v>0</v>
      </c>
      <c r="FA1828" s="55">
        <v>1994</v>
      </c>
      <c r="FB1828" s="55" t="s">
        <v>1361</v>
      </c>
      <c r="FC1828" s="55" t="s">
        <v>1249</v>
      </c>
      <c r="FD1828" s="55">
        <v>3.25</v>
      </c>
      <c r="FF1828" s="55">
        <v>1821</v>
      </c>
      <c r="FG1828" s="55" t="s">
        <v>42</v>
      </c>
      <c r="FH1828" s="55" t="s">
        <v>1708</v>
      </c>
      <c r="FI1828" s="55">
        <v>8</v>
      </c>
      <c r="FJ1828" s="55">
        <v>5000</v>
      </c>
      <c r="FK1828" s="55" t="s">
        <v>1249</v>
      </c>
      <c r="FL1828" s="55">
        <v>0.8</v>
      </c>
      <c r="JW1828" s="12">
        <v>1821</v>
      </c>
      <c r="JX1828" s="12" t="s">
        <v>2072</v>
      </c>
      <c r="JY1828" s="12" t="s">
        <v>888</v>
      </c>
    </row>
    <row r="1829" ht="14.25" customHeight="1" outlineLevel="1" spans="7:285">
      <c r="G1829" s="55">
        <v>1822</v>
      </c>
      <c r="H1829" s="55" t="s">
        <v>1359</v>
      </c>
      <c r="I1829" s="55" t="s">
        <v>2016</v>
      </c>
      <c r="J1829" s="55" t="s">
        <v>2907</v>
      </c>
      <c r="K1829" s="55" t="s">
        <v>1249</v>
      </c>
      <c r="L1829" s="55">
        <v>0.24</v>
      </c>
      <c r="AD1829" s="12">
        <v>1822</v>
      </c>
      <c r="AE1829" s="12" t="s">
        <v>1261</v>
      </c>
      <c r="AF1829" s="12" t="s">
        <v>1587</v>
      </c>
      <c r="AG1829" s="12" t="s">
        <v>665</v>
      </c>
      <c r="AH1829" s="12" t="s">
        <v>1233</v>
      </c>
      <c r="DN1829" s="55">
        <v>1822</v>
      </c>
      <c r="DO1829" s="55" t="s">
        <v>1706</v>
      </c>
      <c r="DP1829" s="55" t="s">
        <v>1259</v>
      </c>
      <c r="DQ1829" s="55" t="s">
        <v>1260</v>
      </c>
      <c r="DR1829" s="55" t="s">
        <v>1261</v>
      </c>
      <c r="DS1829" s="55">
        <v>33269</v>
      </c>
      <c r="DT1829" s="55">
        <v>10000</v>
      </c>
      <c r="DU1829" s="55" t="s">
        <v>1258</v>
      </c>
      <c r="DV1829" s="55">
        <v>1</v>
      </c>
      <c r="EV1829" s="55">
        <v>1822</v>
      </c>
      <c r="EW1829" s="55" t="s">
        <v>1359</v>
      </c>
      <c r="EX1829" s="55" t="s">
        <v>1470</v>
      </c>
      <c r="EY1829" s="55">
        <v>4</v>
      </c>
      <c r="EZ1829" s="55">
        <v>1995</v>
      </c>
      <c r="FA1829" s="55">
        <v>2999</v>
      </c>
      <c r="FB1829" s="55" t="s">
        <v>1361</v>
      </c>
      <c r="FC1829" s="55" t="s">
        <v>1249</v>
      </c>
      <c r="FD1829" s="55">
        <v>3.25</v>
      </c>
      <c r="FF1829" s="55">
        <v>1822</v>
      </c>
      <c r="FG1829" s="55" t="s">
        <v>42</v>
      </c>
      <c r="FH1829" s="55" t="s">
        <v>1708</v>
      </c>
      <c r="FI1829" s="55">
        <v>8</v>
      </c>
      <c r="FJ1829" s="55">
        <v>10000</v>
      </c>
      <c r="FK1829" s="55" t="s">
        <v>1249</v>
      </c>
      <c r="FL1829" s="55">
        <v>0.8</v>
      </c>
      <c r="JW1829" s="12">
        <v>1822</v>
      </c>
      <c r="JX1829" s="12" t="s">
        <v>2072</v>
      </c>
      <c r="JY1829" s="12" t="s">
        <v>1722</v>
      </c>
    </row>
    <row r="1830" ht="14.25" customHeight="1" outlineLevel="1" spans="7:285">
      <c r="G1830" s="55">
        <v>1823</v>
      </c>
      <c r="H1830" s="55" t="s">
        <v>1359</v>
      </c>
      <c r="I1830" s="55" t="s">
        <v>2048</v>
      </c>
      <c r="J1830" s="55" t="s">
        <v>2941</v>
      </c>
      <c r="K1830" s="55" t="s">
        <v>1249</v>
      </c>
      <c r="L1830" s="55">
        <v>0.25</v>
      </c>
      <c r="AD1830" s="12">
        <v>1823</v>
      </c>
      <c r="AE1830" s="12" t="s">
        <v>1261</v>
      </c>
      <c r="AF1830" s="12" t="s">
        <v>2279</v>
      </c>
      <c r="AG1830" s="12" t="s">
        <v>665</v>
      </c>
      <c r="AH1830" s="12" t="s">
        <v>1233</v>
      </c>
      <c r="DN1830" s="55">
        <v>1823</v>
      </c>
      <c r="DO1830" s="55" t="s">
        <v>1706</v>
      </c>
      <c r="DP1830" s="55" t="s">
        <v>1259</v>
      </c>
      <c r="DQ1830" s="55" t="s">
        <v>1260</v>
      </c>
      <c r="DR1830" s="55" t="s">
        <v>1261</v>
      </c>
      <c r="DS1830" s="55">
        <v>33280</v>
      </c>
      <c r="DT1830" s="55">
        <v>10000</v>
      </c>
      <c r="DU1830" s="55" t="s">
        <v>1258</v>
      </c>
      <c r="DV1830" s="55">
        <v>1</v>
      </c>
      <c r="EV1830" s="55">
        <v>1823</v>
      </c>
      <c r="EW1830" s="55" t="s">
        <v>1359</v>
      </c>
      <c r="EX1830" s="55" t="s">
        <v>1470</v>
      </c>
      <c r="EY1830" s="55">
        <v>5</v>
      </c>
      <c r="EZ1830" s="55">
        <v>0</v>
      </c>
      <c r="FA1830" s="55">
        <v>1994</v>
      </c>
      <c r="FB1830" s="55" t="s">
        <v>1361</v>
      </c>
      <c r="FC1830" s="55" t="s">
        <v>1249</v>
      </c>
      <c r="FD1830" s="55">
        <v>3.25</v>
      </c>
      <c r="FF1830" s="55">
        <v>1823</v>
      </c>
      <c r="FG1830" s="55" t="s">
        <v>42</v>
      </c>
      <c r="FH1830" s="55" t="s">
        <v>1708</v>
      </c>
      <c r="FI1830" s="55">
        <v>8</v>
      </c>
      <c r="FJ1830" s="55">
        <v>25000</v>
      </c>
      <c r="FK1830" s="55" t="s">
        <v>1249</v>
      </c>
      <c r="FL1830" s="55">
        <v>0.8</v>
      </c>
      <c r="JW1830" s="12">
        <v>1823</v>
      </c>
      <c r="JX1830" s="12" t="s">
        <v>2072</v>
      </c>
      <c r="JY1830" s="12" t="s">
        <v>1615</v>
      </c>
    </row>
    <row r="1831" ht="14.25" customHeight="1" outlineLevel="1" spans="7:285">
      <c r="G1831" s="55">
        <v>1824</v>
      </c>
      <c r="H1831" s="55" t="s">
        <v>1359</v>
      </c>
      <c r="I1831" s="55" t="s">
        <v>2048</v>
      </c>
      <c r="J1831" s="55" t="s">
        <v>2946</v>
      </c>
      <c r="K1831" s="55" t="s">
        <v>1249</v>
      </c>
      <c r="L1831" s="55">
        <v>0.25</v>
      </c>
      <c r="AD1831" s="12">
        <v>1824</v>
      </c>
      <c r="AE1831" s="12" t="s">
        <v>1261</v>
      </c>
      <c r="AF1831" s="12" t="s">
        <v>2195</v>
      </c>
      <c r="AG1831" s="12" t="s">
        <v>665</v>
      </c>
      <c r="AH1831" s="12" t="s">
        <v>1233</v>
      </c>
      <c r="DN1831" s="55">
        <v>1824</v>
      </c>
      <c r="DO1831" s="55" t="s">
        <v>1706</v>
      </c>
      <c r="DP1831" s="55" t="s">
        <v>1259</v>
      </c>
      <c r="DQ1831" s="55" t="s">
        <v>1260</v>
      </c>
      <c r="DR1831" s="55" t="s">
        <v>1261</v>
      </c>
      <c r="DS1831" s="55">
        <v>33283</v>
      </c>
      <c r="DT1831" s="55">
        <v>10000</v>
      </c>
      <c r="DU1831" s="55" t="s">
        <v>1258</v>
      </c>
      <c r="DV1831" s="55">
        <v>1</v>
      </c>
      <c r="EV1831" s="55">
        <v>1824</v>
      </c>
      <c r="EW1831" s="55" t="s">
        <v>1359</v>
      </c>
      <c r="EX1831" s="55" t="s">
        <v>1470</v>
      </c>
      <c r="EY1831" s="55">
        <v>5</v>
      </c>
      <c r="EZ1831" s="55">
        <v>1995</v>
      </c>
      <c r="FA1831" s="55">
        <v>2999</v>
      </c>
      <c r="FB1831" s="55" t="s">
        <v>1361</v>
      </c>
      <c r="FC1831" s="55" t="s">
        <v>1249</v>
      </c>
      <c r="FD1831" s="55">
        <v>3.5</v>
      </c>
      <c r="FF1831" s="55">
        <v>1824</v>
      </c>
      <c r="FG1831" s="55" t="s">
        <v>42</v>
      </c>
      <c r="FH1831" s="55" t="s">
        <v>1708</v>
      </c>
      <c r="FI1831" s="55">
        <v>8</v>
      </c>
      <c r="FJ1831" s="55">
        <v>50000</v>
      </c>
      <c r="FK1831" s="55" t="s">
        <v>1249</v>
      </c>
      <c r="FL1831" s="55">
        <v>0.8</v>
      </c>
      <c r="JW1831" s="12">
        <v>1824</v>
      </c>
      <c r="JX1831" s="12" t="s">
        <v>2072</v>
      </c>
      <c r="JY1831" s="12" t="s">
        <v>1597</v>
      </c>
    </row>
    <row r="1832" ht="14.25" customHeight="1" outlineLevel="1" spans="7:285">
      <c r="G1832" s="55">
        <v>1825</v>
      </c>
      <c r="H1832" s="55" t="s">
        <v>1359</v>
      </c>
      <c r="I1832" s="55" t="s">
        <v>2048</v>
      </c>
      <c r="J1832" s="55" t="s">
        <v>1871</v>
      </c>
      <c r="K1832" s="55" t="s">
        <v>1249</v>
      </c>
      <c r="L1832" s="55">
        <v>0.2625</v>
      </c>
      <c r="AD1832" s="12">
        <v>1825</v>
      </c>
      <c r="AE1832" s="12" t="s">
        <v>1261</v>
      </c>
      <c r="AF1832" s="12" t="s">
        <v>2561</v>
      </c>
      <c r="AG1832" s="12" t="s">
        <v>665</v>
      </c>
      <c r="AH1832" s="12" t="s">
        <v>1233</v>
      </c>
      <c r="DN1832" s="55">
        <v>1825</v>
      </c>
      <c r="DO1832" s="55" t="s">
        <v>1706</v>
      </c>
      <c r="DP1832" s="55" t="s">
        <v>1259</v>
      </c>
      <c r="DQ1832" s="55" t="s">
        <v>1260</v>
      </c>
      <c r="DR1832" s="55" t="s">
        <v>1261</v>
      </c>
      <c r="DS1832" s="55">
        <v>33296</v>
      </c>
      <c r="DT1832" s="55">
        <v>10000</v>
      </c>
      <c r="DU1832" s="55" t="s">
        <v>1258</v>
      </c>
      <c r="DV1832" s="55">
        <v>1</v>
      </c>
      <c r="EV1832" s="55">
        <v>1825</v>
      </c>
      <c r="EW1832" s="55" t="s">
        <v>1359</v>
      </c>
      <c r="EX1832" s="55" t="s">
        <v>1470</v>
      </c>
      <c r="EY1832" s="55">
        <v>6</v>
      </c>
      <c r="EZ1832" s="55">
        <v>0</v>
      </c>
      <c r="FA1832" s="55">
        <v>1994</v>
      </c>
      <c r="FB1832" s="55" t="s">
        <v>1361</v>
      </c>
      <c r="FC1832" s="55" t="s">
        <v>1249</v>
      </c>
      <c r="FD1832" s="55">
        <v>3.25</v>
      </c>
      <c r="FF1832" s="55">
        <v>1825</v>
      </c>
      <c r="FG1832" s="55" t="s">
        <v>42</v>
      </c>
      <c r="FH1832" s="55" t="s">
        <v>1708</v>
      </c>
      <c r="FI1832" s="55">
        <v>8</v>
      </c>
      <c r="FJ1832" s="55">
        <v>80000</v>
      </c>
      <c r="FK1832" s="55" t="s">
        <v>1249</v>
      </c>
      <c r="FL1832" s="55">
        <v>0.8</v>
      </c>
      <c r="JW1832" s="12">
        <v>1825</v>
      </c>
      <c r="JX1832" s="12" t="s">
        <v>2072</v>
      </c>
      <c r="JY1832" s="12" t="s">
        <v>1806</v>
      </c>
    </row>
    <row r="1833" ht="14.25" customHeight="1" outlineLevel="1" spans="7:285">
      <c r="G1833" s="55">
        <v>1826</v>
      </c>
      <c r="H1833" s="55" t="s">
        <v>1359</v>
      </c>
      <c r="I1833" s="55" t="s">
        <v>1263</v>
      </c>
      <c r="J1833" s="55" t="s">
        <v>2075</v>
      </c>
      <c r="K1833" s="55" t="s">
        <v>1249</v>
      </c>
      <c r="L1833" s="55">
        <v>0.2</v>
      </c>
      <c r="AD1833" s="12">
        <v>1826</v>
      </c>
      <c r="AE1833" s="12" t="s">
        <v>1261</v>
      </c>
      <c r="AF1833" s="12" t="s">
        <v>929</v>
      </c>
      <c r="AG1833" s="12" t="s">
        <v>905</v>
      </c>
      <c r="AH1833" s="12" t="s">
        <v>1603</v>
      </c>
      <c r="DN1833" s="55">
        <v>1826</v>
      </c>
      <c r="DO1833" s="55" t="s">
        <v>1706</v>
      </c>
      <c r="DP1833" s="55" t="s">
        <v>1259</v>
      </c>
      <c r="DQ1833" s="55" t="s">
        <v>1260</v>
      </c>
      <c r="DR1833" s="55" t="s">
        <v>1261</v>
      </c>
      <c r="DS1833" s="55">
        <v>33299</v>
      </c>
      <c r="DT1833" s="55">
        <v>10000</v>
      </c>
      <c r="DU1833" s="55" t="s">
        <v>1258</v>
      </c>
      <c r="DV1833" s="55">
        <v>1</v>
      </c>
      <c r="EV1833" s="55">
        <v>1826</v>
      </c>
      <c r="EW1833" s="55" t="s">
        <v>1359</v>
      </c>
      <c r="EX1833" s="55" t="s">
        <v>1470</v>
      </c>
      <c r="EY1833" s="55">
        <v>6</v>
      </c>
      <c r="EZ1833" s="55">
        <v>1995</v>
      </c>
      <c r="FA1833" s="55">
        <v>2999</v>
      </c>
      <c r="FB1833" s="55" t="s">
        <v>1361</v>
      </c>
      <c r="FC1833" s="55" t="s">
        <v>1249</v>
      </c>
      <c r="FD1833" s="55">
        <v>3.25</v>
      </c>
      <c r="FF1833" s="55">
        <v>1826</v>
      </c>
      <c r="FG1833" s="55" t="s">
        <v>42</v>
      </c>
      <c r="FH1833" s="55" t="s">
        <v>1708</v>
      </c>
      <c r="FI1833" s="55">
        <v>8</v>
      </c>
      <c r="FJ1833" s="55">
        <v>130000</v>
      </c>
      <c r="FK1833" s="55" t="s">
        <v>1249</v>
      </c>
      <c r="FL1833" s="55">
        <v>0.8</v>
      </c>
      <c r="JW1833" s="12">
        <v>1826</v>
      </c>
      <c r="JX1833" s="12" t="s">
        <v>2072</v>
      </c>
      <c r="JY1833" s="12" t="s">
        <v>1833</v>
      </c>
    </row>
    <row r="1834" ht="14.25" customHeight="1" outlineLevel="1" spans="7:285">
      <c r="G1834" s="55">
        <v>1827</v>
      </c>
      <c r="H1834" s="55" t="s">
        <v>1359</v>
      </c>
      <c r="I1834" s="55" t="s">
        <v>1263</v>
      </c>
      <c r="J1834" s="55" t="s">
        <v>3000</v>
      </c>
      <c r="K1834" s="55" t="s">
        <v>1249</v>
      </c>
      <c r="L1834" s="55">
        <v>0.22</v>
      </c>
      <c r="AD1834" s="12">
        <v>1827</v>
      </c>
      <c r="AE1834" s="12" t="s">
        <v>1261</v>
      </c>
      <c r="AF1834" s="12" t="s">
        <v>1450</v>
      </c>
      <c r="AG1834" s="12" t="s">
        <v>905</v>
      </c>
      <c r="AH1834" s="12" t="s">
        <v>1603</v>
      </c>
      <c r="DN1834" s="55">
        <v>1827</v>
      </c>
      <c r="DO1834" s="55" t="s">
        <v>1706</v>
      </c>
      <c r="DP1834" s="55" t="s">
        <v>1259</v>
      </c>
      <c r="DQ1834" s="55" t="s">
        <v>1260</v>
      </c>
      <c r="DR1834" s="55" t="s">
        <v>1261</v>
      </c>
      <c r="DS1834" s="55">
        <v>33302</v>
      </c>
      <c r="DT1834" s="55">
        <v>10000</v>
      </c>
      <c r="DU1834" s="55" t="s">
        <v>1258</v>
      </c>
      <c r="DV1834" s="55">
        <v>1</v>
      </c>
      <c r="EV1834" s="55">
        <v>1827</v>
      </c>
      <c r="EW1834" s="55" t="s">
        <v>1359</v>
      </c>
      <c r="EX1834" s="55" t="s">
        <v>1470</v>
      </c>
      <c r="EY1834" s="55">
        <v>7</v>
      </c>
      <c r="EZ1834" s="55">
        <v>0</v>
      </c>
      <c r="FA1834" s="55">
        <v>1994</v>
      </c>
      <c r="FB1834" s="55" t="s">
        <v>1361</v>
      </c>
      <c r="FC1834" s="55" t="s">
        <v>1249</v>
      </c>
      <c r="FD1834" s="55">
        <v>2.5</v>
      </c>
      <c r="FF1834" s="55">
        <v>1827</v>
      </c>
      <c r="FG1834" s="55" t="s">
        <v>42</v>
      </c>
      <c r="FH1834" s="55" t="s">
        <v>1708</v>
      </c>
      <c r="FI1834" s="55">
        <v>8</v>
      </c>
      <c r="FJ1834" s="55">
        <v>260000</v>
      </c>
      <c r="FK1834" s="55" t="s">
        <v>1249</v>
      </c>
      <c r="FL1834" s="55">
        <v>0.8</v>
      </c>
      <c r="JW1834" s="12">
        <v>1827</v>
      </c>
      <c r="JX1834" s="12" t="s">
        <v>2072</v>
      </c>
      <c r="JY1834" s="12" t="s">
        <v>1771</v>
      </c>
    </row>
    <row r="1835" ht="14.25" customHeight="1" outlineLevel="1" spans="7:285">
      <c r="G1835" s="55">
        <v>1828</v>
      </c>
      <c r="H1835" s="55" t="s">
        <v>1359</v>
      </c>
      <c r="I1835" s="55" t="s">
        <v>1263</v>
      </c>
      <c r="J1835" s="55" t="s">
        <v>3011</v>
      </c>
      <c r="K1835" s="55" t="s">
        <v>1249</v>
      </c>
      <c r="L1835" s="55">
        <v>0.22</v>
      </c>
      <c r="AD1835" s="12">
        <v>1828</v>
      </c>
      <c r="AE1835" s="12" t="s">
        <v>1261</v>
      </c>
      <c r="AF1835" s="12" t="s">
        <v>934</v>
      </c>
      <c r="AG1835" s="12" t="s">
        <v>627</v>
      </c>
      <c r="AH1835" s="12" t="s">
        <v>1564</v>
      </c>
      <c r="DN1835" s="55">
        <v>1828</v>
      </c>
      <c r="DO1835" s="55" t="s">
        <v>1706</v>
      </c>
      <c r="DP1835" s="55" t="s">
        <v>1259</v>
      </c>
      <c r="DQ1835" s="55" t="s">
        <v>1260</v>
      </c>
      <c r="DR1835" s="55" t="s">
        <v>1261</v>
      </c>
      <c r="DS1835" s="55">
        <v>33303</v>
      </c>
      <c r="DT1835" s="55">
        <v>10000</v>
      </c>
      <c r="DU1835" s="55" t="s">
        <v>1258</v>
      </c>
      <c r="DV1835" s="55">
        <v>1</v>
      </c>
      <c r="EV1835" s="55">
        <v>1828</v>
      </c>
      <c r="EW1835" s="55" t="s">
        <v>1359</v>
      </c>
      <c r="EX1835" s="55" t="s">
        <v>1470</v>
      </c>
      <c r="EY1835" s="55">
        <v>7</v>
      </c>
      <c r="EZ1835" s="55">
        <v>1995</v>
      </c>
      <c r="FA1835" s="55">
        <v>2999</v>
      </c>
      <c r="FB1835" s="55" t="s">
        <v>1361</v>
      </c>
      <c r="FC1835" s="55" t="s">
        <v>1249</v>
      </c>
      <c r="FD1835" s="55">
        <v>2.5</v>
      </c>
      <c r="FF1835" s="55">
        <v>1828</v>
      </c>
      <c r="FG1835" s="55" t="s">
        <v>42</v>
      </c>
      <c r="FH1835" s="55" t="s">
        <v>1708</v>
      </c>
      <c r="FI1835" s="55">
        <v>8</v>
      </c>
      <c r="FJ1835" s="55">
        <v>400000</v>
      </c>
      <c r="FK1835" s="55" t="s">
        <v>1249</v>
      </c>
      <c r="FL1835" s="55">
        <v>0.8</v>
      </c>
      <c r="JW1835" s="12">
        <v>1828</v>
      </c>
      <c r="JX1835" s="12" t="s">
        <v>2072</v>
      </c>
      <c r="JY1835" s="12" t="s">
        <v>1881</v>
      </c>
    </row>
    <row r="1836" ht="14.25" customHeight="1" outlineLevel="1" spans="7:285">
      <c r="G1836" s="55">
        <v>1829</v>
      </c>
      <c r="H1836" s="55" t="s">
        <v>1359</v>
      </c>
      <c r="I1836" s="55" t="s">
        <v>1263</v>
      </c>
      <c r="J1836" s="55" t="s">
        <v>2204</v>
      </c>
      <c r="K1836" s="55" t="s">
        <v>1249</v>
      </c>
      <c r="L1836" s="55">
        <v>0.2</v>
      </c>
      <c r="AD1836" s="12">
        <v>1829</v>
      </c>
      <c r="AE1836" s="12" t="s">
        <v>1261</v>
      </c>
      <c r="AF1836" s="12" t="s">
        <v>1493</v>
      </c>
      <c r="AG1836" s="12" t="s">
        <v>627</v>
      </c>
      <c r="AH1836" s="12" t="s">
        <v>1564</v>
      </c>
      <c r="DN1836" s="55">
        <v>1829</v>
      </c>
      <c r="DO1836" s="55" t="s">
        <v>1706</v>
      </c>
      <c r="DP1836" s="55" t="s">
        <v>1259</v>
      </c>
      <c r="DQ1836" s="55" t="s">
        <v>1260</v>
      </c>
      <c r="DR1836" s="55" t="s">
        <v>1261</v>
      </c>
      <c r="DS1836" s="55">
        <v>33307</v>
      </c>
      <c r="DT1836" s="55">
        <v>10000</v>
      </c>
      <c r="DU1836" s="55" t="s">
        <v>1258</v>
      </c>
      <c r="DV1836" s="55">
        <v>1</v>
      </c>
      <c r="EV1836" s="55">
        <v>1829</v>
      </c>
      <c r="EW1836" s="55" t="s">
        <v>1359</v>
      </c>
      <c r="EX1836" s="55" t="s">
        <v>1810</v>
      </c>
      <c r="EY1836" s="55">
        <v>1</v>
      </c>
      <c r="EZ1836" s="55">
        <v>0</v>
      </c>
      <c r="FA1836" s="55">
        <v>1994</v>
      </c>
      <c r="FB1836" s="55" t="s">
        <v>1361</v>
      </c>
      <c r="FC1836" s="55" t="s">
        <v>1249</v>
      </c>
      <c r="FD1836" s="55">
        <v>2.5</v>
      </c>
      <c r="FF1836" s="55">
        <v>1829</v>
      </c>
      <c r="FG1836" s="55" t="s">
        <v>42</v>
      </c>
      <c r="FH1836" s="55" t="s">
        <v>1708</v>
      </c>
      <c r="FI1836" s="55">
        <v>8</v>
      </c>
      <c r="FJ1836" s="55">
        <v>530000</v>
      </c>
      <c r="FK1836" s="55" t="s">
        <v>1249</v>
      </c>
      <c r="FL1836" s="55">
        <v>0.8</v>
      </c>
      <c r="JW1836" s="12">
        <v>1829</v>
      </c>
      <c r="JX1836" s="12" t="s">
        <v>2072</v>
      </c>
      <c r="JY1836" s="12" t="s">
        <v>938</v>
      </c>
    </row>
    <row r="1837" ht="14.25" customHeight="1" outlineLevel="1" spans="7:285">
      <c r="G1837" s="55">
        <v>1830</v>
      </c>
      <c r="H1837" s="55" t="s">
        <v>1359</v>
      </c>
      <c r="I1837" s="55" t="s">
        <v>1263</v>
      </c>
      <c r="J1837" s="55" t="s">
        <v>3022</v>
      </c>
      <c r="K1837" s="55" t="s">
        <v>1249</v>
      </c>
      <c r="L1837" s="55">
        <v>0.2</v>
      </c>
      <c r="AD1837" s="12">
        <v>1830</v>
      </c>
      <c r="AE1837" s="12" t="s">
        <v>1261</v>
      </c>
      <c r="AF1837" s="12" t="s">
        <v>1767</v>
      </c>
      <c r="AG1837" s="12" t="s">
        <v>627</v>
      </c>
      <c r="AH1837" s="12" t="s">
        <v>1564</v>
      </c>
      <c r="DN1837" s="55">
        <v>1830</v>
      </c>
      <c r="DO1837" s="55" t="s">
        <v>1706</v>
      </c>
      <c r="DP1837" s="55" t="s">
        <v>1259</v>
      </c>
      <c r="DQ1837" s="55" t="s">
        <v>1260</v>
      </c>
      <c r="DR1837" s="55" t="s">
        <v>1261</v>
      </c>
      <c r="DS1837" s="55">
        <v>33310</v>
      </c>
      <c r="DT1837" s="55">
        <v>10000</v>
      </c>
      <c r="DU1837" s="55" t="s">
        <v>1258</v>
      </c>
      <c r="DV1837" s="55">
        <v>1</v>
      </c>
      <c r="EV1837" s="55">
        <v>1830</v>
      </c>
      <c r="EW1837" s="55" t="s">
        <v>1359</v>
      </c>
      <c r="EX1837" s="55" t="s">
        <v>1810</v>
      </c>
      <c r="EY1837" s="55">
        <v>1</v>
      </c>
      <c r="EZ1837" s="55">
        <v>1995</v>
      </c>
      <c r="FA1837" s="55">
        <v>2999</v>
      </c>
      <c r="FB1837" s="55" t="s">
        <v>1361</v>
      </c>
      <c r="FC1837" s="55" t="s">
        <v>1249</v>
      </c>
      <c r="FD1837" s="55">
        <v>2.5</v>
      </c>
      <c r="FF1837" s="55">
        <v>1830</v>
      </c>
      <c r="FG1837" s="55" t="s">
        <v>42</v>
      </c>
      <c r="FH1837" s="55" t="s">
        <v>1708</v>
      </c>
      <c r="FI1837" s="55">
        <v>8</v>
      </c>
      <c r="FJ1837" s="55">
        <v>540000</v>
      </c>
      <c r="FK1837" s="55" t="s">
        <v>1249</v>
      </c>
      <c r="FL1837" s="55">
        <v>0.8</v>
      </c>
      <c r="JW1837" s="12">
        <v>1830</v>
      </c>
      <c r="JX1837" s="12" t="s">
        <v>2072</v>
      </c>
      <c r="JY1837" s="12" t="s">
        <v>1898</v>
      </c>
    </row>
    <row r="1838" ht="14.25" customHeight="1" outlineLevel="1" spans="7:285">
      <c r="G1838" s="55">
        <v>1831</v>
      </c>
      <c r="H1838" s="55" t="s">
        <v>1359</v>
      </c>
      <c r="I1838" s="55" t="s">
        <v>1708</v>
      </c>
      <c r="J1838" s="55" t="s">
        <v>2982</v>
      </c>
      <c r="K1838" s="55" t="s">
        <v>1249</v>
      </c>
      <c r="L1838" s="55">
        <v>0.32</v>
      </c>
      <c r="AD1838" s="12">
        <v>1831</v>
      </c>
      <c r="AE1838" s="12" t="s">
        <v>1261</v>
      </c>
      <c r="AF1838" s="12" t="s">
        <v>1970</v>
      </c>
      <c r="AG1838" s="12" t="s">
        <v>627</v>
      </c>
      <c r="AH1838" s="12" t="s">
        <v>1564</v>
      </c>
      <c r="DN1838" s="55">
        <v>1831</v>
      </c>
      <c r="DO1838" s="55" t="s">
        <v>1706</v>
      </c>
      <c r="DP1838" s="55" t="s">
        <v>1259</v>
      </c>
      <c r="DQ1838" s="55" t="s">
        <v>1260</v>
      </c>
      <c r="DR1838" s="55" t="s">
        <v>1261</v>
      </c>
      <c r="DS1838" s="55">
        <v>33318</v>
      </c>
      <c r="DT1838" s="55">
        <v>10000</v>
      </c>
      <c r="DU1838" s="55" t="s">
        <v>1258</v>
      </c>
      <c r="DV1838" s="55">
        <v>1</v>
      </c>
      <c r="EV1838" s="55">
        <v>1831</v>
      </c>
      <c r="EW1838" s="55" t="s">
        <v>1359</v>
      </c>
      <c r="EX1838" s="55" t="s">
        <v>1810</v>
      </c>
      <c r="EY1838" s="55">
        <v>2</v>
      </c>
      <c r="EZ1838" s="55">
        <v>0</v>
      </c>
      <c r="FA1838" s="55">
        <v>1994</v>
      </c>
      <c r="FB1838" s="55" t="s">
        <v>1361</v>
      </c>
      <c r="FC1838" s="55" t="s">
        <v>1249</v>
      </c>
      <c r="FD1838" s="55">
        <v>2.5</v>
      </c>
      <c r="FF1838" s="55">
        <v>1831</v>
      </c>
      <c r="FG1838" s="55" t="s">
        <v>42</v>
      </c>
      <c r="FH1838" s="55" t="s">
        <v>1708</v>
      </c>
      <c r="FI1838" s="55">
        <v>9</v>
      </c>
      <c r="FJ1838" s="55">
        <v>0</v>
      </c>
      <c r="FK1838" s="55" t="s">
        <v>1249</v>
      </c>
      <c r="FL1838" s="55">
        <v>0.7</v>
      </c>
      <c r="JW1838" s="12">
        <v>1831</v>
      </c>
      <c r="JX1838" s="12" t="s">
        <v>2072</v>
      </c>
      <c r="JY1838" s="12" t="s">
        <v>1959</v>
      </c>
    </row>
    <row r="1839" ht="14.25" customHeight="1" outlineLevel="1" spans="7:285">
      <c r="G1839" s="55">
        <v>1832</v>
      </c>
      <c r="H1839" s="55" t="s">
        <v>1359</v>
      </c>
      <c r="I1839" s="55" t="s">
        <v>1708</v>
      </c>
      <c r="J1839" s="55" t="s">
        <v>2078</v>
      </c>
      <c r="K1839" s="55" t="s">
        <v>1249</v>
      </c>
      <c r="L1839" s="55">
        <v>0.32</v>
      </c>
      <c r="AD1839" s="12">
        <v>1832</v>
      </c>
      <c r="AE1839" s="12" t="s">
        <v>1261</v>
      </c>
      <c r="AF1839" s="12" t="s">
        <v>1950</v>
      </c>
      <c r="AG1839" s="12" t="s">
        <v>627</v>
      </c>
      <c r="AH1839" s="12" t="s">
        <v>1564</v>
      </c>
      <c r="DN1839" s="55">
        <v>1832</v>
      </c>
      <c r="DO1839" s="55" t="s">
        <v>1706</v>
      </c>
      <c r="DP1839" s="55" t="s">
        <v>1259</v>
      </c>
      <c r="DQ1839" s="55" t="s">
        <v>1260</v>
      </c>
      <c r="DR1839" s="55" t="s">
        <v>1261</v>
      </c>
      <c r="DS1839" s="55">
        <v>33320</v>
      </c>
      <c r="DT1839" s="55">
        <v>10000</v>
      </c>
      <c r="DU1839" s="55" t="s">
        <v>1258</v>
      </c>
      <c r="DV1839" s="55">
        <v>1</v>
      </c>
      <c r="EV1839" s="55">
        <v>1832</v>
      </c>
      <c r="EW1839" s="55" t="s">
        <v>1359</v>
      </c>
      <c r="EX1839" s="55" t="s">
        <v>1810</v>
      </c>
      <c r="EY1839" s="55">
        <v>2</v>
      </c>
      <c r="EZ1839" s="55">
        <v>1995</v>
      </c>
      <c r="FA1839" s="55">
        <v>2999</v>
      </c>
      <c r="FB1839" s="55" t="s">
        <v>1361</v>
      </c>
      <c r="FC1839" s="55" t="s">
        <v>1249</v>
      </c>
      <c r="FD1839" s="55">
        <v>2.5</v>
      </c>
      <c r="FF1839" s="55">
        <v>1832</v>
      </c>
      <c r="FG1839" s="55" t="s">
        <v>42</v>
      </c>
      <c r="FH1839" s="55" t="s">
        <v>1708</v>
      </c>
      <c r="FI1839" s="55">
        <v>9</v>
      </c>
      <c r="FJ1839" s="55">
        <v>1000</v>
      </c>
      <c r="FK1839" s="55" t="s">
        <v>1249</v>
      </c>
      <c r="FL1839" s="55">
        <v>0.7</v>
      </c>
      <c r="JW1839" s="12">
        <v>1832</v>
      </c>
      <c r="JX1839" s="12" t="s">
        <v>2072</v>
      </c>
      <c r="JY1839" s="12" t="s">
        <v>1982</v>
      </c>
    </row>
    <row r="1840" ht="14.25" customHeight="1" outlineLevel="1" spans="7:285">
      <c r="G1840" s="55">
        <v>1833</v>
      </c>
      <c r="H1840" s="55" t="s">
        <v>1359</v>
      </c>
      <c r="I1840" s="55" t="s">
        <v>1708</v>
      </c>
      <c r="J1840" s="55" t="s">
        <v>2660</v>
      </c>
      <c r="K1840" s="55" t="s">
        <v>1249</v>
      </c>
      <c r="L1840" s="55">
        <v>0.32</v>
      </c>
      <c r="AD1840" s="12">
        <v>1833</v>
      </c>
      <c r="AE1840" s="12" t="s">
        <v>1261</v>
      </c>
      <c r="AF1840" s="12" t="s">
        <v>1846</v>
      </c>
      <c r="AG1840" s="12" t="s">
        <v>627</v>
      </c>
      <c r="AH1840" s="12" t="s">
        <v>1564</v>
      </c>
      <c r="DN1840" s="55">
        <v>1833</v>
      </c>
      <c r="DO1840" s="55" t="s">
        <v>1706</v>
      </c>
      <c r="DP1840" s="55" t="s">
        <v>1259</v>
      </c>
      <c r="DQ1840" s="55" t="s">
        <v>1260</v>
      </c>
      <c r="DR1840" s="55" t="s">
        <v>1261</v>
      </c>
      <c r="DS1840" s="55">
        <v>33329</v>
      </c>
      <c r="DT1840" s="55">
        <v>10000</v>
      </c>
      <c r="DU1840" s="55" t="s">
        <v>1258</v>
      </c>
      <c r="DV1840" s="55">
        <v>1</v>
      </c>
      <c r="EV1840" s="55">
        <v>1833</v>
      </c>
      <c r="EW1840" s="55" t="s">
        <v>1359</v>
      </c>
      <c r="EX1840" s="55" t="s">
        <v>1738</v>
      </c>
      <c r="EY1840" s="55">
        <v>1</v>
      </c>
      <c r="EZ1840" s="55">
        <v>0</v>
      </c>
      <c r="FA1840" s="55">
        <v>1994</v>
      </c>
      <c r="FB1840" s="55" t="s">
        <v>1361</v>
      </c>
      <c r="FC1840" s="55" t="s">
        <v>1249</v>
      </c>
      <c r="FD1840" s="55">
        <v>5.5</v>
      </c>
      <c r="FF1840" s="55">
        <v>1833</v>
      </c>
      <c r="FG1840" s="55" t="s">
        <v>42</v>
      </c>
      <c r="FH1840" s="55" t="s">
        <v>1708</v>
      </c>
      <c r="FI1840" s="55">
        <v>9</v>
      </c>
      <c r="FJ1840" s="55">
        <v>2500</v>
      </c>
      <c r="FK1840" s="55" t="s">
        <v>1249</v>
      </c>
      <c r="FL1840" s="55">
        <v>0.7</v>
      </c>
      <c r="JW1840" s="12">
        <v>1833</v>
      </c>
      <c r="JX1840" s="12" t="s">
        <v>2072</v>
      </c>
      <c r="JY1840" s="12" t="s">
        <v>1748</v>
      </c>
    </row>
    <row r="1841" ht="14.25" customHeight="1" outlineLevel="1" spans="7:285">
      <c r="G1841" s="55">
        <v>1834</v>
      </c>
      <c r="H1841" s="55" t="s">
        <v>1359</v>
      </c>
      <c r="I1841" s="55" t="s">
        <v>1708</v>
      </c>
      <c r="J1841" s="55" t="s">
        <v>2054</v>
      </c>
      <c r="K1841" s="55" t="s">
        <v>1249</v>
      </c>
      <c r="L1841" s="55">
        <v>0.32</v>
      </c>
      <c r="AD1841" s="12">
        <v>1834</v>
      </c>
      <c r="AE1841" s="12" t="s">
        <v>1261</v>
      </c>
      <c r="AF1841" s="12" t="s">
        <v>2421</v>
      </c>
      <c r="AG1841" s="12" t="s">
        <v>627</v>
      </c>
      <c r="AH1841" s="12" t="s">
        <v>1564</v>
      </c>
      <c r="DN1841" s="55">
        <v>1834</v>
      </c>
      <c r="DO1841" s="55" t="s">
        <v>1706</v>
      </c>
      <c r="DP1841" s="55" t="s">
        <v>1259</v>
      </c>
      <c r="DQ1841" s="55" t="s">
        <v>1260</v>
      </c>
      <c r="DR1841" s="55" t="s">
        <v>1261</v>
      </c>
      <c r="DS1841" s="55">
        <v>33335</v>
      </c>
      <c r="DT1841" s="55">
        <v>10000</v>
      </c>
      <c r="DU1841" s="55" t="s">
        <v>1258</v>
      </c>
      <c r="DV1841" s="55">
        <v>1</v>
      </c>
      <c r="EV1841" s="55">
        <v>1834</v>
      </c>
      <c r="EW1841" s="55" t="s">
        <v>1359</v>
      </c>
      <c r="EX1841" s="55" t="s">
        <v>1738</v>
      </c>
      <c r="EY1841" s="55">
        <v>1</v>
      </c>
      <c r="EZ1841" s="55">
        <v>1995</v>
      </c>
      <c r="FA1841" s="55">
        <v>2999</v>
      </c>
      <c r="FB1841" s="55" t="s">
        <v>1361</v>
      </c>
      <c r="FC1841" s="55" t="s">
        <v>1249</v>
      </c>
      <c r="FD1841" s="55">
        <v>6</v>
      </c>
      <c r="FF1841" s="55">
        <v>1834</v>
      </c>
      <c r="FG1841" s="55" t="s">
        <v>42</v>
      </c>
      <c r="FH1841" s="55" t="s">
        <v>1708</v>
      </c>
      <c r="FI1841" s="55">
        <v>9</v>
      </c>
      <c r="FJ1841" s="55">
        <v>5000</v>
      </c>
      <c r="FK1841" s="55" t="s">
        <v>1249</v>
      </c>
      <c r="FL1841" s="55">
        <v>0.7</v>
      </c>
      <c r="JW1841" s="12">
        <v>1834</v>
      </c>
      <c r="JX1841" s="12" t="s">
        <v>2072</v>
      </c>
      <c r="JY1841" s="12" t="s">
        <v>2026</v>
      </c>
    </row>
    <row r="1842" ht="14.25" customHeight="1" outlineLevel="1" spans="7:285">
      <c r="G1842" s="55">
        <v>1835</v>
      </c>
      <c r="H1842" s="55" t="s">
        <v>1359</v>
      </c>
      <c r="I1842" s="55" t="s">
        <v>1708</v>
      </c>
      <c r="J1842" s="55" t="s">
        <v>2647</v>
      </c>
      <c r="K1842" s="55" t="s">
        <v>1249</v>
      </c>
      <c r="L1842" s="55">
        <v>0.32</v>
      </c>
      <c r="AD1842" s="12">
        <v>1835</v>
      </c>
      <c r="AE1842" s="12" t="s">
        <v>1261</v>
      </c>
      <c r="AF1842" s="12" t="s">
        <v>2466</v>
      </c>
      <c r="AG1842" s="12" t="s">
        <v>627</v>
      </c>
      <c r="AH1842" s="12" t="s">
        <v>1564</v>
      </c>
      <c r="DN1842" s="55">
        <v>1835</v>
      </c>
      <c r="DO1842" s="55" t="s">
        <v>1706</v>
      </c>
      <c r="DP1842" s="55" t="s">
        <v>1259</v>
      </c>
      <c r="DQ1842" s="55" t="s">
        <v>1260</v>
      </c>
      <c r="DR1842" s="55" t="s">
        <v>1261</v>
      </c>
      <c r="DS1842" s="55">
        <v>33336</v>
      </c>
      <c r="DT1842" s="55">
        <v>10000</v>
      </c>
      <c r="DU1842" s="55" t="s">
        <v>1258</v>
      </c>
      <c r="DV1842" s="55">
        <v>1</v>
      </c>
      <c r="EV1842" s="55">
        <v>1835</v>
      </c>
      <c r="EW1842" s="55" t="s">
        <v>1359</v>
      </c>
      <c r="EX1842" s="55" t="s">
        <v>1738</v>
      </c>
      <c r="EY1842" s="55">
        <v>2</v>
      </c>
      <c r="EZ1842" s="55">
        <v>0</v>
      </c>
      <c r="FA1842" s="55">
        <v>1994</v>
      </c>
      <c r="FB1842" s="55" t="s">
        <v>1361</v>
      </c>
      <c r="FC1842" s="55" t="s">
        <v>1249</v>
      </c>
      <c r="FD1842" s="55">
        <v>5.5</v>
      </c>
      <c r="FF1842" s="55">
        <v>1835</v>
      </c>
      <c r="FG1842" s="55" t="s">
        <v>42</v>
      </c>
      <c r="FH1842" s="55" t="s">
        <v>1708</v>
      </c>
      <c r="FI1842" s="55">
        <v>9</v>
      </c>
      <c r="FJ1842" s="55">
        <v>10000</v>
      </c>
      <c r="FK1842" s="55" t="s">
        <v>1249</v>
      </c>
      <c r="FL1842" s="55">
        <v>0.7</v>
      </c>
      <c r="JW1842" s="12">
        <v>1835</v>
      </c>
      <c r="JX1842" s="12" t="s">
        <v>2072</v>
      </c>
      <c r="JY1842" s="12" t="s">
        <v>2043</v>
      </c>
    </row>
    <row r="1843" ht="14.25" customHeight="1" outlineLevel="1" spans="7:285">
      <c r="G1843" s="55">
        <v>1836</v>
      </c>
      <c r="H1843" s="55" t="s">
        <v>1359</v>
      </c>
      <c r="I1843" s="55" t="s">
        <v>1708</v>
      </c>
      <c r="J1843" s="55" t="s">
        <v>3063</v>
      </c>
      <c r="K1843" s="55" t="s">
        <v>1249</v>
      </c>
      <c r="L1843" s="55">
        <v>0.32</v>
      </c>
      <c r="AD1843" s="12">
        <v>1836</v>
      </c>
      <c r="AE1843" s="12" t="s">
        <v>1261</v>
      </c>
      <c r="AF1843" s="12" t="s">
        <v>2627</v>
      </c>
      <c r="AG1843" s="12" t="s">
        <v>627</v>
      </c>
      <c r="AH1843" s="12" t="s">
        <v>1564</v>
      </c>
      <c r="DN1843" s="55">
        <v>1836</v>
      </c>
      <c r="DO1843" s="55" t="s">
        <v>1706</v>
      </c>
      <c r="DP1843" s="55" t="s">
        <v>1259</v>
      </c>
      <c r="DQ1843" s="55" t="s">
        <v>1260</v>
      </c>
      <c r="DR1843" s="55" t="s">
        <v>1261</v>
      </c>
      <c r="DS1843" s="55">
        <v>33337</v>
      </c>
      <c r="DT1843" s="55">
        <v>10000</v>
      </c>
      <c r="DU1843" s="55" t="s">
        <v>1258</v>
      </c>
      <c r="DV1843" s="55">
        <v>1</v>
      </c>
      <c r="EV1843" s="55">
        <v>1836</v>
      </c>
      <c r="EW1843" s="55" t="s">
        <v>1359</v>
      </c>
      <c r="EX1843" s="55" t="s">
        <v>1738</v>
      </c>
      <c r="EY1843" s="55">
        <v>2</v>
      </c>
      <c r="EZ1843" s="55">
        <v>1995</v>
      </c>
      <c r="FA1843" s="55">
        <v>2999</v>
      </c>
      <c r="FB1843" s="55" t="s">
        <v>1361</v>
      </c>
      <c r="FC1843" s="55" t="s">
        <v>1249</v>
      </c>
      <c r="FD1843" s="55">
        <v>6</v>
      </c>
      <c r="FF1843" s="55">
        <v>1836</v>
      </c>
      <c r="FG1843" s="55" t="s">
        <v>42</v>
      </c>
      <c r="FH1843" s="55" t="s">
        <v>1708</v>
      </c>
      <c r="FI1843" s="55">
        <v>9</v>
      </c>
      <c r="FJ1843" s="55">
        <v>25000</v>
      </c>
      <c r="FK1843" s="55" t="s">
        <v>1249</v>
      </c>
      <c r="FL1843" s="55">
        <v>0.7</v>
      </c>
      <c r="JW1843" s="12">
        <v>1836</v>
      </c>
      <c r="JX1843" s="12" t="s">
        <v>2072</v>
      </c>
      <c r="JY1843" s="12" t="s">
        <v>1777</v>
      </c>
    </row>
    <row r="1844" ht="14.25" customHeight="1" outlineLevel="1" spans="7:285">
      <c r="G1844" s="55">
        <v>1837</v>
      </c>
      <c r="H1844" s="55" t="s">
        <v>1359</v>
      </c>
      <c r="I1844" s="55" t="s">
        <v>1708</v>
      </c>
      <c r="J1844" s="55" t="s">
        <v>3065</v>
      </c>
      <c r="K1844" s="55" t="s">
        <v>1249</v>
      </c>
      <c r="L1844" s="55">
        <v>0.32</v>
      </c>
      <c r="AD1844" s="12">
        <v>1837</v>
      </c>
      <c r="AE1844" s="12" t="s">
        <v>1261</v>
      </c>
      <c r="AF1844" s="12" t="s">
        <v>733</v>
      </c>
      <c r="AG1844" s="12" t="s">
        <v>1020</v>
      </c>
      <c r="AH1844" s="12" t="s">
        <v>1674</v>
      </c>
      <c r="DN1844" s="55">
        <v>1837</v>
      </c>
      <c r="DO1844" s="55" t="s">
        <v>1706</v>
      </c>
      <c r="DP1844" s="55" t="s">
        <v>1259</v>
      </c>
      <c r="DQ1844" s="55" t="s">
        <v>1260</v>
      </c>
      <c r="DR1844" s="55" t="s">
        <v>1261</v>
      </c>
      <c r="DS1844" s="55">
        <v>33338</v>
      </c>
      <c r="DT1844" s="55">
        <v>10000</v>
      </c>
      <c r="DU1844" s="55" t="s">
        <v>1258</v>
      </c>
      <c r="DV1844" s="55">
        <v>1</v>
      </c>
      <c r="EV1844" s="55">
        <v>1837</v>
      </c>
      <c r="EW1844" s="55" t="s">
        <v>1359</v>
      </c>
      <c r="EX1844" s="55" t="s">
        <v>2016</v>
      </c>
      <c r="EY1844" s="55">
        <v>1</v>
      </c>
      <c r="EZ1844" s="55">
        <v>0</v>
      </c>
      <c r="FA1844" s="55">
        <v>1994</v>
      </c>
      <c r="FB1844" s="55" t="s">
        <v>1361</v>
      </c>
      <c r="FC1844" s="55" t="s">
        <v>1249</v>
      </c>
      <c r="FD1844" s="55">
        <v>2.5</v>
      </c>
      <c r="FF1844" s="55">
        <v>1837</v>
      </c>
      <c r="FG1844" s="55" t="s">
        <v>42</v>
      </c>
      <c r="FH1844" s="55" t="s">
        <v>1708</v>
      </c>
      <c r="FI1844" s="55">
        <v>9</v>
      </c>
      <c r="FJ1844" s="55">
        <v>50000</v>
      </c>
      <c r="FK1844" s="55" t="s">
        <v>1249</v>
      </c>
      <c r="FL1844" s="55">
        <v>0.7</v>
      </c>
      <c r="JW1844" s="12">
        <v>1837</v>
      </c>
      <c r="JX1844" s="12" t="s">
        <v>2072</v>
      </c>
      <c r="JY1844" s="12" t="s">
        <v>994</v>
      </c>
    </row>
    <row r="1845" ht="14.25" customHeight="1" outlineLevel="1" spans="7:285">
      <c r="G1845" s="55">
        <v>1838</v>
      </c>
      <c r="H1845" s="55" t="s">
        <v>1359</v>
      </c>
      <c r="I1845" s="55" t="s">
        <v>1708</v>
      </c>
      <c r="J1845" s="55" t="s">
        <v>3068</v>
      </c>
      <c r="K1845" s="55" t="s">
        <v>1249</v>
      </c>
      <c r="L1845" s="55">
        <v>0.32</v>
      </c>
      <c r="AD1845" s="12">
        <v>1838</v>
      </c>
      <c r="AE1845" s="12" t="s">
        <v>1261</v>
      </c>
      <c r="AF1845" s="12" t="s">
        <v>1344</v>
      </c>
      <c r="AG1845" s="12" t="s">
        <v>1020</v>
      </c>
      <c r="AH1845" s="12" t="s">
        <v>1674</v>
      </c>
      <c r="DN1845" s="55">
        <v>1838</v>
      </c>
      <c r="DO1845" s="55" t="s">
        <v>1706</v>
      </c>
      <c r="DP1845" s="55" t="s">
        <v>1259</v>
      </c>
      <c r="DQ1845" s="55" t="s">
        <v>1260</v>
      </c>
      <c r="DR1845" s="55" t="s">
        <v>1261</v>
      </c>
      <c r="DS1845" s="55">
        <v>33339</v>
      </c>
      <c r="DT1845" s="55">
        <v>10000</v>
      </c>
      <c r="DU1845" s="55" t="s">
        <v>1258</v>
      </c>
      <c r="DV1845" s="55">
        <v>1</v>
      </c>
      <c r="EV1845" s="55">
        <v>1838</v>
      </c>
      <c r="EW1845" s="55" t="s">
        <v>1359</v>
      </c>
      <c r="EX1845" s="55" t="s">
        <v>2016</v>
      </c>
      <c r="EY1845" s="55">
        <v>1</v>
      </c>
      <c r="EZ1845" s="55">
        <v>1995</v>
      </c>
      <c r="FA1845" s="55">
        <v>2999</v>
      </c>
      <c r="FB1845" s="55" t="s">
        <v>1361</v>
      </c>
      <c r="FC1845" s="55" t="s">
        <v>1249</v>
      </c>
      <c r="FD1845" s="55">
        <v>2.5</v>
      </c>
      <c r="FF1845" s="55">
        <v>1838</v>
      </c>
      <c r="FG1845" s="55" t="s">
        <v>42</v>
      </c>
      <c r="FH1845" s="55" t="s">
        <v>1708</v>
      </c>
      <c r="FI1845" s="55">
        <v>9</v>
      </c>
      <c r="FJ1845" s="55">
        <v>80000</v>
      </c>
      <c r="FK1845" s="55" t="s">
        <v>1249</v>
      </c>
      <c r="FL1845" s="55">
        <v>0.7</v>
      </c>
      <c r="JW1845" s="12">
        <v>1838</v>
      </c>
      <c r="JX1845" s="12" t="s">
        <v>2072</v>
      </c>
      <c r="JY1845" s="12" t="s">
        <v>2107</v>
      </c>
    </row>
    <row r="1846" ht="14.25" customHeight="1" outlineLevel="1" spans="7:285">
      <c r="G1846" s="55">
        <v>1839</v>
      </c>
      <c r="H1846" s="55" t="s">
        <v>1359</v>
      </c>
      <c r="I1846" s="55" t="s">
        <v>1995</v>
      </c>
      <c r="J1846" s="55" t="s">
        <v>3046</v>
      </c>
      <c r="K1846" s="55" t="s">
        <v>1249</v>
      </c>
      <c r="L1846" s="55">
        <v>0.18</v>
      </c>
      <c r="AD1846" s="12">
        <v>1839</v>
      </c>
      <c r="AE1846" s="12" t="s">
        <v>1261</v>
      </c>
      <c r="AF1846" s="12" t="s">
        <v>1683</v>
      </c>
      <c r="AG1846" s="12" t="s">
        <v>1020</v>
      </c>
      <c r="AH1846" s="12" t="s">
        <v>1674</v>
      </c>
      <c r="DN1846" s="55">
        <v>1839</v>
      </c>
      <c r="DO1846" s="55" t="s">
        <v>1706</v>
      </c>
      <c r="DP1846" s="55" t="s">
        <v>1259</v>
      </c>
      <c r="DQ1846" s="55" t="s">
        <v>1260</v>
      </c>
      <c r="DR1846" s="55" t="s">
        <v>1261</v>
      </c>
      <c r="DS1846" s="55">
        <v>33340</v>
      </c>
      <c r="DT1846" s="55">
        <v>10000</v>
      </c>
      <c r="DU1846" s="55" t="s">
        <v>1258</v>
      </c>
      <c r="DV1846" s="55">
        <v>1</v>
      </c>
      <c r="EV1846" s="55">
        <v>1839</v>
      </c>
      <c r="EW1846" s="55" t="s">
        <v>1359</v>
      </c>
      <c r="EX1846" s="55" t="s">
        <v>2016</v>
      </c>
      <c r="EY1846" s="55">
        <v>10</v>
      </c>
      <c r="EZ1846" s="55">
        <v>0</v>
      </c>
      <c r="FA1846" s="55">
        <v>1994</v>
      </c>
      <c r="FB1846" s="55" t="s">
        <v>1361</v>
      </c>
      <c r="FC1846" s="55" t="s">
        <v>1249</v>
      </c>
      <c r="FD1846" s="55">
        <v>3.5</v>
      </c>
      <c r="FF1846" s="55">
        <v>1839</v>
      </c>
      <c r="FG1846" s="55" t="s">
        <v>42</v>
      </c>
      <c r="FH1846" s="55" t="s">
        <v>1708</v>
      </c>
      <c r="FI1846" s="55">
        <v>9</v>
      </c>
      <c r="FJ1846" s="55">
        <v>130000</v>
      </c>
      <c r="FK1846" s="55" t="s">
        <v>1249</v>
      </c>
      <c r="FL1846" s="55">
        <v>0.7</v>
      </c>
      <c r="JW1846" s="12">
        <v>1839</v>
      </c>
      <c r="JX1846" s="12" t="s">
        <v>2072</v>
      </c>
      <c r="JY1846" s="12" t="s">
        <v>2067</v>
      </c>
    </row>
    <row r="1847" ht="14.25" customHeight="1" outlineLevel="1" spans="7:285">
      <c r="G1847" s="55">
        <v>1840</v>
      </c>
      <c r="H1847" s="55" t="s">
        <v>1359</v>
      </c>
      <c r="I1847" s="55" t="s">
        <v>1995</v>
      </c>
      <c r="J1847" s="55" t="s">
        <v>3078</v>
      </c>
      <c r="K1847" s="55" t="s">
        <v>1249</v>
      </c>
      <c r="L1847" s="55">
        <v>0.18</v>
      </c>
      <c r="AD1847" s="12">
        <v>1840</v>
      </c>
      <c r="AE1847" s="12" t="s">
        <v>1261</v>
      </c>
      <c r="AF1847" s="12" t="s">
        <v>1386</v>
      </c>
      <c r="AG1847" s="12" t="s">
        <v>1020</v>
      </c>
      <c r="AH1847" s="12" t="s">
        <v>1674</v>
      </c>
      <c r="DN1847" s="55">
        <v>1840</v>
      </c>
      <c r="DO1847" s="55" t="s">
        <v>1706</v>
      </c>
      <c r="DP1847" s="55" t="s">
        <v>1259</v>
      </c>
      <c r="DQ1847" s="55" t="s">
        <v>1260</v>
      </c>
      <c r="DR1847" s="55" t="s">
        <v>1261</v>
      </c>
      <c r="DS1847" s="55">
        <v>33345</v>
      </c>
      <c r="DT1847" s="55">
        <v>10000</v>
      </c>
      <c r="DU1847" s="55" t="s">
        <v>1258</v>
      </c>
      <c r="DV1847" s="55">
        <v>1</v>
      </c>
      <c r="EV1847" s="55">
        <v>1840</v>
      </c>
      <c r="EW1847" s="55" t="s">
        <v>1359</v>
      </c>
      <c r="EX1847" s="55" t="s">
        <v>2016</v>
      </c>
      <c r="EY1847" s="55">
        <v>10</v>
      </c>
      <c r="EZ1847" s="55">
        <v>1995</v>
      </c>
      <c r="FA1847" s="55">
        <v>2999</v>
      </c>
      <c r="FB1847" s="55" t="s">
        <v>1361</v>
      </c>
      <c r="FC1847" s="55" t="s">
        <v>1249</v>
      </c>
      <c r="FD1847" s="55">
        <v>3.5</v>
      </c>
      <c r="FF1847" s="55">
        <v>1840</v>
      </c>
      <c r="FG1847" s="55" t="s">
        <v>42</v>
      </c>
      <c r="FH1847" s="55" t="s">
        <v>1708</v>
      </c>
      <c r="FI1847" s="55">
        <v>9</v>
      </c>
      <c r="FJ1847" s="55">
        <v>260000</v>
      </c>
      <c r="FK1847" s="55" t="s">
        <v>1249</v>
      </c>
      <c r="FL1847" s="55">
        <v>0.7</v>
      </c>
      <c r="JW1847" s="12">
        <v>1840</v>
      </c>
      <c r="JX1847" s="12" t="s">
        <v>2072</v>
      </c>
      <c r="JY1847" s="12" t="s">
        <v>2153</v>
      </c>
    </row>
    <row r="1848" ht="14.25" customHeight="1" outlineLevel="1" spans="7:285">
      <c r="G1848" s="55">
        <v>1841</v>
      </c>
      <c r="H1848" s="55" t="s">
        <v>1359</v>
      </c>
      <c r="I1848" s="55" t="s">
        <v>1995</v>
      </c>
      <c r="J1848" s="55" t="s">
        <v>3080</v>
      </c>
      <c r="K1848" s="55" t="s">
        <v>1249</v>
      </c>
      <c r="L1848" s="55">
        <v>0.2</v>
      </c>
      <c r="AD1848" s="12">
        <v>1841</v>
      </c>
      <c r="AE1848" s="12" t="s">
        <v>1261</v>
      </c>
      <c r="AF1848" s="12" t="s">
        <v>2079</v>
      </c>
      <c r="AG1848" s="12" t="s">
        <v>1020</v>
      </c>
      <c r="AH1848" s="12" t="s">
        <v>1674</v>
      </c>
      <c r="DN1848" s="55">
        <v>1841</v>
      </c>
      <c r="DO1848" s="55" t="s">
        <v>1706</v>
      </c>
      <c r="DP1848" s="55" t="s">
        <v>1259</v>
      </c>
      <c r="DQ1848" s="55" t="s">
        <v>1260</v>
      </c>
      <c r="DR1848" s="55" t="s">
        <v>1261</v>
      </c>
      <c r="DS1848" s="55">
        <v>33346</v>
      </c>
      <c r="DT1848" s="55">
        <v>10000</v>
      </c>
      <c r="DU1848" s="55" t="s">
        <v>1258</v>
      </c>
      <c r="DV1848" s="55">
        <v>1</v>
      </c>
      <c r="EV1848" s="55">
        <v>1841</v>
      </c>
      <c r="EW1848" s="55" t="s">
        <v>1359</v>
      </c>
      <c r="EX1848" s="55" t="s">
        <v>2016</v>
      </c>
      <c r="EY1848" s="55">
        <v>11</v>
      </c>
      <c r="EZ1848" s="55">
        <v>0</v>
      </c>
      <c r="FA1848" s="55">
        <v>1994</v>
      </c>
      <c r="FB1848" s="55" t="s">
        <v>1361</v>
      </c>
      <c r="FC1848" s="55" t="s">
        <v>1249</v>
      </c>
      <c r="FD1848" s="55">
        <v>3.5</v>
      </c>
      <c r="FF1848" s="55">
        <v>1841</v>
      </c>
      <c r="FG1848" s="55" t="s">
        <v>42</v>
      </c>
      <c r="FH1848" s="55" t="s">
        <v>1708</v>
      </c>
      <c r="FI1848" s="55">
        <v>9</v>
      </c>
      <c r="FJ1848" s="55">
        <v>400000</v>
      </c>
      <c r="FK1848" s="55" t="s">
        <v>1249</v>
      </c>
      <c r="FL1848" s="55">
        <v>0.7</v>
      </c>
      <c r="JW1848" s="12">
        <v>1841</v>
      </c>
      <c r="JX1848" s="12" t="s">
        <v>2072</v>
      </c>
      <c r="JY1848" s="12" t="s">
        <v>2175</v>
      </c>
    </row>
    <row r="1849" ht="14.25" customHeight="1" outlineLevel="1" spans="7:285">
      <c r="G1849" s="55">
        <v>1842</v>
      </c>
      <c r="H1849" s="55" t="s">
        <v>1359</v>
      </c>
      <c r="I1849" s="55" t="s">
        <v>1995</v>
      </c>
      <c r="J1849" s="55" t="s">
        <v>3082</v>
      </c>
      <c r="K1849" s="55" t="s">
        <v>1249</v>
      </c>
      <c r="L1849" s="55">
        <v>0.2</v>
      </c>
      <c r="AD1849" s="12">
        <v>1842</v>
      </c>
      <c r="AE1849" s="12" t="s">
        <v>1261</v>
      </c>
      <c r="AF1849" s="12" t="s">
        <v>2240</v>
      </c>
      <c r="AG1849" s="12" t="s">
        <v>1020</v>
      </c>
      <c r="AH1849" s="12" t="s">
        <v>1674</v>
      </c>
      <c r="DN1849" s="55">
        <v>1842</v>
      </c>
      <c r="DO1849" s="55" t="s">
        <v>1706</v>
      </c>
      <c r="DP1849" s="55" t="s">
        <v>1259</v>
      </c>
      <c r="DQ1849" s="55" t="s">
        <v>1260</v>
      </c>
      <c r="DR1849" s="55" t="s">
        <v>1261</v>
      </c>
      <c r="DS1849" s="55">
        <v>33348</v>
      </c>
      <c r="DT1849" s="55">
        <v>10000</v>
      </c>
      <c r="DU1849" s="55" t="s">
        <v>1258</v>
      </c>
      <c r="DV1849" s="55">
        <v>1</v>
      </c>
      <c r="EV1849" s="55">
        <v>1842</v>
      </c>
      <c r="EW1849" s="55" t="s">
        <v>1359</v>
      </c>
      <c r="EX1849" s="55" t="s">
        <v>2016</v>
      </c>
      <c r="EY1849" s="55">
        <v>11</v>
      </c>
      <c r="EZ1849" s="55">
        <v>1995</v>
      </c>
      <c r="FA1849" s="55">
        <v>2999</v>
      </c>
      <c r="FB1849" s="55" t="s">
        <v>1361</v>
      </c>
      <c r="FC1849" s="55" t="s">
        <v>1249</v>
      </c>
      <c r="FD1849" s="55">
        <v>3.5</v>
      </c>
      <c r="FF1849" s="55">
        <v>1842</v>
      </c>
      <c r="FG1849" s="55" t="s">
        <v>42</v>
      </c>
      <c r="FH1849" s="55" t="s">
        <v>1708</v>
      </c>
      <c r="FI1849" s="55">
        <v>9</v>
      </c>
      <c r="FJ1849" s="55">
        <v>530000</v>
      </c>
      <c r="FK1849" s="55" t="s">
        <v>1249</v>
      </c>
      <c r="FL1849" s="55">
        <v>0.7</v>
      </c>
      <c r="JW1849" s="12">
        <v>1842</v>
      </c>
      <c r="JX1849" s="12" t="s">
        <v>2072</v>
      </c>
      <c r="JY1849" s="12" t="s">
        <v>2122</v>
      </c>
    </row>
    <row r="1850" ht="14.25" customHeight="1" outlineLevel="1" spans="7:285">
      <c r="G1850" s="55">
        <v>1843</v>
      </c>
      <c r="H1850" s="55" t="s">
        <v>1246</v>
      </c>
      <c r="I1850" s="55" t="s">
        <v>763</v>
      </c>
      <c r="J1850" s="55" t="s">
        <v>767</v>
      </c>
      <c r="K1850" s="55" t="s">
        <v>1249</v>
      </c>
      <c r="L1850" s="55">
        <v>0.31</v>
      </c>
      <c r="AD1850" s="12">
        <v>1843</v>
      </c>
      <c r="AE1850" s="12" t="s">
        <v>1261</v>
      </c>
      <c r="AF1850" s="12" t="s">
        <v>2371</v>
      </c>
      <c r="AG1850" s="12" t="s">
        <v>1020</v>
      </c>
      <c r="AH1850" s="12" t="s">
        <v>1674</v>
      </c>
      <c r="DN1850" s="55">
        <v>1843</v>
      </c>
      <c r="DO1850" s="55" t="s">
        <v>1706</v>
      </c>
      <c r="DP1850" s="55" t="s">
        <v>1259</v>
      </c>
      <c r="DQ1850" s="55" t="s">
        <v>1260</v>
      </c>
      <c r="DR1850" s="55" t="s">
        <v>1261</v>
      </c>
      <c r="DS1850" s="55">
        <v>33349</v>
      </c>
      <c r="DT1850" s="55">
        <v>10000</v>
      </c>
      <c r="DU1850" s="55" t="s">
        <v>1258</v>
      </c>
      <c r="DV1850" s="55">
        <v>1</v>
      </c>
      <c r="EV1850" s="55">
        <v>1843</v>
      </c>
      <c r="EW1850" s="55" t="s">
        <v>1359</v>
      </c>
      <c r="EX1850" s="55" t="s">
        <v>2016</v>
      </c>
      <c r="EY1850" s="55">
        <v>2</v>
      </c>
      <c r="EZ1850" s="55">
        <v>0</v>
      </c>
      <c r="FA1850" s="55">
        <v>1994</v>
      </c>
      <c r="FB1850" s="55" t="s">
        <v>1361</v>
      </c>
      <c r="FC1850" s="55" t="s">
        <v>1249</v>
      </c>
      <c r="FD1850" s="55">
        <v>2.5</v>
      </c>
      <c r="FF1850" s="55">
        <v>1843</v>
      </c>
      <c r="FG1850" s="55" t="s">
        <v>42</v>
      </c>
      <c r="FH1850" s="55" t="s">
        <v>1708</v>
      </c>
      <c r="FI1850" s="55">
        <v>9</v>
      </c>
      <c r="FJ1850" s="55">
        <v>540000</v>
      </c>
      <c r="FK1850" s="55" t="s">
        <v>1249</v>
      </c>
      <c r="FL1850" s="55">
        <v>0.7</v>
      </c>
      <c r="JW1850" s="12">
        <v>1843</v>
      </c>
      <c r="JX1850" s="12" t="s">
        <v>2072</v>
      </c>
      <c r="JY1850" s="12" t="s">
        <v>1789</v>
      </c>
    </row>
    <row r="1851" ht="14.25" customHeight="1" outlineLevel="1" spans="7:285">
      <c r="G1851" s="55">
        <v>1844</v>
      </c>
      <c r="H1851" s="55" t="s">
        <v>1246</v>
      </c>
      <c r="I1851" s="55" t="s">
        <v>763</v>
      </c>
      <c r="J1851" s="55" t="s">
        <v>904</v>
      </c>
      <c r="K1851" s="55" t="s">
        <v>1249</v>
      </c>
      <c r="L1851" s="55">
        <v>0.31</v>
      </c>
      <c r="AD1851" s="12">
        <v>1844</v>
      </c>
      <c r="AE1851" s="12" t="s">
        <v>1261</v>
      </c>
      <c r="AF1851" s="12" t="s">
        <v>1887</v>
      </c>
      <c r="AG1851" s="12" t="s">
        <v>1020</v>
      </c>
      <c r="AH1851" s="12" t="s">
        <v>1674</v>
      </c>
      <c r="DN1851" s="55">
        <v>1844</v>
      </c>
      <c r="DO1851" s="55" t="s">
        <v>1706</v>
      </c>
      <c r="DP1851" s="55" t="s">
        <v>1259</v>
      </c>
      <c r="DQ1851" s="55" t="s">
        <v>1260</v>
      </c>
      <c r="DR1851" s="55" t="s">
        <v>1261</v>
      </c>
      <c r="DS1851" s="55">
        <v>33355</v>
      </c>
      <c r="DT1851" s="55">
        <v>10000</v>
      </c>
      <c r="DU1851" s="55" t="s">
        <v>1258</v>
      </c>
      <c r="DV1851" s="55">
        <v>1</v>
      </c>
      <c r="EV1851" s="55">
        <v>1844</v>
      </c>
      <c r="EW1851" s="55" t="s">
        <v>1359</v>
      </c>
      <c r="EX1851" s="55" t="s">
        <v>2016</v>
      </c>
      <c r="EY1851" s="55">
        <v>2</v>
      </c>
      <c r="EZ1851" s="55">
        <v>1995</v>
      </c>
      <c r="FA1851" s="55">
        <v>2999</v>
      </c>
      <c r="FB1851" s="55" t="s">
        <v>1361</v>
      </c>
      <c r="FC1851" s="55" t="s">
        <v>1249</v>
      </c>
      <c r="FD1851" s="55">
        <v>2.5</v>
      </c>
      <c r="FF1851" s="55">
        <v>1844</v>
      </c>
      <c r="FG1851" s="55" t="s">
        <v>42</v>
      </c>
      <c r="FH1851" s="55" t="s">
        <v>2278</v>
      </c>
      <c r="FI1851" s="55">
        <v>1</v>
      </c>
      <c r="FJ1851" s="55">
        <v>0</v>
      </c>
      <c r="FK1851" s="55" t="s">
        <v>1249</v>
      </c>
      <c r="FL1851" s="55">
        <v>0.3</v>
      </c>
      <c r="JW1851" s="12">
        <v>1844</v>
      </c>
      <c r="JX1851" s="12" t="s">
        <v>2072</v>
      </c>
      <c r="JY1851" s="12" t="s">
        <v>2234</v>
      </c>
    </row>
    <row r="1852" ht="14.25" customHeight="1" outlineLevel="1" spans="7:285">
      <c r="G1852" s="55">
        <v>1845</v>
      </c>
      <c r="H1852" s="55" t="s">
        <v>1246</v>
      </c>
      <c r="I1852" s="55" t="s">
        <v>763</v>
      </c>
      <c r="J1852" s="55" t="s">
        <v>963</v>
      </c>
      <c r="K1852" s="55" t="s">
        <v>1249</v>
      </c>
      <c r="L1852" s="55">
        <v>0.31</v>
      </c>
      <c r="AD1852" s="12">
        <v>1845</v>
      </c>
      <c r="AE1852" s="12" t="s">
        <v>1261</v>
      </c>
      <c r="AF1852" s="12" t="s">
        <v>931</v>
      </c>
      <c r="AG1852" s="12" t="s">
        <v>781</v>
      </c>
      <c r="AH1852" s="12" t="s">
        <v>1391</v>
      </c>
      <c r="DN1852" s="55">
        <v>1845</v>
      </c>
      <c r="DO1852" s="55" t="s">
        <v>1706</v>
      </c>
      <c r="DP1852" s="55" t="s">
        <v>1259</v>
      </c>
      <c r="DQ1852" s="55" t="s">
        <v>1260</v>
      </c>
      <c r="DR1852" s="55" t="s">
        <v>1261</v>
      </c>
      <c r="DS1852" s="55">
        <v>33359</v>
      </c>
      <c r="DT1852" s="55">
        <v>10000</v>
      </c>
      <c r="DU1852" s="55" t="s">
        <v>1258</v>
      </c>
      <c r="DV1852" s="55">
        <v>1</v>
      </c>
      <c r="EV1852" s="55">
        <v>1845</v>
      </c>
      <c r="EW1852" s="55" t="s">
        <v>1359</v>
      </c>
      <c r="EX1852" s="55" t="s">
        <v>2016</v>
      </c>
      <c r="EY1852" s="55">
        <v>5</v>
      </c>
      <c r="EZ1852" s="55">
        <v>0</v>
      </c>
      <c r="FA1852" s="55">
        <v>1994</v>
      </c>
      <c r="FB1852" s="55" t="s">
        <v>1361</v>
      </c>
      <c r="FC1852" s="55" t="s">
        <v>1249</v>
      </c>
      <c r="FD1852" s="55">
        <v>3.5</v>
      </c>
      <c r="FF1852" s="55">
        <v>1845</v>
      </c>
      <c r="FG1852" s="55" t="s">
        <v>42</v>
      </c>
      <c r="FH1852" s="55" t="s">
        <v>2278</v>
      </c>
      <c r="FI1852" s="55">
        <v>1</v>
      </c>
      <c r="FJ1852" s="55">
        <v>1000</v>
      </c>
      <c r="FK1852" s="55" t="s">
        <v>1249</v>
      </c>
      <c r="FL1852" s="55">
        <v>0.3</v>
      </c>
      <c r="JW1852" s="12">
        <v>1845</v>
      </c>
      <c r="JX1852" s="12" t="s">
        <v>2072</v>
      </c>
      <c r="JY1852" s="12" t="s">
        <v>1952</v>
      </c>
    </row>
    <row r="1853" ht="14.25" customHeight="1" outlineLevel="1" spans="7:285">
      <c r="G1853" s="55">
        <v>1846</v>
      </c>
      <c r="H1853" s="55" t="s">
        <v>1246</v>
      </c>
      <c r="I1853" s="55" t="s">
        <v>763</v>
      </c>
      <c r="J1853" s="55" t="s">
        <v>1019</v>
      </c>
      <c r="K1853" s="55" t="s">
        <v>1249</v>
      </c>
      <c r="L1853" s="55">
        <v>0.31</v>
      </c>
      <c r="AD1853" s="12">
        <v>1846</v>
      </c>
      <c r="AE1853" s="12" t="s">
        <v>1261</v>
      </c>
      <c r="AF1853" s="12" t="s">
        <v>630</v>
      </c>
      <c r="AG1853" s="12" t="s">
        <v>906</v>
      </c>
      <c r="AH1853" s="12" t="s">
        <v>1730</v>
      </c>
      <c r="DN1853" s="55">
        <v>1846</v>
      </c>
      <c r="DO1853" s="55" t="s">
        <v>1706</v>
      </c>
      <c r="DP1853" s="55" t="s">
        <v>1259</v>
      </c>
      <c r="DQ1853" s="55" t="s">
        <v>1260</v>
      </c>
      <c r="DR1853" s="55" t="s">
        <v>1261</v>
      </c>
      <c r="DS1853" s="55">
        <v>33388</v>
      </c>
      <c r="DT1853" s="55">
        <v>10000</v>
      </c>
      <c r="DU1853" s="55" t="s">
        <v>1258</v>
      </c>
      <c r="DV1853" s="55">
        <v>1</v>
      </c>
      <c r="EV1853" s="55">
        <v>1846</v>
      </c>
      <c r="EW1853" s="55" t="s">
        <v>1359</v>
      </c>
      <c r="EX1853" s="55" t="s">
        <v>2016</v>
      </c>
      <c r="EY1853" s="55">
        <v>5</v>
      </c>
      <c r="EZ1853" s="55">
        <v>1995</v>
      </c>
      <c r="FA1853" s="55">
        <v>2999</v>
      </c>
      <c r="FB1853" s="55" t="s">
        <v>1361</v>
      </c>
      <c r="FC1853" s="55" t="s">
        <v>1249</v>
      </c>
      <c r="FD1853" s="55">
        <v>3.5</v>
      </c>
      <c r="FF1853" s="55">
        <v>1846</v>
      </c>
      <c r="FG1853" s="55" t="s">
        <v>42</v>
      </c>
      <c r="FH1853" s="55" t="s">
        <v>2278</v>
      </c>
      <c r="FI1853" s="55">
        <v>1</v>
      </c>
      <c r="FJ1853" s="55">
        <v>2500</v>
      </c>
      <c r="FK1853" s="55" t="s">
        <v>1249</v>
      </c>
      <c r="FL1853" s="55">
        <v>0.3</v>
      </c>
      <c r="JW1853" s="12">
        <v>1846</v>
      </c>
      <c r="JX1853" s="12" t="s">
        <v>2072</v>
      </c>
      <c r="JY1853" s="12" t="s">
        <v>1929</v>
      </c>
    </row>
    <row r="1854" ht="14.25" customHeight="1" outlineLevel="1" spans="7:285">
      <c r="G1854" s="55">
        <v>1847</v>
      </c>
      <c r="H1854" s="55" t="s">
        <v>1246</v>
      </c>
      <c r="I1854" s="55" t="s">
        <v>763</v>
      </c>
      <c r="J1854" s="55" t="s">
        <v>1095</v>
      </c>
      <c r="K1854" s="55" t="s">
        <v>1249</v>
      </c>
      <c r="L1854" s="55">
        <v>0.31</v>
      </c>
      <c r="AD1854" s="12">
        <v>1847</v>
      </c>
      <c r="AE1854" s="12" t="s">
        <v>1261</v>
      </c>
      <c r="AF1854" s="12" t="s">
        <v>1874</v>
      </c>
      <c r="AG1854" s="12" t="s">
        <v>64</v>
      </c>
      <c r="AH1854" s="12" t="s">
        <v>1839</v>
      </c>
      <c r="DN1854" s="55">
        <v>1847</v>
      </c>
      <c r="DO1854" s="55" t="s">
        <v>1706</v>
      </c>
      <c r="DP1854" s="55" t="s">
        <v>1259</v>
      </c>
      <c r="DQ1854" s="55" t="s">
        <v>1260</v>
      </c>
      <c r="DR1854" s="55" t="s">
        <v>1261</v>
      </c>
      <c r="DS1854" s="55">
        <v>33394</v>
      </c>
      <c r="DT1854" s="55">
        <v>10000</v>
      </c>
      <c r="DU1854" s="55" t="s">
        <v>1258</v>
      </c>
      <c r="DV1854" s="55">
        <v>1</v>
      </c>
      <c r="EV1854" s="55">
        <v>1847</v>
      </c>
      <c r="EW1854" s="55" t="s">
        <v>1359</v>
      </c>
      <c r="EX1854" s="55" t="s">
        <v>2016</v>
      </c>
      <c r="EY1854" s="55">
        <v>6</v>
      </c>
      <c r="EZ1854" s="55">
        <v>0</v>
      </c>
      <c r="FA1854" s="55">
        <v>1994</v>
      </c>
      <c r="FB1854" s="55" t="s">
        <v>1361</v>
      </c>
      <c r="FC1854" s="55" t="s">
        <v>1249</v>
      </c>
      <c r="FD1854" s="55">
        <v>4</v>
      </c>
      <c r="FF1854" s="55">
        <v>1847</v>
      </c>
      <c r="FG1854" s="55" t="s">
        <v>42</v>
      </c>
      <c r="FH1854" s="55" t="s">
        <v>2278</v>
      </c>
      <c r="FI1854" s="55">
        <v>1</v>
      </c>
      <c r="FJ1854" s="55">
        <v>5000</v>
      </c>
      <c r="FK1854" s="55" t="s">
        <v>1249</v>
      </c>
      <c r="FL1854" s="55">
        <v>0.3</v>
      </c>
      <c r="JW1854" s="12">
        <v>1847</v>
      </c>
      <c r="JX1854" s="12" t="s">
        <v>2072</v>
      </c>
      <c r="JY1854" s="12" t="s">
        <v>1587</v>
      </c>
    </row>
    <row r="1855" ht="14.25" customHeight="1" outlineLevel="1" spans="7:285">
      <c r="G1855" s="55">
        <v>1848</v>
      </c>
      <c r="H1855" s="55" t="s">
        <v>1246</v>
      </c>
      <c r="I1855" s="55" t="s">
        <v>1260</v>
      </c>
      <c r="J1855" s="55" t="s">
        <v>1783</v>
      </c>
      <c r="K1855" s="55" t="s">
        <v>1249</v>
      </c>
      <c r="L1855" s="55">
        <v>0.25</v>
      </c>
      <c r="AD1855" s="12">
        <v>1848</v>
      </c>
      <c r="AE1855" s="12" t="s">
        <v>1261</v>
      </c>
      <c r="AF1855" s="12" t="s">
        <v>1518</v>
      </c>
      <c r="AG1855" s="12" t="s">
        <v>64</v>
      </c>
      <c r="AH1855" s="12" t="s">
        <v>1363</v>
      </c>
      <c r="DN1855" s="55">
        <v>1848</v>
      </c>
      <c r="DO1855" s="55" t="s">
        <v>1706</v>
      </c>
      <c r="DP1855" s="55" t="s">
        <v>1259</v>
      </c>
      <c r="DQ1855" s="55" t="s">
        <v>1260</v>
      </c>
      <c r="DR1855" s="55" t="s">
        <v>1261</v>
      </c>
      <c r="DS1855" s="55">
        <v>33402</v>
      </c>
      <c r="DT1855" s="55">
        <v>10000</v>
      </c>
      <c r="DU1855" s="55" t="s">
        <v>1258</v>
      </c>
      <c r="DV1855" s="55">
        <v>1</v>
      </c>
      <c r="EV1855" s="55">
        <v>1848</v>
      </c>
      <c r="EW1855" s="55" t="s">
        <v>1359</v>
      </c>
      <c r="EX1855" s="55" t="s">
        <v>2016</v>
      </c>
      <c r="EY1855" s="55">
        <v>6</v>
      </c>
      <c r="EZ1855" s="55">
        <v>1995</v>
      </c>
      <c r="FA1855" s="55">
        <v>2999</v>
      </c>
      <c r="FB1855" s="55" t="s">
        <v>1361</v>
      </c>
      <c r="FC1855" s="55" t="s">
        <v>1249</v>
      </c>
      <c r="FD1855" s="55">
        <v>4</v>
      </c>
      <c r="FF1855" s="55">
        <v>1848</v>
      </c>
      <c r="FG1855" s="55" t="s">
        <v>42</v>
      </c>
      <c r="FH1855" s="55" t="s">
        <v>2278</v>
      </c>
      <c r="FI1855" s="55">
        <v>1</v>
      </c>
      <c r="FJ1855" s="55">
        <v>10000</v>
      </c>
      <c r="FK1855" s="55" t="s">
        <v>1249</v>
      </c>
      <c r="FL1855" s="55">
        <v>0.3</v>
      </c>
      <c r="JW1855" s="12">
        <v>1848</v>
      </c>
      <c r="JX1855" s="12" t="s">
        <v>2072</v>
      </c>
      <c r="JY1855" s="12" t="s">
        <v>1629</v>
      </c>
    </row>
    <row r="1856" ht="14.25" customHeight="1" outlineLevel="1" spans="7:285">
      <c r="G1856" s="55">
        <v>1849</v>
      </c>
      <c r="H1856" s="55" t="s">
        <v>1246</v>
      </c>
      <c r="I1856" s="55" t="s">
        <v>1260</v>
      </c>
      <c r="J1856" s="55" t="s">
        <v>1891</v>
      </c>
      <c r="K1856" s="55" t="s">
        <v>1249</v>
      </c>
      <c r="L1856" s="55">
        <v>0.25</v>
      </c>
      <c r="AD1856" s="12">
        <v>1849</v>
      </c>
      <c r="AE1856" s="12" t="s">
        <v>1261</v>
      </c>
      <c r="AF1856" s="12" t="s">
        <v>648</v>
      </c>
      <c r="AG1856" s="12" t="s">
        <v>64</v>
      </c>
      <c r="AH1856" s="12" t="s">
        <v>1910</v>
      </c>
      <c r="DN1856" s="55">
        <v>1849</v>
      </c>
      <c r="DO1856" s="55" t="s">
        <v>1706</v>
      </c>
      <c r="DP1856" s="55" t="s">
        <v>1259</v>
      </c>
      <c r="DQ1856" s="55" t="s">
        <v>1260</v>
      </c>
      <c r="DR1856" s="55" t="s">
        <v>1261</v>
      </c>
      <c r="DS1856" s="55">
        <v>33416</v>
      </c>
      <c r="DT1856" s="55">
        <v>10000</v>
      </c>
      <c r="DU1856" s="55" t="s">
        <v>1258</v>
      </c>
      <c r="DV1856" s="55">
        <v>1</v>
      </c>
      <c r="EV1856" s="55">
        <v>1849</v>
      </c>
      <c r="EW1856" s="55" t="s">
        <v>1359</v>
      </c>
      <c r="EX1856" s="55" t="s">
        <v>2016</v>
      </c>
      <c r="EY1856" s="55">
        <v>7</v>
      </c>
      <c r="EZ1856" s="55">
        <v>0</v>
      </c>
      <c r="FA1856" s="55">
        <v>1994</v>
      </c>
      <c r="FB1856" s="55" t="s">
        <v>1361</v>
      </c>
      <c r="FC1856" s="55" t="s">
        <v>1249</v>
      </c>
      <c r="FD1856" s="55">
        <v>3.5</v>
      </c>
      <c r="FF1856" s="55">
        <v>1849</v>
      </c>
      <c r="FG1856" s="55" t="s">
        <v>42</v>
      </c>
      <c r="FH1856" s="55" t="s">
        <v>2278</v>
      </c>
      <c r="FI1856" s="55">
        <v>1</v>
      </c>
      <c r="FJ1856" s="55">
        <v>25000</v>
      </c>
      <c r="FK1856" s="55" t="s">
        <v>1249</v>
      </c>
      <c r="FL1856" s="55">
        <v>0.3</v>
      </c>
      <c r="JW1856" s="12">
        <v>1849</v>
      </c>
      <c r="JX1856" s="12" t="s">
        <v>2072</v>
      </c>
      <c r="JY1856" s="12" t="s">
        <v>2119</v>
      </c>
    </row>
    <row r="1857" ht="14.25" customHeight="1" outlineLevel="1" spans="7:285">
      <c r="G1857" s="55">
        <v>1850</v>
      </c>
      <c r="H1857" s="55" t="s">
        <v>1246</v>
      </c>
      <c r="I1857" s="55" t="s">
        <v>1260</v>
      </c>
      <c r="J1857" s="55" t="s">
        <v>1914</v>
      </c>
      <c r="K1857" s="55" t="s">
        <v>1249</v>
      </c>
      <c r="L1857" s="55">
        <v>0.25</v>
      </c>
      <c r="AD1857" s="12">
        <v>1850</v>
      </c>
      <c r="AE1857" s="12" t="s">
        <v>1261</v>
      </c>
      <c r="AF1857" s="12" t="s">
        <v>1746</v>
      </c>
      <c r="AG1857" s="12" t="s">
        <v>64</v>
      </c>
      <c r="AH1857" s="12" t="s">
        <v>1910</v>
      </c>
      <c r="DN1857" s="55">
        <v>1850</v>
      </c>
      <c r="DO1857" s="55" t="s">
        <v>1706</v>
      </c>
      <c r="DP1857" s="55" t="s">
        <v>1259</v>
      </c>
      <c r="DQ1857" s="55" t="s">
        <v>1260</v>
      </c>
      <c r="DR1857" s="55" t="s">
        <v>1261</v>
      </c>
      <c r="DS1857" s="55">
        <v>33419</v>
      </c>
      <c r="DT1857" s="55">
        <v>10000</v>
      </c>
      <c r="DU1857" s="55" t="s">
        <v>1258</v>
      </c>
      <c r="DV1857" s="55">
        <v>1</v>
      </c>
      <c r="EV1857" s="55">
        <v>1850</v>
      </c>
      <c r="EW1857" s="55" t="s">
        <v>1359</v>
      </c>
      <c r="EX1857" s="55" t="s">
        <v>2016</v>
      </c>
      <c r="EY1857" s="55">
        <v>7</v>
      </c>
      <c r="EZ1857" s="55">
        <v>1995</v>
      </c>
      <c r="FA1857" s="55">
        <v>2999</v>
      </c>
      <c r="FB1857" s="55" t="s">
        <v>1361</v>
      </c>
      <c r="FC1857" s="55" t="s">
        <v>1249</v>
      </c>
      <c r="FD1857" s="55">
        <v>3.5</v>
      </c>
      <c r="FF1857" s="55">
        <v>1850</v>
      </c>
      <c r="FG1857" s="55" t="s">
        <v>42</v>
      </c>
      <c r="FH1857" s="55" t="s">
        <v>2278</v>
      </c>
      <c r="FI1857" s="55">
        <v>1</v>
      </c>
      <c r="FJ1857" s="55">
        <v>50000</v>
      </c>
      <c r="FK1857" s="55" t="s">
        <v>1249</v>
      </c>
      <c r="FL1857" s="55">
        <v>0.3</v>
      </c>
      <c r="JW1857" s="12">
        <v>1850</v>
      </c>
      <c r="JX1857" s="12" t="s">
        <v>2072</v>
      </c>
      <c r="JY1857" s="12" t="s">
        <v>1213</v>
      </c>
    </row>
    <row r="1858" ht="14.25" customHeight="1" outlineLevel="1" spans="7:285">
      <c r="G1858" s="55">
        <v>1851</v>
      </c>
      <c r="H1858" s="55" t="s">
        <v>1246</v>
      </c>
      <c r="I1858" s="55" t="s">
        <v>1260</v>
      </c>
      <c r="J1858" s="55" t="s">
        <v>1942</v>
      </c>
      <c r="K1858" s="55" t="s">
        <v>1249</v>
      </c>
      <c r="L1858" s="55">
        <v>0.25</v>
      </c>
      <c r="AD1858" s="12">
        <v>1851</v>
      </c>
      <c r="AE1858" s="12" t="s">
        <v>1261</v>
      </c>
      <c r="AF1858" s="12" t="s">
        <v>1573</v>
      </c>
      <c r="AG1858" s="12" t="s">
        <v>64</v>
      </c>
      <c r="AH1858" s="12" t="s">
        <v>1964</v>
      </c>
      <c r="DN1858" s="55">
        <v>1851</v>
      </c>
      <c r="DO1858" s="55" t="s">
        <v>1706</v>
      </c>
      <c r="DP1858" s="55" t="s">
        <v>1259</v>
      </c>
      <c r="DQ1858" s="55" t="s">
        <v>1260</v>
      </c>
      <c r="DR1858" s="55" t="s">
        <v>1261</v>
      </c>
      <c r="DS1858" s="55">
        <v>33420</v>
      </c>
      <c r="DT1858" s="55">
        <v>10000</v>
      </c>
      <c r="DU1858" s="55" t="s">
        <v>1258</v>
      </c>
      <c r="DV1858" s="55">
        <v>1</v>
      </c>
      <c r="EV1858" s="55">
        <v>1851</v>
      </c>
      <c r="EW1858" s="55" t="s">
        <v>1359</v>
      </c>
      <c r="EX1858" s="55" t="s">
        <v>2016</v>
      </c>
      <c r="EY1858" s="55">
        <v>8</v>
      </c>
      <c r="EZ1858" s="55">
        <v>0</v>
      </c>
      <c r="FA1858" s="55">
        <v>1994</v>
      </c>
      <c r="FB1858" s="55" t="s">
        <v>1361</v>
      </c>
      <c r="FC1858" s="55" t="s">
        <v>1249</v>
      </c>
      <c r="FD1858" s="55">
        <v>4</v>
      </c>
      <c r="FF1858" s="55">
        <v>1851</v>
      </c>
      <c r="FG1858" s="55" t="s">
        <v>42</v>
      </c>
      <c r="FH1858" s="55" t="s">
        <v>2278</v>
      </c>
      <c r="FI1858" s="55">
        <v>1</v>
      </c>
      <c r="FJ1858" s="55">
        <v>80000</v>
      </c>
      <c r="FK1858" s="55" t="s">
        <v>1249</v>
      </c>
      <c r="FL1858" s="55">
        <v>0.3</v>
      </c>
      <c r="JW1858" s="12">
        <v>1851</v>
      </c>
      <c r="JX1858" s="12" t="s">
        <v>2072</v>
      </c>
      <c r="JY1858" s="12" t="s">
        <v>1720</v>
      </c>
    </row>
    <row r="1859" ht="14.25" customHeight="1" outlineLevel="1" spans="7:285">
      <c r="G1859" s="55">
        <v>1852</v>
      </c>
      <c r="H1859" s="55" t="s">
        <v>1246</v>
      </c>
      <c r="I1859" s="55" t="s">
        <v>1260</v>
      </c>
      <c r="J1859" s="55" t="s">
        <v>1409</v>
      </c>
      <c r="K1859" s="55" t="s">
        <v>1249</v>
      </c>
      <c r="L1859" s="55">
        <v>0.38</v>
      </c>
      <c r="AD1859" s="12">
        <v>1852</v>
      </c>
      <c r="AE1859" s="12" t="s">
        <v>1261</v>
      </c>
      <c r="AF1859" s="12" t="s">
        <v>1921</v>
      </c>
      <c r="AG1859" s="12" t="s">
        <v>64</v>
      </c>
      <c r="AH1859" s="12" t="s">
        <v>1989</v>
      </c>
      <c r="DN1859" s="55">
        <v>1852</v>
      </c>
      <c r="DO1859" s="55" t="s">
        <v>1706</v>
      </c>
      <c r="DP1859" s="55" t="s">
        <v>1259</v>
      </c>
      <c r="DQ1859" s="55" t="s">
        <v>1260</v>
      </c>
      <c r="DR1859" s="55" t="s">
        <v>1261</v>
      </c>
      <c r="DS1859" s="55">
        <v>33421</v>
      </c>
      <c r="DT1859" s="55">
        <v>10000</v>
      </c>
      <c r="DU1859" s="55" t="s">
        <v>1258</v>
      </c>
      <c r="DV1859" s="55">
        <v>1</v>
      </c>
      <c r="EV1859" s="55">
        <v>1852</v>
      </c>
      <c r="EW1859" s="55" t="s">
        <v>1359</v>
      </c>
      <c r="EX1859" s="55" t="s">
        <v>2016</v>
      </c>
      <c r="EY1859" s="55">
        <v>8</v>
      </c>
      <c r="EZ1859" s="55">
        <v>1995</v>
      </c>
      <c r="FA1859" s="55">
        <v>2999</v>
      </c>
      <c r="FB1859" s="55" t="s">
        <v>1361</v>
      </c>
      <c r="FC1859" s="55" t="s">
        <v>1249</v>
      </c>
      <c r="FD1859" s="55">
        <v>4</v>
      </c>
      <c r="FF1859" s="55">
        <v>1852</v>
      </c>
      <c r="FG1859" s="55" t="s">
        <v>42</v>
      </c>
      <c r="FH1859" s="55" t="s">
        <v>2278</v>
      </c>
      <c r="FI1859" s="55">
        <v>1</v>
      </c>
      <c r="FJ1859" s="55">
        <v>130000</v>
      </c>
      <c r="FK1859" s="55" t="s">
        <v>1249</v>
      </c>
      <c r="FL1859" s="55">
        <v>0.3</v>
      </c>
      <c r="JW1859" s="12">
        <v>1852</v>
      </c>
      <c r="JX1859" s="12" t="s">
        <v>2072</v>
      </c>
      <c r="JY1859" s="12" t="s">
        <v>2171</v>
      </c>
    </row>
    <row r="1860" ht="14.25" customHeight="1" outlineLevel="1" spans="7:285">
      <c r="G1860" s="55">
        <v>1853</v>
      </c>
      <c r="H1860" s="55" t="s">
        <v>1246</v>
      </c>
      <c r="I1860" s="55" t="s">
        <v>1260</v>
      </c>
      <c r="J1860" s="55" t="s">
        <v>1992</v>
      </c>
      <c r="K1860" s="55" t="s">
        <v>1249</v>
      </c>
      <c r="L1860" s="55">
        <v>0.38</v>
      </c>
      <c r="AD1860" s="12">
        <v>1853</v>
      </c>
      <c r="AE1860" s="12" t="s">
        <v>1261</v>
      </c>
      <c r="AF1860" s="12" t="s">
        <v>2143</v>
      </c>
      <c r="AG1860" s="12" t="s">
        <v>64</v>
      </c>
      <c r="AH1860" s="12" t="s">
        <v>1891</v>
      </c>
      <c r="DN1860" s="55">
        <v>1853</v>
      </c>
      <c r="DO1860" s="55" t="s">
        <v>1706</v>
      </c>
      <c r="DP1860" s="55" t="s">
        <v>1259</v>
      </c>
      <c r="DQ1860" s="55" t="s">
        <v>1260</v>
      </c>
      <c r="DR1860" s="55" t="s">
        <v>1261</v>
      </c>
      <c r="DS1860" s="55">
        <v>33422</v>
      </c>
      <c r="DT1860" s="55">
        <v>10000</v>
      </c>
      <c r="DU1860" s="55" t="s">
        <v>1258</v>
      </c>
      <c r="DV1860" s="55">
        <v>1</v>
      </c>
      <c r="EV1860" s="55">
        <v>1853</v>
      </c>
      <c r="EW1860" s="55" t="s">
        <v>1359</v>
      </c>
      <c r="EX1860" s="55" t="s">
        <v>2016</v>
      </c>
      <c r="EY1860" s="55">
        <v>9</v>
      </c>
      <c r="EZ1860" s="55">
        <v>0</v>
      </c>
      <c r="FA1860" s="55">
        <v>1994</v>
      </c>
      <c r="FB1860" s="55" t="s">
        <v>1361</v>
      </c>
      <c r="FC1860" s="55" t="s">
        <v>1249</v>
      </c>
      <c r="FD1860" s="55">
        <v>4.5</v>
      </c>
      <c r="FF1860" s="55">
        <v>1853</v>
      </c>
      <c r="FG1860" s="55" t="s">
        <v>42</v>
      </c>
      <c r="FH1860" s="55" t="s">
        <v>2278</v>
      </c>
      <c r="FI1860" s="55">
        <v>1</v>
      </c>
      <c r="FJ1860" s="55">
        <v>260000</v>
      </c>
      <c r="FK1860" s="55" t="s">
        <v>1249</v>
      </c>
      <c r="FL1860" s="55">
        <v>0.3</v>
      </c>
      <c r="JW1860" s="12">
        <v>1853</v>
      </c>
      <c r="JX1860" s="12" t="s">
        <v>2072</v>
      </c>
      <c r="JY1860" s="12" t="s">
        <v>2164</v>
      </c>
    </row>
    <row r="1861" ht="14.25" customHeight="1" outlineLevel="1" spans="7:285">
      <c r="G1861" s="55">
        <v>1854</v>
      </c>
      <c r="H1861" s="55" t="s">
        <v>1246</v>
      </c>
      <c r="I1861" s="55" t="s">
        <v>1260</v>
      </c>
      <c r="J1861" s="55" t="s">
        <v>1811</v>
      </c>
      <c r="K1861" s="55" t="s">
        <v>1249</v>
      </c>
      <c r="L1861" s="55">
        <v>0.45</v>
      </c>
      <c r="AD1861" s="12">
        <v>1854</v>
      </c>
      <c r="AE1861" s="12" t="s">
        <v>1261</v>
      </c>
      <c r="AF1861" s="12" t="s">
        <v>2450</v>
      </c>
      <c r="AG1861" s="12" t="s">
        <v>64</v>
      </c>
      <c r="AH1861" s="12" t="s">
        <v>1914</v>
      </c>
      <c r="DN1861" s="55">
        <v>1854</v>
      </c>
      <c r="DO1861" s="55" t="s">
        <v>1706</v>
      </c>
      <c r="DP1861" s="55" t="s">
        <v>1259</v>
      </c>
      <c r="DQ1861" s="55" t="s">
        <v>1260</v>
      </c>
      <c r="DR1861" s="55" t="s">
        <v>1261</v>
      </c>
      <c r="DS1861" s="55">
        <v>33425</v>
      </c>
      <c r="DT1861" s="55">
        <v>10000</v>
      </c>
      <c r="DU1861" s="55" t="s">
        <v>1258</v>
      </c>
      <c r="DV1861" s="55">
        <v>1</v>
      </c>
      <c r="EV1861" s="55">
        <v>1854</v>
      </c>
      <c r="EW1861" s="55" t="s">
        <v>1359</v>
      </c>
      <c r="EX1861" s="55" t="s">
        <v>2016</v>
      </c>
      <c r="EY1861" s="55">
        <v>9</v>
      </c>
      <c r="EZ1861" s="55">
        <v>1995</v>
      </c>
      <c r="FA1861" s="55">
        <v>2999</v>
      </c>
      <c r="FB1861" s="55" t="s">
        <v>1361</v>
      </c>
      <c r="FC1861" s="55" t="s">
        <v>1249</v>
      </c>
      <c r="FD1861" s="55">
        <v>4.5</v>
      </c>
      <c r="FF1861" s="55">
        <v>1854</v>
      </c>
      <c r="FG1861" s="55" t="s">
        <v>42</v>
      </c>
      <c r="FH1861" s="55" t="s">
        <v>2278</v>
      </c>
      <c r="FI1861" s="55">
        <v>1</v>
      </c>
      <c r="FJ1861" s="55">
        <v>400000</v>
      </c>
      <c r="FK1861" s="55" t="s">
        <v>1249</v>
      </c>
      <c r="FL1861" s="55">
        <v>0.3</v>
      </c>
      <c r="JW1861" s="12">
        <v>1854</v>
      </c>
      <c r="JX1861" s="12" t="s">
        <v>2072</v>
      </c>
      <c r="JY1861" s="12" t="s">
        <v>1781</v>
      </c>
    </row>
    <row r="1862" ht="14.25" customHeight="1" outlineLevel="1" spans="7:285">
      <c r="G1862" s="55">
        <v>1855</v>
      </c>
      <c r="H1862" s="55" t="s">
        <v>1246</v>
      </c>
      <c r="I1862" s="55" t="s">
        <v>1260</v>
      </c>
      <c r="J1862" s="55" t="s">
        <v>1839</v>
      </c>
      <c r="K1862" s="55" t="s">
        <v>1249</v>
      </c>
      <c r="L1862" s="55">
        <v>0.25</v>
      </c>
      <c r="AD1862" s="12">
        <v>1855</v>
      </c>
      <c r="AE1862" s="12" t="s">
        <v>1261</v>
      </c>
      <c r="AF1862" s="12" t="s">
        <v>1465</v>
      </c>
      <c r="AG1862" s="12" t="s">
        <v>2074</v>
      </c>
      <c r="AH1862" s="12" t="s">
        <v>2277</v>
      </c>
      <c r="DN1862" s="55">
        <v>1855</v>
      </c>
      <c r="DO1862" s="55" t="s">
        <v>1706</v>
      </c>
      <c r="DP1862" s="55" t="s">
        <v>1259</v>
      </c>
      <c r="DQ1862" s="55" t="s">
        <v>1260</v>
      </c>
      <c r="DR1862" s="55" t="s">
        <v>1261</v>
      </c>
      <c r="DS1862" s="55">
        <v>33429</v>
      </c>
      <c r="DT1862" s="55">
        <v>10000</v>
      </c>
      <c r="DU1862" s="55" t="s">
        <v>1258</v>
      </c>
      <c r="DV1862" s="55">
        <v>1</v>
      </c>
      <c r="EV1862" s="55">
        <v>1855</v>
      </c>
      <c r="EW1862" s="55" t="s">
        <v>1359</v>
      </c>
      <c r="EX1862" s="55" t="s">
        <v>1263</v>
      </c>
      <c r="EY1862" s="55">
        <v>1</v>
      </c>
      <c r="EZ1862" s="55">
        <v>0</v>
      </c>
      <c r="FA1862" s="55">
        <v>1994</v>
      </c>
      <c r="FB1862" s="55" t="s">
        <v>1361</v>
      </c>
      <c r="FC1862" s="55" t="s">
        <v>1249</v>
      </c>
      <c r="FD1862" s="55">
        <v>5.25</v>
      </c>
      <c r="FF1862" s="55">
        <v>1855</v>
      </c>
      <c r="FG1862" s="55" t="s">
        <v>42</v>
      </c>
      <c r="FH1862" s="55" t="s">
        <v>2278</v>
      </c>
      <c r="FI1862" s="55">
        <v>1</v>
      </c>
      <c r="FJ1862" s="55">
        <v>530000</v>
      </c>
      <c r="FK1862" s="55" t="s">
        <v>1249</v>
      </c>
      <c r="FL1862" s="55">
        <v>0.3</v>
      </c>
      <c r="JW1862" s="12">
        <v>1855</v>
      </c>
      <c r="JX1862" s="12" t="s">
        <v>2072</v>
      </c>
      <c r="JY1862" s="12" t="s">
        <v>1277</v>
      </c>
    </row>
    <row r="1863" ht="14.25" customHeight="1" outlineLevel="1" spans="7:285">
      <c r="G1863" s="55">
        <v>1856</v>
      </c>
      <c r="H1863" s="55" t="s">
        <v>1246</v>
      </c>
      <c r="I1863" s="55" t="s">
        <v>1260</v>
      </c>
      <c r="J1863" s="55" t="s">
        <v>1864</v>
      </c>
      <c r="K1863" s="55" t="s">
        <v>1249</v>
      </c>
      <c r="L1863" s="55">
        <v>0.25</v>
      </c>
      <c r="AD1863" s="12">
        <v>1856</v>
      </c>
      <c r="AE1863" s="12" t="s">
        <v>1261</v>
      </c>
      <c r="AF1863" s="12" t="s">
        <v>1007</v>
      </c>
      <c r="AG1863" s="12" t="s">
        <v>64</v>
      </c>
      <c r="AH1863" s="12" t="s">
        <v>1942</v>
      </c>
      <c r="DN1863" s="55">
        <v>1856</v>
      </c>
      <c r="DO1863" s="55" t="s">
        <v>1706</v>
      </c>
      <c r="DP1863" s="55" t="s">
        <v>1259</v>
      </c>
      <c r="DQ1863" s="55" t="s">
        <v>1260</v>
      </c>
      <c r="DR1863" s="55" t="s">
        <v>1261</v>
      </c>
      <c r="DS1863" s="55">
        <v>33438</v>
      </c>
      <c r="DT1863" s="55">
        <v>10000</v>
      </c>
      <c r="DU1863" s="55" t="s">
        <v>1258</v>
      </c>
      <c r="DV1863" s="55">
        <v>1</v>
      </c>
      <c r="EV1863" s="55">
        <v>1856</v>
      </c>
      <c r="EW1863" s="55" t="s">
        <v>1359</v>
      </c>
      <c r="EX1863" s="55" t="s">
        <v>1263</v>
      </c>
      <c r="EY1863" s="55">
        <v>1</v>
      </c>
      <c r="EZ1863" s="55">
        <v>1995</v>
      </c>
      <c r="FA1863" s="55">
        <v>2999</v>
      </c>
      <c r="FB1863" s="55" t="s">
        <v>1361</v>
      </c>
      <c r="FC1863" s="55" t="s">
        <v>1249</v>
      </c>
      <c r="FD1863" s="55">
        <v>6</v>
      </c>
      <c r="FF1863" s="55">
        <v>1856</v>
      </c>
      <c r="FG1863" s="55" t="s">
        <v>42</v>
      </c>
      <c r="FH1863" s="55" t="s">
        <v>2278</v>
      </c>
      <c r="FI1863" s="55">
        <v>1</v>
      </c>
      <c r="FJ1863" s="55">
        <v>540000</v>
      </c>
      <c r="FK1863" s="55" t="s">
        <v>1249</v>
      </c>
      <c r="FL1863" s="55">
        <v>0.3</v>
      </c>
      <c r="JW1863" s="12">
        <v>1856</v>
      </c>
      <c r="JX1863" s="12" t="s">
        <v>2072</v>
      </c>
      <c r="JY1863" s="12" t="s">
        <v>2429</v>
      </c>
    </row>
    <row r="1864" ht="14.25" customHeight="1" outlineLevel="1" spans="7:285">
      <c r="G1864" s="55">
        <v>1857</v>
      </c>
      <c r="H1864" s="55" t="s">
        <v>1246</v>
      </c>
      <c r="I1864" s="55" t="s">
        <v>1260</v>
      </c>
      <c r="J1864" s="55" t="s">
        <v>1363</v>
      </c>
      <c r="K1864" s="55" t="s">
        <v>1249</v>
      </c>
      <c r="L1864" s="55">
        <v>0.25</v>
      </c>
      <c r="AD1864" s="12">
        <v>1857</v>
      </c>
      <c r="AE1864" s="12" t="s">
        <v>1261</v>
      </c>
      <c r="AF1864" s="12" t="s">
        <v>1859</v>
      </c>
      <c r="AG1864" s="12" t="s">
        <v>2074</v>
      </c>
      <c r="AH1864" s="12" t="s">
        <v>2277</v>
      </c>
      <c r="DN1864" s="55">
        <v>1857</v>
      </c>
      <c r="DO1864" s="55" t="s">
        <v>1706</v>
      </c>
      <c r="DP1864" s="55" t="s">
        <v>1259</v>
      </c>
      <c r="DQ1864" s="55" t="s">
        <v>1260</v>
      </c>
      <c r="DR1864" s="55" t="s">
        <v>1261</v>
      </c>
      <c r="DS1864" s="55">
        <v>33439</v>
      </c>
      <c r="DT1864" s="55">
        <v>10000</v>
      </c>
      <c r="DU1864" s="55" t="s">
        <v>1258</v>
      </c>
      <c r="DV1864" s="55">
        <v>1</v>
      </c>
      <c r="EV1864" s="55">
        <v>1857</v>
      </c>
      <c r="EW1864" s="55" t="s">
        <v>1359</v>
      </c>
      <c r="EX1864" s="55" t="s">
        <v>1263</v>
      </c>
      <c r="EY1864" s="55">
        <v>10</v>
      </c>
      <c r="EZ1864" s="55">
        <v>0</v>
      </c>
      <c r="FA1864" s="55">
        <v>1994</v>
      </c>
      <c r="FB1864" s="55" t="s">
        <v>1361</v>
      </c>
      <c r="FC1864" s="55" t="s">
        <v>1249</v>
      </c>
      <c r="FD1864" s="55">
        <v>6</v>
      </c>
      <c r="FF1864" s="55">
        <v>1857</v>
      </c>
      <c r="FG1864" s="55" t="s">
        <v>42</v>
      </c>
      <c r="FH1864" s="55" t="s">
        <v>1995</v>
      </c>
      <c r="FI1864" s="55">
        <v>1</v>
      </c>
      <c r="FJ1864" s="55">
        <v>0</v>
      </c>
      <c r="FK1864" s="55" t="s">
        <v>1249</v>
      </c>
      <c r="FL1864" s="55">
        <v>0.39</v>
      </c>
      <c r="JW1864" s="12">
        <v>1857</v>
      </c>
      <c r="JX1864" s="12" t="s">
        <v>2072</v>
      </c>
      <c r="JY1864" s="12" t="s">
        <v>2279</v>
      </c>
    </row>
    <row r="1865" ht="14.25" customHeight="1" outlineLevel="1" spans="7:285">
      <c r="G1865" s="55">
        <v>1858</v>
      </c>
      <c r="H1865" s="55" t="s">
        <v>1246</v>
      </c>
      <c r="I1865" s="55" t="s">
        <v>1260</v>
      </c>
      <c r="J1865" s="55" t="s">
        <v>1910</v>
      </c>
      <c r="K1865" s="55" t="s">
        <v>1249</v>
      </c>
      <c r="L1865" s="55">
        <v>0.25</v>
      </c>
      <c r="AD1865" s="12">
        <v>1858</v>
      </c>
      <c r="AE1865" s="12" t="s">
        <v>1261</v>
      </c>
      <c r="AF1865" s="12" t="s">
        <v>1612</v>
      </c>
      <c r="AG1865" s="12" t="s">
        <v>1022</v>
      </c>
      <c r="AH1865" s="12" t="s">
        <v>2319</v>
      </c>
      <c r="DN1865" s="55">
        <v>1858</v>
      </c>
      <c r="DO1865" s="55" t="s">
        <v>1706</v>
      </c>
      <c r="DP1865" s="55" t="s">
        <v>1259</v>
      </c>
      <c r="DQ1865" s="55" t="s">
        <v>1260</v>
      </c>
      <c r="DR1865" s="55" t="s">
        <v>1261</v>
      </c>
      <c r="DS1865" s="55">
        <v>33443</v>
      </c>
      <c r="DT1865" s="55">
        <v>10000</v>
      </c>
      <c r="DU1865" s="55" t="s">
        <v>1258</v>
      </c>
      <c r="DV1865" s="55">
        <v>1</v>
      </c>
      <c r="EV1865" s="55">
        <v>1858</v>
      </c>
      <c r="EW1865" s="55" t="s">
        <v>1359</v>
      </c>
      <c r="EX1865" s="55" t="s">
        <v>1263</v>
      </c>
      <c r="EY1865" s="55">
        <v>10</v>
      </c>
      <c r="EZ1865" s="55">
        <v>1995</v>
      </c>
      <c r="FA1865" s="55">
        <v>2999</v>
      </c>
      <c r="FB1865" s="55" t="s">
        <v>1361</v>
      </c>
      <c r="FC1865" s="55" t="s">
        <v>1249</v>
      </c>
      <c r="FD1865" s="55">
        <v>6</v>
      </c>
      <c r="FF1865" s="55">
        <v>1858</v>
      </c>
      <c r="FG1865" s="55" t="s">
        <v>42</v>
      </c>
      <c r="FH1865" s="55" t="s">
        <v>1995</v>
      </c>
      <c r="FI1865" s="55">
        <v>1</v>
      </c>
      <c r="FJ1865" s="55">
        <v>1000</v>
      </c>
      <c r="FK1865" s="55" t="s">
        <v>1249</v>
      </c>
      <c r="FL1865" s="55">
        <v>0.39</v>
      </c>
      <c r="JW1865" s="12">
        <v>1858</v>
      </c>
      <c r="JX1865" s="12" t="s">
        <v>2072</v>
      </c>
      <c r="JY1865" s="12" t="s">
        <v>1932</v>
      </c>
    </row>
    <row r="1866" ht="14.25" customHeight="1" outlineLevel="1" spans="7:285">
      <c r="G1866" s="55">
        <v>1859</v>
      </c>
      <c r="H1866" s="55" t="s">
        <v>1246</v>
      </c>
      <c r="I1866" s="55" t="s">
        <v>1260</v>
      </c>
      <c r="J1866" s="55" t="s">
        <v>1939</v>
      </c>
      <c r="K1866" s="55" t="s">
        <v>1249</v>
      </c>
      <c r="L1866" s="55">
        <v>0.25</v>
      </c>
      <c r="AD1866" s="12">
        <v>1859</v>
      </c>
      <c r="AE1866" s="12" t="s">
        <v>1261</v>
      </c>
      <c r="AF1866" s="12" t="s">
        <v>2130</v>
      </c>
      <c r="AG1866" s="12" t="s">
        <v>2074</v>
      </c>
      <c r="AH1866" s="12" t="s">
        <v>2277</v>
      </c>
      <c r="DN1866" s="55">
        <v>1859</v>
      </c>
      <c r="DO1866" s="55" t="s">
        <v>1706</v>
      </c>
      <c r="DP1866" s="55" t="s">
        <v>1259</v>
      </c>
      <c r="DQ1866" s="55" t="s">
        <v>1260</v>
      </c>
      <c r="DR1866" s="55" t="s">
        <v>1261</v>
      </c>
      <c r="DS1866" s="55">
        <v>33447</v>
      </c>
      <c r="DT1866" s="55">
        <v>10000</v>
      </c>
      <c r="DU1866" s="55" t="s">
        <v>1258</v>
      </c>
      <c r="DV1866" s="55">
        <v>1</v>
      </c>
      <c r="EV1866" s="55">
        <v>1859</v>
      </c>
      <c r="EW1866" s="55" t="s">
        <v>1359</v>
      </c>
      <c r="EX1866" s="55" t="s">
        <v>1263</v>
      </c>
      <c r="EY1866" s="55">
        <v>11</v>
      </c>
      <c r="EZ1866" s="55">
        <v>0</v>
      </c>
      <c r="FA1866" s="55">
        <v>1994</v>
      </c>
      <c r="FB1866" s="55" t="s">
        <v>1361</v>
      </c>
      <c r="FC1866" s="55" t="s">
        <v>1249</v>
      </c>
      <c r="FD1866" s="55">
        <v>6</v>
      </c>
      <c r="FF1866" s="55">
        <v>1859</v>
      </c>
      <c r="FG1866" s="55" t="s">
        <v>42</v>
      </c>
      <c r="FH1866" s="55" t="s">
        <v>1995</v>
      </c>
      <c r="FI1866" s="55">
        <v>1</v>
      </c>
      <c r="FJ1866" s="55">
        <v>2500</v>
      </c>
      <c r="FK1866" s="55" t="s">
        <v>1249</v>
      </c>
      <c r="FL1866" s="55">
        <v>0.37</v>
      </c>
      <c r="JW1866" s="12">
        <v>1859</v>
      </c>
      <c r="JX1866" s="12" t="s">
        <v>2072</v>
      </c>
      <c r="JY1866" s="12" t="s">
        <v>1846</v>
      </c>
    </row>
    <row r="1867" ht="14.25" customHeight="1" outlineLevel="1" spans="7:285">
      <c r="G1867" s="55">
        <v>1860</v>
      </c>
      <c r="H1867" s="55" t="s">
        <v>1246</v>
      </c>
      <c r="I1867" s="55" t="s">
        <v>1260</v>
      </c>
      <c r="J1867" s="55" t="s">
        <v>1964</v>
      </c>
      <c r="K1867" s="55" t="s">
        <v>1249</v>
      </c>
      <c r="L1867" s="55">
        <v>0.25</v>
      </c>
      <c r="AD1867" s="12">
        <v>1860</v>
      </c>
      <c r="AE1867" s="12" t="s">
        <v>1261</v>
      </c>
      <c r="AF1867" s="12" t="s">
        <v>1274</v>
      </c>
      <c r="AG1867" s="12" t="s">
        <v>1022</v>
      </c>
      <c r="AH1867" s="12" t="s">
        <v>2338</v>
      </c>
      <c r="DN1867" s="55">
        <v>1860</v>
      </c>
      <c r="DO1867" s="55" t="s">
        <v>1706</v>
      </c>
      <c r="DP1867" s="55" t="s">
        <v>1259</v>
      </c>
      <c r="DQ1867" s="55" t="s">
        <v>1260</v>
      </c>
      <c r="DR1867" s="55" t="s">
        <v>1261</v>
      </c>
      <c r="DS1867" s="55">
        <v>33448</v>
      </c>
      <c r="DT1867" s="55">
        <v>10000</v>
      </c>
      <c r="DU1867" s="55" t="s">
        <v>1258</v>
      </c>
      <c r="DV1867" s="55">
        <v>1</v>
      </c>
      <c r="EV1867" s="55">
        <v>1860</v>
      </c>
      <c r="EW1867" s="55" t="s">
        <v>1359</v>
      </c>
      <c r="EX1867" s="55" t="s">
        <v>1263</v>
      </c>
      <c r="EY1867" s="55">
        <v>11</v>
      </c>
      <c r="EZ1867" s="55">
        <v>1995</v>
      </c>
      <c r="FA1867" s="55">
        <v>2999</v>
      </c>
      <c r="FB1867" s="55" t="s">
        <v>1361</v>
      </c>
      <c r="FC1867" s="55" t="s">
        <v>1249</v>
      </c>
      <c r="FD1867" s="55">
        <v>6</v>
      </c>
      <c r="FF1867" s="55">
        <v>1860</v>
      </c>
      <c r="FG1867" s="55" t="s">
        <v>42</v>
      </c>
      <c r="FH1867" s="55" t="s">
        <v>1995</v>
      </c>
      <c r="FI1867" s="55">
        <v>1</v>
      </c>
      <c r="FJ1867" s="55">
        <v>5000</v>
      </c>
      <c r="FK1867" s="55" t="s">
        <v>1249</v>
      </c>
      <c r="FL1867" s="55">
        <v>0.37</v>
      </c>
      <c r="JW1867" s="12">
        <v>1860</v>
      </c>
      <c r="JX1867" s="12" t="s">
        <v>2072</v>
      </c>
      <c r="JY1867" s="12" t="s">
        <v>2288</v>
      </c>
    </row>
    <row r="1868" ht="14.25" customHeight="1" outlineLevel="1" spans="7:285">
      <c r="G1868" s="55">
        <v>1861</v>
      </c>
      <c r="H1868" s="55" t="s">
        <v>1246</v>
      </c>
      <c r="I1868" s="55" t="s">
        <v>1260</v>
      </c>
      <c r="J1868" s="55" t="s">
        <v>1989</v>
      </c>
      <c r="K1868" s="55" t="s">
        <v>1249</v>
      </c>
      <c r="L1868" s="55">
        <v>0.25</v>
      </c>
      <c r="AD1868" s="12">
        <v>1861</v>
      </c>
      <c r="AE1868" s="12" t="s">
        <v>1261</v>
      </c>
      <c r="AF1868" s="12" t="s">
        <v>1746</v>
      </c>
      <c r="AG1868" s="12" t="s">
        <v>2074</v>
      </c>
      <c r="AH1868" s="12" t="s">
        <v>2277</v>
      </c>
      <c r="DN1868" s="55">
        <v>1861</v>
      </c>
      <c r="DO1868" s="55" t="s">
        <v>1706</v>
      </c>
      <c r="DP1868" s="55" t="s">
        <v>1259</v>
      </c>
      <c r="DQ1868" s="55" t="s">
        <v>1260</v>
      </c>
      <c r="DR1868" s="55" t="s">
        <v>1261</v>
      </c>
      <c r="DS1868" s="55">
        <v>33459</v>
      </c>
      <c r="DT1868" s="55">
        <v>10000</v>
      </c>
      <c r="DU1868" s="55" t="s">
        <v>1258</v>
      </c>
      <c r="DV1868" s="55">
        <v>1</v>
      </c>
      <c r="EV1868" s="55">
        <v>1861</v>
      </c>
      <c r="EW1868" s="55" t="s">
        <v>1359</v>
      </c>
      <c r="EX1868" s="55" t="s">
        <v>1263</v>
      </c>
      <c r="EY1868" s="55">
        <v>12</v>
      </c>
      <c r="EZ1868" s="55">
        <v>0</v>
      </c>
      <c r="FA1868" s="55">
        <v>1994</v>
      </c>
      <c r="FB1868" s="55" t="s">
        <v>1361</v>
      </c>
      <c r="FC1868" s="55" t="s">
        <v>1249</v>
      </c>
      <c r="FD1868" s="55">
        <v>6</v>
      </c>
      <c r="FF1868" s="55">
        <v>1861</v>
      </c>
      <c r="FG1868" s="55" t="s">
        <v>42</v>
      </c>
      <c r="FH1868" s="55" t="s">
        <v>1995</v>
      </c>
      <c r="FI1868" s="55">
        <v>1</v>
      </c>
      <c r="FJ1868" s="55">
        <v>10000</v>
      </c>
      <c r="FK1868" s="55" t="s">
        <v>1249</v>
      </c>
      <c r="FL1868" s="55">
        <v>0.37</v>
      </c>
      <c r="JW1868" s="12">
        <v>1861</v>
      </c>
      <c r="JX1868" s="12" t="s">
        <v>2072</v>
      </c>
      <c r="JY1868" s="12" t="s">
        <v>2504</v>
      </c>
    </row>
    <row r="1869" ht="14.25" customHeight="1" outlineLevel="1" spans="7:285">
      <c r="G1869" s="55">
        <v>1862</v>
      </c>
      <c r="H1869" s="55" t="s">
        <v>1246</v>
      </c>
      <c r="I1869" s="55" t="s">
        <v>1756</v>
      </c>
      <c r="J1869" s="55" t="s">
        <v>2162</v>
      </c>
      <c r="K1869" s="55" t="s">
        <v>1249</v>
      </c>
      <c r="L1869" s="55">
        <v>0.31</v>
      </c>
      <c r="AD1869" s="12">
        <v>1862</v>
      </c>
      <c r="AE1869" s="12" t="s">
        <v>1261</v>
      </c>
      <c r="AF1869" s="12" t="s">
        <v>2086</v>
      </c>
      <c r="AG1869" s="12" t="s">
        <v>1022</v>
      </c>
      <c r="AH1869" s="12" t="s">
        <v>2338</v>
      </c>
      <c r="DN1869" s="55">
        <v>1862</v>
      </c>
      <c r="DO1869" s="55" t="s">
        <v>1706</v>
      </c>
      <c r="DP1869" s="55" t="s">
        <v>1259</v>
      </c>
      <c r="DQ1869" s="55" t="s">
        <v>1260</v>
      </c>
      <c r="DR1869" s="55" t="s">
        <v>1261</v>
      </c>
      <c r="DS1869" s="55">
        <v>33464</v>
      </c>
      <c r="DT1869" s="55">
        <v>10000</v>
      </c>
      <c r="DU1869" s="55" t="s">
        <v>1258</v>
      </c>
      <c r="DV1869" s="55">
        <v>1</v>
      </c>
      <c r="EV1869" s="55">
        <v>1862</v>
      </c>
      <c r="EW1869" s="55" t="s">
        <v>1359</v>
      </c>
      <c r="EX1869" s="55" t="s">
        <v>1263</v>
      </c>
      <c r="EY1869" s="55">
        <v>12</v>
      </c>
      <c r="EZ1869" s="55">
        <v>1995</v>
      </c>
      <c r="FA1869" s="55">
        <v>2999</v>
      </c>
      <c r="FB1869" s="55" t="s">
        <v>1361</v>
      </c>
      <c r="FC1869" s="55" t="s">
        <v>1249</v>
      </c>
      <c r="FD1869" s="55">
        <v>6</v>
      </c>
      <c r="FF1869" s="55">
        <v>1862</v>
      </c>
      <c r="FG1869" s="55" t="s">
        <v>42</v>
      </c>
      <c r="FH1869" s="55" t="s">
        <v>1995</v>
      </c>
      <c r="FI1869" s="55">
        <v>1</v>
      </c>
      <c r="FJ1869" s="55">
        <v>25000</v>
      </c>
      <c r="FK1869" s="55" t="s">
        <v>1249</v>
      </c>
      <c r="FL1869" s="55">
        <v>0.35</v>
      </c>
      <c r="JW1869" s="12">
        <v>1862</v>
      </c>
      <c r="JX1869" s="12" t="s">
        <v>2072</v>
      </c>
      <c r="JY1869" s="12" t="s">
        <v>2518</v>
      </c>
    </row>
    <row r="1870" ht="14.25" customHeight="1" outlineLevel="1" spans="7:285">
      <c r="G1870" s="55">
        <v>1863</v>
      </c>
      <c r="H1870" s="55" t="s">
        <v>1246</v>
      </c>
      <c r="I1870" s="55" t="s">
        <v>1756</v>
      </c>
      <c r="J1870" s="55" t="s">
        <v>2526</v>
      </c>
      <c r="K1870" s="55" t="s">
        <v>1249</v>
      </c>
      <c r="L1870" s="55">
        <v>0.31</v>
      </c>
      <c r="AD1870" s="12">
        <v>1863</v>
      </c>
      <c r="AE1870" s="12" t="s">
        <v>1261</v>
      </c>
      <c r="AF1870" s="12" t="s">
        <v>1066</v>
      </c>
      <c r="AG1870" s="12" t="s">
        <v>2072</v>
      </c>
      <c r="AH1870" s="12" t="s">
        <v>2894</v>
      </c>
      <c r="DN1870" s="55">
        <v>1863</v>
      </c>
      <c r="DO1870" s="55" t="s">
        <v>1706</v>
      </c>
      <c r="DP1870" s="55" t="s">
        <v>1259</v>
      </c>
      <c r="DQ1870" s="55" t="s">
        <v>1260</v>
      </c>
      <c r="DR1870" s="55" t="s">
        <v>1261</v>
      </c>
      <c r="DS1870" s="55">
        <v>33465</v>
      </c>
      <c r="DT1870" s="55">
        <v>10000</v>
      </c>
      <c r="DU1870" s="55" t="s">
        <v>1258</v>
      </c>
      <c r="DV1870" s="55">
        <v>1</v>
      </c>
      <c r="EV1870" s="55">
        <v>1863</v>
      </c>
      <c r="EW1870" s="55" t="s">
        <v>1359</v>
      </c>
      <c r="EX1870" s="55" t="s">
        <v>1263</v>
      </c>
      <c r="EY1870" s="55">
        <v>13</v>
      </c>
      <c r="EZ1870" s="55">
        <v>0</v>
      </c>
      <c r="FA1870" s="55">
        <v>1994</v>
      </c>
      <c r="FB1870" s="55" t="s">
        <v>1361</v>
      </c>
      <c r="FC1870" s="55" t="s">
        <v>1249</v>
      </c>
      <c r="FD1870" s="55">
        <v>6</v>
      </c>
      <c r="FF1870" s="55">
        <v>1863</v>
      </c>
      <c r="FG1870" s="55" t="s">
        <v>42</v>
      </c>
      <c r="FH1870" s="55" t="s">
        <v>1995</v>
      </c>
      <c r="FI1870" s="55">
        <v>1</v>
      </c>
      <c r="FJ1870" s="55">
        <v>50000</v>
      </c>
      <c r="FK1870" s="55" t="s">
        <v>1249</v>
      </c>
      <c r="FL1870" s="55">
        <v>0.35</v>
      </c>
      <c r="JW1870" s="12">
        <v>1863</v>
      </c>
      <c r="JX1870" s="12" t="s">
        <v>2072</v>
      </c>
      <c r="JY1870" s="12" t="s">
        <v>2537</v>
      </c>
    </row>
    <row r="1871" ht="14.25" customHeight="1" outlineLevel="1" spans="7:285">
      <c r="G1871" s="55">
        <v>1864</v>
      </c>
      <c r="H1871" s="55" t="s">
        <v>1246</v>
      </c>
      <c r="I1871" s="55" t="s">
        <v>1738</v>
      </c>
      <c r="J1871" s="55" t="s">
        <v>2781</v>
      </c>
      <c r="K1871" s="55" t="s">
        <v>1249</v>
      </c>
      <c r="L1871" s="55">
        <v>0.25</v>
      </c>
      <c r="AD1871" s="12">
        <v>1864</v>
      </c>
      <c r="AE1871" s="12" t="s">
        <v>1261</v>
      </c>
      <c r="AF1871" s="12" t="s">
        <v>737</v>
      </c>
      <c r="AG1871" s="12" t="s">
        <v>1022</v>
      </c>
      <c r="AH1871" s="12" t="s">
        <v>2354</v>
      </c>
      <c r="DN1871" s="55">
        <v>1864</v>
      </c>
      <c r="DO1871" s="55" t="s">
        <v>1706</v>
      </c>
      <c r="DP1871" s="55" t="s">
        <v>1259</v>
      </c>
      <c r="DQ1871" s="55" t="s">
        <v>1260</v>
      </c>
      <c r="DR1871" s="55" t="s">
        <v>1261</v>
      </c>
      <c r="DS1871" s="55">
        <v>33466</v>
      </c>
      <c r="DT1871" s="55">
        <v>10000</v>
      </c>
      <c r="DU1871" s="55" t="s">
        <v>1258</v>
      </c>
      <c r="DV1871" s="55">
        <v>1</v>
      </c>
      <c r="EV1871" s="55">
        <v>1864</v>
      </c>
      <c r="EW1871" s="55" t="s">
        <v>1359</v>
      </c>
      <c r="EX1871" s="55" t="s">
        <v>1263</v>
      </c>
      <c r="EY1871" s="55">
        <v>13</v>
      </c>
      <c r="EZ1871" s="55">
        <v>1995</v>
      </c>
      <c r="FA1871" s="55">
        <v>2999</v>
      </c>
      <c r="FB1871" s="55" t="s">
        <v>1361</v>
      </c>
      <c r="FC1871" s="55" t="s">
        <v>1249</v>
      </c>
      <c r="FD1871" s="55">
        <v>6</v>
      </c>
      <c r="FF1871" s="55">
        <v>1864</v>
      </c>
      <c r="FG1871" s="55" t="s">
        <v>42</v>
      </c>
      <c r="FH1871" s="55" t="s">
        <v>1995</v>
      </c>
      <c r="FI1871" s="55">
        <v>1</v>
      </c>
      <c r="FJ1871" s="55">
        <v>80000</v>
      </c>
      <c r="FK1871" s="55" t="s">
        <v>1249</v>
      </c>
      <c r="FL1871" s="55">
        <v>0.35</v>
      </c>
      <c r="JW1871" s="12">
        <v>1864</v>
      </c>
      <c r="JX1871" s="12" t="s">
        <v>2072</v>
      </c>
      <c r="JY1871" s="12" t="s">
        <v>2428</v>
      </c>
    </row>
    <row r="1872" ht="14.25" customHeight="1" outlineLevel="1" spans="7:285">
      <c r="G1872" s="55">
        <v>1865</v>
      </c>
      <c r="H1872" s="55" t="s">
        <v>1246</v>
      </c>
      <c r="I1872" s="55" t="s">
        <v>1738</v>
      </c>
      <c r="J1872" s="55" t="s">
        <v>2225</v>
      </c>
      <c r="K1872" s="55" t="s">
        <v>1249</v>
      </c>
      <c r="L1872" s="55">
        <v>0.25</v>
      </c>
      <c r="AD1872" s="12">
        <v>1865</v>
      </c>
      <c r="AE1872" s="12" t="s">
        <v>1261</v>
      </c>
      <c r="AF1872" s="12" t="s">
        <v>1367</v>
      </c>
      <c r="AG1872" s="12" t="s">
        <v>2072</v>
      </c>
      <c r="AH1872" s="12" t="s">
        <v>2894</v>
      </c>
      <c r="DN1872" s="55">
        <v>1865</v>
      </c>
      <c r="DO1872" s="55" t="s">
        <v>1706</v>
      </c>
      <c r="DP1872" s="55" t="s">
        <v>1259</v>
      </c>
      <c r="DQ1872" s="55" t="s">
        <v>1260</v>
      </c>
      <c r="DR1872" s="55" t="s">
        <v>1261</v>
      </c>
      <c r="DS1872" s="55">
        <v>33468</v>
      </c>
      <c r="DT1872" s="55">
        <v>10000</v>
      </c>
      <c r="DU1872" s="55" t="s">
        <v>1258</v>
      </c>
      <c r="DV1872" s="55">
        <v>1</v>
      </c>
      <c r="EV1872" s="55">
        <v>1865</v>
      </c>
      <c r="EW1872" s="55" t="s">
        <v>1359</v>
      </c>
      <c r="EX1872" s="55" t="s">
        <v>1263</v>
      </c>
      <c r="EY1872" s="55">
        <v>14</v>
      </c>
      <c r="EZ1872" s="55">
        <v>0</v>
      </c>
      <c r="FA1872" s="55">
        <v>1994</v>
      </c>
      <c r="FB1872" s="55" t="s">
        <v>1361</v>
      </c>
      <c r="FC1872" s="55" t="s">
        <v>1249</v>
      </c>
      <c r="FD1872" s="55">
        <v>8</v>
      </c>
      <c r="FF1872" s="55">
        <v>1865</v>
      </c>
      <c r="FG1872" s="55" t="s">
        <v>42</v>
      </c>
      <c r="FH1872" s="55" t="s">
        <v>1995</v>
      </c>
      <c r="FI1872" s="55">
        <v>1</v>
      </c>
      <c r="FJ1872" s="55">
        <v>130000</v>
      </c>
      <c r="FK1872" s="55" t="s">
        <v>1249</v>
      </c>
      <c r="FL1872" s="55">
        <v>0.35</v>
      </c>
      <c r="JW1872" s="12">
        <v>1865</v>
      </c>
      <c r="JX1872" s="12" t="s">
        <v>2072</v>
      </c>
      <c r="JY1872" s="12" t="s">
        <v>1955</v>
      </c>
    </row>
    <row r="1873" ht="14.25" customHeight="1" outlineLevel="1" spans="7:285">
      <c r="G1873" s="55">
        <v>1866</v>
      </c>
      <c r="H1873" s="55" t="s">
        <v>1246</v>
      </c>
      <c r="I1873" s="55" t="s">
        <v>1738</v>
      </c>
      <c r="J1873" s="55" t="s">
        <v>2746</v>
      </c>
      <c r="K1873" s="55" t="s">
        <v>1249</v>
      </c>
      <c r="L1873" s="55">
        <v>0.25</v>
      </c>
      <c r="AD1873" s="12">
        <v>1866</v>
      </c>
      <c r="AE1873" s="12" t="s">
        <v>1261</v>
      </c>
      <c r="AF1873" s="12" t="s">
        <v>928</v>
      </c>
      <c r="AG1873" s="12" t="s">
        <v>1022</v>
      </c>
      <c r="AH1873" s="12" t="s">
        <v>2354</v>
      </c>
      <c r="DN1873" s="55">
        <v>1866</v>
      </c>
      <c r="DO1873" s="55" t="s">
        <v>1706</v>
      </c>
      <c r="DP1873" s="55" t="s">
        <v>1259</v>
      </c>
      <c r="DQ1873" s="55" t="s">
        <v>1260</v>
      </c>
      <c r="DR1873" s="55" t="s">
        <v>1261</v>
      </c>
      <c r="DS1873" s="55">
        <v>33478</v>
      </c>
      <c r="DT1873" s="55">
        <v>10000</v>
      </c>
      <c r="DU1873" s="55" t="s">
        <v>1258</v>
      </c>
      <c r="DV1873" s="55">
        <v>1</v>
      </c>
      <c r="EV1873" s="55">
        <v>1866</v>
      </c>
      <c r="EW1873" s="55" t="s">
        <v>1359</v>
      </c>
      <c r="EX1873" s="55" t="s">
        <v>1263</v>
      </c>
      <c r="EY1873" s="55">
        <v>14</v>
      </c>
      <c r="EZ1873" s="55">
        <v>1995</v>
      </c>
      <c r="FA1873" s="55">
        <v>2999</v>
      </c>
      <c r="FB1873" s="55" t="s">
        <v>1361</v>
      </c>
      <c r="FC1873" s="55" t="s">
        <v>1249</v>
      </c>
      <c r="FD1873" s="55">
        <v>8</v>
      </c>
      <c r="FF1873" s="55">
        <v>1866</v>
      </c>
      <c r="FG1873" s="55" t="s">
        <v>42</v>
      </c>
      <c r="FH1873" s="55" t="s">
        <v>1995</v>
      </c>
      <c r="FI1873" s="55">
        <v>1</v>
      </c>
      <c r="FJ1873" s="55">
        <v>260000</v>
      </c>
      <c r="FK1873" s="55" t="s">
        <v>1249</v>
      </c>
      <c r="FL1873" s="55">
        <v>0.35</v>
      </c>
      <c r="JW1873" s="12">
        <v>1866</v>
      </c>
      <c r="JX1873" s="12" t="s">
        <v>2072</v>
      </c>
      <c r="JY1873" s="12" t="s">
        <v>1620</v>
      </c>
    </row>
    <row r="1874" ht="14.25" customHeight="1" outlineLevel="1" spans="7:285">
      <c r="G1874" s="55">
        <v>1867</v>
      </c>
      <c r="H1874" s="55" t="s">
        <v>1246</v>
      </c>
      <c r="I1874" s="55" t="s">
        <v>2016</v>
      </c>
      <c r="J1874" s="55" t="s">
        <v>2832</v>
      </c>
      <c r="K1874" s="55" t="s">
        <v>1249</v>
      </c>
      <c r="L1874" s="55">
        <v>0.22</v>
      </c>
      <c r="AD1874" s="12">
        <v>1867</v>
      </c>
      <c r="AE1874" s="12" t="s">
        <v>1261</v>
      </c>
      <c r="AF1874" s="12" t="s">
        <v>1806</v>
      </c>
      <c r="AG1874" s="12" t="s">
        <v>2072</v>
      </c>
      <c r="AH1874" s="12" t="s">
        <v>2894</v>
      </c>
      <c r="DN1874" s="55">
        <v>1867</v>
      </c>
      <c r="DO1874" s="55" t="s">
        <v>1706</v>
      </c>
      <c r="DP1874" s="55" t="s">
        <v>1259</v>
      </c>
      <c r="DQ1874" s="55" t="s">
        <v>1260</v>
      </c>
      <c r="DR1874" s="55" t="s">
        <v>1261</v>
      </c>
      <c r="DS1874" s="55">
        <v>33481</v>
      </c>
      <c r="DT1874" s="55">
        <v>10000</v>
      </c>
      <c r="DU1874" s="55" t="s">
        <v>1258</v>
      </c>
      <c r="DV1874" s="55">
        <v>1</v>
      </c>
      <c r="EV1874" s="55">
        <v>1867</v>
      </c>
      <c r="EW1874" s="55" t="s">
        <v>1359</v>
      </c>
      <c r="EX1874" s="55" t="s">
        <v>1263</v>
      </c>
      <c r="EY1874" s="55">
        <v>2</v>
      </c>
      <c r="EZ1874" s="55">
        <v>0</v>
      </c>
      <c r="FA1874" s="55">
        <v>1994</v>
      </c>
      <c r="FB1874" s="55" t="s">
        <v>1361</v>
      </c>
      <c r="FC1874" s="55" t="s">
        <v>1249</v>
      </c>
      <c r="FD1874" s="55">
        <v>5.25</v>
      </c>
      <c r="FF1874" s="55">
        <v>1867</v>
      </c>
      <c r="FG1874" s="55" t="s">
        <v>42</v>
      </c>
      <c r="FH1874" s="55" t="s">
        <v>1995</v>
      </c>
      <c r="FI1874" s="55">
        <v>1</v>
      </c>
      <c r="FJ1874" s="55">
        <v>400000</v>
      </c>
      <c r="FK1874" s="55" t="s">
        <v>1249</v>
      </c>
      <c r="FL1874" s="55">
        <v>0.35</v>
      </c>
      <c r="JW1874" s="12">
        <v>1867</v>
      </c>
      <c r="JX1874" s="12" t="s">
        <v>2072</v>
      </c>
      <c r="JY1874" s="12" t="s">
        <v>2585</v>
      </c>
    </row>
    <row r="1875" ht="14.25" customHeight="1" outlineLevel="1" spans="7:285">
      <c r="G1875" s="55">
        <v>1868</v>
      </c>
      <c r="H1875" s="55" t="s">
        <v>1246</v>
      </c>
      <c r="I1875" s="55" t="s">
        <v>2016</v>
      </c>
      <c r="J1875" s="55" t="s">
        <v>1528</v>
      </c>
      <c r="K1875" s="55" t="s">
        <v>1249</v>
      </c>
      <c r="L1875" s="55">
        <v>0.22</v>
      </c>
      <c r="AD1875" s="12">
        <v>1868</v>
      </c>
      <c r="AE1875" s="12" t="s">
        <v>1261</v>
      </c>
      <c r="AF1875" s="12" t="s">
        <v>1822</v>
      </c>
      <c r="AG1875" s="12" t="s">
        <v>1022</v>
      </c>
      <c r="AH1875" s="12" t="s">
        <v>2354</v>
      </c>
      <c r="DN1875" s="55">
        <v>1868</v>
      </c>
      <c r="DO1875" s="55" t="s">
        <v>1706</v>
      </c>
      <c r="DP1875" s="55" t="s">
        <v>1259</v>
      </c>
      <c r="DQ1875" s="55" t="s">
        <v>1260</v>
      </c>
      <c r="DR1875" s="55" t="s">
        <v>1261</v>
      </c>
      <c r="DS1875" s="55">
        <v>33482</v>
      </c>
      <c r="DT1875" s="55">
        <v>10000</v>
      </c>
      <c r="DU1875" s="55" t="s">
        <v>1258</v>
      </c>
      <c r="DV1875" s="55">
        <v>1</v>
      </c>
      <c r="EV1875" s="55">
        <v>1868</v>
      </c>
      <c r="EW1875" s="55" t="s">
        <v>1359</v>
      </c>
      <c r="EX1875" s="55" t="s">
        <v>1263</v>
      </c>
      <c r="EY1875" s="55">
        <v>2</v>
      </c>
      <c r="EZ1875" s="55">
        <v>1995</v>
      </c>
      <c r="FA1875" s="55">
        <v>2999</v>
      </c>
      <c r="FB1875" s="55" t="s">
        <v>1361</v>
      </c>
      <c r="FC1875" s="55" t="s">
        <v>1249</v>
      </c>
      <c r="FD1875" s="55">
        <v>6</v>
      </c>
      <c r="FF1875" s="55">
        <v>1868</v>
      </c>
      <c r="FG1875" s="55" t="s">
        <v>42</v>
      </c>
      <c r="FH1875" s="55" t="s">
        <v>1995</v>
      </c>
      <c r="FI1875" s="55">
        <v>1</v>
      </c>
      <c r="FJ1875" s="55">
        <v>530000</v>
      </c>
      <c r="FK1875" s="55" t="s">
        <v>1249</v>
      </c>
      <c r="FL1875" s="55">
        <v>0.35</v>
      </c>
      <c r="JW1875" s="12">
        <v>1868</v>
      </c>
      <c r="JX1875" s="12" t="s">
        <v>2072</v>
      </c>
      <c r="JY1875" s="12" t="s">
        <v>1591</v>
      </c>
    </row>
    <row r="1876" ht="14.25" customHeight="1" outlineLevel="1" spans="7:285">
      <c r="G1876" s="55">
        <v>1869</v>
      </c>
      <c r="H1876" s="55" t="s">
        <v>1246</v>
      </c>
      <c r="I1876" s="55" t="s">
        <v>2016</v>
      </c>
      <c r="J1876" s="55" t="s">
        <v>1605</v>
      </c>
      <c r="K1876" s="55" t="s">
        <v>1249</v>
      </c>
      <c r="L1876" s="55">
        <v>0.24</v>
      </c>
      <c r="AD1876" s="12">
        <v>1869</v>
      </c>
      <c r="AE1876" s="12" t="s">
        <v>1261</v>
      </c>
      <c r="AF1876" s="12" t="s">
        <v>1748</v>
      </c>
      <c r="AG1876" s="12" t="s">
        <v>2072</v>
      </c>
      <c r="AH1876" s="12" t="s">
        <v>2894</v>
      </c>
      <c r="DN1876" s="55">
        <v>1869</v>
      </c>
      <c r="DO1876" s="55" t="s">
        <v>1706</v>
      </c>
      <c r="DP1876" s="55" t="s">
        <v>1259</v>
      </c>
      <c r="DQ1876" s="55" t="s">
        <v>1260</v>
      </c>
      <c r="DR1876" s="55" t="s">
        <v>1261</v>
      </c>
      <c r="DS1876" s="55">
        <v>33497</v>
      </c>
      <c r="DT1876" s="55">
        <v>10000</v>
      </c>
      <c r="DU1876" s="55" t="s">
        <v>1258</v>
      </c>
      <c r="DV1876" s="55">
        <v>1</v>
      </c>
      <c r="EV1876" s="55">
        <v>1869</v>
      </c>
      <c r="EW1876" s="55" t="s">
        <v>1359</v>
      </c>
      <c r="EX1876" s="55" t="s">
        <v>1263</v>
      </c>
      <c r="EY1876" s="55">
        <v>3</v>
      </c>
      <c r="EZ1876" s="55">
        <v>0</v>
      </c>
      <c r="FA1876" s="55">
        <v>1994</v>
      </c>
      <c r="FB1876" s="55" t="s">
        <v>1361</v>
      </c>
      <c r="FC1876" s="55" t="s">
        <v>1249</v>
      </c>
      <c r="FD1876" s="55">
        <v>5.25</v>
      </c>
      <c r="FF1876" s="55">
        <v>1869</v>
      </c>
      <c r="FG1876" s="55" t="s">
        <v>42</v>
      </c>
      <c r="FH1876" s="55" t="s">
        <v>1995</v>
      </c>
      <c r="FI1876" s="55">
        <v>1</v>
      </c>
      <c r="FJ1876" s="55">
        <v>540000</v>
      </c>
      <c r="FK1876" s="55" t="s">
        <v>1249</v>
      </c>
      <c r="FL1876" s="55">
        <v>0.35</v>
      </c>
      <c r="JW1876" s="12">
        <v>1869</v>
      </c>
      <c r="JX1876" s="12" t="s">
        <v>2072</v>
      </c>
      <c r="JY1876" s="12" t="s">
        <v>2629</v>
      </c>
    </row>
    <row r="1877" ht="14.25" customHeight="1" outlineLevel="1" spans="7:285">
      <c r="G1877" s="55">
        <v>1870</v>
      </c>
      <c r="H1877" s="55" t="s">
        <v>1246</v>
      </c>
      <c r="I1877" s="55" t="s">
        <v>2016</v>
      </c>
      <c r="J1877" s="55" t="s">
        <v>1642</v>
      </c>
      <c r="K1877" s="55" t="s">
        <v>1249</v>
      </c>
      <c r="L1877" s="55">
        <v>0.24</v>
      </c>
      <c r="AD1877" s="12">
        <v>1870</v>
      </c>
      <c r="AE1877" s="12" t="s">
        <v>1261</v>
      </c>
      <c r="AF1877" s="12" t="s">
        <v>1006</v>
      </c>
      <c r="AG1877" s="12" t="s">
        <v>1022</v>
      </c>
      <c r="AH1877" s="12" t="s">
        <v>2354</v>
      </c>
      <c r="DN1877" s="55">
        <v>1870</v>
      </c>
      <c r="DO1877" s="55" t="s">
        <v>1706</v>
      </c>
      <c r="DP1877" s="55" t="s">
        <v>1259</v>
      </c>
      <c r="DQ1877" s="55" t="s">
        <v>1260</v>
      </c>
      <c r="DR1877" s="55" t="s">
        <v>1261</v>
      </c>
      <c r="DS1877" s="55">
        <v>33499</v>
      </c>
      <c r="DT1877" s="55">
        <v>10000</v>
      </c>
      <c r="DU1877" s="55" t="s">
        <v>1258</v>
      </c>
      <c r="DV1877" s="55">
        <v>1</v>
      </c>
      <c r="EV1877" s="55">
        <v>1870</v>
      </c>
      <c r="EW1877" s="55" t="s">
        <v>1359</v>
      </c>
      <c r="EX1877" s="55" t="s">
        <v>1263</v>
      </c>
      <c r="EY1877" s="55">
        <v>3</v>
      </c>
      <c r="EZ1877" s="55">
        <v>1995</v>
      </c>
      <c r="FA1877" s="55">
        <v>2999</v>
      </c>
      <c r="FB1877" s="55" t="s">
        <v>1361</v>
      </c>
      <c r="FC1877" s="55" t="s">
        <v>1249</v>
      </c>
      <c r="FD1877" s="55">
        <v>6</v>
      </c>
      <c r="FF1877" s="55">
        <v>1870</v>
      </c>
      <c r="FG1877" s="55" t="s">
        <v>42</v>
      </c>
      <c r="FH1877" s="55" t="s">
        <v>1995</v>
      </c>
      <c r="FI1877" s="55">
        <v>2</v>
      </c>
      <c r="FJ1877" s="55">
        <v>0</v>
      </c>
      <c r="FK1877" s="55" t="s">
        <v>1249</v>
      </c>
      <c r="FL1877" s="55">
        <v>0.35</v>
      </c>
      <c r="JW1877" s="12">
        <v>1870</v>
      </c>
      <c r="JX1877" s="12" t="s">
        <v>2072</v>
      </c>
      <c r="JY1877" s="12" t="s">
        <v>2641</v>
      </c>
    </row>
    <row r="1878" ht="14.25" customHeight="1" outlineLevel="1" spans="7:285">
      <c r="G1878" s="55">
        <v>1871</v>
      </c>
      <c r="H1878" s="55" t="s">
        <v>1246</v>
      </c>
      <c r="I1878" s="55" t="s">
        <v>2016</v>
      </c>
      <c r="J1878" s="55" t="s">
        <v>1256</v>
      </c>
      <c r="K1878" s="55" t="s">
        <v>1249</v>
      </c>
      <c r="L1878" s="55">
        <v>0.24</v>
      </c>
      <c r="AD1878" s="12">
        <v>1871</v>
      </c>
      <c r="AE1878" s="12" t="s">
        <v>1261</v>
      </c>
      <c r="AF1878" s="12" t="s">
        <v>2175</v>
      </c>
      <c r="AG1878" s="12" t="s">
        <v>2072</v>
      </c>
      <c r="AH1878" s="12" t="s">
        <v>2894</v>
      </c>
      <c r="DN1878" s="55">
        <v>1871</v>
      </c>
      <c r="DO1878" s="55" t="s">
        <v>1706</v>
      </c>
      <c r="DP1878" s="55" t="s">
        <v>1259</v>
      </c>
      <c r="DQ1878" s="55" t="s">
        <v>1260</v>
      </c>
      <c r="DR1878" s="55" t="s">
        <v>1261</v>
      </c>
      <c r="DS1878" s="55">
        <v>34141</v>
      </c>
      <c r="DT1878" s="55">
        <v>10000</v>
      </c>
      <c r="DU1878" s="55" t="s">
        <v>1258</v>
      </c>
      <c r="DV1878" s="55">
        <v>1</v>
      </c>
      <c r="EV1878" s="55">
        <v>1871</v>
      </c>
      <c r="EW1878" s="55" t="s">
        <v>1359</v>
      </c>
      <c r="EX1878" s="55" t="s">
        <v>1263</v>
      </c>
      <c r="EY1878" s="55">
        <v>4</v>
      </c>
      <c r="EZ1878" s="55">
        <v>0</v>
      </c>
      <c r="FA1878" s="55">
        <v>1994</v>
      </c>
      <c r="FB1878" s="55" t="s">
        <v>1361</v>
      </c>
      <c r="FC1878" s="55" t="s">
        <v>1249</v>
      </c>
      <c r="FD1878" s="55">
        <v>5.25</v>
      </c>
      <c r="FF1878" s="55">
        <v>1871</v>
      </c>
      <c r="FG1878" s="55" t="s">
        <v>42</v>
      </c>
      <c r="FH1878" s="55" t="s">
        <v>1995</v>
      </c>
      <c r="FI1878" s="55">
        <v>2</v>
      </c>
      <c r="FJ1878" s="55">
        <v>1000</v>
      </c>
      <c r="FK1878" s="55" t="s">
        <v>1249</v>
      </c>
      <c r="FL1878" s="55">
        <v>0.33</v>
      </c>
      <c r="JW1878" s="12">
        <v>1871</v>
      </c>
      <c r="JX1878" s="12" t="s">
        <v>2072</v>
      </c>
      <c r="JY1878" s="12" t="s">
        <v>2421</v>
      </c>
    </row>
    <row r="1879" ht="14.25" customHeight="1" outlineLevel="1" spans="7:285">
      <c r="G1879" s="55">
        <v>1872</v>
      </c>
      <c r="H1879" s="55" t="s">
        <v>1246</v>
      </c>
      <c r="I1879" s="55" t="s">
        <v>2016</v>
      </c>
      <c r="J1879" s="55" t="s">
        <v>1358</v>
      </c>
      <c r="K1879" s="55" t="s">
        <v>1249</v>
      </c>
      <c r="L1879" s="55">
        <v>0.24</v>
      </c>
      <c r="AD1879" s="12">
        <v>1872</v>
      </c>
      <c r="AE1879" s="12" t="s">
        <v>1261</v>
      </c>
      <c r="AF1879" s="12" t="s">
        <v>2307</v>
      </c>
      <c r="AG1879" s="12" t="s">
        <v>1022</v>
      </c>
      <c r="AH1879" s="12" t="s">
        <v>2354</v>
      </c>
      <c r="DN1879" s="55">
        <v>1872</v>
      </c>
      <c r="DO1879" s="55" t="s">
        <v>1566</v>
      </c>
      <c r="DP1879" s="55" t="s">
        <v>1261</v>
      </c>
      <c r="DQ1879" s="55" t="s">
        <v>1260</v>
      </c>
      <c r="DR1879" s="55" t="s">
        <v>1261</v>
      </c>
      <c r="DS1879" s="55">
        <v>33009</v>
      </c>
      <c r="DT1879" s="55">
        <v>10000</v>
      </c>
      <c r="DU1879" s="55" t="s">
        <v>1258</v>
      </c>
      <c r="DV1879" s="55">
        <v>1</v>
      </c>
      <c r="EV1879" s="55">
        <v>1872</v>
      </c>
      <c r="EW1879" s="55" t="s">
        <v>1359</v>
      </c>
      <c r="EX1879" s="55" t="s">
        <v>1263</v>
      </c>
      <c r="EY1879" s="55">
        <v>4</v>
      </c>
      <c r="EZ1879" s="55">
        <v>1995</v>
      </c>
      <c r="FA1879" s="55">
        <v>2999</v>
      </c>
      <c r="FB1879" s="55" t="s">
        <v>1361</v>
      </c>
      <c r="FC1879" s="55" t="s">
        <v>1249</v>
      </c>
      <c r="FD1879" s="55">
        <v>6</v>
      </c>
      <c r="FF1879" s="55">
        <v>1872</v>
      </c>
      <c r="FG1879" s="55" t="s">
        <v>42</v>
      </c>
      <c r="FH1879" s="55" t="s">
        <v>1995</v>
      </c>
      <c r="FI1879" s="55">
        <v>2</v>
      </c>
      <c r="FJ1879" s="55">
        <v>2500</v>
      </c>
      <c r="FK1879" s="55" t="s">
        <v>1249</v>
      </c>
      <c r="FL1879" s="55">
        <v>0.33</v>
      </c>
      <c r="JW1879" s="12">
        <v>1872</v>
      </c>
      <c r="JX1879" s="12" t="s">
        <v>2072</v>
      </c>
      <c r="JY1879" s="12" t="s">
        <v>2667</v>
      </c>
    </row>
    <row r="1880" ht="14.25" customHeight="1" outlineLevel="1" spans="7:285">
      <c r="G1880" s="55">
        <v>1873</v>
      </c>
      <c r="H1880" s="55" t="s">
        <v>1246</v>
      </c>
      <c r="I1880" s="55" t="s">
        <v>2016</v>
      </c>
      <c r="J1880" s="55" t="s">
        <v>2907</v>
      </c>
      <c r="K1880" s="55" t="s">
        <v>1249</v>
      </c>
      <c r="L1880" s="55">
        <v>0.24</v>
      </c>
      <c r="AD1880" s="12">
        <v>1873</v>
      </c>
      <c r="AE1880" s="12" t="s">
        <v>1261</v>
      </c>
      <c r="AF1880" s="12" t="s">
        <v>2119</v>
      </c>
      <c r="AG1880" s="12" t="s">
        <v>2072</v>
      </c>
      <c r="AH1880" s="12" t="s">
        <v>2894</v>
      </c>
      <c r="DN1880" s="55">
        <v>1873</v>
      </c>
      <c r="DO1880" s="55" t="s">
        <v>1566</v>
      </c>
      <c r="DP1880" s="55" t="s">
        <v>1261</v>
      </c>
      <c r="DQ1880" s="55" t="s">
        <v>1260</v>
      </c>
      <c r="DR1880" s="55" t="s">
        <v>1261</v>
      </c>
      <c r="DS1880" s="55">
        <v>33010</v>
      </c>
      <c r="DT1880" s="55">
        <v>10000</v>
      </c>
      <c r="DU1880" s="55" t="s">
        <v>1258</v>
      </c>
      <c r="DV1880" s="55">
        <v>1</v>
      </c>
      <c r="EV1880" s="55">
        <v>1873</v>
      </c>
      <c r="EW1880" s="55" t="s">
        <v>1359</v>
      </c>
      <c r="EX1880" s="55" t="s">
        <v>1263</v>
      </c>
      <c r="EY1880" s="55">
        <v>5</v>
      </c>
      <c r="EZ1880" s="55">
        <v>0</v>
      </c>
      <c r="FA1880" s="55">
        <v>1994</v>
      </c>
      <c r="FB1880" s="55" t="s">
        <v>1361</v>
      </c>
      <c r="FC1880" s="55" t="s">
        <v>1249</v>
      </c>
      <c r="FD1880" s="55">
        <v>5.25</v>
      </c>
      <c r="FF1880" s="55">
        <v>1873</v>
      </c>
      <c r="FG1880" s="55" t="s">
        <v>42</v>
      </c>
      <c r="FH1880" s="55" t="s">
        <v>1995</v>
      </c>
      <c r="FI1880" s="55">
        <v>2</v>
      </c>
      <c r="FJ1880" s="55">
        <v>5000</v>
      </c>
      <c r="FK1880" s="55" t="s">
        <v>1249</v>
      </c>
      <c r="FL1880" s="55">
        <v>0.33</v>
      </c>
      <c r="JW1880" s="12">
        <v>1873</v>
      </c>
      <c r="JX1880" s="12" t="s">
        <v>2072</v>
      </c>
      <c r="JY1880" s="12" t="s">
        <v>1933</v>
      </c>
    </row>
    <row r="1881" ht="14.25" customHeight="1" outlineLevel="1" spans="7:285">
      <c r="G1881" s="55">
        <v>1874</v>
      </c>
      <c r="H1881" s="55" t="s">
        <v>1246</v>
      </c>
      <c r="I1881" s="55" t="s">
        <v>2048</v>
      </c>
      <c r="J1881" s="55" t="s">
        <v>2941</v>
      </c>
      <c r="K1881" s="55" t="s">
        <v>1249</v>
      </c>
      <c r="L1881" s="55">
        <v>0.25</v>
      </c>
      <c r="AD1881" s="12">
        <v>1874</v>
      </c>
      <c r="AE1881" s="12" t="s">
        <v>1261</v>
      </c>
      <c r="AF1881" s="12" t="s">
        <v>938</v>
      </c>
      <c r="AG1881" s="12" t="s">
        <v>1022</v>
      </c>
      <c r="AH1881" s="12" t="s">
        <v>2354</v>
      </c>
      <c r="DN1881" s="55">
        <v>1874</v>
      </c>
      <c r="DO1881" s="55" t="s">
        <v>1566</v>
      </c>
      <c r="DP1881" s="55" t="s">
        <v>1261</v>
      </c>
      <c r="DQ1881" s="55" t="s">
        <v>1260</v>
      </c>
      <c r="DR1881" s="55" t="s">
        <v>1261</v>
      </c>
      <c r="DS1881" s="55">
        <v>33016</v>
      </c>
      <c r="DT1881" s="55">
        <v>10000</v>
      </c>
      <c r="DU1881" s="55" t="s">
        <v>1258</v>
      </c>
      <c r="DV1881" s="55">
        <v>1</v>
      </c>
      <c r="EV1881" s="55">
        <v>1874</v>
      </c>
      <c r="EW1881" s="55" t="s">
        <v>1359</v>
      </c>
      <c r="EX1881" s="55" t="s">
        <v>1263</v>
      </c>
      <c r="EY1881" s="55">
        <v>5</v>
      </c>
      <c r="EZ1881" s="55">
        <v>1995</v>
      </c>
      <c r="FA1881" s="55">
        <v>2999</v>
      </c>
      <c r="FB1881" s="55" t="s">
        <v>1361</v>
      </c>
      <c r="FC1881" s="55" t="s">
        <v>1249</v>
      </c>
      <c r="FD1881" s="55">
        <v>6</v>
      </c>
      <c r="FF1881" s="55">
        <v>1874</v>
      </c>
      <c r="FG1881" s="55" t="s">
        <v>42</v>
      </c>
      <c r="FH1881" s="55" t="s">
        <v>1995</v>
      </c>
      <c r="FI1881" s="55">
        <v>2</v>
      </c>
      <c r="FJ1881" s="55">
        <v>10000</v>
      </c>
      <c r="FK1881" s="55" t="s">
        <v>1249</v>
      </c>
      <c r="FL1881" s="55">
        <v>0.3</v>
      </c>
      <c r="JW1881" s="12">
        <v>1874</v>
      </c>
      <c r="JX1881" s="12" t="s">
        <v>2072</v>
      </c>
      <c r="JY1881" s="12" t="s">
        <v>2216</v>
      </c>
    </row>
    <row r="1882" ht="14.25" customHeight="1" outlineLevel="1" spans="7:285">
      <c r="G1882" s="55">
        <v>1875</v>
      </c>
      <c r="H1882" s="55" t="s">
        <v>1246</v>
      </c>
      <c r="I1882" s="55" t="s">
        <v>2048</v>
      </c>
      <c r="J1882" s="55" t="s">
        <v>2946</v>
      </c>
      <c r="K1882" s="55" t="s">
        <v>1249</v>
      </c>
      <c r="L1882" s="55">
        <v>0.25</v>
      </c>
      <c r="AD1882" s="12">
        <v>1875</v>
      </c>
      <c r="AE1882" s="12" t="s">
        <v>1261</v>
      </c>
      <c r="AF1882" s="12" t="s">
        <v>2279</v>
      </c>
      <c r="AG1882" s="12" t="s">
        <v>2072</v>
      </c>
      <c r="AH1882" s="12" t="s">
        <v>2894</v>
      </c>
      <c r="DN1882" s="55">
        <v>1875</v>
      </c>
      <c r="DO1882" s="55" t="s">
        <v>1566</v>
      </c>
      <c r="DP1882" s="55" t="s">
        <v>1261</v>
      </c>
      <c r="DQ1882" s="55" t="s">
        <v>1260</v>
      </c>
      <c r="DR1882" s="55" t="s">
        <v>1261</v>
      </c>
      <c r="DS1882" s="55">
        <v>33018</v>
      </c>
      <c r="DT1882" s="55">
        <v>10000</v>
      </c>
      <c r="DU1882" s="55" t="s">
        <v>1258</v>
      </c>
      <c r="DV1882" s="55">
        <v>1</v>
      </c>
      <c r="EV1882" s="55">
        <v>1875</v>
      </c>
      <c r="EW1882" s="55" t="s">
        <v>1359</v>
      </c>
      <c r="EX1882" s="55" t="s">
        <v>1263</v>
      </c>
      <c r="EY1882" s="55">
        <v>6</v>
      </c>
      <c r="EZ1882" s="55">
        <v>0</v>
      </c>
      <c r="FA1882" s="55">
        <v>1994</v>
      </c>
      <c r="FB1882" s="55" t="s">
        <v>1361</v>
      </c>
      <c r="FC1882" s="55" t="s">
        <v>1249</v>
      </c>
      <c r="FD1882" s="55">
        <v>5.25</v>
      </c>
      <c r="FF1882" s="55">
        <v>1875</v>
      </c>
      <c r="FG1882" s="55" t="s">
        <v>42</v>
      </c>
      <c r="FH1882" s="55" t="s">
        <v>1995</v>
      </c>
      <c r="FI1882" s="55">
        <v>2</v>
      </c>
      <c r="FJ1882" s="55">
        <v>25000</v>
      </c>
      <c r="FK1882" s="55" t="s">
        <v>1249</v>
      </c>
      <c r="FL1882" s="55">
        <v>0.3</v>
      </c>
      <c r="JW1882" s="12">
        <v>1875</v>
      </c>
      <c r="JX1882" s="12" t="s">
        <v>2072</v>
      </c>
      <c r="JY1882" s="12" t="s">
        <v>2705</v>
      </c>
    </row>
    <row r="1883" ht="14.25" customHeight="1" outlineLevel="1" spans="7:285">
      <c r="G1883" s="55">
        <v>1876</v>
      </c>
      <c r="H1883" s="55" t="s">
        <v>1246</v>
      </c>
      <c r="I1883" s="55" t="s">
        <v>2048</v>
      </c>
      <c r="J1883" s="55" t="s">
        <v>1871</v>
      </c>
      <c r="K1883" s="55" t="s">
        <v>1249</v>
      </c>
      <c r="L1883" s="55">
        <v>0.2625</v>
      </c>
      <c r="AD1883" s="12">
        <v>1876</v>
      </c>
      <c r="AE1883" s="12" t="s">
        <v>1261</v>
      </c>
      <c r="AF1883" s="12" t="s">
        <v>2684</v>
      </c>
      <c r="AG1883" s="12" t="s">
        <v>1022</v>
      </c>
      <c r="AH1883" s="12" t="s">
        <v>2354</v>
      </c>
      <c r="DN1883" s="55">
        <v>1876</v>
      </c>
      <c r="DO1883" s="55" t="s">
        <v>1566</v>
      </c>
      <c r="DP1883" s="55" t="s">
        <v>1261</v>
      </c>
      <c r="DQ1883" s="55" t="s">
        <v>1260</v>
      </c>
      <c r="DR1883" s="55" t="s">
        <v>1261</v>
      </c>
      <c r="DS1883" s="55">
        <v>33020</v>
      </c>
      <c r="DT1883" s="55">
        <v>10000</v>
      </c>
      <c r="DU1883" s="55" t="s">
        <v>1258</v>
      </c>
      <c r="DV1883" s="55">
        <v>1</v>
      </c>
      <c r="EV1883" s="55">
        <v>1876</v>
      </c>
      <c r="EW1883" s="55" t="s">
        <v>1359</v>
      </c>
      <c r="EX1883" s="55" t="s">
        <v>1263</v>
      </c>
      <c r="EY1883" s="55">
        <v>6</v>
      </c>
      <c r="EZ1883" s="55">
        <v>1995</v>
      </c>
      <c r="FA1883" s="55">
        <v>2999</v>
      </c>
      <c r="FB1883" s="55" t="s">
        <v>1361</v>
      </c>
      <c r="FC1883" s="55" t="s">
        <v>1249</v>
      </c>
      <c r="FD1883" s="55">
        <v>6</v>
      </c>
      <c r="FF1883" s="55">
        <v>1876</v>
      </c>
      <c r="FG1883" s="55" t="s">
        <v>42</v>
      </c>
      <c r="FH1883" s="55" t="s">
        <v>1995</v>
      </c>
      <c r="FI1883" s="55">
        <v>2</v>
      </c>
      <c r="FJ1883" s="55">
        <v>50000</v>
      </c>
      <c r="FK1883" s="55" t="s">
        <v>1249</v>
      </c>
      <c r="FL1883" s="55">
        <v>0.3</v>
      </c>
      <c r="JW1883" s="12">
        <v>1876</v>
      </c>
      <c r="JX1883" s="12" t="s">
        <v>2072</v>
      </c>
      <c r="JY1883" s="12" t="s">
        <v>2719</v>
      </c>
    </row>
    <row r="1884" ht="14.25" customHeight="1" outlineLevel="1" spans="7:285">
      <c r="G1884" s="55">
        <v>1877</v>
      </c>
      <c r="H1884" s="55" t="s">
        <v>1246</v>
      </c>
      <c r="I1884" s="55" t="s">
        <v>1263</v>
      </c>
      <c r="J1884" s="55" t="s">
        <v>2075</v>
      </c>
      <c r="K1884" s="55" t="s">
        <v>1249</v>
      </c>
      <c r="L1884" s="55">
        <v>0.2</v>
      </c>
      <c r="AD1884" s="12">
        <v>1877</v>
      </c>
      <c r="AE1884" s="12" t="s">
        <v>1261</v>
      </c>
      <c r="AF1884" s="12" t="s">
        <v>1955</v>
      </c>
      <c r="AG1884" s="12" t="s">
        <v>2072</v>
      </c>
      <c r="AH1884" s="12" t="s">
        <v>2894</v>
      </c>
      <c r="DN1884" s="55">
        <v>1877</v>
      </c>
      <c r="DO1884" s="55" t="s">
        <v>1566</v>
      </c>
      <c r="DP1884" s="55" t="s">
        <v>1261</v>
      </c>
      <c r="DQ1884" s="55" t="s">
        <v>1260</v>
      </c>
      <c r="DR1884" s="55" t="s">
        <v>1261</v>
      </c>
      <c r="DS1884" s="55">
        <v>33021</v>
      </c>
      <c r="DT1884" s="55">
        <v>10000</v>
      </c>
      <c r="DU1884" s="55" t="s">
        <v>1258</v>
      </c>
      <c r="DV1884" s="55">
        <v>1</v>
      </c>
      <c r="EV1884" s="55">
        <v>1877</v>
      </c>
      <c r="EW1884" s="55" t="s">
        <v>1359</v>
      </c>
      <c r="EX1884" s="55" t="s">
        <v>1263</v>
      </c>
      <c r="EY1884" s="55">
        <v>7</v>
      </c>
      <c r="EZ1884" s="55">
        <v>0</v>
      </c>
      <c r="FA1884" s="55">
        <v>1994</v>
      </c>
      <c r="FB1884" s="55" t="s">
        <v>1361</v>
      </c>
      <c r="FC1884" s="55" t="s">
        <v>1249</v>
      </c>
      <c r="FD1884" s="55">
        <v>3.25</v>
      </c>
      <c r="FF1884" s="55">
        <v>1877</v>
      </c>
      <c r="FG1884" s="55" t="s">
        <v>42</v>
      </c>
      <c r="FH1884" s="55" t="s">
        <v>1995</v>
      </c>
      <c r="FI1884" s="55">
        <v>2</v>
      </c>
      <c r="FJ1884" s="55">
        <v>80000</v>
      </c>
      <c r="FK1884" s="55" t="s">
        <v>1249</v>
      </c>
      <c r="FL1884" s="55">
        <v>0.3</v>
      </c>
      <c r="JW1884" s="12">
        <v>1877</v>
      </c>
      <c r="JX1884" s="12" t="s">
        <v>2072</v>
      </c>
      <c r="JY1884" s="12" t="s">
        <v>2734</v>
      </c>
    </row>
    <row r="1885" ht="14.25" customHeight="1" outlineLevel="1" spans="7:285">
      <c r="G1885" s="55">
        <v>1878</v>
      </c>
      <c r="H1885" s="55" t="s">
        <v>1246</v>
      </c>
      <c r="I1885" s="55" t="s">
        <v>1263</v>
      </c>
      <c r="J1885" s="55" t="s">
        <v>3000</v>
      </c>
      <c r="K1885" s="55" t="s">
        <v>1249</v>
      </c>
      <c r="L1885" s="55">
        <v>0.22</v>
      </c>
      <c r="AD1885" s="12">
        <v>1878</v>
      </c>
      <c r="AE1885" s="12" t="s">
        <v>1261</v>
      </c>
      <c r="AF1885" s="12" t="s">
        <v>2782</v>
      </c>
      <c r="AG1885" s="12" t="s">
        <v>1022</v>
      </c>
      <c r="AH1885" s="12" t="s">
        <v>2354</v>
      </c>
      <c r="DN1885" s="55">
        <v>1878</v>
      </c>
      <c r="DO1885" s="55" t="s">
        <v>1566</v>
      </c>
      <c r="DP1885" s="55" t="s">
        <v>1261</v>
      </c>
      <c r="DQ1885" s="55" t="s">
        <v>1260</v>
      </c>
      <c r="DR1885" s="55" t="s">
        <v>1261</v>
      </c>
      <c r="DS1885" s="55">
        <v>33035</v>
      </c>
      <c r="DT1885" s="55">
        <v>10000</v>
      </c>
      <c r="DU1885" s="55" t="s">
        <v>1258</v>
      </c>
      <c r="DV1885" s="55">
        <v>1</v>
      </c>
      <c r="EV1885" s="55">
        <v>1878</v>
      </c>
      <c r="EW1885" s="55" t="s">
        <v>1359</v>
      </c>
      <c r="EX1885" s="55" t="s">
        <v>1263</v>
      </c>
      <c r="EY1885" s="55">
        <v>7</v>
      </c>
      <c r="EZ1885" s="55">
        <v>1995</v>
      </c>
      <c r="FA1885" s="55">
        <v>2999</v>
      </c>
      <c r="FB1885" s="55" t="s">
        <v>1361</v>
      </c>
      <c r="FC1885" s="55" t="s">
        <v>1249</v>
      </c>
      <c r="FD1885" s="55">
        <v>3.25</v>
      </c>
      <c r="FF1885" s="55">
        <v>1878</v>
      </c>
      <c r="FG1885" s="55" t="s">
        <v>42</v>
      </c>
      <c r="FH1885" s="55" t="s">
        <v>1995</v>
      </c>
      <c r="FI1885" s="55">
        <v>2</v>
      </c>
      <c r="FJ1885" s="55">
        <v>130000</v>
      </c>
      <c r="FK1885" s="55" t="s">
        <v>1249</v>
      </c>
      <c r="FL1885" s="55">
        <v>0.3</v>
      </c>
      <c r="JW1885" s="12">
        <v>1878</v>
      </c>
      <c r="JX1885" s="12" t="s">
        <v>2072</v>
      </c>
      <c r="JY1885" s="12" t="s">
        <v>2741</v>
      </c>
    </row>
    <row r="1886" ht="14.25" customHeight="1" outlineLevel="1" spans="7:285">
      <c r="G1886" s="55">
        <v>1879</v>
      </c>
      <c r="H1886" s="55" t="s">
        <v>1246</v>
      </c>
      <c r="I1886" s="55" t="s">
        <v>1263</v>
      </c>
      <c r="J1886" s="55" t="s">
        <v>3011</v>
      </c>
      <c r="K1886" s="55" t="s">
        <v>1249</v>
      </c>
      <c r="L1886" s="55">
        <v>0.22</v>
      </c>
      <c r="AD1886" s="12">
        <v>1879</v>
      </c>
      <c r="AE1886" s="12" t="s">
        <v>1261</v>
      </c>
      <c r="AF1886" s="12" t="s">
        <v>1933</v>
      </c>
      <c r="AG1886" s="12" t="s">
        <v>2072</v>
      </c>
      <c r="AH1886" s="12" t="s">
        <v>2894</v>
      </c>
      <c r="DN1886" s="55">
        <v>1879</v>
      </c>
      <c r="DO1886" s="55" t="s">
        <v>1566</v>
      </c>
      <c r="DP1886" s="55" t="s">
        <v>1261</v>
      </c>
      <c r="DQ1886" s="55" t="s">
        <v>1260</v>
      </c>
      <c r="DR1886" s="55" t="s">
        <v>1261</v>
      </c>
      <c r="DS1886" s="55">
        <v>33054</v>
      </c>
      <c r="DT1886" s="55">
        <v>10000</v>
      </c>
      <c r="DU1886" s="55" t="s">
        <v>1258</v>
      </c>
      <c r="DV1886" s="55">
        <v>1</v>
      </c>
      <c r="EV1886" s="55">
        <v>1879</v>
      </c>
      <c r="EW1886" s="55" t="s">
        <v>1359</v>
      </c>
      <c r="EX1886" s="55" t="s">
        <v>1263</v>
      </c>
      <c r="EY1886" s="55">
        <v>9</v>
      </c>
      <c r="EZ1886" s="55">
        <v>0</v>
      </c>
      <c r="FA1886" s="55">
        <v>1994</v>
      </c>
      <c r="FB1886" s="55" t="s">
        <v>1361</v>
      </c>
      <c r="FC1886" s="55" t="s">
        <v>1249</v>
      </c>
      <c r="FD1886" s="55">
        <v>6</v>
      </c>
      <c r="FF1886" s="55">
        <v>1879</v>
      </c>
      <c r="FG1886" s="55" t="s">
        <v>42</v>
      </c>
      <c r="FH1886" s="55" t="s">
        <v>1995</v>
      </c>
      <c r="FI1886" s="55">
        <v>2</v>
      </c>
      <c r="FJ1886" s="55">
        <v>260000</v>
      </c>
      <c r="FK1886" s="55" t="s">
        <v>1249</v>
      </c>
      <c r="FL1886" s="55">
        <v>0.3</v>
      </c>
      <c r="JW1886" s="12">
        <v>1879</v>
      </c>
      <c r="JX1886" s="12" t="s">
        <v>2072</v>
      </c>
      <c r="JY1886" s="12" t="s">
        <v>2568</v>
      </c>
    </row>
    <row r="1887" ht="14.25" customHeight="1" outlineLevel="1" spans="7:285">
      <c r="G1887" s="55">
        <v>1880</v>
      </c>
      <c r="H1887" s="55" t="s">
        <v>1246</v>
      </c>
      <c r="I1887" s="55" t="s">
        <v>1263</v>
      </c>
      <c r="J1887" s="55" t="s">
        <v>2204</v>
      </c>
      <c r="K1887" s="55" t="s">
        <v>1249</v>
      </c>
      <c r="L1887" s="55">
        <v>0.2</v>
      </c>
      <c r="AD1887" s="12">
        <v>1880</v>
      </c>
      <c r="AE1887" s="12" t="s">
        <v>1261</v>
      </c>
      <c r="AF1887" s="12" t="s">
        <v>2025</v>
      </c>
      <c r="AG1887" s="12" t="s">
        <v>1022</v>
      </c>
      <c r="AH1887" s="12" t="s">
        <v>2354</v>
      </c>
      <c r="DN1887" s="55">
        <v>1880</v>
      </c>
      <c r="DO1887" s="55" t="s">
        <v>1566</v>
      </c>
      <c r="DP1887" s="55" t="s">
        <v>1261</v>
      </c>
      <c r="DQ1887" s="55" t="s">
        <v>1260</v>
      </c>
      <c r="DR1887" s="55" t="s">
        <v>1261</v>
      </c>
      <c r="DS1887" s="55">
        <v>33055</v>
      </c>
      <c r="DT1887" s="55">
        <v>10000</v>
      </c>
      <c r="DU1887" s="55" t="s">
        <v>1258</v>
      </c>
      <c r="DV1887" s="55">
        <v>1</v>
      </c>
      <c r="EV1887" s="55">
        <v>1880</v>
      </c>
      <c r="EW1887" s="55" t="s">
        <v>1359</v>
      </c>
      <c r="EX1887" s="55" t="s">
        <v>1263</v>
      </c>
      <c r="EY1887" s="55">
        <v>9</v>
      </c>
      <c r="EZ1887" s="55">
        <v>1995</v>
      </c>
      <c r="FA1887" s="55">
        <v>2999</v>
      </c>
      <c r="FB1887" s="55" t="s">
        <v>1361</v>
      </c>
      <c r="FC1887" s="55" t="s">
        <v>1249</v>
      </c>
      <c r="FD1887" s="55">
        <v>6</v>
      </c>
      <c r="FF1887" s="55">
        <v>1880</v>
      </c>
      <c r="FG1887" s="55" t="s">
        <v>42</v>
      </c>
      <c r="FH1887" s="55" t="s">
        <v>1995</v>
      </c>
      <c r="FI1887" s="55">
        <v>2</v>
      </c>
      <c r="FJ1887" s="55">
        <v>400000</v>
      </c>
      <c r="FK1887" s="55" t="s">
        <v>1249</v>
      </c>
      <c r="FL1887" s="55">
        <v>0.3</v>
      </c>
      <c r="JW1887" s="12">
        <v>1880</v>
      </c>
      <c r="JX1887" s="12" t="s">
        <v>2072</v>
      </c>
      <c r="JY1887" s="12" t="s">
        <v>2759</v>
      </c>
    </row>
    <row r="1888" ht="14.25" customHeight="1" outlineLevel="1" spans="7:285">
      <c r="G1888" s="55">
        <v>1881</v>
      </c>
      <c r="H1888" s="55" t="s">
        <v>1246</v>
      </c>
      <c r="I1888" s="55" t="s">
        <v>1263</v>
      </c>
      <c r="J1888" s="55" t="s">
        <v>3022</v>
      </c>
      <c r="K1888" s="55" t="s">
        <v>1249</v>
      </c>
      <c r="L1888" s="55">
        <v>0.2</v>
      </c>
      <c r="AD1888" s="12">
        <v>1881</v>
      </c>
      <c r="AE1888" s="12" t="s">
        <v>1261</v>
      </c>
      <c r="AF1888" s="12" t="s">
        <v>1779</v>
      </c>
      <c r="AG1888" s="12" t="s">
        <v>2072</v>
      </c>
      <c r="AH1888" s="12" t="s">
        <v>2894</v>
      </c>
      <c r="DN1888" s="55">
        <v>1881</v>
      </c>
      <c r="DO1888" s="55" t="s">
        <v>1566</v>
      </c>
      <c r="DP1888" s="55" t="s">
        <v>1261</v>
      </c>
      <c r="DQ1888" s="55" t="s">
        <v>1260</v>
      </c>
      <c r="DR1888" s="55" t="s">
        <v>1261</v>
      </c>
      <c r="DS1888" s="55">
        <v>33060</v>
      </c>
      <c r="DT1888" s="55">
        <v>10000</v>
      </c>
      <c r="DU1888" s="55" t="s">
        <v>1258</v>
      </c>
      <c r="DV1888" s="55">
        <v>1</v>
      </c>
      <c r="EV1888" s="55">
        <v>1881</v>
      </c>
      <c r="EW1888" s="55" t="s">
        <v>1359</v>
      </c>
      <c r="EX1888" s="55" t="s">
        <v>1995</v>
      </c>
      <c r="EY1888" s="55">
        <v>1</v>
      </c>
      <c r="EZ1888" s="55">
        <v>0</v>
      </c>
      <c r="FA1888" s="55">
        <v>1994</v>
      </c>
      <c r="FB1888" s="55" t="s">
        <v>1361</v>
      </c>
      <c r="FC1888" s="55" t="s">
        <v>1249</v>
      </c>
      <c r="FD1888" s="55">
        <v>2.5</v>
      </c>
      <c r="FF1888" s="55">
        <v>1881</v>
      </c>
      <c r="FG1888" s="55" t="s">
        <v>42</v>
      </c>
      <c r="FH1888" s="55" t="s">
        <v>1995</v>
      </c>
      <c r="FI1888" s="55">
        <v>2</v>
      </c>
      <c r="FJ1888" s="55">
        <v>530000</v>
      </c>
      <c r="FK1888" s="55" t="s">
        <v>1249</v>
      </c>
      <c r="FL1888" s="55">
        <v>0.3</v>
      </c>
      <c r="JW1888" s="12">
        <v>1881</v>
      </c>
      <c r="JX1888" s="12" t="s">
        <v>2072</v>
      </c>
      <c r="JY1888" s="12" t="s">
        <v>1779</v>
      </c>
    </row>
    <row r="1889" ht="14.25" customHeight="1" outlineLevel="1" spans="7:285">
      <c r="G1889" s="55">
        <v>1882</v>
      </c>
      <c r="H1889" s="55" t="s">
        <v>1246</v>
      </c>
      <c r="I1889" s="55" t="s">
        <v>1708</v>
      </c>
      <c r="J1889" s="55" t="s">
        <v>2982</v>
      </c>
      <c r="K1889" s="55" t="s">
        <v>1249</v>
      </c>
      <c r="L1889" s="55">
        <v>0.32</v>
      </c>
      <c r="AD1889" s="12">
        <v>1882</v>
      </c>
      <c r="AE1889" s="12" t="s">
        <v>1261</v>
      </c>
      <c r="AF1889" s="12" t="s">
        <v>2916</v>
      </c>
      <c r="AG1889" s="12" t="s">
        <v>1022</v>
      </c>
      <c r="AH1889" s="12" t="s">
        <v>2354</v>
      </c>
      <c r="DN1889" s="55">
        <v>1882</v>
      </c>
      <c r="DO1889" s="55" t="s">
        <v>1566</v>
      </c>
      <c r="DP1889" s="55" t="s">
        <v>1261</v>
      </c>
      <c r="DQ1889" s="55" t="s">
        <v>1260</v>
      </c>
      <c r="DR1889" s="55" t="s">
        <v>1261</v>
      </c>
      <c r="DS1889" s="55">
        <v>33065</v>
      </c>
      <c r="DT1889" s="55">
        <v>10000</v>
      </c>
      <c r="DU1889" s="55" t="s">
        <v>1258</v>
      </c>
      <c r="DV1889" s="55">
        <v>1</v>
      </c>
      <c r="EV1889" s="55">
        <v>1882</v>
      </c>
      <c r="EW1889" s="55" t="s">
        <v>1359</v>
      </c>
      <c r="EX1889" s="55" t="s">
        <v>1995</v>
      </c>
      <c r="EY1889" s="55">
        <v>1</v>
      </c>
      <c r="EZ1889" s="55">
        <v>1995</v>
      </c>
      <c r="FA1889" s="55">
        <v>2999</v>
      </c>
      <c r="FB1889" s="55" t="s">
        <v>1361</v>
      </c>
      <c r="FC1889" s="55" t="s">
        <v>1249</v>
      </c>
      <c r="FD1889" s="55">
        <v>2.5</v>
      </c>
      <c r="FF1889" s="55">
        <v>1882</v>
      </c>
      <c r="FG1889" s="55" t="s">
        <v>42</v>
      </c>
      <c r="FH1889" s="55" t="s">
        <v>1995</v>
      </c>
      <c r="FI1889" s="55">
        <v>2</v>
      </c>
      <c r="FJ1889" s="55">
        <v>540000</v>
      </c>
      <c r="FK1889" s="55" t="s">
        <v>1249</v>
      </c>
      <c r="FL1889" s="55">
        <v>0.3</v>
      </c>
      <c r="JW1889" s="12">
        <v>1882</v>
      </c>
      <c r="JX1889" s="12" t="s">
        <v>2072</v>
      </c>
      <c r="JY1889" s="12" t="s">
        <v>1915</v>
      </c>
    </row>
    <row r="1890" ht="14.25" customHeight="1" outlineLevel="1" spans="7:285">
      <c r="G1890" s="55">
        <v>1883</v>
      </c>
      <c r="H1890" s="55" t="s">
        <v>1246</v>
      </c>
      <c r="I1890" s="55" t="s">
        <v>1708</v>
      </c>
      <c r="J1890" s="55" t="s">
        <v>2078</v>
      </c>
      <c r="K1890" s="55" t="s">
        <v>1249</v>
      </c>
      <c r="L1890" s="55">
        <v>0.32</v>
      </c>
      <c r="AD1890" s="12">
        <v>1883</v>
      </c>
      <c r="AE1890" s="12" t="s">
        <v>1261</v>
      </c>
      <c r="AF1890" s="12" t="s">
        <v>1746</v>
      </c>
      <c r="AG1890" s="12" t="s">
        <v>2072</v>
      </c>
      <c r="AH1890" s="12" t="s">
        <v>2894</v>
      </c>
      <c r="DN1890" s="55">
        <v>1883</v>
      </c>
      <c r="DO1890" s="55" t="s">
        <v>1566</v>
      </c>
      <c r="DP1890" s="55" t="s">
        <v>1261</v>
      </c>
      <c r="DQ1890" s="55" t="s">
        <v>1260</v>
      </c>
      <c r="DR1890" s="55" t="s">
        <v>1261</v>
      </c>
      <c r="DS1890" s="55">
        <v>33066</v>
      </c>
      <c r="DT1890" s="55">
        <v>10000</v>
      </c>
      <c r="DU1890" s="55" t="s">
        <v>1258</v>
      </c>
      <c r="DV1890" s="55">
        <v>1</v>
      </c>
      <c r="EV1890" s="55">
        <v>1883</v>
      </c>
      <c r="EW1890" s="55" t="s">
        <v>1359</v>
      </c>
      <c r="EX1890" s="55" t="s">
        <v>1995</v>
      </c>
      <c r="EY1890" s="55">
        <v>2</v>
      </c>
      <c r="EZ1890" s="55">
        <v>0</v>
      </c>
      <c r="FA1890" s="55">
        <v>1994</v>
      </c>
      <c r="FB1890" s="55" t="s">
        <v>1361</v>
      </c>
      <c r="FC1890" s="55" t="s">
        <v>1249</v>
      </c>
      <c r="FD1890" s="55">
        <v>2.5</v>
      </c>
      <c r="FF1890" s="55">
        <v>1883</v>
      </c>
      <c r="FG1890" s="55" t="s">
        <v>42</v>
      </c>
      <c r="FH1890" s="55" t="s">
        <v>1995</v>
      </c>
      <c r="FI1890" s="55">
        <v>3</v>
      </c>
      <c r="FJ1890" s="55">
        <v>0</v>
      </c>
      <c r="FK1890" s="55" t="s">
        <v>1249</v>
      </c>
      <c r="FL1890" s="55">
        <v>0.43</v>
      </c>
      <c r="JW1890" s="12">
        <v>1883</v>
      </c>
      <c r="JX1890" s="12" t="s">
        <v>2072</v>
      </c>
      <c r="JY1890" s="12" t="s">
        <v>2615</v>
      </c>
    </row>
    <row r="1891" ht="14.25" customHeight="1" outlineLevel="1" spans="7:285">
      <c r="G1891" s="55">
        <v>1884</v>
      </c>
      <c r="H1891" s="55" t="s">
        <v>1246</v>
      </c>
      <c r="I1891" s="55" t="s">
        <v>1708</v>
      </c>
      <c r="J1891" s="55" t="s">
        <v>2660</v>
      </c>
      <c r="K1891" s="55" t="s">
        <v>1249</v>
      </c>
      <c r="L1891" s="55">
        <v>0.32</v>
      </c>
      <c r="AD1891" s="12">
        <v>1884</v>
      </c>
      <c r="AE1891" s="12" t="s">
        <v>1261</v>
      </c>
      <c r="AF1891" s="12" t="s">
        <v>2388</v>
      </c>
      <c r="AG1891" s="12" t="s">
        <v>1022</v>
      </c>
      <c r="AH1891" s="12" t="s">
        <v>2354</v>
      </c>
      <c r="DN1891" s="55">
        <v>1884</v>
      </c>
      <c r="DO1891" s="55" t="s">
        <v>1566</v>
      </c>
      <c r="DP1891" s="55" t="s">
        <v>1261</v>
      </c>
      <c r="DQ1891" s="55" t="s">
        <v>1260</v>
      </c>
      <c r="DR1891" s="55" t="s">
        <v>1261</v>
      </c>
      <c r="DS1891" s="55">
        <v>33067</v>
      </c>
      <c r="DT1891" s="55">
        <v>10000</v>
      </c>
      <c r="DU1891" s="55" t="s">
        <v>1258</v>
      </c>
      <c r="DV1891" s="55">
        <v>1</v>
      </c>
      <c r="EV1891" s="55">
        <v>1884</v>
      </c>
      <c r="EW1891" s="55" t="s">
        <v>1359</v>
      </c>
      <c r="EX1891" s="55" t="s">
        <v>1995</v>
      </c>
      <c r="EY1891" s="55">
        <v>2</v>
      </c>
      <c r="EZ1891" s="55">
        <v>1995</v>
      </c>
      <c r="FA1891" s="55">
        <v>2999</v>
      </c>
      <c r="FB1891" s="55" t="s">
        <v>1361</v>
      </c>
      <c r="FC1891" s="55" t="s">
        <v>1249</v>
      </c>
      <c r="FD1891" s="55">
        <v>2.75</v>
      </c>
      <c r="FF1891" s="55">
        <v>1884</v>
      </c>
      <c r="FG1891" s="55" t="s">
        <v>42</v>
      </c>
      <c r="FH1891" s="55" t="s">
        <v>1995</v>
      </c>
      <c r="FI1891" s="55">
        <v>3</v>
      </c>
      <c r="FJ1891" s="55">
        <v>1000</v>
      </c>
      <c r="FK1891" s="55" t="s">
        <v>1249</v>
      </c>
      <c r="FL1891" s="55">
        <v>0.38</v>
      </c>
      <c r="JW1891" s="12">
        <v>1884</v>
      </c>
      <c r="JX1891" s="12" t="s">
        <v>2072</v>
      </c>
      <c r="JY1891" s="12" t="s">
        <v>2797</v>
      </c>
    </row>
    <row r="1892" ht="14.25" customHeight="1" outlineLevel="1" spans="7:285">
      <c r="G1892" s="55">
        <v>1885</v>
      </c>
      <c r="H1892" s="55" t="s">
        <v>1246</v>
      </c>
      <c r="I1892" s="55" t="s">
        <v>1708</v>
      </c>
      <c r="J1892" s="55" t="s">
        <v>2054</v>
      </c>
      <c r="K1892" s="55" t="s">
        <v>1249</v>
      </c>
      <c r="L1892" s="55">
        <v>0.32</v>
      </c>
      <c r="AD1892" s="12">
        <v>1885</v>
      </c>
      <c r="AE1892" s="12" t="s">
        <v>1261</v>
      </c>
      <c r="AF1892" s="12" t="s">
        <v>2897</v>
      </c>
      <c r="AG1892" s="12" t="s">
        <v>2072</v>
      </c>
      <c r="AH1892" s="12" t="s">
        <v>2894</v>
      </c>
      <c r="DN1892" s="55">
        <v>1885</v>
      </c>
      <c r="DO1892" s="55" t="s">
        <v>1566</v>
      </c>
      <c r="DP1892" s="55" t="s">
        <v>1261</v>
      </c>
      <c r="DQ1892" s="55" t="s">
        <v>1260</v>
      </c>
      <c r="DR1892" s="55" t="s">
        <v>1261</v>
      </c>
      <c r="DS1892" s="55">
        <v>33155</v>
      </c>
      <c r="DT1892" s="55">
        <v>10000</v>
      </c>
      <c r="DU1892" s="55" t="s">
        <v>1258</v>
      </c>
      <c r="DV1892" s="55">
        <v>1</v>
      </c>
      <c r="EV1892" s="55">
        <v>1885</v>
      </c>
      <c r="EW1892" s="55" t="s">
        <v>1359</v>
      </c>
      <c r="EX1892" s="55" t="s">
        <v>1995</v>
      </c>
      <c r="EY1892" s="55">
        <v>3</v>
      </c>
      <c r="EZ1892" s="55">
        <v>0</v>
      </c>
      <c r="FA1892" s="55">
        <v>1994</v>
      </c>
      <c r="FB1892" s="55" t="s">
        <v>1361</v>
      </c>
      <c r="FC1892" s="55" t="s">
        <v>1249</v>
      </c>
      <c r="FD1892" s="55">
        <v>2.75</v>
      </c>
      <c r="FF1892" s="55">
        <v>1885</v>
      </c>
      <c r="FG1892" s="55" t="s">
        <v>42</v>
      </c>
      <c r="FH1892" s="55" t="s">
        <v>1995</v>
      </c>
      <c r="FI1892" s="55">
        <v>3</v>
      </c>
      <c r="FJ1892" s="55">
        <v>2500</v>
      </c>
      <c r="FK1892" s="55" t="s">
        <v>1249</v>
      </c>
      <c r="FL1892" s="55">
        <v>0.36</v>
      </c>
      <c r="JW1892" s="12">
        <v>1885</v>
      </c>
      <c r="JX1892" s="12" t="s">
        <v>2072</v>
      </c>
      <c r="JY1892" s="12" t="s">
        <v>1379</v>
      </c>
    </row>
    <row r="1893" ht="14.25" customHeight="1" outlineLevel="1" spans="7:285">
      <c r="G1893" s="55">
        <v>1886</v>
      </c>
      <c r="H1893" s="55" t="s">
        <v>1246</v>
      </c>
      <c r="I1893" s="55" t="s">
        <v>1708</v>
      </c>
      <c r="J1893" s="55" t="s">
        <v>2647</v>
      </c>
      <c r="K1893" s="55" t="s">
        <v>1249</v>
      </c>
      <c r="L1893" s="55">
        <v>0.32</v>
      </c>
      <c r="AD1893" s="12">
        <v>1886</v>
      </c>
      <c r="AE1893" s="12" t="s">
        <v>1261</v>
      </c>
      <c r="AF1893" s="12" t="s">
        <v>2216</v>
      </c>
      <c r="AG1893" s="12" t="s">
        <v>1022</v>
      </c>
      <c r="AH1893" s="12" t="s">
        <v>2354</v>
      </c>
      <c r="DN1893" s="55">
        <v>1886</v>
      </c>
      <c r="DO1893" s="55" t="s">
        <v>1566</v>
      </c>
      <c r="DP1893" s="55" t="s">
        <v>1261</v>
      </c>
      <c r="DQ1893" s="55" t="s">
        <v>1260</v>
      </c>
      <c r="DR1893" s="55" t="s">
        <v>1261</v>
      </c>
      <c r="DS1893" s="55">
        <v>33157</v>
      </c>
      <c r="DT1893" s="55">
        <v>10000</v>
      </c>
      <c r="DU1893" s="55" t="s">
        <v>1258</v>
      </c>
      <c r="DV1893" s="55">
        <v>1</v>
      </c>
      <c r="EV1893" s="55">
        <v>1886</v>
      </c>
      <c r="EW1893" s="55" t="s">
        <v>1359</v>
      </c>
      <c r="EX1893" s="55" t="s">
        <v>1995</v>
      </c>
      <c r="EY1893" s="55">
        <v>3</v>
      </c>
      <c r="EZ1893" s="55">
        <v>1995</v>
      </c>
      <c r="FA1893" s="55">
        <v>2999</v>
      </c>
      <c r="FB1893" s="55" t="s">
        <v>1361</v>
      </c>
      <c r="FC1893" s="55" t="s">
        <v>1249</v>
      </c>
      <c r="FD1893" s="55">
        <v>2.75</v>
      </c>
      <c r="FF1893" s="55">
        <v>1886</v>
      </c>
      <c r="FG1893" s="55" t="s">
        <v>42</v>
      </c>
      <c r="FH1893" s="55" t="s">
        <v>1995</v>
      </c>
      <c r="FI1893" s="55">
        <v>3</v>
      </c>
      <c r="FJ1893" s="55">
        <v>5000</v>
      </c>
      <c r="FK1893" s="55" t="s">
        <v>1249</v>
      </c>
      <c r="FL1893" s="55">
        <v>0.36</v>
      </c>
      <c r="JW1893" s="12">
        <v>1886</v>
      </c>
      <c r="JX1893" s="12" t="s">
        <v>2072</v>
      </c>
      <c r="JY1893" s="12" t="s">
        <v>2812</v>
      </c>
    </row>
    <row r="1894" ht="14.25" customHeight="1" outlineLevel="1" spans="7:285">
      <c r="G1894" s="55">
        <v>1887</v>
      </c>
      <c r="H1894" s="55" t="s">
        <v>1246</v>
      </c>
      <c r="I1894" s="55" t="s">
        <v>1708</v>
      </c>
      <c r="J1894" s="55" t="s">
        <v>3063</v>
      </c>
      <c r="K1894" s="55" t="s">
        <v>1249</v>
      </c>
      <c r="L1894" s="55">
        <v>0.32</v>
      </c>
      <c r="AD1894" s="12">
        <v>1887</v>
      </c>
      <c r="AE1894" s="12" t="s">
        <v>1261</v>
      </c>
      <c r="AF1894" s="12" t="s">
        <v>3020</v>
      </c>
      <c r="AG1894" s="12" t="s">
        <v>1669</v>
      </c>
      <c r="AH1894" s="12" t="s">
        <v>2982</v>
      </c>
      <c r="DN1894" s="55">
        <v>1887</v>
      </c>
      <c r="DO1894" s="55" t="s">
        <v>1566</v>
      </c>
      <c r="DP1894" s="55" t="s">
        <v>1261</v>
      </c>
      <c r="DQ1894" s="55" t="s">
        <v>1260</v>
      </c>
      <c r="DR1894" s="55" t="s">
        <v>1261</v>
      </c>
      <c r="DS1894" s="55">
        <v>33161</v>
      </c>
      <c r="DT1894" s="55">
        <v>10000</v>
      </c>
      <c r="DU1894" s="55" t="s">
        <v>1258</v>
      </c>
      <c r="DV1894" s="55">
        <v>1</v>
      </c>
      <c r="EV1894" s="55">
        <v>1887</v>
      </c>
      <c r="EW1894" s="55" t="s">
        <v>1359</v>
      </c>
      <c r="EX1894" s="55" t="s">
        <v>1995</v>
      </c>
      <c r="EY1894" s="55">
        <v>4</v>
      </c>
      <c r="EZ1894" s="55">
        <v>0</v>
      </c>
      <c r="FA1894" s="55">
        <v>1994</v>
      </c>
      <c r="FB1894" s="55" t="s">
        <v>1361</v>
      </c>
      <c r="FC1894" s="55" t="s">
        <v>1249</v>
      </c>
      <c r="FD1894" s="55">
        <v>2.75</v>
      </c>
      <c r="FF1894" s="55">
        <v>1887</v>
      </c>
      <c r="FG1894" s="55" t="s">
        <v>42</v>
      </c>
      <c r="FH1894" s="55" t="s">
        <v>1995</v>
      </c>
      <c r="FI1894" s="55">
        <v>3</v>
      </c>
      <c r="FJ1894" s="55">
        <v>10000</v>
      </c>
      <c r="FK1894" s="55" t="s">
        <v>1249</v>
      </c>
      <c r="FL1894" s="55">
        <v>0.36</v>
      </c>
      <c r="JW1894" s="12">
        <v>1887</v>
      </c>
      <c r="JX1894" s="12" t="s">
        <v>2072</v>
      </c>
      <c r="JY1894" s="12" t="s">
        <v>2783</v>
      </c>
    </row>
    <row r="1895" ht="14.25" customHeight="1" outlineLevel="1" spans="7:285">
      <c r="G1895" s="55">
        <v>1888</v>
      </c>
      <c r="H1895" s="55" t="s">
        <v>1246</v>
      </c>
      <c r="I1895" s="55" t="s">
        <v>1708</v>
      </c>
      <c r="J1895" s="55" t="s">
        <v>3065</v>
      </c>
      <c r="K1895" s="55" t="s">
        <v>1249</v>
      </c>
      <c r="L1895" s="55">
        <v>0.32</v>
      </c>
      <c r="AD1895" s="12">
        <v>1888</v>
      </c>
      <c r="AE1895" s="12" t="s">
        <v>1261</v>
      </c>
      <c r="AF1895" s="12" t="s">
        <v>3004</v>
      </c>
      <c r="AG1895" s="12" t="s">
        <v>1022</v>
      </c>
      <c r="AH1895" s="12" t="s">
        <v>2354</v>
      </c>
      <c r="DN1895" s="55">
        <v>1888</v>
      </c>
      <c r="DO1895" s="55" t="s">
        <v>1566</v>
      </c>
      <c r="DP1895" s="55" t="s">
        <v>1261</v>
      </c>
      <c r="DQ1895" s="55" t="s">
        <v>1260</v>
      </c>
      <c r="DR1895" s="55" t="s">
        <v>1261</v>
      </c>
      <c r="DS1895" s="55">
        <v>33162</v>
      </c>
      <c r="DT1895" s="55">
        <v>10000</v>
      </c>
      <c r="DU1895" s="55" t="s">
        <v>1258</v>
      </c>
      <c r="DV1895" s="55">
        <v>1</v>
      </c>
      <c r="EV1895" s="55">
        <v>1888</v>
      </c>
      <c r="EW1895" s="55" t="s">
        <v>1359</v>
      </c>
      <c r="EX1895" s="55" t="s">
        <v>1995</v>
      </c>
      <c r="EY1895" s="55">
        <v>4</v>
      </c>
      <c r="EZ1895" s="55">
        <v>1995</v>
      </c>
      <c r="FA1895" s="55">
        <v>2999</v>
      </c>
      <c r="FB1895" s="55" t="s">
        <v>1361</v>
      </c>
      <c r="FC1895" s="55" t="s">
        <v>1249</v>
      </c>
      <c r="FD1895" s="55">
        <v>2.75</v>
      </c>
      <c r="FF1895" s="55">
        <v>1888</v>
      </c>
      <c r="FG1895" s="55" t="s">
        <v>42</v>
      </c>
      <c r="FH1895" s="55" t="s">
        <v>1995</v>
      </c>
      <c r="FI1895" s="55">
        <v>3</v>
      </c>
      <c r="FJ1895" s="55">
        <v>25000</v>
      </c>
      <c r="FK1895" s="55" t="s">
        <v>1249</v>
      </c>
      <c r="FL1895" s="55">
        <v>0.36</v>
      </c>
      <c r="JW1895" s="12">
        <v>1888</v>
      </c>
      <c r="JX1895" s="12" t="s">
        <v>2072</v>
      </c>
      <c r="JY1895" s="12" t="s">
        <v>2828</v>
      </c>
    </row>
    <row r="1896" ht="14.25" customHeight="1" outlineLevel="1" spans="7:285">
      <c r="G1896" s="55">
        <v>1889</v>
      </c>
      <c r="H1896" s="55" t="s">
        <v>1246</v>
      </c>
      <c r="I1896" s="55" t="s">
        <v>1708</v>
      </c>
      <c r="J1896" s="55" t="s">
        <v>3068</v>
      </c>
      <c r="K1896" s="55" t="s">
        <v>1249</v>
      </c>
      <c r="L1896" s="55">
        <v>0.32</v>
      </c>
      <c r="AD1896" s="12">
        <v>1889</v>
      </c>
      <c r="AE1896" s="12" t="s">
        <v>1261</v>
      </c>
      <c r="AF1896" s="12" t="s">
        <v>1535</v>
      </c>
      <c r="AG1896" s="12" t="s">
        <v>1669</v>
      </c>
      <c r="AH1896" s="12" t="s">
        <v>2054</v>
      </c>
      <c r="DN1896" s="55">
        <v>1889</v>
      </c>
      <c r="DO1896" s="55" t="s">
        <v>1566</v>
      </c>
      <c r="DP1896" s="55" t="s">
        <v>1261</v>
      </c>
      <c r="DQ1896" s="55" t="s">
        <v>1260</v>
      </c>
      <c r="DR1896" s="55" t="s">
        <v>1261</v>
      </c>
      <c r="DS1896" s="55">
        <v>33168</v>
      </c>
      <c r="DT1896" s="55">
        <v>10000</v>
      </c>
      <c r="DU1896" s="55" t="s">
        <v>1258</v>
      </c>
      <c r="DV1896" s="55">
        <v>1</v>
      </c>
      <c r="EV1896" s="55">
        <v>1889</v>
      </c>
      <c r="EW1896" s="55" t="s">
        <v>1359</v>
      </c>
      <c r="EX1896" s="55" t="s">
        <v>1995</v>
      </c>
      <c r="EY1896" s="55">
        <v>5</v>
      </c>
      <c r="EZ1896" s="55">
        <v>0</v>
      </c>
      <c r="FA1896" s="55">
        <v>1994</v>
      </c>
      <c r="FB1896" s="55" t="s">
        <v>1361</v>
      </c>
      <c r="FC1896" s="55" t="s">
        <v>1249</v>
      </c>
      <c r="FD1896" s="55">
        <v>2.75</v>
      </c>
      <c r="FF1896" s="55">
        <v>1889</v>
      </c>
      <c r="FG1896" s="55" t="s">
        <v>42</v>
      </c>
      <c r="FH1896" s="55" t="s">
        <v>1995</v>
      </c>
      <c r="FI1896" s="55">
        <v>3</v>
      </c>
      <c r="FJ1896" s="55">
        <v>50000</v>
      </c>
      <c r="FK1896" s="55" t="s">
        <v>1249</v>
      </c>
      <c r="FL1896" s="55">
        <v>0.36</v>
      </c>
      <c r="JW1896" s="12">
        <v>1889</v>
      </c>
      <c r="JX1896" s="12" t="s">
        <v>2072</v>
      </c>
      <c r="JY1896" s="12" t="s">
        <v>2838</v>
      </c>
    </row>
    <row r="1897" ht="14.25" customHeight="1" outlineLevel="1" spans="7:285">
      <c r="G1897" s="55">
        <v>1890</v>
      </c>
      <c r="H1897" s="55" t="s">
        <v>1246</v>
      </c>
      <c r="I1897" s="55" t="s">
        <v>1995</v>
      </c>
      <c r="J1897" s="55" t="s">
        <v>3046</v>
      </c>
      <c r="K1897" s="55" t="s">
        <v>1249</v>
      </c>
      <c r="L1897" s="55">
        <v>0.18</v>
      </c>
      <c r="AD1897" s="12">
        <v>1890</v>
      </c>
      <c r="AE1897" s="12" t="s">
        <v>1261</v>
      </c>
      <c r="AF1897" s="12" t="s">
        <v>3033</v>
      </c>
      <c r="AG1897" s="12" t="s">
        <v>1022</v>
      </c>
      <c r="AH1897" s="12" t="s">
        <v>2354</v>
      </c>
      <c r="DN1897" s="55">
        <v>1890</v>
      </c>
      <c r="DO1897" s="55" t="s">
        <v>1566</v>
      </c>
      <c r="DP1897" s="55" t="s">
        <v>1261</v>
      </c>
      <c r="DQ1897" s="55" t="s">
        <v>1260</v>
      </c>
      <c r="DR1897" s="55" t="s">
        <v>1261</v>
      </c>
      <c r="DS1897" s="55">
        <v>33169</v>
      </c>
      <c r="DT1897" s="55">
        <v>10000</v>
      </c>
      <c r="DU1897" s="55" t="s">
        <v>1258</v>
      </c>
      <c r="DV1897" s="55">
        <v>1</v>
      </c>
      <c r="EV1897" s="55">
        <v>1890</v>
      </c>
      <c r="EW1897" s="55" t="s">
        <v>1359</v>
      </c>
      <c r="EX1897" s="55" t="s">
        <v>1995</v>
      </c>
      <c r="EY1897" s="55">
        <v>5</v>
      </c>
      <c r="EZ1897" s="55">
        <v>1995</v>
      </c>
      <c r="FA1897" s="55">
        <v>2999</v>
      </c>
      <c r="FB1897" s="55" t="s">
        <v>1361</v>
      </c>
      <c r="FC1897" s="55" t="s">
        <v>1249</v>
      </c>
      <c r="FD1897" s="55">
        <v>2.75</v>
      </c>
      <c r="FF1897" s="55">
        <v>1890</v>
      </c>
      <c r="FG1897" s="55" t="s">
        <v>42</v>
      </c>
      <c r="FH1897" s="55" t="s">
        <v>1995</v>
      </c>
      <c r="FI1897" s="55">
        <v>3</v>
      </c>
      <c r="FJ1897" s="55">
        <v>80000</v>
      </c>
      <c r="FK1897" s="55" t="s">
        <v>1249</v>
      </c>
      <c r="FL1897" s="55">
        <v>0.36</v>
      </c>
      <c r="JW1897" s="12">
        <v>1890</v>
      </c>
      <c r="JX1897" s="12" t="s">
        <v>2072</v>
      </c>
      <c r="JY1897" s="12" t="s">
        <v>1746</v>
      </c>
    </row>
    <row r="1898" ht="14.25" customHeight="1" outlineLevel="1" spans="7:285">
      <c r="G1898" s="55">
        <v>1891</v>
      </c>
      <c r="H1898" s="55" t="s">
        <v>1246</v>
      </c>
      <c r="I1898" s="55" t="s">
        <v>1995</v>
      </c>
      <c r="J1898" s="55" t="s">
        <v>3078</v>
      </c>
      <c r="K1898" s="55" t="s">
        <v>1249</v>
      </c>
      <c r="L1898" s="55">
        <v>0.18</v>
      </c>
      <c r="AD1898" s="12">
        <v>1891</v>
      </c>
      <c r="AE1898" s="12" t="s">
        <v>1261</v>
      </c>
      <c r="AF1898" s="12" t="s">
        <v>2126</v>
      </c>
      <c r="AG1898" s="12" t="s">
        <v>1669</v>
      </c>
      <c r="AH1898" s="12" t="s">
        <v>2054</v>
      </c>
      <c r="DN1898" s="55">
        <v>1891</v>
      </c>
      <c r="DO1898" s="55" t="s">
        <v>1566</v>
      </c>
      <c r="DP1898" s="55" t="s">
        <v>1261</v>
      </c>
      <c r="DQ1898" s="55" t="s">
        <v>1260</v>
      </c>
      <c r="DR1898" s="55" t="s">
        <v>1261</v>
      </c>
      <c r="DS1898" s="55">
        <v>33177</v>
      </c>
      <c r="DT1898" s="55">
        <v>10000</v>
      </c>
      <c r="DU1898" s="55" t="s">
        <v>1258</v>
      </c>
      <c r="DV1898" s="55">
        <v>1</v>
      </c>
      <c r="EV1898" s="55">
        <v>1891</v>
      </c>
      <c r="EW1898" s="55" t="s">
        <v>1359</v>
      </c>
      <c r="EX1898" s="55" t="s">
        <v>1995</v>
      </c>
      <c r="EY1898" s="55">
        <v>6</v>
      </c>
      <c r="EZ1898" s="55">
        <v>0</v>
      </c>
      <c r="FA1898" s="55">
        <v>1994</v>
      </c>
      <c r="FB1898" s="55" t="s">
        <v>1361</v>
      </c>
      <c r="FC1898" s="55" t="s">
        <v>1249</v>
      </c>
      <c r="FD1898" s="55">
        <v>2.5</v>
      </c>
      <c r="FF1898" s="55">
        <v>1891</v>
      </c>
      <c r="FG1898" s="55" t="s">
        <v>42</v>
      </c>
      <c r="FH1898" s="55" t="s">
        <v>1995</v>
      </c>
      <c r="FI1898" s="55">
        <v>3</v>
      </c>
      <c r="FJ1898" s="55">
        <v>130000</v>
      </c>
      <c r="FK1898" s="55" t="s">
        <v>1249</v>
      </c>
      <c r="FL1898" s="55">
        <v>0.36</v>
      </c>
      <c r="JW1898" s="12">
        <v>1891</v>
      </c>
      <c r="JX1898" s="12" t="s">
        <v>2072</v>
      </c>
      <c r="JY1898" s="12" t="s">
        <v>2683</v>
      </c>
    </row>
    <row r="1899" ht="14.25" customHeight="1" outlineLevel="1" spans="7:285">
      <c r="G1899" s="55">
        <v>1892</v>
      </c>
      <c r="H1899" s="55" t="s">
        <v>1246</v>
      </c>
      <c r="I1899" s="55" t="s">
        <v>1995</v>
      </c>
      <c r="J1899" s="55" t="s">
        <v>3080</v>
      </c>
      <c r="K1899" s="55" t="s">
        <v>1249</v>
      </c>
      <c r="L1899" s="55">
        <v>0.2</v>
      </c>
      <c r="AD1899" s="12">
        <v>1892</v>
      </c>
      <c r="AE1899" s="12" t="s">
        <v>1261</v>
      </c>
      <c r="AF1899" s="12" t="s">
        <v>3053</v>
      </c>
      <c r="AG1899" s="12" t="s">
        <v>1022</v>
      </c>
      <c r="AH1899" s="12" t="s">
        <v>2354</v>
      </c>
      <c r="DN1899" s="55">
        <v>1892</v>
      </c>
      <c r="DO1899" s="55" t="s">
        <v>1566</v>
      </c>
      <c r="DP1899" s="55" t="s">
        <v>1261</v>
      </c>
      <c r="DQ1899" s="55" t="s">
        <v>1260</v>
      </c>
      <c r="DR1899" s="55" t="s">
        <v>1261</v>
      </c>
      <c r="DS1899" s="55">
        <v>33178</v>
      </c>
      <c r="DT1899" s="55">
        <v>10000</v>
      </c>
      <c r="DU1899" s="55" t="s">
        <v>1258</v>
      </c>
      <c r="DV1899" s="55">
        <v>1</v>
      </c>
      <c r="EV1899" s="55">
        <v>1892</v>
      </c>
      <c r="EW1899" s="55" t="s">
        <v>1359</v>
      </c>
      <c r="EX1899" s="55" t="s">
        <v>1995</v>
      </c>
      <c r="EY1899" s="55">
        <v>6</v>
      </c>
      <c r="EZ1899" s="55">
        <v>1995</v>
      </c>
      <c r="FA1899" s="55">
        <v>2999</v>
      </c>
      <c r="FB1899" s="55" t="s">
        <v>1361</v>
      </c>
      <c r="FC1899" s="55" t="s">
        <v>1249</v>
      </c>
      <c r="FD1899" s="55">
        <v>2.5</v>
      </c>
      <c r="FF1899" s="55">
        <v>1892</v>
      </c>
      <c r="FG1899" s="55" t="s">
        <v>42</v>
      </c>
      <c r="FH1899" s="55" t="s">
        <v>1995</v>
      </c>
      <c r="FI1899" s="55">
        <v>3</v>
      </c>
      <c r="FJ1899" s="55">
        <v>260000</v>
      </c>
      <c r="FK1899" s="55" t="s">
        <v>1249</v>
      </c>
      <c r="FL1899" s="55">
        <v>0.36</v>
      </c>
      <c r="JW1899" s="12">
        <v>1892</v>
      </c>
      <c r="JX1899" s="12" t="s">
        <v>2072</v>
      </c>
      <c r="JY1899" s="12" t="s">
        <v>1775</v>
      </c>
    </row>
    <row r="1900" ht="14.25" customHeight="1" outlineLevel="1" spans="7:285">
      <c r="G1900" s="55">
        <v>1893</v>
      </c>
      <c r="H1900" s="55" t="s">
        <v>1246</v>
      </c>
      <c r="I1900" s="55" t="s">
        <v>1995</v>
      </c>
      <c r="J1900" s="55" t="s">
        <v>3082</v>
      </c>
      <c r="K1900" s="55" t="s">
        <v>1249</v>
      </c>
      <c r="L1900" s="55">
        <v>0.2</v>
      </c>
      <c r="AD1900" s="12">
        <v>1893</v>
      </c>
      <c r="AE1900" s="12" t="s">
        <v>1261</v>
      </c>
      <c r="AF1900" s="12" t="s">
        <v>1662</v>
      </c>
      <c r="AG1900" s="12" t="s">
        <v>1669</v>
      </c>
      <c r="AH1900" s="12" t="s">
        <v>2931</v>
      </c>
      <c r="DN1900" s="55">
        <v>1893</v>
      </c>
      <c r="DO1900" s="55" t="s">
        <v>1566</v>
      </c>
      <c r="DP1900" s="55" t="s">
        <v>1261</v>
      </c>
      <c r="DQ1900" s="55" t="s">
        <v>1260</v>
      </c>
      <c r="DR1900" s="55" t="s">
        <v>1261</v>
      </c>
      <c r="DS1900" s="55">
        <v>33181</v>
      </c>
      <c r="DT1900" s="55">
        <v>10000</v>
      </c>
      <c r="DU1900" s="55" t="s">
        <v>1258</v>
      </c>
      <c r="DV1900" s="55">
        <v>1</v>
      </c>
      <c r="EV1900" s="55">
        <v>1893</v>
      </c>
      <c r="EW1900" s="55" t="s">
        <v>1246</v>
      </c>
      <c r="EX1900" s="55" t="s">
        <v>1343</v>
      </c>
      <c r="EY1900" s="55">
        <v>1</v>
      </c>
      <c r="EZ1900" s="55">
        <v>0</v>
      </c>
      <c r="FA1900" s="55">
        <v>1994</v>
      </c>
      <c r="FB1900" s="55" t="s">
        <v>1361</v>
      </c>
      <c r="FC1900" s="55" t="s">
        <v>1249</v>
      </c>
      <c r="FD1900" s="55">
        <v>2.25</v>
      </c>
      <c r="FF1900" s="55">
        <v>1893</v>
      </c>
      <c r="FG1900" s="55" t="s">
        <v>42</v>
      </c>
      <c r="FH1900" s="55" t="s">
        <v>1995</v>
      </c>
      <c r="FI1900" s="55">
        <v>3</v>
      </c>
      <c r="FJ1900" s="55">
        <v>400000</v>
      </c>
      <c r="FK1900" s="55" t="s">
        <v>1249</v>
      </c>
      <c r="FL1900" s="55">
        <v>0.36</v>
      </c>
      <c r="JW1900" s="12">
        <v>1893</v>
      </c>
      <c r="JX1900" s="12" t="s">
        <v>2072</v>
      </c>
      <c r="JY1900" s="12" t="s">
        <v>1007</v>
      </c>
    </row>
    <row r="1901" ht="14.25" customHeight="1" outlineLevel="1" spans="7:285">
      <c r="G1901" s="55">
        <v>1894</v>
      </c>
      <c r="H1901" s="55" t="s">
        <v>1309</v>
      </c>
      <c r="I1901" s="55" t="s">
        <v>763</v>
      </c>
      <c r="J1901" s="55" t="s">
        <v>767</v>
      </c>
      <c r="K1901" s="55" t="s">
        <v>1249</v>
      </c>
      <c r="L1901" s="55">
        <v>0.31</v>
      </c>
      <c r="AD1901" s="12">
        <v>1894</v>
      </c>
      <c r="AE1901" s="12" t="s">
        <v>1261</v>
      </c>
      <c r="AF1901" s="12" t="s">
        <v>2531</v>
      </c>
      <c r="AG1901" s="12" t="s">
        <v>1022</v>
      </c>
      <c r="AH1901" s="12" t="s">
        <v>2354</v>
      </c>
      <c r="DN1901" s="55">
        <v>1894</v>
      </c>
      <c r="DO1901" s="55" t="s">
        <v>1566</v>
      </c>
      <c r="DP1901" s="55" t="s">
        <v>1261</v>
      </c>
      <c r="DQ1901" s="55" t="s">
        <v>1260</v>
      </c>
      <c r="DR1901" s="55" t="s">
        <v>1261</v>
      </c>
      <c r="DS1901" s="55">
        <v>33317</v>
      </c>
      <c r="DT1901" s="55">
        <v>10000</v>
      </c>
      <c r="DU1901" s="55" t="s">
        <v>1258</v>
      </c>
      <c r="DV1901" s="55">
        <v>1</v>
      </c>
      <c r="EV1901" s="55">
        <v>1894</v>
      </c>
      <c r="EW1901" s="55" t="s">
        <v>1246</v>
      </c>
      <c r="EX1901" s="55" t="s">
        <v>1343</v>
      </c>
      <c r="EY1901" s="55">
        <v>1</v>
      </c>
      <c r="EZ1901" s="55">
        <v>1995</v>
      </c>
      <c r="FA1901" s="55">
        <v>2999</v>
      </c>
      <c r="FB1901" s="55" t="s">
        <v>1361</v>
      </c>
      <c r="FC1901" s="55" t="s">
        <v>1249</v>
      </c>
      <c r="FD1901" s="55">
        <v>2.5</v>
      </c>
      <c r="FF1901" s="55">
        <v>1894</v>
      </c>
      <c r="FG1901" s="55" t="s">
        <v>42</v>
      </c>
      <c r="FH1901" s="55" t="s">
        <v>1995</v>
      </c>
      <c r="FI1901" s="55">
        <v>3</v>
      </c>
      <c r="FJ1901" s="55">
        <v>530000</v>
      </c>
      <c r="FK1901" s="55" t="s">
        <v>1249</v>
      </c>
      <c r="FL1901" s="55">
        <v>0.36</v>
      </c>
      <c r="JW1901" s="12">
        <v>1894</v>
      </c>
      <c r="JX1901" s="12" t="s">
        <v>2072</v>
      </c>
      <c r="JY1901" s="12" t="s">
        <v>1960</v>
      </c>
    </row>
    <row r="1902" ht="14.25" customHeight="1" outlineLevel="1" spans="7:285">
      <c r="G1902" s="55">
        <v>1895</v>
      </c>
      <c r="H1902" s="55" t="s">
        <v>1309</v>
      </c>
      <c r="I1902" s="55" t="s">
        <v>763</v>
      </c>
      <c r="J1902" s="55" t="s">
        <v>904</v>
      </c>
      <c r="K1902" s="55" t="s">
        <v>1249</v>
      </c>
      <c r="L1902" s="55">
        <v>0.31</v>
      </c>
      <c r="AD1902" s="12">
        <v>1895</v>
      </c>
      <c r="AE1902" s="12" t="s">
        <v>1261</v>
      </c>
      <c r="AF1902" s="12" t="s">
        <v>2108</v>
      </c>
      <c r="AG1902" s="12" t="s">
        <v>1669</v>
      </c>
      <c r="AH1902" s="12" t="s">
        <v>2931</v>
      </c>
      <c r="DN1902" s="55">
        <v>1895</v>
      </c>
      <c r="DO1902" s="55" t="s">
        <v>1566</v>
      </c>
      <c r="DP1902" s="55" t="s">
        <v>1261</v>
      </c>
      <c r="DQ1902" s="55" t="s">
        <v>1260</v>
      </c>
      <c r="DR1902" s="55" t="s">
        <v>1261</v>
      </c>
      <c r="DS1902" s="55">
        <v>33323</v>
      </c>
      <c r="DT1902" s="55">
        <v>10000</v>
      </c>
      <c r="DU1902" s="55" t="s">
        <v>1258</v>
      </c>
      <c r="DV1902" s="55">
        <v>1</v>
      </c>
      <c r="EV1902" s="55">
        <v>1895</v>
      </c>
      <c r="EW1902" s="55" t="s">
        <v>1246</v>
      </c>
      <c r="EX1902" s="55" t="s">
        <v>1343</v>
      </c>
      <c r="EY1902" s="55">
        <v>2</v>
      </c>
      <c r="EZ1902" s="55">
        <v>0</v>
      </c>
      <c r="FA1902" s="55">
        <v>1994</v>
      </c>
      <c r="FB1902" s="55" t="s">
        <v>1361</v>
      </c>
      <c r="FC1902" s="55" t="s">
        <v>1249</v>
      </c>
      <c r="FD1902" s="55">
        <v>2.25</v>
      </c>
      <c r="FF1902" s="55">
        <v>1895</v>
      </c>
      <c r="FG1902" s="55" t="s">
        <v>42</v>
      </c>
      <c r="FH1902" s="55" t="s">
        <v>1995</v>
      </c>
      <c r="FI1902" s="55">
        <v>4</v>
      </c>
      <c r="FJ1902" s="55">
        <v>0</v>
      </c>
      <c r="FK1902" s="55" t="s">
        <v>1249</v>
      </c>
      <c r="FL1902" s="55">
        <v>0.41</v>
      </c>
      <c r="JW1902" s="12">
        <v>1895</v>
      </c>
      <c r="JX1902" s="12" t="s">
        <v>2072</v>
      </c>
      <c r="JY1902" s="12" t="s">
        <v>2879</v>
      </c>
    </row>
    <row r="1903" ht="14.25" customHeight="1" outlineLevel="1" spans="7:285">
      <c r="G1903" s="55">
        <v>1896</v>
      </c>
      <c r="H1903" s="55" t="s">
        <v>1309</v>
      </c>
      <c r="I1903" s="55" t="s">
        <v>763</v>
      </c>
      <c r="J1903" s="55" t="s">
        <v>963</v>
      </c>
      <c r="K1903" s="55" t="s">
        <v>1249</v>
      </c>
      <c r="L1903" s="55">
        <v>0.31</v>
      </c>
      <c r="AD1903" s="12">
        <v>1896</v>
      </c>
      <c r="AE1903" s="12" t="s">
        <v>3485</v>
      </c>
      <c r="AF1903" s="12" t="s">
        <v>1718</v>
      </c>
      <c r="AG1903" s="12" t="s">
        <v>1022</v>
      </c>
      <c r="AH1903" s="12" t="s">
        <v>2202</v>
      </c>
      <c r="DN1903" s="55">
        <v>1896</v>
      </c>
      <c r="DO1903" s="55" t="s">
        <v>1566</v>
      </c>
      <c r="DP1903" s="55" t="s">
        <v>1261</v>
      </c>
      <c r="DQ1903" s="55" t="s">
        <v>1260</v>
      </c>
      <c r="DR1903" s="55" t="s">
        <v>1261</v>
      </c>
      <c r="DS1903" s="55">
        <v>33326</v>
      </c>
      <c r="DT1903" s="55">
        <v>10000</v>
      </c>
      <c r="DU1903" s="55" t="s">
        <v>1258</v>
      </c>
      <c r="DV1903" s="55">
        <v>1</v>
      </c>
      <c r="EV1903" s="55">
        <v>1896</v>
      </c>
      <c r="EW1903" s="55" t="s">
        <v>1246</v>
      </c>
      <c r="EX1903" s="55" t="s">
        <v>1343</v>
      </c>
      <c r="EY1903" s="55">
        <v>2</v>
      </c>
      <c r="EZ1903" s="55">
        <v>1995</v>
      </c>
      <c r="FA1903" s="55">
        <v>2999</v>
      </c>
      <c r="FB1903" s="55" t="s">
        <v>1361</v>
      </c>
      <c r="FC1903" s="55" t="s">
        <v>1249</v>
      </c>
      <c r="FD1903" s="55">
        <v>2.5</v>
      </c>
      <c r="FF1903" s="55">
        <v>1896</v>
      </c>
      <c r="FG1903" s="55" t="s">
        <v>42</v>
      </c>
      <c r="FH1903" s="55" t="s">
        <v>1995</v>
      </c>
      <c r="FI1903" s="55">
        <v>4</v>
      </c>
      <c r="FJ1903" s="55">
        <v>1000</v>
      </c>
      <c r="FK1903" s="55" t="s">
        <v>1249</v>
      </c>
      <c r="FL1903" s="55">
        <v>0.4</v>
      </c>
      <c r="JW1903" s="12">
        <v>1896</v>
      </c>
      <c r="JX1903" s="12" t="s">
        <v>2072</v>
      </c>
      <c r="JY1903" s="12" t="s">
        <v>2711</v>
      </c>
    </row>
    <row r="1904" ht="14.25" customHeight="1" outlineLevel="1" spans="7:285">
      <c r="G1904" s="55">
        <v>1897</v>
      </c>
      <c r="H1904" s="55" t="s">
        <v>1309</v>
      </c>
      <c r="I1904" s="55" t="s">
        <v>763</v>
      </c>
      <c r="J1904" s="55" t="s">
        <v>1019</v>
      </c>
      <c r="K1904" s="55" t="s">
        <v>1249</v>
      </c>
      <c r="L1904" s="55">
        <v>0.31</v>
      </c>
      <c r="AD1904" s="12">
        <v>1897</v>
      </c>
      <c r="AE1904" s="12" t="s">
        <v>1261</v>
      </c>
      <c r="AF1904" s="12" t="s">
        <v>2396</v>
      </c>
      <c r="AG1904" s="12" t="s">
        <v>1669</v>
      </c>
      <c r="AH1904" s="12" t="s">
        <v>2931</v>
      </c>
      <c r="DN1904" s="55">
        <v>1897</v>
      </c>
      <c r="DO1904" s="55" t="s">
        <v>1566</v>
      </c>
      <c r="DP1904" s="55" t="s">
        <v>1261</v>
      </c>
      <c r="DQ1904" s="55" t="s">
        <v>1260</v>
      </c>
      <c r="DR1904" s="55" t="s">
        <v>1261</v>
      </c>
      <c r="DS1904" s="55">
        <v>33330</v>
      </c>
      <c r="DT1904" s="55">
        <v>10000</v>
      </c>
      <c r="DU1904" s="55" t="s">
        <v>1258</v>
      </c>
      <c r="DV1904" s="55">
        <v>1</v>
      </c>
      <c r="EV1904" s="55">
        <v>1897</v>
      </c>
      <c r="EW1904" s="55" t="s">
        <v>1246</v>
      </c>
      <c r="EX1904" s="55" t="s">
        <v>1260</v>
      </c>
      <c r="EY1904" s="55">
        <v>10</v>
      </c>
      <c r="EZ1904" s="55">
        <v>0</v>
      </c>
      <c r="FA1904" s="55">
        <v>1994</v>
      </c>
      <c r="FB1904" s="55" t="s">
        <v>1361</v>
      </c>
      <c r="FC1904" s="55" t="s">
        <v>1249</v>
      </c>
      <c r="FD1904" s="55">
        <v>5.25</v>
      </c>
      <c r="FF1904" s="55">
        <v>1897</v>
      </c>
      <c r="FG1904" s="55" t="s">
        <v>42</v>
      </c>
      <c r="FH1904" s="55" t="s">
        <v>1995</v>
      </c>
      <c r="FI1904" s="55">
        <v>4</v>
      </c>
      <c r="FJ1904" s="55">
        <v>2500</v>
      </c>
      <c r="FK1904" s="55" t="s">
        <v>1249</v>
      </c>
      <c r="FL1904" s="55">
        <v>0.4</v>
      </c>
      <c r="JW1904" s="12">
        <v>1897</v>
      </c>
      <c r="JX1904" s="12" t="s">
        <v>2072</v>
      </c>
      <c r="JY1904" s="12" t="s">
        <v>2893</v>
      </c>
    </row>
    <row r="1905" ht="14.25" customHeight="1" outlineLevel="1" spans="7:285">
      <c r="G1905" s="55">
        <v>1898</v>
      </c>
      <c r="H1905" s="55" t="s">
        <v>1309</v>
      </c>
      <c r="I1905" s="55" t="s">
        <v>763</v>
      </c>
      <c r="J1905" s="55" t="s">
        <v>1095</v>
      </c>
      <c r="K1905" s="55" t="s">
        <v>1249</v>
      </c>
      <c r="L1905" s="55">
        <v>0.31</v>
      </c>
      <c r="AD1905" s="12">
        <v>1898</v>
      </c>
      <c r="AE1905" s="12" t="s">
        <v>1261</v>
      </c>
      <c r="AF1905" s="12" t="s">
        <v>1210</v>
      </c>
      <c r="AG1905" s="12" t="s">
        <v>1392</v>
      </c>
      <c r="AH1905" s="12" t="s">
        <v>2385</v>
      </c>
      <c r="DN1905" s="55">
        <v>1898</v>
      </c>
      <c r="DO1905" s="55" t="s">
        <v>1566</v>
      </c>
      <c r="DP1905" s="55" t="s">
        <v>1261</v>
      </c>
      <c r="DQ1905" s="55" t="s">
        <v>1260</v>
      </c>
      <c r="DR1905" s="55" t="s">
        <v>1261</v>
      </c>
      <c r="DS1905" s="55">
        <v>33406</v>
      </c>
      <c r="DT1905" s="55">
        <v>10000</v>
      </c>
      <c r="DU1905" s="55" t="s">
        <v>1258</v>
      </c>
      <c r="DV1905" s="55">
        <v>1</v>
      </c>
      <c r="EV1905" s="55">
        <v>1898</v>
      </c>
      <c r="EW1905" s="55" t="s">
        <v>1246</v>
      </c>
      <c r="EX1905" s="55" t="s">
        <v>1260</v>
      </c>
      <c r="EY1905" s="55">
        <v>10</v>
      </c>
      <c r="EZ1905" s="55">
        <v>1995</v>
      </c>
      <c r="FA1905" s="55">
        <v>2999</v>
      </c>
      <c r="FB1905" s="55" t="s">
        <v>1361</v>
      </c>
      <c r="FC1905" s="55" t="s">
        <v>1249</v>
      </c>
      <c r="FD1905" s="55">
        <v>6</v>
      </c>
      <c r="FF1905" s="55">
        <v>1898</v>
      </c>
      <c r="FG1905" s="55" t="s">
        <v>42</v>
      </c>
      <c r="FH1905" s="55" t="s">
        <v>1995</v>
      </c>
      <c r="FI1905" s="55">
        <v>4</v>
      </c>
      <c r="FJ1905" s="55">
        <v>5000</v>
      </c>
      <c r="FK1905" s="55" t="s">
        <v>1249</v>
      </c>
      <c r="FL1905" s="55">
        <v>0.39</v>
      </c>
      <c r="JW1905" s="12">
        <v>1898</v>
      </c>
      <c r="JX1905" s="12" t="s">
        <v>2072</v>
      </c>
      <c r="JY1905" s="12" t="s">
        <v>2897</v>
      </c>
    </row>
    <row r="1906" ht="14.25" customHeight="1" outlineLevel="1" spans="7:285">
      <c r="G1906" s="55">
        <v>1899</v>
      </c>
      <c r="H1906" s="55" t="s">
        <v>1309</v>
      </c>
      <c r="I1906" s="55" t="s">
        <v>1260</v>
      </c>
      <c r="J1906" s="55" t="s">
        <v>1783</v>
      </c>
      <c r="K1906" s="55" t="s">
        <v>1249</v>
      </c>
      <c r="L1906" s="55">
        <v>0.25</v>
      </c>
      <c r="AD1906" s="12">
        <v>1899</v>
      </c>
      <c r="AE1906" s="12" t="s">
        <v>1261</v>
      </c>
      <c r="AF1906" s="12" t="s">
        <v>2617</v>
      </c>
      <c r="AG1906" s="12" t="s">
        <v>1669</v>
      </c>
      <c r="AH1906" s="12" t="s">
        <v>2931</v>
      </c>
      <c r="DN1906" s="55">
        <v>1899</v>
      </c>
      <c r="DO1906" s="55" t="s">
        <v>1566</v>
      </c>
      <c r="DP1906" s="55" t="s">
        <v>1261</v>
      </c>
      <c r="DQ1906" s="55" t="s">
        <v>1260</v>
      </c>
      <c r="DR1906" s="55" t="s">
        <v>1261</v>
      </c>
      <c r="DS1906" s="55">
        <v>33410</v>
      </c>
      <c r="DT1906" s="55">
        <v>10000</v>
      </c>
      <c r="DU1906" s="55" t="s">
        <v>1258</v>
      </c>
      <c r="DV1906" s="55">
        <v>1</v>
      </c>
      <c r="EV1906" s="55">
        <v>1899</v>
      </c>
      <c r="EW1906" s="55" t="s">
        <v>1246</v>
      </c>
      <c r="EX1906" s="55" t="s">
        <v>1260</v>
      </c>
      <c r="EY1906" s="55">
        <v>11</v>
      </c>
      <c r="EZ1906" s="55">
        <v>0</v>
      </c>
      <c r="FA1906" s="55">
        <v>1994</v>
      </c>
      <c r="FB1906" s="55" t="s">
        <v>1361</v>
      </c>
      <c r="FC1906" s="55" t="s">
        <v>1249</v>
      </c>
      <c r="FD1906" s="55">
        <v>5.25</v>
      </c>
      <c r="FF1906" s="55">
        <v>1899</v>
      </c>
      <c r="FG1906" s="55" t="s">
        <v>42</v>
      </c>
      <c r="FH1906" s="55" t="s">
        <v>1995</v>
      </c>
      <c r="FI1906" s="55">
        <v>4</v>
      </c>
      <c r="FJ1906" s="55">
        <v>10000</v>
      </c>
      <c r="FK1906" s="55" t="s">
        <v>1249</v>
      </c>
      <c r="FL1906" s="55">
        <v>0.38</v>
      </c>
      <c r="JW1906" s="12">
        <v>1899</v>
      </c>
      <c r="JX1906" s="12" t="s">
        <v>1669</v>
      </c>
      <c r="JY1906" s="12" t="s">
        <v>651</v>
      </c>
    </row>
    <row r="1907" ht="14.25" customHeight="1" outlineLevel="1" spans="7:285">
      <c r="G1907" s="55">
        <v>1900</v>
      </c>
      <c r="H1907" s="55" t="s">
        <v>1309</v>
      </c>
      <c r="I1907" s="55" t="s">
        <v>1260</v>
      </c>
      <c r="J1907" s="55" t="s">
        <v>1891</v>
      </c>
      <c r="K1907" s="55" t="s">
        <v>1249</v>
      </c>
      <c r="L1907" s="55">
        <v>0.25</v>
      </c>
      <c r="AD1907" s="12">
        <v>1900</v>
      </c>
      <c r="AE1907" s="12" t="s">
        <v>1261</v>
      </c>
      <c r="AF1907" s="12" t="s">
        <v>1575</v>
      </c>
      <c r="AG1907" s="12" t="s">
        <v>1392</v>
      </c>
      <c r="AH1907" s="12" t="s">
        <v>2385</v>
      </c>
      <c r="DN1907" s="55">
        <v>1900</v>
      </c>
      <c r="DO1907" s="55" t="s">
        <v>1566</v>
      </c>
      <c r="DP1907" s="55" t="s">
        <v>1261</v>
      </c>
      <c r="DQ1907" s="55" t="s">
        <v>1260</v>
      </c>
      <c r="DR1907" s="55" t="s">
        <v>1261</v>
      </c>
      <c r="DS1907" s="55">
        <v>33411</v>
      </c>
      <c r="DT1907" s="55">
        <v>10000</v>
      </c>
      <c r="DU1907" s="55" t="s">
        <v>1258</v>
      </c>
      <c r="DV1907" s="55">
        <v>1</v>
      </c>
      <c r="EV1907" s="55">
        <v>1900</v>
      </c>
      <c r="EW1907" s="55" t="s">
        <v>1246</v>
      </c>
      <c r="EX1907" s="55" t="s">
        <v>1260</v>
      </c>
      <c r="EY1907" s="55">
        <v>11</v>
      </c>
      <c r="EZ1907" s="55">
        <v>1995</v>
      </c>
      <c r="FA1907" s="55">
        <v>2999</v>
      </c>
      <c r="FB1907" s="55" t="s">
        <v>1361</v>
      </c>
      <c r="FC1907" s="55" t="s">
        <v>1249</v>
      </c>
      <c r="FD1907" s="55">
        <v>6</v>
      </c>
      <c r="FF1907" s="55">
        <v>1900</v>
      </c>
      <c r="FG1907" s="55" t="s">
        <v>42</v>
      </c>
      <c r="FH1907" s="55" t="s">
        <v>1995</v>
      </c>
      <c r="FI1907" s="55">
        <v>4</v>
      </c>
      <c r="FJ1907" s="55">
        <v>25000</v>
      </c>
      <c r="FK1907" s="55" t="s">
        <v>1249</v>
      </c>
      <c r="FL1907" s="55">
        <v>0.38</v>
      </c>
      <c r="JW1907" s="12">
        <v>1900</v>
      </c>
      <c r="JX1907" s="12" t="s">
        <v>1669</v>
      </c>
      <c r="JY1907" s="12" t="s">
        <v>759</v>
      </c>
    </row>
    <row r="1908" ht="14.25" customHeight="1" outlineLevel="1" spans="7:285">
      <c r="G1908" s="55">
        <v>1901</v>
      </c>
      <c r="H1908" s="55" t="s">
        <v>1309</v>
      </c>
      <c r="I1908" s="55" t="s">
        <v>1260</v>
      </c>
      <c r="J1908" s="55" t="s">
        <v>1914</v>
      </c>
      <c r="K1908" s="55" t="s">
        <v>1249</v>
      </c>
      <c r="L1908" s="55">
        <v>0.25</v>
      </c>
      <c r="AD1908" s="12">
        <v>1901</v>
      </c>
      <c r="AE1908" s="12" t="s">
        <v>1261</v>
      </c>
      <c r="AF1908" s="12" t="s">
        <v>938</v>
      </c>
      <c r="AG1908" s="12" t="s">
        <v>1669</v>
      </c>
      <c r="AH1908" s="12" t="s">
        <v>2931</v>
      </c>
      <c r="DN1908" s="55">
        <v>1901</v>
      </c>
      <c r="DO1908" s="55" t="s">
        <v>1566</v>
      </c>
      <c r="DP1908" s="55" t="s">
        <v>1261</v>
      </c>
      <c r="DQ1908" s="55" t="s">
        <v>1260</v>
      </c>
      <c r="DR1908" s="55" t="s">
        <v>1261</v>
      </c>
      <c r="DS1908" s="55">
        <v>33414</v>
      </c>
      <c r="DT1908" s="55">
        <v>10000</v>
      </c>
      <c r="DU1908" s="55" t="s">
        <v>1258</v>
      </c>
      <c r="DV1908" s="55">
        <v>1</v>
      </c>
      <c r="EV1908" s="55">
        <v>1901</v>
      </c>
      <c r="EW1908" s="55" t="s">
        <v>1246</v>
      </c>
      <c r="EX1908" s="55" t="s">
        <v>1260</v>
      </c>
      <c r="EY1908" s="55">
        <v>12</v>
      </c>
      <c r="EZ1908" s="55">
        <v>0</v>
      </c>
      <c r="FA1908" s="55">
        <v>1994</v>
      </c>
      <c r="FB1908" s="55" t="s">
        <v>1361</v>
      </c>
      <c r="FC1908" s="55" t="s">
        <v>1249</v>
      </c>
      <c r="FD1908" s="55">
        <v>5.25</v>
      </c>
      <c r="FF1908" s="55">
        <v>1901</v>
      </c>
      <c r="FG1908" s="55" t="s">
        <v>42</v>
      </c>
      <c r="FH1908" s="55" t="s">
        <v>1995</v>
      </c>
      <c r="FI1908" s="55">
        <v>4</v>
      </c>
      <c r="FJ1908" s="55">
        <v>50000</v>
      </c>
      <c r="FK1908" s="55" t="s">
        <v>1249</v>
      </c>
      <c r="FL1908" s="55">
        <v>0.38</v>
      </c>
      <c r="JW1908" s="12">
        <v>1901</v>
      </c>
      <c r="JX1908" s="12" t="s">
        <v>1669</v>
      </c>
      <c r="JY1908" s="12" t="s">
        <v>897</v>
      </c>
    </row>
    <row r="1909" ht="14.25" customHeight="1" outlineLevel="1" spans="7:285">
      <c r="G1909" s="55">
        <v>1902</v>
      </c>
      <c r="H1909" s="55" t="s">
        <v>1309</v>
      </c>
      <c r="I1909" s="55" t="s">
        <v>1260</v>
      </c>
      <c r="J1909" s="55" t="s">
        <v>1942</v>
      </c>
      <c r="K1909" s="55" t="s">
        <v>1249</v>
      </c>
      <c r="L1909" s="55">
        <v>0.25</v>
      </c>
      <c r="AD1909" s="12">
        <v>1902</v>
      </c>
      <c r="AE1909" s="12" t="s">
        <v>1261</v>
      </c>
      <c r="AF1909" s="12" t="s">
        <v>1823</v>
      </c>
      <c r="AG1909" s="12" t="s">
        <v>1392</v>
      </c>
      <c r="AH1909" s="12" t="s">
        <v>2385</v>
      </c>
      <c r="DN1909" s="55">
        <v>1902</v>
      </c>
      <c r="DO1909" s="55" t="s">
        <v>1566</v>
      </c>
      <c r="DP1909" s="55" t="s">
        <v>1261</v>
      </c>
      <c r="DQ1909" s="55" t="s">
        <v>1260</v>
      </c>
      <c r="DR1909" s="55" t="s">
        <v>1261</v>
      </c>
      <c r="DS1909" s="55">
        <v>33415</v>
      </c>
      <c r="DT1909" s="55">
        <v>10000</v>
      </c>
      <c r="DU1909" s="55" t="s">
        <v>1258</v>
      </c>
      <c r="DV1909" s="55">
        <v>1</v>
      </c>
      <c r="EV1909" s="55">
        <v>1902</v>
      </c>
      <c r="EW1909" s="55" t="s">
        <v>1246</v>
      </c>
      <c r="EX1909" s="55" t="s">
        <v>1260</v>
      </c>
      <c r="EY1909" s="55">
        <v>12</v>
      </c>
      <c r="EZ1909" s="55">
        <v>1995</v>
      </c>
      <c r="FA1909" s="55">
        <v>2999</v>
      </c>
      <c r="FB1909" s="55" t="s">
        <v>1361</v>
      </c>
      <c r="FC1909" s="55" t="s">
        <v>1249</v>
      </c>
      <c r="FD1909" s="55">
        <v>6</v>
      </c>
      <c r="FF1909" s="55">
        <v>1902</v>
      </c>
      <c r="FG1909" s="55" t="s">
        <v>42</v>
      </c>
      <c r="FH1909" s="55" t="s">
        <v>1995</v>
      </c>
      <c r="FI1909" s="55">
        <v>4</v>
      </c>
      <c r="FJ1909" s="55">
        <v>80000</v>
      </c>
      <c r="FK1909" s="55" t="s">
        <v>1249</v>
      </c>
      <c r="FL1909" s="55">
        <v>0.38</v>
      </c>
      <c r="JW1909" s="12">
        <v>1902</v>
      </c>
      <c r="JX1909" s="12" t="s">
        <v>1669</v>
      </c>
      <c r="JY1909" s="12" t="s">
        <v>955</v>
      </c>
    </row>
    <row r="1910" ht="14.25" customHeight="1" outlineLevel="1" spans="7:285">
      <c r="G1910" s="55">
        <v>1903</v>
      </c>
      <c r="H1910" s="55" t="s">
        <v>1309</v>
      </c>
      <c r="I1910" s="55" t="s">
        <v>1260</v>
      </c>
      <c r="J1910" s="55" t="s">
        <v>1409</v>
      </c>
      <c r="K1910" s="55" t="s">
        <v>1249</v>
      </c>
      <c r="L1910" s="55">
        <v>0.38</v>
      </c>
      <c r="AD1910" s="12">
        <v>1903</v>
      </c>
      <c r="AE1910" s="12" t="s">
        <v>1261</v>
      </c>
      <c r="AF1910" s="12" t="s">
        <v>2912</v>
      </c>
      <c r="AG1910" s="12" t="s">
        <v>1669</v>
      </c>
      <c r="AH1910" s="12" t="s">
        <v>2931</v>
      </c>
      <c r="DN1910" s="55">
        <v>1903</v>
      </c>
      <c r="DO1910" s="55" t="s">
        <v>1566</v>
      </c>
      <c r="DP1910" s="55" t="s">
        <v>1261</v>
      </c>
      <c r="DQ1910" s="55" t="s">
        <v>1260</v>
      </c>
      <c r="DR1910" s="55" t="s">
        <v>1261</v>
      </c>
      <c r="DS1910" s="55">
        <v>33418</v>
      </c>
      <c r="DT1910" s="55">
        <v>10000</v>
      </c>
      <c r="DU1910" s="55" t="s">
        <v>1258</v>
      </c>
      <c r="DV1910" s="55">
        <v>1</v>
      </c>
      <c r="EV1910" s="55">
        <v>1903</v>
      </c>
      <c r="EW1910" s="55" t="s">
        <v>1246</v>
      </c>
      <c r="EX1910" s="55" t="s">
        <v>1260</v>
      </c>
      <c r="EY1910" s="55">
        <v>2</v>
      </c>
      <c r="EZ1910" s="55">
        <v>0</v>
      </c>
      <c r="FA1910" s="55">
        <v>1994</v>
      </c>
      <c r="FB1910" s="55" t="s">
        <v>1361</v>
      </c>
      <c r="FC1910" s="55" t="s">
        <v>1249</v>
      </c>
      <c r="FD1910" s="55">
        <v>5.5</v>
      </c>
      <c r="FF1910" s="55">
        <v>1903</v>
      </c>
      <c r="FG1910" s="55" t="s">
        <v>42</v>
      </c>
      <c r="FH1910" s="55" t="s">
        <v>1995</v>
      </c>
      <c r="FI1910" s="55">
        <v>4</v>
      </c>
      <c r="FJ1910" s="55">
        <v>130000</v>
      </c>
      <c r="FK1910" s="55" t="s">
        <v>1249</v>
      </c>
      <c r="FL1910" s="55">
        <v>0.38</v>
      </c>
      <c r="JW1910" s="12">
        <v>1903</v>
      </c>
      <c r="JX1910" s="12" t="s">
        <v>1669</v>
      </c>
      <c r="JY1910" s="12" t="s">
        <v>1009</v>
      </c>
    </row>
    <row r="1911" ht="14.25" customHeight="1" outlineLevel="1" spans="7:285">
      <c r="G1911" s="55">
        <v>1904</v>
      </c>
      <c r="H1911" s="55" t="s">
        <v>1309</v>
      </c>
      <c r="I1911" s="55" t="s">
        <v>1260</v>
      </c>
      <c r="J1911" s="55" t="s">
        <v>1992</v>
      </c>
      <c r="K1911" s="55" t="s">
        <v>1249</v>
      </c>
      <c r="L1911" s="55">
        <v>0.38</v>
      </c>
      <c r="AD1911" s="12">
        <v>1904</v>
      </c>
      <c r="AE1911" s="12" t="s">
        <v>1261</v>
      </c>
      <c r="AF1911" s="12" t="s">
        <v>1781</v>
      </c>
      <c r="AG1911" s="12" t="s">
        <v>1392</v>
      </c>
      <c r="AH1911" s="12" t="s">
        <v>2385</v>
      </c>
      <c r="DN1911" s="55">
        <v>1904</v>
      </c>
      <c r="DO1911" s="55" t="s">
        <v>1566</v>
      </c>
      <c r="DP1911" s="55" t="s">
        <v>1261</v>
      </c>
      <c r="DQ1911" s="55" t="s">
        <v>1260</v>
      </c>
      <c r="DR1911" s="55" t="s">
        <v>1261</v>
      </c>
      <c r="DS1911" s="55">
        <v>33472</v>
      </c>
      <c r="DT1911" s="55">
        <v>10000</v>
      </c>
      <c r="DU1911" s="55" t="s">
        <v>1258</v>
      </c>
      <c r="DV1911" s="55">
        <v>1</v>
      </c>
      <c r="EV1911" s="55">
        <v>1904</v>
      </c>
      <c r="EW1911" s="55" t="s">
        <v>1246</v>
      </c>
      <c r="EX1911" s="55" t="s">
        <v>1260</v>
      </c>
      <c r="EY1911" s="55">
        <v>2</v>
      </c>
      <c r="EZ1911" s="55">
        <v>1995</v>
      </c>
      <c r="FA1911" s="55">
        <v>2999</v>
      </c>
      <c r="FB1911" s="55" t="s">
        <v>1361</v>
      </c>
      <c r="FC1911" s="55" t="s">
        <v>1249</v>
      </c>
      <c r="FD1911" s="55">
        <v>6</v>
      </c>
      <c r="FF1911" s="55">
        <v>1904</v>
      </c>
      <c r="FG1911" s="55" t="s">
        <v>42</v>
      </c>
      <c r="FH1911" s="55" t="s">
        <v>1995</v>
      </c>
      <c r="FI1911" s="55">
        <v>4</v>
      </c>
      <c r="FJ1911" s="55">
        <v>260000</v>
      </c>
      <c r="FK1911" s="55" t="s">
        <v>1249</v>
      </c>
      <c r="FL1911" s="55">
        <v>0.38</v>
      </c>
      <c r="JW1911" s="12">
        <v>1904</v>
      </c>
      <c r="JX1911" s="12" t="s">
        <v>1669</v>
      </c>
      <c r="JY1911" s="12" t="s">
        <v>1087</v>
      </c>
    </row>
    <row r="1912" ht="14.25" customHeight="1" outlineLevel="1" spans="7:285">
      <c r="G1912" s="55">
        <v>1905</v>
      </c>
      <c r="H1912" s="55" t="s">
        <v>1309</v>
      </c>
      <c r="I1912" s="55" t="s">
        <v>1260</v>
      </c>
      <c r="J1912" s="55" t="s">
        <v>1811</v>
      </c>
      <c r="K1912" s="55" t="s">
        <v>1249</v>
      </c>
      <c r="L1912" s="55">
        <v>0.45</v>
      </c>
      <c r="AD1912" s="12">
        <v>1905</v>
      </c>
      <c r="AE1912" s="12" t="s">
        <v>1261</v>
      </c>
      <c r="AF1912" s="12" t="s">
        <v>2960</v>
      </c>
      <c r="AG1912" s="12" t="s">
        <v>1669</v>
      </c>
      <c r="AH1912" s="12" t="s">
        <v>2931</v>
      </c>
      <c r="DN1912" s="55">
        <v>1905</v>
      </c>
      <c r="DO1912" s="55" t="s">
        <v>1566</v>
      </c>
      <c r="DP1912" s="55" t="s">
        <v>1261</v>
      </c>
      <c r="DQ1912" s="55" t="s">
        <v>1260</v>
      </c>
      <c r="DR1912" s="55" t="s">
        <v>1261</v>
      </c>
      <c r="DS1912" s="55">
        <v>33484</v>
      </c>
      <c r="DT1912" s="55">
        <v>10000</v>
      </c>
      <c r="DU1912" s="55" t="s">
        <v>1258</v>
      </c>
      <c r="DV1912" s="55">
        <v>1</v>
      </c>
      <c r="EV1912" s="55">
        <v>1905</v>
      </c>
      <c r="EW1912" s="55" t="s">
        <v>1246</v>
      </c>
      <c r="EX1912" s="55" t="s">
        <v>1260</v>
      </c>
      <c r="EY1912" s="55">
        <v>3</v>
      </c>
      <c r="EZ1912" s="55">
        <v>0</v>
      </c>
      <c r="FA1912" s="55">
        <v>1994</v>
      </c>
      <c r="FB1912" s="55" t="s">
        <v>1361</v>
      </c>
      <c r="FC1912" s="55" t="s">
        <v>1249</v>
      </c>
      <c r="FD1912" s="55">
        <v>5.25</v>
      </c>
      <c r="FF1912" s="55">
        <v>1905</v>
      </c>
      <c r="FG1912" s="55" t="s">
        <v>42</v>
      </c>
      <c r="FH1912" s="55" t="s">
        <v>1995</v>
      </c>
      <c r="FI1912" s="55">
        <v>4</v>
      </c>
      <c r="FJ1912" s="55">
        <v>400000</v>
      </c>
      <c r="FK1912" s="55" t="s">
        <v>1249</v>
      </c>
      <c r="FL1912" s="55">
        <v>0.38</v>
      </c>
      <c r="JW1912" s="12">
        <v>1905</v>
      </c>
      <c r="JX1912" s="12" t="s">
        <v>1669</v>
      </c>
      <c r="JY1912" s="12" t="s">
        <v>1226</v>
      </c>
    </row>
    <row r="1913" ht="14.25" customHeight="1" outlineLevel="1" spans="7:285">
      <c r="G1913" s="55">
        <v>1906</v>
      </c>
      <c r="H1913" s="55" t="s">
        <v>1309</v>
      </c>
      <c r="I1913" s="55" t="s">
        <v>1260</v>
      </c>
      <c r="J1913" s="55" t="s">
        <v>1839</v>
      </c>
      <c r="K1913" s="55" t="s">
        <v>1249</v>
      </c>
      <c r="L1913" s="55">
        <v>0.25</v>
      </c>
      <c r="AD1913" s="12">
        <v>1906</v>
      </c>
      <c r="AE1913" s="12" t="s">
        <v>1261</v>
      </c>
      <c r="AF1913" s="12" t="s">
        <v>2187</v>
      </c>
      <c r="AG1913" s="12" t="s">
        <v>1392</v>
      </c>
      <c r="AH1913" s="12" t="s">
        <v>2385</v>
      </c>
      <c r="DN1913" s="55">
        <v>1906</v>
      </c>
      <c r="DO1913" s="55" t="s">
        <v>1706</v>
      </c>
      <c r="DP1913" s="55" t="s">
        <v>1261</v>
      </c>
      <c r="DQ1913" s="55" t="s">
        <v>1260</v>
      </c>
      <c r="DR1913" s="55" t="s">
        <v>1261</v>
      </c>
      <c r="DS1913" s="55">
        <v>33009</v>
      </c>
      <c r="DT1913" s="55">
        <v>10000</v>
      </c>
      <c r="DU1913" s="55" t="s">
        <v>1258</v>
      </c>
      <c r="DV1913" s="55">
        <v>1</v>
      </c>
      <c r="EV1913" s="55">
        <v>1906</v>
      </c>
      <c r="EW1913" s="55" t="s">
        <v>1246</v>
      </c>
      <c r="EX1913" s="55" t="s">
        <v>1260</v>
      </c>
      <c r="EY1913" s="55">
        <v>3</v>
      </c>
      <c r="EZ1913" s="55">
        <v>1995</v>
      </c>
      <c r="FA1913" s="55">
        <v>2999</v>
      </c>
      <c r="FB1913" s="55" t="s">
        <v>1361</v>
      </c>
      <c r="FC1913" s="55" t="s">
        <v>1249</v>
      </c>
      <c r="FD1913" s="55">
        <v>6</v>
      </c>
      <c r="FF1913" s="55">
        <v>1906</v>
      </c>
      <c r="FG1913" s="55" t="s">
        <v>42</v>
      </c>
      <c r="FH1913" s="55" t="s">
        <v>1995</v>
      </c>
      <c r="FI1913" s="55">
        <v>4</v>
      </c>
      <c r="FJ1913" s="55">
        <v>530000</v>
      </c>
      <c r="FK1913" s="55" t="s">
        <v>1249</v>
      </c>
      <c r="FL1913" s="55">
        <v>0.38</v>
      </c>
      <c r="JW1913" s="12">
        <v>1906</v>
      </c>
      <c r="JX1913" s="12" t="s">
        <v>1669</v>
      </c>
      <c r="JY1913" s="12" t="s">
        <v>1288</v>
      </c>
    </row>
    <row r="1914" ht="14.25" customHeight="1" outlineLevel="1" spans="7:285">
      <c r="G1914" s="55">
        <v>1907</v>
      </c>
      <c r="H1914" s="55" t="s">
        <v>1309</v>
      </c>
      <c r="I1914" s="55" t="s">
        <v>1260</v>
      </c>
      <c r="J1914" s="55" t="s">
        <v>1864</v>
      </c>
      <c r="K1914" s="55" t="s">
        <v>1249</v>
      </c>
      <c r="L1914" s="55">
        <v>0.25</v>
      </c>
      <c r="AD1914" s="12">
        <v>1907</v>
      </c>
      <c r="AE1914" s="12" t="s">
        <v>1261</v>
      </c>
      <c r="AF1914" s="12" t="s">
        <v>2084</v>
      </c>
      <c r="AG1914" s="12" t="s">
        <v>1669</v>
      </c>
      <c r="AH1914" s="12" t="s">
        <v>2931</v>
      </c>
      <c r="DN1914" s="55">
        <v>1907</v>
      </c>
      <c r="DO1914" s="55" t="s">
        <v>1706</v>
      </c>
      <c r="DP1914" s="55" t="s">
        <v>1261</v>
      </c>
      <c r="DQ1914" s="55" t="s">
        <v>1260</v>
      </c>
      <c r="DR1914" s="55" t="s">
        <v>1261</v>
      </c>
      <c r="DS1914" s="55">
        <v>33010</v>
      </c>
      <c r="DT1914" s="55">
        <v>10000</v>
      </c>
      <c r="DU1914" s="55" t="s">
        <v>1258</v>
      </c>
      <c r="DV1914" s="55">
        <v>1</v>
      </c>
      <c r="EV1914" s="55">
        <v>1907</v>
      </c>
      <c r="EW1914" s="55" t="s">
        <v>1246</v>
      </c>
      <c r="EX1914" s="55" t="s">
        <v>1260</v>
      </c>
      <c r="EY1914" s="55">
        <v>4</v>
      </c>
      <c r="EZ1914" s="55">
        <v>0</v>
      </c>
      <c r="FA1914" s="55">
        <v>1994</v>
      </c>
      <c r="FB1914" s="55" t="s">
        <v>1361</v>
      </c>
      <c r="FC1914" s="55" t="s">
        <v>1249</v>
      </c>
      <c r="FD1914" s="55">
        <v>5.25</v>
      </c>
      <c r="FF1914" s="55">
        <v>1907</v>
      </c>
      <c r="FG1914" s="55" t="s">
        <v>42</v>
      </c>
      <c r="FH1914" s="55" t="s">
        <v>1995</v>
      </c>
      <c r="FI1914" s="55">
        <v>4</v>
      </c>
      <c r="FJ1914" s="55">
        <v>540000</v>
      </c>
      <c r="FK1914" s="55" t="s">
        <v>1249</v>
      </c>
      <c r="FL1914" s="55">
        <v>0.38</v>
      </c>
      <c r="JW1914" s="12">
        <v>1907</v>
      </c>
      <c r="JX1914" s="12" t="s">
        <v>1669</v>
      </c>
      <c r="JY1914" s="12" t="s">
        <v>1339</v>
      </c>
    </row>
    <row r="1915" ht="14.25" customHeight="1" outlineLevel="1" spans="7:285">
      <c r="G1915" s="55">
        <v>1908</v>
      </c>
      <c r="H1915" s="55" t="s">
        <v>1309</v>
      </c>
      <c r="I1915" s="55" t="s">
        <v>1260</v>
      </c>
      <c r="J1915" s="55" t="s">
        <v>1363</v>
      </c>
      <c r="K1915" s="55" t="s">
        <v>1249</v>
      </c>
      <c r="L1915" s="55">
        <v>0.25</v>
      </c>
      <c r="AD1915" s="12">
        <v>1908</v>
      </c>
      <c r="AE1915" s="12" t="s">
        <v>1261</v>
      </c>
      <c r="AF1915" s="12" t="s">
        <v>1511</v>
      </c>
      <c r="AG1915" s="12" t="s">
        <v>1433</v>
      </c>
      <c r="AH1915" s="12" t="s">
        <v>2417</v>
      </c>
      <c r="DN1915" s="55">
        <v>1908</v>
      </c>
      <c r="DO1915" s="55" t="s">
        <v>1706</v>
      </c>
      <c r="DP1915" s="55" t="s">
        <v>1261</v>
      </c>
      <c r="DQ1915" s="55" t="s">
        <v>1260</v>
      </c>
      <c r="DR1915" s="55" t="s">
        <v>1261</v>
      </c>
      <c r="DS1915" s="55">
        <v>33016</v>
      </c>
      <c r="DT1915" s="55">
        <v>10000</v>
      </c>
      <c r="DU1915" s="55" t="s">
        <v>1258</v>
      </c>
      <c r="DV1915" s="55">
        <v>1</v>
      </c>
      <c r="EV1915" s="55">
        <v>1908</v>
      </c>
      <c r="EW1915" s="55" t="s">
        <v>1246</v>
      </c>
      <c r="EX1915" s="55" t="s">
        <v>1260</v>
      </c>
      <c r="EY1915" s="55">
        <v>4</v>
      </c>
      <c r="EZ1915" s="55">
        <v>1995</v>
      </c>
      <c r="FA1915" s="55">
        <v>2999</v>
      </c>
      <c r="FB1915" s="55" t="s">
        <v>1361</v>
      </c>
      <c r="FC1915" s="55" t="s">
        <v>1249</v>
      </c>
      <c r="FD1915" s="55">
        <v>6</v>
      </c>
      <c r="FF1915" s="55">
        <v>1908</v>
      </c>
      <c r="FG1915" s="55" t="s">
        <v>42</v>
      </c>
      <c r="FH1915" s="55" t="s">
        <v>1995</v>
      </c>
      <c r="FI1915" s="55">
        <v>5</v>
      </c>
      <c r="FJ1915" s="55">
        <v>0</v>
      </c>
      <c r="FK1915" s="55" t="s">
        <v>1249</v>
      </c>
      <c r="FL1915" s="55">
        <v>0.38</v>
      </c>
      <c r="JW1915" s="12">
        <v>1908</v>
      </c>
      <c r="JX1915" s="12" t="s">
        <v>1669</v>
      </c>
      <c r="JY1915" s="12" t="s">
        <v>1385</v>
      </c>
    </row>
    <row r="1916" ht="14.25" customHeight="1" outlineLevel="1" spans="7:285">
      <c r="G1916" s="55">
        <v>1909</v>
      </c>
      <c r="H1916" s="55" t="s">
        <v>1309</v>
      </c>
      <c r="I1916" s="55" t="s">
        <v>1260</v>
      </c>
      <c r="J1916" s="55" t="s">
        <v>1910</v>
      </c>
      <c r="K1916" s="55" t="s">
        <v>1249</v>
      </c>
      <c r="L1916" s="55">
        <v>0.25</v>
      </c>
      <c r="AD1916" s="12">
        <v>1909</v>
      </c>
      <c r="AE1916" s="12" t="s">
        <v>1261</v>
      </c>
      <c r="AF1916" s="12" t="s">
        <v>3073</v>
      </c>
      <c r="AG1916" s="12" t="s">
        <v>1669</v>
      </c>
      <c r="AH1916" s="12" t="s">
        <v>2931</v>
      </c>
      <c r="DN1916" s="55">
        <v>1909</v>
      </c>
      <c r="DO1916" s="55" t="s">
        <v>1706</v>
      </c>
      <c r="DP1916" s="55" t="s">
        <v>1261</v>
      </c>
      <c r="DQ1916" s="55" t="s">
        <v>1260</v>
      </c>
      <c r="DR1916" s="55" t="s">
        <v>1261</v>
      </c>
      <c r="DS1916" s="55">
        <v>33018</v>
      </c>
      <c r="DT1916" s="55">
        <v>10000</v>
      </c>
      <c r="DU1916" s="55" t="s">
        <v>1258</v>
      </c>
      <c r="DV1916" s="55">
        <v>1</v>
      </c>
      <c r="EV1916" s="55">
        <v>1909</v>
      </c>
      <c r="EW1916" s="55" t="s">
        <v>1246</v>
      </c>
      <c r="EX1916" s="55" t="s">
        <v>1260</v>
      </c>
      <c r="EY1916" s="55">
        <v>5</v>
      </c>
      <c r="EZ1916" s="55">
        <v>0</v>
      </c>
      <c r="FA1916" s="55">
        <v>1994</v>
      </c>
      <c r="FB1916" s="55" t="s">
        <v>1361</v>
      </c>
      <c r="FC1916" s="55" t="s">
        <v>1249</v>
      </c>
      <c r="FD1916" s="55">
        <v>5.25</v>
      </c>
      <c r="FF1916" s="55">
        <v>1909</v>
      </c>
      <c r="FG1916" s="55" t="s">
        <v>42</v>
      </c>
      <c r="FH1916" s="55" t="s">
        <v>1995</v>
      </c>
      <c r="FI1916" s="55">
        <v>5</v>
      </c>
      <c r="FJ1916" s="55">
        <v>1000</v>
      </c>
      <c r="FK1916" s="55" t="s">
        <v>1249</v>
      </c>
      <c r="FL1916" s="55">
        <v>0.38</v>
      </c>
      <c r="JW1916" s="12">
        <v>1909</v>
      </c>
      <c r="JX1916" s="12" t="s">
        <v>1669</v>
      </c>
      <c r="JY1916" s="12" t="s">
        <v>1429</v>
      </c>
    </row>
    <row r="1917" ht="14.25" customHeight="1" outlineLevel="1" spans="7:285">
      <c r="G1917" s="55">
        <v>1910</v>
      </c>
      <c r="H1917" s="55" t="s">
        <v>1309</v>
      </c>
      <c r="I1917" s="55" t="s">
        <v>1260</v>
      </c>
      <c r="J1917" s="55" t="s">
        <v>1939</v>
      </c>
      <c r="K1917" s="55" t="s">
        <v>1249</v>
      </c>
      <c r="L1917" s="55">
        <v>0.25</v>
      </c>
      <c r="AD1917" s="12">
        <v>1910</v>
      </c>
      <c r="AE1917" s="12" t="s">
        <v>1261</v>
      </c>
      <c r="AF1917" s="12" t="s">
        <v>628</v>
      </c>
      <c r="AG1917" s="12" t="s">
        <v>1433</v>
      </c>
      <c r="AH1917" s="12" t="s">
        <v>2446</v>
      </c>
      <c r="DN1917" s="55">
        <v>1910</v>
      </c>
      <c r="DO1917" s="55" t="s">
        <v>1706</v>
      </c>
      <c r="DP1917" s="55" t="s">
        <v>1261</v>
      </c>
      <c r="DQ1917" s="55" t="s">
        <v>1260</v>
      </c>
      <c r="DR1917" s="55" t="s">
        <v>1261</v>
      </c>
      <c r="DS1917" s="55">
        <v>33020</v>
      </c>
      <c r="DT1917" s="55">
        <v>10000</v>
      </c>
      <c r="DU1917" s="55" t="s">
        <v>1258</v>
      </c>
      <c r="DV1917" s="55">
        <v>1</v>
      </c>
      <c r="EV1917" s="55">
        <v>1910</v>
      </c>
      <c r="EW1917" s="55" t="s">
        <v>1246</v>
      </c>
      <c r="EX1917" s="55" t="s">
        <v>1260</v>
      </c>
      <c r="EY1917" s="55">
        <v>5</v>
      </c>
      <c r="EZ1917" s="55">
        <v>1995</v>
      </c>
      <c r="FA1917" s="55">
        <v>2999</v>
      </c>
      <c r="FB1917" s="55" t="s">
        <v>1361</v>
      </c>
      <c r="FC1917" s="55" t="s">
        <v>1249</v>
      </c>
      <c r="FD1917" s="55">
        <v>6</v>
      </c>
      <c r="FF1917" s="55">
        <v>1910</v>
      </c>
      <c r="FG1917" s="55" t="s">
        <v>42</v>
      </c>
      <c r="FH1917" s="55" t="s">
        <v>1995</v>
      </c>
      <c r="FI1917" s="55">
        <v>5</v>
      </c>
      <c r="FJ1917" s="55">
        <v>2500</v>
      </c>
      <c r="FK1917" s="55" t="s">
        <v>1249</v>
      </c>
      <c r="FL1917" s="55">
        <v>0.36</v>
      </c>
      <c r="JW1917" s="12">
        <v>1910</v>
      </c>
      <c r="JX1917" s="12" t="s">
        <v>1669</v>
      </c>
      <c r="JY1917" s="12" t="s">
        <v>1466</v>
      </c>
    </row>
    <row r="1918" ht="14.25" customHeight="1" outlineLevel="1" spans="7:285">
      <c r="G1918" s="55">
        <v>1911</v>
      </c>
      <c r="H1918" s="55" t="s">
        <v>1309</v>
      </c>
      <c r="I1918" s="55" t="s">
        <v>1260</v>
      </c>
      <c r="J1918" s="55" t="s">
        <v>1964</v>
      </c>
      <c r="K1918" s="55" t="s">
        <v>1249</v>
      </c>
      <c r="L1918" s="55">
        <v>0.25</v>
      </c>
      <c r="AD1918" s="12">
        <v>1911</v>
      </c>
      <c r="AE1918" s="12" t="s">
        <v>1261</v>
      </c>
      <c r="AF1918" s="12" t="s">
        <v>3098</v>
      </c>
      <c r="AG1918" s="12" t="s">
        <v>1669</v>
      </c>
      <c r="AH1918" s="12" t="s">
        <v>2931</v>
      </c>
      <c r="DN1918" s="55">
        <v>1911</v>
      </c>
      <c r="DO1918" s="55" t="s">
        <v>1706</v>
      </c>
      <c r="DP1918" s="55" t="s">
        <v>1261</v>
      </c>
      <c r="DQ1918" s="55" t="s">
        <v>1260</v>
      </c>
      <c r="DR1918" s="55" t="s">
        <v>1261</v>
      </c>
      <c r="DS1918" s="55">
        <v>33021</v>
      </c>
      <c r="DT1918" s="55">
        <v>10000</v>
      </c>
      <c r="DU1918" s="55" t="s">
        <v>1258</v>
      </c>
      <c r="DV1918" s="55">
        <v>1</v>
      </c>
      <c r="EV1918" s="55">
        <v>1911</v>
      </c>
      <c r="EW1918" s="55" t="s">
        <v>1246</v>
      </c>
      <c r="EX1918" s="55" t="s">
        <v>1260</v>
      </c>
      <c r="EY1918" s="55">
        <v>6</v>
      </c>
      <c r="EZ1918" s="55">
        <v>0</v>
      </c>
      <c r="FA1918" s="55">
        <v>1994</v>
      </c>
      <c r="FB1918" s="55" t="s">
        <v>1361</v>
      </c>
      <c r="FC1918" s="55" t="s">
        <v>1249</v>
      </c>
      <c r="FD1918" s="55">
        <v>5.25</v>
      </c>
      <c r="FF1918" s="55">
        <v>1911</v>
      </c>
      <c r="FG1918" s="55" t="s">
        <v>42</v>
      </c>
      <c r="FH1918" s="55" t="s">
        <v>1995</v>
      </c>
      <c r="FI1918" s="55">
        <v>5</v>
      </c>
      <c r="FJ1918" s="55">
        <v>5000</v>
      </c>
      <c r="FK1918" s="55" t="s">
        <v>1249</v>
      </c>
      <c r="FL1918" s="55">
        <v>0.36</v>
      </c>
      <c r="JW1918" s="12">
        <v>1911</v>
      </c>
      <c r="JX1918" s="12" t="s">
        <v>1669</v>
      </c>
      <c r="JY1918" s="12" t="s">
        <v>1510</v>
      </c>
    </row>
    <row r="1919" ht="14.25" customHeight="1" outlineLevel="1" spans="7:285">
      <c r="G1919" s="55">
        <v>1912</v>
      </c>
      <c r="H1919" s="55" t="s">
        <v>1309</v>
      </c>
      <c r="I1919" s="55" t="s">
        <v>1260</v>
      </c>
      <c r="J1919" s="55" t="s">
        <v>1989</v>
      </c>
      <c r="K1919" s="55" t="s">
        <v>1249</v>
      </c>
      <c r="L1919" s="55">
        <v>0.25</v>
      </c>
      <c r="AD1919" s="12">
        <v>1912</v>
      </c>
      <c r="AE1919" s="12" t="s">
        <v>1261</v>
      </c>
      <c r="AF1919" s="12" t="s">
        <v>1323</v>
      </c>
      <c r="AG1919" s="12" t="s">
        <v>1433</v>
      </c>
      <c r="AH1919" s="12" t="s">
        <v>2446</v>
      </c>
      <c r="DN1919" s="55">
        <v>1912</v>
      </c>
      <c r="DO1919" s="55" t="s">
        <v>1706</v>
      </c>
      <c r="DP1919" s="55" t="s">
        <v>1261</v>
      </c>
      <c r="DQ1919" s="55" t="s">
        <v>1260</v>
      </c>
      <c r="DR1919" s="55" t="s">
        <v>1261</v>
      </c>
      <c r="DS1919" s="55">
        <v>33035</v>
      </c>
      <c r="DT1919" s="55">
        <v>10000</v>
      </c>
      <c r="DU1919" s="55" t="s">
        <v>1258</v>
      </c>
      <c r="DV1919" s="55">
        <v>1</v>
      </c>
      <c r="EV1919" s="55">
        <v>1912</v>
      </c>
      <c r="EW1919" s="55" t="s">
        <v>1246</v>
      </c>
      <c r="EX1919" s="55" t="s">
        <v>1260</v>
      </c>
      <c r="EY1919" s="55">
        <v>6</v>
      </c>
      <c r="EZ1919" s="55">
        <v>1995</v>
      </c>
      <c r="FA1919" s="55">
        <v>2999</v>
      </c>
      <c r="FB1919" s="55" t="s">
        <v>1361</v>
      </c>
      <c r="FC1919" s="55" t="s">
        <v>1249</v>
      </c>
      <c r="FD1919" s="55">
        <v>6</v>
      </c>
      <c r="FF1919" s="55">
        <v>1912</v>
      </c>
      <c r="FG1919" s="55" t="s">
        <v>42</v>
      </c>
      <c r="FH1919" s="55" t="s">
        <v>1995</v>
      </c>
      <c r="FI1919" s="55">
        <v>5</v>
      </c>
      <c r="FJ1919" s="55">
        <v>10000</v>
      </c>
      <c r="FK1919" s="55" t="s">
        <v>1249</v>
      </c>
      <c r="FL1919" s="55">
        <v>0.36</v>
      </c>
      <c r="JW1919" s="12">
        <v>1912</v>
      </c>
      <c r="JX1919" s="12" t="s">
        <v>1669</v>
      </c>
      <c r="JY1919" s="12" t="s">
        <v>1549</v>
      </c>
    </row>
    <row r="1920" ht="14.25" customHeight="1" outlineLevel="1" spans="7:285">
      <c r="G1920" s="55">
        <v>1913</v>
      </c>
      <c r="H1920" s="55" t="s">
        <v>1309</v>
      </c>
      <c r="I1920" s="55" t="s">
        <v>1756</v>
      </c>
      <c r="J1920" s="55" t="s">
        <v>2162</v>
      </c>
      <c r="K1920" s="55" t="s">
        <v>1249</v>
      </c>
      <c r="L1920" s="55">
        <v>0.31</v>
      </c>
      <c r="AD1920" s="12">
        <v>1913</v>
      </c>
      <c r="AE1920" s="12" t="s">
        <v>1261</v>
      </c>
      <c r="AF1920" s="12" t="s">
        <v>3120</v>
      </c>
      <c r="AG1920" s="12" t="s">
        <v>1669</v>
      </c>
      <c r="AH1920" s="12" t="s">
        <v>2931</v>
      </c>
      <c r="DN1920" s="55">
        <v>1913</v>
      </c>
      <c r="DO1920" s="55" t="s">
        <v>1706</v>
      </c>
      <c r="DP1920" s="55" t="s">
        <v>1261</v>
      </c>
      <c r="DQ1920" s="55" t="s">
        <v>1260</v>
      </c>
      <c r="DR1920" s="55" t="s">
        <v>1261</v>
      </c>
      <c r="DS1920" s="55">
        <v>33054</v>
      </c>
      <c r="DT1920" s="55">
        <v>10000</v>
      </c>
      <c r="DU1920" s="55" t="s">
        <v>1258</v>
      </c>
      <c r="DV1920" s="55">
        <v>1</v>
      </c>
      <c r="EV1920" s="55">
        <v>1913</v>
      </c>
      <c r="EW1920" s="55" t="s">
        <v>1246</v>
      </c>
      <c r="EX1920" s="55" t="s">
        <v>1260</v>
      </c>
      <c r="EY1920" s="55">
        <v>7</v>
      </c>
      <c r="EZ1920" s="55">
        <v>0</v>
      </c>
      <c r="FA1920" s="55">
        <v>1994</v>
      </c>
      <c r="FB1920" s="55" t="s">
        <v>1361</v>
      </c>
      <c r="FC1920" s="55" t="s">
        <v>1249</v>
      </c>
      <c r="FD1920" s="55">
        <v>5.25</v>
      </c>
      <c r="FF1920" s="55">
        <v>1913</v>
      </c>
      <c r="FG1920" s="55" t="s">
        <v>42</v>
      </c>
      <c r="FH1920" s="55" t="s">
        <v>1995</v>
      </c>
      <c r="FI1920" s="55">
        <v>5</v>
      </c>
      <c r="FJ1920" s="55">
        <v>25000</v>
      </c>
      <c r="FK1920" s="55" t="s">
        <v>1249</v>
      </c>
      <c r="FL1920" s="55">
        <v>0.34</v>
      </c>
      <c r="JW1920" s="12">
        <v>1913</v>
      </c>
      <c r="JX1920" s="12" t="s">
        <v>1669</v>
      </c>
      <c r="JY1920" s="12" t="s">
        <v>1590</v>
      </c>
    </row>
    <row r="1921" ht="14.25" customHeight="1" outlineLevel="1" spans="7:285">
      <c r="G1921" s="55">
        <v>1914</v>
      </c>
      <c r="H1921" s="55" t="s">
        <v>1309</v>
      </c>
      <c r="I1921" s="55" t="s">
        <v>1756</v>
      </c>
      <c r="J1921" s="55" t="s">
        <v>2526</v>
      </c>
      <c r="K1921" s="55" t="s">
        <v>1249</v>
      </c>
      <c r="L1921" s="55">
        <v>0.31</v>
      </c>
      <c r="AD1921" s="12">
        <v>1914</v>
      </c>
      <c r="AE1921" s="12" t="s">
        <v>1261</v>
      </c>
      <c r="AF1921" s="12" t="s">
        <v>888</v>
      </c>
      <c r="AG1921" s="12" t="s">
        <v>1433</v>
      </c>
      <c r="AH1921" s="12" t="s">
        <v>2446</v>
      </c>
      <c r="DN1921" s="55">
        <v>1914</v>
      </c>
      <c r="DO1921" s="55" t="s">
        <v>1706</v>
      </c>
      <c r="DP1921" s="55" t="s">
        <v>1261</v>
      </c>
      <c r="DQ1921" s="55" t="s">
        <v>1260</v>
      </c>
      <c r="DR1921" s="55" t="s">
        <v>1261</v>
      </c>
      <c r="DS1921" s="55">
        <v>33055</v>
      </c>
      <c r="DT1921" s="55">
        <v>10000</v>
      </c>
      <c r="DU1921" s="55" t="s">
        <v>1258</v>
      </c>
      <c r="DV1921" s="55">
        <v>1</v>
      </c>
      <c r="EV1921" s="55">
        <v>1914</v>
      </c>
      <c r="EW1921" s="55" t="s">
        <v>1246</v>
      </c>
      <c r="EX1921" s="55" t="s">
        <v>1260</v>
      </c>
      <c r="EY1921" s="55">
        <v>7</v>
      </c>
      <c r="EZ1921" s="55">
        <v>1995</v>
      </c>
      <c r="FA1921" s="55">
        <v>2999</v>
      </c>
      <c r="FB1921" s="55" t="s">
        <v>1361</v>
      </c>
      <c r="FC1921" s="55" t="s">
        <v>1249</v>
      </c>
      <c r="FD1921" s="55">
        <v>6</v>
      </c>
      <c r="FF1921" s="55">
        <v>1914</v>
      </c>
      <c r="FG1921" s="55" t="s">
        <v>42</v>
      </c>
      <c r="FH1921" s="55" t="s">
        <v>1995</v>
      </c>
      <c r="FI1921" s="55">
        <v>5</v>
      </c>
      <c r="FJ1921" s="55">
        <v>50000</v>
      </c>
      <c r="FK1921" s="55" t="s">
        <v>1249</v>
      </c>
      <c r="FL1921" s="55">
        <v>0.34</v>
      </c>
      <c r="JW1921" s="12">
        <v>1914</v>
      </c>
      <c r="JX1921" s="12" t="s">
        <v>1669</v>
      </c>
      <c r="JY1921" s="12" t="s">
        <v>1631</v>
      </c>
    </row>
    <row r="1922" ht="14.25" customHeight="1" outlineLevel="1" spans="7:285">
      <c r="G1922" s="55">
        <v>1915</v>
      </c>
      <c r="H1922" s="55" t="s">
        <v>1309</v>
      </c>
      <c r="I1922" s="55" t="s">
        <v>1738</v>
      </c>
      <c r="J1922" s="55" t="s">
        <v>2781</v>
      </c>
      <c r="K1922" s="55" t="s">
        <v>1249</v>
      </c>
      <c r="L1922" s="55">
        <v>0.25</v>
      </c>
      <c r="AD1922" s="12">
        <v>1915</v>
      </c>
      <c r="AE1922" s="12" t="s">
        <v>1261</v>
      </c>
      <c r="AF1922" s="12" t="s">
        <v>3149</v>
      </c>
      <c r="AG1922" s="12" t="s">
        <v>1669</v>
      </c>
      <c r="AH1922" s="12" t="s">
        <v>2931</v>
      </c>
      <c r="DN1922" s="55">
        <v>1915</v>
      </c>
      <c r="DO1922" s="55" t="s">
        <v>1706</v>
      </c>
      <c r="DP1922" s="55" t="s">
        <v>1261</v>
      </c>
      <c r="DQ1922" s="55" t="s">
        <v>1260</v>
      </c>
      <c r="DR1922" s="55" t="s">
        <v>1261</v>
      </c>
      <c r="DS1922" s="55">
        <v>33060</v>
      </c>
      <c r="DT1922" s="55">
        <v>10000</v>
      </c>
      <c r="DU1922" s="55" t="s">
        <v>1258</v>
      </c>
      <c r="DV1922" s="55">
        <v>1</v>
      </c>
      <c r="EV1922" s="55">
        <v>1915</v>
      </c>
      <c r="EW1922" s="55" t="s">
        <v>1246</v>
      </c>
      <c r="EX1922" s="55" t="s">
        <v>1260</v>
      </c>
      <c r="EY1922" s="55">
        <v>8</v>
      </c>
      <c r="EZ1922" s="55">
        <v>0</v>
      </c>
      <c r="FA1922" s="55">
        <v>1994</v>
      </c>
      <c r="FB1922" s="55" t="s">
        <v>1361</v>
      </c>
      <c r="FC1922" s="55" t="s">
        <v>1249</v>
      </c>
      <c r="FD1922" s="55">
        <v>5.25</v>
      </c>
      <c r="FF1922" s="55">
        <v>1915</v>
      </c>
      <c r="FG1922" s="55" t="s">
        <v>42</v>
      </c>
      <c r="FH1922" s="55" t="s">
        <v>1995</v>
      </c>
      <c r="FI1922" s="55">
        <v>5</v>
      </c>
      <c r="FJ1922" s="55">
        <v>80000</v>
      </c>
      <c r="FK1922" s="55" t="s">
        <v>1249</v>
      </c>
      <c r="FL1922" s="55">
        <v>0.34</v>
      </c>
      <c r="JW1922" s="12">
        <v>1915</v>
      </c>
      <c r="JX1922" s="12" t="s">
        <v>1669</v>
      </c>
      <c r="JY1922" s="12" t="s">
        <v>1662</v>
      </c>
    </row>
    <row r="1923" ht="14.25" customHeight="1" outlineLevel="1" spans="7:285">
      <c r="G1923" s="55">
        <v>1916</v>
      </c>
      <c r="H1923" s="55" t="s">
        <v>1309</v>
      </c>
      <c r="I1923" s="55" t="s">
        <v>1738</v>
      </c>
      <c r="J1923" s="55" t="s">
        <v>2225</v>
      </c>
      <c r="K1923" s="55" t="s">
        <v>1249</v>
      </c>
      <c r="L1923" s="55">
        <v>0.25</v>
      </c>
      <c r="AD1923" s="12">
        <v>1916</v>
      </c>
      <c r="AE1923" s="12" t="s">
        <v>1261</v>
      </c>
      <c r="AF1923" s="12" t="s">
        <v>1924</v>
      </c>
      <c r="AG1923" s="12" t="s">
        <v>1433</v>
      </c>
      <c r="AH1923" s="12" t="s">
        <v>2446</v>
      </c>
      <c r="DN1923" s="55">
        <v>1916</v>
      </c>
      <c r="DO1923" s="55" t="s">
        <v>1706</v>
      </c>
      <c r="DP1923" s="55" t="s">
        <v>1261</v>
      </c>
      <c r="DQ1923" s="55" t="s">
        <v>1260</v>
      </c>
      <c r="DR1923" s="55" t="s">
        <v>1261</v>
      </c>
      <c r="DS1923" s="55">
        <v>33065</v>
      </c>
      <c r="DT1923" s="55">
        <v>10000</v>
      </c>
      <c r="DU1923" s="55" t="s">
        <v>1258</v>
      </c>
      <c r="DV1923" s="55">
        <v>1</v>
      </c>
      <c r="EV1923" s="55">
        <v>1916</v>
      </c>
      <c r="EW1923" s="55" t="s">
        <v>1246</v>
      </c>
      <c r="EX1923" s="55" t="s">
        <v>1260</v>
      </c>
      <c r="EY1923" s="55">
        <v>8</v>
      </c>
      <c r="EZ1923" s="55">
        <v>1995</v>
      </c>
      <c r="FA1923" s="55">
        <v>2999</v>
      </c>
      <c r="FB1923" s="55" t="s">
        <v>1361</v>
      </c>
      <c r="FC1923" s="55" t="s">
        <v>1249</v>
      </c>
      <c r="FD1923" s="55">
        <v>6</v>
      </c>
      <c r="FF1923" s="55">
        <v>1916</v>
      </c>
      <c r="FG1923" s="55" t="s">
        <v>42</v>
      </c>
      <c r="FH1923" s="55" t="s">
        <v>1995</v>
      </c>
      <c r="FI1923" s="55">
        <v>5</v>
      </c>
      <c r="FJ1923" s="55">
        <v>130000</v>
      </c>
      <c r="FK1923" s="55" t="s">
        <v>1249</v>
      </c>
      <c r="FL1923" s="55">
        <v>0.34</v>
      </c>
      <c r="JW1923" s="12">
        <v>1916</v>
      </c>
      <c r="JX1923" s="12" t="s">
        <v>1669</v>
      </c>
      <c r="JY1923" s="12" t="s">
        <v>1696</v>
      </c>
    </row>
    <row r="1924" ht="14.25" customHeight="1" outlineLevel="1" spans="7:285">
      <c r="G1924" s="55">
        <v>1917</v>
      </c>
      <c r="H1924" s="55" t="s">
        <v>1309</v>
      </c>
      <c r="I1924" s="55" t="s">
        <v>1738</v>
      </c>
      <c r="J1924" s="55" t="s">
        <v>2746</v>
      </c>
      <c r="K1924" s="55" t="s">
        <v>1249</v>
      </c>
      <c r="L1924" s="55">
        <v>0.25</v>
      </c>
      <c r="AD1924" s="12">
        <v>1917</v>
      </c>
      <c r="AE1924" s="12" t="s">
        <v>1261</v>
      </c>
      <c r="AF1924" s="12" t="s">
        <v>2554</v>
      </c>
      <c r="AG1924" s="12" t="s">
        <v>1669</v>
      </c>
      <c r="AH1924" s="12" t="s">
        <v>2931</v>
      </c>
      <c r="DN1924" s="55">
        <v>1917</v>
      </c>
      <c r="DO1924" s="55" t="s">
        <v>1706</v>
      </c>
      <c r="DP1924" s="55" t="s">
        <v>1261</v>
      </c>
      <c r="DQ1924" s="55" t="s">
        <v>1260</v>
      </c>
      <c r="DR1924" s="55" t="s">
        <v>1261</v>
      </c>
      <c r="DS1924" s="55">
        <v>33066</v>
      </c>
      <c r="DT1924" s="55">
        <v>10000</v>
      </c>
      <c r="DU1924" s="55" t="s">
        <v>1258</v>
      </c>
      <c r="DV1924" s="55">
        <v>1</v>
      </c>
      <c r="EV1924" s="55">
        <v>1917</v>
      </c>
      <c r="EW1924" s="55" t="s">
        <v>1246</v>
      </c>
      <c r="EX1924" s="55" t="s">
        <v>1260</v>
      </c>
      <c r="EY1924" s="55">
        <v>9</v>
      </c>
      <c r="EZ1924" s="55">
        <v>0</v>
      </c>
      <c r="FA1924" s="55">
        <v>1994</v>
      </c>
      <c r="FB1924" s="55" t="s">
        <v>1361</v>
      </c>
      <c r="FC1924" s="55" t="s">
        <v>1249</v>
      </c>
      <c r="FD1924" s="55">
        <v>5.25</v>
      </c>
      <c r="FF1924" s="55">
        <v>1917</v>
      </c>
      <c r="FG1924" s="55" t="s">
        <v>42</v>
      </c>
      <c r="FH1924" s="55" t="s">
        <v>1995</v>
      </c>
      <c r="FI1924" s="55">
        <v>5</v>
      </c>
      <c r="FJ1924" s="55">
        <v>260000</v>
      </c>
      <c r="FK1924" s="55" t="s">
        <v>1249</v>
      </c>
      <c r="FL1924" s="55">
        <v>0.34</v>
      </c>
      <c r="JW1924" s="12">
        <v>1917</v>
      </c>
      <c r="JX1924" s="12" t="s">
        <v>1669</v>
      </c>
      <c r="JY1924" s="12" t="s">
        <v>1723</v>
      </c>
    </row>
    <row r="1925" ht="14.25" customHeight="1" outlineLevel="1" spans="7:285">
      <c r="G1925" s="55">
        <v>1918</v>
      </c>
      <c r="H1925" s="55" t="s">
        <v>1309</v>
      </c>
      <c r="I1925" s="55" t="s">
        <v>2016</v>
      </c>
      <c r="J1925" s="55" t="s">
        <v>2832</v>
      </c>
      <c r="K1925" s="55" t="s">
        <v>1249</v>
      </c>
      <c r="L1925" s="55">
        <v>0.22</v>
      </c>
      <c r="AD1925" s="12">
        <v>1918</v>
      </c>
      <c r="AE1925" s="12" t="s">
        <v>1261</v>
      </c>
      <c r="AF1925" s="12" t="s">
        <v>2067</v>
      </c>
      <c r="AG1925" s="12" t="s">
        <v>1433</v>
      </c>
      <c r="AH1925" s="12" t="s">
        <v>2446</v>
      </c>
      <c r="DN1925" s="55">
        <v>1918</v>
      </c>
      <c r="DO1925" s="55" t="s">
        <v>1706</v>
      </c>
      <c r="DP1925" s="55" t="s">
        <v>1261</v>
      </c>
      <c r="DQ1925" s="55" t="s">
        <v>1260</v>
      </c>
      <c r="DR1925" s="55" t="s">
        <v>1261</v>
      </c>
      <c r="DS1925" s="55">
        <v>33067</v>
      </c>
      <c r="DT1925" s="55">
        <v>10000</v>
      </c>
      <c r="DU1925" s="55" t="s">
        <v>1258</v>
      </c>
      <c r="DV1925" s="55">
        <v>1</v>
      </c>
      <c r="EV1925" s="55">
        <v>1918</v>
      </c>
      <c r="EW1925" s="55" t="s">
        <v>1246</v>
      </c>
      <c r="EX1925" s="55" t="s">
        <v>1260</v>
      </c>
      <c r="EY1925" s="55">
        <v>9</v>
      </c>
      <c r="EZ1925" s="55">
        <v>1995</v>
      </c>
      <c r="FA1925" s="55">
        <v>2999</v>
      </c>
      <c r="FB1925" s="55" t="s">
        <v>1361</v>
      </c>
      <c r="FC1925" s="55" t="s">
        <v>1249</v>
      </c>
      <c r="FD1925" s="55">
        <v>6</v>
      </c>
      <c r="FF1925" s="55">
        <v>1918</v>
      </c>
      <c r="FG1925" s="55" t="s">
        <v>42</v>
      </c>
      <c r="FH1925" s="55" t="s">
        <v>1995</v>
      </c>
      <c r="FI1925" s="55">
        <v>5</v>
      </c>
      <c r="FJ1925" s="55">
        <v>400000</v>
      </c>
      <c r="FK1925" s="55" t="s">
        <v>1249</v>
      </c>
      <c r="FL1925" s="55">
        <v>0.34</v>
      </c>
      <c r="JW1925" s="12">
        <v>1918</v>
      </c>
      <c r="JX1925" s="12" t="s">
        <v>1669</v>
      </c>
      <c r="JY1925" s="12" t="s">
        <v>1751</v>
      </c>
    </row>
    <row r="1926" ht="14.25" customHeight="1" outlineLevel="1" spans="7:285">
      <c r="G1926" s="55">
        <v>1919</v>
      </c>
      <c r="H1926" s="55" t="s">
        <v>1309</v>
      </c>
      <c r="I1926" s="55" t="s">
        <v>2016</v>
      </c>
      <c r="J1926" s="55" t="s">
        <v>1528</v>
      </c>
      <c r="K1926" s="55" t="s">
        <v>1249</v>
      </c>
      <c r="L1926" s="55">
        <v>0.22</v>
      </c>
      <c r="AD1926" s="12">
        <v>1919</v>
      </c>
      <c r="AE1926" s="12" t="s">
        <v>1261</v>
      </c>
      <c r="AF1926" s="12" t="s">
        <v>3191</v>
      </c>
      <c r="AG1926" s="12" t="s">
        <v>1669</v>
      </c>
      <c r="AH1926" s="12" t="s">
        <v>2931</v>
      </c>
      <c r="DN1926" s="55">
        <v>1919</v>
      </c>
      <c r="DO1926" s="55" t="s">
        <v>1706</v>
      </c>
      <c r="DP1926" s="55" t="s">
        <v>1261</v>
      </c>
      <c r="DQ1926" s="55" t="s">
        <v>1260</v>
      </c>
      <c r="DR1926" s="55" t="s">
        <v>1261</v>
      </c>
      <c r="DS1926" s="55">
        <v>33155</v>
      </c>
      <c r="DT1926" s="55">
        <v>10000</v>
      </c>
      <c r="DU1926" s="55" t="s">
        <v>1258</v>
      </c>
      <c r="DV1926" s="55">
        <v>1</v>
      </c>
      <c r="EV1926" s="55">
        <v>1919</v>
      </c>
      <c r="EW1926" s="55" t="s">
        <v>1246</v>
      </c>
      <c r="EX1926" s="55" t="s">
        <v>1470</v>
      </c>
      <c r="EY1926" s="55">
        <v>1</v>
      </c>
      <c r="EZ1926" s="55">
        <v>0</v>
      </c>
      <c r="FA1926" s="55">
        <v>1994</v>
      </c>
      <c r="FB1926" s="55" t="s">
        <v>1361</v>
      </c>
      <c r="FC1926" s="55" t="s">
        <v>1249</v>
      </c>
      <c r="FD1926" s="55">
        <v>3.25</v>
      </c>
      <c r="FF1926" s="55">
        <v>1919</v>
      </c>
      <c r="FG1926" s="55" t="s">
        <v>42</v>
      </c>
      <c r="FH1926" s="55" t="s">
        <v>1995</v>
      </c>
      <c r="FI1926" s="55">
        <v>5</v>
      </c>
      <c r="FJ1926" s="55">
        <v>530000</v>
      </c>
      <c r="FK1926" s="55" t="s">
        <v>1249</v>
      </c>
      <c r="FL1926" s="55">
        <v>0.34</v>
      </c>
      <c r="JW1926" s="12">
        <v>1919</v>
      </c>
      <c r="JX1926" s="12" t="s">
        <v>1669</v>
      </c>
      <c r="JY1926" s="12" t="s">
        <v>1778</v>
      </c>
    </row>
    <row r="1927" ht="14.25" customHeight="1" outlineLevel="1" spans="7:285">
      <c r="G1927" s="55">
        <v>1920</v>
      </c>
      <c r="H1927" s="55" t="s">
        <v>1309</v>
      </c>
      <c r="I1927" s="55" t="s">
        <v>2016</v>
      </c>
      <c r="J1927" s="55" t="s">
        <v>1605</v>
      </c>
      <c r="K1927" s="55" t="s">
        <v>1249</v>
      </c>
      <c r="L1927" s="55">
        <v>0.24</v>
      </c>
      <c r="AD1927" s="12">
        <v>1920</v>
      </c>
      <c r="AE1927" s="12" t="s">
        <v>1261</v>
      </c>
      <c r="AF1927" s="12" t="s">
        <v>2261</v>
      </c>
      <c r="AG1927" s="12" t="s">
        <v>1433</v>
      </c>
      <c r="AH1927" s="12" t="s">
        <v>2446</v>
      </c>
      <c r="DN1927" s="55">
        <v>1920</v>
      </c>
      <c r="DO1927" s="55" t="s">
        <v>1706</v>
      </c>
      <c r="DP1927" s="55" t="s">
        <v>1261</v>
      </c>
      <c r="DQ1927" s="55" t="s">
        <v>1260</v>
      </c>
      <c r="DR1927" s="55" t="s">
        <v>1261</v>
      </c>
      <c r="DS1927" s="55">
        <v>33157</v>
      </c>
      <c r="DT1927" s="55">
        <v>10000</v>
      </c>
      <c r="DU1927" s="55" t="s">
        <v>1258</v>
      </c>
      <c r="DV1927" s="55">
        <v>1</v>
      </c>
      <c r="EV1927" s="55">
        <v>1920</v>
      </c>
      <c r="EW1927" s="55" t="s">
        <v>1246</v>
      </c>
      <c r="EX1927" s="55" t="s">
        <v>1470</v>
      </c>
      <c r="EY1927" s="55">
        <v>1</v>
      </c>
      <c r="EZ1927" s="55">
        <v>1995</v>
      </c>
      <c r="FA1927" s="55">
        <v>2999</v>
      </c>
      <c r="FB1927" s="55" t="s">
        <v>1361</v>
      </c>
      <c r="FC1927" s="55" t="s">
        <v>1249</v>
      </c>
      <c r="FD1927" s="55">
        <v>3.5</v>
      </c>
      <c r="FF1927" s="55">
        <v>1920</v>
      </c>
      <c r="FG1927" s="55" t="s">
        <v>42</v>
      </c>
      <c r="FH1927" s="55" t="s">
        <v>1995</v>
      </c>
      <c r="FI1927" s="55">
        <v>5</v>
      </c>
      <c r="FJ1927" s="55">
        <v>540000</v>
      </c>
      <c r="FK1927" s="55" t="s">
        <v>1249</v>
      </c>
      <c r="FL1927" s="55">
        <v>0.34</v>
      </c>
      <c r="JW1927" s="12">
        <v>1920</v>
      </c>
      <c r="JX1927" s="12" t="s">
        <v>1669</v>
      </c>
      <c r="JY1927" s="12" t="s">
        <v>1807</v>
      </c>
    </row>
    <row r="1928" ht="14.25" customHeight="1" outlineLevel="1" spans="7:285">
      <c r="G1928" s="55">
        <v>1921</v>
      </c>
      <c r="H1928" s="55" t="s">
        <v>1309</v>
      </c>
      <c r="I1928" s="55" t="s">
        <v>2016</v>
      </c>
      <c r="J1928" s="55" t="s">
        <v>1642</v>
      </c>
      <c r="K1928" s="55" t="s">
        <v>1249</v>
      </c>
      <c r="L1928" s="55">
        <v>0.24</v>
      </c>
      <c r="AD1928" s="12">
        <v>1921</v>
      </c>
      <c r="AE1928" s="12" t="s">
        <v>1261</v>
      </c>
      <c r="AF1928" s="12" t="s">
        <v>897</v>
      </c>
      <c r="AG1928" s="12" t="s">
        <v>1669</v>
      </c>
      <c r="AH1928" s="12" t="s">
        <v>3060</v>
      </c>
      <c r="DN1928" s="55">
        <v>1921</v>
      </c>
      <c r="DO1928" s="55" t="s">
        <v>1706</v>
      </c>
      <c r="DP1928" s="55" t="s">
        <v>1261</v>
      </c>
      <c r="DQ1928" s="55" t="s">
        <v>1260</v>
      </c>
      <c r="DR1928" s="55" t="s">
        <v>1261</v>
      </c>
      <c r="DS1928" s="55">
        <v>33161</v>
      </c>
      <c r="DT1928" s="55">
        <v>10000</v>
      </c>
      <c r="DU1928" s="55" t="s">
        <v>1258</v>
      </c>
      <c r="DV1928" s="55">
        <v>1</v>
      </c>
      <c r="EV1928" s="55">
        <v>1921</v>
      </c>
      <c r="EW1928" s="55" t="s">
        <v>1246</v>
      </c>
      <c r="EX1928" s="55" t="s">
        <v>1470</v>
      </c>
      <c r="EY1928" s="55">
        <v>2</v>
      </c>
      <c r="EZ1928" s="55">
        <v>0</v>
      </c>
      <c r="FA1928" s="55">
        <v>1994</v>
      </c>
      <c r="FB1928" s="55" t="s">
        <v>1361</v>
      </c>
      <c r="FC1928" s="55" t="s">
        <v>1249</v>
      </c>
      <c r="FD1928" s="55">
        <v>3.15</v>
      </c>
      <c r="FF1928" s="55">
        <v>1921</v>
      </c>
      <c r="FG1928" s="55" t="s">
        <v>42</v>
      </c>
      <c r="FH1928" s="55" t="s">
        <v>1995</v>
      </c>
      <c r="FI1928" s="55">
        <v>6</v>
      </c>
      <c r="FJ1928" s="55">
        <v>0</v>
      </c>
      <c r="FK1928" s="55" t="s">
        <v>1249</v>
      </c>
      <c r="FL1928" s="55">
        <v>0.35</v>
      </c>
      <c r="JW1928" s="12">
        <v>1921</v>
      </c>
      <c r="JX1928" s="12" t="s">
        <v>1669</v>
      </c>
      <c r="JY1928" s="12" t="s">
        <v>1834</v>
      </c>
    </row>
    <row r="1929" ht="14.25" customHeight="1" outlineLevel="1" spans="7:285">
      <c r="G1929" s="55">
        <v>1922</v>
      </c>
      <c r="H1929" s="55" t="s">
        <v>1309</v>
      </c>
      <c r="I1929" s="55" t="s">
        <v>2016</v>
      </c>
      <c r="J1929" s="55" t="s">
        <v>1256</v>
      </c>
      <c r="K1929" s="55" t="s">
        <v>1249</v>
      </c>
      <c r="L1929" s="55">
        <v>0.24</v>
      </c>
      <c r="AD1929" s="12">
        <v>1922</v>
      </c>
      <c r="AE1929" s="12" t="s">
        <v>1261</v>
      </c>
      <c r="AF1929" s="12" t="s">
        <v>2186</v>
      </c>
      <c r="AG1929" s="12" t="s">
        <v>1433</v>
      </c>
      <c r="AH1929" s="12" t="s">
        <v>2446</v>
      </c>
      <c r="DN1929" s="55">
        <v>1922</v>
      </c>
      <c r="DO1929" s="55" t="s">
        <v>1706</v>
      </c>
      <c r="DP1929" s="55" t="s">
        <v>1261</v>
      </c>
      <c r="DQ1929" s="55" t="s">
        <v>1260</v>
      </c>
      <c r="DR1929" s="55" t="s">
        <v>1261</v>
      </c>
      <c r="DS1929" s="55">
        <v>33162</v>
      </c>
      <c r="DT1929" s="55">
        <v>10000</v>
      </c>
      <c r="DU1929" s="55" t="s">
        <v>1258</v>
      </c>
      <c r="DV1929" s="55">
        <v>1</v>
      </c>
      <c r="EV1929" s="55">
        <v>1922</v>
      </c>
      <c r="EW1929" s="55" t="s">
        <v>1246</v>
      </c>
      <c r="EX1929" s="55" t="s">
        <v>1470</v>
      </c>
      <c r="EY1929" s="55">
        <v>2</v>
      </c>
      <c r="EZ1929" s="55">
        <v>1995</v>
      </c>
      <c r="FA1929" s="55">
        <v>2999</v>
      </c>
      <c r="FB1929" s="55" t="s">
        <v>1361</v>
      </c>
      <c r="FC1929" s="55" t="s">
        <v>1249</v>
      </c>
      <c r="FD1929" s="55">
        <v>3.15</v>
      </c>
      <c r="FF1929" s="55">
        <v>1922</v>
      </c>
      <c r="FG1929" s="55" t="s">
        <v>42</v>
      </c>
      <c r="FH1929" s="55" t="s">
        <v>1995</v>
      </c>
      <c r="FI1929" s="55">
        <v>6</v>
      </c>
      <c r="FJ1929" s="55">
        <v>1000</v>
      </c>
      <c r="FK1929" s="55" t="s">
        <v>1249</v>
      </c>
      <c r="FL1929" s="55">
        <v>0.35</v>
      </c>
      <c r="JW1929" s="12">
        <v>1922</v>
      </c>
      <c r="JX1929" s="12" t="s">
        <v>1669</v>
      </c>
      <c r="JY1929" s="12" t="s">
        <v>1535</v>
      </c>
    </row>
    <row r="1930" ht="14.25" customHeight="1" outlineLevel="1" spans="7:285">
      <c r="G1930" s="55">
        <v>1923</v>
      </c>
      <c r="H1930" s="55" t="s">
        <v>1309</v>
      </c>
      <c r="I1930" s="55" t="s">
        <v>2016</v>
      </c>
      <c r="J1930" s="55" t="s">
        <v>1358</v>
      </c>
      <c r="K1930" s="55" t="s">
        <v>1249</v>
      </c>
      <c r="L1930" s="55">
        <v>0.24</v>
      </c>
      <c r="AD1930" s="12">
        <v>1923</v>
      </c>
      <c r="AE1930" s="12" t="s">
        <v>1261</v>
      </c>
      <c r="AF1930" s="12" t="s">
        <v>1778</v>
      </c>
      <c r="AG1930" s="12" t="s">
        <v>1669</v>
      </c>
      <c r="AH1930" s="12" t="s">
        <v>3060</v>
      </c>
      <c r="DN1930" s="55">
        <v>1923</v>
      </c>
      <c r="DO1930" s="55" t="s">
        <v>1706</v>
      </c>
      <c r="DP1930" s="55" t="s">
        <v>1261</v>
      </c>
      <c r="DQ1930" s="55" t="s">
        <v>1260</v>
      </c>
      <c r="DR1930" s="55" t="s">
        <v>1261</v>
      </c>
      <c r="DS1930" s="55">
        <v>33168</v>
      </c>
      <c r="DT1930" s="55">
        <v>10000</v>
      </c>
      <c r="DU1930" s="55" t="s">
        <v>1258</v>
      </c>
      <c r="DV1930" s="55">
        <v>1</v>
      </c>
      <c r="EV1930" s="55">
        <v>1923</v>
      </c>
      <c r="EW1930" s="55" t="s">
        <v>1246</v>
      </c>
      <c r="EX1930" s="55" t="s">
        <v>1470</v>
      </c>
      <c r="EY1930" s="55">
        <v>3</v>
      </c>
      <c r="EZ1930" s="55">
        <v>0</v>
      </c>
      <c r="FA1930" s="55">
        <v>1994</v>
      </c>
      <c r="FB1930" s="55" t="s">
        <v>1361</v>
      </c>
      <c r="FC1930" s="55" t="s">
        <v>1249</v>
      </c>
      <c r="FD1930" s="55">
        <v>3.15</v>
      </c>
      <c r="FF1930" s="55">
        <v>1923</v>
      </c>
      <c r="FG1930" s="55" t="s">
        <v>42</v>
      </c>
      <c r="FH1930" s="55" t="s">
        <v>1995</v>
      </c>
      <c r="FI1930" s="55">
        <v>6</v>
      </c>
      <c r="FJ1930" s="55">
        <v>2500</v>
      </c>
      <c r="FK1930" s="55" t="s">
        <v>1249</v>
      </c>
      <c r="FL1930" s="55">
        <v>0.35</v>
      </c>
      <c r="JW1930" s="12">
        <v>1923</v>
      </c>
      <c r="JX1930" s="12" t="s">
        <v>1669</v>
      </c>
      <c r="JY1930" s="12" t="s">
        <v>989</v>
      </c>
    </row>
    <row r="1931" ht="14.25" customHeight="1" outlineLevel="1" spans="7:285">
      <c r="G1931" s="55">
        <v>1924</v>
      </c>
      <c r="H1931" s="55" t="s">
        <v>1309</v>
      </c>
      <c r="I1931" s="55" t="s">
        <v>2016</v>
      </c>
      <c r="J1931" s="55" t="s">
        <v>2907</v>
      </c>
      <c r="K1931" s="55" t="s">
        <v>1249</v>
      </c>
      <c r="L1931" s="55">
        <v>0.24</v>
      </c>
      <c r="AD1931" s="12">
        <v>1924</v>
      </c>
      <c r="AE1931" s="12" t="s">
        <v>1261</v>
      </c>
      <c r="AF1931" s="12" t="s">
        <v>2556</v>
      </c>
      <c r="AG1931" s="12" t="s">
        <v>1433</v>
      </c>
      <c r="AH1931" s="12" t="s">
        <v>2446</v>
      </c>
      <c r="DN1931" s="55">
        <v>1924</v>
      </c>
      <c r="DO1931" s="55" t="s">
        <v>1706</v>
      </c>
      <c r="DP1931" s="55" t="s">
        <v>1261</v>
      </c>
      <c r="DQ1931" s="55" t="s">
        <v>1260</v>
      </c>
      <c r="DR1931" s="55" t="s">
        <v>1261</v>
      </c>
      <c r="DS1931" s="55">
        <v>33169</v>
      </c>
      <c r="DT1931" s="55">
        <v>10000</v>
      </c>
      <c r="DU1931" s="55" t="s">
        <v>1258</v>
      </c>
      <c r="DV1931" s="55">
        <v>1</v>
      </c>
      <c r="EV1931" s="55">
        <v>1924</v>
      </c>
      <c r="EW1931" s="55" t="s">
        <v>1246</v>
      </c>
      <c r="EX1931" s="55" t="s">
        <v>1470</v>
      </c>
      <c r="EY1931" s="55">
        <v>3</v>
      </c>
      <c r="EZ1931" s="55">
        <v>1995</v>
      </c>
      <c r="FA1931" s="55">
        <v>2999</v>
      </c>
      <c r="FB1931" s="55" t="s">
        <v>1361</v>
      </c>
      <c r="FC1931" s="55" t="s">
        <v>1249</v>
      </c>
      <c r="FD1931" s="55">
        <v>3.15</v>
      </c>
      <c r="FF1931" s="55">
        <v>1924</v>
      </c>
      <c r="FG1931" s="55" t="s">
        <v>42</v>
      </c>
      <c r="FH1931" s="55" t="s">
        <v>1995</v>
      </c>
      <c r="FI1931" s="55">
        <v>6</v>
      </c>
      <c r="FJ1931" s="55">
        <v>5000</v>
      </c>
      <c r="FK1931" s="55" t="s">
        <v>1249</v>
      </c>
      <c r="FL1931" s="55">
        <v>0.35</v>
      </c>
      <c r="JW1931" s="12">
        <v>1924</v>
      </c>
      <c r="JX1931" s="12" t="s">
        <v>1669</v>
      </c>
      <c r="JY1931" s="12" t="s">
        <v>1906</v>
      </c>
    </row>
    <row r="1932" ht="14.25" customHeight="1" outlineLevel="1" spans="7:285">
      <c r="G1932" s="55">
        <v>1925</v>
      </c>
      <c r="H1932" s="55" t="s">
        <v>1309</v>
      </c>
      <c r="I1932" s="55" t="s">
        <v>2048</v>
      </c>
      <c r="J1932" s="55" t="s">
        <v>2941</v>
      </c>
      <c r="K1932" s="55" t="s">
        <v>1249</v>
      </c>
      <c r="L1932" s="55">
        <v>0.25</v>
      </c>
      <c r="AD1932" s="12">
        <v>1925</v>
      </c>
      <c r="AE1932" s="12" t="s">
        <v>1261</v>
      </c>
      <c r="AF1932" s="12" t="s">
        <v>2251</v>
      </c>
      <c r="AG1932" s="12" t="s">
        <v>1669</v>
      </c>
      <c r="AH1932" s="12" t="s">
        <v>3060</v>
      </c>
      <c r="DN1932" s="55">
        <v>1925</v>
      </c>
      <c r="DO1932" s="55" t="s">
        <v>1706</v>
      </c>
      <c r="DP1932" s="55" t="s">
        <v>1261</v>
      </c>
      <c r="DQ1932" s="55" t="s">
        <v>1260</v>
      </c>
      <c r="DR1932" s="55" t="s">
        <v>1261</v>
      </c>
      <c r="DS1932" s="55">
        <v>33177</v>
      </c>
      <c r="DT1932" s="55">
        <v>10000</v>
      </c>
      <c r="DU1932" s="55" t="s">
        <v>1258</v>
      </c>
      <c r="DV1932" s="55">
        <v>1</v>
      </c>
      <c r="EV1932" s="55">
        <v>1925</v>
      </c>
      <c r="EW1932" s="55" t="s">
        <v>1246</v>
      </c>
      <c r="EX1932" s="55" t="s">
        <v>1470</v>
      </c>
      <c r="EY1932" s="55">
        <v>4</v>
      </c>
      <c r="EZ1932" s="55">
        <v>0</v>
      </c>
      <c r="FA1932" s="55">
        <v>1994</v>
      </c>
      <c r="FB1932" s="55" t="s">
        <v>1361</v>
      </c>
      <c r="FC1932" s="55" t="s">
        <v>1249</v>
      </c>
      <c r="FD1932" s="55">
        <v>3.25</v>
      </c>
      <c r="FF1932" s="55">
        <v>1925</v>
      </c>
      <c r="FG1932" s="55" t="s">
        <v>42</v>
      </c>
      <c r="FH1932" s="55" t="s">
        <v>1995</v>
      </c>
      <c r="FI1932" s="55">
        <v>6</v>
      </c>
      <c r="FJ1932" s="55">
        <v>10000</v>
      </c>
      <c r="FK1932" s="55" t="s">
        <v>1249</v>
      </c>
      <c r="FL1932" s="55">
        <v>0.35</v>
      </c>
      <c r="JW1932" s="12">
        <v>1925</v>
      </c>
      <c r="JX1932" s="12" t="s">
        <v>1669</v>
      </c>
      <c r="JY1932" s="12" t="s">
        <v>1935</v>
      </c>
    </row>
    <row r="1933" ht="14.25" customHeight="1" outlineLevel="1" spans="7:285">
      <c r="G1933" s="55">
        <v>1926</v>
      </c>
      <c r="H1933" s="55" t="s">
        <v>1309</v>
      </c>
      <c r="I1933" s="55" t="s">
        <v>2048</v>
      </c>
      <c r="J1933" s="55" t="s">
        <v>2946</v>
      </c>
      <c r="K1933" s="55" t="s">
        <v>1249</v>
      </c>
      <c r="L1933" s="55">
        <v>0.25</v>
      </c>
      <c r="AD1933" s="12">
        <v>1926</v>
      </c>
      <c r="AE1933" s="12" t="s">
        <v>1261</v>
      </c>
      <c r="AF1933" s="12" t="s">
        <v>2421</v>
      </c>
      <c r="AG1933" s="12" t="s">
        <v>1433</v>
      </c>
      <c r="AH1933" s="12" t="s">
        <v>2446</v>
      </c>
      <c r="DN1933" s="55">
        <v>1926</v>
      </c>
      <c r="DO1933" s="55" t="s">
        <v>1706</v>
      </c>
      <c r="DP1933" s="55" t="s">
        <v>1261</v>
      </c>
      <c r="DQ1933" s="55" t="s">
        <v>1260</v>
      </c>
      <c r="DR1933" s="55" t="s">
        <v>1261</v>
      </c>
      <c r="DS1933" s="55">
        <v>33178</v>
      </c>
      <c r="DT1933" s="55">
        <v>10000</v>
      </c>
      <c r="DU1933" s="55" t="s">
        <v>1258</v>
      </c>
      <c r="DV1933" s="55">
        <v>1</v>
      </c>
      <c r="EV1933" s="55">
        <v>1926</v>
      </c>
      <c r="EW1933" s="55" t="s">
        <v>1246</v>
      </c>
      <c r="EX1933" s="55" t="s">
        <v>1470</v>
      </c>
      <c r="EY1933" s="55">
        <v>4</v>
      </c>
      <c r="EZ1933" s="55">
        <v>1995</v>
      </c>
      <c r="FA1933" s="55">
        <v>2999</v>
      </c>
      <c r="FB1933" s="55" t="s">
        <v>1361</v>
      </c>
      <c r="FC1933" s="55" t="s">
        <v>1249</v>
      </c>
      <c r="FD1933" s="55">
        <v>3.25</v>
      </c>
      <c r="FF1933" s="55">
        <v>1926</v>
      </c>
      <c r="FG1933" s="55" t="s">
        <v>42</v>
      </c>
      <c r="FH1933" s="55" t="s">
        <v>1995</v>
      </c>
      <c r="FI1933" s="55">
        <v>6</v>
      </c>
      <c r="FJ1933" s="55">
        <v>25000</v>
      </c>
      <c r="FK1933" s="55" t="s">
        <v>1249</v>
      </c>
      <c r="FL1933" s="55">
        <v>0.35</v>
      </c>
      <c r="JW1933" s="12">
        <v>1926</v>
      </c>
      <c r="JX1933" s="12" t="s">
        <v>1669</v>
      </c>
      <c r="JY1933" s="12" t="s">
        <v>1418</v>
      </c>
    </row>
    <row r="1934" ht="14.25" customHeight="1" outlineLevel="1" spans="7:285">
      <c r="G1934" s="55">
        <v>1927</v>
      </c>
      <c r="H1934" s="55" t="s">
        <v>1309</v>
      </c>
      <c r="I1934" s="55" t="s">
        <v>2048</v>
      </c>
      <c r="J1934" s="55" t="s">
        <v>1871</v>
      </c>
      <c r="K1934" s="55" t="s">
        <v>1249</v>
      </c>
      <c r="L1934" s="55">
        <v>0.2625</v>
      </c>
      <c r="AD1934" s="12">
        <v>1927</v>
      </c>
      <c r="AE1934" s="12" t="s">
        <v>1261</v>
      </c>
      <c r="AF1934" s="12" t="s">
        <v>2523</v>
      </c>
      <c r="AG1934" s="12" t="s">
        <v>1669</v>
      </c>
      <c r="AH1934" s="12" t="s">
        <v>3060</v>
      </c>
      <c r="DN1934" s="55">
        <v>1927</v>
      </c>
      <c r="DO1934" s="55" t="s">
        <v>1706</v>
      </c>
      <c r="DP1934" s="55" t="s">
        <v>1261</v>
      </c>
      <c r="DQ1934" s="55" t="s">
        <v>1260</v>
      </c>
      <c r="DR1934" s="55" t="s">
        <v>1261</v>
      </c>
      <c r="DS1934" s="55">
        <v>33181</v>
      </c>
      <c r="DT1934" s="55">
        <v>10000</v>
      </c>
      <c r="DU1934" s="55" t="s">
        <v>1258</v>
      </c>
      <c r="DV1934" s="55">
        <v>1</v>
      </c>
      <c r="EV1934" s="55">
        <v>1927</v>
      </c>
      <c r="EW1934" s="55" t="s">
        <v>1246</v>
      </c>
      <c r="EX1934" s="55" t="s">
        <v>1470</v>
      </c>
      <c r="EY1934" s="55">
        <v>5</v>
      </c>
      <c r="EZ1934" s="55">
        <v>0</v>
      </c>
      <c r="FA1934" s="55">
        <v>1994</v>
      </c>
      <c r="FB1934" s="55" t="s">
        <v>1361</v>
      </c>
      <c r="FC1934" s="55" t="s">
        <v>1249</v>
      </c>
      <c r="FD1934" s="55">
        <v>3.25</v>
      </c>
      <c r="FF1934" s="55">
        <v>1927</v>
      </c>
      <c r="FG1934" s="55" t="s">
        <v>42</v>
      </c>
      <c r="FH1934" s="55" t="s">
        <v>1995</v>
      </c>
      <c r="FI1934" s="55">
        <v>6</v>
      </c>
      <c r="FJ1934" s="55">
        <v>50000</v>
      </c>
      <c r="FK1934" s="55" t="s">
        <v>1249</v>
      </c>
      <c r="FL1934" s="55">
        <v>0.35</v>
      </c>
      <c r="JW1934" s="12">
        <v>1927</v>
      </c>
      <c r="JX1934" s="12" t="s">
        <v>1669</v>
      </c>
      <c r="JY1934" s="12" t="s">
        <v>1206</v>
      </c>
    </row>
    <row r="1935" ht="14.25" customHeight="1" outlineLevel="1" spans="7:285">
      <c r="G1935" s="55">
        <v>1928</v>
      </c>
      <c r="H1935" s="55" t="s">
        <v>1309</v>
      </c>
      <c r="I1935" s="55" t="s">
        <v>1263</v>
      </c>
      <c r="J1935" s="55" t="s">
        <v>2075</v>
      </c>
      <c r="K1935" s="55" t="s">
        <v>1249</v>
      </c>
      <c r="L1935" s="55">
        <v>0.2</v>
      </c>
      <c r="AD1935" s="12">
        <v>1928</v>
      </c>
      <c r="AE1935" s="12" t="s">
        <v>1261</v>
      </c>
      <c r="AF1935" s="12" t="s">
        <v>2789</v>
      </c>
      <c r="AG1935" s="12" t="s">
        <v>1433</v>
      </c>
      <c r="AH1935" s="12" t="s">
        <v>2446</v>
      </c>
      <c r="DN1935" s="55">
        <v>1928</v>
      </c>
      <c r="DO1935" s="55" t="s">
        <v>1706</v>
      </c>
      <c r="DP1935" s="55" t="s">
        <v>1261</v>
      </c>
      <c r="DQ1935" s="55" t="s">
        <v>1260</v>
      </c>
      <c r="DR1935" s="55" t="s">
        <v>1261</v>
      </c>
      <c r="DS1935" s="55">
        <v>33317</v>
      </c>
      <c r="DT1935" s="55">
        <v>10000</v>
      </c>
      <c r="DU1935" s="55" t="s">
        <v>1258</v>
      </c>
      <c r="DV1935" s="55">
        <v>1</v>
      </c>
      <c r="EV1935" s="55">
        <v>1928</v>
      </c>
      <c r="EW1935" s="55" t="s">
        <v>1246</v>
      </c>
      <c r="EX1935" s="55" t="s">
        <v>1470</v>
      </c>
      <c r="EY1935" s="55">
        <v>5</v>
      </c>
      <c r="EZ1935" s="55">
        <v>1995</v>
      </c>
      <c r="FA1935" s="55">
        <v>2999</v>
      </c>
      <c r="FB1935" s="55" t="s">
        <v>1361</v>
      </c>
      <c r="FC1935" s="55" t="s">
        <v>1249</v>
      </c>
      <c r="FD1935" s="55">
        <v>3.5</v>
      </c>
      <c r="FF1935" s="55">
        <v>1928</v>
      </c>
      <c r="FG1935" s="55" t="s">
        <v>42</v>
      </c>
      <c r="FH1935" s="55" t="s">
        <v>1995</v>
      </c>
      <c r="FI1935" s="55">
        <v>6</v>
      </c>
      <c r="FJ1935" s="55">
        <v>80000</v>
      </c>
      <c r="FK1935" s="55" t="s">
        <v>1249</v>
      </c>
      <c r="FL1935" s="55">
        <v>0.35</v>
      </c>
      <c r="JW1935" s="12">
        <v>1928</v>
      </c>
      <c r="JX1935" s="12" t="s">
        <v>1669</v>
      </c>
      <c r="JY1935" s="12" t="s">
        <v>2008</v>
      </c>
    </row>
    <row r="1936" ht="14.25" customHeight="1" outlineLevel="1" spans="7:285">
      <c r="G1936" s="55">
        <v>1929</v>
      </c>
      <c r="H1936" s="55" t="s">
        <v>1309</v>
      </c>
      <c r="I1936" s="55" t="s">
        <v>1263</v>
      </c>
      <c r="J1936" s="55" t="s">
        <v>3000</v>
      </c>
      <c r="K1936" s="55" t="s">
        <v>1249</v>
      </c>
      <c r="L1936" s="55">
        <v>0.22</v>
      </c>
      <c r="AD1936" s="12">
        <v>1929</v>
      </c>
      <c r="AE1936" s="12" t="s">
        <v>1261</v>
      </c>
      <c r="AF1936" s="12" t="s">
        <v>2798</v>
      </c>
      <c r="AG1936" s="12" t="s">
        <v>1669</v>
      </c>
      <c r="AH1936" s="12" t="s">
        <v>3060</v>
      </c>
      <c r="DN1936" s="55">
        <v>1929</v>
      </c>
      <c r="DO1936" s="55" t="s">
        <v>1706</v>
      </c>
      <c r="DP1936" s="55" t="s">
        <v>1261</v>
      </c>
      <c r="DQ1936" s="55" t="s">
        <v>1260</v>
      </c>
      <c r="DR1936" s="55" t="s">
        <v>1261</v>
      </c>
      <c r="DS1936" s="55">
        <v>33323</v>
      </c>
      <c r="DT1936" s="55">
        <v>10000</v>
      </c>
      <c r="DU1936" s="55" t="s">
        <v>1258</v>
      </c>
      <c r="DV1936" s="55">
        <v>1</v>
      </c>
      <c r="EV1936" s="55">
        <v>1929</v>
      </c>
      <c r="EW1936" s="55" t="s">
        <v>1246</v>
      </c>
      <c r="EX1936" s="55" t="s">
        <v>1470</v>
      </c>
      <c r="EY1936" s="55">
        <v>6</v>
      </c>
      <c r="EZ1936" s="55">
        <v>0</v>
      </c>
      <c r="FA1936" s="55">
        <v>1994</v>
      </c>
      <c r="FB1936" s="55" t="s">
        <v>1361</v>
      </c>
      <c r="FC1936" s="55" t="s">
        <v>1249</v>
      </c>
      <c r="FD1936" s="55">
        <v>3.25</v>
      </c>
      <c r="FF1936" s="55">
        <v>1929</v>
      </c>
      <c r="FG1936" s="55" t="s">
        <v>42</v>
      </c>
      <c r="FH1936" s="55" t="s">
        <v>1995</v>
      </c>
      <c r="FI1936" s="55">
        <v>6</v>
      </c>
      <c r="FJ1936" s="55">
        <v>130000</v>
      </c>
      <c r="FK1936" s="55" t="s">
        <v>1249</v>
      </c>
      <c r="FL1936" s="55">
        <v>0.35</v>
      </c>
      <c r="JW1936" s="12">
        <v>1929</v>
      </c>
      <c r="JX1936" s="12" t="s">
        <v>1669</v>
      </c>
      <c r="JY1936" s="12" t="s">
        <v>1455</v>
      </c>
    </row>
    <row r="1937" ht="14.25" customHeight="1" outlineLevel="1" spans="7:285">
      <c r="G1937" s="55">
        <v>1930</v>
      </c>
      <c r="H1937" s="55" t="s">
        <v>1309</v>
      </c>
      <c r="I1937" s="55" t="s">
        <v>1263</v>
      </c>
      <c r="J1937" s="55" t="s">
        <v>3011</v>
      </c>
      <c r="K1937" s="55" t="s">
        <v>1249</v>
      </c>
      <c r="L1937" s="55">
        <v>0.22</v>
      </c>
      <c r="AD1937" s="12">
        <v>1930</v>
      </c>
      <c r="AE1937" s="12" t="s">
        <v>1261</v>
      </c>
      <c r="AF1937" s="12" t="s">
        <v>2864</v>
      </c>
      <c r="AG1937" s="12" t="s">
        <v>1433</v>
      </c>
      <c r="AH1937" s="12" t="s">
        <v>2446</v>
      </c>
      <c r="DN1937" s="55">
        <v>1930</v>
      </c>
      <c r="DO1937" s="55" t="s">
        <v>1706</v>
      </c>
      <c r="DP1937" s="55" t="s">
        <v>1261</v>
      </c>
      <c r="DQ1937" s="55" t="s">
        <v>1260</v>
      </c>
      <c r="DR1937" s="55" t="s">
        <v>1261</v>
      </c>
      <c r="DS1937" s="55">
        <v>33326</v>
      </c>
      <c r="DT1937" s="55">
        <v>10000</v>
      </c>
      <c r="DU1937" s="55" t="s">
        <v>1258</v>
      </c>
      <c r="DV1937" s="55">
        <v>1</v>
      </c>
      <c r="EV1937" s="55">
        <v>1930</v>
      </c>
      <c r="EW1937" s="55" t="s">
        <v>1246</v>
      </c>
      <c r="EX1937" s="55" t="s">
        <v>1470</v>
      </c>
      <c r="EY1937" s="55">
        <v>6</v>
      </c>
      <c r="EZ1937" s="55">
        <v>1995</v>
      </c>
      <c r="FA1937" s="55">
        <v>2999</v>
      </c>
      <c r="FB1937" s="55" t="s">
        <v>1361</v>
      </c>
      <c r="FC1937" s="55" t="s">
        <v>1249</v>
      </c>
      <c r="FD1937" s="55">
        <v>3.25</v>
      </c>
      <c r="FF1937" s="55">
        <v>1930</v>
      </c>
      <c r="FG1937" s="55" t="s">
        <v>42</v>
      </c>
      <c r="FH1937" s="55" t="s">
        <v>1995</v>
      </c>
      <c r="FI1937" s="55">
        <v>6</v>
      </c>
      <c r="FJ1937" s="55">
        <v>260000</v>
      </c>
      <c r="FK1937" s="55" t="s">
        <v>1249</v>
      </c>
      <c r="FL1937" s="55">
        <v>0.35</v>
      </c>
      <c r="JW1937" s="12">
        <v>1930</v>
      </c>
      <c r="JX1937" s="12" t="s">
        <v>1669</v>
      </c>
      <c r="JY1937" s="12" t="s">
        <v>2044</v>
      </c>
    </row>
    <row r="1938" ht="14.25" customHeight="1" outlineLevel="1" spans="7:285">
      <c r="G1938" s="55">
        <v>1931</v>
      </c>
      <c r="H1938" s="55" t="s">
        <v>1309</v>
      </c>
      <c r="I1938" s="55" t="s">
        <v>1263</v>
      </c>
      <c r="J1938" s="55" t="s">
        <v>2204</v>
      </c>
      <c r="K1938" s="55" t="s">
        <v>1249</v>
      </c>
      <c r="L1938" s="55">
        <v>0.2</v>
      </c>
      <c r="AD1938" s="12">
        <v>1931</v>
      </c>
      <c r="AE1938" s="12" t="s">
        <v>1261</v>
      </c>
      <c r="AF1938" s="12" t="s">
        <v>1777</v>
      </c>
      <c r="AG1938" s="12" t="s">
        <v>1669</v>
      </c>
      <c r="AH1938" s="12" t="s">
        <v>3060</v>
      </c>
      <c r="DN1938" s="55">
        <v>1931</v>
      </c>
      <c r="DO1938" s="55" t="s">
        <v>1706</v>
      </c>
      <c r="DP1938" s="55" t="s">
        <v>1261</v>
      </c>
      <c r="DQ1938" s="55" t="s">
        <v>1260</v>
      </c>
      <c r="DR1938" s="55" t="s">
        <v>1261</v>
      </c>
      <c r="DS1938" s="55">
        <v>33330</v>
      </c>
      <c r="DT1938" s="55">
        <v>10000</v>
      </c>
      <c r="DU1938" s="55" t="s">
        <v>1258</v>
      </c>
      <c r="DV1938" s="55">
        <v>1</v>
      </c>
      <c r="EV1938" s="55">
        <v>1931</v>
      </c>
      <c r="EW1938" s="55" t="s">
        <v>1246</v>
      </c>
      <c r="EX1938" s="55" t="s">
        <v>1470</v>
      </c>
      <c r="EY1938" s="55">
        <v>7</v>
      </c>
      <c r="EZ1938" s="55">
        <v>0</v>
      </c>
      <c r="FA1938" s="55">
        <v>1994</v>
      </c>
      <c r="FB1938" s="55" t="s">
        <v>1361</v>
      </c>
      <c r="FC1938" s="55" t="s">
        <v>1249</v>
      </c>
      <c r="FD1938" s="55">
        <v>2.5</v>
      </c>
      <c r="FF1938" s="55">
        <v>1931</v>
      </c>
      <c r="FG1938" s="55" t="s">
        <v>42</v>
      </c>
      <c r="FH1938" s="55" t="s">
        <v>1995</v>
      </c>
      <c r="FI1938" s="55">
        <v>6</v>
      </c>
      <c r="FJ1938" s="55">
        <v>400000</v>
      </c>
      <c r="FK1938" s="55" t="s">
        <v>1249</v>
      </c>
      <c r="FL1938" s="55">
        <v>0.35</v>
      </c>
      <c r="JW1938" s="12">
        <v>1931</v>
      </c>
      <c r="JX1938" s="12" t="s">
        <v>1669</v>
      </c>
      <c r="JY1938" s="12" t="s">
        <v>2069</v>
      </c>
    </row>
    <row r="1939" ht="14.25" customHeight="1" outlineLevel="1" spans="7:285">
      <c r="G1939" s="55">
        <v>1932</v>
      </c>
      <c r="H1939" s="55" t="s">
        <v>1309</v>
      </c>
      <c r="I1939" s="55" t="s">
        <v>1263</v>
      </c>
      <c r="J1939" s="55" t="s">
        <v>3022</v>
      </c>
      <c r="K1939" s="55" t="s">
        <v>1249</v>
      </c>
      <c r="L1939" s="55">
        <v>0.2</v>
      </c>
      <c r="AD1939" s="12">
        <v>1932</v>
      </c>
      <c r="AE1939" s="12" t="s">
        <v>1261</v>
      </c>
      <c r="AF1939" s="12" t="s">
        <v>2909</v>
      </c>
      <c r="AG1939" s="12" t="s">
        <v>1433</v>
      </c>
      <c r="AH1939" s="12" t="s">
        <v>2446</v>
      </c>
      <c r="DN1939" s="55">
        <v>1932</v>
      </c>
      <c r="DO1939" s="55" t="s">
        <v>1706</v>
      </c>
      <c r="DP1939" s="55" t="s">
        <v>1261</v>
      </c>
      <c r="DQ1939" s="55" t="s">
        <v>1260</v>
      </c>
      <c r="DR1939" s="55" t="s">
        <v>1261</v>
      </c>
      <c r="DS1939" s="55">
        <v>33406</v>
      </c>
      <c r="DT1939" s="55">
        <v>10000</v>
      </c>
      <c r="DU1939" s="55" t="s">
        <v>1258</v>
      </c>
      <c r="DV1939" s="55">
        <v>1</v>
      </c>
      <c r="EV1939" s="55">
        <v>1932</v>
      </c>
      <c r="EW1939" s="55" t="s">
        <v>1246</v>
      </c>
      <c r="EX1939" s="55" t="s">
        <v>1470</v>
      </c>
      <c r="EY1939" s="55">
        <v>7</v>
      </c>
      <c r="EZ1939" s="55">
        <v>1995</v>
      </c>
      <c r="FA1939" s="55">
        <v>2999</v>
      </c>
      <c r="FB1939" s="55" t="s">
        <v>1361</v>
      </c>
      <c r="FC1939" s="55" t="s">
        <v>1249</v>
      </c>
      <c r="FD1939" s="55">
        <v>2.5</v>
      </c>
      <c r="FF1939" s="55">
        <v>1932</v>
      </c>
      <c r="FG1939" s="55" t="s">
        <v>42</v>
      </c>
      <c r="FH1939" s="55" t="s">
        <v>1995</v>
      </c>
      <c r="FI1939" s="55">
        <v>6</v>
      </c>
      <c r="FJ1939" s="55">
        <v>530000</v>
      </c>
      <c r="FK1939" s="55" t="s">
        <v>1249</v>
      </c>
      <c r="FL1939" s="55">
        <v>0.35</v>
      </c>
      <c r="JW1939" s="12">
        <v>1932</v>
      </c>
      <c r="JX1939" s="12" t="s">
        <v>1669</v>
      </c>
      <c r="JY1939" s="12" t="s">
        <v>1323</v>
      </c>
    </row>
    <row r="1940" ht="14.25" customHeight="1" outlineLevel="1" spans="7:285">
      <c r="G1940" s="55">
        <v>1933</v>
      </c>
      <c r="H1940" s="55" t="s">
        <v>1309</v>
      </c>
      <c r="I1940" s="55" t="s">
        <v>1708</v>
      </c>
      <c r="J1940" s="55" t="s">
        <v>2982</v>
      </c>
      <c r="K1940" s="55" t="s">
        <v>1249</v>
      </c>
      <c r="L1940" s="55">
        <v>0.32</v>
      </c>
      <c r="AD1940" s="12">
        <v>1933</v>
      </c>
      <c r="AE1940" s="12" t="s">
        <v>1261</v>
      </c>
      <c r="AF1940" s="12" t="s">
        <v>3010</v>
      </c>
      <c r="AG1940" s="12" t="s">
        <v>1669</v>
      </c>
      <c r="AH1940" s="12" t="s">
        <v>3060</v>
      </c>
      <c r="DN1940" s="55">
        <v>1933</v>
      </c>
      <c r="DO1940" s="55" t="s">
        <v>1706</v>
      </c>
      <c r="DP1940" s="55" t="s">
        <v>1261</v>
      </c>
      <c r="DQ1940" s="55" t="s">
        <v>1260</v>
      </c>
      <c r="DR1940" s="55" t="s">
        <v>1261</v>
      </c>
      <c r="DS1940" s="55">
        <v>33410</v>
      </c>
      <c r="DT1940" s="55">
        <v>10000</v>
      </c>
      <c r="DU1940" s="55" t="s">
        <v>1258</v>
      </c>
      <c r="DV1940" s="55">
        <v>1</v>
      </c>
      <c r="EV1940" s="55">
        <v>1933</v>
      </c>
      <c r="EW1940" s="55" t="s">
        <v>1246</v>
      </c>
      <c r="EX1940" s="55" t="s">
        <v>1810</v>
      </c>
      <c r="EY1940" s="55">
        <v>1</v>
      </c>
      <c r="EZ1940" s="55">
        <v>0</v>
      </c>
      <c r="FA1940" s="55">
        <v>1994</v>
      </c>
      <c r="FB1940" s="55" t="s">
        <v>1361</v>
      </c>
      <c r="FC1940" s="55" t="s">
        <v>1249</v>
      </c>
      <c r="FD1940" s="55">
        <v>2.5</v>
      </c>
      <c r="FF1940" s="55">
        <v>1933</v>
      </c>
      <c r="FG1940" s="55" t="s">
        <v>42</v>
      </c>
      <c r="FH1940" s="55" t="s">
        <v>1995</v>
      </c>
      <c r="FI1940" s="55">
        <v>6</v>
      </c>
      <c r="FJ1940" s="55">
        <v>540000</v>
      </c>
      <c r="FK1940" s="55" t="s">
        <v>1249</v>
      </c>
      <c r="FL1940" s="55">
        <v>0.35</v>
      </c>
      <c r="JW1940" s="12">
        <v>1933</v>
      </c>
      <c r="JX1940" s="12" t="s">
        <v>1669</v>
      </c>
      <c r="JY1940" s="12" t="s">
        <v>2108</v>
      </c>
    </row>
    <row r="1941" ht="14.25" customHeight="1" outlineLevel="1" spans="7:285">
      <c r="G1941" s="55">
        <v>1934</v>
      </c>
      <c r="H1941" s="55" t="s">
        <v>1309</v>
      </c>
      <c r="I1941" s="55" t="s">
        <v>1708</v>
      </c>
      <c r="J1941" s="55" t="s">
        <v>2078</v>
      </c>
      <c r="K1941" s="55" t="s">
        <v>1249</v>
      </c>
      <c r="L1941" s="55">
        <v>0.32</v>
      </c>
      <c r="AD1941" s="12">
        <v>1934</v>
      </c>
      <c r="AE1941" s="12" t="s">
        <v>1261</v>
      </c>
      <c r="AF1941" s="12" t="s">
        <v>635</v>
      </c>
      <c r="AG1941" s="12" t="s">
        <v>1472</v>
      </c>
      <c r="AH1941" s="12" t="s">
        <v>2481</v>
      </c>
      <c r="DN1941" s="55">
        <v>1934</v>
      </c>
      <c r="DO1941" s="55" t="s">
        <v>1706</v>
      </c>
      <c r="DP1941" s="55" t="s">
        <v>1261</v>
      </c>
      <c r="DQ1941" s="55" t="s">
        <v>1260</v>
      </c>
      <c r="DR1941" s="55" t="s">
        <v>1261</v>
      </c>
      <c r="DS1941" s="55">
        <v>33411</v>
      </c>
      <c r="DT1941" s="55">
        <v>10000</v>
      </c>
      <c r="DU1941" s="55" t="s">
        <v>1258</v>
      </c>
      <c r="DV1941" s="55">
        <v>1</v>
      </c>
      <c r="EV1941" s="55">
        <v>1934</v>
      </c>
      <c r="EW1941" s="55" t="s">
        <v>1246</v>
      </c>
      <c r="EX1941" s="55" t="s">
        <v>1810</v>
      </c>
      <c r="EY1941" s="55">
        <v>1</v>
      </c>
      <c r="EZ1941" s="55">
        <v>1995</v>
      </c>
      <c r="FA1941" s="55">
        <v>2999</v>
      </c>
      <c r="FB1941" s="55" t="s">
        <v>1361</v>
      </c>
      <c r="FC1941" s="55" t="s">
        <v>1249</v>
      </c>
      <c r="FD1941" s="55">
        <v>2.5</v>
      </c>
      <c r="FF1941" s="55">
        <v>1934</v>
      </c>
      <c r="FG1941" s="55" t="s">
        <v>42</v>
      </c>
      <c r="FH1941" s="55" t="s">
        <v>1995</v>
      </c>
      <c r="FI1941" s="55">
        <v>7</v>
      </c>
      <c r="FJ1941" s="55">
        <v>0</v>
      </c>
      <c r="FK1941" s="55" t="s">
        <v>1249</v>
      </c>
      <c r="FL1941" s="55">
        <v>0.3</v>
      </c>
      <c r="JW1941" s="12">
        <v>1934</v>
      </c>
      <c r="JX1941" s="12" t="s">
        <v>1669</v>
      </c>
      <c r="JY1941" s="12" t="s">
        <v>1317</v>
      </c>
    </row>
    <row r="1942" ht="14.25" customHeight="1" outlineLevel="1" spans="7:285">
      <c r="G1942" s="55">
        <v>1935</v>
      </c>
      <c r="H1942" s="55" t="s">
        <v>1309</v>
      </c>
      <c r="I1942" s="55" t="s">
        <v>1708</v>
      </c>
      <c r="J1942" s="55" t="s">
        <v>2660</v>
      </c>
      <c r="K1942" s="55" t="s">
        <v>1249</v>
      </c>
      <c r="L1942" s="55">
        <v>0.32</v>
      </c>
      <c r="AD1942" s="12">
        <v>1935</v>
      </c>
      <c r="AE1942" s="12" t="s">
        <v>1261</v>
      </c>
      <c r="AF1942" s="12" t="s">
        <v>2025</v>
      </c>
      <c r="AG1942" s="12" t="s">
        <v>1669</v>
      </c>
      <c r="AH1942" s="12" t="s">
        <v>3060</v>
      </c>
      <c r="DN1942" s="55">
        <v>1935</v>
      </c>
      <c r="DO1942" s="55" t="s">
        <v>1706</v>
      </c>
      <c r="DP1942" s="55" t="s">
        <v>1261</v>
      </c>
      <c r="DQ1942" s="55" t="s">
        <v>1260</v>
      </c>
      <c r="DR1942" s="55" t="s">
        <v>1261</v>
      </c>
      <c r="DS1942" s="55">
        <v>33414</v>
      </c>
      <c r="DT1942" s="55">
        <v>10000</v>
      </c>
      <c r="DU1942" s="55" t="s">
        <v>1258</v>
      </c>
      <c r="DV1942" s="55">
        <v>1</v>
      </c>
      <c r="EV1942" s="55">
        <v>1935</v>
      </c>
      <c r="EW1942" s="55" t="s">
        <v>1246</v>
      </c>
      <c r="EX1942" s="55" t="s">
        <v>1810</v>
      </c>
      <c r="EY1942" s="55">
        <v>2</v>
      </c>
      <c r="EZ1942" s="55">
        <v>0</v>
      </c>
      <c r="FA1942" s="55">
        <v>1994</v>
      </c>
      <c r="FB1942" s="55" t="s">
        <v>1361</v>
      </c>
      <c r="FC1942" s="55" t="s">
        <v>1249</v>
      </c>
      <c r="FD1942" s="55">
        <v>2.5</v>
      </c>
      <c r="FF1942" s="55">
        <v>1935</v>
      </c>
      <c r="FG1942" s="55" t="s">
        <v>42</v>
      </c>
      <c r="FH1942" s="55" t="s">
        <v>1995</v>
      </c>
      <c r="FI1942" s="55">
        <v>7</v>
      </c>
      <c r="FJ1942" s="55">
        <v>1000</v>
      </c>
      <c r="FK1942" s="55" t="s">
        <v>1249</v>
      </c>
      <c r="FL1942" s="55">
        <v>0.3</v>
      </c>
      <c r="JW1942" s="12">
        <v>1935</v>
      </c>
      <c r="JX1942" s="12" t="s">
        <v>1669</v>
      </c>
      <c r="JY1942" s="12" t="s">
        <v>1365</v>
      </c>
    </row>
    <row r="1943" ht="14.25" customHeight="1" outlineLevel="1" spans="7:285">
      <c r="G1943" s="55">
        <v>1936</v>
      </c>
      <c r="H1943" s="55" t="s">
        <v>1309</v>
      </c>
      <c r="I1943" s="55" t="s">
        <v>1708</v>
      </c>
      <c r="J1943" s="55" t="s">
        <v>2054</v>
      </c>
      <c r="K1943" s="55" t="s">
        <v>1249</v>
      </c>
      <c r="L1943" s="55">
        <v>0.32</v>
      </c>
      <c r="AD1943" s="12">
        <v>1936</v>
      </c>
      <c r="AE1943" s="12" t="s">
        <v>1261</v>
      </c>
      <c r="AF1943" s="12" t="s">
        <v>1367</v>
      </c>
      <c r="AG1943" s="12" t="s">
        <v>1472</v>
      </c>
      <c r="AH1943" s="12" t="s">
        <v>2481</v>
      </c>
      <c r="DN1943" s="55">
        <v>1936</v>
      </c>
      <c r="DO1943" s="55" t="s">
        <v>1706</v>
      </c>
      <c r="DP1943" s="55" t="s">
        <v>1261</v>
      </c>
      <c r="DQ1943" s="55" t="s">
        <v>1260</v>
      </c>
      <c r="DR1943" s="55" t="s">
        <v>1261</v>
      </c>
      <c r="DS1943" s="55">
        <v>33415</v>
      </c>
      <c r="DT1943" s="55">
        <v>10000</v>
      </c>
      <c r="DU1943" s="55" t="s">
        <v>1258</v>
      </c>
      <c r="DV1943" s="55">
        <v>1</v>
      </c>
      <c r="EV1943" s="55">
        <v>1936</v>
      </c>
      <c r="EW1943" s="55" t="s">
        <v>1246</v>
      </c>
      <c r="EX1943" s="55" t="s">
        <v>1810</v>
      </c>
      <c r="EY1943" s="55">
        <v>2</v>
      </c>
      <c r="EZ1943" s="55">
        <v>1995</v>
      </c>
      <c r="FA1943" s="55">
        <v>2999</v>
      </c>
      <c r="FB1943" s="55" t="s">
        <v>1361</v>
      </c>
      <c r="FC1943" s="55" t="s">
        <v>1249</v>
      </c>
      <c r="FD1943" s="55">
        <v>2.5</v>
      </c>
      <c r="FF1943" s="55">
        <v>1936</v>
      </c>
      <c r="FG1943" s="55" t="s">
        <v>42</v>
      </c>
      <c r="FH1943" s="55" t="s">
        <v>1995</v>
      </c>
      <c r="FI1943" s="55">
        <v>7</v>
      </c>
      <c r="FJ1943" s="55">
        <v>2500</v>
      </c>
      <c r="FK1943" s="55" t="s">
        <v>1249</v>
      </c>
      <c r="FL1943" s="55">
        <v>0.3</v>
      </c>
      <c r="JW1943" s="12">
        <v>1936</v>
      </c>
      <c r="JX1943" s="12" t="s">
        <v>1669</v>
      </c>
      <c r="JY1943" s="12" t="s">
        <v>2176</v>
      </c>
    </row>
    <row r="1944" ht="14.25" customHeight="1" outlineLevel="1" spans="7:285">
      <c r="G1944" s="55">
        <v>1937</v>
      </c>
      <c r="H1944" s="55" t="s">
        <v>1309</v>
      </c>
      <c r="I1944" s="55" t="s">
        <v>1708</v>
      </c>
      <c r="J1944" s="55" t="s">
        <v>2647</v>
      </c>
      <c r="K1944" s="55" t="s">
        <v>1249</v>
      </c>
      <c r="L1944" s="55">
        <v>0.32</v>
      </c>
      <c r="AD1944" s="12">
        <v>1937</v>
      </c>
      <c r="AE1944" s="12" t="s">
        <v>1261</v>
      </c>
      <c r="AF1944" s="12" t="s">
        <v>1932</v>
      </c>
      <c r="AG1944" s="12" t="s">
        <v>1669</v>
      </c>
      <c r="AH1944" s="12" t="s">
        <v>3060</v>
      </c>
      <c r="DN1944" s="55">
        <v>1937</v>
      </c>
      <c r="DO1944" s="55" t="s">
        <v>1706</v>
      </c>
      <c r="DP1944" s="55" t="s">
        <v>1261</v>
      </c>
      <c r="DQ1944" s="55" t="s">
        <v>1260</v>
      </c>
      <c r="DR1944" s="55" t="s">
        <v>1261</v>
      </c>
      <c r="DS1944" s="55">
        <v>33418</v>
      </c>
      <c r="DT1944" s="55">
        <v>10000</v>
      </c>
      <c r="DU1944" s="55" t="s">
        <v>1258</v>
      </c>
      <c r="DV1944" s="55">
        <v>1</v>
      </c>
      <c r="EV1944" s="55">
        <v>1937</v>
      </c>
      <c r="EW1944" s="55" t="s">
        <v>1246</v>
      </c>
      <c r="EX1944" s="55" t="s">
        <v>1738</v>
      </c>
      <c r="EY1944" s="55">
        <v>1</v>
      </c>
      <c r="EZ1944" s="55">
        <v>0</v>
      </c>
      <c r="FA1944" s="55">
        <v>1994</v>
      </c>
      <c r="FB1944" s="55" t="s">
        <v>1361</v>
      </c>
      <c r="FC1944" s="55" t="s">
        <v>1249</v>
      </c>
      <c r="FD1944" s="55">
        <v>5.5</v>
      </c>
      <c r="FF1944" s="55">
        <v>1937</v>
      </c>
      <c r="FG1944" s="55" t="s">
        <v>42</v>
      </c>
      <c r="FH1944" s="55" t="s">
        <v>1995</v>
      </c>
      <c r="FI1944" s="55">
        <v>7</v>
      </c>
      <c r="FJ1944" s="55">
        <v>5000</v>
      </c>
      <c r="FK1944" s="55" t="s">
        <v>1249</v>
      </c>
      <c r="FL1944" s="55">
        <v>0.3</v>
      </c>
      <c r="JW1944" s="12">
        <v>1937</v>
      </c>
      <c r="JX1944" s="12" t="s">
        <v>1669</v>
      </c>
      <c r="JY1944" s="12" t="s">
        <v>1367</v>
      </c>
    </row>
    <row r="1945" ht="14.25" customHeight="1" outlineLevel="1" spans="7:285">
      <c r="G1945" s="55">
        <v>1938</v>
      </c>
      <c r="H1945" s="55" t="s">
        <v>1309</v>
      </c>
      <c r="I1945" s="55" t="s">
        <v>1708</v>
      </c>
      <c r="J1945" s="55" t="s">
        <v>3063</v>
      </c>
      <c r="K1945" s="55" t="s">
        <v>1249</v>
      </c>
      <c r="L1945" s="55">
        <v>0.32</v>
      </c>
      <c r="AD1945" s="12">
        <v>1938</v>
      </c>
      <c r="AE1945" s="12" t="s">
        <v>1261</v>
      </c>
      <c r="AF1945" s="12" t="s">
        <v>1712</v>
      </c>
      <c r="AG1945" s="12" t="s">
        <v>1472</v>
      </c>
      <c r="AH1945" s="12" t="s">
        <v>2481</v>
      </c>
      <c r="DN1945" s="55">
        <v>1938</v>
      </c>
      <c r="DO1945" s="55" t="s">
        <v>1706</v>
      </c>
      <c r="DP1945" s="55" t="s">
        <v>1261</v>
      </c>
      <c r="DQ1945" s="55" t="s">
        <v>1260</v>
      </c>
      <c r="DR1945" s="55" t="s">
        <v>1261</v>
      </c>
      <c r="DS1945" s="55">
        <v>33472</v>
      </c>
      <c r="DT1945" s="55">
        <v>10000</v>
      </c>
      <c r="DU1945" s="55" t="s">
        <v>1258</v>
      </c>
      <c r="DV1945" s="55">
        <v>1</v>
      </c>
      <c r="EV1945" s="55">
        <v>1938</v>
      </c>
      <c r="EW1945" s="55" t="s">
        <v>1246</v>
      </c>
      <c r="EX1945" s="55" t="s">
        <v>1738</v>
      </c>
      <c r="EY1945" s="55">
        <v>1</v>
      </c>
      <c r="EZ1945" s="55">
        <v>1995</v>
      </c>
      <c r="FA1945" s="55">
        <v>2999</v>
      </c>
      <c r="FB1945" s="55" t="s">
        <v>1361</v>
      </c>
      <c r="FC1945" s="55" t="s">
        <v>1249</v>
      </c>
      <c r="FD1945" s="55">
        <v>6</v>
      </c>
      <c r="FF1945" s="55">
        <v>1938</v>
      </c>
      <c r="FG1945" s="55" t="s">
        <v>42</v>
      </c>
      <c r="FH1945" s="55" t="s">
        <v>1995</v>
      </c>
      <c r="FI1945" s="55">
        <v>7</v>
      </c>
      <c r="FJ1945" s="55">
        <v>10000</v>
      </c>
      <c r="FK1945" s="55" t="s">
        <v>1249</v>
      </c>
      <c r="FL1945" s="55">
        <v>0.3</v>
      </c>
      <c r="JW1945" s="12">
        <v>1938</v>
      </c>
      <c r="JX1945" s="12" t="s">
        <v>1669</v>
      </c>
      <c r="JY1945" s="12" t="s">
        <v>2218</v>
      </c>
    </row>
    <row r="1946" ht="14.25" customHeight="1" outlineLevel="1" spans="7:285">
      <c r="G1946" s="55">
        <v>1939</v>
      </c>
      <c r="H1946" s="55" t="s">
        <v>1309</v>
      </c>
      <c r="I1946" s="55" t="s">
        <v>1708</v>
      </c>
      <c r="J1946" s="55" t="s">
        <v>3065</v>
      </c>
      <c r="K1946" s="55" t="s">
        <v>1249</v>
      </c>
      <c r="L1946" s="55">
        <v>0.32</v>
      </c>
      <c r="AD1946" s="12">
        <v>1939</v>
      </c>
      <c r="AE1946" s="12" t="s">
        <v>1261</v>
      </c>
      <c r="AF1946" s="12" t="s">
        <v>1620</v>
      </c>
      <c r="AG1946" s="12" t="s">
        <v>1669</v>
      </c>
      <c r="AH1946" s="12" t="s">
        <v>3060</v>
      </c>
      <c r="DN1946" s="55">
        <v>1939</v>
      </c>
      <c r="DO1946" s="55" t="s">
        <v>1706</v>
      </c>
      <c r="DP1946" s="55" t="s">
        <v>1261</v>
      </c>
      <c r="DQ1946" s="55" t="s">
        <v>1260</v>
      </c>
      <c r="DR1946" s="55" t="s">
        <v>1261</v>
      </c>
      <c r="DS1946" s="55">
        <v>33484</v>
      </c>
      <c r="DT1946" s="55">
        <v>10000</v>
      </c>
      <c r="DU1946" s="55" t="s">
        <v>1258</v>
      </c>
      <c r="DV1946" s="55">
        <v>1</v>
      </c>
      <c r="EV1946" s="55">
        <v>1939</v>
      </c>
      <c r="EW1946" s="55" t="s">
        <v>1246</v>
      </c>
      <c r="EX1946" s="55" t="s">
        <v>1738</v>
      </c>
      <c r="EY1946" s="55">
        <v>2</v>
      </c>
      <c r="EZ1946" s="55">
        <v>0</v>
      </c>
      <c r="FA1946" s="55">
        <v>1994</v>
      </c>
      <c r="FB1946" s="55" t="s">
        <v>1361</v>
      </c>
      <c r="FC1946" s="55" t="s">
        <v>1249</v>
      </c>
      <c r="FD1946" s="55">
        <v>5.5</v>
      </c>
      <c r="FF1946" s="55">
        <v>1939</v>
      </c>
      <c r="FG1946" s="55" t="s">
        <v>42</v>
      </c>
      <c r="FH1946" s="55" t="s">
        <v>1995</v>
      </c>
      <c r="FI1946" s="55">
        <v>7</v>
      </c>
      <c r="FJ1946" s="55">
        <v>25000</v>
      </c>
      <c r="FK1946" s="55" t="s">
        <v>1249</v>
      </c>
      <c r="FL1946" s="55">
        <v>0.3</v>
      </c>
      <c r="JW1946" s="12">
        <v>1939</v>
      </c>
      <c r="JX1946" s="12" t="s">
        <v>1669</v>
      </c>
      <c r="JY1946" s="12" t="s">
        <v>2235</v>
      </c>
    </row>
    <row r="1947" ht="14.25" customHeight="1" outlineLevel="1" spans="7:285">
      <c r="G1947" s="55">
        <v>1940</v>
      </c>
      <c r="H1947" s="55" t="s">
        <v>1309</v>
      </c>
      <c r="I1947" s="55" t="s">
        <v>1708</v>
      </c>
      <c r="J1947" s="55" t="s">
        <v>3068</v>
      </c>
      <c r="K1947" s="55" t="s">
        <v>1249</v>
      </c>
      <c r="L1947" s="55">
        <v>0.32</v>
      </c>
      <c r="AD1947" s="12">
        <v>1940</v>
      </c>
      <c r="AE1947" s="12" t="s">
        <v>1261</v>
      </c>
      <c r="AF1947" s="12" t="s">
        <v>1381</v>
      </c>
      <c r="AG1947" s="12" t="s">
        <v>1472</v>
      </c>
      <c r="AH1947" s="12" t="s">
        <v>2481</v>
      </c>
      <c r="DN1947" s="55">
        <v>1940</v>
      </c>
      <c r="DO1947" s="55" t="s">
        <v>1566</v>
      </c>
      <c r="DP1947" s="55" t="s">
        <v>1261</v>
      </c>
      <c r="DQ1947" s="55" t="s">
        <v>1260</v>
      </c>
      <c r="DR1947" s="55" t="s">
        <v>1261</v>
      </c>
      <c r="DS1947" s="55">
        <v>33012</v>
      </c>
      <c r="DT1947" s="55">
        <v>10000</v>
      </c>
      <c r="DU1947" s="55" t="s">
        <v>1258</v>
      </c>
      <c r="DV1947" s="55">
        <v>1</v>
      </c>
      <c r="EV1947" s="55">
        <v>1940</v>
      </c>
      <c r="EW1947" s="55" t="s">
        <v>1246</v>
      </c>
      <c r="EX1947" s="55" t="s">
        <v>1738</v>
      </c>
      <c r="EY1947" s="55">
        <v>2</v>
      </c>
      <c r="EZ1947" s="55">
        <v>1995</v>
      </c>
      <c r="FA1947" s="55">
        <v>2999</v>
      </c>
      <c r="FB1947" s="55" t="s">
        <v>1361</v>
      </c>
      <c r="FC1947" s="55" t="s">
        <v>1249</v>
      </c>
      <c r="FD1947" s="55">
        <v>6</v>
      </c>
      <c r="FF1947" s="55">
        <v>1940</v>
      </c>
      <c r="FG1947" s="55" t="s">
        <v>42</v>
      </c>
      <c r="FH1947" s="55" t="s">
        <v>1995</v>
      </c>
      <c r="FI1947" s="55">
        <v>7</v>
      </c>
      <c r="FJ1947" s="55">
        <v>50000</v>
      </c>
      <c r="FK1947" s="55" t="s">
        <v>1249</v>
      </c>
      <c r="FL1947" s="55">
        <v>0.3</v>
      </c>
      <c r="JW1947" s="12">
        <v>1940</v>
      </c>
      <c r="JX1947" s="12" t="s">
        <v>1669</v>
      </c>
      <c r="JY1947" s="12" t="s">
        <v>2251</v>
      </c>
    </row>
    <row r="1948" ht="14.25" customHeight="1" outlineLevel="1" spans="7:285">
      <c r="G1948" s="55">
        <v>1941</v>
      </c>
      <c r="H1948" s="55" t="s">
        <v>1309</v>
      </c>
      <c r="I1948" s="55" t="s">
        <v>1995</v>
      </c>
      <c r="J1948" s="55" t="s">
        <v>3046</v>
      </c>
      <c r="K1948" s="55" t="s">
        <v>1249</v>
      </c>
      <c r="L1948" s="55">
        <v>0.18</v>
      </c>
      <c r="AD1948" s="12">
        <v>1941</v>
      </c>
      <c r="AE1948" s="12" t="s">
        <v>1261</v>
      </c>
      <c r="AF1948" s="12" t="s">
        <v>3132</v>
      </c>
      <c r="AG1948" s="12" t="s">
        <v>1669</v>
      </c>
      <c r="AH1948" s="12" t="s">
        <v>3060</v>
      </c>
      <c r="DN1948" s="55">
        <v>1941</v>
      </c>
      <c r="DO1948" s="55" t="s">
        <v>1566</v>
      </c>
      <c r="DP1948" s="55" t="s">
        <v>1261</v>
      </c>
      <c r="DQ1948" s="55" t="s">
        <v>1260</v>
      </c>
      <c r="DR1948" s="55" t="s">
        <v>1261</v>
      </c>
      <c r="DS1948" s="55">
        <v>33023</v>
      </c>
      <c r="DT1948" s="55">
        <v>10000</v>
      </c>
      <c r="DU1948" s="55" t="s">
        <v>1258</v>
      </c>
      <c r="DV1948" s="55">
        <v>1</v>
      </c>
      <c r="EV1948" s="55">
        <v>1941</v>
      </c>
      <c r="EW1948" s="55" t="s">
        <v>1246</v>
      </c>
      <c r="EX1948" s="55" t="s">
        <v>2016</v>
      </c>
      <c r="EY1948" s="55">
        <v>1</v>
      </c>
      <c r="EZ1948" s="55">
        <v>0</v>
      </c>
      <c r="FA1948" s="55">
        <v>1994</v>
      </c>
      <c r="FB1948" s="55" t="s">
        <v>1361</v>
      </c>
      <c r="FC1948" s="55" t="s">
        <v>1249</v>
      </c>
      <c r="FD1948" s="55">
        <v>2.5</v>
      </c>
      <c r="FF1948" s="55">
        <v>1941</v>
      </c>
      <c r="FG1948" s="55" t="s">
        <v>42</v>
      </c>
      <c r="FH1948" s="55" t="s">
        <v>1995</v>
      </c>
      <c r="FI1948" s="55">
        <v>7</v>
      </c>
      <c r="FJ1948" s="55">
        <v>80000</v>
      </c>
      <c r="FK1948" s="55" t="s">
        <v>1249</v>
      </c>
      <c r="FL1948" s="55">
        <v>0.3</v>
      </c>
      <c r="JW1948" s="12">
        <v>1941</v>
      </c>
      <c r="JX1948" s="12" t="s">
        <v>1669</v>
      </c>
      <c r="JY1948" s="12" t="s">
        <v>2269</v>
      </c>
    </row>
    <row r="1949" ht="14.25" customHeight="1" outlineLevel="1" spans="7:285">
      <c r="G1949" s="55">
        <v>1942</v>
      </c>
      <c r="H1949" s="55" t="s">
        <v>1309</v>
      </c>
      <c r="I1949" s="55" t="s">
        <v>1995</v>
      </c>
      <c r="J1949" s="55" t="s">
        <v>3078</v>
      </c>
      <c r="K1949" s="55" t="s">
        <v>1249</v>
      </c>
      <c r="L1949" s="55">
        <v>0.18</v>
      </c>
      <c r="AD1949" s="12">
        <v>1942</v>
      </c>
      <c r="AE1949" s="12" t="s">
        <v>1261</v>
      </c>
      <c r="AF1949" s="12" t="s">
        <v>2098</v>
      </c>
      <c r="AG1949" s="12" t="s">
        <v>1472</v>
      </c>
      <c r="AH1949" s="12" t="s">
        <v>2481</v>
      </c>
      <c r="DN1949" s="55">
        <v>1942</v>
      </c>
      <c r="DO1949" s="55" t="s">
        <v>1566</v>
      </c>
      <c r="DP1949" s="55" t="s">
        <v>1261</v>
      </c>
      <c r="DQ1949" s="55" t="s">
        <v>1260</v>
      </c>
      <c r="DR1949" s="55" t="s">
        <v>1261</v>
      </c>
      <c r="DS1949" s="55">
        <v>33027</v>
      </c>
      <c r="DT1949" s="55">
        <v>10000</v>
      </c>
      <c r="DU1949" s="55" t="s">
        <v>1258</v>
      </c>
      <c r="DV1949" s="55">
        <v>1</v>
      </c>
      <c r="EV1949" s="55">
        <v>1942</v>
      </c>
      <c r="EW1949" s="55" t="s">
        <v>1246</v>
      </c>
      <c r="EX1949" s="55" t="s">
        <v>2016</v>
      </c>
      <c r="EY1949" s="55">
        <v>1</v>
      </c>
      <c r="EZ1949" s="55">
        <v>1995</v>
      </c>
      <c r="FA1949" s="55">
        <v>2999</v>
      </c>
      <c r="FB1949" s="55" t="s">
        <v>1361</v>
      </c>
      <c r="FC1949" s="55" t="s">
        <v>1249</v>
      </c>
      <c r="FD1949" s="55">
        <v>2.5</v>
      </c>
      <c r="FF1949" s="55">
        <v>1942</v>
      </c>
      <c r="FG1949" s="55" t="s">
        <v>42</v>
      </c>
      <c r="FH1949" s="55" t="s">
        <v>1995</v>
      </c>
      <c r="FI1949" s="55">
        <v>7</v>
      </c>
      <c r="FJ1949" s="55">
        <v>130000</v>
      </c>
      <c r="FK1949" s="55" t="s">
        <v>1249</v>
      </c>
      <c r="FL1949" s="55">
        <v>0.3</v>
      </c>
      <c r="JW1949" s="12">
        <v>1942</v>
      </c>
      <c r="JX1949" s="12" t="s">
        <v>1669</v>
      </c>
      <c r="JY1949" s="12" t="s">
        <v>2286</v>
      </c>
    </row>
    <row r="1950" ht="14.25" customHeight="1" outlineLevel="1" spans="7:285">
      <c r="G1950" s="55">
        <v>1943</v>
      </c>
      <c r="H1950" s="55" t="s">
        <v>1309</v>
      </c>
      <c r="I1950" s="55" t="s">
        <v>1995</v>
      </c>
      <c r="J1950" s="55" t="s">
        <v>3080</v>
      </c>
      <c r="K1950" s="55" t="s">
        <v>1249</v>
      </c>
      <c r="L1950" s="55">
        <v>0.2</v>
      </c>
      <c r="AD1950" s="12">
        <v>1943</v>
      </c>
      <c r="AE1950" s="12" t="s">
        <v>1261</v>
      </c>
      <c r="AF1950" s="12" t="s">
        <v>1915</v>
      </c>
      <c r="AG1950" s="12" t="s">
        <v>1669</v>
      </c>
      <c r="AH1950" s="12" t="s">
        <v>3060</v>
      </c>
      <c r="DN1950" s="55">
        <v>1943</v>
      </c>
      <c r="DO1950" s="55" t="s">
        <v>1566</v>
      </c>
      <c r="DP1950" s="55" t="s">
        <v>1261</v>
      </c>
      <c r="DQ1950" s="55" t="s">
        <v>1260</v>
      </c>
      <c r="DR1950" s="55" t="s">
        <v>1261</v>
      </c>
      <c r="DS1950" s="55">
        <v>33030</v>
      </c>
      <c r="DT1950" s="55">
        <v>10000</v>
      </c>
      <c r="DU1950" s="55" t="s">
        <v>1258</v>
      </c>
      <c r="DV1950" s="55">
        <v>1</v>
      </c>
      <c r="EV1950" s="55">
        <v>1943</v>
      </c>
      <c r="EW1950" s="55" t="s">
        <v>1246</v>
      </c>
      <c r="EX1950" s="55" t="s">
        <v>2016</v>
      </c>
      <c r="EY1950" s="55">
        <v>10</v>
      </c>
      <c r="EZ1950" s="55">
        <v>0</v>
      </c>
      <c r="FA1950" s="55">
        <v>1994</v>
      </c>
      <c r="FB1950" s="55" t="s">
        <v>1361</v>
      </c>
      <c r="FC1950" s="55" t="s">
        <v>1249</v>
      </c>
      <c r="FD1950" s="55">
        <v>3.5</v>
      </c>
      <c r="FF1950" s="55">
        <v>1943</v>
      </c>
      <c r="FG1950" s="55" t="s">
        <v>42</v>
      </c>
      <c r="FH1950" s="55" t="s">
        <v>1995</v>
      </c>
      <c r="FI1950" s="55">
        <v>7</v>
      </c>
      <c r="FJ1950" s="55">
        <v>260000</v>
      </c>
      <c r="FK1950" s="55" t="s">
        <v>1249</v>
      </c>
      <c r="FL1950" s="55">
        <v>0.3</v>
      </c>
      <c r="JW1950" s="12">
        <v>1943</v>
      </c>
      <c r="JX1950" s="12" t="s">
        <v>1669</v>
      </c>
      <c r="JY1950" s="12" t="s">
        <v>1020</v>
      </c>
    </row>
    <row r="1951" ht="14.25" customHeight="1" outlineLevel="1" spans="7:285">
      <c r="G1951" s="55">
        <v>1944</v>
      </c>
      <c r="H1951" s="55" t="s">
        <v>1309</v>
      </c>
      <c r="I1951" s="55" t="s">
        <v>1995</v>
      </c>
      <c r="J1951" s="55" t="s">
        <v>3082</v>
      </c>
      <c r="K1951" s="55" t="s">
        <v>1249</v>
      </c>
      <c r="L1951" s="55">
        <v>0.2</v>
      </c>
      <c r="AD1951" s="12">
        <v>1944</v>
      </c>
      <c r="AE1951" s="12" t="s">
        <v>1261</v>
      </c>
      <c r="AF1951" s="12" t="s">
        <v>2262</v>
      </c>
      <c r="AG1951" s="12" t="s">
        <v>1472</v>
      </c>
      <c r="AH1951" s="12" t="s">
        <v>2481</v>
      </c>
      <c r="DN1951" s="55">
        <v>1944</v>
      </c>
      <c r="DO1951" s="55" t="s">
        <v>1566</v>
      </c>
      <c r="DP1951" s="55" t="s">
        <v>1261</v>
      </c>
      <c r="DQ1951" s="55" t="s">
        <v>1260</v>
      </c>
      <c r="DR1951" s="55" t="s">
        <v>1261</v>
      </c>
      <c r="DS1951" s="55">
        <v>33062</v>
      </c>
      <c r="DT1951" s="55">
        <v>10000</v>
      </c>
      <c r="DU1951" s="55" t="s">
        <v>1258</v>
      </c>
      <c r="DV1951" s="55">
        <v>1</v>
      </c>
      <c r="EV1951" s="55">
        <v>1944</v>
      </c>
      <c r="EW1951" s="55" t="s">
        <v>1246</v>
      </c>
      <c r="EX1951" s="55" t="s">
        <v>2016</v>
      </c>
      <c r="EY1951" s="55">
        <v>10</v>
      </c>
      <c r="EZ1951" s="55">
        <v>1995</v>
      </c>
      <c r="FA1951" s="55">
        <v>2999</v>
      </c>
      <c r="FB1951" s="55" t="s">
        <v>1361</v>
      </c>
      <c r="FC1951" s="55" t="s">
        <v>1249</v>
      </c>
      <c r="FD1951" s="55">
        <v>3.5</v>
      </c>
      <c r="FF1951" s="55">
        <v>1944</v>
      </c>
      <c r="FG1951" s="55" t="s">
        <v>42</v>
      </c>
      <c r="FH1951" s="55" t="s">
        <v>1995</v>
      </c>
      <c r="FI1951" s="55">
        <v>7</v>
      </c>
      <c r="FJ1951" s="55">
        <v>400000</v>
      </c>
      <c r="FK1951" s="55" t="s">
        <v>1249</v>
      </c>
      <c r="FL1951" s="55">
        <v>0.3</v>
      </c>
      <c r="JW1951" s="12">
        <v>1944</v>
      </c>
      <c r="JX1951" s="12" t="s">
        <v>1669</v>
      </c>
      <c r="JY1951" s="12" t="s">
        <v>2313</v>
      </c>
    </row>
    <row r="1952" ht="14.25" customHeight="1" outlineLevel="1" spans="7:285">
      <c r="G1952" s="55">
        <v>1945</v>
      </c>
      <c r="H1952" s="55" t="s">
        <v>2052</v>
      </c>
      <c r="I1952" s="55" t="s">
        <v>763</v>
      </c>
      <c r="J1952" s="55" t="s">
        <v>767</v>
      </c>
      <c r="K1952" s="55" t="s">
        <v>1258</v>
      </c>
      <c r="L1952" s="55">
        <v>0.0258333333333333</v>
      </c>
      <c r="AD1952" s="12">
        <v>1945</v>
      </c>
      <c r="AE1952" s="12" t="s">
        <v>1261</v>
      </c>
      <c r="AF1952" s="12" t="s">
        <v>3174</v>
      </c>
      <c r="AG1952" s="12" t="s">
        <v>1669</v>
      </c>
      <c r="AH1952" s="12" t="s">
        <v>3060</v>
      </c>
      <c r="DN1952" s="55">
        <v>1945</v>
      </c>
      <c r="DO1952" s="55" t="s">
        <v>1566</v>
      </c>
      <c r="DP1952" s="55" t="s">
        <v>1261</v>
      </c>
      <c r="DQ1952" s="55" t="s">
        <v>1260</v>
      </c>
      <c r="DR1952" s="55" t="s">
        <v>1261</v>
      </c>
      <c r="DS1952" s="55">
        <v>33064</v>
      </c>
      <c r="DT1952" s="55">
        <v>10000</v>
      </c>
      <c r="DU1952" s="55" t="s">
        <v>1258</v>
      </c>
      <c r="DV1952" s="55">
        <v>1</v>
      </c>
      <c r="EV1952" s="55">
        <v>1945</v>
      </c>
      <c r="EW1952" s="55" t="s">
        <v>1246</v>
      </c>
      <c r="EX1952" s="55" t="s">
        <v>2016</v>
      </c>
      <c r="EY1952" s="55">
        <v>11</v>
      </c>
      <c r="EZ1952" s="55">
        <v>0</v>
      </c>
      <c r="FA1952" s="55">
        <v>1994</v>
      </c>
      <c r="FB1952" s="55" t="s">
        <v>1361</v>
      </c>
      <c r="FC1952" s="55" t="s">
        <v>1249</v>
      </c>
      <c r="FD1952" s="55">
        <v>3.5</v>
      </c>
      <c r="FF1952" s="55">
        <v>1945</v>
      </c>
      <c r="FG1952" s="55" t="s">
        <v>42</v>
      </c>
      <c r="FH1952" s="55" t="s">
        <v>1995</v>
      </c>
      <c r="FI1952" s="55">
        <v>7</v>
      </c>
      <c r="FJ1952" s="55">
        <v>530000</v>
      </c>
      <c r="FK1952" s="55" t="s">
        <v>1249</v>
      </c>
      <c r="FL1952" s="55">
        <v>0.3</v>
      </c>
      <c r="JW1952" s="12">
        <v>1945</v>
      </c>
      <c r="JX1952" s="12" t="s">
        <v>1669</v>
      </c>
      <c r="JY1952" s="12" t="s">
        <v>1650</v>
      </c>
    </row>
    <row r="1953" ht="14.25" customHeight="1" outlineLevel="1" spans="7:285">
      <c r="G1953" s="55">
        <v>1946</v>
      </c>
      <c r="H1953" s="55" t="s">
        <v>2052</v>
      </c>
      <c r="I1953" s="55" t="s">
        <v>763</v>
      </c>
      <c r="J1953" s="55" t="s">
        <v>904</v>
      </c>
      <c r="K1953" s="55" t="s">
        <v>1258</v>
      </c>
      <c r="L1953" s="55">
        <v>0.0258333333333333</v>
      </c>
      <c r="AD1953" s="12">
        <v>1946</v>
      </c>
      <c r="AE1953" s="12" t="s">
        <v>1261</v>
      </c>
      <c r="AF1953" s="12" t="s">
        <v>1955</v>
      </c>
      <c r="AG1953" s="12" t="s">
        <v>1472</v>
      </c>
      <c r="AH1953" s="12" t="s">
        <v>2481</v>
      </c>
      <c r="DN1953" s="55">
        <v>1946</v>
      </c>
      <c r="DO1953" s="55" t="s">
        <v>1566</v>
      </c>
      <c r="DP1953" s="55" t="s">
        <v>1261</v>
      </c>
      <c r="DQ1953" s="55" t="s">
        <v>1260</v>
      </c>
      <c r="DR1953" s="55" t="s">
        <v>1261</v>
      </c>
      <c r="DS1953" s="55">
        <v>33069</v>
      </c>
      <c r="DT1953" s="55">
        <v>10000</v>
      </c>
      <c r="DU1953" s="55" t="s">
        <v>1258</v>
      </c>
      <c r="DV1953" s="55">
        <v>1</v>
      </c>
      <c r="EV1953" s="55">
        <v>1946</v>
      </c>
      <c r="EW1953" s="55" t="s">
        <v>1246</v>
      </c>
      <c r="EX1953" s="55" t="s">
        <v>2016</v>
      </c>
      <c r="EY1953" s="55">
        <v>11</v>
      </c>
      <c r="EZ1953" s="55">
        <v>1995</v>
      </c>
      <c r="FA1953" s="55">
        <v>2999</v>
      </c>
      <c r="FB1953" s="55" t="s">
        <v>1361</v>
      </c>
      <c r="FC1953" s="55" t="s">
        <v>1249</v>
      </c>
      <c r="FD1953" s="55">
        <v>3.5</v>
      </c>
      <c r="FF1953" s="55">
        <v>1946</v>
      </c>
      <c r="FG1953" s="55" t="s">
        <v>42</v>
      </c>
      <c r="FH1953" s="55" t="s">
        <v>1995</v>
      </c>
      <c r="FI1953" s="55">
        <v>7</v>
      </c>
      <c r="FJ1953" s="55">
        <v>540000</v>
      </c>
      <c r="FK1953" s="55" t="s">
        <v>1249</v>
      </c>
      <c r="FL1953" s="55">
        <v>0.3</v>
      </c>
      <c r="JW1953" s="12">
        <v>1946</v>
      </c>
      <c r="JX1953" s="12" t="s">
        <v>1669</v>
      </c>
      <c r="JY1953" s="12" t="s">
        <v>2350</v>
      </c>
    </row>
    <row r="1954" ht="14.25" customHeight="1" outlineLevel="1" spans="7:285">
      <c r="G1954" s="55">
        <v>1947</v>
      </c>
      <c r="H1954" s="55" t="s">
        <v>2052</v>
      </c>
      <c r="I1954" s="55" t="s">
        <v>763</v>
      </c>
      <c r="J1954" s="55" t="s">
        <v>963</v>
      </c>
      <c r="K1954" s="55" t="s">
        <v>1258</v>
      </c>
      <c r="L1954" s="55">
        <v>0.0258333333333333</v>
      </c>
      <c r="AD1954" s="12">
        <v>1947</v>
      </c>
      <c r="AE1954" s="12" t="s">
        <v>1261</v>
      </c>
      <c r="AF1954" s="12" t="s">
        <v>3185</v>
      </c>
      <c r="AG1954" s="12" t="s">
        <v>1669</v>
      </c>
      <c r="AH1954" s="12" t="s">
        <v>3060</v>
      </c>
      <c r="DN1954" s="55">
        <v>1947</v>
      </c>
      <c r="DO1954" s="55" t="s">
        <v>1566</v>
      </c>
      <c r="DP1954" s="55" t="s">
        <v>1261</v>
      </c>
      <c r="DQ1954" s="55" t="s">
        <v>1260</v>
      </c>
      <c r="DR1954" s="55" t="s">
        <v>1261</v>
      </c>
      <c r="DS1954" s="55">
        <v>33071</v>
      </c>
      <c r="DT1954" s="55">
        <v>10000</v>
      </c>
      <c r="DU1954" s="55" t="s">
        <v>1258</v>
      </c>
      <c r="DV1954" s="55">
        <v>1</v>
      </c>
      <c r="EV1954" s="55">
        <v>1947</v>
      </c>
      <c r="EW1954" s="55" t="s">
        <v>1246</v>
      </c>
      <c r="EX1954" s="55" t="s">
        <v>2016</v>
      </c>
      <c r="EY1954" s="55">
        <v>2</v>
      </c>
      <c r="EZ1954" s="55">
        <v>0</v>
      </c>
      <c r="FA1954" s="55">
        <v>1994</v>
      </c>
      <c r="FB1954" s="55" t="s">
        <v>1361</v>
      </c>
      <c r="FC1954" s="55" t="s">
        <v>1249</v>
      </c>
      <c r="FD1954" s="55">
        <v>2.5</v>
      </c>
      <c r="FF1954" s="55">
        <v>1947</v>
      </c>
      <c r="FG1954" s="55" t="s">
        <v>42</v>
      </c>
      <c r="FH1954" s="55" t="s">
        <v>1569</v>
      </c>
      <c r="FI1954" s="55">
        <v>1</v>
      </c>
      <c r="FJ1954" s="55">
        <v>0</v>
      </c>
      <c r="FK1954" s="55" t="s">
        <v>1249</v>
      </c>
      <c r="FL1954" s="55">
        <v>0.3</v>
      </c>
      <c r="JW1954" s="12">
        <v>1947</v>
      </c>
      <c r="JX1954" s="12" t="s">
        <v>1669</v>
      </c>
      <c r="JY1954" s="12" t="s">
        <v>2364</v>
      </c>
    </row>
    <row r="1955" ht="14.25" customHeight="1" outlineLevel="1" spans="7:285">
      <c r="G1955" s="55">
        <v>1948</v>
      </c>
      <c r="H1955" s="55" t="s">
        <v>2052</v>
      </c>
      <c r="I1955" s="55" t="s">
        <v>763</v>
      </c>
      <c r="J1955" s="55" t="s">
        <v>1019</v>
      </c>
      <c r="K1955" s="55" t="s">
        <v>1258</v>
      </c>
      <c r="L1955" s="55">
        <v>0.0258333333333333</v>
      </c>
      <c r="AD1955" s="12">
        <v>1948</v>
      </c>
      <c r="AE1955" s="12" t="s">
        <v>1261</v>
      </c>
      <c r="AF1955" s="12" t="s">
        <v>2548</v>
      </c>
      <c r="AG1955" s="12" t="s">
        <v>1472</v>
      </c>
      <c r="AH1955" s="12" t="s">
        <v>2481</v>
      </c>
      <c r="DN1955" s="55">
        <v>1948</v>
      </c>
      <c r="DO1955" s="55" t="s">
        <v>1566</v>
      </c>
      <c r="DP1955" s="55" t="s">
        <v>1261</v>
      </c>
      <c r="DQ1955" s="55" t="s">
        <v>1260</v>
      </c>
      <c r="DR1955" s="55" t="s">
        <v>1261</v>
      </c>
      <c r="DS1955" s="55">
        <v>33073</v>
      </c>
      <c r="DT1955" s="55">
        <v>10000</v>
      </c>
      <c r="DU1955" s="55" t="s">
        <v>1258</v>
      </c>
      <c r="DV1955" s="55">
        <v>1</v>
      </c>
      <c r="EV1955" s="55">
        <v>1948</v>
      </c>
      <c r="EW1955" s="55" t="s">
        <v>1246</v>
      </c>
      <c r="EX1955" s="55" t="s">
        <v>2016</v>
      </c>
      <c r="EY1955" s="55">
        <v>2</v>
      </c>
      <c r="EZ1955" s="55">
        <v>1995</v>
      </c>
      <c r="FA1955" s="55">
        <v>2999</v>
      </c>
      <c r="FB1955" s="55" t="s">
        <v>1361</v>
      </c>
      <c r="FC1955" s="55" t="s">
        <v>1249</v>
      </c>
      <c r="FD1955" s="55">
        <v>2.5</v>
      </c>
      <c r="FF1955" s="55">
        <v>1948</v>
      </c>
      <c r="FG1955" s="55" t="s">
        <v>42</v>
      </c>
      <c r="FH1955" s="55" t="s">
        <v>1569</v>
      </c>
      <c r="FI1955" s="55">
        <v>1</v>
      </c>
      <c r="FJ1955" s="55">
        <v>1000</v>
      </c>
      <c r="FK1955" s="55" t="s">
        <v>1249</v>
      </c>
      <c r="FL1955" s="55">
        <v>0.3</v>
      </c>
      <c r="JW1955" s="12">
        <v>1948</v>
      </c>
      <c r="JX1955" s="12" t="s">
        <v>1669</v>
      </c>
      <c r="JY1955" s="12" t="s">
        <v>2380</v>
      </c>
    </row>
    <row r="1956" ht="14.25" customHeight="1" outlineLevel="1" spans="7:285">
      <c r="G1956" s="55">
        <v>1949</v>
      </c>
      <c r="H1956" s="55" t="s">
        <v>2052</v>
      </c>
      <c r="I1956" s="55" t="s">
        <v>763</v>
      </c>
      <c r="J1956" s="55" t="s">
        <v>1095</v>
      </c>
      <c r="K1956" s="55" t="s">
        <v>1258</v>
      </c>
      <c r="L1956" s="55">
        <v>0.0258333333333333</v>
      </c>
      <c r="AD1956" s="12">
        <v>1949</v>
      </c>
      <c r="AE1956" s="12" t="s">
        <v>3486</v>
      </c>
      <c r="AF1956" s="12" t="s">
        <v>2821</v>
      </c>
      <c r="AG1956" s="12" t="s">
        <v>1669</v>
      </c>
      <c r="AH1956" s="12" t="s">
        <v>3063</v>
      </c>
      <c r="DN1956" s="55">
        <v>1949</v>
      </c>
      <c r="DO1956" s="55" t="s">
        <v>1566</v>
      </c>
      <c r="DP1956" s="55" t="s">
        <v>1261</v>
      </c>
      <c r="DQ1956" s="55" t="s">
        <v>1260</v>
      </c>
      <c r="DR1956" s="55" t="s">
        <v>1261</v>
      </c>
      <c r="DS1956" s="55">
        <v>33143</v>
      </c>
      <c r="DT1956" s="55">
        <v>10000</v>
      </c>
      <c r="DU1956" s="55" t="s">
        <v>1258</v>
      </c>
      <c r="DV1956" s="55">
        <v>1</v>
      </c>
      <c r="EV1956" s="55">
        <v>1949</v>
      </c>
      <c r="EW1956" s="55" t="s">
        <v>1246</v>
      </c>
      <c r="EX1956" s="55" t="s">
        <v>2016</v>
      </c>
      <c r="EY1956" s="55">
        <v>5</v>
      </c>
      <c r="EZ1956" s="55">
        <v>0</v>
      </c>
      <c r="FA1956" s="55">
        <v>1994</v>
      </c>
      <c r="FB1956" s="55" t="s">
        <v>1361</v>
      </c>
      <c r="FC1956" s="55" t="s">
        <v>1249</v>
      </c>
      <c r="FD1956" s="55">
        <v>3.5</v>
      </c>
      <c r="FF1956" s="55">
        <v>1949</v>
      </c>
      <c r="FG1956" s="55" t="s">
        <v>42</v>
      </c>
      <c r="FH1956" s="55" t="s">
        <v>1569</v>
      </c>
      <c r="FI1956" s="55">
        <v>1</v>
      </c>
      <c r="FJ1956" s="55">
        <v>2500</v>
      </c>
      <c r="FK1956" s="55" t="s">
        <v>1249</v>
      </c>
      <c r="FL1956" s="55">
        <v>0.3</v>
      </c>
      <c r="JW1956" s="12">
        <v>1949</v>
      </c>
      <c r="JX1956" s="12" t="s">
        <v>1669</v>
      </c>
      <c r="JY1956" s="12" t="s">
        <v>2396</v>
      </c>
    </row>
    <row r="1957" ht="14.25" customHeight="1" outlineLevel="1" spans="7:285">
      <c r="G1957" s="55">
        <v>1950</v>
      </c>
      <c r="H1957" s="55" t="s">
        <v>2052</v>
      </c>
      <c r="I1957" s="55" t="s">
        <v>1260</v>
      </c>
      <c r="J1957" s="55" t="s">
        <v>1783</v>
      </c>
      <c r="K1957" s="55" t="s">
        <v>1258</v>
      </c>
      <c r="L1957" s="55">
        <v>0.0208</v>
      </c>
      <c r="AD1957" s="12">
        <v>1950</v>
      </c>
      <c r="AE1957" s="12" t="s">
        <v>1261</v>
      </c>
      <c r="AF1957" s="12" t="s">
        <v>2662</v>
      </c>
      <c r="AG1957" s="12" t="s">
        <v>1472</v>
      </c>
      <c r="AH1957" s="12" t="s">
        <v>2481</v>
      </c>
      <c r="DN1957" s="55">
        <v>1950</v>
      </c>
      <c r="DO1957" s="55" t="s">
        <v>1566</v>
      </c>
      <c r="DP1957" s="55" t="s">
        <v>1261</v>
      </c>
      <c r="DQ1957" s="55" t="s">
        <v>1260</v>
      </c>
      <c r="DR1957" s="55" t="s">
        <v>1261</v>
      </c>
      <c r="DS1957" s="55">
        <v>33150</v>
      </c>
      <c r="DT1957" s="55">
        <v>10000</v>
      </c>
      <c r="DU1957" s="55" t="s">
        <v>1258</v>
      </c>
      <c r="DV1957" s="55">
        <v>1</v>
      </c>
      <c r="EV1957" s="55">
        <v>1950</v>
      </c>
      <c r="EW1957" s="55" t="s">
        <v>1246</v>
      </c>
      <c r="EX1957" s="55" t="s">
        <v>2016</v>
      </c>
      <c r="EY1957" s="55">
        <v>5</v>
      </c>
      <c r="EZ1957" s="55">
        <v>1995</v>
      </c>
      <c r="FA1957" s="55">
        <v>2999</v>
      </c>
      <c r="FB1957" s="55" t="s">
        <v>1361</v>
      </c>
      <c r="FC1957" s="55" t="s">
        <v>1249</v>
      </c>
      <c r="FD1957" s="55">
        <v>3.5</v>
      </c>
      <c r="FF1957" s="55">
        <v>1950</v>
      </c>
      <c r="FG1957" s="55" t="s">
        <v>42</v>
      </c>
      <c r="FH1957" s="55" t="s">
        <v>1569</v>
      </c>
      <c r="FI1957" s="55">
        <v>1</v>
      </c>
      <c r="FJ1957" s="55">
        <v>5000</v>
      </c>
      <c r="FK1957" s="55" t="s">
        <v>1249</v>
      </c>
      <c r="FL1957" s="55">
        <v>0.3</v>
      </c>
      <c r="JW1957" s="12">
        <v>1950</v>
      </c>
      <c r="JX1957" s="12" t="s">
        <v>1669</v>
      </c>
      <c r="JY1957" s="12" t="s">
        <v>2411</v>
      </c>
    </row>
    <row r="1958" ht="14.25" customHeight="1" outlineLevel="1" spans="7:285">
      <c r="G1958" s="55">
        <v>1951</v>
      </c>
      <c r="H1958" s="55" t="s">
        <v>2052</v>
      </c>
      <c r="I1958" s="55" t="s">
        <v>1260</v>
      </c>
      <c r="J1958" s="55" t="s">
        <v>1891</v>
      </c>
      <c r="K1958" s="55" t="s">
        <v>1258</v>
      </c>
      <c r="L1958" s="55">
        <v>0.0208</v>
      </c>
      <c r="AD1958" s="12">
        <v>1951</v>
      </c>
      <c r="AE1958" s="12" t="s">
        <v>3487</v>
      </c>
      <c r="AF1958" s="12" t="s">
        <v>2697</v>
      </c>
      <c r="AG1958" s="12" t="s">
        <v>1669</v>
      </c>
      <c r="AH1958" s="12" t="s">
        <v>3065</v>
      </c>
      <c r="DN1958" s="55">
        <v>1951</v>
      </c>
      <c r="DO1958" s="55" t="s">
        <v>1566</v>
      </c>
      <c r="DP1958" s="55" t="s">
        <v>1261</v>
      </c>
      <c r="DQ1958" s="55" t="s">
        <v>1260</v>
      </c>
      <c r="DR1958" s="55" t="s">
        <v>1261</v>
      </c>
      <c r="DS1958" s="55">
        <v>33160</v>
      </c>
      <c r="DT1958" s="55">
        <v>10000</v>
      </c>
      <c r="DU1958" s="55" t="s">
        <v>1258</v>
      </c>
      <c r="DV1958" s="55">
        <v>1</v>
      </c>
      <c r="EV1958" s="55">
        <v>1951</v>
      </c>
      <c r="EW1958" s="55" t="s">
        <v>1246</v>
      </c>
      <c r="EX1958" s="55" t="s">
        <v>2016</v>
      </c>
      <c r="EY1958" s="55">
        <v>6</v>
      </c>
      <c r="EZ1958" s="55">
        <v>0</v>
      </c>
      <c r="FA1958" s="55">
        <v>1994</v>
      </c>
      <c r="FB1958" s="55" t="s">
        <v>1361</v>
      </c>
      <c r="FC1958" s="55" t="s">
        <v>1249</v>
      </c>
      <c r="FD1958" s="55">
        <v>4</v>
      </c>
      <c r="FF1958" s="55">
        <v>1951</v>
      </c>
      <c r="FG1958" s="55" t="s">
        <v>42</v>
      </c>
      <c r="FH1958" s="55" t="s">
        <v>1569</v>
      </c>
      <c r="FI1958" s="55">
        <v>1</v>
      </c>
      <c r="FJ1958" s="55">
        <v>10000</v>
      </c>
      <c r="FK1958" s="55" t="s">
        <v>1249</v>
      </c>
      <c r="FL1958" s="55">
        <v>0.3</v>
      </c>
      <c r="JW1958" s="12">
        <v>1951</v>
      </c>
      <c r="JX1958" s="12" t="s">
        <v>1669</v>
      </c>
      <c r="JY1958" s="12" t="s">
        <v>1661</v>
      </c>
    </row>
    <row r="1959" ht="14.25" customHeight="1" outlineLevel="1" spans="7:285">
      <c r="G1959" s="55">
        <v>1952</v>
      </c>
      <c r="H1959" s="55" t="s">
        <v>2052</v>
      </c>
      <c r="I1959" s="55" t="s">
        <v>1260</v>
      </c>
      <c r="J1959" s="55" t="s">
        <v>1914</v>
      </c>
      <c r="K1959" s="55" t="s">
        <v>1258</v>
      </c>
      <c r="L1959" s="55">
        <v>0.0208</v>
      </c>
      <c r="AD1959" s="12">
        <v>1952</v>
      </c>
      <c r="AE1959" s="12" t="s">
        <v>1261</v>
      </c>
      <c r="AF1959" s="12" t="s">
        <v>1379</v>
      </c>
      <c r="AG1959" s="12" t="s">
        <v>1472</v>
      </c>
      <c r="AH1959" s="12" t="s">
        <v>2481</v>
      </c>
      <c r="DN1959" s="55">
        <v>1952</v>
      </c>
      <c r="DO1959" s="55" t="s">
        <v>1566</v>
      </c>
      <c r="DP1959" s="55" t="s">
        <v>1261</v>
      </c>
      <c r="DQ1959" s="55" t="s">
        <v>1260</v>
      </c>
      <c r="DR1959" s="55" t="s">
        <v>1261</v>
      </c>
      <c r="DS1959" s="55">
        <v>33165</v>
      </c>
      <c r="DT1959" s="55">
        <v>10000</v>
      </c>
      <c r="DU1959" s="55" t="s">
        <v>1258</v>
      </c>
      <c r="DV1959" s="55">
        <v>1</v>
      </c>
      <c r="EV1959" s="55">
        <v>1952</v>
      </c>
      <c r="EW1959" s="55" t="s">
        <v>1246</v>
      </c>
      <c r="EX1959" s="55" t="s">
        <v>2016</v>
      </c>
      <c r="EY1959" s="55">
        <v>6</v>
      </c>
      <c r="EZ1959" s="55">
        <v>1995</v>
      </c>
      <c r="FA1959" s="55">
        <v>2999</v>
      </c>
      <c r="FB1959" s="55" t="s">
        <v>1361</v>
      </c>
      <c r="FC1959" s="55" t="s">
        <v>1249</v>
      </c>
      <c r="FD1959" s="55">
        <v>4</v>
      </c>
      <c r="FF1959" s="55">
        <v>1952</v>
      </c>
      <c r="FG1959" s="55" t="s">
        <v>42</v>
      </c>
      <c r="FH1959" s="55" t="s">
        <v>1569</v>
      </c>
      <c r="FI1959" s="55">
        <v>1</v>
      </c>
      <c r="FJ1959" s="55">
        <v>25000</v>
      </c>
      <c r="FK1959" s="55" t="s">
        <v>1249</v>
      </c>
      <c r="FL1959" s="55">
        <v>0.3</v>
      </c>
      <c r="JW1959" s="12">
        <v>1952</v>
      </c>
      <c r="JX1959" s="12" t="s">
        <v>1669</v>
      </c>
      <c r="JY1959" s="12" t="s">
        <v>2443</v>
      </c>
    </row>
    <row r="1960" ht="14.25" customHeight="1" outlineLevel="1" spans="7:285">
      <c r="G1960" s="55">
        <v>1953</v>
      </c>
      <c r="H1960" s="55" t="s">
        <v>2052</v>
      </c>
      <c r="I1960" s="55" t="s">
        <v>1260</v>
      </c>
      <c r="J1960" s="55" t="s">
        <v>1942</v>
      </c>
      <c r="K1960" s="55" t="s">
        <v>1258</v>
      </c>
      <c r="L1960" s="55">
        <v>0.0208</v>
      </c>
      <c r="AD1960" s="12">
        <v>1953</v>
      </c>
      <c r="AE1960" s="12" t="s">
        <v>3488</v>
      </c>
      <c r="AF1960" s="12" t="s">
        <v>2697</v>
      </c>
      <c r="AG1960" s="12" t="s">
        <v>1669</v>
      </c>
      <c r="AH1960" s="12" t="s">
        <v>3068</v>
      </c>
      <c r="DN1960" s="55">
        <v>1953</v>
      </c>
      <c r="DO1960" s="55" t="s">
        <v>1566</v>
      </c>
      <c r="DP1960" s="55" t="s">
        <v>1261</v>
      </c>
      <c r="DQ1960" s="55" t="s">
        <v>1260</v>
      </c>
      <c r="DR1960" s="55" t="s">
        <v>1261</v>
      </c>
      <c r="DS1960" s="55">
        <v>33174</v>
      </c>
      <c r="DT1960" s="55">
        <v>10000</v>
      </c>
      <c r="DU1960" s="55" t="s">
        <v>1258</v>
      </c>
      <c r="DV1960" s="55">
        <v>1</v>
      </c>
      <c r="EV1960" s="55">
        <v>1953</v>
      </c>
      <c r="EW1960" s="55" t="s">
        <v>1246</v>
      </c>
      <c r="EX1960" s="55" t="s">
        <v>2016</v>
      </c>
      <c r="EY1960" s="55">
        <v>7</v>
      </c>
      <c r="EZ1960" s="55">
        <v>0</v>
      </c>
      <c r="FA1960" s="55">
        <v>1994</v>
      </c>
      <c r="FB1960" s="55" t="s">
        <v>1361</v>
      </c>
      <c r="FC1960" s="55" t="s">
        <v>1249</v>
      </c>
      <c r="FD1960" s="55">
        <v>3.5</v>
      </c>
      <c r="FF1960" s="55">
        <v>1953</v>
      </c>
      <c r="FG1960" s="55" t="s">
        <v>42</v>
      </c>
      <c r="FH1960" s="55" t="s">
        <v>1569</v>
      </c>
      <c r="FI1960" s="55">
        <v>1</v>
      </c>
      <c r="FJ1960" s="55">
        <v>50000</v>
      </c>
      <c r="FK1960" s="55" t="s">
        <v>1249</v>
      </c>
      <c r="FL1960" s="55">
        <v>0.3</v>
      </c>
      <c r="JW1960" s="12">
        <v>1953</v>
      </c>
      <c r="JX1960" s="12" t="s">
        <v>1669</v>
      </c>
      <c r="JY1960" s="12" t="s">
        <v>2458</v>
      </c>
    </row>
    <row r="1961" ht="14.25" customHeight="1" outlineLevel="1" spans="7:285">
      <c r="G1961" s="55">
        <v>1954</v>
      </c>
      <c r="H1961" s="55" t="s">
        <v>2052</v>
      </c>
      <c r="I1961" s="55" t="s">
        <v>1260</v>
      </c>
      <c r="J1961" s="55" t="s">
        <v>1409</v>
      </c>
      <c r="K1961" s="55" t="s">
        <v>1258</v>
      </c>
      <c r="L1961" s="55">
        <v>0.0317</v>
      </c>
      <c r="AD1961" s="12">
        <v>1954</v>
      </c>
      <c r="AE1961" s="12" t="s">
        <v>1261</v>
      </c>
      <c r="AF1961" s="12" t="s">
        <v>2824</v>
      </c>
      <c r="AG1961" s="12" t="s">
        <v>1472</v>
      </c>
      <c r="AH1961" s="12" t="s">
        <v>2481</v>
      </c>
      <c r="DN1961" s="55">
        <v>1954</v>
      </c>
      <c r="DO1961" s="55" t="s">
        <v>1566</v>
      </c>
      <c r="DP1961" s="55" t="s">
        <v>1261</v>
      </c>
      <c r="DQ1961" s="55" t="s">
        <v>1260</v>
      </c>
      <c r="DR1961" s="55" t="s">
        <v>1261</v>
      </c>
      <c r="DS1961" s="55">
        <v>33179</v>
      </c>
      <c r="DT1961" s="55">
        <v>10000</v>
      </c>
      <c r="DU1961" s="55" t="s">
        <v>1258</v>
      </c>
      <c r="DV1961" s="55">
        <v>1</v>
      </c>
      <c r="EV1961" s="55">
        <v>1954</v>
      </c>
      <c r="EW1961" s="55" t="s">
        <v>1246</v>
      </c>
      <c r="EX1961" s="55" t="s">
        <v>2016</v>
      </c>
      <c r="EY1961" s="55">
        <v>7</v>
      </c>
      <c r="EZ1961" s="55">
        <v>1995</v>
      </c>
      <c r="FA1961" s="55">
        <v>2999</v>
      </c>
      <c r="FB1961" s="55" t="s">
        <v>1361</v>
      </c>
      <c r="FC1961" s="55" t="s">
        <v>1249</v>
      </c>
      <c r="FD1961" s="55">
        <v>3.5</v>
      </c>
      <c r="FF1961" s="55">
        <v>1954</v>
      </c>
      <c r="FG1961" s="55" t="s">
        <v>42</v>
      </c>
      <c r="FH1961" s="55" t="s">
        <v>1569</v>
      </c>
      <c r="FI1961" s="55">
        <v>1</v>
      </c>
      <c r="FJ1961" s="55">
        <v>80000</v>
      </c>
      <c r="FK1961" s="55" t="s">
        <v>1249</v>
      </c>
      <c r="FL1961" s="55">
        <v>0.3</v>
      </c>
      <c r="JW1961" s="12">
        <v>1954</v>
      </c>
      <c r="JX1961" s="12" t="s">
        <v>1669</v>
      </c>
      <c r="JY1961" s="12" t="s">
        <v>2475</v>
      </c>
    </row>
    <row r="1962" ht="14.25" customHeight="1" outlineLevel="1" spans="7:285">
      <c r="G1962" s="55">
        <v>1955</v>
      </c>
      <c r="H1962" s="55" t="s">
        <v>2052</v>
      </c>
      <c r="I1962" s="55" t="s">
        <v>1260</v>
      </c>
      <c r="J1962" s="55" t="s">
        <v>1992</v>
      </c>
      <c r="K1962" s="55" t="s">
        <v>1258</v>
      </c>
      <c r="L1962" s="55">
        <v>0.0317</v>
      </c>
      <c r="AD1962" s="12">
        <v>1955</v>
      </c>
      <c r="AE1962" s="12" t="s">
        <v>3489</v>
      </c>
      <c r="AF1962" s="12" t="s">
        <v>2697</v>
      </c>
      <c r="AG1962" s="12" t="s">
        <v>1669</v>
      </c>
      <c r="AH1962" s="12" t="s">
        <v>3068</v>
      </c>
      <c r="DN1962" s="55">
        <v>1955</v>
      </c>
      <c r="DO1962" s="55" t="s">
        <v>1566</v>
      </c>
      <c r="DP1962" s="55" t="s">
        <v>1261</v>
      </c>
      <c r="DQ1962" s="55" t="s">
        <v>1260</v>
      </c>
      <c r="DR1962" s="55" t="s">
        <v>1261</v>
      </c>
      <c r="DS1962" s="55">
        <v>33180</v>
      </c>
      <c r="DT1962" s="55">
        <v>10000</v>
      </c>
      <c r="DU1962" s="55" t="s">
        <v>1258</v>
      </c>
      <c r="DV1962" s="55">
        <v>1</v>
      </c>
      <c r="EV1962" s="55">
        <v>1955</v>
      </c>
      <c r="EW1962" s="55" t="s">
        <v>1246</v>
      </c>
      <c r="EX1962" s="55" t="s">
        <v>2016</v>
      </c>
      <c r="EY1962" s="55">
        <v>8</v>
      </c>
      <c r="EZ1962" s="55">
        <v>0</v>
      </c>
      <c r="FA1962" s="55">
        <v>1994</v>
      </c>
      <c r="FB1962" s="55" t="s">
        <v>1361</v>
      </c>
      <c r="FC1962" s="55" t="s">
        <v>1249</v>
      </c>
      <c r="FD1962" s="55">
        <v>4</v>
      </c>
      <c r="FF1962" s="55">
        <v>1955</v>
      </c>
      <c r="FG1962" s="55" t="s">
        <v>42</v>
      </c>
      <c r="FH1962" s="55" t="s">
        <v>1569</v>
      </c>
      <c r="FI1962" s="55">
        <v>1</v>
      </c>
      <c r="FJ1962" s="55">
        <v>130000</v>
      </c>
      <c r="FK1962" s="55" t="s">
        <v>1249</v>
      </c>
      <c r="FL1962" s="55">
        <v>0.3</v>
      </c>
      <c r="JW1962" s="12">
        <v>1955</v>
      </c>
      <c r="JX1962" s="12" t="s">
        <v>1669</v>
      </c>
      <c r="JY1962" s="12" t="s">
        <v>1739</v>
      </c>
    </row>
    <row r="1963" ht="14.25" customHeight="1" outlineLevel="1" spans="7:285">
      <c r="G1963" s="55">
        <v>1956</v>
      </c>
      <c r="H1963" s="55" t="s">
        <v>2052</v>
      </c>
      <c r="I1963" s="55" t="s">
        <v>1260</v>
      </c>
      <c r="J1963" s="55" t="s">
        <v>1811</v>
      </c>
      <c r="K1963" s="55" t="s">
        <v>1258</v>
      </c>
      <c r="L1963" s="55">
        <v>0.0375</v>
      </c>
      <c r="AD1963" s="12">
        <v>1956</v>
      </c>
      <c r="AE1963" s="12" t="s">
        <v>1261</v>
      </c>
      <c r="AF1963" s="12" t="s">
        <v>634</v>
      </c>
      <c r="AG1963" s="12" t="s">
        <v>1517</v>
      </c>
      <c r="AH1963" s="12" t="s">
        <v>2368</v>
      </c>
      <c r="DN1963" s="55">
        <v>1956</v>
      </c>
      <c r="DO1963" s="55" t="s">
        <v>1566</v>
      </c>
      <c r="DP1963" s="55" t="s">
        <v>1261</v>
      </c>
      <c r="DQ1963" s="55" t="s">
        <v>1260</v>
      </c>
      <c r="DR1963" s="55" t="s">
        <v>1261</v>
      </c>
      <c r="DS1963" s="55">
        <v>33185</v>
      </c>
      <c r="DT1963" s="55">
        <v>10000</v>
      </c>
      <c r="DU1963" s="55" t="s">
        <v>1258</v>
      </c>
      <c r="DV1963" s="55">
        <v>1</v>
      </c>
      <c r="EV1963" s="55">
        <v>1956</v>
      </c>
      <c r="EW1963" s="55" t="s">
        <v>1246</v>
      </c>
      <c r="EX1963" s="55" t="s">
        <v>2016</v>
      </c>
      <c r="EY1963" s="55">
        <v>8</v>
      </c>
      <c r="EZ1963" s="55">
        <v>1995</v>
      </c>
      <c r="FA1963" s="55">
        <v>2999</v>
      </c>
      <c r="FB1963" s="55" t="s">
        <v>1361</v>
      </c>
      <c r="FC1963" s="55" t="s">
        <v>1249</v>
      </c>
      <c r="FD1963" s="55">
        <v>4</v>
      </c>
      <c r="FF1963" s="55">
        <v>1956</v>
      </c>
      <c r="FG1963" s="55" t="s">
        <v>42</v>
      </c>
      <c r="FH1963" s="55" t="s">
        <v>1569</v>
      </c>
      <c r="FI1963" s="55">
        <v>1</v>
      </c>
      <c r="FJ1963" s="55">
        <v>260000</v>
      </c>
      <c r="FK1963" s="55" t="s">
        <v>1249</v>
      </c>
      <c r="FL1963" s="55">
        <v>0.3</v>
      </c>
      <c r="JW1963" s="12">
        <v>1956</v>
      </c>
      <c r="JX1963" s="12" t="s">
        <v>1669</v>
      </c>
      <c r="JY1963" s="12" t="s">
        <v>2242</v>
      </c>
    </row>
    <row r="1964" ht="14.25" customHeight="1" outlineLevel="1" spans="7:285">
      <c r="G1964" s="55">
        <v>1957</v>
      </c>
      <c r="H1964" s="55" t="s">
        <v>2052</v>
      </c>
      <c r="I1964" s="55" t="s">
        <v>1260</v>
      </c>
      <c r="J1964" s="55" t="s">
        <v>1839</v>
      </c>
      <c r="K1964" s="55" t="s">
        <v>1258</v>
      </c>
      <c r="L1964" s="55">
        <v>0.0208</v>
      </c>
      <c r="AD1964" s="12">
        <v>1957</v>
      </c>
      <c r="AE1964" s="12" t="s">
        <v>3490</v>
      </c>
      <c r="AF1964" s="12" t="s">
        <v>2697</v>
      </c>
      <c r="AG1964" s="12" t="s">
        <v>1669</v>
      </c>
      <c r="AH1964" s="12" t="s">
        <v>3068</v>
      </c>
      <c r="DN1964" s="55">
        <v>1957</v>
      </c>
      <c r="DO1964" s="55" t="s">
        <v>1566</v>
      </c>
      <c r="DP1964" s="55" t="s">
        <v>1261</v>
      </c>
      <c r="DQ1964" s="55" t="s">
        <v>1260</v>
      </c>
      <c r="DR1964" s="55" t="s">
        <v>1261</v>
      </c>
      <c r="DS1964" s="55">
        <v>33196</v>
      </c>
      <c r="DT1964" s="55">
        <v>10000</v>
      </c>
      <c r="DU1964" s="55" t="s">
        <v>1258</v>
      </c>
      <c r="DV1964" s="55">
        <v>1</v>
      </c>
      <c r="EV1964" s="55">
        <v>1957</v>
      </c>
      <c r="EW1964" s="55" t="s">
        <v>1246</v>
      </c>
      <c r="EX1964" s="55" t="s">
        <v>2016</v>
      </c>
      <c r="EY1964" s="55">
        <v>9</v>
      </c>
      <c r="EZ1964" s="55">
        <v>0</v>
      </c>
      <c r="FA1964" s="55">
        <v>1994</v>
      </c>
      <c r="FB1964" s="55" t="s">
        <v>1361</v>
      </c>
      <c r="FC1964" s="55" t="s">
        <v>1249</v>
      </c>
      <c r="FD1964" s="55">
        <v>4.5</v>
      </c>
      <c r="FF1964" s="55">
        <v>1957</v>
      </c>
      <c r="FG1964" s="55" t="s">
        <v>42</v>
      </c>
      <c r="FH1964" s="55" t="s">
        <v>1569</v>
      </c>
      <c r="FI1964" s="55">
        <v>1</v>
      </c>
      <c r="FJ1964" s="55">
        <v>400000</v>
      </c>
      <c r="FK1964" s="55" t="s">
        <v>1249</v>
      </c>
      <c r="FL1964" s="55">
        <v>0.3</v>
      </c>
      <c r="JW1964" s="12">
        <v>1957</v>
      </c>
      <c r="JX1964" s="12" t="s">
        <v>1669</v>
      </c>
      <c r="JY1964" s="12" t="s">
        <v>2519</v>
      </c>
    </row>
    <row r="1965" ht="14.25" customHeight="1" outlineLevel="1" spans="7:285">
      <c r="G1965" s="55">
        <v>1958</v>
      </c>
      <c r="H1965" s="55" t="s">
        <v>2052</v>
      </c>
      <c r="I1965" s="55" t="s">
        <v>1260</v>
      </c>
      <c r="J1965" s="55" t="s">
        <v>1864</v>
      </c>
      <c r="K1965" s="55" t="s">
        <v>1258</v>
      </c>
      <c r="L1965" s="55">
        <v>0.0208</v>
      </c>
      <c r="AD1965" s="12">
        <v>1958</v>
      </c>
      <c r="AE1965" s="12" t="s">
        <v>1261</v>
      </c>
      <c r="AF1965" s="12" t="s">
        <v>1324</v>
      </c>
      <c r="AG1965" s="12" t="s">
        <v>1517</v>
      </c>
      <c r="AH1965" s="12" t="s">
        <v>2368</v>
      </c>
      <c r="DN1965" s="55">
        <v>1958</v>
      </c>
      <c r="DO1965" s="55" t="s">
        <v>1566</v>
      </c>
      <c r="DP1965" s="55" t="s">
        <v>1261</v>
      </c>
      <c r="DQ1965" s="55" t="s">
        <v>1260</v>
      </c>
      <c r="DR1965" s="55" t="s">
        <v>1261</v>
      </c>
      <c r="DS1965" s="55">
        <v>33304</v>
      </c>
      <c r="DT1965" s="55">
        <v>10000</v>
      </c>
      <c r="DU1965" s="55" t="s">
        <v>1258</v>
      </c>
      <c r="DV1965" s="55">
        <v>1</v>
      </c>
      <c r="EV1965" s="55">
        <v>1958</v>
      </c>
      <c r="EW1965" s="55" t="s">
        <v>1246</v>
      </c>
      <c r="EX1965" s="55" t="s">
        <v>2016</v>
      </c>
      <c r="EY1965" s="55">
        <v>9</v>
      </c>
      <c r="EZ1965" s="55">
        <v>1995</v>
      </c>
      <c r="FA1965" s="55">
        <v>2999</v>
      </c>
      <c r="FB1965" s="55" t="s">
        <v>1361</v>
      </c>
      <c r="FC1965" s="55" t="s">
        <v>1249</v>
      </c>
      <c r="FD1965" s="55">
        <v>4.5</v>
      </c>
      <c r="FF1965" s="55">
        <v>1958</v>
      </c>
      <c r="FG1965" s="55" t="s">
        <v>42</v>
      </c>
      <c r="FH1965" s="55" t="s">
        <v>1569</v>
      </c>
      <c r="FI1965" s="55">
        <v>1</v>
      </c>
      <c r="FJ1965" s="55">
        <v>530000</v>
      </c>
      <c r="FK1965" s="55" t="s">
        <v>1249</v>
      </c>
      <c r="FL1965" s="55">
        <v>0.3</v>
      </c>
      <c r="JW1965" s="12">
        <v>1958</v>
      </c>
      <c r="JX1965" s="12" t="s">
        <v>1669</v>
      </c>
      <c r="JY1965" s="12" t="s">
        <v>1610</v>
      </c>
    </row>
    <row r="1966" ht="14.25" customHeight="1" outlineLevel="1" spans="7:285">
      <c r="G1966" s="55">
        <v>1959</v>
      </c>
      <c r="H1966" s="55" t="s">
        <v>2052</v>
      </c>
      <c r="I1966" s="55" t="s">
        <v>1260</v>
      </c>
      <c r="J1966" s="55" t="s">
        <v>1363</v>
      </c>
      <c r="K1966" s="55" t="s">
        <v>1258</v>
      </c>
      <c r="L1966" s="55">
        <v>0.0208</v>
      </c>
      <c r="AD1966" s="12">
        <v>1959</v>
      </c>
      <c r="AE1966" s="12" t="s">
        <v>3491</v>
      </c>
      <c r="AF1966" s="12" t="s">
        <v>2697</v>
      </c>
      <c r="AG1966" s="12" t="s">
        <v>1669</v>
      </c>
      <c r="AH1966" s="12" t="s">
        <v>2078</v>
      </c>
      <c r="DN1966" s="55">
        <v>1959</v>
      </c>
      <c r="DO1966" s="55" t="s">
        <v>1566</v>
      </c>
      <c r="DP1966" s="55" t="s">
        <v>1261</v>
      </c>
      <c r="DQ1966" s="55" t="s">
        <v>1260</v>
      </c>
      <c r="DR1966" s="55" t="s">
        <v>1261</v>
      </c>
      <c r="DS1966" s="55">
        <v>33313</v>
      </c>
      <c r="DT1966" s="55">
        <v>10000</v>
      </c>
      <c r="DU1966" s="55" t="s">
        <v>1258</v>
      </c>
      <c r="DV1966" s="55">
        <v>1</v>
      </c>
      <c r="EV1966" s="55">
        <v>1959</v>
      </c>
      <c r="EW1966" s="55" t="s">
        <v>1246</v>
      </c>
      <c r="EX1966" s="55" t="s">
        <v>1263</v>
      </c>
      <c r="EY1966" s="55">
        <v>1</v>
      </c>
      <c r="EZ1966" s="55">
        <v>0</v>
      </c>
      <c r="FA1966" s="55">
        <v>1994</v>
      </c>
      <c r="FB1966" s="55" t="s">
        <v>1361</v>
      </c>
      <c r="FC1966" s="55" t="s">
        <v>1249</v>
      </c>
      <c r="FD1966" s="55">
        <v>5.25</v>
      </c>
      <c r="FF1966" s="55">
        <v>1959</v>
      </c>
      <c r="FG1966" s="55" t="s">
        <v>42</v>
      </c>
      <c r="FH1966" s="55" t="s">
        <v>1569</v>
      </c>
      <c r="FI1966" s="55">
        <v>1</v>
      </c>
      <c r="FJ1966" s="55">
        <v>540000</v>
      </c>
      <c r="FK1966" s="55" t="s">
        <v>1249</v>
      </c>
      <c r="FL1966" s="55">
        <v>0.3</v>
      </c>
      <c r="JW1966" s="12">
        <v>1959</v>
      </c>
      <c r="JX1966" s="12" t="s">
        <v>1669</v>
      </c>
      <c r="JY1966" s="12" t="s">
        <v>2553</v>
      </c>
    </row>
    <row r="1967" ht="14.25" customHeight="1" outlineLevel="1" spans="7:285">
      <c r="G1967" s="55">
        <v>1960</v>
      </c>
      <c r="H1967" s="55" t="s">
        <v>2052</v>
      </c>
      <c r="I1967" s="55" t="s">
        <v>1260</v>
      </c>
      <c r="J1967" s="55" t="s">
        <v>1910</v>
      </c>
      <c r="K1967" s="55" t="s">
        <v>1258</v>
      </c>
      <c r="L1967" s="55">
        <v>0.0208</v>
      </c>
      <c r="AD1967" s="12">
        <v>1960</v>
      </c>
      <c r="AE1967" s="12" t="s">
        <v>1261</v>
      </c>
      <c r="AF1967" s="12" t="s">
        <v>1649</v>
      </c>
      <c r="AG1967" s="12" t="s">
        <v>1517</v>
      </c>
      <c r="AH1967" s="12" t="s">
        <v>2368</v>
      </c>
      <c r="DN1967" s="55">
        <v>1960</v>
      </c>
      <c r="DO1967" s="55" t="s">
        <v>1566</v>
      </c>
      <c r="DP1967" s="55" t="s">
        <v>1261</v>
      </c>
      <c r="DQ1967" s="55" t="s">
        <v>1260</v>
      </c>
      <c r="DR1967" s="55" t="s">
        <v>1261</v>
      </c>
      <c r="DS1967" s="55">
        <v>33319</v>
      </c>
      <c r="DT1967" s="55">
        <v>10000</v>
      </c>
      <c r="DU1967" s="55" t="s">
        <v>1258</v>
      </c>
      <c r="DV1967" s="55">
        <v>1</v>
      </c>
      <c r="EV1967" s="55">
        <v>1960</v>
      </c>
      <c r="EW1967" s="55" t="s">
        <v>1246</v>
      </c>
      <c r="EX1967" s="55" t="s">
        <v>1263</v>
      </c>
      <c r="EY1967" s="55">
        <v>1</v>
      </c>
      <c r="EZ1967" s="55">
        <v>1995</v>
      </c>
      <c r="FA1967" s="55">
        <v>2999</v>
      </c>
      <c r="FB1967" s="55" t="s">
        <v>1361</v>
      </c>
      <c r="FC1967" s="55" t="s">
        <v>1249</v>
      </c>
      <c r="FD1967" s="55">
        <v>6</v>
      </c>
      <c r="FF1967" s="55">
        <v>1960</v>
      </c>
      <c r="FG1967" s="55" t="s">
        <v>42</v>
      </c>
      <c r="FH1967" s="55" t="s">
        <v>2226</v>
      </c>
      <c r="FI1967" s="55">
        <v>1</v>
      </c>
      <c r="FJ1967" s="55">
        <v>0</v>
      </c>
      <c r="FK1967" s="55" t="s">
        <v>1249</v>
      </c>
      <c r="FL1967" s="55">
        <v>0.3</v>
      </c>
      <c r="JW1967" s="12">
        <v>1960</v>
      </c>
      <c r="JX1967" s="12" t="s">
        <v>1669</v>
      </c>
      <c r="JY1967" s="12" t="s">
        <v>2523</v>
      </c>
    </row>
    <row r="1968" ht="14.25" customHeight="1" outlineLevel="1" spans="7:285">
      <c r="G1968" s="55">
        <v>1961</v>
      </c>
      <c r="H1968" s="55" t="s">
        <v>2052</v>
      </c>
      <c r="I1968" s="55" t="s">
        <v>1260</v>
      </c>
      <c r="J1968" s="55" t="s">
        <v>1939</v>
      </c>
      <c r="K1968" s="55" t="s">
        <v>1258</v>
      </c>
      <c r="L1968" s="55">
        <v>0.0208</v>
      </c>
      <c r="AD1968" s="12">
        <v>1961</v>
      </c>
      <c r="AE1968" s="12" t="s">
        <v>3492</v>
      </c>
      <c r="AF1968" s="12" t="s">
        <v>2697</v>
      </c>
      <c r="AG1968" s="12" t="s">
        <v>1669</v>
      </c>
      <c r="AH1968" s="12" t="s">
        <v>2078</v>
      </c>
      <c r="DN1968" s="55">
        <v>1961</v>
      </c>
      <c r="DO1968" s="55" t="s">
        <v>1566</v>
      </c>
      <c r="DP1968" s="55" t="s">
        <v>1261</v>
      </c>
      <c r="DQ1968" s="55" t="s">
        <v>1260</v>
      </c>
      <c r="DR1968" s="55" t="s">
        <v>1261</v>
      </c>
      <c r="DS1968" s="55">
        <v>33321</v>
      </c>
      <c r="DT1968" s="55">
        <v>10000</v>
      </c>
      <c r="DU1968" s="55" t="s">
        <v>1258</v>
      </c>
      <c r="DV1968" s="55">
        <v>1</v>
      </c>
      <c r="EV1968" s="55">
        <v>1961</v>
      </c>
      <c r="EW1968" s="55" t="s">
        <v>1246</v>
      </c>
      <c r="EX1968" s="55" t="s">
        <v>1263</v>
      </c>
      <c r="EY1968" s="55">
        <v>10</v>
      </c>
      <c r="EZ1968" s="55">
        <v>0</v>
      </c>
      <c r="FA1968" s="55">
        <v>1994</v>
      </c>
      <c r="FB1968" s="55" t="s">
        <v>1361</v>
      </c>
      <c r="FC1968" s="55" t="s">
        <v>1249</v>
      </c>
      <c r="FD1968" s="55">
        <v>6</v>
      </c>
      <c r="FF1968" s="55">
        <v>1961</v>
      </c>
      <c r="FG1968" s="55" t="s">
        <v>42</v>
      </c>
      <c r="FH1968" s="55" t="s">
        <v>2226</v>
      </c>
      <c r="FI1968" s="55">
        <v>1</v>
      </c>
      <c r="FJ1968" s="55">
        <v>1000</v>
      </c>
      <c r="FK1968" s="55" t="s">
        <v>1249</v>
      </c>
      <c r="FL1968" s="55">
        <v>0.3</v>
      </c>
      <c r="JW1968" s="12">
        <v>1961</v>
      </c>
      <c r="JX1968" s="12" t="s">
        <v>1669</v>
      </c>
      <c r="JY1968" s="12" t="s">
        <v>2587</v>
      </c>
    </row>
    <row r="1969" ht="14.25" customHeight="1" outlineLevel="1" spans="7:285">
      <c r="G1969" s="55">
        <v>1962</v>
      </c>
      <c r="H1969" s="55" t="s">
        <v>2052</v>
      </c>
      <c r="I1969" s="55" t="s">
        <v>1260</v>
      </c>
      <c r="J1969" s="55" t="s">
        <v>1964</v>
      </c>
      <c r="K1969" s="55" t="s">
        <v>1258</v>
      </c>
      <c r="L1969" s="55">
        <v>0.0208</v>
      </c>
      <c r="AD1969" s="12">
        <v>1962</v>
      </c>
      <c r="AE1969" s="12" t="s">
        <v>1261</v>
      </c>
      <c r="AF1969" s="12" t="s">
        <v>1739</v>
      </c>
      <c r="AG1969" s="12" t="s">
        <v>1517</v>
      </c>
      <c r="AH1969" s="12" t="s">
        <v>2368</v>
      </c>
      <c r="DN1969" s="55">
        <v>1962</v>
      </c>
      <c r="DO1969" s="55" t="s">
        <v>1566</v>
      </c>
      <c r="DP1969" s="55" t="s">
        <v>1261</v>
      </c>
      <c r="DQ1969" s="55" t="s">
        <v>1260</v>
      </c>
      <c r="DR1969" s="55" t="s">
        <v>1261</v>
      </c>
      <c r="DS1969" s="55">
        <v>33322</v>
      </c>
      <c r="DT1969" s="55">
        <v>10000</v>
      </c>
      <c r="DU1969" s="55" t="s">
        <v>1258</v>
      </c>
      <c r="DV1969" s="55">
        <v>1</v>
      </c>
      <c r="EV1969" s="55">
        <v>1962</v>
      </c>
      <c r="EW1969" s="55" t="s">
        <v>1246</v>
      </c>
      <c r="EX1969" s="55" t="s">
        <v>1263</v>
      </c>
      <c r="EY1969" s="55">
        <v>10</v>
      </c>
      <c r="EZ1969" s="55">
        <v>1995</v>
      </c>
      <c r="FA1969" s="55">
        <v>2999</v>
      </c>
      <c r="FB1969" s="55" t="s">
        <v>1361</v>
      </c>
      <c r="FC1969" s="55" t="s">
        <v>1249</v>
      </c>
      <c r="FD1969" s="55">
        <v>6</v>
      </c>
      <c r="FF1969" s="55">
        <v>1962</v>
      </c>
      <c r="FG1969" s="55" t="s">
        <v>42</v>
      </c>
      <c r="FH1969" s="55" t="s">
        <v>2226</v>
      </c>
      <c r="FI1969" s="55">
        <v>1</v>
      </c>
      <c r="FJ1969" s="55">
        <v>2500</v>
      </c>
      <c r="FK1969" s="55" t="s">
        <v>1249</v>
      </c>
      <c r="FL1969" s="55">
        <v>0.3</v>
      </c>
      <c r="JW1969" s="12">
        <v>1962</v>
      </c>
      <c r="JX1969" s="12" t="s">
        <v>1669</v>
      </c>
      <c r="JY1969" s="12" t="s">
        <v>2601</v>
      </c>
    </row>
    <row r="1970" ht="14.25" customHeight="1" outlineLevel="1" spans="7:285">
      <c r="G1970" s="55">
        <v>1963</v>
      </c>
      <c r="H1970" s="55" t="s">
        <v>2052</v>
      </c>
      <c r="I1970" s="55" t="s">
        <v>1260</v>
      </c>
      <c r="J1970" s="55" t="s">
        <v>1989</v>
      </c>
      <c r="K1970" s="55" t="s">
        <v>1258</v>
      </c>
      <c r="L1970" s="55">
        <v>0.0208</v>
      </c>
      <c r="AD1970" s="12">
        <v>1963</v>
      </c>
      <c r="AE1970" s="12" t="s">
        <v>3493</v>
      </c>
      <c r="AF1970" s="12" t="s">
        <v>2697</v>
      </c>
      <c r="AG1970" s="12" t="s">
        <v>1669</v>
      </c>
      <c r="AH1970" s="12" t="s">
        <v>2078</v>
      </c>
      <c r="DN1970" s="55">
        <v>1963</v>
      </c>
      <c r="DO1970" s="55" t="s">
        <v>1566</v>
      </c>
      <c r="DP1970" s="55" t="s">
        <v>1261</v>
      </c>
      <c r="DQ1970" s="55" t="s">
        <v>1260</v>
      </c>
      <c r="DR1970" s="55" t="s">
        <v>1261</v>
      </c>
      <c r="DS1970" s="55">
        <v>33324</v>
      </c>
      <c r="DT1970" s="55">
        <v>10000</v>
      </c>
      <c r="DU1970" s="55" t="s">
        <v>1258</v>
      </c>
      <c r="DV1970" s="55">
        <v>1</v>
      </c>
      <c r="EV1970" s="55">
        <v>1963</v>
      </c>
      <c r="EW1970" s="55" t="s">
        <v>1246</v>
      </c>
      <c r="EX1970" s="55" t="s">
        <v>1263</v>
      </c>
      <c r="EY1970" s="55">
        <v>11</v>
      </c>
      <c r="EZ1970" s="55">
        <v>0</v>
      </c>
      <c r="FA1970" s="55">
        <v>1994</v>
      </c>
      <c r="FB1970" s="55" t="s">
        <v>1361</v>
      </c>
      <c r="FC1970" s="55" t="s">
        <v>1249</v>
      </c>
      <c r="FD1970" s="55">
        <v>6</v>
      </c>
      <c r="FF1970" s="55">
        <v>1963</v>
      </c>
      <c r="FG1970" s="55" t="s">
        <v>42</v>
      </c>
      <c r="FH1970" s="55" t="s">
        <v>2226</v>
      </c>
      <c r="FI1970" s="55">
        <v>1</v>
      </c>
      <c r="FJ1970" s="55">
        <v>5000</v>
      </c>
      <c r="FK1970" s="55" t="s">
        <v>1249</v>
      </c>
      <c r="FL1970" s="55">
        <v>0.3</v>
      </c>
      <c r="JW1970" s="12">
        <v>1963</v>
      </c>
      <c r="JX1970" s="12" t="s">
        <v>1669</v>
      </c>
      <c r="JY1970" s="12" t="s">
        <v>2617</v>
      </c>
    </row>
    <row r="1971" ht="14.25" customHeight="1" outlineLevel="1" spans="7:285">
      <c r="G1971" s="55">
        <v>1964</v>
      </c>
      <c r="H1971" s="55" t="s">
        <v>2052</v>
      </c>
      <c r="I1971" s="55" t="s">
        <v>1756</v>
      </c>
      <c r="J1971" s="55" t="s">
        <v>2162</v>
      </c>
      <c r="K1971" s="55" t="s">
        <v>1258</v>
      </c>
      <c r="L1971" s="55">
        <v>0.0258333333333333</v>
      </c>
      <c r="AD1971" s="12">
        <v>1964</v>
      </c>
      <c r="AE1971" s="12" t="s">
        <v>1261</v>
      </c>
      <c r="AF1971" s="12" t="s">
        <v>1771</v>
      </c>
      <c r="AG1971" s="12" t="s">
        <v>1517</v>
      </c>
      <c r="AH1971" s="12" t="s">
        <v>2368</v>
      </c>
      <c r="DN1971" s="55">
        <v>1964</v>
      </c>
      <c r="DO1971" s="55" t="s">
        <v>1566</v>
      </c>
      <c r="DP1971" s="55" t="s">
        <v>1261</v>
      </c>
      <c r="DQ1971" s="55" t="s">
        <v>1260</v>
      </c>
      <c r="DR1971" s="55" t="s">
        <v>1261</v>
      </c>
      <c r="DS1971" s="55">
        <v>33328</v>
      </c>
      <c r="DT1971" s="55">
        <v>10000</v>
      </c>
      <c r="DU1971" s="55" t="s">
        <v>1258</v>
      </c>
      <c r="DV1971" s="55">
        <v>1</v>
      </c>
      <c r="EV1971" s="55">
        <v>1964</v>
      </c>
      <c r="EW1971" s="55" t="s">
        <v>1246</v>
      </c>
      <c r="EX1971" s="55" t="s">
        <v>1263</v>
      </c>
      <c r="EY1971" s="55">
        <v>11</v>
      </c>
      <c r="EZ1971" s="55">
        <v>1995</v>
      </c>
      <c r="FA1971" s="55">
        <v>2999</v>
      </c>
      <c r="FB1971" s="55" t="s">
        <v>1361</v>
      </c>
      <c r="FC1971" s="55" t="s">
        <v>1249</v>
      </c>
      <c r="FD1971" s="55">
        <v>6</v>
      </c>
      <c r="FF1971" s="55">
        <v>1964</v>
      </c>
      <c r="FG1971" s="55" t="s">
        <v>42</v>
      </c>
      <c r="FH1971" s="55" t="s">
        <v>2226</v>
      </c>
      <c r="FI1971" s="55">
        <v>1</v>
      </c>
      <c r="FJ1971" s="55">
        <v>10000</v>
      </c>
      <c r="FK1971" s="55" t="s">
        <v>1249</v>
      </c>
      <c r="FL1971" s="55">
        <v>0.3</v>
      </c>
      <c r="JW1971" s="12">
        <v>1964</v>
      </c>
      <c r="JX1971" s="12" t="s">
        <v>1669</v>
      </c>
      <c r="JY1971" s="12" t="s">
        <v>1573</v>
      </c>
    </row>
    <row r="1972" ht="14.25" customHeight="1" outlineLevel="1" spans="7:285">
      <c r="G1972" s="55">
        <v>1965</v>
      </c>
      <c r="H1972" s="55" t="s">
        <v>2052</v>
      </c>
      <c r="I1972" s="55" t="s">
        <v>1756</v>
      </c>
      <c r="J1972" s="55" t="s">
        <v>2526</v>
      </c>
      <c r="K1972" s="55" t="s">
        <v>1258</v>
      </c>
      <c r="L1972" s="55">
        <v>0.0258333333333333</v>
      </c>
      <c r="AD1972" s="12">
        <v>1965</v>
      </c>
      <c r="AE1972" s="12" t="s">
        <v>3494</v>
      </c>
      <c r="AF1972" s="12" t="s">
        <v>2697</v>
      </c>
      <c r="AG1972" s="12" t="s">
        <v>1669</v>
      </c>
      <c r="AH1972" s="12" t="s">
        <v>2078</v>
      </c>
      <c r="DN1972" s="55">
        <v>1965</v>
      </c>
      <c r="DO1972" s="55" t="s">
        <v>1566</v>
      </c>
      <c r="DP1972" s="55" t="s">
        <v>1261</v>
      </c>
      <c r="DQ1972" s="55" t="s">
        <v>1260</v>
      </c>
      <c r="DR1972" s="55" t="s">
        <v>1261</v>
      </c>
      <c r="DS1972" s="55">
        <v>33331</v>
      </c>
      <c r="DT1972" s="55">
        <v>10000</v>
      </c>
      <c r="DU1972" s="55" t="s">
        <v>1258</v>
      </c>
      <c r="DV1972" s="55">
        <v>1</v>
      </c>
      <c r="EV1972" s="55">
        <v>1965</v>
      </c>
      <c r="EW1972" s="55" t="s">
        <v>1246</v>
      </c>
      <c r="EX1972" s="55" t="s">
        <v>1263</v>
      </c>
      <c r="EY1972" s="55">
        <v>12</v>
      </c>
      <c r="EZ1972" s="55">
        <v>0</v>
      </c>
      <c r="FA1972" s="55">
        <v>1994</v>
      </c>
      <c r="FB1972" s="55" t="s">
        <v>1361</v>
      </c>
      <c r="FC1972" s="55" t="s">
        <v>1249</v>
      </c>
      <c r="FD1972" s="55">
        <v>6</v>
      </c>
      <c r="FF1972" s="55">
        <v>1965</v>
      </c>
      <c r="FG1972" s="55" t="s">
        <v>42</v>
      </c>
      <c r="FH1972" s="55" t="s">
        <v>2226</v>
      </c>
      <c r="FI1972" s="55">
        <v>1</v>
      </c>
      <c r="FJ1972" s="55">
        <v>25000</v>
      </c>
      <c r="FK1972" s="55" t="s">
        <v>1249</v>
      </c>
      <c r="FL1972" s="55">
        <v>0.3</v>
      </c>
      <c r="JW1972" s="12">
        <v>1965</v>
      </c>
      <c r="JX1972" s="12" t="s">
        <v>1669</v>
      </c>
      <c r="JY1972" s="12" t="s">
        <v>2642</v>
      </c>
    </row>
    <row r="1973" ht="14.25" customHeight="1" outlineLevel="1" spans="7:285">
      <c r="G1973" s="55">
        <v>1966</v>
      </c>
      <c r="H1973" s="55" t="s">
        <v>2052</v>
      </c>
      <c r="I1973" s="55" t="s">
        <v>1738</v>
      </c>
      <c r="J1973" s="55" t="s">
        <v>2781</v>
      </c>
      <c r="K1973" s="55" t="s">
        <v>1258</v>
      </c>
      <c r="L1973" s="55">
        <v>0.0208</v>
      </c>
      <c r="AD1973" s="12">
        <v>1966</v>
      </c>
      <c r="AE1973" s="12" t="s">
        <v>1261</v>
      </c>
      <c r="AF1973" s="12" t="s">
        <v>994</v>
      </c>
      <c r="AG1973" s="12" t="s">
        <v>1517</v>
      </c>
      <c r="AH1973" s="12" t="s">
        <v>2368</v>
      </c>
      <c r="DN1973" s="55">
        <v>1966</v>
      </c>
      <c r="DO1973" s="55" t="s">
        <v>1566</v>
      </c>
      <c r="DP1973" s="55" t="s">
        <v>1261</v>
      </c>
      <c r="DQ1973" s="55" t="s">
        <v>1260</v>
      </c>
      <c r="DR1973" s="55" t="s">
        <v>1261</v>
      </c>
      <c r="DS1973" s="55">
        <v>33449</v>
      </c>
      <c r="DT1973" s="55">
        <v>10000</v>
      </c>
      <c r="DU1973" s="55" t="s">
        <v>1258</v>
      </c>
      <c r="DV1973" s="55">
        <v>1</v>
      </c>
      <c r="EV1973" s="55">
        <v>1966</v>
      </c>
      <c r="EW1973" s="55" t="s">
        <v>1246</v>
      </c>
      <c r="EX1973" s="55" t="s">
        <v>1263</v>
      </c>
      <c r="EY1973" s="55">
        <v>12</v>
      </c>
      <c r="EZ1973" s="55">
        <v>1995</v>
      </c>
      <c r="FA1973" s="55">
        <v>2999</v>
      </c>
      <c r="FB1973" s="55" t="s">
        <v>1361</v>
      </c>
      <c r="FC1973" s="55" t="s">
        <v>1249</v>
      </c>
      <c r="FD1973" s="55">
        <v>6</v>
      </c>
      <c r="FF1973" s="55">
        <v>1966</v>
      </c>
      <c r="FG1973" s="55" t="s">
        <v>42</v>
      </c>
      <c r="FH1973" s="55" t="s">
        <v>2226</v>
      </c>
      <c r="FI1973" s="55">
        <v>1</v>
      </c>
      <c r="FJ1973" s="55">
        <v>50000</v>
      </c>
      <c r="FK1973" s="55" t="s">
        <v>1249</v>
      </c>
      <c r="FL1973" s="55">
        <v>0.3</v>
      </c>
      <c r="JW1973" s="12">
        <v>1966</v>
      </c>
      <c r="JX1973" s="12" t="s">
        <v>1669</v>
      </c>
      <c r="JY1973" s="12" t="s">
        <v>2656</v>
      </c>
    </row>
    <row r="1974" ht="14.25" customHeight="1" outlineLevel="1" spans="7:285">
      <c r="G1974" s="55">
        <v>1967</v>
      </c>
      <c r="H1974" s="55" t="s">
        <v>2052</v>
      </c>
      <c r="I1974" s="55" t="s">
        <v>1738</v>
      </c>
      <c r="J1974" s="55" t="s">
        <v>2225</v>
      </c>
      <c r="K1974" s="55" t="s">
        <v>1258</v>
      </c>
      <c r="L1974" s="55">
        <v>0.0208</v>
      </c>
      <c r="AD1974" s="12">
        <v>1967</v>
      </c>
      <c r="AE1974" s="12" t="s">
        <v>3495</v>
      </c>
      <c r="AF1974" s="12" t="s">
        <v>2697</v>
      </c>
      <c r="AG1974" s="12" t="s">
        <v>1669</v>
      </c>
      <c r="AH1974" s="12" t="s">
        <v>2078</v>
      </c>
      <c r="DN1974" s="55">
        <v>1967</v>
      </c>
      <c r="DO1974" s="55" t="s">
        <v>1566</v>
      </c>
      <c r="DP1974" s="55" t="s">
        <v>1261</v>
      </c>
      <c r="DQ1974" s="55" t="s">
        <v>1260</v>
      </c>
      <c r="DR1974" s="55" t="s">
        <v>1261</v>
      </c>
      <c r="DS1974" s="55">
        <v>33487</v>
      </c>
      <c r="DT1974" s="55">
        <v>10000</v>
      </c>
      <c r="DU1974" s="55" t="s">
        <v>1258</v>
      </c>
      <c r="DV1974" s="55">
        <v>1</v>
      </c>
      <c r="EV1974" s="55">
        <v>1967</v>
      </c>
      <c r="EW1974" s="55" t="s">
        <v>1246</v>
      </c>
      <c r="EX1974" s="55" t="s">
        <v>1263</v>
      </c>
      <c r="EY1974" s="55">
        <v>13</v>
      </c>
      <c r="EZ1974" s="55">
        <v>0</v>
      </c>
      <c r="FA1974" s="55">
        <v>1994</v>
      </c>
      <c r="FB1974" s="55" t="s">
        <v>1361</v>
      </c>
      <c r="FC1974" s="55" t="s">
        <v>1249</v>
      </c>
      <c r="FD1974" s="55">
        <v>6</v>
      </c>
      <c r="FF1974" s="55">
        <v>1967</v>
      </c>
      <c r="FG1974" s="55" t="s">
        <v>42</v>
      </c>
      <c r="FH1974" s="55" t="s">
        <v>2226</v>
      </c>
      <c r="FI1974" s="55">
        <v>1</v>
      </c>
      <c r="FJ1974" s="55">
        <v>80000</v>
      </c>
      <c r="FK1974" s="55" t="s">
        <v>1249</v>
      </c>
      <c r="FL1974" s="55">
        <v>0.3</v>
      </c>
      <c r="JW1974" s="12">
        <v>1967</v>
      </c>
      <c r="JX1974" s="12" t="s">
        <v>1669</v>
      </c>
      <c r="JY1974" s="12" t="s">
        <v>1851</v>
      </c>
    </row>
    <row r="1975" ht="14.25" customHeight="1" outlineLevel="1" spans="7:285">
      <c r="G1975" s="55">
        <v>1968</v>
      </c>
      <c r="H1975" s="55" t="s">
        <v>2052</v>
      </c>
      <c r="I1975" s="55" t="s">
        <v>1738</v>
      </c>
      <c r="J1975" s="55" t="s">
        <v>2746</v>
      </c>
      <c r="K1975" s="55" t="s">
        <v>1258</v>
      </c>
      <c r="L1975" s="55">
        <v>0.0208</v>
      </c>
      <c r="AD1975" s="12">
        <v>1968</v>
      </c>
      <c r="AE1975" s="12" t="s">
        <v>1261</v>
      </c>
      <c r="AF1975" s="12" t="s">
        <v>1587</v>
      </c>
      <c r="AG1975" s="12" t="s">
        <v>1517</v>
      </c>
      <c r="AH1975" s="12" t="s">
        <v>2368</v>
      </c>
      <c r="DN1975" s="55">
        <v>1968</v>
      </c>
      <c r="DO1975" s="55" t="s">
        <v>1706</v>
      </c>
      <c r="DP1975" s="55" t="s">
        <v>1261</v>
      </c>
      <c r="DQ1975" s="55" t="s">
        <v>1260</v>
      </c>
      <c r="DR1975" s="55" t="s">
        <v>1261</v>
      </c>
      <c r="DS1975" s="55">
        <v>33012</v>
      </c>
      <c r="DT1975" s="55">
        <v>10000</v>
      </c>
      <c r="DU1975" s="55" t="s">
        <v>1258</v>
      </c>
      <c r="DV1975" s="55">
        <v>1</v>
      </c>
      <c r="EV1975" s="55">
        <v>1968</v>
      </c>
      <c r="EW1975" s="55" t="s">
        <v>1246</v>
      </c>
      <c r="EX1975" s="55" t="s">
        <v>1263</v>
      </c>
      <c r="EY1975" s="55">
        <v>13</v>
      </c>
      <c r="EZ1975" s="55">
        <v>1995</v>
      </c>
      <c r="FA1975" s="55">
        <v>2999</v>
      </c>
      <c r="FB1975" s="55" t="s">
        <v>1361</v>
      </c>
      <c r="FC1975" s="55" t="s">
        <v>1249</v>
      </c>
      <c r="FD1975" s="55">
        <v>6</v>
      </c>
      <c r="FF1975" s="55">
        <v>1968</v>
      </c>
      <c r="FG1975" s="55" t="s">
        <v>42</v>
      </c>
      <c r="FH1975" s="55" t="s">
        <v>2226</v>
      </c>
      <c r="FI1975" s="55">
        <v>1</v>
      </c>
      <c r="FJ1975" s="55">
        <v>130000</v>
      </c>
      <c r="FK1975" s="55" t="s">
        <v>1249</v>
      </c>
      <c r="FL1975" s="55">
        <v>0.3</v>
      </c>
      <c r="JW1975" s="12">
        <v>1968</v>
      </c>
      <c r="JX1975" s="12" t="s">
        <v>1669</v>
      </c>
      <c r="JY1975" s="12" t="s">
        <v>1899</v>
      </c>
    </row>
    <row r="1976" ht="14.25" customHeight="1" outlineLevel="1" spans="7:285">
      <c r="G1976" s="55">
        <v>1969</v>
      </c>
      <c r="H1976" s="55" t="s">
        <v>2052</v>
      </c>
      <c r="I1976" s="55" t="s">
        <v>2016</v>
      </c>
      <c r="J1976" s="55" t="s">
        <v>2832</v>
      </c>
      <c r="K1976" s="55" t="s">
        <v>1258</v>
      </c>
      <c r="L1976" s="55">
        <v>0.0183</v>
      </c>
      <c r="AD1976" s="12">
        <v>1969</v>
      </c>
      <c r="AE1976" s="12" t="s">
        <v>3496</v>
      </c>
      <c r="AF1976" s="12" t="s">
        <v>2697</v>
      </c>
      <c r="AG1976" s="12" t="s">
        <v>1669</v>
      </c>
      <c r="AH1976" s="12" t="s">
        <v>2078</v>
      </c>
      <c r="DN1976" s="55">
        <v>1969</v>
      </c>
      <c r="DO1976" s="55" t="s">
        <v>1706</v>
      </c>
      <c r="DP1976" s="55" t="s">
        <v>1261</v>
      </c>
      <c r="DQ1976" s="55" t="s">
        <v>1260</v>
      </c>
      <c r="DR1976" s="55" t="s">
        <v>1261</v>
      </c>
      <c r="DS1976" s="55">
        <v>33023</v>
      </c>
      <c r="DT1976" s="55">
        <v>10000</v>
      </c>
      <c r="DU1976" s="55" t="s">
        <v>1258</v>
      </c>
      <c r="DV1976" s="55">
        <v>1</v>
      </c>
      <c r="EV1976" s="55">
        <v>1969</v>
      </c>
      <c r="EW1976" s="55" t="s">
        <v>1246</v>
      </c>
      <c r="EX1976" s="55" t="s">
        <v>1263</v>
      </c>
      <c r="EY1976" s="55">
        <v>14</v>
      </c>
      <c r="EZ1976" s="55">
        <v>0</v>
      </c>
      <c r="FA1976" s="55">
        <v>1994</v>
      </c>
      <c r="FB1976" s="55" t="s">
        <v>1361</v>
      </c>
      <c r="FC1976" s="55" t="s">
        <v>1249</v>
      </c>
      <c r="FD1976" s="55">
        <v>8</v>
      </c>
      <c r="FF1976" s="55">
        <v>1969</v>
      </c>
      <c r="FG1976" s="55" t="s">
        <v>42</v>
      </c>
      <c r="FH1976" s="55" t="s">
        <v>2226</v>
      </c>
      <c r="FI1976" s="55">
        <v>1</v>
      </c>
      <c r="FJ1976" s="55">
        <v>260000</v>
      </c>
      <c r="FK1976" s="55" t="s">
        <v>1249</v>
      </c>
      <c r="FL1976" s="55">
        <v>0.3</v>
      </c>
      <c r="JW1976" s="12">
        <v>1969</v>
      </c>
      <c r="JX1976" s="12" t="s">
        <v>1669</v>
      </c>
      <c r="JY1976" s="12" t="s">
        <v>1784</v>
      </c>
    </row>
    <row r="1977" ht="14.25" customHeight="1" outlineLevel="1" spans="7:285">
      <c r="G1977" s="55">
        <v>1970</v>
      </c>
      <c r="H1977" s="55" t="s">
        <v>2052</v>
      </c>
      <c r="I1977" s="55" t="s">
        <v>2016</v>
      </c>
      <c r="J1977" s="55" t="s">
        <v>1528</v>
      </c>
      <c r="K1977" s="55" t="s">
        <v>1258</v>
      </c>
      <c r="L1977" s="55">
        <v>0.0183</v>
      </c>
      <c r="AD1977" s="12">
        <v>1970</v>
      </c>
      <c r="AE1977" s="12" t="s">
        <v>1261</v>
      </c>
      <c r="AF1977" s="12" t="s">
        <v>1804</v>
      </c>
      <c r="AG1977" s="12" t="s">
        <v>1517</v>
      </c>
      <c r="AH1977" s="12" t="s">
        <v>2368</v>
      </c>
      <c r="DN1977" s="55">
        <v>1970</v>
      </c>
      <c r="DO1977" s="55" t="s">
        <v>1706</v>
      </c>
      <c r="DP1977" s="55" t="s">
        <v>1261</v>
      </c>
      <c r="DQ1977" s="55" t="s">
        <v>1260</v>
      </c>
      <c r="DR1977" s="55" t="s">
        <v>1261</v>
      </c>
      <c r="DS1977" s="55">
        <v>33027</v>
      </c>
      <c r="DT1977" s="55">
        <v>10000</v>
      </c>
      <c r="DU1977" s="55" t="s">
        <v>1258</v>
      </c>
      <c r="DV1977" s="55">
        <v>1</v>
      </c>
      <c r="EV1977" s="55">
        <v>1970</v>
      </c>
      <c r="EW1977" s="55" t="s">
        <v>1246</v>
      </c>
      <c r="EX1977" s="55" t="s">
        <v>1263</v>
      </c>
      <c r="EY1977" s="55">
        <v>14</v>
      </c>
      <c r="EZ1977" s="55">
        <v>1995</v>
      </c>
      <c r="FA1977" s="55">
        <v>2999</v>
      </c>
      <c r="FB1977" s="55" t="s">
        <v>1361</v>
      </c>
      <c r="FC1977" s="55" t="s">
        <v>1249</v>
      </c>
      <c r="FD1977" s="55">
        <v>8</v>
      </c>
      <c r="FF1977" s="55">
        <v>1970</v>
      </c>
      <c r="FG1977" s="55" t="s">
        <v>42</v>
      </c>
      <c r="FH1977" s="55" t="s">
        <v>2226</v>
      </c>
      <c r="FI1977" s="55">
        <v>1</v>
      </c>
      <c r="FJ1977" s="55">
        <v>400000</v>
      </c>
      <c r="FK1977" s="55" t="s">
        <v>1249</v>
      </c>
      <c r="FL1977" s="55">
        <v>0.3</v>
      </c>
      <c r="JW1977" s="12">
        <v>1970</v>
      </c>
      <c r="JX1977" s="12" t="s">
        <v>1669</v>
      </c>
      <c r="JY1977" s="12" t="s">
        <v>2706</v>
      </c>
    </row>
    <row r="1978" ht="14.25" customHeight="1" outlineLevel="1" spans="7:285">
      <c r="G1978" s="55">
        <v>1971</v>
      </c>
      <c r="H1978" s="55" t="s">
        <v>2052</v>
      </c>
      <c r="I1978" s="55" t="s">
        <v>2016</v>
      </c>
      <c r="J1978" s="55" t="s">
        <v>1605</v>
      </c>
      <c r="K1978" s="55" t="s">
        <v>1258</v>
      </c>
      <c r="L1978" s="55">
        <v>0.02</v>
      </c>
      <c r="AD1978" s="12">
        <v>1971</v>
      </c>
      <c r="AE1978" s="12" t="s">
        <v>3497</v>
      </c>
      <c r="AF1978" s="12" t="s">
        <v>2697</v>
      </c>
      <c r="AG1978" s="12" t="s">
        <v>1669</v>
      </c>
      <c r="AH1978" s="12" t="s">
        <v>2078</v>
      </c>
      <c r="DN1978" s="55">
        <v>1971</v>
      </c>
      <c r="DO1978" s="55" t="s">
        <v>1706</v>
      </c>
      <c r="DP1978" s="55" t="s">
        <v>1261</v>
      </c>
      <c r="DQ1978" s="55" t="s">
        <v>1260</v>
      </c>
      <c r="DR1978" s="55" t="s">
        <v>1261</v>
      </c>
      <c r="DS1978" s="55">
        <v>33030</v>
      </c>
      <c r="DT1978" s="55">
        <v>10000</v>
      </c>
      <c r="DU1978" s="55" t="s">
        <v>1258</v>
      </c>
      <c r="DV1978" s="55">
        <v>1</v>
      </c>
      <c r="EV1978" s="55">
        <v>1971</v>
      </c>
      <c r="EW1978" s="55" t="s">
        <v>1246</v>
      </c>
      <c r="EX1978" s="55" t="s">
        <v>1263</v>
      </c>
      <c r="EY1978" s="55">
        <v>2</v>
      </c>
      <c r="EZ1978" s="55">
        <v>0</v>
      </c>
      <c r="FA1978" s="55">
        <v>1994</v>
      </c>
      <c r="FB1978" s="55" t="s">
        <v>1361</v>
      </c>
      <c r="FC1978" s="55" t="s">
        <v>1249</v>
      </c>
      <c r="FD1978" s="55">
        <v>5.25</v>
      </c>
      <c r="FF1978" s="55">
        <v>1971</v>
      </c>
      <c r="FG1978" s="55" t="s">
        <v>42</v>
      </c>
      <c r="FH1978" s="55" t="s">
        <v>2226</v>
      </c>
      <c r="FI1978" s="55">
        <v>1</v>
      </c>
      <c r="FJ1978" s="55">
        <v>530000</v>
      </c>
      <c r="FK1978" s="55" t="s">
        <v>1249</v>
      </c>
      <c r="FL1978" s="55">
        <v>0.3</v>
      </c>
      <c r="JW1978" s="12">
        <v>1971</v>
      </c>
      <c r="JX1978" s="12" t="s">
        <v>1669</v>
      </c>
      <c r="JY1978" s="12" t="s">
        <v>2720</v>
      </c>
    </row>
    <row r="1979" ht="14.25" customHeight="1" outlineLevel="1" spans="7:285">
      <c r="G1979" s="55">
        <v>1972</v>
      </c>
      <c r="H1979" s="55" t="s">
        <v>2052</v>
      </c>
      <c r="I1979" s="55" t="s">
        <v>2016</v>
      </c>
      <c r="J1979" s="55" t="s">
        <v>1642</v>
      </c>
      <c r="K1979" s="55" t="s">
        <v>1258</v>
      </c>
      <c r="L1979" s="55">
        <v>0.02</v>
      </c>
      <c r="AD1979" s="12">
        <v>1972</v>
      </c>
      <c r="AE1979" s="12" t="s">
        <v>1261</v>
      </c>
      <c r="AF1979" s="12" t="s">
        <v>2611</v>
      </c>
      <c r="AG1979" s="12" t="s">
        <v>1517</v>
      </c>
      <c r="AH1979" s="12" t="s">
        <v>2368</v>
      </c>
      <c r="DN1979" s="55">
        <v>1972</v>
      </c>
      <c r="DO1979" s="55" t="s">
        <v>1706</v>
      </c>
      <c r="DP1979" s="55" t="s">
        <v>1261</v>
      </c>
      <c r="DQ1979" s="55" t="s">
        <v>1260</v>
      </c>
      <c r="DR1979" s="55" t="s">
        <v>1261</v>
      </c>
      <c r="DS1979" s="55">
        <v>33062</v>
      </c>
      <c r="DT1979" s="55">
        <v>10000</v>
      </c>
      <c r="DU1979" s="55" t="s">
        <v>1258</v>
      </c>
      <c r="DV1979" s="55">
        <v>1</v>
      </c>
      <c r="EV1979" s="55">
        <v>1972</v>
      </c>
      <c r="EW1979" s="55" t="s">
        <v>1246</v>
      </c>
      <c r="EX1979" s="55" t="s">
        <v>1263</v>
      </c>
      <c r="EY1979" s="55">
        <v>2</v>
      </c>
      <c r="EZ1979" s="55">
        <v>1995</v>
      </c>
      <c r="FA1979" s="55">
        <v>2999</v>
      </c>
      <c r="FB1979" s="55" t="s">
        <v>1361</v>
      </c>
      <c r="FC1979" s="55" t="s">
        <v>1249</v>
      </c>
      <c r="FD1979" s="55">
        <v>6</v>
      </c>
      <c r="FF1979" s="55">
        <v>1972</v>
      </c>
      <c r="FG1979" s="55" t="s">
        <v>42</v>
      </c>
      <c r="FH1979" s="55" t="s">
        <v>2226</v>
      </c>
      <c r="FI1979" s="55">
        <v>1</v>
      </c>
      <c r="FJ1979" s="55">
        <v>540000</v>
      </c>
      <c r="FK1979" s="55" t="s">
        <v>1249</v>
      </c>
      <c r="FL1979" s="55">
        <v>0.3</v>
      </c>
      <c r="JW1979" s="12">
        <v>1972</v>
      </c>
      <c r="JX1979" s="12" t="s">
        <v>1669</v>
      </c>
      <c r="JY1979" s="12" t="s">
        <v>2451</v>
      </c>
    </row>
    <row r="1980" ht="14.25" customHeight="1" outlineLevel="1" spans="7:285">
      <c r="G1980" s="55">
        <v>1973</v>
      </c>
      <c r="H1980" s="55" t="s">
        <v>2052</v>
      </c>
      <c r="I1980" s="55" t="s">
        <v>2016</v>
      </c>
      <c r="J1980" s="55" t="s">
        <v>1256</v>
      </c>
      <c r="K1980" s="55" t="s">
        <v>1258</v>
      </c>
      <c r="L1980" s="55">
        <v>0.02</v>
      </c>
      <c r="AD1980" s="12">
        <v>1973</v>
      </c>
      <c r="AE1980" s="12" t="s">
        <v>3498</v>
      </c>
      <c r="AF1980" s="12" t="s">
        <v>2697</v>
      </c>
      <c r="AG1980" s="12" t="s">
        <v>1669</v>
      </c>
      <c r="AH1980" s="12" t="s">
        <v>2078</v>
      </c>
      <c r="DN1980" s="55">
        <v>1973</v>
      </c>
      <c r="DO1980" s="55" t="s">
        <v>1706</v>
      </c>
      <c r="DP1980" s="55" t="s">
        <v>1261</v>
      </c>
      <c r="DQ1980" s="55" t="s">
        <v>1260</v>
      </c>
      <c r="DR1980" s="55" t="s">
        <v>1261</v>
      </c>
      <c r="DS1980" s="55">
        <v>33064</v>
      </c>
      <c r="DT1980" s="55">
        <v>10000</v>
      </c>
      <c r="DU1980" s="55" t="s">
        <v>1258</v>
      </c>
      <c r="DV1980" s="55">
        <v>1</v>
      </c>
      <c r="EV1980" s="55">
        <v>1973</v>
      </c>
      <c r="EW1980" s="55" t="s">
        <v>1246</v>
      </c>
      <c r="EX1980" s="55" t="s">
        <v>1263</v>
      </c>
      <c r="EY1980" s="55">
        <v>3</v>
      </c>
      <c r="EZ1980" s="55">
        <v>0</v>
      </c>
      <c r="FA1980" s="55">
        <v>1994</v>
      </c>
      <c r="FB1980" s="55" t="s">
        <v>1361</v>
      </c>
      <c r="FC1980" s="55" t="s">
        <v>1249</v>
      </c>
      <c r="FD1980" s="55">
        <v>5.25</v>
      </c>
      <c r="FF1980" s="55">
        <v>1973</v>
      </c>
      <c r="FG1980" s="55" t="s">
        <v>42</v>
      </c>
      <c r="FH1980" s="55" t="s">
        <v>1919</v>
      </c>
      <c r="FI1980" s="55">
        <v>1</v>
      </c>
      <c r="FJ1980" s="55">
        <v>0</v>
      </c>
      <c r="FK1980" s="55" t="s">
        <v>1249</v>
      </c>
      <c r="FL1980" s="55">
        <v>0.3</v>
      </c>
      <c r="JW1980" s="12">
        <v>1973</v>
      </c>
      <c r="JX1980" s="12" t="s">
        <v>1669</v>
      </c>
      <c r="JY1980" s="12" t="s">
        <v>1771</v>
      </c>
    </row>
    <row r="1981" ht="14.25" customHeight="1" outlineLevel="1" spans="7:285">
      <c r="G1981" s="55">
        <v>1974</v>
      </c>
      <c r="H1981" s="55" t="s">
        <v>2052</v>
      </c>
      <c r="I1981" s="55" t="s">
        <v>2016</v>
      </c>
      <c r="J1981" s="55" t="s">
        <v>1358</v>
      </c>
      <c r="K1981" s="55" t="s">
        <v>1258</v>
      </c>
      <c r="L1981" s="55">
        <v>0.02</v>
      </c>
      <c r="AD1981" s="12">
        <v>1974</v>
      </c>
      <c r="AE1981" s="12" t="s">
        <v>1261</v>
      </c>
      <c r="AF1981" s="12" t="s">
        <v>2713</v>
      </c>
      <c r="AG1981" s="12" t="s">
        <v>1517</v>
      </c>
      <c r="AH1981" s="12" t="s">
        <v>2368</v>
      </c>
      <c r="DN1981" s="55">
        <v>1974</v>
      </c>
      <c r="DO1981" s="55" t="s">
        <v>1706</v>
      </c>
      <c r="DP1981" s="55" t="s">
        <v>1261</v>
      </c>
      <c r="DQ1981" s="55" t="s">
        <v>1260</v>
      </c>
      <c r="DR1981" s="55" t="s">
        <v>1261</v>
      </c>
      <c r="DS1981" s="55">
        <v>33069</v>
      </c>
      <c r="DT1981" s="55">
        <v>10000</v>
      </c>
      <c r="DU1981" s="55" t="s">
        <v>1258</v>
      </c>
      <c r="DV1981" s="55">
        <v>1</v>
      </c>
      <c r="EV1981" s="55">
        <v>1974</v>
      </c>
      <c r="EW1981" s="55" t="s">
        <v>1246</v>
      </c>
      <c r="EX1981" s="55" t="s">
        <v>1263</v>
      </c>
      <c r="EY1981" s="55">
        <v>3</v>
      </c>
      <c r="EZ1981" s="55">
        <v>1995</v>
      </c>
      <c r="FA1981" s="55">
        <v>2999</v>
      </c>
      <c r="FB1981" s="55" t="s">
        <v>1361</v>
      </c>
      <c r="FC1981" s="55" t="s">
        <v>1249</v>
      </c>
      <c r="FD1981" s="55">
        <v>6</v>
      </c>
      <c r="FF1981" s="55">
        <v>1974</v>
      </c>
      <c r="FG1981" s="55" t="s">
        <v>42</v>
      </c>
      <c r="FH1981" s="55" t="s">
        <v>1919</v>
      </c>
      <c r="FI1981" s="55">
        <v>1</v>
      </c>
      <c r="FJ1981" s="55">
        <v>1000</v>
      </c>
      <c r="FK1981" s="55" t="s">
        <v>1249</v>
      </c>
      <c r="FL1981" s="55">
        <v>0.3</v>
      </c>
      <c r="JW1981" s="12">
        <v>1974</v>
      </c>
      <c r="JX1981" s="12" t="s">
        <v>1669</v>
      </c>
      <c r="JY1981" s="12" t="s">
        <v>2751</v>
      </c>
    </row>
    <row r="1982" ht="14.25" customHeight="1" outlineLevel="1" spans="7:285">
      <c r="G1982" s="55">
        <v>1975</v>
      </c>
      <c r="H1982" s="55" t="s">
        <v>2052</v>
      </c>
      <c r="I1982" s="55" t="s">
        <v>2016</v>
      </c>
      <c r="J1982" s="55" t="s">
        <v>2907</v>
      </c>
      <c r="K1982" s="55" t="s">
        <v>1258</v>
      </c>
      <c r="L1982" s="55">
        <v>0.02</v>
      </c>
      <c r="AD1982" s="12">
        <v>1975</v>
      </c>
      <c r="AE1982" s="12" t="s">
        <v>3499</v>
      </c>
      <c r="AF1982" s="12" t="s">
        <v>2697</v>
      </c>
      <c r="AG1982" s="12" t="s">
        <v>1669</v>
      </c>
      <c r="AH1982" s="12" t="s">
        <v>2078</v>
      </c>
      <c r="DN1982" s="55">
        <v>1975</v>
      </c>
      <c r="DO1982" s="55" t="s">
        <v>1706</v>
      </c>
      <c r="DP1982" s="55" t="s">
        <v>1261</v>
      </c>
      <c r="DQ1982" s="55" t="s">
        <v>1260</v>
      </c>
      <c r="DR1982" s="55" t="s">
        <v>1261</v>
      </c>
      <c r="DS1982" s="55">
        <v>33071</v>
      </c>
      <c r="DT1982" s="55">
        <v>10000</v>
      </c>
      <c r="DU1982" s="55" t="s">
        <v>1258</v>
      </c>
      <c r="DV1982" s="55">
        <v>1</v>
      </c>
      <c r="EV1982" s="55">
        <v>1975</v>
      </c>
      <c r="EW1982" s="55" t="s">
        <v>1246</v>
      </c>
      <c r="EX1982" s="55" t="s">
        <v>1263</v>
      </c>
      <c r="EY1982" s="55">
        <v>4</v>
      </c>
      <c r="EZ1982" s="55">
        <v>0</v>
      </c>
      <c r="FA1982" s="55">
        <v>1994</v>
      </c>
      <c r="FB1982" s="55" t="s">
        <v>1361</v>
      </c>
      <c r="FC1982" s="55" t="s">
        <v>1249</v>
      </c>
      <c r="FD1982" s="55">
        <v>5.25</v>
      </c>
      <c r="FF1982" s="55">
        <v>1975</v>
      </c>
      <c r="FG1982" s="55" t="s">
        <v>42</v>
      </c>
      <c r="FH1982" s="55" t="s">
        <v>1919</v>
      </c>
      <c r="FI1982" s="55">
        <v>1</v>
      </c>
      <c r="FJ1982" s="55">
        <v>2500</v>
      </c>
      <c r="FK1982" s="55" t="s">
        <v>1249</v>
      </c>
      <c r="FL1982" s="55">
        <v>0.3</v>
      </c>
      <c r="JW1982" s="12">
        <v>1975</v>
      </c>
      <c r="JX1982" s="12" t="s">
        <v>1669</v>
      </c>
      <c r="JY1982" s="12" t="s">
        <v>1797</v>
      </c>
    </row>
    <row r="1983" ht="14.25" customHeight="1" outlineLevel="1" spans="7:285">
      <c r="G1983" s="55">
        <v>1976</v>
      </c>
      <c r="H1983" s="55" t="s">
        <v>2052</v>
      </c>
      <c r="I1983" s="55" t="s">
        <v>1263</v>
      </c>
      <c r="J1983" s="55" t="s">
        <v>2075</v>
      </c>
      <c r="K1983" s="55" t="s">
        <v>1258</v>
      </c>
      <c r="L1983" s="55">
        <v>0.0167</v>
      </c>
      <c r="AD1983" s="12">
        <v>1976</v>
      </c>
      <c r="AE1983" s="12" t="s">
        <v>1261</v>
      </c>
      <c r="AF1983" s="12" t="s">
        <v>2790</v>
      </c>
      <c r="AG1983" s="12" t="s">
        <v>1517</v>
      </c>
      <c r="AH1983" s="12" t="s">
        <v>2368</v>
      </c>
      <c r="DN1983" s="55">
        <v>1976</v>
      </c>
      <c r="DO1983" s="55" t="s">
        <v>1706</v>
      </c>
      <c r="DP1983" s="55" t="s">
        <v>1261</v>
      </c>
      <c r="DQ1983" s="55" t="s">
        <v>1260</v>
      </c>
      <c r="DR1983" s="55" t="s">
        <v>1261</v>
      </c>
      <c r="DS1983" s="55">
        <v>33073</v>
      </c>
      <c r="DT1983" s="55">
        <v>10000</v>
      </c>
      <c r="DU1983" s="55" t="s">
        <v>1258</v>
      </c>
      <c r="DV1983" s="55">
        <v>1</v>
      </c>
      <c r="EV1983" s="55">
        <v>1976</v>
      </c>
      <c r="EW1983" s="55" t="s">
        <v>1246</v>
      </c>
      <c r="EX1983" s="55" t="s">
        <v>1263</v>
      </c>
      <c r="EY1983" s="55">
        <v>4</v>
      </c>
      <c r="EZ1983" s="55">
        <v>1995</v>
      </c>
      <c r="FA1983" s="55">
        <v>2999</v>
      </c>
      <c r="FB1983" s="55" t="s">
        <v>1361</v>
      </c>
      <c r="FC1983" s="55" t="s">
        <v>1249</v>
      </c>
      <c r="FD1983" s="55">
        <v>6</v>
      </c>
      <c r="FF1983" s="55">
        <v>1976</v>
      </c>
      <c r="FG1983" s="55" t="s">
        <v>42</v>
      </c>
      <c r="FH1983" s="55" t="s">
        <v>1919</v>
      </c>
      <c r="FI1983" s="55">
        <v>1</v>
      </c>
      <c r="FJ1983" s="55">
        <v>5000</v>
      </c>
      <c r="FK1983" s="55" t="s">
        <v>1249</v>
      </c>
      <c r="FL1983" s="55">
        <v>0.3</v>
      </c>
      <c r="JW1983" s="12">
        <v>1976</v>
      </c>
      <c r="JX1983" s="12" t="s">
        <v>1669</v>
      </c>
      <c r="JY1983" s="12" t="s">
        <v>2769</v>
      </c>
    </row>
    <row r="1984" ht="14.25" customHeight="1" outlineLevel="1" spans="7:285">
      <c r="G1984" s="55">
        <v>1977</v>
      </c>
      <c r="H1984" s="55" t="s">
        <v>2052</v>
      </c>
      <c r="I1984" s="55" t="s">
        <v>1263</v>
      </c>
      <c r="J1984" s="55" t="s">
        <v>3000</v>
      </c>
      <c r="K1984" s="55" t="s">
        <v>1258</v>
      </c>
      <c r="L1984" s="55">
        <v>0.0183333333333333</v>
      </c>
      <c r="AD1984" s="12">
        <v>1977</v>
      </c>
      <c r="AE1984" s="12" t="s">
        <v>3500</v>
      </c>
      <c r="AF1984" s="12" t="s">
        <v>2697</v>
      </c>
      <c r="AG1984" s="12" t="s">
        <v>1669</v>
      </c>
      <c r="AH1984" s="12" t="s">
        <v>2660</v>
      </c>
      <c r="DN1984" s="55">
        <v>1977</v>
      </c>
      <c r="DO1984" s="55" t="s">
        <v>1706</v>
      </c>
      <c r="DP1984" s="55" t="s">
        <v>1261</v>
      </c>
      <c r="DQ1984" s="55" t="s">
        <v>1260</v>
      </c>
      <c r="DR1984" s="55" t="s">
        <v>1261</v>
      </c>
      <c r="DS1984" s="55">
        <v>33143</v>
      </c>
      <c r="DT1984" s="55">
        <v>10000</v>
      </c>
      <c r="DU1984" s="55" t="s">
        <v>1258</v>
      </c>
      <c r="DV1984" s="55">
        <v>1</v>
      </c>
      <c r="EV1984" s="55">
        <v>1977</v>
      </c>
      <c r="EW1984" s="55" t="s">
        <v>1246</v>
      </c>
      <c r="EX1984" s="55" t="s">
        <v>1263</v>
      </c>
      <c r="EY1984" s="55">
        <v>5</v>
      </c>
      <c r="EZ1984" s="55">
        <v>0</v>
      </c>
      <c r="FA1984" s="55">
        <v>1994</v>
      </c>
      <c r="FB1984" s="55" t="s">
        <v>1361</v>
      </c>
      <c r="FC1984" s="55" t="s">
        <v>1249</v>
      </c>
      <c r="FD1984" s="55">
        <v>5.25</v>
      </c>
      <c r="FF1984" s="55">
        <v>1977</v>
      </c>
      <c r="FG1984" s="55" t="s">
        <v>42</v>
      </c>
      <c r="FH1984" s="55" t="s">
        <v>1919</v>
      </c>
      <c r="FI1984" s="55">
        <v>1</v>
      </c>
      <c r="FJ1984" s="55">
        <v>10000</v>
      </c>
      <c r="FK1984" s="55" t="s">
        <v>1249</v>
      </c>
      <c r="FL1984" s="55">
        <v>0.3</v>
      </c>
      <c r="JW1984" s="12">
        <v>1977</v>
      </c>
      <c r="JX1984" s="12" t="s">
        <v>1669</v>
      </c>
      <c r="JY1984" s="12" t="s">
        <v>2779</v>
      </c>
    </row>
    <row r="1985" ht="14.25" customHeight="1" outlineLevel="1" spans="7:285">
      <c r="G1985" s="55">
        <v>1978</v>
      </c>
      <c r="H1985" s="55" t="s">
        <v>2052</v>
      </c>
      <c r="I1985" s="55" t="s">
        <v>1263</v>
      </c>
      <c r="J1985" s="55" t="s">
        <v>3011</v>
      </c>
      <c r="K1985" s="55" t="s">
        <v>1258</v>
      </c>
      <c r="L1985" s="55">
        <v>0.0183333333333333</v>
      </c>
      <c r="AD1985" s="12">
        <v>1978</v>
      </c>
      <c r="AE1985" s="12" t="s">
        <v>1261</v>
      </c>
      <c r="AF1985" s="12" t="s">
        <v>2683</v>
      </c>
      <c r="AG1985" s="12" t="s">
        <v>1517</v>
      </c>
      <c r="AH1985" s="12" t="s">
        <v>2368</v>
      </c>
      <c r="DN1985" s="55">
        <v>1978</v>
      </c>
      <c r="DO1985" s="55" t="s">
        <v>1706</v>
      </c>
      <c r="DP1985" s="55" t="s">
        <v>1261</v>
      </c>
      <c r="DQ1985" s="55" t="s">
        <v>1260</v>
      </c>
      <c r="DR1985" s="55" t="s">
        <v>1261</v>
      </c>
      <c r="DS1985" s="55">
        <v>33150</v>
      </c>
      <c r="DT1985" s="55">
        <v>10000</v>
      </c>
      <c r="DU1985" s="55" t="s">
        <v>1258</v>
      </c>
      <c r="DV1985" s="55">
        <v>1</v>
      </c>
      <c r="EV1985" s="55">
        <v>1978</v>
      </c>
      <c r="EW1985" s="55" t="s">
        <v>1246</v>
      </c>
      <c r="EX1985" s="55" t="s">
        <v>1263</v>
      </c>
      <c r="EY1985" s="55">
        <v>5</v>
      </c>
      <c r="EZ1985" s="55">
        <v>1995</v>
      </c>
      <c r="FA1985" s="55">
        <v>2999</v>
      </c>
      <c r="FB1985" s="55" t="s">
        <v>1361</v>
      </c>
      <c r="FC1985" s="55" t="s">
        <v>1249</v>
      </c>
      <c r="FD1985" s="55">
        <v>6</v>
      </c>
      <c r="FF1985" s="55">
        <v>1978</v>
      </c>
      <c r="FG1985" s="55" t="s">
        <v>42</v>
      </c>
      <c r="FH1985" s="55" t="s">
        <v>1919</v>
      </c>
      <c r="FI1985" s="55">
        <v>1</v>
      </c>
      <c r="FJ1985" s="55">
        <v>25000</v>
      </c>
      <c r="FK1985" s="55" t="s">
        <v>1249</v>
      </c>
      <c r="FL1985" s="55">
        <v>0.3</v>
      </c>
      <c r="JW1985" s="12">
        <v>1978</v>
      </c>
      <c r="JX1985" s="12" t="s">
        <v>1669</v>
      </c>
      <c r="JY1985" s="12" t="s">
        <v>938</v>
      </c>
    </row>
    <row r="1986" ht="14.25" customHeight="1" outlineLevel="1" spans="7:285">
      <c r="G1986" s="55">
        <v>1979</v>
      </c>
      <c r="H1986" s="55" t="s">
        <v>2052</v>
      </c>
      <c r="I1986" s="55" t="s">
        <v>1263</v>
      </c>
      <c r="J1986" s="55" t="s">
        <v>2204</v>
      </c>
      <c r="K1986" s="55" t="s">
        <v>1258</v>
      </c>
      <c r="L1986" s="55">
        <v>0.0167</v>
      </c>
      <c r="AD1986" s="12">
        <v>1979</v>
      </c>
      <c r="AE1986" s="12" t="s">
        <v>3501</v>
      </c>
      <c r="AF1986" s="12" t="s">
        <v>2697</v>
      </c>
      <c r="AG1986" s="12" t="s">
        <v>1669</v>
      </c>
      <c r="AH1986" s="12" t="s">
        <v>2660</v>
      </c>
      <c r="DN1986" s="55">
        <v>1979</v>
      </c>
      <c r="DO1986" s="55" t="s">
        <v>1706</v>
      </c>
      <c r="DP1986" s="55" t="s">
        <v>1261</v>
      </c>
      <c r="DQ1986" s="55" t="s">
        <v>1260</v>
      </c>
      <c r="DR1986" s="55" t="s">
        <v>1261</v>
      </c>
      <c r="DS1986" s="55">
        <v>33160</v>
      </c>
      <c r="DT1986" s="55">
        <v>10000</v>
      </c>
      <c r="DU1986" s="55" t="s">
        <v>1258</v>
      </c>
      <c r="DV1986" s="55">
        <v>1</v>
      </c>
      <c r="EV1986" s="55">
        <v>1979</v>
      </c>
      <c r="EW1986" s="55" t="s">
        <v>1246</v>
      </c>
      <c r="EX1986" s="55" t="s">
        <v>1263</v>
      </c>
      <c r="EY1986" s="55">
        <v>6</v>
      </c>
      <c r="EZ1986" s="55">
        <v>0</v>
      </c>
      <c r="FA1986" s="55">
        <v>1994</v>
      </c>
      <c r="FB1986" s="55" t="s">
        <v>1361</v>
      </c>
      <c r="FC1986" s="55" t="s">
        <v>1249</v>
      </c>
      <c r="FD1986" s="55">
        <v>5.25</v>
      </c>
      <c r="FF1986" s="55">
        <v>1979</v>
      </c>
      <c r="FG1986" s="55" t="s">
        <v>42</v>
      </c>
      <c r="FH1986" s="55" t="s">
        <v>1919</v>
      </c>
      <c r="FI1986" s="55">
        <v>1</v>
      </c>
      <c r="FJ1986" s="55">
        <v>50000</v>
      </c>
      <c r="FK1986" s="55" t="s">
        <v>1249</v>
      </c>
      <c r="FL1986" s="55">
        <v>0.3</v>
      </c>
      <c r="JW1986" s="12">
        <v>1979</v>
      </c>
      <c r="JX1986" s="12" t="s">
        <v>1669</v>
      </c>
      <c r="JY1986" s="12" t="s">
        <v>2798</v>
      </c>
    </row>
    <row r="1987" ht="14.25" customHeight="1" outlineLevel="1" spans="7:285">
      <c r="G1987" s="55">
        <v>1980</v>
      </c>
      <c r="H1987" s="55" t="s">
        <v>2052</v>
      </c>
      <c r="I1987" s="55" t="s">
        <v>1263</v>
      </c>
      <c r="J1987" s="55" t="s">
        <v>3022</v>
      </c>
      <c r="K1987" s="55" t="s">
        <v>1258</v>
      </c>
      <c r="L1987" s="55">
        <v>0.0167</v>
      </c>
      <c r="AD1987" s="12">
        <v>1980</v>
      </c>
      <c r="AE1987" s="12" t="s">
        <v>1261</v>
      </c>
      <c r="AF1987" s="12" t="s">
        <v>2903</v>
      </c>
      <c r="AG1987" s="12" t="s">
        <v>1517</v>
      </c>
      <c r="AH1987" s="12" t="s">
        <v>2368</v>
      </c>
      <c r="DN1987" s="55">
        <v>1980</v>
      </c>
      <c r="DO1987" s="55" t="s">
        <v>1706</v>
      </c>
      <c r="DP1987" s="55" t="s">
        <v>1261</v>
      </c>
      <c r="DQ1987" s="55" t="s">
        <v>1260</v>
      </c>
      <c r="DR1987" s="55" t="s">
        <v>1261</v>
      </c>
      <c r="DS1987" s="55">
        <v>33165</v>
      </c>
      <c r="DT1987" s="55">
        <v>10000</v>
      </c>
      <c r="DU1987" s="55" t="s">
        <v>1258</v>
      </c>
      <c r="DV1987" s="55">
        <v>1</v>
      </c>
      <c r="EV1987" s="55">
        <v>1980</v>
      </c>
      <c r="EW1987" s="55" t="s">
        <v>1246</v>
      </c>
      <c r="EX1987" s="55" t="s">
        <v>1263</v>
      </c>
      <c r="EY1987" s="55">
        <v>6</v>
      </c>
      <c r="EZ1987" s="55">
        <v>1995</v>
      </c>
      <c r="FA1987" s="55">
        <v>2999</v>
      </c>
      <c r="FB1987" s="55" t="s">
        <v>1361</v>
      </c>
      <c r="FC1987" s="55" t="s">
        <v>1249</v>
      </c>
      <c r="FD1987" s="55">
        <v>6</v>
      </c>
      <c r="FF1987" s="55">
        <v>1980</v>
      </c>
      <c r="FG1987" s="55" t="s">
        <v>42</v>
      </c>
      <c r="FH1987" s="55" t="s">
        <v>1919</v>
      </c>
      <c r="FI1987" s="55">
        <v>1</v>
      </c>
      <c r="FJ1987" s="55">
        <v>80000</v>
      </c>
      <c r="FK1987" s="55" t="s">
        <v>1249</v>
      </c>
      <c r="FL1987" s="55">
        <v>0.3</v>
      </c>
      <c r="JW1987" s="12">
        <v>1980</v>
      </c>
      <c r="JX1987" s="12" t="s">
        <v>1669</v>
      </c>
      <c r="JY1987" s="12" t="s">
        <v>2806</v>
      </c>
    </row>
    <row r="1988" ht="14.25" customHeight="1" outlineLevel="1" spans="7:285">
      <c r="G1988" s="55">
        <v>1981</v>
      </c>
      <c r="H1988" s="55" t="s">
        <v>2052</v>
      </c>
      <c r="I1988" s="55" t="s">
        <v>1708</v>
      </c>
      <c r="J1988" s="55" t="s">
        <v>2982</v>
      </c>
      <c r="K1988" s="55" t="s">
        <v>1258</v>
      </c>
      <c r="L1988" s="55">
        <v>0.0266666666666667</v>
      </c>
      <c r="AD1988" s="12">
        <v>1981</v>
      </c>
      <c r="AE1988" s="12" t="s">
        <v>3502</v>
      </c>
      <c r="AF1988" s="12" t="s">
        <v>2697</v>
      </c>
      <c r="AG1988" s="12" t="s">
        <v>1669</v>
      </c>
      <c r="AH1988" s="12" t="s">
        <v>2660</v>
      </c>
      <c r="DN1988" s="55">
        <v>1981</v>
      </c>
      <c r="DO1988" s="55" t="s">
        <v>1706</v>
      </c>
      <c r="DP1988" s="55" t="s">
        <v>1261</v>
      </c>
      <c r="DQ1988" s="55" t="s">
        <v>1260</v>
      </c>
      <c r="DR1988" s="55" t="s">
        <v>1261</v>
      </c>
      <c r="DS1988" s="55">
        <v>33174</v>
      </c>
      <c r="DT1988" s="55">
        <v>10000</v>
      </c>
      <c r="DU1988" s="55" t="s">
        <v>1258</v>
      </c>
      <c r="DV1988" s="55">
        <v>1</v>
      </c>
      <c r="EV1988" s="55">
        <v>1981</v>
      </c>
      <c r="EW1988" s="55" t="s">
        <v>1246</v>
      </c>
      <c r="EX1988" s="55" t="s">
        <v>1263</v>
      </c>
      <c r="EY1988" s="55">
        <v>7</v>
      </c>
      <c r="EZ1988" s="55">
        <v>0</v>
      </c>
      <c r="FA1988" s="55">
        <v>1994</v>
      </c>
      <c r="FB1988" s="55" t="s">
        <v>1361</v>
      </c>
      <c r="FC1988" s="55" t="s">
        <v>1249</v>
      </c>
      <c r="FD1988" s="55">
        <v>3.25</v>
      </c>
      <c r="FF1988" s="55">
        <v>1981</v>
      </c>
      <c r="FG1988" s="55" t="s">
        <v>42</v>
      </c>
      <c r="FH1988" s="55" t="s">
        <v>1919</v>
      </c>
      <c r="FI1988" s="55">
        <v>1</v>
      </c>
      <c r="FJ1988" s="55">
        <v>130000</v>
      </c>
      <c r="FK1988" s="55" t="s">
        <v>1249</v>
      </c>
      <c r="FL1988" s="55">
        <v>0.3</v>
      </c>
      <c r="JW1988" s="12">
        <v>1981</v>
      </c>
      <c r="JX1988" s="12" t="s">
        <v>1669</v>
      </c>
      <c r="JY1988" s="12" t="s">
        <v>2813</v>
      </c>
    </row>
    <row r="1989" ht="14.25" customHeight="1" outlineLevel="1" spans="7:285">
      <c r="G1989" s="55">
        <v>1982</v>
      </c>
      <c r="H1989" s="55" t="s">
        <v>2052</v>
      </c>
      <c r="I1989" s="55" t="s">
        <v>1708</v>
      </c>
      <c r="J1989" s="55" t="s">
        <v>2078</v>
      </c>
      <c r="K1989" s="55" t="s">
        <v>1258</v>
      </c>
      <c r="L1989" s="55">
        <v>0.0266666666666667</v>
      </c>
      <c r="AD1989" s="12">
        <v>1982</v>
      </c>
      <c r="AE1989" s="12" t="s">
        <v>1261</v>
      </c>
      <c r="AF1989" s="12" t="s">
        <v>1073</v>
      </c>
      <c r="AG1989" s="12" t="s">
        <v>1556</v>
      </c>
      <c r="AH1989" s="12" t="s">
        <v>2493</v>
      </c>
      <c r="DN1989" s="55">
        <v>1982</v>
      </c>
      <c r="DO1989" s="55" t="s">
        <v>1706</v>
      </c>
      <c r="DP1989" s="55" t="s">
        <v>1261</v>
      </c>
      <c r="DQ1989" s="55" t="s">
        <v>1260</v>
      </c>
      <c r="DR1989" s="55" t="s">
        <v>1261</v>
      </c>
      <c r="DS1989" s="55">
        <v>33179</v>
      </c>
      <c r="DT1989" s="55">
        <v>10000</v>
      </c>
      <c r="DU1989" s="55" t="s">
        <v>1258</v>
      </c>
      <c r="DV1989" s="55">
        <v>1</v>
      </c>
      <c r="EV1989" s="55">
        <v>1982</v>
      </c>
      <c r="EW1989" s="55" t="s">
        <v>1246</v>
      </c>
      <c r="EX1989" s="55" t="s">
        <v>1263</v>
      </c>
      <c r="EY1989" s="55">
        <v>7</v>
      </c>
      <c r="EZ1989" s="55">
        <v>1995</v>
      </c>
      <c r="FA1989" s="55">
        <v>2999</v>
      </c>
      <c r="FB1989" s="55" t="s">
        <v>1361</v>
      </c>
      <c r="FC1989" s="55" t="s">
        <v>1249</v>
      </c>
      <c r="FD1989" s="55">
        <v>3.25</v>
      </c>
      <c r="FF1989" s="55">
        <v>1982</v>
      </c>
      <c r="FG1989" s="55" t="s">
        <v>42</v>
      </c>
      <c r="FH1989" s="55" t="s">
        <v>1919</v>
      </c>
      <c r="FI1989" s="55">
        <v>1</v>
      </c>
      <c r="FJ1989" s="55">
        <v>260000</v>
      </c>
      <c r="FK1989" s="55" t="s">
        <v>1249</v>
      </c>
      <c r="FL1989" s="55">
        <v>0.3</v>
      </c>
      <c r="JW1989" s="12">
        <v>1982</v>
      </c>
      <c r="JX1989" s="12" t="s">
        <v>1669</v>
      </c>
      <c r="JY1989" s="12" t="s">
        <v>2821</v>
      </c>
    </row>
    <row r="1990" ht="14.25" customHeight="1" outlineLevel="1" spans="7:285">
      <c r="G1990" s="55">
        <v>1983</v>
      </c>
      <c r="H1990" s="55" t="s">
        <v>2052</v>
      </c>
      <c r="I1990" s="55" t="s">
        <v>1708</v>
      </c>
      <c r="J1990" s="55" t="s">
        <v>2660</v>
      </c>
      <c r="K1990" s="55" t="s">
        <v>1258</v>
      </c>
      <c r="L1990" s="55">
        <v>0.0266666666666667</v>
      </c>
      <c r="AD1990" s="12">
        <v>1983</v>
      </c>
      <c r="AE1990" s="12" t="s">
        <v>3503</v>
      </c>
      <c r="AF1990" s="12" t="s">
        <v>2697</v>
      </c>
      <c r="AG1990" s="12" t="s">
        <v>1669</v>
      </c>
      <c r="AH1990" s="12" t="s">
        <v>2660</v>
      </c>
      <c r="DN1990" s="55">
        <v>1983</v>
      </c>
      <c r="DO1990" s="55" t="s">
        <v>1706</v>
      </c>
      <c r="DP1990" s="55" t="s">
        <v>1261</v>
      </c>
      <c r="DQ1990" s="55" t="s">
        <v>1260</v>
      </c>
      <c r="DR1990" s="55" t="s">
        <v>1261</v>
      </c>
      <c r="DS1990" s="55">
        <v>33180</v>
      </c>
      <c r="DT1990" s="55">
        <v>10000</v>
      </c>
      <c r="DU1990" s="55" t="s">
        <v>1258</v>
      </c>
      <c r="DV1990" s="55">
        <v>1</v>
      </c>
      <c r="EV1990" s="55">
        <v>1983</v>
      </c>
      <c r="EW1990" s="55" t="s">
        <v>1246</v>
      </c>
      <c r="EX1990" s="55" t="s">
        <v>1263</v>
      </c>
      <c r="EY1990" s="55">
        <v>9</v>
      </c>
      <c r="EZ1990" s="55">
        <v>0</v>
      </c>
      <c r="FA1990" s="55">
        <v>1994</v>
      </c>
      <c r="FB1990" s="55" t="s">
        <v>1361</v>
      </c>
      <c r="FC1990" s="55" t="s">
        <v>1249</v>
      </c>
      <c r="FD1990" s="55">
        <v>6</v>
      </c>
      <c r="FF1990" s="55">
        <v>1983</v>
      </c>
      <c r="FG1990" s="55" t="s">
        <v>42</v>
      </c>
      <c r="FH1990" s="55" t="s">
        <v>1919</v>
      </c>
      <c r="FI1990" s="55">
        <v>1</v>
      </c>
      <c r="FJ1990" s="55">
        <v>400000</v>
      </c>
      <c r="FK1990" s="55" t="s">
        <v>1249</v>
      </c>
      <c r="FL1990" s="55">
        <v>0.3</v>
      </c>
      <c r="JW1990" s="12">
        <v>1983</v>
      </c>
      <c r="JX1990" s="12" t="s">
        <v>1669</v>
      </c>
      <c r="JY1990" s="12" t="s">
        <v>2829</v>
      </c>
    </row>
    <row r="1991" ht="14.25" customHeight="1" outlineLevel="1" spans="7:285">
      <c r="G1991" s="55">
        <v>1984</v>
      </c>
      <c r="H1991" s="55" t="s">
        <v>2052</v>
      </c>
      <c r="I1991" s="55" t="s">
        <v>1708</v>
      </c>
      <c r="J1991" s="55" t="s">
        <v>2054</v>
      </c>
      <c r="K1991" s="55" t="s">
        <v>1258</v>
      </c>
      <c r="L1991" s="55">
        <v>0.0266666666666667</v>
      </c>
      <c r="AD1991" s="12">
        <v>1984</v>
      </c>
      <c r="AE1991" s="12" t="s">
        <v>1261</v>
      </c>
      <c r="AF1991" s="12" t="s">
        <v>1367</v>
      </c>
      <c r="AG1991" s="12" t="s">
        <v>1556</v>
      </c>
      <c r="AH1991" s="12" t="s">
        <v>2493</v>
      </c>
      <c r="DN1991" s="55">
        <v>1984</v>
      </c>
      <c r="DO1991" s="55" t="s">
        <v>1706</v>
      </c>
      <c r="DP1991" s="55" t="s">
        <v>1261</v>
      </c>
      <c r="DQ1991" s="55" t="s">
        <v>1260</v>
      </c>
      <c r="DR1991" s="55" t="s">
        <v>1261</v>
      </c>
      <c r="DS1991" s="55">
        <v>33185</v>
      </c>
      <c r="DT1991" s="55">
        <v>10000</v>
      </c>
      <c r="DU1991" s="55" t="s">
        <v>1258</v>
      </c>
      <c r="DV1991" s="55">
        <v>1</v>
      </c>
      <c r="EV1991" s="55">
        <v>1984</v>
      </c>
      <c r="EW1991" s="55" t="s">
        <v>1246</v>
      </c>
      <c r="EX1991" s="55" t="s">
        <v>1263</v>
      </c>
      <c r="EY1991" s="55">
        <v>9</v>
      </c>
      <c r="EZ1991" s="55">
        <v>1995</v>
      </c>
      <c r="FA1991" s="55">
        <v>2999</v>
      </c>
      <c r="FB1991" s="55" t="s">
        <v>1361</v>
      </c>
      <c r="FC1991" s="55" t="s">
        <v>1249</v>
      </c>
      <c r="FD1991" s="55">
        <v>6</v>
      </c>
      <c r="FF1991" s="55">
        <v>1984</v>
      </c>
      <c r="FG1991" s="55" t="s">
        <v>42</v>
      </c>
      <c r="FH1991" s="55" t="s">
        <v>1919</v>
      </c>
      <c r="FI1991" s="55">
        <v>1</v>
      </c>
      <c r="FJ1991" s="55">
        <v>530000</v>
      </c>
      <c r="FK1991" s="55" t="s">
        <v>1249</v>
      </c>
      <c r="FL1991" s="55">
        <v>0.3</v>
      </c>
      <c r="JW1991" s="12">
        <v>1984</v>
      </c>
      <c r="JX1991" s="12" t="s">
        <v>1669</v>
      </c>
      <c r="JY1991" s="12" t="s">
        <v>2839</v>
      </c>
    </row>
    <row r="1992" ht="14.25" customHeight="1" outlineLevel="1" spans="7:285">
      <c r="G1992" s="55">
        <v>1985</v>
      </c>
      <c r="H1992" s="55" t="s">
        <v>2052</v>
      </c>
      <c r="I1992" s="55" t="s">
        <v>1708</v>
      </c>
      <c r="J1992" s="55" t="s">
        <v>2647</v>
      </c>
      <c r="K1992" s="55" t="s">
        <v>1258</v>
      </c>
      <c r="L1992" s="55">
        <v>0.0266666666666667</v>
      </c>
      <c r="AD1992" s="12">
        <v>1985</v>
      </c>
      <c r="AE1992" s="12" t="s">
        <v>1261</v>
      </c>
      <c r="AF1992" s="12" t="s">
        <v>1289</v>
      </c>
      <c r="AG1992" s="12" t="s">
        <v>1882</v>
      </c>
      <c r="AH1992" s="12" t="s">
        <v>3072</v>
      </c>
      <c r="DN1992" s="55">
        <v>1985</v>
      </c>
      <c r="DO1992" s="55" t="s">
        <v>1706</v>
      </c>
      <c r="DP1992" s="55" t="s">
        <v>1261</v>
      </c>
      <c r="DQ1992" s="55" t="s">
        <v>1260</v>
      </c>
      <c r="DR1992" s="55" t="s">
        <v>1261</v>
      </c>
      <c r="DS1992" s="55">
        <v>33196</v>
      </c>
      <c r="DT1992" s="55">
        <v>10000</v>
      </c>
      <c r="DU1992" s="55" t="s">
        <v>1258</v>
      </c>
      <c r="DV1992" s="55">
        <v>1</v>
      </c>
      <c r="EV1992" s="55">
        <v>1985</v>
      </c>
      <c r="EW1992" s="55" t="s">
        <v>1246</v>
      </c>
      <c r="EX1992" s="55" t="s">
        <v>1995</v>
      </c>
      <c r="EY1992" s="55">
        <v>1</v>
      </c>
      <c r="EZ1992" s="55">
        <v>0</v>
      </c>
      <c r="FA1992" s="55">
        <v>1994</v>
      </c>
      <c r="FB1992" s="55" t="s">
        <v>1361</v>
      </c>
      <c r="FC1992" s="55" t="s">
        <v>1249</v>
      </c>
      <c r="FD1992" s="55">
        <v>2.5</v>
      </c>
      <c r="FF1992" s="55">
        <v>1985</v>
      </c>
      <c r="FG1992" s="55" t="s">
        <v>42</v>
      </c>
      <c r="FH1992" s="55" t="s">
        <v>1919</v>
      </c>
      <c r="FI1992" s="55">
        <v>1</v>
      </c>
      <c r="FJ1992" s="55">
        <v>540000</v>
      </c>
      <c r="FK1992" s="55" t="s">
        <v>1249</v>
      </c>
      <c r="FL1992" s="55">
        <v>0.3</v>
      </c>
      <c r="JW1992" s="12">
        <v>1985</v>
      </c>
      <c r="JX1992" s="12" t="s">
        <v>1669</v>
      </c>
      <c r="JY1992" s="12" t="s">
        <v>2847</v>
      </c>
    </row>
    <row r="1993" ht="14.25" customHeight="1" outlineLevel="1" spans="7:285">
      <c r="G1993" s="55">
        <v>1986</v>
      </c>
      <c r="H1993" s="55" t="s">
        <v>2052</v>
      </c>
      <c r="I1993" s="55" t="s">
        <v>1708</v>
      </c>
      <c r="J1993" s="55" t="s">
        <v>3063</v>
      </c>
      <c r="K1993" s="55" t="s">
        <v>1258</v>
      </c>
      <c r="L1993" s="55">
        <v>0.0266666666666667</v>
      </c>
      <c r="AD1993" s="12">
        <v>1986</v>
      </c>
      <c r="AE1993" s="12" t="s">
        <v>1261</v>
      </c>
      <c r="AF1993" s="12" t="s">
        <v>1799</v>
      </c>
      <c r="AG1993" s="12" t="s">
        <v>1556</v>
      </c>
      <c r="AH1993" s="12" t="s">
        <v>2493</v>
      </c>
      <c r="DN1993" s="55">
        <v>1986</v>
      </c>
      <c r="DO1993" s="55" t="s">
        <v>1706</v>
      </c>
      <c r="DP1993" s="55" t="s">
        <v>1261</v>
      </c>
      <c r="DQ1993" s="55" t="s">
        <v>1260</v>
      </c>
      <c r="DR1993" s="55" t="s">
        <v>1261</v>
      </c>
      <c r="DS1993" s="55">
        <v>33304</v>
      </c>
      <c r="DT1993" s="55">
        <v>10000</v>
      </c>
      <c r="DU1993" s="55" t="s">
        <v>1258</v>
      </c>
      <c r="DV1993" s="55">
        <v>1</v>
      </c>
      <c r="EV1993" s="55">
        <v>1986</v>
      </c>
      <c r="EW1993" s="55" t="s">
        <v>1246</v>
      </c>
      <c r="EX1993" s="55" t="s">
        <v>1995</v>
      </c>
      <c r="EY1993" s="55">
        <v>1</v>
      </c>
      <c r="EZ1993" s="55">
        <v>1995</v>
      </c>
      <c r="FA1993" s="55">
        <v>2999</v>
      </c>
      <c r="FB1993" s="55" t="s">
        <v>1361</v>
      </c>
      <c r="FC1993" s="55" t="s">
        <v>1249</v>
      </c>
      <c r="FD1993" s="55">
        <v>2.5</v>
      </c>
      <c r="FF1993" s="55">
        <v>1986</v>
      </c>
      <c r="FG1993" s="55" t="s">
        <v>42</v>
      </c>
      <c r="FH1993" s="55" t="s">
        <v>2382</v>
      </c>
      <c r="FI1993" s="55">
        <v>1</v>
      </c>
      <c r="FJ1993" s="55">
        <v>0</v>
      </c>
      <c r="FK1993" s="55" t="s">
        <v>1249</v>
      </c>
      <c r="FL1993" s="55">
        <v>0.3</v>
      </c>
      <c r="JW1993" s="12">
        <v>1986</v>
      </c>
      <c r="JX1993" s="12" t="s">
        <v>1669</v>
      </c>
      <c r="JY1993" s="12" t="s">
        <v>2855</v>
      </c>
    </row>
    <row r="1994" ht="14.25" customHeight="1" outlineLevel="1" spans="7:285">
      <c r="G1994" s="55">
        <v>1987</v>
      </c>
      <c r="H1994" s="55" t="s">
        <v>2052</v>
      </c>
      <c r="I1994" s="55" t="s">
        <v>1708</v>
      </c>
      <c r="J1994" s="55" t="s">
        <v>3065</v>
      </c>
      <c r="K1994" s="55" t="s">
        <v>1258</v>
      </c>
      <c r="L1994" s="55">
        <v>0.0266666666666667</v>
      </c>
      <c r="AD1994" s="12">
        <v>1987</v>
      </c>
      <c r="AE1994" s="12" t="s">
        <v>1261</v>
      </c>
      <c r="AF1994" s="12" t="s">
        <v>1632</v>
      </c>
      <c r="AG1994" s="12" t="s">
        <v>1882</v>
      </c>
      <c r="AH1994" s="12" t="s">
        <v>3072</v>
      </c>
      <c r="DN1994" s="55">
        <v>1987</v>
      </c>
      <c r="DO1994" s="55" t="s">
        <v>1706</v>
      </c>
      <c r="DP1994" s="55" t="s">
        <v>1261</v>
      </c>
      <c r="DQ1994" s="55" t="s">
        <v>1260</v>
      </c>
      <c r="DR1994" s="55" t="s">
        <v>1261</v>
      </c>
      <c r="DS1994" s="55">
        <v>33313</v>
      </c>
      <c r="DT1994" s="55">
        <v>10000</v>
      </c>
      <c r="DU1994" s="55" t="s">
        <v>1258</v>
      </c>
      <c r="DV1994" s="55">
        <v>1</v>
      </c>
      <c r="EV1994" s="55">
        <v>1987</v>
      </c>
      <c r="EW1994" s="55" t="s">
        <v>1246</v>
      </c>
      <c r="EX1994" s="55" t="s">
        <v>1995</v>
      </c>
      <c r="EY1994" s="55">
        <v>2</v>
      </c>
      <c r="EZ1994" s="55">
        <v>0</v>
      </c>
      <c r="FA1994" s="55">
        <v>1994</v>
      </c>
      <c r="FB1994" s="55" t="s">
        <v>1361</v>
      </c>
      <c r="FC1994" s="55" t="s">
        <v>1249</v>
      </c>
      <c r="FD1994" s="55">
        <v>2.5</v>
      </c>
      <c r="FF1994" s="55">
        <v>1987</v>
      </c>
      <c r="FG1994" s="55" t="s">
        <v>42</v>
      </c>
      <c r="FH1994" s="55" t="s">
        <v>2382</v>
      </c>
      <c r="FI1994" s="55">
        <v>1</v>
      </c>
      <c r="FJ1994" s="55">
        <v>1000</v>
      </c>
      <c r="FK1994" s="55" t="s">
        <v>1249</v>
      </c>
      <c r="FL1994" s="55">
        <v>0.3</v>
      </c>
      <c r="JW1994" s="12">
        <v>1987</v>
      </c>
      <c r="JX1994" s="12" t="s">
        <v>1669</v>
      </c>
      <c r="JY1994" s="12" t="s">
        <v>2862</v>
      </c>
    </row>
    <row r="1995" ht="14.25" customHeight="1" outlineLevel="1" spans="7:285">
      <c r="G1995" s="55">
        <v>1988</v>
      </c>
      <c r="H1995" s="55" t="s">
        <v>2052</v>
      </c>
      <c r="I1995" s="55" t="s">
        <v>1708</v>
      </c>
      <c r="J1995" s="55" t="s">
        <v>3068</v>
      </c>
      <c r="K1995" s="55" t="s">
        <v>1258</v>
      </c>
      <c r="L1995" s="55">
        <v>0.0266666666666667</v>
      </c>
      <c r="AD1995" s="12">
        <v>1988</v>
      </c>
      <c r="AE1995" s="12" t="s">
        <v>1261</v>
      </c>
      <c r="AF1995" s="12" t="s">
        <v>938</v>
      </c>
      <c r="AG1995" s="12" t="s">
        <v>1556</v>
      </c>
      <c r="AH1995" s="12" t="s">
        <v>2493</v>
      </c>
      <c r="DN1995" s="55">
        <v>1988</v>
      </c>
      <c r="DO1995" s="55" t="s">
        <v>1706</v>
      </c>
      <c r="DP1995" s="55" t="s">
        <v>1261</v>
      </c>
      <c r="DQ1995" s="55" t="s">
        <v>1260</v>
      </c>
      <c r="DR1995" s="55" t="s">
        <v>1261</v>
      </c>
      <c r="DS1995" s="55">
        <v>33319</v>
      </c>
      <c r="DT1995" s="55">
        <v>10000</v>
      </c>
      <c r="DU1995" s="55" t="s">
        <v>1258</v>
      </c>
      <c r="DV1995" s="55">
        <v>1</v>
      </c>
      <c r="EV1995" s="55">
        <v>1988</v>
      </c>
      <c r="EW1995" s="55" t="s">
        <v>1246</v>
      </c>
      <c r="EX1995" s="55" t="s">
        <v>1995</v>
      </c>
      <c r="EY1995" s="55">
        <v>2</v>
      </c>
      <c r="EZ1995" s="55">
        <v>1995</v>
      </c>
      <c r="FA1995" s="55">
        <v>2999</v>
      </c>
      <c r="FB1995" s="55" t="s">
        <v>1361</v>
      </c>
      <c r="FC1995" s="55" t="s">
        <v>1249</v>
      </c>
      <c r="FD1995" s="55">
        <v>2.75</v>
      </c>
      <c r="FF1995" s="55">
        <v>1988</v>
      </c>
      <c r="FG1995" s="55" t="s">
        <v>42</v>
      </c>
      <c r="FH1995" s="55" t="s">
        <v>2382</v>
      </c>
      <c r="FI1995" s="55">
        <v>1</v>
      </c>
      <c r="FJ1995" s="55">
        <v>2500</v>
      </c>
      <c r="FK1995" s="55" t="s">
        <v>1249</v>
      </c>
      <c r="FL1995" s="55">
        <v>0.3</v>
      </c>
      <c r="JW1995" s="12">
        <v>1988</v>
      </c>
      <c r="JX1995" s="12" t="s">
        <v>1669</v>
      </c>
      <c r="JY1995" s="12" t="s">
        <v>2099</v>
      </c>
    </row>
    <row r="1996" ht="14.25" customHeight="1" outlineLevel="1" spans="7:285">
      <c r="G1996" s="55">
        <v>1989</v>
      </c>
      <c r="H1996" s="55" t="s">
        <v>2052</v>
      </c>
      <c r="I1996" s="55" t="s">
        <v>1995</v>
      </c>
      <c r="J1996" s="55" t="s">
        <v>3046</v>
      </c>
      <c r="K1996" s="55" t="s">
        <v>1258</v>
      </c>
      <c r="L1996" s="55">
        <v>0.015</v>
      </c>
      <c r="AD1996" s="12">
        <v>1989</v>
      </c>
      <c r="AE1996" s="12" t="s">
        <v>1261</v>
      </c>
      <c r="AF1996" s="12" t="s">
        <v>1860</v>
      </c>
      <c r="AG1996" s="12" t="s">
        <v>1882</v>
      </c>
      <c r="AH1996" s="12" t="s">
        <v>3072</v>
      </c>
      <c r="DN1996" s="55">
        <v>1989</v>
      </c>
      <c r="DO1996" s="55" t="s">
        <v>1706</v>
      </c>
      <c r="DP1996" s="55" t="s">
        <v>1261</v>
      </c>
      <c r="DQ1996" s="55" t="s">
        <v>1260</v>
      </c>
      <c r="DR1996" s="55" t="s">
        <v>1261</v>
      </c>
      <c r="DS1996" s="55">
        <v>33321</v>
      </c>
      <c r="DT1996" s="55">
        <v>10000</v>
      </c>
      <c r="DU1996" s="55" t="s">
        <v>1258</v>
      </c>
      <c r="DV1996" s="55">
        <v>1</v>
      </c>
      <c r="EV1996" s="55">
        <v>1989</v>
      </c>
      <c r="EW1996" s="55" t="s">
        <v>1246</v>
      </c>
      <c r="EX1996" s="55" t="s">
        <v>1995</v>
      </c>
      <c r="EY1996" s="55">
        <v>3</v>
      </c>
      <c r="EZ1996" s="55">
        <v>0</v>
      </c>
      <c r="FA1996" s="55">
        <v>1994</v>
      </c>
      <c r="FB1996" s="55" t="s">
        <v>1361</v>
      </c>
      <c r="FC1996" s="55" t="s">
        <v>1249</v>
      </c>
      <c r="FD1996" s="55">
        <v>2.75</v>
      </c>
      <c r="FF1996" s="55">
        <v>1989</v>
      </c>
      <c r="FG1996" s="55" t="s">
        <v>42</v>
      </c>
      <c r="FH1996" s="55" t="s">
        <v>2382</v>
      </c>
      <c r="FI1996" s="55">
        <v>1</v>
      </c>
      <c r="FJ1996" s="55">
        <v>5000</v>
      </c>
      <c r="FK1996" s="55" t="s">
        <v>1249</v>
      </c>
      <c r="FL1996" s="55">
        <v>0.3</v>
      </c>
      <c r="JW1996" s="12">
        <v>1989</v>
      </c>
      <c r="JX1996" s="12" t="s">
        <v>1669</v>
      </c>
      <c r="JY1996" s="12" t="s">
        <v>2431</v>
      </c>
    </row>
    <row r="1997" ht="14.25" customHeight="1" outlineLevel="1" spans="7:285">
      <c r="G1997" s="55">
        <v>1990</v>
      </c>
      <c r="H1997" s="55" t="s">
        <v>2052</v>
      </c>
      <c r="I1997" s="55" t="s">
        <v>1995</v>
      </c>
      <c r="J1997" s="55" t="s">
        <v>3078</v>
      </c>
      <c r="K1997" s="55" t="s">
        <v>1258</v>
      </c>
      <c r="L1997" s="55">
        <v>0.015</v>
      </c>
      <c r="AD1997" s="12">
        <v>1990</v>
      </c>
      <c r="AE1997" s="12" t="s">
        <v>1261</v>
      </c>
      <c r="AF1997" s="12" t="s">
        <v>1777</v>
      </c>
      <c r="AG1997" s="12" t="s">
        <v>1556</v>
      </c>
      <c r="AH1997" s="12" t="s">
        <v>2493</v>
      </c>
      <c r="DN1997" s="55">
        <v>1990</v>
      </c>
      <c r="DO1997" s="55" t="s">
        <v>1706</v>
      </c>
      <c r="DP1997" s="55" t="s">
        <v>1261</v>
      </c>
      <c r="DQ1997" s="55" t="s">
        <v>1260</v>
      </c>
      <c r="DR1997" s="55" t="s">
        <v>1261</v>
      </c>
      <c r="DS1997" s="55">
        <v>33322</v>
      </c>
      <c r="DT1997" s="55">
        <v>10000</v>
      </c>
      <c r="DU1997" s="55" t="s">
        <v>1258</v>
      </c>
      <c r="DV1997" s="55">
        <v>1</v>
      </c>
      <c r="EV1997" s="55">
        <v>1990</v>
      </c>
      <c r="EW1997" s="55" t="s">
        <v>1246</v>
      </c>
      <c r="EX1997" s="55" t="s">
        <v>1995</v>
      </c>
      <c r="EY1997" s="55">
        <v>3</v>
      </c>
      <c r="EZ1997" s="55">
        <v>1995</v>
      </c>
      <c r="FA1997" s="55">
        <v>2999</v>
      </c>
      <c r="FB1997" s="55" t="s">
        <v>1361</v>
      </c>
      <c r="FC1997" s="55" t="s">
        <v>1249</v>
      </c>
      <c r="FD1997" s="55">
        <v>2.75</v>
      </c>
      <c r="FF1997" s="55">
        <v>1990</v>
      </c>
      <c r="FG1997" s="55" t="s">
        <v>42</v>
      </c>
      <c r="FH1997" s="55" t="s">
        <v>2382</v>
      </c>
      <c r="FI1997" s="55">
        <v>1</v>
      </c>
      <c r="FJ1997" s="55">
        <v>10000</v>
      </c>
      <c r="FK1997" s="55" t="s">
        <v>1249</v>
      </c>
      <c r="FL1997" s="55">
        <v>0.3</v>
      </c>
      <c r="JW1997" s="12">
        <v>1990</v>
      </c>
      <c r="JX1997" s="12" t="s">
        <v>1669</v>
      </c>
      <c r="JY1997" s="12" t="s">
        <v>2880</v>
      </c>
    </row>
    <row r="1998" ht="14.25" customHeight="1" outlineLevel="1" spans="7:285">
      <c r="G1998" s="55">
        <v>1991</v>
      </c>
      <c r="H1998" s="55" t="s">
        <v>2053</v>
      </c>
      <c r="I1998" s="55" t="s">
        <v>763</v>
      </c>
      <c r="J1998" s="55" t="s">
        <v>767</v>
      </c>
      <c r="K1998" s="55" t="s">
        <v>1258</v>
      </c>
      <c r="L1998" s="55">
        <v>0.0258333333333333</v>
      </c>
      <c r="AD1998" s="12">
        <v>1991</v>
      </c>
      <c r="AE1998" s="12" t="s">
        <v>1261</v>
      </c>
      <c r="AF1998" s="12" t="s">
        <v>2109</v>
      </c>
      <c r="AG1998" s="12" t="s">
        <v>1703</v>
      </c>
      <c r="AH1998" s="12" t="s">
        <v>3046</v>
      </c>
      <c r="DN1998" s="55">
        <v>1991</v>
      </c>
      <c r="DO1998" s="55" t="s">
        <v>1706</v>
      </c>
      <c r="DP1998" s="55" t="s">
        <v>1261</v>
      </c>
      <c r="DQ1998" s="55" t="s">
        <v>1260</v>
      </c>
      <c r="DR1998" s="55" t="s">
        <v>1261</v>
      </c>
      <c r="DS1998" s="55">
        <v>33324</v>
      </c>
      <c r="DT1998" s="55">
        <v>10000</v>
      </c>
      <c r="DU1998" s="55" t="s">
        <v>1258</v>
      </c>
      <c r="DV1998" s="55">
        <v>1</v>
      </c>
      <c r="EV1998" s="55">
        <v>1991</v>
      </c>
      <c r="EW1998" s="55" t="s">
        <v>1246</v>
      </c>
      <c r="EX1998" s="55" t="s">
        <v>1995</v>
      </c>
      <c r="EY1998" s="55">
        <v>4</v>
      </c>
      <c r="EZ1998" s="55">
        <v>0</v>
      </c>
      <c r="FA1998" s="55">
        <v>1994</v>
      </c>
      <c r="FB1998" s="55" t="s">
        <v>1361</v>
      </c>
      <c r="FC1998" s="55" t="s">
        <v>1249</v>
      </c>
      <c r="FD1998" s="55">
        <v>2.75</v>
      </c>
      <c r="FF1998" s="55">
        <v>1991</v>
      </c>
      <c r="FG1998" s="55" t="s">
        <v>42</v>
      </c>
      <c r="FH1998" s="55" t="s">
        <v>2382</v>
      </c>
      <c r="FI1998" s="55">
        <v>1</v>
      </c>
      <c r="FJ1998" s="55">
        <v>25000</v>
      </c>
      <c r="FK1998" s="55" t="s">
        <v>1249</v>
      </c>
      <c r="FL1998" s="55">
        <v>0.3</v>
      </c>
      <c r="JW1998" s="12">
        <v>1991</v>
      </c>
      <c r="JX1998" s="12" t="s">
        <v>1669</v>
      </c>
      <c r="JY1998" s="12" t="s">
        <v>2886</v>
      </c>
    </row>
    <row r="1999" ht="14.25" customHeight="1" outlineLevel="1" spans="7:285">
      <c r="G1999" s="55">
        <v>1992</v>
      </c>
      <c r="H1999" s="55" t="s">
        <v>2053</v>
      </c>
      <c r="I1999" s="55" t="s">
        <v>763</v>
      </c>
      <c r="J1999" s="55" t="s">
        <v>904</v>
      </c>
      <c r="K1999" s="55" t="s">
        <v>1258</v>
      </c>
      <c r="L1999" s="55">
        <v>0.0258333333333333</v>
      </c>
      <c r="AD1999" s="12">
        <v>1992</v>
      </c>
      <c r="AE1999" s="12" t="s">
        <v>1261</v>
      </c>
      <c r="AF1999" s="12" t="s">
        <v>2119</v>
      </c>
      <c r="AG1999" s="12" t="s">
        <v>1556</v>
      </c>
      <c r="AH1999" s="12" t="s">
        <v>2493</v>
      </c>
      <c r="DN1999" s="55">
        <v>1992</v>
      </c>
      <c r="DO1999" s="55" t="s">
        <v>1706</v>
      </c>
      <c r="DP1999" s="55" t="s">
        <v>1261</v>
      </c>
      <c r="DQ1999" s="55" t="s">
        <v>1260</v>
      </c>
      <c r="DR1999" s="55" t="s">
        <v>1261</v>
      </c>
      <c r="DS1999" s="55">
        <v>33328</v>
      </c>
      <c r="DT1999" s="55">
        <v>10000</v>
      </c>
      <c r="DU1999" s="55" t="s">
        <v>1258</v>
      </c>
      <c r="DV1999" s="55">
        <v>1</v>
      </c>
      <c r="EV1999" s="55">
        <v>1992</v>
      </c>
      <c r="EW1999" s="55" t="s">
        <v>1246</v>
      </c>
      <c r="EX1999" s="55" t="s">
        <v>1995</v>
      </c>
      <c r="EY1999" s="55">
        <v>4</v>
      </c>
      <c r="EZ1999" s="55">
        <v>1995</v>
      </c>
      <c r="FA1999" s="55">
        <v>2999</v>
      </c>
      <c r="FB1999" s="55" t="s">
        <v>1361</v>
      </c>
      <c r="FC1999" s="55" t="s">
        <v>1249</v>
      </c>
      <c r="FD1999" s="55">
        <v>2.75</v>
      </c>
      <c r="FF1999" s="55">
        <v>1992</v>
      </c>
      <c r="FG1999" s="55" t="s">
        <v>42</v>
      </c>
      <c r="FH1999" s="55" t="s">
        <v>2382</v>
      </c>
      <c r="FI1999" s="55">
        <v>1</v>
      </c>
      <c r="FJ1999" s="55">
        <v>50000</v>
      </c>
      <c r="FK1999" s="55" t="s">
        <v>1249</v>
      </c>
      <c r="FL1999" s="55">
        <v>0.3</v>
      </c>
      <c r="JW1999" s="12">
        <v>1992</v>
      </c>
      <c r="JX1999" s="12" t="s">
        <v>1669</v>
      </c>
      <c r="JY1999" s="12" t="s">
        <v>1425</v>
      </c>
    </row>
    <row r="2000" ht="14.25" customHeight="1" outlineLevel="1" spans="7:285">
      <c r="G2000" s="55">
        <v>1993</v>
      </c>
      <c r="H2000" s="55" t="s">
        <v>2053</v>
      </c>
      <c r="I2000" s="55" t="s">
        <v>763</v>
      </c>
      <c r="J2000" s="55" t="s">
        <v>963</v>
      </c>
      <c r="K2000" s="55" t="s">
        <v>1258</v>
      </c>
      <c r="L2000" s="55">
        <v>0.0258333333333333</v>
      </c>
      <c r="AD2000" s="12">
        <v>1993</v>
      </c>
      <c r="AE2000" s="12" t="s">
        <v>1261</v>
      </c>
      <c r="AF2000" s="12" t="s">
        <v>2799</v>
      </c>
      <c r="AG2000" s="12" t="s">
        <v>1703</v>
      </c>
      <c r="AH2000" s="12" t="s">
        <v>3083</v>
      </c>
      <c r="DN2000" s="55">
        <v>1993</v>
      </c>
      <c r="DO2000" s="55" t="s">
        <v>1706</v>
      </c>
      <c r="DP2000" s="55" t="s">
        <v>1261</v>
      </c>
      <c r="DQ2000" s="55" t="s">
        <v>1260</v>
      </c>
      <c r="DR2000" s="55" t="s">
        <v>1261</v>
      </c>
      <c r="DS2000" s="55">
        <v>33331</v>
      </c>
      <c r="DT2000" s="55">
        <v>10000</v>
      </c>
      <c r="DU2000" s="55" t="s">
        <v>1258</v>
      </c>
      <c r="DV2000" s="55">
        <v>1</v>
      </c>
      <c r="EV2000" s="55">
        <v>1993</v>
      </c>
      <c r="EW2000" s="55" t="s">
        <v>1246</v>
      </c>
      <c r="EX2000" s="55" t="s">
        <v>1995</v>
      </c>
      <c r="EY2000" s="55">
        <v>5</v>
      </c>
      <c r="EZ2000" s="55">
        <v>0</v>
      </c>
      <c r="FA2000" s="55">
        <v>1994</v>
      </c>
      <c r="FB2000" s="55" t="s">
        <v>1361</v>
      </c>
      <c r="FC2000" s="55" t="s">
        <v>1249</v>
      </c>
      <c r="FD2000" s="55">
        <v>2.75</v>
      </c>
      <c r="FF2000" s="55">
        <v>1993</v>
      </c>
      <c r="FG2000" s="55" t="s">
        <v>42</v>
      </c>
      <c r="FH2000" s="55" t="s">
        <v>2382</v>
      </c>
      <c r="FI2000" s="55">
        <v>1</v>
      </c>
      <c r="FJ2000" s="55">
        <v>80000</v>
      </c>
      <c r="FK2000" s="55" t="s">
        <v>1249</v>
      </c>
      <c r="FL2000" s="55">
        <v>0.3</v>
      </c>
      <c r="JW2000" s="12">
        <v>1993</v>
      </c>
      <c r="JX2000" s="12" t="s">
        <v>1669</v>
      </c>
      <c r="JY2000" s="12" t="s">
        <v>2057</v>
      </c>
    </row>
    <row r="2001" ht="14.25" customHeight="1" outlineLevel="1" spans="7:285">
      <c r="G2001" s="55">
        <v>1994</v>
      </c>
      <c r="H2001" s="55" t="s">
        <v>2053</v>
      </c>
      <c r="I2001" s="55" t="s">
        <v>763</v>
      </c>
      <c r="J2001" s="55" t="s">
        <v>1019</v>
      </c>
      <c r="K2001" s="55" t="s">
        <v>1258</v>
      </c>
      <c r="L2001" s="55">
        <v>0.0258333333333333</v>
      </c>
      <c r="AD2001" s="12">
        <v>1994</v>
      </c>
      <c r="AE2001" s="12" t="s">
        <v>1261</v>
      </c>
      <c r="AF2001" s="12" t="s">
        <v>1804</v>
      </c>
      <c r="AG2001" s="12" t="s">
        <v>1556</v>
      </c>
      <c r="AH2001" s="12" t="s">
        <v>2493</v>
      </c>
      <c r="DN2001" s="55">
        <v>1994</v>
      </c>
      <c r="DO2001" s="55" t="s">
        <v>1706</v>
      </c>
      <c r="DP2001" s="55" t="s">
        <v>1261</v>
      </c>
      <c r="DQ2001" s="55" t="s">
        <v>1260</v>
      </c>
      <c r="DR2001" s="55" t="s">
        <v>1261</v>
      </c>
      <c r="DS2001" s="55">
        <v>33449</v>
      </c>
      <c r="DT2001" s="55">
        <v>10000</v>
      </c>
      <c r="DU2001" s="55" t="s">
        <v>1258</v>
      </c>
      <c r="DV2001" s="55">
        <v>1</v>
      </c>
      <c r="EV2001" s="55">
        <v>1994</v>
      </c>
      <c r="EW2001" s="55" t="s">
        <v>1246</v>
      </c>
      <c r="EX2001" s="55" t="s">
        <v>1995</v>
      </c>
      <c r="EY2001" s="55">
        <v>5</v>
      </c>
      <c r="EZ2001" s="55">
        <v>1995</v>
      </c>
      <c r="FA2001" s="55">
        <v>2999</v>
      </c>
      <c r="FB2001" s="55" t="s">
        <v>1361</v>
      </c>
      <c r="FC2001" s="55" t="s">
        <v>1249</v>
      </c>
      <c r="FD2001" s="55">
        <v>2.75</v>
      </c>
      <c r="FF2001" s="55">
        <v>1994</v>
      </c>
      <c r="FG2001" s="55" t="s">
        <v>42</v>
      </c>
      <c r="FH2001" s="55" t="s">
        <v>2382</v>
      </c>
      <c r="FI2001" s="55">
        <v>1</v>
      </c>
      <c r="FJ2001" s="55">
        <v>130000</v>
      </c>
      <c r="FK2001" s="55" t="s">
        <v>1249</v>
      </c>
      <c r="FL2001" s="55">
        <v>0.3</v>
      </c>
      <c r="JW2001" s="12">
        <v>1994</v>
      </c>
      <c r="JX2001" s="12" t="s">
        <v>1669</v>
      </c>
      <c r="JY2001" s="12" t="s">
        <v>2661</v>
      </c>
    </row>
    <row r="2002" ht="14.25" customHeight="1" outlineLevel="1" spans="7:285">
      <c r="G2002" s="55">
        <v>1995</v>
      </c>
      <c r="H2002" s="55" t="s">
        <v>2053</v>
      </c>
      <c r="I2002" s="55" t="s">
        <v>763</v>
      </c>
      <c r="J2002" s="55" t="s">
        <v>1095</v>
      </c>
      <c r="K2002" s="55" t="s">
        <v>1258</v>
      </c>
      <c r="L2002" s="55">
        <v>0.0258333333333333</v>
      </c>
      <c r="AD2002" s="12">
        <v>1995</v>
      </c>
      <c r="AE2002" s="12" t="s">
        <v>1261</v>
      </c>
      <c r="AF2002" s="12" t="s">
        <v>1089</v>
      </c>
      <c r="AG2002" s="12" t="s">
        <v>1703</v>
      </c>
      <c r="AH2002" s="12" t="s">
        <v>2141</v>
      </c>
      <c r="DN2002" s="55">
        <v>1995</v>
      </c>
      <c r="DO2002" s="55" t="s">
        <v>1706</v>
      </c>
      <c r="DP2002" s="55" t="s">
        <v>1261</v>
      </c>
      <c r="DQ2002" s="55" t="s">
        <v>1260</v>
      </c>
      <c r="DR2002" s="55" t="s">
        <v>1261</v>
      </c>
      <c r="DS2002" s="55">
        <v>33487</v>
      </c>
      <c r="DT2002" s="55">
        <v>10000</v>
      </c>
      <c r="DU2002" s="55" t="s">
        <v>1258</v>
      </c>
      <c r="DV2002" s="55">
        <v>1</v>
      </c>
      <c r="EV2002" s="55">
        <v>1995</v>
      </c>
      <c r="EW2002" s="55" t="s">
        <v>1246</v>
      </c>
      <c r="EX2002" s="55" t="s">
        <v>1995</v>
      </c>
      <c r="EY2002" s="55">
        <v>6</v>
      </c>
      <c r="EZ2002" s="55">
        <v>0</v>
      </c>
      <c r="FA2002" s="55">
        <v>1994</v>
      </c>
      <c r="FB2002" s="55" t="s">
        <v>1361</v>
      </c>
      <c r="FC2002" s="55" t="s">
        <v>1249</v>
      </c>
      <c r="FD2002" s="55">
        <v>2.5</v>
      </c>
      <c r="FF2002" s="55">
        <v>1995</v>
      </c>
      <c r="FG2002" s="55" t="s">
        <v>42</v>
      </c>
      <c r="FH2002" s="55" t="s">
        <v>2382</v>
      </c>
      <c r="FI2002" s="55">
        <v>1</v>
      </c>
      <c r="FJ2002" s="55">
        <v>260000</v>
      </c>
      <c r="FK2002" s="55" t="s">
        <v>1249</v>
      </c>
      <c r="FL2002" s="55">
        <v>0.3</v>
      </c>
      <c r="JW2002" s="12">
        <v>1995</v>
      </c>
      <c r="JX2002" s="12" t="s">
        <v>1669</v>
      </c>
      <c r="JY2002" s="12" t="s">
        <v>1777</v>
      </c>
    </row>
    <row r="2003" ht="14.25" customHeight="1" outlineLevel="1" spans="7:285">
      <c r="G2003" s="55">
        <v>1996</v>
      </c>
      <c r="H2003" s="55" t="s">
        <v>2053</v>
      </c>
      <c r="I2003" s="55" t="s">
        <v>1260</v>
      </c>
      <c r="J2003" s="55" t="s">
        <v>1783</v>
      </c>
      <c r="K2003" s="55" t="s">
        <v>1258</v>
      </c>
      <c r="L2003" s="55">
        <v>0.0208</v>
      </c>
      <c r="AD2003" s="12">
        <v>1996</v>
      </c>
      <c r="AE2003" s="12" t="s">
        <v>1261</v>
      </c>
      <c r="AF2003" s="12" t="s">
        <v>2552</v>
      </c>
      <c r="AG2003" s="12" t="s">
        <v>1556</v>
      </c>
      <c r="AH2003" s="12" t="s">
        <v>2493</v>
      </c>
      <c r="DN2003" s="55">
        <v>1996</v>
      </c>
      <c r="DO2003" s="55" t="s">
        <v>1566</v>
      </c>
      <c r="DP2003" s="55" t="s">
        <v>3300</v>
      </c>
      <c r="DQ2003" s="55" t="s">
        <v>1260</v>
      </c>
      <c r="DR2003" s="55" t="s">
        <v>1261</v>
      </c>
      <c r="DS2003" s="55">
        <v>33002</v>
      </c>
      <c r="DT2003" s="55">
        <v>10000</v>
      </c>
      <c r="DU2003" s="55" t="s">
        <v>1258</v>
      </c>
      <c r="DV2003" s="55">
        <v>1</v>
      </c>
      <c r="EV2003" s="55">
        <v>1996</v>
      </c>
      <c r="EW2003" s="55" t="s">
        <v>1246</v>
      </c>
      <c r="EX2003" s="55" t="s">
        <v>1995</v>
      </c>
      <c r="EY2003" s="55">
        <v>6</v>
      </c>
      <c r="EZ2003" s="55">
        <v>1995</v>
      </c>
      <c r="FA2003" s="55">
        <v>2999</v>
      </c>
      <c r="FB2003" s="55" t="s">
        <v>1361</v>
      </c>
      <c r="FC2003" s="55" t="s">
        <v>1249</v>
      </c>
      <c r="FD2003" s="55">
        <v>2.5</v>
      </c>
      <c r="FF2003" s="55">
        <v>1996</v>
      </c>
      <c r="FG2003" s="55" t="s">
        <v>42</v>
      </c>
      <c r="FH2003" s="55" t="s">
        <v>2382</v>
      </c>
      <c r="FI2003" s="55">
        <v>1</v>
      </c>
      <c r="FJ2003" s="55">
        <v>400000</v>
      </c>
      <c r="FK2003" s="55" t="s">
        <v>1249</v>
      </c>
      <c r="FL2003" s="55">
        <v>0.3</v>
      </c>
      <c r="JW2003" s="12">
        <v>1996</v>
      </c>
      <c r="JX2003" s="12" t="s">
        <v>1669</v>
      </c>
      <c r="JY2003" s="12" t="s">
        <v>2912</v>
      </c>
    </row>
    <row r="2004" ht="14.25" customHeight="1" outlineLevel="1" spans="7:285">
      <c r="G2004" s="55">
        <v>1997</v>
      </c>
      <c r="H2004" s="55" t="s">
        <v>2053</v>
      </c>
      <c r="I2004" s="55" t="s">
        <v>1260</v>
      </c>
      <c r="J2004" s="55" t="s">
        <v>1891</v>
      </c>
      <c r="K2004" s="55" t="s">
        <v>1258</v>
      </c>
      <c r="L2004" s="55">
        <v>0.0208</v>
      </c>
      <c r="AD2004" s="12">
        <v>1997</v>
      </c>
      <c r="AE2004" s="12" t="s">
        <v>1261</v>
      </c>
      <c r="AF2004" s="12" t="s">
        <v>1551</v>
      </c>
      <c r="AG2004" s="12" t="s">
        <v>1703</v>
      </c>
      <c r="AH2004" s="12" t="s">
        <v>2141</v>
      </c>
      <c r="DN2004" s="55">
        <v>1997</v>
      </c>
      <c r="DO2004" s="55" t="s">
        <v>1566</v>
      </c>
      <c r="DP2004" s="55" t="s">
        <v>3300</v>
      </c>
      <c r="DQ2004" s="55" t="s">
        <v>1260</v>
      </c>
      <c r="DR2004" s="55" t="s">
        <v>1261</v>
      </c>
      <c r="DS2004" s="55">
        <v>33004</v>
      </c>
      <c r="DT2004" s="55">
        <v>10000</v>
      </c>
      <c r="DU2004" s="55" t="s">
        <v>1258</v>
      </c>
      <c r="DV2004" s="55">
        <v>1</v>
      </c>
      <c r="EV2004" s="55">
        <v>1997</v>
      </c>
      <c r="EW2004" s="55" t="s">
        <v>1309</v>
      </c>
      <c r="EX2004" s="55" t="s">
        <v>1343</v>
      </c>
      <c r="EY2004" s="55">
        <v>1</v>
      </c>
      <c r="EZ2004" s="55">
        <v>0</v>
      </c>
      <c r="FA2004" s="55">
        <v>1994</v>
      </c>
      <c r="FB2004" s="55" t="s">
        <v>1361</v>
      </c>
      <c r="FC2004" s="55" t="s">
        <v>1249</v>
      </c>
      <c r="FD2004" s="55">
        <v>2.25</v>
      </c>
      <c r="FF2004" s="55">
        <v>1997</v>
      </c>
      <c r="FG2004" s="55" t="s">
        <v>42</v>
      </c>
      <c r="FH2004" s="55" t="s">
        <v>2382</v>
      </c>
      <c r="FI2004" s="55">
        <v>1</v>
      </c>
      <c r="FJ2004" s="55">
        <v>530000</v>
      </c>
      <c r="FK2004" s="55" t="s">
        <v>1249</v>
      </c>
      <c r="FL2004" s="55">
        <v>0.3</v>
      </c>
      <c r="JW2004" s="12">
        <v>1997</v>
      </c>
      <c r="JX2004" s="12" t="s">
        <v>1669</v>
      </c>
      <c r="JY2004" s="12" t="s">
        <v>2107</v>
      </c>
    </row>
    <row r="2005" ht="14.25" customHeight="1" outlineLevel="1" spans="7:285">
      <c r="G2005" s="55">
        <v>1998</v>
      </c>
      <c r="H2005" s="55" t="s">
        <v>2053</v>
      </c>
      <c r="I2005" s="55" t="s">
        <v>1260</v>
      </c>
      <c r="J2005" s="55" t="s">
        <v>1914</v>
      </c>
      <c r="K2005" s="55" t="s">
        <v>1258</v>
      </c>
      <c r="L2005" s="55">
        <v>0.0208</v>
      </c>
      <c r="AD2005" s="12">
        <v>1998</v>
      </c>
      <c r="AE2005" s="12" t="s">
        <v>1261</v>
      </c>
      <c r="AF2005" s="12" t="s">
        <v>2676</v>
      </c>
      <c r="AG2005" s="12" t="s">
        <v>1556</v>
      </c>
      <c r="AH2005" s="12" t="s">
        <v>2493</v>
      </c>
      <c r="DN2005" s="55">
        <v>1998</v>
      </c>
      <c r="DO2005" s="55" t="s">
        <v>1566</v>
      </c>
      <c r="DP2005" s="55" t="s">
        <v>3300</v>
      </c>
      <c r="DQ2005" s="55" t="s">
        <v>1260</v>
      </c>
      <c r="DR2005" s="55" t="s">
        <v>1261</v>
      </c>
      <c r="DS2005" s="55">
        <v>33013</v>
      </c>
      <c r="DT2005" s="55">
        <v>10000</v>
      </c>
      <c r="DU2005" s="55" t="s">
        <v>1258</v>
      </c>
      <c r="DV2005" s="55">
        <v>1</v>
      </c>
      <c r="EV2005" s="55">
        <v>1998</v>
      </c>
      <c r="EW2005" s="55" t="s">
        <v>1309</v>
      </c>
      <c r="EX2005" s="55" t="s">
        <v>1343</v>
      </c>
      <c r="EY2005" s="55">
        <v>1</v>
      </c>
      <c r="EZ2005" s="55">
        <v>1995</v>
      </c>
      <c r="FA2005" s="55">
        <v>2999</v>
      </c>
      <c r="FB2005" s="55" t="s">
        <v>1361</v>
      </c>
      <c r="FC2005" s="55" t="s">
        <v>1249</v>
      </c>
      <c r="FD2005" s="55">
        <v>2.5</v>
      </c>
      <c r="FF2005" s="55">
        <v>1998</v>
      </c>
      <c r="FG2005" s="55" t="s">
        <v>42</v>
      </c>
      <c r="FH2005" s="55" t="s">
        <v>2382</v>
      </c>
      <c r="FI2005" s="55">
        <v>1</v>
      </c>
      <c r="FJ2005" s="55">
        <v>540000</v>
      </c>
      <c r="FK2005" s="55" t="s">
        <v>1249</v>
      </c>
      <c r="FL2005" s="55">
        <v>0.3</v>
      </c>
      <c r="JW2005" s="12">
        <v>1998</v>
      </c>
      <c r="JX2005" s="12" t="s">
        <v>1669</v>
      </c>
      <c r="JY2005" s="12" t="s">
        <v>2067</v>
      </c>
    </row>
    <row r="2006" ht="14.25" customHeight="1" outlineLevel="1" spans="7:285">
      <c r="G2006" s="55">
        <v>1999</v>
      </c>
      <c r="H2006" s="55" t="s">
        <v>2053</v>
      </c>
      <c r="I2006" s="55" t="s">
        <v>1260</v>
      </c>
      <c r="J2006" s="55" t="s">
        <v>1942</v>
      </c>
      <c r="K2006" s="55" t="s">
        <v>1258</v>
      </c>
      <c r="L2006" s="55">
        <v>0.0208</v>
      </c>
      <c r="AD2006" s="12">
        <v>1999</v>
      </c>
      <c r="AE2006" s="12" t="s">
        <v>1261</v>
      </c>
      <c r="AF2006" s="12" t="s">
        <v>1836</v>
      </c>
      <c r="AG2006" s="12" t="s">
        <v>1703</v>
      </c>
      <c r="AH2006" s="12" t="s">
        <v>2141</v>
      </c>
      <c r="DN2006" s="55">
        <v>1999</v>
      </c>
      <c r="DO2006" s="55" t="s">
        <v>1566</v>
      </c>
      <c r="DP2006" s="55" t="s">
        <v>3300</v>
      </c>
      <c r="DQ2006" s="55" t="s">
        <v>1260</v>
      </c>
      <c r="DR2006" s="55" t="s">
        <v>1261</v>
      </c>
      <c r="DS2006" s="55">
        <v>33014</v>
      </c>
      <c r="DT2006" s="55">
        <v>10000</v>
      </c>
      <c r="DU2006" s="55" t="s">
        <v>1258</v>
      </c>
      <c r="DV2006" s="55">
        <v>1</v>
      </c>
      <c r="EV2006" s="55">
        <v>1999</v>
      </c>
      <c r="EW2006" s="55" t="s">
        <v>1309</v>
      </c>
      <c r="EX2006" s="55" t="s">
        <v>1343</v>
      </c>
      <c r="EY2006" s="55">
        <v>2</v>
      </c>
      <c r="EZ2006" s="55">
        <v>0</v>
      </c>
      <c r="FA2006" s="55">
        <v>1994</v>
      </c>
      <c r="FB2006" s="55" t="s">
        <v>1361</v>
      </c>
      <c r="FC2006" s="55" t="s">
        <v>1249</v>
      </c>
      <c r="FD2006" s="55">
        <v>2.25</v>
      </c>
      <c r="FF2006" s="55">
        <v>1999</v>
      </c>
      <c r="FG2006" s="55" t="s">
        <v>42</v>
      </c>
      <c r="FH2006" s="55" t="s">
        <v>1646</v>
      </c>
      <c r="FI2006" s="55">
        <v>1</v>
      </c>
      <c r="FJ2006" s="55">
        <v>0</v>
      </c>
      <c r="FK2006" s="55" t="s">
        <v>1249</v>
      </c>
      <c r="FL2006" s="55">
        <v>0.3</v>
      </c>
      <c r="JW2006" s="12">
        <v>1999</v>
      </c>
      <c r="JX2006" s="12" t="s">
        <v>1669</v>
      </c>
      <c r="JY2006" s="12" t="s">
        <v>2697</v>
      </c>
    </row>
    <row r="2007" ht="14.25" customHeight="1" outlineLevel="1" spans="7:285">
      <c r="G2007" s="55">
        <v>2000</v>
      </c>
      <c r="H2007" s="55" t="s">
        <v>2053</v>
      </c>
      <c r="I2007" s="55" t="s">
        <v>1260</v>
      </c>
      <c r="J2007" s="55" t="s">
        <v>1409</v>
      </c>
      <c r="K2007" s="55" t="s">
        <v>1258</v>
      </c>
      <c r="L2007" s="55">
        <v>0.0317</v>
      </c>
      <c r="AD2007" s="12">
        <v>2000</v>
      </c>
      <c r="AE2007" s="12" t="s">
        <v>1261</v>
      </c>
      <c r="AF2007" s="12" t="s">
        <v>2764</v>
      </c>
      <c r="AG2007" s="12" t="s">
        <v>1556</v>
      </c>
      <c r="AH2007" s="12" t="s">
        <v>2493</v>
      </c>
      <c r="DN2007" s="55">
        <v>2000</v>
      </c>
      <c r="DO2007" s="55" t="s">
        <v>1566</v>
      </c>
      <c r="DP2007" s="55" t="s">
        <v>3300</v>
      </c>
      <c r="DQ2007" s="55" t="s">
        <v>1260</v>
      </c>
      <c r="DR2007" s="55" t="s">
        <v>1261</v>
      </c>
      <c r="DS2007" s="55">
        <v>33015</v>
      </c>
      <c r="DT2007" s="55">
        <v>10000</v>
      </c>
      <c r="DU2007" s="55" t="s">
        <v>1258</v>
      </c>
      <c r="DV2007" s="55">
        <v>1</v>
      </c>
      <c r="EV2007" s="55">
        <v>2000</v>
      </c>
      <c r="EW2007" s="55" t="s">
        <v>1309</v>
      </c>
      <c r="EX2007" s="55" t="s">
        <v>1343</v>
      </c>
      <c r="EY2007" s="55">
        <v>2</v>
      </c>
      <c r="EZ2007" s="55">
        <v>1995</v>
      </c>
      <c r="FA2007" s="55">
        <v>2999</v>
      </c>
      <c r="FB2007" s="55" t="s">
        <v>1361</v>
      </c>
      <c r="FC2007" s="55" t="s">
        <v>1249</v>
      </c>
      <c r="FD2007" s="55">
        <v>2.5</v>
      </c>
      <c r="FF2007" s="55">
        <v>2000</v>
      </c>
      <c r="FG2007" s="55" t="s">
        <v>42</v>
      </c>
      <c r="FH2007" s="55" t="s">
        <v>1646</v>
      </c>
      <c r="FI2007" s="55">
        <v>1</v>
      </c>
      <c r="FJ2007" s="55">
        <v>1000</v>
      </c>
      <c r="FK2007" s="55" t="s">
        <v>1249</v>
      </c>
      <c r="FL2007" s="55">
        <v>0.3</v>
      </c>
      <c r="JW2007" s="12">
        <v>2000</v>
      </c>
      <c r="JX2007" s="12" t="s">
        <v>1669</v>
      </c>
      <c r="JY2007" s="12" t="s">
        <v>1855</v>
      </c>
    </row>
    <row r="2008" ht="14.25" customHeight="1" outlineLevel="1" spans="7:285">
      <c r="G2008" s="55">
        <v>2001</v>
      </c>
      <c r="H2008" s="55" t="s">
        <v>2053</v>
      </c>
      <c r="I2008" s="55" t="s">
        <v>1260</v>
      </c>
      <c r="J2008" s="55" t="s">
        <v>1992</v>
      </c>
      <c r="K2008" s="55" t="s">
        <v>1258</v>
      </c>
      <c r="L2008" s="55">
        <v>0.0317</v>
      </c>
      <c r="AD2008" s="12">
        <v>2001</v>
      </c>
      <c r="AE2008" s="12" t="s">
        <v>1261</v>
      </c>
      <c r="AF2008" s="12" t="s">
        <v>2088</v>
      </c>
      <c r="AG2008" s="12" t="s">
        <v>1703</v>
      </c>
      <c r="AH2008" s="12" t="s">
        <v>2141</v>
      </c>
      <c r="DN2008" s="55">
        <v>2001</v>
      </c>
      <c r="DO2008" s="55" t="s">
        <v>1706</v>
      </c>
      <c r="DP2008" s="55" t="s">
        <v>3300</v>
      </c>
      <c r="DQ2008" s="55" t="s">
        <v>1260</v>
      </c>
      <c r="DR2008" s="55" t="s">
        <v>1261</v>
      </c>
      <c r="DS2008" s="55">
        <v>33002</v>
      </c>
      <c r="DT2008" s="55">
        <v>10000</v>
      </c>
      <c r="DU2008" s="55" t="s">
        <v>1258</v>
      </c>
      <c r="DV2008" s="55">
        <v>1</v>
      </c>
      <c r="EV2008" s="55">
        <v>2001</v>
      </c>
      <c r="EW2008" s="55" t="s">
        <v>1309</v>
      </c>
      <c r="EX2008" s="55" t="s">
        <v>1260</v>
      </c>
      <c r="EY2008" s="55">
        <v>10</v>
      </c>
      <c r="EZ2008" s="55">
        <v>0</v>
      </c>
      <c r="FA2008" s="55">
        <v>1994</v>
      </c>
      <c r="FB2008" s="55" t="s">
        <v>1361</v>
      </c>
      <c r="FC2008" s="55" t="s">
        <v>1249</v>
      </c>
      <c r="FD2008" s="55">
        <v>5.25</v>
      </c>
      <c r="FF2008" s="55">
        <v>2001</v>
      </c>
      <c r="FG2008" s="55" t="s">
        <v>42</v>
      </c>
      <c r="FH2008" s="55" t="s">
        <v>1646</v>
      </c>
      <c r="FI2008" s="55">
        <v>1</v>
      </c>
      <c r="FJ2008" s="55">
        <v>2500</v>
      </c>
      <c r="FK2008" s="55" t="s">
        <v>1249</v>
      </c>
      <c r="FL2008" s="55">
        <v>0.3</v>
      </c>
      <c r="JW2008" s="12">
        <v>2001</v>
      </c>
      <c r="JX2008" s="12" t="s">
        <v>1669</v>
      </c>
      <c r="JY2008" s="12" t="s">
        <v>2932</v>
      </c>
    </row>
    <row r="2009" ht="14.25" customHeight="1" outlineLevel="1" spans="7:285">
      <c r="G2009" s="55">
        <v>2002</v>
      </c>
      <c r="H2009" s="55" t="s">
        <v>2053</v>
      </c>
      <c r="I2009" s="55" t="s">
        <v>1260</v>
      </c>
      <c r="J2009" s="55" t="s">
        <v>1811</v>
      </c>
      <c r="K2009" s="55" t="s">
        <v>1258</v>
      </c>
      <c r="L2009" s="55">
        <v>0.0375</v>
      </c>
      <c r="AD2009" s="12">
        <v>2002</v>
      </c>
      <c r="AE2009" s="12" t="s">
        <v>1261</v>
      </c>
      <c r="AF2009" s="12" t="s">
        <v>2568</v>
      </c>
      <c r="AG2009" s="12" t="s">
        <v>1556</v>
      </c>
      <c r="AH2009" s="12" t="s">
        <v>2493</v>
      </c>
      <c r="DN2009" s="55">
        <v>2002</v>
      </c>
      <c r="DO2009" s="55" t="s">
        <v>1706</v>
      </c>
      <c r="DP2009" s="55" t="s">
        <v>3300</v>
      </c>
      <c r="DQ2009" s="55" t="s">
        <v>1260</v>
      </c>
      <c r="DR2009" s="55" t="s">
        <v>1261</v>
      </c>
      <c r="DS2009" s="55">
        <v>33004</v>
      </c>
      <c r="DT2009" s="55">
        <v>10000</v>
      </c>
      <c r="DU2009" s="55" t="s">
        <v>1258</v>
      </c>
      <c r="DV2009" s="55">
        <v>1</v>
      </c>
      <c r="EV2009" s="55">
        <v>2002</v>
      </c>
      <c r="EW2009" s="55" t="s">
        <v>1309</v>
      </c>
      <c r="EX2009" s="55" t="s">
        <v>1260</v>
      </c>
      <c r="EY2009" s="55">
        <v>10</v>
      </c>
      <c r="EZ2009" s="55">
        <v>1995</v>
      </c>
      <c r="FA2009" s="55">
        <v>2999</v>
      </c>
      <c r="FB2009" s="55" t="s">
        <v>1361</v>
      </c>
      <c r="FC2009" s="55" t="s">
        <v>1249</v>
      </c>
      <c r="FD2009" s="55">
        <v>6</v>
      </c>
      <c r="FF2009" s="55">
        <v>2002</v>
      </c>
      <c r="FG2009" s="55" t="s">
        <v>42</v>
      </c>
      <c r="FH2009" s="55" t="s">
        <v>1646</v>
      </c>
      <c r="FI2009" s="55">
        <v>1</v>
      </c>
      <c r="FJ2009" s="55">
        <v>5000</v>
      </c>
      <c r="FK2009" s="55" t="s">
        <v>1249</v>
      </c>
      <c r="FL2009" s="55">
        <v>0.3</v>
      </c>
      <c r="JW2009" s="12">
        <v>2002</v>
      </c>
      <c r="JX2009" s="12" t="s">
        <v>1669</v>
      </c>
      <c r="JY2009" s="12" t="s">
        <v>2229</v>
      </c>
    </row>
    <row r="2010" ht="14.25" customHeight="1" outlineLevel="1" spans="7:285">
      <c r="G2010" s="55">
        <v>2003</v>
      </c>
      <c r="H2010" s="55" t="s">
        <v>2053</v>
      </c>
      <c r="I2010" s="55" t="s">
        <v>1260</v>
      </c>
      <c r="J2010" s="55" t="s">
        <v>1839</v>
      </c>
      <c r="K2010" s="55" t="s">
        <v>1258</v>
      </c>
      <c r="L2010" s="55">
        <v>0.0208</v>
      </c>
      <c r="AD2010" s="12">
        <v>2003</v>
      </c>
      <c r="AE2010" s="12" t="s">
        <v>1261</v>
      </c>
      <c r="AF2010" s="12" t="s">
        <v>1234</v>
      </c>
      <c r="AG2010" s="12" t="s">
        <v>1703</v>
      </c>
      <c r="AH2010" s="12" t="s">
        <v>2141</v>
      </c>
      <c r="DN2010" s="55">
        <v>2003</v>
      </c>
      <c r="DO2010" s="55" t="s">
        <v>1706</v>
      </c>
      <c r="DP2010" s="55" t="s">
        <v>3300</v>
      </c>
      <c r="DQ2010" s="55" t="s">
        <v>1260</v>
      </c>
      <c r="DR2010" s="55" t="s">
        <v>1261</v>
      </c>
      <c r="DS2010" s="55">
        <v>33013</v>
      </c>
      <c r="DT2010" s="55">
        <v>10000</v>
      </c>
      <c r="DU2010" s="55" t="s">
        <v>1258</v>
      </c>
      <c r="DV2010" s="55">
        <v>1</v>
      </c>
      <c r="EV2010" s="55">
        <v>2003</v>
      </c>
      <c r="EW2010" s="55" t="s">
        <v>1309</v>
      </c>
      <c r="EX2010" s="55" t="s">
        <v>1260</v>
      </c>
      <c r="EY2010" s="55">
        <v>11</v>
      </c>
      <c r="EZ2010" s="55">
        <v>0</v>
      </c>
      <c r="FA2010" s="55">
        <v>1994</v>
      </c>
      <c r="FB2010" s="55" t="s">
        <v>1361</v>
      </c>
      <c r="FC2010" s="55" t="s">
        <v>1249</v>
      </c>
      <c r="FD2010" s="55">
        <v>5.25</v>
      </c>
      <c r="FF2010" s="55">
        <v>2003</v>
      </c>
      <c r="FG2010" s="55" t="s">
        <v>42</v>
      </c>
      <c r="FH2010" s="55" t="s">
        <v>1646</v>
      </c>
      <c r="FI2010" s="55">
        <v>1</v>
      </c>
      <c r="FJ2010" s="55">
        <v>10000</v>
      </c>
      <c r="FK2010" s="55" t="s">
        <v>1249</v>
      </c>
      <c r="FL2010" s="55">
        <v>0.3</v>
      </c>
      <c r="JW2010" s="12">
        <v>2003</v>
      </c>
      <c r="JX2010" s="12" t="s">
        <v>1669</v>
      </c>
      <c r="JY2010" s="12" t="s">
        <v>2944</v>
      </c>
    </row>
    <row r="2011" ht="14.25" customHeight="1" outlineLevel="1" spans="7:285">
      <c r="G2011" s="55">
        <v>2004</v>
      </c>
      <c r="H2011" s="55" t="s">
        <v>2053</v>
      </c>
      <c r="I2011" s="55" t="s">
        <v>1260</v>
      </c>
      <c r="J2011" s="55" t="s">
        <v>1864</v>
      </c>
      <c r="K2011" s="55" t="s">
        <v>1258</v>
      </c>
      <c r="L2011" s="55">
        <v>0.0208</v>
      </c>
      <c r="AD2011" s="12">
        <v>2004</v>
      </c>
      <c r="AE2011" s="12" t="s">
        <v>1261</v>
      </c>
      <c r="AF2011" s="12" t="s">
        <v>2891</v>
      </c>
      <c r="AG2011" s="12" t="s">
        <v>1556</v>
      </c>
      <c r="AH2011" s="12" t="s">
        <v>2493</v>
      </c>
      <c r="DN2011" s="55">
        <v>2004</v>
      </c>
      <c r="DO2011" s="55" t="s">
        <v>1706</v>
      </c>
      <c r="DP2011" s="55" t="s">
        <v>3300</v>
      </c>
      <c r="DQ2011" s="55" t="s">
        <v>1260</v>
      </c>
      <c r="DR2011" s="55" t="s">
        <v>1261</v>
      </c>
      <c r="DS2011" s="55">
        <v>33014</v>
      </c>
      <c r="DT2011" s="55">
        <v>10000</v>
      </c>
      <c r="DU2011" s="55" t="s">
        <v>1258</v>
      </c>
      <c r="DV2011" s="55">
        <v>1</v>
      </c>
      <c r="EV2011" s="55">
        <v>2004</v>
      </c>
      <c r="EW2011" s="55" t="s">
        <v>1309</v>
      </c>
      <c r="EX2011" s="55" t="s">
        <v>1260</v>
      </c>
      <c r="EY2011" s="55">
        <v>11</v>
      </c>
      <c r="EZ2011" s="55">
        <v>1995</v>
      </c>
      <c r="FA2011" s="55">
        <v>2999</v>
      </c>
      <c r="FB2011" s="55" t="s">
        <v>1361</v>
      </c>
      <c r="FC2011" s="55" t="s">
        <v>1249</v>
      </c>
      <c r="FD2011" s="55">
        <v>6</v>
      </c>
      <c r="FF2011" s="55">
        <v>2004</v>
      </c>
      <c r="FG2011" s="55" t="s">
        <v>42</v>
      </c>
      <c r="FH2011" s="55" t="s">
        <v>1646</v>
      </c>
      <c r="FI2011" s="55">
        <v>1</v>
      </c>
      <c r="FJ2011" s="55">
        <v>25000</v>
      </c>
      <c r="FK2011" s="55" t="s">
        <v>1249</v>
      </c>
      <c r="FL2011" s="55">
        <v>0.3</v>
      </c>
      <c r="JW2011" s="12">
        <v>2004</v>
      </c>
      <c r="JX2011" s="12" t="s">
        <v>1669</v>
      </c>
      <c r="JY2011" s="12" t="s">
        <v>2949</v>
      </c>
    </row>
    <row r="2012" ht="14.25" customHeight="1" outlineLevel="1" spans="7:285">
      <c r="G2012" s="55">
        <v>2005</v>
      </c>
      <c r="H2012" s="55" t="s">
        <v>2053</v>
      </c>
      <c r="I2012" s="55" t="s">
        <v>1260</v>
      </c>
      <c r="J2012" s="55" t="s">
        <v>1363</v>
      </c>
      <c r="K2012" s="55" t="s">
        <v>1258</v>
      </c>
      <c r="L2012" s="55">
        <v>0.0208</v>
      </c>
      <c r="AD2012" s="12">
        <v>2005</v>
      </c>
      <c r="AE2012" s="12" t="s">
        <v>1261</v>
      </c>
      <c r="AF2012" s="12" t="s">
        <v>1371</v>
      </c>
      <c r="AG2012" s="12" t="s">
        <v>1703</v>
      </c>
      <c r="AH2012" s="12" t="s">
        <v>2141</v>
      </c>
      <c r="DN2012" s="55">
        <v>2005</v>
      </c>
      <c r="DO2012" s="55" t="s">
        <v>1706</v>
      </c>
      <c r="DP2012" s="55" t="s">
        <v>3300</v>
      </c>
      <c r="DQ2012" s="55" t="s">
        <v>1260</v>
      </c>
      <c r="DR2012" s="55" t="s">
        <v>1261</v>
      </c>
      <c r="DS2012" s="55">
        <v>33015</v>
      </c>
      <c r="DT2012" s="55">
        <v>10000</v>
      </c>
      <c r="DU2012" s="55" t="s">
        <v>1258</v>
      </c>
      <c r="DV2012" s="55">
        <v>1</v>
      </c>
      <c r="EV2012" s="55">
        <v>2005</v>
      </c>
      <c r="EW2012" s="55" t="s">
        <v>1309</v>
      </c>
      <c r="EX2012" s="55" t="s">
        <v>1260</v>
      </c>
      <c r="EY2012" s="55">
        <v>12</v>
      </c>
      <c r="EZ2012" s="55">
        <v>0</v>
      </c>
      <c r="FA2012" s="55">
        <v>1994</v>
      </c>
      <c r="FB2012" s="55" t="s">
        <v>1361</v>
      </c>
      <c r="FC2012" s="55" t="s">
        <v>1249</v>
      </c>
      <c r="FD2012" s="55">
        <v>5.25</v>
      </c>
      <c r="FF2012" s="55">
        <v>2005</v>
      </c>
      <c r="FG2012" s="55" t="s">
        <v>42</v>
      </c>
      <c r="FH2012" s="55" t="s">
        <v>1646</v>
      </c>
      <c r="FI2012" s="55">
        <v>1</v>
      </c>
      <c r="FJ2012" s="55">
        <v>50000</v>
      </c>
      <c r="FK2012" s="55" t="s">
        <v>1249</v>
      </c>
      <c r="FL2012" s="55">
        <v>0.3</v>
      </c>
      <c r="JW2012" s="12">
        <v>2005</v>
      </c>
      <c r="JX2012" s="12" t="s">
        <v>1669</v>
      </c>
      <c r="JY2012" s="12" t="s">
        <v>2122</v>
      </c>
    </row>
    <row r="2013" ht="14.25" customHeight="1" outlineLevel="1" spans="7:285">
      <c r="G2013" s="55">
        <v>2006</v>
      </c>
      <c r="H2013" s="55" t="s">
        <v>2053</v>
      </c>
      <c r="I2013" s="55" t="s">
        <v>1260</v>
      </c>
      <c r="J2013" s="55" t="s">
        <v>1910</v>
      </c>
      <c r="K2013" s="55" t="s">
        <v>1258</v>
      </c>
      <c r="L2013" s="55">
        <v>0.0208</v>
      </c>
      <c r="AD2013" s="12">
        <v>2006</v>
      </c>
      <c r="AE2013" s="12" t="s">
        <v>1261</v>
      </c>
      <c r="AF2013" s="12" t="s">
        <v>2929</v>
      </c>
      <c r="AG2013" s="12" t="s">
        <v>1556</v>
      </c>
      <c r="AH2013" s="12" t="s">
        <v>2493</v>
      </c>
      <c r="DN2013" s="55">
        <v>2006</v>
      </c>
      <c r="DO2013" s="55" t="s">
        <v>1566</v>
      </c>
      <c r="DP2013" s="55" t="s">
        <v>3300</v>
      </c>
      <c r="DQ2013" s="55" t="s">
        <v>1260</v>
      </c>
      <c r="DR2013" s="55" t="s">
        <v>1261</v>
      </c>
      <c r="DS2013" s="55">
        <v>33017</v>
      </c>
      <c r="DT2013" s="55">
        <v>10000</v>
      </c>
      <c r="DU2013" s="55" t="s">
        <v>1258</v>
      </c>
      <c r="DV2013" s="55">
        <v>1</v>
      </c>
      <c r="EV2013" s="55">
        <v>2006</v>
      </c>
      <c r="EW2013" s="55" t="s">
        <v>1309</v>
      </c>
      <c r="EX2013" s="55" t="s">
        <v>1260</v>
      </c>
      <c r="EY2013" s="55">
        <v>12</v>
      </c>
      <c r="EZ2013" s="55">
        <v>1995</v>
      </c>
      <c r="FA2013" s="55">
        <v>2999</v>
      </c>
      <c r="FB2013" s="55" t="s">
        <v>1361</v>
      </c>
      <c r="FC2013" s="55" t="s">
        <v>1249</v>
      </c>
      <c r="FD2013" s="55">
        <v>6</v>
      </c>
      <c r="FF2013" s="55">
        <v>2006</v>
      </c>
      <c r="FG2013" s="55" t="s">
        <v>42</v>
      </c>
      <c r="FH2013" s="55" t="s">
        <v>1646</v>
      </c>
      <c r="FI2013" s="55">
        <v>1</v>
      </c>
      <c r="FJ2013" s="55">
        <v>80000</v>
      </c>
      <c r="FK2013" s="55" t="s">
        <v>1249</v>
      </c>
      <c r="FL2013" s="55">
        <v>0.3</v>
      </c>
      <c r="JW2013" s="12">
        <v>2006</v>
      </c>
      <c r="JX2013" s="12" t="s">
        <v>1669</v>
      </c>
      <c r="JY2013" s="12" t="s">
        <v>1505</v>
      </c>
    </row>
    <row r="2014" ht="14.25" customHeight="1" outlineLevel="1" spans="7:285">
      <c r="G2014" s="55">
        <v>2007</v>
      </c>
      <c r="H2014" s="55" t="s">
        <v>2053</v>
      </c>
      <c r="I2014" s="55" t="s">
        <v>1260</v>
      </c>
      <c r="J2014" s="55" t="s">
        <v>1939</v>
      </c>
      <c r="K2014" s="55" t="s">
        <v>1258</v>
      </c>
      <c r="L2014" s="55">
        <v>0.0208</v>
      </c>
      <c r="AD2014" s="12">
        <v>2007</v>
      </c>
      <c r="AE2014" s="12" t="s">
        <v>1261</v>
      </c>
      <c r="AF2014" s="12" t="s">
        <v>1460</v>
      </c>
      <c r="AG2014" s="12" t="s">
        <v>1703</v>
      </c>
      <c r="AH2014" s="12" t="s">
        <v>2141</v>
      </c>
      <c r="DN2014" s="55">
        <v>2007</v>
      </c>
      <c r="DO2014" s="55" t="s">
        <v>1566</v>
      </c>
      <c r="DP2014" s="55" t="s">
        <v>3300</v>
      </c>
      <c r="DQ2014" s="55" t="s">
        <v>1260</v>
      </c>
      <c r="DR2014" s="55" t="s">
        <v>1261</v>
      </c>
      <c r="DS2014" s="55">
        <v>33019</v>
      </c>
      <c r="DT2014" s="55">
        <v>10000</v>
      </c>
      <c r="DU2014" s="55" t="s">
        <v>1258</v>
      </c>
      <c r="DV2014" s="55">
        <v>1</v>
      </c>
      <c r="EV2014" s="55">
        <v>2007</v>
      </c>
      <c r="EW2014" s="55" t="s">
        <v>1309</v>
      </c>
      <c r="EX2014" s="55" t="s">
        <v>1260</v>
      </c>
      <c r="EY2014" s="55">
        <v>2</v>
      </c>
      <c r="EZ2014" s="55">
        <v>0</v>
      </c>
      <c r="FA2014" s="55">
        <v>1994</v>
      </c>
      <c r="FB2014" s="55" t="s">
        <v>1361</v>
      </c>
      <c r="FC2014" s="55" t="s">
        <v>1249</v>
      </c>
      <c r="FD2014" s="55">
        <v>5.5</v>
      </c>
      <c r="FF2014" s="55">
        <v>2007</v>
      </c>
      <c r="FG2014" s="55" t="s">
        <v>42</v>
      </c>
      <c r="FH2014" s="55" t="s">
        <v>1646</v>
      </c>
      <c r="FI2014" s="55">
        <v>1</v>
      </c>
      <c r="FJ2014" s="55">
        <v>130000</v>
      </c>
      <c r="FK2014" s="55" t="s">
        <v>1249</v>
      </c>
      <c r="FL2014" s="55">
        <v>0.3</v>
      </c>
      <c r="JW2014" s="12">
        <v>2007</v>
      </c>
      <c r="JX2014" s="12" t="s">
        <v>1669</v>
      </c>
      <c r="JY2014" s="12" t="s">
        <v>2955</v>
      </c>
    </row>
    <row r="2015" ht="14.25" customHeight="1" outlineLevel="1" spans="7:285">
      <c r="G2015" s="55">
        <v>2008</v>
      </c>
      <c r="H2015" s="55" t="s">
        <v>2053</v>
      </c>
      <c r="I2015" s="55" t="s">
        <v>1260</v>
      </c>
      <c r="J2015" s="55" t="s">
        <v>1964</v>
      </c>
      <c r="K2015" s="55" t="s">
        <v>1258</v>
      </c>
      <c r="L2015" s="55">
        <v>0.0208</v>
      </c>
      <c r="AD2015" s="12">
        <v>2008</v>
      </c>
      <c r="AE2015" s="12" t="s">
        <v>1261</v>
      </c>
      <c r="AF2015" s="12" t="s">
        <v>2124</v>
      </c>
      <c r="AG2015" s="12" t="s">
        <v>1097</v>
      </c>
      <c r="AH2015" s="12" t="s">
        <v>2162</v>
      </c>
      <c r="DN2015" s="55">
        <v>2008</v>
      </c>
      <c r="DO2015" s="55" t="s">
        <v>1566</v>
      </c>
      <c r="DP2015" s="55" t="s">
        <v>3300</v>
      </c>
      <c r="DQ2015" s="55" t="s">
        <v>1260</v>
      </c>
      <c r="DR2015" s="55" t="s">
        <v>1261</v>
      </c>
      <c r="DS2015" s="55">
        <v>33024</v>
      </c>
      <c r="DT2015" s="55">
        <v>10000</v>
      </c>
      <c r="DU2015" s="55" t="s">
        <v>1258</v>
      </c>
      <c r="DV2015" s="55">
        <v>1</v>
      </c>
      <c r="EV2015" s="55">
        <v>2008</v>
      </c>
      <c r="EW2015" s="55" t="s">
        <v>1309</v>
      </c>
      <c r="EX2015" s="55" t="s">
        <v>1260</v>
      </c>
      <c r="EY2015" s="55">
        <v>2</v>
      </c>
      <c r="EZ2015" s="55">
        <v>1995</v>
      </c>
      <c r="FA2015" s="55">
        <v>2999</v>
      </c>
      <c r="FB2015" s="55" t="s">
        <v>1361</v>
      </c>
      <c r="FC2015" s="55" t="s">
        <v>1249</v>
      </c>
      <c r="FD2015" s="55">
        <v>6</v>
      </c>
      <c r="FF2015" s="55">
        <v>2008</v>
      </c>
      <c r="FG2015" s="55" t="s">
        <v>42</v>
      </c>
      <c r="FH2015" s="55" t="s">
        <v>1646</v>
      </c>
      <c r="FI2015" s="55">
        <v>1</v>
      </c>
      <c r="FJ2015" s="55">
        <v>260000</v>
      </c>
      <c r="FK2015" s="55" t="s">
        <v>1249</v>
      </c>
      <c r="FL2015" s="55">
        <v>0.3</v>
      </c>
      <c r="JW2015" s="12">
        <v>2008</v>
      </c>
      <c r="JX2015" s="12" t="s">
        <v>1669</v>
      </c>
      <c r="JY2015" s="12" t="s">
        <v>2960</v>
      </c>
    </row>
    <row r="2016" ht="14.25" customHeight="1" outlineLevel="1" spans="7:285">
      <c r="G2016" s="55">
        <v>2009</v>
      </c>
      <c r="H2016" s="55" t="s">
        <v>2053</v>
      </c>
      <c r="I2016" s="55" t="s">
        <v>1260</v>
      </c>
      <c r="J2016" s="55" t="s">
        <v>1989</v>
      </c>
      <c r="K2016" s="55" t="s">
        <v>1258</v>
      </c>
      <c r="L2016" s="55">
        <v>0.0208</v>
      </c>
      <c r="AD2016" s="12">
        <v>2009</v>
      </c>
      <c r="AE2016" s="12" t="s">
        <v>1261</v>
      </c>
      <c r="AF2016" s="12" t="s">
        <v>2253</v>
      </c>
      <c r="AG2016" s="12" t="s">
        <v>1703</v>
      </c>
      <c r="AH2016" s="12" t="s">
        <v>2141</v>
      </c>
      <c r="DN2016" s="55">
        <v>2009</v>
      </c>
      <c r="DO2016" s="55" t="s">
        <v>1566</v>
      </c>
      <c r="DP2016" s="55" t="s">
        <v>3300</v>
      </c>
      <c r="DQ2016" s="55" t="s">
        <v>1260</v>
      </c>
      <c r="DR2016" s="55" t="s">
        <v>1261</v>
      </c>
      <c r="DS2016" s="55">
        <v>33025</v>
      </c>
      <c r="DT2016" s="55">
        <v>10000</v>
      </c>
      <c r="DU2016" s="55" t="s">
        <v>1258</v>
      </c>
      <c r="DV2016" s="55">
        <v>1</v>
      </c>
      <c r="EV2016" s="55">
        <v>2009</v>
      </c>
      <c r="EW2016" s="55" t="s">
        <v>1309</v>
      </c>
      <c r="EX2016" s="55" t="s">
        <v>1260</v>
      </c>
      <c r="EY2016" s="55">
        <v>3</v>
      </c>
      <c r="EZ2016" s="55">
        <v>0</v>
      </c>
      <c r="FA2016" s="55">
        <v>1994</v>
      </c>
      <c r="FB2016" s="55" t="s">
        <v>1361</v>
      </c>
      <c r="FC2016" s="55" t="s">
        <v>1249</v>
      </c>
      <c r="FD2016" s="55">
        <v>5.25</v>
      </c>
      <c r="FF2016" s="55">
        <v>2009</v>
      </c>
      <c r="FG2016" s="55" t="s">
        <v>42</v>
      </c>
      <c r="FH2016" s="55" t="s">
        <v>1646</v>
      </c>
      <c r="FI2016" s="55">
        <v>1</v>
      </c>
      <c r="FJ2016" s="55">
        <v>400000</v>
      </c>
      <c r="FK2016" s="55" t="s">
        <v>1249</v>
      </c>
      <c r="FL2016" s="55">
        <v>0.3</v>
      </c>
      <c r="JW2016" s="12">
        <v>2009</v>
      </c>
      <c r="JX2016" s="12" t="s">
        <v>1669</v>
      </c>
      <c r="JY2016" s="12" t="s">
        <v>2964</v>
      </c>
    </row>
    <row r="2017" ht="14.25" customHeight="1" outlineLevel="1" spans="7:285">
      <c r="G2017" s="55">
        <v>2010</v>
      </c>
      <c r="H2017" s="55" t="s">
        <v>2053</v>
      </c>
      <c r="I2017" s="55" t="s">
        <v>1756</v>
      </c>
      <c r="J2017" s="55" t="s">
        <v>2162</v>
      </c>
      <c r="K2017" s="55" t="s">
        <v>1258</v>
      </c>
      <c r="L2017" s="55">
        <v>0.0258333333333333</v>
      </c>
      <c r="AD2017" s="12">
        <v>2010</v>
      </c>
      <c r="AE2017" s="12" t="s">
        <v>1261</v>
      </c>
      <c r="AF2017" s="12" t="s">
        <v>2645</v>
      </c>
      <c r="AG2017" s="12" t="s">
        <v>1097</v>
      </c>
      <c r="AH2017" s="12" t="s">
        <v>2162</v>
      </c>
      <c r="DN2017" s="55">
        <v>2010</v>
      </c>
      <c r="DO2017" s="55" t="s">
        <v>1566</v>
      </c>
      <c r="DP2017" s="55" t="s">
        <v>3300</v>
      </c>
      <c r="DQ2017" s="55" t="s">
        <v>1260</v>
      </c>
      <c r="DR2017" s="55" t="s">
        <v>1261</v>
      </c>
      <c r="DS2017" s="55">
        <v>33026</v>
      </c>
      <c r="DT2017" s="55">
        <v>10000</v>
      </c>
      <c r="DU2017" s="55" t="s">
        <v>1258</v>
      </c>
      <c r="DV2017" s="55">
        <v>1</v>
      </c>
      <c r="EV2017" s="55">
        <v>2010</v>
      </c>
      <c r="EW2017" s="55" t="s">
        <v>1309</v>
      </c>
      <c r="EX2017" s="55" t="s">
        <v>1260</v>
      </c>
      <c r="EY2017" s="55">
        <v>3</v>
      </c>
      <c r="EZ2017" s="55">
        <v>1995</v>
      </c>
      <c r="FA2017" s="55">
        <v>2999</v>
      </c>
      <c r="FB2017" s="55" t="s">
        <v>1361</v>
      </c>
      <c r="FC2017" s="55" t="s">
        <v>1249</v>
      </c>
      <c r="FD2017" s="55">
        <v>6</v>
      </c>
      <c r="FF2017" s="55">
        <v>2010</v>
      </c>
      <c r="FG2017" s="55" t="s">
        <v>42</v>
      </c>
      <c r="FH2017" s="55" t="s">
        <v>1646</v>
      </c>
      <c r="FI2017" s="55">
        <v>1</v>
      </c>
      <c r="FJ2017" s="55">
        <v>530000</v>
      </c>
      <c r="FK2017" s="55" t="s">
        <v>1249</v>
      </c>
      <c r="FL2017" s="55">
        <v>0.3</v>
      </c>
      <c r="JW2017" s="12">
        <v>2010</v>
      </c>
      <c r="JX2017" s="12" t="s">
        <v>1669</v>
      </c>
      <c r="JY2017" s="12" t="s">
        <v>2967</v>
      </c>
    </row>
    <row r="2018" ht="14.25" customHeight="1" outlineLevel="1" spans="7:285">
      <c r="G2018" s="55">
        <v>2011</v>
      </c>
      <c r="H2018" s="55" t="s">
        <v>2053</v>
      </c>
      <c r="I2018" s="55" t="s">
        <v>1756</v>
      </c>
      <c r="J2018" s="55" t="s">
        <v>2526</v>
      </c>
      <c r="K2018" s="55" t="s">
        <v>1258</v>
      </c>
      <c r="L2018" s="55">
        <v>0.0258333333333333</v>
      </c>
      <c r="AD2018" s="12">
        <v>2011</v>
      </c>
      <c r="AE2018" s="12" t="s">
        <v>1261</v>
      </c>
      <c r="AF2018" s="12" t="s">
        <v>1748</v>
      </c>
      <c r="AG2018" s="12" t="s">
        <v>1703</v>
      </c>
      <c r="AH2018" s="12" t="s">
        <v>2141</v>
      </c>
      <c r="DN2018" s="55">
        <v>2011</v>
      </c>
      <c r="DO2018" s="55" t="s">
        <v>1566</v>
      </c>
      <c r="DP2018" s="55" t="s">
        <v>3300</v>
      </c>
      <c r="DQ2018" s="55" t="s">
        <v>1260</v>
      </c>
      <c r="DR2018" s="55" t="s">
        <v>1261</v>
      </c>
      <c r="DS2018" s="55">
        <v>33028</v>
      </c>
      <c r="DT2018" s="55">
        <v>10000</v>
      </c>
      <c r="DU2018" s="55" t="s">
        <v>1258</v>
      </c>
      <c r="DV2018" s="55">
        <v>1</v>
      </c>
      <c r="EV2018" s="55">
        <v>2011</v>
      </c>
      <c r="EW2018" s="55" t="s">
        <v>1309</v>
      </c>
      <c r="EX2018" s="55" t="s">
        <v>1260</v>
      </c>
      <c r="EY2018" s="55">
        <v>4</v>
      </c>
      <c r="EZ2018" s="55">
        <v>0</v>
      </c>
      <c r="FA2018" s="55">
        <v>1994</v>
      </c>
      <c r="FB2018" s="55" t="s">
        <v>1361</v>
      </c>
      <c r="FC2018" s="55" t="s">
        <v>1249</v>
      </c>
      <c r="FD2018" s="55">
        <v>5.25</v>
      </c>
      <c r="FF2018" s="55">
        <v>2011</v>
      </c>
      <c r="FG2018" s="55" t="s">
        <v>42</v>
      </c>
      <c r="FH2018" s="55" t="s">
        <v>1646</v>
      </c>
      <c r="FI2018" s="55">
        <v>1</v>
      </c>
      <c r="FJ2018" s="55">
        <v>540000</v>
      </c>
      <c r="FK2018" s="55" t="s">
        <v>1249</v>
      </c>
      <c r="FL2018" s="55">
        <v>0.3</v>
      </c>
      <c r="JW2018" s="12">
        <v>2011</v>
      </c>
      <c r="JX2018" s="12" t="s">
        <v>1669</v>
      </c>
      <c r="JY2018" s="12" t="s">
        <v>1952</v>
      </c>
    </row>
    <row r="2019" ht="14.25" customHeight="1" outlineLevel="1" spans="7:285">
      <c r="G2019" s="55">
        <v>2012</v>
      </c>
      <c r="H2019" s="55" t="s">
        <v>2053</v>
      </c>
      <c r="I2019" s="55" t="s">
        <v>1738</v>
      </c>
      <c r="J2019" s="55" t="s">
        <v>2781</v>
      </c>
      <c r="K2019" s="55" t="s">
        <v>1258</v>
      </c>
      <c r="L2019" s="55">
        <v>0.0208</v>
      </c>
      <c r="AD2019" s="12">
        <v>2012</v>
      </c>
      <c r="AE2019" s="12" t="s">
        <v>1261</v>
      </c>
      <c r="AF2019" s="12" t="s">
        <v>2424</v>
      </c>
      <c r="AG2019" s="12" t="s">
        <v>1097</v>
      </c>
      <c r="AH2019" s="12" t="s">
        <v>2526</v>
      </c>
      <c r="DN2019" s="55">
        <v>2012</v>
      </c>
      <c r="DO2019" s="55" t="s">
        <v>1566</v>
      </c>
      <c r="DP2019" s="55" t="s">
        <v>3300</v>
      </c>
      <c r="DQ2019" s="55" t="s">
        <v>1260</v>
      </c>
      <c r="DR2019" s="55" t="s">
        <v>1261</v>
      </c>
      <c r="DS2019" s="55">
        <v>33029</v>
      </c>
      <c r="DT2019" s="55">
        <v>10000</v>
      </c>
      <c r="DU2019" s="55" t="s">
        <v>1258</v>
      </c>
      <c r="DV2019" s="55">
        <v>1</v>
      </c>
      <c r="EV2019" s="55">
        <v>2012</v>
      </c>
      <c r="EW2019" s="55" t="s">
        <v>1309</v>
      </c>
      <c r="EX2019" s="55" t="s">
        <v>1260</v>
      </c>
      <c r="EY2019" s="55">
        <v>4</v>
      </c>
      <c r="EZ2019" s="55">
        <v>1995</v>
      </c>
      <c r="FA2019" s="55">
        <v>2999</v>
      </c>
      <c r="FB2019" s="55" t="s">
        <v>1361</v>
      </c>
      <c r="FC2019" s="55" t="s">
        <v>1249</v>
      </c>
      <c r="FD2019" s="55">
        <v>6</v>
      </c>
      <c r="FF2019" s="55">
        <v>2012</v>
      </c>
      <c r="FG2019" s="55" t="s">
        <v>1313</v>
      </c>
      <c r="FH2019" s="55" t="s">
        <v>900</v>
      </c>
      <c r="FI2019" s="55">
        <v>1</v>
      </c>
      <c r="FJ2019" s="55">
        <v>0</v>
      </c>
      <c r="FK2019" s="55" t="s">
        <v>1249</v>
      </c>
      <c r="FL2019" s="55">
        <v>0.3</v>
      </c>
      <c r="JW2019" s="12">
        <v>2012</v>
      </c>
      <c r="JX2019" s="12" t="s">
        <v>1669</v>
      </c>
      <c r="JY2019" s="12" t="s">
        <v>1539</v>
      </c>
    </row>
    <row r="2020" ht="14.25" customHeight="1" outlineLevel="1" spans="7:285">
      <c r="G2020" s="55">
        <v>2013</v>
      </c>
      <c r="H2020" s="55" t="s">
        <v>2053</v>
      </c>
      <c r="I2020" s="55" t="s">
        <v>1738</v>
      </c>
      <c r="J2020" s="55" t="s">
        <v>2225</v>
      </c>
      <c r="K2020" s="55" t="s">
        <v>1258</v>
      </c>
      <c r="L2020" s="55">
        <v>0.0208</v>
      </c>
      <c r="AD2020" s="12">
        <v>2013</v>
      </c>
      <c r="AE2020" s="12" t="s">
        <v>1261</v>
      </c>
      <c r="AF2020" s="12" t="s">
        <v>2632</v>
      </c>
      <c r="AG2020" s="12" t="s">
        <v>1703</v>
      </c>
      <c r="AH2020" s="12" t="s">
        <v>2141</v>
      </c>
      <c r="DN2020" s="55">
        <v>2013</v>
      </c>
      <c r="DO2020" s="55" t="s">
        <v>1566</v>
      </c>
      <c r="DP2020" s="55" t="s">
        <v>3300</v>
      </c>
      <c r="DQ2020" s="55" t="s">
        <v>1260</v>
      </c>
      <c r="DR2020" s="55" t="s">
        <v>1261</v>
      </c>
      <c r="DS2020" s="55">
        <v>33031</v>
      </c>
      <c r="DT2020" s="55">
        <v>10000</v>
      </c>
      <c r="DU2020" s="55" t="s">
        <v>1258</v>
      </c>
      <c r="DV2020" s="55">
        <v>1</v>
      </c>
      <c r="EV2020" s="55">
        <v>2013</v>
      </c>
      <c r="EW2020" s="55" t="s">
        <v>1309</v>
      </c>
      <c r="EX2020" s="55" t="s">
        <v>1260</v>
      </c>
      <c r="EY2020" s="55">
        <v>5</v>
      </c>
      <c r="EZ2020" s="55">
        <v>0</v>
      </c>
      <c r="FA2020" s="55">
        <v>1994</v>
      </c>
      <c r="FB2020" s="55" t="s">
        <v>1361</v>
      </c>
      <c r="FC2020" s="55" t="s">
        <v>1249</v>
      </c>
      <c r="FD2020" s="55">
        <v>5.25</v>
      </c>
      <c r="FF2020" s="55">
        <v>2013</v>
      </c>
      <c r="FG2020" s="55" t="s">
        <v>1313</v>
      </c>
      <c r="FH2020" s="55" t="s">
        <v>900</v>
      </c>
      <c r="FI2020" s="55">
        <v>1</v>
      </c>
      <c r="FJ2020" s="55">
        <v>540000</v>
      </c>
      <c r="FK2020" s="55" t="s">
        <v>1249</v>
      </c>
      <c r="FL2020" s="55">
        <v>0.3</v>
      </c>
      <c r="JW2020" s="12">
        <v>2013</v>
      </c>
      <c r="JX2020" s="12" t="s">
        <v>1669</v>
      </c>
      <c r="JY2020" s="12" t="s">
        <v>2972</v>
      </c>
    </row>
    <row r="2021" ht="14.25" customHeight="1" outlineLevel="1" spans="7:285">
      <c r="G2021" s="55">
        <v>2014</v>
      </c>
      <c r="H2021" s="55" t="s">
        <v>2053</v>
      </c>
      <c r="I2021" s="55" t="s">
        <v>1738</v>
      </c>
      <c r="J2021" s="55" t="s">
        <v>2746</v>
      </c>
      <c r="K2021" s="55" t="s">
        <v>1258</v>
      </c>
      <c r="L2021" s="55">
        <v>0.0208</v>
      </c>
      <c r="AD2021" s="12">
        <v>2014</v>
      </c>
      <c r="AE2021" s="12" t="s">
        <v>1261</v>
      </c>
      <c r="AF2021" s="12" t="s">
        <v>1326</v>
      </c>
      <c r="AG2021" s="12" t="s">
        <v>1097</v>
      </c>
      <c r="AH2021" s="12" t="s">
        <v>2542</v>
      </c>
      <c r="DN2021" s="55">
        <v>2014</v>
      </c>
      <c r="DO2021" s="55" t="s">
        <v>1566</v>
      </c>
      <c r="DP2021" s="55" t="s">
        <v>3300</v>
      </c>
      <c r="DQ2021" s="55" t="s">
        <v>1260</v>
      </c>
      <c r="DR2021" s="55" t="s">
        <v>1261</v>
      </c>
      <c r="DS2021" s="55">
        <v>33032</v>
      </c>
      <c r="DT2021" s="55">
        <v>10000</v>
      </c>
      <c r="DU2021" s="55" t="s">
        <v>1258</v>
      </c>
      <c r="DV2021" s="55">
        <v>1</v>
      </c>
      <c r="EV2021" s="55">
        <v>2014</v>
      </c>
      <c r="EW2021" s="55" t="s">
        <v>1309</v>
      </c>
      <c r="EX2021" s="55" t="s">
        <v>1260</v>
      </c>
      <c r="EY2021" s="55">
        <v>5</v>
      </c>
      <c r="EZ2021" s="55">
        <v>1995</v>
      </c>
      <c r="FA2021" s="55">
        <v>2999</v>
      </c>
      <c r="FB2021" s="55" t="s">
        <v>1361</v>
      </c>
      <c r="FC2021" s="55" t="s">
        <v>1249</v>
      </c>
      <c r="FD2021" s="55">
        <v>6</v>
      </c>
      <c r="FF2021" s="55">
        <v>2014</v>
      </c>
      <c r="FG2021" s="55" t="s">
        <v>1313</v>
      </c>
      <c r="FH2021" s="55" t="s">
        <v>900</v>
      </c>
      <c r="FI2021" s="55">
        <v>1</v>
      </c>
      <c r="FJ2021" s="55">
        <v>530000</v>
      </c>
      <c r="FK2021" s="55" t="s">
        <v>1249</v>
      </c>
      <c r="FL2021" s="55">
        <v>0.3</v>
      </c>
      <c r="JW2021" s="12">
        <v>2014</v>
      </c>
      <c r="JX2021" s="12" t="s">
        <v>1669</v>
      </c>
      <c r="JY2021" s="12" t="s">
        <v>2974</v>
      </c>
    </row>
    <row r="2022" ht="14.25" customHeight="1" outlineLevel="1" spans="7:285">
      <c r="G2022" s="55">
        <v>2015</v>
      </c>
      <c r="H2022" s="55" t="s">
        <v>2053</v>
      </c>
      <c r="I2022" s="55" t="s">
        <v>2016</v>
      </c>
      <c r="J2022" s="55" t="s">
        <v>2832</v>
      </c>
      <c r="K2022" s="55" t="s">
        <v>1258</v>
      </c>
      <c r="L2022" s="55">
        <v>0.0183</v>
      </c>
      <c r="AD2022" s="12">
        <v>2015</v>
      </c>
      <c r="AE2022" s="12" t="s">
        <v>1261</v>
      </c>
      <c r="AF2022" s="12" t="s">
        <v>1932</v>
      </c>
      <c r="AG2022" s="12" t="s">
        <v>1703</v>
      </c>
      <c r="AH2022" s="12" t="s">
        <v>2141</v>
      </c>
      <c r="DN2022" s="55">
        <v>2015</v>
      </c>
      <c r="DO2022" s="55" t="s">
        <v>1566</v>
      </c>
      <c r="DP2022" s="55" t="s">
        <v>3300</v>
      </c>
      <c r="DQ2022" s="55" t="s">
        <v>1260</v>
      </c>
      <c r="DR2022" s="55" t="s">
        <v>1261</v>
      </c>
      <c r="DS2022" s="55">
        <v>33033</v>
      </c>
      <c r="DT2022" s="55">
        <v>10000</v>
      </c>
      <c r="DU2022" s="55" t="s">
        <v>1258</v>
      </c>
      <c r="DV2022" s="55">
        <v>1</v>
      </c>
      <c r="EV2022" s="55">
        <v>2015</v>
      </c>
      <c r="EW2022" s="55" t="s">
        <v>1309</v>
      </c>
      <c r="EX2022" s="55" t="s">
        <v>1260</v>
      </c>
      <c r="EY2022" s="55">
        <v>6</v>
      </c>
      <c r="EZ2022" s="55">
        <v>0</v>
      </c>
      <c r="FA2022" s="55">
        <v>1994</v>
      </c>
      <c r="FB2022" s="55" t="s">
        <v>1361</v>
      </c>
      <c r="FC2022" s="55" t="s">
        <v>1249</v>
      </c>
      <c r="FD2022" s="55">
        <v>5.25</v>
      </c>
      <c r="FF2022" s="55">
        <v>2015</v>
      </c>
      <c r="FG2022" s="55" t="s">
        <v>1313</v>
      </c>
      <c r="FH2022" s="55" t="s">
        <v>900</v>
      </c>
      <c r="FI2022" s="55">
        <v>1</v>
      </c>
      <c r="FJ2022" s="55">
        <v>400000</v>
      </c>
      <c r="FK2022" s="55" t="s">
        <v>1249</v>
      </c>
      <c r="FL2022" s="55">
        <v>0.3</v>
      </c>
      <c r="JW2022" s="12">
        <v>2015</v>
      </c>
      <c r="JX2022" s="12" t="s">
        <v>1669</v>
      </c>
      <c r="JY2022" s="12" t="s">
        <v>2977</v>
      </c>
    </row>
    <row r="2023" ht="14.25" customHeight="1" outlineLevel="1" spans="7:285">
      <c r="G2023" s="55">
        <v>2016</v>
      </c>
      <c r="H2023" s="55" t="s">
        <v>2053</v>
      </c>
      <c r="I2023" s="55" t="s">
        <v>2016</v>
      </c>
      <c r="J2023" s="55" t="s">
        <v>1528</v>
      </c>
      <c r="K2023" s="55" t="s">
        <v>1258</v>
      </c>
      <c r="L2023" s="55">
        <v>0.0183</v>
      </c>
      <c r="AD2023" s="12">
        <v>2016</v>
      </c>
      <c r="AE2023" s="12" t="s">
        <v>1261</v>
      </c>
      <c r="AF2023" s="12" t="s">
        <v>1713</v>
      </c>
      <c r="AG2023" s="12" t="s">
        <v>1097</v>
      </c>
      <c r="AH2023" s="12" t="s">
        <v>2542</v>
      </c>
      <c r="DN2023" s="55">
        <v>2016</v>
      </c>
      <c r="DO2023" s="55" t="s">
        <v>1566</v>
      </c>
      <c r="DP2023" s="55" t="s">
        <v>3300</v>
      </c>
      <c r="DQ2023" s="55" t="s">
        <v>1260</v>
      </c>
      <c r="DR2023" s="55" t="s">
        <v>1261</v>
      </c>
      <c r="DS2023" s="55">
        <v>33034</v>
      </c>
      <c r="DT2023" s="55">
        <v>10000</v>
      </c>
      <c r="DU2023" s="55" t="s">
        <v>1258</v>
      </c>
      <c r="DV2023" s="55">
        <v>1</v>
      </c>
      <c r="EV2023" s="55">
        <v>2016</v>
      </c>
      <c r="EW2023" s="55" t="s">
        <v>1309</v>
      </c>
      <c r="EX2023" s="55" t="s">
        <v>1260</v>
      </c>
      <c r="EY2023" s="55">
        <v>6</v>
      </c>
      <c r="EZ2023" s="55">
        <v>1995</v>
      </c>
      <c r="FA2023" s="55">
        <v>2999</v>
      </c>
      <c r="FB2023" s="55" t="s">
        <v>1361</v>
      </c>
      <c r="FC2023" s="55" t="s">
        <v>1249</v>
      </c>
      <c r="FD2023" s="55">
        <v>6</v>
      </c>
      <c r="FF2023" s="55">
        <v>2016</v>
      </c>
      <c r="FG2023" s="55" t="s">
        <v>1313</v>
      </c>
      <c r="FH2023" s="55" t="s">
        <v>900</v>
      </c>
      <c r="FI2023" s="55">
        <v>1</v>
      </c>
      <c r="FJ2023" s="55">
        <v>260000</v>
      </c>
      <c r="FK2023" s="55" t="s">
        <v>1249</v>
      </c>
      <c r="FL2023" s="55">
        <v>0.3</v>
      </c>
      <c r="JW2023" s="12">
        <v>2016</v>
      </c>
      <c r="JX2023" s="12" t="s">
        <v>1669</v>
      </c>
      <c r="JY2023" s="12" t="s">
        <v>2980</v>
      </c>
    </row>
    <row r="2024" ht="14.25" customHeight="1" outlineLevel="1" spans="7:285">
      <c r="G2024" s="55">
        <v>2017</v>
      </c>
      <c r="H2024" s="55" t="s">
        <v>2053</v>
      </c>
      <c r="I2024" s="55" t="s">
        <v>2016</v>
      </c>
      <c r="J2024" s="55" t="s">
        <v>1605</v>
      </c>
      <c r="K2024" s="55" t="s">
        <v>1258</v>
      </c>
      <c r="L2024" s="55">
        <v>0.02</v>
      </c>
      <c r="AD2024" s="12">
        <v>2017</v>
      </c>
      <c r="AE2024" s="12" t="s">
        <v>1261</v>
      </c>
      <c r="AF2024" s="12" t="s">
        <v>2913</v>
      </c>
      <c r="AG2024" s="12" t="s">
        <v>1703</v>
      </c>
      <c r="AH2024" s="12" t="s">
        <v>2141</v>
      </c>
      <c r="DN2024" s="55">
        <v>2017</v>
      </c>
      <c r="DO2024" s="55" t="s">
        <v>1566</v>
      </c>
      <c r="DP2024" s="55" t="s">
        <v>3300</v>
      </c>
      <c r="DQ2024" s="55" t="s">
        <v>1260</v>
      </c>
      <c r="DR2024" s="55" t="s">
        <v>1261</v>
      </c>
      <c r="DS2024" s="55">
        <v>33056</v>
      </c>
      <c r="DT2024" s="55">
        <v>10000</v>
      </c>
      <c r="DU2024" s="55" t="s">
        <v>1258</v>
      </c>
      <c r="DV2024" s="55">
        <v>1</v>
      </c>
      <c r="EV2024" s="55">
        <v>2017</v>
      </c>
      <c r="EW2024" s="55" t="s">
        <v>1309</v>
      </c>
      <c r="EX2024" s="55" t="s">
        <v>1260</v>
      </c>
      <c r="EY2024" s="55">
        <v>7</v>
      </c>
      <c r="EZ2024" s="55">
        <v>0</v>
      </c>
      <c r="FA2024" s="55">
        <v>1994</v>
      </c>
      <c r="FB2024" s="55" t="s">
        <v>1361</v>
      </c>
      <c r="FC2024" s="55" t="s">
        <v>1249</v>
      </c>
      <c r="FD2024" s="55">
        <v>5.25</v>
      </c>
      <c r="FF2024" s="55">
        <v>2017</v>
      </c>
      <c r="FG2024" s="55" t="s">
        <v>1313</v>
      </c>
      <c r="FH2024" s="55" t="s">
        <v>900</v>
      </c>
      <c r="FI2024" s="55">
        <v>1</v>
      </c>
      <c r="FJ2024" s="55">
        <v>130000</v>
      </c>
      <c r="FK2024" s="55" t="s">
        <v>1249</v>
      </c>
      <c r="FL2024" s="55">
        <v>0.3</v>
      </c>
      <c r="JW2024" s="12">
        <v>2017</v>
      </c>
      <c r="JX2024" s="12" t="s">
        <v>1669</v>
      </c>
      <c r="JY2024" s="12" t="s">
        <v>2984</v>
      </c>
    </row>
    <row r="2025" ht="14.25" customHeight="1" outlineLevel="1" spans="7:285">
      <c r="G2025" s="55">
        <v>2018</v>
      </c>
      <c r="H2025" s="55" t="s">
        <v>2053</v>
      </c>
      <c r="I2025" s="55" t="s">
        <v>2016</v>
      </c>
      <c r="J2025" s="55" t="s">
        <v>1642</v>
      </c>
      <c r="K2025" s="55" t="s">
        <v>1258</v>
      </c>
      <c r="L2025" s="55">
        <v>0.02</v>
      </c>
      <c r="AD2025" s="12">
        <v>2018</v>
      </c>
      <c r="AE2025" s="12" t="s">
        <v>1261</v>
      </c>
      <c r="AF2025" s="12" t="s">
        <v>1932</v>
      </c>
      <c r="AG2025" s="12" t="s">
        <v>1097</v>
      </c>
      <c r="AH2025" s="12" t="s">
        <v>2542</v>
      </c>
      <c r="DN2025" s="55">
        <v>2018</v>
      </c>
      <c r="DO2025" s="55" t="s">
        <v>1566</v>
      </c>
      <c r="DP2025" s="55" t="s">
        <v>3300</v>
      </c>
      <c r="DQ2025" s="55" t="s">
        <v>1260</v>
      </c>
      <c r="DR2025" s="55" t="s">
        <v>1261</v>
      </c>
      <c r="DS2025" s="55">
        <v>33063</v>
      </c>
      <c r="DT2025" s="55">
        <v>10000</v>
      </c>
      <c r="DU2025" s="55" t="s">
        <v>1258</v>
      </c>
      <c r="DV2025" s="55">
        <v>1</v>
      </c>
      <c r="EV2025" s="55">
        <v>2018</v>
      </c>
      <c r="EW2025" s="55" t="s">
        <v>1309</v>
      </c>
      <c r="EX2025" s="55" t="s">
        <v>1260</v>
      </c>
      <c r="EY2025" s="55">
        <v>7</v>
      </c>
      <c r="EZ2025" s="55">
        <v>1995</v>
      </c>
      <c r="FA2025" s="55">
        <v>2999</v>
      </c>
      <c r="FB2025" s="55" t="s">
        <v>1361</v>
      </c>
      <c r="FC2025" s="55" t="s">
        <v>1249</v>
      </c>
      <c r="FD2025" s="55">
        <v>6</v>
      </c>
      <c r="FF2025" s="55">
        <v>2018</v>
      </c>
      <c r="FG2025" s="55" t="s">
        <v>1313</v>
      </c>
      <c r="FH2025" s="55" t="s">
        <v>900</v>
      </c>
      <c r="FI2025" s="55">
        <v>1</v>
      </c>
      <c r="FJ2025" s="55">
        <v>80000</v>
      </c>
      <c r="FK2025" s="55" t="s">
        <v>1249</v>
      </c>
      <c r="FL2025" s="55">
        <v>0.3</v>
      </c>
      <c r="JW2025" s="12">
        <v>2018</v>
      </c>
      <c r="JX2025" s="12" t="s">
        <v>1669</v>
      </c>
      <c r="JY2025" s="12" t="s">
        <v>1587</v>
      </c>
    </row>
    <row r="2026" ht="14.25" customHeight="1" outlineLevel="1" spans="7:285">
      <c r="G2026" s="55">
        <v>2019</v>
      </c>
      <c r="H2026" s="55" t="s">
        <v>2053</v>
      </c>
      <c r="I2026" s="55" t="s">
        <v>2016</v>
      </c>
      <c r="J2026" s="55" t="s">
        <v>1256</v>
      </c>
      <c r="K2026" s="55" t="s">
        <v>1258</v>
      </c>
      <c r="L2026" s="55">
        <v>0.02</v>
      </c>
      <c r="AD2026" s="12">
        <v>2019</v>
      </c>
      <c r="AE2026" s="12" t="s">
        <v>1261</v>
      </c>
      <c r="AF2026" s="12" t="s">
        <v>2266</v>
      </c>
      <c r="AG2026" s="12" t="s">
        <v>1703</v>
      </c>
      <c r="AH2026" s="12" t="s">
        <v>2141</v>
      </c>
      <c r="DN2026" s="55">
        <v>2019</v>
      </c>
      <c r="DO2026" s="55" t="s">
        <v>1566</v>
      </c>
      <c r="DP2026" s="55" t="s">
        <v>3300</v>
      </c>
      <c r="DQ2026" s="55" t="s">
        <v>1260</v>
      </c>
      <c r="DR2026" s="55" t="s">
        <v>1261</v>
      </c>
      <c r="DS2026" s="55">
        <v>33068</v>
      </c>
      <c r="DT2026" s="55">
        <v>10000</v>
      </c>
      <c r="DU2026" s="55" t="s">
        <v>1258</v>
      </c>
      <c r="DV2026" s="55">
        <v>1</v>
      </c>
      <c r="EV2026" s="55">
        <v>2019</v>
      </c>
      <c r="EW2026" s="55" t="s">
        <v>1309</v>
      </c>
      <c r="EX2026" s="55" t="s">
        <v>1260</v>
      </c>
      <c r="EY2026" s="55">
        <v>8</v>
      </c>
      <c r="EZ2026" s="55">
        <v>0</v>
      </c>
      <c r="FA2026" s="55">
        <v>1994</v>
      </c>
      <c r="FB2026" s="55" t="s">
        <v>1361</v>
      </c>
      <c r="FC2026" s="55" t="s">
        <v>1249</v>
      </c>
      <c r="FD2026" s="55">
        <v>5.25</v>
      </c>
      <c r="FF2026" s="55">
        <v>2019</v>
      </c>
      <c r="FG2026" s="55" t="s">
        <v>1313</v>
      </c>
      <c r="FH2026" s="55" t="s">
        <v>900</v>
      </c>
      <c r="FI2026" s="55">
        <v>1</v>
      </c>
      <c r="FJ2026" s="55">
        <v>50000</v>
      </c>
      <c r="FK2026" s="55" t="s">
        <v>1249</v>
      </c>
      <c r="FL2026" s="55">
        <v>0.3</v>
      </c>
      <c r="JW2026" s="12">
        <v>2019</v>
      </c>
      <c r="JX2026" s="12" t="s">
        <v>1669</v>
      </c>
      <c r="JY2026" s="12" t="s">
        <v>1934</v>
      </c>
    </row>
    <row r="2027" ht="14.25" customHeight="1" outlineLevel="1" spans="7:285">
      <c r="G2027" s="55">
        <v>2020</v>
      </c>
      <c r="H2027" s="55" t="s">
        <v>2053</v>
      </c>
      <c r="I2027" s="55" t="s">
        <v>2016</v>
      </c>
      <c r="J2027" s="55" t="s">
        <v>1358</v>
      </c>
      <c r="K2027" s="55" t="s">
        <v>1258</v>
      </c>
      <c r="L2027" s="55">
        <v>0.02</v>
      </c>
      <c r="AD2027" s="12">
        <v>2020</v>
      </c>
      <c r="AE2027" s="12" t="s">
        <v>1261</v>
      </c>
      <c r="AF2027" s="12" t="s">
        <v>2263</v>
      </c>
      <c r="AG2027" s="12" t="s">
        <v>1097</v>
      </c>
      <c r="AH2027" s="12" t="s">
        <v>2542</v>
      </c>
      <c r="DN2027" s="55">
        <v>2020</v>
      </c>
      <c r="DO2027" s="55" t="s">
        <v>1566</v>
      </c>
      <c r="DP2027" s="55" t="s">
        <v>3300</v>
      </c>
      <c r="DQ2027" s="55" t="s">
        <v>1260</v>
      </c>
      <c r="DR2027" s="55" t="s">
        <v>1261</v>
      </c>
      <c r="DS2027" s="55">
        <v>33076</v>
      </c>
      <c r="DT2027" s="55">
        <v>10000</v>
      </c>
      <c r="DU2027" s="55" t="s">
        <v>1258</v>
      </c>
      <c r="DV2027" s="55">
        <v>1</v>
      </c>
      <c r="EV2027" s="55">
        <v>2020</v>
      </c>
      <c r="EW2027" s="55" t="s">
        <v>1309</v>
      </c>
      <c r="EX2027" s="55" t="s">
        <v>1260</v>
      </c>
      <c r="EY2027" s="55">
        <v>8</v>
      </c>
      <c r="EZ2027" s="55">
        <v>1995</v>
      </c>
      <c r="FA2027" s="55">
        <v>2999</v>
      </c>
      <c r="FB2027" s="55" t="s">
        <v>1361</v>
      </c>
      <c r="FC2027" s="55" t="s">
        <v>1249</v>
      </c>
      <c r="FD2027" s="55">
        <v>6</v>
      </c>
      <c r="FF2027" s="55">
        <v>2020</v>
      </c>
      <c r="FG2027" s="55" t="s">
        <v>1313</v>
      </c>
      <c r="FH2027" s="55" t="s">
        <v>900</v>
      </c>
      <c r="FI2027" s="55">
        <v>1</v>
      </c>
      <c r="FJ2027" s="55">
        <v>25000</v>
      </c>
      <c r="FK2027" s="55" t="s">
        <v>1249</v>
      </c>
      <c r="FL2027" s="55">
        <v>0.3</v>
      </c>
      <c r="JW2027" s="12">
        <v>2020</v>
      </c>
      <c r="JX2027" s="12" t="s">
        <v>1669</v>
      </c>
      <c r="JY2027" s="12" t="s">
        <v>2782</v>
      </c>
    </row>
    <row r="2028" ht="14.25" customHeight="1" outlineLevel="1" spans="7:285">
      <c r="G2028" s="55">
        <v>2021</v>
      </c>
      <c r="H2028" s="55" t="s">
        <v>2053</v>
      </c>
      <c r="I2028" s="55" t="s">
        <v>2016</v>
      </c>
      <c r="J2028" s="55" t="s">
        <v>2907</v>
      </c>
      <c r="K2028" s="55" t="s">
        <v>1258</v>
      </c>
      <c r="L2028" s="55">
        <v>0.02</v>
      </c>
      <c r="AD2028" s="12">
        <v>2021</v>
      </c>
      <c r="AE2028" s="12" t="s">
        <v>1261</v>
      </c>
      <c r="AF2028" s="12" t="s">
        <v>2991</v>
      </c>
      <c r="AG2028" s="12" t="s">
        <v>1703</v>
      </c>
      <c r="AH2028" s="12" t="s">
        <v>2141</v>
      </c>
      <c r="DN2028" s="55">
        <v>2021</v>
      </c>
      <c r="DO2028" s="55" t="s">
        <v>1566</v>
      </c>
      <c r="DP2028" s="55" t="s">
        <v>3300</v>
      </c>
      <c r="DQ2028" s="55" t="s">
        <v>1260</v>
      </c>
      <c r="DR2028" s="55" t="s">
        <v>1261</v>
      </c>
      <c r="DS2028" s="55">
        <v>33101</v>
      </c>
      <c r="DT2028" s="55">
        <v>10000</v>
      </c>
      <c r="DU2028" s="55" t="s">
        <v>1258</v>
      </c>
      <c r="DV2028" s="55">
        <v>1</v>
      </c>
      <c r="EV2028" s="55">
        <v>2021</v>
      </c>
      <c r="EW2028" s="55" t="s">
        <v>1309</v>
      </c>
      <c r="EX2028" s="55" t="s">
        <v>1260</v>
      </c>
      <c r="EY2028" s="55">
        <v>9</v>
      </c>
      <c r="EZ2028" s="55">
        <v>0</v>
      </c>
      <c r="FA2028" s="55">
        <v>1994</v>
      </c>
      <c r="FB2028" s="55" t="s">
        <v>1361</v>
      </c>
      <c r="FC2028" s="55" t="s">
        <v>1249</v>
      </c>
      <c r="FD2028" s="55">
        <v>5.25</v>
      </c>
      <c r="FF2028" s="55">
        <v>2021</v>
      </c>
      <c r="FG2028" s="55" t="s">
        <v>1313</v>
      </c>
      <c r="FH2028" s="55" t="s">
        <v>900</v>
      </c>
      <c r="FI2028" s="55">
        <v>1</v>
      </c>
      <c r="FJ2028" s="55">
        <v>10000</v>
      </c>
      <c r="FK2028" s="55" t="s">
        <v>1249</v>
      </c>
      <c r="FL2028" s="55">
        <v>0.3</v>
      </c>
      <c r="JW2028" s="12">
        <v>2021</v>
      </c>
      <c r="JX2028" s="12" t="s">
        <v>1669</v>
      </c>
      <c r="JY2028" s="12" t="s">
        <v>1629</v>
      </c>
    </row>
    <row r="2029" ht="14.25" customHeight="1" outlineLevel="1" spans="7:285">
      <c r="G2029" s="55">
        <v>2022</v>
      </c>
      <c r="H2029" s="55" t="s">
        <v>2053</v>
      </c>
      <c r="I2029" s="55" t="s">
        <v>1263</v>
      </c>
      <c r="J2029" s="55" t="s">
        <v>2075</v>
      </c>
      <c r="K2029" s="55" t="s">
        <v>1258</v>
      </c>
      <c r="L2029" s="55">
        <v>0.0167</v>
      </c>
      <c r="AD2029" s="12">
        <v>2022</v>
      </c>
      <c r="AE2029" s="12" t="s">
        <v>1261</v>
      </c>
      <c r="AF2029" s="12" t="s">
        <v>2565</v>
      </c>
      <c r="AG2029" s="12" t="s">
        <v>1097</v>
      </c>
      <c r="AH2029" s="12" t="s">
        <v>2542</v>
      </c>
      <c r="DN2029" s="55">
        <v>2022</v>
      </c>
      <c r="DO2029" s="55" t="s">
        <v>1566</v>
      </c>
      <c r="DP2029" s="55" t="s">
        <v>3300</v>
      </c>
      <c r="DQ2029" s="55" t="s">
        <v>1260</v>
      </c>
      <c r="DR2029" s="55" t="s">
        <v>1261</v>
      </c>
      <c r="DS2029" s="55">
        <v>33124</v>
      </c>
      <c r="DT2029" s="55">
        <v>10000</v>
      </c>
      <c r="DU2029" s="55" t="s">
        <v>1258</v>
      </c>
      <c r="DV2029" s="55">
        <v>1</v>
      </c>
      <c r="EV2029" s="55">
        <v>2022</v>
      </c>
      <c r="EW2029" s="55" t="s">
        <v>1309</v>
      </c>
      <c r="EX2029" s="55" t="s">
        <v>1260</v>
      </c>
      <c r="EY2029" s="55">
        <v>9</v>
      </c>
      <c r="EZ2029" s="55">
        <v>1995</v>
      </c>
      <c r="FA2029" s="55">
        <v>2999</v>
      </c>
      <c r="FB2029" s="55" t="s">
        <v>1361</v>
      </c>
      <c r="FC2029" s="55" t="s">
        <v>1249</v>
      </c>
      <c r="FD2029" s="55">
        <v>6</v>
      </c>
      <c r="FF2029" s="55">
        <v>2022</v>
      </c>
      <c r="FG2029" s="55" t="s">
        <v>1313</v>
      </c>
      <c r="FH2029" s="55" t="s">
        <v>900</v>
      </c>
      <c r="FI2029" s="55">
        <v>1</v>
      </c>
      <c r="FJ2029" s="55">
        <v>5000</v>
      </c>
      <c r="FK2029" s="55" t="s">
        <v>1249</v>
      </c>
      <c r="FL2029" s="55">
        <v>0.3</v>
      </c>
      <c r="JW2029" s="12">
        <v>2022</v>
      </c>
      <c r="JX2029" s="12" t="s">
        <v>1669</v>
      </c>
      <c r="JY2029" s="12" t="s">
        <v>2999</v>
      </c>
    </row>
    <row r="2030" ht="14.25" customHeight="1" outlineLevel="1" spans="7:285">
      <c r="G2030" s="55">
        <v>2023</v>
      </c>
      <c r="H2030" s="55" t="s">
        <v>2053</v>
      </c>
      <c r="I2030" s="55" t="s">
        <v>1263</v>
      </c>
      <c r="J2030" s="55" t="s">
        <v>3000</v>
      </c>
      <c r="K2030" s="55" t="s">
        <v>1258</v>
      </c>
      <c r="L2030" s="55">
        <v>0.0183333333333333</v>
      </c>
      <c r="AD2030" s="12">
        <v>2023</v>
      </c>
      <c r="AE2030" s="12" t="s">
        <v>1261</v>
      </c>
      <c r="AF2030" s="12" t="s">
        <v>3016</v>
      </c>
      <c r="AG2030" s="12" t="s">
        <v>1703</v>
      </c>
      <c r="AH2030" s="12" t="s">
        <v>2141</v>
      </c>
      <c r="DN2030" s="55">
        <v>2023</v>
      </c>
      <c r="DO2030" s="55" t="s">
        <v>1566</v>
      </c>
      <c r="DP2030" s="55" t="s">
        <v>3300</v>
      </c>
      <c r="DQ2030" s="55" t="s">
        <v>1260</v>
      </c>
      <c r="DR2030" s="55" t="s">
        <v>1261</v>
      </c>
      <c r="DS2030" s="55">
        <v>33125</v>
      </c>
      <c r="DT2030" s="55">
        <v>10000</v>
      </c>
      <c r="DU2030" s="55" t="s">
        <v>1258</v>
      </c>
      <c r="DV2030" s="55">
        <v>1</v>
      </c>
      <c r="EV2030" s="55">
        <v>2023</v>
      </c>
      <c r="EW2030" s="55" t="s">
        <v>1309</v>
      </c>
      <c r="EX2030" s="55" t="s">
        <v>1470</v>
      </c>
      <c r="EY2030" s="55">
        <v>1</v>
      </c>
      <c r="EZ2030" s="55">
        <v>0</v>
      </c>
      <c r="FA2030" s="55">
        <v>1994</v>
      </c>
      <c r="FB2030" s="55" t="s">
        <v>1361</v>
      </c>
      <c r="FC2030" s="55" t="s">
        <v>1249</v>
      </c>
      <c r="FD2030" s="55">
        <v>3.25</v>
      </c>
      <c r="FF2030" s="55">
        <v>2023</v>
      </c>
      <c r="FG2030" s="55" t="s">
        <v>1313</v>
      </c>
      <c r="FH2030" s="55" t="s">
        <v>900</v>
      </c>
      <c r="FI2030" s="55">
        <v>1</v>
      </c>
      <c r="FJ2030" s="55">
        <v>2500</v>
      </c>
      <c r="FK2030" s="55" t="s">
        <v>1249</v>
      </c>
      <c r="FL2030" s="55">
        <v>0.3</v>
      </c>
      <c r="JW2030" s="12">
        <v>2023</v>
      </c>
      <c r="JX2030" s="12" t="s">
        <v>1669</v>
      </c>
      <c r="JY2030" s="12" t="s">
        <v>3001</v>
      </c>
    </row>
    <row r="2031" ht="14.25" customHeight="1" outlineLevel="1" spans="7:285">
      <c r="G2031" s="55">
        <v>2024</v>
      </c>
      <c r="H2031" s="55" t="s">
        <v>2053</v>
      </c>
      <c r="I2031" s="55" t="s">
        <v>1263</v>
      </c>
      <c r="J2031" s="55" t="s">
        <v>3011</v>
      </c>
      <c r="K2031" s="55" t="s">
        <v>1258</v>
      </c>
      <c r="L2031" s="55">
        <v>0.0183333333333333</v>
      </c>
      <c r="AD2031" s="12">
        <v>2024</v>
      </c>
      <c r="AE2031" s="12" t="s">
        <v>1261</v>
      </c>
      <c r="AF2031" s="12" t="s">
        <v>2383</v>
      </c>
      <c r="AG2031" s="12" t="s">
        <v>1097</v>
      </c>
      <c r="AH2031" s="12" t="s">
        <v>2162</v>
      </c>
      <c r="DN2031" s="55">
        <v>2024</v>
      </c>
      <c r="DO2031" s="55" t="s">
        <v>1566</v>
      </c>
      <c r="DP2031" s="55" t="s">
        <v>3300</v>
      </c>
      <c r="DQ2031" s="55" t="s">
        <v>1260</v>
      </c>
      <c r="DR2031" s="55" t="s">
        <v>1261</v>
      </c>
      <c r="DS2031" s="55">
        <v>33126</v>
      </c>
      <c r="DT2031" s="55">
        <v>10000</v>
      </c>
      <c r="DU2031" s="55" t="s">
        <v>1258</v>
      </c>
      <c r="DV2031" s="55">
        <v>1</v>
      </c>
      <c r="EV2031" s="55">
        <v>2024</v>
      </c>
      <c r="EW2031" s="55" t="s">
        <v>1309</v>
      </c>
      <c r="EX2031" s="55" t="s">
        <v>1470</v>
      </c>
      <c r="EY2031" s="55">
        <v>1</v>
      </c>
      <c r="EZ2031" s="55">
        <v>1995</v>
      </c>
      <c r="FA2031" s="55">
        <v>2999</v>
      </c>
      <c r="FB2031" s="55" t="s">
        <v>1361</v>
      </c>
      <c r="FC2031" s="55" t="s">
        <v>1249</v>
      </c>
      <c r="FD2031" s="55">
        <v>3.5</v>
      </c>
      <c r="FF2031" s="55">
        <v>2024</v>
      </c>
      <c r="FG2031" s="55" t="s">
        <v>1313</v>
      </c>
      <c r="FH2031" s="55" t="s">
        <v>900</v>
      </c>
      <c r="FI2031" s="55">
        <v>1</v>
      </c>
      <c r="FJ2031" s="55">
        <v>1000</v>
      </c>
      <c r="FK2031" s="55" t="s">
        <v>1249</v>
      </c>
      <c r="FL2031" s="55">
        <v>0.3</v>
      </c>
      <c r="JW2031" s="12">
        <v>2024</v>
      </c>
      <c r="JX2031" s="12" t="s">
        <v>1669</v>
      </c>
      <c r="JY2031" s="12" t="s">
        <v>2119</v>
      </c>
    </row>
    <row r="2032" ht="14.25" customHeight="1" outlineLevel="1" spans="7:285">
      <c r="G2032" s="55">
        <v>2025</v>
      </c>
      <c r="H2032" s="55" t="s">
        <v>2053</v>
      </c>
      <c r="I2032" s="55" t="s">
        <v>1263</v>
      </c>
      <c r="J2032" s="55" t="s">
        <v>2204</v>
      </c>
      <c r="K2032" s="55" t="s">
        <v>1258</v>
      </c>
      <c r="L2032" s="55">
        <v>0.0167</v>
      </c>
      <c r="AD2032" s="12">
        <v>2025</v>
      </c>
      <c r="AE2032" s="12" t="s">
        <v>1261</v>
      </c>
      <c r="AF2032" s="12" t="s">
        <v>1482</v>
      </c>
      <c r="AG2032" s="12" t="s">
        <v>1703</v>
      </c>
      <c r="AH2032" s="12" t="s">
        <v>3082</v>
      </c>
      <c r="DN2032" s="55">
        <v>2025</v>
      </c>
      <c r="DO2032" s="55" t="s">
        <v>1566</v>
      </c>
      <c r="DP2032" s="55" t="s">
        <v>3300</v>
      </c>
      <c r="DQ2032" s="55" t="s">
        <v>1260</v>
      </c>
      <c r="DR2032" s="55" t="s">
        <v>1261</v>
      </c>
      <c r="DS2032" s="55">
        <v>33127</v>
      </c>
      <c r="DT2032" s="55">
        <v>10000</v>
      </c>
      <c r="DU2032" s="55" t="s">
        <v>1258</v>
      </c>
      <c r="DV2032" s="55">
        <v>1</v>
      </c>
      <c r="EV2032" s="55">
        <v>2025</v>
      </c>
      <c r="EW2032" s="55" t="s">
        <v>1309</v>
      </c>
      <c r="EX2032" s="55" t="s">
        <v>1470</v>
      </c>
      <c r="EY2032" s="55">
        <v>2</v>
      </c>
      <c r="EZ2032" s="55">
        <v>0</v>
      </c>
      <c r="FA2032" s="55">
        <v>1994</v>
      </c>
      <c r="FB2032" s="55" t="s">
        <v>1361</v>
      </c>
      <c r="FC2032" s="55" t="s">
        <v>1249</v>
      </c>
      <c r="FD2032" s="55">
        <v>3.15</v>
      </c>
      <c r="FF2032" s="55">
        <v>2025</v>
      </c>
      <c r="FG2032" s="55" t="s">
        <v>1313</v>
      </c>
      <c r="FH2032" s="55" t="s">
        <v>763</v>
      </c>
      <c r="FI2032" s="55">
        <v>1</v>
      </c>
      <c r="FJ2032" s="55">
        <v>0</v>
      </c>
      <c r="FK2032" s="55" t="s">
        <v>1249</v>
      </c>
      <c r="FL2032" s="55">
        <v>1.02</v>
      </c>
      <c r="JW2032" s="12">
        <v>2025</v>
      </c>
      <c r="JX2032" s="12" t="s">
        <v>1669</v>
      </c>
      <c r="JY2032" s="12" t="s">
        <v>2084</v>
      </c>
    </row>
    <row r="2033" ht="14.25" customHeight="1" outlineLevel="1" spans="7:285">
      <c r="G2033" s="55">
        <v>2026</v>
      </c>
      <c r="H2033" s="55" t="s">
        <v>2053</v>
      </c>
      <c r="I2033" s="55" t="s">
        <v>1263</v>
      </c>
      <c r="J2033" s="55" t="s">
        <v>3022</v>
      </c>
      <c r="K2033" s="55" t="s">
        <v>1258</v>
      </c>
      <c r="L2033" s="55">
        <v>0.0167</v>
      </c>
      <c r="AD2033" s="12">
        <v>2026</v>
      </c>
      <c r="AE2033" s="12" t="s">
        <v>1261</v>
      </c>
      <c r="AF2033" s="12" t="s">
        <v>994</v>
      </c>
      <c r="AG2033" s="12" t="s">
        <v>1235</v>
      </c>
      <c r="AH2033" s="12" t="s">
        <v>2447</v>
      </c>
      <c r="DN2033" s="55">
        <v>2026</v>
      </c>
      <c r="DO2033" s="55" t="s">
        <v>1566</v>
      </c>
      <c r="DP2033" s="55" t="s">
        <v>3300</v>
      </c>
      <c r="DQ2033" s="55" t="s">
        <v>1260</v>
      </c>
      <c r="DR2033" s="55" t="s">
        <v>1261</v>
      </c>
      <c r="DS2033" s="55">
        <v>33129</v>
      </c>
      <c r="DT2033" s="55">
        <v>10000</v>
      </c>
      <c r="DU2033" s="55" t="s">
        <v>1258</v>
      </c>
      <c r="DV2033" s="55">
        <v>1</v>
      </c>
      <c r="EV2033" s="55">
        <v>2026</v>
      </c>
      <c r="EW2033" s="55" t="s">
        <v>1309</v>
      </c>
      <c r="EX2033" s="55" t="s">
        <v>1470</v>
      </c>
      <c r="EY2033" s="55">
        <v>2</v>
      </c>
      <c r="EZ2033" s="55">
        <v>1995</v>
      </c>
      <c r="FA2033" s="55">
        <v>2999</v>
      </c>
      <c r="FB2033" s="55" t="s">
        <v>1361</v>
      </c>
      <c r="FC2033" s="55" t="s">
        <v>1249</v>
      </c>
      <c r="FD2033" s="55">
        <v>3.15</v>
      </c>
      <c r="FF2033" s="55">
        <v>2026</v>
      </c>
      <c r="FG2033" s="55" t="s">
        <v>1313</v>
      </c>
      <c r="FH2033" s="55" t="s">
        <v>763</v>
      </c>
      <c r="FI2033" s="55">
        <v>1</v>
      </c>
      <c r="FJ2033" s="55">
        <v>1000</v>
      </c>
      <c r="FK2033" s="55" t="s">
        <v>1249</v>
      </c>
      <c r="FL2033" s="55">
        <v>1.02</v>
      </c>
      <c r="JW2033" s="12">
        <v>2026</v>
      </c>
      <c r="JX2033" s="12" t="s">
        <v>1669</v>
      </c>
      <c r="JY2033" s="12" t="s">
        <v>3010</v>
      </c>
    </row>
    <row r="2034" ht="14.25" customHeight="1" outlineLevel="1" spans="7:285">
      <c r="G2034" s="55">
        <v>2027</v>
      </c>
      <c r="H2034" s="55" t="s">
        <v>2053</v>
      </c>
      <c r="I2034" s="55" t="s">
        <v>1708</v>
      </c>
      <c r="J2034" s="55" t="s">
        <v>2982</v>
      </c>
      <c r="K2034" s="55" t="s">
        <v>1258</v>
      </c>
      <c r="L2034" s="55">
        <v>0.0266666666666667</v>
      </c>
      <c r="AD2034" s="12">
        <v>2027</v>
      </c>
      <c r="AE2034" s="12" t="s">
        <v>1261</v>
      </c>
      <c r="AF2034" s="12" t="s">
        <v>1291</v>
      </c>
      <c r="AG2034" s="12" t="s">
        <v>1007</v>
      </c>
      <c r="AH2034" s="12" t="s">
        <v>3089</v>
      </c>
      <c r="DN2034" s="55">
        <v>2027</v>
      </c>
      <c r="DO2034" s="55" t="s">
        <v>1566</v>
      </c>
      <c r="DP2034" s="55" t="s">
        <v>3300</v>
      </c>
      <c r="DQ2034" s="55" t="s">
        <v>1260</v>
      </c>
      <c r="DR2034" s="55" t="s">
        <v>1261</v>
      </c>
      <c r="DS2034" s="55">
        <v>33130</v>
      </c>
      <c r="DT2034" s="55">
        <v>10000</v>
      </c>
      <c r="DU2034" s="55" t="s">
        <v>1258</v>
      </c>
      <c r="DV2034" s="55">
        <v>1</v>
      </c>
      <c r="EV2034" s="55">
        <v>2027</v>
      </c>
      <c r="EW2034" s="55" t="s">
        <v>1309</v>
      </c>
      <c r="EX2034" s="55" t="s">
        <v>1470</v>
      </c>
      <c r="EY2034" s="55">
        <v>3</v>
      </c>
      <c r="EZ2034" s="55">
        <v>0</v>
      </c>
      <c r="FA2034" s="55">
        <v>1994</v>
      </c>
      <c r="FB2034" s="55" t="s">
        <v>1361</v>
      </c>
      <c r="FC2034" s="55" t="s">
        <v>1249</v>
      </c>
      <c r="FD2034" s="55">
        <v>3.15</v>
      </c>
      <c r="FF2034" s="55">
        <v>2027</v>
      </c>
      <c r="FG2034" s="55" t="s">
        <v>1313</v>
      </c>
      <c r="FH2034" s="55" t="s">
        <v>763</v>
      </c>
      <c r="FI2034" s="55">
        <v>1</v>
      </c>
      <c r="FJ2034" s="55">
        <v>2500</v>
      </c>
      <c r="FK2034" s="55" t="s">
        <v>1249</v>
      </c>
      <c r="FL2034" s="55">
        <v>0.95</v>
      </c>
      <c r="JW2034" s="12">
        <v>2027</v>
      </c>
      <c r="JX2034" s="12" t="s">
        <v>1669</v>
      </c>
      <c r="JY2034" s="12" t="s">
        <v>3014</v>
      </c>
    </row>
    <row r="2035" ht="14.25" customHeight="1" outlineLevel="1" spans="7:285">
      <c r="G2035" s="55">
        <v>2028</v>
      </c>
      <c r="H2035" s="55" t="s">
        <v>2053</v>
      </c>
      <c r="I2035" s="55" t="s">
        <v>1708</v>
      </c>
      <c r="J2035" s="55" t="s">
        <v>2078</v>
      </c>
      <c r="K2035" s="55" t="s">
        <v>1258</v>
      </c>
      <c r="L2035" s="55">
        <v>0.0266666666666667</v>
      </c>
      <c r="AD2035" s="12">
        <v>2028</v>
      </c>
      <c r="AE2035" s="12" t="s">
        <v>1261</v>
      </c>
      <c r="AF2035" s="12" t="s">
        <v>938</v>
      </c>
      <c r="AG2035" s="12" t="s">
        <v>1235</v>
      </c>
      <c r="AH2035" s="12" t="s">
        <v>2709</v>
      </c>
      <c r="DN2035" s="55">
        <v>2028</v>
      </c>
      <c r="DO2035" s="55" t="s">
        <v>1566</v>
      </c>
      <c r="DP2035" s="55" t="s">
        <v>3300</v>
      </c>
      <c r="DQ2035" s="55" t="s">
        <v>1260</v>
      </c>
      <c r="DR2035" s="55" t="s">
        <v>1261</v>
      </c>
      <c r="DS2035" s="55">
        <v>33133</v>
      </c>
      <c r="DT2035" s="55">
        <v>10000</v>
      </c>
      <c r="DU2035" s="55" t="s">
        <v>1258</v>
      </c>
      <c r="DV2035" s="55">
        <v>1</v>
      </c>
      <c r="EV2035" s="55">
        <v>2028</v>
      </c>
      <c r="EW2035" s="55" t="s">
        <v>1309</v>
      </c>
      <c r="EX2035" s="55" t="s">
        <v>1470</v>
      </c>
      <c r="EY2035" s="55">
        <v>3</v>
      </c>
      <c r="EZ2035" s="55">
        <v>1995</v>
      </c>
      <c r="FA2035" s="55">
        <v>2999</v>
      </c>
      <c r="FB2035" s="55" t="s">
        <v>1361</v>
      </c>
      <c r="FC2035" s="55" t="s">
        <v>1249</v>
      </c>
      <c r="FD2035" s="55">
        <v>3.15</v>
      </c>
      <c r="FF2035" s="55">
        <v>2028</v>
      </c>
      <c r="FG2035" s="55" t="s">
        <v>1313</v>
      </c>
      <c r="FH2035" s="55" t="s">
        <v>763</v>
      </c>
      <c r="FI2035" s="55">
        <v>1</v>
      </c>
      <c r="FJ2035" s="55">
        <v>5000</v>
      </c>
      <c r="FK2035" s="55" t="s">
        <v>1249</v>
      </c>
      <c r="FL2035" s="55">
        <v>0.84</v>
      </c>
      <c r="JW2035" s="12">
        <v>2028</v>
      </c>
      <c r="JX2035" s="12" t="s">
        <v>1669</v>
      </c>
      <c r="JY2035" s="12" t="s">
        <v>2325</v>
      </c>
    </row>
    <row r="2036" ht="14.25" customHeight="1" outlineLevel="1" spans="7:285">
      <c r="G2036" s="55">
        <v>2029</v>
      </c>
      <c r="H2036" s="55" t="s">
        <v>2053</v>
      </c>
      <c r="I2036" s="55" t="s">
        <v>1708</v>
      </c>
      <c r="J2036" s="55" t="s">
        <v>2660</v>
      </c>
      <c r="K2036" s="55" t="s">
        <v>1258</v>
      </c>
      <c r="L2036" s="55">
        <v>0.0266666666666667</v>
      </c>
      <c r="AD2036" s="12">
        <v>2029</v>
      </c>
      <c r="AE2036" s="12" t="s">
        <v>1261</v>
      </c>
      <c r="AF2036" s="12" t="s">
        <v>1629</v>
      </c>
      <c r="AG2036" s="12" t="s">
        <v>1007</v>
      </c>
      <c r="AH2036" s="12" t="s">
        <v>3089</v>
      </c>
      <c r="DN2036" s="55">
        <v>2029</v>
      </c>
      <c r="DO2036" s="55" t="s">
        <v>1566</v>
      </c>
      <c r="DP2036" s="55" t="s">
        <v>3300</v>
      </c>
      <c r="DQ2036" s="55" t="s">
        <v>1260</v>
      </c>
      <c r="DR2036" s="55" t="s">
        <v>1261</v>
      </c>
      <c r="DS2036" s="55">
        <v>33134</v>
      </c>
      <c r="DT2036" s="55">
        <v>10000</v>
      </c>
      <c r="DU2036" s="55" t="s">
        <v>1258</v>
      </c>
      <c r="DV2036" s="55">
        <v>1</v>
      </c>
      <c r="EV2036" s="55">
        <v>2029</v>
      </c>
      <c r="EW2036" s="55" t="s">
        <v>1309</v>
      </c>
      <c r="EX2036" s="55" t="s">
        <v>1470</v>
      </c>
      <c r="EY2036" s="55">
        <v>4</v>
      </c>
      <c r="EZ2036" s="55">
        <v>0</v>
      </c>
      <c r="FA2036" s="55">
        <v>1994</v>
      </c>
      <c r="FB2036" s="55" t="s">
        <v>1361</v>
      </c>
      <c r="FC2036" s="55" t="s">
        <v>1249</v>
      </c>
      <c r="FD2036" s="55">
        <v>3.25</v>
      </c>
      <c r="FF2036" s="55">
        <v>2029</v>
      </c>
      <c r="FG2036" s="55" t="s">
        <v>1313</v>
      </c>
      <c r="FH2036" s="55" t="s">
        <v>763</v>
      </c>
      <c r="FI2036" s="55">
        <v>1</v>
      </c>
      <c r="FJ2036" s="55">
        <v>10000</v>
      </c>
      <c r="FK2036" s="55" t="s">
        <v>1249</v>
      </c>
      <c r="FL2036" s="55">
        <v>0.7</v>
      </c>
      <c r="JW2036" s="12">
        <v>2029</v>
      </c>
      <c r="JX2036" s="12" t="s">
        <v>1669</v>
      </c>
      <c r="JY2036" s="12" t="s">
        <v>3020</v>
      </c>
    </row>
    <row r="2037" ht="14.25" customHeight="1" outlineLevel="1" spans="7:285">
      <c r="G2037" s="55">
        <v>2030</v>
      </c>
      <c r="H2037" s="55" t="s">
        <v>2053</v>
      </c>
      <c r="I2037" s="55" t="s">
        <v>1708</v>
      </c>
      <c r="J2037" s="55" t="s">
        <v>2054</v>
      </c>
      <c r="K2037" s="55" t="s">
        <v>1258</v>
      </c>
      <c r="L2037" s="55">
        <v>0.0266666666666667</v>
      </c>
      <c r="AD2037" s="12">
        <v>2030</v>
      </c>
      <c r="AE2037" s="12" t="s">
        <v>1261</v>
      </c>
      <c r="AF2037" s="12" t="s">
        <v>1374</v>
      </c>
      <c r="AG2037" s="12" t="s">
        <v>1296</v>
      </c>
      <c r="AH2037" s="12" t="s">
        <v>2482</v>
      </c>
      <c r="DN2037" s="55">
        <v>2030</v>
      </c>
      <c r="DO2037" s="55" t="s">
        <v>1566</v>
      </c>
      <c r="DP2037" s="55" t="s">
        <v>3300</v>
      </c>
      <c r="DQ2037" s="55" t="s">
        <v>1260</v>
      </c>
      <c r="DR2037" s="55" t="s">
        <v>1261</v>
      </c>
      <c r="DS2037" s="55">
        <v>33135</v>
      </c>
      <c r="DT2037" s="55">
        <v>10000</v>
      </c>
      <c r="DU2037" s="55" t="s">
        <v>1258</v>
      </c>
      <c r="DV2037" s="55">
        <v>1</v>
      </c>
      <c r="EV2037" s="55">
        <v>2030</v>
      </c>
      <c r="EW2037" s="55" t="s">
        <v>1309</v>
      </c>
      <c r="EX2037" s="55" t="s">
        <v>1470</v>
      </c>
      <c r="EY2037" s="55">
        <v>4</v>
      </c>
      <c r="EZ2037" s="55">
        <v>1995</v>
      </c>
      <c r="FA2037" s="55">
        <v>2999</v>
      </c>
      <c r="FB2037" s="55" t="s">
        <v>1361</v>
      </c>
      <c r="FC2037" s="55" t="s">
        <v>1249</v>
      </c>
      <c r="FD2037" s="55">
        <v>3.25</v>
      </c>
      <c r="FF2037" s="55">
        <v>2030</v>
      </c>
      <c r="FG2037" s="55" t="s">
        <v>1313</v>
      </c>
      <c r="FH2037" s="55" t="s">
        <v>763</v>
      </c>
      <c r="FI2037" s="55">
        <v>1</v>
      </c>
      <c r="FJ2037" s="55">
        <v>25000</v>
      </c>
      <c r="FK2037" s="55" t="s">
        <v>1249</v>
      </c>
      <c r="FL2037" s="55">
        <v>0.67</v>
      </c>
      <c r="JW2037" s="12">
        <v>2030</v>
      </c>
      <c r="JX2037" s="12" t="s">
        <v>1669</v>
      </c>
      <c r="JY2037" s="12" t="s">
        <v>630</v>
      </c>
    </row>
    <row r="2038" ht="14.25" customHeight="1" outlineLevel="1" spans="7:285">
      <c r="G2038" s="55">
        <v>2031</v>
      </c>
      <c r="H2038" s="55" t="s">
        <v>2053</v>
      </c>
      <c r="I2038" s="55" t="s">
        <v>1708</v>
      </c>
      <c r="J2038" s="55" t="s">
        <v>2647</v>
      </c>
      <c r="K2038" s="55" t="s">
        <v>1258</v>
      </c>
      <c r="L2038" s="55">
        <v>0.0266666666666667</v>
      </c>
      <c r="AD2038" s="12">
        <v>2031</v>
      </c>
      <c r="AE2038" s="12" t="s">
        <v>1261</v>
      </c>
      <c r="AF2038" s="12" t="s">
        <v>1862</v>
      </c>
      <c r="AG2038" s="12" t="s">
        <v>1007</v>
      </c>
      <c r="AH2038" s="12" t="s">
        <v>3089</v>
      </c>
      <c r="DN2038" s="55">
        <v>2031</v>
      </c>
      <c r="DO2038" s="55" t="s">
        <v>1566</v>
      </c>
      <c r="DP2038" s="55" t="s">
        <v>3300</v>
      </c>
      <c r="DQ2038" s="55" t="s">
        <v>1260</v>
      </c>
      <c r="DR2038" s="55" t="s">
        <v>1261</v>
      </c>
      <c r="DS2038" s="55">
        <v>33136</v>
      </c>
      <c r="DT2038" s="55">
        <v>10000</v>
      </c>
      <c r="DU2038" s="55" t="s">
        <v>1258</v>
      </c>
      <c r="DV2038" s="55">
        <v>1</v>
      </c>
      <c r="EV2038" s="55">
        <v>2031</v>
      </c>
      <c r="EW2038" s="55" t="s">
        <v>1309</v>
      </c>
      <c r="EX2038" s="55" t="s">
        <v>1470</v>
      </c>
      <c r="EY2038" s="55">
        <v>5</v>
      </c>
      <c r="EZ2038" s="55">
        <v>0</v>
      </c>
      <c r="FA2038" s="55">
        <v>1994</v>
      </c>
      <c r="FB2038" s="55" t="s">
        <v>1361</v>
      </c>
      <c r="FC2038" s="55" t="s">
        <v>1249</v>
      </c>
      <c r="FD2038" s="55">
        <v>3.25</v>
      </c>
      <c r="FF2038" s="55">
        <v>2031</v>
      </c>
      <c r="FG2038" s="55" t="s">
        <v>1313</v>
      </c>
      <c r="FH2038" s="55" t="s">
        <v>763</v>
      </c>
      <c r="FI2038" s="55">
        <v>1</v>
      </c>
      <c r="FJ2038" s="55">
        <v>50000</v>
      </c>
      <c r="FK2038" s="55" t="s">
        <v>1249</v>
      </c>
      <c r="FL2038" s="55">
        <v>0.63</v>
      </c>
      <c r="JW2038" s="12">
        <v>2031</v>
      </c>
      <c r="JX2038" s="12" t="s">
        <v>1669</v>
      </c>
      <c r="JY2038" s="12" t="s">
        <v>3026</v>
      </c>
    </row>
    <row r="2039" ht="14.25" customHeight="1" outlineLevel="1" spans="7:285">
      <c r="G2039" s="55">
        <v>2032</v>
      </c>
      <c r="H2039" s="55" t="s">
        <v>2053</v>
      </c>
      <c r="I2039" s="55" t="s">
        <v>1708</v>
      </c>
      <c r="J2039" s="55" t="s">
        <v>3063</v>
      </c>
      <c r="K2039" s="55" t="s">
        <v>1258</v>
      </c>
      <c r="L2039" s="55">
        <v>0.0266666666666667</v>
      </c>
      <c r="AD2039" s="12">
        <v>2032</v>
      </c>
      <c r="AE2039" s="12" t="s">
        <v>1261</v>
      </c>
      <c r="AF2039" s="12" t="s">
        <v>750</v>
      </c>
      <c r="AG2039" s="12" t="s">
        <v>1296</v>
      </c>
      <c r="AH2039" s="12" t="s">
        <v>2681</v>
      </c>
      <c r="DN2039" s="55">
        <v>2032</v>
      </c>
      <c r="DO2039" s="55" t="s">
        <v>1566</v>
      </c>
      <c r="DP2039" s="55" t="s">
        <v>3300</v>
      </c>
      <c r="DQ2039" s="55" t="s">
        <v>1260</v>
      </c>
      <c r="DR2039" s="55" t="s">
        <v>1261</v>
      </c>
      <c r="DS2039" s="55">
        <v>33137</v>
      </c>
      <c r="DT2039" s="55">
        <v>10000</v>
      </c>
      <c r="DU2039" s="55" t="s">
        <v>1258</v>
      </c>
      <c r="DV2039" s="55">
        <v>1</v>
      </c>
      <c r="EV2039" s="55">
        <v>2032</v>
      </c>
      <c r="EW2039" s="55" t="s">
        <v>1309</v>
      </c>
      <c r="EX2039" s="55" t="s">
        <v>1470</v>
      </c>
      <c r="EY2039" s="55">
        <v>5</v>
      </c>
      <c r="EZ2039" s="55">
        <v>1995</v>
      </c>
      <c r="FA2039" s="55">
        <v>2999</v>
      </c>
      <c r="FB2039" s="55" t="s">
        <v>1361</v>
      </c>
      <c r="FC2039" s="55" t="s">
        <v>1249</v>
      </c>
      <c r="FD2039" s="55">
        <v>3.5</v>
      </c>
      <c r="FF2039" s="55">
        <v>2032</v>
      </c>
      <c r="FG2039" s="55" t="s">
        <v>1313</v>
      </c>
      <c r="FH2039" s="55" t="s">
        <v>763</v>
      </c>
      <c r="FI2039" s="55">
        <v>1</v>
      </c>
      <c r="FJ2039" s="55">
        <v>80000</v>
      </c>
      <c r="FK2039" s="55" t="s">
        <v>1249</v>
      </c>
      <c r="FL2039" s="55">
        <v>0.57</v>
      </c>
      <c r="JW2039" s="12">
        <v>2032</v>
      </c>
      <c r="JX2039" s="12" t="s">
        <v>1669</v>
      </c>
      <c r="JY2039" s="12" t="s">
        <v>3030</v>
      </c>
    </row>
    <row r="2040" ht="14.25" customHeight="1" outlineLevel="1" spans="7:285">
      <c r="G2040" s="55">
        <v>2033</v>
      </c>
      <c r="H2040" s="55" t="s">
        <v>2053</v>
      </c>
      <c r="I2040" s="55" t="s">
        <v>1708</v>
      </c>
      <c r="J2040" s="55" t="s">
        <v>3065</v>
      </c>
      <c r="K2040" s="55" t="s">
        <v>1258</v>
      </c>
      <c r="L2040" s="55">
        <v>0.0266666666666667</v>
      </c>
      <c r="AD2040" s="12">
        <v>2033</v>
      </c>
      <c r="AE2040" s="12" t="s">
        <v>1261</v>
      </c>
      <c r="AF2040" s="12" t="s">
        <v>2046</v>
      </c>
      <c r="AG2040" s="12" t="s">
        <v>1007</v>
      </c>
      <c r="AH2040" s="12" t="s">
        <v>3089</v>
      </c>
      <c r="DN2040" s="55">
        <v>2033</v>
      </c>
      <c r="DO2040" s="55" t="s">
        <v>1566</v>
      </c>
      <c r="DP2040" s="55" t="s">
        <v>3300</v>
      </c>
      <c r="DQ2040" s="55" t="s">
        <v>1260</v>
      </c>
      <c r="DR2040" s="55" t="s">
        <v>1261</v>
      </c>
      <c r="DS2040" s="55">
        <v>33138</v>
      </c>
      <c r="DT2040" s="55">
        <v>10000</v>
      </c>
      <c r="DU2040" s="55" t="s">
        <v>1258</v>
      </c>
      <c r="DV2040" s="55">
        <v>1</v>
      </c>
      <c r="EV2040" s="55">
        <v>2033</v>
      </c>
      <c r="EW2040" s="55" t="s">
        <v>1309</v>
      </c>
      <c r="EX2040" s="55" t="s">
        <v>1470</v>
      </c>
      <c r="EY2040" s="55">
        <v>6</v>
      </c>
      <c r="EZ2040" s="55">
        <v>0</v>
      </c>
      <c r="FA2040" s="55">
        <v>1994</v>
      </c>
      <c r="FB2040" s="55" t="s">
        <v>1361</v>
      </c>
      <c r="FC2040" s="55" t="s">
        <v>1249</v>
      </c>
      <c r="FD2040" s="55">
        <v>3.25</v>
      </c>
      <c r="FF2040" s="55">
        <v>2033</v>
      </c>
      <c r="FG2040" s="55" t="s">
        <v>1313</v>
      </c>
      <c r="FH2040" s="55" t="s">
        <v>763</v>
      </c>
      <c r="FI2040" s="55">
        <v>1</v>
      </c>
      <c r="FJ2040" s="55">
        <v>130000</v>
      </c>
      <c r="FK2040" s="55" t="s">
        <v>1249</v>
      </c>
      <c r="FL2040" s="55">
        <v>0.57</v>
      </c>
      <c r="JW2040" s="12">
        <v>2033</v>
      </c>
      <c r="JX2040" s="12" t="s">
        <v>1669</v>
      </c>
      <c r="JY2040" s="12" t="s">
        <v>1665</v>
      </c>
    </row>
    <row r="2041" ht="14.25" customHeight="1" outlineLevel="1" spans="7:285">
      <c r="G2041" s="55">
        <v>2034</v>
      </c>
      <c r="H2041" s="55" t="s">
        <v>2053</v>
      </c>
      <c r="I2041" s="55" t="s">
        <v>1708</v>
      </c>
      <c r="J2041" s="55" t="s">
        <v>3068</v>
      </c>
      <c r="K2041" s="55" t="s">
        <v>1258</v>
      </c>
      <c r="L2041" s="55">
        <v>0.0266666666666667</v>
      </c>
      <c r="AD2041" s="12">
        <v>2034</v>
      </c>
      <c r="AE2041" s="12" t="s">
        <v>1261</v>
      </c>
      <c r="AF2041" s="12" t="s">
        <v>1620</v>
      </c>
      <c r="AG2041" s="12" t="s">
        <v>1296</v>
      </c>
      <c r="AH2041" s="12" t="s">
        <v>2681</v>
      </c>
      <c r="DN2041" s="55">
        <v>2034</v>
      </c>
      <c r="DO2041" s="55" t="s">
        <v>1566</v>
      </c>
      <c r="DP2041" s="55" t="s">
        <v>3300</v>
      </c>
      <c r="DQ2041" s="55" t="s">
        <v>1260</v>
      </c>
      <c r="DR2041" s="55" t="s">
        <v>1261</v>
      </c>
      <c r="DS2041" s="55">
        <v>33139</v>
      </c>
      <c r="DT2041" s="55">
        <v>10000</v>
      </c>
      <c r="DU2041" s="55" t="s">
        <v>1258</v>
      </c>
      <c r="DV2041" s="55">
        <v>1</v>
      </c>
      <c r="EV2041" s="55">
        <v>2034</v>
      </c>
      <c r="EW2041" s="55" t="s">
        <v>1309</v>
      </c>
      <c r="EX2041" s="55" t="s">
        <v>1470</v>
      </c>
      <c r="EY2041" s="55">
        <v>6</v>
      </c>
      <c r="EZ2041" s="55">
        <v>1995</v>
      </c>
      <c r="FA2041" s="55">
        <v>2999</v>
      </c>
      <c r="FB2041" s="55" t="s">
        <v>1361</v>
      </c>
      <c r="FC2041" s="55" t="s">
        <v>1249</v>
      </c>
      <c r="FD2041" s="55">
        <v>3.25</v>
      </c>
      <c r="FF2041" s="55">
        <v>2034</v>
      </c>
      <c r="FG2041" s="55" t="s">
        <v>1313</v>
      </c>
      <c r="FH2041" s="55" t="s">
        <v>763</v>
      </c>
      <c r="FI2041" s="55">
        <v>1</v>
      </c>
      <c r="FJ2041" s="55">
        <v>260000</v>
      </c>
      <c r="FK2041" s="55" t="s">
        <v>1249</v>
      </c>
      <c r="FL2041" s="55">
        <v>0.57</v>
      </c>
      <c r="JW2041" s="12">
        <v>2034</v>
      </c>
      <c r="JX2041" s="12" t="s">
        <v>1669</v>
      </c>
      <c r="JY2041" s="12" t="s">
        <v>3035</v>
      </c>
    </row>
    <row r="2042" ht="14.25" customHeight="1" outlineLevel="1" spans="7:285">
      <c r="G2042" s="55">
        <v>2035</v>
      </c>
      <c r="H2042" s="55" t="s">
        <v>2053</v>
      </c>
      <c r="I2042" s="55" t="s">
        <v>1995</v>
      </c>
      <c r="J2042" s="55" t="s">
        <v>3046</v>
      </c>
      <c r="K2042" s="55" t="s">
        <v>1258</v>
      </c>
      <c r="L2042" s="55">
        <v>0.015</v>
      </c>
      <c r="AD2042" s="12">
        <v>2035</v>
      </c>
      <c r="AE2042" s="12" t="s">
        <v>1261</v>
      </c>
      <c r="AF2042" s="12" t="s">
        <v>654</v>
      </c>
      <c r="AG2042" s="12" t="s">
        <v>3504</v>
      </c>
      <c r="AH2042" s="12" t="s">
        <v>1757</v>
      </c>
      <c r="DN2042" s="55">
        <v>2035</v>
      </c>
      <c r="DO2042" s="55" t="s">
        <v>1566</v>
      </c>
      <c r="DP2042" s="55" t="s">
        <v>3300</v>
      </c>
      <c r="DQ2042" s="55" t="s">
        <v>1260</v>
      </c>
      <c r="DR2042" s="55" t="s">
        <v>1261</v>
      </c>
      <c r="DS2042" s="55">
        <v>33140</v>
      </c>
      <c r="DT2042" s="55">
        <v>10000</v>
      </c>
      <c r="DU2042" s="55" t="s">
        <v>1258</v>
      </c>
      <c r="DV2042" s="55">
        <v>1</v>
      </c>
      <c r="EV2042" s="55">
        <v>2035</v>
      </c>
      <c r="EW2042" s="55" t="s">
        <v>1309</v>
      </c>
      <c r="EX2042" s="55" t="s">
        <v>1470</v>
      </c>
      <c r="EY2042" s="55">
        <v>7</v>
      </c>
      <c r="EZ2042" s="55">
        <v>0</v>
      </c>
      <c r="FA2042" s="55">
        <v>1994</v>
      </c>
      <c r="FB2042" s="55" t="s">
        <v>1361</v>
      </c>
      <c r="FC2042" s="55" t="s">
        <v>1249</v>
      </c>
      <c r="FD2042" s="55">
        <v>2.5</v>
      </c>
      <c r="FF2042" s="55">
        <v>2035</v>
      </c>
      <c r="FG2042" s="55" t="s">
        <v>1313</v>
      </c>
      <c r="FH2042" s="55" t="s">
        <v>763</v>
      </c>
      <c r="FI2042" s="55">
        <v>1</v>
      </c>
      <c r="FJ2042" s="55">
        <v>400000</v>
      </c>
      <c r="FK2042" s="55" t="s">
        <v>1249</v>
      </c>
      <c r="FL2042" s="55">
        <v>0.57</v>
      </c>
      <c r="JW2042" s="12">
        <v>2035</v>
      </c>
      <c r="JX2042" s="12" t="s">
        <v>1669</v>
      </c>
      <c r="JY2042" s="12" t="s">
        <v>3037</v>
      </c>
    </row>
    <row r="2043" ht="14.25" customHeight="1" outlineLevel="1" spans="7:285">
      <c r="G2043" s="55">
        <v>2036</v>
      </c>
      <c r="H2043" s="55" t="s">
        <v>2053</v>
      </c>
      <c r="I2043" s="55" t="s">
        <v>1995</v>
      </c>
      <c r="J2043" s="55" t="s">
        <v>3078</v>
      </c>
      <c r="K2043" s="55" t="s">
        <v>1258</v>
      </c>
      <c r="L2043" s="55">
        <v>0.015</v>
      </c>
      <c r="AD2043" s="12">
        <v>2036</v>
      </c>
      <c r="AE2043" s="12" t="s">
        <v>1261</v>
      </c>
      <c r="AF2043" s="12" t="s">
        <v>639</v>
      </c>
      <c r="AG2043" s="12" t="s">
        <v>1346</v>
      </c>
      <c r="AH2043" s="12" t="s">
        <v>2576</v>
      </c>
      <c r="DN2043" s="55">
        <v>2036</v>
      </c>
      <c r="DO2043" s="55" t="s">
        <v>1566</v>
      </c>
      <c r="DP2043" s="55" t="s">
        <v>3300</v>
      </c>
      <c r="DQ2043" s="55" t="s">
        <v>1260</v>
      </c>
      <c r="DR2043" s="55" t="s">
        <v>1261</v>
      </c>
      <c r="DS2043" s="55">
        <v>33141</v>
      </c>
      <c r="DT2043" s="55">
        <v>10000</v>
      </c>
      <c r="DU2043" s="55" t="s">
        <v>1258</v>
      </c>
      <c r="DV2043" s="55">
        <v>1</v>
      </c>
      <c r="EV2043" s="55">
        <v>2036</v>
      </c>
      <c r="EW2043" s="55" t="s">
        <v>1309</v>
      </c>
      <c r="EX2043" s="55" t="s">
        <v>1470</v>
      </c>
      <c r="EY2043" s="55">
        <v>7</v>
      </c>
      <c r="EZ2043" s="55">
        <v>1995</v>
      </c>
      <c r="FA2043" s="55">
        <v>2999</v>
      </c>
      <c r="FB2043" s="55" t="s">
        <v>1361</v>
      </c>
      <c r="FC2043" s="55" t="s">
        <v>1249</v>
      </c>
      <c r="FD2043" s="55">
        <v>2.5</v>
      </c>
      <c r="FF2043" s="55">
        <v>2036</v>
      </c>
      <c r="FG2043" s="55" t="s">
        <v>1313</v>
      </c>
      <c r="FH2043" s="55" t="s">
        <v>763</v>
      </c>
      <c r="FI2043" s="55">
        <v>1</v>
      </c>
      <c r="FJ2043" s="55">
        <v>530000</v>
      </c>
      <c r="FK2043" s="55" t="s">
        <v>1249</v>
      </c>
      <c r="FL2043" s="55">
        <v>0.57</v>
      </c>
      <c r="JW2043" s="12">
        <v>2036</v>
      </c>
      <c r="JX2043" s="12" t="s">
        <v>1669</v>
      </c>
      <c r="JY2043" s="12" t="s">
        <v>1213</v>
      </c>
    </row>
    <row r="2044" ht="14.25" customHeight="1" outlineLevel="1" spans="7:285">
      <c r="G2044" s="55">
        <v>2037</v>
      </c>
      <c r="H2044" s="55" t="s">
        <v>2077</v>
      </c>
      <c r="I2044" s="55" t="s">
        <v>763</v>
      </c>
      <c r="J2044" s="55" t="s">
        <v>767</v>
      </c>
      <c r="K2044" s="55" t="s">
        <v>1258</v>
      </c>
      <c r="L2044" s="55">
        <v>0.0258333333333333</v>
      </c>
      <c r="AD2044" s="12">
        <v>2037</v>
      </c>
      <c r="AE2044" s="12" t="s">
        <v>1261</v>
      </c>
      <c r="AF2044" s="12" t="s">
        <v>1292</v>
      </c>
      <c r="AG2044" s="12" t="s">
        <v>2199</v>
      </c>
      <c r="AH2044" s="12" t="s">
        <v>3090</v>
      </c>
      <c r="DN2044" s="55">
        <v>2037</v>
      </c>
      <c r="DO2044" s="55" t="s">
        <v>1566</v>
      </c>
      <c r="DP2044" s="55" t="s">
        <v>3300</v>
      </c>
      <c r="DQ2044" s="55" t="s">
        <v>1260</v>
      </c>
      <c r="DR2044" s="55" t="s">
        <v>1261</v>
      </c>
      <c r="DS2044" s="55">
        <v>33142</v>
      </c>
      <c r="DT2044" s="55">
        <v>10000</v>
      </c>
      <c r="DU2044" s="55" t="s">
        <v>1258</v>
      </c>
      <c r="DV2044" s="55">
        <v>1</v>
      </c>
      <c r="EV2044" s="55">
        <v>2037</v>
      </c>
      <c r="EW2044" s="55" t="s">
        <v>1309</v>
      </c>
      <c r="EX2044" s="55" t="s">
        <v>1810</v>
      </c>
      <c r="EY2044" s="55">
        <v>1</v>
      </c>
      <c r="EZ2044" s="55">
        <v>0</v>
      </c>
      <c r="FA2044" s="55">
        <v>1994</v>
      </c>
      <c r="FB2044" s="55" t="s">
        <v>1361</v>
      </c>
      <c r="FC2044" s="55" t="s">
        <v>1249</v>
      </c>
      <c r="FD2044" s="55">
        <v>2.5</v>
      </c>
      <c r="FF2044" s="55">
        <v>2037</v>
      </c>
      <c r="FG2044" s="55" t="s">
        <v>1313</v>
      </c>
      <c r="FH2044" s="55" t="s">
        <v>763</v>
      </c>
      <c r="FI2044" s="55">
        <v>1</v>
      </c>
      <c r="FJ2044" s="55">
        <v>540000</v>
      </c>
      <c r="FK2044" s="55" t="s">
        <v>1249</v>
      </c>
      <c r="FL2044" s="55">
        <v>0.57</v>
      </c>
      <c r="JW2044" s="12">
        <v>2037</v>
      </c>
      <c r="JX2044" s="12" t="s">
        <v>1669</v>
      </c>
      <c r="JY2044" s="12" t="s">
        <v>2148</v>
      </c>
    </row>
    <row r="2045" ht="14.25" customHeight="1" outlineLevel="1" spans="7:285">
      <c r="G2045" s="55">
        <v>2038</v>
      </c>
      <c r="H2045" s="55" t="s">
        <v>2077</v>
      </c>
      <c r="I2045" s="55" t="s">
        <v>763</v>
      </c>
      <c r="J2045" s="55" t="s">
        <v>904</v>
      </c>
      <c r="K2045" s="55" t="s">
        <v>1258</v>
      </c>
      <c r="L2045" s="55">
        <v>0.0258333333333333</v>
      </c>
      <c r="AD2045" s="12">
        <v>2038</v>
      </c>
      <c r="AE2045" s="12" t="s">
        <v>1261</v>
      </c>
      <c r="AF2045" s="12" t="s">
        <v>745</v>
      </c>
      <c r="AG2045" s="12" t="s">
        <v>1346</v>
      </c>
      <c r="AH2045" s="12" t="s">
        <v>2634</v>
      </c>
      <c r="DN2045" s="55">
        <v>2038</v>
      </c>
      <c r="DO2045" s="55" t="s">
        <v>1566</v>
      </c>
      <c r="DP2045" s="55" t="s">
        <v>3300</v>
      </c>
      <c r="DQ2045" s="55" t="s">
        <v>1260</v>
      </c>
      <c r="DR2045" s="55" t="s">
        <v>1261</v>
      </c>
      <c r="DS2045" s="55">
        <v>33144</v>
      </c>
      <c r="DT2045" s="55">
        <v>10000</v>
      </c>
      <c r="DU2045" s="55" t="s">
        <v>1258</v>
      </c>
      <c r="DV2045" s="55">
        <v>1</v>
      </c>
      <c r="EV2045" s="55">
        <v>2038</v>
      </c>
      <c r="EW2045" s="55" t="s">
        <v>1309</v>
      </c>
      <c r="EX2045" s="55" t="s">
        <v>1810</v>
      </c>
      <c r="EY2045" s="55">
        <v>1</v>
      </c>
      <c r="EZ2045" s="55">
        <v>1995</v>
      </c>
      <c r="FA2045" s="55">
        <v>2999</v>
      </c>
      <c r="FB2045" s="55" t="s">
        <v>1361</v>
      </c>
      <c r="FC2045" s="55" t="s">
        <v>1249</v>
      </c>
      <c r="FD2045" s="55">
        <v>2.5</v>
      </c>
      <c r="FF2045" s="55">
        <v>2038</v>
      </c>
      <c r="FG2045" s="55" t="s">
        <v>1313</v>
      </c>
      <c r="FH2045" s="55" t="s">
        <v>763</v>
      </c>
      <c r="FI2045" s="55">
        <v>2</v>
      </c>
      <c r="FJ2045" s="55">
        <v>0</v>
      </c>
      <c r="FK2045" s="55" t="s">
        <v>1249</v>
      </c>
      <c r="FL2045" s="55">
        <v>1.02</v>
      </c>
      <c r="JW2045" s="12">
        <v>2038</v>
      </c>
      <c r="JX2045" s="12" t="s">
        <v>1669</v>
      </c>
      <c r="JY2045" s="12" t="s">
        <v>3045</v>
      </c>
    </row>
    <row r="2046" ht="14.25" customHeight="1" outlineLevel="1" spans="7:285">
      <c r="G2046" s="55">
        <v>2039</v>
      </c>
      <c r="H2046" s="55" t="s">
        <v>2077</v>
      </c>
      <c r="I2046" s="55" t="s">
        <v>763</v>
      </c>
      <c r="J2046" s="55" t="s">
        <v>963</v>
      </c>
      <c r="K2046" s="55" t="s">
        <v>1258</v>
      </c>
      <c r="L2046" s="55">
        <v>0.0258333333333333</v>
      </c>
      <c r="AD2046" s="12">
        <v>2039</v>
      </c>
      <c r="AE2046" s="12" t="s">
        <v>1261</v>
      </c>
      <c r="AF2046" s="12" t="s">
        <v>945</v>
      </c>
      <c r="AG2046" s="12" t="s">
        <v>2199</v>
      </c>
      <c r="AH2046" s="12" t="s">
        <v>3090</v>
      </c>
      <c r="DN2046" s="55">
        <v>2039</v>
      </c>
      <c r="DO2046" s="55" t="s">
        <v>1566</v>
      </c>
      <c r="DP2046" s="55" t="s">
        <v>3300</v>
      </c>
      <c r="DQ2046" s="55" t="s">
        <v>1260</v>
      </c>
      <c r="DR2046" s="55" t="s">
        <v>1261</v>
      </c>
      <c r="DS2046" s="55">
        <v>33145</v>
      </c>
      <c r="DT2046" s="55">
        <v>10000</v>
      </c>
      <c r="DU2046" s="55" t="s">
        <v>1258</v>
      </c>
      <c r="DV2046" s="55">
        <v>1</v>
      </c>
      <c r="EV2046" s="55">
        <v>2039</v>
      </c>
      <c r="EW2046" s="55" t="s">
        <v>1309</v>
      </c>
      <c r="EX2046" s="55" t="s">
        <v>1810</v>
      </c>
      <c r="EY2046" s="55">
        <v>2</v>
      </c>
      <c r="EZ2046" s="55">
        <v>0</v>
      </c>
      <c r="FA2046" s="55">
        <v>1994</v>
      </c>
      <c r="FB2046" s="55" t="s">
        <v>1361</v>
      </c>
      <c r="FC2046" s="55" t="s">
        <v>1249</v>
      </c>
      <c r="FD2046" s="55">
        <v>2.5</v>
      </c>
      <c r="FF2046" s="55">
        <v>2039</v>
      </c>
      <c r="FG2046" s="55" t="s">
        <v>1313</v>
      </c>
      <c r="FH2046" s="55" t="s">
        <v>763</v>
      </c>
      <c r="FI2046" s="55">
        <v>2</v>
      </c>
      <c r="FJ2046" s="55">
        <v>1000</v>
      </c>
      <c r="FK2046" s="55" t="s">
        <v>1249</v>
      </c>
      <c r="FL2046" s="55">
        <v>1.02</v>
      </c>
      <c r="JW2046" s="12">
        <v>2039</v>
      </c>
      <c r="JX2046" s="12" t="s">
        <v>1669</v>
      </c>
      <c r="JY2046" s="12" t="s">
        <v>3048</v>
      </c>
    </row>
    <row r="2047" ht="14.25" customHeight="1" outlineLevel="1" spans="7:285">
      <c r="G2047" s="55">
        <v>2040</v>
      </c>
      <c r="H2047" s="55" t="s">
        <v>2077</v>
      </c>
      <c r="I2047" s="55" t="s">
        <v>763</v>
      </c>
      <c r="J2047" s="55" t="s">
        <v>1019</v>
      </c>
      <c r="K2047" s="55" t="s">
        <v>1258</v>
      </c>
      <c r="L2047" s="55">
        <v>0.0258333333333333</v>
      </c>
      <c r="AD2047" s="12">
        <v>2040</v>
      </c>
      <c r="AE2047" s="12" t="s">
        <v>1261</v>
      </c>
      <c r="AF2047" s="12" t="s">
        <v>941</v>
      </c>
      <c r="AG2047" s="12" t="s">
        <v>1731</v>
      </c>
      <c r="AH2047" s="12" t="s">
        <v>2745</v>
      </c>
      <c r="DN2047" s="55">
        <v>2040</v>
      </c>
      <c r="DO2047" s="55" t="s">
        <v>1566</v>
      </c>
      <c r="DP2047" s="55" t="s">
        <v>3300</v>
      </c>
      <c r="DQ2047" s="55" t="s">
        <v>1260</v>
      </c>
      <c r="DR2047" s="55" t="s">
        <v>1261</v>
      </c>
      <c r="DS2047" s="55">
        <v>33146</v>
      </c>
      <c r="DT2047" s="55">
        <v>10000</v>
      </c>
      <c r="DU2047" s="55" t="s">
        <v>1258</v>
      </c>
      <c r="DV2047" s="55">
        <v>1</v>
      </c>
      <c r="EV2047" s="55">
        <v>2040</v>
      </c>
      <c r="EW2047" s="55" t="s">
        <v>1309</v>
      </c>
      <c r="EX2047" s="55" t="s">
        <v>1810</v>
      </c>
      <c r="EY2047" s="55">
        <v>2</v>
      </c>
      <c r="EZ2047" s="55">
        <v>1995</v>
      </c>
      <c r="FA2047" s="55">
        <v>2999</v>
      </c>
      <c r="FB2047" s="55" t="s">
        <v>1361</v>
      </c>
      <c r="FC2047" s="55" t="s">
        <v>1249</v>
      </c>
      <c r="FD2047" s="55">
        <v>2.5</v>
      </c>
      <c r="FF2047" s="55">
        <v>2040</v>
      </c>
      <c r="FG2047" s="55" t="s">
        <v>1313</v>
      </c>
      <c r="FH2047" s="55" t="s">
        <v>763</v>
      </c>
      <c r="FI2047" s="55">
        <v>2</v>
      </c>
      <c r="FJ2047" s="55">
        <v>2500</v>
      </c>
      <c r="FK2047" s="55" t="s">
        <v>1249</v>
      </c>
      <c r="FL2047" s="55">
        <v>0.95</v>
      </c>
      <c r="JW2047" s="12">
        <v>2040</v>
      </c>
      <c r="JX2047" s="12" t="s">
        <v>1669</v>
      </c>
      <c r="JY2047" s="12" t="s">
        <v>1990</v>
      </c>
    </row>
    <row r="2048" ht="14.25" customHeight="1" outlineLevel="1" spans="7:285">
      <c r="G2048" s="55">
        <v>2041</v>
      </c>
      <c r="H2048" s="55" t="s">
        <v>2077</v>
      </c>
      <c r="I2048" s="55" t="s">
        <v>763</v>
      </c>
      <c r="J2048" s="55" t="s">
        <v>1095</v>
      </c>
      <c r="K2048" s="55" t="s">
        <v>1258</v>
      </c>
      <c r="L2048" s="55">
        <v>0.0258333333333333</v>
      </c>
      <c r="AD2048" s="12">
        <v>2041</v>
      </c>
      <c r="AE2048" s="12" t="s">
        <v>1261</v>
      </c>
      <c r="AF2048" s="12" t="s">
        <v>1863</v>
      </c>
      <c r="AG2048" s="12" t="s">
        <v>2199</v>
      </c>
      <c r="AH2048" s="12" t="s">
        <v>3090</v>
      </c>
      <c r="DN2048" s="55">
        <v>2041</v>
      </c>
      <c r="DO2048" s="55" t="s">
        <v>1566</v>
      </c>
      <c r="DP2048" s="55" t="s">
        <v>3300</v>
      </c>
      <c r="DQ2048" s="55" t="s">
        <v>1260</v>
      </c>
      <c r="DR2048" s="55" t="s">
        <v>1261</v>
      </c>
      <c r="DS2048" s="55">
        <v>33147</v>
      </c>
      <c r="DT2048" s="55">
        <v>10000</v>
      </c>
      <c r="DU2048" s="55" t="s">
        <v>1258</v>
      </c>
      <c r="DV2048" s="55">
        <v>1</v>
      </c>
      <c r="EV2048" s="55">
        <v>2041</v>
      </c>
      <c r="EW2048" s="55" t="s">
        <v>1309</v>
      </c>
      <c r="EX2048" s="55" t="s">
        <v>1738</v>
      </c>
      <c r="EY2048" s="55">
        <v>1</v>
      </c>
      <c r="EZ2048" s="55">
        <v>0</v>
      </c>
      <c r="FA2048" s="55">
        <v>1994</v>
      </c>
      <c r="FB2048" s="55" t="s">
        <v>1361</v>
      </c>
      <c r="FC2048" s="55" t="s">
        <v>1249</v>
      </c>
      <c r="FD2048" s="55">
        <v>5.5</v>
      </c>
      <c r="FF2048" s="55">
        <v>2041</v>
      </c>
      <c r="FG2048" s="55" t="s">
        <v>1313</v>
      </c>
      <c r="FH2048" s="55" t="s">
        <v>763</v>
      </c>
      <c r="FI2048" s="55">
        <v>2</v>
      </c>
      <c r="FJ2048" s="55">
        <v>5000</v>
      </c>
      <c r="FK2048" s="55" t="s">
        <v>1249</v>
      </c>
      <c r="FL2048" s="55">
        <v>0.84</v>
      </c>
      <c r="JW2048" s="12">
        <v>2041</v>
      </c>
      <c r="JX2048" s="12" t="s">
        <v>1669</v>
      </c>
      <c r="JY2048" s="12" t="s">
        <v>3054</v>
      </c>
    </row>
    <row r="2049" ht="14.25" customHeight="1" outlineLevel="1" spans="7:285">
      <c r="G2049" s="55">
        <v>2042</v>
      </c>
      <c r="H2049" s="55" t="s">
        <v>2077</v>
      </c>
      <c r="I2049" s="55" t="s">
        <v>1260</v>
      </c>
      <c r="J2049" s="55" t="s">
        <v>1783</v>
      </c>
      <c r="K2049" s="55" t="s">
        <v>1258</v>
      </c>
      <c r="L2049" s="55">
        <v>0.0208</v>
      </c>
      <c r="AD2049" s="12">
        <v>2042</v>
      </c>
      <c r="AE2049" s="12" t="s">
        <v>1261</v>
      </c>
      <c r="AF2049" s="12" t="s">
        <v>1459</v>
      </c>
      <c r="AG2049" s="12" t="s">
        <v>1731</v>
      </c>
      <c r="AH2049" s="12" t="s">
        <v>2745</v>
      </c>
      <c r="DN2049" s="55">
        <v>2042</v>
      </c>
      <c r="DO2049" s="55" t="s">
        <v>1566</v>
      </c>
      <c r="DP2049" s="55" t="s">
        <v>3300</v>
      </c>
      <c r="DQ2049" s="55" t="s">
        <v>1260</v>
      </c>
      <c r="DR2049" s="55" t="s">
        <v>1261</v>
      </c>
      <c r="DS2049" s="55">
        <v>33149</v>
      </c>
      <c r="DT2049" s="55">
        <v>10000</v>
      </c>
      <c r="DU2049" s="55" t="s">
        <v>1258</v>
      </c>
      <c r="DV2049" s="55">
        <v>1</v>
      </c>
      <c r="EV2049" s="55">
        <v>2042</v>
      </c>
      <c r="EW2049" s="55" t="s">
        <v>1309</v>
      </c>
      <c r="EX2049" s="55" t="s">
        <v>1738</v>
      </c>
      <c r="EY2049" s="55">
        <v>1</v>
      </c>
      <c r="EZ2049" s="55">
        <v>1995</v>
      </c>
      <c r="FA2049" s="55">
        <v>2999</v>
      </c>
      <c r="FB2049" s="55" t="s">
        <v>1361</v>
      </c>
      <c r="FC2049" s="55" t="s">
        <v>1249</v>
      </c>
      <c r="FD2049" s="55">
        <v>6</v>
      </c>
      <c r="FF2049" s="55">
        <v>2042</v>
      </c>
      <c r="FG2049" s="55" t="s">
        <v>1313</v>
      </c>
      <c r="FH2049" s="55" t="s">
        <v>763</v>
      </c>
      <c r="FI2049" s="55">
        <v>2</v>
      </c>
      <c r="FJ2049" s="55">
        <v>10000</v>
      </c>
      <c r="FK2049" s="55" t="s">
        <v>1249</v>
      </c>
      <c r="FL2049" s="55">
        <v>0.7</v>
      </c>
      <c r="JW2049" s="12">
        <v>2042</v>
      </c>
      <c r="JX2049" s="12" t="s">
        <v>1669</v>
      </c>
      <c r="JY2049" s="12" t="s">
        <v>2025</v>
      </c>
    </row>
    <row r="2050" ht="14.25" customHeight="1" outlineLevel="1" spans="7:285">
      <c r="G2050" s="55">
        <v>2043</v>
      </c>
      <c r="H2050" s="55" t="s">
        <v>2077</v>
      </c>
      <c r="I2050" s="55" t="s">
        <v>1260</v>
      </c>
      <c r="J2050" s="55" t="s">
        <v>1891</v>
      </c>
      <c r="K2050" s="55" t="s">
        <v>1258</v>
      </c>
      <c r="L2050" s="55">
        <v>0.0208</v>
      </c>
      <c r="AD2050" s="12">
        <v>2043</v>
      </c>
      <c r="AE2050" s="12" t="s">
        <v>1261</v>
      </c>
      <c r="AF2050" s="12" t="s">
        <v>2047</v>
      </c>
      <c r="AG2050" s="12" t="s">
        <v>2199</v>
      </c>
      <c r="AH2050" s="12" t="s">
        <v>3090</v>
      </c>
      <c r="DN2050" s="55">
        <v>2043</v>
      </c>
      <c r="DO2050" s="55" t="s">
        <v>1566</v>
      </c>
      <c r="DP2050" s="55" t="s">
        <v>3300</v>
      </c>
      <c r="DQ2050" s="55" t="s">
        <v>1260</v>
      </c>
      <c r="DR2050" s="55" t="s">
        <v>1261</v>
      </c>
      <c r="DS2050" s="55">
        <v>33154</v>
      </c>
      <c r="DT2050" s="55">
        <v>10000</v>
      </c>
      <c r="DU2050" s="55" t="s">
        <v>1258</v>
      </c>
      <c r="DV2050" s="55">
        <v>1</v>
      </c>
      <c r="EV2050" s="55">
        <v>2043</v>
      </c>
      <c r="EW2050" s="55" t="s">
        <v>1309</v>
      </c>
      <c r="EX2050" s="55" t="s">
        <v>1738</v>
      </c>
      <c r="EY2050" s="55">
        <v>2</v>
      </c>
      <c r="EZ2050" s="55">
        <v>0</v>
      </c>
      <c r="FA2050" s="55">
        <v>1994</v>
      </c>
      <c r="FB2050" s="55" t="s">
        <v>1361</v>
      </c>
      <c r="FC2050" s="55" t="s">
        <v>1249</v>
      </c>
      <c r="FD2050" s="55">
        <v>5.5</v>
      </c>
      <c r="FF2050" s="55">
        <v>2043</v>
      </c>
      <c r="FG2050" s="55" t="s">
        <v>1313</v>
      </c>
      <c r="FH2050" s="55" t="s">
        <v>763</v>
      </c>
      <c r="FI2050" s="55">
        <v>2</v>
      </c>
      <c r="FJ2050" s="55">
        <v>25000</v>
      </c>
      <c r="FK2050" s="55" t="s">
        <v>1249</v>
      </c>
      <c r="FL2050" s="55">
        <v>0.67</v>
      </c>
      <c r="JW2050" s="12">
        <v>2043</v>
      </c>
      <c r="JX2050" s="12" t="s">
        <v>1669</v>
      </c>
      <c r="JY2050" s="12" t="s">
        <v>2121</v>
      </c>
    </row>
    <row r="2051" ht="14.25" customHeight="1" outlineLevel="1" spans="7:285">
      <c r="G2051" s="55">
        <v>2044</v>
      </c>
      <c r="H2051" s="55" t="s">
        <v>2077</v>
      </c>
      <c r="I2051" s="55" t="s">
        <v>1260</v>
      </c>
      <c r="J2051" s="55" t="s">
        <v>1914</v>
      </c>
      <c r="K2051" s="55" t="s">
        <v>1258</v>
      </c>
      <c r="L2051" s="55">
        <v>0.0208</v>
      </c>
      <c r="AD2051" s="12">
        <v>2044</v>
      </c>
      <c r="AE2051" s="12" t="s">
        <v>1261</v>
      </c>
      <c r="AF2051" s="12" t="s">
        <v>1469</v>
      </c>
      <c r="AG2051" s="12" t="s">
        <v>1731</v>
      </c>
      <c r="AH2051" s="12" t="s">
        <v>2745</v>
      </c>
      <c r="DN2051" s="55">
        <v>2044</v>
      </c>
      <c r="DO2051" s="55" t="s">
        <v>1566</v>
      </c>
      <c r="DP2051" s="55" t="s">
        <v>3300</v>
      </c>
      <c r="DQ2051" s="55" t="s">
        <v>1260</v>
      </c>
      <c r="DR2051" s="55" t="s">
        <v>1261</v>
      </c>
      <c r="DS2051" s="55">
        <v>33156</v>
      </c>
      <c r="DT2051" s="55">
        <v>10000</v>
      </c>
      <c r="DU2051" s="55" t="s">
        <v>1258</v>
      </c>
      <c r="DV2051" s="55">
        <v>1</v>
      </c>
      <c r="EV2051" s="55">
        <v>2044</v>
      </c>
      <c r="EW2051" s="55" t="s">
        <v>1309</v>
      </c>
      <c r="EX2051" s="55" t="s">
        <v>1738</v>
      </c>
      <c r="EY2051" s="55">
        <v>2</v>
      </c>
      <c r="EZ2051" s="55">
        <v>1995</v>
      </c>
      <c r="FA2051" s="55">
        <v>2999</v>
      </c>
      <c r="FB2051" s="55" t="s">
        <v>1361</v>
      </c>
      <c r="FC2051" s="55" t="s">
        <v>1249</v>
      </c>
      <c r="FD2051" s="55">
        <v>6</v>
      </c>
      <c r="FF2051" s="55">
        <v>2044</v>
      </c>
      <c r="FG2051" s="55" t="s">
        <v>1313</v>
      </c>
      <c r="FH2051" s="55" t="s">
        <v>763</v>
      </c>
      <c r="FI2051" s="55">
        <v>2</v>
      </c>
      <c r="FJ2051" s="55">
        <v>50000</v>
      </c>
      <c r="FK2051" s="55" t="s">
        <v>1249</v>
      </c>
      <c r="FL2051" s="55">
        <v>0.63</v>
      </c>
      <c r="JW2051" s="12">
        <v>2044</v>
      </c>
      <c r="JX2051" s="12" t="s">
        <v>1669</v>
      </c>
      <c r="JY2051" s="12" t="s">
        <v>2165</v>
      </c>
    </row>
    <row r="2052" ht="14.25" customHeight="1" outlineLevel="1" spans="7:285">
      <c r="G2052" s="55">
        <v>2045</v>
      </c>
      <c r="H2052" s="55" t="s">
        <v>2077</v>
      </c>
      <c r="I2052" s="55" t="s">
        <v>1260</v>
      </c>
      <c r="J2052" s="55" t="s">
        <v>1942</v>
      </c>
      <c r="K2052" s="55" t="s">
        <v>1258</v>
      </c>
      <c r="L2052" s="55">
        <v>0.0208</v>
      </c>
      <c r="AD2052" s="12">
        <v>2045</v>
      </c>
      <c r="AE2052" s="12" t="s">
        <v>1261</v>
      </c>
      <c r="AF2052" s="12" t="s">
        <v>2219</v>
      </c>
      <c r="AG2052" s="12" t="s">
        <v>2199</v>
      </c>
      <c r="AH2052" s="12" t="s">
        <v>3090</v>
      </c>
      <c r="DN2052" s="55">
        <v>2045</v>
      </c>
      <c r="DO2052" s="55" t="s">
        <v>1566</v>
      </c>
      <c r="DP2052" s="55" t="s">
        <v>3300</v>
      </c>
      <c r="DQ2052" s="55" t="s">
        <v>1260</v>
      </c>
      <c r="DR2052" s="55" t="s">
        <v>1261</v>
      </c>
      <c r="DS2052" s="55">
        <v>33158</v>
      </c>
      <c r="DT2052" s="55">
        <v>10000</v>
      </c>
      <c r="DU2052" s="55" t="s">
        <v>1258</v>
      </c>
      <c r="DV2052" s="55">
        <v>1</v>
      </c>
      <c r="EV2052" s="55">
        <v>2045</v>
      </c>
      <c r="EW2052" s="55" t="s">
        <v>1309</v>
      </c>
      <c r="EX2052" s="55" t="s">
        <v>2016</v>
      </c>
      <c r="EY2052" s="55">
        <v>1</v>
      </c>
      <c r="EZ2052" s="55">
        <v>0</v>
      </c>
      <c r="FA2052" s="55">
        <v>1994</v>
      </c>
      <c r="FB2052" s="55" t="s">
        <v>1361</v>
      </c>
      <c r="FC2052" s="55" t="s">
        <v>1249</v>
      </c>
      <c r="FD2052" s="55">
        <v>2.5</v>
      </c>
      <c r="FF2052" s="55">
        <v>2045</v>
      </c>
      <c r="FG2052" s="55" t="s">
        <v>1313</v>
      </c>
      <c r="FH2052" s="55" t="s">
        <v>763</v>
      </c>
      <c r="FI2052" s="55">
        <v>2</v>
      </c>
      <c r="FJ2052" s="55">
        <v>80000</v>
      </c>
      <c r="FK2052" s="55" t="s">
        <v>1249</v>
      </c>
      <c r="FL2052" s="55">
        <v>0.57</v>
      </c>
      <c r="JW2052" s="12">
        <v>2045</v>
      </c>
      <c r="JX2052" s="12" t="s">
        <v>1669</v>
      </c>
      <c r="JY2052" s="12" t="s">
        <v>2239</v>
      </c>
    </row>
    <row r="2053" ht="14.25" customHeight="1" outlineLevel="1" spans="7:285">
      <c r="G2053" s="55">
        <v>2046</v>
      </c>
      <c r="H2053" s="55" t="s">
        <v>2077</v>
      </c>
      <c r="I2053" s="55" t="s">
        <v>1260</v>
      </c>
      <c r="J2053" s="55" t="s">
        <v>1409</v>
      </c>
      <c r="K2053" s="55" t="s">
        <v>1258</v>
      </c>
      <c r="L2053" s="55">
        <v>0.0317</v>
      </c>
      <c r="AD2053" s="12">
        <v>2046</v>
      </c>
      <c r="AE2053" s="12" t="s">
        <v>1261</v>
      </c>
      <c r="AF2053" s="12" t="s">
        <v>1951</v>
      </c>
      <c r="AG2053" s="12" t="s">
        <v>1731</v>
      </c>
      <c r="AH2053" s="12" t="s">
        <v>2745</v>
      </c>
      <c r="DN2053" s="55">
        <v>2046</v>
      </c>
      <c r="DO2053" s="55" t="s">
        <v>1566</v>
      </c>
      <c r="DP2053" s="55" t="s">
        <v>3300</v>
      </c>
      <c r="DQ2053" s="55" t="s">
        <v>1260</v>
      </c>
      <c r="DR2053" s="55" t="s">
        <v>1261</v>
      </c>
      <c r="DS2053" s="55">
        <v>33164</v>
      </c>
      <c r="DT2053" s="55">
        <v>10000</v>
      </c>
      <c r="DU2053" s="55" t="s">
        <v>1258</v>
      </c>
      <c r="DV2053" s="55">
        <v>1</v>
      </c>
      <c r="EV2053" s="55">
        <v>2046</v>
      </c>
      <c r="EW2053" s="55" t="s">
        <v>1309</v>
      </c>
      <c r="EX2053" s="55" t="s">
        <v>2016</v>
      </c>
      <c r="EY2053" s="55">
        <v>1</v>
      </c>
      <c r="EZ2053" s="55">
        <v>1995</v>
      </c>
      <c r="FA2053" s="55">
        <v>2999</v>
      </c>
      <c r="FB2053" s="55" t="s">
        <v>1361</v>
      </c>
      <c r="FC2053" s="55" t="s">
        <v>1249</v>
      </c>
      <c r="FD2053" s="55">
        <v>2.5</v>
      </c>
      <c r="FF2053" s="55">
        <v>2046</v>
      </c>
      <c r="FG2053" s="55" t="s">
        <v>1313</v>
      </c>
      <c r="FH2053" s="55" t="s">
        <v>763</v>
      </c>
      <c r="FI2053" s="55">
        <v>2</v>
      </c>
      <c r="FJ2053" s="55">
        <v>130000</v>
      </c>
      <c r="FK2053" s="55" t="s">
        <v>1249</v>
      </c>
      <c r="FL2053" s="55">
        <v>0.57</v>
      </c>
      <c r="JW2053" s="12">
        <v>2046</v>
      </c>
      <c r="JX2053" s="12" t="s">
        <v>1669</v>
      </c>
      <c r="JY2053" s="12" t="s">
        <v>3062</v>
      </c>
    </row>
    <row r="2054" ht="14.25" customHeight="1" outlineLevel="1" spans="7:285">
      <c r="G2054" s="55">
        <v>2047</v>
      </c>
      <c r="H2054" s="55" t="s">
        <v>2077</v>
      </c>
      <c r="I2054" s="55" t="s">
        <v>1260</v>
      </c>
      <c r="J2054" s="55" t="s">
        <v>1992</v>
      </c>
      <c r="K2054" s="55" t="s">
        <v>1258</v>
      </c>
      <c r="L2054" s="55">
        <v>0.0317</v>
      </c>
      <c r="AD2054" s="12">
        <v>2047</v>
      </c>
      <c r="AE2054" s="12" t="s">
        <v>1261</v>
      </c>
      <c r="AF2054" s="12" t="s">
        <v>1937</v>
      </c>
      <c r="AG2054" s="12" t="s">
        <v>2199</v>
      </c>
      <c r="AH2054" s="12" t="s">
        <v>3090</v>
      </c>
      <c r="DN2054" s="55">
        <v>2047</v>
      </c>
      <c r="DO2054" s="55" t="s">
        <v>1566</v>
      </c>
      <c r="DP2054" s="55" t="s">
        <v>3300</v>
      </c>
      <c r="DQ2054" s="55" t="s">
        <v>1260</v>
      </c>
      <c r="DR2054" s="55" t="s">
        <v>1261</v>
      </c>
      <c r="DS2054" s="55">
        <v>33166</v>
      </c>
      <c r="DT2054" s="55">
        <v>10000</v>
      </c>
      <c r="DU2054" s="55" t="s">
        <v>1258</v>
      </c>
      <c r="DV2054" s="55">
        <v>1</v>
      </c>
      <c r="EV2054" s="55">
        <v>2047</v>
      </c>
      <c r="EW2054" s="55" t="s">
        <v>1309</v>
      </c>
      <c r="EX2054" s="55" t="s">
        <v>2016</v>
      </c>
      <c r="EY2054" s="55">
        <v>10</v>
      </c>
      <c r="EZ2054" s="55">
        <v>0</v>
      </c>
      <c r="FA2054" s="55">
        <v>1994</v>
      </c>
      <c r="FB2054" s="55" t="s">
        <v>1361</v>
      </c>
      <c r="FC2054" s="55" t="s">
        <v>1249</v>
      </c>
      <c r="FD2054" s="55">
        <v>3.5</v>
      </c>
      <c r="FF2054" s="55">
        <v>2047</v>
      </c>
      <c r="FG2054" s="55" t="s">
        <v>1313</v>
      </c>
      <c r="FH2054" s="55" t="s">
        <v>763</v>
      </c>
      <c r="FI2054" s="55">
        <v>2</v>
      </c>
      <c r="FJ2054" s="55">
        <v>260000</v>
      </c>
      <c r="FK2054" s="55" t="s">
        <v>1249</v>
      </c>
      <c r="FL2054" s="55">
        <v>0.57</v>
      </c>
      <c r="JW2054" s="12">
        <v>2047</v>
      </c>
      <c r="JX2054" s="12" t="s">
        <v>1669</v>
      </c>
      <c r="JY2054" s="12" t="s">
        <v>3064</v>
      </c>
    </row>
    <row r="2055" ht="14.25" customHeight="1" outlineLevel="1" spans="7:285">
      <c r="G2055" s="55">
        <v>2048</v>
      </c>
      <c r="H2055" s="55" t="s">
        <v>2077</v>
      </c>
      <c r="I2055" s="55" t="s">
        <v>1260</v>
      </c>
      <c r="J2055" s="55" t="s">
        <v>1811</v>
      </c>
      <c r="K2055" s="55" t="s">
        <v>1258</v>
      </c>
      <c r="L2055" s="55">
        <v>0.0375</v>
      </c>
      <c r="AD2055" s="12">
        <v>2048</v>
      </c>
      <c r="AE2055" s="12" t="s">
        <v>1261</v>
      </c>
      <c r="AF2055" s="12" t="s">
        <v>1430</v>
      </c>
      <c r="AG2055" s="12" t="s">
        <v>1731</v>
      </c>
      <c r="AH2055" s="12" t="s">
        <v>2745</v>
      </c>
      <c r="DN2055" s="55">
        <v>2048</v>
      </c>
      <c r="DO2055" s="55" t="s">
        <v>1566</v>
      </c>
      <c r="DP2055" s="55" t="s">
        <v>3300</v>
      </c>
      <c r="DQ2055" s="55" t="s">
        <v>1260</v>
      </c>
      <c r="DR2055" s="55" t="s">
        <v>1261</v>
      </c>
      <c r="DS2055" s="55">
        <v>33167</v>
      </c>
      <c r="DT2055" s="55">
        <v>10000</v>
      </c>
      <c r="DU2055" s="55" t="s">
        <v>1258</v>
      </c>
      <c r="DV2055" s="55">
        <v>1</v>
      </c>
      <c r="EV2055" s="55">
        <v>2048</v>
      </c>
      <c r="EW2055" s="55" t="s">
        <v>1309</v>
      </c>
      <c r="EX2055" s="55" t="s">
        <v>2016</v>
      </c>
      <c r="EY2055" s="55">
        <v>10</v>
      </c>
      <c r="EZ2055" s="55">
        <v>1995</v>
      </c>
      <c r="FA2055" s="55">
        <v>2999</v>
      </c>
      <c r="FB2055" s="55" t="s">
        <v>1361</v>
      </c>
      <c r="FC2055" s="55" t="s">
        <v>1249</v>
      </c>
      <c r="FD2055" s="55">
        <v>3.5</v>
      </c>
      <c r="FF2055" s="55">
        <v>2048</v>
      </c>
      <c r="FG2055" s="55" t="s">
        <v>1313</v>
      </c>
      <c r="FH2055" s="55" t="s">
        <v>763</v>
      </c>
      <c r="FI2055" s="55">
        <v>2</v>
      </c>
      <c r="FJ2055" s="55">
        <v>400000</v>
      </c>
      <c r="FK2055" s="55" t="s">
        <v>1249</v>
      </c>
      <c r="FL2055" s="55">
        <v>0.57</v>
      </c>
      <c r="JW2055" s="12">
        <v>2048</v>
      </c>
      <c r="JX2055" s="12" t="s">
        <v>1669</v>
      </c>
      <c r="JY2055" s="12" t="s">
        <v>3066</v>
      </c>
    </row>
    <row r="2056" ht="14.25" customHeight="1" outlineLevel="1" spans="7:285">
      <c r="G2056" s="55">
        <v>2049</v>
      </c>
      <c r="H2056" s="55" t="s">
        <v>2077</v>
      </c>
      <c r="I2056" s="55" t="s">
        <v>1260</v>
      </c>
      <c r="J2056" s="55" t="s">
        <v>1839</v>
      </c>
      <c r="K2056" s="55" t="s">
        <v>1258</v>
      </c>
      <c r="L2056" s="55">
        <v>0.0208</v>
      </c>
      <c r="AD2056" s="12">
        <v>2049</v>
      </c>
      <c r="AE2056" s="12" t="s">
        <v>1261</v>
      </c>
      <c r="AF2056" s="12" t="s">
        <v>2476</v>
      </c>
      <c r="AG2056" s="12" t="s">
        <v>2199</v>
      </c>
      <c r="AH2056" s="12" t="s">
        <v>3090</v>
      </c>
      <c r="DN2056" s="55">
        <v>2049</v>
      </c>
      <c r="DO2056" s="55" t="s">
        <v>1566</v>
      </c>
      <c r="DP2056" s="55" t="s">
        <v>3300</v>
      </c>
      <c r="DQ2056" s="55" t="s">
        <v>1260</v>
      </c>
      <c r="DR2056" s="55" t="s">
        <v>1261</v>
      </c>
      <c r="DS2056" s="55">
        <v>33170</v>
      </c>
      <c r="DT2056" s="55">
        <v>10000</v>
      </c>
      <c r="DU2056" s="55" t="s">
        <v>1258</v>
      </c>
      <c r="DV2056" s="55">
        <v>1</v>
      </c>
      <c r="EV2056" s="55">
        <v>2049</v>
      </c>
      <c r="EW2056" s="55" t="s">
        <v>1309</v>
      </c>
      <c r="EX2056" s="55" t="s">
        <v>2016</v>
      </c>
      <c r="EY2056" s="55">
        <v>11</v>
      </c>
      <c r="EZ2056" s="55">
        <v>0</v>
      </c>
      <c r="FA2056" s="55">
        <v>1994</v>
      </c>
      <c r="FB2056" s="55" t="s">
        <v>1361</v>
      </c>
      <c r="FC2056" s="55" t="s">
        <v>1249</v>
      </c>
      <c r="FD2056" s="55">
        <v>3.5</v>
      </c>
      <c r="FF2056" s="55">
        <v>2049</v>
      </c>
      <c r="FG2056" s="55" t="s">
        <v>1313</v>
      </c>
      <c r="FH2056" s="55" t="s">
        <v>763</v>
      </c>
      <c r="FI2056" s="55">
        <v>2</v>
      </c>
      <c r="FJ2056" s="55">
        <v>530000</v>
      </c>
      <c r="FK2056" s="55" t="s">
        <v>1249</v>
      </c>
      <c r="FL2056" s="55">
        <v>0.57</v>
      </c>
      <c r="JW2056" s="12">
        <v>2049</v>
      </c>
      <c r="JX2056" s="12" t="s">
        <v>1669</v>
      </c>
      <c r="JY2056" s="12" t="s">
        <v>3070</v>
      </c>
    </row>
    <row r="2057" ht="14.25" customHeight="1" outlineLevel="1" spans="7:285">
      <c r="G2057" s="55">
        <v>2050</v>
      </c>
      <c r="H2057" s="55" t="s">
        <v>2077</v>
      </c>
      <c r="I2057" s="55" t="s">
        <v>1260</v>
      </c>
      <c r="J2057" s="55" t="s">
        <v>1864</v>
      </c>
      <c r="K2057" s="55" t="s">
        <v>1258</v>
      </c>
      <c r="L2057" s="55">
        <v>0.0208</v>
      </c>
      <c r="AD2057" s="12">
        <v>2050</v>
      </c>
      <c r="AE2057" s="12" t="s">
        <v>1261</v>
      </c>
      <c r="AF2057" s="12" t="s">
        <v>2283</v>
      </c>
      <c r="AG2057" s="12" t="s">
        <v>1731</v>
      </c>
      <c r="AH2057" s="12" t="s">
        <v>2745</v>
      </c>
      <c r="DN2057" s="55">
        <v>2050</v>
      </c>
      <c r="DO2057" s="55" t="s">
        <v>1566</v>
      </c>
      <c r="DP2057" s="55" t="s">
        <v>3300</v>
      </c>
      <c r="DQ2057" s="55" t="s">
        <v>1260</v>
      </c>
      <c r="DR2057" s="55" t="s">
        <v>1261</v>
      </c>
      <c r="DS2057" s="55">
        <v>33172</v>
      </c>
      <c r="DT2057" s="55">
        <v>10000</v>
      </c>
      <c r="DU2057" s="55" t="s">
        <v>1258</v>
      </c>
      <c r="DV2057" s="55">
        <v>1</v>
      </c>
      <c r="EV2057" s="55">
        <v>2050</v>
      </c>
      <c r="EW2057" s="55" t="s">
        <v>1309</v>
      </c>
      <c r="EX2057" s="55" t="s">
        <v>2016</v>
      </c>
      <c r="EY2057" s="55">
        <v>11</v>
      </c>
      <c r="EZ2057" s="55">
        <v>1995</v>
      </c>
      <c r="FA2057" s="55">
        <v>2999</v>
      </c>
      <c r="FB2057" s="55" t="s">
        <v>1361</v>
      </c>
      <c r="FC2057" s="55" t="s">
        <v>1249</v>
      </c>
      <c r="FD2057" s="55">
        <v>3.5</v>
      </c>
      <c r="FF2057" s="55">
        <v>2050</v>
      </c>
      <c r="FG2057" s="55" t="s">
        <v>1313</v>
      </c>
      <c r="FH2057" s="55" t="s">
        <v>763</v>
      </c>
      <c r="FI2057" s="55">
        <v>2</v>
      </c>
      <c r="FJ2057" s="55">
        <v>540000</v>
      </c>
      <c r="FK2057" s="55" t="s">
        <v>1249</v>
      </c>
      <c r="FL2057" s="55">
        <v>0.57</v>
      </c>
      <c r="JW2057" s="12">
        <v>2050</v>
      </c>
      <c r="JX2057" s="12" t="s">
        <v>1669</v>
      </c>
      <c r="JY2057" s="12" t="s">
        <v>3073</v>
      </c>
    </row>
    <row r="2058" ht="14.25" customHeight="1" outlineLevel="1" spans="7:285">
      <c r="G2058" s="55">
        <v>2051</v>
      </c>
      <c r="H2058" s="55" t="s">
        <v>2077</v>
      </c>
      <c r="I2058" s="55" t="s">
        <v>1260</v>
      </c>
      <c r="J2058" s="55" t="s">
        <v>1363</v>
      </c>
      <c r="K2058" s="55" t="s">
        <v>1258</v>
      </c>
      <c r="L2058" s="55">
        <v>0.0208</v>
      </c>
      <c r="AD2058" s="12">
        <v>2051</v>
      </c>
      <c r="AE2058" s="12" t="s">
        <v>1261</v>
      </c>
      <c r="AF2058" s="12" t="s">
        <v>2602</v>
      </c>
      <c r="AG2058" s="12" t="s">
        <v>2199</v>
      </c>
      <c r="AH2058" s="12" t="s">
        <v>3090</v>
      </c>
      <c r="DN2058" s="55">
        <v>2051</v>
      </c>
      <c r="DO2058" s="55" t="s">
        <v>1566</v>
      </c>
      <c r="DP2058" s="55" t="s">
        <v>3300</v>
      </c>
      <c r="DQ2058" s="55" t="s">
        <v>1260</v>
      </c>
      <c r="DR2058" s="55" t="s">
        <v>1261</v>
      </c>
      <c r="DS2058" s="55">
        <v>33173</v>
      </c>
      <c r="DT2058" s="55">
        <v>10000</v>
      </c>
      <c r="DU2058" s="55" t="s">
        <v>1258</v>
      </c>
      <c r="DV2058" s="55">
        <v>1</v>
      </c>
      <c r="EV2058" s="55">
        <v>2051</v>
      </c>
      <c r="EW2058" s="55" t="s">
        <v>1309</v>
      </c>
      <c r="EX2058" s="55" t="s">
        <v>2016</v>
      </c>
      <c r="EY2058" s="55">
        <v>2</v>
      </c>
      <c r="EZ2058" s="55">
        <v>0</v>
      </c>
      <c r="FA2058" s="55">
        <v>1994</v>
      </c>
      <c r="FB2058" s="55" t="s">
        <v>1361</v>
      </c>
      <c r="FC2058" s="55" t="s">
        <v>1249</v>
      </c>
      <c r="FD2058" s="55">
        <v>2.5</v>
      </c>
      <c r="FF2058" s="55">
        <v>2051</v>
      </c>
      <c r="FG2058" s="55" t="s">
        <v>1313</v>
      </c>
      <c r="FH2058" s="55" t="s">
        <v>763</v>
      </c>
      <c r="FI2058" s="55">
        <v>3</v>
      </c>
      <c r="FJ2058" s="55">
        <v>0</v>
      </c>
      <c r="FK2058" s="55" t="s">
        <v>1249</v>
      </c>
      <c r="FL2058" s="55">
        <v>1.02</v>
      </c>
      <c r="JW2058" s="12">
        <v>2051</v>
      </c>
      <c r="JX2058" s="12" t="s">
        <v>1669</v>
      </c>
      <c r="JY2058" s="12" t="s">
        <v>3076</v>
      </c>
    </row>
    <row r="2059" ht="14.25" customHeight="1" outlineLevel="1" spans="7:285">
      <c r="G2059" s="55">
        <v>2052</v>
      </c>
      <c r="H2059" s="55" t="s">
        <v>2077</v>
      </c>
      <c r="I2059" s="55" t="s">
        <v>1260</v>
      </c>
      <c r="J2059" s="55" t="s">
        <v>1910</v>
      </c>
      <c r="K2059" s="55" t="s">
        <v>1258</v>
      </c>
      <c r="L2059" s="55">
        <v>0.0208</v>
      </c>
      <c r="AD2059" s="12">
        <v>2052</v>
      </c>
      <c r="AE2059" s="12" t="s">
        <v>1261</v>
      </c>
      <c r="AF2059" s="12" t="s">
        <v>2197</v>
      </c>
      <c r="AG2059" s="12" t="s">
        <v>1731</v>
      </c>
      <c r="AH2059" s="12" t="s">
        <v>2745</v>
      </c>
      <c r="DN2059" s="55">
        <v>2052</v>
      </c>
      <c r="DO2059" s="55" t="s">
        <v>1566</v>
      </c>
      <c r="DP2059" s="55" t="s">
        <v>3300</v>
      </c>
      <c r="DQ2059" s="55" t="s">
        <v>1260</v>
      </c>
      <c r="DR2059" s="55" t="s">
        <v>1261</v>
      </c>
      <c r="DS2059" s="55">
        <v>33175</v>
      </c>
      <c r="DT2059" s="55">
        <v>10000</v>
      </c>
      <c r="DU2059" s="55" t="s">
        <v>1258</v>
      </c>
      <c r="DV2059" s="55">
        <v>1</v>
      </c>
      <c r="EV2059" s="55">
        <v>2052</v>
      </c>
      <c r="EW2059" s="55" t="s">
        <v>1309</v>
      </c>
      <c r="EX2059" s="55" t="s">
        <v>2016</v>
      </c>
      <c r="EY2059" s="55">
        <v>2</v>
      </c>
      <c r="EZ2059" s="55">
        <v>1995</v>
      </c>
      <c r="FA2059" s="55">
        <v>2999</v>
      </c>
      <c r="FB2059" s="55" t="s">
        <v>1361</v>
      </c>
      <c r="FC2059" s="55" t="s">
        <v>1249</v>
      </c>
      <c r="FD2059" s="55">
        <v>2.5</v>
      </c>
      <c r="FF2059" s="55">
        <v>2052</v>
      </c>
      <c r="FG2059" s="55" t="s">
        <v>1313</v>
      </c>
      <c r="FH2059" s="55" t="s">
        <v>763</v>
      </c>
      <c r="FI2059" s="55">
        <v>3</v>
      </c>
      <c r="FJ2059" s="55">
        <v>1000</v>
      </c>
      <c r="FK2059" s="55" t="s">
        <v>1249</v>
      </c>
      <c r="FL2059" s="55">
        <v>1.02</v>
      </c>
      <c r="JW2059" s="12">
        <v>2052</v>
      </c>
      <c r="JX2059" s="12" t="s">
        <v>1669</v>
      </c>
      <c r="JY2059" s="12" t="s">
        <v>3077</v>
      </c>
    </row>
    <row r="2060" ht="14.25" customHeight="1" outlineLevel="1" spans="7:285">
      <c r="G2060" s="55">
        <v>2053</v>
      </c>
      <c r="H2060" s="55" t="s">
        <v>2077</v>
      </c>
      <c r="I2060" s="55" t="s">
        <v>1260</v>
      </c>
      <c r="J2060" s="55" t="s">
        <v>1939</v>
      </c>
      <c r="K2060" s="55" t="s">
        <v>1258</v>
      </c>
      <c r="L2060" s="55">
        <v>0.0208</v>
      </c>
      <c r="AD2060" s="12">
        <v>2053</v>
      </c>
      <c r="AE2060" s="12" t="s">
        <v>1261</v>
      </c>
      <c r="AF2060" s="12" t="s">
        <v>2707</v>
      </c>
      <c r="AG2060" s="12" t="s">
        <v>2199</v>
      </c>
      <c r="AH2060" s="12" t="s">
        <v>3090</v>
      </c>
      <c r="DN2060" s="55">
        <v>2053</v>
      </c>
      <c r="DO2060" s="55" t="s">
        <v>1566</v>
      </c>
      <c r="DP2060" s="55" t="s">
        <v>3300</v>
      </c>
      <c r="DQ2060" s="55" t="s">
        <v>1260</v>
      </c>
      <c r="DR2060" s="55" t="s">
        <v>1261</v>
      </c>
      <c r="DS2060" s="55">
        <v>33176</v>
      </c>
      <c r="DT2060" s="55">
        <v>10000</v>
      </c>
      <c r="DU2060" s="55" t="s">
        <v>1258</v>
      </c>
      <c r="DV2060" s="55">
        <v>1</v>
      </c>
      <c r="EV2060" s="55">
        <v>2053</v>
      </c>
      <c r="EW2060" s="55" t="s">
        <v>1309</v>
      </c>
      <c r="EX2060" s="55" t="s">
        <v>2016</v>
      </c>
      <c r="EY2060" s="55">
        <v>5</v>
      </c>
      <c r="EZ2060" s="55">
        <v>0</v>
      </c>
      <c r="FA2060" s="55">
        <v>1994</v>
      </c>
      <c r="FB2060" s="55" t="s">
        <v>1361</v>
      </c>
      <c r="FC2060" s="55" t="s">
        <v>1249</v>
      </c>
      <c r="FD2060" s="55">
        <v>3.5</v>
      </c>
      <c r="FF2060" s="55">
        <v>2053</v>
      </c>
      <c r="FG2060" s="55" t="s">
        <v>1313</v>
      </c>
      <c r="FH2060" s="55" t="s">
        <v>763</v>
      </c>
      <c r="FI2060" s="55">
        <v>3</v>
      </c>
      <c r="FJ2060" s="55">
        <v>2500</v>
      </c>
      <c r="FK2060" s="55" t="s">
        <v>1249</v>
      </c>
      <c r="FL2060" s="55">
        <v>0.95</v>
      </c>
      <c r="JW2060" s="12">
        <v>2053</v>
      </c>
      <c r="JX2060" s="12" t="s">
        <v>1669</v>
      </c>
      <c r="JY2060" s="12" t="s">
        <v>3079</v>
      </c>
    </row>
    <row r="2061" ht="14.25" customHeight="1" outlineLevel="1" spans="7:285">
      <c r="G2061" s="55">
        <v>2054</v>
      </c>
      <c r="H2061" s="55" t="s">
        <v>2077</v>
      </c>
      <c r="I2061" s="55" t="s">
        <v>1260</v>
      </c>
      <c r="J2061" s="55" t="s">
        <v>1964</v>
      </c>
      <c r="K2061" s="55" t="s">
        <v>1258</v>
      </c>
      <c r="L2061" s="55">
        <v>0.0208</v>
      </c>
      <c r="AD2061" s="12">
        <v>2054</v>
      </c>
      <c r="AE2061" s="12" t="s">
        <v>1261</v>
      </c>
      <c r="AF2061" s="12" t="s">
        <v>2532</v>
      </c>
      <c r="AG2061" s="12" t="s">
        <v>1731</v>
      </c>
      <c r="AH2061" s="12" t="s">
        <v>2745</v>
      </c>
      <c r="DN2061" s="55">
        <v>2054</v>
      </c>
      <c r="DO2061" s="55" t="s">
        <v>1566</v>
      </c>
      <c r="DP2061" s="55" t="s">
        <v>3300</v>
      </c>
      <c r="DQ2061" s="55" t="s">
        <v>1260</v>
      </c>
      <c r="DR2061" s="55" t="s">
        <v>1261</v>
      </c>
      <c r="DS2061" s="55">
        <v>33182</v>
      </c>
      <c r="DT2061" s="55">
        <v>10000</v>
      </c>
      <c r="DU2061" s="55" t="s">
        <v>1258</v>
      </c>
      <c r="DV2061" s="55">
        <v>1</v>
      </c>
      <c r="EV2061" s="55">
        <v>2054</v>
      </c>
      <c r="EW2061" s="55" t="s">
        <v>1309</v>
      </c>
      <c r="EX2061" s="55" t="s">
        <v>2016</v>
      </c>
      <c r="EY2061" s="55">
        <v>5</v>
      </c>
      <c r="EZ2061" s="55">
        <v>1995</v>
      </c>
      <c r="FA2061" s="55">
        <v>2999</v>
      </c>
      <c r="FB2061" s="55" t="s">
        <v>1361</v>
      </c>
      <c r="FC2061" s="55" t="s">
        <v>1249</v>
      </c>
      <c r="FD2061" s="55">
        <v>3.5</v>
      </c>
      <c r="FF2061" s="55">
        <v>2054</v>
      </c>
      <c r="FG2061" s="55" t="s">
        <v>1313</v>
      </c>
      <c r="FH2061" s="55" t="s">
        <v>763</v>
      </c>
      <c r="FI2061" s="55">
        <v>3</v>
      </c>
      <c r="FJ2061" s="55">
        <v>5000</v>
      </c>
      <c r="FK2061" s="55" t="s">
        <v>1249</v>
      </c>
      <c r="FL2061" s="55">
        <v>0.84</v>
      </c>
      <c r="JW2061" s="12">
        <v>2054</v>
      </c>
      <c r="JX2061" s="12" t="s">
        <v>1669</v>
      </c>
      <c r="JY2061" s="12" t="s">
        <v>3081</v>
      </c>
    </row>
    <row r="2062" ht="14.25" customHeight="1" outlineLevel="1" spans="7:285">
      <c r="G2062" s="55">
        <v>2055</v>
      </c>
      <c r="H2062" s="55" t="s">
        <v>2077</v>
      </c>
      <c r="I2062" s="55" t="s">
        <v>1260</v>
      </c>
      <c r="J2062" s="55" t="s">
        <v>1989</v>
      </c>
      <c r="K2062" s="55" t="s">
        <v>1258</v>
      </c>
      <c r="L2062" s="55">
        <v>0.0208</v>
      </c>
      <c r="AD2062" s="12">
        <v>2055</v>
      </c>
      <c r="AE2062" s="12" t="s">
        <v>1261</v>
      </c>
      <c r="AF2062" s="12" t="s">
        <v>2651</v>
      </c>
      <c r="AG2062" s="12" t="s">
        <v>1731</v>
      </c>
      <c r="AH2062" s="12" t="s">
        <v>2745</v>
      </c>
      <c r="DN2062" s="55">
        <v>2055</v>
      </c>
      <c r="DO2062" s="55" t="s">
        <v>1566</v>
      </c>
      <c r="DP2062" s="55" t="s">
        <v>3300</v>
      </c>
      <c r="DQ2062" s="55" t="s">
        <v>1260</v>
      </c>
      <c r="DR2062" s="55" t="s">
        <v>1261</v>
      </c>
      <c r="DS2062" s="55">
        <v>33183</v>
      </c>
      <c r="DT2062" s="55">
        <v>10000</v>
      </c>
      <c r="DU2062" s="55" t="s">
        <v>1258</v>
      </c>
      <c r="DV2062" s="55">
        <v>1</v>
      </c>
      <c r="EV2062" s="55">
        <v>2055</v>
      </c>
      <c r="EW2062" s="55" t="s">
        <v>1309</v>
      </c>
      <c r="EX2062" s="55" t="s">
        <v>2016</v>
      </c>
      <c r="EY2062" s="55">
        <v>6</v>
      </c>
      <c r="EZ2062" s="55">
        <v>0</v>
      </c>
      <c r="FA2062" s="55">
        <v>1994</v>
      </c>
      <c r="FB2062" s="55" t="s">
        <v>1361</v>
      </c>
      <c r="FC2062" s="55" t="s">
        <v>1249</v>
      </c>
      <c r="FD2062" s="55">
        <v>4</v>
      </c>
      <c r="FF2062" s="55">
        <v>2055</v>
      </c>
      <c r="FG2062" s="55" t="s">
        <v>1313</v>
      </c>
      <c r="FH2062" s="55" t="s">
        <v>763</v>
      </c>
      <c r="FI2062" s="55">
        <v>3</v>
      </c>
      <c r="FJ2062" s="55">
        <v>10000</v>
      </c>
      <c r="FK2062" s="55" t="s">
        <v>1249</v>
      </c>
      <c r="FL2062" s="55">
        <v>0.7</v>
      </c>
      <c r="JW2062" s="12">
        <v>2055</v>
      </c>
      <c r="JX2062" s="12" t="s">
        <v>1669</v>
      </c>
      <c r="JY2062" s="12" t="s">
        <v>1932</v>
      </c>
    </row>
    <row r="2063" ht="14.25" customHeight="1" outlineLevel="1" spans="7:285">
      <c r="G2063" s="55">
        <v>2056</v>
      </c>
      <c r="H2063" s="55" t="s">
        <v>2077</v>
      </c>
      <c r="I2063" s="55" t="s">
        <v>1756</v>
      </c>
      <c r="J2063" s="55" t="s">
        <v>2162</v>
      </c>
      <c r="K2063" s="55" t="s">
        <v>1258</v>
      </c>
      <c r="L2063" s="55">
        <v>0.0258333333333333</v>
      </c>
      <c r="AD2063" s="12">
        <v>2056</v>
      </c>
      <c r="AE2063" s="12" t="s">
        <v>1261</v>
      </c>
      <c r="AF2063" s="12" t="s">
        <v>2735</v>
      </c>
      <c r="AG2063" s="12" t="s">
        <v>1731</v>
      </c>
      <c r="AH2063" s="12" t="s">
        <v>2745</v>
      </c>
      <c r="DN2063" s="55">
        <v>2056</v>
      </c>
      <c r="DO2063" s="55" t="s">
        <v>1566</v>
      </c>
      <c r="DP2063" s="55" t="s">
        <v>3300</v>
      </c>
      <c r="DQ2063" s="55" t="s">
        <v>1260</v>
      </c>
      <c r="DR2063" s="55" t="s">
        <v>1261</v>
      </c>
      <c r="DS2063" s="55">
        <v>33184</v>
      </c>
      <c r="DT2063" s="55">
        <v>10000</v>
      </c>
      <c r="DU2063" s="55" t="s">
        <v>1258</v>
      </c>
      <c r="DV2063" s="55">
        <v>1</v>
      </c>
      <c r="EV2063" s="55">
        <v>2056</v>
      </c>
      <c r="EW2063" s="55" t="s">
        <v>1309</v>
      </c>
      <c r="EX2063" s="55" t="s">
        <v>2016</v>
      </c>
      <c r="EY2063" s="55">
        <v>6</v>
      </c>
      <c r="EZ2063" s="55">
        <v>1995</v>
      </c>
      <c r="FA2063" s="55">
        <v>2999</v>
      </c>
      <c r="FB2063" s="55" t="s">
        <v>1361</v>
      </c>
      <c r="FC2063" s="55" t="s">
        <v>1249</v>
      </c>
      <c r="FD2063" s="55">
        <v>4</v>
      </c>
      <c r="FF2063" s="55">
        <v>2056</v>
      </c>
      <c r="FG2063" s="55" t="s">
        <v>1313</v>
      </c>
      <c r="FH2063" s="55" t="s">
        <v>763</v>
      </c>
      <c r="FI2063" s="55">
        <v>3</v>
      </c>
      <c r="FJ2063" s="55">
        <v>25000</v>
      </c>
      <c r="FK2063" s="55" t="s">
        <v>1249</v>
      </c>
      <c r="FL2063" s="55">
        <v>0.67</v>
      </c>
      <c r="JW2063" s="12">
        <v>2056</v>
      </c>
      <c r="JX2063" s="12" t="s">
        <v>1669</v>
      </c>
      <c r="JY2063" s="12" t="s">
        <v>1846</v>
      </c>
    </row>
    <row r="2064" ht="14.25" customHeight="1" outlineLevel="1" spans="7:285">
      <c r="G2064" s="55">
        <v>2057</v>
      </c>
      <c r="H2064" s="55" t="s">
        <v>2077</v>
      </c>
      <c r="I2064" s="55" t="s">
        <v>1756</v>
      </c>
      <c r="J2064" s="55" t="s">
        <v>2526</v>
      </c>
      <c r="K2064" s="55" t="s">
        <v>1258</v>
      </c>
      <c r="L2064" s="55">
        <v>0.0258333333333333</v>
      </c>
      <c r="AD2064" s="12">
        <v>2057</v>
      </c>
      <c r="AE2064" s="12" t="s">
        <v>1261</v>
      </c>
      <c r="AF2064" s="12" t="s">
        <v>747</v>
      </c>
      <c r="AG2064" s="12" t="s">
        <v>1758</v>
      </c>
      <c r="AH2064" s="12" t="s">
        <v>2754</v>
      </c>
      <c r="DN2064" s="55">
        <v>2057</v>
      </c>
      <c r="DO2064" s="55" t="s">
        <v>1566</v>
      </c>
      <c r="DP2064" s="55" t="s">
        <v>3300</v>
      </c>
      <c r="DQ2064" s="55" t="s">
        <v>1260</v>
      </c>
      <c r="DR2064" s="55" t="s">
        <v>1261</v>
      </c>
      <c r="DS2064" s="55">
        <v>33186</v>
      </c>
      <c r="DT2064" s="55">
        <v>10000</v>
      </c>
      <c r="DU2064" s="55" t="s">
        <v>1258</v>
      </c>
      <c r="DV2064" s="55">
        <v>1</v>
      </c>
      <c r="EV2064" s="55">
        <v>2057</v>
      </c>
      <c r="EW2064" s="55" t="s">
        <v>1309</v>
      </c>
      <c r="EX2064" s="55" t="s">
        <v>2016</v>
      </c>
      <c r="EY2064" s="55">
        <v>7</v>
      </c>
      <c r="EZ2064" s="55">
        <v>0</v>
      </c>
      <c r="FA2064" s="55">
        <v>1994</v>
      </c>
      <c r="FB2064" s="55" t="s">
        <v>1361</v>
      </c>
      <c r="FC2064" s="55" t="s">
        <v>1249</v>
      </c>
      <c r="FD2064" s="55">
        <v>3.5</v>
      </c>
      <c r="FF2064" s="55">
        <v>2057</v>
      </c>
      <c r="FG2064" s="55" t="s">
        <v>1313</v>
      </c>
      <c r="FH2064" s="55" t="s">
        <v>763</v>
      </c>
      <c r="FI2064" s="55">
        <v>3</v>
      </c>
      <c r="FJ2064" s="55">
        <v>50000</v>
      </c>
      <c r="FK2064" s="55" t="s">
        <v>1249</v>
      </c>
      <c r="FL2064" s="55">
        <v>0.63</v>
      </c>
      <c r="JW2064" s="12">
        <v>2057</v>
      </c>
      <c r="JX2064" s="12" t="s">
        <v>1669</v>
      </c>
      <c r="JY2064" s="12" t="s">
        <v>2241</v>
      </c>
    </row>
    <row r="2065" ht="14.25" customHeight="1" outlineLevel="1" spans="7:285">
      <c r="G2065" s="55">
        <v>2058</v>
      </c>
      <c r="H2065" s="55" t="s">
        <v>2077</v>
      </c>
      <c r="I2065" s="55" t="s">
        <v>1738</v>
      </c>
      <c r="J2065" s="55" t="s">
        <v>2781</v>
      </c>
      <c r="K2065" s="55" t="s">
        <v>1258</v>
      </c>
      <c r="L2065" s="55">
        <v>0.0208</v>
      </c>
      <c r="AD2065" s="12">
        <v>2058</v>
      </c>
      <c r="AE2065" s="12" t="s">
        <v>1261</v>
      </c>
      <c r="AF2065" s="12" t="s">
        <v>1377</v>
      </c>
      <c r="AG2065" s="12" t="s">
        <v>1758</v>
      </c>
      <c r="AH2065" s="12" t="s">
        <v>2754</v>
      </c>
      <c r="DN2065" s="55">
        <v>2058</v>
      </c>
      <c r="DO2065" s="55" t="s">
        <v>1566</v>
      </c>
      <c r="DP2065" s="55" t="s">
        <v>3300</v>
      </c>
      <c r="DQ2065" s="55" t="s">
        <v>1260</v>
      </c>
      <c r="DR2065" s="55" t="s">
        <v>1261</v>
      </c>
      <c r="DS2065" s="55">
        <v>33187</v>
      </c>
      <c r="DT2065" s="55">
        <v>10000</v>
      </c>
      <c r="DU2065" s="55" t="s">
        <v>1258</v>
      </c>
      <c r="DV2065" s="55">
        <v>1</v>
      </c>
      <c r="EV2065" s="55">
        <v>2058</v>
      </c>
      <c r="EW2065" s="55" t="s">
        <v>1309</v>
      </c>
      <c r="EX2065" s="55" t="s">
        <v>2016</v>
      </c>
      <c r="EY2065" s="55">
        <v>7</v>
      </c>
      <c r="EZ2065" s="55">
        <v>1995</v>
      </c>
      <c r="FA2065" s="55">
        <v>2999</v>
      </c>
      <c r="FB2065" s="55" t="s">
        <v>1361</v>
      </c>
      <c r="FC2065" s="55" t="s">
        <v>1249</v>
      </c>
      <c r="FD2065" s="55">
        <v>3.5</v>
      </c>
      <c r="FF2065" s="55">
        <v>2058</v>
      </c>
      <c r="FG2065" s="55" t="s">
        <v>1313</v>
      </c>
      <c r="FH2065" s="55" t="s">
        <v>763</v>
      </c>
      <c r="FI2065" s="55">
        <v>3</v>
      </c>
      <c r="FJ2065" s="55">
        <v>80000</v>
      </c>
      <c r="FK2065" s="55" t="s">
        <v>1249</v>
      </c>
      <c r="FL2065" s="55">
        <v>0.57</v>
      </c>
      <c r="JW2065" s="12">
        <v>2058</v>
      </c>
      <c r="JX2065" s="12" t="s">
        <v>1669</v>
      </c>
      <c r="JY2065" s="12" t="s">
        <v>1837</v>
      </c>
    </row>
    <row r="2066" ht="14.25" customHeight="1" outlineLevel="1" spans="7:285">
      <c r="G2066" s="55">
        <v>2059</v>
      </c>
      <c r="H2066" s="55" t="s">
        <v>2077</v>
      </c>
      <c r="I2066" s="55" t="s">
        <v>1738</v>
      </c>
      <c r="J2066" s="55" t="s">
        <v>2225</v>
      </c>
      <c r="K2066" s="55" t="s">
        <v>1258</v>
      </c>
      <c r="L2066" s="55">
        <v>0.0208</v>
      </c>
      <c r="AD2066" s="12">
        <v>2059</v>
      </c>
      <c r="AE2066" s="12" t="s">
        <v>1261</v>
      </c>
      <c r="AF2066" s="12" t="s">
        <v>1689</v>
      </c>
      <c r="AG2066" s="12" t="s">
        <v>1758</v>
      </c>
      <c r="AH2066" s="12" t="s">
        <v>2754</v>
      </c>
      <c r="DN2066" s="55">
        <v>2059</v>
      </c>
      <c r="DO2066" s="55" t="s">
        <v>1566</v>
      </c>
      <c r="DP2066" s="55" t="s">
        <v>3300</v>
      </c>
      <c r="DQ2066" s="55" t="s">
        <v>1260</v>
      </c>
      <c r="DR2066" s="55" t="s">
        <v>1261</v>
      </c>
      <c r="DS2066" s="55">
        <v>33189</v>
      </c>
      <c r="DT2066" s="55">
        <v>10000</v>
      </c>
      <c r="DU2066" s="55" t="s">
        <v>1258</v>
      </c>
      <c r="DV2066" s="55">
        <v>1</v>
      </c>
      <c r="EV2066" s="55">
        <v>2059</v>
      </c>
      <c r="EW2066" s="55" t="s">
        <v>1309</v>
      </c>
      <c r="EX2066" s="55" t="s">
        <v>2016</v>
      </c>
      <c r="EY2066" s="55">
        <v>8</v>
      </c>
      <c r="EZ2066" s="55">
        <v>0</v>
      </c>
      <c r="FA2066" s="55">
        <v>1994</v>
      </c>
      <c r="FB2066" s="55" t="s">
        <v>1361</v>
      </c>
      <c r="FC2066" s="55" t="s">
        <v>1249</v>
      </c>
      <c r="FD2066" s="55">
        <v>4</v>
      </c>
      <c r="FF2066" s="55">
        <v>2059</v>
      </c>
      <c r="FG2066" s="55" t="s">
        <v>1313</v>
      </c>
      <c r="FH2066" s="55" t="s">
        <v>763</v>
      </c>
      <c r="FI2066" s="55">
        <v>3</v>
      </c>
      <c r="FJ2066" s="55">
        <v>130000</v>
      </c>
      <c r="FK2066" s="55" t="s">
        <v>1249</v>
      </c>
      <c r="FL2066" s="55">
        <v>0.57</v>
      </c>
      <c r="JW2066" s="12">
        <v>2059</v>
      </c>
      <c r="JX2066" s="12" t="s">
        <v>1669</v>
      </c>
      <c r="JY2066" s="12" t="s">
        <v>3084</v>
      </c>
    </row>
    <row r="2067" ht="14.25" customHeight="1" outlineLevel="1" spans="7:285">
      <c r="G2067" s="55">
        <v>2060</v>
      </c>
      <c r="H2067" s="55" t="s">
        <v>2077</v>
      </c>
      <c r="I2067" s="55" t="s">
        <v>1738</v>
      </c>
      <c r="J2067" s="55" t="s">
        <v>2746</v>
      </c>
      <c r="K2067" s="55" t="s">
        <v>1258</v>
      </c>
      <c r="L2067" s="55">
        <v>0.0208</v>
      </c>
      <c r="AD2067" s="12">
        <v>2060</v>
      </c>
      <c r="AE2067" s="12" t="s">
        <v>1261</v>
      </c>
      <c r="AF2067" s="12" t="s">
        <v>1381</v>
      </c>
      <c r="AG2067" s="12" t="s">
        <v>1758</v>
      </c>
      <c r="AH2067" s="12" t="s">
        <v>2754</v>
      </c>
      <c r="DN2067" s="55">
        <v>2060</v>
      </c>
      <c r="DO2067" s="55" t="s">
        <v>1566</v>
      </c>
      <c r="DP2067" s="55" t="s">
        <v>3300</v>
      </c>
      <c r="DQ2067" s="55" t="s">
        <v>1260</v>
      </c>
      <c r="DR2067" s="55" t="s">
        <v>1261</v>
      </c>
      <c r="DS2067" s="55">
        <v>33190</v>
      </c>
      <c r="DT2067" s="55">
        <v>10000</v>
      </c>
      <c r="DU2067" s="55" t="s">
        <v>1258</v>
      </c>
      <c r="DV2067" s="55">
        <v>1</v>
      </c>
      <c r="EV2067" s="55">
        <v>2060</v>
      </c>
      <c r="EW2067" s="55" t="s">
        <v>1309</v>
      </c>
      <c r="EX2067" s="55" t="s">
        <v>2016</v>
      </c>
      <c r="EY2067" s="55">
        <v>8</v>
      </c>
      <c r="EZ2067" s="55">
        <v>1995</v>
      </c>
      <c r="FA2067" s="55">
        <v>2999</v>
      </c>
      <c r="FB2067" s="55" t="s">
        <v>1361</v>
      </c>
      <c r="FC2067" s="55" t="s">
        <v>1249</v>
      </c>
      <c r="FD2067" s="55">
        <v>4</v>
      </c>
      <c r="FF2067" s="55">
        <v>2060</v>
      </c>
      <c r="FG2067" s="55" t="s">
        <v>1313</v>
      </c>
      <c r="FH2067" s="55" t="s">
        <v>763</v>
      </c>
      <c r="FI2067" s="55">
        <v>3</v>
      </c>
      <c r="FJ2067" s="55">
        <v>260000</v>
      </c>
      <c r="FK2067" s="55" t="s">
        <v>1249</v>
      </c>
      <c r="FL2067" s="55">
        <v>0.57</v>
      </c>
      <c r="JW2067" s="12">
        <v>2060</v>
      </c>
      <c r="JX2067" s="12" t="s">
        <v>1669</v>
      </c>
      <c r="JY2067" s="12" t="s">
        <v>3086</v>
      </c>
    </row>
    <row r="2068" ht="14.25" customHeight="1" outlineLevel="1" spans="7:285">
      <c r="G2068" s="55">
        <v>2061</v>
      </c>
      <c r="H2068" s="55" t="s">
        <v>2077</v>
      </c>
      <c r="I2068" s="55" t="s">
        <v>2016</v>
      </c>
      <c r="J2068" s="55" t="s">
        <v>2832</v>
      </c>
      <c r="K2068" s="55" t="s">
        <v>1258</v>
      </c>
      <c r="L2068" s="55">
        <v>0.0183</v>
      </c>
      <c r="AD2068" s="12">
        <v>2061</v>
      </c>
      <c r="AE2068" s="12" t="s">
        <v>1261</v>
      </c>
      <c r="AF2068" s="12" t="s">
        <v>2083</v>
      </c>
      <c r="AG2068" s="12" t="s">
        <v>1758</v>
      </c>
      <c r="AH2068" s="12" t="s">
        <v>2754</v>
      </c>
      <c r="DN2068" s="55">
        <v>2061</v>
      </c>
      <c r="DO2068" s="55" t="s">
        <v>1566</v>
      </c>
      <c r="DP2068" s="55" t="s">
        <v>3300</v>
      </c>
      <c r="DQ2068" s="55" t="s">
        <v>1260</v>
      </c>
      <c r="DR2068" s="55" t="s">
        <v>1261</v>
      </c>
      <c r="DS2068" s="55">
        <v>33193</v>
      </c>
      <c r="DT2068" s="55">
        <v>10000</v>
      </c>
      <c r="DU2068" s="55" t="s">
        <v>1258</v>
      </c>
      <c r="DV2068" s="55">
        <v>1</v>
      </c>
      <c r="EV2068" s="55">
        <v>2061</v>
      </c>
      <c r="EW2068" s="55" t="s">
        <v>1309</v>
      </c>
      <c r="EX2068" s="55" t="s">
        <v>2016</v>
      </c>
      <c r="EY2068" s="55">
        <v>9</v>
      </c>
      <c r="EZ2068" s="55">
        <v>0</v>
      </c>
      <c r="FA2068" s="55">
        <v>1994</v>
      </c>
      <c r="FB2068" s="55" t="s">
        <v>1361</v>
      </c>
      <c r="FC2068" s="55" t="s">
        <v>1249</v>
      </c>
      <c r="FD2068" s="55">
        <v>4.5</v>
      </c>
      <c r="FF2068" s="55">
        <v>2061</v>
      </c>
      <c r="FG2068" s="55" t="s">
        <v>1313</v>
      </c>
      <c r="FH2068" s="55" t="s">
        <v>763</v>
      </c>
      <c r="FI2068" s="55">
        <v>3</v>
      </c>
      <c r="FJ2068" s="55">
        <v>400000</v>
      </c>
      <c r="FK2068" s="55" t="s">
        <v>1249</v>
      </c>
      <c r="FL2068" s="55">
        <v>0.57</v>
      </c>
      <c r="JW2068" s="12">
        <v>2061</v>
      </c>
      <c r="JX2068" s="12" t="s">
        <v>1669</v>
      </c>
      <c r="JY2068" s="12" t="s">
        <v>2410</v>
      </c>
    </row>
    <row r="2069" ht="14.25" customHeight="1" outlineLevel="1" spans="7:285">
      <c r="G2069" s="55">
        <v>2062</v>
      </c>
      <c r="H2069" s="55" t="s">
        <v>2077</v>
      </c>
      <c r="I2069" s="55" t="s">
        <v>2016</v>
      </c>
      <c r="J2069" s="55" t="s">
        <v>1528</v>
      </c>
      <c r="K2069" s="55" t="s">
        <v>1258</v>
      </c>
      <c r="L2069" s="55">
        <v>0.0183</v>
      </c>
      <c r="AD2069" s="12">
        <v>2062</v>
      </c>
      <c r="AE2069" s="12" t="s">
        <v>1261</v>
      </c>
      <c r="AF2069" s="12" t="s">
        <v>1423</v>
      </c>
      <c r="AG2069" s="12" t="s">
        <v>1758</v>
      </c>
      <c r="AH2069" s="12" t="s">
        <v>2754</v>
      </c>
      <c r="DN2069" s="55">
        <v>2062</v>
      </c>
      <c r="DO2069" s="55" t="s">
        <v>1566</v>
      </c>
      <c r="DP2069" s="55" t="s">
        <v>3300</v>
      </c>
      <c r="DQ2069" s="55" t="s">
        <v>1260</v>
      </c>
      <c r="DR2069" s="55" t="s">
        <v>1261</v>
      </c>
      <c r="DS2069" s="55">
        <v>33194</v>
      </c>
      <c r="DT2069" s="55">
        <v>10000</v>
      </c>
      <c r="DU2069" s="55" t="s">
        <v>1258</v>
      </c>
      <c r="DV2069" s="55">
        <v>1</v>
      </c>
      <c r="EV2069" s="55">
        <v>2062</v>
      </c>
      <c r="EW2069" s="55" t="s">
        <v>1309</v>
      </c>
      <c r="EX2069" s="55" t="s">
        <v>2016</v>
      </c>
      <c r="EY2069" s="55">
        <v>9</v>
      </c>
      <c r="EZ2069" s="55">
        <v>1995</v>
      </c>
      <c r="FA2069" s="55">
        <v>2999</v>
      </c>
      <c r="FB2069" s="55" t="s">
        <v>1361</v>
      </c>
      <c r="FC2069" s="55" t="s">
        <v>1249</v>
      </c>
      <c r="FD2069" s="55">
        <v>4.5</v>
      </c>
      <c r="FF2069" s="55">
        <v>2062</v>
      </c>
      <c r="FG2069" s="55" t="s">
        <v>1313</v>
      </c>
      <c r="FH2069" s="55" t="s">
        <v>763</v>
      </c>
      <c r="FI2069" s="55">
        <v>3</v>
      </c>
      <c r="FJ2069" s="55">
        <v>530000</v>
      </c>
      <c r="FK2069" s="55" t="s">
        <v>1249</v>
      </c>
      <c r="FL2069" s="55">
        <v>0.57</v>
      </c>
      <c r="JW2069" s="12">
        <v>2062</v>
      </c>
      <c r="JX2069" s="12" t="s">
        <v>1669</v>
      </c>
      <c r="JY2069" s="12" t="s">
        <v>2609</v>
      </c>
    </row>
    <row r="2070" ht="14.25" customHeight="1" outlineLevel="1" spans="7:285">
      <c r="G2070" s="55">
        <v>2063</v>
      </c>
      <c r="H2070" s="55" t="s">
        <v>2077</v>
      </c>
      <c r="I2070" s="55" t="s">
        <v>2016</v>
      </c>
      <c r="J2070" s="55" t="s">
        <v>1605</v>
      </c>
      <c r="K2070" s="55" t="s">
        <v>1258</v>
      </c>
      <c r="L2070" s="55">
        <v>0.02</v>
      </c>
      <c r="AD2070" s="12">
        <v>2063</v>
      </c>
      <c r="AE2070" s="12" t="s">
        <v>1261</v>
      </c>
      <c r="AF2070" s="12" t="s">
        <v>2377</v>
      </c>
      <c r="AG2070" s="12" t="s">
        <v>1758</v>
      </c>
      <c r="AH2070" s="12" t="s">
        <v>2754</v>
      </c>
      <c r="DN2070" s="55">
        <v>2063</v>
      </c>
      <c r="DO2070" s="55" t="s">
        <v>1566</v>
      </c>
      <c r="DP2070" s="55" t="s">
        <v>3300</v>
      </c>
      <c r="DQ2070" s="55" t="s">
        <v>1260</v>
      </c>
      <c r="DR2070" s="55" t="s">
        <v>1261</v>
      </c>
      <c r="DS2070" s="55">
        <v>33301</v>
      </c>
      <c r="DT2070" s="55">
        <v>10000</v>
      </c>
      <c r="DU2070" s="55" t="s">
        <v>1258</v>
      </c>
      <c r="DV2070" s="55">
        <v>1</v>
      </c>
      <c r="EV2070" s="55">
        <v>2063</v>
      </c>
      <c r="EW2070" s="55" t="s">
        <v>1309</v>
      </c>
      <c r="EX2070" s="55" t="s">
        <v>1263</v>
      </c>
      <c r="EY2070" s="55">
        <v>1</v>
      </c>
      <c r="EZ2070" s="55">
        <v>0</v>
      </c>
      <c r="FA2070" s="55">
        <v>1994</v>
      </c>
      <c r="FB2070" s="55" t="s">
        <v>1361</v>
      </c>
      <c r="FC2070" s="55" t="s">
        <v>1249</v>
      </c>
      <c r="FD2070" s="55">
        <v>5.25</v>
      </c>
      <c r="FF2070" s="55">
        <v>2063</v>
      </c>
      <c r="FG2070" s="55" t="s">
        <v>1313</v>
      </c>
      <c r="FH2070" s="55" t="s">
        <v>763</v>
      </c>
      <c r="FI2070" s="55">
        <v>3</v>
      </c>
      <c r="FJ2070" s="55">
        <v>540000</v>
      </c>
      <c r="FK2070" s="55" t="s">
        <v>1249</v>
      </c>
      <c r="FL2070" s="55">
        <v>0.57</v>
      </c>
      <c r="JW2070" s="12">
        <v>2063</v>
      </c>
      <c r="JX2070" s="12" t="s">
        <v>1669</v>
      </c>
      <c r="JY2070" s="12" t="s">
        <v>2471</v>
      </c>
    </row>
    <row r="2071" ht="14.25" customHeight="1" outlineLevel="1" spans="7:285">
      <c r="G2071" s="55">
        <v>2064</v>
      </c>
      <c r="H2071" s="55" t="s">
        <v>2077</v>
      </c>
      <c r="I2071" s="55" t="s">
        <v>2016</v>
      </c>
      <c r="J2071" s="55" t="s">
        <v>1642</v>
      </c>
      <c r="K2071" s="55" t="s">
        <v>1258</v>
      </c>
      <c r="L2071" s="55">
        <v>0.02</v>
      </c>
      <c r="AD2071" s="12">
        <v>2064</v>
      </c>
      <c r="AE2071" s="12" t="s">
        <v>1261</v>
      </c>
      <c r="AF2071" s="12" t="s">
        <v>2502</v>
      </c>
      <c r="AG2071" s="12" t="s">
        <v>1758</v>
      </c>
      <c r="AH2071" s="12" t="s">
        <v>2754</v>
      </c>
      <c r="DN2071" s="55">
        <v>2064</v>
      </c>
      <c r="DO2071" s="55" t="s">
        <v>1566</v>
      </c>
      <c r="DP2071" s="55" t="s">
        <v>3300</v>
      </c>
      <c r="DQ2071" s="55" t="s">
        <v>1260</v>
      </c>
      <c r="DR2071" s="55" t="s">
        <v>1261</v>
      </c>
      <c r="DS2071" s="55">
        <v>33305</v>
      </c>
      <c r="DT2071" s="55">
        <v>10000</v>
      </c>
      <c r="DU2071" s="55" t="s">
        <v>1258</v>
      </c>
      <c r="DV2071" s="55">
        <v>1</v>
      </c>
      <c r="EV2071" s="55">
        <v>2064</v>
      </c>
      <c r="EW2071" s="55" t="s">
        <v>1309</v>
      </c>
      <c r="EX2071" s="55" t="s">
        <v>1263</v>
      </c>
      <c r="EY2071" s="55">
        <v>1</v>
      </c>
      <c r="EZ2071" s="55">
        <v>1995</v>
      </c>
      <c r="FA2071" s="55">
        <v>2999</v>
      </c>
      <c r="FB2071" s="55" t="s">
        <v>1361</v>
      </c>
      <c r="FC2071" s="55" t="s">
        <v>1249</v>
      </c>
      <c r="FD2071" s="55">
        <v>6</v>
      </c>
      <c r="FF2071" s="55">
        <v>2064</v>
      </c>
      <c r="FG2071" s="55" t="s">
        <v>1313</v>
      </c>
      <c r="FH2071" s="55" t="s">
        <v>763</v>
      </c>
      <c r="FI2071" s="55">
        <v>4</v>
      </c>
      <c r="FJ2071" s="55">
        <v>0</v>
      </c>
      <c r="FK2071" s="55" t="s">
        <v>1249</v>
      </c>
      <c r="FL2071" s="55">
        <v>1.02</v>
      </c>
      <c r="JW2071" s="12">
        <v>2064</v>
      </c>
      <c r="JX2071" s="12" t="s">
        <v>1669</v>
      </c>
      <c r="JY2071" s="12" t="s">
        <v>3093</v>
      </c>
    </row>
    <row r="2072" ht="14.25" customHeight="1" outlineLevel="1" spans="7:285">
      <c r="G2072" s="55">
        <v>2065</v>
      </c>
      <c r="H2072" s="55" t="s">
        <v>2077</v>
      </c>
      <c r="I2072" s="55" t="s">
        <v>2016</v>
      </c>
      <c r="J2072" s="55" t="s">
        <v>1256</v>
      </c>
      <c r="K2072" s="55" t="s">
        <v>1258</v>
      </c>
      <c r="L2072" s="55">
        <v>0.02</v>
      </c>
      <c r="AD2072" s="12">
        <v>2065</v>
      </c>
      <c r="AE2072" s="12" t="s">
        <v>1261</v>
      </c>
      <c r="AF2072" s="12" t="s">
        <v>2626</v>
      </c>
      <c r="AG2072" s="12" t="s">
        <v>1758</v>
      </c>
      <c r="AH2072" s="12" t="s">
        <v>2754</v>
      </c>
      <c r="DN2072" s="55">
        <v>2065</v>
      </c>
      <c r="DO2072" s="55" t="s">
        <v>1566</v>
      </c>
      <c r="DP2072" s="55" t="s">
        <v>3300</v>
      </c>
      <c r="DQ2072" s="55" t="s">
        <v>1260</v>
      </c>
      <c r="DR2072" s="55" t="s">
        <v>1261</v>
      </c>
      <c r="DS2072" s="55">
        <v>33306</v>
      </c>
      <c r="DT2072" s="55">
        <v>10000</v>
      </c>
      <c r="DU2072" s="55" t="s">
        <v>1258</v>
      </c>
      <c r="DV2072" s="55">
        <v>1</v>
      </c>
      <c r="EV2072" s="55">
        <v>2065</v>
      </c>
      <c r="EW2072" s="55" t="s">
        <v>1309</v>
      </c>
      <c r="EX2072" s="55" t="s">
        <v>1263</v>
      </c>
      <c r="EY2072" s="55">
        <v>10</v>
      </c>
      <c r="EZ2072" s="55">
        <v>0</v>
      </c>
      <c r="FA2072" s="55">
        <v>1994</v>
      </c>
      <c r="FB2072" s="55" t="s">
        <v>1361</v>
      </c>
      <c r="FC2072" s="55" t="s">
        <v>1249</v>
      </c>
      <c r="FD2072" s="55">
        <v>6</v>
      </c>
      <c r="FF2072" s="55">
        <v>2065</v>
      </c>
      <c r="FG2072" s="55" t="s">
        <v>1313</v>
      </c>
      <c r="FH2072" s="55" t="s">
        <v>763</v>
      </c>
      <c r="FI2072" s="55">
        <v>4</v>
      </c>
      <c r="FJ2072" s="55">
        <v>1000</v>
      </c>
      <c r="FK2072" s="55" t="s">
        <v>1249</v>
      </c>
      <c r="FL2072" s="55">
        <v>1.02</v>
      </c>
      <c r="JW2072" s="12">
        <v>2065</v>
      </c>
      <c r="JX2072" s="12" t="s">
        <v>1669</v>
      </c>
      <c r="JY2072" s="12" t="s">
        <v>2611</v>
      </c>
    </row>
    <row r="2073" ht="14.25" customHeight="1" outlineLevel="1" spans="7:285">
      <c r="G2073" s="55">
        <v>2066</v>
      </c>
      <c r="H2073" s="55" t="s">
        <v>2077</v>
      </c>
      <c r="I2073" s="55" t="s">
        <v>2016</v>
      </c>
      <c r="J2073" s="55" t="s">
        <v>1358</v>
      </c>
      <c r="K2073" s="55" t="s">
        <v>1258</v>
      </c>
      <c r="L2073" s="55">
        <v>0.02</v>
      </c>
      <c r="AD2073" s="12">
        <v>2066</v>
      </c>
      <c r="AE2073" s="12" t="s">
        <v>1261</v>
      </c>
      <c r="AF2073" s="12" t="s">
        <v>2730</v>
      </c>
      <c r="AG2073" s="12" t="s">
        <v>1758</v>
      </c>
      <c r="AH2073" s="12" t="s">
        <v>2754</v>
      </c>
      <c r="DN2073" s="55">
        <v>2066</v>
      </c>
      <c r="DO2073" s="55" t="s">
        <v>1566</v>
      </c>
      <c r="DP2073" s="55" t="s">
        <v>3300</v>
      </c>
      <c r="DQ2073" s="55" t="s">
        <v>1260</v>
      </c>
      <c r="DR2073" s="55" t="s">
        <v>1261</v>
      </c>
      <c r="DS2073" s="55">
        <v>33308</v>
      </c>
      <c r="DT2073" s="55">
        <v>10000</v>
      </c>
      <c r="DU2073" s="55" t="s">
        <v>1258</v>
      </c>
      <c r="DV2073" s="55">
        <v>1</v>
      </c>
      <c r="EV2073" s="55">
        <v>2066</v>
      </c>
      <c r="EW2073" s="55" t="s">
        <v>1309</v>
      </c>
      <c r="EX2073" s="55" t="s">
        <v>1263</v>
      </c>
      <c r="EY2073" s="55">
        <v>10</v>
      </c>
      <c r="EZ2073" s="55">
        <v>1995</v>
      </c>
      <c r="FA2073" s="55">
        <v>2999</v>
      </c>
      <c r="FB2073" s="55" t="s">
        <v>1361</v>
      </c>
      <c r="FC2073" s="55" t="s">
        <v>1249</v>
      </c>
      <c r="FD2073" s="55">
        <v>6</v>
      </c>
      <c r="FF2073" s="55">
        <v>2066</v>
      </c>
      <c r="FG2073" s="55" t="s">
        <v>1313</v>
      </c>
      <c r="FH2073" s="55" t="s">
        <v>763</v>
      </c>
      <c r="FI2073" s="55">
        <v>4</v>
      </c>
      <c r="FJ2073" s="55">
        <v>2500</v>
      </c>
      <c r="FK2073" s="55" t="s">
        <v>1249</v>
      </c>
      <c r="FL2073" s="55">
        <v>0.95</v>
      </c>
      <c r="JW2073" s="12">
        <v>2066</v>
      </c>
      <c r="JX2073" s="12" t="s">
        <v>1669</v>
      </c>
      <c r="JY2073" s="12" t="s">
        <v>2552</v>
      </c>
    </row>
    <row r="2074" ht="14.25" customHeight="1" outlineLevel="1" spans="7:285">
      <c r="G2074" s="55">
        <v>2067</v>
      </c>
      <c r="H2074" s="55" t="s">
        <v>2077</v>
      </c>
      <c r="I2074" s="55" t="s">
        <v>2016</v>
      </c>
      <c r="J2074" s="55" t="s">
        <v>2907</v>
      </c>
      <c r="K2074" s="55" t="s">
        <v>1258</v>
      </c>
      <c r="L2074" s="55">
        <v>0.02</v>
      </c>
      <c r="AD2074" s="12">
        <v>2067</v>
      </c>
      <c r="AE2074" s="12" t="s">
        <v>1261</v>
      </c>
      <c r="AF2074" s="12" t="s">
        <v>1007</v>
      </c>
      <c r="AG2074" s="12" t="s">
        <v>1758</v>
      </c>
      <c r="AH2074" s="12" t="s">
        <v>2754</v>
      </c>
      <c r="DN2074" s="55">
        <v>2067</v>
      </c>
      <c r="DO2074" s="55" t="s">
        <v>1566</v>
      </c>
      <c r="DP2074" s="55" t="s">
        <v>3300</v>
      </c>
      <c r="DQ2074" s="55" t="s">
        <v>1260</v>
      </c>
      <c r="DR2074" s="55" t="s">
        <v>1261</v>
      </c>
      <c r="DS2074" s="55">
        <v>33309</v>
      </c>
      <c r="DT2074" s="55">
        <v>10000</v>
      </c>
      <c r="DU2074" s="55" t="s">
        <v>1258</v>
      </c>
      <c r="DV2074" s="55">
        <v>1</v>
      </c>
      <c r="EV2074" s="55">
        <v>2067</v>
      </c>
      <c r="EW2074" s="55" t="s">
        <v>1309</v>
      </c>
      <c r="EX2074" s="55" t="s">
        <v>1263</v>
      </c>
      <c r="EY2074" s="55">
        <v>11</v>
      </c>
      <c r="EZ2074" s="55">
        <v>0</v>
      </c>
      <c r="FA2074" s="55">
        <v>1994</v>
      </c>
      <c r="FB2074" s="55" t="s">
        <v>1361</v>
      </c>
      <c r="FC2074" s="55" t="s">
        <v>1249</v>
      </c>
      <c r="FD2074" s="55">
        <v>6</v>
      </c>
      <c r="FF2074" s="55">
        <v>2067</v>
      </c>
      <c r="FG2074" s="55" t="s">
        <v>1313</v>
      </c>
      <c r="FH2074" s="55" t="s">
        <v>763</v>
      </c>
      <c r="FI2074" s="55">
        <v>4</v>
      </c>
      <c r="FJ2074" s="55">
        <v>5000</v>
      </c>
      <c r="FK2074" s="55" t="s">
        <v>1249</v>
      </c>
      <c r="FL2074" s="55">
        <v>0.84</v>
      </c>
      <c r="JW2074" s="12">
        <v>2067</v>
      </c>
      <c r="JX2074" s="12" t="s">
        <v>1669</v>
      </c>
      <c r="JY2074" s="12" t="s">
        <v>3095</v>
      </c>
    </row>
    <row r="2075" ht="14.25" customHeight="1" outlineLevel="1" spans="7:285">
      <c r="G2075" s="55">
        <v>2068</v>
      </c>
      <c r="H2075" s="55" t="s">
        <v>2077</v>
      </c>
      <c r="I2075" s="55" t="s">
        <v>1263</v>
      </c>
      <c r="J2075" s="55" t="s">
        <v>2075</v>
      </c>
      <c r="K2075" s="55" t="s">
        <v>1258</v>
      </c>
      <c r="L2075" s="55">
        <v>0.0167</v>
      </c>
      <c r="AD2075" s="12">
        <v>2068</v>
      </c>
      <c r="AE2075" s="12" t="s">
        <v>3505</v>
      </c>
      <c r="AF2075" s="12" t="s">
        <v>1855</v>
      </c>
      <c r="AG2075" s="12" t="s">
        <v>1394</v>
      </c>
      <c r="AH2075" s="12" t="s">
        <v>2781</v>
      </c>
      <c r="DN2075" s="55">
        <v>2068</v>
      </c>
      <c r="DO2075" s="55" t="s">
        <v>1566</v>
      </c>
      <c r="DP2075" s="55" t="s">
        <v>3300</v>
      </c>
      <c r="DQ2075" s="55" t="s">
        <v>1260</v>
      </c>
      <c r="DR2075" s="55" t="s">
        <v>1261</v>
      </c>
      <c r="DS2075" s="55">
        <v>33311</v>
      </c>
      <c r="DT2075" s="55">
        <v>10000</v>
      </c>
      <c r="DU2075" s="55" t="s">
        <v>1258</v>
      </c>
      <c r="DV2075" s="55">
        <v>1</v>
      </c>
      <c r="EV2075" s="55">
        <v>2068</v>
      </c>
      <c r="EW2075" s="55" t="s">
        <v>1309</v>
      </c>
      <c r="EX2075" s="55" t="s">
        <v>1263</v>
      </c>
      <c r="EY2075" s="55">
        <v>11</v>
      </c>
      <c r="EZ2075" s="55">
        <v>1995</v>
      </c>
      <c r="FA2075" s="55">
        <v>2999</v>
      </c>
      <c r="FB2075" s="55" t="s">
        <v>1361</v>
      </c>
      <c r="FC2075" s="55" t="s">
        <v>1249</v>
      </c>
      <c r="FD2075" s="55">
        <v>6</v>
      </c>
      <c r="FF2075" s="55">
        <v>2068</v>
      </c>
      <c r="FG2075" s="55" t="s">
        <v>1313</v>
      </c>
      <c r="FH2075" s="55" t="s">
        <v>763</v>
      </c>
      <c r="FI2075" s="55">
        <v>4</v>
      </c>
      <c r="FJ2075" s="55">
        <v>10000</v>
      </c>
      <c r="FK2075" s="55" t="s">
        <v>1249</v>
      </c>
      <c r="FL2075" s="55">
        <v>0.7</v>
      </c>
      <c r="JW2075" s="12">
        <v>2068</v>
      </c>
      <c r="JX2075" s="12" t="s">
        <v>1669</v>
      </c>
      <c r="JY2075" s="12" t="s">
        <v>1620</v>
      </c>
    </row>
    <row r="2076" ht="14.25" customHeight="1" outlineLevel="1" spans="7:285">
      <c r="G2076" s="55">
        <v>2069</v>
      </c>
      <c r="H2076" s="55" t="s">
        <v>2077</v>
      </c>
      <c r="I2076" s="55" t="s">
        <v>1263</v>
      </c>
      <c r="J2076" s="55" t="s">
        <v>3000</v>
      </c>
      <c r="K2076" s="55" t="s">
        <v>1258</v>
      </c>
      <c r="L2076" s="55">
        <v>0.0183333333333333</v>
      </c>
      <c r="AD2076" s="12">
        <v>2069</v>
      </c>
      <c r="AE2076" s="12" t="s">
        <v>3506</v>
      </c>
      <c r="AF2076" s="12" t="s">
        <v>1587</v>
      </c>
      <c r="AG2076" s="12" t="s">
        <v>1394</v>
      </c>
      <c r="AH2076" s="12" t="s">
        <v>2225</v>
      </c>
      <c r="DN2076" s="55">
        <v>2069</v>
      </c>
      <c r="DO2076" s="55" t="s">
        <v>1566</v>
      </c>
      <c r="DP2076" s="55" t="s">
        <v>3300</v>
      </c>
      <c r="DQ2076" s="55" t="s">
        <v>1260</v>
      </c>
      <c r="DR2076" s="55" t="s">
        <v>1261</v>
      </c>
      <c r="DS2076" s="55">
        <v>33312</v>
      </c>
      <c r="DT2076" s="55">
        <v>10000</v>
      </c>
      <c r="DU2076" s="55" t="s">
        <v>1258</v>
      </c>
      <c r="DV2076" s="55">
        <v>1</v>
      </c>
      <c r="EV2076" s="55">
        <v>2069</v>
      </c>
      <c r="EW2076" s="55" t="s">
        <v>1309</v>
      </c>
      <c r="EX2076" s="55" t="s">
        <v>1263</v>
      </c>
      <c r="EY2076" s="55">
        <v>12</v>
      </c>
      <c r="EZ2076" s="55">
        <v>0</v>
      </c>
      <c r="FA2076" s="55">
        <v>1994</v>
      </c>
      <c r="FB2076" s="55" t="s">
        <v>1361</v>
      </c>
      <c r="FC2076" s="55" t="s">
        <v>1249</v>
      </c>
      <c r="FD2076" s="55">
        <v>6</v>
      </c>
      <c r="FF2076" s="55">
        <v>2069</v>
      </c>
      <c r="FG2076" s="55" t="s">
        <v>1313</v>
      </c>
      <c r="FH2076" s="55" t="s">
        <v>763</v>
      </c>
      <c r="FI2076" s="55">
        <v>4</v>
      </c>
      <c r="FJ2076" s="55">
        <v>25000</v>
      </c>
      <c r="FK2076" s="55" t="s">
        <v>1249</v>
      </c>
      <c r="FL2076" s="55">
        <v>0.67</v>
      </c>
      <c r="JW2076" s="12">
        <v>2069</v>
      </c>
      <c r="JX2076" s="12" t="s">
        <v>1669</v>
      </c>
      <c r="JY2076" s="12" t="s">
        <v>2585</v>
      </c>
    </row>
    <row r="2077" ht="14.25" customHeight="1" outlineLevel="1" spans="7:285">
      <c r="G2077" s="55">
        <v>2070</v>
      </c>
      <c r="H2077" s="55" t="s">
        <v>2077</v>
      </c>
      <c r="I2077" s="55" t="s">
        <v>1263</v>
      </c>
      <c r="J2077" s="55" t="s">
        <v>3011</v>
      </c>
      <c r="K2077" s="55" t="s">
        <v>1258</v>
      </c>
      <c r="L2077" s="55">
        <v>0.0183333333333333</v>
      </c>
      <c r="AD2077" s="12">
        <v>2070</v>
      </c>
      <c r="AE2077" s="12" t="s">
        <v>1261</v>
      </c>
      <c r="AF2077" s="12" t="s">
        <v>1745</v>
      </c>
      <c r="AG2077" s="12" t="s">
        <v>1394</v>
      </c>
      <c r="AH2077" s="12" t="s">
        <v>2225</v>
      </c>
      <c r="DN2077" s="55">
        <v>2070</v>
      </c>
      <c r="DO2077" s="55" t="s">
        <v>1566</v>
      </c>
      <c r="DP2077" s="55" t="s">
        <v>3300</v>
      </c>
      <c r="DQ2077" s="55" t="s">
        <v>1260</v>
      </c>
      <c r="DR2077" s="55" t="s">
        <v>1261</v>
      </c>
      <c r="DS2077" s="55">
        <v>33314</v>
      </c>
      <c r="DT2077" s="55">
        <v>10000</v>
      </c>
      <c r="DU2077" s="55" t="s">
        <v>1258</v>
      </c>
      <c r="DV2077" s="55">
        <v>1</v>
      </c>
      <c r="EV2077" s="55">
        <v>2070</v>
      </c>
      <c r="EW2077" s="55" t="s">
        <v>1309</v>
      </c>
      <c r="EX2077" s="55" t="s">
        <v>1263</v>
      </c>
      <c r="EY2077" s="55">
        <v>12</v>
      </c>
      <c r="EZ2077" s="55">
        <v>1995</v>
      </c>
      <c r="FA2077" s="55">
        <v>2999</v>
      </c>
      <c r="FB2077" s="55" t="s">
        <v>1361</v>
      </c>
      <c r="FC2077" s="55" t="s">
        <v>1249</v>
      </c>
      <c r="FD2077" s="55">
        <v>6</v>
      </c>
      <c r="FF2077" s="55">
        <v>2070</v>
      </c>
      <c r="FG2077" s="55" t="s">
        <v>1313</v>
      </c>
      <c r="FH2077" s="55" t="s">
        <v>763</v>
      </c>
      <c r="FI2077" s="55">
        <v>4</v>
      </c>
      <c r="FJ2077" s="55">
        <v>50000</v>
      </c>
      <c r="FK2077" s="55" t="s">
        <v>1249</v>
      </c>
      <c r="FL2077" s="55">
        <v>0.63</v>
      </c>
      <c r="JW2077" s="12">
        <v>2070</v>
      </c>
      <c r="JX2077" s="12" t="s">
        <v>1669</v>
      </c>
      <c r="JY2077" s="12" t="s">
        <v>1544</v>
      </c>
    </row>
    <row r="2078" ht="14.25" customHeight="1" outlineLevel="1" spans="7:285">
      <c r="G2078" s="55">
        <v>2071</v>
      </c>
      <c r="H2078" s="55" t="s">
        <v>2077</v>
      </c>
      <c r="I2078" s="55" t="s">
        <v>1263</v>
      </c>
      <c r="J2078" s="55" t="s">
        <v>2204</v>
      </c>
      <c r="K2078" s="55" t="s">
        <v>1258</v>
      </c>
      <c r="L2078" s="55">
        <v>0.0167</v>
      </c>
      <c r="AD2078" s="12">
        <v>2071</v>
      </c>
      <c r="AE2078" s="12" t="s">
        <v>3507</v>
      </c>
      <c r="AF2078" s="12" t="s">
        <v>2627</v>
      </c>
      <c r="AG2078" s="12" t="s">
        <v>1394</v>
      </c>
      <c r="AH2078" s="12" t="s">
        <v>2746</v>
      </c>
      <c r="DN2078" s="55">
        <v>2071</v>
      </c>
      <c r="DO2078" s="55" t="s">
        <v>1566</v>
      </c>
      <c r="DP2078" s="55" t="s">
        <v>3300</v>
      </c>
      <c r="DQ2078" s="55" t="s">
        <v>1260</v>
      </c>
      <c r="DR2078" s="55" t="s">
        <v>1261</v>
      </c>
      <c r="DS2078" s="55">
        <v>33315</v>
      </c>
      <c r="DT2078" s="55">
        <v>10000</v>
      </c>
      <c r="DU2078" s="55" t="s">
        <v>1258</v>
      </c>
      <c r="DV2078" s="55">
        <v>1</v>
      </c>
      <c r="EV2078" s="55">
        <v>2071</v>
      </c>
      <c r="EW2078" s="55" t="s">
        <v>1309</v>
      </c>
      <c r="EX2078" s="55" t="s">
        <v>1263</v>
      </c>
      <c r="EY2078" s="55">
        <v>13</v>
      </c>
      <c r="EZ2078" s="55">
        <v>0</v>
      </c>
      <c r="FA2078" s="55">
        <v>1994</v>
      </c>
      <c r="FB2078" s="55" t="s">
        <v>1361</v>
      </c>
      <c r="FC2078" s="55" t="s">
        <v>1249</v>
      </c>
      <c r="FD2078" s="55">
        <v>6</v>
      </c>
      <c r="FF2078" s="55">
        <v>2071</v>
      </c>
      <c r="FG2078" s="55" t="s">
        <v>1313</v>
      </c>
      <c r="FH2078" s="55" t="s">
        <v>763</v>
      </c>
      <c r="FI2078" s="55">
        <v>4</v>
      </c>
      <c r="FJ2078" s="55">
        <v>80000</v>
      </c>
      <c r="FK2078" s="55" t="s">
        <v>1249</v>
      </c>
      <c r="FL2078" s="55">
        <v>0.57</v>
      </c>
      <c r="JW2078" s="12">
        <v>2071</v>
      </c>
      <c r="JX2078" s="12" t="s">
        <v>1669</v>
      </c>
      <c r="JY2078" s="12" t="s">
        <v>3098</v>
      </c>
    </row>
    <row r="2079" ht="14.25" customHeight="1" outlineLevel="1" spans="7:285">
      <c r="G2079" s="55">
        <v>2072</v>
      </c>
      <c r="H2079" s="55" t="s">
        <v>2077</v>
      </c>
      <c r="I2079" s="55" t="s">
        <v>1263</v>
      </c>
      <c r="J2079" s="55" t="s">
        <v>3022</v>
      </c>
      <c r="K2079" s="55" t="s">
        <v>1258</v>
      </c>
      <c r="L2079" s="55">
        <v>0.0167</v>
      </c>
      <c r="AD2079" s="12">
        <v>2072</v>
      </c>
      <c r="AE2079" s="12" t="s">
        <v>3508</v>
      </c>
      <c r="AF2079" s="12" t="s">
        <v>994</v>
      </c>
      <c r="AG2079" s="12" t="s">
        <v>1394</v>
      </c>
      <c r="AH2079" s="12" t="s">
        <v>2807</v>
      </c>
      <c r="DN2079" s="55">
        <v>2072</v>
      </c>
      <c r="DO2079" s="55" t="s">
        <v>1566</v>
      </c>
      <c r="DP2079" s="55" t="s">
        <v>3300</v>
      </c>
      <c r="DQ2079" s="55" t="s">
        <v>1260</v>
      </c>
      <c r="DR2079" s="55" t="s">
        <v>1261</v>
      </c>
      <c r="DS2079" s="55">
        <v>33316</v>
      </c>
      <c r="DT2079" s="55">
        <v>10000</v>
      </c>
      <c r="DU2079" s="55" t="s">
        <v>1258</v>
      </c>
      <c r="DV2079" s="55">
        <v>1</v>
      </c>
      <c r="EV2079" s="55">
        <v>2072</v>
      </c>
      <c r="EW2079" s="55" t="s">
        <v>1309</v>
      </c>
      <c r="EX2079" s="55" t="s">
        <v>1263</v>
      </c>
      <c r="EY2079" s="55">
        <v>13</v>
      </c>
      <c r="EZ2079" s="55">
        <v>1995</v>
      </c>
      <c r="FA2079" s="55">
        <v>2999</v>
      </c>
      <c r="FB2079" s="55" t="s">
        <v>1361</v>
      </c>
      <c r="FC2079" s="55" t="s">
        <v>1249</v>
      </c>
      <c r="FD2079" s="55">
        <v>6</v>
      </c>
      <c r="FF2079" s="55">
        <v>2072</v>
      </c>
      <c r="FG2079" s="55" t="s">
        <v>1313</v>
      </c>
      <c r="FH2079" s="55" t="s">
        <v>763</v>
      </c>
      <c r="FI2079" s="55">
        <v>4</v>
      </c>
      <c r="FJ2079" s="55">
        <v>130000</v>
      </c>
      <c r="FK2079" s="55" t="s">
        <v>1249</v>
      </c>
      <c r="FL2079" s="55">
        <v>0.57</v>
      </c>
      <c r="JW2079" s="12">
        <v>2072</v>
      </c>
      <c r="JX2079" s="12" t="s">
        <v>1669</v>
      </c>
      <c r="JY2079" s="12" t="s">
        <v>3100</v>
      </c>
    </row>
    <row r="2080" ht="14.25" customHeight="1" outlineLevel="1" spans="7:285">
      <c r="G2080" s="55">
        <v>2073</v>
      </c>
      <c r="H2080" s="55" t="s">
        <v>2077</v>
      </c>
      <c r="I2080" s="55" t="s">
        <v>1708</v>
      </c>
      <c r="J2080" s="55" t="s">
        <v>2982</v>
      </c>
      <c r="K2080" s="55" t="s">
        <v>1258</v>
      </c>
      <c r="L2080" s="55">
        <v>0.0266666666666667</v>
      </c>
      <c r="AD2080" s="12">
        <v>2073</v>
      </c>
      <c r="AE2080" s="12" t="s">
        <v>1261</v>
      </c>
      <c r="AF2080" s="12" t="s">
        <v>2456</v>
      </c>
      <c r="AG2080" s="12" t="s">
        <v>1394</v>
      </c>
      <c r="AH2080" s="12" t="s">
        <v>2807</v>
      </c>
      <c r="DN2080" s="55">
        <v>2073</v>
      </c>
      <c r="DO2080" s="55" t="s">
        <v>1566</v>
      </c>
      <c r="DP2080" s="55" t="s">
        <v>3300</v>
      </c>
      <c r="DQ2080" s="55" t="s">
        <v>1260</v>
      </c>
      <c r="DR2080" s="55" t="s">
        <v>1261</v>
      </c>
      <c r="DS2080" s="55">
        <v>33325</v>
      </c>
      <c r="DT2080" s="55">
        <v>10000</v>
      </c>
      <c r="DU2080" s="55" t="s">
        <v>1258</v>
      </c>
      <c r="DV2080" s="55">
        <v>1</v>
      </c>
      <c r="EV2080" s="55">
        <v>2073</v>
      </c>
      <c r="EW2080" s="55" t="s">
        <v>1309</v>
      </c>
      <c r="EX2080" s="55" t="s">
        <v>1263</v>
      </c>
      <c r="EY2080" s="55">
        <v>14</v>
      </c>
      <c r="EZ2080" s="55">
        <v>0</v>
      </c>
      <c r="FA2080" s="55">
        <v>1994</v>
      </c>
      <c r="FB2080" s="55" t="s">
        <v>1361</v>
      </c>
      <c r="FC2080" s="55" t="s">
        <v>1249</v>
      </c>
      <c r="FD2080" s="55">
        <v>8</v>
      </c>
      <c r="FF2080" s="55">
        <v>2073</v>
      </c>
      <c r="FG2080" s="55" t="s">
        <v>1313</v>
      </c>
      <c r="FH2080" s="55" t="s">
        <v>763</v>
      </c>
      <c r="FI2080" s="55">
        <v>4</v>
      </c>
      <c r="FJ2080" s="55">
        <v>260000</v>
      </c>
      <c r="FK2080" s="55" t="s">
        <v>1249</v>
      </c>
      <c r="FL2080" s="55">
        <v>0.57</v>
      </c>
      <c r="JW2080" s="12">
        <v>2073</v>
      </c>
      <c r="JX2080" s="12" t="s">
        <v>1669</v>
      </c>
      <c r="JY2080" s="12" t="s">
        <v>3102</v>
      </c>
    </row>
    <row r="2081" ht="14.25" customHeight="1" outlineLevel="1" spans="7:285">
      <c r="G2081" s="55">
        <v>2074</v>
      </c>
      <c r="H2081" s="55" t="s">
        <v>2077</v>
      </c>
      <c r="I2081" s="55" t="s">
        <v>1708</v>
      </c>
      <c r="J2081" s="55" t="s">
        <v>2078</v>
      </c>
      <c r="K2081" s="55" t="s">
        <v>1258</v>
      </c>
      <c r="L2081" s="55">
        <v>0.0266666666666667</v>
      </c>
      <c r="AD2081" s="12">
        <v>2074</v>
      </c>
      <c r="AE2081" s="12" t="s">
        <v>1261</v>
      </c>
      <c r="AF2081" s="12" t="s">
        <v>750</v>
      </c>
      <c r="AG2081" s="12" t="s">
        <v>1394</v>
      </c>
      <c r="AH2081" s="12" t="s">
        <v>2816</v>
      </c>
      <c r="DN2081" s="55">
        <v>2074</v>
      </c>
      <c r="DO2081" s="55" t="s">
        <v>1566</v>
      </c>
      <c r="DP2081" s="55" t="s">
        <v>3300</v>
      </c>
      <c r="DQ2081" s="55" t="s">
        <v>1260</v>
      </c>
      <c r="DR2081" s="55" t="s">
        <v>1261</v>
      </c>
      <c r="DS2081" s="55">
        <v>33327</v>
      </c>
      <c r="DT2081" s="55">
        <v>10000</v>
      </c>
      <c r="DU2081" s="55" t="s">
        <v>1258</v>
      </c>
      <c r="DV2081" s="55">
        <v>1</v>
      </c>
      <c r="EV2081" s="55">
        <v>2074</v>
      </c>
      <c r="EW2081" s="55" t="s">
        <v>1309</v>
      </c>
      <c r="EX2081" s="55" t="s">
        <v>1263</v>
      </c>
      <c r="EY2081" s="55">
        <v>14</v>
      </c>
      <c r="EZ2081" s="55">
        <v>1995</v>
      </c>
      <c r="FA2081" s="55">
        <v>2999</v>
      </c>
      <c r="FB2081" s="55" t="s">
        <v>1361</v>
      </c>
      <c r="FC2081" s="55" t="s">
        <v>1249</v>
      </c>
      <c r="FD2081" s="55">
        <v>8</v>
      </c>
      <c r="FF2081" s="55">
        <v>2074</v>
      </c>
      <c r="FG2081" s="55" t="s">
        <v>1313</v>
      </c>
      <c r="FH2081" s="55" t="s">
        <v>763</v>
      </c>
      <c r="FI2081" s="55">
        <v>4</v>
      </c>
      <c r="FJ2081" s="55">
        <v>400000</v>
      </c>
      <c r="FK2081" s="55" t="s">
        <v>1249</v>
      </c>
      <c r="FL2081" s="55">
        <v>0.57</v>
      </c>
      <c r="JW2081" s="12">
        <v>2074</v>
      </c>
      <c r="JX2081" s="12" t="s">
        <v>1669</v>
      </c>
      <c r="JY2081" s="12" t="s">
        <v>2388</v>
      </c>
    </row>
    <row r="2082" ht="14.25" customHeight="1" outlineLevel="1" spans="7:285">
      <c r="G2082" s="55">
        <v>2075</v>
      </c>
      <c r="H2082" s="55" t="s">
        <v>2077</v>
      </c>
      <c r="I2082" s="55" t="s">
        <v>1708</v>
      </c>
      <c r="J2082" s="55" t="s">
        <v>2660</v>
      </c>
      <c r="K2082" s="55" t="s">
        <v>1258</v>
      </c>
      <c r="L2082" s="55">
        <v>0.0266666666666667</v>
      </c>
      <c r="AD2082" s="12">
        <v>2075</v>
      </c>
      <c r="AE2082" s="12" t="s">
        <v>1261</v>
      </c>
      <c r="AF2082" s="12" t="s">
        <v>1622</v>
      </c>
      <c r="AG2082" s="12" t="s">
        <v>1394</v>
      </c>
      <c r="AH2082" s="12" t="s">
        <v>2816</v>
      </c>
      <c r="DN2082" s="55">
        <v>2075</v>
      </c>
      <c r="DO2082" s="55" t="s">
        <v>1566</v>
      </c>
      <c r="DP2082" s="55" t="s">
        <v>3300</v>
      </c>
      <c r="DQ2082" s="55" t="s">
        <v>1260</v>
      </c>
      <c r="DR2082" s="55" t="s">
        <v>1261</v>
      </c>
      <c r="DS2082" s="55">
        <v>33332</v>
      </c>
      <c r="DT2082" s="55">
        <v>10000</v>
      </c>
      <c r="DU2082" s="55" t="s">
        <v>1258</v>
      </c>
      <c r="DV2082" s="55">
        <v>1</v>
      </c>
      <c r="EV2082" s="55">
        <v>2075</v>
      </c>
      <c r="EW2082" s="55" t="s">
        <v>1309</v>
      </c>
      <c r="EX2082" s="55" t="s">
        <v>1263</v>
      </c>
      <c r="EY2082" s="55">
        <v>2</v>
      </c>
      <c r="EZ2082" s="55">
        <v>0</v>
      </c>
      <c r="FA2082" s="55">
        <v>1994</v>
      </c>
      <c r="FB2082" s="55" t="s">
        <v>1361</v>
      </c>
      <c r="FC2082" s="55" t="s">
        <v>1249</v>
      </c>
      <c r="FD2082" s="55">
        <v>5.25</v>
      </c>
      <c r="FF2082" s="55">
        <v>2075</v>
      </c>
      <c r="FG2082" s="55" t="s">
        <v>1313</v>
      </c>
      <c r="FH2082" s="55" t="s">
        <v>763</v>
      </c>
      <c r="FI2082" s="55">
        <v>4</v>
      </c>
      <c r="FJ2082" s="55">
        <v>530000</v>
      </c>
      <c r="FK2082" s="55" t="s">
        <v>1249</v>
      </c>
      <c r="FL2082" s="55">
        <v>0.57</v>
      </c>
      <c r="JW2082" s="12">
        <v>2075</v>
      </c>
      <c r="JX2082" s="12" t="s">
        <v>1669</v>
      </c>
      <c r="JY2082" s="12" t="s">
        <v>3105</v>
      </c>
    </row>
    <row r="2083" ht="14.25" customHeight="1" outlineLevel="1" spans="7:285">
      <c r="G2083" s="55">
        <v>2076</v>
      </c>
      <c r="H2083" s="55" t="s">
        <v>2077</v>
      </c>
      <c r="I2083" s="55" t="s">
        <v>1708</v>
      </c>
      <c r="J2083" s="55" t="s">
        <v>2054</v>
      </c>
      <c r="K2083" s="55" t="s">
        <v>1258</v>
      </c>
      <c r="L2083" s="55">
        <v>0.0266666666666667</v>
      </c>
      <c r="AD2083" s="12">
        <v>2076</v>
      </c>
      <c r="AE2083" s="12" t="s">
        <v>1261</v>
      </c>
      <c r="AF2083" s="12" t="s">
        <v>1929</v>
      </c>
      <c r="AG2083" s="12" t="s">
        <v>1394</v>
      </c>
      <c r="AH2083" s="12" t="s">
        <v>2816</v>
      </c>
      <c r="DN2083" s="55">
        <v>2076</v>
      </c>
      <c r="DO2083" s="55" t="s">
        <v>1566</v>
      </c>
      <c r="DP2083" s="55" t="s">
        <v>3300</v>
      </c>
      <c r="DQ2083" s="55" t="s">
        <v>1260</v>
      </c>
      <c r="DR2083" s="55" t="s">
        <v>1261</v>
      </c>
      <c r="DS2083" s="55">
        <v>33334</v>
      </c>
      <c r="DT2083" s="55">
        <v>10000</v>
      </c>
      <c r="DU2083" s="55" t="s">
        <v>1258</v>
      </c>
      <c r="DV2083" s="55">
        <v>1</v>
      </c>
      <c r="EV2083" s="55">
        <v>2076</v>
      </c>
      <c r="EW2083" s="55" t="s">
        <v>1309</v>
      </c>
      <c r="EX2083" s="55" t="s">
        <v>1263</v>
      </c>
      <c r="EY2083" s="55">
        <v>2</v>
      </c>
      <c r="EZ2083" s="55">
        <v>1995</v>
      </c>
      <c r="FA2083" s="55">
        <v>2999</v>
      </c>
      <c r="FB2083" s="55" t="s">
        <v>1361</v>
      </c>
      <c r="FC2083" s="55" t="s">
        <v>1249</v>
      </c>
      <c r="FD2083" s="55">
        <v>6</v>
      </c>
      <c r="FF2083" s="55">
        <v>2076</v>
      </c>
      <c r="FG2083" s="55" t="s">
        <v>1313</v>
      </c>
      <c r="FH2083" s="55" t="s">
        <v>763</v>
      </c>
      <c r="FI2083" s="55">
        <v>4</v>
      </c>
      <c r="FJ2083" s="55">
        <v>540000</v>
      </c>
      <c r="FK2083" s="55" t="s">
        <v>1249</v>
      </c>
      <c r="FL2083" s="55">
        <v>0.57</v>
      </c>
      <c r="JW2083" s="12">
        <v>2076</v>
      </c>
      <c r="JX2083" s="12" t="s">
        <v>1669</v>
      </c>
      <c r="JY2083" s="12" t="s">
        <v>2990</v>
      </c>
    </row>
    <row r="2084" ht="14.25" customHeight="1" outlineLevel="1" spans="7:285">
      <c r="G2084" s="55">
        <v>2077</v>
      </c>
      <c r="H2084" s="55" t="s">
        <v>2077</v>
      </c>
      <c r="I2084" s="55" t="s">
        <v>1708</v>
      </c>
      <c r="J2084" s="55" t="s">
        <v>2647</v>
      </c>
      <c r="K2084" s="55" t="s">
        <v>1258</v>
      </c>
      <c r="L2084" s="55">
        <v>0.0266666666666667</v>
      </c>
      <c r="AD2084" s="12">
        <v>2077</v>
      </c>
      <c r="AE2084" s="12" t="s">
        <v>1261</v>
      </c>
      <c r="AF2084" s="12" t="s">
        <v>1950</v>
      </c>
      <c r="AG2084" s="12" t="s">
        <v>1394</v>
      </c>
      <c r="AH2084" s="12" t="s">
        <v>2816</v>
      </c>
      <c r="DN2084" s="55">
        <v>2077</v>
      </c>
      <c r="DO2084" s="55" t="s">
        <v>1566</v>
      </c>
      <c r="DP2084" s="55" t="s">
        <v>3300</v>
      </c>
      <c r="DQ2084" s="55" t="s">
        <v>1260</v>
      </c>
      <c r="DR2084" s="55" t="s">
        <v>1261</v>
      </c>
      <c r="DS2084" s="55">
        <v>33351</v>
      </c>
      <c r="DT2084" s="55">
        <v>10000</v>
      </c>
      <c r="DU2084" s="55" t="s">
        <v>1258</v>
      </c>
      <c r="DV2084" s="55">
        <v>1</v>
      </c>
      <c r="EV2084" s="55">
        <v>2077</v>
      </c>
      <c r="EW2084" s="55" t="s">
        <v>1309</v>
      </c>
      <c r="EX2084" s="55" t="s">
        <v>1263</v>
      </c>
      <c r="EY2084" s="55">
        <v>3</v>
      </c>
      <c r="EZ2084" s="55">
        <v>0</v>
      </c>
      <c r="FA2084" s="55">
        <v>1994</v>
      </c>
      <c r="FB2084" s="55" t="s">
        <v>1361</v>
      </c>
      <c r="FC2084" s="55" t="s">
        <v>1249</v>
      </c>
      <c r="FD2084" s="55">
        <v>5.25</v>
      </c>
      <c r="FF2084" s="55">
        <v>2077</v>
      </c>
      <c r="FG2084" s="55" t="s">
        <v>1313</v>
      </c>
      <c r="FH2084" s="55" t="s">
        <v>763</v>
      </c>
      <c r="FI2084" s="55">
        <v>5</v>
      </c>
      <c r="FJ2084" s="55">
        <v>0</v>
      </c>
      <c r="FK2084" s="55" t="s">
        <v>1249</v>
      </c>
      <c r="FL2084" s="55">
        <v>0.57</v>
      </c>
      <c r="JW2084" s="12">
        <v>2077</v>
      </c>
      <c r="JX2084" s="12" t="s">
        <v>1669</v>
      </c>
      <c r="JY2084" s="12" t="s">
        <v>3056</v>
      </c>
    </row>
    <row r="2085" ht="14.25" customHeight="1" outlineLevel="1" spans="7:285">
      <c r="G2085" s="55">
        <v>2078</v>
      </c>
      <c r="H2085" s="55" t="s">
        <v>2077</v>
      </c>
      <c r="I2085" s="55" t="s">
        <v>1708</v>
      </c>
      <c r="J2085" s="55" t="s">
        <v>3063</v>
      </c>
      <c r="K2085" s="55" t="s">
        <v>1258</v>
      </c>
      <c r="L2085" s="55">
        <v>0.0266666666666667</v>
      </c>
      <c r="AD2085" s="12">
        <v>2078</v>
      </c>
      <c r="AE2085" s="12" t="s">
        <v>1261</v>
      </c>
      <c r="AF2085" s="12" t="s">
        <v>2256</v>
      </c>
      <c r="AG2085" s="12" t="s">
        <v>1394</v>
      </c>
      <c r="AH2085" s="12" t="s">
        <v>2816</v>
      </c>
      <c r="DN2085" s="55">
        <v>2078</v>
      </c>
      <c r="DO2085" s="55" t="s">
        <v>1566</v>
      </c>
      <c r="DP2085" s="55" t="s">
        <v>3300</v>
      </c>
      <c r="DQ2085" s="55" t="s">
        <v>1260</v>
      </c>
      <c r="DR2085" s="55" t="s">
        <v>1261</v>
      </c>
      <c r="DS2085" s="55">
        <v>33401</v>
      </c>
      <c r="DT2085" s="55">
        <v>10000</v>
      </c>
      <c r="DU2085" s="55" t="s">
        <v>1258</v>
      </c>
      <c r="DV2085" s="55">
        <v>1</v>
      </c>
      <c r="EV2085" s="55">
        <v>2078</v>
      </c>
      <c r="EW2085" s="55" t="s">
        <v>1309</v>
      </c>
      <c r="EX2085" s="55" t="s">
        <v>1263</v>
      </c>
      <c r="EY2085" s="55">
        <v>3</v>
      </c>
      <c r="EZ2085" s="55">
        <v>1995</v>
      </c>
      <c r="FA2085" s="55">
        <v>2999</v>
      </c>
      <c r="FB2085" s="55" t="s">
        <v>1361</v>
      </c>
      <c r="FC2085" s="55" t="s">
        <v>1249</v>
      </c>
      <c r="FD2085" s="55">
        <v>6</v>
      </c>
      <c r="FF2085" s="55">
        <v>2078</v>
      </c>
      <c r="FG2085" s="55" t="s">
        <v>1313</v>
      </c>
      <c r="FH2085" s="55" t="s">
        <v>763</v>
      </c>
      <c r="FI2085" s="55">
        <v>5</v>
      </c>
      <c r="FJ2085" s="55">
        <v>1000</v>
      </c>
      <c r="FK2085" s="55" t="s">
        <v>1249</v>
      </c>
      <c r="FL2085" s="55">
        <v>0.57</v>
      </c>
      <c r="JW2085" s="12">
        <v>2078</v>
      </c>
      <c r="JX2085" s="12" t="s">
        <v>1669</v>
      </c>
      <c r="JY2085" s="12" t="s">
        <v>3110</v>
      </c>
    </row>
    <row r="2086" ht="14.25" customHeight="1" outlineLevel="1" spans="7:285">
      <c r="G2086" s="55">
        <v>2079</v>
      </c>
      <c r="H2086" s="55" t="s">
        <v>2077</v>
      </c>
      <c r="I2086" s="55" t="s">
        <v>1708</v>
      </c>
      <c r="J2086" s="55" t="s">
        <v>3065</v>
      </c>
      <c r="K2086" s="55" t="s">
        <v>1258</v>
      </c>
      <c r="L2086" s="55">
        <v>0.0266666666666667</v>
      </c>
      <c r="AD2086" s="12">
        <v>2079</v>
      </c>
      <c r="AE2086" s="12" t="s">
        <v>1261</v>
      </c>
      <c r="AF2086" s="12" t="s">
        <v>2409</v>
      </c>
      <c r="AG2086" s="12" t="s">
        <v>1394</v>
      </c>
      <c r="AH2086" s="12" t="s">
        <v>2816</v>
      </c>
      <c r="DN2086" s="55">
        <v>2079</v>
      </c>
      <c r="DO2086" s="55" t="s">
        <v>1566</v>
      </c>
      <c r="DP2086" s="55" t="s">
        <v>3300</v>
      </c>
      <c r="DQ2086" s="55" t="s">
        <v>1260</v>
      </c>
      <c r="DR2086" s="55" t="s">
        <v>1261</v>
      </c>
      <c r="DS2086" s="55">
        <v>33403</v>
      </c>
      <c r="DT2086" s="55">
        <v>10000</v>
      </c>
      <c r="DU2086" s="55" t="s">
        <v>1258</v>
      </c>
      <c r="DV2086" s="55">
        <v>1</v>
      </c>
      <c r="EV2086" s="55">
        <v>2079</v>
      </c>
      <c r="EW2086" s="55" t="s">
        <v>1309</v>
      </c>
      <c r="EX2086" s="55" t="s">
        <v>1263</v>
      </c>
      <c r="EY2086" s="55">
        <v>4</v>
      </c>
      <c r="EZ2086" s="55">
        <v>0</v>
      </c>
      <c r="FA2086" s="55">
        <v>1994</v>
      </c>
      <c r="FB2086" s="55" t="s">
        <v>1361</v>
      </c>
      <c r="FC2086" s="55" t="s">
        <v>1249</v>
      </c>
      <c r="FD2086" s="55">
        <v>5.25</v>
      </c>
      <c r="FF2086" s="55">
        <v>2079</v>
      </c>
      <c r="FG2086" s="55" t="s">
        <v>1313</v>
      </c>
      <c r="FH2086" s="55" t="s">
        <v>763</v>
      </c>
      <c r="FI2086" s="55">
        <v>5</v>
      </c>
      <c r="FJ2086" s="55">
        <v>2500</v>
      </c>
      <c r="FK2086" s="55" t="s">
        <v>1249</v>
      </c>
      <c r="FL2086" s="55">
        <v>0.57</v>
      </c>
      <c r="JW2086" s="12">
        <v>2079</v>
      </c>
      <c r="JX2086" s="12" t="s">
        <v>1669</v>
      </c>
      <c r="JY2086" s="12" t="s">
        <v>2126</v>
      </c>
    </row>
    <row r="2087" ht="14.25" customHeight="1" outlineLevel="1" spans="7:285">
      <c r="G2087" s="55">
        <v>2080</v>
      </c>
      <c r="H2087" s="55" t="s">
        <v>2077</v>
      </c>
      <c r="I2087" s="55" t="s">
        <v>1708</v>
      </c>
      <c r="J2087" s="55" t="s">
        <v>3068</v>
      </c>
      <c r="K2087" s="55" t="s">
        <v>1258</v>
      </c>
      <c r="L2087" s="55">
        <v>0.0266666666666667</v>
      </c>
      <c r="AD2087" s="12">
        <v>2080</v>
      </c>
      <c r="AE2087" s="12" t="s">
        <v>1261</v>
      </c>
      <c r="AF2087" s="12" t="s">
        <v>2551</v>
      </c>
      <c r="AG2087" s="12" t="s">
        <v>1394</v>
      </c>
      <c r="AH2087" s="12" t="s">
        <v>2816</v>
      </c>
      <c r="DN2087" s="55">
        <v>2080</v>
      </c>
      <c r="DO2087" s="55" t="s">
        <v>1566</v>
      </c>
      <c r="DP2087" s="55" t="s">
        <v>3300</v>
      </c>
      <c r="DQ2087" s="55" t="s">
        <v>1260</v>
      </c>
      <c r="DR2087" s="55" t="s">
        <v>1261</v>
      </c>
      <c r="DS2087" s="55">
        <v>33404</v>
      </c>
      <c r="DT2087" s="55">
        <v>10000</v>
      </c>
      <c r="DU2087" s="55" t="s">
        <v>1258</v>
      </c>
      <c r="DV2087" s="55">
        <v>1</v>
      </c>
      <c r="EV2087" s="55">
        <v>2080</v>
      </c>
      <c r="EW2087" s="55" t="s">
        <v>1309</v>
      </c>
      <c r="EX2087" s="55" t="s">
        <v>1263</v>
      </c>
      <c r="EY2087" s="55">
        <v>4</v>
      </c>
      <c r="EZ2087" s="55">
        <v>1995</v>
      </c>
      <c r="FA2087" s="55">
        <v>2999</v>
      </c>
      <c r="FB2087" s="55" t="s">
        <v>1361</v>
      </c>
      <c r="FC2087" s="55" t="s">
        <v>1249</v>
      </c>
      <c r="FD2087" s="55">
        <v>6</v>
      </c>
      <c r="FF2087" s="55">
        <v>2080</v>
      </c>
      <c r="FG2087" s="55" t="s">
        <v>1313</v>
      </c>
      <c r="FH2087" s="55" t="s">
        <v>763</v>
      </c>
      <c r="FI2087" s="55">
        <v>5</v>
      </c>
      <c r="FJ2087" s="55">
        <v>5000</v>
      </c>
      <c r="FK2087" s="55" t="s">
        <v>1249</v>
      </c>
      <c r="FL2087" s="55">
        <v>0.57</v>
      </c>
      <c r="JW2087" s="12">
        <v>2080</v>
      </c>
      <c r="JX2087" s="12" t="s">
        <v>1669</v>
      </c>
      <c r="JY2087" s="12" t="s">
        <v>3113</v>
      </c>
    </row>
    <row r="2088" ht="14.25" customHeight="1" outlineLevel="1" spans="7:285">
      <c r="G2088" s="55">
        <v>2081</v>
      </c>
      <c r="H2088" s="55" t="s">
        <v>2077</v>
      </c>
      <c r="I2088" s="55" t="s">
        <v>1995</v>
      </c>
      <c r="J2088" s="55" t="s">
        <v>3046</v>
      </c>
      <c r="K2088" s="55" t="s">
        <v>1258</v>
      </c>
      <c r="L2088" s="55">
        <v>0.015</v>
      </c>
      <c r="AD2088" s="12">
        <v>2081</v>
      </c>
      <c r="AE2088" s="12" t="s">
        <v>1261</v>
      </c>
      <c r="AF2088" s="12" t="s">
        <v>2677</v>
      </c>
      <c r="AG2088" s="12" t="s">
        <v>1394</v>
      </c>
      <c r="AH2088" s="12" t="s">
        <v>2816</v>
      </c>
      <c r="DN2088" s="55">
        <v>2081</v>
      </c>
      <c r="DO2088" s="55" t="s">
        <v>1566</v>
      </c>
      <c r="DP2088" s="55" t="s">
        <v>3300</v>
      </c>
      <c r="DQ2088" s="55" t="s">
        <v>1260</v>
      </c>
      <c r="DR2088" s="55" t="s">
        <v>1261</v>
      </c>
      <c r="DS2088" s="55">
        <v>33405</v>
      </c>
      <c r="DT2088" s="55">
        <v>10000</v>
      </c>
      <c r="DU2088" s="55" t="s">
        <v>1258</v>
      </c>
      <c r="DV2088" s="55">
        <v>1</v>
      </c>
      <c r="EV2088" s="55">
        <v>2081</v>
      </c>
      <c r="EW2088" s="55" t="s">
        <v>1309</v>
      </c>
      <c r="EX2088" s="55" t="s">
        <v>1263</v>
      </c>
      <c r="EY2088" s="55">
        <v>5</v>
      </c>
      <c r="EZ2088" s="55">
        <v>0</v>
      </c>
      <c r="FA2088" s="55">
        <v>1994</v>
      </c>
      <c r="FB2088" s="55" t="s">
        <v>1361</v>
      </c>
      <c r="FC2088" s="55" t="s">
        <v>1249</v>
      </c>
      <c r="FD2088" s="55">
        <v>5.25</v>
      </c>
      <c r="FF2088" s="55">
        <v>2081</v>
      </c>
      <c r="FG2088" s="55" t="s">
        <v>1313</v>
      </c>
      <c r="FH2088" s="55" t="s">
        <v>763</v>
      </c>
      <c r="FI2088" s="55">
        <v>5</v>
      </c>
      <c r="FJ2088" s="55">
        <v>10000</v>
      </c>
      <c r="FK2088" s="55" t="s">
        <v>1249</v>
      </c>
      <c r="FL2088" s="55">
        <v>0.57</v>
      </c>
      <c r="JW2088" s="12">
        <v>2081</v>
      </c>
      <c r="JX2088" s="12" t="s">
        <v>1669</v>
      </c>
      <c r="JY2088" s="12" t="s">
        <v>2440</v>
      </c>
    </row>
    <row r="2089" ht="14.25" customHeight="1" outlineLevel="1" spans="7:285">
      <c r="G2089" s="55">
        <v>2082</v>
      </c>
      <c r="H2089" s="55" t="s">
        <v>2077</v>
      </c>
      <c r="I2089" s="55" t="s">
        <v>1995</v>
      </c>
      <c r="J2089" s="55" t="s">
        <v>3078</v>
      </c>
      <c r="K2089" s="55" t="s">
        <v>1258</v>
      </c>
      <c r="L2089" s="55">
        <v>0.015</v>
      </c>
      <c r="AD2089" s="12">
        <v>2082</v>
      </c>
      <c r="AE2089" s="12" t="s">
        <v>1261</v>
      </c>
      <c r="AF2089" s="12" t="s">
        <v>2531</v>
      </c>
      <c r="AG2089" s="12" t="s">
        <v>1394</v>
      </c>
      <c r="AH2089" s="12" t="s">
        <v>2816</v>
      </c>
      <c r="DN2089" s="55">
        <v>2082</v>
      </c>
      <c r="DO2089" s="55" t="s">
        <v>1566</v>
      </c>
      <c r="DP2089" s="55" t="s">
        <v>3300</v>
      </c>
      <c r="DQ2089" s="55" t="s">
        <v>1260</v>
      </c>
      <c r="DR2089" s="55" t="s">
        <v>1261</v>
      </c>
      <c r="DS2089" s="55">
        <v>33407</v>
      </c>
      <c r="DT2089" s="55">
        <v>10000</v>
      </c>
      <c r="DU2089" s="55" t="s">
        <v>1258</v>
      </c>
      <c r="DV2089" s="55">
        <v>1</v>
      </c>
      <c r="EV2089" s="55">
        <v>2082</v>
      </c>
      <c r="EW2089" s="55" t="s">
        <v>1309</v>
      </c>
      <c r="EX2089" s="55" t="s">
        <v>1263</v>
      </c>
      <c r="EY2089" s="55">
        <v>5</v>
      </c>
      <c r="EZ2089" s="55">
        <v>1995</v>
      </c>
      <c r="FA2089" s="55">
        <v>2999</v>
      </c>
      <c r="FB2089" s="55" t="s">
        <v>1361</v>
      </c>
      <c r="FC2089" s="55" t="s">
        <v>1249</v>
      </c>
      <c r="FD2089" s="55">
        <v>6</v>
      </c>
      <c r="FF2089" s="55">
        <v>2082</v>
      </c>
      <c r="FG2089" s="55" t="s">
        <v>1313</v>
      </c>
      <c r="FH2089" s="55" t="s">
        <v>763</v>
      </c>
      <c r="FI2089" s="55">
        <v>5</v>
      </c>
      <c r="FJ2089" s="55">
        <v>25000</v>
      </c>
      <c r="FK2089" s="55" t="s">
        <v>1249</v>
      </c>
      <c r="FL2089" s="55">
        <v>0.57</v>
      </c>
      <c r="JW2089" s="12">
        <v>2082</v>
      </c>
      <c r="JX2089" s="12" t="s">
        <v>1669</v>
      </c>
      <c r="JY2089" s="12" t="s">
        <v>3117</v>
      </c>
    </row>
    <row r="2090" ht="14.25" customHeight="1" outlineLevel="1" spans="7:285">
      <c r="G2090" s="55">
        <v>2083</v>
      </c>
      <c r="H2090" s="55" t="s">
        <v>2094</v>
      </c>
      <c r="I2090" s="55" t="s">
        <v>763</v>
      </c>
      <c r="J2090" s="55" t="s">
        <v>767</v>
      </c>
      <c r="K2090" s="55" t="s">
        <v>1258</v>
      </c>
      <c r="L2090" s="55">
        <v>0.0258333333333333</v>
      </c>
      <c r="AD2090" s="12">
        <v>2083</v>
      </c>
      <c r="AE2090" s="12" t="s">
        <v>1261</v>
      </c>
      <c r="AF2090" s="12" t="s">
        <v>634</v>
      </c>
      <c r="AG2090" s="12" t="s">
        <v>1812</v>
      </c>
      <c r="AH2090" s="12" t="s">
        <v>2771</v>
      </c>
      <c r="DN2090" s="55">
        <v>2083</v>
      </c>
      <c r="DO2090" s="55" t="s">
        <v>1566</v>
      </c>
      <c r="DP2090" s="55" t="s">
        <v>3300</v>
      </c>
      <c r="DQ2090" s="55" t="s">
        <v>1260</v>
      </c>
      <c r="DR2090" s="55" t="s">
        <v>1261</v>
      </c>
      <c r="DS2090" s="55">
        <v>33408</v>
      </c>
      <c r="DT2090" s="55">
        <v>10000</v>
      </c>
      <c r="DU2090" s="55" t="s">
        <v>1258</v>
      </c>
      <c r="DV2090" s="55">
        <v>1</v>
      </c>
      <c r="EV2090" s="55">
        <v>2083</v>
      </c>
      <c r="EW2090" s="55" t="s">
        <v>1309</v>
      </c>
      <c r="EX2090" s="55" t="s">
        <v>1263</v>
      </c>
      <c r="EY2090" s="55">
        <v>6</v>
      </c>
      <c r="EZ2090" s="55">
        <v>0</v>
      </c>
      <c r="FA2090" s="55">
        <v>1994</v>
      </c>
      <c r="FB2090" s="55" t="s">
        <v>1361</v>
      </c>
      <c r="FC2090" s="55" t="s">
        <v>1249</v>
      </c>
      <c r="FD2090" s="55">
        <v>5.25</v>
      </c>
      <c r="FF2090" s="55">
        <v>2083</v>
      </c>
      <c r="FG2090" s="55" t="s">
        <v>1313</v>
      </c>
      <c r="FH2090" s="55" t="s">
        <v>763</v>
      </c>
      <c r="FI2090" s="55">
        <v>5</v>
      </c>
      <c r="FJ2090" s="55">
        <v>50000</v>
      </c>
      <c r="FK2090" s="55" t="s">
        <v>1249</v>
      </c>
      <c r="FL2090" s="55">
        <v>0.57</v>
      </c>
      <c r="JW2090" s="12">
        <v>2083</v>
      </c>
      <c r="JX2090" s="12" t="s">
        <v>1669</v>
      </c>
      <c r="JY2090" s="12" t="s">
        <v>3120</v>
      </c>
    </row>
    <row r="2091" ht="14.25" customHeight="1" outlineLevel="1" spans="7:285">
      <c r="G2091" s="55">
        <v>2084</v>
      </c>
      <c r="H2091" s="55" t="s">
        <v>2094</v>
      </c>
      <c r="I2091" s="55" t="s">
        <v>763</v>
      </c>
      <c r="J2091" s="55" t="s">
        <v>904</v>
      </c>
      <c r="K2091" s="55" t="s">
        <v>1258</v>
      </c>
      <c r="L2091" s="55">
        <v>0.0258333333333333</v>
      </c>
      <c r="AD2091" s="12">
        <v>2084</v>
      </c>
      <c r="AE2091" s="12" t="s">
        <v>1261</v>
      </c>
      <c r="AF2091" s="12" t="s">
        <v>1331</v>
      </c>
      <c r="AG2091" s="12" t="s">
        <v>1812</v>
      </c>
      <c r="AH2091" s="12" t="s">
        <v>2771</v>
      </c>
      <c r="DN2091" s="55">
        <v>2084</v>
      </c>
      <c r="DO2091" s="55" t="s">
        <v>1566</v>
      </c>
      <c r="DP2091" s="55" t="s">
        <v>3300</v>
      </c>
      <c r="DQ2091" s="55" t="s">
        <v>1260</v>
      </c>
      <c r="DR2091" s="55" t="s">
        <v>1261</v>
      </c>
      <c r="DS2091" s="55">
        <v>33409</v>
      </c>
      <c r="DT2091" s="55">
        <v>10000</v>
      </c>
      <c r="DU2091" s="55" t="s">
        <v>1258</v>
      </c>
      <c r="DV2091" s="55">
        <v>1</v>
      </c>
      <c r="EV2091" s="55">
        <v>2084</v>
      </c>
      <c r="EW2091" s="55" t="s">
        <v>1309</v>
      </c>
      <c r="EX2091" s="55" t="s">
        <v>1263</v>
      </c>
      <c r="EY2091" s="55">
        <v>6</v>
      </c>
      <c r="EZ2091" s="55">
        <v>1995</v>
      </c>
      <c r="FA2091" s="55">
        <v>2999</v>
      </c>
      <c r="FB2091" s="55" t="s">
        <v>1361</v>
      </c>
      <c r="FC2091" s="55" t="s">
        <v>1249</v>
      </c>
      <c r="FD2091" s="55">
        <v>6</v>
      </c>
      <c r="FF2091" s="55">
        <v>2084</v>
      </c>
      <c r="FG2091" s="55" t="s">
        <v>1313</v>
      </c>
      <c r="FH2091" s="55" t="s">
        <v>763</v>
      </c>
      <c r="FI2091" s="55">
        <v>5</v>
      </c>
      <c r="FJ2091" s="55">
        <v>80000</v>
      </c>
      <c r="FK2091" s="55" t="s">
        <v>1249</v>
      </c>
      <c r="FL2091" s="55">
        <v>0.57</v>
      </c>
      <c r="JW2091" s="12">
        <v>2084</v>
      </c>
      <c r="JX2091" s="12" t="s">
        <v>1669</v>
      </c>
      <c r="JY2091" s="12" t="s">
        <v>3097</v>
      </c>
    </row>
    <row r="2092" ht="14.25" customHeight="1" outlineLevel="1" spans="7:285">
      <c r="G2092" s="55">
        <v>2085</v>
      </c>
      <c r="H2092" s="55" t="s">
        <v>2094</v>
      </c>
      <c r="I2092" s="55" t="s">
        <v>763</v>
      </c>
      <c r="J2092" s="55" t="s">
        <v>963</v>
      </c>
      <c r="K2092" s="55" t="s">
        <v>1258</v>
      </c>
      <c r="L2092" s="55">
        <v>0.0258333333333333</v>
      </c>
      <c r="AD2092" s="12">
        <v>2085</v>
      </c>
      <c r="AE2092" s="12" t="s">
        <v>1261</v>
      </c>
      <c r="AF2092" s="12" t="s">
        <v>750</v>
      </c>
      <c r="AG2092" s="12" t="s">
        <v>1812</v>
      </c>
      <c r="AH2092" s="12" t="s">
        <v>2771</v>
      </c>
      <c r="DN2092" s="55">
        <v>2085</v>
      </c>
      <c r="DO2092" s="55" t="s">
        <v>1566</v>
      </c>
      <c r="DP2092" s="55" t="s">
        <v>3300</v>
      </c>
      <c r="DQ2092" s="55" t="s">
        <v>1260</v>
      </c>
      <c r="DR2092" s="55" t="s">
        <v>1261</v>
      </c>
      <c r="DS2092" s="55">
        <v>33412</v>
      </c>
      <c r="DT2092" s="55">
        <v>10000</v>
      </c>
      <c r="DU2092" s="55" t="s">
        <v>1258</v>
      </c>
      <c r="DV2092" s="55">
        <v>1</v>
      </c>
      <c r="EV2092" s="55">
        <v>2085</v>
      </c>
      <c r="EW2092" s="55" t="s">
        <v>1309</v>
      </c>
      <c r="EX2092" s="55" t="s">
        <v>1263</v>
      </c>
      <c r="EY2092" s="55">
        <v>7</v>
      </c>
      <c r="EZ2092" s="55">
        <v>0</v>
      </c>
      <c r="FA2092" s="55">
        <v>1994</v>
      </c>
      <c r="FB2092" s="55" t="s">
        <v>1361</v>
      </c>
      <c r="FC2092" s="55" t="s">
        <v>1249</v>
      </c>
      <c r="FD2092" s="55">
        <v>3.25</v>
      </c>
      <c r="FF2092" s="55">
        <v>2085</v>
      </c>
      <c r="FG2092" s="55" t="s">
        <v>1313</v>
      </c>
      <c r="FH2092" s="55" t="s">
        <v>763</v>
      </c>
      <c r="FI2092" s="55">
        <v>5</v>
      </c>
      <c r="FJ2092" s="55">
        <v>130000</v>
      </c>
      <c r="FK2092" s="55" t="s">
        <v>1249</v>
      </c>
      <c r="FL2092" s="55">
        <v>0.57</v>
      </c>
      <c r="JW2092" s="12">
        <v>2085</v>
      </c>
      <c r="JX2092" s="12" t="s">
        <v>1669</v>
      </c>
      <c r="JY2092" s="12" t="s">
        <v>1933</v>
      </c>
    </row>
    <row r="2093" ht="14.25" customHeight="1" outlineLevel="1" spans="7:285">
      <c r="G2093" s="55">
        <v>2086</v>
      </c>
      <c r="H2093" s="55" t="s">
        <v>2094</v>
      </c>
      <c r="I2093" s="55" t="s">
        <v>763</v>
      </c>
      <c r="J2093" s="55" t="s">
        <v>1019</v>
      </c>
      <c r="K2093" s="55" t="s">
        <v>1258</v>
      </c>
      <c r="L2093" s="55">
        <v>0.0258333333333333</v>
      </c>
      <c r="AD2093" s="12">
        <v>2086</v>
      </c>
      <c r="AE2093" s="12" t="s">
        <v>1261</v>
      </c>
      <c r="AF2093" s="12" t="s">
        <v>1382</v>
      </c>
      <c r="AG2093" s="12" t="s">
        <v>1812</v>
      </c>
      <c r="AH2093" s="12" t="s">
        <v>2771</v>
      </c>
      <c r="DN2093" s="55">
        <v>2086</v>
      </c>
      <c r="DO2093" s="55" t="s">
        <v>1566</v>
      </c>
      <c r="DP2093" s="55" t="s">
        <v>3300</v>
      </c>
      <c r="DQ2093" s="55" t="s">
        <v>1260</v>
      </c>
      <c r="DR2093" s="55" t="s">
        <v>1261</v>
      </c>
      <c r="DS2093" s="55">
        <v>33413</v>
      </c>
      <c r="DT2093" s="55">
        <v>10000</v>
      </c>
      <c r="DU2093" s="55" t="s">
        <v>1258</v>
      </c>
      <c r="DV2093" s="55">
        <v>1</v>
      </c>
      <c r="EV2093" s="55">
        <v>2086</v>
      </c>
      <c r="EW2093" s="55" t="s">
        <v>1309</v>
      </c>
      <c r="EX2093" s="55" t="s">
        <v>1263</v>
      </c>
      <c r="EY2093" s="55">
        <v>7</v>
      </c>
      <c r="EZ2093" s="55">
        <v>1995</v>
      </c>
      <c r="FA2093" s="55">
        <v>2999</v>
      </c>
      <c r="FB2093" s="55" t="s">
        <v>1361</v>
      </c>
      <c r="FC2093" s="55" t="s">
        <v>1249</v>
      </c>
      <c r="FD2093" s="55">
        <v>3.25</v>
      </c>
      <c r="FF2093" s="55">
        <v>2086</v>
      </c>
      <c r="FG2093" s="55" t="s">
        <v>1313</v>
      </c>
      <c r="FH2093" s="55" t="s">
        <v>763</v>
      </c>
      <c r="FI2093" s="55">
        <v>5</v>
      </c>
      <c r="FJ2093" s="55">
        <v>260000</v>
      </c>
      <c r="FK2093" s="55" t="s">
        <v>1249</v>
      </c>
      <c r="FL2093" s="55">
        <v>0.57</v>
      </c>
      <c r="JW2093" s="12">
        <v>2086</v>
      </c>
      <c r="JX2093" s="12" t="s">
        <v>1669</v>
      </c>
      <c r="JY2093" s="12" t="s">
        <v>3122</v>
      </c>
    </row>
    <row r="2094" ht="14.25" customHeight="1" outlineLevel="1" spans="7:285">
      <c r="G2094" s="55">
        <v>2087</v>
      </c>
      <c r="H2094" s="55" t="s">
        <v>2094</v>
      </c>
      <c r="I2094" s="55" t="s">
        <v>763</v>
      </c>
      <c r="J2094" s="55" t="s">
        <v>1095</v>
      </c>
      <c r="K2094" s="55" t="s">
        <v>1258</v>
      </c>
      <c r="L2094" s="55">
        <v>0.0258333333333333</v>
      </c>
      <c r="AD2094" s="12">
        <v>2087</v>
      </c>
      <c r="AE2094" s="12" t="s">
        <v>1261</v>
      </c>
      <c r="AF2094" s="12" t="s">
        <v>2063</v>
      </c>
      <c r="AG2094" s="12" t="s">
        <v>1812</v>
      </c>
      <c r="AH2094" s="12" t="s">
        <v>2771</v>
      </c>
      <c r="DN2094" s="55">
        <v>2087</v>
      </c>
      <c r="DO2094" s="55" t="s">
        <v>1566</v>
      </c>
      <c r="DP2094" s="55" t="s">
        <v>3300</v>
      </c>
      <c r="DQ2094" s="55" t="s">
        <v>1260</v>
      </c>
      <c r="DR2094" s="55" t="s">
        <v>1261</v>
      </c>
      <c r="DS2094" s="55">
        <v>33417</v>
      </c>
      <c r="DT2094" s="55">
        <v>10000</v>
      </c>
      <c r="DU2094" s="55" t="s">
        <v>1258</v>
      </c>
      <c r="DV2094" s="55">
        <v>1</v>
      </c>
      <c r="EV2094" s="55">
        <v>2087</v>
      </c>
      <c r="EW2094" s="55" t="s">
        <v>1309</v>
      </c>
      <c r="EX2094" s="55" t="s">
        <v>1263</v>
      </c>
      <c r="EY2094" s="55">
        <v>9</v>
      </c>
      <c r="EZ2094" s="55">
        <v>0</v>
      </c>
      <c r="FA2094" s="55">
        <v>1994</v>
      </c>
      <c r="FB2094" s="55" t="s">
        <v>1361</v>
      </c>
      <c r="FC2094" s="55" t="s">
        <v>1249</v>
      </c>
      <c r="FD2094" s="55">
        <v>6</v>
      </c>
      <c r="FF2094" s="55">
        <v>2087</v>
      </c>
      <c r="FG2094" s="55" t="s">
        <v>1313</v>
      </c>
      <c r="FH2094" s="55" t="s">
        <v>763</v>
      </c>
      <c r="FI2094" s="55">
        <v>5</v>
      </c>
      <c r="FJ2094" s="55">
        <v>400000</v>
      </c>
      <c r="FK2094" s="55" t="s">
        <v>1249</v>
      </c>
      <c r="FL2094" s="55">
        <v>0.57</v>
      </c>
      <c r="JW2094" s="12">
        <v>2087</v>
      </c>
      <c r="JX2094" s="12" t="s">
        <v>1669</v>
      </c>
      <c r="JY2094" s="12" t="s">
        <v>3124</v>
      </c>
    </row>
    <row r="2095" ht="14.25" customHeight="1" outlineLevel="1" spans="7:285">
      <c r="G2095" s="55">
        <v>2088</v>
      </c>
      <c r="H2095" s="55" t="s">
        <v>2094</v>
      </c>
      <c r="I2095" s="55" t="s">
        <v>1260</v>
      </c>
      <c r="J2095" s="55" t="s">
        <v>1783</v>
      </c>
      <c r="K2095" s="55" t="s">
        <v>1258</v>
      </c>
      <c r="L2095" s="55">
        <v>0.0208</v>
      </c>
      <c r="AD2095" s="12">
        <v>2088</v>
      </c>
      <c r="AE2095" s="12" t="s">
        <v>1261</v>
      </c>
      <c r="AF2095" s="12" t="s">
        <v>1855</v>
      </c>
      <c r="AG2095" s="12" t="s">
        <v>1812</v>
      </c>
      <c r="AH2095" s="12" t="s">
        <v>2771</v>
      </c>
      <c r="DN2095" s="55">
        <v>2088</v>
      </c>
      <c r="DO2095" s="55" t="s">
        <v>1566</v>
      </c>
      <c r="DP2095" s="55" t="s">
        <v>3300</v>
      </c>
      <c r="DQ2095" s="55" t="s">
        <v>1260</v>
      </c>
      <c r="DR2095" s="55" t="s">
        <v>1261</v>
      </c>
      <c r="DS2095" s="55">
        <v>33424</v>
      </c>
      <c r="DT2095" s="55">
        <v>10000</v>
      </c>
      <c r="DU2095" s="55" t="s">
        <v>1258</v>
      </c>
      <c r="DV2095" s="55">
        <v>1</v>
      </c>
      <c r="EV2095" s="55">
        <v>2088</v>
      </c>
      <c r="EW2095" s="55" t="s">
        <v>1309</v>
      </c>
      <c r="EX2095" s="55" t="s">
        <v>1263</v>
      </c>
      <c r="EY2095" s="55">
        <v>9</v>
      </c>
      <c r="EZ2095" s="55">
        <v>1995</v>
      </c>
      <c r="FA2095" s="55">
        <v>2999</v>
      </c>
      <c r="FB2095" s="55" t="s">
        <v>1361</v>
      </c>
      <c r="FC2095" s="55" t="s">
        <v>1249</v>
      </c>
      <c r="FD2095" s="55">
        <v>6</v>
      </c>
      <c r="FF2095" s="55">
        <v>2088</v>
      </c>
      <c r="FG2095" s="55" t="s">
        <v>1313</v>
      </c>
      <c r="FH2095" s="55" t="s">
        <v>763</v>
      </c>
      <c r="FI2095" s="55">
        <v>5</v>
      </c>
      <c r="FJ2095" s="55">
        <v>530000</v>
      </c>
      <c r="FK2095" s="55" t="s">
        <v>1249</v>
      </c>
      <c r="FL2095" s="55">
        <v>0.57</v>
      </c>
      <c r="JW2095" s="12">
        <v>2088</v>
      </c>
      <c r="JX2095" s="12" t="s">
        <v>1669</v>
      </c>
      <c r="JY2095" s="12" t="s">
        <v>3125</v>
      </c>
    </row>
    <row r="2096" ht="14.25" customHeight="1" outlineLevel="1" spans="7:285">
      <c r="G2096" s="55">
        <v>2089</v>
      </c>
      <c r="H2096" s="55" t="s">
        <v>2094</v>
      </c>
      <c r="I2096" s="55" t="s">
        <v>1260</v>
      </c>
      <c r="J2096" s="55" t="s">
        <v>1891</v>
      </c>
      <c r="K2096" s="55" t="s">
        <v>1258</v>
      </c>
      <c r="L2096" s="55">
        <v>0.0208</v>
      </c>
      <c r="AD2096" s="12">
        <v>2089</v>
      </c>
      <c r="AE2096" s="12" t="s">
        <v>1261</v>
      </c>
      <c r="AF2096" s="12" t="s">
        <v>1629</v>
      </c>
      <c r="AG2096" s="12" t="s">
        <v>1812</v>
      </c>
      <c r="AH2096" s="12" t="s">
        <v>2771</v>
      </c>
      <c r="DN2096" s="55">
        <v>2089</v>
      </c>
      <c r="DO2096" s="55" t="s">
        <v>1566</v>
      </c>
      <c r="DP2096" s="55" t="s">
        <v>3300</v>
      </c>
      <c r="DQ2096" s="55" t="s">
        <v>1260</v>
      </c>
      <c r="DR2096" s="55" t="s">
        <v>1261</v>
      </c>
      <c r="DS2096" s="55">
        <v>33426</v>
      </c>
      <c r="DT2096" s="55">
        <v>10000</v>
      </c>
      <c r="DU2096" s="55" t="s">
        <v>1258</v>
      </c>
      <c r="DV2096" s="55">
        <v>1</v>
      </c>
      <c r="EV2096" s="55">
        <v>2089</v>
      </c>
      <c r="EW2096" s="55" t="s">
        <v>1309</v>
      </c>
      <c r="EX2096" s="55" t="s">
        <v>1995</v>
      </c>
      <c r="EY2096" s="55">
        <v>1</v>
      </c>
      <c r="EZ2096" s="55">
        <v>0</v>
      </c>
      <c r="FA2096" s="55">
        <v>1994</v>
      </c>
      <c r="FB2096" s="55" t="s">
        <v>1361</v>
      </c>
      <c r="FC2096" s="55" t="s">
        <v>1249</v>
      </c>
      <c r="FD2096" s="55">
        <v>2.5</v>
      </c>
      <c r="FF2096" s="55">
        <v>2089</v>
      </c>
      <c r="FG2096" s="55" t="s">
        <v>1313</v>
      </c>
      <c r="FH2096" s="55" t="s">
        <v>763</v>
      </c>
      <c r="FI2096" s="55">
        <v>5</v>
      </c>
      <c r="FJ2096" s="55">
        <v>540000</v>
      </c>
      <c r="FK2096" s="55" t="s">
        <v>1249</v>
      </c>
      <c r="FL2096" s="55">
        <v>0.57</v>
      </c>
      <c r="JW2096" s="12">
        <v>2089</v>
      </c>
      <c r="JX2096" s="12" t="s">
        <v>1669</v>
      </c>
      <c r="JY2096" s="12" t="s">
        <v>3059</v>
      </c>
    </row>
    <row r="2097" ht="14.25" customHeight="1" outlineLevel="1" spans="7:285">
      <c r="G2097" s="55">
        <v>2090</v>
      </c>
      <c r="H2097" s="55" t="s">
        <v>2094</v>
      </c>
      <c r="I2097" s="55" t="s">
        <v>1260</v>
      </c>
      <c r="J2097" s="55" t="s">
        <v>1914</v>
      </c>
      <c r="K2097" s="55" t="s">
        <v>1258</v>
      </c>
      <c r="L2097" s="55">
        <v>0.0208</v>
      </c>
      <c r="AD2097" s="12">
        <v>2090</v>
      </c>
      <c r="AE2097" s="12" t="s">
        <v>1261</v>
      </c>
      <c r="AF2097" s="12" t="s">
        <v>1804</v>
      </c>
      <c r="AG2097" s="12" t="s">
        <v>1812</v>
      </c>
      <c r="AH2097" s="12" t="s">
        <v>2771</v>
      </c>
      <c r="DN2097" s="55">
        <v>2090</v>
      </c>
      <c r="DO2097" s="55" t="s">
        <v>1566</v>
      </c>
      <c r="DP2097" s="55" t="s">
        <v>3300</v>
      </c>
      <c r="DQ2097" s="55" t="s">
        <v>1260</v>
      </c>
      <c r="DR2097" s="55" t="s">
        <v>1261</v>
      </c>
      <c r="DS2097" s="55">
        <v>33427</v>
      </c>
      <c r="DT2097" s="55">
        <v>10000</v>
      </c>
      <c r="DU2097" s="55" t="s">
        <v>1258</v>
      </c>
      <c r="DV2097" s="55">
        <v>1</v>
      </c>
      <c r="EV2097" s="55">
        <v>2090</v>
      </c>
      <c r="EW2097" s="55" t="s">
        <v>1309</v>
      </c>
      <c r="EX2097" s="55" t="s">
        <v>1995</v>
      </c>
      <c r="EY2097" s="55">
        <v>1</v>
      </c>
      <c r="EZ2097" s="55">
        <v>1995</v>
      </c>
      <c r="FA2097" s="55">
        <v>2999</v>
      </c>
      <c r="FB2097" s="55" t="s">
        <v>1361</v>
      </c>
      <c r="FC2097" s="55" t="s">
        <v>1249</v>
      </c>
      <c r="FD2097" s="55">
        <v>2.5</v>
      </c>
      <c r="FF2097" s="55">
        <v>2090</v>
      </c>
      <c r="FG2097" s="55" t="s">
        <v>1313</v>
      </c>
      <c r="FH2097" s="55" t="s">
        <v>763</v>
      </c>
      <c r="FI2097" s="55">
        <v>6</v>
      </c>
      <c r="FJ2097" s="55">
        <v>0</v>
      </c>
      <c r="FK2097" s="55" t="s">
        <v>1249</v>
      </c>
      <c r="FL2097" s="55">
        <v>0.3</v>
      </c>
      <c r="JW2097" s="12">
        <v>2090</v>
      </c>
      <c r="JX2097" s="12" t="s">
        <v>1669</v>
      </c>
      <c r="JY2097" s="12" t="s">
        <v>3127</v>
      </c>
    </row>
    <row r="2098" ht="14.25" customHeight="1" outlineLevel="1" spans="7:285">
      <c r="G2098" s="55">
        <v>2091</v>
      </c>
      <c r="H2098" s="55" t="s">
        <v>2094</v>
      </c>
      <c r="I2098" s="55" t="s">
        <v>1260</v>
      </c>
      <c r="J2098" s="55" t="s">
        <v>1942</v>
      </c>
      <c r="K2098" s="55" t="s">
        <v>1258</v>
      </c>
      <c r="L2098" s="55">
        <v>0.0208</v>
      </c>
      <c r="AD2098" s="12">
        <v>2091</v>
      </c>
      <c r="AE2098" s="12" t="s">
        <v>1261</v>
      </c>
      <c r="AF2098" s="12" t="s">
        <v>2305</v>
      </c>
      <c r="AG2098" s="12" t="s">
        <v>1812</v>
      </c>
      <c r="AH2098" s="12" t="s">
        <v>2771</v>
      </c>
      <c r="DN2098" s="55">
        <v>2091</v>
      </c>
      <c r="DO2098" s="55" t="s">
        <v>1566</v>
      </c>
      <c r="DP2098" s="55" t="s">
        <v>3300</v>
      </c>
      <c r="DQ2098" s="55" t="s">
        <v>1260</v>
      </c>
      <c r="DR2098" s="55" t="s">
        <v>1261</v>
      </c>
      <c r="DS2098" s="55">
        <v>33428</v>
      </c>
      <c r="DT2098" s="55">
        <v>10000</v>
      </c>
      <c r="DU2098" s="55" t="s">
        <v>1258</v>
      </c>
      <c r="DV2098" s="55">
        <v>1</v>
      </c>
      <c r="EV2098" s="55">
        <v>2091</v>
      </c>
      <c r="EW2098" s="55" t="s">
        <v>1309</v>
      </c>
      <c r="EX2098" s="55" t="s">
        <v>1995</v>
      </c>
      <c r="EY2098" s="55">
        <v>2</v>
      </c>
      <c r="EZ2098" s="55">
        <v>0</v>
      </c>
      <c r="FA2098" s="55">
        <v>1994</v>
      </c>
      <c r="FB2098" s="55" t="s">
        <v>1361</v>
      </c>
      <c r="FC2098" s="55" t="s">
        <v>1249</v>
      </c>
      <c r="FD2098" s="55">
        <v>2.5</v>
      </c>
      <c r="FF2098" s="55">
        <v>2091</v>
      </c>
      <c r="FG2098" s="55" t="s">
        <v>1313</v>
      </c>
      <c r="FH2098" s="55" t="s">
        <v>763</v>
      </c>
      <c r="FI2098" s="55">
        <v>6</v>
      </c>
      <c r="FJ2098" s="55">
        <v>1000</v>
      </c>
      <c r="FK2098" s="55" t="s">
        <v>1249</v>
      </c>
      <c r="FL2098" s="55">
        <v>0.3</v>
      </c>
      <c r="JW2098" s="12">
        <v>2091</v>
      </c>
      <c r="JX2098" s="12" t="s">
        <v>1669</v>
      </c>
      <c r="JY2098" s="12" t="s">
        <v>3130</v>
      </c>
    </row>
    <row r="2099" ht="14.25" customHeight="1" outlineLevel="1" spans="7:285">
      <c r="G2099" s="55">
        <v>2092</v>
      </c>
      <c r="H2099" s="55" t="s">
        <v>2094</v>
      </c>
      <c r="I2099" s="55" t="s">
        <v>1260</v>
      </c>
      <c r="J2099" s="55" t="s">
        <v>1409</v>
      </c>
      <c r="K2099" s="55" t="s">
        <v>1258</v>
      </c>
      <c r="L2099" s="55">
        <v>0.0317</v>
      </c>
      <c r="AD2099" s="12">
        <v>2092</v>
      </c>
      <c r="AE2099" s="12" t="s">
        <v>1261</v>
      </c>
      <c r="AF2099" s="12" t="s">
        <v>2732</v>
      </c>
      <c r="AG2099" s="12" t="s">
        <v>1812</v>
      </c>
      <c r="AH2099" s="12" t="s">
        <v>2771</v>
      </c>
      <c r="DN2099" s="55">
        <v>2092</v>
      </c>
      <c r="DO2099" s="55" t="s">
        <v>1566</v>
      </c>
      <c r="DP2099" s="55" t="s">
        <v>3300</v>
      </c>
      <c r="DQ2099" s="55" t="s">
        <v>1260</v>
      </c>
      <c r="DR2099" s="55" t="s">
        <v>1261</v>
      </c>
      <c r="DS2099" s="55">
        <v>33430</v>
      </c>
      <c r="DT2099" s="55">
        <v>10000</v>
      </c>
      <c r="DU2099" s="55" t="s">
        <v>1258</v>
      </c>
      <c r="DV2099" s="55">
        <v>1</v>
      </c>
      <c r="EV2099" s="55">
        <v>2092</v>
      </c>
      <c r="EW2099" s="55" t="s">
        <v>1309</v>
      </c>
      <c r="EX2099" s="55" t="s">
        <v>1995</v>
      </c>
      <c r="EY2099" s="55">
        <v>2</v>
      </c>
      <c r="EZ2099" s="55">
        <v>1995</v>
      </c>
      <c r="FA2099" s="55">
        <v>2999</v>
      </c>
      <c r="FB2099" s="55" t="s">
        <v>1361</v>
      </c>
      <c r="FC2099" s="55" t="s">
        <v>1249</v>
      </c>
      <c r="FD2099" s="55">
        <v>2.75</v>
      </c>
      <c r="FF2099" s="55">
        <v>2092</v>
      </c>
      <c r="FG2099" s="55" t="s">
        <v>1313</v>
      </c>
      <c r="FH2099" s="55" t="s">
        <v>763</v>
      </c>
      <c r="FI2099" s="55">
        <v>6</v>
      </c>
      <c r="FJ2099" s="55">
        <v>2500</v>
      </c>
      <c r="FK2099" s="55" t="s">
        <v>1249</v>
      </c>
      <c r="FL2099" s="55">
        <v>0.3</v>
      </c>
      <c r="JW2099" s="12">
        <v>2092</v>
      </c>
      <c r="JX2099" s="12" t="s">
        <v>1669</v>
      </c>
      <c r="JY2099" s="12" t="s">
        <v>2230</v>
      </c>
    </row>
    <row r="2100" ht="14.25" customHeight="1" outlineLevel="1" spans="7:285">
      <c r="G2100" s="55">
        <v>2093</v>
      </c>
      <c r="H2100" s="55" t="s">
        <v>2094</v>
      </c>
      <c r="I2100" s="55" t="s">
        <v>1260</v>
      </c>
      <c r="J2100" s="55" t="s">
        <v>1992</v>
      </c>
      <c r="K2100" s="55" t="s">
        <v>1258</v>
      </c>
      <c r="L2100" s="55">
        <v>0.0317</v>
      </c>
      <c r="AD2100" s="12">
        <v>2093</v>
      </c>
      <c r="AE2100" s="12" t="s">
        <v>1261</v>
      </c>
      <c r="AF2100" s="12" t="s">
        <v>2448</v>
      </c>
      <c r="AG2100" s="12" t="s">
        <v>1812</v>
      </c>
      <c r="AH2100" s="12" t="s">
        <v>2771</v>
      </c>
      <c r="DN2100" s="55">
        <v>2093</v>
      </c>
      <c r="DO2100" s="55" t="s">
        <v>1566</v>
      </c>
      <c r="DP2100" s="55" t="s">
        <v>3300</v>
      </c>
      <c r="DQ2100" s="55" t="s">
        <v>1260</v>
      </c>
      <c r="DR2100" s="55" t="s">
        <v>1261</v>
      </c>
      <c r="DS2100" s="55">
        <v>33431</v>
      </c>
      <c r="DT2100" s="55">
        <v>10000</v>
      </c>
      <c r="DU2100" s="55" t="s">
        <v>1258</v>
      </c>
      <c r="DV2100" s="55">
        <v>1</v>
      </c>
      <c r="EV2100" s="55">
        <v>2093</v>
      </c>
      <c r="EW2100" s="55" t="s">
        <v>1309</v>
      </c>
      <c r="EX2100" s="55" t="s">
        <v>1995</v>
      </c>
      <c r="EY2100" s="55">
        <v>3</v>
      </c>
      <c r="EZ2100" s="55">
        <v>0</v>
      </c>
      <c r="FA2100" s="55">
        <v>1994</v>
      </c>
      <c r="FB2100" s="55" t="s">
        <v>1361</v>
      </c>
      <c r="FC2100" s="55" t="s">
        <v>1249</v>
      </c>
      <c r="FD2100" s="55">
        <v>2.75</v>
      </c>
      <c r="FF2100" s="55">
        <v>2093</v>
      </c>
      <c r="FG2100" s="55" t="s">
        <v>1313</v>
      </c>
      <c r="FH2100" s="55" t="s">
        <v>763</v>
      </c>
      <c r="FI2100" s="55">
        <v>6</v>
      </c>
      <c r="FJ2100" s="55">
        <v>5000</v>
      </c>
      <c r="FK2100" s="55" t="s">
        <v>1249</v>
      </c>
      <c r="FL2100" s="55">
        <v>0.3</v>
      </c>
      <c r="JW2100" s="12">
        <v>2093</v>
      </c>
      <c r="JX2100" s="12" t="s">
        <v>1669</v>
      </c>
      <c r="JY2100" s="12" t="s">
        <v>3132</v>
      </c>
    </row>
    <row r="2101" ht="14.25" customHeight="1" outlineLevel="1" spans="7:285">
      <c r="G2101" s="55">
        <v>2094</v>
      </c>
      <c r="H2101" s="55" t="s">
        <v>2094</v>
      </c>
      <c r="I2101" s="55" t="s">
        <v>1260</v>
      </c>
      <c r="J2101" s="55" t="s">
        <v>1811</v>
      </c>
      <c r="K2101" s="55" t="s">
        <v>1258</v>
      </c>
      <c r="L2101" s="55">
        <v>0.0375</v>
      </c>
      <c r="AD2101" s="12">
        <v>2094</v>
      </c>
      <c r="AE2101" s="12" t="s">
        <v>1261</v>
      </c>
      <c r="AF2101" s="12" t="s">
        <v>2868</v>
      </c>
      <c r="AG2101" s="12" t="s">
        <v>1812</v>
      </c>
      <c r="AH2101" s="12" t="s">
        <v>2771</v>
      </c>
      <c r="DN2101" s="55">
        <v>2094</v>
      </c>
      <c r="DO2101" s="55" t="s">
        <v>1566</v>
      </c>
      <c r="DP2101" s="55" t="s">
        <v>3300</v>
      </c>
      <c r="DQ2101" s="55" t="s">
        <v>1260</v>
      </c>
      <c r="DR2101" s="55" t="s">
        <v>1261</v>
      </c>
      <c r="DS2101" s="55">
        <v>33432</v>
      </c>
      <c r="DT2101" s="55">
        <v>10000</v>
      </c>
      <c r="DU2101" s="55" t="s">
        <v>1258</v>
      </c>
      <c r="DV2101" s="55">
        <v>1</v>
      </c>
      <c r="EV2101" s="55">
        <v>2094</v>
      </c>
      <c r="EW2101" s="55" t="s">
        <v>1309</v>
      </c>
      <c r="EX2101" s="55" t="s">
        <v>1995</v>
      </c>
      <c r="EY2101" s="55">
        <v>3</v>
      </c>
      <c r="EZ2101" s="55">
        <v>1995</v>
      </c>
      <c r="FA2101" s="55">
        <v>2999</v>
      </c>
      <c r="FB2101" s="55" t="s">
        <v>1361</v>
      </c>
      <c r="FC2101" s="55" t="s">
        <v>1249</v>
      </c>
      <c r="FD2101" s="55">
        <v>2.75</v>
      </c>
      <c r="FF2101" s="55">
        <v>2094</v>
      </c>
      <c r="FG2101" s="55" t="s">
        <v>1313</v>
      </c>
      <c r="FH2101" s="55" t="s">
        <v>763</v>
      </c>
      <c r="FI2101" s="55">
        <v>6</v>
      </c>
      <c r="FJ2101" s="55">
        <v>10000</v>
      </c>
      <c r="FK2101" s="55" t="s">
        <v>1249</v>
      </c>
      <c r="FL2101" s="55">
        <v>0.3</v>
      </c>
      <c r="JW2101" s="12">
        <v>2094</v>
      </c>
      <c r="JX2101" s="12" t="s">
        <v>1669</v>
      </c>
      <c r="JY2101" s="12" t="s">
        <v>3133</v>
      </c>
    </row>
    <row r="2102" ht="14.25" customHeight="1" outlineLevel="1" spans="7:285">
      <c r="G2102" s="55">
        <v>2095</v>
      </c>
      <c r="H2102" s="55" t="s">
        <v>2094</v>
      </c>
      <c r="I2102" s="55" t="s">
        <v>1260</v>
      </c>
      <c r="J2102" s="55" t="s">
        <v>1839</v>
      </c>
      <c r="K2102" s="55" t="s">
        <v>1258</v>
      </c>
      <c r="L2102" s="55">
        <v>0.0208</v>
      </c>
      <c r="AD2102" s="12">
        <v>2095</v>
      </c>
      <c r="AE2102" s="12" t="s">
        <v>1261</v>
      </c>
      <c r="AF2102" s="12" t="s">
        <v>2811</v>
      </c>
      <c r="AG2102" s="12" t="s">
        <v>1812</v>
      </c>
      <c r="AH2102" s="12" t="s">
        <v>2771</v>
      </c>
      <c r="DN2102" s="55">
        <v>2095</v>
      </c>
      <c r="DO2102" s="55" t="s">
        <v>1566</v>
      </c>
      <c r="DP2102" s="55" t="s">
        <v>3300</v>
      </c>
      <c r="DQ2102" s="55" t="s">
        <v>1260</v>
      </c>
      <c r="DR2102" s="55" t="s">
        <v>1261</v>
      </c>
      <c r="DS2102" s="55">
        <v>33433</v>
      </c>
      <c r="DT2102" s="55">
        <v>10000</v>
      </c>
      <c r="DU2102" s="55" t="s">
        <v>1258</v>
      </c>
      <c r="DV2102" s="55">
        <v>1</v>
      </c>
      <c r="EV2102" s="55">
        <v>2095</v>
      </c>
      <c r="EW2102" s="55" t="s">
        <v>1309</v>
      </c>
      <c r="EX2102" s="55" t="s">
        <v>1995</v>
      </c>
      <c r="EY2102" s="55">
        <v>4</v>
      </c>
      <c r="EZ2102" s="55">
        <v>0</v>
      </c>
      <c r="FA2102" s="55">
        <v>1994</v>
      </c>
      <c r="FB2102" s="55" t="s">
        <v>1361</v>
      </c>
      <c r="FC2102" s="55" t="s">
        <v>1249</v>
      </c>
      <c r="FD2102" s="55">
        <v>2.75</v>
      </c>
      <c r="FF2102" s="55">
        <v>2095</v>
      </c>
      <c r="FG2102" s="55" t="s">
        <v>1313</v>
      </c>
      <c r="FH2102" s="55" t="s">
        <v>763</v>
      </c>
      <c r="FI2102" s="55">
        <v>6</v>
      </c>
      <c r="FJ2102" s="55">
        <v>25000</v>
      </c>
      <c r="FK2102" s="55" t="s">
        <v>1249</v>
      </c>
      <c r="FL2102" s="55">
        <v>0.3</v>
      </c>
      <c r="JW2102" s="12">
        <v>2095</v>
      </c>
      <c r="JX2102" s="12" t="s">
        <v>1669</v>
      </c>
      <c r="JY2102" s="12" t="s">
        <v>3135</v>
      </c>
    </row>
    <row r="2103" ht="14.25" customHeight="1" outlineLevel="1" spans="7:285">
      <c r="G2103" s="55">
        <v>2096</v>
      </c>
      <c r="H2103" s="55" t="s">
        <v>2094</v>
      </c>
      <c r="I2103" s="55" t="s">
        <v>1260</v>
      </c>
      <c r="J2103" s="55" t="s">
        <v>1864</v>
      </c>
      <c r="K2103" s="55" t="s">
        <v>1258</v>
      </c>
      <c r="L2103" s="55">
        <v>0.0208</v>
      </c>
      <c r="AD2103" s="12">
        <v>2096</v>
      </c>
      <c r="AE2103" s="12" t="s">
        <v>1261</v>
      </c>
      <c r="AF2103" s="12" t="s">
        <v>1669</v>
      </c>
      <c r="AG2103" s="12" t="s">
        <v>1812</v>
      </c>
      <c r="AH2103" s="12" t="s">
        <v>2771</v>
      </c>
      <c r="DN2103" s="55">
        <v>2096</v>
      </c>
      <c r="DO2103" s="55" t="s">
        <v>1566</v>
      </c>
      <c r="DP2103" s="55" t="s">
        <v>3300</v>
      </c>
      <c r="DQ2103" s="55" t="s">
        <v>1260</v>
      </c>
      <c r="DR2103" s="55" t="s">
        <v>1261</v>
      </c>
      <c r="DS2103" s="55">
        <v>33434</v>
      </c>
      <c r="DT2103" s="55">
        <v>10000</v>
      </c>
      <c r="DU2103" s="55" t="s">
        <v>1258</v>
      </c>
      <c r="DV2103" s="55">
        <v>1</v>
      </c>
      <c r="EV2103" s="55">
        <v>2096</v>
      </c>
      <c r="EW2103" s="55" t="s">
        <v>1309</v>
      </c>
      <c r="EX2103" s="55" t="s">
        <v>1995</v>
      </c>
      <c r="EY2103" s="55">
        <v>4</v>
      </c>
      <c r="EZ2103" s="55">
        <v>1995</v>
      </c>
      <c r="FA2103" s="55">
        <v>2999</v>
      </c>
      <c r="FB2103" s="55" t="s">
        <v>1361</v>
      </c>
      <c r="FC2103" s="55" t="s">
        <v>1249</v>
      </c>
      <c r="FD2103" s="55">
        <v>2.75</v>
      </c>
      <c r="FF2103" s="55">
        <v>2096</v>
      </c>
      <c r="FG2103" s="55" t="s">
        <v>1313</v>
      </c>
      <c r="FH2103" s="55" t="s">
        <v>763</v>
      </c>
      <c r="FI2103" s="55">
        <v>6</v>
      </c>
      <c r="FJ2103" s="55">
        <v>50000</v>
      </c>
      <c r="FK2103" s="55" t="s">
        <v>1249</v>
      </c>
      <c r="FL2103" s="55">
        <v>0.3</v>
      </c>
      <c r="JW2103" s="12">
        <v>2096</v>
      </c>
      <c r="JX2103" s="12" t="s">
        <v>1669</v>
      </c>
      <c r="JY2103" s="12" t="s">
        <v>2734</v>
      </c>
    </row>
    <row r="2104" ht="14.25" customHeight="1" outlineLevel="1" spans="7:285">
      <c r="G2104" s="55">
        <v>2097</v>
      </c>
      <c r="H2104" s="55" t="s">
        <v>2094</v>
      </c>
      <c r="I2104" s="55" t="s">
        <v>1260</v>
      </c>
      <c r="J2104" s="55" t="s">
        <v>1363</v>
      </c>
      <c r="K2104" s="55" t="s">
        <v>1258</v>
      </c>
      <c r="L2104" s="55">
        <v>0.0208</v>
      </c>
      <c r="AD2104" s="12">
        <v>2097</v>
      </c>
      <c r="AE2104" s="12" t="s">
        <v>1261</v>
      </c>
      <c r="AF2104" s="12" t="s">
        <v>642</v>
      </c>
      <c r="AG2104" s="12" t="s">
        <v>1840</v>
      </c>
      <c r="AH2104" s="12" t="s">
        <v>2970</v>
      </c>
      <c r="DN2104" s="55">
        <v>2097</v>
      </c>
      <c r="DO2104" s="55" t="s">
        <v>1566</v>
      </c>
      <c r="DP2104" s="55" t="s">
        <v>3300</v>
      </c>
      <c r="DQ2104" s="55" t="s">
        <v>1260</v>
      </c>
      <c r="DR2104" s="55" t="s">
        <v>1261</v>
      </c>
      <c r="DS2104" s="55">
        <v>33435</v>
      </c>
      <c r="DT2104" s="55">
        <v>10000</v>
      </c>
      <c r="DU2104" s="55" t="s">
        <v>1258</v>
      </c>
      <c r="DV2104" s="55">
        <v>1</v>
      </c>
      <c r="EV2104" s="55">
        <v>2097</v>
      </c>
      <c r="EW2104" s="55" t="s">
        <v>1309</v>
      </c>
      <c r="EX2104" s="55" t="s">
        <v>1995</v>
      </c>
      <c r="EY2104" s="55">
        <v>5</v>
      </c>
      <c r="EZ2104" s="55">
        <v>0</v>
      </c>
      <c r="FA2104" s="55">
        <v>1994</v>
      </c>
      <c r="FB2104" s="55" t="s">
        <v>1361</v>
      </c>
      <c r="FC2104" s="55" t="s">
        <v>1249</v>
      </c>
      <c r="FD2104" s="55">
        <v>2.75</v>
      </c>
      <c r="FF2104" s="55">
        <v>2097</v>
      </c>
      <c r="FG2104" s="55" t="s">
        <v>1313</v>
      </c>
      <c r="FH2104" s="55" t="s">
        <v>763</v>
      </c>
      <c r="FI2104" s="55">
        <v>6</v>
      </c>
      <c r="FJ2104" s="55">
        <v>80000</v>
      </c>
      <c r="FK2104" s="55" t="s">
        <v>1249</v>
      </c>
      <c r="FL2104" s="55">
        <v>0.3</v>
      </c>
      <c r="JW2104" s="12">
        <v>2097</v>
      </c>
      <c r="JX2104" s="12" t="s">
        <v>1669</v>
      </c>
      <c r="JY2104" s="12" t="s">
        <v>3138</v>
      </c>
    </row>
    <row r="2105" ht="14.25" customHeight="1" outlineLevel="1" spans="7:285">
      <c r="G2105" s="55">
        <v>2098</v>
      </c>
      <c r="H2105" s="55" t="s">
        <v>2094</v>
      </c>
      <c r="I2105" s="55" t="s">
        <v>1260</v>
      </c>
      <c r="J2105" s="55" t="s">
        <v>1910</v>
      </c>
      <c r="K2105" s="55" t="s">
        <v>1258</v>
      </c>
      <c r="L2105" s="55">
        <v>0.0208</v>
      </c>
      <c r="AD2105" s="12">
        <v>2098</v>
      </c>
      <c r="AE2105" s="12" t="s">
        <v>1261</v>
      </c>
      <c r="AF2105" s="12" t="s">
        <v>1332</v>
      </c>
      <c r="AG2105" s="12" t="s">
        <v>1840</v>
      </c>
      <c r="AH2105" s="12" t="s">
        <v>2970</v>
      </c>
      <c r="DN2105" s="55">
        <v>2098</v>
      </c>
      <c r="DO2105" s="55" t="s">
        <v>1566</v>
      </c>
      <c r="DP2105" s="55" t="s">
        <v>3300</v>
      </c>
      <c r="DQ2105" s="55" t="s">
        <v>1260</v>
      </c>
      <c r="DR2105" s="55" t="s">
        <v>1261</v>
      </c>
      <c r="DS2105" s="55">
        <v>33436</v>
      </c>
      <c r="DT2105" s="55">
        <v>10000</v>
      </c>
      <c r="DU2105" s="55" t="s">
        <v>1258</v>
      </c>
      <c r="DV2105" s="55">
        <v>1</v>
      </c>
      <c r="EV2105" s="55">
        <v>2098</v>
      </c>
      <c r="EW2105" s="55" t="s">
        <v>1309</v>
      </c>
      <c r="EX2105" s="55" t="s">
        <v>1995</v>
      </c>
      <c r="EY2105" s="55">
        <v>5</v>
      </c>
      <c r="EZ2105" s="55">
        <v>1995</v>
      </c>
      <c r="FA2105" s="55">
        <v>2999</v>
      </c>
      <c r="FB2105" s="55" t="s">
        <v>1361</v>
      </c>
      <c r="FC2105" s="55" t="s">
        <v>1249</v>
      </c>
      <c r="FD2105" s="55">
        <v>2.75</v>
      </c>
      <c r="FF2105" s="55">
        <v>2098</v>
      </c>
      <c r="FG2105" s="55" t="s">
        <v>1313</v>
      </c>
      <c r="FH2105" s="55" t="s">
        <v>763</v>
      </c>
      <c r="FI2105" s="55">
        <v>6</v>
      </c>
      <c r="FJ2105" s="55">
        <v>130000</v>
      </c>
      <c r="FK2105" s="55" t="s">
        <v>1249</v>
      </c>
      <c r="FL2105" s="55">
        <v>0.3</v>
      </c>
      <c r="JW2105" s="12">
        <v>2098</v>
      </c>
      <c r="JX2105" s="12" t="s">
        <v>1669</v>
      </c>
      <c r="JY2105" s="12" t="s">
        <v>3139</v>
      </c>
    </row>
    <row r="2106" ht="14.25" customHeight="1" outlineLevel="1" spans="7:285">
      <c r="G2106" s="55">
        <v>2099</v>
      </c>
      <c r="H2106" s="55" t="s">
        <v>2094</v>
      </c>
      <c r="I2106" s="55" t="s">
        <v>1260</v>
      </c>
      <c r="J2106" s="55" t="s">
        <v>1939</v>
      </c>
      <c r="K2106" s="55" t="s">
        <v>1258</v>
      </c>
      <c r="L2106" s="55">
        <v>0.0208</v>
      </c>
      <c r="AD2106" s="12">
        <v>2099</v>
      </c>
      <c r="AE2106" s="12" t="s">
        <v>1261</v>
      </c>
      <c r="AF2106" s="12" t="s">
        <v>1655</v>
      </c>
      <c r="AG2106" s="12" t="s">
        <v>1840</v>
      </c>
      <c r="AH2106" s="12" t="s">
        <v>2970</v>
      </c>
      <c r="DN2106" s="55">
        <v>2099</v>
      </c>
      <c r="DO2106" s="55" t="s">
        <v>1566</v>
      </c>
      <c r="DP2106" s="55" t="s">
        <v>3300</v>
      </c>
      <c r="DQ2106" s="55" t="s">
        <v>1260</v>
      </c>
      <c r="DR2106" s="55" t="s">
        <v>1261</v>
      </c>
      <c r="DS2106" s="55">
        <v>33437</v>
      </c>
      <c r="DT2106" s="55">
        <v>10000</v>
      </c>
      <c r="DU2106" s="55" t="s">
        <v>1258</v>
      </c>
      <c r="DV2106" s="55">
        <v>1</v>
      </c>
      <c r="EV2106" s="55">
        <v>2099</v>
      </c>
      <c r="EW2106" s="55" t="s">
        <v>1309</v>
      </c>
      <c r="EX2106" s="55" t="s">
        <v>1995</v>
      </c>
      <c r="EY2106" s="55">
        <v>6</v>
      </c>
      <c r="EZ2106" s="55">
        <v>0</v>
      </c>
      <c r="FA2106" s="55">
        <v>1994</v>
      </c>
      <c r="FB2106" s="55" t="s">
        <v>1361</v>
      </c>
      <c r="FC2106" s="55" t="s">
        <v>1249</v>
      </c>
      <c r="FD2106" s="55">
        <v>2.5</v>
      </c>
      <c r="FF2106" s="55">
        <v>2099</v>
      </c>
      <c r="FG2106" s="55" t="s">
        <v>1313</v>
      </c>
      <c r="FH2106" s="55" t="s">
        <v>763</v>
      </c>
      <c r="FI2106" s="55">
        <v>6</v>
      </c>
      <c r="FJ2106" s="55">
        <v>260000</v>
      </c>
      <c r="FK2106" s="55" t="s">
        <v>1249</v>
      </c>
      <c r="FL2106" s="55">
        <v>0.3</v>
      </c>
      <c r="JW2106" s="12">
        <v>2099</v>
      </c>
      <c r="JX2106" s="12" t="s">
        <v>1669</v>
      </c>
      <c r="JY2106" s="12" t="s">
        <v>2459</v>
      </c>
    </row>
    <row r="2107" ht="14.25" customHeight="1" outlineLevel="1" spans="7:285">
      <c r="G2107" s="55">
        <v>2100</v>
      </c>
      <c r="H2107" s="55" t="s">
        <v>2094</v>
      </c>
      <c r="I2107" s="55" t="s">
        <v>1260</v>
      </c>
      <c r="J2107" s="55" t="s">
        <v>1964</v>
      </c>
      <c r="K2107" s="55" t="s">
        <v>1258</v>
      </c>
      <c r="L2107" s="55">
        <v>0.0208</v>
      </c>
      <c r="AD2107" s="12">
        <v>2100</v>
      </c>
      <c r="AE2107" s="12" t="s">
        <v>1261</v>
      </c>
      <c r="AF2107" s="12" t="s">
        <v>946</v>
      </c>
      <c r="AG2107" s="12" t="s">
        <v>3249</v>
      </c>
      <c r="AH2107" s="12" t="s">
        <v>2510</v>
      </c>
      <c r="DN2107" s="55">
        <v>2100</v>
      </c>
      <c r="DO2107" s="55" t="s">
        <v>1566</v>
      </c>
      <c r="DP2107" s="55" t="s">
        <v>3300</v>
      </c>
      <c r="DQ2107" s="55" t="s">
        <v>1260</v>
      </c>
      <c r="DR2107" s="55" t="s">
        <v>1261</v>
      </c>
      <c r="DS2107" s="55">
        <v>33441</v>
      </c>
      <c r="DT2107" s="55">
        <v>10000</v>
      </c>
      <c r="DU2107" s="55" t="s">
        <v>1258</v>
      </c>
      <c r="DV2107" s="55">
        <v>1</v>
      </c>
      <c r="EV2107" s="55">
        <v>2100</v>
      </c>
      <c r="EW2107" s="55" t="s">
        <v>1309</v>
      </c>
      <c r="EX2107" s="55" t="s">
        <v>1995</v>
      </c>
      <c r="EY2107" s="55">
        <v>6</v>
      </c>
      <c r="EZ2107" s="55">
        <v>1995</v>
      </c>
      <c r="FA2107" s="55">
        <v>2999</v>
      </c>
      <c r="FB2107" s="55" t="s">
        <v>1361</v>
      </c>
      <c r="FC2107" s="55" t="s">
        <v>1249</v>
      </c>
      <c r="FD2107" s="55">
        <v>2.5</v>
      </c>
      <c r="FF2107" s="55">
        <v>2100</v>
      </c>
      <c r="FG2107" s="55" t="s">
        <v>1313</v>
      </c>
      <c r="FH2107" s="55" t="s">
        <v>763</v>
      </c>
      <c r="FI2107" s="55">
        <v>6</v>
      </c>
      <c r="FJ2107" s="55">
        <v>400000</v>
      </c>
      <c r="FK2107" s="55" t="s">
        <v>1249</v>
      </c>
      <c r="FL2107" s="55">
        <v>0.3</v>
      </c>
      <c r="JW2107" s="12">
        <v>2100</v>
      </c>
      <c r="JX2107" s="12" t="s">
        <v>1669</v>
      </c>
      <c r="JY2107" s="12" t="s">
        <v>2263</v>
      </c>
    </row>
    <row r="2108" ht="14.25" customHeight="1" outlineLevel="1" spans="7:285">
      <c r="G2108" s="55">
        <v>2101</v>
      </c>
      <c r="H2108" s="55" t="s">
        <v>2094</v>
      </c>
      <c r="I2108" s="55" t="s">
        <v>1260</v>
      </c>
      <c r="J2108" s="55" t="s">
        <v>1989</v>
      </c>
      <c r="K2108" s="55" t="s">
        <v>1258</v>
      </c>
      <c r="L2108" s="55">
        <v>0.0208</v>
      </c>
      <c r="AD2108" s="12">
        <v>2101</v>
      </c>
      <c r="AE2108" s="12" t="s">
        <v>1261</v>
      </c>
      <c r="AF2108" s="12" t="s">
        <v>1746</v>
      </c>
      <c r="AG2108" s="12" t="s">
        <v>3250</v>
      </c>
      <c r="AH2108" s="12" t="s">
        <v>2895</v>
      </c>
      <c r="DN2108" s="55">
        <v>2101</v>
      </c>
      <c r="DO2108" s="55" t="s">
        <v>1566</v>
      </c>
      <c r="DP2108" s="55" t="s">
        <v>3300</v>
      </c>
      <c r="DQ2108" s="55" t="s">
        <v>1260</v>
      </c>
      <c r="DR2108" s="55" t="s">
        <v>1261</v>
      </c>
      <c r="DS2108" s="55">
        <v>33442</v>
      </c>
      <c r="DT2108" s="55">
        <v>10000</v>
      </c>
      <c r="DU2108" s="55" t="s">
        <v>1258</v>
      </c>
      <c r="DV2108" s="55">
        <v>1</v>
      </c>
      <c r="EV2108" s="55">
        <v>2101</v>
      </c>
      <c r="EW2108" s="55" t="s">
        <v>42</v>
      </c>
      <c r="EX2108" s="55" t="s">
        <v>1260</v>
      </c>
      <c r="EY2108" s="55">
        <v>10</v>
      </c>
      <c r="EZ2108" s="55">
        <v>0</v>
      </c>
      <c r="FA2108" s="55">
        <v>1994</v>
      </c>
      <c r="FB2108" s="55" t="s">
        <v>1361</v>
      </c>
      <c r="FC2108" s="55" t="s">
        <v>1249</v>
      </c>
      <c r="FD2108" s="55">
        <v>5.25</v>
      </c>
      <c r="FF2108" s="55">
        <v>2101</v>
      </c>
      <c r="FG2108" s="55" t="s">
        <v>1313</v>
      </c>
      <c r="FH2108" s="55" t="s">
        <v>763</v>
      </c>
      <c r="FI2108" s="55">
        <v>6</v>
      </c>
      <c r="FJ2108" s="55">
        <v>530000</v>
      </c>
      <c r="FK2108" s="55" t="s">
        <v>1249</v>
      </c>
      <c r="FL2108" s="55">
        <v>0.3</v>
      </c>
      <c r="JW2108" s="12">
        <v>2101</v>
      </c>
      <c r="JX2108" s="12" t="s">
        <v>1669</v>
      </c>
      <c r="JY2108" s="12" t="s">
        <v>3142</v>
      </c>
    </row>
    <row r="2109" ht="14.25" customHeight="1" outlineLevel="1" spans="7:285">
      <c r="G2109" s="55">
        <v>2102</v>
      </c>
      <c r="H2109" s="55" t="s">
        <v>2094</v>
      </c>
      <c r="I2109" s="55" t="s">
        <v>1756</v>
      </c>
      <c r="J2109" s="55" t="s">
        <v>2162</v>
      </c>
      <c r="K2109" s="55" t="s">
        <v>1258</v>
      </c>
      <c r="L2109" s="55">
        <v>0.0258333333333333</v>
      </c>
      <c r="AD2109" s="12">
        <v>2102</v>
      </c>
      <c r="AE2109" s="12" t="s">
        <v>1261</v>
      </c>
      <c r="AF2109" s="12" t="s">
        <v>996</v>
      </c>
      <c r="AG2109" s="12" t="s">
        <v>3250</v>
      </c>
      <c r="AH2109" s="12" t="s">
        <v>2962</v>
      </c>
      <c r="DN2109" s="55">
        <v>2102</v>
      </c>
      <c r="DO2109" s="55" t="s">
        <v>1566</v>
      </c>
      <c r="DP2109" s="55" t="s">
        <v>3300</v>
      </c>
      <c r="DQ2109" s="55" t="s">
        <v>1260</v>
      </c>
      <c r="DR2109" s="55" t="s">
        <v>1261</v>
      </c>
      <c r="DS2109" s="55">
        <v>33444</v>
      </c>
      <c r="DT2109" s="55">
        <v>10000</v>
      </c>
      <c r="DU2109" s="55" t="s">
        <v>1258</v>
      </c>
      <c r="DV2109" s="55">
        <v>1</v>
      </c>
      <c r="EV2109" s="55">
        <v>2102</v>
      </c>
      <c r="EW2109" s="55" t="s">
        <v>42</v>
      </c>
      <c r="EX2109" s="55" t="s">
        <v>1260</v>
      </c>
      <c r="EY2109" s="55">
        <v>10</v>
      </c>
      <c r="EZ2109" s="55">
        <v>1995</v>
      </c>
      <c r="FA2109" s="55">
        <v>2999</v>
      </c>
      <c r="FB2109" s="55" t="s">
        <v>1361</v>
      </c>
      <c r="FC2109" s="55" t="s">
        <v>1249</v>
      </c>
      <c r="FD2109" s="55">
        <v>6</v>
      </c>
      <c r="FF2109" s="55">
        <v>2102</v>
      </c>
      <c r="FG2109" s="55" t="s">
        <v>1313</v>
      </c>
      <c r="FH2109" s="55" t="s">
        <v>763</v>
      </c>
      <c r="FI2109" s="55">
        <v>6</v>
      </c>
      <c r="FJ2109" s="55">
        <v>540000</v>
      </c>
      <c r="FK2109" s="55" t="s">
        <v>1249</v>
      </c>
      <c r="FL2109" s="55">
        <v>0.3</v>
      </c>
      <c r="JW2109" s="12">
        <v>2102</v>
      </c>
      <c r="JX2109" s="12" t="s">
        <v>1669</v>
      </c>
      <c r="JY2109" s="12" t="s">
        <v>3143</v>
      </c>
    </row>
    <row r="2110" ht="14.25" customHeight="1" outlineLevel="1" spans="7:285">
      <c r="G2110" s="55">
        <v>2103</v>
      </c>
      <c r="H2110" s="55" t="s">
        <v>2094</v>
      </c>
      <c r="I2110" s="55" t="s">
        <v>1756</v>
      </c>
      <c r="J2110" s="55" t="s">
        <v>2526</v>
      </c>
      <c r="K2110" s="55" t="s">
        <v>1258</v>
      </c>
      <c r="L2110" s="55">
        <v>0.0258333333333333</v>
      </c>
      <c r="AD2110" s="12">
        <v>2103</v>
      </c>
      <c r="AE2110" s="12" t="s">
        <v>1261</v>
      </c>
      <c r="AF2110" s="12" t="s">
        <v>645</v>
      </c>
      <c r="AG2110" s="12" t="s">
        <v>3251</v>
      </c>
      <c r="AH2110" s="12" t="s">
        <v>2966</v>
      </c>
      <c r="DN2110" s="55">
        <v>2103</v>
      </c>
      <c r="DO2110" s="55" t="s">
        <v>1566</v>
      </c>
      <c r="DP2110" s="55" t="s">
        <v>3300</v>
      </c>
      <c r="DQ2110" s="55" t="s">
        <v>1260</v>
      </c>
      <c r="DR2110" s="55" t="s">
        <v>1261</v>
      </c>
      <c r="DS2110" s="55">
        <v>33445</v>
      </c>
      <c r="DT2110" s="55">
        <v>10000</v>
      </c>
      <c r="DU2110" s="55" t="s">
        <v>1258</v>
      </c>
      <c r="DV2110" s="55">
        <v>1</v>
      </c>
      <c r="EV2110" s="55">
        <v>2103</v>
      </c>
      <c r="EW2110" s="55" t="s">
        <v>42</v>
      </c>
      <c r="EX2110" s="55" t="s">
        <v>1260</v>
      </c>
      <c r="EY2110" s="55">
        <v>11</v>
      </c>
      <c r="EZ2110" s="55">
        <v>0</v>
      </c>
      <c r="FA2110" s="55">
        <v>1994</v>
      </c>
      <c r="FB2110" s="55" t="s">
        <v>1361</v>
      </c>
      <c r="FC2110" s="55" t="s">
        <v>1249</v>
      </c>
      <c r="FD2110" s="55">
        <v>5.25</v>
      </c>
      <c r="FF2110" s="55">
        <v>2103</v>
      </c>
      <c r="FG2110" s="55" t="s">
        <v>1313</v>
      </c>
      <c r="FH2110" s="55" t="s">
        <v>1013</v>
      </c>
      <c r="FI2110" s="55">
        <v>1</v>
      </c>
      <c r="FJ2110" s="55">
        <v>0</v>
      </c>
      <c r="FK2110" s="55" t="s">
        <v>1249</v>
      </c>
      <c r="FL2110" s="55">
        <v>0.3</v>
      </c>
      <c r="JW2110" s="12">
        <v>2103</v>
      </c>
      <c r="JX2110" s="12" t="s">
        <v>1669</v>
      </c>
      <c r="JY2110" s="12" t="s">
        <v>3145</v>
      </c>
    </row>
    <row r="2111" ht="14.25" customHeight="1" outlineLevel="1" spans="7:285">
      <c r="G2111" s="55">
        <v>2104</v>
      </c>
      <c r="H2111" s="55" t="s">
        <v>2094</v>
      </c>
      <c r="I2111" s="55" t="s">
        <v>1738</v>
      </c>
      <c r="J2111" s="55" t="s">
        <v>2781</v>
      </c>
      <c r="K2111" s="55" t="s">
        <v>1258</v>
      </c>
      <c r="L2111" s="55">
        <v>0.0208</v>
      </c>
      <c r="AD2111" s="12">
        <v>2104</v>
      </c>
      <c r="AE2111" s="12" t="s">
        <v>1261</v>
      </c>
      <c r="AF2111" s="12" t="s">
        <v>1335</v>
      </c>
      <c r="AG2111" s="12" t="s">
        <v>3251</v>
      </c>
      <c r="AH2111" s="12" t="s">
        <v>2966</v>
      </c>
      <c r="DN2111" s="55">
        <v>2104</v>
      </c>
      <c r="DO2111" s="55" t="s">
        <v>1566</v>
      </c>
      <c r="DP2111" s="55" t="s">
        <v>3300</v>
      </c>
      <c r="DQ2111" s="55" t="s">
        <v>1260</v>
      </c>
      <c r="DR2111" s="55" t="s">
        <v>1261</v>
      </c>
      <c r="DS2111" s="55">
        <v>33446</v>
      </c>
      <c r="DT2111" s="55">
        <v>10000</v>
      </c>
      <c r="DU2111" s="55" t="s">
        <v>1258</v>
      </c>
      <c r="DV2111" s="55">
        <v>1</v>
      </c>
      <c r="EV2111" s="55">
        <v>2104</v>
      </c>
      <c r="EW2111" s="55" t="s">
        <v>42</v>
      </c>
      <c r="EX2111" s="55" t="s">
        <v>1260</v>
      </c>
      <c r="EY2111" s="55">
        <v>11</v>
      </c>
      <c r="EZ2111" s="55">
        <v>1995</v>
      </c>
      <c r="FA2111" s="55">
        <v>2999</v>
      </c>
      <c r="FB2111" s="55" t="s">
        <v>1361</v>
      </c>
      <c r="FC2111" s="55" t="s">
        <v>1249</v>
      </c>
      <c r="FD2111" s="55">
        <v>6</v>
      </c>
      <c r="FF2111" s="55">
        <v>2104</v>
      </c>
      <c r="FG2111" s="55" t="s">
        <v>1313</v>
      </c>
      <c r="FH2111" s="55" t="s">
        <v>1013</v>
      </c>
      <c r="FI2111" s="55">
        <v>1</v>
      </c>
      <c r="FJ2111" s="55">
        <v>1000</v>
      </c>
      <c r="FK2111" s="55" t="s">
        <v>1249</v>
      </c>
      <c r="FL2111" s="55">
        <v>0.3</v>
      </c>
      <c r="JW2111" s="12">
        <v>2104</v>
      </c>
      <c r="JX2111" s="12" t="s">
        <v>1669</v>
      </c>
      <c r="JY2111" s="12" t="s">
        <v>3146</v>
      </c>
    </row>
    <row r="2112" ht="14.25" customHeight="1" outlineLevel="1" spans="7:285">
      <c r="G2112" s="55">
        <v>2105</v>
      </c>
      <c r="H2112" s="55" t="s">
        <v>2094</v>
      </c>
      <c r="I2112" s="55" t="s">
        <v>1738</v>
      </c>
      <c r="J2112" s="55" t="s">
        <v>2225</v>
      </c>
      <c r="K2112" s="55" t="s">
        <v>1258</v>
      </c>
      <c r="L2112" s="55">
        <v>0.0208</v>
      </c>
      <c r="AD2112" s="12">
        <v>2105</v>
      </c>
      <c r="AE2112" s="12" t="s">
        <v>1261</v>
      </c>
      <c r="AF2112" s="12" t="s">
        <v>1657</v>
      </c>
      <c r="AG2112" s="12" t="s">
        <v>3251</v>
      </c>
      <c r="AH2112" s="12" t="s">
        <v>2966</v>
      </c>
      <c r="DN2112" s="55">
        <v>2105</v>
      </c>
      <c r="DO2112" s="55" t="s">
        <v>1566</v>
      </c>
      <c r="DP2112" s="55" t="s">
        <v>3300</v>
      </c>
      <c r="DQ2112" s="55" t="s">
        <v>1260</v>
      </c>
      <c r="DR2112" s="55" t="s">
        <v>1261</v>
      </c>
      <c r="DS2112" s="55">
        <v>33454</v>
      </c>
      <c r="DT2112" s="55">
        <v>10000</v>
      </c>
      <c r="DU2112" s="55" t="s">
        <v>1258</v>
      </c>
      <c r="DV2112" s="55">
        <v>1</v>
      </c>
      <c r="EV2112" s="55">
        <v>2105</v>
      </c>
      <c r="EW2112" s="55" t="s">
        <v>42</v>
      </c>
      <c r="EX2112" s="55" t="s">
        <v>1260</v>
      </c>
      <c r="EY2112" s="55">
        <v>12</v>
      </c>
      <c r="EZ2112" s="55">
        <v>0</v>
      </c>
      <c r="FA2112" s="55">
        <v>1994</v>
      </c>
      <c r="FB2112" s="55" t="s">
        <v>1361</v>
      </c>
      <c r="FC2112" s="55" t="s">
        <v>1249</v>
      </c>
      <c r="FD2112" s="55">
        <v>5.25</v>
      </c>
      <c r="FF2112" s="55">
        <v>2105</v>
      </c>
      <c r="FG2112" s="55" t="s">
        <v>1313</v>
      </c>
      <c r="FH2112" s="55" t="s">
        <v>1013</v>
      </c>
      <c r="FI2112" s="55">
        <v>1</v>
      </c>
      <c r="FJ2112" s="55">
        <v>2500</v>
      </c>
      <c r="FK2112" s="55" t="s">
        <v>1249</v>
      </c>
      <c r="FL2112" s="55">
        <v>0.3</v>
      </c>
      <c r="JW2112" s="12">
        <v>2105</v>
      </c>
      <c r="JX2112" s="12" t="s">
        <v>1669</v>
      </c>
      <c r="JY2112" s="12" t="s">
        <v>3148</v>
      </c>
    </row>
    <row r="2113" ht="14.25" customHeight="1" outlineLevel="1" spans="7:285">
      <c r="G2113" s="55">
        <v>2106</v>
      </c>
      <c r="H2113" s="55" t="s">
        <v>2094</v>
      </c>
      <c r="I2113" s="55" t="s">
        <v>1738</v>
      </c>
      <c r="J2113" s="55" t="s">
        <v>2746</v>
      </c>
      <c r="K2113" s="55" t="s">
        <v>1258</v>
      </c>
      <c r="L2113" s="55">
        <v>0.0208</v>
      </c>
      <c r="AD2113" s="12">
        <v>2106</v>
      </c>
      <c r="AE2113" s="12" t="s">
        <v>1261</v>
      </c>
      <c r="AF2113" s="12" t="s">
        <v>1724</v>
      </c>
      <c r="AG2113" s="12" t="s">
        <v>3251</v>
      </c>
      <c r="AH2113" s="12" t="s">
        <v>2966</v>
      </c>
      <c r="DN2113" s="55">
        <v>2106</v>
      </c>
      <c r="DO2113" s="55" t="s">
        <v>1566</v>
      </c>
      <c r="DP2113" s="55" t="s">
        <v>3300</v>
      </c>
      <c r="DQ2113" s="55" t="s">
        <v>1260</v>
      </c>
      <c r="DR2113" s="55" t="s">
        <v>1261</v>
      </c>
      <c r="DS2113" s="55">
        <v>33458</v>
      </c>
      <c r="DT2113" s="55">
        <v>10000</v>
      </c>
      <c r="DU2113" s="55" t="s">
        <v>1258</v>
      </c>
      <c r="DV2113" s="55">
        <v>1</v>
      </c>
      <c r="EV2113" s="55">
        <v>2106</v>
      </c>
      <c r="EW2113" s="55" t="s">
        <v>42</v>
      </c>
      <c r="EX2113" s="55" t="s">
        <v>1260</v>
      </c>
      <c r="EY2113" s="55">
        <v>12</v>
      </c>
      <c r="EZ2113" s="55">
        <v>1995</v>
      </c>
      <c r="FA2113" s="55">
        <v>2999</v>
      </c>
      <c r="FB2113" s="55" t="s">
        <v>1361</v>
      </c>
      <c r="FC2113" s="55" t="s">
        <v>1249</v>
      </c>
      <c r="FD2113" s="55">
        <v>6</v>
      </c>
      <c r="FF2113" s="55">
        <v>2106</v>
      </c>
      <c r="FG2113" s="55" t="s">
        <v>1313</v>
      </c>
      <c r="FH2113" s="55" t="s">
        <v>1013</v>
      </c>
      <c r="FI2113" s="55">
        <v>1</v>
      </c>
      <c r="FJ2113" s="55">
        <v>5000</v>
      </c>
      <c r="FK2113" s="55" t="s">
        <v>1249</v>
      </c>
      <c r="FL2113" s="55">
        <v>0.3</v>
      </c>
      <c r="JW2113" s="12">
        <v>2106</v>
      </c>
      <c r="JX2113" s="12" t="s">
        <v>1669</v>
      </c>
      <c r="JY2113" s="12" t="s">
        <v>3149</v>
      </c>
    </row>
    <row r="2114" ht="14.25" customHeight="1" outlineLevel="1" spans="7:285">
      <c r="G2114" s="55">
        <v>2107</v>
      </c>
      <c r="H2114" s="55" t="s">
        <v>2094</v>
      </c>
      <c r="I2114" s="55" t="s">
        <v>2016</v>
      </c>
      <c r="J2114" s="55" t="s">
        <v>2832</v>
      </c>
      <c r="K2114" s="55" t="s">
        <v>1258</v>
      </c>
      <c r="L2114" s="55">
        <v>0.0183</v>
      </c>
      <c r="AD2114" s="12">
        <v>2107</v>
      </c>
      <c r="AE2114" s="12" t="s">
        <v>1261</v>
      </c>
      <c r="AF2114" s="12" t="s">
        <v>2064</v>
      </c>
      <c r="AG2114" s="12" t="s">
        <v>3251</v>
      </c>
      <c r="AH2114" s="12" t="s">
        <v>2966</v>
      </c>
      <c r="DN2114" s="55">
        <v>2107</v>
      </c>
      <c r="DO2114" s="55" t="s">
        <v>1566</v>
      </c>
      <c r="DP2114" s="55" t="s">
        <v>3300</v>
      </c>
      <c r="DQ2114" s="55" t="s">
        <v>1260</v>
      </c>
      <c r="DR2114" s="55" t="s">
        <v>1261</v>
      </c>
      <c r="DS2114" s="55">
        <v>33460</v>
      </c>
      <c r="DT2114" s="55">
        <v>10000</v>
      </c>
      <c r="DU2114" s="55" t="s">
        <v>1258</v>
      </c>
      <c r="DV2114" s="55">
        <v>1</v>
      </c>
      <c r="EV2114" s="55">
        <v>2107</v>
      </c>
      <c r="EW2114" s="55" t="s">
        <v>42</v>
      </c>
      <c r="EX2114" s="55" t="s">
        <v>1260</v>
      </c>
      <c r="EY2114" s="55">
        <v>2</v>
      </c>
      <c r="EZ2114" s="55">
        <v>0</v>
      </c>
      <c r="FA2114" s="55">
        <v>1994</v>
      </c>
      <c r="FB2114" s="55" t="s">
        <v>1361</v>
      </c>
      <c r="FC2114" s="55" t="s">
        <v>1249</v>
      </c>
      <c r="FD2114" s="55">
        <v>5.5</v>
      </c>
      <c r="FF2114" s="55">
        <v>2107</v>
      </c>
      <c r="FG2114" s="55" t="s">
        <v>1313</v>
      </c>
      <c r="FH2114" s="55" t="s">
        <v>1013</v>
      </c>
      <c r="FI2114" s="55">
        <v>1</v>
      </c>
      <c r="FJ2114" s="55">
        <v>10000</v>
      </c>
      <c r="FK2114" s="55" t="s">
        <v>1249</v>
      </c>
      <c r="FL2114" s="55">
        <v>0.3</v>
      </c>
      <c r="JW2114" s="12">
        <v>2107</v>
      </c>
      <c r="JX2114" s="12" t="s">
        <v>1669</v>
      </c>
      <c r="JY2114" s="12" t="s">
        <v>3152</v>
      </c>
    </row>
    <row r="2115" ht="14.25" customHeight="1" outlineLevel="1" spans="7:285">
      <c r="G2115" s="55">
        <v>2108</v>
      </c>
      <c r="H2115" s="55" t="s">
        <v>2094</v>
      </c>
      <c r="I2115" s="55" t="s">
        <v>2016</v>
      </c>
      <c r="J2115" s="55" t="s">
        <v>1528</v>
      </c>
      <c r="K2115" s="55" t="s">
        <v>1258</v>
      </c>
      <c r="L2115" s="55">
        <v>0.0183</v>
      </c>
      <c r="AD2115" s="12">
        <v>2108</v>
      </c>
      <c r="AE2115" s="12" t="s">
        <v>1261</v>
      </c>
      <c r="AF2115" s="12" t="s">
        <v>1546</v>
      </c>
      <c r="AG2115" s="12" t="s">
        <v>2023</v>
      </c>
      <c r="AH2115" s="12" t="s">
        <v>2976</v>
      </c>
      <c r="DN2115" s="55">
        <v>2108</v>
      </c>
      <c r="DO2115" s="55" t="s">
        <v>1566</v>
      </c>
      <c r="DP2115" s="55" t="s">
        <v>3300</v>
      </c>
      <c r="DQ2115" s="55" t="s">
        <v>1260</v>
      </c>
      <c r="DR2115" s="55" t="s">
        <v>1261</v>
      </c>
      <c r="DS2115" s="55">
        <v>33461</v>
      </c>
      <c r="DT2115" s="55">
        <v>10000</v>
      </c>
      <c r="DU2115" s="55" t="s">
        <v>1258</v>
      </c>
      <c r="DV2115" s="55">
        <v>1</v>
      </c>
      <c r="EV2115" s="55">
        <v>2108</v>
      </c>
      <c r="EW2115" s="55" t="s">
        <v>42</v>
      </c>
      <c r="EX2115" s="55" t="s">
        <v>1260</v>
      </c>
      <c r="EY2115" s="55">
        <v>2</v>
      </c>
      <c r="EZ2115" s="55">
        <v>1995</v>
      </c>
      <c r="FA2115" s="55">
        <v>2999</v>
      </c>
      <c r="FB2115" s="55" t="s">
        <v>1361</v>
      </c>
      <c r="FC2115" s="55" t="s">
        <v>1249</v>
      </c>
      <c r="FD2115" s="55">
        <v>6</v>
      </c>
      <c r="FF2115" s="55">
        <v>2108</v>
      </c>
      <c r="FG2115" s="55" t="s">
        <v>1313</v>
      </c>
      <c r="FH2115" s="55" t="s">
        <v>1013</v>
      </c>
      <c r="FI2115" s="55">
        <v>1</v>
      </c>
      <c r="FJ2115" s="55">
        <v>25000</v>
      </c>
      <c r="FK2115" s="55" t="s">
        <v>1249</v>
      </c>
      <c r="FL2115" s="55">
        <v>0.3</v>
      </c>
      <c r="JW2115" s="12">
        <v>2108</v>
      </c>
      <c r="JX2115" s="12" t="s">
        <v>1669</v>
      </c>
      <c r="JY2115" s="12" t="s">
        <v>1915</v>
      </c>
    </row>
    <row r="2116" ht="14.25" customHeight="1" outlineLevel="1" spans="7:285">
      <c r="G2116" s="55">
        <v>2109</v>
      </c>
      <c r="H2116" s="55" t="s">
        <v>2094</v>
      </c>
      <c r="I2116" s="55" t="s">
        <v>2016</v>
      </c>
      <c r="J2116" s="55" t="s">
        <v>1605</v>
      </c>
      <c r="K2116" s="55" t="s">
        <v>1258</v>
      </c>
      <c r="L2116" s="55">
        <v>0.02</v>
      </c>
      <c r="AD2116" s="12">
        <v>2109</v>
      </c>
      <c r="AE2116" s="12" t="s">
        <v>1261</v>
      </c>
      <c r="AF2116" s="12" t="s">
        <v>1221</v>
      </c>
      <c r="AG2116" s="12" t="s">
        <v>2023</v>
      </c>
      <c r="AH2116" s="12" t="s">
        <v>2979</v>
      </c>
      <c r="DN2116" s="55">
        <v>2109</v>
      </c>
      <c r="DO2116" s="55" t="s">
        <v>1566</v>
      </c>
      <c r="DP2116" s="55" t="s">
        <v>3300</v>
      </c>
      <c r="DQ2116" s="55" t="s">
        <v>1260</v>
      </c>
      <c r="DR2116" s="55" t="s">
        <v>1261</v>
      </c>
      <c r="DS2116" s="55">
        <v>33462</v>
      </c>
      <c r="DT2116" s="55">
        <v>10000</v>
      </c>
      <c r="DU2116" s="55" t="s">
        <v>1258</v>
      </c>
      <c r="DV2116" s="55">
        <v>1</v>
      </c>
      <c r="EV2116" s="55">
        <v>2109</v>
      </c>
      <c r="EW2116" s="55" t="s">
        <v>42</v>
      </c>
      <c r="EX2116" s="55" t="s">
        <v>1260</v>
      </c>
      <c r="EY2116" s="55">
        <v>3</v>
      </c>
      <c r="EZ2116" s="55">
        <v>0</v>
      </c>
      <c r="FA2116" s="55">
        <v>1994</v>
      </c>
      <c r="FB2116" s="55" t="s">
        <v>1361</v>
      </c>
      <c r="FC2116" s="55" t="s">
        <v>1249</v>
      </c>
      <c r="FD2116" s="55">
        <v>5.25</v>
      </c>
      <c r="FF2116" s="55">
        <v>2109</v>
      </c>
      <c r="FG2116" s="55" t="s">
        <v>1313</v>
      </c>
      <c r="FH2116" s="55" t="s">
        <v>1013</v>
      </c>
      <c r="FI2116" s="55">
        <v>1</v>
      </c>
      <c r="FJ2116" s="55">
        <v>50000</v>
      </c>
      <c r="FK2116" s="55" t="s">
        <v>1249</v>
      </c>
      <c r="FL2116" s="55">
        <v>0.3</v>
      </c>
      <c r="JW2116" s="12">
        <v>2109</v>
      </c>
      <c r="JX2116" s="12" t="s">
        <v>1669</v>
      </c>
      <c r="JY2116" s="12" t="s">
        <v>1957</v>
      </c>
    </row>
    <row r="2117" ht="14.25" customHeight="1" outlineLevel="1" spans="7:285">
      <c r="G2117" s="55">
        <v>2110</v>
      </c>
      <c r="H2117" s="55" t="s">
        <v>2094</v>
      </c>
      <c r="I2117" s="55" t="s">
        <v>2016</v>
      </c>
      <c r="J2117" s="55" t="s">
        <v>1642</v>
      </c>
      <c r="K2117" s="55" t="s">
        <v>1258</v>
      </c>
      <c r="L2117" s="55">
        <v>0.02</v>
      </c>
      <c r="AD2117" s="12">
        <v>2110</v>
      </c>
      <c r="AE2117" s="12" t="s">
        <v>1261</v>
      </c>
      <c r="AF2117" s="12" t="s">
        <v>996</v>
      </c>
      <c r="AG2117" s="12" t="s">
        <v>2023</v>
      </c>
      <c r="AH2117" s="12" t="s">
        <v>2979</v>
      </c>
      <c r="DN2117" s="55">
        <v>2110</v>
      </c>
      <c r="DO2117" s="55" t="s">
        <v>1566</v>
      </c>
      <c r="DP2117" s="55" t="s">
        <v>3300</v>
      </c>
      <c r="DQ2117" s="55" t="s">
        <v>1260</v>
      </c>
      <c r="DR2117" s="55" t="s">
        <v>1261</v>
      </c>
      <c r="DS2117" s="55">
        <v>33463</v>
      </c>
      <c r="DT2117" s="55">
        <v>10000</v>
      </c>
      <c r="DU2117" s="55" t="s">
        <v>1258</v>
      </c>
      <c r="DV2117" s="55">
        <v>1</v>
      </c>
      <c r="EV2117" s="55">
        <v>2110</v>
      </c>
      <c r="EW2117" s="55" t="s">
        <v>42</v>
      </c>
      <c r="EX2117" s="55" t="s">
        <v>1260</v>
      </c>
      <c r="EY2117" s="55">
        <v>3</v>
      </c>
      <c r="EZ2117" s="55">
        <v>1995</v>
      </c>
      <c r="FA2117" s="55">
        <v>2999</v>
      </c>
      <c r="FB2117" s="55" t="s">
        <v>1361</v>
      </c>
      <c r="FC2117" s="55" t="s">
        <v>1249</v>
      </c>
      <c r="FD2117" s="55">
        <v>6</v>
      </c>
      <c r="FF2117" s="55">
        <v>2110</v>
      </c>
      <c r="FG2117" s="55" t="s">
        <v>1313</v>
      </c>
      <c r="FH2117" s="55" t="s">
        <v>1013</v>
      </c>
      <c r="FI2117" s="55">
        <v>1</v>
      </c>
      <c r="FJ2117" s="55">
        <v>80000</v>
      </c>
      <c r="FK2117" s="55" t="s">
        <v>1249</v>
      </c>
      <c r="FL2117" s="55">
        <v>0.3</v>
      </c>
      <c r="JW2117" s="12">
        <v>2110</v>
      </c>
      <c r="JX2117" s="12" t="s">
        <v>1669</v>
      </c>
      <c r="JY2117" s="12" t="s">
        <v>2615</v>
      </c>
    </row>
    <row r="2118" ht="14.25" customHeight="1" outlineLevel="1" spans="7:285">
      <c r="G2118" s="55">
        <v>2111</v>
      </c>
      <c r="H2118" s="55" t="s">
        <v>2094</v>
      </c>
      <c r="I2118" s="55" t="s">
        <v>2016</v>
      </c>
      <c r="J2118" s="55" t="s">
        <v>1256</v>
      </c>
      <c r="K2118" s="55" t="s">
        <v>1258</v>
      </c>
      <c r="L2118" s="55">
        <v>0.02</v>
      </c>
      <c r="AD2118" s="12">
        <v>2111</v>
      </c>
      <c r="AE2118" s="12" t="s">
        <v>1261</v>
      </c>
      <c r="AF2118" s="12" t="s">
        <v>1781</v>
      </c>
      <c r="AG2118" s="12" t="s">
        <v>2023</v>
      </c>
      <c r="AH2118" s="12" t="s">
        <v>2979</v>
      </c>
      <c r="DN2118" s="55">
        <v>2111</v>
      </c>
      <c r="DO2118" s="55" t="s">
        <v>1566</v>
      </c>
      <c r="DP2118" s="55" t="s">
        <v>3300</v>
      </c>
      <c r="DQ2118" s="55" t="s">
        <v>1260</v>
      </c>
      <c r="DR2118" s="55" t="s">
        <v>1261</v>
      </c>
      <c r="DS2118" s="55">
        <v>33467</v>
      </c>
      <c r="DT2118" s="55">
        <v>10000</v>
      </c>
      <c r="DU2118" s="55" t="s">
        <v>1258</v>
      </c>
      <c r="DV2118" s="55">
        <v>1</v>
      </c>
      <c r="EV2118" s="55">
        <v>2111</v>
      </c>
      <c r="EW2118" s="55" t="s">
        <v>42</v>
      </c>
      <c r="EX2118" s="55" t="s">
        <v>1260</v>
      </c>
      <c r="EY2118" s="55">
        <v>4</v>
      </c>
      <c r="EZ2118" s="55">
        <v>0</v>
      </c>
      <c r="FA2118" s="55">
        <v>1994</v>
      </c>
      <c r="FB2118" s="55" t="s">
        <v>1361</v>
      </c>
      <c r="FC2118" s="55" t="s">
        <v>1249</v>
      </c>
      <c r="FD2118" s="55">
        <v>5.25</v>
      </c>
      <c r="FF2118" s="55">
        <v>2111</v>
      </c>
      <c r="FG2118" s="55" t="s">
        <v>1313</v>
      </c>
      <c r="FH2118" s="55" t="s">
        <v>1013</v>
      </c>
      <c r="FI2118" s="55">
        <v>1</v>
      </c>
      <c r="FJ2118" s="55">
        <v>130000</v>
      </c>
      <c r="FK2118" s="55" t="s">
        <v>1249</v>
      </c>
      <c r="FL2118" s="55">
        <v>0.3</v>
      </c>
      <c r="JW2118" s="12">
        <v>2111</v>
      </c>
      <c r="JX2118" s="12" t="s">
        <v>1669</v>
      </c>
      <c r="JY2118" s="12" t="s">
        <v>3158</v>
      </c>
    </row>
    <row r="2119" ht="14.25" customHeight="1" outlineLevel="1" spans="7:285">
      <c r="G2119" s="55">
        <v>2112</v>
      </c>
      <c r="H2119" s="55" t="s">
        <v>2094</v>
      </c>
      <c r="I2119" s="55" t="s">
        <v>2016</v>
      </c>
      <c r="J2119" s="55" t="s">
        <v>1358</v>
      </c>
      <c r="K2119" s="55" t="s">
        <v>1258</v>
      </c>
      <c r="L2119" s="55">
        <v>0.02</v>
      </c>
      <c r="AD2119" s="12">
        <v>2112</v>
      </c>
      <c r="AE2119" s="12" t="s">
        <v>1261</v>
      </c>
      <c r="AF2119" s="12" t="s">
        <v>2105</v>
      </c>
      <c r="AG2119" s="12" t="s">
        <v>2023</v>
      </c>
      <c r="AH2119" s="12" t="s">
        <v>2979</v>
      </c>
      <c r="DN2119" s="55">
        <v>2112</v>
      </c>
      <c r="DO2119" s="55" t="s">
        <v>1566</v>
      </c>
      <c r="DP2119" s="55" t="s">
        <v>3300</v>
      </c>
      <c r="DQ2119" s="55" t="s">
        <v>1260</v>
      </c>
      <c r="DR2119" s="55" t="s">
        <v>1261</v>
      </c>
      <c r="DS2119" s="55">
        <v>33469</v>
      </c>
      <c r="DT2119" s="55">
        <v>10000</v>
      </c>
      <c r="DU2119" s="55" t="s">
        <v>1258</v>
      </c>
      <c r="DV2119" s="55">
        <v>1</v>
      </c>
      <c r="EV2119" s="55">
        <v>2112</v>
      </c>
      <c r="EW2119" s="55" t="s">
        <v>42</v>
      </c>
      <c r="EX2119" s="55" t="s">
        <v>1260</v>
      </c>
      <c r="EY2119" s="55">
        <v>4</v>
      </c>
      <c r="EZ2119" s="55">
        <v>1995</v>
      </c>
      <c r="FA2119" s="55">
        <v>2999</v>
      </c>
      <c r="FB2119" s="55" t="s">
        <v>1361</v>
      </c>
      <c r="FC2119" s="55" t="s">
        <v>1249</v>
      </c>
      <c r="FD2119" s="55">
        <v>6</v>
      </c>
      <c r="FF2119" s="55">
        <v>2112</v>
      </c>
      <c r="FG2119" s="55" t="s">
        <v>1313</v>
      </c>
      <c r="FH2119" s="55" t="s">
        <v>1013</v>
      </c>
      <c r="FI2119" s="55">
        <v>1</v>
      </c>
      <c r="FJ2119" s="55">
        <v>260000</v>
      </c>
      <c r="FK2119" s="55" t="s">
        <v>1249</v>
      </c>
      <c r="FL2119" s="55">
        <v>0.3</v>
      </c>
      <c r="JW2119" s="12">
        <v>2112</v>
      </c>
      <c r="JX2119" s="12" t="s">
        <v>1669</v>
      </c>
      <c r="JY2119" s="12" t="s">
        <v>3160</v>
      </c>
    </row>
    <row r="2120" ht="14.25" customHeight="1" outlineLevel="1" spans="7:285">
      <c r="G2120" s="55">
        <v>2113</v>
      </c>
      <c r="H2120" s="55" t="s">
        <v>2094</v>
      </c>
      <c r="I2120" s="55" t="s">
        <v>2016</v>
      </c>
      <c r="J2120" s="55" t="s">
        <v>2907</v>
      </c>
      <c r="K2120" s="55" t="s">
        <v>1258</v>
      </c>
      <c r="L2120" s="55">
        <v>0.02</v>
      </c>
      <c r="AD2120" s="12">
        <v>2113</v>
      </c>
      <c r="AE2120" s="12" t="s">
        <v>1261</v>
      </c>
      <c r="AF2120" s="12" t="s">
        <v>2302</v>
      </c>
      <c r="AG2120" s="12" t="s">
        <v>2023</v>
      </c>
      <c r="AH2120" s="12" t="s">
        <v>2979</v>
      </c>
      <c r="DN2120" s="55">
        <v>2113</v>
      </c>
      <c r="DO2120" s="55" t="s">
        <v>1566</v>
      </c>
      <c r="DP2120" s="55" t="s">
        <v>3300</v>
      </c>
      <c r="DQ2120" s="55" t="s">
        <v>1260</v>
      </c>
      <c r="DR2120" s="55" t="s">
        <v>1261</v>
      </c>
      <c r="DS2120" s="55">
        <v>33470</v>
      </c>
      <c r="DT2120" s="55">
        <v>10000</v>
      </c>
      <c r="DU2120" s="55" t="s">
        <v>1258</v>
      </c>
      <c r="DV2120" s="55">
        <v>1</v>
      </c>
      <c r="EV2120" s="55">
        <v>2113</v>
      </c>
      <c r="EW2120" s="55" t="s">
        <v>42</v>
      </c>
      <c r="EX2120" s="55" t="s">
        <v>1260</v>
      </c>
      <c r="EY2120" s="55">
        <v>5</v>
      </c>
      <c r="EZ2120" s="55">
        <v>0</v>
      </c>
      <c r="FA2120" s="55">
        <v>1994</v>
      </c>
      <c r="FB2120" s="55" t="s">
        <v>1361</v>
      </c>
      <c r="FC2120" s="55" t="s">
        <v>1249</v>
      </c>
      <c r="FD2120" s="55">
        <v>5.25</v>
      </c>
      <c r="FF2120" s="55">
        <v>2113</v>
      </c>
      <c r="FG2120" s="55" t="s">
        <v>1313</v>
      </c>
      <c r="FH2120" s="55" t="s">
        <v>1013</v>
      </c>
      <c r="FI2120" s="55">
        <v>1</v>
      </c>
      <c r="FJ2120" s="55">
        <v>400000</v>
      </c>
      <c r="FK2120" s="55" t="s">
        <v>1249</v>
      </c>
      <c r="FL2120" s="55">
        <v>0.3</v>
      </c>
      <c r="JW2120" s="12">
        <v>2113</v>
      </c>
      <c r="JX2120" s="12" t="s">
        <v>1669</v>
      </c>
      <c r="JY2120" s="12" t="s">
        <v>3006</v>
      </c>
    </row>
    <row r="2121" ht="14.25" customHeight="1" outlineLevel="1" spans="7:285">
      <c r="G2121" s="55">
        <v>2114</v>
      </c>
      <c r="H2121" s="55" t="s">
        <v>2094</v>
      </c>
      <c r="I2121" s="55" t="s">
        <v>1263</v>
      </c>
      <c r="J2121" s="55" t="s">
        <v>2075</v>
      </c>
      <c r="K2121" s="55" t="s">
        <v>1258</v>
      </c>
      <c r="L2121" s="55">
        <v>0.0167</v>
      </c>
      <c r="AD2121" s="12">
        <v>2114</v>
      </c>
      <c r="AE2121" s="12" t="s">
        <v>1261</v>
      </c>
      <c r="AF2121" s="12" t="s">
        <v>2457</v>
      </c>
      <c r="AG2121" s="12" t="s">
        <v>2023</v>
      </c>
      <c r="AH2121" s="12" t="s">
        <v>2979</v>
      </c>
      <c r="DN2121" s="55">
        <v>2114</v>
      </c>
      <c r="DO2121" s="55" t="s">
        <v>1566</v>
      </c>
      <c r="DP2121" s="55" t="s">
        <v>3300</v>
      </c>
      <c r="DQ2121" s="55" t="s">
        <v>1260</v>
      </c>
      <c r="DR2121" s="55" t="s">
        <v>1261</v>
      </c>
      <c r="DS2121" s="55">
        <v>33473</v>
      </c>
      <c r="DT2121" s="55">
        <v>10000</v>
      </c>
      <c r="DU2121" s="55" t="s">
        <v>1258</v>
      </c>
      <c r="DV2121" s="55">
        <v>1</v>
      </c>
      <c r="EV2121" s="55">
        <v>2114</v>
      </c>
      <c r="EW2121" s="55" t="s">
        <v>42</v>
      </c>
      <c r="EX2121" s="55" t="s">
        <v>1260</v>
      </c>
      <c r="EY2121" s="55">
        <v>5</v>
      </c>
      <c r="EZ2121" s="55">
        <v>1995</v>
      </c>
      <c r="FA2121" s="55">
        <v>2999</v>
      </c>
      <c r="FB2121" s="55" t="s">
        <v>1361</v>
      </c>
      <c r="FC2121" s="55" t="s">
        <v>1249</v>
      </c>
      <c r="FD2121" s="55">
        <v>6</v>
      </c>
      <c r="FF2121" s="55">
        <v>2114</v>
      </c>
      <c r="FG2121" s="55" t="s">
        <v>1313</v>
      </c>
      <c r="FH2121" s="55" t="s">
        <v>1013</v>
      </c>
      <c r="FI2121" s="55">
        <v>1</v>
      </c>
      <c r="FJ2121" s="55">
        <v>530000</v>
      </c>
      <c r="FK2121" s="55" t="s">
        <v>1249</v>
      </c>
      <c r="FL2121" s="55">
        <v>0.3</v>
      </c>
      <c r="JW2121" s="12">
        <v>2114</v>
      </c>
      <c r="JX2121" s="12" t="s">
        <v>1669</v>
      </c>
      <c r="JY2121" s="12" t="s">
        <v>3163</v>
      </c>
    </row>
    <row r="2122" ht="14.25" customHeight="1" outlineLevel="1" spans="7:285">
      <c r="G2122" s="55">
        <v>2115</v>
      </c>
      <c r="H2122" s="55" t="s">
        <v>2094</v>
      </c>
      <c r="I2122" s="55" t="s">
        <v>1263</v>
      </c>
      <c r="J2122" s="55" t="s">
        <v>3000</v>
      </c>
      <c r="K2122" s="55" t="s">
        <v>1258</v>
      </c>
      <c r="L2122" s="55">
        <v>0.0183333333333333</v>
      </c>
      <c r="AD2122" s="12">
        <v>2115</v>
      </c>
      <c r="AE2122" s="12" t="s">
        <v>1261</v>
      </c>
      <c r="AF2122" s="12" t="s">
        <v>2150</v>
      </c>
      <c r="AG2122" s="12" t="s">
        <v>1255</v>
      </c>
      <c r="AH2122" s="12" t="s">
        <v>2832</v>
      </c>
      <c r="DN2122" s="55">
        <v>2115</v>
      </c>
      <c r="DO2122" s="55" t="s">
        <v>1566</v>
      </c>
      <c r="DP2122" s="55" t="s">
        <v>3300</v>
      </c>
      <c r="DQ2122" s="55" t="s">
        <v>1260</v>
      </c>
      <c r="DR2122" s="55" t="s">
        <v>1261</v>
      </c>
      <c r="DS2122" s="55">
        <v>33474</v>
      </c>
      <c r="DT2122" s="55">
        <v>10000</v>
      </c>
      <c r="DU2122" s="55" t="s">
        <v>1258</v>
      </c>
      <c r="DV2122" s="55">
        <v>1</v>
      </c>
      <c r="EV2122" s="55">
        <v>2115</v>
      </c>
      <c r="EW2122" s="55" t="s">
        <v>42</v>
      </c>
      <c r="EX2122" s="55" t="s">
        <v>1260</v>
      </c>
      <c r="EY2122" s="55">
        <v>6</v>
      </c>
      <c r="EZ2122" s="55">
        <v>0</v>
      </c>
      <c r="FA2122" s="55">
        <v>1994</v>
      </c>
      <c r="FB2122" s="55" t="s">
        <v>1361</v>
      </c>
      <c r="FC2122" s="55" t="s">
        <v>1249</v>
      </c>
      <c r="FD2122" s="55">
        <v>5.25</v>
      </c>
      <c r="FF2122" s="55">
        <v>2115</v>
      </c>
      <c r="FG2122" s="55" t="s">
        <v>1313</v>
      </c>
      <c r="FH2122" s="55" t="s">
        <v>1013</v>
      </c>
      <c r="FI2122" s="55">
        <v>1</v>
      </c>
      <c r="FJ2122" s="55">
        <v>540000</v>
      </c>
      <c r="FK2122" s="55" t="s">
        <v>1249</v>
      </c>
      <c r="FL2122" s="55">
        <v>0.3</v>
      </c>
      <c r="JW2122" s="12">
        <v>2115</v>
      </c>
      <c r="JX2122" s="12" t="s">
        <v>1669</v>
      </c>
      <c r="JY2122" s="12" t="s">
        <v>3164</v>
      </c>
    </row>
    <row r="2123" ht="14.25" customHeight="1" outlineLevel="1" spans="7:285">
      <c r="G2123" s="55">
        <v>2116</v>
      </c>
      <c r="H2123" s="55" t="s">
        <v>2094</v>
      </c>
      <c r="I2123" s="55" t="s">
        <v>1263</v>
      </c>
      <c r="J2123" s="55" t="s">
        <v>3011</v>
      </c>
      <c r="K2123" s="55" t="s">
        <v>1258</v>
      </c>
      <c r="L2123" s="55">
        <v>0.0183333333333333</v>
      </c>
      <c r="AD2123" s="12">
        <v>2116</v>
      </c>
      <c r="AE2123" s="12" t="s">
        <v>1261</v>
      </c>
      <c r="AF2123" s="12" t="s">
        <v>2084</v>
      </c>
      <c r="AG2123" s="12" t="s">
        <v>1255</v>
      </c>
      <c r="AH2123" s="12" t="s">
        <v>2869</v>
      </c>
      <c r="DN2123" s="55">
        <v>2116</v>
      </c>
      <c r="DO2123" s="55" t="s">
        <v>1566</v>
      </c>
      <c r="DP2123" s="55" t="s">
        <v>3300</v>
      </c>
      <c r="DQ2123" s="55" t="s">
        <v>1260</v>
      </c>
      <c r="DR2123" s="55" t="s">
        <v>1261</v>
      </c>
      <c r="DS2123" s="55">
        <v>33476</v>
      </c>
      <c r="DT2123" s="55">
        <v>10000</v>
      </c>
      <c r="DU2123" s="55" t="s">
        <v>1258</v>
      </c>
      <c r="DV2123" s="55">
        <v>1</v>
      </c>
      <c r="EV2123" s="55">
        <v>2116</v>
      </c>
      <c r="EW2123" s="55" t="s">
        <v>42</v>
      </c>
      <c r="EX2123" s="55" t="s">
        <v>1260</v>
      </c>
      <c r="EY2123" s="55">
        <v>6</v>
      </c>
      <c r="EZ2123" s="55">
        <v>1995</v>
      </c>
      <c r="FA2123" s="55">
        <v>2999</v>
      </c>
      <c r="FB2123" s="55" t="s">
        <v>1361</v>
      </c>
      <c r="FC2123" s="55" t="s">
        <v>1249</v>
      </c>
      <c r="FD2123" s="55">
        <v>6</v>
      </c>
      <c r="FF2123" s="55">
        <v>2116</v>
      </c>
      <c r="FG2123" s="55" t="s">
        <v>1313</v>
      </c>
      <c r="FH2123" s="55" t="s">
        <v>960</v>
      </c>
      <c r="FI2123" s="55">
        <v>1</v>
      </c>
      <c r="FJ2123" s="55">
        <v>0</v>
      </c>
      <c r="FK2123" s="55" t="s">
        <v>1249</v>
      </c>
      <c r="FL2123" s="55">
        <v>0.3</v>
      </c>
      <c r="JW2123" s="12">
        <v>2116</v>
      </c>
      <c r="JX2123" s="12" t="s">
        <v>1669</v>
      </c>
      <c r="JY2123" s="12" t="s">
        <v>3103</v>
      </c>
    </row>
    <row r="2124" ht="14.25" customHeight="1" outlineLevel="1" spans="7:285">
      <c r="G2124" s="55">
        <v>2117</v>
      </c>
      <c r="H2124" s="55" t="s">
        <v>2094</v>
      </c>
      <c r="I2124" s="55" t="s">
        <v>1263</v>
      </c>
      <c r="J2124" s="55" t="s">
        <v>2204</v>
      </c>
      <c r="K2124" s="55" t="s">
        <v>1258</v>
      </c>
      <c r="L2124" s="55">
        <v>0.0167</v>
      </c>
      <c r="AD2124" s="12">
        <v>2117</v>
      </c>
      <c r="AE2124" s="12" t="s">
        <v>1261</v>
      </c>
      <c r="AF2124" s="12" t="s">
        <v>1084</v>
      </c>
      <c r="AG2124" s="12" t="s">
        <v>1255</v>
      </c>
      <c r="AH2124" s="12" t="s">
        <v>2881</v>
      </c>
      <c r="DN2124" s="55">
        <v>2117</v>
      </c>
      <c r="DO2124" s="55" t="s">
        <v>1566</v>
      </c>
      <c r="DP2124" s="55" t="s">
        <v>3300</v>
      </c>
      <c r="DQ2124" s="55" t="s">
        <v>1260</v>
      </c>
      <c r="DR2124" s="55" t="s">
        <v>1261</v>
      </c>
      <c r="DS2124" s="55">
        <v>33477</v>
      </c>
      <c r="DT2124" s="55">
        <v>10000</v>
      </c>
      <c r="DU2124" s="55" t="s">
        <v>1258</v>
      </c>
      <c r="DV2124" s="55">
        <v>1</v>
      </c>
      <c r="EV2124" s="55">
        <v>2117</v>
      </c>
      <c r="EW2124" s="55" t="s">
        <v>42</v>
      </c>
      <c r="EX2124" s="55" t="s">
        <v>1260</v>
      </c>
      <c r="EY2124" s="55">
        <v>7</v>
      </c>
      <c r="EZ2124" s="55">
        <v>0</v>
      </c>
      <c r="FA2124" s="55">
        <v>1994</v>
      </c>
      <c r="FB2124" s="55" t="s">
        <v>1361</v>
      </c>
      <c r="FC2124" s="55" t="s">
        <v>1249</v>
      </c>
      <c r="FD2124" s="55">
        <v>5.25</v>
      </c>
      <c r="FF2124" s="55">
        <v>2117</v>
      </c>
      <c r="FG2124" s="55" t="s">
        <v>1313</v>
      </c>
      <c r="FH2124" s="55" t="s">
        <v>960</v>
      </c>
      <c r="FI2124" s="55">
        <v>1</v>
      </c>
      <c r="FJ2124" s="55">
        <v>1000</v>
      </c>
      <c r="FK2124" s="55" t="s">
        <v>1249</v>
      </c>
      <c r="FL2124" s="55">
        <v>0.3</v>
      </c>
      <c r="JW2124" s="12">
        <v>2117</v>
      </c>
      <c r="JX2124" s="12" t="s">
        <v>1669</v>
      </c>
      <c r="JY2124" s="12" t="s">
        <v>3165</v>
      </c>
    </row>
    <row r="2125" ht="14.25" customHeight="1" outlineLevel="1" spans="7:285">
      <c r="G2125" s="55">
        <v>2118</v>
      </c>
      <c r="H2125" s="55" t="s">
        <v>2094</v>
      </c>
      <c r="I2125" s="55" t="s">
        <v>1263</v>
      </c>
      <c r="J2125" s="55" t="s">
        <v>3022</v>
      </c>
      <c r="K2125" s="55" t="s">
        <v>1258</v>
      </c>
      <c r="L2125" s="55">
        <v>0.0167</v>
      </c>
      <c r="AD2125" s="12">
        <v>2118</v>
      </c>
      <c r="AE2125" s="12" t="s">
        <v>1261</v>
      </c>
      <c r="AF2125" s="12" t="s">
        <v>1365</v>
      </c>
      <c r="AG2125" s="12" t="s">
        <v>1255</v>
      </c>
      <c r="AH2125" s="12" t="s">
        <v>2881</v>
      </c>
      <c r="DN2125" s="55">
        <v>2118</v>
      </c>
      <c r="DO2125" s="55" t="s">
        <v>1566</v>
      </c>
      <c r="DP2125" s="55" t="s">
        <v>3300</v>
      </c>
      <c r="DQ2125" s="55" t="s">
        <v>1260</v>
      </c>
      <c r="DR2125" s="55" t="s">
        <v>1261</v>
      </c>
      <c r="DS2125" s="55">
        <v>33480</v>
      </c>
      <c r="DT2125" s="55">
        <v>10000</v>
      </c>
      <c r="DU2125" s="55" t="s">
        <v>1258</v>
      </c>
      <c r="DV2125" s="55">
        <v>1</v>
      </c>
      <c r="EV2125" s="55">
        <v>2118</v>
      </c>
      <c r="EW2125" s="55" t="s">
        <v>42</v>
      </c>
      <c r="EX2125" s="55" t="s">
        <v>1260</v>
      </c>
      <c r="EY2125" s="55">
        <v>7</v>
      </c>
      <c r="EZ2125" s="55">
        <v>1995</v>
      </c>
      <c r="FA2125" s="55">
        <v>2999</v>
      </c>
      <c r="FB2125" s="55" t="s">
        <v>1361</v>
      </c>
      <c r="FC2125" s="55" t="s">
        <v>1249</v>
      </c>
      <c r="FD2125" s="55">
        <v>6</v>
      </c>
      <c r="FF2125" s="55">
        <v>2118</v>
      </c>
      <c r="FG2125" s="55" t="s">
        <v>1313</v>
      </c>
      <c r="FH2125" s="55" t="s">
        <v>960</v>
      </c>
      <c r="FI2125" s="55">
        <v>1</v>
      </c>
      <c r="FJ2125" s="55">
        <v>2500</v>
      </c>
      <c r="FK2125" s="55" t="s">
        <v>1249</v>
      </c>
      <c r="FL2125" s="55">
        <v>0.3</v>
      </c>
      <c r="JW2125" s="12">
        <v>2118</v>
      </c>
      <c r="JX2125" s="12" t="s">
        <v>1669</v>
      </c>
      <c r="JY2125" s="12" t="s">
        <v>3166</v>
      </c>
    </row>
    <row r="2126" ht="14.25" customHeight="1" outlineLevel="1" spans="7:285">
      <c r="G2126" s="55">
        <v>2119</v>
      </c>
      <c r="H2126" s="55" t="s">
        <v>2094</v>
      </c>
      <c r="I2126" s="55" t="s">
        <v>1708</v>
      </c>
      <c r="J2126" s="55" t="s">
        <v>2982</v>
      </c>
      <c r="K2126" s="55" t="s">
        <v>1258</v>
      </c>
      <c r="L2126" s="55">
        <v>0.0266666666666667</v>
      </c>
      <c r="AD2126" s="12">
        <v>2119</v>
      </c>
      <c r="AE2126" s="12" t="s">
        <v>1261</v>
      </c>
      <c r="AF2126" s="12" t="s">
        <v>2086</v>
      </c>
      <c r="AG2126" s="12" t="s">
        <v>1255</v>
      </c>
      <c r="AH2126" s="12" t="s">
        <v>2881</v>
      </c>
      <c r="DN2126" s="55">
        <v>2119</v>
      </c>
      <c r="DO2126" s="55" t="s">
        <v>1566</v>
      </c>
      <c r="DP2126" s="55" t="s">
        <v>3300</v>
      </c>
      <c r="DQ2126" s="55" t="s">
        <v>1260</v>
      </c>
      <c r="DR2126" s="55" t="s">
        <v>1261</v>
      </c>
      <c r="DS2126" s="55">
        <v>33483</v>
      </c>
      <c r="DT2126" s="55">
        <v>10000</v>
      </c>
      <c r="DU2126" s="55" t="s">
        <v>1258</v>
      </c>
      <c r="DV2126" s="55">
        <v>1</v>
      </c>
      <c r="EV2126" s="55">
        <v>2119</v>
      </c>
      <c r="EW2126" s="55" t="s">
        <v>42</v>
      </c>
      <c r="EX2126" s="55" t="s">
        <v>1260</v>
      </c>
      <c r="EY2126" s="55">
        <v>8</v>
      </c>
      <c r="EZ2126" s="55">
        <v>0</v>
      </c>
      <c r="FA2126" s="55">
        <v>1994</v>
      </c>
      <c r="FB2126" s="55" t="s">
        <v>1361</v>
      </c>
      <c r="FC2126" s="55" t="s">
        <v>1249</v>
      </c>
      <c r="FD2126" s="55">
        <v>5.25</v>
      </c>
      <c r="FF2126" s="55">
        <v>2119</v>
      </c>
      <c r="FG2126" s="55" t="s">
        <v>1313</v>
      </c>
      <c r="FH2126" s="55" t="s">
        <v>960</v>
      </c>
      <c r="FI2126" s="55">
        <v>1</v>
      </c>
      <c r="FJ2126" s="55">
        <v>5000</v>
      </c>
      <c r="FK2126" s="55" t="s">
        <v>1249</v>
      </c>
      <c r="FL2126" s="55">
        <v>0.3</v>
      </c>
      <c r="JW2126" s="12">
        <v>2119</v>
      </c>
      <c r="JX2126" s="12" t="s">
        <v>1669</v>
      </c>
      <c r="JY2126" s="12" t="s">
        <v>2554</v>
      </c>
    </row>
    <row r="2127" ht="14.25" customHeight="1" outlineLevel="1" spans="7:285">
      <c r="G2127" s="55">
        <v>2120</v>
      </c>
      <c r="H2127" s="55" t="s">
        <v>2094</v>
      </c>
      <c r="I2127" s="55" t="s">
        <v>1708</v>
      </c>
      <c r="J2127" s="55" t="s">
        <v>2078</v>
      </c>
      <c r="K2127" s="55" t="s">
        <v>1258</v>
      </c>
      <c r="L2127" s="55">
        <v>0.0266666666666667</v>
      </c>
      <c r="AD2127" s="12">
        <v>2120</v>
      </c>
      <c r="AE2127" s="12" t="s">
        <v>1261</v>
      </c>
      <c r="AF2127" s="12" t="s">
        <v>2267</v>
      </c>
      <c r="AG2127" s="12" t="s">
        <v>1255</v>
      </c>
      <c r="AH2127" s="12" t="s">
        <v>2881</v>
      </c>
      <c r="DN2127" s="55">
        <v>2120</v>
      </c>
      <c r="DO2127" s="55" t="s">
        <v>1566</v>
      </c>
      <c r="DP2127" s="55" t="s">
        <v>3300</v>
      </c>
      <c r="DQ2127" s="55" t="s">
        <v>1260</v>
      </c>
      <c r="DR2127" s="55" t="s">
        <v>1261</v>
      </c>
      <c r="DS2127" s="55">
        <v>33486</v>
      </c>
      <c r="DT2127" s="55">
        <v>10000</v>
      </c>
      <c r="DU2127" s="55" t="s">
        <v>1258</v>
      </c>
      <c r="DV2127" s="55">
        <v>1</v>
      </c>
      <c r="EV2127" s="55">
        <v>2120</v>
      </c>
      <c r="EW2127" s="55" t="s">
        <v>42</v>
      </c>
      <c r="EX2127" s="55" t="s">
        <v>1260</v>
      </c>
      <c r="EY2127" s="55">
        <v>8</v>
      </c>
      <c r="EZ2127" s="55">
        <v>1995</v>
      </c>
      <c r="FA2127" s="55">
        <v>2999</v>
      </c>
      <c r="FB2127" s="55" t="s">
        <v>1361</v>
      </c>
      <c r="FC2127" s="55" t="s">
        <v>1249</v>
      </c>
      <c r="FD2127" s="55">
        <v>6</v>
      </c>
      <c r="FF2127" s="55">
        <v>2120</v>
      </c>
      <c r="FG2127" s="55" t="s">
        <v>1313</v>
      </c>
      <c r="FH2127" s="55" t="s">
        <v>960</v>
      </c>
      <c r="FI2127" s="55">
        <v>1</v>
      </c>
      <c r="FJ2127" s="55">
        <v>10000</v>
      </c>
      <c r="FK2127" s="55" t="s">
        <v>1249</v>
      </c>
      <c r="FL2127" s="55">
        <v>0.3</v>
      </c>
      <c r="JW2127" s="12">
        <v>2120</v>
      </c>
      <c r="JX2127" s="12" t="s">
        <v>1669</v>
      </c>
      <c r="JY2127" s="12" t="s">
        <v>3033</v>
      </c>
    </row>
    <row r="2128" ht="14.25" customHeight="1" outlineLevel="1" spans="7:285">
      <c r="G2128" s="55">
        <v>2121</v>
      </c>
      <c r="H2128" s="55" t="s">
        <v>2094</v>
      </c>
      <c r="I2128" s="55" t="s">
        <v>1708</v>
      </c>
      <c r="J2128" s="55" t="s">
        <v>2660</v>
      </c>
      <c r="K2128" s="55" t="s">
        <v>1258</v>
      </c>
      <c r="L2128" s="55">
        <v>0.0266666666666667</v>
      </c>
      <c r="AD2128" s="12">
        <v>2121</v>
      </c>
      <c r="AE2128" s="12" t="s">
        <v>1261</v>
      </c>
      <c r="AF2128" s="12" t="s">
        <v>2442</v>
      </c>
      <c r="AG2128" s="12" t="s">
        <v>1255</v>
      </c>
      <c r="AH2128" s="12" t="s">
        <v>2881</v>
      </c>
      <c r="DN2128" s="55">
        <v>2121</v>
      </c>
      <c r="DO2128" s="55" t="s">
        <v>1566</v>
      </c>
      <c r="DP2128" s="55" t="s">
        <v>3300</v>
      </c>
      <c r="DQ2128" s="55" t="s">
        <v>1260</v>
      </c>
      <c r="DR2128" s="55" t="s">
        <v>1261</v>
      </c>
      <c r="DS2128" s="55">
        <v>33488</v>
      </c>
      <c r="DT2128" s="55">
        <v>10000</v>
      </c>
      <c r="DU2128" s="55" t="s">
        <v>1258</v>
      </c>
      <c r="DV2128" s="55">
        <v>1</v>
      </c>
      <c r="EV2128" s="55">
        <v>2121</v>
      </c>
      <c r="EW2128" s="55" t="s">
        <v>42</v>
      </c>
      <c r="EX2128" s="55" t="s">
        <v>1260</v>
      </c>
      <c r="EY2128" s="55">
        <v>9</v>
      </c>
      <c r="EZ2128" s="55">
        <v>0</v>
      </c>
      <c r="FA2128" s="55">
        <v>1994</v>
      </c>
      <c r="FB2128" s="55" t="s">
        <v>1361</v>
      </c>
      <c r="FC2128" s="55" t="s">
        <v>1249</v>
      </c>
      <c r="FD2128" s="55">
        <v>5.25</v>
      </c>
      <c r="FF2128" s="55">
        <v>2121</v>
      </c>
      <c r="FG2128" s="55" t="s">
        <v>1313</v>
      </c>
      <c r="FH2128" s="55" t="s">
        <v>960</v>
      </c>
      <c r="FI2128" s="55">
        <v>1</v>
      </c>
      <c r="FJ2128" s="55">
        <v>25000</v>
      </c>
      <c r="FK2128" s="55" t="s">
        <v>1249</v>
      </c>
      <c r="FL2128" s="55">
        <v>0.3</v>
      </c>
      <c r="JW2128" s="12">
        <v>2121</v>
      </c>
      <c r="JX2128" s="12" t="s">
        <v>1669</v>
      </c>
      <c r="JY2128" s="12" t="s">
        <v>3167</v>
      </c>
    </row>
    <row r="2129" ht="14.25" customHeight="1" outlineLevel="1" spans="7:285">
      <c r="G2129" s="55">
        <v>2122</v>
      </c>
      <c r="H2129" s="55" t="s">
        <v>2094</v>
      </c>
      <c r="I2129" s="55" t="s">
        <v>1708</v>
      </c>
      <c r="J2129" s="55" t="s">
        <v>2054</v>
      </c>
      <c r="K2129" s="55" t="s">
        <v>1258</v>
      </c>
      <c r="L2129" s="55">
        <v>0.0266666666666667</v>
      </c>
      <c r="AD2129" s="12">
        <v>2122</v>
      </c>
      <c r="AE2129" s="12" t="s">
        <v>1261</v>
      </c>
      <c r="AF2129" s="12" t="s">
        <v>2600</v>
      </c>
      <c r="AG2129" s="12" t="s">
        <v>1255</v>
      </c>
      <c r="AH2129" s="12" t="s">
        <v>2881</v>
      </c>
      <c r="DN2129" s="55">
        <v>2122</v>
      </c>
      <c r="DO2129" s="55" t="s">
        <v>1566</v>
      </c>
      <c r="DP2129" s="55" t="s">
        <v>3300</v>
      </c>
      <c r="DQ2129" s="55" t="s">
        <v>1260</v>
      </c>
      <c r="DR2129" s="55" t="s">
        <v>1261</v>
      </c>
      <c r="DS2129" s="55">
        <v>33493</v>
      </c>
      <c r="DT2129" s="55">
        <v>10000</v>
      </c>
      <c r="DU2129" s="55" t="s">
        <v>1258</v>
      </c>
      <c r="DV2129" s="55">
        <v>1</v>
      </c>
      <c r="EV2129" s="55">
        <v>2122</v>
      </c>
      <c r="EW2129" s="55" t="s">
        <v>42</v>
      </c>
      <c r="EX2129" s="55" t="s">
        <v>1260</v>
      </c>
      <c r="EY2129" s="55">
        <v>9</v>
      </c>
      <c r="EZ2129" s="55">
        <v>1995</v>
      </c>
      <c r="FA2129" s="55">
        <v>2999</v>
      </c>
      <c r="FB2129" s="55" t="s">
        <v>1361</v>
      </c>
      <c r="FC2129" s="55" t="s">
        <v>1249</v>
      </c>
      <c r="FD2129" s="55">
        <v>6</v>
      </c>
      <c r="FF2129" s="55">
        <v>2122</v>
      </c>
      <c r="FG2129" s="55" t="s">
        <v>1313</v>
      </c>
      <c r="FH2129" s="55" t="s">
        <v>960</v>
      </c>
      <c r="FI2129" s="55">
        <v>1</v>
      </c>
      <c r="FJ2129" s="55">
        <v>50000</v>
      </c>
      <c r="FK2129" s="55" t="s">
        <v>1249</v>
      </c>
      <c r="FL2129" s="55">
        <v>0.3</v>
      </c>
      <c r="JW2129" s="12">
        <v>2122</v>
      </c>
      <c r="JX2129" s="12" t="s">
        <v>1669</v>
      </c>
      <c r="JY2129" s="12" t="s">
        <v>3169</v>
      </c>
    </row>
    <row r="2130" ht="14.25" customHeight="1" outlineLevel="1" spans="7:285">
      <c r="G2130" s="55">
        <v>2123</v>
      </c>
      <c r="H2130" s="55" t="s">
        <v>2094</v>
      </c>
      <c r="I2130" s="55" t="s">
        <v>1708</v>
      </c>
      <c r="J2130" s="55" t="s">
        <v>2647</v>
      </c>
      <c r="K2130" s="55" t="s">
        <v>1258</v>
      </c>
      <c r="L2130" s="55">
        <v>0.0266666666666667</v>
      </c>
      <c r="AD2130" s="12">
        <v>2123</v>
      </c>
      <c r="AE2130" s="12" t="s">
        <v>1261</v>
      </c>
      <c r="AF2130" s="12" t="s">
        <v>2767</v>
      </c>
      <c r="AG2130" s="12" t="s">
        <v>1255</v>
      </c>
      <c r="AH2130" s="12" t="s">
        <v>2881</v>
      </c>
      <c r="DN2130" s="55">
        <v>2123</v>
      </c>
      <c r="DO2130" s="55" t="s">
        <v>1566</v>
      </c>
      <c r="DP2130" s="55" t="s">
        <v>3300</v>
      </c>
      <c r="DQ2130" s="55" t="s">
        <v>1260</v>
      </c>
      <c r="DR2130" s="55" t="s">
        <v>1261</v>
      </c>
      <c r="DS2130" s="55">
        <v>33496</v>
      </c>
      <c r="DT2130" s="55">
        <v>10000</v>
      </c>
      <c r="DU2130" s="55" t="s">
        <v>1258</v>
      </c>
      <c r="DV2130" s="55">
        <v>1</v>
      </c>
      <c r="EV2130" s="55">
        <v>2123</v>
      </c>
      <c r="EW2130" s="55" t="s">
        <v>42</v>
      </c>
      <c r="EX2130" s="55" t="s">
        <v>1738</v>
      </c>
      <c r="EY2130" s="55">
        <v>1</v>
      </c>
      <c r="EZ2130" s="55">
        <v>0</v>
      </c>
      <c r="FA2130" s="55">
        <v>1994</v>
      </c>
      <c r="FB2130" s="55" t="s">
        <v>1361</v>
      </c>
      <c r="FC2130" s="55" t="s">
        <v>1249</v>
      </c>
      <c r="FD2130" s="55">
        <v>5.5</v>
      </c>
      <c r="FF2130" s="55">
        <v>2123</v>
      </c>
      <c r="FG2130" s="55" t="s">
        <v>1313</v>
      </c>
      <c r="FH2130" s="55" t="s">
        <v>960</v>
      </c>
      <c r="FI2130" s="55">
        <v>1</v>
      </c>
      <c r="FJ2130" s="55">
        <v>80000</v>
      </c>
      <c r="FK2130" s="55" t="s">
        <v>1249</v>
      </c>
      <c r="FL2130" s="55">
        <v>0.3</v>
      </c>
      <c r="JW2130" s="12">
        <v>2123</v>
      </c>
      <c r="JX2130" s="12" t="s">
        <v>1669</v>
      </c>
      <c r="JY2130" s="12" t="s">
        <v>3069</v>
      </c>
    </row>
    <row r="2131" ht="14.25" customHeight="1" outlineLevel="1" spans="7:285">
      <c r="G2131" s="55">
        <v>2124</v>
      </c>
      <c r="H2131" s="55" t="s">
        <v>2094</v>
      </c>
      <c r="I2131" s="55" t="s">
        <v>1708</v>
      </c>
      <c r="J2131" s="55" t="s">
        <v>3063</v>
      </c>
      <c r="K2131" s="55" t="s">
        <v>1258</v>
      </c>
      <c r="L2131" s="55">
        <v>0.0266666666666667</v>
      </c>
      <c r="AD2131" s="12">
        <v>2124</v>
      </c>
      <c r="AE2131" s="12" t="s">
        <v>1261</v>
      </c>
      <c r="AF2131" s="12" t="s">
        <v>2846</v>
      </c>
      <c r="AG2131" s="12" t="s">
        <v>1255</v>
      </c>
      <c r="AH2131" s="12" t="s">
        <v>2881</v>
      </c>
      <c r="DN2131" s="55">
        <v>2124</v>
      </c>
      <c r="DO2131" s="55" t="s">
        <v>1566</v>
      </c>
      <c r="DP2131" s="55" t="s">
        <v>3300</v>
      </c>
      <c r="DQ2131" s="55" t="s">
        <v>1260</v>
      </c>
      <c r="DR2131" s="55" t="s">
        <v>1261</v>
      </c>
      <c r="DS2131" s="55">
        <v>33498</v>
      </c>
      <c r="DT2131" s="55">
        <v>10000</v>
      </c>
      <c r="DU2131" s="55" t="s">
        <v>1258</v>
      </c>
      <c r="DV2131" s="55">
        <v>1</v>
      </c>
      <c r="EV2131" s="55">
        <v>2124</v>
      </c>
      <c r="EW2131" s="55" t="s">
        <v>42</v>
      </c>
      <c r="EX2131" s="55" t="s">
        <v>1738</v>
      </c>
      <c r="EY2131" s="55">
        <v>1</v>
      </c>
      <c r="EZ2131" s="55">
        <v>1995</v>
      </c>
      <c r="FA2131" s="55">
        <v>2999</v>
      </c>
      <c r="FB2131" s="55" t="s">
        <v>1361</v>
      </c>
      <c r="FC2131" s="55" t="s">
        <v>1249</v>
      </c>
      <c r="FD2131" s="55">
        <v>6</v>
      </c>
      <c r="FF2131" s="55">
        <v>2124</v>
      </c>
      <c r="FG2131" s="55" t="s">
        <v>1313</v>
      </c>
      <c r="FH2131" s="55" t="s">
        <v>960</v>
      </c>
      <c r="FI2131" s="55">
        <v>1</v>
      </c>
      <c r="FJ2131" s="55">
        <v>130000</v>
      </c>
      <c r="FK2131" s="55" t="s">
        <v>1249</v>
      </c>
      <c r="FL2131" s="55">
        <v>0.3</v>
      </c>
      <c r="JW2131" s="12">
        <v>2124</v>
      </c>
      <c r="JX2131" s="12" t="s">
        <v>1669</v>
      </c>
      <c r="JY2131" s="12" t="s">
        <v>3171</v>
      </c>
    </row>
    <row r="2132" ht="14.25" customHeight="1" outlineLevel="1" spans="7:285">
      <c r="G2132" s="55">
        <v>2125</v>
      </c>
      <c r="H2132" s="55" t="s">
        <v>2094</v>
      </c>
      <c r="I2132" s="55" t="s">
        <v>1708</v>
      </c>
      <c r="J2132" s="55" t="s">
        <v>3065</v>
      </c>
      <c r="K2132" s="55" t="s">
        <v>1258</v>
      </c>
      <c r="L2132" s="55">
        <v>0.0266666666666667</v>
      </c>
      <c r="AD2132" s="12">
        <v>2125</v>
      </c>
      <c r="AE2132" s="12" t="s">
        <v>1261</v>
      </c>
      <c r="AF2132" s="12" t="s">
        <v>2906</v>
      </c>
      <c r="AG2132" s="12" t="s">
        <v>1255</v>
      </c>
      <c r="AH2132" s="12" t="s">
        <v>2881</v>
      </c>
      <c r="DN2132" s="55">
        <v>2125</v>
      </c>
      <c r="DO2132" s="55" t="s">
        <v>1566</v>
      </c>
      <c r="DP2132" s="55" t="s">
        <v>3300</v>
      </c>
      <c r="DQ2132" s="55" t="s">
        <v>1260</v>
      </c>
      <c r="DR2132" s="55" t="s">
        <v>1261</v>
      </c>
      <c r="DS2132" s="55">
        <v>33008</v>
      </c>
      <c r="DT2132" s="55">
        <v>10000</v>
      </c>
      <c r="DU2132" s="55" t="s">
        <v>1258</v>
      </c>
      <c r="DV2132" s="55">
        <v>1</v>
      </c>
      <c r="EV2132" s="55">
        <v>2125</v>
      </c>
      <c r="EW2132" s="55" t="s">
        <v>42</v>
      </c>
      <c r="EX2132" s="55" t="s">
        <v>1738</v>
      </c>
      <c r="EY2132" s="55">
        <v>2</v>
      </c>
      <c r="EZ2132" s="55">
        <v>0</v>
      </c>
      <c r="FA2132" s="55">
        <v>1994</v>
      </c>
      <c r="FB2132" s="55" t="s">
        <v>1361</v>
      </c>
      <c r="FC2132" s="55" t="s">
        <v>1249</v>
      </c>
      <c r="FD2132" s="55">
        <v>5.5</v>
      </c>
      <c r="FF2132" s="55">
        <v>2125</v>
      </c>
      <c r="FG2132" s="55" t="s">
        <v>1313</v>
      </c>
      <c r="FH2132" s="55" t="s">
        <v>960</v>
      </c>
      <c r="FI2132" s="55">
        <v>1</v>
      </c>
      <c r="FJ2132" s="55">
        <v>260000</v>
      </c>
      <c r="FK2132" s="55" t="s">
        <v>1249</v>
      </c>
      <c r="FL2132" s="55">
        <v>0.3</v>
      </c>
      <c r="JW2132" s="12">
        <v>2125</v>
      </c>
      <c r="JX2132" s="12" t="s">
        <v>1669</v>
      </c>
      <c r="JY2132" s="12" t="s">
        <v>3172</v>
      </c>
    </row>
    <row r="2133" ht="14.25" customHeight="1" outlineLevel="1" spans="7:285">
      <c r="G2133" s="55">
        <v>2126</v>
      </c>
      <c r="H2133" s="55" t="s">
        <v>2094</v>
      </c>
      <c r="I2133" s="55" t="s">
        <v>1708</v>
      </c>
      <c r="J2133" s="55" t="s">
        <v>3068</v>
      </c>
      <c r="K2133" s="55" t="s">
        <v>1258</v>
      </c>
      <c r="L2133" s="55">
        <v>0.0266666666666667</v>
      </c>
      <c r="AD2133" s="12">
        <v>2126</v>
      </c>
      <c r="AE2133" s="12" t="s">
        <v>3509</v>
      </c>
      <c r="AF2133" s="12" t="s">
        <v>1627</v>
      </c>
      <c r="AG2133" s="12" t="s">
        <v>1255</v>
      </c>
      <c r="AH2133" s="12" t="s">
        <v>2888</v>
      </c>
      <c r="DN2133" s="55">
        <v>2126</v>
      </c>
      <c r="DO2133" s="55" t="s">
        <v>1566</v>
      </c>
      <c r="DP2133" s="55" t="s">
        <v>3300</v>
      </c>
      <c r="DQ2133" s="55" t="s">
        <v>1260</v>
      </c>
      <c r="DR2133" s="55" t="s">
        <v>1261</v>
      </c>
      <c r="DS2133" s="55">
        <v>33011</v>
      </c>
      <c r="DT2133" s="55">
        <v>10000</v>
      </c>
      <c r="DU2133" s="55" t="s">
        <v>1258</v>
      </c>
      <c r="DV2133" s="55">
        <v>1</v>
      </c>
      <c r="EV2133" s="55">
        <v>2126</v>
      </c>
      <c r="EW2133" s="55" t="s">
        <v>42</v>
      </c>
      <c r="EX2133" s="55" t="s">
        <v>1738</v>
      </c>
      <c r="EY2133" s="55">
        <v>2</v>
      </c>
      <c r="EZ2133" s="55">
        <v>1995</v>
      </c>
      <c r="FA2133" s="55">
        <v>2999</v>
      </c>
      <c r="FB2133" s="55" t="s">
        <v>1361</v>
      </c>
      <c r="FC2133" s="55" t="s">
        <v>1249</v>
      </c>
      <c r="FD2133" s="55">
        <v>6</v>
      </c>
      <c r="FF2133" s="55">
        <v>2126</v>
      </c>
      <c r="FG2133" s="55" t="s">
        <v>1313</v>
      </c>
      <c r="FH2133" s="55" t="s">
        <v>960</v>
      </c>
      <c r="FI2133" s="55">
        <v>1</v>
      </c>
      <c r="FJ2133" s="55">
        <v>400000</v>
      </c>
      <c r="FK2133" s="55" t="s">
        <v>1249</v>
      </c>
      <c r="FL2133" s="55">
        <v>0.3</v>
      </c>
      <c r="JW2133" s="12">
        <v>2126</v>
      </c>
      <c r="JX2133" s="12" t="s">
        <v>1669</v>
      </c>
      <c r="JY2133" s="12" t="s">
        <v>3173</v>
      </c>
    </row>
    <row r="2134" ht="14.25" customHeight="1" outlineLevel="1" spans="7:285">
      <c r="G2134" s="55">
        <v>2127</v>
      </c>
      <c r="H2134" s="55" t="s">
        <v>2094</v>
      </c>
      <c r="I2134" s="55" t="s">
        <v>1995</v>
      </c>
      <c r="J2134" s="55" t="s">
        <v>3046</v>
      </c>
      <c r="K2134" s="55" t="s">
        <v>1258</v>
      </c>
      <c r="L2134" s="55">
        <v>0.015</v>
      </c>
      <c r="AD2134" s="12">
        <v>2127</v>
      </c>
      <c r="AE2134" s="12" t="s">
        <v>3510</v>
      </c>
      <c r="AF2134" s="12" t="s">
        <v>2640</v>
      </c>
      <c r="AG2134" s="12" t="s">
        <v>1255</v>
      </c>
      <c r="AH2134" s="12" t="s">
        <v>2888</v>
      </c>
      <c r="DN2134" s="55">
        <v>2127</v>
      </c>
      <c r="DO2134" s="55" t="s">
        <v>1566</v>
      </c>
      <c r="DP2134" s="55" t="s">
        <v>3300</v>
      </c>
      <c r="DQ2134" s="55" t="s">
        <v>1260</v>
      </c>
      <c r="DR2134" s="55" t="s">
        <v>1261</v>
      </c>
      <c r="DS2134" s="55">
        <v>33022</v>
      </c>
      <c r="DT2134" s="55">
        <v>10000</v>
      </c>
      <c r="DU2134" s="55" t="s">
        <v>1258</v>
      </c>
      <c r="DV2134" s="55">
        <v>1</v>
      </c>
      <c r="EV2134" s="55">
        <v>2127</v>
      </c>
      <c r="EW2134" s="55" t="s">
        <v>42</v>
      </c>
      <c r="EX2134" s="55" t="s">
        <v>2016</v>
      </c>
      <c r="EY2134" s="55">
        <v>1</v>
      </c>
      <c r="EZ2134" s="55">
        <v>0</v>
      </c>
      <c r="FA2134" s="55">
        <v>1994</v>
      </c>
      <c r="FB2134" s="55" t="s">
        <v>1361</v>
      </c>
      <c r="FC2134" s="55" t="s">
        <v>1249</v>
      </c>
      <c r="FD2134" s="55">
        <v>2.5</v>
      </c>
      <c r="FF2134" s="55">
        <v>2127</v>
      </c>
      <c r="FG2134" s="55" t="s">
        <v>1313</v>
      </c>
      <c r="FH2134" s="55" t="s">
        <v>960</v>
      </c>
      <c r="FI2134" s="55">
        <v>1</v>
      </c>
      <c r="FJ2134" s="55">
        <v>530000</v>
      </c>
      <c r="FK2134" s="55" t="s">
        <v>1249</v>
      </c>
      <c r="FL2134" s="55">
        <v>0.3</v>
      </c>
      <c r="JW2134" s="12">
        <v>2127</v>
      </c>
      <c r="JX2134" s="12" t="s">
        <v>1669</v>
      </c>
      <c r="JY2134" s="12" t="s">
        <v>3174</v>
      </c>
    </row>
    <row r="2135" ht="14.25" customHeight="1" outlineLevel="1" spans="7:285">
      <c r="G2135" s="55">
        <v>2128</v>
      </c>
      <c r="H2135" s="55" t="s">
        <v>2094</v>
      </c>
      <c r="I2135" s="55" t="s">
        <v>1995</v>
      </c>
      <c r="J2135" s="55" t="s">
        <v>3078</v>
      </c>
      <c r="K2135" s="55" t="s">
        <v>1258</v>
      </c>
      <c r="L2135" s="55">
        <v>0.015</v>
      </c>
      <c r="AD2135" s="12">
        <v>2128</v>
      </c>
      <c r="AE2135" s="12" t="s">
        <v>3511</v>
      </c>
      <c r="AF2135" s="12" t="s">
        <v>2666</v>
      </c>
      <c r="AG2135" s="12" t="s">
        <v>1255</v>
      </c>
      <c r="AH2135" s="12" t="s">
        <v>2888</v>
      </c>
      <c r="DN2135" s="55">
        <v>2128</v>
      </c>
      <c r="DO2135" s="55" t="s">
        <v>1566</v>
      </c>
      <c r="DP2135" s="55" t="s">
        <v>3300</v>
      </c>
      <c r="DQ2135" s="55" t="s">
        <v>1260</v>
      </c>
      <c r="DR2135" s="55" t="s">
        <v>1261</v>
      </c>
      <c r="DS2135" s="55">
        <v>33039</v>
      </c>
      <c r="DT2135" s="55">
        <v>10000</v>
      </c>
      <c r="DU2135" s="55" t="s">
        <v>1258</v>
      </c>
      <c r="DV2135" s="55">
        <v>1</v>
      </c>
      <c r="EV2135" s="55">
        <v>2128</v>
      </c>
      <c r="EW2135" s="55" t="s">
        <v>42</v>
      </c>
      <c r="EX2135" s="55" t="s">
        <v>2016</v>
      </c>
      <c r="EY2135" s="55">
        <v>1</v>
      </c>
      <c r="EZ2135" s="55">
        <v>1995</v>
      </c>
      <c r="FA2135" s="55">
        <v>2999</v>
      </c>
      <c r="FB2135" s="55" t="s">
        <v>1361</v>
      </c>
      <c r="FC2135" s="55" t="s">
        <v>1249</v>
      </c>
      <c r="FD2135" s="55">
        <v>2.5</v>
      </c>
      <c r="FF2135" s="55">
        <v>2128</v>
      </c>
      <c r="FG2135" s="55" t="s">
        <v>1313</v>
      </c>
      <c r="FH2135" s="55" t="s">
        <v>960</v>
      </c>
      <c r="FI2135" s="55">
        <v>1</v>
      </c>
      <c r="FJ2135" s="55">
        <v>540000</v>
      </c>
      <c r="FK2135" s="55" t="s">
        <v>1249</v>
      </c>
      <c r="FL2135" s="55">
        <v>0.3</v>
      </c>
      <c r="JW2135" s="12">
        <v>2128</v>
      </c>
      <c r="JX2135" s="12" t="s">
        <v>1669</v>
      </c>
      <c r="JY2135" s="12" t="s">
        <v>3175</v>
      </c>
    </row>
    <row r="2136" ht="14.25" customHeight="1" outlineLevel="1" spans="7:285">
      <c r="G2136" s="55">
        <v>2129</v>
      </c>
      <c r="H2136" s="55" t="s">
        <v>1250</v>
      </c>
      <c r="I2136" s="55" t="s">
        <v>763</v>
      </c>
      <c r="J2136" s="55" t="s">
        <v>767</v>
      </c>
      <c r="K2136" s="55" t="s">
        <v>1249</v>
      </c>
      <c r="L2136" s="55">
        <v>0.31</v>
      </c>
      <c r="AD2136" s="12">
        <v>2129</v>
      </c>
      <c r="AE2136" s="12" t="s">
        <v>3512</v>
      </c>
      <c r="AF2136" s="12" t="s">
        <v>2666</v>
      </c>
      <c r="AG2136" s="12" t="s">
        <v>1255</v>
      </c>
      <c r="AH2136" s="12" t="s">
        <v>2888</v>
      </c>
      <c r="DN2136" s="55">
        <v>2129</v>
      </c>
      <c r="DO2136" s="55" t="s">
        <v>1566</v>
      </c>
      <c r="DP2136" s="55" t="s">
        <v>3300</v>
      </c>
      <c r="DQ2136" s="55" t="s">
        <v>1260</v>
      </c>
      <c r="DR2136" s="55" t="s">
        <v>1261</v>
      </c>
      <c r="DS2136" s="55">
        <v>33061</v>
      </c>
      <c r="DT2136" s="55">
        <v>10000</v>
      </c>
      <c r="DU2136" s="55" t="s">
        <v>1258</v>
      </c>
      <c r="DV2136" s="55">
        <v>1</v>
      </c>
      <c r="EV2136" s="55">
        <v>2129</v>
      </c>
      <c r="EW2136" s="55" t="s">
        <v>42</v>
      </c>
      <c r="EX2136" s="55" t="s">
        <v>2016</v>
      </c>
      <c r="EY2136" s="55">
        <v>10</v>
      </c>
      <c r="EZ2136" s="55">
        <v>0</v>
      </c>
      <c r="FA2136" s="55">
        <v>1994</v>
      </c>
      <c r="FB2136" s="55" t="s">
        <v>1361</v>
      </c>
      <c r="FC2136" s="55" t="s">
        <v>1249</v>
      </c>
      <c r="FD2136" s="55">
        <v>3.5</v>
      </c>
      <c r="FF2136" s="55">
        <v>2129</v>
      </c>
      <c r="FG2136" s="55" t="s">
        <v>1313</v>
      </c>
      <c r="FH2136" s="55" t="s">
        <v>1092</v>
      </c>
      <c r="FI2136" s="55">
        <v>1</v>
      </c>
      <c r="FJ2136" s="55">
        <v>0</v>
      </c>
      <c r="FK2136" s="55" t="s">
        <v>1249</v>
      </c>
      <c r="FL2136" s="55">
        <v>0.3</v>
      </c>
      <c r="JW2136" s="12">
        <v>2129</v>
      </c>
      <c r="JX2136" s="12" t="s">
        <v>1669</v>
      </c>
      <c r="JY2136" s="12" t="s">
        <v>3176</v>
      </c>
    </row>
    <row r="2137" ht="14.25" customHeight="1" outlineLevel="1" spans="7:285">
      <c r="G2137" s="55">
        <v>2130</v>
      </c>
      <c r="H2137" s="55" t="s">
        <v>1250</v>
      </c>
      <c r="I2137" s="55" t="s">
        <v>763</v>
      </c>
      <c r="J2137" s="55" t="s">
        <v>904</v>
      </c>
      <c r="K2137" s="55" t="s">
        <v>1249</v>
      </c>
      <c r="L2137" s="55">
        <v>0.31</v>
      </c>
      <c r="AD2137" s="12">
        <v>2130</v>
      </c>
      <c r="AE2137" s="12" t="s">
        <v>3513</v>
      </c>
      <c r="AF2137" s="12" t="s">
        <v>2692</v>
      </c>
      <c r="AG2137" s="12" t="s">
        <v>1255</v>
      </c>
      <c r="AH2137" s="12" t="s">
        <v>2888</v>
      </c>
      <c r="DN2137" s="55">
        <v>2130</v>
      </c>
      <c r="DO2137" s="55" t="s">
        <v>1566</v>
      </c>
      <c r="DP2137" s="55" t="s">
        <v>3300</v>
      </c>
      <c r="DQ2137" s="55" t="s">
        <v>1260</v>
      </c>
      <c r="DR2137" s="55" t="s">
        <v>1261</v>
      </c>
      <c r="DS2137" s="55">
        <v>33072</v>
      </c>
      <c r="DT2137" s="55">
        <v>10000</v>
      </c>
      <c r="DU2137" s="55" t="s">
        <v>1258</v>
      </c>
      <c r="DV2137" s="55">
        <v>1</v>
      </c>
      <c r="EV2137" s="55">
        <v>2130</v>
      </c>
      <c r="EW2137" s="55" t="s">
        <v>42</v>
      </c>
      <c r="EX2137" s="55" t="s">
        <v>2016</v>
      </c>
      <c r="EY2137" s="55">
        <v>10</v>
      </c>
      <c r="EZ2137" s="55">
        <v>1995</v>
      </c>
      <c r="FA2137" s="55">
        <v>2999</v>
      </c>
      <c r="FB2137" s="55" t="s">
        <v>1361</v>
      </c>
      <c r="FC2137" s="55" t="s">
        <v>1249</v>
      </c>
      <c r="FD2137" s="55">
        <v>3.5</v>
      </c>
      <c r="FF2137" s="55">
        <v>2130</v>
      </c>
      <c r="FG2137" s="55" t="s">
        <v>1313</v>
      </c>
      <c r="FH2137" s="55" t="s">
        <v>1092</v>
      </c>
      <c r="FI2137" s="55">
        <v>1</v>
      </c>
      <c r="FJ2137" s="55">
        <v>1000</v>
      </c>
      <c r="FK2137" s="55" t="s">
        <v>1249</v>
      </c>
      <c r="FL2137" s="55">
        <v>0.3</v>
      </c>
      <c r="JW2137" s="12">
        <v>2130</v>
      </c>
      <c r="JX2137" s="12" t="s">
        <v>1669</v>
      </c>
      <c r="JY2137" s="12" t="s">
        <v>3178</v>
      </c>
    </row>
    <row r="2138" ht="14.25" customHeight="1" outlineLevel="1" spans="7:285">
      <c r="G2138" s="55">
        <v>2131</v>
      </c>
      <c r="H2138" s="55" t="s">
        <v>1250</v>
      </c>
      <c r="I2138" s="55" t="s">
        <v>763</v>
      </c>
      <c r="J2138" s="55" t="s">
        <v>963</v>
      </c>
      <c r="K2138" s="55" t="s">
        <v>1249</v>
      </c>
      <c r="L2138" s="55">
        <v>0.31</v>
      </c>
      <c r="AD2138" s="12">
        <v>2131</v>
      </c>
      <c r="AE2138" s="12" t="s">
        <v>3514</v>
      </c>
      <c r="AF2138" s="12" t="s">
        <v>1254</v>
      </c>
      <c r="AG2138" s="12" t="s">
        <v>1255</v>
      </c>
      <c r="AH2138" s="12" t="s">
        <v>1312</v>
      </c>
      <c r="DN2138" s="55">
        <v>2131</v>
      </c>
      <c r="DO2138" s="55" t="s">
        <v>1566</v>
      </c>
      <c r="DP2138" s="55" t="s">
        <v>3300</v>
      </c>
      <c r="DQ2138" s="55" t="s">
        <v>1260</v>
      </c>
      <c r="DR2138" s="55" t="s">
        <v>1261</v>
      </c>
      <c r="DS2138" s="55">
        <v>33074</v>
      </c>
      <c r="DT2138" s="55">
        <v>10000</v>
      </c>
      <c r="DU2138" s="55" t="s">
        <v>1258</v>
      </c>
      <c r="DV2138" s="55">
        <v>1</v>
      </c>
      <c r="EV2138" s="55">
        <v>2131</v>
      </c>
      <c r="EW2138" s="55" t="s">
        <v>42</v>
      </c>
      <c r="EX2138" s="55" t="s">
        <v>2016</v>
      </c>
      <c r="EY2138" s="55">
        <v>2</v>
      </c>
      <c r="EZ2138" s="55">
        <v>0</v>
      </c>
      <c r="FA2138" s="55">
        <v>1994</v>
      </c>
      <c r="FB2138" s="55" t="s">
        <v>1361</v>
      </c>
      <c r="FC2138" s="55" t="s">
        <v>1249</v>
      </c>
      <c r="FD2138" s="55">
        <v>2.5</v>
      </c>
      <c r="FF2138" s="55">
        <v>2131</v>
      </c>
      <c r="FG2138" s="55" t="s">
        <v>1313</v>
      </c>
      <c r="FH2138" s="55" t="s">
        <v>1092</v>
      </c>
      <c r="FI2138" s="55">
        <v>1</v>
      </c>
      <c r="FJ2138" s="55">
        <v>2500</v>
      </c>
      <c r="FK2138" s="55" t="s">
        <v>1249</v>
      </c>
      <c r="FL2138" s="55">
        <v>0.3</v>
      </c>
      <c r="JW2138" s="12">
        <v>2131</v>
      </c>
      <c r="JX2138" s="12" t="s">
        <v>1669</v>
      </c>
      <c r="JY2138" s="12" t="s">
        <v>3107</v>
      </c>
    </row>
    <row r="2139" ht="14.25" customHeight="1" outlineLevel="1" spans="7:285">
      <c r="G2139" s="55">
        <v>2132</v>
      </c>
      <c r="H2139" s="55" t="s">
        <v>1250</v>
      </c>
      <c r="I2139" s="55" t="s">
        <v>763</v>
      </c>
      <c r="J2139" s="55" t="s">
        <v>1019</v>
      </c>
      <c r="K2139" s="55" t="s">
        <v>1249</v>
      </c>
      <c r="L2139" s="55">
        <v>0.31</v>
      </c>
      <c r="AD2139" s="12">
        <v>2132</v>
      </c>
      <c r="AE2139" s="12" t="s">
        <v>3515</v>
      </c>
      <c r="AF2139" s="12" t="s">
        <v>1254</v>
      </c>
      <c r="AG2139" s="12" t="s">
        <v>1255</v>
      </c>
      <c r="AH2139" s="12" t="s">
        <v>1312</v>
      </c>
      <c r="DN2139" s="55">
        <v>2132</v>
      </c>
      <c r="DO2139" s="55" t="s">
        <v>1566</v>
      </c>
      <c r="DP2139" s="55" t="s">
        <v>3300</v>
      </c>
      <c r="DQ2139" s="55" t="s">
        <v>1260</v>
      </c>
      <c r="DR2139" s="55" t="s">
        <v>1261</v>
      </c>
      <c r="DS2139" s="55">
        <v>33075</v>
      </c>
      <c r="DT2139" s="55">
        <v>10000</v>
      </c>
      <c r="DU2139" s="55" t="s">
        <v>1258</v>
      </c>
      <c r="DV2139" s="55">
        <v>1</v>
      </c>
      <c r="EV2139" s="55">
        <v>2132</v>
      </c>
      <c r="EW2139" s="55" t="s">
        <v>42</v>
      </c>
      <c r="EX2139" s="55" t="s">
        <v>2016</v>
      </c>
      <c r="EY2139" s="55">
        <v>2</v>
      </c>
      <c r="EZ2139" s="55">
        <v>1995</v>
      </c>
      <c r="FA2139" s="55">
        <v>2999</v>
      </c>
      <c r="FB2139" s="55" t="s">
        <v>1361</v>
      </c>
      <c r="FC2139" s="55" t="s">
        <v>1249</v>
      </c>
      <c r="FD2139" s="55">
        <v>2.5</v>
      </c>
      <c r="FF2139" s="55">
        <v>2132</v>
      </c>
      <c r="FG2139" s="55" t="s">
        <v>1313</v>
      </c>
      <c r="FH2139" s="55" t="s">
        <v>1092</v>
      </c>
      <c r="FI2139" s="55">
        <v>1</v>
      </c>
      <c r="FJ2139" s="55">
        <v>5000</v>
      </c>
      <c r="FK2139" s="55" t="s">
        <v>1249</v>
      </c>
      <c r="FL2139" s="55">
        <v>0.3</v>
      </c>
      <c r="JW2139" s="12">
        <v>2132</v>
      </c>
      <c r="JX2139" s="12" t="s">
        <v>1669</v>
      </c>
      <c r="JY2139" s="12" t="s">
        <v>3180</v>
      </c>
    </row>
    <row r="2140" ht="14.25" customHeight="1" outlineLevel="1" spans="7:285">
      <c r="G2140" s="55">
        <v>2133</v>
      </c>
      <c r="H2140" s="55" t="s">
        <v>1250</v>
      </c>
      <c r="I2140" s="55" t="s">
        <v>763</v>
      </c>
      <c r="J2140" s="55" t="s">
        <v>1095</v>
      </c>
      <c r="K2140" s="55" t="s">
        <v>1249</v>
      </c>
      <c r="L2140" s="55">
        <v>0.31</v>
      </c>
      <c r="AD2140" s="12">
        <v>2133</v>
      </c>
      <c r="AE2140" s="12" t="s">
        <v>1261</v>
      </c>
      <c r="AF2140" s="12" t="s">
        <v>2678</v>
      </c>
      <c r="AG2140" s="12" t="s">
        <v>1255</v>
      </c>
      <c r="AH2140" s="12" t="s">
        <v>1406</v>
      </c>
      <c r="DN2140" s="55">
        <v>2133</v>
      </c>
      <c r="DO2140" s="55" t="s">
        <v>1566</v>
      </c>
      <c r="DP2140" s="55" t="s">
        <v>3300</v>
      </c>
      <c r="DQ2140" s="55" t="s">
        <v>1260</v>
      </c>
      <c r="DR2140" s="55" t="s">
        <v>1261</v>
      </c>
      <c r="DS2140" s="55">
        <v>33077</v>
      </c>
      <c r="DT2140" s="55">
        <v>10000</v>
      </c>
      <c r="DU2140" s="55" t="s">
        <v>1258</v>
      </c>
      <c r="DV2140" s="55">
        <v>1</v>
      </c>
      <c r="EV2140" s="55">
        <v>2133</v>
      </c>
      <c r="EW2140" s="55" t="s">
        <v>42</v>
      </c>
      <c r="EX2140" s="55" t="s">
        <v>2016</v>
      </c>
      <c r="EY2140" s="55">
        <v>5</v>
      </c>
      <c r="EZ2140" s="55">
        <v>0</v>
      </c>
      <c r="FA2140" s="55">
        <v>1994</v>
      </c>
      <c r="FB2140" s="55" t="s">
        <v>1361</v>
      </c>
      <c r="FC2140" s="55" t="s">
        <v>1249</v>
      </c>
      <c r="FD2140" s="55">
        <v>3.5</v>
      </c>
      <c r="FF2140" s="55">
        <v>2133</v>
      </c>
      <c r="FG2140" s="55" t="s">
        <v>1313</v>
      </c>
      <c r="FH2140" s="55" t="s">
        <v>1092</v>
      </c>
      <c r="FI2140" s="55">
        <v>1</v>
      </c>
      <c r="FJ2140" s="55">
        <v>10000</v>
      </c>
      <c r="FK2140" s="55" t="s">
        <v>1249</v>
      </c>
      <c r="FL2140" s="55">
        <v>0.3</v>
      </c>
      <c r="JW2140" s="12">
        <v>2133</v>
      </c>
      <c r="JX2140" s="12" t="s">
        <v>1669</v>
      </c>
      <c r="JY2140" s="12" t="s">
        <v>3181</v>
      </c>
    </row>
    <row r="2141" ht="14.25" customHeight="1" outlineLevel="1" spans="7:285">
      <c r="G2141" s="55">
        <v>2134</v>
      </c>
      <c r="H2141" s="55" t="s">
        <v>1250</v>
      </c>
      <c r="I2141" s="55" t="s">
        <v>763</v>
      </c>
      <c r="J2141" s="55" t="s">
        <v>1233</v>
      </c>
      <c r="K2141" s="55" t="s">
        <v>1249</v>
      </c>
      <c r="L2141" s="55">
        <v>0.567</v>
      </c>
      <c r="AD2141" s="12">
        <v>2134</v>
      </c>
      <c r="AE2141" s="12" t="s">
        <v>3516</v>
      </c>
      <c r="AF2141" s="12" t="s">
        <v>1446</v>
      </c>
      <c r="AG2141" s="12" t="s">
        <v>1255</v>
      </c>
      <c r="AH2141" s="12" t="s">
        <v>1406</v>
      </c>
      <c r="DN2141" s="55">
        <v>2134</v>
      </c>
      <c r="DO2141" s="55" t="s">
        <v>1566</v>
      </c>
      <c r="DP2141" s="55" t="s">
        <v>3300</v>
      </c>
      <c r="DQ2141" s="55" t="s">
        <v>1260</v>
      </c>
      <c r="DR2141" s="55" t="s">
        <v>1261</v>
      </c>
      <c r="DS2141" s="55">
        <v>33081</v>
      </c>
      <c r="DT2141" s="55">
        <v>10000</v>
      </c>
      <c r="DU2141" s="55" t="s">
        <v>1258</v>
      </c>
      <c r="DV2141" s="55">
        <v>1</v>
      </c>
      <c r="EV2141" s="55">
        <v>2134</v>
      </c>
      <c r="EW2141" s="55" t="s">
        <v>42</v>
      </c>
      <c r="EX2141" s="55" t="s">
        <v>2016</v>
      </c>
      <c r="EY2141" s="55">
        <v>5</v>
      </c>
      <c r="EZ2141" s="55">
        <v>1995</v>
      </c>
      <c r="FA2141" s="55">
        <v>2999</v>
      </c>
      <c r="FB2141" s="55" t="s">
        <v>1361</v>
      </c>
      <c r="FC2141" s="55" t="s">
        <v>1249</v>
      </c>
      <c r="FD2141" s="55">
        <v>3.5</v>
      </c>
      <c r="FF2141" s="55">
        <v>2134</v>
      </c>
      <c r="FG2141" s="55" t="s">
        <v>1313</v>
      </c>
      <c r="FH2141" s="55" t="s">
        <v>1092</v>
      </c>
      <c r="FI2141" s="55">
        <v>1</v>
      </c>
      <c r="FJ2141" s="55">
        <v>25000</v>
      </c>
      <c r="FK2141" s="55" t="s">
        <v>1249</v>
      </c>
      <c r="FL2141" s="55">
        <v>0.3</v>
      </c>
      <c r="JW2141" s="12">
        <v>2134</v>
      </c>
      <c r="JX2141" s="12" t="s">
        <v>1669</v>
      </c>
      <c r="JY2141" s="12" t="s">
        <v>2591</v>
      </c>
    </row>
    <row r="2142" ht="14.25" customHeight="1" outlineLevel="1" spans="7:285">
      <c r="G2142" s="55">
        <v>2135</v>
      </c>
      <c r="H2142" s="55" t="s">
        <v>1250</v>
      </c>
      <c r="I2142" s="55" t="s">
        <v>763</v>
      </c>
      <c r="J2142" s="55" t="s">
        <v>1293</v>
      </c>
      <c r="K2142" s="55" t="s">
        <v>1249</v>
      </c>
      <c r="L2142" s="55">
        <v>0.8</v>
      </c>
      <c r="AD2142" s="12">
        <v>2135</v>
      </c>
      <c r="AE2142" s="12" t="s">
        <v>3517</v>
      </c>
      <c r="AF2142" s="12" t="s">
        <v>1446</v>
      </c>
      <c r="AG2142" s="12" t="s">
        <v>1255</v>
      </c>
      <c r="AH2142" s="12" t="s">
        <v>1406</v>
      </c>
      <c r="DN2142" s="55">
        <v>2135</v>
      </c>
      <c r="DO2142" s="55" t="s">
        <v>1566</v>
      </c>
      <c r="DP2142" s="55" t="s">
        <v>3300</v>
      </c>
      <c r="DQ2142" s="55" t="s">
        <v>1260</v>
      </c>
      <c r="DR2142" s="55" t="s">
        <v>1261</v>
      </c>
      <c r="DS2142" s="55">
        <v>33082</v>
      </c>
      <c r="DT2142" s="55">
        <v>10000</v>
      </c>
      <c r="DU2142" s="55" t="s">
        <v>1258</v>
      </c>
      <c r="DV2142" s="55">
        <v>1</v>
      </c>
      <c r="EV2142" s="55">
        <v>2135</v>
      </c>
      <c r="EW2142" s="55" t="s">
        <v>42</v>
      </c>
      <c r="EX2142" s="55" t="s">
        <v>2016</v>
      </c>
      <c r="EY2142" s="55">
        <v>6</v>
      </c>
      <c r="EZ2142" s="55">
        <v>0</v>
      </c>
      <c r="FA2142" s="55">
        <v>1994</v>
      </c>
      <c r="FB2142" s="55" t="s">
        <v>1361</v>
      </c>
      <c r="FC2142" s="55" t="s">
        <v>1249</v>
      </c>
      <c r="FD2142" s="55">
        <v>4</v>
      </c>
      <c r="FF2142" s="55">
        <v>2135</v>
      </c>
      <c r="FG2142" s="55" t="s">
        <v>1313</v>
      </c>
      <c r="FH2142" s="55" t="s">
        <v>1092</v>
      </c>
      <c r="FI2142" s="55">
        <v>1</v>
      </c>
      <c r="FJ2142" s="55">
        <v>50000</v>
      </c>
      <c r="FK2142" s="55" t="s">
        <v>1249</v>
      </c>
      <c r="FL2142" s="55">
        <v>0.3</v>
      </c>
      <c r="JW2142" s="12">
        <v>2135</v>
      </c>
      <c r="JX2142" s="12" t="s">
        <v>1669</v>
      </c>
      <c r="JY2142" s="12" t="s">
        <v>3182</v>
      </c>
    </row>
    <row r="2143" ht="14.25" customHeight="1" outlineLevel="1" spans="7:285">
      <c r="G2143" s="55">
        <v>2136</v>
      </c>
      <c r="H2143" s="55" t="s">
        <v>1250</v>
      </c>
      <c r="I2143" s="55" t="s">
        <v>763</v>
      </c>
      <c r="J2143" s="55" t="s">
        <v>1267</v>
      </c>
      <c r="K2143" s="55" t="s">
        <v>1249</v>
      </c>
      <c r="L2143" s="55">
        <v>0.8</v>
      </c>
      <c r="AD2143" s="12">
        <v>2136</v>
      </c>
      <c r="AE2143" s="12" t="s">
        <v>3518</v>
      </c>
      <c r="AF2143" s="12" t="s">
        <v>1357</v>
      </c>
      <c r="AG2143" s="12" t="s">
        <v>1255</v>
      </c>
      <c r="AH2143" s="12" t="s">
        <v>1528</v>
      </c>
      <c r="DN2143" s="55">
        <v>2136</v>
      </c>
      <c r="DO2143" s="55" t="s">
        <v>1566</v>
      </c>
      <c r="DP2143" s="55" t="s">
        <v>3300</v>
      </c>
      <c r="DQ2143" s="55" t="s">
        <v>1260</v>
      </c>
      <c r="DR2143" s="55" t="s">
        <v>1261</v>
      </c>
      <c r="DS2143" s="55">
        <v>33083</v>
      </c>
      <c r="DT2143" s="55">
        <v>10000</v>
      </c>
      <c r="DU2143" s="55" t="s">
        <v>1258</v>
      </c>
      <c r="DV2143" s="55">
        <v>1</v>
      </c>
      <c r="EV2143" s="55">
        <v>2136</v>
      </c>
      <c r="EW2143" s="55" t="s">
        <v>42</v>
      </c>
      <c r="EX2143" s="55" t="s">
        <v>2016</v>
      </c>
      <c r="EY2143" s="55">
        <v>6</v>
      </c>
      <c r="EZ2143" s="55">
        <v>1995</v>
      </c>
      <c r="FA2143" s="55">
        <v>2999</v>
      </c>
      <c r="FB2143" s="55" t="s">
        <v>1361</v>
      </c>
      <c r="FC2143" s="55" t="s">
        <v>1249</v>
      </c>
      <c r="FD2143" s="55">
        <v>4</v>
      </c>
      <c r="FF2143" s="55">
        <v>2136</v>
      </c>
      <c r="FG2143" s="55" t="s">
        <v>1313</v>
      </c>
      <c r="FH2143" s="55" t="s">
        <v>1092</v>
      </c>
      <c r="FI2143" s="55">
        <v>1</v>
      </c>
      <c r="FJ2143" s="55">
        <v>80000</v>
      </c>
      <c r="FK2143" s="55" t="s">
        <v>1249</v>
      </c>
      <c r="FL2143" s="55">
        <v>0.3</v>
      </c>
      <c r="JW2143" s="12">
        <v>2136</v>
      </c>
      <c r="JX2143" s="12" t="s">
        <v>1669</v>
      </c>
      <c r="JY2143" s="12" t="s">
        <v>3183</v>
      </c>
    </row>
    <row r="2144" ht="14.25" customHeight="1" outlineLevel="1" spans="7:285">
      <c r="G2144" s="55">
        <v>2137</v>
      </c>
      <c r="H2144" s="55" t="s">
        <v>1250</v>
      </c>
      <c r="I2144" s="55" t="s">
        <v>1343</v>
      </c>
      <c r="J2144" s="55" t="s">
        <v>1702</v>
      </c>
      <c r="K2144" s="55" t="s">
        <v>1249</v>
      </c>
      <c r="L2144" s="55">
        <v>0.22</v>
      </c>
      <c r="AD2144" s="12">
        <v>2137</v>
      </c>
      <c r="AE2144" s="12" t="s">
        <v>3519</v>
      </c>
      <c r="AF2144" s="12" t="s">
        <v>1357</v>
      </c>
      <c r="AG2144" s="12" t="s">
        <v>1255</v>
      </c>
      <c r="AH2144" s="12" t="s">
        <v>1358</v>
      </c>
      <c r="DN2144" s="55">
        <v>2137</v>
      </c>
      <c r="DO2144" s="55" t="s">
        <v>1566</v>
      </c>
      <c r="DP2144" s="55" t="s">
        <v>3300</v>
      </c>
      <c r="DQ2144" s="55" t="s">
        <v>1260</v>
      </c>
      <c r="DR2144" s="55" t="s">
        <v>1261</v>
      </c>
      <c r="DS2144" s="55">
        <v>33084</v>
      </c>
      <c r="DT2144" s="55">
        <v>10000</v>
      </c>
      <c r="DU2144" s="55" t="s">
        <v>1258</v>
      </c>
      <c r="DV2144" s="55">
        <v>1</v>
      </c>
      <c r="EV2144" s="55">
        <v>2137</v>
      </c>
      <c r="EW2144" s="55" t="s">
        <v>42</v>
      </c>
      <c r="EX2144" s="55" t="s">
        <v>2016</v>
      </c>
      <c r="EY2144" s="55">
        <v>7</v>
      </c>
      <c r="EZ2144" s="55">
        <v>0</v>
      </c>
      <c r="FA2144" s="55">
        <v>1994</v>
      </c>
      <c r="FB2144" s="55" t="s">
        <v>1361</v>
      </c>
      <c r="FC2144" s="55" t="s">
        <v>1249</v>
      </c>
      <c r="FD2144" s="55">
        <v>3.5</v>
      </c>
      <c r="FF2144" s="55">
        <v>2137</v>
      </c>
      <c r="FG2144" s="55" t="s">
        <v>1313</v>
      </c>
      <c r="FH2144" s="55" t="s">
        <v>1092</v>
      </c>
      <c r="FI2144" s="55">
        <v>1</v>
      </c>
      <c r="FJ2144" s="55">
        <v>130000</v>
      </c>
      <c r="FK2144" s="55" t="s">
        <v>1249</v>
      </c>
      <c r="FL2144" s="55">
        <v>0.3</v>
      </c>
      <c r="JW2144" s="12">
        <v>2137</v>
      </c>
      <c r="JX2144" s="12" t="s">
        <v>1669</v>
      </c>
      <c r="JY2144" s="12" t="s">
        <v>1007</v>
      </c>
    </row>
    <row r="2145" ht="14.25" customHeight="1" outlineLevel="1" spans="7:285">
      <c r="G2145" s="55">
        <v>2138</v>
      </c>
      <c r="H2145" s="55" t="s">
        <v>1250</v>
      </c>
      <c r="I2145" s="55" t="s">
        <v>1343</v>
      </c>
      <c r="J2145" s="55" t="s">
        <v>1730</v>
      </c>
      <c r="K2145" s="55" t="s">
        <v>1249</v>
      </c>
      <c r="L2145" s="55">
        <v>0.31</v>
      </c>
      <c r="AD2145" s="12">
        <v>2138</v>
      </c>
      <c r="AE2145" s="12" t="s">
        <v>3520</v>
      </c>
      <c r="AF2145" s="12" t="s">
        <v>1484</v>
      </c>
      <c r="AG2145" s="12" t="s">
        <v>1255</v>
      </c>
      <c r="AH2145" s="12" t="s">
        <v>1605</v>
      </c>
      <c r="DN2145" s="55">
        <v>2138</v>
      </c>
      <c r="DO2145" s="55" t="s">
        <v>1566</v>
      </c>
      <c r="DP2145" s="55" t="s">
        <v>3300</v>
      </c>
      <c r="DQ2145" s="55" t="s">
        <v>1260</v>
      </c>
      <c r="DR2145" s="55" t="s">
        <v>1261</v>
      </c>
      <c r="DS2145" s="55">
        <v>33090</v>
      </c>
      <c r="DT2145" s="55">
        <v>10000</v>
      </c>
      <c r="DU2145" s="55" t="s">
        <v>1258</v>
      </c>
      <c r="DV2145" s="55">
        <v>1</v>
      </c>
      <c r="EV2145" s="55">
        <v>2138</v>
      </c>
      <c r="EW2145" s="55" t="s">
        <v>42</v>
      </c>
      <c r="EX2145" s="55" t="s">
        <v>2016</v>
      </c>
      <c r="EY2145" s="55">
        <v>7</v>
      </c>
      <c r="EZ2145" s="55">
        <v>1995</v>
      </c>
      <c r="FA2145" s="55">
        <v>2999</v>
      </c>
      <c r="FB2145" s="55" t="s">
        <v>1361</v>
      </c>
      <c r="FC2145" s="55" t="s">
        <v>1249</v>
      </c>
      <c r="FD2145" s="55">
        <v>3.5</v>
      </c>
      <c r="FF2145" s="55">
        <v>2138</v>
      </c>
      <c r="FG2145" s="55" t="s">
        <v>1313</v>
      </c>
      <c r="FH2145" s="55" t="s">
        <v>1092</v>
      </c>
      <c r="FI2145" s="55">
        <v>1</v>
      </c>
      <c r="FJ2145" s="55">
        <v>260000</v>
      </c>
      <c r="FK2145" s="55" t="s">
        <v>1249</v>
      </c>
      <c r="FL2145" s="55">
        <v>0.3</v>
      </c>
      <c r="JW2145" s="12">
        <v>2138</v>
      </c>
      <c r="JX2145" s="12" t="s">
        <v>1669</v>
      </c>
      <c r="JY2145" s="12" t="s">
        <v>3185</v>
      </c>
    </row>
    <row r="2146" ht="14.25" customHeight="1" outlineLevel="1" spans="7:285">
      <c r="G2146" s="55">
        <v>2139</v>
      </c>
      <c r="H2146" s="55" t="s">
        <v>1250</v>
      </c>
      <c r="I2146" s="55" t="s">
        <v>1260</v>
      </c>
      <c r="J2146" s="55" t="s">
        <v>2299</v>
      </c>
      <c r="K2146" s="55" t="s">
        <v>1249</v>
      </c>
      <c r="L2146" s="55">
        <v>0.92</v>
      </c>
      <c r="AD2146" s="12">
        <v>2139</v>
      </c>
      <c r="AE2146" s="12" t="s">
        <v>3521</v>
      </c>
      <c r="AF2146" s="12" t="s">
        <v>1484</v>
      </c>
      <c r="AG2146" s="12" t="s">
        <v>1255</v>
      </c>
      <c r="AH2146" s="12" t="s">
        <v>1605</v>
      </c>
      <c r="DN2146" s="55">
        <v>2139</v>
      </c>
      <c r="DO2146" s="55" t="s">
        <v>1566</v>
      </c>
      <c r="DP2146" s="55" t="s">
        <v>3300</v>
      </c>
      <c r="DQ2146" s="55" t="s">
        <v>1260</v>
      </c>
      <c r="DR2146" s="55" t="s">
        <v>1261</v>
      </c>
      <c r="DS2146" s="55">
        <v>33092</v>
      </c>
      <c r="DT2146" s="55">
        <v>10000</v>
      </c>
      <c r="DU2146" s="55" t="s">
        <v>1258</v>
      </c>
      <c r="DV2146" s="55">
        <v>1</v>
      </c>
      <c r="EV2146" s="55">
        <v>2139</v>
      </c>
      <c r="EW2146" s="55" t="s">
        <v>42</v>
      </c>
      <c r="EX2146" s="55" t="s">
        <v>2016</v>
      </c>
      <c r="EY2146" s="55">
        <v>8</v>
      </c>
      <c r="EZ2146" s="55">
        <v>0</v>
      </c>
      <c r="FA2146" s="55">
        <v>1994</v>
      </c>
      <c r="FB2146" s="55" t="s">
        <v>1361</v>
      </c>
      <c r="FC2146" s="55" t="s">
        <v>1249</v>
      </c>
      <c r="FD2146" s="55">
        <v>4</v>
      </c>
      <c r="FF2146" s="55">
        <v>2139</v>
      </c>
      <c r="FG2146" s="55" t="s">
        <v>1313</v>
      </c>
      <c r="FH2146" s="55" t="s">
        <v>1092</v>
      </c>
      <c r="FI2146" s="55">
        <v>1</v>
      </c>
      <c r="FJ2146" s="55">
        <v>400000</v>
      </c>
      <c r="FK2146" s="55" t="s">
        <v>1249</v>
      </c>
      <c r="FL2146" s="55">
        <v>0.3</v>
      </c>
      <c r="JW2146" s="12">
        <v>2139</v>
      </c>
      <c r="JX2146" s="12" t="s">
        <v>1669</v>
      </c>
      <c r="JY2146" s="12" t="s">
        <v>3187</v>
      </c>
    </row>
    <row r="2147" ht="14.25" customHeight="1" outlineLevel="1" spans="7:285">
      <c r="G2147" s="55">
        <v>2140</v>
      </c>
      <c r="H2147" s="55" t="s">
        <v>1250</v>
      </c>
      <c r="I2147" s="55" t="s">
        <v>1260</v>
      </c>
      <c r="J2147" s="55" t="s">
        <v>2315</v>
      </c>
      <c r="K2147" s="55" t="s">
        <v>1249</v>
      </c>
      <c r="L2147" s="55">
        <v>0.92</v>
      </c>
      <c r="AD2147" s="12">
        <v>2140</v>
      </c>
      <c r="AE2147" s="12" t="s">
        <v>1261</v>
      </c>
      <c r="AF2147" s="12" t="s">
        <v>628</v>
      </c>
      <c r="AG2147" s="12" t="s">
        <v>1675</v>
      </c>
      <c r="AH2147" s="12" t="s">
        <v>1676</v>
      </c>
      <c r="DN2147" s="55">
        <v>2140</v>
      </c>
      <c r="DO2147" s="55" t="s">
        <v>1566</v>
      </c>
      <c r="DP2147" s="55" t="s">
        <v>3300</v>
      </c>
      <c r="DQ2147" s="55" t="s">
        <v>1260</v>
      </c>
      <c r="DR2147" s="55" t="s">
        <v>1261</v>
      </c>
      <c r="DS2147" s="55">
        <v>33093</v>
      </c>
      <c r="DT2147" s="55">
        <v>10000</v>
      </c>
      <c r="DU2147" s="55" t="s">
        <v>1258</v>
      </c>
      <c r="DV2147" s="55">
        <v>1</v>
      </c>
      <c r="EV2147" s="55">
        <v>2140</v>
      </c>
      <c r="EW2147" s="55" t="s">
        <v>42</v>
      </c>
      <c r="EX2147" s="55" t="s">
        <v>2016</v>
      </c>
      <c r="EY2147" s="55">
        <v>8</v>
      </c>
      <c r="EZ2147" s="55">
        <v>1995</v>
      </c>
      <c r="FA2147" s="55">
        <v>2999</v>
      </c>
      <c r="FB2147" s="55" t="s">
        <v>1361</v>
      </c>
      <c r="FC2147" s="55" t="s">
        <v>1249</v>
      </c>
      <c r="FD2147" s="55">
        <v>4</v>
      </c>
      <c r="FF2147" s="55">
        <v>2140</v>
      </c>
      <c r="FG2147" s="55" t="s">
        <v>1313</v>
      </c>
      <c r="FH2147" s="55" t="s">
        <v>1092</v>
      </c>
      <c r="FI2147" s="55">
        <v>1</v>
      </c>
      <c r="FJ2147" s="55">
        <v>530000</v>
      </c>
      <c r="FK2147" s="55" t="s">
        <v>1249</v>
      </c>
      <c r="FL2147" s="55">
        <v>0.3</v>
      </c>
      <c r="JW2147" s="12">
        <v>2140</v>
      </c>
      <c r="JX2147" s="12" t="s">
        <v>1669</v>
      </c>
      <c r="JY2147" s="12" t="s">
        <v>2050</v>
      </c>
    </row>
    <row r="2148" ht="14.25" customHeight="1" outlineLevel="1" spans="7:285">
      <c r="G2148" s="55">
        <v>2141</v>
      </c>
      <c r="H2148" s="55" t="s">
        <v>1250</v>
      </c>
      <c r="I2148" s="55" t="s">
        <v>1260</v>
      </c>
      <c r="J2148" s="55" t="s">
        <v>2334</v>
      </c>
      <c r="K2148" s="55" t="s">
        <v>1249</v>
      </c>
      <c r="L2148" s="55">
        <v>0.92</v>
      </c>
      <c r="AD2148" s="12">
        <v>2141</v>
      </c>
      <c r="AE2148" s="12" t="s">
        <v>1261</v>
      </c>
      <c r="AF2148" s="12" t="s">
        <v>1204</v>
      </c>
      <c r="AG2148" s="12" t="s">
        <v>1675</v>
      </c>
      <c r="AH2148" s="12" t="s">
        <v>1676</v>
      </c>
      <c r="DN2148" s="55">
        <v>2141</v>
      </c>
      <c r="DO2148" s="55" t="s">
        <v>1566</v>
      </c>
      <c r="DP2148" s="55" t="s">
        <v>3300</v>
      </c>
      <c r="DQ2148" s="55" t="s">
        <v>1260</v>
      </c>
      <c r="DR2148" s="55" t="s">
        <v>1261</v>
      </c>
      <c r="DS2148" s="55">
        <v>33097</v>
      </c>
      <c r="DT2148" s="55">
        <v>10000</v>
      </c>
      <c r="DU2148" s="55" t="s">
        <v>1258</v>
      </c>
      <c r="DV2148" s="55">
        <v>1</v>
      </c>
      <c r="EV2148" s="55">
        <v>2141</v>
      </c>
      <c r="EW2148" s="55" t="s">
        <v>42</v>
      </c>
      <c r="EX2148" s="55" t="s">
        <v>2016</v>
      </c>
      <c r="EY2148" s="55">
        <v>9</v>
      </c>
      <c r="EZ2148" s="55">
        <v>0</v>
      </c>
      <c r="FA2148" s="55">
        <v>1994</v>
      </c>
      <c r="FB2148" s="55" t="s">
        <v>1361</v>
      </c>
      <c r="FC2148" s="55" t="s">
        <v>1249</v>
      </c>
      <c r="FD2148" s="55">
        <v>4.5</v>
      </c>
      <c r="FF2148" s="55">
        <v>2141</v>
      </c>
      <c r="FG2148" s="55" t="s">
        <v>1313</v>
      </c>
      <c r="FH2148" s="55" t="s">
        <v>1092</v>
      </c>
      <c r="FI2148" s="55">
        <v>1</v>
      </c>
      <c r="FJ2148" s="55">
        <v>540000</v>
      </c>
      <c r="FK2148" s="55" t="s">
        <v>1249</v>
      </c>
      <c r="FL2148" s="55">
        <v>0.3</v>
      </c>
      <c r="JW2148" s="12">
        <v>2141</v>
      </c>
      <c r="JX2148" s="12" t="s">
        <v>1669</v>
      </c>
      <c r="JY2148" s="12" t="s">
        <v>2929</v>
      </c>
    </row>
    <row r="2149" ht="14.25" customHeight="1" outlineLevel="1" spans="7:285">
      <c r="G2149" s="55">
        <v>2142</v>
      </c>
      <c r="H2149" s="55" t="s">
        <v>1250</v>
      </c>
      <c r="I2149" s="55" t="s">
        <v>1260</v>
      </c>
      <c r="J2149" s="55" t="s">
        <v>2351</v>
      </c>
      <c r="K2149" s="55" t="s">
        <v>1249</v>
      </c>
      <c r="L2149" s="55">
        <v>0.92</v>
      </c>
      <c r="AD2149" s="12">
        <v>2142</v>
      </c>
      <c r="AE2149" s="12" t="s">
        <v>1261</v>
      </c>
      <c r="AF2149" s="12" t="s">
        <v>1469</v>
      </c>
      <c r="AG2149" s="12" t="s">
        <v>1675</v>
      </c>
      <c r="AH2149" s="12" t="s">
        <v>1676</v>
      </c>
      <c r="DN2149" s="55">
        <v>2142</v>
      </c>
      <c r="DO2149" s="55" t="s">
        <v>1566</v>
      </c>
      <c r="DP2149" s="55" t="s">
        <v>3300</v>
      </c>
      <c r="DQ2149" s="55" t="s">
        <v>1260</v>
      </c>
      <c r="DR2149" s="55" t="s">
        <v>1261</v>
      </c>
      <c r="DS2149" s="55">
        <v>33102</v>
      </c>
      <c r="DT2149" s="55">
        <v>10000</v>
      </c>
      <c r="DU2149" s="55" t="s">
        <v>1258</v>
      </c>
      <c r="DV2149" s="55">
        <v>1</v>
      </c>
      <c r="EV2149" s="55">
        <v>2142</v>
      </c>
      <c r="EW2149" s="55" t="s">
        <v>42</v>
      </c>
      <c r="EX2149" s="55" t="s">
        <v>2016</v>
      </c>
      <c r="EY2149" s="55">
        <v>9</v>
      </c>
      <c r="EZ2149" s="55">
        <v>1995</v>
      </c>
      <c r="FA2149" s="55">
        <v>2999</v>
      </c>
      <c r="FB2149" s="55" t="s">
        <v>1361</v>
      </c>
      <c r="FC2149" s="55" t="s">
        <v>1249</v>
      </c>
      <c r="FD2149" s="55">
        <v>4.5</v>
      </c>
      <c r="FF2149" s="55">
        <v>2142</v>
      </c>
      <c r="FG2149" s="55" t="s">
        <v>1313</v>
      </c>
      <c r="FH2149" s="55" t="s">
        <v>1230</v>
      </c>
      <c r="FI2149" s="55">
        <v>1</v>
      </c>
      <c r="FJ2149" s="55">
        <v>0</v>
      </c>
      <c r="FK2149" s="55" t="s">
        <v>1249</v>
      </c>
      <c r="FL2149" s="55">
        <v>0.3</v>
      </c>
      <c r="JW2149" s="12">
        <v>2142</v>
      </c>
      <c r="JX2149" s="12" t="s">
        <v>1669</v>
      </c>
      <c r="JY2149" s="12" t="s">
        <v>3191</v>
      </c>
    </row>
    <row r="2150" ht="14.25" customHeight="1" outlineLevel="1" spans="7:285">
      <c r="G2150" s="55">
        <v>2143</v>
      </c>
      <c r="H2150" s="55" t="s">
        <v>1250</v>
      </c>
      <c r="I2150" s="55" t="s">
        <v>1260</v>
      </c>
      <c r="J2150" s="55" t="s">
        <v>1489</v>
      </c>
      <c r="K2150" s="55" t="s">
        <v>1249</v>
      </c>
      <c r="L2150" s="55">
        <v>0.92</v>
      </c>
      <c r="AD2150" s="12">
        <v>2143</v>
      </c>
      <c r="AE2150" s="12" t="s">
        <v>1261</v>
      </c>
      <c r="AF2150" s="12" t="s">
        <v>938</v>
      </c>
      <c r="AG2150" s="12" t="s">
        <v>1675</v>
      </c>
      <c r="AH2150" s="12" t="s">
        <v>1676</v>
      </c>
      <c r="DN2150" s="55">
        <v>2143</v>
      </c>
      <c r="DO2150" s="55" t="s">
        <v>1566</v>
      </c>
      <c r="DP2150" s="55" t="s">
        <v>3300</v>
      </c>
      <c r="DQ2150" s="55" t="s">
        <v>1260</v>
      </c>
      <c r="DR2150" s="55" t="s">
        <v>1261</v>
      </c>
      <c r="DS2150" s="55">
        <v>33107</v>
      </c>
      <c r="DT2150" s="55">
        <v>10000</v>
      </c>
      <c r="DU2150" s="55" t="s">
        <v>1258</v>
      </c>
      <c r="DV2150" s="55">
        <v>1</v>
      </c>
      <c r="EV2150" s="55">
        <v>2143</v>
      </c>
      <c r="EW2150" s="55" t="s">
        <v>42</v>
      </c>
      <c r="EX2150" s="55" t="s">
        <v>1263</v>
      </c>
      <c r="EY2150" s="55">
        <v>1</v>
      </c>
      <c r="EZ2150" s="55">
        <v>0</v>
      </c>
      <c r="FA2150" s="55">
        <v>1994</v>
      </c>
      <c r="FB2150" s="55" t="s">
        <v>1361</v>
      </c>
      <c r="FC2150" s="55" t="s">
        <v>1249</v>
      </c>
      <c r="FD2150" s="55">
        <v>5.25</v>
      </c>
      <c r="FF2150" s="55">
        <v>2143</v>
      </c>
      <c r="FG2150" s="55" t="s">
        <v>1313</v>
      </c>
      <c r="FH2150" s="55" t="s">
        <v>1230</v>
      </c>
      <c r="FI2150" s="55">
        <v>1</v>
      </c>
      <c r="FJ2150" s="55">
        <v>1000</v>
      </c>
      <c r="FK2150" s="55" t="s">
        <v>1249</v>
      </c>
      <c r="FL2150" s="55">
        <v>0.3</v>
      </c>
      <c r="JW2150" s="12">
        <v>2143</v>
      </c>
      <c r="JX2150" s="12" t="s">
        <v>1669</v>
      </c>
      <c r="JY2150" s="12" t="s">
        <v>3193</v>
      </c>
    </row>
    <row r="2151" ht="14.25" customHeight="1" outlineLevel="1" spans="7:285">
      <c r="G2151" s="55">
        <v>2144</v>
      </c>
      <c r="H2151" s="55" t="s">
        <v>1250</v>
      </c>
      <c r="I2151" s="55" t="s">
        <v>1260</v>
      </c>
      <c r="J2151" s="55" t="s">
        <v>2341</v>
      </c>
      <c r="K2151" s="55" t="s">
        <v>1249</v>
      </c>
      <c r="L2151" s="55">
        <v>0.92</v>
      </c>
      <c r="AD2151" s="12">
        <v>2144</v>
      </c>
      <c r="AE2151" s="12" t="s">
        <v>1261</v>
      </c>
      <c r="AF2151" s="12" t="s">
        <v>2067</v>
      </c>
      <c r="AG2151" s="12" t="s">
        <v>1675</v>
      </c>
      <c r="AH2151" s="12" t="s">
        <v>1676</v>
      </c>
      <c r="DN2151" s="55">
        <v>2144</v>
      </c>
      <c r="DO2151" s="55" t="s">
        <v>1566</v>
      </c>
      <c r="DP2151" s="55" t="s">
        <v>3300</v>
      </c>
      <c r="DQ2151" s="55" t="s">
        <v>1260</v>
      </c>
      <c r="DR2151" s="55" t="s">
        <v>1261</v>
      </c>
      <c r="DS2151" s="55">
        <v>33109</v>
      </c>
      <c r="DT2151" s="55">
        <v>10000</v>
      </c>
      <c r="DU2151" s="55" t="s">
        <v>1258</v>
      </c>
      <c r="DV2151" s="55">
        <v>1</v>
      </c>
      <c r="EV2151" s="55">
        <v>2144</v>
      </c>
      <c r="EW2151" s="55" t="s">
        <v>42</v>
      </c>
      <c r="EX2151" s="55" t="s">
        <v>1263</v>
      </c>
      <c r="EY2151" s="55">
        <v>1</v>
      </c>
      <c r="EZ2151" s="55">
        <v>1995</v>
      </c>
      <c r="FA2151" s="55">
        <v>2999</v>
      </c>
      <c r="FB2151" s="55" t="s">
        <v>1361</v>
      </c>
      <c r="FC2151" s="55" t="s">
        <v>1249</v>
      </c>
      <c r="FD2151" s="55">
        <v>6</v>
      </c>
      <c r="FF2151" s="55">
        <v>2144</v>
      </c>
      <c r="FG2151" s="55" t="s">
        <v>1313</v>
      </c>
      <c r="FH2151" s="55" t="s">
        <v>1230</v>
      </c>
      <c r="FI2151" s="55">
        <v>1</v>
      </c>
      <c r="FJ2151" s="55">
        <v>2500</v>
      </c>
      <c r="FK2151" s="55" t="s">
        <v>1249</v>
      </c>
      <c r="FL2151" s="55">
        <v>0.3</v>
      </c>
      <c r="JW2151" s="12">
        <v>2144</v>
      </c>
      <c r="JX2151" s="12" t="s">
        <v>1669</v>
      </c>
      <c r="JY2151" s="12" t="s">
        <v>2893</v>
      </c>
    </row>
    <row r="2152" ht="14.25" customHeight="1" outlineLevel="1" spans="7:285">
      <c r="G2152" s="55">
        <v>2145</v>
      </c>
      <c r="H2152" s="55" t="s">
        <v>1250</v>
      </c>
      <c r="I2152" s="55" t="s">
        <v>1260</v>
      </c>
      <c r="J2152" s="55" t="s">
        <v>2398</v>
      </c>
      <c r="K2152" s="55" t="s">
        <v>1249</v>
      </c>
      <c r="L2152" s="55">
        <v>0.92</v>
      </c>
      <c r="AD2152" s="12">
        <v>2145</v>
      </c>
      <c r="AE2152" s="12" t="s">
        <v>1261</v>
      </c>
      <c r="AF2152" s="12" t="s">
        <v>1629</v>
      </c>
      <c r="AG2152" s="12" t="s">
        <v>1675</v>
      </c>
      <c r="AH2152" s="12" t="s">
        <v>1676</v>
      </c>
      <c r="DN2152" s="55">
        <v>2145</v>
      </c>
      <c r="DO2152" s="55" t="s">
        <v>1566</v>
      </c>
      <c r="DP2152" s="55" t="s">
        <v>3300</v>
      </c>
      <c r="DQ2152" s="55" t="s">
        <v>1260</v>
      </c>
      <c r="DR2152" s="55" t="s">
        <v>1261</v>
      </c>
      <c r="DS2152" s="55">
        <v>33110</v>
      </c>
      <c r="DT2152" s="55">
        <v>10000</v>
      </c>
      <c r="DU2152" s="55" t="s">
        <v>1258</v>
      </c>
      <c r="DV2152" s="55">
        <v>1</v>
      </c>
      <c r="EV2152" s="55">
        <v>2145</v>
      </c>
      <c r="EW2152" s="55" t="s">
        <v>42</v>
      </c>
      <c r="EX2152" s="55" t="s">
        <v>1263</v>
      </c>
      <c r="EY2152" s="55">
        <v>10</v>
      </c>
      <c r="EZ2152" s="55">
        <v>0</v>
      </c>
      <c r="FA2152" s="55">
        <v>1994</v>
      </c>
      <c r="FB2152" s="55" t="s">
        <v>1361</v>
      </c>
      <c r="FC2152" s="55" t="s">
        <v>1249</v>
      </c>
      <c r="FD2152" s="55">
        <v>6</v>
      </c>
      <c r="FF2152" s="55">
        <v>2145</v>
      </c>
      <c r="FG2152" s="55" t="s">
        <v>1313</v>
      </c>
      <c r="FH2152" s="55" t="s">
        <v>1230</v>
      </c>
      <c r="FI2152" s="55">
        <v>1</v>
      </c>
      <c r="FJ2152" s="55">
        <v>5000</v>
      </c>
      <c r="FK2152" s="55" t="s">
        <v>1249</v>
      </c>
      <c r="FL2152" s="55">
        <v>0.3</v>
      </c>
      <c r="JW2152" s="12">
        <v>2145</v>
      </c>
      <c r="JX2152" s="12" t="s">
        <v>1669</v>
      </c>
      <c r="JY2152" s="12" t="s">
        <v>2897</v>
      </c>
    </row>
    <row r="2153" ht="14.25" customHeight="1" outlineLevel="1" spans="7:285">
      <c r="G2153" s="55">
        <v>2146</v>
      </c>
      <c r="H2153" s="55" t="s">
        <v>1250</v>
      </c>
      <c r="I2153" s="55" t="s">
        <v>1260</v>
      </c>
      <c r="J2153" s="55" t="s">
        <v>2414</v>
      </c>
      <c r="K2153" s="55" t="s">
        <v>1249</v>
      </c>
      <c r="L2153" s="55">
        <v>0.92</v>
      </c>
      <c r="AD2153" s="12">
        <v>2146</v>
      </c>
      <c r="AE2153" s="12" t="s">
        <v>1261</v>
      </c>
      <c r="AF2153" s="12" t="s">
        <v>1932</v>
      </c>
      <c r="AG2153" s="12" t="s">
        <v>1675</v>
      </c>
      <c r="AH2153" s="12" t="s">
        <v>1676</v>
      </c>
      <c r="DN2153" s="55">
        <v>2146</v>
      </c>
      <c r="DO2153" s="55" t="s">
        <v>1566</v>
      </c>
      <c r="DP2153" s="55" t="s">
        <v>3300</v>
      </c>
      <c r="DQ2153" s="55" t="s">
        <v>1260</v>
      </c>
      <c r="DR2153" s="55" t="s">
        <v>1261</v>
      </c>
      <c r="DS2153" s="55">
        <v>33111</v>
      </c>
      <c r="DT2153" s="55">
        <v>10000</v>
      </c>
      <c r="DU2153" s="55" t="s">
        <v>1258</v>
      </c>
      <c r="DV2153" s="55">
        <v>1</v>
      </c>
      <c r="EV2153" s="55">
        <v>2146</v>
      </c>
      <c r="EW2153" s="55" t="s">
        <v>42</v>
      </c>
      <c r="EX2153" s="55" t="s">
        <v>1263</v>
      </c>
      <c r="EY2153" s="55">
        <v>10</v>
      </c>
      <c r="EZ2153" s="55">
        <v>1995</v>
      </c>
      <c r="FA2153" s="55">
        <v>2999</v>
      </c>
      <c r="FB2153" s="55" t="s">
        <v>1361</v>
      </c>
      <c r="FC2153" s="55" t="s">
        <v>1249</v>
      </c>
      <c r="FD2153" s="55">
        <v>6</v>
      </c>
      <c r="FF2153" s="55">
        <v>2146</v>
      </c>
      <c r="FG2153" s="55" t="s">
        <v>1313</v>
      </c>
      <c r="FH2153" s="55" t="s">
        <v>1230</v>
      </c>
      <c r="FI2153" s="55">
        <v>1</v>
      </c>
      <c r="FJ2153" s="55">
        <v>10000</v>
      </c>
      <c r="FK2153" s="55" t="s">
        <v>1249</v>
      </c>
      <c r="FL2153" s="55">
        <v>0.3</v>
      </c>
      <c r="JW2153" s="12">
        <v>2146</v>
      </c>
      <c r="JX2153" s="12" t="s">
        <v>1669</v>
      </c>
      <c r="JY2153" s="12" t="s">
        <v>3111</v>
      </c>
    </row>
    <row r="2154" ht="14.25" customHeight="1" outlineLevel="1" spans="7:285">
      <c r="G2154" s="55">
        <v>2147</v>
      </c>
      <c r="H2154" s="55" t="s">
        <v>1250</v>
      </c>
      <c r="I2154" s="55" t="s">
        <v>1260</v>
      </c>
      <c r="J2154" s="55" t="s">
        <v>2430</v>
      </c>
      <c r="K2154" s="55" t="s">
        <v>1249</v>
      </c>
      <c r="L2154" s="55">
        <v>0.92</v>
      </c>
      <c r="AD2154" s="12">
        <v>2147</v>
      </c>
      <c r="AE2154" s="12" t="s">
        <v>1261</v>
      </c>
      <c r="AF2154" s="12" t="s">
        <v>1620</v>
      </c>
      <c r="AG2154" s="12" t="s">
        <v>1675</v>
      </c>
      <c r="AH2154" s="12" t="s">
        <v>1676</v>
      </c>
      <c r="DN2154" s="55">
        <v>2147</v>
      </c>
      <c r="DO2154" s="55" t="s">
        <v>1566</v>
      </c>
      <c r="DP2154" s="55" t="s">
        <v>3300</v>
      </c>
      <c r="DQ2154" s="55" t="s">
        <v>1260</v>
      </c>
      <c r="DR2154" s="55" t="s">
        <v>1261</v>
      </c>
      <c r="DS2154" s="55">
        <v>33112</v>
      </c>
      <c r="DT2154" s="55">
        <v>10000</v>
      </c>
      <c r="DU2154" s="55" t="s">
        <v>1258</v>
      </c>
      <c r="DV2154" s="55">
        <v>1</v>
      </c>
      <c r="EV2154" s="55">
        <v>2147</v>
      </c>
      <c r="EW2154" s="55" t="s">
        <v>42</v>
      </c>
      <c r="EX2154" s="55" t="s">
        <v>1263</v>
      </c>
      <c r="EY2154" s="55">
        <v>11</v>
      </c>
      <c r="EZ2154" s="55">
        <v>0</v>
      </c>
      <c r="FA2154" s="55">
        <v>1994</v>
      </c>
      <c r="FB2154" s="55" t="s">
        <v>1361</v>
      </c>
      <c r="FC2154" s="55" t="s">
        <v>1249</v>
      </c>
      <c r="FD2154" s="55">
        <v>6</v>
      </c>
      <c r="FF2154" s="55">
        <v>2147</v>
      </c>
      <c r="FG2154" s="55" t="s">
        <v>1313</v>
      </c>
      <c r="FH2154" s="55" t="s">
        <v>1230</v>
      </c>
      <c r="FI2154" s="55">
        <v>1</v>
      </c>
      <c r="FJ2154" s="55">
        <v>25000</v>
      </c>
      <c r="FK2154" s="55" t="s">
        <v>1249</v>
      </c>
      <c r="FL2154" s="55">
        <v>0.3</v>
      </c>
      <c r="JW2154" s="12">
        <v>2147</v>
      </c>
      <c r="JX2154" s="12" t="s">
        <v>1669</v>
      </c>
      <c r="JY2154" s="12" t="s">
        <v>3021</v>
      </c>
    </row>
    <row r="2155" ht="14.25" customHeight="1" outlineLevel="1" spans="7:285">
      <c r="G2155" s="55">
        <v>2148</v>
      </c>
      <c r="H2155" s="55" t="s">
        <v>1250</v>
      </c>
      <c r="I2155" s="55" t="s">
        <v>1260</v>
      </c>
      <c r="J2155" s="55" t="s">
        <v>2445</v>
      </c>
      <c r="K2155" s="55" t="s">
        <v>1249</v>
      </c>
      <c r="L2155" s="55">
        <v>0.92</v>
      </c>
      <c r="AD2155" s="12">
        <v>2148</v>
      </c>
      <c r="AE2155" s="12" t="s">
        <v>1261</v>
      </c>
      <c r="AF2155" s="12" t="s">
        <v>2616</v>
      </c>
      <c r="AG2155" s="12" t="s">
        <v>1675</v>
      </c>
      <c r="AH2155" s="12" t="s">
        <v>1676</v>
      </c>
      <c r="DN2155" s="55">
        <v>2148</v>
      </c>
      <c r="DO2155" s="55" t="s">
        <v>1566</v>
      </c>
      <c r="DP2155" s="55" t="s">
        <v>3300</v>
      </c>
      <c r="DQ2155" s="55" t="s">
        <v>1260</v>
      </c>
      <c r="DR2155" s="55" t="s">
        <v>1261</v>
      </c>
      <c r="DS2155" s="55">
        <v>33114</v>
      </c>
      <c r="DT2155" s="55">
        <v>10000</v>
      </c>
      <c r="DU2155" s="55" t="s">
        <v>1258</v>
      </c>
      <c r="DV2155" s="55">
        <v>1</v>
      </c>
      <c r="EV2155" s="55">
        <v>2148</v>
      </c>
      <c r="EW2155" s="55" t="s">
        <v>42</v>
      </c>
      <c r="EX2155" s="55" t="s">
        <v>1263</v>
      </c>
      <c r="EY2155" s="55">
        <v>11</v>
      </c>
      <c r="EZ2155" s="55">
        <v>1995</v>
      </c>
      <c r="FA2155" s="55">
        <v>2999</v>
      </c>
      <c r="FB2155" s="55" t="s">
        <v>1361</v>
      </c>
      <c r="FC2155" s="55" t="s">
        <v>1249</v>
      </c>
      <c r="FD2155" s="55">
        <v>6</v>
      </c>
      <c r="FF2155" s="55">
        <v>2148</v>
      </c>
      <c r="FG2155" s="55" t="s">
        <v>1313</v>
      </c>
      <c r="FH2155" s="55" t="s">
        <v>1230</v>
      </c>
      <c r="FI2155" s="55">
        <v>1</v>
      </c>
      <c r="FJ2155" s="55">
        <v>50000</v>
      </c>
      <c r="FK2155" s="55" t="s">
        <v>1249</v>
      </c>
      <c r="FL2155" s="55">
        <v>0.3</v>
      </c>
      <c r="JW2155" s="12">
        <v>2148</v>
      </c>
      <c r="JX2155" s="12" t="s">
        <v>1669</v>
      </c>
      <c r="JY2155" s="12" t="s">
        <v>2707</v>
      </c>
    </row>
    <row r="2156" ht="14.25" customHeight="1" outlineLevel="1" spans="7:285">
      <c r="G2156" s="55">
        <v>2149</v>
      </c>
      <c r="H2156" s="55" t="s">
        <v>1250</v>
      </c>
      <c r="I2156" s="55" t="s">
        <v>1260</v>
      </c>
      <c r="J2156" s="55" t="s">
        <v>2460</v>
      </c>
      <c r="K2156" s="55" t="s">
        <v>1249</v>
      </c>
      <c r="L2156" s="55">
        <v>0.805</v>
      </c>
      <c r="AD2156" s="12">
        <v>2149</v>
      </c>
      <c r="AE2156" s="12" t="s">
        <v>1261</v>
      </c>
      <c r="AF2156" s="12" t="s">
        <v>2718</v>
      </c>
      <c r="AG2156" s="12" t="s">
        <v>1675</v>
      </c>
      <c r="AH2156" s="12" t="s">
        <v>1676</v>
      </c>
      <c r="DN2156" s="55">
        <v>2149</v>
      </c>
      <c r="DO2156" s="55" t="s">
        <v>1566</v>
      </c>
      <c r="DP2156" s="55" t="s">
        <v>3300</v>
      </c>
      <c r="DQ2156" s="55" t="s">
        <v>1260</v>
      </c>
      <c r="DR2156" s="55" t="s">
        <v>1261</v>
      </c>
      <c r="DS2156" s="55">
        <v>33116</v>
      </c>
      <c r="DT2156" s="55">
        <v>10000</v>
      </c>
      <c r="DU2156" s="55" t="s">
        <v>1258</v>
      </c>
      <c r="DV2156" s="55">
        <v>1</v>
      </c>
      <c r="EV2156" s="55">
        <v>2149</v>
      </c>
      <c r="EW2156" s="55" t="s">
        <v>42</v>
      </c>
      <c r="EX2156" s="55" t="s">
        <v>1263</v>
      </c>
      <c r="EY2156" s="55">
        <v>12</v>
      </c>
      <c r="EZ2156" s="55">
        <v>0</v>
      </c>
      <c r="FA2156" s="55">
        <v>1994</v>
      </c>
      <c r="FB2156" s="55" t="s">
        <v>1361</v>
      </c>
      <c r="FC2156" s="55" t="s">
        <v>1249</v>
      </c>
      <c r="FD2156" s="55">
        <v>6</v>
      </c>
      <c r="FF2156" s="55">
        <v>2149</v>
      </c>
      <c r="FG2156" s="55" t="s">
        <v>1313</v>
      </c>
      <c r="FH2156" s="55" t="s">
        <v>1230</v>
      </c>
      <c r="FI2156" s="55">
        <v>1</v>
      </c>
      <c r="FJ2156" s="55">
        <v>80000</v>
      </c>
      <c r="FK2156" s="55" t="s">
        <v>1249</v>
      </c>
      <c r="FL2156" s="55">
        <v>0.3</v>
      </c>
      <c r="JW2156" s="12">
        <v>2149</v>
      </c>
      <c r="JX2156" s="12" t="s">
        <v>1669</v>
      </c>
      <c r="JY2156" s="12" t="s">
        <v>3075</v>
      </c>
    </row>
    <row r="2157" ht="14.25" customHeight="1" outlineLevel="1" spans="7:285">
      <c r="G2157" s="55">
        <v>2150</v>
      </c>
      <c r="H2157" s="55" t="s">
        <v>1250</v>
      </c>
      <c r="I2157" s="55" t="s">
        <v>1260</v>
      </c>
      <c r="J2157" s="55" t="s">
        <v>2477</v>
      </c>
      <c r="K2157" s="55" t="s">
        <v>1249</v>
      </c>
      <c r="L2157" s="55">
        <v>0.92</v>
      </c>
      <c r="AD2157" s="12">
        <v>2150</v>
      </c>
      <c r="AE2157" s="12" t="s">
        <v>1261</v>
      </c>
      <c r="AF2157" s="12" t="s">
        <v>2796</v>
      </c>
      <c r="AG2157" s="12" t="s">
        <v>1675</v>
      </c>
      <c r="AH2157" s="12" t="s">
        <v>1676</v>
      </c>
      <c r="DN2157" s="55">
        <v>2150</v>
      </c>
      <c r="DO2157" s="55" t="s">
        <v>1566</v>
      </c>
      <c r="DP2157" s="55" t="s">
        <v>3300</v>
      </c>
      <c r="DQ2157" s="55" t="s">
        <v>1260</v>
      </c>
      <c r="DR2157" s="55" t="s">
        <v>1261</v>
      </c>
      <c r="DS2157" s="55">
        <v>33119</v>
      </c>
      <c r="DT2157" s="55">
        <v>10000</v>
      </c>
      <c r="DU2157" s="55" t="s">
        <v>1258</v>
      </c>
      <c r="DV2157" s="55">
        <v>1</v>
      </c>
      <c r="EV2157" s="55">
        <v>2150</v>
      </c>
      <c r="EW2157" s="55" t="s">
        <v>42</v>
      </c>
      <c r="EX2157" s="55" t="s">
        <v>1263</v>
      </c>
      <c r="EY2157" s="55">
        <v>12</v>
      </c>
      <c r="EZ2157" s="55">
        <v>1995</v>
      </c>
      <c r="FA2157" s="55">
        <v>2999</v>
      </c>
      <c r="FB2157" s="55" t="s">
        <v>1361</v>
      </c>
      <c r="FC2157" s="55" t="s">
        <v>1249</v>
      </c>
      <c r="FD2157" s="55">
        <v>6</v>
      </c>
      <c r="FF2157" s="55">
        <v>2150</v>
      </c>
      <c r="FG2157" s="55" t="s">
        <v>1313</v>
      </c>
      <c r="FH2157" s="55" t="s">
        <v>1230</v>
      </c>
      <c r="FI2157" s="55">
        <v>1</v>
      </c>
      <c r="FJ2157" s="55">
        <v>130000</v>
      </c>
      <c r="FK2157" s="55" t="s">
        <v>1249</v>
      </c>
      <c r="FL2157" s="55">
        <v>0.3</v>
      </c>
      <c r="JW2157" s="12">
        <v>2150</v>
      </c>
      <c r="JX2157" s="12" t="s">
        <v>1669</v>
      </c>
      <c r="JY2157" s="12" t="s">
        <v>3205</v>
      </c>
    </row>
    <row r="2158" ht="14.25" customHeight="1" outlineLevel="1" spans="7:285">
      <c r="G2158" s="55">
        <v>2151</v>
      </c>
      <c r="H2158" s="55" t="s">
        <v>1250</v>
      </c>
      <c r="I2158" s="55" t="s">
        <v>1260</v>
      </c>
      <c r="J2158" s="55" t="s">
        <v>1530</v>
      </c>
      <c r="K2158" s="55" t="s">
        <v>1249</v>
      </c>
      <c r="L2158" s="55">
        <v>0.92</v>
      </c>
      <c r="AD2158" s="12">
        <v>2151</v>
      </c>
      <c r="AE2158" s="12" t="s">
        <v>1261</v>
      </c>
      <c r="AF2158" s="12" t="s">
        <v>648</v>
      </c>
      <c r="AG2158" s="12" t="s">
        <v>1966</v>
      </c>
      <c r="AH2158" s="12" t="s">
        <v>1967</v>
      </c>
      <c r="DN2158" s="55">
        <v>2151</v>
      </c>
      <c r="DO2158" s="55" t="s">
        <v>1566</v>
      </c>
      <c r="DP2158" s="55" t="s">
        <v>3300</v>
      </c>
      <c r="DQ2158" s="55" t="s">
        <v>1260</v>
      </c>
      <c r="DR2158" s="55" t="s">
        <v>1261</v>
      </c>
      <c r="DS2158" s="55">
        <v>33121</v>
      </c>
      <c r="DT2158" s="55">
        <v>10000</v>
      </c>
      <c r="DU2158" s="55" t="s">
        <v>1258</v>
      </c>
      <c r="DV2158" s="55">
        <v>1</v>
      </c>
      <c r="EV2158" s="55">
        <v>2151</v>
      </c>
      <c r="EW2158" s="55" t="s">
        <v>42</v>
      </c>
      <c r="EX2158" s="55" t="s">
        <v>1263</v>
      </c>
      <c r="EY2158" s="55">
        <v>13</v>
      </c>
      <c r="EZ2158" s="55">
        <v>0</v>
      </c>
      <c r="FA2158" s="55">
        <v>1994</v>
      </c>
      <c r="FB2158" s="55" t="s">
        <v>1361</v>
      </c>
      <c r="FC2158" s="55" t="s">
        <v>1249</v>
      </c>
      <c r="FD2158" s="55">
        <v>6</v>
      </c>
      <c r="FF2158" s="55">
        <v>2151</v>
      </c>
      <c r="FG2158" s="55" t="s">
        <v>1313</v>
      </c>
      <c r="FH2158" s="55" t="s">
        <v>1230</v>
      </c>
      <c r="FI2158" s="55">
        <v>1</v>
      </c>
      <c r="FJ2158" s="55">
        <v>260000</v>
      </c>
      <c r="FK2158" s="55" t="s">
        <v>1249</v>
      </c>
      <c r="FL2158" s="55">
        <v>0.3</v>
      </c>
      <c r="JW2158" s="12">
        <v>2151</v>
      </c>
      <c r="JX2158" s="12" t="s">
        <v>1669</v>
      </c>
      <c r="JY2158" s="12" t="s">
        <v>3207</v>
      </c>
    </row>
    <row r="2159" ht="14.25" customHeight="1" outlineLevel="1" spans="7:285">
      <c r="G2159" s="55">
        <v>2152</v>
      </c>
      <c r="H2159" s="55" t="s">
        <v>1250</v>
      </c>
      <c r="I2159" s="55" t="s">
        <v>1260</v>
      </c>
      <c r="J2159" s="55" t="s">
        <v>2356</v>
      </c>
      <c r="K2159" s="55" t="s">
        <v>1249</v>
      </c>
      <c r="L2159" s="55">
        <v>0.92</v>
      </c>
      <c r="AD2159" s="12">
        <v>2152</v>
      </c>
      <c r="AE2159" s="12" t="s">
        <v>1261</v>
      </c>
      <c r="AF2159" s="12" t="s">
        <v>1338</v>
      </c>
      <c r="AG2159" s="12" t="s">
        <v>1966</v>
      </c>
      <c r="AH2159" s="12" t="s">
        <v>1967</v>
      </c>
      <c r="DN2159" s="55">
        <v>2152</v>
      </c>
      <c r="DO2159" s="55" t="s">
        <v>1566</v>
      </c>
      <c r="DP2159" s="55" t="s">
        <v>3300</v>
      </c>
      <c r="DQ2159" s="55" t="s">
        <v>1260</v>
      </c>
      <c r="DR2159" s="55" t="s">
        <v>1261</v>
      </c>
      <c r="DS2159" s="55">
        <v>33122</v>
      </c>
      <c r="DT2159" s="55">
        <v>10000</v>
      </c>
      <c r="DU2159" s="55" t="s">
        <v>1258</v>
      </c>
      <c r="DV2159" s="55">
        <v>1</v>
      </c>
      <c r="EV2159" s="55">
        <v>2152</v>
      </c>
      <c r="EW2159" s="55" t="s">
        <v>42</v>
      </c>
      <c r="EX2159" s="55" t="s">
        <v>1263</v>
      </c>
      <c r="EY2159" s="55">
        <v>13</v>
      </c>
      <c r="EZ2159" s="55">
        <v>1995</v>
      </c>
      <c r="FA2159" s="55">
        <v>2999</v>
      </c>
      <c r="FB2159" s="55" t="s">
        <v>1361</v>
      </c>
      <c r="FC2159" s="55" t="s">
        <v>1249</v>
      </c>
      <c r="FD2159" s="55">
        <v>6</v>
      </c>
      <c r="FF2159" s="55">
        <v>2152</v>
      </c>
      <c r="FG2159" s="55" t="s">
        <v>1313</v>
      </c>
      <c r="FH2159" s="55" t="s">
        <v>1230</v>
      </c>
      <c r="FI2159" s="55">
        <v>1</v>
      </c>
      <c r="FJ2159" s="55">
        <v>400000</v>
      </c>
      <c r="FK2159" s="55" t="s">
        <v>1249</v>
      </c>
      <c r="FL2159" s="55">
        <v>0.3</v>
      </c>
      <c r="JW2159" s="12">
        <v>2152</v>
      </c>
      <c r="JX2159" s="12" t="s">
        <v>1669</v>
      </c>
      <c r="JY2159" s="12" t="s">
        <v>3209</v>
      </c>
    </row>
    <row r="2160" ht="14.25" customHeight="1" outlineLevel="1" spans="7:285">
      <c r="G2160" s="55">
        <v>2153</v>
      </c>
      <c r="H2160" s="55" t="s">
        <v>1250</v>
      </c>
      <c r="I2160" s="55" t="s">
        <v>1260</v>
      </c>
      <c r="J2160" s="55" t="s">
        <v>2521</v>
      </c>
      <c r="K2160" s="55" t="s">
        <v>1249</v>
      </c>
      <c r="L2160" s="55">
        <v>0.69</v>
      </c>
      <c r="AD2160" s="12">
        <v>2153</v>
      </c>
      <c r="AE2160" s="12" t="s">
        <v>1261</v>
      </c>
      <c r="AF2160" s="12" t="s">
        <v>1659</v>
      </c>
      <c r="AG2160" s="12" t="s">
        <v>1966</v>
      </c>
      <c r="AH2160" s="12" t="s">
        <v>1967</v>
      </c>
      <c r="DN2160" s="55">
        <v>2153</v>
      </c>
      <c r="DO2160" s="55" t="s">
        <v>1566</v>
      </c>
      <c r="DP2160" s="55" t="s">
        <v>3300</v>
      </c>
      <c r="DQ2160" s="55" t="s">
        <v>1260</v>
      </c>
      <c r="DR2160" s="55" t="s">
        <v>1261</v>
      </c>
      <c r="DS2160" s="55">
        <v>33128</v>
      </c>
      <c r="DT2160" s="55">
        <v>10000</v>
      </c>
      <c r="DU2160" s="55" t="s">
        <v>1258</v>
      </c>
      <c r="DV2160" s="55">
        <v>1</v>
      </c>
      <c r="EV2160" s="55">
        <v>2153</v>
      </c>
      <c r="EW2160" s="55" t="s">
        <v>42</v>
      </c>
      <c r="EX2160" s="55" t="s">
        <v>1263</v>
      </c>
      <c r="EY2160" s="55">
        <v>14</v>
      </c>
      <c r="EZ2160" s="55">
        <v>0</v>
      </c>
      <c r="FA2160" s="55">
        <v>1994</v>
      </c>
      <c r="FB2160" s="55" t="s">
        <v>1361</v>
      </c>
      <c r="FC2160" s="55" t="s">
        <v>1249</v>
      </c>
      <c r="FD2160" s="55">
        <v>8</v>
      </c>
      <c r="FF2160" s="55">
        <v>2153</v>
      </c>
      <c r="FG2160" s="55" t="s">
        <v>1313</v>
      </c>
      <c r="FH2160" s="55" t="s">
        <v>1230</v>
      </c>
      <c r="FI2160" s="55">
        <v>1</v>
      </c>
      <c r="FJ2160" s="55">
        <v>530000</v>
      </c>
      <c r="FK2160" s="55" t="s">
        <v>1249</v>
      </c>
      <c r="FL2160" s="55">
        <v>0.3</v>
      </c>
      <c r="JW2160" s="12">
        <v>2153</v>
      </c>
      <c r="JX2160" s="12" t="s">
        <v>1882</v>
      </c>
      <c r="JY2160" s="12" t="s">
        <v>652</v>
      </c>
    </row>
    <row r="2161" ht="14.25" customHeight="1" outlineLevel="1" spans="7:285">
      <c r="G2161" s="55">
        <v>2154</v>
      </c>
      <c r="H2161" s="55" t="s">
        <v>1250</v>
      </c>
      <c r="I2161" s="55" t="s">
        <v>1260</v>
      </c>
      <c r="J2161" s="55" t="s">
        <v>2539</v>
      </c>
      <c r="K2161" s="55" t="s">
        <v>1249</v>
      </c>
      <c r="L2161" s="55">
        <v>0.92</v>
      </c>
      <c r="AD2161" s="12">
        <v>2154</v>
      </c>
      <c r="AE2161" s="12" t="s">
        <v>1261</v>
      </c>
      <c r="AF2161" s="12" t="s">
        <v>1868</v>
      </c>
      <c r="AG2161" s="12" t="s">
        <v>1966</v>
      </c>
      <c r="AH2161" s="12" t="s">
        <v>1967</v>
      </c>
      <c r="DN2161" s="55">
        <v>2154</v>
      </c>
      <c r="DO2161" s="55" t="s">
        <v>1566</v>
      </c>
      <c r="DP2161" s="55" t="s">
        <v>3300</v>
      </c>
      <c r="DQ2161" s="55" t="s">
        <v>1260</v>
      </c>
      <c r="DR2161" s="55" t="s">
        <v>1261</v>
      </c>
      <c r="DS2161" s="55">
        <v>33131</v>
      </c>
      <c r="DT2161" s="55">
        <v>10000</v>
      </c>
      <c r="DU2161" s="55" t="s">
        <v>1258</v>
      </c>
      <c r="DV2161" s="55">
        <v>1</v>
      </c>
      <c r="EV2161" s="55">
        <v>2154</v>
      </c>
      <c r="EW2161" s="55" t="s">
        <v>42</v>
      </c>
      <c r="EX2161" s="55" t="s">
        <v>1263</v>
      </c>
      <c r="EY2161" s="55">
        <v>14</v>
      </c>
      <c r="EZ2161" s="55">
        <v>1995</v>
      </c>
      <c r="FA2161" s="55">
        <v>2999</v>
      </c>
      <c r="FB2161" s="55" t="s">
        <v>1361</v>
      </c>
      <c r="FC2161" s="55" t="s">
        <v>1249</v>
      </c>
      <c r="FD2161" s="55">
        <v>8</v>
      </c>
      <c r="FF2161" s="55">
        <v>2154</v>
      </c>
      <c r="FG2161" s="55" t="s">
        <v>1313</v>
      </c>
      <c r="FH2161" s="55" t="s">
        <v>1230</v>
      </c>
      <c r="FI2161" s="55">
        <v>1</v>
      </c>
      <c r="FJ2161" s="55">
        <v>540000</v>
      </c>
      <c r="FK2161" s="55" t="s">
        <v>1249</v>
      </c>
      <c r="FL2161" s="55">
        <v>0.3</v>
      </c>
      <c r="JW2161" s="12">
        <v>2154</v>
      </c>
      <c r="JX2161" s="12" t="s">
        <v>1882</v>
      </c>
      <c r="JY2161" s="12" t="s">
        <v>760</v>
      </c>
    </row>
    <row r="2162" ht="14.25" customHeight="1" outlineLevel="1" spans="7:285">
      <c r="G2162" s="55">
        <v>2155</v>
      </c>
      <c r="H2162" s="55" t="s">
        <v>1250</v>
      </c>
      <c r="I2162" s="55" t="s">
        <v>1260</v>
      </c>
      <c r="J2162" s="55" t="s">
        <v>2555</v>
      </c>
      <c r="K2162" s="55" t="s">
        <v>1249</v>
      </c>
      <c r="L2162" s="55">
        <v>0.69</v>
      </c>
      <c r="AD2162" s="12">
        <v>2155</v>
      </c>
      <c r="AE2162" s="12" t="s">
        <v>1261</v>
      </c>
      <c r="AF2162" s="12" t="s">
        <v>2068</v>
      </c>
      <c r="AG2162" s="12" t="s">
        <v>1966</v>
      </c>
      <c r="AH2162" s="12" t="s">
        <v>1967</v>
      </c>
      <c r="DN2162" s="55">
        <v>2155</v>
      </c>
      <c r="DO2162" s="55" t="s">
        <v>1566</v>
      </c>
      <c r="DP2162" s="55" t="s">
        <v>3300</v>
      </c>
      <c r="DQ2162" s="55" t="s">
        <v>1260</v>
      </c>
      <c r="DR2162" s="55" t="s">
        <v>1261</v>
      </c>
      <c r="DS2162" s="55">
        <v>33132</v>
      </c>
      <c r="DT2162" s="55">
        <v>10000</v>
      </c>
      <c r="DU2162" s="55" t="s">
        <v>1258</v>
      </c>
      <c r="DV2162" s="55">
        <v>1</v>
      </c>
      <c r="EV2162" s="55">
        <v>2155</v>
      </c>
      <c r="EW2162" s="55" t="s">
        <v>42</v>
      </c>
      <c r="EX2162" s="55" t="s">
        <v>1263</v>
      </c>
      <c r="EY2162" s="55">
        <v>2</v>
      </c>
      <c r="EZ2162" s="55">
        <v>0</v>
      </c>
      <c r="FA2162" s="55">
        <v>1994</v>
      </c>
      <c r="FB2162" s="55" t="s">
        <v>1361</v>
      </c>
      <c r="FC2162" s="55" t="s">
        <v>1249</v>
      </c>
      <c r="FD2162" s="55">
        <v>5.25</v>
      </c>
      <c r="FF2162" s="55">
        <v>2155</v>
      </c>
      <c r="FG2162" s="55" t="s">
        <v>1313</v>
      </c>
      <c r="FH2162" s="55" t="s">
        <v>1252</v>
      </c>
      <c r="FI2162" s="55">
        <v>1</v>
      </c>
      <c r="FJ2162" s="55">
        <v>0</v>
      </c>
      <c r="FK2162" s="55" t="s">
        <v>1249</v>
      </c>
      <c r="FL2162" s="55">
        <v>0.35</v>
      </c>
      <c r="JW2162" s="12">
        <v>2155</v>
      </c>
      <c r="JX2162" s="12" t="s">
        <v>1882</v>
      </c>
      <c r="JY2162" s="12" t="s">
        <v>778</v>
      </c>
    </row>
    <row r="2163" ht="14.25" customHeight="1" outlineLevel="1" spans="7:285">
      <c r="G2163" s="55">
        <v>2156</v>
      </c>
      <c r="H2163" s="55" t="s">
        <v>1250</v>
      </c>
      <c r="I2163" s="55" t="s">
        <v>1260</v>
      </c>
      <c r="J2163" s="55" t="s">
        <v>2603</v>
      </c>
      <c r="K2163" s="55" t="s">
        <v>1249</v>
      </c>
      <c r="L2163" s="55">
        <v>0.92</v>
      </c>
      <c r="AD2163" s="12">
        <v>2156</v>
      </c>
      <c r="AE2163" s="12" t="s">
        <v>1261</v>
      </c>
      <c r="AF2163" s="12" t="s">
        <v>953</v>
      </c>
      <c r="AG2163" s="12" t="s">
        <v>3315</v>
      </c>
      <c r="AH2163" s="12" t="s">
        <v>2995</v>
      </c>
      <c r="DN2163" s="55">
        <v>2156</v>
      </c>
      <c r="DO2163" s="55" t="s">
        <v>1566</v>
      </c>
      <c r="DP2163" s="55" t="s">
        <v>3300</v>
      </c>
      <c r="DQ2163" s="55" t="s">
        <v>1260</v>
      </c>
      <c r="DR2163" s="55" t="s">
        <v>1261</v>
      </c>
      <c r="DS2163" s="55">
        <v>33148</v>
      </c>
      <c r="DT2163" s="55">
        <v>10000</v>
      </c>
      <c r="DU2163" s="55" t="s">
        <v>1258</v>
      </c>
      <c r="DV2163" s="55">
        <v>1</v>
      </c>
      <c r="EV2163" s="55">
        <v>2156</v>
      </c>
      <c r="EW2163" s="55" t="s">
        <v>42</v>
      </c>
      <c r="EX2163" s="55" t="s">
        <v>1263</v>
      </c>
      <c r="EY2163" s="55">
        <v>2</v>
      </c>
      <c r="EZ2163" s="55">
        <v>1995</v>
      </c>
      <c r="FA2163" s="55">
        <v>2999</v>
      </c>
      <c r="FB2163" s="55" t="s">
        <v>1361</v>
      </c>
      <c r="FC2163" s="55" t="s">
        <v>1249</v>
      </c>
      <c r="FD2163" s="55">
        <v>6</v>
      </c>
      <c r="FF2163" s="55">
        <v>2156</v>
      </c>
      <c r="FG2163" s="55" t="s">
        <v>1313</v>
      </c>
      <c r="FH2163" s="55" t="s">
        <v>1252</v>
      </c>
      <c r="FI2163" s="55">
        <v>1</v>
      </c>
      <c r="FJ2163" s="55">
        <v>1000</v>
      </c>
      <c r="FK2163" s="55" t="s">
        <v>1249</v>
      </c>
      <c r="FL2163" s="55">
        <v>0.33</v>
      </c>
      <c r="JW2163" s="12">
        <v>2156</v>
      </c>
      <c r="JX2163" s="12" t="s">
        <v>1882</v>
      </c>
      <c r="JY2163" s="12" t="s">
        <v>956</v>
      </c>
    </row>
    <row r="2164" ht="14.25" customHeight="1" outlineLevel="1" spans="7:285">
      <c r="G2164" s="55">
        <v>2157</v>
      </c>
      <c r="H2164" s="55" t="s">
        <v>1250</v>
      </c>
      <c r="I2164" s="55" t="s">
        <v>1260</v>
      </c>
      <c r="J2164" s="55" t="s">
        <v>1568</v>
      </c>
      <c r="K2164" s="55" t="s">
        <v>1249</v>
      </c>
      <c r="L2164" s="55">
        <v>0.92</v>
      </c>
      <c r="AD2164" s="12">
        <v>2157</v>
      </c>
      <c r="AE2164" s="12" t="s">
        <v>3522</v>
      </c>
      <c r="AF2164" s="12" t="s">
        <v>1222</v>
      </c>
      <c r="AG2164" s="12" t="s">
        <v>2074</v>
      </c>
      <c r="AH2164" s="12" t="s">
        <v>2075</v>
      </c>
      <c r="DN2164" s="55">
        <v>2157</v>
      </c>
      <c r="DO2164" s="55" t="s">
        <v>1566</v>
      </c>
      <c r="DP2164" s="55" t="s">
        <v>3300</v>
      </c>
      <c r="DQ2164" s="55" t="s">
        <v>1260</v>
      </c>
      <c r="DR2164" s="55" t="s">
        <v>1261</v>
      </c>
      <c r="DS2164" s="55">
        <v>33151</v>
      </c>
      <c r="DT2164" s="55">
        <v>10000</v>
      </c>
      <c r="DU2164" s="55" t="s">
        <v>1258</v>
      </c>
      <c r="DV2164" s="55">
        <v>1</v>
      </c>
      <c r="EV2164" s="55">
        <v>2157</v>
      </c>
      <c r="EW2164" s="55" t="s">
        <v>42</v>
      </c>
      <c r="EX2164" s="55" t="s">
        <v>1263</v>
      </c>
      <c r="EY2164" s="55">
        <v>3</v>
      </c>
      <c r="EZ2164" s="55">
        <v>0</v>
      </c>
      <c r="FA2164" s="55">
        <v>1994</v>
      </c>
      <c r="FB2164" s="55" t="s">
        <v>1361</v>
      </c>
      <c r="FC2164" s="55" t="s">
        <v>1249</v>
      </c>
      <c r="FD2164" s="55">
        <v>5.25</v>
      </c>
      <c r="FF2164" s="55">
        <v>2157</v>
      </c>
      <c r="FG2164" s="55" t="s">
        <v>1313</v>
      </c>
      <c r="FH2164" s="55" t="s">
        <v>1252</v>
      </c>
      <c r="FI2164" s="55">
        <v>1</v>
      </c>
      <c r="FJ2164" s="55">
        <v>2500</v>
      </c>
      <c r="FK2164" s="55" t="s">
        <v>1249</v>
      </c>
      <c r="FL2164" s="55">
        <v>0.31</v>
      </c>
      <c r="JW2164" s="12">
        <v>2157</v>
      </c>
      <c r="JX2164" s="12" t="s">
        <v>1882</v>
      </c>
      <c r="JY2164" s="12" t="s">
        <v>1010</v>
      </c>
    </row>
    <row r="2165" ht="14.25" customHeight="1" outlineLevel="1" spans="7:285">
      <c r="G2165" s="55">
        <v>2158</v>
      </c>
      <c r="H2165" s="55" t="s">
        <v>1250</v>
      </c>
      <c r="I2165" s="55" t="s">
        <v>1260</v>
      </c>
      <c r="J2165" s="55" t="s">
        <v>2742</v>
      </c>
      <c r="K2165" s="55" t="s">
        <v>1249</v>
      </c>
      <c r="L2165" s="55">
        <v>1.403</v>
      </c>
      <c r="AD2165" s="12">
        <v>2158</v>
      </c>
      <c r="AE2165" s="12" t="s">
        <v>3523</v>
      </c>
      <c r="AF2165" s="12" t="s">
        <v>1383</v>
      </c>
      <c r="AG2165" s="12" t="s">
        <v>2074</v>
      </c>
      <c r="AH2165" s="12" t="s">
        <v>2115</v>
      </c>
      <c r="DN2165" s="55">
        <v>2158</v>
      </c>
      <c r="DO2165" s="55" t="s">
        <v>1566</v>
      </c>
      <c r="DP2165" s="55" t="s">
        <v>3300</v>
      </c>
      <c r="DQ2165" s="55" t="s">
        <v>1260</v>
      </c>
      <c r="DR2165" s="55" t="s">
        <v>1261</v>
      </c>
      <c r="DS2165" s="55">
        <v>33152</v>
      </c>
      <c r="DT2165" s="55">
        <v>10000</v>
      </c>
      <c r="DU2165" s="55" t="s">
        <v>1258</v>
      </c>
      <c r="DV2165" s="55">
        <v>1</v>
      </c>
      <c r="EV2165" s="55">
        <v>2158</v>
      </c>
      <c r="EW2165" s="55" t="s">
        <v>42</v>
      </c>
      <c r="EX2165" s="55" t="s">
        <v>1263</v>
      </c>
      <c r="EY2165" s="55">
        <v>3</v>
      </c>
      <c r="EZ2165" s="55">
        <v>1995</v>
      </c>
      <c r="FA2165" s="55">
        <v>2999</v>
      </c>
      <c r="FB2165" s="55" t="s">
        <v>1361</v>
      </c>
      <c r="FC2165" s="55" t="s">
        <v>1249</v>
      </c>
      <c r="FD2165" s="55">
        <v>6</v>
      </c>
      <c r="FF2165" s="55">
        <v>2158</v>
      </c>
      <c r="FG2165" s="55" t="s">
        <v>1313</v>
      </c>
      <c r="FH2165" s="55" t="s">
        <v>1252</v>
      </c>
      <c r="FI2165" s="55">
        <v>1</v>
      </c>
      <c r="FJ2165" s="55">
        <v>5000</v>
      </c>
      <c r="FK2165" s="55" t="s">
        <v>1249</v>
      </c>
      <c r="FL2165" s="55">
        <v>0.3</v>
      </c>
      <c r="JW2165" s="12">
        <v>2158</v>
      </c>
      <c r="JX2165" s="12" t="s">
        <v>1882</v>
      </c>
      <c r="JY2165" s="12" t="s">
        <v>1088</v>
      </c>
    </row>
    <row r="2166" ht="14.25" customHeight="1" outlineLevel="1" spans="7:285">
      <c r="G2166" s="55">
        <v>2159</v>
      </c>
      <c r="H2166" s="55" t="s">
        <v>1250</v>
      </c>
      <c r="I2166" s="55" t="s">
        <v>1260</v>
      </c>
      <c r="J2166" s="55" t="s">
        <v>2752</v>
      </c>
      <c r="K2166" s="55" t="s">
        <v>1249</v>
      </c>
      <c r="L2166" s="55">
        <v>0.92</v>
      </c>
      <c r="AD2166" s="12">
        <v>2159</v>
      </c>
      <c r="AE2166" s="12" t="s">
        <v>3524</v>
      </c>
      <c r="AF2166" s="12" t="s">
        <v>1383</v>
      </c>
      <c r="AG2166" s="12" t="s">
        <v>2074</v>
      </c>
      <c r="AH2166" s="12" t="s">
        <v>2115</v>
      </c>
      <c r="DN2166" s="55">
        <v>2159</v>
      </c>
      <c r="DO2166" s="55" t="s">
        <v>1566</v>
      </c>
      <c r="DP2166" s="55" t="s">
        <v>3300</v>
      </c>
      <c r="DQ2166" s="55" t="s">
        <v>1260</v>
      </c>
      <c r="DR2166" s="55" t="s">
        <v>1261</v>
      </c>
      <c r="DS2166" s="55">
        <v>33153</v>
      </c>
      <c r="DT2166" s="55">
        <v>10000</v>
      </c>
      <c r="DU2166" s="55" t="s">
        <v>1258</v>
      </c>
      <c r="DV2166" s="55">
        <v>1</v>
      </c>
      <c r="EV2166" s="55">
        <v>2159</v>
      </c>
      <c r="EW2166" s="55" t="s">
        <v>42</v>
      </c>
      <c r="EX2166" s="55" t="s">
        <v>1263</v>
      </c>
      <c r="EY2166" s="55">
        <v>4</v>
      </c>
      <c r="EZ2166" s="55">
        <v>0</v>
      </c>
      <c r="FA2166" s="55">
        <v>1994</v>
      </c>
      <c r="FB2166" s="55" t="s">
        <v>1361</v>
      </c>
      <c r="FC2166" s="55" t="s">
        <v>1249</v>
      </c>
      <c r="FD2166" s="55">
        <v>5.25</v>
      </c>
      <c r="FF2166" s="55">
        <v>2159</v>
      </c>
      <c r="FG2166" s="55" t="s">
        <v>1313</v>
      </c>
      <c r="FH2166" s="55" t="s">
        <v>1252</v>
      </c>
      <c r="FI2166" s="55">
        <v>1</v>
      </c>
      <c r="FJ2166" s="55">
        <v>10000</v>
      </c>
      <c r="FK2166" s="55" t="s">
        <v>1249</v>
      </c>
      <c r="FL2166" s="55">
        <v>0.3</v>
      </c>
      <c r="JW2166" s="12">
        <v>2159</v>
      </c>
      <c r="JX2166" s="12" t="s">
        <v>1882</v>
      </c>
      <c r="JY2166" s="12" t="s">
        <v>1227</v>
      </c>
    </row>
    <row r="2167" ht="14.25" customHeight="1" outlineLevel="1" spans="7:285">
      <c r="G2167" s="55">
        <v>2160</v>
      </c>
      <c r="H2167" s="55" t="s">
        <v>1250</v>
      </c>
      <c r="I2167" s="55" t="s">
        <v>1260</v>
      </c>
      <c r="J2167" s="55" t="s">
        <v>2760</v>
      </c>
      <c r="K2167" s="55" t="s">
        <v>1249</v>
      </c>
      <c r="L2167" s="55">
        <v>0.69</v>
      </c>
      <c r="AD2167" s="12">
        <v>2160</v>
      </c>
      <c r="AE2167" s="12" t="s">
        <v>3525</v>
      </c>
      <c r="AF2167" s="12" t="s">
        <v>1383</v>
      </c>
      <c r="AG2167" s="12" t="s">
        <v>2074</v>
      </c>
      <c r="AH2167" s="12" t="s">
        <v>2115</v>
      </c>
      <c r="DN2167" s="55">
        <v>2160</v>
      </c>
      <c r="DO2167" s="55" t="s">
        <v>1566</v>
      </c>
      <c r="DP2167" s="55" t="s">
        <v>3300</v>
      </c>
      <c r="DQ2167" s="55" t="s">
        <v>1260</v>
      </c>
      <c r="DR2167" s="55" t="s">
        <v>1261</v>
      </c>
      <c r="DS2167" s="55">
        <v>33159</v>
      </c>
      <c r="DT2167" s="55">
        <v>10000</v>
      </c>
      <c r="DU2167" s="55" t="s">
        <v>1258</v>
      </c>
      <c r="DV2167" s="55">
        <v>1</v>
      </c>
      <c r="EV2167" s="55">
        <v>2160</v>
      </c>
      <c r="EW2167" s="55" t="s">
        <v>42</v>
      </c>
      <c r="EX2167" s="55" t="s">
        <v>1263</v>
      </c>
      <c r="EY2167" s="55">
        <v>4</v>
      </c>
      <c r="EZ2167" s="55">
        <v>1995</v>
      </c>
      <c r="FA2167" s="55">
        <v>2999</v>
      </c>
      <c r="FB2167" s="55" t="s">
        <v>1361</v>
      </c>
      <c r="FC2167" s="55" t="s">
        <v>1249</v>
      </c>
      <c r="FD2167" s="55">
        <v>6</v>
      </c>
      <c r="FF2167" s="55">
        <v>2160</v>
      </c>
      <c r="FG2167" s="55" t="s">
        <v>1313</v>
      </c>
      <c r="FH2167" s="55" t="s">
        <v>1252</v>
      </c>
      <c r="FI2167" s="55">
        <v>1</v>
      </c>
      <c r="FJ2167" s="55">
        <v>25000</v>
      </c>
      <c r="FK2167" s="55" t="s">
        <v>1249</v>
      </c>
      <c r="FL2167" s="55">
        <v>0.3</v>
      </c>
      <c r="JW2167" s="12">
        <v>2160</v>
      </c>
      <c r="JX2167" s="12" t="s">
        <v>1882</v>
      </c>
      <c r="JY2167" s="12" t="s">
        <v>1289</v>
      </c>
    </row>
    <row r="2168" ht="14.25" customHeight="1" outlineLevel="1" spans="7:285">
      <c r="G2168" s="55">
        <v>2161</v>
      </c>
      <c r="H2168" s="55" t="s">
        <v>1250</v>
      </c>
      <c r="I2168" s="55" t="s">
        <v>1260</v>
      </c>
      <c r="J2168" s="55" t="s">
        <v>2402</v>
      </c>
      <c r="K2168" s="55" t="s">
        <v>1249</v>
      </c>
      <c r="L2168" s="55">
        <v>1.3455</v>
      </c>
      <c r="AD2168" s="12">
        <v>2161</v>
      </c>
      <c r="AE2168" s="12" t="s">
        <v>3526</v>
      </c>
      <c r="AF2168" s="12" t="s">
        <v>1286</v>
      </c>
      <c r="AG2168" s="12" t="s">
        <v>2074</v>
      </c>
      <c r="AH2168" s="12" t="s">
        <v>2115</v>
      </c>
      <c r="DN2168" s="55">
        <v>2161</v>
      </c>
      <c r="DO2168" s="55" t="s">
        <v>1566</v>
      </c>
      <c r="DP2168" s="55" t="s">
        <v>3300</v>
      </c>
      <c r="DQ2168" s="55" t="s">
        <v>1260</v>
      </c>
      <c r="DR2168" s="55" t="s">
        <v>1261</v>
      </c>
      <c r="DS2168" s="55">
        <v>33163</v>
      </c>
      <c r="DT2168" s="55">
        <v>10000</v>
      </c>
      <c r="DU2168" s="55" t="s">
        <v>1258</v>
      </c>
      <c r="DV2168" s="55">
        <v>1</v>
      </c>
      <c r="EV2168" s="55">
        <v>2161</v>
      </c>
      <c r="EW2168" s="55" t="s">
        <v>42</v>
      </c>
      <c r="EX2168" s="55" t="s">
        <v>1263</v>
      </c>
      <c r="EY2168" s="55">
        <v>5</v>
      </c>
      <c r="EZ2168" s="55">
        <v>0</v>
      </c>
      <c r="FA2168" s="55">
        <v>1994</v>
      </c>
      <c r="FB2168" s="55" t="s">
        <v>1361</v>
      </c>
      <c r="FC2168" s="55" t="s">
        <v>1249</v>
      </c>
      <c r="FD2168" s="55">
        <v>5.25</v>
      </c>
      <c r="FF2168" s="55">
        <v>2161</v>
      </c>
      <c r="FG2168" s="55" t="s">
        <v>1313</v>
      </c>
      <c r="FH2168" s="55" t="s">
        <v>1252</v>
      </c>
      <c r="FI2168" s="55">
        <v>1</v>
      </c>
      <c r="FJ2168" s="55">
        <v>50000</v>
      </c>
      <c r="FK2168" s="55" t="s">
        <v>1249</v>
      </c>
      <c r="FL2168" s="55">
        <v>0.3</v>
      </c>
      <c r="JW2168" s="12">
        <v>2161</v>
      </c>
      <c r="JX2168" s="12" t="s">
        <v>1882</v>
      </c>
      <c r="JY2168" s="12" t="s">
        <v>1340</v>
      </c>
    </row>
    <row r="2169" ht="14.25" customHeight="1" outlineLevel="1" spans="7:285">
      <c r="G2169" s="55">
        <v>2162</v>
      </c>
      <c r="H2169" s="55" t="s">
        <v>1250</v>
      </c>
      <c r="I2169" s="55" t="s">
        <v>1260</v>
      </c>
      <c r="J2169" s="55" t="s">
        <v>2814</v>
      </c>
      <c r="K2169" s="55" t="s">
        <v>1249</v>
      </c>
      <c r="L2169" s="55">
        <v>0.92</v>
      </c>
      <c r="AD2169" s="12">
        <v>2162</v>
      </c>
      <c r="AE2169" s="12" t="s">
        <v>3527</v>
      </c>
      <c r="AF2169" s="12" t="s">
        <v>1905</v>
      </c>
      <c r="AG2169" s="12" t="s">
        <v>2074</v>
      </c>
      <c r="AH2169" s="12" t="s">
        <v>2204</v>
      </c>
      <c r="DN2169" s="55">
        <v>2162</v>
      </c>
      <c r="DO2169" s="55" t="s">
        <v>1566</v>
      </c>
      <c r="DP2169" s="55" t="s">
        <v>3300</v>
      </c>
      <c r="DQ2169" s="55" t="s">
        <v>1260</v>
      </c>
      <c r="DR2169" s="55" t="s">
        <v>1261</v>
      </c>
      <c r="DS2169" s="55">
        <v>33188</v>
      </c>
      <c r="DT2169" s="55">
        <v>10000</v>
      </c>
      <c r="DU2169" s="55" t="s">
        <v>1258</v>
      </c>
      <c r="DV2169" s="55">
        <v>1</v>
      </c>
      <c r="EV2169" s="55">
        <v>2162</v>
      </c>
      <c r="EW2169" s="55" t="s">
        <v>42</v>
      </c>
      <c r="EX2169" s="55" t="s">
        <v>1263</v>
      </c>
      <c r="EY2169" s="55">
        <v>5</v>
      </c>
      <c r="EZ2169" s="55">
        <v>1995</v>
      </c>
      <c r="FA2169" s="55">
        <v>2999</v>
      </c>
      <c r="FB2169" s="55" t="s">
        <v>1361</v>
      </c>
      <c r="FC2169" s="55" t="s">
        <v>1249</v>
      </c>
      <c r="FD2169" s="55">
        <v>6</v>
      </c>
      <c r="FF2169" s="55">
        <v>2162</v>
      </c>
      <c r="FG2169" s="55" t="s">
        <v>1313</v>
      </c>
      <c r="FH2169" s="55" t="s">
        <v>1252</v>
      </c>
      <c r="FI2169" s="55">
        <v>1</v>
      </c>
      <c r="FJ2169" s="55">
        <v>80000</v>
      </c>
      <c r="FK2169" s="55" t="s">
        <v>1249</v>
      </c>
      <c r="FL2169" s="55">
        <v>0.3</v>
      </c>
      <c r="JW2169" s="12">
        <v>2162</v>
      </c>
      <c r="JX2169" s="12" t="s">
        <v>1882</v>
      </c>
      <c r="JY2169" s="12" t="s">
        <v>1386</v>
      </c>
    </row>
    <row r="2170" ht="14.25" customHeight="1" outlineLevel="1" spans="7:285">
      <c r="G2170" s="55">
        <v>2163</v>
      </c>
      <c r="H2170" s="55" t="s">
        <v>1250</v>
      </c>
      <c r="I2170" s="55" t="s">
        <v>1260</v>
      </c>
      <c r="J2170" s="55" t="s">
        <v>2822</v>
      </c>
      <c r="K2170" s="55" t="s">
        <v>1249</v>
      </c>
      <c r="L2170" s="55">
        <v>0.7475</v>
      </c>
      <c r="AD2170" s="12">
        <v>2163</v>
      </c>
      <c r="AE2170" s="12" t="s">
        <v>3528</v>
      </c>
      <c r="AF2170" s="12" t="s">
        <v>1905</v>
      </c>
      <c r="AG2170" s="12" t="s">
        <v>2074</v>
      </c>
      <c r="AH2170" s="12" t="s">
        <v>2204</v>
      </c>
      <c r="DN2170" s="55">
        <v>2163</v>
      </c>
      <c r="DO2170" s="55" t="s">
        <v>1566</v>
      </c>
      <c r="DP2170" s="55" t="s">
        <v>3300</v>
      </c>
      <c r="DQ2170" s="55" t="s">
        <v>1260</v>
      </c>
      <c r="DR2170" s="55" t="s">
        <v>1261</v>
      </c>
      <c r="DS2170" s="55">
        <v>33192</v>
      </c>
      <c r="DT2170" s="55">
        <v>10000</v>
      </c>
      <c r="DU2170" s="55" t="s">
        <v>1258</v>
      </c>
      <c r="DV2170" s="55">
        <v>1</v>
      </c>
      <c r="EV2170" s="55">
        <v>2163</v>
      </c>
      <c r="EW2170" s="55" t="s">
        <v>42</v>
      </c>
      <c r="EX2170" s="55" t="s">
        <v>1263</v>
      </c>
      <c r="EY2170" s="55">
        <v>6</v>
      </c>
      <c r="EZ2170" s="55">
        <v>0</v>
      </c>
      <c r="FA2170" s="55">
        <v>1994</v>
      </c>
      <c r="FB2170" s="55" t="s">
        <v>1361</v>
      </c>
      <c r="FC2170" s="55" t="s">
        <v>1249</v>
      </c>
      <c r="FD2170" s="55">
        <v>5.25</v>
      </c>
      <c r="FF2170" s="55">
        <v>2163</v>
      </c>
      <c r="FG2170" s="55" t="s">
        <v>1313</v>
      </c>
      <c r="FH2170" s="55" t="s">
        <v>1252</v>
      </c>
      <c r="FI2170" s="55">
        <v>1</v>
      </c>
      <c r="FJ2170" s="55">
        <v>130000</v>
      </c>
      <c r="FK2170" s="55" t="s">
        <v>1249</v>
      </c>
      <c r="FL2170" s="55">
        <v>0.3</v>
      </c>
      <c r="JW2170" s="12">
        <v>2163</v>
      </c>
      <c r="JX2170" s="12" t="s">
        <v>1882</v>
      </c>
      <c r="JY2170" s="12" t="s">
        <v>1430</v>
      </c>
    </row>
    <row r="2171" ht="14.25" customHeight="1" outlineLevel="1" spans="7:285">
      <c r="G2171" s="55">
        <v>2164</v>
      </c>
      <c r="H2171" s="55" t="s">
        <v>1250</v>
      </c>
      <c r="I2171" s="55" t="s">
        <v>1260</v>
      </c>
      <c r="J2171" s="55" t="s">
        <v>2830</v>
      </c>
      <c r="K2171" s="55" t="s">
        <v>1249</v>
      </c>
      <c r="L2171" s="55">
        <v>0.805</v>
      </c>
      <c r="AD2171" s="12">
        <v>2164</v>
      </c>
      <c r="AE2171" s="12" t="s">
        <v>1261</v>
      </c>
      <c r="AF2171" s="12" t="s">
        <v>1222</v>
      </c>
      <c r="AG2171" s="12" t="s">
        <v>2074</v>
      </c>
      <c r="AH2171" s="12" t="s">
        <v>3025</v>
      </c>
      <c r="DN2171" s="55">
        <v>2164</v>
      </c>
      <c r="DO2171" s="55" t="s">
        <v>1566</v>
      </c>
      <c r="DP2171" s="55" t="s">
        <v>3300</v>
      </c>
      <c r="DQ2171" s="55" t="s">
        <v>1260</v>
      </c>
      <c r="DR2171" s="55" t="s">
        <v>1261</v>
      </c>
      <c r="DS2171" s="55">
        <v>33195</v>
      </c>
      <c r="DT2171" s="55">
        <v>10000</v>
      </c>
      <c r="DU2171" s="55" t="s">
        <v>1258</v>
      </c>
      <c r="DV2171" s="55">
        <v>1</v>
      </c>
      <c r="EV2171" s="55">
        <v>2164</v>
      </c>
      <c r="EW2171" s="55" t="s">
        <v>42</v>
      </c>
      <c r="EX2171" s="55" t="s">
        <v>1263</v>
      </c>
      <c r="EY2171" s="55">
        <v>6</v>
      </c>
      <c r="EZ2171" s="55">
        <v>1995</v>
      </c>
      <c r="FA2171" s="55">
        <v>2999</v>
      </c>
      <c r="FB2171" s="55" t="s">
        <v>1361</v>
      </c>
      <c r="FC2171" s="55" t="s">
        <v>1249</v>
      </c>
      <c r="FD2171" s="55">
        <v>6</v>
      </c>
      <c r="FF2171" s="55">
        <v>2164</v>
      </c>
      <c r="FG2171" s="55" t="s">
        <v>1313</v>
      </c>
      <c r="FH2171" s="55" t="s">
        <v>1252</v>
      </c>
      <c r="FI2171" s="55">
        <v>1</v>
      </c>
      <c r="FJ2171" s="55">
        <v>260000</v>
      </c>
      <c r="FK2171" s="55" t="s">
        <v>1249</v>
      </c>
      <c r="FL2171" s="55">
        <v>0.3</v>
      </c>
      <c r="JW2171" s="12">
        <v>2164</v>
      </c>
      <c r="JX2171" s="12" t="s">
        <v>1882</v>
      </c>
      <c r="JY2171" s="12" t="s">
        <v>1467</v>
      </c>
    </row>
    <row r="2172" ht="14.25" customHeight="1" outlineLevel="1" spans="7:285">
      <c r="G2172" s="55">
        <v>2165</v>
      </c>
      <c r="H2172" s="55" t="s">
        <v>1250</v>
      </c>
      <c r="I2172" s="55" t="s">
        <v>1260</v>
      </c>
      <c r="J2172" s="55" t="s">
        <v>2840</v>
      </c>
      <c r="K2172" s="55" t="s">
        <v>1249</v>
      </c>
      <c r="L2172" s="55">
        <v>0.828</v>
      </c>
      <c r="AD2172" s="12">
        <v>2165</v>
      </c>
      <c r="AE2172" s="12" t="s">
        <v>1261</v>
      </c>
      <c r="AF2172" s="12" t="s">
        <v>1374</v>
      </c>
      <c r="AG2172" s="12" t="s">
        <v>2074</v>
      </c>
      <c r="AH2172" s="12" t="s">
        <v>2032</v>
      </c>
      <c r="DN2172" s="55">
        <v>2165</v>
      </c>
      <c r="DO2172" s="55" t="s">
        <v>1566</v>
      </c>
      <c r="DP2172" s="55" t="s">
        <v>3300</v>
      </c>
      <c r="DQ2172" s="55" t="s">
        <v>1260</v>
      </c>
      <c r="DR2172" s="55" t="s">
        <v>1261</v>
      </c>
      <c r="DS2172" s="55">
        <v>33197</v>
      </c>
      <c r="DT2172" s="55">
        <v>10000</v>
      </c>
      <c r="DU2172" s="55" t="s">
        <v>1258</v>
      </c>
      <c r="DV2172" s="55">
        <v>1</v>
      </c>
      <c r="EV2172" s="55">
        <v>2165</v>
      </c>
      <c r="EW2172" s="55" t="s">
        <v>42</v>
      </c>
      <c r="EX2172" s="55" t="s">
        <v>1263</v>
      </c>
      <c r="EY2172" s="55">
        <v>9</v>
      </c>
      <c r="EZ2172" s="55">
        <v>0</v>
      </c>
      <c r="FA2172" s="55">
        <v>1994</v>
      </c>
      <c r="FB2172" s="55" t="s">
        <v>1361</v>
      </c>
      <c r="FC2172" s="55" t="s">
        <v>1249</v>
      </c>
      <c r="FD2172" s="55">
        <v>6</v>
      </c>
      <c r="FF2172" s="55">
        <v>2165</v>
      </c>
      <c r="FG2172" s="55" t="s">
        <v>1313</v>
      </c>
      <c r="FH2172" s="55" t="s">
        <v>1252</v>
      </c>
      <c r="FI2172" s="55">
        <v>1</v>
      </c>
      <c r="FJ2172" s="55">
        <v>400000</v>
      </c>
      <c r="FK2172" s="55" t="s">
        <v>1249</v>
      </c>
      <c r="FL2172" s="55">
        <v>0.3</v>
      </c>
      <c r="JW2172" s="12">
        <v>2165</v>
      </c>
      <c r="JX2172" s="12" t="s">
        <v>1882</v>
      </c>
      <c r="JY2172" s="12" t="s">
        <v>1511</v>
      </c>
    </row>
    <row r="2173" ht="14.25" customHeight="1" outlineLevel="1" spans="7:285">
      <c r="G2173" s="55">
        <v>2166</v>
      </c>
      <c r="H2173" s="55" t="s">
        <v>1250</v>
      </c>
      <c r="I2173" s="55" t="s">
        <v>1260</v>
      </c>
      <c r="J2173" s="55" t="s">
        <v>2856</v>
      </c>
      <c r="K2173" s="55" t="s">
        <v>1249</v>
      </c>
      <c r="L2173" s="55">
        <v>0.92</v>
      </c>
      <c r="AD2173" s="12">
        <v>2166</v>
      </c>
      <c r="AE2173" s="12" t="s">
        <v>1261</v>
      </c>
      <c r="AF2173" s="12" t="s">
        <v>1086</v>
      </c>
      <c r="AG2173" s="12" t="s">
        <v>2074</v>
      </c>
      <c r="AH2173" s="12" t="s">
        <v>2277</v>
      </c>
      <c r="DN2173" s="55">
        <v>2166</v>
      </c>
      <c r="DO2173" s="55" t="s">
        <v>1566</v>
      </c>
      <c r="DP2173" s="55" t="s">
        <v>3300</v>
      </c>
      <c r="DQ2173" s="55" t="s">
        <v>1260</v>
      </c>
      <c r="DR2173" s="55" t="s">
        <v>1261</v>
      </c>
      <c r="DS2173" s="55">
        <v>33199</v>
      </c>
      <c r="DT2173" s="55">
        <v>10000</v>
      </c>
      <c r="DU2173" s="55" t="s">
        <v>1258</v>
      </c>
      <c r="DV2173" s="55">
        <v>1</v>
      </c>
      <c r="EV2173" s="55">
        <v>2166</v>
      </c>
      <c r="EW2173" s="55" t="s">
        <v>42</v>
      </c>
      <c r="EX2173" s="55" t="s">
        <v>1263</v>
      </c>
      <c r="EY2173" s="55">
        <v>9</v>
      </c>
      <c r="EZ2173" s="55">
        <v>1995</v>
      </c>
      <c r="FA2173" s="55">
        <v>2999</v>
      </c>
      <c r="FB2173" s="55" t="s">
        <v>1361</v>
      </c>
      <c r="FC2173" s="55" t="s">
        <v>1249</v>
      </c>
      <c r="FD2173" s="55">
        <v>6</v>
      </c>
      <c r="FF2173" s="55">
        <v>2166</v>
      </c>
      <c r="FG2173" s="55" t="s">
        <v>1313</v>
      </c>
      <c r="FH2173" s="55" t="s">
        <v>1252</v>
      </c>
      <c r="FI2173" s="55">
        <v>1</v>
      </c>
      <c r="FJ2173" s="55">
        <v>530000</v>
      </c>
      <c r="FK2173" s="55" t="s">
        <v>1249</v>
      </c>
      <c r="FL2173" s="55">
        <v>0.3</v>
      </c>
      <c r="JW2173" s="12">
        <v>2166</v>
      </c>
      <c r="JX2173" s="12" t="s">
        <v>1882</v>
      </c>
      <c r="JY2173" s="12" t="s">
        <v>1550</v>
      </c>
    </row>
    <row r="2174" ht="14.25" customHeight="1" outlineLevel="1" spans="7:285">
      <c r="G2174" s="55">
        <v>2167</v>
      </c>
      <c r="H2174" s="55" t="s">
        <v>1250</v>
      </c>
      <c r="I2174" s="55" t="s">
        <v>1260</v>
      </c>
      <c r="J2174" s="55" t="s">
        <v>1679</v>
      </c>
      <c r="K2174" s="55" t="s">
        <v>1249</v>
      </c>
      <c r="L2174" s="55">
        <v>0.92</v>
      </c>
      <c r="AD2174" s="12">
        <v>2167</v>
      </c>
      <c r="AE2174" s="12" t="s">
        <v>3529</v>
      </c>
      <c r="AF2174" s="12" t="s">
        <v>768</v>
      </c>
      <c r="AG2174" s="12" t="s">
        <v>665</v>
      </c>
      <c r="AH2174" s="12" t="s">
        <v>767</v>
      </c>
      <c r="DN2174" s="55">
        <v>2167</v>
      </c>
      <c r="DO2174" s="55" t="s">
        <v>1566</v>
      </c>
      <c r="DP2174" s="55" t="s">
        <v>3300</v>
      </c>
      <c r="DQ2174" s="55" t="s">
        <v>1260</v>
      </c>
      <c r="DR2174" s="55" t="s">
        <v>1261</v>
      </c>
      <c r="DS2174" s="55">
        <v>33222</v>
      </c>
      <c r="DT2174" s="55">
        <v>10000</v>
      </c>
      <c r="DU2174" s="55" t="s">
        <v>1258</v>
      </c>
      <c r="DV2174" s="55">
        <v>1</v>
      </c>
      <c r="EV2174" s="55">
        <v>2167</v>
      </c>
      <c r="EW2174" s="55" t="s">
        <v>1313</v>
      </c>
      <c r="EX2174" s="55" t="s">
        <v>1260</v>
      </c>
      <c r="EY2174" s="55">
        <v>10</v>
      </c>
      <c r="EZ2174" s="55">
        <v>0</v>
      </c>
      <c r="FA2174" s="55">
        <v>1994</v>
      </c>
      <c r="FB2174" s="55" t="s">
        <v>1361</v>
      </c>
      <c r="FC2174" s="55" t="s">
        <v>1249</v>
      </c>
      <c r="FD2174" s="55">
        <v>5.25</v>
      </c>
      <c r="FF2174" s="55">
        <v>2167</v>
      </c>
      <c r="FG2174" s="55" t="s">
        <v>1313</v>
      </c>
      <c r="FH2174" s="55" t="s">
        <v>1252</v>
      </c>
      <c r="FI2174" s="55">
        <v>1</v>
      </c>
      <c r="FJ2174" s="55">
        <v>540000</v>
      </c>
      <c r="FK2174" s="55" t="s">
        <v>1249</v>
      </c>
      <c r="FL2174" s="55">
        <v>0.3</v>
      </c>
      <c r="JW2174" s="12">
        <v>2167</v>
      </c>
      <c r="JX2174" s="12" t="s">
        <v>1882</v>
      </c>
      <c r="JY2174" s="12" t="s">
        <v>1591</v>
      </c>
    </row>
    <row r="2175" ht="14.25" customHeight="1" outlineLevel="1" spans="7:285">
      <c r="G2175" s="55">
        <v>2168</v>
      </c>
      <c r="H2175" s="55" t="s">
        <v>1250</v>
      </c>
      <c r="I2175" s="55" t="s">
        <v>1470</v>
      </c>
      <c r="J2175" s="55" t="s">
        <v>2183</v>
      </c>
      <c r="K2175" s="55" t="s">
        <v>1249</v>
      </c>
      <c r="L2175" s="55">
        <v>0.23</v>
      </c>
      <c r="AD2175" s="12">
        <v>2168</v>
      </c>
      <c r="AE2175" s="12" t="s">
        <v>3530</v>
      </c>
      <c r="AF2175" s="12" t="s">
        <v>768</v>
      </c>
      <c r="AG2175" s="12" t="s">
        <v>665</v>
      </c>
      <c r="AH2175" s="12" t="s">
        <v>904</v>
      </c>
      <c r="DN2175" s="55">
        <v>2168</v>
      </c>
      <c r="DO2175" s="55" t="s">
        <v>1566</v>
      </c>
      <c r="DP2175" s="55" t="s">
        <v>3300</v>
      </c>
      <c r="DQ2175" s="55" t="s">
        <v>1260</v>
      </c>
      <c r="DR2175" s="55" t="s">
        <v>1261</v>
      </c>
      <c r="DS2175" s="55">
        <v>33231</v>
      </c>
      <c r="DT2175" s="55">
        <v>10000</v>
      </c>
      <c r="DU2175" s="55" t="s">
        <v>1258</v>
      </c>
      <c r="DV2175" s="55">
        <v>1</v>
      </c>
      <c r="EV2175" s="55">
        <v>2168</v>
      </c>
      <c r="EW2175" s="55" t="s">
        <v>1313</v>
      </c>
      <c r="EX2175" s="55" t="s">
        <v>1260</v>
      </c>
      <c r="EY2175" s="55">
        <v>10</v>
      </c>
      <c r="EZ2175" s="55">
        <v>1995</v>
      </c>
      <c r="FA2175" s="55">
        <v>2999</v>
      </c>
      <c r="FB2175" s="55" t="s">
        <v>1361</v>
      </c>
      <c r="FC2175" s="55" t="s">
        <v>1249</v>
      </c>
      <c r="FD2175" s="55">
        <v>6</v>
      </c>
      <c r="FF2175" s="55">
        <v>2168</v>
      </c>
      <c r="FG2175" s="55" t="s">
        <v>1313</v>
      </c>
      <c r="FH2175" s="55" t="s">
        <v>1252</v>
      </c>
      <c r="FI2175" s="55">
        <v>2</v>
      </c>
      <c r="FJ2175" s="55">
        <v>0</v>
      </c>
      <c r="FK2175" s="55" t="s">
        <v>1249</v>
      </c>
      <c r="FL2175" s="55">
        <v>0.3</v>
      </c>
      <c r="JW2175" s="12">
        <v>2168</v>
      </c>
      <c r="JX2175" s="12" t="s">
        <v>1882</v>
      </c>
      <c r="JY2175" s="12" t="s">
        <v>1632</v>
      </c>
    </row>
    <row r="2176" ht="14.25" customHeight="1" outlineLevel="1" spans="7:285">
      <c r="G2176" s="55">
        <v>2169</v>
      </c>
      <c r="H2176" s="55" t="s">
        <v>1250</v>
      </c>
      <c r="I2176" s="55" t="s">
        <v>1470</v>
      </c>
      <c r="J2176" s="55" t="s">
        <v>2202</v>
      </c>
      <c r="K2176" s="55" t="s">
        <v>1249</v>
      </c>
      <c r="L2176" s="55">
        <v>0.23</v>
      </c>
      <c r="AD2176" s="12">
        <v>2169</v>
      </c>
      <c r="AE2176" s="12" t="s">
        <v>3531</v>
      </c>
      <c r="AF2176" s="12" t="s">
        <v>768</v>
      </c>
      <c r="AG2176" s="12" t="s">
        <v>665</v>
      </c>
      <c r="AH2176" s="12" t="s">
        <v>904</v>
      </c>
      <c r="DN2176" s="55">
        <v>2169</v>
      </c>
      <c r="DO2176" s="55" t="s">
        <v>1566</v>
      </c>
      <c r="DP2176" s="55" t="s">
        <v>3300</v>
      </c>
      <c r="DQ2176" s="55" t="s">
        <v>1260</v>
      </c>
      <c r="DR2176" s="55" t="s">
        <v>1261</v>
      </c>
      <c r="DS2176" s="55">
        <v>33233</v>
      </c>
      <c r="DT2176" s="55">
        <v>10000</v>
      </c>
      <c r="DU2176" s="55" t="s">
        <v>1258</v>
      </c>
      <c r="DV2176" s="55">
        <v>1</v>
      </c>
      <c r="EV2176" s="55">
        <v>2169</v>
      </c>
      <c r="EW2176" s="55" t="s">
        <v>1313</v>
      </c>
      <c r="EX2176" s="55" t="s">
        <v>1260</v>
      </c>
      <c r="EY2176" s="55">
        <v>11</v>
      </c>
      <c r="EZ2176" s="55">
        <v>0</v>
      </c>
      <c r="FA2176" s="55">
        <v>1994</v>
      </c>
      <c r="FB2176" s="55" t="s">
        <v>1361</v>
      </c>
      <c r="FC2176" s="55" t="s">
        <v>1249</v>
      </c>
      <c r="FD2176" s="55">
        <v>5.25</v>
      </c>
      <c r="FF2176" s="55">
        <v>2169</v>
      </c>
      <c r="FG2176" s="55" t="s">
        <v>1313</v>
      </c>
      <c r="FH2176" s="55" t="s">
        <v>1252</v>
      </c>
      <c r="FI2176" s="55">
        <v>2</v>
      </c>
      <c r="FJ2176" s="55">
        <v>1000</v>
      </c>
      <c r="FK2176" s="55" t="s">
        <v>1249</v>
      </c>
      <c r="FL2176" s="55">
        <v>0.3</v>
      </c>
      <c r="JW2176" s="12">
        <v>2169</v>
      </c>
      <c r="JX2176" s="12" t="s">
        <v>1882</v>
      </c>
      <c r="JY2176" s="12" t="s">
        <v>1663</v>
      </c>
    </row>
    <row r="2177" ht="14.25" customHeight="1" outlineLevel="1" spans="7:285">
      <c r="G2177" s="55">
        <v>2170</v>
      </c>
      <c r="H2177" s="55" t="s">
        <v>1250</v>
      </c>
      <c r="I2177" s="55" t="s">
        <v>1470</v>
      </c>
      <c r="J2177" s="55" t="s">
        <v>2223</v>
      </c>
      <c r="K2177" s="55" t="s">
        <v>1249</v>
      </c>
      <c r="L2177" s="55">
        <v>0.23</v>
      </c>
      <c r="AD2177" s="12">
        <v>2170</v>
      </c>
      <c r="AE2177" s="12" t="s">
        <v>3532</v>
      </c>
      <c r="AF2177" s="12" t="s">
        <v>2321</v>
      </c>
      <c r="AG2177" s="12" t="s">
        <v>665</v>
      </c>
      <c r="AH2177" s="12" t="s">
        <v>1019</v>
      </c>
      <c r="DN2177" s="55">
        <v>2170</v>
      </c>
      <c r="DO2177" s="55" t="s">
        <v>1566</v>
      </c>
      <c r="DP2177" s="55" t="s">
        <v>3300</v>
      </c>
      <c r="DQ2177" s="55" t="s">
        <v>1260</v>
      </c>
      <c r="DR2177" s="55" t="s">
        <v>1261</v>
      </c>
      <c r="DS2177" s="55">
        <v>33234</v>
      </c>
      <c r="DT2177" s="55">
        <v>10000</v>
      </c>
      <c r="DU2177" s="55" t="s">
        <v>1258</v>
      </c>
      <c r="DV2177" s="55">
        <v>1</v>
      </c>
      <c r="EV2177" s="55">
        <v>2170</v>
      </c>
      <c r="EW2177" s="55" t="s">
        <v>1313</v>
      </c>
      <c r="EX2177" s="55" t="s">
        <v>1260</v>
      </c>
      <c r="EY2177" s="55">
        <v>11</v>
      </c>
      <c r="EZ2177" s="55">
        <v>1995</v>
      </c>
      <c r="FA2177" s="55">
        <v>2999</v>
      </c>
      <c r="FB2177" s="55" t="s">
        <v>1361</v>
      </c>
      <c r="FC2177" s="55" t="s">
        <v>1249</v>
      </c>
      <c r="FD2177" s="55">
        <v>6</v>
      </c>
      <c r="FF2177" s="55">
        <v>2170</v>
      </c>
      <c r="FG2177" s="55" t="s">
        <v>1313</v>
      </c>
      <c r="FH2177" s="55" t="s">
        <v>1252</v>
      </c>
      <c r="FI2177" s="55">
        <v>2</v>
      </c>
      <c r="FJ2177" s="55">
        <v>2500</v>
      </c>
      <c r="FK2177" s="55" t="s">
        <v>1249</v>
      </c>
      <c r="FL2177" s="55">
        <v>0.3</v>
      </c>
      <c r="JW2177" s="12">
        <v>2170</v>
      </c>
      <c r="JX2177" s="12" t="s">
        <v>1882</v>
      </c>
      <c r="JY2177" s="12" t="s">
        <v>1697</v>
      </c>
    </row>
    <row r="2178" ht="14.25" customHeight="1" outlineLevel="1" spans="7:285">
      <c r="G2178" s="55">
        <v>2171</v>
      </c>
      <c r="H2178" s="55" t="s">
        <v>1250</v>
      </c>
      <c r="I2178" s="55" t="s">
        <v>1470</v>
      </c>
      <c r="J2178" s="55" t="s">
        <v>2933</v>
      </c>
      <c r="K2178" s="55" t="s">
        <v>1249</v>
      </c>
      <c r="L2178" s="55">
        <v>0.45</v>
      </c>
      <c r="AD2178" s="12">
        <v>2171</v>
      </c>
      <c r="AE2178" s="12" t="s">
        <v>3533</v>
      </c>
      <c r="AF2178" s="12" t="s">
        <v>2321</v>
      </c>
      <c r="AG2178" s="12" t="s">
        <v>665</v>
      </c>
      <c r="AH2178" s="12" t="s">
        <v>1019</v>
      </c>
      <c r="DN2178" s="55">
        <v>2171</v>
      </c>
      <c r="DO2178" s="55" t="s">
        <v>1566</v>
      </c>
      <c r="DP2178" s="55" t="s">
        <v>3300</v>
      </c>
      <c r="DQ2178" s="55" t="s">
        <v>1260</v>
      </c>
      <c r="DR2178" s="55" t="s">
        <v>1261</v>
      </c>
      <c r="DS2178" s="55">
        <v>33238</v>
      </c>
      <c r="DT2178" s="55">
        <v>10000</v>
      </c>
      <c r="DU2178" s="55" t="s">
        <v>1258</v>
      </c>
      <c r="DV2178" s="55">
        <v>1</v>
      </c>
      <c r="EV2178" s="55">
        <v>2171</v>
      </c>
      <c r="EW2178" s="55" t="s">
        <v>1313</v>
      </c>
      <c r="EX2178" s="55" t="s">
        <v>1260</v>
      </c>
      <c r="EY2178" s="55">
        <v>12</v>
      </c>
      <c r="EZ2178" s="55">
        <v>0</v>
      </c>
      <c r="FA2178" s="55">
        <v>1994</v>
      </c>
      <c r="FB2178" s="55" t="s">
        <v>1361</v>
      </c>
      <c r="FC2178" s="55" t="s">
        <v>1249</v>
      </c>
      <c r="FD2178" s="55">
        <v>5.25</v>
      </c>
      <c r="FF2178" s="55">
        <v>2171</v>
      </c>
      <c r="FG2178" s="55" t="s">
        <v>1313</v>
      </c>
      <c r="FH2178" s="55" t="s">
        <v>1252</v>
      </c>
      <c r="FI2178" s="55">
        <v>2</v>
      </c>
      <c r="FJ2178" s="55">
        <v>5000</v>
      </c>
      <c r="FK2178" s="55" t="s">
        <v>1249</v>
      </c>
      <c r="FL2178" s="55">
        <v>0.3</v>
      </c>
      <c r="JW2178" s="12">
        <v>2171</v>
      </c>
      <c r="JX2178" s="12" t="s">
        <v>1882</v>
      </c>
      <c r="JY2178" s="12" t="s">
        <v>1724</v>
      </c>
    </row>
    <row r="2179" ht="14.25" customHeight="1" outlineLevel="1" spans="7:285">
      <c r="G2179" s="55">
        <v>2172</v>
      </c>
      <c r="H2179" s="55" t="s">
        <v>1250</v>
      </c>
      <c r="I2179" s="55" t="s">
        <v>1470</v>
      </c>
      <c r="J2179" s="55" t="s">
        <v>2939</v>
      </c>
      <c r="K2179" s="55" t="s">
        <v>1249</v>
      </c>
      <c r="L2179" s="55">
        <v>0.45</v>
      </c>
      <c r="AD2179" s="12">
        <v>2172</v>
      </c>
      <c r="AE2179" s="12" t="s">
        <v>3534</v>
      </c>
      <c r="AF2179" s="12" t="s">
        <v>2321</v>
      </c>
      <c r="AG2179" s="12" t="s">
        <v>665</v>
      </c>
      <c r="AH2179" s="12" t="s">
        <v>1019</v>
      </c>
      <c r="DN2179" s="55">
        <v>2172</v>
      </c>
      <c r="DO2179" s="55" t="s">
        <v>1566</v>
      </c>
      <c r="DP2179" s="55" t="s">
        <v>3300</v>
      </c>
      <c r="DQ2179" s="55" t="s">
        <v>1260</v>
      </c>
      <c r="DR2179" s="55" t="s">
        <v>1261</v>
      </c>
      <c r="DS2179" s="55">
        <v>33239</v>
      </c>
      <c r="DT2179" s="55">
        <v>10000</v>
      </c>
      <c r="DU2179" s="55" t="s">
        <v>1258</v>
      </c>
      <c r="DV2179" s="55">
        <v>1</v>
      </c>
      <c r="EV2179" s="55">
        <v>2172</v>
      </c>
      <c r="EW2179" s="55" t="s">
        <v>1313</v>
      </c>
      <c r="EX2179" s="55" t="s">
        <v>1260</v>
      </c>
      <c r="EY2179" s="55">
        <v>12</v>
      </c>
      <c r="EZ2179" s="55">
        <v>1995</v>
      </c>
      <c r="FA2179" s="55">
        <v>2999</v>
      </c>
      <c r="FB2179" s="55" t="s">
        <v>1361</v>
      </c>
      <c r="FC2179" s="55" t="s">
        <v>1249</v>
      </c>
      <c r="FD2179" s="55">
        <v>6</v>
      </c>
      <c r="FF2179" s="55">
        <v>2172</v>
      </c>
      <c r="FG2179" s="55" t="s">
        <v>1313</v>
      </c>
      <c r="FH2179" s="55" t="s">
        <v>1252</v>
      </c>
      <c r="FI2179" s="55">
        <v>2</v>
      </c>
      <c r="FJ2179" s="55">
        <v>10000</v>
      </c>
      <c r="FK2179" s="55" t="s">
        <v>1249</v>
      </c>
      <c r="FL2179" s="55">
        <v>0.3</v>
      </c>
      <c r="JW2179" s="12">
        <v>2172</v>
      </c>
      <c r="JX2179" s="12" t="s">
        <v>1882</v>
      </c>
      <c r="JY2179" s="12" t="s">
        <v>1752</v>
      </c>
    </row>
    <row r="2180" ht="14.25" customHeight="1" outlineLevel="1" spans="7:285">
      <c r="G2180" s="55">
        <v>2173</v>
      </c>
      <c r="H2180" s="55" t="s">
        <v>1250</v>
      </c>
      <c r="I2180" s="55" t="s">
        <v>1470</v>
      </c>
      <c r="J2180" s="55" t="s">
        <v>1737</v>
      </c>
      <c r="K2180" s="55" t="s">
        <v>1249</v>
      </c>
      <c r="L2180" s="55">
        <v>0.45</v>
      </c>
      <c r="AD2180" s="12">
        <v>2173</v>
      </c>
      <c r="AE2180" s="12" t="s">
        <v>3535</v>
      </c>
      <c r="AF2180" s="12" t="s">
        <v>2321</v>
      </c>
      <c r="AG2180" s="12" t="s">
        <v>665</v>
      </c>
      <c r="AH2180" s="12" t="s">
        <v>1019</v>
      </c>
      <c r="DN2180" s="55">
        <v>2173</v>
      </c>
      <c r="DO2180" s="55" t="s">
        <v>1566</v>
      </c>
      <c r="DP2180" s="55" t="s">
        <v>3300</v>
      </c>
      <c r="DQ2180" s="55" t="s">
        <v>1260</v>
      </c>
      <c r="DR2180" s="55" t="s">
        <v>1261</v>
      </c>
      <c r="DS2180" s="55">
        <v>33242</v>
      </c>
      <c r="DT2180" s="55">
        <v>10000</v>
      </c>
      <c r="DU2180" s="55" t="s">
        <v>1258</v>
      </c>
      <c r="DV2180" s="55">
        <v>1</v>
      </c>
      <c r="EV2180" s="55">
        <v>2173</v>
      </c>
      <c r="EW2180" s="55" t="s">
        <v>1313</v>
      </c>
      <c r="EX2180" s="55" t="s">
        <v>1260</v>
      </c>
      <c r="EY2180" s="55">
        <v>2</v>
      </c>
      <c r="EZ2180" s="55">
        <v>0</v>
      </c>
      <c r="FA2180" s="55">
        <v>1994</v>
      </c>
      <c r="FB2180" s="55" t="s">
        <v>1361</v>
      </c>
      <c r="FC2180" s="55" t="s">
        <v>1249</v>
      </c>
      <c r="FD2180" s="55">
        <v>5.5</v>
      </c>
      <c r="FF2180" s="55">
        <v>2173</v>
      </c>
      <c r="FG2180" s="55" t="s">
        <v>1313</v>
      </c>
      <c r="FH2180" s="55" t="s">
        <v>1252</v>
      </c>
      <c r="FI2180" s="55">
        <v>2</v>
      </c>
      <c r="FJ2180" s="55">
        <v>25000</v>
      </c>
      <c r="FK2180" s="55" t="s">
        <v>1249</v>
      </c>
      <c r="FL2180" s="55">
        <v>0.3</v>
      </c>
      <c r="JW2180" s="12">
        <v>2173</v>
      </c>
      <c r="JX2180" s="12" t="s">
        <v>1882</v>
      </c>
      <c r="JY2180" s="12" t="s">
        <v>1779</v>
      </c>
    </row>
    <row r="2181" ht="14.25" customHeight="1" outlineLevel="1" spans="7:285">
      <c r="G2181" s="55">
        <v>2174</v>
      </c>
      <c r="H2181" s="55" t="s">
        <v>1250</v>
      </c>
      <c r="I2181" s="55" t="s">
        <v>1470</v>
      </c>
      <c r="J2181" s="55" t="s">
        <v>2237</v>
      </c>
      <c r="K2181" s="55" t="s">
        <v>1249</v>
      </c>
      <c r="L2181" s="55">
        <v>0.2</v>
      </c>
      <c r="AD2181" s="12">
        <v>2174</v>
      </c>
      <c r="AE2181" s="12" t="s">
        <v>1261</v>
      </c>
      <c r="AF2181" s="12" t="s">
        <v>1007</v>
      </c>
      <c r="AG2181" s="12" t="s">
        <v>665</v>
      </c>
      <c r="AH2181" s="12" t="s">
        <v>1095</v>
      </c>
      <c r="DN2181" s="55">
        <v>2174</v>
      </c>
      <c r="DO2181" s="55" t="s">
        <v>1566</v>
      </c>
      <c r="DP2181" s="55" t="s">
        <v>3300</v>
      </c>
      <c r="DQ2181" s="55" t="s">
        <v>1260</v>
      </c>
      <c r="DR2181" s="55" t="s">
        <v>1261</v>
      </c>
      <c r="DS2181" s="55">
        <v>33243</v>
      </c>
      <c r="DT2181" s="55">
        <v>10000</v>
      </c>
      <c r="DU2181" s="55" t="s">
        <v>1258</v>
      </c>
      <c r="DV2181" s="55">
        <v>1</v>
      </c>
      <c r="EV2181" s="55">
        <v>2174</v>
      </c>
      <c r="EW2181" s="55" t="s">
        <v>1313</v>
      </c>
      <c r="EX2181" s="55" t="s">
        <v>1260</v>
      </c>
      <c r="EY2181" s="55">
        <v>2</v>
      </c>
      <c r="EZ2181" s="55">
        <v>1995</v>
      </c>
      <c r="FA2181" s="55">
        <v>2999</v>
      </c>
      <c r="FB2181" s="55" t="s">
        <v>1361</v>
      </c>
      <c r="FC2181" s="55" t="s">
        <v>1249</v>
      </c>
      <c r="FD2181" s="55">
        <v>6</v>
      </c>
      <c r="FF2181" s="55">
        <v>2174</v>
      </c>
      <c r="FG2181" s="55" t="s">
        <v>1313</v>
      </c>
      <c r="FH2181" s="55" t="s">
        <v>1252</v>
      </c>
      <c r="FI2181" s="55">
        <v>2</v>
      </c>
      <c r="FJ2181" s="55">
        <v>50000</v>
      </c>
      <c r="FK2181" s="55" t="s">
        <v>1249</v>
      </c>
      <c r="FL2181" s="55">
        <v>0.3</v>
      </c>
      <c r="JW2181" s="12">
        <v>2174</v>
      </c>
      <c r="JX2181" s="12" t="s">
        <v>1882</v>
      </c>
      <c r="JY2181" s="12" t="s">
        <v>1808</v>
      </c>
    </row>
    <row r="2182" ht="14.25" customHeight="1" outlineLevel="1" spans="7:285">
      <c r="G2182" s="55">
        <v>2175</v>
      </c>
      <c r="H2182" s="55" t="s">
        <v>1250</v>
      </c>
      <c r="I2182" s="55" t="s">
        <v>1470</v>
      </c>
      <c r="J2182" s="55" t="s">
        <v>2254</v>
      </c>
      <c r="K2182" s="55" t="s">
        <v>1249</v>
      </c>
      <c r="L2182" s="55">
        <v>0.2</v>
      </c>
      <c r="AD2182" s="12">
        <v>2175</v>
      </c>
      <c r="AE2182" s="12" t="s">
        <v>1261</v>
      </c>
      <c r="AF2182" s="12" t="s">
        <v>1317</v>
      </c>
      <c r="AG2182" s="12" t="s">
        <v>665</v>
      </c>
      <c r="AH2182" s="12" t="s">
        <v>1233</v>
      </c>
      <c r="DN2182" s="55">
        <v>2175</v>
      </c>
      <c r="DO2182" s="55" t="s">
        <v>1566</v>
      </c>
      <c r="DP2182" s="55" t="s">
        <v>3300</v>
      </c>
      <c r="DQ2182" s="55" t="s">
        <v>1260</v>
      </c>
      <c r="DR2182" s="55" t="s">
        <v>1261</v>
      </c>
      <c r="DS2182" s="55">
        <v>33245</v>
      </c>
      <c r="DT2182" s="55">
        <v>10000</v>
      </c>
      <c r="DU2182" s="55" t="s">
        <v>1258</v>
      </c>
      <c r="DV2182" s="55">
        <v>1</v>
      </c>
      <c r="EV2182" s="55">
        <v>2175</v>
      </c>
      <c r="EW2182" s="55" t="s">
        <v>1313</v>
      </c>
      <c r="EX2182" s="55" t="s">
        <v>1260</v>
      </c>
      <c r="EY2182" s="55">
        <v>3</v>
      </c>
      <c r="EZ2182" s="55">
        <v>0</v>
      </c>
      <c r="FA2182" s="55">
        <v>1994</v>
      </c>
      <c r="FB2182" s="55" t="s">
        <v>1361</v>
      </c>
      <c r="FC2182" s="55" t="s">
        <v>1249</v>
      </c>
      <c r="FD2182" s="55">
        <v>5.25</v>
      </c>
      <c r="FF2182" s="55">
        <v>2175</v>
      </c>
      <c r="FG2182" s="55" t="s">
        <v>1313</v>
      </c>
      <c r="FH2182" s="55" t="s">
        <v>1252</v>
      </c>
      <c r="FI2182" s="55">
        <v>2</v>
      </c>
      <c r="FJ2182" s="55">
        <v>80000</v>
      </c>
      <c r="FK2182" s="55" t="s">
        <v>1249</v>
      </c>
      <c r="FL2182" s="55">
        <v>0.3</v>
      </c>
      <c r="JW2182" s="12">
        <v>2175</v>
      </c>
      <c r="JX2182" s="12" t="s">
        <v>1882</v>
      </c>
      <c r="JY2182" s="12" t="s">
        <v>1835</v>
      </c>
    </row>
    <row r="2183" ht="14.25" customHeight="1" outlineLevel="1" spans="7:285">
      <c r="G2183" s="55">
        <v>2176</v>
      </c>
      <c r="H2183" s="55" t="s">
        <v>1250</v>
      </c>
      <c r="I2183" s="55" t="s">
        <v>1470</v>
      </c>
      <c r="J2183" s="55" t="s">
        <v>2276</v>
      </c>
      <c r="K2183" s="55" t="s">
        <v>1249</v>
      </c>
      <c r="L2183" s="55">
        <v>0.2</v>
      </c>
      <c r="AD2183" s="12">
        <v>2176</v>
      </c>
      <c r="AE2183" s="12" t="s">
        <v>1261</v>
      </c>
      <c r="AF2183" s="12" t="s">
        <v>1681</v>
      </c>
      <c r="AG2183" s="12" t="s">
        <v>665</v>
      </c>
      <c r="AH2183" s="12" t="s">
        <v>1233</v>
      </c>
      <c r="DN2183" s="55">
        <v>2176</v>
      </c>
      <c r="DO2183" s="55" t="s">
        <v>1566</v>
      </c>
      <c r="DP2183" s="55" t="s">
        <v>3300</v>
      </c>
      <c r="DQ2183" s="55" t="s">
        <v>1260</v>
      </c>
      <c r="DR2183" s="55" t="s">
        <v>1261</v>
      </c>
      <c r="DS2183" s="55">
        <v>33247</v>
      </c>
      <c r="DT2183" s="55">
        <v>10000</v>
      </c>
      <c r="DU2183" s="55" t="s">
        <v>1258</v>
      </c>
      <c r="DV2183" s="55">
        <v>1</v>
      </c>
      <c r="EV2183" s="55">
        <v>2176</v>
      </c>
      <c r="EW2183" s="55" t="s">
        <v>1313</v>
      </c>
      <c r="EX2183" s="55" t="s">
        <v>1260</v>
      </c>
      <c r="EY2183" s="55">
        <v>3</v>
      </c>
      <c r="EZ2183" s="55">
        <v>1995</v>
      </c>
      <c r="FA2183" s="55">
        <v>2999</v>
      </c>
      <c r="FB2183" s="55" t="s">
        <v>1361</v>
      </c>
      <c r="FC2183" s="55" t="s">
        <v>1249</v>
      </c>
      <c r="FD2183" s="55">
        <v>6</v>
      </c>
      <c r="FF2183" s="55">
        <v>2176</v>
      </c>
      <c r="FG2183" s="55" t="s">
        <v>1313</v>
      </c>
      <c r="FH2183" s="55" t="s">
        <v>1252</v>
      </c>
      <c r="FI2183" s="55">
        <v>2</v>
      </c>
      <c r="FJ2183" s="55">
        <v>130000</v>
      </c>
      <c r="FK2183" s="55" t="s">
        <v>1249</v>
      </c>
      <c r="FL2183" s="55">
        <v>0.3</v>
      </c>
      <c r="JW2183" s="12">
        <v>2176</v>
      </c>
      <c r="JX2183" s="12" t="s">
        <v>1882</v>
      </c>
      <c r="JY2183" s="12" t="s">
        <v>1860</v>
      </c>
    </row>
    <row r="2184" ht="14.25" customHeight="1" outlineLevel="1" spans="7:285">
      <c r="G2184" s="55">
        <v>2177</v>
      </c>
      <c r="H2184" s="55" t="s">
        <v>1250</v>
      </c>
      <c r="I2184" s="55" t="s">
        <v>1470</v>
      </c>
      <c r="J2184" s="55" t="s">
        <v>2290</v>
      </c>
      <c r="K2184" s="55" t="s">
        <v>1249</v>
      </c>
      <c r="L2184" s="55">
        <v>0.23</v>
      </c>
      <c r="AD2184" s="12">
        <v>2177</v>
      </c>
      <c r="AE2184" s="12" t="s">
        <v>1261</v>
      </c>
      <c r="AF2184" s="12" t="s">
        <v>1946</v>
      </c>
      <c r="AG2184" s="12" t="s">
        <v>665</v>
      </c>
      <c r="AH2184" s="12" t="s">
        <v>1233</v>
      </c>
      <c r="DN2184" s="55">
        <v>2177</v>
      </c>
      <c r="DO2184" s="55" t="s">
        <v>1566</v>
      </c>
      <c r="DP2184" s="55" t="s">
        <v>3300</v>
      </c>
      <c r="DQ2184" s="55" t="s">
        <v>1260</v>
      </c>
      <c r="DR2184" s="55" t="s">
        <v>1261</v>
      </c>
      <c r="DS2184" s="55">
        <v>33255</v>
      </c>
      <c r="DT2184" s="55">
        <v>10000</v>
      </c>
      <c r="DU2184" s="55" t="s">
        <v>1258</v>
      </c>
      <c r="DV2184" s="55">
        <v>1</v>
      </c>
      <c r="EV2184" s="55">
        <v>2177</v>
      </c>
      <c r="EW2184" s="55" t="s">
        <v>1313</v>
      </c>
      <c r="EX2184" s="55" t="s">
        <v>1260</v>
      </c>
      <c r="EY2184" s="55">
        <v>4</v>
      </c>
      <c r="EZ2184" s="55">
        <v>0</v>
      </c>
      <c r="FA2184" s="55">
        <v>1994</v>
      </c>
      <c r="FB2184" s="55" t="s">
        <v>1361</v>
      </c>
      <c r="FC2184" s="55" t="s">
        <v>1249</v>
      </c>
      <c r="FD2184" s="55">
        <v>5.25</v>
      </c>
      <c r="FF2184" s="55">
        <v>2177</v>
      </c>
      <c r="FG2184" s="55" t="s">
        <v>1313</v>
      </c>
      <c r="FH2184" s="55" t="s">
        <v>1252</v>
      </c>
      <c r="FI2184" s="55">
        <v>2</v>
      </c>
      <c r="FJ2184" s="55">
        <v>260000</v>
      </c>
      <c r="FK2184" s="55" t="s">
        <v>1249</v>
      </c>
      <c r="FL2184" s="55">
        <v>0.3</v>
      </c>
      <c r="JW2184" s="12">
        <v>2177</v>
      </c>
      <c r="JX2184" s="12" t="s">
        <v>1882</v>
      </c>
      <c r="JY2184" s="12" t="s">
        <v>1882</v>
      </c>
    </row>
    <row r="2185" ht="14.25" customHeight="1" outlineLevel="1" spans="7:285">
      <c r="G2185" s="55">
        <v>2178</v>
      </c>
      <c r="H2185" s="55" t="s">
        <v>1250</v>
      </c>
      <c r="I2185" s="55" t="s">
        <v>1470</v>
      </c>
      <c r="J2185" s="55" t="s">
        <v>1707</v>
      </c>
      <c r="K2185" s="55" t="s">
        <v>1249</v>
      </c>
      <c r="L2185" s="55">
        <v>0.23</v>
      </c>
      <c r="AD2185" s="12">
        <v>2178</v>
      </c>
      <c r="AE2185" s="12" t="s">
        <v>1261</v>
      </c>
      <c r="AF2185" s="12" t="s">
        <v>1629</v>
      </c>
      <c r="AG2185" s="12" t="s">
        <v>665</v>
      </c>
      <c r="AH2185" s="12" t="s">
        <v>1233</v>
      </c>
      <c r="DN2185" s="55">
        <v>2178</v>
      </c>
      <c r="DO2185" s="55" t="s">
        <v>1566</v>
      </c>
      <c r="DP2185" s="55" t="s">
        <v>3300</v>
      </c>
      <c r="DQ2185" s="55" t="s">
        <v>1260</v>
      </c>
      <c r="DR2185" s="55" t="s">
        <v>1261</v>
      </c>
      <c r="DS2185" s="55">
        <v>33256</v>
      </c>
      <c r="DT2185" s="55">
        <v>10000</v>
      </c>
      <c r="DU2185" s="55" t="s">
        <v>1258</v>
      </c>
      <c r="DV2185" s="55">
        <v>1</v>
      </c>
      <c r="EV2185" s="55">
        <v>2178</v>
      </c>
      <c r="EW2185" s="55" t="s">
        <v>1313</v>
      </c>
      <c r="EX2185" s="55" t="s">
        <v>1260</v>
      </c>
      <c r="EY2185" s="55">
        <v>4</v>
      </c>
      <c r="EZ2185" s="55">
        <v>1995</v>
      </c>
      <c r="FA2185" s="55">
        <v>2999</v>
      </c>
      <c r="FB2185" s="55" t="s">
        <v>1361</v>
      </c>
      <c r="FC2185" s="55" t="s">
        <v>1249</v>
      </c>
      <c r="FD2185" s="55">
        <v>6</v>
      </c>
      <c r="FF2185" s="55">
        <v>2178</v>
      </c>
      <c r="FG2185" s="55" t="s">
        <v>1313</v>
      </c>
      <c r="FH2185" s="55" t="s">
        <v>1252</v>
      </c>
      <c r="FI2185" s="55">
        <v>2</v>
      </c>
      <c r="FJ2185" s="55">
        <v>400000</v>
      </c>
      <c r="FK2185" s="55" t="s">
        <v>1249</v>
      </c>
      <c r="FL2185" s="55">
        <v>0.3</v>
      </c>
      <c r="JW2185" s="12">
        <v>2178</v>
      </c>
      <c r="JX2185" s="12" t="s">
        <v>1882</v>
      </c>
      <c r="JY2185" s="12" t="s">
        <v>1907</v>
      </c>
    </row>
    <row r="2186" ht="14.25" customHeight="1" outlineLevel="1" spans="7:285">
      <c r="G2186" s="55">
        <v>2179</v>
      </c>
      <c r="H2186" s="55" t="s">
        <v>1250</v>
      </c>
      <c r="I2186" s="55" t="s">
        <v>1470</v>
      </c>
      <c r="J2186" s="55" t="s">
        <v>2319</v>
      </c>
      <c r="K2186" s="55" t="s">
        <v>1249</v>
      </c>
      <c r="L2186" s="55">
        <v>0.23</v>
      </c>
      <c r="AD2186" s="12">
        <v>2179</v>
      </c>
      <c r="AE2186" s="12" t="s">
        <v>1261</v>
      </c>
      <c r="AF2186" s="12" t="s">
        <v>1932</v>
      </c>
      <c r="AG2186" s="12" t="s">
        <v>665</v>
      </c>
      <c r="AH2186" s="12" t="s">
        <v>1233</v>
      </c>
      <c r="DN2186" s="55">
        <v>2179</v>
      </c>
      <c r="DO2186" s="55" t="s">
        <v>1566</v>
      </c>
      <c r="DP2186" s="55" t="s">
        <v>3300</v>
      </c>
      <c r="DQ2186" s="55" t="s">
        <v>1260</v>
      </c>
      <c r="DR2186" s="55" t="s">
        <v>1261</v>
      </c>
      <c r="DS2186" s="55">
        <v>33257</v>
      </c>
      <c r="DT2186" s="55">
        <v>10000</v>
      </c>
      <c r="DU2186" s="55" t="s">
        <v>1258</v>
      </c>
      <c r="DV2186" s="55">
        <v>1</v>
      </c>
      <c r="EV2186" s="55">
        <v>2179</v>
      </c>
      <c r="EW2186" s="55" t="s">
        <v>1313</v>
      </c>
      <c r="EX2186" s="55" t="s">
        <v>1260</v>
      </c>
      <c r="EY2186" s="55">
        <v>5</v>
      </c>
      <c r="EZ2186" s="55">
        <v>0</v>
      </c>
      <c r="FA2186" s="55">
        <v>1994</v>
      </c>
      <c r="FB2186" s="55" t="s">
        <v>1361</v>
      </c>
      <c r="FC2186" s="55" t="s">
        <v>1249</v>
      </c>
      <c r="FD2186" s="55">
        <v>5.25</v>
      </c>
      <c r="FF2186" s="55">
        <v>2179</v>
      </c>
      <c r="FG2186" s="55" t="s">
        <v>1313</v>
      </c>
      <c r="FH2186" s="55" t="s">
        <v>1252</v>
      </c>
      <c r="FI2186" s="55">
        <v>2</v>
      </c>
      <c r="FJ2186" s="55">
        <v>530000</v>
      </c>
      <c r="FK2186" s="55" t="s">
        <v>1249</v>
      </c>
      <c r="FL2186" s="55">
        <v>0.3</v>
      </c>
      <c r="JW2186" s="12">
        <v>2179</v>
      </c>
      <c r="JX2186" s="12" t="s">
        <v>1882</v>
      </c>
      <c r="JY2186" s="12" t="s">
        <v>1007</v>
      </c>
    </row>
    <row r="2187" ht="14.25" customHeight="1" outlineLevel="1" spans="7:285">
      <c r="G2187" s="55">
        <v>2180</v>
      </c>
      <c r="H2187" s="55" t="s">
        <v>1250</v>
      </c>
      <c r="I2187" s="55" t="s">
        <v>1470</v>
      </c>
      <c r="J2187" s="55" t="s">
        <v>2338</v>
      </c>
      <c r="K2187" s="55" t="s">
        <v>1249</v>
      </c>
      <c r="L2187" s="55">
        <v>0.525</v>
      </c>
      <c r="AD2187" s="12">
        <v>2180</v>
      </c>
      <c r="AE2187" s="12" t="s">
        <v>1261</v>
      </c>
      <c r="AF2187" s="12" t="s">
        <v>2448</v>
      </c>
      <c r="AG2187" s="12" t="s">
        <v>665</v>
      </c>
      <c r="AH2187" s="12" t="s">
        <v>1233</v>
      </c>
      <c r="DN2187" s="55">
        <v>2180</v>
      </c>
      <c r="DO2187" s="55" t="s">
        <v>1566</v>
      </c>
      <c r="DP2187" s="55" t="s">
        <v>3300</v>
      </c>
      <c r="DQ2187" s="55" t="s">
        <v>1260</v>
      </c>
      <c r="DR2187" s="55" t="s">
        <v>1261</v>
      </c>
      <c r="DS2187" s="55">
        <v>33261</v>
      </c>
      <c r="DT2187" s="55">
        <v>10000</v>
      </c>
      <c r="DU2187" s="55" t="s">
        <v>1258</v>
      </c>
      <c r="DV2187" s="55">
        <v>1</v>
      </c>
      <c r="EV2187" s="55">
        <v>2180</v>
      </c>
      <c r="EW2187" s="55" t="s">
        <v>1313</v>
      </c>
      <c r="EX2187" s="55" t="s">
        <v>1260</v>
      </c>
      <c r="EY2187" s="55">
        <v>5</v>
      </c>
      <c r="EZ2187" s="55">
        <v>1995</v>
      </c>
      <c r="FA2187" s="55">
        <v>2999</v>
      </c>
      <c r="FB2187" s="55" t="s">
        <v>1361</v>
      </c>
      <c r="FC2187" s="55" t="s">
        <v>1249</v>
      </c>
      <c r="FD2187" s="55">
        <v>6</v>
      </c>
      <c r="FF2187" s="55">
        <v>2180</v>
      </c>
      <c r="FG2187" s="55" t="s">
        <v>1313</v>
      </c>
      <c r="FH2187" s="55" t="s">
        <v>1252</v>
      </c>
      <c r="FI2187" s="55">
        <v>2</v>
      </c>
      <c r="FJ2187" s="55">
        <v>540000</v>
      </c>
      <c r="FK2187" s="55" t="s">
        <v>1249</v>
      </c>
      <c r="FL2187" s="55">
        <v>0.3</v>
      </c>
      <c r="JW2187" s="12">
        <v>2180</v>
      </c>
      <c r="JX2187" s="12" t="s">
        <v>1882</v>
      </c>
      <c r="JY2187" s="12" t="s">
        <v>1960</v>
      </c>
    </row>
    <row r="2188" ht="14.25" customHeight="1" outlineLevel="1" spans="7:285">
      <c r="G2188" s="55">
        <v>2181</v>
      </c>
      <c r="H2188" s="55" t="s">
        <v>1250</v>
      </c>
      <c r="I2188" s="55" t="s">
        <v>1470</v>
      </c>
      <c r="J2188" s="55" t="s">
        <v>2354</v>
      </c>
      <c r="K2188" s="55" t="s">
        <v>1249</v>
      </c>
      <c r="L2188" s="55">
        <v>0.4725</v>
      </c>
      <c r="AD2188" s="12">
        <v>2181</v>
      </c>
      <c r="AE2188" s="12" t="s">
        <v>1261</v>
      </c>
      <c r="AF2188" s="12" t="s">
        <v>2578</v>
      </c>
      <c r="AG2188" s="12" t="s">
        <v>665</v>
      </c>
      <c r="AH2188" s="12" t="s">
        <v>1233</v>
      </c>
      <c r="DN2188" s="55">
        <v>2181</v>
      </c>
      <c r="DO2188" s="55" t="s">
        <v>1566</v>
      </c>
      <c r="DP2188" s="55" t="s">
        <v>3300</v>
      </c>
      <c r="DQ2188" s="55" t="s">
        <v>1260</v>
      </c>
      <c r="DR2188" s="55" t="s">
        <v>1261</v>
      </c>
      <c r="DS2188" s="55">
        <v>33265</v>
      </c>
      <c r="DT2188" s="55">
        <v>10000</v>
      </c>
      <c r="DU2188" s="55" t="s">
        <v>1258</v>
      </c>
      <c r="DV2188" s="55">
        <v>1</v>
      </c>
      <c r="EV2188" s="55">
        <v>2181</v>
      </c>
      <c r="EW2188" s="55" t="s">
        <v>1313</v>
      </c>
      <c r="EX2188" s="55" t="s">
        <v>1260</v>
      </c>
      <c r="EY2188" s="55">
        <v>6</v>
      </c>
      <c r="EZ2188" s="55">
        <v>0</v>
      </c>
      <c r="FA2188" s="55">
        <v>1994</v>
      </c>
      <c r="FB2188" s="55" t="s">
        <v>1361</v>
      </c>
      <c r="FC2188" s="55" t="s">
        <v>1249</v>
      </c>
      <c r="FD2188" s="55">
        <v>5.25</v>
      </c>
      <c r="FF2188" s="55">
        <v>2181</v>
      </c>
      <c r="FG2188" s="55" t="s">
        <v>1313</v>
      </c>
      <c r="FH2188" s="55" t="s">
        <v>1390</v>
      </c>
      <c r="FI2188" s="55">
        <v>1</v>
      </c>
      <c r="FJ2188" s="55">
        <v>0</v>
      </c>
      <c r="FK2188" s="55" t="s">
        <v>1249</v>
      </c>
      <c r="FL2188" s="55">
        <v>0.3</v>
      </c>
      <c r="JW2188" s="12">
        <v>2181</v>
      </c>
      <c r="JX2188" s="12" t="s">
        <v>1882</v>
      </c>
      <c r="JY2188" s="12" t="s">
        <v>1983</v>
      </c>
    </row>
    <row r="2189" ht="14.25" customHeight="1" outlineLevel="1" spans="7:285">
      <c r="G2189" s="55">
        <v>2182</v>
      </c>
      <c r="H2189" s="55" t="s">
        <v>1250</v>
      </c>
      <c r="I2189" s="55" t="s">
        <v>1756</v>
      </c>
      <c r="J2189" s="55" t="s">
        <v>2162</v>
      </c>
      <c r="K2189" s="55" t="s">
        <v>1249</v>
      </c>
      <c r="L2189" s="55">
        <v>0.31</v>
      </c>
      <c r="AD2189" s="12">
        <v>2182</v>
      </c>
      <c r="AE2189" s="12" t="s">
        <v>1261</v>
      </c>
      <c r="AF2189" s="12" t="s">
        <v>985</v>
      </c>
      <c r="AG2189" s="12" t="s">
        <v>905</v>
      </c>
      <c r="AH2189" s="12" t="s">
        <v>1603</v>
      </c>
      <c r="DN2189" s="55">
        <v>2182</v>
      </c>
      <c r="DO2189" s="55" t="s">
        <v>1566</v>
      </c>
      <c r="DP2189" s="55" t="s">
        <v>3300</v>
      </c>
      <c r="DQ2189" s="55" t="s">
        <v>1260</v>
      </c>
      <c r="DR2189" s="55" t="s">
        <v>1261</v>
      </c>
      <c r="DS2189" s="55">
        <v>33266</v>
      </c>
      <c r="DT2189" s="55">
        <v>10000</v>
      </c>
      <c r="DU2189" s="55" t="s">
        <v>1258</v>
      </c>
      <c r="DV2189" s="55">
        <v>1</v>
      </c>
      <c r="EV2189" s="55">
        <v>2182</v>
      </c>
      <c r="EW2189" s="55" t="s">
        <v>1313</v>
      </c>
      <c r="EX2189" s="55" t="s">
        <v>1260</v>
      </c>
      <c r="EY2189" s="55">
        <v>6</v>
      </c>
      <c r="EZ2189" s="55">
        <v>1995</v>
      </c>
      <c r="FA2189" s="55">
        <v>2999</v>
      </c>
      <c r="FB2189" s="55" t="s">
        <v>1361</v>
      </c>
      <c r="FC2189" s="55" t="s">
        <v>1249</v>
      </c>
      <c r="FD2189" s="55">
        <v>6</v>
      </c>
      <c r="FF2189" s="55">
        <v>2182</v>
      </c>
      <c r="FG2189" s="55" t="s">
        <v>1313</v>
      </c>
      <c r="FH2189" s="55" t="s">
        <v>1390</v>
      </c>
      <c r="FI2189" s="55">
        <v>1</v>
      </c>
      <c r="FJ2189" s="55">
        <v>1000</v>
      </c>
      <c r="FK2189" s="55" t="s">
        <v>1249</v>
      </c>
      <c r="FL2189" s="55">
        <v>0.3</v>
      </c>
      <c r="JW2189" s="12">
        <v>2182</v>
      </c>
      <c r="JX2189" s="12" t="s">
        <v>1703</v>
      </c>
      <c r="JY2189" s="12" t="s">
        <v>653</v>
      </c>
    </row>
    <row r="2190" ht="14.25" customHeight="1" outlineLevel="1" spans="7:285">
      <c r="G2190" s="55">
        <v>2183</v>
      </c>
      <c r="H2190" s="55" t="s">
        <v>1250</v>
      </c>
      <c r="I2190" s="55" t="s">
        <v>1756</v>
      </c>
      <c r="J2190" s="55" t="s">
        <v>2725</v>
      </c>
      <c r="K2190" s="55" t="s">
        <v>1249</v>
      </c>
      <c r="L2190" s="55">
        <v>0.8</v>
      </c>
      <c r="AD2190" s="12">
        <v>2183</v>
      </c>
      <c r="AE2190" s="12" t="s">
        <v>1261</v>
      </c>
      <c r="AF2190" s="12" t="s">
        <v>1492</v>
      </c>
      <c r="AG2190" s="12" t="s">
        <v>905</v>
      </c>
      <c r="AH2190" s="12" t="s">
        <v>1603</v>
      </c>
      <c r="DN2190" s="55">
        <v>2183</v>
      </c>
      <c r="DO2190" s="55" t="s">
        <v>1566</v>
      </c>
      <c r="DP2190" s="55" t="s">
        <v>3300</v>
      </c>
      <c r="DQ2190" s="55" t="s">
        <v>1260</v>
      </c>
      <c r="DR2190" s="55" t="s">
        <v>1261</v>
      </c>
      <c r="DS2190" s="55">
        <v>33269</v>
      </c>
      <c r="DT2190" s="55">
        <v>10000</v>
      </c>
      <c r="DU2190" s="55" t="s">
        <v>1258</v>
      </c>
      <c r="DV2190" s="55">
        <v>1</v>
      </c>
      <c r="EV2190" s="55">
        <v>2183</v>
      </c>
      <c r="EW2190" s="55" t="s">
        <v>1313</v>
      </c>
      <c r="EX2190" s="55" t="s">
        <v>1260</v>
      </c>
      <c r="EY2190" s="55">
        <v>7</v>
      </c>
      <c r="EZ2190" s="55">
        <v>0</v>
      </c>
      <c r="FA2190" s="55">
        <v>1994</v>
      </c>
      <c r="FB2190" s="55" t="s">
        <v>1361</v>
      </c>
      <c r="FC2190" s="55" t="s">
        <v>1249</v>
      </c>
      <c r="FD2190" s="55">
        <v>5.25</v>
      </c>
      <c r="FF2190" s="55">
        <v>2183</v>
      </c>
      <c r="FG2190" s="55" t="s">
        <v>1313</v>
      </c>
      <c r="FH2190" s="55" t="s">
        <v>1390</v>
      </c>
      <c r="FI2190" s="55">
        <v>1</v>
      </c>
      <c r="FJ2190" s="55">
        <v>2500</v>
      </c>
      <c r="FK2190" s="55" t="s">
        <v>1249</v>
      </c>
      <c r="FL2190" s="55">
        <v>0.3</v>
      </c>
      <c r="JW2190" s="12">
        <v>2183</v>
      </c>
      <c r="JX2190" s="12" t="s">
        <v>1703</v>
      </c>
      <c r="JY2190" s="12" t="s">
        <v>761</v>
      </c>
    </row>
    <row r="2191" ht="14.25" customHeight="1" outlineLevel="1" spans="7:285">
      <c r="G2191" s="55">
        <v>2184</v>
      </c>
      <c r="H2191" s="55" t="s">
        <v>1250</v>
      </c>
      <c r="I2191" s="55" t="s">
        <v>1756</v>
      </c>
      <c r="J2191" s="55" t="s">
        <v>2953</v>
      </c>
      <c r="K2191" s="55" t="s">
        <v>1249</v>
      </c>
      <c r="L2191" s="55">
        <v>0.8</v>
      </c>
      <c r="AD2191" s="12">
        <v>2184</v>
      </c>
      <c r="AE2191" s="12" t="s">
        <v>1261</v>
      </c>
      <c r="AF2191" s="12" t="s">
        <v>1066</v>
      </c>
      <c r="AG2191" s="12" t="s">
        <v>627</v>
      </c>
      <c r="AH2191" s="12" t="s">
        <v>1564</v>
      </c>
      <c r="DN2191" s="55">
        <v>2184</v>
      </c>
      <c r="DO2191" s="55" t="s">
        <v>1566</v>
      </c>
      <c r="DP2191" s="55" t="s">
        <v>3300</v>
      </c>
      <c r="DQ2191" s="55" t="s">
        <v>1260</v>
      </c>
      <c r="DR2191" s="55" t="s">
        <v>1261</v>
      </c>
      <c r="DS2191" s="55">
        <v>33280</v>
      </c>
      <c r="DT2191" s="55">
        <v>10000</v>
      </c>
      <c r="DU2191" s="55" t="s">
        <v>1258</v>
      </c>
      <c r="DV2191" s="55">
        <v>1</v>
      </c>
      <c r="EV2191" s="55">
        <v>2184</v>
      </c>
      <c r="EW2191" s="55" t="s">
        <v>1313</v>
      </c>
      <c r="EX2191" s="55" t="s">
        <v>1260</v>
      </c>
      <c r="EY2191" s="55">
        <v>7</v>
      </c>
      <c r="EZ2191" s="55">
        <v>1995</v>
      </c>
      <c r="FA2191" s="55">
        <v>2999</v>
      </c>
      <c r="FB2191" s="55" t="s">
        <v>1361</v>
      </c>
      <c r="FC2191" s="55" t="s">
        <v>1249</v>
      </c>
      <c r="FD2191" s="55">
        <v>6</v>
      </c>
      <c r="FF2191" s="55">
        <v>2184</v>
      </c>
      <c r="FG2191" s="55" t="s">
        <v>1313</v>
      </c>
      <c r="FH2191" s="55" t="s">
        <v>1390</v>
      </c>
      <c r="FI2191" s="55">
        <v>1</v>
      </c>
      <c r="FJ2191" s="55">
        <v>5000</v>
      </c>
      <c r="FK2191" s="55" t="s">
        <v>1249</v>
      </c>
      <c r="FL2191" s="55">
        <v>0.3</v>
      </c>
      <c r="JW2191" s="12">
        <v>2184</v>
      </c>
      <c r="JX2191" s="12" t="s">
        <v>1703</v>
      </c>
      <c r="JY2191" s="12" t="s">
        <v>898</v>
      </c>
    </row>
    <row r="2192" ht="14.25" customHeight="1" outlineLevel="1" spans="7:285">
      <c r="G2192" s="55">
        <v>2185</v>
      </c>
      <c r="H2192" s="55" t="s">
        <v>1250</v>
      </c>
      <c r="I2192" s="55" t="s">
        <v>1756</v>
      </c>
      <c r="J2192" s="55" t="s">
        <v>3055</v>
      </c>
      <c r="K2192" s="55" t="s">
        <v>1249</v>
      </c>
      <c r="L2192" s="55">
        <v>0.8</v>
      </c>
      <c r="AD2192" s="12">
        <v>2185</v>
      </c>
      <c r="AE2192" s="12" t="s">
        <v>1261</v>
      </c>
      <c r="AF2192" s="12" t="s">
        <v>1006</v>
      </c>
      <c r="AG2192" s="12" t="s">
        <v>627</v>
      </c>
      <c r="AH2192" s="12" t="s">
        <v>1564</v>
      </c>
      <c r="DN2192" s="55">
        <v>2185</v>
      </c>
      <c r="DO2192" s="55" t="s">
        <v>1566</v>
      </c>
      <c r="DP2192" s="55" t="s">
        <v>3300</v>
      </c>
      <c r="DQ2192" s="55" t="s">
        <v>1260</v>
      </c>
      <c r="DR2192" s="55" t="s">
        <v>1261</v>
      </c>
      <c r="DS2192" s="55">
        <v>33283</v>
      </c>
      <c r="DT2192" s="55">
        <v>10000</v>
      </c>
      <c r="DU2192" s="55" t="s">
        <v>1258</v>
      </c>
      <c r="DV2192" s="55">
        <v>1</v>
      </c>
      <c r="EV2192" s="55">
        <v>2185</v>
      </c>
      <c r="EW2192" s="55" t="s">
        <v>1313</v>
      </c>
      <c r="EX2192" s="55" t="s">
        <v>1260</v>
      </c>
      <c r="EY2192" s="55">
        <v>8</v>
      </c>
      <c r="EZ2192" s="55">
        <v>0</v>
      </c>
      <c r="FA2192" s="55">
        <v>1994</v>
      </c>
      <c r="FB2192" s="55" t="s">
        <v>1361</v>
      </c>
      <c r="FC2192" s="55" t="s">
        <v>1249</v>
      </c>
      <c r="FD2192" s="55">
        <v>5.25</v>
      </c>
      <c r="FF2192" s="55">
        <v>2185</v>
      </c>
      <c r="FG2192" s="55" t="s">
        <v>1313</v>
      </c>
      <c r="FH2192" s="55" t="s">
        <v>1390</v>
      </c>
      <c r="FI2192" s="55">
        <v>1</v>
      </c>
      <c r="FJ2192" s="55">
        <v>10000</v>
      </c>
      <c r="FK2192" s="55" t="s">
        <v>1249</v>
      </c>
      <c r="FL2192" s="55">
        <v>0.3</v>
      </c>
      <c r="JW2192" s="12">
        <v>2185</v>
      </c>
      <c r="JX2192" s="12" t="s">
        <v>1703</v>
      </c>
      <c r="JY2192" s="12" t="s">
        <v>957</v>
      </c>
    </row>
    <row r="2193" ht="14.25" customHeight="1" outlineLevel="1" spans="7:285">
      <c r="G2193" s="55">
        <v>2186</v>
      </c>
      <c r="H2193" s="55" t="s">
        <v>1250</v>
      </c>
      <c r="I2193" s="55" t="s">
        <v>1756</v>
      </c>
      <c r="J2193" s="55" t="s">
        <v>3108</v>
      </c>
      <c r="K2193" s="55" t="s">
        <v>1249</v>
      </c>
      <c r="L2193" s="55">
        <v>0.8</v>
      </c>
      <c r="AD2193" s="12">
        <v>2186</v>
      </c>
      <c r="AE2193" s="12" t="s">
        <v>1261</v>
      </c>
      <c r="AF2193" s="12" t="s">
        <v>1793</v>
      </c>
      <c r="AG2193" s="12" t="s">
        <v>627</v>
      </c>
      <c r="AH2193" s="12" t="s">
        <v>1564</v>
      </c>
      <c r="DN2193" s="55">
        <v>2186</v>
      </c>
      <c r="DO2193" s="55" t="s">
        <v>1566</v>
      </c>
      <c r="DP2193" s="55" t="s">
        <v>3300</v>
      </c>
      <c r="DQ2193" s="55" t="s">
        <v>1260</v>
      </c>
      <c r="DR2193" s="55" t="s">
        <v>1261</v>
      </c>
      <c r="DS2193" s="55">
        <v>33296</v>
      </c>
      <c r="DT2193" s="55">
        <v>10000</v>
      </c>
      <c r="DU2193" s="55" t="s">
        <v>1258</v>
      </c>
      <c r="DV2193" s="55">
        <v>1</v>
      </c>
      <c r="EV2193" s="55">
        <v>2186</v>
      </c>
      <c r="EW2193" s="55" t="s">
        <v>1313</v>
      </c>
      <c r="EX2193" s="55" t="s">
        <v>1260</v>
      </c>
      <c r="EY2193" s="55">
        <v>8</v>
      </c>
      <c r="EZ2193" s="55">
        <v>1995</v>
      </c>
      <c r="FA2193" s="55">
        <v>2999</v>
      </c>
      <c r="FB2193" s="55" t="s">
        <v>1361</v>
      </c>
      <c r="FC2193" s="55" t="s">
        <v>1249</v>
      </c>
      <c r="FD2193" s="55">
        <v>6</v>
      </c>
      <c r="FF2193" s="55">
        <v>2186</v>
      </c>
      <c r="FG2193" s="55" t="s">
        <v>1313</v>
      </c>
      <c r="FH2193" s="55" t="s">
        <v>1390</v>
      </c>
      <c r="FI2193" s="55">
        <v>1</v>
      </c>
      <c r="FJ2193" s="55">
        <v>25000</v>
      </c>
      <c r="FK2193" s="55" t="s">
        <v>1249</v>
      </c>
      <c r="FL2193" s="55">
        <v>0.3</v>
      </c>
      <c r="JW2193" s="12">
        <v>2186</v>
      </c>
      <c r="JX2193" s="12" t="s">
        <v>1703</v>
      </c>
      <c r="JY2193" s="12" t="s">
        <v>1011</v>
      </c>
    </row>
    <row r="2194" ht="14.25" customHeight="1" outlineLevel="1" spans="7:285">
      <c r="G2194" s="55">
        <v>2187</v>
      </c>
      <c r="H2194" s="55" t="s">
        <v>1250</v>
      </c>
      <c r="I2194" s="55" t="s">
        <v>1756</v>
      </c>
      <c r="J2194" s="55" t="s">
        <v>3159</v>
      </c>
      <c r="K2194" s="55" t="s">
        <v>1249</v>
      </c>
      <c r="L2194" s="55">
        <v>0.8</v>
      </c>
      <c r="AD2194" s="12">
        <v>2187</v>
      </c>
      <c r="AE2194" s="12" t="s">
        <v>1261</v>
      </c>
      <c r="AF2194" s="12" t="s">
        <v>1996</v>
      </c>
      <c r="AG2194" s="12" t="s">
        <v>627</v>
      </c>
      <c r="AH2194" s="12" t="s">
        <v>1564</v>
      </c>
      <c r="DN2194" s="55">
        <v>2187</v>
      </c>
      <c r="DO2194" s="55" t="s">
        <v>1566</v>
      </c>
      <c r="DP2194" s="55" t="s">
        <v>3300</v>
      </c>
      <c r="DQ2194" s="55" t="s">
        <v>1260</v>
      </c>
      <c r="DR2194" s="55" t="s">
        <v>1261</v>
      </c>
      <c r="DS2194" s="55">
        <v>33299</v>
      </c>
      <c r="DT2194" s="55">
        <v>10000</v>
      </c>
      <c r="DU2194" s="55" t="s">
        <v>1258</v>
      </c>
      <c r="DV2194" s="55">
        <v>1</v>
      </c>
      <c r="EV2194" s="55">
        <v>2187</v>
      </c>
      <c r="EW2194" s="55" t="s">
        <v>1313</v>
      </c>
      <c r="EX2194" s="55" t="s">
        <v>1260</v>
      </c>
      <c r="EY2194" s="55">
        <v>9</v>
      </c>
      <c r="EZ2194" s="55">
        <v>0</v>
      </c>
      <c r="FA2194" s="55">
        <v>1994</v>
      </c>
      <c r="FB2194" s="55" t="s">
        <v>1361</v>
      </c>
      <c r="FC2194" s="55" t="s">
        <v>1249</v>
      </c>
      <c r="FD2194" s="55">
        <v>5.25</v>
      </c>
      <c r="FF2194" s="55">
        <v>2187</v>
      </c>
      <c r="FG2194" s="55" t="s">
        <v>1313</v>
      </c>
      <c r="FH2194" s="55" t="s">
        <v>1390</v>
      </c>
      <c r="FI2194" s="55">
        <v>1</v>
      </c>
      <c r="FJ2194" s="55">
        <v>50000</v>
      </c>
      <c r="FK2194" s="55" t="s">
        <v>1249</v>
      </c>
      <c r="FL2194" s="55">
        <v>0.3</v>
      </c>
      <c r="JW2194" s="12">
        <v>2187</v>
      </c>
      <c r="JX2194" s="12" t="s">
        <v>1703</v>
      </c>
      <c r="JY2194" s="12" t="s">
        <v>1089</v>
      </c>
    </row>
    <row r="2195" ht="14.25" customHeight="1" outlineLevel="1" spans="7:285">
      <c r="G2195" s="55">
        <v>2188</v>
      </c>
      <c r="H2195" s="55" t="s">
        <v>1250</v>
      </c>
      <c r="I2195" s="55" t="s">
        <v>1756</v>
      </c>
      <c r="J2195" s="55" t="s">
        <v>3199</v>
      </c>
      <c r="K2195" s="55" t="s">
        <v>1249</v>
      </c>
      <c r="L2195" s="55">
        <v>0.8</v>
      </c>
      <c r="AD2195" s="12">
        <v>2188</v>
      </c>
      <c r="AE2195" s="12" t="s">
        <v>1261</v>
      </c>
      <c r="AF2195" s="12" t="s">
        <v>2164</v>
      </c>
      <c r="AG2195" s="12" t="s">
        <v>627</v>
      </c>
      <c r="AH2195" s="12" t="s">
        <v>1564</v>
      </c>
      <c r="DN2195" s="55">
        <v>2188</v>
      </c>
      <c r="DO2195" s="55" t="s">
        <v>1566</v>
      </c>
      <c r="DP2195" s="55" t="s">
        <v>3300</v>
      </c>
      <c r="DQ2195" s="55" t="s">
        <v>1260</v>
      </c>
      <c r="DR2195" s="55" t="s">
        <v>1261</v>
      </c>
      <c r="DS2195" s="55">
        <v>33302</v>
      </c>
      <c r="DT2195" s="55">
        <v>10000</v>
      </c>
      <c r="DU2195" s="55" t="s">
        <v>1258</v>
      </c>
      <c r="DV2195" s="55">
        <v>1</v>
      </c>
      <c r="EV2195" s="55">
        <v>2188</v>
      </c>
      <c r="EW2195" s="55" t="s">
        <v>1313</v>
      </c>
      <c r="EX2195" s="55" t="s">
        <v>1260</v>
      </c>
      <c r="EY2195" s="55">
        <v>9</v>
      </c>
      <c r="EZ2195" s="55">
        <v>1995</v>
      </c>
      <c r="FA2195" s="55">
        <v>2999</v>
      </c>
      <c r="FB2195" s="55" t="s">
        <v>1361</v>
      </c>
      <c r="FC2195" s="55" t="s">
        <v>1249</v>
      </c>
      <c r="FD2195" s="55">
        <v>6</v>
      </c>
      <c r="FF2195" s="55">
        <v>2188</v>
      </c>
      <c r="FG2195" s="55" t="s">
        <v>1313</v>
      </c>
      <c r="FH2195" s="55" t="s">
        <v>1390</v>
      </c>
      <c r="FI2195" s="55">
        <v>1</v>
      </c>
      <c r="FJ2195" s="55">
        <v>80000</v>
      </c>
      <c r="FK2195" s="55" t="s">
        <v>1249</v>
      </c>
      <c r="FL2195" s="55">
        <v>0.3</v>
      </c>
      <c r="JW2195" s="12">
        <v>2188</v>
      </c>
      <c r="JX2195" s="12" t="s">
        <v>1703</v>
      </c>
      <c r="JY2195" s="12" t="s">
        <v>1228</v>
      </c>
    </row>
    <row r="2196" ht="14.25" customHeight="1" outlineLevel="1" spans="7:285">
      <c r="G2196" s="55">
        <v>2189</v>
      </c>
      <c r="H2196" s="55" t="s">
        <v>1250</v>
      </c>
      <c r="I2196" s="55" t="s">
        <v>1756</v>
      </c>
      <c r="J2196" s="55" t="s">
        <v>3230</v>
      </c>
      <c r="K2196" s="55" t="s">
        <v>1249</v>
      </c>
      <c r="L2196" s="55">
        <v>0.8</v>
      </c>
      <c r="AD2196" s="12">
        <v>2189</v>
      </c>
      <c r="AE2196" s="12" t="s">
        <v>1261</v>
      </c>
      <c r="AF2196" s="12" t="s">
        <v>2305</v>
      </c>
      <c r="AG2196" s="12" t="s">
        <v>627</v>
      </c>
      <c r="AH2196" s="12" t="s">
        <v>1564</v>
      </c>
      <c r="DN2196" s="55">
        <v>2189</v>
      </c>
      <c r="DO2196" s="55" t="s">
        <v>1566</v>
      </c>
      <c r="DP2196" s="55" t="s">
        <v>3300</v>
      </c>
      <c r="DQ2196" s="55" t="s">
        <v>1260</v>
      </c>
      <c r="DR2196" s="55" t="s">
        <v>1261</v>
      </c>
      <c r="DS2196" s="55">
        <v>33303</v>
      </c>
      <c r="DT2196" s="55">
        <v>10000</v>
      </c>
      <c r="DU2196" s="55" t="s">
        <v>1258</v>
      </c>
      <c r="DV2196" s="55">
        <v>1</v>
      </c>
      <c r="EV2196" s="55">
        <v>2189</v>
      </c>
      <c r="EW2196" s="55" t="s">
        <v>1313</v>
      </c>
      <c r="EX2196" s="55" t="s">
        <v>1738</v>
      </c>
      <c r="EY2196" s="55">
        <v>1</v>
      </c>
      <c r="EZ2196" s="55">
        <v>0</v>
      </c>
      <c r="FA2196" s="55">
        <v>1994</v>
      </c>
      <c r="FB2196" s="55" t="s">
        <v>1361</v>
      </c>
      <c r="FC2196" s="55" t="s">
        <v>1249</v>
      </c>
      <c r="FD2196" s="55">
        <v>5.5</v>
      </c>
      <c r="FF2196" s="55">
        <v>2189</v>
      </c>
      <c r="FG2196" s="55" t="s">
        <v>1313</v>
      </c>
      <c r="FH2196" s="55" t="s">
        <v>1390</v>
      </c>
      <c r="FI2196" s="55">
        <v>1</v>
      </c>
      <c r="FJ2196" s="55">
        <v>130000</v>
      </c>
      <c r="FK2196" s="55" t="s">
        <v>1249</v>
      </c>
      <c r="FL2196" s="55">
        <v>0.3</v>
      </c>
      <c r="JW2196" s="12">
        <v>2189</v>
      </c>
      <c r="JX2196" s="12" t="s">
        <v>1703</v>
      </c>
      <c r="JY2196" s="12" t="s">
        <v>1290</v>
      </c>
    </row>
    <row r="2197" ht="14.25" customHeight="1" outlineLevel="1" spans="7:285">
      <c r="G2197" s="55">
        <v>2190</v>
      </c>
      <c r="H2197" s="55" t="s">
        <v>1250</v>
      </c>
      <c r="I2197" s="55" t="s">
        <v>1756</v>
      </c>
      <c r="J2197" s="55" t="s">
        <v>2205</v>
      </c>
      <c r="K2197" s="55" t="s">
        <v>1249</v>
      </c>
      <c r="L2197" s="55">
        <v>0.8</v>
      </c>
      <c r="AD2197" s="12">
        <v>2190</v>
      </c>
      <c r="AE2197" s="12" t="s">
        <v>1261</v>
      </c>
      <c r="AF2197" s="12" t="s">
        <v>2357</v>
      </c>
      <c r="AG2197" s="12" t="s">
        <v>627</v>
      </c>
      <c r="AH2197" s="12" t="s">
        <v>1564</v>
      </c>
      <c r="DN2197" s="55">
        <v>2190</v>
      </c>
      <c r="DO2197" s="55" t="s">
        <v>1566</v>
      </c>
      <c r="DP2197" s="55" t="s">
        <v>3300</v>
      </c>
      <c r="DQ2197" s="55" t="s">
        <v>1260</v>
      </c>
      <c r="DR2197" s="55" t="s">
        <v>1261</v>
      </c>
      <c r="DS2197" s="55">
        <v>33307</v>
      </c>
      <c r="DT2197" s="55">
        <v>10000</v>
      </c>
      <c r="DU2197" s="55" t="s">
        <v>1258</v>
      </c>
      <c r="DV2197" s="55">
        <v>1</v>
      </c>
      <c r="EV2197" s="55">
        <v>2190</v>
      </c>
      <c r="EW2197" s="55" t="s">
        <v>1313</v>
      </c>
      <c r="EX2197" s="55" t="s">
        <v>1738</v>
      </c>
      <c r="EY2197" s="55">
        <v>1</v>
      </c>
      <c r="EZ2197" s="55">
        <v>1995</v>
      </c>
      <c r="FA2197" s="55">
        <v>2999</v>
      </c>
      <c r="FB2197" s="55" t="s">
        <v>1361</v>
      </c>
      <c r="FC2197" s="55" t="s">
        <v>1249</v>
      </c>
      <c r="FD2197" s="55">
        <v>6</v>
      </c>
      <c r="FF2197" s="55">
        <v>2190</v>
      </c>
      <c r="FG2197" s="55" t="s">
        <v>1313</v>
      </c>
      <c r="FH2197" s="55" t="s">
        <v>1390</v>
      </c>
      <c r="FI2197" s="55">
        <v>1</v>
      </c>
      <c r="FJ2197" s="55">
        <v>260000</v>
      </c>
      <c r="FK2197" s="55" t="s">
        <v>1249</v>
      </c>
      <c r="FL2197" s="55">
        <v>0.3</v>
      </c>
      <c r="JW2197" s="12">
        <v>2190</v>
      </c>
      <c r="JX2197" s="12" t="s">
        <v>1703</v>
      </c>
      <c r="JY2197" s="12" t="s">
        <v>1341</v>
      </c>
    </row>
    <row r="2198" ht="14.25" customHeight="1" outlineLevel="1" spans="7:285">
      <c r="G2198" s="55">
        <v>2191</v>
      </c>
      <c r="H2198" s="55" t="s">
        <v>1250</v>
      </c>
      <c r="I2198" s="55" t="s">
        <v>1756</v>
      </c>
      <c r="J2198" s="55" t="s">
        <v>2737</v>
      </c>
      <c r="K2198" s="55" t="s">
        <v>1249</v>
      </c>
      <c r="L2198" s="55">
        <v>0.8</v>
      </c>
      <c r="AD2198" s="12">
        <v>2191</v>
      </c>
      <c r="AE2198" s="12" t="s">
        <v>1261</v>
      </c>
      <c r="AF2198" s="12" t="s">
        <v>2562</v>
      </c>
      <c r="AG2198" s="12" t="s">
        <v>627</v>
      </c>
      <c r="AH2198" s="12" t="s">
        <v>1564</v>
      </c>
      <c r="DN2198" s="55">
        <v>2191</v>
      </c>
      <c r="DO2198" s="55" t="s">
        <v>1566</v>
      </c>
      <c r="DP2198" s="55" t="s">
        <v>3300</v>
      </c>
      <c r="DQ2198" s="55" t="s">
        <v>1260</v>
      </c>
      <c r="DR2198" s="55" t="s">
        <v>1261</v>
      </c>
      <c r="DS2198" s="55">
        <v>33310</v>
      </c>
      <c r="DT2198" s="55">
        <v>10000</v>
      </c>
      <c r="DU2198" s="55" t="s">
        <v>1258</v>
      </c>
      <c r="DV2198" s="55">
        <v>1</v>
      </c>
      <c r="EV2198" s="55">
        <v>2191</v>
      </c>
      <c r="EW2198" s="55" t="s">
        <v>1313</v>
      </c>
      <c r="EX2198" s="55" t="s">
        <v>1738</v>
      </c>
      <c r="EY2198" s="55">
        <v>2</v>
      </c>
      <c r="EZ2198" s="55">
        <v>0</v>
      </c>
      <c r="FA2198" s="55">
        <v>1994</v>
      </c>
      <c r="FB2198" s="55" t="s">
        <v>1361</v>
      </c>
      <c r="FC2198" s="55" t="s">
        <v>1249</v>
      </c>
      <c r="FD2198" s="55">
        <v>5.5</v>
      </c>
      <c r="FF2198" s="55">
        <v>2191</v>
      </c>
      <c r="FG2198" s="55" t="s">
        <v>1313</v>
      </c>
      <c r="FH2198" s="55" t="s">
        <v>1390</v>
      </c>
      <c r="FI2198" s="55">
        <v>1</v>
      </c>
      <c r="FJ2198" s="55">
        <v>400000</v>
      </c>
      <c r="FK2198" s="55" t="s">
        <v>1249</v>
      </c>
      <c r="FL2198" s="55">
        <v>0.3</v>
      </c>
      <c r="JW2198" s="12">
        <v>2191</v>
      </c>
      <c r="JX2198" s="12" t="s">
        <v>1703</v>
      </c>
      <c r="JY2198" s="12" t="s">
        <v>1387</v>
      </c>
    </row>
    <row r="2199" ht="14.25" customHeight="1" outlineLevel="1" spans="7:285">
      <c r="G2199" s="55">
        <v>2192</v>
      </c>
      <c r="H2199" s="55" t="s">
        <v>1250</v>
      </c>
      <c r="I2199" s="55" t="s">
        <v>1756</v>
      </c>
      <c r="J2199" s="55" t="s">
        <v>2959</v>
      </c>
      <c r="K2199" s="55" t="s">
        <v>1249</v>
      </c>
      <c r="L2199" s="55">
        <v>0.8</v>
      </c>
      <c r="AD2199" s="12">
        <v>2192</v>
      </c>
      <c r="AE2199" s="12" t="s">
        <v>1261</v>
      </c>
      <c r="AF2199" s="12" t="s">
        <v>1746</v>
      </c>
      <c r="AG2199" s="12" t="s">
        <v>627</v>
      </c>
      <c r="AH2199" s="12" t="s">
        <v>1564</v>
      </c>
      <c r="DN2199" s="55">
        <v>2192</v>
      </c>
      <c r="DO2199" s="55" t="s">
        <v>1566</v>
      </c>
      <c r="DP2199" s="55" t="s">
        <v>3300</v>
      </c>
      <c r="DQ2199" s="55" t="s">
        <v>1260</v>
      </c>
      <c r="DR2199" s="55" t="s">
        <v>1261</v>
      </c>
      <c r="DS2199" s="55">
        <v>33318</v>
      </c>
      <c r="DT2199" s="55">
        <v>10000</v>
      </c>
      <c r="DU2199" s="55" t="s">
        <v>1258</v>
      </c>
      <c r="DV2199" s="55">
        <v>1</v>
      </c>
      <c r="EV2199" s="55">
        <v>2192</v>
      </c>
      <c r="EW2199" s="55" t="s">
        <v>1313</v>
      </c>
      <c r="EX2199" s="55" t="s">
        <v>1738</v>
      </c>
      <c r="EY2199" s="55">
        <v>2</v>
      </c>
      <c r="EZ2199" s="55">
        <v>1995</v>
      </c>
      <c r="FA2199" s="55">
        <v>2999</v>
      </c>
      <c r="FB2199" s="55" t="s">
        <v>1361</v>
      </c>
      <c r="FC2199" s="55" t="s">
        <v>1249</v>
      </c>
      <c r="FD2199" s="55">
        <v>6</v>
      </c>
      <c r="FF2199" s="55">
        <v>2192</v>
      </c>
      <c r="FG2199" s="55" t="s">
        <v>1313</v>
      </c>
      <c r="FH2199" s="55" t="s">
        <v>1390</v>
      </c>
      <c r="FI2199" s="55">
        <v>1</v>
      </c>
      <c r="FJ2199" s="55">
        <v>530000</v>
      </c>
      <c r="FK2199" s="55" t="s">
        <v>1249</v>
      </c>
      <c r="FL2199" s="55">
        <v>0.3</v>
      </c>
      <c r="JW2199" s="12">
        <v>2192</v>
      </c>
      <c r="JX2199" s="12" t="s">
        <v>1703</v>
      </c>
      <c r="JY2199" s="12" t="s">
        <v>1431</v>
      </c>
    </row>
    <row r="2200" ht="14.25" customHeight="1" outlineLevel="1" spans="7:285">
      <c r="G2200" s="55">
        <v>2193</v>
      </c>
      <c r="H2200" s="55" t="s">
        <v>1250</v>
      </c>
      <c r="I2200" s="55" t="s">
        <v>1756</v>
      </c>
      <c r="J2200" s="55" t="s">
        <v>2526</v>
      </c>
      <c r="K2200" s="55" t="s">
        <v>1249</v>
      </c>
      <c r="L2200" s="55">
        <v>0.31</v>
      </c>
      <c r="AD2200" s="12">
        <v>2193</v>
      </c>
      <c r="AE2200" s="12" t="s">
        <v>1261</v>
      </c>
      <c r="AF2200" s="12" t="s">
        <v>771</v>
      </c>
      <c r="AG2200" s="12" t="s">
        <v>1020</v>
      </c>
      <c r="AH2200" s="12" t="s">
        <v>1674</v>
      </c>
      <c r="DN2200" s="55">
        <v>2193</v>
      </c>
      <c r="DO2200" s="55" t="s">
        <v>1566</v>
      </c>
      <c r="DP2200" s="55" t="s">
        <v>3300</v>
      </c>
      <c r="DQ2200" s="55" t="s">
        <v>1260</v>
      </c>
      <c r="DR2200" s="55" t="s">
        <v>1261</v>
      </c>
      <c r="DS2200" s="55">
        <v>33320</v>
      </c>
      <c r="DT2200" s="55">
        <v>10000</v>
      </c>
      <c r="DU2200" s="55" t="s">
        <v>1258</v>
      </c>
      <c r="DV2200" s="55">
        <v>1</v>
      </c>
      <c r="EV2200" s="55">
        <v>2193</v>
      </c>
      <c r="EW2200" s="55" t="s">
        <v>1313</v>
      </c>
      <c r="EX2200" s="55" t="s">
        <v>2016</v>
      </c>
      <c r="EY2200" s="55">
        <v>1</v>
      </c>
      <c r="EZ2200" s="55">
        <v>0</v>
      </c>
      <c r="FA2200" s="55">
        <v>1994</v>
      </c>
      <c r="FB2200" s="55" t="s">
        <v>1361</v>
      </c>
      <c r="FC2200" s="55" t="s">
        <v>1249</v>
      </c>
      <c r="FD2200" s="55">
        <v>2.5</v>
      </c>
      <c r="FF2200" s="55">
        <v>2193</v>
      </c>
      <c r="FG2200" s="55" t="s">
        <v>1313</v>
      </c>
      <c r="FH2200" s="55" t="s">
        <v>1390</v>
      </c>
      <c r="FI2200" s="55">
        <v>1</v>
      </c>
      <c r="FJ2200" s="55">
        <v>540000</v>
      </c>
      <c r="FK2200" s="55" t="s">
        <v>1249</v>
      </c>
      <c r="FL2200" s="55">
        <v>0.3</v>
      </c>
      <c r="JW2200" s="12">
        <v>2193</v>
      </c>
      <c r="JX2200" s="12" t="s">
        <v>1703</v>
      </c>
      <c r="JY2200" s="12" t="s">
        <v>1468</v>
      </c>
    </row>
    <row r="2201" ht="14.25" customHeight="1" outlineLevel="1" spans="7:285">
      <c r="G2201" s="55">
        <v>2194</v>
      </c>
      <c r="H2201" s="55" t="s">
        <v>1250</v>
      </c>
      <c r="I2201" s="55" t="s">
        <v>1756</v>
      </c>
      <c r="J2201" s="55" t="s">
        <v>3057</v>
      </c>
      <c r="K2201" s="55" t="s">
        <v>1249</v>
      </c>
      <c r="L2201" s="55">
        <v>0.8</v>
      </c>
      <c r="AD2201" s="12">
        <v>2194</v>
      </c>
      <c r="AE2201" s="12" t="s">
        <v>1261</v>
      </c>
      <c r="AF2201" s="12" t="s">
        <v>1413</v>
      </c>
      <c r="AG2201" s="12" t="s">
        <v>1020</v>
      </c>
      <c r="AH2201" s="12" t="s">
        <v>1674</v>
      </c>
      <c r="DN2201" s="55">
        <v>2194</v>
      </c>
      <c r="DO2201" s="55" t="s">
        <v>1566</v>
      </c>
      <c r="DP2201" s="55" t="s">
        <v>3300</v>
      </c>
      <c r="DQ2201" s="55" t="s">
        <v>1260</v>
      </c>
      <c r="DR2201" s="55" t="s">
        <v>1261</v>
      </c>
      <c r="DS2201" s="55">
        <v>33329</v>
      </c>
      <c r="DT2201" s="55">
        <v>10000</v>
      </c>
      <c r="DU2201" s="55" t="s">
        <v>1258</v>
      </c>
      <c r="DV2201" s="55">
        <v>1</v>
      </c>
      <c r="EV2201" s="55">
        <v>2194</v>
      </c>
      <c r="EW2201" s="55" t="s">
        <v>1313</v>
      </c>
      <c r="EX2201" s="55" t="s">
        <v>2016</v>
      </c>
      <c r="EY2201" s="55">
        <v>1</v>
      </c>
      <c r="EZ2201" s="55">
        <v>1995</v>
      </c>
      <c r="FA2201" s="55">
        <v>2999</v>
      </c>
      <c r="FB2201" s="55" t="s">
        <v>1361</v>
      </c>
      <c r="FC2201" s="55" t="s">
        <v>1249</v>
      </c>
      <c r="FD2201" s="55">
        <v>2.5</v>
      </c>
      <c r="FF2201" s="55">
        <v>2194</v>
      </c>
      <c r="FG2201" s="55" t="s">
        <v>1313</v>
      </c>
      <c r="FH2201" s="55" t="s">
        <v>1343</v>
      </c>
      <c r="FI2201" s="55">
        <v>1</v>
      </c>
      <c r="FJ2201" s="55">
        <v>0</v>
      </c>
      <c r="FK2201" s="55" t="s">
        <v>1249</v>
      </c>
      <c r="FL2201" s="55">
        <v>0.33</v>
      </c>
      <c r="JW2201" s="12">
        <v>2194</v>
      </c>
      <c r="JX2201" s="12" t="s">
        <v>1703</v>
      </c>
      <c r="JY2201" s="12" t="s">
        <v>1512</v>
      </c>
    </row>
    <row r="2202" ht="14.25" customHeight="1" outlineLevel="1" spans="7:285">
      <c r="G2202" s="55">
        <v>2195</v>
      </c>
      <c r="H2202" s="55" t="s">
        <v>1250</v>
      </c>
      <c r="I2202" s="55" t="s">
        <v>1756</v>
      </c>
      <c r="J2202" s="55" t="s">
        <v>3109</v>
      </c>
      <c r="K2202" s="55" t="s">
        <v>1249</v>
      </c>
      <c r="L2202" s="55">
        <v>0.8</v>
      </c>
      <c r="AD2202" s="12">
        <v>2195</v>
      </c>
      <c r="AE2202" s="12" t="s">
        <v>1261</v>
      </c>
      <c r="AF2202" s="12" t="s">
        <v>945</v>
      </c>
      <c r="AG2202" s="12" t="s">
        <v>1020</v>
      </c>
      <c r="AH2202" s="12" t="s">
        <v>1674</v>
      </c>
      <c r="DN2202" s="55">
        <v>2195</v>
      </c>
      <c r="DO2202" s="55" t="s">
        <v>1566</v>
      </c>
      <c r="DP2202" s="55" t="s">
        <v>3300</v>
      </c>
      <c r="DQ2202" s="55" t="s">
        <v>1260</v>
      </c>
      <c r="DR2202" s="55" t="s">
        <v>1261</v>
      </c>
      <c r="DS2202" s="55">
        <v>33335</v>
      </c>
      <c r="DT2202" s="55">
        <v>10000</v>
      </c>
      <c r="DU2202" s="55" t="s">
        <v>1258</v>
      </c>
      <c r="DV2202" s="55">
        <v>1</v>
      </c>
      <c r="EV2202" s="55">
        <v>2195</v>
      </c>
      <c r="EW2202" s="55" t="s">
        <v>1313</v>
      </c>
      <c r="EX2202" s="55" t="s">
        <v>2016</v>
      </c>
      <c r="EY2202" s="55">
        <v>10</v>
      </c>
      <c r="EZ2202" s="55">
        <v>0</v>
      </c>
      <c r="FA2202" s="55">
        <v>1994</v>
      </c>
      <c r="FB2202" s="55" t="s">
        <v>1361</v>
      </c>
      <c r="FC2202" s="55" t="s">
        <v>1249</v>
      </c>
      <c r="FD2202" s="55">
        <v>3.5</v>
      </c>
      <c r="FF2202" s="55">
        <v>2195</v>
      </c>
      <c r="FG2202" s="55" t="s">
        <v>1313</v>
      </c>
      <c r="FH2202" s="55" t="s">
        <v>1343</v>
      </c>
      <c r="FI2202" s="55">
        <v>1</v>
      </c>
      <c r="FJ2202" s="55">
        <v>1000</v>
      </c>
      <c r="FK2202" s="55" t="s">
        <v>1249</v>
      </c>
      <c r="FL2202" s="55">
        <v>0.32</v>
      </c>
      <c r="JW2202" s="12">
        <v>2195</v>
      </c>
      <c r="JX2202" s="12" t="s">
        <v>1703</v>
      </c>
      <c r="JY2202" s="12" t="s">
        <v>1551</v>
      </c>
    </row>
    <row r="2203" ht="14.25" customHeight="1" outlineLevel="1" spans="7:285">
      <c r="G2203" s="55">
        <v>2196</v>
      </c>
      <c r="H2203" s="55" t="s">
        <v>1250</v>
      </c>
      <c r="I2203" s="55" t="s">
        <v>1756</v>
      </c>
      <c r="J2203" s="55" t="s">
        <v>3162</v>
      </c>
      <c r="K2203" s="55" t="s">
        <v>1249</v>
      </c>
      <c r="L2203" s="55">
        <v>0.8</v>
      </c>
      <c r="AD2203" s="12">
        <v>2196</v>
      </c>
      <c r="AE2203" s="12" t="s">
        <v>1261</v>
      </c>
      <c r="AF2203" s="12" t="s">
        <v>1920</v>
      </c>
      <c r="AG2203" s="12" t="s">
        <v>1020</v>
      </c>
      <c r="AH2203" s="12" t="s">
        <v>1674</v>
      </c>
      <c r="DN2203" s="55">
        <v>2196</v>
      </c>
      <c r="DO2203" s="55" t="s">
        <v>1566</v>
      </c>
      <c r="DP2203" s="55" t="s">
        <v>3300</v>
      </c>
      <c r="DQ2203" s="55" t="s">
        <v>1260</v>
      </c>
      <c r="DR2203" s="55" t="s">
        <v>1261</v>
      </c>
      <c r="DS2203" s="55">
        <v>33336</v>
      </c>
      <c r="DT2203" s="55">
        <v>10000</v>
      </c>
      <c r="DU2203" s="55" t="s">
        <v>1258</v>
      </c>
      <c r="DV2203" s="55">
        <v>1</v>
      </c>
      <c r="EV2203" s="55">
        <v>2196</v>
      </c>
      <c r="EW2203" s="55" t="s">
        <v>1313</v>
      </c>
      <c r="EX2203" s="55" t="s">
        <v>2016</v>
      </c>
      <c r="EY2203" s="55">
        <v>10</v>
      </c>
      <c r="EZ2203" s="55">
        <v>1995</v>
      </c>
      <c r="FA2203" s="55">
        <v>2999</v>
      </c>
      <c r="FB2203" s="55" t="s">
        <v>1361</v>
      </c>
      <c r="FC2203" s="55" t="s">
        <v>1249</v>
      </c>
      <c r="FD2203" s="55">
        <v>3.5</v>
      </c>
      <c r="FF2203" s="55">
        <v>2196</v>
      </c>
      <c r="FG2203" s="55" t="s">
        <v>1313</v>
      </c>
      <c r="FH2203" s="55" t="s">
        <v>1343</v>
      </c>
      <c r="FI2203" s="55">
        <v>1</v>
      </c>
      <c r="FJ2203" s="55">
        <v>2500</v>
      </c>
      <c r="FK2203" s="55" t="s">
        <v>1249</v>
      </c>
      <c r="FL2203" s="55">
        <v>0.3</v>
      </c>
      <c r="JW2203" s="12">
        <v>2196</v>
      </c>
      <c r="JX2203" s="12" t="s">
        <v>1703</v>
      </c>
      <c r="JY2203" s="12" t="s">
        <v>1592</v>
      </c>
    </row>
    <row r="2204" ht="14.25" customHeight="1" outlineLevel="1" spans="7:285">
      <c r="G2204" s="55">
        <v>2197</v>
      </c>
      <c r="H2204" s="55" t="s">
        <v>1250</v>
      </c>
      <c r="I2204" s="55" t="s">
        <v>1756</v>
      </c>
      <c r="J2204" s="55" t="s">
        <v>3201</v>
      </c>
      <c r="K2204" s="55" t="s">
        <v>1249</v>
      </c>
      <c r="L2204" s="55">
        <v>0.8</v>
      </c>
      <c r="AD2204" s="12">
        <v>2197</v>
      </c>
      <c r="AE2204" s="12" t="s">
        <v>1261</v>
      </c>
      <c r="AF2204" s="12" t="s">
        <v>1720</v>
      </c>
      <c r="AG2204" s="12" t="s">
        <v>1020</v>
      </c>
      <c r="AH2204" s="12" t="s">
        <v>1674</v>
      </c>
      <c r="DN2204" s="55">
        <v>2197</v>
      </c>
      <c r="DO2204" s="55" t="s">
        <v>1566</v>
      </c>
      <c r="DP2204" s="55" t="s">
        <v>3300</v>
      </c>
      <c r="DQ2204" s="55" t="s">
        <v>1260</v>
      </c>
      <c r="DR2204" s="55" t="s">
        <v>1261</v>
      </c>
      <c r="DS2204" s="55">
        <v>33337</v>
      </c>
      <c r="DT2204" s="55">
        <v>10000</v>
      </c>
      <c r="DU2204" s="55" t="s">
        <v>1258</v>
      </c>
      <c r="DV2204" s="55">
        <v>1</v>
      </c>
      <c r="EV2204" s="55">
        <v>2197</v>
      </c>
      <c r="EW2204" s="55" t="s">
        <v>1313</v>
      </c>
      <c r="EX2204" s="55" t="s">
        <v>2016</v>
      </c>
      <c r="EY2204" s="55">
        <v>2</v>
      </c>
      <c r="EZ2204" s="55">
        <v>0</v>
      </c>
      <c r="FA2204" s="55">
        <v>1994</v>
      </c>
      <c r="FB2204" s="55" t="s">
        <v>1361</v>
      </c>
      <c r="FC2204" s="55" t="s">
        <v>1249</v>
      </c>
      <c r="FD2204" s="55">
        <v>2.5</v>
      </c>
      <c r="FF2204" s="55">
        <v>2197</v>
      </c>
      <c r="FG2204" s="55" t="s">
        <v>1313</v>
      </c>
      <c r="FH2204" s="55" t="s">
        <v>1343</v>
      </c>
      <c r="FI2204" s="55">
        <v>1</v>
      </c>
      <c r="FJ2204" s="55">
        <v>5000</v>
      </c>
      <c r="FK2204" s="55" t="s">
        <v>1249</v>
      </c>
      <c r="FL2204" s="55">
        <v>0.27</v>
      </c>
      <c r="JW2204" s="12">
        <v>2197</v>
      </c>
      <c r="JX2204" s="12" t="s">
        <v>1703</v>
      </c>
      <c r="JY2204" s="12" t="s">
        <v>1633</v>
      </c>
    </row>
    <row r="2205" ht="14.25" customHeight="1" outlineLevel="1" spans="7:285">
      <c r="G2205" s="55">
        <v>2198</v>
      </c>
      <c r="H2205" s="55" t="s">
        <v>1250</v>
      </c>
      <c r="I2205" s="55" t="s">
        <v>1756</v>
      </c>
      <c r="J2205" s="55" t="s">
        <v>2542</v>
      </c>
      <c r="K2205" s="55" t="s">
        <v>1249</v>
      </c>
      <c r="L2205" s="55">
        <v>0.525</v>
      </c>
      <c r="AD2205" s="12">
        <v>2198</v>
      </c>
      <c r="AE2205" s="12" t="s">
        <v>1261</v>
      </c>
      <c r="AF2205" s="12" t="s">
        <v>2258</v>
      </c>
      <c r="AG2205" s="12" t="s">
        <v>1020</v>
      </c>
      <c r="AH2205" s="12" t="s">
        <v>1674</v>
      </c>
      <c r="DN2205" s="55">
        <v>2198</v>
      </c>
      <c r="DO2205" s="55" t="s">
        <v>1566</v>
      </c>
      <c r="DP2205" s="55" t="s">
        <v>3300</v>
      </c>
      <c r="DQ2205" s="55" t="s">
        <v>1260</v>
      </c>
      <c r="DR2205" s="55" t="s">
        <v>1261</v>
      </c>
      <c r="DS2205" s="55">
        <v>33338</v>
      </c>
      <c r="DT2205" s="55">
        <v>10000</v>
      </c>
      <c r="DU2205" s="55" t="s">
        <v>1258</v>
      </c>
      <c r="DV2205" s="55">
        <v>1</v>
      </c>
      <c r="EV2205" s="55">
        <v>2198</v>
      </c>
      <c r="EW2205" s="55" t="s">
        <v>1313</v>
      </c>
      <c r="EX2205" s="55" t="s">
        <v>2016</v>
      </c>
      <c r="EY2205" s="55">
        <v>2</v>
      </c>
      <c r="EZ2205" s="55">
        <v>1995</v>
      </c>
      <c r="FA2205" s="55">
        <v>2999</v>
      </c>
      <c r="FB2205" s="55" t="s">
        <v>1361</v>
      </c>
      <c r="FC2205" s="55" t="s">
        <v>1249</v>
      </c>
      <c r="FD2205" s="55">
        <v>2.5</v>
      </c>
      <c r="FF2205" s="55">
        <v>2198</v>
      </c>
      <c r="FG2205" s="55" t="s">
        <v>1313</v>
      </c>
      <c r="FH2205" s="55" t="s">
        <v>1343</v>
      </c>
      <c r="FI2205" s="55">
        <v>1</v>
      </c>
      <c r="FJ2205" s="55">
        <v>10000</v>
      </c>
      <c r="FK2205" s="55" t="s">
        <v>1249</v>
      </c>
      <c r="FL2205" s="55">
        <v>0.25</v>
      </c>
      <c r="JW2205" s="12">
        <v>2198</v>
      </c>
      <c r="JX2205" s="12" t="s">
        <v>1703</v>
      </c>
      <c r="JY2205" s="12" t="s">
        <v>1664</v>
      </c>
    </row>
    <row r="2206" ht="14.25" customHeight="1" outlineLevel="1" spans="7:285">
      <c r="G2206" s="55">
        <v>2199</v>
      </c>
      <c r="H2206" s="55" t="s">
        <v>1250</v>
      </c>
      <c r="I2206" s="55" t="s">
        <v>1756</v>
      </c>
      <c r="J2206" s="55" t="s">
        <v>3052</v>
      </c>
      <c r="K2206" s="55" t="s">
        <v>1249</v>
      </c>
      <c r="L2206" s="55">
        <v>0.8</v>
      </c>
      <c r="AD2206" s="12">
        <v>2199</v>
      </c>
      <c r="AE2206" s="12" t="s">
        <v>1261</v>
      </c>
      <c r="AF2206" s="12" t="s">
        <v>2389</v>
      </c>
      <c r="AG2206" s="12" t="s">
        <v>1020</v>
      </c>
      <c r="AH2206" s="12" t="s">
        <v>1674</v>
      </c>
      <c r="DN2206" s="55">
        <v>2199</v>
      </c>
      <c r="DO2206" s="55" t="s">
        <v>1566</v>
      </c>
      <c r="DP2206" s="55" t="s">
        <v>3300</v>
      </c>
      <c r="DQ2206" s="55" t="s">
        <v>1260</v>
      </c>
      <c r="DR2206" s="55" t="s">
        <v>1261</v>
      </c>
      <c r="DS2206" s="55">
        <v>33339</v>
      </c>
      <c r="DT2206" s="55">
        <v>10000</v>
      </c>
      <c r="DU2206" s="55" t="s">
        <v>1258</v>
      </c>
      <c r="DV2206" s="55">
        <v>1</v>
      </c>
      <c r="EV2206" s="55">
        <v>2199</v>
      </c>
      <c r="EW2206" s="55" t="s">
        <v>1313</v>
      </c>
      <c r="EX2206" s="55" t="s">
        <v>2016</v>
      </c>
      <c r="EY2206" s="55">
        <v>5</v>
      </c>
      <c r="EZ2206" s="55">
        <v>0</v>
      </c>
      <c r="FA2206" s="55">
        <v>1994</v>
      </c>
      <c r="FB2206" s="55" t="s">
        <v>1361</v>
      </c>
      <c r="FC2206" s="55" t="s">
        <v>1249</v>
      </c>
      <c r="FD2206" s="55">
        <v>3.5</v>
      </c>
      <c r="FF2206" s="55">
        <v>2199</v>
      </c>
      <c r="FG2206" s="55" t="s">
        <v>1313</v>
      </c>
      <c r="FH2206" s="55" t="s">
        <v>1343</v>
      </c>
      <c r="FI2206" s="55">
        <v>1</v>
      </c>
      <c r="FJ2206" s="55">
        <v>25000</v>
      </c>
      <c r="FK2206" s="55" t="s">
        <v>1249</v>
      </c>
      <c r="FL2206" s="55">
        <v>0.25</v>
      </c>
      <c r="JW2206" s="12">
        <v>2199</v>
      </c>
      <c r="JX2206" s="12" t="s">
        <v>1703</v>
      </c>
      <c r="JY2206" s="12" t="s">
        <v>1698</v>
      </c>
    </row>
    <row r="2207" ht="14.25" customHeight="1" outlineLevel="1" spans="7:285">
      <c r="G2207" s="55">
        <v>2200</v>
      </c>
      <c r="H2207" s="55" t="s">
        <v>1250</v>
      </c>
      <c r="I2207" s="55" t="s">
        <v>1756</v>
      </c>
      <c r="J2207" s="55" t="s">
        <v>3106</v>
      </c>
      <c r="K2207" s="55" t="s">
        <v>1249</v>
      </c>
      <c r="L2207" s="55">
        <v>0.8</v>
      </c>
      <c r="AD2207" s="12">
        <v>2200</v>
      </c>
      <c r="AE2207" s="12" t="s">
        <v>1261</v>
      </c>
      <c r="AF2207" s="12" t="s">
        <v>2512</v>
      </c>
      <c r="AG2207" s="12" t="s">
        <v>1020</v>
      </c>
      <c r="AH2207" s="12" t="s">
        <v>1674</v>
      </c>
      <c r="DN2207" s="55">
        <v>2200</v>
      </c>
      <c r="DO2207" s="55" t="s">
        <v>1566</v>
      </c>
      <c r="DP2207" s="55" t="s">
        <v>3300</v>
      </c>
      <c r="DQ2207" s="55" t="s">
        <v>1260</v>
      </c>
      <c r="DR2207" s="55" t="s">
        <v>1261</v>
      </c>
      <c r="DS2207" s="55">
        <v>33340</v>
      </c>
      <c r="DT2207" s="55">
        <v>10000</v>
      </c>
      <c r="DU2207" s="55" t="s">
        <v>1258</v>
      </c>
      <c r="DV2207" s="55">
        <v>1</v>
      </c>
      <c r="EV2207" s="55">
        <v>2200</v>
      </c>
      <c r="EW2207" s="55" t="s">
        <v>1313</v>
      </c>
      <c r="EX2207" s="55" t="s">
        <v>2016</v>
      </c>
      <c r="EY2207" s="55">
        <v>5</v>
      </c>
      <c r="EZ2207" s="55">
        <v>1995</v>
      </c>
      <c r="FA2207" s="55">
        <v>2999</v>
      </c>
      <c r="FB2207" s="55" t="s">
        <v>1361</v>
      </c>
      <c r="FC2207" s="55" t="s">
        <v>1249</v>
      </c>
      <c r="FD2207" s="55">
        <v>3.5</v>
      </c>
      <c r="FF2207" s="55">
        <v>2200</v>
      </c>
      <c r="FG2207" s="55" t="s">
        <v>1313</v>
      </c>
      <c r="FH2207" s="55" t="s">
        <v>1343</v>
      </c>
      <c r="FI2207" s="55">
        <v>1</v>
      </c>
      <c r="FJ2207" s="55">
        <v>50000</v>
      </c>
      <c r="FK2207" s="55" t="s">
        <v>1249</v>
      </c>
      <c r="FL2207" s="55">
        <v>0.25</v>
      </c>
      <c r="JW2207" s="12">
        <v>2200</v>
      </c>
      <c r="JX2207" s="12" t="s">
        <v>1703</v>
      </c>
      <c r="JY2207" s="12" t="s">
        <v>1725</v>
      </c>
    </row>
    <row r="2208" ht="14.25" customHeight="1" outlineLevel="1" spans="7:285">
      <c r="G2208" s="55">
        <v>2201</v>
      </c>
      <c r="H2208" s="55" t="s">
        <v>1250</v>
      </c>
      <c r="I2208" s="55" t="s">
        <v>1756</v>
      </c>
      <c r="J2208" s="55" t="s">
        <v>3157</v>
      </c>
      <c r="K2208" s="55" t="s">
        <v>1249</v>
      </c>
      <c r="L2208" s="55">
        <v>0.8</v>
      </c>
      <c r="AD2208" s="12">
        <v>2201</v>
      </c>
      <c r="AE2208" s="12" t="s">
        <v>1261</v>
      </c>
      <c r="AF2208" s="12" t="s">
        <v>987</v>
      </c>
      <c r="AG2208" s="12" t="s">
        <v>781</v>
      </c>
      <c r="AH2208" s="12" t="s">
        <v>1391</v>
      </c>
      <c r="DN2208" s="55">
        <v>2201</v>
      </c>
      <c r="DO2208" s="55" t="s">
        <v>1566</v>
      </c>
      <c r="DP2208" s="55" t="s">
        <v>3300</v>
      </c>
      <c r="DQ2208" s="55" t="s">
        <v>1260</v>
      </c>
      <c r="DR2208" s="55" t="s">
        <v>1261</v>
      </c>
      <c r="DS2208" s="55">
        <v>33345</v>
      </c>
      <c r="DT2208" s="55">
        <v>10000</v>
      </c>
      <c r="DU2208" s="55" t="s">
        <v>1258</v>
      </c>
      <c r="DV2208" s="55">
        <v>1</v>
      </c>
      <c r="EV2208" s="55">
        <v>2201</v>
      </c>
      <c r="EW2208" s="55" t="s">
        <v>1313</v>
      </c>
      <c r="EX2208" s="55" t="s">
        <v>2016</v>
      </c>
      <c r="EY2208" s="55">
        <v>6</v>
      </c>
      <c r="EZ2208" s="55">
        <v>0</v>
      </c>
      <c r="FA2208" s="55">
        <v>1994</v>
      </c>
      <c r="FB2208" s="55" t="s">
        <v>1361</v>
      </c>
      <c r="FC2208" s="55" t="s">
        <v>1249</v>
      </c>
      <c r="FD2208" s="55">
        <v>4</v>
      </c>
      <c r="FF2208" s="55">
        <v>2201</v>
      </c>
      <c r="FG2208" s="55" t="s">
        <v>1313</v>
      </c>
      <c r="FH2208" s="55" t="s">
        <v>1343</v>
      </c>
      <c r="FI2208" s="55">
        <v>1</v>
      </c>
      <c r="FJ2208" s="55">
        <v>80000</v>
      </c>
      <c r="FK2208" s="55" t="s">
        <v>1249</v>
      </c>
      <c r="FL2208" s="55">
        <v>0.25</v>
      </c>
      <c r="JW2208" s="12">
        <v>2201</v>
      </c>
      <c r="JX2208" s="12" t="s">
        <v>1703</v>
      </c>
      <c r="JY2208" s="12" t="s">
        <v>1753</v>
      </c>
    </row>
    <row r="2209" ht="14.25" customHeight="1" outlineLevel="1" spans="7:285">
      <c r="G2209" s="55">
        <v>2202</v>
      </c>
      <c r="H2209" s="55" t="s">
        <v>1250</v>
      </c>
      <c r="I2209" s="55" t="s">
        <v>1756</v>
      </c>
      <c r="J2209" s="55" t="s">
        <v>3197</v>
      </c>
      <c r="K2209" s="55" t="s">
        <v>1249</v>
      </c>
      <c r="L2209" s="55">
        <v>0.8</v>
      </c>
      <c r="AD2209" s="12">
        <v>2202</v>
      </c>
      <c r="AE2209" s="12" t="s">
        <v>1261</v>
      </c>
      <c r="AF2209" s="12" t="s">
        <v>735</v>
      </c>
      <c r="AG2209" s="12" t="s">
        <v>906</v>
      </c>
      <c r="AH2209" s="12" t="s">
        <v>1845</v>
      </c>
      <c r="DN2209" s="55">
        <v>2202</v>
      </c>
      <c r="DO2209" s="55" t="s">
        <v>1566</v>
      </c>
      <c r="DP2209" s="55" t="s">
        <v>3300</v>
      </c>
      <c r="DQ2209" s="55" t="s">
        <v>1260</v>
      </c>
      <c r="DR2209" s="55" t="s">
        <v>1261</v>
      </c>
      <c r="DS2209" s="55">
        <v>33346</v>
      </c>
      <c r="DT2209" s="55">
        <v>10000</v>
      </c>
      <c r="DU2209" s="55" t="s">
        <v>1258</v>
      </c>
      <c r="DV2209" s="55">
        <v>1</v>
      </c>
      <c r="EV2209" s="55">
        <v>2202</v>
      </c>
      <c r="EW2209" s="55" t="s">
        <v>1313</v>
      </c>
      <c r="EX2209" s="55" t="s">
        <v>2016</v>
      </c>
      <c r="EY2209" s="55">
        <v>6</v>
      </c>
      <c r="EZ2209" s="55">
        <v>1995</v>
      </c>
      <c r="FA2209" s="55">
        <v>2999</v>
      </c>
      <c r="FB2209" s="55" t="s">
        <v>1361</v>
      </c>
      <c r="FC2209" s="55" t="s">
        <v>1249</v>
      </c>
      <c r="FD2209" s="55">
        <v>4</v>
      </c>
      <c r="FF2209" s="55">
        <v>2202</v>
      </c>
      <c r="FG2209" s="55" t="s">
        <v>1313</v>
      </c>
      <c r="FH2209" s="55" t="s">
        <v>1343</v>
      </c>
      <c r="FI2209" s="55">
        <v>1</v>
      </c>
      <c r="FJ2209" s="55">
        <v>130000</v>
      </c>
      <c r="FK2209" s="55" t="s">
        <v>1249</v>
      </c>
      <c r="FL2209" s="55">
        <v>0.25</v>
      </c>
      <c r="JW2209" s="12">
        <v>2202</v>
      </c>
      <c r="JX2209" s="12" t="s">
        <v>1703</v>
      </c>
      <c r="JY2209" s="12" t="s">
        <v>1780</v>
      </c>
    </row>
    <row r="2210" ht="14.25" customHeight="1" outlineLevel="1" spans="7:285">
      <c r="G2210" s="55">
        <v>2203</v>
      </c>
      <c r="H2210" s="55" t="s">
        <v>1250</v>
      </c>
      <c r="I2210" s="55" t="s">
        <v>1756</v>
      </c>
      <c r="J2210" s="55" t="s">
        <v>3221</v>
      </c>
      <c r="K2210" s="55" t="s">
        <v>1249</v>
      </c>
      <c r="L2210" s="55">
        <v>0.8</v>
      </c>
      <c r="AD2210" s="12">
        <v>2203</v>
      </c>
      <c r="AE2210" s="12" t="s">
        <v>1261</v>
      </c>
      <c r="AF2210" s="12" t="s">
        <v>2025</v>
      </c>
      <c r="AG2210" s="12" t="s">
        <v>64</v>
      </c>
      <c r="AH2210" s="12" t="s">
        <v>1839</v>
      </c>
      <c r="DN2210" s="55">
        <v>2203</v>
      </c>
      <c r="DO2210" s="55" t="s">
        <v>1566</v>
      </c>
      <c r="DP2210" s="55" t="s">
        <v>3300</v>
      </c>
      <c r="DQ2210" s="55" t="s">
        <v>1260</v>
      </c>
      <c r="DR2210" s="55" t="s">
        <v>1261</v>
      </c>
      <c r="DS2210" s="55">
        <v>33348</v>
      </c>
      <c r="DT2210" s="55">
        <v>10000</v>
      </c>
      <c r="DU2210" s="55" t="s">
        <v>1258</v>
      </c>
      <c r="DV2210" s="55">
        <v>1</v>
      </c>
      <c r="EV2210" s="55">
        <v>2203</v>
      </c>
      <c r="EW2210" s="55" t="s">
        <v>1313</v>
      </c>
      <c r="EX2210" s="55" t="s">
        <v>2016</v>
      </c>
      <c r="EY2210" s="55">
        <v>7</v>
      </c>
      <c r="EZ2210" s="55">
        <v>0</v>
      </c>
      <c r="FA2210" s="55">
        <v>1994</v>
      </c>
      <c r="FB2210" s="55" t="s">
        <v>1361</v>
      </c>
      <c r="FC2210" s="55" t="s">
        <v>1249</v>
      </c>
      <c r="FD2210" s="55">
        <v>3.5</v>
      </c>
      <c r="FF2210" s="55">
        <v>2203</v>
      </c>
      <c r="FG2210" s="55" t="s">
        <v>1313</v>
      </c>
      <c r="FH2210" s="55" t="s">
        <v>1343</v>
      </c>
      <c r="FI2210" s="55">
        <v>1</v>
      </c>
      <c r="FJ2210" s="55">
        <v>260000</v>
      </c>
      <c r="FK2210" s="55" t="s">
        <v>1249</v>
      </c>
      <c r="FL2210" s="55">
        <v>0.25</v>
      </c>
      <c r="JW2210" s="12">
        <v>2203</v>
      </c>
      <c r="JX2210" s="12" t="s">
        <v>1703</v>
      </c>
      <c r="JY2210" s="12" t="s">
        <v>1809</v>
      </c>
    </row>
    <row r="2211" ht="14.25" customHeight="1" outlineLevel="1" spans="7:285">
      <c r="G2211" s="55">
        <v>2204</v>
      </c>
      <c r="H2211" s="55" t="s">
        <v>1250</v>
      </c>
      <c r="I2211" s="55" t="s">
        <v>1756</v>
      </c>
      <c r="J2211" s="55" t="s">
        <v>2185</v>
      </c>
      <c r="K2211" s="55" t="s">
        <v>1249</v>
      </c>
      <c r="L2211" s="55">
        <v>0.8</v>
      </c>
      <c r="AD2211" s="12">
        <v>2204</v>
      </c>
      <c r="AE2211" s="12" t="s">
        <v>1261</v>
      </c>
      <c r="AF2211" s="12" t="s">
        <v>1495</v>
      </c>
      <c r="AG2211" s="12" t="s">
        <v>64</v>
      </c>
      <c r="AH2211" s="12" t="s">
        <v>1363</v>
      </c>
      <c r="DN2211" s="55">
        <v>2204</v>
      </c>
      <c r="DO2211" s="55" t="s">
        <v>1566</v>
      </c>
      <c r="DP2211" s="55" t="s">
        <v>3300</v>
      </c>
      <c r="DQ2211" s="55" t="s">
        <v>1260</v>
      </c>
      <c r="DR2211" s="55" t="s">
        <v>1261</v>
      </c>
      <c r="DS2211" s="55">
        <v>33349</v>
      </c>
      <c r="DT2211" s="55">
        <v>10000</v>
      </c>
      <c r="DU2211" s="55" t="s">
        <v>1258</v>
      </c>
      <c r="DV2211" s="55">
        <v>1</v>
      </c>
      <c r="EV2211" s="55">
        <v>2204</v>
      </c>
      <c r="EW2211" s="55" t="s">
        <v>1313</v>
      </c>
      <c r="EX2211" s="55" t="s">
        <v>2016</v>
      </c>
      <c r="EY2211" s="55">
        <v>7</v>
      </c>
      <c r="EZ2211" s="55">
        <v>1995</v>
      </c>
      <c r="FA2211" s="55">
        <v>2999</v>
      </c>
      <c r="FB2211" s="55" t="s">
        <v>1361</v>
      </c>
      <c r="FC2211" s="55" t="s">
        <v>1249</v>
      </c>
      <c r="FD2211" s="55">
        <v>3.5</v>
      </c>
      <c r="FF2211" s="55">
        <v>2204</v>
      </c>
      <c r="FG2211" s="55" t="s">
        <v>1313</v>
      </c>
      <c r="FH2211" s="55" t="s">
        <v>1343</v>
      </c>
      <c r="FI2211" s="55">
        <v>1</v>
      </c>
      <c r="FJ2211" s="55">
        <v>400000</v>
      </c>
      <c r="FK2211" s="55" t="s">
        <v>1249</v>
      </c>
      <c r="FL2211" s="55">
        <v>0.25</v>
      </c>
      <c r="JW2211" s="12">
        <v>2204</v>
      </c>
      <c r="JX2211" s="12" t="s">
        <v>1703</v>
      </c>
      <c r="JY2211" s="12" t="s">
        <v>1836</v>
      </c>
    </row>
    <row r="2212" ht="14.25" customHeight="1" outlineLevel="1" spans="7:285">
      <c r="G2212" s="55">
        <v>2205</v>
      </c>
      <c r="H2212" s="55" t="s">
        <v>1250</v>
      </c>
      <c r="I2212" s="55" t="s">
        <v>1810</v>
      </c>
      <c r="J2212" s="55" t="s">
        <v>1790</v>
      </c>
      <c r="K2212" s="55" t="s">
        <v>1249</v>
      </c>
      <c r="L2212" s="55">
        <v>0.19</v>
      </c>
      <c r="AD2212" s="12">
        <v>2205</v>
      </c>
      <c r="AE2212" s="12" t="s">
        <v>1261</v>
      </c>
      <c r="AF2212" s="12" t="s">
        <v>932</v>
      </c>
      <c r="AG2212" s="12" t="s">
        <v>64</v>
      </c>
      <c r="AH2212" s="12" t="s">
        <v>1910</v>
      </c>
      <c r="DN2212" s="55">
        <v>2205</v>
      </c>
      <c r="DO2212" s="55" t="s">
        <v>1566</v>
      </c>
      <c r="DP2212" s="55" t="s">
        <v>3300</v>
      </c>
      <c r="DQ2212" s="55" t="s">
        <v>1260</v>
      </c>
      <c r="DR2212" s="55" t="s">
        <v>1261</v>
      </c>
      <c r="DS2212" s="55">
        <v>33355</v>
      </c>
      <c r="DT2212" s="55">
        <v>10000</v>
      </c>
      <c r="DU2212" s="55" t="s">
        <v>1258</v>
      </c>
      <c r="DV2212" s="55">
        <v>1</v>
      </c>
      <c r="EV2212" s="55">
        <v>2205</v>
      </c>
      <c r="EW2212" s="55" t="s">
        <v>1313</v>
      </c>
      <c r="EX2212" s="55" t="s">
        <v>2016</v>
      </c>
      <c r="EY2212" s="55">
        <v>8</v>
      </c>
      <c r="EZ2212" s="55">
        <v>0</v>
      </c>
      <c r="FA2212" s="55">
        <v>1994</v>
      </c>
      <c r="FB2212" s="55" t="s">
        <v>1361</v>
      </c>
      <c r="FC2212" s="55" t="s">
        <v>1249</v>
      </c>
      <c r="FD2212" s="55">
        <v>4</v>
      </c>
      <c r="FF2212" s="55">
        <v>2205</v>
      </c>
      <c r="FG2212" s="55" t="s">
        <v>1313</v>
      </c>
      <c r="FH2212" s="55" t="s">
        <v>1343</v>
      </c>
      <c r="FI2212" s="55">
        <v>1</v>
      </c>
      <c r="FJ2212" s="55">
        <v>530000</v>
      </c>
      <c r="FK2212" s="55" t="s">
        <v>1249</v>
      </c>
      <c r="FL2212" s="55">
        <v>0.25</v>
      </c>
      <c r="JW2212" s="12">
        <v>2205</v>
      </c>
      <c r="JX2212" s="12" t="s">
        <v>1703</v>
      </c>
      <c r="JY2212" s="12" t="s">
        <v>1861</v>
      </c>
    </row>
    <row r="2213" ht="14.25" customHeight="1" outlineLevel="1" spans="7:285">
      <c r="G2213" s="55">
        <v>2206</v>
      </c>
      <c r="H2213" s="55" t="s">
        <v>1250</v>
      </c>
      <c r="I2213" s="55" t="s">
        <v>1810</v>
      </c>
      <c r="J2213" s="55" t="s">
        <v>2482</v>
      </c>
      <c r="K2213" s="55" t="s">
        <v>1249</v>
      </c>
      <c r="L2213" s="55">
        <v>0.28</v>
      </c>
      <c r="AD2213" s="12">
        <v>2206</v>
      </c>
      <c r="AE2213" s="12" t="s">
        <v>1261</v>
      </c>
      <c r="AF2213" s="12" t="s">
        <v>631</v>
      </c>
      <c r="AG2213" s="12" t="s">
        <v>64</v>
      </c>
      <c r="AH2213" s="12" t="s">
        <v>1939</v>
      </c>
      <c r="DN2213" s="55">
        <v>2206</v>
      </c>
      <c r="DO2213" s="55" t="s">
        <v>1566</v>
      </c>
      <c r="DP2213" s="55" t="s">
        <v>3300</v>
      </c>
      <c r="DQ2213" s="55" t="s">
        <v>1260</v>
      </c>
      <c r="DR2213" s="55" t="s">
        <v>1261</v>
      </c>
      <c r="DS2213" s="55">
        <v>33359</v>
      </c>
      <c r="DT2213" s="55">
        <v>10000</v>
      </c>
      <c r="DU2213" s="55" t="s">
        <v>1258</v>
      </c>
      <c r="DV2213" s="55">
        <v>1</v>
      </c>
      <c r="EV2213" s="55">
        <v>2206</v>
      </c>
      <c r="EW2213" s="55" t="s">
        <v>1313</v>
      </c>
      <c r="EX2213" s="55" t="s">
        <v>2016</v>
      </c>
      <c r="EY2213" s="55">
        <v>8</v>
      </c>
      <c r="EZ2213" s="55">
        <v>1995</v>
      </c>
      <c r="FA2213" s="55">
        <v>2999</v>
      </c>
      <c r="FB2213" s="55" t="s">
        <v>1361</v>
      </c>
      <c r="FC2213" s="55" t="s">
        <v>1249</v>
      </c>
      <c r="FD2213" s="55">
        <v>4</v>
      </c>
      <c r="FF2213" s="55">
        <v>2206</v>
      </c>
      <c r="FG2213" s="55" t="s">
        <v>1313</v>
      </c>
      <c r="FH2213" s="55" t="s">
        <v>1343</v>
      </c>
      <c r="FI2213" s="55">
        <v>1</v>
      </c>
      <c r="FJ2213" s="55">
        <v>540000</v>
      </c>
      <c r="FK2213" s="55" t="s">
        <v>1249</v>
      </c>
      <c r="FL2213" s="55">
        <v>0.25</v>
      </c>
      <c r="JW2213" s="12">
        <v>2206</v>
      </c>
      <c r="JX2213" s="12" t="s">
        <v>1703</v>
      </c>
      <c r="JY2213" s="12" t="s">
        <v>1883</v>
      </c>
    </row>
    <row r="2214" ht="14.25" customHeight="1" outlineLevel="1" spans="7:285">
      <c r="G2214" s="55">
        <v>2207</v>
      </c>
      <c r="H2214" s="55" t="s">
        <v>1250</v>
      </c>
      <c r="I2214" s="55" t="s">
        <v>1810</v>
      </c>
      <c r="J2214" s="55" t="s">
        <v>2671</v>
      </c>
      <c r="K2214" s="55" t="s">
        <v>1249</v>
      </c>
      <c r="L2214" s="55">
        <v>0.441</v>
      </c>
      <c r="AD2214" s="12">
        <v>2207</v>
      </c>
      <c r="AE2214" s="12" t="s">
        <v>1261</v>
      </c>
      <c r="AF2214" s="12" t="s">
        <v>1648</v>
      </c>
      <c r="AG2214" s="12" t="s">
        <v>64</v>
      </c>
      <c r="AH2214" s="12" t="s">
        <v>1964</v>
      </c>
      <c r="DN2214" s="55">
        <v>2207</v>
      </c>
      <c r="DO2214" s="55" t="s">
        <v>1566</v>
      </c>
      <c r="DP2214" s="55" t="s">
        <v>3300</v>
      </c>
      <c r="DQ2214" s="55" t="s">
        <v>1260</v>
      </c>
      <c r="DR2214" s="55" t="s">
        <v>1261</v>
      </c>
      <c r="DS2214" s="55">
        <v>33388</v>
      </c>
      <c r="DT2214" s="55">
        <v>10000</v>
      </c>
      <c r="DU2214" s="55" t="s">
        <v>1258</v>
      </c>
      <c r="DV2214" s="55">
        <v>1</v>
      </c>
      <c r="EV2214" s="55">
        <v>2207</v>
      </c>
      <c r="EW2214" s="55" t="s">
        <v>1313</v>
      </c>
      <c r="EX2214" s="55" t="s">
        <v>2016</v>
      </c>
      <c r="EY2214" s="55">
        <v>9</v>
      </c>
      <c r="EZ2214" s="55">
        <v>0</v>
      </c>
      <c r="FA2214" s="55">
        <v>1994</v>
      </c>
      <c r="FB2214" s="55" t="s">
        <v>1361</v>
      </c>
      <c r="FC2214" s="55" t="s">
        <v>1249</v>
      </c>
      <c r="FD2214" s="55">
        <v>4.5</v>
      </c>
      <c r="FF2214" s="55">
        <v>2207</v>
      </c>
      <c r="FG2214" s="55" t="s">
        <v>1313</v>
      </c>
      <c r="FH2214" s="55" t="s">
        <v>1343</v>
      </c>
      <c r="FI2214" s="55">
        <v>2</v>
      </c>
      <c r="FJ2214" s="55">
        <v>0</v>
      </c>
      <c r="FK2214" s="55" t="s">
        <v>1249</v>
      </c>
      <c r="FL2214" s="55">
        <v>0.33</v>
      </c>
      <c r="JW2214" s="12">
        <v>2207</v>
      </c>
      <c r="JX2214" s="12" t="s">
        <v>1703</v>
      </c>
      <c r="JY2214" s="12" t="s">
        <v>1908</v>
      </c>
    </row>
    <row r="2215" ht="14.25" customHeight="1" outlineLevel="1" spans="7:285">
      <c r="G2215" s="55">
        <v>2208</v>
      </c>
      <c r="H2215" s="55" t="s">
        <v>1250</v>
      </c>
      <c r="I2215" s="55" t="s">
        <v>1810</v>
      </c>
      <c r="J2215" s="55" t="s">
        <v>2681</v>
      </c>
      <c r="K2215" s="55" t="s">
        <v>1249</v>
      </c>
      <c r="L2215" s="55">
        <v>0.3675</v>
      </c>
      <c r="AD2215" s="12">
        <v>2208</v>
      </c>
      <c r="AE2215" s="12" t="s">
        <v>1261</v>
      </c>
      <c r="AF2215" s="12" t="s">
        <v>2323</v>
      </c>
      <c r="AG2215" s="12" t="s">
        <v>64</v>
      </c>
      <c r="AH2215" s="12" t="s">
        <v>1989</v>
      </c>
      <c r="DN2215" s="55">
        <v>2208</v>
      </c>
      <c r="DO2215" s="55" t="s">
        <v>1566</v>
      </c>
      <c r="DP2215" s="55" t="s">
        <v>3300</v>
      </c>
      <c r="DQ2215" s="55" t="s">
        <v>1260</v>
      </c>
      <c r="DR2215" s="55" t="s">
        <v>1261</v>
      </c>
      <c r="DS2215" s="55">
        <v>33394</v>
      </c>
      <c r="DT2215" s="55">
        <v>10000</v>
      </c>
      <c r="DU2215" s="55" t="s">
        <v>1258</v>
      </c>
      <c r="DV2215" s="55">
        <v>1</v>
      </c>
      <c r="EV2215" s="55">
        <v>2208</v>
      </c>
      <c r="EW2215" s="55" t="s">
        <v>1313</v>
      </c>
      <c r="EX2215" s="55" t="s">
        <v>2016</v>
      </c>
      <c r="EY2215" s="55">
        <v>9</v>
      </c>
      <c r="EZ2215" s="55">
        <v>1995</v>
      </c>
      <c r="FA2215" s="55">
        <v>2999</v>
      </c>
      <c r="FB2215" s="55" t="s">
        <v>1361</v>
      </c>
      <c r="FC2215" s="55" t="s">
        <v>1249</v>
      </c>
      <c r="FD2215" s="55">
        <v>4.5</v>
      </c>
      <c r="FF2215" s="55">
        <v>2208</v>
      </c>
      <c r="FG2215" s="55" t="s">
        <v>1313</v>
      </c>
      <c r="FH2215" s="55" t="s">
        <v>1343</v>
      </c>
      <c r="FI2215" s="55">
        <v>2</v>
      </c>
      <c r="FJ2215" s="55">
        <v>1000</v>
      </c>
      <c r="FK2215" s="55" t="s">
        <v>1249</v>
      </c>
      <c r="FL2215" s="55">
        <v>0.32</v>
      </c>
      <c r="JW2215" s="12">
        <v>2208</v>
      </c>
      <c r="JX2215" s="12" t="s">
        <v>1703</v>
      </c>
      <c r="JY2215" s="12" t="s">
        <v>1936</v>
      </c>
    </row>
    <row r="2216" ht="14.25" customHeight="1" outlineLevel="1" spans="7:285">
      <c r="G2216" s="55">
        <v>2209</v>
      </c>
      <c r="H2216" s="55" t="s">
        <v>1250</v>
      </c>
      <c r="I2216" s="55" t="s">
        <v>1810</v>
      </c>
      <c r="J2216" s="55" t="s">
        <v>3002</v>
      </c>
      <c r="K2216" s="55" t="s">
        <v>1249</v>
      </c>
      <c r="L2216" s="55">
        <v>0.345</v>
      </c>
      <c r="AD2216" s="12">
        <v>2209</v>
      </c>
      <c r="AE2216" s="12" t="s">
        <v>1261</v>
      </c>
      <c r="AF2216" s="12" t="s">
        <v>2554</v>
      </c>
      <c r="AG2216" s="12" t="s">
        <v>64</v>
      </c>
      <c r="AH2216" s="12" t="s">
        <v>1891</v>
      </c>
      <c r="DN2216" s="55">
        <v>2209</v>
      </c>
      <c r="DO2216" s="55" t="s">
        <v>1566</v>
      </c>
      <c r="DP2216" s="55" t="s">
        <v>3300</v>
      </c>
      <c r="DQ2216" s="55" t="s">
        <v>1260</v>
      </c>
      <c r="DR2216" s="55" t="s">
        <v>1261</v>
      </c>
      <c r="DS2216" s="55">
        <v>33402</v>
      </c>
      <c r="DT2216" s="55">
        <v>10000</v>
      </c>
      <c r="DU2216" s="55" t="s">
        <v>1258</v>
      </c>
      <c r="DV2216" s="55">
        <v>1</v>
      </c>
      <c r="EV2216" s="55">
        <v>2209</v>
      </c>
      <c r="EW2216" s="55" t="s">
        <v>1313</v>
      </c>
      <c r="EX2216" s="55" t="s">
        <v>1263</v>
      </c>
      <c r="EY2216" s="55">
        <v>1</v>
      </c>
      <c r="EZ2216" s="55">
        <v>0</v>
      </c>
      <c r="FA2216" s="55">
        <v>1994</v>
      </c>
      <c r="FB2216" s="55" t="s">
        <v>1361</v>
      </c>
      <c r="FC2216" s="55" t="s">
        <v>1249</v>
      </c>
      <c r="FD2216" s="55">
        <v>5.25</v>
      </c>
      <c r="FF2216" s="55">
        <v>2209</v>
      </c>
      <c r="FG2216" s="55" t="s">
        <v>1313</v>
      </c>
      <c r="FH2216" s="55" t="s">
        <v>1343</v>
      </c>
      <c r="FI2216" s="55">
        <v>2</v>
      </c>
      <c r="FJ2216" s="55">
        <v>2500</v>
      </c>
      <c r="FK2216" s="55" t="s">
        <v>1249</v>
      </c>
      <c r="FL2216" s="55">
        <v>0.3</v>
      </c>
      <c r="JW2216" s="12">
        <v>2209</v>
      </c>
      <c r="JX2216" s="12" t="s">
        <v>1703</v>
      </c>
      <c r="JY2216" s="12" t="s">
        <v>1961</v>
      </c>
    </row>
    <row r="2217" ht="14.25" customHeight="1" outlineLevel="1" spans="7:285">
      <c r="G2217" s="55">
        <v>2210</v>
      </c>
      <c r="H2217" s="55" t="s">
        <v>1250</v>
      </c>
      <c r="I2217" s="55" t="s">
        <v>1738</v>
      </c>
      <c r="J2217" s="55" t="s">
        <v>2781</v>
      </c>
      <c r="K2217" s="55" t="s">
        <v>1249</v>
      </c>
      <c r="L2217" s="55">
        <v>0.25</v>
      </c>
      <c r="AD2217" s="12">
        <v>2210</v>
      </c>
      <c r="AE2217" s="12" t="s">
        <v>1261</v>
      </c>
      <c r="AF2217" s="12" t="s">
        <v>2607</v>
      </c>
      <c r="AG2217" s="12" t="s">
        <v>64</v>
      </c>
      <c r="AH2217" s="12" t="s">
        <v>1914</v>
      </c>
      <c r="DN2217" s="55">
        <v>2210</v>
      </c>
      <c r="DO2217" s="55" t="s">
        <v>1566</v>
      </c>
      <c r="DP2217" s="55" t="s">
        <v>3300</v>
      </c>
      <c r="DQ2217" s="55" t="s">
        <v>1260</v>
      </c>
      <c r="DR2217" s="55" t="s">
        <v>1261</v>
      </c>
      <c r="DS2217" s="55">
        <v>33416</v>
      </c>
      <c r="DT2217" s="55">
        <v>10000</v>
      </c>
      <c r="DU2217" s="55" t="s">
        <v>1258</v>
      </c>
      <c r="DV2217" s="55">
        <v>1</v>
      </c>
      <c r="EV2217" s="55">
        <v>2210</v>
      </c>
      <c r="EW2217" s="55" t="s">
        <v>1313</v>
      </c>
      <c r="EX2217" s="55" t="s">
        <v>1263</v>
      </c>
      <c r="EY2217" s="55">
        <v>1</v>
      </c>
      <c r="EZ2217" s="55">
        <v>1995</v>
      </c>
      <c r="FA2217" s="55">
        <v>2999</v>
      </c>
      <c r="FB2217" s="55" t="s">
        <v>1361</v>
      </c>
      <c r="FC2217" s="55" t="s">
        <v>1249</v>
      </c>
      <c r="FD2217" s="55">
        <v>6</v>
      </c>
      <c r="FF2217" s="55">
        <v>2210</v>
      </c>
      <c r="FG2217" s="55" t="s">
        <v>1313</v>
      </c>
      <c r="FH2217" s="55" t="s">
        <v>1343</v>
      </c>
      <c r="FI2217" s="55">
        <v>2</v>
      </c>
      <c r="FJ2217" s="55">
        <v>5000</v>
      </c>
      <c r="FK2217" s="55" t="s">
        <v>1249</v>
      </c>
      <c r="FL2217" s="55">
        <v>0.3</v>
      </c>
      <c r="JW2217" s="12">
        <v>2210</v>
      </c>
      <c r="JX2217" s="12" t="s">
        <v>1703</v>
      </c>
      <c r="JY2217" s="12" t="s">
        <v>1984</v>
      </c>
    </row>
    <row r="2218" ht="14.25" customHeight="1" outlineLevel="1" spans="7:285">
      <c r="G2218" s="55">
        <v>2211</v>
      </c>
      <c r="H2218" s="55" t="s">
        <v>1250</v>
      </c>
      <c r="I2218" s="55" t="s">
        <v>1738</v>
      </c>
      <c r="J2218" s="55" t="s">
        <v>2225</v>
      </c>
      <c r="K2218" s="55" t="s">
        <v>1249</v>
      </c>
      <c r="L2218" s="55">
        <v>0.25</v>
      </c>
      <c r="AD2218" s="12">
        <v>2211</v>
      </c>
      <c r="AE2218" s="12" t="s">
        <v>1261</v>
      </c>
      <c r="AF2218" s="12" t="s">
        <v>1509</v>
      </c>
      <c r="AG2218" s="12" t="s">
        <v>2074</v>
      </c>
      <c r="AH2218" s="12" t="s">
        <v>2277</v>
      </c>
      <c r="DN2218" s="55">
        <v>2211</v>
      </c>
      <c r="DO2218" s="55" t="s">
        <v>1566</v>
      </c>
      <c r="DP2218" s="55" t="s">
        <v>3300</v>
      </c>
      <c r="DQ2218" s="55" t="s">
        <v>1260</v>
      </c>
      <c r="DR2218" s="55" t="s">
        <v>1261</v>
      </c>
      <c r="DS2218" s="55">
        <v>33419</v>
      </c>
      <c r="DT2218" s="55">
        <v>10000</v>
      </c>
      <c r="DU2218" s="55" t="s">
        <v>1258</v>
      </c>
      <c r="DV2218" s="55">
        <v>1</v>
      </c>
      <c r="EV2218" s="55">
        <v>2211</v>
      </c>
      <c r="EW2218" s="55" t="s">
        <v>1313</v>
      </c>
      <c r="EX2218" s="55" t="s">
        <v>1263</v>
      </c>
      <c r="EY2218" s="55">
        <v>10</v>
      </c>
      <c r="EZ2218" s="55">
        <v>0</v>
      </c>
      <c r="FA2218" s="55">
        <v>1994</v>
      </c>
      <c r="FB2218" s="55" t="s">
        <v>1361</v>
      </c>
      <c r="FC2218" s="55" t="s">
        <v>1249</v>
      </c>
      <c r="FD2218" s="55">
        <v>6</v>
      </c>
      <c r="FF2218" s="55">
        <v>2211</v>
      </c>
      <c r="FG2218" s="55" t="s">
        <v>1313</v>
      </c>
      <c r="FH2218" s="55" t="s">
        <v>1343</v>
      </c>
      <c r="FI2218" s="55">
        <v>2</v>
      </c>
      <c r="FJ2218" s="55">
        <v>10000</v>
      </c>
      <c r="FK2218" s="55" t="s">
        <v>1249</v>
      </c>
      <c r="FL2218" s="55">
        <v>0.3</v>
      </c>
      <c r="JW2218" s="12">
        <v>2211</v>
      </c>
      <c r="JX2218" s="12" t="s">
        <v>1703</v>
      </c>
      <c r="JY2218" s="12" t="s">
        <v>2009</v>
      </c>
    </row>
    <row r="2219" ht="14.25" customHeight="1" outlineLevel="1" spans="7:285">
      <c r="G2219" s="55">
        <v>2212</v>
      </c>
      <c r="H2219" s="55" t="s">
        <v>1250</v>
      </c>
      <c r="I2219" s="55" t="s">
        <v>1738</v>
      </c>
      <c r="J2219" s="55" t="s">
        <v>2746</v>
      </c>
      <c r="K2219" s="55" t="s">
        <v>1249</v>
      </c>
      <c r="L2219" s="55">
        <v>0.25</v>
      </c>
      <c r="AD2219" s="12">
        <v>2212</v>
      </c>
      <c r="AE2219" s="12" t="s">
        <v>1261</v>
      </c>
      <c r="AF2219" s="12" t="s">
        <v>1718</v>
      </c>
      <c r="AG2219" s="12" t="s">
        <v>1022</v>
      </c>
      <c r="AH2219" s="12" t="s">
        <v>2183</v>
      </c>
      <c r="DN2219" s="55">
        <v>2212</v>
      </c>
      <c r="DO2219" s="55" t="s">
        <v>1566</v>
      </c>
      <c r="DP2219" s="55" t="s">
        <v>3300</v>
      </c>
      <c r="DQ2219" s="55" t="s">
        <v>1260</v>
      </c>
      <c r="DR2219" s="55" t="s">
        <v>1261</v>
      </c>
      <c r="DS2219" s="55">
        <v>33420</v>
      </c>
      <c r="DT2219" s="55">
        <v>10000</v>
      </c>
      <c r="DU2219" s="55" t="s">
        <v>1258</v>
      </c>
      <c r="DV2219" s="55">
        <v>1</v>
      </c>
      <c r="EV2219" s="55">
        <v>2212</v>
      </c>
      <c r="EW2219" s="55" t="s">
        <v>1313</v>
      </c>
      <c r="EX2219" s="55" t="s">
        <v>1263</v>
      </c>
      <c r="EY2219" s="55">
        <v>10</v>
      </c>
      <c r="EZ2219" s="55">
        <v>1995</v>
      </c>
      <c r="FA2219" s="55">
        <v>2999</v>
      </c>
      <c r="FB2219" s="55" t="s">
        <v>1361</v>
      </c>
      <c r="FC2219" s="55" t="s">
        <v>1249</v>
      </c>
      <c r="FD2219" s="55">
        <v>6</v>
      </c>
      <c r="FF2219" s="55">
        <v>2212</v>
      </c>
      <c r="FG2219" s="55" t="s">
        <v>1313</v>
      </c>
      <c r="FH2219" s="55" t="s">
        <v>1343</v>
      </c>
      <c r="FI2219" s="55">
        <v>2</v>
      </c>
      <c r="FJ2219" s="55">
        <v>25000</v>
      </c>
      <c r="FK2219" s="55" t="s">
        <v>1249</v>
      </c>
      <c r="FL2219" s="55">
        <v>0.3</v>
      </c>
      <c r="JW2219" s="12">
        <v>2212</v>
      </c>
      <c r="JX2219" s="12" t="s">
        <v>1703</v>
      </c>
      <c r="JY2219" s="12" t="s">
        <v>2027</v>
      </c>
    </row>
    <row r="2220" ht="14.25" customHeight="1" outlineLevel="1" spans="7:285">
      <c r="G2220" s="55">
        <v>2213</v>
      </c>
      <c r="H2220" s="55" t="s">
        <v>1250</v>
      </c>
      <c r="I2220" s="55" t="s">
        <v>1738</v>
      </c>
      <c r="J2220" s="55" t="s">
        <v>2807</v>
      </c>
      <c r="K2220" s="55" t="s">
        <v>1249</v>
      </c>
      <c r="L2220" s="55">
        <v>0.25</v>
      </c>
      <c r="AD2220" s="12">
        <v>2213</v>
      </c>
      <c r="AE2220" s="12" t="s">
        <v>1261</v>
      </c>
      <c r="AF2220" s="12" t="s">
        <v>1958</v>
      </c>
      <c r="AG2220" s="12" t="s">
        <v>2074</v>
      </c>
      <c r="AH2220" s="12" t="s">
        <v>2277</v>
      </c>
      <c r="DN2220" s="55">
        <v>2213</v>
      </c>
      <c r="DO2220" s="55" t="s">
        <v>1566</v>
      </c>
      <c r="DP2220" s="55" t="s">
        <v>3300</v>
      </c>
      <c r="DQ2220" s="55" t="s">
        <v>1260</v>
      </c>
      <c r="DR2220" s="55" t="s">
        <v>1261</v>
      </c>
      <c r="DS2220" s="55">
        <v>33421</v>
      </c>
      <c r="DT2220" s="55">
        <v>10000</v>
      </c>
      <c r="DU2220" s="55" t="s">
        <v>1258</v>
      </c>
      <c r="DV2220" s="55">
        <v>1</v>
      </c>
      <c r="EV2220" s="55">
        <v>2213</v>
      </c>
      <c r="EW2220" s="55" t="s">
        <v>1313</v>
      </c>
      <c r="EX2220" s="55" t="s">
        <v>1263</v>
      </c>
      <c r="EY2220" s="55">
        <v>11</v>
      </c>
      <c r="EZ2220" s="55">
        <v>0</v>
      </c>
      <c r="FA2220" s="55">
        <v>1994</v>
      </c>
      <c r="FB2220" s="55" t="s">
        <v>1361</v>
      </c>
      <c r="FC2220" s="55" t="s">
        <v>1249</v>
      </c>
      <c r="FD2220" s="55">
        <v>6</v>
      </c>
      <c r="FF2220" s="55">
        <v>2213</v>
      </c>
      <c r="FG2220" s="55" t="s">
        <v>1313</v>
      </c>
      <c r="FH2220" s="55" t="s">
        <v>1343</v>
      </c>
      <c r="FI2220" s="55">
        <v>2</v>
      </c>
      <c r="FJ2220" s="55">
        <v>50000</v>
      </c>
      <c r="FK2220" s="55" t="s">
        <v>1249</v>
      </c>
      <c r="FL2220" s="55">
        <v>0.3</v>
      </c>
      <c r="JW2220" s="12">
        <v>2213</v>
      </c>
      <c r="JX2220" s="12" t="s">
        <v>1703</v>
      </c>
      <c r="JY2220" s="12" t="s">
        <v>2045</v>
      </c>
    </row>
    <row r="2221" ht="14.25" customHeight="1" outlineLevel="1" spans="7:285">
      <c r="G2221" s="55">
        <v>2214</v>
      </c>
      <c r="H2221" s="55" t="s">
        <v>1250</v>
      </c>
      <c r="I2221" s="55" t="s">
        <v>1738</v>
      </c>
      <c r="J2221" s="55" t="s">
        <v>2816</v>
      </c>
      <c r="K2221" s="55" t="s">
        <v>1249</v>
      </c>
      <c r="L2221" s="55">
        <v>0.525</v>
      </c>
      <c r="AD2221" s="12">
        <v>2214</v>
      </c>
      <c r="AE2221" s="12" t="s">
        <v>1261</v>
      </c>
      <c r="AF2221" s="12" t="s">
        <v>1849</v>
      </c>
      <c r="AG2221" s="12" t="s">
        <v>1022</v>
      </c>
      <c r="AH2221" s="12" t="s">
        <v>2319</v>
      </c>
      <c r="DN2221" s="55">
        <v>2214</v>
      </c>
      <c r="DO2221" s="55" t="s">
        <v>1566</v>
      </c>
      <c r="DP2221" s="55" t="s">
        <v>3300</v>
      </c>
      <c r="DQ2221" s="55" t="s">
        <v>1260</v>
      </c>
      <c r="DR2221" s="55" t="s">
        <v>1261</v>
      </c>
      <c r="DS2221" s="55">
        <v>33422</v>
      </c>
      <c r="DT2221" s="55">
        <v>10000</v>
      </c>
      <c r="DU2221" s="55" t="s">
        <v>1258</v>
      </c>
      <c r="DV2221" s="55">
        <v>1</v>
      </c>
      <c r="EV2221" s="55">
        <v>2214</v>
      </c>
      <c r="EW2221" s="55" t="s">
        <v>1313</v>
      </c>
      <c r="EX2221" s="55" t="s">
        <v>1263</v>
      </c>
      <c r="EY2221" s="55">
        <v>11</v>
      </c>
      <c r="EZ2221" s="55">
        <v>1995</v>
      </c>
      <c r="FA2221" s="55">
        <v>2999</v>
      </c>
      <c r="FB2221" s="55" t="s">
        <v>1361</v>
      </c>
      <c r="FC2221" s="55" t="s">
        <v>1249</v>
      </c>
      <c r="FD2221" s="55">
        <v>6</v>
      </c>
      <c r="FF2221" s="55">
        <v>2214</v>
      </c>
      <c r="FG2221" s="55" t="s">
        <v>1313</v>
      </c>
      <c r="FH2221" s="55" t="s">
        <v>1343</v>
      </c>
      <c r="FI2221" s="55">
        <v>2</v>
      </c>
      <c r="FJ2221" s="55">
        <v>80000</v>
      </c>
      <c r="FK2221" s="55" t="s">
        <v>1249</v>
      </c>
      <c r="FL2221" s="55">
        <v>0.3</v>
      </c>
      <c r="JW2221" s="12">
        <v>2214</v>
      </c>
      <c r="JX2221" s="12" t="s">
        <v>1703</v>
      </c>
      <c r="JY2221" s="12" t="s">
        <v>2070</v>
      </c>
    </row>
    <row r="2222" ht="14.25" customHeight="1" outlineLevel="1" spans="7:285">
      <c r="G2222" s="55">
        <v>2215</v>
      </c>
      <c r="H2222" s="55" t="s">
        <v>1250</v>
      </c>
      <c r="I2222" s="55" t="s">
        <v>1738</v>
      </c>
      <c r="J2222" s="55" t="s">
        <v>3112</v>
      </c>
      <c r="K2222" s="55" t="s">
        <v>1249</v>
      </c>
      <c r="L2222" s="55">
        <v>0.8</v>
      </c>
      <c r="AD2222" s="12">
        <v>2215</v>
      </c>
      <c r="AE2222" s="12" t="s">
        <v>1261</v>
      </c>
      <c r="AF2222" s="12" t="s">
        <v>2152</v>
      </c>
      <c r="AG2222" s="12" t="s">
        <v>2074</v>
      </c>
      <c r="AH2222" s="12" t="s">
        <v>2277</v>
      </c>
      <c r="DN2222" s="55">
        <v>2215</v>
      </c>
      <c r="DO2222" s="55" t="s">
        <v>1566</v>
      </c>
      <c r="DP2222" s="55" t="s">
        <v>3300</v>
      </c>
      <c r="DQ2222" s="55" t="s">
        <v>1260</v>
      </c>
      <c r="DR2222" s="55" t="s">
        <v>1261</v>
      </c>
      <c r="DS2222" s="55">
        <v>33425</v>
      </c>
      <c r="DT2222" s="55">
        <v>10000</v>
      </c>
      <c r="DU2222" s="55" t="s">
        <v>1258</v>
      </c>
      <c r="DV2222" s="55">
        <v>1</v>
      </c>
      <c r="EV2222" s="55">
        <v>2215</v>
      </c>
      <c r="EW2222" s="55" t="s">
        <v>1313</v>
      </c>
      <c r="EX2222" s="55" t="s">
        <v>1263</v>
      </c>
      <c r="EY2222" s="55">
        <v>12</v>
      </c>
      <c r="EZ2222" s="55">
        <v>0</v>
      </c>
      <c r="FA2222" s="55">
        <v>1994</v>
      </c>
      <c r="FB2222" s="55" t="s">
        <v>1361</v>
      </c>
      <c r="FC2222" s="55" t="s">
        <v>1249</v>
      </c>
      <c r="FD2222" s="55">
        <v>6</v>
      </c>
      <c r="FF2222" s="55">
        <v>2215</v>
      </c>
      <c r="FG2222" s="55" t="s">
        <v>1313</v>
      </c>
      <c r="FH2222" s="55" t="s">
        <v>1343</v>
      </c>
      <c r="FI2222" s="55">
        <v>2</v>
      </c>
      <c r="FJ2222" s="55">
        <v>130000</v>
      </c>
      <c r="FK2222" s="55" t="s">
        <v>1249</v>
      </c>
      <c r="FL2222" s="55">
        <v>0.3</v>
      </c>
      <c r="JW2222" s="12">
        <v>2215</v>
      </c>
      <c r="JX2222" s="12" t="s">
        <v>1703</v>
      </c>
      <c r="JY2222" s="12" t="s">
        <v>2088</v>
      </c>
    </row>
    <row r="2223" ht="14.25" customHeight="1" outlineLevel="1" spans="7:285">
      <c r="G2223" s="55">
        <v>2216</v>
      </c>
      <c r="H2223" s="55" t="s">
        <v>1250</v>
      </c>
      <c r="I2223" s="55" t="s">
        <v>2048</v>
      </c>
      <c r="J2223" s="55" t="s">
        <v>3071</v>
      </c>
      <c r="K2223" s="55" t="s">
        <v>1249</v>
      </c>
      <c r="L2223" s="55">
        <v>0.45</v>
      </c>
      <c r="AD2223" s="12">
        <v>2216</v>
      </c>
      <c r="AE2223" s="12" t="s">
        <v>1261</v>
      </c>
      <c r="AF2223" s="12" t="s">
        <v>1365</v>
      </c>
      <c r="AG2223" s="12" t="s">
        <v>1022</v>
      </c>
      <c r="AH2223" s="12" t="s">
        <v>2338</v>
      </c>
      <c r="DN2223" s="55">
        <v>2216</v>
      </c>
      <c r="DO2223" s="55" t="s">
        <v>1566</v>
      </c>
      <c r="DP2223" s="55" t="s">
        <v>3300</v>
      </c>
      <c r="DQ2223" s="55" t="s">
        <v>1260</v>
      </c>
      <c r="DR2223" s="55" t="s">
        <v>1261</v>
      </c>
      <c r="DS2223" s="55">
        <v>33429</v>
      </c>
      <c r="DT2223" s="55">
        <v>10000</v>
      </c>
      <c r="DU2223" s="55" t="s">
        <v>1258</v>
      </c>
      <c r="DV2223" s="55">
        <v>1</v>
      </c>
      <c r="EV2223" s="55">
        <v>2216</v>
      </c>
      <c r="EW2223" s="55" t="s">
        <v>1313</v>
      </c>
      <c r="EX2223" s="55" t="s">
        <v>1263</v>
      </c>
      <c r="EY2223" s="55">
        <v>12</v>
      </c>
      <c r="EZ2223" s="55">
        <v>1995</v>
      </c>
      <c r="FA2223" s="55">
        <v>2999</v>
      </c>
      <c r="FB2223" s="55" t="s">
        <v>1361</v>
      </c>
      <c r="FC2223" s="55" t="s">
        <v>1249</v>
      </c>
      <c r="FD2223" s="55">
        <v>6</v>
      </c>
      <c r="FF2223" s="55">
        <v>2216</v>
      </c>
      <c r="FG2223" s="55" t="s">
        <v>1313</v>
      </c>
      <c r="FH2223" s="55" t="s">
        <v>1343</v>
      </c>
      <c r="FI2223" s="55">
        <v>2</v>
      </c>
      <c r="FJ2223" s="55">
        <v>260000</v>
      </c>
      <c r="FK2223" s="55" t="s">
        <v>1249</v>
      </c>
      <c r="FL2223" s="55">
        <v>0.3</v>
      </c>
      <c r="JW2223" s="12">
        <v>2216</v>
      </c>
      <c r="JX2223" s="12" t="s">
        <v>1703</v>
      </c>
      <c r="JY2223" s="12" t="s">
        <v>2109</v>
      </c>
    </row>
    <row r="2224" ht="14.25" customHeight="1" outlineLevel="1" spans="7:285">
      <c r="G2224" s="55">
        <v>2217</v>
      </c>
      <c r="H2224" s="55" t="s">
        <v>1250</v>
      </c>
      <c r="I2224" s="55" t="s">
        <v>2048</v>
      </c>
      <c r="J2224" s="55" t="s">
        <v>2941</v>
      </c>
      <c r="K2224" s="55" t="s">
        <v>1249</v>
      </c>
      <c r="L2224" s="55">
        <v>0.25</v>
      </c>
      <c r="AD2224" s="12">
        <v>2217</v>
      </c>
      <c r="AE2224" s="12" t="s">
        <v>1261</v>
      </c>
      <c r="AF2224" s="12" t="s">
        <v>1619</v>
      </c>
      <c r="AG2224" s="12" t="s">
        <v>2074</v>
      </c>
      <c r="AH2224" s="12" t="s">
        <v>2277</v>
      </c>
      <c r="DN2224" s="55">
        <v>2217</v>
      </c>
      <c r="DO2224" s="55" t="s">
        <v>1566</v>
      </c>
      <c r="DP2224" s="55" t="s">
        <v>3300</v>
      </c>
      <c r="DQ2224" s="55" t="s">
        <v>1260</v>
      </c>
      <c r="DR2224" s="55" t="s">
        <v>1261</v>
      </c>
      <c r="DS2224" s="55">
        <v>33438</v>
      </c>
      <c r="DT2224" s="55">
        <v>10000</v>
      </c>
      <c r="DU2224" s="55" t="s">
        <v>1258</v>
      </c>
      <c r="DV2224" s="55">
        <v>1</v>
      </c>
      <c r="EV2224" s="55">
        <v>2217</v>
      </c>
      <c r="EW2224" s="55" t="s">
        <v>1313</v>
      </c>
      <c r="EX2224" s="55" t="s">
        <v>1263</v>
      </c>
      <c r="EY2224" s="55">
        <v>13</v>
      </c>
      <c r="EZ2224" s="55">
        <v>0</v>
      </c>
      <c r="FA2224" s="55">
        <v>1994</v>
      </c>
      <c r="FB2224" s="55" t="s">
        <v>1361</v>
      </c>
      <c r="FC2224" s="55" t="s">
        <v>1249</v>
      </c>
      <c r="FD2224" s="55">
        <v>6</v>
      </c>
      <c r="FF2224" s="55">
        <v>2217</v>
      </c>
      <c r="FG2224" s="55" t="s">
        <v>1313</v>
      </c>
      <c r="FH2224" s="55" t="s">
        <v>1343</v>
      </c>
      <c r="FI2224" s="55">
        <v>2</v>
      </c>
      <c r="FJ2224" s="55">
        <v>400000</v>
      </c>
      <c r="FK2224" s="55" t="s">
        <v>1249</v>
      </c>
      <c r="FL2224" s="55">
        <v>0.3</v>
      </c>
      <c r="JW2224" s="12">
        <v>2217</v>
      </c>
      <c r="JX2224" s="12" t="s">
        <v>1703</v>
      </c>
      <c r="JY2224" s="12" t="s">
        <v>2131</v>
      </c>
    </row>
    <row r="2225" ht="14.25" customHeight="1" outlineLevel="1" spans="7:285">
      <c r="G2225" s="55">
        <v>2218</v>
      </c>
      <c r="H2225" s="55" t="s">
        <v>1250</v>
      </c>
      <c r="I2225" s="55" t="s">
        <v>2048</v>
      </c>
      <c r="J2225" s="55" t="s">
        <v>1871</v>
      </c>
      <c r="K2225" s="55" t="s">
        <v>1249</v>
      </c>
      <c r="L2225" s="55">
        <v>0.2625</v>
      </c>
      <c r="AD2225" s="12">
        <v>2218</v>
      </c>
      <c r="AE2225" s="12" t="s">
        <v>1261</v>
      </c>
      <c r="AF2225" s="12" t="s">
        <v>1692</v>
      </c>
      <c r="AG2225" s="12" t="s">
        <v>1022</v>
      </c>
      <c r="AH2225" s="12" t="s">
        <v>2338</v>
      </c>
      <c r="DN2225" s="55">
        <v>2218</v>
      </c>
      <c r="DO2225" s="55" t="s">
        <v>1566</v>
      </c>
      <c r="DP2225" s="55" t="s">
        <v>3300</v>
      </c>
      <c r="DQ2225" s="55" t="s">
        <v>1260</v>
      </c>
      <c r="DR2225" s="55" t="s">
        <v>1261</v>
      </c>
      <c r="DS2225" s="55">
        <v>33439</v>
      </c>
      <c r="DT2225" s="55">
        <v>10000</v>
      </c>
      <c r="DU2225" s="55" t="s">
        <v>1258</v>
      </c>
      <c r="DV2225" s="55">
        <v>1</v>
      </c>
      <c r="EV2225" s="55">
        <v>2218</v>
      </c>
      <c r="EW2225" s="55" t="s">
        <v>1313</v>
      </c>
      <c r="EX2225" s="55" t="s">
        <v>1263</v>
      </c>
      <c r="EY2225" s="55">
        <v>13</v>
      </c>
      <c r="EZ2225" s="55">
        <v>1995</v>
      </c>
      <c r="FA2225" s="55">
        <v>2999</v>
      </c>
      <c r="FB2225" s="55" t="s">
        <v>1361</v>
      </c>
      <c r="FC2225" s="55" t="s">
        <v>1249</v>
      </c>
      <c r="FD2225" s="55">
        <v>6</v>
      </c>
      <c r="FF2225" s="55">
        <v>2218</v>
      </c>
      <c r="FG2225" s="55" t="s">
        <v>1313</v>
      </c>
      <c r="FH2225" s="55" t="s">
        <v>1343</v>
      </c>
      <c r="FI2225" s="55">
        <v>2</v>
      </c>
      <c r="FJ2225" s="55">
        <v>530000</v>
      </c>
      <c r="FK2225" s="55" t="s">
        <v>1249</v>
      </c>
      <c r="FL2225" s="55">
        <v>0.3</v>
      </c>
      <c r="JW2225" s="12">
        <v>2218</v>
      </c>
      <c r="JX2225" s="12" t="s">
        <v>1703</v>
      </c>
      <c r="JY2225" s="12" t="s">
        <v>2154</v>
      </c>
    </row>
    <row r="2226" ht="14.25" customHeight="1" outlineLevel="1" spans="7:285">
      <c r="G2226" s="55">
        <v>2219</v>
      </c>
      <c r="H2226" s="55" t="s">
        <v>1250</v>
      </c>
      <c r="I2226" s="55" t="s">
        <v>2048</v>
      </c>
      <c r="J2226" s="55" t="s">
        <v>2895</v>
      </c>
      <c r="K2226" s="55" t="s">
        <v>1249</v>
      </c>
      <c r="L2226" s="55">
        <v>0.294</v>
      </c>
      <c r="AD2226" s="12">
        <v>2219</v>
      </c>
      <c r="AE2226" s="12" t="s">
        <v>1261</v>
      </c>
      <c r="AF2226" s="12" t="s">
        <v>1225</v>
      </c>
      <c r="AG2226" s="12" t="s">
        <v>2072</v>
      </c>
      <c r="AH2226" s="12" t="s">
        <v>2894</v>
      </c>
      <c r="DN2226" s="55">
        <v>2219</v>
      </c>
      <c r="DO2226" s="55" t="s">
        <v>1566</v>
      </c>
      <c r="DP2226" s="55" t="s">
        <v>3300</v>
      </c>
      <c r="DQ2226" s="55" t="s">
        <v>1260</v>
      </c>
      <c r="DR2226" s="55" t="s">
        <v>1261</v>
      </c>
      <c r="DS2226" s="55">
        <v>33443</v>
      </c>
      <c r="DT2226" s="55">
        <v>10000</v>
      </c>
      <c r="DU2226" s="55" t="s">
        <v>1258</v>
      </c>
      <c r="DV2226" s="55">
        <v>1</v>
      </c>
      <c r="EV2226" s="55">
        <v>2219</v>
      </c>
      <c r="EW2226" s="55" t="s">
        <v>1313</v>
      </c>
      <c r="EX2226" s="55" t="s">
        <v>1263</v>
      </c>
      <c r="EY2226" s="55">
        <v>14</v>
      </c>
      <c r="EZ2226" s="55">
        <v>0</v>
      </c>
      <c r="FA2226" s="55">
        <v>1994</v>
      </c>
      <c r="FB2226" s="55" t="s">
        <v>1361</v>
      </c>
      <c r="FC2226" s="55" t="s">
        <v>1249</v>
      </c>
      <c r="FD2226" s="55">
        <v>8</v>
      </c>
      <c r="FF2226" s="55">
        <v>2219</v>
      </c>
      <c r="FG2226" s="55" t="s">
        <v>1313</v>
      </c>
      <c r="FH2226" s="55" t="s">
        <v>1343</v>
      </c>
      <c r="FI2226" s="55">
        <v>2</v>
      </c>
      <c r="FJ2226" s="55">
        <v>540000</v>
      </c>
      <c r="FK2226" s="55" t="s">
        <v>1249</v>
      </c>
      <c r="FL2226" s="55">
        <v>0.3</v>
      </c>
      <c r="JW2226" s="12">
        <v>2219</v>
      </c>
      <c r="JX2226" s="12" t="s">
        <v>1703</v>
      </c>
      <c r="JY2226" s="12" t="s">
        <v>2177</v>
      </c>
    </row>
    <row r="2227" ht="14.25" customHeight="1" outlineLevel="1" spans="7:285">
      <c r="G2227" s="55">
        <v>2220</v>
      </c>
      <c r="H2227" s="55" t="s">
        <v>1250</v>
      </c>
      <c r="I2227" s="55" t="s">
        <v>1263</v>
      </c>
      <c r="J2227" s="55" t="s">
        <v>2075</v>
      </c>
      <c r="K2227" s="55" t="s">
        <v>1249</v>
      </c>
      <c r="L2227" s="55">
        <v>0.2</v>
      </c>
      <c r="AD2227" s="12">
        <v>2220</v>
      </c>
      <c r="AE2227" s="12" t="s">
        <v>1261</v>
      </c>
      <c r="AF2227" s="12" t="s">
        <v>886</v>
      </c>
      <c r="AG2227" s="12" t="s">
        <v>1022</v>
      </c>
      <c r="AH2227" s="12" t="s">
        <v>2354</v>
      </c>
      <c r="DN2227" s="55">
        <v>2220</v>
      </c>
      <c r="DO2227" s="55" t="s">
        <v>1566</v>
      </c>
      <c r="DP2227" s="55" t="s">
        <v>3300</v>
      </c>
      <c r="DQ2227" s="55" t="s">
        <v>1260</v>
      </c>
      <c r="DR2227" s="55" t="s">
        <v>1261</v>
      </c>
      <c r="DS2227" s="55">
        <v>33447</v>
      </c>
      <c r="DT2227" s="55">
        <v>10000</v>
      </c>
      <c r="DU2227" s="55" t="s">
        <v>1258</v>
      </c>
      <c r="DV2227" s="55">
        <v>1</v>
      </c>
      <c r="EV2227" s="55">
        <v>2220</v>
      </c>
      <c r="EW2227" s="55" t="s">
        <v>1313</v>
      </c>
      <c r="EX2227" s="55" t="s">
        <v>1263</v>
      </c>
      <c r="EY2227" s="55">
        <v>14</v>
      </c>
      <c r="EZ2227" s="55">
        <v>1995</v>
      </c>
      <c r="FA2227" s="55">
        <v>2999</v>
      </c>
      <c r="FB2227" s="55" t="s">
        <v>1361</v>
      </c>
      <c r="FC2227" s="55" t="s">
        <v>1249</v>
      </c>
      <c r="FD2227" s="55">
        <v>8</v>
      </c>
      <c r="FF2227" s="55">
        <v>2220</v>
      </c>
      <c r="FG2227" s="55" t="s">
        <v>1313</v>
      </c>
      <c r="FH2227" s="55" t="s">
        <v>1343</v>
      </c>
      <c r="FI2227" s="55">
        <v>3</v>
      </c>
      <c r="FJ2227" s="55">
        <v>0</v>
      </c>
      <c r="FK2227" s="55" t="s">
        <v>1249</v>
      </c>
      <c r="FL2227" s="55">
        <v>0.33</v>
      </c>
      <c r="JW2227" s="12">
        <v>2220</v>
      </c>
      <c r="JX2227" s="12" t="s">
        <v>1703</v>
      </c>
      <c r="JY2227" s="12" t="s">
        <v>664</v>
      </c>
    </row>
    <row r="2228" ht="14.25" customHeight="1" outlineLevel="1" spans="7:285">
      <c r="G2228" s="55">
        <v>2221</v>
      </c>
      <c r="H2228" s="55" t="s">
        <v>1250</v>
      </c>
      <c r="I2228" s="55" t="s">
        <v>1263</v>
      </c>
      <c r="J2228" s="55" t="s">
        <v>3000</v>
      </c>
      <c r="K2228" s="55" t="s">
        <v>1249</v>
      </c>
      <c r="L2228" s="55">
        <v>0.22</v>
      </c>
      <c r="AD2228" s="12">
        <v>2221</v>
      </c>
      <c r="AE2228" s="12" t="s">
        <v>1261</v>
      </c>
      <c r="AF2228" s="12" t="s">
        <v>1589</v>
      </c>
      <c r="AG2228" s="12" t="s">
        <v>2072</v>
      </c>
      <c r="AH2228" s="12" t="s">
        <v>2894</v>
      </c>
      <c r="DN2228" s="55">
        <v>2221</v>
      </c>
      <c r="DO2228" s="55" t="s">
        <v>1566</v>
      </c>
      <c r="DP2228" s="55" t="s">
        <v>3300</v>
      </c>
      <c r="DQ2228" s="55" t="s">
        <v>1260</v>
      </c>
      <c r="DR2228" s="55" t="s">
        <v>1261</v>
      </c>
      <c r="DS2228" s="55">
        <v>33448</v>
      </c>
      <c r="DT2228" s="55">
        <v>10000</v>
      </c>
      <c r="DU2228" s="55" t="s">
        <v>1258</v>
      </c>
      <c r="DV2228" s="55">
        <v>1</v>
      </c>
      <c r="EV2228" s="55">
        <v>2221</v>
      </c>
      <c r="EW2228" s="55" t="s">
        <v>1313</v>
      </c>
      <c r="EX2228" s="55" t="s">
        <v>1263</v>
      </c>
      <c r="EY2228" s="55">
        <v>2</v>
      </c>
      <c r="EZ2228" s="55">
        <v>0</v>
      </c>
      <c r="FA2228" s="55">
        <v>1994</v>
      </c>
      <c r="FB2228" s="55" t="s">
        <v>1361</v>
      </c>
      <c r="FC2228" s="55" t="s">
        <v>1249</v>
      </c>
      <c r="FD2228" s="55">
        <v>5.25</v>
      </c>
      <c r="FF2228" s="55">
        <v>2221</v>
      </c>
      <c r="FG2228" s="55" t="s">
        <v>1313</v>
      </c>
      <c r="FH2228" s="55" t="s">
        <v>1343</v>
      </c>
      <c r="FI2228" s="55">
        <v>3</v>
      </c>
      <c r="FJ2228" s="55">
        <v>1000</v>
      </c>
      <c r="FK2228" s="55" t="s">
        <v>1249</v>
      </c>
      <c r="FL2228" s="55">
        <v>0.32</v>
      </c>
      <c r="JW2228" s="12">
        <v>2221</v>
      </c>
      <c r="JX2228" s="12" t="s">
        <v>1703</v>
      </c>
      <c r="JY2228" s="12" t="s">
        <v>779</v>
      </c>
    </row>
    <row r="2229" ht="14.25" customHeight="1" outlineLevel="1" spans="7:285">
      <c r="G2229" s="55">
        <v>2222</v>
      </c>
      <c r="H2229" s="55" t="s">
        <v>1250</v>
      </c>
      <c r="I2229" s="55" t="s">
        <v>1263</v>
      </c>
      <c r="J2229" s="55" t="s">
        <v>3003</v>
      </c>
      <c r="K2229" s="55" t="s">
        <v>1249</v>
      </c>
      <c r="L2229" s="55">
        <v>0.2</v>
      </c>
      <c r="AD2229" s="12">
        <v>2222</v>
      </c>
      <c r="AE2229" s="12" t="s">
        <v>1261</v>
      </c>
      <c r="AF2229" s="12" t="s">
        <v>1453</v>
      </c>
      <c r="AG2229" s="12" t="s">
        <v>1022</v>
      </c>
      <c r="AH2229" s="12" t="s">
        <v>2354</v>
      </c>
      <c r="DN2229" s="55">
        <v>2222</v>
      </c>
      <c r="DO2229" s="55" t="s">
        <v>1566</v>
      </c>
      <c r="DP2229" s="55" t="s">
        <v>3300</v>
      </c>
      <c r="DQ2229" s="55" t="s">
        <v>1260</v>
      </c>
      <c r="DR2229" s="55" t="s">
        <v>1261</v>
      </c>
      <c r="DS2229" s="55">
        <v>33459</v>
      </c>
      <c r="DT2229" s="55">
        <v>10000</v>
      </c>
      <c r="DU2229" s="55" t="s">
        <v>1258</v>
      </c>
      <c r="DV2229" s="55">
        <v>1</v>
      </c>
      <c r="EV2229" s="55">
        <v>2222</v>
      </c>
      <c r="EW2229" s="55" t="s">
        <v>1313</v>
      </c>
      <c r="EX2229" s="55" t="s">
        <v>1263</v>
      </c>
      <c r="EY2229" s="55">
        <v>2</v>
      </c>
      <c r="EZ2229" s="55">
        <v>1995</v>
      </c>
      <c r="FA2229" s="55">
        <v>2999</v>
      </c>
      <c r="FB2229" s="55" t="s">
        <v>1361</v>
      </c>
      <c r="FC2229" s="55" t="s">
        <v>1249</v>
      </c>
      <c r="FD2229" s="55">
        <v>6</v>
      </c>
      <c r="FF2229" s="55">
        <v>2222</v>
      </c>
      <c r="FG2229" s="55" t="s">
        <v>1313</v>
      </c>
      <c r="FH2229" s="55" t="s">
        <v>1343</v>
      </c>
      <c r="FI2229" s="55">
        <v>3</v>
      </c>
      <c r="FJ2229" s="55">
        <v>2500</v>
      </c>
      <c r="FK2229" s="55" t="s">
        <v>1249</v>
      </c>
      <c r="FL2229" s="55">
        <v>0.3</v>
      </c>
      <c r="JW2229" s="12">
        <v>2222</v>
      </c>
      <c r="JX2229" s="12" t="s">
        <v>1703</v>
      </c>
      <c r="JY2229" s="12" t="s">
        <v>895</v>
      </c>
    </row>
    <row r="2230" ht="14.25" customHeight="1" outlineLevel="1" spans="7:285">
      <c r="G2230" s="55">
        <v>2223</v>
      </c>
      <c r="H2230" s="55" t="s">
        <v>1250</v>
      </c>
      <c r="I2230" s="55" t="s">
        <v>1263</v>
      </c>
      <c r="J2230" s="55" t="s">
        <v>3005</v>
      </c>
      <c r="K2230" s="55" t="s">
        <v>1249</v>
      </c>
      <c r="L2230" s="55">
        <v>0.185</v>
      </c>
      <c r="AD2230" s="12">
        <v>2223</v>
      </c>
      <c r="AE2230" s="12" t="s">
        <v>1261</v>
      </c>
      <c r="AF2230" s="12" t="s">
        <v>1833</v>
      </c>
      <c r="AG2230" s="12" t="s">
        <v>2072</v>
      </c>
      <c r="AH2230" s="12" t="s">
        <v>2894</v>
      </c>
      <c r="DN2230" s="55">
        <v>2223</v>
      </c>
      <c r="DO2230" s="55" t="s">
        <v>1566</v>
      </c>
      <c r="DP2230" s="55" t="s">
        <v>3300</v>
      </c>
      <c r="DQ2230" s="55" t="s">
        <v>1260</v>
      </c>
      <c r="DR2230" s="55" t="s">
        <v>1261</v>
      </c>
      <c r="DS2230" s="55">
        <v>33464</v>
      </c>
      <c r="DT2230" s="55">
        <v>10000</v>
      </c>
      <c r="DU2230" s="55" t="s">
        <v>1258</v>
      </c>
      <c r="DV2230" s="55">
        <v>1</v>
      </c>
      <c r="EV2230" s="55">
        <v>2223</v>
      </c>
      <c r="EW2230" s="55" t="s">
        <v>1313</v>
      </c>
      <c r="EX2230" s="55" t="s">
        <v>1263</v>
      </c>
      <c r="EY2230" s="55">
        <v>3</v>
      </c>
      <c r="EZ2230" s="55">
        <v>0</v>
      </c>
      <c r="FA2230" s="55">
        <v>1994</v>
      </c>
      <c r="FB2230" s="55" t="s">
        <v>1361</v>
      </c>
      <c r="FC2230" s="55" t="s">
        <v>1249</v>
      </c>
      <c r="FD2230" s="55">
        <v>5.25</v>
      </c>
      <c r="FF2230" s="55">
        <v>2223</v>
      </c>
      <c r="FG2230" s="55" t="s">
        <v>1313</v>
      </c>
      <c r="FH2230" s="55" t="s">
        <v>1343</v>
      </c>
      <c r="FI2230" s="55">
        <v>3</v>
      </c>
      <c r="FJ2230" s="55">
        <v>5000</v>
      </c>
      <c r="FK2230" s="55" t="s">
        <v>1249</v>
      </c>
      <c r="FL2230" s="55">
        <v>0.3</v>
      </c>
      <c r="JW2230" s="12">
        <v>2223</v>
      </c>
      <c r="JX2230" s="12" t="s">
        <v>1703</v>
      </c>
      <c r="JY2230" s="12" t="s">
        <v>1021</v>
      </c>
    </row>
    <row r="2231" ht="14.25" customHeight="1" outlineLevel="1" spans="7:285">
      <c r="G2231" s="55">
        <v>2224</v>
      </c>
      <c r="H2231" s="55" t="s">
        <v>1250</v>
      </c>
      <c r="I2231" s="55" t="s">
        <v>1263</v>
      </c>
      <c r="J2231" s="55" t="s">
        <v>3007</v>
      </c>
      <c r="K2231" s="55" t="s">
        <v>1249</v>
      </c>
      <c r="L2231" s="55">
        <v>0.185</v>
      </c>
      <c r="AD2231" s="12">
        <v>2224</v>
      </c>
      <c r="AE2231" s="12" t="s">
        <v>1261</v>
      </c>
      <c r="AF2231" s="12" t="s">
        <v>1897</v>
      </c>
      <c r="AG2231" s="12" t="s">
        <v>1022</v>
      </c>
      <c r="AH2231" s="12" t="s">
        <v>2354</v>
      </c>
      <c r="DN2231" s="55">
        <v>2224</v>
      </c>
      <c r="DO2231" s="55" t="s">
        <v>1566</v>
      </c>
      <c r="DP2231" s="55" t="s">
        <v>3300</v>
      </c>
      <c r="DQ2231" s="55" t="s">
        <v>1260</v>
      </c>
      <c r="DR2231" s="55" t="s">
        <v>1261</v>
      </c>
      <c r="DS2231" s="55">
        <v>33465</v>
      </c>
      <c r="DT2231" s="55">
        <v>10000</v>
      </c>
      <c r="DU2231" s="55" t="s">
        <v>1258</v>
      </c>
      <c r="DV2231" s="55">
        <v>1</v>
      </c>
      <c r="EV2231" s="55">
        <v>2224</v>
      </c>
      <c r="EW2231" s="55" t="s">
        <v>1313</v>
      </c>
      <c r="EX2231" s="55" t="s">
        <v>1263</v>
      </c>
      <c r="EY2231" s="55">
        <v>3</v>
      </c>
      <c r="EZ2231" s="55">
        <v>1995</v>
      </c>
      <c r="FA2231" s="55">
        <v>2999</v>
      </c>
      <c r="FB2231" s="55" t="s">
        <v>1361</v>
      </c>
      <c r="FC2231" s="55" t="s">
        <v>1249</v>
      </c>
      <c r="FD2231" s="55">
        <v>6</v>
      </c>
      <c r="FF2231" s="55">
        <v>2224</v>
      </c>
      <c r="FG2231" s="55" t="s">
        <v>1313</v>
      </c>
      <c r="FH2231" s="55" t="s">
        <v>1343</v>
      </c>
      <c r="FI2231" s="55">
        <v>3</v>
      </c>
      <c r="FJ2231" s="55">
        <v>10000</v>
      </c>
      <c r="FK2231" s="55" t="s">
        <v>1249</v>
      </c>
      <c r="FL2231" s="55">
        <v>0.3</v>
      </c>
      <c r="JW2231" s="12">
        <v>2224</v>
      </c>
      <c r="JX2231" s="12" t="s">
        <v>1703</v>
      </c>
      <c r="JY2231" s="12" t="s">
        <v>1096</v>
      </c>
    </row>
    <row r="2232" ht="14.25" customHeight="1" outlineLevel="1" spans="7:285">
      <c r="G2232" s="55">
        <v>2225</v>
      </c>
      <c r="H2232" s="55" t="s">
        <v>1250</v>
      </c>
      <c r="I2232" s="55" t="s">
        <v>1263</v>
      </c>
      <c r="J2232" s="55" t="s">
        <v>2115</v>
      </c>
      <c r="K2232" s="55" t="s">
        <v>1249</v>
      </c>
      <c r="L2232" s="55">
        <v>0.2</v>
      </c>
      <c r="AD2232" s="12">
        <v>2225</v>
      </c>
      <c r="AE2232" s="12" t="s">
        <v>1261</v>
      </c>
      <c r="AF2232" s="12" t="s">
        <v>2026</v>
      </c>
      <c r="AG2232" s="12" t="s">
        <v>2072</v>
      </c>
      <c r="AH2232" s="12" t="s">
        <v>2894</v>
      </c>
      <c r="DN2232" s="55">
        <v>2225</v>
      </c>
      <c r="DO2232" s="55" t="s">
        <v>1566</v>
      </c>
      <c r="DP2232" s="55" t="s">
        <v>3300</v>
      </c>
      <c r="DQ2232" s="55" t="s">
        <v>1260</v>
      </c>
      <c r="DR2232" s="55" t="s">
        <v>1261</v>
      </c>
      <c r="DS2232" s="55">
        <v>33466</v>
      </c>
      <c r="DT2232" s="55">
        <v>10000</v>
      </c>
      <c r="DU2232" s="55" t="s">
        <v>1258</v>
      </c>
      <c r="DV2232" s="55">
        <v>1</v>
      </c>
      <c r="EV2232" s="55">
        <v>2225</v>
      </c>
      <c r="EW2232" s="55" t="s">
        <v>1313</v>
      </c>
      <c r="EX2232" s="55" t="s">
        <v>1263</v>
      </c>
      <c r="EY2232" s="55">
        <v>4</v>
      </c>
      <c r="EZ2232" s="55">
        <v>0</v>
      </c>
      <c r="FA2232" s="55">
        <v>1994</v>
      </c>
      <c r="FB2232" s="55" t="s">
        <v>1361</v>
      </c>
      <c r="FC2232" s="55" t="s">
        <v>1249</v>
      </c>
      <c r="FD2232" s="55">
        <v>5.25</v>
      </c>
      <c r="FF2232" s="55">
        <v>2225</v>
      </c>
      <c r="FG2232" s="55" t="s">
        <v>1313</v>
      </c>
      <c r="FH2232" s="55" t="s">
        <v>1343</v>
      </c>
      <c r="FI2232" s="55">
        <v>3</v>
      </c>
      <c r="FJ2232" s="55">
        <v>25000</v>
      </c>
      <c r="FK2232" s="55" t="s">
        <v>1249</v>
      </c>
      <c r="FL2232" s="55">
        <v>0.3</v>
      </c>
      <c r="JW2232" s="12">
        <v>2225</v>
      </c>
      <c r="JX2232" s="12" t="s">
        <v>1703</v>
      </c>
      <c r="JY2232" s="12" t="s">
        <v>1234</v>
      </c>
    </row>
    <row r="2233" ht="14.25" customHeight="1" outlineLevel="1" spans="7:285">
      <c r="G2233" s="55">
        <v>2226</v>
      </c>
      <c r="H2233" s="55" t="s">
        <v>1250</v>
      </c>
      <c r="I2233" s="55" t="s">
        <v>1263</v>
      </c>
      <c r="J2233" s="55" t="s">
        <v>2204</v>
      </c>
      <c r="K2233" s="55" t="s">
        <v>1249</v>
      </c>
      <c r="L2233" s="55">
        <v>0.2</v>
      </c>
      <c r="AD2233" s="12">
        <v>2226</v>
      </c>
      <c r="AE2233" s="12" t="s">
        <v>1261</v>
      </c>
      <c r="AF2233" s="12" t="s">
        <v>1614</v>
      </c>
      <c r="AG2233" s="12" t="s">
        <v>1022</v>
      </c>
      <c r="AH2233" s="12" t="s">
        <v>2354</v>
      </c>
      <c r="DN2233" s="55">
        <v>2226</v>
      </c>
      <c r="DO2233" s="55" t="s">
        <v>1566</v>
      </c>
      <c r="DP2233" s="55" t="s">
        <v>3300</v>
      </c>
      <c r="DQ2233" s="55" t="s">
        <v>1260</v>
      </c>
      <c r="DR2233" s="55" t="s">
        <v>1261</v>
      </c>
      <c r="DS2233" s="55">
        <v>33468</v>
      </c>
      <c r="DT2233" s="55">
        <v>10000</v>
      </c>
      <c r="DU2233" s="55" t="s">
        <v>1258</v>
      </c>
      <c r="DV2233" s="55">
        <v>1</v>
      </c>
      <c r="EV2233" s="55">
        <v>2226</v>
      </c>
      <c r="EW2233" s="55" t="s">
        <v>1313</v>
      </c>
      <c r="EX2233" s="55" t="s">
        <v>1263</v>
      </c>
      <c r="EY2233" s="55">
        <v>4</v>
      </c>
      <c r="EZ2233" s="55">
        <v>1995</v>
      </c>
      <c r="FA2233" s="55">
        <v>2999</v>
      </c>
      <c r="FB2233" s="55" t="s">
        <v>1361</v>
      </c>
      <c r="FC2233" s="55" t="s">
        <v>1249</v>
      </c>
      <c r="FD2233" s="55">
        <v>6</v>
      </c>
      <c r="FF2233" s="55">
        <v>2226</v>
      </c>
      <c r="FG2233" s="55" t="s">
        <v>1313</v>
      </c>
      <c r="FH2233" s="55" t="s">
        <v>1343</v>
      </c>
      <c r="FI2233" s="55">
        <v>3</v>
      </c>
      <c r="FJ2233" s="55">
        <v>50000</v>
      </c>
      <c r="FK2233" s="55" t="s">
        <v>1249</v>
      </c>
      <c r="FL2233" s="55">
        <v>0.3</v>
      </c>
      <c r="JW2233" s="12">
        <v>2226</v>
      </c>
      <c r="JX2233" s="12" t="s">
        <v>1703</v>
      </c>
      <c r="JY2233" s="12" t="s">
        <v>1295</v>
      </c>
    </row>
    <row r="2234" ht="14.25" customHeight="1" outlineLevel="1" spans="7:285">
      <c r="G2234" s="55">
        <v>2227</v>
      </c>
      <c r="H2234" s="55" t="s">
        <v>1250</v>
      </c>
      <c r="I2234" s="55" t="s">
        <v>1263</v>
      </c>
      <c r="J2234" s="55" t="s">
        <v>3022</v>
      </c>
      <c r="K2234" s="55" t="s">
        <v>1249</v>
      </c>
      <c r="L2234" s="55">
        <v>0.2</v>
      </c>
      <c r="AD2234" s="12">
        <v>2227</v>
      </c>
      <c r="AE2234" s="12" t="s">
        <v>1261</v>
      </c>
      <c r="AF2234" s="12" t="s">
        <v>2122</v>
      </c>
      <c r="AG2234" s="12" t="s">
        <v>2072</v>
      </c>
      <c r="AH2234" s="12" t="s">
        <v>2894</v>
      </c>
      <c r="DN2234" s="55">
        <v>2227</v>
      </c>
      <c r="DO2234" s="55" t="s">
        <v>1566</v>
      </c>
      <c r="DP2234" s="55" t="s">
        <v>3300</v>
      </c>
      <c r="DQ2234" s="55" t="s">
        <v>1260</v>
      </c>
      <c r="DR2234" s="55" t="s">
        <v>1261</v>
      </c>
      <c r="DS2234" s="55">
        <v>33478</v>
      </c>
      <c r="DT2234" s="55">
        <v>10000</v>
      </c>
      <c r="DU2234" s="55" t="s">
        <v>1258</v>
      </c>
      <c r="DV2234" s="55">
        <v>1</v>
      </c>
      <c r="EV2234" s="55">
        <v>2227</v>
      </c>
      <c r="EW2234" s="55" t="s">
        <v>1313</v>
      </c>
      <c r="EX2234" s="55" t="s">
        <v>1263</v>
      </c>
      <c r="EY2234" s="55">
        <v>5</v>
      </c>
      <c r="EZ2234" s="55">
        <v>0</v>
      </c>
      <c r="FA2234" s="55">
        <v>1994</v>
      </c>
      <c r="FB2234" s="55" t="s">
        <v>1361</v>
      </c>
      <c r="FC2234" s="55" t="s">
        <v>1249</v>
      </c>
      <c r="FD2234" s="55">
        <v>5.25</v>
      </c>
      <c r="FF2234" s="55">
        <v>2227</v>
      </c>
      <c r="FG2234" s="55" t="s">
        <v>1313</v>
      </c>
      <c r="FH2234" s="55" t="s">
        <v>1343</v>
      </c>
      <c r="FI2234" s="55">
        <v>3</v>
      </c>
      <c r="FJ2234" s="55">
        <v>80000</v>
      </c>
      <c r="FK2234" s="55" t="s">
        <v>1249</v>
      </c>
      <c r="FL2234" s="55">
        <v>0.3</v>
      </c>
      <c r="JW2234" s="12">
        <v>2227</v>
      </c>
      <c r="JX2234" s="12" t="s">
        <v>1703</v>
      </c>
      <c r="JY2234" s="12" t="s">
        <v>1345</v>
      </c>
    </row>
    <row r="2235" ht="14.25" customHeight="1" outlineLevel="1" spans="7:285">
      <c r="G2235" s="55">
        <v>2228</v>
      </c>
      <c r="H2235" s="55" t="s">
        <v>1250</v>
      </c>
      <c r="I2235" s="55" t="s">
        <v>1263</v>
      </c>
      <c r="J2235" s="55" t="s">
        <v>3025</v>
      </c>
      <c r="K2235" s="55" t="s">
        <v>1249</v>
      </c>
      <c r="L2235" s="55">
        <v>0.2</v>
      </c>
      <c r="AD2235" s="12">
        <v>2228</v>
      </c>
      <c r="AE2235" s="12" t="s">
        <v>1261</v>
      </c>
      <c r="AF2235" s="12" t="s">
        <v>2324</v>
      </c>
      <c r="AG2235" s="12" t="s">
        <v>1022</v>
      </c>
      <c r="AH2235" s="12" t="s">
        <v>2354</v>
      </c>
      <c r="DN2235" s="55">
        <v>2228</v>
      </c>
      <c r="DO2235" s="55" t="s">
        <v>1566</v>
      </c>
      <c r="DP2235" s="55" t="s">
        <v>3300</v>
      </c>
      <c r="DQ2235" s="55" t="s">
        <v>1260</v>
      </c>
      <c r="DR2235" s="55" t="s">
        <v>1261</v>
      </c>
      <c r="DS2235" s="55">
        <v>33481</v>
      </c>
      <c r="DT2235" s="55">
        <v>10000</v>
      </c>
      <c r="DU2235" s="55" t="s">
        <v>1258</v>
      </c>
      <c r="DV2235" s="55">
        <v>1</v>
      </c>
      <c r="EV2235" s="55">
        <v>2228</v>
      </c>
      <c r="EW2235" s="55" t="s">
        <v>1313</v>
      </c>
      <c r="EX2235" s="55" t="s">
        <v>1263</v>
      </c>
      <c r="EY2235" s="55">
        <v>5</v>
      </c>
      <c r="EZ2235" s="55">
        <v>1995</v>
      </c>
      <c r="FA2235" s="55">
        <v>2999</v>
      </c>
      <c r="FB2235" s="55" t="s">
        <v>1361</v>
      </c>
      <c r="FC2235" s="55" t="s">
        <v>1249</v>
      </c>
      <c r="FD2235" s="55">
        <v>6</v>
      </c>
      <c r="FF2235" s="55">
        <v>2228</v>
      </c>
      <c r="FG2235" s="55" t="s">
        <v>1313</v>
      </c>
      <c r="FH2235" s="55" t="s">
        <v>1343</v>
      </c>
      <c r="FI2235" s="55">
        <v>3</v>
      </c>
      <c r="FJ2235" s="55">
        <v>130000</v>
      </c>
      <c r="FK2235" s="55" t="s">
        <v>1249</v>
      </c>
      <c r="FL2235" s="55">
        <v>0.3</v>
      </c>
      <c r="JW2235" s="12">
        <v>2228</v>
      </c>
      <c r="JX2235" s="12" t="s">
        <v>1703</v>
      </c>
      <c r="JY2235" s="12" t="s">
        <v>1393</v>
      </c>
    </row>
    <row r="2236" ht="14.25" customHeight="1" outlineLevel="1" spans="7:285">
      <c r="G2236" s="55">
        <v>2229</v>
      </c>
      <c r="H2236" s="55" t="s">
        <v>1250</v>
      </c>
      <c r="I2236" s="55" t="s">
        <v>1263</v>
      </c>
      <c r="J2236" s="55" t="s">
        <v>2238</v>
      </c>
      <c r="K2236" s="55" t="s">
        <v>1249</v>
      </c>
      <c r="L2236" s="55">
        <v>0.185</v>
      </c>
      <c r="AD2236" s="12">
        <v>2229</v>
      </c>
      <c r="AE2236" s="12" t="s">
        <v>1261</v>
      </c>
      <c r="AF2236" s="12" t="s">
        <v>1213</v>
      </c>
      <c r="AG2236" s="12" t="s">
        <v>2072</v>
      </c>
      <c r="AH2236" s="12" t="s">
        <v>2894</v>
      </c>
      <c r="DN2236" s="55">
        <v>2229</v>
      </c>
      <c r="DO2236" s="55" t="s">
        <v>1566</v>
      </c>
      <c r="DP2236" s="55" t="s">
        <v>3300</v>
      </c>
      <c r="DQ2236" s="55" t="s">
        <v>1260</v>
      </c>
      <c r="DR2236" s="55" t="s">
        <v>1261</v>
      </c>
      <c r="DS2236" s="55">
        <v>33482</v>
      </c>
      <c r="DT2236" s="55">
        <v>10000</v>
      </c>
      <c r="DU2236" s="55" t="s">
        <v>1258</v>
      </c>
      <c r="DV2236" s="55">
        <v>1</v>
      </c>
      <c r="EV2236" s="55">
        <v>2229</v>
      </c>
      <c r="EW2236" s="55" t="s">
        <v>1313</v>
      </c>
      <c r="EX2236" s="55" t="s">
        <v>1263</v>
      </c>
      <c r="EY2236" s="55">
        <v>6</v>
      </c>
      <c r="EZ2236" s="55">
        <v>0</v>
      </c>
      <c r="FA2236" s="55">
        <v>1994</v>
      </c>
      <c r="FB2236" s="55" t="s">
        <v>1361</v>
      </c>
      <c r="FC2236" s="55" t="s">
        <v>1249</v>
      </c>
      <c r="FD2236" s="55">
        <v>5.25</v>
      </c>
      <c r="FF2236" s="55">
        <v>2229</v>
      </c>
      <c r="FG2236" s="55" t="s">
        <v>1313</v>
      </c>
      <c r="FH2236" s="55" t="s">
        <v>1343</v>
      </c>
      <c r="FI2236" s="55">
        <v>3</v>
      </c>
      <c r="FJ2236" s="55">
        <v>260000</v>
      </c>
      <c r="FK2236" s="55" t="s">
        <v>1249</v>
      </c>
      <c r="FL2236" s="55">
        <v>0.3</v>
      </c>
      <c r="JW2236" s="12">
        <v>2229</v>
      </c>
      <c r="JX2236" s="12" t="s">
        <v>1703</v>
      </c>
      <c r="JY2236" s="12" t="s">
        <v>777</v>
      </c>
    </row>
    <row r="2237" ht="14.25" customHeight="1" outlineLevel="1" spans="7:285">
      <c r="G2237" s="55">
        <v>2230</v>
      </c>
      <c r="H2237" s="55" t="s">
        <v>1250</v>
      </c>
      <c r="I2237" s="55" t="s">
        <v>1263</v>
      </c>
      <c r="J2237" s="55" t="s">
        <v>2032</v>
      </c>
      <c r="K2237" s="55" t="s">
        <v>1249</v>
      </c>
      <c r="L2237" s="55">
        <v>0.205</v>
      </c>
      <c r="AD2237" s="12">
        <v>2230</v>
      </c>
      <c r="AE2237" s="12" t="s">
        <v>1261</v>
      </c>
      <c r="AF2237" s="12" t="s">
        <v>2547</v>
      </c>
      <c r="AG2237" s="12" t="s">
        <v>1022</v>
      </c>
      <c r="AH2237" s="12" t="s">
        <v>2354</v>
      </c>
      <c r="DN2237" s="55">
        <v>2230</v>
      </c>
      <c r="DO2237" s="55" t="s">
        <v>1566</v>
      </c>
      <c r="DP2237" s="55" t="s">
        <v>3300</v>
      </c>
      <c r="DQ2237" s="55" t="s">
        <v>1260</v>
      </c>
      <c r="DR2237" s="55" t="s">
        <v>1261</v>
      </c>
      <c r="DS2237" s="55">
        <v>33497</v>
      </c>
      <c r="DT2237" s="55">
        <v>10000</v>
      </c>
      <c r="DU2237" s="55" t="s">
        <v>1258</v>
      </c>
      <c r="DV2237" s="55">
        <v>1</v>
      </c>
      <c r="EV2237" s="55">
        <v>2230</v>
      </c>
      <c r="EW2237" s="55" t="s">
        <v>1313</v>
      </c>
      <c r="EX2237" s="55" t="s">
        <v>1263</v>
      </c>
      <c r="EY2237" s="55">
        <v>6</v>
      </c>
      <c r="EZ2237" s="55">
        <v>1995</v>
      </c>
      <c r="FA2237" s="55">
        <v>2999</v>
      </c>
      <c r="FB2237" s="55" t="s">
        <v>1361</v>
      </c>
      <c r="FC2237" s="55" t="s">
        <v>1249</v>
      </c>
      <c r="FD2237" s="55">
        <v>6</v>
      </c>
      <c r="FF2237" s="55">
        <v>2230</v>
      </c>
      <c r="FG2237" s="55" t="s">
        <v>1313</v>
      </c>
      <c r="FH2237" s="55" t="s">
        <v>1343</v>
      </c>
      <c r="FI2237" s="55">
        <v>3</v>
      </c>
      <c r="FJ2237" s="55">
        <v>400000</v>
      </c>
      <c r="FK2237" s="55" t="s">
        <v>1249</v>
      </c>
      <c r="FL2237" s="55">
        <v>0.3</v>
      </c>
      <c r="JW2237" s="12">
        <v>2230</v>
      </c>
      <c r="JX2237" s="12" t="s">
        <v>1703</v>
      </c>
      <c r="JY2237" s="12" t="s">
        <v>1473</v>
      </c>
    </row>
    <row r="2238" ht="14.25" customHeight="1" outlineLevel="1" spans="7:285">
      <c r="G2238" s="55">
        <v>2231</v>
      </c>
      <c r="H2238" s="55" t="s">
        <v>1250</v>
      </c>
      <c r="I2238" s="55" t="s">
        <v>1263</v>
      </c>
      <c r="J2238" s="55" t="s">
        <v>2277</v>
      </c>
      <c r="K2238" s="55" t="s">
        <v>1249</v>
      </c>
      <c r="L2238" s="55">
        <v>0.42</v>
      </c>
      <c r="AD2238" s="12">
        <v>2231</v>
      </c>
      <c r="AE2238" s="12" t="s">
        <v>1261</v>
      </c>
      <c r="AF2238" s="12" t="s">
        <v>1932</v>
      </c>
      <c r="AG2238" s="12" t="s">
        <v>2072</v>
      </c>
      <c r="AH2238" s="12" t="s">
        <v>2894</v>
      </c>
      <c r="DN2238" s="55">
        <v>2231</v>
      </c>
      <c r="DO2238" s="55" t="s">
        <v>1566</v>
      </c>
      <c r="DP2238" s="55" t="s">
        <v>3300</v>
      </c>
      <c r="DQ2238" s="55" t="s">
        <v>1260</v>
      </c>
      <c r="DR2238" s="55" t="s">
        <v>1261</v>
      </c>
      <c r="DS2238" s="55">
        <v>33499</v>
      </c>
      <c r="DT2238" s="55">
        <v>10000</v>
      </c>
      <c r="DU2238" s="55" t="s">
        <v>1258</v>
      </c>
      <c r="DV2238" s="55">
        <v>1</v>
      </c>
      <c r="EV2238" s="55">
        <v>2231</v>
      </c>
      <c r="EW2238" s="55" t="s">
        <v>1313</v>
      </c>
      <c r="EX2238" s="55" t="s">
        <v>1263</v>
      </c>
      <c r="EY2238" s="55">
        <v>9</v>
      </c>
      <c r="EZ2238" s="55">
        <v>0</v>
      </c>
      <c r="FA2238" s="55">
        <v>1994</v>
      </c>
      <c r="FB2238" s="55" t="s">
        <v>1361</v>
      </c>
      <c r="FC2238" s="55" t="s">
        <v>1249</v>
      </c>
      <c r="FD2238" s="55">
        <v>6</v>
      </c>
      <c r="FF2238" s="55">
        <v>2231</v>
      </c>
      <c r="FG2238" s="55" t="s">
        <v>1313</v>
      </c>
      <c r="FH2238" s="55" t="s">
        <v>1343</v>
      </c>
      <c r="FI2238" s="55">
        <v>3</v>
      </c>
      <c r="FJ2238" s="55">
        <v>530000</v>
      </c>
      <c r="FK2238" s="55" t="s">
        <v>1249</v>
      </c>
      <c r="FL2238" s="55">
        <v>0.3</v>
      </c>
      <c r="JW2238" s="12">
        <v>2231</v>
      </c>
      <c r="JX2238" s="12" t="s">
        <v>1703</v>
      </c>
      <c r="JY2238" s="12" t="s">
        <v>1519</v>
      </c>
    </row>
    <row r="2239" ht="14.25" customHeight="1" outlineLevel="1" spans="7:285">
      <c r="G2239" s="55">
        <v>2232</v>
      </c>
      <c r="H2239" s="55" t="s">
        <v>1250</v>
      </c>
      <c r="I2239" s="55" t="s">
        <v>1263</v>
      </c>
      <c r="J2239" s="55" t="s">
        <v>2927</v>
      </c>
      <c r="K2239" s="55" t="s">
        <v>1249</v>
      </c>
      <c r="L2239" s="55">
        <v>0.185</v>
      </c>
      <c r="AD2239" s="12">
        <v>2232</v>
      </c>
      <c r="AE2239" s="12" t="s">
        <v>1261</v>
      </c>
      <c r="AF2239" s="12" t="s">
        <v>2697</v>
      </c>
      <c r="AG2239" s="12" t="s">
        <v>1022</v>
      </c>
      <c r="AH2239" s="12" t="s">
        <v>2354</v>
      </c>
      <c r="DN2239" s="55">
        <v>2232</v>
      </c>
      <c r="DO2239" s="55" t="s">
        <v>1566</v>
      </c>
      <c r="DP2239" s="55" t="s">
        <v>3300</v>
      </c>
      <c r="DQ2239" s="55" t="s">
        <v>1260</v>
      </c>
      <c r="DR2239" s="55" t="s">
        <v>1261</v>
      </c>
      <c r="DS2239" s="55">
        <v>34141</v>
      </c>
      <c r="DT2239" s="55">
        <v>10000</v>
      </c>
      <c r="DU2239" s="55" t="s">
        <v>1258</v>
      </c>
      <c r="DV2239" s="55">
        <v>1</v>
      </c>
      <c r="EV2239" s="55">
        <v>2232</v>
      </c>
      <c r="EW2239" s="55" t="s">
        <v>1313</v>
      </c>
      <c r="EX2239" s="55" t="s">
        <v>1263</v>
      </c>
      <c r="EY2239" s="55">
        <v>9</v>
      </c>
      <c r="EZ2239" s="55">
        <v>1995</v>
      </c>
      <c r="FA2239" s="55">
        <v>2999</v>
      </c>
      <c r="FB2239" s="55" t="s">
        <v>1361</v>
      </c>
      <c r="FC2239" s="55" t="s">
        <v>1249</v>
      </c>
      <c r="FD2239" s="55">
        <v>6</v>
      </c>
      <c r="FF2239" s="55">
        <v>2232</v>
      </c>
      <c r="FG2239" s="55" t="s">
        <v>1313</v>
      </c>
      <c r="FH2239" s="55" t="s">
        <v>1343</v>
      </c>
      <c r="FI2239" s="55">
        <v>3</v>
      </c>
      <c r="FJ2239" s="55">
        <v>540000</v>
      </c>
      <c r="FK2239" s="55" t="s">
        <v>1249</v>
      </c>
      <c r="FL2239" s="55">
        <v>0.3</v>
      </c>
      <c r="JW2239" s="12">
        <v>2232</v>
      </c>
      <c r="JX2239" s="12" t="s">
        <v>1703</v>
      </c>
      <c r="JY2239" s="12" t="s">
        <v>1357</v>
      </c>
    </row>
    <row r="2240" ht="14.25" customHeight="1" outlineLevel="1" spans="7:285">
      <c r="G2240" s="55">
        <v>2233</v>
      </c>
      <c r="H2240" s="55" t="s">
        <v>1250</v>
      </c>
      <c r="I2240" s="55" t="s">
        <v>1708</v>
      </c>
      <c r="J2240" s="55" t="s">
        <v>2982</v>
      </c>
      <c r="K2240" s="55" t="s">
        <v>1249</v>
      </c>
      <c r="L2240" s="55">
        <v>0.32</v>
      </c>
      <c r="AD2240" s="12">
        <v>2233</v>
      </c>
      <c r="AE2240" s="12" t="s">
        <v>1261</v>
      </c>
      <c r="AF2240" s="12" t="s">
        <v>1620</v>
      </c>
      <c r="AG2240" s="12" t="s">
        <v>2072</v>
      </c>
      <c r="AH2240" s="12" t="s">
        <v>2894</v>
      </c>
      <c r="DN2240" s="55">
        <v>2233</v>
      </c>
      <c r="DO2240" s="55" t="s">
        <v>1706</v>
      </c>
      <c r="DP2240" s="55" t="s">
        <v>3300</v>
      </c>
      <c r="DQ2240" s="55" t="s">
        <v>1260</v>
      </c>
      <c r="DR2240" s="55" t="s">
        <v>1261</v>
      </c>
      <c r="DS2240" s="55">
        <v>33017</v>
      </c>
      <c r="DT2240" s="55">
        <v>10000</v>
      </c>
      <c r="DU2240" s="55" t="s">
        <v>1258</v>
      </c>
      <c r="DV2240" s="55">
        <v>1</v>
      </c>
      <c r="EV2240" s="55">
        <v>2233</v>
      </c>
      <c r="EW2240" s="55" t="s">
        <v>1359</v>
      </c>
      <c r="EX2240" s="55" t="s">
        <v>1260</v>
      </c>
      <c r="EY2240" s="55">
        <v>10</v>
      </c>
      <c r="EZ2240" s="55">
        <v>0</v>
      </c>
      <c r="FA2240" s="55">
        <v>1994</v>
      </c>
      <c r="FB2240" s="55" t="s">
        <v>1361</v>
      </c>
      <c r="FC2240" s="55" t="s">
        <v>1249</v>
      </c>
      <c r="FD2240" s="55">
        <v>5.25</v>
      </c>
      <c r="FF2240" s="55">
        <v>2233</v>
      </c>
      <c r="FG2240" s="55" t="s">
        <v>1313</v>
      </c>
      <c r="FH2240" s="55" t="s">
        <v>1260</v>
      </c>
      <c r="FI2240" s="55">
        <v>1</v>
      </c>
      <c r="FJ2240" s="55">
        <v>0</v>
      </c>
      <c r="FK2240" s="55" t="s">
        <v>1249</v>
      </c>
      <c r="FL2240" s="55">
        <v>5</v>
      </c>
      <c r="JW2240" s="12">
        <v>2233</v>
      </c>
      <c r="JX2240" s="12" t="s">
        <v>1703</v>
      </c>
      <c r="JY2240" s="12" t="s">
        <v>1371</v>
      </c>
    </row>
    <row r="2241" ht="14.25" customHeight="1" outlineLevel="1" spans="7:285">
      <c r="G2241" s="55">
        <v>2234</v>
      </c>
      <c r="H2241" s="55" t="s">
        <v>1250</v>
      </c>
      <c r="I2241" s="55" t="s">
        <v>1708</v>
      </c>
      <c r="J2241" s="55" t="s">
        <v>2078</v>
      </c>
      <c r="K2241" s="55" t="s">
        <v>1249</v>
      </c>
      <c r="L2241" s="55">
        <v>0.32</v>
      </c>
      <c r="AD2241" s="12">
        <v>2234</v>
      </c>
      <c r="AE2241" s="12" t="s">
        <v>1261</v>
      </c>
      <c r="AF2241" s="12" t="s">
        <v>1629</v>
      </c>
      <c r="AG2241" s="12" t="s">
        <v>1022</v>
      </c>
      <c r="AH2241" s="12" t="s">
        <v>2354</v>
      </c>
      <c r="DN2241" s="55">
        <v>2234</v>
      </c>
      <c r="DO2241" s="55" t="s">
        <v>1706</v>
      </c>
      <c r="DP2241" s="55" t="s">
        <v>3300</v>
      </c>
      <c r="DQ2241" s="55" t="s">
        <v>1260</v>
      </c>
      <c r="DR2241" s="55" t="s">
        <v>1261</v>
      </c>
      <c r="DS2241" s="55">
        <v>33019</v>
      </c>
      <c r="DT2241" s="55">
        <v>10000</v>
      </c>
      <c r="DU2241" s="55" t="s">
        <v>1258</v>
      </c>
      <c r="DV2241" s="55">
        <v>1</v>
      </c>
      <c r="EV2241" s="55">
        <v>2234</v>
      </c>
      <c r="EW2241" s="55" t="s">
        <v>1359</v>
      </c>
      <c r="EX2241" s="55" t="s">
        <v>1260</v>
      </c>
      <c r="EY2241" s="55">
        <v>10</v>
      </c>
      <c r="EZ2241" s="55">
        <v>1995</v>
      </c>
      <c r="FA2241" s="55">
        <v>2999</v>
      </c>
      <c r="FB2241" s="55" t="s">
        <v>1361</v>
      </c>
      <c r="FC2241" s="55" t="s">
        <v>1249</v>
      </c>
      <c r="FD2241" s="55">
        <v>6</v>
      </c>
      <c r="FF2241" s="55">
        <v>2234</v>
      </c>
      <c r="FG2241" s="55" t="s">
        <v>1313</v>
      </c>
      <c r="FH2241" s="55" t="s">
        <v>1260</v>
      </c>
      <c r="FI2241" s="55">
        <v>1</v>
      </c>
      <c r="FJ2241" s="55">
        <v>1000</v>
      </c>
      <c r="FK2241" s="55" t="s">
        <v>1249</v>
      </c>
      <c r="FL2241" s="55">
        <v>5</v>
      </c>
      <c r="JW2241" s="12">
        <v>2234</v>
      </c>
      <c r="JX2241" s="12" t="s">
        <v>1703</v>
      </c>
      <c r="JY2241" s="12" t="s">
        <v>1668</v>
      </c>
    </row>
    <row r="2242" ht="14.25" customHeight="1" outlineLevel="1" spans="7:285">
      <c r="G2242" s="55">
        <v>2235</v>
      </c>
      <c r="H2242" s="55" t="s">
        <v>1250</v>
      </c>
      <c r="I2242" s="55" t="s">
        <v>1708</v>
      </c>
      <c r="J2242" s="55" t="s">
        <v>2660</v>
      </c>
      <c r="K2242" s="55" t="s">
        <v>1249</v>
      </c>
      <c r="L2242" s="55">
        <v>0.32</v>
      </c>
      <c r="AD2242" s="12">
        <v>2235</v>
      </c>
      <c r="AE2242" s="12" t="s">
        <v>1261</v>
      </c>
      <c r="AF2242" s="12" t="s">
        <v>2216</v>
      </c>
      <c r="AG2242" s="12" t="s">
        <v>2072</v>
      </c>
      <c r="AH2242" s="12" t="s">
        <v>2894</v>
      </c>
      <c r="DN2242" s="55">
        <v>2235</v>
      </c>
      <c r="DO2242" s="55" t="s">
        <v>1706</v>
      </c>
      <c r="DP2242" s="55" t="s">
        <v>3300</v>
      </c>
      <c r="DQ2242" s="55" t="s">
        <v>1260</v>
      </c>
      <c r="DR2242" s="55" t="s">
        <v>1261</v>
      </c>
      <c r="DS2242" s="55">
        <v>33024</v>
      </c>
      <c r="DT2242" s="55">
        <v>10000</v>
      </c>
      <c r="DU2242" s="55" t="s">
        <v>1258</v>
      </c>
      <c r="DV2242" s="55">
        <v>1</v>
      </c>
      <c r="EV2242" s="55">
        <v>2235</v>
      </c>
      <c r="EW2242" s="55" t="s">
        <v>1359</v>
      </c>
      <c r="EX2242" s="55" t="s">
        <v>1260</v>
      </c>
      <c r="EY2242" s="55">
        <v>11</v>
      </c>
      <c r="EZ2242" s="55">
        <v>0</v>
      </c>
      <c r="FA2242" s="55">
        <v>1994</v>
      </c>
      <c r="FB2242" s="55" t="s">
        <v>1361</v>
      </c>
      <c r="FC2242" s="55" t="s">
        <v>1249</v>
      </c>
      <c r="FD2242" s="55">
        <v>5.25</v>
      </c>
      <c r="FF2242" s="55">
        <v>2235</v>
      </c>
      <c r="FG2242" s="55" t="s">
        <v>1313</v>
      </c>
      <c r="FH2242" s="55" t="s">
        <v>1260</v>
      </c>
      <c r="FI2242" s="55">
        <v>1</v>
      </c>
      <c r="FJ2242" s="55">
        <v>2500</v>
      </c>
      <c r="FK2242" s="55" t="s">
        <v>1249</v>
      </c>
      <c r="FL2242" s="55">
        <v>5</v>
      </c>
      <c r="JW2242" s="12">
        <v>2235</v>
      </c>
      <c r="JX2242" s="12" t="s">
        <v>1703</v>
      </c>
      <c r="JY2242" s="12" t="s">
        <v>1225</v>
      </c>
    </row>
    <row r="2243" ht="14.25" customHeight="1" outlineLevel="1" spans="7:285">
      <c r="G2243" s="55">
        <v>2236</v>
      </c>
      <c r="H2243" s="55" t="s">
        <v>1250</v>
      </c>
      <c r="I2243" s="55" t="s">
        <v>1708</v>
      </c>
      <c r="J2243" s="55" t="s">
        <v>2936</v>
      </c>
      <c r="K2243" s="55" t="s">
        <v>1249</v>
      </c>
      <c r="L2243" s="55">
        <v>0.4025</v>
      </c>
      <c r="AD2243" s="12">
        <v>2236</v>
      </c>
      <c r="AE2243" s="12" t="s">
        <v>1261</v>
      </c>
      <c r="AF2243" s="12" t="s">
        <v>1277</v>
      </c>
      <c r="AG2243" s="12" t="s">
        <v>1022</v>
      </c>
      <c r="AH2243" s="12" t="s">
        <v>2354</v>
      </c>
      <c r="DN2243" s="55">
        <v>2236</v>
      </c>
      <c r="DO2243" s="55" t="s">
        <v>1706</v>
      </c>
      <c r="DP2243" s="55" t="s">
        <v>3300</v>
      </c>
      <c r="DQ2243" s="55" t="s">
        <v>1260</v>
      </c>
      <c r="DR2243" s="55" t="s">
        <v>1261</v>
      </c>
      <c r="DS2243" s="55">
        <v>33025</v>
      </c>
      <c r="DT2243" s="55">
        <v>10000</v>
      </c>
      <c r="DU2243" s="55" t="s">
        <v>1258</v>
      </c>
      <c r="DV2243" s="55">
        <v>1</v>
      </c>
      <c r="EV2243" s="55">
        <v>2236</v>
      </c>
      <c r="EW2243" s="55" t="s">
        <v>1359</v>
      </c>
      <c r="EX2243" s="55" t="s">
        <v>1260</v>
      </c>
      <c r="EY2243" s="55">
        <v>11</v>
      </c>
      <c r="EZ2243" s="55">
        <v>1995</v>
      </c>
      <c r="FA2243" s="55">
        <v>2999</v>
      </c>
      <c r="FB2243" s="55" t="s">
        <v>1361</v>
      </c>
      <c r="FC2243" s="55" t="s">
        <v>1249</v>
      </c>
      <c r="FD2243" s="55">
        <v>6</v>
      </c>
      <c r="FF2243" s="55">
        <v>2236</v>
      </c>
      <c r="FG2243" s="55" t="s">
        <v>1313</v>
      </c>
      <c r="FH2243" s="55" t="s">
        <v>1260</v>
      </c>
      <c r="FI2243" s="55">
        <v>1</v>
      </c>
      <c r="FJ2243" s="55">
        <v>5000</v>
      </c>
      <c r="FK2243" s="55" t="s">
        <v>1249</v>
      </c>
      <c r="FL2243" s="55">
        <v>5</v>
      </c>
      <c r="JW2243" s="12">
        <v>2236</v>
      </c>
      <c r="JX2243" s="12" t="s">
        <v>1703</v>
      </c>
      <c r="JY2243" s="12" t="s">
        <v>1076</v>
      </c>
    </row>
    <row r="2244" ht="14.25" customHeight="1" outlineLevel="1" spans="7:285">
      <c r="G2244" s="55">
        <v>2237</v>
      </c>
      <c r="H2244" s="55" t="s">
        <v>1250</v>
      </c>
      <c r="I2244" s="55" t="s">
        <v>1708</v>
      </c>
      <c r="J2244" s="55" t="s">
        <v>3041</v>
      </c>
      <c r="K2244" s="55" t="s">
        <v>1249</v>
      </c>
      <c r="L2244" s="55">
        <v>0.4025</v>
      </c>
      <c r="AD2244" s="12">
        <v>2237</v>
      </c>
      <c r="AE2244" s="12" t="s">
        <v>1261</v>
      </c>
      <c r="AF2244" s="12" t="s">
        <v>2615</v>
      </c>
      <c r="AG2244" s="12" t="s">
        <v>2072</v>
      </c>
      <c r="AH2244" s="12" t="s">
        <v>2894</v>
      </c>
      <c r="DN2244" s="55">
        <v>2237</v>
      </c>
      <c r="DO2244" s="55" t="s">
        <v>1706</v>
      </c>
      <c r="DP2244" s="55" t="s">
        <v>3300</v>
      </c>
      <c r="DQ2244" s="55" t="s">
        <v>1260</v>
      </c>
      <c r="DR2244" s="55" t="s">
        <v>1261</v>
      </c>
      <c r="DS2244" s="55">
        <v>33026</v>
      </c>
      <c r="DT2244" s="55">
        <v>10000</v>
      </c>
      <c r="DU2244" s="55" t="s">
        <v>1258</v>
      </c>
      <c r="DV2244" s="55">
        <v>1</v>
      </c>
      <c r="EV2244" s="55">
        <v>2237</v>
      </c>
      <c r="EW2244" s="55" t="s">
        <v>1359</v>
      </c>
      <c r="EX2244" s="55" t="s">
        <v>1260</v>
      </c>
      <c r="EY2244" s="55">
        <v>12</v>
      </c>
      <c r="EZ2244" s="55">
        <v>0</v>
      </c>
      <c r="FA2244" s="55">
        <v>1994</v>
      </c>
      <c r="FB2244" s="55" t="s">
        <v>1361</v>
      </c>
      <c r="FC2244" s="55" t="s">
        <v>1249</v>
      </c>
      <c r="FD2244" s="55">
        <v>5.25</v>
      </c>
      <c r="FF2244" s="55">
        <v>2237</v>
      </c>
      <c r="FG2244" s="55" t="s">
        <v>1313</v>
      </c>
      <c r="FH2244" s="55" t="s">
        <v>1260</v>
      </c>
      <c r="FI2244" s="55">
        <v>1</v>
      </c>
      <c r="FJ2244" s="55">
        <v>10000</v>
      </c>
      <c r="FK2244" s="55" t="s">
        <v>1249</v>
      </c>
      <c r="FL2244" s="55">
        <v>5</v>
      </c>
      <c r="JW2244" s="12">
        <v>2237</v>
      </c>
      <c r="JX2244" s="12" t="s">
        <v>1703</v>
      </c>
      <c r="JY2244" s="12" t="s">
        <v>750</v>
      </c>
    </row>
    <row r="2245" ht="14.25" customHeight="1" outlineLevel="1" spans="7:285">
      <c r="G2245" s="55">
        <v>2238</v>
      </c>
      <c r="H2245" s="55" t="s">
        <v>1250</v>
      </c>
      <c r="I2245" s="55" t="s">
        <v>1708</v>
      </c>
      <c r="J2245" s="55" t="s">
        <v>3099</v>
      </c>
      <c r="K2245" s="55" t="s">
        <v>1249</v>
      </c>
      <c r="L2245" s="55">
        <v>0.4025</v>
      </c>
      <c r="AD2245" s="12">
        <v>2238</v>
      </c>
      <c r="AE2245" s="12" t="s">
        <v>1261</v>
      </c>
      <c r="AF2245" s="12" t="s">
        <v>2305</v>
      </c>
      <c r="AG2245" s="12" t="s">
        <v>1022</v>
      </c>
      <c r="AH2245" s="12" t="s">
        <v>2354</v>
      </c>
      <c r="DN2245" s="55">
        <v>2238</v>
      </c>
      <c r="DO2245" s="55" t="s">
        <v>1706</v>
      </c>
      <c r="DP2245" s="55" t="s">
        <v>3300</v>
      </c>
      <c r="DQ2245" s="55" t="s">
        <v>1260</v>
      </c>
      <c r="DR2245" s="55" t="s">
        <v>1261</v>
      </c>
      <c r="DS2245" s="55">
        <v>33028</v>
      </c>
      <c r="DT2245" s="55">
        <v>10000</v>
      </c>
      <c r="DU2245" s="55" t="s">
        <v>1258</v>
      </c>
      <c r="DV2245" s="55">
        <v>1</v>
      </c>
      <c r="EV2245" s="55">
        <v>2238</v>
      </c>
      <c r="EW2245" s="55" t="s">
        <v>1359</v>
      </c>
      <c r="EX2245" s="55" t="s">
        <v>1260</v>
      </c>
      <c r="EY2245" s="55">
        <v>12</v>
      </c>
      <c r="EZ2245" s="55">
        <v>1995</v>
      </c>
      <c r="FA2245" s="55">
        <v>2999</v>
      </c>
      <c r="FB2245" s="55" t="s">
        <v>1361</v>
      </c>
      <c r="FC2245" s="55" t="s">
        <v>1249</v>
      </c>
      <c r="FD2245" s="55">
        <v>6</v>
      </c>
      <c r="FF2245" s="55">
        <v>2238</v>
      </c>
      <c r="FG2245" s="55" t="s">
        <v>1313</v>
      </c>
      <c r="FH2245" s="55" t="s">
        <v>1260</v>
      </c>
      <c r="FI2245" s="55">
        <v>1</v>
      </c>
      <c r="FJ2245" s="55">
        <v>25000</v>
      </c>
      <c r="FK2245" s="55" t="s">
        <v>1249</v>
      </c>
      <c r="FL2245" s="55">
        <v>5</v>
      </c>
      <c r="JW2245" s="12">
        <v>2238</v>
      </c>
      <c r="JX2245" s="12" t="s">
        <v>1703</v>
      </c>
      <c r="JY2245" s="12" t="s">
        <v>1841</v>
      </c>
    </row>
    <row r="2246" ht="14.25" customHeight="1" outlineLevel="1" spans="7:285">
      <c r="G2246" s="55">
        <v>2239</v>
      </c>
      <c r="H2246" s="55" t="s">
        <v>1250</v>
      </c>
      <c r="I2246" s="55" t="s">
        <v>1708</v>
      </c>
      <c r="J2246" s="55" t="s">
        <v>3151</v>
      </c>
      <c r="K2246" s="55" t="s">
        <v>1249</v>
      </c>
      <c r="L2246" s="55">
        <v>0.4025</v>
      </c>
      <c r="AD2246" s="12">
        <v>2239</v>
      </c>
      <c r="AE2246" s="12" t="s">
        <v>1261</v>
      </c>
      <c r="AF2246" s="12" t="s">
        <v>2683</v>
      </c>
      <c r="AG2246" s="12" t="s">
        <v>2072</v>
      </c>
      <c r="AH2246" s="12" t="s">
        <v>2894</v>
      </c>
      <c r="DN2246" s="55">
        <v>2239</v>
      </c>
      <c r="DO2246" s="55" t="s">
        <v>1706</v>
      </c>
      <c r="DP2246" s="55" t="s">
        <v>3300</v>
      </c>
      <c r="DQ2246" s="55" t="s">
        <v>1260</v>
      </c>
      <c r="DR2246" s="55" t="s">
        <v>1261</v>
      </c>
      <c r="DS2246" s="55">
        <v>33029</v>
      </c>
      <c r="DT2246" s="55">
        <v>10000</v>
      </c>
      <c r="DU2246" s="55" t="s">
        <v>1258</v>
      </c>
      <c r="DV2246" s="55">
        <v>1</v>
      </c>
      <c r="EV2246" s="55">
        <v>2239</v>
      </c>
      <c r="EW2246" s="55" t="s">
        <v>1359</v>
      </c>
      <c r="EX2246" s="55" t="s">
        <v>1260</v>
      </c>
      <c r="EY2246" s="55">
        <v>2</v>
      </c>
      <c r="EZ2246" s="55">
        <v>0</v>
      </c>
      <c r="FA2246" s="55">
        <v>1994</v>
      </c>
      <c r="FB2246" s="55" t="s">
        <v>1361</v>
      </c>
      <c r="FC2246" s="55" t="s">
        <v>1249</v>
      </c>
      <c r="FD2246" s="55">
        <v>5.5</v>
      </c>
      <c r="FF2246" s="55">
        <v>2239</v>
      </c>
      <c r="FG2246" s="55" t="s">
        <v>1313</v>
      </c>
      <c r="FH2246" s="55" t="s">
        <v>1260</v>
      </c>
      <c r="FI2246" s="55">
        <v>1</v>
      </c>
      <c r="FJ2246" s="55">
        <v>50000</v>
      </c>
      <c r="FK2246" s="55" t="s">
        <v>1249</v>
      </c>
      <c r="FL2246" s="55">
        <v>5</v>
      </c>
      <c r="JW2246" s="12">
        <v>2239</v>
      </c>
      <c r="JX2246" s="12" t="s">
        <v>1703</v>
      </c>
      <c r="JY2246" s="12" t="s">
        <v>1273</v>
      </c>
    </row>
    <row r="2247" ht="14.25" customHeight="1" outlineLevel="1" spans="7:285">
      <c r="G2247" s="55">
        <v>2240</v>
      </c>
      <c r="H2247" s="55" t="s">
        <v>1250</v>
      </c>
      <c r="I2247" s="55" t="s">
        <v>1708</v>
      </c>
      <c r="J2247" s="55" t="s">
        <v>3168</v>
      </c>
      <c r="K2247" s="55" t="s">
        <v>1249</v>
      </c>
      <c r="L2247" s="55">
        <v>0.4025</v>
      </c>
      <c r="AD2247" s="12">
        <v>2240</v>
      </c>
      <c r="AE2247" s="12" t="s">
        <v>1261</v>
      </c>
      <c r="AF2247" s="12" t="s">
        <v>2152</v>
      </c>
      <c r="AG2247" s="12" t="s">
        <v>1022</v>
      </c>
      <c r="AH2247" s="12" t="s">
        <v>2354</v>
      </c>
      <c r="DN2247" s="55">
        <v>2240</v>
      </c>
      <c r="DO2247" s="55" t="s">
        <v>1706</v>
      </c>
      <c r="DP2247" s="55" t="s">
        <v>3300</v>
      </c>
      <c r="DQ2247" s="55" t="s">
        <v>1260</v>
      </c>
      <c r="DR2247" s="55" t="s">
        <v>1261</v>
      </c>
      <c r="DS2247" s="55">
        <v>33031</v>
      </c>
      <c r="DT2247" s="55">
        <v>10000</v>
      </c>
      <c r="DU2247" s="55" t="s">
        <v>1258</v>
      </c>
      <c r="DV2247" s="55">
        <v>1</v>
      </c>
      <c r="EV2247" s="55">
        <v>2240</v>
      </c>
      <c r="EW2247" s="55" t="s">
        <v>1359</v>
      </c>
      <c r="EX2247" s="55" t="s">
        <v>1260</v>
      </c>
      <c r="EY2247" s="55">
        <v>2</v>
      </c>
      <c r="EZ2247" s="55">
        <v>1995</v>
      </c>
      <c r="FA2247" s="55">
        <v>2999</v>
      </c>
      <c r="FB2247" s="55" t="s">
        <v>1361</v>
      </c>
      <c r="FC2247" s="55" t="s">
        <v>1249</v>
      </c>
      <c r="FD2247" s="55">
        <v>6</v>
      </c>
      <c r="FF2247" s="55">
        <v>2240</v>
      </c>
      <c r="FG2247" s="55" t="s">
        <v>1313</v>
      </c>
      <c r="FH2247" s="55" t="s">
        <v>1260</v>
      </c>
      <c r="FI2247" s="55">
        <v>1</v>
      </c>
      <c r="FJ2247" s="55">
        <v>80000</v>
      </c>
      <c r="FK2247" s="55" t="s">
        <v>1249</v>
      </c>
      <c r="FL2247" s="55">
        <v>5</v>
      </c>
      <c r="JW2247" s="12">
        <v>2240</v>
      </c>
      <c r="JX2247" s="12" t="s">
        <v>1703</v>
      </c>
      <c r="JY2247" s="12" t="s">
        <v>1509</v>
      </c>
    </row>
    <row r="2248" ht="14.25" customHeight="1" outlineLevel="1" spans="7:285">
      <c r="G2248" s="55">
        <v>2241</v>
      </c>
      <c r="H2248" s="55" t="s">
        <v>1250</v>
      </c>
      <c r="I2248" s="55" t="s">
        <v>1708</v>
      </c>
      <c r="J2248" s="55" t="s">
        <v>3170</v>
      </c>
      <c r="K2248" s="55" t="s">
        <v>1249</v>
      </c>
      <c r="L2248" s="55">
        <v>0.4025</v>
      </c>
      <c r="AD2248" s="12">
        <v>2241</v>
      </c>
      <c r="AE2248" s="12" t="s">
        <v>1261</v>
      </c>
      <c r="AF2248" s="12" t="s">
        <v>955</v>
      </c>
      <c r="AG2248" s="12" t="s">
        <v>1669</v>
      </c>
      <c r="AH2248" s="12" t="s">
        <v>2982</v>
      </c>
      <c r="DN2248" s="55">
        <v>2241</v>
      </c>
      <c r="DO2248" s="55" t="s">
        <v>1706</v>
      </c>
      <c r="DP2248" s="55" t="s">
        <v>3300</v>
      </c>
      <c r="DQ2248" s="55" t="s">
        <v>1260</v>
      </c>
      <c r="DR2248" s="55" t="s">
        <v>1261</v>
      </c>
      <c r="DS2248" s="55">
        <v>33032</v>
      </c>
      <c r="DT2248" s="55">
        <v>10000</v>
      </c>
      <c r="DU2248" s="55" t="s">
        <v>1258</v>
      </c>
      <c r="DV2248" s="55">
        <v>1</v>
      </c>
      <c r="EV2248" s="55">
        <v>2241</v>
      </c>
      <c r="EW2248" s="55" t="s">
        <v>1359</v>
      </c>
      <c r="EX2248" s="55" t="s">
        <v>1260</v>
      </c>
      <c r="EY2248" s="55">
        <v>3</v>
      </c>
      <c r="EZ2248" s="55">
        <v>0</v>
      </c>
      <c r="FA2248" s="55">
        <v>1994</v>
      </c>
      <c r="FB2248" s="55" t="s">
        <v>1361</v>
      </c>
      <c r="FC2248" s="55" t="s">
        <v>1249</v>
      </c>
      <c r="FD2248" s="55">
        <v>5.25</v>
      </c>
      <c r="FF2248" s="55">
        <v>2241</v>
      </c>
      <c r="FG2248" s="55" t="s">
        <v>1313</v>
      </c>
      <c r="FH2248" s="55" t="s">
        <v>1260</v>
      </c>
      <c r="FI2248" s="55">
        <v>1</v>
      </c>
      <c r="FJ2248" s="55">
        <v>130000</v>
      </c>
      <c r="FK2248" s="55" t="s">
        <v>1249</v>
      </c>
      <c r="FL2248" s="55">
        <v>5</v>
      </c>
      <c r="JW2248" s="12">
        <v>2241</v>
      </c>
      <c r="JX2248" s="12" t="s">
        <v>1703</v>
      </c>
      <c r="JY2248" s="12" t="s">
        <v>1460</v>
      </c>
    </row>
    <row r="2249" ht="14.25" customHeight="1" outlineLevel="1" spans="7:285">
      <c r="G2249" s="55">
        <v>2242</v>
      </c>
      <c r="H2249" s="55" t="s">
        <v>1250</v>
      </c>
      <c r="I2249" s="55" t="s">
        <v>1708</v>
      </c>
      <c r="J2249" s="55" t="s">
        <v>2095</v>
      </c>
      <c r="K2249" s="55" t="s">
        <v>1249</v>
      </c>
      <c r="L2249" s="55">
        <v>0.4025</v>
      </c>
      <c r="AD2249" s="12">
        <v>2242</v>
      </c>
      <c r="AE2249" s="12" t="s">
        <v>1261</v>
      </c>
      <c r="AF2249" s="12" t="s">
        <v>2533</v>
      </c>
      <c r="AG2249" s="12" t="s">
        <v>1022</v>
      </c>
      <c r="AH2249" s="12" t="s">
        <v>2354</v>
      </c>
      <c r="DN2249" s="55">
        <v>2242</v>
      </c>
      <c r="DO2249" s="55" t="s">
        <v>1706</v>
      </c>
      <c r="DP2249" s="55" t="s">
        <v>3300</v>
      </c>
      <c r="DQ2249" s="55" t="s">
        <v>1260</v>
      </c>
      <c r="DR2249" s="55" t="s">
        <v>1261</v>
      </c>
      <c r="DS2249" s="55">
        <v>33033</v>
      </c>
      <c r="DT2249" s="55">
        <v>10000</v>
      </c>
      <c r="DU2249" s="55" t="s">
        <v>1258</v>
      </c>
      <c r="DV2249" s="55">
        <v>1</v>
      </c>
      <c r="EV2249" s="55">
        <v>2242</v>
      </c>
      <c r="EW2249" s="55" t="s">
        <v>1359</v>
      </c>
      <c r="EX2249" s="55" t="s">
        <v>1260</v>
      </c>
      <c r="EY2249" s="55">
        <v>3</v>
      </c>
      <c r="EZ2249" s="55">
        <v>1995</v>
      </c>
      <c r="FA2249" s="55">
        <v>2999</v>
      </c>
      <c r="FB2249" s="55" t="s">
        <v>1361</v>
      </c>
      <c r="FC2249" s="55" t="s">
        <v>1249</v>
      </c>
      <c r="FD2249" s="55">
        <v>6</v>
      </c>
      <c r="FF2249" s="55">
        <v>2242</v>
      </c>
      <c r="FG2249" s="55" t="s">
        <v>1313</v>
      </c>
      <c r="FH2249" s="55" t="s">
        <v>1260</v>
      </c>
      <c r="FI2249" s="55">
        <v>1</v>
      </c>
      <c r="FJ2249" s="55">
        <v>260000</v>
      </c>
      <c r="FK2249" s="55" t="s">
        <v>1249</v>
      </c>
      <c r="FL2249" s="55">
        <v>5</v>
      </c>
      <c r="JW2249" s="12">
        <v>2242</v>
      </c>
      <c r="JX2249" s="12" t="s">
        <v>1703</v>
      </c>
      <c r="JY2249" s="12" t="s">
        <v>2030</v>
      </c>
    </row>
    <row r="2250" ht="14.25" customHeight="1" outlineLevel="1" spans="7:285">
      <c r="G2250" s="55">
        <v>2243</v>
      </c>
      <c r="H2250" s="55" t="s">
        <v>1250</v>
      </c>
      <c r="I2250" s="55" t="s">
        <v>1708</v>
      </c>
      <c r="J2250" s="55" t="s">
        <v>2672</v>
      </c>
      <c r="K2250" s="55" t="s">
        <v>1249</v>
      </c>
      <c r="L2250" s="55">
        <v>0.4025</v>
      </c>
      <c r="AD2250" s="12">
        <v>2243</v>
      </c>
      <c r="AE2250" s="12" t="s">
        <v>1261</v>
      </c>
      <c r="AF2250" s="12" t="s">
        <v>3037</v>
      </c>
      <c r="AG2250" s="12" t="s">
        <v>1669</v>
      </c>
      <c r="AH2250" s="12" t="s">
        <v>2982</v>
      </c>
      <c r="DN2250" s="55">
        <v>2243</v>
      </c>
      <c r="DO2250" s="55" t="s">
        <v>1706</v>
      </c>
      <c r="DP2250" s="55" t="s">
        <v>3300</v>
      </c>
      <c r="DQ2250" s="55" t="s">
        <v>1260</v>
      </c>
      <c r="DR2250" s="55" t="s">
        <v>1261</v>
      </c>
      <c r="DS2250" s="55">
        <v>33034</v>
      </c>
      <c r="DT2250" s="55">
        <v>10000</v>
      </c>
      <c r="DU2250" s="55" t="s">
        <v>1258</v>
      </c>
      <c r="DV2250" s="55">
        <v>1</v>
      </c>
      <c r="EV2250" s="55">
        <v>2243</v>
      </c>
      <c r="EW2250" s="55" t="s">
        <v>1359</v>
      </c>
      <c r="EX2250" s="55" t="s">
        <v>1260</v>
      </c>
      <c r="EY2250" s="55">
        <v>4</v>
      </c>
      <c r="EZ2250" s="55">
        <v>0</v>
      </c>
      <c r="FA2250" s="55">
        <v>1994</v>
      </c>
      <c r="FB2250" s="55" t="s">
        <v>1361</v>
      </c>
      <c r="FC2250" s="55" t="s">
        <v>1249</v>
      </c>
      <c r="FD2250" s="55">
        <v>5.25</v>
      </c>
      <c r="FF2250" s="55">
        <v>2243</v>
      </c>
      <c r="FG2250" s="55" t="s">
        <v>1313</v>
      </c>
      <c r="FH2250" s="55" t="s">
        <v>1260</v>
      </c>
      <c r="FI2250" s="55">
        <v>1</v>
      </c>
      <c r="FJ2250" s="55">
        <v>400000</v>
      </c>
      <c r="FK2250" s="55" t="s">
        <v>1249</v>
      </c>
      <c r="FL2250" s="55">
        <v>5</v>
      </c>
      <c r="JW2250" s="12">
        <v>2243</v>
      </c>
      <c r="JX2250" s="12" t="s">
        <v>1703</v>
      </c>
      <c r="JY2250" s="12" t="s">
        <v>2049</v>
      </c>
    </row>
    <row r="2251" ht="14.25" customHeight="1" outlineLevel="1" spans="7:285">
      <c r="G2251" s="55">
        <v>2244</v>
      </c>
      <c r="H2251" s="55" t="s">
        <v>1250</v>
      </c>
      <c r="I2251" s="55" t="s">
        <v>1708</v>
      </c>
      <c r="J2251" s="55" t="s">
        <v>2054</v>
      </c>
      <c r="K2251" s="55" t="s">
        <v>1249</v>
      </c>
      <c r="L2251" s="55">
        <v>0.32</v>
      </c>
      <c r="AD2251" s="12">
        <v>2244</v>
      </c>
      <c r="AE2251" s="12" t="s">
        <v>1261</v>
      </c>
      <c r="AF2251" s="12" t="s">
        <v>3006</v>
      </c>
      <c r="AG2251" s="12" t="s">
        <v>1022</v>
      </c>
      <c r="AH2251" s="12" t="s">
        <v>2354</v>
      </c>
      <c r="DN2251" s="55">
        <v>2244</v>
      </c>
      <c r="DO2251" s="55" t="s">
        <v>1706</v>
      </c>
      <c r="DP2251" s="55" t="s">
        <v>3300</v>
      </c>
      <c r="DQ2251" s="55" t="s">
        <v>1260</v>
      </c>
      <c r="DR2251" s="55" t="s">
        <v>1261</v>
      </c>
      <c r="DS2251" s="55">
        <v>33056</v>
      </c>
      <c r="DT2251" s="55">
        <v>10000</v>
      </c>
      <c r="DU2251" s="55" t="s">
        <v>1258</v>
      </c>
      <c r="DV2251" s="55">
        <v>1</v>
      </c>
      <c r="EV2251" s="55">
        <v>2244</v>
      </c>
      <c r="EW2251" s="55" t="s">
        <v>1359</v>
      </c>
      <c r="EX2251" s="55" t="s">
        <v>1260</v>
      </c>
      <c r="EY2251" s="55">
        <v>4</v>
      </c>
      <c r="EZ2251" s="55">
        <v>1995</v>
      </c>
      <c r="FA2251" s="55">
        <v>2999</v>
      </c>
      <c r="FB2251" s="55" t="s">
        <v>1361</v>
      </c>
      <c r="FC2251" s="55" t="s">
        <v>1249</v>
      </c>
      <c r="FD2251" s="55">
        <v>6</v>
      </c>
      <c r="FF2251" s="55">
        <v>2244</v>
      </c>
      <c r="FG2251" s="55" t="s">
        <v>1313</v>
      </c>
      <c r="FH2251" s="55" t="s">
        <v>1260</v>
      </c>
      <c r="FI2251" s="55">
        <v>1</v>
      </c>
      <c r="FJ2251" s="55">
        <v>530000</v>
      </c>
      <c r="FK2251" s="55" t="s">
        <v>1249</v>
      </c>
      <c r="FL2251" s="55">
        <v>5</v>
      </c>
      <c r="JW2251" s="12">
        <v>2244</v>
      </c>
      <c r="JX2251" s="12" t="s">
        <v>1703</v>
      </c>
      <c r="JY2251" s="12" t="s">
        <v>888</v>
      </c>
    </row>
    <row r="2252" ht="14.25" customHeight="1" outlineLevel="1" spans="7:285">
      <c r="G2252" s="55">
        <v>2245</v>
      </c>
      <c r="H2252" s="55" t="s">
        <v>1250</v>
      </c>
      <c r="I2252" s="55" t="s">
        <v>1708</v>
      </c>
      <c r="J2252" s="55" t="s">
        <v>2942</v>
      </c>
      <c r="K2252" s="55" t="s">
        <v>1249</v>
      </c>
      <c r="L2252" s="55">
        <v>0.4025</v>
      </c>
      <c r="AD2252" s="12">
        <v>2245</v>
      </c>
      <c r="AE2252" s="12" t="s">
        <v>1261</v>
      </c>
      <c r="AF2252" s="12" t="s">
        <v>2779</v>
      </c>
      <c r="AG2252" s="12" t="s">
        <v>1669</v>
      </c>
      <c r="AH2252" s="12" t="s">
        <v>2054</v>
      </c>
      <c r="DN2252" s="55">
        <v>2245</v>
      </c>
      <c r="DO2252" s="55" t="s">
        <v>1706</v>
      </c>
      <c r="DP2252" s="55" t="s">
        <v>3300</v>
      </c>
      <c r="DQ2252" s="55" t="s">
        <v>1260</v>
      </c>
      <c r="DR2252" s="55" t="s">
        <v>1261</v>
      </c>
      <c r="DS2252" s="55">
        <v>33063</v>
      </c>
      <c r="DT2252" s="55">
        <v>10000</v>
      </c>
      <c r="DU2252" s="55" t="s">
        <v>1258</v>
      </c>
      <c r="DV2252" s="55">
        <v>1</v>
      </c>
      <c r="EV2252" s="55">
        <v>2245</v>
      </c>
      <c r="EW2252" s="55" t="s">
        <v>1359</v>
      </c>
      <c r="EX2252" s="55" t="s">
        <v>1260</v>
      </c>
      <c r="EY2252" s="55">
        <v>5</v>
      </c>
      <c r="EZ2252" s="55">
        <v>0</v>
      </c>
      <c r="FA2252" s="55">
        <v>1994</v>
      </c>
      <c r="FB2252" s="55" t="s">
        <v>1361</v>
      </c>
      <c r="FC2252" s="55" t="s">
        <v>1249</v>
      </c>
      <c r="FD2252" s="55">
        <v>5.25</v>
      </c>
      <c r="FF2252" s="55">
        <v>2245</v>
      </c>
      <c r="FG2252" s="55" t="s">
        <v>1313</v>
      </c>
      <c r="FH2252" s="55" t="s">
        <v>1260</v>
      </c>
      <c r="FI2252" s="55">
        <v>1</v>
      </c>
      <c r="FJ2252" s="55">
        <v>540000</v>
      </c>
      <c r="FK2252" s="55" t="s">
        <v>1249</v>
      </c>
      <c r="FL2252" s="55">
        <v>5</v>
      </c>
      <c r="JW2252" s="12">
        <v>2245</v>
      </c>
      <c r="JX2252" s="12" t="s">
        <v>1703</v>
      </c>
      <c r="JY2252" s="12" t="s">
        <v>2112</v>
      </c>
    </row>
    <row r="2253" ht="14.25" customHeight="1" outlineLevel="1" spans="7:285">
      <c r="G2253" s="55">
        <v>2246</v>
      </c>
      <c r="H2253" s="55" t="s">
        <v>1250</v>
      </c>
      <c r="I2253" s="55" t="s">
        <v>1708</v>
      </c>
      <c r="J2253" s="55" t="s">
        <v>3043</v>
      </c>
      <c r="K2253" s="55" t="s">
        <v>1249</v>
      </c>
      <c r="L2253" s="55">
        <v>0.4025</v>
      </c>
      <c r="AD2253" s="12">
        <v>2246</v>
      </c>
      <c r="AE2253" s="12" t="s">
        <v>1261</v>
      </c>
      <c r="AF2253" s="12" t="s">
        <v>2904</v>
      </c>
      <c r="AG2253" s="12" t="s">
        <v>1022</v>
      </c>
      <c r="AH2253" s="12" t="s">
        <v>2354</v>
      </c>
      <c r="DN2253" s="55">
        <v>2246</v>
      </c>
      <c r="DO2253" s="55" t="s">
        <v>1706</v>
      </c>
      <c r="DP2253" s="55" t="s">
        <v>3300</v>
      </c>
      <c r="DQ2253" s="55" t="s">
        <v>1260</v>
      </c>
      <c r="DR2253" s="55" t="s">
        <v>1261</v>
      </c>
      <c r="DS2253" s="55">
        <v>33068</v>
      </c>
      <c r="DT2253" s="55">
        <v>10000</v>
      </c>
      <c r="DU2253" s="55" t="s">
        <v>1258</v>
      </c>
      <c r="DV2253" s="55">
        <v>1</v>
      </c>
      <c r="EV2253" s="55">
        <v>2246</v>
      </c>
      <c r="EW2253" s="55" t="s">
        <v>1359</v>
      </c>
      <c r="EX2253" s="55" t="s">
        <v>1260</v>
      </c>
      <c r="EY2253" s="55">
        <v>5</v>
      </c>
      <c r="EZ2253" s="55">
        <v>1995</v>
      </c>
      <c r="FA2253" s="55">
        <v>2999</v>
      </c>
      <c r="FB2253" s="55" t="s">
        <v>1361</v>
      </c>
      <c r="FC2253" s="55" t="s">
        <v>1249</v>
      </c>
      <c r="FD2253" s="55">
        <v>6</v>
      </c>
      <c r="FF2253" s="55">
        <v>2246</v>
      </c>
      <c r="FG2253" s="55" t="s">
        <v>1313</v>
      </c>
      <c r="FH2253" s="55" t="s">
        <v>1260</v>
      </c>
      <c r="FI2253" s="55">
        <v>10</v>
      </c>
      <c r="FJ2253" s="55">
        <v>0</v>
      </c>
      <c r="FK2253" s="55" t="s">
        <v>1249</v>
      </c>
      <c r="FL2253" s="55">
        <v>1.28</v>
      </c>
      <c r="JW2253" s="12">
        <v>2246</v>
      </c>
      <c r="JX2253" s="12" t="s">
        <v>1703</v>
      </c>
      <c r="JY2253" s="12" t="s">
        <v>2137</v>
      </c>
    </row>
    <row r="2254" ht="14.25" customHeight="1" outlineLevel="1" spans="7:285">
      <c r="G2254" s="55">
        <v>2247</v>
      </c>
      <c r="H2254" s="55" t="s">
        <v>1250</v>
      </c>
      <c r="I2254" s="55" t="s">
        <v>1708</v>
      </c>
      <c r="J2254" s="55" t="s">
        <v>3101</v>
      </c>
      <c r="K2254" s="55" t="s">
        <v>1249</v>
      </c>
      <c r="L2254" s="55">
        <v>0.4025</v>
      </c>
      <c r="AD2254" s="12">
        <v>2247</v>
      </c>
      <c r="AE2254" s="12" t="s">
        <v>1261</v>
      </c>
      <c r="AF2254" s="12" t="s">
        <v>3181</v>
      </c>
      <c r="AG2254" s="12" t="s">
        <v>1669</v>
      </c>
      <c r="AH2254" s="12" t="s">
        <v>2054</v>
      </c>
      <c r="DN2254" s="55">
        <v>2247</v>
      </c>
      <c r="DO2254" s="55" t="s">
        <v>1706</v>
      </c>
      <c r="DP2254" s="55" t="s">
        <v>3300</v>
      </c>
      <c r="DQ2254" s="55" t="s">
        <v>1260</v>
      </c>
      <c r="DR2254" s="55" t="s">
        <v>1261</v>
      </c>
      <c r="DS2254" s="55">
        <v>33076</v>
      </c>
      <c r="DT2254" s="55">
        <v>10000</v>
      </c>
      <c r="DU2254" s="55" t="s">
        <v>1258</v>
      </c>
      <c r="DV2254" s="55">
        <v>1</v>
      </c>
      <c r="EV2254" s="55">
        <v>2247</v>
      </c>
      <c r="EW2254" s="55" t="s">
        <v>1359</v>
      </c>
      <c r="EX2254" s="55" t="s">
        <v>1260</v>
      </c>
      <c r="EY2254" s="55">
        <v>6</v>
      </c>
      <c r="EZ2254" s="55">
        <v>0</v>
      </c>
      <c r="FA2254" s="55">
        <v>1994</v>
      </c>
      <c r="FB2254" s="55" t="s">
        <v>1361</v>
      </c>
      <c r="FC2254" s="55" t="s">
        <v>1249</v>
      </c>
      <c r="FD2254" s="55">
        <v>5.25</v>
      </c>
      <c r="FF2254" s="55">
        <v>2247</v>
      </c>
      <c r="FG2254" s="55" t="s">
        <v>1313</v>
      </c>
      <c r="FH2254" s="55" t="s">
        <v>1260</v>
      </c>
      <c r="FI2254" s="55">
        <v>10</v>
      </c>
      <c r="FJ2254" s="55">
        <v>1000</v>
      </c>
      <c r="FK2254" s="55" t="s">
        <v>1249</v>
      </c>
      <c r="FL2254" s="55">
        <v>1.28</v>
      </c>
      <c r="JW2254" s="12">
        <v>2247</v>
      </c>
      <c r="JX2254" s="12" t="s">
        <v>1703</v>
      </c>
      <c r="JY2254" s="12" t="s">
        <v>996</v>
      </c>
    </row>
    <row r="2255" ht="14.25" customHeight="1" outlineLevel="1" spans="7:285">
      <c r="G2255" s="55">
        <v>2248</v>
      </c>
      <c r="H2255" s="55" t="s">
        <v>1250</v>
      </c>
      <c r="I2255" s="55" t="s">
        <v>1708</v>
      </c>
      <c r="J2255" s="55" t="s">
        <v>3153</v>
      </c>
      <c r="K2255" s="55" t="s">
        <v>1249</v>
      </c>
      <c r="L2255" s="55">
        <v>0.4025</v>
      </c>
      <c r="AD2255" s="12">
        <v>2248</v>
      </c>
      <c r="AE2255" s="12" t="s">
        <v>1261</v>
      </c>
      <c r="AF2255" s="12" t="s">
        <v>1746</v>
      </c>
      <c r="AG2255" s="12" t="s">
        <v>1022</v>
      </c>
      <c r="AH2255" s="12" t="s">
        <v>2354</v>
      </c>
      <c r="DN2255" s="55">
        <v>2248</v>
      </c>
      <c r="DO2255" s="55" t="s">
        <v>1706</v>
      </c>
      <c r="DP2255" s="55" t="s">
        <v>3300</v>
      </c>
      <c r="DQ2255" s="55" t="s">
        <v>1260</v>
      </c>
      <c r="DR2255" s="55" t="s">
        <v>1261</v>
      </c>
      <c r="DS2255" s="55">
        <v>33101</v>
      </c>
      <c r="DT2255" s="55">
        <v>10000</v>
      </c>
      <c r="DU2255" s="55" t="s">
        <v>1258</v>
      </c>
      <c r="DV2255" s="55">
        <v>1</v>
      </c>
      <c r="EV2255" s="55">
        <v>2248</v>
      </c>
      <c r="EW2255" s="55" t="s">
        <v>1359</v>
      </c>
      <c r="EX2255" s="55" t="s">
        <v>1260</v>
      </c>
      <c r="EY2255" s="55">
        <v>6</v>
      </c>
      <c r="EZ2255" s="55">
        <v>1995</v>
      </c>
      <c r="FA2255" s="55">
        <v>2999</v>
      </c>
      <c r="FB2255" s="55" t="s">
        <v>1361</v>
      </c>
      <c r="FC2255" s="55" t="s">
        <v>1249</v>
      </c>
      <c r="FD2255" s="55">
        <v>6</v>
      </c>
      <c r="FF2255" s="55">
        <v>2248</v>
      </c>
      <c r="FG2255" s="55" t="s">
        <v>1313</v>
      </c>
      <c r="FH2255" s="55" t="s">
        <v>1260</v>
      </c>
      <c r="FI2255" s="55">
        <v>10</v>
      </c>
      <c r="FJ2255" s="55">
        <v>2500</v>
      </c>
      <c r="FK2255" s="55" t="s">
        <v>1249</v>
      </c>
      <c r="FL2255" s="55">
        <v>1.19</v>
      </c>
      <c r="JW2255" s="12">
        <v>2248</v>
      </c>
      <c r="JX2255" s="12" t="s">
        <v>1703</v>
      </c>
      <c r="JY2255" s="12" t="s">
        <v>2200</v>
      </c>
    </row>
    <row r="2256" ht="14.25" customHeight="1" outlineLevel="1" spans="7:285">
      <c r="G2256" s="55">
        <v>2249</v>
      </c>
      <c r="H2256" s="55" t="s">
        <v>1250</v>
      </c>
      <c r="I2256" s="55" t="s">
        <v>1708</v>
      </c>
      <c r="J2256" s="55" t="s">
        <v>3177</v>
      </c>
      <c r="K2256" s="55" t="s">
        <v>1249</v>
      </c>
      <c r="L2256" s="55">
        <v>0.4025</v>
      </c>
      <c r="AD2256" s="12">
        <v>2249</v>
      </c>
      <c r="AE2256" s="12" t="s">
        <v>1261</v>
      </c>
      <c r="AF2256" s="12" t="s">
        <v>1696</v>
      </c>
      <c r="AG2256" s="12" t="s">
        <v>1669</v>
      </c>
      <c r="AH2256" s="12" t="s">
        <v>2931</v>
      </c>
      <c r="DN2256" s="55">
        <v>2249</v>
      </c>
      <c r="DO2256" s="55" t="s">
        <v>1706</v>
      </c>
      <c r="DP2256" s="55" t="s">
        <v>3300</v>
      </c>
      <c r="DQ2256" s="55" t="s">
        <v>1260</v>
      </c>
      <c r="DR2256" s="55" t="s">
        <v>1261</v>
      </c>
      <c r="DS2256" s="55">
        <v>33124</v>
      </c>
      <c r="DT2256" s="55">
        <v>10000</v>
      </c>
      <c r="DU2256" s="55" t="s">
        <v>1258</v>
      </c>
      <c r="DV2256" s="55">
        <v>1</v>
      </c>
      <c r="EV2256" s="55">
        <v>2249</v>
      </c>
      <c r="EW2256" s="55" t="s">
        <v>1359</v>
      </c>
      <c r="EX2256" s="55" t="s">
        <v>1260</v>
      </c>
      <c r="EY2256" s="55">
        <v>7</v>
      </c>
      <c r="EZ2256" s="55">
        <v>0</v>
      </c>
      <c r="FA2256" s="55">
        <v>1994</v>
      </c>
      <c r="FB2256" s="55" t="s">
        <v>1361</v>
      </c>
      <c r="FC2256" s="55" t="s">
        <v>1249</v>
      </c>
      <c r="FD2256" s="55">
        <v>5.25</v>
      </c>
      <c r="FF2256" s="55">
        <v>2249</v>
      </c>
      <c r="FG2256" s="55" t="s">
        <v>1313</v>
      </c>
      <c r="FH2256" s="55" t="s">
        <v>1260</v>
      </c>
      <c r="FI2256" s="55">
        <v>10</v>
      </c>
      <c r="FJ2256" s="55">
        <v>5000</v>
      </c>
      <c r="FK2256" s="55" t="s">
        <v>1249</v>
      </c>
      <c r="FL2256" s="55">
        <v>1.06</v>
      </c>
      <c r="JW2256" s="12">
        <v>2249</v>
      </c>
      <c r="JX2256" s="12" t="s">
        <v>1703</v>
      </c>
      <c r="JY2256" s="12" t="s">
        <v>2253</v>
      </c>
    </row>
    <row r="2257" ht="14.25" customHeight="1" outlineLevel="1" spans="7:285">
      <c r="G2257" s="55">
        <v>2250</v>
      </c>
      <c r="H2257" s="55" t="s">
        <v>1250</v>
      </c>
      <c r="I2257" s="55" t="s">
        <v>1708</v>
      </c>
      <c r="J2257" s="55" t="s">
        <v>3179</v>
      </c>
      <c r="K2257" s="55" t="s">
        <v>1249</v>
      </c>
      <c r="L2257" s="55">
        <v>0.4025</v>
      </c>
      <c r="AD2257" s="12">
        <v>2250</v>
      </c>
      <c r="AE2257" s="12" t="s">
        <v>1261</v>
      </c>
      <c r="AF2257" s="12" t="s">
        <v>2050</v>
      </c>
      <c r="AG2257" s="12" t="s">
        <v>1022</v>
      </c>
      <c r="AH2257" s="12" t="s">
        <v>2354</v>
      </c>
      <c r="DN2257" s="55">
        <v>2250</v>
      </c>
      <c r="DO2257" s="55" t="s">
        <v>1706</v>
      </c>
      <c r="DP2257" s="55" t="s">
        <v>3300</v>
      </c>
      <c r="DQ2257" s="55" t="s">
        <v>1260</v>
      </c>
      <c r="DR2257" s="55" t="s">
        <v>1261</v>
      </c>
      <c r="DS2257" s="55">
        <v>33125</v>
      </c>
      <c r="DT2257" s="55">
        <v>10000</v>
      </c>
      <c r="DU2257" s="55" t="s">
        <v>1258</v>
      </c>
      <c r="DV2257" s="55">
        <v>1</v>
      </c>
      <c r="EV2257" s="55">
        <v>2250</v>
      </c>
      <c r="EW2257" s="55" t="s">
        <v>1359</v>
      </c>
      <c r="EX2257" s="55" t="s">
        <v>1260</v>
      </c>
      <c r="EY2257" s="55">
        <v>7</v>
      </c>
      <c r="EZ2257" s="55">
        <v>1995</v>
      </c>
      <c r="FA2257" s="55">
        <v>2999</v>
      </c>
      <c r="FB2257" s="55" t="s">
        <v>1361</v>
      </c>
      <c r="FC2257" s="55" t="s">
        <v>1249</v>
      </c>
      <c r="FD2257" s="55">
        <v>6</v>
      </c>
      <c r="FF2257" s="55">
        <v>2250</v>
      </c>
      <c r="FG2257" s="55" t="s">
        <v>1313</v>
      </c>
      <c r="FH2257" s="55" t="s">
        <v>1260</v>
      </c>
      <c r="FI2257" s="55">
        <v>10</v>
      </c>
      <c r="FJ2257" s="55">
        <v>10000</v>
      </c>
      <c r="FK2257" s="55" t="s">
        <v>1249</v>
      </c>
      <c r="FL2257" s="55">
        <v>0.95</v>
      </c>
      <c r="JW2257" s="12">
        <v>2250</v>
      </c>
      <c r="JX2257" s="12" t="s">
        <v>1703</v>
      </c>
      <c r="JY2257" s="12" t="s">
        <v>1797</v>
      </c>
    </row>
    <row r="2258" ht="14.25" customHeight="1" outlineLevel="1" spans="7:285">
      <c r="G2258" s="55">
        <v>2251</v>
      </c>
      <c r="H2258" s="55" t="s">
        <v>1250</v>
      </c>
      <c r="I2258" s="55" t="s">
        <v>1708</v>
      </c>
      <c r="J2258" s="55" t="s">
        <v>2117</v>
      </c>
      <c r="K2258" s="55" t="s">
        <v>1249</v>
      </c>
      <c r="L2258" s="55">
        <v>0.4025</v>
      </c>
      <c r="AD2258" s="12">
        <v>2251</v>
      </c>
      <c r="AE2258" s="12" t="s">
        <v>1261</v>
      </c>
      <c r="AF2258" s="12" t="s">
        <v>2176</v>
      </c>
      <c r="AG2258" s="12" t="s">
        <v>1669</v>
      </c>
      <c r="AH2258" s="12" t="s">
        <v>2931</v>
      </c>
      <c r="DN2258" s="55">
        <v>2251</v>
      </c>
      <c r="DO2258" s="55" t="s">
        <v>1706</v>
      </c>
      <c r="DP2258" s="55" t="s">
        <v>3300</v>
      </c>
      <c r="DQ2258" s="55" t="s">
        <v>1260</v>
      </c>
      <c r="DR2258" s="55" t="s">
        <v>1261</v>
      </c>
      <c r="DS2258" s="55">
        <v>33126</v>
      </c>
      <c r="DT2258" s="55">
        <v>10000</v>
      </c>
      <c r="DU2258" s="55" t="s">
        <v>1258</v>
      </c>
      <c r="DV2258" s="55">
        <v>1</v>
      </c>
      <c r="EV2258" s="55">
        <v>2251</v>
      </c>
      <c r="EW2258" s="55" t="s">
        <v>1359</v>
      </c>
      <c r="EX2258" s="55" t="s">
        <v>1260</v>
      </c>
      <c r="EY2258" s="55">
        <v>8</v>
      </c>
      <c r="EZ2258" s="55">
        <v>0</v>
      </c>
      <c r="FA2258" s="55">
        <v>1994</v>
      </c>
      <c r="FB2258" s="55" t="s">
        <v>1361</v>
      </c>
      <c r="FC2258" s="55" t="s">
        <v>1249</v>
      </c>
      <c r="FD2258" s="55">
        <v>5.25</v>
      </c>
      <c r="FF2258" s="55">
        <v>2251</v>
      </c>
      <c r="FG2258" s="55" t="s">
        <v>1313</v>
      </c>
      <c r="FH2258" s="55" t="s">
        <v>1260</v>
      </c>
      <c r="FI2258" s="55">
        <v>10</v>
      </c>
      <c r="FJ2258" s="55">
        <v>25000</v>
      </c>
      <c r="FK2258" s="55" t="s">
        <v>1249</v>
      </c>
      <c r="FL2258" s="55">
        <v>0.95</v>
      </c>
      <c r="JW2258" s="12">
        <v>2251</v>
      </c>
      <c r="JX2258" s="12" t="s">
        <v>1703</v>
      </c>
      <c r="JY2258" s="12" t="s">
        <v>2289</v>
      </c>
    </row>
    <row r="2259" ht="14.25" customHeight="1" outlineLevel="1" spans="7:285">
      <c r="G2259" s="55">
        <v>2252</v>
      </c>
      <c r="H2259" s="55" t="s">
        <v>1250</v>
      </c>
      <c r="I2259" s="55" t="s">
        <v>1708</v>
      </c>
      <c r="J2259" s="55" t="s">
        <v>2682</v>
      </c>
      <c r="K2259" s="55" t="s">
        <v>1249</v>
      </c>
      <c r="L2259" s="55">
        <v>0.4025</v>
      </c>
      <c r="AD2259" s="12">
        <v>2252</v>
      </c>
      <c r="AE2259" s="12" t="s">
        <v>3536</v>
      </c>
      <c r="AF2259" s="12" t="s">
        <v>2580</v>
      </c>
      <c r="AG2259" s="12" t="s">
        <v>1022</v>
      </c>
      <c r="AH2259" s="12" t="s">
        <v>2223</v>
      </c>
      <c r="DN2259" s="55">
        <v>2252</v>
      </c>
      <c r="DO2259" s="55" t="s">
        <v>1706</v>
      </c>
      <c r="DP2259" s="55" t="s">
        <v>3300</v>
      </c>
      <c r="DQ2259" s="55" t="s">
        <v>1260</v>
      </c>
      <c r="DR2259" s="55" t="s">
        <v>1261</v>
      </c>
      <c r="DS2259" s="55">
        <v>33127</v>
      </c>
      <c r="DT2259" s="55">
        <v>10000</v>
      </c>
      <c r="DU2259" s="55" t="s">
        <v>1258</v>
      </c>
      <c r="DV2259" s="55">
        <v>1</v>
      </c>
      <c r="EV2259" s="55">
        <v>2252</v>
      </c>
      <c r="EW2259" s="55" t="s">
        <v>1359</v>
      </c>
      <c r="EX2259" s="55" t="s">
        <v>1260</v>
      </c>
      <c r="EY2259" s="55">
        <v>8</v>
      </c>
      <c r="EZ2259" s="55">
        <v>1995</v>
      </c>
      <c r="FA2259" s="55">
        <v>2999</v>
      </c>
      <c r="FB2259" s="55" t="s">
        <v>1361</v>
      </c>
      <c r="FC2259" s="55" t="s">
        <v>1249</v>
      </c>
      <c r="FD2259" s="55">
        <v>6</v>
      </c>
      <c r="FF2259" s="55">
        <v>2252</v>
      </c>
      <c r="FG2259" s="55" t="s">
        <v>1313</v>
      </c>
      <c r="FH2259" s="55" t="s">
        <v>1260</v>
      </c>
      <c r="FI2259" s="55">
        <v>10</v>
      </c>
      <c r="FJ2259" s="55">
        <v>50000</v>
      </c>
      <c r="FK2259" s="55" t="s">
        <v>1249</v>
      </c>
      <c r="FL2259" s="55">
        <v>0.95</v>
      </c>
      <c r="JW2259" s="12">
        <v>2252</v>
      </c>
      <c r="JX2259" s="12" t="s">
        <v>1703</v>
      </c>
      <c r="JY2259" s="12" t="s">
        <v>938</v>
      </c>
    </row>
    <row r="2260" ht="14.25" customHeight="1" outlineLevel="1" spans="7:285">
      <c r="G2260" s="55">
        <v>2253</v>
      </c>
      <c r="H2260" s="55" t="s">
        <v>1250</v>
      </c>
      <c r="I2260" s="55" t="s">
        <v>1708</v>
      </c>
      <c r="J2260" s="55" t="s">
        <v>2647</v>
      </c>
      <c r="K2260" s="55" t="s">
        <v>1249</v>
      </c>
      <c r="L2260" s="55">
        <v>0.32</v>
      </c>
      <c r="AD2260" s="12">
        <v>2253</v>
      </c>
      <c r="AE2260" s="12" t="s">
        <v>1261</v>
      </c>
      <c r="AF2260" s="12" t="s">
        <v>2443</v>
      </c>
      <c r="AG2260" s="12" t="s">
        <v>1669</v>
      </c>
      <c r="AH2260" s="12" t="s">
        <v>2931</v>
      </c>
      <c r="DN2260" s="55">
        <v>2253</v>
      </c>
      <c r="DO2260" s="55" t="s">
        <v>1706</v>
      </c>
      <c r="DP2260" s="55" t="s">
        <v>3300</v>
      </c>
      <c r="DQ2260" s="55" t="s">
        <v>1260</v>
      </c>
      <c r="DR2260" s="55" t="s">
        <v>1261</v>
      </c>
      <c r="DS2260" s="55">
        <v>33129</v>
      </c>
      <c r="DT2260" s="55">
        <v>10000</v>
      </c>
      <c r="DU2260" s="55" t="s">
        <v>1258</v>
      </c>
      <c r="DV2260" s="55">
        <v>1</v>
      </c>
      <c r="EV2260" s="55">
        <v>2253</v>
      </c>
      <c r="EW2260" s="55" t="s">
        <v>1359</v>
      </c>
      <c r="EX2260" s="55" t="s">
        <v>1260</v>
      </c>
      <c r="EY2260" s="55">
        <v>9</v>
      </c>
      <c r="EZ2260" s="55">
        <v>0</v>
      </c>
      <c r="FA2260" s="55">
        <v>1994</v>
      </c>
      <c r="FB2260" s="55" t="s">
        <v>1361</v>
      </c>
      <c r="FC2260" s="55" t="s">
        <v>1249</v>
      </c>
      <c r="FD2260" s="55">
        <v>5.25</v>
      </c>
      <c r="FF2260" s="55">
        <v>2253</v>
      </c>
      <c r="FG2260" s="55" t="s">
        <v>1313</v>
      </c>
      <c r="FH2260" s="55" t="s">
        <v>1260</v>
      </c>
      <c r="FI2260" s="55">
        <v>10</v>
      </c>
      <c r="FJ2260" s="55">
        <v>80000</v>
      </c>
      <c r="FK2260" s="55" t="s">
        <v>1249</v>
      </c>
      <c r="FL2260" s="55">
        <v>0.88</v>
      </c>
      <c r="JW2260" s="12">
        <v>2253</v>
      </c>
      <c r="JX2260" s="12" t="s">
        <v>1703</v>
      </c>
      <c r="JY2260" s="12" t="s">
        <v>1420</v>
      </c>
    </row>
    <row r="2261" ht="14.25" customHeight="1" outlineLevel="1" spans="7:285">
      <c r="G2261" s="55">
        <v>2254</v>
      </c>
      <c r="H2261" s="55" t="s">
        <v>1250</v>
      </c>
      <c r="I2261" s="55" t="s">
        <v>1708</v>
      </c>
      <c r="J2261" s="55" t="s">
        <v>2931</v>
      </c>
      <c r="K2261" s="55" t="s">
        <v>1249</v>
      </c>
      <c r="L2261" s="55">
        <v>0.462</v>
      </c>
      <c r="AD2261" s="12">
        <v>2254</v>
      </c>
      <c r="AE2261" s="12" t="s">
        <v>1261</v>
      </c>
      <c r="AF2261" s="12" t="s">
        <v>1275</v>
      </c>
      <c r="AG2261" s="12" t="s">
        <v>1392</v>
      </c>
      <c r="AH2261" s="12" t="s">
        <v>2385</v>
      </c>
      <c r="DN2261" s="55">
        <v>2254</v>
      </c>
      <c r="DO2261" s="55" t="s">
        <v>1706</v>
      </c>
      <c r="DP2261" s="55" t="s">
        <v>3300</v>
      </c>
      <c r="DQ2261" s="55" t="s">
        <v>1260</v>
      </c>
      <c r="DR2261" s="55" t="s">
        <v>1261</v>
      </c>
      <c r="DS2261" s="55">
        <v>33130</v>
      </c>
      <c r="DT2261" s="55">
        <v>10000</v>
      </c>
      <c r="DU2261" s="55" t="s">
        <v>1258</v>
      </c>
      <c r="DV2261" s="55">
        <v>1</v>
      </c>
      <c r="EV2261" s="55">
        <v>2254</v>
      </c>
      <c r="EW2261" s="55" t="s">
        <v>1359</v>
      </c>
      <c r="EX2261" s="55" t="s">
        <v>1260</v>
      </c>
      <c r="EY2261" s="55">
        <v>9</v>
      </c>
      <c r="EZ2261" s="55">
        <v>1995</v>
      </c>
      <c r="FA2261" s="55">
        <v>2999</v>
      </c>
      <c r="FB2261" s="55" t="s">
        <v>1361</v>
      </c>
      <c r="FC2261" s="55" t="s">
        <v>1249</v>
      </c>
      <c r="FD2261" s="55">
        <v>6</v>
      </c>
      <c r="FF2261" s="55">
        <v>2254</v>
      </c>
      <c r="FG2261" s="55" t="s">
        <v>1313</v>
      </c>
      <c r="FH2261" s="55" t="s">
        <v>1260</v>
      </c>
      <c r="FI2261" s="55">
        <v>10</v>
      </c>
      <c r="FJ2261" s="55">
        <v>130000</v>
      </c>
      <c r="FK2261" s="55" t="s">
        <v>1249</v>
      </c>
      <c r="FL2261" s="55">
        <v>0.88</v>
      </c>
      <c r="JW2261" s="12">
        <v>2254</v>
      </c>
      <c r="JX2261" s="12" t="s">
        <v>1703</v>
      </c>
      <c r="JY2261" s="12" t="s">
        <v>1959</v>
      </c>
    </row>
    <row r="2262" ht="14.25" customHeight="1" outlineLevel="1" spans="7:285">
      <c r="G2262" s="55">
        <v>2255</v>
      </c>
      <c r="H2262" s="55" t="s">
        <v>1250</v>
      </c>
      <c r="I2262" s="55" t="s">
        <v>1708</v>
      </c>
      <c r="J2262" s="55" t="s">
        <v>3039</v>
      </c>
      <c r="K2262" s="55" t="s">
        <v>1249</v>
      </c>
      <c r="L2262" s="55">
        <v>0.462</v>
      </c>
      <c r="AD2262" s="12">
        <v>2255</v>
      </c>
      <c r="AE2262" s="12" t="s">
        <v>1261</v>
      </c>
      <c r="AF2262" s="12" t="s">
        <v>2642</v>
      </c>
      <c r="AG2262" s="12" t="s">
        <v>1669</v>
      </c>
      <c r="AH2262" s="12" t="s">
        <v>2931</v>
      </c>
      <c r="DN2262" s="55">
        <v>2255</v>
      </c>
      <c r="DO2262" s="55" t="s">
        <v>1706</v>
      </c>
      <c r="DP2262" s="55" t="s">
        <v>3300</v>
      </c>
      <c r="DQ2262" s="55" t="s">
        <v>1260</v>
      </c>
      <c r="DR2262" s="55" t="s">
        <v>1261</v>
      </c>
      <c r="DS2262" s="55">
        <v>33133</v>
      </c>
      <c r="DT2262" s="55">
        <v>10000</v>
      </c>
      <c r="DU2262" s="55" t="s">
        <v>1258</v>
      </c>
      <c r="DV2262" s="55">
        <v>1</v>
      </c>
      <c r="EV2262" s="55">
        <v>2255</v>
      </c>
      <c r="EW2262" s="55" t="s">
        <v>1359</v>
      </c>
      <c r="EX2262" s="55" t="s">
        <v>1738</v>
      </c>
      <c r="EY2262" s="55">
        <v>1</v>
      </c>
      <c r="EZ2262" s="55">
        <v>0</v>
      </c>
      <c r="FA2262" s="55">
        <v>1994</v>
      </c>
      <c r="FB2262" s="55" t="s">
        <v>1361</v>
      </c>
      <c r="FC2262" s="55" t="s">
        <v>1249</v>
      </c>
      <c r="FD2262" s="55">
        <v>5.5</v>
      </c>
      <c r="FF2262" s="55">
        <v>2255</v>
      </c>
      <c r="FG2262" s="55" t="s">
        <v>1313</v>
      </c>
      <c r="FH2262" s="55" t="s">
        <v>1260</v>
      </c>
      <c r="FI2262" s="55">
        <v>10</v>
      </c>
      <c r="FJ2262" s="55">
        <v>260000</v>
      </c>
      <c r="FK2262" s="55" t="s">
        <v>1249</v>
      </c>
      <c r="FL2262" s="55">
        <v>0.88</v>
      </c>
      <c r="JW2262" s="12">
        <v>2255</v>
      </c>
      <c r="JX2262" s="12" t="s">
        <v>1703</v>
      </c>
      <c r="JY2262" s="12" t="s">
        <v>1282</v>
      </c>
    </row>
    <row r="2263" ht="14.25" customHeight="1" outlineLevel="1" spans="7:285">
      <c r="G2263" s="55">
        <v>2256</v>
      </c>
      <c r="H2263" s="55" t="s">
        <v>1250</v>
      </c>
      <c r="I2263" s="55" t="s">
        <v>1708</v>
      </c>
      <c r="J2263" s="55" t="s">
        <v>3060</v>
      </c>
      <c r="K2263" s="55" t="s">
        <v>1249</v>
      </c>
      <c r="L2263" s="55">
        <v>0.44</v>
      </c>
      <c r="AD2263" s="12">
        <v>2256</v>
      </c>
      <c r="AE2263" s="12" t="s">
        <v>1261</v>
      </c>
      <c r="AF2263" s="12" t="s">
        <v>1613</v>
      </c>
      <c r="AG2263" s="12" t="s">
        <v>1392</v>
      </c>
      <c r="AH2263" s="12" t="s">
        <v>2385</v>
      </c>
      <c r="DN2263" s="55">
        <v>2256</v>
      </c>
      <c r="DO2263" s="55" t="s">
        <v>1706</v>
      </c>
      <c r="DP2263" s="55" t="s">
        <v>3300</v>
      </c>
      <c r="DQ2263" s="55" t="s">
        <v>1260</v>
      </c>
      <c r="DR2263" s="55" t="s">
        <v>1261</v>
      </c>
      <c r="DS2263" s="55">
        <v>33134</v>
      </c>
      <c r="DT2263" s="55">
        <v>10000</v>
      </c>
      <c r="DU2263" s="55" t="s">
        <v>1258</v>
      </c>
      <c r="DV2263" s="55">
        <v>1</v>
      </c>
      <c r="EV2263" s="55">
        <v>2256</v>
      </c>
      <c r="EW2263" s="55" t="s">
        <v>1359</v>
      </c>
      <c r="EX2263" s="55" t="s">
        <v>1738</v>
      </c>
      <c r="EY2263" s="55">
        <v>1</v>
      </c>
      <c r="EZ2263" s="55">
        <v>1995</v>
      </c>
      <c r="FA2263" s="55">
        <v>2999</v>
      </c>
      <c r="FB2263" s="55" t="s">
        <v>1361</v>
      </c>
      <c r="FC2263" s="55" t="s">
        <v>1249</v>
      </c>
      <c r="FD2263" s="55">
        <v>6</v>
      </c>
      <c r="FF2263" s="55">
        <v>2256</v>
      </c>
      <c r="FG2263" s="55" t="s">
        <v>1313</v>
      </c>
      <c r="FH2263" s="55" t="s">
        <v>1260</v>
      </c>
      <c r="FI2263" s="55">
        <v>10</v>
      </c>
      <c r="FJ2263" s="55">
        <v>400000</v>
      </c>
      <c r="FK2263" s="55" t="s">
        <v>1249</v>
      </c>
      <c r="FL2263" s="55">
        <v>0.88</v>
      </c>
      <c r="JW2263" s="12">
        <v>2256</v>
      </c>
      <c r="JX2263" s="12" t="s">
        <v>1703</v>
      </c>
      <c r="JY2263" s="12" t="s">
        <v>2415</v>
      </c>
    </row>
    <row r="2264" ht="14.25" customHeight="1" outlineLevel="1" spans="7:285">
      <c r="G2264" s="55">
        <v>2257</v>
      </c>
      <c r="H2264" s="55" t="s">
        <v>1250</v>
      </c>
      <c r="I2264" s="55" t="s">
        <v>1708</v>
      </c>
      <c r="J2264" s="55" t="s">
        <v>3063</v>
      </c>
      <c r="K2264" s="55" t="s">
        <v>1249</v>
      </c>
      <c r="L2264" s="55">
        <v>0.32</v>
      </c>
      <c r="AD2264" s="12">
        <v>2257</v>
      </c>
      <c r="AE2264" s="12" t="s">
        <v>1261</v>
      </c>
      <c r="AF2264" s="12" t="s">
        <v>2813</v>
      </c>
      <c r="AG2264" s="12" t="s">
        <v>1669</v>
      </c>
      <c r="AH2264" s="12" t="s">
        <v>2931</v>
      </c>
      <c r="DN2264" s="55">
        <v>2257</v>
      </c>
      <c r="DO2264" s="55" t="s">
        <v>1706</v>
      </c>
      <c r="DP2264" s="55" t="s">
        <v>3300</v>
      </c>
      <c r="DQ2264" s="55" t="s">
        <v>1260</v>
      </c>
      <c r="DR2264" s="55" t="s">
        <v>1261</v>
      </c>
      <c r="DS2264" s="55">
        <v>33135</v>
      </c>
      <c r="DT2264" s="55">
        <v>10000</v>
      </c>
      <c r="DU2264" s="55" t="s">
        <v>1258</v>
      </c>
      <c r="DV2264" s="55">
        <v>1</v>
      </c>
      <c r="EV2264" s="55">
        <v>2257</v>
      </c>
      <c r="EW2264" s="55" t="s">
        <v>1359</v>
      </c>
      <c r="EX2264" s="55" t="s">
        <v>1738</v>
      </c>
      <c r="EY2264" s="55">
        <v>2</v>
      </c>
      <c r="EZ2264" s="55">
        <v>0</v>
      </c>
      <c r="FA2264" s="55">
        <v>1994</v>
      </c>
      <c r="FB2264" s="55" t="s">
        <v>1361</v>
      </c>
      <c r="FC2264" s="55" t="s">
        <v>1249</v>
      </c>
      <c r="FD2264" s="55">
        <v>5.5</v>
      </c>
      <c r="FF2264" s="55">
        <v>2257</v>
      </c>
      <c r="FG2264" s="55" t="s">
        <v>1313</v>
      </c>
      <c r="FH2264" s="55" t="s">
        <v>1260</v>
      </c>
      <c r="FI2264" s="55">
        <v>10</v>
      </c>
      <c r="FJ2264" s="55">
        <v>530000</v>
      </c>
      <c r="FK2264" s="55" t="s">
        <v>1249</v>
      </c>
      <c r="FL2264" s="55">
        <v>0.88</v>
      </c>
      <c r="JW2264" s="12">
        <v>2257</v>
      </c>
      <c r="JX2264" s="12" t="s">
        <v>1703</v>
      </c>
      <c r="JY2264" s="12" t="s">
        <v>2431</v>
      </c>
    </row>
    <row r="2265" ht="14.25" customHeight="1" outlineLevel="1" spans="7:285">
      <c r="G2265" s="55">
        <v>2258</v>
      </c>
      <c r="H2265" s="55" t="s">
        <v>1250</v>
      </c>
      <c r="I2265" s="55" t="s">
        <v>1708</v>
      </c>
      <c r="J2265" s="55" t="s">
        <v>3065</v>
      </c>
      <c r="K2265" s="55" t="s">
        <v>1249</v>
      </c>
      <c r="L2265" s="55">
        <v>0.32</v>
      </c>
      <c r="AD2265" s="12">
        <v>2258</v>
      </c>
      <c r="AE2265" s="12" t="s">
        <v>1261</v>
      </c>
      <c r="AF2265" s="12" t="s">
        <v>1850</v>
      </c>
      <c r="AG2265" s="12" t="s">
        <v>1392</v>
      </c>
      <c r="AH2265" s="12" t="s">
        <v>2385</v>
      </c>
      <c r="DN2265" s="55">
        <v>2258</v>
      </c>
      <c r="DO2265" s="55" t="s">
        <v>1706</v>
      </c>
      <c r="DP2265" s="55" t="s">
        <v>3300</v>
      </c>
      <c r="DQ2265" s="55" t="s">
        <v>1260</v>
      </c>
      <c r="DR2265" s="55" t="s">
        <v>1261</v>
      </c>
      <c r="DS2265" s="55">
        <v>33136</v>
      </c>
      <c r="DT2265" s="55">
        <v>10000</v>
      </c>
      <c r="DU2265" s="55" t="s">
        <v>1258</v>
      </c>
      <c r="DV2265" s="55">
        <v>1</v>
      </c>
      <c r="EV2265" s="55">
        <v>2258</v>
      </c>
      <c r="EW2265" s="55" t="s">
        <v>1359</v>
      </c>
      <c r="EX2265" s="55" t="s">
        <v>1738</v>
      </c>
      <c r="EY2265" s="55">
        <v>2</v>
      </c>
      <c r="EZ2265" s="55">
        <v>1995</v>
      </c>
      <c r="FA2265" s="55">
        <v>2999</v>
      </c>
      <c r="FB2265" s="55" t="s">
        <v>1361</v>
      </c>
      <c r="FC2265" s="55" t="s">
        <v>1249</v>
      </c>
      <c r="FD2265" s="55">
        <v>6</v>
      </c>
      <c r="FF2265" s="55">
        <v>2258</v>
      </c>
      <c r="FG2265" s="55" t="s">
        <v>1313</v>
      </c>
      <c r="FH2265" s="55" t="s">
        <v>1260</v>
      </c>
      <c r="FI2265" s="55">
        <v>10</v>
      </c>
      <c r="FJ2265" s="55">
        <v>540000</v>
      </c>
      <c r="FK2265" s="55" t="s">
        <v>1249</v>
      </c>
      <c r="FL2265" s="55">
        <v>0.88</v>
      </c>
      <c r="JW2265" s="12">
        <v>2258</v>
      </c>
      <c r="JX2265" s="12" t="s">
        <v>1703</v>
      </c>
      <c r="JY2265" s="12" t="s">
        <v>1748</v>
      </c>
    </row>
    <row r="2266" ht="14.25" customHeight="1" outlineLevel="1" spans="7:285">
      <c r="G2266" s="55">
        <v>2259</v>
      </c>
      <c r="H2266" s="55" t="s">
        <v>1250</v>
      </c>
      <c r="I2266" s="55" t="s">
        <v>1708</v>
      </c>
      <c r="J2266" s="55" t="s">
        <v>3068</v>
      </c>
      <c r="K2266" s="55" t="s">
        <v>1249</v>
      </c>
      <c r="L2266" s="55">
        <v>0.32</v>
      </c>
      <c r="AD2266" s="12">
        <v>2259</v>
      </c>
      <c r="AE2266" s="12" t="s">
        <v>1261</v>
      </c>
      <c r="AF2266" s="12" t="s">
        <v>2107</v>
      </c>
      <c r="AG2266" s="12" t="s">
        <v>1669</v>
      </c>
      <c r="AH2266" s="12" t="s">
        <v>2931</v>
      </c>
      <c r="DN2266" s="55">
        <v>2259</v>
      </c>
      <c r="DO2266" s="55" t="s">
        <v>1706</v>
      </c>
      <c r="DP2266" s="55" t="s">
        <v>3300</v>
      </c>
      <c r="DQ2266" s="55" t="s">
        <v>1260</v>
      </c>
      <c r="DR2266" s="55" t="s">
        <v>1261</v>
      </c>
      <c r="DS2266" s="55">
        <v>33137</v>
      </c>
      <c r="DT2266" s="55">
        <v>10000</v>
      </c>
      <c r="DU2266" s="55" t="s">
        <v>1258</v>
      </c>
      <c r="DV2266" s="55">
        <v>1</v>
      </c>
      <c r="EV2266" s="55">
        <v>2259</v>
      </c>
      <c r="EW2266" s="55" t="s">
        <v>1359</v>
      </c>
      <c r="EX2266" s="55" t="s">
        <v>2016</v>
      </c>
      <c r="EY2266" s="55">
        <v>1</v>
      </c>
      <c r="EZ2266" s="55">
        <v>0</v>
      </c>
      <c r="FA2266" s="55">
        <v>1994</v>
      </c>
      <c r="FB2266" s="55" t="s">
        <v>1361</v>
      </c>
      <c r="FC2266" s="55" t="s">
        <v>1249</v>
      </c>
      <c r="FD2266" s="55">
        <v>2.5</v>
      </c>
      <c r="FF2266" s="55">
        <v>2259</v>
      </c>
      <c r="FG2266" s="55" t="s">
        <v>1313</v>
      </c>
      <c r="FH2266" s="55" t="s">
        <v>1260</v>
      </c>
      <c r="FI2266" s="55">
        <v>11</v>
      </c>
      <c r="FJ2266" s="55">
        <v>0</v>
      </c>
      <c r="FK2266" s="55" t="s">
        <v>1249</v>
      </c>
      <c r="FL2266" s="55">
        <v>0.9</v>
      </c>
      <c r="JW2266" s="12">
        <v>2259</v>
      </c>
      <c r="JX2266" s="12" t="s">
        <v>1703</v>
      </c>
      <c r="JY2266" s="12" t="s">
        <v>2462</v>
      </c>
    </row>
    <row r="2267" ht="14.25" customHeight="1" outlineLevel="1" spans="7:285">
      <c r="G2267" s="55">
        <v>2260</v>
      </c>
      <c r="H2267" s="55" t="s">
        <v>1250</v>
      </c>
      <c r="I2267" s="55" t="s">
        <v>1995</v>
      </c>
      <c r="J2267" s="55" t="s">
        <v>2947</v>
      </c>
      <c r="K2267" s="55" t="s">
        <v>1249</v>
      </c>
      <c r="L2267" s="55">
        <v>0.19</v>
      </c>
      <c r="AD2267" s="12">
        <v>2260</v>
      </c>
      <c r="AE2267" s="12" t="s">
        <v>1261</v>
      </c>
      <c r="AF2267" s="12" t="s">
        <v>1277</v>
      </c>
      <c r="AG2267" s="12" t="s">
        <v>1392</v>
      </c>
      <c r="AH2267" s="12" t="s">
        <v>2385</v>
      </c>
      <c r="DN2267" s="55">
        <v>2260</v>
      </c>
      <c r="DO2267" s="55" t="s">
        <v>1706</v>
      </c>
      <c r="DP2267" s="55" t="s">
        <v>3300</v>
      </c>
      <c r="DQ2267" s="55" t="s">
        <v>1260</v>
      </c>
      <c r="DR2267" s="55" t="s">
        <v>1261</v>
      </c>
      <c r="DS2267" s="55">
        <v>33138</v>
      </c>
      <c r="DT2267" s="55">
        <v>10000</v>
      </c>
      <c r="DU2267" s="55" t="s">
        <v>1258</v>
      </c>
      <c r="DV2267" s="55">
        <v>1</v>
      </c>
      <c r="EV2267" s="55">
        <v>2260</v>
      </c>
      <c r="EW2267" s="55" t="s">
        <v>1359</v>
      </c>
      <c r="EX2267" s="55" t="s">
        <v>2016</v>
      </c>
      <c r="EY2267" s="55">
        <v>1</v>
      </c>
      <c r="EZ2267" s="55">
        <v>1995</v>
      </c>
      <c r="FA2267" s="55">
        <v>2999</v>
      </c>
      <c r="FB2267" s="55" t="s">
        <v>1361</v>
      </c>
      <c r="FC2267" s="55" t="s">
        <v>1249</v>
      </c>
      <c r="FD2267" s="55">
        <v>2.5</v>
      </c>
      <c r="FF2267" s="55">
        <v>2260</v>
      </c>
      <c r="FG2267" s="55" t="s">
        <v>1313</v>
      </c>
      <c r="FH2267" s="55" t="s">
        <v>1260</v>
      </c>
      <c r="FI2267" s="55">
        <v>11</v>
      </c>
      <c r="FJ2267" s="55">
        <v>1000</v>
      </c>
      <c r="FK2267" s="55" t="s">
        <v>1249</v>
      </c>
      <c r="FL2267" s="55">
        <v>0.75</v>
      </c>
      <c r="JW2267" s="12">
        <v>2260</v>
      </c>
      <c r="JX2267" s="12" t="s">
        <v>1703</v>
      </c>
      <c r="JY2267" s="12" t="s">
        <v>2249</v>
      </c>
    </row>
    <row r="2268" ht="14.25" customHeight="1" outlineLevel="1" spans="7:285">
      <c r="G2268" s="55">
        <v>2261</v>
      </c>
      <c r="H2268" s="55" t="s">
        <v>1250</v>
      </c>
      <c r="I2268" s="55" t="s">
        <v>1995</v>
      </c>
      <c r="J2268" s="55" t="s">
        <v>3050</v>
      </c>
      <c r="K2268" s="55" t="s">
        <v>1249</v>
      </c>
      <c r="L2268" s="55">
        <v>0.4</v>
      </c>
      <c r="AD2268" s="12">
        <v>2261</v>
      </c>
      <c r="AE2268" s="12" t="s">
        <v>1261</v>
      </c>
      <c r="AF2268" s="12" t="s">
        <v>2964</v>
      </c>
      <c r="AG2268" s="12" t="s">
        <v>1669</v>
      </c>
      <c r="AH2268" s="12" t="s">
        <v>2931</v>
      </c>
      <c r="DN2268" s="55">
        <v>2261</v>
      </c>
      <c r="DO2268" s="55" t="s">
        <v>1706</v>
      </c>
      <c r="DP2268" s="55" t="s">
        <v>3300</v>
      </c>
      <c r="DQ2268" s="55" t="s">
        <v>1260</v>
      </c>
      <c r="DR2268" s="55" t="s">
        <v>1261</v>
      </c>
      <c r="DS2268" s="55">
        <v>33139</v>
      </c>
      <c r="DT2268" s="55">
        <v>10000</v>
      </c>
      <c r="DU2268" s="55" t="s">
        <v>1258</v>
      </c>
      <c r="DV2268" s="55">
        <v>1</v>
      </c>
      <c r="EV2268" s="55">
        <v>2261</v>
      </c>
      <c r="EW2268" s="55" t="s">
        <v>1359</v>
      </c>
      <c r="EX2268" s="55" t="s">
        <v>2016</v>
      </c>
      <c r="EY2268" s="55">
        <v>10</v>
      </c>
      <c r="EZ2268" s="55">
        <v>0</v>
      </c>
      <c r="FA2268" s="55">
        <v>1994</v>
      </c>
      <c r="FB2268" s="55" t="s">
        <v>1361</v>
      </c>
      <c r="FC2268" s="55" t="s">
        <v>1249</v>
      </c>
      <c r="FD2268" s="55">
        <v>3.5</v>
      </c>
      <c r="FF2268" s="55">
        <v>2261</v>
      </c>
      <c r="FG2268" s="55" t="s">
        <v>1313</v>
      </c>
      <c r="FH2268" s="55" t="s">
        <v>1260</v>
      </c>
      <c r="FI2268" s="55">
        <v>11</v>
      </c>
      <c r="FJ2268" s="55">
        <v>2500</v>
      </c>
      <c r="FK2268" s="55" t="s">
        <v>1249</v>
      </c>
      <c r="FL2268" s="55">
        <v>0.7</v>
      </c>
      <c r="JW2268" s="12">
        <v>2261</v>
      </c>
      <c r="JX2268" s="12" t="s">
        <v>1703</v>
      </c>
      <c r="JY2268" s="12" t="s">
        <v>2524</v>
      </c>
    </row>
    <row r="2269" ht="14.25" customHeight="1" outlineLevel="1" spans="7:285">
      <c r="G2269" s="55">
        <v>2262</v>
      </c>
      <c r="H2269" s="55" t="s">
        <v>1250</v>
      </c>
      <c r="I2269" s="55" t="s">
        <v>1995</v>
      </c>
      <c r="J2269" s="55" t="s">
        <v>3104</v>
      </c>
      <c r="K2269" s="55" t="s">
        <v>1249</v>
      </c>
      <c r="L2269" s="55">
        <v>0.4</v>
      </c>
      <c r="AD2269" s="12">
        <v>2262</v>
      </c>
      <c r="AE2269" s="12" t="s">
        <v>1261</v>
      </c>
      <c r="AF2269" s="12" t="s">
        <v>2209</v>
      </c>
      <c r="AG2269" s="12" t="s">
        <v>1392</v>
      </c>
      <c r="AH2269" s="12" t="s">
        <v>2385</v>
      </c>
      <c r="DN2269" s="55">
        <v>2262</v>
      </c>
      <c r="DO2269" s="55" t="s">
        <v>1706</v>
      </c>
      <c r="DP2269" s="55" t="s">
        <v>3300</v>
      </c>
      <c r="DQ2269" s="55" t="s">
        <v>1260</v>
      </c>
      <c r="DR2269" s="55" t="s">
        <v>1261</v>
      </c>
      <c r="DS2269" s="55">
        <v>33140</v>
      </c>
      <c r="DT2269" s="55">
        <v>10000</v>
      </c>
      <c r="DU2269" s="55" t="s">
        <v>1258</v>
      </c>
      <c r="DV2269" s="55">
        <v>1</v>
      </c>
      <c r="EV2269" s="55">
        <v>2262</v>
      </c>
      <c r="EW2269" s="55" t="s">
        <v>1359</v>
      </c>
      <c r="EX2269" s="55" t="s">
        <v>2016</v>
      </c>
      <c r="EY2269" s="55">
        <v>10</v>
      </c>
      <c r="EZ2269" s="55">
        <v>1995</v>
      </c>
      <c r="FA2269" s="55">
        <v>2999</v>
      </c>
      <c r="FB2269" s="55" t="s">
        <v>1361</v>
      </c>
      <c r="FC2269" s="55" t="s">
        <v>1249</v>
      </c>
      <c r="FD2269" s="55">
        <v>3.5</v>
      </c>
      <c r="FF2269" s="55">
        <v>2262</v>
      </c>
      <c r="FG2269" s="55" t="s">
        <v>1313</v>
      </c>
      <c r="FH2269" s="55" t="s">
        <v>1260</v>
      </c>
      <c r="FI2269" s="55">
        <v>11</v>
      </c>
      <c r="FJ2269" s="55">
        <v>5000</v>
      </c>
      <c r="FK2269" s="55" t="s">
        <v>1249</v>
      </c>
      <c r="FL2269" s="55">
        <v>0.65</v>
      </c>
      <c r="JW2269" s="12">
        <v>2262</v>
      </c>
      <c r="JX2269" s="12" t="s">
        <v>1703</v>
      </c>
      <c r="JY2269" s="12" t="s">
        <v>2558</v>
      </c>
    </row>
    <row r="2270" ht="14.25" customHeight="1" outlineLevel="1" spans="7:285">
      <c r="G2270" s="55">
        <v>2263</v>
      </c>
      <c r="H2270" s="55" t="s">
        <v>1250</v>
      </c>
      <c r="I2270" s="55" t="s">
        <v>1995</v>
      </c>
      <c r="J2270" s="55" t="s">
        <v>3155</v>
      </c>
      <c r="K2270" s="55" t="s">
        <v>1249</v>
      </c>
      <c r="L2270" s="55">
        <v>0.4</v>
      </c>
      <c r="AD2270" s="12">
        <v>2263</v>
      </c>
      <c r="AE2270" s="12" t="s">
        <v>1261</v>
      </c>
      <c r="AF2270" s="12" t="s">
        <v>3014</v>
      </c>
      <c r="AG2270" s="12" t="s">
        <v>1669</v>
      </c>
      <c r="AH2270" s="12" t="s">
        <v>2931</v>
      </c>
      <c r="DN2270" s="55">
        <v>2263</v>
      </c>
      <c r="DO2270" s="55" t="s">
        <v>1706</v>
      </c>
      <c r="DP2270" s="55" t="s">
        <v>3300</v>
      </c>
      <c r="DQ2270" s="55" t="s">
        <v>1260</v>
      </c>
      <c r="DR2270" s="55" t="s">
        <v>1261</v>
      </c>
      <c r="DS2270" s="55">
        <v>33141</v>
      </c>
      <c r="DT2270" s="55">
        <v>10000</v>
      </c>
      <c r="DU2270" s="55" t="s">
        <v>1258</v>
      </c>
      <c r="DV2270" s="55">
        <v>1</v>
      </c>
      <c r="EV2270" s="55">
        <v>2263</v>
      </c>
      <c r="EW2270" s="55" t="s">
        <v>1359</v>
      </c>
      <c r="EX2270" s="55" t="s">
        <v>2016</v>
      </c>
      <c r="EY2270" s="55">
        <v>2</v>
      </c>
      <c r="EZ2270" s="55">
        <v>0</v>
      </c>
      <c r="FA2270" s="55">
        <v>1994</v>
      </c>
      <c r="FB2270" s="55" t="s">
        <v>1361</v>
      </c>
      <c r="FC2270" s="55" t="s">
        <v>1249</v>
      </c>
      <c r="FD2270" s="55">
        <v>2.5</v>
      </c>
      <c r="FF2270" s="55">
        <v>2263</v>
      </c>
      <c r="FG2270" s="55" t="s">
        <v>1313</v>
      </c>
      <c r="FH2270" s="55" t="s">
        <v>1260</v>
      </c>
      <c r="FI2270" s="55">
        <v>11</v>
      </c>
      <c r="FJ2270" s="55">
        <v>10000</v>
      </c>
      <c r="FK2270" s="55" t="s">
        <v>1249</v>
      </c>
      <c r="FL2270" s="55">
        <v>0.55</v>
      </c>
      <c r="JW2270" s="12">
        <v>2263</v>
      </c>
      <c r="JX2270" s="12" t="s">
        <v>1703</v>
      </c>
      <c r="JY2270" s="12" t="s">
        <v>1789</v>
      </c>
    </row>
    <row r="2271" ht="14.25" customHeight="1" outlineLevel="1" spans="7:285">
      <c r="G2271" s="55">
        <v>2264</v>
      </c>
      <c r="H2271" s="55" t="s">
        <v>1250</v>
      </c>
      <c r="I2271" s="55" t="s">
        <v>1995</v>
      </c>
      <c r="J2271" s="55" t="s">
        <v>3195</v>
      </c>
      <c r="K2271" s="55" t="s">
        <v>1249</v>
      </c>
      <c r="L2271" s="55">
        <v>0.4</v>
      </c>
      <c r="AD2271" s="12">
        <v>2264</v>
      </c>
      <c r="AE2271" s="12" t="s">
        <v>1261</v>
      </c>
      <c r="AF2271" s="12" t="s">
        <v>2325</v>
      </c>
      <c r="AG2271" s="12" t="s">
        <v>1433</v>
      </c>
      <c r="AH2271" s="12" t="s">
        <v>2417</v>
      </c>
      <c r="DN2271" s="55">
        <v>2264</v>
      </c>
      <c r="DO2271" s="55" t="s">
        <v>1706</v>
      </c>
      <c r="DP2271" s="55" t="s">
        <v>3300</v>
      </c>
      <c r="DQ2271" s="55" t="s">
        <v>1260</v>
      </c>
      <c r="DR2271" s="55" t="s">
        <v>1261</v>
      </c>
      <c r="DS2271" s="55">
        <v>33142</v>
      </c>
      <c r="DT2271" s="55">
        <v>10000</v>
      </c>
      <c r="DU2271" s="55" t="s">
        <v>1258</v>
      </c>
      <c r="DV2271" s="55">
        <v>1</v>
      </c>
      <c r="EV2271" s="55">
        <v>2264</v>
      </c>
      <c r="EW2271" s="55" t="s">
        <v>1359</v>
      </c>
      <c r="EX2271" s="55" t="s">
        <v>2016</v>
      </c>
      <c r="EY2271" s="55">
        <v>2</v>
      </c>
      <c r="EZ2271" s="55">
        <v>1995</v>
      </c>
      <c r="FA2271" s="55">
        <v>2999</v>
      </c>
      <c r="FB2271" s="55" t="s">
        <v>1361</v>
      </c>
      <c r="FC2271" s="55" t="s">
        <v>1249</v>
      </c>
      <c r="FD2271" s="55">
        <v>2.5</v>
      </c>
      <c r="FF2271" s="55">
        <v>2264</v>
      </c>
      <c r="FG2271" s="55" t="s">
        <v>1313</v>
      </c>
      <c r="FH2271" s="55" t="s">
        <v>1260</v>
      </c>
      <c r="FI2271" s="55">
        <v>11</v>
      </c>
      <c r="FJ2271" s="55">
        <v>25000</v>
      </c>
      <c r="FK2271" s="55" t="s">
        <v>1249</v>
      </c>
      <c r="FL2271" s="55">
        <v>0.5</v>
      </c>
      <c r="JW2271" s="12">
        <v>2264</v>
      </c>
      <c r="JX2271" s="12" t="s">
        <v>1703</v>
      </c>
      <c r="JY2271" s="12" t="s">
        <v>2128</v>
      </c>
    </row>
    <row r="2272" ht="14.25" customHeight="1" outlineLevel="1" spans="7:285">
      <c r="G2272" s="55">
        <v>2265</v>
      </c>
      <c r="H2272" s="55" t="s">
        <v>1250</v>
      </c>
      <c r="I2272" s="55" t="s">
        <v>1995</v>
      </c>
      <c r="J2272" s="55" t="s">
        <v>3212</v>
      </c>
      <c r="K2272" s="55" t="s">
        <v>1249</v>
      </c>
      <c r="L2272" s="55">
        <v>0.4</v>
      </c>
      <c r="AD2272" s="12">
        <v>2265</v>
      </c>
      <c r="AE2272" s="12" t="s">
        <v>1261</v>
      </c>
      <c r="AF2272" s="12" t="s">
        <v>3076</v>
      </c>
      <c r="AG2272" s="12" t="s">
        <v>1669</v>
      </c>
      <c r="AH2272" s="12" t="s">
        <v>2931</v>
      </c>
      <c r="DN2272" s="55">
        <v>2265</v>
      </c>
      <c r="DO2272" s="55" t="s">
        <v>1706</v>
      </c>
      <c r="DP2272" s="55" t="s">
        <v>3300</v>
      </c>
      <c r="DQ2272" s="55" t="s">
        <v>1260</v>
      </c>
      <c r="DR2272" s="55" t="s">
        <v>1261</v>
      </c>
      <c r="DS2272" s="55">
        <v>33144</v>
      </c>
      <c r="DT2272" s="55">
        <v>10000</v>
      </c>
      <c r="DU2272" s="55" t="s">
        <v>1258</v>
      </c>
      <c r="DV2272" s="55">
        <v>1</v>
      </c>
      <c r="EV2272" s="55">
        <v>2265</v>
      </c>
      <c r="EW2272" s="55" t="s">
        <v>1359</v>
      </c>
      <c r="EX2272" s="55" t="s">
        <v>2016</v>
      </c>
      <c r="EY2272" s="55">
        <v>5</v>
      </c>
      <c r="EZ2272" s="55">
        <v>0</v>
      </c>
      <c r="FA2272" s="55">
        <v>1994</v>
      </c>
      <c r="FB2272" s="55" t="s">
        <v>1361</v>
      </c>
      <c r="FC2272" s="55" t="s">
        <v>1249</v>
      </c>
      <c r="FD2272" s="55">
        <v>3.5</v>
      </c>
      <c r="FF2272" s="55">
        <v>2265</v>
      </c>
      <c r="FG2272" s="55" t="s">
        <v>1313</v>
      </c>
      <c r="FH2272" s="55" t="s">
        <v>1260</v>
      </c>
      <c r="FI2272" s="55">
        <v>11</v>
      </c>
      <c r="FJ2272" s="55">
        <v>50000</v>
      </c>
      <c r="FK2272" s="55" t="s">
        <v>1249</v>
      </c>
      <c r="FL2272" s="55">
        <v>0.5</v>
      </c>
      <c r="JW2272" s="12">
        <v>2265</v>
      </c>
      <c r="JX2272" s="12" t="s">
        <v>1703</v>
      </c>
      <c r="JY2272" s="12" t="s">
        <v>2620</v>
      </c>
    </row>
    <row r="2273" ht="14.25" customHeight="1" outlineLevel="1" spans="7:285">
      <c r="G2273" s="55">
        <v>2266</v>
      </c>
      <c r="H2273" s="55" t="s">
        <v>1250</v>
      </c>
      <c r="I2273" s="55" t="s">
        <v>1995</v>
      </c>
      <c r="J2273" s="55" t="s">
        <v>3046</v>
      </c>
      <c r="K2273" s="55" t="s">
        <v>1249</v>
      </c>
      <c r="L2273" s="55">
        <v>0.18</v>
      </c>
      <c r="AD2273" s="12">
        <v>2266</v>
      </c>
      <c r="AE2273" s="12" t="s">
        <v>1261</v>
      </c>
      <c r="AF2273" s="12" t="s">
        <v>739</v>
      </c>
      <c r="AG2273" s="12" t="s">
        <v>1433</v>
      </c>
      <c r="AH2273" s="12" t="s">
        <v>2446</v>
      </c>
      <c r="DN2273" s="55">
        <v>2266</v>
      </c>
      <c r="DO2273" s="55" t="s">
        <v>1706</v>
      </c>
      <c r="DP2273" s="55" t="s">
        <v>3300</v>
      </c>
      <c r="DQ2273" s="55" t="s">
        <v>1260</v>
      </c>
      <c r="DR2273" s="55" t="s">
        <v>1261</v>
      </c>
      <c r="DS2273" s="55">
        <v>33145</v>
      </c>
      <c r="DT2273" s="55">
        <v>10000</v>
      </c>
      <c r="DU2273" s="55" t="s">
        <v>1258</v>
      </c>
      <c r="DV2273" s="55">
        <v>1</v>
      </c>
      <c r="EV2273" s="55">
        <v>2266</v>
      </c>
      <c r="EW2273" s="55" t="s">
        <v>1359</v>
      </c>
      <c r="EX2273" s="55" t="s">
        <v>2016</v>
      </c>
      <c r="EY2273" s="55">
        <v>5</v>
      </c>
      <c r="EZ2273" s="55">
        <v>1995</v>
      </c>
      <c r="FA2273" s="55">
        <v>2999</v>
      </c>
      <c r="FB2273" s="55" t="s">
        <v>1361</v>
      </c>
      <c r="FC2273" s="55" t="s">
        <v>1249</v>
      </c>
      <c r="FD2273" s="55">
        <v>3.5</v>
      </c>
      <c r="FF2273" s="55">
        <v>2266</v>
      </c>
      <c r="FG2273" s="55" t="s">
        <v>1313</v>
      </c>
      <c r="FH2273" s="55" t="s">
        <v>1260</v>
      </c>
      <c r="FI2273" s="55">
        <v>11</v>
      </c>
      <c r="FJ2273" s="55">
        <v>80000</v>
      </c>
      <c r="FK2273" s="55" t="s">
        <v>1249</v>
      </c>
      <c r="FL2273" s="55">
        <v>0.5</v>
      </c>
      <c r="JW2273" s="12">
        <v>2266</v>
      </c>
      <c r="JX2273" s="12" t="s">
        <v>1703</v>
      </c>
      <c r="JY2273" s="12" t="s">
        <v>2632</v>
      </c>
    </row>
    <row r="2274" ht="14.25" customHeight="1" outlineLevel="1" spans="7:285">
      <c r="G2274" s="55">
        <v>2267</v>
      </c>
      <c r="H2274" s="55" t="s">
        <v>1250</v>
      </c>
      <c r="I2274" s="55" t="s">
        <v>1995</v>
      </c>
      <c r="J2274" s="55" t="s">
        <v>3078</v>
      </c>
      <c r="K2274" s="55" t="s">
        <v>1249</v>
      </c>
      <c r="L2274" s="55">
        <v>0.18</v>
      </c>
      <c r="AD2274" s="12">
        <v>2267</v>
      </c>
      <c r="AE2274" s="12" t="s">
        <v>1261</v>
      </c>
      <c r="AF2274" s="12" t="s">
        <v>3102</v>
      </c>
      <c r="AG2274" s="12" t="s">
        <v>1669</v>
      </c>
      <c r="AH2274" s="12" t="s">
        <v>2931</v>
      </c>
      <c r="DN2274" s="55">
        <v>2267</v>
      </c>
      <c r="DO2274" s="55" t="s">
        <v>1706</v>
      </c>
      <c r="DP2274" s="55" t="s">
        <v>3300</v>
      </c>
      <c r="DQ2274" s="55" t="s">
        <v>1260</v>
      </c>
      <c r="DR2274" s="55" t="s">
        <v>1261</v>
      </c>
      <c r="DS2274" s="55">
        <v>33146</v>
      </c>
      <c r="DT2274" s="55">
        <v>10000</v>
      </c>
      <c r="DU2274" s="55" t="s">
        <v>1258</v>
      </c>
      <c r="DV2274" s="55">
        <v>1</v>
      </c>
      <c r="EV2274" s="55">
        <v>2267</v>
      </c>
      <c r="EW2274" s="55" t="s">
        <v>1359</v>
      </c>
      <c r="EX2274" s="55" t="s">
        <v>2016</v>
      </c>
      <c r="EY2274" s="55">
        <v>6</v>
      </c>
      <c r="EZ2274" s="55">
        <v>0</v>
      </c>
      <c r="FA2274" s="55">
        <v>1994</v>
      </c>
      <c r="FB2274" s="55" t="s">
        <v>1361</v>
      </c>
      <c r="FC2274" s="55" t="s">
        <v>1249</v>
      </c>
      <c r="FD2274" s="55">
        <v>4</v>
      </c>
      <c r="FF2274" s="55">
        <v>2267</v>
      </c>
      <c r="FG2274" s="55" t="s">
        <v>1313</v>
      </c>
      <c r="FH2274" s="55" t="s">
        <v>1260</v>
      </c>
      <c r="FI2274" s="55">
        <v>11</v>
      </c>
      <c r="FJ2274" s="55">
        <v>130000</v>
      </c>
      <c r="FK2274" s="55" t="s">
        <v>1249</v>
      </c>
      <c r="FL2274" s="55">
        <v>0.5</v>
      </c>
      <c r="JW2274" s="12">
        <v>2267</v>
      </c>
      <c r="JX2274" s="12" t="s">
        <v>1703</v>
      </c>
      <c r="JY2274" s="12" t="s">
        <v>2670</v>
      </c>
    </row>
    <row r="2275" ht="14.25" customHeight="1" outlineLevel="1" spans="7:285">
      <c r="G2275" s="55">
        <v>2268</v>
      </c>
      <c r="H2275" s="55" t="s">
        <v>1250</v>
      </c>
      <c r="I2275" s="55" t="s">
        <v>1995</v>
      </c>
      <c r="J2275" s="55" t="s">
        <v>3080</v>
      </c>
      <c r="K2275" s="55" t="s">
        <v>1249</v>
      </c>
      <c r="L2275" s="55">
        <v>0.2</v>
      </c>
      <c r="AD2275" s="12">
        <v>2268</v>
      </c>
      <c r="AE2275" s="12" t="s">
        <v>1261</v>
      </c>
      <c r="AF2275" s="12" t="s">
        <v>1370</v>
      </c>
      <c r="AG2275" s="12" t="s">
        <v>1433</v>
      </c>
      <c r="AH2275" s="12" t="s">
        <v>2446</v>
      </c>
      <c r="DN2275" s="55">
        <v>2268</v>
      </c>
      <c r="DO2275" s="55" t="s">
        <v>1706</v>
      </c>
      <c r="DP2275" s="55" t="s">
        <v>3300</v>
      </c>
      <c r="DQ2275" s="55" t="s">
        <v>1260</v>
      </c>
      <c r="DR2275" s="55" t="s">
        <v>1261</v>
      </c>
      <c r="DS2275" s="55">
        <v>33147</v>
      </c>
      <c r="DT2275" s="55">
        <v>10000</v>
      </c>
      <c r="DU2275" s="55" t="s">
        <v>1258</v>
      </c>
      <c r="DV2275" s="55">
        <v>1</v>
      </c>
      <c r="EV2275" s="55">
        <v>2268</v>
      </c>
      <c r="EW2275" s="55" t="s">
        <v>1359</v>
      </c>
      <c r="EX2275" s="55" t="s">
        <v>2016</v>
      </c>
      <c r="EY2275" s="55">
        <v>6</v>
      </c>
      <c r="EZ2275" s="55">
        <v>1995</v>
      </c>
      <c r="FA2275" s="55">
        <v>2999</v>
      </c>
      <c r="FB2275" s="55" t="s">
        <v>1361</v>
      </c>
      <c r="FC2275" s="55" t="s">
        <v>1249</v>
      </c>
      <c r="FD2275" s="55">
        <v>4</v>
      </c>
      <c r="FF2275" s="55">
        <v>2268</v>
      </c>
      <c r="FG2275" s="55" t="s">
        <v>1313</v>
      </c>
      <c r="FH2275" s="55" t="s">
        <v>1260</v>
      </c>
      <c r="FI2275" s="55">
        <v>11</v>
      </c>
      <c r="FJ2275" s="55">
        <v>260000</v>
      </c>
      <c r="FK2275" s="55" t="s">
        <v>1249</v>
      </c>
      <c r="FL2275" s="55">
        <v>0.5</v>
      </c>
      <c r="JW2275" s="12">
        <v>2268</v>
      </c>
      <c r="JX2275" s="12" t="s">
        <v>1703</v>
      </c>
      <c r="JY2275" s="12" t="s">
        <v>2646</v>
      </c>
    </row>
    <row r="2276" ht="14.25" customHeight="1" outlineLevel="1" spans="7:285">
      <c r="G2276" s="55">
        <v>2269</v>
      </c>
      <c r="H2276" s="55" t="s">
        <v>1250</v>
      </c>
      <c r="I2276" s="55" t="s">
        <v>1995</v>
      </c>
      <c r="J2276" s="55" t="s">
        <v>3082</v>
      </c>
      <c r="K2276" s="55" t="s">
        <v>1249</v>
      </c>
      <c r="L2276" s="55">
        <v>0.2</v>
      </c>
      <c r="AD2276" s="12">
        <v>2269</v>
      </c>
      <c r="AE2276" s="12" t="s">
        <v>1261</v>
      </c>
      <c r="AF2276" s="12" t="s">
        <v>3122</v>
      </c>
      <c r="AG2276" s="12" t="s">
        <v>1669</v>
      </c>
      <c r="AH2276" s="12" t="s">
        <v>2931</v>
      </c>
      <c r="DN2276" s="55">
        <v>2269</v>
      </c>
      <c r="DO2276" s="55" t="s">
        <v>1706</v>
      </c>
      <c r="DP2276" s="55" t="s">
        <v>3300</v>
      </c>
      <c r="DQ2276" s="55" t="s">
        <v>1260</v>
      </c>
      <c r="DR2276" s="55" t="s">
        <v>1261</v>
      </c>
      <c r="DS2276" s="55">
        <v>33149</v>
      </c>
      <c r="DT2276" s="55">
        <v>10000</v>
      </c>
      <c r="DU2276" s="55" t="s">
        <v>1258</v>
      </c>
      <c r="DV2276" s="55">
        <v>1</v>
      </c>
      <c r="EV2276" s="55">
        <v>2269</v>
      </c>
      <c r="EW2276" s="55" t="s">
        <v>1359</v>
      </c>
      <c r="EX2276" s="55" t="s">
        <v>2016</v>
      </c>
      <c r="EY2276" s="55">
        <v>7</v>
      </c>
      <c r="EZ2276" s="55">
        <v>0</v>
      </c>
      <c r="FA2276" s="55">
        <v>1994</v>
      </c>
      <c r="FB2276" s="55" t="s">
        <v>1361</v>
      </c>
      <c r="FC2276" s="55" t="s">
        <v>1249</v>
      </c>
      <c r="FD2276" s="55">
        <v>3.5</v>
      </c>
      <c r="FF2276" s="55">
        <v>2269</v>
      </c>
      <c r="FG2276" s="55" t="s">
        <v>1313</v>
      </c>
      <c r="FH2276" s="55" t="s">
        <v>1260</v>
      </c>
      <c r="FI2276" s="55">
        <v>11</v>
      </c>
      <c r="FJ2276" s="55">
        <v>400000</v>
      </c>
      <c r="FK2276" s="55" t="s">
        <v>1249</v>
      </c>
      <c r="FL2276" s="55">
        <v>0.5</v>
      </c>
      <c r="JW2276" s="12">
        <v>2269</v>
      </c>
      <c r="JX2276" s="12" t="s">
        <v>1703</v>
      </c>
      <c r="JY2276" s="12" t="s">
        <v>2659</v>
      </c>
    </row>
    <row r="2277" ht="14.25" customHeight="1" outlineLevel="1" spans="7:285">
      <c r="G2277" s="55">
        <v>2270</v>
      </c>
      <c r="H2277" s="55" t="s">
        <v>1250</v>
      </c>
      <c r="I2277" s="55" t="s">
        <v>1995</v>
      </c>
      <c r="J2277" s="55" t="s">
        <v>3083</v>
      </c>
      <c r="K2277" s="55" t="s">
        <v>1249</v>
      </c>
      <c r="L2277" s="55">
        <v>0.23</v>
      </c>
      <c r="AD2277" s="12">
        <v>2270</v>
      </c>
      <c r="AE2277" s="12" t="s">
        <v>1261</v>
      </c>
      <c r="AF2277" s="12" t="s">
        <v>1597</v>
      </c>
      <c r="AG2277" s="12" t="s">
        <v>1433</v>
      </c>
      <c r="AH2277" s="12" t="s">
        <v>2446</v>
      </c>
      <c r="DN2277" s="55">
        <v>2270</v>
      </c>
      <c r="DO2277" s="55" t="s">
        <v>1706</v>
      </c>
      <c r="DP2277" s="55" t="s">
        <v>3300</v>
      </c>
      <c r="DQ2277" s="55" t="s">
        <v>1260</v>
      </c>
      <c r="DR2277" s="55" t="s">
        <v>1261</v>
      </c>
      <c r="DS2277" s="55">
        <v>33154</v>
      </c>
      <c r="DT2277" s="55">
        <v>10000</v>
      </c>
      <c r="DU2277" s="55" t="s">
        <v>1258</v>
      </c>
      <c r="DV2277" s="55">
        <v>1</v>
      </c>
      <c r="EV2277" s="55">
        <v>2270</v>
      </c>
      <c r="EW2277" s="55" t="s">
        <v>1359</v>
      </c>
      <c r="EX2277" s="55" t="s">
        <v>2016</v>
      </c>
      <c r="EY2277" s="55">
        <v>7</v>
      </c>
      <c r="EZ2277" s="55">
        <v>1995</v>
      </c>
      <c r="FA2277" s="55">
        <v>2999</v>
      </c>
      <c r="FB2277" s="55" t="s">
        <v>1361</v>
      </c>
      <c r="FC2277" s="55" t="s">
        <v>1249</v>
      </c>
      <c r="FD2277" s="55">
        <v>3.5</v>
      </c>
      <c r="FF2277" s="55">
        <v>2270</v>
      </c>
      <c r="FG2277" s="55" t="s">
        <v>1313</v>
      </c>
      <c r="FH2277" s="55" t="s">
        <v>1260</v>
      </c>
      <c r="FI2277" s="55">
        <v>11</v>
      </c>
      <c r="FJ2277" s="55">
        <v>530000</v>
      </c>
      <c r="FK2277" s="55" t="s">
        <v>1249</v>
      </c>
      <c r="FL2277" s="55">
        <v>0.5</v>
      </c>
      <c r="JW2277" s="12">
        <v>2270</v>
      </c>
      <c r="JX2277" s="12" t="s">
        <v>1703</v>
      </c>
      <c r="JY2277" s="12" t="s">
        <v>1981</v>
      </c>
    </row>
    <row r="2278" ht="14.25" customHeight="1" outlineLevel="1" spans="7:285">
      <c r="G2278" s="55">
        <v>2271</v>
      </c>
      <c r="H2278" s="55" t="s">
        <v>1250</v>
      </c>
      <c r="I2278" s="55" t="s">
        <v>1995</v>
      </c>
      <c r="J2278" s="55" t="s">
        <v>2141</v>
      </c>
      <c r="K2278" s="55" t="s">
        <v>1249</v>
      </c>
      <c r="L2278" s="55">
        <v>0.308</v>
      </c>
      <c r="AD2278" s="12">
        <v>2271</v>
      </c>
      <c r="AE2278" s="12" t="s">
        <v>1261</v>
      </c>
      <c r="AF2278" s="12" t="s">
        <v>3152</v>
      </c>
      <c r="AG2278" s="12" t="s">
        <v>1669</v>
      </c>
      <c r="AH2278" s="12" t="s">
        <v>2931</v>
      </c>
      <c r="DN2278" s="55">
        <v>2271</v>
      </c>
      <c r="DO2278" s="55" t="s">
        <v>1706</v>
      </c>
      <c r="DP2278" s="55" t="s">
        <v>3300</v>
      </c>
      <c r="DQ2278" s="55" t="s">
        <v>1260</v>
      </c>
      <c r="DR2278" s="55" t="s">
        <v>1261</v>
      </c>
      <c r="DS2278" s="55">
        <v>33156</v>
      </c>
      <c r="DT2278" s="55">
        <v>10000</v>
      </c>
      <c r="DU2278" s="55" t="s">
        <v>1258</v>
      </c>
      <c r="DV2278" s="55">
        <v>1</v>
      </c>
      <c r="EV2278" s="55">
        <v>2271</v>
      </c>
      <c r="EW2278" s="55" t="s">
        <v>1359</v>
      </c>
      <c r="EX2278" s="55" t="s">
        <v>2016</v>
      </c>
      <c r="EY2278" s="55">
        <v>8</v>
      </c>
      <c r="EZ2278" s="55">
        <v>0</v>
      </c>
      <c r="FA2278" s="55">
        <v>1994</v>
      </c>
      <c r="FB2278" s="55" t="s">
        <v>1361</v>
      </c>
      <c r="FC2278" s="55" t="s">
        <v>1249</v>
      </c>
      <c r="FD2278" s="55">
        <v>4</v>
      </c>
      <c r="FF2278" s="55">
        <v>2271</v>
      </c>
      <c r="FG2278" s="55" t="s">
        <v>1313</v>
      </c>
      <c r="FH2278" s="55" t="s">
        <v>1260</v>
      </c>
      <c r="FI2278" s="55">
        <v>11</v>
      </c>
      <c r="FJ2278" s="55">
        <v>540000</v>
      </c>
      <c r="FK2278" s="55" t="s">
        <v>1249</v>
      </c>
      <c r="FL2278" s="55">
        <v>0.5</v>
      </c>
      <c r="JW2278" s="12">
        <v>2271</v>
      </c>
      <c r="JX2278" s="12" t="s">
        <v>1703</v>
      </c>
      <c r="JY2278" s="12" t="s">
        <v>2025</v>
      </c>
    </row>
    <row r="2279" ht="14.25" customHeight="1" outlineLevel="1" spans="7:285">
      <c r="G2279" s="55">
        <v>2272</v>
      </c>
      <c r="H2279" s="55" t="s">
        <v>1250</v>
      </c>
      <c r="I2279" s="55" t="s">
        <v>1995</v>
      </c>
      <c r="J2279" s="55" t="s">
        <v>2696</v>
      </c>
      <c r="K2279" s="55" t="s">
        <v>1249</v>
      </c>
      <c r="L2279" s="55">
        <v>0.4</v>
      </c>
      <c r="AD2279" s="12">
        <v>2272</v>
      </c>
      <c r="AE2279" s="12" t="s">
        <v>1261</v>
      </c>
      <c r="AF2279" s="12" t="s">
        <v>938</v>
      </c>
      <c r="AG2279" s="12" t="s">
        <v>1433</v>
      </c>
      <c r="AH2279" s="12" t="s">
        <v>2446</v>
      </c>
      <c r="DN2279" s="55">
        <v>2272</v>
      </c>
      <c r="DO2279" s="55" t="s">
        <v>1706</v>
      </c>
      <c r="DP2279" s="55" t="s">
        <v>3300</v>
      </c>
      <c r="DQ2279" s="55" t="s">
        <v>1260</v>
      </c>
      <c r="DR2279" s="55" t="s">
        <v>1261</v>
      </c>
      <c r="DS2279" s="55">
        <v>33158</v>
      </c>
      <c r="DT2279" s="55">
        <v>10000</v>
      </c>
      <c r="DU2279" s="55" t="s">
        <v>1258</v>
      </c>
      <c r="DV2279" s="55">
        <v>1</v>
      </c>
      <c r="EV2279" s="55">
        <v>2272</v>
      </c>
      <c r="EW2279" s="55" t="s">
        <v>1359</v>
      </c>
      <c r="EX2279" s="55" t="s">
        <v>2016</v>
      </c>
      <c r="EY2279" s="55">
        <v>8</v>
      </c>
      <c r="EZ2279" s="55">
        <v>1995</v>
      </c>
      <c r="FA2279" s="55">
        <v>2999</v>
      </c>
      <c r="FB2279" s="55" t="s">
        <v>1361</v>
      </c>
      <c r="FC2279" s="55" t="s">
        <v>1249</v>
      </c>
      <c r="FD2279" s="55">
        <v>4</v>
      </c>
      <c r="FF2279" s="55">
        <v>2272</v>
      </c>
      <c r="FG2279" s="55" t="s">
        <v>1313</v>
      </c>
      <c r="FH2279" s="55" t="s">
        <v>1260</v>
      </c>
      <c r="FI2279" s="55">
        <v>12</v>
      </c>
      <c r="FJ2279" s="55">
        <v>0</v>
      </c>
      <c r="FK2279" s="55" t="s">
        <v>1249</v>
      </c>
      <c r="FL2279" s="55">
        <v>0.81</v>
      </c>
      <c r="JW2279" s="12">
        <v>2272</v>
      </c>
      <c r="JX2279" s="12" t="s">
        <v>1703</v>
      </c>
      <c r="JY2279" s="12" t="s">
        <v>2722</v>
      </c>
    </row>
    <row r="2280" ht="14.25" customHeight="1" outlineLevel="1" spans="7:285">
      <c r="G2280" s="55">
        <v>2273</v>
      </c>
      <c r="H2280" s="55" t="s">
        <v>1250</v>
      </c>
      <c r="I2280" s="55" t="s">
        <v>1995</v>
      </c>
      <c r="J2280" s="55" t="s">
        <v>2951</v>
      </c>
      <c r="K2280" s="55" t="s">
        <v>1249</v>
      </c>
      <c r="L2280" s="55">
        <v>0.4</v>
      </c>
      <c r="AD2280" s="12">
        <v>2273</v>
      </c>
      <c r="AE2280" s="12" t="s">
        <v>1261</v>
      </c>
      <c r="AF2280" s="12" t="s">
        <v>3167</v>
      </c>
      <c r="AG2280" s="12" t="s">
        <v>1669</v>
      </c>
      <c r="AH2280" s="12" t="s">
        <v>2931</v>
      </c>
      <c r="DN2280" s="55">
        <v>2273</v>
      </c>
      <c r="DO2280" s="55" t="s">
        <v>1706</v>
      </c>
      <c r="DP2280" s="55" t="s">
        <v>3300</v>
      </c>
      <c r="DQ2280" s="55" t="s">
        <v>1260</v>
      </c>
      <c r="DR2280" s="55" t="s">
        <v>1261</v>
      </c>
      <c r="DS2280" s="55">
        <v>33164</v>
      </c>
      <c r="DT2280" s="55">
        <v>10000</v>
      </c>
      <c r="DU2280" s="55" t="s">
        <v>1258</v>
      </c>
      <c r="DV2280" s="55">
        <v>1</v>
      </c>
      <c r="EV2280" s="55">
        <v>2273</v>
      </c>
      <c r="EW2280" s="55" t="s">
        <v>1359</v>
      </c>
      <c r="EX2280" s="55" t="s">
        <v>2016</v>
      </c>
      <c r="EY2280" s="55">
        <v>9</v>
      </c>
      <c r="EZ2280" s="55">
        <v>0</v>
      </c>
      <c r="FA2280" s="55">
        <v>1994</v>
      </c>
      <c r="FB2280" s="55" t="s">
        <v>1361</v>
      </c>
      <c r="FC2280" s="55" t="s">
        <v>1249</v>
      </c>
      <c r="FD2280" s="55">
        <v>4.5</v>
      </c>
      <c r="FF2280" s="55">
        <v>2273</v>
      </c>
      <c r="FG2280" s="55" t="s">
        <v>1313</v>
      </c>
      <c r="FH2280" s="55" t="s">
        <v>1260</v>
      </c>
      <c r="FI2280" s="55">
        <v>12</v>
      </c>
      <c r="FJ2280" s="55">
        <v>1000</v>
      </c>
      <c r="FK2280" s="55" t="s">
        <v>1249</v>
      </c>
      <c r="FL2280" s="55">
        <v>0.81</v>
      </c>
      <c r="JW2280" s="12">
        <v>2273</v>
      </c>
      <c r="JX2280" s="12" t="s">
        <v>1703</v>
      </c>
      <c r="JY2280" s="12" t="s">
        <v>2500</v>
      </c>
    </row>
    <row r="2281" ht="14.25" customHeight="1" outlineLevel="1" spans="7:285">
      <c r="G2281" s="55">
        <v>2274</v>
      </c>
      <c r="H2281" s="55" t="s">
        <v>42</v>
      </c>
      <c r="I2281" s="55" t="s">
        <v>1260</v>
      </c>
      <c r="J2281" s="55" t="s">
        <v>1891</v>
      </c>
      <c r="K2281" s="55" t="s">
        <v>1249</v>
      </c>
      <c r="L2281" s="55">
        <v>0.25</v>
      </c>
      <c r="AD2281" s="12">
        <v>2274</v>
      </c>
      <c r="AE2281" s="12" t="s">
        <v>1261</v>
      </c>
      <c r="AF2281" s="12" t="s">
        <v>2122</v>
      </c>
      <c r="AG2281" s="12" t="s">
        <v>1433</v>
      </c>
      <c r="AH2281" s="12" t="s">
        <v>2446</v>
      </c>
      <c r="DN2281" s="55">
        <v>2274</v>
      </c>
      <c r="DO2281" s="55" t="s">
        <v>1706</v>
      </c>
      <c r="DP2281" s="55" t="s">
        <v>3300</v>
      </c>
      <c r="DQ2281" s="55" t="s">
        <v>1260</v>
      </c>
      <c r="DR2281" s="55" t="s">
        <v>1261</v>
      </c>
      <c r="DS2281" s="55">
        <v>33166</v>
      </c>
      <c r="DT2281" s="55">
        <v>10000</v>
      </c>
      <c r="DU2281" s="55" t="s">
        <v>1258</v>
      </c>
      <c r="DV2281" s="55">
        <v>1</v>
      </c>
      <c r="EV2281" s="55">
        <v>2274</v>
      </c>
      <c r="EW2281" s="55" t="s">
        <v>1359</v>
      </c>
      <c r="EX2281" s="55" t="s">
        <v>2016</v>
      </c>
      <c r="EY2281" s="55">
        <v>9</v>
      </c>
      <c r="EZ2281" s="55">
        <v>1995</v>
      </c>
      <c r="FA2281" s="55">
        <v>2999</v>
      </c>
      <c r="FB2281" s="55" t="s">
        <v>1361</v>
      </c>
      <c r="FC2281" s="55" t="s">
        <v>1249</v>
      </c>
      <c r="FD2281" s="55">
        <v>4.5</v>
      </c>
      <c r="FF2281" s="55">
        <v>2274</v>
      </c>
      <c r="FG2281" s="55" t="s">
        <v>1313</v>
      </c>
      <c r="FH2281" s="55" t="s">
        <v>1260</v>
      </c>
      <c r="FI2281" s="55">
        <v>12</v>
      </c>
      <c r="FJ2281" s="55">
        <v>2500</v>
      </c>
      <c r="FK2281" s="55" t="s">
        <v>1249</v>
      </c>
      <c r="FL2281" s="55">
        <v>0.81</v>
      </c>
      <c r="JW2281" s="12">
        <v>2274</v>
      </c>
      <c r="JX2281" s="12" t="s">
        <v>1703</v>
      </c>
      <c r="JY2281" s="12" t="s">
        <v>2744</v>
      </c>
    </row>
    <row r="2282" ht="14.25" customHeight="1" outlineLevel="1" spans="7:285">
      <c r="G2282" s="55">
        <v>2275</v>
      </c>
      <c r="H2282" s="55" t="s">
        <v>42</v>
      </c>
      <c r="I2282" s="55" t="s">
        <v>1260</v>
      </c>
      <c r="J2282" s="55" t="s">
        <v>1914</v>
      </c>
      <c r="K2282" s="55" t="s">
        <v>1249</v>
      </c>
      <c r="L2282" s="55">
        <v>0.25</v>
      </c>
      <c r="AD2282" s="12">
        <v>2275</v>
      </c>
      <c r="AE2282" s="12" t="s">
        <v>1261</v>
      </c>
      <c r="AF2282" s="12" t="s">
        <v>3021</v>
      </c>
      <c r="AG2282" s="12" t="s">
        <v>1669</v>
      </c>
      <c r="AH2282" s="12" t="s">
        <v>2931</v>
      </c>
      <c r="DN2282" s="55">
        <v>2275</v>
      </c>
      <c r="DO2282" s="55" t="s">
        <v>1706</v>
      </c>
      <c r="DP2282" s="55" t="s">
        <v>3300</v>
      </c>
      <c r="DQ2282" s="55" t="s">
        <v>1260</v>
      </c>
      <c r="DR2282" s="55" t="s">
        <v>1261</v>
      </c>
      <c r="DS2282" s="55">
        <v>33167</v>
      </c>
      <c r="DT2282" s="55">
        <v>10000</v>
      </c>
      <c r="DU2282" s="55" t="s">
        <v>1258</v>
      </c>
      <c r="DV2282" s="55">
        <v>1</v>
      </c>
      <c r="EV2282" s="55">
        <v>2275</v>
      </c>
      <c r="EW2282" s="55" t="s">
        <v>1359</v>
      </c>
      <c r="EX2282" s="55" t="s">
        <v>1263</v>
      </c>
      <c r="EY2282" s="55">
        <v>1</v>
      </c>
      <c r="EZ2282" s="55">
        <v>0</v>
      </c>
      <c r="FA2282" s="55">
        <v>1994</v>
      </c>
      <c r="FB2282" s="55" t="s">
        <v>1361</v>
      </c>
      <c r="FC2282" s="55" t="s">
        <v>1249</v>
      </c>
      <c r="FD2282" s="55">
        <v>5.25</v>
      </c>
      <c r="FF2282" s="55">
        <v>2275</v>
      </c>
      <c r="FG2282" s="55" t="s">
        <v>1313</v>
      </c>
      <c r="FH2282" s="55" t="s">
        <v>1260</v>
      </c>
      <c r="FI2282" s="55">
        <v>12</v>
      </c>
      <c r="FJ2282" s="55">
        <v>10000</v>
      </c>
      <c r="FK2282" s="55" t="s">
        <v>1249</v>
      </c>
      <c r="FL2282" s="55">
        <v>0.81</v>
      </c>
      <c r="JW2282" s="12">
        <v>2275</v>
      </c>
      <c r="JX2282" s="12" t="s">
        <v>1703</v>
      </c>
      <c r="JY2282" s="12" t="s">
        <v>1932</v>
      </c>
    </row>
    <row r="2283" ht="14.25" customHeight="1" outlineLevel="1" spans="7:285">
      <c r="G2283" s="55">
        <v>2276</v>
      </c>
      <c r="H2283" s="55" t="s">
        <v>42</v>
      </c>
      <c r="I2283" s="55" t="s">
        <v>1260</v>
      </c>
      <c r="J2283" s="55" t="s">
        <v>1942</v>
      </c>
      <c r="K2283" s="55" t="s">
        <v>1249</v>
      </c>
      <c r="L2283" s="55">
        <v>0.25</v>
      </c>
      <c r="AD2283" s="12">
        <v>2276</v>
      </c>
      <c r="AE2283" s="12" t="s">
        <v>1261</v>
      </c>
      <c r="AF2283" s="12" t="s">
        <v>2119</v>
      </c>
      <c r="AG2283" s="12" t="s">
        <v>1433</v>
      </c>
      <c r="AH2283" s="12" t="s">
        <v>2446</v>
      </c>
      <c r="DN2283" s="55">
        <v>2276</v>
      </c>
      <c r="DO2283" s="55" t="s">
        <v>1706</v>
      </c>
      <c r="DP2283" s="55" t="s">
        <v>3300</v>
      </c>
      <c r="DQ2283" s="55" t="s">
        <v>1260</v>
      </c>
      <c r="DR2283" s="55" t="s">
        <v>1261</v>
      </c>
      <c r="DS2283" s="55">
        <v>33170</v>
      </c>
      <c r="DT2283" s="55">
        <v>10000</v>
      </c>
      <c r="DU2283" s="55" t="s">
        <v>1258</v>
      </c>
      <c r="DV2283" s="55">
        <v>1</v>
      </c>
      <c r="EV2283" s="55">
        <v>2276</v>
      </c>
      <c r="EW2283" s="55" t="s">
        <v>1359</v>
      </c>
      <c r="EX2283" s="55" t="s">
        <v>1263</v>
      </c>
      <c r="EY2283" s="55">
        <v>1</v>
      </c>
      <c r="EZ2283" s="55">
        <v>1995</v>
      </c>
      <c r="FA2283" s="55">
        <v>2999</v>
      </c>
      <c r="FB2283" s="55" t="s">
        <v>1361</v>
      </c>
      <c r="FC2283" s="55" t="s">
        <v>1249</v>
      </c>
      <c r="FD2283" s="55">
        <v>6</v>
      </c>
      <c r="FF2283" s="55">
        <v>2276</v>
      </c>
      <c r="FG2283" s="55" t="s">
        <v>1313</v>
      </c>
      <c r="FH2283" s="55" t="s">
        <v>1260</v>
      </c>
      <c r="FI2283" s="55">
        <v>12</v>
      </c>
      <c r="FJ2283" s="55">
        <v>25000</v>
      </c>
      <c r="FK2283" s="55" t="s">
        <v>1249</v>
      </c>
      <c r="FL2283" s="55">
        <v>0.81</v>
      </c>
      <c r="JW2283" s="12">
        <v>2276</v>
      </c>
      <c r="JX2283" s="12" t="s">
        <v>1703</v>
      </c>
      <c r="JY2283" s="12" t="s">
        <v>2799</v>
      </c>
    </row>
    <row r="2284" ht="14.25" customHeight="1" outlineLevel="1" spans="7:285">
      <c r="G2284" s="55">
        <v>2277</v>
      </c>
      <c r="H2284" s="55" t="s">
        <v>42</v>
      </c>
      <c r="I2284" s="55" t="s">
        <v>1260</v>
      </c>
      <c r="J2284" s="55" t="s">
        <v>1409</v>
      </c>
      <c r="K2284" s="55" t="s">
        <v>1249</v>
      </c>
      <c r="L2284" s="55">
        <v>0.38</v>
      </c>
      <c r="AD2284" s="12">
        <v>2277</v>
      </c>
      <c r="AE2284" s="12" t="s">
        <v>1261</v>
      </c>
      <c r="AF2284" s="12" t="s">
        <v>1226</v>
      </c>
      <c r="AG2284" s="12" t="s">
        <v>1669</v>
      </c>
      <c r="AH2284" s="12" t="s">
        <v>3060</v>
      </c>
      <c r="DN2284" s="55">
        <v>2277</v>
      </c>
      <c r="DO2284" s="55" t="s">
        <v>1706</v>
      </c>
      <c r="DP2284" s="55" t="s">
        <v>3300</v>
      </c>
      <c r="DQ2284" s="55" t="s">
        <v>1260</v>
      </c>
      <c r="DR2284" s="55" t="s">
        <v>1261</v>
      </c>
      <c r="DS2284" s="55">
        <v>33172</v>
      </c>
      <c r="DT2284" s="55">
        <v>10000</v>
      </c>
      <c r="DU2284" s="55" t="s">
        <v>1258</v>
      </c>
      <c r="DV2284" s="55">
        <v>1</v>
      </c>
      <c r="EV2284" s="55">
        <v>2277</v>
      </c>
      <c r="EW2284" s="55" t="s">
        <v>1359</v>
      </c>
      <c r="EX2284" s="55" t="s">
        <v>1263</v>
      </c>
      <c r="EY2284" s="55">
        <v>10</v>
      </c>
      <c r="EZ2284" s="55">
        <v>0</v>
      </c>
      <c r="FA2284" s="55">
        <v>1994</v>
      </c>
      <c r="FB2284" s="55" t="s">
        <v>1361</v>
      </c>
      <c r="FC2284" s="55" t="s">
        <v>1249</v>
      </c>
      <c r="FD2284" s="55">
        <v>6</v>
      </c>
      <c r="FF2284" s="55">
        <v>2277</v>
      </c>
      <c r="FG2284" s="55" t="s">
        <v>1313</v>
      </c>
      <c r="FH2284" s="55" t="s">
        <v>1260</v>
      </c>
      <c r="FI2284" s="55">
        <v>12</v>
      </c>
      <c r="FJ2284" s="55">
        <v>50000</v>
      </c>
      <c r="FK2284" s="55" t="s">
        <v>1249</v>
      </c>
      <c r="FL2284" s="55">
        <v>0.77</v>
      </c>
      <c r="JW2284" s="12">
        <v>2277</v>
      </c>
      <c r="JX2284" s="12" t="s">
        <v>1703</v>
      </c>
      <c r="JY2284" s="12" t="s">
        <v>2535</v>
      </c>
    </row>
    <row r="2285" ht="14.25" customHeight="1" outlineLevel="1" spans="7:285">
      <c r="G2285" s="55">
        <v>2278</v>
      </c>
      <c r="H2285" s="55" t="s">
        <v>42</v>
      </c>
      <c r="I2285" s="55" t="s">
        <v>1260</v>
      </c>
      <c r="J2285" s="55" t="s">
        <v>1992</v>
      </c>
      <c r="K2285" s="55" t="s">
        <v>1249</v>
      </c>
      <c r="L2285" s="55">
        <v>0.38</v>
      </c>
      <c r="AD2285" s="12">
        <v>2278</v>
      </c>
      <c r="AE2285" s="12" t="s">
        <v>1261</v>
      </c>
      <c r="AF2285" s="12" t="s">
        <v>2452</v>
      </c>
      <c r="AG2285" s="12" t="s">
        <v>1433</v>
      </c>
      <c r="AH2285" s="12" t="s">
        <v>2446</v>
      </c>
      <c r="DN2285" s="55">
        <v>2278</v>
      </c>
      <c r="DO2285" s="55" t="s">
        <v>1706</v>
      </c>
      <c r="DP2285" s="55" t="s">
        <v>3300</v>
      </c>
      <c r="DQ2285" s="55" t="s">
        <v>1260</v>
      </c>
      <c r="DR2285" s="55" t="s">
        <v>1261</v>
      </c>
      <c r="DS2285" s="55">
        <v>33173</v>
      </c>
      <c r="DT2285" s="55">
        <v>10000</v>
      </c>
      <c r="DU2285" s="55" t="s">
        <v>1258</v>
      </c>
      <c r="DV2285" s="55">
        <v>1</v>
      </c>
      <c r="EV2285" s="55">
        <v>2278</v>
      </c>
      <c r="EW2285" s="55" t="s">
        <v>1359</v>
      </c>
      <c r="EX2285" s="55" t="s">
        <v>1263</v>
      </c>
      <c r="EY2285" s="55">
        <v>10</v>
      </c>
      <c r="EZ2285" s="55">
        <v>1995</v>
      </c>
      <c r="FA2285" s="55">
        <v>2999</v>
      </c>
      <c r="FB2285" s="55" t="s">
        <v>1361</v>
      </c>
      <c r="FC2285" s="55" t="s">
        <v>1249</v>
      </c>
      <c r="FD2285" s="55">
        <v>6</v>
      </c>
      <c r="FF2285" s="55">
        <v>2278</v>
      </c>
      <c r="FG2285" s="55" t="s">
        <v>1313</v>
      </c>
      <c r="FH2285" s="55" t="s">
        <v>1260</v>
      </c>
      <c r="FI2285" s="55">
        <v>12</v>
      </c>
      <c r="FJ2285" s="55">
        <v>80000</v>
      </c>
      <c r="FK2285" s="55" t="s">
        <v>1249</v>
      </c>
      <c r="FL2285" s="55">
        <v>0.5</v>
      </c>
      <c r="JW2285" s="12">
        <v>2278</v>
      </c>
      <c r="JX2285" s="12" t="s">
        <v>1703</v>
      </c>
      <c r="JY2285" s="12" t="s">
        <v>931</v>
      </c>
    </row>
    <row r="2286" ht="14.25" customHeight="1" outlineLevel="1" spans="7:285">
      <c r="G2286" s="55">
        <v>2279</v>
      </c>
      <c r="H2286" s="55" t="s">
        <v>42</v>
      </c>
      <c r="I2286" s="55" t="s">
        <v>1260</v>
      </c>
      <c r="J2286" s="55" t="s">
        <v>1811</v>
      </c>
      <c r="K2286" s="55" t="s">
        <v>1249</v>
      </c>
      <c r="L2286" s="55">
        <v>0.45</v>
      </c>
      <c r="AD2286" s="12">
        <v>2279</v>
      </c>
      <c r="AE2286" s="12" t="s">
        <v>1261</v>
      </c>
      <c r="AF2286" s="12" t="s">
        <v>1807</v>
      </c>
      <c r="AG2286" s="12" t="s">
        <v>1669</v>
      </c>
      <c r="AH2286" s="12" t="s">
        <v>3060</v>
      </c>
      <c r="DN2286" s="55">
        <v>2279</v>
      </c>
      <c r="DO2286" s="55" t="s">
        <v>1706</v>
      </c>
      <c r="DP2286" s="55" t="s">
        <v>3300</v>
      </c>
      <c r="DQ2286" s="55" t="s">
        <v>1260</v>
      </c>
      <c r="DR2286" s="55" t="s">
        <v>1261</v>
      </c>
      <c r="DS2286" s="55">
        <v>33175</v>
      </c>
      <c r="DT2286" s="55">
        <v>10000</v>
      </c>
      <c r="DU2286" s="55" t="s">
        <v>1258</v>
      </c>
      <c r="DV2286" s="55">
        <v>1</v>
      </c>
      <c r="EV2286" s="55">
        <v>2279</v>
      </c>
      <c r="EW2286" s="55" t="s">
        <v>1359</v>
      </c>
      <c r="EX2286" s="55" t="s">
        <v>1263</v>
      </c>
      <c r="EY2286" s="55">
        <v>11</v>
      </c>
      <c r="EZ2286" s="55">
        <v>0</v>
      </c>
      <c r="FA2286" s="55">
        <v>1994</v>
      </c>
      <c r="FB2286" s="55" t="s">
        <v>1361</v>
      </c>
      <c r="FC2286" s="55" t="s">
        <v>1249</v>
      </c>
      <c r="FD2286" s="55">
        <v>6</v>
      </c>
      <c r="FF2286" s="55">
        <v>2279</v>
      </c>
      <c r="FG2286" s="55" t="s">
        <v>1313</v>
      </c>
      <c r="FH2286" s="55" t="s">
        <v>1260</v>
      </c>
      <c r="FI2286" s="55">
        <v>12</v>
      </c>
      <c r="FJ2286" s="55">
        <v>130000</v>
      </c>
      <c r="FK2286" s="55" t="s">
        <v>1249</v>
      </c>
      <c r="FL2286" s="55">
        <v>0.5</v>
      </c>
      <c r="JW2286" s="12">
        <v>2279</v>
      </c>
      <c r="JX2286" s="12" t="s">
        <v>1703</v>
      </c>
      <c r="JY2286" s="12" t="s">
        <v>1620</v>
      </c>
    </row>
    <row r="2287" ht="14.25" customHeight="1" outlineLevel="1" spans="7:285">
      <c r="G2287" s="55">
        <v>2280</v>
      </c>
      <c r="H2287" s="55" t="s">
        <v>42</v>
      </c>
      <c r="I2287" s="55" t="s">
        <v>1260</v>
      </c>
      <c r="J2287" s="55" t="s">
        <v>1839</v>
      </c>
      <c r="K2287" s="55" t="s">
        <v>1249</v>
      </c>
      <c r="L2287" s="55">
        <v>0.25</v>
      </c>
      <c r="AD2287" s="12">
        <v>2280</v>
      </c>
      <c r="AE2287" s="12" t="s">
        <v>1261</v>
      </c>
      <c r="AF2287" s="12" t="s">
        <v>2609</v>
      </c>
      <c r="AG2287" s="12" t="s">
        <v>1433</v>
      </c>
      <c r="AH2287" s="12" t="s">
        <v>2446</v>
      </c>
      <c r="DN2287" s="55">
        <v>2280</v>
      </c>
      <c r="DO2287" s="55" t="s">
        <v>1706</v>
      </c>
      <c r="DP2287" s="55" t="s">
        <v>3300</v>
      </c>
      <c r="DQ2287" s="55" t="s">
        <v>1260</v>
      </c>
      <c r="DR2287" s="55" t="s">
        <v>1261</v>
      </c>
      <c r="DS2287" s="55">
        <v>33176</v>
      </c>
      <c r="DT2287" s="55">
        <v>10000</v>
      </c>
      <c r="DU2287" s="55" t="s">
        <v>1258</v>
      </c>
      <c r="DV2287" s="55">
        <v>1</v>
      </c>
      <c r="EV2287" s="55">
        <v>2280</v>
      </c>
      <c r="EW2287" s="55" t="s">
        <v>1359</v>
      </c>
      <c r="EX2287" s="55" t="s">
        <v>1263</v>
      </c>
      <c r="EY2287" s="55">
        <v>11</v>
      </c>
      <c r="EZ2287" s="55">
        <v>1995</v>
      </c>
      <c r="FA2287" s="55">
        <v>2999</v>
      </c>
      <c r="FB2287" s="55" t="s">
        <v>1361</v>
      </c>
      <c r="FC2287" s="55" t="s">
        <v>1249</v>
      </c>
      <c r="FD2287" s="55">
        <v>6</v>
      </c>
      <c r="FF2287" s="55">
        <v>2280</v>
      </c>
      <c r="FG2287" s="55" t="s">
        <v>1313</v>
      </c>
      <c r="FH2287" s="55" t="s">
        <v>1260</v>
      </c>
      <c r="FI2287" s="55">
        <v>12</v>
      </c>
      <c r="FJ2287" s="55">
        <v>260000</v>
      </c>
      <c r="FK2287" s="55" t="s">
        <v>1249</v>
      </c>
      <c r="FL2287" s="55">
        <v>0.5</v>
      </c>
      <c r="JW2287" s="12">
        <v>2280</v>
      </c>
      <c r="JX2287" s="12" t="s">
        <v>1703</v>
      </c>
      <c r="JY2287" s="12" t="s">
        <v>2841</v>
      </c>
    </row>
    <row r="2288" ht="14.25" customHeight="1" outlineLevel="1" spans="7:285">
      <c r="G2288" s="55">
        <v>2281</v>
      </c>
      <c r="H2288" s="55" t="s">
        <v>42</v>
      </c>
      <c r="I2288" s="55" t="s">
        <v>1260</v>
      </c>
      <c r="J2288" s="55" t="s">
        <v>1864</v>
      </c>
      <c r="K2288" s="55" t="s">
        <v>1249</v>
      </c>
      <c r="L2288" s="55">
        <v>0.25</v>
      </c>
      <c r="AD2288" s="12">
        <v>2281</v>
      </c>
      <c r="AE2288" s="12" t="s">
        <v>1261</v>
      </c>
      <c r="AF2288" s="12" t="s">
        <v>1020</v>
      </c>
      <c r="AG2288" s="12" t="s">
        <v>1669</v>
      </c>
      <c r="AH2288" s="12" t="s">
        <v>3060</v>
      </c>
      <c r="DN2288" s="55">
        <v>2281</v>
      </c>
      <c r="DO2288" s="55" t="s">
        <v>1706</v>
      </c>
      <c r="DP2288" s="55" t="s">
        <v>3300</v>
      </c>
      <c r="DQ2288" s="55" t="s">
        <v>1260</v>
      </c>
      <c r="DR2288" s="55" t="s">
        <v>1261</v>
      </c>
      <c r="DS2288" s="55">
        <v>33182</v>
      </c>
      <c r="DT2288" s="55">
        <v>10000</v>
      </c>
      <c r="DU2288" s="55" t="s">
        <v>1258</v>
      </c>
      <c r="DV2288" s="55">
        <v>1</v>
      </c>
      <c r="EV2288" s="55">
        <v>2281</v>
      </c>
      <c r="EW2288" s="55" t="s">
        <v>1359</v>
      </c>
      <c r="EX2288" s="55" t="s">
        <v>1263</v>
      </c>
      <c r="EY2288" s="55">
        <v>12</v>
      </c>
      <c r="EZ2288" s="55">
        <v>0</v>
      </c>
      <c r="FA2288" s="55">
        <v>1994</v>
      </c>
      <c r="FB2288" s="55" t="s">
        <v>1361</v>
      </c>
      <c r="FC2288" s="55" t="s">
        <v>1249</v>
      </c>
      <c r="FD2288" s="55">
        <v>6</v>
      </c>
      <c r="FF2288" s="55">
        <v>2281</v>
      </c>
      <c r="FG2288" s="55" t="s">
        <v>1313</v>
      </c>
      <c r="FH2288" s="55" t="s">
        <v>1260</v>
      </c>
      <c r="FI2288" s="55">
        <v>12</v>
      </c>
      <c r="FJ2288" s="55">
        <v>400000</v>
      </c>
      <c r="FK2288" s="55" t="s">
        <v>1249</v>
      </c>
      <c r="FL2288" s="55">
        <v>0.5</v>
      </c>
      <c r="JW2288" s="12">
        <v>2281</v>
      </c>
      <c r="JX2288" s="12" t="s">
        <v>1703</v>
      </c>
      <c r="JY2288" s="12" t="s">
        <v>2849</v>
      </c>
    </row>
    <row r="2289" ht="14.25" customHeight="1" outlineLevel="1" spans="7:285">
      <c r="G2289" s="55">
        <v>2282</v>
      </c>
      <c r="H2289" s="55" t="s">
        <v>42</v>
      </c>
      <c r="I2289" s="55" t="s">
        <v>1260</v>
      </c>
      <c r="J2289" s="55" t="s">
        <v>1363</v>
      </c>
      <c r="K2289" s="55" t="s">
        <v>1249</v>
      </c>
      <c r="L2289" s="55">
        <v>0.25</v>
      </c>
      <c r="AD2289" s="12">
        <v>2282</v>
      </c>
      <c r="AE2289" s="12" t="s">
        <v>1261</v>
      </c>
      <c r="AF2289" s="12" t="s">
        <v>2728</v>
      </c>
      <c r="AG2289" s="12" t="s">
        <v>1433</v>
      </c>
      <c r="AH2289" s="12" t="s">
        <v>2446</v>
      </c>
      <c r="DN2289" s="55">
        <v>2282</v>
      </c>
      <c r="DO2289" s="55" t="s">
        <v>1706</v>
      </c>
      <c r="DP2289" s="55" t="s">
        <v>3300</v>
      </c>
      <c r="DQ2289" s="55" t="s">
        <v>1260</v>
      </c>
      <c r="DR2289" s="55" t="s">
        <v>1261</v>
      </c>
      <c r="DS2289" s="55">
        <v>33183</v>
      </c>
      <c r="DT2289" s="55">
        <v>10000</v>
      </c>
      <c r="DU2289" s="55" t="s">
        <v>1258</v>
      </c>
      <c r="DV2289" s="55">
        <v>1</v>
      </c>
      <c r="EV2289" s="55">
        <v>2282</v>
      </c>
      <c r="EW2289" s="55" t="s">
        <v>1359</v>
      </c>
      <c r="EX2289" s="55" t="s">
        <v>1263</v>
      </c>
      <c r="EY2289" s="55">
        <v>12</v>
      </c>
      <c r="EZ2289" s="55">
        <v>1995</v>
      </c>
      <c r="FA2289" s="55">
        <v>2999</v>
      </c>
      <c r="FB2289" s="55" t="s">
        <v>1361</v>
      </c>
      <c r="FC2289" s="55" t="s">
        <v>1249</v>
      </c>
      <c r="FD2289" s="55">
        <v>6</v>
      </c>
      <c r="FF2289" s="55">
        <v>2282</v>
      </c>
      <c r="FG2289" s="55" t="s">
        <v>1313</v>
      </c>
      <c r="FH2289" s="55" t="s">
        <v>1260</v>
      </c>
      <c r="FI2289" s="55">
        <v>12</v>
      </c>
      <c r="FJ2289" s="55">
        <v>530000</v>
      </c>
      <c r="FK2289" s="55" t="s">
        <v>1249</v>
      </c>
      <c r="FL2289" s="55">
        <v>0.5</v>
      </c>
      <c r="JW2289" s="12">
        <v>2282</v>
      </c>
      <c r="JX2289" s="12" t="s">
        <v>1703</v>
      </c>
      <c r="JY2289" s="12" t="s">
        <v>2628</v>
      </c>
    </row>
    <row r="2290" ht="14.25" customHeight="1" outlineLevel="1" spans="7:285">
      <c r="G2290" s="55">
        <v>2283</v>
      </c>
      <c r="H2290" s="55" t="s">
        <v>42</v>
      </c>
      <c r="I2290" s="55" t="s">
        <v>1260</v>
      </c>
      <c r="J2290" s="55" t="s">
        <v>1910</v>
      </c>
      <c r="K2290" s="55" t="s">
        <v>1249</v>
      </c>
      <c r="L2290" s="55">
        <v>0.25</v>
      </c>
      <c r="AD2290" s="12">
        <v>2283</v>
      </c>
      <c r="AE2290" s="12" t="s">
        <v>1261</v>
      </c>
      <c r="AF2290" s="12" t="s">
        <v>2601</v>
      </c>
      <c r="AG2290" s="12" t="s">
        <v>1669</v>
      </c>
      <c r="AH2290" s="12" t="s">
        <v>3060</v>
      </c>
      <c r="DN2290" s="55">
        <v>2283</v>
      </c>
      <c r="DO2290" s="55" t="s">
        <v>1706</v>
      </c>
      <c r="DP2290" s="55" t="s">
        <v>3300</v>
      </c>
      <c r="DQ2290" s="55" t="s">
        <v>1260</v>
      </c>
      <c r="DR2290" s="55" t="s">
        <v>1261</v>
      </c>
      <c r="DS2290" s="55">
        <v>33184</v>
      </c>
      <c r="DT2290" s="55">
        <v>10000</v>
      </c>
      <c r="DU2290" s="55" t="s">
        <v>1258</v>
      </c>
      <c r="DV2290" s="55">
        <v>1</v>
      </c>
      <c r="EV2290" s="55">
        <v>2283</v>
      </c>
      <c r="EW2290" s="55" t="s">
        <v>1359</v>
      </c>
      <c r="EX2290" s="55" t="s">
        <v>1263</v>
      </c>
      <c r="EY2290" s="55">
        <v>13</v>
      </c>
      <c r="EZ2290" s="55">
        <v>0</v>
      </c>
      <c r="FA2290" s="55">
        <v>1994</v>
      </c>
      <c r="FB2290" s="55" t="s">
        <v>1361</v>
      </c>
      <c r="FC2290" s="55" t="s">
        <v>1249</v>
      </c>
      <c r="FD2290" s="55">
        <v>6</v>
      </c>
      <c r="FF2290" s="55">
        <v>2283</v>
      </c>
      <c r="FG2290" s="55" t="s">
        <v>1313</v>
      </c>
      <c r="FH2290" s="55" t="s">
        <v>1260</v>
      </c>
      <c r="FI2290" s="55">
        <v>12</v>
      </c>
      <c r="FJ2290" s="55">
        <v>540000</v>
      </c>
      <c r="FK2290" s="55" t="s">
        <v>1249</v>
      </c>
      <c r="FL2290" s="55">
        <v>0.5</v>
      </c>
      <c r="JW2290" s="12">
        <v>2283</v>
      </c>
      <c r="JX2290" s="12" t="s">
        <v>1703</v>
      </c>
      <c r="JY2290" s="12" t="s">
        <v>2874</v>
      </c>
    </row>
    <row r="2291" ht="14.25" customHeight="1" outlineLevel="1" spans="7:285">
      <c r="G2291" s="55">
        <v>2284</v>
      </c>
      <c r="H2291" s="55" t="s">
        <v>42</v>
      </c>
      <c r="I2291" s="55" t="s">
        <v>1260</v>
      </c>
      <c r="J2291" s="55" t="s">
        <v>1939</v>
      </c>
      <c r="K2291" s="55" t="s">
        <v>1249</v>
      </c>
      <c r="L2291" s="55">
        <v>0.25</v>
      </c>
      <c r="AD2291" s="12">
        <v>2284</v>
      </c>
      <c r="AE2291" s="12" t="s">
        <v>1261</v>
      </c>
      <c r="AF2291" s="12" t="s">
        <v>2574</v>
      </c>
      <c r="AG2291" s="12" t="s">
        <v>1433</v>
      </c>
      <c r="AH2291" s="12" t="s">
        <v>2446</v>
      </c>
      <c r="DN2291" s="55">
        <v>2284</v>
      </c>
      <c r="DO2291" s="55" t="s">
        <v>1706</v>
      </c>
      <c r="DP2291" s="55" t="s">
        <v>3300</v>
      </c>
      <c r="DQ2291" s="55" t="s">
        <v>1260</v>
      </c>
      <c r="DR2291" s="55" t="s">
        <v>1261</v>
      </c>
      <c r="DS2291" s="55">
        <v>33186</v>
      </c>
      <c r="DT2291" s="55">
        <v>10000</v>
      </c>
      <c r="DU2291" s="55" t="s">
        <v>1258</v>
      </c>
      <c r="DV2291" s="55">
        <v>1</v>
      </c>
      <c r="EV2291" s="55">
        <v>2284</v>
      </c>
      <c r="EW2291" s="55" t="s">
        <v>1359</v>
      </c>
      <c r="EX2291" s="55" t="s">
        <v>1263</v>
      </c>
      <c r="EY2291" s="55">
        <v>13</v>
      </c>
      <c r="EZ2291" s="55">
        <v>1995</v>
      </c>
      <c r="FA2291" s="55">
        <v>2999</v>
      </c>
      <c r="FB2291" s="55" t="s">
        <v>1361</v>
      </c>
      <c r="FC2291" s="55" t="s">
        <v>1249</v>
      </c>
      <c r="FD2291" s="55">
        <v>6</v>
      </c>
      <c r="FF2291" s="55">
        <v>2284</v>
      </c>
      <c r="FG2291" s="55" t="s">
        <v>1313</v>
      </c>
      <c r="FH2291" s="55" t="s">
        <v>1260</v>
      </c>
      <c r="FI2291" s="55">
        <v>13</v>
      </c>
      <c r="FJ2291" s="55">
        <v>0</v>
      </c>
      <c r="FK2291" s="55" t="s">
        <v>1249</v>
      </c>
      <c r="FL2291" s="55">
        <v>0.75</v>
      </c>
      <c r="JW2291" s="12">
        <v>2284</v>
      </c>
      <c r="JX2291" s="12" t="s">
        <v>1703</v>
      </c>
      <c r="JY2291" s="12" t="s">
        <v>2887</v>
      </c>
    </row>
    <row r="2292" ht="14.25" customHeight="1" outlineLevel="1" spans="7:285">
      <c r="G2292" s="55">
        <v>2285</v>
      </c>
      <c r="H2292" s="55" t="s">
        <v>42</v>
      </c>
      <c r="I2292" s="55" t="s">
        <v>1260</v>
      </c>
      <c r="J2292" s="55" t="s">
        <v>1964</v>
      </c>
      <c r="K2292" s="55" t="s">
        <v>1249</v>
      </c>
      <c r="L2292" s="55">
        <v>0.25</v>
      </c>
      <c r="AD2292" s="12">
        <v>2285</v>
      </c>
      <c r="AE2292" s="12" t="s">
        <v>1261</v>
      </c>
      <c r="AF2292" s="12" t="s">
        <v>2806</v>
      </c>
      <c r="AG2292" s="12" t="s">
        <v>1669</v>
      </c>
      <c r="AH2292" s="12" t="s">
        <v>3060</v>
      </c>
      <c r="DN2292" s="55">
        <v>2285</v>
      </c>
      <c r="DO2292" s="55" t="s">
        <v>1706</v>
      </c>
      <c r="DP2292" s="55" t="s">
        <v>3300</v>
      </c>
      <c r="DQ2292" s="55" t="s">
        <v>1260</v>
      </c>
      <c r="DR2292" s="55" t="s">
        <v>1261</v>
      </c>
      <c r="DS2292" s="55">
        <v>33187</v>
      </c>
      <c r="DT2292" s="55">
        <v>10000</v>
      </c>
      <c r="DU2292" s="55" t="s">
        <v>1258</v>
      </c>
      <c r="DV2292" s="55">
        <v>1</v>
      </c>
      <c r="EV2292" s="55">
        <v>2285</v>
      </c>
      <c r="EW2292" s="55" t="s">
        <v>1359</v>
      </c>
      <c r="EX2292" s="55" t="s">
        <v>1263</v>
      </c>
      <c r="EY2292" s="55">
        <v>14</v>
      </c>
      <c r="EZ2292" s="55">
        <v>0</v>
      </c>
      <c r="FA2292" s="55">
        <v>1994</v>
      </c>
      <c r="FB2292" s="55" t="s">
        <v>1361</v>
      </c>
      <c r="FC2292" s="55" t="s">
        <v>1249</v>
      </c>
      <c r="FD2292" s="55">
        <v>8</v>
      </c>
      <c r="FF2292" s="55">
        <v>2285</v>
      </c>
      <c r="FG2292" s="55" t="s">
        <v>1313</v>
      </c>
      <c r="FH2292" s="55" t="s">
        <v>1260</v>
      </c>
      <c r="FI2292" s="55">
        <v>14</v>
      </c>
      <c r="FJ2292" s="55">
        <v>0</v>
      </c>
      <c r="FK2292" s="55" t="s">
        <v>1249</v>
      </c>
      <c r="FL2292" s="55">
        <v>0.75</v>
      </c>
      <c r="JW2292" s="12">
        <v>2285</v>
      </c>
      <c r="JX2292" s="12" t="s">
        <v>1703</v>
      </c>
      <c r="JY2292" s="12" t="s">
        <v>2126</v>
      </c>
    </row>
    <row r="2293" ht="14.25" customHeight="1" outlineLevel="1" spans="7:285">
      <c r="G2293" s="55">
        <v>2286</v>
      </c>
      <c r="H2293" s="55" t="s">
        <v>42</v>
      </c>
      <c r="I2293" s="55" t="s">
        <v>1260</v>
      </c>
      <c r="J2293" s="55" t="s">
        <v>1989</v>
      </c>
      <c r="K2293" s="55" t="s">
        <v>1249</v>
      </c>
      <c r="L2293" s="55">
        <v>0.25</v>
      </c>
      <c r="AD2293" s="12">
        <v>2286</v>
      </c>
      <c r="AE2293" s="12" t="s">
        <v>1261</v>
      </c>
      <c r="AF2293" s="12" t="s">
        <v>1746</v>
      </c>
      <c r="AG2293" s="12" t="s">
        <v>1433</v>
      </c>
      <c r="AH2293" s="12" t="s">
        <v>2446</v>
      </c>
      <c r="DN2293" s="55">
        <v>2286</v>
      </c>
      <c r="DO2293" s="55" t="s">
        <v>1706</v>
      </c>
      <c r="DP2293" s="55" t="s">
        <v>3300</v>
      </c>
      <c r="DQ2293" s="55" t="s">
        <v>1260</v>
      </c>
      <c r="DR2293" s="55" t="s">
        <v>1261</v>
      </c>
      <c r="DS2293" s="55">
        <v>33189</v>
      </c>
      <c r="DT2293" s="55">
        <v>10000</v>
      </c>
      <c r="DU2293" s="55" t="s">
        <v>1258</v>
      </c>
      <c r="DV2293" s="55">
        <v>1</v>
      </c>
      <c r="EV2293" s="55">
        <v>2286</v>
      </c>
      <c r="EW2293" s="55" t="s">
        <v>1359</v>
      </c>
      <c r="EX2293" s="55" t="s">
        <v>1263</v>
      </c>
      <c r="EY2293" s="55">
        <v>14</v>
      </c>
      <c r="EZ2293" s="55">
        <v>1995</v>
      </c>
      <c r="FA2293" s="55">
        <v>2999</v>
      </c>
      <c r="FB2293" s="55" t="s">
        <v>1361</v>
      </c>
      <c r="FC2293" s="55" t="s">
        <v>1249</v>
      </c>
      <c r="FD2293" s="55">
        <v>8</v>
      </c>
      <c r="FF2293" s="55">
        <v>2286</v>
      </c>
      <c r="FG2293" s="55" t="s">
        <v>1313</v>
      </c>
      <c r="FH2293" s="55" t="s">
        <v>1260</v>
      </c>
      <c r="FI2293" s="55">
        <v>2</v>
      </c>
      <c r="FJ2293" s="55">
        <v>0</v>
      </c>
      <c r="FK2293" s="55" t="s">
        <v>1249</v>
      </c>
      <c r="FL2293" s="55">
        <v>2</v>
      </c>
      <c r="JW2293" s="12">
        <v>2286</v>
      </c>
      <c r="JX2293" s="12" t="s">
        <v>1703</v>
      </c>
      <c r="JY2293" s="12" t="s">
        <v>2713</v>
      </c>
    </row>
    <row r="2294" ht="14.25" customHeight="1" outlineLevel="1" spans="7:285">
      <c r="G2294" s="55">
        <v>2287</v>
      </c>
      <c r="H2294" s="55" t="s">
        <v>42</v>
      </c>
      <c r="I2294" s="55" t="s">
        <v>1756</v>
      </c>
      <c r="J2294" s="55" t="s">
        <v>2162</v>
      </c>
      <c r="K2294" s="55" t="s">
        <v>1249</v>
      </c>
      <c r="L2294" s="55">
        <v>0.31</v>
      </c>
      <c r="AD2294" s="12">
        <v>2287</v>
      </c>
      <c r="AE2294" s="12" t="s">
        <v>1261</v>
      </c>
      <c r="AF2294" s="12" t="s">
        <v>2944</v>
      </c>
      <c r="AG2294" s="12" t="s">
        <v>1669</v>
      </c>
      <c r="AH2294" s="12" t="s">
        <v>3060</v>
      </c>
      <c r="DN2294" s="55">
        <v>2287</v>
      </c>
      <c r="DO2294" s="55" t="s">
        <v>1706</v>
      </c>
      <c r="DP2294" s="55" t="s">
        <v>3300</v>
      </c>
      <c r="DQ2294" s="55" t="s">
        <v>1260</v>
      </c>
      <c r="DR2294" s="55" t="s">
        <v>1261</v>
      </c>
      <c r="DS2294" s="55">
        <v>33190</v>
      </c>
      <c r="DT2294" s="55">
        <v>10000</v>
      </c>
      <c r="DU2294" s="55" t="s">
        <v>1258</v>
      </c>
      <c r="DV2294" s="55">
        <v>1</v>
      </c>
      <c r="EV2294" s="55">
        <v>2287</v>
      </c>
      <c r="EW2294" s="55" t="s">
        <v>1359</v>
      </c>
      <c r="EX2294" s="55" t="s">
        <v>1263</v>
      </c>
      <c r="EY2294" s="55">
        <v>2</v>
      </c>
      <c r="EZ2294" s="55">
        <v>0</v>
      </c>
      <c r="FA2294" s="55">
        <v>1994</v>
      </c>
      <c r="FB2294" s="55" t="s">
        <v>1361</v>
      </c>
      <c r="FC2294" s="55" t="s">
        <v>1249</v>
      </c>
      <c r="FD2294" s="55">
        <v>5.25</v>
      </c>
      <c r="FF2294" s="55">
        <v>2287</v>
      </c>
      <c r="FG2294" s="55" t="s">
        <v>1313</v>
      </c>
      <c r="FH2294" s="55" t="s">
        <v>1260</v>
      </c>
      <c r="FI2294" s="55">
        <v>2</v>
      </c>
      <c r="FJ2294" s="55">
        <v>1000</v>
      </c>
      <c r="FK2294" s="55" t="s">
        <v>1249</v>
      </c>
      <c r="FL2294" s="55">
        <v>1.25</v>
      </c>
      <c r="JW2294" s="12">
        <v>2287</v>
      </c>
      <c r="JX2294" s="12" t="s">
        <v>1703</v>
      </c>
      <c r="JY2294" s="12" t="s">
        <v>2913</v>
      </c>
    </row>
    <row r="2295" ht="14.25" customHeight="1" outlineLevel="1" spans="7:285">
      <c r="G2295" s="55">
        <v>2288</v>
      </c>
      <c r="H2295" s="55" t="s">
        <v>42</v>
      </c>
      <c r="I2295" s="55" t="s">
        <v>1756</v>
      </c>
      <c r="J2295" s="55" t="s">
        <v>2526</v>
      </c>
      <c r="K2295" s="55" t="s">
        <v>1249</v>
      </c>
      <c r="L2295" s="55">
        <v>0.31</v>
      </c>
      <c r="AD2295" s="12">
        <v>2288</v>
      </c>
      <c r="AE2295" s="12" t="s">
        <v>1261</v>
      </c>
      <c r="AF2295" s="12" t="s">
        <v>2893</v>
      </c>
      <c r="AG2295" s="12" t="s">
        <v>1433</v>
      </c>
      <c r="AH2295" s="12" t="s">
        <v>2446</v>
      </c>
      <c r="DN2295" s="55">
        <v>2288</v>
      </c>
      <c r="DO2295" s="55" t="s">
        <v>1706</v>
      </c>
      <c r="DP2295" s="55" t="s">
        <v>3300</v>
      </c>
      <c r="DQ2295" s="55" t="s">
        <v>1260</v>
      </c>
      <c r="DR2295" s="55" t="s">
        <v>1261</v>
      </c>
      <c r="DS2295" s="55">
        <v>33193</v>
      </c>
      <c r="DT2295" s="55">
        <v>10000</v>
      </c>
      <c r="DU2295" s="55" t="s">
        <v>1258</v>
      </c>
      <c r="DV2295" s="55">
        <v>1</v>
      </c>
      <c r="EV2295" s="55">
        <v>2288</v>
      </c>
      <c r="EW2295" s="55" t="s">
        <v>1359</v>
      </c>
      <c r="EX2295" s="55" t="s">
        <v>1263</v>
      </c>
      <c r="EY2295" s="55">
        <v>2</v>
      </c>
      <c r="EZ2295" s="55">
        <v>1995</v>
      </c>
      <c r="FA2295" s="55">
        <v>2999</v>
      </c>
      <c r="FB2295" s="55" t="s">
        <v>1361</v>
      </c>
      <c r="FC2295" s="55" t="s">
        <v>1249</v>
      </c>
      <c r="FD2295" s="55">
        <v>6</v>
      </c>
      <c r="FF2295" s="55">
        <v>2288</v>
      </c>
      <c r="FG2295" s="55" t="s">
        <v>1313</v>
      </c>
      <c r="FH2295" s="55" t="s">
        <v>1260</v>
      </c>
      <c r="FI2295" s="55">
        <v>2</v>
      </c>
      <c r="FJ2295" s="55">
        <v>2500</v>
      </c>
      <c r="FK2295" s="55" t="s">
        <v>1249</v>
      </c>
      <c r="FL2295" s="55">
        <v>1.15</v>
      </c>
      <c r="JW2295" s="12">
        <v>2288</v>
      </c>
      <c r="JX2295" s="12" t="s">
        <v>1703</v>
      </c>
      <c r="JY2295" s="12" t="s">
        <v>2924</v>
      </c>
    </row>
    <row r="2296" ht="14.25" customHeight="1" outlineLevel="1" spans="7:285">
      <c r="G2296" s="55">
        <v>2289</v>
      </c>
      <c r="H2296" s="55" t="s">
        <v>42</v>
      </c>
      <c r="I2296" s="55" t="s">
        <v>1738</v>
      </c>
      <c r="J2296" s="55" t="s">
        <v>2781</v>
      </c>
      <c r="K2296" s="55" t="s">
        <v>1249</v>
      </c>
      <c r="L2296" s="55">
        <v>0.25</v>
      </c>
      <c r="AD2296" s="12">
        <v>2289</v>
      </c>
      <c r="AE2296" s="12" t="s">
        <v>1261</v>
      </c>
      <c r="AF2296" s="12" t="s">
        <v>2325</v>
      </c>
      <c r="AG2296" s="12" t="s">
        <v>1669</v>
      </c>
      <c r="AH2296" s="12" t="s">
        <v>3060</v>
      </c>
      <c r="DN2296" s="55">
        <v>2289</v>
      </c>
      <c r="DO2296" s="55" t="s">
        <v>1706</v>
      </c>
      <c r="DP2296" s="55" t="s">
        <v>3300</v>
      </c>
      <c r="DQ2296" s="55" t="s">
        <v>1260</v>
      </c>
      <c r="DR2296" s="55" t="s">
        <v>1261</v>
      </c>
      <c r="DS2296" s="55">
        <v>33194</v>
      </c>
      <c r="DT2296" s="55">
        <v>10000</v>
      </c>
      <c r="DU2296" s="55" t="s">
        <v>1258</v>
      </c>
      <c r="DV2296" s="55">
        <v>1</v>
      </c>
      <c r="EV2296" s="55">
        <v>2289</v>
      </c>
      <c r="EW2296" s="55" t="s">
        <v>1359</v>
      </c>
      <c r="EX2296" s="55" t="s">
        <v>1263</v>
      </c>
      <c r="EY2296" s="55">
        <v>3</v>
      </c>
      <c r="EZ2296" s="55">
        <v>0</v>
      </c>
      <c r="FA2296" s="55">
        <v>1994</v>
      </c>
      <c r="FB2296" s="55" t="s">
        <v>1361</v>
      </c>
      <c r="FC2296" s="55" t="s">
        <v>1249</v>
      </c>
      <c r="FD2296" s="55">
        <v>5.25</v>
      </c>
      <c r="FF2296" s="55">
        <v>2289</v>
      </c>
      <c r="FG2296" s="55" t="s">
        <v>1313</v>
      </c>
      <c r="FH2296" s="55" t="s">
        <v>1260</v>
      </c>
      <c r="FI2296" s="55">
        <v>2</v>
      </c>
      <c r="FJ2296" s="55">
        <v>5000</v>
      </c>
      <c r="FK2296" s="55" t="s">
        <v>1249</v>
      </c>
      <c r="FL2296" s="55">
        <v>1.05</v>
      </c>
      <c r="JW2296" s="12">
        <v>2289</v>
      </c>
      <c r="JX2296" s="12" t="s">
        <v>1703</v>
      </c>
      <c r="JY2296" s="12" t="s">
        <v>2934</v>
      </c>
    </row>
    <row r="2297" ht="14.25" customHeight="1" outlineLevel="1" spans="7:285">
      <c r="G2297" s="55">
        <v>2290</v>
      </c>
      <c r="H2297" s="55" t="s">
        <v>42</v>
      </c>
      <c r="I2297" s="55" t="s">
        <v>1738</v>
      </c>
      <c r="J2297" s="55" t="s">
        <v>2225</v>
      </c>
      <c r="K2297" s="55" t="s">
        <v>1249</v>
      </c>
      <c r="L2297" s="55">
        <v>0.25</v>
      </c>
      <c r="AD2297" s="12">
        <v>2290</v>
      </c>
      <c r="AE2297" s="12" t="s">
        <v>1261</v>
      </c>
      <c r="AF2297" s="12" t="s">
        <v>758</v>
      </c>
      <c r="AG2297" s="12" t="s">
        <v>1472</v>
      </c>
      <c r="AH2297" s="12" t="s">
        <v>2481</v>
      </c>
      <c r="DN2297" s="55">
        <v>2290</v>
      </c>
      <c r="DO2297" s="55" t="s">
        <v>1706</v>
      </c>
      <c r="DP2297" s="55" t="s">
        <v>3300</v>
      </c>
      <c r="DQ2297" s="55" t="s">
        <v>1260</v>
      </c>
      <c r="DR2297" s="55" t="s">
        <v>1261</v>
      </c>
      <c r="DS2297" s="55">
        <v>33301</v>
      </c>
      <c r="DT2297" s="55">
        <v>10000</v>
      </c>
      <c r="DU2297" s="55" t="s">
        <v>1258</v>
      </c>
      <c r="DV2297" s="55">
        <v>1</v>
      </c>
      <c r="EV2297" s="55">
        <v>2290</v>
      </c>
      <c r="EW2297" s="55" t="s">
        <v>1359</v>
      </c>
      <c r="EX2297" s="55" t="s">
        <v>1263</v>
      </c>
      <c r="EY2297" s="55">
        <v>3</v>
      </c>
      <c r="EZ2297" s="55">
        <v>1995</v>
      </c>
      <c r="FA2297" s="55">
        <v>2999</v>
      </c>
      <c r="FB2297" s="55" t="s">
        <v>1361</v>
      </c>
      <c r="FC2297" s="55" t="s">
        <v>1249</v>
      </c>
      <c r="FD2297" s="55">
        <v>6</v>
      </c>
      <c r="FF2297" s="55">
        <v>2290</v>
      </c>
      <c r="FG2297" s="55" t="s">
        <v>1313</v>
      </c>
      <c r="FH2297" s="55" t="s">
        <v>1260</v>
      </c>
      <c r="FI2297" s="55">
        <v>2</v>
      </c>
      <c r="FJ2297" s="55">
        <v>10000</v>
      </c>
      <c r="FK2297" s="55" t="s">
        <v>1249</v>
      </c>
      <c r="FL2297" s="55">
        <v>0.9</v>
      </c>
      <c r="JW2297" s="12">
        <v>2290</v>
      </c>
      <c r="JX2297" s="12" t="s">
        <v>1703</v>
      </c>
      <c r="JY2297" s="12" t="s">
        <v>2940</v>
      </c>
    </row>
    <row r="2298" ht="14.25" customHeight="1" outlineLevel="1" spans="7:285">
      <c r="G2298" s="55">
        <v>2291</v>
      </c>
      <c r="H2298" s="55" t="s">
        <v>42</v>
      </c>
      <c r="I2298" s="55" t="s">
        <v>2016</v>
      </c>
      <c r="J2298" s="55" t="s">
        <v>2832</v>
      </c>
      <c r="K2298" s="55" t="s">
        <v>1249</v>
      </c>
      <c r="L2298" s="55">
        <v>0.22</v>
      </c>
      <c r="AD2298" s="12">
        <v>2291</v>
      </c>
      <c r="AE2298" s="12" t="s">
        <v>1261</v>
      </c>
      <c r="AF2298" s="12" t="s">
        <v>2121</v>
      </c>
      <c r="AG2298" s="12" t="s">
        <v>1669</v>
      </c>
      <c r="AH2298" s="12" t="s">
        <v>3060</v>
      </c>
      <c r="DN2298" s="55">
        <v>2291</v>
      </c>
      <c r="DO2298" s="55" t="s">
        <v>1706</v>
      </c>
      <c r="DP2298" s="55" t="s">
        <v>3300</v>
      </c>
      <c r="DQ2298" s="55" t="s">
        <v>1260</v>
      </c>
      <c r="DR2298" s="55" t="s">
        <v>1261</v>
      </c>
      <c r="DS2298" s="55">
        <v>33305</v>
      </c>
      <c r="DT2298" s="55">
        <v>10000</v>
      </c>
      <c r="DU2298" s="55" t="s">
        <v>1258</v>
      </c>
      <c r="DV2298" s="55">
        <v>1</v>
      </c>
      <c r="EV2298" s="55">
        <v>2291</v>
      </c>
      <c r="EW2298" s="55" t="s">
        <v>1359</v>
      </c>
      <c r="EX2298" s="55" t="s">
        <v>1263</v>
      </c>
      <c r="EY2298" s="55">
        <v>4</v>
      </c>
      <c r="EZ2298" s="55">
        <v>0</v>
      </c>
      <c r="FA2298" s="55">
        <v>1994</v>
      </c>
      <c r="FB2298" s="55" t="s">
        <v>1361</v>
      </c>
      <c r="FC2298" s="55" t="s">
        <v>1249</v>
      </c>
      <c r="FD2298" s="55">
        <v>5.25</v>
      </c>
      <c r="FF2298" s="55">
        <v>2291</v>
      </c>
      <c r="FG2298" s="55" t="s">
        <v>1313</v>
      </c>
      <c r="FH2298" s="55" t="s">
        <v>1260</v>
      </c>
      <c r="FI2298" s="55">
        <v>2</v>
      </c>
      <c r="FJ2298" s="55">
        <v>25000</v>
      </c>
      <c r="FK2298" s="55" t="s">
        <v>1249</v>
      </c>
      <c r="FL2298" s="55">
        <v>0.8</v>
      </c>
      <c r="JW2298" s="12">
        <v>2291</v>
      </c>
      <c r="JX2298" s="12" t="s">
        <v>1703</v>
      </c>
      <c r="JY2298" s="12" t="s">
        <v>2945</v>
      </c>
    </row>
    <row r="2299" ht="14.25" customHeight="1" outlineLevel="1" spans="7:285">
      <c r="G2299" s="55">
        <v>2292</v>
      </c>
      <c r="H2299" s="55" t="s">
        <v>42</v>
      </c>
      <c r="I2299" s="55" t="s">
        <v>1263</v>
      </c>
      <c r="J2299" s="55" t="s">
        <v>3022</v>
      </c>
      <c r="K2299" s="55" t="s">
        <v>1249</v>
      </c>
      <c r="L2299" s="55">
        <v>0.2</v>
      </c>
      <c r="AD2299" s="12">
        <v>2292</v>
      </c>
      <c r="AE2299" s="12" t="s">
        <v>1261</v>
      </c>
      <c r="AF2299" s="12" t="s">
        <v>1382</v>
      </c>
      <c r="AG2299" s="12" t="s">
        <v>1472</v>
      </c>
      <c r="AH2299" s="12" t="s">
        <v>2481</v>
      </c>
      <c r="DN2299" s="55">
        <v>2292</v>
      </c>
      <c r="DO2299" s="55" t="s">
        <v>1706</v>
      </c>
      <c r="DP2299" s="55" t="s">
        <v>3300</v>
      </c>
      <c r="DQ2299" s="55" t="s">
        <v>1260</v>
      </c>
      <c r="DR2299" s="55" t="s">
        <v>1261</v>
      </c>
      <c r="DS2299" s="55">
        <v>33306</v>
      </c>
      <c r="DT2299" s="55">
        <v>10000</v>
      </c>
      <c r="DU2299" s="55" t="s">
        <v>1258</v>
      </c>
      <c r="DV2299" s="55">
        <v>1</v>
      </c>
      <c r="EV2299" s="55">
        <v>2292</v>
      </c>
      <c r="EW2299" s="55" t="s">
        <v>1359</v>
      </c>
      <c r="EX2299" s="55" t="s">
        <v>1263</v>
      </c>
      <c r="EY2299" s="55">
        <v>4</v>
      </c>
      <c r="EZ2299" s="55">
        <v>1995</v>
      </c>
      <c r="FA2299" s="55">
        <v>2999</v>
      </c>
      <c r="FB2299" s="55" t="s">
        <v>1361</v>
      </c>
      <c r="FC2299" s="55" t="s">
        <v>1249</v>
      </c>
      <c r="FD2299" s="55">
        <v>6</v>
      </c>
      <c r="FF2299" s="55">
        <v>2292</v>
      </c>
      <c r="FG2299" s="55" t="s">
        <v>1313</v>
      </c>
      <c r="FH2299" s="55" t="s">
        <v>1260</v>
      </c>
      <c r="FI2299" s="55">
        <v>2</v>
      </c>
      <c r="FJ2299" s="55">
        <v>50000</v>
      </c>
      <c r="FK2299" s="55" t="s">
        <v>1249</v>
      </c>
      <c r="FL2299" s="55">
        <v>0.7</v>
      </c>
      <c r="JW2299" s="12">
        <v>2292</v>
      </c>
      <c r="JX2299" s="12" t="s">
        <v>1703</v>
      </c>
      <c r="JY2299" s="12" t="s">
        <v>2950</v>
      </c>
    </row>
    <row r="2300" ht="14.25" customHeight="1" outlineLevel="1" spans="7:285">
      <c r="G2300" s="55">
        <v>2293</v>
      </c>
      <c r="H2300" s="55" t="s">
        <v>42</v>
      </c>
      <c r="I2300" s="55" t="s">
        <v>1708</v>
      </c>
      <c r="J2300" s="55" t="s">
        <v>2078</v>
      </c>
      <c r="K2300" s="55" t="s">
        <v>1249</v>
      </c>
      <c r="L2300" s="55">
        <v>0.32</v>
      </c>
      <c r="AD2300" s="12">
        <v>2293</v>
      </c>
      <c r="AE2300" s="12" t="s">
        <v>1261</v>
      </c>
      <c r="AF2300" s="12" t="s">
        <v>1837</v>
      </c>
      <c r="AG2300" s="12" t="s">
        <v>1669</v>
      </c>
      <c r="AH2300" s="12" t="s">
        <v>3060</v>
      </c>
      <c r="DN2300" s="55">
        <v>2293</v>
      </c>
      <c r="DO2300" s="55" t="s">
        <v>1706</v>
      </c>
      <c r="DP2300" s="55" t="s">
        <v>3300</v>
      </c>
      <c r="DQ2300" s="55" t="s">
        <v>1260</v>
      </c>
      <c r="DR2300" s="55" t="s">
        <v>1261</v>
      </c>
      <c r="DS2300" s="55">
        <v>33308</v>
      </c>
      <c r="DT2300" s="55">
        <v>10000</v>
      </c>
      <c r="DU2300" s="55" t="s">
        <v>1258</v>
      </c>
      <c r="DV2300" s="55">
        <v>1</v>
      </c>
      <c r="EV2300" s="55">
        <v>2293</v>
      </c>
      <c r="EW2300" s="55" t="s">
        <v>1359</v>
      </c>
      <c r="EX2300" s="55" t="s">
        <v>1263</v>
      </c>
      <c r="EY2300" s="55">
        <v>5</v>
      </c>
      <c r="EZ2300" s="55">
        <v>0</v>
      </c>
      <c r="FA2300" s="55">
        <v>1994</v>
      </c>
      <c r="FB2300" s="55" t="s">
        <v>1361</v>
      </c>
      <c r="FC2300" s="55" t="s">
        <v>1249</v>
      </c>
      <c r="FD2300" s="55">
        <v>5.25</v>
      </c>
      <c r="FF2300" s="55">
        <v>2293</v>
      </c>
      <c r="FG2300" s="55" t="s">
        <v>1313</v>
      </c>
      <c r="FH2300" s="55" t="s">
        <v>1260</v>
      </c>
      <c r="FI2300" s="55">
        <v>2</v>
      </c>
      <c r="FJ2300" s="55">
        <v>80000</v>
      </c>
      <c r="FK2300" s="55" t="s">
        <v>1249</v>
      </c>
      <c r="FL2300" s="55">
        <v>0.7</v>
      </c>
      <c r="JW2300" s="12">
        <v>2293</v>
      </c>
      <c r="JX2300" s="12" t="s">
        <v>1703</v>
      </c>
      <c r="JY2300" s="12" t="s">
        <v>2528</v>
      </c>
    </row>
    <row r="2301" ht="14.25" customHeight="1" outlineLevel="1" spans="7:285">
      <c r="G2301" s="55">
        <v>2294</v>
      </c>
      <c r="H2301" s="55" t="s">
        <v>42</v>
      </c>
      <c r="I2301" s="55" t="s">
        <v>1708</v>
      </c>
      <c r="J2301" s="55" t="s">
        <v>2660</v>
      </c>
      <c r="K2301" s="55" t="s">
        <v>1249</v>
      </c>
      <c r="L2301" s="55">
        <v>0.32</v>
      </c>
      <c r="AD2301" s="12">
        <v>2294</v>
      </c>
      <c r="AE2301" s="12" t="s">
        <v>1261</v>
      </c>
      <c r="AF2301" s="12" t="s">
        <v>1743</v>
      </c>
      <c r="AG2301" s="12" t="s">
        <v>1472</v>
      </c>
      <c r="AH2301" s="12" t="s">
        <v>2481</v>
      </c>
      <c r="DN2301" s="55">
        <v>2294</v>
      </c>
      <c r="DO2301" s="55" t="s">
        <v>1706</v>
      </c>
      <c r="DP2301" s="55" t="s">
        <v>3300</v>
      </c>
      <c r="DQ2301" s="55" t="s">
        <v>1260</v>
      </c>
      <c r="DR2301" s="55" t="s">
        <v>1261</v>
      </c>
      <c r="DS2301" s="55">
        <v>33309</v>
      </c>
      <c r="DT2301" s="55">
        <v>10000</v>
      </c>
      <c r="DU2301" s="55" t="s">
        <v>1258</v>
      </c>
      <c r="DV2301" s="55">
        <v>1</v>
      </c>
      <c r="EV2301" s="55">
        <v>2294</v>
      </c>
      <c r="EW2301" s="55" t="s">
        <v>1359</v>
      </c>
      <c r="EX2301" s="55" t="s">
        <v>1263</v>
      </c>
      <c r="EY2301" s="55">
        <v>5</v>
      </c>
      <c r="EZ2301" s="55">
        <v>1995</v>
      </c>
      <c r="FA2301" s="55">
        <v>2999</v>
      </c>
      <c r="FB2301" s="55" t="s">
        <v>1361</v>
      </c>
      <c r="FC2301" s="55" t="s">
        <v>1249</v>
      </c>
      <c r="FD2301" s="55">
        <v>6</v>
      </c>
      <c r="FF2301" s="55">
        <v>2294</v>
      </c>
      <c r="FG2301" s="55" t="s">
        <v>1313</v>
      </c>
      <c r="FH2301" s="55" t="s">
        <v>1260</v>
      </c>
      <c r="FI2301" s="55">
        <v>2</v>
      </c>
      <c r="FJ2301" s="55">
        <v>130000</v>
      </c>
      <c r="FK2301" s="55" t="s">
        <v>1249</v>
      </c>
      <c r="FL2301" s="55">
        <v>0.7</v>
      </c>
      <c r="JW2301" s="12">
        <v>2294</v>
      </c>
      <c r="JX2301" s="12" t="s">
        <v>1703</v>
      </c>
      <c r="JY2301" s="12" t="s">
        <v>2957</v>
      </c>
    </row>
    <row r="2302" ht="14.25" customHeight="1" outlineLevel="1" spans="7:285">
      <c r="G2302" s="55">
        <v>2295</v>
      </c>
      <c r="H2302" s="55" t="s">
        <v>42</v>
      </c>
      <c r="I2302" s="55" t="s">
        <v>1708</v>
      </c>
      <c r="J2302" s="55" t="s">
        <v>2054</v>
      </c>
      <c r="K2302" s="55" t="s">
        <v>1249</v>
      </c>
      <c r="L2302" s="55">
        <v>0.32</v>
      </c>
      <c r="AD2302" s="12">
        <v>2295</v>
      </c>
      <c r="AE2302" s="12" t="s">
        <v>1261</v>
      </c>
      <c r="AF2302" s="12" t="s">
        <v>3100</v>
      </c>
      <c r="AG2302" s="12" t="s">
        <v>1669</v>
      </c>
      <c r="AH2302" s="12" t="s">
        <v>3060</v>
      </c>
      <c r="DN2302" s="55">
        <v>2295</v>
      </c>
      <c r="DO2302" s="55" t="s">
        <v>1706</v>
      </c>
      <c r="DP2302" s="55" t="s">
        <v>3300</v>
      </c>
      <c r="DQ2302" s="55" t="s">
        <v>1260</v>
      </c>
      <c r="DR2302" s="55" t="s">
        <v>1261</v>
      </c>
      <c r="DS2302" s="55">
        <v>33311</v>
      </c>
      <c r="DT2302" s="55">
        <v>10000</v>
      </c>
      <c r="DU2302" s="55" t="s">
        <v>1258</v>
      </c>
      <c r="DV2302" s="55">
        <v>1</v>
      </c>
      <c r="EV2302" s="55">
        <v>2295</v>
      </c>
      <c r="EW2302" s="55" t="s">
        <v>1359</v>
      </c>
      <c r="EX2302" s="55" t="s">
        <v>1263</v>
      </c>
      <c r="EY2302" s="55">
        <v>6</v>
      </c>
      <c r="EZ2302" s="55">
        <v>0</v>
      </c>
      <c r="FA2302" s="55">
        <v>1994</v>
      </c>
      <c r="FB2302" s="55" t="s">
        <v>1361</v>
      </c>
      <c r="FC2302" s="55" t="s">
        <v>1249</v>
      </c>
      <c r="FD2302" s="55">
        <v>5.25</v>
      </c>
      <c r="FF2302" s="55">
        <v>2295</v>
      </c>
      <c r="FG2302" s="55" t="s">
        <v>1313</v>
      </c>
      <c r="FH2302" s="55" t="s">
        <v>1260</v>
      </c>
      <c r="FI2302" s="55">
        <v>2</v>
      </c>
      <c r="FJ2302" s="55">
        <v>260000</v>
      </c>
      <c r="FK2302" s="55" t="s">
        <v>1249</v>
      </c>
      <c r="FL2302" s="55">
        <v>0.7</v>
      </c>
      <c r="JW2302" s="12">
        <v>2295</v>
      </c>
      <c r="JX2302" s="12" t="s">
        <v>1703</v>
      </c>
      <c r="JY2302" s="12" t="s">
        <v>2266</v>
      </c>
    </row>
    <row r="2303" ht="14.25" customHeight="1" outlineLevel="1" spans="7:285">
      <c r="G2303" s="55">
        <v>2296</v>
      </c>
      <c r="H2303" s="55" t="s">
        <v>42</v>
      </c>
      <c r="I2303" s="55" t="s">
        <v>1708</v>
      </c>
      <c r="J2303" s="55" t="s">
        <v>2647</v>
      </c>
      <c r="K2303" s="55" t="s">
        <v>1249</v>
      </c>
      <c r="L2303" s="55">
        <v>0.32</v>
      </c>
      <c r="AD2303" s="12">
        <v>2296</v>
      </c>
      <c r="AE2303" s="12" t="s">
        <v>1261</v>
      </c>
      <c r="AF2303" s="12" t="s">
        <v>1748</v>
      </c>
      <c r="AG2303" s="12" t="s">
        <v>1472</v>
      </c>
      <c r="AH2303" s="12" t="s">
        <v>2481</v>
      </c>
      <c r="DN2303" s="55">
        <v>2296</v>
      </c>
      <c r="DO2303" s="55" t="s">
        <v>1706</v>
      </c>
      <c r="DP2303" s="55" t="s">
        <v>3300</v>
      </c>
      <c r="DQ2303" s="55" t="s">
        <v>1260</v>
      </c>
      <c r="DR2303" s="55" t="s">
        <v>1261</v>
      </c>
      <c r="DS2303" s="55">
        <v>33312</v>
      </c>
      <c r="DT2303" s="55">
        <v>10000</v>
      </c>
      <c r="DU2303" s="55" t="s">
        <v>1258</v>
      </c>
      <c r="DV2303" s="55">
        <v>1</v>
      </c>
      <c r="EV2303" s="55">
        <v>2296</v>
      </c>
      <c r="EW2303" s="55" t="s">
        <v>1359</v>
      </c>
      <c r="EX2303" s="55" t="s">
        <v>1263</v>
      </c>
      <c r="EY2303" s="55">
        <v>6</v>
      </c>
      <c r="EZ2303" s="55">
        <v>1995</v>
      </c>
      <c r="FA2303" s="55">
        <v>2999</v>
      </c>
      <c r="FB2303" s="55" t="s">
        <v>1361</v>
      </c>
      <c r="FC2303" s="55" t="s">
        <v>1249</v>
      </c>
      <c r="FD2303" s="55">
        <v>6</v>
      </c>
      <c r="FF2303" s="55">
        <v>2296</v>
      </c>
      <c r="FG2303" s="55" t="s">
        <v>1313</v>
      </c>
      <c r="FH2303" s="55" t="s">
        <v>1260</v>
      </c>
      <c r="FI2303" s="55">
        <v>2</v>
      </c>
      <c r="FJ2303" s="55">
        <v>400000</v>
      </c>
      <c r="FK2303" s="55" t="s">
        <v>1249</v>
      </c>
      <c r="FL2303" s="55">
        <v>0.7</v>
      </c>
      <c r="JW2303" s="12">
        <v>2296</v>
      </c>
      <c r="JX2303" s="12" t="s">
        <v>1703</v>
      </c>
      <c r="JY2303" s="12" t="s">
        <v>2969</v>
      </c>
    </row>
    <row r="2304" ht="14.25" customHeight="1" outlineLevel="1" spans="7:285">
      <c r="G2304" s="55">
        <v>2297</v>
      </c>
      <c r="H2304" s="55" t="s">
        <v>42</v>
      </c>
      <c r="I2304" s="55" t="s">
        <v>1708</v>
      </c>
      <c r="J2304" s="55" t="s">
        <v>3065</v>
      </c>
      <c r="K2304" s="55" t="s">
        <v>1249</v>
      </c>
      <c r="L2304" s="55">
        <v>0.32</v>
      </c>
      <c r="AD2304" s="12">
        <v>2297</v>
      </c>
      <c r="AE2304" s="12" t="s">
        <v>1261</v>
      </c>
      <c r="AF2304" s="12" t="s">
        <v>2734</v>
      </c>
      <c r="AG2304" s="12" t="s">
        <v>1669</v>
      </c>
      <c r="AH2304" s="12" t="s">
        <v>3060</v>
      </c>
      <c r="DN2304" s="55">
        <v>2297</v>
      </c>
      <c r="DO2304" s="55" t="s">
        <v>1706</v>
      </c>
      <c r="DP2304" s="55" t="s">
        <v>3300</v>
      </c>
      <c r="DQ2304" s="55" t="s">
        <v>1260</v>
      </c>
      <c r="DR2304" s="55" t="s">
        <v>1261</v>
      </c>
      <c r="DS2304" s="55">
        <v>33314</v>
      </c>
      <c r="DT2304" s="55">
        <v>10000</v>
      </c>
      <c r="DU2304" s="55" t="s">
        <v>1258</v>
      </c>
      <c r="DV2304" s="55">
        <v>1</v>
      </c>
      <c r="EV2304" s="55">
        <v>2297</v>
      </c>
      <c r="EW2304" s="55" t="s">
        <v>1359</v>
      </c>
      <c r="EX2304" s="55" t="s">
        <v>1263</v>
      </c>
      <c r="EY2304" s="55">
        <v>9</v>
      </c>
      <c r="EZ2304" s="55">
        <v>0</v>
      </c>
      <c r="FA2304" s="55">
        <v>1994</v>
      </c>
      <c r="FB2304" s="55" t="s">
        <v>1361</v>
      </c>
      <c r="FC2304" s="55" t="s">
        <v>1249</v>
      </c>
      <c r="FD2304" s="55">
        <v>6</v>
      </c>
      <c r="FF2304" s="55">
        <v>2297</v>
      </c>
      <c r="FG2304" s="55" t="s">
        <v>1313</v>
      </c>
      <c r="FH2304" s="55" t="s">
        <v>1260</v>
      </c>
      <c r="FI2304" s="55">
        <v>2</v>
      </c>
      <c r="FJ2304" s="55">
        <v>530000</v>
      </c>
      <c r="FK2304" s="55" t="s">
        <v>1249</v>
      </c>
      <c r="FL2304" s="55">
        <v>0.7</v>
      </c>
      <c r="JW2304" s="12">
        <v>2297</v>
      </c>
      <c r="JX2304" s="12" t="s">
        <v>1703</v>
      </c>
      <c r="JY2304" s="12" t="s">
        <v>2971</v>
      </c>
    </row>
    <row r="2305" ht="14.25" customHeight="1" outlineLevel="1" spans="7:285">
      <c r="G2305" s="55">
        <v>2298</v>
      </c>
      <c r="H2305" s="55" t="s">
        <v>42</v>
      </c>
      <c r="I2305" s="55" t="s">
        <v>1708</v>
      </c>
      <c r="J2305" s="55" t="s">
        <v>3068</v>
      </c>
      <c r="K2305" s="55" t="s">
        <v>1249</v>
      </c>
      <c r="L2305" s="55">
        <v>0.32</v>
      </c>
      <c r="AD2305" s="12">
        <v>2298</v>
      </c>
      <c r="AE2305" s="12" t="s">
        <v>1261</v>
      </c>
      <c r="AF2305" s="12" t="s">
        <v>1587</v>
      </c>
      <c r="AG2305" s="12" t="s">
        <v>1472</v>
      </c>
      <c r="AH2305" s="12" t="s">
        <v>2481</v>
      </c>
      <c r="DN2305" s="55">
        <v>2298</v>
      </c>
      <c r="DO2305" s="55" t="s">
        <v>1706</v>
      </c>
      <c r="DP2305" s="55" t="s">
        <v>3300</v>
      </c>
      <c r="DQ2305" s="55" t="s">
        <v>1260</v>
      </c>
      <c r="DR2305" s="55" t="s">
        <v>1261</v>
      </c>
      <c r="DS2305" s="55">
        <v>33315</v>
      </c>
      <c r="DT2305" s="55">
        <v>10000</v>
      </c>
      <c r="DU2305" s="55" t="s">
        <v>1258</v>
      </c>
      <c r="DV2305" s="55">
        <v>1</v>
      </c>
      <c r="EV2305" s="55">
        <v>2298</v>
      </c>
      <c r="EW2305" s="55" t="s">
        <v>1359</v>
      </c>
      <c r="EX2305" s="55" t="s">
        <v>1263</v>
      </c>
      <c r="EY2305" s="55">
        <v>9</v>
      </c>
      <c r="EZ2305" s="55">
        <v>1995</v>
      </c>
      <c r="FA2305" s="55">
        <v>2999</v>
      </c>
      <c r="FB2305" s="55" t="s">
        <v>1361</v>
      </c>
      <c r="FC2305" s="55" t="s">
        <v>1249</v>
      </c>
      <c r="FD2305" s="55">
        <v>6</v>
      </c>
      <c r="FF2305" s="55">
        <v>2298</v>
      </c>
      <c r="FG2305" s="55" t="s">
        <v>1313</v>
      </c>
      <c r="FH2305" s="55" t="s">
        <v>1260</v>
      </c>
      <c r="FI2305" s="55">
        <v>2</v>
      </c>
      <c r="FJ2305" s="55">
        <v>540000</v>
      </c>
      <c r="FK2305" s="55" t="s">
        <v>1249</v>
      </c>
      <c r="FL2305" s="55">
        <v>0.7</v>
      </c>
      <c r="JW2305" s="12">
        <v>2298</v>
      </c>
      <c r="JX2305" s="12" t="s">
        <v>1703</v>
      </c>
      <c r="JY2305" s="12" t="s">
        <v>1281</v>
      </c>
    </row>
    <row r="2306" ht="14.25" customHeight="1" outlineLevel="1" spans="7:285">
      <c r="G2306" s="55">
        <v>2299</v>
      </c>
      <c r="H2306" s="55" t="s">
        <v>1313</v>
      </c>
      <c r="I2306" s="55" t="s">
        <v>1260</v>
      </c>
      <c r="J2306" s="55" t="s">
        <v>1891</v>
      </c>
      <c r="K2306" s="55" t="s">
        <v>1249</v>
      </c>
      <c r="L2306" s="55">
        <v>0.25</v>
      </c>
      <c r="AD2306" s="12">
        <v>2299</v>
      </c>
      <c r="AE2306" s="12" t="s">
        <v>1261</v>
      </c>
      <c r="AF2306" s="12" t="s">
        <v>3160</v>
      </c>
      <c r="AG2306" s="12" t="s">
        <v>1669</v>
      </c>
      <c r="AH2306" s="12" t="s">
        <v>3060</v>
      </c>
      <c r="DN2306" s="55">
        <v>2299</v>
      </c>
      <c r="DO2306" s="55" t="s">
        <v>1706</v>
      </c>
      <c r="DP2306" s="55" t="s">
        <v>3300</v>
      </c>
      <c r="DQ2306" s="55" t="s">
        <v>1260</v>
      </c>
      <c r="DR2306" s="55" t="s">
        <v>1261</v>
      </c>
      <c r="DS2306" s="55">
        <v>33316</v>
      </c>
      <c r="DT2306" s="55">
        <v>10000</v>
      </c>
      <c r="DU2306" s="55" t="s">
        <v>1258</v>
      </c>
      <c r="DV2306" s="55">
        <v>1</v>
      </c>
      <c r="EV2306" s="55">
        <v>2299</v>
      </c>
      <c r="EW2306" s="55" t="s">
        <v>1246</v>
      </c>
      <c r="EX2306" s="55" t="s">
        <v>1260</v>
      </c>
      <c r="EY2306" s="55">
        <v>10</v>
      </c>
      <c r="EZ2306" s="55">
        <v>0</v>
      </c>
      <c r="FA2306" s="55">
        <v>1994</v>
      </c>
      <c r="FB2306" s="55" t="s">
        <v>1361</v>
      </c>
      <c r="FC2306" s="55" t="s">
        <v>1249</v>
      </c>
      <c r="FD2306" s="55">
        <v>5.25</v>
      </c>
      <c r="FF2306" s="55">
        <v>2299</v>
      </c>
      <c r="FG2306" s="55" t="s">
        <v>1313</v>
      </c>
      <c r="FH2306" s="55" t="s">
        <v>1260</v>
      </c>
      <c r="FI2306" s="55">
        <v>3</v>
      </c>
      <c r="FJ2306" s="55">
        <v>0</v>
      </c>
      <c r="FK2306" s="55" t="s">
        <v>1249</v>
      </c>
      <c r="FL2306" s="55">
        <v>1.35</v>
      </c>
      <c r="JW2306" s="12">
        <v>2299</v>
      </c>
      <c r="JX2306" s="12" t="s">
        <v>1703</v>
      </c>
      <c r="JY2306" s="12" t="s">
        <v>2483</v>
      </c>
    </row>
    <row r="2307" ht="14.25" customHeight="1" outlineLevel="1" spans="7:285">
      <c r="G2307" s="55">
        <v>2300</v>
      </c>
      <c r="H2307" s="55" t="s">
        <v>1313</v>
      </c>
      <c r="I2307" s="55" t="s">
        <v>1260</v>
      </c>
      <c r="J2307" s="55" t="s">
        <v>1914</v>
      </c>
      <c r="K2307" s="55" t="s">
        <v>1249</v>
      </c>
      <c r="L2307" s="55">
        <v>0.25</v>
      </c>
      <c r="AD2307" s="12">
        <v>2300</v>
      </c>
      <c r="AE2307" s="12" t="s">
        <v>1261</v>
      </c>
      <c r="AF2307" s="12" t="s">
        <v>2281</v>
      </c>
      <c r="AG2307" s="12" t="s">
        <v>1472</v>
      </c>
      <c r="AH2307" s="12" t="s">
        <v>2481</v>
      </c>
      <c r="DN2307" s="55">
        <v>2300</v>
      </c>
      <c r="DO2307" s="55" t="s">
        <v>1706</v>
      </c>
      <c r="DP2307" s="55" t="s">
        <v>3300</v>
      </c>
      <c r="DQ2307" s="55" t="s">
        <v>1260</v>
      </c>
      <c r="DR2307" s="55" t="s">
        <v>1261</v>
      </c>
      <c r="DS2307" s="55">
        <v>33325</v>
      </c>
      <c r="DT2307" s="55">
        <v>10000</v>
      </c>
      <c r="DU2307" s="55" t="s">
        <v>1258</v>
      </c>
      <c r="DV2307" s="55">
        <v>1</v>
      </c>
      <c r="EV2307" s="55">
        <v>2300</v>
      </c>
      <c r="EW2307" s="55" t="s">
        <v>1246</v>
      </c>
      <c r="EX2307" s="55" t="s">
        <v>1260</v>
      </c>
      <c r="EY2307" s="55">
        <v>10</v>
      </c>
      <c r="EZ2307" s="55">
        <v>1995</v>
      </c>
      <c r="FA2307" s="55">
        <v>2999</v>
      </c>
      <c r="FB2307" s="55" t="s">
        <v>1361</v>
      </c>
      <c r="FC2307" s="55" t="s">
        <v>1249</v>
      </c>
      <c r="FD2307" s="55">
        <v>6</v>
      </c>
      <c r="FF2307" s="55">
        <v>2300</v>
      </c>
      <c r="FG2307" s="55" t="s">
        <v>1313</v>
      </c>
      <c r="FH2307" s="55" t="s">
        <v>1260</v>
      </c>
      <c r="FI2307" s="55">
        <v>3</v>
      </c>
      <c r="FJ2307" s="55">
        <v>1000</v>
      </c>
      <c r="FK2307" s="55" t="s">
        <v>1249</v>
      </c>
      <c r="FL2307" s="55">
        <v>1.2</v>
      </c>
      <c r="JW2307" s="12">
        <v>2300</v>
      </c>
      <c r="JX2307" s="12" t="s">
        <v>1703</v>
      </c>
      <c r="JY2307" s="12" t="s">
        <v>2568</v>
      </c>
    </row>
    <row r="2308" ht="14.25" customHeight="1" outlineLevel="1" spans="7:285">
      <c r="G2308" s="55">
        <v>2301</v>
      </c>
      <c r="H2308" s="55" t="s">
        <v>1313</v>
      </c>
      <c r="I2308" s="55" t="s">
        <v>1260</v>
      </c>
      <c r="J2308" s="55" t="s">
        <v>1942</v>
      </c>
      <c r="K2308" s="55" t="s">
        <v>1249</v>
      </c>
      <c r="L2308" s="55">
        <v>0.25</v>
      </c>
      <c r="AD2308" s="12">
        <v>2301</v>
      </c>
      <c r="AE2308" s="12" t="s">
        <v>1261</v>
      </c>
      <c r="AF2308" s="12" t="s">
        <v>3176</v>
      </c>
      <c r="AG2308" s="12" t="s">
        <v>1669</v>
      </c>
      <c r="AH2308" s="12" t="s">
        <v>3060</v>
      </c>
      <c r="DN2308" s="55">
        <v>2301</v>
      </c>
      <c r="DO2308" s="55" t="s">
        <v>1706</v>
      </c>
      <c r="DP2308" s="55" t="s">
        <v>3300</v>
      </c>
      <c r="DQ2308" s="55" t="s">
        <v>1260</v>
      </c>
      <c r="DR2308" s="55" t="s">
        <v>1261</v>
      </c>
      <c r="DS2308" s="55">
        <v>33327</v>
      </c>
      <c r="DT2308" s="55">
        <v>10000</v>
      </c>
      <c r="DU2308" s="55" t="s">
        <v>1258</v>
      </c>
      <c r="DV2308" s="55">
        <v>1</v>
      </c>
      <c r="EV2308" s="55">
        <v>2301</v>
      </c>
      <c r="EW2308" s="55" t="s">
        <v>1246</v>
      </c>
      <c r="EX2308" s="55" t="s">
        <v>1260</v>
      </c>
      <c r="EY2308" s="55">
        <v>11</v>
      </c>
      <c r="EZ2308" s="55">
        <v>0</v>
      </c>
      <c r="FA2308" s="55">
        <v>1994</v>
      </c>
      <c r="FB2308" s="55" t="s">
        <v>1361</v>
      </c>
      <c r="FC2308" s="55" t="s">
        <v>1249</v>
      </c>
      <c r="FD2308" s="55">
        <v>5.25</v>
      </c>
      <c r="FF2308" s="55">
        <v>2301</v>
      </c>
      <c r="FG2308" s="55" t="s">
        <v>1313</v>
      </c>
      <c r="FH2308" s="55" t="s">
        <v>1260</v>
      </c>
      <c r="FI2308" s="55">
        <v>3</v>
      </c>
      <c r="FJ2308" s="55">
        <v>2500</v>
      </c>
      <c r="FK2308" s="55" t="s">
        <v>1249</v>
      </c>
      <c r="FL2308" s="55">
        <v>1.1</v>
      </c>
      <c r="JW2308" s="12">
        <v>2301</v>
      </c>
      <c r="JX2308" s="12" t="s">
        <v>1703</v>
      </c>
      <c r="JY2308" s="12" t="s">
        <v>2986</v>
      </c>
    </row>
    <row r="2309" ht="14.25" customHeight="1" outlineLevel="1" spans="7:285">
      <c r="G2309" s="55">
        <v>2302</v>
      </c>
      <c r="H2309" s="55" t="s">
        <v>1313</v>
      </c>
      <c r="I2309" s="55" t="s">
        <v>1260</v>
      </c>
      <c r="J2309" s="55" t="s">
        <v>1409</v>
      </c>
      <c r="K2309" s="55" t="s">
        <v>1249</v>
      </c>
      <c r="L2309" s="55">
        <v>0.38</v>
      </c>
      <c r="AD2309" s="12">
        <v>2302</v>
      </c>
      <c r="AE2309" s="12" t="s">
        <v>1261</v>
      </c>
      <c r="AF2309" s="12" t="s">
        <v>1620</v>
      </c>
      <c r="AG2309" s="12" t="s">
        <v>1472</v>
      </c>
      <c r="AH2309" s="12" t="s">
        <v>2481</v>
      </c>
      <c r="DN2309" s="55">
        <v>2302</v>
      </c>
      <c r="DO2309" s="55" t="s">
        <v>1706</v>
      </c>
      <c r="DP2309" s="55" t="s">
        <v>3300</v>
      </c>
      <c r="DQ2309" s="55" t="s">
        <v>1260</v>
      </c>
      <c r="DR2309" s="55" t="s">
        <v>1261</v>
      </c>
      <c r="DS2309" s="55">
        <v>33332</v>
      </c>
      <c r="DT2309" s="55">
        <v>10000</v>
      </c>
      <c r="DU2309" s="55" t="s">
        <v>1258</v>
      </c>
      <c r="DV2309" s="55">
        <v>1</v>
      </c>
      <c r="EV2309" s="55">
        <v>2302</v>
      </c>
      <c r="EW2309" s="55" t="s">
        <v>1246</v>
      </c>
      <c r="EX2309" s="55" t="s">
        <v>1260</v>
      </c>
      <c r="EY2309" s="55">
        <v>11</v>
      </c>
      <c r="EZ2309" s="55">
        <v>1995</v>
      </c>
      <c r="FA2309" s="55">
        <v>2999</v>
      </c>
      <c r="FB2309" s="55" t="s">
        <v>1361</v>
      </c>
      <c r="FC2309" s="55" t="s">
        <v>1249</v>
      </c>
      <c r="FD2309" s="55">
        <v>6</v>
      </c>
      <c r="FF2309" s="55">
        <v>2302</v>
      </c>
      <c r="FG2309" s="55" t="s">
        <v>1313</v>
      </c>
      <c r="FH2309" s="55" t="s">
        <v>1260</v>
      </c>
      <c r="FI2309" s="55">
        <v>3</v>
      </c>
      <c r="FJ2309" s="55">
        <v>5000</v>
      </c>
      <c r="FK2309" s="55" t="s">
        <v>1249</v>
      </c>
      <c r="FL2309" s="55">
        <v>0.85</v>
      </c>
      <c r="JW2309" s="12">
        <v>2302</v>
      </c>
      <c r="JX2309" s="12" t="s">
        <v>1703</v>
      </c>
      <c r="JY2309" s="12" t="s">
        <v>2988</v>
      </c>
    </row>
    <row r="2310" ht="14.25" customHeight="1" outlineLevel="1" spans="7:285">
      <c r="G2310" s="55">
        <v>2303</v>
      </c>
      <c r="H2310" s="55" t="s">
        <v>1313</v>
      </c>
      <c r="I2310" s="55" t="s">
        <v>1260</v>
      </c>
      <c r="J2310" s="55" t="s">
        <v>1992</v>
      </c>
      <c r="K2310" s="55" t="s">
        <v>1249</v>
      </c>
      <c r="L2310" s="55">
        <v>0.38</v>
      </c>
      <c r="AD2310" s="12">
        <v>2303</v>
      </c>
      <c r="AE2310" s="12" t="s">
        <v>1261</v>
      </c>
      <c r="AF2310" s="12" t="s">
        <v>2893</v>
      </c>
      <c r="AG2310" s="12" t="s">
        <v>1669</v>
      </c>
      <c r="AH2310" s="12" t="s">
        <v>3060</v>
      </c>
      <c r="DN2310" s="55">
        <v>2303</v>
      </c>
      <c r="DO2310" s="55" t="s">
        <v>1706</v>
      </c>
      <c r="DP2310" s="55" t="s">
        <v>3300</v>
      </c>
      <c r="DQ2310" s="55" t="s">
        <v>1260</v>
      </c>
      <c r="DR2310" s="55" t="s">
        <v>1261</v>
      </c>
      <c r="DS2310" s="55">
        <v>33334</v>
      </c>
      <c r="DT2310" s="55">
        <v>10000</v>
      </c>
      <c r="DU2310" s="55" t="s">
        <v>1258</v>
      </c>
      <c r="DV2310" s="55">
        <v>1</v>
      </c>
      <c r="EV2310" s="55">
        <v>2303</v>
      </c>
      <c r="EW2310" s="55" t="s">
        <v>1246</v>
      </c>
      <c r="EX2310" s="55" t="s">
        <v>1260</v>
      </c>
      <c r="EY2310" s="55">
        <v>12</v>
      </c>
      <c r="EZ2310" s="55">
        <v>0</v>
      </c>
      <c r="FA2310" s="55">
        <v>1994</v>
      </c>
      <c r="FB2310" s="55" t="s">
        <v>1361</v>
      </c>
      <c r="FC2310" s="55" t="s">
        <v>1249</v>
      </c>
      <c r="FD2310" s="55">
        <v>5.25</v>
      </c>
      <c r="FF2310" s="55">
        <v>2303</v>
      </c>
      <c r="FG2310" s="55" t="s">
        <v>1313</v>
      </c>
      <c r="FH2310" s="55" t="s">
        <v>1260</v>
      </c>
      <c r="FI2310" s="55">
        <v>3</v>
      </c>
      <c r="FJ2310" s="55">
        <v>10000</v>
      </c>
      <c r="FK2310" s="55" t="s">
        <v>1249</v>
      </c>
      <c r="FL2310" s="55">
        <v>0.65</v>
      </c>
      <c r="JW2310" s="12">
        <v>2303</v>
      </c>
      <c r="JX2310" s="12" t="s">
        <v>1703</v>
      </c>
      <c r="JY2310" s="12" t="s">
        <v>2991</v>
      </c>
    </row>
    <row r="2311" ht="14.25" customHeight="1" outlineLevel="1" spans="7:285">
      <c r="G2311" s="55">
        <v>2304</v>
      </c>
      <c r="H2311" s="55" t="s">
        <v>1313</v>
      </c>
      <c r="I2311" s="55" t="s">
        <v>1260</v>
      </c>
      <c r="J2311" s="55" t="s">
        <v>1811</v>
      </c>
      <c r="K2311" s="55" t="s">
        <v>1249</v>
      </c>
      <c r="L2311" s="55">
        <v>0.45</v>
      </c>
      <c r="AD2311" s="12">
        <v>2304</v>
      </c>
      <c r="AE2311" s="12" t="s">
        <v>1261</v>
      </c>
      <c r="AF2311" s="12" t="s">
        <v>2421</v>
      </c>
      <c r="AG2311" s="12" t="s">
        <v>1472</v>
      </c>
      <c r="AH2311" s="12" t="s">
        <v>2481</v>
      </c>
      <c r="DN2311" s="55">
        <v>2304</v>
      </c>
      <c r="DO2311" s="55" t="s">
        <v>1706</v>
      </c>
      <c r="DP2311" s="55" t="s">
        <v>3300</v>
      </c>
      <c r="DQ2311" s="55" t="s">
        <v>1260</v>
      </c>
      <c r="DR2311" s="55" t="s">
        <v>1261</v>
      </c>
      <c r="DS2311" s="55">
        <v>33351</v>
      </c>
      <c r="DT2311" s="55">
        <v>10000</v>
      </c>
      <c r="DU2311" s="55" t="s">
        <v>1258</v>
      </c>
      <c r="DV2311" s="55">
        <v>1</v>
      </c>
      <c r="EV2311" s="55">
        <v>2304</v>
      </c>
      <c r="EW2311" s="55" t="s">
        <v>1246</v>
      </c>
      <c r="EX2311" s="55" t="s">
        <v>1260</v>
      </c>
      <c r="EY2311" s="55">
        <v>12</v>
      </c>
      <c r="EZ2311" s="55">
        <v>1995</v>
      </c>
      <c r="FA2311" s="55">
        <v>2999</v>
      </c>
      <c r="FB2311" s="55" t="s">
        <v>1361</v>
      </c>
      <c r="FC2311" s="55" t="s">
        <v>1249</v>
      </c>
      <c r="FD2311" s="55">
        <v>6</v>
      </c>
      <c r="FF2311" s="55">
        <v>2304</v>
      </c>
      <c r="FG2311" s="55" t="s">
        <v>1313</v>
      </c>
      <c r="FH2311" s="55" t="s">
        <v>1260</v>
      </c>
      <c r="FI2311" s="55">
        <v>3</v>
      </c>
      <c r="FJ2311" s="55">
        <v>25000</v>
      </c>
      <c r="FK2311" s="55" t="s">
        <v>1249</v>
      </c>
      <c r="FL2311" s="55">
        <v>0.65</v>
      </c>
      <c r="JW2311" s="12">
        <v>2304</v>
      </c>
      <c r="JX2311" s="12" t="s">
        <v>1703</v>
      </c>
      <c r="JY2311" s="12" t="s">
        <v>2994</v>
      </c>
    </row>
    <row r="2312" ht="14.25" customHeight="1" outlineLevel="1" spans="7:285">
      <c r="G2312" s="55">
        <v>2305</v>
      </c>
      <c r="H2312" s="55" t="s">
        <v>1313</v>
      </c>
      <c r="I2312" s="55" t="s">
        <v>1260</v>
      </c>
      <c r="J2312" s="55" t="s">
        <v>1839</v>
      </c>
      <c r="K2312" s="55" t="s">
        <v>1249</v>
      </c>
      <c r="L2312" s="55">
        <v>0.25</v>
      </c>
      <c r="AD2312" s="12">
        <v>2305</v>
      </c>
      <c r="AE2312" s="12" t="s">
        <v>3537</v>
      </c>
      <c r="AF2312" s="12" t="s">
        <v>2821</v>
      </c>
      <c r="AG2312" s="12" t="s">
        <v>1669</v>
      </c>
      <c r="AH2312" s="12" t="s">
        <v>3063</v>
      </c>
      <c r="DN2312" s="55">
        <v>2305</v>
      </c>
      <c r="DO2312" s="55" t="s">
        <v>1706</v>
      </c>
      <c r="DP2312" s="55" t="s">
        <v>3300</v>
      </c>
      <c r="DQ2312" s="55" t="s">
        <v>1260</v>
      </c>
      <c r="DR2312" s="55" t="s">
        <v>1261</v>
      </c>
      <c r="DS2312" s="55">
        <v>33401</v>
      </c>
      <c r="DT2312" s="55">
        <v>10000</v>
      </c>
      <c r="DU2312" s="55" t="s">
        <v>1258</v>
      </c>
      <c r="DV2312" s="55">
        <v>1</v>
      </c>
      <c r="EV2312" s="55">
        <v>2305</v>
      </c>
      <c r="EW2312" s="55" t="s">
        <v>1246</v>
      </c>
      <c r="EX2312" s="55" t="s">
        <v>1260</v>
      </c>
      <c r="EY2312" s="55">
        <v>2</v>
      </c>
      <c r="EZ2312" s="55">
        <v>0</v>
      </c>
      <c r="FA2312" s="55">
        <v>1994</v>
      </c>
      <c r="FB2312" s="55" t="s">
        <v>1361</v>
      </c>
      <c r="FC2312" s="55" t="s">
        <v>1249</v>
      </c>
      <c r="FD2312" s="55">
        <v>5.5</v>
      </c>
      <c r="FF2312" s="55">
        <v>2305</v>
      </c>
      <c r="FG2312" s="55" t="s">
        <v>1313</v>
      </c>
      <c r="FH2312" s="55" t="s">
        <v>1260</v>
      </c>
      <c r="FI2312" s="55">
        <v>3</v>
      </c>
      <c r="FJ2312" s="55">
        <v>50000</v>
      </c>
      <c r="FK2312" s="55" t="s">
        <v>1249</v>
      </c>
      <c r="FL2312" s="55">
        <v>0.55</v>
      </c>
      <c r="JW2312" s="12">
        <v>2305</v>
      </c>
      <c r="JX2312" s="12" t="s">
        <v>1703</v>
      </c>
      <c r="JY2312" s="12" t="s">
        <v>2884</v>
      </c>
    </row>
    <row r="2313" ht="14.25" customHeight="1" outlineLevel="1" spans="7:285">
      <c r="G2313" s="55">
        <v>2306</v>
      </c>
      <c r="H2313" s="55" t="s">
        <v>1313</v>
      </c>
      <c r="I2313" s="55" t="s">
        <v>1260</v>
      </c>
      <c r="J2313" s="55" t="s">
        <v>1864</v>
      </c>
      <c r="K2313" s="55" t="s">
        <v>1249</v>
      </c>
      <c r="L2313" s="55">
        <v>0.25</v>
      </c>
      <c r="AD2313" s="12">
        <v>2306</v>
      </c>
      <c r="AE2313" s="12" t="s">
        <v>1261</v>
      </c>
      <c r="AF2313" s="12" t="s">
        <v>2674</v>
      </c>
      <c r="AG2313" s="12" t="s">
        <v>1472</v>
      </c>
      <c r="AH2313" s="12" t="s">
        <v>2481</v>
      </c>
      <c r="DN2313" s="55">
        <v>2306</v>
      </c>
      <c r="DO2313" s="55" t="s">
        <v>1706</v>
      </c>
      <c r="DP2313" s="55" t="s">
        <v>3300</v>
      </c>
      <c r="DQ2313" s="55" t="s">
        <v>1260</v>
      </c>
      <c r="DR2313" s="55" t="s">
        <v>1261</v>
      </c>
      <c r="DS2313" s="55">
        <v>33403</v>
      </c>
      <c r="DT2313" s="55">
        <v>10000</v>
      </c>
      <c r="DU2313" s="55" t="s">
        <v>1258</v>
      </c>
      <c r="DV2313" s="55">
        <v>1</v>
      </c>
      <c r="EV2313" s="55">
        <v>2306</v>
      </c>
      <c r="EW2313" s="55" t="s">
        <v>1246</v>
      </c>
      <c r="EX2313" s="55" t="s">
        <v>1260</v>
      </c>
      <c r="EY2313" s="55">
        <v>2</v>
      </c>
      <c r="EZ2313" s="55">
        <v>1995</v>
      </c>
      <c r="FA2313" s="55">
        <v>2999</v>
      </c>
      <c r="FB2313" s="55" t="s">
        <v>1361</v>
      </c>
      <c r="FC2313" s="55" t="s">
        <v>1249</v>
      </c>
      <c r="FD2313" s="55">
        <v>6</v>
      </c>
      <c r="FF2313" s="55">
        <v>2306</v>
      </c>
      <c r="FG2313" s="55" t="s">
        <v>1313</v>
      </c>
      <c r="FH2313" s="55" t="s">
        <v>1260</v>
      </c>
      <c r="FI2313" s="55">
        <v>3</v>
      </c>
      <c r="FJ2313" s="55">
        <v>80000</v>
      </c>
      <c r="FK2313" s="55" t="s">
        <v>1249</v>
      </c>
      <c r="FL2313" s="55">
        <v>0.55</v>
      </c>
      <c r="JW2313" s="12">
        <v>2306</v>
      </c>
      <c r="JX2313" s="12" t="s">
        <v>1703</v>
      </c>
      <c r="JY2313" s="12" t="s">
        <v>2836</v>
      </c>
    </row>
    <row r="2314" ht="14.25" customHeight="1" outlineLevel="1" spans="7:285">
      <c r="G2314" s="55">
        <v>2307</v>
      </c>
      <c r="H2314" s="55" t="s">
        <v>1313</v>
      </c>
      <c r="I2314" s="55" t="s">
        <v>1260</v>
      </c>
      <c r="J2314" s="55" t="s">
        <v>1363</v>
      </c>
      <c r="K2314" s="55" t="s">
        <v>1249</v>
      </c>
      <c r="L2314" s="55">
        <v>0.25</v>
      </c>
      <c r="AD2314" s="12">
        <v>2307</v>
      </c>
      <c r="AE2314" s="12" t="s">
        <v>3538</v>
      </c>
      <c r="AF2314" s="12" t="s">
        <v>2697</v>
      </c>
      <c r="AG2314" s="12" t="s">
        <v>1669</v>
      </c>
      <c r="AH2314" s="12" t="s">
        <v>3065</v>
      </c>
      <c r="DN2314" s="55">
        <v>2307</v>
      </c>
      <c r="DO2314" s="55" t="s">
        <v>1706</v>
      </c>
      <c r="DP2314" s="55" t="s">
        <v>3300</v>
      </c>
      <c r="DQ2314" s="55" t="s">
        <v>1260</v>
      </c>
      <c r="DR2314" s="55" t="s">
        <v>1261</v>
      </c>
      <c r="DS2314" s="55">
        <v>33404</v>
      </c>
      <c r="DT2314" s="55">
        <v>10000</v>
      </c>
      <c r="DU2314" s="55" t="s">
        <v>1258</v>
      </c>
      <c r="DV2314" s="55">
        <v>1</v>
      </c>
      <c r="EV2314" s="55">
        <v>2307</v>
      </c>
      <c r="EW2314" s="55" t="s">
        <v>1246</v>
      </c>
      <c r="EX2314" s="55" t="s">
        <v>1260</v>
      </c>
      <c r="EY2314" s="55">
        <v>3</v>
      </c>
      <c r="EZ2314" s="55">
        <v>0</v>
      </c>
      <c r="FA2314" s="55">
        <v>1994</v>
      </c>
      <c r="FB2314" s="55" t="s">
        <v>1361</v>
      </c>
      <c r="FC2314" s="55" t="s">
        <v>1249</v>
      </c>
      <c r="FD2314" s="55">
        <v>5.25</v>
      </c>
      <c r="FF2314" s="55">
        <v>2307</v>
      </c>
      <c r="FG2314" s="55" t="s">
        <v>1313</v>
      </c>
      <c r="FH2314" s="55" t="s">
        <v>1260</v>
      </c>
      <c r="FI2314" s="55">
        <v>3</v>
      </c>
      <c r="FJ2314" s="55">
        <v>130000</v>
      </c>
      <c r="FK2314" s="55" t="s">
        <v>1249</v>
      </c>
      <c r="FL2314" s="55">
        <v>0.55</v>
      </c>
      <c r="JW2314" s="12">
        <v>2307</v>
      </c>
      <c r="JX2314" s="12" t="s">
        <v>1703</v>
      </c>
      <c r="JY2314" s="12" t="s">
        <v>885</v>
      </c>
    </row>
    <row r="2315" ht="14.25" customHeight="1" outlineLevel="1" spans="7:285">
      <c r="G2315" s="55">
        <v>2308</v>
      </c>
      <c r="H2315" s="55" t="s">
        <v>1313</v>
      </c>
      <c r="I2315" s="55" t="s">
        <v>1260</v>
      </c>
      <c r="J2315" s="55" t="s">
        <v>1910</v>
      </c>
      <c r="K2315" s="55" t="s">
        <v>1249</v>
      </c>
      <c r="L2315" s="55">
        <v>0.25</v>
      </c>
      <c r="AD2315" s="12">
        <v>2308</v>
      </c>
      <c r="AE2315" s="12" t="s">
        <v>1261</v>
      </c>
      <c r="AF2315" s="12" t="s">
        <v>2762</v>
      </c>
      <c r="AG2315" s="12" t="s">
        <v>1472</v>
      </c>
      <c r="AH2315" s="12" t="s">
        <v>2481</v>
      </c>
      <c r="DN2315" s="55">
        <v>2308</v>
      </c>
      <c r="DO2315" s="55" t="s">
        <v>1706</v>
      </c>
      <c r="DP2315" s="55" t="s">
        <v>3300</v>
      </c>
      <c r="DQ2315" s="55" t="s">
        <v>1260</v>
      </c>
      <c r="DR2315" s="55" t="s">
        <v>1261</v>
      </c>
      <c r="DS2315" s="55">
        <v>33405</v>
      </c>
      <c r="DT2315" s="55">
        <v>10000</v>
      </c>
      <c r="DU2315" s="55" t="s">
        <v>1258</v>
      </c>
      <c r="DV2315" s="55">
        <v>1</v>
      </c>
      <c r="EV2315" s="55">
        <v>2308</v>
      </c>
      <c r="EW2315" s="55" t="s">
        <v>1246</v>
      </c>
      <c r="EX2315" s="55" t="s">
        <v>1260</v>
      </c>
      <c r="EY2315" s="55">
        <v>3</v>
      </c>
      <c r="EZ2315" s="55">
        <v>1995</v>
      </c>
      <c r="FA2315" s="55">
        <v>2999</v>
      </c>
      <c r="FB2315" s="55" t="s">
        <v>1361</v>
      </c>
      <c r="FC2315" s="55" t="s">
        <v>1249</v>
      </c>
      <c r="FD2315" s="55">
        <v>6</v>
      </c>
      <c r="FF2315" s="55">
        <v>2308</v>
      </c>
      <c r="FG2315" s="55" t="s">
        <v>1313</v>
      </c>
      <c r="FH2315" s="55" t="s">
        <v>1260</v>
      </c>
      <c r="FI2315" s="55">
        <v>3</v>
      </c>
      <c r="FJ2315" s="55">
        <v>260000</v>
      </c>
      <c r="FK2315" s="55" t="s">
        <v>1249</v>
      </c>
      <c r="FL2315" s="55">
        <v>0.55</v>
      </c>
      <c r="JW2315" s="12">
        <v>2308</v>
      </c>
      <c r="JX2315" s="12" t="s">
        <v>1703</v>
      </c>
      <c r="JY2315" s="12" t="s">
        <v>2864</v>
      </c>
    </row>
    <row r="2316" ht="14.25" customHeight="1" outlineLevel="1" spans="7:285">
      <c r="G2316" s="55">
        <v>2309</v>
      </c>
      <c r="H2316" s="55" t="s">
        <v>1313</v>
      </c>
      <c r="I2316" s="55" t="s">
        <v>1260</v>
      </c>
      <c r="J2316" s="55" t="s">
        <v>1939</v>
      </c>
      <c r="K2316" s="55" t="s">
        <v>1249</v>
      </c>
      <c r="L2316" s="55">
        <v>0.25</v>
      </c>
      <c r="AD2316" s="12">
        <v>2309</v>
      </c>
      <c r="AE2316" s="12" t="s">
        <v>3539</v>
      </c>
      <c r="AF2316" s="12" t="s">
        <v>2697</v>
      </c>
      <c r="AG2316" s="12" t="s">
        <v>1669</v>
      </c>
      <c r="AH2316" s="12" t="s">
        <v>3068</v>
      </c>
      <c r="DN2316" s="55">
        <v>2309</v>
      </c>
      <c r="DO2316" s="55" t="s">
        <v>1706</v>
      </c>
      <c r="DP2316" s="55" t="s">
        <v>3300</v>
      </c>
      <c r="DQ2316" s="55" t="s">
        <v>1260</v>
      </c>
      <c r="DR2316" s="55" t="s">
        <v>1261</v>
      </c>
      <c r="DS2316" s="55">
        <v>33407</v>
      </c>
      <c r="DT2316" s="55">
        <v>10000</v>
      </c>
      <c r="DU2316" s="55" t="s">
        <v>1258</v>
      </c>
      <c r="DV2316" s="55">
        <v>1</v>
      </c>
      <c r="EV2316" s="55">
        <v>2309</v>
      </c>
      <c r="EW2316" s="55" t="s">
        <v>1246</v>
      </c>
      <c r="EX2316" s="55" t="s">
        <v>1260</v>
      </c>
      <c r="EY2316" s="55">
        <v>4</v>
      </c>
      <c r="EZ2316" s="55">
        <v>0</v>
      </c>
      <c r="FA2316" s="55">
        <v>1994</v>
      </c>
      <c r="FB2316" s="55" t="s">
        <v>1361</v>
      </c>
      <c r="FC2316" s="55" t="s">
        <v>1249</v>
      </c>
      <c r="FD2316" s="55">
        <v>5.25</v>
      </c>
      <c r="FF2316" s="55">
        <v>2309</v>
      </c>
      <c r="FG2316" s="55" t="s">
        <v>1313</v>
      </c>
      <c r="FH2316" s="55" t="s">
        <v>1260</v>
      </c>
      <c r="FI2316" s="55">
        <v>3</v>
      </c>
      <c r="FJ2316" s="55">
        <v>400000</v>
      </c>
      <c r="FK2316" s="55" t="s">
        <v>1249</v>
      </c>
      <c r="FL2316" s="55">
        <v>0.55</v>
      </c>
      <c r="JW2316" s="12">
        <v>2309</v>
      </c>
      <c r="JX2316" s="12" t="s">
        <v>1703</v>
      </c>
      <c r="JY2316" s="12" t="s">
        <v>1775</v>
      </c>
    </row>
    <row r="2317" ht="14.25" customHeight="1" outlineLevel="1" spans="7:285">
      <c r="G2317" s="55">
        <v>2310</v>
      </c>
      <c r="H2317" s="55" t="s">
        <v>1313</v>
      </c>
      <c r="I2317" s="55" t="s">
        <v>1260</v>
      </c>
      <c r="J2317" s="55" t="s">
        <v>1964</v>
      </c>
      <c r="K2317" s="55" t="s">
        <v>1249</v>
      </c>
      <c r="L2317" s="55">
        <v>0.25</v>
      </c>
      <c r="AD2317" s="12">
        <v>2310</v>
      </c>
      <c r="AE2317" s="12" t="s">
        <v>1261</v>
      </c>
      <c r="AF2317" s="12" t="s">
        <v>1775</v>
      </c>
      <c r="AG2317" s="12" t="s">
        <v>1472</v>
      </c>
      <c r="AH2317" s="12" t="s">
        <v>2481</v>
      </c>
      <c r="DN2317" s="55">
        <v>2310</v>
      </c>
      <c r="DO2317" s="55" t="s">
        <v>1706</v>
      </c>
      <c r="DP2317" s="55" t="s">
        <v>3300</v>
      </c>
      <c r="DQ2317" s="55" t="s">
        <v>1260</v>
      </c>
      <c r="DR2317" s="55" t="s">
        <v>1261</v>
      </c>
      <c r="DS2317" s="55">
        <v>33408</v>
      </c>
      <c r="DT2317" s="55">
        <v>10000</v>
      </c>
      <c r="DU2317" s="55" t="s">
        <v>1258</v>
      </c>
      <c r="DV2317" s="55">
        <v>1</v>
      </c>
      <c r="EV2317" s="55">
        <v>2310</v>
      </c>
      <c r="EW2317" s="55" t="s">
        <v>1246</v>
      </c>
      <c r="EX2317" s="55" t="s">
        <v>1260</v>
      </c>
      <c r="EY2317" s="55">
        <v>4</v>
      </c>
      <c r="EZ2317" s="55">
        <v>1995</v>
      </c>
      <c r="FA2317" s="55">
        <v>2999</v>
      </c>
      <c r="FB2317" s="55" t="s">
        <v>1361</v>
      </c>
      <c r="FC2317" s="55" t="s">
        <v>1249</v>
      </c>
      <c r="FD2317" s="55">
        <v>6</v>
      </c>
      <c r="FF2317" s="55">
        <v>2310</v>
      </c>
      <c r="FG2317" s="55" t="s">
        <v>1313</v>
      </c>
      <c r="FH2317" s="55" t="s">
        <v>1260</v>
      </c>
      <c r="FI2317" s="55">
        <v>3</v>
      </c>
      <c r="FJ2317" s="55">
        <v>530000</v>
      </c>
      <c r="FK2317" s="55" t="s">
        <v>1249</v>
      </c>
      <c r="FL2317" s="55">
        <v>0.55</v>
      </c>
      <c r="JW2317" s="12">
        <v>2310</v>
      </c>
      <c r="JX2317" s="12" t="s">
        <v>1703</v>
      </c>
      <c r="JY2317" s="12" t="s">
        <v>1007</v>
      </c>
    </row>
    <row r="2318" ht="14.25" customHeight="1" outlineLevel="1" spans="7:285">
      <c r="G2318" s="55">
        <v>2311</v>
      </c>
      <c r="H2318" s="55" t="s">
        <v>1313</v>
      </c>
      <c r="I2318" s="55" t="s">
        <v>1260</v>
      </c>
      <c r="J2318" s="55" t="s">
        <v>1989</v>
      </c>
      <c r="K2318" s="55" t="s">
        <v>1249</v>
      </c>
      <c r="L2318" s="55">
        <v>0.25</v>
      </c>
      <c r="AD2318" s="12">
        <v>2311</v>
      </c>
      <c r="AE2318" s="12" t="s">
        <v>3540</v>
      </c>
      <c r="AF2318" s="12" t="s">
        <v>2697</v>
      </c>
      <c r="AG2318" s="12" t="s">
        <v>1669</v>
      </c>
      <c r="AH2318" s="12" t="s">
        <v>3068</v>
      </c>
      <c r="DN2318" s="55">
        <v>2311</v>
      </c>
      <c r="DO2318" s="55" t="s">
        <v>1706</v>
      </c>
      <c r="DP2318" s="55" t="s">
        <v>3300</v>
      </c>
      <c r="DQ2318" s="55" t="s">
        <v>1260</v>
      </c>
      <c r="DR2318" s="55" t="s">
        <v>1261</v>
      </c>
      <c r="DS2318" s="55">
        <v>33409</v>
      </c>
      <c r="DT2318" s="55">
        <v>10000</v>
      </c>
      <c r="DU2318" s="55" t="s">
        <v>1258</v>
      </c>
      <c r="DV2318" s="55">
        <v>1</v>
      </c>
      <c r="EV2318" s="55">
        <v>2311</v>
      </c>
      <c r="EW2318" s="55" t="s">
        <v>1246</v>
      </c>
      <c r="EX2318" s="55" t="s">
        <v>1260</v>
      </c>
      <c r="EY2318" s="55">
        <v>5</v>
      </c>
      <c r="EZ2318" s="55">
        <v>0</v>
      </c>
      <c r="FA2318" s="55">
        <v>1994</v>
      </c>
      <c r="FB2318" s="55" t="s">
        <v>1361</v>
      </c>
      <c r="FC2318" s="55" t="s">
        <v>1249</v>
      </c>
      <c r="FD2318" s="55">
        <v>5.25</v>
      </c>
      <c r="FF2318" s="55">
        <v>2311</v>
      </c>
      <c r="FG2318" s="55" t="s">
        <v>1313</v>
      </c>
      <c r="FH2318" s="55" t="s">
        <v>1260</v>
      </c>
      <c r="FI2318" s="55">
        <v>3</v>
      </c>
      <c r="FJ2318" s="55">
        <v>540000</v>
      </c>
      <c r="FK2318" s="55" t="s">
        <v>1249</v>
      </c>
      <c r="FL2318" s="55">
        <v>0.55</v>
      </c>
      <c r="JW2318" s="12">
        <v>2311</v>
      </c>
      <c r="JX2318" s="12" t="s">
        <v>1703</v>
      </c>
      <c r="JY2318" s="12" t="s">
        <v>3016</v>
      </c>
    </row>
    <row r="2319" ht="14.25" customHeight="1" outlineLevel="1" spans="7:285">
      <c r="G2319" s="55">
        <v>2312</v>
      </c>
      <c r="H2319" s="55" t="s">
        <v>1313</v>
      </c>
      <c r="I2319" s="55" t="s">
        <v>1756</v>
      </c>
      <c r="J2319" s="55" t="s">
        <v>2162</v>
      </c>
      <c r="K2319" s="55" t="s">
        <v>1249</v>
      </c>
      <c r="L2319" s="55">
        <v>0.31</v>
      </c>
      <c r="AD2319" s="12">
        <v>2312</v>
      </c>
      <c r="AE2319" s="12" t="s">
        <v>1261</v>
      </c>
      <c r="AF2319" s="12" t="s">
        <v>741</v>
      </c>
      <c r="AG2319" s="12" t="s">
        <v>1517</v>
      </c>
      <c r="AH2319" s="12" t="s">
        <v>2368</v>
      </c>
      <c r="DN2319" s="55">
        <v>2312</v>
      </c>
      <c r="DO2319" s="55" t="s">
        <v>1706</v>
      </c>
      <c r="DP2319" s="55" t="s">
        <v>3300</v>
      </c>
      <c r="DQ2319" s="55" t="s">
        <v>1260</v>
      </c>
      <c r="DR2319" s="55" t="s">
        <v>1261</v>
      </c>
      <c r="DS2319" s="55">
        <v>33412</v>
      </c>
      <c r="DT2319" s="55">
        <v>10000</v>
      </c>
      <c r="DU2319" s="55" t="s">
        <v>1258</v>
      </c>
      <c r="DV2319" s="55">
        <v>1</v>
      </c>
      <c r="EV2319" s="55">
        <v>2312</v>
      </c>
      <c r="EW2319" s="55" t="s">
        <v>1246</v>
      </c>
      <c r="EX2319" s="55" t="s">
        <v>1260</v>
      </c>
      <c r="EY2319" s="55">
        <v>5</v>
      </c>
      <c r="EZ2319" s="55">
        <v>1995</v>
      </c>
      <c r="FA2319" s="55">
        <v>2999</v>
      </c>
      <c r="FB2319" s="55" t="s">
        <v>1361</v>
      </c>
      <c r="FC2319" s="55" t="s">
        <v>1249</v>
      </c>
      <c r="FD2319" s="55">
        <v>6</v>
      </c>
      <c r="FF2319" s="55">
        <v>2312</v>
      </c>
      <c r="FG2319" s="55" t="s">
        <v>1313</v>
      </c>
      <c r="FH2319" s="55" t="s">
        <v>1260</v>
      </c>
      <c r="FI2319" s="55">
        <v>4</v>
      </c>
      <c r="FJ2319" s="55">
        <v>0</v>
      </c>
      <c r="FK2319" s="55" t="s">
        <v>1249</v>
      </c>
      <c r="FL2319" s="55">
        <v>1.25</v>
      </c>
      <c r="JW2319" s="12">
        <v>2312</v>
      </c>
      <c r="JX2319" s="12" t="s">
        <v>1703</v>
      </c>
      <c r="JY2319" s="12" t="s">
        <v>3021</v>
      </c>
    </row>
    <row r="2320" ht="14.25" customHeight="1" outlineLevel="1" spans="7:285">
      <c r="G2320" s="55">
        <v>2313</v>
      </c>
      <c r="H2320" s="55" t="s">
        <v>1313</v>
      </c>
      <c r="I2320" s="55" t="s">
        <v>1756</v>
      </c>
      <c r="J2320" s="55" t="s">
        <v>2526</v>
      </c>
      <c r="K2320" s="55" t="s">
        <v>1249</v>
      </c>
      <c r="L2320" s="55">
        <v>0.31</v>
      </c>
      <c r="AD2320" s="12">
        <v>2313</v>
      </c>
      <c r="AE2320" s="12" t="s">
        <v>3541</v>
      </c>
      <c r="AF2320" s="12" t="s">
        <v>2697</v>
      </c>
      <c r="AG2320" s="12" t="s">
        <v>1669</v>
      </c>
      <c r="AH2320" s="12" t="s">
        <v>3068</v>
      </c>
      <c r="DN2320" s="55">
        <v>2313</v>
      </c>
      <c r="DO2320" s="55" t="s">
        <v>1706</v>
      </c>
      <c r="DP2320" s="55" t="s">
        <v>3300</v>
      </c>
      <c r="DQ2320" s="55" t="s">
        <v>1260</v>
      </c>
      <c r="DR2320" s="55" t="s">
        <v>1261</v>
      </c>
      <c r="DS2320" s="55">
        <v>33413</v>
      </c>
      <c r="DT2320" s="55">
        <v>10000</v>
      </c>
      <c r="DU2320" s="55" t="s">
        <v>1258</v>
      </c>
      <c r="DV2320" s="55">
        <v>1</v>
      </c>
      <c r="EV2320" s="55">
        <v>2313</v>
      </c>
      <c r="EW2320" s="55" t="s">
        <v>1246</v>
      </c>
      <c r="EX2320" s="55" t="s">
        <v>1260</v>
      </c>
      <c r="EY2320" s="55">
        <v>6</v>
      </c>
      <c r="EZ2320" s="55">
        <v>0</v>
      </c>
      <c r="FA2320" s="55">
        <v>1994</v>
      </c>
      <c r="FB2320" s="55" t="s">
        <v>1361</v>
      </c>
      <c r="FC2320" s="55" t="s">
        <v>1249</v>
      </c>
      <c r="FD2320" s="55">
        <v>5.25</v>
      </c>
      <c r="FF2320" s="55">
        <v>2313</v>
      </c>
      <c r="FG2320" s="55" t="s">
        <v>1313</v>
      </c>
      <c r="FH2320" s="55" t="s">
        <v>1260</v>
      </c>
      <c r="FI2320" s="55">
        <v>4</v>
      </c>
      <c r="FJ2320" s="55">
        <v>1000</v>
      </c>
      <c r="FK2320" s="55" t="s">
        <v>1249</v>
      </c>
      <c r="FL2320" s="55">
        <v>1.15</v>
      </c>
      <c r="JW2320" s="12">
        <v>2313</v>
      </c>
      <c r="JX2320" s="12" t="s">
        <v>1703</v>
      </c>
      <c r="JY2320" s="12" t="s">
        <v>3024</v>
      </c>
    </row>
    <row r="2321" ht="14.25" customHeight="1" outlineLevel="1" spans="7:285">
      <c r="G2321" s="55">
        <v>2314</v>
      </c>
      <c r="H2321" s="55" t="s">
        <v>1313</v>
      </c>
      <c r="I2321" s="55" t="s">
        <v>1738</v>
      </c>
      <c r="J2321" s="55" t="s">
        <v>2781</v>
      </c>
      <c r="K2321" s="55" t="s">
        <v>1249</v>
      </c>
      <c r="L2321" s="55">
        <v>0.25</v>
      </c>
      <c r="AD2321" s="12">
        <v>2314</v>
      </c>
      <c r="AE2321" s="12" t="s">
        <v>1261</v>
      </c>
      <c r="AF2321" s="12" t="s">
        <v>1371</v>
      </c>
      <c r="AG2321" s="12" t="s">
        <v>1517</v>
      </c>
      <c r="AH2321" s="12" t="s">
        <v>2368</v>
      </c>
      <c r="DN2321" s="55">
        <v>2314</v>
      </c>
      <c r="DO2321" s="55" t="s">
        <v>1706</v>
      </c>
      <c r="DP2321" s="55" t="s">
        <v>3300</v>
      </c>
      <c r="DQ2321" s="55" t="s">
        <v>1260</v>
      </c>
      <c r="DR2321" s="55" t="s">
        <v>1261</v>
      </c>
      <c r="DS2321" s="55">
        <v>33417</v>
      </c>
      <c r="DT2321" s="55">
        <v>10000</v>
      </c>
      <c r="DU2321" s="55" t="s">
        <v>1258</v>
      </c>
      <c r="DV2321" s="55">
        <v>1</v>
      </c>
      <c r="EV2321" s="55">
        <v>2314</v>
      </c>
      <c r="EW2321" s="55" t="s">
        <v>1246</v>
      </c>
      <c r="EX2321" s="55" t="s">
        <v>1260</v>
      </c>
      <c r="EY2321" s="55">
        <v>6</v>
      </c>
      <c r="EZ2321" s="55">
        <v>1995</v>
      </c>
      <c r="FA2321" s="55">
        <v>2999</v>
      </c>
      <c r="FB2321" s="55" t="s">
        <v>1361</v>
      </c>
      <c r="FC2321" s="55" t="s">
        <v>1249</v>
      </c>
      <c r="FD2321" s="55">
        <v>6</v>
      </c>
      <c r="FF2321" s="55">
        <v>2314</v>
      </c>
      <c r="FG2321" s="55" t="s">
        <v>1313</v>
      </c>
      <c r="FH2321" s="55" t="s">
        <v>1260</v>
      </c>
      <c r="FI2321" s="55">
        <v>4</v>
      </c>
      <c r="FJ2321" s="55">
        <v>2500</v>
      </c>
      <c r="FK2321" s="55" t="s">
        <v>1249</v>
      </c>
      <c r="FL2321" s="55">
        <v>1.05</v>
      </c>
      <c r="JW2321" s="12">
        <v>2314</v>
      </c>
      <c r="JX2321" s="12" t="s">
        <v>1703</v>
      </c>
      <c r="JY2321" s="12" t="s">
        <v>1619</v>
      </c>
    </row>
    <row r="2322" ht="14.25" customHeight="1" outlineLevel="1" spans="7:285">
      <c r="G2322" s="55">
        <v>2315</v>
      </c>
      <c r="H2322" s="55" t="s">
        <v>1313</v>
      </c>
      <c r="I2322" s="55" t="s">
        <v>1738</v>
      </c>
      <c r="J2322" s="55" t="s">
        <v>2225</v>
      </c>
      <c r="K2322" s="55" t="s">
        <v>1249</v>
      </c>
      <c r="L2322" s="55">
        <v>0.25</v>
      </c>
      <c r="AD2322" s="12">
        <v>2315</v>
      </c>
      <c r="AE2322" s="12" t="s">
        <v>3542</v>
      </c>
      <c r="AF2322" s="12" t="s">
        <v>2697</v>
      </c>
      <c r="AG2322" s="12" t="s">
        <v>1669</v>
      </c>
      <c r="AH2322" s="12" t="s">
        <v>2078</v>
      </c>
      <c r="DN2322" s="55">
        <v>2315</v>
      </c>
      <c r="DO2322" s="55" t="s">
        <v>1706</v>
      </c>
      <c r="DP2322" s="55" t="s">
        <v>3300</v>
      </c>
      <c r="DQ2322" s="55" t="s">
        <v>1260</v>
      </c>
      <c r="DR2322" s="55" t="s">
        <v>1261</v>
      </c>
      <c r="DS2322" s="55">
        <v>33424</v>
      </c>
      <c r="DT2322" s="55">
        <v>10000</v>
      </c>
      <c r="DU2322" s="55" t="s">
        <v>1258</v>
      </c>
      <c r="DV2322" s="55">
        <v>1</v>
      </c>
      <c r="EV2322" s="55">
        <v>2315</v>
      </c>
      <c r="EW2322" s="55" t="s">
        <v>1246</v>
      </c>
      <c r="EX2322" s="55" t="s">
        <v>1260</v>
      </c>
      <c r="EY2322" s="55">
        <v>7</v>
      </c>
      <c r="EZ2322" s="55">
        <v>0</v>
      </c>
      <c r="FA2322" s="55">
        <v>1994</v>
      </c>
      <c r="FB2322" s="55" t="s">
        <v>1361</v>
      </c>
      <c r="FC2322" s="55" t="s">
        <v>1249</v>
      </c>
      <c r="FD2322" s="55">
        <v>5.25</v>
      </c>
      <c r="FF2322" s="55">
        <v>2315</v>
      </c>
      <c r="FG2322" s="55" t="s">
        <v>1313</v>
      </c>
      <c r="FH2322" s="55" t="s">
        <v>1260</v>
      </c>
      <c r="FI2322" s="55">
        <v>4</v>
      </c>
      <c r="FJ2322" s="55">
        <v>5000</v>
      </c>
      <c r="FK2322" s="55" t="s">
        <v>1249</v>
      </c>
      <c r="FL2322" s="55">
        <v>0.8</v>
      </c>
      <c r="JW2322" s="12">
        <v>2315</v>
      </c>
      <c r="JX2322" s="12" t="s">
        <v>1007</v>
      </c>
      <c r="JY2322" s="12" t="s">
        <v>628</v>
      </c>
    </row>
    <row r="2323" ht="14.25" customHeight="1" outlineLevel="1" spans="7:285">
      <c r="G2323" s="55">
        <v>2316</v>
      </c>
      <c r="H2323" s="55" t="s">
        <v>1313</v>
      </c>
      <c r="I2323" s="55" t="s">
        <v>2016</v>
      </c>
      <c r="J2323" s="55" t="s">
        <v>2832</v>
      </c>
      <c r="K2323" s="55" t="s">
        <v>1249</v>
      </c>
      <c r="L2323" s="55">
        <v>0.22</v>
      </c>
      <c r="AD2323" s="12">
        <v>2316</v>
      </c>
      <c r="AE2323" s="12" t="s">
        <v>1261</v>
      </c>
      <c r="AF2323" s="12" t="s">
        <v>1365</v>
      </c>
      <c r="AG2323" s="12" t="s">
        <v>1517</v>
      </c>
      <c r="AH2323" s="12" t="s">
        <v>2368</v>
      </c>
      <c r="DN2323" s="55">
        <v>2316</v>
      </c>
      <c r="DO2323" s="55" t="s">
        <v>1706</v>
      </c>
      <c r="DP2323" s="55" t="s">
        <v>3300</v>
      </c>
      <c r="DQ2323" s="55" t="s">
        <v>1260</v>
      </c>
      <c r="DR2323" s="55" t="s">
        <v>1261</v>
      </c>
      <c r="DS2323" s="55">
        <v>33426</v>
      </c>
      <c r="DT2323" s="55">
        <v>10000</v>
      </c>
      <c r="DU2323" s="55" t="s">
        <v>1258</v>
      </c>
      <c r="DV2323" s="55">
        <v>1</v>
      </c>
      <c r="EV2323" s="55">
        <v>2316</v>
      </c>
      <c r="EW2323" s="55" t="s">
        <v>1246</v>
      </c>
      <c r="EX2323" s="55" t="s">
        <v>1260</v>
      </c>
      <c r="EY2323" s="55">
        <v>7</v>
      </c>
      <c r="EZ2323" s="55">
        <v>1995</v>
      </c>
      <c r="FA2323" s="55">
        <v>2999</v>
      </c>
      <c r="FB2323" s="55" t="s">
        <v>1361</v>
      </c>
      <c r="FC2323" s="55" t="s">
        <v>1249</v>
      </c>
      <c r="FD2323" s="55">
        <v>6</v>
      </c>
      <c r="FF2323" s="55">
        <v>2316</v>
      </c>
      <c r="FG2323" s="55" t="s">
        <v>1313</v>
      </c>
      <c r="FH2323" s="55" t="s">
        <v>1260</v>
      </c>
      <c r="FI2323" s="55">
        <v>4</v>
      </c>
      <c r="FJ2323" s="55">
        <v>10000</v>
      </c>
      <c r="FK2323" s="55" t="s">
        <v>1249</v>
      </c>
      <c r="FL2323" s="55">
        <v>0.6</v>
      </c>
      <c r="JW2323" s="12">
        <v>2316</v>
      </c>
      <c r="JX2323" s="12" t="s">
        <v>1007</v>
      </c>
      <c r="JY2323" s="12" t="s">
        <v>758</v>
      </c>
    </row>
    <row r="2324" ht="14.25" customHeight="1" outlineLevel="1" spans="7:285">
      <c r="G2324" s="55">
        <v>2317</v>
      </c>
      <c r="H2324" s="55" t="s">
        <v>1313</v>
      </c>
      <c r="I2324" s="55" t="s">
        <v>1263</v>
      </c>
      <c r="J2324" s="55" t="s">
        <v>3022</v>
      </c>
      <c r="K2324" s="55" t="s">
        <v>1249</v>
      </c>
      <c r="L2324" s="55">
        <v>0.2</v>
      </c>
      <c r="AD2324" s="12">
        <v>2317</v>
      </c>
      <c r="AE2324" s="12" t="s">
        <v>3543</v>
      </c>
      <c r="AF2324" s="12" t="s">
        <v>2697</v>
      </c>
      <c r="AG2324" s="12" t="s">
        <v>1669</v>
      </c>
      <c r="AH2324" s="12" t="s">
        <v>2078</v>
      </c>
      <c r="DN2324" s="55">
        <v>2317</v>
      </c>
      <c r="DO2324" s="55" t="s">
        <v>1706</v>
      </c>
      <c r="DP2324" s="55" t="s">
        <v>3300</v>
      </c>
      <c r="DQ2324" s="55" t="s">
        <v>1260</v>
      </c>
      <c r="DR2324" s="55" t="s">
        <v>1261</v>
      </c>
      <c r="DS2324" s="55">
        <v>33427</v>
      </c>
      <c r="DT2324" s="55">
        <v>10000</v>
      </c>
      <c r="DU2324" s="55" t="s">
        <v>1258</v>
      </c>
      <c r="DV2324" s="55">
        <v>1</v>
      </c>
      <c r="EV2324" s="55">
        <v>2317</v>
      </c>
      <c r="EW2324" s="55" t="s">
        <v>1246</v>
      </c>
      <c r="EX2324" s="55" t="s">
        <v>1260</v>
      </c>
      <c r="EY2324" s="55">
        <v>8</v>
      </c>
      <c r="EZ2324" s="55">
        <v>0</v>
      </c>
      <c r="FA2324" s="55">
        <v>1994</v>
      </c>
      <c r="FB2324" s="55" t="s">
        <v>1361</v>
      </c>
      <c r="FC2324" s="55" t="s">
        <v>1249</v>
      </c>
      <c r="FD2324" s="55">
        <v>5.25</v>
      </c>
      <c r="FF2324" s="55">
        <v>2317</v>
      </c>
      <c r="FG2324" s="55" t="s">
        <v>1313</v>
      </c>
      <c r="FH2324" s="55" t="s">
        <v>1260</v>
      </c>
      <c r="FI2324" s="55">
        <v>4</v>
      </c>
      <c r="FJ2324" s="55">
        <v>25000</v>
      </c>
      <c r="FK2324" s="55" t="s">
        <v>1249</v>
      </c>
      <c r="FL2324" s="55">
        <v>0.5</v>
      </c>
      <c r="JW2324" s="12">
        <v>2317</v>
      </c>
      <c r="JX2324" s="12" t="s">
        <v>1007</v>
      </c>
      <c r="JY2324" s="12" t="s">
        <v>780</v>
      </c>
    </row>
    <row r="2325" ht="14.25" customHeight="1" outlineLevel="1" spans="7:285">
      <c r="G2325" s="55">
        <v>2318</v>
      </c>
      <c r="H2325" s="55" t="s">
        <v>1313</v>
      </c>
      <c r="I2325" s="55" t="s">
        <v>1708</v>
      </c>
      <c r="J2325" s="55" t="s">
        <v>2078</v>
      </c>
      <c r="K2325" s="55" t="s">
        <v>1249</v>
      </c>
      <c r="L2325" s="55">
        <v>0.32</v>
      </c>
      <c r="AD2325" s="12">
        <v>2318</v>
      </c>
      <c r="AE2325" s="12" t="s">
        <v>1261</v>
      </c>
      <c r="AF2325" s="12" t="s">
        <v>1088</v>
      </c>
      <c r="AG2325" s="12" t="s">
        <v>1517</v>
      </c>
      <c r="AH2325" s="12" t="s">
        <v>2368</v>
      </c>
      <c r="DN2325" s="55">
        <v>2318</v>
      </c>
      <c r="DO2325" s="55" t="s">
        <v>1706</v>
      </c>
      <c r="DP2325" s="55" t="s">
        <v>3300</v>
      </c>
      <c r="DQ2325" s="55" t="s">
        <v>1260</v>
      </c>
      <c r="DR2325" s="55" t="s">
        <v>1261</v>
      </c>
      <c r="DS2325" s="55">
        <v>33428</v>
      </c>
      <c r="DT2325" s="55">
        <v>10000</v>
      </c>
      <c r="DU2325" s="55" t="s">
        <v>1258</v>
      </c>
      <c r="DV2325" s="55">
        <v>1</v>
      </c>
      <c r="EV2325" s="55">
        <v>2318</v>
      </c>
      <c r="EW2325" s="55" t="s">
        <v>1246</v>
      </c>
      <c r="EX2325" s="55" t="s">
        <v>1260</v>
      </c>
      <c r="EY2325" s="55">
        <v>8</v>
      </c>
      <c r="EZ2325" s="55">
        <v>1995</v>
      </c>
      <c r="FA2325" s="55">
        <v>2999</v>
      </c>
      <c r="FB2325" s="55" t="s">
        <v>1361</v>
      </c>
      <c r="FC2325" s="55" t="s">
        <v>1249</v>
      </c>
      <c r="FD2325" s="55">
        <v>6</v>
      </c>
      <c r="FF2325" s="55">
        <v>2318</v>
      </c>
      <c r="FG2325" s="55" t="s">
        <v>1313</v>
      </c>
      <c r="FH2325" s="55" t="s">
        <v>1260</v>
      </c>
      <c r="FI2325" s="55">
        <v>4</v>
      </c>
      <c r="FJ2325" s="55">
        <v>50000</v>
      </c>
      <c r="FK2325" s="55" t="s">
        <v>1249</v>
      </c>
      <c r="FL2325" s="55">
        <v>0.5</v>
      </c>
      <c r="JW2325" s="12">
        <v>2318</v>
      </c>
      <c r="JX2325" s="12" t="s">
        <v>1007</v>
      </c>
      <c r="JY2325" s="12" t="s">
        <v>958</v>
      </c>
    </row>
    <row r="2326" ht="14.25" customHeight="1" outlineLevel="1" spans="7:285">
      <c r="G2326" s="55">
        <v>2319</v>
      </c>
      <c r="H2326" s="55" t="s">
        <v>1313</v>
      </c>
      <c r="I2326" s="55" t="s">
        <v>1708</v>
      </c>
      <c r="J2326" s="55" t="s">
        <v>2660</v>
      </c>
      <c r="K2326" s="55" t="s">
        <v>1249</v>
      </c>
      <c r="L2326" s="55">
        <v>0.32</v>
      </c>
      <c r="AD2326" s="12">
        <v>2319</v>
      </c>
      <c r="AE2326" s="12" t="s">
        <v>3544</v>
      </c>
      <c r="AF2326" s="12" t="s">
        <v>2697</v>
      </c>
      <c r="AG2326" s="12" t="s">
        <v>1669</v>
      </c>
      <c r="AH2326" s="12" t="s">
        <v>2078</v>
      </c>
      <c r="DN2326" s="55">
        <v>2319</v>
      </c>
      <c r="DO2326" s="55" t="s">
        <v>1706</v>
      </c>
      <c r="DP2326" s="55" t="s">
        <v>3300</v>
      </c>
      <c r="DQ2326" s="55" t="s">
        <v>1260</v>
      </c>
      <c r="DR2326" s="55" t="s">
        <v>1261</v>
      </c>
      <c r="DS2326" s="55">
        <v>33430</v>
      </c>
      <c r="DT2326" s="55">
        <v>10000</v>
      </c>
      <c r="DU2326" s="55" t="s">
        <v>1258</v>
      </c>
      <c r="DV2326" s="55">
        <v>1</v>
      </c>
      <c r="EV2326" s="55">
        <v>2319</v>
      </c>
      <c r="EW2326" s="55" t="s">
        <v>1246</v>
      </c>
      <c r="EX2326" s="55" t="s">
        <v>1260</v>
      </c>
      <c r="EY2326" s="55">
        <v>9</v>
      </c>
      <c r="EZ2326" s="55">
        <v>0</v>
      </c>
      <c r="FA2326" s="55">
        <v>1994</v>
      </c>
      <c r="FB2326" s="55" t="s">
        <v>1361</v>
      </c>
      <c r="FC2326" s="55" t="s">
        <v>1249</v>
      </c>
      <c r="FD2326" s="55">
        <v>5.25</v>
      </c>
      <c r="FF2326" s="55">
        <v>2319</v>
      </c>
      <c r="FG2326" s="55" t="s">
        <v>1313</v>
      </c>
      <c r="FH2326" s="55" t="s">
        <v>1260</v>
      </c>
      <c r="FI2326" s="55">
        <v>4</v>
      </c>
      <c r="FJ2326" s="55">
        <v>80000</v>
      </c>
      <c r="FK2326" s="55" t="s">
        <v>1249</v>
      </c>
      <c r="FL2326" s="55">
        <v>0.5</v>
      </c>
      <c r="JW2326" s="12">
        <v>2319</v>
      </c>
      <c r="JX2326" s="12" t="s">
        <v>1007</v>
      </c>
      <c r="JY2326" s="12" t="s">
        <v>1012</v>
      </c>
    </row>
    <row r="2327" ht="14.25" customHeight="1" outlineLevel="1" spans="7:285">
      <c r="G2327" s="55">
        <v>2320</v>
      </c>
      <c r="H2327" s="55" t="s">
        <v>1313</v>
      </c>
      <c r="I2327" s="55" t="s">
        <v>1708</v>
      </c>
      <c r="J2327" s="55" t="s">
        <v>2054</v>
      </c>
      <c r="K2327" s="55" t="s">
        <v>1249</v>
      </c>
      <c r="L2327" s="55">
        <v>0.32</v>
      </c>
      <c r="AD2327" s="12">
        <v>2320</v>
      </c>
      <c r="AE2327" s="12" t="s">
        <v>1261</v>
      </c>
      <c r="AF2327" s="12" t="s">
        <v>1797</v>
      </c>
      <c r="AG2327" s="12" t="s">
        <v>1517</v>
      </c>
      <c r="AH2327" s="12" t="s">
        <v>2368</v>
      </c>
      <c r="DN2327" s="55">
        <v>2320</v>
      </c>
      <c r="DO2327" s="55" t="s">
        <v>1706</v>
      </c>
      <c r="DP2327" s="55" t="s">
        <v>3300</v>
      </c>
      <c r="DQ2327" s="55" t="s">
        <v>1260</v>
      </c>
      <c r="DR2327" s="55" t="s">
        <v>1261</v>
      </c>
      <c r="DS2327" s="55">
        <v>33431</v>
      </c>
      <c r="DT2327" s="55">
        <v>10000</v>
      </c>
      <c r="DU2327" s="55" t="s">
        <v>1258</v>
      </c>
      <c r="DV2327" s="55">
        <v>1</v>
      </c>
      <c r="EV2327" s="55">
        <v>2320</v>
      </c>
      <c r="EW2327" s="55" t="s">
        <v>1246</v>
      </c>
      <c r="EX2327" s="55" t="s">
        <v>1260</v>
      </c>
      <c r="EY2327" s="55">
        <v>9</v>
      </c>
      <c r="EZ2327" s="55">
        <v>1995</v>
      </c>
      <c r="FA2327" s="55">
        <v>2999</v>
      </c>
      <c r="FB2327" s="55" t="s">
        <v>1361</v>
      </c>
      <c r="FC2327" s="55" t="s">
        <v>1249</v>
      </c>
      <c r="FD2327" s="55">
        <v>6</v>
      </c>
      <c r="FF2327" s="55">
        <v>2320</v>
      </c>
      <c r="FG2327" s="55" t="s">
        <v>1313</v>
      </c>
      <c r="FH2327" s="55" t="s">
        <v>1260</v>
      </c>
      <c r="FI2327" s="55">
        <v>4</v>
      </c>
      <c r="FJ2327" s="55">
        <v>130000</v>
      </c>
      <c r="FK2327" s="55" t="s">
        <v>1249</v>
      </c>
      <c r="FL2327" s="55">
        <v>0.5</v>
      </c>
      <c r="JW2327" s="12">
        <v>2320</v>
      </c>
      <c r="JX2327" s="12" t="s">
        <v>1007</v>
      </c>
      <c r="JY2327" s="12" t="s">
        <v>749</v>
      </c>
    </row>
    <row r="2328" ht="14.25" customHeight="1" outlineLevel="1" spans="7:285">
      <c r="G2328" s="55">
        <v>2321</v>
      </c>
      <c r="H2328" s="55" t="s">
        <v>1313</v>
      </c>
      <c r="I2328" s="55" t="s">
        <v>1708</v>
      </c>
      <c r="J2328" s="55" t="s">
        <v>2647</v>
      </c>
      <c r="K2328" s="55" t="s">
        <v>1249</v>
      </c>
      <c r="L2328" s="55">
        <v>0.32</v>
      </c>
      <c r="AD2328" s="12">
        <v>2321</v>
      </c>
      <c r="AE2328" s="12" t="s">
        <v>3545</v>
      </c>
      <c r="AF2328" s="12" t="s">
        <v>2697</v>
      </c>
      <c r="AG2328" s="12" t="s">
        <v>1669</v>
      </c>
      <c r="AH2328" s="12" t="s">
        <v>2078</v>
      </c>
      <c r="DN2328" s="55">
        <v>2321</v>
      </c>
      <c r="DO2328" s="55" t="s">
        <v>1706</v>
      </c>
      <c r="DP2328" s="55" t="s">
        <v>3300</v>
      </c>
      <c r="DQ2328" s="55" t="s">
        <v>1260</v>
      </c>
      <c r="DR2328" s="55" t="s">
        <v>1261</v>
      </c>
      <c r="DS2328" s="55">
        <v>33432</v>
      </c>
      <c r="DT2328" s="55">
        <v>10000</v>
      </c>
      <c r="DU2328" s="55" t="s">
        <v>1258</v>
      </c>
      <c r="DV2328" s="55">
        <v>1</v>
      </c>
      <c r="EV2328" s="55">
        <v>2321</v>
      </c>
      <c r="EW2328" s="55" t="s">
        <v>1246</v>
      </c>
      <c r="EX2328" s="55" t="s">
        <v>1738</v>
      </c>
      <c r="EY2328" s="55">
        <v>1</v>
      </c>
      <c r="EZ2328" s="55">
        <v>0</v>
      </c>
      <c r="FA2328" s="55">
        <v>1994</v>
      </c>
      <c r="FB2328" s="55" t="s">
        <v>1361</v>
      </c>
      <c r="FC2328" s="55" t="s">
        <v>1249</v>
      </c>
      <c r="FD2328" s="55">
        <v>5.5</v>
      </c>
      <c r="FF2328" s="55">
        <v>2321</v>
      </c>
      <c r="FG2328" s="55" t="s">
        <v>1313</v>
      </c>
      <c r="FH2328" s="55" t="s">
        <v>1260</v>
      </c>
      <c r="FI2328" s="55">
        <v>4</v>
      </c>
      <c r="FJ2328" s="55">
        <v>260000</v>
      </c>
      <c r="FK2328" s="55" t="s">
        <v>1249</v>
      </c>
      <c r="FL2328" s="55">
        <v>0.5</v>
      </c>
      <c r="JW2328" s="12">
        <v>2321</v>
      </c>
      <c r="JX2328" s="12" t="s">
        <v>1007</v>
      </c>
      <c r="JY2328" s="12" t="s">
        <v>1006</v>
      </c>
    </row>
    <row r="2329" ht="14.25" customHeight="1" outlineLevel="1" spans="7:285">
      <c r="G2329" s="55">
        <v>2322</v>
      </c>
      <c r="H2329" s="55" t="s">
        <v>1313</v>
      </c>
      <c r="I2329" s="55" t="s">
        <v>1708</v>
      </c>
      <c r="J2329" s="55" t="s">
        <v>3065</v>
      </c>
      <c r="K2329" s="55" t="s">
        <v>1249</v>
      </c>
      <c r="L2329" s="55">
        <v>0.32</v>
      </c>
      <c r="AD2329" s="12">
        <v>2322</v>
      </c>
      <c r="AE2329" s="12" t="s">
        <v>1261</v>
      </c>
      <c r="AF2329" s="12" t="s">
        <v>2067</v>
      </c>
      <c r="AG2329" s="12" t="s">
        <v>1517</v>
      </c>
      <c r="AH2329" s="12" t="s">
        <v>2368</v>
      </c>
      <c r="DN2329" s="55">
        <v>2322</v>
      </c>
      <c r="DO2329" s="55" t="s">
        <v>1706</v>
      </c>
      <c r="DP2329" s="55" t="s">
        <v>3300</v>
      </c>
      <c r="DQ2329" s="55" t="s">
        <v>1260</v>
      </c>
      <c r="DR2329" s="55" t="s">
        <v>1261</v>
      </c>
      <c r="DS2329" s="55">
        <v>33433</v>
      </c>
      <c r="DT2329" s="55">
        <v>10000</v>
      </c>
      <c r="DU2329" s="55" t="s">
        <v>1258</v>
      </c>
      <c r="DV2329" s="55">
        <v>1</v>
      </c>
      <c r="EV2329" s="55">
        <v>2322</v>
      </c>
      <c r="EW2329" s="55" t="s">
        <v>1246</v>
      </c>
      <c r="EX2329" s="55" t="s">
        <v>1738</v>
      </c>
      <c r="EY2329" s="55">
        <v>1</v>
      </c>
      <c r="EZ2329" s="55">
        <v>1995</v>
      </c>
      <c r="FA2329" s="55">
        <v>2999</v>
      </c>
      <c r="FB2329" s="55" t="s">
        <v>1361</v>
      </c>
      <c r="FC2329" s="55" t="s">
        <v>1249</v>
      </c>
      <c r="FD2329" s="55">
        <v>6</v>
      </c>
      <c r="FF2329" s="55">
        <v>2322</v>
      </c>
      <c r="FG2329" s="55" t="s">
        <v>1313</v>
      </c>
      <c r="FH2329" s="55" t="s">
        <v>1260</v>
      </c>
      <c r="FI2329" s="55">
        <v>4</v>
      </c>
      <c r="FJ2329" s="55">
        <v>400000</v>
      </c>
      <c r="FK2329" s="55" t="s">
        <v>1249</v>
      </c>
      <c r="FL2329" s="55">
        <v>0.5</v>
      </c>
      <c r="JW2329" s="12">
        <v>2322</v>
      </c>
      <c r="JX2329" s="12" t="s">
        <v>1007</v>
      </c>
      <c r="JY2329" s="12" t="s">
        <v>1291</v>
      </c>
    </row>
    <row r="2330" ht="14.25" customHeight="1" outlineLevel="1" spans="7:285">
      <c r="G2330" s="55">
        <v>2323</v>
      </c>
      <c r="H2330" s="55" t="s">
        <v>1313</v>
      </c>
      <c r="I2330" s="55" t="s">
        <v>1708</v>
      </c>
      <c r="J2330" s="55" t="s">
        <v>3068</v>
      </c>
      <c r="K2330" s="55" t="s">
        <v>1249</v>
      </c>
      <c r="L2330" s="55">
        <v>0.32</v>
      </c>
      <c r="AD2330" s="12">
        <v>2323</v>
      </c>
      <c r="AE2330" s="12" t="s">
        <v>3546</v>
      </c>
      <c r="AF2330" s="12" t="s">
        <v>2697</v>
      </c>
      <c r="AG2330" s="12" t="s">
        <v>1669</v>
      </c>
      <c r="AH2330" s="12" t="s">
        <v>2078</v>
      </c>
      <c r="DN2330" s="55">
        <v>2323</v>
      </c>
      <c r="DO2330" s="55" t="s">
        <v>1706</v>
      </c>
      <c r="DP2330" s="55" t="s">
        <v>3300</v>
      </c>
      <c r="DQ2330" s="55" t="s">
        <v>1260</v>
      </c>
      <c r="DR2330" s="55" t="s">
        <v>1261</v>
      </c>
      <c r="DS2330" s="55">
        <v>33434</v>
      </c>
      <c r="DT2330" s="55">
        <v>10000</v>
      </c>
      <c r="DU2330" s="55" t="s">
        <v>1258</v>
      </c>
      <c r="DV2330" s="55">
        <v>1</v>
      </c>
      <c r="EV2330" s="55">
        <v>2323</v>
      </c>
      <c r="EW2330" s="55" t="s">
        <v>1246</v>
      </c>
      <c r="EX2330" s="55" t="s">
        <v>1738</v>
      </c>
      <c r="EY2330" s="55">
        <v>2</v>
      </c>
      <c r="EZ2330" s="55">
        <v>0</v>
      </c>
      <c r="FA2330" s="55">
        <v>1994</v>
      </c>
      <c r="FB2330" s="55" t="s">
        <v>1361</v>
      </c>
      <c r="FC2330" s="55" t="s">
        <v>1249</v>
      </c>
      <c r="FD2330" s="55">
        <v>5.5</v>
      </c>
      <c r="FF2330" s="55">
        <v>2323</v>
      </c>
      <c r="FG2330" s="55" t="s">
        <v>1313</v>
      </c>
      <c r="FH2330" s="55" t="s">
        <v>1260</v>
      </c>
      <c r="FI2330" s="55">
        <v>4</v>
      </c>
      <c r="FJ2330" s="55">
        <v>530000</v>
      </c>
      <c r="FK2330" s="55" t="s">
        <v>1249</v>
      </c>
      <c r="FL2330" s="55">
        <v>0.5</v>
      </c>
      <c r="JW2330" s="12">
        <v>2323</v>
      </c>
      <c r="JX2330" s="12" t="s">
        <v>1007</v>
      </c>
      <c r="JY2330" s="12" t="s">
        <v>945</v>
      </c>
    </row>
    <row r="2331" ht="14.25" customHeight="1" outlineLevel="1" spans="7:285">
      <c r="G2331" s="55">
        <v>2324</v>
      </c>
      <c r="H2331" s="55" t="s">
        <v>1359</v>
      </c>
      <c r="I2331" s="55" t="s">
        <v>1260</v>
      </c>
      <c r="J2331" s="55" t="s">
        <v>1891</v>
      </c>
      <c r="K2331" s="55" t="s">
        <v>1249</v>
      </c>
      <c r="L2331" s="55">
        <v>0.25</v>
      </c>
      <c r="AD2331" s="12">
        <v>2324</v>
      </c>
      <c r="AE2331" s="12" t="s">
        <v>1261</v>
      </c>
      <c r="AF2331" s="12" t="s">
        <v>1934</v>
      </c>
      <c r="AG2331" s="12" t="s">
        <v>1517</v>
      </c>
      <c r="AH2331" s="12" t="s">
        <v>2368</v>
      </c>
      <c r="DN2331" s="55">
        <v>2324</v>
      </c>
      <c r="DO2331" s="55" t="s">
        <v>1706</v>
      </c>
      <c r="DP2331" s="55" t="s">
        <v>3300</v>
      </c>
      <c r="DQ2331" s="55" t="s">
        <v>1260</v>
      </c>
      <c r="DR2331" s="55" t="s">
        <v>1261</v>
      </c>
      <c r="DS2331" s="55">
        <v>33435</v>
      </c>
      <c r="DT2331" s="55">
        <v>10000</v>
      </c>
      <c r="DU2331" s="55" t="s">
        <v>1258</v>
      </c>
      <c r="DV2331" s="55">
        <v>1</v>
      </c>
      <c r="EV2331" s="55">
        <v>2324</v>
      </c>
      <c r="EW2331" s="55" t="s">
        <v>1246</v>
      </c>
      <c r="EX2331" s="55" t="s">
        <v>1738</v>
      </c>
      <c r="EY2331" s="55">
        <v>2</v>
      </c>
      <c r="EZ2331" s="55">
        <v>1995</v>
      </c>
      <c r="FA2331" s="55">
        <v>2999</v>
      </c>
      <c r="FB2331" s="55" t="s">
        <v>1361</v>
      </c>
      <c r="FC2331" s="55" t="s">
        <v>1249</v>
      </c>
      <c r="FD2331" s="55">
        <v>6</v>
      </c>
      <c r="FF2331" s="55">
        <v>2324</v>
      </c>
      <c r="FG2331" s="55" t="s">
        <v>1313</v>
      </c>
      <c r="FH2331" s="55" t="s">
        <v>1260</v>
      </c>
      <c r="FI2331" s="55">
        <v>4</v>
      </c>
      <c r="FJ2331" s="55">
        <v>540000</v>
      </c>
      <c r="FK2331" s="55" t="s">
        <v>1249</v>
      </c>
      <c r="FL2331" s="55">
        <v>0.5</v>
      </c>
      <c r="JW2331" s="12">
        <v>2324</v>
      </c>
      <c r="JX2331" s="12" t="s">
        <v>1007</v>
      </c>
      <c r="JY2331" s="12" t="s">
        <v>1388</v>
      </c>
    </row>
    <row r="2332" ht="14.25" customHeight="1" outlineLevel="1" spans="7:285">
      <c r="G2332" s="55">
        <v>2325</v>
      </c>
      <c r="H2332" s="55" t="s">
        <v>1359</v>
      </c>
      <c r="I2332" s="55" t="s">
        <v>1260</v>
      </c>
      <c r="J2332" s="55" t="s">
        <v>1914</v>
      </c>
      <c r="K2332" s="55" t="s">
        <v>1249</v>
      </c>
      <c r="L2332" s="55">
        <v>0.25</v>
      </c>
      <c r="AD2332" s="12">
        <v>2325</v>
      </c>
      <c r="AE2332" s="12" t="s">
        <v>3547</v>
      </c>
      <c r="AF2332" s="12" t="s">
        <v>2697</v>
      </c>
      <c r="AG2332" s="12" t="s">
        <v>1669</v>
      </c>
      <c r="AH2332" s="12" t="s">
        <v>2078</v>
      </c>
      <c r="DN2332" s="55">
        <v>2325</v>
      </c>
      <c r="DO2332" s="55" t="s">
        <v>1706</v>
      </c>
      <c r="DP2332" s="55" t="s">
        <v>3300</v>
      </c>
      <c r="DQ2332" s="55" t="s">
        <v>1260</v>
      </c>
      <c r="DR2332" s="55" t="s">
        <v>1261</v>
      </c>
      <c r="DS2332" s="55">
        <v>33436</v>
      </c>
      <c r="DT2332" s="55">
        <v>10000</v>
      </c>
      <c r="DU2332" s="55" t="s">
        <v>1258</v>
      </c>
      <c r="DV2332" s="55">
        <v>1</v>
      </c>
      <c r="EV2332" s="55">
        <v>2325</v>
      </c>
      <c r="EW2332" s="55" t="s">
        <v>1246</v>
      </c>
      <c r="EX2332" s="55" t="s">
        <v>2016</v>
      </c>
      <c r="EY2332" s="55">
        <v>1</v>
      </c>
      <c r="EZ2332" s="55">
        <v>0</v>
      </c>
      <c r="FA2332" s="55">
        <v>1994</v>
      </c>
      <c r="FB2332" s="55" t="s">
        <v>1361</v>
      </c>
      <c r="FC2332" s="55" t="s">
        <v>1249</v>
      </c>
      <c r="FD2332" s="55">
        <v>2.5</v>
      </c>
      <c r="FF2332" s="55">
        <v>2325</v>
      </c>
      <c r="FG2332" s="55" t="s">
        <v>1313</v>
      </c>
      <c r="FH2332" s="55" t="s">
        <v>1260</v>
      </c>
      <c r="FI2332" s="55">
        <v>5</v>
      </c>
      <c r="FJ2332" s="55">
        <v>0</v>
      </c>
      <c r="FK2332" s="55" t="s">
        <v>1249</v>
      </c>
      <c r="FL2332" s="55">
        <v>1.25</v>
      </c>
      <c r="JW2332" s="12">
        <v>2325</v>
      </c>
      <c r="JX2332" s="12" t="s">
        <v>1007</v>
      </c>
      <c r="JY2332" s="12" t="s">
        <v>938</v>
      </c>
    </row>
    <row r="2333" ht="14.25" customHeight="1" outlineLevel="1" spans="7:285">
      <c r="G2333" s="55">
        <v>2326</v>
      </c>
      <c r="H2333" s="55" t="s">
        <v>1359</v>
      </c>
      <c r="I2333" s="55" t="s">
        <v>1260</v>
      </c>
      <c r="J2333" s="55" t="s">
        <v>1942</v>
      </c>
      <c r="K2333" s="55" t="s">
        <v>1249</v>
      </c>
      <c r="L2333" s="55">
        <v>0.25</v>
      </c>
      <c r="AD2333" s="12">
        <v>2326</v>
      </c>
      <c r="AE2333" s="12" t="s">
        <v>1261</v>
      </c>
      <c r="AF2333" s="12" t="s">
        <v>2500</v>
      </c>
      <c r="AG2333" s="12" t="s">
        <v>1517</v>
      </c>
      <c r="AH2333" s="12" t="s">
        <v>2368</v>
      </c>
      <c r="DN2333" s="55">
        <v>2326</v>
      </c>
      <c r="DO2333" s="55" t="s">
        <v>1706</v>
      </c>
      <c r="DP2333" s="55" t="s">
        <v>3300</v>
      </c>
      <c r="DQ2333" s="55" t="s">
        <v>1260</v>
      </c>
      <c r="DR2333" s="55" t="s">
        <v>1261</v>
      </c>
      <c r="DS2333" s="55">
        <v>33437</v>
      </c>
      <c r="DT2333" s="55">
        <v>10000</v>
      </c>
      <c r="DU2333" s="55" t="s">
        <v>1258</v>
      </c>
      <c r="DV2333" s="55">
        <v>1</v>
      </c>
      <c r="EV2333" s="55">
        <v>2326</v>
      </c>
      <c r="EW2333" s="55" t="s">
        <v>1246</v>
      </c>
      <c r="EX2333" s="55" t="s">
        <v>2016</v>
      </c>
      <c r="EY2333" s="55">
        <v>1</v>
      </c>
      <c r="EZ2333" s="55">
        <v>1995</v>
      </c>
      <c r="FA2333" s="55">
        <v>2999</v>
      </c>
      <c r="FB2333" s="55" t="s">
        <v>1361</v>
      </c>
      <c r="FC2333" s="55" t="s">
        <v>1249</v>
      </c>
      <c r="FD2333" s="55">
        <v>2.5</v>
      </c>
      <c r="FF2333" s="55">
        <v>2326</v>
      </c>
      <c r="FG2333" s="55" t="s">
        <v>1313</v>
      </c>
      <c r="FH2333" s="55" t="s">
        <v>1260</v>
      </c>
      <c r="FI2333" s="55">
        <v>5</v>
      </c>
      <c r="FJ2333" s="55">
        <v>1000</v>
      </c>
      <c r="FK2333" s="55" t="s">
        <v>1249</v>
      </c>
      <c r="FL2333" s="55">
        <v>1.15</v>
      </c>
      <c r="JW2333" s="12">
        <v>2326</v>
      </c>
      <c r="JX2333" s="12" t="s">
        <v>1007</v>
      </c>
      <c r="JY2333" s="12" t="s">
        <v>1340</v>
      </c>
    </row>
    <row r="2334" ht="14.25" customHeight="1" outlineLevel="1" spans="7:285">
      <c r="G2334" s="55">
        <v>2327</v>
      </c>
      <c r="H2334" s="55" t="s">
        <v>1359</v>
      </c>
      <c r="I2334" s="55" t="s">
        <v>1260</v>
      </c>
      <c r="J2334" s="55" t="s">
        <v>1409</v>
      </c>
      <c r="K2334" s="55" t="s">
        <v>1249</v>
      </c>
      <c r="L2334" s="55">
        <v>0.38</v>
      </c>
      <c r="AD2334" s="12">
        <v>2327</v>
      </c>
      <c r="AE2334" s="12" t="s">
        <v>3548</v>
      </c>
      <c r="AF2334" s="12" t="s">
        <v>2697</v>
      </c>
      <c r="AG2334" s="12" t="s">
        <v>1669</v>
      </c>
      <c r="AH2334" s="12" t="s">
        <v>2078</v>
      </c>
      <c r="DN2334" s="55">
        <v>2327</v>
      </c>
      <c r="DO2334" s="55" t="s">
        <v>1706</v>
      </c>
      <c r="DP2334" s="55" t="s">
        <v>3300</v>
      </c>
      <c r="DQ2334" s="55" t="s">
        <v>1260</v>
      </c>
      <c r="DR2334" s="55" t="s">
        <v>1261</v>
      </c>
      <c r="DS2334" s="55">
        <v>33441</v>
      </c>
      <c r="DT2334" s="55">
        <v>10000</v>
      </c>
      <c r="DU2334" s="55" t="s">
        <v>1258</v>
      </c>
      <c r="DV2334" s="55">
        <v>1</v>
      </c>
      <c r="EV2334" s="55">
        <v>2327</v>
      </c>
      <c r="EW2334" s="55" t="s">
        <v>1246</v>
      </c>
      <c r="EX2334" s="55" t="s">
        <v>2016</v>
      </c>
      <c r="EY2334" s="55">
        <v>10</v>
      </c>
      <c r="EZ2334" s="55">
        <v>0</v>
      </c>
      <c r="FA2334" s="55">
        <v>1994</v>
      </c>
      <c r="FB2334" s="55" t="s">
        <v>1361</v>
      </c>
      <c r="FC2334" s="55" t="s">
        <v>1249</v>
      </c>
      <c r="FD2334" s="55">
        <v>3.5</v>
      </c>
      <c r="FF2334" s="55">
        <v>2327</v>
      </c>
      <c r="FG2334" s="55" t="s">
        <v>1313</v>
      </c>
      <c r="FH2334" s="55" t="s">
        <v>1260</v>
      </c>
      <c r="FI2334" s="55">
        <v>5</v>
      </c>
      <c r="FJ2334" s="55">
        <v>2500</v>
      </c>
      <c r="FK2334" s="55" t="s">
        <v>1249</v>
      </c>
      <c r="FL2334" s="55">
        <v>1.05</v>
      </c>
      <c r="JW2334" s="12">
        <v>2327</v>
      </c>
      <c r="JX2334" s="12" t="s">
        <v>1007</v>
      </c>
      <c r="JY2334" s="12" t="s">
        <v>1381</v>
      </c>
    </row>
    <row r="2335" ht="14.25" customHeight="1" outlineLevel="1" spans="7:285">
      <c r="G2335" s="55">
        <v>2328</v>
      </c>
      <c r="H2335" s="55" t="s">
        <v>1359</v>
      </c>
      <c r="I2335" s="55" t="s">
        <v>1260</v>
      </c>
      <c r="J2335" s="55" t="s">
        <v>1992</v>
      </c>
      <c r="K2335" s="55" t="s">
        <v>1249</v>
      </c>
      <c r="L2335" s="55">
        <v>0.38</v>
      </c>
      <c r="AD2335" s="12">
        <v>2328</v>
      </c>
      <c r="AE2335" s="12" t="s">
        <v>1261</v>
      </c>
      <c r="AF2335" s="12" t="s">
        <v>2552</v>
      </c>
      <c r="AG2335" s="12" t="s">
        <v>1517</v>
      </c>
      <c r="AH2335" s="12" t="s">
        <v>2368</v>
      </c>
      <c r="DN2335" s="55">
        <v>2328</v>
      </c>
      <c r="DO2335" s="55" t="s">
        <v>1706</v>
      </c>
      <c r="DP2335" s="55" t="s">
        <v>3300</v>
      </c>
      <c r="DQ2335" s="55" t="s">
        <v>1260</v>
      </c>
      <c r="DR2335" s="55" t="s">
        <v>1261</v>
      </c>
      <c r="DS2335" s="55">
        <v>33442</v>
      </c>
      <c r="DT2335" s="55">
        <v>10000</v>
      </c>
      <c r="DU2335" s="55" t="s">
        <v>1258</v>
      </c>
      <c r="DV2335" s="55">
        <v>1</v>
      </c>
      <c r="EV2335" s="55">
        <v>2328</v>
      </c>
      <c r="EW2335" s="55" t="s">
        <v>1246</v>
      </c>
      <c r="EX2335" s="55" t="s">
        <v>2016</v>
      </c>
      <c r="EY2335" s="55">
        <v>10</v>
      </c>
      <c r="EZ2335" s="55">
        <v>1995</v>
      </c>
      <c r="FA2335" s="55">
        <v>2999</v>
      </c>
      <c r="FB2335" s="55" t="s">
        <v>1361</v>
      </c>
      <c r="FC2335" s="55" t="s">
        <v>1249</v>
      </c>
      <c r="FD2335" s="55">
        <v>3.5</v>
      </c>
      <c r="FF2335" s="55">
        <v>2328</v>
      </c>
      <c r="FG2335" s="55" t="s">
        <v>1313</v>
      </c>
      <c r="FH2335" s="55" t="s">
        <v>1260</v>
      </c>
      <c r="FI2335" s="55">
        <v>5</v>
      </c>
      <c r="FJ2335" s="55">
        <v>5000</v>
      </c>
      <c r="FK2335" s="55" t="s">
        <v>1249</v>
      </c>
      <c r="FL2335" s="55">
        <v>0.8</v>
      </c>
      <c r="JW2335" s="12">
        <v>2328</v>
      </c>
      <c r="JX2335" s="12" t="s">
        <v>1007</v>
      </c>
      <c r="JY2335" s="12" t="s">
        <v>1552</v>
      </c>
    </row>
    <row r="2336" ht="14.25" customHeight="1" outlineLevel="1" spans="7:285">
      <c r="G2336" s="55">
        <v>2329</v>
      </c>
      <c r="H2336" s="55" t="s">
        <v>1359</v>
      </c>
      <c r="I2336" s="55" t="s">
        <v>1260</v>
      </c>
      <c r="J2336" s="55" t="s">
        <v>1811</v>
      </c>
      <c r="K2336" s="55" t="s">
        <v>1249</v>
      </c>
      <c r="L2336" s="55">
        <v>0.45</v>
      </c>
      <c r="AD2336" s="12">
        <v>2329</v>
      </c>
      <c r="AE2336" s="12" t="s">
        <v>3549</v>
      </c>
      <c r="AF2336" s="12" t="s">
        <v>2697</v>
      </c>
      <c r="AG2336" s="12" t="s">
        <v>1669</v>
      </c>
      <c r="AH2336" s="12" t="s">
        <v>2078</v>
      </c>
      <c r="DN2336" s="55">
        <v>2329</v>
      </c>
      <c r="DO2336" s="55" t="s">
        <v>1706</v>
      </c>
      <c r="DP2336" s="55" t="s">
        <v>3300</v>
      </c>
      <c r="DQ2336" s="55" t="s">
        <v>1260</v>
      </c>
      <c r="DR2336" s="55" t="s">
        <v>1261</v>
      </c>
      <c r="DS2336" s="55">
        <v>33444</v>
      </c>
      <c r="DT2336" s="55">
        <v>10000</v>
      </c>
      <c r="DU2336" s="55" t="s">
        <v>1258</v>
      </c>
      <c r="DV2336" s="55">
        <v>1</v>
      </c>
      <c r="EV2336" s="55">
        <v>2329</v>
      </c>
      <c r="EW2336" s="55" t="s">
        <v>1246</v>
      </c>
      <c r="EX2336" s="55" t="s">
        <v>2016</v>
      </c>
      <c r="EY2336" s="55">
        <v>2</v>
      </c>
      <c r="EZ2336" s="55">
        <v>0</v>
      </c>
      <c r="FA2336" s="55">
        <v>1994</v>
      </c>
      <c r="FB2336" s="55" t="s">
        <v>1361</v>
      </c>
      <c r="FC2336" s="55" t="s">
        <v>1249</v>
      </c>
      <c r="FD2336" s="55">
        <v>2.5</v>
      </c>
      <c r="FF2336" s="55">
        <v>2329</v>
      </c>
      <c r="FG2336" s="55" t="s">
        <v>1313</v>
      </c>
      <c r="FH2336" s="55" t="s">
        <v>1260</v>
      </c>
      <c r="FI2336" s="55">
        <v>5</v>
      </c>
      <c r="FJ2336" s="55">
        <v>10000</v>
      </c>
      <c r="FK2336" s="55" t="s">
        <v>1249</v>
      </c>
      <c r="FL2336" s="55">
        <v>0.6</v>
      </c>
      <c r="JW2336" s="12">
        <v>2329</v>
      </c>
      <c r="JX2336" s="12" t="s">
        <v>1007</v>
      </c>
      <c r="JY2336" s="12" t="s">
        <v>1593</v>
      </c>
    </row>
    <row r="2337" ht="14.25" customHeight="1" outlineLevel="1" spans="7:285">
      <c r="G2337" s="55">
        <v>2330</v>
      </c>
      <c r="H2337" s="55" t="s">
        <v>1359</v>
      </c>
      <c r="I2337" s="55" t="s">
        <v>1260</v>
      </c>
      <c r="J2337" s="55" t="s">
        <v>1839</v>
      </c>
      <c r="K2337" s="55" t="s">
        <v>1249</v>
      </c>
      <c r="L2337" s="55">
        <v>0.25</v>
      </c>
      <c r="AD2337" s="12">
        <v>2330</v>
      </c>
      <c r="AE2337" s="12" t="s">
        <v>1261</v>
      </c>
      <c r="AF2337" s="12" t="s">
        <v>2729</v>
      </c>
      <c r="AG2337" s="12" t="s">
        <v>1517</v>
      </c>
      <c r="AH2337" s="12" t="s">
        <v>2368</v>
      </c>
      <c r="DN2337" s="55">
        <v>2330</v>
      </c>
      <c r="DO2337" s="55" t="s">
        <v>1706</v>
      </c>
      <c r="DP2337" s="55" t="s">
        <v>3300</v>
      </c>
      <c r="DQ2337" s="55" t="s">
        <v>1260</v>
      </c>
      <c r="DR2337" s="55" t="s">
        <v>1261</v>
      </c>
      <c r="DS2337" s="55">
        <v>33445</v>
      </c>
      <c r="DT2337" s="55">
        <v>10000</v>
      </c>
      <c r="DU2337" s="55" t="s">
        <v>1258</v>
      </c>
      <c r="DV2337" s="55">
        <v>1</v>
      </c>
      <c r="EV2337" s="55">
        <v>2330</v>
      </c>
      <c r="EW2337" s="55" t="s">
        <v>1246</v>
      </c>
      <c r="EX2337" s="55" t="s">
        <v>2016</v>
      </c>
      <c r="EY2337" s="55">
        <v>2</v>
      </c>
      <c r="EZ2337" s="55">
        <v>1995</v>
      </c>
      <c r="FA2337" s="55">
        <v>2999</v>
      </c>
      <c r="FB2337" s="55" t="s">
        <v>1361</v>
      </c>
      <c r="FC2337" s="55" t="s">
        <v>1249</v>
      </c>
      <c r="FD2337" s="55">
        <v>2.5</v>
      </c>
      <c r="FF2337" s="55">
        <v>2330</v>
      </c>
      <c r="FG2337" s="55" t="s">
        <v>1313</v>
      </c>
      <c r="FH2337" s="55" t="s">
        <v>1260</v>
      </c>
      <c r="FI2337" s="55">
        <v>5</v>
      </c>
      <c r="FJ2337" s="55">
        <v>25000</v>
      </c>
      <c r="FK2337" s="55" t="s">
        <v>1249</v>
      </c>
      <c r="FL2337" s="55">
        <v>0.5</v>
      </c>
      <c r="JW2337" s="12">
        <v>2330</v>
      </c>
      <c r="JX2337" s="12" t="s">
        <v>1007</v>
      </c>
      <c r="JY2337" s="12" t="s">
        <v>1629</v>
      </c>
    </row>
    <row r="2338" ht="14.25" customHeight="1" outlineLevel="1" spans="7:285">
      <c r="G2338" s="55">
        <v>2331</v>
      </c>
      <c r="H2338" s="55" t="s">
        <v>1359</v>
      </c>
      <c r="I2338" s="55" t="s">
        <v>1260</v>
      </c>
      <c r="J2338" s="55" t="s">
        <v>1864</v>
      </c>
      <c r="K2338" s="55" t="s">
        <v>1249</v>
      </c>
      <c r="L2338" s="55">
        <v>0.25</v>
      </c>
      <c r="AD2338" s="12">
        <v>2331</v>
      </c>
      <c r="AE2338" s="12" t="s">
        <v>3550</v>
      </c>
      <c r="AF2338" s="12" t="s">
        <v>2697</v>
      </c>
      <c r="AG2338" s="12" t="s">
        <v>1669</v>
      </c>
      <c r="AH2338" s="12" t="s">
        <v>2078</v>
      </c>
      <c r="DN2338" s="55">
        <v>2331</v>
      </c>
      <c r="DO2338" s="55" t="s">
        <v>1706</v>
      </c>
      <c r="DP2338" s="55" t="s">
        <v>3300</v>
      </c>
      <c r="DQ2338" s="55" t="s">
        <v>1260</v>
      </c>
      <c r="DR2338" s="55" t="s">
        <v>1261</v>
      </c>
      <c r="DS2338" s="55">
        <v>33446</v>
      </c>
      <c r="DT2338" s="55">
        <v>10000</v>
      </c>
      <c r="DU2338" s="55" t="s">
        <v>1258</v>
      </c>
      <c r="DV2338" s="55">
        <v>1</v>
      </c>
      <c r="EV2338" s="55">
        <v>2331</v>
      </c>
      <c r="EW2338" s="55" t="s">
        <v>1246</v>
      </c>
      <c r="EX2338" s="55" t="s">
        <v>2016</v>
      </c>
      <c r="EY2338" s="55">
        <v>5</v>
      </c>
      <c r="EZ2338" s="55">
        <v>0</v>
      </c>
      <c r="FA2338" s="55">
        <v>1994</v>
      </c>
      <c r="FB2338" s="55" t="s">
        <v>1361</v>
      </c>
      <c r="FC2338" s="55" t="s">
        <v>1249</v>
      </c>
      <c r="FD2338" s="55">
        <v>3.5</v>
      </c>
      <c r="FF2338" s="55">
        <v>2331</v>
      </c>
      <c r="FG2338" s="55" t="s">
        <v>1313</v>
      </c>
      <c r="FH2338" s="55" t="s">
        <v>1260</v>
      </c>
      <c r="FI2338" s="55">
        <v>5</v>
      </c>
      <c r="FJ2338" s="55">
        <v>50000</v>
      </c>
      <c r="FK2338" s="55" t="s">
        <v>1249</v>
      </c>
      <c r="FL2338" s="55">
        <v>0.5</v>
      </c>
      <c r="JW2338" s="12">
        <v>2331</v>
      </c>
      <c r="JX2338" s="12" t="s">
        <v>1007</v>
      </c>
      <c r="JY2338" s="12" t="s">
        <v>1665</v>
      </c>
    </row>
    <row r="2339" ht="14.25" customHeight="1" outlineLevel="1" spans="7:285">
      <c r="G2339" s="55">
        <v>2332</v>
      </c>
      <c r="H2339" s="55" t="s">
        <v>1359</v>
      </c>
      <c r="I2339" s="55" t="s">
        <v>1260</v>
      </c>
      <c r="J2339" s="55" t="s">
        <v>1363</v>
      </c>
      <c r="K2339" s="55" t="s">
        <v>1249</v>
      </c>
      <c r="L2339" s="55">
        <v>0.25</v>
      </c>
      <c r="AD2339" s="12">
        <v>2332</v>
      </c>
      <c r="AE2339" s="12" t="s">
        <v>1261</v>
      </c>
      <c r="AF2339" s="12" t="s">
        <v>2568</v>
      </c>
      <c r="AG2339" s="12" t="s">
        <v>1517</v>
      </c>
      <c r="AH2339" s="12" t="s">
        <v>2368</v>
      </c>
      <c r="DN2339" s="55">
        <v>2332</v>
      </c>
      <c r="DO2339" s="55" t="s">
        <v>1706</v>
      </c>
      <c r="DP2339" s="55" t="s">
        <v>3300</v>
      </c>
      <c r="DQ2339" s="55" t="s">
        <v>1260</v>
      </c>
      <c r="DR2339" s="55" t="s">
        <v>1261</v>
      </c>
      <c r="DS2339" s="55">
        <v>33454</v>
      </c>
      <c r="DT2339" s="55">
        <v>10000</v>
      </c>
      <c r="DU2339" s="55" t="s">
        <v>1258</v>
      </c>
      <c r="DV2339" s="55">
        <v>1</v>
      </c>
      <c r="EV2339" s="55">
        <v>2332</v>
      </c>
      <c r="EW2339" s="55" t="s">
        <v>1246</v>
      </c>
      <c r="EX2339" s="55" t="s">
        <v>2016</v>
      </c>
      <c r="EY2339" s="55">
        <v>5</v>
      </c>
      <c r="EZ2339" s="55">
        <v>1995</v>
      </c>
      <c r="FA2339" s="55">
        <v>2999</v>
      </c>
      <c r="FB2339" s="55" t="s">
        <v>1361</v>
      </c>
      <c r="FC2339" s="55" t="s">
        <v>1249</v>
      </c>
      <c r="FD2339" s="55">
        <v>3.5</v>
      </c>
      <c r="FF2339" s="55">
        <v>2332</v>
      </c>
      <c r="FG2339" s="55" t="s">
        <v>1313</v>
      </c>
      <c r="FH2339" s="55" t="s">
        <v>1260</v>
      </c>
      <c r="FI2339" s="55">
        <v>5</v>
      </c>
      <c r="FJ2339" s="55">
        <v>80000</v>
      </c>
      <c r="FK2339" s="55" t="s">
        <v>1249</v>
      </c>
      <c r="FL2339" s="55">
        <v>0.5</v>
      </c>
      <c r="JW2339" s="12">
        <v>2332</v>
      </c>
      <c r="JX2339" s="12" t="s">
        <v>1007</v>
      </c>
      <c r="JY2339" s="12" t="s">
        <v>1699</v>
      </c>
    </row>
    <row r="2340" ht="14.25" customHeight="1" outlineLevel="1" spans="7:285">
      <c r="G2340" s="55">
        <v>2333</v>
      </c>
      <c r="H2340" s="55" t="s">
        <v>1359</v>
      </c>
      <c r="I2340" s="55" t="s">
        <v>1260</v>
      </c>
      <c r="J2340" s="55" t="s">
        <v>1910</v>
      </c>
      <c r="K2340" s="55" t="s">
        <v>1249</v>
      </c>
      <c r="L2340" s="55">
        <v>0.25</v>
      </c>
      <c r="AD2340" s="12">
        <v>2333</v>
      </c>
      <c r="AE2340" s="12" t="s">
        <v>3551</v>
      </c>
      <c r="AF2340" s="12" t="s">
        <v>2697</v>
      </c>
      <c r="AG2340" s="12" t="s">
        <v>1669</v>
      </c>
      <c r="AH2340" s="12" t="s">
        <v>2660</v>
      </c>
      <c r="DN2340" s="55">
        <v>2333</v>
      </c>
      <c r="DO2340" s="55" t="s">
        <v>1706</v>
      </c>
      <c r="DP2340" s="55" t="s">
        <v>3300</v>
      </c>
      <c r="DQ2340" s="55" t="s">
        <v>1260</v>
      </c>
      <c r="DR2340" s="55" t="s">
        <v>1261</v>
      </c>
      <c r="DS2340" s="55">
        <v>33458</v>
      </c>
      <c r="DT2340" s="55">
        <v>10000</v>
      </c>
      <c r="DU2340" s="55" t="s">
        <v>1258</v>
      </c>
      <c r="DV2340" s="55">
        <v>1</v>
      </c>
      <c r="EV2340" s="55">
        <v>2333</v>
      </c>
      <c r="EW2340" s="55" t="s">
        <v>1246</v>
      </c>
      <c r="EX2340" s="55" t="s">
        <v>2016</v>
      </c>
      <c r="EY2340" s="55">
        <v>6</v>
      </c>
      <c r="EZ2340" s="55">
        <v>0</v>
      </c>
      <c r="FA2340" s="55">
        <v>1994</v>
      </c>
      <c r="FB2340" s="55" t="s">
        <v>1361</v>
      </c>
      <c r="FC2340" s="55" t="s">
        <v>1249</v>
      </c>
      <c r="FD2340" s="55">
        <v>4</v>
      </c>
      <c r="FF2340" s="55">
        <v>2333</v>
      </c>
      <c r="FG2340" s="55" t="s">
        <v>1313</v>
      </c>
      <c r="FH2340" s="55" t="s">
        <v>1260</v>
      </c>
      <c r="FI2340" s="55">
        <v>5</v>
      </c>
      <c r="FJ2340" s="55">
        <v>130000</v>
      </c>
      <c r="FK2340" s="55" t="s">
        <v>1249</v>
      </c>
      <c r="FL2340" s="55">
        <v>0.5</v>
      </c>
      <c r="JW2340" s="12">
        <v>2333</v>
      </c>
      <c r="JX2340" s="12" t="s">
        <v>1007</v>
      </c>
      <c r="JY2340" s="12" t="s">
        <v>1726</v>
      </c>
    </row>
    <row r="2341" ht="14.25" customHeight="1" outlineLevel="1" spans="7:285">
      <c r="G2341" s="55">
        <v>2334</v>
      </c>
      <c r="H2341" s="55" t="s">
        <v>1359</v>
      </c>
      <c r="I2341" s="55" t="s">
        <v>1260</v>
      </c>
      <c r="J2341" s="55" t="s">
        <v>1939</v>
      </c>
      <c r="K2341" s="55" t="s">
        <v>1249</v>
      </c>
      <c r="L2341" s="55">
        <v>0.25</v>
      </c>
      <c r="AD2341" s="12">
        <v>2334</v>
      </c>
      <c r="AE2341" s="12" t="s">
        <v>1261</v>
      </c>
      <c r="AF2341" s="12" t="s">
        <v>2866</v>
      </c>
      <c r="AG2341" s="12" t="s">
        <v>1517</v>
      </c>
      <c r="AH2341" s="12" t="s">
        <v>2368</v>
      </c>
      <c r="DN2341" s="55">
        <v>2334</v>
      </c>
      <c r="DO2341" s="55" t="s">
        <v>1706</v>
      </c>
      <c r="DP2341" s="55" t="s">
        <v>3300</v>
      </c>
      <c r="DQ2341" s="55" t="s">
        <v>1260</v>
      </c>
      <c r="DR2341" s="55" t="s">
        <v>1261</v>
      </c>
      <c r="DS2341" s="55">
        <v>33460</v>
      </c>
      <c r="DT2341" s="55">
        <v>10000</v>
      </c>
      <c r="DU2341" s="55" t="s">
        <v>1258</v>
      </c>
      <c r="DV2341" s="55">
        <v>1</v>
      </c>
      <c r="EV2341" s="55">
        <v>2334</v>
      </c>
      <c r="EW2341" s="55" t="s">
        <v>1246</v>
      </c>
      <c r="EX2341" s="55" t="s">
        <v>2016</v>
      </c>
      <c r="EY2341" s="55">
        <v>6</v>
      </c>
      <c r="EZ2341" s="55">
        <v>1995</v>
      </c>
      <c r="FA2341" s="55">
        <v>2999</v>
      </c>
      <c r="FB2341" s="55" t="s">
        <v>1361</v>
      </c>
      <c r="FC2341" s="55" t="s">
        <v>1249</v>
      </c>
      <c r="FD2341" s="55">
        <v>4</v>
      </c>
      <c r="FF2341" s="55">
        <v>2334</v>
      </c>
      <c r="FG2341" s="55" t="s">
        <v>1313</v>
      </c>
      <c r="FH2341" s="55" t="s">
        <v>1260</v>
      </c>
      <c r="FI2341" s="55">
        <v>5</v>
      </c>
      <c r="FJ2341" s="55">
        <v>260000</v>
      </c>
      <c r="FK2341" s="55" t="s">
        <v>1249</v>
      </c>
      <c r="FL2341" s="55">
        <v>0.5</v>
      </c>
      <c r="JW2341" s="12">
        <v>2334</v>
      </c>
      <c r="JX2341" s="12" t="s">
        <v>1007</v>
      </c>
      <c r="JY2341" s="12" t="s">
        <v>1754</v>
      </c>
    </row>
    <row r="2342" ht="14.25" customHeight="1" outlineLevel="1" spans="7:285">
      <c r="G2342" s="55">
        <v>2335</v>
      </c>
      <c r="H2342" s="55" t="s">
        <v>1359</v>
      </c>
      <c r="I2342" s="55" t="s">
        <v>1260</v>
      </c>
      <c r="J2342" s="55" t="s">
        <v>1964</v>
      </c>
      <c r="K2342" s="55" t="s">
        <v>1249</v>
      </c>
      <c r="L2342" s="55">
        <v>0.25</v>
      </c>
      <c r="AD2342" s="12">
        <v>2335</v>
      </c>
      <c r="AE2342" s="12" t="s">
        <v>3552</v>
      </c>
      <c r="AF2342" s="12" t="s">
        <v>2697</v>
      </c>
      <c r="AG2342" s="12" t="s">
        <v>1669</v>
      </c>
      <c r="AH2342" s="12" t="s">
        <v>2660</v>
      </c>
      <c r="DN2342" s="55">
        <v>2335</v>
      </c>
      <c r="DO2342" s="55" t="s">
        <v>1706</v>
      </c>
      <c r="DP2342" s="55" t="s">
        <v>3300</v>
      </c>
      <c r="DQ2342" s="55" t="s">
        <v>1260</v>
      </c>
      <c r="DR2342" s="55" t="s">
        <v>1261</v>
      </c>
      <c r="DS2342" s="55">
        <v>33461</v>
      </c>
      <c r="DT2342" s="55">
        <v>10000</v>
      </c>
      <c r="DU2342" s="55" t="s">
        <v>1258</v>
      </c>
      <c r="DV2342" s="55">
        <v>1</v>
      </c>
      <c r="EV2342" s="55">
        <v>2335</v>
      </c>
      <c r="EW2342" s="55" t="s">
        <v>1246</v>
      </c>
      <c r="EX2342" s="55" t="s">
        <v>2016</v>
      </c>
      <c r="EY2342" s="55">
        <v>7</v>
      </c>
      <c r="EZ2342" s="55">
        <v>0</v>
      </c>
      <c r="FA2342" s="55">
        <v>1994</v>
      </c>
      <c r="FB2342" s="55" t="s">
        <v>1361</v>
      </c>
      <c r="FC2342" s="55" t="s">
        <v>1249</v>
      </c>
      <c r="FD2342" s="55">
        <v>3.5</v>
      </c>
      <c r="FF2342" s="55">
        <v>2335</v>
      </c>
      <c r="FG2342" s="55" t="s">
        <v>1313</v>
      </c>
      <c r="FH2342" s="55" t="s">
        <v>1260</v>
      </c>
      <c r="FI2342" s="55">
        <v>5</v>
      </c>
      <c r="FJ2342" s="55">
        <v>400000</v>
      </c>
      <c r="FK2342" s="55" t="s">
        <v>1249</v>
      </c>
      <c r="FL2342" s="55">
        <v>0.5</v>
      </c>
      <c r="JW2342" s="12">
        <v>2335</v>
      </c>
      <c r="JX2342" s="12" t="s">
        <v>1007</v>
      </c>
      <c r="JY2342" s="12" t="s">
        <v>1781</v>
      </c>
    </row>
    <row r="2343" ht="14.25" customHeight="1" outlineLevel="1" spans="7:285">
      <c r="G2343" s="55">
        <v>2336</v>
      </c>
      <c r="H2343" s="55" t="s">
        <v>1359</v>
      </c>
      <c r="I2343" s="55" t="s">
        <v>1260</v>
      </c>
      <c r="J2343" s="55" t="s">
        <v>1989</v>
      </c>
      <c r="K2343" s="55" t="s">
        <v>1249</v>
      </c>
      <c r="L2343" s="55">
        <v>0.25</v>
      </c>
      <c r="AD2343" s="12">
        <v>2336</v>
      </c>
      <c r="AE2343" s="12" t="s">
        <v>1261</v>
      </c>
      <c r="AF2343" s="12" t="s">
        <v>2910</v>
      </c>
      <c r="AG2343" s="12" t="s">
        <v>1517</v>
      </c>
      <c r="AH2343" s="12" t="s">
        <v>2368</v>
      </c>
      <c r="DN2343" s="55">
        <v>2336</v>
      </c>
      <c r="DO2343" s="55" t="s">
        <v>1706</v>
      </c>
      <c r="DP2343" s="55" t="s">
        <v>3300</v>
      </c>
      <c r="DQ2343" s="55" t="s">
        <v>1260</v>
      </c>
      <c r="DR2343" s="55" t="s">
        <v>1261</v>
      </c>
      <c r="DS2343" s="55">
        <v>33462</v>
      </c>
      <c r="DT2343" s="55">
        <v>10000</v>
      </c>
      <c r="DU2343" s="55" t="s">
        <v>1258</v>
      </c>
      <c r="DV2343" s="55">
        <v>1</v>
      </c>
      <c r="EV2343" s="55">
        <v>2336</v>
      </c>
      <c r="EW2343" s="55" t="s">
        <v>1246</v>
      </c>
      <c r="EX2343" s="55" t="s">
        <v>2016</v>
      </c>
      <c r="EY2343" s="55">
        <v>7</v>
      </c>
      <c r="EZ2343" s="55">
        <v>1995</v>
      </c>
      <c r="FA2343" s="55">
        <v>2999</v>
      </c>
      <c r="FB2343" s="55" t="s">
        <v>1361</v>
      </c>
      <c r="FC2343" s="55" t="s">
        <v>1249</v>
      </c>
      <c r="FD2343" s="55">
        <v>3.5</v>
      </c>
      <c r="FF2343" s="55">
        <v>2336</v>
      </c>
      <c r="FG2343" s="55" t="s">
        <v>1313</v>
      </c>
      <c r="FH2343" s="55" t="s">
        <v>1260</v>
      </c>
      <c r="FI2343" s="55">
        <v>5</v>
      </c>
      <c r="FJ2343" s="55">
        <v>530000</v>
      </c>
      <c r="FK2343" s="55" t="s">
        <v>1249</v>
      </c>
      <c r="FL2343" s="55">
        <v>0.5</v>
      </c>
      <c r="JW2343" s="12">
        <v>2336</v>
      </c>
      <c r="JX2343" s="12" t="s">
        <v>1007</v>
      </c>
      <c r="JY2343" s="12" t="s">
        <v>1277</v>
      </c>
    </row>
    <row r="2344" ht="14.25" customHeight="1" outlineLevel="1" spans="7:285">
      <c r="G2344" s="55">
        <v>2337</v>
      </c>
      <c r="H2344" s="55" t="s">
        <v>1359</v>
      </c>
      <c r="I2344" s="55" t="s">
        <v>1756</v>
      </c>
      <c r="J2344" s="55" t="s">
        <v>2162</v>
      </c>
      <c r="K2344" s="55" t="s">
        <v>1249</v>
      </c>
      <c r="L2344" s="55">
        <v>0.31</v>
      </c>
      <c r="AD2344" s="12">
        <v>2337</v>
      </c>
      <c r="AE2344" s="12" t="s">
        <v>3553</v>
      </c>
      <c r="AF2344" s="12" t="s">
        <v>2697</v>
      </c>
      <c r="AG2344" s="12" t="s">
        <v>1669</v>
      </c>
      <c r="AH2344" s="12" t="s">
        <v>2660</v>
      </c>
      <c r="DN2344" s="55">
        <v>2337</v>
      </c>
      <c r="DO2344" s="55" t="s">
        <v>1706</v>
      </c>
      <c r="DP2344" s="55" t="s">
        <v>3300</v>
      </c>
      <c r="DQ2344" s="55" t="s">
        <v>1260</v>
      </c>
      <c r="DR2344" s="55" t="s">
        <v>1261</v>
      </c>
      <c r="DS2344" s="55">
        <v>33463</v>
      </c>
      <c r="DT2344" s="55">
        <v>10000</v>
      </c>
      <c r="DU2344" s="55" t="s">
        <v>1258</v>
      </c>
      <c r="DV2344" s="55">
        <v>1</v>
      </c>
      <c r="EV2344" s="55">
        <v>2337</v>
      </c>
      <c r="EW2344" s="55" t="s">
        <v>1246</v>
      </c>
      <c r="EX2344" s="55" t="s">
        <v>2016</v>
      </c>
      <c r="EY2344" s="55">
        <v>8</v>
      </c>
      <c r="EZ2344" s="55">
        <v>0</v>
      </c>
      <c r="FA2344" s="55">
        <v>1994</v>
      </c>
      <c r="FB2344" s="55" t="s">
        <v>1361</v>
      </c>
      <c r="FC2344" s="55" t="s">
        <v>1249</v>
      </c>
      <c r="FD2344" s="55">
        <v>4</v>
      </c>
      <c r="FF2344" s="55">
        <v>2337</v>
      </c>
      <c r="FG2344" s="55" t="s">
        <v>1313</v>
      </c>
      <c r="FH2344" s="55" t="s">
        <v>1260</v>
      </c>
      <c r="FI2344" s="55">
        <v>5</v>
      </c>
      <c r="FJ2344" s="55">
        <v>540000</v>
      </c>
      <c r="FK2344" s="55" t="s">
        <v>1249</v>
      </c>
      <c r="FL2344" s="55">
        <v>0.5</v>
      </c>
      <c r="JW2344" s="12">
        <v>2337</v>
      </c>
      <c r="JX2344" s="12" t="s">
        <v>1007</v>
      </c>
      <c r="JY2344" s="12" t="s">
        <v>1837</v>
      </c>
    </row>
    <row r="2345" ht="14.25" customHeight="1" outlineLevel="1" spans="7:285">
      <c r="G2345" s="55">
        <v>2338</v>
      </c>
      <c r="H2345" s="55" t="s">
        <v>1359</v>
      </c>
      <c r="I2345" s="55" t="s">
        <v>1756</v>
      </c>
      <c r="J2345" s="55" t="s">
        <v>2526</v>
      </c>
      <c r="K2345" s="55" t="s">
        <v>1249</v>
      </c>
      <c r="L2345" s="55">
        <v>0.31</v>
      </c>
      <c r="AD2345" s="12">
        <v>2338</v>
      </c>
      <c r="AE2345" s="12" t="s">
        <v>1261</v>
      </c>
      <c r="AF2345" s="12" t="s">
        <v>989</v>
      </c>
      <c r="AG2345" s="12" t="s">
        <v>1556</v>
      </c>
      <c r="AH2345" s="12" t="s">
        <v>2493</v>
      </c>
      <c r="DN2345" s="55">
        <v>2338</v>
      </c>
      <c r="DO2345" s="55" t="s">
        <v>1706</v>
      </c>
      <c r="DP2345" s="55" t="s">
        <v>3300</v>
      </c>
      <c r="DQ2345" s="55" t="s">
        <v>1260</v>
      </c>
      <c r="DR2345" s="55" t="s">
        <v>1261</v>
      </c>
      <c r="DS2345" s="55">
        <v>33467</v>
      </c>
      <c r="DT2345" s="55">
        <v>10000</v>
      </c>
      <c r="DU2345" s="55" t="s">
        <v>1258</v>
      </c>
      <c r="DV2345" s="55">
        <v>1</v>
      </c>
      <c r="EV2345" s="55">
        <v>2338</v>
      </c>
      <c r="EW2345" s="55" t="s">
        <v>1246</v>
      </c>
      <c r="EX2345" s="55" t="s">
        <v>2016</v>
      </c>
      <c r="EY2345" s="55">
        <v>8</v>
      </c>
      <c r="EZ2345" s="55">
        <v>1995</v>
      </c>
      <c r="FA2345" s="55">
        <v>2999</v>
      </c>
      <c r="FB2345" s="55" t="s">
        <v>1361</v>
      </c>
      <c r="FC2345" s="55" t="s">
        <v>1249</v>
      </c>
      <c r="FD2345" s="55">
        <v>4</v>
      </c>
      <c r="FF2345" s="55">
        <v>2338</v>
      </c>
      <c r="FG2345" s="55" t="s">
        <v>1313</v>
      </c>
      <c r="FH2345" s="55" t="s">
        <v>1260</v>
      </c>
      <c r="FI2345" s="55">
        <v>6</v>
      </c>
      <c r="FJ2345" s="55">
        <v>0</v>
      </c>
      <c r="FK2345" s="55" t="s">
        <v>1249</v>
      </c>
      <c r="FL2345" s="55">
        <v>0.81</v>
      </c>
      <c r="JW2345" s="12">
        <v>2338</v>
      </c>
      <c r="JX2345" s="12" t="s">
        <v>1007</v>
      </c>
      <c r="JY2345" s="12" t="s">
        <v>1862</v>
      </c>
    </row>
    <row r="2346" ht="14.25" customHeight="1" outlineLevel="1" spans="7:285">
      <c r="G2346" s="55">
        <v>2339</v>
      </c>
      <c r="H2346" s="55" t="s">
        <v>1359</v>
      </c>
      <c r="I2346" s="55" t="s">
        <v>1738</v>
      </c>
      <c r="J2346" s="55" t="s">
        <v>2781</v>
      </c>
      <c r="K2346" s="55" t="s">
        <v>1249</v>
      </c>
      <c r="L2346" s="55">
        <v>0.25</v>
      </c>
      <c r="AD2346" s="12">
        <v>2339</v>
      </c>
      <c r="AE2346" s="12" t="s">
        <v>1261</v>
      </c>
      <c r="AF2346" s="12" t="s">
        <v>652</v>
      </c>
      <c r="AG2346" s="12" t="s">
        <v>1882</v>
      </c>
      <c r="AH2346" s="12" t="s">
        <v>3072</v>
      </c>
      <c r="DN2346" s="55">
        <v>2339</v>
      </c>
      <c r="DO2346" s="55" t="s">
        <v>1706</v>
      </c>
      <c r="DP2346" s="55" t="s">
        <v>3300</v>
      </c>
      <c r="DQ2346" s="55" t="s">
        <v>1260</v>
      </c>
      <c r="DR2346" s="55" t="s">
        <v>1261</v>
      </c>
      <c r="DS2346" s="55">
        <v>33469</v>
      </c>
      <c r="DT2346" s="55">
        <v>10000</v>
      </c>
      <c r="DU2346" s="55" t="s">
        <v>1258</v>
      </c>
      <c r="DV2346" s="55">
        <v>1</v>
      </c>
      <c r="EV2346" s="55">
        <v>2339</v>
      </c>
      <c r="EW2346" s="55" t="s">
        <v>1246</v>
      </c>
      <c r="EX2346" s="55" t="s">
        <v>2016</v>
      </c>
      <c r="EY2346" s="55">
        <v>9</v>
      </c>
      <c r="EZ2346" s="55">
        <v>0</v>
      </c>
      <c r="FA2346" s="55">
        <v>1994</v>
      </c>
      <c r="FB2346" s="55" t="s">
        <v>1361</v>
      </c>
      <c r="FC2346" s="55" t="s">
        <v>1249</v>
      </c>
      <c r="FD2346" s="55">
        <v>4.5</v>
      </c>
      <c r="FF2346" s="55">
        <v>2339</v>
      </c>
      <c r="FG2346" s="55" t="s">
        <v>1313</v>
      </c>
      <c r="FH2346" s="55" t="s">
        <v>1260</v>
      </c>
      <c r="FI2346" s="55">
        <v>6</v>
      </c>
      <c r="FJ2346" s="55">
        <v>1000</v>
      </c>
      <c r="FK2346" s="55" t="s">
        <v>1249</v>
      </c>
      <c r="FL2346" s="55">
        <v>0.81</v>
      </c>
      <c r="JW2346" s="12">
        <v>2339</v>
      </c>
      <c r="JX2346" s="12" t="s">
        <v>1007</v>
      </c>
      <c r="JY2346" s="12" t="s">
        <v>1884</v>
      </c>
    </row>
    <row r="2347" ht="14.25" customHeight="1" outlineLevel="1" spans="7:285">
      <c r="G2347" s="55">
        <v>2340</v>
      </c>
      <c r="H2347" s="55" t="s">
        <v>1359</v>
      </c>
      <c r="I2347" s="55" t="s">
        <v>1738</v>
      </c>
      <c r="J2347" s="55" t="s">
        <v>2225</v>
      </c>
      <c r="K2347" s="55" t="s">
        <v>1249</v>
      </c>
      <c r="L2347" s="55">
        <v>0.25</v>
      </c>
      <c r="AD2347" s="12">
        <v>2340</v>
      </c>
      <c r="AE2347" s="12" t="s">
        <v>1261</v>
      </c>
      <c r="AF2347" s="12" t="s">
        <v>1578</v>
      </c>
      <c r="AG2347" s="12" t="s">
        <v>1556</v>
      </c>
      <c r="AH2347" s="12" t="s">
        <v>2493</v>
      </c>
      <c r="DN2347" s="55">
        <v>2340</v>
      </c>
      <c r="DO2347" s="55" t="s">
        <v>1706</v>
      </c>
      <c r="DP2347" s="55" t="s">
        <v>3300</v>
      </c>
      <c r="DQ2347" s="55" t="s">
        <v>1260</v>
      </c>
      <c r="DR2347" s="55" t="s">
        <v>1261</v>
      </c>
      <c r="DS2347" s="55">
        <v>33470</v>
      </c>
      <c r="DT2347" s="55">
        <v>10000</v>
      </c>
      <c r="DU2347" s="55" t="s">
        <v>1258</v>
      </c>
      <c r="DV2347" s="55">
        <v>1</v>
      </c>
      <c r="EV2347" s="55">
        <v>2340</v>
      </c>
      <c r="EW2347" s="55" t="s">
        <v>1246</v>
      </c>
      <c r="EX2347" s="55" t="s">
        <v>2016</v>
      </c>
      <c r="EY2347" s="55">
        <v>9</v>
      </c>
      <c r="EZ2347" s="55">
        <v>1995</v>
      </c>
      <c r="FA2347" s="55">
        <v>2999</v>
      </c>
      <c r="FB2347" s="55" t="s">
        <v>1361</v>
      </c>
      <c r="FC2347" s="55" t="s">
        <v>1249</v>
      </c>
      <c r="FD2347" s="55">
        <v>4.5</v>
      </c>
      <c r="FF2347" s="55">
        <v>2340</v>
      </c>
      <c r="FG2347" s="55" t="s">
        <v>1313</v>
      </c>
      <c r="FH2347" s="55" t="s">
        <v>1260</v>
      </c>
      <c r="FI2347" s="55">
        <v>6</v>
      </c>
      <c r="FJ2347" s="55">
        <v>2500</v>
      </c>
      <c r="FK2347" s="55" t="s">
        <v>1249</v>
      </c>
      <c r="FL2347" s="55">
        <v>0.81</v>
      </c>
      <c r="JW2347" s="12">
        <v>2340</v>
      </c>
      <c r="JX2347" s="12" t="s">
        <v>1007</v>
      </c>
      <c r="JY2347" s="12" t="s">
        <v>1909</v>
      </c>
    </row>
    <row r="2348" ht="14.25" customHeight="1" outlineLevel="1" spans="7:285">
      <c r="G2348" s="55">
        <v>2341</v>
      </c>
      <c r="H2348" s="55" t="s">
        <v>1359</v>
      </c>
      <c r="I2348" s="55" t="s">
        <v>2016</v>
      </c>
      <c r="J2348" s="55" t="s">
        <v>2832</v>
      </c>
      <c r="K2348" s="55" t="s">
        <v>1249</v>
      </c>
      <c r="L2348" s="55">
        <v>0.22</v>
      </c>
      <c r="AD2348" s="12">
        <v>2341</v>
      </c>
      <c r="AE2348" s="12" t="s">
        <v>1261</v>
      </c>
      <c r="AF2348" s="12" t="s">
        <v>1340</v>
      </c>
      <c r="AG2348" s="12" t="s">
        <v>1882</v>
      </c>
      <c r="AH2348" s="12" t="s">
        <v>3072</v>
      </c>
      <c r="DN2348" s="55">
        <v>2341</v>
      </c>
      <c r="DO2348" s="55" t="s">
        <v>1706</v>
      </c>
      <c r="DP2348" s="55" t="s">
        <v>3300</v>
      </c>
      <c r="DQ2348" s="55" t="s">
        <v>1260</v>
      </c>
      <c r="DR2348" s="55" t="s">
        <v>1261</v>
      </c>
      <c r="DS2348" s="55">
        <v>33473</v>
      </c>
      <c r="DT2348" s="55">
        <v>10000</v>
      </c>
      <c r="DU2348" s="55" t="s">
        <v>1258</v>
      </c>
      <c r="DV2348" s="55">
        <v>1</v>
      </c>
      <c r="EV2348" s="55">
        <v>2341</v>
      </c>
      <c r="EW2348" s="55" t="s">
        <v>1246</v>
      </c>
      <c r="EX2348" s="55" t="s">
        <v>1263</v>
      </c>
      <c r="EY2348" s="55">
        <v>1</v>
      </c>
      <c r="EZ2348" s="55">
        <v>0</v>
      </c>
      <c r="FA2348" s="55">
        <v>1994</v>
      </c>
      <c r="FB2348" s="55" t="s">
        <v>1361</v>
      </c>
      <c r="FC2348" s="55" t="s">
        <v>1249</v>
      </c>
      <c r="FD2348" s="55">
        <v>5.25</v>
      </c>
      <c r="FF2348" s="55">
        <v>2341</v>
      </c>
      <c r="FG2348" s="55" t="s">
        <v>1313</v>
      </c>
      <c r="FH2348" s="55" t="s">
        <v>1260</v>
      </c>
      <c r="FI2348" s="55">
        <v>6</v>
      </c>
      <c r="FJ2348" s="55">
        <v>5000</v>
      </c>
      <c r="FK2348" s="55" t="s">
        <v>1249</v>
      </c>
      <c r="FL2348" s="55">
        <v>0.81</v>
      </c>
      <c r="JW2348" s="12">
        <v>2341</v>
      </c>
      <c r="JX2348" s="12" t="s">
        <v>1007</v>
      </c>
      <c r="JY2348" s="12" t="s">
        <v>1937</v>
      </c>
    </row>
    <row r="2349" ht="14.25" customHeight="1" outlineLevel="1" spans="7:285">
      <c r="G2349" s="55">
        <v>2342</v>
      </c>
      <c r="H2349" s="55" t="s">
        <v>1359</v>
      </c>
      <c r="I2349" s="55" t="s">
        <v>1263</v>
      </c>
      <c r="J2349" s="55" t="s">
        <v>3022</v>
      </c>
      <c r="K2349" s="55" t="s">
        <v>1249</v>
      </c>
      <c r="L2349" s="55">
        <v>0.2</v>
      </c>
      <c r="AD2349" s="12">
        <v>2342</v>
      </c>
      <c r="AE2349" s="12" t="s">
        <v>1261</v>
      </c>
      <c r="AF2349" s="12" t="s">
        <v>945</v>
      </c>
      <c r="AG2349" s="12" t="s">
        <v>1556</v>
      </c>
      <c r="AH2349" s="12" t="s">
        <v>2493</v>
      </c>
      <c r="DN2349" s="55">
        <v>2342</v>
      </c>
      <c r="DO2349" s="55" t="s">
        <v>1706</v>
      </c>
      <c r="DP2349" s="55" t="s">
        <v>3300</v>
      </c>
      <c r="DQ2349" s="55" t="s">
        <v>1260</v>
      </c>
      <c r="DR2349" s="55" t="s">
        <v>1261</v>
      </c>
      <c r="DS2349" s="55">
        <v>33474</v>
      </c>
      <c r="DT2349" s="55">
        <v>10000</v>
      </c>
      <c r="DU2349" s="55" t="s">
        <v>1258</v>
      </c>
      <c r="DV2349" s="55">
        <v>1</v>
      </c>
      <c r="EV2349" s="55">
        <v>2342</v>
      </c>
      <c r="EW2349" s="55" t="s">
        <v>1246</v>
      </c>
      <c r="EX2349" s="55" t="s">
        <v>1263</v>
      </c>
      <c r="EY2349" s="55">
        <v>1</v>
      </c>
      <c r="EZ2349" s="55">
        <v>1995</v>
      </c>
      <c r="FA2349" s="55">
        <v>2999</v>
      </c>
      <c r="FB2349" s="55" t="s">
        <v>1361</v>
      </c>
      <c r="FC2349" s="55" t="s">
        <v>1249</v>
      </c>
      <c r="FD2349" s="55">
        <v>6</v>
      </c>
      <c r="FF2349" s="55">
        <v>2342</v>
      </c>
      <c r="FG2349" s="55" t="s">
        <v>1313</v>
      </c>
      <c r="FH2349" s="55" t="s">
        <v>1260</v>
      </c>
      <c r="FI2349" s="55">
        <v>6</v>
      </c>
      <c r="FJ2349" s="55">
        <v>10000</v>
      </c>
      <c r="FK2349" s="55" t="s">
        <v>1249</v>
      </c>
      <c r="FL2349" s="55">
        <v>0.81</v>
      </c>
      <c r="JW2349" s="12">
        <v>2342</v>
      </c>
      <c r="JX2349" s="12" t="s">
        <v>1007</v>
      </c>
      <c r="JY2349" s="12" t="s">
        <v>1724</v>
      </c>
    </row>
    <row r="2350" ht="14.25" customHeight="1" outlineLevel="1" spans="7:285">
      <c r="G2350" s="55">
        <v>2343</v>
      </c>
      <c r="H2350" s="55" t="s">
        <v>1359</v>
      </c>
      <c r="I2350" s="55" t="s">
        <v>1708</v>
      </c>
      <c r="J2350" s="55" t="s">
        <v>2078</v>
      </c>
      <c r="K2350" s="55" t="s">
        <v>1249</v>
      </c>
      <c r="L2350" s="55">
        <v>0.32</v>
      </c>
      <c r="AD2350" s="12">
        <v>2343</v>
      </c>
      <c r="AE2350" s="12" t="s">
        <v>1261</v>
      </c>
      <c r="AF2350" s="12" t="s">
        <v>1663</v>
      </c>
      <c r="AG2350" s="12" t="s">
        <v>1882</v>
      </c>
      <c r="AH2350" s="12" t="s">
        <v>3072</v>
      </c>
      <c r="DN2350" s="55">
        <v>2343</v>
      </c>
      <c r="DO2350" s="55" t="s">
        <v>1706</v>
      </c>
      <c r="DP2350" s="55" t="s">
        <v>3300</v>
      </c>
      <c r="DQ2350" s="55" t="s">
        <v>1260</v>
      </c>
      <c r="DR2350" s="55" t="s">
        <v>1261</v>
      </c>
      <c r="DS2350" s="55">
        <v>33476</v>
      </c>
      <c r="DT2350" s="55">
        <v>10000</v>
      </c>
      <c r="DU2350" s="55" t="s">
        <v>1258</v>
      </c>
      <c r="DV2350" s="55">
        <v>1</v>
      </c>
      <c r="EV2350" s="55">
        <v>2343</v>
      </c>
      <c r="EW2350" s="55" t="s">
        <v>1246</v>
      </c>
      <c r="EX2350" s="55" t="s">
        <v>1263</v>
      </c>
      <c r="EY2350" s="55">
        <v>10</v>
      </c>
      <c r="EZ2350" s="55">
        <v>0</v>
      </c>
      <c r="FA2350" s="55">
        <v>1994</v>
      </c>
      <c r="FB2350" s="55" t="s">
        <v>1361</v>
      </c>
      <c r="FC2350" s="55" t="s">
        <v>1249</v>
      </c>
      <c r="FD2350" s="55">
        <v>6</v>
      </c>
      <c r="FF2350" s="55">
        <v>2343</v>
      </c>
      <c r="FG2350" s="55" t="s">
        <v>1313</v>
      </c>
      <c r="FH2350" s="55" t="s">
        <v>1260</v>
      </c>
      <c r="FI2350" s="55">
        <v>6</v>
      </c>
      <c r="FJ2350" s="55">
        <v>25000</v>
      </c>
      <c r="FK2350" s="55" t="s">
        <v>1249</v>
      </c>
      <c r="FL2350" s="55">
        <v>0.81</v>
      </c>
      <c r="JW2350" s="12">
        <v>2343</v>
      </c>
      <c r="JX2350" s="12" t="s">
        <v>1007</v>
      </c>
      <c r="JY2350" s="12" t="s">
        <v>1985</v>
      </c>
    </row>
    <row r="2351" ht="14.25" customHeight="1" outlineLevel="1" spans="7:285">
      <c r="G2351" s="55">
        <v>2344</v>
      </c>
      <c r="H2351" s="55" t="s">
        <v>1359</v>
      </c>
      <c r="I2351" s="55" t="s">
        <v>1708</v>
      </c>
      <c r="J2351" s="55" t="s">
        <v>2660</v>
      </c>
      <c r="K2351" s="55" t="s">
        <v>1249</v>
      </c>
      <c r="L2351" s="55">
        <v>0.32</v>
      </c>
      <c r="AD2351" s="12">
        <v>2344</v>
      </c>
      <c r="AE2351" s="12" t="s">
        <v>1261</v>
      </c>
      <c r="AF2351" s="12" t="s">
        <v>2019</v>
      </c>
      <c r="AG2351" s="12" t="s">
        <v>1556</v>
      </c>
      <c r="AH2351" s="12" t="s">
        <v>2493</v>
      </c>
      <c r="DN2351" s="55">
        <v>2344</v>
      </c>
      <c r="DO2351" s="55" t="s">
        <v>1706</v>
      </c>
      <c r="DP2351" s="55" t="s">
        <v>3300</v>
      </c>
      <c r="DQ2351" s="55" t="s">
        <v>1260</v>
      </c>
      <c r="DR2351" s="55" t="s">
        <v>1261</v>
      </c>
      <c r="DS2351" s="55">
        <v>33477</v>
      </c>
      <c r="DT2351" s="55">
        <v>10000</v>
      </c>
      <c r="DU2351" s="55" t="s">
        <v>1258</v>
      </c>
      <c r="DV2351" s="55">
        <v>1</v>
      </c>
      <c r="EV2351" s="55">
        <v>2344</v>
      </c>
      <c r="EW2351" s="55" t="s">
        <v>1246</v>
      </c>
      <c r="EX2351" s="55" t="s">
        <v>1263</v>
      </c>
      <c r="EY2351" s="55">
        <v>10</v>
      </c>
      <c r="EZ2351" s="55">
        <v>1995</v>
      </c>
      <c r="FA2351" s="55">
        <v>2999</v>
      </c>
      <c r="FB2351" s="55" t="s">
        <v>1361</v>
      </c>
      <c r="FC2351" s="55" t="s">
        <v>1249</v>
      </c>
      <c r="FD2351" s="55">
        <v>6</v>
      </c>
      <c r="FF2351" s="55">
        <v>2344</v>
      </c>
      <c r="FG2351" s="55" t="s">
        <v>1313</v>
      </c>
      <c r="FH2351" s="55" t="s">
        <v>1260</v>
      </c>
      <c r="FI2351" s="55">
        <v>6</v>
      </c>
      <c r="FJ2351" s="55">
        <v>50000</v>
      </c>
      <c r="FK2351" s="55" t="s">
        <v>1249</v>
      </c>
      <c r="FL2351" s="55">
        <v>0.77</v>
      </c>
      <c r="JW2351" s="12">
        <v>2344</v>
      </c>
      <c r="JX2351" s="12" t="s">
        <v>1007</v>
      </c>
      <c r="JY2351" s="12" t="s">
        <v>2010</v>
      </c>
    </row>
    <row r="2352" ht="14.25" customHeight="1" outlineLevel="1" spans="7:285">
      <c r="G2352" s="55">
        <v>2345</v>
      </c>
      <c r="H2352" s="55" t="s">
        <v>1359</v>
      </c>
      <c r="I2352" s="55" t="s">
        <v>1708</v>
      </c>
      <c r="J2352" s="55" t="s">
        <v>2054</v>
      </c>
      <c r="K2352" s="55" t="s">
        <v>1249</v>
      </c>
      <c r="L2352" s="55">
        <v>0.32</v>
      </c>
      <c r="AD2352" s="12">
        <v>2345</v>
      </c>
      <c r="AE2352" s="12" t="s">
        <v>1261</v>
      </c>
      <c r="AF2352" s="12" t="s">
        <v>1882</v>
      </c>
      <c r="AG2352" s="12" t="s">
        <v>1882</v>
      </c>
      <c r="AH2352" s="12" t="s">
        <v>3072</v>
      </c>
      <c r="DN2352" s="55">
        <v>2345</v>
      </c>
      <c r="DO2352" s="55" t="s">
        <v>1706</v>
      </c>
      <c r="DP2352" s="55" t="s">
        <v>3300</v>
      </c>
      <c r="DQ2352" s="55" t="s">
        <v>1260</v>
      </c>
      <c r="DR2352" s="55" t="s">
        <v>1261</v>
      </c>
      <c r="DS2352" s="55">
        <v>33480</v>
      </c>
      <c r="DT2352" s="55">
        <v>10000</v>
      </c>
      <c r="DU2352" s="55" t="s">
        <v>1258</v>
      </c>
      <c r="DV2352" s="55">
        <v>1</v>
      </c>
      <c r="EV2352" s="55">
        <v>2345</v>
      </c>
      <c r="EW2352" s="55" t="s">
        <v>1246</v>
      </c>
      <c r="EX2352" s="55" t="s">
        <v>1263</v>
      </c>
      <c r="EY2352" s="55">
        <v>11</v>
      </c>
      <c r="EZ2352" s="55">
        <v>0</v>
      </c>
      <c r="FA2352" s="55">
        <v>1994</v>
      </c>
      <c r="FB2352" s="55" t="s">
        <v>1361</v>
      </c>
      <c r="FC2352" s="55" t="s">
        <v>1249</v>
      </c>
      <c r="FD2352" s="55">
        <v>6</v>
      </c>
      <c r="FF2352" s="55">
        <v>2345</v>
      </c>
      <c r="FG2352" s="55" t="s">
        <v>1313</v>
      </c>
      <c r="FH2352" s="55" t="s">
        <v>1260</v>
      </c>
      <c r="FI2352" s="55">
        <v>6</v>
      </c>
      <c r="FJ2352" s="55">
        <v>80000</v>
      </c>
      <c r="FK2352" s="55" t="s">
        <v>1249</v>
      </c>
      <c r="FL2352" s="55">
        <v>0.4</v>
      </c>
      <c r="JW2352" s="12">
        <v>2345</v>
      </c>
      <c r="JX2352" s="12" t="s">
        <v>1007</v>
      </c>
      <c r="JY2352" s="12" t="s">
        <v>2028</v>
      </c>
    </row>
    <row r="2353" ht="14.25" customHeight="1" outlineLevel="1" spans="7:285">
      <c r="G2353" s="55">
        <v>2346</v>
      </c>
      <c r="H2353" s="55" t="s">
        <v>1359</v>
      </c>
      <c r="I2353" s="55" t="s">
        <v>1708</v>
      </c>
      <c r="J2353" s="55" t="s">
        <v>2647</v>
      </c>
      <c r="K2353" s="55" t="s">
        <v>1249</v>
      </c>
      <c r="L2353" s="55">
        <v>0.32</v>
      </c>
      <c r="AD2353" s="12">
        <v>2346</v>
      </c>
      <c r="AE2353" s="12" t="s">
        <v>1261</v>
      </c>
      <c r="AF2353" s="12" t="s">
        <v>2189</v>
      </c>
      <c r="AG2353" s="12" t="s">
        <v>1556</v>
      </c>
      <c r="AH2353" s="12" t="s">
        <v>2493</v>
      </c>
      <c r="DN2353" s="55">
        <v>2346</v>
      </c>
      <c r="DO2353" s="55" t="s">
        <v>1706</v>
      </c>
      <c r="DP2353" s="55" t="s">
        <v>3300</v>
      </c>
      <c r="DQ2353" s="55" t="s">
        <v>1260</v>
      </c>
      <c r="DR2353" s="55" t="s">
        <v>1261</v>
      </c>
      <c r="DS2353" s="55">
        <v>33483</v>
      </c>
      <c r="DT2353" s="55">
        <v>10000</v>
      </c>
      <c r="DU2353" s="55" t="s">
        <v>1258</v>
      </c>
      <c r="DV2353" s="55">
        <v>1</v>
      </c>
      <c r="EV2353" s="55">
        <v>2346</v>
      </c>
      <c r="EW2353" s="55" t="s">
        <v>1246</v>
      </c>
      <c r="EX2353" s="55" t="s">
        <v>1263</v>
      </c>
      <c r="EY2353" s="55">
        <v>11</v>
      </c>
      <c r="EZ2353" s="55">
        <v>1995</v>
      </c>
      <c r="FA2353" s="55">
        <v>2999</v>
      </c>
      <c r="FB2353" s="55" t="s">
        <v>1361</v>
      </c>
      <c r="FC2353" s="55" t="s">
        <v>1249</v>
      </c>
      <c r="FD2353" s="55">
        <v>6</v>
      </c>
      <c r="FF2353" s="55">
        <v>2346</v>
      </c>
      <c r="FG2353" s="55" t="s">
        <v>1313</v>
      </c>
      <c r="FH2353" s="55" t="s">
        <v>1260</v>
      </c>
      <c r="FI2353" s="55">
        <v>6</v>
      </c>
      <c r="FJ2353" s="55">
        <v>130000</v>
      </c>
      <c r="FK2353" s="55" t="s">
        <v>1249</v>
      </c>
      <c r="FL2353" s="55">
        <v>0.35</v>
      </c>
      <c r="JW2353" s="12">
        <v>2346</v>
      </c>
      <c r="JX2353" s="12" t="s">
        <v>1007</v>
      </c>
      <c r="JY2353" s="12" t="s">
        <v>2046</v>
      </c>
    </row>
    <row r="2354" ht="14.25" customHeight="1" outlineLevel="1" spans="7:285">
      <c r="G2354" s="55">
        <v>2347</v>
      </c>
      <c r="H2354" s="55" t="s">
        <v>1359</v>
      </c>
      <c r="I2354" s="55" t="s">
        <v>1708</v>
      </c>
      <c r="J2354" s="55" t="s">
        <v>3065</v>
      </c>
      <c r="K2354" s="55" t="s">
        <v>1249</v>
      </c>
      <c r="L2354" s="55">
        <v>0.32</v>
      </c>
      <c r="AD2354" s="12">
        <v>2347</v>
      </c>
      <c r="AE2354" s="12" t="s">
        <v>1261</v>
      </c>
      <c r="AF2354" s="12" t="s">
        <v>1861</v>
      </c>
      <c r="AG2354" s="12" t="s">
        <v>1703</v>
      </c>
      <c r="AH2354" s="12" t="s">
        <v>3078</v>
      </c>
      <c r="DN2354" s="55">
        <v>2347</v>
      </c>
      <c r="DO2354" s="55" t="s">
        <v>1706</v>
      </c>
      <c r="DP2354" s="55" t="s">
        <v>3300</v>
      </c>
      <c r="DQ2354" s="55" t="s">
        <v>1260</v>
      </c>
      <c r="DR2354" s="55" t="s">
        <v>1261</v>
      </c>
      <c r="DS2354" s="55">
        <v>33486</v>
      </c>
      <c r="DT2354" s="55">
        <v>10000</v>
      </c>
      <c r="DU2354" s="55" t="s">
        <v>1258</v>
      </c>
      <c r="DV2354" s="55">
        <v>1</v>
      </c>
      <c r="EV2354" s="55">
        <v>2347</v>
      </c>
      <c r="EW2354" s="55" t="s">
        <v>1246</v>
      </c>
      <c r="EX2354" s="55" t="s">
        <v>1263</v>
      </c>
      <c r="EY2354" s="55">
        <v>12</v>
      </c>
      <c r="EZ2354" s="55">
        <v>0</v>
      </c>
      <c r="FA2354" s="55">
        <v>1994</v>
      </c>
      <c r="FB2354" s="55" t="s">
        <v>1361</v>
      </c>
      <c r="FC2354" s="55" t="s">
        <v>1249</v>
      </c>
      <c r="FD2354" s="55">
        <v>6</v>
      </c>
      <c r="FF2354" s="55">
        <v>2347</v>
      </c>
      <c r="FG2354" s="55" t="s">
        <v>1313</v>
      </c>
      <c r="FH2354" s="55" t="s">
        <v>1260</v>
      </c>
      <c r="FI2354" s="55">
        <v>6</v>
      </c>
      <c r="FJ2354" s="55">
        <v>260000</v>
      </c>
      <c r="FK2354" s="55" t="s">
        <v>1249</v>
      </c>
      <c r="FL2354" s="55">
        <v>0.35</v>
      </c>
      <c r="JW2354" s="12">
        <v>2347</v>
      </c>
      <c r="JX2354" s="12" t="s">
        <v>1007</v>
      </c>
      <c r="JY2354" s="12" t="s">
        <v>2071</v>
      </c>
    </row>
    <row r="2355" ht="14.25" customHeight="1" outlineLevel="1" spans="7:285">
      <c r="G2355" s="55">
        <v>2348</v>
      </c>
      <c r="H2355" s="55" t="s">
        <v>1359</v>
      </c>
      <c r="I2355" s="55" t="s">
        <v>1708</v>
      </c>
      <c r="J2355" s="55" t="s">
        <v>3068</v>
      </c>
      <c r="K2355" s="55" t="s">
        <v>1249</v>
      </c>
      <c r="L2355" s="55">
        <v>0.32</v>
      </c>
      <c r="AD2355" s="12">
        <v>2348</v>
      </c>
      <c r="AE2355" s="12" t="s">
        <v>1261</v>
      </c>
      <c r="AF2355" s="12" t="s">
        <v>2327</v>
      </c>
      <c r="AG2355" s="12" t="s">
        <v>1556</v>
      </c>
      <c r="AH2355" s="12" t="s">
        <v>2493</v>
      </c>
      <c r="DN2355" s="55">
        <v>2348</v>
      </c>
      <c r="DO2355" s="55" t="s">
        <v>1706</v>
      </c>
      <c r="DP2355" s="55" t="s">
        <v>3300</v>
      </c>
      <c r="DQ2355" s="55" t="s">
        <v>1260</v>
      </c>
      <c r="DR2355" s="55" t="s">
        <v>1261</v>
      </c>
      <c r="DS2355" s="55">
        <v>33488</v>
      </c>
      <c r="DT2355" s="55">
        <v>10000</v>
      </c>
      <c r="DU2355" s="55" t="s">
        <v>1258</v>
      </c>
      <c r="DV2355" s="55">
        <v>1</v>
      </c>
      <c r="EV2355" s="55">
        <v>2348</v>
      </c>
      <c r="EW2355" s="55" t="s">
        <v>1246</v>
      </c>
      <c r="EX2355" s="55" t="s">
        <v>1263</v>
      </c>
      <c r="EY2355" s="55">
        <v>12</v>
      </c>
      <c r="EZ2355" s="55">
        <v>1995</v>
      </c>
      <c r="FA2355" s="55">
        <v>2999</v>
      </c>
      <c r="FB2355" s="55" t="s">
        <v>1361</v>
      </c>
      <c r="FC2355" s="55" t="s">
        <v>1249</v>
      </c>
      <c r="FD2355" s="55">
        <v>6</v>
      </c>
      <c r="FF2355" s="55">
        <v>2348</v>
      </c>
      <c r="FG2355" s="55" t="s">
        <v>1313</v>
      </c>
      <c r="FH2355" s="55" t="s">
        <v>1260</v>
      </c>
      <c r="FI2355" s="55">
        <v>6</v>
      </c>
      <c r="FJ2355" s="55">
        <v>400000</v>
      </c>
      <c r="FK2355" s="55" t="s">
        <v>1249</v>
      </c>
      <c r="FL2355" s="55">
        <v>0.35</v>
      </c>
      <c r="JW2355" s="12">
        <v>2348</v>
      </c>
      <c r="JX2355" s="12" t="s">
        <v>1007</v>
      </c>
      <c r="JY2355" s="12" t="s">
        <v>2089</v>
      </c>
    </row>
    <row r="2356" ht="14.25" customHeight="1" outlineLevel="1" spans="7:285">
      <c r="G2356" s="55">
        <v>2349</v>
      </c>
      <c r="H2356" s="55" t="s">
        <v>1246</v>
      </c>
      <c r="I2356" s="55" t="s">
        <v>1260</v>
      </c>
      <c r="J2356" s="55" t="s">
        <v>1891</v>
      </c>
      <c r="K2356" s="55" t="s">
        <v>1249</v>
      </c>
      <c r="L2356" s="55">
        <v>0.25</v>
      </c>
      <c r="AD2356" s="12">
        <v>2349</v>
      </c>
      <c r="AE2356" s="12" t="s">
        <v>1261</v>
      </c>
      <c r="AF2356" s="12" t="s">
        <v>931</v>
      </c>
      <c r="AG2356" s="12" t="s">
        <v>1703</v>
      </c>
      <c r="AH2356" s="12" t="s">
        <v>3083</v>
      </c>
      <c r="DN2356" s="55">
        <v>2349</v>
      </c>
      <c r="DO2356" s="55" t="s">
        <v>1706</v>
      </c>
      <c r="DP2356" s="55" t="s">
        <v>3300</v>
      </c>
      <c r="DQ2356" s="55" t="s">
        <v>1260</v>
      </c>
      <c r="DR2356" s="55" t="s">
        <v>1261</v>
      </c>
      <c r="DS2356" s="55">
        <v>33493</v>
      </c>
      <c r="DT2356" s="55">
        <v>10000</v>
      </c>
      <c r="DU2356" s="55" t="s">
        <v>1258</v>
      </c>
      <c r="DV2356" s="55">
        <v>1</v>
      </c>
      <c r="EV2356" s="55">
        <v>2349</v>
      </c>
      <c r="EW2356" s="55" t="s">
        <v>1246</v>
      </c>
      <c r="EX2356" s="55" t="s">
        <v>1263</v>
      </c>
      <c r="EY2356" s="55">
        <v>13</v>
      </c>
      <c r="EZ2356" s="55">
        <v>0</v>
      </c>
      <c r="FA2356" s="55">
        <v>1994</v>
      </c>
      <c r="FB2356" s="55" t="s">
        <v>1361</v>
      </c>
      <c r="FC2356" s="55" t="s">
        <v>1249</v>
      </c>
      <c r="FD2356" s="55">
        <v>6</v>
      </c>
      <c r="FF2356" s="55">
        <v>2349</v>
      </c>
      <c r="FG2356" s="55" t="s">
        <v>1313</v>
      </c>
      <c r="FH2356" s="55" t="s">
        <v>1260</v>
      </c>
      <c r="FI2356" s="55">
        <v>6</v>
      </c>
      <c r="FJ2356" s="55">
        <v>530000</v>
      </c>
      <c r="FK2356" s="55" t="s">
        <v>1249</v>
      </c>
      <c r="FL2356" s="55">
        <v>0.35</v>
      </c>
      <c r="JW2356" s="12">
        <v>2349</v>
      </c>
      <c r="JX2356" s="12" t="s">
        <v>1007</v>
      </c>
      <c r="JY2356" s="12" t="s">
        <v>2110</v>
      </c>
    </row>
    <row r="2357" ht="14.25" customHeight="1" outlineLevel="1" spans="7:285">
      <c r="G2357" s="55">
        <v>2350</v>
      </c>
      <c r="H2357" s="55" t="s">
        <v>1246</v>
      </c>
      <c r="I2357" s="55" t="s">
        <v>1260</v>
      </c>
      <c r="J2357" s="55" t="s">
        <v>1914</v>
      </c>
      <c r="K2357" s="55" t="s">
        <v>1249</v>
      </c>
      <c r="L2357" s="55">
        <v>0.25</v>
      </c>
      <c r="AD2357" s="12">
        <v>2350</v>
      </c>
      <c r="AE2357" s="12" t="s">
        <v>1261</v>
      </c>
      <c r="AF2357" s="12" t="s">
        <v>2186</v>
      </c>
      <c r="AG2357" s="12" t="s">
        <v>1556</v>
      </c>
      <c r="AH2357" s="12" t="s">
        <v>2493</v>
      </c>
      <c r="DN2357" s="55">
        <v>2350</v>
      </c>
      <c r="DO2357" s="55" t="s">
        <v>1706</v>
      </c>
      <c r="DP2357" s="55" t="s">
        <v>3300</v>
      </c>
      <c r="DQ2357" s="55" t="s">
        <v>1260</v>
      </c>
      <c r="DR2357" s="55" t="s">
        <v>1261</v>
      </c>
      <c r="DS2357" s="55">
        <v>33496</v>
      </c>
      <c r="DT2357" s="55">
        <v>10000</v>
      </c>
      <c r="DU2357" s="55" t="s">
        <v>1258</v>
      </c>
      <c r="DV2357" s="55">
        <v>1</v>
      </c>
      <c r="EV2357" s="55">
        <v>2350</v>
      </c>
      <c r="EW2357" s="55" t="s">
        <v>1246</v>
      </c>
      <c r="EX2357" s="55" t="s">
        <v>1263</v>
      </c>
      <c r="EY2357" s="55">
        <v>13</v>
      </c>
      <c r="EZ2357" s="55">
        <v>1995</v>
      </c>
      <c r="FA2357" s="55">
        <v>2999</v>
      </c>
      <c r="FB2357" s="55" t="s">
        <v>1361</v>
      </c>
      <c r="FC2357" s="55" t="s">
        <v>1249</v>
      </c>
      <c r="FD2357" s="55">
        <v>6</v>
      </c>
      <c r="FF2357" s="55">
        <v>2350</v>
      </c>
      <c r="FG2357" s="55" t="s">
        <v>1313</v>
      </c>
      <c r="FH2357" s="55" t="s">
        <v>1260</v>
      </c>
      <c r="FI2357" s="55">
        <v>6</v>
      </c>
      <c r="FJ2357" s="55">
        <v>540000</v>
      </c>
      <c r="FK2357" s="55" t="s">
        <v>1249</v>
      </c>
      <c r="FL2357" s="55">
        <v>0.35</v>
      </c>
      <c r="JW2357" s="12">
        <v>2350</v>
      </c>
      <c r="JX2357" s="12" t="s">
        <v>1007</v>
      </c>
      <c r="JY2357" s="12" t="s">
        <v>2132</v>
      </c>
    </row>
    <row r="2358" ht="14.25" customHeight="1" outlineLevel="1" spans="7:285">
      <c r="G2358" s="55">
        <v>2351</v>
      </c>
      <c r="H2358" s="55" t="s">
        <v>1246</v>
      </c>
      <c r="I2358" s="55" t="s">
        <v>1260</v>
      </c>
      <c r="J2358" s="55" t="s">
        <v>1942</v>
      </c>
      <c r="K2358" s="55" t="s">
        <v>1249</v>
      </c>
      <c r="L2358" s="55">
        <v>0.25</v>
      </c>
      <c r="AD2358" s="12">
        <v>2351</v>
      </c>
      <c r="AE2358" s="12" t="s">
        <v>1261</v>
      </c>
      <c r="AF2358" s="12" t="s">
        <v>1228</v>
      </c>
      <c r="AG2358" s="12" t="s">
        <v>1703</v>
      </c>
      <c r="AH2358" s="12" t="s">
        <v>2141</v>
      </c>
      <c r="DN2358" s="55">
        <v>2351</v>
      </c>
      <c r="DO2358" s="55" t="s">
        <v>1706</v>
      </c>
      <c r="DP2358" s="55" t="s">
        <v>3300</v>
      </c>
      <c r="DQ2358" s="55" t="s">
        <v>1260</v>
      </c>
      <c r="DR2358" s="55" t="s">
        <v>1261</v>
      </c>
      <c r="DS2358" s="55">
        <v>33498</v>
      </c>
      <c r="DT2358" s="55">
        <v>10000</v>
      </c>
      <c r="DU2358" s="55" t="s">
        <v>1258</v>
      </c>
      <c r="DV2358" s="55">
        <v>1</v>
      </c>
      <c r="EV2358" s="55">
        <v>2351</v>
      </c>
      <c r="EW2358" s="55" t="s">
        <v>1246</v>
      </c>
      <c r="EX2358" s="55" t="s">
        <v>1263</v>
      </c>
      <c r="EY2358" s="55">
        <v>14</v>
      </c>
      <c r="EZ2358" s="55">
        <v>0</v>
      </c>
      <c r="FA2358" s="55">
        <v>1994</v>
      </c>
      <c r="FB2358" s="55" t="s">
        <v>1361</v>
      </c>
      <c r="FC2358" s="55" t="s">
        <v>1249</v>
      </c>
      <c r="FD2358" s="55">
        <v>8</v>
      </c>
      <c r="FF2358" s="55">
        <v>2351</v>
      </c>
      <c r="FG2358" s="55" t="s">
        <v>1313</v>
      </c>
      <c r="FH2358" s="55" t="s">
        <v>1260</v>
      </c>
      <c r="FI2358" s="55">
        <v>7</v>
      </c>
      <c r="FJ2358" s="55">
        <v>0</v>
      </c>
      <c r="FK2358" s="55" t="s">
        <v>1249</v>
      </c>
      <c r="FL2358" s="55">
        <v>0.86</v>
      </c>
      <c r="JW2358" s="12">
        <v>2351</v>
      </c>
      <c r="JX2358" s="12" t="s">
        <v>1007</v>
      </c>
      <c r="JY2358" s="12" t="s">
        <v>2155</v>
      </c>
    </row>
    <row r="2359" ht="14.25" customHeight="1" outlineLevel="1" spans="7:285">
      <c r="G2359" s="55">
        <v>2352</v>
      </c>
      <c r="H2359" s="55" t="s">
        <v>1246</v>
      </c>
      <c r="I2359" s="55" t="s">
        <v>1260</v>
      </c>
      <c r="J2359" s="55" t="s">
        <v>1409</v>
      </c>
      <c r="K2359" s="55" t="s">
        <v>1249</v>
      </c>
      <c r="L2359" s="55">
        <v>0.38</v>
      </c>
      <c r="AD2359" s="12">
        <v>2352</v>
      </c>
      <c r="AE2359" s="12" t="s">
        <v>1261</v>
      </c>
      <c r="AF2359" s="12" t="s">
        <v>1620</v>
      </c>
      <c r="AG2359" s="12" t="s">
        <v>1556</v>
      </c>
      <c r="AH2359" s="12" t="s">
        <v>2493</v>
      </c>
      <c r="DN2359" s="55">
        <v>2352</v>
      </c>
      <c r="DO2359" s="55" t="s">
        <v>1706</v>
      </c>
      <c r="DP2359" s="55" t="s">
        <v>3300</v>
      </c>
      <c r="DQ2359" s="55" t="s">
        <v>1260</v>
      </c>
      <c r="DR2359" s="55" t="s">
        <v>1261</v>
      </c>
      <c r="DS2359" s="55">
        <v>33008</v>
      </c>
      <c r="DT2359" s="55">
        <v>10000</v>
      </c>
      <c r="DU2359" s="55" t="s">
        <v>1258</v>
      </c>
      <c r="DV2359" s="55">
        <v>1</v>
      </c>
      <c r="EV2359" s="55">
        <v>2352</v>
      </c>
      <c r="EW2359" s="55" t="s">
        <v>1246</v>
      </c>
      <c r="EX2359" s="55" t="s">
        <v>1263</v>
      </c>
      <c r="EY2359" s="55">
        <v>14</v>
      </c>
      <c r="EZ2359" s="55">
        <v>1995</v>
      </c>
      <c r="FA2359" s="55">
        <v>2999</v>
      </c>
      <c r="FB2359" s="55" t="s">
        <v>1361</v>
      </c>
      <c r="FC2359" s="55" t="s">
        <v>1249</v>
      </c>
      <c r="FD2359" s="55">
        <v>8</v>
      </c>
      <c r="FF2359" s="55">
        <v>2352</v>
      </c>
      <c r="FG2359" s="55" t="s">
        <v>1313</v>
      </c>
      <c r="FH2359" s="55" t="s">
        <v>1260</v>
      </c>
      <c r="FI2359" s="55">
        <v>7</v>
      </c>
      <c r="FJ2359" s="55">
        <v>1000</v>
      </c>
      <c r="FK2359" s="55" t="s">
        <v>1249</v>
      </c>
      <c r="FL2359" s="55">
        <v>0.86</v>
      </c>
      <c r="JW2359" s="12">
        <v>2352</v>
      </c>
      <c r="JX2359" s="12" t="s">
        <v>1007</v>
      </c>
      <c r="JY2359" s="12" t="s">
        <v>2178</v>
      </c>
    </row>
    <row r="2360" ht="14.25" customHeight="1" outlineLevel="1" spans="7:285">
      <c r="G2360" s="55">
        <v>2353</v>
      </c>
      <c r="H2360" s="55" t="s">
        <v>1246</v>
      </c>
      <c r="I2360" s="55" t="s">
        <v>1260</v>
      </c>
      <c r="J2360" s="55" t="s">
        <v>1992</v>
      </c>
      <c r="K2360" s="55" t="s">
        <v>1249</v>
      </c>
      <c r="L2360" s="55">
        <v>0.38</v>
      </c>
      <c r="AD2360" s="12">
        <v>2353</v>
      </c>
      <c r="AE2360" s="12" t="s">
        <v>1261</v>
      </c>
      <c r="AF2360" s="12" t="s">
        <v>1633</v>
      </c>
      <c r="AG2360" s="12" t="s">
        <v>1703</v>
      </c>
      <c r="AH2360" s="12" t="s">
        <v>2141</v>
      </c>
      <c r="DN2360" s="55">
        <v>2353</v>
      </c>
      <c r="DO2360" s="55" t="s">
        <v>1706</v>
      </c>
      <c r="DP2360" s="55" t="s">
        <v>3300</v>
      </c>
      <c r="DQ2360" s="55" t="s">
        <v>1260</v>
      </c>
      <c r="DR2360" s="55" t="s">
        <v>1261</v>
      </c>
      <c r="DS2360" s="55">
        <v>33011</v>
      </c>
      <c r="DT2360" s="55">
        <v>10000</v>
      </c>
      <c r="DU2360" s="55" t="s">
        <v>1258</v>
      </c>
      <c r="DV2360" s="55">
        <v>1</v>
      </c>
      <c r="EV2360" s="55">
        <v>2353</v>
      </c>
      <c r="EW2360" s="55" t="s">
        <v>1246</v>
      </c>
      <c r="EX2360" s="55" t="s">
        <v>1263</v>
      </c>
      <c r="EY2360" s="55">
        <v>2</v>
      </c>
      <c r="EZ2360" s="55">
        <v>0</v>
      </c>
      <c r="FA2360" s="55">
        <v>1994</v>
      </c>
      <c r="FB2360" s="55" t="s">
        <v>1361</v>
      </c>
      <c r="FC2360" s="55" t="s">
        <v>1249</v>
      </c>
      <c r="FD2360" s="55">
        <v>5.25</v>
      </c>
      <c r="FF2360" s="55">
        <v>2353</v>
      </c>
      <c r="FG2360" s="55" t="s">
        <v>1313</v>
      </c>
      <c r="FH2360" s="55" t="s">
        <v>1260</v>
      </c>
      <c r="FI2360" s="55">
        <v>7</v>
      </c>
      <c r="FJ2360" s="55">
        <v>2500</v>
      </c>
      <c r="FK2360" s="55" t="s">
        <v>1249</v>
      </c>
      <c r="FL2360" s="55">
        <v>0.86</v>
      </c>
      <c r="JW2360" s="12">
        <v>2353</v>
      </c>
      <c r="JX2360" s="12" t="s">
        <v>1007</v>
      </c>
      <c r="JY2360" s="12" t="s">
        <v>2196</v>
      </c>
    </row>
    <row r="2361" ht="14.25" customHeight="1" outlineLevel="1" spans="7:285">
      <c r="G2361" s="55">
        <v>2354</v>
      </c>
      <c r="H2361" s="55" t="s">
        <v>1246</v>
      </c>
      <c r="I2361" s="55" t="s">
        <v>1260</v>
      </c>
      <c r="J2361" s="55" t="s">
        <v>1811</v>
      </c>
      <c r="K2361" s="55" t="s">
        <v>1249</v>
      </c>
      <c r="L2361" s="55">
        <v>0.45</v>
      </c>
      <c r="AD2361" s="12">
        <v>2354</v>
      </c>
      <c r="AE2361" s="12" t="s">
        <v>1261</v>
      </c>
      <c r="AF2361" s="12" t="s">
        <v>2688</v>
      </c>
      <c r="AG2361" s="12" t="s">
        <v>1556</v>
      </c>
      <c r="AH2361" s="12" t="s">
        <v>2493</v>
      </c>
      <c r="DN2361" s="55">
        <v>2354</v>
      </c>
      <c r="DO2361" s="55" t="s">
        <v>1706</v>
      </c>
      <c r="DP2361" s="55" t="s">
        <v>3300</v>
      </c>
      <c r="DQ2361" s="55" t="s">
        <v>1260</v>
      </c>
      <c r="DR2361" s="55" t="s">
        <v>1261</v>
      </c>
      <c r="DS2361" s="55">
        <v>33022</v>
      </c>
      <c r="DT2361" s="55">
        <v>10000</v>
      </c>
      <c r="DU2361" s="55" t="s">
        <v>1258</v>
      </c>
      <c r="DV2361" s="55">
        <v>1</v>
      </c>
      <c r="EV2361" s="55">
        <v>2354</v>
      </c>
      <c r="EW2361" s="55" t="s">
        <v>1246</v>
      </c>
      <c r="EX2361" s="55" t="s">
        <v>1263</v>
      </c>
      <c r="EY2361" s="55">
        <v>2</v>
      </c>
      <c r="EZ2361" s="55">
        <v>1995</v>
      </c>
      <c r="FA2361" s="55">
        <v>2999</v>
      </c>
      <c r="FB2361" s="55" t="s">
        <v>1361</v>
      </c>
      <c r="FC2361" s="55" t="s">
        <v>1249</v>
      </c>
      <c r="FD2361" s="55">
        <v>6</v>
      </c>
      <c r="FF2361" s="55">
        <v>2354</v>
      </c>
      <c r="FG2361" s="55" t="s">
        <v>1313</v>
      </c>
      <c r="FH2361" s="55" t="s">
        <v>1260</v>
      </c>
      <c r="FI2361" s="55">
        <v>7</v>
      </c>
      <c r="FJ2361" s="55">
        <v>5000</v>
      </c>
      <c r="FK2361" s="55" t="s">
        <v>1249</v>
      </c>
      <c r="FL2361" s="55">
        <v>0.86</v>
      </c>
      <c r="JW2361" s="12">
        <v>2354</v>
      </c>
      <c r="JX2361" s="12" t="s">
        <v>1389</v>
      </c>
      <c r="JY2361" s="12" t="s">
        <v>654</v>
      </c>
    </row>
    <row r="2362" ht="14.25" customHeight="1" outlineLevel="1" spans="7:285">
      <c r="G2362" s="55">
        <v>2355</v>
      </c>
      <c r="H2362" s="55" t="s">
        <v>1246</v>
      </c>
      <c r="I2362" s="55" t="s">
        <v>1260</v>
      </c>
      <c r="J2362" s="55" t="s">
        <v>1839</v>
      </c>
      <c r="K2362" s="55" t="s">
        <v>1249</v>
      </c>
      <c r="L2362" s="55">
        <v>0.25</v>
      </c>
      <c r="AD2362" s="12">
        <v>2355</v>
      </c>
      <c r="AE2362" s="12" t="s">
        <v>1261</v>
      </c>
      <c r="AF2362" s="12" t="s">
        <v>1883</v>
      </c>
      <c r="AG2362" s="12" t="s">
        <v>1703</v>
      </c>
      <c r="AH2362" s="12" t="s">
        <v>2141</v>
      </c>
      <c r="DN2362" s="55">
        <v>2355</v>
      </c>
      <c r="DO2362" s="55" t="s">
        <v>1706</v>
      </c>
      <c r="DP2362" s="55" t="s">
        <v>3300</v>
      </c>
      <c r="DQ2362" s="55" t="s">
        <v>1260</v>
      </c>
      <c r="DR2362" s="55" t="s">
        <v>1261</v>
      </c>
      <c r="DS2362" s="55">
        <v>33039</v>
      </c>
      <c r="DT2362" s="55">
        <v>10000</v>
      </c>
      <c r="DU2362" s="55" t="s">
        <v>1258</v>
      </c>
      <c r="DV2362" s="55">
        <v>1</v>
      </c>
      <c r="EV2362" s="55">
        <v>2355</v>
      </c>
      <c r="EW2362" s="55" t="s">
        <v>1246</v>
      </c>
      <c r="EX2362" s="55" t="s">
        <v>1263</v>
      </c>
      <c r="EY2362" s="55">
        <v>3</v>
      </c>
      <c r="EZ2362" s="55">
        <v>0</v>
      </c>
      <c r="FA2362" s="55">
        <v>1994</v>
      </c>
      <c r="FB2362" s="55" t="s">
        <v>1361</v>
      </c>
      <c r="FC2362" s="55" t="s">
        <v>1249</v>
      </c>
      <c r="FD2362" s="55">
        <v>5.25</v>
      </c>
      <c r="FF2362" s="55">
        <v>2355</v>
      </c>
      <c r="FG2362" s="55" t="s">
        <v>1313</v>
      </c>
      <c r="FH2362" s="55" t="s">
        <v>1260</v>
      </c>
      <c r="FI2362" s="55">
        <v>7</v>
      </c>
      <c r="FJ2362" s="55">
        <v>10000</v>
      </c>
      <c r="FK2362" s="55" t="s">
        <v>1249</v>
      </c>
      <c r="FL2362" s="55">
        <v>0.86</v>
      </c>
      <c r="JW2362" s="12">
        <v>2355</v>
      </c>
      <c r="JX2362" s="12" t="s">
        <v>2199</v>
      </c>
      <c r="JY2362" s="12" t="s">
        <v>628</v>
      </c>
    </row>
    <row r="2363" ht="14.25" customHeight="1" outlineLevel="1" spans="7:285">
      <c r="G2363" s="55">
        <v>2356</v>
      </c>
      <c r="H2363" s="55" t="s">
        <v>1246</v>
      </c>
      <c r="I2363" s="55" t="s">
        <v>1260</v>
      </c>
      <c r="J2363" s="55" t="s">
        <v>1864</v>
      </c>
      <c r="K2363" s="55" t="s">
        <v>1249</v>
      </c>
      <c r="L2363" s="55">
        <v>0.25</v>
      </c>
      <c r="AD2363" s="12">
        <v>2356</v>
      </c>
      <c r="AE2363" s="12" t="s">
        <v>1261</v>
      </c>
      <c r="AF2363" s="12" t="s">
        <v>2774</v>
      </c>
      <c r="AG2363" s="12" t="s">
        <v>1556</v>
      </c>
      <c r="AH2363" s="12" t="s">
        <v>2493</v>
      </c>
      <c r="DN2363" s="55">
        <v>2356</v>
      </c>
      <c r="DO2363" s="55" t="s">
        <v>1706</v>
      </c>
      <c r="DP2363" s="55" t="s">
        <v>3300</v>
      </c>
      <c r="DQ2363" s="55" t="s">
        <v>1260</v>
      </c>
      <c r="DR2363" s="55" t="s">
        <v>1261</v>
      </c>
      <c r="DS2363" s="55">
        <v>33061</v>
      </c>
      <c r="DT2363" s="55">
        <v>10000</v>
      </c>
      <c r="DU2363" s="55" t="s">
        <v>1258</v>
      </c>
      <c r="DV2363" s="55">
        <v>1</v>
      </c>
      <c r="EV2363" s="55">
        <v>2356</v>
      </c>
      <c r="EW2363" s="55" t="s">
        <v>1246</v>
      </c>
      <c r="EX2363" s="55" t="s">
        <v>1263</v>
      </c>
      <c r="EY2363" s="55">
        <v>3</v>
      </c>
      <c r="EZ2363" s="55">
        <v>1995</v>
      </c>
      <c r="FA2363" s="55">
        <v>2999</v>
      </c>
      <c r="FB2363" s="55" t="s">
        <v>1361</v>
      </c>
      <c r="FC2363" s="55" t="s">
        <v>1249</v>
      </c>
      <c r="FD2363" s="55">
        <v>6</v>
      </c>
      <c r="FF2363" s="55">
        <v>2356</v>
      </c>
      <c r="FG2363" s="55" t="s">
        <v>1313</v>
      </c>
      <c r="FH2363" s="55" t="s">
        <v>1260</v>
      </c>
      <c r="FI2363" s="55">
        <v>7</v>
      </c>
      <c r="FJ2363" s="55">
        <v>25000</v>
      </c>
      <c r="FK2363" s="55" t="s">
        <v>1249</v>
      </c>
      <c r="FL2363" s="55">
        <v>0.86</v>
      </c>
      <c r="JW2363" s="12">
        <v>2356</v>
      </c>
      <c r="JX2363" s="12" t="s">
        <v>2199</v>
      </c>
      <c r="JY2363" s="12" t="s">
        <v>762</v>
      </c>
    </row>
    <row r="2364" ht="14.25" customHeight="1" outlineLevel="1" spans="7:285">
      <c r="G2364" s="55">
        <v>2357</v>
      </c>
      <c r="H2364" s="55" t="s">
        <v>1246</v>
      </c>
      <c r="I2364" s="55" t="s">
        <v>1260</v>
      </c>
      <c r="J2364" s="55" t="s">
        <v>1363</v>
      </c>
      <c r="K2364" s="55" t="s">
        <v>1249</v>
      </c>
      <c r="L2364" s="55">
        <v>0.25</v>
      </c>
      <c r="AD2364" s="12">
        <v>2357</v>
      </c>
      <c r="AE2364" s="12" t="s">
        <v>1261</v>
      </c>
      <c r="AF2364" s="12" t="s">
        <v>2131</v>
      </c>
      <c r="AG2364" s="12" t="s">
        <v>1703</v>
      </c>
      <c r="AH2364" s="12" t="s">
        <v>2141</v>
      </c>
      <c r="DN2364" s="55">
        <v>2357</v>
      </c>
      <c r="DO2364" s="55" t="s">
        <v>1706</v>
      </c>
      <c r="DP2364" s="55" t="s">
        <v>3300</v>
      </c>
      <c r="DQ2364" s="55" t="s">
        <v>1260</v>
      </c>
      <c r="DR2364" s="55" t="s">
        <v>1261</v>
      </c>
      <c r="DS2364" s="55">
        <v>33072</v>
      </c>
      <c r="DT2364" s="55">
        <v>10000</v>
      </c>
      <c r="DU2364" s="55" t="s">
        <v>1258</v>
      </c>
      <c r="DV2364" s="55">
        <v>1</v>
      </c>
      <c r="EV2364" s="55">
        <v>2357</v>
      </c>
      <c r="EW2364" s="55" t="s">
        <v>1246</v>
      </c>
      <c r="EX2364" s="55" t="s">
        <v>1263</v>
      </c>
      <c r="EY2364" s="55">
        <v>4</v>
      </c>
      <c r="EZ2364" s="55">
        <v>0</v>
      </c>
      <c r="FA2364" s="55">
        <v>1994</v>
      </c>
      <c r="FB2364" s="55" t="s">
        <v>1361</v>
      </c>
      <c r="FC2364" s="55" t="s">
        <v>1249</v>
      </c>
      <c r="FD2364" s="55">
        <v>5.25</v>
      </c>
      <c r="FF2364" s="55">
        <v>2357</v>
      </c>
      <c r="FG2364" s="55" t="s">
        <v>1313</v>
      </c>
      <c r="FH2364" s="55" t="s">
        <v>1260</v>
      </c>
      <c r="FI2364" s="55">
        <v>7</v>
      </c>
      <c r="FJ2364" s="55">
        <v>50000</v>
      </c>
      <c r="FK2364" s="55" t="s">
        <v>1249</v>
      </c>
      <c r="FL2364" s="55">
        <v>0.82</v>
      </c>
      <c r="JW2364" s="12">
        <v>2357</v>
      </c>
      <c r="JX2364" s="12" t="s">
        <v>2199</v>
      </c>
      <c r="JY2364" s="12" t="s">
        <v>754</v>
      </c>
    </row>
    <row r="2365" ht="14.25" customHeight="1" outlineLevel="1" spans="7:285">
      <c r="G2365" s="55">
        <v>2358</v>
      </c>
      <c r="H2365" s="55" t="s">
        <v>1246</v>
      </c>
      <c r="I2365" s="55" t="s">
        <v>1260</v>
      </c>
      <c r="J2365" s="55" t="s">
        <v>1910</v>
      </c>
      <c r="K2365" s="55" t="s">
        <v>1249</v>
      </c>
      <c r="L2365" s="55">
        <v>0.25</v>
      </c>
      <c r="AD2365" s="12">
        <v>2358</v>
      </c>
      <c r="AE2365" s="12" t="s">
        <v>1261</v>
      </c>
      <c r="AF2365" s="12" t="s">
        <v>2512</v>
      </c>
      <c r="AG2365" s="12" t="s">
        <v>1556</v>
      </c>
      <c r="AH2365" s="12" t="s">
        <v>2493</v>
      </c>
      <c r="DN2365" s="55">
        <v>2358</v>
      </c>
      <c r="DO2365" s="55" t="s">
        <v>1706</v>
      </c>
      <c r="DP2365" s="55" t="s">
        <v>3300</v>
      </c>
      <c r="DQ2365" s="55" t="s">
        <v>1260</v>
      </c>
      <c r="DR2365" s="55" t="s">
        <v>1261</v>
      </c>
      <c r="DS2365" s="55">
        <v>33074</v>
      </c>
      <c r="DT2365" s="55">
        <v>10000</v>
      </c>
      <c r="DU2365" s="55" t="s">
        <v>1258</v>
      </c>
      <c r="DV2365" s="55">
        <v>1</v>
      </c>
      <c r="EV2365" s="55">
        <v>2358</v>
      </c>
      <c r="EW2365" s="55" t="s">
        <v>1246</v>
      </c>
      <c r="EX2365" s="55" t="s">
        <v>1263</v>
      </c>
      <c r="EY2365" s="55">
        <v>4</v>
      </c>
      <c r="EZ2365" s="55">
        <v>1995</v>
      </c>
      <c r="FA2365" s="55">
        <v>2999</v>
      </c>
      <c r="FB2365" s="55" t="s">
        <v>1361</v>
      </c>
      <c r="FC2365" s="55" t="s">
        <v>1249</v>
      </c>
      <c r="FD2365" s="55">
        <v>6</v>
      </c>
      <c r="FF2365" s="55">
        <v>2358</v>
      </c>
      <c r="FG2365" s="55" t="s">
        <v>1313</v>
      </c>
      <c r="FH2365" s="55" t="s">
        <v>1260</v>
      </c>
      <c r="FI2365" s="55">
        <v>7</v>
      </c>
      <c r="FJ2365" s="55">
        <v>80000</v>
      </c>
      <c r="FK2365" s="55" t="s">
        <v>1249</v>
      </c>
      <c r="FL2365" s="55">
        <v>0.4</v>
      </c>
      <c r="JW2365" s="12">
        <v>2358</v>
      </c>
      <c r="JX2365" s="12" t="s">
        <v>2199</v>
      </c>
      <c r="JY2365" s="12" t="s">
        <v>959</v>
      </c>
    </row>
    <row r="2366" ht="14.25" customHeight="1" outlineLevel="1" spans="7:285">
      <c r="G2366" s="55">
        <v>2359</v>
      </c>
      <c r="H2366" s="55" t="s">
        <v>1246</v>
      </c>
      <c r="I2366" s="55" t="s">
        <v>1260</v>
      </c>
      <c r="J2366" s="55" t="s">
        <v>1939</v>
      </c>
      <c r="K2366" s="55" t="s">
        <v>1249</v>
      </c>
      <c r="L2366" s="55">
        <v>0.25</v>
      </c>
      <c r="AD2366" s="12">
        <v>2359</v>
      </c>
      <c r="AE2366" s="12" t="s">
        <v>1261</v>
      </c>
      <c r="AF2366" s="12" t="s">
        <v>1295</v>
      </c>
      <c r="AG2366" s="12" t="s">
        <v>1703</v>
      </c>
      <c r="AH2366" s="12" t="s">
        <v>2141</v>
      </c>
      <c r="DN2366" s="55">
        <v>2359</v>
      </c>
      <c r="DO2366" s="55" t="s">
        <v>1706</v>
      </c>
      <c r="DP2366" s="55" t="s">
        <v>3300</v>
      </c>
      <c r="DQ2366" s="55" t="s">
        <v>1260</v>
      </c>
      <c r="DR2366" s="55" t="s">
        <v>1261</v>
      </c>
      <c r="DS2366" s="55">
        <v>33075</v>
      </c>
      <c r="DT2366" s="55">
        <v>10000</v>
      </c>
      <c r="DU2366" s="55" t="s">
        <v>1258</v>
      </c>
      <c r="DV2366" s="55">
        <v>1</v>
      </c>
      <c r="EV2366" s="55">
        <v>2359</v>
      </c>
      <c r="EW2366" s="55" t="s">
        <v>1246</v>
      </c>
      <c r="EX2366" s="55" t="s">
        <v>1263</v>
      </c>
      <c r="EY2366" s="55">
        <v>5</v>
      </c>
      <c r="EZ2366" s="55">
        <v>0</v>
      </c>
      <c r="FA2366" s="55">
        <v>1994</v>
      </c>
      <c r="FB2366" s="55" t="s">
        <v>1361</v>
      </c>
      <c r="FC2366" s="55" t="s">
        <v>1249</v>
      </c>
      <c r="FD2366" s="55">
        <v>5.25</v>
      </c>
      <c r="FF2366" s="55">
        <v>2359</v>
      </c>
      <c r="FG2366" s="55" t="s">
        <v>1313</v>
      </c>
      <c r="FH2366" s="55" t="s">
        <v>1260</v>
      </c>
      <c r="FI2366" s="55">
        <v>7</v>
      </c>
      <c r="FJ2366" s="55">
        <v>130000</v>
      </c>
      <c r="FK2366" s="55" t="s">
        <v>1249</v>
      </c>
      <c r="FL2366" s="55">
        <v>0.35</v>
      </c>
      <c r="JW2366" s="12">
        <v>2359</v>
      </c>
      <c r="JX2366" s="12" t="s">
        <v>2199</v>
      </c>
      <c r="JY2366" s="12" t="s">
        <v>989</v>
      </c>
    </row>
    <row r="2367" ht="14.25" customHeight="1" outlineLevel="1" spans="7:285">
      <c r="G2367" s="55">
        <v>2360</v>
      </c>
      <c r="H2367" s="55" t="s">
        <v>1246</v>
      </c>
      <c r="I2367" s="55" t="s">
        <v>1260</v>
      </c>
      <c r="J2367" s="55" t="s">
        <v>1964</v>
      </c>
      <c r="K2367" s="55" t="s">
        <v>1249</v>
      </c>
      <c r="L2367" s="55">
        <v>0.25</v>
      </c>
      <c r="AD2367" s="12">
        <v>2360</v>
      </c>
      <c r="AE2367" s="12" t="s">
        <v>1261</v>
      </c>
      <c r="AF2367" s="12" t="s">
        <v>2071</v>
      </c>
      <c r="AG2367" s="12" t="s">
        <v>1556</v>
      </c>
      <c r="AH2367" s="12" t="s">
        <v>2493</v>
      </c>
      <c r="DN2367" s="55">
        <v>2360</v>
      </c>
      <c r="DO2367" s="55" t="s">
        <v>1706</v>
      </c>
      <c r="DP2367" s="55" t="s">
        <v>3300</v>
      </c>
      <c r="DQ2367" s="55" t="s">
        <v>1260</v>
      </c>
      <c r="DR2367" s="55" t="s">
        <v>1261</v>
      </c>
      <c r="DS2367" s="55">
        <v>33077</v>
      </c>
      <c r="DT2367" s="55">
        <v>10000</v>
      </c>
      <c r="DU2367" s="55" t="s">
        <v>1258</v>
      </c>
      <c r="DV2367" s="55">
        <v>1</v>
      </c>
      <c r="EV2367" s="55">
        <v>2360</v>
      </c>
      <c r="EW2367" s="55" t="s">
        <v>1246</v>
      </c>
      <c r="EX2367" s="55" t="s">
        <v>1263</v>
      </c>
      <c r="EY2367" s="55">
        <v>5</v>
      </c>
      <c r="EZ2367" s="55">
        <v>1995</v>
      </c>
      <c r="FA2367" s="55">
        <v>2999</v>
      </c>
      <c r="FB2367" s="55" t="s">
        <v>1361</v>
      </c>
      <c r="FC2367" s="55" t="s">
        <v>1249</v>
      </c>
      <c r="FD2367" s="55">
        <v>6</v>
      </c>
      <c r="FF2367" s="55">
        <v>2360</v>
      </c>
      <c r="FG2367" s="55" t="s">
        <v>1313</v>
      </c>
      <c r="FH2367" s="55" t="s">
        <v>1260</v>
      </c>
      <c r="FI2367" s="55">
        <v>7</v>
      </c>
      <c r="FJ2367" s="55">
        <v>260000</v>
      </c>
      <c r="FK2367" s="55" t="s">
        <v>1249</v>
      </c>
      <c r="FL2367" s="55">
        <v>0.35</v>
      </c>
      <c r="JW2367" s="12">
        <v>2360</v>
      </c>
      <c r="JX2367" s="12" t="s">
        <v>2199</v>
      </c>
      <c r="JY2367" s="12" t="s">
        <v>1090</v>
      </c>
    </row>
    <row r="2368" ht="14.25" customHeight="1" outlineLevel="1" spans="7:285">
      <c r="G2368" s="55">
        <v>2361</v>
      </c>
      <c r="H2368" s="55" t="s">
        <v>1246</v>
      </c>
      <c r="I2368" s="55" t="s">
        <v>1260</v>
      </c>
      <c r="J2368" s="55" t="s">
        <v>1989</v>
      </c>
      <c r="K2368" s="55" t="s">
        <v>1249</v>
      </c>
      <c r="L2368" s="55">
        <v>0.25</v>
      </c>
      <c r="AD2368" s="12">
        <v>2361</v>
      </c>
      <c r="AE2368" s="12" t="s">
        <v>1261</v>
      </c>
      <c r="AF2368" s="12" t="s">
        <v>1668</v>
      </c>
      <c r="AG2368" s="12" t="s">
        <v>1703</v>
      </c>
      <c r="AH2368" s="12" t="s">
        <v>2141</v>
      </c>
      <c r="DN2368" s="55">
        <v>2361</v>
      </c>
      <c r="DO2368" s="55" t="s">
        <v>1706</v>
      </c>
      <c r="DP2368" s="55" t="s">
        <v>3300</v>
      </c>
      <c r="DQ2368" s="55" t="s">
        <v>1260</v>
      </c>
      <c r="DR2368" s="55" t="s">
        <v>1261</v>
      </c>
      <c r="DS2368" s="55">
        <v>33081</v>
      </c>
      <c r="DT2368" s="55">
        <v>10000</v>
      </c>
      <c r="DU2368" s="55" t="s">
        <v>1258</v>
      </c>
      <c r="DV2368" s="55">
        <v>1</v>
      </c>
      <c r="EV2368" s="55">
        <v>2361</v>
      </c>
      <c r="EW2368" s="55" t="s">
        <v>1246</v>
      </c>
      <c r="EX2368" s="55" t="s">
        <v>1263</v>
      </c>
      <c r="EY2368" s="55">
        <v>6</v>
      </c>
      <c r="EZ2368" s="55">
        <v>0</v>
      </c>
      <c r="FA2368" s="55">
        <v>1994</v>
      </c>
      <c r="FB2368" s="55" t="s">
        <v>1361</v>
      </c>
      <c r="FC2368" s="55" t="s">
        <v>1249</v>
      </c>
      <c r="FD2368" s="55">
        <v>5.25</v>
      </c>
      <c r="FF2368" s="55">
        <v>2361</v>
      </c>
      <c r="FG2368" s="55" t="s">
        <v>1313</v>
      </c>
      <c r="FH2368" s="55" t="s">
        <v>1260</v>
      </c>
      <c r="FI2368" s="55">
        <v>7</v>
      </c>
      <c r="FJ2368" s="55">
        <v>400000</v>
      </c>
      <c r="FK2368" s="55" t="s">
        <v>1249</v>
      </c>
      <c r="FL2368" s="55">
        <v>0.35</v>
      </c>
      <c r="JW2368" s="12">
        <v>2361</v>
      </c>
      <c r="JX2368" s="12" t="s">
        <v>2199</v>
      </c>
      <c r="JY2368" s="12" t="s">
        <v>1229</v>
      </c>
    </row>
    <row r="2369" ht="14.25" customHeight="1" outlineLevel="1" spans="7:285">
      <c r="G2369" s="55">
        <v>2362</v>
      </c>
      <c r="H2369" s="55" t="s">
        <v>1246</v>
      </c>
      <c r="I2369" s="55" t="s">
        <v>1756</v>
      </c>
      <c r="J2369" s="55" t="s">
        <v>2162</v>
      </c>
      <c r="K2369" s="55" t="s">
        <v>1249</v>
      </c>
      <c r="L2369" s="55">
        <v>0.31</v>
      </c>
      <c r="AD2369" s="12">
        <v>2362</v>
      </c>
      <c r="AE2369" s="12" t="s">
        <v>1261</v>
      </c>
      <c r="AF2369" s="12" t="s">
        <v>2897</v>
      </c>
      <c r="AG2369" s="12" t="s">
        <v>1556</v>
      </c>
      <c r="AH2369" s="12" t="s">
        <v>2493</v>
      </c>
      <c r="DN2369" s="55">
        <v>2362</v>
      </c>
      <c r="DO2369" s="55" t="s">
        <v>1706</v>
      </c>
      <c r="DP2369" s="55" t="s">
        <v>3300</v>
      </c>
      <c r="DQ2369" s="55" t="s">
        <v>1260</v>
      </c>
      <c r="DR2369" s="55" t="s">
        <v>1261</v>
      </c>
      <c r="DS2369" s="55">
        <v>33082</v>
      </c>
      <c r="DT2369" s="55">
        <v>10000</v>
      </c>
      <c r="DU2369" s="55" t="s">
        <v>1258</v>
      </c>
      <c r="DV2369" s="55">
        <v>1</v>
      </c>
      <c r="EV2369" s="55">
        <v>2362</v>
      </c>
      <c r="EW2369" s="55" t="s">
        <v>1246</v>
      </c>
      <c r="EX2369" s="55" t="s">
        <v>1263</v>
      </c>
      <c r="EY2369" s="55">
        <v>6</v>
      </c>
      <c r="EZ2369" s="55">
        <v>1995</v>
      </c>
      <c r="FA2369" s="55">
        <v>2999</v>
      </c>
      <c r="FB2369" s="55" t="s">
        <v>1361</v>
      </c>
      <c r="FC2369" s="55" t="s">
        <v>1249</v>
      </c>
      <c r="FD2369" s="55">
        <v>6</v>
      </c>
      <c r="FF2369" s="55">
        <v>2362</v>
      </c>
      <c r="FG2369" s="55" t="s">
        <v>1313</v>
      </c>
      <c r="FH2369" s="55" t="s">
        <v>1260</v>
      </c>
      <c r="FI2369" s="55">
        <v>7</v>
      </c>
      <c r="FJ2369" s="55">
        <v>530000</v>
      </c>
      <c r="FK2369" s="55" t="s">
        <v>1249</v>
      </c>
      <c r="FL2369" s="55">
        <v>0.35</v>
      </c>
      <c r="JW2369" s="12">
        <v>2362</v>
      </c>
      <c r="JX2369" s="12" t="s">
        <v>2199</v>
      </c>
      <c r="JY2369" s="12" t="s">
        <v>1292</v>
      </c>
    </row>
    <row r="2370" ht="14.25" customHeight="1" outlineLevel="1" spans="7:285">
      <c r="G2370" s="55">
        <v>2363</v>
      </c>
      <c r="H2370" s="55" t="s">
        <v>1246</v>
      </c>
      <c r="I2370" s="55" t="s">
        <v>1756</v>
      </c>
      <c r="J2370" s="55" t="s">
        <v>2526</v>
      </c>
      <c r="K2370" s="55" t="s">
        <v>1249</v>
      </c>
      <c r="L2370" s="55">
        <v>0.31</v>
      </c>
      <c r="AD2370" s="12">
        <v>2363</v>
      </c>
      <c r="AE2370" s="12" t="s">
        <v>1261</v>
      </c>
      <c r="AF2370" s="12" t="s">
        <v>2030</v>
      </c>
      <c r="AG2370" s="12" t="s">
        <v>1703</v>
      </c>
      <c r="AH2370" s="12" t="s">
        <v>2141</v>
      </c>
      <c r="DN2370" s="55">
        <v>2363</v>
      </c>
      <c r="DO2370" s="55" t="s">
        <v>1706</v>
      </c>
      <c r="DP2370" s="55" t="s">
        <v>3300</v>
      </c>
      <c r="DQ2370" s="55" t="s">
        <v>1260</v>
      </c>
      <c r="DR2370" s="55" t="s">
        <v>1261</v>
      </c>
      <c r="DS2370" s="55">
        <v>33083</v>
      </c>
      <c r="DT2370" s="55">
        <v>10000</v>
      </c>
      <c r="DU2370" s="55" t="s">
        <v>1258</v>
      </c>
      <c r="DV2370" s="55">
        <v>1</v>
      </c>
      <c r="EV2370" s="55">
        <v>2363</v>
      </c>
      <c r="EW2370" s="55" t="s">
        <v>1246</v>
      </c>
      <c r="EX2370" s="55" t="s">
        <v>1263</v>
      </c>
      <c r="EY2370" s="55">
        <v>9</v>
      </c>
      <c r="EZ2370" s="55">
        <v>0</v>
      </c>
      <c r="FA2370" s="55">
        <v>1994</v>
      </c>
      <c r="FB2370" s="55" t="s">
        <v>1361</v>
      </c>
      <c r="FC2370" s="55" t="s">
        <v>1249</v>
      </c>
      <c r="FD2370" s="55">
        <v>6</v>
      </c>
      <c r="FF2370" s="55">
        <v>2363</v>
      </c>
      <c r="FG2370" s="55" t="s">
        <v>1313</v>
      </c>
      <c r="FH2370" s="55" t="s">
        <v>1260</v>
      </c>
      <c r="FI2370" s="55">
        <v>7</v>
      </c>
      <c r="FJ2370" s="55">
        <v>540000</v>
      </c>
      <c r="FK2370" s="55" t="s">
        <v>1249</v>
      </c>
      <c r="FL2370" s="55">
        <v>0.35</v>
      </c>
      <c r="JW2370" s="12">
        <v>2363</v>
      </c>
      <c r="JX2370" s="12" t="s">
        <v>2199</v>
      </c>
      <c r="JY2370" s="12" t="s">
        <v>1342</v>
      </c>
    </row>
    <row r="2371" ht="14.25" customHeight="1" outlineLevel="1" spans="7:285">
      <c r="G2371" s="55">
        <v>2364</v>
      </c>
      <c r="H2371" s="55" t="s">
        <v>1246</v>
      </c>
      <c r="I2371" s="55" t="s">
        <v>1738</v>
      </c>
      <c r="J2371" s="55" t="s">
        <v>2781</v>
      </c>
      <c r="K2371" s="55" t="s">
        <v>1249</v>
      </c>
      <c r="L2371" s="55">
        <v>0.25</v>
      </c>
      <c r="AD2371" s="12">
        <v>2364</v>
      </c>
      <c r="AE2371" s="12" t="s">
        <v>1261</v>
      </c>
      <c r="AF2371" s="12" t="s">
        <v>2170</v>
      </c>
      <c r="AG2371" s="12" t="s">
        <v>1097</v>
      </c>
      <c r="AH2371" s="12" t="s">
        <v>2162</v>
      </c>
      <c r="DN2371" s="55">
        <v>2364</v>
      </c>
      <c r="DO2371" s="55" t="s">
        <v>1706</v>
      </c>
      <c r="DP2371" s="55" t="s">
        <v>3300</v>
      </c>
      <c r="DQ2371" s="55" t="s">
        <v>1260</v>
      </c>
      <c r="DR2371" s="55" t="s">
        <v>1261</v>
      </c>
      <c r="DS2371" s="55">
        <v>33084</v>
      </c>
      <c r="DT2371" s="55">
        <v>10000</v>
      </c>
      <c r="DU2371" s="55" t="s">
        <v>1258</v>
      </c>
      <c r="DV2371" s="55">
        <v>1</v>
      </c>
      <c r="EV2371" s="55">
        <v>2364</v>
      </c>
      <c r="EW2371" s="55" t="s">
        <v>1246</v>
      </c>
      <c r="EX2371" s="55" t="s">
        <v>1263</v>
      </c>
      <c r="EY2371" s="55">
        <v>9</v>
      </c>
      <c r="EZ2371" s="55">
        <v>1995</v>
      </c>
      <c r="FA2371" s="55">
        <v>2999</v>
      </c>
      <c r="FB2371" s="55" t="s">
        <v>1361</v>
      </c>
      <c r="FC2371" s="55" t="s">
        <v>1249</v>
      </c>
      <c r="FD2371" s="55">
        <v>6</v>
      </c>
      <c r="FF2371" s="55">
        <v>2364</v>
      </c>
      <c r="FG2371" s="55" t="s">
        <v>1313</v>
      </c>
      <c r="FH2371" s="55" t="s">
        <v>1260</v>
      </c>
      <c r="FI2371" s="55">
        <v>8</v>
      </c>
      <c r="FJ2371" s="55">
        <v>0</v>
      </c>
      <c r="FK2371" s="55" t="s">
        <v>1249</v>
      </c>
      <c r="FL2371" s="55">
        <v>1</v>
      </c>
      <c r="JW2371" s="12">
        <v>2364</v>
      </c>
      <c r="JX2371" s="12" t="s">
        <v>2199</v>
      </c>
      <c r="JY2371" s="12" t="s">
        <v>749</v>
      </c>
    </row>
    <row r="2372" ht="14.25" customHeight="1" outlineLevel="1" spans="7:285">
      <c r="G2372" s="55">
        <v>2365</v>
      </c>
      <c r="H2372" s="55" t="s">
        <v>1246</v>
      </c>
      <c r="I2372" s="55" t="s">
        <v>1738</v>
      </c>
      <c r="J2372" s="55" t="s">
        <v>2225</v>
      </c>
      <c r="K2372" s="55" t="s">
        <v>1249</v>
      </c>
      <c r="L2372" s="55">
        <v>0.25</v>
      </c>
      <c r="AD2372" s="12">
        <v>2365</v>
      </c>
      <c r="AE2372" s="12" t="s">
        <v>1261</v>
      </c>
      <c r="AF2372" s="12" t="s">
        <v>1797</v>
      </c>
      <c r="AG2372" s="12" t="s">
        <v>1703</v>
      </c>
      <c r="AH2372" s="12" t="s">
        <v>2141</v>
      </c>
      <c r="DN2372" s="55">
        <v>2365</v>
      </c>
      <c r="DO2372" s="55" t="s">
        <v>1706</v>
      </c>
      <c r="DP2372" s="55" t="s">
        <v>3300</v>
      </c>
      <c r="DQ2372" s="55" t="s">
        <v>1260</v>
      </c>
      <c r="DR2372" s="55" t="s">
        <v>1261</v>
      </c>
      <c r="DS2372" s="55">
        <v>33090</v>
      </c>
      <c r="DT2372" s="55">
        <v>10000</v>
      </c>
      <c r="DU2372" s="55" t="s">
        <v>1258</v>
      </c>
      <c r="DV2372" s="55">
        <v>1</v>
      </c>
      <c r="EV2372" s="55">
        <v>2365</v>
      </c>
      <c r="EW2372" s="55" t="s">
        <v>1309</v>
      </c>
      <c r="EX2372" s="55" t="s">
        <v>1260</v>
      </c>
      <c r="EY2372" s="55">
        <v>10</v>
      </c>
      <c r="EZ2372" s="55">
        <v>0</v>
      </c>
      <c r="FA2372" s="55">
        <v>1994</v>
      </c>
      <c r="FB2372" s="55" t="s">
        <v>1361</v>
      </c>
      <c r="FC2372" s="55" t="s">
        <v>1249</v>
      </c>
      <c r="FD2372" s="55">
        <v>5.25</v>
      </c>
      <c r="FF2372" s="55">
        <v>2365</v>
      </c>
      <c r="FG2372" s="55" t="s">
        <v>1313</v>
      </c>
      <c r="FH2372" s="55" t="s">
        <v>1260</v>
      </c>
      <c r="FI2372" s="55">
        <v>8</v>
      </c>
      <c r="FJ2372" s="55">
        <v>1000</v>
      </c>
      <c r="FK2372" s="55" t="s">
        <v>1249</v>
      </c>
      <c r="FL2372" s="55">
        <v>0.9</v>
      </c>
      <c r="JW2372" s="12">
        <v>2365</v>
      </c>
      <c r="JX2372" s="12" t="s">
        <v>2199</v>
      </c>
      <c r="JY2372" s="12" t="s">
        <v>1006</v>
      </c>
    </row>
    <row r="2373" ht="14.25" customHeight="1" outlineLevel="1" spans="7:285">
      <c r="G2373" s="55">
        <v>2366</v>
      </c>
      <c r="H2373" s="55" t="s">
        <v>1246</v>
      </c>
      <c r="I2373" s="55" t="s">
        <v>2016</v>
      </c>
      <c r="J2373" s="55" t="s">
        <v>2832</v>
      </c>
      <c r="K2373" s="55" t="s">
        <v>1249</v>
      </c>
      <c r="L2373" s="55">
        <v>0.22</v>
      </c>
      <c r="AD2373" s="12">
        <v>2366</v>
      </c>
      <c r="AE2373" s="12" t="s">
        <v>1261</v>
      </c>
      <c r="AF2373" s="12" t="s">
        <v>636</v>
      </c>
      <c r="AG2373" s="12" t="s">
        <v>1097</v>
      </c>
      <c r="AH2373" s="12" t="s">
        <v>2526</v>
      </c>
      <c r="DN2373" s="55">
        <v>2366</v>
      </c>
      <c r="DO2373" s="55" t="s">
        <v>1706</v>
      </c>
      <c r="DP2373" s="55" t="s">
        <v>3300</v>
      </c>
      <c r="DQ2373" s="55" t="s">
        <v>1260</v>
      </c>
      <c r="DR2373" s="55" t="s">
        <v>1261</v>
      </c>
      <c r="DS2373" s="55">
        <v>33092</v>
      </c>
      <c r="DT2373" s="55">
        <v>10000</v>
      </c>
      <c r="DU2373" s="55" t="s">
        <v>1258</v>
      </c>
      <c r="DV2373" s="55">
        <v>1</v>
      </c>
      <c r="EV2373" s="55">
        <v>2366</v>
      </c>
      <c r="EW2373" s="55" t="s">
        <v>1309</v>
      </c>
      <c r="EX2373" s="55" t="s">
        <v>1260</v>
      </c>
      <c r="EY2373" s="55">
        <v>10</v>
      </c>
      <c r="EZ2373" s="55">
        <v>1995</v>
      </c>
      <c r="FA2373" s="55">
        <v>2999</v>
      </c>
      <c r="FB2373" s="55" t="s">
        <v>1361</v>
      </c>
      <c r="FC2373" s="55" t="s">
        <v>1249</v>
      </c>
      <c r="FD2373" s="55">
        <v>6</v>
      </c>
      <c r="FF2373" s="55">
        <v>2366</v>
      </c>
      <c r="FG2373" s="55" t="s">
        <v>1313</v>
      </c>
      <c r="FH2373" s="55" t="s">
        <v>1260</v>
      </c>
      <c r="FI2373" s="55">
        <v>8</v>
      </c>
      <c r="FJ2373" s="55">
        <v>2500</v>
      </c>
      <c r="FK2373" s="55" t="s">
        <v>1249</v>
      </c>
      <c r="FL2373" s="55">
        <v>0.85</v>
      </c>
      <c r="JW2373" s="12">
        <v>2366</v>
      </c>
      <c r="JX2373" s="12" t="s">
        <v>2199</v>
      </c>
      <c r="JY2373" s="12" t="s">
        <v>1469</v>
      </c>
    </row>
    <row r="2374" ht="14.25" customHeight="1" outlineLevel="1" spans="7:285">
      <c r="G2374" s="55">
        <v>2367</v>
      </c>
      <c r="H2374" s="55" t="s">
        <v>1246</v>
      </c>
      <c r="I2374" s="55" t="s">
        <v>1263</v>
      </c>
      <c r="J2374" s="55" t="s">
        <v>3022</v>
      </c>
      <c r="K2374" s="55" t="s">
        <v>1249</v>
      </c>
      <c r="L2374" s="55">
        <v>0.2</v>
      </c>
      <c r="AD2374" s="12">
        <v>2367</v>
      </c>
      <c r="AE2374" s="12" t="s">
        <v>1261</v>
      </c>
      <c r="AF2374" s="12" t="s">
        <v>2462</v>
      </c>
      <c r="AG2374" s="12" t="s">
        <v>1703</v>
      </c>
      <c r="AH2374" s="12" t="s">
        <v>2141</v>
      </c>
      <c r="DN2374" s="55">
        <v>2367</v>
      </c>
      <c r="DO2374" s="55" t="s">
        <v>1706</v>
      </c>
      <c r="DP2374" s="55" t="s">
        <v>3300</v>
      </c>
      <c r="DQ2374" s="55" t="s">
        <v>1260</v>
      </c>
      <c r="DR2374" s="55" t="s">
        <v>1261</v>
      </c>
      <c r="DS2374" s="55">
        <v>33093</v>
      </c>
      <c r="DT2374" s="55">
        <v>10000</v>
      </c>
      <c r="DU2374" s="55" t="s">
        <v>1258</v>
      </c>
      <c r="DV2374" s="55">
        <v>1</v>
      </c>
      <c r="EV2374" s="55">
        <v>2367</v>
      </c>
      <c r="EW2374" s="55" t="s">
        <v>1309</v>
      </c>
      <c r="EX2374" s="55" t="s">
        <v>1260</v>
      </c>
      <c r="EY2374" s="55">
        <v>11</v>
      </c>
      <c r="EZ2374" s="55">
        <v>0</v>
      </c>
      <c r="FA2374" s="55">
        <v>1994</v>
      </c>
      <c r="FB2374" s="55" t="s">
        <v>1361</v>
      </c>
      <c r="FC2374" s="55" t="s">
        <v>1249</v>
      </c>
      <c r="FD2374" s="55">
        <v>5.25</v>
      </c>
      <c r="FF2374" s="55">
        <v>2367</v>
      </c>
      <c r="FG2374" s="55" t="s">
        <v>1313</v>
      </c>
      <c r="FH2374" s="55" t="s">
        <v>1260</v>
      </c>
      <c r="FI2374" s="55">
        <v>8</v>
      </c>
      <c r="FJ2374" s="55">
        <v>5000</v>
      </c>
      <c r="FK2374" s="55" t="s">
        <v>1249</v>
      </c>
      <c r="FL2374" s="55">
        <v>0.7</v>
      </c>
      <c r="JW2374" s="12">
        <v>2367</v>
      </c>
      <c r="JX2374" s="12" t="s">
        <v>2199</v>
      </c>
      <c r="JY2374" s="12" t="s">
        <v>1513</v>
      </c>
    </row>
    <row r="2375" ht="14.25" customHeight="1" outlineLevel="1" spans="7:285">
      <c r="G2375" s="55">
        <v>2368</v>
      </c>
      <c r="H2375" s="55" t="s">
        <v>1246</v>
      </c>
      <c r="I2375" s="55" t="s">
        <v>1708</v>
      </c>
      <c r="J2375" s="55" t="s">
        <v>2078</v>
      </c>
      <c r="K2375" s="55" t="s">
        <v>1249</v>
      </c>
      <c r="L2375" s="55">
        <v>0.32</v>
      </c>
      <c r="AD2375" s="12">
        <v>2368</v>
      </c>
      <c r="AE2375" s="12" t="s">
        <v>1261</v>
      </c>
      <c r="AF2375" s="12" t="s">
        <v>1007</v>
      </c>
      <c r="AG2375" s="12" t="s">
        <v>1097</v>
      </c>
      <c r="AH2375" s="12" t="s">
        <v>2526</v>
      </c>
      <c r="DN2375" s="55">
        <v>2368</v>
      </c>
      <c r="DO2375" s="55" t="s">
        <v>1706</v>
      </c>
      <c r="DP2375" s="55" t="s">
        <v>3300</v>
      </c>
      <c r="DQ2375" s="55" t="s">
        <v>1260</v>
      </c>
      <c r="DR2375" s="55" t="s">
        <v>1261</v>
      </c>
      <c r="DS2375" s="55">
        <v>33097</v>
      </c>
      <c r="DT2375" s="55">
        <v>10000</v>
      </c>
      <c r="DU2375" s="55" t="s">
        <v>1258</v>
      </c>
      <c r="DV2375" s="55">
        <v>1</v>
      </c>
      <c r="EV2375" s="55">
        <v>2368</v>
      </c>
      <c r="EW2375" s="55" t="s">
        <v>1309</v>
      </c>
      <c r="EX2375" s="55" t="s">
        <v>1260</v>
      </c>
      <c r="EY2375" s="55">
        <v>11</v>
      </c>
      <c r="EZ2375" s="55">
        <v>1995</v>
      </c>
      <c r="FA2375" s="55">
        <v>2999</v>
      </c>
      <c r="FB2375" s="55" t="s">
        <v>1361</v>
      </c>
      <c r="FC2375" s="55" t="s">
        <v>1249</v>
      </c>
      <c r="FD2375" s="55">
        <v>6</v>
      </c>
      <c r="FF2375" s="55">
        <v>2368</v>
      </c>
      <c r="FG2375" s="55" t="s">
        <v>1313</v>
      </c>
      <c r="FH2375" s="55" t="s">
        <v>1260</v>
      </c>
      <c r="FI2375" s="55">
        <v>8</v>
      </c>
      <c r="FJ2375" s="55">
        <v>10000</v>
      </c>
      <c r="FK2375" s="55" t="s">
        <v>1249</v>
      </c>
      <c r="FL2375" s="55">
        <v>0.5</v>
      </c>
      <c r="JW2375" s="12">
        <v>2368</v>
      </c>
      <c r="JX2375" s="12" t="s">
        <v>2199</v>
      </c>
      <c r="JY2375" s="12" t="s">
        <v>1553</v>
      </c>
    </row>
    <row r="2376" ht="14.25" customHeight="1" outlineLevel="1" spans="7:285">
      <c r="G2376" s="55">
        <v>2369</v>
      </c>
      <c r="H2376" s="55" t="s">
        <v>1246</v>
      </c>
      <c r="I2376" s="55" t="s">
        <v>1708</v>
      </c>
      <c r="J2376" s="55" t="s">
        <v>2660</v>
      </c>
      <c r="K2376" s="55" t="s">
        <v>1249</v>
      </c>
      <c r="L2376" s="55">
        <v>0.32</v>
      </c>
      <c r="AD2376" s="12">
        <v>2369</v>
      </c>
      <c r="AE2376" s="12" t="s">
        <v>1261</v>
      </c>
      <c r="AF2376" s="12" t="s">
        <v>2670</v>
      </c>
      <c r="AG2376" s="12" t="s">
        <v>1703</v>
      </c>
      <c r="AH2376" s="12" t="s">
        <v>2141</v>
      </c>
      <c r="DN2376" s="55">
        <v>2369</v>
      </c>
      <c r="DO2376" s="55" t="s">
        <v>1706</v>
      </c>
      <c r="DP2376" s="55" t="s">
        <v>3300</v>
      </c>
      <c r="DQ2376" s="55" t="s">
        <v>1260</v>
      </c>
      <c r="DR2376" s="55" t="s">
        <v>1261</v>
      </c>
      <c r="DS2376" s="55">
        <v>33102</v>
      </c>
      <c r="DT2376" s="55">
        <v>10000</v>
      </c>
      <c r="DU2376" s="55" t="s">
        <v>1258</v>
      </c>
      <c r="DV2376" s="55">
        <v>1</v>
      </c>
      <c r="EV2376" s="55">
        <v>2369</v>
      </c>
      <c r="EW2376" s="55" t="s">
        <v>1309</v>
      </c>
      <c r="EX2376" s="55" t="s">
        <v>1260</v>
      </c>
      <c r="EY2376" s="55">
        <v>12</v>
      </c>
      <c r="EZ2376" s="55">
        <v>0</v>
      </c>
      <c r="FA2376" s="55">
        <v>1994</v>
      </c>
      <c r="FB2376" s="55" t="s">
        <v>1361</v>
      </c>
      <c r="FC2376" s="55" t="s">
        <v>1249</v>
      </c>
      <c r="FD2376" s="55">
        <v>5.25</v>
      </c>
      <c r="FF2376" s="55">
        <v>2369</v>
      </c>
      <c r="FG2376" s="55" t="s">
        <v>1313</v>
      </c>
      <c r="FH2376" s="55" t="s">
        <v>1260</v>
      </c>
      <c r="FI2376" s="55">
        <v>8</v>
      </c>
      <c r="FJ2376" s="55">
        <v>25000</v>
      </c>
      <c r="FK2376" s="55" t="s">
        <v>1249</v>
      </c>
      <c r="FL2376" s="55">
        <v>0.45</v>
      </c>
      <c r="JW2376" s="12">
        <v>2369</v>
      </c>
      <c r="JX2376" s="12" t="s">
        <v>2199</v>
      </c>
      <c r="JY2376" s="12" t="s">
        <v>1594</v>
      </c>
    </row>
    <row r="2377" ht="14.25" customHeight="1" outlineLevel="1" spans="7:285">
      <c r="G2377" s="55">
        <v>2370</v>
      </c>
      <c r="H2377" s="55" t="s">
        <v>1246</v>
      </c>
      <c r="I2377" s="55" t="s">
        <v>1708</v>
      </c>
      <c r="J2377" s="55" t="s">
        <v>2054</v>
      </c>
      <c r="K2377" s="55" t="s">
        <v>1249</v>
      </c>
      <c r="L2377" s="55">
        <v>0.32</v>
      </c>
      <c r="AD2377" s="12">
        <v>2370</v>
      </c>
      <c r="AE2377" s="12" t="s">
        <v>1261</v>
      </c>
      <c r="AF2377" s="12" t="s">
        <v>1418</v>
      </c>
      <c r="AG2377" s="12" t="s">
        <v>1097</v>
      </c>
      <c r="AH2377" s="12" t="s">
        <v>2542</v>
      </c>
      <c r="DN2377" s="55">
        <v>2370</v>
      </c>
      <c r="DO2377" s="55" t="s">
        <v>1706</v>
      </c>
      <c r="DP2377" s="55" t="s">
        <v>3300</v>
      </c>
      <c r="DQ2377" s="55" t="s">
        <v>1260</v>
      </c>
      <c r="DR2377" s="55" t="s">
        <v>1261</v>
      </c>
      <c r="DS2377" s="55">
        <v>33107</v>
      </c>
      <c r="DT2377" s="55">
        <v>10000</v>
      </c>
      <c r="DU2377" s="55" t="s">
        <v>1258</v>
      </c>
      <c r="DV2377" s="55">
        <v>1</v>
      </c>
      <c r="EV2377" s="55">
        <v>2370</v>
      </c>
      <c r="EW2377" s="55" t="s">
        <v>1309</v>
      </c>
      <c r="EX2377" s="55" t="s">
        <v>1260</v>
      </c>
      <c r="EY2377" s="55">
        <v>12</v>
      </c>
      <c r="EZ2377" s="55">
        <v>1995</v>
      </c>
      <c r="FA2377" s="55">
        <v>2999</v>
      </c>
      <c r="FB2377" s="55" t="s">
        <v>1361</v>
      </c>
      <c r="FC2377" s="55" t="s">
        <v>1249</v>
      </c>
      <c r="FD2377" s="55">
        <v>6</v>
      </c>
      <c r="FF2377" s="55">
        <v>2370</v>
      </c>
      <c r="FG2377" s="55" t="s">
        <v>1313</v>
      </c>
      <c r="FH2377" s="55" t="s">
        <v>1260</v>
      </c>
      <c r="FI2377" s="55">
        <v>8</v>
      </c>
      <c r="FJ2377" s="55">
        <v>50000</v>
      </c>
      <c r="FK2377" s="55" t="s">
        <v>1249</v>
      </c>
      <c r="FL2377" s="55">
        <v>0.45</v>
      </c>
      <c r="JW2377" s="12">
        <v>2370</v>
      </c>
      <c r="JX2377" s="12" t="s">
        <v>2199</v>
      </c>
      <c r="JY2377" s="12" t="s">
        <v>945</v>
      </c>
    </row>
    <row r="2378" ht="14.25" customHeight="1" outlineLevel="1" spans="7:285">
      <c r="G2378" s="55">
        <v>2371</v>
      </c>
      <c r="H2378" s="55" t="s">
        <v>1246</v>
      </c>
      <c r="I2378" s="55" t="s">
        <v>1708</v>
      </c>
      <c r="J2378" s="55" t="s">
        <v>2647</v>
      </c>
      <c r="K2378" s="55" t="s">
        <v>1249</v>
      </c>
      <c r="L2378" s="55">
        <v>0.32</v>
      </c>
      <c r="AD2378" s="12">
        <v>2371</v>
      </c>
      <c r="AE2378" s="12" t="s">
        <v>1261</v>
      </c>
      <c r="AF2378" s="12" t="s">
        <v>2535</v>
      </c>
      <c r="AG2378" s="12" t="s">
        <v>1703</v>
      </c>
      <c r="AH2378" s="12" t="s">
        <v>2141</v>
      </c>
      <c r="DN2378" s="55">
        <v>2371</v>
      </c>
      <c r="DO2378" s="55" t="s">
        <v>1706</v>
      </c>
      <c r="DP2378" s="55" t="s">
        <v>3300</v>
      </c>
      <c r="DQ2378" s="55" t="s">
        <v>1260</v>
      </c>
      <c r="DR2378" s="55" t="s">
        <v>1261</v>
      </c>
      <c r="DS2378" s="55">
        <v>33109</v>
      </c>
      <c r="DT2378" s="55">
        <v>10000</v>
      </c>
      <c r="DU2378" s="55" t="s">
        <v>1258</v>
      </c>
      <c r="DV2378" s="55">
        <v>1</v>
      </c>
      <c r="EV2378" s="55">
        <v>2371</v>
      </c>
      <c r="EW2378" s="55" t="s">
        <v>1309</v>
      </c>
      <c r="EX2378" s="55" t="s">
        <v>1260</v>
      </c>
      <c r="EY2378" s="55">
        <v>2</v>
      </c>
      <c r="EZ2378" s="55">
        <v>0</v>
      </c>
      <c r="FA2378" s="55">
        <v>1994</v>
      </c>
      <c r="FB2378" s="55" t="s">
        <v>1361</v>
      </c>
      <c r="FC2378" s="55" t="s">
        <v>1249</v>
      </c>
      <c r="FD2378" s="55">
        <v>5.5</v>
      </c>
      <c r="FF2378" s="55">
        <v>2371</v>
      </c>
      <c r="FG2378" s="55" t="s">
        <v>1313</v>
      </c>
      <c r="FH2378" s="55" t="s">
        <v>1260</v>
      </c>
      <c r="FI2378" s="55">
        <v>8</v>
      </c>
      <c r="FJ2378" s="55">
        <v>80000</v>
      </c>
      <c r="FK2378" s="55" t="s">
        <v>1249</v>
      </c>
      <c r="FL2378" s="55">
        <v>0.45</v>
      </c>
      <c r="JW2378" s="12">
        <v>2371</v>
      </c>
      <c r="JX2378" s="12" t="s">
        <v>2199</v>
      </c>
      <c r="JY2378" s="12" t="s">
        <v>1666</v>
      </c>
    </row>
    <row r="2379" ht="14.25" customHeight="1" outlineLevel="1" spans="7:285">
      <c r="G2379" s="55">
        <v>2372</v>
      </c>
      <c r="H2379" s="55" t="s">
        <v>1246</v>
      </c>
      <c r="I2379" s="55" t="s">
        <v>1708</v>
      </c>
      <c r="J2379" s="55" t="s">
        <v>3065</v>
      </c>
      <c r="K2379" s="55" t="s">
        <v>1249</v>
      </c>
      <c r="L2379" s="55">
        <v>0.32</v>
      </c>
      <c r="AD2379" s="12">
        <v>2372</v>
      </c>
      <c r="AE2379" s="12" t="s">
        <v>1261</v>
      </c>
      <c r="AF2379" s="12" t="s">
        <v>1744</v>
      </c>
      <c r="AG2379" s="12" t="s">
        <v>1097</v>
      </c>
      <c r="AH2379" s="12" t="s">
        <v>2542</v>
      </c>
      <c r="DN2379" s="55">
        <v>2372</v>
      </c>
      <c r="DO2379" s="55" t="s">
        <v>1706</v>
      </c>
      <c r="DP2379" s="55" t="s">
        <v>3300</v>
      </c>
      <c r="DQ2379" s="55" t="s">
        <v>1260</v>
      </c>
      <c r="DR2379" s="55" t="s">
        <v>1261</v>
      </c>
      <c r="DS2379" s="55">
        <v>33110</v>
      </c>
      <c r="DT2379" s="55">
        <v>10000</v>
      </c>
      <c r="DU2379" s="55" t="s">
        <v>1258</v>
      </c>
      <c r="DV2379" s="55">
        <v>1</v>
      </c>
      <c r="EV2379" s="55">
        <v>2372</v>
      </c>
      <c r="EW2379" s="55" t="s">
        <v>1309</v>
      </c>
      <c r="EX2379" s="55" t="s">
        <v>1260</v>
      </c>
      <c r="EY2379" s="55">
        <v>2</v>
      </c>
      <c r="EZ2379" s="55">
        <v>1995</v>
      </c>
      <c r="FA2379" s="55">
        <v>2999</v>
      </c>
      <c r="FB2379" s="55" t="s">
        <v>1361</v>
      </c>
      <c r="FC2379" s="55" t="s">
        <v>1249</v>
      </c>
      <c r="FD2379" s="55">
        <v>6</v>
      </c>
      <c r="FF2379" s="55">
        <v>2372</v>
      </c>
      <c r="FG2379" s="55" t="s">
        <v>1313</v>
      </c>
      <c r="FH2379" s="55" t="s">
        <v>1260</v>
      </c>
      <c r="FI2379" s="55">
        <v>8</v>
      </c>
      <c r="FJ2379" s="55">
        <v>130000</v>
      </c>
      <c r="FK2379" s="55" t="s">
        <v>1249</v>
      </c>
      <c r="FL2379" s="55">
        <v>0.45</v>
      </c>
      <c r="JW2379" s="12">
        <v>2372</v>
      </c>
      <c r="JX2379" s="12" t="s">
        <v>2199</v>
      </c>
      <c r="JY2379" s="12" t="s">
        <v>1700</v>
      </c>
    </row>
    <row r="2380" ht="14.25" customHeight="1" outlineLevel="1" spans="7:285">
      <c r="G2380" s="55">
        <v>2373</v>
      </c>
      <c r="H2380" s="55" t="s">
        <v>1246</v>
      </c>
      <c r="I2380" s="55" t="s">
        <v>1708</v>
      </c>
      <c r="J2380" s="55" t="s">
        <v>3068</v>
      </c>
      <c r="K2380" s="55" t="s">
        <v>1249</v>
      </c>
      <c r="L2380" s="55">
        <v>0.32</v>
      </c>
      <c r="AD2380" s="12">
        <v>2373</v>
      </c>
      <c r="AE2380" s="12" t="s">
        <v>1261</v>
      </c>
      <c r="AF2380" s="12" t="s">
        <v>2924</v>
      </c>
      <c r="AG2380" s="12" t="s">
        <v>1703</v>
      </c>
      <c r="AH2380" s="12" t="s">
        <v>2141</v>
      </c>
      <c r="DN2380" s="55">
        <v>2373</v>
      </c>
      <c r="DO2380" s="55" t="s">
        <v>1706</v>
      </c>
      <c r="DP2380" s="55" t="s">
        <v>3300</v>
      </c>
      <c r="DQ2380" s="55" t="s">
        <v>1260</v>
      </c>
      <c r="DR2380" s="55" t="s">
        <v>1261</v>
      </c>
      <c r="DS2380" s="55">
        <v>33111</v>
      </c>
      <c r="DT2380" s="55">
        <v>10000</v>
      </c>
      <c r="DU2380" s="55" t="s">
        <v>1258</v>
      </c>
      <c r="DV2380" s="55">
        <v>1</v>
      </c>
      <c r="EV2380" s="55">
        <v>2373</v>
      </c>
      <c r="EW2380" s="55" t="s">
        <v>1309</v>
      </c>
      <c r="EX2380" s="55" t="s">
        <v>1260</v>
      </c>
      <c r="EY2380" s="55">
        <v>3</v>
      </c>
      <c r="EZ2380" s="55">
        <v>0</v>
      </c>
      <c r="FA2380" s="55">
        <v>1994</v>
      </c>
      <c r="FB2380" s="55" t="s">
        <v>1361</v>
      </c>
      <c r="FC2380" s="55" t="s">
        <v>1249</v>
      </c>
      <c r="FD2380" s="55">
        <v>5.25</v>
      </c>
      <c r="FF2380" s="55">
        <v>2373</v>
      </c>
      <c r="FG2380" s="55" t="s">
        <v>1313</v>
      </c>
      <c r="FH2380" s="55" t="s">
        <v>1260</v>
      </c>
      <c r="FI2380" s="55">
        <v>8</v>
      </c>
      <c r="FJ2380" s="55">
        <v>260000</v>
      </c>
      <c r="FK2380" s="55" t="s">
        <v>1249</v>
      </c>
      <c r="FL2380" s="55">
        <v>0.45</v>
      </c>
      <c r="JW2380" s="12">
        <v>2373</v>
      </c>
      <c r="JX2380" s="12" t="s">
        <v>2199</v>
      </c>
      <c r="JY2380" s="12" t="s">
        <v>1727</v>
      </c>
    </row>
    <row r="2381" ht="14.25" customHeight="1" outlineLevel="1" spans="7:285">
      <c r="G2381" s="55">
        <v>2374</v>
      </c>
      <c r="H2381" s="55" t="s">
        <v>1309</v>
      </c>
      <c r="I2381" s="55" t="s">
        <v>1260</v>
      </c>
      <c r="J2381" s="55" t="s">
        <v>1891</v>
      </c>
      <c r="K2381" s="55" t="s">
        <v>1249</v>
      </c>
      <c r="L2381" s="55">
        <v>0.25</v>
      </c>
      <c r="AD2381" s="12">
        <v>2374</v>
      </c>
      <c r="AE2381" s="12" t="s">
        <v>1261</v>
      </c>
      <c r="AF2381" s="12" t="s">
        <v>2081</v>
      </c>
      <c r="AG2381" s="12" t="s">
        <v>1097</v>
      </c>
      <c r="AH2381" s="12" t="s">
        <v>2542</v>
      </c>
      <c r="DN2381" s="55">
        <v>2374</v>
      </c>
      <c r="DO2381" s="55" t="s">
        <v>1706</v>
      </c>
      <c r="DP2381" s="55" t="s">
        <v>3300</v>
      </c>
      <c r="DQ2381" s="55" t="s">
        <v>1260</v>
      </c>
      <c r="DR2381" s="55" t="s">
        <v>1261</v>
      </c>
      <c r="DS2381" s="55">
        <v>33112</v>
      </c>
      <c r="DT2381" s="55">
        <v>10000</v>
      </c>
      <c r="DU2381" s="55" t="s">
        <v>1258</v>
      </c>
      <c r="DV2381" s="55">
        <v>1</v>
      </c>
      <c r="EV2381" s="55">
        <v>2374</v>
      </c>
      <c r="EW2381" s="55" t="s">
        <v>1309</v>
      </c>
      <c r="EX2381" s="55" t="s">
        <v>1260</v>
      </c>
      <c r="EY2381" s="55">
        <v>3</v>
      </c>
      <c r="EZ2381" s="55">
        <v>1995</v>
      </c>
      <c r="FA2381" s="55">
        <v>2999</v>
      </c>
      <c r="FB2381" s="55" t="s">
        <v>1361</v>
      </c>
      <c r="FC2381" s="55" t="s">
        <v>1249</v>
      </c>
      <c r="FD2381" s="55">
        <v>6</v>
      </c>
      <c r="FF2381" s="55">
        <v>2374</v>
      </c>
      <c r="FG2381" s="55" t="s">
        <v>1313</v>
      </c>
      <c r="FH2381" s="55" t="s">
        <v>1260</v>
      </c>
      <c r="FI2381" s="55">
        <v>8</v>
      </c>
      <c r="FJ2381" s="55">
        <v>400000</v>
      </c>
      <c r="FK2381" s="55" t="s">
        <v>1249</v>
      </c>
      <c r="FL2381" s="55">
        <v>0.45</v>
      </c>
      <c r="JW2381" s="12">
        <v>2374</v>
      </c>
      <c r="JX2381" s="12" t="s">
        <v>2199</v>
      </c>
      <c r="JY2381" s="12" t="s">
        <v>1755</v>
      </c>
    </row>
    <row r="2382" ht="14.25" customHeight="1" outlineLevel="1" spans="7:285">
      <c r="G2382" s="55">
        <v>2375</v>
      </c>
      <c r="H2382" s="55" t="s">
        <v>1309</v>
      </c>
      <c r="I2382" s="55" t="s">
        <v>1260</v>
      </c>
      <c r="J2382" s="55" t="s">
        <v>1914</v>
      </c>
      <c r="K2382" s="55" t="s">
        <v>1249</v>
      </c>
      <c r="L2382" s="55">
        <v>0.25</v>
      </c>
      <c r="AD2382" s="12">
        <v>2375</v>
      </c>
      <c r="AE2382" s="12" t="s">
        <v>1261</v>
      </c>
      <c r="AF2382" s="12" t="s">
        <v>2969</v>
      </c>
      <c r="AG2382" s="12" t="s">
        <v>1703</v>
      </c>
      <c r="AH2382" s="12" t="s">
        <v>2141</v>
      </c>
      <c r="DN2382" s="55">
        <v>2375</v>
      </c>
      <c r="DO2382" s="55" t="s">
        <v>1706</v>
      </c>
      <c r="DP2382" s="55" t="s">
        <v>3300</v>
      </c>
      <c r="DQ2382" s="55" t="s">
        <v>1260</v>
      </c>
      <c r="DR2382" s="55" t="s">
        <v>1261</v>
      </c>
      <c r="DS2382" s="55">
        <v>33114</v>
      </c>
      <c r="DT2382" s="55">
        <v>10000</v>
      </c>
      <c r="DU2382" s="55" t="s">
        <v>1258</v>
      </c>
      <c r="DV2382" s="55">
        <v>1</v>
      </c>
      <c r="EV2382" s="55">
        <v>2375</v>
      </c>
      <c r="EW2382" s="55" t="s">
        <v>1309</v>
      </c>
      <c r="EX2382" s="55" t="s">
        <v>1260</v>
      </c>
      <c r="EY2382" s="55">
        <v>4</v>
      </c>
      <c r="EZ2382" s="55">
        <v>0</v>
      </c>
      <c r="FA2382" s="55">
        <v>1994</v>
      </c>
      <c r="FB2382" s="55" t="s">
        <v>1361</v>
      </c>
      <c r="FC2382" s="55" t="s">
        <v>1249</v>
      </c>
      <c r="FD2382" s="55">
        <v>5.25</v>
      </c>
      <c r="FF2382" s="55">
        <v>2375</v>
      </c>
      <c r="FG2382" s="55" t="s">
        <v>1313</v>
      </c>
      <c r="FH2382" s="55" t="s">
        <v>1260</v>
      </c>
      <c r="FI2382" s="55">
        <v>8</v>
      </c>
      <c r="FJ2382" s="55">
        <v>530000</v>
      </c>
      <c r="FK2382" s="55" t="s">
        <v>1249</v>
      </c>
      <c r="FL2382" s="55">
        <v>0.45</v>
      </c>
      <c r="JW2382" s="12">
        <v>2375</v>
      </c>
      <c r="JX2382" s="12" t="s">
        <v>2199</v>
      </c>
      <c r="JY2382" s="12" t="s">
        <v>1782</v>
      </c>
    </row>
    <row r="2383" ht="14.25" customHeight="1" outlineLevel="1" spans="7:285">
      <c r="G2383" s="55">
        <v>2376</v>
      </c>
      <c r="H2383" s="55" t="s">
        <v>1309</v>
      </c>
      <c r="I2383" s="55" t="s">
        <v>1260</v>
      </c>
      <c r="J2383" s="55" t="s">
        <v>1942</v>
      </c>
      <c r="K2383" s="55" t="s">
        <v>1249</v>
      </c>
      <c r="L2383" s="55">
        <v>0.25</v>
      </c>
      <c r="AD2383" s="12">
        <v>2376</v>
      </c>
      <c r="AE2383" s="12" t="s">
        <v>1261</v>
      </c>
      <c r="AF2383" s="12" t="s">
        <v>2309</v>
      </c>
      <c r="AG2383" s="12" t="s">
        <v>1097</v>
      </c>
      <c r="AH2383" s="12" t="s">
        <v>2542</v>
      </c>
      <c r="DN2383" s="55">
        <v>2376</v>
      </c>
      <c r="DO2383" s="55" t="s">
        <v>1706</v>
      </c>
      <c r="DP2383" s="55" t="s">
        <v>3300</v>
      </c>
      <c r="DQ2383" s="55" t="s">
        <v>1260</v>
      </c>
      <c r="DR2383" s="55" t="s">
        <v>1261</v>
      </c>
      <c r="DS2383" s="55">
        <v>33116</v>
      </c>
      <c r="DT2383" s="55">
        <v>10000</v>
      </c>
      <c r="DU2383" s="55" t="s">
        <v>1258</v>
      </c>
      <c r="DV2383" s="55">
        <v>1</v>
      </c>
      <c r="EV2383" s="55">
        <v>2376</v>
      </c>
      <c r="EW2383" s="55" t="s">
        <v>1309</v>
      </c>
      <c r="EX2383" s="55" t="s">
        <v>1260</v>
      </c>
      <c r="EY2383" s="55">
        <v>4</v>
      </c>
      <c r="EZ2383" s="55">
        <v>1995</v>
      </c>
      <c r="FA2383" s="55">
        <v>2999</v>
      </c>
      <c r="FB2383" s="55" t="s">
        <v>1361</v>
      </c>
      <c r="FC2383" s="55" t="s">
        <v>1249</v>
      </c>
      <c r="FD2383" s="55">
        <v>6</v>
      </c>
      <c r="FF2383" s="55">
        <v>2376</v>
      </c>
      <c r="FG2383" s="55" t="s">
        <v>1313</v>
      </c>
      <c r="FH2383" s="55" t="s">
        <v>1260</v>
      </c>
      <c r="FI2383" s="55">
        <v>8</v>
      </c>
      <c r="FJ2383" s="55">
        <v>540000</v>
      </c>
      <c r="FK2383" s="55" t="s">
        <v>1249</v>
      </c>
      <c r="FL2383" s="55">
        <v>0.45</v>
      </c>
      <c r="JW2383" s="12">
        <v>2376</v>
      </c>
      <c r="JX2383" s="12" t="s">
        <v>2199</v>
      </c>
      <c r="JY2383" s="12" t="s">
        <v>1381</v>
      </c>
    </row>
    <row r="2384" ht="14.25" customHeight="1" outlineLevel="1" spans="7:285">
      <c r="G2384" s="55">
        <v>2377</v>
      </c>
      <c r="H2384" s="55" t="s">
        <v>1309</v>
      </c>
      <c r="I2384" s="55" t="s">
        <v>1260</v>
      </c>
      <c r="J2384" s="55" t="s">
        <v>1409</v>
      </c>
      <c r="K2384" s="55" t="s">
        <v>1249</v>
      </c>
      <c r="L2384" s="55">
        <v>0.38</v>
      </c>
      <c r="AD2384" s="12">
        <v>2377</v>
      </c>
      <c r="AE2384" s="12" t="s">
        <v>1261</v>
      </c>
      <c r="AF2384" s="12" t="s">
        <v>2994</v>
      </c>
      <c r="AG2384" s="12" t="s">
        <v>1703</v>
      </c>
      <c r="AH2384" s="12" t="s">
        <v>2141</v>
      </c>
      <c r="DN2384" s="55">
        <v>2377</v>
      </c>
      <c r="DO2384" s="55" t="s">
        <v>1706</v>
      </c>
      <c r="DP2384" s="55" t="s">
        <v>3300</v>
      </c>
      <c r="DQ2384" s="55" t="s">
        <v>1260</v>
      </c>
      <c r="DR2384" s="55" t="s">
        <v>1261</v>
      </c>
      <c r="DS2384" s="55">
        <v>33119</v>
      </c>
      <c r="DT2384" s="55">
        <v>10000</v>
      </c>
      <c r="DU2384" s="55" t="s">
        <v>1258</v>
      </c>
      <c r="DV2384" s="55">
        <v>1</v>
      </c>
      <c r="EV2384" s="55">
        <v>2377</v>
      </c>
      <c r="EW2384" s="55" t="s">
        <v>1309</v>
      </c>
      <c r="EX2384" s="55" t="s">
        <v>1260</v>
      </c>
      <c r="EY2384" s="55">
        <v>5</v>
      </c>
      <c r="EZ2384" s="55">
        <v>0</v>
      </c>
      <c r="FA2384" s="55">
        <v>1994</v>
      </c>
      <c r="FB2384" s="55" t="s">
        <v>1361</v>
      </c>
      <c r="FC2384" s="55" t="s">
        <v>1249</v>
      </c>
      <c r="FD2384" s="55">
        <v>5.25</v>
      </c>
      <c r="FF2384" s="55">
        <v>2377</v>
      </c>
      <c r="FG2384" s="55" t="s">
        <v>1313</v>
      </c>
      <c r="FH2384" s="55" t="s">
        <v>1260</v>
      </c>
      <c r="FI2384" s="55">
        <v>9</v>
      </c>
      <c r="FJ2384" s="55">
        <v>0</v>
      </c>
      <c r="FK2384" s="55" t="s">
        <v>1249</v>
      </c>
      <c r="FL2384" s="55">
        <v>0.88</v>
      </c>
      <c r="JW2384" s="12">
        <v>2377</v>
      </c>
      <c r="JX2384" s="12" t="s">
        <v>2199</v>
      </c>
      <c r="JY2384" s="12" t="s">
        <v>1838</v>
      </c>
    </row>
    <row r="2385" ht="14.25" customHeight="1" outlineLevel="1" spans="7:285">
      <c r="G2385" s="55">
        <v>2378</v>
      </c>
      <c r="H2385" s="55" t="s">
        <v>1309</v>
      </c>
      <c r="I2385" s="55" t="s">
        <v>1260</v>
      </c>
      <c r="J2385" s="55" t="s">
        <v>1992</v>
      </c>
      <c r="K2385" s="55" t="s">
        <v>1249</v>
      </c>
      <c r="L2385" s="55">
        <v>0.38</v>
      </c>
      <c r="AD2385" s="12">
        <v>2378</v>
      </c>
      <c r="AE2385" s="12" t="s">
        <v>1261</v>
      </c>
      <c r="AF2385" s="12" t="s">
        <v>2581</v>
      </c>
      <c r="AG2385" s="12" t="s">
        <v>1097</v>
      </c>
      <c r="AH2385" s="12" t="s">
        <v>2542</v>
      </c>
      <c r="DN2385" s="55">
        <v>2378</v>
      </c>
      <c r="DO2385" s="55" t="s">
        <v>1706</v>
      </c>
      <c r="DP2385" s="55" t="s">
        <v>3300</v>
      </c>
      <c r="DQ2385" s="55" t="s">
        <v>1260</v>
      </c>
      <c r="DR2385" s="55" t="s">
        <v>1261</v>
      </c>
      <c r="DS2385" s="55">
        <v>33121</v>
      </c>
      <c r="DT2385" s="55">
        <v>10000</v>
      </c>
      <c r="DU2385" s="55" t="s">
        <v>1258</v>
      </c>
      <c r="DV2385" s="55">
        <v>1</v>
      </c>
      <c r="EV2385" s="55">
        <v>2378</v>
      </c>
      <c r="EW2385" s="55" t="s">
        <v>1309</v>
      </c>
      <c r="EX2385" s="55" t="s">
        <v>1260</v>
      </c>
      <c r="EY2385" s="55">
        <v>5</v>
      </c>
      <c r="EZ2385" s="55">
        <v>1995</v>
      </c>
      <c r="FA2385" s="55">
        <v>2999</v>
      </c>
      <c r="FB2385" s="55" t="s">
        <v>1361</v>
      </c>
      <c r="FC2385" s="55" t="s">
        <v>1249</v>
      </c>
      <c r="FD2385" s="55">
        <v>6</v>
      </c>
      <c r="FF2385" s="55">
        <v>2378</v>
      </c>
      <c r="FG2385" s="55" t="s">
        <v>1313</v>
      </c>
      <c r="FH2385" s="55" t="s">
        <v>1260</v>
      </c>
      <c r="FI2385" s="55">
        <v>9</v>
      </c>
      <c r="FJ2385" s="55">
        <v>1000</v>
      </c>
      <c r="FK2385" s="55" t="s">
        <v>1249</v>
      </c>
      <c r="FL2385" s="55">
        <v>0.88</v>
      </c>
      <c r="JW2385" s="12">
        <v>2378</v>
      </c>
      <c r="JX2385" s="12" t="s">
        <v>2199</v>
      </c>
      <c r="JY2385" s="12" t="s">
        <v>1863</v>
      </c>
    </row>
    <row r="2386" ht="14.25" customHeight="1" outlineLevel="1" spans="7:285">
      <c r="G2386" s="55">
        <v>2379</v>
      </c>
      <c r="H2386" s="55" t="s">
        <v>1309</v>
      </c>
      <c r="I2386" s="55" t="s">
        <v>1260</v>
      </c>
      <c r="J2386" s="55" t="s">
        <v>1811</v>
      </c>
      <c r="K2386" s="55" t="s">
        <v>1249</v>
      </c>
      <c r="L2386" s="55">
        <v>0.45</v>
      </c>
      <c r="AD2386" s="12">
        <v>2379</v>
      </c>
      <c r="AE2386" s="12" t="s">
        <v>1261</v>
      </c>
      <c r="AF2386" s="12" t="s">
        <v>3021</v>
      </c>
      <c r="AG2386" s="12" t="s">
        <v>1703</v>
      </c>
      <c r="AH2386" s="12" t="s">
        <v>2141</v>
      </c>
      <c r="DN2386" s="55">
        <v>2379</v>
      </c>
      <c r="DO2386" s="55" t="s">
        <v>1706</v>
      </c>
      <c r="DP2386" s="55" t="s">
        <v>3300</v>
      </c>
      <c r="DQ2386" s="55" t="s">
        <v>1260</v>
      </c>
      <c r="DR2386" s="55" t="s">
        <v>1261</v>
      </c>
      <c r="DS2386" s="55">
        <v>33122</v>
      </c>
      <c r="DT2386" s="55">
        <v>10000</v>
      </c>
      <c r="DU2386" s="55" t="s">
        <v>1258</v>
      </c>
      <c r="DV2386" s="55">
        <v>1</v>
      </c>
      <c r="EV2386" s="55">
        <v>2379</v>
      </c>
      <c r="EW2386" s="55" t="s">
        <v>1309</v>
      </c>
      <c r="EX2386" s="55" t="s">
        <v>1260</v>
      </c>
      <c r="EY2386" s="55">
        <v>6</v>
      </c>
      <c r="EZ2386" s="55">
        <v>0</v>
      </c>
      <c r="FA2386" s="55">
        <v>1994</v>
      </c>
      <c r="FB2386" s="55" t="s">
        <v>1361</v>
      </c>
      <c r="FC2386" s="55" t="s">
        <v>1249</v>
      </c>
      <c r="FD2386" s="55">
        <v>5.25</v>
      </c>
      <c r="FF2386" s="55">
        <v>2379</v>
      </c>
      <c r="FG2386" s="55" t="s">
        <v>1313</v>
      </c>
      <c r="FH2386" s="55" t="s">
        <v>1260</v>
      </c>
      <c r="FI2386" s="55">
        <v>9</v>
      </c>
      <c r="FJ2386" s="55">
        <v>2500</v>
      </c>
      <c r="FK2386" s="55" t="s">
        <v>1249</v>
      </c>
      <c r="FL2386" s="55">
        <v>0.88</v>
      </c>
      <c r="JW2386" s="12">
        <v>2379</v>
      </c>
      <c r="JX2386" s="12" t="s">
        <v>2199</v>
      </c>
      <c r="JY2386" s="12" t="s">
        <v>1517</v>
      </c>
    </row>
    <row r="2387" ht="14.25" customHeight="1" outlineLevel="1" spans="7:285">
      <c r="G2387" s="55">
        <v>2380</v>
      </c>
      <c r="H2387" s="55" t="s">
        <v>1309</v>
      </c>
      <c r="I2387" s="55" t="s">
        <v>1260</v>
      </c>
      <c r="J2387" s="55" t="s">
        <v>1839</v>
      </c>
      <c r="K2387" s="55" t="s">
        <v>1249</v>
      </c>
      <c r="L2387" s="55">
        <v>0.25</v>
      </c>
      <c r="AD2387" s="12">
        <v>2380</v>
      </c>
      <c r="AE2387" s="12" t="s">
        <v>1261</v>
      </c>
      <c r="AF2387" s="12" t="s">
        <v>2399</v>
      </c>
      <c r="AG2387" s="12" t="s">
        <v>1097</v>
      </c>
      <c r="AH2387" s="12" t="s">
        <v>2162</v>
      </c>
      <c r="DN2387" s="55">
        <v>2380</v>
      </c>
      <c r="DO2387" s="55" t="s">
        <v>1706</v>
      </c>
      <c r="DP2387" s="55" t="s">
        <v>3300</v>
      </c>
      <c r="DQ2387" s="55" t="s">
        <v>1260</v>
      </c>
      <c r="DR2387" s="55" t="s">
        <v>1261</v>
      </c>
      <c r="DS2387" s="55">
        <v>33128</v>
      </c>
      <c r="DT2387" s="55">
        <v>10000</v>
      </c>
      <c r="DU2387" s="55" t="s">
        <v>1258</v>
      </c>
      <c r="DV2387" s="55">
        <v>1</v>
      </c>
      <c r="EV2387" s="55">
        <v>2380</v>
      </c>
      <c r="EW2387" s="55" t="s">
        <v>1309</v>
      </c>
      <c r="EX2387" s="55" t="s">
        <v>1260</v>
      </c>
      <c r="EY2387" s="55">
        <v>6</v>
      </c>
      <c r="EZ2387" s="55">
        <v>1995</v>
      </c>
      <c r="FA2387" s="55">
        <v>2999</v>
      </c>
      <c r="FB2387" s="55" t="s">
        <v>1361</v>
      </c>
      <c r="FC2387" s="55" t="s">
        <v>1249</v>
      </c>
      <c r="FD2387" s="55">
        <v>6</v>
      </c>
      <c r="FF2387" s="55">
        <v>2380</v>
      </c>
      <c r="FG2387" s="55" t="s">
        <v>1313</v>
      </c>
      <c r="FH2387" s="55" t="s">
        <v>1260</v>
      </c>
      <c r="FI2387" s="55">
        <v>9</v>
      </c>
      <c r="FJ2387" s="55">
        <v>5000</v>
      </c>
      <c r="FK2387" s="55" t="s">
        <v>1249</v>
      </c>
      <c r="FL2387" s="55">
        <v>0.88</v>
      </c>
      <c r="JW2387" s="12">
        <v>2380</v>
      </c>
      <c r="JX2387" s="12" t="s">
        <v>2199</v>
      </c>
      <c r="JY2387" s="12" t="s">
        <v>1430</v>
      </c>
    </row>
    <row r="2388" ht="14.25" customHeight="1" outlineLevel="1" spans="7:285">
      <c r="G2388" s="55">
        <v>2381</v>
      </c>
      <c r="H2388" s="55" t="s">
        <v>1309</v>
      </c>
      <c r="I2388" s="55" t="s">
        <v>1260</v>
      </c>
      <c r="J2388" s="55" t="s">
        <v>1864</v>
      </c>
      <c r="K2388" s="55" t="s">
        <v>1249</v>
      </c>
      <c r="L2388" s="55">
        <v>0.25</v>
      </c>
      <c r="AD2388" s="12">
        <v>2381</v>
      </c>
      <c r="AE2388" s="12" t="s">
        <v>1261</v>
      </c>
      <c r="AF2388" s="12" t="s">
        <v>628</v>
      </c>
      <c r="AG2388" s="12" t="s">
        <v>1007</v>
      </c>
      <c r="AH2388" s="12" t="s">
        <v>3089</v>
      </c>
      <c r="DN2388" s="55">
        <v>2381</v>
      </c>
      <c r="DO2388" s="55" t="s">
        <v>1706</v>
      </c>
      <c r="DP2388" s="55" t="s">
        <v>3300</v>
      </c>
      <c r="DQ2388" s="55" t="s">
        <v>1260</v>
      </c>
      <c r="DR2388" s="55" t="s">
        <v>1261</v>
      </c>
      <c r="DS2388" s="55">
        <v>33131</v>
      </c>
      <c r="DT2388" s="55">
        <v>10000</v>
      </c>
      <c r="DU2388" s="55" t="s">
        <v>1258</v>
      </c>
      <c r="DV2388" s="55">
        <v>1</v>
      </c>
      <c r="EV2388" s="55">
        <v>2381</v>
      </c>
      <c r="EW2388" s="55" t="s">
        <v>1309</v>
      </c>
      <c r="EX2388" s="55" t="s">
        <v>1260</v>
      </c>
      <c r="EY2388" s="55">
        <v>7</v>
      </c>
      <c r="EZ2388" s="55">
        <v>0</v>
      </c>
      <c r="FA2388" s="55">
        <v>1994</v>
      </c>
      <c r="FB2388" s="55" t="s">
        <v>1361</v>
      </c>
      <c r="FC2388" s="55" t="s">
        <v>1249</v>
      </c>
      <c r="FD2388" s="55">
        <v>5.25</v>
      </c>
      <c r="FF2388" s="55">
        <v>2381</v>
      </c>
      <c r="FG2388" s="55" t="s">
        <v>1313</v>
      </c>
      <c r="FH2388" s="55" t="s">
        <v>1260</v>
      </c>
      <c r="FI2388" s="55">
        <v>9</v>
      </c>
      <c r="FJ2388" s="55">
        <v>10000</v>
      </c>
      <c r="FK2388" s="55" t="s">
        <v>1249</v>
      </c>
      <c r="FL2388" s="55">
        <v>0.88</v>
      </c>
      <c r="JW2388" s="12">
        <v>2381</v>
      </c>
      <c r="JX2388" s="12" t="s">
        <v>2199</v>
      </c>
      <c r="JY2388" s="12" t="s">
        <v>1587</v>
      </c>
    </row>
    <row r="2389" ht="14.25" customHeight="1" outlineLevel="1" spans="7:285">
      <c r="G2389" s="55">
        <v>2382</v>
      </c>
      <c r="H2389" s="55" t="s">
        <v>1309</v>
      </c>
      <c r="I2389" s="55" t="s">
        <v>1260</v>
      </c>
      <c r="J2389" s="55" t="s">
        <v>1363</v>
      </c>
      <c r="K2389" s="55" t="s">
        <v>1249</v>
      </c>
      <c r="L2389" s="55">
        <v>0.25</v>
      </c>
      <c r="AD2389" s="12">
        <v>2382</v>
      </c>
      <c r="AE2389" s="12" t="s">
        <v>1261</v>
      </c>
      <c r="AF2389" s="12" t="s">
        <v>1213</v>
      </c>
      <c r="AG2389" s="12" t="s">
        <v>1235</v>
      </c>
      <c r="AH2389" s="12" t="s">
        <v>2447</v>
      </c>
      <c r="DN2389" s="55">
        <v>2382</v>
      </c>
      <c r="DO2389" s="55" t="s">
        <v>1706</v>
      </c>
      <c r="DP2389" s="55" t="s">
        <v>3300</v>
      </c>
      <c r="DQ2389" s="55" t="s">
        <v>1260</v>
      </c>
      <c r="DR2389" s="55" t="s">
        <v>1261</v>
      </c>
      <c r="DS2389" s="55">
        <v>33132</v>
      </c>
      <c r="DT2389" s="55">
        <v>10000</v>
      </c>
      <c r="DU2389" s="55" t="s">
        <v>1258</v>
      </c>
      <c r="DV2389" s="55">
        <v>1</v>
      </c>
      <c r="EV2389" s="55">
        <v>2382</v>
      </c>
      <c r="EW2389" s="55" t="s">
        <v>1309</v>
      </c>
      <c r="EX2389" s="55" t="s">
        <v>1260</v>
      </c>
      <c r="EY2389" s="55">
        <v>7</v>
      </c>
      <c r="EZ2389" s="55">
        <v>1995</v>
      </c>
      <c r="FA2389" s="55">
        <v>2999</v>
      </c>
      <c r="FB2389" s="55" t="s">
        <v>1361</v>
      </c>
      <c r="FC2389" s="55" t="s">
        <v>1249</v>
      </c>
      <c r="FD2389" s="55">
        <v>6</v>
      </c>
      <c r="FF2389" s="55">
        <v>2382</v>
      </c>
      <c r="FG2389" s="55" t="s">
        <v>1313</v>
      </c>
      <c r="FH2389" s="55" t="s">
        <v>1260</v>
      </c>
      <c r="FI2389" s="55">
        <v>9</v>
      </c>
      <c r="FJ2389" s="55">
        <v>25000</v>
      </c>
      <c r="FK2389" s="55" t="s">
        <v>1249</v>
      </c>
      <c r="FL2389" s="55">
        <v>0.88</v>
      </c>
      <c r="JW2389" s="12">
        <v>2382</v>
      </c>
      <c r="JX2389" s="12" t="s">
        <v>2199</v>
      </c>
      <c r="JY2389" s="12" t="s">
        <v>1629</v>
      </c>
    </row>
    <row r="2390" ht="14.25" customHeight="1" outlineLevel="1" spans="7:285">
      <c r="G2390" s="55">
        <v>2383</v>
      </c>
      <c r="H2390" s="55" t="s">
        <v>1309</v>
      </c>
      <c r="I2390" s="55" t="s">
        <v>1260</v>
      </c>
      <c r="J2390" s="55" t="s">
        <v>1910</v>
      </c>
      <c r="K2390" s="55" t="s">
        <v>1249</v>
      </c>
      <c r="L2390" s="55">
        <v>0.25</v>
      </c>
      <c r="AD2390" s="12">
        <v>2383</v>
      </c>
      <c r="AE2390" s="12" t="s">
        <v>1261</v>
      </c>
      <c r="AF2390" s="12" t="s">
        <v>945</v>
      </c>
      <c r="AG2390" s="12" t="s">
        <v>1007</v>
      </c>
      <c r="AH2390" s="12" t="s">
        <v>3089</v>
      </c>
      <c r="DN2390" s="55">
        <v>2383</v>
      </c>
      <c r="DO2390" s="55" t="s">
        <v>1706</v>
      </c>
      <c r="DP2390" s="55" t="s">
        <v>3300</v>
      </c>
      <c r="DQ2390" s="55" t="s">
        <v>1260</v>
      </c>
      <c r="DR2390" s="55" t="s">
        <v>1261</v>
      </c>
      <c r="DS2390" s="55">
        <v>33148</v>
      </c>
      <c r="DT2390" s="55">
        <v>10000</v>
      </c>
      <c r="DU2390" s="55" t="s">
        <v>1258</v>
      </c>
      <c r="DV2390" s="55">
        <v>1</v>
      </c>
      <c r="EV2390" s="55">
        <v>2383</v>
      </c>
      <c r="EW2390" s="55" t="s">
        <v>1309</v>
      </c>
      <c r="EX2390" s="55" t="s">
        <v>1260</v>
      </c>
      <c r="EY2390" s="55">
        <v>8</v>
      </c>
      <c r="EZ2390" s="55">
        <v>0</v>
      </c>
      <c r="FA2390" s="55">
        <v>1994</v>
      </c>
      <c r="FB2390" s="55" t="s">
        <v>1361</v>
      </c>
      <c r="FC2390" s="55" t="s">
        <v>1249</v>
      </c>
      <c r="FD2390" s="55">
        <v>5.25</v>
      </c>
      <c r="FF2390" s="55">
        <v>2383</v>
      </c>
      <c r="FG2390" s="55" t="s">
        <v>1313</v>
      </c>
      <c r="FH2390" s="55" t="s">
        <v>1260</v>
      </c>
      <c r="FI2390" s="55">
        <v>9</v>
      </c>
      <c r="FJ2390" s="55">
        <v>50000</v>
      </c>
      <c r="FK2390" s="55" t="s">
        <v>1249</v>
      </c>
      <c r="FL2390" s="55">
        <v>0.84</v>
      </c>
      <c r="JW2390" s="12">
        <v>2383</v>
      </c>
      <c r="JX2390" s="12" t="s">
        <v>2199</v>
      </c>
      <c r="JY2390" s="12" t="s">
        <v>1986</v>
      </c>
    </row>
    <row r="2391" ht="14.25" customHeight="1" outlineLevel="1" spans="7:285">
      <c r="G2391" s="55">
        <v>2384</v>
      </c>
      <c r="H2391" s="55" t="s">
        <v>1309</v>
      </c>
      <c r="I2391" s="55" t="s">
        <v>1260</v>
      </c>
      <c r="J2391" s="55" t="s">
        <v>1939</v>
      </c>
      <c r="K2391" s="55" t="s">
        <v>1249</v>
      </c>
      <c r="L2391" s="55">
        <v>0.25</v>
      </c>
      <c r="AD2391" s="12">
        <v>2384</v>
      </c>
      <c r="AE2391" s="12" t="s">
        <v>1261</v>
      </c>
      <c r="AF2391" s="12" t="s">
        <v>1075</v>
      </c>
      <c r="AG2391" s="12" t="s">
        <v>1235</v>
      </c>
      <c r="AH2391" s="12" t="s">
        <v>2709</v>
      </c>
      <c r="DN2391" s="55">
        <v>2384</v>
      </c>
      <c r="DO2391" s="55" t="s">
        <v>1706</v>
      </c>
      <c r="DP2391" s="55" t="s">
        <v>3300</v>
      </c>
      <c r="DQ2391" s="55" t="s">
        <v>1260</v>
      </c>
      <c r="DR2391" s="55" t="s">
        <v>1261</v>
      </c>
      <c r="DS2391" s="55">
        <v>33151</v>
      </c>
      <c r="DT2391" s="55">
        <v>10000</v>
      </c>
      <c r="DU2391" s="55" t="s">
        <v>1258</v>
      </c>
      <c r="DV2391" s="55">
        <v>1</v>
      </c>
      <c r="EV2391" s="55">
        <v>2384</v>
      </c>
      <c r="EW2391" s="55" t="s">
        <v>1309</v>
      </c>
      <c r="EX2391" s="55" t="s">
        <v>1260</v>
      </c>
      <c r="EY2391" s="55">
        <v>8</v>
      </c>
      <c r="EZ2391" s="55">
        <v>1995</v>
      </c>
      <c r="FA2391" s="55">
        <v>2999</v>
      </c>
      <c r="FB2391" s="55" t="s">
        <v>1361</v>
      </c>
      <c r="FC2391" s="55" t="s">
        <v>1249</v>
      </c>
      <c r="FD2391" s="55">
        <v>6</v>
      </c>
      <c r="FF2391" s="55">
        <v>2384</v>
      </c>
      <c r="FG2391" s="55" t="s">
        <v>1313</v>
      </c>
      <c r="FH2391" s="55" t="s">
        <v>1260</v>
      </c>
      <c r="FI2391" s="55">
        <v>9</v>
      </c>
      <c r="FJ2391" s="55">
        <v>80000</v>
      </c>
      <c r="FK2391" s="55" t="s">
        <v>1249</v>
      </c>
      <c r="FL2391" s="55">
        <v>0.45</v>
      </c>
      <c r="JW2391" s="12">
        <v>2384</v>
      </c>
      <c r="JX2391" s="12" t="s">
        <v>2199</v>
      </c>
      <c r="JY2391" s="12" t="s">
        <v>2011</v>
      </c>
    </row>
    <row r="2392" ht="14.25" customHeight="1" outlineLevel="1" spans="7:285">
      <c r="G2392" s="55">
        <v>2385</v>
      </c>
      <c r="H2392" s="55" t="s">
        <v>1309</v>
      </c>
      <c r="I2392" s="55" t="s">
        <v>1260</v>
      </c>
      <c r="J2392" s="55" t="s">
        <v>1964</v>
      </c>
      <c r="K2392" s="55" t="s">
        <v>1249</v>
      </c>
      <c r="L2392" s="55">
        <v>0.25</v>
      </c>
      <c r="AD2392" s="12">
        <v>2385</v>
      </c>
      <c r="AE2392" s="12" t="s">
        <v>1261</v>
      </c>
      <c r="AF2392" s="12" t="s">
        <v>1665</v>
      </c>
      <c r="AG2392" s="12" t="s">
        <v>1007</v>
      </c>
      <c r="AH2392" s="12" t="s">
        <v>3089</v>
      </c>
      <c r="DN2392" s="55">
        <v>2385</v>
      </c>
      <c r="DO2392" s="55" t="s">
        <v>1706</v>
      </c>
      <c r="DP2392" s="55" t="s">
        <v>3300</v>
      </c>
      <c r="DQ2392" s="55" t="s">
        <v>1260</v>
      </c>
      <c r="DR2392" s="55" t="s">
        <v>1261</v>
      </c>
      <c r="DS2392" s="55">
        <v>33152</v>
      </c>
      <c r="DT2392" s="55">
        <v>10000</v>
      </c>
      <c r="DU2392" s="55" t="s">
        <v>1258</v>
      </c>
      <c r="DV2392" s="55">
        <v>1</v>
      </c>
      <c r="EV2392" s="55">
        <v>2385</v>
      </c>
      <c r="EW2392" s="55" t="s">
        <v>1309</v>
      </c>
      <c r="EX2392" s="55" t="s">
        <v>1260</v>
      </c>
      <c r="EY2392" s="55">
        <v>9</v>
      </c>
      <c r="EZ2392" s="55">
        <v>0</v>
      </c>
      <c r="FA2392" s="55">
        <v>1994</v>
      </c>
      <c r="FB2392" s="55" t="s">
        <v>1361</v>
      </c>
      <c r="FC2392" s="55" t="s">
        <v>1249</v>
      </c>
      <c r="FD2392" s="55">
        <v>5.25</v>
      </c>
      <c r="FF2392" s="55">
        <v>2385</v>
      </c>
      <c r="FG2392" s="55" t="s">
        <v>1313</v>
      </c>
      <c r="FH2392" s="55" t="s">
        <v>1260</v>
      </c>
      <c r="FI2392" s="55">
        <v>9</v>
      </c>
      <c r="FJ2392" s="55">
        <v>130000</v>
      </c>
      <c r="FK2392" s="55" t="s">
        <v>1249</v>
      </c>
      <c r="FL2392" s="55">
        <v>0.45</v>
      </c>
      <c r="JW2392" s="12">
        <v>2385</v>
      </c>
      <c r="JX2392" s="12" t="s">
        <v>2199</v>
      </c>
      <c r="JY2392" s="12" t="s">
        <v>2029</v>
      </c>
    </row>
    <row r="2393" ht="14.25" customHeight="1" outlineLevel="1" spans="7:285">
      <c r="G2393" s="55">
        <v>2386</v>
      </c>
      <c r="H2393" s="55" t="s">
        <v>1309</v>
      </c>
      <c r="I2393" s="55" t="s">
        <v>1260</v>
      </c>
      <c r="J2393" s="55" t="s">
        <v>1989</v>
      </c>
      <c r="K2393" s="55" t="s">
        <v>1249</v>
      </c>
      <c r="L2393" s="55">
        <v>0.25</v>
      </c>
      <c r="AD2393" s="12">
        <v>2386</v>
      </c>
      <c r="AE2393" s="12" t="s">
        <v>1261</v>
      </c>
      <c r="AF2393" s="12" t="s">
        <v>1499</v>
      </c>
      <c r="AG2393" s="12" t="s">
        <v>1296</v>
      </c>
      <c r="AH2393" s="12" t="s">
        <v>2482</v>
      </c>
      <c r="DN2393" s="55">
        <v>2386</v>
      </c>
      <c r="DO2393" s="55" t="s">
        <v>1706</v>
      </c>
      <c r="DP2393" s="55" t="s">
        <v>3300</v>
      </c>
      <c r="DQ2393" s="55" t="s">
        <v>1260</v>
      </c>
      <c r="DR2393" s="55" t="s">
        <v>1261</v>
      </c>
      <c r="DS2393" s="55">
        <v>33153</v>
      </c>
      <c r="DT2393" s="55">
        <v>10000</v>
      </c>
      <c r="DU2393" s="55" t="s">
        <v>1258</v>
      </c>
      <c r="DV2393" s="55">
        <v>1</v>
      </c>
      <c r="EV2393" s="55">
        <v>2386</v>
      </c>
      <c r="EW2393" s="55" t="s">
        <v>1309</v>
      </c>
      <c r="EX2393" s="55" t="s">
        <v>1260</v>
      </c>
      <c r="EY2393" s="55">
        <v>9</v>
      </c>
      <c r="EZ2393" s="55">
        <v>1995</v>
      </c>
      <c r="FA2393" s="55">
        <v>2999</v>
      </c>
      <c r="FB2393" s="55" t="s">
        <v>1361</v>
      </c>
      <c r="FC2393" s="55" t="s">
        <v>1249</v>
      </c>
      <c r="FD2393" s="55">
        <v>6</v>
      </c>
      <c r="FF2393" s="55">
        <v>2386</v>
      </c>
      <c r="FG2393" s="55" t="s">
        <v>1313</v>
      </c>
      <c r="FH2393" s="55" t="s">
        <v>1260</v>
      </c>
      <c r="FI2393" s="55">
        <v>9</v>
      </c>
      <c r="FJ2393" s="55">
        <v>260000</v>
      </c>
      <c r="FK2393" s="55" t="s">
        <v>1249</v>
      </c>
      <c r="FL2393" s="55">
        <v>0.45</v>
      </c>
      <c r="JW2393" s="12">
        <v>2386</v>
      </c>
      <c r="JX2393" s="12" t="s">
        <v>2199</v>
      </c>
      <c r="JY2393" s="12" t="s">
        <v>2047</v>
      </c>
    </row>
    <row r="2394" ht="14.25" customHeight="1" outlineLevel="1" spans="7:285">
      <c r="G2394" s="55">
        <v>2387</v>
      </c>
      <c r="H2394" s="55" t="s">
        <v>1309</v>
      </c>
      <c r="I2394" s="55" t="s">
        <v>1756</v>
      </c>
      <c r="J2394" s="55" t="s">
        <v>2162</v>
      </c>
      <c r="K2394" s="55" t="s">
        <v>1249</v>
      </c>
      <c r="L2394" s="55">
        <v>0.31</v>
      </c>
      <c r="AD2394" s="12">
        <v>2387</v>
      </c>
      <c r="AE2394" s="12" t="s">
        <v>1261</v>
      </c>
      <c r="AF2394" s="12" t="s">
        <v>1884</v>
      </c>
      <c r="AG2394" s="12" t="s">
        <v>1007</v>
      </c>
      <c r="AH2394" s="12" t="s">
        <v>3089</v>
      </c>
      <c r="DN2394" s="55">
        <v>2387</v>
      </c>
      <c r="DO2394" s="55" t="s">
        <v>1706</v>
      </c>
      <c r="DP2394" s="55" t="s">
        <v>3300</v>
      </c>
      <c r="DQ2394" s="55" t="s">
        <v>1260</v>
      </c>
      <c r="DR2394" s="55" t="s">
        <v>1261</v>
      </c>
      <c r="DS2394" s="55">
        <v>33159</v>
      </c>
      <c r="DT2394" s="55">
        <v>10000</v>
      </c>
      <c r="DU2394" s="55" t="s">
        <v>1258</v>
      </c>
      <c r="DV2394" s="55">
        <v>1</v>
      </c>
      <c r="EV2394" s="55">
        <v>2387</v>
      </c>
      <c r="EW2394" s="55" t="s">
        <v>1309</v>
      </c>
      <c r="EX2394" s="55" t="s">
        <v>1738</v>
      </c>
      <c r="EY2394" s="55">
        <v>1</v>
      </c>
      <c r="EZ2394" s="55">
        <v>0</v>
      </c>
      <c r="FA2394" s="55">
        <v>1994</v>
      </c>
      <c r="FB2394" s="55" t="s">
        <v>1361</v>
      </c>
      <c r="FC2394" s="55" t="s">
        <v>1249</v>
      </c>
      <c r="FD2394" s="55">
        <v>5.5</v>
      </c>
      <c r="FF2394" s="55">
        <v>2387</v>
      </c>
      <c r="FG2394" s="55" t="s">
        <v>1313</v>
      </c>
      <c r="FH2394" s="55" t="s">
        <v>1260</v>
      </c>
      <c r="FI2394" s="55">
        <v>9</v>
      </c>
      <c r="FJ2394" s="55">
        <v>400000</v>
      </c>
      <c r="FK2394" s="55" t="s">
        <v>1249</v>
      </c>
      <c r="FL2394" s="55">
        <v>0.45</v>
      </c>
      <c r="JW2394" s="12">
        <v>2387</v>
      </c>
      <c r="JX2394" s="12" t="s">
        <v>2199</v>
      </c>
      <c r="JY2394" s="12" t="s">
        <v>1950</v>
      </c>
    </row>
    <row r="2395" ht="14.25" customHeight="1" outlineLevel="1" spans="7:285">
      <c r="G2395" s="55">
        <v>2388</v>
      </c>
      <c r="H2395" s="55" t="s">
        <v>1309</v>
      </c>
      <c r="I2395" s="55" t="s">
        <v>1756</v>
      </c>
      <c r="J2395" s="55" t="s">
        <v>2526</v>
      </c>
      <c r="K2395" s="55" t="s">
        <v>1249</v>
      </c>
      <c r="L2395" s="55">
        <v>0.31</v>
      </c>
      <c r="AD2395" s="12">
        <v>2388</v>
      </c>
      <c r="AE2395" s="12" t="s">
        <v>1261</v>
      </c>
      <c r="AF2395" s="12" t="s">
        <v>1278</v>
      </c>
      <c r="AG2395" s="12" t="s">
        <v>1296</v>
      </c>
      <c r="AH2395" s="12" t="s">
        <v>2681</v>
      </c>
      <c r="DN2395" s="55">
        <v>2388</v>
      </c>
      <c r="DO2395" s="55" t="s">
        <v>1706</v>
      </c>
      <c r="DP2395" s="55" t="s">
        <v>3300</v>
      </c>
      <c r="DQ2395" s="55" t="s">
        <v>1260</v>
      </c>
      <c r="DR2395" s="55" t="s">
        <v>1261</v>
      </c>
      <c r="DS2395" s="55">
        <v>33163</v>
      </c>
      <c r="DT2395" s="55">
        <v>10000</v>
      </c>
      <c r="DU2395" s="55" t="s">
        <v>1258</v>
      </c>
      <c r="DV2395" s="55">
        <v>1</v>
      </c>
      <c r="EV2395" s="55">
        <v>2388</v>
      </c>
      <c r="EW2395" s="55" t="s">
        <v>1309</v>
      </c>
      <c r="EX2395" s="55" t="s">
        <v>1738</v>
      </c>
      <c r="EY2395" s="55">
        <v>1</v>
      </c>
      <c r="EZ2395" s="55">
        <v>1995</v>
      </c>
      <c r="FA2395" s="55">
        <v>2999</v>
      </c>
      <c r="FB2395" s="55" t="s">
        <v>1361</v>
      </c>
      <c r="FC2395" s="55" t="s">
        <v>1249</v>
      </c>
      <c r="FD2395" s="55">
        <v>6</v>
      </c>
      <c r="FF2395" s="55">
        <v>2388</v>
      </c>
      <c r="FG2395" s="55" t="s">
        <v>1313</v>
      </c>
      <c r="FH2395" s="55" t="s">
        <v>1260</v>
      </c>
      <c r="FI2395" s="55">
        <v>9</v>
      </c>
      <c r="FJ2395" s="55">
        <v>530000</v>
      </c>
      <c r="FK2395" s="55" t="s">
        <v>1249</v>
      </c>
      <c r="FL2395" s="55">
        <v>0.45</v>
      </c>
      <c r="JW2395" s="12">
        <v>2388</v>
      </c>
      <c r="JX2395" s="12" t="s">
        <v>2199</v>
      </c>
      <c r="JY2395" s="12" t="s">
        <v>2090</v>
      </c>
    </row>
    <row r="2396" ht="14.25" customHeight="1" outlineLevel="1" spans="7:285">
      <c r="G2396" s="55">
        <v>2389</v>
      </c>
      <c r="H2396" s="55" t="s">
        <v>1309</v>
      </c>
      <c r="I2396" s="55" t="s">
        <v>1738</v>
      </c>
      <c r="J2396" s="55" t="s">
        <v>2781</v>
      </c>
      <c r="K2396" s="55" t="s">
        <v>1249</v>
      </c>
      <c r="L2396" s="55">
        <v>0.25</v>
      </c>
      <c r="AD2396" s="12">
        <v>2389</v>
      </c>
      <c r="AE2396" s="12" t="s">
        <v>1261</v>
      </c>
      <c r="AF2396" s="12" t="s">
        <v>2071</v>
      </c>
      <c r="AG2396" s="12" t="s">
        <v>1007</v>
      </c>
      <c r="AH2396" s="12" t="s">
        <v>3089</v>
      </c>
      <c r="DN2396" s="55">
        <v>2389</v>
      </c>
      <c r="DO2396" s="55" t="s">
        <v>1706</v>
      </c>
      <c r="DP2396" s="55" t="s">
        <v>3300</v>
      </c>
      <c r="DQ2396" s="55" t="s">
        <v>1260</v>
      </c>
      <c r="DR2396" s="55" t="s">
        <v>1261</v>
      </c>
      <c r="DS2396" s="55">
        <v>33188</v>
      </c>
      <c r="DT2396" s="55">
        <v>10000</v>
      </c>
      <c r="DU2396" s="55" t="s">
        <v>1258</v>
      </c>
      <c r="DV2396" s="55">
        <v>1</v>
      </c>
      <c r="EV2396" s="55">
        <v>2389</v>
      </c>
      <c r="EW2396" s="55" t="s">
        <v>1309</v>
      </c>
      <c r="EX2396" s="55" t="s">
        <v>1738</v>
      </c>
      <c r="EY2396" s="55">
        <v>2</v>
      </c>
      <c r="EZ2396" s="55">
        <v>0</v>
      </c>
      <c r="FA2396" s="55">
        <v>1994</v>
      </c>
      <c r="FB2396" s="55" t="s">
        <v>1361</v>
      </c>
      <c r="FC2396" s="55" t="s">
        <v>1249</v>
      </c>
      <c r="FD2396" s="55">
        <v>5.5</v>
      </c>
      <c r="FF2396" s="55">
        <v>2389</v>
      </c>
      <c r="FG2396" s="55" t="s">
        <v>1313</v>
      </c>
      <c r="FH2396" s="55" t="s">
        <v>1260</v>
      </c>
      <c r="FI2396" s="55">
        <v>9</v>
      </c>
      <c r="FJ2396" s="55">
        <v>540000</v>
      </c>
      <c r="FK2396" s="55" t="s">
        <v>1249</v>
      </c>
      <c r="FL2396" s="55">
        <v>0.45</v>
      </c>
      <c r="JW2396" s="12">
        <v>2389</v>
      </c>
      <c r="JX2396" s="12" t="s">
        <v>2199</v>
      </c>
      <c r="JY2396" s="12" t="s">
        <v>1277</v>
      </c>
    </row>
    <row r="2397" ht="14.25" customHeight="1" outlineLevel="1" spans="7:285">
      <c r="G2397" s="55">
        <v>2390</v>
      </c>
      <c r="H2397" s="55" t="s">
        <v>1309</v>
      </c>
      <c r="I2397" s="55" t="s">
        <v>1738</v>
      </c>
      <c r="J2397" s="55" t="s">
        <v>2225</v>
      </c>
      <c r="K2397" s="55" t="s">
        <v>1249</v>
      </c>
      <c r="L2397" s="55">
        <v>0.25</v>
      </c>
      <c r="AD2397" s="12">
        <v>2390</v>
      </c>
      <c r="AE2397" s="12" t="s">
        <v>1261</v>
      </c>
      <c r="AF2397" s="12" t="s">
        <v>1652</v>
      </c>
      <c r="AG2397" s="12" t="s">
        <v>1296</v>
      </c>
      <c r="AH2397" s="12" t="s">
        <v>2681</v>
      </c>
      <c r="DN2397" s="55">
        <v>2390</v>
      </c>
      <c r="DO2397" s="55" t="s">
        <v>1706</v>
      </c>
      <c r="DP2397" s="55" t="s">
        <v>3300</v>
      </c>
      <c r="DQ2397" s="55" t="s">
        <v>1260</v>
      </c>
      <c r="DR2397" s="55" t="s">
        <v>1261</v>
      </c>
      <c r="DS2397" s="55">
        <v>33192</v>
      </c>
      <c r="DT2397" s="55">
        <v>10000</v>
      </c>
      <c r="DU2397" s="55" t="s">
        <v>1258</v>
      </c>
      <c r="DV2397" s="55">
        <v>1</v>
      </c>
      <c r="EV2397" s="55">
        <v>2390</v>
      </c>
      <c r="EW2397" s="55" t="s">
        <v>1309</v>
      </c>
      <c r="EX2397" s="55" t="s">
        <v>1738</v>
      </c>
      <c r="EY2397" s="55">
        <v>2</v>
      </c>
      <c r="EZ2397" s="55">
        <v>1995</v>
      </c>
      <c r="FA2397" s="55">
        <v>2999</v>
      </c>
      <c r="FB2397" s="55" t="s">
        <v>1361</v>
      </c>
      <c r="FC2397" s="55" t="s">
        <v>1249</v>
      </c>
      <c r="FD2397" s="55">
        <v>6</v>
      </c>
      <c r="FF2397" s="55">
        <v>2390</v>
      </c>
      <c r="FG2397" s="55" t="s">
        <v>1313</v>
      </c>
      <c r="FH2397" s="55" t="s">
        <v>1470</v>
      </c>
      <c r="FI2397" s="55">
        <v>1</v>
      </c>
      <c r="FJ2397" s="55">
        <v>0</v>
      </c>
      <c r="FK2397" s="55" t="s">
        <v>1249</v>
      </c>
      <c r="FL2397" s="55">
        <v>0.65</v>
      </c>
      <c r="JW2397" s="12">
        <v>2390</v>
      </c>
      <c r="JX2397" s="12" t="s">
        <v>2199</v>
      </c>
      <c r="JY2397" s="12" t="s">
        <v>2133</v>
      </c>
    </row>
    <row r="2398" ht="14.25" customHeight="1" outlineLevel="1" spans="7:285">
      <c r="G2398" s="55">
        <v>2391</v>
      </c>
      <c r="H2398" s="55" t="s">
        <v>1309</v>
      </c>
      <c r="I2398" s="55" t="s">
        <v>2016</v>
      </c>
      <c r="J2398" s="55" t="s">
        <v>2832</v>
      </c>
      <c r="K2398" s="55" t="s">
        <v>1249</v>
      </c>
      <c r="L2398" s="55">
        <v>0.22</v>
      </c>
      <c r="AD2398" s="12">
        <v>2391</v>
      </c>
      <c r="AE2398" s="12" t="s">
        <v>1261</v>
      </c>
      <c r="AF2398" s="12" t="s">
        <v>628</v>
      </c>
      <c r="AG2398" s="12" t="s">
        <v>2199</v>
      </c>
      <c r="AH2398" s="12" t="s">
        <v>3090</v>
      </c>
      <c r="DN2398" s="55">
        <v>2391</v>
      </c>
      <c r="DO2398" s="55" t="s">
        <v>1706</v>
      </c>
      <c r="DP2398" s="55" t="s">
        <v>3300</v>
      </c>
      <c r="DQ2398" s="55" t="s">
        <v>1260</v>
      </c>
      <c r="DR2398" s="55" t="s">
        <v>1261</v>
      </c>
      <c r="DS2398" s="55">
        <v>33195</v>
      </c>
      <c r="DT2398" s="55">
        <v>10000</v>
      </c>
      <c r="DU2398" s="55" t="s">
        <v>1258</v>
      </c>
      <c r="DV2398" s="55">
        <v>1</v>
      </c>
      <c r="EV2398" s="55">
        <v>2391</v>
      </c>
      <c r="EW2398" s="55" t="s">
        <v>1309</v>
      </c>
      <c r="EX2398" s="55" t="s">
        <v>2016</v>
      </c>
      <c r="EY2398" s="55">
        <v>1</v>
      </c>
      <c r="EZ2398" s="55">
        <v>0</v>
      </c>
      <c r="FA2398" s="55">
        <v>1994</v>
      </c>
      <c r="FB2398" s="55" t="s">
        <v>1361</v>
      </c>
      <c r="FC2398" s="55" t="s">
        <v>1249</v>
      </c>
      <c r="FD2398" s="55">
        <v>2.5</v>
      </c>
      <c r="FF2398" s="55">
        <v>2391</v>
      </c>
      <c r="FG2398" s="55" t="s">
        <v>1313</v>
      </c>
      <c r="FH2398" s="55" t="s">
        <v>1470</v>
      </c>
      <c r="FI2398" s="55">
        <v>1</v>
      </c>
      <c r="FJ2398" s="55">
        <v>1000</v>
      </c>
      <c r="FK2398" s="55" t="s">
        <v>1249</v>
      </c>
      <c r="FL2398" s="55">
        <v>0.6</v>
      </c>
      <c r="JW2398" s="12">
        <v>2391</v>
      </c>
      <c r="JX2398" s="12" t="s">
        <v>2199</v>
      </c>
      <c r="JY2398" s="12" t="s">
        <v>2156</v>
      </c>
    </row>
    <row r="2399" ht="14.25" customHeight="1" outlineLevel="1" spans="7:285">
      <c r="G2399" s="55">
        <v>2392</v>
      </c>
      <c r="H2399" s="55" t="s">
        <v>1309</v>
      </c>
      <c r="I2399" s="55" t="s">
        <v>1263</v>
      </c>
      <c r="J2399" s="55" t="s">
        <v>3022</v>
      </c>
      <c r="K2399" s="55" t="s">
        <v>1249</v>
      </c>
      <c r="L2399" s="55">
        <v>0.2</v>
      </c>
      <c r="AD2399" s="12">
        <v>2392</v>
      </c>
      <c r="AE2399" s="12" t="s">
        <v>1261</v>
      </c>
      <c r="AF2399" s="12" t="s">
        <v>649</v>
      </c>
      <c r="AG2399" s="12" t="s">
        <v>1346</v>
      </c>
      <c r="AH2399" s="12" t="s">
        <v>2576</v>
      </c>
      <c r="DN2399" s="55">
        <v>2392</v>
      </c>
      <c r="DO2399" s="55" t="s">
        <v>1706</v>
      </c>
      <c r="DP2399" s="55" t="s">
        <v>3300</v>
      </c>
      <c r="DQ2399" s="55" t="s">
        <v>1260</v>
      </c>
      <c r="DR2399" s="55" t="s">
        <v>1261</v>
      </c>
      <c r="DS2399" s="55">
        <v>33197</v>
      </c>
      <c r="DT2399" s="55">
        <v>10000</v>
      </c>
      <c r="DU2399" s="55" t="s">
        <v>1258</v>
      </c>
      <c r="DV2399" s="55">
        <v>1</v>
      </c>
      <c r="EV2399" s="55">
        <v>2392</v>
      </c>
      <c r="EW2399" s="55" t="s">
        <v>1309</v>
      </c>
      <c r="EX2399" s="55" t="s">
        <v>2016</v>
      </c>
      <c r="EY2399" s="55">
        <v>1</v>
      </c>
      <c r="EZ2399" s="55">
        <v>1995</v>
      </c>
      <c r="FA2399" s="55">
        <v>2999</v>
      </c>
      <c r="FB2399" s="55" t="s">
        <v>1361</v>
      </c>
      <c r="FC2399" s="55" t="s">
        <v>1249</v>
      </c>
      <c r="FD2399" s="55">
        <v>2.5</v>
      </c>
      <c r="FF2399" s="55">
        <v>2392</v>
      </c>
      <c r="FG2399" s="55" t="s">
        <v>1313</v>
      </c>
      <c r="FH2399" s="55" t="s">
        <v>1470</v>
      </c>
      <c r="FI2399" s="55">
        <v>1</v>
      </c>
      <c r="FJ2399" s="55">
        <v>2500</v>
      </c>
      <c r="FK2399" s="55" t="s">
        <v>1249</v>
      </c>
      <c r="FL2399" s="55">
        <v>0.55</v>
      </c>
      <c r="JW2399" s="12">
        <v>2392</v>
      </c>
      <c r="JX2399" s="12" t="s">
        <v>2199</v>
      </c>
      <c r="JY2399" s="12" t="s">
        <v>2179</v>
      </c>
    </row>
    <row r="2400" ht="14.25" customHeight="1" outlineLevel="1" spans="7:285">
      <c r="G2400" s="55">
        <v>2393</v>
      </c>
      <c r="H2400" s="55" t="s">
        <v>1309</v>
      </c>
      <c r="I2400" s="55" t="s">
        <v>1708</v>
      </c>
      <c r="J2400" s="55" t="s">
        <v>2078</v>
      </c>
      <c r="K2400" s="55" t="s">
        <v>1249</v>
      </c>
      <c r="L2400" s="55">
        <v>0.32</v>
      </c>
      <c r="AD2400" s="12">
        <v>2393</v>
      </c>
      <c r="AE2400" s="12" t="s">
        <v>1261</v>
      </c>
      <c r="AF2400" s="12" t="s">
        <v>1342</v>
      </c>
      <c r="AG2400" s="12" t="s">
        <v>2199</v>
      </c>
      <c r="AH2400" s="12" t="s">
        <v>3090</v>
      </c>
      <c r="DN2400" s="55">
        <v>2393</v>
      </c>
      <c r="DO2400" s="55" t="s">
        <v>1706</v>
      </c>
      <c r="DP2400" s="55" t="s">
        <v>3300</v>
      </c>
      <c r="DQ2400" s="55" t="s">
        <v>1260</v>
      </c>
      <c r="DR2400" s="55" t="s">
        <v>1261</v>
      </c>
      <c r="DS2400" s="55">
        <v>33199</v>
      </c>
      <c r="DT2400" s="55">
        <v>10000</v>
      </c>
      <c r="DU2400" s="55" t="s">
        <v>1258</v>
      </c>
      <c r="DV2400" s="55">
        <v>1</v>
      </c>
      <c r="EV2400" s="55">
        <v>2393</v>
      </c>
      <c r="EW2400" s="55" t="s">
        <v>1309</v>
      </c>
      <c r="EX2400" s="55" t="s">
        <v>2016</v>
      </c>
      <c r="EY2400" s="55">
        <v>10</v>
      </c>
      <c r="EZ2400" s="55">
        <v>0</v>
      </c>
      <c r="FA2400" s="55">
        <v>1994</v>
      </c>
      <c r="FB2400" s="55" t="s">
        <v>1361</v>
      </c>
      <c r="FC2400" s="55" t="s">
        <v>1249</v>
      </c>
      <c r="FD2400" s="55">
        <v>3.5</v>
      </c>
      <c r="FF2400" s="55">
        <v>2393</v>
      </c>
      <c r="FG2400" s="55" t="s">
        <v>1313</v>
      </c>
      <c r="FH2400" s="55" t="s">
        <v>1470</v>
      </c>
      <c r="FI2400" s="55">
        <v>1</v>
      </c>
      <c r="FJ2400" s="55">
        <v>5000</v>
      </c>
      <c r="FK2400" s="55" t="s">
        <v>1249</v>
      </c>
      <c r="FL2400" s="55">
        <v>0.5</v>
      </c>
      <c r="JW2400" s="12">
        <v>2393</v>
      </c>
      <c r="JX2400" s="12" t="s">
        <v>2199</v>
      </c>
      <c r="JY2400" s="12" t="s">
        <v>2197</v>
      </c>
    </row>
    <row r="2401" ht="14.25" customHeight="1" outlineLevel="1" spans="7:285">
      <c r="G2401" s="55">
        <v>2394</v>
      </c>
      <c r="H2401" s="55" t="s">
        <v>1309</v>
      </c>
      <c r="I2401" s="55" t="s">
        <v>1708</v>
      </c>
      <c r="J2401" s="55" t="s">
        <v>2660</v>
      </c>
      <c r="K2401" s="55" t="s">
        <v>1249</v>
      </c>
      <c r="L2401" s="55">
        <v>0.32</v>
      </c>
      <c r="AD2401" s="12">
        <v>2394</v>
      </c>
      <c r="AE2401" s="12" t="s">
        <v>1261</v>
      </c>
      <c r="AF2401" s="12" t="s">
        <v>938</v>
      </c>
      <c r="AG2401" s="12" t="s">
        <v>1346</v>
      </c>
      <c r="AH2401" s="12" t="s">
        <v>2634</v>
      </c>
      <c r="DN2401" s="55">
        <v>2394</v>
      </c>
      <c r="DO2401" s="55" t="s">
        <v>1706</v>
      </c>
      <c r="DP2401" s="55" t="s">
        <v>3300</v>
      </c>
      <c r="DQ2401" s="55" t="s">
        <v>1260</v>
      </c>
      <c r="DR2401" s="55" t="s">
        <v>1261</v>
      </c>
      <c r="DS2401" s="55">
        <v>33222</v>
      </c>
      <c r="DT2401" s="55">
        <v>10000</v>
      </c>
      <c r="DU2401" s="55" t="s">
        <v>1258</v>
      </c>
      <c r="DV2401" s="55">
        <v>1</v>
      </c>
      <c r="EV2401" s="55">
        <v>2394</v>
      </c>
      <c r="EW2401" s="55" t="s">
        <v>1309</v>
      </c>
      <c r="EX2401" s="55" t="s">
        <v>2016</v>
      </c>
      <c r="EY2401" s="55">
        <v>10</v>
      </c>
      <c r="EZ2401" s="55">
        <v>1995</v>
      </c>
      <c r="FA2401" s="55">
        <v>2999</v>
      </c>
      <c r="FB2401" s="55" t="s">
        <v>1361</v>
      </c>
      <c r="FC2401" s="55" t="s">
        <v>1249</v>
      </c>
      <c r="FD2401" s="55">
        <v>3.5</v>
      </c>
      <c r="FF2401" s="55">
        <v>2394</v>
      </c>
      <c r="FG2401" s="55" t="s">
        <v>1313</v>
      </c>
      <c r="FH2401" s="55" t="s">
        <v>1470</v>
      </c>
      <c r="FI2401" s="55">
        <v>1</v>
      </c>
      <c r="FJ2401" s="55">
        <v>10000</v>
      </c>
      <c r="FK2401" s="55" t="s">
        <v>1249</v>
      </c>
      <c r="FL2401" s="55">
        <v>0.4</v>
      </c>
      <c r="JW2401" s="12">
        <v>2394</v>
      </c>
      <c r="JX2401" s="12" t="s">
        <v>2199</v>
      </c>
      <c r="JY2401" s="12" t="s">
        <v>2219</v>
      </c>
    </row>
    <row r="2402" ht="14.25" customHeight="1" outlineLevel="1" spans="7:285">
      <c r="G2402" s="55">
        <v>2395</v>
      </c>
      <c r="H2402" s="55" t="s">
        <v>1309</v>
      </c>
      <c r="I2402" s="55" t="s">
        <v>1708</v>
      </c>
      <c r="J2402" s="55" t="s">
        <v>2054</v>
      </c>
      <c r="K2402" s="55" t="s">
        <v>1249</v>
      </c>
      <c r="L2402" s="55">
        <v>0.32</v>
      </c>
      <c r="AD2402" s="12">
        <v>2395</v>
      </c>
      <c r="AE2402" s="12" t="s">
        <v>1261</v>
      </c>
      <c r="AF2402" s="12" t="s">
        <v>1666</v>
      </c>
      <c r="AG2402" s="12" t="s">
        <v>2199</v>
      </c>
      <c r="AH2402" s="12" t="s">
        <v>3090</v>
      </c>
      <c r="DN2402" s="55">
        <v>2395</v>
      </c>
      <c r="DO2402" s="55" t="s">
        <v>1706</v>
      </c>
      <c r="DP2402" s="55" t="s">
        <v>3300</v>
      </c>
      <c r="DQ2402" s="55" t="s">
        <v>1260</v>
      </c>
      <c r="DR2402" s="55" t="s">
        <v>1261</v>
      </c>
      <c r="DS2402" s="55">
        <v>33231</v>
      </c>
      <c r="DT2402" s="55">
        <v>10000</v>
      </c>
      <c r="DU2402" s="55" t="s">
        <v>1258</v>
      </c>
      <c r="DV2402" s="55">
        <v>1</v>
      </c>
      <c r="EV2402" s="55">
        <v>2395</v>
      </c>
      <c r="EW2402" s="55" t="s">
        <v>1309</v>
      </c>
      <c r="EX2402" s="55" t="s">
        <v>2016</v>
      </c>
      <c r="EY2402" s="55">
        <v>2</v>
      </c>
      <c r="EZ2402" s="55">
        <v>0</v>
      </c>
      <c r="FA2402" s="55">
        <v>1994</v>
      </c>
      <c r="FB2402" s="55" t="s">
        <v>1361</v>
      </c>
      <c r="FC2402" s="55" t="s">
        <v>1249</v>
      </c>
      <c r="FD2402" s="55">
        <v>2.5</v>
      </c>
      <c r="FF2402" s="55">
        <v>2395</v>
      </c>
      <c r="FG2402" s="55" t="s">
        <v>1313</v>
      </c>
      <c r="FH2402" s="55" t="s">
        <v>1470</v>
      </c>
      <c r="FI2402" s="55">
        <v>1</v>
      </c>
      <c r="FJ2402" s="55">
        <v>25000</v>
      </c>
      <c r="FK2402" s="55" t="s">
        <v>1249</v>
      </c>
      <c r="FL2402" s="55">
        <v>0.35</v>
      </c>
      <c r="JW2402" s="12">
        <v>2395</v>
      </c>
      <c r="JX2402" s="12" t="s">
        <v>2199</v>
      </c>
      <c r="JY2402" s="12" t="s">
        <v>2236</v>
      </c>
    </row>
    <row r="2403" ht="14.25" customHeight="1" outlineLevel="1" spans="7:285">
      <c r="G2403" s="55">
        <v>2396</v>
      </c>
      <c r="H2403" s="55" t="s">
        <v>1309</v>
      </c>
      <c r="I2403" s="55" t="s">
        <v>1708</v>
      </c>
      <c r="J2403" s="55" t="s">
        <v>2647</v>
      </c>
      <c r="K2403" s="55" t="s">
        <v>1249</v>
      </c>
      <c r="L2403" s="55">
        <v>0.32</v>
      </c>
      <c r="AD2403" s="12">
        <v>2396</v>
      </c>
      <c r="AE2403" s="12" t="s">
        <v>1261</v>
      </c>
      <c r="AF2403" s="12" t="s">
        <v>997</v>
      </c>
      <c r="AG2403" s="12" t="s">
        <v>1731</v>
      </c>
      <c r="AH2403" s="12" t="s">
        <v>2745</v>
      </c>
      <c r="DN2403" s="55">
        <v>2396</v>
      </c>
      <c r="DO2403" s="55" t="s">
        <v>1706</v>
      </c>
      <c r="DP2403" s="55" t="s">
        <v>3300</v>
      </c>
      <c r="DQ2403" s="55" t="s">
        <v>1260</v>
      </c>
      <c r="DR2403" s="55" t="s">
        <v>1261</v>
      </c>
      <c r="DS2403" s="55">
        <v>33233</v>
      </c>
      <c r="DT2403" s="55">
        <v>10000</v>
      </c>
      <c r="DU2403" s="55" t="s">
        <v>1258</v>
      </c>
      <c r="DV2403" s="55">
        <v>1</v>
      </c>
      <c r="EV2403" s="55">
        <v>2396</v>
      </c>
      <c r="EW2403" s="55" t="s">
        <v>1309</v>
      </c>
      <c r="EX2403" s="55" t="s">
        <v>2016</v>
      </c>
      <c r="EY2403" s="55">
        <v>2</v>
      </c>
      <c r="EZ2403" s="55">
        <v>1995</v>
      </c>
      <c r="FA2403" s="55">
        <v>2999</v>
      </c>
      <c r="FB2403" s="55" t="s">
        <v>1361</v>
      </c>
      <c r="FC2403" s="55" t="s">
        <v>1249</v>
      </c>
      <c r="FD2403" s="55">
        <v>2.5</v>
      </c>
      <c r="FF2403" s="55">
        <v>2396</v>
      </c>
      <c r="FG2403" s="55" t="s">
        <v>1313</v>
      </c>
      <c r="FH2403" s="55" t="s">
        <v>1470</v>
      </c>
      <c r="FI2403" s="55">
        <v>1</v>
      </c>
      <c r="FJ2403" s="55">
        <v>50000</v>
      </c>
      <c r="FK2403" s="55" t="s">
        <v>1249</v>
      </c>
      <c r="FL2403" s="55">
        <v>0.35</v>
      </c>
      <c r="JW2403" s="12">
        <v>2396</v>
      </c>
      <c r="JX2403" s="12" t="s">
        <v>2199</v>
      </c>
      <c r="JY2403" s="12" t="s">
        <v>1955</v>
      </c>
    </row>
    <row r="2404" ht="14.25" customHeight="1" outlineLevel="1" spans="7:285">
      <c r="G2404" s="55">
        <v>2397</v>
      </c>
      <c r="H2404" s="55" t="s">
        <v>1309</v>
      </c>
      <c r="I2404" s="55" t="s">
        <v>1708</v>
      </c>
      <c r="J2404" s="55" t="s">
        <v>3065</v>
      </c>
      <c r="K2404" s="55" t="s">
        <v>1249</v>
      </c>
      <c r="L2404" s="55">
        <v>0.32</v>
      </c>
      <c r="AD2404" s="12">
        <v>2397</v>
      </c>
      <c r="AE2404" s="12" t="s">
        <v>1261</v>
      </c>
      <c r="AF2404" s="12" t="s">
        <v>1517</v>
      </c>
      <c r="AG2404" s="12" t="s">
        <v>2199</v>
      </c>
      <c r="AH2404" s="12" t="s">
        <v>3090</v>
      </c>
      <c r="DN2404" s="55">
        <v>2397</v>
      </c>
      <c r="DO2404" s="55" t="s">
        <v>1706</v>
      </c>
      <c r="DP2404" s="55" t="s">
        <v>3300</v>
      </c>
      <c r="DQ2404" s="55" t="s">
        <v>1260</v>
      </c>
      <c r="DR2404" s="55" t="s">
        <v>1261</v>
      </c>
      <c r="DS2404" s="55">
        <v>33234</v>
      </c>
      <c r="DT2404" s="55">
        <v>10000</v>
      </c>
      <c r="DU2404" s="55" t="s">
        <v>1258</v>
      </c>
      <c r="DV2404" s="55">
        <v>1</v>
      </c>
      <c r="EV2404" s="55">
        <v>2397</v>
      </c>
      <c r="EW2404" s="55" t="s">
        <v>1309</v>
      </c>
      <c r="EX2404" s="55" t="s">
        <v>2016</v>
      </c>
      <c r="EY2404" s="55">
        <v>5</v>
      </c>
      <c r="EZ2404" s="55">
        <v>0</v>
      </c>
      <c r="FA2404" s="55">
        <v>1994</v>
      </c>
      <c r="FB2404" s="55" t="s">
        <v>1361</v>
      </c>
      <c r="FC2404" s="55" t="s">
        <v>1249</v>
      </c>
      <c r="FD2404" s="55">
        <v>3.5</v>
      </c>
      <c r="FF2404" s="55">
        <v>2397</v>
      </c>
      <c r="FG2404" s="55" t="s">
        <v>1313</v>
      </c>
      <c r="FH2404" s="55" t="s">
        <v>1470</v>
      </c>
      <c r="FI2404" s="55">
        <v>1</v>
      </c>
      <c r="FJ2404" s="55">
        <v>80000</v>
      </c>
      <c r="FK2404" s="55" t="s">
        <v>1249</v>
      </c>
      <c r="FL2404" s="55">
        <v>0.35</v>
      </c>
      <c r="JW2404" s="12">
        <v>2397</v>
      </c>
      <c r="JX2404" s="12" t="s">
        <v>2199</v>
      </c>
      <c r="JY2404" s="12" t="s">
        <v>2270</v>
      </c>
    </row>
    <row r="2405" ht="14.25" customHeight="1" outlineLevel="1" spans="7:285">
      <c r="G2405" s="55">
        <v>2398</v>
      </c>
      <c r="H2405" s="55" t="s">
        <v>1309</v>
      </c>
      <c r="I2405" s="55" t="s">
        <v>1708</v>
      </c>
      <c r="J2405" s="55" t="s">
        <v>3068</v>
      </c>
      <c r="K2405" s="55" t="s">
        <v>1249</v>
      </c>
      <c r="L2405" s="55">
        <v>0.32</v>
      </c>
      <c r="AD2405" s="12">
        <v>2398</v>
      </c>
      <c r="AE2405" s="12" t="s">
        <v>1261</v>
      </c>
      <c r="AF2405" s="12" t="s">
        <v>1206</v>
      </c>
      <c r="AG2405" s="12" t="s">
        <v>1731</v>
      </c>
      <c r="AH2405" s="12" t="s">
        <v>2745</v>
      </c>
      <c r="DN2405" s="55">
        <v>2398</v>
      </c>
      <c r="DO2405" s="55" t="s">
        <v>1706</v>
      </c>
      <c r="DP2405" s="55" t="s">
        <v>3300</v>
      </c>
      <c r="DQ2405" s="55" t="s">
        <v>1260</v>
      </c>
      <c r="DR2405" s="55" t="s">
        <v>1261</v>
      </c>
      <c r="DS2405" s="55">
        <v>33238</v>
      </c>
      <c r="DT2405" s="55">
        <v>10000</v>
      </c>
      <c r="DU2405" s="55" t="s">
        <v>1258</v>
      </c>
      <c r="DV2405" s="55">
        <v>1</v>
      </c>
      <c r="EV2405" s="55">
        <v>2398</v>
      </c>
      <c r="EW2405" s="55" t="s">
        <v>1309</v>
      </c>
      <c r="EX2405" s="55" t="s">
        <v>2016</v>
      </c>
      <c r="EY2405" s="55">
        <v>5</v>
      </c>
      <c r="EZ2405" s="55">
        <v>1995</v>
      </c>
      <c r="FA2405" s="55">
        <v>2999</v>
      </c>
      <c r="FB2405" s="55" t="s">
        <v>1361</v>
      </c>
      <c r="FC2405" s="55" t="s">
        <v>1249</v>
      </c>
      <c r="FD2405" s="55">
        <v>3.5</v>
      </c>
      <c r="FF2405" s="55">
        <v>2398</v>
      </c>
      <c r="FG2405" s="55" t="s">
        <v>1313</v>
      </c>
      <c r="FH2405" s="55" t="s">
        <v>1470</v>
      </c>
      <c r="FI2405" s="55">
        <v>1</v>
      </c>
      <c r="FJ2405" s="55">
        <v>130000</v>
      </c>
      <c r="FK2405" s="55" t="s">
        <v>1249</v>
      </c>
      <c r="FL2405" s="55">
        <v>0.35</v>
      </c>
      <c r="JW2405" s="12">
        <v>2398</v>
      </c>
      <c r="JX2405" s="12" t="s">
        <v>2199</v>
      </c>
      <c r="JY2405" s="12" t="s">
        <v>2065</v>
      </c>
    </row>
    <row r="2406" ht="14.25" customHeight="1" outlineLevel="1" spans="7:285">
      <c r="G2406" s="55">
        <v>2399</v>
      </c>
      <c r="H2406" s="55" t="s">
        <v>2052</v>
      </c>
      <c r="I2406" s="55" t="s">
        <v>1260</v>
      </c>
      <c r="J2406" s="55" t="s">
        <v>1891</v>
      </c>
      <c r="K2406" s="55" t="s">
        <v>1258</v>
      </c>
      <c r="L2406" s="55">
        <v>0.0208</v>
      </c>
      <c r="AD2406" s="12">
        <v>2399</v>
      </c>
      <c r="AE2406" s="12" t="s">
        <v>1261</v>
      </c>
      <c r="AF2406" s="12" t="s">
        <v>1950</v>
      </c>
      <c r="AG2406" s="12" t="s">
        <v>2199</v>
      </c>
      <c r="AH2406" s="12" t="s">
        <v>3090</v>
      </c>
      <c r="DN2406" s="55">
        <v>2399</v>
      </c>
      <c r="DO2406" s="55" t="s">
        <v>1706</v>
      </c>
      <c r="DP2406" s="55" t="s">
        <v>3300</v>
      </c>
      <c r="DQ2406" s="55" t="s">
        <v>1260</v>
      </c>
      <c r="DR2406" s="55" t="s">
        <v>1261</v>
      </c>
      <c r="DS2406" s="55">
        <v>33239</v>
      </c>
      <c r="DT2406" s="55">
        <v>10000</v>
      </c>
      <c r="DU2406" s="55" t="s">
        <v>1258</v>
      </c>
      <c r="DV2406" s="55">
        <v>1</v>
      </c>
      <c r="EV2406" s="55">
        <v>2399</v>
      </c>
      <c r="EW2406" s="55" t="s">
        <v>1309</v>
      </c>
      <c r="EX2406" s="55" t="s">
        <v>2016</v>
      </c>
      <c r="EY2406" s="55">
        <v>6</v>
      </c>
      <c r="EZ2406" s="55">
        <v>0</v>
      </c>
      <c r="FA2406" s="55">
        <v>1994</v>
      </c>
      <c r="FB2406" s="55" t="s">
        <v>1361</v>
      </c>
      <c r="FC2406" s="55" t="s">
        <v>1249</v>
      </c>
      <c r="FD2406" s="55">
        <v>4</v>
      </c>
      <c r="FF2406" s="55">
        <v>2399</v>
      </c>
      <c r="FG2406" s="55" t="s">
        <v>1313</v>
      </c>
      <c r="FH2406" s="55" t="s">
        <v>1470</v>
      </c>
      <c r="FI2406" s="55">
        <v>1</v>
      </c>
      <c r="FJ2406" s="55">
        <v>260000</v>
      </c>
      <c r="FK2406" s="55" t="s">
        <v>1249</v>
      </c>
      <c r="FL2406" s="55">
        <v>0.35</v>
      </c>
      <c r="JW2406" s="12">
        <v>2399</v>
      </c>
      <c r="JX2406" s="12" t="s">
        <v>2199</v>
      </c>
      <c r="JY2406" s="12" t="s">
        <v>2298</v>
      </c>
    </row>
    <row r="2407" ht="14.25" customHeight="1" outlineLevel="1" spans="7:285">
      <c r="G2407" s="55">
        <v>2400</v>
      </c>
      <c r="H2407" s="55" t="s">
        <v>2052</v>
      </c>
      <c r="I2407" s="55" t="s">
        <v>1260</v>
      </c>
      <c r="J2407" s="55" t="s">
        <v>1942</v>
      </c>
      <c r="K2407" s="55" t="s">
        <v>1258</v>
      </c>
      <c r="L2407" s="55">
        <v>0.0208</v>
      </c>
      <c r="AD2407" s="12">
        <v>2400</v>
      </c>
      <c r="AE2407" s="12" t="s">
        <v>1261</v>
      </c>
      <c r="AF2407" s="12" t="s">
        <v>1610</v>
      </c>
      <c r="AG2407" s="12" t="s">
        <v>1731</v>
      </c>
      <c r="AH2407" s="12" t="s">
        <v>2745</v>
      </c>
      <c r="DN2407" s="55">
        <v>2400</v>
      </c>
      <c r="DO2407" s="55" t="s">
        <v>1706</v>
      </c>
      <c r="DP2407" s="55" t="s">
        <v>3300</v>
      </c>
      <c r="DQ2407" s="55" t="s">
        <v>1260</v>
      </c>
      <c r="DR2407" s="55" t="s">
        <v>1261</v>
      </c>
      <c r="DS2407" s="55">
        <v>33242</v>
      </c>
      <c r="DT2407" s="55">
        <v>10000</v>
      </c>
      <c r="DU2407" s="55" t="s">
        <v>1258</v>
      </c>
      <c r="DV2407" s="55">
        <v>1</v>
      </c>
      <c r="EV2407" s="55">
        <v>2400</v>
      </c>
      <c r="EW2407" s="55" t="s">
        <v>1309</v>
      </c>
      <c r="EX2407" s="55" t="s">
        <v>2016</v>
      </c>
      <c r="EY2407" s="55">
        <v>6</v>
      </c>
      <c r="EZ2407" s="55">
        <v>1995</v>
      </c>
      <c r="FA2407" s="55">
        <v>2999</v>
      </c>
      <c r="FB2407" s="55" t="s">
        <v>1361</v>
      </c>
      <c r="FC2407" s="55" t="s">
        <v>1249</v>
      </c>
      <c r="FD2407" s="55">
        <v>4</v>
      </c>
      <c r="FF2407" s="55">
        <v>2400</v>
      </c>
      <c r="FG2407" s="55" t="s">
        <v>1313</v>
      </c>
      <c r="FH2407" s="55" t="s">
        <v>1470</v>
      </c>
      <c r="FI2407" s="55">
        <v>1</v>
      </c>
      <c r="FJ2407" s="55">
        <v>400000</v>
      </c>
      <c r="FK2407" s="55" t="s">
        <v>1249</v>
      </c>
      <c r="FL2407" s="55">
        <v>0.35</v>
      </c>
      <c r="JW2407" s="12">
        <v>2400</v>
      </c>
      <c r="JX2407" s="12" t="s">
        <v>2199</v>
      </c>
      <c r="JY2407" s="12" t="s">
        <v>2314</v>
      </c>
    </row>
    <row r="2408" ht="14.25" customHeight="1" outlineLevel="1" spans="7:285">
      <c r="G2408" s="55">
        <v>2401</v>
      </c>
      <c r="H2408" s="55" t="s">
        <v>2052</v>
      </c>
      <c r="I2408" s="55" t="s">
        <v>1260</v>
      </c>
      <c r="J2408" s="55" t="s">
        <v>1811</v>
      </c>
      <c r="K2408" s="55" t="s">
        <v>1258</v>
      </c>
      <c r="L2408" s="55">
        <v>0.0375</v>
      </c>
      <c r="AD2408" s="12">
        <v>2401</v>
      </c>
      <c r="AE2408" s="12" t="s">
        <v>1261</v>
      </c>
      <c r="AF2408" s="12" t="s">
        <v>2236</v>
      </c>
      <c r="AG2408" s="12" t="s">
        <v>2199</v>
      </c>
      <c r="AH2408" s="12" t="s">
        <v>3090</v>
      </c>
      <c r="DN2408" s="55">
        <v>2401</v>
      </c>
      <c r="DO2408" s="55" t="s">
        <v>1706</v>
      </c>
      <c r="DP2408" s="55" t="s">
        <v>3300</v>
      </c>
      <c r="DQ2408" s="55" t="s">
        <v>1260</v>
      </c>
      <c r="DR2408" s="55" t="s">
        <v>1261</v>
      </c>
      <c r="DS2408" s="55">
        <v>33243</v>
      </c>
      <c r="DT2408" s="55">
        <v>10000</v>
      </c>
      <c r="DU2408" s="55" t="s">
        <v>1258</v>
      </c>
      <c r="DV2408" s="55">
        <v>1</v>
      </c>
      <c r="EV2408" s="55">
        <v>2401</v>
      </c>
      <c r="EW2408" s="55" t="s">
        <v>1309</v>
      </c>
      <c r="EX2408" s="55" t="s">
        <v>2016</v>
      </c>
      <c r="EY2408" s="55">
        <v>7</v>
      </c>
      <c r="EZ2408" s="55">
        <v>0</v>
      </c>
      <c r="FA2408" s="55">
        <v>1994</v>
      </c>
      <c r="FB2408" s="55" t="s">
        <v>1361</v>
      </c>
      <c r="FC2408" s="55" t="s">
        <v>1249</v>
      </c>
      <c r="FD2408" s="55">
        <v>3.5</v>
      </c>
      <c r="FF2408" s="55">
        <v>2401</v>
      </c>
      <c r="FG2408" s="55" t="s">
        <v>1313</v>
      </c>
      <c r="FH2408" s="55" t="s">
        <v>1470</v>
      </c>
      <c r="FI2408" s="55">
        <v>1</v>
      </c>
      <c r="FJ2408" s="55">
        <v>530000</v>
      </c>
      <c r="FK2408" s="55" t="s">
        <v>1249</v>
      </c>
      <c r="FL2408" s="55">
        <v>0.35</v>
      </c>
      <c r="JW2408" s="12">
        <v>2401</v>
      </c>
      <c r="JX2408" s="12" t="s">
        <v>2199</v>
      </c>
      <c r="JY2408" s="12" t="s">
        <v>2332</v>
      </c>
    </row>
    <row r="2409" ht="14.25" customHeight="1" outlineLevel="1" spans="7:285">
      <c r="G2409" s="55">
        <v>2402</v>
      </c>
      <c r="H2409" s="55" t="s">
        <v>2052</v>
      </c>
      <c r="I2409" s="55" t="s">
        <v>1260</v>
      </c>
      <c r="J2409" s="55" t="s">
        <v>1839</v>
      </c>
      <c r="K2409" s="55" t="s">
        <v>1258</v>
      </c>
      <c r="L2409" s="55">
        <v>0.0208</v>
      </c>
      <c r="AD2409" s="12">
        <v>2402</v>
      </c>
      <c r="AE2409" s="12" t="s">
        <v>1261</v>
      </c>
      <c r="AF2409" s="12" t="s">
        <v>1975</v>
      </c>
      <c r="AG2409" s="12" t="s">
        <v>1731</v>
      </c>
      <c r="AH2409" s="12" t="s">
        <v>2745</v>
      </c>
      <c r="DN2409" s="55">
        <v>2402</v>
      </c>
      <c r="DO2409" s="55" t="s">
        <v>1706</v>
      </c>
      <c r="DP2409" s="55" t="s">
        <v>3300</v>
      </c>
      <c r="DQ2409" s="55" t="s">
        <v>1260</v>
      </c>
      <c r="DR2409" s="55" t="s">
        <v>1261</v>
      </c>
      <c r="DS2409" s="55">
        <v>33245</v>
      </c>
      <c r="DT2409" s="55">
        <v>10000</v>
      </c>
      <c r="DU2409" s="55" t="s">
        <v>1258</v>
      </c>
      <c r="DV2409" s="55">
        <v>1</v>
      </c>
      <c r="EV2409" s="55">
        <v>2402</v>
      </c>
      <c r="EW2409" s="55" t="s">
        <v>1309</v>
      </c>
      <c r="EX2409" s="55" t="s">
        <v>2016</v>
      </c>
      <c r="EY2409" s="55">
        <v>7</v>
      </c>
      <c r="EZ2409" s="55">
        <v>1995</v>
      </c>
      <c r="FA2409" s="55">
        <v>2999</v>
      </c>
      <c r="FB2409" s="55" t="s">
        <v>1361</v>
      </c>
      <c r="FC2409" s="55" t="s">
        <v>1249</v>
      </c>
      <c r="FD2409" s="55">
        <v>3.5</v>
      </c>
      <c r="FF2409" s="55">
        <v>2402</v>
      </c>
      <c r="FG2409" s="55" t="s">
        <v>1313</v>
      </c>
      <c r="FH2409" s="55" t="s">
        <v>1470</v>
      </c>
      <c r="FI2409" s="55">
        <v>1</v>
      </c>
      <c r="FJ2409" s="55">
        <v>540000</v>
      </c>
      <c r="FK2409" s="55" t="s">
        <v>1249</v>
      </c>
      <c r="FL2409" s="55">
        <v>0.35</v>
      </c>
      <c r="JW2409" s="12">
        <v>2402</v>
      </c>
      <c r="JX2409" s="12" t="s">
        <v>2199</v>
      </c>
      <c r="JY2409" s="12" t="s">
        <v>1937</v>
      </c>
    </row>
    <row r="2410" ht="14.25" customHeight="1" outlineLevel="1" spans="7:285">
      <c r="G2410" s="55">
        <v>2403</v>
      </c>
      <c r="H2410" s="55" t="s">
        <v>2052</v>
      </c>
      <c r="I2410" s="55" t="s">
        <v>1260</v>
      </c>
      <c r="J2410" s="55" t="s">
        <v>1363</v>
      </c>
      <c r="K2410" s="55" t="s">
        <v>1258</v>
      </c>
      <c r="L2410" s="55">
        <v>0.0208</v>
      </c>
      <c r="AD2410" s="12">
        <v>2403</v>
      </c>
      <c r="AE2410" s="12" t="s">
        <v>1261</v>
      </c>
      <c r="AF2410" s="12" t="s">
        <v>1933</v>
      </c>
      <c r="AG2410" s="12" t="s">
        <v>2199</v>
      </c>
      <c r="AH2410" s="12" t="s">
        <v>3090</v>
      </c>
      <c r="DN2410" s="55">
        <v>2403</v>
      </c>
      <c r="DO2410" s="55" t="s">
        <v>1706</v>
      </c>
      <c r="DP2410" s="55" t="s">
        <v>3300</v>
      </c>
      <c r="DQ2410" s="55" t="s">
        <v>1260</v>
      </c>
      <c r="DR2410" s="55" t="s">
        <v>1261</v>
      </c>
      <c r="DS2410" s="55">
        <v>33247</v>
      </c>
      <c r="DT2410" s="55">
        <v>10000</v>
      </c>
      <c r="DU2410" s="55" t="s">
        <v>1258</v>
      </c>
      <c r="DV2410" s="55">
        <v>1</v>
      </c>
      <c r="EV2410" s="55">
        <v>2403</v>
      </c>
      <c r="EW2410" s="55" t="s">
        <v>1309</v>
      </c>
      <c r="EX2410" s="55" t="s">
        <v>2016</v>
      </c>
      <c r="EY2410" s="55">
        <v>8</v>
      </c>
      <c r="EZ2410" s="55">
        <v>0</v>
      </c>
      <c r="FA2410" s="55">
        <v>1994</v>
      </c>
      <c r="FB2410" s="55" t="s">
        <v>1361</v>
      </c>
      <c r="FC2410" s="55" t="s">
        <v>1249</v>
      </c>
      <c r="FD2410" s="55">
        <v>4</v>
      </c>
      <c r="FF2410" s="55">
        <v>2403</v>
      </c>
      <c r="FG2410" s="55" t="s">
        <v>1313</v>
      </c>
      <c r="FH2410" s="55" t="s">
        <v>1470</v>
      </c>
      <c r="FI2410" s="55">
        <v>10</v>
      </c>
      <c r="FJ2410" s="55">
        <v>0</v>
      </c>
      <c r="FK2410" s="55" t="s">
        <v>1249</v>
      </c>
      <c r="FL2410" s="55">
        <v>0.8</v>
      </c>
      <c r="JW2410" s="12">
        <v>2403</v>
      </c>
      <c r="JX2410" s="12" t="s">
        <v>2199</v>
      </c>
      <c r="JY2410" s="12" t="s">
        <v>1933</v>
      </c>
    </row>
    <row r="2411" ht="14.25" customHeight="1" outlineLevel="1" spans="7:285">
      <c r="G2411" s="55">
        <v>2404</v>
      </c>
      <c r="H2411" s="55" t="s">
        <v>2052</v>
      </c>
      <c r="I2411" s="55" t="s">
        <v>1260</v>
      </c>
      <c r="J2411" s="55" t="s">
        <v>1910</v>
      </c>
      <c r="K2411" s="55" t="s">
        <v>1258</v>
      </c>
      <c r="L2411" s="55">
        <v>0.0208</v>
      </c>
      <c r="AD2411" s="12">
        <v>2404</v>
      </c>
      <c r="AE2411" s="12" t="s">
        <v>1261</v>
      </c>
      <c r="AF2411" s="12" t="s">
        <v>2146</v>
      </c>
      <c r="AG2411" s="12" t="s">
        <v>1731</v>
      </c>
      <c r="AH2411" s="12" t="s">
        <v>2745</v>
      </c>
      <c r="DN2411" s="55">
        <v>2404</v>
      </c>
      <c r="DO2411" s="55" t="s">
        <v>1706</v>
      </c>
      <c r="DP2411" s="55" t="s">
        <v>3300</v>
      </c>
      <c r="DQ2411" s="55" t="s">
        <v>1260</v>
      </c>
      <c r="DR2411" s="55" t="s">
        <v>1261</v>
      </c>
      <c r="DS2411" s="55">
        <v>33255</v>
      </c>
      <c r="DT2411" s="55">
        <v>10000</v>
      </c>
      <c r="DU2411" s="55" t="s">
        <v>1258</v>
      </c>
      <c r="DV2411" s="55">
        <v>1</v>
      </c>
      <c r="EV2411" s="55">
        <v>2404</v>
      </c>
      <c r="EW2411" s="55" t="s">
        <v>1309</v>
      </c>
      <c r="EX2411" s="55" t="s">
        <v>2016</v>
      </c>
      <c r="EY2411" s="55">
        <v>8</v>
      </c>
      <c r="EZ2411" s="55">
        <v>1995</v>
      </c>
      <c r="FA2411" s="55">
        <v>2999</v>
      </c>
      <c r="FB2411" s="55" t="s">
        <v>1361</v>
      </c>
      <c r="FC2411" s="55" t="s">
        <v>1249</v>
      </c>
      <c r="FD2411" s="55">
        <v>4</v>
      </c>
      <c r="FF2411" s="55">
        <v>2404</v>
      </c>
      <c r="FG2411" s="55" t="s">
        <v>1313</v>
      </c>
      <c r="FH2411" s="55" t="s">
        <v>1470</v>
      </c>
      <c r="FI2411" s="55">
        <v>10</v>
      </c>
      <c r="FJ2411" s="55">
        <v>1000</v>
      </c>
      <c r="FK2411" s="55" t="s">
        <v>1249</v>
      </c>
      <c r="FL2411" s="55">
        <v>0.8</v>
      </c>
      <c r="JW2411" s="12">
        <v>2404</v>
      </c>
      <c r="JX2411" s="12" t="s">
        <v>2199</v>
      </c>
      <c r="JY2411" s="12" t="s">
        <v>1892</v>
      </c>
    </row>
    <row r="2412" ht="14.25" customHeight="1" outlineLevel="1" spans="7:285">
      <c r="G2412" s="55">
        <v>2405</v>
      </c>
      <c r="H2412" s="55" t="s">
        <v>2052</v>
      </c>
      <c r="I2412" s="55" t="s">
        <v>1260</v>
      </c>
      <c r="J2412" s="55" t="s">
        <v>1939</v>
      </c>
      <c r="K2412" s="55" t="s">
        <v>1258</v>
      </c>
      <c r="L2412" s="55">
        <v>0.0208</v>
      </c>
      <c r="AD2412" s="12">
        <v>2405</v>
      </c>
      <c r="AE2412" s="12" t="s">
        <v>1261</v>
      </c>
      <c r="AF2412" s="12" t="s">
        <v>2490</v>
      </c>
      <c r="AG2412" s="12" t="s">
        <v>2199</v>
      </c>
      <c r="AH2412" s="12" t="s">
        <v>3090</v>
      </c>
      <c r="DN2412" s="55">
        <v>2405</v>
      </c>
      <c r="DO2412" s="55" t="s">
        <v>1706</v>
      </c>
      <c r="DP2412" s="55" t="s">
        <v>3300</v>
      </c>
      <c r="DQ2412" s="55" t="s">
        <v>1260</v>
      </c>
      <c r="DR2412" s="55" t="s">
        <v>1261</v>
      </c>
      <c r="DS2412" s="55">
        <v>33256</v>
      </c>
      <c r="DT2412" s="55">
        <v>10000</v>
      </c>
      <c r="DU2412" s="55" t="s">
        <v>1258</v>
      </c>
      <c r="DV2412" s="55">
        <v>1</v>
      </c>
      <c r="EV2412" s="55">
        <v>2405</v>
      </c>
      <c r="EW2412" s="55" t="s">
        <v>1309</v>
      </c>
      <c r="EX2412" s="55" t="s">
        <v>2016</v>
      </c>
      <c r="EY2412" s="55">
        <v>9</v>
      </c>
      <c r="EZ2412" s="55">
        <v>0</v>
      </c>
      <c r="FA2412" s="55">
        <v>1994</v>
      </c>
      <c r="FB2412" s="55" t="s">
        <v>1361</v>
      </c>
      <c r="FC2412" s="55" t="s">
        <v>1249</v>
      </c>
      <c r="FD2412" s="55">
        <v>4.5</v>
      </c>
      <c r="FF2412" s="55">
        <v>2405</v>
      </c>
      <c r="FG2412" s="55" t="s">
        <v>1313</v>
      </c>
      <c r="FH2412" s="55" t="s">
        <v>1470</v>
      </c>
      <c r="FI2412" s="55">
        <v>10</v>
      </c>
      <c r="FJ2412" s="55">
        <v>2500</v>
      </c>
      <c r="FK2412" s="55" t="s">
        <v>1249</v>
      </c>
      <c r="FL2412" s="55">
        <v>0.8</v>
      </c>
      <c r="JW2412" s="12">
        <v>2405</v>
      </c>
      <c r="JX2412" s="12" t="s">
        <v>2199</v>
      </c>
      <c r="JY2412" s="12" t="s">
        <v>2397</v>
      </c>
    </row>
    <row r="2413" ht="14.25" customHeight="1" outlineLevel="1" spans="7:285">
      <c r="G2413" s="55">
        <v>2406</v>
      </c>
      <c r="H2413" s="55" t="s">
        <v>2052</v>
      </c>
      <c r="I2413" s="55" t="s">
        <v>1260</v>
      </c>
      <c r="J2413" s="55" t="s">
        <v>1989</v>
      </c>
      <c r="K2413" s="55" t="s">
        <v>1258</v>
      </c>
      <c r="L2413" s="55">
        <v>0.0208</v>
      </c>
      <c r="AD2413" s="12">
        <v>2406</v>
      </c>
      <c r="AE2413" s="12" t="s">
        <v>1261</v>
      </c>
      <c r="AF2413" s="12" t="s">
        <v>2294</v>
      </c>
      <c r="AG2413" s="12" t="s">
        <v>1731</v>
      </c>
      <c r="AH2413" s="12" t="s">
        <v>2745</v>
      </c>
      <c r="DN2413" s="55">
        <v>2406</v>
      </c>
      <c r="DO2413" s="55" t="s">
        <v>1706</v>
      </c>
      <c r="DP2413" s="55" t="s">
        <v>3300</v>
      </c>
      <c r="DQ2413" s="55" t="s">
        <v>1260</v>
      </c>
      <c r="DR2413" s="55" t="s">
        <v>1261</v>
      </c>
      <c r="DS2413" s="55">
        <v>33257</v>
      </c>
      <c r="DT2413" s="55">
        <v>10000</v>
      </c>
      <c r="DU2413" s="55" t="s">
        <v>1258</v>
      </c>
      <c r="DV2413" s="55">
        <v>1</v>
      </c>
      <c r="EV2413" s="55">
        <v>2406</v>
      </c>
      <c r="EW2413" s="55" t="s">
        <v>1309</v>
      </c>
      <c r="EX2413" s="55" t="s">
        <v>2016</v>
      </c>
      <c r="EY2413" s="55">
        <v>9</v>
      </c>
      <c r="EZ2413" s="55">
        <v>1995</v>
      </c>
      <c r="FA2413" s="55">
        <v>2999</v>
      </c>
      <c r="FB2413" s="55" t="s">
        <v>1361</v>
      </c>
      <c r="FC2413" s="55" t="s">
        <v>1249</v>
      </c>
      <c r="FD2413" s="55">
        <v>4.5</v>
      </c>
      <c r="FF2413" s="55">
        <v>2406</v>
      </c>
      <c r="FG2413" s="55" t="s">
        <v>1313</v>
      </c>
      <c r="FH2413" s="55" t="s">
        <v>1470</v>
      </c>
      <c r="FI2413" s="55">
        <v>10</v>
      </c>
      <c r="FJ2413" s="55">
        <v>5000</v>
      </c>
      <c r="FK2413" s="55" t="s">
        <v>1249</v>
      </c>
      <c r="FL2413" s="55">
        <v>0.8</v>
      </c>
      <c r="JW2413" s="12">
        <v>2406</v>
      </c>
      <c r="JX2413" s="12" t="s">
        <v>2199</v>
      </c>
      <c r="JY2413" s="12" t="s">
        <v>2412</v>
      </c>
    </row>
    <row r="2414" ht="14.25" customHeight="1" outlineLevel="1" spans="7:285">
      <c r="G2414" s="55">
        <v>2407</v>
      </c>
      <c r="H2414" s="55" t="s">
        <v>2052</v>
      </c>
      <c r="I2414" s="55" t="s">
        <v>2016</v>
      </c>
      <c r="J2414" s="55" t="s">
        <v>2832</v>
      </c>
      <c r="K2414" s="55" t="s">
        <v>1258</v>
      </c>
      <c r="L2414" s="55">
        <v>0.0183</v>
      </c>
      <c r="AD2414" s="12">
        <v>2407</v>
      </c>
      <c r="AE2414" s="12" t="s">
        <v>1261</v>
      </c>
      <c r="AF2414" s="12" t="s">
        <v>2618</v>
      </c>
      <c r="AG2414" s="12" t="s">
        <v>2199</v>
      </c>
      <c r="AH2414" s="12" t="s">
        <v>3090</v>
      </c>
      <c r="DN2414" s="55">
        <v>2407</v>
      </c>
      <c r="DO2414" s="55" t="s">
        <v>1706</v>
      </c>
      <c r="DP2414" s="55" t="s">
        <v>3300</v>
      </c>
      <c r="DQ2414" s="55" t="s">
        <v>1260</v>
      </c>
      <c r="DR2414" s="55" t="s">
        <v>1261</v>
      </c>
      <c r="DS2414" s="55">
        <v>33261</v>
      </c>
      <c r="DT2414" s="55">
        <v>10000</v>
      </c>
      <c r="DU2414" s="55" t="s">
        <v>1258</v>
      </c>
      <c r="DV2414" s="55">
        <v>1</v>
      </c>
      <c r="EV2414" s="55">
        <v>2407</v>
      </c>
      <c r="EW2414" s="55" t="s">
        <v>1309</v>
      </c>
      <c r="EX2414" s="55" t="s">
        <v>1263</v>
      </c>
      <c r="EY2414" s="55">
        <v>1</v>
      </c>
      <c r="EZ2414" s="55">
        <v>0</v>
      </c>
      <c r="FA2414" s="55">
        <v>1994</v>
      </c>
      <c r="FB2414" s="55" t="s">
        <v>1361</v>
      </c>
      <c r="FC2414" s="55" t="s">
        <v>1249</v>
      </c>
      <c r="FD2414" s="55">
        <v>5.25</v>
      </c>
      <c r="FF2414" s="55">
        <v>2407</v>
      </c>
      <c r="FG2414" s="55" t="s">
        <v>1313</v>
      </c>
      <c r="FH2414" s="55" t="s">
        <v>1470</v>
      </c>
      <c r="FI2414" s="55">
        <v>10</v>
      </c>
      <c r="FJ2414" s="55">
        <v>10000</v>
      </c>
      <c r="FK2414" s="55" t="s">
        <v>1249</v>
      </c>
      <c r="FL2414" s="55">
        <v>0.8</v>
      </c>
      <c r="JW2414" s="12">
        <v>2407</v>
      </c>
      <c r="JX2414" s="12" t="s">
        <v>2199</v>
      </c>
      <c r="JY2414" s="12" t="s">
        <v>2217</v>
      </c>
    </row>
    <row r="2415" ht="14.25" customHeight="1" outlineLevel="1" spans="7:285">
      <c r="G2415" s="55">
        <v>2408</v>
      </c>
      <c r="H2415" s="55" t="s">
        <v>2052</v>
      </c>
      <c r="I2415" s="55" t="s">
        <v>1263</v>
      </c>
      <c r="J2415" s="55" t="s">
        <v>3022</v>
      </c>
      <c r="K2415" s="55" t="s">
        <v>1258</v>
      </c>
      <c r="L2415" s="55">
        <v>0.0167</v>
      </c>
      <c r="AD2415" s="12">
        <v>2408</v>
      </c>
      <c r="AE2415" s="12" t="s">
        <v>1261</v>
      </c>
      <c r="AF2415" s="12" t="s">
        <v>1837</v>
      </c>
      <c r="AG2415" s="12" t="s">
        <v>1731</v>
      </c>
      <c r="AH2415" s="12" t="s">
        <v>2745</v>
      </c>
      <c r="DN2415" s="55">
        <v>2408</v>
      </c>
      <c r="DO2415" s="55" t="s">
        <v>1706</v>
      </c>
      <c r="DP2415" s="55" t="s">
        <v>3300</v>
      </c>
      <c r="DQ2415" s="55" t="s">
        <v>1260</v>
      </c>
      <c r="DR2415" s="55" t="s">
        <v>1261</v>
      </c>
      <c r="DS2415" s="55">
        <v>33265</v>
      </c>
      <c r="DT2415" s="55">
        <v>10000</v>
      </c>
      <c r="DU2415" s="55" t="s">
        <v>1258</v>
      </c>
      <c r="DV2415" s="55">
        <v>1</v>
      </c>
      <c r="EV2415" s="55">
        <v>2408</v>
      </c>
      <c r="EW2415" s="55" t="s">
        <v>1309</v>
      </c>
      <c r="EX2415" s="55" t="s">
        <v>1263</v>
      </c>
      <c r="EY2415" s="55">
        <v>1</v>
      </c>
      <c r="EZ2415" s="55">
        <v>1995</v>
      </c>
      <c r="FA2415" s="55">
        <v>2999</v>
      </c>
      <c r="FB2415" s="55" t="s">
        <v>1361</v>
      </c>
      <c r="FC2415" s="55" t="s">
        <v>1249</v>
      </c>
      <c r="FD2415" s="55">
        <v>6</v>
      </c>
      <c r="FF2415" s="55">
        <v>2408</v>
      </c>
      <c r="FG2415" s="55" t="s">
        <v>1313</v>
      </c>
      <c r="FH2415" s="55" t="s">
        <v>1470</v>
      </c>
      <c r="FI2415" s="55">
        <v>10</v>
      </c>
      <c r="FJ2415" s="55">
        <v>25000</v>
      </c>
      <c r="FK2415" s="55" t="s">
        <v>1249</v>
      </c>
      <c r="FL2415" s="55">
        <v>0.8</v>
      </c>
      <c r="JW2415" s="12">
        <v>2408</v>
      </c>
      <c r="JX2415" s="12" t="s">
        <v>2199</v>
      </c>
      <c r="JY2415" s="12" t="s">
        <v>2444</v>
      </c>
    </row>
    <row r="2416" ht="14.25" customHeight="1" outlineLevel="1" spans="7:285">
      <c r="G2416" s="55">
        <v>2409</v>
      </c>
      <c r="H2416" s="55" t="s">
        <v>2053</v>
      </c>
      <c r="I2416" s="55" t="s">
        <v>1260</v>
      </c>
      <c r="J2416" s="55" t="s">
        <v>1891</v>
      </c>
      <c r="K2416" s="55" t="s">
        <v>1258</v>
      </c>
      <c r="L2416" s="55">
        <v>0.0208</v>
      </c>
      <c r="AD2416" s="12">
        <v>2409</v>
      </c>
      <c r="AE2416" s="12" t="s">
        <v>1261</v>
      </c>
      <c r="AF2416" s="12" t="s">
        <v>2550</v>
      </c>
      <c r="AG2416" s="12" t="s">
        <v>1731</v>
      </c>
      <c r="AH2416" s="12" t="s">
        <v>2745</v>
      </c>
      <c r="DN2416" s="55">
        <v>2409</v>
      </c>
      <c r="DO2416" s="55" t="s">
        <v>1706</v>
      </c>
      <c r="DP2416" s="55" t="s">
        <v>3300</v>
      </c>
      <c r="DQ2416" s="55" t="s">
        <v>1260</v>
      </c>
      <c r="DR2416" s="55" t="s">
        <v>1261</v>
      </c>
      <c r="DS2416" s="55">
        <v>33266</v>
      </c>
      <c r="DT2416" s="55">
        <v>10000</v>
      </c>
      <c r="DU2416" s="55" t="s">
        <v>1258</v>
      </c>
      <c r="DV2416" s="55">
        <v>1</v>
      </c>
      <c r="EV2416" s="55">
        <v>2409</v>
      </c>
      <c r="EW2416" s="55" t="s">
        <v>1309</v>
      </c>
      <c r="EX2416" s="55" t="s">
        <v>1263</v>
      </c>
      <c r="EY2416" s="55">
        <v>10</v>
      </c>
      <c r="EZ2416" s="55">
        <v>0</v>
      </c>
      <c r="FA2416" s="55">
        <v>1994</v>
      </c>
      <c r="FB2416" s="55" t="s">
        <v>1361</v>
      </c>
      <c r="FC2416" s="55" t="s">
        <v>1249</v>
      </c>
      <c r="FD2416" s="55">
        <v>6</v>
      </c>
      <c r="FF2416" s="55">
        <v>2409</v>
      </c>
      <c r="FG2416" s="55" t="s">
        <v>1313</v>
      </c>
      <c r="FH2416" s="55" t="s">
        <v>1470</v>
      </c>
      <c r="FI2416" s="55">
        <v>10</v>
      </c>
      <c r="FJ2416" s="55">
        <v>50000</v>
      </c>
      <c r="FK2416" s="55" t="s">
        <v>1249</v>
      </c>
      <c r="FL2416" s="55">
        <v>0.8</v>
      </c>
      <c r="JW2416" s="12">
        <v>2409</v>
      </c>
      <c r="JX2416" s="12" t="s">
        <v>2199</v>
      </c>
      <c r="JY2416" s="12" t="s">
        <v>2459</v>
      </c>
    </row>
    <row r="2417" ht="14.25" customHeight="1" outlineLevel="1" spans="7:285">
      <c r="G2417" s="55">
        <v>2410</v>
      </c>
      <c r="H2417" s="55" t="s">
        <v>2053</v>
      </c>
      <c r="I2417" s="55" t="s">
        <v>1260</v>
      </c>
      <c r="J2417" s="55" t="s">
        <v>1942</v>
      </c>
      <c r="K2417" s="55" t="s">
        <v>1258</v>
      </c>
      <c r="L2417" s="55">
        <v>0.0208</v>
      </c>
      <c r="AD2417" s="12">
        <v>2410</v>
      </c>
      <c r="AE2417" s="12" t="s">
        <v>1261</v>
      </c>
      <c r="AF2417" s="12" t="s">
        <v>2193</v>
      </c>
      <c r="AG2417" s="12" t="s">
        <v>1731</v>
      </c>
      <c r="AH2417" s="12" t="s">
        <v>2745</v>
      </c>
      <c r="DN2417" s="55">
        <v>2410</v>
      </c>
      <c r="DO2417" s="55" t="s">
        <v>1706</v>
      </c>
      <c r="DP2417" s="55" t="s">
        <v>3300</v>
      </c>
      <c r="DQ2417" s="55" t="s">
        <v>1260</v>
      </c>
      <c r="DR2417" s="55" t="s">
        <v>1261</v>
      </c>
      <c r="DS2417" s="55">
        <v>33269</v>
      </c>
      <c r="DT2417" s="55">
        <v>10000</v>
      </c>
      <c r="DU2417" s="55" t="s">
        <v>1258</v>
      </c>
      <c r="DV2417" s="55">
        <v>1</v>
      </c>
      <c r="EV2417" s="55">
        <v>2410</v>
      </c>
      <c r="EW2417" s="55" t="s">
        <v>1309</v>
      </c>
      <c r="EX2417" s="55" t="s">
        <v>1263</v>
      </c>
      <c r="EY2417" s="55">
        <v>10</v>
      </c>
      <c r="EZ2417" s="55">
        <v>1995</v>
      </c>
      <c r="FA2417" s="55">
        <v>2999</v>
      </c>
      <c r="FB2417" s="55" t="s">
        <v>1361</v>
      </c>
      <c r="FC2417" s="55" t="s">
        <v>1249</v>
      </c>
      <c r="FD2417" s="55">
        <v>6</v>
      </c>
      <c r="FF2417" s="55">
        <v>2410</v>
      </c>
      <c r="FG2417" s="55" t="s">
        <v>1313</v>
      </c>
      <c r="FH2417" s="55" t="s">
        <v>1470</v>
      </c>
      <c r="FI2417" s="55">
        <v>10</v>
      </c>
      <c r="FJ2417" s="55">
        <v>80000</v>
      </c>
      <c r="FK2417" s="55" t="s">
        <v>1249</v>
      </c>
      <c r="FL2417" s="55">
        <v>0.8</v>
      </c>
      <c r="JW2417" s="12">
        <v>2410</v>
      </c>
      <c r="JX2417" s="12" t="s">
        <v>2199</v>
      </c>
      <c r="JY2417" s="12" t="s">
        <v>2476</v>
      </c>
    </row>
    <row r="2418" ht="14.25" customHeight="1" outlineLevel="1" spans="7:285">
      <c r="G2418" s="55">
        <v>2411</v>
      </c>
      <c r="H2418" s="55" t="s">
        <v>2053</v>
      </c>
      <c r="I2418" s="55" t="s">
        <v>1260</v>
      </c>
      <c r="J2418" s="55" t="s">
        <v>1811</v>
      </c>
      <c r="K2418" s="55" t="s">
        <v>1258</v>
      </c>
      <c r="L2418" s="55">
        <v>0.0375</v>
      </c>
      <c r="AD2418" s="12">
        <v>2411</v>
      </c>
      <c r="AE2418" s="12" t="s">
        <v>1261</v>
      </c>
      <c r="AF2418" s="12" t="s">
        <v>2743</v>
      </c>
      <c r="AG2418" s="12" t="s">
        <v>1731</v>
      </c>
      <c r="AH2418" s="12" t="s">
        <v>2745</v>
      </c>
      <c r="DN2418" s="55">
        <v>2411</v>
      </c>
      <c r="DO2418" s="55" t="s">
        <v>1706</v>
      </c>
      <c r="DP2418" s="55" t="s">
        <v>3300</v>
      </c>
      <c r="DQ2418" s="55" t="s">
        <v>1260</v>
      </c>
      <c r="DR2418" s="55" t="s">
        <v>1261</v>
      </c>
      <c r="DS2418" s="55">
        <v>33280</v>
      </c>
      <c r="DT2418" s="55">
        <v>10000</v>
      </c>
      <c r="DU2418" s="55" t="s">
        <v>1258</v>
      </c>
      <c r="DV2418" s="55">
        <v>1</v>
      </c>
      <c r="EV2418" s="55">
        <v>2411</v>
      </c>
      <c r="EW2418" s="55" t="s">
        <v>1309</v>
      </c>
      <c r="EX2418" s="55" t="s">
        <v>1263</v>
      </c>
      <c r="EY2418" s="55">
        <v>11</v>
      </c>
      <c r="EZ2418" s="55">
        <v>0</v>
      </c>
      <c r="FA2418" s="55">
        <v>1994</v>
      </c>
      <c r="FB2418" s="55" t="s">
        <v>1361</v>
      </c>
      <c r="FC2418" s="55" t="s">
        <v>1249</v>
      </c>
      <c r="FD2418" s="55">
        <v>6</v>
      </c>
      <c r="FF2418" s="55">
        <v>2411</v>
      </c>
      <c r="FG2418" s="55" t="s">
        <v>1313</v>
      </c>
      <c r="FH2418" s="55" t="s">
        <v>1470</v>
      </c>
      <c r="FI2418" s="55">
        <v>10</v>
      </c>
      <c r="FJ2418" s="55">
        <v>130000</v>
      </c>
      <c r="FK2418" s="55" t="s">
        <v>1249</v>
      </c>
      <c r="FL2418" s="55">
        <v>0.8</v>
      </c>
      <c r="JW2418" s="12">
        <v>2411</v>
      </c>
      <c r="JX2418" s="12" t="s">
        <v>2199</v>
      </c>
      <c r="JY2418" s="12" t="s">
        <v>2490</v>
      </c>
    </row>
    <row r="2419" ht="14.25" customHeight="1" outlineLevel="1" spans="7:285">
      <c r="G2419" s="55">
        <v>2412</v>
      </c>
      <c r="H2419" s="55" t="s">
        <v>2053</v>
      </c>
      <c r="I2419" s="55" t="s">
        <v>1260</v>
      </c>
      <c r="J2419" s="55" t="s">
        <v>1839</v>
      </c>
      <c r="K2419" s="55" t="s">
        <v>1258</v>
      </c>
      <c r="L2419" s="55">
        <v>0.0208</v>
      </c>
      <c r="AD2419" s="12">
        <v>2412</v>
      </c>
      <c r="AE2419" s="12" t="s">
        <v>1261</v>
      </c>
      <c r="AF2419" s="12" t="s">
        <v>774</v>
      </c>
      <c r="AG2419" s="12" t="s">
        <v>1758</v>
      </c>
      <c r="AH2419" s="12" t="s">
        <v>2754</v>
      </c>
      <c r="DN2419" s="55">
        <v>2412</v>
      </c>
      <c r="DO2419" s="55" t="s">
        <v>1706</v>
      </c>
      <c r="DP2419" s="55" t="s">
        <v>3300</v>
      </c>
      <c r="DQ2419" s="55" t="s">
        <v>1260</v>
      </c>
      <c r="DR2419" s="55" t="s">
        <v>1261</v>
      </c>
      <c r="DS2419" s="55">
        <v>33283</v>
      </c>
      <c r="DT2419" s="55">
        <v>10000</v>
      </c>
      <c r="DU2419" s="55" t="s">
        <v>1258</v>
      </c>
      <c r="DV2419" s="55">
        <v>1</v>
      </c>
      <c r="EV2419" s="55">
        <v>2412</v>
      </c>
      <c r="EW2419" s="55" t="s">
        <v>1309</v>
      </c>
      <c r="EX2419" s="55" t="s">
        <v>1263</v>
      </c>
      <c r="EY2419" s="55">
        <v>11</v>
      </c>
      <c r="EZ2419" s="55">
        <v>1995</v>
      </c>
      <c r="FA2419" s="55">
        <v>2999</v>
      </c>
      <c r="FB2419" s="55" t="s">
        <v>1361</v>
      </c>
      <c r="FC2419" s="55" t="s">
        <v>1249</v>
      </c>
      <c r="FD2419" s="55">
        <v>6</v>
      </c>
      <c r="FF2419" s="55">
        <v>2412</v>
      </c>
      <c r="FG2419" s="55" t="s">
        <v>1313</v>
      </c>
      <c r="FH2419" s="55" t="s">
        <v>1470</v>
      </c>
      <c r="FI2419" s="55">
        <v>10</v>
      </c>
      <c r="FJ2419" s="55">
        <v>260000</v>
      </c>
      <c r="FK2419" s="55" t="s">
        <v>1249</v>
      </c>
      <c r="FL2419" s="55">
        <v>0.8</v>
      </c>
      <c r="JW2419" s="12">
        <v>2412</v>
      </c>
      <c r="JX2419" s="12" t="s">
        <v>2199</v>
      </c>
      <c r="JY2419" s="12" t="s">
        <v>2505</v>
      </c>
    </row>
    <row r="2420" ht="14.25" customHeight="1" outlineLevel="1" spans="7:285">
      <c r="G2420" s="55">
        <v>2413</v>
      </c>
      <c r="H2420" s="55" t="s">
        <v>2053</v>
      </c>
      <c r="I2420" s="55" t="s">
        <v>1260</v>
      </c>
      <c r="J2420" s="55" t="s">
        <v>1363</v>
      </c>
      <c r="K2420" s="55" t="s">
        <v>1258</v>
      </c>
      <c r="L2420" s="55">
        <v>0.0208</v>
      </c>
      <c r="AD2420" s="12">
        <v>2413</v>
      </c>
      <c r="AE2420" s="12" t="s">
        <v>1261</v>
      </c>
      <c r="AF2420" s="12" t="s">
        <v>1323</v>
      </c>
      <c r="AG2420" s="12" t="s">
        <v>1758</v>
      </c>
      <c r="AH2420" s="12" t="s">
        <v>2754</v>
      </c>
      <c r="DN2420" s="55">
        <v>2413</v>
      </c>
      <c r="DO2420" s="55" t="s">
        <v>1706</v>
      </c>
      <c r="DP2420" s="55" t="s">
        <v>3300</v>
      </c>
      <c r="DQ2420" s="55" t="s">
        <v>1260</v>
      </c>
      <c r="DR2420" s="55" t="s">
        <v>1261</v>
      </c>
      <c r="DS2420" s="55">
        <v>33296</v>
      </c>
      <c r="DT2420" s="55">
        <v>10000</v>
      </c>
      <c r="DU2420" s="55" t="s">
        <v>1258</v>
      </c>
      <c r="DV2420" s="55">
        <v>1</v>
      </c>
      <c r="EV2420" s="55">
        <v>2413</v>
      </c>
      <c r="EW2420" s="55" t="s">
        <v>1309</v>
      </c>
      <c r="EX2420" s="55" t="s">
        <v>1263</v>
      </c>
      <c r="EY2420" s="55">
        <v>12</v>
      </c>
      <c r="EZ2420" s="55">
        <v>0</v>
      </c>
      <c r="FA2420" s="55">
        <v>1994</v>
      </c>
      <c r="FB2420" s="55" t="s">
        <v>1361</v>
      </c>
      <c r="FC2420" s="55" t="s">
        <v>1249</v>
      </c>
      <c r="FD2420" s="55">
        <v>6</v>
      </c>
      <c r="FF2420" s="55">
        <v>2413</v>
      </c>
      <c r="FG2420" s="55" t="s">
        <v>1313</v>
      </c>
      <c r="FH2420" s="55" t="s">
        <v>1470</v>
      </c>
      <c r="FI2420" s="55">
        <v>10</v>
      </c>
      <c r="FJ2420" s="55">
        <v>400000</v>
      </c>
      <c r="FK2420" s="55" t="s">
        <v>1249</v>
      </c>
      <c r="FL2420" s="55">
        <v>0.8</v>
      </c>
      <c r="JW2420" s="12">
        <v>2413</v>
      </c>
      <c r="JX2420" s="12" t="s">
        <v>2199</v>
      </c>
      <c r="JY2420" s="12" t="s">
        <v>2520</v>
      </c>
    </row>
    <row r="2421" ht="14.25" customHeight="1" outlineLevel="1" spans="7:285">
      <c r="G2421" s="55">
        <v>2414</v>
      </c>
      <c r="H2421" s="55" t="s">
        <v>2053</v>
      </c>
      <c r="I2421" s="55" t="s">
        <v>1260</v>
      </c>
      <c r="J2421" s="55" t="s">
        <v>1910</v>
      </c>
      <c r="K2421" s="55" t="s">
        <v>1258</v>
      </c>
      <c r="L2421" s="55">
        <v>0.0208</v>
      </c>
      <c r="AD2421" s="12">
        <v>2414</v>
      </c>
      <c r="AE2421" s="12" t="s">
        <v>1261</v>
      </c>
      <c r="AF2421" s="12" t="s">
        <v>1715</v>
      </c>
      <c r="AG2421" s="12" t="s">
        <v>1758</v>
      </c>
      <c r="AH2421" s="12" t="s">
        <v>2754</v>
      </c>
      <c r="DN2421" s="55">
        <v>2414</v>
      </c>
      <c r="DO2421" s="55" t="s">
        <v>1706</v>
      </c>
      <c r="DP2421" s="55" t="s">
        <v>3300</v>
      </c>
      <c r="DQ2421" s="55" t="s">
        <v>1260</v>
      </c>
      <c r="DR2421" s="55" t="s">
        <v>1261</v>
      </c>
      <c r="DS2421" s="55">
        <v>33299</v>
      </c>
      <c r="DT2421" s="55">
        <v>10000</v>
      </c>
      <c r="DU2421" s="55" t="s">
        <v>1258</v>
      </c>
      <c r="DV2421" s="55">
        <v>1</v>
      </c>
      <c r="EV2421" s="55">
        <v>2414</v>
      </c>
      <c r="EW2421" s="55" t="s">
        <v>1309</v>
      </c>
      <c r="EX2421" s="55" t="s">
        <v>1263</v>
      </c>
      <c r="EY2421" s="55">
        <v>12</v>
      </c>
      <c r="EZ2421" s="55">
        <v>1995</v>
      </c>
      <c r="FA2421" s="55">
        <v>2999</v>
      </c>
      <c r="FB2421" s="55" t="s">
        <v>1361</v>
      </c>
      <c r="FC2421" s="55" t="s">
        <v>1249</v>
      </c>
      <c r="FD2421" s="55">
        <v>6</v>
      </c>
      <c r="FF2421" s="55">
        <v>2414</v>
      </c>
      <c r="FG2421" s="55" t="s">
        <v>1313</v>
      </c>
      <c r="FH2421" s="55" t="s">
        <v>1470</v>
      </c>
      <c r="FI2421" s="55">
        <v>10</v>
      </c>
      <c r="FJ2421" s="55">
        <v>530000</v>
      </c>
      <c r="FK2421" s="55" t="s">
        <v>1249</v>
      </c>
      <c r="FL2421" s="55">
        <v>0.8</v>
      </c>
      <c r="JW2421" s="12">
        <v>2414</v>
      </c>
      <c r="JX2421" s="12" t="s">
        <v>2199</v>
      </c>
      <c r="JY2421" s="12" t="s">
        <v>2538</v>
      </c>
    </row>
    <row r="2422" ht="14.25" customHeight="1" outlineLevel="1" spans="7:285">
      <c r="G2422" s="55">
        <v>2415</v>
      </c>
      <c r="H2422" s="55" t="s">
        <v>2053</v>
      </c>
      <c r="I2422" s="55" t="s">
        <v>1260</v>
      </c>
      <c r="J2422" s="55" t="s">
        <v>1939</v>
      </c>
      <c r="K2422" s="55" t="s">
        <v>1258</v>
      </c>
      <c r="L2422" s="55">
        <v>0.0208</v>
      </c>
      <c r="AD2422" s="12">
        <v>2415</v>
      </c>
      <c r="AE2422" s="12" t="s">
        <v>1261</v>
      </c>
      <c r="AF2422" s="12" t="s">
        <v>1928</v>
      </c>
      <c r="AG2422" s="12" t="s">
        <v>1758</v>
      </c>
      <c r="AH2422" s="12" t="s">
        <v>2754</v>
      </c>
      <c r="DN2422" s="55">
        <v>2415</v>
      </c>
      <c r="DO2422" s="55" t="s">
        <v>1706</v>
      </c>
      <c r="DP2422" s="55" t="s">
        <v>3300</v>
      </c>
      <c r="DQ2422" s="55" t="s">
        <v>1260</v>
      </c>
      <c r="DR2422" s="55" t="s">
        <v>1261</v>
      </c>
      <c r="DS2422" s="55">
        <v>33302</v>
      </c>
      <c r="DT2422" s="55">
        <v>10000</v>
      </c>
      <c r="DU2422" s="55" t="s">
        <v>1258</v>
      </c>
      <c r="DV2422" s="55">
        <v>1</v>
      </c>
      <c r="EV2422" s="55">
        <v>2415</v>
      </c>
      <c r="EW2422" s="55" t="s">
        <v>1309</v>
      </c>
      <c r="EX2422" s="55" t="s">
        <v>1263</v>
      </c>
      <c r="EY2422" s="55">
        <v>13</v>
      </c>
      <c r="EZ2422" s="55">
        <v>0</v>
      </c>
      <c r="FA2422" s="55">
        <v>1994</v>
      </c>
      <c r="FB2422" s="55" t="s">
        <v>1361</v>
      </c>
      <c r="FC2422" s="55" t="s">
        <v>1249</v>
      </c>
      <c r="FD2422" s="55">
        <v>6</v>
      </c>
      <c r="FF2422" s="55">
        <v>2415</v>
      </c>
      <c r="FG2422" s="55" t="s">
        <v>1313</v>
      </c>
      <c r="FH2422" s="55" t="s">
        <v>1470</v>
      </c>
      <c r="FI2422" s="55">
        <v>10</v>
      </c>
      <c r="FJ2422" s="55">
        <v>540000</v>
      </c>
      <c r="FK2422" s="55" t="s">
        <v>1249</v>
      </c>
      <c r="FL2422" s="55">
        <v>0.8</v>
      </c>
      <c r="JW2422" s="12">
        <v>2415</v>
      </c>
      <c r="JX2422" s="12" t="s">
        <v>2199</v>
      </c>
      <c r="JY2422" s="12" t="s">
        <v>2554</v>
      </c>
    </row>
    <row r="2423" ht="14.25" customHeight="1" outlineLevel="1" spans="7:285">
      <c r="G2423" s="55">
        <v>2416</v>
      </c>
      <c r="H2423" s="55" t="s">
        <v>2053</v>
      </c>
      <c r="I2423" s="55" t="s">
        <v>1260</v>
      </c>
      <c r="J2423" s="55" t="s">
        <v>1989</v>
      </c>
      <c r="K2423" s="55" t="s">
        <v>1258</v>
      </c>
      <c r="L2423" s="55">
        <v>0.0208</v>
      </c>
      <c r="AD2423" s="12">
        <v>2416</v>
      </c>
      <c r="AE2423" s="12" t="s">
        <v>1261</v>
      </c>
      <c r="AF2423" s="12" t="s">
        <v>2102</v>
      </c>
      <c r="AG2423" s="12" t="s">
        <v>1758</v>
      </c>
      <c r="AH2423" s="12" t="s">
        <v>2754</v>
      </c>
      <c r="DN2423" s="55">
        <v>2416</v>
      </c>
      <c r="DO2423" s="55" t="s">
        <v>1706</v>
      </c>
      <c r="DP2423" s="55" t="s">
        <v>3300</v>
      </c>
      <c r="DQ2423" s="55" t="s">
        <v>1260</v>
      </c>
      <c r="DR2423" s="55" t="s">
        <v>1261</v>
      </c>
      <c r="DS2423" s="55">
        <v>33303</v>
      </c>
      <c r="DT2423" s="55">
        <v>10000</v>
      </c>
      <c r="DU2423" s="55" t="s">
        <v>1258</v>
      </c>
      <c r="DV2423" s="55">
        <v>1</v>
      </c>
      <c r="EV2423" s="55">
        <v>2416</v>
      </c>
      <c r="EW2423" s="55" t="s">
        <v>1309</v>
      </c>
      <c r="EX2423" s="55" t="s">
        <v>1263</v>
      </c>
      <c r="EY2423" s="55">
        <v>13</v>
      </c>
      <c r="EZ2423" s="55">
        <v>1995</v>
      </c>
      <c r="FA2423" s="55">
        <v>2999</v>
      </c>
      <c r="FB2423" s="55" t="s">
        <v>1361</v>
      </c>
      <c r="FC2423" s="55" t="s">
        <v>1249</v>
      </c>
      <c r="FD2423" s="55">
        <v>6</v>
      </c>
      <c r="FF2423" s="55">
        <v>2416</v>
      </c>
      <c r="FG2423" s="55" t="s">
        <v>1313</v>
      </c>
      <c r="FH2423" s="55" t="s">
        <v>1470</v>
      </c>
      <c r="FI2423" s="55">
        <v>11</v>
      </c>
      <c r="FJ2423" s="55">
        <v>0</v>
      </c>
      <c r="FK2423" s="55" t="s">
        <v>1249</v>
      </c>
      <c r="FL2423" s="55">
        <v>0.8</v>
      </c>
      <c r="JW2423" s="12">
        <v>2416</v>
      </c>
      <c r="JX2423" s="12" t="s">
        <v>2199</v>
      </c>
      <c r="JY2423" s="12" t="s">
        <v>2572</v>
      </c>
    </row>
    <row r="2424" ht="14.25" customHeight="1" outlineLevel="1" spans="7:285">
      <c r="G2424" s="55">
        <v>2417</v>
      </c>
      <c r="H2424" s="55" t="s">
        <v>2053</v>
      </c>
      <c r="I2424" s="55" t="s">
        <v>2016</v>
      </c>
      <c r="J2424" s="55" t="s">
        <v>2832</v>
      </c>
      <c r="K2424" s="55" t="s">
        <v>1258</v>
      </c>
      <c r="L2424" s="55">
        <v>0.0183</v>
      </c>
      <c r="AD2424" s="12">
        <v>2417</v>
      </c>
      <c r="AE2424" s="12" t="s">
        <v>1261</v>
      </c>
      <c r="AF2424" s="12" t="s">
        <v>2264</v>
      </c>
      <c r="AG2424" s="12" t="s">
        <v>1758</v>
      </c>
      <c r="AH2424" s="12" t="s">
        <v>2754</v>
      </c>
      <c r="DN2424" s="55">
        <v>2417</v>
      </c>
      <c r="DO2424" s="55" t="s">
        <v>1706</v>
      </c>
      <c r="DP2424" s="55" t="s">
        <v>3300</v>
      </c>
      <c r="DQ2424" s="55" t="s">
        <v>1260</v>
      </c>
      <c r="DR2424" s="55" t="s">
        <v>1261</v>
      </c>
      <c r="DS2424" s="55">
        <v>33307</v>
      </c>
      <c r="DT2424" s="55">
        <v>10000</v>
      </c>
      <c r="DU2424" s="55" t="s">
        <v>1258</v>
      </c>
      <c r="DV2424" s="55">
        <v>1</v>
      </c>
      <c r="EV2424" s="55">
        <v>2417</v>
      </c>
      <c r="EW2424" s="55" t="s">
        <v>1309</v>
      </c>
      <c r="EX2424" s="55" t="s">
        <v>1263</v>
      </c>
      <c r="EY2424" s="55">
        <v>14</v>
      </c>
      <c r="EZ2424" s="55">
        <v>0</v>
      </c>
      <c r="FA2424" s="55">
        <v>1994</v>
      </c>
      <c r="FB2424" s="55" t="s">
        <v>1361</v>
      </c>
      <c r="FC2424" s="55" t="s">
        <v>1249</v>
      </c>
      <c r="FD2424" s="55">
        <v>8</v>
      </c>
      <c r="FF2424" s="55">
        <v>2417</v>
      </c>
      <c r="FG2424" s="55" t="s">
        <v>1313</v>
      </c>
      <c r="FH2424" s="55" t="s">
        <v>1470</v>
      </c>
      <c r="FI2424" s="55">
        <v>11</v>
      </c>
      <c r="FJ2424" s="55">
        <v>1000</v>
      </c>
      <c r="FK2424" s="55" t="s">
        <v>1249</v>
      </c>
      <c r="FL2424" s="55">
        <v>0.8</v>
      </c>
      <c r="JW2424" s="12">
        <v>2417</v>
      </c>
      <c r="JX2424" s="12" t="s">
        <v>2199</v>
      </c>
      <c r="JY2424" s="12" t="s">
        <v>2501</v>
      </c>
    </row>
    <row r="2425" ht="14.25" customHeight="1" outlineLevel="1" spans="7:285">
      <c r="G2425" s="55">
        <v>2418</v>
      </c>
      <c r="H2425" s="55" t="s">
        <v>2053</v>
      </c>
      <c r="I2425" s="55" t="s">
        <v>1263</v>
      </c>
      <c r="J2425" s="55" t="s">
        <v>3022</v>
      </c>
      <c r="K2425" s="55" t="s">
        <v>1258</v>
      </c>
      <c r="L2425" s="55">
        <v>0.0167</v>
      </c>
      <c r="AD2425" s="12">
        <v>2418</v>
      </c>
      <c r="AE2425" s="12" t="s">
        <v>1261</v>
      </c>
      <c r="AF2425" s="12" t="s">
        <v>2393</v>
      </c>
      <c r="AG2425" s="12" t="s">
        <v>1758</v>
      </c>
      <c r="AH2425" s="12" t="s">
        <v>2754</v>
      </c>
      <c r="DN2425" s="55">
        <v>2418</v>
      </c>
      <c r="DO2425" s="55" t="s">
        <v>1706</v>
      </c>
      <c r="DP2425" s="55" t="s">
        <v>3300</v>
      </c>
      <c r="DQ2425" s="55" t="s">
        <v>1260</v>
      </c>
      <c r="DR2425" s="55" t="s">
        <v>1261</v>
      </c>
      <c r="DS2425" s="55">
        <v>33310</v>
      </c>
      <c r="DT2425" s="55">
        <v>10000</v>
      </c>
      <c r="DU2425" s="55" t="s">
        <v>1258</v>
      </c>
      <c r="DV2425" s="55">
        <v>1</v>
      </c>
      <c r="EV2425" s="55">
        <v>2418</v>
      </c>
      <c r="EW2425" s="55" t="s">
        <v>1309</v>
      </c>
      <c r="EX2425" s="55" t="s">
        <v>1263</v>
      </c>
      <c r="EY2425" s="55">
        <v>14</v>
      </c>
      <c r="EZ2425" s="55">
        <v>1995</v>
      </c>
      <c r="FA2425" s="55">
        <v>2999</v>
      </c>
      <c r="FB2425" s="55" t="s">
        <v>1361</v>
      </c>
      <c r="FC2425" s="55" t="s">
        <v>1249</v>
      </c>
      <c r="FD2425" s="55">
        <v>8</v>
      </c>
      <c r="FF2425" s="55">
        <v>2418</v>
      </c>
      <c r="FG2425" s="55" t="s">
        <v>1313</v>
      </c>
      <c r="FH2425" s="55" t="s">
        <v>1470</v>
      </c>
      <c r="FI2425" s="55">
        <v>11</v>
      </c>
      <c r="FJ2425" s="55">
        <v>2500</v>
      </c>
      <c r="FK2425" s="55" t="s">
        <v>1249</v>
      </c>
      <c r="FL2425" s="55">
        <v>0.8</v>
      </c>
      <c r="JW2425" s="12">
        <v>2418</v>
      </c>
      <c r="JX2425" s="12" t="s">
        <v>2199</v>
      </c>
      <c r="JY2425" s="12" t="s">
        <v>2602</v>
      </c>
    </row>
    <row r="2426" ht="14.25" customHeight="1" outlineLevel="1" spans="7:285">
      <c r="G2426" s="55">
        <v>2419</v>
      </c>
      <c r="H2426" s="55" t="s">
        <v>2077</v>
      </c>
      <c r="I2426" s="55" t="s">
        <v>1260</v>
      </c>
      <c r="J2426" s="55" t="s">
        <v>1891</v>
      </c>
      <c r="K2426" s="55" t="s">
        <v>1258</v>
      </c>
      <c r="L2426" s="55">
        <v>0.0208</v>
      </c>
      <c r="AD2426" s="12">
        <v>2419</v>
      </c>
      <c r="AE2426" s="12" t="s">
        <v>1261</v>
      </c>
      <c r="AF2426" s="12" t="s">
        <v>2516</v>
      </c>
      <c r="AG2426" s="12" t="s">
        <v>1758</v>
      </c>
      <c r="AH2426" s="12" t="s">
        <v>2754</v>
      </c>
      <c r="DN2426" s="55">
        <v>2419</v>
      </c>
      <c r="DO2426" s="55" t="s">
        <v>1706</v>
      </c>
      <c r="DP2426" s="55" t="s">
        <v>3300</v>
      </c>
      <c r="DQ2426" s="55" t="s">
        <v>1260</v>
      </c>
      <c r="DR2426" s="55" t="s">
        <v>1261</v>
      </c>
      <c r="DS2426" s="55">
        <v>33318</v>
      </c>
      <c r="DT2426" s="55">
        <v>10000</v>
      </c>
      <c r="DU2426" s="55" t="s">
        <v>1258</v>
      </c>
      <c r="DV2426" s="55">
        <v>1</v>
      </c>
      <c r="EV2426" s="55">
        <v>2419</v>
      </c>
      <c r="EW2426" s="55" t="s">
        <v>1309</v>
      </c>
      <c r="EX2426" s="55" t="s">
        <v>1263</v>
      </c>
      <c r="EY2426" s="55">
        <v>2</v>
      </c>
      <c r="EZ2426" s="55">
        <v>0</v>
      </c>
      <c r="FA2426" s="55">
        <v>1994</v>
      </c>
      <c r="FB2426" s="55" t="s">
        <v>1361</v>
      </c>
      <c r="FC2426" s="55" t="s">
        <v>1249</v>
      </c>
      <c r="FD2426" s="55">
        <v>5.25</v>
      </c>
      <c r="FF2426" s="55">
        <v>2419</v>
      </c>
      <c r="FG2426" s="55" t="s">
        <v>1313</v>
      </c>
      <c r="FH2426" s="55" t="s">
        <v>1470</v>
      </c>
      <c r="FI2426" s="55">
        <v>11</v>
      </c>
      <c r="FJ2426" s="55">
        <v>5000</v>
      </c>
      <c r="FK2426" s="55" t="s">
        <v>1249</v>
      </c>
      <c r="FL2426" s="55">
        <v>0.8</v>
      </c>
      <c r="JW2426" s="12">
        <v>2419</v>
      </c>
      <c r="JX2426" s="12" t="s">
        <v>2199</v>
      </c>
      <c r="JY2426" s="12" t="s">
        <v>2618</v>
      </c>
    </row>
    <row r="2427" ht="14.25" customHeight="1" outlineLevel="1" spans="7:285">
      <c r="G2427" s="55">
        <v>2420</v>
      </c>
      <c r="H2427" s="55" t="s">
        <v>2077</v>
      </c>
      <c r="I2427" s="55" t="s">
        <v>1260</v>
      </c>
      <c r="J2427" s="55" t="s">
        <v>1942</v>
      </c>
      <c r="K2427" s="55" t="s">
        <v>1258</v>
      </c>
      <c r="L2427" s="55">
        <v>0.0208</v>
      </c>
      <c r="AD2427" s="12">
        <v>2420</v>
      </c>
      <c r="AE2427" s="12" t="s">
        <v>1261</v>
      </c>
      <c r="AF2427" s="12" t="s">
        <v>2444</v>
      </c>
      <c r="AG2427" s="12" t="s">
        <v>1758</v>
      </c>
      <c r="AH2427" s="12" t="s">
        <v>2754</v>
      </c>
      <c r="DN2427" s="55">
        <v>2420</v>
      </c>
      <c r="DO2427" s="55" t="s">
        <v>1706</v>
      </c>
      <c r="DP2427" s="55" t="s">
        <v>3300</v>
      </c>
      <c r="DQ2427" s="55" t="s">
        <v>1260</v>
      </c>
      <c r="DR2427" s="55" t="s">
        <v>1261</v>
      </c>
      <c r="DS2427" s="55">
        <v>33320</v>
      </c>
      <c r="DT2427" s="55">
        <v>10000</v>
      </c>
      <c r="DU2427" s="55" t="s">
        <v>1258</v>
      </c>
      <c r="DV2427" s="55">
        <v>1</v>
      </c>
      <c r="EV2427" s="55">
        <v>2420</v>
      </c>
      <c r="EW2427" s="55" t="s">
        <v>1309</v>
      </c>
      <c r="EX2427" s="55" t="s">
        <v>1263</v>
      </c>
      <c r="EY2427" s="55">
        <v>2</v>
      </c>
      <c r="EZ2427" s="55">
        <v>1995</v>
      </c>
      <c r="FA2427" s="55">
        <v>2999</v>
      </c>
      <c r="FB2427" s="55" t="s">
        <v>1361</v>
      </c>
      <c r="FC2427" s="55" t="s">
        <v>1249</v>
      </c>
      <c r="FD2427" s="55">
        <v>6</v>
      </c>
      <c r="FF2427" s="55">
        <v>2420</v>
      </c>
      <c r="FG2427" s="55" t="s">
        <v>1313</v>
      </c>
      <c r="FH2427" s="55" t="s">
        <v>1470</v>
      </c>
      <c r="FI2427" s="55">
        <v>11</v>
      </c>
      <c r="FJ2427" s="55">
        <v>10000</v>
      </c>
      <c r="FK2427" s="55" t="s">
        <v>1249</v>
      </c>
      <c r="FL2427" s="55">
        <v>0.8</v>
      </c>
      <c r="JW2427" s="12">
        <v>2420</v>
      </c>
      <c r="JX2427" s="12" t="s">
        <v>2199</v>
      </c>
      <c r="JY2427" s="12" t="s">
        <v>2630</v>
      </c>
    </row>
    <row r="2428" ht="14.25" customHeight="1" outlineLevel="1" spans="7:285">
      <c r="G2428" s="55">
        <v>2421</v>
      </c>
      <c r="H2428" s="55" t="s">
        <v>2077</v>
      </c>
      <c r="I2428" s="55" t="s">
        <v>1260</v>
      </c>
      <c r="J2428" s="55" t="s">
        <v>1811</v>
      </c>
      <c r="K2428" s="55" t="s">
        <v>1258</v>
      </c>
      <c r="L2428" s="55">
        <v>0.0375</v>
      </c>
      <c r="AD2428" s="12">
        <v>2421</v>
      </c>
      <c r="AE2428" s="12" t="s">
        <v>1261</v>
      </c>
      <c r="AF2428" s="12" t="s">
        <v>2071</v>
      </c>
      <c r="AG2428" s="12" t="s">
        <v>1758</v>
      </c>
      <c r="AH2428" s="12" t="s">
        <v>2754</v>
      </c>
      <c r="DN2428" s="55">
        <v>2421</v>
      </c>
      <c r="DO2428" s="55" t="s">
        <v>1706</v>
      </c>
      <c r="DP2428" s="55" t="s">
        <v>3300</v>
      </c>
      <c r="DQ2428" s="55" t="s">
        <v>1260</v>
      </c>
      <c r="DR2428" s="55" t="s">
        <v>1261</v>
      </c>
      <c r="DS2428" s="55">
        <v>33329</v>
      </c>
      <c r="DT2428" s="55">
        <v>10000</v>
      </c>
      <c r="DU2428" s="55" t="s">
        <v>1258</v>
      </c>
      <c r="DV2428" s="55">
        <v>1</v>
      </c>
      <c r="EV2428" s="55">
        <v>2421</v>
      </c>
      <c r="EW2428" s="55" t="s">
        <v>1309</v>
      </c>
      <c r="EX2428" s="55" t="s">
        <v>1263</v>
      </c>
      <c r="EY2428" s="55">
        <v>3</v>
      </c>
      <c r="EZ2428" s="55">
        <v>0</v>
      </c>
      <c r="FA2428" s="55">
        <v>1994</v>
      </c>
      <c r="FB2428" s="55" t="s">
        <v>1361</v>
      </c>
      <c r="FC2428" s="55" t="s">
        <v>1249</v>
      </c>
      <c r="FD2428" s="55">
        <v>5.25</v>
      </c>
      <c r="FF2428" s="55">
        <v>2421</v>
      </c>
      <c r="FG2428" s="55" t="s">
        <v>1313</v>
      </c>
      <c r="FH2428" s="55" t="s">
        <v>1470</v>
      </c>
      <c r="FI2428" s="55">
        <v>11</v>
      </c>
      <c r="FJ2428" s="55">
        <v>25000</v>
      </c>
      <c r="FK2428" s="55" t="s">
        <v>1249</v>
      </c>
      <c r="FL2428" s="55">
        <v>0.8</v>
      </c>
      <c r="JW2428" s="12">
        <v>2421</v>
      </c>
      <c r="JX2428" s="12" t="s">
        <v>2199</v>
      </c>
      <c r="JY2428" s="12" t="s">
        <v>1007</v>
      </c>
    </row>
    <row r="2429" ht="14.25" customHeight="1" outlineLevel="1" spans="7:285">
      <c r="G2429" s="55">
        <v>2422</v>
      </c>
      <c r="H2429" s="55" t="s">
        <v>2077</v>
      </c>
      <c r="I2429" s="55" t="s">
        <v>1260</v>
      </c>
      <c r="J2429" s="55" t="s">
        <v>1839</v>
      </c>
      <c r="K2429" s="55" t="s">
        <v>1258</v>
      </c>
      <c r="L2429" s="55">
        <v>0.0208</v>
      </c>
      <c r="AD2429" s="12">
        <v>2422</v>
      </c>
      <c r="AE2429" s="12" t="s">
        <v>1261</v>
      </c>
      <c r="AF2429" s="12" t="s">
        <v>2809</v>
      </c>
      <c r="AG2429" s="12" t="s">
        <v>1758</v>
      </c>
      <c r="AH2429" s="12" t="s">
        <v>2754</v>
      </c>
      <c r="DN2429" s="55">
        <v>2422</v>
      </c>
      <c r="DO2429" s="55" t="s">
        <v>1706</v>
      </c>
      <c r="DP2429" s="55" t="s">
        <v>3300</v>
      </c>
      <c r="DQ2429" s="55" t="s">
        <v>1260</v>
      </c>
      <c r="DR2429" s="55" t="s">
        <v>1261</v>
      </c>
      <c r="DS2429" s="55">
        <v>33335</v>
      </c>
      <c r="DT2429" s="55">
        <v>10000</v>
      </c>
      <c r="DU2429" s="55" t="s">
        <v>1258</v>
      </c>
      <c r="DV2429" s="55">
        <v>1</v>
      </c>
      <c r="EV2429" s="55">
        <v>2422</v>
      </c>
      <c r="EW2429" s="55" t="s">
        <v>1309</v>
      </c>
      <c r="EX2429" s="55" t="s">
        <v>1263</v>
      </c>
      <c r="EY2429" s="55">
        <v>3</v>
      </c>
      <c r="EZ2429" s="55">
        <v>1995</v>
      </c>
      <c r="FA2429" s="55">
        <v>2999</v>
      </c>
      <c r="FB2429" s="55" t="s">
        <v>1361</v>
      </c>
      <c r="FC2429" s="55" t="s">
        <v>1249</v>
      </c>
      <c r="FD2429" s="55">
        <v>6</v>
      </c>
      <c r="FF2429" s="55">
        <v>2422</v>
      </c>
      <c r="FG2429" s="55" t="s">
        <v>1313</v>
      </c>
      <c r="FH2429" s="55" t="s">
        <v>1470</v>
      </c>
      <c r="FI2429" s="55">
        <v>11</v>
      </c>
      <c r="FJ2429" s="55">
        <v>50000</v>
      </c>
      <c r="FK2429" s="55" t="s">
        <v>1249</v>
      </c>
      <c r="FL2429" s="55">
        <v>0.8</v>
      </c>
      <c r="JW2429" s="12">
        <v>2422</v>
      </c>
      <c r="JX2429" s="12" t="s">
        <v>2199</v>
      </c>
      <c r="JY2429" s="12" t="s">
        <v>2657</v>
      </c>
    </row>
    <row r="2430" ht="14.25" customHeight="1" outlineLevel="1" spans="7:285">
      <c r="G2430" s="55">
        <v>2423</v>
      </c>
      <c r="H2430" s="55" t="s">
        <v>2077</v>
      </c>
      <c r="I2430" s="55" t="s">
        <v>1260</v>
      </c>
      <c r="J2430" s="55" t="s">
        <v>1363</v>
      </c>
      <c r="K2430" s="55" t="s">
        <v>1258</v>
      </c>
      <c r="L2430" s="55">
        <v>0.0208</v>
      </c>
      <c r="AD2430" s="12">
        <v>2423</v>
      </c>
      <c r="AE2430" s="12" t="s">
        <v>3554</v>
      </c>
      <c r="AF2430" s="12" t="s">
        <v>1855</v>
      </c>
      <c r="AG2430" s="12" t="s">
        <v>1394</v>
      </c>
      <c r="AH2430" s="12" t="s">
        <v>2781</v>
      </c>
      <c r="DN2430" s="55">
        <v>2423</v>
      </c>
      <c r="DO2430" s="55" t="s">
        <v>1706</v>
      </c>
      <c r="DP2430" s="55" t="s">
        <v>3300</v>
      </c>
      <c r="DQ2430" s="55" t="s">
        <v>1260</v>
      </c>
      <c r="DR2430" s="55" t="s">
        <v>1261</v>
      </c>
      <c r="DS2430" s="55">
        <v>33336</v>
      </c>
      <c r="DT2430" s="55">
        <v>10000</v>
      </c>
      <c r="DU2430" s="55" t="s">
        <v>1258</v>
      </c>
      <c r="DV2430" s="55">
        <v>1</v>
      </c>
      <c r="EV2430" s="55">
        <v>2423</v>
      </c>
      <c r="EW2430" s="55" t="s">
        <v>1309</v>
      </c>
      <c r="EX2430" s="55" t="s">
        <v>1263</v>
      </c>
      <c r="EY2430" s="55">
        <v>4</v>
      </c>
      <c r="EZ2430" s="55">
        <v>0</v>
      </c>
      <c r="FA2430" s="55">
        <v>1994</v>
      </c>
      <c r="FB2430" s="55" t="s">
        <v>1361</v>
      </c>
      <c r="FC2430" s="55" t="s">
        <v>1249</v>
      </c>
      <c r="FD2430" s="55">
        <v>5.25</v>
      </c>
      <c r="FF2430" s="55">
        <v>2423</v>
      </c>
      <c r="FG2430" s="55" t="s">
        <v>1313</v>
      </c>
      <c r="FH2430" s="55" t="s">
        <v>1470</v>
      </c>
      <c r="FI2430" s="55">
        <v>11</v>
      </c>
      <c r="FJ2430" s="55">
        <v>80000</v>
      </c>
      <c r="FK2430" s="55" t="s">
        <v>1249</v>
      </c>
      <c r="FL2430" s="55">
        <v>0.8</v>
      </c>
      <c r="JW2430" s="12">
        <v>2423</v>
      </c>
      <c r="JX2430" s="12" t="s">
        <v>2199</v>
      </c>
      <c r="JY2430" s="12" t="s">
        <v>2668</v>
      </c>
    </row>
    <row r="2431" ht="14.25" customHeight="1" outlineLevel="1" spans="7:285">
      <c r="G2431" s="55">
        <v>2424</v>
      </c>
      <c r="H2431" s="55" t="s">
        <v>2077</v>
      </c>
      <c r="I2431" s="55" t="s">
        <v>1260</v>
      </c>
      <c r="J2431" s="55" t="s">
        <v>1910</v>
      </c>
      <c r="K2431" s="55" t="s">
        <v>1258</v>
      </c>
      <c r="L2431" s="55">
        <v>0.0208</v>
      </c>
      <c r="AD2431" s="12">
        <v>2424</v>
      </c>
      <c r="AE2431" s="12" t="s">
        <v>3555</v>
      </c>
      <c r="AF2431" s="12" t="s">
        <v>1587</v>
      </c>
      <c r="AG2431" s="12" t="s">
        <v>1394</v>
      </c>
      <c r="AH2431" s="12" t="s">
        <v>2225</v>
      </c>
      <c r="DN2431" s="55">
        <v>2424</v>
      </c>
      <c r="DO2431" s="55" t="s">
        <v>1706</v>
      </c>
      <c r="DP2431" s="55" t="s">
        <v>3300</v>
      </c>
      <c r="DQ2431" s="55" t="s">
        <v>1260</v>
      </c>
      <c r="DR2431" s="55" t="s">
        <v>1261</v>
      </c>
      <c r="DS2431" s="55">
        <v>33337</v>
      </c>
      <c r="DT2431" s="55">
        <v>10000</v>
      </c>
      <c r="DU2431" s="55" t="s">
        <v>1258</v>
      </c>
      <c r="DV2431" s="55">
        <v>1</v>
      </c>
      <c r="EV2431" s="55">
        <v>2424</v>
      </c>
      <c r="EW2431" s="55" t="s">
        <v>1309</v>
      </c>
      <c r="EX2431" s="55" t="s">
        <v>1263</v>
      </c>
      <c r="EY2431" s="55">
        <v>4</v>
      </c>
      <c r="EZ2431" s="55">
        <v>1995</v>
      </c>
      <c r="FA2431" s="55">
        <v>2999</v>
      </c>
      <c r="FB2431" s="55" t="s">
        <v>1361</v>
      </c>
      <c r="FC2431" s="55" t="s">
        <v>1249</v>
      </c>
      <c r="FD2431" s="55">
        <v>6</v>
      </c>
      <c r="FF2431" s="55">
        <v>2424</v>
      </c>
      <c r="FG2431" s="55" t="s">
        <v>1313</v>
      </c>
      <c r="FH2431" s="55" t="s">
        <v>1470</v>
      </c>
      <c r="FI2431" s="55">
        <v>11</v>
      </c>
      <c r="FJ2431" s="55">
        <v>130000</v>
      </c>
      <c r="FK2431" s="55" t="s">
        <v>1249</v>
      </c>
      <c r="FL2431" s="55">
        <v>0.8</v>
      </c>
      <c r="JW2431" s="12">
        <v>2424</v>
      </c>
      <c r="JX2431" s="12" t="s">
        <v>2199</v>
      </c>
      <c r="JY2431" s="12" t="s">
        <v>2679</v>
      </c>
    </row>
    <row r="2432" ht="14.25" customHeight="1" outlineLevel="1" spans="7:285">
      <c r="G2432" s="55">
        <v>2425</v>
      </c>
      <c r="H2432" s="55" t="s">
        <v>2077</v>
      </c>
      <c r="I2432" s="55" t="s">
        <v>1260</v>
      </c>
      <c r="J2432" s="55" t="s">
        <v>1939</v>
      </c>
      <c r="K2432" s="55" t="s">
        <v>1258</v>
      </c>
      <c r="L2432" s="55">
        <v>0.0208</v>
      </c>
      <c r="AD2432" s="12">
        <v>2425</v>
      </c>
      <c r="AE2432" s="12" t="s">
        <v>3556</v>
      </c>
      <c r="AF2432" s="12" t="s">
        <v>1855</v>
      </c>
      <c r="AG2432" s="12" t="s">
        <v>1394</v>
      </c>
      <c r="AH2432" s="12" t="s">
        <v>2746</v>
      </c>
      <c r="DN2432" s="55">
        <v>2425</v>
      </c>
      <c r="DO2432" s="55" t="s">
        <v>1706</v>
      </c>
      <c r="DP2432" s="55" t="s">
        <v>3300</v>
      </c>
      <c r="DQ2432" s="55" t="s">
        <v>1260</v>
      </c>
      <c r="DR2432" s="55" t="s">
        <v>1261</v>
      </c>
      <c r="DS2432" s="55">
        <v>33338</v>
      </c>
      <c r="DT2432" s="55">
        <v>10000</v>
      </c>
      <c r="DU2432" s="55" t="s">
        <v>1258</v>
      </c>
      <c r="DV2432" s="55">
        <v>1</v>
      </c>
      <c r="EV2432" s="55">
        <v>2425</v>
      </c>
      <c r="EW2432" s="55" t="s">
        <v>1309</v>
      </c>
      <c r="EX2432" s="55" t="s">
        <v>1263</v>
      </c>
      <c r="EY2432" s="55">
        <v>5</v>
      </c>
      <c r="EZ2432" s="55">
        <v>0</v>
      </c>
      <c r="FA2432" s="55">
        <v>1994</v>
      </c>
      <c r="FB2432" s="55" t="s">
        <v>1361</v>
      </c>
      <c r="FC2432" s="55" t="s">
        <v>1249</v>
      </c>
      <c r="FD2432" s="55">
        <v>5.25</v>
      </c>
      <c r="FF2432" s="55">
        <v>2425</v>
      </c>
      <c r="FG2432" s="55" t="s">
        <v>1313</v>
      </c>
      <c r="FH2432" s="55" t="s">
        <v>1470</v>
      </c>
      <c r="FI2432" s="55">
        <v>11</v>
      </c>
      <c r="FJ2432" s="55">
        <v>260000</v>
      </c>
      <c r="FK2432" s="55" t="s">
        <v>1249</v>
      </c>
      <c r="FL2432" s="55">
        <v>0.8</v>
      </c>
      <c r="JW2432" s="12">
        <v>2425</v>
      </c>
      <c r="JX2432" s="12" t="s">
        <v>2199</v>
      </c>
      <c r="JY2432" s="12" t="s">
        <v>2694</v>
      </c>
    </row>
    <row r="2433" ht="14.25" customHeight="1" outlineLevel="1" spans="7:285">
      <c r="G2433" s="55">
        <v>2426</v>
      </c>
      <c r="H2433" s="55" t="s">
        <v>2077</v>
      </c>
      <c r="I2433" s="55" t="s">
        <v>1260</v>
      </c>
      <c r="J2433" s="55" t="s">
        <v>1989</v>
      </c>
      <c r="K2433" s="55" t="s">
        <v>1258</v>
      </c>
      <c r="L2433" s="55">
        <v>0.0208</v>
      </c>
      <c r="AD2433" s="12">
        <v>2426</v>
      </c>
      <c r="AE2433" s="12" t="s">
        <v>3557</v>
      </c>
      <c r="AF2433" s="12" t="s">
        <v>2627</v>
      </c>
      <c r="AG2433" s="12" t="s">
        <v>1394</v>
      </c>
      <c r="AH2433" s="12" t="s">
        <v>2746</v>
      </c>
      <c r="DN2433" s="55">
        <v>2426</v>
      </c>
      <c r="DO2433" s="55" t="s">
        <v>1706</v>
      </c>
      <c r="DP2433" s="55" t="s">
        <v>3300</v>
      </c>
      <c r="DQ2433" s="55" t="s">
        <v>1260</v>
      </c>
      <c r="DR2433" s="55" t="s">
        <v>1261</v>
      </c>
      <c r="DS2433" s="55">
        <v>33339</v>
      </c>
      <c r="DT2433" s="55">
        <v>10000</v>
      </c>
      <c r="DU2433" s="55" t="s">
        <v>1258</v>
      </c>
      <c r="DV2433" s="55">
        <v>1</v>
      </c>
      <c r="EV2433" s="55">
        <v>2426</v>
      </c>
      <c r="EW2433" s="55" t="s">
        <v>1309</v>
      </c>
      <c r="EX2433" s="55" t="s">
        <v>1263</v>
      </c>
      <c r="EY2433" s="55">
        <v>5</v>
      </c>
      <c r="EZ2433" s="55">
        <v>1995</v>
      </c>
      <c r="FA2433" s="55">
        <v>2999</v>
      </c>
      <c r="FB2433" s="55" t="s">
        <v>1361</v>
      </c>
      <c r="FC2433" s="55" t="s">
        <v>1249</v>
      </c>
      <c r="FD2433" s="55">
        <v>6</v>
      </c>
      <c r="FF2433" s="55">
        <v>2426</v>
      </c>
      <c r="FG2433" s="55" t="s">
        <v>1313</v>
      </c>
      <c r="FH2433" s="55" t="s">
        <v>1470</v>
      </c>
      <c r="FI2433" s="55">
        <v>11</v>
      </c>
      <c r="FJ2433" s="55">
        <v>400000</v>
      </c>
      <c r="FK2433" s="55" t="s">
        <v>1249</v>
      </c>
      <c r="FL2433" s="55">
        <v>0.8</v>
      </c>
      <c r="JW2433" s="12">
        <v>2426</v>
      </c>
      <c r="JX2433" s="12" t="s">
        <v>2199</v>
      </c>
      <c r="JY2433" s="12" t="s">
        <v>2707</v>
      </c>
    </row>
    <row r="2434" ht="14.25" customHeight="1" outlineLevel="1" spans="7:285">
      <c r="G2434" s="55">
        <v>2427</v>
      </c>
      <c r="H2434" s="55" t="s">
        <v>2077</v>
      </c>
      <c r="I2434" s="55" t="s">
        <v>2016</v>
      </c>
      <c r="J2434" s="55" t="s">
        <v>2832</v>
      </c>
      <c r="K2434" s="55" t="s">
        <v>1258</v>
      </c>
      <c r="L2434" s="55">
        <v>0.0183</v>
      </c>
      <c r="AD2434" s="12">
        <v>2427</v>
      </c>
      <c r="AE2434" s="12" t="s">
        <v>3558</v>
      </c>
      <c r="AF2434" s="12" t="s">
        <v>994</v>
      </c>
      <c r="AG2434" s="12" t="s">
        <v>1394</v>
      </c>
      <c r="AH2434" s="12" t="s">
        <v>2807</v>
      </c>
      <c r="DN2434" s="55">
        <v>2427</v>
      </c>
      <c r="DO2434" s="55" t="s">
        <v>1706</v>
      </c>
      <c r="DP2434" s="55" t="s">
        <v>3300</v>
      </c>
      <c r="DQ2434" s="55" t="s">
        <v>1260</v>
      </c>
      <c r="DR2434" s="55" t="s">
        <v>1261</v>
      </c>
      <c r="DS2434" s="55">
        <v>33340</v>
      </c>
      <c r="DT2434" s="55">
        <v>10000</v>
      </c>
      <c r="DU2434" s="55" t="s">
        <v>1258</v>
      </c>
      <c r="DV2434" s="55">
        <v>1</v>
      </c>
      <c r="EV2434" s="55">
        <v>2427</v>
      </c>
      <c r="EW2434" s="55" t="s">
        <v>1309</v>
      </c>
      <c r="EX2434" s="55" t="s">
        <v>1263</v>
      </c>
      <c r="EY2434" s="55">
        <v>6</v>
      </c>
      <c r="EZ2434" s="55">
        <v>0</v>
      </c>
      <c r="FA2434" s="55">
        <v>1994</v>
      </c>
      <c r="FB2434" s="55" t="s">
        <v>1361</v>
      </c>
      <c r="FC2434" s="55" t="s">
        <v>1249</v>
      </c>
      <c r="FD2434" s="55">
        <v>5.25</v>
      </c>
      <c r="FF2434" s="55">
        <v>2427</v>
      </c>
      <c r="FG2434" s="55" t="s">
        <v>1313</v>
      </c>
      <c r="FH2434" s="55" t="s">
        <v>1470</v>
      </c>
      <c r="FI2434" s="55">
        <v>11</v>
      </c>
      <c r="FJ2434" s="55">
        <v>530000</v>
      </c>
      <c r="FK2434" s="55" t="s">
        <v>1249</v>
      </c>
      <c r="FL2434" s="55">
        <v>0.8</v>
      </c>
    </row>
    <row r="2435" ht="14.25" customHeight="1" outlineLevel="1" spans="7:285">
      <c r="G2435" s="55">
        <v>2428</v>
      </c>
      <c r="H2435" s="55" t="s">
        <v>2077</v>
      </c>
      <c r="I2435" s="55" t="s">
        <v>1263</v>
      </c>
      <c r="J2435" s="55" t="s">
        <v>3022</v>
      </c>
      <c r="K2435" s="55" t="s">
        <v>1258</v>
      </c>
      <c r="L2435" s="55">
        <v>0.0167</v>
      </c>
      <c r="AD2435" s="12">
        <v>2428</v>
      </c>
      <c r="AE2435" s="12" t="s">
        <v>1261</v>
      </c>
      <c r="AF2435" s="12" t="s">
        <v>628</v>
      </c>
      <c r="AG2435" s="12" t="s">
        <v>1394</v>
      </c>
      <c r="AH2435" s="12" t="s">
        <v>2816</v>
      </c>
      <c r="DN2435" s="55">
        <v>2428</v>
      </c>
      <c r="DO2435" s="55" t="s">
        <v>1706</v>
      </c>
      <c r="DP2435" s="55" t="s">
        <v>3300</v>
      </c>
      <c r="DQ2435" s="55" t="s">
        <v>1260</v>
      </c>
      <c r="DR2435" s="55" t="s">
        <v>1261</v>
      </c>
      <c r="DS2435" s="55">
        <v>33345</v>
      </c>
      <c r="DT2435" s="55">
        <v>10000</v>
      </c>
      <c r="DU2435" s="55" t="s">
        <v>1258</v>
      </c>
      <c r="DV2435" s="55">
        <v>1</v>
      </c>
      <c r="EV2435" s="55">
        <v>2428</v>
      </c>
      <c r="EW2435" s="55" t="s">
        <v>1309</v>
      </c>
      <c r="EX2435" s="55" t="s">
        <v>1263</v>
      </c>
      <c r="EY2435" s="55">
        <v>6</v>
      </c>
      <c r="EZ2435" s="55">
        <v>1995</v>
      </c>
      <c r="FA2435" s="55">
        <v>2999</v>
      </c>
      <c r="FB2435" s="55" t="s">
        <v>1361</v>
      </c>
      <c r="FC2435" s="55" t="s">
        <v>1249</v>
      </c>
      <c r="FD2435" s="55">
        <v>6</v>
      </c>
      <c r="FF2435" s="55">
        <v>2428</v>
      </c>
      <c r="FG2435" s="55" t="s">
        <v>1313</v>
      </c>
      <c r="FH2435" s="55" t="s">
        <v>1470</v>
      </c>
      <c r="FI2435" s="55">
        <v>11</v>
      </c>
      <c r="FJ2435" s="55">
        <v>540000</v>
      </c>
      <c r="FK2435" s="55" t="s">
        <v>1249</v>
      </c>
      <c r="FL2435" s="55">
        <v>0.8</v>
      </c>
    </row>
    <row r="2436" ht="14.25" customHeight="1" outlineLevel="1" spans="7:285">
      <c r="G2436" s="55">
        <v>2429</v>
      </c>
      <c r="H2436" s="55" t="s">
        <v>2094</v>
      </c>
      <c r="I2436" s="55" t="s">
        <v>1260</v>
      </c>
      <c r="J2436" s="55" t="s">
        <v>1891</v>
      </c>
      <c r="K2436" s="55" t="s">
        <v>1258</v>
      </c>
      <c r="L2436" s="55">
        <v>0.0208</v>
      </c>
      <c r="AD2436" s="12">
        <v>2429</v>
      </c>
      <c r="AE2436" s="12" t="s">
        <v>1261</v>
      </c>
      <c r="AF2436" s="12" t="s">
        <v>1330</v>
      </c>
      <c r="AG2436" s="12" t="s">
        <v>1394</v>
      </c>
      <c r="AH2436" s="12" t="s">
        <v>2816</v>
      </c>
      <c r="DN2436" s="55">
        <v>2429</v>
      </c>
      <c r="DO2436" s="55" t="s">
        <v>1706</v>
      </c>
      <c r="DP2436" s="55" t="s">
        <v>3300</v>
      </c>
      <c r="DQ2436" s="55" t="s">
        <v>1260</v>
      </c>
      <c r="DR2436" s="55" t="s">
        <v>1261</v>
      </c>
      <c r="DS2436" s="55">
        <v>33346</v>
      </c>
      <c r="DT2436" s="55">
        <v>10000</v>
      </c>
      <c r="DU2436" s="55" t="s">
        <v>1258</v>
      </c>
      <c r="DV2436" s="55">
        <v>1</v>
      </c>
      <c r="EV2436" s="55">
        <v>2429</v>
      </c>
      <c r="EW2436" s="55" t="s">
        <v>1309</v>
      </c>
      <c r="EX2436" s="55" t="s">
        <v>1263</v>
      </c>
      <c r="EY2436" s="55">
        <v>9</v>
      </c>
      <c r="EZ2436" s="55">
        <v>0</v>
      </c>
      <c r="FA2436" s="55">
        <v>1994</v>
      </c>
      <c r="FB2436" s="55" t="s">
        <v>1361</v>
      </c>
      <c r="FC2436" s="55" t="s">
        <v>1249</v>
      </c>
      <c r="FD2436" s="55">
        <v>6</v>
      </c>
      <c r="FF2436" s="55">
        <v>2429</v>
      </c>
      <c r="FG2436" s="55" t="s">
        <v>1313</v>
      </c>
      <c r="FH2436" s="55" t="s">
        <v>1470</v>
      </c>
      <c r="FI2436" s="55">
        <v>2</v>
      </c>
      <c r="FJ2436" s="55">
        <v>0</v>
      </c>
      <c r="FK2436" s="55" t="s">
        <v>1249</v>
      </c>
      <c r="FL2436" s="55">
        <v>0.65</v>
      </c>
    </row>
    <row r="2437" ht="14.25" customHeight="1" outlineLevel="1" spans="7:285">
      <c r="G2437" s="55">
        <v>2430</v>
      </c>
      <c r="H2437" s="55" t="s">
        <v>2094</v>
      </c>
      <c r="I2437" s="55" t="s">
        <v>1260</v>
      </c>
      <c r="J2437" s="55" t="s">
        <v>1942</v>
      </c>
      <c r="K2437" s="55" t="s">
        <v>1258</v>
      </c>
      <c r="L2437" s="55">
        <v>0.0208</v>
      </c>
      <c r="AD2437" s="12">
        <v>2430</v>
      </c>
      <c r="AE2437" s="12" t="s">
        <v>1261</v>
      </c>
      <c r="AF2437" s="12" t="s">
        <v>1654</v>
      </c>
      <c r="AG2437" s="12" t="s">
        <v>1394</v>
      </c>
      <c r="AH2437" s="12" t="s">
        <v>2816</v>
      </c>
      <c r="DN2437" s="55">
        <v>2430</v>
      </c>
      <c r="DO2437" s="55" t="s">
        <v>1706</v>
      </c>
      <c r="DP2437" s="55" t="s">
        <v>3300</v>
      </c>
      <c r="DQ2437" s="55" t="s">
        <v>1260</v>
      </c>
      <c r="DR2437" s="55" t="s">
        <v>1261</v>
      </c>
      <c r="DS2437" s="55">
        <v>33348</v>
      </c>
      <c r="DT2437" s="55">
        <v>10000</v>
      </c>
      <c r="DU2437" s="55" t="s">
        <v>1258</v>
      </c>
      <c r="DV2437" s="55">
        <v>1</v>
      </c>
      <c r="EV2437" s="55">
        <v>2430</v>
      </c>
      <c r="EW2437" s="55" t="s">
        <v>1309</v>
      </c>
      <c r="EX2437" s="55" t="s">
        <v>1263</v>
      </c>
      <c r="EY2437" s="55">
        <v>9</v>
      </c>
      <c r="EZ2437" s="55">
        <v>1995</v>
      </c>
      <c r="FA2437" s="55">
        <v>2999</v>
      </c>
      <c r="FB2437" s="55" t="s">
        <v>1361</v>
      </c>
      <c r="FC2437" s="55" t="s">
        <v>1249</v>
      </c>
      <c r="FD2437" s="55">
        <v>6</v>
      </c>
      <c r="FF2437" s="55">
        <v>2430</v>
      </c>
      <c r="FG2437" s="55" t="s">
        <v>1313</v>
      </c>
      <c r="FH2437" s="55" t="s">
        <v>1470</v>
      </c>
      <c r="FI2437" s="55">
        <v>2</v>
      </c>
      <c r="FJ2437" s="55">
        <v>1000</v>
      </c>
      <c r="FK2437" s="55" t="s">
        <v>1249</v>
      </c>
      <c r="FL2437" s="55">
        <v>0.6</v>
      </c>
    </row>
    <row r="2438" ht="14.25" customHeight="1" outlineLevel="1" spans="7:285">
      <c r="G2438" s="55">
        <v>2431</v>
      </c>
      <c r="H2438" s="55" t="s">
        <v>2094</v>
      </c>
      <c r="I2438" s="55" t="s">
        <v>1260</v>
      </c>
      <c r="J2438" s="55" t="s">
        <v>1811</v>
      </c>
      <c r="K2438" s="55" t="s">
        <v>1258</v>
      </c>
      <c r="L2438" s="55">
        <v>0.0375</v>
      </c>
      <c r="AD2438" s="12">
        <v>2431</v>
      </c>
      <c r="AE2438" s="12" t="s">
        <v>1261</v>
      </c>
      <c r="AF2438" s="12" t="s">
        <v>1953</v>
      </c>
      <c r="AG2438" s="12" t="s">
        <v>1394</v>
      </c>
      <c r="AH2438" s="12" t="s">
        <v>2816</v>
      </c>
      <c r="DN2438" s="55">
        <v>2431</v>
      </c>
      <c r="DO2438" s="55" t="s">
        <v>1706</v>
      </c>
      <c r="DP2438" s="55" t="s">
        <v>3300</v>
      </c>
      <c r="DQ2438" s="55" t="s">
        <v>1260</v>
      </c>
      <c r="DR2438" s="55" t="s">
        <v>1261</v>
      </c>
      <c r="DS2438" s="55">
        <v>33349</v>
      </c>
      <c r="DT2438" s="55">
        <v>10000</v>
      </c>
      <c r="DU2438" s="55" t="s">
        <v>1258</v>
      </c>
      <c r="DV2438" s="55">
        <v>1</v>
      </c>
      <c r="EV2438" s="55">
        <v>2431</v>
      </c>
      <c r="EW2438" s="55" t="s">
        <v>42</v>
      </c>
      <c r="EX2438" s="55" t="s">
        <v>1738</v>
      </c>
      <c r="EY2438" s="55">
        <v>1</v>
      </c>
      <c r="EZ2438" s="55">
        <v>0</v>
      </c>
      <c r="FA2438" s="55">
        <v>1994</v>
      </c>
      <c r="FB2438" s="55" t="s">
        <v>1361</v>
      </c>
      <c r="FC2438" s="55" t="s">
        <v>1249</v>
      </c>
      <c r="FD2438" s="55">
        <v>5.5</v>
      </c>
      <c r="FF2438" s="55">
        <v>2431</v>
      </c>
      <c r="FG2438" s="55" t="s">
        <v>1313</v>
      </c>
      <c r="FH2438" s="55" t="s">
        <v>1470</v>
      </c>
      <c r="FI2438" s="55">
        <v>2</v>
      </c>
      <c r="FJ2438" s="55">
        <v>2500</v>
      </c>
      <c r="FK2438" s="55" t="s">
        <v>1249</v>
      </c>
      <c r="FL2438" s="55">
        <v>0.55</v>
      </c>
    </row>
    <row r="2439" ht="14.25" customHeight="1" outlineLevel="1" spans="7:285">
      <c r="G2439" s="55">
        <v>2432</v>
      </c>
      <c r="H2439" s="55" t="s">
        <v>2094</v>
      </c>
      <c r="I2439" s="55" t="s">
        <v>1260</v>
      </c>
      <c r="J2439" s="55" t="s">
        <v>1839</v>
      </c>
      <c r="K2439" s="55" t="s">
        <v>1258</v>
      </c>
      <c r="L2439" s="55">
        <v>0.0208</v>
      </c>
      <c r="AD2439" s="12">
        <v>2432</v>
      </c>
      <c r="AE2439" s="12" t="s">
        <v>1261</v>
      </c>
      <c r="AF2439" s="12" t="s">
        <v>2148</v>
      </c>
      <c r="AG2439" s="12" t="s">
        <v>1394</v>
      </c>
      <c r="AH2439" s="12" t="s">
        <v>2816</v>
      </c>
      <c r="DN2439" s="55">
        <v>2432</v>
      </c>
      <c r="DO2439" s="55" t="s">
        <v>1706</v>
      </c>
      <c r="DP2439" s="55" t="s">
        <v>3300</v>
      </c>
      <c r="DQ2439" s="55" t="s">
        <v>1260</v>
      </c>
      <c r="DR2439" s="55" t="s">
        <v>1261</v>
      </c>
      <c r="DS2439" s="55">
        <v>33355</v>
      </c>
      <c r="DT2439" s="55">
        <v>10000</v>
      </c>
      <c r="DU2439" s="55" t="s">
        <v>1258</v>
      </c>
      <c r="DV2439" s="55">
        <v>1</v>
      </c>
      <c r="EV2439" s="55">
        <v>2432</v>
      </c>
      <c r="EW2439" s="55" t="s">
        <v>42</v>
      </c>
      <c r="EX2439" s="55" t="s">
        <v>1738</v>
      </c>
      <c r="EY2439" s="55">
        <v>1</v>
      </c>
      <c r="EZ2439" s="55">
        <v>1995</v>
      </c>
      <c r="FA2439" s="55">
        <v>2999</v>
      </c>
      <c r="FB2439" s="55" t="s">
        <v>1361</v>
      </c>
      <c r="FC2439" s="55" t="s">
        <v>1249</v>
      </c>
      <c r="FD2439" s="55">
        <v>6</v>
      </c>
      <c r="FF2439" s="55">
        <v>2432</v>
      </c>
      <c r="FG2439" s="55" t="s">
        <v>1313</v>
      </c>
      <c r="FH2439" s="55" t="s">
        <v>1470</v>
      </c>
      <c r="FI2439" s="55">
        <v>2</v>
      </c>
      <c r="FJ2439" s="55">
        <v>5000</v>
      </c>
      <c r="FK2439" s="55" t="s">
        <v>1249</v>
      </c>
      <c r="FL2439" s="55">
        <v>0.5</v>
      </c>
    </row>
    <row r="2440" ht="14.25" customHeight="1" outlineLevel="1" spans="7:285">
      <c r="G2440" s="55">
        <v>2433</v>
      </c>
      <c r="H2440" s="55" t="s">
        <v>2094</v>
      </c>
      <c r="I2440" s="55" t="s">
        <v>1260</v>
      </c>
      <c r="J2440" s="55" t="s">
        <v>1363</v>
      </c>
      <c r="K2440" s="55" t="s">
        <v>1258</v>
      </c>
      <c r="L2440" s="55">
        <v>0.0208</v>
      </c>
      <c r="AD2440" s="12">
        <v>2433</v>
      </c>
      <c r="AE2440" s="12" t="s">
        <v>1261</v>
      </c>
      <c r="AF2440" s="12" t="s">
        <v>1932</v>
      </c>
      <c r="AG2440" s="12" t="s">
        <v>1394</v>
      </c>
      <c r="AH2440" s="12" t="s">
        <v>2816</v>
      </c>
      <c r="DN2440" s="55">
        <v>2433</v>
      </c>
      <c r="DO2440" s="55" t="s">
        <v>1706</v>
      </c>
      <c r="DP2440" s="55" t="s">
        <v>3300</v>
      </c>
      <c r="DQ2440" s="55" t="s">
        <v>1260</v>
      </c>
      <c r="DR2440" s="55" t="s">
        <v>1261</v>
      </c>
      <c r="DS2440" s="55">
        <v>33359</v>
      </c>
      <c r="DT2440" s="55">
        <v>10000</v>
      </c>
      <c r="DU2440" s="55" t="s">
        <v>1258</v>
      </c>
      <c r="DV2440" s="55">
        <v>1</v>
      </c>
      <c r="EV2440" s="55">
        <v>2433</v>
      </c>
      <c r="EW2440" s="55" t="s">
        <v>42</v>
      </c>
      <c r="EX2440" s="55" t="s">
        <v>1738</v>
      </c>
      <c r="EY2440" s="55">
        <v>2</v>
      </c>
      <c r="EZ2440" s="55">
        <v>0</v>
      </c>
      <c r="FA2440" s="55">
        <v>1994</v>
      </c>
      <c r="FB2440" s="55" t="s">
        <v>1361</v>
      </c>
      <c r="FC2440" s="55" t="s">
        <v>1249</v>
      </c>
      <c r="FD2440" s="55">
        <v>5.5</v>
      </c>
      <c r="FF2440" s="55">
        <v>2433</v>
      </c>
      <c r="FG2440" s="55" t="s">
        <v>1313</v>
      </c>
      <c r="FH2440" s="55" t="s">
        <v>1470</v>
      </c>
      <c r="FI2440" s="55">
        <v>2</v>
      </c>
      <c r="FJ2440" s="55">
        <v>10000</v>
      </c>
      <c r="FK2440" s="55" t="s">
        <v>1249</v>
      </c>
      <c r="FL2440" s="55">
        <v>0.4</v>
      </c>
    </row>
    <row r="2441" ht="14.25" customHeight="1" outlineLevel="1" spans="7:285">
      <c r="G2441" s="55">
        <v>2434</v>
      </c>
      <c r="H2441" s="55" t="s">
        <v>2094</v>
      </c>
      <c r="I2441" s="55" t="s">
        <v>1260</v>
      </c>
      <c r="J2441" s="55" t="s">
        <v>1910</v>
      </c>
      <c r="K2441" s="55" t="s">
        <v>1258</v>
      </c>
      <c r="L2441" s="55">
        <v>0.0208</v>
      </c>
      <c r="AD2441" s="12">
        <v>2434</v>
      </c>
      <c r="AE2441" s="12" t="s">
        <v>1261</v>
      </c>
      <c r="AF2441" s="12" t="s">
        <v>2426</v>
      </c>
      <c r="AG2441" s="12" t="s">
        <v>1394</v>
      </c>
      <c r="AH2441" s="12" t="s">
        <v>2816</v>
      </c>
      <c r="DN2441" s="55">
        <v>2434</v>
      </c>
      <c r="DO2441" s="55" t="s">
        <v>1706</v>
      </c>
      <c r="DP2441" s="55" t="s">
        <v>3300</v>
      </c>
      <c r="DQ2441" s="55" t="s">
        <v>1260</v>
      </c>
      <c r="DR2441" s="55" t="s">
        <v>1261</v>
      </c>
      <c r="DS2441" s="55">
        <v>33388</v>
      </c>
      <c r="DT2441" s="55">
        <v>10000</v>
      </c>
      <c r="DU2441" s="55" t="s">
        <v>1258</v>
      </c>
      <c r="DV2441" s="55">
        <v>1</v>
      </c>
      <c r="EV2441" s="55">
        <v>2434</v>
      </c>
      <c r="EW2441" s="55" t="s">
        <v>42</v>
      </c>
      <c r="EX2441" s="55" t="s">
        <v>1738</v>
      </c>
      <c r="EY2441" s="55">
        <v>2</v>
      </c>
      <c r="EZ2441" s="55">
        <v>1995</v>
      </c>
      <c r="FA2441" s="55">
        <v>2999</v>
      </c>
      <c r="FB2441" s="55" t="s">
        <v>1361</v>
      </c>
      <c r="FC2441" s="55" t="s">
        <v>1249</v>
      </c>
      <c r="FD2441" s="55">
        <v>6</v>
      </c>
      <c r="FF2441" s="55">
        <v>2434</v>
      </c>
      <c r="FG2441" s="55" t="s">
        <v>1313</v>
      </c>
      <c r="FH2441" s="55" t="s">
        <v>1470</v>
      </c>
      <c r="FI2441" s="55">
        <v>2</v>
      </c>
      <c r="FJ2441" s="55">
        <v>25000</v>
      </c>
      <c r="FK2441" s="55" t="s">
        <v>1249</v>
      </c>
      <c r="FL2441" s="55">
        <v>0.35</v>
      </c>
    </row>
    <row r="2442" ht="14.25" customHeight="1" outlineLevel="1" spans="7:285">
      <c r="G2442" s="55">
        <v>2435</v>
      </c>
      <c r="H2442" s="55" t="s">
        <v>2094</v>
      </c>
      <c r="I2442" s="55" t="s">
        <v>1260</v>
      </c>
      <c r="J2442" s="55" t="s">
        <v>1939</v>
      </c>
      <c r="K2442" s="55" t="s">
        <v>1258</v>
      </c>
      <c r="L2442" s="55">
        <v>0.0208</v>
      </c>
      <c r="AD2442" s="12">
        <v>2435</v>
      </c>
      <c r="AE2442" s="12" t="s">
        <v>1261</v>
      </c>
      <c r="AF2442" s="12" t="s">
        <v>2568</v>
      </c>
      <c r="AG2442" s="12" t="s">
        <v>1394</v>
      </c>
      <c r="AH2442" s="12" t="s">
        <v>2816</v>
      </c>
      <c r="DN2442" s="55">
        <v>2435</v>
      </c>
      <c r="DO2442" s="55" t="s">
        <v>1706</v>
      </c>
      <c r="DP2442" s="55" t="s">
        <v>3300</v>
      </c>
      <c r="DQ2442" s="55" t="s">
        <v>1260</v>
      </c>
      <c r="DR2442" s="55" t="s">
        <v>1261</v>
      </c>
      <c r="DS2442" s="55">
        <v>33394</v>
      </c>
      <c r="DT2442" s="55">
        <v>10000</v>
      </c>
      <c r="DU2442" s="55" t="s">
        <v>1258</v>
      </c>
      <c r="DV2442" s="55">
        <v>1</v>
      </c>
      <c r="EV2442" s="55">
        <v>2435</v>
      </c>
      <c r="EW2442" s="55" t="s">
        <v>42</v>
      </c>
      <c r="EX2442" s="55" t="s">
        <v>1263</v>
      </c>
      <c r="EY2442" s="55">
        <v>14</v>
      </c>
      <c r="EZ2442" s="55">
        <v>0</v>
      </c>
      <c r="FA2442" s="55">
        <v>1994</v>
      </c>
      <c r="FB2442" s="55" t="s">
        <v>1361</v>
      </c>
      <c r="FC2442" s="55" t="s">
        <v>1249</v>
      </c>
      <c r="FD2442" s="55">
        <v>8</v>
      </c>
      <c r="FF2442" s="55">
        <v>2435</v>
      </c>
      <c r="FG2442" s="55" t="s">
        <v>1313</v>
      </c>
      <c r="FH2442" s="55" t="s">
        <v>1470</v>
      </c>
      <c r="FI2442" s="55">
        <v>2</v>
      </c>
      <c r="FJ2442" s="55">
        <v>50000</v>
      </c>
      <c r="FK2442" s="55" t="s">
        <v>1249</v>
      </c>
      <c r="FL2442" s="55">
        <v>0.35</v>
      </c>
    </row>
    <row r="2443" ht="14.25" customHeight="1" outlineLevel="1" spans="7:285">
      <c r="G2443" s="55">
        <v>2436</v>
      </c>
      <c r="H2443" s="55" t="s">
        <v>2094</v>
      </c>
      <c r="I2443" s="55" t="s">
        <v>1260</v>
      </c>
      <c r="J2443" s="55" t="s">
        <v>1989</v>
      </c>
      <c r="K2443" s="55" t="s">
        <v>1258</v>
      </c>
      <c r="L2443" s="55">
        <v>0.0208</v>
      </c>
      <c r="AD2443" s="12">
        <v>2436</v>
      </c>
      <c r="AE2443" s="12" t="s">
        <v>1261</v>
      </c>
      <c r="AF2443" s="12" t="s">
        <v>2691</v>
      </c>
      <c r="AG2443" s="12" t="s">
        <v>1394</v>
      </c>
      <c r="AH2443" s="12" t="s">
        <v>2816</v>
      </c>
      <c r="DN2443" s="55">
        <v>2436</v>
      </c>
      <c r="DO2443" s="55" t="s">
        <v>1706</v>
      </c>
      <c r="DP2443" s="55" t="s">
        <v>3300</v>
      </c>
      <c r="DQ2443" s="55" t="s">
        <v>1260</v>
      </c>
      <c r="DR2443" s="55" t="s">
        <v>1261</v>
      </c>
      <c r="DS2443" s="55">
        <v>33402</v>
      </c>
      <c r="DT2443" s="55">
        <v>10000</v>
      </c>
      <c r="DU2443" s="55" t="s">
        <v>1258</v>
      </c>
      <c r="DV2443" s="55">
        <v>1</v>
      </c>
      <c r="EV2443" s="55">
        <v>2436</v>
      </c>
      <c r="EW2443" s="55" t="s">
        <v>42</v>
      </c>
      <c r="EX2443" s="55" t="s">
        <v>1263</v>
      </c>
      <c r="EY2443" s="55">
        <v>14</v>
      </c>
      <c r="EZ2443" s="55">
        <v>1995</v>
      </c>
      <c r="FA2443" s="55">
        <v>2999</v>
      </c>
      <c r="FB2443" s="55" t="s">
        <v>1361</v>
      </c>
      <c r="FC2443" s="55" t="s">
        <v>1249</v>
      </c>
      <c r="FD2443" s="55">
        <v>8</v>
      </c>
      <c r="FF2443" s="55">
        <v>2436</v>
      </c>
      <c r="FG2443" s="55" t="s">
        <v>1313</v>
      </c>
      <c r="FH2443" s="55" t="s">
        <v>1470</v>
      </c>
      <c r="FI2443" s="55">
        <v>2</v>
      </c>
      <c r="FJ2443" s="55">
        <v>80000</v>
      </c>
      <c r="FK2443" s="55" t="s">
        <v>1249</v>
      </c>
      <c r="FL2443" s="55">
        <v>0.35</v>
      </c>
    </row>
    <row r="2444" ht="14.25" customHeight="1" outlineLevel="1" spans="7:285">
      <c r="G2444" s="55">
        <v>2437</v>
      </c>
      <c r="H2444" s="55" t="s">
        <v>2094</v>
      </c>
      <c r="I2444" s="55" t="s">
        <v>2016</v>
      </c>
      <c r="J2444" s="55" t="s">
        <v>2832</v>
      </c>
      <c r="K2444" s="55" t="s">
        <v>1258</v>
      </c>
      <c r="L2444" s="55">
        <v>0.0183</v>
      </c>
      <c r="AD2444" s="12">
        <v>2437</v>
      </c>
      <c r="AE2444" s="12" t="s">
        <v>1261</v>
      </c>
      <c r="AF2444" s="12" t="s">
        <v>2777</v>
      </c>
      <c r="AG2444" s="12" t="s">
        <v>1394</v>
      </c>
      <c r="AH2444" s="12" t="s">
        <v>2816</v>
      </c>
      <c r="DN2444" s="55">
        <v>2437</v>
      </c>
      <c r="DO2444" s="55" t="s">
        <v>1706</v>
      </c>
      <c r="DP2444" s="55" t="s">
        <v>3300</v>
      </c>
      <c r="DQ2444" s="55" t="s">
        <v>1260</v>
      </c>
      <c r="DR2444" s="55" t="s">
        <v>1261</v>
      </c>
      <c r="DS2444" s="55">
        <v>33416</v>
      </c>
      <c r="DT2444" s="55">
        <v>10000</v>
      </c>
      <c r="DU2444" s="55" t="s">
        <v>1258</v>
      </c>
      <c r="DV2444" s="55">
        <v>1</v>
      </c>
      <c r="EV2444" s="55">
        <v>2437</v>
      </c>
      <c r="EW2444" s="55" t="s">
        <v>42</v>
      </c>
      <c r="EX2444" s="55" t="s">
        <v>1263</v>
      </c>
      <c r="EY2444" s="55">
        <v>3</v>
      </c>
      <c r="EZ2444" s="55">
        <v>0</v>
      </c>
      <c r="FA2444" s="55">
        <v>1994</v>
      </c>
      <c r="FB2444" s="55" t="s">
        <v>1361</v>
      </c>
      <c r="FC2444" s="55" t="s">
        <v>1249</v>
      </c>
      <c r="FD2444" s="55">
        <v>5.25</v>
      </c>
      <c r="FF2444" s="55">
        <v>2437</v>
      </c>
      <c r="FG2444" s="55" t="s">
        <v>1313</v>
      </c>
      <c r="FH2444" s="55" t="s">
        <v>1470</v>
      </c>
      <c r="FI2444" s="55">
        <v>2</v>
      </c>
      <c r="FJ2444" s="55">
        <v>130000</v>
      </c>
      <c r="FK2444" s="55" t="s">
        <v>1249</v>
      </c>
      <c r="FL2444" s="55">
        <v>0.35</v>
      </c>
    </row>
    <row r="2445" ht="14.25" customHeight="1" outlineLevel="1" spans="7:285">
      <c r="G2445" s="55">
        <v>2438</v>
      </c>
      <c r="H2445" s="55" t="s">
        <v>2094</v>
      </c>
      <c r="I2445" s="55" t="s">
        <v>1263</v>
      </c>
      <c r="J2445" s="55" t="s">
        <v>3022</v>
      </c>
      <c r="K2445" s="55" t="s">
        <v>1258</v>
      </c>
      <c r="L2445" s="55">
        <v>0.0167</v>
      </c>
      <c r="AD2445" s="12">
        <v>2438</v>
      </c>
      <c r="AE2445" s="12" t="s">
        <v>1261</v>
      </c>
      <c r="AF2445" s="12" t="s">
        <v>742</v>
      </c>
      <c r="AG2445" s="12" t="s">
        <v>1812</v>
      </c>
      <c r="AH2445" s="12" t="s">
        <v>2771</v>
      </c>
      <c r="DN2445" s="55">
        <v>2438</v>
      </c>
      <c r="DO2445" s="55" t="s">
        <v>1706</v>
      </c>
      <c r="DP2445" s="55" t="s">
        <v>3300</v>
      </c>
      <c r="DQ2445" s="55" t="s">
        <v>1260</v>
      </c>
      <c r="DR2445" s="55" t="s">
        <v>1261</v>
      </c>
      <c r="DS2445" s="55">
        <v>33419</v>
      </c>
      <c r="DT2445" s="55">
        <v>10000</v>
      </c>
      <c r="DU2445" s="55" t="s">
        <v>1258</v>
      </c>
      <c r="DV2445" s="55">
        <v>1</v>
      </c>
      <c r="EV2445" s="55">
        <v>2438</v>
      </c>
      <c r="EW2445" s="55" t="s">
        <v>42</v>
      </c>
      <c r="EX2445" s="55" t="s">
        <v>1263</v>
      </c>
      <c r="EY2445" s="55">
        <v>3</v>
      </c>
      <c r="EZ2445" s="55">
        <v>1995</v>
      </c>
      <c r="FA2445" s="55">
        <v>2999</v>
      </c>
      <c r="FB2445" s="55" t="s">
        <v>1361</v>
      </c>
      <c r="FC2445" s="55" t="s">
        <v>1249</v>
      </c>
      <c r="FD2445" s="55">
        <v>6</v>
      </c>
      <c r="FF2445" s="55">
        <v>2438</v>
      </c>
      <c r="FG2445" s="55" t="s">
        <v>1313</v>
      </c>
      <c r="FH2445" s="55" t="s">
        <v>1470</v>
      </c>
      <c r="FI2445" s="55">
        <v>2</v>
      </c>
      <c r="FJ2445" s="55">
        <v>260000</v>
      </c>
      <c r="FK2445" s="55" t="s">
        <v>1249</v>
      </c>
      <c r="FL2445" s="55">
        <v>0.35</v>
      </c>
    </row>
    <row r="2446" ht="14.25" customHeight="1" outlineLevel="1" spans="7:285">
      <c r="G2446" s="55">
        <v>2439</v>
      </c>
      <c r="H2446" s="55" t="s">
        <v>1250</v>
      </c>
      <c r="I2446" s="55" t="s">
        <v>1343</v>
      </c>
      <c r="J2446" s="55" t="s">
        <v>1702</v>
      </c>
      <c r="K2446" s="55" t="s">
        <v>1249</v>
      </c>
      <c r="L2446" s="55">
        <v>0.22</v>
      </c>
      <c r="AD2446" s="12">
        <v>2439</v>
      </c>
      <c r="AE2446" s="12" t="s">
        <v>1261</v>
      </c>
      <c r="AF2446" s="12" t="s">
        <v>934</v>
      </c>
      <c r="AG2446" s="12" t="s">
        <v>1812</v>
      </c>
      <c r="AH2446" s="12" t="s">
        <v>2771</v>
      </c>
      <c r="DN2446" s="55">
        <v>2439</v>
      </c>
      <c r="DO2446" s="55" t="s">
        <v>1706</v>
      </c>
      <c r="DP2446" s="55" t="s">
        <v>3300</v>
      </c>
      <c r="DQ2446" s="55" t="s">
        <v>1260</v>
      </c>
      <c r="DR2446" s="55" t="s">
        <v>1261</v>
      </c>
      <c r="DS2446" s="55">
        <v>33420</v>
      </c>
      <c r="DT2446" s="55">
        <v>10000</v>
      </c>
      <c r="DU2446" s="55" t="s">
        <v>1258</v>
      </c>
      <c r="DV2446" s="55">
        <v>1</v>
      </c>
      <c r="EV2446" s="55">
        <v>2439</v>
      </c>
      <c r="EW2446" s="55" t="s">
        <v>42</v>
      </c>
      <c r="EX2446" s="55" t="s">
        <v>1263</v>
      </c>
      <c r="EY2446" s="55">
        <v>4</v>
      </c>
      <c r="EZ2446" s="55">
        <v>0</v>
      </c>
      <c r="FA2446" s="55">
        <v>1994</v>
      </c>
      <c r="FB2446" s="55" t="s">
        <v>1361</v>
      </c>
      <c r="FC2446" s="55" t="s">
        <v>1249</v>
      </c>
      <c r="FD2446" s="55">
        <v>5.25</v>
      </c>
      <c r="FF2446" s="55">
        <v>2439</v>
      </c>
      <c r="FG2446" s="55" t="s">
        <v>1313</v>
      </c>
      <c r="FH2446" s="55" t="s">
        <v>1470</v>
      </c>
      <c r="FI2446" s="55">
        <v>2</v>
      </c>
      <c r="FJ2446" s="55">
        <v>400000</v>
      </c>
      <c r="FK2446" s="55" t="s">
        <v>1249</v>
      </c>
      <c r="FL2446" s="55">
        <v>0.35</v>
      </c>
    </row>
    <row r="2447" ht="14.25" customHeight="1" outlineLevel="1" spans="7:285">
      <c r="G2447" s="55">
        <v>2440</v>
      </c>
      <c r="H2447" s="55" t="s">
        <v>1250</v>
      </c>
      <c r="I2447" s="55" t="s">
        <v>1343</v>
      </c>
      <c r="J2447" s="55" t="s">
        <v>1730</v>
      </c>
      <c r="K2447" s="55" t="s">
        <v>1249</v>
      </c>
      <c r="L2447" s="55">
        <v>0.31</v>
      </c>
      <c r="AD2447" s="12">
        <v>2440</v>
      </c>
      <c r="AE2447" s="12" t="s">
        <v>1261</v>
      </c>
      <c r="AF2447" s="12" t="s">
        <v>1384</v>
      </c>
      <c r="AG2447" s="12" t="s">
        <v>1812</v>
      </c>
      <c r="AH2447" s="12" t="s">
        <v>2771</v>
      </c>
      <c r="DN2447" s="55">
        <v>2440</v>
      </c>
      <c r="DO2447" s="55" t="s">
        <v>1706</v>
      </c>
      <c r="DP2447" s="55" t="s">
        <v>3300</v>
      </c>
      <c r="DQ2447" s="55" t="s">
        <v>1260</v>
      </c>
      <c r="DR2447" s="55" t="s">
        <v>1261</v>
      </c>
      <c r="DS2447" s="55">
        <v>33421</v>
      </c>
      <c r="DT2447" s="55">
        <v>10000</v>
      </c>
      <c r="DU2447" s="55" t="s">
        <v>1258</v>
      </c>
      <c r="DV2447" s="55">
        <v>1</v>
      </c>
      <c r="EV2447" s="55">
        <v>2440</v>
      </c>
      <c r="EW2447" s="55" t="s">
        <v>42</v>
      </c>
      <c r="EX2447" s="55" t="s">
        <v>1263</v>
      </c>
      <c r="EY2447" s="55">
        <v>4</v>
      </c>
      <c r="EZ2447" s="55">
        <v>1995</v>
      </c>
      <c r="FA2447" s="55">
        <v>2999</v>
      </c>
      <c r="FB2447" s="55" t="s">
        <v>1361</v>
      </c>
      <c r="FC2447" s="55" t="s">
        <v>1249</v>
      </c>
      <c r="FD2447" s="55">
        <v>6</v>
      </c>
      <c r="FF2447" s="55">
        <v>2440</v>
      </c>
      <c r="FG2447" s="55" t="s">
        <v>1313</v>
      </c>
      <c r="FH2447" s="55" t="s">
        <v>1470</v>
      </c>
      <c r="FI2447" s="55">
        <v>2</v>
      </c>
      <c r="FJ2447" s="55">
        <v>530000</v>
      </c>
      <c r="FK2447" s="55" t="s">
        <v>1249</v>
      </c>
      <c r="FL2447" s="55">
        <v>0.35</v>
      </c>
    </row>
    <row r="2448" ht="14.25" customHeight="1" outlineLevel="1" spans="7:285">
      <c r="G2448" s="55">
        <v>2441</v>
      </c>
      <c r="H2448" s="55" t="s">
        <v>1250</v>
      </c>
      <c r="I2448" s="55" t="s">
        <v>1810</v>
      </c>
      <c r="J2448" s="55" t="s">
        <v>1790</v>
      </c>
      <c r="K2448" s="55" t="s">
        <v>1249</v>
      </c>
      <c r="L2448" s="55">
        <v>0.19</v>
      </c>
      <c r="AD2448" s="12">
        <v>2441</v>
      </c>
      <c r="AE2448" s="12" t="s">
        <v>1261</v>
      </c>
      <c r="AF2448" s="12" t="s">
        <v>1902</v>
      </c>
      <c r="AG2448" s="12" t="s">
        <v>1812</v>
      </c>
      <c r="AH2448" s="12" t="s">
        <v>2771</v>
      </c>
      <c r="DN2448" s="55">
        <v>2441</v>
      </c>
      <c r="DO2448" s="55" t="s">
        <v>1706</v>
      </c>
      <c r="DP2448" s="55" t="s">
        <v>3300</v>
      </c>
      <c r="DQ2448" s="55" t="s">
        <v>1260</v>
      </c>
      <c r="DR2448" s="55" t="s">
        <v>1261</v>
      </c>
      <c r="DS2448" s="55">
        <v>33422</v>
      </c>
      <c r="DT2448" s="55">
        <v>10000</v>
      </c>
      <c r="DU2448" s="55" t="s">
        <v>1258</v>
      </c>
      <c r="DV2448" s="55">
        <v>1</v>
      </c>
      <c r="EV2448" s="55">
        <v>2441</v>
      </c>
      <c r="EW2448" s="55" t="s">
        <v>1313</v>
      </c>
      <c r="EX2448" s="55" t="s">
        <v>1738</v>
      </c>
      <c r="EY2448" s="55">
        <v>1</v>
      </c>
      <c r="EZ2448" s="55">
        <v>0</v>
      </c>
      <c r="FA2448" s="55">
        <v>1994</v>
      </c>
      <c r="FB2448" s="55" t="s">
        <v>1361</v>
      </c>
      <c r="FC2448" s="55" t="s">
        <v>1249</v>
      </c>
      <c r="FD2448" s="55">
        <v>5.5</v>
      </c>
      <c r="FF2448" s="55">
        <v>2441</v>
      </c>
      <c r="FG2448" s="55" t="s">
        <v>1313</v>
      </c>
      <c r="FH2448" s="55" t="s">
        <v>1470</v>
      </c>
      <c r="FI2448" s="55">
        <v>2</v>
      </c>
      <c r="FJ2448" s="55">
        <v>540000</v>
      </c>
      <c r="FK2448" s="55" t="s">
        <v>1249</v>
      </c>
      <c r="FL2448" s="55">
        <v>0.35</v>
      </c>
    </row>
    <row r="2449" ht="14.25" customHeight="1" outlineLevel="1" spans="7:168">
      <c r="G2449" s="55">
        <v>2442</v>
      </c>
      <c r="H2449" s="55" t="s">
        <v>1250</v>
      </c>
      <c r="I2449" s="55" t="s">
        <v>1810</v>
      </c>
      <c r="J2449" s="55" t="s">
        <v>2482</v>
      </c>
      <c r="K2449" s="55" t="s">
        <v>1249</v>
      </c>
      <c r="L2449" s="55">
        <v>0.28</v>
      </c>
      <c r="AD2449" s="12">
        <v>2442</v>
      </c>
      <c r="AE2449" s="12" t="s">
        <v>1261</v>
      </c>
      <c r="AF2449" s="12" t="s">
        <v>945</v>
      </c>
      <c r="AG2449" s="12" t="s">
        <v>1812</v>
      </c>
      <c r="AH2449" s="12" t="s">
        <v>2771</v>
      </c>
      <c r="DN2449" s="55">
        <v>2442</v>
      </c>
      <c r="DO2449" s="55" t="s">
        <v>1706</v>
      </c>
      <c r="DP2449" s="55" t="s">
        <v>3300</v>
      </c>
      <c r="DQ2449" s="55" t="s">
        <v>1260</v>
      </c>
      <c r="DR2449" s="55" t="s">
        <v>1261</v>
      </c>
      <c r="DS2449" s="55">
        <v>33425</v>
      </c>
      <c r="DT2449" s="55">
        <v>10000</v>
      </c>
      <c r="DU2449" s="55" t="s">
        <v>1258</v>
      </c>
      <c r="DV2449" s="55">
        <v>1</v>
      </c>
      <c r="EV2449" s="55">
        <v>2442</v>
      </c>
      <c r="EW2449" s="55" t="s">
        <v>1313</v>
      </c>
      <c r="EX2449" s="55" t="s">
        <v>1738</v>
      </c>
      <c r="EY2449" s="55">
        <v>1</v>
      </c>
      <c r="EZ2449" s="55">
        <v>1995</v>
      </c>
      <c r="FA2449" s="55">
        <v>2999</v>
      </c>
      <c r="FB2449" s="55" t="s">
        <v>1361</v>
      </c>
      <c r="FC2449" s="55" t="s">
        <v>1249</v>
      </c>
      <c r="FD2449" s="55">
        <v>6</v>
      </c>
      <c r="FF2449" s="55">
        <v>2442</v>
      </c>
      <c r="FG2449" s="55" t="s">
        <v>1313</v>
      </c>
      <c r="FH2449" s="55" t="s">
        <v>1470</v>
      </c>
      <c r="FI2449" s="55">
        <v>3</v>
      </c>
      <c r="FJ2449" s="55">
        <v>0</v>
      </c>
      <c r="FK2449" s="55" t="s">
        <v>1249</v>
      </c>
      <c r="FL2449" s="55">
        <v>0.65</v>
      </c>
    </row>
    <row r="2450" ht="14.25" customHeight="1" outlineLevel="1" spans="7:168">
      <c r="G2450" s="55">
        <v>2443</v>
      </c>
      <c r="H2450" s="55" t="s">
        <v>1250</v>
      </c>
      <c r="I2450" s="55" t="s">
        <v>1810</v>
      </c>
      <c r="J2450" s="55" t="s">
        <v>2671</v>
      </c>
      <c r="K2450" s="55" t="s">
        <v>1249</v>
      </c>
      <c r="L2450" s="55">
        <v>0.441</v>
      </c>
      <c r="AD2450" s="12">
        <v>2443</v>
      </c>
      <c r="AE2450" s="12" t="s">
        <v>1261</v>
      </c>
      <c r="AF2450" s="12" t="s">
        <v>1789</v>
      </c>
      <c r="AG2450" s="12" t="s">
        <v>1812</v>
      </c>
      <c r="AH2450" s="12" t="s">
        <v>2771</v>
      </c>
      <c r="DN2450" s="55">
        <v>2443</v>
      </c>
      <c r="DO2450" s="55" t="s">
        <v>1706</v>
      </c>
      <c r="DP2450" s="55" t="s">
        <v>3300</v>
      </c>
      <c r="DQ2450" s="55" t="s">
        <v>1260</v>
      </c>
      <c r="DR2450" s="55" t="s">
        <v>1261</v>
      </c>
      <c r="DS2450" s="55">
        <v>33429</v>
      </c>
      <c r="DT2450" s="55">
        <v>10000</v>
      </c>
      <c r="DU2450" s="55" t="s">
        <v>1258</v>
      </c>
      <c r="DV2450" s="55">
        <v>1</v>
      </c>
      <c r="EV2450" s="55">
        <v>2443</v>
      </c>
      <c r="EW2450" s="55" t="s">
        <v>1313</v>
      </c>
      <c r="EX2450" s="55" t="s">
        <v>1738</v>
      </c>
      <c r="EY2450" s="55">
        <v>2</v>
      </c>
      <c r="EZ2450" s="55">
        <v>0</v>
      </c>
      <c r="FA2450" s="55">
        <v>1994</v>
      </c>
      <c r="FB2450" s="55" t="s">
        <v>1361</v>
      </c>
      <c r="FC2450" s="55" t="s">
        <v>1249</v>
      </c>
      <c r="FD2450" s="55">
        <v>5.5</v>
      </c>
      <c r="FF2450" s="55">
        <v>2443</v>
      </c>
      <c r="FG2450" s="55" t="s">
        <v>1313</v>
      </c>
      <c r="FH2450" s="55" t="s">
        <v>1470</v>
      </c>
      <c r="FI2450" s="55">
        <v>3</v>
      </c>
      <c r="FJ2450" s="55">
        <v>1000</v>
      </c>
      <c r="FK2450" s="55" t="s">
        <v>1249</v>
      </c>
      <c r="FL2450" s="55">
        <v>0.6</v>
      </c>
    </row>
    <row r="2451" ht="14.25" customHeight="1" outlineLevel="1" spans="7:168">
      <c r="G2451" s="55">
        <v>2444</v>
      </c>
      <c r="H2451" s="55" t="s">
        <v>1250</v>
      </c>
      <c r="I2451" s="55" t="s">
        <v>1810</v>
      </c>
      <c r="J2451" s="55" t="s">
        <v>2681</v>
      </c>
      <c r="K2451" s="55" t="s">
        <v>1249</v>
      </c>
      <c r="L2451" s="55">
        <v>0.3675</v>
      </c>
      <c r="AD2451" s="12">
        <v>2444</v>
      </c>
      <c r="AE2451" s="12" t="s">
        <v>1261</v>
      </c>
      <c r="AF2451" s="12" t="s">
        <v>2119</v>
      </c>
      <c r="AG2451" s="12" t="s">
        <v>1812</v>
      </c>
      <c r="AH2451" s="12" t="s">
        <v>2771</v>
      </c>
      <c r="DN2451" s="55">
        <v>2444</v>
      </c>
      <c r="DO2451" s="55" t="s">
        <v>1706</v>
      </c>
      <c r="DP2451" s="55" t="s">
        <v>3300</v>
      </c>
      <c r="DQ2451" s="55" t="s">
        <v>1260</v>
      </c>
      <c r="DR2451" s="55" t="s">
        <v>1261</v>
      </c>
      <c r="DS2451" s="55">
        <v>33438</v>
      </c>
      <c r="DT2451" s="55">
        <v>10000</v>
      </c>
      <c r="DU2451" s="55" t="s">
        <v>1258</v>
      </c>
      <c r="DV2451" s="55">
        <v>1</v>
      </c>
      <c r="EV2451" s="55">
        <v>2444</v>
      </c>
      <c r="EW2451" s="55" t="s">
        <v>1313</v>
      </c>
      <c r="EX2451" s="55" t="s">
        <v>1738</v>
      </c>
      <c r="EY2451" s="55">
        <v>2</v>
      </c>
      <c r="EZ2451" s="55">
        <v>1995</v>
      </c>
      <c r="FA2451" s="55">
        <v>2999</v>
      </c>
      <c r="FB2451" s="55" t="s">
        <v>1361</v>
      </c>
      <c r="FC2451" s="55" t="s">
        <v>1249</v>
      </c>
      <c r="FD2451" s="55">
        <v>6</v>
      </c>
      <c r="FF2451" s="55">
        <v>2444</v>
      </c>
      <c r="FG2451" s="55" t="s">
        <v>1313</v>
      </c>
      <c r="FH2451" s="55" t="s">
        <v>1470</v>
      </c>
      <c r="FI2451" s="55">
        <v>3</v>
      </c>
      <c r="FJ2451" s="55">
        <v>2500</v>
      </c>
      <c r="FK2451" s="55" t="s">
        <v>1249</v>
      </c>
      <c r="FL2451" s="55">
        <v>0.55</v>
      </c>
    </row>
    <row r="2452" ht="14.25" customHeight="1" outlineLevel="1" spans="7:168">
      <c r="G2452" s="55">
        <v>2445</v>
      </c>
      <c r="H2452" s="55" t="s">
        <v>1250</v>
      </c>
      <c r="I2452" s="55" t="s">
        <v>1810</v>
      </c>
      <c r="J2452" s="55" t="s">
        <v>3002</v>
      </c>
      <c r="K2452" s="55" t="s">
        <v>1249</v>
      </c>
      <c r="L2452" s="55">
        <v>0.4</v>
      </c>
      <c r="AD2452" s="12">
        <v>2445</v>
      </c>
      <c r="AE2452" s="12" t="s">
        <v>1261</v>
      </c>
      <c r="AF2452" s="12" t="s">
        <v>1903</v>
      </c>
      <c r="AG2452" s="12" t="s">
        <v>1812</v>
      </c>
      <c r="AH2452" s="12" t="s">
        <v>2771</v>
      </c>
      <c r="DN2452" s="55">
        <v>2445</v>
      </c>
      <c r="DO2452" s="55" t="s">
        <v>1706</v>
      </c>
      <c r="DP2452" s="55" t="s">
        <v>3300</v>
      </c>
      <c r="DQ2452" s="55" t="s">
        <v>1260</v>
      </c>
      <c r="DR2452" s="55" t="s">
        <v>1261</v>
      </c>
      <c r="DS2452" s="55">
        <v>33439</v>
      </c>
      <c r="DT2452" s="55">
        <v>10000</v>
      </c>
      <c r="DU2452" s="55" t="s">
        <v>1258</v>
      </c>
      <c r="DV2452" s="55">
        <v>1</v>
      </c>
      <c r="EV2452" s="55">
        <v>2445</v>
      </c>
      <c r="EW2452" s="55" t="s">
        <v>1313</v>
      </c>
      <c r="EX2452" s="55" t="s">
        <v>1263</v>
      </c>
      <c r="EY2452" s="55">
        <v>14</v>
      </c>
      <c r="EZ2452" s="55">
        <v>0</v>
      </c>
      <c r="FA2452" s="55">
        <v>1994</v>
      </c>
      <c r="FB2452" s="55" t="s">
        <v>1361</v>
      </c>
      <c r="FC2452" s="55" t="s">
        <v>1249</v>
      </c>
      <c r="FD2452" s="55">
        <v>8</v>
      </c>
      <c r="FF2452" s="55">
        <v>2445</v>
      </c>
      <c r="FG2452" s="55" t="s">
        <v>1313</v>
      </c>
      <c r="FH2452" s="55" t="s">
        <v>1470</v>
      </c>
      <c r="FI2452" s="55">
        <v>3</v>
      </c>
      <c r="FJ2452" s="55">
        <v>5000</v>
      </c>
      <c r="FK2452" s="55" t="s">
        <v>1249</v>
      </c>
      <c r="FL2452" s="55">
        <v>0.5</v>
      </c>
    </row>
    <row r="2453" ht="14.25" customHeight="1" outlineLevel="1" spans="7:168">
      <c r="G2453" s="55">
        <v>2446</v>
      </c>
      <c r="H2453" s="55" t="s">
        <v>1250</v>
      </c>
      <c r="I2453" s="55" t="s">
        <v>1263</v>
      </c>
      <c r="J2453" s="55" t="s">
        <v>2075</v>
      </c>
      <c r="K2453" s="55" t="s">
        <v>1249</v>
      </c>
      <c r="L2453" s="55">
        <v>0.2</v>
      </c>
      <c r="AD2453" s="12">
        <v>2446</v>
      </c>
      <c r="AE2453" s="12" t="s">
        <v>1261</v>
      </c>
      <c r="AF2453" s="12" t="s">
        <v>1394</v>
      </c>
      <c r="AG2453" s="12" t="s">
        <v>1812</v>
      </c>
      <c r="AH2453" s="12" t="s">
        <v>2771</v>
      </c>
      <c r="DN2453" s="55">
        <v>2446</v>
      </c>
      <c r="DO2453" s="55" t="s">
        <v>1706</v>
      </c>
      <c r="DP2453" s="55" t="s">
        <v>3300</v>
      </c>
      <c r="DQ2453" s="55" t="s">
        <v>1260</v>
      </c>
      <c r="DR2453" s="55" t="s">
        <v>1261</v>
      </c>
      <c r="DS2453" s="55">
        <v>33443</v>
      </c>
      <c r="DT2453" s="55">
        <v>10000</v>
      </c>
      <c r="DU2453" s="55" t="s">
        <v>1258</v>
      </c>
      <c r="DV2453" s="55">
        <v>1</v>
      </c>
      <c r="EV2453" s="55">
        <v>2446</v>
      </c>
      <c r="EW2453" s="55" t="s">
        <v>1313</v>
      </c>
      <c r="EX2453" s="55" t="s">
        <v>1263</v>
      </c>
      <c r="EY2453" s="55">
        <v>14</v>
      </c>
      <c r="EZ2453" s="55">
        <v>1995</v>
      </c>
      <c r="FA2453" s="55">
        <v>2999</v>
      </c>
      <c r="FB2453" s="55" t="s">
        <v>1361</v>
      </c>
      <c r="FC2453" s="55" t="s">
        <v>1249</v>
      </c>
      <c r="FD2453" s="55">
        <v>8</v>
      </c>
      <c r="FF2453" s="55">
        <v>2446</v>
      </c>
      <c r="FG2453" s="55" t="s">
        <v>1313</v>
      </c>
      <c r="FH2453" s="55" t="s">
        <v>1470</v>
      </c>
      <c r="FI2453" s="55">
        <v>3</v>
      </c>
      <c r="FJ2453" s="55">
        <v>10000</v>
      </c>
      <c r="FK2453" s="55" t="s">
        <v>1249</v>
      </c>
      <c r="FL2453" s="55">
        <v>0.4</v>
      </c>
    </row>
    <row r="2454" ht="14.25" customHeight="1" outlineLevel="1" spans="7:168">
      <c r="G2454" s="55">
        <v>2447</v>
      </c>
      <c r="H2454" s="55" t="s">
        <v>1250</v>
      </c>
      <c r="I2454" s="55" t="s">
        <v>1263</v>
      </c>
      <c r="J2454" s="55" t="s">
        <v>3000</v>
      </c>
      <c r="K2454" s="55" t="s">
        <v>1249</v>
      </c>
      <c r="L2454" s="55">
        <v>0.22</v>
      </c>
      <c r="AD2454" s="12">
        <v>2447</v>
      </c>
      <c r="AE2454" s="12" t="s">
        <v>1261</v>
      </c>
      <c r="AF2454" s="12" t="s">
        <v>1966</v>
      </c>
      <c r="AG2454" s="12" t="s">
        <v>1812</v>
      </c>
      <c r="AH2454" s="12" t="s">
        <v>2771</v>
      </c>
      <c r="DN2454" s="55">
        <v>2447</v>
      </c>
      <c r="DO2454" s="55" t="s">
        <v>1706</v>
      </c>
      <c r="DP2454" s="55" t="s">
        <v>3300</v>
      </c>
      <c r="DQ2454" s="55" t="s">
        <v>1260</v>
      </c>
      <c r="DR2454" s="55" t="s">
        <v>1261</v>
      </c>
      <c r="DS2454" s="55">
        <v>33447</v>
      </c>
      <c r="DT2454" s="55">
        <v>10000</v>
      </c>
      <c r="DU2454" s="55" t="s">
        <v>1258</v>
      </c>
      <c r="DV2454" s="55">
        <v>1</v>
      </c>
      <c r="EV2454" s="55">
        <v>2447</v>
      </c>
      <c r="EW2454" s="55" t="s">
        <v>1313</v>
      </c>
      <c r="EX2454" s="55" t="s">
        <v>1263</v>
      </c>
      <c r="EY2454" s="55">
        <v>3</v>
      </c>
      <c r="EZ2454" s="55">
        <v>0</v>
      </c>
      <c r="FA2454" s="55">
        <v>1994</v>
      </c>
      <c r="FB2454" s="55" t="s">
        <v>1361</v>
      </c>
      <c r="FC2454" s="55" t="s">
        <v>1249</v>
      </c>
      <c r="FD2454" s="55">
        <v>5.25</v>
      </c>
      <c r="FF2454" s="55">
        <v>2447</v>
      </c>
      <c r="FG2454" s="55" t="s">
        <v>1313</v>
      </c>
      <c r="FH2454" s="55" t="s">
        <v>1470</v>
      </c>
      <c r="FI2454" s="55">
        <v>3</v>
      </c>
      <c r="FJ2454" s="55">
        <v>25000</v>
      </c>
      <c r="FK2454" s="55" t="s">
        <v>1249</v>
      </c>
      <c r="FL2454" s="55">
        <v>0.35</v>
      </c>
    </row>
    <row r="2455" ht="14.25" customHeight="1" outlineLevel="1" spans="7:168">
      <c r="G2455" s="55">
        <v>2448</v>
      </c>
      <c r="H2455" s="55" t="s">
        <v>1250</v>
      </c>
      <c r="I2455" s="55" t="s">
        <v>1263</v>
      </c>
      <c r="J2455" s="55" t="s">
        <v>3003</v>
      </c>
      <c r="K2455" s="55" t="s">
        <v>1249</v>
      </c>
      <c r="L2455" s="55">
        <v>0.2</v>
      </c>
      <c r="AD2455" s="12">
        <v>2448</v>
      </c>
      <c r="AE2455" s="12" t="s">
        <v>1261</v>
      </c>
      <c r="AF2455" s="12" t="s">
        <v>2810</v>
      </c>
      <c r="AG2455" s="12" t="s">
        <v>1812</v>
      </c>
      <c r="AH2455" s="12" t="s">
        <v>2771</v>
      </c>
      <c r="DN2455" s="55">
        <v>2448</v>
      </c>
      <c r="DO2455" s="55" t="s">
        <v>1706</v>
      </c>
      <c r="DP2455" s="55" t="s">
        <v>3300</v>
      </c>
      <c r="DQ2455" s="55" t="s">
        <v>1260</v>
      </c>
      <c r="DR2455" s="55" t="s">
        <v>1261</v>
      </c>
      <c r="DS2455" s="55">
        <v>33448</v>
      </c>
      <c r="DT2455" s="55">
        <v>10000</v>
      </c>
      <c r="DU2455" s="55" t="s">
        <v>1258</v>
      </c>
      <c r="DV2455" s="55">
        <v>1</v>
      </c>
      <c r="EV2455" s="55">
        <v>2448</v>
      </c>
      <c r="EW2455" s="55" t="s">
        <v>1313</v>
      </c>
      <c r="EX2455" s="55" t="s">
        <v>1263</v>
      </c>
      <c r="EY2455" s="55">
        <v>3</v>
      </c>
      <c r="EZ2455" s="55">
        <v>1995</v>
      </c>
      <c r="FA2455" s="55">
        <v>2999</v>
      </c>
      <c r="FB2455" s="55" t="s">
        <v>1361</v>
      </c>
      <c r="FC2455" s="55" t="s">
        <v>1249</v>
      </c>
      <c r="FD2455" s="55">
        <v>6</v>
      </c>
      <c r="FF2455" s="55">
        <v>2448</v>
      </c>
      <c r="FG2455" s="55" t="s">
        <v>1313</v>
      </c>
      <c r="FH2455" s="55" t="s">
        <v>1470</v>
      </c>
      <c r="FI2455" s="55">
        <v>3</v>
      </c>
      <c r="FJ2455" s="55">
        <v>50000</v>
      </c>
      <c r="FK2455" s="55" t="s">
        <v>1249</v>
      </c>
      <c r="FL2455" s="55">
        <v>0.35</v>
      </c>
    </row>
    <row r="2456" ht="14.25" customHeight="1" outlineLevel="1" spans="7:168">
      <c r="G2456" s="55">
        <v>2449</v>
      </c>
      <c r="H2456" s="55" t="s">
        <v>1250</v>
      </c>
      <c r="I2456" s="55" t="s">
        <v>1263</v>
      </c>
      <c r="J2456" s="55" t="s">
        <v>3005</v>
      </c>
      <c r="K2456" s="55" t="s">
        <v>1249</v>
      </c>
      <c r="L2456" s="55">
        <v>0.185</v>
      </c>
      <c r="AD2456" s="12">
        <v>2449</v>
      </c>
      <c r="AE2456" s="12" t="s">
        <v>1261</v>
      </c>
      <c r="AF2456" s="12" t="s">
        <v>2662</v>
      </c>
      <c r="AG2456" s="12" t="s">
        <v>1812</v>
      </c>
      <c r="AH2456" s="12" t="s">
        <v>2771</v>
      </c>
      <c r="DN2456" s="55">
        <v>2449</v>
      </c>
      <c r="DO2456" s="55" t="s">
        <v>1706</v>
      </c>
      <c r="DP2456" s="55" t="s">
        <v>3300</v>
      </c>
      <c r="DQ2456" s="55" t="s">
        <v>1260</v>
      </c>
      <c r="DR2456" s="55" t="s">
        <v>1261</v>
      </c>
      <c r="DS2456" s="55">
        <v>33459</v>
      </c>
      <c r="DT2456" s="55">
        <v>10000</v>
      </c>
      <c r="DU2456" s="55" t="s">
        <v>1258</v>
      </c>
      <c r="DV2456" s="55">
        <v>1</v>
      </c>
      <c r="EV2456" s="55">
        <v>2449</v>
      </c>
      <c r="EW2456" s="55" t="s">
        <v>1313</v>
      </c>
      <c r="EX2456" s="55" t="s">
        <v>1263</v>
      </c>
      <c r="EY2456" s="55">
        <v>4</v>
      </c>
      <c r="EZ2456" s="55">
        <v>0</v>
      </c>
      <c r="FA2456" s="55">
        <v>1994</v>
      </c>
      <c r="FB2456" s="55" t="s">
        <v>1361</v>
      </c>
      <c r="FC2456" s="55" t="s">
        <v>1249</v>
      </c>
      <c r="FD2456" s="55">
        <v>5.25</v>
      </c>
      <c r="FF2456" s="55">
        <v>2449</v>
      </c>
      <c r="FG2456" s="55" t="s">
        <v>1313</v>
      </c>
      <c r="FH2456" s="55" t="s">
        <v>1470</v>
      </c>
      <c r="FI2456" s="55">
        <v>3</v>
      </c>
      <c r="FJ2456" s="55">
        <v>80000</v>
      </c>
      <c r="FK2456" s="55" t="s">
        <v>1249</v>
      </c>
      <c r="FL2456" s="55">
        <v>0.35</v>
      </c>
    </row>
    <row r="2457" ht="14.25" customHeight="1" outlineLevel="1" spans="7:168">
      <c r="G2457" s="55">
        <v>2450</v>
      </c>
      <c r="H2457" s="55" t="s">
        <v>1250</v>
      </c>
      <c r="I2457" s="55" t="s">
        <v>1263</v>
      </c>
      <c r="J2457" s="55" t="s">
        <v>3007</v>
      </c>
      <c r="K2457" s="55" t="s">
        <v>1249</v>
      </c>
      <c r="L2457" s="55">
        <v>0.185</v>
      </c>
      <c r="AD2457" s="12">
        <v>2450</v>
      </c>
      <c r="AE2457" s="12" t="s">
        <v>1261</v>
      </c>
      <c r="AF2457" s="12" t="s">
        <v>2568</v>
      </c>
      <c r="AG2457" s="12" t="s">
        <v>1812</v>
      </c>
      <c r="AH2457" s="12" t="s">
        <v>2771</v>
      </c>
      <c r="DN2457" s="55">
        <v>2450</v>
      </c>
      <c r="DO2457" s="55" t="s">
        <v>1706</v>
      </c>
      <c r="DP2457" s="55" t="s">
        <v>3300</v>
      </c>
      <c r="DQ2457" s="55" t="s">
        <v>1260</v>
      </c>
      <c r="DR2457" s="55" t="s">
        <v>1261</v>
      </c>
      <c r="DS2457" s="55">
        <v>33464</v>
      </c>
      <c r="DT2457" s="55">
        <v>10000</v>
      </c>
      <c r="DU2457" s="55" t="s">
        <v>1258</v>
      </c>
      <c r="DV2457" s="55">
        <v>1</v>
      </c>
      <c r="EV2457" s="55">
        <v>2450</v>
      </c>
      <c r="EW2457" s="55" t="s">
        <v>1313</v>
      </c>
      <c r="EX2457" s="55" t="s">
        <v>1263</v>
      </c>
      <c r="EY2457" s="55">
        <v>4</v>
      </c>
      <c r="EZ2457" s="55">
        <v>1995</v>
      </c>
      <c r="FA2457" s="55">
        <v>2999</v>
      </c>
      <c r="FB2457" s="55" t="s">
        <v>1361</v>
      </c>
      <c r="FC2457" s="55" t="s">
        <v>1249</v>
      </c>
      <c r="FD2457" s="55">
        <v>6</v>
      </c>
      <c r="FF2457" s="55">
        <v>2450</v>
      </c>
      <c r="FG2457" s="55" t="s">
        <v>1313</v>
      </c>
      <c r="FH2457" s="55" t="s">
        <v>1470</v>
      </c>
      <c r="FI2457" s="55">
        <v>3</v>
      </c>
      <c r="FJ2457" s="55">
        <v>130000</v>
      </c>
      <c r="FK2457" s="55" t="s">
        <v>1249</v>
      </c>
      <c r="FL2457" s="55">
        <v>0.35</v>
      </c>
    </row>
    <row r="2458" ht="14.25" customHeight="1" outlineLevel="1" spans="7:168">
      <c r="G2458" s="55">
        <v>2451</v>
      </c>
      <c r="H2458" s="55" t="s">
        <v>1250</v>
      </c>
      <c r="I2458" s="55" t="s">
        <v>1263</v>
      </c>
      <c r="J2458" s="55" t="s">
        <v>2115</v>
      </c>
      <c r="K2458" s="55" t="s">
        <v>1249</v>
      </c>
      <c r="L2458" s="55">
        <v>0.2</v>
      </c>
      <c r="AD2458" s="12">
        <v>2451</v>
      </c>
      <c r="AE2458" s="12" t="s">
        <v>1261</v>
      </c>
      <c r="AF2458" s="12" t="s">
        <v>2501</v>
      </c>
      <c r="AG2458" s="12" t="s">
        <v>1812</v>
      </c>
      <c r="AH2458" s="12" t="s">
        <v>2771</v>
      </c>
      <c r="DN2458" s="55">
        <v>2451</v>
      </c>
      <c r="DO2458" s="55" t="s">
        <v>1706</v>
      </c>
      <c r="DP2458" s="55" t="s">
        <v>3300</v>
      </c>
      <c r="DQ2458" s="55" t="s">
        <v>1260</v>
      </c>
      <c r="DR2458" s="55" t="s">
        <v>1261</v>
      </c>
      <c r="DS2458" s="55">
        <v>33465</v>
      </c>
      <c r="DT2458" s="55">
        <v>10000</v>
      </c>
      <c r="DU2458" s="55" t="s">
        <v>1258</v>
      </c>
      <c r="DV2458" s="55">
        <v>1</v>
      </c>
      <c r="EV2458" s="55">
        <v>2451</v>
      </c>
      <c r="EW2458" s="55" t="s">
        <v>1359</v>
      </c>
      <c r="EX2458" s="55" t="s">
        <v>1738</v>
      </c>
      <c r="EY2458" s="55">
        <v>1</v>
      </c>
      <c r="EZ2458" s="55">
        <v>0</v>
      </c>
      <c r="FA2458" s="55">
        <v>1994</v>
      </c>
      <c r="FB2458" s="55" t="s">
        <v>1361</v>
      </c>
      <c r="FC2458" s="55" t="s">
        <v>1249</v>
      </c>
      <c r="FD2458" s="55">
        <v>5.5</v>
      </c>
      <c r="FF2458" s="55">
        <v>2451</v>
      </c>
      <c r="FG2458" s="55" t="s">
        <v>1313</v>
      </c>
      <c r="FH2458" s="55" t="s">
        <v>1470</v>
      </c>
      <c r="FI2458" s="55">
        <v>3</v>
      </c>
      <c r="FJ2458" s="55">
        <v>260000</v>
      </c>
      <c r="FK2458" s="55" t="s">
        <v>1249</v>
      </c>
      <c r="FL2458" s="55">
        <v>0.35</v>
      </c>
    </row>
    <row r="2459" ht="14.25" customHeight="1" outlineLevel="1" spans="7:168">
      <c r="G2459" s="55">
        <v>2452</v>
      </c>
      <c r="H2459" s="55" t="s">
        <v>1250</v>
      </c>
      <c r="I2459" s="55" t="s">
        <v>1263</v>
      </c>
      <c r="J2459" s="55" t="s">
        <v>2204</v>
      </c>
      <c r="K2459" s="55" t="s">
        <v>1249</v>
      </c>
      <c r="L2459" s="55">
        <v>0.2</v>
      </c>
      <c r="AD2459" s="12">
        <v>2452</v>
      </c>
      <c r="AE2459" s="12" t="s">
        <v>1261</v>
      </c>
      <c r="AF2459" s="12" t="s">
        <v>749</v>
      </c>
      <c r="AG2459" s="12" t="s">
        <v>1840</v>
      </c>
      <c r="AH2459" s="12" t="s">
        <v>2970</v>
      </c>
      <c r="DN2459" s="55">
        <v>2452</v>
      </c>
      <c r="DO2459" s="55" t="s">
        <v>1706</v>
      </c>
      <c r="DP2459" s="55" t="s">
        <v>3300</v>
      </c>
      <c r="DQ2459" s="55" t="s">
        <v>1260</v>
      </c>
      <c r="DR2459" s="55" t="s">
        <v>1261</v>
      </c>
      <c r="DS2459" s="55">
        <v>33466</v>
      </c>
      <c r="DT2459" s="55">
        <v>10000</v>
      </c>
      <c r="DU2459" s="55" t="s">
        <v>1258</v>
      </c>
      <c r="DV2459" s="55">
        <v>1</v>
      </c>
      <c r="EV2459" s="55">
        <v>2452</v>
      </c>
      <c r="EW2459" s="55" t="s">
        <v>1359</v>
      </c>
      <c r="EX2459" s="55" t="s">
        <v>1738</v>
      </c>
      <c r="EY2459" s="55">
        <v>1</v>
      </c>
      <c r="EZ2459" s="55">
        <v>1995</v>
      </c>
      <c r="FA2459" s="55">
        <v>2999</v>
      </c>
      <c r="FB2459" s="55" t="s">
        <v>1361</v>
      </c>
      <c r="FC2459" s="55" t="s">
        <v>1249</v>
      </c>
      <c r="FD2459" s="55">
        <v>6</v>
      </c>
      <c r="FF2459" s="55">
        <v>2452</v>
      </c>
      <c r="FG2459" s="55" t="s">
        <v>1313</v>
      </c>
      <c r="FH2459" s="55" t="s">
        <v>1470</v>
      </c>
      <c r="FI2459" s="55">
        <v>3</v>
      </c>
      <c r="FJ2459" s="55">
        <v>400000</v>
      </c>
      <c r="FK2459" s="55" t="s">
        <v>1249</v>
      </c>
      <c r="FL2459" s="55">
        <v>0.35</v>
      </c>
    </row>
    <row r="2460" ht="14.25" customHeight="1" outlineLevel="1" spans="7:168">
      <c r="G2460" s="55">
        <v>2453</v>
      </c>
      <c r="H2460" s="55" t="s">
        <v>1250</v>
      </c>
      <c r="I2460" s="55" t="s">
        <v>1263</v>
      </c>
      <c r="J2460" s="55" t="s">
        <v>3022</v>
      </c>
      <c r="K2460" s="55" t="s">
        <v>1249</v>
      </c>
      <c r="L2460" s="55">
        <v>0.2</v>
      </c>
      <c r="AD2460" s="12">
        <v>2453</v>
      </c>
      <c r="AE2460" s="12" t="s">
        <v>1261</v>
      </c>
      <c r="AF2460" s="12" t="s">
        <v>1277</v>
      </c>
      <c r="AG2460" s="12" t="s">
        <v>1840</v>
      </c>
      <c r="AH2460" s="12" t="s">
        <v>2970</v>
      </c>
      <c r="DN2460" s="55">
        <v>2453</v>
      </c>
      <c r="DO2460" s="55" t="s">
        <v>1706</v>
      </c>
      <c r="DP2460" s="55" t="s">
        <v>3300</v>
      </c>
      <c r="DQ2460" s="55" t="s">
        <v>1260</v>
      </c>
      <c r="DR2460" s="55" t="s">
        <v>1261</v>
      </c>
      <c r="DS2460" s="55">
        <v>33468</v>
      </c>
      <c r="DT2460" s="55">
        <v>10000</v>
      </c>
      <c r="DU2460" s="55" t="s">
        <v>1258</v>
      </c>
      <c r="DV2460" s="55">
        <v>1</v>
      </c>
      <c r="EV2460" s="55">
        <v>2453</v>
      </c>
      <c r="EW2460" s="55" t="s">
        <v>1359</v>
      </c>
      <c r="EX2460" s="55" t="s">
        <v>1738</v>
      </c>
      <c r="EY2460" s="55">
        <v>2</v>
      </c>
      <c r="EZ2460" s="55">
        <v>0</v>
      </c>
      <c r="FA2460" s="55">
        <v>1994</v>
      </c>
      <c r="FB2460" s="55" t="s">
        <v>1361</v>
      </c>
      <c r="FC2460" s="55" t="s">
        <v>1249</v>
      </c>
      <c r="FD2460" s="55">
        <v>5.5</v>
      </c>
      <c r="FF2460" s="55">
        <v>2453</v>
      </c>
      <c r="FG2460" s="55" t="s">
        <v>1313</v>
      </c>
      <c r="FH2460" s="55" t="s">
        <v>1470</v>
      </c>
      <c r="FI2460" s="55">
        <v>3</v>
      </c>
      <c r="FJ2460" s="55">
        <v>530000</v>
      </c>
      <c r="FK2460" s="55" t="s">
        <v>1249</v>
      </c>
      <c r="FL2460" s="55">
        <v>0.35</v>
      </c>
    </row>
    <row r="2461" ht="14.25" customHeight="1" outlineLevel="1" spans="7:168">
      <c r="G2461" s="55">
        <v>2454</v>
      </c>
      <c r="H2461" s="55" t="s">
        <v>1250</v>
      </c>
      <c r="I2461" s="55" t="s">
        <v>1263</v>
      </c>
      <c r="J2461" s="55" t="s">
        <v>3025</v>
      </c>
      <c r="K2461" s="55" t="s">
        <v>1249</v>
      </c>
      <c r="L2461" s="55">
        <v>0.2</v>
      </c>
      <c r="AD2461" s="12">
        <v>2454</v>
      </c>
      <c r="AE2461" s="12" t="s">
        <v>1261</v>
      </c>
      <c r="AF2461" s="12" t="s">
        <v>1281</v>
      </c>
      <c r="AG2461" s="12" t="s">
        <v>3249</v>
      </c>
      <c r="AH2461" s="12" t="s">
        <v>2925</v>
      </c>
      <c r="DN2461" s="55">
        <v>2454</v>
      </c>
      <c r="DO2461" s="55" t="s">
        <v>1706</v>
      </c>
      <c r="DP2461" s="55" t="s">
        <v>3300</v>
      </c>
      <c r="DQ2461" s="55" t="s">
        <v>1260</v>
      </c>
      <c r="DR2461" s="55" t="s">
        <v>1261</v>
      </c>
      <c r="DS2461" s="55">
        <v>33478</v>
      </c>
      <c r="DT2461" s="55">
        <v>10000</v>
      </c>
      <c r="DU2461" s="55" t="s">
        <v>1258</v>
      </c>
      <c r="DV2461" s="55">
        <v>1</v>
      </c>
      <c r="EV2461" s="55">
        <v>2454</v>
      </c>
      <c r="EW2461" s="55" t="s">
        <v>1359</v>
      </c>
      <c r="EX2461" s="55" t="s">
        <v>1738</v>
      </c>
      <c r="EY2461" s="55">
        <v>2</v>
      </c>
      <c r="EZ2461" s="55">
        <v>1995</v>
      </c>
      <c r="FA2461" s="55">
        <v>2999</v>
      </c>
      <c r="FB2461" s="55" t="s">
        <v>1361</v>
      </c>
      <c r="FC2461" s="55" t="s">
        <v>1249</v>
      </c>
      <c r="FD2461" s="55">
        <v>6</v>
      </c>
      <c r="FF2461" s="55">
        <v>2454</v>
      </c>
      <c r="FG2461" s="55" t="s">
        <v>1313</v>
      </c>
      <c r="FH2461" s="55" t="s">
        <v>1470</v>
      </c>
      <c r="FI2461" s="55">
        <v>3</v>
      </c>
      <c r="FJ2461" s="55">
        <v>540000</v>
      </c>
      <c r="FK2461" s="55" t="s">
        <v>1249</v>
      </c>
      <c r="FL2461" s="55">
        <v>0.35</v>
      </c>
    </row>
    <row r="2462" ht="14.25" customHeight="1" outlineLevel="1" spans="7:168">
      <c r="G2462" s="55">
        <v>2455</v>
      </c>
      <c r="H2462" s="55" t="s">
        <v>1250</v>
      </c>
      <c r="I2462" s="55" t="s">
        <v>1263</v>
      </c>
      <c r="J2462" s="55" t="s">
        <v>2238</v>
      </c>
      <c r="K2462" s="55" t="s">
        <v>1249</v>
      </c>
      <c r="L2462" s="55">
        <v>0.185</v>
      </c>
      <c r="AD2462" s="12">
        <v>2455</v>
      </c>
      <c r="AE2462" s="12" t="s">
        <v>1261</v>
      </c>
      <c r="AF2462" s="12" t="s">
        <v>1000</v>
      </c>
      <c r="AG2462" s="12" t="s">
        <v>3249</v>
      </c>
      <c r="AH2462" s="12" t="s">
        <v>2510</v>
      </c>
      <c r="DN2462" s="55">
        <v>2455</v>
      </c>
      <c r="DO2462" s="55" t="s">
        <v>1706</v>
      </c>
      <c r="DP2462" s="55" t="s">
        <v>3300</v>
      </c>
      <c r="DQ2462" s="55" t="s">
        <v>1260</v>
      </c>
      <c r="DR2462" s="55" t="s">
        <v>1261</v>
      </c>
      <c r="DS2462" s="55">
        <v>33481</v>
      </c>
      <c r="DT2462" s="55">
        <v>10000</v>
      </c>
      <c r="DU2462" s="55" t="s">
        <v>1258</v>
      </c>
      <c r="DV2462" s="55">
        <v>1</v>
      </c>
      <c r="EV2462" s="55">
        <v>2455</v>
      </c>
      <c r="EW2462" s="55" t="s">
        <v>1359</v>
      </c>
      <c r="EX2462" s="55" t="s">
        <v>1263</v>
      </c>
      <c r="EY2462" s="55">
        <v>14</v>
      </c>
      <c r="EZ2462" s="55">
        <v>0</v>
      </c>
      <c r="FA2462" s="55">
        <v>1994</v>
      </c>
      <c r="FB2462" s="55" t="s">
        <v>1361</v>
      </c>
      <c r="FC2462" s="55" t="s">
        <v>1249</v>
      </c>
      <c r="FD2462" s="55">
        <v>8</v>
      </c>
      <c r="FF2462" s="55">
        <v>2455</v>
      </c>
      <c r="FG2462" s="55" t="s">
        <v>1313</v>
      </c>
      <c r="FH2462" s="55" t="s">
        <v>1470</v>
      </c>
      <c r="FI2462" s="55">
        <v>4</v>
      </c>
      <c r="FJ2462" s="55">
        <v>0</v>
      </c>
      <c r="FK2462" s="55" t="s">
        <v>1249</v>
      </c>
      <c r="FL2462" s="55">
        <v>0.65</v>
      </c>
    </row>
    <row r="2463" ht="14.25" customHeight="1" outlineLevel="1" spans="7:168">
      <c r="G2463" s="55">
        <v>2456</v>
      </c>
      <c r="H2463" s="55" t="s">
        <v>1250</v>
      </c>
      <c r="I2463" s="55" t="s">
        <v>1263</v>
      </c>
      <c r="J2463" s="55" t="s">
        <v>2032</v>
      </c>
      <c r="K2463" s="55" t="s">
        <v>1249</v>
      </c>
      <c r="L2463" s="55">
        <v>0.205</v>
      </c>
      <c r="AD2463" s="12">
        <v>2456</v>
      </c>
      <c r="AE2463" s="12" t="s">
        <v>1261</v>
      </c>
      <c r="AF2463" s="12" t="s">
        <v>1334</v>
      </c>
      <c r="AG2463" s="12" t="s">
        <v>3250</v>
      </c>
      <c r="AH2463" s="12" t="s">
        <v>2895</v>
      </c>
      <c r="DN2463" s="55">
        <v>2456</v>
      </c>
      <c r="DO2463" s="55" t="s">
        <v>1706</v>
      </c>
      <c r="DP2463" s="55" t="s">
        <v>3300</v>
      </c>
      <c r="DQ2463" s="55" t="s">
        <v>1260</v>
      </c>
      <c r="DR2463" s="55" t="s">
        <v>1261</v>
      </c>
      <c r="DS2463" s="55">
        <v>33482</v>
      </c>
      <c r="DT2463" s="55">
        <v>10000</v>
      </c>
      <c r="DU2463" s="55" t="s">
        <v>1258</v>
      </c>
      <c r="DV2463" s="55">
        <v>1</v>
      </c>
      <c r="EV2463" s="55">
        <v>2456</v>
      </c>
      <c r="EW2463" s="55" t="s">
        <v>1359</v>
      </c>
      <c r="EX2463" s="55" t="s">
        <v>1263</v>
      </c>
      <c r="EY2463" s="55">
        <v>14</v>
      </c>
      <c r="EZ2463" s="55">
        <v>1995</v>
      </c>
      <c r="FA2463" s="55">
        <v>2999</v>
      </c>
      <c r="FB2463" s="55" t="s">
        <v>1361</v>
      </c>
      <c r="FC2463" s="55" t="s">
        <v>1249</v>
      </c>
      <c r="FD2463" s="55">
        <v>8</v>
      </c>
      <c r="FF2463" s="55">
        <v>2456</v>
      </c>
      <c r="FG2463" s="55" t="s">
        <v>1313</v>
      </c>
      <c r="FH2463" s="55" t="s">
        <v>1470</v>
      </c>
      <c r="FI2463" s="55">
        <v>4</v>
      </c>
      <c r="FJ2463" s="55">
        <v>1000</v>
      </c>
      <c r="FK2463" s="55" t="s">
        <v>1249</v>
      </c>
      <c r="FL2463" s="55">
        <v>0.6</v>
      </c>
    </row>
    <row r="2464" ht="14.25" customHeight="1" outlineLevel="1" spans="7:168">
      <c r="G2464" s="55">
        <v>2457</v>
      </c>
      <c r="H2464" s="55" t="s">
        <v>1250</v>
      </c>
      <c r="I2464" s="55" t="s">
        <v>1263</v>
      </c>
      <c r="J2464" s="55" t="s">
        <v>2277</v>
      </c>
      <c r="K2464" s="55" t="s">
        <v>1249</v>
      </c>
      <c r="L2464" s="55">
        <v>0.42</v>
      </c>
      <c r="AD2464" s="12">
        <v>2457</v>
      </c>
      <c r="AE2464" s="12" t="s">
        <v>1261</v>
      </c>
      <c r="AF2464" s="12" t="s">
        <v>1380</v>
      </c>
      <c r="AG2464" s="12" t="s">
        <v>3250</v>
      </c>
      <c r="AH2464" s="12" t="s">
        <v>2962</v>
      </c>
      <c r="DN2464" s="55">
        <v>2457</v>
      </c>
      <c r="DO2464" s="55" t="s">
        <v>1706</v>
      </c>
      <c r="DP2464" s="55" t="s">
        <v>3300</v>
      </c>
      <c r="DQ2464" s="55" t="s">
        <v>1260</v>
      </c>
      <c r="DR2464" s="55" t="s">
        <v>1261</v>
      </c>
      <c r="DS2464" s="55">
        <v>33497</v>
      </c>
      <c r="DT2464" s="55">
        <v>10000</v>
      </c>
      <c r="DU2464" s="55" t="s">
        <v>1258</v>
      </c>
      <c r="DV2464" s="55">
        <v>1</v>
      </c>
      <c r="EV2464" s="55">
        <v>2457</v>
      </c>
      <c r="EW2464" s="55" t="s">
        <v>1359</v>
      </c>
      <c r="EX2464" s="55" t="s">
        <v>1263</v>
      </c>
      <c r="EY2464" s="55">
        <v>3</v>
      </c>
      <c r="EZ2464" s="55">
        <v>0</v>
      </c>
      <c r="FA2464" s="55">
        <v>1994</v>
      </c>
      <c r="FB2464" s="55" t="s">
        <v>1361</v>
      </c>
      <c r="FC2464" s="55" t="s">
        <v>1249</v>
      </c>
      <c r="FD2464" s="55">
        <v>5.25</v>
      </c>
      <c r="FF2464" s="55">
        <v>2457</v>
      </c>
      <c r="FG2464" s="55" t="s">
        <v>1313</v>
      </c>
      <c r="FH2464" s="55" t="s">
        <v>1470</v>
      </c>
      <c r="FI2464" s="55">
        <v>4</v>
      </c>
      <c r="FJ2464" s="55">
        <v>2500</v>
      </c>
      <c r="FK2464" s="55" t="s">
        <v>1249</v>
      </c>
      <c r="FL2464" s="55">
        <v>0.55</v>
      </c>
    </row>
    <row r="2465" ht="14.25" customHeight="1" outlineLevel="1" spans="7:168">
      <c r="G2465" s="55">
        <v>2458</v>
      </c>
      <c r="H2465" s="55" t="s">
        <v>1250</v>
      </c>
      <c r="I2465" s="55" t="s">
        <v>1263</v>
      </c>
      <c r="J2465" s="55" t="s">
        <v>2927</v>
      </c>
      <c r="K2465" s="55" t="s">
        <v>1249</v>
      </c>
      <c r="L2465" s="55">
        <v>0.185</v>
      </c>
      <c r="AD2465" s="12">
        <v>2458</v>
      </c>
      <c r="AE2465" s="12" t="s">
        <v>1261</v>
      </c>
      <c r="AF2465" s="12" t="s">
        <v>752</v>
      </c>
      <c r="AG2465" s="12" t="s">
        <v>3251</v>
      </c>
      <c r="AH2465" s="12" t="s">
        <v>2966</v>
      </c>
      <c r="DN2465" s="55">
        <v>2458</v>
      </c>
      <c r="DO2465" s="55" t="s">
        <v>1706</v>
      </c>
      <c r="DP2465" s="55" t="s">
        <v>3300</v>
      </c>
      <c r="DQ2465" s="55" t="s">
        <v>1260</v>
      </c>
      <c r="DR2465" s="55" t="s">
        <v>1261</v>
      </c>
      <c r="DS2465" s="55">
        <v>33499</v>
      </c>
      <c r="DT2465" s="55">
        <v>10000</v>
      </c>
      <c r="DU2465" s="55" t="s">
        <v>1258</v>
      </c>
      <c r="DV2465" s="55">
        <v>1</v>
      </c>
      <c r="EV2465" s="55">
        <v>2458</v>
      </c>
      <c r="EW2465" s="55" t="s">
        <v>1359</v>
      </c>
      <c r="EX2465" s="55" t="s">
        <v>1263</v>
      </c>
      <c r="EY2465" s="55">
        <v>3</v>
      </c>
      <c r="EZ2465" s="55">
        <v>1995</v>
      </c>
      <c r="FA2465" s="55">
        <v>2999</v>
      </c>
      <c r="FB2465" s="55" t="s">
        <v>1361</v>
      </c>
      <c r="FC2465" s="55" t="s">
        <v>1249</v>
      </c>
      <c r="FD2465" s="55">
        <v>6</v>
      </c>
      <c r="FF2465" s="55">
        <v>2458</v>
      </c>
      <c r="FG2465" s="55" t="s">
        <v>1313</v>
      </c>
      <c r="FH2465" s="55" t="s">
        <v>1470</v>
      </c>
      <c r="FI2465" s="55">
        <v>4</v>
      </c>
      <c r="FJ2465" s="55">
        <v>5000</v>
      </c>
      <c r="FK2465" s="55" t="s">
        <v>1249</v>
      </c>
      <c r="FL2465" s="55">
        <v>0.5</v>
      </c>
    </row>
    <row r="2466" ht="14.25" customHeight="1" outlineLevel="1" spans="7:168">
      <c r="G2466" s="55">
        <v>2459</v>
      </c>
      <c r="H2466" s="55" t="s">
        <v>1250</v>
      </c>
      <c r="I2466" s="55" t="s">
        <v>1708</v>
      </c>
      <c r="J2466" s="55" t="s">
        <v>2982</v>
      </c>
      <c r="K2466" s="55" t="s">
        <v>1249</v>
      </c>
      <c r="L2466" s="55">
        <v>0.32</v>
      </c>
      <c r="AD2466" s="12">
        <v>2459</v>
      </c>
      <c r="AE2466" s="12" t="s">
        <v>1261</v>
      </c>
      <c r="AF2466" s="12" t="s">
        <v>1381</v>
      </c>
      <c r="AG2466" s="12" t="s">
        <v>3251</v>
      </c>
      <c r="AH2466" s="12" t="s">
        <v>2966</v>
      </c>
      <c r="DN2466" s="55">
        <v>2459</v>
      </c>
      <c r="DO2466" s="55" t="s">
        <v>1706</v>
      </c>
      <c r="DP2466" s="55" t="s">
        <v>3300</v>
      </c>
      <c r="DQ2466" s="55" t="s">
        <v>1260</v>
      </c>
      <c r="DR2466" s="55" t="s">
        <v>1261</v>
      </c>
      <c r="DS2466" s="55">
        <v>34141</v>
      </c>
      <c r="DT2466" s="55">
        <v>10000</v>
      </c>
      <c r="DU2466" s="55" t="s">
        <v>1258</v>
      </c>
      <c r="DV2466" s="55">
        <v>1</v>
      </c>
      <c r="EV2466" s="55">
        <v>2459</v>
      </c>
      <c r="EW2466" s="55" t="s">
        <v>1359</v>
      </c>
      <c r="EX2466" s="55" t="s">
        <v>1263</v>
      </c>
      <c r="EY2466" s="55">
        <v>4</v>
      </c>
      <c r="EZ2466" s="55">
        <v>0</v>
      </c>
      <c r="FA2466" s="55">
        <v>1994</v>
      </c>
      <c r="FB2466" s="55" t="s">
        <v>1361</v>
      </c>
      <c r="FC2466" s="55" t="s">
        <v>1249</v>
      </c>
      <c r="FD2466" s="55">
        <v>5.25</v>
      </c>
      <c r="FF2466" s="55">
        <v>2459</v>
      </c>
      <c r="FG2466" s="55" t="s">
        <v>1313</v>
      </c>
      <c r="FH2466" s="55" t="s">
        <v>1470</v>
      </c>
      <c r="FI2466" s="55">
        <v>4</v>
      </c>
      <c r="FJ2466" s="55">
        <v>10000</v>
      </c>
      <c r="FK2466" s="55" t="s">
        <v>1249</v>
      </c>
      <c r="FL2466" s="55">
        <v>0.4</v>
      </c>
    </row>
    <row r="2467" ht="14.25" customHeight="1" outlineLevel="1" spans="7:168">
      <c r="G2467" s="55">
        <v>2460</v>
      </c>
      <c r="H2467" s="55" t="s">
        <v>1250</v>
      </c>
      <c r="I2467" s="55" t="s">
        <v>1708</v>
      </c>
      <c r="J2467" s="55" t="s">
        <v>2078</v>
      </c>
      <c r="K2467" s="55" t="s">
        <v>1249</v>
      </c>
      <c r="L2467" s="55">
        <v>0.32</v>
      </c>
      <c r="AD2467" s="12">
        <v>2460</v>
      </c>
      <c r="AE2467" s="12" t="s">
        <v>1261</v>
      </c>
      <c r="AF2467" s="12" t="s">
        <v>1691</v>
      </c>
      <c r="AG2467" s="12" t="s">
        <v>3251</v>
      </c>
      <c r="AH2467" s="12" t="s">
        <v>2966</v>
      </c>
      <c r="DN2467" s="55">
        <v>2460</v>
      </c>
      <c r="DO2467" s="55" t="s">
        <v>1250</v>
      </c>
      <c r="DP2467" s="55" t="s">
        <v>1261</v>
      </c>
      <c r="DQ2467" s="55" t="s">
        <v>1260</v>
      </c>
      <c r="DR2467" s="55" t="s">
        <v>2275</v>
      </c>
      <c r="DS2467" s="55" t="s">
        <v>1261</v>
      </c>
      <c r="DT2467" s="55">
        <v>10000</v>
      </c>
      <c r="DU2467" s="55" t="s">
        <v>1249</v>
      </c>
      <c r="DV2467" s="55">
        <v>1</v>
      </c>
      <c r="EV2467" s="55">
        <v>2460</v>
      </c>
      <c r="EW2467" s="55" t="s">
        <v>1359</v>
      </c>
      <c r="EX2467" s="55" t="s">
        <v>1263</v>
      </c>
      <c r="EY2467" s="55">
        <v>4</v>
      </c>
      <c r="EZ2467" s="55">
        <v>1995</v>
      </c>
      <c r="FA2467" s="55">
        <v>2999</v>
      </c>
      <c r="FB2467" s="55" t="s">
        <v>1361</v>
      </c>
      <c r="FC2467" s="55" t="s">
        <v>1249</v>
      </c>
      <c r="FD2467" s="55">
        <v>6</v>
      </c>
      <c r="FF2467" s="55">
        <v>2460</v>
      </c>
      <c r="FG2467" s="55" t="s">
        <v>1313</v>
      </c>
      <c r="FH2467" s="55" t="s">
        <v>1470</v>
      </c>
      <c r="FI2467" s="55">
        <v>4</v>
      </c>
      <c r="FJ2467" s="55">
        <v>25000</v>
      </c>
      <c r="FK2467" s="55" t="s">
        <v>1249</v>
      </c>
      <c r="FL2467" s="55">
        <v>0.35</v>
      </c>
    </row>
    <row r="2468" ht="14.25" customHeight="1" outlineLevel="1" spans="7:168">
      <c r="G2468" s="55">
        <v>2461</v>
      </c>
      <c r="H2468" s="55" t="s">
        <v>1250</v>
      </c>
      <c r="I2468" s="55" t="s">
        <v>1708</v>
      </c>
      <c r="J2468" s="55" t="s">
        <v>2660</v>
      </c>
      <c r="K2468" s="55" t="s">
        <v>1249</v>
      </c>
      <c r="L2468" s="55">
        <v>0.32</v>
      </c>
      <c r="AD2468" s="12">
        <v>2461</v>
      </c>
      <c r="AE2468" s="12" t="s">
        <v>1261</v>
      </c>
      <c r="AF2468" s="12" t="s">
        <v>1887</v>
      </c>
      <c r="AG2468" s="12" t="s">
        <v>3251</v>
      </c>
      <c r="AH2468" s="12" t="s">
        <v>2966</v>
      </c>
      <c r="DN2468" s="55">
        <v>2461</v>
      </c>
      <c r="DO2468" s="55" t="s">
        <v>1250</v>
      </c>
      <c r="DP2468" s="55" t="s">
        <v>1261</v>
      </c>
      <c r="DQ2468" s="55" t="s">
        <v>1260</v>
      </c>
      <c r="DR2468" s="55" t="s">
        <v>1100</v>
      </c>
      <c r="DS2468" s="55" t="s">
        <v>1261</v>
      </c>
      <c r="DT2468" s="55">
        <v>10000</v>
      </c>
      <c r="DU2468" s="55" t="s">
        <v>1249</v>
      </c>
      <c r="DV2468" s="55">
        <v>1</v>
      </c>
      <c r="EV2468" s="55">
        <v>2461</v>
      </c>
      <c r="EW2468" s="55" t="s">
        <v>1246</v>
      </c>
      <c r="EX2468" s="55" t="s">
        <v>1738</v>
      </c>
      <c r="EY2468" s="55">
        <v>1</v>
      </c>
      <c r="EZ2468" s="55">
        <v>0</v>
      </c>
      <c r="FA2468" s="55">
        <v>1994</v>
      </c>
      <c r="FB2468" s="55" t="s">
        <v>1361</v>
      </c>
      <c r="FC2468" s="55" t="s">
        <v>1249</v>
      </c>
      <c r="FD2468" s="55">
        <v>5.5</v>
      </c>
      <c r="FF2468" s="55">
        <v>2461</v>
      </c>
      <c r="FG2468" s="55" t="s">
        <v>1313</v>
      </c>
      <c r="FH2468" s="55" t="s">
        <v>1470</v>
      </c>
      <c r="FI2468" s="55">
        <v>4</v>
      </c>
      <c r="FJ2468" s="55">
        <v>50000</v>
      </c>
      <c r="FK2468" s="55" t="s">
        <v>1249</v>
      </c>
      <c r="FL2468" s="55">
        <v>0.35</v>
      </c>
    </row>
    <row r="2469" ht="14.25" customHeight="1" outlineLevel="1" spans="7:168">
      <c r="G2469" s="55">
        <v>2462</v>
      </c>
      <c r="H2469" s="55" t="s">
        <v>1250</v>
      </c>
      <c r="I2469" s="55" t="s">
        <v>1708</v>
      </c>
      <c r="J2469" s="55" t="s">
        <v>2936</v>
      </c>
      <c r="K2469" s="55" t="s">
        <v>1249</v>
      </c>
      <c r="L2469" s="55">
        <v>0.45</v>
      </c>
      <c r="AD2469" s="12">
        <v>2462</v>
      </c>
      <c r="AE2469" s="12" t="s">
        <v>1261</v>
      </c>
      <c r="AF2469" s="12" t="s">
        <v>1501</v>
      </c>
      <c r="AG2469" s="12" t="s">
        <v>2023</v>
      </c>
      <c r="AH2469" s="12" t="s">
        <v>2543</v>
      </c>
      <c r="DN2469" s="55">
        <v>2462</v>
      </c>
      <c r="DO2469" s="55" t="s">
        <v>1250</v>
      </c>
      <c r="DP2469" s="55" t="s">
        <v>1261</v>
      </c>
      <c r="DQ2469" s="55" t="s">
        <v>1260</v>
      </c>
      <c r="DR2469" s="55" t="s">
        <v>2384</v>
      </c>
      <c r="DS2469" s="55" t="s">
        <v>1261</v>
      </c>
      <c r="DT2469" s="55">
        <v>10000</v>
      </c>
      <c r="DU2469" s="55" t="s">
        <v>1249</v>
      </c>
      <c r="DV2469" s="55">
        <v>1</v>
      </c>
      <c r="EV2469" s="55">
        <v>2462</v>
      </c>
      <c r="EW2469" s="55" t="s">
        <v>1246</v>
      </c>
      <c r="EX2469" s="55" t="s">
        <v>1738</v>
      </c>
      <c r="EY2469" s="55">
        <v>1</v>
      </c>
      <c r="EZ2469" s="55">
        <v>1995</v>
      </c>
      <c r="FA2469" s="55">
        <v>2999</v>
      </c>
      <c r="FB2469" s="55" t="s">
        <v>1361</v>
      </c>
      <c r="FC2469" s="55" t="s">
        <v>1249</v>
      </c>
      <c r="FD2469" s="55">
        <v>6</v>
      </c>
      <c r="FF2469" s="55">
        <v>2462</v>
      </c>
      <c r="FG2469" s="55" t="s">
        <v>1313</v>
      </c>
      <c r="FH2469" s="55" t="s">
        <v>1470</v>
      </c>
      <c r="FI2469" s="55">
        <v>4</v>
      </c>
      <c r="FJ2469" s="55">
        <v>80000</v>
      </c>
      <c r="FK2469" s="55" t="s">
        <v>1249</v>
      </c>
      <c r="FL2469" s="55">
        <v>0.35</v>
      </c>
    </row>
    <row r="2470" ht="14.25" customHeight="1" outlineLevel="1" spans="7:168">
      <c r="G2470" s="55">
        <v>2463</v>
      </c>
      <c r="H2470" s="55" t="s">
        <v>1250</v>
      </c>
      <c r="I2470" s="55" t="s">
        <v>1708</v>
      </c>
      <c r="J2470" s="55" t="s">
        <v>3041</v>
      </c>
      <c r="K2470" s="55" t="s">
        <v>1249</v>
      </c>
      <c r="L2470" s="55">
        <v>0.45</v>
      </c>
      <c r="AD2470" s="12">
        <v>2463</v>
      </c>
      <c r="AE2470" s="12" t="s">
        <v>1261</v>
      </c>
      <c r="AF2470" s="12" t="s">
        <v>2216</v>
      </c>
      <c r="AG2470" s="12" t="s">
        <v>2023</v>
      </c>
      <c r="AH2470" s="12" t="s">
        <v>2976</v>
      </c>
      <c r="DN2470" s="55">
        <v>2463</v>
      </c>
      <c r="DO2470" s="55" t="s">
        <v>42</v>
      </c>
      <c r="DP2470" s="55" t="s">
        <v>1261</v>
      </c>
      <c r="DQ2470" s="55" t="s">
        <v>1260</v>
      </c>
      <c r="DR2470" s="55" t="s">
        <v>1261</v>
      </c>
      <c r="DS2470" s="55">
        <v>33009</v>
      </c>
      <c r="DT2470" s="55">
        <v>10000</v>
      </c>
      <c r="DU2470" s="55" t="s">
        <v>1249</v>
      </c>
      <c r="DV2470" s="55">
        <v>1</v>
      </c>
      <c r="EV2470" s="55">
        <v>2463</v>
      </c>
      <c r="EW2470" s="55" t="s">
        <v>1246</v>
      </c>
      <c r="EX2470" s="55" t="s">
        <v>1738</v>
      </c>
      <c r="EY2470" s="55">
        <v>2</v>
      </c>
      <c r="EZ2470" s="55">
        <v>0</v>
      </c>
      <c r="FA2470" s="55">
        <v>1994</v>
      </c>
      <c r="FB2470" s="55" t="s">
        <v>1361</v>
      </c>
      <c r="FC2470" s="55" t="s">
        <v>1249</v>
      </c>
      <c r="FD2470" s="55">
        <v>5.5</v>
      </c>
      <c r="FF2470" s="55">
        <v>2463</v>
      </c>
      <c r="FG2470" s="55" t="s">
        <v>1313</v>
      </c>
      <c r="FH2470" s="55" t="s">
        <v>1470</v>
      </c>
      <c r="FI2470" s="55">
        <v>4</v>
      </c>
      <c r="FJ2470" s="55">
        <v>130000</v>
      </c>
      <c r="FK2470" s="55" t="s">
        <v>1249</v>
      </c>
      <c r="FL2470" s="55">
        <v>0.35</v>
      </c>
    </row>
    <row r="2471" ht="14.25" customHeight="1" outlineLevel="1" spans="7:168">
      <c r="G2471" s="55">
        <v>2464</v>
      </c>
      <c r="H2471" s="55" t="s">
        <v>1250</v>
      </c>
      <c r="I2471" s="55" t="s">
        <v>1708</v>
      </c>
      <c r="J2471" s="55" t="s">
        <v>3099</v>
      </c>
      <c r="K2471" s="55" t="s">
        <v>1249</v>
      </c>
      <c r="L2471" s="55">
        <v>0.45</v>
      </c>
      <c r="AD2471" s="12">
        <v>2464</v>
      </c>
      <c r="AE2471" s="12" t="s">
        <v>1261</v>
      </c>
      <c r="AF2471" s="12" t="s">
        <v>1284</v>
      </c>
      <c r="AG2471" s="12" t="s">
        <v>2023</v>
      </c>
      <c r="AH2471" s="12" t="s">
        <v>2979</v>
      </c>
      <c r="DN2471" s="55">
        <v>2464</v>
      </c>
      <c r="DO2471" s="55" t="s">
        <v>42</v>
      </c>
      <c r="DP2471" s="55" t="s">
        <v>1261</v>
      </c>
      <c r="DQ2471" s="55" t="s">
        <v>1260</v>
      </c>
      <c r="DR2471" s="55" t="s">
        <v>1261</v>
      </c>
      <c r="DS2471" s="55">
        <v>33010</v>
      </c>
      <c r="DT2471" s="55">
        <v>10000</v>
      </c>
      <c r="DU2471" s="55" t="s">
        <v>1249</v>
      </c>
      <c r="DV2471" s="55">
        <v>1</v>
      </c>
      <c r="EV2471" s="55">
        <v>2464</v>
      </c>
      <c r="EW2471" s="55" t="s">
        <v>1246</v>
      </c>
      <c r="EX2471" s="55" t="s">
        <v>1738</v>
      </c>
      <c r="EY2471" s="55">
        <v>2</v>
      </c>
      <c r="EZ2471" s="55">
        <v>1995</v>
      </c>
      <c r="FA2471" s="55">
        <v>2999</v>
      </c>
      <c r="FB2471" s="55" t="s">
        <v>1361</v>
      </c>
      <c r="FC2471" s="55" t="s">
        <v>1249</v>
      </c>
      <c r="FD2471" s="55">
        <v>6</v>
      </c>
      <c r="FF2471" s="55">
        <v>2464</v>
      </c>
      <c r="FG2471" s="55" t="s">
        <v>1313</v>
      </c>
      <c r="FH2471" s="55" t="s">
        <v>1470</v>
      </c>
      <c r="FI2471" s="55">
        <v>4</v>
      </c>
      <c r="FJ2471" s="55">
        <v>260000</v>
      </c>
      <c r="FK2471" s="55" t="s">
        <v>1249</v>
      </c>
      <c r="FL2471" s="55">
        <v>0.35</v>
      </c>
    </row>
    <row r="2472" ht="14.25" customHeight="1" outlineLevel="1" spans="7:168">
      <c r="G2472" s="55">
        <v>2465</v>
      </c>
      <c r="H2472" s="55" t="s">
        <v>1250</v>
      </c>
      <c r="I2472" s="55" t="s">
        <v>1708</v>
      </c>
      <c r="J2472" s="55" t="s">
        <v>3151</v>
      </c>
      <c r="K2472" s="55" t="s">
        <v>1249</v>
      </c>
      <c r="L2472" s="55">
        <v>0.45</v>
      </c>
      <c r="AD2472" s="12">
        <v>2465</v>
      </c>
      <c r="AE2472" s="12" t="s">
        <v>1261</v>
      </c>
      <c r="AF2472" s="12" t="s">
        <v>938</v>
      </c>
      <c r="AG2472" s="12" t="s">
        <v>2023</v>
      </c>
      <c r="AH2472" s="12" t="s">
        <v>2979</v>
      </c>
      <c r="DN2472" s="55">
        <v>2465</v>
      </c>
      <c r="DO2472" s="55" t="s">
        <v>42</v>
      </c>
      <c r="DP2472" s="55" t="s">
        <v>1261</v>
      </c>
      <c r="DQ2472" s="55" t="s">
        <v>1260</v>
      </c>
      <c r="DR2472" s="55" t="s">
        <v>1261</v>
      </c>
      <c r="DS2472" s="55">
        <v>33016</v>
      </c>
      <c r="DT2472" s="55">
        <v>10000</v>
      </c>
      <c r="DU2472" s="55" t="s">
        <v>1249</v>
      </c>
      <c r="DV2472" s="55">
        <v>1</v>
      </c>
      <c r="EV2472" s="55">
        <v>2465</v>
      </c>
      <c r="EW2472" s="55" t="s">
        <v>1246</v>
      </c>
      <c r="EX2472" s="55" t="s">
        <v>1263</v>
      </c>
      <c r="EY2472" s="55">
        <v>14</v>
      </c>
      <c r="EZ2472" s="55">
        <v>0</v>
      </c>
      <c r="FA2472" s="55">
        <v>1994</v>
      </c>
      <c r="FB2472" s="55" t="s">
        <v>1361</v>
      </c>
      <c r="FC2472" s="55" t="s">
        <v>1249</v>
      </c>
      <c r="FD2472" s="55">
        <v>8</v>
      </c>
      <c r="FF2472" s="55">
        <v>2465</v>
      </c>
      <c r="FG2472" s="55" t="s">
        <v>1313</v>
      </c>
      <c r="FH2472" s="55" t="s">
        <v>1470</v>
      </c>
      <c r="FI2472" s="55">
        <v>4</v>
      </c>
      <c r="FJ2472" s="55">
        <v>400000</v>
      </c>
      <c r="FK2472" s="55" t="s">
        <v>1249</v>
      </c>
      <c r="FL2472" s="55">
        <v>0.35</v>
      </c>
    </row>
    <row r="2473" ht="14.25" customHeight="1" outlineLevel="1" spans="7:168">
      <c r="G2473" s="55">
        <v>2466</v>
      </c>
      <c r="H2473" s="55" t="s">
        <v>1250</v>
      </c>
      <c r="I2473" s="55" t="s">
        <v>1708</v>
      </c>
      <c r="J2473" s="55" t="s">
        <v>3168</v>
      </c>
      <c r="K2473" s="55" t="s">
        <v>1249</v>
      </c>
      <c r="L2473" s="55">
        <v>0.45</v>
      </c>
      <c r="AD2473" s="12">
        <v>2466</v>
      </c>
      <c r="AE2473" s="12" t="s">
        <v>1261</v>
      </c>
      <c r="AF2473" s="12" t="s">
        <v>1903</v>
      </c>
      <c r="AG2473" s="12" t="s">
        <v>2023</v>
      </c>
      <c r="AH2473" s="12" t="s">
        <v>2979</v>
      </c>
      <c r="DN2473" s="55">
        <v>2466</v>
      </c>
      <c r="DO2473" s="55" t="s">
        <v>42</v>
      </c>
      <c r="DP2473" s="55" t="s">
        <v>1261</v>
      </c>
      <c r="DQ2473" s="55" t="s">
        <v>1260</v>
      </c>
      <c r="DR2473" s="55" t="s">
        <v>1261</v>
      </c>
      <c r="DS2473" s="55">
        <v>33018</v>
      </c>
      <c r="DT2473" s="55">
        <v>10000</v>
      </c>
      <c r="DU2473" s="55" t="s">
        <v>1249</v>
      </c>
      <c r="DV2473" s="55">
        <v>1</v>
      </c>
      <c r="EV2473" s="55">
        <v>2466</v>
      </c>
      <c r="EW2473" s="55" t="s">
        <v>1246</v>
      </c>
      <c r="EX2473" s="55" t="s">
        <v>1263</v>
      </c>
      <c r="EY2473" s="55">
        <v>14</v>
      </c>
      <c r="EZ2473" s="55">
        <v>1995</v>
      </c>
      <c r="FA2473" s="55">
        <v>2999</v>
      </c>
      <c r="FB2473" s="55" t="s">
        <v>1361</v>
      </c>
      <c r="FC2473" s="55" t="s">
        <v>1249</v>
      </c>
      <c r="FD2473" s="55">
        <v>8</v>
      </c>
      <c r="FF2473" s="55">
        <v>2466</v>
      </c>
      <c r="FG2473" s="55" t="s">
        <v>1313</v>
      </c>
      <c r="FH2473" s="55" t="s">
        <v>1470</v>
      </c>
      <c r="FI2473" s="55">
        <v>4</v>
      </c>
      <c r="FJ2473" s="55">
        <v>530000</v>
      </c>
      <c r="FK2473" s="55" t="s">
        <v>1249</v>
      </c>
      <c r="FL2473" s="55">
        <v>0.35</v>
      </c>
    </row>
    <row r="2474" ht="14.25" customHeight="1" outlineLevel="1" spans="7:168">
      <c r="G2474" s="55">
        <v>2467</v>
      </c>
      <c r="H2474" s="55" t="s">
        <v>1250</v>
      </c>
      <c r="I2474" s="55" t="s">
        <v>1708</v>
      </c>
      <c r="J2474" s="55" t="s">
        <v>3170</v>
      </c>
      <c r="K2474" s="55" t="s">
        <v>1249</v>
      </c>
      <c r="L2474" s="55">
        <v>0.45</v>
      </c>
      <c r="AD2474" s="12">
        <v>2467</v>
      </c>
      <c r="AE2474" s="12" t="s">
        <v>1261</v>
      </c>
      <c r="AF2474" s="12" t="s">
        <v>2126</v>
      </c>
      <c r="AG2474" s="12" t="s">
        <v>2023</v>
      </c>
      <c r="AH2474" s="12" t="s">
        <v>2979</v>
      </c>
      <c r="DN2474" s="55">
        <v>2467</v>
      </c>
      <c r="DO2474" s="55" t="s">
        <v>42</v>
      </c>
      <c r="DP2474" s="55" t="s">
        <v>1261</v>
      </c>
      <c r="DQ2474" s="55" t="s">
        <v>1260</v>
      </c>
      <c r="DR2474" s="55" t="s">
        <v>1261</v>
      </c>
      <c r="DS2474" s="55">
        <v>33020</v>
      </c>
      <c r="DT2474" s="55">
        <v>10000</v>
      </c>
      <c r="DU2474" s="55" t="s">
        <v>1249</v>
      </c>
      <c r="DV2474" s="55">
        <v>1</v>
      </c>
      <c r="EV2474" s="55">
        <v>2467</v>
      </c>
      <c r="EW2474" s="55" t="s">
        <v>1246</v>
      </c>
      <c r="EX2474" s="55" t="s">
        <v>1263</v>
      </c>
      <c r="EY2474" s="55">
        <v>3</v>
      </c>
      <c r="EZ2474" s="55">
        <v>0</v>
      </c>
      <c r="FA2474" s="55">
        <v>1994</v>
      </c>
      <c r="FB2474" s="55" t="s">
        <v>1361</v>
      </c>
      <c r="FC2474" s="55" t="s">
        <v>1249</v>
      </c>
      <c r="FD2474" s="55">
        <v>5.25</v>
      </c>
      <c r="FF2474" s="55">
        <v>2467</v>
      </c>
      <c r="FG2474" s="55" t="s">
        <v>1313</v>
      </c>
      <c r="FH2474" s="55" t="s">
        <v>1470</v>
      </c>
      <c r="FI2474" s="55">
        <v>4</v>
      </c>
      <c r="FJ2474" s="55">
        <v>540000</v>
      </c>
      <c r="FK2474" s="55" t="s">
        <v>1249</v>
      </c>
      <c r="FL2474" s="55">
        <v>0.35</v>
      </c>
    </row>
    <row r="2475" ht="14.25" customHeight="1" outlineLevel="1" spans="7:168">
      <c r="G2475" s="55">
        <v>2468</v>
      </c>
      <c r="H2475" s="55" t="s">
        <v>1250</v>
      </c>
      <c r="I2475" s="55" t="s">
        <v>1708</v>
      </c>
      <c r="J2475" s="55" t="s">
        <v>2095</v>
      </c>
      <c r="K2475" s="55" t="s">
        <v>1249</v>
      </c>
      <c r="L2475" s="55">
        <v>0.45</v>
      </c>
      <c r="AD2475" s="12">
        <v>2468</v>
      </c>
      <c r="AE2475" s="12" t="s">
        <v>1261</v>
      </c>
      <c r="AF2475" s="12" t="s">
        <v>2317</v>
      </c>
      <c r="AG2475" s="12" t="s">
        <v>2023</v>
      </c>
      <c r="AH2475" s="12" t="s">
        <v>2979</v>
      </c>
      <c r="DN2475" s="55">
        <v>2468</v>
      </c>
      <c r="DO2475" s="55" t="s">
        <v>42</v>
      </c>
      <c r="DP2475" s="55" t="s">
        <v>1261</v>
      </c>
      <c r="DQ2475" s="55" t="s">
        <v>1260</v>
      </c>
      <c r="DR2475" s="55" t="s">
        <v>1261</v>
      </c>
      <c r="DS2475" s="55">
        <v>33021</v>
      </c>
      <c r="DT2475" s="55">
        <v>10000</v>
      </c>
      <c r="DU2475" s="55" t="s">
        <v>1249</v>
      </c>
      <c r="DV2475" s="55">
        <v>1</v>
      </c>
      <c r="EV2475" s="55">
        <v>2468</v>
      </c>
      <c r="EW2475" s="55" t="s">
        <v>1246</v>
      </c>
      <c r="EX2475" s="55" t="s">
        <v>1263</v>
      </c>
      <c r="EY2475" s="55">
        <v>3</v>
      </c>
      <c r="EZ2475" s="55">
        <v>1995</v>
      </c>
      <c r="FA2475" s="55">
        <v>2999</v>
      </c>
      <c r="FB2475" s="55" t="s">
        <v>1361</v>
      </c>
      <c r="FC2475" s="55" t="s">
        <v>1249</v>
      </c>
      <c r="FD2475" s="55">
        <v>6</v>
      </c>
      <c r="FF2475" s="55">
        <v>2468</v>
      </c>
      <c r="FG2475" s="55" t="s">
        <v>1313</v>
      </c>
      <c r="FH2475" s="55" t="s">
        <v>1470</v>
      </c>
      <c r="FI2475" s="55">
        <v>5</v>
      </c>
      <c r="FJ2475" s="55">
        <v>0</v>
      </c>
      <c r="FK2475" s="55" t="s">
        <v>1249</v>
      </c>
      <c r="FL2475" s="55">
        <v>0.65</v>
      </c>
    </row>
    <row r="2476" ht="14.25" customHeight="1" outlineLevel="1" spans="7:168">
      <c r="G2476" s="55">
        <v>2469</v>
      </c>
      <c r="H2476" s="55" t="s">
        <v>1250</v>
      </c>
      <c r="I2476" s="55" t="s">
        <v>1708</v>
      </c>
      <c r="J2476" s="55" t="s">
        <v>2672</v>
      </c>
      <c r="K2476" s="55" t="s">
        <v>1249</v>
      </c>
      <c r="L2476" s="55">
        <v>0.45</v>
      </c>
      <c r="AD2476" s="12">
        <v>2469</v>
      </c>
      <c r="AE2476" s="12" t="s">
        <v>1261</v>
      </c>
      <c r="AF2476" s="12" t="s">
        <v>2473</v>
      </c>
      <c r="AG2476" s="12" t="s">
        <v>2023</v>
      </c>
      <c r="AH2476" s="12" t="s">
        <v>2979</v>
      </c>
      <c r="DN2476" s="55">
        <v>2469</v>
      </c>
      <c r="DO2476" s="55" t="s">
        <v>42</v>
      </c>
      <c r="DP2476" s="55" t="s">
        <v>1261</v>
      </c>
      <c r="DQ2476" s="55" t="s">
        <v>1260</v>
      </c>
      <c r="DR2476" s="55" t="s">
        <v>1261</v>
      </c>
      <c r="DS2476" s="55">
        <v>33035</v>
      </c>
      <c r="DT2476" s="55">
        <v>10000</v>
      </c>
      <c r="DU2476" s="55" t="s">
        <v>1249</v>
      </c>
      <c r="DV2476" s="55">
        <v>1</v>
      </c>
      <c r="EV2476" s="55">
        <v>2469</v>
      </c>
      <c r="EW2476" s="55" t="s">
        <v>1246</v>
      </c>
      <c r="EX2476" s="55" t="s">
        <v>1263</v>
      </c>
      <c r="EY2476" s="55">
        <v>4</v>
      </c>
      <c r="EZ2476" s="55">
        <v>0</v>
      </c>
      <c r="FA2476" s="55">
        <v>1994</v>
      </c>
      <c r="FB2476" s="55" t="s">
        <v>1361</v>
      </c>
      <c r="FC2476" s="55" t="s">
        <v>1249</v>
      </c>
      <c r="FD2476" s="55">
        <v>5.25</v>
      </c>
      <c r="FF2476" s="55">
        <v>2469</v>
      </c>
      <c r="FG2476" s="55" t="s">
        <v>1313</v>
      </c>
      <c r="FH2476" s="55" t="s">
        <v>1470</v>
      </c>
      <c r="FI2476" s="55">
        <v>5</v>
      </c>
      <c r="FJ2476" s="55">
        <v>1000</v>
      </c>
      <c r="FK2476" s="55" t="s">
        <v>1249</v>
      </c>
      <c r="FL2476" s="55">
        <v>0.6</v>
      </c>
    </row>
    <row r="2477" ht="14.25" customHeight="1" outlineLevel="1" spans="7:168">
      <c r="G2477" s="55">
        <v>2470</v>
      </c>
      <c r="H2477" s="55" t="s">
        <v>1250</v>
      </c>
      <c r="I2477" s="55" t="s">
        <v>1708</v>
      </c>
      <c r="J2477" s="55" t="s">
        <v>2054</v>
      </c>
      <c r="K2477" s="55" t="s">
        <v>1249</v>
      </c>
      <c r="L2477" s="55">
        <v>0.32</v>
      </c>
      <c r="AD2477" s="12">
        <v>2470</v>
      </c>
      <c r="AE2477" s="12" t="s">
        <v>1261</v>
      </c>
      <c r="AF2477" s="12" t="s">
        <v>2312</v>
      </c>
      <c r="AG2477" s="12" t="s">
        <v>1255</v>
      </c>
      <c r="AH2477" s="12" t="s">
        <v>2832</v>
      </c>
      <c r="DN2477" s="55">
        <v>2470</v>
      </c>
      <c r="DO2477" s="55" t="s">
        <v>42</v>
      </c>
      <c r="DP2477" s="55" t="s">
        <v>1261</v>
      </c>
      <c r="DQ2477" s="55" t="s">
        <v>1260</v>
      </c>
      <c r="DR2477" s="55" t="s">
        <v>1261</v>
      </c>
      <c r="DS2477" s="55">
        <v>33054</v>
      </c>
      <c r="DT2477" s="55">
        <v>10000</v>
      </c>
      <c r="DU2477" s="55" t="s">
        <v>1249</v>
      </c>
      <c r="DV2477" s="55">
        <v>1</v>
      </c>
      <c r="EV2477" s="55">
        <v>2470</v>
      </c>
      <c r="EW2477" s="55" t="s">
        <v>1246</v>
      </c>
      <c r="EX2477" s="55" t="s">
        <v>1263</v>
      </c>
      <c r="EY2477" s="55">
        <v>4</v>
      </c>
      <c r="EZ2477" s="55">
        <v>1995</v>
      </c>
      <c r="FA2477" s="55">
        <v>2999</v>
      </c>
      <c r="FB2477" s="55" t="s">
        <v>1361</v>
      </c>
      <c r="FC2477" s="55" t="s">
        <v>1249</v>
      </c>
      <c r="FD2477" s="55">
        <v>6</v>
      </c>
      <c r="FF2477" s="55">
        <v>2470</v>
      </c>
      <c r="FG2477" s="55" t="s">
        <v>1313</v>
      </c>
      <c r="FH2477" s="55" t="s">
        <v>1470</v>
      </c>
      <c r="FI2477" s="55">
        <v>5</v>
      </c>
      <c r="FJ2477" s="55">
        <v>2500</v>
      </c>
      <c r="FK2477" s="55" t="s">
        <v>1249</v>
      </c>
      <c r="FL2477" s="55">
        <v>0.55</v>
      </c>
    </row>
    <row r="2478" ht="14.25" customHeight="1" outlineLevel="1" spans="7:168">
      <c r="G2478" s="55">
        <v>2471</v>
      </c>
      <c r="H2478" s="55" t="s">
        <v>1250</v>
      </c>
      <c r="I2478" s="55" t="s">
        <v>1708</v>
      </c>
      <c r="J2478" s="55" t="s">
        <v>2942</v>
      </c>
      <c r="K2478" s="55" t="s">
        <v>1249</v>
      </c>
      <c r="L2478" s="55">
        <v>0.45</v>
      </c>
      <c r="AD2478" s="12">
        <v>2471</v>
      </c>
      <c r="AE2478" s="12" t="s">
        <v>1261</v>
      </c>
      <c r="AF2478" s="12" t="s">
        <v>2804</v>
      </c>
      <c r="AG2478" s="12" t="s">
        <v>1255</v>
      </c>
      <c r="AH2478" s="12" t="s">
        <v>2869</v>
      </c>
      <c r="DN2478" s="55">
        <v>2471</v>
      </c>
      <c r="DO2478" s="55" t="s">
        <v>42</v>
      </c>
      <c r="DP2478" s="55" t="s">
        <v>1261</v>
      </c>
      <c r="DQ2478" s="55" t="s">
        <v>1260</v>
      </c>
      <c r="DR2478" s="55" t="s">
        <v>1261</v>
      </c>
      <c r="DS2478" s="55">
        <v>33055</v>
      </c>
      <c r="DT2478" s="55">
        <v>10000</v>
      </c>
      <c r="DU2478" s="55" t="s">
        <v>1249</v>
      </c>
      <c r="DV2478" s="55">
        <v>1</v>
      </c>
      <c r="EV2478" s="55">
        <v>2471</v>
      </c>
      <c r="EW2478" s="55" t="s">
        <v>1309</v>
      </c>
      <c r="EX2478" s="55" t="s">
        <v>1738</v>
      </c>
      <c r="EY2478" s="55">
        <v>1</v>
      </c>
      <c r="EZ2478" s="55">
        <v>0</v>
      </c>
      <c r="FA2478" s="55">
        <v>1994</v>
      </c>
      <c r="FB2478" s="55" t="s">
        <v>1361</v>
      </c>
      <c r="FC2478" s="55" t="s">
        <v>1249</v>
      </c>
      <c r="FD2478" s="55">
        <v>5.5</v>
      </c>
      <c r="FF2478" s="55">
        <v>2471</v>
      </c>
      <c r="FG2478" s="55" t="s">
        <v>1313</v>
      </c>
      <c r="FH2478" s="55" t="s">
        <v>1470</v>
      </c>
      <c r="FI2478" s="55">
        <v>5</v>
      </c>
      <c r="FJ2478" s="55">
        <v>5000</v>
      </c>
      <c r="FK2478" s="55" t="s">
        <v>1249</v>
      </c>
      <c r="FL2478" s="55">
        <v>0.5</v>
      </c>
    </row>
    <row r="2479" ht="14.25" customHeight="1" outlineLevel="1" spans="7:168">
      <c r="G2479" s="55">
        <v>2472</v>
      </c>
      <c r="H2479" s="55" t="s">
        <v>1250</v>
      </c>
      <c r="I2479" s="55" t="s">
        <v>1708</v>
      </c>
      <c r="J2479" s="55" t="s">
        <v>3043</v>
      </c>
      <c r="K2479" s="55" t="s">
        <v>1249</v>
      </c>
      <c r="L2479" s="55">
        <v>0.45</v>
      </c>
      <c r="AD2479" s="12">
        <v>2472</v>
      </c>
      <c r="AE2479" s="12" t="s">
        <v>1261</v>
      </c>
      <c r="AF2479" s="12" t="s">
        <v>1426</v>
      </c>
      <c r="AG2479" s="12" t="s">
        <v>1255</v>
      </c>
      <c r="AH2479" s="12" t="s">
        <v>2881</v>
      </c>
      <c r="DN2479" s="55">
        <v>2472</v>
      </c>
      <c r="DO2479" s="55" t="s">
        <v>42</v>
      </c>
      <c r="DP2479" s="55" t="s">
        <v>1261</v>
      </c>
      <c r="DQ2479" s="55" t="s">
        <v>1260</v>
      </c>
      <c r="DR2479" s="55" t="s">
        <v>1261</v>
      </c>
      <c r="DS2479" s="55">
        <v>33060</v>
      </c>
      <c r="DT2479" s="55">
        <v>10000</v>
      </c>
      <c r="DU2479" s="55" t="s">
        <v>1249</v>
      </c>
      <c r="DV2479" s="55">
        <v>1</v>
      </c>
      <c r="EV2479" s="55">
        <v>2472</v>
      </c>
      <c r="EW2479" s="55" t="s">
        <v>1309</v>
      </c>
      <c r="EX2479" s="55" t="s">
        <v>1738</v>
      </c>
      <c r="EY2479" s="55">
        <v>1</v>
      </c>
      <c r="EZ2479" s="55">
        <v>1995</v>
      </c>
      <c r="FA2479" s="55">
        <v>2999</v>
      </c>
      <c r="FB2479" s="55" t="s">
        <v>1361</v>
      </c>
      <c r="FC2479" s="55" t="s">
        <v>1249</v>
      </c>
      <c r="FD2479" s="55">
        <v>6</v>
      </c>
      <c r="FF2479" s="55">
        <v>2472</v>
      </c>
      <c r="FG2479" s="55" t="s">
        <v>1313</v>
      </c>
      <c r="FH2479" s="55" t="s">
        <v>1470</v>
      </c>
      <c r="FI2479" s="55">
        <v>5</v>
      </c>
      <c r="FJ2479" s="55">
        <v>10000</v>
      </c>
      <c r="FK2479" s="55" t="s">
        <v>1249</v>
      </c>
      <c r="FL2479" s="55">
        <v>0.4</v>
      </c>
    </row>
    <row r="2480" ht="14.25" customHeight="1" outlineLevel="1" spans="7:168">
      <c r="G2480" s="55">
        <v>2473</v>
      </c>
      <c r="H2480" s="55" t="s">
        <v>1250</v>
      </c>
      <c r="I2480" s="55" t="s">
        <v>1708</v>
      </c>
      <c r="J2480" s="55" t="s">
        <v>3101</v>
      </c>
      <c r="K2480" s="55" t="s">
        <v>1249</v>
      </c>
      <c r="L2480" s="55">
        <v>0.45</v>
      </c>
      <c r="AD2480" s="12">
        <v>2473</v>
      </c>
      <c r="AE2480" s="12" t="s">
        <v>1261</v>
      </c>
      <c r="AF2480" s="12" t="s">
        <v>1367</v>
      </c>
      <c r="AG2480" s="12" t="s">
        <v>1255</v>
      </c>
      <c r="AH2480" s="12" t="s">
        <v>2881</v>
      </c>
      <c r="DN2480" s="55">
        <v>2473</v>
      </c>
      <c r="DO2480" s="55" t="s">
        <v>42</v>
      </c>
      <c r="DP2480" s="55" t="s">
        <v>1261</v>
      </c>
      <c r="DQ2480" s="55" t="s">
        <v>1260</v>
      </c>
      <c r="DR2480" s="55" t="s">
        <v>1261</v>
      </c>
      <c r="DS2480" s="55">
        <v>33065</v>
      </c>
      <c r="DT2480" s="55">
        <v>10000</v>
      </c>
      <c r="DU2480" s="55" t="s">
        <v>1249</v>
      </c>
      <c r="DV2480" s="55">
        <v>1</v>
      </c>
      <c r="EV2480" s="55">
        <v>2473</v>
      </c>
      <c r="EW2480" s="55" t="s">
        <v>1309</v>
      </c>
      <c r="EX2480" s="55" t="s">
        <v>1738</v>
      </c>
      <c r="EY2480" s="55">
        <v>2</v>
      </c>
      <c r="EZ2480" s="55">
        <v>0</v>
      </c>
      <c r="FA2480" s="55">
        <v>1994</v>
      </c>
      <c r="FB2480" s="55" t="s">
        <v>1361</v>
      </c>
      <c r="FC2480" s="55" t="s">
        <v>1249</v>
      </c>
      <c r="FD2480" s="55">
        <v>5.5</v>
      </c>
      <c r="FF2480" s="55">
        <v>2473</v>
      </c>
      <c r="FG2480" s="55" t="s">
        <v>1313</v>
      </c>
      <c r="FH2480" s="55" t="s">
        <v>1470</v>
      </c>
      <c r="FI2480" s="55">
        <v>5</v>
      </c>
      <c r="FJ2480" s="55">
        <v>25000</v>
      </c>
      <c r="FK2480" s="55" t="s">
        <v>1249</v>
      </c>
      <c r="FL2480" s="55">
        <v>0.35</v>
      </c>
    </row>
    <row r="2481" ht="14.25" customHeight="1" outlineLevel="1" spans="7:168">
      <c r="G2481" s="55">
        <v>2474</v>
      </c>
      <c r="H2481" s="55" t="s">
        <v>1250</v>
      </c>
      <c r="I2481" s="55" t="s">
        <v>1708</v>
      </c>
      <c r="J2481" s="55" t="s">
        <v>3153</v>
      </c>
      <c r="K2481" s="55" t="s">
        <v>1249</v>
      </c>
      <c r="L2481" s="55">
        <v>0.45</v>
      </c>
      <c r="AD2481" s="12">
        <v>2474</v>
      </c>
      <c r="AE2481" s="12" t="s">
        <v>1261</v>
      </c>
      <c r="AF2481" s="12" t="s">
        <v>938</v>
      </c>
      <c r="AG2481" s="12" t="s">
        <v>1255</v>
      </c>
      <c r="AH2481" s="12" t="s">
        <v>2881</v>
      </c>
      <c r="DN2481" s="55">
        <v>2474</v>
      </c>
      <c r="DO2481" s="55" t="s">
        <v>42</v>
      </c>
      <c r="DP2481" s="55" t="s">
        <v>1261</v>
      </c>
      <c r="DQ2481" s="55" t="s">
        <v>1260</v>
      </c>
      <c r="DR2481" s="55" t="s">
        <v>1261</v>
      </c>
      <c r="DS2481" s="55">
        <v>33066</v>
      </c>
      <c r="DT2481" s="55">
        <v>10000</v>
      </c>
      <c r="DU2481" s="55" t="s">
        <v>1249</v>
      </c>
      <c r="DV2481" s="55">
        <v>1</v>
      </c>
      <c r="EV2481" s="55">
        <v>2474</v>
      </c>
      <c r="EW2481" s="55" t="s">
        <v>1309</v>
      </c>
      <c r="EX2481" s="55" t="s">
        <v>1738</v>
      </c>
      <c r="EY2481" s="55">
        <v>2</v>
      </c>
      <c r="EZ2481" s="55">
        <v>1995</v>
      </c>
      <c r="FA2481" s="55">
        <v>2999</v>
      </c>
      <c r="FB2481" s="55" t="s">
        <v>1361</v>
      </c>
      <c r="FC2481" s="55" t="s">
        <v>1249</v>
      </c>
      <c r="FD2481" s="55">
        <v>6</v>
      </c>
      <c r="FF2481" s="55">
        <v>2474</v>
      </c>
      <c r="FG2481" s="55" t="s">
        <v>1313</v>
      </c>
      <c r="FH2481" s="55" t="s">
        <v>1470</v>
      </c>
      <c r="FI2481" s="55">
        <v>5</v>
      </c>
      <c r="FJ2481" s="55">
        <v>50000</v>
      </c>
      <c r="FK2481" s="55" t="s">
        <v>1249</v>
      </c>
      <c r="FL2481" s="55">
        <v>0.35</v>
      </c>
    </row>
    <row r="2482" ht="14.25" customHeight="1" outlineLevel="1" spans="7:168">
      <c r="G2482" s="55">
        <v>2475</v>
      </c>
      <c r="H2482" s="55" t="s">
        <v>1250</v>
      </c>
      <c r="I2482" s="55" t="s">
        <v>1708</v>
      </c>
      <c r="J2482" s="55" t="s">
        <v>3177</v>
      </c>
      <c r="K2482" s="55" t="s">
        <v>1249</v>
      </c>
      <c r="L2482" s="55">
        <v>0.45</v>
      </c>
      <c r="AD2482" s="12">
        <v>2475</v>
      </c>
      <c r="AE2482" s="12" t="s">
        <v>1261</v>
      </c>
      <c r="AF2482" s="12" t="s">
        <v>2175</v>
      </c>
      <c r="AG2482" s="12" t="s">
        <v>1255</v>
      </c>
      <c r="AH2482" s="12" t="s">
        <v>2881</v>
      </c>
      <c r="DN2482" s="55">
        <v>2475</v>
      </c>
      <c r="DO2482" s="55" t="s">
        <v>42</v>
      </c>
      <c r="DP2482" s="55" t="s">
        <v>1261</v>
      </c>
      <c r="DQ2482" s="55" t="s">
        <v>1260</v>
      </c>
      <c r="DR2482" s="55" t="s">
        <v>1261</v>
      </c>
      <c r="DS2482" s="55">
        <v>33067</v>
      </c>
      <c r="DT2482" s="55">
        <v>10000</v>
      </c>
      <c r="DU2482" s="55" t="s">
        <v>1249</v>
      </c>
      <c r="DV2482" s="55">
        <v>1</v>
      </c>
      <c r="EV2482" s="55">
        <v>2475</v>
      </c>
      <c r="EW2482" s="55" t="s">
        <v>1309</v>
      </c>
      <c r="EX2482" s="55" t="s">
        <v>1263</v>
      </c>
      <c r="EY2482" s="55">
        <v>14</v>
      </c>
      <c r="EZ2482" s="55">
        <v>0</v>
      </c>
      <c r="FA2482" s="55">
        <v>1994</v>
      </c>
      <c r="FB2482" s="55" t="s">
        <v>1361</v>
      </c>
      <c r="FC2482" s="55" t="s">
        <v>1249</v>
      </c>
      <c r="FD2482" s="55">
        <v>8</v>
      </c>
      <c r="FF2482" s="55">
        <v>2475</v>
      </c>
      <c r="FG2482" s="55" t="s">
        <v>1313</v>
      </c>
      <c r="FH2482" s="55" t="s">
        <v>1470</v>
      </c>
      <c r="FI2482" s="55">
        <v>5</v>
      </c>
      <c r="FJ2482" s="55">
        <v>80000</v>
      </c>
      <c r="FK2482" s="55" t="s">
        <v>1249</v>
      </c>
      <c r="FL2482" s="55">
        <v>0.35</v>
      </c>
    </row>
    <row r="2483" ht="14.25" customHeight="1" outlineLevel="1" spans="7:168">
      <c r="G2483" s="55">
        <v>2476</v>
      </c>
      <c r="H2483" s="55" t="s">
        <v>1250</v>
      </c>
      <c r="I2483" s="55" t="s">
        <v>1708</v>
      </c>
      <c r="J2483" s="55" t="s">
        <v>3179</v>
      </c>
      <c r="K2483" s="55" t="s">
        <v>1249</v>
      </c>
      <c r="L2483" s="55">
        <v>0.45</v>
      </c>
      <c r="AD2483" s="12">
        <v>2476</v>
      </c>
      <c r="AE2483" s="12" t="s">
        <v>1261</v>
      </c>
      <c r="AF2483" s="12" t="s">
        <v>1277</v>
      </c>
      <c r="AG2483" s="12" t="s">
        <v>1255</v>
      </c>
      <c r="AH2483" s="12" t="s">
        <v>2881</v>
      </c>
      <c r="DN2483" s="55">
        <v>2476</v>
      </c>
      <c r="DO2483" s="55" t="s">
        <v>42</v>
      </c>
      <c r="DP2483" s="55" t="s">
        <v>1261</v>
      </c>
      <c r="DQ2483" s="55" t="s">
        <v>1260</v>
      </c>
      <c r="DR2483" s="55" t="s">
        <v>1261</v>
      </c>
      <c r="DS2483" s="55">
        <v>33155</v>
      </c>
      <c r="DT2483" s="55">
        <v>10000</v>
      </c>
      <c r="DU2483" s="55" t="s">
        <v>1249</v>
      </c>
      <c r="DV2483" s="55">
        <v>1</v>
      </c>
      <c r="EV2483" s="55">
        <v>2476</v>
      </c>
      <c r="EW2483" s="55" t="s">
        <v>1309</v>
      </c>
      <c r="EX2483" s="55" t="s">
        <v>1263</v>
      </c>
      <c r="EY2483" s="55">
        <v>14</v>
      </c>
      <c r="EZ2483" s="55">
        <v>1995</v>
      </c>
      <c r="FA2483" s="55">
        <v>2999</v>
      </c>
      <c r="FB2483" s="55" t="s">
        <v>1361</v>
      </c>
      <c r="FC2483" s="55" t="s">
        <v>1249</v>
      </c>
      <c r="FD2483" s="55">
        <v>8</v>
      </c>
      <c r="FF2483" s="55">
        <v>2476</v>
      </c>
      <c r="FG2483" s="55" t="s">
        <v>1313</v>
      </c>
      <c r="FH2483" s="55" t="s">
        <v>1470</v>
      </c>
      <c r="FI2483" s="55">
        <v>5</v>
      </c>
      <c r="FJ2483" s="55">
        <v>130000</v>
      </c>
      <c r="FK2483" s="55" t="s">
        <v>1249</v>
      </c>
      <c r="FL2483" s="55">
        <v>0.35</v>
      </c>
    </row>
    <row r="2484" ht="14.25" customHeight="1" outlineLevel="1" spans="7:168">
      <c r="G2484" s="55">
        <v>2477</v>
      </c>
      <c r="H2484" s="55" t="s">
        <v>1250</v>
      </c>
      <c r="I2484" s="55" t="s">
        <v>1708</v>
      </c>
      <c r="J2484" s="55" t="s">
        <v>2117</v>
      </c>
      <c r="K2484" s="55" t="s">
        <v>1249</v>
      </c>
      <c r="L2484" s="55">
        <v>0.45</v>
      </c>
      <c r="AD2484" s="12">
        <v>2477</v>
      </c>
      <c r="AE2484" s="12" t="s">
        <v>1261</v>
      </c>
      <c r="AF2484" s="12" t="s">
        <v>2628</v>
      </c>
      <c r="AG2484" s="12" t="s">
        <v>1255</v>
      </c>
      <c r="AH2484" s="12" t="s">
        <v>2881</v>
      </c>
      <c r="DN2484" s="55">
        <v>2477</v>
      </c>
      <c r="DO2484" s="55" t="s">
        <v>42</v>
      </c>
      <c r="DP2484" s="55" t="s">
        <v>1261</v>
      </c>
      <c r="DQ2484" s="55" t="s">
        <v>1260</v>
      </c>
      <c r="DR2484" s="55" t="s">
        <v>1261</v>
      </c>
      <c r="DS2484" s="55">
        <v>33157</v>
      </c>
      <c r="DT2484" s="55">
        <v>10000</v>
      </c>
      <c r="DU2484" s="55" t="s">
        <v>1249</v>
      </c>
      <c r="DV2484" s="55">
        <v>1</v>
      </c>
      <c r="EV2484" s="55">
        <v>2477</v>
      </c>
      <c r="EW2484" s="55" t="s">
        <v>1309</v>
      </c>
      <c r="EX2484" s="55" t="s">
        <v>1263</v>
      </c>
      <c r="EY2484" s="55">
        <v>3</v>
      </c>
      <c r="EZ2484" s="55">
        <v>0</v>
      </c>
      <c r="FA2484" s="55">
        <v>1994</v>
      </c>
      <c r="FB2484" s="55" t="s">
        <v>1361</v>
      </c>
      <c r="FC2484" s="55" t="s">
        <v>1249</v>
      </c>
      <c r="FD2484" s="55">
        <v>5.25</v>
      </c>
      <c r="FF2484" s="55">
        <v>2477</v>
      </c>
      <c r="FG2484" s="55" t="s">
        <v>1313</v>
      </c>
      <c r="FH2484" s="55" t="s">
        <v>1470</v>
      </c>
      <c r="FI2484" s="55">
        <v>5</v>
      </c>
      <c r="FJ2484" s="55">
        <v>260000</v>
      </c>
      <c r="FK2484" s="55" t="s">
        <v>1249</v>
      </c>
      <c r="FL2484" s="55">
        <v>0.35</v>
      </c>
    </row>
    <row r="2485" ht="14.25" customHeight="1" outlineLevel="1" spans="7:168">
      <c r="G2485" s="55">
        <v>2478</v>
      </c>
      <c r="H2485" s="55" t="s">
        <v>1250</v>
      </c>
      <c r="I2485" s="55" t="s">
        <v>1708</v>
      </c>
      <c r="J2485" s="55" t="s">
        <v>2682</v>
      </c>
      <c r="K2485" s="55" t="s">
        <v>1249</v>
      </c>
      <c r="L2485" s="55">
        <v>0.45</v>
      </c>
      <c r="AD2485" s="12">
        <v>2478</v>
      </c>
      <c r="AE2485" s="12" t="s">
        <v>1261</v>
      </c>
      <c r="AF2485" s="12" t="s">
        <v>1281</v>
      </c>
      <c r="AG2485" s="12" t="s">
        <v>1255</v>
      </c>
      <c r="AH2485" s="12" t="s">
        <v>2881</v>
      </c>
      <c r="DN2485" s="55">
        <v>2478</v>
      </c>
      <c r="DO2485" s="55" t="s">
        <v>42</v>
      </c>
      <c r="DP2485" s="55" t="s">
        <v>1261</v>
      </c>
      <c r="DQ2485" s="55" t="s">
        <v>1260</v>
      </c>
      <c r="DR2485" s="55" t="s">
        <v>1261</v>
      </c>
      <c r="DS2485" s="55">
        <v>33161</v>
      </c>
      <c r="DT2485" s="55">
        <v>10000</v>
      </c>
      <c r="DU2485" s="55" t="s">
        <v>1249</v>
      </c>
      <c r="DV2485" s="55">
        <v>1</v>
      </c>
      <c r="EV2485" s="55">
        <v>2478</v>
      </c>
      <c r="EW2485" s="55" t="s">
        <v>1309</v>
      </c>
      <c r="EX2485" s="55" t="s">
        <v>1263</v>
      </c>
      <c r="EY2485" s="55">
        <v>3</v>
      </c>
      <c r="EZ2485" s="55">
        <v>1995</v>
      </c>
      <c r="FA2485" s="55">
        <v>2999</v>
      </c>
      <c r="FB2485" s="55" t="s">
        <v>1361</v>
      </c>
      <c r="FC2485" s="55" t="s">
        <v>1249</v>
      </c>
      <c r="FD2485" s="55">
        <v>6</v>
      </c>
      <c r="FF2485" s="55">
        <v>2478</v>
      </c>
      <c r="FG2485" s="55" t="s">
        <v>1313</v>
      </c>
      <c r="FH2485" s="55" t="s">
        <v>1470</v>
      </c>
      <c r="FI2485" s="55">
        <v>5</v>
      </c>
      <c r="FJ2485" s="55">
        <v>400000</v>
      </c>
      <c r="FK2485" s="55" t="s">
        <v>1249</v>
      </c>
      <c r="FL2485" s="55">
        <v>0.35</v>
      </c>
    </row>
    <row r="2486" ht="14.25" customHeight="1" outlineLevel="1" spans="7:168">
      <c r="G2486" s="55">
        <v>2479</v>
      </c>
      <c r="H2486" s="55" t="s">
        <v>1250</v>
      </c>
      <c r="I2486" s="55" t="s">
        <v>1708</v>
      </c>
      <c r="J2486" s="55" t="s">
        <v>2647</v>
      </c>
      <c r="K2486" s="55" t="s">
        <v>1249</v>
      </c>
      <c r="L2486" s="55">
        <v>0.32</v>
      </c>
      <c r="AD2486" s="12">
        <v>2479</v>
      </c>
      <c r="AE2486" s="12" t="s">
        <v>1261</v>
      </c>
      <c r="AF2486" s="12" t="s">
        <v>2853</v>
      </c>
      <c r="AG2486" s="12" t="s">
        <v>1255</v>
      </c>
      <c r="AH2486" s="12" t="s">
        <v>2881</v>
      </c>
      <c r="DN2486" s="55">
        <v>2479</v>
      </c>
      <c r="DO2486" s="55" t="s">
        <v>42</v>
      </c>
      <c r="DP2486" s="55" t="s">
        <v>1261</v>
      </c>
      <c r="DQ2486" s="55" t="s">
        <v>1260</v>
      </c>
      <c r="DR2486" s="55" t="s">
        <v>1261</v>
      </c>
      <c r="DS2486" s="55">
        <v>33162</v>
      </c>
      <c r="DT2486" s="55">
        <v>10000</v>
      </c>
      <c r="DU2486" s="55" t="s">
        <v>1249</v>
      </c>
      <c r="DV2486" s="55">
        <v>1</v>
      </c>
      <c r="EV2486" s="55">
        <v>2479</v>
      </c>
      <c r="EW2486" s="55" t="s">
        <v>1309</v>
      </c>
      <c r="EX2486" s="55" t="s">
        <v>1263</v>
      </c>
      <c r="EY2486" s="55">
        <v>4</v>
      </c>
      <c r="EZ2486" s="55">
        <v>0</v>
      </c>
      <c r="FA2486" s="55">
        <v>1994</v>
      </c>
      <c r="FB2486" s="55" t="s">
        <v>1361</v>
      </c>
      <c r="FC2486" s="55" t="s">
        <v>1249</v>
      </c>
      <c r="FD2486" s="55">
        <v>5.25</v>
      </c>
      <c r="FF2486" s="55">
        <v>2479</v>
      </c>
      <c r="FG2486" s="55" t="s">
        <v>1313</v>
      </c>
      <c r="FH2486" s="55" t="s">
        <v>1470</v>
      </c>
      <c r="FI2486" s="55">
        <v>5</v>
      </c>
      <c r="FJ2486" s="55">
        <v>530000</v>
      </c>
      <c r="FK2486" s="55" t="s">
        <v>1249</v>
      </c>
      <c r="FL2486" s="55">
        <v>0.35</v>
      </c>
    </row>
    <row r="2487" ht="14.25" customHeight="1" outlineLevel="1" spans="7:168">
      <c r="G2487" s="55">
        <v>2480</v>
      </c>
      <c r="H2487" s="55" t="s">
        <v>1250</v>
      </c>
      <c r="I2487" s="55" t="s">
        <v>1708</v>
      </c>
      <c r="J2487" s="55" t="s">
        <v>2931</v>
      </c>
      <c r="K2487" s="55" t="s">
        <v>1249</v>
      </c>
      <c r="L2487" s="55">
        <v>0.462</v>
      </c>
      <c r="AD2487" s="12">
        <v>2480</v>
      </c>
      <c r="AE2487" s="12" t="s">
        <v>1261</v>
      </c>
      <c r="AF2487" s="12" t="s">
        <v>2897</v>
      </c>
      <c r="AG2487" s="12" t="s">
        <v>1255</v>
      </c>
      <c r="AH2487" s="12" t="s">
        <v>2881</v>
      </c>
      <c r="DN2487" s="55">
        <v>2480</v>
      </c>
      <c r="DO2487" s="55" t="s">
        <v>42</v>
      </c>
      <c r="DP2487" s="55" t="s">
        <v>1261</v>
      </c>
      <c r="DQ2487" s="55" t="s">
        <v>1260</v>
      </c>
      <c r="DR2487" s="55" t="s">
        <v>1261</v>
      </c>
      <c r="DS2487" s="55">
        <v>33168</v>
      </c>
      <c r="DT2487" s="55">
        <v>10000</v>
      </c>
      <c r="DU2487" s="55" t="s">
        <v>1249</v>
      </c>
      <c r="DV2487" s="55">
        <v>1</v>
      </c>
      <c r="EV2487" s="55">
        <v>2480</v>
      </c>
      <c r="EW2487" s="55" t="s">
        <v>1309</v>
      </c>
      <c r="EX2487" s="55" t="s">
        <v>1263</v>
      </c>
      <c r="EY2487" s="55">
        <v>4</v>
      </c>
      <c r="EZ2487" s="55">
        <v>1995</v>
      </c>
      <c r="FA2487" s="55">
        <v>2999</v>
      </c>
      <c r="FB2487" s="55" t="s">
        <v>1361</v>
      </c>
      <c r="FC2487" s="55" t="s">
        <v>1249</v>
      </c>
      <c r="FD2487" s="55">
        <v>6</v>
      </c>
      <c r="FF2487" s="55">
        <v>2480</v>
      </c>
      <c r="FG2487" s="55" t="s">
        <v>1313</v>
      </c>
      <c r="FH2487" s="55" t="s">
        <v>1470</v>
      </c>
      <c r="FI2487" s="55">
        <v>5</v>
      </c>
      <c r="FJ2487" s="55">
        <v>540000</v>
      </c>
      <c r="FK2487" s="55" t="s">
        <v>1249</v>
      </c>
      <c r="FL2487" s="55">
        <v>0.35</v>
      </c>
    </row>
    <row r="2488" ht="14.25" customHeight="1" outlineLevel="1" spans="7:168">
      <c r="G2488" s="55">
        <v>2481</v>
      </c>
      <c r="H2488" s="55" t="s">
        <v>1250</v>
      </c>
      <c r="I2488" s="55" t="s">
        <v>1708</v>
      </c>
      <c r="J2488" s="55" t="s">
        <v>3039</v>
      </c>
      <c r="K2488" s="55" t="s">
        <v>1249</v>
      </c>
      <c r="L2488" s="55">
        <v>0.462</v>
      </c>
      <c r="AD2488" s="12">
        <v>2481</v>
      </c>
      <c r="AE2488" s="12" t="s">
        <v>3559</v>
      </c>
      <c r="AF2488" s="12" t="s">
        <v>1627</v>
      </c>
      <c r="AG2488" s="12" t="s">
        <v>1255</v>
      </c>
      <c r="AH2488" s="12" t="s">
        <v>2888</v>
      </c>
      <c r="DN2488" s="55">
        <v>2481</v>
      </c>
      <c r="DO2488" s="55" t="s">
        <v>42</v>
      </c>
      <c r="DP2488" s="55" t="s">
        <v>1261</v>
      </c>
      <c r="DQ2488" s="55" t="s">
        <v>1260</v>
      </c>
      <c r="DR2488" s="55" t="s">
        <v>1261</v>
      </c>
      <c r="DS2488" s="55">
        <v>33169</v>
      </c>
      <c r="DT2488" s="55">
        <v>10000</v>
      </c>
      <c r="DU2488" s="55" t="s">
        <v>1249</v>
      </c>
      <c r="DV2488" s="55">
        <v>1</v>
      </c>
      <c r="EV2488" s="55">
        <v>2481</v>
      </c>
      <c r="EW2488" s="55" t="s">
        <v>42</v>
      </c>
      <c r="EX2488" s="55" t="s">
        <v>1263</v>
      </c>
      <c r="EY2488" s="55">
        <v>4</v>
      </c>
      <c r="EZ2488" s="55">
        <v>0</v>
      </c>
      <c r="FA2488" s="55">
        <v>1994</v>
      </c>
      <c r="FB2488" s="55" t="s">
        <v>1361</v>
      </c>
      <c r="FC2488" s="55" t="s">
        <v>1249</v>
      </c>
      <c r="FD2488" s="55">
        <v>5.25</v>
      </c>
      <c r="FF2488" s="55">
        <v>2481</v>
      </c>
      <c r="FG2488" s="55" t="s">
        <v>1313</v>
      </c>
      <c r="FH2488" s="55" t="s">
        <v>1470</v>
      </c>
      <c r="FI2488" s="55">
        <v>6</v>
      </c>
      <c r="FJ2488" s="55">
        <v>0</v>
      </c>
      <c r="FK2488" s="55" t="s">
        <v>1249</v>
      </c>
      <c r="FL2488" s="55">
        <v>0.65</v>
      </c>
    </row>
    <row r="2489" ht="14.25" customHeight="1" outlineLevel="1" spans="7:168">
      <c r="G2489" s="55">
        <v>2482</v>
      </c>
      <c r="H2489" s="55" t="s">
        <v>1250</v>
      </c>
      <c r="I2489" s="55" t="s">
        <v>1708</v>
      </c>
      <c r="J2489" s="55" t="s">
        <v>3060</v>
      </c>
      <c r="K2489" s="55" t="s">
        <v>1249</v>
      </c>
      <c r="L2489" s="55">
        <v>0.44</v>
      </c>
      <c r="AD2489" s="12">
        <v>2482</v>
      </c>
      <c r="AE2489" s="12" t="s">
        <v>3560</v>
      </c>
      <c r="AF2489" s="12" t="s">
        <v>2640</v>
      </c>
      <c r="AG2489" s="12" t="s">
        <v>1255</v>
      </c>
      <c r="AH2489" s="12" t="s">
        <v>2888</v>
      </c>
      <c r="DN2489" s="55">
        <v>2482</v>
      </c>
      <c r="DO2489" s="55" t="s">
        <v>42</v>
      </c>
      <c r="DP2489" s="55" t="s">
        <v>1261</v>
      </c>
      <c r="DQ2489" s="55" t="s">
        <v>1260</v>
      </c>
      <c r="DR2489" s="55" t="s">
        <v>1261</v>
      </c>
      <c r="DS2489" s="55">
        <v>33177</v>
      </c>
      <c r="DT2489" s="55">
        <v>10000</v>
      </c>
      <c r="DU2489" s="55" t="s">
        <v>1249</v>
      </c>
      <c r="DV2489" s="55">
        <v>1</v>
      </c>
      <c r="EV2489" s="55">
        <v>2482</v>
      </c>
      <c r="EW2489" s="55" t="s">
        <v>42</v>
      </c>
      <c r="EX2489" s="55" t="s">
        <v>1263</v>
      </c>
      <c r="EY2489" s="55">
        <v>4</v>
      </c>
      <c r="EZ2489" s="55">
        <v>1995</v>
      </c>
      <c r="FA2489" s="55">
        <v>2999</v>
      </c>
      <c r="FB2489" s="55" t="s">
        <v>1361</v>
      </c>
      <c r="FC2489" s="55" t="s">
        <v>1249</v>
      </c>
      <c r="FD2489" s="55">
        <v>6</v>
      </c>
      <c r="FF2489" s="55">
        <v>2482</v>
      </c>
      <c r="FG2489" s="55" t="s">
        <v>1313</v>
      </c>
      <c r="FH2489" s="55" t="s">
        <v>1470</v>
      </c>
      <c r="FI2489" s="55">
        <v>6</v>
      </c>
      <c r="FJ2489" s="55">
        <v>1000</v>
      </c>
      <c r="FK2489" s="55" t="s">
        <v>1249</v>
      </c>
      <c r="FL2489" s="55">
        <v>0.6</v>
      </c>
    </row>
    <row r="2490" ht="14.25" customHeight="1" outlineLevel="1" spans="7:168">
      <c r="G2490" s="55">
        <v>2483</v>
      </c>
      <c r="H2490" s="55" t="s">
        <v>1250</v>
      </c>
      <c r="I2490" s="55" t="s">
        <v>1708</v>
      </c>
      <c r="J2490" s="55" t="s">
        <v>3063</v>
      </c>
      <c r="K2490" s="55" t="s">
        <v>1249</v>
      </c>
      <c r="L2490" s="55">
        <v>0.32</v>
      </c>
      <c r="AD2490" s="12">
        <v>2483</v>
      </c>
      <c r="AE2490" s="12" t="s">
        <v>3561</v>
      </c>
      <c r="AF2490" s="12" t="s">
        <v>2666</v>
      </c>
      <c r="AG2490" s="12" t="s">
        <v>1255</v>
      </c>
      <c r="AH2490" s="12" t="s">
        <v>2888</v>
      </c>
      <c r="DN2490" s="55">
        <v>2483</v>
      </c>
      <c r="DO2490" s="55" t="s">
        <v>42</v>
      </c>
      <c r="DP2490" s="55" t="s">
        <v>1261</v>
      </c>
      <c r="DQ2490" s="55" t="s">
        <v>1260</v>
      </c>
      <c r="DR2490" s="55" t="s">
        <v>1261</v>
      </c>
      <c r="DS2490" s="55">
        <v>33178</v>
      </c>
      <c r="DT2490" s="55">
        <v>10000</v>
      </c>
      <c r="DU2490" s="55" t="s">
        <v>1249</v>
      </c>
      <c r="DV2490" s="55">
        <v>1</v>
      </c>
      <c r="EV2490" s="55">
        <v>2483</v>
      </c>
      <c r="EW2490" s="55" t="s">
        <v>1313</v>
      </c>
      <c r="EX2490" s="55" t="s">
        <v>1263</v>
      </c>
      <c r="EY2490" s="55">
        <v>4</v>
      </c>
      <c r="EZ2490" s="55">
        <v>0</v>
      </c>
      <c r="FA2490" s="55">
        <v>1994</v>
      </c>
      <c r="FB2490" s="55" t="s">
        <v>1361</v>
      </c>
      <c r="FC2490" s="55" t="s">
        <v>1249</v>
      </c>
      <c r="FD2490" s="55">
        <v>5.25</v>
      </c>
      <c r="FF2490" s="55">
        <v>2483</v>
      </c>
      <c r="FG2490" s="55" t="s">
        <v>1313</v>
      </c>
      <c r="FH2490" s="55" t="s">
        <v>1470</v>
      </c>
      <c r="FI2490" s="55">
        <v>6</v>
      </c>
      <c r="FJ2490" s="55">
        <v>2500</v>
      </c>
      <c r="FK2490" s="55" t="s">
        <v>1249</v>
      </c>
      <c r="FL2490" s="55">
        <v>0.55</v>
      </c>
    </row>
    <row r="2491" ht="14.25" customHeight="1" outlineLevel="1" spans="7:168">
      <c r="G2491" s="55">
        <v>2484</v>
      </c>
      <c r="H2491" s="55" t="s">
        <v>1250</v>
      </c>
      <c r="I2491" s="55" t="s">
        <v>1708</v>
      </c>
      <c r="J2491" s="55" t="s">
        <v>3065</v>
      </c>
      <c r="K2491" s="55" t="s">
        <v>1249</v>
      </c>
      <c r="L2491" s="55">
        <v>0.32</v>
      </c>
      <c r="AD2491" s="12">
        <v>2484</v>
      </c>
      <c r="AE2491" s="12" t="s">
        <v>3562</v>
      </c>
      <c r="AF2491" s="12" t="s">
        <v>2666</v>
      </c>
      <c r="AG2491" s="12" t="s">
        <v>1255</v>
      </c>
      <c r="AH2491" s="12" t="s">
        <v>2888</v>
      </c>
      <c r="DN2491" s="55">
        <v>2484</v>
      </c>
      <c r="DO2491" s="55" t="s">
        <v>42</v>
      </c>
      <c r="DP2491" s="55" t="s">
        <v>1261</v>
      </c>
      <c r="DQ2491" s="55" t="s">
        <v>1260</v>
      </c>
      <c r="DR2491" s="55" t="s">
        <v>1261</v>
      </c>
      <c r="DS2491" s="55">
        <v>33181</v>
      </c>
      <c r="DT2491" s="55">
        <v>10000</v>
      </c>
      <c r="DU2491" s="55" t="s">
        <v>1249</v>
      </c>
      <c r="DV2491" s="55">
        <v>1</v>
      </c>
      <c r="EV2491" s="55">
        <v>2484</v>
      </c>
      <c r="EW2491" s="55" t="s">
        <v>1313</v>
      </c>
      <c r="EX2491" s="55" t="s">
        <v>1263</v>
      </c>
      <c r="EY2491" s="55">
        <v>4</v>
      </c>
      <c r="EZ2491" s="55">
        <v>1995</v>
      </c>
      <c r="FA2491" s="55">
        <v>2999</v>
      </c>
      <c r="FB2491" s="55" t="s">
        <v>1361</v>
      </c>
      <c r="FC2491" s="55" t="s">
        <v>1249</v>
      </c>
      <c r="FD2491" s="55">
        <v>6</v>
      </c>
      <c r="FF2491" s="55">
        <v>2484</v>
      </c>
      <c r="FG2491" s="55" t="s">
        <v>1313</v>
      </c>
      <c r="FH2491" s="55" t="s">
        <v>1470</v>
      </c>
      <c r="FI2491" s="55">
        <v>6</v>
      </c>
      <c r="FJ2491" s="55">
        <v>5000</v>
      </c>
      <c r="FK2491" s="55" t="s">
        <v>1249</v>
      </c>
      <c r="FL2491" s="55">
        <v>0.5</v>
      </c>
    </row>
    <row r="2492" ht="14.25" customHeight="1" outlineLevel="1" spans="7:168">
      <c r="G2492" s="55">
        <v>2485</v>
      </c>
      <c r="H2492" s="55" t="s">
        <v>1250</v>
      </c>
      <c r="I2492" s="55" t="s">
        <v>1708</v>
      </c>
      <c r="J2492" s="55" t="s">
        <v>3068</v>
      </c>
      <c r="K2492" s="55" t="s">
        <v>1249</v>
      </c>
      <c r="L2492" s="55">
        <v>0.32</v>
      </c>
      <c r="AD2492" s="12">
        <v>2485</v>
      </c>
      <c r="AE2492" s="12" t="s">
        <v>3460</v>
      </c>
      <c r="AF2492" s="12" t="s">
        <v>2692</v>
      </c>
      <c r="AG2492" s="12" t="s">
        <v>1255</v>
      </c>
      <c r="AH2492" s="12" t="s">
        <v>1256</v>
      </c>
      <c r="DN2492" s="55">
        <v>2485</v>
      </c>
      <c r="DO2492" s="55" t="s">
        <v>42</v>
      </c>
      <c r="DP2492" s="55" t="s">
        <v>1261</v>
      </c>
      <c r="DQ2492" s="55" t="s">
        <v>1260</v>
      </c>
      <c r="DR2492" s="55" t="s">
        <v>1261</v>
      </c>
      <c r="DS2492" s="55">
        <v>33317</v>
      </c>
      <c r="DT2492" s="55">
        <v>10000</v>
      </c>
      <c r="DU2492" s="55" t="s">
        <v>1249</v>
      </c>
      <c r="DV2492" s="55">
        <v>1</v>
      </c>
      <c r="EV2492" s="55">
        <v>2485</v>
      </c>
      <c r="EW2492" s="55" t="s">
        <v>1359</v>
      </c>
      <c r="EX2492" s="55" t="s">
        <v>1263</v>
      </c>
      <c r="EY2492" s="55">
        <v>4</v>
      </c>
      <c r="EZ2492" s="55">
        <v>0</v>
      </c>
      <c r="FA2492" s="55">
        <v>1994</v>
      </c>
      <c r="FB2492" s="55" t="s">
        <v>1361</v>
      </c>
      <c r="FC2492" s="55" t="s">
        <v>1249</v>
      </c>
      <c r="FD2492" s="55">
        <v>5.25</v>
      </c>
      <c r="FF2492" s="55">
        <v>2485</v>
      </c>
      <c r="FG2492" s="55" t="s">
        <v>1313</v>
      </c>
      <c r="FH2492" s="55" t="s">
        <v>1470</v>
      </c>
      <c r="FI2492" s="55">
        <v>6</v>
      </c>
      <c r="FJ2492" s="55">
        <v>10000</v>
      </c>
      <c r="FK2492" s="55" t="s">
        <v>1249</v>
      </c>
      <c r="FL2492" s="55">
        <v>0.4</v>
      </c>
    </row>
    <row r="2493" ht="14.25" customHeight="1" outlineLevel="1" spans="7:168">
      <c r="G2493" s="55">
        <v>2486</v>
      </c>
      <c r="H2493" s="55" t="s">
        <v>1250</v>
      </c>
      <c r="I2493" s="55" t="s">
        <v>1995</v>
      </c>
      <c r="J2493" s="55" t="s">
        <v>3104</v>
      </c>
      <c r="K2493" s="55" t="s">
        <v>1249</v>
      </c>
      <c r="L2493" s="55">
        <v>0.43</v>
      </c>
      <c r="AD2493" s="12">
        <v>2486</v>
      </c>
      <c r="AE2493" s="12" t="s">
        <v>3563</v>
      </c>
      <c r="AF2493" s="12" t="s">
        <v>1254</v>
      </c>
      <c r="AG2493" s="12" t="s">
        <v>1255</v>
      </c>
      <c r="AH2493" s="12" t="s">
        <v>1312</v>
      </c>
      <c r="DN2493" s="55">
        <v>2486</v>
      </c>
      <c r="DO2493" s="55" t="s">
        <v>42</v>
      </c>
      <c r="DP2493" s="55" t="s">
        <v>1261</v>
      </c>
      <c r="DQ2493" s="55" t="s">
        <v>1260</v>
      </c>
      <c r="DR2493" s="55" t="s">
        <v>1261</v>
      </c>
      <c r="DS2493" s="55">
        <v>33323</v>
      </c>
      <c r="DT2493" s="55">
        <v>10000</v>
      </c>
      <c r="DU2493" s="55" t="s">
        <v>1249</v>
      </c>
      <c r="DV2493" s="55">
        <v>1</v>
      </c>
      <c r="EV2493" s="55">
        <v>2486</v>
      </c>
      <c r="EW2493" s="55" t="s">
        <v>1359</v>
      </c>
      <c r="EX2493" s="55" t="s">
        <v>1263</v>
      </c>
      <c r="EY2493" s="55">
        <v>4</v>
      </c>
      <c r="EZ2493" s="55">
        <v>1995</v>
      </c>
      <c r="FA2493" s="55">
        <v>2999</v>
      </c>
      <c r="FB2493" s="55" t="s">
        <v>1361</v>
      </c>
      <c r="FC2493" s="55" t="s">
        <v>1249</v>
      </c>
      <c r="FD2493" s="55">
        <v>6</v>
      </c>
      <c r="FF2493" s="55">
        <v>2486</v>
      </c>
      <c r="FG2493" s="55" t="s">
        <v>1313</v>
      </c>
      <c r="FH2493" s="55" t="s">
        <v>1470</v>
      </c>
      <c r="FI2493" s="55">
        <v>6</v>
      </c>
      <c r="FJ2493" s="55">
        <v>25000</v>
      </c>
      <c r="FK2493" s="55" t="s">
        <v>1249</v>
      </c>
      <c r="FL2493" s="55">
        <v>0.35</v>
      </c>
    </row>
    <row r="2494" ht="14.25" customHeight="1" outlineLevel="1" spans="7:168">
      <c r="G2494" s="55">
        <v>2487</v>
      </c>
      <c r="H2494" s="55" t="s">
        <v>1250</v>
      </c>
      <c r="I2494" s="55" t="s">
        <v>1995</v>
      </c>
      <c r="J2494" s="55" t="s">
        <v>3195</v>
      </c>
      <c r="K2494" s="55" t="s">
        <v>1249</v>
      </c>
      <c r="L2494" s="55">
        <v>0.43</v>
      </c>
      <c r="AD2494" s="12">
        <v>2487</v>
      </c>
      <c r="AE2494" s="12" t="s">
        <v>3564</v>
      </c>
      <c r="AF2494" s="12" t="s">
        <v>1254</v>
      </c>
      <c r="AG2494" s="12" t="s">
        <v>1255</v>
      </c>
      <c r="AH2494" s="12" t="s">
        <v>1312</v>
      </c>
      <c r="DN2494" s="55">
        <v>2487</v>
      </c>
      <c r="DO2494" s="55" t="s">
        <v>42</v>
      </c>
      <c r="DP2494" s="55" t="s">
        <v>1261</v>
      </c>
      <c r="DQ2494" s="55" t="s">
        <v>1260</v>
      </c>
      <c r="DR2494" s="55" t="s">
        <v>1261</v>
      </c>
      <c r="DS2494" s="55">
        <v>33326</v>
      </c>
      <c r="DT2494" s="55">
        <v>10000</v>
      </c>
      <c r="DU2494" s="55" t="s">
        <v>1249</v>
      </c>
      <c r="DV2494" s="55">
        <v>1</v>
      </c>
      <c r="EV2494" s="55">
        <v>2487</v>
      </c>
      <c r="EW2494" s="55" t="s">
        <v>1246</v>
      </c>
      <c r="EX2494" s="55" t="s">
        <v>1263</v>
      </c>
      <c r="EY2494" s="55">
        <v>4</v>
      </c>
      <c r="EZ2494" s="55">
        <v>0</v>
      </c>
      <c r="FA2494" s="55">
        <v>1994</v>
      </c>
      <c r="FB2494" s="55" t="s">
        <v>1361</v>
      </c>
      <c r="FC2494" s="55" t="s">
        <v>1249</v>
      </c>
      <c r="FD2494" s="55">
        <v>5.25</v>
      </c>
      <c r="FF2494" s="55">
        <v>2487</v>
      </c>
      <c r="FG2494" s="55" t="s">
        <v>1313</v>
      </c>
      <c r="FH2494" s="55" t="s">
        <v>1470</v>
      </c>
      <c r="FI2494" s="55">
        <v>6</v>
      </c>
      <c r="FJ2494" s="55">
        <v>50000</v>
      </c>
      <c r="FK2494" s="55" t="s">
        <v>1249</v>
      </c>
      <c r="FL2494" s="55">
        <v>0.35</v>
      </c>
    </row>
    <row r="2495" ht="14.25" customHeight="1" outlineLevel="1" spans="7:168">
      <c r="G2495" s="55">
        <v>2488</v>
      </c>
      <c r="H2495" s="55" t="s">
        <v>42</v>
      </c>
      <c r="I2495" s="55" t="s">
        <v>1260</v>
      </c>
      <c r="J2495" s="55" t="s">
        <v>1891</v>
      </c>
      <c r="K2495" s="55" t="s">
        <v>1249</v>
      </c>
      <c r="L2495" s="55">
        <v>0.25</v>
      </c>
      <c r="AD2495" s="12">
        <v>2488</v>
      </c>
      <c r="AE2495" s="12" t="s">
        <v>1261</v>
      </c>
      <c r="AF2495" s="12" t="s">
        <v>2703</v>
      </c>
      <c r="AG2495" s="12" t="s">
        <v>1255</v>
      </c>
      <c r="AH2495" s="12" t="s">
        <v>1406</v>
      </c>
      <c r="DN2495" s="55">
        <v>2488</v>
      </c>
      <c r="DO2495" s="55" t="s">
        <v>42</v>
      </c>
      <c r="DP2495" s="55" t="s">
        <v>1261</v>
      </c>
      <c r="DQ2495" s="55" t="s">
        <v>1260</v>
      </c>
      <c r="DR2495" s="55" t="s">
        <v>1261</v>
      </c>
      <c r="DS2495" s="55">
        <v>33330</v>
      </c>
      <c r="DT2495" s="55">
        <v>10000</v>
      </c>
      <c r="DU2495" s="55" t="s">
        <v>1249</v>
      </c>
      <c r="DV2495" s="55">
        <v>1</v>
      </c>
      <c r="EV2495" s="55">
        <v>2488</v>
      </c>
      <c r="EW2495" s="55" t="s">
        <v>1246</v>
      </c>
      <c r="EX2495" s="55" t="s">
        <v>1263</v>
      </c>
      <c r="EY2495" s="55">
        <v>4</v>
      </c>
      <c r="EZ2495" s="55">
        <v>1995</v>
      </c>
      <c r="FA2495" s="55">
        <v>2999</v>
      </c>
      <c r="FB2495" s="55" t="s">
        <v>1361</v>
      </c>
      <c r="FC2495" s="55" t="s">
        <v>1249</v>
      </c>
      <c r="FD2495" s="55">
        <v>6</v>
      </c>
      <c r="FF2495" s="55">
        <v>2488</v>
      </c>
      <c r="FG2495" s="55" t="s">
        <v>1313</v>
      </c>
      <c r="FH2495" s="55" t="s">
        <v>1470</v>
      </c>
      <c r="FI2495" s="55">
        <v>6</v>
      </c>
      <c r="FJ2495" s="55">
        <v>80000</v>
      </c>
      <c r="FK2495" s="55" t="s">
        <v>1249</v>
      </c>
      <c r="FL2495" s="55">
        <v>0.35</v>
      </c>
    </row>
    <row r="2496" ht="14.25" customHeight="1" outlineLevel="1" spans="7:168">
      <c r="G2496" s="55">
        <v>2489</v>
      </c>
      <c r="H2496" s="55" t="s">
        <v>42</v>
      </c>
      <c r="I2496" s="55" t="s">
        <v>1260</v>
      </c>
      <c r="J2496" s="55" t="s">
        <v>1942</v>
      </c>
      <c r="K2496" s="55" t="s">
        <v>1249</v>
      </c>
      <c r="L2496" s="55">
        <v>0.25</v>
      </c>
      <c r="AD2496" s="12">
        <v>2489</v>
      </c>
      <c r="AE2496" s="12" t="s">
        <v>3565</v>
      </c>
      <c r="AF2496" s="12" t="s">
        <v>1446</v>
      </c>
      <c r="AG2496" s="12" t="s">
        <v>1255</v>
      </c>
      <c r="AH2496" s="12" t="s">
        <v>1406</v>
      </c>
      <c r="DN2496" s="55">
        <v>2489</v>
      </c>
      <c r="DO2496" s="55" t="s">
        <v>42</v>
      </c>
      <c r="DP2496" s="55" t="s">
        <v>1261</v>
      </c>
      <c r="DQ2496" s="55" t="s">
        <v>1260</v>
      </c>
      <c r="DR2496" s="55" t="s">
        <v>1261</v>
      </c>
      <c r="DS2496" s="55">
        <v>33406</v>
      </c>
      <c r="DT2496" s="55">
        <v>10000</v>
      </c>
      <c r="DU2496" s="55" t="s">
        <v>1249</v>
      </c>
      <c r="DV2496" s="55">
        <v>1</v>
      </c>
      <c r="EV2496" s="55">
        <v>2489</v>
      </c>
      <c r="EW2496" s="55" t="s">
        <v>1309</v>
      </c>
      <c r="EX2496" s="55" t="s">
        <v>1263</v>
      </c>
      <c r="EY2496" s="55">
        <v>4</v>
      </c>
      <c r="EZ2496" s="55">
        <v>0</v>
      </c>
      <c r="FA2496" s="55">
        <v>1994</v>
      </c>
      <c r="FB2496" s="55" t="s">
        <v>1361</v>
      </c>
      <c r="FC2496" s="55" t="s">
        <v>1249</v>
      </c>
      <c r="FD2496" s="55">
        <v>5.25</v>
      </c>
      <c r="FF2496" s="55">
        <v>2489</v>
      </c>
      <c r="FG2496" s="55" t="s">
        <v>1313</v>
      </c>
      <c r="FH2496" s="55" t="s">
        <v>1470</v>
      </c>
      <c r="FI2496" s="55">
        <v>6</v>
      </c>
      <c r="FJ2496" s="55">
        <v>130000</v>
      </c>
      <c r="FK2496" s="55" t="s">
        <v>1249</v>
      </c>
      <c r="FL2496" s="55">
        <v>0.35</v>
      </c>
    </row>
    <row r="2497" ht="14.25" customHeight="1" outlineLevel="1" spans="7:168">
      <c r="G2497" s="55">
        <v>2490</v>
      </c>
      <c r="H2497" s="55" t="s">
        <v>42</v>
      </c>
      <c r="I2497" s="55" t="s">
        <v>1260</v>
      </c>
      <c r="J2497" s="55" t="s">
        <v>1811</v>
      </c>
      <c r="K2497" s="55" t="s">
        <v>1249</v>
      </c>
      <c r="L2497" s="55">
        <v>0.45</v>
      </c>
      <c r="AD2497" s="12">
        <v>2490</v>
      </c>
      <c r="AE2497" s="12" t="s">
        <v>3566</v>
      </c>
      <c r="AF2497" s="12" t="s">
        <v>1446</v>
      </c>
      <c r="AG2497" s="12" t="s">
        <v>1255</v>
      </c>
      <c r="AH2497" s="12" t="s">
        <v>1406</v>
      </c>
      <c r="DN2497" s="55">
        <v>2490</v>
      </c>
      <c r="DO2497" s="55" t="s">
        <v>42</v>
      </c>
      <c r="DP2497" s="55" t="s">
        <v>1261</v>
      </c>
      <c r="DQ2497" s="55" t="s">
        <v>1260</v>
      </c>
      <c r="DR2497" s="55" t="s">
        <v>1261</v>
      </c>
      <c r="DS2497" s="55">
        <v>33410</v>
      </c>
      <c r="DT2497" s="55">
        <v>10000</v>
      </c>
      <c r="DU2497" s="55" t="s">
        <v>1249</v>
      </c>
      <c r="DV2497" s="55">
        <v>1</v>
      </c>
      <c r="EV2497" s="55">
        <v>2490</v>
      </c>
      <c r="EW2497" s="55" t="s">
        <v>1309</v>
      </c>
      <c r="EX2497" s="55" t="s">
        <v>1263</v>
      </c>
      <c r="EY2497" s="55">
        <v>4</v>
      </c>
      <c r="EZ2497" s="55">
        <v>1995</v>
      </c>
      <c r="FA2497" s="55">
        <v>2999</v>
      </c>
      <c r="FB2497" s="55" t="s">
        <v>1361</v>
      </c>
      <c r="FC2497" s="55" t="s">
        <v>1249</v>
      </c>
      <c r="FD2497" s="55">
        <v>6</v>
      </c>
      <c r="FF2497" s="55">
        <v>2490</v>
      </c>
      <c r="FG2497" s="55" t="s">
        <v>1313</v>
      </c>
      <c r="FH2497" s="55" t="s">
        <v>1470</v>
      </c>
      <c r="FI2497" s="55">
        <v>6</v>
      </c>
      <c r="FJ2497" s="55">
        <v>260000</v>
      </c>
      <c r="FK2497" s="55" t="s">
        <v>1249</v>
      </c>
      <c r="FL2497" s="55">
        <v>0.35</v>
      </c>
    </row>
    <row r="2498" ht="14.25" customHeight="1" outlineLevel="1" spans="7:168">
      <c r="G2498" s="55">
        <v>2491</v>
      </c>
      <c r="H2498" s="55" t="s">
        <v>42</v>
      </c>
      <c r="I2498" s="55" t="s">
        <v>1260</v>
      </c>
      <c r="J2498" s="55" t="s">
        <v>1839</v>
      </c>
      <c r="K2498" s="55" t="s">
        <v>1249</v>
      </c>
      <c r="L2498" s="55">
        <v>0.25</v>
      </c>
      <c r="AD2498" s="12">
        <v>2491</v>
      </c>
      <c r="AE2498" s="12" t="s">
        <v>3567</v>
      </c>
      <c r="AF2498" s="12" t="s">
        <v>1357</v>
      </c>
      <c r="AG2498" s="12" t="s">
        <v>1255</v>
      </c>
      <c r="AH2498" s="12" t="s">
        <v>1528</v>
      </c>
      <c r="DN2498" s="55">
        <v>2491</v>
      </c>
      <c r="DO2498" s="55" t="s">
        <v>42</v>
      </c>
      <c r="DP2498" s="55" t="s">
        <v>1261</v>
      </c>
      <c r="DQ2498" s="55" t="s">
        <v>1260</v>
      </c>
      <c r="DR2498" s="55" t="s">
        <v>1261</v>
      </c>
      <c r="DS2498" s="55">
        <v>33411</v>
      </c>
      <c r="DT2498" s="55">
        <v>10000</v>
      </c>
      <c r="DU2498" s="55" t="s">
        <v>1249</v>
      </c>
      <c r="DV2498" s="55">
        <v>1</v>
      </c>
      <c r="EV2498" s="55">
        <v>2491</v>
      </c>
      <c r="EW2498" s="55" t="s">
        <v>1232</v>
      </c>
      <c r="EX2498" s="55" t="s">
        <v>900</v>
      </c>
      <c r="EY2498" s="55">
        <v>1</v>
      </c>
      <c r="EZ2498" s="55">
        <v>0</v>
      </c>
      <c r="FA2498" s="55">
        <v>1994</v>
      </c>
      <c r="FB2498" s="55" t="s">
        <v>1262</v>
      </c>
      <c r="FC2498" s="55" t="s">
        <v>1258</v>
      </c>
      <c r="FD2498" s="55">
        <v>0</v>
      </c>
      <c r="FF2498" s="55">
        <v>2491</v>
      </c>
      <c r="FG2498" s="55" t="s">
        <v>1313</v>
      </c>
      <c r="FH2498" s="55" t="s">
        <v>1470</v>
      </c>
      <c r="FI2498" s="55">
        <v>6</v>
      </c>
      <c r="FJ2498" s="55">
        <v>400000</v>
      </c>
      <c r="FK2498" s="55" t="s">
        <v>1249</v>
      </c>
      <c r="FL2498" s="55">
        <v>0.35</v>
      </c>
    </row>
    <row r="2499" ht="14.25" customHeight="1" outlineLevel="1" spans="7:168">
      <c r="G2499" s="55">
        <v>2492</v>
      </c>
      <c r="H2499" s="55" t="s">
        <v>42</v>
      </c>
      <c r="I2499" s="55" t="s">
        <v>1260</v>
      </c>
      <c r="J2499" s="55" t="s">
        <v>1864</v>
      </c>
      <c r="K2499" s="55" t="s">
        <v>1249</v>
      </c>
      <c r="L2499" s="55">
        <v>0.25</v>
      </c>
      <c r="AD2499" s="12">
        <v>2492</v>
      </c>
      <c r="AE2499" s="12" t="s">
        <v>3568</v>
      </c>
      <c r="AF2499" s="12" t="s">
        <v>1357</v>
      </c>
      <c r="AG2499" s="12" t="s">
        <v>1255</v>
      </c>
      <c r="AH2499" s="12" t="s">
        <v>1358</v>
      </c>
      <c r="DN2499" s="55">
        <v>2492</v>
      </c>
      <c r="DO2499" s="55" t="s">
        <v>42</v>
      </c>
      <c r="DP2499" s="55" t="s">
        <v>1261</v>
      </c>
      <c r="DQ2499" s="55" t="s">
        <v>1260</v>
      </c>
      <c r="DR2499" s="55" t="s">
        <v>1261</v>
      </c>
      <c r="DS2499" s="55">
        <v>33414</v>
      </c>
      <c r="DT2499" s="55">
        <v>10000</v>
      </c>
      <c r="DU2499" s="55" t="s">
        <v>1249</v>
      </c>
      <c r="DV2499" s="55">
        <v>1</v>
      </c>
      <c r="EV2499" s="55">
        <v>2492</v>
      </c>
      <c r="EW2499" s="55" t="s">
        <v>1232</v>
      </c>
      <c r="EX2499" s="55" t="s">
        <v>900</v>
      </c>
      <c r="EY2499" s="55">
        <v>1</v>
      </c>
      <c r="EZ2499" s="55">
        <v>1995</v>
      </c>
      <c r="FA2499" s="55">
        <v>2999</v>
      </c>
      <c r="FB2499" s="55" t="s">
        <v>1262</v>
      </c>
      <c r="FC2499" s="55" t="s">
        <v>1258</v>
      </c>
      <c r="FD2499" s="55">
        <v>0</v>
      </c>
      <c r="FF2499" s="55">
        <v>2492</v>
      </c>
      <c r="FG2499" s="55" t="s">
        <v>1313</v>
      </c>
      <c r="FH2499" s="55" t="s">
        <v>1470</v>
      </c>
      <c r="FI2499" s="55">
        <v>6</v>
      </c>
      <c r="FJ2499" s="55">
        <v>530000</v>
      </c>
      <c r="FK2499" s="55" t="s">
        <v>1249</v>
      </c>
      <c r="FL2499" s="55">
        <v>0.35</v>
      </c>
    </row>
    <row r="2500" ht="14.25" customHeight="1" outlineLevel="1" spans="7:168">
      <c r="G2500" s="55">
        <v>2493</v>
      </c>
      <c r="H2500" s="55" t="s">
        <v>42</v>
      </c>
      <c r="I2500" s="55" t="s">
        <v>1260</v>
      </c>
      <c r="J2500" s="55" t="s">
        <v>1363</v>
      </c>
      <c r="K2500" s="55" t="s">
        <v>1249</v>
      </c>
      <c r="L2500" s="55">
        <v>0.25</v>
      </c>
      <c r="AD2500" s="12">
        <v>2493</v>
      </c>
      <c r="AE2500" s="12" t="s">
        <v>3569</v>
      </c>
      <c r="AF2500" s="12" t="s">
        <v>1484</v>
      </c>
      <c r="AG2500" s="12" t="s">
        <v>1255</v>
      </c>
      <c r="AH2500" s="12" t="s">
        <v>1605</v>
      </c>
      <c r="DN2500" s="55">
        <v>2493</v>
      </c>
      <c r="DO2500" s="55" t="s">
        <v>42</v>
      </c>
      <c r="DP2500" s="55" t="s">
        <v>1261</v>
      </c>
      <c r="DQ2500" s="55" t="s">
        <v>1260</v>
      </c>
      <c r="DR2500" s="55" t="s">
        <v>1261</v>
      </c>
      <c r="DS2500" s="55">
        <v>33415</v>
      </c>
      <c r="DT2500" s="55">
        <v>10000</v>
      </c>
      <c r="DU2500" s="55" t="s">
        <v>1249</v>
      </c>
      <c r="DV2500" s="55">
        <v>1</v>
      </c>
      <c r="EV2500" s="55">
        <v>2493</v>
      </c>
      <c r="EW2500" s="55" t="s">
        <v>1232</v>
      </c>
      <c r="EX2500" s="55" t="s">
        <v>763</v>
      </c>
      <c r="EY2500" s="55">
        <v>1</v>
      </c>
      <c r="EZ2500" s="55">
        <v>0</v>
      </c>
      <c r="FA2500" s="55">
        <v>1994</v>
      </c>
      <c r="FB2500" s="55" t="s">
        <v>1361</v>
      </c>
      <c r="FC2500" s="55" t="s">
        <v>1258</v>
      </c>
      <c r="FD2500" s="55">
        <v>10</v>
      </c>
      <c r="FF2500" s="55">
        <v>2493</v>
      </c>
      <c r="FG2500" s="55" t="s">
        <v>1313</v>
      </c>
      <c r="FH2500" s="55" t="s">
        <v>1470</v>
      </c>
      <c r="FI2500" s="55">
        <v>6</v>
      </c>
      <c r="FJ2500" s="55">
        <v>540000</v>
      </c>
      <c r="FK2500" s="55" t="s">
        <v>1249</v>
      </c>
      <c r="FL2500" s="55">
        <v>0.35</v>
      </c>
    </row>
    <row r="2501" ht="14.25" customHeight="1" outlineLevel="1" spans="7:168">
      <c r="G2501" s="55">
        <v>2494</v>
      </c>
      <c r="H2501" s="55" t="s">
        <v>42</v>
      </c>
      <c r="I2501" s="55" t="s">
        <v>1260</v>
      </c>
      <c r="J2501" s="55" t="s">
        <v>1910</v>
      </c>
      <c r="K2501" s="55" t="s">
        <v>1249</v>
      </c>
      <c r="L2501" s="55">
        <v>0.25</v>
      </c>
      <c r="AD2501" s="12">
        <v>2494</v>
      </c>
      <c r="AE2501" s="12" t="s">
        <v>3570</v>
      </c>
      <c r="AF2501" s="12" t="s">
        <v>1627</v>
      </c>
      <c r="AG2501" s="12" t="s">
        <v>1255</v>
      </c>
      <c r="AH2501" s="12" t="s">
        <v>1642</v>
      </c>
      <c r="DN2501" s="55">
        <v>2494</v>
      </c>
      <c r="DO2501" s="55" t="s">
        <v>42</v>
      </c>
      <c r="DP2501" s="55" t="s">
        <v>1261</v>
      </c>
      <c r="DQ2501" s="55" t="s">
        <v>1260</v>
      </c>
      <c r="DR2501" s="55" t="s">
        <v>1261</v>
      </c>
      <c r="DS2501" s="55">
        <v>33418</v>
      </c>
      <c r="DT2501" s="55">
        <v>10000</v>
      </c>
      <c r="DU2501" s="55" t="s">
        <v>1249</v>
      </c>
      <c r="DV2501" s="55">
        <v>1</v>
      </c>
      <c r="EV2501" s="55">
        <v>2494</v>
      </c>
      <c r="EW2501" s="55" t="s">
        <v>1232</v>
      </c>
      <c r="EX2501" s="55" t="s">
        <v>763</v>
      </c>
      <c r="EY2501" s="55">
        <v>1</v>
      </c>
      <c r="EZ2501" s="55">
        <v>1995</v>
      </c>
      <c r="FA2501" s="55">
        <v>2999</v>
      </c>
      <c r="FB2501" s="55" t="s">
        <v>1361</v>
      </c>
      <c r="FC2501" s="55" t="s">
        <v>1258</v>
      </c>
      <c r="FD2501" s="55">
        <v>10</v>
      </c>
      <c r="FF2501" s="55">
        <v>2494</v>
      </c>
      <c r="FG2501" s="55" t="s">
        <v>1313</v>
      </c>
      <c r="FH2501" s="55" t="s">
        <v>1470</v>
      </c>
      <c r="FI2501" s="55">
        <v>7</v>
      </c>
      <c r="FJ2501" s="55">
        <v>0</v>
      </c>
      <c r="FK2501" s="55" t="s">
        <v>1249</v>
      </c>
      <c r="FL2501" s="55">
        <v>0.4</v>
      </c>
    </row>
    <row r="2502" ht="14.25" customHeight="1" outlineLevel="1" spans="7:168">
      <c r="G2502" s="55">
        <v>2495</v>
      </c>
      <c r="H2502" s="55" t="s">
        <v>42</v>
      </c>
      <c r="I2502" s="55" t="s">
        <v>1260</v>
      </c>
      <c r="J2502" s="55" t="s">
        <v>1939</v>
      </c>
      <c r="K2502" s="55" t="s">
        <v>1249</v>
      </c>
      <c r="L2502" s="55">
        <v>0.25</v>
      </c>
      <c r="AD2502" s="12">
        <v>2495</v>
      </c>
      <c r="AE2502" s="12" t="s">
        <v>1261</v>
      </c>
      <c r="AF2502" s="12" t="s">
        <v>754</v>
      </c>
      <c r="AG2502" s="12" t="s">
        <v>1675</v>
      </c>
      <c r="AH2502" s="12" t="s">
        <v>1676</v>
      </c>
      <c r="DN2502" s="55">
        <v>2495</v>
      </c>
      <c r="DO2502" s="55" t="s">
        <v>42</v>
      </c>
      <c r="DP2502" s="55" t="s">
        <v>1261</v>
      </c>
      <c r="DQ2502" s="55" t="s">
        <v>1260</v>
      </c>
      <c r="DR2502" s="55" t="s">
        <v>1261</v>
      </c>
      <c r="DS2502" s="55">
        <v>33472</v>
      </c>
      <c r="DT2502" s="55">
        <v>10000</v>
      </c>
      <c r="DU2502" s="55" t="s">
        <v>1249</v>
      </c>
      <c r="DV2502" s="55">
        <v>1</v>
      </c>
      <c r="EV2502" s="55">
        <v>2495</v>
      </c>
      <c r="EW2502" s="55" t="s">
        <v>1232</v>
      </c>
      <c r="EX2502" s="55" t="s">
        <v>763</v>
      </c>
      <c r="EY2502" s="55">
        <v>2</v>
      </c>
      <c r="EZ2502" s="55">
        <v>0</v>
      </c>
      <c r="FA2502" s="55">
        <v>1994</v>
      </c>
      <c r="FB2502" s="55" t="s">
        <v>1361</v>
      </c>
      <c r="FC2502" s="55" t="s">
        <v>1258</v>
      </c>
      <c r="FD2502" s="55">
        <v>10</v>
      </c>
      <c r="FF2502" s="55">
        <v>2495</v>
      </c>
      <c r="FG2502" s="55" t="s">
        <v>1313</v>
      </c>
      <c r="FH2502" s="55" t="s">
        <v>1470</v>
      </c>
      <c r="FI2502" s="55">
        <v>7</v>
      </c>
      <c r="FJ2502" s="55">
        <v>1000</v>
      </c>
      <c r="FK2502" s="55" t="s">
        <v>1249</v>
      </c>
      <c r="FL2502" s="55">
        <v>0.4</v>
      </c>
    </row>
    <row r="2503" ht="14.25" customHeight="1" outlineLevel="1" spans="7:168">
      <c r="G2503" s="55">
        <v>2496</v>
      </c>
      <c r="H2503" s="55" t="s">
        <v>42</v>
      </c>
      <c r="I2503" s="55" t="s">
        <v>1260</v>
      </c>
      <c r="J2503" s="55" t="s">
        <v>1989</v>
      </c>
      <c r="K2503" s="55" t="s">
        <v>1249</v>
      </c>
      <c r="L2503" s="55">
        <v>0.25</v>
      </c>
      <c r="AD2503" s="12">
        <v>2496</v>
      </c>
      <c r="AE2503" s="12" t="s">
        <v>1261</v>
      </c>
      <c r="AF2503" s="12" t="s">
        <v>750</v>
      </c>
      <c r="AG2503" s="12" t="s">
        <v>1675</v>
      </c>
      <c r="AH2503" s="12" t="s">
        <v>1676</v>
      </c>
      <c r="DN2503" s="55">
        <v>2496</v>
      </c>
      <c r="DO2503" s="55" t="s">
        <v>42</v>
      </c>
      <c r="DP2503" s="55" t="s">
        <v>1261</v>
      </c>
      <c r="DQ2503" s="55" t="s">
        <v>1260</v>
      </c>
      <c r="DR2503" s="55" t="s">
        <v>1261</v>
      </c>
      <c r="DS2503" s="55">
        <v>33484</v>
      </c>
      <c r="DT2503" s="55">
        <v>10000</v>
      </c>
      <c r="DU2503" s="55" t="s">
        <v>1249</v>
      </c>
      <c r="DV2503" s="55">
        <v>1</v>
      </c>
      <c r="EV2503" s="55">
        <v>2496</v>
      </c>
      <c r="EW2503" s="55" t="s">
        <v>1232</v>
      </c>
      <c r="EX2503" s="55" t="s">
        <v>763</v>
      </c>
      <c r="EY2503" s="55">
        <v>2</v>
      </c>
      <c r="EZ2503" s="55">
        <v>1995</v>
      </c>
      <c r="FA2503" s="55">
        <v>2999</v>
      </c>
      <c r="FB2503" s="55" t="s">
        <v>1361</v>
      </c>
      <c r="FC2503" s="55" t="s">
        <v>1258</v>
      </c>
      <c r="FD2503" s="55">
        <v>10</v>
      </c>
      <c r="FF2503" s="55">
        <v>2496</v>
      </c>
      <c r="FG2503" s="55" t="s">
        <v>1313</v>
      </c>
      <c r="FH2503" s="55" t="s">
        <v>1470</v>
      </c>
      <c r="FI2503" s="55">
        <v>7</v>
      </c>
      <c r="FJ2503" s="55">
        <v>2500</v>
      </c>
      <c r="FK2503" s="55" t="s">
        <v>1249</v>
      </c>
      <c r="FL2503" s="55">
        <v>0.4</v>
      </c>
    </row>
    <row r="2504" ht="14.25" customHeight="1" outlineLevel="1" spans="7:168">
      <c r="G2504" s="55">
        <v>2497</v>
      </c>
      <c r="H2504" s="55" t="s">
        <v>42</v>
      </c>
      <c r="I2504" s="55" t="s">
        <v>1738</v>
      </c>
      <c r="J2504" s="55" t="s">
        <v>2781</v>
      </c>
      <c r="K2504" s="55" t="s">
        <v>1249</v>
      </c>
      <c r="L2504" s="55">
        <v>0.25</v>
      </c>
      <c r="AD2504" s="12">
        <v>2497</v>
      </c>
      <c r="AE2504" s="12" t="s">
        <v>1261</v>
      </c>
      <c r="AF2504" s="12" t="s">
        <v>1694</v>
      </c>
      <c r="AG2504" s="12" t="s">
        <v>1675</v>
      </c>
      <c r="AH2504" s="12" t="s">
        <v>1676</v>
      </c>
      <c r="DN2504" s="55">
        <v>2497</v>
      </c>
      <c r="DO2504" s="55" t="s">
        <v>1313</v>
      </c>
      <c r="DP2504" s="55" t="s">
        <v>1261</v>
      </c>
      <c r="DQ2504" s="55" t="s">
        <v>1260</v>
      </c>
      <c r="DR2504" s="55" t="s">
        <v>1261</v>
      </c>
      <c r="DS2504" s="55">
        <v>33009</v>
      </c>
      <c r="DT2504" s="55">
        <v>10000</v>
      </c>
      <c r="DU2504" s="55" t="s">
        <v>1249</v>
      </c>
      <c r="DV2504" s="55">
        <v>1</v>
      </c>
      <c r="EV2504" s="55">
        <v>2497</v>
      </c>
      <c r="EW2504" s="55" t="s">
        <v>1232</v>
      </c>
      <c r="EX2504" s="55" t="s">
        <v>763</v>
      </c>
      <c r="EY2504" s="55">
        <v>3</v>
      </c>
      <c r="EZ2504" s="55">
        <v>0</v>
      </c>
      <c r="FA2504" s="55">
        <v>1994</v>
      </c>
      <c r="FB2504" s="55" t="s">
        <v>1361</v>
      </c>
      <c r="FC2504" s="55" t="s">
        <v>1258</v>
      </c>
      <c r="FD2504" s="55">
        <v>10</v>
      </c>
      <c r="FF2504" s="55">
        <v>2497</v>
      </c>
      <c r="FG2504" s="55" t="s">
        <v>1313</v>
      </c>
      <c r="FH2504" s="55" t="s">
        <v>1470</v>
      </c>
      <c r="FI2504" s="55">
        <v>7</v>
      </c>
      <c r="FJ2504" s="55">
        <v>5000</v>
      </c>
      <c r="FK2504" s="55" t="s">
        <v>1249</v>
      </c>
      <c r="FL2504" s="55">
        <v>0.4</v>
      </c>
    </row>
    <row r="2505" ht="14.25" customHeight="1" outlineLevel="1" spans="7:168">
      <c r="G2505" s="55">
        <v>2498</v>
      </c>
      <c r="H2505" s="55" t="s">
        <v>42</v>
      </c>
      <c r="I2505" s="55" t="s">
        <v>1738</v>
      </c>
      <c r="J2505" s="55" t="s">
        <v>2225</v>
      </c>
      <c r="K2505" s="55" t="s">
        <v>1249</v>
      </c>
      <c r="L2505" s="55">
        <v>0.25</v>
      </c>
      <c r="AD2505" s="12">
        <v>2498</v>
      </c>
      <c r="AE2505" s="12" t="s">
        <v>1261</v>
      </c>
      <c r="AF2505" s="12" t="s">
        <v>1692</v>
      </c>
      <c r="AG2505" s="12" t="s">
        <v>1675</v>
      </c>
      <c r="AH2505" s="12" t="s">
        <v>1676</v>
      </c>
      <c r="DN2505" s="55">
        <v>2498</v>
      </c>
      <c r="DO2505" s="55" t="s">
        <v>1313</v>
      </c>
      <c r="DP2505" s="55" t="s">
        <v>1261</v>
      </c>
      <c r="DQ2505" s="55" t="s">
        <v>1260</v>
      </c>
      <c r="DR2505" s="55" t="s">
        <v>1261</v>
      </c>
      <c r="DS2505" s="55">
        <v>33010</v>
      </c>
      <c r="DT2505" s="55">
        <v>10000</v>
      </c>
      <c r="DU2505" s="55" t="s">
        <v>1249</v>
      </c>
      <c r="DV2505" s="55">
        <v>1</v>
      </c>
      <c r="EV2505" s="55">
        <v>2498</v>
      </c>
      <c r="EW2505" s="55" t="s">
        <v>1232</v>
      </c>
      <c r="EX2505" s="55" t="s">
        <v>763</v>
      </c>
      <c r="EY2505" s="55">
        <v>3</v>
      </c>
      <c r="EZ2505" s="55">
        <v>1995</v>
      </c>
      <c r="FA2505" s="55">
        <v>2999</v>
      </c>
      <c r="FB2505" s="55" t="s">
        <v>1361</v>
      </c>
      <c r="FC2505" s="55" t="s">
        <v>1258</v>
      </c>
      <c r="FD2505" s="55">
        <v>10</v>
      </c>
      <c r="FF2505" s="55">
        <v>2498</v>
      </c>
      <c r="FG2505" s="55" t="s">
        <v>1313</v>
      </c>
      <c r="FH2505" s="55" t="s">
        <v>1470</v>
      </c>
      <c r="FI2505" s="55">
        <v>7</v>
      </c>
      <c r="FJ2505" s="55">
        <v>10000</v>
      </c>
      <c r="FK2505" s="55" t="s">
        <v>1249</v>
      </c>
      <c r="FL2505" s="55">
        <v>0.4</v>
      </c>
    </row>
    <row r="2506" ht="14.25" customHeight="1" outlineLevel="1" spans="7:168">
      <c r="G2506" s="55">
        <v>2499</v>
      </c>
      <c r="H2506" s="55" t="s">
        <v>1313</v>
      </c>
      <c r="I2506" s="55" t="s">
        <v>1260</v>
      </c>
      <c r="J2506" s="55" t="s">
        <v>1891</v>
      </c>
      <c r="K2506" s="55" t="s">
        <v>1249</v>
      </c>
      <c r="L2506" s="55">
        <v>0.25</v>
      </c>
      <c r="AD2506" s="12">
        <v>2499</v>
      </c>
      <c r="AE2506" s="12" t="s">
        <v>1261</v>
      </c>
      <c r="AF2506" s="12" t="s">
        <v>1855</v>
      </c>
      <c r="AG2506" s="12" t="s">
        <v>1675</v>
      </c>
      <c r="AH2506" s="12" t="s">
        <v>1676</v>
      </c>
      <c r="DN2506" s="55">
        <v>2499</v>
      </c>
      <c r="DO2506" s="55" t="s">
        <v>1313</v>
      </c>
      <c r="DP2506" s="55" t="s">
        <v>1261</v>
      </c>
      <c r="DQ2506" s="55" t="s">
        <v>1260</v>
      </c>
      <c r="DR2506" s="55" t="s">
        <v>1261</v>
      </c>
      <c r="DS2506" s="55">
        <v>33016</v>
      </c>
      <c r="DT2506" s="55">
        <v>10000</v>
      </c>
      <c r="DU2506" s="55" t="s">
        <v>1249</v>
      </c>
      <c r="DV2506" s="55">
        <v>1</v>
      </c>
      <c r="EV2506" s="55">
        <v>2499</v>
      </c>
      <c r="EW2506" s="55" t="s">
        <v>1232</v>
      </c>
      <c r="EX2506" s="55" t="s">
        <v>763</v>
      </c>
      <c r="EY2506" s="55">
        <v>4</v>
      </c>
      <c r="EZ2506" s="55">
        <v>0</v>
      </c>
      <c r="FA2506" s="55">
        <v>1994</v>
      </c>
      <c r="FB2506" s="55" t="s">
        <v>1361</v>
      </c>
      <c r="FC2506" s="55" t="s">
        <v>1258</v>
      </c>
      <c r="FD2506" s="55">
        <v>10</v>
      </c>
      <c r="FF2506" s="55">
        <v>2499</v>
      </c>
      <c r="FG2506" s="55" t="s">
        <v>1313</v>
      </c>
      <c r="FH2506" s="55" t="s">
        <v>1470</v>
      </c>
      <c r="FI2506" s="55">
        <v>7</v>
      </c>
      <c r="FJ2506" s="55">
        <v>25000</v>
      </c>
      <c r="FK2506" s="55" t="s">
        <v>1249</v>
      </c>
      <c r="FL2506" s="55">
        <v>0.35</v>
      </c>
    </row>
    <row r="2507" ht="14.25" customHeight="1" outlineLevel="1" spans="7:168">
      <c r="G2507" s="55">
        <v>2500</v>
      </c>
      <c r="H2507" s="55" t="s">
        <v>1313</v>
      </c>
      <c r="I2507" s="55" t="s">
        <v>1260</v>
      </c>
      <c r="J2507" s="55" t="s">
        <v>1942</v>
      </c>
      <c r="K2507" s="55" t="s">
        <v>1249</v>
      </c>
      <c r="L2507" s="55">
        <v>0.25</v>
      </c>
      <c r="AD2507" s="12">
        <v>2500</v>
      </c>
      <c r="AE2507" s="12" t="s">
        <v>1261</v>
      </c>
      <c r="AF2507" s="12" t="s">
        <v>1213</v>
      </c>
      <c r="AG2507" s="12" t="s">
        <v>1675</v>
      </c>
      <c r="AH2507" s="12" t="s">
        <v>1676</v>
      </c>
      <c r="DN2507" s="55">
        <v>2500</v>
      </c>
      <c r="DO2507" s="55" t="s">
        <v>1313</v>
      </c>
      <c r="DP2507" s="55" t="s">
        <v>1261</v>
      </c>
      <c r="DQ2507" s="55" t="s">
        <v>1260</v>
      </c>
      <c r="DR2507" s="55" t="s">
        <v>1261</v>
      </c>
      <c r="DS2507" s="55">
        <v>33018</v>
      </c>
      <c r="DT2507" s="55">
        <v>10000</v>
      </c>
      <c r="DU2507" s="55" t="s">
        <v>1249</v>
      </c>
      <c r="DV2507" s="55">
        <v>1</v>
      </c>
      <c r="EV2507" s="55">
        <v>2500</v>
      </c>
      <c r="EW2507" s="55" t="s">
        <v>1232</v>
      </c>
      <c r="EX2507" s="55" t="s">
        <v>763</v>
      </c>
      <c r="EY2507" s="55">
        <v>4</v>
      </c>
      <c r="EZ2507" s="55">
        <v>1995</v>
      </c>
      <c r="FA2507" s="55">
        <v>2999</v>
      </c>
      <c r="FB2507" s="55" t="s">
        <v>1361</v>
      </c>
      <c r="FC2507" s="55" t="s">
        <v>1258</v>
      </c>
      <c r="FD2507" s="55">
        <v>10</v>
      </c>
      <c r="FF2507" s="55">
        <v>2500</v>
      </c>
      <c r="FG2507" s="55" t="s">
        <v>1313</v>
      </c>
      <c r="FH2507" s="55" t="s">
        <v>1470</v>
      </c>
      <c r="FI2507" s="55">
        <v>7</v>
      </c>
      <c r="FJ2507" s="55">
        <v>50000</v>
      </c>
      <c r="FK2507" s="55" t="s">
        <v>1249</v>
      </c>
      <c r="FL2507" s="55">
        <v>0.35</v>
      </c>
    </row>
    <row r="2508" ht="14.25" customHeight="1" outlineLevel="1" spans="7:168">
      <c r="G2508" s="55">
        <v>2501</v>
      </c>
      <c r="H2508" s="55" t="s">
        <v>1313</v>
      </c>
      <c r="I2508" s="55" t="s">
        <v>1260</v>
      </c>
      <c r="J2508" s="55" t="s">
        <v>1811</v>
      </c>
      <c r="K2508" s="55" t="s">
        <v>1249</v>
      </c>
      <c r="L2508" s="55">
        <v>0.45</v>
      </c>
      <c r="AD2508" s="12">
        <v>2501</v>
      </c>
      <c r="AE2508" s="12" t="s">
        <v>1261</v>
      </c>
      <c r="AF2508" s="12" t="s">
        <v>2379</v>
      </c>
      <c r="AG2508" s="12" t="s">
        <v>1675</v>
      </c>
      <c r="AH2508" s="12" t="s">
        <v>1676</v>
      </c>
      <c r="DN2508" s="55">
        <v>2501</v>
      </c>
      <c r="DO2508" s="55" t="s">
        <v>1313</v>
      </c>
      <c r="DP2508" s="55" t="s">
        <v>1261</v>
      </c>
      <c r="DQ2508" s="55" t="s">
        <v>1260</v>
      </c>
      <c r="DR2508" s="55" t="s">
        <v>1261</v>
      </c>
      <c r="DS2508" s="55">
        <v>33020</v>
      </c>
      <c r="DT2508" s="55">
        <v>10000</v>
      </c>
      <c r="DU2508" s="55" t="s">
        <v>1249</v>
      </c>
      <c r="DV2508" s="55">
        <v>1</v>
      </c>
      <c r="EV2508" s="55">
        <v>2501</v>
      </c>
      <c r="EW2508" s="55" t="s">
        <v>1232</v>
      </c>
      <c r="EX2508" s="55" t="s">
        <v>763</v>
      </c>
      <c r="EY2508" s="55">
        <v>5</v>
      </c>
      <c r="EZ2508" s="55">
        <v>0</v>
      </c>
      <c r="FA2508" s="55">
        <v>1994</v>
      </c>
      <c r="FB2508" s="55" t="s">
        <v>1361</v>
      </c>
      <c r="FC2508" s="55" t="s">
        <v>1258</v>
      </c>
      <c r="FD2508" s="55">
        <v>10</v>
      </c>
      <c r="FF2508" s="55">
        <v>2501</v>
      </c>
      <c r="FG2508" s="55" t="s">
        <v>1313</v>
      </c>
      <c r="FH2508" s="55" t="s">
        <v>1470</v>
      </c>
      <c r="FI2508" s="55">
        <v>7</v>
      </c>
      <c r="FJ2508" s="55">
        <v>80000</v>
      </c>
      <c r="FK2508" s="55" t="s">
        <v>1249</v>
      </c>
      <c r="FL2508" s="55">
        <v>0.35</v>
      </c>
    </row>
    <row r="2509" ht="14.25" customHeight="1" outlineLevel="1" spans="7:168">
      <c r="G2509" s="55">
        <v>2502</v>
      </c>
      <c r="H2509" s="55" t="s">
        <v>1313</v>
      </c>
      <c r="I2509" s="55" t="s">
        <v>1260</v>
      </c>
      <c r="J2509" s="55" t="s">
        <v>1839</v>
      </c>
      <c r="K2509" s="55" t="s">
        <v>1249</v>
      </c>
      <c r="L2509" s="55">
        <v>0.25</v>
      </c>
      <c r="AD2509" s="12">
        <v>2502</v>
      </c>
      <c r="AE2509" s="12" t="s">
        <v>1261</v>
      </c>
      <c r="AF2509" s="12" t="s">
        <v>1591</v>
      </c>
      <c r="AG2509" s="12" t="s">
        <v>1675</v>
      </c>
      <c r="AH2509" s="12" t="s">
        <v>1676</v>
      </c>
      <c r="DN2509" s="55">
        <v>2502</v>
      </c>
      <c r="DO2509" s="55" t="s">
        <v>1313</v>
      </c>
      <c r="DP2509" s="55" t="s">
        <v>1261</v>
      </c>
      <c r="DQ2509" s="55" t="s">
        <v>1260</v>
      </c>
      <c r="DR2509" s="55" t="s">
        <v>1261</v>
      </c>
      <c r="DS2509" s="55">
        <v>33021</v>
      </c>
      <c r="DT2509" s="55">
        <v>10000</v>
      </c>
      <c r="DU2509" s="55" t="s">
        <v>1249</v>
      </c>
      <c r="DV2509" s="55">
        <v>1</v>
      </c>
      <c r="EV2509" s="55">
        <v>2502</v>
      </c>
      <c r="EW2509" s="55" t="s">
        <v>1232</v>
      </c>
      <c r="EX2509" s="55" t="s">
        <v>763</v>
      </c>
      <c r="EY2509" s="55">
        <v>5</v>
      </c>
      <c r="EZ2509" s="55">
        <v>1995</v>
      </c>
      <c r="FA2509" s="55">
        <v>2999</v>
      </c>
      <c r="FB2509" s="55" t="s">
        <v>1361</v>
      </c>
      <c r="FC2509" s="55" t="s">
        <v>1258</v>
      </c>
      <c r="FD2509" s="55">
        <v>10</v>
      </c>
      <c r="FF2509" s="55">
        <v>2502</v>
      </c>
      <c r="FG2509" s="55" t="s">
        <v>1313</v>
      </c>
      <c r="FH2509" s="55" t="s">
        <v>1470</v>
      </c>
      <c r="FI2509" s="55">
        <v>7</v>
      </c>
      <c r="FJ2509" s="55">
        <v>130000</v>
      </c>
      <c r="FK2509" s="55" t="s">
        <v>1249</v>
      </c>
      <c r="FL2509" s="55">
        <v>0.35</v>
      </c>
    </row>
    <row r="2510" ht="14.25" customHeight="1" outlineLevel="1" spans="7:168">
      <c r="G2510" s="55">
        <v>2503</v>
      </c>
      <c r="H2510" s="55" t="s">
        <v>1313</v>
      </c>
      <c r="I2510" s="55" t="s">
        <v>1260</v>
      </c>
      <c r="J2510" s="55" t="s">
        <v>1864</v>
      </c>
      <c r="K2510" s="55" t="s">
        <v>1249</v>
      </c>
      <c r="L2510" s="55">
        <v>0.25</v>
      </c>
      <c r="AD2510" s="12">
        <v>2503</v>
      </c>
      <c r="AE2510" s="12" t="s">
        <v>1261</v>
      </c>
      <c r="AF2510" s="12" t="s">
        <v>2448</v>
      </c>
      <c r="AG2510" s="12" t="s">
        <v>1675</v>
      </c>
      <c r="AH2510" s="12" t="s">
        <v>1676</v>
      </c>
      <c r="DN2510" s="55">
        <v>2503</v>
      </c>
      <c r="DO2510" s="55" t="s">
        <v>1313</v>
      </c>
      <c r="DP2510" s="55" t="s">
        <v>1261</v>
      </c>
      <c r="DQ2510" s="55" t="s">
        <v>1260</v>
      </c>
      <c r="DR2510" s="55" t="s">
        <v>1261</v>
      </c>
      <c r="DS2510" s="55">
        <v>33035</v>
      </c>
      <c r="DT2510" s="55">
        <v>10000</v>
      </c>
      <c r="DU2510" s="55" t="s">
        <v>1249</v>
      </c>
      <c r="DV2510" s="55">
        <v>1</v>
      </c>
      <c r="EV2510" s="55">
        <v>2503</v>
      </c>
      <c r="EW2510" s="55" t="s">
        <v>1232</v>
      </c>
      <c r="EX2510" s="55" t="s">
        <v>763</v>
      </c>
      <c r="EY2510" s="55">
        <v>6</v>
      </c>
      <c r="EZ2510" s="55">
        <v>0</v>
      </c>
      <c r="FA2510" s="55">
        <v>1994</v>
      </c>
      <c r="FB2510" s="55" t="s">
        <v>1262</v>
      </c>
      <c r="FC2510" s="55" t="s">
        <v>1258</v>
      </c>
      <c r="FD2510" s="55">
        <v>0</v>
      </c>
      <c r="FF2510" s="55">
        <v>2503</v>
      </c>
      <c r="FG2510" s="55" t="s">
        <v>1313</v>
      </c>
      <c r="FH2510" s="55" t="s">
        <v>1470</v>
      </c>
      <c r="FI2510" s="55">
        <v>7</v>
      </c>
      <c r="FJ2510" s="55">
        <v>260000</v>
      </c>
      <c r="FK2510" s="55" t="s">
        <v>1249</v>
      </c>
      <c r="FL2510" s="55">
        <v>0.35</v>
      </c>
    </row>
    <row r="2511" ht="14.25" customHeight="1" outlineLevel="1" spans="7:168">
      <c r="G2511" s="55">
        <v>2504</v>
      </c>
      <c r="H2511" s="55" t="s">
        <v>1313</v>
      </c>
      <c r="I2511" s="55" t="s">
        <v>1260</v>
      </c>
      <c r="J2511" s="55" t="s">
        <v>1363</v>
      </c>
      <c r="K2511" s="55" t="s">
        <v>1249</v>
      </c>
      <c r="L2511" s="55">
        <v>0.25</v>
      </c>
      <c r="AD2511" s="12">
        <v>2504</v>
      </c>
      <c r="AE2511" s="12" t="s">
        <v>1261</v>
      </c>
      <c r="AF2511" s="12" t="s">
        <v>2366</v>
      </c>
      <c r="AG2511" s="12" t="s">
        <v>1675</v>
      </c>
      <c r="AH2511" s="12" t="s">
        <v>1676</v>
      </c>
      <c r="DN2511" s="55">
        <v>2504</v>
      </c>
      <c r="DO2511" s="55" t="s">
        <v>1313</v>
      </c>
      <c r="DP2511" s="55" t="s">
        <v>1261</v>
      </c>
      <c r="DQ2511" s="55" t="s">
        <v>1260</v>
      </c>
      <c r="DR2511" s="55" t="s">
        <v>1261</v>
      </c>
      <c r="DS2511" s="55">
        <v>33054</v>
      </c>
      <c r="DT2511" s="55">
        <v>10000</v>
      </c>
      <c r="DU2511" s="55" t="s">
        <v>1249</v>
      </c>
      <c r="DV2511" s="55">
        <v>1</v>
      </c>
      <c r="EV2511" s="55">
        <v>2504</v>
      </c>
      <c r="EW2511" s="55" t="s">
        <v>1232</v>
      </c>
      <c r="EX2511" s="55" t="s">
        <v>763</v>
      </c>
      <c r="EY2511" s="55">
        <v>6</v>
      </c>
      <c r="EZ2511" s="55">
        <v>1995</v>
      </c>
      <c r="FA2511" s="55">
        <v>2999</v>
      </c>
      <c r="FB2511" s="55" t="s">
        <v>1262</v>
      </c>
      <c r="FC2511" s="55" t="s">
        <v>1258</v>
      </c>
      <c r="FD2511" s="55">
        <v>0</v>
      </c>
      <c r="FF2511" s="55">
        <v>2504</v>
      </c>
      <c r="FG2511" s="55" t="s">
        <v>1313</v>
      </c>
      <c r="FH2511" s="55" t="s">
        <v>1470</v>
      </c>
      <c r="FI2511" s="55">
        <v>7</v>
      </c>
      <c r="FJ2511" s="55">
        <v>400000</v>
      </c>
      <c r="FK2511" s="55" t="s">
        <v>1249</v>
      </c>
      <c r="FL2511" s="55">
        <v>0.35</v>
      </c>
    </row>
    <row r="2512" ht="14.25" customHeight="1" outlineLevel="1" spans="7:168">
      <c r="G2512" s="55">
        <v>2505</v>
      </c>
      <c r="H2512" s="55" t="s">
        <v>1313</v>
      </c>
      <c r="I2512" s="55" t="s">
        <v>1260</v>
      </c>
      <c r="J2512" s="55" t="s">
        <v>1910</v>
      </c>
      <c r="K2512" s="55" t="s">
        <v>1249</v>
      </c>
      <c r="L2512" s="55">
        <v>0.25</v>
      </c>
      <c r="AD2512" s="12">
        <v>2505</v>
      </c>
      <c r="AE2512" s="12" t="s">
        <v>1261</v>
      </c>
      <c r="AF2512" s="12" t="s">
        <v>2805</v>
      </c>
      <c r="AG2512" s="12" t="s">
        <v>1675</v>
      </c>
      <c r="AH2512" s="12" t="s">
        <v>1676</v>
      </c>
      <c r="DN2512" s="55">
        <v>2505</v>
      </c>
      <c r="DO2512" s="55" t="s">
        <v>1313</v>
      </c>
      <c r="DP2512" s="55" t="s">
        <v>1261</v>
      </c>
      <c r="DQ2512" s="55" t="s">
        <v>1260</v>
      </c>
      <c r="DR2512" s="55" t="s">
        <v>1261</v>
      </c>
      <c r="DS2512" s="55">
        <v>33055</v>
      </c>
      <c r="DT2512" s="55">
        <v>10000</v>
      </c>
      <c r="DU2512" s="55" t="s">
        <v>1249</v>
      </c>
      <c r="DV2512" s="55">
        <v>1</v>
      </c>
      <c r="EV2512" s="55">
        <v>2505</v>
      </c>
      <c r="EW2512" s="55" t="s">
        <v>1232</v>
      </c>
      <c r="EX2512" s="55" t="s">
        <v>1013</v>
      </c>
      <c r="EY2512" s="55">
        <v>1</v>
      </c>
      <c r="EZ2512" s="55">
        <v>0</v>
      </c>
      <c r="FA2512" s="55">
        <v>1994</v>
      </c>
      <c r="FB2512" s="55" t="s">
        <v>1262</v>
      </c>
      <c r="FC2512" s="55" t="s">
        <v>1258</v>
      </c>
      <c r="FD2512" s="55">
        <v>0</v>
      </c>
      <c r="FF2512" s="55">
        <v>2505</v>
      </c>
      <c r="FG2512" s="55" t="s">
        <v>1313</v>
      </c>
      <c r="FH2512" s="55" t="s">
        <v>1470</v>
      </c>
      <c r="FI2512" s="55">
        <v>7</v>
      </c>
      <c r="FJ2512" s="55">
        <v>530000</v>
      </c>
      <c r="FK2512" s="55" t="s">
        <v>1249</v>
      </c>
      <c r="FL2512" s="55">
        <v>0.35</v>
      </c>
    </row>
    <row r="2513" ht="14.25" customHeight="1" outlineLevel="1" spans="7:168">
      <c r="G2513" s="55">
        <v>2506</v>
      </c>
      <c r="H2513" s="55" t="s">
        <v>1313</v>
      </c>
      <c r="I2513" s="55" t="s">
        <v>1260</v>
      </c>
      <c r="J2513" s="55" t="s">
        <v>1939</v>
      </c>
      <c r="K2513" s="55" t="s">
        <v>1249</v>
      </c>
      <c r="L2513" s="55">
        <v>0.25</v>
      </c>
      <c r="AD2513" s="12">
        <v>2506</v>
      </c>
      <c r="AE2513" s="12" t="s">
        <v>1261</v>
      </c>
      <c r="AF2513" s="12" t="s">
        <v>755</v>
      </c>
      <c r="AG2513" s="12" t="s">
        <v>1966</v>
      </c>
      <c r="AH2513" s="12" t="s">
        <v>1967</v>
      </c>
      <c r="DN2513" s="55">
        <v>2506</v>
      </c>
      <c r="DO2513" s="55" t="s">
        <v>1313</v>
      </c>
      <c r="DP2513" s="55" t="s">
        <v>1261</v>
      </c>
      <c r="DQ2513" s="55" t="s">
        <v>1260</v>
      </c>
      <c r="DR2513" s="55" t="s">
        <v>1261</v>
      </c>
      <c r="DS2513" s="55">
        <v>33060</v>
      </c>
      <c r="DT2513" s="55">
        <v>10000</v>
      </c>
      <c r="DU2513" s="55" t="s">
        <v>1249</v>
      </c>
      <c r="DV2513" s="55">
        <v>1</v>
      </c>
      <c r="EV2513" s="55">
        <v>2506</v>
      </c>
      <c r="EW2513" s="55" t="s">
        <v>1232</v>
      </c>
      <c r="EX2513" s="55" t="s">
        <v>1013</v>
      </c>
      <c r="EY2513" s="55">
        <v>1</v>
      </c>
      <c r="EZ2513" s="55">
        <v>1995</v>
      </c>
      <c r="FA2513" s="55">
        <v>2999</v>
      </c>
      <c r="FB2513" s="55" t="s">
        <v>1262</v>
      </c>
      <c r="FC2513" s="55" t="s">
        <v>1258</v>
      </c>
      <c r="FD2513" s="55">
        <v>0</v>
      </c>
      <c r="FF2513" s="55">
        <v>2506</v>
      </c>
      <c r="FG2513" s="55" t="s">
        <v>1313</v>
      </c>
      <c r="FH2513" s="55" t="s">
        <v>1470</v>
      </c>
      <c r="FI2513" s="55">
        <v>7</v>
      </c>
      <c r="FJ2513" s="55">
        <v>540000</v>
      </c>
      <c r="FK2513" s="55" t="s">
        <v>1249</v>
      </c>
      <c r="FL2513" s="55">
        <v>0.35</v>
      </c>
    </row>
    <row r="2514" ht="14.25" customHeight="1" outlineLevel="1" spans="7:168">
      <c r="G2514" s="55">
        <v>2507</v>
      </c>
      <c r="H2514" s="55" t="s">
        <v>1313</v>
      </c>
      <c r="I2514" s="55" t="s">
        <v>1260</v>
      </c>
      <c r="J2514" s="55" t="s">
        <v>1989</v>
      </c>
      <c r="K2514" s="55" t="s">
        <v>1249</v>
      </c>
      <c r="L2514" s="55">
        <v>0.25</v>
      </c>
      <c r="AD2514" s="12">
        <v>2507</v>
      </c>
      <c r="AE2514" s="12" t="s">
        <v>1261</v>
      </c>
      <c r="AF2514" s="12" t="s">
        <v>945</v>
      </c>
      <c r="AG2514" s="12" t="s">
        <v>1966</v>
      </c>
      <c r="AH2514" s="12" t="s">
        <v>1967</v>
      </c>
      <c r="DN2514" s="55">
        <v>2507</v>
      </c>
      <c r="DO2514" s="55" t="s">
        <v>1313</v>
      </c>
      <c r="DP2514" s="55" t="s">
        <v>1261</v>
      </c>
      <c r="DQ2514" s="55" t="s">
        <v>1260</v>
      </c>
      <c r="DR2514" s="55" t="s">
        <v>1261</v>
      </c>
      <c r="DS2514" s="55">
        <v>33065</v>
      </c>
      <c r="DT2514" s="55">
        <v>10000</v>
      </c>
      <c r="DU2514" s="55" t="s">
        <v>1249</v>
      </c>
      <c r="DV2514" s="55">
        <v>1</v>
      </c>
      <c r="EV2514" s="55">
        <v>2507</v>
      </c>
      <c r="EW2514" s="55" t="s">
        <v>1232</v>
      </c>
      <c r="EX2514" s="55" t="s">
        <v>960</v>
      </c>
      <c r="EY2514" s="55">
        <v>1</v>
      </c>
      <c r="EZ2514" s="55">
        <v>0</v>
      </c>
      <c r="FA2514" s="55">
        <v>1994</v>
      </c>
      <c r="FB2514" s="55" t="s">
        <v>1262</v>
      </c>
      <c r="FC2514" s="55" t="s">
        <v>1258</v>
      </c>
      <c r="FD2514" s="55">
        <v>0</v>
      </c>
      <c r="FF2514" s="55">
        <v>2507</v>
      </c>
      <c r="FG2514" s="55" t="s">
        <v>1313</v>
      </c>
      <c r="FH2514" s="55" t="s">
        <v>1470</v>
      </c>
      <c r="FI2514" s="55">
        <v>8</v>
      </c>
      <c r="FJ2514" s="55">
        <v>0</v>
      </c>
      <c r="FK2514" s="55" t="s">
        <v>1249</v>
      </c>
      <c r="FL2514" s="55">
        <v>0.35</v>
      </c>
    </row>
    <row r="2515" ht="14.25" customHeight="1" outlineLevel="1" spans="7:168">
      <c r="G2515" s="55">
        <v>2508</v>
      </c>
      <c r="H2515" s="55" t="s">
        <v>1313</v>
      </c>
      <c r="I2515" s="55" t="s">
        <v>1738</v>
      </c>
      <c r="J2515" s="55" t="s">
        <v>2781</v>
      </c>
      <c r="K2515" s="55" t="s">
        <v>1249</v>
      </c>
      <c r="L2515" s="55">
        <v>0.25</v>
      </c>
      <c r="AD2515" s="12">
        <v>2508</v>
      </c>
      <c r="AE2515" s="12" t="s">
        <v>1261</v>
      </c>
      <c r="AF2515" s="12" t="s">
        <v>1695</v>
      </c>
      <c r="AG2515" s="12" t="s">
        <v>1966</v>
      </c>
      <c r="AH2515" s="12" t="s">
        <v>1967</v>
      </c>
      <c r="DN2515" s="55">
        <v>2508</v>
      </c>
      <c r="DO2515" s="55" t="s">
        <v>1313</v>
      </c>
      <c r="DP2515" s="55" t="s">
        <v>1261</v>
      </c>
      <c r="DQ2515" s="55" t="s">
        <v>1260</v>
      </c>
      <c r="DR2515" s="55" t="s">
        <v>1261</v>
      </c>
      <c r="DS2515" s="55">
        <v>33066</v>
      </c>
      <c r="DT2515" s="55">
        <v>10000</v>
      </c>
      <c r="DU2515" s="55" t="s">
        <v>1249</v>
      </c>
      <c r="DV2515" s="55">
        <v>1</v>
      </c>
      <c r="EV2515" s="55">
        <v>2508</v>
      </c>
      <c r="EW2515" s="55" t="s">
        <v>1232</v>
      </c>
      <c r="EX2515" s="55" t="s">
        <v>960</v>
      </c>
      <c r="EY2515" s="55">
        <v>1</v>
      </c>
      <c r="EZ2515" s="55">
        <v>1995</v>
      </c>
      <c r="FA2515" s="55">
        <v>2999</v>
      </c>
      <c r="FB2515" s="55" t="s">
        <v>1262</v>
      </c>
      <c r="FC2515" s="55" t="s">
        <v>1258</v>
      </c>
      <c r="FD2515" s="55">
        <v>0</v>
      </c>
      <c r="FF2515" s="55">
        <v>2508</v>
      </c>
      <c r="FG2515" s="55" t="s">
        <v>1313</v>
      </c>
      <c r="FH2515" s="55" t="s">
        <v>1470</v>
      </c>
      <c r="FI2515" s="55">
        <v>8</v>
      </c>
      <c r="FJ2515" s="55">
        <v>1000</v>
      </c>
      <c r="FK2515" s="55" t="s">
        <v>1249</v>
      </c>
      <c r="FL2515" s="55">
        <v>0.35</v>
      </c>
    </row>
    <row r="2516" ht="14.25" customHeight="1" outlineLevel="1" spans="7:168">
      <c r="G2516" s="55">
        <v>2509</v>
      </c>
      <c r="H2516" s="55" t="s">
        <v>1313</v>
      </c>
      <c r="I2516" s="55" t="s">
        <v>1738</v>
      </c>
      <c r="J2516" s="55" t="s">
        <v>2225</v>
      </c>
      <c r="K2516" s="55" t="s">
        <v>1249</v>
      </c>
      <c r="L2516" s="55">
        <v>0.25</v>
      </c>
      <c r="AD2516" s="12">
        <v>2509</v>
      </c>
      <c r="AE2516" s="12" t="s">
        <v>1261</v>
      </c>
      <c r="AF2516" s="12" t="s">
        <v>1904</v>
      </c>
      <c r="AG2516" s="12" t="s">
        <v>1966</v>
      </c>
      <c r="AH2516" s="12" t="s">
        <v>1967</v>
      </c>
      <c r="DN2516" s="55">
        <v>2509</v>
      </c>
      <c r="DO2516" s="55" t="s">
        <v>1313</v>
      </c>
      <c r="DP2516" s="55" t="s">
        <v>1261</v>
      </c>
      <c r="DQ2516" s="55" t="s">
        <v>1260</v>
      </c>
      <c r="DR2516" s="55" t="s">
        <v>1261</v>
      </c>
      <c r="DS2516" s="55">
        <v>33067</v>
      </c>
      <c r="DT2516" s="55">
        <v>10000</v>
      </c>
      <c r="DU2516" s="55" t="s">
        <v>1249</v>
      </c>
      <c r="DV2516" s="55">
        <v>1</v>
      </c>
      <c r="EV2516" s="55">
        <v>2509</v>
      </c>
      <c r="EW2516" s="55" t="s">
        <v>1232</v>
      </c>
      <c r="EX2516" s="55" t="s">
        <v>1092</v>
      </c>
      <c r="EY2516" s="55">
        <v>1</v>
      </c>
      <c r="EZ2516" s="55">
        <v>0</v>
      </c>
      <c r="FA2516" s="55">
        <v>1994</v>
      </c>
      <c r="FB2516" s="55" t="s">
        <v>1262</v>
      </c>
      <c r="FC2516" s="55" t="s">
        <v>1258</v>
      </c>
      <c r="FD2516" s="55">
        <v>0</v>
      </c>
      <c r="FF2516" s="55">
        <v>2509</v>
      </c>
      <c r="FG2516" s="55" t="s">
        <v>1313</v>
      </c>
      <c r="FH2516" s="55" t="s">
        <v>1470</v>
      </c>
      <c r="FI2516" s="55">
        <v>8</v>
      </c>
      <c r="FJ2516" s="55">
        <v>2500</v>
      </c>
      <c r="FK2516" s="55" t="s">
        <v>1249</v>
      </c>
      <c r="FL2516" s="55">
        <v>0.35</v>
      </c>
    </row>
    <row r="2517" ht="14.25" customHeight="1" outlineLevel="1" spans="7:168">
      <c r="G2517" s="55">
        <v>2510</v>
      </c>
      <c r="H2517" s="55" t="s">
        <v>1359</v>
      </c>
      <c r="I2517" s="55" t="s">
        <v>1260</v>
      </c>
      <c r="J2517" s="55" t="s">
        <v>1891</v>
      </c>
      <c r="K2517" s="55" t="s">
        <v>1249</v>
      </c>
      <c r="L2517" s="55">
        <v>0.25</v>
      </c>
      <c r="AD2517" s="12">
        <v>2510</v>
      </c>
      <c r="AE2517" s="12" t="s">
        <v>1261</v>
      </c>
      <c r="AF2517" s="12" t="s">
        <v>1007</v>
      </c>
      <c r="AG2517" s="12" t="s">
        <v>1966</v>
      </c>
      <c r="AH2517" s="12" t="s">
        <v>1967</v>
      </c>
      <c r="DN2517" s="55">
        <v>2510</v>
      </c>
      <c r="DO2517" s="55" t="s">
        <v>1313</v>
      </c>
      <c r="DP2517" s="55" t="s">
        <v>1261</v>
      </c>
      <c r="DQ2517" s="55" t="s">
        <v>1260</v>
      </c>
      <c r="DR2517" s="55" t="s">
        <v>1261</v>
      </c>
      <c r="DS2517" s="55">
        <v>33155</v>
      </c>
      <c r="DT2517" s="55">
        <v>10000</v>
      </c>
      <c r="DU2517" s="55" t="s">
        <v>1249</v>
      </c>
      <c r="DV2517" s="55">
        <v>1</v>
      </c>
      <c r="EV2517" s="55">
        <v>2510</v>
      </c>
      <c r="EW2517" s="55" t="s">
        <v>1232</v>
      </c>
      <c r="EX2517" s="55" t="s">
        <v>1092</v>
      </c>
      <c r="EY2517" s="55">
        <v>1</v>
      </c>
      <c r="EZ2517" s="55">
        <v>1995</v>
      </c>
      <c r="FA2517" s="55">
        <v>2999</v>
      </c>
      <c r="FB2517" s="55" t="s">
        <v>1262</v>
      </c>
      <c r="FC2517" s="55" t="s">
        <v>1258</v>
      </c>
      <c r="FD2517" s="55">
        <v>0</v>
      </c>
      <c r="FF2517" s="55">
        <v>2510</v>
      </c>
      <c r="FG2517" s="55" t="s">
        <v>1313</v>
      </c>
      <c r="FH2517" s="55" t="s">
        <v>1470</v>
      </c>
      <c r="FI2517" s="55">
        <v>8</v>
      </c>
      <c r="FJ2517" s="55">
        <v>5000</v>
      </c>
      <c r="FK2517" s="55" t="s">
        <v>1249</v>
      </c>
      <c r="FL2517" s="55">
        <v>0.35</v>
      </c>
    </row>
    <row r="2518" ht="14.25" customHeight="1" outlineLevel="1" spans="7:168">
      <c r="G2518" s="55">
        <v>2511</v>
      </c>
      <c r="H2518" s="55" t="s">
        <v>1359</v>
      </c>
      <c r="I2518" s="55" t="s">
        <v>1260</v>
      </c>
      <c r="J2518" s="55" t="s">
        <v>1942</v>
      </c>
      <c r="K2518" s="55" t="s">
        <v>1249</v>
      </c>
      <c r="L2518" s="55">
        <v>0.25</v>
      </c>
      <c r="AD2518" s="12">
        <v>2511</v>
      </c>
      <c r="AE2518" s="12" t="s">
        <v>3571</v>
      </c>
      <c r="AF2518" s="12" t="s">
        <v>1222</v>
      </c>
      <c r="AG2518" s="12" t="s">
        <v>2074</v>
      </c>
      <c r="AH2518" s="12" t="s">
        <v>2075</v>
      </c>
      <c r="DN2518" s="55">
        <v>2511</v>
      </c>
      <c r="DO2518" s="55" t="s">
        <v>1313</v>
      </c>
      <c r="DP2518" s="55" t="s">
        <v>1261</v>
      </c>
      <c r="DQ2518" s="55" t="s">
        <v>1260</v>
      </c>
      <c r="DR2518" s="55" t="s">
        <v>1261</v>
      </c>
      <c r="DS2518" s="55">
        <v>33157</v>
      </c>
      <c r="DT2518" s="55">
        <v>10000</v>
      </c>
      <c r="DU2518" s="55" t="s">
        <v>1249</v>
      </c>
      <c r="DV2518" s="55">
        <v>1</v>
      </c>
      <c r="EV2518" s="55">
        <v>2511</v>
      </c>
      <c r="EW2518" s="55" t="s">
        <v>1232</v>
      </c>
      <c r="EX2518" s="55" t="s">
        <v>1230</v>
      </c>
      <c r="EY2518" s="55">
        <v>1</v>
      </c>
      <c r="EZ2518" s="55">
        <v>0</v>
      </c>
      <c r="FA2518" s="55">
        <v>1994</v>
      </c>
      <c r="FB2518" s="55" t="s">
        <v>1262</v>
      </c>
      <c r="FC2518" s="55" t="s">
        <v>1258</v>
      </c>
      <c r="FD2518" s="55">
        <v>0</v>
      </c>
      <c r="FF2518" s="55">
        <v>2511</v>
      </c>
      <c r="FG2518" s="55" t="s">
        <v>1313</v>
      </c>
      <c r="FH2518" s="55" t="s">
        <v>1470</v>
      </c>
      <c r="FI2518" s="55">
        <v>8</v>
      </c>
      <c r="FJ2518" s="55">
        <v>10000</v>
      </c>
      <c r="FK2518" s="55" t="s">
        <v>1249</v>
      </c>
      <c r="FL2518" s="55">
        <v>0.35</v>
      </c>
    </row>
    <row r="2519" ht="14.25" customHeight="1" outlineLevel="1" spans="7:168">
      <c r="G2519" s="55">
        <v>2512</v>
      </c>
      <c r="H2519" s="55" t="s">
        <v>1359</v>
      </c>
      <c r="I2519" s="55" t="s">
        <v>1260</v>
      </c>
      <c r="J2519" s="55" t="s">
        <v>1811</v>
      </c>
      <c r="K2519" s="55" t="s">
        <v>1249</v>
      </c>
      <c r="L2519" s="55">
        <v>0.45</v>
      </c>
      <c r="AD2519" s="12">
        <v>2512</v>
      </c>
      <c r="AE2519" s="12" t="s">
        <v>3572</v>
      </c>
      <c r="AF2519" s="12" t="s">
        <v>1222</v>
      </c>
      <c r="AG2519" s="12" t="s">
        <v>2074</v>
      </c>
      <c r="AH2519" s="12" t="s">
        <v>2075</v>
      </c>
      <c r="DN2519" s="55">
        <v>2512</v>
      </c>
      <c r="DO2519" s="55" t="s">
        <v>1313</v>
      </c>
      <c r="DP2519" s="55" t="s">
        <v>1261</v>
      </c>
      <c r="DQ2519" s="55" t="s">
        <v>1260</v>
      </c>
      <c r="DR2519" s="55" t="s">
        <v>1261</v>
      </c>
      <c r="DS2519" s="55">
        <v>33161</v>
      </c>
      <c r="DT2519" s="55">
        <v>10000</v>
      </c>
      <c r="DU2519" s="55" t="s">
        <v>1249</v>
      </c>
      <c r="DV2519" s="55">
        <v>1</v>
      </c>
      <c r="EV2519" s="55">
        <v>2512</v>
      </c>
      <c r="EW2519" s="55" t="s">
        <v>1232</v>
      </c>
      <c r="EX2519" s="55" t="s">
        <v>1230</v>
      </c>
      <c r="EY2519" s="55">
        <v>1</v>
      </c>
      <c r="EZ2519" s="55">
        <v>1995</v>
      </c>
      <c r="FA2519" s="55">
        <v>2999</v>
      </c>
      <c r="FB2519" s="55" t="s">
        <v>1262</v>
      </c>
      <c r="FC2519" s="55" t="s">
        <v>1258</v>
      </c>
      <c r="FD2519" s="55">
        <v>0</v>
      </c>
      <c r="FF2519" s="55">
        <v>2512</v>
      </c>
      <c r="FG2519" s="55" t="s">
        <v>1313</v>
      </c>
      <c r="FH2519" s="55" t="s">
        <v>1470</v>
      </c>
      <c r="FI2519" s="55">
        <v>8</v>
      </c>
      <c r="FJ2519" s="55">
        <v>25000</v>
      </c>
      <c r="FK2519" s="55" t="s">
        <v>1249</v>
      </c>
      <c r="FL2519" s="55">
        <v>0.35</v>
      </c>
    </row>
    <row r="2520" ht="14.25" customHeight="1" outlineLevel="1" spans="7:168">
      <c r="G2520" s="55">
        <v>2513</v>
      </c>
      <c r="H2520" s="55" t="s">
        <v>1359</v>
      </c>
      <c r="I2520" s="55" t="s">
        <v>1260</v>
      </c>
      <c r="J2520" s="55" t="s">
        <v>1839</v>
      </c>
      <c r="K2520" s="55" t="s">
        <v>1249</v>
      </c>
      <c r="L2520" s="55">
        <v>0.25</v>
      </c>
      <c r="AD2520" s="12">
        <v>2513</v>
      </c>
      <c r="AE2520" s="12" t="s">
        <v>3573</v>
      </c>
      <c r="AF2520" s="12" t="s">
        <v>1383</v>
      </c>
      <c r="AG2520" s="12" t="s">
        <v>2074</v>
      </c>
      <c r="AH2520" s="12" t="s">
        <v>2115</v>
      </c>
      <c r="DN2520" s="55">
        <v>2513</v>
      </c>
      <c r="DO2520" s="55" t="s">
        <v>1313</v>
      </c>
      <c r="DP2520" s="55" t="s">
        <v>1261</v>
      </c>
      <c r="DQ2520" s="55" t="s">
        <v>1260</v>
      </c>
      <c r="DR2520" s="55" t="s">
        <v>1261</v>
      </c>
      <c r="DS2520" s="55">
        <v>33162</v>
      </c>
      <c r="DT2520" s="55">
        <v>10000</v>
      </c>
      <c r="DU2520" s="55" t="s">
        <v>1249</v>
      </c>
      <c r="DV2520" s="55">
        <v>1</v>
      </c>
      <c r="EV2520" s="55">
        <v>2513</v>
      </c>
      <c r="EW2520" s="55" t="s">
        <v>1232</v>
      </c>
      <c r="EX2520" s="55" t="s">
        <v>1252</v>
      </c>
      <c r="EY2520" s="55">
        <v>1</v>
      </c>
      <c r="EZ2520" s="55">
        <v>0</v>
      </c>
      <c r="FA2520" s="55">
        <v>1994</v>
      </c>
      <c r="FB2520" s="55" t="s">
        <v>1361</v>
      </c>
      <c r="FC2520" s="55" t="s">
        <v>1258</v>
      </c>
      <c r="FD2520" s="55">
        <v>2.63</v>
      </c>
      <c r="FF2520" s="55">
        <v>2513</v>
      </c>
      <c r="FG2520" s="55" t="s">
        <v>1313</v>
      </c>
      <c r="FH2520" s="55" t="s">
        <v>1470</v>
      </c>
      <c r="FI2520" s="55">
        <v>8</v>
      </c>
      <c r="FJ2520" s="55">
        <v>50000</v>
      </c>
      <c r="FK2520" s="55" t="s">
        <v>1249</v>
      </c>
      <c r="FL2520" s="55">
        <v>0.35</v>
      </c>
    </row>
    <row r="2521" ht="14.25" customHeight="1" outlineLevel="1" spans="7:168">
      <c r="G2521" s="55">
        <v>2514</v>
      </c>
      <c r="H2521" s="55" t="s">
        <v>1359</v>
      </c>
      <c r="I2521" s="55" t="s">
        <v>1260</v>
      </c>
      <c r="J2521" s="55" t="s">
        <v>1864</v>
      </c>
      <c r="K2521" s="55" t="s">
        <v>1249</v>
      </c>
      <c r="L2521" s="55">
        <v>0.25</v>
      </c>
      <c r="AD2521" s="12">
        <v>2514</v>
      </c>
      <c r="AE2521" s="12" t="s">
        <v>3574</v>
      </c>
      <c r="AF2521" s="12" t="s">
        <v>1383</v>
      </c>
      <c r="AG2521" s="12" t="s">
        <v>2074</v>
      </c>
      <c r="AH2521" s="12" t="s">
        <v>2115</v>
      </c>
      <c r="DN2521" s="55">
        <v>2514</v>
      </c>
      <c r="DO2521" s="55" t="s">
        <v>1313</v>
      </c>
      <c r="DP2521" s="55" t="s">
        <v>1261</v>
      </c>
      <c r="DQ2521" s="55" t="s">
        <v>1260</v>
      </c>
      <c r="DR2521" s="55" t="s">
        <v>1261</v>
      </c>
      <c r="DS2521" s="55">
        <v>33168</v>
      </c>
      <c r="DT2521" s="55">
        <v>10000</v>
      </c>
      <c r="DU2521" s="55" t="s">
        <v>1249</v>
      </c>
      <c r="DV2521" s="55">
        <v>1</v>
      </c>
      <c r="EV2521" s="55">
        <v>2514</v>
      </c>
      <c r="EW2521" s="55" t="s">
        <v>1232</v>
      </c>
      <c r="EX2521" s="55" t="s">
        <v>1252</v>
      </c>
      <c r="EY2521" s="55">
        <v>1</v>
      </c>
      <c r="EZ2521" s="55">
        <v>1995</v>
      </c>
      <c r="FA2521" s="55">
        <v>2999</v>
      </c>
      <c r="FB2521" s="55" t="s">
        <v>1361</v>
      </c>
      <c r="FC2521" s="55" t="s">
        <v>1258</v>
      </c>
      <c r="FD2521" s="55">
        <v>2.63</v>
      </c>
      <c r="FF2521" s="55">
        <v>2514</v>
      </c>
      <c r="FG2521" s="55" t="s">
        <v>1313</v>
      </c>
      <c r="FH2521" s="55" t="s">
        <v>1470</v>
      </c>
      <c r="FI2521" s="55">
        <v>8</v>
      </c>
      <c r="FJ2521" s="55">
        <v>80000</v>
      </c>
      <c r="FK2521" s="55" t="s">
        <v>1249</v>
      </c>
      <c r="FL2521" s="55">
        <v>0.35</v>
      </c>
    </row>
    <row r="2522" ht="14.25" customHeight="1" outlineLevel="1" spans="7:168">
      <c r="G2522" s="55">
        <v>2515</v>
      </c>
      <c r="H2522" s="55" t="s">
        <v>1359</v>
      </c>
      <c r="I2522" s="55" t="s">
        <v>1260</v>
      </c>
      <c r="J2522" s="55" t="s">
        <v>1363</v>
      </c>
      <c r="K2522" s="55" t="s">
        <v>1249</v>
      </c>
      <c r="L2522" s="55">
        <v>0.25</v>
      </c>
      <c r="AD2522" s="12">
        <v>2515</v>
      </c>
      <c r="AE2522" s="12" t="s">
        <v>3575</v>
      </c>
      <c r="AF2522" s="12" t="s">
        <v>1383</v>
      </c>
      <c r="AG2522" s="12" t="s">
        <v>2074</v>
      </c>
      <c r="AH2522" s="12" t="s">
        <v>2115</v>
      </c>
      <c r="DN2522" s="55">
        <v>2515</v>
      </c>
      <c r="DO2522" s="55" t="s">
        <v>1313</v>
      </c>
      <c r="DP2522" s="55" t="s">
        <v>1261</v>
      </c>
      <c r="DQ2522" s="55" t="s">
        <v>1260</v>
      </c>
      <c r="DR2522" s="55" t="s">
        <v>1261</v>
      </c>
      <c r="DS2522" s="55">
        <v>33169</v>
      </c>
      <c r="DT2522" s="55">
        <v>10000</v>
      </c>
      <c r="DU2522" s="55" t="s">
        <v>1249</v>
      </c>
      <c r="DV2522" s="55">
        <v>1</v>
      </c>
      <c r="EV2522" s="55">
        <v>2515</v>
      </c>
      <c r="EW2522" s="55" t="s">
        <v>1232</v>
      </c>
      <c r="EX2522" s="55" t="s">
        <v>1252</v>
      </c>
      <c r="EY2522" s="55">
        <v>2</v>
      </c>
      <c r="EZ2522" s="55">
        <v>0</v>
      </c>
      <c r="FA2522" s="55">
        <v>1994</v>
      </c>
      <c r="FB2522" s="55" t="s">
        <v>1361</v>
      </c>
      <c r="FC2522" s="55" t="s">
        <v>1258</v>
      </c>
      <c r="FD2522" s="55">
        <v>2.5</v>
      </c>
      <c r="FF2522" s="55">
        <v>2515</v>
      </c>
      <c r="FG2522" s="55" t="s">
        <v>1313</v>
      </c>
      <c r="FH2522" s="55" t="s">
        <v>1470</v>
      </c>
      <c r="FI2522" s="55">
        <v>8</v>
      </c>
      <c r="FJ2522" s="55">
        <v>130000</v>
      </c>
      <c r="FK2522" s="55" t="s">
        <v>1249</v>
      </c>
      <c r="FL2522" s="55">
        <v>0.35</v>
      </c>
    </row>
    <row r="2523" ht="14.25" customHeight="1" outlineLevel="1" spans="7:168">
      <c r="G2523" s="55">
        <v>2516</v>
      </c>
      <c r="H2523" s="55" t="s">
        <v>1359</v>
      </c>
      <c r="I2523" s="55" t="s">
        <v>1260</v>
      </c>
      <c r="J2523" s="55" t="s">
        <v>1910</v>
      </c>
      <c r="K2523" s="55" t="s">
        <v>1249</v>
      </c>
      <c r="L2523" s="55">
        <v>0.25</v>
      </c>
      <c r="AD2523" s="12">
        <v>2516</v>
      </c>
      <c r="AE2523" s="12" t="s">
        <v>3576</v>
      </c>
      <c r="AF2523" s="12" t="s">
        <v>1374</v>
      </c>
      <c r="AG2523" s="12" t="s">
        <v>2074</v>
      </c>
      <c r="AH2523" s="12" t="s">
        <v>2115</v>
      </c>
      <c r="DN2523" s="55">
        <v>2516</v>
      </c>
      <c r="DO2523" s="55" t="s">
        <v>1313</v>
      </c>
      <c r="DP2523" s="55" t="s">
        <v>1261</v>
      </c>
      <c r="DQ2523" s="55" t="s">
        <v>1260</v>
      </c>
      <c r="DR2523" s="55" t="s">
        <v>1261</v>
      </c>
      <c r="DS2523" s="55">
        <v>33177</v>
      </c>
      <c r="DT2523" s="55">
        <v>10000</v>
      </c>
      <c r="DU2523" s="55" t="s">
        <v>1249</v>
      </c>
      <c r="DV2523" s="55">
        <v>1</v>
      </c>
      <c r="EV2523" s="55">
        <v>2516</v>
      </c>
      <c r="EW2523" s="55" t="s">
        <v>1232</v>
      </c>
      <c r="EX2523" s="55" t="s">
        <v>1252</v>
      </c>
      <c r="EY2523" s="55">
        <v>2</v>
      </c>
      <c r="EZ2523" s="55">
        <v>1995</v>
      </c>
      <c r="FA2523" s="55">
        <v>2999</v>
      </c>
      <c r="FB2523" s="55" t="s">
        <v>1361</v>
      </c>
      <c r="FC2523" s="55" t="s">
        <v>1258</v>
      </c>
      <c r="FD2523" s="55">
        <v>2.5</v>
      </c>
      <c r="FF2523" s="55">
        <v>2516</v>
      </c>
      <c r="FG2523" s="55" t="s">
        <v>1313</v>
      </c>
      <c r="FH2523" s="55" t="s">
        <v>1470</v>
      </c>
      <c r="FI2523" s="55">
        <v>8</v>
      </c>
      <c r="FJ2523" s="55">
        <v>260000</v>
      </c>
      <c r="FK2523" s="55" t="s">
        <v>1249</v>
      </c>
      <c r="FL2523" s="55">
        <v>0.35</v>
      </c>
    </row>
    <row r="2524" ht="14.25" customHeight="1" outlineLevel="1" spans="7:168">
      <c r="G2524" s="55">
        <v>2517</v>
      </c>
      <c r="H2524" s="55" t="s">
        <v>1359</v>
      </c>
      <c r="I2524" s="55" t="s">
        <v>1260</v>
      </c>
      <c r="J2524" s="55" t="s">
        <v>1939</v>
      </c>
      <c r="K2524" s="55" t="s">
        <v>1249</v>
      </c>
      <c r="L2524" s="55">
        <v>0.25</v>
      </c>
      <c r="AD2524" s="12">
        <v>2517</v>
      </c>
      <c r="AE2524" s="12" t="s">
        <v>3577</v>
      </c>
      <c r="AF2524" s="12" t="s">
        <v>1905</v>
      </c>
      <c r="AG2524" s="12" t="s">
        <v>2074</v>
      </c>
      <c r="AH2524" s="12" t="s">
        <v>2204</v>
      </c>
      <c r="DN2524" s="55">
        <v>2517</v>
      </c>
      <c r="DO2524" s="55" t="s">
        <v>1313</v>
      </c>
      <c r="DP2524" s="55" t="s">
        <v>1261</v>
      </c>
      <c r="DQ2524" s="55" t="s">
        <v>1260</v>
      </c>
      <c r="DR2524" s="55" t="s">
        <v>1261</v>
      </c>
      <c r="DS2524" s="55">
        <v>33178</v>
      </c>
      <c r="DT2524" s="55">
        <v>10000</v>
      </c>
      <c r="DU2524" s="55" t="s">
        <v>1249</v>
      </c>
      <c r="DV2524" s="55">
        <v>1</v>
      </c>
      <c r="EV2524" s="55">
        <v>2517</v>
      </c>
      <c r="EW2524" s="55" t="s">
        <v>1232</v>
      </c>
      <c r="EX2524" s="55" t="s">
        <v>1390</v>
      </c>
      <c r="EY2524" s="55">
        <v>1</v>
      </c>
      <c r="EZ2524" s="55">
        <v>0</v>
      </c>
      <c r="FA2524" s="55">
        <v>1994</v>
      </c>
      <c r="FB2524" s="55" t="s">
        <v>1262</v>
      </c>
      <c r="FC2524" s="55" t="s">
        <v>1258</v>
      </c>
      <c r="FD2524" s="55">
        <v>0</v>
      </c>
      <c r="FF2524" s="55">
        <v>2517</v>
      </c>
      <c r="FG2524" s="55" t="s">
        <v>1313</v>
      </c>
      <c r="FH2524" s="55" t="s">
        <v>1470</v>
      </c>
      <c r="FI2524" s="55">
        <v>8</v>
      </c>
      <c r="FJ2524" s="55">
        <v>400000</v>
      </c>
      <c r="FK2524" s="55" t="s">
        <v>1249</v>
      </c>
      <c r="FL2524" s="55">
        <v>0.35</v>
      </c>
    </row>
    <row r="2525" ht="14.25" customHeight="1" outlineLevel="1" spans="7:168">
      <c r="G2525" s="55">
        <v>2518</v>
      </c>
      <c r="H2525" s="55" t="s">
        <v>1359</v>
      </c>
      <c r="I2525" s="55" t="s">
        <v>1260</v>
      </c>
      <c r="J2525" s="55" t="s">
        <v>1989</v>
      </c>
      <c r="K2525" s="55" t="s">
        <v>1249</v>
      </c>
      <c r="L2525" s="55">
        <v>0.25</v>
      </c>
      <c r="AD2525" s="12">
        <v>2518</v>
      </c>
      <c r="AE2525" s="12" t="s">
        <v>3578</v>
      </c>
      <c r="AF2525" s="12" t="s">
        <v>1905</v>
      </c>
      <c r="AG2525" s="12" t="s">
        <v>2074</v>
      </c>
      <c r="AH2525" s="12" t="s">
        <v>2204</v>
      </c>
      <c r="DN2525" s="55">
        <v>2518</v>
      </c>
      <c r="DO2525" s="55" t="s">
        <v>1313</v>
      </c>
      <c r="DP2525" s="55" t="s">
        <v>1261</v>
      </c>
      <c r="DQ2525" s="55" t="s">
        <v>1260</v>
      </c>
      <c r="DR2525" s="55" t="s">
        <v>1261</v>
      </c>
      <c r="DS2525" s="55">
        <v>33181</v>
      </c>
      <c r="DT2525" s="55">
        <v>10000</v>
      </c>
      <c r="DU2525" s="55" t="s">
        <v>1249</v>
      </c>
      <c r="DV2525" s="55">
        <v>1</v>
      </c>
      <c r="EV2525" s="55">
        <v>2518</v>
      </c>
      <c r="EW2525" s="55" t="s">
        <v>1232</v>
      </c>
      <c r="EX2525" s="55" t="s">
        <v>1390</v>
      </c>
      <c r="EY2525" s="55">
        <v>1</v>
      </c>
      <c r="EZ2525" s="55">
        <v>1995</v>
      </c>
      <c r="FA2525" s="55">
        <v>2999</v>
      </c>
      <c r="FB2525" s="55" t="s">
        <v>1262</v>
      </c>
      <c r="FC2525" s="55" t="s">
        <v>1258</v>
      </c>
      <c r="FD2525" s="55">
        <v>0</v>
      </c>
      <c r="FF2525" s="55">
        <v>2518</v>
      </c>
      <c r="FG2525" s="55" t="s">
        <v>1313</v>
      </c>
      <c r="FH2525" s="55" t="s">
        <v>1470</v>
      </c>
      <c r="FI2525" s="55">
        <v>8</v>
      </c>
      <c r="FJ2525" s="55">
        <v>530000</v>
      </c>
      <c r="FK2525" s="55" t="s">
        <v>1249</v>
      </c>
      <c r="FL2525" s="55">
        <v>0.35</v>
      </c>
    </row>
    <row r="2526" ht="14.25" customHeight="1" outlineLevel="1" spans="7:168">
      <c r="G2526" s="55">
        <v>2519</v>
      </c>
      <c r="H2526" s="55" t="s">
        <v>1359</v>
      </c>
      <c r="I2526" s="55" t="s">
        <v>1738</v>
      </c>
      <c r="J2526" s="55" t="s">
        <v>2781</v>
      </c>
      <c r="K2526" s="55" t="s">
        <v>1249</v>
      </c>
      <c r="L2526" s="55">
        <v>0.25</v>
      </c>
      <c r="AD2526" s="12">
        <v>2519</v>
      </c>
      <c r="AE2526" s="12" t="s">
        <v>1261</v>
      </c>
      <c r="AF2526" s="12" t="s">
        <v>1934</v>
      </c>
      <c r="AG2526" s="12" t="s">
        <v>2074</v>
      </c>
      <c r="AH2526" s="12" t="s">
        <v>3025</v>
      </c>
      <c r="DN2526" s="55">
        <v>2519</v>
      </c>
      <c r="DO2526" s="55" t="s">
        <v>1313</v>
      </c>
      <c r="DP2526" s="55" t="s">
        <v>1261</v>
      </c>
      <c r="DQ2526" s="55" t="s">
        <v>1260</v>
      </c>
      <c r="DR2526" s="55" t="s">
        <v>1261</v>
      </c>
      <c r="DS2526" s="55">
        <v>33317</v>
      </c>
      <c r="DT2526" s="55">
        <v>10000</v>
      </c>
      <c r="DU2526" s="55" t="s">
        <v>1249</v>
      </c>
      <c r="DV2526" s="55">
        <v>1</v>
      </c>
      <c r="EV2526" s="55">
        <v>2519</v>
      </c>
      <c r="EW2526" s="55" t="s">
        <v>1232</v>
      </c>
      <c r="EX2526" s="55" t="s">
        <v>1343</v>
      </c>
      <c r="EY2526" s="55">
        <v>1</v>
      </c>
      <c r="EZ2526" s="55">
        <v>0</v>
      </c>
      <c r="FA2526" s="55">
        <v>1994</v>
      </c>
      <c r="FB2526" s="55" t="s">
        <v>1361</v>
      </c>
      <c r="FC2526" s="55" t="s">
        <v>1258</v>
      </c>
      <c r="FD2526" s="55">
        <v>2.25</v>
      </c>
      <c r="FF2526" s="55">
        <v>2519</v>
      </c>
      <c r="FG2526" s="55" t="s">
        <v>1313</v>
      </c>
      <c r="FH2526" s="55" t="s">
        <v>1470</v>
      </c>
      <c r="FI2526" s="55">
        <v>8</v>
      </c>
      <c r="FJ2526" s="55">
        <v>540000</v>
      </c>
      <c r="FK2526" s="55" t="s">
        <v>1249</v>
      </c>
      <c r="FL2526" s="55">
        <v>0.35</v>
      </c>
    </row>
    <row r="2527" ht="14.25" customHeight="1" outlineLevel="1" spans="7:168">
      <c r="G2527" s="55">
        <v>2520</v>
      </c>
      <c r="H2527" s="55" t="s">
        <v>1359</v>
      </c>
      <c r="I2527" s="55" t="s">
        <v>1738</v>
      </c>
      <c r="J2527" s="55" t="s">
        <v>2225</v>
      </c>
      <c r="K2527" s="55" t="s">
        <v>1249</v>
      </c>
      <c r="L2527" s="55">
        <v>0.25</v>
      </c>
      <c r="AD2527" s="12">
        <v>2520</v>
      </c>
      <c r="AE2527" s="12" t="s">
        <v>1261</v>
      </c>
      <c r="AF2527" s="12" t="s">
        <v>1880</v>
      </c>
      <c r="AG2527" s="12" t="s">
        <v>2074</v>
      </c>
      <c r="AH2527" s="12" t="s">
        <v>2032</v>
      </c>
      <c r="DN2527" s="55">
        <v>2520</v>
      </c>
      <c r="DO2527" s="55" t="s">
        <v>1313</v>
      </c>
      <c r="DP2527" s="55" t="s">
        <v>1261</v>
      </c>
      <c r="DQ2527" s="55" t="s">
        <v>1260</v>
      </c>
      <c r="DR2527" s="55" t="s">
        <v>1261</v>
      </c>
      <c r="DS2527" s="55">
        <v>33323</v>
      </c>
      <c r="DT2527" s="55">
        <v>10000</v>
      </c>
      <c r="DU2527" s="55" t="s">
        <v>1249</v>
      </c>
      <c r="DV2527" s="55">
        <v>1</v>
      </c>
      <c r="EV2527" s="55">
        <v>2520</v>
      </c>
      <c r="EW2527" s="55" t="s">
        <v>1232</v>
      </c>
      <c r="EX2527" s="55" t="s">
        <v>1343</v>
      </c>
      <c r="EY2527" s="55">
        <v>1</v>
      </c>
      <c r="EZ2527" s="55">
        <v>1995</v>
      </c>
      <c r="FA2527" s="55">
        <v>2999</v>
      </c>
      <c r="FB2527" s="55" t="s">
        <v>1361</v>
      </c>
      <c r="FC2527" s="55" t="s">
        <v>1258</v>
      </c>
      <c r="FD2527" s="55">
        <v>2.5</v>
      </c>
      <c r="FF2527" s="55">
        <v>2520</v>
      </c>
      <c r="FG2527" s="55" t="s">
        <v>1313</v>
      </c>
      <c r="FH2527" s="55" t="s">
        <v>1470</v>
      </c>
      <c r="FI2527" s="55">
        <v>9</v>
      </c>
      <c r="FJ2527" s="55">
        <v>0</v>
      </c>
      <c r="FK2527" s="55" t="s">
        <v>1249</v>
      </c>
      <c r="FL2527" s="55">
        <v>0.35</v>
      </c>
    </row>
    <row r="2528" ht="14.25" customHeight="1" outlineLevel="1" spans="7:168">
      <c r="G2528" s="55">
        <v>2521</v>
      </c>
      <c r="H2528" s="55" t="s">
        <v>1246</v>
      </c>
      <c r="I2528" s="55" t="s">
        <v>1260</v>
      </c>
      <c r="J2528" s="55" t="s">
        <v>1891</v>
      </c>
      <c r="K2528" s="55" t="s">
        <v>1249</v>
      </c>
      <c r="L2528" s="55">
        <v>0.25</v>
      </c>
      <c r="AD2528" s="12">
        <v>2521</v>
      </c>
      <c r="AE2528" s="12" t="s">
        <v>1261</v>
      </c>
      <c r="AF2528" s="12" t="s">
        <v>1206</v>
      </c>
      <c r="AG2528" s="12" t="s">
        <v>2074</v>
      </c>
      <c r="AH2528" s="12" t="s">
        <v>2277</v>
      </c>
      <c r="DN2528" s="55">
        <v>2521</v>
      </c>
      <c r="DO2528" s="55" t="s">
        <v>1313</v>
      </c>
      <c r="DP2528" s="55" t="s">
        <v>1261</v>
      </c>
      <c r="DQ2528" s="55" t="s">
        <v>1260</v>
      </c>
      <c r="DR2528" s="55" t="s">
        <v>1261</v>
      </c>
      <c r="DS2528" s="55">
        <v>33326</v>
      </c>
      <c r="DT2528" s="55">
        <v>10000</v>
      </c>
      <c r="DU2528" s="55" t="s">
        <v>1249</v>
      </c>
      <c r="DV2528" s="55">
        <v>1</v>
      </c>
      <c r="EV2528" s="55">
        <v>2521</v>
      </c>
      <c r="EW2528" s="55" t="s">
        <v>1232</v>
      </c>
      <c r="EX2528" s="55" t="s">
        <v>1343</v>
      </c>
      <c r="EY2528" s="55">
        <v>2</v>
      </c>
      <c r="EZ2528" s="55">
        <v>0</v>
      </c>
      <c r="FA2528" s="55">
        <v>1994</v>
      </c>
      <c r="FB2528" s="55" t="s">
        <v>1361</v>
      </c>
      <c r="FC2528" s="55" t="s">
        <v>1258</v>
      </c>
      <c r="FD2528" s="55">
        <v>2.25</v>
      </c>
      <c r="FF2528" s="55">
        <v>2521</v>
      </c>
      <c r="FG2528" s="55" t="s">
        <v>1313</v>
      </c>
      <c r="FH2528" s="55" t="s">
        <v>1470</v>
      </c>
      <c r="FI2528" s="55">
        <v>9</v>
      </c>
      <c r="FJ2528" s="55">
        <v>1000</v>
      </c>
      <c r="FK2528" s="55" t="s">
        <v>1249</v>
      </c>
      <c r="FL2528" s="55">
        <v>0.35</v>
      </c>
    </row>
    <row r="2529" ht="14.25" customHeight="1" outlineLevel="1" spans="7:168">
      <c r="G2529" s="55">
        <v>2522</v>
      </c>
      <c r="H2529" s="55" t="s">
        <v>1246</v>
      </c>
      <c r="I2529" s="55" t="s">
        <v>1260</v>
      </c>
      <c r="J2529" s="55" t="s">
        <v>1942</v>
      </c>
      <c r="K2529" s="55" t="s">
        <v>1249</v>
      </c>
      <c r="L2529" s="55">
        <v>0.25</v>
      </c>
      <c r="AD2529" s="12">
        <v>2522</v>
      </c>
      <c r="AE2529" s="12" t="s">
        <v>3579</v>
      </c>
      <c r="AF2529" s="12" t="s">
        <v>768</v>
      </c>
      <c r="AG2529" s="12" t="s">
        <v>665</v>
      </c>
      <c r="AH2529" s="12" t="s">
        <v>767</v>
      </c>
      <c r="DN2529" s="55">
        <v>2522</v>
      </c>
      <c r="DO2529" s="55" t="s">
        <v>1313</v>
      </c>
      <c r="DP2529" s="55" t="s">
        <v>1261</v>
      </c>
      <c r="DQ2529" s="55" t="s">
        <v>1260</v>
      </c>
      <c r="DR2529" s="55" t="s">
        <v>1261</v>
      </c>
      <c r="DS2529" s="55">
        <v>33330</v>
      </c>
      <c r="DT2529" s="55">
        <v>10000</v>
      </c>
      <c r="DU2529" s="55" t="s">
        <v>1249</v>
      </c>
      <c r="DV2529" s="55">
        <v>1</v>
      </c>
      <c r="EV2529" s="55">
        <v>2522</v>
      </c>
      <c r="EW2529" s="55" t="s">
        <v>1232</v>
      </c>
      <c r="EX2529" s="55" t="s">
        <v>1343</v>
      </c>
      <c r="EY2529" s="55">
        <v>2</v>
      </c>
      <c r="EZ2529" s="55">
        <v>1995</v>
      </c>
      <c r="FA2529" s="55">
        <v>2999</v>
      </c>
      <c r="FB2529" s="55" t="s">
        <v>1361</v>
      </c>
      <c r="FC2529" s="55" t="s">
        <v>1258</v>
      </c>
      <c r="FD2529" s="55">
        <v>2.5</v>
      </c>
      <c r="FF2529" s="55">
        <v>2522</v>
      </c>
      <c r="FG2529" s="55" t="s">
        <v>1313</v>
      </c>
      <c r="FH2529" s="55" t="s">
        <v>1470</v>
      </c>
      <c r="FI2529" s="55">
        <v>9</v>
      </c>
      <c r="FJ2529" s="55">
        <v>2500</v>
      </c>
      <c r="FK2529" s="55" t="s">
        <v>1249</v>
      </c>
      <c r="FL2529" s="55">
        <v>0.35</v>
      </c>
    </row>
    <row r="2530" ht="14.25" customHeight="1" outlineLevel="1" spans="7:168">
      <c r="G2530" s="55">
        <v>2523</v>
      </c>
      <c r="H2530" s="55" t="s">
        <v>1246</v>
      </c>
      <c r="I2530" s="55" t="s">
        <v>1260</v>
      </c>
      <c r="J2530" s="55" t="s">
        <v>1811</v>
      </c>
      <c r="K2530" s="55" t="s">
        <v>1249</v>
      </c>
      <c r="L2530" s="55">
        <v>0.45</v>
      </c>
      <c r="AD2530" s="12">
        <v>2523</v>
      </c>
      <c r="AE2530" s="12" t="s">
        <v>3329</v>
      </c>
      <c r="AF2530" s="12" t="s">
        <v>768</v>
      </c>
      <c r="AG2530" s="12" t="s">
        <v>665</v>
      </c>
      <c r="AH2530" s="12" t="s">
        <v>904</v>
      </c>
      <c r="DN2530" s="55">
        <v>2523</v>
      </c>
      <c r="DO2530" s="55" t="s">
        <v>1313</v>
      </c>
      <c r="DP2530" s="55" t="s">
        <v>1261</v>
      </c>
      <c r="DQ2530" s="55" t="s">
        <v>1260</v>
      </c>
      <c r="DR2530" s="55" t="s">
        <v>1261</v>
      </c>
      <c r="DS2530" s="55">
        <v>33406</v>
      </c>
      <c r="DT2530" s="55">
        <v>10000</v>
      </c>
      <c r="DU2530" s="55" t="s">
        <v>1249</v>
      </c>
      <c r="DV2530" s="55">
        <v>1</v>
      </c>
      <c r="EV2530" s="55">
        <v>2523</v>
      </c>
      <c r="EW2530" s="55" t="s">
        <v>1232</v>
      </c>
      <c r="EX2530" s="55" t="s">
        <v>1343</v>
      </c>
      <c r="EY2530" s="55">
        <v>3</v>
      </c>
      <c r="EZ2530" s="55">
        <v>0</v>
      </c>
      <c r="FA2530" s="55">
        <v>1994</v>
      </c>
      <c r="FB2530" s="55" t="s">
        <v>1262</v>
      </c>
      <c r="FC2530" s="55" t="s">
        <v>1258</v>
      </c>
      <c r="FD2530" s="55">
        <v>0</v>
      </c>
      <c r="FF2530" s="55">
        <v>2523</v>
      </c>
      <c r="FG2530" s="55" t="s">
        <v>1313</v>
      </c>
      <c r="FH2530" s="55" t="s">
        <v>1470</v>
      </c>
      <c r="FI2530" s="55">
        <v>9</v>
      </c>
      <c r="FJ2530" s="55">
        <v>5000</v>
      </c>
      <c r="FK2530" s="55" t="s">
        <v>1249</v>
      </c>
      <c r="FL2530" s="55">
        <v>0.35</v>
      </c>
    </row>
    <row r="2531" ht="14.25" customHeight="1" outlineLevel="1" spans="7:168">
      <c r="G2531" s="55">
        <v>2524</v>
      </c>
      <c r="H2531" s="55" t="s">
        <v>1246</v>
      </c>
      <c r="I2531" s="55" t="s">
        <v>1260</v>
      </c>
      <c r="J2531" s="55" t="s">
        <v>1839</v>
      </c>
      <c r="K2531" s="55" t="s">
        <v>1249</v>
      </c>
      <c r="L2531" s="55">
        <v>0.25</v>
      </c>
      <c r="AD2531" s="12">
        <v>2524</v>
      </c>
      <c r="AE2531" s="12" t="s">
        <v>3580</v>
      </c>
      <c r="AF2531" s="12" t="s">
        <v>2321</v>
      </c>
      <c r="AG2531" s="12" t="s">
        <v>665</v>
      </c>
      <c r="AH2531" s="12" t="s">
        <v>963</v>
      </c>
      <c r="DN2531" s="55">
        <v>2524</v>
      </c>
      <c r="DO2531" s="55" t="s">
        <v>1313</v>
      </c>
      <c r="DP2531" s="55" t="s">
        <v>1261</v>
      </c>
      <c r="DQ2531" s="55" t="s">
        <v>1260</v>
      </c>
      <c r="DR2531" s="55" t="s">
        <v>1261</v>
      </c>
      <c r="DS2531" s="55">
        <v>33410</v>
      </c>
      <c r="DT2531" s="55">
        <v>10000</v>
      </c>
      <c r="DU2531" s="55" t="s">
        <v>1249</v>
      </c>
      <c r="DV2531" s="55">
        <v>1</v>
      </c>
      <c r="EV2531" s="55">
        <v>2524</v>
      </c>
      <c r="EW2531" s="55" t="s">
        <v>1232</v>
      </c>
      <c r="EX2531" s="55" t="s">
        <v>1343</v>
      </c>
      <c r="EY2531" s="55">
        <v>3</v>
      </c>
      <c r="EZ2531" s="55">
        <v>1995</v>
      </c>
      <c r="FA2531" s="55">
        <v>2999</v>
      </c>
      <c r="FB2531" s="55" t="s">
        <v>1262</v>
      </c>
      <c r="FC2531" s="55" t="s">
        <v>1258</v>
      </c>
      <c r="FD2531" s="55">
        <v>0</v>
      </c>
      <c r="FF2531" s="55">
        <v>2524</v>
      </c>
      <c r="FG2531" s="55" t="s">
        <v>1313</v>
      </c>
      <c r="FH2531" s="55" t="s">
        <v>1470</v>
      </c>
      <c r="FI2531" s="55">
        <v>9</v>
      </c>
      <c r="FJ2531" s="55">
        <v>10000</v>
      </c>
      <c r="FK2531" s="55" t="s">
        <v>1249</v>
      </c>
      <c r="FL2531" s="55">
        <v>0.35</v>
      </c>
    </row>
    <row r="2532" ht="14.25" customHeight="1" outlineLevel="1" spans="7:168">
      <c r="G2532" s="55">
        <v>2525</v>
      </c>
      <c r="H2532" s="55" t="s">
        <v>1246</v>
      </c>
      <c r="I2532" s="55" t="s">
        <v>1260</v>
      </c>
      <c r="J2532" s="55" t="s">
        <v>1864</v>
      </c>
      <c r="K2532" s="55" t="s">
        <v>1249</v>
      </c>
      <c r="L2532" s="55">
        <v>0.25</v>
      </c>
      <c r="AD2532" s="12">
        <v>2525</v>
      </c>
      <c r="AE2532" s="12" t="s">
        <v>3581</v>
      </c>
      <c r="AF2532" s="12" t="s">
        <v>2321</v>
      </c>
      <c r="AG2532" s="12" t="s">
        <v>665</v>
      </c>
      <c r="AH2532" s="12" t="s">
        <v>1019</v>
      </c>
      <c r="DN2532" s="55">
        <v>2525</v>
      </c>
      <c r="DO2532" s="55" t="s">
        <v>1313</v>
      </c>
      <c r="DP2532" s="55" t="s">
        <v>1261</v>
      </c>
      <c r="DQ2532" s="55" t="s">
        <v>1260</v>
      </c>
      <c r="DR2532" s="55" t="s">
        <v>1261</v>
      </c>
      <c r="DS2532" s="55">
        <v>33411</v>
      </c>
      <c r="DT2532" s="55">
        <v>10000</v>
      </c>
      <c r="DU2532" s="55" t="s">
        <v>1249</v>
      </c>
      <c r="DV2532" s="55">
        <v>1</v>
      </c>
      <c r="EV2532" s="55">
        <v>2525</v>
      </c>
      <c r="EW2532" s="55" t="s">
        <v>1232</v>
      </c>
      <c r="EX2532" s="55" t="s">
        <v>1260</v>
      </c>
      <c r="EY2532" s="55">
        <v>1</v>
      </c>
      <c r="EZ2532" s="55">
        <v>0</v>
      </c>
      <c r="FA2532" s="55">
        <v>1994</v>
      </c>
      <c r="FB2532" s="55" t="s">
        <v>1361</v>
      </c>
      <c r="FC2532" s="55" t="s">
        <v>1258</v>
      </c>
      <c r="FD2532" s="55">
        <v>0</v>
      </c>
      <c r="FF2532" s="55">
        <v>2525</v>
      </c>
      <c r="FG2532" s="55" t="s">
        <v>1313</v>
      </c>
      <c r="FH2532" s="55" t="s">
        <v>1470</v>
      </c>
      <c r="FI2532" s="55">
        <v>9</v>
      </c>
      <c r="FJ2532" s="55">
        <v>25000</v>
      </c>
      <c r="FK2532" s="55" t="s">
        <v>1249</v>
      </c>
      <c r="FL2532" s="55">
        <v>0.35</v>
      </c>
    </row>
    <row r="2533" ht="14.25" customHeight="1" outlineLevel="1" spans="7:168">
      <c r="G2533" s="55">
        <v>2526</v>
      </c>
      <c r="H2533" s="55" t="s">
        <v>1246</v>
      </c>
      <c r="I2533" s="55" t="s">
        <v>1260</v>
      </c>
      <c r="J2533" s="55" t="s">
        <v>1363</v>
      </c>
      <c r="K2533" s="55" t="s">
        <v>1249</v>
      </c>
      <c r="L2533" s="55">
        <v>0.25</v>
      </c>
      <c r="AD2533" s="12">
        <v>2526</v>
      </c>
      <c r="AE2533" s="12" t="s">
        <v>3582</v>
      </c>
      <c r="AF2533" s="12" t="s">
        <v>2321</v>
      </c>
      <c r="AG2533" s="12" t="s">
        <v>665</v>
      </c>
      <c r="AH2533" s="12" t="s">
        <v>1019</v>
      </c>
      <c r="DN2533" s="55">
        <v>2526</v>
      </c>
      <c r="DO2533" s="55" t="s">
        <v>1313</v>
      </c>
      <c r="DP2533" s="55" t="s">
        <v>1261</v>
      </c>
      <c r="DQ2533" s="55" t="s">
        <v>1260</v>
      </c>
      <c r="DR2533" s="55" t="s">
        <v>1261</v>
      </c>
      <c r="DS2533" s="55">
        <v>33414</v>
      </c>
      <c r="DT2533" s="55">
        <v>10000</v>
      </c>
      <c r="DU2533" s="55" t="s">
        <v>1249</v>
      </c>
      <c r="DV2533" s="55">
        <v>1</v>
      </c>
      <c r="EV2533" s="55">
        <v>2526</v>
      </c>
      <c r="EW2533" s="55" t="s">
        <v>1232</v>
      </c>
      <c r="EX2533" s="55" t="s">
        <v>1260</v>
      </c>
      <c r="EY2533" s="55">
        <v>1</v>
      </c>
      <c r="EZ2533" s="55">
        <v>1995</v>
      </c>
      <c r="FA2533" s="55">
        <v>2999</v>
      </c>
      <c r="FB2533" s="55" t="s">
        <v>1361</v>
      </c>
      <c r="FC2533" s="55" t="s">
        <v>1258</v>
      </c>
      <c r="FD2533" s="55">
        <v>0</v>
      </c>
      <c r="FF2533" s="55">
        <v>2526</v>
      </c>
      <c r="FG2533" s="55" t="s">
        <v>1313</v>
      </c>
      <c r="FH2533" s="55" t="s">
        <v>1470</v>
      </c>
      <c r="FI2533" s="55">
        <v>9</v>
      </c>
      <c r="FJ2533" s="55">
        <v>50000</v>
      </c>
      <c r="FK2533" s="55" t="s">
        <v>1249</v>
      </c>
      <c r="FL2533" s="55">
        <v>0.35</v>
      </c>
    </row>
    <row r="2534" ht="14.25" customHeight="1" outlineLevel="1" spans="7:168">
      <c r="G2534" s="55">
        <v>2527</v>
      </c>
      <c r="H2534" s="55" t="s">
        <v>1246</v>
      </c>
      <c r="I2534" s="55" t="s">
        <v>1260</v>
      </c>
      <c r="J2534" s="55" t="s">
        <v>1910</v>
      </c>
      <c r="K2534" s="55" t="s">
        <v>1249</v>
      </c>
      <c r="L2534" s="55">
        <v>0.25</v>
      </c>
      <c r="AD2534" s="12">
        <v>2527</v>
      </c>
      <c r="AE2534" s="12" t="s">
        <v>3583</v>
      </c>
      <c r="AF2534" s="12" t="s">
        <v>2321</v>
      </c>
      <c r="AG2534" s="12" t="s">
        <v>665</v>
      </c>
      <c r="AH2534" s="12" t="s">
        <v>1019</v>
      </c>
      <c r="DN2534" s="55">
        <v>2527</v>
      </c>
      <c r="DO2534" s="55" t="s">
        <v>1313</v>
      </c>
      <c r="DP2534" s="55" t="s">
        <v>1261</v>
      </c>
      <c r="DQ2534" s="55" t="s">
        <v>1260</v>
      </c>
      <c r="DR2534" s="55" t="s">
        <v>1261</v>
      </c>
      <c r="DS2534" s="55">
        <v>33415</v>
      </c>
      <c r="DT2534" s="55">
        <v>10000</v>
      </c>
      <c r="DU2534" s="55" t="s">
        <v>1249</v>
      </c>
      <c r="DV2534" s="55">
        <v>1</v>
      </c>
      <c r="EV2534" s="55">
        <v>2527</v>
      </c>
      <c r="EW2534" s="55" t="s">
        <v>1232</v>
      </c>
      <c r="EX2534" s="55" t="s">
        <v>1260</v>
      </c>
      <c r="EY2534" s="55">
        <v>10</v>
      </c>
      <c r="EZ2534" s="55">
        <v>0</v>
      </c>
      <c r="FA2534" s="55">
        <v>1994</v>
      </c>
      <c r="FB2534" s="55" t="s">
        <v>1361</v>
      </c>
      <c r="FC2534" s="55" t="s">
        <v>1258</v>
      </c>
      <c r="FD2534" s="55">
        <v>5.25</v>
      </c>
      <c r="FF2534" s="55">
        <v>2527</v>
      </c>
      <c r="FG2534" s="55" t="s">
        <v>1313</v>
      </c>
      <c r="FH2534" s="55" t="s">
        <v>1470</v>
      </c>
      <c r="FI2534" s="55">
        <v>9</v>
      </c>
      <c r="FJ2534" s="55">
        <v>80000</v>
      </c>
      <c r="FK2534" s="55" t="s">
        <v>1249</v>
      </c>
      <c r="FL2534" s="55">
        <v>0.35</v>
      </c>
    </row>
    <row r="2535" ht="14.25" customHeight="1" outlineLevel="1" spans="7:168">
      <c r="G2535" s="55">
        <v>2528</v>
      </c>
      <c r="H2535" s="55" t="s">
        <v>1246</v>
      </c>
      <c r="I2535" s="55" t="s">
        <v>1260</v>
      </c>
      <c r="J2535" s="55" t="s">
        <v>1939</v>
      </c>
      <c r="K2535" s="55" t="s">
        <v>1249</v>
      </c>
      <c r="L2535" s="55">
        <v>0.25</v>
      </c>
      <c r="AD2535" s="12">
        <v>2528</v>
      </c>
      <c r="AE2535" s="12" t="s">
        <v>3584</v>
      </c>
      <c r="AF2535" s="12" t="s">
        <v>2321</v>
      </c>
      <c r="AG2535" s="12" t="s">
        <v>665</v>
      </c>
      <c r="AH2535" s="12" t="s">
        <v>1019</v>
      </c>
      <c r="DN2535" s="55">
        <v>2528</v>
      </c>
      <c r="DO2535" s="55" t="s">
        <v>1313</v>
      </c>
      <c r="DP2535" s="55" t="s">
        <v>1261</v>
      </c>
      <c r="DQ2535" s="55" t="s">
        <v>1260</v>
      </c>
      <c r="DR2535" s="55" t="s">
        <v>1261</v>
      </c>
      <c r="DS2535" s="55">
        <v>33418</v>
      </c>
      <c r="DT2535" s="55">
        <v>10000</v>
      </c>
      <c r="DU2535" s="55" t="s">
        <v>1249</v>
      </c>
      <c r="DV2535" s="55">
        <v>1</v>
      </c>
      <c r="EV2535" s="55">
        <v>2528</v>
      </c>
      <c r="EW2535" s="55" t="s">
        <v>1232</v>
      </c>
      <c r="EX2535" s="55" t="s">
        <v>1260</v>
      </c>
      <c r="EY2535" s="55">
        <v>10</v>
      </c>
      <c r="EZ2535" s="55">
        <v>1995</v>
      </c>
      <c r="FA2535" s="55">
        <v>2999</v>
      </c>
      <c r="FB2535" s="55" t="s">
        <v>1361</v>
      </c>
      <c r="FC2535" s="55" t="s">
        <v>1258</v>
      </c>
      <c r="FD2535" s="55">
        <v>6</v>
      </c>
      <c r="FF2535" s="55">
        <v>2528</v>
      </c>
      <c r="FG2535" s="55" t="s">
        <v>1313</v>
      </c>
      <c r="FH2535" s="55" t="s">
        <v>1470</v>
      </c>
      <c r="FI2535" s="55">
        <v>9</v>
      </c>
      <c r="FJ2535" s="55">
        <v>130000</v>
      </c>
      <c r="FK2535" s="55" t="s">
        <v>1249</v>
      </c>
      <c r="FL2535" s="55">
        <v>0.35</v>
      </c>
    </row>
    <row r="2536" ht="14.25" customHeight="1" outlineLevel="1" spans="7:168">
      <c r="G2536" s="55">
        <v>2529</v>
      </c>
      <c r="H2536" s="55" t="s">
        <v>1246</v>
      </c>
      <c r="I2536" s="55" t="s">
        <v>1260</v>
      </c>
      <c r="J2536" s="55" t="s">
        <v>1989</v>
      </c>
      <c r="K2536" s="55" t="s">
        <v>1249</v>
      </c>
      <c r="L2536" s="55">
        <v>0.25</v>
      </c>
      <c r="AD2536" s="12">
        <v>2529</v>
      </c>
      <c r="AE2536" s="12" t="s">
        <v>1261</v>
      </c>
      <c r="AF2536" s="12" t="s">
        <v>625</v>
      </c>
      <c r="AG2536" s="12" t="s">
        <v>665</v>
      </c>
      <c r="AH2536" s="12" t="s">
        <v>1233</v>
      </c>
      <c r="DN2536" s="55">
        <v>2529</v>
      </c>
      <c r="DO2536" s="55" t="s">
        <v>1313</v>
      </c>
      <c r="DP2536" s="55" t="s">
        <v>1261</v>
      </c>
      <c r="DQ2536" s="55" t="s">
        <v>1260</v>
      </c>
      <c r="DR2536" s="55" t="s">
        <v>1261</v>
      </c>
      <c r="DS2536" s="55">
        <v>33472</v>
      </c>
      <c r="DT2536" s="55">
        <v>10000</v>
      </c>
      <c r="DU2536" s="55" t="s">
        <v>1249</v>
      </c>
      <c r="DV2536" s="55">
        <v>1</v>
      </c>
      <c r="EV2536" s="55">
        <v>2529</v>
      </c>
      <c r="EW2536" s="55" t="s">
        <v>1232</v>
      </c>
      <c r="EX2536" s="55" t="s">
        <v>1260</v>
      </c>
      <c r="EY2536" s="55">
        <v>11</v>
      </c>
      <c r="EZ2536" s="55">
        <v>0</v>
      </c>
      <c r="FA2536" s="55">
        <v>1994</v>
      </c>
      <c r="FB2536" s="55" t="s">
        <v>1361</v>
      </c>
      <c r="FC2536" s="55" t="s">
        <v>1258</v>
      </c>
      <c r="FD2536" s="55">
        <v>5.25</v>
      </c>
      <c r="FF2536" s="55">
        <v>2529</v>
      </c>
      <c r="FG2536" s="55" t="s">
        <v>1313</v>
      </c>
      <c r="FH2536" s="55" t="s">
        <v>1470</v>
      </c>
      <c r="FI2536" s="55">
        <v>9</v>
      </c>
      <c r="FJ2536" s="55">
        <v>260000</v>
      </c>
      <c r="FK2536" s="55" t="s">
        <v>1249</v>
      </c>
      <c r="FL2536" s="55">
        <v>0.35</v>
      </c>
    </row>
    <row r="2537" ht="14.25" customHeight="1" outlineLevel="1" spans="7:168">
      <c r="G2537" s="55">
        <v>2530</v>
      </c>
      <c r="H2537" s="55" t="s">
        <v>1246</v>
      </c>
      <c r="I2537" s="55" t="s">
        <v>1738</v>
      </c>
      <c r="J2537" s="55" t="s">
        <v>2781</v>
      </c>
      <c r="K2537" s="55" t="s">
        <v>1249</v>
      </c>
      <c r="L2537" s="55">
        <v>0.25</v>
      </c>
      <c r="AD2537" s="12">
        <v>2530</v>
      </c>
      <c r="AE2537" s="12" t="s">
        <v>1261</v>
      </c>
      <c r="AF2537" s="12" t="s">
        <v>1365</v>
      </c>
      <c r="AG2537" s="12" t="s">
        <v>665</v>
      </c>
      <c r="AH2537" s="12" t="s">
        <v>1233</v>
      </c>
      <c r="DN2537" s="55">
        <v>2530</v>
      </c>
      <c r="DO2537" s="55" t="s">
        <v>1313</v>
      </c>
      <c r="DP2537" s="55" t="s">
        <v>1261</v>
      </c>
      <c r="DQ2537" s="55" t="s">
        <v>1260</v>
      </c>
      <c r="DR2537" s="55" t="s">
        <v>1261</v>
      </c>
      <c r="DS2537" s="55">
        <v>33484</v>
      </c>
      <c r="DT2537" s="55">
        <v>10000</v>
      </c>
      <c r="DU2537" s="55" t="s">
        <v>1249</v>
      </c>
      <c r="DV2537" s="55">
        <v>1</v>
      </c>
      <c r="EV2537" s="55">
        <v>2530</v>
      </c>
      <c r="EW2537" s="55" t="s">
        <v>1232</v>
      </c>
      <c r="EX2537" s="55" t="s">
        <v>1260</v>
      </c>
      <c r="EY2537" s="55">
        <v>11</v>
      </c>
      <c r="EZ2537" s="55">
        <v>1995</v>
      </c>
      <c r="FA2537" s="55">
        <v>2999</v>
      </c>
      <c r="FB2537" s="55" t="s">
        <v>1361</v>
      </c>
      <c r="FC2537" s="55" t="s">
        <v>1258</v>
      </c>
      <c r="FD2537" s="55">
        <v>6</v>
      </c>
      <c r="FF2537" s="55">
        <v>2530</v>
      </c>
      <c r="FG2537" s="55" t="s">
        <v>1313</v>
      </c>
      <c r="FH2537" s="55" t="s">
        <v>1470</v>
      </c>
      <c r="FI2537" s="55">
        <v>9</v>
      </c>
      <c r="FJ2537" s="55">
        <v>400000</v>
      </c>
      <c r="FK2537" s="55" t="s">
        <v>1249</v>
      </c>
      <c r="FL2537" s="55">
        <v>0.35</v>
      </c>
    </row>
    <row r="2538" ht="14.25" customHeight="1" outlineLevel="1" spans="7:168">
      <c r="G2538" s="55">
        <v>2531</v>
      </c>
      <c r="H2538" s="55" t="s">
        <v>1246</v>
      </c>
      <c r="I2538" s="55" t="s">
        <v>1738</v>
      </c>
      <c r="J2538" s="55" t="s">
        <v>2225</v>
      </c>
      <c r="K2538" s="55" t="s">
        <v>1249</v>
      </c>
      <c r="L2538" s="55">
        <v>0.25</v>
      </c>
      <c r="AD2538" s="12">
        <v>2531</v>
      </c>
      <c r="AE2538" s="12" t="s">
        <v>1261</v>
      </c>
      <c r="AF2538" s="12" t="s">
        <v>1709</v>
      </c>
      <c r="AG2538" s="12" t="s">
        <v>665</v>
      </c>
      <c r="AH2538" s="12" t="s">
        <v>1233</v>
      </c>
      <c r="DN2538" s="55">
        <v>2531</v>
      </c>
      <c r="DO2538" s="55" t="s">
        <v>1309</v>
      </c>
      <c r="DP2538" s="55" t="s">
        <v>1261</v>
      </c>
      <c r="DQ2538" s="55" t="s">
        <v>1260</v>
      </c>
      <c r="DR2538" s="55" t="s">
        <v>1261</v>
      </c>
      <c r="DS2538" s="55">
        <v>33009</v>
      </c>
      <c r="DT2538" s="55">
        <v>10000</v>
      </c>
      <c r="DU2538" s="55" t="s">
        <v>1249</v>
      </c>
      <c r="DV2538" s="55">
        <v>1</v>
      </c>
      <c r="EV2538" s="55">
        <v>2531</v>
      </c>
      <c r="EW2538" s="55" t="s">
        <v>1232</v>
      </c>
      <c r="EX2538" s="55" t="s">
        <v>1260</v>
      </c>
      <c r="EY2538" s="55">
        <v>12</v>
      </c>
      <c r="EZ2538" s="55">
        <v>0</v>
      </c>
      <c r="FA2538" s="55">
        <v>1994</v>
      </c>
      <c r="FB2538" s="55" t="s">
        <v>1361</v>
      </c>
      <c r="FC2538" s="55" t="s">
        <v>1258</v>
      </c>
      <c r="FD2538" s="55">
        <v>5.25</v>
      </c>
      <c r="FF2538" s="55">
        <v>2531</v>
      </c>
      <c r="FG2538" s="55" t="s">
        <v>1313</v>
      </c>
      <c r="FH2538" s="55" t="s">
        <v>1470</v>
      </c>
      <c r="FI2538" s="55">
        <v>9</v>
      </c>
      <c r="FJ2538" s="55">
        <v>530000</v>
      </c>
      <c r="FK2538" s="55" t="s">
        <v>1249</v>
      </c>
      <c r="FL2538" s="55">
        <v>0.35</v>
      </c>
    </row>
    <row r="2539" ht="14.25" customHeight="1" outlineLevel="1" spans="7:168">
      <c r="G2539" s="55">
        <v>2532</v>
      </c>
      <c r="H2539" s="55" t="s">
        <v>1309</v>
      </c>
      <c r="I2539" s="55" t="s">
        <v>1260</v>
      </c>
      <c r="J2539" s="55" t="s">
        <v>1891</v>
      </c>
      <c r="K2539" s="55" t="s">
        <v>1249</v>
      </c>
      <c r="L2539" s="55">
        <v>0.25</v>
      </c>
      <c r="AD2539" s="12">
        <v>2532</v>
      </c>
      <c r="AE2539" s="12" t="s">
        <v>1261</v>
      </c>
      <c r="AF2539" s="12" t="s">
        <v>1771</v>
      </c>
      <c r="AG2539" s="12" t="s">
        <v>665</v>
      </c>
      <c r="AH2539" s="12" t="s">
        <v>1233</v>
      </c>
      <c r="DN2539" s="55">
        <v>2532</v>
      </c>
      <c r="DO2539" s="55" t="s">
        <v>1309</v>
      </c>
      <c r="DP2539" s="55" t="s">
        <v>1261</v>
      </c>
      <c r="DQ2539" s="55" t="s">
        <v>1260</v>
      </c>
      <c r="DR2539" s="55" t="s">
        <v>1261</v>
      </c>
      <c r="DS2539" s="55">
        <v>33010</v>
      </c>
      <c r="DT2539" s="55">
        <v>10000</v>
      </c>
      <c r="DU2539" s="55" t="s">
        <v>1249</v>
      </c>
      <c r="DV2539" s="55">
        <v>1</v>
      </c>
      <c r="EV2539" s="55">
        <v>2532</v>
      </c>
      <c r="EW2539" s="55" t="s">
        <v>1232</v>
      </c>
      <c r="EX2539" s="55" t="s">
        <v>1260</v>
      </c>
      <c r="EY2539" s="55">
        <v>12</v>
      </c>
      <c r="EZ2539" s="55">
        <v>1995</v>
      </c>
      <c r="FA2539" s="55">
        <v>2999</v>
      </c>
      <c r="FB2539" s="55" t="s">
        <v>1361</v>
      </c>
      <c r="FC2539" s="55" t="s">
        <v>1258</v>
      </c>
      <c r="FD2539" s="55">
        <v>6</v>
      </c>
      <c r="FF2539" s="55">
        <v>2532</v>
      </c>
      <c r="FG2539" s="55" t="s">
        <v>1313</v>
      </c>
      <c r="FH2539" s="55" t="s">
        <v>1470</v>
      </c>
      <c r="FI2539" s="55">
        <v>9</v>
      </c>
      <c r="FJ2539" s="55">
        <v>540000</v>
      </c>
      <c r="FK2539" s="55" t="s">
        <v>1249</v>
      </c>
      <c r="FL2539" s="55">
        <v>0.35</v>
      </c>
    </row>
    <row r="2540" ht="14.25" customHeight="1" outlineLevel="1" spans="7:168">
      <c r="G2540" s="55">
        <v>2533</v>
      </c>
      <c r="H2540" s="55" t="s">
        <v>1309</v>
      </c>
      <c r="I2540" s="55" t="s">
        <v>1260</v>
      </c>
      <c r="J2540" s="55" t="s">
        <v>1942</v>
      </c>
      <c r="K2540" s="55" t="s">
        <v>1249</v>
      </c>
      <c r="L2540" s="55">
        <v>0.25</v>
      </c>
      <c r="AD2540" s="12">
        <v>2533</v>
      </c>
      <c r="AE2540" s="12" t="s">
        <v>1261</v>
      </c>
      <c r="AF2540" s="12" t="s">
        <v>2148</v>
      </c>
      <c r="AG2540" s="12" t="s">
        <v>665</v>
      </c>
      <c r="AH2540" s="12" t="s">
        <v>1233</v>
      </c>
      <c r="DN2540" s="55">
        <v>2533</v>
      </c>
      <c r="DO2540" s="55" t="s">
        <v>1309</v>
      </c>
      <c r="DP2540" s="55" t="s">
        <v>1261</v>
      </c>
      <c r="DQ2540" s="55" t="s">
        <v>1260</v>
      </c>
      <c r="DR2540" s="55" t="s">
        <v>1261</v>
      </c>
      <c r="DS2540" s="55">
        <v>33016</v>
      </c>
      <c r="DT2540" s="55">
        <v>10000</v>
      </c>
      <c r="DU2540" s="55" t="s">
        <v>1249</v>
      </c>
      <c r="DV2540" s="55">
        <v>1</v>
      </c>
      <c r="EV2540" s="55">
        <v>2533</v>
      </c>
      <c r="EW2540" s="55" t="s">
        <v>1232</v>
      </c>
      <c r="EX2540" s="55" t="s">
        <v>1260</v>
      </c>
      <c r="EY2540" s="55">
        <v>13</v>
      </c>
      <c r="EZ2540" s="55">
        <v>0</v>
      </c>
      <c r="FA2540" s="55">
        <v>1994</v>
      </c>
      <c r="FB2540" s="55" t="s">
        <v>1361</v>
      </c>
      <c r="FC2540" s="55" t="s">
        <v>1258</v>
      </c>
      <c r="FD2540" s="55">
        <v>6.5</v>
      </c>
      <c r="FF2540" s="55">
        <v>2533</v>
      </c>
      <c r="FG2540" s="55" t="s">
        <v>1313</v>
      </c>
      <c r="FH2540" s="55" t="s">
        <v>1667</v>
      </c>
      <c r="FI2540" s="55">
        <v>1</v>
      </c>
      <c r="FJ2540" s="55">
        <v>0</v>
      </c>
      <c r="FK2540" s="55" t="s">
        <v>1249</v>
      </c>
      <c r="FL2540" s="55">
        <v>0.3</v>
      </c>
    </row>
    <row r="2541" ht="14.25" customHeight="1" outlineLevel="1" spans="7:168">
      <c r="G2541" s="55">
        <v>2534</v>
      </c>
      <c r="H2541" s="55" t="s">
        <v>1309</v>
      </c>
      <c r="I2541" s="55" t="s">
        <v>1260</v>
      </c>
      <c r="J2541" s="55" t="s">
        <v>1811</v>
      </c>
      <c r="K2541" s="55" t="s">
        <v>1249</v>
      </c>
      <c r="L2541" s="55">
        <v>0.45</v>
      </c>
      <c r="AD2541" s="12">
        <v>2534</v>
      </c>
      <c r="AE2541" s="12" t="s">
        <v>1261</v>
      </c>
      <c r="AF2541" s="12" t="s">
        <v>2304</v>
      </c>
      <c r="AG2541" s="12" t="s">
        <v>665</v>
      </c>
      <c r="AH2541" s="12" t="s">
        <v>1233</v>
      </c>
      <c r="DN2541" s="55">
        <v>2534</v>
      </c>
      <c r="DO2541" s="55" t="s">
        <v>1309</v>
      </c>
      <c r="DP2541" s="55" t="s">
        <v>1261</v>
      </c>
      <c r="DQ2541" s="55" t="s">
        <v>1260</v>
      </c>
      <c r="DR2541" s="55" t="s">
        <v>1261</v>
      </c>
      <c r="DS2541" s="55">
        <v>33018</v>
      </c>
      <c r="DT2541" s="55">
        <v>10000</v>
      </c>
      <c r="DU2541" s="55" t="s">
        <v>1249</v>
      </c>
      <c r="DV2541" s="55">
        <v>1</v>
      </c>
      <c r="EV2541" s="55">
        <v>2534</v>
      </c>
      <c r="EW2541" s="55" t="s">
        <v>1232</v>
      </c>
      <c r="EX2541" s="55" t="s">
        <v>1260</v>
      </c>
      <c r="EY2541" s="55">
        <v>13</v>
      </c>
      <c r="EZ2541" s="55">
        <v>1995</v>
      </c>
      <c r="FA2541" s="55">
        <v>2999</v>
      </c>
      <c r="FB2541" s="55" t="s">
        <v>1361</v>
      </c>
      <c r="FC2541" s="55" t="s">
        <v>1258</v>
      </c>
      <c r="FD2541" s="55">
        <v>6.5</v>
      </c>
      <c r="FF2541" s="55">
        <v>2534</v>
      </c>
      <c r="FG2541" s="55" t="s">
        <v>1313</v>
      </c>
      <c r="FH2541" s="55" t="s">
        <v>1667</v>
      </c>
      <c r="FI2541" s="55">
        <v>1</v>
      </c>
      <c r="FJ2541" s="55">
        <v>1000</v>
      </c>
      <c r="FK2541" s="55" t="s">
        <v>1249</v>
      </c>
      <c r="FL2541" s="55">
        <v>0.3</v>
      </c>
    </row>
    <row r="2542" ht="14.25" customHeight="1" outlineLevel="1" spans="7:168">
      <c r="G2542" s="55">
        <v>2535</v>
      </c>
      <c r="H2542" s="55" t="s">
        <v>1309</v>
      </c>
      <c r="I2542" s="55" t="s">
        <v>1260</v>
      </c>
      <c r="J2542" s="55" t="s">
        <v>1839</v>
      </c>
      <c r="K2542" s="55" t="s">
        <v>1249</v>
      </c>
      <c r="L2542" s="55">
        <v>0.25</v>
      </c>
      <c r="AD2542" s="12">
        <v>2535</v>
      </c>
      <c r="AE2542" s="12" t="s">
        <v>1261</v>
      </c>
      <c r="AF2542" s="12" t="s">
        <v>2466</v>
      </c>
      <c r="AG2542" s="12" t="s">
        <v>665</v>
      </c>
      <c r="AH2542" s="12" t="s">
        <v>1233</v>
      </c>
      <c r="DN2542" s="55">
        <v>2535</v>
      </c>
      <c r="DO2542" s="55" t="s">
        <v>1309</v>
      </c>
      <c r="DP2542" s="55" t="s">
        <v>1261</v>
      </c>
      <c r="DQ2542" s="55" t="s">
        <v>1260</v>
      </c>
      <c r="DR2542" s="55" t="s">
        <v>1261</v>
      </c>
      <c r="DS2542" s="55">
        <v>33020</v>
      </c>
      <c r="DT2542" s="55">
        <v>10000</v>
      </c>
      <c r="DU2542" s="55" t="s">
        <v>1249</v>
      </c>
      <c r="DV2542" s="55">
        <v>1</v>
      </c>
      <c r="EV2542" s="55">
        <v>2535</v>
      </c>
      <c r="EW2542" s="55" t="s">
        <v>1232</v>
      </c>
      <c r="EX2542" s="55" t="s">
        <v>1260</v>
      </c>
      <c r="EY2542" s="55">
        <v>14</v>
      </c>
      <c r="EZ2542" s="55">
        <v>0</v>
      </c>
      <c r="FA2542" s="55">
        <v>1994</v>
      </c>
      <c r="FB2542" s="55" t="s">
        <v>1361</v>
      </c>
      <c r="FC2542" s="55" t="s">
        <v>1258</v>
      </c>
      <c r="FD2542" s="55">
        <v>6.5</v>
      </c>
      <c r="FF2542" s="55">
        <v>2535</v>
      </c>
      <c r="FG2542" s="55" t="s">
        <v>1313</v>
      </c>
      <c r="FH2542" s="55" t="s">
        <v>1667</v>
      </c>
      <c r="FI2542" s="55">
        <v>1</v>
      </c>
      <c r="FJ2542" s="55">
        <v>2500</v>
      </c>
      <c r="FK2542" s="55" t="s">
        <v>1249</v>
      </c>
      <c r="FL2542" s="55">
        <v>0.3</v>
      </c>
    </row>
    <row r="2543" ht="14.25" customHeight="1" outlineLevel="1" spans="7:168">
      <c r="G2543" s="55">
        <v>2536</v>
      </c>
      <c r="H2543" s="55" t="s">
        <v>1309</v>
      </c>
      <c r="I2543" s="55" t="s">
        <v>1260</v>
      </c>
      <c r="J2543" s="55" t="s">
        <v>1864</v>
      </c>
      <c r="K2543" s="55" t="s">
        <v>1249</v>
      </c>
      <c r="L2543" s="55">
        <v>0.25</v>
      </c>
      <c r="AD2543" s="12">
        <v>2536</v>
      </c>
      <c r="AE2543" s="12" t="s">
        <v>1261</v>
      </c>
      <c r="AF2543" s="12" t="s">
        <v>2591</v>
      </c>
      <c r="AG2543" s="12" t="s">
        <v>665</v>
      </c>
      <c r="AH2543" s="12" t="s">
        <v>1233</v>
      </c>
      <c r="DN2543" s="55">
        <v>2536</v>
      </c>
      <c r="DO2543" s="55" t="s">
        <v>1309</v>
      </c>
      <c r="DP2543" s="55" t="s">
        <v>1261</v>
      </c>
      <c r="DQ2543" s="55" t="s">
        <v>1260</v>
      </c>
      <c r="DR2543" s="55" t="s">
        <v>1261</v>
      </c>
      <c r="DS2543" s="55">
        <v>33021</v>
      </c>
      <c r="DT2543" s="55">
        <v>10000</v>
      </c>
      <c r="DU2543" s="55" t="s">
        <v>1249</v>
      </c>
      <c r="DV2543" s="55">
        <v>1</v>
      </c>
      <c r="EV2543" s="55">
        <v>2536</v>
      </c>
      <c r="EW2543" s="55" t="s">
        <v>1232</v>
      </c>
      <c r="EX2543" s="55" t="s">
        <v>1260</v>
      </c>
      <c r="EY2543" s="55">
        <v>14</v>
      </c>
      <c r="EZ2543" s="55">
        <v>1995</v>
      </c>
      <c r="FA2543" s="55">
        <v>2999</v>
      </c>
      <c r="FB2543" s="55" t="s">
        <v>1361</v>
      </c>
      <c r="FC2543" s="55" t="s">
        <v>1258</v>
      </c>
      <c r="FD2543" s="55">
        <v>6.5</v>
      </c>
      <c r="FF2543" s="55">
        <v>2536</v>
      </c>
      <c r="FG2543" s="55" t="s">
        <v>1313</v>
      </c>
      <c r="FH2543" s="55" t="s">
        <v>1667</v>
      </c>
      <c r="FI2543" s="55">
        <v>1</v>
      </c>
      <c r="FJ2543" s="55">
        <v>5000</v>
      </c>
      <c r="FK2543" s="55" t="s">
        <v>1249</v>
      </c>
      <c r="FL2543" s="55">
        <v>0.3</v>
      </c>
    </row>
    <row r="2544" ht="14.25" customHeight="1" outlineLevel="1" spans="7:168">
      <c r="G2544" s="55">
        <v>2537</v>
      </c>
      <c r="H2544" s="55" t="s">
        <v>1309</v>
      </c>
      <c r="I2544" s="55" t="s">
        <v>1260</v>
      </c>
      <c r="J2544" s="55" t="s">
        <v>1363</v>
      </c>
      <c r="K2544" s="55" t="s">
        <v>1249</v>
      </c>
      <c r="L2544" s="55">
        <v>0.25</v>
      </c>
      <c r="AD2544" s="12">
        <v>2537</v>
      </c>
      <c r="AE2544" s="12" t="s">
        <v>1261</v>
      </c>
      <c r="AF2544" s="12" t="s">
        <v>1065</v>
      </c>
      <c r="AG2544" s="12" t="s">
        <v>905</v>
      </c>
      <c r="AH2544" s="12" t="s">
        <v>1603</v>
      </c>
      <c r="DN2544" s="55">
        <v>2537</v>
      </c>
      <c r="DO2544" s="55" t="s">
        <v>1309</v>
      </c>
      <c r="DP2544" s="55" t="s">
        <v>1261</v>
      </c>
      <c r="DQ2544" s="55" t="s">
        <v>1260</v>
      </c>
      <c r="DR2544" s="55" t="s">
        <v>1261</v>
      </c>
      <c r="DS2544" s="55">
        <v>33035</v>
      </c>
      <c r="DT2544" s="55">
        <v>10000</v>
      </c>
      <c r="DU2544" s="55" t="s">
        <v>1249</v>
      </c>
      <c r="DV2544" s="55">
        <v>1</v>
      </c>
      <c r="EV2544" s="55">
        <v>2537</v>
      </c>
      <c r="EW2544" s="55" t="s">
        <v>1232</v>
      </c>
      <c r="EX2544" s="55" t="s">
        <v>1260</v>
      </c>
      <c r="EY2544" s="55">
        <v>2</v>
      </c>
      <c r="EZ2544" s="55">
        <v>0</v>
      </c>
      <c r="FA2544" s="55">
        <v>1994</v>
      </c>
      <c r="FB2544" s="55" t="s">
        <v>1361</v>
      </c>
      <c r="FC2544" s="55" t="s">
        <v>1258</v>
      </c>
      <c r="FD2544" s="55">
        <v>5.5</v>
      </c>
      <c r="FF2544" s="55">
        <v>2537</v>
      </c>
      <c r="FG2544" s="55" t="s">
        <v>1313</v>
      </c>
      <c r="FH2544" s="55" t="s">
        <v>1667</v>
      </c>
      <c r="FI2544" s="55">
        <v>1</v>
      </c>
      <c r="FJ2544" s="55">
        <v>10000</v>
      </c>
      <c r="FK2544" s="55" t="s">
        <v>1249</v>
      </c>
      <c r="FL2544" s="55">
        <v>0.3</v>
      </c>
    </row>
    <row r="2545" ht="14.25" customHeight="1" outlineLevel="1" spans="7:168">
      <c r="G2545" s="55">
        <v>2538</v>
      </c>
      <c r="H2545" s="55" t="s">
        <v>1309</v>
      </c>
      <c r="I2545" s="55" t="s">
        <v>1260</v>
      </c>
      <c r="J2545" s="55" t="s">
        <v>1910</v>
      </c>
      <c r="K2545" s="55" t="s">
        <v>1249</v>
      </c>
      <c r="L2545" s="55">
        <v>0.25</v>
      </c>
      <c r="AD2545" s="12">
        <v>2538</v>
      </c>
      <c r="AE2545" s="12" t="s">
        <v>1261</v>
      </c>
      <c r="AF2545" s="12" t="s">
        <v>1532</v>
      </c>
      <c r="AG2545" s="12" t="s">
        <v>905</v>
      </c>
      <c r="AH2545" s="12" t="s">
        <v>1603</v>
      </c>
      <c r="DN2545" s="55">
        <v>2538</v>
      </c>
      <c r="DO2545" s="55" t="s">
        <v>1309</v>
      </c>
      <c r="DP2545" s="55" t="s">
        <v>1261</v>
      </c>
      <c r="DQ2545" s="55" t="s">
        <v>1260</v>
      </c>
      <c r="DR2545" s="55" t="s">
        <v>1261</v>
      </c>
      <c r="DS2545" s="55">
        <v>33054</v>
      </c>
      <c r="DT2545" s="55">
        <v>10000</v>
      </c>
      <c r="DU2545" s="55" t="s">
        <v>1249</v>
      </c>
      <c r="DV2545" s="55">
        <v>1</v>
      </c>
      <c r="EV2545" s="55">
        <v>2538</v>
      </c>
      <c r="EW2545" s="55" t="s">
        <v>1232</v>
      </c>
      <c r="EX2545" s="55" t="s">
        <v>1260</v>
      </c>
      <c r="EY2545" s="55">
        <v>2</v>
      </c>
      <c r="EZ2545" s="55">
        <v>1995</v>
      </c>
      <c r="FA2545" s="55">
        <v>2999</v>
      </c>
      <c r="FB2545" s="55" t="s">
        <v>1361</v>
      </c>
      <c r="FC2545" s="55" t="s">
        <v>1258</v>
      </c>
      <c r="FD2545" s="55">
        <v>6</v>
      </c>
      <c r="FF2545" s="55">
        <v>2538</v>
      </c>
      <c r="FG2545" s="55" t="s">
        <v>1313</v>
      </c>
      <c r="FH2545" s="55" t="s">
        <v>1667</v>
      </c>
      <c r="FI2545" s="55">
        <v>1</v>
      </c>
      <c r="FJ2545" s="55">
        <v>25000</v>
      </c>
      <c r="FK2545" s="55" t="s">
        <v>1249</v>
      </c>
      <c r="FL2545" s="55">
        <v>0.3</v>
      </c>
    </row>
    <row r="2546" ht="14.25" customHeight="1" outlineLevel="1" spans="7:168">
      <c r="G2546" s="55">
        <v>2539</v>
      </c>
      <c r="H2546" s="55" t="s">
        <v>1309</v>
      </c>
      <c r="I2546" s="55" t="s">
        <v>1260</v>
      </c>
      <c r="J2546" s="55" t="s">
        <v>1939</v>
      </c>
      <c r="K2546" s="55" t="s">
        <v>1249</v>
      </c>
      <c r="L2546" s="55">
        <v>0.25</v>
      </c>
      <c r="AD2546" s="12">
        <v>2539</v>
      </c>
      <c r="AE2546" s="12" t="s">
        <v>1261</v>
      </c>
      <c r="AF2546" s="12" t="s">
        <v>1206</v>
      </c>
      <c r="AG2546" s="12" t="s">
        <v>627</v>
      </c>
      <c r="AH2546" s="12" t="s">
        <v>1564</v>
      </c>
      <c r="DN2546" s="55">
        <v>2539</v>
      </c>
      <c r="DO2546" s="55" t="s">
        <v>1309</v>
      </c>
      <c r="DP2546" s="55" t="s">
        <v>1261</v>
      </c>
      <c r="DQ2546" s="55" t="s">
        <v>1260</v>
      </c>
      <c r="DR2546" s="55" t="s">
        <v>1261</v>
      </c>
      <c r="DS2546" s="55">
        <v>33055</v>
      </c>
      <c r="DT2546" s="55">
        <v>10000</v>
      </c>
      <c r="DU2546" s="55" t="s">
        <v>1249</v>
      </c>
      <c r="DV2546" s="55">
        <v>1</v>
      </c>
      <c r="EV2546" s="55">
        <v>2539</v>
      </c>
      <c r="EW2546" s="55" t="s">
        <v>1232</v>
      </c>
      <c r="EX2546" s="55" t="s">
        <v>1260</v>
      </c>
      <c r="EY2546" s="55">
        <v>3</v>
      </c>
      <c r="EZ2546" s="55">
        <v>0</v>
      </c>
      <c r="FA2546" s="55">
        <v>1994</v>
      </c>
      <c r="FB2546" s="55" t="s">
        <v>1361</v>
      </c>
      <c r="FC2546" s="55" t="s">
        <v>1258</v>
      </c>
      <c r="FD2546" s="55">
        <v>5.25</v>
      </c>
      <c r="FF2546" s="55">
        <v>2539</v>
      </c>
      <c r="FG2546" s="55" t="s">
        <v>1313</v>
      </c>
      <c r="FH2546" s="55" t="s">
        <v>1667</v>
      </c>
      <c r="FI2546" s="55">
        <v>1</v>
      </c>
      <c r="FJ2546" s="55">
        <v>50000</v>
      </c>
      <c r="FK2546" s="55" t="s">
        <v>1249</v>
      </c>
      <c r="FL2546" s="55">
        <v>0.3</v>
      </c>
    </row>
    <row r="2547" ht="14.25" customHeight="1" outlineLevel="1" spans="7:168">
      <c r="G2547" s="55">
        <v>2540</v>
      </c>
      <c r="H2547" s="55" t="s">
        <v>1309</v>
      </c>
      <c r="I2547" s="55" t="s">
        <v>1260</v>
      </c>
      <c r="J2547" s="55" t="s">
        <v>1989</v>
      </c>
      <c r="K2547" s="55" t="s">
        <v>1249</v>
      </c>
      <c r="L2547" s="55">
        <v>0.25</v>
      </c>
      <c r="AD2547" s="12">
        <v>2540</v>
      </c>
      <c r="AE2547" s="12" t="s">
        <v>1261</v>
      </c>
      <c r="AF2547" s="12" t="s">
        <v>1571</v>
      </c>
      <c r="AG2547" s="12" t="s">
        <v>627</v>
      </c>
      <c r="AH2547" s="12" t="s">
        <v>1564</v>
      </c>
      <c r="DN2547" s="55">
        <v>2540</v>
      </c>
      <c r="DO2547" s="55" t="s">
        <v>1309</v>
      </c>
      <c r="DP2547" s="55" t="s">
        <v>1261</v>
      </c>
      <c r="DQ2547" s="55" t="s">
        <v>1260</v>
      </c>
      <c r="DR2547" s="55" t="s">
        <v>1261</v>
      </c>
      <c r="DS2547" s="55">
        <v>33060</v>
      </c>
      <c r="DT2547" s="55">
        <v>10000</v>
      </c>
      <c r="DU2547" s="55" t="s">
        <v>1249</v>
      </c>
      <c r="DV2547" s="55">
        <v>1</v>
      </c>
      <c r="EV2547" s="55">
        <v>2540</v>
      </c>
      <c r="EW2547" s="55" t="s">
        <v>1232</v>
      </c>
      <c r="EX2547" s="55" t="s">
        <v>1260</v>
      </c>
      <c r="EY2547" s="55">
        <v>3</v>
      </c>
      <c r="EZ2547" s="55">
        <v>1995</v>
      </c>
      <c r="FA2547" s="55">
        <v>2999</v>
      </c>
      <c r="FB2547" s="55" t="s">
        <v>1361</v>
      </c>
      <c r="FC2547" s="55" t="s">
        <v>1258</v>
      </c>
      <c r="FD2547" s="55">
        <v>6</v>
      </c>
      <c r="FF2547" s="55">
        <v>2540</v>
      </c>
      <c r="FG2547" s="55" t="s">
        <v>1313</v>
      </c>
      <c r="FH2547" s="55" t="s">
        <v>1667</v>
      </c>
      <c r="FI2547" s="55">
        <v>1</v>
      </c>
      <c r="FJ2547" s="55">
        <v>80000</v>
      </c>
      <c r="FK2547" s="55" t="s">
        <v>1249</v>
      </c>
      <c r="FL2547" s="55">
        <v>0.3</v>
      </c>
    </row>
    <row r="2548" ht="14.25" customHeight="1" outlineLevel="1" spans="7:168">
      <c r="G2548" s="55">
        <v>2541</v>
      </c>
      <c r="H2548" s="55" t="s">
        <v>1309</v>
      </c>
      <c r="I2548" s="55" t="s">
        <v>1738</v>
      </c>
      <c r="J2548" s="55" t="s">
        <v>2781</v>
      </c>
      <c r="K2548" s="55" t="s">
        <v>1249</v>
      </c>
      <c r="L2548" s="55">
        <v>0.25</v>
      </c>
      <c r="AD2548" s="12">
        <v>2541</v>
      </c>
      <c r="AE2548" s="12" t="s">
        <v>1261</v>
      </c>
      <c r="AF2548" s="12" t="s">
        <v>1821</v>
      </c>
      <c r="AG2548" s="12" t="s">
        <v>627</v>
      </c>
      <c r="AH2548" s="12" t="s">
        <v>1564</v>
      </c>
      <c r="DN2548" s="55">
        <v>2541</v>
      </c>
      <c r="DO2548" s="55" t="s">
        <v>1309</v>
      </c>
      <c r="DP2548" s="55" t="s">
        <v>1261</v>
      </c>
      <c r="DQ2548" s="55" t="s">
        <v>1260</v>
      </c>
      <c r="DR2548" s="55" t="s">
        <v>1261</v>
      </c>
      <c r="DS2548" s="55">
        <v>33065</v>
      </c>
      <c r="DT2548" s="55">
        <v>10000</v>
      </c>
      <c r="DU2548" s="55" t="s">
        <v>1249</v>
      </c>
      <c r="DV2548" s="55">
        <v>1</v>
      </c>
      <c r="EV2548" s="55">
        <v>2541</v>
      </c>
      <c r="EW2548" s="55" t="s">
        <v>1232</v>
      </c>
      <c r="EX2548" s="55" t="s">
        <v>1260</v>
      </c>
      <c r="EY2548" s="55">
        <v>4</v>
      </c>
      <c r="EZ2548" s="55">
        <v>0</v>
      </c>
      <c r="FA2548" s="55">
        <v>1994</v>
      </c>
      <c r="FB2548" s="55" t="s">
        <v>1361</v>
      </c>
      <c r="FC2548" s="55" t="s">
        <v>1258</v>
      </c>
      <c r="FD2548" s="55">
        <v>5.25</v>
      </c>
      <c r="FF2548" s="55">
        <v>2541</v>
      </c>
      <c r="FG2548" s="55" t="s">
        <v>1313</v>
      </c>
      <c r="FH2548" s="55" t="s">
        <v>1667</v>
      </c>
      <c r="FI2548" s="55">
        <v>1</v>
      </c>
      <c r="FJ2548" s="55">
        <v>130000</v>
      </c>
      <c r="FK2548" s="55" t="s">
        <v>1249</v>
      </c>
      <c r="FL2548" s="55">
        <v>0.3</v>
      </c>
    </row>
    <row r="2549" ht="14.25" customHeight="1" outlineLevel="1" spans="7:168">
      <c r="G2549" s="55">
        <v>2542</v>
      </c>
      <c r="H2549" s="55" t="s">
        <v>1309</v>
      </c>
      <c r="I2549" s="55" t="s">
        <v>1738</v>
      </c>
      <c r="J2549" s="55" t="s">
        <v>2225</v>
      </c>
      <c r="K2549" s="55" t="s">
        <v>1249</v>
      </c>
      <c r="L2549" s="55">
        <v>0.25</v>
      </c>
      <c r="AD2549" s="12">
        <v>2542</v>
      </c>
      <c r="AE2549" s="12" t="s">
        <v>1261</v>
      </c>
      <c r="AF2549" s="12" t="s">
        <v>1539</v>
      </c>
      <c r="AG2549" s="12" t="s">
        <v>627</v>
      </c>
      <c r="AH2549" s="12" t="s">
        <v>1564</v>
      </c>
      <c r="DN2549" s="55">
        <v>2542</v>
      </c>
      <c r="DO2549" s="55" t="s">
        <v>1309</v>
      </c>
      <c r="DP2549" s="55" t="s">
        <v>1261</v>
      </c>
      <c r="DQ2549" s="55" t="s">
        <v>1260</v>
      </c>
      <c r="DR2549" s="55" t="s">
        <v>1261</v>
      </c>
      <c r="DS2549" s="55">
        <v>33066</v>
      </c>
      <c r="DT2549" s="55">
        <v>10000</v>
      </c>
      <c r="DU2549" s="55" t="s">
        <v>1249</v>
      </c>
      <c r="DV2549" s="55">
        <v>1</v>
      </c>
      <c r="EV2549" s="55">
        <v>2542</v>
      </c>
      <c r="EW2549" s="55" t="s">
        <v>1232</v>
      </c>
      <c r="EX2549" s="55" t="s">
        <v>1260</v>
      </c>
      <c r="EY2549" s="55">
        <v>4</v>
      </c>
      <c r="EZ2549" s="55">
        <v>1995</v>
      </c>
      <c r="FA2549" s="55">
        <v>2999</v>
      </c>
      <c r="FB2549" s="55" t="s">
        <v>1361</v>
      </c>
      <c r="FC2549" s="55" t="s">
        <v>1258</v>
      </c>
      <c r="FD2549" s="55">
        <v>6</v>
      </c>
      <c r="FF2549" s="55">
        <v>2542</v>
      </c>
      <c r="FG2549" s="55" t="s">
        <v>1313</v>
      </c>
      <c r="FH2549" s="55" t="s">
        <v>1667</v>
      </c>
      <c r="FI2549" s="55">
        <v>1</v>
      </c>
      <c r="FJ2549" s="55">
        <v>260000</v>
      </c>
      <c r="FK2549" s="55" t="s">
        <v>1249</v>
      </c>
      <c r="FL2549" s="55">
        <v>0.3</v>
      </c>
    </row>
    <row r="2550" ht="14.25" customHeight="1" outlineLevel="1" spans="7:168">
      <c r="G2550" s="55">
        <v>2543</v>
      </c>
      <c r="H2550" s="55" t="s">
        <v>1250</v>
      </c>
      <c r="I2550" s="55" t="s">
        <v>1263</v>
      </c>
      <c r="J2550" s="55" t="s">
        <v>2277</v>
      </c>
      <c r="K2550" s="55" t="s">
        <v>1249</v>
      </c>
      <c r="L2550" s="55">
        <v>0.42</v>
      </c>
      <c r="AD2550" s="12">
        <v>2543</v>
      </c>
      <c r="AE2550" s="12" t="s">
        <v>1261</v>
      </c>
      <c r="AF2550" s="12" t="s">
        <v>2025</v>
      </c>
      <c r="AG2550" s="12" t="s">
        <v>627</v>
      </c>
      <c r="AH2550" s="12" t="s">
        <v>1564</v>
      </c>
      <c r="DN2550" s="55">
        <v>2543</v>
      </c>
      <c r="DO2550" s="55" t="s">
        <v>1309</v>
      </c>
      <c r="DP2550" s="55" t="s">
        <v>1261</v>
      </c>
      <c r="DQ2550" s="55" t="s">
        <v>1260</v>
      </c>
      <c r="DR2550" s="55" t="s">
        <v>1261</v>
      </c>
      <c r="DS2550" s="55">
        <v>33067</v>
      </c>
      <c r="DT2550" s="55">
        <v>10000</v>
      </c>
      <c r="DU2550" s="55" t="s">
        <v>1249</v>
      </c>
      <c r="DV2550" s="55">
        <v>1</v>
      </c>
      <c r="EV2550" s="55">
        <v>2543</v>
      </c>
      <c r="EW2550" s="55" t="s">
        <v>1232</v>
      </c>
      <c r="EX2550" s="55" t="s">
        <v>1260</v>
      </c>
      <c r="EY2550" s="55">
        <v>5</v>
      </c>
      <c r="EZ2550" s="55">
        <v>0</v>
      </c>
      <c r="FA2550" s="55">
        <v>1994</v>
      </c>
      <c r="FB2550" s="55" t="s">
        <v>1361</v>
      </c>
      <c r="FC2550" s="55" t="s">
        <v>1258</v>
      </c>
      <c r="FD2550" s="55">
        <v>5.25</v>
      </c>
      <c r="FF2550" s="55">
        <v>2543</v>
      </c>
      <c r="FG2550" s="55" t="s">
        <v>1313</v>
      </c>
      <c r="FH2550" s="55" t="s">
        <v>1667</v>
      </c>
      <c r="FI2550" s="55">
        <v>1</v>
      </c>
      <c r="FJ2550" s="55">
        <v>400000</v>
      </c>
      <c r="FK2550" s="55" t="s">
        <v>1249</v>
      </c>
      <c r="FL2550" s="55">
        <v>0.3</v>
      </c>
    </row>
    <row r="2551" ht="14.25" customHeight="1" outlineLevel="1" spans="7:168">
      <c r="G2551" s="55">
        <v>2544</v>
      </c>
      <c r="H2551" s="55" t="s">
        <v>42</v>
      </c>
      <c r="I2551" s="55" t="s">
        <v>1260</v>
      </c>
      <c r="J2551" s="55" t="s">
        <v>1811</v>
      </c>
      <c r="K2551" s="55" t="s">
        <v>1249</v>
      </c>
      <c r="L2551" s="55">
        <v>0.45</v>
      </c>
      <c r="AD2551" s="12">
        <v>2544</v>
      </c>
      <c r="AE2551" s="12" t="s">
        <v>1261</v>
      </c>
      <c r="AF2551" s="12" t="s">
        <v>1394</v>
      </c>
      <c r="AG2551" s="12" t="s">
        <v>627</v>
      </c>
      <c r="AH2551" s="12" t="s">
        <v>1564</v>
      </c>
      <c r="DN2551" s="55">
        <v>2544</v>
      </c>
      <c r="DO2551" s="55" t="s">
        <v>1309</v>
      </c>
      <c r="DP2551" s="55" t="s">
        <v>1261</v>
      </c>
      <c r="DQ2551" s="55" t="s">
        <v>1260</v>
      </c>
      <c r="DR2551" s="55" t="s">
        <v>1261</v>
      </c>
      <c r="DS2551" s="55">
        <v>33155</v>
      </c>
      <c r="DT2551" s="55">
        <v>10000</v>
      </c>
      <c r="DU2551" s="55" t="s">
        <v>1249</v>
      </c>
      <c r="DV2551" s="55">
        <v>1</v>
      </c>
      <c r="EV2551" s="55">
        <v>2544</v>
      </c>
      <c r="EW2551" s="55" t="s">
        <v>1232</v>
      </c>
      <c r="EX2551" s="55" t="s">
        <v>1260</v>
      </c>
      <c r="EY2551" s="55">
        <v>5</v>
      </c>
      <c r="EZ2551" s="55">
        <v>1995</v>
      </c>
      <c r="FA2551" s="55">
        <v>2999</v>
      </c>
      <c r="FB2551" s="55" t="s">
        <v>1361</v>
      </c>
      <c r="FC2551" s="55" t="s">
        <v>1258</v>
      </c>
      <c r="FD2551" s="55">
        <v>6</v>
      </c>
      <c r="FF2551" s="55">
        <v>2544</v>
      </c>
      <c r="FG2551" s="55" t="s">
        <v>1313</v>
      </c>
      <c r="FH2551" s="55" t="s">
        <v>1667</v>
      </c>
      <c r="FI2551" s="55">
        <v>1</v>
      </c>
      <c r="FJ2551" s="55">
        <v>530000</v>
      </c>
      <c r="FK2551" s="55" t="s">
        <v>1249</v>
      </c>
      <c r="FL2551" s="55">
        <v>0.3</v>
      </c>
    </row>
    <row r="2552" ht="14.25" customHeight="1" outlineLevel="1" spans="7:168">
      <c r="G2552" s="55">
        <v>2545</v>
      </c>
      <c r="H2552" s="55" t="s">
        <v>42</v>
      </c>
      <c r="I2552" s="55" t="s">
        <v>1260</v>
      </c>
      <c r="J2552" s="55" t="s">
        <v>1864</v>
      </c>
      <c r="K2552" s="55" t="s">
        <v>1249</v>
      </c>
      <c r="L2552" s="55">
        <v>0.25</v>
      </c>
      <c r="AD2552" s="12">
        <v>2545</v>
      </c>
      <c r="AE2552" s="12" t="s">
        <v>1261</v>
      </c>
      <c r="AF2552" s="12" t="s">
        <v>2448</v>
      </c>
      <c r="AG2552" s="12" t="s">
        <v>627</v>
      </c>
      <c r="AH2552" s="12" t="s">
        <v>1564</v>
      </c>
      <c r="DN2552" s="55">
        <v>2545</v>
      </c>
      <c r="DO2552" s="55" t="s">
        <v>1309</v>
      </c>
      <c r="DP2552" s="55" t="s">
        <v>1261</v>
      </c>
      <c r="DQ2552" s="55" t="s">
        <v>1260</v>
      </c>
      <c r="DR2552" s="55" t="s">
        <v>1261</v>
      </c>
      <c r="DS2552" s="55">
        <v>33157</v>
      </c>
      <c r="DT2552" s="55">
        <v>10000</v>
      </c>
      <c r="DU2552" s="55" t="s">
        <v>1249</v>
      </c>
      <c r="DV2552" s="55">
        <v>1</v>
      </c>
      <c r="EV2552" s="55">
        <v>2545</v>
      </c>
      <c r="EW2552" s="55" t="s">
        <v>1232</v>
      </c>
      <c r="EX2552" s="55" t="s">
        <v>1260</v>
      </c>
      <c r="EY2552" s="55">
        <v>6</v>
      </c>
      <c r="EZ2552" s="55">
        <v>0</v>
      </c>
      <c r="FA2552" s="55">
        <v>1994</v>
      </c>
      <c r="FB2552" s="55" t="s">
        <v>1361</v>
      </c>
      <c r="FC2552" s="55" t="s">
        <v>1258</v>
      </c>
      <c r="FD2552" s="55">
        <v>5.25</v>
      </c>
      <c r="FF2552" s="55">
        <v>2545</v>
      </c>
      <c r="FG2552" s="55" t="s">
        <v>1313</v>
      </c>
      <c r="FH2552" s="55" t="s">
        <v>1667</v>
      </c>
      <c r="FI2552" s="55">
        <v>1</v>
      </c>
      <c r="FJ2552" s="55">
        <v>540000</v>
      </c>
      <c r="FK2552" s="55" t="s">
        <v>1249</v>
      </c>
      <c r="FL2552" s="55">
        <v>0.3</v>
      </c>
    </row>
    <row r="2553" ht="14.25" customHeight="1" outlineLevel="1" spans="7:168">
      <c r="G2553" s="55">
        <v>2546</v>
      </c>
      <c r="H2553" s="55" t="s">
        <v>1313</v>
      </c>
      <c r="I2553" s="55" t="s">
        <v>1260</v>
      </c>
      <c r="J2553" s="55" t="s">
        <v>1811</v>
      </c>
      <c r="K2553" s="55" t="s">
        <v>1249</v>
      </c>
      <c r="L2553" s="55">
        <v>0.45</v>
      </c>
      <c r="AD2553" s="12">
        <v>2546</v>
      </c>
      <c r="AE2553" s="12" t="s">
        <v>1261</v>
      </c>
      <c r="AF2553" s="12" t="s">
        <v>2574</v>
      </c>
      <c r="AG2553" s="12" t="s">
        <v>627</v>
      </c>
      <c r="AH2553" s="12" t="s">
        <v>1564</v>
      </c>
      <c r="DN2553" s="55">
        <v>2546</v>
      </c>
      <c r="DO2553" s="55" t="s">
        <v>1309</v>
      </c>
      <c r="DP2553" s="55" t="s">
        <v>1261</v>
      </c>
      <c r="DQ2553" s="55" t="s">
        <v>1260</v>
      </c>
      <c r="DR2553" s="55" t="s">
        <v>1261</v>
      </c>
      <c r="DS2553" s="55">
        <v>33161</v>
      </c>
      <c r="DT2553" s="55">
        <v>10000</v>
      </c>
      <c r="DU2553" s="55" t="s">
        <v>1249</v>
      </c>
      <c r="DV2553" s="55">
        <v>1</v>
      </c>
      <c r="EV2553" s="55">
        <v>2546</v>
      </c>
      <c r="EW2553" s="55" t="s">
        <v>1232</v>
      </c>
      <c r="EX2553" s="55" t="s">
        <v>1260</v>
      </c>
      <c r="EY2553" s="55">
        <v>6</v>
      </c>
      <c r="EZ2553" s="55">
        <v>1995</v>
      </c>
      <c r="FA2553" s="55">
        <v>2999</v>
      </c>
      <c r="FB2553" s="55" t="s">
        <v>1361</v>
      </c>
      <c r="FC2553" s="55" t="s">
        <v>1258</v>
      </c>
      <c r="FD2553" s="55">
        <v>6</v>
      </c>
      <c r="FF2553" s="55">
        <v>2546</v>
      </c>
      <c r="FG2553" s="55" t="s">
        <v>1313</v>
      </c>
      <c r="FH2553" s="55" t="s">
        <v>1554</v>
      </c>
      <c r="FI2553" s="55">
        <v>1</v>
      </c>
      <c r="FJ2553" s="55">
        <v>0</v>
      </c>
      <c r="FK2553" s="55" t="s">
        <v>1249</v>
      </c>
      <c r="FL2553" s="55">
        <v>0.3</v>
      </c>
    </row>
    <row r="2554" ht="14.25" customHeight="1" outlineLevel="1" spans="7:168">
      <c r="G2554" s="55">
        <v>2547</v>
      </c>
      <c r="H2554" s="55" t="s">
        <v>1313</v>
      </c>
      <c r="I2554" s="55" t="s">
        <v>1260</v>
      </c>
      <c r="J2554" s="55" t="s">
        <v>1864</v>
      </c>
      <c r="K2554" s="55" t="s">
        <v>1249</v>
      </c>
      <c r="L2554" s="55">
        <v>0.25</v>
      </c>
      <c r="AD2554" s="12">
        <v>2547</v>
      </c>
      <c r="AE2554" s="12" t="s">
        <v>1261</v>
      </c>
      <c r="AF2554" s="12" t="s">
        <v>2683</v>
      </c>
      <c r="AG2554" s="12" t="s">
        <v>627</v>
      </c>
      <c r="AH2554" s="12" t="s">
        <v>1564</v>
      </c>
      <c r="DN2554" s="55">
        <v>2547</v>
      </c>
      <c r="DO2554" s="55" t="s">
        <v>1309</v>
      </c>
      <c r="DP2554" s="55" t="s">
        <v>1261</v>
      </c>
      <c r="DQ2554" s="55" t="s">
        <v>1260</v>
      </c>
      <c r="DR2554" s="55" t="s">
        <v>1261</v>
      </c>
      <c r="DS2554" s="55">
        <v>33162</v>
      </c>
      <c r="DT2554" s="55">
        <v>10000</v>
      </c>
      <c r="DU2554" s="55" t="s">
        <v>1249</v>
      </c>
      <c r="DV2554" s="55">
        <v>1</v>
      </c>
      <c r="EV2554" s="55">
        <v>2547</v>
      </c>
      <c r="EW2554" s="55" t="s">
        <v>1232</v>
      </c>
      <c r="EX2554" s="55" t="s">
        <v>1260</v>
      </c>
      <c r="EY2554" s="55">
        <v>7</v>
      </c>
      <c r="EZ2554" s="55">
        <v>0</v>
      </c>
      <c r="FA2554" s="55">
        <v>1994</v>
      </c>
      <c r="FB2554" s="55" t="s">
        <v>1361</v>
      </c>
      <c r="FC2554" s="55" t="s">
        <v>1258</v>
      </c>
      <c r="FD2554" s="55">
        <v>5.25</v>
      </c>
      <c r="FF2554" s="55">
        <v>2547</v>
      </c>
      <c r="FG2554" s="55" t="s">
        <v>1313</v>
      </c>
      <c r="FH2554" s="55" t="s">
        <v>1554</v>
      </c>
      <c r="FI2554" s="55">
        <v>1</v>
      </c>
      <c r="FJ2554" s="55">
        <v>1000</v>
      </c>
      <c r="FK2554" s="55" t="s">
        <v>1249</v>
      </c>
      <c r="FL2554" s="55">
        <v>0.3</v>
      </c>
    </row>
    <row r="2555" ht="14.25" customHeight="1" outlineLevel="1" spans="7:168">
      <c r="G2555" s="55">
        <v>2548</v>
      </c>
      <c r="H2555" s="55" t="s">
        <v>1359</v>
      </c>
      <c r="I2555" s="55" t="s">
        <v>1260</v>
      </c>
      <c r="J2555" s="55" t="s">
        <v>1811</v>
      </c>
      <c r="K2555" s="55" t="s">
        <v>1249</v>
      </c>
      <c r="L2555" s="55">
        <v>0.45</v>
      </c>
      <c r="AD2555" s="12">
        <v>2548</v>
      </c>
      <c r="AE2555" s="12" t="s">
        <v>1261</v>
      </c>
      <c r="AF2555" s="12" t="s">
        <v>930</v>
      </c>
      <c r="AG2555" s="12" t="s">
        <v>1020</v>
      </c>
      <c r="AH2555" s="12" t="s">
        <v>1674</v>
      </c>
      <c r="DN2555" s="55">
        <v>2548</v>
      </c>
      <c r="DO2555" s="55" t="s">
        <v>1309</v>
      </c>
      <c r="DP2555" s="55" t="s">
        <v>1261</v>
      </c>
      <c r="DQ2555" s="55" t="s">
        <v>1260</v>
      </c>
      <c r="DR2555" s="55" t="s">
        <v>1261</v>
      </c>
      <c r="DS2555" s="55">
        <v>33168</v>
      </c>
      <c r="DT2555" s="55">
        <v>10000</v>
      </c>
      <c r="DU2555" s="55" t="s">
        <v>1249</v>
      </c>
      <c r="DV2555" s="55">
        <v>1</v>
      </c>
      <c r="EV2555" s="55">
        <v>2548</v>
      </c>
      <c r="EW2555" s="55" t="s">
        <v>1232</v>
      </c>
      <c r="EX2555" s="55" t="s">
        <v>1260</v>
      </c>
      <c r="EY2555" s="55">
        <v>7</v>
      </c>
      <c r="EZ2555" s="55">
        <v>1995</v>
      </c>
      <c r="FA2555" s="55">
        <v>2999</v>
      </c>
      <c r="FB2555" s="55" t="s">
        <v>1361</v>
      </c>
      <c r="FC2555" s="55" t="s">
        <v>1258</v>
      </c>
      <c r="FD2555" s="55">
        <v>6</v>
      </c>
      <c r="FF2555" s="55">
        <v>2548</v>
      </c>
      <c r="FG2555" s="55" t="s">
        <v>1313</v>
      </c>
      <c r="FH2555" s="55" t="s">
        <v>1554</v>
      </c>
      <c r="FI2555" s="55">
        <v>1</v>
      </c>
      <c r="FJ2555" s="55">
        <v>2500</v>
      </c>
      <c r="FK2555" s="55" t="s">
        <v>1249</v>
      </c>
      <c r="FL2555" s="55">
        <v>0.3</v>
      </c>
    </row>
    <row r="2556" ht="14.25" customHeight="1" outlineLevel="1" spans="7:168">
      <c r="G2556" s="55">
        <v>2549</v>
      </c>
      <c r="H2556" s="55" t="s">
        <v>1359</v>
      </c>
      <c r="I2556" s="55" t="s">
        <v>1260</v>
      </c>
      <c r="J2556" s="55" t="s">
        <v>1864</v>
      </c>
      <c r="K2556" s="55" t="s">
        <v>1249</v>
      </c>
      <c r="L2556" s="55">
        <v>0.25</v>
      </c>
      <c r="AD2556" s="12">
        <v>2549</v>
      </c>
      <c r="AE2556" s="12" t="s">
        <v>1261</v>
      </c>
      <c r="AF2556" s="12" t="s">
        <v>1452</v>
      </c>
      <c r="AG2556" s="12" t="s">
        <v>1020</v>
      </c>
      <c r="AH2556" s="12" t="s">
        <v>1674</v>
      </c>
      <c r="DN2556" s="55">
        <v>2549</v>
      </c>
      <c r="DO2556" s="55" t="s">
        <v>1309</v>
      </c>
      <c r="DP2556" s="55" t="s">
        <v>1261</v>
      </c>
      <c r="DQ2556" s="55" t="s">
        <v>1260</v>
      </c>
      <c r="DR2556" s="55" t="s">
        <v>1261</v>
      </c>
      <c r="DS2556" s="55">
        <v>33169</v>
      </c>
      <c r="DT2556" s="55">
        <v>10000</v>
      </c>
      <c r="DU2556" s="55" t="s">
        <v>1249</v>
      </c>
      <c r="DV2556" s="55">
        <v>1</v>
      </c>
      <c r="EV2556" s="55">
        <v>2549</v>
      </c>
      <c r="EW2556" s="55" t="s">
        <v>1232</v>
      </c>
      <c r="EX2556" s="55" t="s">
        <v>1260</v>
      </c>
      <c r="EY2556" s="55">
        <v>8</v>
      </c>
      <c r="EZ2556" s="55">
        <v>0</v>
      </c>
      <c r="FA2556" s="55">
        <v>1994</v>
      </c>
      <c r="FB2556" s="55" t="s">
        <v>1361</v>
      </c>
      <c r="FC2556" s="55" t="s">
        <v>1258</v>
      </c>
      <c r="FD2556" s="55">
        <v>5.25</v>
      </c>
      <c r="FF2556" s="55">
        <v>2549</v>
      </c>
      <c r="FG2556" s="55" t="s">
        <v>1313</v>
      </c>
      <c r="FH2556" s="55" t="s">
        <v>1554</v>
      </c>
      <c r="FI2556" s="55">
        <v>1</v>
      </c>
      <c r="FJ2556" s="55">
        <v>5000</v>
      </c>
      <c r="FK2556" s="55" t="s">
        <v>1249</v>
      </c>
      <c r="FL2556" s="55">
        <v>0.3</v>
      </c>
    </row>
    <row r="2557" ht="14.25" customHeight="1" outlineLevel="1" spans="7:168">
      <c r="G2557" s="55">
        <v>2550</v>
      </c>
      <c r="H2557" s="55" t="s">
        <v>1246</v>
      </c>
      <c r="I2557" s="55" t="s">
        <v>1260</v>
      </c>
      <c r="J2557" s="55" t="s">
        <v>1811</v>
      </c>
      <c r="K2557" s="55" t="s">
        <v>1249</v>
      </c>
      <c r="L2557" s="55">
        <v>0.45</v>
      </c>
      <c r="AD2557" s="12">
        <v>2550</v>
      </c>
      <c r="AE2557" s="12" t="s">
        <v>1261</v>
      </c>
      <c r="AF2557" s="12" t="s">
        <v>1740</v>
      </c>
      <c r="AG2557" s="12" t="s">
        <v>1020</v>
      </c>
      <c r="AH2557" s="12" t="s">
        <v>1674</v>
      </c>
      <c r="DN2557" s="55">
        <v>2550</v>
      </c>
      <c r="DO2557" s="55" t="s">
        <v>1309</v>
      </c>
      <c r="DP2557" s="55" t="s">
        <v>1261</v>
      </c>
      <c r="DQ2557" s="55" t="s">
        <v>1260</v>
      </c>
      <c r="DR2557" s="55" t="s">
        <v>1261</v>
      </c>
      <c r="DS2557" s="55">
        <v>33177</v>
      </c>
      <c r="DT2557" s="55">
        <v>10000</v>
      </c>
      <c r="DU2557" s="55" t="s">
        <v>1249</v>
      </c>
      <c r="DV2557" s="55">
        <v>1</v>
      </c>
      <c r="EV2557" s="55">
        <v>2550</v>
      </c>
      <c r="EW2557" s="55" t="s">
        <v>1232</v>
      </c>
      <c r="EX2557" s="55" t="s">
        <v>1260</v>
      </c>
      <c r="EY2557" s="55">
        <v>8</v>
      </c>
      <c r="EZ2557" s="55">
        <v>1995</v>
      </c>
      <c r="FA2557" s="55">
        <v>2999</v>
      </c>
      <c r="FB2557" s="55" t="s">
        <v>1361</v>
      </c>
      <c r="FC2557" s="55" t="s">
        <v>1258</v>
      </c>
      <c r="FD2557" s="55">
        <v>6</v>
      </c>
      <c r="FF2557" s="55">
        <v>2550</v>
      </c>
      <c r="FG2557" s="55" t="s">
        <v>1313</v>
      </c>
      <c r="FH2557" s="55" t="s">
        <v>1554</v>
      </c>
      <c r="FI2557" s="55">
        <v>1</v>
      </c>
      <c r="FJ2557" s="55">
        <v>10000</v>
      </c>
      <c r="FK2557" s="55" t="s">
        <v>1249</v>
      </c>
      <c r="FL2557" s="55">
        <v>0.3</v>
      </c>
    </row>
    <row r="2558" ht="14.25" customHeight="1" outlineLevel="1" spans="7:168">
      <c r="G2558" s="55">
        <v>2551</v>
      </c>
      <c r="H2558" s="55" t="s">
        <v>1246</v>
      </c>
      <c r="I2558" s="55" t="s">
        <v>1260</v>
      </c>
      <c r="J2558" s="55" t="s">
        <v>1864</v>
      </c>
      <c r="K2558" s="55" t="s">
        <v>1249</v>
      </c>
      <c r="L2558" s="55">
        <v>0.25</v>
      </c>
      <c r="AD2558" s="12">
        <v>2551</v>
      </c>
      <c r="AE2558" s="12" t="s">
        <v>1261</v>
      </c>
      <c r="AF2558" s="12" t="s">
        <v>1947</v>
      </c>
      <c r="AG2558" s="12" t="s">
        <v>1020</v>
      </c>
      <c r="AH2558" s="12" t="s">
        <v>1674</v>
      </c>
      <c r="DN2558" s="55">
        <v>2551</v>
      </c>
      <c r="DO2558" s="55" t="s">
        <v>1309</v>
      </c>
      <c r="DP2558" s="55" t="s">
        <v>1261</v>
      </c>
      <c r="DQ2558" s="55" t="s">
        <v>1260</v>
      </c>
      <c r="DR2558" s="55" t="s">
        <v>1261</v>
      </c>
      <c r="DS2558" s="55">
        <v>33178</v>
      </c>
      <c r="DT2558" s="55">
        <v>10000</v>
      </c>
      <c r="DU2558" s="55" t="s">
        <v>1249</v>
      </c>
      <c r="DV2558" s="55">
        <v>1</v>
      </c>
      <c r="EV2558" s="55">
        <v>2551</v>
      </c>
      <c r="EW2558" s="55" t="s">
        <v>1232</v>
      </c>
      <c r="EX2558" s="55" t="s">
        <v>1260</v>
      </c>
      <c r="EY2558" s="55">
        <v>9</v>
      </c>
      <c r="EZ2558" s="55">
        <v>0</v>
      </c>
      <c r="FA2558" s="55">
        <v>1994</v>
      </c>
      <c r="FB2558" s="55" t="s">
        <v>1361</v>
      </c>
      <c r="FC2558" s="55" t="s">
        <v>1258</v>
      </c>
      <c r="FD2558" s="55">
        <v>5.25</v>
      </c>
      <c r="FF2558" s="55">
        <v>2551</v>
      </c>
      <c r="FG2558" s="55" t="s">
        <v>1313</v>
      </c>
      <c r="FH2558" s="55" t="s">
        <v>1554</v>
      </c>
      <c r="FI2558" s="55">
        <v>1</v>
      </c>
      <c r="FJ2558" s="55">
        <v>25000</v>
      </c>
      <c r="FK2558" s="55" t="s">
        <v>1249</v>
      </c>
      <c r="FL2558" s="55">
        <v>0.3</v>
      </c>
    </row>
    <row r="2559" ht="14.25" customHeight="1" outlineLevel="1" spans="7:168">
      <c r="G2559" s="55">
        <v>2552</v>
      </c>
      <c r="H2559" s="55" t="s">
        <v>1309</v>
      </c>
      <c r="I2559" s="55" t="s">
        <v>1260</v>
      </c>
      <c r="J2559" s="55" t="s">
        <v>1811</v>
      </c>
      <c r="K2559" s="55" t="s">
        <v>1249</v>
      </c>
      <c r="L2559" s="55">
        <v>0.45</v>
      </c>
      <c r="AD2559" s="12">
        <v>2552</v>
      </c>
      <c r="AE2559" s="12" t="s">
        <v>1261</v>
      </c>
      <c r="AF2559" s="12" t="s">
        <v>2120</v>
      </c>
      <c r="AG2559" s="12" t="s">
        <v>1020</v>
      </c>
      <c r="AH2559" s="12" t="s">
        <v>1674</v>
      </c>
      <c r="DN2559" s="55">
        <v>2552</v>
      </c>
      <c r="DO2559" s="55" t="s">
        <v>1309</v>
      </c>
      <c r="DP2559" s="55" t="s">
        <v>1261</v>
      </c>
      <c r="DQ2559" s="55" t="s">
        <v>1260</v>
      </c>
      <c r="DR2559" s="55" t="s">
        <v>1261</v>
      </c>
      <c r="DS2559" s="55">
        <v>33181</v>
      </c>
      <c r="DT2559" s="55">
        <v>10000</v>
      </c>
      <c r="DU2559" s="55" t="s">
        <v>1249</v>
      </c>
      <c r="DV2559" s="55">
        <v>1</v>
      </c>
      <c r="EV2559" s="55">
        <v>2552</v>
      </c>
      <c r="EW2559" s="55" t="s">
        <v>1232</v>
      </c>
      <c r="EX2559" s="55" t="s">
        <v>1260</v>
      </c>
      <c r="EY2559" s="55">
        <v>9</v>
      </c>
      <c r="EZ2559" s="55">
        <v>1995</v>
      </c>
      <c r="FA2559" s="55">
        <v>2999</v>
      </c>
      <c r="FB2559" s="55" t="s">
        <v>1361</v>
      </c>
      <c r="FC2559" s="55" t="s">
        <v>1258</v>
      </c>
      <c r="FD2559" s="55">
        <v>6</v>
      </c>
      <c r="FF2559" s="55">
        <v>2552</v>
      </c>
      <c r="FG2559" s="55" t="s">
        <v>1313</v>
      </c>
      <c r="FH2559" s="55" t="s">
        <v>1554</v>
      </c>
      <c r="FI2559" s="55">
        <v>1</v>
      </c>
      <c r="FJ2559" s="55">
        <v>50000</v>
      </c>
      <c r="FK2559" s="55" t="s">
        <v>1249</v>
      </c>
      <c r="FL2559" s="55">
        <v>0.3</v>
      </c>
    </row>
    <row r="2560" ht="14.25" customHeight="1" outlineLevel="1" spans="7:168">
      <c r="G2560" s="55">
        <v>2553</v>
      </c>
      <c r="H2560" s="55" t="s">
        <v>1309</v>
      </c>
      <c r="I2560" s="55" t="s">
        <v>1260</v>
      </c>
      <c r="J2560" s="55" t="s">
        <v>1864</v>
      </c>
      <c r="K2560" s="55" t="s">
        <v>1249</v>
      </c>
      <c r="L2560" s="55">
        <v>0.25</v>
      </c>
      <c r="AD2560" s="12">
        <v>2553</v>
      </c>
      <c r="AE2560" s="12" t="s">
        <v>1261</v>
      </c>
      <c r="AF2560" s="12" t="s">
        <v>2280</v>
      </c>
      <c r="AG2560" s="12" t="s">
        <v>1020</v>
      </c>
      <c r="AH2560" s="12" t="s">
        <v>1674</v>
      </c>
      <c r="DN2560" s="55">
        <v>2553</v>
      </c>
      <c r="DO2560" s="55" t="s">
        <v>1309</v>
      </c>
      <c r="DP2560" s="55" t="s">
        <v>1261</v>
      </c>
      <c r="DQ2560" s="55" t="s">
        <v>1260</v>
      </c>
      <c r="DR2560" s="55" t="s">
        <v>1261</v>
      </c>
      <c r="DS2560" s="55">
        <v>33317</v>
      </c>
      <c r="DT2560" s="55">
        <v>10000</v>
      </c>
      <c r="DU2560" s="55" t="s">
        <v>1249</v>
      </c>
      <c r="DV2560" s="55">
        <v>1</v>
      </c>
      <c r="EV2560" s="55">
        <v>2553</v>
      </c>
      <c r="EW2560" s="55" t="s">
        <v>1232</v>
      </c>
      <c r="EX2560" s="55" t="s">
        <v>1470</v>
      </c>
      <c r="EY2560" s="55">
        <v>1</v>
      </c>
      <c r="EZ2560" s="55">
        <v>0</v>
      </c>
      <c r="FA2560" s="55">
        <v>1994</v>
      </c>
      <c r="FB2560" s="55" t="s">
        <v>1361</v>
      </c>
      <c r="FC2560" s="55" t="s">
        <v>1258</v>
      </c>
      <c r="FD2560" s="55">
        <v>3.25</v>
      </c>
      <c r="FF2560" s="55">
        <v>2553</v>
      </c>
      <c r="FG2560" s="55" t="s">
        <v>1313</v>
      </c>
      <c r="FH2560" s="55" t="s">
        <v>1554</v>
      </c>
      <c r="FI2560" s="55">
        <v>1</v>
      </c>
      <c r="FJ2560" s="55">
        <v>80000</v>
      </c>
      <c r="FK2560" s="55" t="s">
        <v>1249</v>
      </c>
      <c r="FL2560" s="55">
        <v>0.3</v>
      </c>
    </row>
    <row r="2561" ht="14.25" customHeight="1" outlineLevel="1" spans="7:168">
      <c r="G2561" s="55">
        <v>2554</v>
      </c>
      <c r="H2561" s="55" t="s">
        <v>42</v>
      </c>
      <c r="I2561" s="55" t="s">
        <v>1260</v>
      </c>
      <c r="J2561" s="55" t="s">
        <v>1811</v>
      </c>
      <c r="K2561" s="55" t="s">
        <v>1249</v>
      </c>
      <c r="L2561" s="55">
        <v>0.45</v>
      </c>
      <c r="AD2561" s="12">
        <v>2554</v>
      </c>
      <c r="AE2561" s="12" t="s">
        <v>1261</v>
      </c>
      <c r="AF2561" s="12" t="s">
        <v>2403</v>
      </c>
      <c r="AG2561" s="12" t="s">
        <v>1020</v>
      </c>
      <c r="AH2561" s="12" t="s">
        <v>1674</v>
      </c>
      <c r="DN2561" s="55">
        <v>2554</v>
      </c>
      <c r="DO2561" s="55" t="s">
        <v>1309</v>
      </c>
      <c r="DP2561" s="55" t="s">
        <v>1261</v>
      </c>
      <c r="DQ2561" s="55" t="s">
        <v>1260</v>
      </c>
      <c r="DR2561" s="55" t="s">
        <v>1261</v>
      </c>
      <c r="DS2561" s="55">
        <v>33323</v>
      </c>
      <c r="DT2561" s="55">
        <v>10000</v>
      </c>
      <c r="DU2561" s="55" t="s">
        <v>1249</v>
      </c>
      <c r="DV2561" s="55">
        <v>1</v>
      </c>
      <c r="EV2561" s="55">
        <v>2554</v>
      </c>
      <c r="EW2561" s="55" t="s">
        <v>1232</v>
      </c>
      <c r="EX2561" s="55" t="s">
        <v>1470</v>
      </c>
      <c r="EY2561" s="55">
        <v>1</v>
      </c>
      <c r="EZ2561" s="55">
        <v>1995</v>
      </c>
      <c r="FA2561" s="55">
        <v>2999</v>
      </c>
      <c r="FB2561" s="55" t="s">
        <v>1361</v>
      </c>
      <c r="FC2561" s="55" t="s">
        <v>1258</v>
      </c>
      <c r="FD2561" s="55">
        <v>3.5</v>
      </c>
      <c r="FF2561" s="55">
        <v>2554</v>
      </c>
      <c r="FG2561" s="55" t="s">
        <v>1313</v>
      </c>
      <c r="FH2561" s="55" t="s">
        <v>1554</v>
      </c>
      <c r="FI2561" s="55">
        <v>1</v>
      </c>
      <c r="FJ2561" s="55">
        <v>130000</v>
      </c>
      <c r="FK2561" s="55" t="s">
        <v>1249</v>
      </c>
      <c r="FL2561" s="55">
        <v>0.3</v>
      </c>
    </row>
    <row r="2562" ht="14.25" customHeight="1" outlineLevel="1" spans="7:168">
      <c r="G2562" s="55">
        <v>2555</v>
      </c>
      <c r="H2562" s="55" t="s">
        <v>1313</v>
      </c>
      <c r="I2562" s="55" t="s">
        <v>1260</v>
      </c>
      <c r="J2562" s="55" t="s">
        <v>1811</v>
      </c>
      <c r="K2562" s="55" t="s">
        <v>1249</v>
      </c>
      <c r="L2562" s="55">
        <v>0.45</v>
      </c>
      <c r="AD2562" s="12">
        <v>2555</v>
      </c>
      <c r="AE2562" s="12" t="s">
        <v>1261</v>
      </c>
      <c r="AF2562" s="12" t="s">
        <v>1808</v>
      </c>
      <c r="AG2562" s="12" t="s">
        <v>1020</v>
      </c>
      <c r="AH2562" s="12" t="s">
        <v>1674</v>
      </c>
      <c r="DN2562" s="55">
        <v>2555</v>
      </c>
      <c r="DO2562" s="55" t="s">
        <v>1309</v>
      </c>
      <c r="DP2562" s="55" t="s">
        <v>1261</v>
      </c>
      <c r="DQ2562" s="55" t="s">
        <v>1260</v>
      </c>
      <c r="DR2562" s="55" t="s">
        <v>1261</v>
      </c>
      <c r="DS2562" s="55">
        <v>33326</v>
      </c>
      <c r="DT2562" s="55">
        <v>10000</v>
      </c>
      <c r="DU2562" s="55" t="s">
        <v>1249</v>
      </c>
      <c r="DV2562" s="55">
        <v>1</v>
      </c>
      <c r="EV2562" s="55">
        <v>2555</v>
      </c>
      <c r="EW2562" s="55" t="s">
        <v>1232</v>
      </c>
      <c r="EX2562" s="55" t="s">
        <v>1470</v>
      </c>
      <c r="EY2562" s="55">
        <v>10</v>
      </c>
      <c r="EZ2562" s="55">
        <v>0</v>
      </c>
      <c r="FA2562" s="55">
        <v>1994</v>
      </c>
      <c r="FB2562" s="55" t="s">
        <v>1361</v>
      </c>
      <c r="FC2562" s="55" t="s">
        <v>1258</v>
      </c>
      <c r="FD2562" s="55">
        <v>4.15</v>
      </c>
      <c r="FF2562" s="55">
        <v>2555</v>
      </c>
      <c r="FG2562" s="55" t="s">
        <v>1313</v>
      </c>
      <c r="FH2562" s="55" t="s">
        <v>1554</v>
      </c>
      <c r="FI2562" s="55">
        <v>1</v>
      </c>
      <c r="FJ2562" s="55">
        <v>260000</v>
      </c>
      <c r="FK2562" s="55" t="s">
        <v>1249</v>
      </c>
      <c r="FL2562" s="55">
        <v>0.3</v>
      </c>
    </row>
    <row r="2563" ht="14.25" customHeight="1" outlineLevel="1" spans="7:168">
      <c r="G2563" s="55">
        <v>2556</v>
      </c>
      <c r="H2563" s="55" t="s">
        <v>1359</v>
      </c>
      <c r="I2563" s="55" t="s">
        <v>1260</v>
      </c>
      <c r="J2563" s="55" t="s">
        <v>1811</v>
      </c>
      <c r="K2563" s="55" t="s">
        <v>1249</v>
      </c>
      <c r="L2563" s="55">
        <v>0.45</v>
      </c>
      <c r="AD2563" s="12">
        <v>2556</v>
      </c>
      <c r="AE2563" s="12" t="s">
        <v>1261</v>
      </c>
      <c r="AF2563" s="12" t="s">
        <v>1068</v>
      </c>
      <c r="AG2563" s="12" t="s">
        <v>781</v>
      </c>
      <c r="AH2563" s="12" t="s">
        <v>1391</v>
      </c>
      <c r="DN2563" s="55">
        <v>2556</v>
      </c>
      <c r="DO2563" s="55" t="s">
        <v>1309</v>
      </c>
      <c r="DP2563" s="55" t="s">
        <v>1261</v>
      </c>
      <c r="DQ2563" s="55" t="s">
        <v>1260</v>
      </c>
      <c r="DR2563" s="55" t="s">
        <v>1261</v>
      </c>
      <c r="DS2563" s="55">
        <v>33330</v>
      </c>
      <c r="DT2563" s="55">
        <v>10000</v>
      </c>
      <c r="DU2563" s="55" t="s">
        <v>1249</v>
      </c>
      <c r="DV2563" s="55">
        <v>1</v>
      </c>
      <c r="EV2563" s="55">
        <v>2556</v>
      </c>
      <c r="EW2563" s="55" t="s">
        <v>1232</v>
      </c>
      <c r="EX2563" s="55" t="s">
        <v>1470</v>
      </c>
      <c r="EY2563" s="55">
        <v>10</v>
      </c>
      <c r="EZ2563" s="55">
        <v>1995</v>
      </c>
      <c r="FA2563" s="55">
        <v>2999</v>
      </c>
      <c r="FB2563" s="55" t="s">
        <v>1361</v>
      </c>
      <c r="FC2563" s="55" t="s">
        <v>1258</v>
      </c>
      <c r="FD2563" s="55">
        <v>4.15</v>
      </c>
      <c r="FF2563" s="55">
        <v>2556</v>
      </c>
      <c r="FG2563" s="55" t="s">
        <v>1313</v>
      </c>
      <c r="FH2563" s="55" t="s">
        <v>1554</v>
      </c>
      <c r="FI2563" s="55">
        <v>1</v>
      </c>
      <c r="FJ2563" s="55">
        <v>400000</v>
      </c>
      <c r="FK2563" s="55" t="s">
        <v>1249</v>
      </c>
      <c r="FL2563" s="55">
        <v>0.3</v>
      </c>
    </row>
    <row r="2564" ht="14.25" customHeight="1" outlineLevel="1" spans="7:168">
      <c r="G2564" s="55">
        <v>2557</v>
      </c>
      <c r="H2564" s="55" t="s">
        <v>1246</v>
      </c>
      <c r="I2564" s="55" t="s">
        <v>1260</v>
      </c>
      <c r="J2564" s="55" t="s">
        <v>1811</v>
      </c>
      <c r="K2564" s="55" t="s">
        <v>1249</v>
      </c>
      <c r="L2564" s="55">
        <v>0.45</v>
      </c>
      <c r="AD2564" s="12">
        <v>2557</v>
      </c>
      <c r="AE2564" s="12" t="s">
        <v>1261</v>
      </c>
      <c r="AF2564" s="12" t="s">
        <v>1955</v>
      </c>
      <c r="AG2564" s="12" t="s">
        <v>64</v>
      </c>
      <c r="AH2564" s="12" t="s">
        <v>1783</v>
      </c>
      <c r="DN2564" s="55">
        <v>2557</v>
      </c>
      <c r="DO2564" s="55" t="s">
        <v>1309</v>
      </c>
      <c r="DP2564" s="55" t="s">
        <v>1261</v>
      </c>
      <c r="DQ2564" s="55" t="s">
        <v>1260</v>
      </c>
      <c r="DR2564" s="55" t="s">
        <v>1261</v>
      </c>
      <c r="DS2564" s="55">
        <v>33406</v>
      </c>
      <c r="DT2564" s="55">
        <v>10000</v>
      </c>
      <c r="DU2564" s="55" t="s">
        <v>1249</v>
      </c>
      <c r="DV2564" s="55">
        <v>1</v>
      </c>
      <c r="EV2564" s="55">
        <v>2557</v>
      </c>
      <c r="EW2564" s="55" t="s">
        <v>1232</v>
      </c>
      <c r="EX2564" s="55" t="s">
        <v>1470</v>
      </c>
      <c r="EY2564" s="55">
        <v>11</v>
      </c>
      <c r="EZ2564" s="55">
        <v>0</v>
      </c>
      <c r="FA2564" s="55">
        <v>1994</v>
      </c>
      <c r="FB2564" s="55" t="s">
        <v>1361</v>
      </c>
      <c r="FC2564" s="55" t="s">
        <v>1258</v>
      </c>
      <c r="FD2564" s="55">
        <v>4.15</v>
      </c>
      <c r="FF2564" s="55">
        <v>2557</v>
      </c>
      <c r="FG2564" s="55" t="s">
        <v>1313</v>
      </c>
      <c r="FH2564" s="55" t="s">
        <v>1554</v>
      </c>
      <c r="FI2564" s="55">
        <v>1</v>
      </c>
      <c r="FJ2564" s="55">
        <v>530000</v>
      </c>
      <c r="FK2564" s="55" t="s">
        <v>1249</v>
      </c>
      <c r="FL2564" s="55">
        <v>0.3</v>
      </c>
    </row>
    <row r="2565" ht="14.25" customHeight="1" outlineLevel="1" spans="7:168">
      <c r="G2565" s="55">
        <v>2558</v>
      </c>
      <c r="H2565" s="55" t="s">
        <v>1309</v>
      </c>
      <c r="I2565" s="55" t="s">
        <v>1260</v>
      </c>
      <c r="J2565" s="55" t="s">
        <v>1811</v>
      </c>
      <c r="K2565" s="55" t="s">
        <v>1249</v>
      </c>
      <c r="L2565" s="55">
        <v>0.45</v>
      </c>
      <c r="AD2565" s="12">
        <v>2558</v>
      </c>
      <c r="AE2565" s="12" t="s">
        <v>1261</v>
      </c>
      <c r="AF2565" s="12" t="s">
        <v>66</v>
      </c>
      <c r="AG2565" s="12" t="s">
        <v>64</v>
      </c>
      <c r="AH2565" s="12" t="s">
        <v>1864</v>
      </c>
      <c r="DN2565" s="55">
        <v>2558</v>
      </c>
      <c r="DO2565" s="55" t="s">
        <v>1309</v>
      </c>
      <c r="DP2565" s="55" t="s">
        <v>1261</v>
      </c>
      <c r="DQ2565" s="55" t="s">
        <v>1260</v>
      </c>
      <c r="DR2565" s="55" t="s">
        <v>1261</v>
      </c>
      <c r="DS2565" s="55">
        <v>33410</v>
      </c>
      <c r="DT2565" s="55">
        <v>10000</v>
      </c>
      <c r="DU2565" s="55" t="s">
        <v>1249</v>
      </c>
      <c r="DV2565" s="55">
        <v>1</v>
      </c>
      <c r="EV2565" s="55">
        <v>2558</v>
      </c>
      <c r="EW2565" s="55" t="s">
        <v>1232</v>
      </c>
      <c r="EX2565" s="55" t="s">
        <v>1470</v>
      </c>
      <c r="EY2565" s="55">
        <v>11</v>
      </c>
      <c r="EZ2565" s="55">
        <v>1995</v>
      </c>
      <c r="FA2565" s="55">
        <v>2999</v>
      </c>
      <c r="FB2565" s="55" t="s">
        <v>1361</v>
      </c>
      <c r="FC2565" s="55" t="s">
        <v>1258</v>
      </c>
      <c r="FD2565" s="55">
        <v>4.15</v>
      </c>
      <c r="FF2565" s="55">
        <v>2558</v>
      </c>
      <c r="FG2565" s="55" t="s">
        <v>1313</v>
      </c>
      <c r="FH2565" s="55" t="s">
        <v>1554</v>
      </c>
      <c r="FI2565" s="55">
        <v>1</v>
      </c>
      <c r="FJ2565" s="55">
        <v>540000</v>
      </c>
      <c r="FK2565" s="55" t="s">
        <v>1249</v>
      </c>
      <c r="FL2565" s="55">
        <v>0.3</v>
      </c>
    </row>
    <row r="2566" ht="14.25" customHeight="1" outlineLevel="1" spans="7:168">
      <c r="G2566" s="55">
        <v>2559</v>
      </c>
      <c r="H2566" s="55" t="s">
        <v>42</v>
      </c>
      <c r="I2566" s="55" t="s">
        <v>1490</v>
      </c>
      <c r="J2566" s="55" t="s">
        <v>2543</v>
      </c>
      <c r="K2566" s="55" t="s">
        <v>1249</v>
      </c>
      <c r="L2566" s="55">
        <v>0.2</v>
      </c>
      <c r="AD2566" s="12">
        <v>2559</v>
      </c>
      <c r="AE2566" s="12" t="s">
        <v>1261</v>
      </c>
      <c r="AF2566" s="12" t="s">
        <v>1896</v>
      </c>
      <c r="AG2566" s="12" t="s">
        <v>64</v>
      </c>
      <c r="AH2566" s="12" t="s">
        <v>1363</v>
      </c>
      <c r="DN2566" s="55">
        <v>2559</v>
      </c>
      <c r="DO2566" s="55" t="s">
        <v>1309</v>
      </c>
      <c r="DP2566" s="55" t="s">
        <v>1261</v>
      </c>
      <c r="DQ2566" s="55" t="s">
        <v>1260</v>
      </c>
      <c r="DR2566" s="55" t="s">
        <v>1261</v>
      </c>
      <c r="DS2566" s="55">
        <v>33411</v>
      </c>
      <c r="DT2566" s="55">
        <v>10000</v>
      </c>
      <c r="DU2566" s="55" t="s">
        <v>1249</v>
      </c>
      <c r="DV2566" s="55">
        <v>1</v>
      </c>
      <c r="EV2566" s="55">
        <v>2559</v>
      </c>
      <c r="EW2566" s="55" t="s">
        <v>1232</v>
      </c>
      <c r="EX2566" s="55" t="s">
        <v>1470</v>
      </c>
      <c r="EY2566" s="55">
        <v>2</v>
      </c>
      <c r="EZ2566" s="55">
        <v>0</v>
      </c>
      <c r="FA2566" s="55">
        <v>1994</v>
      </c>
      <c r="FB2566" s="55" t="s">
        <v>1361</v>
      </c>
      <c r="FC2566" s="55" t="s">
        <v>1258</v>
      </c>
      <c r="FD2566" s="55">
        <v>3.15</v>
      </c>
      <c r="FF2566" s="55">
        <v>2559</v>
      </c>
      <c r="FG2566" s="55" t="s">
        <v>1313</v>
      </c>
      <c r="FH2566" s="55" t="s">
        <v>1595</v>
      </c>
      <c r="FI2566" s="55">
        <v>1</v>
      </c>
      <c r="FJ2566" s="55">
        <v>0</v>
      </c>
      <c r="FK2566" s="55" t="s">
        <v>1249</v>
      </c>
      <c r="FL2566" s="55">
        <v>0.3</v>
      </c>
    </row>
    <row r="2567" ht="14.25" customHeight="1" outlineLevel="1" spans="7:168">
      <c r="G2567" s="55">
        <v>2560</v>
      </c>
      <c r="H2567" s="55" t="s">
        <v>1313</v>
      </c>
      <c r="I2567" s="55" t="s">
        <v>1490</v>
      </c>
      <c r="J2567" s="55" t="s">
        <v>2543</v>
      </c>
      <c r="K2567" s="55" t="s">
        <v>1249</v>
      </c>
      <c r="L2567" s="55">
        <v>0.2</v>
      </c>
      <c r="AD2567" s="12">
        <v>2560</v>
      </c>
      <c r="AE2567" s="12" t="s">
        <v>1261</v>
      </c>
      <c r="AF2567" s="12" t="s">
        <v>1367</v>
      </c>
      <c r="AG2567" s="12" t="s">
        <v>64</v>
      </c>
      <c r="AH2567" s="12" t="s">
        <v>1910</v>
      </c>
      <c r="DN2567" s="55">
        <v>2560</v>
      </c>
      <c r="DO2567" s="55" t="s">
        <v>1309</v>
      </c>
      <c r="DP2567" s="55" t="s">
        <v>1261</v>
      </c>
      <c r="DQ2567" s="55" t="s">
        <v>1260</v>
      </c>
      <c r="DR2567" s="55" t="s">
        <v>1261</v>
      </c>
      <c r="DS2567" s="55">
        <v>33414</v>
      </c>
      <c r="DT2567" s="55">
        <v>10000</v>
      </c>
      <c r="DU2567" s="55" t="s">
        <v>1249</v>
      </c>
      <c r="DV2567" s="55">
        <v>1</v>
      </c>
      <c r="EV2567" s="55">
        <v>2560</v>
      </c>
      <c r="EW2567" s="55" t="s">
        <v>1232</v>
      </c>
      <c r="EX2567" s="55" t="s">
        <v>1470</v>
      </c>
      <c r="EY2567" s="55">
        <v>2</v>
      </c>
      <c r="EZ2567" s="55">
        <v>1995</v>
      </c>
      <c r="FA2567" s="55">
        <v>2999</v>
      </c>
      <c r="FB2567" s="55" t="s">
        <v>1361</v>
      </c>
      <c r="FC2567" s="55" t="s">
        <v>1258</v>
      </c>
      <c r="FD2567" s="55">
        <v>3.15</v>
      </c>
      <c r="FF2567" s="55">
        <v>2560</v>
      </c>
      <c r="FG2567" s="55" t="s">
        <v>1313</v>
      </c>
      <c r="FH2567" s="55" t="s">
        <v>1595</v>
      </c>
      <c r="FI2567" s="55">
        <v>1</v>
      </c>
      <c r="FJ2567" s="55">
        <v>1000</v>
      </c>
      <c r="FK2567" s="55" t="s">
        <v>1249</v>
      </c>
      <c r="FL2567" s="55">
        <v>0.3</v>
      </c>
    </row>
    <row r="2568" ht="14.25" customHeight="1" outlineLevel="1" spans="7:168">
      <c r="G2568" s="55">
        <v>2561</v>
      </c>
      <c r="H2568" s="55" t="s">
        <v>1359</v>
      </c>
      <c r="I2568" s="55" t="s">
        <v>1490</v>
      </c>
      <c r="J2568" s="55" t="s">
        <v>2543</v>
      </c>
      <c r="K2568" s="55" t="s">
        <v>1249</v>
      </c>
      <c r="L2568" s="55">
        <v>0.2</v>
      </c>
      <c r="AD2568" s="12">
        <v>2561</v>
      </c>
      <c r="AE2568" s="12" t="s">
        <v>1261</v>
      </c>
      <c r="AF2568" s="12" t="s">
        <v>1720</v>
      </c>
      <c r="AG2568" s="12" t="s">
        <v>64</v>
      </c>
      <c r="AH2568" s="12" t="s">
        <v>1939</v>
      </c>
      <c r="DN2568" s="55">
        <v>2561</v>
      </c>
      <c r="DO2568" s="55" t="s">
        <v>1309</v>
      </c>
      <c r="DP2568" s="55" t="s">
        <v>1261</v>
      </c>
      <c r="DQ2568" s="55" t="s">
        <v>1260</v>
      </c>
      <c r="DR2568" s="55" t="s">
        <v>1261</v>
      </c>
      <c r="DS2568" s="55">
        <v>33415</v>
      </c>
      <c r="DT2568" s="55">
        <v>10000</v>
      </c>
      <c r="DU2568" s="55" t="s">
        <v>1249</v>
      </c>
      <c r="DV2568" s="55">
        <v>1</v>
      </c>
      <c r="EV2568" s="55">
        <v>2561</v>
      </c>
      <c r="EW2568" s="55" t="s">
        <v>1232</v>
      </c>
      <c r="EX2568" s="55" t="s">
        <v>1470</v>
      </c>
      <c r="EY2568" s="55">
        <v>3</v>
      </c>
      <c r="EZ2568" s="55">
        <v>0</v>
      </c>
      <c r="FA2568" s="55">
        <v>1994</v>
      </c>
      <c r="FB2568" s="55" t="s">
        <v>1361</v>
      </c>
      <c r="FC2568" s="55" t="s">
        <v>1258</v>
      </c>
      <c r="FD2568" s="55">
        <v>3.15</v>
      </c>
      <c r="FF2568" s="55">
        <v>2561</v>
      </c>
      <c r="FG2568" s="55" t="s">
        <v>1313</v>
      </c>
      <c r="FH2568" s="55" t="s">
        <v>1595</v>
      </c>
      <c r="FI2568" s="55">
        <v>1</v>
      </c>
      <c r="FJ2568" s="55">
        <v>2500</v>
      </c>
      <c r="FK2568" s="55" t="s">
        <v>1249</v>
      </c>
      <c r="FL2568" s="55">
        <v>0.3</v>
      </c>
    </row>
    <row r="2569" ht="14.25" customHeight="1" outlineLevel="1" spans="7:168">
      <c r="G2569" s="55">
        <v>2562</v>
      </c>
      <c r="H2569" s="55" t="s">
        <v>1246</v>
      </c>
      <c r="I2569" s="55" t="s">
        <v>1490</v>
      </c>
      <c r="J2569" s="55" t="s">
        <v>2543</v>
      </c>
      <c r="K2569" s="55" t="s">
        <v>1249</v>
      </c>
      <c r="L2569" s="55">
        <v>0.2</v>
      </c>
      <c r="AD2569" s="12">
        <v>2562</v>
      </c>
      <c r="AE2569" s="12" t="s">
        <v>1261</v>
      </c>
      <c r="AF2569" s="12" t="s">
        <v>2003</v>
      </c>
      <c r="AG2569" s="12" t="s">
        <v>64</v>
      </c>
      <c r="AH2569" s="12" t="s">
        <v>1964</v>
      </c>
      <c r="DN2569" s="55">
        <v>2562</v>
      </c>
      <c r="DO2569" s="55" t="s">
        <v>1309</v>
      </c>
      <c r="DP2569" s="55" t="s">
        <v>1261</v>
      </c>
      <c r="DQ2569" s="55" t="s">
        <v>1260</v>
      </c>
      <c r="DR2569" s="55" t="s">
        <v>1261</v>
      </c>
      <c r="DS2569" s="55">
        <v>33418</v>
      </c>
      <c r="DT2569" s="55">
        <v>10000</v>
      </c>
      <c r="DU2569" s="55" t="s">
        <v>1249</v>
      </c>
      <c r="DV2569" s="55">
        <v>1</v>
      </c>
      <c r="EV2569" s="55">
        <v>2562</v>
      </c>
      <c r="EW2569" s="55" t="s">
        <v>1232</v>
      </c>
      <c r="EX2569" s="55" t="s">
        <v>1470</v>
      </c>
      <c r="EY2569" s="55">
        <v>3</v>
      </c>
      <c r="EZ2569" s="55">
        <v>1995</v>
      </c>
      <c r="FA2569" s="55">
        <v>2999</v>
      </c>
      <c r="FB2569" s="55" t="s">
        <v>1361</v>
      </c>
      <c r="FC2569" s="55" t="s">
        <v>1258</v>
      </c>
      <c r="FD2569" s="55">
        <v>3.15</v>
      </c>
      <c r="FF2569" s="55">
        <v>2562</v>
      </c>
      <c r="FG2569" s="55" t="s">
        <v>1313</v>
      </c>
      <c r="FH2569" s="55" t="s">
        <v>1595</v>
      </c>
      <c r="FI2569" s="55">
        <v>1</v>
      </c>
      <c r="FJ2569" s="55">
        <v>5000</v>
      </c>
      <c r="FK2569" s="55" t="s">
        <v>1249</v>
      </c>
      <c r="FL2569" s="55">
        <v>0.3</v>
      </c>
    </row>
    <row r="2570" ht="14.25" customHeight="1" outlineLevel="1" spans="7:168">
      <c r="G2570" s="55">
        <v>2563</v>
      </c>
      <c r="H2570" s="55" t="s">
        <v>1309</v>
      </c>
      <c r="I2570" s="55" t="s">
        <v>1490</v>
      </c>
      <c r="J2570" s="55" t="s">
        <v>2543</v>
      </c>
      <c r="K2570" s="55" t="s">
        <v>1249</v>
      </c>
      <c r="L2570" s="55">
        <v>0.2</v>
      </c>
      <c r="AD2570" s="12">
        <v>2563</v>
      </c>
      <c r="AE2570" s="12" t="s">
        <v>1261</v>
      </c>
      <c r="AF2570" s="12" t="s">
        <v>2358</v>
      </c>
      <c r="AG2570" s="12" t="s">
        <v>64</v>
      </c>
      <c r="AH2570" s="12" t="s">
        <v>1989</v>
      </c>
      <c r="DN2570" s="55">
        <v>2563</v>
      </c>
      <c r="DO2570" s="55" t="s">
        <v>1309</v>
      </c>
      <c r="DP2570" s="55" t="s">
        <v>1261</v>
      </c>
      <c r="DQ2570" s="55" t="s">
        <v>1260</v>
      </c>
      <c r="DR2570" s="55" t="s">
        <v>1261</v>
      </c>
      <c r="DS2570" s="55">
        <v>33472</v>
      </c>
      <c r="DT2570" s="55">
        <v>10000</v>
      </c>
      <c r="DU2570" s="55" t="s">
        <v>1249</v>
      </c>
      <c r="DV2570" s="55">
        <v>1</v>
      </c>
      <c r="EV2570" s="55">
        <v>2563</v>
      </c>
      <c r="EW2570" s="55" t="s">
        <v>1232</v>
      </c>
      <c r="EX2570" s="55" t="s">
        <v>1470</v>
      </c>
      <c r="EY2570" s="55">
        <v>4</v>
      </c>
      <c r="EZ2570" s="55">
        <v>0</v>
      </c>
      <c r="FA2570" s="55">
        <v>1994</v>
      </c>
      <c r="FB2570" s="55" t="s">
        <v>1361</v>
      </c>
      <c r="FC2570" s="55" t="s">
        <v>1258</v>
      </c>
      <c r="FD2570" s="55">
        <v>3.25</v>
      </c>
      <c r="FF2570" s="55">
        <v>2563</v>
      </c>
      <c r="FG2570" s="55" t="s">
        <v>1313</v>
      </c>
      <c r="FH2570" s="55" t="s">
        <v>1595</v>
      </c>
      <c r="FI2570" s="55">
        <v>1</v>
      </c>
      <c r="FJ2570" s="55">
        <v>10000</v>
      </c>
      <c r="FK2570" s="55" t="s">
        <v>1249</v>
      </c>
      <c r="FL2570" s="55">
        <v>0.3</v>
      </c>
    </row>
    <row r="2571" ht="14.25" customHeight="1" outlineLevel="1" spans="7:168">
      <c r="G2571" s="55">
        <v>2564</v>
      </c>
      <c r="H2571" s="55" t="s">
        <v>42</v>
      </c>
      <c r="I2571" s="55" t="s">
        <v>1490</v>
      </c>
      <c r="J2571" s="55" t="s">
        <v>2898</v>
      </c>
      <c r="K2571" s="55" t="s">
        <v>1249</v>
      </c>
      <c r="L2571" s="55">
        <v>0.2</v>
      </c>
      <c r="AD2571" s="12">
        <v>2564</v>
      </c>
      <c r="AE2571" s="12" t="s">
        <v>1261</v>
      </c>
      <c r="AF2571" s="12" t="s">
        <v>736</v>
      </c>
      <c r="AG2571" s="12" t="s">
        <v>64</v>
      </c>
      <c r="AH2571" s="12" t="s">
        <v>1914</v>
      </c>
      <c r="DN2571" s="55">
        <v>2564</v>
      </c>
      <c r="DO2571" s="55" t="s">
        <v>1309</v>
      </c>
      <c r="DP2571" s="55" t="s">
        <v>1261</v>
      </c>
      <c r="DQ2571" s="55" t="s">
        <v>1260</v>
      </c>
      <c r="DR2571" s="55" t="s">
        <v>1261</v>
      </c>
      <c r="DS2571" s="55">
        <v>33484</v>
      </c>
      <c r="DT2571" s="55">
        <v>10000</v>
      </c>
      <c r="DU2571" s="55" t="s">
        <v>1249</v>
      </c>
      <c r="DV2571" s="55">
        <v>1</v>
      </c>
      <c r="EV2571" s="55">
        <v>2564</v>
      </c>
      <c r="EW2571" s="55" t="s">
        <v>1232</v>
      </c>
      <c r="EX2571" s="55" t="s">
        <v>1470</v>
      </c>
      <c r="EY2571" s="55">
        <v>4</v>
      </c>
      <c r="EZ2571" s="55">
        <v>1995</v>
      </c>
      <c r="FA2571" s="55">
        <v>2999</v>
      </c>
      <c r="FB2571" s="55" t="s">
        <v>1361</v>
      </c>
      <c r="FC2571" s="55" t="s">
        <v>1258</v>
      </c>
      <c r="FD2571" s="55">
        <v>3.25</v>
      </c>
      <c r="FF2571" s="55">
        <v>2564</v>
      </c>
      <c r="FG2571" s="55" t="s">
        <v>1313</v>
      </c>
      <c r="FH2571" s="55" t="s">
        <v>1595</v>
      </c>
      <c r="FI2571" s="55">
        <v>1</v>
      </c>
      <c r="FJ2571" s="55">
        <v>25000</v>
      </c>
      <c r="FK2571" s="55" t="s">
        <v>1249</v>
      </c>
      <c r="FL2571" s="55">
        <v>0.3</v>
      </c>
    </row>
    <row r="2572" ht="14.25" customHeight="1" outlineLevel="1" spans="7:168">
      <c r="G2572" s="55">
        <v>2565</v>
      </c>
      <c r="H2572" s="55" t="s">
        <v>1313</v>
      </c>
      <c r="I2572" s="55" t="s">
        <v>1490</v>
      </c>
      <c r="J2572" s="55" t="s">
        <v>2898</v>
      </c>
      <c r="K2572" s="55" t="s">
        <v>1249</v>
      </c>
      <c r="L2572" s="55">
        <v>0.2</v>
      </c>
      <c r="AD2572" s="12">
        <v>2565</v>
      </c>
      <c r="AE2572" s="12" t="s">
        <v>1261</v>
      </c>
      <c r="AF2572" s="12" t="s">
        <v>2623</v>
      </c>
      <c r="AG2572" s="12" t="s">
        <v>64</v>
      </c>
      <c r="AH2572" s="12" t="s">
        <v>1914</v>
      </c>
      <c r="DN2572" s="55">
        <v>2565</v>
      </c>
      <c r="DO2572" s="55" t="s">
        <v>1313</v>
      </c>
      <c r="DP2572" s="55" t="s">
        <v>1261</v>
      </c>
      <c r="DQ2572" s="55" t="s">
        <v>1260</v>
      </c>
      <c r="DR2572" s="55" t="s">
        <v>1261</v>
      </c>
      <c r="DS2572" s="55">
        <v>33012</v>
      </c>
      <c r="DT2572" s="55">
        <v>10000</v>
      </c>
      <c r="DU2572" s="55" t="s">
        <v>1249</v>
      </c>
      <c r="DV2572" s="55">
        <v>1</v>
      </c>
      <c r="EV2572" s="55">
        <v>2565</v>
      </c>
      <c r="EW2572" s="55" t="s">
        <v>1232</v>
      </c>
      <c r="EX2572" s="55" t="s">
        <v>1470</v>
      </c>
      <c r="EY2572" s="55">
        <v>5</v>
      </c>
      <c r="EZ2572" s="55">
        <v>0</v>
      </c>
      <c r="FA2572" s="55">
        <v>1994</v>
      </c>
      <c r="FB2572" s="55" t="s">
        <v>1361</v>
      </c>
      <c r="FC2572" s="55" t="s">
        <v>1258</v>
      </c>
      <c r="FD2572" s="55">
        <v>3.25</v>
      </c>
      <c r="FF2572" s="55">
        <v>2565</v>
      </c>
      <c r="FG2572" s="55" t="s">
        <v>1313</v>
      </c>
      <c r="FH2572" s="55" t="s">
        <v>1595</v>
      </c>
      <c r="FI2572" s="55">
        <v>1</v>
      </c>
      <c r="FJ2572" s="55">
        <v>50000</v>
      </c>
      <c r="FK2572" s="55" t="s">
        <v>1249</v>
      </c>
      <c r="FL2572" s="55">
        <v>0.3</v>
      </c>
    </row>
    <row r="2573" ht="14.25" customHeight="1" outlineLevel="1" spans="7:168">
      <c r="G2573" s="55">
        <v>2566</v>
      </c>
      <c r="H2573" s="55" t="s">
        <v>1359</v>
      </c>
      <c r="I2573" s="55" t="s">
        <v>1490</v>
      </c>
      <c r="J2573" s="55" t="s">
        <v>2898</v>
      </c>
      <c r="K2573" s="55" t="s">
        <v>1249</v>
      </c>
      <c r="L2573" s="55">
        <v>0.2</v>
      </c>
      <c r="AD2573" s="12">
        <v>2566</v>
      </c>
      <c r="AE2573" s="12" t="s">
        <v>1261</v>
      </c>
      <c r="AF2573" s="12" t="s">
        <v>1548</v>
      </c>
      <c r="AG2573" s="12" t="s">
        <v>2074</v>
      </c>
      <c r="AH2573" s="12" t="s">
        <v>2277</v>
      </c>
      <c r="DN2573" s="55">
        <v>2566</v>
      </c>
      <c r="DO2573" s="55" t="s">
        <v>1313</v>
      </c>
      <c r="DP2573" s="55" t="s">
        <v>1261</v>
      </c>
      <c r="DQ2573" s="55" t="s">
        <v>1260</v>
      </c>
      <c r="DR2573" s="55" t="s">
        <v>1261</v>
      </c>
      <c r="DS2573" s="55">
        <v>33023</v>
      </c>
      <c r="DT2573" s="55">
        <v>10000</v>
      </c>
      <c r="DU2573" s="55" t="s">
        <v>1249</v>
      </c>
      <c r="DV2573" s="55">
        <v>1</v>
      </c>
      <c r="EV2573" s="55">
        <v>2566</v>
      </c>
      <c r="EW2573" s="55" t="s">
        <v>1232</v>
      </c>
      <c r="EX2573" s="55" t="s">
        <v>1470</v>
      </c>
      <c r="EY2573" s="55">
        <v>5</v>
      </c>
      <c r="EZ2573" s="55">
        <v>1995</v>
      </c>
      <c r="FA2573" s="55">
        <v>2999</v>
      </c>
      <c r="FB2573" s="55" t="s">
        <v>1361</v>
      </c>
      <c r="FC2573" s="55" t="s">
        <v>1258</v>
      </c>
      <c r="FD2573" s="55">
        <v>3.5</v>
      </c>
      <c r="FF2573" s="55">
        <v>2566</v>
      </c>
      <c r="FG2573" s="55" t="s">
        <v>1313</v>
      </c>
      <c r="FH2573" s="55" t="s">
        <v>1595</v>
      </c>
      <c r="FI2573" s="55">
        <v>1</v>
      </c>
      <c r="FJ2573" s="55">
        <v>80000</v>
      </c>
      <c r="FK2573" s="55" t="s">
        <v>1249</v>
      </c>
      <c r="FL2573" s="55">
        <v>0.3</v>
      </c>
    </row>
    <row r="2574" ht="14.25" customHeight="1" outlineLevel="1" spans="7:168">
      <c r="G2574" s="55">
        <v>2567</v>
      </c>
      <c r="H2574" s="55" t="s">
        <v>1246</v>
      </c>
      <c r="I2574" s="55" t="s">
        <v>1490</v>
      </c>
      <c r="J2574" s="55" t="s">
        <v>2898</v>
      </c>
      <c r="K2574" s="55" t="s">
        <v>1249</v>
      </c>
      <c r="L2574" s="55">
        <v>0.2</v>
      </c>
      <c r="AD2574" s="12">
        <v>2567</v>
      </c>
      <c r="AE2574" s="12" t="s">
        <v>1261</v>
      </c>
      <c r="AF2574" s="12" t="s">
        <v>1574</v>
      </c>
      <c r="AG2574" s="12" t="s">
        <v>1022</v>
      </c>
      <c r="AH2574" s="12" t="s">
        <v>2237</v>
      </c>
      <c r="DN2574" s="55">
        <v>2567</v>
      </c>
      <c r="DO2574" s="55" t="s">
        <v>1313</v>
      </c>
      <c r="DP2574" s="55" t="s">
        <v>1261</v>
      </c>
      <c r="DQ2574" s="55" t="s">
        <v>1260</v>
      </c>
      <c r="DR2574" s="55" t="s">
        <v>1261</v>
      </c>
      <c r="DS2574" s="55">
        <v>33027</v>
      </c>
      <c r="DT2574" s="55">
        <v>10000</v>
      </c>
      <c r="DU2574" s="55" t="s">
        <v>1249</v>
      </c>
      <c r="DV2574" s="55">
        <v>1</v>
      </c>
      <c r="EV2574" s="55">
        <v>2567</v>
      </c>
      <c r="EW2574" s="55" t="s">
        <v>1232</v>
      </c>
      <c r="EX2574" s="55" t="s">
        <v>1470</v>
      </c>
      <c r="EY2574" s="55">
        <v>6</v>
      </c>
      <c r="EZ2574" s="55">
        <v>0</v>
      </c>
      <c r="FA2574" s="55">
        <v>1994</v>
      </c>
      <c r="FB2574" s="55" t="s">
        <v>1361</v>
      </c>
      <c r="FC2574" s="55" t="s">
        <v>1258</v>
      </c>
      <c r="FD2574" s="55">
        <v>3.25</v>
      </c>
      <c r="FF2574" s="55">
        <v>2567</v>
      </c>
      <c r="FG2574" s="55" t="s">
        <v>1313</v>
      </c>
      <c r="FH2574" s="55" t="s">
        <v>1595</v>
      </c>
      <c r="FI2574" s="55">
        <v>1</v>
      </c>
      <c r="FJ2574" s="55">
        <v>130000</v>
      </c>
      <c r="FK2574" s="55" t="s">
        <v>1249</v>
      </c>
      <c r="FL2574" s="55">
        <v>0.3</v>
      </c>
    </row>
    <row r="2575" ht="14.25" customHeight="1" outlineLevel="1" spans="7:168">
      <c r="G2575" s="55">
        <v>2568</v>
      </c>
      <c r="H2575" s="55" t="s">
        <v>1309</v>
      </c>
      <c r="I2575" s="55" t="s">
        <v>1490</v>
      </c>
      <c r="J2575" s="55" t="s">
        <v>2898</v>
      </c>
      <c r="K2575" s="55" t="s">
        <v>1249</v>
      </c>
      <c r="L2575" s="55">
        <v>0.2</v>
      </c>
      <c r="AD2575" s="12">
        <v>2568</v>
      </c>
      <c r="AE2575" s="12" t="s">
        <v>1261</v>
      </c>
      <c r="AF2575" s="12" t="s">
        <v>1981</v>
      </c>
      <c r="AG2575" s="12" t="s">
        <v>2074</v>
      </c>
      <c r="AH2575" s="12" t="s">
        <v>2277</v>
      </c>
      <c r="DN2575" s="55">
        <v>2568</v>
      </c>
      <c r="DO2575" s="55" t="s">
        <v>1313</v>
      </c>
      <c r="DP2575" s="55" t="s">
        <v>1261</v>
      </c>
      <c r="DQ2575" s="55" t="s">
        <v>1260</v>
      </c>
      <c r="DR2575" s="55" t="s">
        <v>1261</v>
      </c>
      <c r="DS2575" s="55">
        <v>33030</v>
      </c>
      <c r="DT2575" s="55">
        <v>10000</v>
      </c>
      <c r="DU2575" s="55" t="s">
        <v>1249</v>
      </c>
      <c r="DV2575" s="55">
        <v>1</v>
      </c>
      <c r="EV2575" s="55">
        <v>2568</v>
      </c>
      <c r="EW2575" s="55" t="s">
        <v>1232</v>
      </c>
      <c r="EX2575" s="55" t="s">
        <v>1470</v>
      </c>
      <c r="EY2575" s="55">
        <v>6</v>
      </c>
      <c r="EZ2575" s="55">
        <v>1995</v>
      </c>
      <c r="FA2575" s="55">
        <v>2999</v>
      </c>
      <c r="FB2575" s="55" t="s">
        <v>1361</v>
      </c>
      <c r="FC2575" s="55" t="s">
        <v>1258</v>
      </c>
      <c r="FD2575" s="55">
        <v>3.25</v>
      </c>
      <c r="FF2575" s="55">
        <v>2568</v>
      </c>
      <c r="FG2575" s="55" t="s">
        <v>1313</v>
      </c>
      <c r="FH2575" s="55" t="s">
        <v>1595</v>
      </c>
      <c r="FI2575" s="55">
        <v>1</v>
      </c>
      <c r="FJ2575" s="55">
        <v>260000</v>
      </c>
      <c r="FK2575" s="55" t="s">
        <v>1249</v>
      </c>
      <c r="FL2575" s="55">
        <v>0.3</v>
      </c>
    </row>
    <row r="2576" ht="14.25" customHeight="1" outlineLevel="1" spans="7:168">
      <c r="G2576" s="55">
        <v>2569</v>
      </c>
      <c r="H2576" s="55" t="s">
        <v>42</v>
      </c>
      <c r="I2576" s="55" t="s">
        <v>1995</v>
      </c>
      <c r="J2576" s="55" t="s">
        <v>3046</v>
      </c>
      <c r="K2576" s="55" t="s">
        <v>1249</v>
      </c>
      <c r="L2576" s="55">
        <v>0.18</v>
      </c>
      <c r="AD2576" s="12">
        <v>2569</v>
      </c>
      <c r="AE2576" s="12" t="s">
        <v>1261</v>
      </c>
      <c r="AF2576" s="12" t="s">
        <v>1875</v>
      </c>
      <c r="AG2576" s="12" t="s">
        <v>1022</v>
      </c>
      <c r="AH2576" s="12" t="s">
        <v>2319</v>
      </c>
      <c r="DN2576" s="55">
        <v>2569</v>
      </c>
      <c r="DO2576" s="55" t="s">
        <v>1313</v>
      </c>
      <c r="DP2576" s="55" t="s">
        <v>1261</v>
      </c>
      <c r="DQ2576" s="55" t="s">
        <v>1260</v>
      </c>
      <c r="DR2576" s="55" t="s">
        <v>1261</v>
      </c>
      <c r="DS2576" s="55">
        <v>33062</v>
      </c>
      <c r="DT2576" s="55">
        <v>10000</v>
      </c>
      <c r="DU2576" s="55" t="s">
        <v>1249</v>
      </c>
      <c r="DV2576" s="55">
        <v>1</v>
      </c>
      <c r="EV2576" s="55">
        <v>2569</v>
      </c>
      <c r="EW2576" s="55" t="s">
        <v>1232</v>
      </c>
      <c r="EX2576" s="55" t="s">
        <v>1470</v>
      </c>
      <c r="EY2576" s="55">
        <v>7</v>
      </c>
      <c r="EZ2576" s="55">
        <v>0</v>
      </c>
      <c r="FA2576" s="55">
        <v>1994</v>
      </c>
      <c r="FB2576" s="55" t="s">
        <v>1361</v>
      </c>
      <c r="FC2576" s="55" t="s">
        <v>1258</v>
      </c>
      <c r="FD2576" s="55">
        <v>2.5</v>
      </c>
      <c r="FF2576" s="55">
        <v>2569</v>
      </c>
      <c r="FG2576" s="55" t="s">
        <v>1313</v>
      </c>
      <c r="FH2576" s="55" t="s">
        <v>1595</v>
      </c>
      <c r="FI2576" s="55">
        <v>1</v>
      </c>
      <c r="FJ2576" s="55">
        <v>400000</v>
      </c>
      <c r="FK2576" s="55" t="s">
        <v>1249</v>
      </c>
      <c r="FL2576" s="55">
        <v>0.3</v>
      </c>
    </row>
    <row r="2577" ht="14.25" customHeight="1" outlineLevel="1" spans="7:168">
      <c r="G2577" s="55">
        <v>2570</v>
      </c>
      <c r="H2577" s="55" t="s">
        <v>1313</v>
      </c>
      <c r="I2577" s="55" t="s">
        <v>1995</v>
      </c>
      <c r="J2577" s="55" t="s">
        <v>3046</v>
      </c>
      <c r="K2577" s="55" t="s">
        <v>1249</v>
      </c>
      <c r="L2577" s="55">
        <v>0.18</v>
      </c>
      <c r="AD2577" s="12">
        <v>2570</v>
      </c>
      <c r="AE2577" s="12" t="s">
        <v>1261</v>
      </c>
      <c r="AF2577" s="12" t="s">
        <v>2174</v>
      </c>
      <c r="AG2577" s="12" t="s">
        <v>2074</v>
      </c>
      <c r="AH2577" s="12" t="s">
        <v>2277</v>
      </c>
      <c r="DN2577" s="55">
        <v>2570</v>
      </c>
      <c r="DO2577" s="55" t="s">
        <v>1313</v>
      </c>
      <c r="DP2577" s="55" t="s">
        <v>1261</v>
      </c>
      <c r="DQ2577" s="55" t="s">
        <v>1260</v>
      </c>
      <c r="DR2577" s="55" t="s">
        <v>1261</v>
      </c>
      <c r="DS2577" s="55">
        <v>33064</v>
      </c>
      <c r="DT2577" s="55">
        <v>10000</v>
      </c>
      <c r="DU2577" s="55" t="s">
        <v>1249</v>
      </c>
      <c r="DV2577" s="55">
        <v>1</v>
      </c>
      <c r="EV2577" s="55">
        <v>2570</v>
      </c>
      <c r="EW2577" s="55" t="s">
        <v>1232</v>
      </c>
      <c r="EX2577" s="55" t="s">
        <v>1470</v>
      </c>
      <c r="EY2577" s="55">
        <v>7</v>
      </c>
      <c r="EZ2577" s="55">
        <v>1995</v>
      </c>
      <c r="FA2577" s="55">
        <v>2999</v>
      </c>
      <c r="FB2577" s="55" t="s">
        <v>1361</v>
      </c>
      <c r="FC2577" s="55" t="s">
        <v>1258</v>
      </c>
      <c r="FD2577" s="55">
        <v>2.5</v>
      </c>
      <c r="FF2577" s="55">
        <v>2570</v>
      </c>
      <c r="FG2577" s="55" t="s">
        <v>1313</v>
      </c>
      <c r="FH2577" s="55" t="s">
        <v>1595</v>
      </c>
      <c r="FI2577" s="55">
        <v>1</v>
      </c>
      <c r="FJ2577" s="55">
        <v>530000</v>
      </c>
      <c r="FK2577" s="55" t="s">
        <v>1249</v>
      </c>
      <c r="FL2577" s="55">
        <v>0.3</v>
      </c>
    </row>
    <row r="2578" ht="14.25" customHeight="1" outlineLevel="1" spans="7:168">
      <c r="G2578" s="55">
        <v>2571</v>
      </c>
      <c r="H2578" s="55" t="s">
        <v>1359</v>
      </c>
      <c r="I2578" s="55" t="s">
        <v>1995</v>
      </c>
      <c r="J2578" s="55" t="s">
        <v>3046</v>
      </c>
      <c r="K2578" s="55" t="s">
        <v>1249</v>
      </c>
      <c r="L2578" s="55">
        <v>0.18</v>
      </c>
      <c r="AD2578" s="12">
        <v>2571</v>
      </c>
      <c r="AE2578" s="12" t="s">
        <v>1261</v>
      </c>
      <c r="AF2578" s="12" t="s">
        <v>1798</v>
      </c>
      <c r="AG2578" s="12" t="s">
        <v>1022</v>
      </c>
      <c r="AH2578" s="12" t="s">
        <v>2338</v>
      </c>
      <c r="DN2578" s="55">
        <v>2571</v>
      </c>
      <c r="DO2578" s="55" t="s">
        <v>1313</v>
      </c>
      <c r="DP2578" s="55" t="s">
        <v>1261</v>
      </c>
      <c r="DQ2578" s="55" t="s">
        <v>1260</v>
      </c>
      <c r="DR2578" s="55" t="s">
        <v>1261</v>
      </c>
      <c r="DS2578" s="55">
        <v>33069</v>
      </c>
      <c r="DT2578" s="55">
        <v>10000</v>
      </c>
      <c r="DU2578" s="55" t="s">
        <v>1249</v>
      </c>
      <c r="DV2578" s="55">
        <v>1</v>
      </c>
      <c r="EV2578" s="55">
        <v>2571</v>
      </c>
      <c r="EW2578" s="55" t="s">
        <v>1232</v>
      </c>
      <c r="EX2578" s="55" t="s">
        <v>1470</v>
      </c>
      <c r="EY2578" s="55">
        <v>8</v>
      </c>
      <c r="EZ2578" s="55">
        <v>0</v>
      </c>
      <c r="FA2578" s="55">
        <v>1994</v>
      </c>
      <c r="FB2578" s="55" t="s">
        <v>1262</v>
      </c>
      <c r="FC2578" s="55" t="s">
        <v>1258</v>
      </c>
      <c r="FD2578" s="55">
        <v>0</v>
      </c>
      <c r="FF2578" s="55">
        <v>2571</v>
      </c>
      <c r="FG2578" s="55" t="s">
        <v>1313</v>
      </c>
      <c r="FH2578" s="55" t="s">
        <v>1595</v>
      </c>
      <c r="FI2578" s="55">
        <v>1</v>
      </c>
      <c r="FJ2578" s="55">
        <v>540000</v>
      </c>
      <c r="FK2578" s="55" t="s">
        <v>1249</v>
      </c>
      <c r="FL2578" s="55">
        <v>0.3</v>
      </c>
    </row>
    <row r="2579" ht="14.25" customHeight="1" outlineLevel="1" spans="7:168">
      <c r="G2579" s="55">
        <v>2572</v>
      </c>
      <c r="H2579" s="55" t="s">
        <v>1246</v>
      </c>
      <c r="I2579" s="55" t="s">
        <v>1995</v>
      </c>
      <c r="J2579" s="55" t="s">
        <v>3046</v>
      </c>
      <c r="K2579" s="55" t="s">
        <v>1249</v>
      </c>
      <c r="L2579" s="55">
        <v>0.18</v>
      </c>
      <c r="AD2579" s="12">
        <v>2572</v>
      </c>
      <c r="AE2579" s="12" t="s">
        <v>1261</v>
      </c>
      <c r="AF2579" s="12" t="s">
        <v>1915</v>
      </c>
      <c r="AG2579" s="12" t="s">
        <v>2072</v>
      </c>
      <c r="AH2579" s="12" t="s">
        <v>3040</v>
      </c>
      <c r="DN2579" s="55">
        <v>2572</v>
      </c>
      <c r="DO2579" s="55" t="s">
        <v>1313</v>
      </c>
      <c r="DP2579" s="55" t="s">
        <v>1261</v>
      </c>
      <c r="DQ2579" s="55" t="s">
        <v>1260</v>
      </c>
      <c r="DR2579" s="55" t="s">
        <v>1261</v>
      </c>
      <c r="DS2579" s="55">
        <v>33071</v>
      </c>
      <c r="DT2579" s="55">
        <v>10000</v>
      </c>
      <c r="DU2579" s="55" t="s">
        <v>1249</v>
      </c>
      <c r="DV2579" s="55">
        <v>1</v>
      </c>
      <c r="EV2579" s="55">
        <v>2572</v>
      </c>
      <c r="EW2579" s="55" t="s">
        <v>1232</v>
      </c>
      <c r="EX2579" s="55" t="s">
        <v>1470</v>
      </c>
      <c r="EY2579" s="55">
        <v>8</v>
      </c>
      <c r="EZ2579" s="55">
        <v>1995</v>
      </c>
      <c r="FA2579" s="55">
        <v>2999</v>
      </c>
      <c r="FB2579" s="55" t="s">
        <v>1262</v>
      </c>
      <c r="FC2579" s="55" t="s">
        <v>1258</v>
      </c>
      <c r="FD2579" s="55">
        <v>0</v>
      </c>
      <c r="FF2579" s="55">
        <v>2572</v>
      </c>
      <c r="FG2579" s="55" t="s">
        <v>1313</v>
      </c>
      <c r="FH2579" s="55" t="s">
        <v>1595</v>
      </c>
      <c r="FI2579" s="55">
        <v>2</v>
      </c>
      <c r="FJ2579" s="55">
        <v>0</v>
      </c>
      <c r="FK2579" s="55" t="s">
        <v>1249</v>
      </c>
      <c r="FL2579" s="55">
        <v>0.3</v>
      </c>
    </row>
    <row r="2580" ht="14.25" customHeight="1" outlineLevel="1" spans="7:168">
      <c r="G2580" s="55">
        <v>2573</v>
      </c>
      <c r="H2580" s="55" t="s">
        <v>1309</v>
      </c>
      <c r="I2580" s="55" t="s">
        <v>1995</v>
      </c>
      <c r="J2580" s="55" t="s">
        <v>3046</v>
      </c>
      <c r="K2580" s="55" t="s">
        <v>1249</v>
      </c>
      <c r="L2580" s="55">
        <v>0.18</v>
      </c>
      <c r="AD2580" s="12">
        <v>2573</v>
      </c>
      <c r="AE2580" s="12" t="s">
        <v>1261</v>
      </c>
      <c r="AF2580" s="12" t="s">
        <v>2636</v>
      </c>
      <c r="AG2580" s="12" t="s">
        <v>1022</v>
      </c>
      <c r="AH2580" s="12" t="s">
        <v>2338</v>
      </c>
      <c r="DN2580" s="55">
        <v>2573</v>
      </c>
      <c r="DO2580" s="55" t="s">
        <v>1313</v>
      </c>
      <c r="DP2580" s="55" t="s">
        <v>1261</v>
      </c>
      <c r="DQ2580" s="55" t="s">
        <v>1260</v>
      </c>
      <c r="DR2580" s="55" t="s">
        <v>1261</v>
      </c>
      <c r="DS2580" s="55">
        <v>33073</v>
      </c>
      <c r="DT2580" s="55">
        <v>10000</v>
      </c>
      <c r="DU2580" s="55" t="s">
        <v>1249</v>
      </c>
      <c r="DV2580" s="55">
        <v>1</v>
      </c>
      <c r="EV2580" s="55">
        <v>2573</v>
      </c>
      <c r="EW2580" s="55" t="s">
        <v>1232</v>
      </c>
      <c r="EX2580" s="55" t="s">
        <v>1470</v>
      </c>
      <c r="EY2580" s="55">
        <v>9</v>
      </c>
      <c r="EZ2580" s="55">
        <v>0</v>
      </c>
      <c r="FA2580" s="55">
        <v>1994</v>
      </c>
      <c r="FB2580" s="55" t="s">
        <v>1262</v>
      </c>
      <c r="FC2580" s="55" t="s">
        <v>1258</v>
      </c>
      <c r="FD2580" s="55">
        <v>0</v>
      </c>
      <c r="FF2580" s="55">
        <v>2573</v>
      </c>
      <c r="FG2580" s="55" t="s">
        <v>1313</v>
      </c>
      <c r="FH2580" s="55" t="s">
        <v>1595</v>
      </c>
      <c r="FI2580" s="55">
        <v>2</v>
      </c>
      <c r="FJ2580" s="55">
        <v>1000</v>
      </c>
      <c r="FK2580" s="55" t="s">
        <v>1249</v>
      </c>
      <c r="FL2580" s="55">
        <v>0.3</v>
      </c>
    </row>
    <row r="2581" ht="14.25" customHeight="1" outlineLevel="1" spans="7:168">
      <c r="G2581" s="55">
        <v>2574</v>
      </c>
      <c r="H2581" s="55" t="s">
        <v>42</v>
      </c>
      <c r="I2581" s="55" t="s">
        <v>1995</v>
      </c>
      <c r="J2581" s="55" t="s">
        <v>3078</v>
      </c>
      <c r="K2581" s="55" t="s">
        <v>1249</v>
      </c>
      <c r="L2581" s="55">
        <v>0.18</v>
      </c>
      <c r="AD2581" s="12">
        <v>2574</v>
      </c>
      <c r="AE2581" s="12" t="s">
        <v>1261</v>
      </c>
      <c r="AF2581" s="12" t="s">
        <v>1287</v>
      </c>
      <c r="AG2581" s="12" t="s">
        <v>2072</v>
      </c>
      <c r="AH2581" s="12" t="s">
        <v>2894</v>
      </c>
      <c r="DN2581" s="55">
        <v>2574</v>
      </c>
      <c r="DO2581" s="55" t="s">
        <v>1313</v>
      </c>
      <c r="DP2581" s="55" t="s">
        <v>1261</v>
      </c>
      <c r="DQ2581" s="55" t="s">
        <v>1260</v>
      </c>
      <c r="DR2581" s="55" t="s">
        <v>1261</v>
      </c>
      <c r="DS2581" s="55">
        <v>33143</v>
      </c>
      <c r="DT2581" s="55">
        <v>10000</v>
      </c>
      <c r="DU2581" s="55" t="s">
        <v>1249</v>
      </c>
      <c r="DV2581" s="55">
        <v>1</v>
      </c>
      <c r="EV2581" s="55">
        <v>2574</v>
      </c>
      <c r="EW2581" s="55" t="s">
        <v>1232</v>
      </c>
      <c r="EX2581" s="55" t="s">
        <v>1470</v>
      </c>
      <c r="EY2581" s="55">
        <v>9</v>
      </c>
      <c r="EZ2581" s="55">
        <v>1995</v>
      </c>
      <c r="FA2581" s="55">
        <v>2999</v>
      </c>
      <c r="FB2581" s="55" t="s">
        <v>1262</v>
      </c>
      <c r="FC2581" s="55" t="s">
        <v>1258</v>
      </c>
      <c r="FD2581" s="55">
        <v>0</v>
      </c>
      <c r="FF2581" s="55">
        <v>2574</v>
      </c>
      <c r="FG2581" s="55" t="s">
        <v>1313</v>
      </c>
      <c r="FH2581" s="55" t="s">
        <v>1595</v>
      </c>
      <c r="FI2581" s="55">
        <v>2</v>
      </c>
      <c r="FJ2581" s="55">
        <v>2500</v>
      </c>
      <c r="FK2581" s="55" t="s">
        <v>1249</v>
      </c>
      <c r="FL2581" s="55">
        <v>0.3</v>
      </c>
    </row>
    <row r="2582" ht="14.25" customHeight="1" outlineLevel="1" spans="7:168">
      <c r="G2582" s="55">
        <v>2575</v>
      </c>
      <c r="H2582" s="55" t="s">
        <v>1313</v>
      </c>
      <c r="I2582" s="55" t="s">
        <v>1995</v>
      </c>
      <c r="J2582" s="55" t="s">
        <v>3078</v>
      </c>
      <c r="K2582" s="55" t="s">
        <v>1249</v>
      </c>
      <c r="L2582" s="55">
        <v>0.18</v>
      </c>
      <c r="AD2582" s="12">
        <v>2575</v>
      </c>
      <c r="AE2582" s="12" t="s">
        <v>1261</v>
      </c>
      <c r="AF2582" s="12" t="s">
        <v>648</v>
      </c>
      <c r="AG2582" s="12" t="s">
        <v>1022</v>
      </c>
      <c r="AH2582" s="12" t="s">
        <v>2354</v>
      </c>
      <c r="DN2582" s="55">
        <v>2575</v>
      </c>
      <c r="DO2582" s="55" t="s">
        <v>1313</v>
      </c>
      <c r="DP2582" s="55" t="s">
        <v>1261</v>
      </c>
      <c r="DQ2582" s="55" t="s">
        <v>1260</v>
      </c>
      <c r="DR2582" s="55" t="s">
        <v>1261</v>
      </c>
      <c r="DS2582" s="55">
        <v>33150</v>
      </c>
      <c r="DT2582" s="55">
        <v>10000</v>
      </c>
      <c r="DU2582" s="55" t="s">
        <v>1249</v>
      </c>
      <c r="DV2582" s="55">
        <v>1</v>
      </c>
      <c r="EV2582" s="55">
        <v>2575</v>
      </c>
      <c r="EW2582" s="55" t="s">
        <v>1232</v>
      </c>
      <c r="EX2582" s="55" t="s">
        <v>1667</v>
      </c>
      <c r="EY2582" s="55">
        <v>1</v>
      </c>
      <c r="EZ2582" s="55">
        <v>0</v>
      </c>
      <c r="FA2582" s="55">
        <v>1994</v>
      </c>
      <c r="FB2582" s="55" t="s">
        <v>1262</v>
      </c>
      <c r="FC2582" s="55" t="s">
        <v>1258</v>
      </c>
      <c r="FD2582" s="55">
        <v>0</v>
      </c>
      <c r="FF2582" s="55">
        <v>2575</v>
      </c>
      <c r="FG2582" s="55" t="s">
        <v>1313</v>
      </c>
      <c r="FH2582" s="55" t="s">
        <v>1595</v>
      </c>
      <c r="FI2582" s="55">
        <v>2</v>
      </c>
      <c r="FJ2582" s="55">
        <v>5000</v>
      </c>
      <c r="FK2582" s="55" t="s">
        <v>1249</v>
      </c>
      <c r="FL2582" s="55">
        <v>0.3</v>
      </c>
    </row>
    <row r="2583" ht="14.25" customHeight="1" outlineLevel="1" spans="7:168">
      <c r="G2583" s="55">
        <v>2576</v>
      </c>
      <c r="H2583" s="55" t="s">
        <v>1359</v>
      </c>
      <c r="I2583" s="55" t="s">
        <v>1995</v>
      </c>
      <c r="J2583" s="55" t="s">
        <v>3078</v>
      </c>
      <c r="K2583" s="55" t="s">
        <v>1249</v>
      </c>
      <c r="L2583" s="55">
        <v>0.18</v>
      </c>
      <c r="AD2583" s="12">
        <v>2576</v>
      </c>
      <c r="AE2583" s="12" t="s">
        <v>1261</v>
      </c>
      <c r="AF2583" s="12" t="s">
        <v>1608</v>
      </c>
      <c r="AG2583" s="12" t="s">
        <v>2072</v>
      </c>
      <c r="AH2583" s="12" t="s">
        <v>2894</v>
      </c>
      <c r="DN2583" s="55">
        <v>2576</v>
      </c>
      <c r="DO2583" s="55" t="s">
        <v>1313</v>
      </c>
      <c r="DP2583" s="55" t="s">
        <v>1261</v>
      </c>
      <c r="DQ2583" s="55" t="s">
        <v>1260</v>
      </c>
      <c r="DR2583" s="55" t="s">
        <v>1261</v>
      </c>
      <c r="DS2583" s="55">
        <v>33160</v>
      </c>
      <c r="DT2583" s="55">
        <v>10000</v>
      </c>
      <c r="DU2583" s="55" t="s">
        <v>1249</v>
      </c>
      <c r="DV2583" s="55">
        <v>1</v>
      </c>
      <c r="EV2583" s="55">
        <v>2576</v>
      </c>
      <c r="EW2583" s="55" t="s">
        <v>1232</v>
      </c>
      <c r="EX2583" s="55" t="s">
        <v>1667</v>
      </c>
      <c r="EY2583" s="55">
        <v>1</v>
      </c>
      <c r="EZ2583" s="55">
        <v>1995</v>
      </c>
      <c r="FA2583" s="55">
        <v>2999</v>
      </c>
      <c r="FB2583" s="55" t="s">
        <v>1262</v>
      </c>
      <c r="FC2583" s="55" t="s">
        <v>1258</v>
      </c>
      <c r="FD2583" s="55">
        <v>0</v>
      </c>
      <c r="FF2583" s="55">
        <v>2576</v>
      </c>
      <c r="FG2583" s="55" t="s">
        <v>1313</v>
      </c>
      <c r="FH2583" s="55" t="s">
        <v>1595</v>
      </c>
      <c r="FI2583" s="55">
        <v>2</v>
      </c>
      <c r="FJ2583" s="55">
        <v>10000</v>
      </c>
      <c r="FK2583" s="55" t="s">
        <v>1249</v>
      </c>
      <c r="FL2583" s="55">
        <v>0.3</v>
      </c>
    </row>
    <row r="2584" ht="14.25" customHeight="1" outlineLevel="1" spans="7:168">
      <c r="G2584" s="55">
        <v>2577</v>
      </c>
      <c r="H2584" s="55" t="s">
        <v>1246</v>
      </c>
      <c r="I2584" s="55" t="s">
        <v>1995</v>
      </c>
      <c r="J2584" s="55" t="s">
        <v>3078</v>
      </c>
      <c r="K2584" s="55" t="s">
        <v>1249</v>
      </c>
      <c r="L2584" s="55">
        <v>0.18</v>
      </c>
      <c r="AD2584" s="12">
        <v>2577</v>
      </c>
      <c r="AE2584" s="12" t="s">
        <v>1261</v>
      </c>
      <c r="AF2584" s="12" t="s">
        <v>1535</v>
      </c>
      <c r="AG2584" s="12" t="s">
        <v>1022</v>
      </c>
      <c r="AH2584" s="12" t="s">
        <v>2354</v>
      </c>
      <c r="DN2584" s="55">
        <v>2577</v>
      </c>
      <c r="DO2584" s="55" t="s">
        <v>1313</v>
      </c>
      <c r="DP2584" s="55" t="s">
        <v>1261</v>
      </c>
      <c r="DQ2584" s="55" t="s">
        <v>1260</v>
      </c>
      <c r="DR2584" s="55" t="s">
        <v>1261</v>
      </c>
      <c r="DS2584" s="55">
        <v>33165</v>
      </c>
      <c r="DT2584" s="55">
        <v>10000</v>
      </c>
      <c r="DU2584" s="55" t="s">
        <v>1249</v>
      </c>
      <c r="DV2584" s="55">
        <v>1</v>
      </c>
      <c r="EV2584" s="55">
        <v>2577</v>
      </c>
      <c r="EW2584" s="55" t="s">
        <v>1232</v>
      </c>
      <c r="EX2584" s="55" t="s">
        <v>1554</v>
      </c>
      <c r="EY2584" s="55">
        <v>1</v>
      </c>
      <c r="EZ2584" s="55">
        <v>0</v>
      </c>
      <c r="FA2584" s="55">
        <v>1994</v>
      </c>
      <c r="FB2584" s="55" t="s">
        <v>1262</v>
      </c>
      <c r="FC2584" s="55" t="s">
        <v>1258</v>
      </c>
      <c r="FD2584" s="55">
        <v>0</v>
      </c>
      <c r="FF2584" s="55">
        <v>2577</v>
      </c>
      <c r="FG2584" s="55" t="s">
        <v>1313</v>
      </c>
      <c r="FH2584" s="55" t="s">
        <v>1595</v>
      </c>
      <c r="FI2584" s="55">
        <v>2</v>
      </c>
      <c r="FJ2584" s="55">
        <v>25000</v>
      </c>
      <c r="FK2584" s="55" t="s">
        <v>1249</v>
      </c>
      <c r="FL2584" s="55">
        <v>0.3</v>
      </c>
    </row>
    <row r="2585" ht="14.25" customHeight="1" outlineLevel="1" spans="7:168">
      <c r="G2585" s="55">
        <v>2578</v>
      </c>
      <c r="H2585" s="55" t="s">
        <v>1309</v>
      </c>
      <c r="I2585" s="55" t="s">
        <v>1995</v>
      </c>
      <c r="J2585" s="55" t="s">
        <v>3078</v>
      </c>
      <c r="K2585" s="55" t="s">
        <v>1249</v>
      </c>
      <c r="L2585" s="55">
        <v>0.18</v>
      </c>
      <c r="AD2585" s="12">
        <v>2578</v>
      </c>
      <c r="AE2585" s="12" t="s">
        <v>1261</v>
      </c>
      <c r="AF2585" s="12" t="s">
        <v>1771</v>
      </c>
      <c r="AG2585" s="12" t="s">
        <v>2072</v>
      </c>
      <c r="AH2585" s="12" t="s">
        <v>2894</v>
      </c>
      <c r="DN2585" s="55">
        <v>2578</v>
      </c>
      <c r="DO2585" s="55" t="s">
        <v>1313</v>
      </c>
      <c r="DP2585" s="55" t="s">
        <v>1261</v>
      </c>
      <c r="DQ2585" s="55" t="s">
        <v>1260</v>
      </c>
      <c r="DR2585" s="55" t="s">
        <v>1261</v>
      </c>
      <c r="DS2585" s="55">
        <v>33174</v>
      </c>
      <c r="DT2585" s="55">
        <v>10000</v>
      </c>
      <c r="DU2585" s="55" t="s">
        <v>1249</v>
      </c>
      <c r="DV2585" s="55">
        <v>1</v>
      </c>
      <c r="EV2585" s="55">
        <v>2578</v>
      </c>
      <c r="EW2585" s="55" t="s">
        <v>1232</v>
      </c>
      <c r="EX2585" s="55" t="s">
        <v>1554</v>
      </c>
      <c r="EY2585" s="55">
        <v>1</v>
      </c>
      <c r="EZ2585" s="55">
        <v>1995</v>
      </c>
      <c r="FA2585" s="55">
        <v>2999</v>
      </c>
      <c r="FB2585" s="55" t="s">
        <v>1262</v>
      </c>
      <c r="FC2585" s="55" t="s">
        <v>1258</v>
      </c>
      <c r="FD2585" s="55">
        <v>0</v>
      </c>
      <c r="FF2585" s="55">
        <v>2578</v>
      </c>
      <c r="FG2585" s="55" t="s">
        <v>1313</v>
      </c>
      <c r="FH2585" s="55" t="s">
        <v>1595</v>
      </c>
      <c r="FI2585" s="55">
        <v>2</v>
      </c>
      <c r="FJ2585" s="55">
        <v>50000</v>
      </c>
      <c r="FK2585" s="55" t="s">
        <v>1249</v>
      </c>
      <c r="FL2585" s="55">
        <v>0.3</v>
      </c>
    </row>
    <row r="2586" ht="14.25" customHeight="1" outlineLevel="1" spans="7:168">
      <c r="G2586" s="55">
        <v>2579</v>
      </c>
      <c r="H2586" s="55" t="s">
        <v>2052</v>
      </c>
      <c r="I2586" s="55" t="s">
        <v>1995</v>
      </c>
      <c r="J2586" s="55" t="s">
        <v>3046</v>
      </c>
      <c r="K2586" s="55" t="s">
        <v>1258</v>
      </c>
      <c r="L2586" s="55">
        <v>0.015</v>
      </c>
      <c r="AD2586" s="12">
        <v>2579</v>
      </c>
      <c r="AE2586" s="12" t="s">
        <v>1261</v>
      </c>
      <c r="AF2586" s="12" t="s">
        <v>1922</v>
      </c>
      <c r="AG2586" s="12" t="s">
        <v>1022</v>
      </c>
      <c r="AH2586" s="12" t="s">
        <v>2354</v>
      </c>
      <c r="DN2586" s="55">
        <v>2579</v>
      </c>
      <c r="DO2586" s="55" t="s">
        <v>1313</v>
      </c>
      <c r="DP2586" s="55" t="s">
        <v>1261</v>
      </c>
      <c r="DQ2586" s="55" t="s">
        <v>1260</v>
      </c>
      <c r="DR2586" s="55" t="s">
        <v>1261</v>
      </c>
      <c r="DS2586" s="55">
        <v>33179</v>
      </c>
      <c r="DT2586" s="55">
        <v>10000</v>
      </c>
      <c r="DU2586" s="55" t="s">
        <v>1249</v>
      </c>
      <c r="DV2586" s="55">
        <v>1</v>
      </c>
      <c r="EV2586" s="55">
        <v>2579</v>
      </c>
      <c r="EW2586" s="55" t="s">
        <v>1232</v>
      </c>
      <c r="EX2586" s="55" t="s">
        <v>1595</v>
      </c>
      <c r="EY2586" s="55">
        <v>1</v>
      </c>
      <c r="EZ2586" s="55">
        <v>0</v>
      </c>
      <c r="FA2586" s="55">
        <v>1994</v>
      </c>
      <c r="FB2586" s="55" t="s">
        <v>1262</v>
      </c>
      <c r="FC2586" s="55" t="s">
        <v>1258</v>
      </c>
      <c r="FD2586" s="55">
        <v>0</v>
      </c>
      <c r="FF2586" s="55">
        <v>2579</v>
      </c>
      <c r="FG2586" s="55" t="s">
        <v>1313</v>
      </c>
      <c r="FH2586" s="55" t="s">
        <v>1595</v>
      </c>
      <c r="FI2586" s="55">
        <v>2</v>
      </c>
      <c r="FJ2586" s="55">
        <v>80000</v>
      </c>
      <c r="FK2586" s="55" t="s">
        <v>1249</v>
      </c>
      <c r="FL2586" s="55">
        <v>0.3</v>
      </c>
    </row>
    <row r="2587" ht="14.25" customHeight="1" outlineLevel="1" spans="7:168">
      <c r="G2587" s="55">
        <v>2580</v>
      </c>
      <c r="H2587" s="55" t="s">
        <v>2053</v>
      </c>
      <c r="I2587" s="55" t="s">
        <v>1995</v>
      </c>
      <c r="J2587" s="55" t="s">
        <v>3046</v>
      </c>
      <c r="K2587" s="55" t="s">
        <v>1258</v>
      </c>
      <c r="L2587" s="55">
        <v>0.015</v>
      </c>
      <c r="AD2587" s="12">
        <v>2580</v>
      </c>
      <c r="AE2587" s="12" t="s">
        <v>1261</v>
      </c>
      <c r="AF2587" s="12" t="s">
        <v>2043</v>
      </c>
      <c r="AG2587" s="12" t="s">
        <v>2072</v>
      </c>
      <c r="AH2587" s="12" t="s">
        <v>2894</v>
      </c>
      <c r="DN2587" s="55">
        <v>2580</v>
      </c>
      <c r="DO2587" s="55" t="s">
        <v>1313</v>
      </c>
      <c r="DP2587" s="55" t="s">
        <v>1261</v>
      </c>
      <c r="DQ2587" s="55" t="s">
        <v>1260</v>
      </c>
      <c r="DR2587" s="55" t="s">
        <v>1261</v>
      </c>
      <c r="DS2587" s="55">
        <v>33180</v>
      </c>
      <c r="DT2587" s="55">
        <v>10000</v>
      </c>
      <c r="DU2587" s="55" t="s">
        <v>1249</v>
      </c>
      <c r="DV2587" s="55">
        <v>1</v>
      </c>
      <c r="EV2587" s="55">
        <v>2580</v>
      </c>
      <c r="EW2587" s="55" t="s">
        <v>1232</v>
      </c>
      <c r="EX2587" s="55" t="s">
        <v>1595</v>
      </c>
      <c r="EY2587" s="55">
        <v>1</v>
      </c>
      <c r="EZ2587" s="55">
        <v>1995</v>
      </c>
      <c r="FA2587" s="55">
        <v>2999</v>
      </c>
      <c r="FB2587" s="55" t="s">
        <v>1262</v>
      </c>
      <c r="FC2587" s="55" t="s">
        <v>1258</v>
      </c>
      <c r="FD2587" s="55">
        <v>0</v>
      </c>
      <c r="FF2587" s="55">
        <v>2580</v>
      </c>
      <c r="FG2587" s="55" t="s">
        <v>1313</v>
      </c>
      <c r="FH2587" s="55" t="s">
        <v>1595</v>
      </c>
      <c r="FI2587" s="55">
        <v>2</v>
      </c>
      <c r="FJ2587" s="55">
        <v>130000</v>
      </c>
      <c r="FK2587" s="55" t="s">
        <v>1249</v>
      </c>
      <c r="FL2587" s="55">
        <v>0.3</v>
      </c>
    </row>
    <row r="2588" ht="14.25" customHeight="1" outlineLevel="1" spans="7:168">
      <c r="G2588" s="55">
        <v>2581</v>
      </c>
      <c r="H2588" s="55" t="s">
        <v>2077</v>
      </c>
      <c r="I2588" s="55" t="s">
        <v>1995</v>
      </c>
      <c r="J2588" s="55" t="s">
        <v>3046</v>
      </c>
      <c r="K2588" s="55" t="s">
        <v>1258</v>
      </c>
      <c r="L2588" s="55">
        <v>0.015</v>
      </c>
      <c r="AD2588" s="12">
        <v>2581</v>
      </c>
      <c r="AE2588" s="12" t="s">
        <v>1261</v>
      </c>
      <c r="AF2588" s="12" t="s">
        <v>1469</v>
      </c>
      <c r="AG2588" s="12" t="s">
        <v>1022</v>
      </c>
      <c r="AH2588" s="12" t="s">
        <v>2354</v>
      </c>
      <c r="DN2588" s="55">
        <v>2581</v>
      </c>
      <c r="DO2588" s="55" t="s">
        <v>1313</v>
      </c>
      <c r="DP2588" s="55" t="s">
        <v>1261</v>
      </c>
      <c r="DQ2588" s="55" t="s">
        <v>1260</v>
      </c>
      <c r="DR2588" s="55" t="s">
        <v>1261</v>
      </c>
      <c r="DS2588" s="55">
        <v>33185</v>
      </c>
      <c r="DT2588" s="55">
        <v>10000</v>
      </c>
      <c r="DU2588" s="55" t="s">
        <v>1249</v>
      </c>
      <c r="DV2588" s="55">
        <v>1</v>
      </c>
      <c r="EV2588" s="55">
        <v>2581</v>
      </c>
      <c r="EW2588" s="55" t="s">
        <v>1232</v>
      </c>
      <c r="EX2588" s="55" t="s">
        <v>1595</v>
      </c>
      <c r="EY2588" s="55">
        <v>2</v>
      </c>
      <c r="EZ2588" s="55">
        <v>0</v>
      </c>
      <c r="FA2588" s="55">
        <v>1994</v>
      </c>
      <c r="FB2588" s="55" t="s">
        <v>1262</v>
      </c>
      <c r="FC2588" s="55" t="s">
        <v>1258</v>
      </c>
      <c r="FD2588" s="55">
        <v>0</v>
      </c>
      <c r="FF2588" s="55">
        <v>2581</v>
      </c>
      <c r="FG2588" s="55" t="s">
        <v>1313</v>
      </c>
      <c r="FH2588" s="55" t="s">
        <v>1595</v>
      </c>
      <c r="FI2588" s="55">
        <v>2</v>
      </c>
      <c r="FJ2588" s="55">
        <v>260000</v>
      </c>
      <c r="FK2588" s="55" t="s">
        <v>1249</v>
      </c>
      <c r="FL2588" s="55">
        <v>0.3</v>
      </c>
    </row>
    <row r="2589" ht="14.25" customHeight="1" outlineLevel="1" spans="7:168">
      <c r="G2589" s="55">
        <v>2582</v>
      </c>
      <c r="H2589" s="55" t="s">
        <v>2094</v>
      </c>
      <c r="I2589" s="55" t="s">
        <v>1995</v>
      </c>
      <c r="J2589" s="55" t="s">
        <v>3046</v>
      </c>
      <c r="K2589" s="55" t="s">
        <v>1258</v>
      </c>
      <c r="L2589" s="55">
        <v>0.015</v>
      </c>
      <c r="AD2589" s="12">
        <v>2582</v>
      </c>
      <c r="AE2589" s="12" t="s">
        <v>1261</v>
      </c>
      <c r="AF2589" s="12" t="s">
        <v>1789</v>
      </c>
      <c r="AG2589" s="12" t="s">
        <v>2072</v>
      </c>
      <c r="AH2589" s="12" t="s">
        <v>2894</v>
      </c>
      <c r="DN2589" s="55">
        <v>2582</v>
      </c>
      <c r="DO2589" s="55" t="s">
        <v>1313</v>
      </c>
      <c r="DP2589" s="55" t="s">
        <v>1261</v>
      </c>
      <c r="DQ2589" s="55" t="s">
        <v>1260</v>
      </c>
      <c r="DR2589" s="55" t="s">
        <v>1261</v>
      </c>
      <c r="DS2589" s="55">
        <v>33196</v>
      </c>
      <c r="DT2589" s="55">
        <v>10000</v>
      </c>
      <c r="DU2589" s="55" t="s">
        <v>1249</v>
      </c>
      <c r="DV2589" s="55">
        <v>1</v>
      </c>
      <c r="EV2589" s="55">
        <v>2582</v>
      </c>
      <c r="EW2589" s="55" t="s">
        <v>1232</v>
      </c>
      <c r="EX2589" s="55" t="s">
        <v>1595</v>
      </c>
      <c r="EY2589" s="55">
        <v>2</v>
      </c>
      <c r="EZ2589" s="55">
        <v>1995</v>
      </c>
      <c r="FA2589" s="55">
        <v>2999</v>
      </c>
      <c r="FB2589" s="55" t="s">
        <v>1262</v>
      </c>
      <c r="FC2589" s="55" t="s">
        <v>1258</v>
      </c>
      <c r="FD2589" s="55">
        <v>0</v>
      </c>
      <c r="FF2589" s="55">
        <v>2582</v>
      </c>
      <c r="FG2589" s="55" t="s">
        <v>1313</v>
      </c>
      <c r="FH2589" s="55" t="s">
        <v>1595</v>
      </c>
      <c r="FI2589" s="55">
        <v>2</v>
      </c>
      <c r="FJ2589" s="55">
        <v>400000</v>
      </c>
      <c r="FK2589" s="55" t="s">
        <v>1249</v>
      </c>
      <c r="FL2589" s="55">
        <v>0.3</v>
      </c>
    </row>
    <row r="2590" ht="14.25" customHeight="1" outlineLevel="1" spans="7:168">
      <c r="G2590" s="55">
        <v>2583</v>
      </c>
      <c r="H2590" s="55" t="s">
        <v>2052</v>
      </c>
      <c r="I2590" s="55" t="s">
        <v>1995</v>
      </c>
      <c r="J2590" s="55" t="s">
        <v>3078</v>
      </c>
      <c r="K2590" s="55" t="s">
        <v>1258</v>
      </c>
      <c r="L2590" s="55">
        <v>0.015</v>
      </c>
      <c r="AD2590" s="12">
        <v>2583</v>
      </c>
      <c r="AE2590" s="12" t="s">
        <v>1261</v>
      </c>
      <c r="AF2590" s="12" t="s">
        <v>2359</v>
      </c>
      <c r="AG2590" s="12" t="s">
        <v>1022</v>
      </c>
      <c r="AH2590" s="12" t="s">
        <v>2354</v>
      </c>
      <c r="DN2590" s="55">
        <v>2583</v>
      </c>
      <c r="DO2590" s="55" t="s">
        <v>1313</v>
      </c>
      <c r="DP2590" s="55" t="s">
        <v>1261</v>
      </c>
      <c r="DQ2590" s="55" t="s">
        <v>1260</v>
      </c>
      <c r="DR2590" s="55" t="s">
        <v>1261</v>
      </c>
      <c r="DS2590" s="55">
        <v>33304</v>
      </c>
      <c r="DT2590" s="55">
        <v>10000</v>
      </c>
      <c r="DU2590" s="55" t="s">
        <v>1249</v>
      </c>
      <c r="DV2590" s="55">
        <v>1</v>
      </c>
      <c r="EV2590" s="55">
        <v>2583</v>
      </c>
      <c r="EW2590" s="55" t="s">
        <v>1232</v>
      </c>
      <c r="EX2590" s="55" t="s">
        <v>1595</v>
      </c>
      <c r="EY2590" s="55">
        <v>3</v>
      </c>
      <c r="EZ2590" s="55">
        <v>0</v>
      </c>
      <c r="FA2590" s="55">
        <v>1994</v>
      </c>
      <c r="FB2590" s="55" t="s">
        <v>1262</v>
      </c>
      <c r="FC2590" s="55" t="s">
        <v>1258</v>
      </c>
      <c r="FD2590" s="55">
        <v>0</v>
      </c>
      <c r="FF2590" s="55">
        <v>2583</v>
      </c>
      <c r="FG2590" s="55" t="s">
        <v>1313</v>
      </c>
      <c r="FH2590" s="55" t="s">
        <v>1595</v>
      </c>
      <c r="FI2590" s="55">
        <v>2</v>
      </c>
      <c r="FJ2590" s="55">
        <v>530000</v>
      </c>
      <c r="FK2590" s="55" t="s">
        <v>1249</v>
      </c>
      <c r="FL2590" s="55">
        <v>0.3</v>
      </c>
    </row>
    <row r="2591" ht="14.25" customHeight="1" outlineLevel="1" spans="7:168">
      <c r="G2591" s="55">
        <v>2584</v>
      </c>
      <c r="H2591" s="55" t="s">
        <v>2053</v>
      </c>
      <c r="I2591" s="55" t="s">
        <v>1995</v>
      </c>
      <c r="J2591" s="55" t="s">
        <v>3078</v>
      </c>
      <c r="K2591" s="55" t="s">
        <v>1258</v>
      </c>
      <c r="L2591" s="55">
        <v>0.015</v>
      </c>
      <c r="AD2591" s="12">
        <v>2584</v>
      </c>
      <c r="AE2591" s="12" t="s">
        <v>1261</v>
      </c>
      <c r="AF2591" s="12" t="s">
        <v>1720</v>
      </c>
      <c r="AG2591" s="12" t="s">
        <v>2072</v>
      </c>
      <c r="AH2591" s="12" t="s">
        <v>2894</v>
      </c>
      <c r="DN2591" s="55">
        <v>2584</v>
      </c>
      <c r="DO2591" s="55" t="s">
        <v>1313</v>
      </c>
      <c r="DP2591" s="55" t="s">
        <v>1261</v>
      </c>
      <c r="DQ2591" s="55" t="s">
        <v>1260</v>
      </c>
      <c r="DR2591" s="55" t="s">
        <v>1261</v>
      </c>
      <c r="DS2591" s="55">
        <v>33313</v>
      </c>
      <c r="DT2591" s="55">
        <v>10000</v>
      </c>
      <c r="DU2591" s="55" t="s">
        <v>1249</v>
      </c>
      <c r="DV2591" s="55">
        <v>1</v>
      </c>
      <c r="EV2591" s="55">
        <v>2584</v>
      </c>
      <c r="EW2591" s="55" t="s">
        <v>1232</v>
      </c>
      <c r="EX2591" s="55" t="s">
        <v>1595</v>
      </c>
      <c r="EY2591" s="55">
        <v>3</v>
      </c>
      <c r="EZ2591" s="55">
        <v>1995</v>
      </c>
      <c r="FA2591" s="55">
        <v>2999</v>
      </c>
      <c r="FB2591" s="55" t="s">
        <v>1262</v>
      </c>
      <c r="FC2591" s="55" t="s">
        <v>1258</v>
      </c>
      <c r="FD2591" s="55">
        <v>0</v>
      </c>
      <c r="FF2591" s="55">
        <v>2584</v>
      </c>
      <c r="FG2591" s="55" t="s">
        <v>1313</v>
      </c>
      <c r="FH2591" s="55" t="s">
        <v>1595</v>
      </c>
      <c r="FI2591" s="55">
        <v>2</v>
      </c>
      <c r="FJ2591" s="55">
        <v>540000</v>
      </c>
      <c r="FK2591" s="55" t="s">
        <v>1249</v>
      </c>
      <c r="FL2591" s="55">
        <v>0.3</v>
      </c>
    </row>
    <row r="2592" ht="14.25" customHeight="1" outlineLevel="1" spans="7:168">
      <c r="G2592" s="55">
        <v>2585</v>
      </c>
      <c r="H2592" s="55" t="s">
        <v>2077</v>
      </c>
      <c r="I2592" s="55" t="s">
        <v>1995</v>
      </c>
      <c r="J2592" s="55" t="s">
        <v>3078</v>
      </c>
      <c r="K2592" s="55" t="s">
        <v>1258</v>
      </c>
      <c r="L2592" s="55">
        <v>0.015</v>
      </c>
      <c r="AD2592" s="12">
        <v>2585</v>
      </c>
      <c r="AE2592" s="12" t="s">
        <v>1261</v>
      </c>
      <c r="AF2592" s="12" t="s">
        <v>2563</v>
      </c>
      <c r="AG2592" s="12" t="s">
        <v>1022</v>
      </c>
      <c r="AH2592" s="12" t="s">
        <v>2354</v>
      </c>
      <c r="DN2592" s="55">
        <v>2585</v>
      </c>
      <c r="DO2592" s="55" t="s">
        <v>1313</v>
      </c>
      <c r="DP2592" s="55" t="s">
        <v>1261</v>
      </c>
      <c r="DQ2592" s="55" t="s">
        <v>1260</v>
      </c>
      <c r="DR2592" s="55" t="s">
        <v>1261</v>
      </c>
      <c r="DS2592" s="55">
        <v>33319</v>
      </c>
      <c r="DT2592" s="55">
        <v>10000</v>
      </c>
      <c r="DU2592" s="55" t="s">
        <v>1249</v>
      </c>
      <c r="DV2592" s="55">
        <v>1</v>
      </c>
      <c r="EV2592" s="55">
        <v>2585</v>
      </c>
      <c r="EW2592" s="55" t="s">
        <v>1232</v>
      </c>
      <c r="EX2592" s="55" t="s">
        <v>1595</v>
      </c>
      <c r="EY2592" s="55">
        <v>4</v>
      </c>
      <c r="EZ2592" s="55">
        <v>0</v>
      </c>
      <c r="FA2592" s="55">
        <v>1994</v>
      </c>
      <c r="FB2592" s="55" t="s">
        <v>1262</v>
      </c>
      <c r="FC2592" s="55" t="s">
        <v>1258</v>
      </c>
      <c r="FD2592" s="55">
        <v>0</v>
      </c>
      <c r="FF2592" s="55">
        <v>2585</v>
      </c>
      <c r="FG2592" s="55" t="s">
        <v>1313</v>
      </c>
      <c r="FH2592" s="55" t="s">
        <v>1595</v>
      </c>
      <c r="FI2592" s="55">
        <v>3</v>
      </c>
      <c r="FJ2592" s="55">
        <v>0</v>
      </c>
      <c r="FK2592" s="55" t="s">
        <v>1249</v>
      </c>
      <c r="FL2592" s="55">
        <v>0.3</v>
      </c>
    </row>
    <row r="2593" ht="14.25" customHeight="1" outlineLevel="1" spans="7:168">
      <c r="G2593" s="55">
        <v>2586</v>
      </c>
      <c r="H2593" s="55" t="s">
        <v>2094</v>
      </c>
      <c r="I2593" s="55" t="s">
        <v>1995</v>
      </c>
      <c r="J2593" s="55" t="s">
        <v>3078</v>
      </c>
      <c r="K2593" s="55" t="s">
        <v>1258</v>
      </c>
      <c r="L2593" s="55">
        <v>0.015</v>
      </c>
      <c r="AD2593" s="12">
        <v>2586</v>
      </c>
      <c r="AE2593" s="12" t="s">
        <v>1261</v>
      </c>
      <c r="AF2593" s="12" t="s">
        <v>1846</v>
      </c>
      <c r="AG2593" s="12" t="s">
        <v>2072</v>
      </c>
      <c r="AH2593" s="12" t="s">
        <v>2894</v>
      </c>
      <c r="DN2593" s="55">
        <v>2586</v>
      </c>
      <c r="DO2593" s="55" t="s">
        <v>1313</v>
      </c>
      <c r="DP2593" s="55" t="s">
        <v>1261</v>
      </c>
      <c r="DQ2593" s="55" t="s">
        <v>1260</v>
      </c>
      <c r="DR2593" s="55" t="s">
        <v>1261</v>
      </c>
      <c r="DS2593" s="55">
        <v>33321</v>
      </c>
      <c r="DT2593" s="55">
        <v>10000</v>
      </c>
      <c r="DU2593" s="55" t="s">
        <v>1249</v>
      </c>
      <c r="DV2593" s="55">
        <v>1</v>
      </c>
      <c r="EV2593" s="55">
        <v>2586</v>
      </c>
      <c r="EW2593" s="55" t="s">
        <v>1232</v>
      </c>
      <c r="EX2593" s="55" t="s">
        <v>1595</v>
      </c>
      <c r="EY2593" s="55">
        <v>4</v>
      </c>
      <c r="EZ2593" s="55">
        <v>1995</v>
      </c>
      <c r="FA2593" s="55">
        <v>2999</v>
      </c>
      <c r="FB2593" s="55" t="s">
        <v>1262</v>
      </c>
      <c r="FC2593" s="55" t="s">
        <v>1258</v>
      </c>
      <c r="FD2593" s="55">
        <v>0</v>
      </c>
      <c r="FF2593" s="55">
        <v>2586</v>
      </c>
      <c r="FG2593" s="55" t="s">
        <v>1313</v>
      </c>
      <c r="FH2593" s="55" t="s">
        <v>1595</v>
      </c>
      <c r="FI2593" s="55">
        <v>3</v>
      </c>
      <c r="FJ2593" s="55">
        <v>1000</v>
      </c>
      <c r="FK2593" s="55" t="s">
        <v>1249</v>
      </c>
      <c r="FL2593" s="55">
        <v>0.3</v>
      </c>
    </row>
    <row r="2594" ht="14.25" customHeight="1" outlineLevel="1" spans="7:168">
      <c r="G2594" s="55">
        <v>2587</v>
      </c>
      <c r="H2594" s="55" t="s">
        <v>2052</v>
      </c>
      <c r="I2594" s="55" t="s">
        <v>1260</v>
      </c>
      <c r="J2594" s="55" t="s">
        <v>1811</v>
      </c>
      <c r="K2594" s="55" t="s">
        <v>1258</v>
      </c>
      <c r="L2594" s="55">
        <v>0.0375</v>
      </c>
      <c r="AD2594" s="12">
        <v>2587</v>
      </c>
      <c r="AE2594" s="12" t="s">
        <v>1261</v>
      </c>
      <c r="AF2594" s="12" t="s">
        <v>2712</v>
      </c>
      <c r="AG2594" s="12" t="s">
        <v>1022</v>
      </c>
      <c r="AH2594" s="12" t="s">
        <v>2354</v>
      </c>
      <c r="DN2594" s="55">
        <v>2587</v>
      </c>
      <c r="DO2594" s="55" t="s">
        <v>1313</v>
      </c>
      <c r="DP2594" s="55" t="s">
        <v>1261</v>
      </c>
      <c r="DQ2594" s="55" t="s">
        <v>1260</v>
      </c>
      <c r="DR2594" s="55" t="s">
        <v>1261</v>
      </c>
      <c r="DS2594" s="55">
        <v>33322</v>
      </c>
      <c r="DT2594" s="55">
        <v>10000</v>
      </c>
      <c r="DU2594" s="55" t="s">
        <v>1249</v>
      </c>
      <c r="DV2594" s="55">
        <v>1</v>
      </c>
      <c r="EV2594" s="55">
        <v>2587</v>
      </c>
      <c r="EW2594" s="55" t="s">
        <v>1232</v>
      </c>
      <c r="EX2594" s="55" t="s">
        <v>1531</v>
      </c>
      <c r="EY2594" s="55">
        <v>1</v>
      </c>
      <c r="EZ2594" s="55">
        <v>0</v>
      </c>
      <c r="FA2594" s="55">
        <v>1994</v>
      </c>
      <c r="FB2594" s="55" t="s">
        <v>1262</v>
      </c>
      <c r="FC2594" s="55" t="s">
        <v>1258</v>
      </c>
      <c r="FD2594" s="55">
        <v>0</v>
      </c>
      <c r="FF2594" s="55">
        <v>2587</v>
      </c>
      <c r="FG2594" s="55" t="s">
        <v>1313</v>
      </c>
      <c r="FH2594" s="55" t="s">
        <v>1595</v>
      </c>
      <c r="FI2594" s="55">
        <v>3</v>
      </c>
      <c r="FJ2594" s="55">
        <v>2500</v>
      </c>
      <c r="FK2594" s="55" t="s">
        <v>1249</v>
      </c>
      <c r="FL2594" s="55">
        <v>0.3</v>
      </c>
    </row>
    <row r="2595" ht="14.25" customHeight="1" outlineLevel="1" spans="7:168">
      <c r="G2595" s="55">
        <v>2588</v>
      </c>
      <c r="H2595" s="55" t="s">
        <v>2053</v>
      </c>
      <c r="I2595" s="55" t="s">
        <v>1260</v>
      </c>
      <c r="J2595" s="55" t="s">
        <v>1811</v>
      </c>
      <c r="K2595" s="55" t="s">
        <v>1258</v>
      </c>
      <c r="L2595" s="55">
        <v>0.0375</v>
      </c>
      <c r="AD2595" s="12">
        <v>2588</v>
      </c>
      <c r="AE2595" s="12" t="s">
        <v>1261</v>
      </c>
      <c r="AF2595" s="12" t="s">
        <v>2585</v>
      </c>
      <c r="AG2595" s="12" t="s">
        <v>2072</v>
      </c>
      <c r="AH2595" s="12" t="s">
        <v>2894</v>
      </c>
      <c r="DN2595" s="55">
        <v>2588</v>
      </c>
      <c r="DO2595" s="55" t="s">
        <v>1313</v>
      </c>
      <c r="DP2595" s="55" t="s">
        <v>1261</v>
      </c>
      <c r="DQ2595" s="55" t="s">
        <v>1260</v>
      </c>
      <c r="DR2595" s="55" t="s">
        <v>1261</v>
      </c>
      <c r="DS2595" s="55">
        <v>33324</v>
      </c>
      <c r="DT2595" s="55">
        <v>10000</v>
      </c>
      <c r="DU2595" s="55" t="s">
        <v>1249</v>
      </c>
      <c r="DV2595" s="55">
        <v>1</v>
      </c>
      <c r="EV2595" s="55">
        <v>2588</v>
      </c>
      <c r="EW2595" s="55" t="s">
        <v>1232</v>
      </c>
      <c r="EX2595" s="55" t="s">
        <v>1531</v>
      </c>
      <c r="EY2595" s="55">
        <v>1</v>
      </c>
      <c r="EZ2595" s="55">
        <v>1995</v>
      </c>
      <c r="FA2595" s="55">
        <v>2999</v>
      </c>
      <c r="FB2595" s="55" t="s">
        <v>1262</v>
      </c>
      <c r="FC2595" s="55" t="s">
        <v>1258</v>
      </c>
      <c r="FD2595" s="55">
        <v>0</v>
      </c>
      <c r="FF2595" s="55">
        <v>2588</v>
      </c>
      <c r="FG2595" s="55" t="s">
        <v>1313</v>
      </c>
      <c r="FH2595" s="55" t="s">
        <v>1595</v>
      </c>
      <c r="FI2595" s="55">
        <v>3</v>
      </c>
      <c r="FJ2595" s="55">
        <v>5000</v>
      </c>
      <c r="FK2595" s="55" t="s">
        <v>1249</v>
      </c>
      <c r="FL2595" s="55">
        <v>0.3</v>
      </c>
    </row>
    <row r="2596" ht="14.25" customHeight="1" outlineLevel="1" spans="7:168">
      <c r="G2596" s="55">
        <v>2589</v>
      </c>
      <c r="H2596" s="55" t="s">
        <v>2077</v>
      </c>
      <c r="I2596" s="55" t="s">
        <v>1260</v>
      </c>
      <c r="J2596" s="55" t="s">
        <v>1811</v>
      </c>
      <c r="K2596" s="55" t="s">
        <v>1258</v>
      </c>
      <c r="L2596" s="55">
        <v>0.0375</v>
      </c>
      <c r="AD2596" s="12">
        <v>2589</v>
      </c>
      <c r="AE2596" s="12" t="s">
        <v>1261</v>
      </c>
      <c r="AF2596" s="12" t="s">
        <v>2800</v>
      </c>
      <c r="AG2596" s="12" t="s">
        <v>1022</v>
      </c>
      <c r="AH2596" s="12" t="s">
        <v>2354</v>
      </c>
      <c r="DN2596" s="55">
        <v>2589</v>
      </c>
      <c r="DO2596" s="55" t="s">
        <v>1313</v>
      </c>
      <c r="DP2596" s="55" t="s">
        <v>1261</v>
      </c>
      <c r="DQ2596" s="55" t="s">
        <v>1260</v>
      </c>
      <c r="DR2596" s="55" t="s">
        <v>1261</v>
      </c>
      <c r="DS2596" s="55">
        <v>33328</v>
      </c>
      <c r="DT2596" s="55">
        <v>10000</v>
      </c>
      <c r="DU2596" s="55" t="s">
        <v>1249</v>
      </c>
      <c r="DV2596" s="55">
        <v>1</v>
      </c>
      <c r="EV2596" s="55">
        <v>2589</v>
      </c>
      <c r="EW2596" s="55" t="s">
        <v>1232</v>
      </c>
      <c r="EX2596" s="55" t="s">
        <v>1531</v>
      </c>
      <c r="EY2596" s="55">
        <v>2</v>
      </c>
      <c r="EZ2596" s="55">
        <v>0</v>
      </c>
      <c r="FA2596" s="55">
        <v>1994</v>
      </c>
      <c r="FB2596" s="55" t="s">
        <v>1262</v>
      </c>
      <c r="FC2596" s="55" t="s">
        <v>1258</v>
      </c>
      <c r="FD2596" s="55">
        <v>0</v>
      </c>
      <c r="FF2596" s="55">
        <v>2589</v>
      </c>
      <c r="FG2596" s="55" t="s">
        <v>1313</v>
      </c>
      <c r="FH2596" s="55" t="s">
        <v>1595</v>
      </c>
      <c r="FI2596" s="55">
        <v>3</v>
      </c>
      <c r="FJ2596" s="55">
        <v>10000</v>
      </c>
      <c r="FK2596" s="55" t="s">
        <v>1249</v>
      </c>
      <c r="FL2596" s="55">
        <v>0.3</v>
      </c>
    </row>
    <row r="2597" ht="14.25" customHeight="1" outlineLevel="1" spans="7:168">
      <c r="G2597" s="55">
        <v>2590</v>
      </c>
      <c r="H2597" s="55" t="s">
        <v>2094</v>
      </c>
      <c r="I2597" s="55" t="s">
        <v>1260</v>
      </c>
      <c r="J2597" s="55" t="s">
        <v>1811</v>
      </c>
      <c r="K2597" s="55" t="s">
        <v>1258</v>
      </c>
      <c r="L2597" s="55">
        <v>0.0375</v>
      </c>
      <c r="AD2597" s="12">
        <v>2590</v>
      </c>
      <c r="AE2597" s="12" t="s">
        <v>1261</v>
      </c>
      <c r="AF2597" s="12" t="s">
        <v>2705</v>
      </c>
      <c r="AG2597" s="12" t="s">
        <v>2072</v>
      </c>
      <c r="AH2597" s="12" t="s">
        <v>2894</v>
      </c>
      <c r="DN2597" s="55">
        <v>2590</v>
      </c>
      <c r="DO2597" s="55" t="s">
        <v>1313</v>
      </c>
      <c r="DP2597" s="55" t="s">
        <v>1261</v>
      </c>
      <c r="DQ2597" s="55" t="s">
        <v>1260</v>
      </c>
      <c r="DR2597" s="55" t="s">
        <v>1261</v>
      </c>
      <c r="DS2597" s="55">
        <v>33331</v>
      </c>
      <c r="DT2597" s="55">
        <v>10000</v>
      </c>
      <c r="DU2597" s="55" t="s">
        <v>1249</v>
      </c>
      <c r="DV2597" s="55">
        <v>1</v>
      </c>
      <c r="EV2597" s="55">
        <v>2590</v>
      </c>
      <c r="EW2597" s="55" t="s">
        <v>1232</v>
      </c>
      <c r="EX2597" s="55" t="s">
        <v>1531</v>
      </c>
      <c r="EY2597" s="55">
        <v>2</v>
      </c>
      <c r="EZ2597" s="55">
        <v>1995</v>
      </c>
      <c r="FA2597" s="55">
        <v>2999</v>
      </c>
      <c r="FB2597" s="55" t="s">
        <v>1262</v>
      </c>
      <c r="FC2597" s="55" t="s">
        <v>1258</v>
      </c>
      <c r="FD2597" s="55">
        <v>0</v>
      </c>
      <c r="FF2597" s="55">
        <v>2590</v>
      </c>
      <c r="FG2597" s="55" t="s">
        <v>1313</v>
      </c>
      <c r="FH2597" s="55" t="s">
        <v>1595</v>
      </c>
      <c r="FI2597" s="55">
        <v>3</v>
      </c>
      <c r="FJ2597" s="55">
        <v>25000</v>
      </c>
      <c r="FK2597" s="55" t="s">
        <v>1249</v>
      </c>
      <c r="FL2597" s="55">
        <v>0.3</v>
      </c>
    </row>
    <row r="2598" ht="14.25" customHeight="1" outlineLevel="1" spans="7:168">
      <c r="G2598" s="55">
        <v>2591</v>
      </c>
      <c r="H2598" s="55" t="s">
        <v>42</v>
      </c>
      <c r="I2598" s="55" t="s">
        <v>1260</v>
      </c>
      <c r="J2598" s="55" t="s">
        <v>1811</v>
      </c>
      <c r="K2598" s="55" t="s">
        <v>1249</v>
      </c>
      <c r="L2598" s="55">
        <v>0.45</v>
      </c>
      <c r="AD2598" s="12">
        <v>2591</v>
      </c>
      <c r="AE2598" s="12" t="s">
        <v>1261</v>
      </c>
      <c r="AF2598" s="12" t="s">
        <v>2256</v>
      </c>
      <c r="AG2598" s="12" t="s">
        <v>1022</v>
      </c>
      <c r="AH2598" s="12" t="s">
        <v>2354</v>
      </c>
      <c r="DN2598" s="55">
        <v>2591</v>
      </c>
      <c r="DO2598" s="55" t="s">
        <v>1313</v>
      </c>
      <c r="DP2598" s="55" t="s">
        <v>1261</v>
      </c>
      <c r="DQ2598" s="55" t="s">
        <v>1260</v>
      </c>
      <c r="DR2598" s="55" t="s">
        <v>1261</v>
      </c>
      <c r="DS2598" s="55">
        <v>33449</v>
      </c>
      <c r="DT2598" s="55">
        <v>10000</v>
      </c>
      <c r="DU2598" s="55" t="s">
        <v>1249</v>
      </c>
      <c r="DV2598" s="55">
        <v>1</v>
      </c>
      <c r="EV2598" s="55">
        <v>2591</v>
      </c>
      <c r="EW2598" s="55" t="s">
        <v>1232</v>
      </c>
      <c r="EX2598" s="55" t="s">
        <v>1701</v>
      </c>
      <c r="EY2598" s="55">
        <v>1</v>
      </c>
      <c r="EZ2598" s="55">
        <v>0</v>
      </c>
      <c r="FA2598" s="55">
        <v>1994</v>
      </c>
      <c r="FB2598" s="55" t="s">
        <v>1262</v>
      </c>
      <c r="FC2598" s="55" t="s">
        <v>1258</v>
      </c>
      <c r="FD2598" s="55">
        <v>0</v>
      </c>
      <c r="FF2598" s="55">
        <v>2591</v>
      </c>
      <c r="FG2598" s="55" t="s">
        <v>1313</v>
      </c>
      <c r="FH2598" s="55" t="s">
        <v>1595</v>
      </c>
      <c r="FI2598" s="55">
        <v>3</v>
      </c>
      <c r="FJ2598" s="55">
        <v>50000</v>
      </c>
      <c r="FK2598" s="55" t="s">
        <v>1249</v>
      </c>
      <c r="FL2598" s="55">
        <v>0.3</v>
      </c>
    </row>
    <row r="2599" ht="14.25" customHeight="1" outlineLevel="1" spans="7:168">
      <c r="G2599" s="55">
        <v>2592</v>
      </c>
      <c r="H2599" s="55" t="s">
        <v>1313</v>
      </c>
      <c r="I2599" s="55" t="s">
        <v>1260</v>
      </c>
      <c r="J2599" s="55" t="s">
        <v>1811</v>
      </c>
      <c r="K2599" s="55" t="s">
        <v>1249</v>
      </c>
      <c r="L2599" s="55">
        <v>0.45</v>
      </c>
      <c r="AD2599" s="12">
        <v>2592</v>
      </c>
      <c r="AE2599" s="12" t="s">
        <v>1261</v>
      </c>
      <c r="AF2599" s="12" t="s">
        <v>2797</v>
      </c>
      <c r="AG2599" s="12" t="s">
        <v>2072</v>
      </c>
      <c r="AH2599" s="12" t="s">
        <v>2894</v>
      </c>
      <c r="DN2599" s="55">
        <v>2592</v>
      </c>
      <c r="DO2599" s="55" t="s">
        <v>1313</v>
      </c>
      <c r="DP2599" s="55" t="s">
        <v>1261</v>
      </c>
      <c r="DQ2599" s="55" t="s">
        <v>1260</v>
      </c>
      <c r="DR2599" s="55" t="s">
        <v>1261</v>
      </c>
      <c r="DS2599" s="55">
        <v>33487</v>
      </c>
      <c r="DT2599" s="55">
        <v>10000</v>
      </c>
      <c r="DU2599" s="55" t="s">
        <v>1249</v>
      </c>
      <c r="DV2599" s="55">
        <v>1</v>
      </c>
      <c r="EV2599" s="55">
        <v>2592</v>
      </c>
      <c r="EW2599" s="55" t="s">
        <v>1232</v>
      </c>
      <c r="EX2599" s="55" t="s">
        <v>1701</v>
      </c>
      <c r="EY2599" s="55">
        <v>1</v>
      </c>
      <c r="EZ2599" s="55">
        <v>1995</v>
      </c>
      <c r="FA2599" s="55">
        <v>2999</v>
      </c>
      <c r="FB2599" s="55" t="s">
        <v>1262</v>
      </c>
      <c r="FC2599" s="55" t="s">
        <v>1258</v>
      </c>
      <c r="FD2599" s="55">
        <v>0</v>
      </c>
      <c r="FF2599" s="55">
        <v>2592</v>
      </c>
      <c r="FG2599" s="55" t="s">
        <v>1313</v>
      </c>
      <c r="FH2599" s="55" t="s">
        <v>1595</v>
      </c>
      <c r="FI2599" s="55">
        <v>3</v>
      </c>
      <c r="FJ2599" s="55">
        <v>80000</v>
      </c>
      <c r="FK2599" s="55" t="s">
        <v>1249</v>
      </c>
      <c r="FL2599" s="55">
        <v>0.3</v>
      </c>
    </row>
    <row r="2600" ht="14.25" customHeight="1" outlineLevel="1" spans="7:168">
      <c r="G2600" s="55">
        <v>2593</v>
      </c>
      <c r="H2600" s="55" t="s">
        <v>1359</v>
      </c>
      <c r="I2600" s="55" t="s">
        <v>1260</v>
      </c>
      <c r="J2600" s="55" t="s">
        <v>1811</v>
      </c>
      <c r="K2600" s="55" t="s">
        <v>1249</v>
      </c>
      <c r="L2600" s="55">
        <v>0.45</v>
      </c>
      <c r="AD2600" s="12">
        <v>2593</v>
      </c>
      <c r="AE2600" s="12" t="s">
        <v>1261</v>
      </c>
      <c r="AF2600" s="12" t="s">
        <v>2552</v>
      </c>
      <c r="AG2600" s="12" t="s">
        <v>1022</v>
      </c>
      <c r="AH2600" s="12" t="s">
        <v>2354</v>
      </c>
      <c r="DN2600" s="55">
        <v>2593</v>
      </c>
      <c r="DO2600" s="55" t="s">
        <v>42</v>
      </c>
      <c r="DP2600" s="55" t="s">
        <v>1261</v>
      </c>
      <c r="DQ2600" s="55" t="s">
        <v>1260</v>
      </c>
      <c r="DR2600" s="55" t="s">
        <v>1261</v>
      </c>
      <c r="DS2600" s="55">
        <v>33012</v>
      </c>
      <c r="DT2600" s="55">
        <v>10000</v>
      </c>
      <c r="DU2600" s="55" t="s">
        <v>1249</v>
      </c>
      <c r="DV2600" s="55">
        <v>1</v>
      </c>
      <c r="EV2600" s="55">
        <v>2593</v>
      </c>
      <c r="EW2600" s="55" t="s">
        <v>1232</v>
      </c>
      <c r="EX2600" s="55" t="s">
        <v>1756</v>
      </c>
      <c r="EY2600" s="55">
        <v>1</v>
      </c>
      <c r="EZ2600" s="55">
        <v>0</v>
      </c>
      <c r="FA2600" s="55">
        <v>1994</v>
      </c>
      <c r="FB2600" s="55" t="s">
        <v>1361</v>
      </c>
      <c r="FC2600" s="55" t="s">
        <v>1258</v>
      </c>
      <c r="FD2600" s="55">
        <v>3.12</v>
      </c>
      <c r="FF2600" s="55">
        <v>2593</v>
      </c>
      <c r="FG2600" s="55" t="s">
        <v>1313</v>
      </c>
      <c r="FH2600" s="55" t="s">
        <v>1595</v>
      </c>
      <c r="FI2600" s="55">
        <v>3</v>
      </c>
      <c r="FJ2600" s="55">
        <v>130000</v>
      </c>
      <c r="FK2600" s="55" t="s">
        <v>1249</v>
      </c>
      <c r="FL2600" s="55">
        <v>0.3</v>
      </c>
    </row>
    <row r="2601" ht="14.25" customHeight="1" outlineLevel="1" spans="7:168">
      <c r="G2601" s="55">
        <v>2594</v>
      </c>
      <c r="H2601" s="55" t="s">
        <v>1246</v>
      </c>
      <c r="I2601" s="55" t="s">
        <v>1260</v>
      </c>
      <c r="J2601" s="55" t="s">
        <v>1811</v>
      </c>
      <c r="K2601" s="55" t="s">
        <v>1249</v>
      </c>
      <c r="L2601" s="55">
        <v>0.45</v>
      </c>
      <c r="AD2601" s="12">
        <v>2594</v>
      </c>
      <c r="AE2601" s="12" t="s">
        <v>1261</v>
      </c>
      <c r="AF2601" s="12" t="s">
        <v>1775</v>
      </c>
      <c r="AG2601" s="12" t="s">
        <v>2072</v>
      </c>
      <c r="AH2601" s="12" t="s">
        <v>2894</v>
      </c>
      <c r="DN2601" s="55">
        <v>2594</v>
      </c>
      <c r="DO2601" s="55" t="s">
        <v>42</v>
      </c>
      <c r="DP2601" s="55" t="s">
        <v>1261</v>
      </c>
      <c r="DQ2601" s="55" t="s">
        <v>1260</v>
      </c>
      <c r="DR2601" s="55" t="s">
        <v>1261</v>
      </c>
      <c r="DS2601" s="55">
        <v>33023</v>
      </c>
      <c r="DT2601" s="55">
        <v>10000</v>
      </c>
      <c r="DU2601" s="55" t="s">
        <v>1249</v>
      </c>
      <c r="DV2601" s="55">
        <v>1</v>
      </c>
      <c r="EV2601" s="55">
        <v>2594</v>
      </c>
      <c r="EW2601" s="55" t="s">
        <v>1232</v>
      </c>
      <c r="EX2601" s="55" t="s">
        <v>1756</v>
      </c>
      <c r="EY2601" s="55">
        <v>1</v>
      </c>
      <c r="EZ2601" s="55">
        <v>1995</v>
      </c>
      <c r="FA2601" s="55">
        <v>2999</v>
      </c>
      <c r="FB2601" s="55" t="s">
        <v>1361</v>
      </c>
      <c r="FC2601" s="55" t="s">
        <v>1258</v>
      </c>
      <c r="FD2601" s="55">
        <v>3.12</v>
      </c>
      <c r="FF2601" s="55">
        <v>2594</v>
      </c>
      <c r="FG2601" s="55" t="s">
        <v>1313</v>
      </c>
      <c r="FH2601" s="55" t="s">
        <v>1595</v>
      </c>
      <c r="FI2601" s="55">
        <v>3</v>
      </c>
      <c r="FJ2601" s="55">
        <v>260000</v>
      </c>
      <c r="FK2601" s="55" t="s">
        <v>1249</v>
      </c>
      <c r="FL2601" s="55">
        <v>0.3</v>
      </c>
    </row>
    <row r="2602" ht="14.25" customHeight="1" outlineLevel="1" spans="7:168">
      <c r="G2602" s="55">
        <v>2595</v>
      </c>
      <c r="H2602" s="55" t="s">
        <v>1309</v>
      </c>
      <c r="I2602" s="55" t="s">
        <v>1260</v>
      </c>
      <c r="J2602" s="55" t="s">
        <v>1811</v>
      </c>
      <c r="K2602" s="55" t="s">
        <v>1249</v>
      </c>
      <c r="L2602" s="55">
        <v>0.45</v>
      </c>
      <c r="AD2602" s="12">
        <v>2595</v>
      </c>
      <c r="AE2602" s="12" t="s">
        <v>1261</v>
      </c>
      <c r="AF2602" s="12" t="s">
        <v>2954</v>
      </c>
      <c r="AG2602" s="12" t="s">
        <v>1022</v>
      </c>
      <c r="AH2602" s="12" t="s">
        <v>2354</v>
      </c>
      <c r="DN2602" s="55">
        <v>2595</v>
      </c>
      <c r="DO2602" s="55" t="s">
        <v>42</v>
      </c>
      <c r="DP2602" s="55" t="s">
        <v>1261</v>
      </c>
      <c r="DQ2602" s="55" t="s">
        <v>1260</v>
      </c>
      <c r="DR2602" s="55" t="s">
        <v>1261</v>
      </c>
      <c r="DS2602" s="55">
        <v>33027</v>
      </c>
      <c r="DT2602" s="55">
        <v>10000</v>
      </c>
      <c r="DU2602" s="55" t="s">
        <v>1249</v>
      </c>
      <c r="DV2602" s="55">
        <v>1</v>
      </c>
      <c r="EV2602" s="55">
        <v>2595</v>
      </c>
      <c r="EW2602" s="55" t="s">
        <v>1232</v>
      </c>
      <c r="EX2602" s="55" t="s">
        <v>1756</v>
      </c>
      <c r="EY2602" s="55">
        <v>2</v>
      </c>
      <c r="EZ2602" s="55">
        <v>0</v>
      </c>
      <c r="FA2602" s="55">
        <v>1994</v>
      </c>
      <c r="FB2602" s="55" t="s">
        <v>1361</v>
      </c>
      <c r="FC2602" s="55" t="s">
        <v>1258</v>
      </c>
      <c r="FD2602" s="55">
        <v>2.94</v>
      </c>
      <c r="FF2602" s="55">
        <v>2595</v>
      </c>
      <c r="FG2602" s="55" t="s">
        <v>1313</v>
      </c>
      <c r="FH2602" s="55" t="s">
        <v>1595</v>
      </c>
      <c r="FI2602" s="55">
        <v>3</v>
      </c>
      <c r="FJ2602" s="55">
        <v>400000</v>
      </c>
      <c r="FK2602" s="55" t="s">
        <v>1249</v>
      </c>
      <c r="FL2602" s="55">
        <v>0.3</v>
      </c>
    </row>
    <row r="2603" ht="14.25" customHeight="1" outlineLevel="1" spans="7:168">
      <c r="AD2603" s="12">
        <v>2596</v>
      </c>
      <c r="AE2603" s="12" t="s">
        <v>1261</v>
      </c>
      <c r="AF2603" s="12" t="s">
        <v>1751</v>
      </c>
      <c r="AG2603" s="12" t="s">
        <v>1669</v>
      </c>
      <c r="AH2603" s="12" t="s">
        <v>2982</v>
      </c>
      <c r="DN2603" s="55">
        <v>2596</v>
      </c>
      <c r="DO2603" s="55" t="s">
        <v>42</v>
      </c>
      <c r="DP2603" s="55" t="s">
        <v>1261</v>
      </c>
      <c r="DQ2603" s="55" t="s">
        <v>1260</v>
      </c>
      <c r="DR2603" s="55" t="s">
        <v>1261</v>
      </c>
      <c r="DS2603" s="55">
        <v>33030</v>
      </c>
      <c r="DT2603" s="55">
        <v>10000</v>
      </c>
      <c r="DU2603" s="55" t="s">
        <v>1249</v>
      </c>
      <c r="DV2603" s="55">
        <v>1</v>
      </c>
      <c r="EV2603" s="55">
        <v>2596</v>
      </c>
      <c r="EW2603" s="55" t="s">
        <v>1232</v>
      </c>
      <c r="EX2603" s="55" t="s">
        <v>1756</v>
      </c>
      <c r="EY2603" s="55">
        <v>2</v>
      </c>
      <c r="EZ2603" s="55">
        <v>1995</v>
      </c>
      <c r="FA2603" s="55">
        <v>2999</v>
      </c>
      <c r="FB2603" s="55" t="s">
        <v>1361</v>
      </c>
      <c r="FC2603" s="55" t="s">
        <v>1258</v>
      </c>
      <c r="FD2603" s="55">
        <v>2.94</v>
      </c>
      <c r="FF2603" s="55">
        <v>2596</v>
      </c>
      <c r="FG2603" s="55" t="s">
        <v>1313</v>
      </c>
      <c r="FH2603" s="55" t="s">
        <v>1595</v>
      </c>
      <c r="FI2603" s="55">
        <v>3</v>
      </c>
      <c r="FJ2603" s="55">
        <v>530000</v>
      </c>
      <c r="FK2603" s="55" t="s">
        <v>1249</v>
      </c>
      <c r="FL2603" s="55">
        <v>0.3</v>
      </c>
    </row>
    <row r="2604" ht="14.25" customHeight="1" outlineLevel="1" spans="7:168">
      <c r="AD2604" s="12">
        <v>2597</v>
      </c>
      <c r="AE2604" s="12" t="s">
        <v>1261</v>
      </c>
      <c r="AF2604" s="12" t="s">
        <v>2983</v>
      </c>
      <c r="AG2604" s="12" t="s">
        <v>1022</v>
      </c>
      <c r="AH2604" s="12" t="s">
        <v>2354</v>
      </c>
      <c r="DN2604" s="55">
        <v>2597</v>
      </c>
      <c r="DO2604" s="55" t="s">
        <v>42</v>
      </c>
      <c r="DP2604" s="55" t="s">
        <v>1261</v>
      </c>
      <c r="DQ2604" s="55" t="s">
        <v>1260</v>
      </c>
      <c r="DR2604" s="55" t="s">
        <v>1261</v>
      </c>
      <c r="DS2604" s="55">
        <v>33062</v>
      </c>
      <c r="DT2604" s="55">
        <v>10000</v>
      </c>
      <c r="DU2604" s="55" t="s">
        <v>1249</v>
      </c>
      <c r="DV2604" s="55">
        <v>1</v>
      </c>
      <c r="EV2604" s="55">
        <v>2597</v>
      </c>
      <c r="EW2604" s="55" t="s">
        <v>1232</v>
      </c>
      <c r="EX2604" s="55" t="s">
        <v>1756</v>
      </c>
      <c r="EY2604" s="55">
        <v>3</v>
      </c>
      <c r="EZ2604" s="55">
        <v>0</v>
      </c>
      <c r="FA2604" s="55">
        <v>1994</v>
      </c>
      <c r="FB2604" s="55" t="s">
        <v>1262</v>
      </c>
      <c r="FC2604" s="55" t="s">
        <v>1258</v>
      </c>
      <c r="FD2604" s="55">
        <v>0</v>
      </c>
      <c r="FF2604" s="55">
        <v>2597</v>
      </c>
      <c r="FG2604" s="55" t="s">
        <v>1313</v>
      </c>
      <c r="FH2604" s="55" t="s">
        <v>1595</v>
      </c>
      <c r="FI2604" s="55">
        <v>3</v>
      </c>
      <c r="FJ2604" s="55">
        <v>540000</v>
      </c>
      <c r="FK2604" s="55" t="s">
        <v>1249</v>
      </c>
      <c r="FL2604" s="55">
        <v>0.3</v>
      </c>
    </row>
    <row r="2605" ht="14.25" customHeight="1" outlineLevel="1" spans="7:168">
      <c r="AD2605" s="12">
        <v>2598</v>
      </c>
      <c r="AE2605" s="12" t="s">
        <v>1261</v>
      </c>
      <c r="AF2605" s="12" t="s">
        <v>3084</v>
      </c>
      <c r="AG2605" s="12" t="s">
        <v>1669</v>
      </c>
      <c r="AH2605" s="12" t="s">
        <v>2982</v>
      </c>
      <c r="DN2605" s="55">
        <v>2598</v>
      </c>
      <c r="DO2605" s="55" t="s">
        <v>42</v>
      </c>
      <c r="DP2605" s="55" t="s">
        <v>1261</v>
      </c>
      <c r="DQ2605" s="55" t="s">
        <v>1260</v>
      </c>
      <c r="DR2605" s="55" t="s">
        <v>1261</v>
      </c>
      <c r="DS2605" s="55">
        <v>33064</v>
      </c>
      <c r="DT2605" s="55">
        <v>10000</v>
      </c>
      <c r="DU2605" s="55" t="s">
        <v>1249</v>
      </c>
      <c r="DV2605" s="55">
        <v>1</v>
      </c>
      <c r="EV2605" s="55">
        <v>2598</v>
      </c>
      <c r="EW2605" s="55" t="s">
        <v>1232</v>
      </c>
      <c r="EX2605" s="55" t="s">
        <v>1756</v>
      </c>
      <c r="EY2605" s="55">
        <v>3</v>
      </c>
      <c r="EZ2605" s="55">
        <v>1995</v>
      </c>
      <c r="FA2605" s="55">
        <v>2999</v>
      </c>
      <c r="FB2605" s="55" t="s">
        <v>1262</v>
      </c>
      <c r="FC2605" s="55" t="s">
        <v>1258</v>
      </c>
      <c r="FD2605" s="55">
        <v>0</v>
      </c>
      <c r="FF2605" s="55">
        <v>2598</v>
      </c>
      <c r="FG2605" s="55" t="s">
        <v>1313</v>
      </c>
      <c r="FH2605" s="55" t="s">
        <v>1595</v>
      </c>
      <c r="FI2605" s="55">
        <v>4</v>
      </c>
      <c r="FJ2605" s="55">
        <v>0</v>
      </c>
      <c r="FK2605" s="55" t="s">
        <v>1249</v>
      </c>
      <c r="FL2605" s="55">
        <v>0.3</v>
      </c>
    </row>
    <row r="2606" ht="14.25" customHeight="1" outlineLevel="1" spans="7:168">
      <c r="AD2606" s="12">
        <v>2599</v>
      </c>
      <c r="AE2606" s="12" t="s">
        <v>1261</v>
      </c>
      <c r="AF2606" s="12" t="s">
        <v>2797</v>
      </c>
      <c r="AG2606" s="12" t="s">
        <v>1022</v>
      </c>
      <c r="AH2606" s="12" t="s">
        <v>2354</v>
      </c>
      <c r="DN2606" s="55">
        <v>2599</v>
      </c>
      <c r="DO2606" s="55" t="s">
        <v>42</v>
      </c>
      <c r="DP2606" s="55" t="s">
        <v>1261</v>
      </c>
      <c r="DQ2606" s="55" t="s">
        <v>1260</v>
      </c>
      <c r="DR2606" s="55" t="s">
        <v>1261</v>
      </c>
      <c r="DS2606" s="55">
        <v>33069</v>
      </c>
      <c r="DT2606" s="55">
        <v>10000</v>
      </c>
      <c r="DU2606" s="55" t="s">
        <v>1249</v>
      </c>
      <c r="DV2606" s="55">
        <v>1</v>
      </c>
      <c r="EV2606" s="55">
        <v>2599</v>
      </c>
      <c r="EW2606" s="55" t="s">
        <v>1232</v>
      </c>
      <c r="EX2606" s="55" t="s">
        <v>1410</v>
      </c>
      <c r="EY2606" s="55">
        <v>1</v>
      </c>
      <c r="EZ2606" s="55">
        <v>0</v>
      </c>
      <c r="FA2606" s="55">
        <v>1994</v>
      </c>
      <c r="FB2606" s="55" t="s">
        <v>1361</v>
      </c>
      <c r="FC2606" s="55" t="s">
        <v>1258</v>
      </c>
      <c r="FD2606" s="55">
        <v>2.5</v>
      </c>
      <c r="FF2606" s="55">
        <v>2599</v>
      </c>
      <c r="FG2606" s="55" t="s">
        <v>1313</v>
      </c>
      <c r="FH2606" s="55" t="s">
        <v>1595</v>
      </c>
      <c r="FI2606" s="55">
        <v>4</v>
      </c>
      <c r="FJ2606" s="55">
        <v>1000</v>
      </c>
      <c r="FK2606" s="55" t="s">
        <v>1249</v>
      </c>
      <c r="FL2606" s="55">
        <v>0.3</v>
      </c>
    </row>
    <row r="2607" ht="14.25" customHeight="1" outlineLevel="1" spans="7:168">
      <c r="AD2607" s="12">
        <v>2600</v>
      </c>
      <c r="AE2607" s="12" t="s">
        <v>1261</v>
      </c>
      <c r="AF2607" s="12" t="s">
        <v>2067</v>
      </c>
      <c r="AG2607" s="12" t="s">
        <v>1669</v>
      </c>
      <c r="AH2607" s="12" t="s">
        <v>2054</v>
      </c>
      <c r="DN2607" s="55">
        <v>2600</v>
      </c>
      <c r="DO2607" s="55" t="s">
        <v>42</v>
      </c>
      <c r="DP2607" s="55" t="s">
        <v>1261</v>
      </c>
      <c r="DQ2607" s="55" t="s">
        <v>1260</v>
      </c>
      <c r="DR2607" s="55" t="s">
        <v>1261</v>
      </c>
      <c r="DS2607" s="55">
        <v>33071</v>
      </c>
      <c r="DT2607" s="55">
        <v>10000</v>
      </c>
      <c r="DU2607" s="55" t="s">
        <v>1249</v>
      </c>
      <c r="DV2607" s="55">
        <v>1</v>
      </c>
      <c r="EV2607" s="55">
        <v>2600</v>
      </c>
      <c r="EW2607" s="55" t="s">
        <v>1232</v>
      </c>
      <c r="EX2607" s="55" t="s">
        <v>1410</v>
      </c>
      <c r="EY2607" s="55">
        <v>1</v>
      </c>
      <c r="EZ2607" s="55">
        <v>1995</v>
      </c>
      <c r="FA2607" s="55">
        <v>2999</v>
      </c>
      <c r="FB2607" s="55" t="s">
        <v>1361</v>
      </c>
      <c r="FC2607" s="55" t="s">
        <v>1258</v>
      </c>
      <c r="FD2607" s="55">
        <v>2.5</v>
      </c>
      <c r="FF2607" s="55">
        <v>2600</v>
      </c>
      <c r="FG2607" s="55" t="s">
        <v>1313</v>
      </c>
      <c r="FH2607" s="55" t="s">
        <v>1595</v>
      </c>
      <c r="FI2607" s="55">
        <v>4</v>
      </c>
      <c r="FJ2607" s="55">
        <v>2500</v>
      </c>
      <c r="FK2607" s="55" t="s">
        <v>1249</v>
      </c>
      <c r="FL2607" s="55">
        <v>0.3</v>
      </c>
    </row>
    <row r="2608" ht="14.25" customHeight="1" outlineLevel="1" spans="7:168">
      <c r="AD2608" s="12">
        <v>2601</v>
      </c>
      <c r="AE2608" s="12" t="s">
        <v>1261</v>
      </c>
      <c r="AF2608" s="12" t="s">
        <v>3036</v>
      </c>
      <c r="AG2608" s="12" t="s">
        <v>1022</v>
      </c>
      <c r="AH2608" s="12" t="s">
        <v>2354</v>
      </c>
      <c r="DN2608" s="55">
        <v>2601</v>
      </c>
      <c r="DO2608" s="55" t="s">
        <v>42</v>
      </c>
      <c r="DP2608" s="55" t="s">
        <v>1261</v>
      </c>
      <c r="DQ2608" s="55" t="s">
        <v>1260</v>
      </c>
      <c r="DR2608" s="55" t="s">
        <v>1261</v>
      </c>
      <c r="DS2608" s="55">
        <v>33073</v>
      </c>
      <c r="DT2608" s="55">
        <v>10000</v>
      </c>
      <c r="DU2608" s="55" t="s">
        <v>1249</v>
      </c>
      <c r="DV2608" s="55">
        <v>1</v>
      </c>
      <c r="EV2608" s="55">
        <v>2601</v>
      </c>
      <c r="EW2608" s="55" t="s">
        <v>1232</v>
      </c>
      <c r="EX2608" s="55" t="s">
        <v>1410</v>
      </c>
      <c r="EY2608" s="55">
        <v>2</v>
      </c>
      <c r="EZ2608" s="55">
        <v>0</v>
      </c>
      <c r="FA2608" s="55">
        <v>1994</v>
      </c>
      <c r="FB2608" s="55" t="s">
        <v>1361</v>
      </c>
      <c r="FC2608" s="55" t="s">
        <v>1258</v>
      </c>
      <c r="FD2608" s="55">
        <v>2.5</v>
      </c>
      <c r="FF2608" s="55">
        <v>2601</v>
      </c>
      <c r="FG2608" s="55" t="s">
        <v>1313</v>
      </c>
      <c r="FH2608" s="55" t="s">
        <v>1595</v>
      </c>
      <c r="FI2608" s="55">
        <v>4</v>
      </c>
      <c r="FJ2608" s="55">
        <v>5000</v>
      </c>
      <c r="FK2608" s="55" t="s">
        <v>1249</v>
      </c>
      <c r="FL2608" s="55">
        <v>0.3</v>
      </c>
    </row>
    <row r="2609" ht="14.25" customHeight="1" outlineLevel="1" spans="30:168">
      <c r="AD2609" s="12">
        <v>2602</v>
      </c>
      <c r="AE2609" s="12" t="s">
        <v>1261</v>
      </c>
      <c r="AF2609" s="12" t="s">
        <v>3187</v>
      </c>
      <c r="AG2609" s="12" t="s">
        <v>1669</v>
      </c>
      <c r="AH2609" s="12" t="s">
        <v>2054</v>
      </c>
      <c r="DN2609" s="55">
        <v>2602</v>
      </c>
      <c r="DO2609" s="55" t="s">
        <v>42</v>
      </c>
      <c r="DP2609" s="55" t="s">
        <v>1261</v>
      </c>
      <c r="DQ2609" s="55" t="s">
        <v>1260</v>
      </c>
      <c r="DR2609" s="55" t="s">
        <v>1261</v>
      </c>
      <c r="DS2609" s="55">
        <v>33143</v>
      </c>
      <c r="DT2609" s="55">
        <v>10000</v>
      </c>
      <c r="DU2609" s="55" t="s">
        <v>1249</v>
      </c>
      <c r="DV2609" s="55">
        <v>1</v>
      </c>
      <c r="EV2609" s="55">
        <v>2602</v>
      </c>
      <c r="EW2609" s="55" t="s">
        <v>1232</v>
      </c>
      <c r="EX2609" s="55" t="s">
        <v>1410</v>
      </c>
      <c r="EY2609" s="55">
        <v>2</v>
      </c>
      <c r="EZ2609" s="55">
        <v>1995</v>
      </c>
      <c r="FA2609" s="55">
        <v>2999</v>
      </c>
      <c r="FB2609" s="55" t="s">
        <v>1361</v>
      </c>
      <c r="FC2609" s="55" t="s">
        <v>1258</v>
      </c>
      <c r="FD2609" s="55">
        <v>2.5</v>
      </c>
      <c r="FF2609" s="55">
        <v>2602</v>
      </c>
      <c r="FG2609" s="55" t="s">
        <v>1313</v>
      </c>
      <c r="FH2609" s="55" t="s">
        <v>1595</v>
      </c>
      <c r="FI2609" s="55">
        <v>4</v>
      </c>
      <c r="FJ2609" s="55">
        <v>10000</v>
      </c>
      <c r="FK2609" s="55" t="s">
        <v>1249</v>
      </c>
      <c r="FL2609" s="55">
        <v>0.3</v>
      </c>
    </row>
    <row r="2610" ht="14.25" customHeight="1" outlineLevel="1" spans="30:168">
      <c r="AD2610" s="12">
        <v>2603</v>
      </c>
      <c r="AE2610" s="12" t="s">
        <v>1261</v>
      </c>
      <c r="AF2610" s="12" t="s">
        <v>3058</v>
      </c>
      <c r="AG2610" s="12" t="s">
        <v>1022</v>
      </c>
      <c r="AH2610" s="12" t="s">
        <v>2354</v>
      </c>
      <c r="DN2610" s="55">
        <v>2603</v>
      </c>
      <c r="DO2610" s="55" t="s">
        <v>42</v>
      </c>
      <c r="DP2610" s="55" t="s">
        <v>1261</v>
      </c>
      <c r="DQ2610" s="55" t="s">
        <v>1260</v>
      </c>
      <c r="DR2610" s="55" t="s">
        <v>1261</v>
      </c>
      <c r="DS2610" s="55">
        <v>33150</v>
      </c>
      <c r="DT2610" s="55">
        <v>10000</v>
      </c>
      <c r="DU2610" s="55" t="s">
        <v>1249</v>
      </c>
      <c r="DV2610" s="55">
        <v>1</v>
      </c>
      <c r="EV2610" s="55">
        <v>2603</v>
      </c>
      <c r="EW2610" s="55" t="s">
        <v>1232</v>
      </c>
      <c r="EX2610" s="55" t="s">
        <v>1410</v>
      </c>
      <c r="EY2610" s="55">
        <v>3</v>
      </c>
      <c r="EZ2610" s="55">
        <v>0</v>
      </c>
      <c r="FA2610" s="55">
        <v>1994</v>
      </c>
      <c r="FB2610" s="55" t="s">
        <v>1361</v>
      </c>
      <c r="FC2610" s="55" t="s">
        <v>1258</v>
      </c>
      <c r="FD2610" s="55">
        <v>2.5</v>
      </c>
      <c r="FF2610" s="55">
        <v>2603</v>
      </c>
      <c r="FG2610" s="55" t="s">
        <v>1313</v>
      </c>
      <c r="FH2610" s="55" t="s">
        <v>1595</v>
      </c>
      <c r="FI2610" s="55">
        <v>4</v>
      </c>
      <c r="FJ2610" s="55">
        <v>25000</v>
      </c>
      <c r="FK2610" s="55" t="s">
        <v>1249</v>
      </c>
      <c r="FL2610" s="55">
        <v>0.3</v>
      </c>
    </row>
    <row r="2611" ht="14.25" customHeight="1" outlineLevel="1" spans="30:168">
      <c r="AD2611" s="12">
        <v>2604</v>
      </c>
      <c r="AE2611" s="12" t="s">
        <v>1261</v>
      </c>
      <c r="AF2611" s="12" t="s">
        <v>1723</v>
      </c>
      <c r="AG2611" s="12" t="s">
        <v>1669</v>
      </c>
      <c r="AH2611" s="12" t="s">
        <v>2931</v>
      </c>
      <c r="DN2611" s="55">
        <v>2604</v>
      </c>
      <c r="DO2611" s="55" t="s">
        <v>42</v>
      </c>
      <c r="DP2611" s="55" t="s">
        <v>1261</v>
      </c>
      <c r="DQ2611" s="55" t="s">
        <v>1260</v>
      </c>
      <c r="DR2611" s="55" t="s">
        <v>1261</v>
      </c>
      <c r="DS2611" s="55">
        <v>33160</v>
      </c>
      <c r="DT2611" s="55">
        <v>10000</v>
      </c>
      <c r="DU2611" s="55" t="s">
        <v>1249</v>
      </c>
      <c r="DV2611" s="55">
        <v>1</v>
      </c>
      <c r="EV2611" s="55">
        <v>2604</v>
      </c>
      <c r="EW2611" s="55" t="s">
        <v>1232</v>
      </c>
      <c r="EX2611" s="55" t="s">
        <v>1410</v>
      </c>
      <c r="EY2611" s="55">
        <v>3</v>
      </c>
      <c r="EZ2611" s="55">
        <v>1995</v>
      </c>
      <c r="FA2611" s="55">
        <v>2999</v>
      </c>
      <c r="FB2611" s="55" t="s">
        <v>1361</v>
      </c>
      <c r="FC2611" s="55" t="s">
        <v>1258</v>
      </c>
      <c r="FD2611" s="55">
        <v>2.5</v>
      </c>
      <c r="FF2611" s="55">
        <v>2604</v>
      </c>
      <c r="FG2611" s="55" t="s">
        <v>1313</v>
      </c>
      <c r="FH2611" s="55" t="s">
        <v>1595</v>
      </c>
      <c r="FI2611" s="55">
        <v>4</v>
      </c>
      <c r="FJ2611" s="55">
        <v>50000</v>
      </c>
      <c r="FK2611" s="55" t="s">
        <v>1249</v>
      </c>
      <c r="FL2611" s="55">
        <v>0.3</v>
      </c>
    </row>
    <row r="2612" ht="14.25" customHeight="1" outlineLevel="1" spans="30:168">
      <c r="AD2612" s="12">
        <v>2605</v>
      </c>
      <c r="AE2612" s="12" t="s">
        <v>1261</v>
      </c>
      <c r="AF2612" s="12" t="s">
        <v>2711</v>
      </c>
      <c r="AG2612" s="12" t="s">
        <v>1022</v>
      </c>
      <c r="AH2612" s="12" t="s">
        <v>2354</v>
      </c>
      <c r="DN2612" s="55">
        <v>2605</v>
      </c>
      <c r="DO2612" s="55" t="s">
        <v>42</v>
      </c>
      <c r="DP2612" s="55" t="s">
        <v>1261</v>
      </c>
      <c r="DQ2612" s="55" t="s">
        <v>1260</v>
      </c>
      <c r="DR2612" s="55" t="s">
        <v>1261</v>
      </c>
      <c r="DS2612" s="55">
        <v>33165</v>
      </c>
      <c r="DT2612" s="55">
        <v>10000</v>
      </c>
      <c r="DU2612" s="55" t="s">
        <v>1249</v>
      </c>
      <c r="DV2612" s="55">
        <v>1</v>
      </c>
      <c r="EV2612" s="55">
        <v>2605</v>
      </c>
      <c r="EW2612" s="55" t="s">
        <v>1232</v>
      </c>
      <c r="EX2612" s="55" t="s">
        <v>1410</v>
      </c>
      <c r="EY2612" s="55">
        <v>4</v>
      </c>
      <c r="EZ2612" s="55">
        <v>0</v>
      </c>
      <c r="FA2612" s="55">
        <v>1994</v>
      </c>
      <c r="FB2612" s="55" t="s">
        <v>1361</v>
      </c>
      <c r="FC2612" s="55" t="s">
        <v>1258</v>
      </c>
      <c r="FD2612" s="55">
        <v>2.5</v>
      </c>
      <c r="FF2612" s="55">
        <v>2605</v>
      </c>
      <c r="FG2612" s="55" t="s">
        <v>1313</v>
      </c>
      <c r="FH2612" s="55" t="s">
        <v>1595</v>
      </c>
      <c r="FI2612" s="55">
        <v>4</v>
      </c>
      <c r="FJ2612" s="55">
        <v>80000</v>
      </c>
      <c r="FK2612" s="55" t="s">
        <v>1249</v>
      </c>
      <c r="FL2612" s="55">
        <v>0.3</v>
      </c>
    </row>
    <row r="2613" ht="14.25" customHeight="1" outlineLevel="1" spans="30:168">
      <c r="AD2613" s="12">
        <v>2606</v>
      </c>
      <c r="AE2613" s="12" t="s">
        <v>1261</v>
      </c>
      <c r="AF2613" s="12" t="s">
        <v>1367</v>
      </c>
      <c r="AG2613" s="12" t="s">
        <v>1669</v>
      </c>
      <c r="AH2613" s="12" t="s">
        <v>2931</v>
      </c>
      <c r="DN2613" s="55">
        <v>2606</v>
      </c>
      <c r="DO2613" s="55" t="s">
        <v>42</v>
      </c>
      <c r="DP2613" s="55" t="s">
        <v>1261</v>
      </c>
      <c r="DQ2613" s="55" t="s">
        <v>1260</v>
      </c>
      <c r="DR2613" s="55" t="s">
        <v>1261</v>
      </c>
      <c r="DS2613" s="55">
        <v>33174</v>
      </c>
      <c r="DT2613" s="55">
        <v>10000</v>
      </c>
      <c r="DU2613" s="55" t="s">
        <v>1249</v>
      </c>
      <c r="DV2613" s="55">
        <v>1</v>
      </c>
      <c r="EV2613" s="55">
        <v>2606</v>
      </c>
      <c r="EW2613" s="55" t="s">
        <v>1232</v>
      </c>
      <c r="EX2613" s="55" t="s">
        <v>1410</v>
      </c>
      <c r="EY2613" s="55">
        <v>4</v>
      </c>
      <c r="EZ2613" s="55">
        <v>1995</v>
      </c>
      <c r="FA2613" s="55">
        <v>2999</v>
      </c>
      <c r="FB2613" s="55" t="s">
        <v>1361</v>
      </c>
      <c r="FC2613" s="55" t="s">
        <v>1258</v>
      </c>
      <c r="FD2613" s="55">
        <v>2.5</v>
      </c>
      <c r="FF2613" s="55">
        <v>2606</v>
      </c>
      <c r="FG2613" s="55" t="s">
        <v>1313</v>
      </c>
      <c r="FH2613" s="55" t="s">
        <v>1595</v>
      </c>
      <c r="FI2613" s="55">
        <v>4</v>
      </c>
      <c r="FJ2613" s="55">
        <v>130000</v>
      </c>
      <c r="FK2613" s="55" t="s">
        <v>1249</v>
      </c>
      <c r="FL2613" s="55">
        <v>0.3</v>
      </c>
    </row>
    <row r="2614" ht="14.25" customHeight="1" outlineLevel="1" spans="30:168">
      <c r="AD2614" s="12">
        <v>2607</v>
      </c>
      <c r="AE2614" s="12" t="s">
        <v>1261</v>
      </c>
      <c r="AF2614" s="12" t="s">
        <v>633</v>
      </c>
      <c r="AG2614" s="12" t="s">
        <v>1392</v>
      </c>
      <c r="AH2614" s="12" t="s">
        <v>2385</v>
      </c>
      <c r="DN2614" s="55">
        <v>2607</v>
      </c>
      <c r="DO2614" s="55" t="s">
        <v>42</v>
      </c>
      <c r="DP2614" s="55" t="s">
        <v>1261</v>
      </c>
      <c r="DQ2614" s="55" t="s">
        <v>1260</v>
      </c>
      <c r="DR2614" s="55" t="s">
        <v>1261</v>
      </c>
      <c r="DS2614" s="55">
        <v>33179</v>
      </c>
      <c r="DT2614" s="55">
        <v>10000</v>
      </c>
      <c r="DU2614" s="55" t="s">
        <v>1249</v>
      </c>
      <c r="DV2614" s="55">
        <v>1</v>
      </c>
      <c r="EV2614" s="55">
        <v>2607</v>
      </c>
      <c r="EW2614" s="55" t="s">
        <v>1232</v>
      </c>
      <c r="EX2614" s="55" t="s">
        <v>1410</v>
      </c>
      <c r="EY2614" s="55">
        <v>5</v>
      </c>
      <c r="EZ2614" s="55">
        <v>0</v>
      </c>
      <c r="FA2614" s="55">
        <v>1994</v>
      </c>
      <c r="FB2614" s="55" t="s">
        <v>1361</v>
      </c>
      <c r="FC2614" s="55" t="s">
        <v>1258</v>
      </c>
      <c r="FD2614" s="55">
        <v>2.5</v>
      </c>
      <c r="FF2614" s="55">
        <v>2607</v>
      </c>
      <c r="FG2614" s="55" t="s">
        <v>1313</v>
      </c>
      <c r="FH2614" s="55" t="s">
        <v>1595</v>
      </c>
      <c r="FI2614" s="55">
        <v>4</v>
      </c>
      <c r="FJ2614" s="55">
        <v>260000</v>
      </c>
      <c r="FK2614" s="55" t="s">
        <v>1249</v>
      </c>
      <c r="FL2614" s="55">
        <v>0.3</v>
      </c>
    </row>
    <row r="2615" ht="14.25" customHeight="1" outlineLevel="1" spans="30:168">
      <c r="AD2615" s="12">
        <v>2608</v>
      </c>
      <c r="AE2615" s="12" t="s">
        <v>1261</v>
      </c>
      <c r="AF2615" s="12" t="s">
        <v>2475</v>
      </c>
      <c r="AG2615" s="12" t="s">
        <v>1669</v>
      </c>
      <c r="AH2615" s="12" t="s">
        <v>2931</v>
      </c>
      <c r="DN2615" s="55">
        <v>2608</v>
      </c>
      <c r="DO2615" s="55" t="s">
        <v>42</v>
      </c>
      <c r="DP2615" s="55" t="s">
        <v>1261</v>
      </c>
      <c r="DQ2615" s="55" t="s">
        <v>1260</v>
      </c>
      <c r="DR2615" s="55" t="s">
        <v>1261</v>
      </c>
      <c r="DS2615" s="55">
        <v>33180</v>
      </c>
      <c r="DT2615" s="55">
        <v>10000</v>
      </c>
      <c r="DU2615" s="55" t="s">
        <v>1249</v>
      </c>
      <c r="DV2615" s="55">
        <v>1</v>
      </c>
      <c r="EV2615" s="55">
        <v>2608</v>
      </c>
      <c r="EW2615" s="55" t="s">
        <v>1232</v>
      </c>
      <c r="EX2615" s="55" t="s">
        <v>1410</v>
      </c>
      <c r="EY2615" s="55">
        <v>5</v>
      </c>
      <c r="EZ2615" s="55">
        <v>1995</v>
      </c>
      <c r="FA2615" s="55">
        <v>2999</v>
      </c>
      <c r="FB2615" s="55" t="s">
        <v>1361</v>
      </c>
      <c r="FC2615" s="55" t="s">
        <v>1258</v>
      </c>
      <c r="FD2615" s="55">
        <v>2.5</v>
      </c>
      <c r="FF2615" s="55">
        <v>2608</v>
      </c>
      <c r="FG2615" s="55" t="s">
        <v>1313</v>
      </c>
      <c r="FH2615" s="55" t="s">
        <v>1595</v>
      </c>
      <c r="FI2615" s="55">
        <v>4</v>
      </c>
      <c r="FJ2615" s="55">
        <v>400000</v>
      </c>
      <c r="FK2615" s="55" t="s">
        <v>1249</v>
      </c>
      <c r="FL2615" s="55">
        <v>0.3</v>
      </c>
    </row>
    <row r="2616" ht="14.25" customHeight="1" outlineLevel="1" spans="30:168">
      <c r="AD2616" s="12">
        <v>2609</v>
      </c>
      <c r="AE2616" s="12" t="s">
        <v>1261</v>
      </c>
      <c r="AF2616" s="12" t="s">
        <v>1322</v>
      </c>
      <c r="AG2616" s="12" t="s">
        <v>1392</v>
      </c>
      <c r="AH2616" s="12" t="s">
        <v>2385</v>
      </c>
      <c r="DN2616" s="55">
        <v>2609</v>
      </c>
      <c r="DO2616" s="55" t="s">
        <v>42</v>
      </c>
      <c r="DP2616" s="55" t="s">
        <v>1261</v>
      </c>
      <c r="DQ2616" s="55" t="s">
        <v>1260</v>
      </c>
      <c r="DR2616" s="55" t="s">
        <v>1261</v>
      </c>
      <c r="DS2616" s="55">
        <v>33185</v>
      </c>
      <c r="DT2616" s="55">
        <v>10000</v>
      </c>
      <c r="DU2616" s="55" t="s">
        <v>1249</v>
      </c>
      <c r="DV2616" s="55">
        <v>1</v>
      </c>
      <c r="EV2616" s="55">
        <v>2609</v>
      </c>
      <c r="EW2616" s="55" t="s">
        <v>1232</v>
      </c>
      <c r="EX2616" s="55" t="s">
        <v>1410</v>
      </c>
      <c r="EY2616" s="55">
        <v>6</v>
      </c>
      <c r="EZ2616" s="55">
        <v>0</v>
      </c>
      <c r="FA2616" s="55">
        <v>1994</v>
      </c>
      <c r="FB2616" s="55" t="s">
        <v>1262</v>
      </c>
      <c r="FC2616" s="55" t="s">
        <v>1258</v>
      </c>
      <c r="FD2616" s="55">
        <v>0</v>
      </c>
      <c r="FF2616" s="55">
        <v>2609</v>
      </c>
      <c r="FG2616" s="55" t="s">
        <v>1313</v>
      </c>
      <c r="FH2616" s="55" t="s">
        <v>1595</v>
      </c>
      <c r="FI2616" s="55">
        <v>4</v>
      </c>
      <c r="FJ2616" s="55">
        <v>530000</v>
      </c>
      <c r="FK2616" s="55" t="s">
        <v>1249</v>
      </c>
      <c r="FL2616" s="55">
        <v>0.3</v>
      </c>
    </row>
    <row r="2617" ht="14.25" customHeight="1" outlineLevel="1" spans="30:168">
      <c r="AD2617" s="12">
        <v>2610</v>
      </c>
      <c r="AE2617" s="12" t="s">
        <v>1261</v>
      </c>
      <c r="AF2617" s="12" t="s">
        <v>1899</v>
      </c>
      <c r="AG2617" s="12" t="s">
        <v>1669</v>
      </c>
      <c r="AH2617" s="12" t="s">
        <v>2931</v>
      </c>
      <c r="DN2617" s="55">
        <v>2610</v>
      </c>
      <c r="DO2617" s="55" t="s">
        <v>42</v>
      </c>
      <c r="DP2617" s="55" t="s">
        <v>1261</v>
      </c>
      <c r="DQ2617" s="55" t="s">
        <v>1260</v>
      </c>
      <c r="DR2617" s="55" t="s">
        <v>1261</v>
      </c>
      <c r="DS2617" s="55">
        <v>33196</v>
      </c>
      <c r="DT2617" s="55">
        <v>10000</v>
      </c>
      <c r="DU2617" s="55" t="s">
        <v>1249</v>
      </c>
      <c r="DV2617" s="55">
        <v>1</v>
      </c>
      <c r="EV2617" s="55">
        <v>2610</v>
      </c>
      <c r="EW2617" s="55" t="s">
        <v>1232</v>
      </c>
      <c r="EX2617" s="55" t="s">
        <v>1410</v>
      </c>
      <c r="EY2617" s="55">
        <v>6</v>
      </c>
      <c r="EZ2617" s="55">
        <v>1995</v>
      </c>
      <c r="FA2617" s="55">
        <v>2999</v>
      </c>
      <c r="FB2617" s="55" t="s">
        <v>1262</v>
      </c>
      <c r="FC2617" s="55" t="s">
        <v>1258</v>
      </c>
      <c r="FD2617" s="55">
        <v>0</v>
      </c>
      <c r="FF2617" s="55">
        <v>2610</v>
      </c>
      <c r="FG2617" s="55" t="s">
        <v>1313</v>
      </c>
      <c r="FH2617" s="55" t="s">
        <v>1595</v>
      </c>
      <c r="FI2617" s="55">
        <v>4</v>
      </c>
      <c r="FJ2617" s="55">
        <v>540000</v>
      </c>
      <c r="FK2617" s="55" t="s">
        <v>1249</v>
      </c>
      <c r="FL2617" s="55">
        <v>0.3</v>
      </c>
    </row>
    <row r="2618" ht="14.25" customHeight="1" outlineLevel="1" spans="30:168">
      <c r="AD2618" s="12">
        <v>2611</v>
      </c>
      <c r="AE2618" s="12" t="s">
        <v>1261</v>
      </c>
      <c r="AF2618" s="12" t="s">
        <v>749</v>
      </c>
      <c r="AG2618" s="12" t="s">
        <v>1392</v>
      </c>
      <c r="AH2618" s="12" t="s">
        <v>2385</v>
      </c>
      <c r="DN2618" s="55">
        <v>2611</v>
      </c>
      <c r="DO2618" s="55" t="s">
        <v>42</v>
      </c>
      <c r="DP2618" s="55" t="s">
        <v>1261</v>
      </c>
      <c r="DQ2618" s="55" t="s">
        <v>1260</v>
      </c>
      <c r="DR2618" s="55" t="s">
        <v>1261</v>
      </c>
      <c r="DS2618" s="55">
        <v>33304</v>
      </c>
      <c r="DT2618" s="55">
        <v>10000</v>
      </c>
      <c r="DU2618" s="55" t="s">
        <v>1249</v>
      </c>
      <c r="DV2618" s="55">
        <v>1</v>
      </c>
      <c r="EV2618" s="55">
        <v>2611</v>
      </c>
      <c r="EW2618" s="55" t="s">
        <v>1232</v>
      </c>
      <c r="EX2618" s="55" t="s">
        <v>1810</v>
      </c>
      <c r="EY2618" s="55">
        <v>1</v>
      </c>
      <c r="EZ2618" s="55">
        <v>0</v>
      </c>
      <c r="FA2618" s="55">
        <v>1994</v>
      </c>
      <c r="FB2618" s="55" t="s">
        <v>1361</v>
      </c>
      <c r="FC2618" s="55" t="s">
        <v>1258</v>
      </c>
      <c r="FD2618" s="55">
        <v>2.5</v>
      </c>
      <c r="FF2618" s="55">
        <v>2611</v>
      </c>
      <c r="FG2618" s="55" t="s">
        <v>1313</v>
      </c>
      <c r="FH2618" s="55" t="s">
        <v>1531</v>
      </c>
      <c r="FI2618" s="55">
        <v>1</v>
      </c>
      <c r="FJ2618" s="55">
        <v>0</v>
      </c>
      <c r="FK2618" s="55" t="s">
        <v>1249</v>
      </c>
      <c r="FL2618" s="55">
        <v>0.3</v>
      </c>
    </row>
    <row r="2619" ht="14.25" customHeight="1" outlineLevel="1" spans="30:168">
      <c r="AD2619" s="12">
        <v>2612</v>
      </c>
      <c r="AE2619" s="12" t="s">
        <v>1261</v>
      </c>
      <c r="AF2619" s="12" t="s">
        <v>2829</v>
      </c>
      <c r="AG2619" s="12" t="s">
        <v>1669</v>
      </c>
      <c r="AH2619" s="12" t="s">
        <v>2931</v>
      </c>
      <c r="DN2619" s="55">
        <v>2612</v>
      </c>
      <c r="DO2619" s="55" t="s">
        <v>42</v>
      </c>
      <c r="DP2619" s="55" t="s">
        <v>1261</v>
      </c>
      <c r="DQ2619" s="55" t="s">
        <v>1260</v>
      </c>
      <c r="DR2619" s="55" t="s">
        <v>1261</v>
      </c>
      <c r="DS2619" s="55">
        <v>33313</v>
      </c>
      <c r="DT2619" s="55">
        <v>10000</v>
      </c>
      <c r="DU2619" s="55" t="s">
        <v>1249</v>
      </c>
      <c r="DV2619" s="55">
        <v>1</v>
      </c>
      <c r="EV2619" s="55">
        <v>2612</v>
      </c>
      <c r="EW2619" s="55" t="s">
        <v>1232</v>
      </c>
      <c r="EX2619" s="55" t="s">
        <v>1810</v>
      </c>
      <c r="EY2619" s="55">
        <v>1</v>
      </c>
      <c r="EZ2619" s="55">
        <v>1995</v>
      </c>
      <c r="FA2619" s="55">
        <v>2999</v>
      </c>
      <c r="FB2619" s="55" t="s">
        <v>1361</v>
      </c>
      <c r="FC2619" s="55" t="s">
        <v>1258</v>
      </c>
      <c r="FD2619" s="55">
        <v>2.5</v>
      </c>
      <c r="FF2619" s="55">
        <v>2612</v>
      </c>
      <c r="FG2619" s="55" t="s">
        <v>1313</v>
      </c>
      <c r="FH2619" s="55" t="s">
        <v>1531</v>
      </c>
      <c r="FI2619" s="55">
        <v>1</v>
      </c>
      <c r="FJ2619" s="55">
        <v>1000</v>
      </c>
      <c r="FK2619" s="55" t="s">
        <v>1249</v>
      </c>
      <c r="FL2619" s="55">
        <v>0.3</v>
      </c>
    </row>
    <row r="2620" ht="14.25" customHeight="1" outlineLevel="1" spans="30:168">
      <c r="AD2620" s="12">
        <v>2613</v>
      </c>
      <c r="AE2620" s="12" t="s">
        <v>1261</v>
      </c>
      <c r="AF2620" s="12" t="s">
        <v>1392</v>
      </c>
      <c r="AG2620" s="12" t="s">
        <v>1392</v>
      </c>
      <c r="AH2620" s="12" t="s">
        <v>2385</v>
      </c>
      <c r="DN2620" s="55">
        <v>2613</v>
      </c>
      <c r="DO2620" s="55" t="s">
        <v>42</v>
      </c>
      <c r="DP2620" s="55" t="s">
        <v>1261</v>
      </c>
      <c r="DQ2620" s="55" t="s">
        <v>1260</v>
      </c>
      <c r="DR2620" s="55" t="s">
        <v>1261</v>
      </c>
      <c r="DS2620" s="55">
        <v>33319</v>
      </c>
      <c r="DT2620" s="55">
        <v>10000</v>
      </c>
      <c r="DU2620" s="55" t="s">
        <v>1249</v>
      </c>
      <c r="DV2620" s="55">
        <v>1</v>
      </c>
      <c r="EV2620" s="55">
        <v>2613</v>
      </c>
      <c r="EW2620" s="55" t="s">
        <v>1232</v>
      </c>
      <c r="EX2620" s="55" t="s">
        <v>1810</v>
      </c>
      <c r="EY2620" s="55">
        <v>2</v>
      </c>
      <c r="EZ2620" s="55">
        <v>0</v>
      </c>
      <c r="FA2620" s="55">
        <v>1994</v>
      </c>
      <c r="FB2620" s="55" t="s">
        <v>1361</v>
      </c>
      <c r="FC2620" s="55" t="s">
        <v>1258</v>
      </c>
      <c r="FD2620" s="55">
        <v>2.5</v>
      </c>
      <c r="FF2620" s="55">
        <v>2613</v>
      </c>
      <c r="FG2620" s="55" t="s">
        <v>1313</v>
      </c>
      <c r="FH2620" s="55" t="s">
        <v>1531</v>
      </c>
      <c r="FI2620" s="55">
        <v>1</v>
      </c>
      <c r="FJ2620" s="55">
        <v>2500</v>
      </c>
      <c r="FK2620" s="55" t="s">
        <v>1249</v>
      </c>
      <c r="FL2620" s="55">
        <v>0.3</v>
      </c>
    </row>
    <row r="2621" ht="14.25" customHeight="1" outlineLevel="1" spans="30:168">
      <c r="AD2621" s="12">
        <v>2614</v>
      </c>
      <c r="AE2621" s="12" t="s">
        <v>1261</v>
      </c>
      <c r="AF2621" s="12" t="s">
        <v>1855</v>
      </c>
      <c r="AG2621" s="12" t="s">
        <v>1669</v>
      </c>
      <c r="AH2621" s="12" t="s">
        <v>2931</v>
      </c>
      <c r="DN2621" s="55">
        <v>2614</v>
      </c>
      <c r="DO2621" s="55" t="s">
        <v>42</v>
      </c>
      <c r="DP2621" s="55" t="s">
        <v>1261</v>
      </c>
      <c r="DQ2621" s="55" t="s">
        <v>1260</v>
      </c>
      <c r="DR2621" s="55" t="s">
        <v>1261</v>
      </c>
      <c r="DS2621" s="55">
        <v>33321</v>
      </c>
      <c r="DT2621" s="55">
        <v>10000</v>
      </c>
      <c r="DU2621" s="55" t="s">
        <v>1249</v>
      </c>
      <c r="DV2621" s="55">
        <v>1</v>
      </c>
      <c r="EV2621" s="55">
        <v>2614</v>
      </c>
      <c r="EW2621" s="55" t="s">
        <v>1232</v>
      </c>
      <c r="EX2621" s="55" t="s">
        <v>1810</v>
      </c>
      <c r="EY2621" s="55">
        <v>2</v>
      </c>
      <c r="EZ2621" s="55">
        <v>1995</v>
      </c>
      <c r="FA2621" s="55">
        <v>2999</v>
      </c>
      <c r="FB2621" s="55" t="s">
        <v>1361</v>
      </c>
      <c r="FC2621" s="55" t="s">
        <v>1258</v>
      </c>
      <c r="FD2621" s="55">
        <v>2.5</v>
      </c>
      <c r="FF2621" s="55">
        <v>2614</v>
      </c>
      <c r="FG2621" s="55" t="s">
        <v>1313</v>
      </c>
      <c r="FH2621" s="55" t="s">
        <v>1531</v>
      </c>
      <c r="FI2621" s="55">
        <v>1</v>
      </c>
      <c r="FJ2621" s="55">
        <v>5000</v>
      </c>
      <c r="FK2621" s="55" t="s">
        <v>1249</v>
      </c>
      <c r="FL2621" s="55">
        <v>0.3</v>
      </c>
    </row>
    <row r="2622" ht="14.25" customHeight="1" outlineLevel="1" spans="30:168">
      <c r="AD2622" s="12">
        <v>2615</v>
      </c>
      <c r="AE2622" s="12" t="s">
        <v>1261</v>
      </c>
      <c r="AF2622" s="12" t="s">
        <v>1932</v>
      </c>
      <c r="AG2622" s="12" t="s">
        <v>1392</v>
      </c>
      <c r="AH2622" s="12" t="s">
        <v>2385</v>
      </c>
      <c r="DN2622" s="55">
        <v>2615</v>
      </c>
      <c r="DO2622" s="55" t="s">
        <v>42</v>
      </c>
      <c r="DP2622" s="55" t="s">
        <v>1261</v>
      </c>
      <c r="DQ2622" s="55" t="s">
        <v>1260</v>
      </c>
      <c r="DR2622" s="55" t="s">
        <v>1261</v>
      </c>
      <c r="DS2622" s="55">
        <v>33322</v>
      </c>
      <c r="DT2622" s="55">
        <v>10000</v>
      </c>
      <c r="DU2622" s="55" t="s">
        <v>1249</v>
      </c>
      <c r="DV2622" s="55">
        <v>1</v>
      </c>
      <c r="EV2622" s="55">
        <v>2615</v>
      </c>
      <c r="EW2622" s="55" t="s">
        <v>1232</v>
      </c>
      <c r="EX2622" s="55" t="s">
        <v>1810</v>
      </c>
      <c r="EY2622" s="55">
        <v>3</v>
      </c>
      <c r="EZ2622" s="55">
        <v>0</v>
      </c>
      <c r="FA2622" s="55">
        <v>1994</v>
      </c>
      <c r="FB2622" s="55" t="s">
        <v>1262</v>
      </c>
      <c r="FC2622" s="55" t="s">
        <v>1258</v>
      </c>
      <c r="FD2622" s="55">
        <v>0</v>
      </c>
      <c r="FF2622" s="55">
        <v>2615</v>
      </c>
      <c r="FG2622" s="55" t="s">
        <v>1313</v>
      </c>
      <c r="FH2622" s="55" t="s">
        <v>1531</v>
      </c>
      <c r="FI2622" s="55">
        <v>1</v>
      </c>
      <c r="FJ2622" s="55">
        <v>10000</v>
      </c>
      <c r="FK2622" s="55" t="s">
        <v>1249</v>
      </c>
      <c r="FL2622" s="55">
        <v>0.3</v>
      </c>
    </row>
    <row r="2623" ht="14.25" customHeight="1" outlineLevel="1" spans="30:168">
      <c r="AD2623" s="12">
        <v>2616</v>
      </c>
      <c r="AE2623" s="12" t="s">
        <v>1261</v>
      </c>
      <c r="AF2623" s="12" t="s">
        <v>2967</v>
      </c>
      <c r="AG2623" s="12" t="s">
        <v>1669</v>
      </c>
      <c r="AH2623" s="12" t="s">
        <v>2931</v>
      </c>
      <c r="DN2623" s="55">
        <v>2616</v>
      </c>
      <c r="DO2623" s="55" t="s">
        <v>42</v>
      </c>
      <c r="DP2623" s="55" t="s">
        <v>1261</v>
      </c>
      <c r="DQ2623" s="55" t="s">
        <v>1260</v>
      </c>
      <c r="DR2623" s="55" t="s">
        <v>1261</v>
      </c>
      <c r="DS2623" s="55">
        <v>33324</v>
      </c>
      <c r="DT2623" s="55">
        <v>10000</v>
      </c>
      <c r="DU2623" s="55" t="s">
        <v>1249</v>
      </c>
      <c r="DV2623" s="55">
        <v>1</v>
      </c>
      <c r="EV2623" s="55">
        <v>2616</v>
      </c>
      <c r="EW2623" s="55" t="s">
        <v>1232</v>
      </c>
      <c r="EX2623" s="55" t="s">
        <v>1810</v>
      </c>
      <c r="EY2623" s="55">
        <v>3</v>
      </c>
      <c r="EZ2623" s="55">
        <v>1995</v>
      </c>
      <c r="FA2623" s="55">
        <v>2999</v>
      </c>
      <c r="FB2623" s="55" t="s">
        <v>1262</v>
      </c>
      <c r="FC2623" s="55" t="s">
        <v>1258</v>
      </c>
      <c r="FD2623" s="55">
        <v>0</v>
      </c>
      <c r="FF2623" s="55">
        <v>2616</v>
      </c>
      <c r="FG2623" s="55" t="s">
        <v>1313</v>
      </c>
      <c r="FH2623" s="55" t="s">
        <v>1531</v>
      </c>
      <c r="FI2623" s="55">
        <v>1</v>
      </c>
      <c r="FJ2623" s="55">
        <v>25000</v>
      </c>
      <c r="FK2623" s="55" t="s">
        <v>1249</v>
      </c>
      <c r="FL2623" s="55">
        <v>0.3</v>
      </c>
    </row>
    <row r="2624" ht="14.25" customHeight="1" outlineLevel="1" spans="30:168">
      <c r="AD2624" s="12">
        <v>2617</v>
      </c>
      <c r="AE2624" s="12" t="s">
        <v>1261</v>
      </c>
      <c r="AF2624" s="12" t="s">
        <v>2228</v>
      </c>
      <c r="AG2624" s="12" t="s">
        <v>1392</v>
      </c>
      <c r="AH2624" s="12" t="s">
        <v>2385</v>
      </c>
      <c r="DN2624" s="55">
        <v>2617</v>
      </c>
      <c r="DO2624" s="55" t="s">
        <v>42</v>
      </c>
      <c r="DP2624" s="55" t="s">
        <v>1261</v>
      </c>
      <c r="DQ2624" s="55" t="s">
        <v>1260</v>
      </c>
      <c r="DR2624" s="55" t="s">
        <v>1261</v>
      </c>
      <c r="DS2624" s="55">
        <v>33328</v>
      </c>
      <c r="DT2624" s="55">
        <v>10000</v>
      </c>
      <c r="DU2624" s="55" t="s">
        <v>1249</v>
      </c>
      <c r="DV2624" s="55">
        <v>1</v>
      </c>
      <c r="EV2624" s="55">
        <v>2617</v>
      </c>
      <c r="EW2624" s="55" t="s">
        <v>1232</v>
      </c>
      <c r="EX2624" s="55" t="s">
        <v>1810</v>
      </c>
      <c r="EY2624" s="55">
        <v>4</v>
      </c>
      <c r="EZ2624" s="55">
        <v>0</v>
      </c>
      <c r="FA2624" s="55">
        <v>1994</v>
      </c>
      <c r="FB2624" s="55" t="s">
        <v>1262</v>
      </c>
      <c r="FC2624" s="55" t="s">
        <v>1258</v>
      </c>
      <c r="FD2624" s="55">
        <v>0</v>
      </c>
      <c r="FF2624" s="55">
        <v>2617</v>
      </c>
      <c r="FG2624" s="55" t="s">
        <v>1313</v>
      </c>
      <c r="FH2624" s="55" t="s">
        <v>1531</v>
      </c>
      <c r="FI2624" s="55">
        <v>1</v>
      </c>
      <c r="FJ2624" s="55">
        <v>50000</v>
      </c>
      <c r="FK2624" s="55" t="s">
        <v>1249</v>
      </c>
      <c r="FL2624" s="55">
        <v>0.3</v>
      </c>
    </row>
    <row r="2625" ht="14.25" customHeight="1" outlineLevel="1" spans="30:168">
      <c r="AD2625" s="12">
        <v>2618</v>
      </c>
      <c r="AE2625" s="12" t="s">
        <v>1261</v>
      </c>
      <c r="AF2625" s="12" t="s">
        <v>630</v>
      </c>
      <c r="AG2625" s="12" t="s">
        <v>1669</v>
      </c>
      <c r="AH2625" s="12" t="s">
        <v>2931</v>
      </c>
      <c r="DN2625" s="55">
        <v>2618</v>
      </c>
      <c r="DO2625" s="55" t="s">
        <v>42</v>
      </c>
      <c r="DP2625" s="55" t="s">
        <v>1261</v>
      </c>
      <c r="DQ2625" s="55" t="s">
        <v>1260</v>
      </c>
      <c r="DR2625" s="55" t="s">
        <v>1261</v>
      </c>
      <c r="DS2625" s="55">
        <v>33331</v>
      </c>
      <c r="DT2625" s="55">
        <v>10000</v>
      </c>
      <c r="DU2625" s="55" t="s">
        <v>1249</v>
      </c>
      <c r="DV2625" s="55">
        <v>1</v>
      </c>
      <c r="EV2625" s="55">
        <v>2618</v>
      </c>
      <c r="EW2625" s="55" t="s">
        <v>1232</v>
      </c>
      <c r="EX2625" s="55" t="s">
        <v>1810</v>
      </c>
      <c r="EY2625" s="55">
        <v>4</v>
      </c>
      <c r="EZ2625" s="55">
        <v>1995</v>
      </c>
      <c r="FA2625" s="55">
        <v>2999</v>
      </c>
      <c r="FB2625" s="55" t="s">
        <v>1262</v>
      </c>
      <c r="FC2625" s="55" t="s">
        <v>1258</v>
      </c>
      <c r="FD2625" s="55">
        <v>0</v>
      </c>
      <c r="FF2625" s="55">
        <v>2618</v>
      </c>
      <c r="FG2625" s="55" t="s">
        <v>1313</v>
      </c>
      <c r="FH2625" s="55" t="s">
        <v>1531</v>
      </c>
      <c r="FI2625" s="55">
        <v>1</v>
      </c>
      <c r="FJ2625" s="55">
        <v>80000</v>
      </c>
      <c r="FK2625" s="55" t="s">
        <v>1249</v>
      </c>
      <c r="FL2625" s="55">
        <v>0.3</v>
      </c>
    </row>
    <row r="2626" ht="14.25" customHeight="1" outlineLevel="1" spans="30:168">
      <c r="AD2626" s="12">
        <v>2619</v>
      </c>
      <c r="AE2626" s="12" t="s">
        <v>1261</v>
      </c>
      <c r="AF2626" s="12" t="s">
        <v>1720</v>
      </c>
      <c r="AG2626" s="12" t="s">
        <v>1433</v>
      </c>
      <c r="AH2626" s="12" t="s">
        <v>2417</v>
      </c>
      <c r="DN2626" s="55">
        <v>2619</v>
      </c>
      <c r="DO2626" s="55" t="s">
        <v>42</v>
      </c>
      <c r="DP2626" s="55" t="s">
        <v>1261</v>
      </c>
      <c r="DQ2626" s="55" t="s">
        <v>1260</v>
      </c>
      <c r="DR2626" s="55" t="s">
        <v>1261</v>
      </c>
      <c r="DS2626" s="55">
        <v>33449</v>
      </c>
      <c r="DT2626" s="55">
        <v>10000</v>
      </c>
      <c r="DU2626" s="55" t="s">
        <v>1249</v>
      </c>
      <c r="DV2626" s="55">
        <v>1</v>
      </c>
      <c r="EV2626" s="55">
        <v>2619</v>
      </c>
      <c r="EW2626" s="55" t="s">
        <v>1232</v>
      </c>
      <c r="EX2626" s="55" t="s">
        <v>1644</v>
      </c>
      <c r="EY2626" s="55">
        <v>1</v>
      </c>
      <c r="EZ2626" s="55">
        <v>0</v>
      </c>
      <c r="FA2626" s="55">
        <v>1994</v>
      </c>
      <c r="FB2626" s="55" t="s">
        <v>1361</v>
      </c>
      <c r="FC2626" s="55" t="s">
        <v>1258</v>
      </c>
      <c r="FD2626" s="55">
        <v>2.5</v>
      </c>
      <c r="FF2626" s="55">
        <v>2619</v>
      </c>
      <c r="FG2626" s="55" t="s">
        <v>1313</v>
      </c>
      <c r="FH2626" s="55" t="s">
        <v>1531</v>
      </c>
      <c r="FI2626" s="55">
        <v>1</v>
      </c>
      <c r="FJ2626" s="55">
        <v>130000</v>
      </c>
      <c r="FK2626" s="55" t="s">
        <v>1249</v>
      </c>
      <c r="FL2626" s="55">
        <v>0.3</v>
      </c>
    </row>
    <row r="2627" ht="14.25" customHeight="1" outlineLevel="1" spans="30:168">
      <c r="AD2627" s="12">
        <v>2620</v>
      </c>
      <c r="AE2627" s="12" t="s">
        <v>1261</v>
      </c>
      <c r="AF2627" s="12" t="s">
        <v>1846</v>
      </c>
      <c r="AG2627" s="12" t="s">
        <v>1669</v>
      </c>
      <c r="AH2627" s="12" t="s">
        <v>2931</v>
      </c>
      <c r="DN2627" s="55">
        <v>2620</v>
      </c>
      <c r="DO2627" s="55" t="s">
        <v>42</v>
      </c>
      <c r="DP2627" s="55" t="s">
        <v>1261</v>
      </c>
      <c r="DQ2627" s="55" t="s">
        <v>1260</v>
      </c>
      <c r="DR2627" s="55" t="s">
        <v>1261</v>
      </c>
      <c r="DS2627" s="55">
        <v>33487</v>
      </c>
      <c r="DT2627" s="55">
        <v>10000</v>
      </c>
      <c r="DU2627" s="55" t="s">
        <v>1249</v>
      </c>
      <c r="DV2627" s="55">
        <v>1</v>
      </c>
      <c r="EV2627" s="55">
        <v>2620</v>
      </c>
      <c r="EW2627" s="55" t="s">
        <v>1232</v>
      </c>
      <c r="EX2627" s="55" t="s">
        <v>1644</v>
      </c>
      <c r="EY2627" s="55">
        <v>1</v>
      </c>
      <c r="EZ2627" s="55">
        <v>1995</v>
      </c>
      <c r="FA2627" s="55">
        <v>2999</v>
      </c>
      <c r="FB2627" s="55" t="s">
        <v>1361</v>
      </c>
      <c r="FC2627" s="55" t="s">
        <v>1258</v>
      </c>
      <c r="FD2627" s="55">
        <v>2.5</v>
      </c>
      <c r="FF2627" s="55">
        <v>2620</v>
      </c>
      <c r="FG2627" s="55" t="s">
        <v>1313</v>
      </c>
      <c r="FH2627" s="55" t="s">
        <v>1531</v>
      </c>
      <c r="FI2627" s="55">
        <v>1</v>
      </c>
      <c r="FJ2627" s="55">
        <v>260000</v>
      </c>
      <c r="FK2627" s="55" t="s">
        <v>1249</v>
      </c>
      <c r="FL2627" s="55">
        <v>0.3</v>
      </c>
    </row>
    <row r="2628" ht="14.25" customHeight="1" outlineLevel="1" spans="30:168">
      <c r="AD2628" s="12">
        <v>2621</v>
      </c>
      <c r="AE2628" s="12" t="s">
        <v>1261</v>
      </c>
      <c r="AF2628" s="12" t="s">
        <v>753</v>
      </c>
      <c r="AG2628" s="12" t="s">
        <v>1433</v>
      </c>
      <c r="AH2628" s="12" t="s">
        <v>2446</v>
      </c>
      <c r="DN2628" s="55">
        <v>2621</v>
      </c>
      <c r="DO2628" s="55" t="s">
        <v>1309</v>
      </c>
      <c r="DP2628" s="55" t="s">
        <v>1261</v>
      </c>
      <c r="DQ2628" s="55" t="s">
        <v>1260</v>
      </c>
      <c r="DR2628" s="55" t="s">
        <v>1261</v>
      </c>
      <c r="DS2628" s="55">
        <v>33012</v>
      </c>
      <c r="DT2628" s="55">
        <v>10000</v>
      </c>
      <c r="DU2628" s="55" t="s">
        <v>1249</v>
      </c>
      <c r="DV2628" s="55">
        <v>1</v>
      </c>
      <c r="EV2628" s="55">
        <v>2621</v>
      </c>
      <c r="EW2628" s="55" t="s">
        <v>1232</v>
      </c>
      <c r="EX2628" s="55" t="s">
        <v>1644</v>
      </c>
      <c r="EY2628" s="55">
        <v>2</v>
      </c>
      <c r="EZ2628" s="55">
        <v>0</v>
      </c>
      <c r="FA2628" s="55">
        <v>1994</v>
      </c>
      <c r="FB2628" s="55" t="s">
        <v>1361</v>
      </c>
      <c r="FC2628" s="55" t="s">
        <v>1258</v>
      </c>
      <c r="FD2628" s="55">
        <v>2.5</v>
      </c>
      <c r="FF2628" s="55">
        <v>2621</v>
      </c>
      <c r="FG2628" s="55" t="s">
        <v>1313</v>
      </c>
      <c r="FH2628" s="55" t="s">
        <v>1531</v>
      </c>
      <c r="FI2628" s="55">
        <v>1</v>
      </c>
      <c r="FJ2628" s="55">
        <v>400000</v>
      </c>
      <c r="FK2628" s="55" t="s">
        <v>1249</v>
      </c>
      <c r="FL2628" s="55">
        <v>0.3</v>
      </c>
    </row>
    <row r="2629" ht="14.25" customHeight="1" outlineLevel="1" spans="30:168">
      <c r="AD2629" s="12">
        <v>2622</v>
      </c>
      <c r="AE2629" s="12" t="s">
        <v>1261</v>
      </c>
      <c r="AF2629" s="12" t="s">
        <v>3105</v>
      </c>
      <c r="AG2629" s="12" t="s">
        <v>1669</v>
      </c>
      <c r="AH2629" s="12" t="s">
        <v>2931</v>
      </c>
      <c r="DN2629" s="55">
        <v>2622</v>
      </c>
      <c r="DO2629" s="55" t="s">
        <v>1309</v>
      </c>
      <c r="DP2629" s="55" t="s">
        <v>1261</v>
      </c>
      <c r="DQ2629" s="55" t="s">
        <v>1260</v>
      </c>
      <c r="DR2629" s="55" t="s">
        <v>1261</v>
      </c>
      <c r="DS2629" s="55">
        <v>33023</v>
      </c>
      <c r="DT2629" s="55">
        <v>10000</v>
      </c>
      <c r="DU2629" s="55" t="s">
        <v>1249</v>
      </c>
      <c r="DV2629" s="55">
        <v>1</v>
      </c>
      <c r="EV2629" s="55">
        <v>2622</v>
      </c>
      <c r="EW2629" s="55" t="s">
        <v>1232</v>
      </c>
      <c r="EX2629" s="55" t="s">
        <v>1644</v>
      </c>
      <c r="EY2629" s="55">
        <v>2</v>
      </c>
      <c r="EZ2629" s="55">
        <v>1995</v>
      </c>
      <c r="FA2629" s="55">
        <v>2999</v>
      </c>
      <c r="FB2629" s="55" t="s">
        <v>1361</v>
      </c>
      <c r="FC2629" s="55" t="s">
        <v>1258</v>
      </c>
      <c r="FD2629" s="55">
        <v>2.5</v>
      </c>
      <c r="FF2629" s="55">
        <v>2622</v>
      </c>
      <c r="FG2629" s="55" t="s">
        <v>1313</v>
      </c>
      <c r="FH2629" s="55" t="s">
        <v>1531</v>
      </c>
      <c r="FI2629" s="55">
        <v>1</v>
      </c>
      <c r="FJ2629" s="55">
        <v>530000</v>
      </c>
      <c r="FK2629" s="55" t="s">
        <v>1249</v>
      </c>
      <c r="FL2629" s="55">
        <v>0.3</v>
      </c>
    </row>
    <row r="2630" ht="14.25" customHeight="1" outlineLevel="1" spans="30:168">
      <c r="AD2630" s="12">
        <v>2623</v>
      </c>
      <c r="AE2630" s="12" t="s">
        <v>1261</v>
      </c>
      <c r="AF2630" s="12" t="s">
        <v>1416</v>
      </c>
      <c r="AG2630" s="12" t="s">
        <v>1433</v>
      </c>
      <c r="AH2630" s="12" t="s">
        <v>2446</v>
      </c>
      <c r="DN2630" s="55">
        <v>2623</v>
      </c>
      <c r="DO2630" s="55" t="s">
        <v>1309</v>
      </c>
      <c r="DP2630" s="55" t="s">
        <v>1261</v>
      </c>
      <c r="DQ2630" s="55" t="s">
        <v>1260</v>
      </c>
      <c r="DR2630" s="55" t="s">
        <v>1261</v>
      </c>
      <c r="DS2630" s="55">
        <v>33027</v>
      </c>
      <c r="DT2630" s="55">
        <v>10000</v>
      </c>
      <c r="DU2630" s="55" t="s">
        <v>1249</v>
      </c>
      <c r="DV2630" s="55">
        <v>1</v>
      </c>
      <c r="EV2630" s="55">
        <v>2623</v>
      </c>
      <c r="EW2630" s="55" t="s">
        <v>1232</v>
      </c>
      <c r="EX2630" s="55" t="s">
        <v>1644</v>
      </c>
      <c r="EY2630" s="55">
        <v>3</v>
      </c>
      <c r="EZ2630" s="55">
        <v>0</v>
      </c>
      <c r="FA2630" s="55">
        <v>1994</v>
      </c>
      <c r="FB2630" s="55" t="s">
        <v>1262</v>
      </c>
      <c r="FC2630" s="55" t="s">
        <v>1258</v>
      </c>
      <c r="FD2630" s="55">
        <v>0</v>
      </c>
      <c r="FF2630" s="55">
        <v>2623</v>
      </c>
      <c r="FG2630" s="55" t="s">
        <v>1313</v>
      </c>
      <c r="FH2630" s="55" t="s">
        <v>1531</v>
      </c>
      <c r="FI2630" s="55">
        <v>1</v>
      </c>
      <c r="FJ2630" s="55">
        <v>540000</v>
      </c>
      <c r="FK2630" s="55" t="s">
        <v>1249</v>
      </c>
      <c r="FL2630" s="55">
        <v>0.3</v>
      </c>
    </row>
    <row r="2631" ht="14.25" customHeight="1" outlineLevel="1" spans="30:168">
      <c r="AD2631" s="12">
        <v>2624</v>
      </c>
      <c r="AE2631" s="12" t="s">
        <v>1261</v>
      </c>
      <c r="AF2631" s="12" t="s">
        <v>3125</v>
      </c>
      <c r="AG2631" s="12" t="s">
        <v>1669</v>
      </c>
      <c r="AH2631" s="12" t="s">
        <v>2931</v>
      </c>
      <c r="DN2631" s="55">
        <v>2624</v>
      </c>
      <c r="DO2631" s="55" t="s">
        <v>1309</v>
      </c>
      <c r="DP2631" s="55" t="s">
        <v>1261</v>
      </c>
      <c r="DQ2631" s="55" t="s">
        <v>1260</v>
      </c>
      <c r="DR2631" s="55" t="s">
        <v>1261</v>
      </c>
      <c r="DS2631" s="55">
        <v>33030</v>
      </c>
      <c r="DT2631" s="55">
        <v>10000</v>
      </c>
      <c r="DU2631" s="55" t="s">
        <v>1249</v>
      </c>
      <c r="DV2631" s="55">
        <v>1</v>
      </c>
      <c r="EV2631" s="55">
        <v>2624</v>
      </c>
      <c r="EW2631" s="55" t="s">
        <v>1232</v>
      </c>
      <c r="EX2631" s="55" t="s">
        <v>1644</v>
      </c>
      <c r="EY2631" s="55">
        <v>3</v>
      </c>
      <c r="EZ2631" s="55">
        <v>1995</v>
      </c>
      <c r="FA2631" s="55">
        <v>2999</v>
      </c>
      <c r="FB2631" s="55" t="s">
        <v>1262</v>
      </c>
      <c r="FC2631" s="55" t="s">
        <v>1258</v>
      </c>
      <c r="FD2631" s="55">
        <v>0</v>
      </c>
      <c r="FF2631" s="55">
        <v>2624</v>
      </c>
      <c r="FG2631" s="55" t="s">
        <v>1313</v>
      </c>
      <c r="FH2631" s="55" t="s">
        <v>1531</v>
      </c>
      <c r="FI2631" s="55">
        <v>2</v>
      </c>
      <c r="FJ2631" s="55">
        <v>0</v>
      </c>
      <c r="FK2631" s="55" t="s">
        <v>1249</v>
      </c>
      <c r="FL2631" s="55">
        <v>0.3</v>
      </c>
    </row>
    <row r="2632" ht="14.25" customHeight="1" outlineLevel="1" spans="30:168">
      <c r="AD2632" s="12">
        <v>2625</v>
      </c>
      <c r="AE2632" s="12" t="s">
        <v>1261</v>
      </c>
      <c r="AF2632" s="12" t="s">
        <v>1732</v>
      </c>
      <c r="AG2632" s="12" t="s">
        <v>1433</v>
      </c>
      <c r="AH2632" s="12" t="s">
        <v>2446</v>
      </c>
      <c r="DN2632" s="55">
        <v>2625</v>
      </c>
      <c r="DO2632" s="55" t="s">
        <v>1309</v>
      </c>
      <c r="DP2632" s="55" t="s">
        <v>1261</v>
      </c>
      <c r="DQ2632" s="55" t="s">
        <v>1260</v>
      </c>
      <c r="DR2632" s="55" t="s">
        <v>1261</v>
      </c>
      <c r="DS2632" s="55">
        <v>33062</v>
      </c>
      <c r="DT2632" s="55">
        <v>10000</v>
      </c>
      <c r="DU2632" s="55" t="s">
        <v>1249</v>
      </c>
      <c r="DV2632" s="55">
        <v>1</v>
      </c>
      <c r="EV2632" s="55">
        <v>2625</v>
      </c>
      <c r="EW2632" s="55" t="s">
        <v>1232</v>
      </c>
      <c r="EX2632" s="55" t="s">
        <v>1268</v>
      </c>
      <c r="EY2632" s="55">
        <v>1</v>
      </c>
      <c r="EZ2632" s="55">
        <v>0</v>
      </c>
      <c r="FA2632" s="55">
        <v>1994</v>
      </c>
      <c r="FB2632" s="55" t="s">
        <v>1262</v>
      </c>
      <c r="FC2632" s="55" t="s">
        <v>1258</v>
      </c>
      <c r="FD2632" s="55">
        <v>0</v>
      </c>
      <c r="FF2632" s="55">
        <v>2625</v>
      </c>
      <c r="FG2632" s="55" t="s">
        <v>1313</v>
      </c>
      <c r="FH2632" s="55" t="s">
        <v>1531</v>
      </c>
      <c r="FI2632" s="55">
        <v>2</v>
      </c>
      <c r="FJ2632" s="55">
        <v>1000</v>
      </c>
      <c r="FK2632" s="55" t="s">
        <v>1249</v>
      </c>
      <c r="FL2632" s="55">
        <v>0.3</v>
      </c>
    </row>
    <row r="2633" ht="14.25" customHeight="1" outlineLevel="1" spans="30:168">
      <c r="AD2633" s="12">
        <v>2626</v>
      </c>
      <c r="AE2633" s="12" t="s">
        <v>1261</v>
      </c>
      <c r="AF2633" s="12" t="s">
        <v>1957</v>
      </c>
      <c r="AG2633" s="12" t="s">
        <v>1669</v>
      </c>
      <c r="AH2633" s="12" t="s">
        <v>2931</v>
      </c>
      <c r="DN2633" s="55">
        <v>2626</v>
      </c>
      <c r="DO2633" s="55" t="s">
        <v>1309</v>
      </c>
      <c r="DP2633" s="55" t="s">
        <v>1261</v>
      </c>
      <c r="DQ2633" s="55" t="s">
        <v>1260</v>
      </c>
      <c r="DR2633" s="55" t="s">
        <v>1261</v>
      </c>
      <c r="DS2633" s="55">
        <v>33064</v>
      </c>
      <c r="DT2633" s="55">
        <v>10000</v>
      </c>
      <c r="DU2633" s="55" t="s">
        <v>1249</v>
      </c>
      <c r="DV2633" s="55">
        <v>1</v>
      </c>
      <c r="EV2633" s="55">
        <v>2626</v>
      </c>
      <c r="EW2633" s="55" t="s">
        <v>1232</v>
      </c>
      <c r="EX2633" s="55" t="s">
        <v>1268</v>
      </c>
      <c r="EY2633" s="55">
        <v>1</v>
      </c>
      <c r="EZ2633" s="55">
        <v>1995</v>
      </c>
      <c r="FA2633" s="55">
        <v>2999</v>
      </c>
      <c r="FB2633" s="55" t="s">
        <v>1262</v>
      </c>
      <c r="FC2633" s="55" t="s">
        <v>1258</v>
      </c>
      <c r="FD2633" s="55">
        <v>0</v>
      </c>
      <c r="FF2633" s="55">
        <v>2626</v>
      </c>
      <c r="FG2633" s="55" t="s">
        <v>1313</v>
      </c>
      <c r="FH2633" s="55" t="s">
        <v>1531</v>
      </c>
      <c r="FI2633" s="55">
        <v>2</v>
      </c>
      <c r="FJ2633" s="55">
        <v>2500</v>
      </c>
      <c r="FK2633" s="55" t="s">
        <v>1249</v>
      </c>
      <c r="FL2633" s="55">
        <v>0.3</v>
      </c>
    </row>
    <row r="2634" ht="14.25" customHeight="1" outlineLevel="1" spans="30:168">
      <c r="AD2634" s="12">
        <v>2627</v>
      </c>
      <c r="AE2634" s="12" t="s">
        <v>1261</v>
      </c>
      <c r="AF2634" s="12" t="s">
        <v>1692</v>
      </c>
      <c r="AG2634" s="12" t="s">
        <v>1433</v>
      </c>
      <c r="AH2634" s="12" t="s">
        <v>2446</v>
      </c>
      <c r="DN2634" s="55">
        <v>2627</v>
      </c>
      <c r="DO2634" s="55" t="s">
        <v>1309</v>
      </c>
      <c r="DP2634" s="55" t="s">
        <v>1261</v>
      </c>
      <c r="DQ2634" s="55" t="s">
        <v>1260</v>
      </c>
      <c r="DR2634" s="55" t="s">
        <v>1261</v>
      </c>
      <c r="DS2634" s="55">
        <v>33069</v>
      </c>
      <c r="DT2634" s="55">
        <v>10000</v>
      </c>
      <c r="DU2634" s="55" t="s">
        <v>1249</v>
      </c>
      <c r="DV2634" s="55">
        <v>1</v>
      </c>
      <c r="EV2634" s="55">
        <v>2627</v>
      </c>
      <c r="EW2634" s="55" t="s">
        <v>1232</v>
      </c>
      <c r="EX2634" s="55" t="s">
        <v>1268</v>
      </c>
      <c r="EY2634" s="55">
        <v>2</v>
      </c>
      <c r="EZ2634" s="55">
        <v>0</v>
      </c>
      <c r="FA2634" s="55">
        <v>1994</v>
      </c>
      <c r="FB2634" s="55" t="s">
        <v>1262</v>
      </c>
      <c r="FC2634" s="55" t="s">
        <v>1258</v>
      </c>
      <c r="FD2634" s="55">
        <v>0</v>
      </c>
      <c r="FF2634" s="55">
        <v>2627</v>
      </c>
      <c r="FG2634" s="55" t="s">
        <v>1313</v>
      </c>
      <c r="FH2634" s="55" t="s">
        <v>1531</v>
      </c>
      <c r="FI2634" s="55">
        <v>2</v>
      </c>
      <c r="FJ2634" s="55">
        <v>5000</v>
      </c>
      <c r="FK2634" s="55" t="s">
        <v>1249</v>
      </c>
      <c r="FL2634" s="55">
        <v>0.3</v>
      </c>
    </row>
    <row r="2635" ht="14.25" customHeight="1" outlineLevel="1" spans="30:168">
      <c r="AD2635" s="12">
        <v>2628</v>
      </c>
      <c r="AE2635" s="12" t="s">
        <v>1261</v>
      </c>
      <c r="AF2635" s="12" t="s">
        <v>3169</v>
      </c>
      <c r="AG2635" s="12" t="s">
        <v>1669</v>
      </c>
      <c r="AH2635" s="12" t="s">
        <v>2931</v>
      </c>
      <c r="DN2635" s="55">
        <v>2628</v>
      </c>
      <c r="DO2635" s="55" t="s">
        <v>1309</v>
      </c>
      <c r="DP2635" s="55" t="s">
        <v>1261</v>
      </c>
      <c r="DQ2635" s="55" t="s">
        <v>1260</v>
      </c>
      <c r="DR2635" s="55" t="s">
        <v>1261</v>
      </c>
      <c r="DS2635" s="55">
        <v>33071</v>
      </c>
      <c r="DT2635" s="55">
        <v>10000</v>
      </c>
      <c r="DU2635" s="55" t="s">
        <v>1249</v>
      </c>
      <c r="DV2635" s="55">
        <v>1</v>
      </c>
      <c r="EV2635" s="55">
        <v>2628</v>
      </c>
      <c r="EW2635" s="55" t="s">
        <v>1232</v>
      </c>
      <c r="EX2635" s="55" t="s">
        <v>1268</v>
      </c>
      <c r="EY2635" s="55">
        <v>2</v>
      </c>
      <c r="EZ2635" s="55">
        <v>1995</v>
      </c>
      <c r="FA2635" s="55">
        <v>2999</v>
      </c>
      <c r="FB2635" s="55" t="s">
        <v>1262</v>
      </c>
      <c r="FC2635" s="55" t="s">
        <v>1258</v>
      </c>
      <c r="FD2635" s="55">
        <v>0</v>
      </c>
      <c r="FF2635" s="55">
        <v>2628</v>
      </c>
      <c r="FG2635" s="55" t="s">
        <v>1313</v>
      </c>
      <c r="FH2635" s="55" t="s">
        <v>1531</v>
      </c>
      <c r="FI2635" s="55">
        <v>2</v>
      </c>
      <c r="FJ2635" s="55">
        <v>10000</v>
      </c>
      <c r="FK2635" s="55" t="s">
        <v>1249</v>
      </c>
      <c r="FL2635" s="55">
        <v>0.3</v>
      </c>
    </row>
    <row r="2636" ht="14.25" customHeight="1" outlineLevel="1" spans="30:168">
      <c r="AD2636" s="12">
        <v>2629</v>
      </c>
      <c r="AE2636" s="12" t="s">
        <v>1261</v>
      </c>
      <c r="AF2636" s="12" t="s">
        <v>1789</v>
      </c>
      <c r="AG2636" s="12" t="s">
        <v>1433</v>
      </c>
      <c r="AH2636" s="12" t="s">
        <v>2446</v>
      </c>
      <c r="DN2636" s="55">
        <v>2629</v>
      </c>
      <c r="DO2636" s="55" t="s">
        <v>1309</v>
      </c>
      <c r="DP2636" s="55" t="s">
        <v>1261</v>
      </c>
      <c r="DQ2636" s="55" t="s">
        <v>1260</v>
      </c>
      <c r="DR2636" s="55" t="s">
        <v>1261</v>
      </c>
      <c r="DS2636" s="55">
        <v>33073</v>
      </c>
      <c r="DT2636" s="55">
        <v>10000</v>
      </c>
      <c r="DU2636" s="55" t="s">
        <v>1249</v>
      </c>
      <c r="DV2636" s="55">
        <v>1</v>
      </c>
      <c r="EV2636" s="55">
        <v>2629</v>
      </c>
      <c r="EW2636" s="55" t="s">
        <v>1232</v>
      </c>
      <c r="EX2636" s="55" t="s">
        <v>1885</v>
      </c>
      <c r="EY2636" s="55">
        <v>1</v>
      </c>
      <c r="EZ2636" s="55">
        <v>0</v>
      </c>
      <c r="FA2636" s="55">
        <v>1994</v>
      </c>
      <c r="FB2636" s="55" t="s">
        <v>1262</v>
      </c>
      <c r="FC2636" s="55" t="s">
        <v>1258</v>
      </c>
      <c r="FD2636" s="55">
        <v>0</v>
      </c>
      <c r="FF2636" s="55">
        <v>2629</v>
      </c>
      <c r="FG2636" s="55" t="s">
        <v>1313</v>
      </c>
      <c r="FH2636" s="55" t="s">
        <v>1531</v>
      </c>
      <c r="FI2636" s="55">
        <v>2</v>
      </c>
      <c r="FJ2636" s="55">
        <v>25000</v>
      </c>
      <c r="FK2636" s="55" t="s">
        <v>1249</v>
      </c>
      <c r="FL2636" s="55">
        <v>0.3</v>
      </c>
    </row>
    <row r="2637" ht="14.25" customHeight="1" outlineLevel="1" spans="30:168">
      <c r="AD2637" s="12">
        <v>2630</v>
      </c>
      <c r="AE2637" s="12" t="s">
        <v>1261</v>
      </c>
      <c r="AF2637" s="12" t="s">
        <v>2707</v>
      </c>
      <c r="AG2637" s="12" t="s">
        <v>1669</v>
      </c>
      <c r="AH2637" s="12" t="s">
        <v>2931</v>
      </c>
      <c r="DN2637" s="55">
        <v>2630</v>
      </c>
      <c r="DO2637" s="55" t="s">
        <v>1309</v>
      </c>
      <c r="DP2637" s="55" t="s">
        <v>1261</v>
      </c>
      <c r="DQ2637" s="55" t="s">
        <v>1260</v>
      </c>
      <c r="DR2637" s="55" t="s">
        <v>1261</v>
      </c>
      <c r="DS2637" s="55">
        <v>33143</v>
      </c>
      <c r="DT2637" s="55">
        <v>10000</v>
      </c>
      <c r="DU2637" s="55" t="s">
        <v>1249</v>
      </c>
      <c r="DV2637" s="55">
        <v>1</v>
      </c>
      <c r="EV2637" s="55">
        <v>2630</v>
      </c>
      <c r="EW2637" s="55" t="s">
        <v>1232</v>
      </c>
      <c r="EX2637" s="55" t="s">
        <v>1885</v>
      </c>
      <c r="EY2637" s="55">
        <v>1</v>
      </c>
      <c r="EZ2637" s="55">
        <v>1995</v>
      </c>
      <c r="FA2637" s="55">
        <v>2999</v>
      </c>
      <c r="FB2637" s="55" t="s">
        <v>1262</v>
      </c>
      <c r="FC2637" s="55" t="s">
        <v>1258</v>
      </c>
      <c r="FD2637" s="55">
        <v>0</v>
      </c>
      <c r="FF2637" s="55">
        <v>2630</v>
      </c>
      <c r="FG2637" s="55" t="s">
        <v>1313</v>
      </c>
      <c r="FH2637" s="55" t="s">
        <v>1531</v>
      </c>
      <c r="FI2637" s="55">
        <v>2</v>
      </c>
      <c r="FJ2637" s="55">
        <v>50000</v>
      </c>
      <c r="FK2637" s="55" t="s">
        <v>1249</v>
      </c>
      <c r="FL2637" s="55">
        <v>0.3</v>
      </c>
    </row>
    <row r="2638" ht="14.25" customHeight="1" outlineLevel="1" spans="30:168">
      <c r="AD2638" s="12">
        <v>2631</v>
      </c>
      <c r="AE2638" s="12" t="s">
        <v>1261</v>
      </c>
      <c r="AF2638" s="12" t="s">
        <v>2308</v>
      </c>
      <c r="AG2638" s="12" t="s">
        <v>1433</v>
      </c>
      <c r="AH2638" s="12" t="s">
        <v>2446</v>
      </c>
      <c r="DN2638" s="55">
        <v>2631</v>
      </c>
      <c r="DO2638" s="55" t="s">
        <v>1309</v>
      </c>
      <c r="DP2638" s="55" t="s">
        <v>1261</v>
      </c>
      <c r="DQ2638" s="55" t="s">
        <v>1260</v>
      </c>
      <c r="DR2638" s="55" t="s">
        <v>1261</v>
      </c>
      <c r="DS2638" s="55">
        <v>33150</v>
      </c>
      <c r="DT2638" s="55">
        <v>10000</v>
      </c>
      <c r="DU2638" s="55" t="s">
        <v>1249</v>
      </c>
      <c r="DV2638" s="55">
        <v>1</v>
      </c>
      <c r="EV2638" s="55">
        <v>2631</v>
      </c>
      <c r="EW2638" s="55" t="s">
        <v>1232</v>
      </c>
      <c r="EX2638" s="55" t="s">
        <v>1938</v>
      </c>
      <c r="EY2638" s="55">
        <v>1</v>
      </c>
      <c r="EZ2638" s="55">
        <v>0</v>
      </c>
      <c r="FA2638" s="55">
        <v>1994</v>
      </c>
      <c r="FB2638" s="55" t="s">
        <v>1262</v>
      </c>
      <c r="FC2638" s="55" t="s">
        <v>1258</v>
      </c>
      <c r="FD2638" s="55">
        <v>0</v>
      </c>
      <c r="FF2638" s="55">
        <v>2631</v>
      </c>
      <c r="FG2638" s="55" t="s">
        <v>1313</v>
      </c>
      <c r="FH2638" s="55" t="s">
        <v>1531</v>
      </c>
      <c r="FI2638" s="55">
        <v>2</v>
      </c>
      <c r="FJ2638" s="55">
        <v>80000</v>
      </c>
      <c r="FK2638" s="55" t="s">
        <v>1249</v>
      </c>
      <c r="FL2638" s="55">
        <v>0.3</v>
      </c>
    </row>
    <row r="2639" ht="14.25" customHeight="1" outlineLevel="1" spans="30:168">
      <c r="AD2639" s="12">
        <v>2632</v>
      </c>
      <c r="AE2639" s="12" t="s">
        <v>1261</v>
      </c>
      <c r="AF2639" s="12" t="s">
        <v>1288</v>
      </c>
      <c r="AG2639" s="12" t="s">
        <v>1669</v>
      </c>
      <c r="AH2639" s="12" t="s">
        <v>3060</v>
      </c>
      <c r="DN2639" s="55">
        <v>2632</v>
      </c>
      <c r="DO2639" s="55" t="s">
        <v>1309</v>
      </c>
      <c r="DP2639" s="55" t="s">
        <v>1261</v>
      </c>
      <c r="DQ2639" s="55" t="s">
        <v>1260</v>
      </c>
      <c r="DR2639" s="55" t="s">
        <v>1261</v>
      </c>
      <c r="DS2639" s="55">
        <v>33160</v>
      </c>
      <c r="DT2639" s="55">
        <v>10000</v>
      </c>
      <c r="DU2639" s="55" t="s">
        <v>1249</v>
      </c>
      <c r="DV2639" s="55">
        <v>1</v>
      </c>
      <c r="EV2639" s="55">
        <v>2632</v>
      </c>
      <c r="EW2639" s="55" t="s">
        <v>1232</v>
      </c>
      <c r="EX2639" s="55" t="s">
        <v>1938</v>
      </c>
      <c r="EY2639" s="55">
        <v>1</v>
      </c>
      <c r="EZ2639" s="55">
        <v>1995</v>
      </c>
      <c r="FA2639" s="55">
        <v>2999</v>
      </c>
      <c r="FB2639" s="55" t="s">
        <v>1262</v>
      </c>
      <c r="FC2639" s="55" t="s">
        <v>1258</v>
      </c>
      <c r="FD2639" s="55">
        <v>0</v>
      </c>
      <c r="FF2639" s="55">
        <v>2632</v>
      </c>
      <c r="FG2639" s="55" t="s">
        <v>1313</v>
      </c>
      <c r="FH2639" s="55" t="s">
        <v>1531</v>
      </c>
      <c r="FI2639" s="55">
        <v>2</v>
      </c>
      <c r="FJ2639" s="55">
        <v>130000</v>
      </c>
      <c r="FK2639" s="55" t="s">
        <v>1249</v>
      </c>
      <c r="FL2639" s="55">
        <v>0.3</v>
      </c>
    </row>
    <row r="2640" ht="14.25" customHeight="1" outlineLevel="1" spans="30:168">
      <c r="AD2640" s="12">
        <v>2633</v>
      </c>
      <c r="AE2640" s="12" t="s">
        <v>1261</v>
      </c>
      <c r="AF2640" s="12" t="s">
        <v>2485</v>
      </c>
      <c r="AG2640" s="12" t="s">
        <v>1433</v>
      </c>
      <c r="AH2640" s="12" t="s">
        <v>2446</v>
      </c>
      <c r="DN2640" s="55">
        <v>2633</v>
      </c>
      <c r="DO2640" s="55" t="s">
        <v>1309</v>
      </c>
      <c r="DP2640" s="55" t="s">
        <v>1261</v>
      </c>
      <c r="DQ2640" s="55" t="s">
        <v>1260</v>
      </c>
      <c r="DR2640" s="55" t="s">
        <v>1261</v>
      </c>
      <c r="DS2640" s="55">
        <v>33165</v>
      </c>
      <c r="DT2640" s="55">
        <v>10000</v>
      </c>
      <c r="DU2640" s="55" t="s">
        <v>1249</v>
      </c>
      <c r="DV2640" s="55">
        <v>1</v>
      </c>
      <c r="EV2640" s="55">
        <v>2633</v>
      </c>
      <c r="EW2640" s="55" t="s">
        <v>1232</v>
      </c>
      <c r="EX2640" s="55" t="s">
        <v>1938</v>
      </c>
      <c r="EY2640" s="55">
        <v>2</v>
      </c>
      <c r="EZ2640" s="55">
        <v>0</v>
      </c>
      <c r="FA2640" s="55">
        <v>1994</v>
      </c>
      <c r="FB2640" s="55" t="s">
        <v>1262</v>
      </c>
      <c r="FC2640" s="55" t="s">
        <v>1258</v>
      </c>
      <c r="FD2640" s="55">
        <v>0</v>
      </c>
      <c r="FF2640" s="55">
        <v>2633</v>
      </c>
      <c r="FG2640" s="55" t="s">
        <v>1313</v>
      </c>
      <c r="FH2640" s="55" t="s">
        <v>1531</v>
      </c>
      <c r="FI2640" s="55">
        <v>2</v>
      </c>
      <c r="FJ2640" s="55">
        <v>260000</v>
      </c>
      <c r="FK2640" s="55" t="s">
        <v>1249</v>
      </c>
      <c r="FL2640" s="55">
        <v>0.3</v>
      </c>
    </row>
    <row r="2641" ht="14.25" customHeight="1" outlineLevel="1" spans="30:168">
      <c r="AD2641" s="12">
        <v>2634</v>
      </c>
      <c r="AE2641" s="12" t="s">
        <v>1261</v>
      </c>
      <c r="AF2641" s="12" t="s">
        <v>989</v>
      </c>
      <c r="AG2641" s="12" t="s">
        <v>1669</v>
      </c>
      <c r="AH2641" s="12" t="s">
        <v>3060</v>
      </c>
      <c r="DN2641" s="55">
        <v>2634</v>
      </c>
      <c r="DO2641" s="55" t="s">
        <v>1309</v>
      </c>
      <c r="DP2641" s="55" t="s">
        <v>1261</v>
      </c>
      <c r="DQ2641" s="55" t="s">
        <v>1260</v>
      </c>
      <c r="DR2641" s="55" t="s">
        <v>1261</v>
      </c>
      <c r="DS2641" s="55">
        <v>33174</v>
      </c>
      <c r="DT2641" s="55">
        <v>10000</v>
      </c>
      <c r="DU2641" s="55" t="s">
        <v>1249</v>
      </c>
      <c r="DV2641" s="55">
        <v>1</v>
      </c>
      <c r="EV2641" s="55">
        <v>2634</v>
      </c>
      <c r="EW2641" s="55" t="s">
        <v>1232</v>
      </c>
      <c r="EX2641" s="55" t="s">
        <v>1938</v>
      </c>
      <c r="EY2641" s="55">
        <v>2</v>
      </c>
      <c r="EZ2641" s="55">
        <v>1995</v>
      </c>
      <c r="FA2641" s="55">
        <v>2999</v>
      </c>
      <c r="FB2641" s="55" t="s">
        <v>1262</v>
      </c>
      <c r="FC2641" s="55" t="s">
        <v>1258</v>
      </c>
      <c r="FD2641" s="55">
        <v>0</v>
      </c>
      <c r="FF2641" s="55">
        <v>2634</v>
      </c>
      <c r="FG2641" s="55" t="s">
        <v>1313</v>
      </c>
      <c r="FH2641" s="55" t="s">
        <v>1531</v>
      </c>
      <c r="FI2641" s="55">
        <v>2</v>
      </c>
      <c r="FJ2641" s="55">
        <v>400000</v>
      </c>
      <c r="FK2641" s="55" t="s">
        <v>1249</v>
      </c>
      <c r="FL2641" s="55">
        <v>0.3</v>
      </c>
    </row>
    <row r="2642" ht="14.25" customHeight="1" outlineLevel="1" spans="30:168">
      <c r="AD2642" s="12">
        <v>2635</v>
      </c>
      <c r="AE2642" s="12" t="s">
        <v>1261</v>
      </c>
      <c r="AF2642" s="12" t="s">
        <v>1424</v>
      </c>
      <c r="AG2642" s="12" t="s">
        <v>1433</v>
      </c>
      <c r="AH2642" s="12" t="s">
        <v>2446</v>
      </c>
      <c r="DN2642" s="55">
        <v>2635</v>
      </c>
      <c r="DO2642" s="55" t="s">
        <v>1309</v>
      </c>
      <c r="DP2642" s="55" t="s">
        <v>1261</v>
      </c>
      <c r="DQ2642" s="55" t="s">
        <v>1260</v>
      </c>
      <c r="DR2642" s="55" t="s">
        <v>1261</v>
      </c>
      <c r="DS2642" s="55">
        <v>33179</v>
      </c>
      <c r="DT2642" s="55">
        <v>10000</v>
      </c>
      <c r="DU2642" s="55" t="s">
        <v>1249</v>
      </c>
      <c r="DV2642" s="55">
        <v>1</v>
      </c>
      <c r="EV2642" s="55">
        <v>2635</v>
      </c>
      <c r="EW2642" s="55" t="s">
        <v>1232</v>
      </c>
      <c r="EX2642" s="55" t="s">
        <v>1738</v>
      </c>
      <c r="EY2642" s="55">
        <v>1</v>
      </c>
      <c r="EZ2642" s="55">
        <v>0</v>
      </c>
      <c r="FA2642" s="55">
        <v>1994</v>
      </c>
      <c r="FB2642" s="55" t="s">
        <v>1361</v>
      </c>
      <c r="FC2642" s="55" t="s">
        <v>1258</v>
      </c>
      <c r="FD2642" s="55">
        <v>5.5</v>
      </c>
      <c r="FF2642" s="55">
        <v>2635</v>
      </c>
      <c r="FG2642" s="55" t="s">
        <v>1313</v>
      </c>
      <c r="FH2642" s="55" t="s">
        <v>1531</v>
      </c>
      <c r="FI2642" s="55">
        <v>2</v>
      </c>
      <c r="FJ2642" s="55">
        <v>530000</v>
      </c>
      <c r="FK2642" s="55" t="s">
        <v>1249</v>
      </c>
      <c r="FL2642" s="55">
        <v>0.3</v>
      </c>
    </row>
    <row r="2643" ht="14.25" customHeight="1" outlineLevel="1" spans="30:168">
      <c r="AD2643" s="12">
        <v>2636</v>
      </c>
      <c r="AE2643" s="12" t="s">
        <v>1261</v>
      </c>
      <c r="AF2643" s="12" t="s">
        <v>2313</v>
      </c>
      <c r="AG2643" s="12" t="s">
        <v>1669</v>
      </c>
      <c r="AH2643" s="12" t="s">
        <v>3060</v>
      </c>
      <c r="DN2643" s="55">
        <v>2636</v>
      </c>
      <c r="DO2643" s="55" t="s">
        <v>1309</v>
      </c>
      <c r="DP2643" s="55" t="s">
        <v>1261</v>
      </c>
      <c r="DQ2643" s="55" t="s">
        <v>1260</v>
      </c>
      <c r="DR2643" s="55" t="s">
        <v>1261</v>
      </c>
      <c r="DS2643" s="55">
        <v>33180</v>
      </c>
      <c r="DT2643" s="55">
        <v>10000</v>
      </c>
      <c r="DU2643" s="55" t="s">
        <v>1249</v>
      </c>
      <c r="DV2643" s="55">
        <v>1</v>
      </c>
      <c r="EV2643" s="55">
        <v>2636</v>
      </c>
      <c r="EW2643" s="55" t="s">
        <v>1232</v>
      </c>
      <c r="EX2643" s="55" t="s">
        <v>1738</v>
      </c>
      <c r="EY2643" s="55">
        <v>1</v>
      </c>
      <c r="EZ2643" s="55">
        <v>1995</v>
      </c>
      <c r="FA2643" s="55">
        <v>2999</v>
      </c>
      <c r="FB2643" s="55" t="s">
        <v>1361</v>
      </c>
      <c r="FC2643" s="55" t="s">
        <v>1258</v>
      </c>
      <c r="FD2643" s="55">
        <v>6</v>
      </c>
      <c r="FF2643" s="55">
        <v>2636</v>
      </c>
      <c r="FG2643" s="55" t="s">
        <v>1313</v>
      </c>
      <c r="FH2643" s="55" t="s">
        <v>1531</v>
      </c>
      <c r="FI2643" s="55">
        <v>2</v>
      </c>
      <c r="FJ2643" s="55">
        <v>540000</v>
      </c>
      <c r="FK2643" s="55" t="s">
        <v>1249</v>
      </c>
      <c r="FL2643" s="55">
        <v>0.3</v>
      </c>
    </row>
    <row r="2644" ht="14.25" customHeight="1" outlineLevel="1" spans="30:168">
      <c r="AD2644" s="12">
        <v>2637</v>
      </c>
      <c r="AE2644" s="12" t="s">
        <v>1261</v>
      </c>
      <c r="AF2644" s="12" t="s">
        <v>2448</v>
      </c>
      <c r="AG2644" s="12" t="s">
        <v>1433</v>
      </c>
      <c r="AH2644" s="12" t="s">
        <v>2446</v>
      </c>
      <c r="DN2644" s="55">
        <v>2637</v>
      </c>
      <c r="DO2644" s="55" t="s">
        <v>1309</v>
      </c>
      <c r="DP2644" s="55" t="s">
        <v>1261</v>
      </c>
      <c r="DQ2644" s="55" t="s">
        <v>1260</v>
      </c>
      <c r="DR2644" s="55" t="s">
        <v>1261</v>
      </c>
      <c r="DS2644" s="55">
        <v>33185</v>
      </c>
      <c r="DT2644" s="55">
        <v>10000</v>
      </c>
      <c r="DU2644" s="55" t="s">
        <v>1249</v>
      </c>
      <c r="DV2644" s="55">
        <v>1</v>
      </c>
      <c r="EV2644" s="55">
        <v>2637</v>
      </c>
      <c r="EW2644" s="55" t="s">
        <v>1232</v>
      </c>
      <c r="EX2644" s="55" t="s">
        <v>1738</v>
      </c>
      <c r="EY2644" s="55">
        <v>2</v>
      </c>
      <c r="EZ2644" s="55">
        <v>0</v>
      </c>
      <c r="FA2644" s="55">
        <v>1994</v>
      </c>
      <c r="FB2644" s="55" t="s">
        <v>1361</v>
      </c>
      <c r="FC2644" s="55" t="s">
        <v>1258</v>
      </c>
      <c r="FD2644" s="55">
        <v>5.5</v>
      </c>
      <c r="FF2644" s="55">
        <v>2637</v>
      </c>
      <c r="FG2644" s="55" t="s">
        <v>1313</v>
      </c>
      <c r="FH2644" s="55" t="s">
        <v>1701</v>
      </c>
      <c r="FI2644" s="55">
        <v>1</v>
      </c>
      <c r="FJ2644" s="55">
        <v>0</v>
      </c>
      <c r="FK2644" s="55" t="s">
        <v>1249</v>
      </c>
      <c r="FL2644" s="55">
        <v>0.3</v>
      </c>
    </row>
    <row r="2645" ht="14.25" customHeight="1" outlineLevel="1" spans="30:168">
      <c r="AD2645" s="12">
        <v>2638</v>
      </c>
      <c r="AE2645" s="12" t="s">
        <v>1261</v>
      </c>
      <c r="AF2645" s="12" t="s">
        <v>1573</v>
      </c>
      <c r="AG2645" s="12" t="s">
        <v>1669</v>
      </c>
      <c r="AH2645" s="12" t="s">
        <v>3060</v>
      </c>
      <c r="DN2645" s="55">
        <v>2638</v>
      </c>
      <c r="DO2645" s="55" t="s">
        <v>1309</v>
      </c>
      <c r="DP2645" s="55" t="s">
        <v>1261</v>
      </c>
      <c r="DQ2645" s="55" t="s">
        <v>1260</v>
      </c>
      <c r="DR2645" s="55" t="s">
        <v>1261</v>
      </c>
      <c r="DS2645" s="55">
        <v>33196</v>
      </c>
      <c r="DT2645" s="55">
        <v>10000</v>
      </c>
      <c r="DU2645" s="55" t="s">
        <v>1249</v>
      </c>
      <c r="DV2645" s="55">
        <v>1</v>
      </c>
      <c r="EV2645" s="55">
        <v>2638</v>
      </c>
      <c r="EW2645" s="55" t="s">
        <v>1232</v>
      </c>
      <c r="EX2645" s="55" t="s">
        <v>1738</v>
      </c>
      <c r="EY2645" s="55">
        <v>2</v>
      </c>
      <c r="EZ2645" s="55">
        <v>1995</v>
      </c>
      <c r="FA2645" s="55">
        <v>2999</v>
      </c>
      <c r="FB2645" s="55" t="s">
        <v>1361</v>
      </c>
      <c r="FC2645" s="55" t="s">
        <v>1258</v>
      </c>
      <c r="FD2645" s="55">
        <v>6</v>
      </c>
      <c r="FF2645" s="55">
        <v>2638</v>
      </c>
      <c r="FG2645" s="55" t="s">
        <v>1313</v>
      </c>
      <c r="FH2645" s="55" t="s">
        <v>1701</v>
      </c>
      <c r="FI2645" s="55">
        <v>1</v>
      </c>
      <c r="FJ2645" s="55">
        <v>1000</v>
      </c>
      <c r="FK2645" s="55" t="s">
        <v>1249</v>
      </c>
      <c r="FL2645" s="55">
        <v>0.3</v>
      </c>
    </row>
    <row r="2646" ht="14.25" customHeight="1" outlineLevel="1" spans="30:168">
      <c r="AD2646" s="12">
        <v>2639</v>
      </c>
      <c r="AE2646" s="12" t="s">
        <v>1261</v>
      </c>
      <c r="AF2646" s="12" t="s">
        <v>2815</v>
      </c>
      <c r="AG2646" s="12" t="s">
        <v>1433</v>
      </c>
      <c r="AH2646" s="12" t="s">
        <v>2446</v>
      </c>
      <c r="DN2646" s="55">
        <v>2639</v>
      </c>
      <c r="DO2646" s="55" t="s">
        <v>1309</v>
      </c>
      <c r="DP2646" s="55" t="s">
        <v>1261</v>
      </c>
      <c r="DQ2646" s="55" t="s">
        <v>1260</v>
      </c>
      <c r="DR2646" s="55" t="s">
        <v>1261</v>
      </c>
      <c r="DS2646" s="55">
        <v>33304</v>
      </c>
      <c r="DT2646" s="55">
        <v>10000</v>
      </c>
      <c r="DU2646" s="55" t="s">
        <v>1249</v>
      </c>
      <c r="DV2646" s="55">
        <v>1</v>
      </c>
      <c r="EV2646" s="55">
        <v>2639</v>
      </c>
      <c r="EW2646" s="55" t="s">
        <v>1232</v>
      </c>
      <c r="EX2646" s="55" t="s">
        <v>1738</v>
      </c>
      <c r="EY2646" s="55">
        <v>3</v>
      </c>
      <c r="EZ2646" s="55">
        <v>0</v>
      </c>
      <c r="FA2646" s="55">
        <v>1994</v>
      </c>
      <c r="FB2646" s="55" t="s">
        <v>1262</v>
      </c>
      <c r="FC2646" s="55" t="s">
        <v>1258</v>
      </c>
      <c r="FD2646" s="55">
        <v>0</v>
      </c>
      <c r="FF2646" s="55">
        <v>2639</v>
      </c>
      <c r="FG2646" s="55" t="s">
        <v>1313</v>
      </c>
      <c r="FH2646" s="55" t="s">
        <v>1701</v>
      </c>
      <c r="FI2646" s="55">
        <v>1</v>
      </c>
      <c r="FJ2646" s="55">
        <v>2500</v>
      </c>
      <c r="FK2646" s="55" t="s">
        <v>1249</v>
      </c>
      <c r="FL2646" s="55">
        <v>0.3</v>
      </c>
    </row>
    <row r="2647" ht="14.25" customHeight="1" outlineLevel="1" spans="30:168">
      <c r="AD2647" s="12">
        <v>2640</v>
      </c>
      <c r="AE2647" s="12" t="s">
        <v>1261</v>
      </c>
      <c r="AF2647" s="12" t="s">
        <v>2839</v>
      </c>
      <c r="AG2647" s="12" t="s">
        <v>1669</v>
      </c>
      <c r="AH2647" s="12" t="s">
        <v>3060</v>
      </c>
      <c r="DN2647" s="55">
        <v>2640</v>
      </c>
      <c r="DO2647" s="55" t="s">
        <v>1309</v>
      </c>
      <c r="DP2647" s="55" t="s">
        <v>1261</v>
      </c>
      <c r="DQ2647" s="55" t="s">
        <v>1260</v>
      </c>
      <c r="DR2647" s="55" t="s">
        <v>1261</v>
      </c>
      <c r="DS2647" s="55">
        <v>33313</v>
      </c>
      <c r="DT2647" s="55">
        <v>10000</v>
      </c>
      <c r="DU2647" s="55" t="s">
        <v>1249</v>
      </c>
      <c r="DV2647" s="55">
        <v>1</v>
      </c>
      <c r="EV2647" s="55">
        <v>2640</v>
      </c>
      <c r="EW2647" s="55" t="s">
        <v>1232</v>
      </c>
      <c r="EX2647" s="55" t="s">
        <v>1738</v>
      </c>
      <c r="EY2647" s="55">
        <v>3</v>
      </c>
      <c r="EZ2647" s="55">
        <v>1995</v>
      </c>
      <c r="FA2647" s="55">
        <v>2999</v>
      </c>
      <c r="FB2647" s="55" t="s">
        <v>1262</v>
      </c>
      <c r="FC2647" s="55" t="s">
        <v>1258</v>
      </c>
      <c r="FD2647" s="55">
        <v>0</v>
      </c>
      <c r="FF2647" s="55">
        <v>2640</v>
      </c>
      <c r="FG2647" s="55" t="s">
        <v>1313</v>
      </c>
      <c r="FH2647" s="55" t="s">
        <v>1701</v>
      </c>
      <c r="FI2647" s="55">
        <v>1</v>
      </c>
      <c r="FJ2647" s="55">
        <v>5000</v>
      </c>
      <c r="FK2647" s="55" t="s">
        <v>1249</v>
      </c>
      <c r="FL2647" s="55">
        <v>0.3</v>
      </c>
    </row>
    <row r="2648" ht="14.25" customHeight="1" outlineLevel="1" spans="30:168">
      <c r="AD2648" s="12">
        <v>2641</v>
      </c>
      <c r="AE2648" s="12" t="s">
        <v>1261</v>
      </c>
      <c r="AF2648" s="12" t="s">
        <v>2487</v>
      </c>
      <c r="AG2648" s="12" t="s">
        <v>1433</v>
      </c>
      <c r="AH2648" s="12" t="s">
        <v>2446</v>
      </c>
      <c r="DN2648" s="55">
        <v>2641</v>
      </c>
      <c r="DO2648" s="55" t="s">
        <v>1309</v>
      </c>
      <c r="DP2648" s="55" t="s">
        <v>1261</v>
      </c>
      <c r="DQ2648" s="55" t="s">
        <v>1260</v>
      </c>
      <c r="DR2648" s="55" t="s">
        <v>1261</v>
      </c>
      <c r="DS2648" s="55">
        <v>33319</v>
      </c>
      <c r="DT2648" s="55">
        <v>10000</v>
      </c>
      <c r="DU2648" s="55" t="s">
        <v>1249</v>
      </c>
      <c r="DV2648" s="55">
        <v>1</v>
      </c>
      <c r="EV2648" s="55">
        <v>2641</v>
      </c>
      <c r="EW2648" s="55" t="s">
        <v>1232</v>
      </c>
      <c r="EX2648" s="55" t="s">
        <v>1738</v>
      </c>
      <c r="EY2648" s="55">
        <v>3</v>
      </c>
      <c r="EZ2648" s="55">
        <v>0</v>
      </c>
      <c r="FA2648" s="55">
        <v>1994</v>
      </c>
      <c r="FB2648" s="55" t="s">
        <v>1361</v>
      </c>
      <c r="FC2648" s="55" t="s">
        <v>1258</v>
      </c>
      <c r="FD2648" s="55">
        <v>5.5</v>
      </c>
      <c r="FF2648" s="55">
        <v>2641</v>
      </c>
      <c r="FG2648" s="55" t="s">
        <v>1313</v>
      </c>
      <c r="FH2648" s="55" t="s">
        <v>1701</v>
      </c>
      <c r="FI2648" s="55">
        <v>1</v>
      </c>
      <c r="FJ2648" s="55">
        <v>10000</v>
      </c>
      <c r="FK2648" s="55" t="s">
        <v>1249</v>
      </c>
      <c r="FL2648" s="55">
        <v>0.3</v>
      </c>
    </row>
    <row r="2649" ht="14.25" customHeight="1" outlineLevel="1" spans="30:168">
      <c r="AD2649" s="12">
        <v>2642</v>
      </c>
      <c r="AE2649" s="12" t="s">
        <v>1261</v>
      </c>
      <c r="AF2649" s="12" t="s">
        <v>1952</v>
      </c>
      <c r="AG2649" s="12" t="s">
        <v>1669</v>
      </c>
      <c r="AH2649" s="12" t="s">
        <v>3060</v>
      </c>
      <c r="DN2649" s="55">
        <v>2642</v>
      </c>
      <c r="DO2649" s="55" t="s">
        <v>1309</v>
      </c>
      <c r="DP2649" s="55" t="s">
        <v>1261</v>
      </c>
      <c r="DQ2649" s="55" t="s">
        <v>1260</v>
      </c>
      <c r="DR2649" s="55" t="s">
        <v>1261</v>
      </c>
      <c r="DS2649" s="55">
        <v>33321</v>
      </c>
      <c r="DT2649" s="55">
        <v>10000</v>
      </c>
      <c r="DU2649" s="55" t="s">
        <v>1249</v>
      </c>
      <c r="DV2649" s="55">
        <v>1</v>
      </c>
      <c r="EV2649" s="55">
        <v>2642</v>
      </c>
      <c r="EW2649" s="55" t="s">
        <v>1232</v>
      </c>
      <c r="EX2649" s="55" t="s">
        <v>1738</v>
      </c>
      <c r="EY2649" s="55">
        <v>3</v>
      </c>
      <c r="EZ2649" s="55">
        <v>1995</v>
      </c>
      <c r="FA2649" s="55">
        <v>2999</v>
      </c>
      <c r="FB2649" s="55" t="s">
        <v>1361</v>
      </c>
      <c r="FC2649" s="55" t="s">
        <v>1258</v>
      </c>
      <c r="FD2649" s="55">
        <v>6</v>
      </c>
      <c r="FF2649" s="55">
        <v>2642</v>
      </c>
      <c r="FG2649" s="55" t="s">
        <v>1313</v>
      </c>
      <c r="FH2649" s="55" t="s">
        <v>1701</v>
      </c>
      <c r="FI2649" s="55">
        <v>1</v>
      </c>
      <c r="FJ2649" s="55">
        <v>25000</v>
      </c>
      <c r="FK2649" s="55" t="s">
        <v>1249</v>
      </c>
      <c r="FL2649" s="55">
        <v>0.3</v>
      </c>
    </row>
    <row r="2650" ht="14.25" customHeight="1" outlineLevel="1" spans="30:168">
      <c r="AD2650" s="12">
        <v>2643</v>
      </c>
      <c r="AE2650" s="12" t="s">
        <v>1261</v>
      </c>
      <c r="AF2650" s="12" t="s">
        <v>2694</v>
      </c>
      <c r="AG2650" s="12" t="s">
        <v>1433</v>
      </c>
      <c r="AH2650" s="12" t="s">
        <v>2446</v>
      </c>
      <c r="DN2650" s="55">
        <v>2643</v>
      </c>
      <c r="DO2650" s="55" t="s">
        <v>1309</v>
      </c>
      <c r="DP2650" s="55" t="s">
        <v>1261</v>
      </c>
      <c r="DQ2650" s="55" t="s">
        <v>1260</v>
      </c>
      <c r="DR2650" s="55" t="s">
        <v>1261</v>
      </c>
      <c r="DS2650" s="55">
        <v>33322</v>
      </c>
      <c r="DT2650" s="55">
        <v>10000</v>
      </c>
      <c r="DU2650" s="55" t="s">
        <v>1249</v>
      </c>
      <c r="DV2650" s="55">
        <v>1</v>
      </c>
      <c r="EV2650" s="55">
        <v>2643</v>
      </c>
      <c r="EW2650" s="55" t="s">
        <v>1232</v>
      </c>
      <c r="EX2650" s="55" t="s">
        <v>1738</v>
      </c>
      <c r="EY2650" s="55">
        <v>4</v>
      </c>
      <c r="EZ2650" s="55">
        <v>0</v>
      </c>
      <c r="FA2650" s="55">
        <v>1994</v>
      </c>
      <c r="FB2650" s="55" t="s">
        <v>1361</v>
      </c>
      <c r="FC2650" s="55" t="s">
        <v>1258</v>
      </c>
      <c r="FD2650" s="55">
        <v>5.5</v>
      </c>
      <c r="FF2650" s="55">
        <v>2643</v>
      </c>
      <c r="FG2650" s="55" t="s">
        <v>1313</v>
      </c>
      <c r="FH2650" s="55" t="s">
        <v>1701</v>
      </c>
      <c r="FI2650" s="55">
        <v>1</v>
      </c>
      <c r="FJ2650" s="55">
        <v>50000</v>
      </c>
      <c r="FK2650" s="55" t="s">
        <v>1249</v>
      </c>
      <c r="FL2650" s="55">
        <v>0.3</v>
      </c>
    </row>
    <row r="2651" ht="14.25" customHeight="1" outlineLevel="1" spans="30:168">
      <c r="AD2651" s="12">
        <v>2644</v>
      </c>
      <c r="AE2651" s="12" t="s">
        <v>1261</v>
      </c>
      <c r="AF2651" s="12" t="s">
        <v>3026</v>
      </c>
      <c r="AG2651" s="12" t="s">
        <v>1669</v>
      </c>
      <c r="AH2651" s="12" t="s">
        <v>3060</v>
      </c>
      <c r="DN2651" s="55">
        <v>2644</v>
      </c>
      <c r="DO2651" s="55" t="s">
        <v>1309</v>
      </c>
      <c r="DP2651" s="55" t="s">
        <v>1261</v>
      </c>
      <c r="DQ2651" s="55" t="s">
        <v>1260</v>
      </c>
      <c r="DR2651" s="55" t="s">
        <v>1261</v>
      </c>
      <c r="DS2651" s="55">
        <v>33324</v>
      </c>
      <c r="DT2651" s="55">
        <v>10000</v>
      </c>
      <c r="DU2651" s="55" t="s">
        <v>1249</v>
      </c>
      <c r="DV2651" s="55">
        <v>1</v>
      </c>
      <c r="EV2651" s="55">
        <v>2644</v>
      </c>
      <c r="EW2651" s="55" t="s">
        <v>1232</v>
      </c>
      <c r="EX2651" s="55" t="s">
        <v>1738</v>
      </c>
      <c r="EY2651" s="55">
        <v>4</v>
      </c>
      <c r="EZ2651" s="55">
        <v>1995</v>
      </c>
      <c r="FA2651" s="55">
        <v>2999</v>
      </c>
      <c r="FB2651" s="55" t="s">
        <v>1361</v>
      </c>
      <c r="FC2651" s="55" t="s">
        <v>1258</v>
      </c>
      <c r="FD2651" s="55">
        <v>6</v>
      </c>
      <c r="FF2651" s="55">
        <v>2644</v>
      </c>
      <c r="FG2651" s="55" t="s">
        <v>1313</v>
      </c>
      <c r="FH2651" s="55" t="s">
        <v>1701</v>
      </c>
      <c r="FI2651" s="55">
        <v>1</v>
      </c>
      <c r="FJ2651" s="55">
        <v>80000</v>
      </c>
      <c r="FK2651" s="55" t="s">
        <v>1249</v>
      </c>
      <c r="FL2651" s="55">
        <v>0.3</v>
      </c>
    </row>
    <row r="2652" ht="14.25" customHeight="1" outlineLevel="1" spans="30:168">
      <c r="AD2652" s="12">
        <v>2645</v>
      </c>
      <c r="AE2652" s="12" t="s">
        <v>1261</v>
      </c>
      <c r="AF2652" s="12" t="s">
        <v>990</v>
      </c>
      <c r="AG2652" s="12" t="s">
        <v>1472</v>
      </c>
      <c r="AH2652" s="12" t="s">
        <v>2481</v>
      </c>
      <c r="DN2652" s="55">
        <v>2645</v>
      </c>
      <c r="DO2652" s="55" t="s">
        <v>1309</v>
      </c>
      <c r="DP2652" s="55" t="s">
        <v>1261</v>
      </c>
      <c r="DQ2652" s="55" t="s">
        <v>1260</v>
      </c>
      <c r="DR2652" s="55" t="s">
        <v>1261</v>
      </c>
      <c r="DS2652" s="55">
        <v>33328</v>
      </c>
      <c r="DT2652" s="55">
        <v>10000</v>
      </c>
      <c r="DU2652" s="55" t="s">
        <v>1249</v>
      </c>
      <c r="DV2652" s="55">
        <v>1</v>
      </c>
      <c r="EV2652" s="55">
        <v>2645</v>
      </c>
      <c r="EW2652" s="55" t="s">
        <v>1232</v>
      </c>
      <c r="EX2652" s="55" t="s">
        <v>1738</v>
      </c>
      <c r="EY2652" s="55">
        <v>5</v>
      </c>
      <c r="EZ2652" s="55">
        <v>0</v>
      </c>
      <c r="FA2652" s="55">
        <v>1994</v>
      </c>
      <c r="FB2652" s="55" t="s">
        <v>1361</v>
      </c>
      <c r="FC2652" s="55" t="s">
        <v>1258</v>
      </c>
      <c r="FD2652" s="55">
        <v>8</v>
      </c>
      <c r="FF2652" s="55">
        <v>2645</v>
      </c>
      <c r="FG2652" s="55" t="s">
        <v>1313</v>
      </c>
      <c r="FH2652" s="55" t="s">
        <v>1701</v>
      </c>
      <c r="FI2652" s="55">
        <v>1</v>
      </c>
      <c r="FJ2652" s="55">
        <v>130000</v>
      </c>
      <c r="FK2652" s="55" t="s">
        <v>1249</v>
      </c>
      <c r="FL2652" s="55">
        <v>0.3</v>
      </c>
    </row>
    <row r="2653" ht="14.25" customHeight="1" outlineLevel="1" spans="30:168">
      <c r="AD2653" s="12">
        <v>2646</v>
      </c>
      <c r="AE2653" s="12" t="s">
        <v>1261</v>
      </c>
      <c r="AF2653" s="12" t="s">
        <v>2239</v>
      </c>
      <c r="AG2653" s="12" t="s">
        <v>1669</v>
      </c>
      <c r="AH2653" s="12" t="s">
        <v>3060</v>
      </c>
      <c r="DN2653" s="55">
        <v>2646</v>
      </c>
      <c r="DO2653" s="55" t="s">
        <v>1309</v>
      </c>
      <c r="DP2653" s="55" t="s">
        <v>1261</v>
      </c>
      <c r="DQ2653" s="55" t="s">
        <v>1260</v>
      </c>
      <c r="DR2653" s="55" t="s">
        <v>1261</v>
      </c>
      <c r="DS2653" s="55">
        <v>33331</v>
      </c>
      <c r="DT2653" s="55">
        <v>10000</v>
      </c>
      <c r="DU2653" s="55" t="s">
        <v>1249</v>
      </c>
      <c r="DV2653" s="55">
        <v>1</v>
      </c>
      <c r="EV2653" s="55">
        <v>2646</v>
      </c>
      <c r="EW2653" s="55" t="s">
        <v>1232</v>
      </c>
      <c r="EX2653" s="55" t="s">
        <v>1738</v>
      </c>
      <c r="EY2653" s="55">
        <v>5</v>
      </c>
      <c r="EZ2653" s="55">
        <v>1995</v>
      </c>
      <c r="FA2653" s="55">
        <v>2999</v>
      </c>
      <c r="FB2653" s="55" t="s">
        <v>1361</v>
      </c>
      <c r="FC2653" s="55" t="s">
        <v>1258</v>
      </c>
      <c r="FD2653" s="55">
        <v>8</v>
      </c>
      <c r="FF2653" s="55">
        <v>2646</v>
      </c>
      <c r="FG2653" s="55" t="s">
        <v>1313</v>
      </c>
      <c r="FH2653" s="55" t="s">
        <v>1701</v>
      </c>
      <c r="FI2653" s="55">
        <v>1</v>
      </c>
      <c r="FJ2653" s="55">
        <v>260000</v>
      </c>
      <c r="FK2653" s="55" t="s">
        <v>1249</v>
      </c>
      <c r="FL2653" s="55">
        <v>0.3</v>
      </c>
    </row>
    <row r="2654" ht="14.25" customHeight="1" outlineLevel="1" spans="30:168">
      <c r="AD2654" s="12">
        <v>2647</v>
      </c>
      <c r="AE2654" s="12" t="s">
        <v>1261</v>
      </c>
      <c r="AF2654" s="12" t="s">
        <v>1469</v>
      </c>
      <c r="AG2654" s="12" t="s">
        <v>1472</v>
      </c>
      <c r="AH2654" s="12" t="s">
        <v>2481</v>
      </c>
      <c r="DN2654" s="55">
        <v>2647</v>
      </c>
      <c r="DO2654" s="55" t="s">
        <v>1309</v>
      </c>
      <c r="DP2654" s="55" t="s">
        <v>1261</v>
      </c>
      <c r="DQ2654" s="55" t="s">
        <v>1260</v>
      </c>
      <c r="DR2654" s="55" t="s">
        <v>1261</v>
      </c>
      <c r="DS2654" s="55">
        <v>33449</v>
      </c>
      <c r="DT2654" s="55">
        <v>10000</v>
      </c>
      <c r="DU2654" s="55" t="s">
        <v>1249</v>
      </c>
      <c r="DV2654" s="55">
        <v>1</v>
      </c>
      <c r="EV2654" s="55">
        <v>2647</v>
      </c>
      <c r="EW2654" s="55" t="s">
        <v>1232</v>
      </c>
      <c r="EX2654" s="55" t="s">
        <v>1963</v>
      </c>
      <c r="EY2654" s="55">
        <v>1</v>
      </c>
      <c r="EZ2654" s="55">
        <v>0</v>
      </c>
      <c r="FA2654" s="55">
        <v>1994</v>
      </c>
      <c r="FB2654" s="55" t="s">
        <v>1262</v>
      </c>
      <c r="FC2654" s="55" t="s">
        <v>1258</v>
      </c>
      <c r="FD2654" s="55">
        <v>0</v>
      </c>
      <c r="FF2654" s="55">
        <v>2647</v>
      </c>
      <c r="FG2654" s="55" t="s">
        <v>1313</v>
      </c>
      <c r="FH2654" s="55" t="s">
        <v>1701</v>
      </c>
      <c r="FI2654" s="55">
        <v>1</v>
      </c>
      <c r="FJ2654" s="55">
        <v>400000</v>
      </c>
      <c r="FK2654" s="55" t="s">
        <v>1249</v>
      </c>
      <c r="FL2654" s="55">
        <v>0.3</v>
      </c>
    </row>
    <row r="2655" ht="14.25" customHeight="1" outlineLevel="1" spans="30:168">
      <c r="AD2655" s="12">
        <v>2648</v>
      </c>
      <c r="AE2655" s="12" t="s">
        <v>1261</v>
      </c>
      <c r="AF2655" s="12" t="s">
        <v>3086</v>
      </c>
      <c r="AG2655" s="12" t="s">
        <v>1669</v>
      </c>
      <c r="AH2655" s="12" t="s">
        <v>3060</v>
      </c>
      <c r="DN2655" s="55">
        <v>2648</v>
      </c>
      <c r="DO2655" s="55" t="s">
        <v>1309</v>
      </c>
      <c r="DP2655" s="55" t="s">
        <v>1261</v>
      </c>
      <c r="DQ2655" s="55" t="s">
        <v>1260</v>
      </c>
      <c r="DR2655" s="55" t="s">
        <v>1261</v>
      </c>
      <c r="DS2655" s="55">
        <v>33487</v>
      </c>
      <c r="DT2655" s="55">
        <v>10000</v>
      </c>
      <c r="DU2655" s="55" t="s">
        <v>1249</v>
      </c>
      <c r="DV2655" s="55">
        <v>1</v>
      </c>
      <c r="EV2655" s="55">
        <v>2648</v>
      </c>
      <c r="EW2655" s="55" t="s">
        <v>1232</v>
      </c>
      <c r="EX2655" s="55" t="s">
        <v>1963</v>
      </c>
      <c r="EY2655" s="55">
        <v>1</v>
      </c>
      <c r="EZ2655" s="55">
        <v>1995</v>
      </c>
      <c r="FA2655" s="55">
        <v>2999</v>
      </c>
      <c r="FB2655" s="55" t="s">
        <v>1262</v>
      </c>
      <c r="FC2655" s="55" t="s">
        <v>1258</v>
      </c>
      <c r="FD2655" s="55">
        <v>0</v>
      </c>
      <c r="FF2655" s="55">
        <v>2648</v>
      </c>
      <c r="FG2655" s="55" t="s">
        <v>1313</v>
      </c>
      <c r="FH2655" s="55" t="s">
        <v>1701</v>
      </c>
      <c r="FI2655" s="55">
        <v>1</v>
      </c>
      <c r="FJ2655" s="55">
        <v>530000</v>
      </c>
      <c r="FK2655" s="55" t="s">
        <v>1249</v>
      </c>
      <c r="FL2655" s="55">
        <v>0.3</v>
      </c>
    </row>
    <row r="2656" ht="14.25" customHeight="1" outlineLevel="1" spans="30:168">
      <c r="AD2656" s="12">
        <v>2649</v>
      </c>
      <c r="AE2656" s="12" t="s">
        <v>1261</v>
      </c>
      <c r="AF2656" s="12" t="s">
        <v>1771</v>
      </c>
      <c r="AG2656" s="12" t="s">
        <v>1472</v>
      </c>
      <c r="AH2656" s="12" t="s">
        <v>2481</v>
      </c>
      <c r="DN2656" s="55">
        <v>2649</v>
      </c>
      <c r="DO2656" s="55" t="s">
        <v>1309</v>
      </c>
      <c r="DP2656" s="55" t="s">
        <v>1261</v>
      </c>
      <c r="DQ2656" s="55" t="s">
        <v>1260</v>
      </c>
      <c r="DR2656" s="55" t="s">
        <v>1261</v>
      </c>
      <c r="DS2656" s="55" t="s">
        <v>1261</v>
      </c>
      <c r="DT2656" s="55">
        <v>10000</v>
      </c>
      <c r="DU2656" s="55" t="s">
        <v>1249</v>
      </c>
      <c r="DV2656" s="55">
        <v>1</v>
      </c>
      <c r="EV2656" s="55">
        <v>2649</v>
      </c>
      <c r="EW2656" s="55" t="s">
        <v>1232</v>
      </c>
      <c r="EX2656" s="55" t="s">
        <v>2016</v>
      </c>
      <c r="EY2656" s="55">
        <v>1</v>
      </c>
      <c r="EZ2656" s="55">
        <v>0</v>
      </c>
      <c r="FA2656" s="55">
        <v>1994</v>
      </c>
      <c r="FB2656" s="55" t="s">
        <v>1361</v>
      </c>
      <c r="FC2656" s="55" t="s">
        <v>1258</v>
      </c>
      <c r="FD2656" s="55">
        <v>2.5</v>
      </c>
      <c r="FF2656" s="55">
        <v>2649</v>
      </c>
      <c r="FG2656" s="55" t="s">
        <v>1313</v>
      </c>
      <c r="FH2656" s="55" t="s">
        <v>1701</v>
      </c>
      <c r="FI2656" s="55">
        <v>1</v>
      </c>
      <c r="FJ2656" s="55">
        <v>540000</v>
      </c>
      <c r="FK2656" s="55" t="s">
        <v>1249</v>
      </c>
      <c r="FL2656" s="55">
        <v>0.3</v>
      </c>
    </row>
    <row r="2657" ht="14.25" customHeight="1" outlineLevel="1" spans="30:168">
      <c r="AD2657" s="12">
        <v>2650</v>
      </c>
      <c r="AE2657" s="12" t="s">
        <v>1261</v>
      </c>
      <c r="AF2657" s="12" t="s">
        <v>2388</v>
      </c>
      <c r="AG2657" s="12" t="s">
        <v>1669</v>
      </c>
      <c r="AH2657" s="12" t="s">
        <v>3060</v>
      </c>
      <c r="DN2657" s="55">
        <v>2650</v>
      </c>
      <c r="DO2657" s="55" t="s">
        <v>42</v>
      </c>
      <c r="DP2657" s="55" t="s">
        <v>1261</v>
      </c>
      <c r="DQ2657" s="55" t="s">
        <v>1260</v>
      </c>
      <c r="DR2657" s="55" t="s">
        <v>1261</v>
      </c>
      <c r="DS2657" s="55" t="s">
        <v>1261</v>
      </c>
      <c r="DT2657" s="55">
        <v>10000</v>
      </c>
      <c r="DU2657" s="55" t="s">
        <v>1249</v>
      </c>
      <c r="DV2657" s="55">
        <v>1</v>
      </c>
      <c r="EV2657" s="55">
        <v>2650</v>
      </c>
      <c r="EW2657" s="55" t="s">
        <v>1232</v>
      </c>
      <c r="EX2657" s="55" t="s">
        <v>2016</v>
      </c>
      <c r="EY2657" s="55">
        <v>1</v>
      </c>
      <c r="EZ2657" s="55">
        <v>1995</v>
      </c>
      <c r="FA2657" s="55">
        <v>2999</v>
      </c>
      <c r="FB2657" s="55" t="s">
        <v>1361</v>
      </c>
      <c r="FC2657" s="55" t="s">
        <v>1258</v>
      </c>
      <c r="FD2657" s="55">
        <v>2.5</v>
      </c>
      <c r="FF2657" s="55">
        <v>2650</v>
      </c>
      <c r="FG2657" s="55" t="s">
        <v>1313</v>
      </c>
      <c r="FH2657" s="55" t="s">
        <v>1756</v>
      </c>
      <c r="FI2657" s="55">
        <v>1</v>
      </c>
      <c r="FJ2657" s="55">
        <v>0</v>
      </c>
      <c r="FK2657" s="55" t="s">
        <v>1249</v>
      </c>
      <c r="FL2657" s="55">
        <v>1.02</v>
      </c>
    </row>
    <row r="2658" ht="14.25" customHeight="1" outlineLevel="1" spans="30:168">
      <c r="AD2658" s="12">
        <v>2651</v>
      </c>
      <c r="AE2658" s="12" t="s">
        <v>1261</v>
      </c>
      <c r="AF2658" s="12" t="s">
        <v>1777</v>
      </c>
      <c r="AG2658" s="12" t="s">
        <v>1472</v>
      </c>
      <c r="AH2658" s="12" t="s">
        <v>2481</v>
      </c>
      <c r="DN2658" s="55">
        <v>2651</v>
      </c>
      <c r="DO2658" s="55" t="s">
        <v>1313</v>
      </c>
      <c r="DP2658" s="55" t="s">
        <v>1261</v>
      </c>
      <c r="DQ2658" s="55" t="s">
        <v>1260</v>
      </c>
      <c r="DR2658" s="55" t="s">
        <v>1261</v>
      </c>
      <c r="DS2658" s="55" t="s">
        <v>1261</v>
      </c>
      <c r="DT2658" s="55">
        <v>10000</v>
      </c>
      <c r="DU2658" s="55" t="s">
        <v>1249</v>
      </c>
      <c r="DV2658" s="55">
        <v>1</v>
      </c>
      <c r="EV2658" s="55">
        <v>2651</v>
      </c>
      <c r="EW2658" s="55" t="s">
        <v>1232</v>
      </c>
      <c r="EX2658" s="55" t="s">
        <v>2016</v>
      </c>
      <c r="EY2658" s="55">
        <v>10</v>
      </c>
      <c r="EZ2658" s="55">
        <v>0</v>
      </c>
      <c r="FA2658" s="55">
        <v>1994</v>
      </c>
      <c r="FB2658" s="55" t="s">
        <v>1361</v>
      </c>
      <c r="FC2658" s="55" t="s">
        <v>1258</v>
      </c>
      <c r="FD2658" s="55">
        <v>3.5</v>
      </c>
      <c r="FF2658" s="55">
        <v>2651</v>
      </c>
      <c r="FG2658" s="55" t="s">
        <v>1313</v>
      </c>
      <c r="FH2658" s="55" t="s">
        <v>1756</v>
      </c>
      <c r="FI2658" s="55">
        <v>1</v>
      </c>
      <c r="FJ2658" s="55">
        <v>1000</v>
      </c>
      <c r="FK2658" s="55" t="s">
        <v>1249</v>
      </c>
      <c r="FL2658" s="55">
        <v>1.02</v>
      </c>
    </row>
    <row r="2659" ht="14.25" customHeight="1" outlineLevel="1" spans="30:168">
      <c r="AD2659" s="12">
        <v>2652</v>
      </c>
      <c r="AE2659" s="12" t="s">
        <v>1261</v>
      </c>
      <c r="AF2659" s="12" t="s">
        <v>3139</v>
      </c>
      <c r="AG2659" s="12" t="s">
        <v>1669</v>
      </c>
      <c r="AH2659" s="12" t="s">
        <v>3060</v>
      </c>
      <c r="DN2659" s="55">
        <v>2652</v>
      </c>
      <c r="DO2659" s="55" t="s">
        <v>1313</v>
      </c>
      <c r="DP2659" s="55" t="s">
        <v>1261</v>
      </c>
      <c r="DQ2659" s="55" t="s">
        <v>1708</v>
      </c>
      <c r="DR2659" s="55" t="s">
        <v>1261</v>
      </c>
      <c r="DS2659" s="55" t="s">
        <v>1261</v>
      </c>
      <c r="DT2659" s="55">
        <v>10000</v>
      </c>
      <c r="DU2659" s="55" t="s">
        <v>1249</v>
      </c>
      <c r="DV2659" s="55">
        <v>1</v>
      </c>
      <c r="EV2659" s="55">
        <v>2652</v>
      </c>
      <c r="EW2659" s="55" t="s">
        <v>1232</v>
      </c>
      <c r="EX2659" s="55" t="s">
        <v>2016</v>
      </c>
      <c r="EY2659" s="55">
        <v>10</v>
      </c>
      <c r="EZ2659" s="55">
        <v>1995</v>
      </c>
      <c r="FA2659" s="55">
        <v>2999</v>
      </c>
      <c r="FB2659" s="55" t="s">
        <v>1361</v>
      </c>
      <c r="FC2659" s="55" t="s">
        <v>1258</v>
      </c>
      <c r="FD2659" s="55">
        <v>3.5</v>
      </c>
      <c r="FF2659" s="55">
        <v>2652</v>
      </c>
      <c r="FG2659" s="55" t="s">
        <v>1313</v>
      </c>
      <c r="FH2659" s="55" t="s">
        <v>1756</v>
      </c>
      <c r="FI2659" s="55">
        <v>1</v>
      </c>
      <c r="FJ2659" s="55">
        <v>2500</v>
      </c>
      <c r="FK2659" s="55" t="s">
        <v>1249</v>
      </c>
      <c r="FL2659" s="55">
        <v>0.95</v>
      </c>
    </row>
    <row r="2660" ht="14.25" customHeight="1" outlineLevel="1" spans="30:168">
      <c r="AD2660" s="12">
        <v>2653</v>
      </c>
      <c r="AE2660" s="12" t="s">
        <v>1261</v>
      </c>
      <c r="AF2660" s="12" t="s">
        <v>1934</v>
      </c>
      <c r="AG2660" s="12" t="s">
        <v>1472</v>
      </c>
      <c r="AH2660" s="12" t="s">
        <v>2481</v>
      </c>
      <c r="DN2660" s="55">
        <v>2653</v>
      </c>
      <c r="DO2660" s="55" t="s">
        <v>42</v>
      </c>
      <c r="DP2660" s="55" t="s">
        <v>1261</v>
      </c>
      <c r="DQ2660" s="55" t="s">
        <v>1708</v>
      </c>
      <c r="DR2660" s="55" t="s">
        <v>1261</v>
      </c>
      <c r="DS2660" s="55" t="s">
        <v>1261</v>
      </c>
      <c r="DT2660" s="55">
        <v>10000</v>
      </c>
      <c r="DU2660" s="55" t="s">
        <v>1249</v>
      </c>
      <c r="DV2660" s="55">
        <v>1</v>
      </c>
      <c r="EV2660" s="55">
        <v>2653</v>
      </c>
      <c r="EW2660" s="55" t="s">
        <v>1232</v>
      </c>
      <c r="EX2660" s="55" t="s">
        <v>2016</v>
      </c>
      <c r="EY2660" s="55">
        <v>11</v>
      </c>
      <c r="EZ2660" s="55">
        <v>0</v>
      </c>
      <c r="FA2660" s="55">
        <v>1994</v>
      </c>
      <c r="FB2660" s="55" t="s">
        <v>1361</v>
      </c>
      <c r="FC2660" s="55" t="s">
        <v>1258</v>
      </c>
      <c r="FD2660" s="55">
        <v>3.5</v>
      </c>
      <c r="FF2660" s="55">
        <v>2653</v>
      </c>
      <c r="FG2660" s="55" t="s">
        <v>1313</v>
      </c>
      <c r="FH2660" s="55" t="s">
        <v>1756</v>
      </c>
      <c r="FI2660" s="55">
        <v>1</v>
      </c>
      <c r="FJ2660" s="55">
        <v>5000</v>
      </c>
      <c r="FK2660" s="55" t="s">
        <v>1249</v>
      </c>
      <c r="FL2660" s="55">
        <v>0.84</v>
      </c>
    </row>
    <row r="2661" ht="14.25" customHeight="1" outlineLevel="1" spans="30:168">
      <c r="AD2661" s="12">
        <v>2654</v>
      </c>
      <c r="AE2661" s="12" t="s">
        <v>1261</v>
      </c>
      <c r="AF2661" s="12" t="s">
        <v>3163</v>
      </c>
      <c r="AG2661" s="12" t="s">
        <v>1669</v>
      </c>
      <c r="AH2661" s="12" t="s">
        <v>3060</v>
      </c>
      <c r="DN2661" s="55">
        <v>2654</v>
      </c>
      <c r="DO2661" s="55" t="s">
        <v>1309</v>
      </c>
      <c r="DP2661" s="55" t="s">
        <v>1261</v>
      </c>
      <c r="DQ2661" s="55" t="s">
        <v>1708</v>
      </c>
      <c r="DR2661" s="55" t="s">
        <v>1261</v>
      </c>
      <c r="DS2661" s="55" t="s">
        <v>1261</v>
      </c>
      <c r="DT2661" s="55">
        <v>10000</v>
      </c>
      <c r="DU2661" s="55" t="s">
        <v>1249</v>
      </c>
      <c r="DV2661" s="55">
        <v>1</v>
      </c>
      <c r="EV2661" s="55">
        <v>2654</v>
      </c>
      <c r="EW2661" s="55" t="s">
        <v>1232</v>
      </c>
      <c r="EX2661" s="55" t="s">
        <v>2016</v>
      </c>
      <c r="EY2661" s="55">
        <v>11</v>
      </c>
      <c r="EZ2661" s="55">
        <v>1995</v>
      </c>
      <c r="FA2661" s="55">
        <v>2999</v>
      </c>
      <c r="FB2661" s="55" t="s">
        <v>1361</v>
      </c>
      <c r="FC2661" s="55" t="s">
        <v>1258</v>
      </c>
      <c r="FD2661" s="55">
        <v>3.5</v>
      </c>
      <c r="FF2661" s="55">
        <v>2654</v>
      </c>
      <c r="FG2661" s="55" t="s">
        <v>1313</v>
      </c>
      <c r="FH2661" s="55" t="s">
        <v>1756</v>
      </c>
      <c r="FI2661" s="55">
        <v>1</v>
      </c>
      <c r="FJ2661" s="55">
        <v>10000</v>
      </c>
      <c r="FK2661" s="55" t="s">
        <v>1249</v>
      </c>
      <c r="FL2661" s="55">
        <v>0.7</v>
      </c>
    </row>
    <row r="2662" ht="14.25" customHeight="1" outlineLevel="1" spans="30:168">
      <c r="AD2662" s="12">
        <v>2655</v>
      </c>
      <c r="AE2662" s="12" t="s">
        <v>1261</v>
      </c>
      <c r="AF2662" s="12" t="s">
        <v>2300</v>
      </c>
      <c r="AG2662" s="12" t="s">
        <v>1472</v>
      </c>
      <c r="AH2662" s="12" t="s">
        <v>2481</v>
      </c>
      <c r="EV2662" s="55">
        <v>2655</v>
      </c>
      <c r="EW2662" s="55" t="s">
        <v>1232</v>
      </c>
      <c r="EX2662" s="55" t="s">
        <v>2016</v>
      </c>
      <c r="EY2662" s="55">
        <v>12</v>
      </c>
      <c r="EZ2662" s="55">
        <v>0</v>
      </c>
      <c r="FA2662" s="55">
        <v>1994</v>
      </c>
      <c r="FB2662" s="55" t="s">
        <v>1361</v>
      </c>
      <c r="FC2662" s="55" t="s">
        <v>1258</v>
      </c>
      <c r="FD2662" s="55">
        <v>6</v>
      </c>
      <c r="FF2662" s="55">
        <v>2655</v>
      </c>
      <c r="FG2662" s="55" t="s">
        <v>1313</v>
      </c>
      <c r="FH2662" s="55" t="s">
        <v>1756</v>
      </c>
      <c r="FI2662" s="55">
        <v>1</v>
      </c>
      <c r="FJ2662" s="55">
        <v>25000</v>
      </c>
      <c r="FK2662" s="55" t="s">
        <v>1249</v>
      </c>
      <c r="FL2662" s="55">
        <v>0.67</v>
      </c>
    </row>
    <row r="2663" ht="14.25" customHeight="1" outlineLevel="1" spans="30:168">
      <c r="AD2663" s="12">
        <v>2656</v>
      </c>
      <c r="AE2663" s="12" t="s">
        <v>1261</v>
      </c>
      <c r="AF2663" s="12" t="s">
        <v>3178</v>
      </c>
      <c r="AG2663" s="12" t="s">
        <v>1669</v>
      </c>
      <c r="AH2663" s="12" t="s">
        <v>3060</v>
      </c>
      <c r="EV2663" s="55">
        <v>2656</v>
      </c>
      <c r="EW2663" s="55" t="s">
        <v>1232</v>
      </c>
      <c r="EX2663" s="55" t="s">
        <v>2016</v>
      </c>
      <c r="EY2663" s="55">
        <v>12</v>
      </c>
      <c r="EZ2663" s="55">
        <v>1995</v>
      </c>
      <c r="FA2663" s="55">
        <v>2999</v>
      </c>
      <c r="FB2663" s="55" t="s">
        <v>1361</v>
      </c>
      <c r="FC2663" s="55" t="s">
        <v>1258</v>
      </c>
      <c r="FD2663" s="55">
        <v>6</v>
      </c>
      <c r="FF2663" s="55">
        <v>2656</v>
      </c>
      <c r="FG2663" s="55" t="s">
        <v>1313</v>
      </c>
      <c r="FH2663" s="55" t="s">
        <v>1756</v>
      </c>
      <c r="FI2663" s="55">
        <v>1</v>
      </c>
      <c r="FJ2663" s="55">
        <v>50000</v>
      </c>
      <c r="FK2663" s="55" t="s">
        <v>1249</v>
      </c>
      <c r="FL2663" s="55">
        <v>0.63</v>
      </c>
    </row>
    <row r="2664" ht="14.25" customHeight="1" outlineLevel="1" spans="30:168">
      <c r="AD2664" s="12">
        <v>2657</v>
      </c>
      <c r="AE2664" s="12" t="s">
        <v>1261</v>
      </c>
      <c r="AF2664" s="12" t="s">
        <v>1591</v>
      </c>
      <c r="AG2664" s="12" t="s">
        <v>1472</v>
      </c>
      <c r="AH2664" s="12" t="s">
        <v>2481</v>
      </c>
      <c r="EV2664" s="55">
        <v>2657</v>
      </c>
      <c r="EW2664" s="55" t="s">
        <v>1232</v>
      </c>
      <c r="EX2664" s="55" t="s">
        <v>2016</v>
      </c>
      <c r="EY2664" s="55">
        <v>13</v>
      </c>
      <c r="EZ2664" s="55">
        <v>0</v>
      </c>
      <c r="FA2664" s="55">
        <v>1994</v>
      </c>
      <c r="FB2664" s="55" t="s">
        <v>1361</v>
      </c>
      <c r="FC2664" s="55" t="s">
        <v>1258</v>
      </c>
      <c r="FD2664" s="55">
        <v>6</v>
      </c>
      <c r="FF2664" s="55">
        <v>2657</v>
      </c>
      <c r="FG2664" s="55" t="s">
        <v>1313</v>
      </c>
      <c r="FH2664" s="55" t="s">
        <v>1756</v>
      </c>
      <c r="FI2664" s="55">
        <v>1</v>
      </c>
      <c r="FJ2664" s="55">
        <v>80000</v>
      </c>
      <c r="FK2664" s="55" t="s">
        <v>1249</v>
      </c>
      <c r="FL2664" s="55">
        <v>0.57</v>
      </c>
    </row>
    <row r="2665" ht="14.25" customHeight="1" outlineLevel="1" spans="30:168">
      <c r="AD2665" s="12">
        <v>2658</v>
      </c>
      <c r="AE2665" s="12" t="s">
        <v>1261</v>
      </c>
      <c r="AF2665" s="12" t="s">
        <v>2897</v>
      </c>
      <c r="AG2665" s="12" t="s">
        <v>1669</v>
      </c>
      <c r="AH2665" s="12" t="s">
        <v>3060</v>
      </c>
      <c r="EV2665" s="55">
        <v>2658</v>
      </c>
      <c r="EW2665" s="55" t="s">
        <v>1232</v>
      </c>
      <c r="EX2665" s="55" t="s">
        <v>2016</v>
      </c>
      <c r="EY2665" s="55">
        <v>13</v>
      </c>
      <c r="EZ2665" s="55">
        <v>1995</v>
      </c>
      <c r="FA2665" s="55">
        <v>2999</v>
      </c>
      <c r="FB2665" s="55" t="s">
        <v>1361</v>
      </c>
      <c r="FC2665" s="55" t="s">
        <v>1258</v>
      </c>
      <c r="FD2665" s="55">
        <v>6</v>
      </c>
      <c r="FF2665" s="55">
        <v>2658</v>
      </c>
      <c r="FG2665" s="55" t="s">
        <v>1313</v>
      </c>
      <c r="FH2665" s="55" t="s">
        <v>1756</v>
      </c>
      <c r="FI2665" s="55">
        <v>1</v>
      </c>
      <c r="FJ2665" s="55">
        <v>130000</v>
      </c>
      <c r="FK2665" s="55" t="s">
        <v>1249</v>
      </c>
      <c r="FL2665" s="55">
        <v>0.57</v>
      </c>
    </row>
    <row r="2666" ht="14.25" customHeight="1" outlineLevel="1" spans="30:168">
      <c r="AD2666" s="12">
        <v>2659</v>
      </c>
      <c r="AE2666" s="12" t="s">
        <v>1261</v>
      </c>
      <c r="AF2666" s="12" t="s">
        <v>2448</v>
      </c>
      <c r="AG2666" s="12" t="s">
        <v>1472</v>
      </c>
      <c r="AH2666" s="12" t="s">
        <v>2481</v>
      </c>
      <c r="EV2666" s="55">
        <v>2659</v>
      </c>
      <c r="EW2666" s="55" t="s">
        <v>1232</v>
      </c>
      <c r="EX2666" s="55" t="s">
        <v>2016</v>
      </c>
      <c r="EY2666" s="55">
        <v>2</v>
      </c>
      <c r="EZ2666" s="55">
        <v>0</v>
      </c>
      <c r="FA2666" s="55">
        <v>1994</v>
      </c>
      <c r="FB2666" s="55" t="s">
        <v>1361</v>
      </c>
      <c r="FC2666" s="55" t="s">
        <v>1258</v>
      </c>
      <c r="FD2666" s="55">
        <v>2.5</v>
      </c>
      <c r="FF2666" s="55">
        <v>2659</v>
      </c>
      <c r="FG2666" s="55" t="s">
        <v>1313</v>
      </c>
      <c r="FH2666" s="55" t="s">
        <v>1756</v>
      </c>
      <c r="FI2666" s="55">
        <v>1</v>
      </c>
      <c r="FJ2666" s="55">
        <v>260000</v>
      </c>
      <c r="FK2666" s="55" t="s">
        <v>1249</v>
      </c>
      <c r="FL2666" s="55">
        <v>0.57</v>
      </c>
    </row>
    <row r="2667" ht="14.25" customHeight="1" outlineLevel="1" spans="30:168">
      <c r="AD2667" s="12">
        <v>2660</v>
      </c>
      <c r="AE2667" s="12" t="s">
        <v>3585</v>
      </c>
      <c r="AF2667" s="12" t="s">
        <v>2821</v>
      </c>
      <c r="AG2667" s="12" t="s">
        <v>1669</v>
      </c>
      <c r="AH2667" s="12" t="s">
        <v>3063</v>
      </c>
      <c r="EV2667" s="55">
        <v>2660</v>
      </c>
      <c r="EW2667" s="55" t="s">
        <v>1232</v>
      </c>
      <c r="EX2667" s="55" t="s">
        <v>2016</v>
      </c>
      <c r="EY2667" s="55">
        <v>2</v>
      </c>
      <c r="EZ2667" s="55">
        <v>1995</v>
      </c>
      <c r="FA2667" s="55">
        <v>2999</v>
      </c>
      <c r="FB2667" s="55" t="s">
        <v>1361</v>
      </c>
      <c r="FC2667" s="55" t="s">
        <v>1258</v>
      </c>
      <c r="FD2667" s="55">
        <v>2.5</v>
      </c>
      <c r="FF2667" s="55">
        <v>2660</v>
      </c>
      <c r="FG2667" s="55" t="s">
        <v>1313</v>
      </c>
      <c r="FH2667" s="55" t="s">
        <v>1756</v>
      </c>
      <c r="FI2667" s="55">
        <v>1</v>
      </c>
      <c r="FJ2667" s="55">
        <v>400000</v>
      </c>
      <c r="FK2667" s="55" t="s">
        <v>1249</v>
      </c>
      <c r="FL2667" s="55">
        <v>0.57</v>
      </c>
    </row>
    <row r="2668" ht="14.25" customHeight="1" outlineLevel="1" spans="30:168">
      <c r="AD2668" s="12">
        <v>2661</v>
      </c>
      <c r="AE2668" s="12" t="s">
        <v>1261</v>
      </c>
      <c r="AF2668" s="12" t="s">
        <v>2686</v>
      </c>
      <c r="AG2668" s="12" t="s">
        <v>1472</v>
      </c>
      <c r="AH2668" s="12" t="s">
        <v>2481</v>
      </c>
      <c r="EV2668" s="55">
        <v>2661</v>
      </c>
      <c r="EW2668" s="55" t="s">
        <v>1232</v>
      </c>
      <c r="EX2668" s="55" t="s">
        <v>2016</v>
      </c>
      <c r="EY2668" s="55">
        <v>3</v>
      </c>
      <c r="EZ2668" s="55">
        <v>0</v>
      </c>
      <c r="FA2668" s="55">
        <v>1994</v>
      </c>
      <c r="FB2668" s="55" t="s">
        <v>1262</v>
      </c>
      <c r="FC2668" s="55" t="s">
        <v>1258</v>
      </c>
      <c r="FD2668" s="55">
        <v>0</v>
      </c>
      <c r="FF2668" s="55">
        <v>2661</v>
      </c>
      <c r="FG2668" s="55" t="s">
        <v>1313</v>
      </c>
      <c r="FH2668" s="55" t="s">
        <v>1756</v>
      </c>
      <c r="FI2668" s="55">
        <v>1</v>
      </c>
      <c r="FJ2668" s="55">
        <v>530000</v>
      </c>
      <c r="FK2668" s="55" t="s">
        <v>1249</v>
      </c>
      <c r="FL2668" s="55">
        <v>0.57</v>
      </c>
    </row>
    <row r="2669" ht="14.25" customHeight="1" outlineLevel="1" spans="30:168">
      <c r="AD2669" s="12">
        <v>2662</v>
      </c>
      <c r="AE2669" s="12" t="s">
        <v>3586</v>
      </c>
      <c r="AF2669" s="12" t="s">
        <v>2697</v>
      </c>
      <c r="AG2669" s="12" t="s">
        <v>1669</v>
      </c>
      <c r="AH2669" s="12" t="s">
        <v>3065</v>
      </c>
      <c r="EV2669" s="55">
        <v>2662</v>
      </c>
      <c r="EW2669" s="55" t="s">
        <v>1232</v>
      </c>
      <c r="EX2669" s="55" t="s">
        <v>2016</v>
      </c>
      <c r="EY2669" s="55">
        <v>3</v>
      </c>
      <c r="EZ2669" s="55">
        <v>1995</v>
      </c>
      <c r="FA2669" s="55">
        <v>2999</v>
      </c>
      <c r="FB2669" s="55" t="s">
        <v>1262</v>
      </c>
      <c r="FC2669" s="55" t="s">
        <v>1258</v>
      </c>
      <c r="FD2669" s="55">
        <v>0</v>
      </c>
      <c r="FF2669" s="55">
        <v>2662</v>
      </c>
      <c r="FG2669" s="55" t="s">
        <v>1313</v>
      </c>
      <c r="FH2669" s="55" t="s">
        <v>1756</v>
      </c>
      <c r="FI2669" s="55">
        <v>1</v>
      </c>
      <c r="FJ2669" s="55">
        <v>540000</v>
      </c>
      <c r="FK2669" s="55" t="s">
        <v>1249</v>
      </c>
      <c r="FL2669" s="55">
        <v>0.57</v>
      </c>
    </row>
    <row r="2670" ht="14.25" customHeight="1" outlineLevel="1" spans="30:168">
      <c r="AD2670" s="12">
        <v>2663</v>
      </c>
      <c r="AE2670" s="12" t="s">
        <v>1261</v>
      </c>
      <c r="AF2670" s="12" t="s">
        <v>2772</v>
      </c>
      <c r="AG2670" s="12" t="s">
        <v>1472</v>
      </c>
      <c r="AH2670" s="12" t="s">
        <v>2481</v>
      </c>
      <c r="EV2670" s="55">
        <v>2663</v>
      </c>
      <c r="EW2670" s="55" t="s">
        <v>1232</v>
      </c>
      <c r="EX2670" s="55" t="s">
        <v>2016</v>
      </c>
      <c r="EY2670" s="55">
        <v>4</v>
      </c>
      <c r="EZ2670" s="55">
        <v>0</v>
      </c>
      <c r="FA2670" s="55">
        <v>1994</v>
      </c>
      <c r="FB2670" s="55" t="s">
        <v>1262</v>
      </c>
      <c r="FC2670" s="55" t="s">
        <v>1258</v>
      </c>
      <c r="FD2670" s="55">
        <v>0</v>
      </c>
      <c r="FF2670" s="55">
        <v>2663</v>
      </c>
      <c r="FG2670" s="55" t="s">
        <v>1313</v>
      </c>
      <c r="FH2670" s="55" t="s">
        <v>1756</v>
      </c>
      <c r="FI2670" s="55">
        <v>2</v>
      </c>
      <c r="FJ2670" s="55">
        <v>0</v>
      </c>
      <c r="FK2670" s="55" t="s">
        <v>1249</v>
      </c>
      <c r="FL2670" s="55">
        <v>0.57</v>
      </c>
    </row>
    <row r="2671" ht="14.25" customHeight="1" outlineLevel="1" spans="30:168">
      <c r="AD2671" s="12">
        <v>2664</v>
      </c>
      <c r="AE2671" s="12" t="s">
        <v>3587</v>
      </c>
      <c r="AF2671" s="12" t="s">
        <v>2697</v>
      </c>
      <c r="AG2671" s="12" t="s">
        <v>1669</v>
      </c>
      <c r="AH2671" s="12" t="s">
        <v>3068</v>
      </c>
      <c r="EV2671" s="55">
        <v>2664</v>
      </c>
      <c r="EW2671" s="55" t="s">
        <v>1232</v>
      </c>
      <c r="EX2671" s="55" t="s">
        <v>2016</v>
      </c>
      <c r="EY2671" s="55">
        <v>4</v>
      </c>
      <c r="EZ2671" s="55">
        <v>1995</v>
      </c>
      <c r="FA2671" s="55">
        <v>2999</v>
      </c>
      <c r="FB2671" s="55" t="s">
        <v>1262</v>
      </c>
      <c r="FC2671" s="55" t="s">
        <v>1258</v>
      </c>
      <c r="FD2671" s="55">
        <v>0</v>
      </c>
      <c r="FF2671" s="55">
        <v>2664</v>
      </c>
      <c r="FG2671" s="55" t="s">
        <v>1313</v>
      </c>
      <c r="FH2671" s="55" t="s">
        <v>1756</v>
      </c>
      <c r="FI2671" s="55">
        <v>2</v>
      </c>
      <c r="FJ2671" s="55">
        <v>1000</v>
      </c>
      <c r="FK2671" s="55" t="s">
        <v>1249</v>
      </c>
      <c r="FL2671" s="55">
        <v>0.57</v>
      </c>
    </row>
    <row r="2672" ht="14.25" customHeight="1" outlineLevel="1" spans="30:168">
      <c r="AD2672" s="12">
        <v>2665</v>
      </c>
      <c r="AE2672" s="12" t="s">
        <v>1261</v>
      </c>
      <c r="AF2672" s="12" t="s">
        <v>2843</v>
      </c>
      <c r="AG2672" s="12" t="s">
        <v>1472</v>
      </c>
      <c r="AH2672" s="12" t="s">
        <v>2481</v>
      </c>
      <c r="EV2672" s="55">
        <v>2665</v>
      </c>
      <c r="EW2672" s="55" t="s">
        <v>1232</v>
      </c>
      <c r="EX2672" s="55" t="s">
        <v>2016</v>
      </c>
      <c r="EY2672" s="55">
        <v>5</v>
      </c>
      <c r="EZ2672" s="55">
        <v>0</v>
      </c>
      <c r="FA2672" s="55">
        <v>1994</v>
      </c>
      <c r="FB2672" s="55" t="s">
        <v>1361</v>
      </c>
      <c r="FC2672" s="55" t="s">
        <v>1258</v>
      </c>
      <c r="FD2672" s="55">
        <v>3.5</v>
      </c>
      <c r="FF2672" s="55">
        <v>2665</v>
      </c>
      <c r="FG2672" s="55" t="s">
        <v>1313</v>
      </c>
      <c r="FH2672" s="55" t="s">
        <v>1756</v>
      </c>
      <c r="FI2672" s="55">
        <v>2</v>
      </c>
      <c r="FJ2672" s="55">
        <v>2500</v>
      </c>
      <c r="FK2672" s="55" t="s">
        <v>1249</v>
      </c>
      <c r="FL2672" s="55">
        <v>0.57</v>
      </c>
    </row>
    <row r="2673" ht="14.25" customHeight="1" outlineLevel="1" spans="30:168">
      <c r="AD2673" s="12">
        <v>2666</v>
      </c>
      <c r="AE2673" s="12" t="s">
        <v>3588</v>
      </c>
      <c r="AF2673" s="12" t="s">
        <v>2697</v>
      </c>
      <c r="AG2673" s="12" t="s">
        <v>1669</v>
      </c>
      <c r="AH2673" s="12" t="s">
        <v>3068</v>
      </c>
      <c r="EV2673" s="55">
        <v>2666</v>
      </c>
      <c r="EW2673" s="55" t="s">
        <v>1232</v>
      </c>
      <c r="EX2673" s="55" t="s">
        <v>2016</v>
      </c>
      <c r="EY2673" s="55">
        <v>5</v>
      </c>
      <c r="EZ2673" s="55">
        <v>1995</v>
      </c>
      <c r="FA2673" s="55">
        <v>2999</v>
      </c>
      <c r="FB2673" s="55" t="s">
        <v>1361</v>
      </c>
      <c r="FC2673" s="55" t="s">
        <v>1258</v>
      </c>
      <c r="FD2673" s="55">
        <v>3.5</v>
      </c>
      <c r="FF2673" s="55">
        <v>2666</v>
      </c>
      <c r="FG2673" s="55" t="s">
        <v>1313</v>
      </c>
      <c r="FH2673" s="55" t="s">
        <v>1756</v>
      </c>
      <c r="FI2673" s="55">
        <v>2</v>
      </c>
      <c r="FJ2673" s="55">
        <v>5000</v>
      </c>
      <c r="FK2673" s="55" t="s">
        <v>1249</v>
      </c>
      <c r="FL2673" s="55">
        <v>0.57</v>
      </c>
    </row>
    <row r="2674" ht="14.25" customHeight="1" outlineLevel="1" spans="30:168">
      <c r="AD2674" s="12">
        <v>2667</v>
      </c>
      <c r="AE2674" s="12" t="s">
        <v>1261</v>
      </c>
      <c r="AF2674" s="12" t="s">
        <v>628</v>
      </c>
      <c r="AG2674" s="12" t="s">
        <v>1517</v>
      </c>
      <c r="AH2674" s="12" t="s">
        <v>2368</v>
      </c>
      <c r="EV2674" s="55">
        <v>2667</v>
      </c>
      <c r="EW2674" s="55" t="s">
        <v>1232</v>
      </c>
      <c r="EX2674" s="55" t="s">
        <v>2016</v>
      </c>
      <c r="EY2674" s="55">
        <v>6</v>
      </c>
      <c r="EZ2674" s="55">
        <v>0</v>
      </c>
      <c r="FA2674" s="55">
        <v>1994</v>
      </c>
      <c r="FB2674" s="55" t="s">
        <v>1361</v>
      </c>
      <c r="FC2674" s="55" t="s">
        <v>1258</v>
      </c>
      <c r="FD2674" s="55">
        <v>4</v>
      </c>
      <c r="FF2674" s="55">
        <v>2667</v>
      </c>
      <c r="FG2674" s="55" t="s">
        <v>1313</v>
      </c>
      <c r="FH2674" s="55" t="s">
        <v>1756</v>
      </c>
      <c r="FI2674" s="55">
        <v>2</v>
      </c>
      <c r="FJ2674" s="55">
        <v>10000</v>
      </c>
      <c r="FK2674" s="55" t="s">
        <v>1249</v>
      </c>
      <c r="FL2674" s="55">
        <v>0.57</v>
      </c>
    </row>
    <row r="2675" ht="14.25" customHeight="1" outlineLevel="1" spans="30:168">
      <c r="AD2675" s="12">
        <v>2668</v>
      </c>
      <c r="AE2675" s="12" t="s">
        <v>3589</v>
      </c>
      <c r="AF2675" s="12" t="s">
        <v>2697</v>
      </c>
      <c r="AG2675" s="12" t="s">
        <v>1669</v>
      </c>
      <c r="AH2675" s="12" t="s">
        <v>3068</v>
      </c>
      <c r="EV2675" s="55">
        <v>2668</v>
      </c>
      <c r="EW2675" s="55" t="s">
        <v>1232</v>
      </c>
      <c r="EX2675" s="55" t="s">
        <v>2016</v>
      </c>
      <c r="EY2675" s="55">
        <v>6</v>
      </c>
      <c r="EZ2675" s="55">
        <v>1995</v>
      </c>
      <c r="FA2675" s="55">
        <v>2999</v>
      </c>
      <c r="FB2675" s="55" t="s">
        <v>1361</v>
      </c>
      <c r="FC2675" s="55" t="s">
        <v>1258</v>
      </c>
      <c r="FD2675" s="55">
        <v>4</v>
      </c>
      <c r="FF2675" s="55">
        <v>2668</v>
      </c>
      <c r="FG2675" s="55" t="s">
        <v>1313</v>
      </c>
      <c r="FH2675" s="55" t="s">
        <v>1756</v>
      </c>
      <c r="FI2675" s="55">
        <v>2</v>
      </c>
      <c r="FJ2675" s="55">
        <v>25000</v>
      </c>
      <c r="FK2675" s="55" t="s">
        <v>1249</v>
      </c>
      <c r="FL2675" s="55">
        <v>0.57</v>
      </c>
    </row>
    <row r="2676" ht="14.25" customHeight="1" outlineLevel="1" spans="30:168">
      <c r="AD2676" s="12">
        <v>2669</v>
      </c>
      <c r="AE2676" s="12" t="s">
        <v>1261</v>
      </c>
      <c r="AF2676" s="12" t="s">
        <v>1417</v>
      </c>
      <c r="AG2676" s="12" t="s">
        <v>1517</v>
      </c>
      <c r="AH2676" s="12" t="s">
        <v>2368</v>
      </c>
      <c r="EV2676" s="55">
        <v>2669</v>
      </c>
      <c r="EW2676" s="55" t="s">
        <v>1232</v>
      </c>
      <c r="EX2676" s="55" t="s">
        <v>2016</v>
      </c>
      <c r="EY2676" s="55">
        <v>7</v>
      </c>
      <c r="EZ2676" s="55">
        <v>0</v>
      </c>
      <c r="FA2676" s="55">
        <v>1994</v>
      </c>
      <c r="FB2676" s="55" t="s">
        <v>1361</v>
      </c>
      <c r="FC2676" s="55" t="s">
        <v>1258</v>
      </c>
      <c r="FD2676" s="55">
        <v>3.5</v>
      </c>
      <c r="FF2676" s="55">
        <v>2669</v>
      </c>
      <c r="FG2676" s="55" t="s">
        <v>1313</v>
      </c>
      <c r="FH2676" s="55" t="s">
        <v>1756</v>
      </c>
      <c r="FI2676" s="55">
        <v>2</v>
      </c>
      <c r="FJ2676" s="55">
        <v>50000</v>
      </c>
      <c r="FK2676" s="55" t="s">
        <v>1249</v>
      </c>
      <c r="FL2676" s="55">
        <v>0.57</v>
      </c>
    </row>
    <row r="2677" ht="14.25" customHeight="1" outlineLevel="1" spans="30:168">
      <c r="AD2677" s="12">
        <v>2670</v>
      </c>
      <c r="AE2677" s="12" t="s">
        <v>3590</v>
      </c>
      <c r="AF2677" s="12" t="s">
        <v>2697</v>
      </c>
      <c r="AG2677" s="12" t="s">
        <v>1669</v>
      </c>
      <c r="AH2677" s="12" t="s">
        <v>2078</v>
      </c>
      <c r="EV2677" s="55">
        <v>2670</v>
      </c>
      <c r="EW2677" s="55" t="s">
        <v>1232</v>
      </c>
      <c r="EX2677" s="55" t="s">
        <v>2016</v>
      </c>
      <c r="EY2677" s="55">
        <v>7</v>
      </c>
      <c r="EZ2677" s="55">
        <v>1995</v>
      </c>
      <c r="FA2677" s="55">
        <v>2999</v>
      </c>
      <c r="FB2677" s="55" t="s">
        <v>1361</v>
      </c>
      <c r="FC2677" s="55" t="s">
        <v>1258</v>
      </c>
      <c r="FD2677" s="55">
        <v>3.5</v>
      </c>
      <c r="FF2677" s="55">
        <v>2670</v>
      </c>
      <c r="FG2677" s="55" t="s">
        <v>1313</v>
      </c>
      <c r="FH2677" s="55" t="s">
        <v>1756</v>
      </c>
      <c r="FI2677" s="55">
        <v>2</v>
      </c>
      <c r="FJ2677" s="55">
        <v>80000</v>
      </c>
      <c r="FK2677" s="55" t="s">
        <v>1249</v>
      </c>
      <c r="FL2677" s="55">
        <v>0.57</v>
      </c>
    </row>
    <row r="2678" ht="14.25" customHeight="1" outlineLevel="1" spans="30:168">
      <c r="AD2678" s="12">
        <v>2671</v>
      </c>
      <c r="AE2678" s="12" t="s">
        <v>1261</v>
      </c>
      <c r="AF2678" s="12" t="s">
        <v>1330</v>
      </c>
      <c r="AG2678" s="12" t="s">
        <v>1517</v>
      </c>
      <c r="AH2678" s="12" t="s">
        <v>2368</v>
      </c>
      <c r="EV2678" s="55">
        <v>2671</v>
      </c>
      <c r="EW2678" s="55" t="s">
        <v>1232</v>
      </c>
      <c r="EX2678" s="55" t="s">
        <v>2016</v>
      </c>
      <c r="EY2678" s="55">
        <v>8</v>
      </c>
      <c r="EZ2678" s="55">
        <v>0</v>
      </c>
      <c r="FA2678" s="55">
        <v>1994</v>
      </c>
      <c r="FB2678" s="55" t="s">
        <v>1361</v>
      </c>
      <c r="FC2678" s="55" t="s">
        <v>1258</v>
      </c>
      <c r="FD2678" s="55">
        <v>4</v>
      </c>
      <c r="FF2678" s="55">
        <v>2671</v>
      </c>
      <c r="FG2678" s="55" t="s">
        <v>1313</v>
      </c>
      <c r="FH2678" s="55" t="s">
        <v>1756</v>
      </c>
      <c r="FI2678" s="55">
        <v>2</v>
      </c>
      <c r="FJ2678" s="55">
        <v>130000</v>
      </c>
      <c r="FK2678" s="55" t="s">
        <v>1249</v>
      </c>
      <c r="FL2678" s="55">
        <v>0.57</v>
      </c>
    </row>
    <row r="2679" ht="14.25" customHeight="1" outlineLevel="1" spans="30:168">
      <c r="AD2679" s="12">
        <v>2672</v>
      </c>
      <c r="AE2679" s="12" t="s">
        <v>3591</v>
      </c>
      <c r="AF2679" s="12" t="s">
        <v>2697</v>
      </c>
      <c r="AG2679" s="12" t="s">
        <v>1669</v>
      </c>
      <c r="AH2679" s="12" t="s">
        <v>2078</v>
      </c>
      <c r="EV2679" s="55">
        <v>2672</v>
      </c>
      <c r="EW2679" s="55" t="s">
        <v>1232</v>
      </c>
      <c r="EX2679" s="55" t="s">
        <v>2016</v>
      </c>
      <c r="EY2679" s="55">
        <v>8</v>
      </c>
      <c r="EZ2679" s="55">
        <v>1995</v>
      </c>
      <c r="FA2679" s="55">
        <v>2999</v>
      </c>
      <c r="FB2679" s="55" t="s">
        <v>1361</v>
      </c>
      <c r="FC2679" s="55" t="s">
        <v>1258</v>
      </c>
      <c r="FD2679" s="55">
        <v>4</v>
      </c>
      <c r="FF2679" s="55">
        <v>2672</v>
      </c>
      <c r="FG2679" s="55" t="s">
        <v>1313</v>
      </c>
      <c r="FH2679" s="55" t="s">
        <v>1756</v>
      </c>
      <c r="FI2679" s="55">
        <v>2</v>
      </c>
      <c r="FJ2679" s="55">
        <v>260000</v>
      </c>
      <c r="FK2679" s="55" t="s">
        <v>1249</v>
      </c>
      <c r="FL2679" s="55">
        <v>0.57</v>
      </c>
    </row>
    <row r="2680" ht="14.25" customHeight="1" outlineLevel="1" spans="30:168">
      <c r="AD2680" s="12">
        <v>2673</v>
      </c>
      <c r="AE2680" s="12" t="s">
        <v>1261</v>
      </c>
      <c r="AF2680" s="12" t="s">
        <v>1615</v>
      </c>
      <c r="AG2680" s="12" t="s">
        <v>1517</v>
      </c>
      <c r="AH2680" s="12" t="s">
        <v>2368</v>
      </c>
      <c r="EV2680" s="55">
        <v>2673</v>
      </c>
      <c r="EW2680" s="55" t="s">
        <v>1232</v>
      </c>
      <c r="EX2680" s="55" t="s">
        <v>2016</v>
      </c>
      <c r="EY2680" s="55">
        <v>9</v>
      </c>
      <c r="EZ2680" s="55">
        <v>0</v>
      </c>
      <c r="FA2680" s="55">
        <v>1994</v>
      </c>
      <c r="FB2680" s="55" t="s">
        <v>1361</v>
      </c>
      <c r="FC2680" s="55" t="s">
        <v>1258</v>
      </c>
      <c r="FD2680" s="55">
        <v>4.5</v>
      </c>
      <c r="FF2680" s="55">
        <v>2673</v>
      </c>
      <c r="FG2680" s="55" t="s">
        <v>1313</v>
      </c>
      <c r="FH2680" s="55" t="s">
        <v>1756</v>
      </c>
      <c r="FI2680" s="55">
        <v>2</v>
      </c>
      <c r="FJ2680" s="55">
        <v>400000</v>
      </c>
      <c r="FK2680" s="55" t="s">
        <v>1249</v>
      </c>
      <c r="FL2680" s="55">
        <v>0.57</v>
      </c>
    </row>
    <row r="2681" ht="14.25" customHeight="1" outlineLevel="1" spans="30:168">
      <c r="AD2681" s="12">
        <v>2674</v>
      </c>
      <c r="AE2681" s="12" t="s">
        <v>3592</v>
      </c>
      <c r="AF2681" s="12" t="s">
        <v>2697</v>
      </c>
      <c r="AG2681" s="12" t="s">
        <v>1669</v>
      </c>
      <c r="AH2681" s="12" t="s">
        <v>2078</v>
      </c>
      <c r="EV2681" s="55">
        <v>2674</v>
      </c>
      <c r="EW2681" s="55" t="s">
        <v>1232</v>
      </c>
      <c r="EX2681" s="55" t="s">
        <v>2016</v>
      </c>
      <c r="EY2681" s="55">
        <v>9</v>
      </c>
      <c r="EZ2681" s="55">
        <v>1995</v>
      </c>
      <c r="FA2681" s="55">
        <v>2999</v>
      </c>
      <c r="FB2681" s="55" t="s">
        <v>1361</v>
      </c>
      <c r="FC2681" s="55" t="s">
        <v>1258</v>
      </c>
      <c r="FD2681" s="55">
        <v>4.5</v>
      </c>
      <c r="FF2681" s="55">
        <v>2674</v>
      </c>
      <c r="FG2681" s="55" t="s">
        <v>1313</v>
      </c>
      <c r="FH2681" s="55" t="s">
        <v>1756</v>
      </c>
      <c r="FI2681" s="55">
        <v>2</v>
      </c>
      <c r="FJ2681" s="55">
        <v>530000</v>
      </c>
      <c r="FK2681" s="55" t="s">
        <v>1249</v>
      </c>
      <c r="FL2681" s="55">
        <v>0.57</v>
      </c>
    </row>
    <row r="2682" ht="14.25" customHeight="1" outlineLevel="1" spans="30:168">
      <c r="AD2682" s="12">
        <v>2675</v>
      </c>
      <c r="AE2682" s="12" t="s">
        <v>1261</v>
      </c>
      <c r="AF2682" s="12" t="s">
        <v>938</v>
      </c>
      <c r="AG2682" s="12" t="s">
        <v>1517</v>
      </c>
      <c r="AH2682" s="12" t="s">
        <v>2368</v>
      </c>
      <c r="EV2682" s="55">
        <v>2675</v>
      </c>
      <c r="EW2682" s="55" t="s">
        <v>1232</v>
      </c>
      <c r="EX2682" s="55" t="s">
        <v>2135</v>
      </c>
      <c r="EY2682" s="55">
        <v>1</v>
      </c>
      <c r="EZ2682" s="55">
        <v>0</v>
      </c>
      <c r="FA2682" s="55">
        <v>1994</v>
      </c>
      <c r="FB2682" s="55" t="s">
        <v>1262</v>
      </c>
      <c r="FC2682" s="55" t="s">
        <v>1258</v>
      </c>
      <c r="FD2682" s="55">
        <v>0</v>
      </c>
      <c r="FF2682" s="55">
        <v>2675</v>
      </c>
      <c r="FG2682" s="55" t="s">
        <v>1313</v>
      </c>
      <c r="FH2682" s="55" t="s">
        <v>1756</v>
      </c>
      <c r="FI2682" s="55">
        <v>2</v>
      </c>
      <c r="FJ2682" s="55">
        <v>540000</v>
      </c>
      <c r="FK2682" s="55" t="s">
        <v>1249</v>
      </c>
      <c r="FL2682" s="55">
        <v>0.57</v>
      </c>
    </row>
    <row r="2683" ht="14.25" customHeight="1" outlineLevel="1" spans="30:168">
      <c r="AD2683" s="12">
        <v>2676</v>
      </c>
      <c r="AE2683" s="12" t="s">
        <v>3593</v>
      </c>
      <c r="AF2683" s="12" t="s">
        <v>2697</v>
      </c>
      <c r="AG2683" s="12" t="s">
        <v>1669</v>
      </c>
      <c r="AH2683" s="12" t="s">
        <v>2078</v>
      </c>
      <c r="EV2683" s="55">
        <v>2676</v>
      </c>
      <c r="EW2683" s="55" t="s">
        <v>1232</v>
      </c>
      <c r="EX2683" s="55" t="s">
        <v>2135</v>
      </c>
      <c r="EY2683" s="55">
        <v>1</v>
      </c>
      <c r="EZ2683" s="55">
        <v>1995</v>
      </c>
      <c r="FA2683" s="55">
        <v>2999</v>
      </c>
      <c r="FB2683" s="55" t="s">
        <v>1262</v>
      </c>
      <c r="FC2683" s="55" t="s">
        <v>1258</v>
      </c>
      <c r="FD2683" s="55">
        <v>0</v>
      </c>
      <c r="FF2683" s="55">
        <v>2676</v>
      </c>
      <c r="FG2683" s="55" t="s">
        <v>1313</v>
      </c>
      <c r="FH2683" s="55" t="s">
        <v>1756</v>
      </c>
      <c r="FI2683" s="55">
        <v>3</v>
      </c>
      <c r="FJ2683" s="55">
        <v>0</v>
      </c>
      <c r="FK2683" s="55" t="s">
        <v>1249</v>
      </c>
      <c r="FL2683" s="55">
        <v>0.3</v>
      </c>
    </row>
    <row r="2684" ht="14.25" customHeight="1" outlineLevel="1" spans="30:168">
      <c r="AD2684" s="12">
        <v>2677</v>
      </c>
      <c r="AE2684" s="12" t="s">
        <v>1261</v>
      </c>
      <c r="AF2684" s="12" t="s">
        <v>1855</v>
      </c>
      <c r="AG2684" s="12" t="s">
        <v>1517</v>
      </c>
      <c r="AH2684" s="12" t="s">
        <v>2368</v>
      </c>
      <c r="EV2684" s="55">
        <v>2677</v>
      </c>
      <c r="EW2684" s="55" t="s">
        <v>1232</v>
      </c>
      <c r="EX2684" s="55" t="s">
        <v>1988</v>
      </c>
      <c r="EY2684" s="55">
        <v>1</v>
      </c>
      <c r="EZ2684" s="55">
        <v>0</v>
      </c>
      <c r="FA2684" s="55">
        <v>1994</v>
      </c>
      <c r="FB2684" s="55" t="s">
        <v>1262</v>
      </c>
      <c r="FC2684" s="55" t="s">
        <v>1258</v>
      </c>
      <c r="FD2684" s="55">
        <v>0</v>
      </c>
      <c r="FF2684" s="55">
        <v>2677</v>
      </c>
      <c r="FG2684" s="55" t="s">
        <v>1313</v>
      </c>
      <c r="FH2684" s="55" t="s">
        <v>1756</v>
      </c>
      <c r="FI2684" s="55">
        <v>3</v>
      </c>
      <c r="FJ2684" s="55">
        <v>1000</v>
      </c>
      <c r="FK2684" s="55" t="s">
        <v>1249</v>
      </c>
      <c r="FL2684" s="55">
        <v>0.3</v>
      </c>
    </row>
    <row r="2685" ht="14.25" customHeight="1" outlineLevel="1" spans="30:168">
      <c r="AD2685" s="12">
        <v>2678</v>
      </c>
      <c r="AE2685" s="12" t="s">
        <v>3594</v>
      </c>
      <c r="AF2685" s="12" t="s">
        <v>2697</v>
      </c>
      <c r="AG2685" s="12" t="s">
        <v>1669</v>
      </c>
      <c r="AH2685" s="12" t="s">
        <v>2078</v>
      </c>
      <c r="EV2685" s="55">
        <v>2678</v>
      </c>
      <c r="EW2685" s="55" t="s">
        <v>1232</v>
      </c>
      <c r="EX2685" s="55" t="s">
        <v>1988</v>
      </c>
      <c r="EY2685" s="55">
        <v>1</v>
      </c>
      <c r="EZ2685" s="55">
        <v>1995</v>
      </c>
      <c r="FA2685" s="55">
        <v>2999</v>
      </c>
      <c r="FB2685" s="55" t="s">
        <v>1262</v>
      </c>
      <c r="FC2685" s="55" t="s">
        <v>1258</v>
      </c>
      <c r="FD2685" s="55">
        <v>0</v>
      </c>
      <c r="FF2685" s="55">
        <v>2678</v>
      </c>
      <c r="FG2685" s="55" t="s">
        <v>1313</v>
      </c>
      <c r="FH2685" s="55" t="s">
        <v>1756</v>
      </c>
      <c r="FI2685" s="55">
        <v>3</v>
      </c>
      <c r="FJ2685" s="55">
        <v>2500</v>
      </c>
      <c r="FK2685" s="55" t="s">
        <v>1249</v>
      </c>
      <c r="FL2685" s="55">
        <v>0.3</v>
      </c>
    </row>
    <row r="2686" ht="14.25" customHeight="1" outlineLevel="1" spans="30:168">
      <c r="AD2686" s="12">
        <v>2679</v>
      </c>
      <c r="AE2686" s="12" t="s">
        <v>1261</v>
      </c>
      <c r="AF2686" s="12" t="s">
        <v>1629</v>
      </c>
      <c r="AG2686" s="12" t="s">
        <v>1517</v>
      </c>
      <c r="AH2686" s="12" t="s">
        <v>2368</v>
      </c>
      <c r="EV2686" s="55">
        <v>2679</v>
      </c>
      <c r="EW2686" s="55" t="s">
        <v>1232</v>
      </c>
      <c r="EX2686" s="55" t="s">
        <v>1607</v>
      </c>
      <c r="EY2686" s="55">
        <v>1</v>
      </c>
      <c r="EZ2686" s="55">
        <v>0</v>
      </c>
      <c r="FA2686" s="55">
        <v>1994</v>
      </c>
      <c r="FB2686" s="55" t="s">
        <v>1361</v>
      </c>
      <c r="FC2686" s="55" t="s">
        <v>1258</v>
      </c>
      <c r="FD2686" s="55">
        <v>2.5</v>
      </c>
      <c r="FF2686" s="55">
        <v>2679</v>
      </c>
      <c r="FG2686" s="55" t="s">
        <v>1313</v>
      </c>
      <c r="FH2686" s="55" t="s">
        <v>1756</v>
      </c>
      <c r="FI2686" s="55">
        <v>3</v>
      </c>
      <c r="FJ2686" s="55">
        <v>5000</v>
      </c>
      <c r="FK2686" s="55" t="s">
        <v>1249</v>
      </c>
      <c r="FL2686" s="55">
        <v>0.3</v>
      </c>
    </row>
    <row r="2687" ht="14.25" customHeight="1" outlineLevel="1" spans="30:168">
      <c r="AD2687" s="12">
        <v>2680</v>
      </c>
      <c r="AE2687" s="12" t="s">
        <v>3595</v>
      </c>
      <c r="AF2687" s="12" t="s">
        <v>2697</v>
      </c>
      <c r="AG2687" s="12" t="s">
        <v>1669</v>
      </c>
      <c r="AH2687" s="12" t="s">
        <v>2078</v>
      </c>
      <c r="EV2687" s="55">
        <v>2680</v>
      </c>
      <c r="EW2687" s="55" t="s">
        <v>1232</v>
      </c>
      <c r="EX2687" s="55" t="s">
        <v>1607</v>
      </c>
      <c r="EY2687" s="55">
        <v>1</v>
      </c>
      <c r="EZ2687" s="55">
        <v>1995</v>
      </c>
      <c r="FA2687" s="55">
        <v>2999</v>
      </c>
      <c r="FB2687" s="55" t="s">
        <v>1361</v>
      </c>
      <c r="FC2687" s="55" t="s">
        <v>1258</v>
      </c>
      <c r="FD2687" s="55">
        <v>2.5</v>
      </c>
      <c r="FF2687" s="55">
        <v>2680</v>
      </c>
      <c r="FG2687" s="55" t="s">
        <v>1313</v>
      </c>
      <c r="FH2687" s="55" t="s">
        <v>1756</v>
      </c>
      <c r="FI2687" s="55">
        <v>3</v>
      </c>
      <c r="FJ2687" s="55">
        <v>10000</v>
      </c>
      <c r="FK2687" s="55" t="s">
        <v>1249</v>
      </c>
      <c r="FL2687" s="55">
        <v>0.3</v>
      </c>
    </row>
    <row r="2688" ht="14.25" customHeight="1" outlineLevel="1" spans="30:168">
      <c r="AD2688" s="12">
        <v>2681</v>
      </c>
      <c r="AE2688" s="12" t="s">
        <v>1261</v>
      </c>
      <c r="AF2688" s="12" t="s">
        <v>2349</v>
      </c>
      <c r="AG2688" s="12" t="s">
        <v>1517</v>
      </c>
      <c r="AH2688" s="12" t="s">
        <v>2368</v>
      </c>
      <c r="EV2688" s="55">
        <v>2681</v>
      </c>
      <c r="EW2688" s="55" t="s">
        <v>1232</v>
      </c>
      <c r="EX2688" s="55" t="s">
        <v>1607</v>
      </c>
      <c r="EY2688" s="55">
        <v>2</v>
      </c>
      <c r="EZ2688" s="55">
        <v>0</v>
      </c>
      <c r="FA2688" s="55">
        <v>1994</v>
      </c>
      <c r="FB2688" s="55" t="s">
        <v>1361</v>
      </c>
      <c r="FC2688" s="55" t="s">
        <v>1258</v>
      </c>
      <c r="FD2688" s="55">
        <v>2.5</v>
      </c>
      <c r="FF2688" s="55">
        <v>2681</v>
      </c>
      <c r="FG2688" s="55" t="s">
        <v>1313</v>
      </c>
      <c r="FH2688" s="55" t="s">
        <v>1756</v>
      </c>
      <c r="FI2688" s="55">
        <v>3</v>
      </c>
      <c r="FJ2688" s="55">
        <v>25000</v>
      </c>
      <c r="FK2688" s="55" t="s">
        <v>1249</v>
      </c>
      <c r="FL2688" s="55">
        <v>0.3</v>
      </c>
    </row>
    <row r="2689" ht="14.25" customHeight="1" outlineLevel="1" spans="30:168">
      <c r="AD2689" s="12">
        <v>2682</v>
      </c>
      <c r="AE2689" s="12" t="s">
        <v>3596</v>
      </c>
      <c r="AF2689" s="12" t="s">
        <v>2697</v>
      </c>
      <c r="AG2689" s="12" t="s">
        <v>1669</v>
      </c>
      <c r="AH2689" s="12" t="s">
        <v>2078</v>
      </c>
      <c r="EV2689" s="55">
        <v>2682</v>
      </c>
      <c r="EW2689" s="55" t="s">
        <v>1232</v>
      </c>
      <c r="EX2689" s="55" t="s">
        <v>1607</v>
      </c>
      <c r="EY2689" s="55">
        <v>2</v>
      </c>
      <c r="EZ2689" s="55">
        <v>1995</v>
      </c>
      <c r="FA2689" s="55">
        <v>2999</v>
      </c>
      <c r="FB2689" s="55" t="s">
        <v>1361</v>
      </c>
      <c r="FC2689" s="55" t="s">
        <v>1258</v>
      </c>
      <c r="FD2689" s="55">
        <v>2.5</v>
      </c>
      <c r="FF2689" s="55">
        <v>2682</v>
      </c>
      <c r="FG2689" s="55" t="s">
        <v>1313</v>
      </c>
      <c r="FH2689" s="55" t="s">
        <v>1756</v>
      </c>
      <c r="FI2689" s="55">
        <v>3</v>
      </c>
      <c r="FJ2689" s="55">
        <v>50000</v>
      </c>
      <c r="FK2689" s="55" t="s">
        <v>1249</v>
      </c>
      <c r="FL2689" s="55">
        <v>0.3</v>
      </c>
    </row>
    <row r="2690" ht="14.25" customHeight="1" outlineLevel="1" spans="30:168">
      <c r="AD2690" s="12">
        <v>2683</v>
      </c>
      <c r="AE2690" s="12" t="s">
        <v>1261</v>
      </c>
      <c r="AF2690" s="12" t="s">
        <v>2637</v>
      </c>
      <c r="AG2690" s="12" t="s">
        <v>1517</v>
      </c>
      <c r="AH2690" s="12" t="s">
        <v>2368</v>
      </c>
      <c r="EV2690" s="55">
        <v>2683</v>
      </c>
      <c r="EW2690" s="55" t="s">
        <v>1232</v>
      </c>
      <c r="EX2690" s="55" t="s">
        <v>1607</v>
      </c>
      <c r="EY2690" s="55">
        <v>3</v>
      </c>
      <c r="EZ2690" s="55">
        <v>0</v>
      </c>
      <c r="FA2690" s="55">
        <v>1994</v>
      </c>
      <c r="FB2690" s="55" t="s">
        <v>1262</v>
      </c>
      <c r="FC2690" s="55" t="s">
        <v>1258</v>
      </c>
      <c r="FD2690" s="55">
        <v>0</v>
      </c>
      <c r="FF2690" s="55">
        <v>2683</v>
      </c>
      <c r="FG2690" s="55" t="s">
        <v>1313</v>
      </c>
      <c r="FH2690" s="55" t="s">
        <v>1756</v>
      </c>
      <c r="FI2690" s="55">
        <v>3</v>
      </c>
      <c r="FJ2690" s="55">
        <v>80000</v>
      </c>
      <c r="FK2690" s="55" t="s">
        <v>1249</v>
      </c>
      <c r="FL2690" s="55">
        <v>0.3</v>
      </c>
    </row>
    <row r="2691" ht="14.25" customHeight="1" outlineLevel="1" spans="30:168">
      <c r="AD2691" s="12">
        <v>2684</v>
      </c>
      <c r="AE2691" s="12" t="s">
        <v>3597</v>
      </c>
      <c r="AF2691" s="12" t="s">
        <v>2697</v>
      </c>
      <c r="AG2691" s="12" t="s">
        <v>1669</v>
      </c>
      <c r="AH2691" s="12" t="s">
        <v>2078</v>
      </c>
      <c r="EV2691" s="55">
        <v>2684</v>
      </c>
      <c r="EW2691" s="55" t="s">
        <v>1232</v>
      </c>
      <c r="EX2691" s="55" t="s">
        <v>1607</v>
      </c>
      <c r="EY2691" s="55">
        <v>3</v>
      </c>
      <c r="EZ2691" s="55">
        <v>1995</v>
      </c>
      <c r="FA2691" s="55">
        <v>2999</v>
      </c>
      <c r="FB2691" s="55" t="s">
        <v>1262</v>
      </c>
      <c r="FC2691" s="55" t="s">
        <v>1258</v>
      </c>
      <c r="FD2691" s="55">
        <v>0</v>
      </c>
      <c r="FF2691" s="55">
        <v>2684</v>
      </c>
      <c r="FG2691" s="55" t="s">
        <v>1313</v>
      </c>
      <c r="FH2691" s="55" t="s">
        <v>1756</v>
      </c>
      <c r="FI2691" s="55">
        <v>3</v>
      </c>
      <c r="FJ2691" s="55">
        <v>130000</v>
      </c>
      <c r="FK2691" s="55" t="s">
        <v>1249</v>
      </c>
      <c r="FL2691" s="55">
        <v>0.3</v>
      </c>
    </row>
    <row r="2692" ht="14.25" customHeight="1" outlineLevel="1" spans="30:168">
      <c r="AD2692" s="12">
        <v>2685</v>
      </c>
      <c r="AE2692" s="12" t="s">
        <v>1261</v>
      </c>
      <c r="AF2692" s="12" t="s">
        <v>1458</v>
      </c>
      <c r="AG2692" s="12" t="s">
        <v>1517</v>
      </c>
      <c r="AH2692" s="12" t="s">
        <v>2368</v>
      </c>
      <c r="EV2692" s="55">
        <v>2685</v>
      </c>
      <c r="EW2692" s="55" t="s">
        <v>1232</v>
      </c>
      <c r="EX2692" s="55" t="s">
        <v>2048</v>
      </c>
      <c r="EY2692" s="55">
        <v>1</v>
      </c>
      <c r="EZ2692" s="55">
        <v>0</v>
      </c>
      <c r="FA2692" s="55">
        <v>1994</v>
      </c>
      <c r="FB2692" s="55" t="s">
        <v>1361</v>
      </c>
      <c r="FC2692" s="55" t="s">
        <v>1258</v>
      </c>
      <c r="FD2692" s="55">
        <v>2.5</v>
      </c>
      <c r="FF2692" s="55">
        <v>2685</v>
      </c>
      <c r="FG2692" s="55" t="s">
        <v>1313</v>
      </c>
      <c r="FH2692" s="55" t="s">
        <v>1756</v>
      </c>
      <c r="FI2692" s="55">
        <v>3</v>
      </c>
      <c r="FJ2692" s="55">
        <v>260000</v>
      </c>
      <c r="FK2692" s="55" t="s">
        <v>1249</v>
      </c>
      <c r="FL2692" s="55">
        <v>0.3</v>
      </c>
    </row>
    <row r="2693" ht="14.25" customHeight="1" outlineLevel="1" spans="30:168">
      <c r="AD2693" s="12">
        <v>2686</v>
      </c>
      <c r="AE2693" s="12" t="s">
        <v>3598</v>
      </c>
      <c r="AF2693" s="12" t="s">
        <v>2697</v>
      </c>
      <c r="AG2693" s="12" t="s">
        <v>1669</v>
      </c>
      <c r="AH2693" s="12" t="s">
        <v>2078</v>
      </c>
      <c r="EV2693" s="55">
        <v>2686</v>
      </c>
      <c r="EW2693" s="55" t="s">
        <v>1232</v>
      </c>
      <c r="EX2693" s="55" t="s">
        <v>2048</v>
      </c>
      <c r="EY2693" s="55">
        <v>1</v>
      </c>
      <c r="EZ2693" s="55">
        <v>1995</v>
      </c>
      <c r="FA2693" s="55">
        <v>2999</v>
      </c>
      <c r="FB2693" s="55" t="s">
        <v>1361</v>
      </c>
      <c r="FC2693" s="55" t="s">
        <v>1258</v>
      </c>
      <c r="FD2693" s="55">
        <v>2.7</v>
      </c>
      <c r="FF2693" s="55">
        <v>2686</v>
      </c>
      <c r="FG2693" s="55" t="s">
        <v>1313</v>
      </c>
      <c r="FH2693" s="55" t="s">
        <v>1756</v>
      </c>
      <c r="FI2693" s="55">
        <v>3</v>
      </c>
      <c r="FJ2693" s="55">
        <v>400000</v>
      </c>
      <c r="FK2693" s="55" t="s">
        <v>1249</v>
      </c>
      <c r="FL2693" s="55">
        <v>0.3</v>
      </c>
    </row>
    <row r="2694" ht="14.25" customHeight="1" outlineLevel="1" spans="30:168">
      <c r="AD2694" s="12">
        <v>2687</v>
      </c>
      <c r="AE2694" s="12" t="s">
        <v>1261</v>
      </c>
      <c r="AF2694" s="12" t="s">
        <v>1915</v>
      </c>
      <c r="AG2694" s="12" t="s">
        <v>1517</v>
      </c>
      <c r="AH2694" s="12" t="s">
        <v>2368</v>
      </c>
      <c r="EV2694" s="55">
        <v>2687</v>
      </c>
      <c r="EW2694" s="55" t="s">
        <v>1232</v>
      </c>
      <c r="EX2694" s="55" t="s">
        <v>2048</v>
      </c>
      <c r="EY2694" s="55">
        <v>2</v>
      </c>
      <c r="EZ2694" s="55">
        <v>0</v>
      </c>
      <c r="FA2694" s="55">
        <v>1994</v>
      </c>
      <c r="FB2694" s="55" t="s">
        <v>1361</v>
      </c>
      <c r="FC2694" s="55" t="s">
        <v>1258</v>
      </c>
      <c r="FD2694" s="55">
        <v>2.5</v>
      </c>
      <c r="FF2694" s="55">
        <v>2687</v>
      </c>
      <c r="FG2694" s="55" t="s">
        <v>1313</v>
      </c>
      <c r="FH2694" s="55" t="s">
        <v>1756</v>
      </c>
      <c r="FI2694" s="55">
        <v>3</v>
      </c>
      <c r="FJ2694" s="55">
        <v>530000</v>
      </c>
      <c r="FK2694" s="55" t="s">
        <v>1249</v>
      </c>
      <c r="FL2694" s="55">
        <v>0.3</v>
      </c>
    </row>
    <row r="2695" ht="14.25" customHeight="1" outlineLevel="1" spans="30:168">
      <c r="AD2695" s="12">
        <v>2688</v>
      </c>
      <c r="AE2695" s="12" t="s">
        <v>3599</v>
      </c>
      <c r="AF2695" s="12" t="s">
        <v>2697</v>
      </c>
      <c r="AG2695" s="12" t="s">
        <v>1669</v>
      </c>
      <c r="AH2695" s="12" t="s">
        <v>2660</v>
      </c>
      <c r="EV2695" s="55">
        <v>2688</v>
      </c>
      <c r="EW2695" s="55" t="s">
        <v>1232</v>
      </c>
      <c r="EX2695" s="55" t="s">
        <v>2048</v>
      </c>
      <c r="EY2695" s="55">
        <v>2</v>
      </c>
      <c r="EZ2695" s="55">
        <v>1995</v>
      </c>
      <c r="FA2695" s="55">
        <v>2999</v>
      </c>
      <c r="FB2695" s="55" t="s">
        <v>1361</v>
      </c>
      <c r="FC2695" s="55" t="s">
        <v>1258</v>
      </c>
      <c r="FD2695" s="55">
        <v>2.55</v>
      </c>
      <c r="FF2695" s="55">
        <v>2688</v>
      </c>
      <c r="FG2695" s="55" t="s">
        <v>1313</v>
      </c>
      <c r="FH2695" s="55" t="s">
        <v>1756</v>
      </c>
      <c r="FI2695" s="55">
        <v>3</v>
      </c>
      <c r="FJ2695" s="55">
        <v>540000</v>
      </c>
      <c r="FK2695" s="55" t="s">
        <v>1249</v>
      </c>
      <c r="FL2695" s="55">
        <v>0.3</v>
      </c>
    </row>
    <row r="2696" ht="14.25" customHeight="1" outlineLevel="1" spans="30:168">
      <c r="AD2696" s="12">
        <v>2689</v>
      </c>
      <c r="AE2696" s="12" t="s">
        <v>1261</v>
      </c>
      <c r="AF2696" s="12" t="s">
        <v>1775</v>
      </c>
      <c r="AG2696" s="12" t="s">
        <v>1517</v>
      </c>
      <c r="AH2696" s="12" t="s">
        <v>2368</v>
      </c>
      <c r="EV2696" s="55">
        <v>2689</v>
      </c>
      <c r="EW2696" s="55" t="s">
        <v>1232</v>
      </c>
      <c r="EX2696" s="55" t="s">
        <v>2048</v>
      </c>
      <c r="EY2696" s="55">
        <v>3</v>
      </c>
      <c r="EZ2696" s="55">
        <v>0</v>
      </c>
      <c r="FA2696" s="55">
        <v>1994</v>
      </c>
      <c r="FB2696" s="55" t="s">
        <v>1361</v>
      </c>
      <c r="FC2696" s="55" t="s">
        <v>1258</v>
      </c>
      <c r="FD2696" s="55">
        <v>2.5</v>
      </c>
      <c r="FF2696" s="55">
        <v>2689</v>
      </c>
      <c r="FG2696" s="55" t="s">
        <v>1313</v>
      </c>
      <c r="FH2696" s="55" t="s">
        <v>1410</v>
      </c>
      <c r="FI2696" s="55">
        <v>1</v>
      </c>
      <c r="FJ2696" s="55">
        <v>0</v>
      </c>
      <c r="FK2696" s="55" t="s">
        <v>1249</v>
      </c>
      <c r="FL2696" s="55">
        <v>0.6</v>
      </c>
    </row>
    <row r="2697" ht="14.25" customHeight="1" outlineLevel="1" spans="30:168">
      <c r="AD2697" s="12">
        <v>2690</v>
      </c>
      <c r="AE2697" s="12" t="s">
        <v>3600</v>
      </c>
      <c r="AF2697" s="12" t="s">
        <v>2697</v>
      </c>
      <c r="AG2697" s="12" t="s">
        <v>1669</v>
      </c>
      <c r="AH2697" s="12" t="s">
        <v>2660</v>
      </c>
      <c r="EV2697" s="55">
        <v>2690</v>
      </c>
      <c r="EW2697" s="55" t="s">
        <v>1232</v>
      </c>
      <c r="EX2697" s="55" t="s">
        <v>2048</v>
      </c>
      <c r="EY2697" s="55">
        <v>3</v>
      </c>
      <c r="EZ2697" s="55">
        <v>1995</v>
      </c>
      <c r="FA2697" s="55">
        <v>2999</v>
      </c>
      <c r="FB2697" s="55" t="s">
        <v>1361</v>
      </c>
      <c r="FC2697" s="55" t="s">
        <v>1258</v>
      </c>
      <c r="FD2697" s="55">
        <v>2.55</v>
      </c>
      <c r="FF2697" s="55">
        <v>2690</v>
      </c>
      <c r="FG2697" s="55" t="s">
        <v>1313</v>
      </c>
      <c r="FH2697" s="55" t="s">
        <v>1410</v>
      </c>
      <c r="FI2697" s="55">
        <v>1</v>
      </c>
      <c r="FJ2697" s="55">
        <v>1000</v>
      </c>
      <c r="FK2697" s="55" t="s">
        <v>1249</v>
      </c>
      <c r="FL2697" s="55">
        <v>0.6</v>
      </c>
    </row>
    <row r="2698" ht="14.25" customHeight="1" outlineLevel="1" spans="30:168">
      <c r="AD2698" s="12">
        <v>2691</v>
      </c>
      <c r="AE2698" s="12" t="s">
        <v>1261</v>
      </c>
      <c r="AF2698" s="12" t="s">
        <v>2835</v>
      </c>
      <c r="AG2698" s="12" t="s">
        <v>1517</v>
      </c>
      <c r="AH2698" s="12" t="s">
        <v>2368</v>
      </c>
      <c r="EV2698" s="55">
        <v>2691</v>
      </c>
      <c r="EW2698" s="55" t="s">
        <v>1232</v>
      </c>
      <c r="EX2698" s="55" t="s">
        <v>2048</v>
      </c>
      <c r="EY2698" s="55">
        <v>4</v>
      </c>
      <c r="EZ2698" s="55">
        <v>0</v>
      </c>
      <c r="FA2698" s="55">
        <v>1994</v>
      </c>
      <c r="FB2698" s="55" t="s">
        <v>1361</v>
      </c>
      <c r="FC2698" s="55" t="s">
        <v>1258</v>
      </c>
      <c r="FD2698" s="55">
        <v>2.5</v>
      </c>
      <c r="FF2698" s="55">
        <v>2691</v>
      </c>
      <c r="FG2698" s="55" t="s">
        <v>1313</v>
      </c>
      <c r="FH2698" s="55" t="s">
        <v>1410</v>
      </c>
      <c r="FI2698" s="55">
        <v>1</v>
      </c>
      <c r="FJ2698" s="55">
        <v>2500</v>
      </c>
      <c r="FK2698" s="55" t="s">
        <v>1249</v>
      </c>
      <c r="FL2698" s="55">
        <v>0.6</v>
      </c>
    </row>
    <row r="2699" ht="14.25" customHeight="1" outlineLevel="1" spans="30:168">
      <c r="AD2699" s="12">
        <v>2692</v>
      </c>
      <c r="AE2699" s="12" t="s">
        <v>3601</v>
      </c>
      <c r="AF2699" s="12" t="s">
        <v>2697</v>
      </c>
      <c r="AG2699" s="12" t="s">
        <v>1669</v>
      </c>
      <c r="AH2699" s="12" t="s">
        <v>2660</v>
      </c>
      <c r="EV2699" s="55">
        <v>2692</v>
      </c>
      <c r="EW2699" s="55" t="s">
        <v>1232</v>
      </c>
      <c r="EX2699" s="55" t="s">
        <v>2048</v>
      </c>
      <c r="EY2699" s="55">
        <v>4</v>
      </c>
      <c r="EZ2699" s="55">
        <v>1995</v>
      </c>
      <c r="FA2699" s="55">
        <v>2999</v>
      </c>
      <c r="FB2699" s="55" t="s">
        <v>1361</v>
      </c>
      <c r="FC2699" s="55" t="s">
        <v>1258</v>
      </c>
      <c r="FD2699" s="55">
        <v>2.63</v>
      </c>
      <c r="FF2699" s="55">
        <v>2692</v>
      </c>
      <c r="FG2699" s="55" t="s">
        <v>1313</v>
      </c>
      <c r="FH2699" s="55" t="s">
        <v>1410</v>
      </c>
      <c r="FI2699" s="55">
        <v>1</v>
      </c>
      <c r="FJ2699" s="55">
        <v>5000</v>
      </c>
      <c r="FK2699" s="55" t="s">
        <v>1249</v>
      </c>
      <c r="FL2699" s="55">
        <v>0.6</v>
      </c>
    </row>
    <row r="2700" ht="14.25" customHeight="1" outlineLevel="1" spans="30:168">
      <c r="AD2700" s="12">
        <v>2693</v>
      </c>
      <c r="AE2700" s="12" t="s">
        <v>1261</v>
      </c>
      <c r="AF2700" s="12" t="s">
        <v>1204</v>
      </c>
      <c r="AG2700" s="12" t="s">
        <v>1556</v>
      </c>
      <c r="AH2700" s="12" t="s">
        <v>2493</v>
      </c>
      <c r="EV2700" s="55">
        <v>2693</v>
      </c>
      <c r="EW2700" s="55" t="s">
        <v>1232</v>
      </c>
      <c r="EX2700" s="55" t="s">
        <v>2048</v>
      </c>
      <c r="EY2700" s="55">
        <v>5</v>
      </c>
      <c r="EZ2700" s="55">
        <v>0</v>
      </c>
      <c r="FA2700" s="55">
        <v>1994</v>
      </c>
      <c r="FB2700" s="55" t="s">
        <v>1361</v>
      </c>
      <c r="FC2700" s="55" t="s">
        <v>1258</v>
      </c>
      <c r="FD2700" s="55">
        <v>2.5</v>
      </c>
      <c r="FF2700" s="55">
        <v>2693</v>
      </c>
      <c r="FG2700" s="55" t="s">
        <v>1313</v>
      </c>
      <c r="FH2700" s="55" t="s">
        <v>1410</v>
      </c>
      <c r="FI2700" s="55">
        <v>1</v>
      </c>
      <c r="FJ2700" s="55">
        <v>10000</v>
      </c>
      <c r="FK2700" s="55" t="s">
        <v>1249</v>
      </c>
      <c r="FL2700" s="55">
        <v>0.6</v>
      </c>
    </row>
    <row r="2701" ht="14.25" customHeight="1" outlineLevel="1" spans="30:168">
      <c r="AD2701" s="12">
        <v>2694</v>
      </c>
      <c r="AE2701" s="12" t="s">
        <v>1261</v>
      </c>
      <c r="AF2701" s="12" t="s">
        <v>760</v>
      </c>
      <c r="AG2701" s="12" t="s">
        <v>1882</v>
      </c>
      <c r="AH2701" s="12" t="s">
        <v>3072</v>
      </c>
      <c r="EV2701" s="55">
        <v>2694</v>
      </c>
      <c r="EW2701" s="55" t="s">
        <v>1232</v>
      </c>
      <c r="EX2701" s="55" t="s">
        <v>2048</v>
      </c>
      <c r="EY2701" s="55">
        <v>5</v>
      </c>
      <c r="EZ2701" s="55">
        <v>1995</v>
      </c>
      <c r="FA2701" s="55">
        <v>2999</v>
      </c>
      <c r="FB2701" s="55" t="s">
        <v>1361</v>
      </c>
      <c r="FC2701" s="55" t="s">
        <v>1258</v>
      </c>
      <c r="FD2701" s="55">
        <v>2.5</v>
      </c>
      <c r="FF2701" s="55">
        <v>2694</v>
      </c>
      <c r="FG2701" s="55" t="s">
        <v>1313</v>
      </c>
      <c r="FH2701" s="55" t="s">
        <v>1410</v>
      </c>
      <c r="FI2701" s="55">
        <v>1</v>
      </c>
      <c r="FJ2701" s="55">
        <v>25000</v>
      </c>
      <c r="FK2701" s="55" t="s">
        <v>1249</v>
      </c>
      <c r="FL2701" s="55">
        <v>0.6</v>
      </c>
    </row>
    <row r="2702" ht="14.25" customHeight="1" outlineLevel="1" spans="30:168">
      <c r="AD2702" s="12">
        <v>2695</v>
      </c>
      <c r="AE2702" s="12" t="s">
        <v>1261</v>
      </c>
      <c r="AF2702" s="12" t="s">
        <v>1617</v>
      </c>
      <c r="AG2702" s="12" t="s">
        <v>1556</v>
      </c>
      <c r="AH2702" s="12" t="s">
        <v>2493</v>
      </c>
      <c r="EV2702" s="55">
        <v>2695</v>
      </c>
      <c r="EW2702" s="55" t="s">
        <v>1232</v>
      </c>
      <c r="EX2702" s="55" t="s">
        <v>2048</v>
      </c>
      <c r="EY2702" s="55">
        <v>6</v>
      </c>
      <c r="EZ2702" s="55">
        <v>0</v>
      </c>
      <c r="FA2702" s="55">
        <v>1994</v>
      </c>
      <c r="FB2702" s="55" t="s">
        <v>1361</v>
      </c>
      <c r="FC2702" s="55" t="s">
        <v>1258</v>
      </c>
      <c r="FD2702" s="55">
        <v>2.5</v>
      </c>
      <c r="FF2702" s="55">
        <v>2695</v>
      </c>
      <c r="FG2702" s="55" t="s">
        <v>1313</v>
      </c>
      <c r="FH2702" s="55" t="s">
        <v>1410</v>
      </c>
      <c r="FI2702" s="55">
        <v>1</v>
      </c>
      <c r="FJ2702" s="55">
        <v>50000</v>
      </c>
      <c r="FK2702" s="55" t="s">
        <v>1249</v>
      </c>
      <c r="FL2702" s="55">
        <v>0.6</v>
      </c>
    </row>
    <row r="2703" ht="14.25" customHeight="1" outlineLevel="1" spans="30:168">
      <c r="AD2703" s="12">
        <v>2696</v>
      </c>
      <c r="AE2703" s="12" t="s">
        <v>1261</v>
      </c>
      <c r="AF2703" s="12" t="s">
        <v>1386</v>
      </c>
      <c r="AG2703" s="12" t="s">
        <v>1882</v>
      </c>
      <c r="AH2703" s="12" t="s">
        <v>3072</v>
      </c>
      <c r="EV2703" s="55">
        <v>2696</v>
      </c>
      <c r="EW2703" s="55" t="s">
        <v>1232</v>
      </c>
      <c r="EX2703" s="55" t="s">
        <v>2048</v>
      </c>
      <c r="EY2703" s="55">
        <v>6</v>
      </c>
      <c r="EZ2703" s="55">
        <v>1995</v>
      </c>
      <c r="FA2703" s="55">
        <v>2999</v>
      </c>
      <c r="FB2703" s="55" t="s">
        <v>1361</v>
      </c>
      <c r="FC2703" s="55" t="s">
        <v>1258</v>
      </c>
      <c r="FD2703" s="55">
        <v>2.5</v>
      </c>
      <c r="FF2703" s="55">
        <v>2696</v>
      </c>
      <c r="FG2703" s="55" t="s">
        <v>1313</v>
      </c>
      <c r="FH2703" s="55" t="s">
        <v>1410</v>
      </c>
      <c r="FI2703" s="55">
        <v>1</v>
      </c>
      <c r="FJ2703" s="55">
        <v>80000</v>
      </c>
      <c r="FK2703" s="55" t="s">
        <v>1249</v>
      </c>
      <c r="FL2703" s="55">
        <v>0.6</v>
      </c>
    </row>
    <row r="2704" ht="14.25" customHeight="1" outlineLevel="1" spans="30:168">
      <c r="AD2704" s="12">
        <v>2697</v>
      </c>
      <c r="AE2704" s="12" t="s">
        <v>1261</v>
      </c>
      <c r="AF2704" s="12" t="s">
        <v>1851</v>
      </c>
      <c r="AG2704" s="12" t="s">
        <v>1556</v>
      </c>
      <c r="AH2704" s="12" t="s">
        <v>2493</v>
      </c>
      <c r="EV2704" s="55">
        <v>2697</v>
      </c>
      <c r="EW2704" s="55" t="s">
        <v>1232</v>
      </c>
      <c r="EX2704" s="55" t="s">
        <v>2048</v>
      </c>
      <c r="EY2704" s="55">
        <v>7</v>
      </c>
      <c r="EZ2704" s="55">
        <v>0</v>
      </c>
      <c r="FA2704" s="55">
        <v>1994</v>
      </c>
      <c r="FB2704" s="55" t="s">
        <v>1361</v>
      </c>
      <c r="FC2704" s="55" t="s">
        <v>1258</v>
      </c>
      <c r="FD2704" s="55">
        <v>2.5</v>
      </c>
      <c r="FF2704" s="55">
        <v>2697</v>
      </c>
      <c r="FG2704" s="55" t="s">
        <v>1313</v>
      </c>
      <c r="FH2704" s="55" t="s">
        <v>1410</v>
      </c>
      <c r="FI2704" s="55">
        <v>1</v>
      </c>
      <c r="FJ2704" s="55">
        <v>130000</v>
      </c>
      <c r="FK2704" s="55" t="s">
        <v>1249</v>
      </c>
      <c r="FL2704" s="55">
        <v>0.6</v>
      </c>
    </row>
    <row r="2705" ht="14.25" customHeight="1" outlineLevel="1" spans="30:168">
      <c r="AD2705" s="12">
        <v>2698</v>
      </c>
      <c r="AE2705" s="12" t="s">
        <v>1261</v>
      </c>
      <c r="AF2705" s="12" t="s">
        <v>1697</v>
      </c>
      <c r="AG2705" s="12" t="s">
        <v>1882</v>
      </c>
      <c r="AH2705" s="12" t="s">
        <v>3072</v>
      </c>
      <c r="EV2705" s="55">
        <v>2698</v>
      </c>
      <c r="EW2705" s="55" t="s">
        <v>1232</v>
      </c>
      <c r="EX2705" s="55" t="s">
        <v>2048</v>
      </c>
      <c r="EY2705" s="55">
        <v>7</v>
      </c>
      <c r="EZ2705" s="55">
        <v>1995</v>
      </c>
      <c r="FA2705" s="55">
        <v>2999</v>
      </c>
      <c r="FB2705" s="55" t="s">
        <v>1361</v>
      </c>
      <c r="FC2705" s="55" t="s">
        <v>1258</v>
      </c>
      <c r="FD2705" s="55">
        <v>2.5</v>
      </c>
      <c r="FF2705" s="55">
        <v>2698</v>
      </c>
      <c r="FG2705" s="55" t="s">
        <v>1313</v>
      </c>
      <c r="FH2705" s="55" t="s">
        <v>1410</v>
      </c>
      <c r="FI2705" s="55">
        <v>1</v>
      </c>
      <c r="FJ2705" s="55">
        <v>260000</v>
      </c>
      <c r="FK2705" s="55" t="s">
        <v>1249</v>
      </c>
      <c r="FL2705" s="55">
        <v>0.6</v>
      </c>
    </row>
    <row r="2706" ht="14.25" customHeight="1" outlineLevel="1" spans="30:168">
      <c r="AD2706" s="12">
        <v>2699</v>
      </c>
      <c r="AE2706" s="12" t="s">
        <v>1261</v>
      </c>
      <c r="AF2706" s="12" t="s">
        <v>2037</v>
      </c>
      <c r="AG2706" s="12" t="s">
        <v>1556</v>
      </c>
      <c r="AH2706" s="12" t="s">
        <v>2493</v>
      </c>
      <c r="EV2706" s="55">
        <v>2699</v>
      </c>
      <c r="EW2706" s="55" t="s">
        <v>1232</v>
      </c>
      <c r="EX2706" s="55" t="s">
        <v>2048</v>
      </c>
      <c r="EY2706" s="55">
        <v>8</v>
      </c>
      <c r="EZ2706" s="55">
        <v>0</v>
      </c>
      <c r="FA2706" s="55">
        <v>1994</v>
      </c>
      <c r="FB2706" s="55" t="s">
        <v>1262</v>
      </c>
      <c r="FC2706" s="55" t="s">
        <v>1258</v>
      </c>
      <c r="FD2706" s="55">
        <v>0</v>
      </c>
      <c r="FF2706" s="55">
        <v>2699</v>
      </c>
      <c r="FG2706" s="55" t="s">
        <v>1313</v>
      </c>
      <c r="FH2706" s="55" t="s">
        <v>1410</v>
      </c>
      <c r="FI2706" s="55">
        <v>1</v>
      </c>
      <c r="FJ2706" s="55">
        <v>400000</v>
      </c>
      <c r="FK2706" s="55" t="s">
        <v>1249</v>
      </c>
      <c r="FL2706" s="55">
        <v>0.6</v>
      </c>
    </row>
    <row r="2707" ht="14.25" customHeight="1" outlineLevel="1" spans="30:168">
      <c r="AD2707" s="12">
        <v>2700</v>
      </c>
      <c r="AE2707" s="12" t="s">
        <v>1261</v>
      </c>
      <c r="AF2707" s="12" t="s">
        <v>1907</v>
      </c>
      <c r="AG2707" s="12" t="s">
        <v>1882</v>
      </c>
      <c r="AH2707" s="12" t="s">
        <v>3072</v>
      </c>
      <c r="EV2707" s="55">
        <v>2700</v>
      </c>
      <c r="EW2707" s="55" t="s">
        <v>1232</v>
      </c>
      <c r="EX2707" s="55" t="s">
        <v>2048</v>
      </c>
      <c r="EY2707" s="55">
        <v>8</v>
      </c>
      <c r="EZ2707" s="55">
        <v>1995</v>
      </c>
      <c r="FA2707" s="55">
        <v>2999</v>
      </c>
      <c r="FB2707" s="55" t="s">
        <v>1262</v>
      </c>
      <c r="FC2707" s="55" t="s">
        <v>1258</v>
      </c>
      <c r="FD2707" s="55">
        <v>0</v>
      </c>
      <c r="FF2707" s="55">
        <v>2700</v>
      </c>
      <c r="FG2707" s="55" t="s">
        <v>1313</v>
      </c>
      <c r="FH2707" s="55" t="s">
        <v>1410</v>
      </c>
      <c r="FI2707" s="55">
        <v>1</v>
      </c>
      <c r="FJ2707" s="55">
        <v>530000</v>
      </c>
      <c r="FK2707" s="55" t="s">
        <v>1249</v>
      </c>
      <c r="FL2707" s="55">
        <v>0.6</v>
      </c>
    </row>
    <row r="2708" ht="14.25" customHeight="1" outlineLevel="1" spans="30:168">
      <c r="AD2708" s="12">
        <v>2701</v>
      </c>
      <c r="AE2708" s="12" t="s">
        <v>1261</v>
      </c>
      <c r="AF2708" s="12" t="s">
        <v>2211</v>
      </c>
      <c r="AG2708" s="12" t="s">
        <v>1556</v>
      </c>
      <c r="AH2708" s="12" t="s">
        <v>2493</v>
      </c>
      <c r="EV2708" s="55">
        <v>2701</v>
      </c>
      <c r="EW2708" s="55" t="s">
        <v>1232</v>
      </c>
      <c r="EX2708" s="55" t="s">
        <v>1944</v>
      </c>
      <c r="EY2708" s="55">
        <v>1</v>
      </c>
      <c r="EZ2708" s="55">
        <v>0</v>
      </c>
      <c r="FA2708" s="55">
        <v>1994</v>
      </c>
      <c r="FB2708" s="55" t="s">
        <v>1262</v>
      </c>
      <c r="FC2708" s="55" t="s">
        <v>1258</v>
      </c>
      <c r="FD2708" s="55">
        <v>0</v>
      </c>
      <c r="FF2708" s="55">
        <v>2701</v>
      </c>
      <c r="FG2708" s="55" t="s">
        <v>1313</v>
      </c>
      <c r="FH2708" s="55" t="s">
        <v>1410</v>
      </c>
      <c r="FI2708" s="55">
        <v>1</v>
      </c>
      <c r="FJ2708" s="55">
        <v>540000</v>
      </c>
      <c r="FK2708" s="55" t="s">
        <v>1249</v>
      </c>
      <c r="FL2708" s="55">
        <v>0.6</v>
      </c>
    </row>
    <row r="2709" ht="14.25" customHeight="1" outlineLevel="1" spans="30:168">
      <c r="AD2709" s="12">
        <v>2702</v>
      </c>
      <c r="AE2709" s="12" t="s">
        <v>1261</v>
      </c>
      <c r="AF2709" s="12" t="s">
        <v>1592</v>
      </c>
      <c r="AG2709" s="12" t="s">
        <v>1703</v>
      </c>
      <c r="AH2709" s="12" t="s">
        <v>3080</v>
      </c>
      <c r="EV2709" s="55">
        <v>2702</v>
      </c>
      <c r="EW2709" s="55" t="s">
        <v>1232</v>
      </c>
      <c r="EX2709" s="55" t="s">
        <v>1944</v>
      </c>
      <c r="EY2709" s="55">
        <v>1</v>
      </c>
      <c r="EZ2709" s="55">
        <v>1995</v>
      </c>
      <c r="FA2709" s="55">
        <v>2999</v>
      </c>
      <c r="FB2709" s="55" t="s">
        <v>1262</v>
      </c>
      <c r="FC2709" s="55" t="s">
        <v>1258</v>
      </c>
      <c r="FD2709" s="55">
        <v>0</v>
      </c>
      <c r="FF2709" s="55">
        <v>2702</v>
      </c>
      <c r="FG2709" s="55" t="s">
        <v>1313</v>
      </c>
      <c r="FH2709" s="55" t="s">
        <v>1410</v>
      </c>
      <c r="FI2709" s="55">
        <v>2</v>
      </c>
      <c r="FJ2709" s="55">
        <v>0</v>
      </c>
      <c r="FK2709" s="55" t="s">
        <v>1249</v>
      </c>
      <c r="FL2709" s="55">
        <v>0.45</v>
      </c>
    </row>
    <row r="2710" ht="14.25" customHeight="1" outlineLevel="1" spans="30:168">
      <c r="AD2710" s="12">
        <v>2703</v>
      </c>
      <c r="AE2710" s="12" t="s">
        <v>1261</v>
      </c>
      <c r="AF2710" s="12" t="s">
        <v>2344</v>
      </c>
      <c r="AG2710" s="12" t="s">
        <v>1556</v>
      </c>
      <c r="AH2710" s="12" t="s">
        <v>2493</v>
      </c>
      <c r="EV2710" s="55">
        <v>2703</v>
      </c>
      <c r="EW2710" s="55" t="s">
        <v>1232</v>
      </c>
      <c r="EX2710" s="55" t="s">
        <v>2012</v>
      </c>
      <c r="EY2710" s="55">
        <v>1</v>
      </c>
      <c r="EZ2710" s="55">
        <v>0</v>
      </c>
      <c r="FA2710" s="55">
        <v>1994</v>
      </c>
      <c r="FB2710" s="55" t="s">
        <v>1262</v>
      </c>
      <c r="FC2710" s="55" t="s">
        <v>1258</v>
      </c>
      <c r="FD2710" s="55">
        <v>0</v>
      </c>
      <c r="FF2710" s="55">
        <v>2703</v>
      </c>
      <c r="FG2710" s="55" t="s">
        <v>1313</v>
      </c>
      <c r="FH2710" s="55" t="s">
        <v>1410</v>
      </c>
      <c r="FI2710" s="55">
        <v>2</v>
      </c>
      <c r="FJ2710" s="55">
        <v>1000</v>
      </c>
      <c r="FK2710" s="55" t="s">
        <v>1249</v>
      </c>
      <c r="FL2710" s="55">
        <v>0.35</v>
      </c>
    </row>
    <row r="2711" ht="14.25" customHeight="1" outlineLevel="1" spans="30:168">
      <c r="AD2711" s="12">
        <v>2704</v>
      </c>
      <c r="AE2711" s="12" t="s">
        <v>1261</v>
      </c>
      <c r="AF2711" s="12" t="s">
        <v>1981</v>
      </c>
      <c r="AG2711" s="12" t="s">
        <v>1703</v>
      </c>
      <c r="AH2711" s="12" t="s">
        <v>3083</v>
      </c>
      <c r="EV2711" s="55">
        <v>2704</v>
      </c>
      <c r="EW2711" s="55" t="s">
        <v>1232</v>
      </c>
      <c r="EX2711" s="55" t="s">
        <v>2012</v>
      </c>
      <c r="EY2711" s="55">
        <v>1</v>
      </c>
      <c r="EZ2711" s="55">
        <v>1995</v>
      </c>
      <c r="FA2711" s="55">
        <v>2999</v>
      </c>
      <c r="FB2711" s="55" t="s">
        <v>1262</v>
      </c>
      <c r="FC2711" s="55" t="s">
        <v>1258</v>
      </c>
      <c r="FD2711" s="55">
        <v>0</v>
      </c>
      <c r="FF2711" s="55">
        <v>2704</v>
      </c>
      <c r="FG2711" s="55" t="s">
        <v>1313</v>
      </c>
      <c r="FH2711" s="55" t="s">
        <v>1410</v>
      </c>
      <c r="FI2711" s="55">
        <v>2</v>
      </c>
      <c r="FJ2711" s="55">
        <v>2500</v>
      </c>
      <c r="FK2711" s="55" t="s">
        <v>1249</v>
      </c>
      <c r="FL2711" s="55">
        <v>0.3</v>
      </c>
    </row>
    <row r="2712" ht="14.25" customHeight="1" outlineLevel="1" spans="30:168">
      <c r="AD2712" s="12">
        <v>2705</v>
      </c>
      <c r="AE2712" s="12" t="s">
        <v>1261</v>
      </c>
      <c r="AF2712" s="12" t="s">
        <v>1423</v>
      </c>
      <c r="AG2712" s="12" t="s">
        <v>1556</v>
      </c>
      <c r="AH2712" s="12" t="s">
        <v>2493</v>
      </c>
      <c r="EV2712" s="55">
        <v>2705</v>
      </c>
      <c r="EW2712" s="55" t="s">
        <v>1232</v>
      </c>
      <c r="EX2712" s="55" t="s">
        <v>1490</v>
      </c>
      <c r="EY2712" s="55">
        <v>1</v>
      </c>
      <c r="EZ2712" s="55">
        <v>0</v>
      </c>
      <c r="FA2712" s="55">
        <v>1994</v>
      </c>
      <c r="FB2712" s="55" t="s">
        <v>1361</v>
      </c>
      <c r="FC2712" s="55" t="s">
        <v>1258</v>
      </c>
      <c r="FD2712" s="55">
        <v>2.5</v>
      </c>
      <c r="FF2712" s="55">
        <v>2705</v>
      </c>
      <c r="FG2712" s="55" t="s">
        <v>1313</v>
      </c>
      <c r="FH2712" s="55" t="s">
        <v>1410</v>
      </c>
      <c r="FI2712" s="55">
        <v>2</v>
      </c>
      <c r="FJ2712" s="55">
        <v>5000</v>
      </c>
      <c r="FK2712" s="55" t="s">
        <v>1249</v>
      </c>
      <c r="FL2712" s="55">
        <v>0.3</v>
      </c>
    </row>
    <row r="2713" ht="14.25" customHeight="1" outlineLevel="1" spans="30:168">
      <c r="AD2713" s="12">
        <v>2706</v>
      </c>
      <c r="AE2713" s="12" t="s">
        <v>1261</v>
      </c>
      <c r="AF2713" s="12" t="s">
        <v>1290</v>
      </c>
      <c r="AG2713" s="12" t="s">
        <v>1703</v>
      </c>
      <c r="AH2713" s="12" t="s">
        <v>2141</v>
      </c>
      <c r="EV2713" s="55">
        <v>2706</v>
      </c>
      <c r="EW2713" s="55" t="s">
        <v>1232</v>
      </c>
      <c r="EX2713" s="55" t="s">
        <v>1490</v>
      </c>
      <c r="EY2713" s="55">
        <v>1</v>
      </c>
      <c r="EZ2713" s="55">
        <v>1995</v>
      </c>
      <c r="FA2713" s="55">
        <v>2999</v>
      </c>
      <c r="FB2713" s="55" t="s">
        <v>1361</v>
      </c>
      <c r="FC2713" s="55" t="s">
        <v>1258</v>
      </c>
      <c r="FD2713" s="55">
        <v>2.83</v>
      </c>
      <c r="FF2713" s="55">
        <v>2706</v>
      </c>
      <c r="FG2713" s="55" t="s">
        <v>1313</v>
      </c>
      <c r="FH2713" s="55" t="s">
        <v>1410</v>
      </c>
      <c r="FI2713" s="55">
        <v>2</v>
      </c>
      <c r="FJ2713" s="55">
        <v>10000</v>
      </c>
      <c r="FK2713" s="55" t="s">
        <v>1249</v>
      </c>
      <c r="FL2713" s="55">
        <v>0.3</v>
      </c>
    </row>
    <row r="2714" ht="14.25" customHeight="1" outlineLevel="1" spans="30:168">
      <c r="AD2714" s="12">
        <v>2707</v>
      </c>
      <c r="AE2714" s="12" t="s">
        <v>1261</v>
      </c>
      <c r="AF2714" s="12" t="s">
        <v>1544</v>
      </c>
      <c r="AG2714" s="12" t="s">
        <v>1556</v>
      </c>
      <c r="AH2714" s="12" t="s">
        <v>2493</v>
      </c>
      <c r="EV2714" s="55">
        <v>2707</v>
      </c>
      <c r="EW2714" s="55" t="s">
        <v>1232</v>
      </c>
      <c r="EX2714" s="55" t="s">
        <v>1490</v>
      </c>
      <c r="EY2714" s="55">
        <v>2</v>
      </c>
      <c r="EZ2714" s="55">
        <v>0</v>
      </c>
      <c r="FA2714" s="55">
        <v>1994</v>
      </c>
      <c r="FB2714" s="55" t="s">
        <v>1361</v>
      </c>
      <c r="FC2714" s="55" t="s">
        <v>1258</v>
      </c>
      <c r="FD2714" s="55">
        <v>2.5</v>
      </c>
      <c r="FF2714" s="55">
        <v>2707</v>
      </c>
      <c r="FG2714" s="55" t="s">
        <v>1313</v>
      </c>
      <c r="FH2714" s="55" t="s">
        <v>1410</v>
      </c>
      <c r="FI2714" s="55">
        <v>2</v>
      </c>
      <c r="FJ2714" s="55">
        <v>25000</v>
      </c>
      <c r="FK2714" s="55" t="s">
        <v>1249</v>
      </c>
      <c r="FL2714" s="55">
        <v>0.3</v>
      </c>
    </row>
    <row r="2715" ht="14.25" customHeight="1" outlineLevel="1" spans="30:168">
      <c r="AD2715" s="12">
        <v>2708</v>
      </c>
      <c r="AE2715" s="12" t="s">
        <v>1261</v>
      </c>
      <c r="AF2715" s="12" t="s">
        <v>1664</v>
      </c>
      <c r="AG2715" s="12" t="s">
        <v>1703</v>
      </c>
      <c r="AH2715" s="12" t="s">
        <v>2141</v>
      </c>
      <c r="EV2715" s="55">
        <v>2708</v>
      </c>
      <c r="EW2715" s="55" t="s">
        <v>1232</v>
      </c>
      <c r="EX2715" s="55" t="s">
        <v>1490</v>
      </c>
      <c r="EY2715" s="55">
        <v>2</v>
      </c>
      <c r="EZ2715" s="55">
        <v>1995</v>
      </c>
      <c r="FA2715" s="55">
        <v>2999</v>
      </c>
      <c r="FB2715" s="55" t="s">
        <v>1361</v>
      </c>
      <c r="FC2715" s="55" t="s">
        <v>1258</v>
      </c>
      <c r="FD2715" s="55">
        <v>2.5</v>
      </c>
      <c r="FF2715" s="55">
        <v>2708</v>
      </c>
      <c r="FG2715" s="55" t="s">
        <v>1313</v>
      </c>
      <c r="FH2715" s="55" t="s">
        <v>1410</v>
      </c>
      <c r="FI2715" s="55">
        <v>2</v>
      </c>
      <c r="FJ2715" s="55">
        <v>50000</v>
      </c>
      <c r="FK2715" s="55" t="s">
        <v>1249</v>
      </c>
      <c r="FL2715" s="55">
        <v>0.3</v>
      </c>
    </row>
    <row r="2716" ht="14.25" customHeight="1" outlineLevel="1" spans="30:168">
      <c r="AD2716" s="12">
        <v>2709</v>
      </c>
      <c r="AE2716" s="12" t="s">
        <v>1261</v>
      </c>
      <c r="AF2716" s="12" t="s">
        <v>2571</v>
      </c>
      <c r="AG2716" s="12" t="s">
        <v>1556</v>
      </c>
      <c r="AH2716" s="12" t="s">
        <v>2493</v>
      </c>
      <c r="EV2716" s="55">
        <v>2709</v>
      </c>
      <c r="EW2716" s="55" t="s">
        <v>1232</v>
      </c>
      <c r="EX2716" s="55" t="s">
        <v>1490</v>
      </c>
      <c r="EY2716" s="55">
        <v>3</v>
      </c>
      <c r="EZ2716" s="55">
        <v>0</v>
      </c>
      <c r="FA2716" s="55">
        <v>1994</v>
      </c>
      <c r="FB2716" s="55" t="s">
        <v>1361</v>
      </c>
      <c r="FC2716" s="55" t="s">
        <v>1258</v>
      </c>
      <c r="FD2716" s="55">
        <v>2.5</v>
      </c>
      <c r="FF2716" s="55">
        <v>2709</v>
      </c>
      <c r="FG2716" s="55" t="s">
        <v>1313</v>
      </c>
      <c r="FH2716" s="55" t="s">
        <v>1410</v>
      </c>
      <c r="FI2716" s="55">
        <v>2</v>
      </c>
      <c r="FJ2716" s="55">
        <v>80000</v>
      </c>
      <c r="FK2716" s="55" t="s">
        <v>1249</v>
      </c>
      <c r="FL2716" s="55">
        <v>0.3</v>
      </c>
    </row>
    <row r="2717" ht="14.25" customHeight="1" outlineLevel="1" spans="30:168">
      <c r="AD2717" s="12">
        <v>2710</v>
      </c>
      <c r="AE2717" s="12" t="s">
        <v>1261</v>
      </c>
      <c r="AF2717" s="12" t="s">
        <v>1908</v>
      </c>
      <c r="AG2717" s="12" t="s">
        <v>1703</v>
      </c>
      <c r="AH2717" s="12" t="s">
        <v>2141</v>
      </c>
      <c r="EV2717" s="55">
        <v>2710</v>
      </c>
      <c r="EW2717" s="55" t="s">
        <v>1232</v>
      </c>
      <c r="EX2717" s="55" t="s">
        <v>1490</v>
      </c>
      <c r="EY2717" s="55">
        <v>3</v>
      </c>
      <c r="EZ2717" s="55">
        <v>1995</v>
      </c>
      <c r="FA2717" s="55">
        <v>2999</v>
      </c>
      <c r="FB2717" s="55" t="s">
        <v>1361</v>
      </c>
      <c r="FC2717" s="55" t="s">
        <v>1258</v>
      </c>
      <c r="FD2717" s="55">
        <v>2.5</v>
      </c>
      <c r="FF2717" s="55">
        <v>2710</v>
      </c>
      <c r="FG2717" s="55" t="s">
        <v>1313</v>
      </c>
      <c r="FH2717" s="55" t="s">
        <v>1410</v>
      </c>
      <c r="FI2717" s="55">
        <v>2</v>
      </c>
      <c r="FJ2717" s="55">
        <v>130000</v>
      </c>
      <c r="FK2717" s="55" t="s">
        <v>1249</v>
      </c>
      <c r="FL2717" s="55">
        <v>0.3</v>
      </c>
    </row>
    <row r="2718" ht="14.25" customHeight="1" outlineLevel="1" spans="30:168">
      <c r="AD2718" s="12">
        <v>2711</v>
      </c>
      <c r="AE2718" s="12" t="s">
        <v>1261</v>
      </c>
      <c r="AF2718" s="12" t="s">
        <v>2626</v>
      </c>
      <c r="AG2718" s="12" t="s">
        <v>1556</v>
      </c>
      <c r="AH2718" s="12" t="s">
        <v>2493</v>
      </c>
      <c r="EV2718" s="55">
        <v>2711</v>
      </c>
      <c r="EW2718" s="55" t="s">
        <v>1232</v>
      </c>
      <c r="EX2718" s="55" t="s">
        <v>1490</v>
      </c>
      <c r="EY2718" s="55">
        <v>4</v>
      </c>
      <c r="EZ2718" s="55">
        <v>0</v>
      </c>
      <c r="FA2718" s="55">
        <v>1994</v>
      </c>
      <c r="FB2718" s="55" t="s">
        <v>1361</v>
      </c>
      <c r="FC2718" s="55" t="s">
        <v>1258</v>
      </c>
      <c r="FD2718" s="55">
        <v>2.5</v>
      </c>
      <c r="FF2718" s="55">
        <v>2711</v>
      </c>
      <c r="FG2718" s="55" t="s">
        <v>1313</v>
      </c>
      <c r="FH2718" s="55" t="s">
        <v>1410</v>
      </c>
      <c r="FI2718" s="55">
        <v>2</v>
      </c>
      <c r="FJ2718" s="55">
        <v>260000</v>
      </c>
      <c r="FK2718" s="55" t="s">
        <v>1249</v>
      </c>
      <c r="FL2718" s="55">
        <v>0.3</v>
      </c>
    </row>
    <row r="2719" ht="14.25" customHeight="1" outlineLevel="1" spans="30:168">
      <c r="AD2719" s="12">
        <v>2712</v>
      </c>
      <c r="AE2719" s="12" t="s">
        <v>1261</v>
      </c>
      <c r="AF2719" s="12" t="s">
        <v>2154</v>
      </c>
      <c r="AG2719" s="12" t="s">
        <v>1703</v>
      </c>
      <c r="AH2719" s="12" t="s">
        <v>2141</v>
      </c>
      <c r="EV2719" s="55">
        <v>2712</v>
      </c>
      <c r="EW2719" s="55" t="s">
        <v>1232</v>
      </c>
      <c r="EX2719" s="55" t="s">
        <v>1490</v>
      </c>
      <c r="EY2719" s="55">
        <v>4</v>
      </c>
      <c r="EZ2719" s="55">
        <v>1995</v>
      </c>
      <c r="FA2719" s="55">
        <v>2999</v>
      </c>
      <c r="FB2719" s="55" t="s">
        <v>1361</v>
      </c>
      <c r="FC2719" s="55" t="s">
        <v>1258</v>
      </c>
      <c r="FD2719" s="55">
        <v>2.5</v>
      </c>
      <c r="FF2719" s="55">
        <v>2712</v>
      </c>
      <c r="FG2719" s="55" t="s">
        <v>1313</v>
      </c>
      <c r="FH2719" s="55" t="s">
        <v>1410</v>
      </c>
      <c r="FI2719" s="55">
        <v>2</v>
      </c>
      <c r="FJ2719" s="55">
        <v>400000</v>
      </c>
      <c r="FK2719" s="55" t="s">
        <v>1249</v>
      </c>
      <c r="FL2719" s="55">
        <v>0.3</v>
      </c>
    </row>
    <row r="2720" ht="14.25" customHeight="1" outlineLevel="1" spans="30:168">
      <c r="AD2720" s="12">
        <v>2713</v>
      </c>
      <c r="AE2720" s="12" t="s">
        <v>1261</v>
      </c>
      <c r="AF2720" s="12" t="s">
        <v>2852</v>
      </c>
      <c r="AG2720" s="12" t="s">
        <v>1556</v>
      </c>
      <c r="AH2720" s="12" t="s">
        <v>2493</v>
      </c>
      <c r="EV2720" s="55">
        <v>2713</v>
      </c>
      <c r="EW2720" s="55" t="s">
        <v>1232</v>
      </c>
      <c r="EX2720" s="55" t="s">
        <v>1490</v>
      </c>
      <c r="EY2720" s="55">
        <v>5</v>
      </c>
      <c r="EZ2720" s="55">
        <v>0</v>
      </c>
      <c r="FA2720" s="55">
        <v>1994</v>
      </c>
      <c r="FB2720" s="55" t="s">
        <v>1262</v>
      </c>
      <c r="FC2720" s="55" t="s">
        <v>1258</v>
      </c>
      <c r="FD2720" s="55">
        <v>0</v>
      </c>
      <c r="FF2720" s="55">
        <v>2713</v>
      </c>
      <c r="FG2720" s="55" t="s">
        <v>1313</v>
      </c>
      <c r="FH2720" s="55" t="s">
        <v>1410</v>
      </c>
      <c r="FI2720" s="55">
        <v>2</v>
      </c>
      <c r="FJ2720" s="55">
        <v>530000</v>
      </c>
      <c r="FK2720" s="55" t="s">
        <v>1249</v>
      </c>
      <c r="FL2720" s="55">
        <v>0.3</v>
      </c>
    </row>
    <row r="2721" ht="14.25" customHeight="1" outlineLevel="1" spans="30:168">
      <c r="AD2721" s="12">
        <v>2714</v>
      </c>
      <c r="AE2721" s="12" t="s">
        <v>1261</v>
      </c>
      <c r="AF2721" s="12" t="s">
        <v>1345</v>
      </c>
      <c r="AG2721" s="12" t="s">
        <v>1703</v>
      </c>
      <c r="AH2721" s="12" t="s">
        <v>2141</v>
      </c>
      <c r="EV2721" s="55">
        <v>2714</v>
      </c>
      <c r="EW2721" s="55" t="s">
        <v>1232</v>
      </c>
      <c r="EX2721" s="55" t="s">
        <v>1490</v>
      </c>
      <c r="EY2721" s="55">
        <v>5</v>
      </c>
      <c r="EZ2721" s="55">
        <v>1995</v>
      </c>
      <c r="FA2721" s="55">
        <v>2999</v>
      </c>
      <c r="FB2721" s="55" t="s">
        <v>1262</v>
      </c>
      <c r="FC2721" s="55" t="s">
        <v>1258</v>
      </c>
      <c r="FD2721" s="55">
        <v>0</v>
      </c>
      <c r="FF2721" s="55">
        <v>2714</v>
      </c>
      <c r="FG2721" s="55" t="s">
        <v>1313</v>
      </c>
      <c r="FH2721" s="55" t="s">
        <v>1410</v>
      </c>
      <c r="FI2721" s="55">
        <v>2</v>
      </c>
      <c r="FJ2721" s="55">
        <v>540000</v>
      </c>
      <c r="FK2721" s="55" t="s">
        <v>1249</v>
      </c>
      <c r="FL2721" s="55">
        <v>0.3</v>
      </c>
    </row>
    <row r="2722" ht="14.25" customHeight="1" outlineLevel="1" spans="30:168">
      <c r="AD2722" s="12">
        <v>2715</v>
      </c>
      <c r="AE2722" s="12" t="s">
        <v>1261</v>
      </c>
      <c r="AF2722" s="12" t="s">
        <v>2812</v>
      </c>
      <c r="AG2722" s="12" t="s">
        <v>1556</v>
      </c>
      <c r="AH2722" s="12" t="s">
        <v>2493</v>
      </c>
      <c r="EV2722" s="55">
        <v>2715</v>
      </c>
      <c r="EW2722" s="55" t="s">
        <v>1232</v>
      </c>
      <c r="EX2722" s="55" t="s">
        <v>1872</v>
      </c>
      <c r="EY2722" s="55">
        <v>1</v>
      </c>
      <c r="EZ2722" s="55">
        <v>0</v>
      </c>
      <c r="FA2722" s="55">
        <v>1994</v>
      </c>
      <c r="FB2722" s="55" t="s">
        <v>1262</v>
      </c>
      <c r="FC2722" s="55" t="s">
        <v>1258</v>
      </c>
      <c r="FD2722" s="55">
        <v>0</v>
      </c>
      <c r="FF2722" s="55">
        <v>2715</v>
      </c>
      <c r="FG2722" s="55" t="s">
        <v>1313</v>
      </c>
      <c r="FH2722" s="55" t="s">
        <v>1410</v>
      </c>
      <c r="FI2722" s="55">
        <v>3</v>
      </c>
      <c r="FJ2722" s="55">
        <v>0</v>
      </c>
      <c r="FK2722" s="55" t="s">
        <v>1249</v>
      </c>
      <c r="FL2722" s="55">
        <v>0.33</v>
      </c>
    </row>
    <row r="2723" ht="14.25" customHeight="1" outlineLevel="1" spans="30:168">
      <c r="AD2723" s="12">
        <v>2716</v>
      </c>
      <c r="AE2723" s="12" t="s">
        <v>1261</v>
      </c>
      <c r="AF2723" s="12" t="s">
        <v>1225</v>
      </c>
      <c r="AG2723" s="12" t="s">
        <v>1703</v>
      </c>
      <c r="AH2723" s="12" t="s">
        <v>2141</v>
      </c>
      <c r="EV2723" s="55">
        <v>2716</v>
      </c>
      <c r="EW2723" s="55" t="s">
        <v>1232</v>
      </c>
      <c r="EX2723" s="55" t="s">
        <v>1872</v>
      </c>
      <c r="EY2723" s="55">
        <v>1</v>
      </c>
      <c r="EZ2723" s="55">
        <v>1995</v>
      </c>
      <c r="FA2723" s="55">
        <v>2999</v>
      </c>
      <c r="FB2723" s="55" t="s">
        <v>1262</v>
      </c>
      <c r="FC2723" s="55" t="s">
        <v>1258</v>
      </c>
      <c r="FD2723" s="55">
        <v>0</v>
      </c>
      <c r="FF2723" s="55">
        <v>2716</v>
      </c>
      <c r="FG2723" s="55" t="s">
        <v>1313</v>
      </c>
      <c r="FH2723" s="55" t="s">
        <v>1410</v>
      </c>
      <c r="FI2723" s="55">
        <v>3</v>
      </c>
      <c r="FJ2723" s="55">
        <v>1000</v>
      </c>
      <c r="FK2723" s="55" t="s">
        <v>1249</v>
      </c>
      <c r="FL2723" s="55">
        <v>0.32</v>
      </c>
    </row>
    <row r="2724" ht="14.25" customHeight="1" outlineLevel="1" spans="30:168">
      <c r="AD2724" s="12">
        <v>2717</v>
      </c>
      <c r="AE2724" s="12" t="s">
        <v>1261</v>
      </c>
      <c r="AF2724" s="12" t="s">
        <v>2937</v>
      </c>
      <c r="AG2724" s="12" t="s">
        <v>1556</v>
      </c>
      <c r="AH2724" s="12" t="s">
        <v>2493</v>
      </c>
      <c r="EV2724" s="55">
        <v>2717</v>
      </c>
      <c r="EW2724" s="55" t="s">
        <v>1232</v>
      </c>
      <c r="EX2724" s="55" t="s">
        <v>1364</v>
      </c>
      <c r="EY2724" s="55">
        <v>1</v>
      </c>
      <c r="EZ2724" s="55">
        <v>0</v>
      </c>
      <c r="FA2724" s="55">
        <v>1994</v>
      </c>
      <c r="FB2724" s="55" t="s">
        <v>1262</v>
      </c>
      <c r="FC2724" s="55" t="s">
        <v>1258</v>
      </c>
      <c r="FD2724" s="55">
        <v>0</v>
      </c>
      <c r="FF2724" s="55">
        <v>2717</v>
      </c>
      <c r="FG2724" s="55" t="s">
        <v>1313</v>
      </c>
      <c r="FH2724" s="55" t="s">
        <v>1410</v>
      </c>
      <c r="FI2724" s="55">
        <v>3</v>
      </c>
      <c r="FJ2724" s="55">
        <v>2500</v>
      </c>
      <c r="FK2724" s="55" t="s">
        <v>1249</v>
      </c>
      <c r="FL2724" s="55">
        <v>0.3</v>
      </c>
    </row>
    <row r="2725" ht="14.25" customHeight="1" outlineLevel="1" spans="30:168">
      <c r="AD2725" s="12">
        <v>2718</v>
      </c>
      <c r="AE2725" s="12" t="s">
        <v>1261</v>
      </c>
      <c r="AF2725" s="12" t="s">
        <v>2049</v>
      </c>
      <c r="AG2725" s="12" t="s">
        <v>1703</v>
      </c>
      <c r="AH2725" s="12" t="s">
        <v>2141</v>
      </c>
      <c r="EV2725" s="55">
        <v>2718</v>
      </c>
      <c r="EW2725" s="55" t="s">
        <v>1232</v>
      </c>
      <c r="EX2725" s="55" t="s">
        <v>1364</v>
      </c>
      <c r="EY2725" s="55">
        <v>1</v>
      </c>
      <c r="EZ2725" s="55">
        <v>1995</v>
      </c>
      <c r="FA2725" s="55">
        <v>2999</v>
      </c>
      <c r="FB2725" s="55" t="s">
        <v>1262</v>
      </c>
      <c r="FC2725" s="55" t="s">
        <v>1258</v>
      </c>
      <c r="FD2725" s="55">
        <v>0</v>
      </c>
      <c r="FF2725" s="55">
        <v>2718</v>
      </c>
      <c r="FG2725" s="55" t="s">
        <v>1313</v>
      </c>
      <c r="FH2725" s="55" t="s">
        <v>1410</v>
      </c>
      <c r="FI2725" s="55">
        <v>3</v>
      </c>
      <c r="FJ2725" s="55">
        <v>5000</v>
      </c>
      <c r="FK2725" s="55" t="s">
        <v>1249</v>
      </c>
      <c r="FL2725" s="55">
        <v>0.3</v>
      </c>
    </row>
    <row r="2726" ht="14.25" customHeight="1" outlineLevel="1" spans="30:168">
      <c r="AD2726" s="12">
        <v>2719</v>
      </c>
      <c r="AE2726" s="12" t="s">
        <v>1261</v>
      </c>
      <c r="AF2726" s="12" t="s">
        <v>2461</v>
      </c>
      <c r="AG2726" s="12" t="s">
        <v>1097</v>
      </c>
      <c r="AH2726" s="12" t="s">
        <v>2162</v>
      </c>
      <c r="EV2726" s="55">
        <v>2719</v>
      </c>
      <c r="EW2726" s="55" t="s">
        <v>1232</v>
      </c>
      <c r="EX2726" s="55" t="s">
        <v>2118</v>
      </c>
      <c r="EY2726" s="55">
        <v>1</v>
      </c>
      <c r="EZ2726" s="55">
        <v>0</v>
      </c>
      <c r="FA2726" s="55">
        <v>1994</v>
      </c>
      <c r="FB2726" s="55" t="s">
        <v>1262</v>
      </c>
      <c r="FC2726" s="55" t="s">
        <v>1258</v>
      </c>
      <c r="FD2726" s="55">
        <v>0</v>
      </c>
      <c r="FF2726" s="55">
        <v>2719</v>
      </c>
      <c r="FG2726" s="55" t="s">
        <v>1313</v>
      </c>
      <c r="FH2726" s="55" t="s">
        <v>1410</v>
      </c>
      <c r="FI2726" s="55">
        <v>3</v>
      </c>
      <c r="FJ2726" s="55">
        <v>10000</v>
      </c>
      <c r="FK2726" s="55" t="s">
        <v>1249</v>
      </c>
      <c r="FL2726" s="55">
        <v>0.3</v>
      </c>
    </row>
    <row r="2727" ht="14.25" customHeight="1" outlineLevel="1" spans="30:168">
      <c r="AD2727" s="12">
        <v>2720</v>
      </c>
      <c r="AE2727" s="12" t="s">
        <v>1261</v>
      </c>
      <c r="AF2727" s="12" t="s">
        <v>2289</v>
      </c>
      <c r="AG2727" s="12" t="s">
        <v>1703</v>
      </c>
      <c r="AH2727" s="12" t="s">
        <v>2141</v>
      </c>
      <c r="EV2727" s="55">
        <v>2720</v>
      </c>
      <c r="EW2727" s="55" t="s">
        <v>1232</v>
      </c>
      <c r="EX2727" s="55" t="s">
        <v>2118</v>
      </c>
      <c r="EY2727" s="55">
        <v>1</v>
      </c>
      <c r="EZ2727" s="55">
        <v>1995</v>
      </c>
      <c r="FA2727" s="55">
        <v>2999</v>
      </c>
      <c r="FB2727" s="55" t="s">
        <v>1262</v>
      </c>
      <c r="FC2727" s="55" t="s">
        <v>1258</v>
      </c>
      <c r="FD2727" s="55">
        <v>0</v>
      </c>
      <c r="FF2727" s="55">
        <v>2720</v>
      </c>
      <c r="FG2727" s="55" t="s">
        <v>1313</v>
      </c>
      <c r="FH2727" s="55" t="s">
        <v>1410</v>
      </c>
      <c r="FI2727" s="55">
        <v>3</v>
      </c>
      <c r="FJ2727" s="55">
        <v>25000</v>
      </c>
      <c r="FK2727" s="55" t="s">
        <v>1249</v>
      </c>
      <c r="FL2727" s="55">
        <v>0.3</v>
      </c>
    </row>
    <row r="2728" ht="14.25" customHeight="1" outlineLevel="1" spans="30:168">
      <c r="AD2728" s="12">
        <v>2721</v>
      </c>
      <c r="AE2728" s="12" t="s">
        <v>1261</v>
      </c>
      <c r="AF2728" s="12" t="s">
        <v>937</v>
      </c>
      <c r="AG2728" s="12" t="s">
        <v>1097</v>
      </c>
      <c r="AH2728" s="12" t="s">
        <v>2526</v>
      </c>
      <c r="EV2728" s="55">
        <v>2721</v>
      </c>
      <c r="EW2728" s="55" t="s">
        <v>1232</v>
      </c>
      <c r="EX2728" s="55" t="s">
        <v>1791</v>
      </c>
      <c r="EY2728" s="55">
        <v>1</v>
      </c>
      <c r="EZ2728" s="55">
        <v>0</v>
      </c>
      <c r="FA2728" s="55">
        <v>1994</v>
      </c>
      <c r="FB2728" s="55" t="s">
        <v>1361</v>
      </c>
      <c r="FC2728" s="55" t="s">
        <v>1258</v>
      </c>
      <c r="FD2728" s="55">
        <v>2.88</v>
      </c>
      <c r="FF2728" s="55">
        <v>2721</v>
      </c>
      <c r="FG2728" s="55" t="s">
        <v>1313</v>
      </c>
      <c r="FH2728" s="55" t="s">
        <v>1410</v>
      </c>
      <c r="FI2728" s="55">
        <v>3</v>
      </c>
      <c r="FJ2728" s="55">
        <v>50000</v>
      </c>
      <c r="FK2728" s="55" t="s">
        <v>1249</v>
      </c>
      <c r="FL2728" s="55">
        <v>0.3</v>
      </c>
    </row>
    <row r="2729" ht="14.25" customHeight="1" outlineLevel="1" spans="30:168">
      <c r="AD2729" s="12">
        <v>2722</v>
      </c>
      <c r="AE2729" s="12" t="s">
        <v>1261</v>
      </c>
      <c r="AF2729" s="12" t="s">
        <v>2249</v>
      </c>
      <c r="AG2729" s="12" t="s">
        <v>1703</v>
      </c>
      <c r="AH2729" s="12" t="s">
        <v>2141</v>
      </c>
      <c r="EV2729" s="55">
        <v>2722</v>
      </c>
      <c r="EW2729" s="55" t="s">
        <v>1232</v>
      </c>
      <c r="EX2729" s="55" t="s">
        <v>1791</v>
      </c>
      <c r="EY2729" s="55">
        <v>1</v>
      </c>
      <c r="EZ2729" s="55">
        <v>1995</v>
      </c>
      <c r="FA2729" s="55">
        <v>2999</v>
      </c>
      <c r="FB2729" s="55" t="s">
        <v>1361</v>
      </c>
      <c r="FC2729" s="55" t="s">
        <v>1258</v>
      </c>
      <c r="FD2729" s="55">
        <v>2.88</v>
      </c>
      <c r="FF2729" s="55">
        <v>2722</v>
      </c>
      <c r="FG2729" s="55" t="s">
        <v>1313</v>
      </c>
      <c r="FH2729" s="55" t="s">
        <v>1410</v>
      </c>
      <c r="FI2729" s="55">
        <v>3</v>
      </c>
      <c r="FJ2729" s="55">
        <v>80000</v>
      </c>
      <c r="FK2729" s="55" t="s">
        <v>1249</v>
      </c>
      <c r="FL2729" s="55">
        <v>0.3</v>
      </c>
    </row>
    <row r="2730" ht="14.25" customHeight="1" outlineLevel="1" spans="30:168">
      <c r="AD2730" s="12">
        <v>2723</v>
      </c>
      <c r="AE2730" s="12" t="s">
        <v>1261</v>
      </c>
      <c r="AF2730" s="12" t="s">
        <v>635</v>
      </c>
      <c r="AG2730" s="12" t="s">
        <v>1097</v>
      </c>
      <c r="AH2730" s="12" t="s">
        <v>2542</v>
      </c>
      <c r="EV2730" s="55">
        <v>2723</v>
      </c>
      <c r="EW2730" s="55" t="s">
        <v>1232</v>
      </c>
      <c r="EX2730" s="55" t="s">
        <v>1791</v>
      </c>
      <c r="EY2730" s="55">
        <v>2</v>
      </c>
      <c r="EZ2730" s="55">
        <v>0</v>
      </c>
      <c r="FA2730" s="55">
        <v>1994</v>
      </c>
      <c r="FB2730" s="55" t="s">
        <v>1361</v>
      </c>
      <c r="FC2730" s="55" t="s">
        <v>1258</v>
      </c>
      <c r="FD2730" s="55">
        <v>2.5</v>
      </c>
      <c r="FF2730" s="55">
        <v>2723</v>
      </c>
      <c r="FG2730" s="55" t="s">
        <v>1313</v>
      </c>
      <c r="FH2730" s="55" t="s">
        <v>1410</v>
      </c>
      <c r="FI2730" s="55">
        <v>3</v>
      </c>
      <c r="FJ2730" s="55">
        <v>130000</v>
      </c>
      <c r="FK2730" s="55" t="s">
        <v>1249</v>
      </c>
      <c r="FL2730" s="55">
        <v>0.3</v>
      </c>
    </row>
    <row r="2731" ht="14.25" customHeight="1" outlineLevel="1" spans="30:168">
      <c r="AD2731" s="12">
        <v>2724</v>
      </c>
      <c r="AE2731" s="12" t="s">
        <v>1261</v>
      </c>
      <c r="AF2731" s="12" t="s">
        <v>2646</v>
      </c>
      <c r="AG2731" s="12" t="s">
        <v>1703</v>
      </c>
      <c r="AH2731" s="12" t="s">
        <v>2141</v>
      </c>
      <c r="EV2731" s="55">
        <v>2724</v>
      </c>
      <c r="EW2731" s="55" t="s">
        <v>1232</v>
      </c>
      <c r="EX2731" s="55" t="s">
        <v>1791</v>
      </c>
      <c r="EY2731" s="55">
        <v>2</v>
      </c>
      <c r="EZ2731" s="55">
        <v>1995</v>
      </c>
      <c r="FA2731" s="55">
        <v>2999</v>
      </c>
      <c r="FB2731" s="55" t="s">
        <v>1361</v>
      </c>
      <c r="FC2731" s="55" t="s">
        <v>1258</v>
      </c>
      <c r="FD2731" s="55">
        <v>2.5</v>
      </c>
      <c r="FF2731" s="55">
        <v>2724</v>
      </c>
      <c r="FG2731" s="55" t="s">
        <v>1313</v>
      </c>
      <c r="FH2731" s="55" t="s">
        <v>1410</v>
      </c>
      <c r="FI2731" s="55">
        <v>3</v>
      </c>
      <c r="FJ2731" s="55">
        <v>260000</v>
      </c>
      <c r="FK2731" s="55" t="s">
        <v>1249</v>
      </c>
      <c r="FL2731" s="55">
        <v>0.3</v>
      </c>
    </row>
    <row r="2732" ht="14.25" customHeight="1" outlineLevel="1" spans="30:168">
      <c r="AD2732" s="12">
        <v>2725</v>
      </c>
      <c r="AE2732" s="12" t="s">
        <v>1261</v>
      </c>
      <c r="AF2732" s="12" t="s">
        <v>1498</v>
      </c>
      <c r="AG2732" s="12" t="s">
        <v>1097</v>
      </c>
      <c r="AH2732" s="12" t="s">
        <v>2542</v>
      </c>
      <c r="EV2732" s="55">
        <v>2725</v>
      </c>
      <c r="EW2732" s="55" t="s">
        <v>1232</v>
      </c>
      <c r="EX2732" s="55" t="s">
        <v>1263</v>
      </c>
      <c r="EY2732" s="55">
        <v>1</v>
      </c>
      <c r="EZ2732" s="55">
        <v>0</v>
      </c>
      <c r="FA2732" s="55">
        <v>1994</v>
      </c>
      <c r="FB2732" s="55" t="s">
        <v>1361</v>
      </c>
      <c r="FC2732" s="55" t="s">
        <v>1258</v>
      </c>
      <c r="FD2732" s="55">
        <v>5.25</v>
      </c>
      <c r="FF2732" s="55">
        <v>2725</v>
      </c>
      <c r="FG2732" s="55" t="s">
        <v>1313</v>
      </c>
      <c r="FH2732" s="55" t="s">
        <v>1410</v>
      </c>
      <c r="FI2732" s="55">
        <v>3</v>
      </c>
      <c r="FJ2732" s="55">
        <v>400000</v>
      </c>
      <c r="FK2732" s="55" t="s">
        <v>1249</v>
      </c>
      <c r="FL2732" s="55">
        <v>0.3</v>
      </c>
    </row>
    <row r="2733" ht="14.25" customHeight="1" outlineLevel="1" spans="30:168">
      <c r="AD2733" s="12">
        <v>2726</v>
      </c>
      <c r="AE2733" s="12" t="s">
        <v>1261</v>
      </c>
      <c r="AF2733" s="12" t="s">
        <v>1620</v>
      </c>
      <c r="AG2733" s="12" t="s">
        <v>1703</v>
      </c>
      <c r="AH2733" s="12" t="s">
        <v>2141</v>
      </c>
      <c r="EV2733" s="55">
        <v>2726</v>
      </c>
      <c r="EW2733" s="55" t="s">
        <v>1232</v>
      </c>
      <c r="EX2733" s="55" t="s">
        <v>1263</v>
      </c>
      <c r="EY2733" s="55">
        <v>1</v>
      </c>
      <c r="EZ2733" s="55">
        <v>1995</v>
      </c>
      <c r="FA2733" s="55">
        <v>2999</v>
      </c>
      <c r="FB2733" s="55" t="s">
        <v>1361</v>
      </c>
      <c r="FC2733" s="55" t="s">
        <v>1258</v>
      </c>
      <c r="FD2733" s="55">
        <v>6</v>
      </c>
      <c r="FF2733" s="55">
        <v>2726</v>
      </c>
      <c r="FG2733" s="55" t="s">
        <v>1313</v>
      </c>
      <c r="FH2733" s="55" t="s">
        <v>1410</v>
      </c>
      <c r="FI2733" s="55">
        <v>3</v>
      </c>
      <c r="FJ2733" s="55">
        <v>530000</v>
      </c>
      <c r="FK2733" s="55" t="s">
        <v>1249</v>
      </c>
      <c r="FL2733" s="55">
        <v>0.3</v>
      </c>
    </row>
    <row r="2734" ht="14.25" customHeight="1" outlineLevel="1" spans="30:168">
      <c r="AD2734" s="12">
        <v>2727</v>
      </c>
      <c r="AE2734" s="12" t="s">
        <v>1261</v>
      </c>
      <c r="AF2734" s="12" t="s">
        <v>938</v>
      </c>
      <c r="AG2734" s="12" t="s">
        <v>1097</v>
      </c>
      <c r="AH2734" s="12" t="s">
        <v>2542</v>
      </c>
      <c r="EV2734" s="55">
        <v>2727</v>
      </c>
      <c r="EW2734" s="55" t="s">
        <v>1232</v>
      </c>
      <c r="EX2734" s="55" t="s">
        <v>1263</v>
      </c>
      <c r="EY2734" s="55">
        <v>10</v>
      </c>
      <c r="EZ2734" s="55">
        <v>0</v>
      </c>
      <c r="FA2734" s="55">
        <v>1994</v>
      </c>
      <c r="FB2734" s="55" t="s">
        <v>1361</v>
      </c>
      <c r="FC2734" s="55" t="s">
        <v>1258</v>
      </c>
      <c r="FD2734" s="55">
        <v>6</v>
      </c>
      <c r="FF2734" s="55">
        <v>2727</v>
      </c>
      <c r="FG2734" s="55" t="s">
        <v>1313</v>
      </c>
      <c r="FH2734" s="55" t="s">
        <v>1410</v>
      </c>
      <c r="FI2734" s="55">
        <v>3</v>
      </c>
      <c r="FJ2734" s="55">
        <v>540000</v>
      </c>
      <c r="FK2734" s="55" t="s">
        <v>1249</v>
      </c>
      <c r="FL2734" s="55">
        <v>0.3</v>
      </c>
    </row>
    <row r="2735" ht="14.25" customHeight="1" outlineLevel="1" spans="30:168">
      <c r="AD2735" s="12">
        <v>2728</v>
      </c>
      <c r="AE2735" s="12" t="s">
        <v>1261</v>
      </c>
      <c r="AF2735" s="12" t="s">
        <v>2934</v>
      </c>
      <c r="AG2735" s="12" t="s">
        <v>1703</v>
      </c>
      <c r="AH2735" s="12" t="s">
        <v>2141</v>
      </c>
      <c r="EV2735" s="55">
        <v>2728</v>
      </c>
      <c r="EW2735" s="55" t="s">
        <v>1232</v>
      </c>
      <c r="EX2735" s="55" t="s">
        <v>1263</v>
      </c>
      <c r="EY2735" s="55">
        <v>10</v>
      </c>
      <c r="EZ2735" s="55">
        <v>1995</v>
      </c>
      <c r="FA2735" s="55">
        <v>2999</v>
      </c>
      <c r="FB2735" s="55" t="s">
        <v>1361</v>
      </c>
      <c r="FC2735" s="55" t="s">
        <v>1258</v>
      </c>
      <c r="FD2735" s="55">
        <v>6</v>
      </c>
      <c r="FF2735" s="55">
        <v>2728</v>
      </c>
      <c r="FG2735" s="55" t="s">
        <v>1313</v>
      </c>
      <c r="FH2735" s="55" t="s">
        <v>1410</v>
      </c>
      <c r="FI2735" s="55">
        <v>4</v>
      </c>
      <c r="FJ2735" s="55">
        <v>0</v>
      </c>
      <c r="FK2735" s="55" t="s">
        <v>1249</v>
      </c>
      <c r="FL2735" s="55">
        <v>0.33</v>
      </c>
    </row>
    <row r="2736" ht="14.25" customHeight="1" outlineLevel="1" spans="30:168">
      <c r="AD2736" s="12">
        <v>2729</v>
      </c>
      <c r="AE2736" s="12" t="s">
        <v>1261</v>
      </c>
      <c r="AF2736" s="12" t="s">
        <v>2100</v>
      </c>
      <c r="AG2736" s="12" t="s">
        <v>1097</v>
      </c>
      <c r="AH2736" s="12" t="s">
        <v>2542</v>
      </c>
      <c r="EV2736" s="55">
        <v>2729</v>
      </c>
      <c r="EW2736" s="55" t="s">
        <v>1232</v>
      </c>
      <c r="EX2736" s="55" t="s">
        <v>1263</v>
      </c>
      <c r="EY2736" s="55">
        <v>11</v>
      </c>
      <c r="EZ2736" s="55">
        <v>0</v>
      </c>
      <c r="FA2736" s="55">
        <v>1994</v>
      </c>
      <c r="FB2736" s="55" t="s">
        <v>1361</v>
      </c>
      <c r="FC2736" s="55" t="s">
        <v>1258</v>
      </c>
      <c r="FD2736" s="55">
        <v>6</v>
      </c>
      <c r="FF2736" s="55">
        <v>2729</v>
      </c>
      <c r="FG2736" s="55" t="s">
        <v>1313</v>
      </c>
      <c r="FH2736" s="55" t="s">
        <v>1410</v>
      </c>
      <c r="FI2736" s="55">
        <v>4</v>
      </c>
      <c r="FJ2736" s="55">
        <v>1000</v>
      </c>
      <c r="FK2736" s="55" t="s">
        <v>1249</v>
      </c>
      <c r="FL2736" s="55">
        <v>0.32</v>
      </c>
    </row>
    <row r="2737" ht="14.25" customHeight="1" outlineLevel="1" spans="30:168">
      <c r="AD2737" s="12">
        <v>2730</v>
      </c>
      <c r="AE2737" s="12" t="s">
        <v>1261</v>
      </c>
      <c r="AF2737" s="12" t="s">
        <v>2971</v>
      </c>
      <c r="AG2737" s="12" t="s">
        <v>1703</v>
      </c>
      <c r="AH2737" s="12" t="s">
        <v>2141</v>
      </c>
      <c r="EV2737" s="55">
        <v>2730</v>
      </c>
      <c r="EW2737" s="55" t="s">
        <v>1232</v>
      </c>
      <c r="EX2737" s="55" t="s">
        <v>1263</v>
      </c>
      <c r="EY2737" s="55">
        <v>11</v>
      </c>
      <c r="EZ2737" s="55">
        <v>1995</v>
      </c>
      <c r="FA2737" s="55">
        <v>2999</v>
      </c>
      <c r="FB2737" s="55" t="s">
        <v>1361</v>
      </c>
      <c r="FC2737" s="55" t="s">
        <v>1258</v>
      </c>
      <c r="FD2737" s="55">
        <v>6</v>
      </c>
      <c r="FF2737" s="55">
        <v>2730</v>
      </c>
      <c r="FG2737" s="55" t="s">
        <v>1313</v>
      </c>
      <c r="FH2737" s="55" t="s">
        <v>1410</v>
      </c>
      <c r="FI2737" s="55">
        <v>4</v>
      </c>
      <c r="FJ2737" s="55">
        <v>2500</v>
      </c>
      <c r="FK2737" s="55" t="s">
        <v>1249</v>
      </c>
      <c r="FL2737" s="55">
        <v>0.3</v>
      </c>
    </row>
    <row r="2738" ht="14.25" customHeight="1" outlineLevel="1" spans="30:168">
      <c r="AD2738" s="12">
        <v>2731</v>
      </c>
      <c r="AE2738" s="12" t="s">
        <v>1261</v>
      </c>
      <c r="AF2738" s="12" t="s">
        <v>2360</v>
      </c>
      <c r="AG2738" s="12" t="s">
        <v>1097</v>
      </c>
      <c r="AH2738" s="12" t="s">
        <v>2542</v>
      </c>
      <c r="EV2738" s="55">
        <v>2731</v>
      </c>
      <c r="EW2738" s="55" t="s">
        <v>1232</v>
      </c>
      <c r="EX2738" s="55" t="s">
        <v>1263</v>
      </c>
      <c r="EY2738" s="55">
        <v>12</v>
      </c>
      <c r="EZ2738" s="55">
        <v>0</v>
      </c>
      <c r="FA2738" s="55">
        <v>1994</v>
      </c>
      <c r="FB2738" s="55" t="s">
        <v>1361</v>
      </c>
      <c r="FC2738" s="55" t="s">
        <v>1258</v>
      </c>
      <c r="FD2738" s="55">
        <v>6</v>
      </c>
      <c r="FF2738" s="55">
        <v>2731</v>
      </c>
      <c r="FG2738" s="55" t="s">
        <v>1313</v>
      </c>
      <c r="FH2738" s="55" t="s">
        <v>1410</v>
      </c>
      <c r="FI2738" s="55">
        <v>4</v>
      </c>
      <c r="FJ2738" s="55">
        <v>5000</v>
      </c>
      <c r="FK2738" s="55" t="s">
        <v>1249</v>
      </c>
      <c r="FL2738" s="55">
        <v>0.3</v>
      </c>
    </row>
    <row r="2739" ht="14.25" customHeight="1" outlineLevel="1" spans="30:168">
      <c r="AD2739" s="12">
        <v>2732</v>
      </c>
      <c r="AE2739" s="12" t="s">
        <v>1261</v>
      </c>
      <c r="AF2739" s="12" t="s">
        <v>2884</v>
      </c>
      <c r="AG2739" s="12" t="s">
        <v>1703</v>
      </c>
      <c r="AH2739" s="12" t="s">
        <v>2141</v>
      </c>
      <c r="EV2739" s="55">
        <v>2732</v>
      </c>
      <c r="EW2739" s="55" t="s">
        <v>1232</v>
      </c>
      <c r="EX2739" s="55" t="s">
        <v>1263</v>
      </c>
      <c r="EY2739" s="55">
        <v>12</v>
      </c>
      <c r="EZ2739" s="55">
        <v>1995</v>
      </c>
      <c r="FA2739" s="55">
        <v>2999</v>
      </c>
      <c r="FB2739" s="55" t="s">
        <v>1361</v>
      </c>
      <c r="FC2739" s="55" t="s">
        <v>1258</v>
      </c>
      <c r="FD2739" s="55">
        <v>6</v>
      </c>
      <c r="FF2739" s="55">
        <v>2732</v>
      </c>
      <c r="FG2739" s="55" t="s">
        <v>1313</v>
      </c>
      <c r="FH2739" s="55" t="s">
        <v>1410</v>
      </c>
      <c r="FI2739" s="55">
        <v>4</v>
      </c>
      <c r="FJ2739" s="55">
        <v>10000</v>
      </c>
      <c r="FK2739" s="55" t="s">
        <v>1249</v>
      </c>
      <c r="FL2739" s="55">
        <v>0.3</v>
      </c>
    </row>
    <row r="2740" ht="14.25" customHeight="1" outlineLevel="1" spans="30:168">
      <c r="AD2740" s="12">
        <v>2733</v>
      </c>
      <c r="AE2740" s="12" t="s">
        <v>1261</v>
      </c>
      <c r="AF2740" s="12" t="s">
        <v>2595</v>
      </c>
      <c r="AG2740" s="12" t="s">
        <v>1097</v>
      </c>
      <c r="AH2740" s="12" t="s">
        <v>2542</v>
      </c>
      <c r="EV2740" s="55">
        <v>2733</v>
      </c>
      <c r="EW2740" s="55" t="s">
        <v>1232</v>
      </c>
      <c r="EX2740" s="55" t="s">
        <v>1263</v>
      </c>
      <c r="EY2740" s="55">
        <v>13</v>
      </c>
      <c r="EZ2740" s="55">
        <v>0</v>
      </c>
      <c r="FA2740" s="55">
        <v>1994</v>
      </c>
      <c r="FB2740" s="55" t="s">
        <v>1361</v>
      </c>
      <c r="FC2740" s="55" t="s">
        <v>1258</v>
      </c>
      <c r="FD2740" s="55">
        <v>6</v>
      </c>
      <c r="FF2740" s="55">
        <v>2733</v>
      </c>
      <c r="FG2740" s="55" t="s">
        <v>1313</v>
      </c>
      <c r="FH2740" s="55" t="s">
        <v>1410</v>
      </c>
      <c r="FI2740" s="55">
        <v>4</v>
      </c>
      <c r="FJ2740" s="55">
        <v>25000</v>
      </c>
      <c r="FK2740" s="55" t="s">
        <v>1249</v>
      </c>
      <c r="FL2740" s="55">
        <v>0.3</v>
      </c>
    </row>
    <row r="2741" ht="14.25" customHeight="1" outlineLevel="1" spans="30:168">
      <c r="AD2741" s="12">
        <v>2734</v>
      </c>
      <c r="AE2741" s="12" t="s">
        <v>1261</v>
      </c>
      <c r="AF2741" s="12" t="s">
        <v>3024</v>
      </c>
      <c r="AG2741" s="12" t="s">
        <v>1703</v>
      </c>
      <c r="AH2741" s="12" t="s">
        <v>2141</v>
      </c>
      <c r="EV2741" s="55">
        <v>2734</v>
      </c>
      <c r="EW2741" s="55" t="s">
        <v>1232</v>
      </c>
      <c r="EX2741" s="55" t="s">
        <v>1263</v>
      </c>
      <c r="EY2741" s="55">
        <v>13</v>
      </c>
      <c r="EZ2741" s="55">
        <v>1995</v>
      </c>
      <c r="FA2741" s="55">
        <v>2999</v>
      </c>
      <c r="FB2741" s="55" t="s">
        <v>1361</v>
      </c>
      <c r="FC2741" s="55" t="s">
        <v>1258</v>
      </c>
      <c r="FD2741" s="55">
        <v>6</v>
      </c>
      <c r="FF2741" s="55">
        <v>2734</v>
      </c>
      <c r="FG2741" s="55" t="s">
        <v>1313</v>
      </c>
      <c r="FH2741" s="55" t="s">
        <v>1410</v>
      </c>
      <c r="FI2741" s="55">
        <v>4</v>
      </c>
      <c r="FJ2741" s="55">
        <v>50000</v>
      </c>
      <c r="FK2741" s="55" t="s">
        <v>1249</v>
      </c>
      <c r="FL2741" s="55">
        <v>0.3</v>
      </c>
    </row>
    <row r="2742" ht="14.25" customHeight="1" outlineLevel="1" spans="30:168">
      <c r="AD2742" s="12">
        <v>2735</v>
      </c>
      <c r="AE2742" s="12" t="s">
        <v>1261</v>
      </c>
      <c r="AF2742" s="12" t="s">
        <v>2631</v>
      </c>
      <c r="AG2742" s="12" t="s">
        <v>1097</v>
      </c>
      <c r="AH2742" s="12" t="s">
        <v>2162</v>
      </c>
      <c r="EV2742" s="55">
        <v>2735</v>
      </c>
      <c r="EW2742" s="55" t="s">
        <v>1232</v>
      </c>
      <c r="EX2742" s="55" t="s">
        <v>1263</v>
      </c>
      <c r="EY2742" s="55">
        <v>14</v>
      </c>
      <c r="EZ2742" s="55">
        <v>0</v>
      </c>
      <c r="FA2742" s="55">
        <v>1994</v>
      </c>
      <c r="FB2742" s="55" t="s">
        <v>1361</v>
      </c>
      <c r="FC2742" s="55" t="s">
        <v>1258</v>
      </c>
      <c r="FD2742" s="55">
        <v>8</v>
      </c>
      <c r="FF2742" s="55">
        <v>2735</v>
      </c>
      <c r="FG2742" s="55" t="s">
        <v>1313</v>
      </c>
      <c r="FH2742" s="55" t="s">
        <v>1410</v>
      </c>
      <c r="FI2742" s="55">
        <v>4</v>
      </c>
      <c r="FJ2742" s="55">
        <v>80000</v>
      </c>
      <c r="FK2742" s="55" t="s">
        <v>1249</v>
      </c>
      <c r="FL2742" s="55">
        <v>0.3</v>
      </c>
    </row>
    <row r="2743" ht="14.25" customHeight="1" outlineLevel="1" spans="30:168">
      <c r="AD2743" s="12">
        <v>2736</v>
      </c>
      <c r="AE2743" s="12" t="s">
        <v>1261</v>
      </c>
      <c r="AF2743" s="12" t="s">
        <v>758</v>
      </c>
      <c r="AG2743" s="12" t="s">
        <v>1007</v>
      </c>
      <c r="AH2743" s="12" t="s">
        <v>3089</v>
      </c>
      <c r="EV2743" s="55">
        <v>2736</v>
      </c>
      <c r="EW2743" s="55" t="s">
        <v>1232</v>
      </c>
      <c r="EX2743" s="55" t="s">
        <v>1263</v>
      </c>
      <c r="EY2743" s="55">
        <v>14</v>
      </c>
      <c r="EZ2743" s="55">
        <v>1995</v>
      </c>
      <c r="FA2743" s="55">
        <v>2999</v>
      </c>
      <c r="FB2743" s="55" t="s">
        <v>1361</v>
      </c>
      <c r="FC2743" s="55" t="s">
        <v>1258</v>
      </c>
      <c r="FD2743" s="55">
        <v>8</v>
      </c>
      <c r="FF2743" s="55">
        <v>2736</v>
      </c>
      <c r="FG2743" s="55" t="s">
        <v>1313</v>
      </c>
      <c r="FH2743" s="55" t="s">
        <v>1410</v>
      </c>
      <c r="FI2743" s="55">
        <v>4</v>
      </c>
      <c r="FJ2743" s="55">
        <v>130000</v>
      </c>
      <c r="FK2743" s="55" t="s">
        <v>1249</v>
      </c>
      <c r="FL2743" s="55">
        <v>0.3</v>
      </c>
    </row>
    <row r="2744" ht="14.25" customHeight="1" outlineLevel="1" spans="30:168">
      <c r="AD2744" s="12">
        <v>2737</v>
      </c>
      <c r="AE2744" s="12" t="s">
        <v>1261</v>
      </c>
      <c r="AF2744" s="12" t="s">
        <v>1277</v>
      </c>
      <c r="AG2744" s="12" t="s">
        <v>1235</v>
      </c>
      <c r="AH2744" s="12" t="s">
        <v>2447</v>
      </c>
      <c r="EV2744" s="55">
        <v>2737</v>
      </c>
      <c r="EW2744" s="55" t="s">
        <v>1232</v>
      </c>
      <c r="EX2744" s="55" t="s">
        <v>1263</v>
      </c>
      <c r="EY2744" s="55">
        <v>2</v>
      </c>
      <c r="EZ2744" s="55">
        <v>0</v>
      </c>
      <c r="FA2744" s="55">
        <v>1994</v>
      </c>
      <c r="FB2744" s="55" t="s">
        <v>1361</v>
      </c>
      <c r="FC2744" s="55" t="s">
        <v>1258</v>
      </c>
      <c r="FD2744" s="55">
        <v>5.25</v>
      </c>
      <c r="FF2744" s="55">
        <v>2737</v>
      </c>
      <c r="FG2744" s="55" t="s">
        <v>1313</v>
      </c>
      <c r="FH2744" s="55" t="s">
        <v>1410</v>
      </c>
      <c r="FI2744" s="55">
        <v>4</v>
      </c>
      <c r="FJ2744" s="55">
        <v>260000</v>
      </c>
      <c r="FK2744" s="55" t="s">
        <v>1249</v>
      </c>
      <c r="FL2744" s="55">
        <v>0.3</v>
      </c>
    </row>
    <row r="2745" ht="14.25" customHeight="1" outlineLevel="1" spans="30:168">
      <c r="AD2745" s="12">
        <v>2738</v>
      </c>
      <c r="AE2745" s="12" t="s">
        <v>1261</v>
      </c>
      <c r="AF2745" s="12" t="s">
        <v>1388</v>
      </c>
      <c r="AG2745" s="12" t="s">
        <v>1007</v>
      </c>
      <c r="AH2745" s="12" t="s">
        <v>3089</v>
      </c>
      <c r="EV2745" s="55">
        <v>2738</v>
      </c>
      <c r="EW2745" s="55" t="s">
        <v>1232</v>
      </c>
      <c r="EX2745" s="55" t="s">
        <v>1263</v>
      </c>
      <c r="EY2745" s="55">
        <v>2</v>
      </c>
      <c r="EZ2745" s="55">
        <v>1995</v>
      </c>
      <c r="FA2745" s="55">
        <v>2999</v>
      </c>
      <c r="FB2745" s="55" t="s">
        <v>1361</v>
      </c>
      <c r="FC2745" s="55" t="s">
        <v>1258</v>
      </c>
      <c r="FD2745" s="55">
        <v>6</v>
      </c>
      <c r="FF2745" s="55">
        <v>2738</v>
      </c>
      <c r="FG2745" s="55" t="s">
        <v>1313</v>
      </c>
      <c r="FH2745" s="55" t="s">
        <v>1410</v>
      </c>
      <c r="FI2745" s="55">
        <v>4</v>
      </c>
      <c r="FJ2745" s="55">
        <v>400000</v>
      </c>
      <c r="FK2745" s="55" t="s">
        <v>1249</v>
      </c>
      <c r="FL2745" s="55">
        <v>0.3</v>
      </c>
    </row>
    <row r="2746" ht="14.25" customHeight="1" outlineLevel="1" spans="30:168">
      <c r="AD2746" s="12">
        <v>2739</v>
      </c>
      <c r="AE2746" s="12" t="s">
        <v>1261</v>
      </c>
      <c r="AF2746" s="12" t="s">
        <v>1327</v>
      </c>
      <c r="AG2746" s="12" t="s">
        <v>1235</v>
      </c>
      <c r="AH2746" s="12" t="s">
        <v>2709</v>
      </c>
      <c r="EV2746" s="55">
        <v>2739</v>
      </c>
      <c r="EW2746" s="55" t="s">
        <v>1232</v>
      </c>
      <c r="EX2746" s="55" t="s">
        <v>1263</v>
      </c>
      <c r="EY2746" s="55">
        <v>3</v>
      </c>
      <c r="EZ2746" s="55">
        <v>0</v>
      </c>
      <c r="FA2746" s="55">
        <v>1994</v>
      </c>
      <c r="FB2746" s="55" t="s">
        <v>1361</v>
      </c>
      <c r="FC2746" s="55" t="s">
        <v>1258</v>
      </c>
      <c r="FD2746" s="55">
        <v>5.25</v>
      </c>
      <c r="FF2746" s="55">
        <v>2739</v>
      </c>
      <c r="FG2746" s="55" t="s">
        <v>1313</v>
      </c>
      <c r="FH2746" s="55" t="s">
        <v>1410</v>
      </c>
      <c r="FI2746" s="55">
        <v>4</v>
      </c>
      <c r="FJ2746" s="55">
        <v>530000</v>
      </c>
      <c r="FK2746" s="55" t="s">
        <v>1249</v>
      </c>
      <c r="FL2746" s="55">
        <v>0.3</v>
      </c>
    </row>
    <row r="2747" ht="14.25" customHeight="1" outlineLevel="1" spans="30:168">
      <c r="AD2747" s="12">
        <v>2740</v>
      </c>
      <c r="AE2747" s="12" t="s">
        <v>1261</v>
      </c>
      <c r="AF2747" s="12" t="s">
        <v>1699</v>
      </c>
      <c r="AG2747" s="12" t="s">
        <v>1007</v>
      </c>
      <c r="AH2747" s="12" t="s">
        <v>3089</v>
      </c>
      <c r="EV2747" s="55">
        <v>2740</v>
      </c>
      <c r="EW2747" s="55" t="s">
        <v>1232</v>
      </c>
      <c r="EX2747" s="55" t="s">
        <v>1263</v>
      </c>
      <c r="EY2747" s="55">
        <v>3</v>
      </c>
      <c r="EZ2747" s="55">
        <v>1995</v>
      </c>
      <c r="FA2747" s="55">
        <v>2999</v>
      </c>
      <c r="FB2747" s="55" t="s">
        <v>1361</v>
      </c>
      <c r="FC2747" s="55" t="s">
        <v>1258</v>
      </c>
      <c r="FD2747" s="55">
        <v>6</v>
      </c>
      <c r="FF2747" s="55">
        <v>2740</v>
      </c>
      <c r="FG2747" s="55" t="s">
        <v>1313</v>
      </c>
      <c r="FH2747" s="55" t="s">
        <v>1410</v>
      </c>
      <c r="FI2747" s="55">
        <v>4</v>
      </c>
      <c r="FJ2747" s="55">
        <v>540000</v>
      </c>
      <c r="FK2747" s="55" t="s">
        <v>1249</v>
      </c>
      <c r="FL2747" s="55">
        <v>0.3</v>
      </c>
    </row>
    <row r="2748" ht="14.25" customHeight="1" outlineLevel="1" spans="30:168">
      <c r="AD2748" s="12">
        <v>2741</v>
      </c>
      <c r="AE2748" s="12" t="s">
        <v>1261</v>
      </c>
      <c r="AF2748" s="12" t="s">
        <v>1827</v>
      </c>
      <c r="AG2748" s="12" t="s">
        <v>1296</v>
      </c>
      <c r="AH2748" s="12" t="s">
        <v>2482</v>
      </c>
      <c r="EV2748" s="55">
        <v>2741</v>
      </c>
      <c r="EW2748" s="55" t="s">
        <v>1232</v>
      </c>
      <c r="EX2748" s="55" t="s">
        <v>1263</v>
      </c>
      <c r="EY2748" s="55">
        <v>4</v>
      </c>
      <c r="EZ2748" s="55">
        <v>0</v>
      </c>
      <c r="FA2748" s="55">
        <v>1994</v>
      </c>
      <c r="FB2748" s="55" t="s">
        <v>1361</v>
      </c>
      <c r="FC2748" s="55" t="s">
        <v>1258</v>
      </c>
      <c r="FD2748" s="55">
        <v>5.25</v>
      </c>
      <c r="FF2748" s="55">
        <v>2741</v>
      </c>
      <c r="FG2748" s="55" t="s">
        <v>1313</v>
      </c>
      <c r="FH2748" s="55" t="s">
        <v>1410</v>
      </c>
      <c r="FI2748" s="55">
        <v>5</v>
      </c>
      <c r="FJ2748" s="55">
        <v>0</v>
      </c>
      <c r="FK2748" s="55" t="s">
        <v>1249</v>
      </c>
      <c r="FL2748" s="55">
        <v>0.3</v>
      </c>
    </row>
    <row r="2749" ht="14.25" customHeight="1" outlineLevel="1" spans="30:168">
      <c r="AD2749" s="12">
        <v>2742</v>
      </c>
      <c r="AE2749" s="12" t="s">
        <v>1261</v>
      </c>
      <c r="AF2749" s="12" t="s">
        <v>1909</v>
      </c>
      <c r="AG2749" s="12" t="s">
        <v>1007</v>
      </c>
      <c r="AH2749" s="12" t="s">
        <v>3089</v>
      </c>
      <c r="EV2749" s="55">
        <v>2742</v>
      </c>
      <c r="EW2749" s="55" t="s">
        <v>1232</v>
      </c>
      <c r="EX2749" s="55" t="s">
        <v>1263</v>
      </c>
      <c r="EY2749" s="55">
        <v>4</v>
      </c>
      <c r="EZ2749" s="55">
        <v>1995</v>
      </c>
      <c r="FA2749" s="55">
        <v>2999</v>
      </c>
      <c r="FB2749" s="55" t="s">
        <v>1361</v>
      </c>
      <c r="FC2749" s="55" t="s">
        <v>1258</v>
      </c>
      <c r="FD2749" s="55">
        <v>6</v>
      </c>
      <c r="FF2749" s="55">
        <v>2742</v>
      </c>
      <c r="FG2749" s="55" t="s">
        <v>1313</v>
      </c>
      <c r="FH2749" s="55" t="s">
        <v>1410</v>
      </c>
      <c r="FI2749" s="55">
        <v>5</v>
      </c>
      <c r="FJ2749" s="55">
        <v>1000</v>
      </c>
      <c r="FK2749" s="55" t="s">
        <v>1249</v>
      </c>
      <c r="FL2749" s="55">
        <v>0.3</v>
      </c>
    </row>
    <row r="2750" ht="14.25" customHeight="1" outlineLevel="1" spans="30:168">
      <c r="AD2750" s="12">
        <v>2743</v>
      </c>
      <c r="AE2750" s="12" t="s">
        <v>1261</v>
      </c>
      <c r="AF2750" s="12" t="s">
        <v>1328</v>
      </c>
      <c r="AG2750" s="12" t="s">
        <v>1296</v>
      </c>
      <c r="AH2750" s="12" t="s">
        <v>2681</v>
      </c>
      <c r="EV2750" s="55">
        <v>2743</v>
      </c>
      <c r="EW2750" s="55" t="s">
        <v>1232</v>
      </c>
      <c r="EX2750" s="55" t="s">
        <v>1263</v>
      </c>
      <c r="EY2750" s="55">
        <v>5</v>
      </c>
      <c r="EZ2750" s="55">
        <v>0</v>
      </c>
      <c r="FA2750" s="55">
        <v>1994</v>
      </c>
      <c r="FB2750" s="55" t="s">
        <v>1361</v>
      </c>
      <c r="FC2750" s="55" t="s">
        <v>1258</v>
      </c>
      <c r="FD2750" s="55">
        <v>5.25</v>
      </c>
      <c r="FF2750" s="55">
        <v>2743</v>
      </c>
      <c r="FG2750" s="55" t="s">
        <v>1313</v>
      </c>
      <c r="FH2750" s="55" t="s">
        <v>1410</v>
      </c>
      <c r="FI2750" s="55">
        <v>5</v>
      </c>
      <c r="FJ2750" s="55">
        <v>2500</v>
      </c>
      <c r="FK2750" s="55" t="s">
        <v>1249</v>
      </c>
      <c r="FL2750" s="55">
        <v>0.3</v>
      </c>
    </row>
    <row r="2751" ht="14.25" customHeight="1" outlineLevel="1" spans="30:168">
      <c r="AD2751" s="12">
        <v>2744</v>
      </c>
      <c r="AE2751" s="12" t="s">
        <v>1261</v>
      </c>
      <c r="AF2751" s="12" t="s">
        <v>2089</v>
      </c>
      <c r="AG2751" s="12" t="s">
        <v>1007</v>
      </c>
      <c r="AH2751" s="12" t="s">
        <v>3089</v>
      </c>
      <c r="EV2751" s="55">
        <v>2744</v>
      </c>
      <c r="EW2751" s="55" t="s">
        <v>1232</v>
      </c>
      <c r="EX2751" s="55" t="s">
        <v>1263</v>
      </c>
      <c r="EY2751" s="55">
        <v>5</v>
      </c>
      <c r="EZ2751" s="55">
        <v>1995</v>
      </c>
      <c r="FA2751" s="55">
        <v>2999</v>
      </c>
      <c r="FB2751" s="55" t="s">
        <v>1361</v>
      </c>
      <c r="FC2751" s="55" t="s">
        <v>1258</v>
      </c>
      <c r="FD2751" s="55">
        <v>6</v>
      </c>
      <c r="FF2751" s="55">
        <v>2744</v>
      </c>
      <c r="FG2751" s="55" t="s">
        <v>1313</v>
      </c>
      <c r="FH2751" s="55" t="s">
        <v>1410</v>
      </c>
      <c r="FI2751" s="55">
        <v>5</v>
      </c>
      <c r="FJ2751" s="55">
        <v>5000</v>
      </c>
      <c r="FK2751" s="55" t="s">
        <v>1249</v>
      </c>
      <c r="FL2751" s="55">
        <v>0.3</v>
      </c>
    </row>
    <row r="2752" ht="14.25" customHeight="1" outlineLevel="1" spans="30:168">
      <c r="AD2752" s="12">
        <v>2745</v>
      </c>
      <c r="AE2752" s="12" t="s">
        <v>1261</v>
      </c>
      <c r="AF2752" s="12" t="s">
        <v>1687</v>
      </c>
      <c r="AG2752" s="12" t="s">
        <v>1296</v>
      </c>
      <c r="AH2752" s="12" t="s">
        <v>2681</v>
      </c>
      <c r="EV2752" s="55">
        <v>2745</v>
      </c>
      <c r="EW2752" s="55" t="s">
        <v>1232</v>
      </c>
      <c r="EX2752" s="55" t="s">
        <v>1263</v>
      </c>
      <c r="EY2752" s="55">
        <v>6</v>
      </c>
      <c r="EZ2752" s="55">
        <v>0</v>
      </c>
      <c r="FA2752" s="55">
        <v>1994</v>
      </c>
      <c r="FB2752" s="55" t="s">
        <v>1361</v>
      </c>
      <c r="FC2752" s="55" t="s">
        <v>1258</v>
      </c>
      <c r="FD2752" s="55">
        <v>5.25</v>
      </c>
      <c r="FF2752" s="55">
        <v>2745</v>
      </c>
      <c r="FG2752" s="55" t="s">
        <v>1313</v>
      </c>
      <c r="FH2752" s="55" t="s">
        <v>1410</v>
      </c>
      <c r="FI2752" s="55">
        <v>5</v>
      </c>
      <c r="FJ2752" s="55">
        <v>10000</v>
      </c>
      <c r="FK2752" s="55" t="s">
        <v>1249</v>
      </c>
      <c r="FL2752" s="55">
        <v>0.3</v>
      </c>
    </row>
    <row r="2753" ht="14.25" customHeight="1" outlineLevel="1" spans="30:168">
      <c r="AD2753" s="12">
        <v>2746</v>
      </c>
      <c r="AE2753" s="12" t="s">
        <v>1261</v>
      </c>
      <c r="AF2753" s="12" t="s">
        <v>762</v>
      </c>
      <c r="AG2753" s="12" t="s">
        <v>2199</v>
      </c>
      <c r="AH2753" s="12" t="s">
        <v>3090</v>
      </c>
      <c r="EV2753" s="55">
        <v>2746</v>
      </c>
      <c r="EW2753" s="55" t="s">
        <v>1232</v>
      </c>
      <c r="EX2753" s="55" t="s">
        <v>1263</v>
      </c>
      <c r="EY2753" s="55">
        <v>6</v>
      </c>
      <c r="EZ2753" s="55">
        <v>1995</v>
      </c>
      <c r="FA2753" s="55">
        <v>2999</v>
      </c>
      <c r="FB2753" s="55" t="s">
        <v>1361</v>
      </c>
      <c r="FC2753" s="55" t="s">
        <v>1258</v>
      </c>
      <c r="FD2753" s="55">
        <v>6</v>
      </c>
      <c r="FF2753" s="55">
        <v>2746</v>
      </c>
      <c r="FG2753" s="55" t="s">
        <v>1313</v>
      </c>
      <c r="FH2753" s="55" t="s">
        <v>1410</v>
      </c>
      <c r="FI2753" s="55">
        <v>5</v>
      </c>
      <c r="FJ2753" s="55">
        <v>25000</v>
      </c>
      <c r="FK2753" s="55" t="s">
        <v>1249</v>
      </c>
      <c r="FL2753" s="55">
        <v>0.3</v>
      </c>
    </row>
    <row r="2754" ht="14.25" customHeight="1" outlineLevel="1" spans="30:168">
      <c r="AD2754" s="12">
        <v>2747</v>
      </c>
      <c r="AE2754" s="12" t="s">
        <v>1261</v>
      </c>
      <c r="AF2754" s="12" t="s">
        <v>996</v>
      </c>
      <c r="AG2754" s="12" t="s">
        <v>1346</v>
      </c>
      <c r="AH2754" s="12" t="s">
        <v>2589</v>
      </c>
      <c r="EV2754" s="55">
        <v>2747</v>
      </c>
      <c r="EW2754" s="55" t="s">
        <v>1232</v>
      </c>
      <c r="EX2754" s="55" t="s">
        <v>1263</v>
      </c>
      <c r="EY2754" s="55">
        <v>7</v>
      </c>
      <c r="EZ2754" s="55">
        <v>0</v>
      </c>
      <c r="FA2754" s="55">
        <v>1994</v>
      </c>
      <c r="FB2754" s="55" t="s">
        <v>1361</v>
      </c>
      <c r="FC2754" s="55" t="s">
        <v>1258</v>
      </c>
      <c r="FD2754" s="55">
        <v>3.25</v>
      </c>
      <c r="FF2754" s="55">
        <v>2747</v>
      </c>
      <c r="FG2754" s="55" t="s">
        <v>1313</v>
      </c>
      <c r="FH2754" s="55" t="s">
        <v>1410</v>
      </c>
      <c r="FI2754" s="55">
        <v>5</v>
      </c>
      <c r="FJ2754" s="55">
        <v>50000</v>
      </c>
      <c r="FK2754" s="55" t="s">
        <v>1249</v>
      </c>
      <c r="FL2754" s="55">
        <v>0.3</v>
      </c>
    </row>
    <row r="2755" ht="14.25" customHeight="1" outlineLevel="1" spans="30:168">
      <c r="AD2755" s="12">
        <v>2748</v>
      </c>
      <c r="AE2755" s="12" t="s">
        <v>1261</v>
      </c>
      <c r="AF2755" s="12" t="s">
        <v>749</v>
      </c>
      <c r="AG2755" s="12" t="s">
        <v>2199</v>
      </c>
      <c r="AH2755" s="12" t="s">
        <v>3090</v>
      </c>
      <c r="EV2755" s="55">
        <v>2748</v>
      </c>
      <c r="EW2755" s="55" t="s">
        <v>1232</v>
      </c>
      <c r="EX2755" s="55" t="s">
        <v>1263</v>
      </c>
      <c r="EY2755" s="55">
        <v>7</v>
      </c>
      <c r="EZ2755" s="55">
        <v>1995</v>
      </c>
      <c r="FA2755" s="55">
        <v>2999</v>
      </c>
      <c r="FB2755" s="55" t="s">
        <v>1361</v>
      </c>
      <c r="FC2755" s="55" t="s">
        <v>1258</v>
      </c>
      <c r="FD2755" s="55">
        <v>3.25</v>
      </c>
      <c r="FF2755" s="55">
        <v>2748</v>
      </c>
      <c r="FG2755" s="55" t="s">
        <v>1313</v>
      </c>
      <c r="FH2755" s="55" t="s">
        <v>1410</v>
      </c>
      <c r="FI2755" s="55">
        <v>5</v>
      </c>
      <c r="FJ2755" s="55">
        <v>80000</v>
      </c>
      <c r="FK2755" s="55" t="s">
        <v>1249</v>
      </c>
      <c r="FL2755" s="55">
        <v>0.3</v>
      </c>
    </row>
    <row r="2756" ht="14.25" customHeight="1" outlineLevel="1" spans="30:168">
      <c r="AD2756" s="12">
        <v>2749</v>
      </c>
      <c r="AE2756" s="12" t="s">
        <v>1261</v>
      </c>
      <c r="AF2756" s="12" t="s">
        <v>1214</v>
      </c>
      <c r="AG2756" s="12" t="s">
        <v>1346</v>
      </c>
      <c r="AH2756" s="12" t="s">
        <v>2634</v>
      </c>
      <c r="EV2756" s="55">
        <v>2749</v>
      </c>
      <c r="EW2756" s="55" t="s">
        <v>1232</v>
      </c>
      <c r="EX2756" s="55" t="s">
        <v>1263</v>
      </c>
      <c r="EY2756" s="55">
        <v>8</v>
      </c>
      <c r="EZ2756" s="55">
        <v>0</v>
      </c>
      <c r="FA2756" s="55">
        <v>1994</v>
      </c>
      <c r="FB2756" s="55" t="s">
        <v>1262</v>
      </c>
      <c r="FC2756" s="55" t="s">
        <v>1258</v>
      </c>
      <c r="FD2756" s="55">
        <v>0</v>
      </c>
      <c r="FF2756" s="55">
        <v>2749</v>
      </c>
      <c r="FG2756" s="55" t="s">
        <v>1313</v>
      </c>
      <c r="FH2756" s="55" t="s">
        <v>1410</v>
      </c>
      <c r="FI2756" s="55">
        <v>5</v>
      </c>
      <c r="FJ2756" s="55">
        <v>130000</v>
      </c>
      <c r="FK2756" s="55" t="s">
        <v>1249</v>
      </c>
      <c r="FL2756" s="55">
        <v>0.3</v>
      </c>
    </row>
    <row r="2757" ht="14.25" customHeight="1" outlineLevel="1" spans="30:168">
      <c r="AD2757" s="12">
        <v>2750</v>
      </c>
      <c r="AE2757" s="12" t="s">
        <v>1261</v>
      </c>
      <c r="AF2757" s="12" t="s">
        <v>1700</v>
      </c>
      <c r="AG2757" s="12" t="s">
        <v>2199</v>
      </c>
      <c r="AH2757" s="12" t="s">
        <v>3090</v>
      </c>
      <c r="EV2757" s="55">
        <v>2750</v>
      </c>
      <c r="EW2757" s="55" t="s">
        <v>1232</v>
      </c>
      <c r="EX2757" s="55" t="s">
        <v>1263</v>
      </c>
      <c r="EY2757" s="55">
        <v>8</v>
      </c>
      <c r="EZ2757" s="55">
        <v>1995</v>
      </c>
      <c r="FA2757" s="55">
        <v>2999</v>
      </c>
      <c r="FB2757" s="55" t="s">
        <v>1262</v>
      </c>
      <c r="FC2757" s="55" t="s">
        <v>1258</v>
      </c>
      <c r="FD2757" s="55">
        <v>0</v>
      </c>
      <c r="FF2757" s="55">
        <v>2750</v>
      </c>
      <c r="FG2757" s="55" t="s">
        <v>1313</v>
      </c>
      <c r="FH2757" s="55" t="s">
        <v>1410</v>
      </c>
      <c r="FI2757" s="55">
        <v>5</v>
      </c>
      <c r="FJ2757" s="55">
        <v>260000</v>
      </c>
      <c r="FK2757" s="55" t="s">
        <v>1249</v>
      </c>
      <c r="FL2757" s="55">
        <v>0.3</v>
      </c>
    </row>
    <row r="2758" ht="14.25" customHeight="1" outlineLevel="1" spans="30:168">
      <c r="AD2758" s="12">
        <v>2751</v>
      </c>
      <c r="AE2758" s="12" t="s">
        <v>1261</v>
      </c>
      <c r="AF2758" s="12" t="s">
        <v>1077</v>
      </c>
      <c r="AG2758" s="12" t="s">
        <v>1731</v>
      </c>
      <c r="AH2758" s="12" t="s">
        <v>2745</v>
      </c>
      <c r="EV2758" s="55">
        <v>2751</v>
      </c>
      <c r="EW2758" s="55" t="s">
        <v>1232</v>
      </c>
      <c r="EX2758" s="55" t="s">
        <v>1263</v>
      </c>
      <c r="EY2758" s="55">
        <v>9</v>
      </c>
      <c r="EZ2758" s="55">
        <v>0</v>
      </c>
      <c r="FA2758" s="55">
        <v>1994</v>
      </c>
      <c r="FB2758" s="55" t="s">
        <v>1361</v>
      </c>
      <c r="FC2758" s="55" t="s">
        <v>1258</v>
      </c>
      <c r="FD2758" s="55">
        <v>6</v>
      </c>
      <c r="FF2758" s="55">
        <v>2751</v>
      </c>
      <c r="FG2758" s="55" t="s">
        <v>1313</v>
      </c>
      <c r="FH2758" s="55" t="s">
        <v>1410</v>
      </c>
      <c r="FI2758" s="55">
        <v>5</v>
      </c>
      <c r="FJ2758" s="55">
        <v>400000</v>
      </c>
      <c r="FK2758" s="55" t="s">
        <v>1249</v>
      </c>
      <c r="FL2758" s="55">
        <v>0.3</v>
      </c>
    </row>
    <row r="2759" ht="14.25" customHeight="1" outlineLevel="1" spans="30:168">
      <c r="AD2759" s="12">
        <v>2752</v>
      </c>
      <c r="AE2759" s="12" t="s">
        <v>1261</v>
      </c>
      <c r="AF2759" s="12" t="s">
        <v>1430</v>
      </c>
      <c r="AG2759" s="12" t="s">
        <v>2199</v>
      </c>
      <c r="AH2759" s="12" t="s">
        <v>3090</v>
      </c>
      <c r="EV2759" s="55">
        <v>2752</v>
      </c>
      <c r="EW2759" s="55" t="s">
        <v>1232</v>
      </c>
      <c r="EX2759" s="55" t="s">
        <v>1263</v>
      </c>
      <c r="EY2759" s="55">
        <v>9</v>
      </c>
      <c r="EZ2759" s="55">
        <v>1995</v>
      </c>
      <c r="FA2759" s="55">
        <v>2999</v>
      </c>
      <c r="FB2759" s="55" t="s">
        <v>1361</v>
      </c>
      <c r="FC2759" s="55" t="s">
        <v>1258</v>
      </c>
      <c r="FD2759" s="55">
        <v>6</v>
      </c>
      <c r="FF2759" s="55">
        <v>2752</v>
      </c>
      <c r="FG2759" s="55" t="s">
        <v>1313</v>
      </c>
      <c r="FH2759" s="55" t="s">
        <v>1410</v>
      </c>
      <c r="FI2759" s="55">
        <v>5</v>
      </c>
      <c r="FJ2759" s="55">
        <v>530000</v>
      </c>
      <c r="FK2759" s="55" t="s">
        <v>1249</v>
      </c>
      <c r="FL2759" s="55">
        <v>0.3</v>
      </c>
    </row>
    <row r="2760" ht="14.25" customHeight="1" outlineLevel="1" spans="30:168">
      <c r="AD2760" s="12">
        <v>2753</v>
      </c>
      <c r="AE2760" s="12" t="s">
        <v>1261</v>
      </c>
      <c r="AF2760" s="12" t="s">
        <v>1323</v>
      </c>
      <c r="AG2760" s="12" t="s">
        <v>1731</v>
      </c>
      <c r="AH2760" s="12" t="s">
        <v>2745</v>
      </c>
      <c r="EV2760" s="55">
        <v>2753</v>
      </c>
      <c r="EW2760" s="55" t="s">
        <v>1232</v>
      </c>
      <c r="EX2760" s="55" t="s">
        <v>2272</v>
      </c>
      <c r="EY2760" s="55">
        <v>1</v>
      </c>
      <c r="EZ2760" s="55">
        <v>0</v>
      </c>
      <c r="FA2760" s="55">
        <v>1994</v>
      </c>
      <c r="FB2760" s="55" t="s">
        <v>1262</v>
      </c>
      <c r="FC2760" s="55" t="s">
        <v>1258</v>
      </c>
      <c r="FD2760" s="55">
        <v>0</v>
      </c>
      <c r="FF2760" s="55">
        <v>2753</v>
      </c>
      <c r="FG2760" s="55" t="s">
        <v>1313</v>
      </c>
      <c r="FH2760" s="55" t="s">
        <v>1410</v>
      </c>
      <c r="FI2760" s="55">
        <v>5</v>
      </c>
      <c r="FJ2760" s="55">
        <v>540000</v>
      </c>
      <c r="FK2760" s="55" t="s">
        <v>1249</v>
      </c>
      <c r="FL2760" s="55">
        <v>0.3</v>
      </c>
    </row>
    <row r="2761" ht="14.25" customHeight="1" outlineLevel="1" spans="30:168">
      <c r="AD2761" s="12">
        <v>2754</v>
      </c>
      <c r="AE2761" s="12" t="s">
        <v>1261</v>
      </c>
      <c r="AF2761" s="12" t="s">
        <v>2090</v>
      </c>
      <c r="AG2761" s="12" t="s">
        <v>2199</v>
      </c>
      <c r="AH2761" s="12" t="s">
        <v>3090</v>
      </c>
      <c r="EV2761" s="55">
        <v>2754</v>
      </c>
      <c r="EW2761" s="55" t="s">
        <v>1232</v>
      </c>
      <c r="EX2761" s="55" t="s">
        <v>2272</v>
      </c>
      <c r="EY2761" s="55">
        <v>1</v>
      </c>
      <c r="EZ2761" s="55">
        <v>1995</v>
      </c>
      <c r="FA2761" s="55">
        <v>2999</v>
      </c>
      <c r="FB2761" s="55" t="s">
        <v>1262</v>
      </c>
      <c r="FC2761" s="55" t="s">
        <v>1258</v>
      </c>
      <c r="FD2761" s="55">
        <v>0</v>
      </c>
      <c r="FF2761" s="55">
        <v>2754</v>
      </c>
      <c r="FG2761" s="55" t="s">
        <v>1313</v>
      </c>
      <c r="FH2761" s="55" t="s">
        <v>1410</v>
      </c>
      <c r="FI2761" s="55">
        <v>6</v>
      </c>
      <c r="FJ2761" s="55">
        <v>0</v>
      </c>
      <c r="FK2761" s="55" t="s">
        <v>1249</v>
      </c>
      <c r="FL2761" s="55">
        <v>0.3</v>
      </c>
    </row>
    <row r="2762" ht="14.25" customHeight="1" outlineLevel="1" spans="30:168">
      <c r="AD2762" s="12">
        <v>2755</v>
      </c>
      <c r="AE2762" s="12" t="s">
        <v>1261</v>
      </c>
      <c r="AF2762" s="12" t="s">
        <v>1772</v>
      </c>
      <c r="AG2762" s="12" t="s">
        <v>1731</v>
      </c>
      <c r="AH2762" s="12" t="s">
        <v>2745</v>
      </c>
      <c r="EV2762" s="55">
        <v>2755</v>
      </c>
      <c r="EW2762" s="55" t="s">
        <v>1232</v>
      </c>
      <c r="EX2762" s="55" t="s">
        <v>2055</v>
      </c>
      <c r="EY2762" s="55">
        <v>1</v>
      </c>
      <c r="EZ2762" s="55">
        <v>0</v>
      </c>
      <c r="FA2762" s="55">
        <v>1994</v>
      </c>
      <c r="FB2762" s="55" t="s">
        <v>1262</v>
      </c>
      <c r="FC2762" s="55" t="s">
        <v>1258</v>
      </c>
      <c r="FD2762" s="55">
        <v>0</v>
      </c>
      <c r="FF2762" s="55">
        <v>2755</v>
      </c>
      <c r="FG2762" s="55" t="s">
        <v>1313</v>
      </c>
      <c r="FH2762" s="55" t="s">
        <v>1410</v>
      </c>
      <c r="FI2762" s="55">
        <v>6</v>
      </c>
      <c r="FJ2762" s="55">
        <v>1000</v>
      </c>
      <c r="FK2762" s="55" t="s">
        <v>1249</v>
      </c>
      <c r="FL2762" s="55">
        <v>0.3</v>
      </c>
    </row>
    <row r="2763" ht="14.25" customHeight="1" outlineLevel="1" spans="30:168">
      <c r="AD2763" s="12">
        <v>2756</v>
      </c>
      <c r="AE2763" s="12" t="s">
        <v>1261</v>
      </c>
      <c r="AF2763" s="12" t="s">
        <v>1955</v>
      </c>
      <c r="AG2763" s="12" t="s">
        <v>2199</v>
      </c>
      <c r="AH2763" s="12" t="s">
        <v>3090</v>
      </c>
      <c r="EV2763" s="55">
        <v>2756</v>
      </c>
      <c r="EW2763" s="55" t="s">
        <v>1232</v>
      </c>
      <c r="EX2763" s="55" t="s">
        <v>2055</v>
      </c>
      <c r="EY2763" s="55">
        <v>1</v>
      </c>
      <c r="EZ2763" s="55">
        <v>1995</v>
      </c>
      <c r="FA2763" s="55">
        <v>2999</v>
      </c>
      <c r="FB2763" s="55" t="s">
        <v>1262</v>
      </c>
      <c r="FC2763" s="55" t="s">
        <v>1258</v>
      </c>
      <c r="FD2763" s="55">
        <v>0</v>
      </c>
      <c r="FF2763" s="55">
        <v>2756</v>
      </c>
      <c r="FG2763" s="55" t="s">
        <v>1313</v>
      </c>
      <c r="FH2763" s="55" t="s">
        <v>1410</v>
      </c>
      <c r="FI2763" s="55">
        <v>6</v>
      </c>
      <c r="FJ2763" s="55">
        <v>2500</v>
      </c>
      <c r="FK2763" s="55" t="s">
        <v>1249</v>
      </c>
      <c r="FL2763" s="55">
        <v>0.3</v>
      </c>
    </row>
    <row r="2764" ht="14.25" customHeight="1" outlineLevel="1" spans="30:168">
      <c r="AD2764" s="12">
        <v>2757</v>
      </c>
      <c r="AE2764" s="12" t="s">
        <v>1261</v>
      </c>
      <c r="AF2764" s="12" t="s">
        <v>2000</v>
      </c>
      <c r="AG2764" s="12" t="s">
        <v>1731</v>
      </c>
      <c r="AH2764" s="12" t="s">
        <v>2745</v>
      </c>
      <c r="EV2764" s="55">
        <v>2757</v>
      </c>
      <c r="EW2764" s="55" t="s">
        <v>1232</v>
      </c>
      <c r="EX2764" s="55" t="s">
        <v>2055</v>
      </c>
      <c r="EY2764" s="55">
        <v>2</v>
      </c>
      <c r="EZ2764" s="55">
        <v>0</v>
      </c>
      <c r="FA2764" s="55">
        <v>1994</v>
      </c>
      <c r="FB2764" s="55" t="s">
        <v>1262</v>
      </c>
      <c r="FC2764" s="55" t="s">
        <v>1258</v>
      </c>
      <c r="FD2764" s="55">
        <v>0</v>
      </c>
      <c r="FF2764" s="55">
        <v>2757</v>
      </c>
      <c r="FG2764" s="55" t="s">
        <v>1313</v>
      </c>
      <c r="FH2764" s="55" t="s">
        <v>1410</v>
      </c>
      <c r="FI2764" s="55">
        <v>6</v>
      </c>
      <c r="FJ2764" s="55">
        <v>5000</v>
      </c>
      <c r="FK2764" s="55" t="s">
        <v>1249</v>
      </c>
      <c r="FL2764" s="55">
        <v>0.3</v>
      </c>
    </row>
    <row r="2765" ht="14.25" customHeight="1" outlineLevel="1" spans="30:168">
      <c r="AD2765" s="12">
        <v>2758</v>
      </c>
      <c r="AE2765" s="12" t="s">
        <v>1261</v>
      </c>
      <c r="AF2765" s="12" t="s">
        <v>1892</v>
      </c>
      <c r="AG2765" s="12" t="s">
        <v>2199</v>
      </c>
      <c r="AH2765" s="12" t="s">
        <v>3090</v>
      </c>
      <c r="EV2765" s="55">
        <v>2758</v>
      </c>
      <c r="EW2765" s="55" t="s">
        <v>1232</v>
      </c>
      <c r="EX2765" s="55" t="s">
        <v>2055</v>
      </c>
      <c r="EY2765" s="55">
        <v>2</v>
      </c>
      <c r="EZ2765" s="55">
        <v>1995</v>
      </c>
      <c r="FA2765" s="55">
        <v>2999</v>
      </c>
      <c r="FB2765" s="55" t="s">
        <v>1262</v>
      </c>
      <c r="FC2765" s="55" t="s">
        <v>1258</v>
      </c>
      <c r="FD2765" s="55">
        <v>0</v>
      </c>
      <c r="FF2765" s="55">
        <v>2758</v>
      </c>
      <c r="FG2765" s="55" t="s">
        <v>1313</v>
      </c>
      <c r="FH2765" s="55" t="s">
        <v>1410</v>
      </c>
      <c r="FI2765" s="55">
        <v>6</v>
      </c>
      <c r="FJ2765" s="55">
        <v>10000</v>
      </c>
      <c r="FK2765" s="55" t="s">
        <v>1249</v>
      </c>
      <c r="FL2765" s="55">
        <v>0.3</v>
      </c>
    </row>
    <row r="2766" ht="14.25" customHeight="1" outlineLevel="1" spans="30:168">
      <c r="AD2766" s="12">
        <v>2759</v>
      </c>
      <c r="AE2766" s="12" t="s">
        <v>1261</v>
      </c>
      <c r="AF2766" s="12" t="s">
        <v>1587</v>
      </c>
      <c r="AG2766" s="12" t="s">
        <v>1731</v>
      </c>
      <c r="AH2766" s="12" t="s">
        <v>2745</v>
      </c>
      <c r="EV2766" s="55">
        <v>2759</v>
      </c>
      <c r="EW2766" s="55" t="s">
        <v>1232</v>
      </c>
      <c r="EX2766" s="55" t="s">
        <v>1708</v>
      </c>
      <c r="EY2766" s="55">
        <v>1</v>
      </c>
      <c r="EZ2766" s="55">
        <v>0</v>
      </c>
      <c r="FA2766" s="55">
        <v>1994</v>
      </c>
      <c r="FB2766" s="55" t="s">
        <v>1361</v>
      </c>
      <c r="FC2766" s="55" t="s">
        <v>1258</v>
      </c>
      <c r="FD2766" s="55">
        <v>10</v>
      </c>
      <c r="FF2766" s="55">
        <v>2759</v>
      </c>
      <c r="FG2766" s="55" t="s">
        <v>1313</v>
      </c>
      <c r="FH2766" s="55" t="s">
        <v>1410</v>
      </c>
      <c r="FI2766" s="55">
        <v>6</v>
      </c>
      <c r="FJ2766" s="55">
        <v>25000</v>
      </c>
      <c r="FK2766" s="55" t="s">
        <v>1249</v>
      </c>
      <c r="FL2766" s="55">
        <v>0.3</v>
      </c>
    </row>
    <row r="2767" ht="14.25" customHeight="1" outlineLevel="1" spans="30:168">
      <c r="AD2767" s="12">
        <v>2760</v>
      </c>
      <c r="AE2767" s="12" t="s">
        <v>1261</v>
      </c>
      <c r="AF2767" s="12" t="s">
        <v>2505</v>
      </c>
      <c r="AG2767" s="12" t="s">
        <v>2199</v>
      </c>
      <c r="AH2767" s="12" t="s">
        <v>3090</v>
      </c>
      <c r="EV2767" s="55">
        <v>2760</v>
      </c>
      <c r="EW2767" s="55" t="s">
        <v>1232</v>
      </c>
      <c r="EX2767" s="55" t="s">
        <v>1708</v>
      </c>
      <c r="EY2767" s="55">
        <v>1</v>
      </c>
      <c r="EZ2767" s="55">
        <v>1995</v>
      </c>
      <c r="FA2767" s="55">
        <v>2999</v>
      </c>
      <c r="FB2767" s="55" t="s">
        <v>1361</v>
      </c>
      <c r="FC2767" s="55" t="s">
        <v>1258</v>
      </c>
      <c r="FD2767" s="55">
        <v>10</v>
      </c>
      <c r="FF2767" s="55">
        <v>2760</v>
      </c>
      <c r="FG2767" s="55" t="s">
        <v>1313</v>
      </c>
      <c r="FH2767" s="55" t="s">
        <v>1410</v>
      </c>
      <c r="FI2767" s="55">
        <v>6</v>
      </c>
      <c r="FJ2767" s="55">
        <v>50000</v>
      </c>
      <c r="FK2767" s="55" t="s">
        <v>1249</v>
      </c>
      <c r="FL2767" s="55">
        <v>0.3</v>
      </c>
    </row>
    <row r="2768" ht="14.25" customHeight="1" outlineLevel="1" spans="30:168">
      <c r="AD2768" s="12">
        <v>2761</v>
      </c>
      <c r="AE2768" s="12" t="s">
        <v>1261</v>
      </c>
      <c r="AF2768" s="12" t="s">
        <v>2310</v>
      </c>
      <c r="AG2768" s="12" t="s">
        <v>1731</v>
      </c>
      <c r="AH2768" s="12" t="s">
        <v>2745</v>
      </c>
      <c r="EV2768" s="55">
        <v>2761</v>
      </c>
      <c r="EW2768" s="55" t="s">
        <v>1232</v>
      </c>
      <c r="EX2768" s="55" t="s">
        <v>1708</v>
      </c>
      <c r="EY2768" s="55">
        <v>10</v>
      </c>
      <c r="EZ2768" s="55">
        <v>0</v>
      </c>
      <c r="FA2768" s="55">
        <v>1994</v>
      </c>
      <c r="FB2768" s="55" t="s">
        <v>1361</v>
      </c>
      <c r="FC2768" s="55" t="s">
        <v>1258</v>
      </c>
      <c r="FD2768" s="55">
        <v>10</v>
      </c>
      <c r="FF2768" s="55">
        <v>2761</v>
      </c>
      <c r="FG2768" s="55" t="s">
        <v>1313</v>
      </c>
      <c r="FH2768" s="55" t="s">
        <v>1410</v>
      </c>
      <c r="FI2768" s="55">
        <v>6</v>
      </c>
      <c r="FJ2768" s="55">
        <v>80000</v>
      </c>
      <c r="FK2768" s="55" t="s">
        <v>1249</v>
      </c>
      <c r="FL2768" s="55">
        <v>0.3</v>
      </c>
    </row>
    <row r="2769" ht="14.25" customHeight="1" outlineLevel="1" spans="30:168">
      <c r="AD2769" s="12">
        <v>2762</v>
      </c>
      <c r="AE2769" s="12" t="s">
        <v>1261</v>
      </c>
      <c r="AF2769" s="12" t="s">
        <v>2630</v>
      </c>
      <c r="AG2769" s="12" t="s">
        <v>2199</v>
      </c>
      <c r="AH2769" s="12" t="s">
        <v>3090</v>
      </c>
      <c r="EV2769" s="55">
        <v>2762</v>
      </c>
      <c r="EW2769" s="55" t="s">
        <v>1232</v>
      </c>
      <c r="EX2769" s="55" t="s">
        <v>1708</v>
      </c>
      <c r="EY2769" s="55">
        <v>10</v>
      </c>
      <c r="EZ2769" s="55">
        <v>1995</v>
      </c>
      <c r="FA2769" s="55">
        <v>2999</v>
      </c>
      <c r="FB2769" s="55" t="s">
        <v>1361</v>
      </c>
      <c r="FC2769" s="55" t="s">
        <v>1258</v>
      </c>
      <c r="FD2769" s="55">
        <v>10</v>
      </c>
      <c r="FF2769" s="55">
        <v>2762</v>
      </c>
      <c r="FG2769" s="55" t="s">
        <v>1313</v>
      </c>
      <c r="FH2769" s="55" t="s">
        <v>1410</v>
      </c>
      <c r="FI2769" s="55">
        <v>6</v>
      </c>
      <c r="FJ2769" s="55">
        <v>130000</v>
      </c>
      <c r="FK2769" s="55" t="s">
        <v>1249</v>
      </c>
      <c r="FL2769" s="55">
        <v>0.3</v>
      </c>
    </row>
    <row r="2770" ht="14.25" customHeight="1" outlineLevel="1" spans="30:168">
      <c r="AD2770" s="12">
        <v>2763</v>
      </c>
      <c r="AE2770" s="12" t="s">
        <v>1261</v>
      </c>
      <c r="AF2770" s="12" t="s">
        <v>2438</v>
      </c>
      <c r="AG2770" s="12" t="s">
        <v>1731</v>
      </c>
      <c r="AH2770" s="12" t="s">
        <v>2745</v>
      </c>
      <c r="EV2770" s="55">
        <v>2763</v>
      </c>
      <c r="EW2770" s="55" t="s">
        <v>1232</v>
      </c>
      <c r="EX2770" s="55" t="s">
        <v>1708</v>
      </c>
      <c r="EY2770" s="55">
        <v>11</v>
      </c>
      <c r="EZ2770" s="55">
        <v>0</v>
      </c>
      <c r="FA2770" s="55">
        <v>1994</v>
      </c>
      <c r="FB2770" s="55" t="s">
        <v>1361</v>
      </c>
      <c r="FC2770" s="55" t="s">
        <v>1258</v>
      </c>
      <c r="FD2770" s="55">
        <v>10</v>
      </c>
      <c r="FF2770" s="55">
        <v>2763</v>
      </c>
      <c r="FG2770" s="55" t="s">
        <v>1313</v>
      </c>
      <c r="FH2770" s="55" t="s">
        <v>1410</v>
      </c>
      <c r="FI2770" s="55">
        <v>6</v>
      </c>
      <c r="FJ2770" s="55">
        <v>260000</v>
      </c>
      <c r="FK2770" s="55" t="s">
        <v>1249</v>
      </c>
      <c r="FL2770" s="55">
        <v>0.3</v>
      </c>
    </row>
    <row r="2771" ht="14.25" customHeight="1" outlineLevel="1" spans="30:168">
      <c r="AD2771" s="12">
        <v>2764</v>
      </c>
      <c r="AE2771" s="12" t="s">
        <v>1261</v>
      </c>
      <c r="AF2771" s="12" t="s">
        <v>2566</v>
      </c>
      <c r="AG2771" s="12" t="s">
        <v>1731</v>
      </c>
      <c r="AH2771" s="12" t="s">
        <v>2745</v>
      </c>
      <c r="EV2771" s="55">
        <v>2764</v>
      </c>
      <c r="EW2771" s="55" t="s">
        <v>1232</v>
      </c>
      <c r="EX2771" s="55" t="s">
        <v>1708</v>
      </c>
      <c r="EY2771" s="55">
        <v>11</v>
      </c>
      <c r="EZ2771" s="55">
        <v>1995</v>
      </c>
      <c r="FA2771" s="55">
        <v>2999</v>
      </c>
      <c r="FB2771" s="55" t="s">
        <v>1361</v>
      </c>
      <c r="FC2771" s="55" t="s">
        <v>1258</v>
      </c>
      <c r="FD2771" s="55">
        <v>10</v>
      </c>
      <c r="FF2771" s="55">
        <v>2764</v>
      </c>
      <c r="FG2771" s="55" t="s">
        <v>1313</v>
      </c>
      <c r="FH2771" s="55" t="s">
        <v>1410</v>
      </c>
      <c r="FI2771" s="55">
        <v>6</v>
      </c>
      <c r="FJ2771" s="55">
        <v>400000</v>
      </c>
      <c r="FK2771" s="55" t="s">
        <v>1249</v>
      </c>
      <c r="FL2771" s="55">
        <v>0.3</v>
      </c>
    </row>
    <row r="2772" ht="14.25" customHeight="1" outlineLevel="1" spans="30:168">
      <c r="AD2772" s="12">
        <v>2765</v>
      </c>
      <c r="AE2772" s="12" t="s">
        <v>1261</v>
      </c>
      <c r="AF2772" s="12" t="s">
        <v>2571</v>
      </c>
      <c r="AG2772" s="12" t="s">
        <v>1731</v>
      </c>
      <c r="AH2772" s="12" t="s">
        <v>2745</v>
      </c>
      <c r="EV2772" s="55">
        <v>2765</v>
      </c>
      <c r="EW2772" s="55" t="s">
        <v>1232</v>
      </c>
      <c r="EX2772" s="55" t="s">
        <v>1708</v>
      </c>
      <c r="EY2772" s="55">
        <v>2</v>
      </c>
      <c r="EZ2772" s="55">
        <v>0</v>
      </c>
      <c r="FA2772" s="55">
        <v>1994</v>
      </c>
      <c r="FB2772" s="55" t="s">
        <v>1361</v>
      </c>
      <c r="FC2772" s="55" t="s">
        <v>1258</v>
      </c>
      <c r="FD2772" s="55">
        <v>10</v>
      </c>
      <c r="FF2772" s="55">
        <v>2765</v>
      </c>
      <c r="FG2772" s="55" t="s">
        <v>1313</v>
      </c>
      <c r="FH2772" s="55" t="s">
        <v>1410</v>
      </c>
      <c r="FI2772" s="55">
        <v>6</v>
      </c>
      <c r="FJ2772" s="55">
        <v>530000</v>
      </c>
      <c r="FK2772" s="55" t="s">
        <v>1249</v>
      </c>
      <c r="FL2772" s="55">
        <v>0.3</v>
      </c>
    </row>
    <row r="2773" ht="14.25" customHeight="1" outlineLevel="1" spans="30:168">
      <c r="AD2773" s="12">
        <v>2766</v>
      </c>
      <c r="AE2773" s="12" t="s">
        <v>1261</v>
      </c>
      <c r="AF2773" s="12" t="s">
        <v>2753</v>
      </c>
      <c r="AG2773" s="12" t="s">
        <v>1731</v>
      </c>
      <c r="AH2773" s="12" t="s">
        <v>2745</v>
      </c>
      <c r="EV2773" s="55">
        <v>2766</v>
      </c>
      <c r="EW2773" s="55" t="s">
        <v>1232</v>
      </c>
      <c r="EX2773" s="55" t="s">
        <v>1708</v>
      </c>
      <c r="EY2773" s="55">
        <v>2</v>
      </c>
      <c r="EZ2773" s="55">
        <v>1995</v>
      </c>
      <c r="FA2773" s="55">
        <v>2999</v>
      </c>
      <c r="FB2773" s="55" t="s">
        <v>1361</v>
      </c>
      <c r="FC2773" s="55" t="s">
        <v>1258</v>
      </c>
      <c r="FD2773" s="55">
        <v>10</v>
      </c>
      <c r="FF2773" s="55">
        <v>2766</v>
      </c>
      <c r="FG2773" s="55" t="s">
        <v>1313</v>
      </c>
      <c r="FH2773" s="55" t="s">
        <v>1410</v>
      </c>
      <c r="FI2773" s="55">
        <v>6</v>
      </c>
      <c r="FJ2773" s="55">
        <v>540000</v>
      </c>
      <c r="FK2773" s="55" t="s">
        <v>1249</v>
      </c>
      <c r="FL2773" s="55">
        <v>0.3</v>
      </c>
    </row>
    <row r="2774" ht="14.25" customHeight="1" outlineLevel="1" spans="30:168">
      <c r="AD2774" s="12">
        <v>2767</v>
      </c>
      <c r="AE2774" s="12" t="s">
        <v>1261</v>
      </c>
      <c r="AF2774" s="12" t="s">
        <v>942</v>
      </c>
      <c r="AG2774" s="12" t="s">
        <v>1758</v>
      </c>
      <c r="AH2774" s="12" t="s">
        <v>2754</v>
      </c>
      <c r="EV2774" s="55">
        <v>2767</v>
      </c>
      <c r="EW2774" s="55" t="s">
        <v>1232</v>
      </c>
      <c r="EX2774" s="55" t="s">
        <v>1708</v>
      </c>
      <c r="EY2774" s="55">
        <v>3</v>
      </c>
      <c r="EZ2774" s="55">
        <v>0</v>
      </c>
      <c r="FA2774" s="55">
        <v>1994</v>
      </c>
      <c r="FB2774" s="55" t="s">
        <v>1361</v>
      </c>
      <c r="FC2774" s="55" t="s">
        <v>1258</v>
      </c>
      <c r="FD2774" s="55">
        <v>10</v>
      </c>
      <c r="FF2774" s="55">
        <v>2767</v>
      </c>
      <c r="FG2774" s="55" t="s">
        <v>1313</v>
      </c>
      <c r="FH2774" s="55" t="s">
        <v>1810</v>
      </c>
      <c r="FI2774" s="55">
        <v>1</v>
      </c>
      <c r="FJ2774" s="55">
        <v>0</v>
      </c>
      <c r="FK2774" s="55" t="s">
        <v>1249</v>
      </c>
      <c r="FL2774" s="55">
        <v>0.45</v>
      </c>
    </row>
    <row r="2775" ht="14.25" customHeight="1" outlineLevel="1" spans="30:168">
      <c r="AD2775" s="12">
        <v>2768</v>
      </c>
      <c r="AE2775" s="12" t="s">
        <v>1261</v>
      </c>
      <c r="AF2775" s="12" t="s">
        <v>1342</v>
      </c>
      <c r="AG2775" s="12" t="s">
        <v>1758</v>
      </c>
      <c r="AH2775" s="12" t="s">
        <v>2754</v>
      </c>
      <c r="EV2775" s="55">
        <v>2768</v>
      </c>
      <c r="EW2775" s="55" t="s">
        <v>1232</v>
      </c>
      <c r="EX2775" s="55" t="s">
        <v>1708</v>
      </c>
      <c r="EY2775" s="55">
        <v>3</v>
      </c>
      <c r="EZ2775" s="55">
        <v>1995</v>
      </c>
      <c r="FA2775" s="55">
        <v>2999</v>
      </c>
      <c r="FB2775" s="55" t="s">
        <v>1361</v>
      </c>
      <c r="FC2775" s="55" t="s">
        <v>1258</v>
      </c>
      <c r="FD2775" s="55">
        <v>10</v>
      </c>
      <c r="FF2775" s="55">
        <v>2768</v>
      </c>
      <c r="FG2775" s="55" t="s">
        <v>1313</v>
      </c>
      <c r="FH2775" s="55" t="s">
        <v>1810</v>
      </c>
      <c r="FI2775" s="55">
        <v>1</v>
      </c>
      <c r="FJ2775" s="55">
        <v>1000</v>
      </c>
      <c r="FK2775" s="55" t="s">
        <v>1249</v>
      </c>
      <c r="FL2775" s="55">
        <v>0.4</v>
      </c>
    </row>
    <row r="2776" ht="14.25" customHeight="1" outlineLevel="1" spans="30:168">
      <c r="AD2776" s="12">
        <v>2769</v>
      </c>
      <c r="AE2776" s="12" t="s">
        <v>1261</v>
      </c>
      <c r="AF2776" s="12" t="s">
        <v>1553</v>
      </c>
      <c r="AG2776" s="12" t="s">
        <v>1758</v>
      </c>
      <c r="AH2776" s="12" t="s">
        <v>2754</v>
      </c>
      <c r="EV2776" s="55">
        <v>2769</v>
      </c>
      <c r="EW2776" s="55" t="s">
        <v>1232</v>
      </c>
      <c r="EX2776" s="55" t="s">
        <v>1708</v>
      </c>
      <c r="EY2776" s="55">
        <v>4</v>
      </c>
      <c r="EZ2776" s="55">
        <v>0</v>
      </c>
      <c r="FA2776" s="55">
        <v>1994</v>
      </c>
      <c r="FB2776" s="55" t="s">
        <v>1262</v>
      </c>
      <c r="FC2776" s="55" t="s">
        <v>1258</v>
      </c>
      <c r="FD2776" s="55">
        <v>0</v>
      </c>
      <c r="FF2776" s="55">
        <v>2769</v>
      </c>
      <c r="FG2776" s="55" t="s">
        <v>1313</v>
      </c>
      <c r="FH2776" s="55" t="s">
        <v>1810</v>
      </c>
      <c r="FI2776" s="55">
        <v>1</v>
      </c>
      <c r="FJ2776" s="55">
        <v>2500</v>
      </c>
      <c r="FK2776" s="55" t="s">
        <v>1249</v>
      </c>
      <c r="FL2776" s="55">
        <v>0.38</v>
      </c>
    </row>
    <row r="2777" ht="14.25" customHeight="1" outlineLevel="1" spans="30:168">
      <c r="AD2777" s="12">
        <v>2770</v>
      </c>
      <c r="AE2777" s="12" t="s">
        <v>1261</v>
      </c>
      <c r="AF2777" s="12" t="s">
        <v>1952</v>
      </c>
      <c r="AG2777" s="12" t="s">
        <v>1758</v>
      </c>
      <c r="AH2777" s="12" t="s">
        <v>2754</v>
      </c>
      <c r="EV2777" s="55">
        <v>2770</v>
      </c>
      <c r="EW2777" s="55" t="s">
        <v>1232</v>
      </c>
      <c r="EX2777" s="55" t="s">
        <v>1708</v>
      </c>
      <c r="EY2777" s="55">
        <v>4</v>
      </c>
      <c r="EZ2777" s="55">
        <v>1995</v>
      </c>
      <c r="FA2777" s="55">
        <v>2999</v>
      </c>
      <c r="FB2777" s="55" t="s">
        <v>1262</v>
      </c>
      <c r="FC2777" s="55" t="s">
        <v>1258</v>
      </c>
      <c r="FD2777" s="55">
        <v>0</v>
      </c>
      <c r="FF2777" s="55">
        <v>2770</v>
      </c>
      <c r="FG2777" s="55" t="s">
        <v>1313</v>
      </c>
      <c r="FH2777" s="55" t="s">
        <v>1810</v>
      </c>
      <c r="FI2777" s="55">
        <v>1</v>
      </c>
      <c r="FJ2777" s="55">
        <v>5000</v>
      </c>
      <c r="FK2777" s="55" t="s">
        <v>1249</v>
      </c>
      <c r="FL2777" s="55">
        <v>0.36</v>
      </c>
    </row>
    <row r="2778" ht="14.25" customHeight="1" outlineLevel="1" spans="30:168">
      <c r="AD2778" s="12">
        <v>2771</v>
      </c>
      <c r="AE2778" s="12" t="s">
        <v>1261</v>
      </c>
      <c r="AF2778" s="12" t="s">
        <v>2125</v>
      </c>
      <c r="AG2778" s="12" t="s">
        <v>1758</v>
      </c>
      <c r="AH2778" s="12" t="s">
        <v>2754</v>
      </c>
      <c r="EV2778" s="55">
        <v>2771</v>
      </c>
      <c r="EW2778" s="55" t="s">
        <v>1232</v>
      </c>
      <c r="EX2778" s="55" t="s">
        <v>1708</v>
      </c>
      <c r="EY2778" s="55">
        <v>5</v>
      </c>
      <c r="EZ2778" s="55">
        <v>0</v>
      </c>
      <c r="FA2778" s="55">
        <v>1994</v>
      </c>
      <c r="FB2778" s="55" t="s">
        <v>1262</v>
      </c>
      <c r="FC2778" s="55" t="s">
        <v>1258</v>
      </c>
      <c r="FD2778" s="55">
        <v>0</v>
      </c>
      <c r="FF2778" s="55">
        <v>2771</v>
      </c>
      <c r="FG2778" s="55" t="s">
        <v>1313</v>
      </c>
      <c r="FH2778" s="55" t="s">
        <v>1810</v>
      </c>
      <c r="FI2778" s="55">
        <v>1</v>
      </c>
      <c r="FJ2778" s="55">
        <v>10000</v>
      </c>
      <c r="FK2778" s="55" t="s">
        <v>1249</v>
      </c>
      <c r="FL2778" s="55">
        <v>0.34</v>
      </c>
    </row>
    <row r="2779" ht="14.25" customHeight="1" outlineLevel="1" spans="30:168">
      <c r="AD2779" s="12">
        <v>2772</v>
      </c>
      <c r="AE2779" s="12" t="s">
        <v>1261</v>
      </c>
      <c r="AF2779" s="12" t="s">
        <v>2274</v>
      </c>
      <c r="AG2779" s="12" t="s">
        <v>1758</v>
      </c>
      <c r="AH2779" s="12" t="s">
        <v>2754</v>
      </c>
      <c r="EV2779" s="55">
        <v>2772</v>
      </c>
      <c r="EW2779" s="55" t="s">
        <v>1232</v>
      </c>
      <c r="EX2779" s="55" t="s">
        <v>1708</v>
      </c>
      <c r="EY2779" s="55">
        <v>5</v>
      </c>
      <c r="EZ2779" s="55">
        <v>1995</v>
      </c>
      <c r="FA2779" s="55">
        <v>2999</v>
      </c>
      <c r="FB2779" s="55" t="s">
        <v>1262</v>
      </c>
      <c r="FC2779" s="55" t="s">
        <v>1258</v>
      </c>
      <c r="FD2779" s="55">
        <v>0</v>
      </c>
      <c r="FF2779" s="55">
        <v>2772</v>
      </c>
      <c r="FG2779" s="55" t="s">
        <v>1313</v>
      </c>
      <c r="FH2779" s="55" t="s">
        <v>1810</v>
      </c>
      <c r="FI2779" s="55">
        <v>1</v>
      </c>
      <c r="FJ2779" s="55">
        <v>25000</v>
      </c>
      <c r="FK2779" s="55" t="s">
        <v>1249</v>
      </c>
      <c r="FL2779" s="55">
        <v>0.34</v>
      </c>
    </row>
    <row r="2780" ht="14.25" customHeight="1" outlineLevel="1" spans="30:168">
      <c r="AD2780" s="12">
        <v>2773</v>
      </c>
      <c r="AE2780" s="12" t="s">
        <v>1261</v>
      </c>
      <c r="AF2780" s="12" t="s">
        <v>2408</v>
      </c>
      <c r="AG2780" s="12" t="s">
        <v>1758</v>
      </c>
      <c r="AH2780" s="12" t="s">
        <v>2754</v>
      </c>
      <c r="EV2780" s="55">
        <v>2773</v>
      </c>
      <c r="EW2780" s="55" t="s">
        <v>1232</v>
      </c>
      <c r="EX2780" s="55" t="s">
        <v>1708</v>
      </c>
      <c r="EY2780" s="55">
        <v>6</v>
      </c>
      <c r="EZ2780" s="55">
        <v>0</v>
      </c>
      <c r="FA2780" s="55">
        <v>1994</v>
      </c>
      <c r="FB2780" s="55" t="s">
        <v>1262</v>
      </c>
      <c r="FC2780" s="55" t="s">
        <v>1258</v>
      </c>
      <c r="FD2780" s="55">
        <v>0</v>
      </c>
      <c r="FF2780" s="55">
        <v>2773</v>
      </c>
      <c r="FG2780" s="55" t="s">
        <v>1313</v>
      </c>
      <c r="FH2780" s="55" t="s">
        <v>1810</v>
      </c>
      <c r="FI2780" s="55">
        <v>1</v>
      </c>
      <c r="FJ2780" s="55">
        <v>50000</v>
      </c>
      <c r="FK2780" s="55" t="s">
        <v>1249</v>
      </c>
      <c r="FL2780" s="55">
        <v>0.3</v>
      </c>
    </row>
    <row r="2781" ht="14.25" customHeight="1" outlineLevel="1" spans="30:168">
      <c r="AD2781" s="12">
        <v>2774</v>
      </c>
      <c r="AE2781" s="12" t="s">
        <v>1261</v>
      </c>
      <c r="AF2781" s="12" t="s">
        <v>1933</v>
      </c>
      <c r="AG2781" s="12" t="s">
        <v>1758</v>
      </c>
      <c r="AH2781" s="12" t="s">
        <v>2754</v>
      </c>
      <c r="EV2781" s="55">
        <v>2774</v>
      </c>
      <c r="EW2781" s="55" t="s">
        <v>1232</v>
      </c>
      <c r="EX2781" s="55" t="s">
        <v>1708</v>
      </c>
      <c r="EY2781" s="55">
        <v>6</v>
      </c>
      <c r="EZ2781" s="55">
        <v>1995</v>
      </c>
      <c r="FA2781" s="55">
        <v>2999</v>
      </c>
      <c r="FB2781" s="55" t="s">
        <v>1262</v>
      </c>
      <c r="FC2781" s="55" t="s">
        <v>1258</v>
      </c>
      <c r="FD2781" s="55">
        <v>0</v>
      </c>
      <c r="FF2781" s="55">
        <v>2774</v>
      </c>
      <c r="FG2781" s="55" t="s">
        <v>1313</v>
      </c>
      <c r="FH2781" s="55" t="s">
        <v>1810</v>
      </c>
      <c r="FI2781" s="55">
        <v>1</v>
      </c>
      <c r="FJ2781" s="55">
        <v>80000</v>
      </c>
      <c r="FK2781" s="55" t="s">
        <v>1249</v>
      </c>
      <c r="FL2781" s="55">
        <v>0.3</v>
      </c>
    </row>
    <row r="2782" ht="14.25" customHeight="1" outlineLevel="1" spans="30:168">
      <c r="AD2782" s="12">
        <v>2775</v>
      </c>
      <c r="AE2782" s="12" t="s">
        <v>1261</v>
      </c>
      <c r="AF2782" s="12" t="s">
        <v>2652</v>
      </c>
      <c r="AG2782" s="12" t="s">
        <v>1758</v>
      </c>
      <c r="AH2782" s="12" t="s">
        <v>2754</v>
      </c>
      <c r="EV2782" s="55">
        <v>2775</v>
      </c>
      <c r="EW2782" s="55" t="s">
        <v>1232</v>
      </c>
      <c r="EX2782" s="55" t="s">
        <v>1708</v>
      </c>
      <c r="EY2782" s="55">
        <v>7</v>
      </c>
      <c r="EZ2782" s="55">
        <v>0</v>
      </c>
      <c r="FA2782" s="55">
        <v>1994</v>
      </c>
      <c r="FB2782" s="55" t="s">
        <v>1361</v>
      </c>
      <c r="FC2782" s="55" t="s">
        <v>1258</v>
      </c>
      <c r="FD2782" s="55">
        <v>10</v>
      </c>
      <c r="FF2782" s="55">
        <v>2775</v>
      </c>
      <c r="FG2782" s="55" t="s">
        <v>1313</v>
      </c>
      <c r="FH2782" s="55" t="s">
        <v>1810</v>
      </c>
      <c r="FI2782" s="55">
        <v>1</v>
      </c>
      <c r="FJ2782" s="55">
        <v>130000</v>
      </c>
      <c r="FK2782" s="55" t="s">
        <v>1249</v>
      </c>
      <c r="FL2782" s="55">
        <v>0.3</v>
      </c>
    </row>
    <row r="2783" ht="14.25" customHeight="1" outlineLevel="1" spans="30:168">
      <c r="AD2783" s="12">
        <v>2776</v>
      </c>
      <c r="AE2783" s="12" t="s">
        <v>1261</v>
      </c>
      <c r="AF2783" s="12" t="s">
        <v>2749</v>
      </c>
      <c r="AG2783" s="12" t="s">
        <v>1758</v>
      </c>
      <c r="AH2783" s="12" t="s">
        <v>2754</v>
      </c>
      <c r="EV2783" s="55">
        <v>2776</v>
      </c>
      <c r="EW2783" s="55" t="s">
        <v>1232</v>
      </c>
      <c r="EX2783" s="55" t="s">
        <v>1708</v>
      </c>
      <c r="EY2783" s="55">
        <v>7</v>
      </c>
      <c r="EZ2783" s="55">
        <v>1995</v>
      </c>
      <c r="FA2783" s="55">
        <v>2999</v>
      </c>
      <c r="FB2783" s="55" t="s">
        <v>1361</v>
      </c>
      <c r="FC2783" s="55" t="s">
        <v>1258</v>
      </c>
      <c r="FD2783" s="55">
        <v>10</v>
      </c>
      <c r="FF2783" s="55">
        <v>2776</v>
      </c>
      <c r="FG2783" s="55" t="s">
        <v>1313</v>
      </c>
      <c r="FH2783" s="55" t="s">
        <v>1810</v>
      </c>
      <c r="FI2783" s="55">
        <v>1</v>
      </c>
      <c r="FJ2783" s="55">
        <v>260000</v>
      </c>
      <c r="FK2783" s="55" t="s">
        <v>1249</v>
      </c>
      <c r="FL2783" s="55">
        <v>0.3</v>
      </c>
    </row>
    <row r="2784" ht="14.25" customHeight="1" outlineLevel="1" spans="30:168">
      <c r="AD2784" s="12">
        <v>2777</v>
      </c>
      <c r="AE2784" s="12" t="s">
        <v>1261</v>
      </c>
      <c r="AF2784" s="12" t="s">
        <v>2819</v>
      </c>
      <c r="AG2784" s="12" t="s">
        <v>1758</v>
      </c>
      <c r="AH2784" s="12" t="s">
        <v>2754</v>
      </c>
      <c r="EV2784" s="55">
        <v>2777</v>
      </c>
      <c r="EW2784" s="55" t="s">
        <v>1232</v>
      </c>
      <c r="EX2784" s="55" t="s">
        <v>1708</v>
      </c>
      <c r="EY2784" s="55">
        <v>8</v>
      </c>
      <c r="EZ2784" s="55">
        <v>0</v>
      </c>
      <c r="FA2784" s="55">
        <v>1994</v>
      </c>
      <c r="FB2784" s="55" t="s">
        <v>1361</v>
      </c>
      <c r="FC2784" s="55" t="s">
        <v>1258</v>
      </c>
      <c r="FD2784" s="55">
        <v>10</v>
      </c>
      <c r="FF2784" s="55">
        <v>2777</v>
      </c>
      <c r="FG2784" s="55" t="s">
        <v>1313</v>
      </c>
      <c r="FH2784" s="55" t="s">
        <v>1810</v>
      </c>
      <c r="FI2784" s="55">
        <v>1</v>
      </c>
      <c r="FJ2784" s="55">
        <v>400000</v>
      </c>
      <c r="FK2784" s="55" t="s">
        <v>1249</v>
      </c>
      <c r="FL2784" s="55">
        <v>0.3</v>
      </c>
    </row>
    <row r="2785" ht="14.25" customHeight="1" outlineLevel="1" spans="30:168">
      <c r="AD2785" s="12">
        <v>2778</v>
      </c>
      <c r="AE2785" s="12" t="s">
        <v>3602</v>
      </c>
      <c r="AF2785" s="12" t="s">
        <v>1855</v>
      </c>
      <c r="AG2785" s="12" t="s">
        <v>1394</v>
      </c>
      <c r="AH2785" s="12" t="s">
        <v>2781</v>
      </c>
      <c r="EV2785" s="55">
        <v>2778</v>
      </c>
      <c r="EW2785" s="55" t="s">
        <v>1232</v>
      </c>
      <c r="EX2785" s="55" t="s">
        <v>1708</v>
      </c>
      <c r="EY2785" s="55">
        <v>8</v>
      </c>
      <c r="EZ2785" s="55">
        <v>1995</v>
      </c>
      <c r="FA2785" s="55">
        <v>2999</v>
      </c>
      <c r="FB2785" s="55" t="s">
        <v>1361</v>
      </c>
      <c r="FC2785" s="55" t="s">
        <v>1258</v>
      </c>
      <c r="FD2785" s="55">
        <v>10</v>
      </c>
      <c r="FF2785" s="55">
        <v>2778</v>
      </c>
      <c r="FG2785" s="55" t="s">
        <v>1313</v>
      </c>
      <c r="FH2785" s="55" t="s">
        <v>1810</v>
      </c>
      <c r="FI2785" s="55">
        <v>1</v>
      </c>
      <c r="FJ2785" s="55">
        <v>530000</v>
      </c>
      <c r="FK2785" s="55" t="s">
        <v>1249</v>
      </c>
      <c r="FL2785" s="55">
        <v>0.3</v>
      </c>
    </row>
    <row r="2786" ht="14.25" customHeight="1" outlineLevel="1" spans="30:168">
      <c r="AD2786" s="12">
        <v>2779</v>
      </c>
      <c r="AE2786" s="12" t="s">
        <v>3603</v>
      </c>
      <c r="AF2786" s="12" t="s">
        <v>1587</v>
      </c>
      <c r="AG2786" s="12" t="s">
        <v>1394</v>
      </c>
      <c r="AH2786" s="12" t="s">
        <v>2225</v>
      </c>
      <c r="EV2786" s="55">
        <v>2779</v>
      </c>
      <c r="EW2786" s="55" t="s">
        <v>1232</v>
      </c>
      <c r="EX2786" s="55" t="s">
        <v>1708</v>
      </c>
      <c r="EY2786" s="55">
        <v>9</v>
      </c>
      <c r="EZ2786" s="55">
        <v>0</v>
      </c>
      <c r="FA2786" s="55">
        <v>1994</v>
      </c>
      <c r="FB2786" s="55" t="s">
        <v>1361</v>
      </c>
      <c r="FC2786" s="55" t="s">
        <v>1258</v>
      </c>
      <c r="FD2786" s="55">
        <v>10</v>
      </c>
      <c r="FF2786" s="55">
        <v>2779</v>
      </c>
      <c r="FG2786" s="55" t="s">
        <v>1313</v>
      </c>
      <c r="FH2786" s="55" t="s">
        <v>1810</v>
      </c>
      <c r="FI2786" s="55">
        <v>1</v>
      </c>
      <c r="FJ2786" s="55">
        <v>540000</v>
      </c>
      <c r="FK2786" s="55" t="s">
        <v>1249</v>
      </c>
      <c r="FL2786" s="55">
        <v>0.3</v>
      </c>
    </row>
    <row r="2787" ht="14.25" customHeight="1" outlineLevel="1" spans="30:168">
      <c r="AD2787" s="12">
        <v>2780</v>
      </c>
      <c r="AE2787" s="12" t="s">
        <v>3604</v>
      </c>
      <c r="AF2787" s="12" t="s">
        <v>1855</v>
      </c>
      <c r="AG2787" s="12" t="s">
        <v>1394</v>
      </c>
      <c r="AH2787" s="12" t="s">
        <v>2746</v>
      </c>
      <c r="EV2787" s="55">
        <v>2780</v>
      </c>
      <c r="EW2787" s="55" t="s">
        <v>1232</v>
      </c>
      <c r="EX2787" s="55" t="s">
        <v>1708</v>
      </c>
      <c r="EY2787" s="55">
        <v>9</v>
      </c>
      <c r="EZ2787" s="55">
        <v>1995</v>
      </c>
      <c r="FA2787" s="55">
        <v>2999</v>
      </c>
      <c r="FB2787" s="55" t="s">
        <v>1361</v>
      </c>
      <c r="FC2787" s="55" t="s">
        <v>1258</v>
      </c>
      <c r="FD2787" s="55">
        <v>10</v>
      </c>
      <c r="FF2787" s="55">
        <v>2780</v>
      </c>
      <c r="FG2787" s="55" t="s">
        <v>1313</v>
      </c>
      <c r="FH2787" s="55" t="s">
        <v>1810</v>
      </c>
      <c r="FI2787" s="55">
        <v>2</v>
      </c>
      <c r="FJ2787" s="55">
        <v>0</v>
      </c>
      <c r="FK2787" s="55" t="s">
        <v>1249</v>
      </c>
      <c r="FL2787" s="55">
        <v>0.4</v>
      </c>
    </row>
    <row r="2788" ht="14.25" customHeight="1" outlineLevel="1" spans="30:168">
      <c r="AD2788" s="12">
        <v>2781</v>
      </c>
      <c r="AE2788" s="12" t="s">
        <v>3605</v>
      </c>
      <c r="AF2788" s="12" t="s">
        <v>1855</v>
      </c>
      <c r="AG2788" s="12" t="s">
        <v>1394</v>
      </c>
      <c r="AH2788" s="12" t="s">
        <v>2746</v>
      </c>
      <c r="EV2788" s="55">
        <v>2781</v>
      </c>
      <c r="EW2788" s="55" t="s">
        <v>1232</v>
      </c>
      <c r="EX2788" s="55" t="s">
        <v>2278</v>
      </c>
      <c r="EY2788" s="55">
        <v>1</v>
      </c>
      <c r="EZ2788" s="55">
        <v>0</v>
      </c>
      <c r="FA2788" s="55">
        <v>1994</v>
      </c>
      <c r="FB2788" s="55" t="s">
        <v>1262</v>
      </c>
      <c r="FC2788" s="55" t="s">
        <v>1258</v>
      </c>
      <c r="FD2788" s="55">
        <v>0</v>
      </c>
      <c r="FF2788" s="55">
        <v>2781</v>
      </c>
      <c r="FG2788" s="55" t="s">
        <v>1313</v>
      </c>
      <c r="FH2788" s="55" t="s">
        <v>1810</v>
      </c>
      <c r="FI2788" s="55">
        <v>2</v>
      </c>
      <c r="FJ2788" s="55">
        <v>1000</v>
      </c>
      <c r="FK2788" s="55" t="s">
        <v>1249</v>
      </c>
      <c r="FL2788" s="55">
        <v>0.35</v>
      </c>
    </row>
    <row r="2789" ht="14.25" customHeight="1" outlineLevel="1" spans="30:168">
      <c r="AD2789" s="12">
        <v>2782</v>
      </c>
      <c r="AE2789" s="12" t="s">
        <v>3606</v>
      </c>
      <c r="AF2789" s="12" t="s">
        <v>994</v>
      </c>
      <c r="AG2789" s="12" t="s">
        <v>1394</v>
      </c>
      <c r="AH2789" s="12" t="s">
        <v>2807</v>
      </c>
      <c r="EV2789" s="55">
        <v>2782</v>
      </c>
      <c r="EW2789" s="55" t="s">
        <v>1232</v>
      </c>
      <c r="EX2789" s="55" t="s">
        <v>2278</v>
      </c>
      <c r="EY2789" s="55">
        <v>1</v>
      </c>
      <c r="EZ2789" s="55">
        <v>1995</v>
      </c>
      <c r="FA2789" s="55">
        <v>2999</v>
      </c>
      <c r="FB2789" s="55" t="s">
        <v>1262</v>
      </c>
      <c r="FC2789" s="55" t="s">
        <v>1258</v>
      </c>
      <c r="FD2789" s="55">
        <v>0</v>
      </c>
      <c r="FF2789" s="55">
        <v>2782</v>
      </c>
      <c r="FG2789" s="55" t="s">
        <v>1313</v>
      </c>
      <c r="FH2789" s="55" t="s">
        <v>1810</v>
      </c>
      <c r="FI2789" s="55">
        <v>2</v>
      </c>
      <c r="FJ2789" s="55">
        <v>2500</v>
      </c>
      <c r="FK2789" s="55" t="s">
        <v>1249</v>
      </c>
      <c r="FL2789" s="55">
        <v>0.3</v>
      </c>
    </row>
    <row r="2790" ht="14.25" customHeight="1" outlineLevel="1" spans="30:168">
      <c r="AD2790" s="12">
        <v>2783</v>
      </c>
      <c r="AE2790" s="12" t="s">
        <v>1261</v>
      </c>
      <c r="AF2790" s="12" t="s">
        <v>748</v>
      </c>
      <c r="AG2790" s="12" t="s">
        <v>1394</v>
      </c>
      <c r="AH2790" s="12" t="s">
        <v>2816</v>
      </c>
      <c r="EV2790" s="55">
        <v>2783</v>
      </c>
      <c r="EW2790" s="55" t="s">
        <v>1232</v>
      </c>
      <c r="EX2790" s="55" t="s">
        <v>1995</v>
      </c>
      <c r="EY2790" s="55">
        <v>1</v>
      </c>
      <c r="EZ2790" s="55">
        <v>0</v>
      </c>
      <c r="FA2790" s="55">
        <v>1994</v>
      </c>
      <c r="FB2790" s="55" t="s">
        <v>1361</v>
      </c>
      <c r="FC2790" s="55" t="s">
        <v>1258</v>
      </c>
      <c r="FD2790" s="55">
        <v>2.5</v>
      </c>
      <c r="FF2790" s="55">
        <v>2783</v>
      </c>
      <c r="FG2790" s="55" t="s">
        <v>1313</v>
      </c>
      <c r="FH2790" s="55" t="s">
        <v>1810</v>
      </c>
      <c r="FI2790" s="55">
        <v>2</v>
      </c>
      <c r="FJ2790" s="55">
        <v>5000</v>
      </c>
      <c r="FK2790" s="55" t="s">
        <v>1249</v>
      </c>
      <c r="FL2790" s="55">
        <v>0.3</v>
      </c>
    </row>
    <row r="2791" ht="14.25" customHeight="1" outlineLevel="1" spans="30:168">
      <c r="AD2791" s="12">
        <v>2784</v>
      </c>
      <c r="AE2791" s="12" t="s">
        <v>1261</v>
      </c>
      <c r="AF2791" s="12" t="s">
        <v>1378</v>
      </c>
      <c r="AG2791" s="12" t="s">
        <v>1394</v>
      </c>
      <c r="AH2791" s="12" t="s">
        <v>2816</v>
      </c>
      <c r="EV2791" s="55">
        <v>2784</v>
      </c>
      <c r="EW2791" s="55" t="s">
        <v>1232</v>
      </c>
      <c r="EX2791" s="55" t="s">
        <v>1995</v>
      </c>
      <c r="EY2791" s="55">
        <v>1</v>
      </c>
      <c r="EZ2791" s="55">
        <v>1995</v>
      </c>
      <c r="FA2791" s="55">
        <v>2999</v>
      </c>
      <c r="FB2791" s="55" t="s">
        <v>1361</v>
      </c>
      <c r="FC2791" s="55" t="s">
        <v>1258</v>
      </c>
      <c r="FD2791" s="55">
        <v>2.5</v>
      </c>
      <c r="FF2791" s="55">
        <v>2784</v>
      </c>
      <c r="FG2791" s="55" t="s">
        <v>1313</v>
      </c>
      <c r="FH2791" s="55" t="s">
        <v>1810</v>
      </c>
      <c r="FI2791" s="55">
        <v>2</v>
      </c>
      <c r="FJ2791" s="55">
        <v>10000</v>
      </c>
      <c r="FK2791" s="55" t="s">
        <v>1249</v>
      </c>
      <c r="FL2791" s="55">
        <v>0.3</v>
      </c>
    </row>
    <row r="2792" ht="14.25" customHeight="1" outlineLevel="1" spans="30:168">
      <c r="AD2792" s="12">
        <v>2785</v>
      </c>
      <c r="AE2792" s="12" t="s">
        <v>1261</v>
      </c>
      <c r="AF2792" s="12" t="s">
        <v>1690</v>
      </c>
      <c r="AG2792" s="12" t="s">
        <v>1394</v>
      </c>
      <c r="AH2792" s="12" t="s">
        <v>2816</v>
      </c>
      <c r="EV2792" s="55">
        <v>2785</v>
      </c>
      <c r="EW2792" s="55" t="s">
        <v>1232</v>
      </c>
      <c r="EX2792" s="55" t="s">
        <v>1995</v>
      </c>
      <c r="EY2792" s="55">
        <v>2</v>
      </c>
      <c r="EZ2792" s="55">
        <v>0</v>
      </c>
      <c r="FA2792" s="55">
        <v>1994</v>
      </c>
      <c r="FB2792" s="55" t="s">
        <v>1361</v>
      </c>
      <c r="FC2792" s="55" t="s">
        <v>1258</v>
      </c>
      <c r="FD2792" s="55">
        <v>2.5</v>
      </c>
      <c r="FF2792" s="55">
        <v>2785</v>
      </c>
      <c r="FG2792" s="55" t="s">
        <v>1313</v>
      </c>
      <c r="FH2792" s="55" t="s">
        <v>1810</v>
      </c>
      <c r="FI2792" s="55">
        <v>2</v>
      </c>
      <c r="FJ2792" s="55">
        <v>25000</v>
      </c>
      <c r="FK2792" s="55" t="s">
        <v>1249</v>
      </c>
      <c r="FL2792" s="55">
        <v>0.29</v>
      </c>
    </row>
    <row r="2793" ht="14.25" customHeight="1" outlineLevel="1" spans="30:168">
      <c r="AD2793" s="12">
        <v>2786</v>
      </c>
      <c r="AE2793" s="12" t="s">
        <v>1261</v>
      </c>
      <c r="AF2793" s="12" t="s">
        <v>1977</v>
      </c>
      <c r="AG2793" s="12" t="s">
        <v>1394</v>
      </c>
      <c r="AH2793" s="12" t="s">
        <v>2816</v>
      </c>
      <c r="EV2793" s="55">
        <v>2786</v>
      </c>
      <c r="EW2793" s="55" t="s">
        <v>1232</v>
      </c>
      <c r="EX2793" s="55" t="s">
        <v>1995</v>
      </c>
      <c r="EY2793" s="55">
        <v>2</v>
      </c>
      <c r="EZ2793" s="55">
        <v>1995</v>
      </c>
      <c r="FA2793" s="55">
        <v>2999</v>
      </c>
      <c r="FB2793" s="55" t="s">
        <v>1361</v>
      </c>
      <c r="FC2793" s="55" t="s">
        <v>1258</v>
      </c>
      <c r="FD2793" s="55">
        <v>2.75</v>
      </c>
      <c r="FF2793" s="55">
        <v>2786</v>
      </c>
      <c r="FG2793" s="55" t="s">
        <v>1313</v>
      </c>
      <c r="FH2793" s="55" t="s">
        <v>1810</v>
      </c>
      <c r="FI2793" s="55">
        <v>2</v>
      </c>
      <c r="FJ2793" s="55">
        <v>50000</v>
      </c>
      <c r="FK2793" s="55" t="s">
        <v>1249</v>
      </c>
      <c r="FL2793" s="55">
        <v>0.27</v>
      </c>
    </row>
    <row r="2794" ht="14.25" customHeight="1" outlineLevel="1" spans="30:168">
      <c r="AD2794" s="12">
        <v>2787</v>
      </c>
      <c r="AE2794" s="12" t="s">
        <v>1261</v>
      </c>
      <c r="AF2794" s="12" t="s">
        <v>2171</v>
      </c>
      <c r="AG2794" s="12" t="s">
        <v>1394</v>
      </c>
      <c r="AH2794" s="12" t="s">
        <v>2816</v>
      </c>
      <c r="EV2794" s="55">
        <v>2787</v>
      </c>
      <c r="EW2794" s="55" t="s">
        <v>1232</v>
      </c>
      <c r="EX2794" s="55" t="s">
        <v>1995</v>
      </c>
      <c r="EY2794" s="55">
        <v>3</v>
      </c>
      <c r="EZ2794" s="55">
        <v>0</v>
      </c>
      <c r="FA2794" s="55">
        <v>1994</v>
      </c>
      <c r="FB2794" s="55" t="s">
        <v>1361</v>
      </c>
      <c r="FC2794" s="55" t="s">
        <v>1258</v>
      </c>
      <c r="FD2794" s="55">
        <v>2.75</v>
      </c>
      <c r="FF2794" s="55">
        <v>2787</v>
      </c>
      <c r="FG2794" s="55" t="s">
        <v>1313</v>
      </c>
      <c r="FH2794" s="55" t="s">
        <v>1810</v>
      </c>
      <c r="FI2794" s="55">
        <v>2</v>
      </c>
      <c r="FJ2794" s="55">
        <v>80000</v>
      </c>
      <c r="FK2794" s="55" t="s">
        <v>1249</v>
      </c>
      <c r="FL2794" s="55">
        <v>0.25</v>
      </c>
    </row>
    <row r="2795" ht="14.25" customHeight="1" outlineLevel="1" spans="30:168">
      <c r="AD2795" s="12">
        <v>2788</v>
      </c>
      <c r="AE2795" s="12" t="s">
        <v>1261</v>
      </c>
      <c r="AF2795" s="12" t="s">
        <v>1846</v>
      </c>
      <c r="AG2795" s="12" t="s">
        <v>1394</v>
      </c>
      <c r="AH2795" s="12" t="s">
        <v>2816</v>
      </c>
      <c r="EV2795" s="55">
        <v>2788</v>
      </c>
      <c r="EW2795" s="55" t="s">
        <v>1232</v>
      </c>
      <c r="EX2795" s="55" t="s">
        <v>1995</v>
      </c>
      <c r="EY2795" s="55">
        <v>3</v>
      </c>
      <c r="EZ2795" s="55">
        <v>1995</v>
      </c>
      <c r="FA2795" s="55">
        <v>2999</v>
      </c>
      <c r="FB2795" s="55" t="s">
        <v>1361</v>
      </c>
      <c r="FC2795" s="55" t="s">
        <v>1258</v>
      </c>
      <c r="FD2795" s="55">
        <v>2.75</v>
      </c>
      <c r="FF2795" s="55">
        <v>2788</v>
      </c>
      <c r="FG2795" s="55" t="s">
        <v>1313</v>
      </c>
      <c r="FH2795" s="55" t="s">
        <v>1810</v>
      </c>
      <c r="FI2795" s="55">
        <v>2</v>
      </c>
      <c r="FJ2795" s="55">
        <v>130000</v>
      </c>
      <c r="FK2795" s="55" t="s">
        <v>1249</v>
      </c>
      <c r="FL2795" s="55">
        <v>0.25</v>
      </c>
    </row>
    <row r="2796" ht="14.25" customHeight="1" outlineLevel="1" spans="30:168">
      <c r="AD2796" s="12">
        <v>2789</v>
      </c>
      <c r="AE2796" s="12" t="s">
        <v>1261</v>
      </c>
      <c r="AF2796" s="12" t="s">
        <v>2440</v>
      </c>
      <c r="AG2796" s="12" t="s">
        <v>1394</v>
      </c>
      <c r="AH2796" s="12" t="s">
        <v>2816</v>
      </c>
      <c r="EV2796" s="55">
        <v>2789</v>
      </c>
      <c r="EW2796" s="55" t="s">
        <v>1232</v>
      </c>
      <c r="EX2796" s="55" t="s">
        <v>1995</v>
      </c>
      <c r="EY2796" s="55">
        <v>4</v>
      </c>
      <c r="EZ2796" s="55">
        <v>0</v>
      </c>
      <c r="FA2796" s="55">
        <v>1994</v>
      </c>
      <c r="FB2796" s="55" t="s">
        <v>1361</v>
      </c>
      <c r="FC2796" s="55" t="s">
        <v>1258</v>
      </c>
      <c r="FD2796" s="55">
        <v>2.75</v>
      </c>
      <c r="FF2796" s="55">
        <v>2789</v>
      </c>
      <c r="FG2796" s="55" t="s">
        <v>1313</v>
      </c>
      <c r="FH2796" s="55" t="s">
        <v>1810</v>
      </c>
      <c r="FI2796" s="55">
        <v>2</v>
      </c>
      <c r="FJ2796" s="55">
        <v>260000</v>
      </c>
      <c r="FK2796" s="55" t="s">
        <v>1249</v>
      </c>
      <c r="FL2796" s="55">
        <v>0.25</v>
      </c>
    </row>
    <row r="2797" ht="14.25" customHeight="1" outlineLevel="1" spans="30:168">
      <c r="AD2797" s="12">
        <v>2790</v>
      </c>
      <c r="AE2797" s="12" t="s">
        <v>1261</v>
      </c>
      <c r="AF2797" s="12" t="s">
        <v>2584</v>
      </c>
      <c r="AG2797" s="12" t="s">
        <v>1394</v>
      </c>
      <c r="AH2797" s="12" t="s">
        <v>2816</v>
      </c>
      <c r="EV2797" s="55">
        <v>2790</v>
      </c>
      <c r="EW2797" s="55" t="s">
        <v>1232</v>
      </c>
      <c r="EX2797" s="55" t="s">
        <v>1995</v>
      </c>
      <c r="EY2797" s="55">
        <v>4</v>
      </c>
      <c r="EZ2797" s="55">
        <v>1995</v>
      </c>
      <c r="FA2797" s="55">
        <v>2999</v>
      </c>
      <c r="FB2797" s="55" t="s">
        <v>1361</v>
      </c>
      <c r="FC2797" s="55" t="s">
        <v>1258</v>
      </c>
      <c r="FD2797" s="55">
        <v>2.75</v>
      </c>
      <c r="FF2797" s="55">
        <v>2790</v>
      </c>
      <c r="FG2797" s="55" t="s">
        <v>1313</v>
      </c>
      <c r="FH2797" s="55" t="s">
        <v>1810</v>
      </c>
      <c r="FI2797" s="55">
        <v>2</v>
      </c>
      <c r="FJ2797" s="55">
        <v>400000</v>
      </c>
      <c r="FK2797" s="55" t="s">
        <v>1249</v>
      </c>
      <c r="FL2797" s="55">
        <v>0.25</v>
      </c>
    </row>
    <row r="2798" ht="14.25" customHeight="1" outlineLevel="1" spans="30:168">
      <c r="AD2798" s="12">
        <v>2791</v>
      </c>
      <c r="AE2798" s="12" t="s">
        <v>1261</v>
      </c>
      <c r="AF2798" s="12" t="s">
        <v>2701</v>
      </c>
      <c r="AG2798" s="12" t="s">
        <v>1394</v>
      </c>
      <c r="AH2798" s="12" t="s">
        <v>2816</v>
      </c>
      <c r="EV2798" s="55">
        <v>2791</v>
      </c>
      <c r="EW2798" s="55" t="s">
        <v>1232</v>
      </c>
      <c r="EX2798" s="55" t="s">
        <v>1995</v>
      </c>
      <c r="EY2798" s="55">
        <v>5</v>
      </c>
      <c r="EZ2798" s="55">
        <v>0</v>
      </c>
      <c r="FA2798" s="55">
        <v>1994</v>
      </c>
      <c r="FB2798" s="55" t="s">
        <v>1361</v>
      </c>
      <c r="FC2798" s="55" t="s">
        <v>1258</v>
      </c>
      <c r="FD2798" s="55">
        <v>2.75</v>
      </c>
      <c r="FF2798" s="55">
        <v>2791</v>
      </c>
      <c r="FG2798" s="55" t="s">
        <v>1313</v>
      </c>
      <c r="FH2798" s="55" t="s">
        <v>1810</v>
      </c>
      <c r="FI2798" s="55">
        <v>2</v>
      </c>
      <c r="FJ2798" s="55">
        <v>530000</v>
      </c>
      <c r="FK2798" s="55" t="s">
        <v>1249</v>
      </c>
      <c r="FL2798" s="55">
        <v>0.25</v>
      </c>
    </row>
    <row r="2799" ht="14.25" customHeight="1" outlineLevel="1" spans="30:168">
      <c r="AD2799" s="12">
        <v>2792</v>
      </c>
      <c r="AE2799" s="12" t="s">
        <v>1261</v>
      </c>
      <c r="AF2799" s="12" t="s">
        <v>2635</v>
      </c>
      <c r="AG2799" s="12" t="s">
        <v>1394</v>
      </c>
      <c r="AH2799" s="12" t="s">
        <v>2816</v>
      </c>
      <c r="EV2799" s="55">
        <v>2792</v>
      </c>
      <c r="EW2799" s="55" t="s">
        <v>1232</v>
      </c>
      <c r="EX2799" s="55" t="s">
        <v>1995</v>
      </c>
      <c r="EY2799" s="55">
        <v>5</v>
      </c>
      <c r="EZ2799" s="55">
        <v>1995</v>
      </c>
      <c r="FA2799" s="55">
        <v>2999</v>
      </c>
      <c r="FB2799" s="55" t="s">
        <v>1361</v>
      </c>
      <c r="FC2799" s="55" t="s">
        <v>1258</v>
      </c>
      <c r="FD2799" s="55">
        <v>2.75</v>
      </c>
      <c r="FF2799" s="55">
        <v>2792</v>
      </c>
      <c r="FG2799" s="55" t="s">
        <v>1313</v>
      </c>
      <c r="FH2799" s="55" t="s">
        <v>1810</v>
      </c>
      <c r="FI2799" s="55">
        <v>2</v>
      </c>
      <c r="FJ2799" s="55">
        <v>540000</v>
      </c>
      <c r="FK2799" s="55" t="s">
        <v>1249</v>
      </c>
      <c r="FL2799" s="55">
        <v>0.25</v>
      </c>
    </row>
    <row r="2800" ht="14.25" customHeight="1" outlineLevel="1" spans="30:168">
      <c r="AD2800" s="12">
        <v>2793</v>
      </c>
      <c r="AE2800" s="12" t="s">
        <v>1261</v>
      </c>
      <c r="AF2800" s="12" t="s">
        <v>775</v>
      </c>
      <c r="AG2800" s="12" t="s">
        <v>1812</v>
      </c>
      <c r="AH2800" s="12" t="s">
        <v>2771</v>
      </c>
      <c r="EV2800" s="55">
        <v>2793</v>
      </c>
      <c r="EW2800" s="55" t="s">
        <v>1232</v>
      </c>
      <c r="EX2800" s="55" t="s">
        <v>1995</v>
      </c>
      <c r="EY2800" s="55">
        <v>6</v>
      </c>
      <c r="EZ2800" s="55">
        <v>0</v>
      </c>
      <c r="FA2800" s="55">
        <v>1994</v>
      </c>
      <c r="FB2800" s="55" t="s">
        <v>1361</v>
      </c>
      <c r="FC2800" s="55" t="s">
        <v>1258</v>
      </c>
      <c r="FD2800" s="55">
        <v>2.5</v>
      </c>
      <c r="FF2800" s="55">
        <v>2793</v>
      </c>
      <c r="FG2800" s="55" t="s">
        <v>1313</v>
      </c>
      <c r="FH2800" s="55" t="s">
        <v>1810</v>
      </c>
      <c r="FI2800" s="55">
        <v>3</v>
      </c>
      <c r="FJ2800" s="55">
        <v>0</v>
      </c>
      <c r="FK2800" s="55" t="s">
        <v>1249</v>
      </c>
      <c r="FL2800" s="55">
        <v>0.4</v>
      </c>
    </row>
    <row r="2801" ht="14.25" customHeight="1" outlineLevel="1" spans="30:168">
      <c r="AD2801" s="12">
        <v>2794</v>
      </c>
      <c r="AE2801" s="12" t="s">
        <v>1261</v>
      </c>
      <c r="AF2801" s="12" t="s">
        <v>1371</v>
      </c>
      <c r="AG2801" s="12" t="s">
        <v>1812</v>
      </c>
      <c r="AH2801" s="12" t="s">
        <v>2771</v>
      </c>
      <c r="EV2801" s="55">
        <v>2794</v>
      </c>
      <c r="EW2801" s="55" t="s">
        <v>1232</v>
      </c>
      <c r="EX2801" s="55" t="s">
        <v>1995</v>
      </c>
      <c r="EY2801" s="55">
        <v>6</v>
      </c>
      <c r="EZ2801" s="55">
        <v>1995</v>
      </c>
      <c r="FA2801" s="55">
        <v>2999</v>
      </c>
      <c r="FB2801" s="55" t="s">
        <v>1361</v>
      </c>
      <c r="FC2801" s="55" t="s">
        <v>1258</v>
      </c>
      <c r="FD2801" s="55">
        <v>2.5</v>
      </c>
      <c r="FF2801" s="55">
        <v>2794</v>
      </c>
      <c r="FG2801" s="55" t="s">
        <v>1313</v>
      </c>
      <c r="FH2801" s="55" t="s">
        <v>1810</v>
      </c>
      <c r="FI2801" s="55">
        <v>3</v>
      </c>
      <c r="FJ2801" s="55">
        <v>1000</v>
      </c>
      <c r="FK2801" s="55" t="s">
        <v>1249</v>
      </c>
      <c r="FL2801" s="55">
        <v>0.4</v>
      </c>
    </row>
    <row r="2802" ht="14.25" customHeight="1" outlineLevel="1" spans="30:168">
      <c r="AD2802" s="12">
        <v>2795</v>
      </c>
      <c r="AE2802" s="12" t="s">
        <v>1261</v>
      </c>
      <c r="AF2802" s="12" t="s">
        <v>1323</v>
      </c>
      <c r="AG2802" s="12" t="s">
        <v>1812</v>
      </c>
      <c r="AH2802" s="12" t="s">
        <v>2771</v>
      </c>
      <c r="EV2802" s="55">
        <v>2795</v>
      </c>
      <c r="EW2802" s="55" t="s">
        <v>1232</v>
      </c>
      <c r="EX2802" s="55" t="s">
        <v>1995</v>
      </c>
      <c r="EY2802" s="55">
        <v>7</v>
      </c>
      <c r="EZ2802" s="55">
        <v>0</v>
      </c>
      <c r="FA2802" s="55">
        <v>1994</v>
      </c>
      <c r="FB2802" s="55" t="s">
        <v>1262</v>
      </c>
      <c r="FC2802" s="55" t="s">
        <v>1258</v>
      </c>
      <c r="FD2802" s="55">
        <v>0</v>
      </c>
      <c r="FF2802" s="55">
        <v>2795</v>
      </c>
      <c r="FG2802" s="55" t="s">
        <v>1313</v>
      </c>
      <c r="FH2802" s="55" t="s">
        <v>1810</v>
      </c>
      <c r="FI2802" s="55">
        <v>3</v>
      </c>
      <c r="FJ2802" s="55">
        <v>2500</v>
      </c>
      <c r="FK2802" s="55" t="s">
        <v>1249</v>
      </c>
      <c r="FL2802" s="55">
        <v>0.4</v>
      </c>
    </row>
    <row r="2803" ht="14.25" customHeight="1" outlineLevel="1" spans="30:168">
      <c r="AD2803" s="12">
        <v>2796</v>
      </c>
      <c r="AE2803" s="12" t="s">
        <v>1261</v>
      </c>
      <c r="AF2803" s="12" t="s">
        <v>1930</v>
      </c>
      <c r="AG2803" s="12" t="s">
        <v>1812</v>
      </c>
      <c r="AH2803" s="12" t="s">
        <v>2771</v>
      </c>
      <c r="EV2803" s="55">
        <v>2796</v>
      </c>
      <c r="EW2803" s="55" t="s">
        <v>1232</v>
      </c>
      <c r="EX2803" s="55" t="s">
        <v>1995</v>
      </c>
      <c r="EY2803" s="55">
        <v>7</v>
      </c>
      <c r="EZ2803" s="55">
        <v>1995</v>
      </c>
      <c r="FA2803" s="55">
        <v>2999</v>
      </c>
      <c r="FB2803" s="55" t="s">
        <v>1262</v>
      </c>
      <c r="FC2803" s="55" t="s">
        <v>1258</v>
      </c>
      <c r="FD2803" s="55">
        <v>0</v>
      </c>
      <c r="FF2803" s="55">
        <v>2796</v>
      </c>
      <c r="FG2803" s="55" t="s">
        <v>1313</v>
      </c>
      <c r="FH2803" s="55" t="s">
        <v>1810</v>
      </c>
      <c r="FI2803" s="55">
        <v>3</v>
      </c>
      <c r="FJ2803" s="55">
        <v>5000</v>
      </c>
      <c r="FK2803" s="55" t="s">
        <v>1249</v>
      </c>
      <c r="FL2803" s="55">
        <v>0.4</v>
      </c>
    </row>
    <row r="2804" ht="14.25" customHeight="1" outlineLevel="1" spans="30:168">
      <c r="AD2804" s="12">
        <v>2797</v>
      </c>
      <c r="AE2804" s="12" t="s">
        <v>1261</v>
      </c>
      <c r="AF2804" s="12" t="s">
        <v>2104</v>
      </c>
      <c r="AG2804" s="12" t="s">
        <v>1812</v>
      </c>
      <c r="AH2804" s="12" t="s">
        <v>2771</v>
      </c>
      <c r="EV2804" s="55">
        <v>2797</v>
      </c>
      <c r="EW2804" s="55" t="s">
        <v>1232</v>
      </c>
      <c r="EX2804" s="55" t="s">
        <v>1569</v>
      </c>
      <c r="EY2804" s="55">
        <v>1</v>
      </c>
      <c r="EZ2804" s="55">
        <v>0</v>
      </c>
      <c r="FA2804" s="55">
        <v>1994</v>
      </c>
      <c r="FB2804" s="55" t="s">
        <v>1262</v>
      </c>
      <c r="FC2804" s="55" t="s">
        <v>1258</v>
      </c>
      <c r="FD2804" s="55">
        <v>0</v>
      </c>
      <c r="FF2804" s="55">
        <v>2797</v>
      </c>
      <c r="FG2804" s="55" t="s">
        <v>1313</v>
      </c>
      <c r="FH2804" s="55" t="s">
        <v>1810</v>
      </c>
      <c r="FI2804" s="55">
        <v>3</v>
      </c>
      <c r="FJ2804" s="55">
        <v>10000</v>
      </c>
      <c r="FK2804" s="55" t="s">
        <v>1249</v>
      </c>
      <c r="FL2804" s="55">
        <v>0.4</v>
      </c>
    </row>
    <row r="2805" ht="14.25" customHeight="1" outlineLevel="1" spans="30:168">
      <c r="AD2805" s="12">
        <v>2798</v>
      </c>
      <c r="AE2805" s="12" t="s">
        <v>1261</v>
      </c>
      <c r="AF2805" s="12" t="s">
        <v>2265</v>
      </c>
      <c r="AG2805" s="12" t="s">
        <v>1812</v>
      </c>
      <c r="AH2805" s="12" t="s">
        <v>2771</v>
      </c>
      <c r="EV2805" s="55">
        <v>2798</v>
      </c>
      <c r="EW2805" s="55" t="s">
        <v>1232</v>
      </c>
      <c r="EX2805" s="55" t="s">
        <v>1569</v>
      </c>
      <c r="EY2805" s="55">
        <v>1</v>
      </c>
      <c r="EZ2805" s="55">
        <v>1995</v>
      </c>
      <c r="FA2805" s="55">
        <v>2999</v>
      </c>
      <c r="FB2805" s="55" t="s">
        <v>1262</v>
      </c>
      <c r="FC2805" s="55" t="s">
        <v>1258</v>
      </c>
      <c r="FD2805" s="55">
        <v>0</v>
      </c>
      <c r="FF2805" s="55">
        <v>2798</v>
      </c>
      <c r="FG2805" s="55" t="s">
        <v>1313</v>
      </c>
      <c r="FH2805" s="55" t="s">
        <v>1810</v>
      </c>
      <c r="FI2805" s="55">
        <v>3</v>
      </c>
      <c r="FJ2805" s="55">
        <v>25000</v>
      </c>
      <c r="FK2805" s="55" t="s">
        <v>1249</v>
      </c>
      <c r="FL2805" s="55">
        <v>0.4</v>
      </c>
    </row>
    <row r="2806" ht="14.25" customHeight="1" outlineLevel="1" spans="30:168">
      <c r="AD2806" s="12">
        <v>2799</v>
      </c>
      <c r="AE2806" s="12" t="s">
        <v>1261</v>
      </c>
      <c r="AF2806" s="12" t="s">
        <v>1213</v>
      </c>
      <c r="AG2806" s="12" t="s">
        <v>1812</v>
      </c>
      <c r="AH2806" s="12" t="s">
        <v>2771</v>
      </c>
      <c r="EV2806" s="55">
        <v>2799</v>
      </c>
      <c r="EW2806" s="55" t="s">
        <v>1232</v>
      </c>
      <c r="EX2806" s="55" t="s">
        <v>2226</v>
      </c>
      <c r="EY2806" s="55">
        <v>1</v>
      </c>
      <c r="EZ2806" s="55">
        <v>0</v>
      </c>
      <c r="FA2806" s="55">
        <v>1994</v>
      </c>
      <c r="FB2806" s="55" t="s">
        <v>1262</v>
      </c>
      <c r="FC2806" s="55" t="s">
        <v>1258</v>
      </c>
      <c r="FD2806" s="55">
        <v>0</v>
      </c>
      <c r="FF2806" s="55">
        <v>2799</v>
      </c>
      <c r="FG2806" s="55" t="s">
        <v>1313</v>
      </c>
      <c r="FH2806" s="55" t="s">
        <v>1810</v>
      </c>
      <c r="FI2806" s="55">
        <v>3</v>
      </c>
      <c r="FJ2806" s="55">
        <v>50000</v>
      </c>
      <c r="FK2806" s="55" t="s">
        <v>1249</v>
      </c>
      <c r="FL2806" s="55">
        <v>0.4</v>
      </c>
    </row>
    <row r="2807" ht="14.25" customHeight="1" outlineLevel="1" spans="30:168">
      <c r="AD2807" s="12">
        <v>2800</v>
      </c>
      <c r="AE2807" s="12" t="s">
        <v>1261</v>
      </c>
      <c r="AF2807" s="12" t="s">
        <v>2279</v>
      </c>
      <c r="AG2807" s="12" t="s">
        <v>1812</v>
      </c>
      <c r="AH2807" s="12" t="s">
        <v>2771</v>
      </c>
      <c r="EV2807" s="55">
        <v>2800</v>
      </c>
      <c r="EW2807" s="55" t="s">
        <v>1232</v>
      </c>
      <c r="EX2807" s="55" t="s">
        <v>2226</v>
      </c>
      <c r="EY2807" s="55">
        <v>1</v>
      </c>
      <c r="EZ2807" s="55">
        <v>1995</v>
      </c>
      <c r="FA2807" s="55">
        <v>2999</v>
      </c>
      <c r="FB2807" s="55" t="s">
        <v>1262</v>
      </c>
      <c r="FC2807" s="55" t="s">
        <v>1258</v>
      </c>
      <c r="FD2807" s="55">
        <v>0</v>
      </c>
      <c r="FF2807" s="55">
        <v>2800</v>
      </c>
      <c r="FG2807" s="55" t="s">
        <v>1313</v>
      </c>
      <c r="FH2807" s="55" t="s">
        <v>1810</v>
      </c>
      <c r="FI2807" s="55">
        <v>3</v>
      </c>
      <c r="FJ2807" s="55">
        <v>80000</v>
      </c>
      <c r="FK2807" s="55" t="s">
        <v>1249</v>
      </c>
      <c r="FL2807" s="55">
        <v>0.4</v>
      </c>
    </row>
    <row r="2808" ht="14.25" customHeight="1" outlineLevel="1" spans="30:168">
      <c r="AD2808" s="12">
        <v>2801</v>
      </c>
      <c r="AE2808" s="12" t="s">
        <v>1261</v>
      </c>
      <c r="AF2808" s="12" t="s">
        <v>2654</v>
      </c>
      <c r="AG2808" s="12" t="s">
        <v>1812</v>
      </c>
      <c r="AH2808" s="12" t="s">
        <v>2771</v>
      </c>
      <c r="EV2808" s="55">
        <v>2801</v>
      </c>
      <c r="EW2808" s="55" t="s">
        <v>1232</v>
      </c>
      <c r="EX2808" s="55" t="s">
        <v>1919</v>
      </c>
      <c r="EY2808" s="55">
        <v>1</v>
      </c>
      <c r="EZ2808" s="55">
        <v>0</v>
      </c>
      <c r="FA2808" s="55">
        <v>1994</v>
      </c>
      <c r="FB2808" s="55" t="s">
        <v>1262</v>
      </c>
      <c r="FC2808" s="55" t="s">
        <v>1258</v>
      </c>
      <c r="FD2808" s="55">
        <v>0</v>
      </c>
      <c r="FF2808" s="55">
        <v>2801</v>
      </c>
      <c r="FG2808" s="55" t="s">
        <v>1313</v>
      </c>
      <c r="FH2808" s="55" t="s">
        <v>1810</v>
      </c>
      <c r="FI2808" s="55">
        <v>3</v>
      </c>
      <c r="FJ2808" s="55">
        <v>130000</v>
      </c>
      <c r="FK2808" s="55" t="s">
        <v>1249</v>
      </c>
      <c r="FL2808" s="55">
        <v>0.4</v>
      </c>
    </row>
    <row r="2809" ht="14.25" customHeight="1" outlineLevel="1" spans="30:168">
      <c r="AD2809" s="12">
        <v>2802</v>
      </c>
      <c r="AE2809" s="12" t="s">
        <v>1261</v>
      </c>
      <c r="AF2809" s="12" t="s">
        <v>2676</v>
      </c>
      <c r="AG2809" s="12" t="s">
        <v>1812</v>
      </c>
      <c r="AH2809" s="12" t="s">
        <v>2771</v>
      </c>
      <c r="EV2809" s="55">
        <v>2802</v>
      </c>
      <c r="EW2809" s="55" t="s">
        <v>1232</v>
      </c>
      <c r="EX2809" s="55" t="s">
        <v>1919</v>
      </c>
      <c r="EY2809" s="55">
        <v>1</v>
      </c>
      <c r="EZ2809" s="55">
        <v>1995</v>
      </c>
      <c r="FA2809" s="55">
        <v>2999</v>
      </c>
      <c r="FB2809" s="55" t="s">
        <v>1262</v>
      </c>
      <c r="FC2809" s="55" t="s">
        <v>1258</v>
      </c>
      <c r="FD2809" s="55">
        <v>0</v>
      </c>
      <c r="FF2809" s="55">
        <v>2802</v>
      </c>
      <c r="FG2809" s="55" t="s">
        <v>1313</v>
      </c>
      <c r="FH2809" s="55" t="s">
        <v>1810</v>
      </c>
      <c r="FI2809" s="55">
        <v>3</v>
      </c>
      <c r="FJ2809" s="55">
        <v>260000</v>
      </c>
      <c r="FK2809" s="55" t="s">
        <v>1249</v>
      </c>
      <c r="FL2809" s="55">
        <v>0.4</v>
      </c>
    </row>
    <row r="2810" ht="14.25" customHeight="1" outlineLevel="1" spans="30:168">
      <c r="AD2810" s="12">
        <v>2803</v>
      </c>
      <c r="AE2810" s="12" t="s">
        <v>1261</v>
      </c>
      <c r="AF2810" s="12" t="s">
        <v>1933</v>
      </c>
      <c r="AG2810" s="12" t="s">
        <v>1812</v>
      </c>
      <c r="AH2810" s="12" t="s">
        <v>2771</v>
      </c>
      <c r="EV2810" s="55">
        <v>2803</v>
      </c>
      <c r="EW2810" s="55" t="s">
        <v>1232</v>
      </c>
      <c r="EX2810" s="55" t="s">
        <v>2382</v>
      </c>
      <c r="EY2810" s="55">
        <v>1</v>
      </c>
      <c r="EZ2810" s="55">
        <v>0</v>
      </c>
      <c r="FA2810" s="55">
        <v>1994</v>
      </c>
      <c r="FB2810" s="55" t="s">
        <v>1262</v>
      </c>
      <c r="FC2810" s="55" t="s">
        <v>1258</v>
      </c>
      <c r="FD2810" s="55">
        <v>0</v>
      </c>
      <c r="FF2810" s="55">
        <v>2803</v>
      </c>
      <c r="FG2810" s="55" t="s">
        <v>1313</v>
      </c>
      <c r="FH2810" s="55" t="s">
        <v>1810</v>
      </c>
      <c r="FI2810" s="55">
        <v>3</v>
      </c>
      <c r="FJ2810" s="55">
        <v>400000</v>
      </c>
      <c r="FK2810" s="55" t="s">
        <v>1249</v>
      </c>
      <c r="FL2810" s="55">
        <v>0.4</v>
      </c>
    </row>
    <row r="2811" ht="14.25" customHeight="1" outlineLevel="1" spans="30:168">
      <c r="AD2811" s="12">
        <v>2804</v>
      </c>
      <c r="AE2811" s="12" t="s">
        <v>1261</v>
      </c>
      <c r="AF2811" s="12" t="s">
        <v>2293</v>
      </c>
      <c r="AG2811" s="12" t="s">
        <v>1812</v>
      </c>
      <c r="AH2811" s="12" t="s">
        <v>2771</v>
      </c>
      <c r="EV2811" s="55">
        <v>2804</v>
      </c>
      <c r="EW2811" s="55" t="s">
        <v>1232</v>
      </c>
      <c r="EX2811" s="55" t="s">
        <v>2382</v>
      </c>
      <c r="EY2811" s="55">
        <v>1</v>
      </c>
      <c r="EZ2811" s="55">
        <v>1995</v>
      </c>
      <c r="FA2811" s="55">
        <v>2999</v>
      </c>
      <c r="FB2811" s="55" t="s">
        <v>1262</v>
      </c>
      <c r="FC2811" s="55" t="s">
        <v>1258</v>
      </c>
      <c r="FD2811" s="55">
        <v>0</v>
      </c>
      <c r="FF2811" s="55">
        <v>2804</v>
      </c>
      <c r="FG2811" s="55" t="s">
        <v>1313</v>
      </c>
      <c r="FH2811" s="55" t="s">
        <v>1810</v>
      </c>
      <c r="FI2811" s="55">
        <v>3</v>
      </c>
      <c r="FJ2811" s="55">
        <v>530000</v>
      </c>
      <c r="FK2811" s="55" t="s">
        <v>1249</v>
      </c>
      <c r="FL2811" s="55">
        <v>0.4</v>
      </c>
    </row>
    <row r="2812" ht="14.25" customHeight="1" outlineLevel="1" spans="30:168">
      <c r="AD2812" s="12">
        <v>2805</v>
      </c>
      <c r="AE2812" s="12" t="s">
        <v>1261</v>
      </c>
      <c r="AF2812" s="12" t="s">
        <v>2926</v>
      </c>
      <c r="AG2812" s="12" t="s">
        <v>1812</v>
      </c>
      <c r="AH2812" s="12" t="s">
        <v>2771</v>
      </c>
      <c r="EV2812" s="55">
        <v>2805</v>
      </c>
      <c r="EW2812" s="55" t="s">
        <v>1232</v>
      </c>
      <c r="EX2812" s="55" t="s">
        <v>1646</v>
      </c>
      <c r="EY2812" s="55">
        <v>1</v>
      </c>
      <c r="EZ2812" s="55">
        <v>0</v>
      </c>
      <c r="FA2812" s="55">
        <v>1994</v>
      </c>
      <c r="FB2812" s="55" t="s">
        <v>1262</v>
      </c>
      <c r="FC2812" s="55" t="s">
        <v>1258</v>
      </c>
      <c r="FD2812" s="55">
        <v>0</v>
      </c>
      <c r="FF2812" s="55">
        <v>2805</v>
      </c>
      <c r="FG2812" s="55" t="s">
        <v>1313</v>
      </c>
      <c r="FH2812" s="55" t="s">
        <v>1810</v>
      </c>
      <c r="FI2812" s="55">
        <v>3</v>
      </c>
      <c r="FJ2812" s="55">
        <v>540000</v>
      </c>
      <c r="FK2812" s="55" t="s">
        <v>1249</v>
      </c>
      <c r="FL2812" s="55">
        <v>0.4</v>
      </c>
    </row>
    <row r="2813" ht="14.25" customHeight="1" outlineLevel="1" spans="30:168">
      <c r="AD2813" s="12">
        <v>2806</v>
      </c>
      <c r="AE2813" s="12" t="s">
        <v>1261</v>
      </c>
      <c r="AF2813" s="12" t="s">
        <v>1775</v>
      </c>
      <c r="AG2813" s="12" t="s">
        <v>1812</v>
      </c>
      <c r="AH2813" s="12" t="s">
        <v>2771</v>
      </c>
      <c r="EV2813" s="55">
        <v>2806</v>
      </c>
      <c r="EW2813" s="55" t="s">
        <v>1232</v>
      </c>
      <c r="EX2813" s="55" t="s">
        <v>1646</v>
      </c>
      <c r="EY2813" s="55">
        <v>1</v>
      </c>
      <c r="EZ2813" s="55">
        <v>1995</v>
      </c>
      <c r="FA2813" s="55">
        <v>2999</v>
      </c>
      <c r="FB2813" s="55" t="s">
        <v>1262</v>
      </c>
      <c r="FC2813" s="55" t="s">
        <v>1258</v>
      </c>
      <c r="FD2813" s="55">
        <v>0</v>
      </c>
      <c r="FF2813" s="55">
        <v>2806</v>
      </c>
      <c r="FG2813" s="55" t="s">
        <v>1313</v>
      </c>
      <c r="FH2813" s="55" t="s">
        <v>1810</v>
      </c>
      <c r="FI2813" s="55">
        <v>4</v>
      </c>
      <c r="FJ2813" s="55">
        <v>0</v>
      </c>
      <c r="FK2813" s="55" t="s">
        <v>1249</v>
      </c>
      <c r="FL2813" s="55">
        <v>0.3</v>
      </c>
    </row>
    <row r="2814" ht="14.25" customHeight="1" outlineLevel="1" spans="30:168">
      <c r="AD2814" s="12">
        <v>2807</v>
      </c>
      <c r="AE2814" s="12" t="s">
        <v>1261</v>
      </c>
      <c r="AF2814" s="12" t="s">
        <v>776</v>
      </c>
      <c r="AG2814" s="12" t="s">
        <v>1840</v>
      </c>
      <c r="AH2814" s="12" t="s">
        <v>2970</v>
      </c>
      <c r="EV2814" s="55">
        <v>2807</v>
      </c>
      <c r="EW2814" s="55" t="s">
        <v>1566</v>
      </c>
      <c r="EX2814" s="55" t="s">
        <v>900</v>
      </c>
      <c r="EY2814" s="55">
        <v>1</v>
      </c>
      <c r="EZ2814" s="55">
        <v>0</v>
      </c>
      <c r="FA2814" s="55">
        <v>1994</v>
      </c>
      <c r="FB2814" s="55" t="s">
        <v>1262</v>
      </c>
      <c r="FC2814" s="55" t="s">
        <v>1258</v>
      </c>
      <c r="FD2814" s="55">
        <v>0</v>
      </c>
      <c r="FF2814" s="55">
        <v>2807</v>
      </c>
      <c r="FG2814" s="55" t="s">
        <v>1313</v>
      </c>
      <c r="FH2814" s="55" t="s">
        <v>1810</v>
      </c>
      <c r="FI2814" s="55">
        <v>4</v>
      </c>
      <c r="FJ2814" s="55">
        <v>1000</v>
      </c>
      <c r="FK2814" s="55" t="s">
        <v>1249</v>
      </c>
      <c r="FL2814" s="55">
        <v>0.3</v>
      </c>
    </row>
    <row r="2815" ht="14.25" customHeight="1" outlineLevel="1" spans="30:168">
      <c r="AD2815" s="12">
        <v>2808</v>
      </c>
      <c r="AE2815" s="12" t="s">
        <v>1261</v>
      </c>
      <c r="AF2815" s="12" t="s">
        <v>1423</v>
      </c>
      <c r="AG2815" s="12" t="s">
        <v>1840</v>
      </c>
      <c r="AH2815" s="12" t="s">
        <v>2970</v>
      </c>
      <c r="EV2815" s="55">
        <v>2808</v>
      </c>
      <c r="EW2815" s="55" t="s">
        <v>1566</v>
      </c>
      <c r="EX2815" s="55" t="s">
        <v>900</v>
      </c>
      <c r="EY2815" s="55">
        <v>1</v>
      </c>
      <c r="EZ2815" s="55">
        <v>1995</v>
      </c>
      <c r="FA2815" s="55">
        <v>2999</v>
      </c>
      <c r="FB2815" s="55" t="s">
        <v>1262</v>
      </c>
      <c r="FC2815" s="55" t="s">
        <v>1258</v>
      </c>
      <c r="FD2815" s="55">
        <v>0</v>
      </c>
      <c r="FF2815" s="55">
        <v>2808</v>
      </c>
      <c r="FG2815" s="55" t="s">
        <v>1313</v>
      </c>
      <c r="FH2815" s="55" t="s">
        <v>1810</v>
      </c>
      <c r="FI2815" s="55">
        <v>4</v>
      </c>
      <c r="FJ2815" s="55">
        <v>2500</v>
      </c>
      <c r="FK2815" s="55" t="s">
        <v>1249</v>
      </c>
      <c r="FL2815" s="55">
        <v>0.3</v>
      </c>
    </row>
    <row r="2816" ht="14.25" customHeight="1" outlineLevel="1" spans="30:168">
      <c r="AD2816" s="12">
        <v>2809</v>
      </c>
      <c r="AE2816" s="12" t="s">
        <v>1261</v>
      </c>
      <c r="AF2816" s="12" t="s">
        <v>643</v>
      </c>
      <c r="AG2816" s="12" t="s">
        <v>3249</v>
      </c>
      <c r="AH2816" s="12" t="s">
        <v>1847</v>
      </c>
      <c r="EV2816" s="55">
        <v>2809</v>
      </c>
      <c r="EW2816" s="55" t="s">
        <v>1566</v>
      </c>
      <c r="EX2816" s="55" t="s">
        <v>763</v>
      </c>
      <c r="EY2816" s="55">
        <v>1</v>
      </c>
      <c r="EZ2816" s="55">
        <v>0</v>
      </c>
      <c r="FA2816" s="55">
        <v>1994</v>
      </c>
      <c r="FB2816" s="55" t="s">
        <v>1361</v>
      </c>
      <c r="FC2816" s="55" t="s">
        <v>1258</v>
      </c>
      <c r="FD2816" s="55">
        <v>10</v>
      </c>
      <c r="FF2816" s="55">
        <v>2809</v>
      </c>
      <c r="FG2816" s="55" t="s">
        <v>1313</v>
      </c>
      <c r="FH2816" s="55" t="s">
        <v>1810</v>
      </c>
      <c r="FI2816" s="55">
        <v>4</v>
      </c>
      <c r="FJ2816" s="55">
        <v>5000</v>
      </c>
      <c r="FK2816" s="55" t="s">
        <v>1249</v>
      </c>
      <c r="FL2816" s="55">
        <v>0.3</v>
      </c>
    </row>
    <row r="2817" ht="14.25" customHeight="1" outlineLevel="1" spans="30:168">
      <c r="AD2817" s="12">
        <v>2810</v>
      </c>
      <c r="AE2817" s="12" t="s">
        <v>1261</v>
      </c>
      <c r="AF2817" s="12" t="s">
        <v>1379</v>
      </c>
      <c r="AG2817" s="12" t="s">
        <v>3249</v>
      </c>
      <c r="AH2817" s="12" t="s">
        <v>2510</v>
      </c>
      <c r="EV2817" s="55">
        <v>2810</v>
      </c>
      <c r="EW2817" s="55" t="s">
        <v>1566</v>
      </c>
      <c r="EX2817" s="55" t="s">
        <v>763</v>
      </c>
      <c r="EY2817" s="55">
        <v>1</v>
      </c>
      <c r="EZ2817" s="55">
        <v>1995</v>
      </c>
      <c r="FA2817" s="55">
        <v>2999</v>
      </c>
      <c r="FB2817" s="55" t="s">
        <v>1361</v>
      </c>
      <c r="FC2817" s="55" t="s">
        <v>1258</v>
      </c>
      <c r="FD2817" s="55">
        <v>10</v>
      </c>
      <c r="FF2817" s="55">
        <v>2810</v>
      </c>
      <c r="FG2817" s="55" t="s">
        <v>1313</v>
      </c>
      <c r="FH2817" s="55" t="s">
        <v>1810</v>
      </c>
      <c r="FI2817" s="55">
        <v>4</v>
      </c>
      <c r="FJ2817" s="55">
        <v>10000</v>
      </c>
      <c r="FK2817" s="55" t="s">
        <v>1249</v>
      </c>
      <c r="FL2817" s="55">
        <v>0.3</v>
      </c>
    </row>
    <row r="2818" ht="14.25" customHeight="1" outlineLevel="1" spans="30:168">
      <c r="AD2818" s="12">
        <v>2811</v>
      </c>
      <c r="AE2818" s="12" t="s">
        <v>1261</v>
      </c>
      <c r="AF2818" s="12" t="s">
        <v>892</v>
      </c>
      <c r="AG2818" s="12" t="s">
        <v>3250</v>
      </c>
      <c r="AH2818" s="12" t="s">
        <v>2958</v>
      </c>
      <c r="EV2818" s="55">
        <v>2811</v>
      </c>
      <c r="EW2818" s="55" t="s">
        <v>1566</v>
      </c>
      <c r="EX2818" s="55" t="s">
        <v>763</v>
      </c>
      <c r="EY2818" s="55">
        <v>2</v>
      </c>
      <c r="EZ2818" s="55">
        <v>0</v>
      </c>
      <c r="FA2818" s="55">
        <v>1994</v>
      </c>
      <c r="FB2818" s="55" t="s">
        <v>1361</v>
      </c>
      <c r="FC2818" s="55" t="s">
        <v>1258</v>
      </c>
      <c r="FD2818" s="55">
        <v>10</v>
      </c>
      <c r="FF2818" s="55">
        <v>2811</v>
      </c>
      <c r="FG2818" s="55" t="s">
        <v>1313</v>
      </c>
      <c r="FH2818" s="55" t="s">
        <v>1810</v>
      </c>
      <c r="FI2818" s="55">
        <v>4</v>
      </c>
      <c r="FJ2818" s="55">
        <v>25000</v>
      </c>
      <c r="FK2818" s="55" t="s">
        <v>1249</v>
      </c>
      <c r="FL2818" s="55">
        <v>0.3</v>
      </c>
    </row>
    <row r="2819" ht="14.25" customHeight="1" outlineLevel="1" spans="30:168">
      <c r="AD2819" s="12">
        <v>2812</v>
      </c>
      <c r="AE2819" s="12" t="s">
        <v>1261</v>
      </c>
      <c r="AF2819" s="12" t="s">
        <v>1544</v>
      </c>
      <c r="AG2819" s="12" t="s">
        <v>3250</v>
      </c>
      <c r="AH2819" s="12" t="s">
        <v>2962</v>
      </c>
      <c r="EV2819" s="55">
        <v>2812</v>
      </c>
      <c r="EW2819" s="55" t="s">
        <v>1566</v>
      </c>
      <c r="EX2819" s="55" t="s">
        <v>763</v>
      </c>
      <c r="EY2819" s="55">
        <v>2</v>
      </c>
      <c r="EZ2819" s="55">
        <v>1995</v>
      </c>
      <c r="FA2819" s="55">
        <v>2999</v>
      </c>
      <c r="FB2819" s="55" t="s">
        <v>1361</v>
      </c>
      <c r="FC2819" s="55" t="s">
        <v>1258</v>
      </c>
      <c r="FD2819" s="55">
        <v>10</v>
      </c>
      <c r="FF2819" s="55">
        <v>2812</v>
      </c>
      <c r="FG2819" s="55" t="s">
        <v>1313</v>
      </c>
      <c r="FH2819" s="55" t="s">
        <v>1810</v>
      </c>
      <c r="FI2819" s="55">
        <v>4</v>
      </c>
      <c r="FJ2819" s="55">
        <v>50000</v>
      </c>
      <c r="FK2819" s="55" t="s">
        <v>1249</v>
      </c>
      <c r="FL2819" s="55">
        <v>0.3</v>
      </c>
    </row>
    <row r="2820" ht="14.25" customHeight="1" outlineLevel="1" spans="30:168">
      <c r="AD2820" s="12">
        <v>2813</v>
      </c>
      <c r="AE2820" s="12" t="s">
        <v>1261</v>
      </c>
      <c r="AF2820" s="12" t="s">
        <v>893</v>
      </c>
      <c r="AG2820" s="12" t="s">
        <v>3251</v>
      </c>
      <c r="AH2820" s="12" t="s">
        <v>2966</v>
      </c>
      <c r="EV2820" s="55">
        <v>2813</v>
      </c>
      <c r="EW2820" s="55" t="s">
        <v>1566</v>
      </c>
      <c r="EX2820" s="55" t="s">
        <v>763</v>
      </c>
      <c r="EY2820" s="55">
        <v>3</v>
      </c>
      <c r="EZ2820" s="55">
        <v>0</v>
      </c>
      <c r="FA2820" s="55">
        <v>1994</v>
      </c>
      <c r="FB2820" s="55" t="s">
        <v>1361</v>
      </c>
      <c r="FC2820" s="55" t="s">
        <v>1258</v>
      </c>
      <c r="FD2820" s="55">
        <v>10</v>
      </c>
      <c r="FF2820" s="55">
        <v>2813</v>
      </c>
      <c r="FG2820" s="55" t="s">
        <v>1313</v>
      </c>
      <c r="FH2820" s="55" t="s">
        <v>1810</v>
      </c>
      <c r="FI2820" s="55">
        <v>4</v>
      </c>
      <c r="FJ2820" s="55">
        <v>80000</v>
      </c>
      <c r="FK2820" s="55" t="s">
        <v>1249</v>
      </c>
      <c r="FL2820" s="55">
        <v>0.3</v>
      </c>
    </row>
    <row r="2821" ht="14.25" customHeight="1" outlineLevel="1" spans="30:168">
      <c r="AD2821" s="12">
        <v>2814</v>
      </c>
      <c r="AE2821" s="12" t="s">
        <v>1261</v>
      </c>
      <c r="AF2821" s="12" t="s">
        <v>1425</v>
      </c>
      <c r="AG2821" s="12" t="s">
        <v>3251</v>
      </c>
      <c r="AH2821" s="12" t="s">
        <v>2966</v>
      </c>
      <c r="EV2821" s="55">
        <v>2814</v>
      </c>
      <c r="EW2821" s="55" t="s">
        <v>1566</v>
      </c>
      <c r="EX2821" s="55" t="s">
        <v>763</v>
      </c>
      <c r="EY2821" s="55">
        <v>3</v>
      </c>
      <c r="EZ2821" s="55">
        <v>1995</v>
      </c>
      <c r="FA2821" s="55">
        <v>2999</v>
      </c>
      <c r="FB2821" s="55" t="s">
        <v>1361</v>
      </c>
      <c r="FC2821" s="55" t="s">
        <v>1258</v>
      </c>
      <c r="FD2821" s="55">
        <v>10</v>
      </c>
      <c r="FF2821" s="55">
        <v>2814</v>
      </c>
      <c r="FG2821" s="55" t="s">
        <v>1313</v>
      </c>
      <c r="FH2821" s="55" t="s">
        <v>1810</v>
      </c>
      <c r="FI2821" s="55">
        <v>4</v>
      </c>
      <c r="FJ2821" s="55">
        <v>130000</v>
      </c>
      <c r="FK2821" s="55" t="s">
        <v>1249</v>
      </c>
      <c r="FL2821" s="55">
        <v>0.3</v>
      </c>
    </row>
    <row r="2822" ht="14.25" customHeight="1" outlineLevel="1" spans="30:168">
      <c r="AD2822" s="12">
        <v>2815</v>
      </c>
      <c r="AE2822" s="12" t="s">
        <v>1261</v>
      </c>
      <c r="AF2822" s="12" t="s">
        <v>1716</v>
      </c>
      <c r="AG2822" s="12" t="s">
        <v>3251</v>
      </c>
      <c r="AH2822" s="12" t="s">
        <v>2966</v>
      </c>
      <c r="EV2822" s="55">
        <v>2815</v>
      </c>
      <c r="EW2822" s="55" t="s">
        <v>1566</v>
      </c>
      <c r="EX2822" s="55" t="s">
        <v>763</v>
      </c>
      <c r="EY2822" s="55">
        <v>4</v>
      </c>
      <c r="EZ2822" s="55">
        <v>0</v>
      </c>
      <c r="FA2822" s="55">
        <v>1994</v>
      </c>
      <c r="FB2822" s="55" t="s">
        <v>1361</v>
      </c>
      <c r="FC2822" s="55" t="s">
        <v>1258</v>
      </c>
      <c r="FD2822" s="55">
        <v>10</v>
      </c>
      <c r="FF2822" s="55">
        <v>2815</v>
      </c>
      <c r="FG2822" s="55" t="s">
        <v>1313</v>
      </c>
      <c r="FH2822" s="55" t="s">
        <v>1810</v>
      </c>
      <c r="FI2822" s="55">
        <v>4</v>
      </c>
      <c r="FJ2822" s="55">
        <v>260000</v>
      </c>
      <c r="FK2822" s="55" t="s">
        <v>1249</v>
      </c>
      <c r="FL2822" s="55">
        <v>0.3</v>
      </c>
    </row>
    <row r="2823" ht="14.25" customHeight="1" outlineLevel="1" spans="30:168">
      <c r="AD2823" s="12">
        <v>2816</v>
      </c>
      <c r="AE2823" s="12" t="s">
        <v>1261</v>
      </c>
      <c r="AF2823" s="12" t="s">
        <v>1931</v>
      </c>
      <c r="AG2823" s="12" t="s">
        <v>3251</v>
      </c>
      <c r="AH2823" s="12" t="s">
        <v>2966</v>
      </c>
      <c r="EV2823" s="55">
        <v>2816</v>
      </c>
      <c r="EW2823" s="55" t="s">
        <v>1566</v>
      </c>
      <c r="EX2823" s="55" t="s">
        <v>763</v>
      </c>
      <c r="EY2823" s="55">
        <v>4</v>
      </c>
      <c r="EZ2823" s="55">
        <v>1995</v>
      </c>
      <c r="FA2823" s="55">
        <v>2999</v>
      </c>
      <c r="FB2823" s="55" t="s">
        <v>1361</v>
      </c>
      <c r="FC2823" s="55" t="s">
        <v>1258</v>
      </c>
      <c r="FD2823" s="55">
        <v>10</v>
      </c>
      <c r="FF2823" s="55">
        <v>2816</v>
      </c>
      <c r="FG2823" s="55" t="s">
        <v>1313</v>
      </c>
      <c r="FH2823" s="55" t="s">
        <v>1810</v>
      </c>
      <c r="FI2823" s="55">
        <v>4</v>
      </c>
      <c r="FJ2823" s="55">
        <v>400000</v>
      </c>
      <c r="FK2823" s="55" t="s">
        <v>1249</v>
      </c>
      <c r="FL2823" s="55">
        <v>0.3</v>
      </c>
    </row>
    <row r="2824" ht="14.25" customHeight="1" outlineLevel="1" spans="30:168">
      <c r="AD2824" s="12">
        <v>2817</v>
      </c>
      <c r="AE2824" s="12" t="s">
        <v>1261</v>
      </c>
      <c r="AF2824" s="12" t="s">
        <v>2003</v>
      </c>
      <c r="AG2824" s="12" t="s">
        <v>2023</v>
      </c>
      <c r="AH2824" s="12" t="s">
        <v>2898</v>
      </c>
      <c r="EV2824" s="55">
        <v>2817</v>
      </c>
      <c r="EW2824" s="55" t="s">
        <v>1566</v>
      </c>
      <c r="EX2824" s="55" t="s">
        <v>763</v>
      </c>
      <c r="EY2824" s="55">
        <v>5</v>
      </c>
      <c r="EZ2824" s="55">
        <v>0</v>
      </c>
      <c r="FA2824" s="55">
        <v>1994</v>
      </c>
      <c r="FB2824" s="55" t="s">
        <v>1361</v>
      </c>
      <c r="FC2824" s="55" t="s">
        <v>1258</v>
      </c>
      <c r="FD2824" s="55">
        <v>10</v>
      </c>
      <c r="FF2824" s="55">
        <v>2817</v>
      </c>
      <c r="FG2824" s="55" t="s">
        <v>1313</v>
      </c>
      <c r="FH2824" s="55" t="s">
        <v>1810</v>
      </c>
      <c r="FI2824" s="55">
        <v>4</v>
      </c>
      <c r="FJ2824" s="55">
        <v>530000</v>
      </c>
      <c r="FK2824" s="55" t="s">
        <v>1249</v>
      </c>
      <c r="FL2824" s="55">
        <v>0.3</v>
      </c>
    </row>
    <row r="2825" ht="14.25" customHeight="1" outlineLevel="1" spans="30:168">
      <c r="AD2825" s="12">
        <v>2818</v>
      </c>
      <c r="AE2825" s="12" t="s">
        <v>1261</v>
      </c>
      <c r="AF2825" s="12" t="s">
        <v>2534</v>
      </c>
      <c r="AG2825" s="12" t="s">
        <v>2023</v>
      </c>
      <c r="AH2825" s="12" t="s">
        <v>2976</v>
      </c>
      <c r="EV2825" s="55">
        <v>2818</v>
      </c>
      <c r="EW2825" s="55" t="s">
        <v>1566</v>
      </c>
      <c r="EX2825" s="55" t="s">
        <v>763</v>
      </c>
      <c r="EY2825" s="55">
        <v>5</v>
      </c>
      <c r="EZ2825" s="55">
        <v>1995</v>
      </c>
      <c r="FA2825" s="55">
        <v>2999</v>
      </c>
      <c r="FB2825" s="55" t="s">
        <v>1361</v>
      </c>
      <c r="FC2825" s="55" t="s">
        <v>1258</v>
      </c>
      <c r="FD2825" s="55">
        <v>10</v>
      </c>
      <c r="FF2825" s="55">
        <v>2818</v>
      </c>
      <c r="FG2825" s="55" t="s">
        <v>1313</v>
      </c>
      <c r="FH2825" s="55" t="s">
        <v>1810</v>
      </c>
      <c r="FI2825" s="55">
        <v>4</v>
      </c>
      <c r="FJ2825" s="55">
        <v>540000</v>
      </c>
      <c r="FK2825" s="55" t="s">
        <v>1249</v>
      </c>
      <c r="FL2825" s="55">
        <v>0.3</v>
      </c>
    </row>
    <row r="2826" ht="14.25" customHeight="1" outlineLevel="1" spans="30:168">
      <c r="AD2826" s="12">
        <v>2819</v>
      </c>
      <c r="AE2826" s="12" t="s">
        <v>1261</v>
      </c>
      <c r="AF2826" s="12" t="s">
        <v>1336</v>
      </c>
      <c r="AG2826" s="12" t="s">
        <v>2023</v>
      </c>
      <c r="AH2826" s="12" t="s">
        <v>2979</v>
      </c>
      <c r="EV2826" s="55">
        <v>2819</v>
      </c>
      <c r="EW2826" s="55" t="s">
        <v>1566</v>
      </c>
      <c r="EX2826" s="55" t="s">
        <v>763</v>
      </c>
      <c r="EY2826" s="55">
        <v>6</v>
      </c>
      <c r="EZ2826" s="55">
        <v>0</v>
      </c>
      <c r="FA2826" s="55">
        <v>1994</v>
      </c>
      <c r="FB2826" s="55" t="s">
        <v>1262</v>
      </c>
      <c r="FC2826" s="55" t="s">
        <v>1258</v>
      </c>
      <c r="FD2826" s="55">
        <v>0</v>
      </c>
      <c r="FF2826" s="55">
        <v>2819</v>
      </c>
      <c r="FG2826" s="55" t="s">
        <v>1313</v>
      </c>
      <c r="FH2826" s="55" t="s">
        <v>1644</v>
      </c>
      <c r="FI2826" s="55">
        <v>1</v>
      </c>
      <c r="FJ2826" s="55">
        <v>0</v>
      </c>
      <c r="FK2826" s="55" t="s">
        <v>1249</v>
      </c>
      <c r="FL2826" s="55">
        <v>0.35</v>
      </c>
    </row>
    <row r="2827" ht="14.25" customHeight="1" outlineLevel="1" spans="30:168">
      <c r="AD2827" s="12">
        <v>2820</v>
      </c>
      <c r="AE2827" s="12" t="s">
        <v>1261</v>
      </c>
      <c r="AF2827" s="12" t="s">
        <v>1692</v>
      </c>
      <c r="AG2827" s="12" t="s">
        <v>2023</v>
      </c>
      <c r="AH2827" s="12" t="s">
        <v>2979</v>
      </c>
      <c r="EV2827" s="55">
        <v>2820</v>
      </c>
      <c r="EW2827" s="55" t="s">
        <v>1566</v>
      </c>
      <c r="EX2827" s="55" t="s">
        <v>763</v>
      </c>
      <c r="EY2827" s="55">
        <v>6</v>
      </c>
      <c r="EZ2827" s="55">
        <v>1995</v>
      </c>
      <c r="FA2827" s="55">
        <v>2999</v>
      </c>
      <c r="FB2827" s="55" t="s">
        <v>1262</v>
      </c>
      <c r="FC2827" s="55" t="s">
        <v>1258</v>
      </c>
      <c r="FD2827" s="55">
        <v>0</v>
      </c>
      <c r="FF2827" s="55">
        <v>2820</v>
      </c>
      <c r="FG2827" s="55" t="s">
        <v>1313</v>
      </c>
      <c r="FH2827" s="55" t="s">
        <v>1644</v>
      </c>
      <c r="FI2827" s="55">
        <v>1</v>
      </c>
      <c r="FJ2827" s="55">
        <v>1000</v>
      </c>
      <c r="FK2827" s="55" t="s">
        <v>1249</v>
      </c>
      <c r="FL2827" s="55">
        <v>0.33</v>
      </c>
    </row>
    <row r="2828" ht="14.25" customHeight="1" outlineLevel="1" spans="30:168">
      <c r="AD2828" s="12">
        <v>2821</v>
      </c>
      <c r="AE2828" s="12" t="s">
        <v>1261</v>
      </c>
      <c r="AF2828" s="12" t="s">
        <v>1932</v>
      </c>
      <c r="AG2828" s="12" t="s">
        <v>2023</v>
      </c>
      <c r="AH2828" s="12" t="s">
        <v>2979</v>
      </c>
      <c r="EV2828" s="55">
        <v>2821</v>
      </c>
      <c r="EW2828" s="55" t="s">
        <v>1566</v>
      </c>
      <c r="EX2828" s="55" t="s">
        <v>1013</v>
      </c>
      <c r="EY2828" s="55">
        <v>1</v>
      </c>
      <c r="EZ2828" s="55">
        <v>0</v>
      </c>
      <c r="FA2828" s="55">
        <v>1994</v>
      </c>
      <c r="FB2828" s="55" t="s">
        <v>1262</v>
      </c>
      <c r="FC2828" s="55" t="s">
        <v>1258</v>
      </c>
      <c r="FD2828" s="55">
        <v>0</v>
      </c>
      <c r="FF2828" s="55">
        <v>2821</v>
      </c>
      <c r="FG2828" s="55" t="s">
        <v>1313</v>
      </c>
      <c r="FH2828" s="55" t="s">
        <v>1644</v>
      </c>
      <c r="FI2828" s="55">
        <v>1</v>
      </c>
      <c r="FJ2828" s="55">
        <v>2500</v>
      </c>
      <c r="FK2828" s="55" t="s">
        <v>1249</v>
      </c>
      <c r="FL2828" s="55">
        <v>0.31</v>
      </c>
    </row>
    <row r="2829" ht="14.25" customHeight="1" outlineLevel="1" spans="30:168">
      <c r="AD2829" s="12">
        <v>2822</v>
      </c>
      <c r="AE2829" s="12" t="s">
        <v>1261</v>
      </c>
      <c r="AF2829" s="12" t="s">
        <v>2124</v>
      </c>
      <c r="AG2829" s="12" t="s">
        <v>2023</v>
      </c>
      <c r="AH2829" s="12" t="s">
        <v>2979</v>
      </c>
      <c r="EV2829" s="55">
        <v>2822</v>
      </c>
      <c r="EW2829" s="55" t="s">
        <v>1566</v>
      </c>
      <c r="EX2829" s="55" t="s">
        <v>1013</v>
      </c>
      <c r="EY2829" s="55">
        <v>1</v>
      </c>
      <c r="EZ2829" s="55">
        <v>1995</v>
      </c>
      <c r="FA2829" s="55">
        <v>2999</v>
      </c>
      <c r="FB2829" s="55" t="s">
        <v>1262</v>
      </c>
      <c r="FC2829" s="55" t="s">
        <v>1258</v>
      </c>
      <c r="FD2829" s="55">
        <v>0</v>
      </c>
      <c r="FF2829" s="55">
        <v>2822</v>
      </c>
      <c r="FG2829" s="55" t="s">
        <v>1313</v>
      </c>
      <c r="FH2829" s="55" t="s">
        <v>1644</v>
      </c>
      <c r="FI2829" s="55">
        <v>1</v>
      </c>
      <c r="FJ2829" s="55">
        <v>5000</v>
      </c>
      <c r="FK2829" s="55" t="s">
        <v>1249</v>
      </c>
      <c r="FL2829" s="55">
        <v>0.3</v>
      </c>
    </row>
    <row r="2830" ht="14.25" customHeight="1" outlineLevel="1" spans="30:168">
      <c r="AD2830" s="12">
        <v>2823</v>
      </c>
      <c r="AE2830" s="12" t="s">
        <v>1261</v>
      </c>
      <c r="AF2830" s="12" t="s">
        <v>2336</v>
      </c>
      <c r="AG2830" s="12" t="s">
        <v>2023</v>
      </c>
      <c r="AH2830" s="12" t="s">
        <v>2979</v>
      </c>
      <c r="EV2830" s="55">
        <v>2823</v>
      </c>
      <c r="EW2830" s="55" t="s">
        <v>1566</v>
      </c>
      <c r="EX2830" s="55" t="s">
        <v>960</v>
      </c>
      <c r="EY2830" s="55">
        <v>1</v>
      </c>
      <c r="EZ2830" s="55">
        <v>0</v>
      </c>
      <c r="FA2830" s="55">
        <v>1994</v>
      </c>
      <c r="FB2830" s="55" t="s">
        <v>1262</v>
      </c>
      <c r="FC2830" s="55" t="s">
        <v>1258</v>
      </c>
      <c r="FD2830" s="55">
        <v>0</v>
      </c>
      <c r="FF2830" s="55">
        <v>2823</v>
      </c>
      <c r="FG2830" s="55" t="s">
        <v>1313</v>
      </c>
      <c r="FH2830" s="55" t="s">
        <v>1644</v>
      </c>
      <c r="FI2830" s="55">
        <v>1</v>
      </c>
      <c r="FJ2830" s="55">
        <v>10000</v>
      </c>
      <c r="FK2830" s="55" t="s">
        <v>1249</v>
      </c>
      <c r="FL2830" s="55">
        <v>0.3</v>
      </c>
    </row>
    <row r="2831" ht="14.25" customHeight="1" outlineLevel="1" spans="30:168">
      <c r="AD2831" s="12">
        <v>2824</v>
      </c>
      <c r="AE2831" s="12" t="s">
        <v>1261</v>
      </c>
      <c r="AF2831" s="12" t="s">
        <v>1775</v>
      </c>
      <c r="AG2831" s="12" t="s">
        <v>2023</v>
      </c>
      <c r="AH2831" s="12" t="s">
        <v>2979</v>
      </c>
      <c r="EV2831" s="55">
        <v>2824</v>
      </c>
      <c r="EW2831" s="55" t="s">
        <v>1566</v>
      </c>
      <c r="EX2831" s="55" t="s">
        <v>960</v>
      </c>
      <c r="EY2831" s="55">
        <v>1</v>
      </c>
      <c r="EZ2831" s="55">
        <v>1995</v>
      </c>
      <c r="FA2831" s="55">
        <v>2999</v>
      </c>
      <c r="FB2831" s="55" t="s">
        <v>1262</v>
      </c>
      <c r="FC2831" s="55" t="s">
        <v>1258</v>
      </c>
      <c r="FD2831" s="55">
        <v>0</v>
      </c>
      <c r="FF2831" s="55">
        <v>2824</v>
      </c>
      <c r="FG2831" s="55" t="s">
        <v>1313</v>
      </c>
      <c r="FH2831" s="55" t="s">
        <v>1644</v>
      </c>
      <c r="FI2831" s="55">
        <v>1</v>
      </c>
      <c r="FJ2831" s="55">
        <v>25000</v>
      </c>
      <c r="FK2831" s="55" t="s">
        <v>1249</v>
      </c>
      <c r="FL2831" s="55">
        <v>0.3</v>
      </c>
    </row>
    <row r="2832" ht="14.25" customHeight="1" outlineLevel="1" spans="30:168">
      <c r="AD2832" s="12">
        <v>2825</v>
      </c>
      <c r="AE2832" s="12" t="s">
        <v>1261</v>
      </c>
      <c r="AF2832" s="12" t="s">
        <v>2241</v>
      </c>
      <c r="AG2832" s="12" t="s">
        <v>1255</v>
      </c>
      <c r="AH2832" s="12" t="s">
        <v>2832</v>
      </c>
      <c r="EV2832" s="55">
        <v>2825</v>
      </c>
      <c r="EW2832" s="55" t="s">
        <v>1566</v>
      </c>
      <c r="EX2832" s="55" t="s">
        <v>1092</v>
      </c>
      <c r="EY2832" s="55">
        <v>1</v>
      </c>
      <c r="EZ2832" s="55">
        <v>0</v>
      </c>
      <c r="FA2832" s="55">
        <v>1994</v>
      </c>
      <c r="FB2832" s="55" t="s">
        <v>1262</v>
      </c>
      <c r="FC2832" s="55" t="s">
        <v>1258</v>
      </c>
      <c r="FD2832" s="55">
        <v>0</v>
      </c>
      <c r="FF2832" s="55">
        <v>2825</v>
      </c>
      <c r="FG2832" s="55" t="s">
        <v>1313</v>
      </c>
      <c r="FH2832" s="55" t="s">
        <v>1644</v>
      </c>
      <c r="FI2832" s="55">
        <v>1</v>
      </c>
      <c r="FJ2832" s="55">
        <v>50000</v>
      </c>
      <c r="FK2832" s="55" t="s">
        <v>1249</v>
      </c>
      <c r="FL2832" s="55">
        <v>0.3</v>
      </c>
    </row>
    <row r="2833" ht="14.25" customHeight="1" outlineLevel="1" spans="30:168">
      <c r="AD2833" s="12">
        <v>2826</v>
      </c>
      <c r="AE2833" s="12" t="s">
        <v>1261</v>
      </c>
      <c r="AF2833" s="12" t="s">
        <v>2535</v>
      </c>
      <c r="AG2833" s="12" t="s">
        <v>1255</v>
      </c>
      <c r="AH2833" s="12" t="s">
        <v>2875</v>
      </c>
      <c r="EV2833" s="55">
        <v>2826</v>
      </c>
      <c r="EW2833" s="55" t="s">
        <v>1566</v>
      </c>
      <c r="EX2833" s="55" t="s">
        <v>1092</v>
      </c>
      <c r="EY2833" s="55">
        <v>1</v>
      </c>
      <c r="EZ2833" s="55">
        <v>1995</v>
      </c>
      <c r="FA2833" s="55">
        <v>2999</v>
      </c>
      <c r="FB2833" s="55" t="s">
        <v>1262</v>
      </c>
      <c r="FC2833" s="55" t="s">
        <v>1258</v>
      </c>
      <c r="FD2833" s="55">
        <v>0</v>
      </c>
      <c r="FF2833" s="55">
        <v>2826</v>
      </c>
      <c r="FG2833" s="55" t="s">
        <v>1313</v>
      </c>
      <c r="FH2833" s="55" t="s">
        <v>1644</v>
      </c>
      <c r="FI2833" s="55">
        <v>1</v>
      </c>
      <c r="FJ2833" s="55">
        <v>80000</v>
      </c>
      <c r="FK2833" s="55" t="s">
        <v>1249</v>
      </c>
      <c r="FL2833" s="55">
        <v>0.3</v>
      </c>
    </row>
    <row r="2834" ht="14.25" customHeight="1" outlineLevel="1" spans="30:168">
      <c r="AD2834" s="12">
        <v>2827</v>
      </c>
      <c r="AE2834" s="12" t="s">
        <v>1261</v>
      </c>
      <c r="AF2834" s="12" t="s">
        <v>1464</v>
      </c>
      <c r="AG2834" s="12" t="s">
        <v>1255</v>
      </c>
      <c r="AH2834" s="12" t="s">
        <v>2881</v>
      </c>
      <c r="EV2834" s="55">
        <v>2827</v>
      </c>
      <c r="EW2834" s="55" t="s">
        <v>1566</v>
      </c>
      <c r="EX2834" s="55" t="s">
        <v>1230</v>
      </c>
      <c r="EY2834" s="55">
        <v>1</v>
      </c>
      <c r="EZ2834" s="55">
        <v>0</v>
      </c>
      <c r="FA2834" s="55">
        <v>1994</v>
      </c>
      <c r="FB2834" s="55" t="s">
        <v>1262</v>
      </c>
      <c r="FC2834" s="55" t="s">
        <v>1258</v>
      </c>
      <c r="FD2834" s="55">
        <v>0</v>
      </c>
      <c r="FF2834" s="55">
        <v>2827</v>
      </c>
      <c r="FG2834" s="55" t="s">
        <v>1313</v>
      </c>
      <c r="FH2834" s="55" t="s">
        <v>1644</v>
      </c>
      <c r="FI2834" s="55">
        <v>1</v>
      </c>
      <c r="FJ2834" s="55">
        <v>130000</v>
      </c>
      <c r="FK2834" s="55" t="s">
        <v>1249</v>
      </c>
      <c r="FL2834" s="55">
        <v>0.3</v>
      </c>
    </row>
    <row r="2835" ht="14.25" customHeight="1" outlineLevel="1" spans="30:168">
      <c r="AD2835" s="12">
        <v>2828</v>
      </c>
      <c r="AE2835" s="12" t="s">
        <v>1261</v>
      </c>
      <c r="AF2835" s="12" t="s">
        <v>1493</v>
      </c>
      <c r="AG2835" s="12" t="s">
        <v>1255</v>
      </c>
      <c r="AH2835" s="12" t="s">
        <v>2881</v>
      </c>
      <c r="EV2835" s="55">
        <v>2828</v>
      </c>
      <c r="EW2835" s="55" t="s">
        <v>1566</v>
      </c>
      <c r="EX2835" s="55" t="s">
        <v>1230</v>
      </c>
      <c r="EY2835" s="55">
        <v>1</v>
      </c>
      <c r="EZ2835" s="55">
        <v>1995</v>
      </c>
      <c r="FA2835" s="55">
        <v>2999</v>
      </c>
      <c r="FB2835" s="55" t="s">
        <v>1262</v>
      </c>
      <c r="FC2835" s="55" t="s">
        <v>1258</v>
      </c>
      <c r="FD2835" s="55">
        <v>0</v>
      </c>
      <c r="FF2835" s="55">
        <v>2828</v>
      </c>
      <c r="FG2835" s="55" t="s">
        <v>1313</v>
      </c>
      <c r="FH2835" s="55" t="s">
        <v>1644</v>
      </c>
      <c r="FI2835" s="55">
        <v>1</v>
      </c>
      <c r="FJ2835" s="55">
        <v>260000</v>
      </c>
      <c r="FK2835" s="55" t="s">
        <v>1249</v>
      </c>
      <c r="FL2835" s="55">
        <v>0.3</v>
      </c>
    </row>
    <row r="2836" ht="14.25" customHeight="1" outlineLevel="1" spans="30:168">
      <c r="AD2836" s="12">
        <v>2829</v>
      </c>
      <c r="AE2836" s="12" t="s">
        <v>1261</v>
      </c>
      <c r="AF2836" s="12" t="s">
        <v>2127</v>
      </c>
      <c r="AG2836" s="12" t="s">
        <v>1255</v>
      </c>
      <c r="AH2836" s="12" t="s">
        <v>2881</v>
      </c>
      <c r="EV2836" s="55">
        <v>2829</v>
      </c>
      <c r="EW2836" s="55" t="s">
        <v>1566</v>
      </c>
      <c r="EX2836" s="55" t="s">
        <v>1252</v>
      </c>
      <c r="EY2836" s="55">
        <v>1</v>
      </c>
      <c r="EZ2836" s="55">
        <v>0</v>
      </c>
      <c r="FA2836" s="55">
        <v>1994</v>
      </c>
      <c r="FB2836" s="55" t="s">
        <v>1361</v>
      </c>
      <c r="FC2836" s="55" t="s">
        <v>1258</v>
      </c>
      <c r="FD2836" s="55">
        <v>2.63</v>
      </c>
      <c r="FF2836" s="55">
        <v>2829</v>
      </c>
      <c r="FG2836" s="55" t="s">
        <v>1313</v>
      </c>
      <c r="FH2836" s="55" t="s">
        <v>1644</v>
      </c>
      <c r="FI2836" s="55">
        <v>1</v>
      </c>
      <c r="FJ2836" s="55">
        <v>400000</v>
      </c>
      <c r="FK2836" s="55" t="s">
        <v>1249</v>
      </c>
      <c r="FL2836" s="55">
        <v>0.3</v>
      </c>
    </row>
    <row r="2837" ht="14.25" customHeight="1" outlineLevel="1" spans="30:168">
      <c r="AD2837" s="12">
        <v>2830</v>
      </c>
      <c r="AE2837" s="12" t="s">
        <v>1261</v>
      </c>
      <c r="AF2837" s="12" t="s">
        <v>2122</v>
      </c>
      <c r="AG2837" s="12" t="s">
        <v>1255</v>
      </c>
      <c r="AH2837" s="12" t="s">
        <v>2881</v>
      </c>
      <c r="EV2837" s="55">
        <v>2830</v>
      </c>
      <c r="EW2837" s="55" t="s">
        <v>1566</v>
      </c>
      <c r="EX2837" s="55" t="s">
        <v>1252</v>
      </c>
      <c r="EY2837" s="55">
        <v>1</v>
      </c>
      <c r="EZ2837" s="55">
        <v>1995</v>
      </c>
      <c r="FA2837" s="55">
        <v>2999</v>
      </c>
      <c r="FB2837" s="55" t="s">
        <v>1361</v>
      </c>
      <c r="FC2837" s="55" t="s">
        <v>1258</v>
      </c>
      <c r="FD2837" s="55">
        <v>2.63</v>
      </c>
      <c r="FF2837" s="55">
        <v>2830</v>
      </c>
      <c r="FG2837" s="55" t="s">
        <v>1313</v>
      </c>
      <c r="FH2837" s="55" t="s">
        <v>1644</v>
      </c>
      <c r="FI2837" s="55">
        <v>1</v>
      </c>
      <c r="FJ2837" s="55">
        <v>530000</v>
      </c>
      <c r="FK2837" s="55" t="s">
        <v>1249</v>
      </c>
      <c r="FL2837" s="55">
        <v>0.3</v>
      </c>
    </row>
    <row r="2838" ht="14.25" customHeight="1" outlineLevel="1" spans="30:168">
      <c r="AD2838" s="12">
        <v>2831</v>
      </c>
      <c r="AE2838" s="12" t="s">
        <v>1261</v>
      </c>
      <c r="AF2838" s="12" t="s">
        <v>2474</v>
      </c>
      <c r="AG2838" s="12" t="s">
        <v>1255</v>
      </c>
      <c r="AH2838" s="12" t="s">
        <v>2881</v>
      </c>
      <c r="EV2838" s="55">
        <v>2831</v>
      </c>
      <c r="EW2838" s="55" t="s">
        <v>1566</v>
      </c>
      <c r="EX2838" s="55" t="s">
        <v>1252</v>
      </c>
      <c r="EY2838" s="55">
        <v>2</v>
      </c>
      <c r="EZ2838" s="55">
        <v>0</v>
      </c>
      <c r="FA2838" s="55">
        <v>1994</v>
      </c>
      <c r="FB2838" s="55" t="s">
        <v>1361</v>
      </c>
      <c r="FC2838" s="55" t="s">
        <v>1258</v>
      </c>
      <c r="FD2838" s="55">
        <v>2.5</v>
      </c>
      <c r="FF2838" s="55">
        <v>2831</v>
      </c>
      <c r="FG2838" s="55" t="s">
        <v>1313</v>
      </c>
      <c r="FH2838" s="55" t="s">
        <v>1644</v>
      </c>
      <c r="FI2838" s="55">
        <v>1</v>
      </c>
      <c r="FJ2838" s="55">
        <v>540000</v>
      </c>
      <c r="FK2838" s="55" t="s">
        <v>1249</v>
      </c>
      <c r="FL2838" s="55">
        <v>0.3</v>
      </c>
    </row>
    <row r="2839" ht="14.25" customHeight="1" outlineLevel="1" spans="30:168">
      <c r="AD2839" s="12">
        <v>2832</v>
      </c>
      <c r="AE2839" s="12" t="s">
        <v>1261</v>
      </c>
      <c r="AF2839" s="12" t="s">
        <v>2126</v>
      </c>
      <c r="AG2839" s="12" t="s">
        <v>1255</v>
      </c>
      <c r="AH2839" s="12" t="s">
        <v>2881</v>
      </c>
      <c r="EV2839" s="55">
        <v>2832</v>
      </c>
      <c r="EW2839" s="55" t="s">
        <v>1566</v>
      </c>
      <c r="EX2839" s="55" t="s">
        <v>1252</v>
      </c>
      <c r="EY2839" s="55">
        <v>2</v>
      </c>
      <c r="EZ2839" s="55">
        <v>1995</v>
      </c>
      <c r="FA2839" s="55">
        <v>2999</v>
      </c>
      <c r="FB2839" s="55" t="s">
        <v>1361</v>
      </c>
      <c r="FC2839" s="55" t="s">
        <v>1258</v>
      </c>
      <c r="FD2839" s="55">
        <v>2.5</v>
      </c>
      <c r="FF2839" s="55">
        <v>2832</v>
      </c>
      <c r="FG2839" s="55" t="s">
        <v>1313</v>
      </c>
      <c r="FH2839" s="55" t="s">
        <v>1644</v>
      </c>
      <c r="FI2839" s="55">
        <v>2</v>
      </c>
      <c r="FJ2839" s="55">
        <v>0</v>
      </c>
      <c r="FK2839" s="55" t="s">
        <v>1249</v>
      </c>
      <c r="FL2839" s="55">
        <v>0.3</v>
      </c>
    </row>
    <row r="2840" ht="14.25" customHeight="1" outlineLevel="1" spans="30:168">
      <c r="AD2840" s="12">
        <v>2833</v>
      </c>
      <c r="AE2840" s="12" t="s">
        <v>1261</v>
      </c>
      <c r="AF2840" s="12" t="s">
        <v>2787</v>
      </c>
      <c r="AG2840" s="12" t="s">
        <v>1255</v>
      </c>
      <c r="AH2840" s="12" t="s">
        <v>2881</v>
      </c>
      <c r="EV2840" s="55">
        <v>2833</v>
      </c>
      <c r="EW2840" s="55" t="s">
        <v>1566</v>
      </c>
      <c r="EX2840" s="55" t="s">
        <v>1390</v>
      </c>
      <c r="EY2840" s="55">
        <v>1</v>
      </c>
      <c r="EZ2840" s="55">
        <v>0</v>
      </c>
      <c r="FA2840" s="55">
        <v>1994</v>
      </c>
      <c r="FB2840" s="55" t="s">
        <v>1262</v>
      </c>
      <c r="FC2840" s="55" t="s">
        <v>1258</v>
      </c>
      <c r="FD2840" s="55">
        <v>0</v>
      </c>
      <c r="FF2840" s="55">
        <v>2833</v>
      </c>
      <c r="FG2840" s="55" t="s">
        <v>1313</v>
      </c>
      <c r="FH2840" s="55" t="s">
        <v>1644</v>
      </c>
      <c r="FI2840" s="55">
        <v>2</v>
      </c>
      <c r="FJ2840" s="55">
        <v>1000</v>
      </c>
      <c r="FK2840" s="55" t="s">
        <v>1249</v>
      </c>
      <c r="FL2840" s="55">
        <v>0.3</v>
      </c>
    </row>
    <row r="2841" ht="14.25" customHeight="1" outlineLevel="1" spans="30:168">
      <c r="AD2841" s="12">
        <v>2834</v>
      </c>
      <c r="AE2841" s="12" t="s">
        <v>1261</v>
      </c>
      <c r="AF2841" s="12" t="s">
        <v>1746</v>
      </c>
      <c r="AG2841" s="12" t="s">
        <v>1255</v>
      </c>
      <c r="AH2841" s="12" t="s">
        <v>2881</v>
      </c>
      <c r="EV2841" s="55">
        <v>2834</v>
      </c>
      <c r="EW2841" s="55" t="s">
        <v>1566</v>
      </c>
      <c r="EX2841" s="55" t="s">
        <v>1390</v>
      </c>
      <c r="EY2841" s="55">
        <v>1</v>
      </c>
      <c r="EZ2841" s="55">
        <v>1995</v>
      </c>
      <c r="FA2841" s="55">
        <v>2999</v>
      </c>
      <c r="FB2841" s="55" t="s">
        <v>1262</v>
      </c>
      <c r="FC2841" s="55" t="s">
        <v>1258</v>
      </c>
      <c r="FD2841" s="55">
        <v>0</v>
      </c>
      <c r="FF2841" s="55">
        <v>2834</v>
      </c>
      <c r="FG2841" s="55" t="s">
        <v>1313</v>
      </c>
      <c r="FH2841" s="55" t="s">
        <v>1644</v>
      </c>
      <c r="FI2841" s="55">
        <v>2</v>
      </c>
      <c r="FJ2841" s="55">
        <v>2500</v>
      </c>
      <c r="FK2841" s="55" t="s">
        <v>1249</v>
      </c>
      <c r="FL2841" s="55">
        <v>0.3</v>
      </c>
    </row>
    <row r="2842" ht="14.25" customHeight="1" outlineLevel="1" spans="30:168">
      <c r="AD2842" s="12">
        <v>2835</v>
      </c>
      <c r="AE2842" s="12" t="s">
        <v>1261</v>
      </c>
      <c r="AF2842" s="12" t="s">
        <v>2919</v>
      </c>
      <c r="AG2842" s="12" t="s">
        <v>1255</v>
      </c>
      <c r="AH2842" s="12" t="s">
        <v>2881</v>
      </c>
      <c r="EV2842" s="55">
        <v>2835</v>
      </c>
      <c r="EW2842" s="55" t="s">
        <v>1566</v>
      </c>
      <c r="EX2842" s="55" t="s">
        <v>1343</v>
      </c>
      <c r="EY2842" s="55">
        <v>1</v>
      </c>
      <c r="EZ2842" s="55">
        <v>0</v>
      </c>
      <c r="FA2842" s="55">
        <v>1994</v>
      </c>
      <c r="FB2842" s="55" t="s">
        <v>1361</v>
      </c>
      <c r="FC2842" s="55" t="s">
        <v>1258</v>
      </c>
      <c r="FD2842" s="55">
        <v>2.25</v>
      </c>
      <c r="FF2842" s="55">
        <v>2835</v>
      </c>
      <c r="FG2842" s="55" t="s">
        <v>1313</v>
      </c>
      <c r="FH2842" s="55" t="s">
        <v>1644</v>
      </c>
      <c r="FI2842" s="55">
        <v>2</v>
      </c>
      <c r="FJ2842" s="55">
        <v>5000</v>
      </c>
      <c r="FK2842" s="55" t="s">
        <v>1249</v>
      </c>
      <c r="FL2842" s="55">
        <v>0.3</v>
      </c>
    </row>
    <row r="2843" ht="14.25" customHeight="1" outlineLevel="1" spans="30:168">
      <c r="AD2843" s="12">
        <v>2836</v>
      </c>
      <c r="AE2843" s="12" t="s">
        <v>3607</v>
      </c>
      <c r="AF2843" s="12" t="s">
        <v>1627</v>
      </c>
      <c r="AG2843" s="12" t="s">
        <v>1255</v>
      </c>
      <c r="AH2843" s="12" t="s">
        <v>2888</v>
      </c>
      <c r="EV2843" s="55">
        <v>2836</v>
      </c>
      <c r="EW2843" s="55" t="s">
        <v>1566</v>
      </c>
      <c r="EX2843" s="55" t="s">
        <v>1343</v>
      </c>
      <c r="EY2843" s="55">
        <v>1</v>
      </c>
      <c r="EZ2843" s="55">
        <v>1995</v>
      </c>
      <c r="FA2843" s="55">
        <v>2999</v>
      </c>
      <c r="FB2843" s="55" t="s">
        <v>1361</v>
      </c>
      <c r="FC2843" s="55" t="s">
        <v>1258</v>
      </c>
      <c r="FD2843" s="55">
        <v>2.5</v>
      </c>
      <c r="FF2843" s="55">
        <v>2836</v>
      </c>
      <c r="FG2843" s="55" t="s">
        <v>1313</v>
      </c>
      <c r="FH2843" s="55" t="s">
        <v>1644</v>
      </c>
      <c r="FI2843" s="55">
        <v>2</v>
      </c>
      <c r="FJ2843" s="55">
        <v>10000</v>
      </c>
      <c r="FK2843" s="55" t="s">
        <v>1249</v>
      </c>
      <c r="FL2843" s="55">
        <v>0.3</v>
      </c>
    </row>
    <row r="2844" ht="14.25" customHeight="1" outlineLevel="1" spans="30:168">
      <c r="AD2844" s="12">
        <v>2837</v>
      </c>
      <c r="AE2844" s="12" t="s">
        <v>3608</v>
      </c>
      <c r="AF2844" s="12" t="s">
        <v>2640</v>
      </c>
      <c r="AG2844" s="12" t="s">
        <v>1255</v>
      </c>
      <c r="AH2844" s="12" t="s">
        <v>2888</v>
      </c>
      <c r="EV2844" s="55">
        <v>2837</v>
      </c>
      <c r="EW2844" s="55" t="s">
        <v>1566</v>
      </c>
      <c r="EX2844" s="55" t="s">
        <v>1343</v>
      </c>
      <c r="EY2844" s="55">
        <v>2</v>
      </c>
      <c r="EZ2844" s="55">
        <v>0</v>
      </c>
      <c r="FA2844" s="55">
        <v>1994</v>
      </c>
      <c r="FB2844" s="55" t="s">
        <v>1361</v>
      </c>
      <c r="FC2844" s="55" t="s">
        <v>1258</v>
      </c>
      <c r="FD2844" s="55">
        <v>2.25</v>
      </c>
      <c r="FF2844" s="55">
        <v>2837</v>
      </c>
      <c r="FG2844" s="55" t="s">
        <v>1313</v>
      </c>
      <c r="FH2844" s="55" t="s">
        <v>1644</v>
      </c>
      <c r="FI2844" s="55">
        <v>2</v>
      </c>
      <c r="FJ2844" s="55">
        <v>25000</v>
      </c>
      <c r="FK2844" s="55" t="s">
        <v>1249</v>
      </c>
      <c r="FL2844" s="55">
        <v>0.3</v>
      </c>
    </row>
    <row r="2845" ht="14.25" customHeight="1" outlineLevel="1" spans="30:168">
      <c r="AD2845" s="12">
        <v>2838</v>
      </c>
      <c r="AE2845" s="12" t="s">
        <v>3609</v>
      </c>
      <c r="AF2845" s="12" t="s">
        <v>2666</v>
      </c>
      <c r="AG2845" s="12" t="s">
        <v>1255</v>
      </c>
      <c r="AH2845" s="12" t="s">
        <v>2888</v>
      </c>
      <c r="EV2845" s="55">
        <v>2838</v>
      </c>
      <c r="EW2845" s="55" t="s">
        <v>1566</v>
      </c>
      <c r="EX2845" s="55" t="s">
        <v>1343</v>
      </c>
      <c r="EY2845" s="55">
        <v>2</v>
      </c>
      <c r="EZ2845" s="55">
        <v>1995</v>
      </c>
      <c r="FA2845" s="55">
        <v>2999</v>
      </c>
      <c r="FB2845" s="55" t="s">
        <v>1361</v>
      </c>
      <c r="FC2845" s="55" t="s">
        <v>1258</v>
      </c>
      <c r="FD2845" s="55">
        <v>2.5</v>
      </c>
      <c r="FF2845" s="55">
        <v>2838</v>
      </c>
      <c r="FG2845" s="55" t="s">
        <v>1313</v>
      </c>
      <c r="FH2845" s="55" t="s">
        <v>1644</v>
      </c>
      <c r="FI2845" s="55">
        <v>2</v>
      </c>
      <c r="FJ2845" s="55">
        <v>50000</v>
      </c>
      <c r="FK2845" s="55" t="s">
        <v>1249</v>
      </c>
      <c r="FL2845" s="55">
        <v>0.3</v>
      </c>
    </row>
    <row r="2846" ht="14.25" customHeight="1" outlineLevel="1" spans="30:168">
      <c r="AD2846" s="12">
        <v>2839</v>
      </c>
      <c r="AE2846" s="12" t="s">
        <v>3610</v>
      </c>
      <c r="AF2846" s="12" t="s">
        <v>2692</v>
      </c>
      <c r="AG2846" s="12" t="s">
        <v>1255</v>
      </c>
      <c r="AH2846" s="12" t="s">
        <v>2888</v>
      </c>
      <c r="EV2846" s="55">
        <v>2839</v>
      </c>
      <c r="EW2846" s="55" t="s">
        <v>1566</v>
      </c>
      <c r="EX2846" s="55" t="s">
        <v>1343</v>
      </c>
      <c r="EY2846" s="55">
        <v>3</v>
      </c>
      <c r="EZ2846" s="55">
        <v>0</v>
      </c>
      <c r="FA2846" s="55">
        <v>1994</v>
      </c>
      <c r="FB2846" s="55" t="s">
        <v>1262</v>
      </c>
      <c r="FC2846" s="55" t="s">
        <v>1258</v>
      </c>
      <c r="FD2846" s="55">
        <v>0</v>
      </c>
      <c r="FF2846" s="55">
        <v>2839</v>
      </c>
      <c r="FG2846" s="55" t="s">
        <v>1313</v>
      </c>
      <c r="FH2846" s="55" t="s">
        <v>1644</v>
      </c>
      <c r="FI2846" s="55">
        <v>2</v>
      </c>
      <c r="FJ2846" s="55">
        <v>80000</v>
      </c>
      <c r="FK2846" s="55" t="s">
        <v>1249</v>
      </c>
      <c r="FL2846" s="55">
        <v>0.3</v>
      </c>
    </row>
    <row r="2847" ht="14.25" customHeight="1" outlineLevel="1" spans="30:168">
      <c r="AD2847" s="12">
        <v>2840</v>
      </c>
      <c r="AE2847" s="12" t="s">
        <v>3611</v>
      </c>
      <c r="AF2847" s="12" t="s">
        <v>2640</v>
      </c>
      <c r="AG2847" s="12" t="s">
        <v>1255</v>
      </c>
      <c r="AH2847" s="12" t="s">
        <v>1256</v>
      </c>
      <c r="EV2847" s="55">
        <v>2840</v>
      </c>
      <c r="EW2847" s="55" t="s">
        <v>1566</v>
      </c>
      <c r="EX2847" s="55" t="s">
        <v>1343</v>
      </c>
      <c r="EY2847" s="55">
        <v>3</v>
      </c>
      <c r="EZ2847" s="55">
        <v>1995</v>
      </c>
      <c r="FA2847" s="55">
        <v>2999</v>
      </c>
      <c r="FB2847" s="55" t="s">
        <v>1262</v>
      </c>
      <c r="FC2847" s="55" t="s">
        <v>1258</v>
      </c>
      <c r="FD2847" s="55">
        <v>0</v>
      </c>
      <c r="FF2847" s="55">
        <v>2840</v>
      </c>
      <c r="FG2847" s="55" t="s">
        <v>1313</v>
      </c>
      <c r="FH2847" s="55" t="s">
        <v>1644</v>
      </c>
      <c r="FI2847" s="55">
        <v>2</v>
      </c>
      <c r="FJ2847" s="55">
        <v>130000</v>
      </c>
      <c r="FK2847" s="55" t="s">
        <v>1249</v>
      </c>
      <c r="FL2847" s="55">
        <v>0.3</v>
      </c>
    </row>
    <row r="2848" ht="14.25" customHeight="1" outlineLevel="1" spans="30:168">
      <c r="AD2848" s="12">
        <v>2841</v>
      </c>
      <c r="AE2848" s="12">
        <v>23456</v>
      </c>
      <c r="AF2848" s="12" t="s">
        <v>3017</v>
      </c>
      <c r="AG2848" s="12" t="s">
        <v>1703</v>
      </c>
      <c r="AH2848" s="12" t="s">
        <v>3046</v>
      </c>
      <c r="EV2848" s="55">
        <v>2841</v>
      </c>
      <c r="EW2848" s="55" t="s">
        <v>1566</v>
      </c>
      <c r="EX2848" s="55" t="s">
        <v>1260</v>
      </c>
      <c r="EY2848" s="55">
        <v>1</v>
      </c>
      <c r="EZ2848" s="55">
        <v>0</v>
      </c>
      <c r="FA2848" s="55">
        <v>1994</v>
      </c>
      <c r="FB2848" s="55" t="s">
        <v>1361</v>
      </c>
      <c r="FC2848" s="55" t="s">
        <v>1258</v>
      </c>
      <c r="FD2848" s="55">
        <v>0</v>
      </c>
      <c r="FF2848" s="55">
        <v>2841</v>
      </c>
      <c r="FG2848" s="55" t="s">
        <v>1313</v>
      </c>
      <c r="FH2848" s="55" t="s">
        <v>1644</v>
      </c>
      <c r="FI2848" s="55">
        <v>2</v>
      </c>
      <c r="FJ2848" s="55">
        <v>260000</v>
      </c>
      <c r="FK2848" s="55" t="s">
        <v>1249</v>
      </c>
      <c r="FL2848" s="55">
        <v>0.3</v>
      </c>
    </row>
    <row r="2849" ht="14.25" customHeight="1" outlineLevel="1" spans="30:168">
      <c r="AD2849" s="12">
        <v>2842</v>
      </c>
      <c r="AE2849" s="69" t="s">
        <v>3612</v>
      </c>
      <c r="AF2849" s="12" t="s">
        <v>1746</v>
      </c>
      <c r="AG2849" s="12" t="s">
        <v>3250</v>
      </c>
      <c r="AH2849" s="12" t="s">
        <v>2895</v>
      </c>
      <c r="EV2849" s="55">
        <v>2842</v>
      </c>
      <c r="EW2849" s="55" t="s">
        <v>1566</v>
      </c>
      <c r="EX2849" s="55" t="s">
        <v>1260</v>
      </c>
      <c r="EY2849" s="55">
        <v>1</v>
      </c>
      <c r="EZ2849" s="55">
        <v>1995</v>
      </c>
      <c r="FA2849" s="55">
        <v>2999</v>
      </c>
      <c r="FB2849" s="55" t="s">
        <v>1361</v>
      </c>
      <c r="FC2849" s="55" t="s">
        <v>1258</v>
      </c>
      <c r="FD2849" s="55">
        <v>0</v>
      </c>
      <c r="FF2849" s="55">
        <v>2842</v>
      </c>
      <c r="FG2849" s="55" t="s">
        <v>1313</v>
      </c>
      <c r="FH2849" s="55" t="s">
        <v>1644</v>
      </c>
      <c r="FI2849" s="55">
        <v>2</v>
      </c>
      <c r="FJ2849" s="55">
        <v>400000</v>
      </c>
      <c r="FK2849" s="55" t="s">
        <v>1249</v>
      </c>
      <c r="FL2849" s="55">
        <v>0.3</v>
      </c>
    </row>
    <row r="2850" ht="14.25" customHeight="1" outlineLevel="1" spans="30:168">
      <c r="AD2850" s="12">
        <v>2843</v>
      </c>
      <c r="AE2850" s="12">
        <v>19930</v>
      </c>
      <c r="AF2850" s="12" t="s">
        <v>885</v>
      </c>
      <c r="AG2850" s="12" t="s">
        <v>906</v>
      </c>
      <c r="AH2850" s="12" t="s">
        <v>1702</v>
      </c>
      <c r="EV2850" s="55">
        <v>2843</v>
      </c>
      <c r="EW2850" s="55" t="s">
        <v>1566</v>
      </c>
      <c r="EX2850" s="55" t="s">
        <v>1260</v>
      </c>
      <c r="EY2850" s="55">
        <v>10</v>
      </c>
      <c r="EZ2850" s="55">
        <v>0</v>
      </c>
      <c r="FA2850" s="55">
        <v>1994</v>
      </c>
      <c r="FB2850" s="55" t="s">
        <v>1361</v>
      </c>
      <c r="FC2850" s="55" t="s">
        <v>1258</v>
      </c>
      <c r="FD2850" s="55">
        <v>5.25</v>
      </c>
      <c r="FF2850" s="55">
        <v>2843</v>
      </c>
      <c r="FG2850" s="55" t="s">
        <v>1313</v>
      </c>
      <c r="FH2850" s="55" t="s">
        <v>1644</v>
      </c>
      <c r="FI2850" s="55">
        <v>2</v>
      </c>
      <c r="FJ2850" s="55">
        <v>530000</v>
      </c>
      <c r="FK2850" s="55" t="s">
        <v>1249</v>
      </c>
      <c r="FL2850" s="55">
        <v>0.3</v>
      </c>
    </row>
    <row r="2851" ht="14.25" customHeight="1" outlineLevel="1" spans="30:168">
      <c r="AD2851" s="12">
        <v>2844</v>
      </c>
      <c r="AE2851" s="12">
        <v>33525</v>
      </c>
      <c r="AF2851" s="12" t="s">
        <v>2390</v>
      </c>
      <c r="AG2851" s="12" t="s">
        <v>64</v>
      </c>
      <c r="AH2851" s="12" t="s">
        <v>1363</v>
      </c>
      <c r="EV2851" s="55">
        <v>2844</v>
      </c>
      <c r="EW2851" s="55" t="s">
        <v>1566</v>
      </c>
      <c r="EX2851" s="55" t="s">
        <v>1260</v>
      </c>
      <c r="EY2851" s="55">
        <v>10</v>
      </c>
      <c r="EZ2851" s="55">
        <v>1995</v>
      </c>
      <c r="FA2851" s="55">
        <v>2999</v>
      </c>
      <c r="FB2851" s="55" t="s">
        <v>1361</v>
      </c>
      <c r="FC2851" s="55" t="s">
        <v>1258</v>
      </c>
      <c r="FD2851" s="55">
        <v>6</v>
      </c>
      <c r="FF2851" s="55">
        <v>2844</v>
      </c>
      <c r="FG2851" s="55" t="s">
        <v>1313</v>
      </c>
      <c r="FH2851" s="55" t="s">
        <v>1644</v>
      </c>
      <c r="FI2851" s="55">
        <v>2</v>
      </c>
      <c r="FJ2851" s="55">
        <v>540000</v>
      </c>
      <c r="FK2851" s="55" t="s">
        <v>1249</v>
      </c>
      <c r="FL2851" s="55">
        <v>0.3</v>
      </c>
    </row>
    <row r="2852" ht="14.25" customHeight="1" outlineLevel="1" spans="30:168">
      <c r="AD2852" s="62">
        <v>2845</v>
      </c>
      <c r="AE2852" s="62"/>
      <c r="AF2852" s="62" t="s">
        <v>666</v>
      </c>
      <c r="AG2852" s="62" t="s">
        <v>665</v>
      </c>
      <c r="AH2852" s="62" t="s">
        <v>1293</v>
      </c>
      <c r="EV2852" s="55">
        <v>2845</v>
      </c>
      <c r="EW2852" s="55" t="s">
        <v>1566</v>
      </c>
      <c r="EX2852" s="55" t="s">
        <v>1260</v>
      </c>
      <c r="EY2852" s="55">
        <v>11</v>
      </c>
      <c r="EZ2852" s="55">
        <v>0</v>
      </c>
      <c r="FA2852" s="55">
        <v>1994</v>
      </c>
      <c r="FB2852" s="55" t="s">
        <v>1361</v>
      </c>
      <c r="FC2852" s="55" t="s">
        <v>1258</v>
      </c>
      <c r="FD2852" s="55">
        <v>5.25</v>
      </c>
      <c r="FF2852" s="55">
        <v>2845</v>
      </c>
      <c r="FG2852" s="55" t="s">
        <v>1313</v>
      </c>
      <c r="FH2852" s="55" t="s">
        <v>1644</v>
      </c>
      <c r="FI2852" s="55">
        <v>3</v>
      </c>
      <c r="FJ2852" s="55">
        <v>0</v>
      </c>
      <c r="FK2852" s="55" t="s">
        <v>1249</v>
      </c>
      <c r="FL2852" s="55">
        <v>0.3</v>
      </c>
    </row>
    <row r="2853" ht="14.25" customHeight="1" outlineLevel="1" spans="30:168">
      <c r="AD2853" s="62">
        <v>2846</v>
      </c>
      <c r="AE2853" s="62"/>
      <c r="AF2853" s="62" t="s">
        <v>667</v>
      </c>
      <c r="AG2853" s="62" t="s">
        <v>781</v>
      </c>
      <c r="AH2853" s="62" t="s">
        <v>1634</v>
      </c>
      <c r="EV2853" s="55">
        <v>2846</v>
      </c>
      <c r="EW2853" s="55" t="s">
        <v>1566</v>
      </c>
      <c r="EX2853" s="55" t="s">
        <v>1260</v>
      </c>
      <c r="EY2853" s="55">
        <v>11</v>
      </c>
      <c r="EZ2853" s="55">
        <v>1995</v>
      </c>
      <c r="FA2853" s="55">
        <v>2999</v>
      </c>
      <c r="FB2853" s="55" t="s">
        <v>1361</v>
      </c>
      <c r="FC2853" s="55" t="s">
        <v>1258</v>
      </c>
      <c r="FD2853" s="55">
        <v>6</v>
      </c>
      <c r="FF2853" s="55">
        <v>2846</v>
      </c>
      <c r="FG2853" s="55" t="s">
        <v>1313</v>
      </c>
      <c r="FH2853" s="55" t="s">
        <v>1644</v>
      </c>
      <c r="FI2853" s="55">
        <v>3</v>
      </c>
      <c r="FJ2853" s="55">
        <v>1000</v>
      </c>
      <c r="FK2853" s="55" t="s">
        <v>1249</v>
      </c>
      <c r="FL2853" s="55">
        <v>0.3</v>
      </c>
    </row>
    <row r="2854" ht="14.25" customHeight="1" outlineLevel="1" spans="30:168">
      <c r="AD2854" s="62">
        <v>2847</v>
      </c>
      <c r="AE2854" s="62"/>
      <c r="AF2854" s="62" t="s">
        <v>2463</v>
      </c>
      <c r="AG2854" s="62" t="s">
        <v>64</v>
      </c>
      <c r="AH2854" s="62" t="s">
        <v>1964</v>
      </c>
      <c r="EV2854" s="55">
        <v>2847</v>
      </c>
      <c r="EW2854" s="55" t="s">
        <v>1566</v>
      </c>
      <c r="EX2854" s="55" t="s">
        <v>1260</v>
      </c>
      <c r="EY2854" s="55">
        <v>12</v>
      </c>
      <c r="EZ2854" s="55">
        <v>0</v>
      </c>
      <c r="FA2854" s="55">
        <v>1994</v>
      </c>
      <c r="FB2854" s="55" t="s">
        <v>1361</v>
      </c>
      <c r="FC2854" s="55" t="s">
        <v>1258</v>
      </c>
      <c r="FD2854" s="55">
        <v>5.25</v>
      </c>
      <c r="FF2854" s="55">
        <v>2847</v>
      </c>
      <c r="FG2854" s="55" t="s">
        <v>1313</v>
      </c>
      <c r="FH2854" s="55" t="s">
        <v>1644</v>
      </c>
      <c r="FI2854" s="55">
        <v>3</v>
      </c>
      <c r="FJ2854" s="55">
        <v>2500</v>
      </c>
      <c r="FK2854" s="55" t="s">
        <v>1249</v>
      </c>
      <c r="FL2854" s="55">
        <v>0.3</v>
      </c>
    </row>
    <row r="2855" ht="14.25" customHeight="1" outlineLevel="1" spans="30:168">
      <c r="AD2855" s="62">
        <v>2848</v>
      </c>
      <c r="AE2855" s="62"/>
      <c r="AF2855" s="62" t="s">
        <v>966</v>
      </c>
      <c r="AG2855" s="62" t="s">
        <v>64</v>
      </c>
      <c r="AH2855" s="62" t="s">
        <v>2136</v>
      </c>
      <c r="EV2855" s="55">
        <v>2848</v>
      </c>
      <c r="EW2855" s="55" t="s">
        <v>1566</v>
      </c>
      <c r="EX2855" s="55" t="s">
        <v>1260</v>
      </c>
      <c r="EY2855" s="55">
        <v>12</v>
      </c>
      <c r="EZ2855" s="55">
        <v>1995</v>
      </c>
      <c r="FA2855" s="55">
        <v>2999</v>
      </c>
      <c r="FB2855" s="55" t="s">
        <v>1361</v>
      </c>
      <c r="FC2855" s="55" t="s">
        <v>1258</v>
      </c>
      <c r="FD2855" s="55">
        <v>6</v>
      </c>
      <c r="FF2855" s="55">
        <v>2848</v>
      </c>
      <c r="FG2855" s="55" t="s">
        <v>1313</v>
      </c>
      <c r="FH2855" s="55" t="s">
        <v>1644</v>
      </c>
      <c r="FI2855" s="55">
        <v>3</v>
      </c>
      <c r="FJ2855" s="55">
        <v>5000</v>
      </c>
      <c r="FK2855" s="55" t="s">
        <v>1249</v>
      </c>
      <c r="FL2855" s="55">
        <v>0.3</v>
      </c>
    </row>
    <row r="2856" ht="14.25" customHeight="1" outlineLevel="1" spans="30:168">
      <c r="AD2856" s="62">
        <v>2849</v>
      </c>
      <c r="AE2856" s="62"/>
      <c r="AF2856" s="62" t="s">
        <v>2541</v>
      </c>
      <c r="AG2856" s="62" t="s">
        <v>64</v>
      </c>
      <c r="AH2856" s="62" t="s">
        <v>2287</v>
      </c>
      <c r="EV2856" s="55">
        <v>2849</v>
      </c>
      <c r="EW2856" s="55" t="s">
        <v>1566</v>
      </c>
      <c r="EX2856" s="55" t="s">
        <v>1260</v>
      </c>
      <c r="EY2856" s="55">
        <v>13</v>
      </c>
      <c r="EZ2856" s="55">
        <v>0</v>
      </c>
      <c r="FA2856" s="55">
        <v>1994</v>
      </c>
      <c r="FB2856" s="55" t="s">
        <v>1361</v>
      </c>
      <c r="FC2856" s="55" t="s">
        <v>1258</v>
      </c>
      <c r="FD2856" s="55">
        <v>6.5</v>
      </c>
      <c r="FF2856" s="55">
        <v>2849</v>
      </c>
      <c r="FG2856" s="55" t="s">
        <v>1313</v>
      </c>
      <c r="FH2856" s="55" t="s">
        <v>1644</v>
      </c>
      <c r="FI2856" s="55">
        <v>3</v>
      </c>
      <c r="FJ2856" s="55">
        <v>10000</v>
      </c>
      <c r="FK2856" s="55" t="s">
        <v>1249</v>
      </c>
      <c r="FL2856" s="55">
        <v>0.3</v>
      </c>
    </row>
    <row r="2857" ht="14.25" customHeight="1" outlineLevel="1" spans="30:168">
      <c r="AD2857" s="62">
        <v>2850</v>
      </c>
      <c r="AE2857" s="62"/>
      <c r="AF2857" s="62" t="s">
        <v>909</v>
      </c>
      <c r="AG2857" s="62" t="s">
        <v>64</v>
      </c>
      <c r="AH2857" s="62" t="s">
        <v>2414</v>
      </c>
      <c r="EV2857" s="55">
        <v>2850</v>
      </c>
      <c r="EW2857" s="55" t="s">
        <v>1566</v>
      </c>
      <c r="EX2857" s="55" t="s">
        <v>1260</v>
      </c>
      <c r="EY2857" s="55">
        <v>13</v>
      </c>
      <c r="EZ2857" s="55">
        <v>1995</v>
      </c>
      <c r="FA2857" s="55">
        <v>2999</v>
      </c>
      <c r="FB2857" s="55" t="s">
        <v>1361</v>
      </c>
      <c r="FC2857" s="55" t="s">
        <v>1258</v>
      </c>
      <c r="FD2857" s="55">
        <v>6.5</v>
      </c>
      <c r="FF2857" s="55">
        <v>2850</v>
      </c>
      <c r="FG2857" s="55" t="s">
        <v>1313</v>
      </c>
      <c r="FH2857" s="55" t="s">
        <v>1644</v>
      </c>
      <c r="FI2857" s="55">
        <v>3</v>
      </c>
      <c r="FJ2857" s="55">
        <v>25000</v>
      </c>
      <c r="FK2857" s="55" t="s">
        <v>1249</v>
      </c>
      <c r="FL2857" s="55">
        <v>0.3</v>
      </c>
    </row>
    <row r="2858" ht="14.25" customHeight="1" outlineLevel="1" spans="30:168">
      <c r="AD2858" s="62">
        <v>2851</v>
      </c>
      <c r="AE2858" s="62"/>
      <c r="AF2858" s="62" t="s">
        <v>2492</v>
      </c>
      <c r="AG2858" s="62" t="s">
        <v>64</v>
      </c>
      <c r="AH2858" s="62" t="s">
        <v>2539</v>
      </c>
      <c r="EV2858" s="55">
        <v>2851</v>
      </c>
      <c r="EW2858" s="55" t="s">
        <v>1566</v>
      </c>
      <c r="EX2858" s="55" t="s">
        <v>1260</v>
      </c>
      <c r="EY2858" s="55">
        <v>14</v>
      </c>
      <c r="EZ2858" s="55">
        <v>0</v>
      </c>
      <c r="FA2858" s="55">
        <v>1994</v>
      </c>
      <c r="FB2858" s="55" t="s">
        <v>1361</v>
      </c>
      <c r="FC2858" s="55" t="s">
        <v>1258</v>
      </c>
      <c r="FD2858" s="55">
        <v>6.5</v>
      </c>
      <c r="FF2858" s="55">
        <v>2851</v>
      </c>
      <c r="FG2858" s="55" t="s">
        <v>1313</v>
      </c>
      <c r="FH2858" s="55" t="s">
        <v>1644</v>
      </c>
      <c r="FI2858" s="55">
        <v>3</v>
      </c>
      <c r="FJ2858" s="55">
        <v>50000</v>
      </c>
      <c r="FK2858" s="55" t="s">
        <v>1249</v>
      </c>
      <c r="FL2858" s="55">
        <v>0.3</v>
      </c>
    </row>
    <row r="2859" ht="14.25" customHeight="1" outlineLevel="1" spans="30:168">
      <c r="AD2859" s="62">
        <v>2852</v>
      </c>
      <c r="AE2859" s="62"/>
      <c r="AF2859" s="62" t="s">
        <v>1025</v>
      </c>
      <c r="AG2859" s="62" t="s">
        <v>64</v>
      </c>
      <c r="AH2859" s="62" t="s">
        <v>2658</v>
      </c>
      <c r="EV2859" s="55">
        <v>2852</v>
      </c>
      <c r="EW2859" s="55" t="s">
        <v>1566</v>
      </c>
      <c r="EX2859" s="55" t="s">
        <v>1260</v>
      </c>
      <c r="EY2859" s="55">
        <v>14</v>
      </c>
      <c r="EZ2859" s="55">
        <v>1995</v>
      </c>
      <c r="FA2859" s="55">
        <v>2999</v>
      </c>
      <c r="FB2859" s="55" t="s">
        <v>1361</v>
      </c>
      <c r="FC2859" s="55" t="s">
        <v>1258</v>
      </c>
      <c r="FD2859" s="55">
        <v>6.5</v>
      </c>
      <c r="FF2859" s="55">
        <v>2852</v>
      </c>
      <c r="FG2859" s="55" t="s">
        <v>1313</v>
      </c>
      <c r="FH2859" s="55" t="s">
        <v>1644</v>
      </c>
      <c r="FI2859" s="55">
        <v>3</v>
      </c>
      <c r="FJ2859" s="55">
        <v>80000</v>
      </c>
      <c r="FK2859" s="55" t="s">
        <v>1249</v>
      </c>
      <c r="FL2859" s="55">
        <v>0.3</v>
      </c>
    </row>
    <row r="2860" ht="14.25" customHeight="1" outlineLevel="1" spans="30:168">
      <c r="AD2860" s="62">
        <v>2853</v>
      </c>
      <c r="AE2860" s="62"/>
      <c r="AF2860" s="62" t="s">
        <v>2400</v>
      </c>
      <c r="AG2860" s="62" t="s">
        <v>64</v>
      </c>
      <c r="AH2860" s="62" t="s">
        <v>2752</v>
      </c>
      <c r="EV2860" s="55">
        <v>2853</v>
      </c>
      <c r="EW2860" s="55" t="s">
        <v>1566</v>
      </c>
      <c r="EX2860" s="55" t="s">
        <v>1260</v>
      </c>
      <c r="EY2860" s="55">
        <v>2</v>
      </c>
      <c r="EZ2860" s="55">
        <v>0</v>
      </c>
      <c r="FA2860" s="55">
        <v>1994</v>
      </c>
      <c r="FB2860" s="55" t="s">
        <v>1361</v>
      </c>
      <c r="FC2860" s="55" t="s">
        <v>1258</v>
      </c>
      <c r="FD2860" s="55">
        <v>5.5</v>
      </c>
      <c r="FF2860" s="55">
        <v>2853</v>
      </c>
      <c r="FG2860" s="55" t="s">
        <v>1313</v>
      </c>
      <c r="FH2860" s="55" t="s">
        <v>1644</v>
      </c>
      <c r="FI2860" s="55">
        <v>3</v>
      </c>
      <c r="FJ2860" s="55">
        <v>130000</v>
      </c>
      <c r="FK2860" s="55" t="s">
        <v>1249</v>
      </c>
      <c r="FL2860" s="55">
        <v>0.3</v>
      </c>
    </row>
    <row r="2861" ht="14.25" customHeight="1" outlineLevel="1" spans="30:168">
      <c r="AD2861" s="62">
        <v>2854</v>
      </c>
      <c r="AE2861" s="62"/>
      <c r="AF2861" s="62" t="s">
        <v>1436</v>
      </c>
      <c r="AG2861" s="62" t="s">
        <v>64</v>
      </c>
      <c r="AH2861" s="62" t="s">
        <v>2822</v>
      </c>
      <c r="EV2861" s="55">
        <v>2854</v>
      </c>
      <c r="EW2861" s="55" t="s">
        <v>1566</v>
      </c>
      <c r="EX2861" s="55" t="s">
        <v>1260</v>
      </c>
      <c r="EY2861" s="55">
        <v>2</v>
      </c>
      <c r="EZ2861" s="55">
        <v>1995</v>
      </c>
      <c r="FA2861" s="55">
        <v>2999</v>
      </c>
      <c r="FB2861" s="55" t="s">
        <v>1361</v>
      </c>
      <c r="FC2861" s="55" t="s">
        <v>1258</v>
      </c>
      <c r="FD2861" s="55">
        <v>6</v>
      </c>
      <c r="FF2861" s="55">
        <v>2854</v>
      </c>
      <c r="FG2861" s="55" t="s">
        <v>1313</v>
      </c>
      <c r="FH2861" s="55" t="s">
        <v>1644</v>
      </c>
      <c r="FI2861" s="55">
        <v>3</v>
      </c>
      <c r="FJ2861" s="55">
        <v>260000</v>
      </c>
      <c r="FK2861" s="55" t="s">
        <v>1249</v>
      </c>
      <c r="FL2861" s="55">
        <v>0.3</v>
      </c>
    </row>
    <row r="2862" ht="14.25" customHeight="1" outlineLevel="1" spans="30:168">
      <c r="AD2862" s="62">
        <v>2855</v>
      </c>
      <c r="AE2862" s="62"/>
      <c r="AF2862" s="62" t="s">
        <v>1299</v>
      </c>
      <c r="AG2862" s="62" t="s">
        <v>1022</v>
      </c>
      <c r="AH2862" s="62" t="s">
        <v>2183</v>
      </c>
      <c r="EV2862" s="55">
        <v>2855</v>
      </c>
      <c r="EW2862" s="55" t="s">
        <v>1566</v>
      </c>
      <c r="EX2862" s="55" t="s">
        <v>1260</v>
      </c>
      <c r="EY2862" s="55">
        <v>3</v>
      </c>
      <c r="EZ2862" s="55">
        <v>0</v>
      </c>
      <c r="FA2862" s="55">
        <v>1994</v>
      </c>
      <c r="FB2862" s="55" t="s">
        <v>1361</v>
      </c>
      <c r="FC2862" s="55" t="s">
        <v>1258</v>
      </c>
      <c r="FD2862" s="55">
        <v>5.25</v>
      </c>
      <c r="FF2862" s="55">
        <v>2855</v>
      </c>
      <c r="FG2862" s="55" t="s">
        <v>1313</v>
      </c>
      <c r="FH2862" s="55" t="s">
        <v>1644</v>
      </c>
      <c r="FI2862" s="55">
        <v>3</v>
      </c>
      <c r="FJ2862" s="55">
        <v>400000</v>
      </c>
      <c r="FK2862" s="55" t="s">
        <v>1249</v>
      </c>
      <c r="FL2862" s="55">
        <v>0.3</v>
      </c>
    </row>
    <row r="2863" ht="14.25" customHeight="1" outlineLevel="1" spans="30:168">
      <c r="AD2863" s="62">
        <v>2856</v>
      </c>
      <c r="AE2863" s="62"/>
      <c r="AF2863" s="62" t="s">
        <v>1437</v>
      </c>
      <c r="AG2863" s="62" t="s">
        <v>1022</v>
      </c>
      <c r="AH2863" s="62" t="s">
        <v>2354</v>
      </c>
      <c r="EV2863" s="55">
        <v>2856</v>
      </c>
      <c r="EW2863" s="55" t="s">
        <v>1566</v>
      </c>
      <c r="EX2863" s="55" t="s">
        <v>1260</v>
      </c>
      <c r="EY2863" s="55">
        <v>3</v>
      </c>
      <c r="EZ2863" s="55">
        <v>1995</v>
      </c>
      <c r="FA2863" s="55">
        <v>2999</v>
      </c>
      <c r="FB2863" s="55" t="s">
        <v>1361</v>
      </c>
      <c r="FC2863" s="55" t="s">
        <v>1258</v>
      </c>
      <c r="FD2863" s="55">
        <v>6</v>
      </c>
      <c r="FF2863" s="55">
        <v>2856</v>
      </c>
      <c r="FG2863" s="55" t="s">
        <v>1313</v>
      </c>
      <c r="FH2863" s="55" t="s">
        <v>1644</v>
      </c>
      <c r="FI2863" s="55">
        <v>3</v>
      </c>
      <c r="FJ2863" s="55">
        <v>530000</v>
      </c>
      <c r="FK2863" s="55" t="s">
        <v>1249</v>
      </c>
      <c r="FL2863" s="55">
        <v>0.3</v>
      </c>
    </row>
    <row r="2864" ht="14.25" customHeight="1" outlineLevel="1" spans="30:168">
      <c r="AD2864" s="62">
        <v>2857</v>
      </c>
      <c r="AE2864" s="62"/>
      <c r="AF2864" s="62" t="s">
        <v>1439</v>
      </c>
      <c r="AG2864" s="62" t="s">
        <v>1235</v>
      </c>
      <c r="AH2864" s="62" t="s">
        <v>2723</v>
      </c>
      <c r="EV2864" s="55">
        <v>2857</v>
      </c>
      <c r="EW2864" s="55" t="s">
        <v>1566</v>
      </c>
      <c r="EX2864" s="55" t="s">
        <v>1260</v>
      </c>
      <c r="EY2864" s="55">
        <v>4</v>
      </c>
      <c r="EZ2864" s="55">
        <v>0</v>
      </c>
      <c r="FA2864" s="55">
        <v>1994</v>
      </c>
      <c r="FB2864" s="55" t="s">
        <v>1361</v>
      </c>
      <c r="FC2864" s="55" t="s">
        <v>1258</v>
      </c>
      <c r="FD2864" s="55">
        <v>5.25</v>
      </c>
      <c r="FF2864" s="55">
        <v>2857</v>
      </c>
      <c r="FG2864" s="55" t="s">
        <v>1313</v>
      </c>
      <c r="FH2864" s="55" t="s">
        <v>1644</v>
      </c>
      <c r="FI2864" s="55">
        <v>3</v>
      </c>
      <c r="FJ2864" s="55">
        <v>540000</v>
      </c>
      <c r="FK2864" s="55" t="s">
        <v>1249</v>
      </c>
      <c r="FL2864" s="55">
        <v>0.3</v>
      </c>
    </row>
    <row r="2865" ht="14.25" customHeight="1" outlineLevel="1" spans="30:168">
      <c r="AD2865" s="62">
        <v>2858</v>
      </c>
      <c r="AE2865" s="62"/>
      <c r="AF2865" s="62" t="s">
        <v>790</v>
      </c>
      <c r="AG2865" s="62" t="s">
        <v>1235</v>
      </c>
      <c r="AH2865" s="62" t="s">
        <v>2975</v>
      </c>
      <c r="EV2865" s="55">
        <v>2858</v>
      </c>
      <c r="EW2865" s="55" t="s">
        <v>1566</v>
      </c>
      <c r="EX2865" s="55" t="s">
        <v>1260</v>
      </c>
      <c r="EY2865" s="55">
        <v>4</v>
      </c>
      <c r="EZ2865" s="55">
        <v>1995</v>
      </c>
      <c r="FA2865" s="55">
        <v>2999</v>
      </c>
      <c r="FB2865" s="55" t="s">
        <v>1361</v>
      </c>
      <c r="FC2865" s="55" t="s">
        <v>1258</v>
      </c>
      <c r="FD2865" s="55">
        <v>6</v>
      </c>
      <c r="FF2865" s="55">
        <v>2858</v>
      </c>
      <c r="FG2865" s="55" t="s">
        <v>1313</v>
      </c>
      <c r="FH2865" s="55" t="s">
        <v>1268</v>
      </c>
      <c r="FI2865" s="55">
        <v>1</v>
      </c>
      <c r="FJ2865" s="55">
        <v>0</v>
      </c>
      <c r="FK2865" s="55" t="s">
        <v>1249</v>
      </c>
      <c r="FL2865" s="55">
        <v>0.3</v>
      </c>
    </row>
    <row r="2866" ht="14.25" customHeight="1" outlineLevel="1" spans="30:168">
      <c r="AD2866" s="62">
        <v>2859</v>
      </c>
      <c r="AE2866" s="62"/>
      <c r="AF2866" s="62" t="s">
        <v>1028</v>
      </c>
      <c r="AG2866" s="62" t="s">
        <v>1296</v>
      </c>
      <c r="AH2866" s="62" t="s">
        <v>2681</v>
      </c>
      <c r="EV2866" s="55">
        <v>2859</v>
      </c>
      <c r="EW2866" s="55" t="s">
        <v>1566</v>
      </c>
      <c r="EX2866" s="55" t="s">
        <v>1260</v>
      </c>
      <c r="EY2866" s="55">
        <v>5</v>
      </c>
      <c r="EZ2866" s="55">
        <v>0</v>
      </c>
      <c r="FA2866" s="55">
        <v>1994</v>
      </c>
      <c r="FB2866" s="55" t="s">
        <v>1361</v>
      </c>
      <c r="FC2866" s="55" t="s">
        <v>1258</v>
      </c>
      <c r="FD2866" s="55">
        <v>5.25</v>
      </c>
      <c r="FF2866" s="55">
        <v>2859</v>
      </c>
      <c r="FG2866" s="55" t="s">
        <v>1313</v>
      </c>
      <c r="FH2866" s="55" t="s">
        <v>1268</v>
      </c>
      <c r="FI2866" s="55">
        <v>1</v>
      </c>
      <c r="FJ2866" s="55">
        <v>1000</v>
      </c>
      <c r="FK2866" s="55" t="s">
        <v>1249</v>
      </c>
      <c r="FL2866" s="55">
        <v>0.3</v>
      </c>
    </row>
    <row r="2867" ht="14.25" customHeight="1" outlineLevel="1" spans="30:168">
      <c r="AD2867" s="62">
        <v>2860</v>
      </c>
      <c r="AE2867" s="62"/>
      <c r="AF2867" s="62" t="s">
        <v>1351</v>
      </c>
      <c r="AG2867" s="62" t="s">
        <v>1346</v>
      </c>
      <c r="AH2867" s="62" t="s">
        <v>3009</v>
      </c>
      <c r="EV2867" s="55">
        <v>2860</v>
      </c>
      <c r="EW2867" s="55" t="s">
        <v>1566</v>
      </c>
      <c r="EX2867" s="55" t="s">
        <v>1260</v>
      </c>
      <c r="EY2867" s="55">
        <v>5</v>
      </c>
      <c r="EZ2867" s="55">
        <v>1995</v>
      </c>
      <c r="FA2867" s="55">
        <v>2999</v>
      </c>
      <c r="FB2867" s="55" t="s">
        <v>1361</v>
      </c>
      <c r="FC2867" s="55" t="s">
        <v>1258</v>
      </c>
      <c r="FD2867" s="55">
        <v>6</v>
      </c>
      <c r="FF2867" s="55">
        <v>2860</v>
      </c>
      <c r="FG2867" s="55" t="s">
        <v>1313</v>
      </c>
      <c r="FH2867" s="55" t="s">
        <v>1268</v>
      </c>
      <c r="FI2867" s="55">
        <v>1</v>
      </c>
      <c r="FJ2867" s="55">
        <v>2500</v>
      </c>
      <c r="FK2867" s="55" t="s">
        <v>1249</v>
      </c>
      <c r="FL2867" s="55">
        <v>0.3</v>
      </c>
    </row>
    <row r="2868" ht="14.25" customHeight="1" outlineLevel="1" spans="30:168">
      <c r="AD2868" s="62">
        <v>2861</v>
      </c>
      <c r="AE2868" s="62"/>
      <c r="AF2868" s="62" t="s">
        <v>791</v>
      </c>
      <c r="AG2868" s="62" t="s">
        <v>1435</v>
      </c>
      <c r="AH2868" s="62" t="s">
        <v>3013</v>
      </c>
      <c r="EV2868" s="55">
        <v>2861</v>
      </c>
      <c r="EW2868" s="55" t="s">
        <v>1566</v>
      </c>
      <c r="EX2868" s="55" t="s">
        <v>1260</v>
      </c>
      <c r="EY2868" s="55">
        <v>6</v>
      </c>
      <c r="EZ2868" s="55">
        <v>0</v>
      </c>
      <c r="FA2868" s="55">
        <v>1994</v>
      </c>
      <c r="FB2868" s="55" t="s">
        <v>1361</v>
      </c>
      <c r="FC2868" s="55" t="s">
        <v>1258</v>
      </c>
      <c r="FD2868" s="55">
        <v>5.25</v>
      </c>
      <c r="FF2868" s="55">
        <v>2861</v>
      </c>
      <c r="FG2868" s="55" t="s">
        <v>1313</v>
      </c>
      <c r="FH2868" s="55" t="s">
        <v>1268</v>
      </c>
      <c r="FI2868" s="55">
        <v>1</v>
      </c>
      <c r="FJ2868" s="55">
        <v>5000</v>
      </c>
      <c r="FK2868" s="55" t="s">
        <v>1249</v>
      </c>
      <c r="FL2868" s="55">
        <v>0.3</v>
      </c>
    </row>
    <row r="2869" ht="14.25" customHeight="1" outlineLevel="1" spans="30:168">
      <c r="AD2869" s="62">
        <v>2862</v>
      </c>
      <c r="AE2869" s="62"/>
      <c r="AF2869" s="62" t="s">
        <v>792</v>
      </c>
      <c r="AG2869" s="62" t="s">
        <v>1474</v>
      </c>
      <c r="AH2869" s="62" t="s">
        <v>2958</v>
      </c>
      <c r="EV2869" s="55">
        <v>2862</v>
      </c>
      <c r="EW2869" s="55" t="s">
        <v>1566</v>
      </c>
      <c r="EX2869" s="55" t="s">
        <v>1260</v>
      </c>
      <c r="EY2869" s="55">
        <v>6</v>
      </c>
      <c r="EZ2869" s="55">
        <v>1995</v>
      </c>
      <c r="FA2869" s="55">
        <v>2999</v>
      </c>
      <c r="FB2869" s="55" t="s">
        <v>1361</v>
      </c>
      <c r="FC2869" s="55" t="s">
        <v>1258</v>
      </c>
      <c r="FD2869" s="55">
        <v>6</v>
      </c>
      <c r="FF2869" s="55">
        <v>2862</v>
      </c>
      <c r="FG2869" s="55" t="s">
        <v>1313</v>
      </c>
      <c r="FH2869" s="55" t="s">
        <v>1268</v>
      </c>
      <c r="FI2869" s="55">
        <v>1</v>
      </c>
      <c r="FJ2869" s="55">
        <v>10000</v>
      </c>
      <c r="FK2869" s="55" t="s">
        <v>1249</v>
      </c>
      <c r="FL2869" s="55">
        <v>0.3</v>
      </c>
    </row>
    <row r="2870" ht="14.25" customHeight="1" outlineLevel="1" spans="30:168">
      <c r="AD2870" s="62">
        <v>2863</v>
      </c>
      <c r="AE2870" s="62"/>
      <c r="AF2870" s="62" t="s">
        <v>1304</v>
      </c>
      <c r="AG2870" s="62" t="s">
        <v>1520</v>
      </c>
      <c r="AH2870" s="62" t="s">
        <v>2973</v>
      </c>
      <c r="EV2870" s="55">
        <v>2863</v>
      </c>
      <c r="EW2870" s="55" t="s">
        <v>1566</v>
      </c>
      <c r="EX2870" s="55" t="s">
        <v>1260</v>
      </c>
      <c r="EY2870" s="55">
        <v>7</v>
      </c>
      <c r="EZ2870" s="55">
        <v>0</v>
      </c>
      <c r="FA2870" s="55">
        <v>1994</v>
      </c>
      <c r="FB2870" s="55" t="s">
        <v>1361</v>
      </c>
      <c r="FC2870" s="55" t="s">
        <v>1258</v>
      </c>
      <c r="FD2870" s="55">
        <v>5.25</v>
      </c>
      <c r="FF2870" s="55">
        <v>2863</v>
      </c>
      <c r="FG2870" s="55" t="s">
        <v>1313</v>
      </c>
      <c r="FH2870" s="55" t="s">
        <v>1268</v>
      </c>
      <c r="FI2870" s="55">
        <v>1</v>
      </c>
      <c r="FJ2870" s="55">
        <v>25000</v>
      </c>
      <c r="FK2870" s="55" t="s">
        <v>1249</v>
      </c>
      <c r="FL2870" s="55">
        <v>0.3</v>
      </c>
    </row>
    <row r="2871" ht="14.25" customHeight="1" outlineLevel="1" spans="30:168">
      <c r="AD2871" s="62">
        <v>2864</v>
      </c>
      <c r="AE2871" s="62"/>
      <c r="AF2871" s="62" t="s">
        <v>794</v>
      </c>
      <c r="AG2871" s="62" t="s">
        <v>1557</v>
      </c>
      <c r="AH2871" s="62" t="s">
        <v>2832</v>
      </c>
      <c r="EV2871" s="55">
        <v>2864</v>
      </c>
      <c r="EW2871" s="55" t="s">
        <v>1566</v>
      </c>
      <c r="EX2871" s="55" t="s">
        <v>1260</v>
      </c>
      <c r="EY2871" s="55">
        <v>7</v>
      </c>
      <c r="EZ2871" s="55">
        <v>1995</v>
      </c>
      <c r="FA2871" s="55">
        <v>2999</v>
      </c>
      <c r="FB2871" s="55" t="s">
        <v>1361</v>
      </c>
      <c r="FC2871" s="55" t="s">
        <v>1258</v>
      </c>
      <c r="FD2871" s="55">
        <v>6</v>
      </c>
      <c r="FF2871" s="55">
        <v>2864</v>
      </c>
      <c r="FG2871" s="55" t="s">
        <v>1313</v>
      </c>
      <c r="FH2871" s="55" t="s">
        <v>1268</v>
      </c>
      <c r="FI2871" s="55">
        <v>1</v>
      </c>
      <c r="FJ2871" s="55">
        <v>50000</v>
      </c>
      <c r="FK2871" s="55" t="s">
        <v>1249</v>
      </c>
      <c r="FL2871" s="55">
        <v>0.3</v>
      </c>
    </row>
    <row r="2872" ht="14.25" customHeight="1" outlineLevel="1" spans="30:168">
      <c r="AD2872" s="62">
        <v>2865</v>
      </c>
      <c r="AE2872" s="62"/>
      <c r="AF2872" s="62" t="s">
        <v>1843</v>
      </c>
      <c r="AG2872" s="62" t="s">
        <v>1557</v>
      </c>
      <c r="AH2872" s="62" t="s">
        <v>2907</v>
      </c>
      <c r="EV2872" s="55">
        <v>2865</v>
      </c>
      <c r="EW2872" s="55" t="s">
        <v>1566</v>
      </c>
      <c r="EX2872" s="55" t="s">
        <v>1260</v>
      </c>
      <c r="EY2872" s="55">
        <v>8</v>
      </c>
      <c r="EZ2872" s="55">
        <v>0</v>
      </c>
      <c r="FA2872" s="55">
        <v>1994</v>
      </c>
      <c r="FB2872" s="55" t="s">
        <v>1361</v>
      </c>
      <c r="FC2872" s="55" t="s">
        <v>1258</v>
      </c>
      <c r="FD2872" s="55">
        <v>5.25</v>
      </c>
      <c r="FF2872" s="55">
        <v>2865</v>
      </c>
      <c r="FG2872" s="55" t="s">
        <v>1313</v>
      </c>
      <c r="FH2872" s="55" t="s">
        <v>1268</v>
      </c>
      <c r="FI2872" s="55">
        <v>1</v>
      </c>
      <c r="FJ2872" s="55">
        <v>80000</v>
      </c>
      <c r="FK2872" s="55" t="s">
        <v>1249</v>
      </c>
      <c r="FL2872" s="55">
        <v>0.3</v>
      </c>
    </row>
    <row r="2873" ht="14.25" customHeight="1" outlineLevel="1" spans="30:168">
      <c r="AD2873" s="62">
        <v>2866</v>
      </c>
      <c r="AE2873" s="62"/>
      <c r="AF2873" s="62" t="s">
        <v>1479</v>
      </c>
      <c r="AG2873" s="62" t="s">
        <v>1557</v>
      </c>
      <c r="AH2873" s="62" t="s">
        <v>3028</v>
      </c>
      <c r="EV2873" s="55">
        <v>2866</v>
      </c>
      <c r="EW2873" s="55" t="s">
        <v>1566</v>
      </c>
      <c r="EX2873" s="55" t="s">
        <v>1260</v>
      </c>
      <c r="EY2873" s="55">
        <v>8</v>
      </c>
      <c r="EZ2873" s="55">
        <v>1995</v>
      </c>
      <c r="FA2873" s="55">
        <v>2999</v>
      </c>
      <c r="FB2873" s="55" t="s">
        <v>1361</v>
      </c>
      <c r="FC2873" s="55" t="s">
        <v>1258</v>
      </c>
      <c r="FD2873" s="55">
        <v>6</v>
      </c>
      <c r="FF2873" s="55">
        <v>2866</v>
      </c>
      <c r="FG2873" s="55" t="s">
        <v>1313</v>
      </c>
      <c r="FH2873" s="55" t="s">
        <v>1268</v>
      </c>
      <c r="FI2873" s="55">
        <v>1</v>
      </c>
      <c r="FJ2873" s="55">
        <v>130000</v>
      </c>
      <c r="FK2873" s="55" t="s">
        <v>1249</v>
      </c>
      <c r="FL2873" s="55">
        <v>0.3</v>
      </c>
    </row>
    <row r="2874" ht="14.25" customHeight="1" outlineLevel="1" spans="30:168">
      <c r="AD2874" s="62">
        <v>2867</v>
      </c>
      <c r="AE2874" s="62"/>
      <c r="AF2874" s="62" t="s">
        <v>1352</v>
      </c>
      <c r="AG2874" s="62" t="s">
        <v>1557</v>
      </c>
      <c r="AH2874" s="62" t="s">
        <v>3032</v>
      </c>
      <c r="EV2874" s="55">
        <v>2867</v>
      </c>
      <c r="EW2874" s="55" t="s">
        <v>1566</v>
      </c>
      <c r="EX2874" s="55" t="s">
        <v>1260</v>
      </c>
      <c r="EY2874" s="55">
        <v>9</v>
      </c>
      <c r="EZ2874" s="55">
        <v>0</v>
      </c>
      <c r="FA2874" s="55">
        <v>1994</v>
      </c>
      <c r="FB2874" s="55" t="s">
        <v>1361</v>
      </c>
      <c r="FC2874" s="55" t="s">
        <v>1258</v>
      </c>
      <c r="FD2874" s="55">
        <v>5.25</v>
      </c>
      <c r="FF2874" s="55">
        <v>2867</v>
      </c>
      <c r="FG2874" s="55" t="s">
        <v>1313</v>
      </c>
      <c r="FH2874" s="55" t="s">
        <v>1268</v>
      </c>
      <c r="FI2874" s="55">
        <v>1</v>
      </c>
      <c r="FJ2874" s="55">
        <v>260000</v>
      </c>
      <c r="FK2874" s="55" t="s">
        <v>1249</v>
      </c>
      <c r="FL2874" s="55">
        <v>0.3</v>
      </c>
    </row>
    <row r="2875" ht="14.25" customHeight="1" outlineLevel="1" spans="30:168">
      <c r="AD2875" s="62">
        <v>2868</v>
      </c>
      <c r="AE2875" s="62"/>
      <c r="AF2875" s="62" t="s">
        <v>1525</v>
      </c>
      <c r="AG2875" s="62" t="s">
        <v>1635</v>
      </c>
      <c r="AH2875" s="62" t="s">
        <v>2115</v>
      </c>
      <c r="EV2875" s="55">
        <v>2868</v>
      </c>
      <c r="EW2875" s="55" t="s">
        <v>1566</v>
      </c>
      <c r="EX2875" s="55" t="s">
        <v>1260</v>
      </c>
      <c r="EY2875" s="55">
        <v>9</v>
      </c>
      <c r="EZ2875" s="55">
        <v>1995</v>
      </c>
      <c r="FA2875" s="55">
        <v>2999</v>
      </c>
      <c r="FB2875" s="55" t="s">
        <v>1361</v>
      </c>
      <c r="FC2875" s="55" t="s">
        <v>1258</v>
      </c>
      <c r="FD2875" s="55">
        <v>6</v>
      </c>
      <c r="FF2875" s="55">
        <v>2868</v>
      </c>
      <c r="FG2875" s="55" t="s">
        <v>1313</v>
      </c>
      <c r="FH2875" s="55" t="s">
        <v>1268</v>
      </c>
      <c r="FI2875" s="55">
        <v>1</v>
      </c>
      <c r="FJ2875" s="55">
        <v>400000</v>
      </c>
      <c r="FK2875" s="55" t="s">
        <v>1249</v>
      </c>
      <c r="FL2875" s="55">
        <v>0.3</v>
      </c>
    </row>
    <row r="2876" ht="14.25" customHeight="1" outlineLevel="1" spans="30:168">
      <c r="AD2876" s="62">
        <v>2869</v>
      </c>
      <c r="AE2876" s="62"/>
      <c r="AF2876" s="62" t="s">
        <v>1109</v>
      </c>
      <c r="AG2876" s="62" t="s">
        <v>1635</v>
      </c>
      <c r="AH2876" s="62" t="s">
        <v>3000</v>
      </c>
      <c r="EV2876" s="55">
        <v>2869</v>
      </c>
      <c r="EW2876" s="55" t="s">
        <v>1566</v>
      </c>
      <c r="EX2876" s="55" t="s">
        <v>1470</v>
      </c>
      <c r="EY2876" s="55">
        <v>1</v>
      </c>
      <c r="EZ2876" s="55">
        <v>0</v>
      </c>
      <c r="FA2876" s="55">
        <v>1994</v>
      </c>
      <c r="FB2876" s="55" t="s">
        <v>1361</v>
      </c>
      <c r="FC2876" s="55" t="s">
        <v>1258</v>
      </c>
      <c r="FD2876" s="55">
        <v>3.25</v>
      </c>
      <c r="FF2876" s="55">
        <v>2869</v>
      </c>
      <c r="FG2876" s="55" t="s">
        <v>1313</v>
      </c>
      <c r="FH2876" s="55" t="s">
        <v>1268</v>
      </c>
      <c r="FI2876" s="55">
        <v>1</v>
      </c>
      <c r="FJ2876" s="55">
        <v>530000</v>
      </c>
      <c r="FK2876" s="55" t="s">
        <v>1249</v>
      </c>
      <c r="FL2876" s="55">
        <v>0.3</v>
      </c>
    </row>
    <row r="2877" ht="14.25" customHeight="1" outlineLevel="1" spans="30:168">
      <c r="AD2877" s="62">
        <v>2870</v>
      </c>
      <c r="AE2877" s="62"/>
      <c r="AF2877" s="62" t="s">
        <v>1762</v>
      </c>
      <c r="AG2877" s="62" t="s">
        <v>1669</v>
      </c>
      <c r="AH2877" s="62" t="s">
        <v>3039</v>
      </c>
      <c r="EV2877" s="55">
        <v>2870</v>
      </c>
      <c r="EW2877" s="55" t="s">
        <v>1566</v>
      </c>
      <c r="EX2877" s="55" t="s">
        <v>1470</v>
      </c>
      <c r="EY2877" s="55">
        <v>1</v>
      </c>
      <c r="EZ2877" s="55">
        <v>1995</v>
      </c>
      <c r="FA2877" s="55">
        <v>2999</v>
      </c>
      <c r="FB2877" s="55" t="s">
        <v>1361</v>
      </c>
      <c r="FC2877" s="55" t="s">
        <v>1258</v>
      </c>
      <c r="FD2877" s="55">
        <v>3.5</v>
      </c>
      <c r="FF2877" s="55">
        <v>2870</v>
      </c>
      <c r="FG2877" s="55" t="s">
        <v>1313</v>
      </c>
      <c r="FH2877" s="55" t="s">
        <v>1268</v>
      </c>
      <c r="FI2877" s="55">
        <v>1</v>
      </c>
      <c r="FJ2877" s="55">
        <v>540000</v>
      </c>
      <c r="FK2877" s="55" t="s">
        <v>1249</v>
      </c>
      <c r="FL2877" s="55">
        <v>0.3</v>
      </c>
    </row>
    <row r="2878" ht="14.25" customHeight="1" outlineLevel="1" spans="30:168">
      <c r="AD2878" s="62">
        <v>2871</v>
      </c>
      <c r="AE2878" s="62"/>
      <c r="AF2878" s="62" t="s">
        <v>1844</v>
      </c>
      <c r="AG2878" s="62" t="s">
        <v>1669</v>
      </c>
      <c r="AH2878" s="62" t="s">
        <v>3041</v>
      </c>
      <c r="EV2878" s="55">
        <v>2871</v>
      </c>
      <c r="EW2878" s="55" t="s">
        <v>1566</v>
      </c>
      <c r="EX2878" s="55" t="s">
        <v>1470</v>
      </c>
      <c r="EY2878" s="55">
        <v>10</v>
      </c>
      <c r="EZ2878" s="55">
        <v>0</v>
      </c>
      <c r="FA2878" s="55">
        <v>1994</v>
      </c>
      <c r="FB2878" s="55" t="s">
        <v>1361</v>
      </c>
      <c r="FC2878" s="55" t="s">
        <v>1258</v>
      </c>
      <c r="FD2878" s="55">
        <v>4.15</v>
      </c>
      <c r="FF2878" s="55">
        <v>2871</v>
      </c>
      <c r="FG2878" s="55" t="s">
        <v>1313</v>
      </c>
      <c r="FH2878" s="55" t="s">
        <v>1268</v>
      </c>
      <c r="FI2878" s="55">
        <v>2</v>
      </c>
      <c r="FJ2878" s="55">
        <v>0</v>
      </c>
      <c r="FK2878" s="55" t="s">
        <v>1249</v>
      </c>
      <c r="FL2878" s="55">
        <v>0.3</v>
      </c>
    </row>
    <row r="2879" ht="14.25" customHeight="1" outlineLevel="1" spans="30:168">
      <c r="AD2879" s="62">
        <v>2872</v>
      </c>
      <c r="AE2879" s="62"/>
      <c r="AF2879" s="62" t="s">
        <v>1638</v>
      </c>
      <c r="AG2879" s="62" t="s">
        <v>1669</v>
      </c>
      <c r="AH2879" s="62" t="s">
        <v>3043</v>
      </c>
      <c r="EV2879" s="55">
        <v>2872</v>
      </c>
      <c r="EW2879" s="55" t="s">
        <v>1566</v>
      </c>
      <c r="EX2879" s="55" t="s">
        <v>1470</v>
      </c>
      <c r="EY2879" s="55">
        <v>10</v>
      </c>
      <c r="EZ2879" s="55">
        <v>1995</v>
      </c>
      <c r="FA2879" s="55">
        <v>2999</v>
      </c>
      <c r="FB2879" s="55" t="s">
        <v>1361</v>
      </c>
      <c r="FC2879" s="55" t="s">
        <v>1258</v>
      </c>
      <c r="FD2879" s="55">
        <v>4.15</v>
      </c>
      <c r="FF2879" s="55">
        <v>2872</v>
      </c>
      <c r="FG2879" s="55" t="s">
        <v>1313</v>
      </c>
      <c r="FH2879" s="55" t="s">
        <v>1268</v>
      </c>
      <c r="FI2879" s="55">
        <v>2</v>
      </c>
      <c r="FJ2879" s="55">
        <v>1000</v>
      </c>
      <c r="FK2879" s="55" t="s">
        <v>1249</v>
      </c>
      <c r="FL2879" s="55">
        <v>0.3</v>
      </c>
    </row>
    <row r="2880" ht="14.25" customHeight="1" outlineLevel="1" spans="30:168">
      <c r="AD2880" s="62">
        <v>2873</v>
      </c>
      <c r="AE2880" s="62"/>
      <c r="AF2880" s="62" t="s">
        <v>1035</v>
      </c>
      <c r="AG2880" s="62" t="s">
        <v>1703</v>
      </c>
      <c r="AH2880" s="62" t="s">
        <v>3046</v>
      </c>
      <c r="EV2880" s="55">
        <v>2873</v>
      </c>
      <c r="EW2880" s="55" t="s">
        <v>1566</v>
      </c>
      <c r="EX2880" s="55" t="s">
        <v>1470</v>
      </c>
      <c r="EY2880" s="55">
        <v>11</v>
      </c>
      <c r="EZ2880" s="55">
        <v>0</v>
      </c>
      <c r="FA2880" s="55">
        <v>1994</v>
      </c>
      <c r="FB2880" s="55" t="s">
        <v>1361</v>
      </c>
      <c r="FC2880" s="55" t="s">
        <v>1258</v>
      </c>
      <c r="FD2880" s="55">
        <v>4.15</v>
      </c>
      <c r="FF2880" s="55">
        <v>2873</v>
      </c>
      <c r="FG2880" s="55" t="s">
        <v>1313</v>
      </c>
      <c r="FH2880" s="55" t="s">
        <v>1268</v>
      </c>
      <c r="FI2880" s="55">
        <v>2</v>
      </c>
      <c r="FJ2880" s="55">
        <v>2500</v>
      </c>
      <c r="FK2880" s="55" t="s">
        <v>1249</v>
      </c>
      <c r="FL2880" s="55">
        <v>0.3</v>
      </c>
    </row>
    <row r="2881" ht="14.25" customHeight="1" outlineLevel="1" spans="30:168">
      <c r="AD2881" s="62">
        <v>2874</v>
      </c>
      <c r="AE2881" s="62"/>
      <c r="AF2881" s="62" t="s">
        <v>979</v>
      </c>
      <c r="AG2881" s="62" t="s">
        <v>1703</v>
      </c>
      <c r="AH2881" s="62" t="s">
        <v>3050</v>
      </c>
      <c r="EV2881" s="55">
        <v>2874</v>
      </c>
      <c r="EW2881" s="55" t="s">
        <v>1566</v>
      </c>
      <c r="EX2881" s="55" t="s">
        <v>1470</v>
      </c>
      <c r="EY2881" s="55">
        <v>11</v>
      </c>
      <c r="EZ2881" s="55">
        <v>1995</v>
      </c>
      <c r="FA2881" s="55">
        <v>2999</v>
      </c>
      <c r="FB2881" s="55" t="s">
        <v>1361</v>
      </c>
      <c r="FC2881" s="55" t="s">
        <v>1258</v>
      </c>
      <c r="FD2881" s="55">
        <v>4.15</v>
      </c>
      <c r="FF2881" s="55">
        <v>2874</v>
      </c>
      <c r="FG2881" s="55" t="s">
        <v>1313</v>
      </c>
      <c r="FH2881" s="55" t="s">
        <v>1268</v>
      </c>
      <c r="FI2881" s="55">
        <v>2</v>
      </c>
      <c r="FJ2881" s="55">
        <v>5000</v>
      </c>
      <c r="FK2881" s="55" t="s">
        <v>1249</v>
      </c>
      <c r="FL2881" s="55">
        <v>0.3</v>
      </c>
    </row>
    <row r="2882" ht="14.25" customHeight="1" outlineLevel="1" spans="30:168">
      <c r="AD2882" s="62">
        <v>2875</v>
      </c>
      <c r="AE2882" s="62"/>
      <c r="AF2882" s="62" t="s">
        <v>1397</v>
      </c>
      <c r="AG2882" s="62" t="s">
        <v>1097</v>
      </c>
      <c r="AH2882" s="62" t="s">
        <v>3052</v>
      </c>
      <c r="EV2882" s="55">
        <v>2875</v>
      </c>
      <c r="EW2882" s="55" t="s">
        <v>1566</v>
      </c>
      <c r="EX2882" s="55" t="s">
        <v>1470</v>
      </c>
      <c r="EY2882" s="55">
        <v>2</v>
      </c>
      <c r="EZ2882" s="55">
        <v>0</v>
      </c>
      <c r="FA2882" s="55">
        <v>1994</v>
      </c>
      <c r="FB2882" s="55" t="s">
        <v>1361</v>
      </c>
      <c r="FC2882" s="55" t="s">
        <v>1258</v>
      </c>
      <c r="FD2882" s="55">
        <v>3.15</v>
      </c>
      <c r="FF2882" s="55">
        <v>2875</v>
      </c>
      <c r="FG2882" s="55" t="s">
        <v>1313</v>
      </c>
      <c r="FH2882" s="55" t="s">
        <v>1268</v>
      </c>
      <c r="FI2882" s="55">
        <v>2</v>
      </c>
      <c r="FJ2882" s="55">
        <v>10000</v>
      </c>
      <c r="FK2882" s="55" t="s">
        <v>1249</v>
      </c>
      <c r="FL2882" s="55">
        <v>0.3</v>
      </c>
    </row>
    <row r="2883" ht="14.25" customHeight="1" outlineLevel="1" spans="30:168">
      <c r="AD2883" s="62">
        <v>2876</v>
      </c>
      <c r="AE2883" s="62"/>
      <c r="AF2883" s="62" t="s">
        <v>1786</v>
      </c>
      <c r="AG2883" s="62" t="s">
        <v>1097</v>
      </c>
      <c r="AH2883" s="62" t="s">
        <v>3055</v>
      </c>
      <c r="EV2883" s="55">
        <v>2876</v>
      </c>
      <c r="EW2883" s="55" t="s">
        <v>1566</v>
      </c>
      <c r="EX2883" s="55" t="s">
        <v>1470</v>
      </c>
      <c r="EY2883" s="55">
        <v>2</v>
      </c>
      <c r="EZ2883" s="55">
        <v>1995</v>
      </c>
      <c r="FA2883" s="55">
        <v>2999</v>
      </c>
      <c r="FB2883" s="55" t="s">
        <v>1361</v>
      </c>
      <c r="FC2883" s="55" t="s">
        <v>1258</v>
      </c>
      <c r="FD2883" s="55">
        <v>3.15</v>
      </c>
      <c r="FF2883" s="55">
        <v>2876</v>
      </c>
      <c r="FG2883" s="55" t="s">
        <v>1313</v>
      </c>
      <c r="FH2883" s="55" t="s">
        <v>1268</v>
      </c>
      <c r="FI2883" s="55">
        <v>2</v>
      </c>
      <c r="FJ2883" s="55">
        <v>25000</v>
      </c>
      <c r="FK2883" s="55" t="s">
        <v>1249</v>
      </c>
      <c r="FL2883" s="55">
        <v>0.3</v>
      </c>
    </row>
    <row r="2884" ht="14.25" customHeight="1" outlineLevel="1" spans="30:168">
      <c r="AD2884" s="62">
        <v>2877</v>
      </c>
      <c r="AE2884" s="62"/>
      <c r="AF2884" s="62" t="s">
        <v>1600</v>
      </c>
      <c r="AG2884" s="62" t="s">
        <v>1097</v>
      </c>
      <c r="AH2884" s="62" t="s">
        <v>3057</v>
      </c>
      <c r="EV2884" s="55">
        <v>2877</v>
      </c>
      <c r="EW2884" s="55" t="s">
        <v>1566</v>
      </c>
      <c r="EX2884" s="55" t="s">
        <v>1470</v>
      </c>
      <c r="EY2884" s="55">
        <v>3</v>
      </c>
      <c r="EZ2884" s="55">
        <v>0</v>
      </c>
      <c r="FA2884" s="55">
        <v>1994</v>
      </c>
      <c r="FB2884" s="55" t="s">
        <v>1361</v>
      </c>
      <c r="FC2884" s="55" t="s">
        <v>1258</v>
      </c>
      <c r="FD2884" s="55">
        <v>3.15</v>
      </c>
      <c r="FF2884" s="55">
        <v>2877</v>
      </c>
      <c r="FG2884" s="55" t="s">
        <v>1313</v>
      </c>
      <c r="FH2884" s="55" t="s">
        <v>1268</v>
      </c>
      <c r="FI2884" s="55">
        <v>2</v>
      </c>
      <c r="FJ2884" s="55">
        <v>50000</v>
      </c>
      <c r="FK2884" s="55" t="s">
        <v>1249</v>
      </c>
      <c r="FL2884" s="55">
        <v>0.3</v>
      </c>
    </row>
    <row r="2885" ht="14.25" customHeight="1" outlineLevel="1" spans="30:168">
      <c r="AD2885" s="62">
        <v>2878</v>
      </c>
      <c r="AE2885" s="62"/>
      <c r="AF2885" s="62" t="s">
        <v>1105</v>
      </c>
      <c r="AG2885" s="62" t="s">
        <v>1394</v>
      </c>
      <c r="AH2885" s="62" t="s">
        <v>2816</v>
      </c>
      <c r="EV2885" s="55">
        <v>2878</v>
      </c>
      <c r="EW2885" s="55" t="s">
        <v>1566</v>
      </c>
      <c r="EX2885" s="55" t="s">
        <v>1470</v>
      </c>
      <c r="EY2885" s="55">
        <v>3</v>
      </c>
      <c r="EZ2885" s="55">
        <v>1995</v>
      </c>
      <c r="FA2885" s="55">
        <v>2999</v>
      </c>
      <c r="FB2885" s="55" t="s">
        <v>1361</v>
      </c>
      <c r="FC2885" s="55" t="s">
        <v>1258</v>
      </c>
      <c r="FD2885" s="55">
        <v>3.15</v>
      </c>
      <c r="FF2885" s="55">
        <v>2878</v>
      </c>
      <c r="FG2885" s="55" t="s">
        <v>1313</v>
      </c>
      <c r="FH2885" s="55" t="s">
        <v>1268</v>
      </c>
      <c r="FI2885" s="55">
        <v>2</v>
      </c>
      <c r="FJ2885" s="55">
        <v>80000</v>
      </c>
      <c r="FK2885" s="55" t="s">
        <v>1249</v>
      </c>
      <c r="FL2885" s="55">
        <v>0.3</v>
      </c>
    </row>
    <row r="2886" ht="14.25" customHeight="1" outlineLevel="1" spans="30:168">
      <c r="AD2886" s="62">
        <v>2879</v>
      </c>
      <c r="AE2886" s="62"/>
      <c r="AF2886" s="62" t="s">
        <v>1032</v>
      </c>
      <c r="AG2886" s="62" t="s">
        <v>665</v>
      </c>
      <c r="AH2886" s="62" t="s">
        <v>1267</v>
      </c>
      <c r="EV2886" s="55">
        <v>2879</v>
      </c>
      <c r="EW2886" s="55" t="s">
        <v>1566</v>
      </c>
      <c r="EX2886" s="55" t="s">
        <v>1470</v>
      </c>
      <c r="EY2886" s="55">
        <v>4</v>
      </c>
      <c r="EZ2886" s="55">
        <v>0</v>
      </c>
      <c r="FA2886" s="55">
        <v>1994</v>
      </c>
      <c r="FB2886" s="55" t="s">
        <v>1361</v>
      </c>
      <c r="FC2886" s="55" t="s">
        <v>1258</v>
      </c>
      <c r="FD2886" s="55">
        <v>3.25</v>
      </c>
      <c r="FF2886" s="55">
        <v>2879</v>
      </c>
      <c r="FG2886" s="55" t="s">
        <v>1313</v>
      </c>
      <c r="FH2886" s="55" t="s">
        <v>1268</v>
      </c>
      <c r="FI2886" s="55">
        <v>2</v>
      </c>
      <c r="FJ2886" s="55">
        <v>130000</v>
      </c>
      <c r="FK2886" s="55" t="s">
        <v>1249</v>
      </c>
      <c r="FL2886" s="55">
        <v>0.3</v>
      </c>
    </row>
    <row r="2887" ht="14.25" customHeight="1" outlineLevel="1" spans="30:168">
      <c r="AD2887" s="62">
        <v>2880</v>
      </c>
      <c r="AE2887" s="62"/>
      <c r="AF2887" s="62" t="s">
        <v>965</v>
      </c>
      <c r="AG2887" s="62" t="s">
        <v>781</v>
      </c>
      <c r="AH2887" s="62" t="s">
        <v>1316</v>
      </c>
      <c r="EV2887" s="55">
        <v>2880</v>
      </c>
      <c r="EW2887" s="55" t="s">
        <v>1566</v>
      </c>
      <c r="EX2887" s="55" t="s">
        <v>1470</v>
      </c>
      <c r="EY2887" s="55">
        <v>4</v>
      </c>
      <c r="EZ2887" s="55">
        <v>1995</v>
      </c>
      <c r="FA2887" s="55">
        <v>2999</v>
      </c>
      <c r="FB2887" s="55" t="s">
        <v>1361</v>
      </c>
      <c r="FC2887" s="55" t="s">
        <v>1258</v>
      </c>
      <c r="FD2887" s="55">
        <v>3.25</v>
      </c>
      <c r="FF2887" s="55">
        <v>2880</v>
      </c>
      <c r="FG2887" s="55" t="s">
        <v>1313</v>
      </c>
      <c r="FH2887" s="55" t="s">
        <v>1268</v>
      </c>
      <c r="FI2887" s="55">
        <v>2</v>
      </c>
      <c r="FJ2887" s="55">
        <v>260000</v>
      </c>
      <c r="FK2887" s="55" t="s">
        <v>1249</v>
      </c>
      <c r="FL2887" s="55">
        <v>0.3</v>
      </c>
    </row>
    <row r="2888" ht="14.25" customHeight="1" outlineLevel="1" spans="30:168">
      <c r="AD2888" s="62">
        <v>2881</v>
      </c>
      <c r="AE2888" s="62"/>
      <c r="AF2888" s="62" t="s">
        <v>1107</v>
      </c>
      <c r="AG2888" s="62" t="s">
        <v>64</v>
      </c>
      <c r="AH2888" s="62" t="s">
        <v>1989</v>
      </c>
      <c r="EV2888" s="55">
        <v>2881</v>
      </c>
      <c r="EW2888" s="55" t="s">
        <v>1566</v>
      </c>
      <c r="EX2888" s="55" t="s">
        <v>1470</v>
      </c>
      <c r="EY2888" s="55">
        <v>5</v>
      </c>
      <c r="EZ2888" s="55">
        <v>0</v>
      </c>
      <c r="FA2888" s="55">
        <v>1994</v>
      </c>
      <c r="FB2888" s="55" t="s">
        <v>1361</v>
      </c>
      <c r="FC2888" s="55" t="s">
        <v>1258</v>
      </c>
      <c r="FD2888" s="55">
        <v>3.25</v>
      </c>
      <c r="FF2888" s="55">
        <v>2881</v>
      </c>
      <c r="FG2888" s="55" t="s">
        <v>1313</v>
      </c>
      <c r="FH2888" s="55" t="s">
        <v>1268</v>
      </c>
      <c r="FI2888" s="55">
        <v>2</v>
      </c>
      <c r="FJ2888" s="55">
        <v>400000</v>
      </c>
      <c r="FK2888" s="55" t="s">
        <v>1249</v>
      </c>
      <c r="FL2888" s="55">
        <v>0.3</v>
      </c>
    </row>
    <row r="2889" ht="14.25" customHeight="1" outlineLevel="1" spans="30:168">
      <c r="AD2889" s="62">
        <v>2882</v>
      </c>
      <c r="AE2889" s="62"/>
      <c r="AF2889" s="62" t="s">
        <v>1842</v>
      </c>
      <c r="AG2889" s="62" t="s">
        <v>64</v>
      </c>
      <c r="AH2889" s="62" t="s">
        <v>2157</v>
      </c>
      <c r="EV2889" s="55">
        <v>2882</v>
      </c>
      <c r="EW2889" s="55" t="s">
        <v>1566</v>
      </c>
      <c r="EX2889" s="55" t="s">
        <v>1470</v>
      </c>
      <c r="EY2889" s="55">
        <v>5</v>
      </c>
      <c r="EZ2889" s="55">
        <v>1995</v>
      </c>
      <c r="FA2889" s="55">
        <v>2999</v>
      </c>
      <c r="FB2889" s="55" t="s">
        <v>1361</v>
      </c>
      <c r="FC2889" s="55" t="s">
        <v>1258</v>
      </c>
      <c r="FD2889" s="55">
        <v>3.5</v>
      </c>
      <c r="FF2889" s="55">
        <v>2882</v>
      </c>
      <c r="FG2889" s="55" t="s">
        <v>1313</v>
      </c>
      <c r="FH2889" s="55" t="s">
        <v>1268</v>
      </c>
      <c r="FI2889" s="55">
        <v>2</v>
      </c>
      <c r="FJ2889" s="55">
        <v>530000</v>
      </c>
      <c r="FK2889" s="55" t="s">
        <v>1249</v>
      </c>
      <c r="FL2889" s="55">
        <v>0.3</v>
      </c>
    </row>
    <row r="2890" ht="14.25" customHeight="1" outlineLevel="1" spans="30:168">
      <c r="AD2890" s="62">
        <v>2883</v>
      </c>
      <c r="AE2890" s="62"/>
      <c r="AF2890" s="62" t="s">
        <v>2138</v>
      </c>
      <c r="AG2890" s="62" t="s">
        <v>64</v>
      </c>
      <c r="AH2890" s="62" t="s">
        <v>2299</v>
      </c>
      <c r="EV2890" s="55">
        <v>2883</v>
      </c>
      <c r="EW2890" s="55" t="s">
        <v>1566</v>
      </c>
      <c r="EX2890" s="55" t="s">
        <v>1470</v>
      </c>
      <c r="EY2890" s="55">
        <v>6</v>
      </c>
      <c r="EZ2890" s="55">
        <v>0</v>
      </c>
      <c r="FA2890" s="55">
        <v>1994</v>
      </c>
      <c r="FB2890" s="55" t="s">
        <v>1361</v>
      </c>
      <c r="FC2890" s="55" t="s">
        <v>1258</v>
      </c>
      <c r="FD2890" s="55">
        <v>3.25</v>
      </c>
      <c r="FF2890" s="55">
        <v>2883</v>
      </c>
      <c r="FG2890" s="55" t="s">
        <v>1313</v>
      </c>
      <c r="FH2890" s="55" t="s">
        <v>1268</v>
      </c>
      <c r="FI2890" s="55">
        <v>2</v>
      </c>
      <c r="FJ2890" s="55">
        <v>540000</v>
      </c>
      <c r="FK2890" s="55" t="s">
        <v>1249</v>
      </c>
      <c r="FL2890" s="55">
        <v>0.3</v>
      </c>
    </row>
    <row r="2891" ht="14.25" customHeight="1" outlineLevel="1" spans="30:168">
      <c r="AD2891" s="62">
        <v>2884</v>
      </c>
      <c r="AE2891" s="62"/>
      <c r="AF2891" s="62" t="s">
        <v>971</v>
      </c>
      <c r="AG2891" s="62" t="s">
        <v>64</v>
      </c>
      <c r="AH2891" s="62" t="s">
        <v>2430</v>
      </c>
      <c r="EV2891" s="55">
        <v>2884</v>
      </c>
      <c r="EW2891" s="55" t="s">
        <v>1566</v>
      </c>
      <c r="EX2891" s="55" t="s">
        <v>1470</v>
      </c>
      <c r="EY2891" s="55">
        <v>6</v>
      </c>
      <c r="EZ2891" s="55">
        <v>1995</v>
      </c>
      <c r="FA2891" s="55">
        <v>2999</v>
      </c>
      <c r="FB2891" s="55" t="s">
        <v>1361</v>
      </c>
      <c r="FC2891" s="55" t="s">
        <v>1258</v>
      </c>
      <c r="FD2891" s="55">
        <v>3.25</v>
      </c>
      <c r="FF2891" s="55">
        <v>2884</v>
      </c>
      <c r="FG2891" s="55" t="s">
        <v>1313</v>
      </c>
      <c r="FH2891" s="55" t="s">
        <v>1885</v>
      </c>
      <c r="FI2891" s="55">
        <v>1</v>
      </c>
      <c r="FJ2891" s="55">
        <v>0</v>
      </c>
      <c r="FK2891" s="55" t="s">
        <v>1249</v>
      </c>
      <c r="FL2891" s="55">
        <v>0.3</v>
      </c>
    </row>
    <row r="2892" ht="14.25" customHeight="1" outlineLevel="1" spans="30:168">
      <c r="AD2892" s="62">
        <v>2885</v>
      </c>
      <c r="AE2892" s="62"/>
      <c r="AF2892" s="62" t="s">
        <v>2318</v>
      </c>
      <c r="AG2892" s="62" t="s">
        <v>64</v>
      </c>
      <c r="AH2892" s="62" t="s">
        <v>2555</v>
      </c>
      <c r="EV2892" s="55">
        <v>2885</v>
      </c>
      <c r="EW2892" s="55" t="s">
        <v>1566</v>
      </c>
      <c r="EX2892" s="55" t="s">
        <v>1470</v>
      </c>
      <c r="EY2892" s="55">
        <v>7</v>
      </c>
      <c r="EZ2892" s="55">
        <v>0</v>
      </c>
      <c r="FA2892" s="55">
        <v>1994</v>
      </c>
      <c r="FB2892" s="55" t="s">
        <v>1361</v>
      </c>
      <c r="FC2892" s="55" t="s">
        <v>1258</v>
      </c>
      <c r="FD2892" s="55">
        <v>2.5</v>
      </c>
      <c r="FF2892" s="55">
        <v>2885</v>
      </c>
      <c r="FG2892" s="55" t="s">
        <v>1313</v>
      </c>
      <c r="FH2892" s="55" t="s">
        <v>1885</v>
      </c>
      <c r="FI2892" s="55">
        <v>1</v>
      </c>
      <c r="FJ2892" s="55">
        <v>1000</v>
      </c>
      <c r="FK2892" s="55" t="s">
        <v>1249</v>
      </c>
      <c r="FL2892" s="55">
        <v>0.3</v>
      </c>
    </row>
    <row r="2893" ht="14.25" customHeight="1" outlineLevel="1" spans="30:168">
      <c r="AD2893" s="62">
        <v>2886</v>
      </c>
      <c r="AE2893" s="62"/>
      <c r="AF2893" s="62" t="s">
        <v>2013</v>
      </c>
      <c r="AG2893" s="62" t="s">
        <v>64</v>
      </c>
      <c r="AH2893" s="62" t="s">
        <v>2669</v>
      </c>
      <c r="EV2893" s="55">
        <v>2886</v>
      </c>
      <c r="EW2893" s="55" t="s">
        <v>1566</v>
      </c>
      <c r="EX2893" s="55" t="s">
        <v>1470</v>
      </c>
      <c r="EY2893" s="55">
        <v>7</v>
      </c>
      <c r="EZ2893" s="55">
        <v>1995</v>
      </c>
      <c r="FA2893" s="55">
        <v>2999</v>
      </c>
      <c r="FB2893" s="55" t="s">
        <v>1361</v>
      </c>
      <c r="FC2893" s="55" t="s">
        <v>1258</v>
      </c>
      <c r="FD2893" s="55">
        <v>2.5</v>
      </c>
      <c r="FF2893" s="55">
        <v>2886</v>
      </c>
      <c r="FG2893" s="55" t="s">
        <v>1313</v>
      </c>
      <c r="FH2893" s="55" t="s">
        <v>1885</v>
      </c>
      <c r="FI2893" s="55">
        <v>1</v>
      </c>
      <c r="FJ2893" s="55">
        <v>2500</v>
      </c>
      <c r="FK2893" s="55" t="s">
        <v>1249</v>
      </c>
      <c r="FL2893" s="55">
        <v>0.3</v>
      </c>
    </row>
    <row r="2894" ht="14.25" customHeight="1" outlineLevel="1" spans="30:168">
      <c r="AD2894" s="62">
        <v>2887</v>
      </c>
      <c r="AE2894" s="62"/>
      <c r="AF2894" s="62" t="s">
        <v>2416</v>
      </c>
      <c r="AG2894" s="62" t="s">
        <v>64</v>
      </c>
      <c r="AH2894" s="62" t="s">
        <v>2760</v>
      </c>
      <c r="EV2894" s="55">
        <v>2887</v>
      </c>
      <c r="EW2894" s="55" t="s">
        <v>1566</v>
      </c>
      <c r="EX2894" s="55" t="s">
        <v>1470</v>
      </c>
      <c r="EY2894" s="55">
        <v>8</v>
      </c>
      <c r="EZ2894" s="55">
        <v>0</v>
      </c>
      <c r="FA2894" s="55">
        <v>1994</v>
      </c>
      <c r="FB2894" s="55" t="s">
        <v>1262</v>
      </c>
      <c r="FC2894" s="55" t="s">
        <v>1258</v>
      </c>
      <c r="FD2894" s="55">
        <v>0</v>
      </c>
      <c r="FF2894" s="55">
        <v>2887</v>
      </c>
      <c r="FG2894" s="55" t="s">
        <v>1313</v>
      </c>
      <c r="FH2894" s="55" t="s">
        <v>1885</v>
      </c>
      <c r="FI2894" s="55">
        <v>1</v>
      </c>
      <c r="FJ2894" s="55">
        <v>5000</v>
      </c>
      <c r="FK2894" s="55" t="s">
        <v>1249</v>
      </c>
      <c r="FL2894" s="55">
        <v>0.3</v>
      </c>
    </row>
    <row r="2895" ht="14.25" customHeight="1" outlineLevel="1" spans="30:168">
      <c r="AD2895" s="62">
        <v>2888</v>
      </c>
      <c r="AE2895" s="62"/>
      <c r="AF2895" s="62" t="s">
        <v>2222</v>
      </c>
      <c r="AG2895" s="62" t="s">
        <v>64</v>
      </c>
      <c r="AH2895" s="62" t="s">
        <v>2830</v>
      </c>
      <c r="EV2895" s="55">
        <v>2888</v>
      </c>
      <c r="EW2895" s="55" t="s">
        <v>1566</v>
      </c>
      <c r="EX2895" s="55" t="s">
        <v>1470</v>
      </c>
      <c r="EY2895" s="55">
        <v>8</v>
      </c>
      <c r="EZ2895" s="55">
        <v>1995</v>
      </c>
      <c r="FA2895" s="55">
        <v>2999</v>
      </c>
      <c r="FB2895" s="55" t="s">
        <v>1262</v>
      </c>
      <c r="FC2895" s="55" t="s">
        <v>1258</v>
      </c>
      <c r="FD2895" s="55">
        <v>0</v>
      </c>
      <c r="FF2895" s="55">
        <v>2888</v>
      </c>
      <c r="FG2895" s="55" t="s">
        <v>1313</v>
      </c>
      <c r="FH2895" s="55" t="s">
        <v>1885</v>
      </c>
      <c r="FI2895" s="55">
        <v>1</v>
      </c>
      <c r="FJ2895" s="55">
        <v>10000</v>
      </c>
      <c r="FK2895" s="55" t="s">
        <v>1249</v>
      </c>
      <c r="FL2895" s="55">
        <v>0.3</v>
      </c>
    </row>
    <row r="2896" ht="14.25" customHeight="1" outlineLevel="1" spans="30:168">
      <c r="AD2896" s="62">
        <v>2889</v>
      </c>
      <c r="AE2896" s="62"/>
      <c r="AF2896" s="62" t="s">
        <v>910</v>
      </c>
      <c r="AG2896" s="62" t="s">
        <v>1022</v>
      </c>
      <c r="AH2896" s="62" t="s">
        <v>2237</v>
      </c>
      <c r="EV2896" s="55">
        <v>2889</v>
      </c>
      <c r="EW2896" s="55" t="s">
        <v>1566</v>
      </c>
      <c r="EX2896" s="55" t="s">
        <v>1470</v>
      </c>
      <c r="EY2896" s="55">
        <v>9</v>
      </c>
      <c r="EZ2896" s="55">
        <v>0</v>
      </c>
      <c r="FA2896" s="55">
        <v>1994</v>
      </c>
      <c r="FB2896" s="55" t="s">
        <v>1262</v>
      </c>
      <c r="FC2896" s="55" t="s">
        <v>1258</v>
      </c>
      <c r="FD2896" s="55">
        <v>0</v>
      </c>
      <c r="FF2896" s="55">
        <v>2889</v>
      </c>
      <c r="FG2896" s="55" t="s">
        <v>1313</v>
      </c>
      <c r="FH2896" s="55" t="s">
        <v>1885</v>
      </c>
      <c r="FI2896" s="55">
        <v>1</v>
      </c>
      <c r="FJ2896" s="55">
        <v>25000</v>
      </c>
      <c r="FK2896" s="55" t="s">
        <v>1249</v>
      </c>
      <c r="FL2896" s="55">
        <v>0.3</v>
      </c>
    </row>
    <row r="2897" ht="14.25" customHeight="1" outlineLevel="1" spans="30:168">
      <c r="AD2897" s="62">
        <v>2890</v>
      </c>
      <c r="AE2897" s="62"/>
      <c r="AF2897" s="62" t="s">
        <v>1348</v>
      </c>
      <c r="AG2897" s="62" t="s">
        <v>1022</v>
      </c>
      <c r="AH2897" s="62" t="s">
        <v>2202</v>
      </c>
      <c r="EV2897" s="55">
        <v>2890</v>
      </c>
      <c r="EW2897" s="55" t="s">
        <v>1566</v>
      </c>
      <c r="EX2897" s="55" t="s">
        <v>1470</v>
      </c>
      <c r="EY2897" s="55">
        <v>9</v>
      </c>
      <c r="EZ2897" s="55">
        <v>1995</v>
      </c>
      <c r="FA2897" s="55">
        <v>2999</v>
      </c>
      <c r="FB2897" s="55" t="s">
        <v>1262</v>
      </c>
      <c r="FC2897" s="55" t="s">
        <v>1258</v>
      </c>
      <c r="FD2897" s="55">
        <v>0</v>
      </c>
      <c r="FF2897" s="55">
        <v>2890</v>
      </c>
      <c r="FG2897" s="55" t="s">
        <v>1313</v>
      </c>
      <c r="FH2897" s="55" t="s">
        <v>1885</v>
      </c>
      <c r="FI2897" s="55">
        <v>1</v>
      </c>
      <c r="FJ2897" s="55">
        <v>50000</v>
      </c>
      <c r="FK2897" s="55" t="s">
        <v>1249</v>
      </c>
      <c r="FL2897" s="55">
        <v>0.3</v>
      </c>
    </row>
    <row r="2898" ht="14.25" customHeight="1" outlineLevel="1" spans="30:168">
      <c r="AD2898" s="62">
        <v>2891</v>
      </c>
      <c r="AE2898" s="62"/>
      <c r="AF2898" s="62" t="s">
        <v>1350</v>
      </c>
      <c r="AG2898" s="62" t="s">
        <v>1235</v>
      </c>
      <c r="AH2898" s="62" t="s">
        <v>2956</v>
      </c>
      <c r="EV2898" s="55">
        <v>2891</v>
      </c>
      <c r="EW2898" s="55" t="s">
        <v>1566</v>
      </c>
      <c r="EX2898" s="55" t="s">
        <v>1667</v>
      </c>
      <c r="EY2898" s="55">
        <v>1</v>
      </c>
      <c r="EZ2898" s="55">
        <v>0</v>
      </c>
      <c r="FA2898" s="55">
        <v>1994</v>
      </c>
      <c r="FB2898" s="55" t="s">
        <v>1262</v>
      </c>
      <c r="FC2898" s="55" t="s">
        <v>1258</v>
      </c>
      <c r="FD2898" s="55">
        <v>0</v>
      </c>
      <c r="FF2898" s="55">
        <v>2891</v>
      </c>
      <c r="FG2898" s="55" t="s">
        <v>1313</v>
      </c>
      <c r="FH2898" s="55" t="s">
        <v>1885</v>
      </c>
      <c r="FI2898" s="55">
        <v>1</v>
      </c>
      <c r="FJ2898" s="55">
        <v>80000</v>
      </c>
      <c r="FK2898" s="55" t="s">
        <v>1249</v>
      </c>
      <c r="FL2898" s="55">
        <v>0.3</v>
      </c>
    </row>
    <row r="2899" ht="14.25" customHeight="1" outlineLevel="1" spans="30:168">
      <c r="AD2899" s="62">
        <v>2892</v>
      </c>
      <c r="AE2899" s="62"/>
      <c r="AF2899" s="62" t="s">
        <v>1032</v>
      </c>
      <c r="AG2899" s="62" t="s">
        <v>1235</v>
      </c>
      <c r="AH2899" s="62" t="s">
        <v>2978</v>
      </c>
      <c r="EV2899" s="55">
        <v>2892</v>
      </c>
      <c r="EW2899" s="55" t="s">
        <v>1566</v>
      </c>
      <c r="EX2899" s="55" t="s">
        <v>1667</v>
      </c>
      <c r="EY2899" s="55">
        <v>1</v>
      </c>
      <c r="EZ2899" s="55">
        <v>1995</v>
      </c>
      <c r="FA2899" s="55">
        <v>2999</v>
      </c>
      <c r="FB2899" s="55" t="s">
        <v>1262</v>
      </c>
      <c r="FC2899" s="55" t="s">
        <v>1258</v>
      </c>
      <c r="FD2899" s="55">
        <v>0</v>
      </c>
      <c r="FF2899" s="55">
        <v>2892</v>
      </c>
      <c r="FG2899" s="55" t="s">
        <v>1313</v>
      </c>
      <c r="FH2899" s="55" t="s">
        <v>1885</v>
      </c>
      <c r="FI2899" s="55">
        <v>1</v>
      </c>
      <c r="FJ2899" s="55">
        <v>130000</v>
      </c>
      <c r="FK2899" s="55" t="s">
        <v>1249</v>
      </c>
      <c r="FL2899" s="55">
        <v>0.3</v>
      </c>
    </row>
    <row r="2900" ht="14.25" customHeight="1" outlineLevel="1" spans="30:168">
      <c r="AD2900" s="62">
        <v>2893</v>
      </c>
      <c r="AE2900" s="62"/>
      <c r="AF2900" s="62" t="s">
        <v>913</v>
      </c>
      <c r="AG2900" s="62" t="s">
        <v>1296</v>
      </c>
      <c r="AH2900" s="62" t="s">
        <v>3002</v>
      </c>
      <c r="EV2900" s="55">
        <v>2893</v>
      </c>
      <c r="EW2900" s="55" t="s">
        <v>1566</v>
      </c>
      <c r="EX2900" s="55" t="s">
        <v>1554</v>
      </c>
      <c r="EY2900" s="55">
        <v>1</v>
      </c>
      <c r="EZ2900" s="55">
        <v>0</v>
      </c>
      <c r="FA2900" s="55">
        <v>1994</v>
      </c>
      <c r="FB2900" s="55" t="s">
        <v>1262</v>
      </c>
      <c r="FC2900" s="55" t="s">
        <v>1258</v>
      </c>
      <c r="FD2900" s="55">
        <v>0</v>
      </c>
      <c r="FF2900" s="55">
        <v>2893</v>
      </c>
      <c r="FG2900" s="55" t="s">
        <v>1313</v>
      </c>
      <c r="FH2900" s="55" t="s">
        <v>1885</v>
      </c>
      <c r="FI2900" s="55">
        <v>1</v>
      </c>
      <c r="FJ2900" s="55">
        <v>260000</v>
      </c>
      <c r="FK2900" s="55" t="s">
        <v>1249</v>
      </c>
      <c r="FL2900" s="55">
        <v>0.3</v>
      </c>
    </row>
    <row r="2901" ht="14.25" customHeight="1" outlineLevel="1" spans="30:168">
      <c r="AD2901" s="62">
        <v>2894</v>
      </c>
      <c r="AE2901" s="62"/>
      <c r="AF2901" s="62" t="s">
        <v>674</v>
      </c>
      <c r="AG2901" s="62" t="s">
        <v>1346</v>
      </c>
      <c r="AH2901" s="62" t="s">
        <v>3027</v>
      </c>
      <c r="EV2901" s="55">
        <v>2894</v>
      </c>
      <c r="EW2901" s="55" t="s">
        <v>1566</v>
      </c>
      <c r="EX2901" s="55" t="s">
        <v>1554</v>
      </c>
      <c r="EY2901" s="55">
        <v>1</v>
      </c>
      <c r="EZ2901" s="55">
        <v>1995</v>
      </c>
      <c r="FA2901" s="55">
        <v>2999</v>
      </c>
      <c r="FB2901" s="55" t="s">
        <v>1262</v>
      </c>
      <c r="FC2901" s="55" t="s">
        <v>1258</v>
      </c>
      <c r="FD2901" s="55">
        <v>0</v>
      </c>
      <c r="FF2901" s="55">
        <v>2894</v>
      </c>
      <c r="FG2901" s="55" t="s">
        <v>1313</v>
      </c>
      <c r="FH2901" s="55" t="s">
        <v>1885</v>
      </c>
      <c r="FI2901" s="55">
        <v>1</v>
      </c>
      <c r="FJ2901" s="55">
        <v>400000</v>
      </c>
      <c r="FK2901" s="55" t="s">
        <v>1249</v>
      </c>
      <c r="FL2901" s="55">
        <v>0.3</v>
      </c>
    </row>
    <row r="2902" ht="14.25" customHeight="1" outlineLevel="1" spans="30:168">
      <c r="AD2902" s="62">
        <v>2895</v>
      </c>
      <c r="AE2902" s="62"/>
      <c r="AF2902" s="62" t="s">
        <v>1106</v>
      </c>
      <c r="AG2902" s="62" t="s">
        <v>1435</v>
      </c>
      <c r="AH2902" s="62" t="s">
        <v>3049</v>
      </c>
      <c r="EV2902" s="55">
        <v>2895</v>
      </c>
      <c r="EW2902" s="55" t="s">
        <v>1566</v>
      </c>
      <c r="EX2902" s="55" t="s">
        <v>1595</v>
      </c>
      <c r="EY2902" s="55">
        <v>1</v>
      </c>
      <c r="EZ2902" s="55">
        <v>0</v>
      </c>
      <c r="FA2902" s="55">
        <v>1994</v>
      </c>
      <c r="FB2902" s="55" t="s">
        <v>1262</v>
      </c>
      <c r="FC2902" s="55" t="s">
        <v>1258</v>
      </c>
      <c r="FD2902" s="55">
        <v>0</v>
      </c>
      <c r="FF2902" s="55">
        <v>2895</v>
      </c>
      <c r="FG2902" s="55" t="s">
        <v>1313</v>
      </c>
      <c r="FH2902" s="55" t="s">
        <v>1885</v>
      </c>
      <c r="FI2902" s="55">
        <v>1</v>
      </c>
      <c r="FJ2902" s="55">
        <v>530000</v>
      </c>
      <c r="FK2902" s="55" t="s">
        <v>1249</v>
      </c>
      <c r="FL2902" s="55">
        <v>0.3</v>
      </c>
    </row>
    <row r="2903" ht="14.25" customHeight="1" outlineLevel="1" spans="30:168">
      <c r="AD2903" s="62">
        <v>2896</v>
      </c>
      <c r="AE2903" s="62"/>
      <c r="AF2903" s="62" t="s">
        <v>923</v>
      </c>
      <c r="AG2903" s="62" t="s">
        <v>1474</v>
      </c>
      <c r="AH2903" s="62" t="s">
        <v>2962</v>
      </c>
      <c r="EV2903" s="55">
        <v>2896</v>
      </c>
      <c r="EW2903" s="55" t="s">
        <v>1566</v>
      </c>
      <c r="EX2903" s="55" t="s">
        <v>1595</v>
      </c>
      <c r="EY2903" s="55">
        <v>1</v>
      </c>
      <c r="EZ2903" s="55">
        <v>1995</v>
      </c>
      <c r="FA2903" s="55">
        <v>2999</v>
      </c>
      <c r="FB2903" s="55" t="s">
        <v>1262</v>
      </c>
      <c r="FC2903" s="55" t="s">
        <v>1258</v>
      </c>
      <c r="FD2903" s="55">
        <v>0</v>
      </c>
      <c r="FF2903" s="55">
        <v>2896</v>
      </c>
      <c r="FG2903" s="55" t="s">
        <v>1313</v>
      </c>
      <c r="FH2903" s="55" t="s">
        <v>1885</v>
      </c>
      <c r="FI2903" s="55">
        <v>1</v>
      </c>
      <c r="FJ2903" s="55">
        <v>540000</v>
      </c>
      <c r="FK2903" s="55" t="s">
        <v>1249</v>
      </c>
      <c r="FL2903" s="55">
        <v>0.3</v>
      </c>
    </row>
    <row r="2904" ht="14.25" customHeight="1" outlineLevel="1" spans="30:168">
      <c r="AD2904" s="62">
        <v>2897</v>
      </c>
      <c r="AE2904" s="62"/>
      <c r="AF2904" s="62" t="s">
        <v>678</v>
      </c>
      <c r="AG2904" s="62" t="s">
        <v>1520</v>
      </c>
      <c r="AH2904" s="62" t="s">
        <v>2976</v>
      </c>
      <c r="EV2904" s="55">
        <v>2897</v>
      </c>
      <c r="EW2904" s="55" t="s">
        <v>1566</v>
      </c>
      <c r="EX2904" s="55" t="s">
        <v>1595</v>
      </c>
      <c r="EY2904" s="55">
        <v>2</v>
      </c>
      <c r="EZ2904" s="55">
        <v>0</v>
      </c>
      <c r="FA2904" s="55">
        <v>1994</v>
      </c>
      <c r="FB2904" s="55" t="s">
        <v>1262</v>
      </c>
      <c r="FC2904" s="55" t="s">
        <v>1258</v>
      </c>
      <c r="FD2904" s="55">
        <v>0</v>
      </c>
      <c r="FF2904" s="55">
        <v>2897</v>
      </c>
      <c r="FG2904" s="55" t="s">
        <v>1313</v>
      </c>
      <c r="FH2904" s="55" t="s">
        <v>1938</v>
      </c>
      <c r="FI2904" s="55">
        <v>1</v>
      </c>
      <c r="FJ2904" s="55">
        <v>0</v>
      </c>
      <c r="FK2904" s="55" t="s">
        <v>1249</v>
      </c>
      <c r="FL2904" s="55">
        <v>0.3</v>
      </c>
    </row>
    <row r="2905" ht="14.25" customHeight="1" outlineLevel="1" spans="30:168">
      <c r="AD2905" s="62">
        <v>2898</v>
      </c>
      <c r="AE2905" s="62"/>
      <c r="AF2905" s="62" t="s">
        <v>679</v>
      </c>
      <c r="AG2905" s="62" t="s">
        <v>1557</v>
      </c>
      <c r="AH2905" s="62" t="s">
        <v>2869</v>
      </c>
      <c r="EV2905" s="55">
        <v>2898</v>
      </c>
      <c r="EW2905" s="55" t="s">
        <v>1566</v>
      </c>
      <c r="EX2905" s="55" t="s">
        <v>1595</v>
      </c>
      <c r="EY2905" s="55">
        <v>2</v>
      </c>
      <c r="EZ2905" s="55">
        <v>1995</v>
      </c>
      <c r="FA2905" s="55">
        <v>2999</v>
      </c>
      <c r="FB2905" s="55" t="s">
        <v>1262</v>
      </c>
      <c r="FC2905" s="55" t="s">
        <v>1258</v>
      </c>
      <c r="FD2905" s="55">
        <v>0</v>
      </c>
      <c r="FF2905" s="55">
        <v>2898</v>
      </c>
      <c r="FG2905" s="55" t="s">
        <v>1313</v>
      </c>
      <c r="FH2905" s="55" t="s">
        <v>1938</v>
      </c>
      <c r="FI2905" s="55">
        <v>1</v>
      </c>
      <c r="FJ2905" s="55">
        <v>1000</v>
      </c>
      <c r="FK2905" s="55" t="s">
        <v>1249</v>
      </c>
      <c r="FL2905" s="55">
        <v>0.3</v>
      </c>
    </row>
    <row r="2906" ht="14.25" customHeight="1" outlineLevel="1" spans="30:168">
      <c r="AD2906" s="62">
        <v>2899</v>
      </c>
      <c r="AE2906" s="62"/>
      <c r="AF2906" s="62" t="s">
        <v>917</v>
      </c>
      <c r="AG2906" s="62" t="s">
        <v>1557</v>
      </c>
      <c r="AH2906" s="62" t="s">
        <v>1406</v>
      </c>
      <c r="EV2906" s="55">
        <v>2899</v>
      </c>
      <c r="EW2906" s="55" t="s">
        <v>1566</v>
      </c>
      <c r="EX2906" s="55" t="s">
        <v>1595</v>
      </c>
      <c r="EY2906" s="55">
        <v>3</v>
      </c>
      <c r="EZ2906" s="55">
        <v>0</v>
      </c>
      <c r="FA2906" s="55">
        <v>1994</v>
      </c>
      <c r="FB2906" s="55" t="s">
        <v>1262</v>
      </c>
      <c r="FC2906" s="55" t="s">
        <v>1258</v>
      </c>
      <c r="FD2906" s="55">
        <v>0</v>
      </c>
      <c r="FF2906" s="55">
        <v>2899</v>
      </c>
      <c r="FG2906" s="55" t="s">
        <v>1313</v>
      </c>
      <c r="FH2906" s="55" t="s">
        <v>1938</v>
      </c>
      <c r="FI2906" s="55">
        <v>1</v>
      </c>
      <c r="FJ2906" s="55">
        <v>2500</v>
      </c>
      <c r="FK2906" s="55" t="s">
        <v>1249</v>
      </c>
      <c r="FL2906" s="55">
        <v>0.3</v>
      </c>
    </row>
    <row r="2907" ht="14.25" customHeight="1" outlineLevel="1" spans="30:168">
      <c r="AD2907" s="62">
        <v>2900</v>
      </c>
      <c r="AE2907" s="62"/>
      <c r="AF2907" s="62" t="s">
        <v>1705</v>
      </c>
      <c r="AG2907" s="62" t="s">
        <v>1557</v>
      </c>
      <c r="AH2907" s="62" t="s">
        <v>3094</v>
      </c>
      <c r="EV2907" s="55">
        <v>2900</v>
      </c>
      <c r="EW2907" s="55" t="s">
        <v>1566</v>
      </c>
      <c r="EX2907" s="55" t="s">
        <v>1595</v>
      </c>
      <c r="EY2907" s="55">
        <v>3</v>
      </c>
      <c r="EZ2907" s="55">
        <v>1995</v>
      </c>
      <c r="FA2907" s="55">
        <v>2999</v>
      </c>
      <c r="FB2907" s="55" t="s">
        <v>1262</v>
      </c>
      <c r="FC2907" s="55" t="s">
        <v>1258</v>
      </c>
      <c r="FD2907" s="55">
        <v>0</v>
      </c>
      <c r="FF2907" s="55">
        <v>2900</v>
      </c>
      <c r="FG2907" s="55" t="s">
        <v>1313</v>
      </c>
      <c r="FH2907" s="55" t="s">
        <v>1938</v>
      </c>
      <c r="FI2907" s="55">
        <v>1</v>
      </c>
      <c r="FJ2907" s="55">
        <v>5000</v>
      </c>
      <c r="FK2907" s="55" t="s">
        <v>1249</v>
      </c>
      <c r="FL2907" s="55">
        <v>0.3</v>
      </c>
    </row>
    <row r="2908" ht="14.25" customHeight="1" outlineLevel="1" spans="30:168">
      <c r="AD2908" s="62">
        <v>2901</v>
      </c>
      <c r="AE2908" s="62"/>
      <c r="AF2908" s="62" t="s">
        <v>1637</v>
      </c>
      <c r="AG2908" s="62" t="s">
        <v>1557</v>
      </c>
      <c r="AH2908" s="62" t="s">
        <v>3096</v>
      </c>
      <c r="EV2908" s="55">
        <v>2901</v>
      </c>
      <c r="EW2908" s="55" t="s">
        <v>1566</v>
      </c>
      <c r="EX2908" s="55" t="s">
        <v>1595</v>
      </c>
      <c r="EY2908" s="55">
        <v>4</v>
      </c>
      <c r="EZ2908" s="55">
        <v>0</v>
      </c>
      <c r="FA2908" s="55">
        <v>1994</v>
      </c>
      <c r="FB2908" s="55" t="s">
        <v>1262</v>
      </c>
      <c r="FC2908" s="55" t="s">
        <v>1258</v>
      </c>
      <c r="FD2908" s="55">
        <v>0</v>
      </c>
      <c r="FF2908" s="55">
        <v>2901</v>
      </c>
      <c r="FG2908" s="55" t="s">
        <v>1313</v>
      </c>
      <c r="FH2908" s="55" t="s">
        <v>1938</v>
      </c>
      <c r="FI2908" s="55">
        <v>1</v>
      </c>
      <c r="FJ2908" s="55">
        <v>10000</v>
      </c>
      <c r="FK2908" s="55" t="s">
        <v>1249</v>
      </c>
      <c r="FL2908" s="55">
        <v>0.3</v>
      </c>
    </row>
    <row r="2909" ht="14.25" customHeight="1" outlineLevel="1" spans="30:168">
      <c r="AD2909" s="62">
        <v>2902</v>
      </c>
      <c r="AE2909" s="62"/>
      <c r="AF2909" s="62" t="s">
        <v>1033</v>
      </c>
      <c r="AG2909" s="62" t="s">
        <v>1635</v>
      </c>
      <c r="AH2909" s="62" t="s">
        <v>2204</v>
      </c>
      <c r="EV2909" s="55">
        <v>2902</v>
      </c>
      <c r="EW2909" s="55" t="s">
        <v>1566</v>
      </c>
      <c r="EX2909" s="55" t="s">
        <v>1595</v>
      </c>
      <c r="EY2909" s="55">
        <v>4</v>
      </c>
      <c r="EZ2909" s="55">
        <v>1995</v>
      </c>
      <c r="FA2909" s="55">
        <v>2999</v>
      </c>
      <c r="FB2909" s="55" t="s">
        <v>1262</v>
      </c>
      <c r="FC2909" s="55" t="s">
        <v>1258</v>
      </c>
      <c r="FD2909" s="55">
        <v>0</v>
      </c>
      <c r="FF2909" s="55">
        <v>2902</v>
      </c>
      <c r="FG2909" s="55" t="s">
        <v>1313</v>
      </c>
      <c r="FH2909" s="55" t="s">
        <v>1938</v>
      </c>
      <c r="FI2909" s="55">
        <v>1</v>
      </c>
      <c r="FJ2909" s="55">
        <v>25000</v>
      </c>
      <c r="FK2909" s="55" t="s">
        <v>1249</v>
      </c>
      <c r="FL2909" s="55">
        <v>0.3</v>
      </c>
    </row>
    <row r="2910" ht="14.25" customHeight="1" outlineLevel="1" spans="30:168">
      <c r="AD2910" s="62">
        <v>2903</v>
      </c>
      <c r="AE2910" s="62"/>
      <c r="AF2910" s="62" t="s">
        <v>679</v>
      </c>
      <c r="AG2910" s="62" t="s">
        <v>1635</v>
      </c>
      <c r="AH2910" s="62" t="s">
        <v>3003</v>
      </c>
      <c r="EV2910" s="55">
        <v>2903</v>
      </c>
      <c r="EW2910" s="55" t="s">
        <v>1566</v>
      </c>
      <c r="EX2910" s="55" t="s">
        <v>1531</v>
      </c>
      <c r="EY2910" s="55">
        <v>1</v>
      </c>
      <c r="EZ2910" s="55">
        <v>0</v>
      </c>
      <c r="FA2910" s="55">
        <v>1994</v>
      </c>
      <c r="FB2910" s="55" t="s">
        <v>1262</v>
      </c>
      <c r="FC2910" s="55" t="s">
        <v>1258</v>
      </c>
      <c r="FD2910" s="55">
        <v>0</v>
      </c>
      <c r="FF2910" s="55">
        <v>2903</v>
      </c>
      <c r="FG2910" s="55" t="s">
        <v>1313</v>
      </c>
      <c r="FH2910" s="55" t="s">
        <v>1938</v>
      </c>
      <c r="FI2910" s="55">
        <v>1</v>
      </c>
      <c r="FJ2910" s="55">
        <v>50000</v>
      </c>
      <c r="FK2910" s="55" t="s">
        <v>1249</v>
      </c>
      <c r="FL2910" s="55">
        <v>0.3</v>
      </c>
    </row>
    <row r="2911" ht="14.25" customHeight="1" outlineLevel="1" spans="30:168">
      <c r="AD2911" s="62">
        <v>2904</v>
      </c>
      <c r="AE2911" s="62"/>
      <c r="AF2911" s="62" t="s">
        <v>1913</v>
      </c>
      <c r="AG2911" s="62" t="s">
        <v>1669</v>
      </c>
      <c r="AH2911" s="62" t="s">
        <v>3060</v>
      </c>
      <c r="EV2911" s="55">
        <v>2904</v>
      </c>
      <c r="EW2911" s="55" t="s">
        <v>1566</v>
      </c>
      <c r="EX2911" s="55" t="s">
        <v>1531</v>
      </c>
      <c r="EY2911" s="55">
        <v>1</v>
      </c>
      <c r="EZ2911" s="55">
        <v>1995</v>
      </c>
      <c r="FA2911" s="55">
        <v>2999</v>
      </c>
      <c r="FB2911" s="55" t="s">
        <v>1262</v>
      </c>
      <c r="FC2911" s="55" t="s">
        <v>1258</v>
      </c>
      <c r="FD2911" s="55">
        <v>0</v>
      </c>
      <c r="FF2911" s="55">
        <v>2904</v>
      </c>
      <c r="FG2911" s="55" t="s">
        <v>1313</v>
      </c>
      <c r="FH2911" s="55" t="s">
        <v>1938</v>
      </c>
      <c r="FI2911" s="55">
        <v>1</v>
      </c>
      <c r="FJ2911" s="55">
        <v>80000</v>
      </c>
      <c r="FK2911" s="55" t="s">
        <v>1249</v>
      </c>
      <c r="FL2911" s="55">
        <v>0.3</v>
      </c>
    </row>
    <row r="2912" ht="14.25" customHeight="1" outlineLevel="1" spans="30:168">
      <c r="AD2912" s="62">
        <v>2905</v>
      </c>
      <c r="AE2912" s="62"/>
      <c r="AF2912" s="62" t="s">
        <v>971</v>
      </c>
      <c r="AG2912" s="62" t="s">
        <v>1669</v>
      </c>
      <c r="AH2912" s="62" t="s">
        <v>3099</v>
      </c>
      <c r="EV2912" s="55">
        <v>2905</v>
      </c>
      <c r="EW2912" s="55" t="s">
        <v>1566</v>
      </c>
      <c r="EX2912" s="55" t="s">
        <v>1531</v>
      </c>
      <c r="EY2912" s="55">
        <v>2</v>
      </c>
      <c r="EZ2912" s="55">
        <v>0</v>
      </c>
      <c r="FA2912" s="55">
        <v>1994</v>
      </c>
      <c r="FB2912" s="55" t="s">
        <v>1262</v>
      </c>
      <c r="FC2912" s="55" t="s">
        <v>1258</v>
      </c>
      <c r="FD2912" s="55">
        <v>0</v>
      </c>
      <c r="FF2912" s="55">
        <v>2905</v>
      </c>
      <c r="FG2912" s="55" t="s">
        <v>1313</v>
      </c>
      <c r="FH2912" s="55" t="s">
        <v>1938</v>
      </c>
      <c r="FI2912" s="55">
        <v>1</v>
      </c>
      <c r="FJ2912" s="55">
        <v>130000</v>
      </c>
      <c r="FK2912" s="55" t="s">
        <v>1249</v>
      </c>
      <c r="FL2912" s="55">
        <v>0.3</v>
      </c>
    </row>
    <row r="2913" ht="14.25" customHeight="1" outlineLevel="1" spans="30:168">
      <c r="AD2913" s="62">
        <v>2906</v>
      </c>
      <c r="AE2913" s="62"/>
      <c r="AF2913" s="62" t="s">
        <v>978</v>
      </c>
      <c r="AG2913" s="62" t="s">
        <v>1669</v>
      </c>
      <c r="AH2913" s="62" t="s">
        <v>3101</v>
      </c>
      <c r="EV2913" s="55">
        <v>2906</v>
      </c>
      <c r="EW2913" s="55" t="s">
        <v>1566</v>
      </c>
      <c r="EX2913" s="55" t="s">
        <v>1531</v>
      </c>
      <c r="EY2913" s="55">
        <v>2</v>
      </c>
      <c r="EZ2913" s="55">
        <v>1995</v>
      </c>
      <c r="FA2913" s="55">
        <v>2999</v>
      </c>
      <c r="FB2913" s="55" t="s">
        <v>1262</v>
      </c>
      <c r="FC2913" s="55" t="s">
        <v>1258</v>
      </c>
      <c r="FD2913" s="55">
        <v>0</v>
      </c>
      <c r="FF2913" s="55">
        <v>2906</v>
      </c>
      <c r="FG2913" s="55" t="s">
        <v>1313</v>
      </c>
      <c r="FH2913" s="55" t="s">
        <v>1938</v>
      </c>
      <c r="FI2913" s="55">
        <v>1</v>
      </c>
      <c r="FJ2913" s="55">
        <v>260000</v>
      </c>
      <c r="FK2913" s="55" t="s">
        <v>1249</v>
      </c>
      <c r="FL2913" s="55">
        <v>0.3</v>
      </c>
    </row>
    <row r="2914" ht="14.25" customHeight="1" outlineLevel="1" spans="30:168">
      <c r="AD2914" s="62">
        <v>2907</v>
      </c>
      <c r="AE2914" s="62"/>
      <c r="AF2914" s="62" t="s">
        <v>923</v>
      </c>
      <c r="AG2914" s="62" t="s">
        <v>1703</v>
      </c>
      <c r="AH2914" s="62" t="s">
        <v>3078</v>
      </c>
      <c r="EV2914" s="55">
        <v>2907</v>
      </c>
      <c r="EW2914" s="55" t="s">
        <v>1566</v>
      </c>
      <c r="EX2914" s="55" t="s">
        <v>1701</v>
      </c>
      <c r="EY2914" s="55">
        <v>1</v>
      </c>
      <c r="EZ2914" s="55">
        <v>0</v>
      </c>
      <c r="FA2914" s="55">
        <v>1994</v>
      </c>
      <c r="FB2914" s="55" t="s">
        <v>1262</v>
      </c>
      <c r="FC2914" s="55" t="s">
        <v>1258</v>
      </c>
      <c r="FD2914" s="55">
        <v>0</v>
      </c>
      <c r="FF2914" s="55">
        <v>2907</v>
      </c>
      <c r="FG2914" s="55" t="s">
        <v>1313</v>
      </c>
      <c r="FH2914" s="55" t="s">
        <v>1938</v>
      </c>
      <c r="FI2914" s="55">
        <v>1</v>
      </c>
      <c r="FJ2914" s="55">
        <v>400000</v>
      </c>
      <c r="FK2914" s="55" t="s">
        <v>1249</v>
      </c>
      <c r="FL2914" s="55">
        <v>0.3</v>
      </c>
    </row>
    <row r="2915" ht="14.25" customHeight="1" outlineLevel="1" spans="30:168">
      <c r="AD2915" s="62">
        <v>2908</v>
      </c>
      <c r="AE2915" s="62"/>
      <c r="AF2915" s="62" t="s">
        <v>1308</v>
      </c>
      <c r="AG2915" s="62" t="s">
        <v>1703</v>
      </c>
      <c r="AH2915" s="62" t="s">
        <v>3104</v>
      </c>
      <c r="EV2915" s="55">
        <v>2908</v>
      </c>
      <c r="EW2915" s="55" t="s">
        <v>1566</v>
      </c>
      <c r="EX2915" s="55" t="s">
        <v>1701</v>
      </c>
      <c r="EY2915" s="55">
        <v>1</v>
      </c>
      <c r="EZ2915" s="55">
        <v>1995</v>
      </c>
      <c r="FA2915" s="55">
        <v>2999</v>
      </c>
      <c r="FB2915" s="55" t="s">
        <v>1262</v>
      </c>
      <c r="FC2915" s="55" t="s">
        <v>1258</v>
      </c>
      <c r="FD2915" s="55">
        <v>0</v>
      </c>
      <c r="FF2915" s="55">
        <v>2908</v>
      </c>
      <c r="FG2915" s="55" t="s">
        <v>1313</v>
      </c>
      <c r="FH2915" s="55" t="s">
        <v>1938</v>
      </c>
      <c r="FI2915" s="55">
        <v>1</v>
      </c>
      <c r="FJ2915" s="55">
        <v>530000</v>
      </c>
      <c r="FK2915" s="55" t="s">
        <v>1249</v>
      </c>
      <c r="FL2915" s="55">
        <v>0.3</v>
      </c>
    </row>
    <row r="2916" ht="14.25" customHeight="1" outlineLevel="1" spans="30:168">
      <c r="AD2916" s="62">
        <v>2909</v>
      </c>
      <c r="AE2916" s="62"/>
      <c r="AF2916" s="62" t="s">
        <v>1438</v>
      </c>
      <c r="AG2916" s="62" t="s">
        <v>1097</v>
      </c>
      <c r="AH2916" s="62" t="s">
        <v>3106</v>
      </c>
      <c r="EV2916" s="55">
        <v>2909</v>
      </c>
      <c r="EW2916" s="55" t="s">
        <v>1566</v>
      </c>
      <c r="EX2916" s="55" t="s">
        <v>1756</v>
      </c>
      <c r="EY2916" s="55">
        <v>1</v>
      </c>
      <c r="EZ2916" s="55">
        <v>0</v>
      </c>
      <c r="FA2916" s="55">
        <v>1994</v>
      </c>
      <c r="FB2916" s="55" t="s">
        <v>1361</v>
      </c>
      <c r="FC2916" s="55" t="s">
        <v>1258</v>
      </c>
      <c r="FD2916" s="55">
        <v>3.12</v>
      </c>
      <c r="FF2916" s="55">
        <v>2909</v>
      </c>
      <c r="FG2916" s="55" t="s">
        <v>1313</v>
      </c>
      <c r="FH2916" s="55" t="s">
        <v>1938</v>
      </c>
      <c r="FI2916" s="55">
        <v>1</v>
      </c>
      <c r="FJ2916" s="55">
        <v>540000</v>
      </c>
      <c r="FK2916" s="55" t="s">
        <v>1249</v>
      </c>
      <c r="FL2916" s="55">
        <v>0.3</v>
      </c>
    </row>
    <row r="2917" ht="14.25" customHeight="1" outlineLevel="1" spans="30:168">
      <c r="AD2917" s="62">
        <v>2910</v>
      </c>
      <c r="AE2917" s="62"/>
      <c r="AF2917" s="62" t="s">
        <v>1814</v>
      </c>
      <c r="AG2917" s="62" t="s">
        <v>1097</v>
      </c>
      <c r="AH2917" s="62" t="s">
        <v>3108</v>
      </c>
      <c r="EV2917" s="55">
        <v>2910</v>
      </c>
      <c r="EW2917" s="55" t="s">
        <v>1566</v>
      </c>
      <c r="EX2917" s="55" t="s">
        <v>1756</v>
      </c>
      <c r="EY2917" s="55">
        <v>1</v>
      </c>
      <c r="EZ2917" s="55">
        <v>1995</v>
      </c>
      <c r="FA2917" s="55">
        <v>2999</v>
      </c>
      <c r="FB2917" s="55" t="s">
        <v>1361</v>
      </c>
      <c r="FC2917" s="55" t="s">
        <v>1258</v>
      </c>
      <c r="FD2917" s="55">
        <v>3.12</v>
      </c>
      <c r="FF2917" s="55">
        <v>2910</v>
      </c>
      <c r="FG2917" s="55" t="s">
        <v>1313</v>
      </c>
      <c r="FH2917" s="55" t="s">
        <v>1938</v>
      </c>
      <c r="FI2917" s="55">
        <v>2</v>
      </c>
      <c r="FJ2917" s="55">
        <v>0</v>
      </c>
      <c r="FK2917" s="55" t="s">
        <v>1249</v>
      </c>
      <c r="FL2917" s="55">
        <v>0.3</v>
      </c>
    </row>
    <row r="2918" ht="14.25" customHeight="1" outlineLevel="1" spans="30:168">
      <c r="AD2918" s="62">
        <v>2911</v>
      </c>
      <c r="AE2918" s="62"/>
      <c r="AF2918" s="62" t="s">
        <v>1671</v>
      </c>
      <c r="AG2918" s="62" t="s">
        <v>1097</v>
      </c>
      <c r="AH2918" s="62" t="s">
        <v>3109</v>
      </c>
      <c r="EV2918" s="55">
        <v>2911</v>
      </c>
      <c r="EW2918" s="55" t="s">
        <v>1566</v>
      </c>
      <c r="EX2918" s="55" t="s">
        <v>1756</v>
      </c>
      <c r="EY2918" s="55">
        <v>2</v>
      </c>
      <c r="EZ2918" s="55">
        <v>0</v>
      </c>
      <c r="FA2918" s="55">
        <v>1994</v>
      </c>
      <c r="FB2918" s="55" t="s">
        <v>1361</v>
      </c>
      <c r="FC2918" s="55" t="s">
        <v>1258</v>
      </c>
      <c r="FD2918" s="55">
        <v>2.94</v>
      </c>
      <c r="FF2918" s="55">
        <v>2911</v>
      </c>
      <c r="FG2918" s="55" t="s">
        <v>1313</v>
      </c>
      <c r="FH2918" s="55" t="s">
        <v>1938</v>
      </c>
      <c r="FI2918" s="55">
        <v>2</v>
      </c>
      <c r="FJ2918" s="55">
        <v>1000</v>
      </c>
      <c r="FK2918" s="55" t="s">
        <v>1249</v>
      </c>
      <c r="FL2918" s="55">
        <v>0.3</v>
      </c>
    </row>
    <row r="2919" ht="14.25" customHeight="1" outlineLevel="1" spans="30:168">
      <c r="AD2919" s="62">
        <v>2912</v>
      </c>
      <c r="AE2919" s="62"/>
      <c r="AF2919" s="62" t="s">
        <v>1029</v>
      </c>
      <c r="AG2919" s="62" t="s">
        <v>1394</v>
      </c>
      <c r="AH2919" s="62" t="s">
        <v>3112</v>
      </c>
      <c r="EV2919" s="55">
        <v>2912</v>
      </c>
      <c r="EW2919" s="55" t="s">
        <v>1566</v>
      </c>
      <c r="EX2919" s="55" t="s">
        <v>1756</v>
      </c>
      <c r="EY2919" s="55">
        <v>2</v>
      </c>
      <c r="EZ2919" s="55">
        <v>1995</v>
      </c>
      <c r="FA2919" s="55">
        <v>2999</v>
      </c>
      <c r="FB2919" s="55" t="s">
        <v>1361</v>
      </c>
      <c r="FC2919" s="55" t="s">
        <v>1258</v>
      </c>
      <c r="FD2919" s="55">
        <v>2.94</v>
      </c>
      <c r="FF2919" s="55">
        <v>2912</v>
      </c>
      <c r="FG2919" s="55" t="s">
        <v>1313</v>
      </c>
      <c r="FH2919" s="55" t="s">
        <v>1938</v>
      </c>
      <c r="FI2919" s="55">
        <v>2</v>
      </c>
      <c r="FJ2919" s="55">
        <v>2500</v>
      </c>
      <c r="FK2919" s="55" t="s">
        <v>1249</v>
      </c>
      <c r="FL2919" s="55">
        <v>0.3</v>
      </c>
    </row>
    <row r="2920" ht="14.25" customHeight="1" outlineLevel="1" spans="30:168">
      <c r="AD2920" s="62">
        <v>2913</v>
      </c>
      <c r="AE2920" s="62"/>
      <c r="AF2920" s="62" t="s">
        <v>907</v>
      </c>
      <c r="AG2920" s="62" t="s">
        <v>665</v>
      </c>
      <c r="AH2920" s="62" t="s">
        <v>767</v>
      </c>
      <c r="EV2920" s="55">
        <v>2913</v>
      </c>
      <c r="EW2920" s="55" t="s">
        <v>1566</v>
      </c>
      <c r="EX2920" s="55" t="s">
        <v>1756</v>
      </c>
      <c r="EY2920" s="55">
        <v>3</v>
      </c>
      <c r="EZ2920" s="55">
        <v>0</v>
      </c>
      <c r="FA2920" s="55">
        <v>1994</v>
      </c>
      <c r="FB2920" s="55" t="s">
        <v>1262</v>
      </c>
      <c r="FC2920" s="55" t="s">
        <v>1258</v>
      </c>
      <c r="FD2920" s="55">
        <v>0</v>
      </c>
      <c r="FF2920" s="55">
        <v>2913</v>
      </c>
      <c r="FG2920" s="55" t="s">
        <v>1313</v>
      </c>
      <c r="FH2920" s="55" t="s">
        <v>1938</v>
      </c>
      <c r="FI2920" s="55">
        <v>2</v>
      </c>
      <c r="FJ2920" s="55">
        <v>5000</v>
      </c>
      <c r="FK2920" s="55" t="s">
        <v>1249</v>
      </c>
      <c r="FL2920" s="55">
        <v>0.3</v>
      </c>
    </row>
    <row r="2921" ht="14.25" customHeight="1" outlineLevel="1" spans="30:168">
      <c r="AD2921" s="62">
        <v>2914</v>
      </c>
      <c r="AE2921" s="62"/>
      <c r="AF2921" s="62" t="s">
        <v>783</v>
      </c>
      <c r="AG2921" s="62" t="s">
        <v>781</v>
      </c>
      <c r="AH2921" s="62" t="s">
        <v>1391</v>
      </c>
      <c r="EV2921" s="55">
        <v>2914</v>
      </c>
      <c r="EW2921" s="55" t="s">
        <v>1566</v>
      </c>
      <c r="EX2921" s="55" t="s">
        <v>1756</v>
      </c>
      <c r="EY2921" s="55">
        <v>3</v>
      </c>
      <c r="EZ2921" s="55">
        <v>1995</v>
      </c>
      <c r="FA2921" s="55">
        <v>2999</v>
      </c>
      <c r="FB2921" s="55" t="s">
        <v>1262</v>
      </c>
      <c r="FC2921" s="55" t="s">
        <v>1258</v>
      </c>
      <c r="FD2921" s="55">
        <v>0</v>
      </c>
      <c r="FF2921" s="55">
        <v>2914</v>
      </c>
      <c r="FG2921" s="55" t="s">
        <v>1313</v>
      </c>
      <c r="FH2921" s="55" t="s">
        <v>1938</v>
      </c>
      <c r="FI2921" s="55">
        <v>2</v>
      </c>
      <c r="FJ2921" s="55">
        <v>10000</v>
      </c>
      <c r="FK2921" s="55" t="s">
        <v>1249</v>
      </c>
      <c r="FL2921" s="55">
        <v>0.3</v>
      </c>
    </row>
    <row r="2922" ht="14.25" customHeight="1" outlineLevel="1" spans="30:168">
      <c r="AD2922" s="62">
        <v>2915</v>
      </c>
      <c r="AE2922" s="62"/>
      <c r="AF2922" s="62" t="s">
        <v>668</v>
      </c>
      <c r="AG2922" s="62" t="s">
        <v>906</v>
      </c>
      <c r="AH2922" s="62" t="s">
        <v>1702</v>
      </c>
      <c r="EV2922" s="55">
        <v>2915</v>
      </c>
      <c r="EW2922" s="55" t="s">
        <v>1566</v>
      </c>
      <c r="EX2922" s="55" t="s">
        <v>1410</v>
      </c>
      <c r="EY2922" s="55">
        <v>1</v>
      </c>
      <c r="EZ2922" s="55">
        <v>0</v>
      </c>
      <c r="FA2922" s="55">
        <v>1994</v>
      </c>
      <c r="FB2922" s="55" t="s">
        <v>1361</v>
      </c>
      <c r="FC2922" s="55" t="s">
        <v>1258</v>
      </c>
      <c r="FD2922" s="55">
        <v>2.5</v>
      </c>
      <c r="FF2922" s="55">
        <v>2915</v>
      </c>
      <c r="FG2922" s="55" t="s">
        <v>1313</v>
      </c>
      <c r="FH2922" s="55" t="s">
        <v>1938</v>
      </c>
      <c r="FI2922" s="55">
        <v>2</v>
      </c>
      <c r="FJ2922" s="55">
        <v>25000</v>
      </c>
      <c r="FK2922" s="55" t="s">
        <v>1249</v>
      </c>
      <c r="FL2922" s="55">
        <v>0.3</v>
      </c>
    </row>
    <row r="2923" ht="14.25" customHeight="1" outlineLevel="1" spans="30:168">
      <c r="AD2923" s="62">
        <v>2916</v>
      </c>
      <c r="AE2923" s="62"/>
      <c r="AF2923" s="62" t="s">
        <v>2506</v>
      </c>
      <c r="AG2923" s="62" t="s">
        <v>64</v>
      </c>
      <c r="AH2923" s="62" t="s">
        <v>1891</v>
      </c>
      <c r="EV2923" s="55">
        <v>2916</v>
      </c>
      <c r="EW2923" s="55" t="s">
        <v>1566</v>
      </c>
      <c r="EX2923" s="55" t="s">
        <v>1410</v>
      </c>
      <c r="EY2923" s="55">
        <v>1</v>
      </c>
      <c r="EZ2923" s="55">
        <v>1995</v>
      </c>
      <c r="FA2923" s="55">
        <v>2999</v>
      </c>
      <c r="FB2923" s="55" t="s">
        <v>1361</v>
      </c>
      <c r="FC2923" s="55" t="s">
        <v>1258</v>
      </c>
      <c r="FD2923" s="55">
        <v>2.5</v>
      </c>
      <c r="FF2923" s="55">
        <v>2916</v>
      </c>
      <c r="FG2923" s="55" t="s">
        <v>1313</v>
      </c>
      <c r="FH2923" s="55" t="s">
        <v>1938</v>
      </c>
      <c r="FI2923" s="55">
        <v>2</v>
      </c>
      <c r="FJ2923" s="55">
        <v>50000</v>
      </c>
      <c r="FK2923" s="55" t="s">
        <v>1249</v>
      </c>
      <c r="FL2923" s="55">
        <v>0.3</v>
      </c>
    </row>
    <row r="2924" ht="14.25" customHeight="1" outlineLevel="1" spans="30:168">
      <c r="AD2924" s="62">
        <v>2917</v>
      </c>
      <c r="AE2924" s="62"/>
      <c r="AF2924" s="62" t="s">
        <v>2201</v>
      </c>
      <c r="AG2924" s="62" t="s">
        <v>64</v>
      </c>
      <c r="AH2924" s="62" t="s">
        <v>2182</v>
      </c>
      <c r="EV2924" s="55">
        <v>2917</v>
      </c>
      <c r="EW2924" s="55" t="s">
        <v>1566</v>
      </c>
      <c r="EX2924" s="55" t="s">
        <v>1410</v>
      </c>
      <c r="EY2924" s="55">
        <v>2</v>
      </c>
      <c r="EZ2924" s="55">
        <v>0</v>
      </c>
      <c r="FA2924" s="55">
        <v>1994</v>
      </c>
      <c r="FB2924" s="55" t="s">
        <v>1361</v>
      </c>
      <c r="FC2924" s="55" t="s">
        <v>1258</v>
      </c>
      <c r="FD2924" s="55">
        <v>2.5</v>
      </c>
      <c r="FF2924" s="55">
        <v>2917</v>
      </c>
      <c r="FG2924" s="55" t="s">
        <v>1313</v>
      </c>
      <c r="FH2924" s="55" t="s">
        <v>1938</v>
      </c>
      <c r="FI2924" s="55">
        <v>2</v>
      </c>
      <c r="FJ2924" s="55">
        <v>80000</v>
      </c>
      <c r="FK2924" s="55" t="s">
        <v>1249</v>
      </c>
      <c r="FL2924" s="55">
        <v>0.3</v>
      </c>
    </row>
    <row r="2925" ht="14.25" customHeight="1" outlineLevel="1" spans="30:168">
      <c r="AD2925" s="62">
        <v>2918</v>
      </c>
      <c r="AE2925" s="62"/>
      <c r="AF2925" s="62" t="s">
        <v>968</v>
      </c>
      <c r="AG2925" s="62" t="s">
        <v>64</v>
      </c>
      <c r="AH2925" s="62" t="s">
        <v>2315</v>
      </c>
      <c r="EV2925" s="55">
        <v>2918</v>
      </c>
      <c r="EW2925" s="55" t="s">
        <v>1566</v>
      </c>
      <c r="EX2925" s="55" t="s">
        <v>1410</v>
      </c>
      <c r="EY2925" s="55">
        <v>2</v>
      </c>
      <c r="EZ2925" s="55">
        <v>1995</v>
      </c>
      <c r="FA2925" s="55">
        <v>2999</v>
      </c>
      <c r="FB2925" s="55" t="s">
        <v>1361</v>
      </c>
      <c r="FC2925" s="55" t="s">
        <v>1258</v>
      </c>
      <c r="FD2925" s="55">
        <v>2.5</v>
      </c>
      <c r="FF2925" s="55">
        <v>2918</v>
      </c>
      <c r="FG2925" s="55" t="s">
        <v>1313</v>
      </c>
      <c r="FH2925" s="55" t="s">
        <v>1938</v>
      </c>
      <c r="FI2925" s="55">
        <v>2</v>
      </c>
      <c r="FJ2925" s="55">
        <v>130000</v>
      </c>
      <c r="FK2925" s="55" t="s">
        <v>1249</v>
      </c>
      <c r="FL2925" s="55">
        <v>0.3</v>
      </c>
    </row>
    <row r="2926" ht="14.25" customHeight="1" outlineLevel="1" spans="30:168">
      <c r="AD2926" s="62">
        <v>2919</v>
      </c>
      <c r="AE2926" s="62"/>
      <c r="AF2926" s="62" t="s">
        <v>1034</v>
      </c>
      <c r="AG2926" s="62" t="s">
        <v>64</v>
      </c>
      <c r="AH2926" s="62" t="s">
        <v>2445</v>
      </c>
      <c r="EV2926" s="55">
        <v>2919</v>
      </c>
      <c r="EW2926" s="55" t="s">
        <v>1566</v>
      </c>
      <c r="EX2926" s="55" t="s">
        <v>1410</v>
      </c>
      <c r="EY2926" s="55">
        <v>3</v>
      </c>
      <c r="EZ2926" s="55">
        <v>0</v>
      </c>
      <c r="FA2926" s="55">
        <v>1994</v>
      </c>
      <c r="FB2926" s="55" t="s">
        <v>1361</v>
      </c>
      <c r="FC2926" s="55" t="s">
        <v>1258</v>
      </c>
      <c r="FD2926" s="55">
        <v>2.5</v>
      </c>
      <c r="FF2926" s="55">
        <v>2919</v>
      </c>
      <c r="FG2926" s="55" t="s">
        <v>1313</v>
      </c>
      <c r="FH2926" s="55" t="s">
        <v>1938</v>
      </c>
      <c r="FI2926" s="55">
        <v>2</v>
      </c>
      <c r="FJ2926" s="55">
        <v>260000</v>
      </c>
      <c r="FK2926" s="55" t="s">
        <v>1249</v>
      </c>
      <c r="FL2926" s="55">
        <v>0.3</v>
      </c>
    </row>
    <row r="2927" ht="14.25" customHeight="1" outlineLevel="1" spans="30:168">
      <c r="AD2927" s="62">
        <v>2920</v>
      </c>
      <c r="AE2927" s="62"/>
      <c r="AF2927" s="62" t="s">
        <v>669</v>
      </c>
      <c r="AG2927" s="62" t="s">
        <v>64</v>
      </c>
      <c r="AH2927" s="62" t="s">
        <v>2573</v>
      </c>
      <c r="EV2927" s="55">
        <v>2920</v>
      </c>
      <c r="EW2927" s="55" t="s">
        <v>1566</v>
      </c>
      <c r="EX2927" s="55" t="s">
        <v>1410</v>
      </c>
      <c r="EY2927" s="55">
        <v>3</v>
      </c>
      <c r="EZ2927" s="55">
        <v>1995</v>
      </c>
      <c r="FA2927" s="55">
        <v>2999</v>
      </c>
      <c r="FB2927" s="55" t="s">
        <v>1361</v>
      </c>
      <c r="FC2927" s="55" t="s">
        <v>1258</v>
      </c>
      <c r="FD2927" s="55">
        <v>2.5</v>
      </c>
      <c r="FF2927" s="55">
        <v>2920</v>
      </c>
      <c r="FG2927" s="55" t="s">
        <v>1313</v>
      </c>
      <c r="FH2927" s="55" t="s">
        <v>1938</v>
      </c>
      <c r="FI2927" s="55">
        <v>2</v>
      </c>
      <c r="FJ2927" s="55">
        <v>400000</v>
      </c>
      <c r="FK2927" s="55" t="s">
        <v>1249</v>
      </c>
      <c r="FL2927" s="55">
        <v>0.3</v>
      </c>
    </row>
    <row r="2928" ht="14.25" customHeight="1" outlineLevel="1" spans="30:168">
      <c r="AD2928" s="62">
        <v>2921</v>
      </c>
      <c r="AE2928" s="62"/>
      <c r="AF2928" s="62" t="s">
        <v>1236</v>
      </c>
      <c r="AG2928" s="62" t="s">
        <v>64</v>
      </c>
      <c r="AH2928" s="62" t="s">
        <v>2680</v>
      </c>
      <c r="EV2928" s="55">
        <v>2921</v>
      </c>
      <c r="EW2928" s="55" t="s">
        <v>1566</v>
      </c>
      <c r="EX2928" s="55" t="s">
        <v>1410</v>
      </c>
      <c r="EY2928" s="55">
        <v>4</v>
      </c>
      <c r="EZ2928" s="55">
        <v>0</v>
      </c>
      <c r="FA2928" s="55">
        <v>1994</v>
      </c>
      <c r="FB2928" s="55" t="s">
        <v>1361</v>
      </c>
      <c r="FC2928" s="55" t="s">
        <v>1258</v>
      </c>
      <c r="FD2928" s="55">
        <v>2.5</v>
      </c>
      <c r="FF2928" s="55">
        <v>2921</v>
      </c>
      <c r="FG2928" s="55" t="s">
        <v>1313</v>
      </c>
      <c r="FH2928" s="55" t="s">
        <v>1938</v>
      </c>
      <c r="FI2928" s="55">
        <v>2</v>
      </c>
      <c r="FJ2928" s="55">
        <v>530000</v>
      </c>
      <c r="FK2928" s="55" t="s">
        <v>1249</v>
      </c>
      <c r="FL2928" s="55">
        <v>0.3</v>
      </c>
    </row>
    <row r="2929" ht="14.25" customHeight="1" outlineLevel="1" spans="30:168">
      <c r="AD2929" s="62">
        <v>2922</v>
      </c>
      <c r="AE2929" s="62"/>
      <c r="AF2929" s="62" t="s">
        <v>2432</v>
      </c>
      <c r="AG2929" s="62" t="s">
        <v>64</v>
      </c>
      <c r="AH2929" s="62" t="s">
        <v>2770</v>
      </c>
      <c r="EV2929" s="55">
        <v>2922</v>
      </c>
      <c r="EW2929" s="55" t="s">
        <v>1566</v>
      </c>
      <c r="EX2929" s="55" t="s">
        <v>1410</v>
      </c>
      <c r="EY2929" s="55">
        <v>4</v>
      </c>
      <c r="EZ2929" s="55">
        <v>1995</v>
      </c>
      <c r="FA2929" s="55">
        <v>2999</v>
      </c>
      <c r="FB2929" s="55" t="s">
        <v>1361</v>
      </c>
      <c r="FC2929" s="55" t="s">
        <v>1258</v>
      </c>
      <c r="FD2929" s="55">
        <v>2.5</v>
      </c>
      <c r="FF2929" s="55">
        <v>2922</v>
      </c>
      <c r="FG2929" s="55" t="s">
        <v>1313</v>
      </c>
      <c r="FH2929" s="55" t="s">
        <v>1938</v>
      </c>
      <c r="FI2929" s="55">
        <v>2</v>
      </c>
      <c r="FJ2929" s="55">
        <v>540000</v>
      </c>
      <c r="FK2929" s="55" t="s">
        <v>1249</v>
      </c>
      <c r="FL2929" s="55">
        <v>0.3</v>
      </c>
    </row>
    <row r="2930" ht="14.25" customHeight="1" outlineLevel="1" spans="30:168">
      <c r="AD2930" s="62">
        <v>2923</v>
      </c>
      <c r="AE2930" s="62"/>
      <c r="AF2930" s="62" t="s">
        <v>2508</v>
      </c>
      <c r="AG2930" s="62" t="s">
        <v>64</v>
      </c>
      <c r="AH2930" s="62" t="s">
        <v>2840</v>
      </c>
      <c r="EV2930" s="55">
        <v>2923</v>
      </c>
      <c r="EW2930" s="55" t="s">
        <v>1566</v>
      </c>
      <c r="EX2930" s="55" t="s">
        <v>1410</v>
      </c>
      <c r="EY2930" s="55">
        <v>5</v>
      </c>
      <c r="EZ2930" s="55">
        <v>0</v>
      </c>
      <c r="FA2930" s="55">
        <v>1994</v>
      </c>
      <c r="FB2930" s="55" t="s">
        <v>1361</v>
      </c>
      <c r="FC2930" s="55" t="s">
        <v>1258</v>
      </c>
      <c r="FD2930" s="55">
        <v>2.5</v>
      </c>
      <c r="FF2930" s="55">
        <v>2923</v>
      </c>
      <c r="FG2930" s="55" t="s">
        <v>1313</v>
      </c>
      <c r="FH2930" s="55" t="s">
        <v>1738</v>
      </c>
      <c r="FI2930" s="55">
        <v>1</v>
      </c>
      <c r="FJ2930" s="55">
        <v>0</v>
      </c>
      <c r="FK2930" s="55" t="s">
        <v>1249</v>
      </c>
      <c r="FL2930" s="55">
        <v>0.9</v>
      </c>
    </row>
    <row r="2931" ht="14.25" customHeight="1" outlineLevel="1" spans="30:168">
      <c r="AD2931" s="62">
        <v>2924</v>
      </c>
      <c r="AE2931" s="62"/>
      <c r="AF2931" s="62" t="s">
        <v>1521</v>
      </c>
      <c r="AG2931" s="62" t="s">
        <v>1022</v>
      </c>
      <c r="AH2931" s="62" t="s">
        <v>2254</v>
      </c>
      <c r="EV2931" s="55">
        <v>2924</v>
      </c>
      <c r="EW2931" s="55" t="s">
        <v>1566</v>
      </c>
      <c r="EX2931" s="55" t="s">
        <v>1410</v>
      </c>
      <c r="EY2931" s="55">
        <v>5</v>
      </c>
      <c r="EZ2931" s="55">
        <v>1995</v>
      </c>
      <c r="FA2931" s="55">
        <v>2999</v>
      </c>
      <c r="FB2931" s="55" t="s">
        <v>1361</v>
      </c>
      <c r="FC2931" s="55" t="s">
        <v>1258</v>
      </c>
      <c r="FD2931" s="55">
        <v>2.5</v>
      </c>
      <c r="FF2931" s="55">
        <v>2924</v>
      </c>
      <c r="FG2931" s="55" t="s">
        <v>1313</v>
      </c>
      <c r="FH2931" s="55" t="s">
        <v>1738</v>
      </c>
      <c r="FI2931" s="55">
        <v>1</v>
      </c>
      <c r="FJ2931" s="55">
        <v>1000</v>
      </c>
      <c r="FK2931" s="55" t="s">
        <v>1249</v>
      </c>
      <c r="FL2931" s="55">
        <v>0.85</v>
      </c>
    </row>
    <row r="2932" ht="14.25" customHeight="1" outlineLevel="1" spans="30:168">
      <c r="AD2932" s="62">
        <v>2925</v>
      </c>
      <c r="AE2932" s="62"/>
      <c r="AF2932" s="62" t="s">
        <v>1026</v>
      </c>
      <c r="AG2932" s="62" t="s">
        <v>1022</v>
      </c>
      <c r="AH2932" s="62" t="s">
        <v>2223</v>
      </c>
      <c r="EV2932" s="55">
        <v>2925</v>
      </c>
      <c r="EW2932" s="55" t="s">
        <v>1566</v>
      </c>
      <c r="EX2932" s="55" t="s">
        <v>1410</v>
      </c>
      <c r="EY2932" s="55">
        <v>6</v>
      </c>
      <c r="EZ2932" s="55">
        <v>0</v>
      </c>
      <c r="FA2932" s="55">
        <v>1994</v>
      </c>
      <c r="FB2932" s="55" t="s">
        <v>1262</v>
      </c>
      <c r="FC2932" s="55" t="s">
        <v>1258</v>
      </c>
      <c r="FD2932" s="55">
        <v>0</v>
      </c>
      <c r="FF2932" s="55">
        <v>2925</v>
      </c>
      <c r="FG2932" s="55" t="s">
        <v>1313</v>
      </c>
      <c r="FH2932" s="55" t="s">
        <v>1738</v>
      </c>
      <c r="FI2932" s="55">
        <v>1</v>
      </c>
      <c r="FJ2932" s="55">
        <v>2500</v>
      </c>
      <c r="FK2932" s="55" t="s">
        <v>1249</v>
      </c>
      <c r="FL2932" s="55">
        <v>0.8</v>
      </c>
    </row>
    <row r="2933" ht="14.25" customHeight="1" outlineLevel="1" spans="30:168">
      <c r="AD2933" s="62">
        <v>2926</v>
      </c>
      <c r="AE2933" s="62"/>
      <c r="AF2933" s="62" t="s">
        <v>672</v>
      </c>
      <c r="AG2933" s="62" t="s">
        <v>1235</v>
      </c>
      <c r="AH2933" s="62" t="s">
        <v>2961</v>
      </c>
      <c r="EV2933" s="55">
        <v>2926</v>
      </c>
      <c r="EW2933" s="55" t="s">
        <v>1566</v>
      </c>
      <c r="EX2933" s="55" t="s">
        <v>1410</v>
      </c>
      <c r="EY2933" s="55">
        <v>6</v>
      </c>
      <c r="EZ2933" s="55">
        <v>1995</v>
      </c>
      <c r="FA2933" s="55">
        <v>2999</v>
      </c>
      <c r="FB2933" s="55" t="s">
        <v>1262</v>
      </c>
      <c r="FC2933" s="55" t="s">
        <v>1258</v>
      </c>
      <c r="FD2933" s="55">
        <v>0</v>
      </c>
      <c r="FF2933" s="55">
        <v>2926</v>
      </c>
      <c r="FG2933" s="55" t="s">
        <v>1313</v>
      </c>
      <c r="FH2933" s="55" t="s">
        <v>1738</v>
      </c>
      <c r="FI2933" s="55">
        <v>1</v>
      </c>
      <c r="FJ2933" s="55">
        <v>5000</v>
      </c>
      <c r="FK2933" s="55" t="s">
        <v>1249</v>
      </c>
      <c r="FL2933" s="55">
        <v>0.7</v>
      </c>
    </row>
    <row r="2934" ht="14.25" customHeight="1" outlineLevel="1" spans="30:168">
      <c r="AD2934" s="62">
        <v>2927</v>
      </c>
      <c r="AE2934" s="62"/>
      <c r="AF2934" s="62" t="s">
        <v>788</v>
      </c>
      <c r="AG2934" s="62" t="s">
        <v>1235</v>
      </c>
      <c r="AH2934" s="62" t="s">
        <v>2981</v>
      </c>
      <c r="EV2934" s="55">
        <v>2927</v>
      </c>
      <c r="EW2934" s="55" t="s">
        <v>1566</v>
      </c>
      <c r="EX2934" s="55" t="s">
        <v>1810</v>
      </c>
      <c r="EY2934" s="55">
        <v>1</v>
      </c>
      <c r="EZ2934" s="55">
        <v>0</v>
      </c>
      <c r="FA2934" s="55">
        <v>1994</v>
      </c>
      <c r="FB2934" s="55" t="s">
        <v>1361</v>
      </c>
      <c r="FC2934" s="55" t="s">
        <v>1258</v>
      </c>
      <c r="FD2934" s="55">
        <v>2.5</v>
      </c>
      <c r="FF2934" s="55">
        <v>2927</v>
      </c>
      <c r="FG2934" s="55" t="s">
        <v>1313</v>
      </c>
      <c r="FH2934" s="55" t="s">
        <v>1738</v>
      </c>
      <c r="FI2934" s="55">
        <v>1</v>
      </c>
      <c r="FJ2934" s="55">
        <v>10000</v>
      </c>
      <c r="FK2934" s="55" t="s">
        <v>1249</v>
      </c>
      <c r="FL2934" s="55">
        <v>0.6</v>
      </c>
    </row>
    <row r="2935" ht="14.25" customHeight="1" outlineLevel="1" spans="30:168">
      <c r="AD2935" s="62">
        <v>2928</v>
      </c>
      <c r="AE2935" s="62"/>
      <c r="AF2935" s="62" t="s">
        <v>1028</v>
      </c>
      <c r="AG2935" s="62" t="s">
        <v>1346</v>
      </c>
      <c r="AH2935" s="62" t="s">
        <v>2559</v>
      </c>
      <c r="EV2935" s="55">
        <v>2928</v>
      </c>
      <c r="EW2935" s="55" t="s">
        <v>1566</v>
      </c>
      <c r="EX2935" s="55" t="s">
        <v>1810</v>
      </c>
      <c r="EY2935" s="55">
        <v>1</v>
      </c>
      <c r="EZ2935" s="55">
        <v>1995</v>
      </c>
      <c r="FA2935" s="55">
        <v>2999</v>
      </c>
      <c r="FB2935" s="55" t="s">
        <v>1361</v>
      </c>
      <c r="FC2935" s="55" t="s">
        <v>1258</v>
      </c>
      <c r="FD2935" s="55">
        <v>2.5</v>
      </c>
      <c r="FF2935" s="55">
        <v>2928</v>
      </c>
      <c r="FG2935" s="55" t="s">
        <v>1313</v>
      </c>
      <c r="FH2935" s="55" t="s">
        <v>1738</v>
      </c>
      <c r="FI2935" s="55">
        <v>1</v>
      </c>
      <c r="FJ2935" s="55">
        <v>25000</v>
      </c>
      <c r="FK2935" s="55" t="s">
        <v>1249</v>
      </c>
      <c r="FL2935" s="55">
        <v>0.5</v>
      </c>
    </row>
    <row r="2936" ht="14.25" customHeight="1" outlineLevel="1" spans="30:168">
      <c r="AD2936" s="62">
        <v>2929</v>
      </c>
      <c r="AE2936" s="62"/>
      <c r="AF2936" s="62" t="s">
        <v>914</v>
      </c>
      <c r="AG2936" s="62" t="s">
        <v>1346</v>
      </c>
      <c r="AH2936" s="62" t="s">
        <v>3031</v>
      </c>
      <c r="EV2936" s="55">
        <v>2929</v>
      </c>
      <c r="EW2936" s="55" t="s">
        <v>1566</v>
      </c>
      <c r="EX2936" s="55" t="s">
        <v>1810</v>
      </c>
      <c r="EY2936" s="55">
        <v>2</v>
      </c>
      <c r="EZ2936" s="55">
        <v>0</v>
      </c>
      <c r="FA2936" s="55">
        <v>1994</v>
      </c>
      <c r="FB2936" s="55" t="s">
        <v>1361</v>
      </c>
      <c r="FC2936" s="55" t="s">
        <v>1258</v>
      </c>
      <c r="FD2936" s="55">
        <v>2.5</v>
      </c>
      <c r="FF2936" s="55">
        <v>2929</v>
      </c>
      <c r="FG2936" s="55" t="s">
        <v>1313</v>
      </c>
      <c r="FH2936" s="55" t="s">
        <v>1738</v>
      </c>
      <c r="FI2936" s="55">
        <v>1</v>
      </c>
      <c r="FJ2936" s="55">
        <v>50000</v>
      </c>
      <c r="FK2936" s="55" t="s">
        <v>1249</v>
      </c>
      <c r="FL2936" s="55">
        <v>0.5</v>
      </c>
    </row>
    <row r="2937" ht="14.25" customHeight="1" outlineLevel="1" spans="30:168">
      <c r="AD2937" s="62">
        <v>2930</v>
      </c>
      <c r="AE2937" s="62"/>
      <c r="AF2937" s="62" t="s">
        <v>965</v>
      </c>
      <c r="AG2937" s="62" t="s">
        <v>1474</v>
      </c>
      <c r="AH2937" s="62" t="s">
        <v>2935</v>
      </c>
      <c r="EV2937" s="55">
        <v>2930</v>
      </c>
      <c r="EW2937" s="55" t="s">
        <v>1566</v>
      </c>
      <c r="EX2937" s="55" t="s">
        <v>1810</v>
      </c>
      <c r="EY2937" s="55">
        <v>2</v>
      </c>
      <c r="EZ2937" s="55">
        <v>1995</v>
      </c>
      <c r="FA2937" s="55">
        <v>2999</v>
      </c>
      <c r="FB2937" s="55" t="s">
        <v>1361</v>
      </c>
      <c r="FC2937" s="55" t="s">
        <v>1258</v>
      </c>
      <c r="FD2937" s="55">
        <v>2.5</v>
      </c>
      <c r="FF2937" s="55">
        <v>2930</v>
      </c>
      <c r="FG2937" s="55" t="s">
        <v>1313</v>
      </c>
      <c r="FH2937" s="55" t="s">
        <v>1738</v>
      </c>
      <c r="FI2937" s="55">
        <v>1</v>
      </c>
      <c r="FJ2937" s="55">
        <v>80000</v>
      </c>
      <c r="FK2937" s="55" t="s">
        <v>1249</v>
      </c>
      <c r="FL2937" s="55">
        <v>0.5</v>
      </c>
    </row>
    <row r="2938" ht="14.25" customHeight="1" outlineLevel="1" spans="30:168">
      <c r="AD2938" s="62">
        <v>2931</v>
      </c>
      <c r="AE2938" s="62"/>
      <c r="AF2938" s="62" t="s">
        <v>677</v>
      </c>
      <c r="AG2938" s="62" t="s">
        <v>1474</v>
      </c>
      <c r="AH2938" s="62" t="s">
        <v>3067</v>
      </c>
      <c r="EV2938" s="55">
        <v>2931</v>
      </c>
      <c r="EW2938" s="55" t="s">
        <v>1566</v>
      </c>
      <c r="EX2938" s="55" t="s">
        <v>1810</v>
      </c>
      <c r="EY2938" s="55">
        <v>3</v>
      </c>
      <c r="EZ2938" s="55">
        <v>0</v>
      </c>
      <c r="FA2938" s="55">
        <v>1994</v>
      </c>
      <c r="FB2938" s="55" t="s">
        <v>1262</v>
      </c>
      <c r="FC2938" s="55" t="s">
        <v>1258</v>
      </c>
      <c r="FD2938" s="55">
        <v>0</v>
      </c>
      <c r="FF2938" s="55">
        <v>2931</v>
      </c>
      <c r="FG2938" s="55" t="s">
        <v>1313</v>
      </c>
      <c r="FH2938" s="55" t="s">
        <v>1738</v>
      </c>
      <c r="FI2938" s="55">
        <v>1</v>
      </c>
      <c r="FJ2938" s="55">
        <v>130000</v>
      </c>
      <c r="FK2938" s="55" t="s">
        <v>1249</v>
      </c>
      <c r="FL2938" s="55">
        <v>0.5</v>
      </c>
    </row>
    <row r="2939" ht="14.25" customHeight="1" outlineLevel="1" spans="30:168">
      <c r="AD2939" s="62">
        <v>2932</v>
      </c>
      <c r="AE2939" s="62"/>
      <c r="AF2939" s="62" t="s">
        <v>1400</v>
      </c>
      <c r="AG2939" s="62" t="s">
        <v>1520</v>
      </c>
      <c r="AH2939" s="62" t="s">
        <v>2979</v>
      </c>
      <c r="EV2939" s="55">
        <v>2932</v>
      </c>
      <c r="EW2939" s="55" t="s">
        <v>1566</v>
      </c>
      <c r="EX2939" s="55" t="s">
        <v>1810</v>
      </c>
      <c r="EY2939" s="55">
        <v>3</v>
      </c>
      <c r="EZ2939" s="55">
        <v>1995</v>
      </c>
      <c r="FA2939" s="55">
        <v>2999</v>
      </c>
      <c r="FB2939" s="55" t="s">
        <v>1262</v>
      </c>
      <c r="FC2939" s="55" t="s">
        <v>1258</v>
      </c>
      <c r="FD2939" s="55">
        <v>0</v>
      </c>
      <c r="FF2939" s="55">
        <v>2932</v>
      </c>
      <c r="FG2939" s="55" t="s">
        <v>1313</v>
      </c>
      <c r="FH2939" s="55" t="s">
        <v>1738</v>
      </c>
      <c r="FI2939" s="55">
        <v>1</v>
      </c>
      <c r="FJ2939" s="55">
        <v>260000</v>
      </c>
      <c r="FK2939" s="55" t="s">
        <v>1249</v>
      </c>
      <c r="FL2939" s="55">
        <v>0.5</v>
      </c>
    </row>
    <row r="2940" ht="14.25" customHeight="1" outlineLevel="1" spans="30:168">
      <c r="AD2940" s="62">
        <v>2933</v>
      </c>
      <c r="AE2940" s="62"/>
      <c r="AF2940" s="62" t="s">
        <v>1561</v>
      </c>
      <c r="AG2940" s="62" t="s">
        <v>1557</v>
      </c>
      <c r="AH2940" s="62" t="s">
        <v>2875</v>
      </c>
      <c r="EV2940" s="55">
        <v>2933</v>
      </c>
      <c r="EW2940" s="55" t="s">
        <v>1566</v>
      </c>
      <c r="EX2940" s="55" t="s">
        <v>1810</v>
      </c>
      <c r="EY2940" s="55">
        <v>4</v>
      </c>
      <c r="EZ2940" s="55">
        <v>0</v>
      </c>
      <c r="FA2940" s="55">
        <v>1994</v>
      </c>
      <c r="FB2940" s="55" t="s">
        <v>1262</v>
      </c>
      <c r="FC2940" s="55" t="s">
        <v>1258</v>
      </c>
      <c r="FD2940" s="55">
        <v>0</v>
      </c>
      <c r="FF2940" s="55">
        <v>2933</v>
      </c>
      <c r="FG2940" s="55" t="s">
        <v>1313</v>
      </c>
      <c r="FH2940" s="55" t="s">
        <v>1738</v>
      </c>
      <c r="FI2940" s="55">
        <v>1</v>
      </c>
      <c r="FJ2940" s="55">
        <v>400000</v>
      </c>
      <c r="FK2940" s="55" t="s">
        <v>1249</v>
      </c>
      <c r="FL2940" s="55">
        <v>0.5</v>
      </c>
    </row>
    <row r="2941" ht="14.25" customHeight="1" outlineLevel="1" spans="30:168">
      <c r="AD2941" s="62">
        <v>2934</v>
      </c>
      <c r="AE2941" s="62"/>
      <c r="AF2941" s="62" t="s">
        <v>1889</v>
      </c>
      <c r="AG2941" s="62" t="s">
        <v>1557</v>
      </c>
      <c r="AH2941" s="62" t="s">
        <v>1528</v>
      </c>
      <c r="EV2941" s="55">
        <v>2934</v>
      </c>
      <c r="EW2941" s="55" t="s">
        <v>1566</v>
      </c>
      <c r="EX2941" s="55" t="s">
        <v>1810</v>
      </c>
      <c r="EY2941" s="55">
        <v>4</v>
      </c>
      <c r="EZ2941" s="55">
        <v>1995</v>
      </c>
      <c r="FA2941" s="55">
        <v>2999</v>
      </c>
      <c r="FB2941" s="55" t="s">
        <v>1262</v>
      </c>
      <c r="FC2941" s="55" t="s">
        <v>1258</v>
      </c>
      <c r="FD2941" s="55">
        <v>0</v>
      </c>
      <c r="FF2941" s="55">
        <v>2934</v>
      </c>
      <c r="FG2941" s="55" t="s">
        <v>1313</v>
      </c>
      <c r="FH2941" s="55" t="s">
        <v>1738</v>
      </c>
      <c r="FI2941" s="55">
        <v>1</v>
      </c>
      <c r="FJ2941" s="55">
        <v>530000</v>
      </c>
      <c r="FK2941" s="55" t="s">
        <v>1249</v>
      </c>
      <c r="FL2941" s="55">
        <v>0.5</v>
      </c>
    </row>
    <row r="2942" ht="14.25" customHeight="1" outlineLevel="1" spans="30:168">
      <c r="AD2942" s="62">
        <v>2935</v>
      </c>
      <c r="AE2942" s="62"/>
      <c r="AF2942" s="62" t="s">
        <v>975</v>
      </c>
      <c r="AG2942" s="62" t="s">
        <v>1557</v>
      </c>
      <c r="AH2942" s="62" t="s">
        <v>3114</v>
      </c>
      <c r="EV2942" s="55">
        <v>2935</v>
      </c>
      <c r="EW2942" s="55" t="s">
        <v>1566</v>
      </c>
      <c r="EX2942" s="55" t="s">
        <v>1644</v>
      </c>
      <c r="EY2942" s="55">
        <v>1</v>
      </c>
      <c r="EZ2942" s="55">
        <v>0</v>
      </c>
      <c r="FA2942" s="55">
        <v>1994</v>
      </c>
      <c r="FB2942" s="55" t="s">
        <v>1361</v>
      </c>
      <c r="FC2942" s="55" t="s">
        <v>1258</v>
      </c>
      <c r="FD2942" s="55">
        <v>2.5</v>
      </c>
      <c r="FF2942" s="55">
        <v>2935</v>
      </c>
      <c r="FG2942" s="55" t="s">
        <v>1313</v>
      </c>
      <c r="FH2942" s="55" t="s">
        <v>1738</v>
      </c>
      <c r="FI2942" s="55">
        <v>1</v>
      </c>
      <c r="FJ2942" s="55">
        <v>540000</v>
      </c>
      <c r="FK2942" s="55" t="s">
        <v>1249</v>
      </c>
      <c r="FL2942" s="55">
        <v>0.5</v>
      </c>
    </row>
    <row r="2943" ht="14.25" customHeight="1" outlineLevel="1" spans="30:168">
      <c r="AD2943" s="62">
        <v>2936</v>
      </c>
      <c r="AE2943" s="62"/>
      <c r="AF2943" s="62" t="s">
        <v>920</v>
      </c>
      <c r="AG2943" s="62" t="s">
        <v>1598</v>
      </c>
      <c r="AH2943" s="62" t="s">
        <v>2992</v>
      </c>
      <c r="EV2943" s="55">
        <v>2936</v>
      </c>
      <c r="EW2943" s="55" t="s">
        <v>1566</v>
      </c>
      <c r="EX2943" s="55" t="s">
        <v>1644</v>
      </c>
      <c r="EY2943" s="55">
        <v>1</v>
      </c>
      <c r="EZ2943" s="55">
        <v>1995</v>
      </c>
      <c r="FA2943" s="55">
        <v>2999</v>
      </c>
      <c r="FB2943" s="55" t="s">
        <v>1361</v>
      </c>
      <c r="FC2943" s="55" t="s">
        <v>1258</v>
      </c>
      <c r="FD2943" s="55">
        <v>2.5</v>
      </c>
      <c r="FF2943" s="55">
        <v>2936</v>
      </c>
      <c r="FG2943" s="55" t="s">
        <v>1313</v>
      </c>
      <c r="FH2943" s="55" t="s">
        <v>1738</v>
      </c>
      <c r="FI2943" s="55">
        <v>2</v>
      </c>
      <c r="FJ2943" s="55">
        <v>0</v>
      </c>
      <c r="FK2943" s="55" t="s">
        <v>1249</v>
      </c>
      <c r="FL2943" s="55">
        <v>0.9</v>
      </c>
    </row>
    <row r="2944" ht="14.25" customHeight="1" outlineLevel="1" spans="30:168">
      <c r="AD2944" s="62">
        <v>2937</v>
      </c>
      <c r="AE2944" s="62"/>
      <c r="AF2944" s="62" t="s">
        <v>977</v>
      </c>
      <c r="AG2944" s="62" t="s">
        <v>1635</v>
      </c>
      <c r="AH2944" s="62" t="s">
        <v>3022</v>
      </c>
      <c r="EV2944" s="55">
        <v>2937</v>
      </c>
      <c r="EW2944" s="55" t="s">
        <v>1566</v>
      </c>
      <c r="EX2944" s="55" t="s">
        <v>1644</v>
      </c>
      <c r="EY2944" s="55">
        <v>2</v>
      </c>
      <c r="EZ2944" s="55">
        <v>0</v>
      </c>
      <c r="FA2944" s="55">
        <v>1994</v>
      </c>
      <c r="FB2944" s="55" t="s">
        <v>1361</v>
      </c>
      <c r="FC2944" s="55" t="s">
        <v>1258</v>
      </c>
      <c r="FD2944" s="55">
        <v>2.5</v>
      </c>
      <c r="FF2944" s="55">
        <v>2937</v>
      </c>
      <c r="FG2944" s="55" t="s">
        <v>1313</v>
      </c>
      <c r="FH2944" s="55" t="s">
        <v>1738</v>
      </c>
      <c r="FI2944" s="55">
        <v>2</v>
      </c>
      <c r="FJ2944" s="55">
        <v>1000</v>
      </c>
      <c r="FK2944" s="55" t="s">
        <v>1249</v>
      </c>
      <c r="FL2944" s="55">
        <v>0.85</v>
      </c>
    </row>
    <row r="2945" ht="14.25" customHeight="1" outlineLevel="1" spans="30:168">
      <c r="AD2945" s="62">
        <v>2938</v>
      </c>
      <c r="AE2945" s="62"/>
      <c r="AF2945" s="62" t="s">
        <v>1353</v>
      </c>
      <c r="AG2945" s="62" t="s">
        <v>1635</v>
      </c>
      <c r="AH2945" s="62" t="s">
        <v>3005</v>
      </c>
      <c r="EV2945" s="55">
        <v>2938</v>
      </c>
      <c r="EW2945" s="55" t="s">
        <v>1566</v>
      </c>
      <c r="EX2945" s="55" t="s">
        <v>1644</v>
      </c>
      <c r="EY2945" s="55">
        <v>2</v>
      </c>
      <c r="EZ2945" s="55">
        <v>1995</v>
      </c>
      <c r="FA2945" s="55">
        <v>2999</v>
      </c>
      <c r="FB2945" s="55" t="s">
        <v>1361</v>
      </c>
      <c r="FC2945" s="55" t="s">
        <v>1258</v>
      </c>
      <c r="FD2945" s="55">
        <v>2.5</v>
      </c>
      <c r="FF2945" s="55">
        <v>2938</v>
      </c>
      <c r="FG2945" s="55" t="s">
        <v>1313</v>
      </c>
      <c r="FH2945" s="55" t="s">
        <v>1738</v>
      </c>
      <c r="FI2945" s="55">
        <v>2</v>
      </c>
      <c r="FJ2945" s="55">
        <v>2500</v>
      </c>
      <c r="FK2945" s="55" t="s">
        <v>1249</v>
      </c>
      <c r="FL2945" s="55">
        <v>0.8</v>
      </c>
    </row>
    <row r="2946" ht="14.25" customHeight="1" outlineLevel="1" spans="30:168">
      <c r="AD2946" s="62">
        <v>2939</v>
      </c>
      <c r="AE2946" s="62"/>
      <c r="AF2946" s="62" t="s">
        <v>922</v>
      </c>
      <c r="AG2946" s="62" t="s">
        <v>1669</v>
      </c>
      <c r="AH2946" s="62" t="s">
        <v>3063</v>
      </c>
      <c r="EV2946" s="55">
        <v>2939</v>
      </c>
      <c r="EW2946" s="55" t="s">
        <v>1566</v>
      </c>
      <c r="EX2946" s="55" t="s">
        <v>1644</v>
      </c>
      <c r="EY2946" s="55">
        <v>3</v>
      </c>
      <c r="EZ2946" s="55">
        <v>0</v>
      </c>
      <c r="FA2946" s="55">
        <v>1994</v>
      </c>
      <c r="FB2946" s="55" t="s">
        <v>1262</v>
      </c>
      <c r="FC2946" s="55" t="s">
        <v>1258</v>
      </c>
      <c r="FD2946" s="55">
        <v>0</v>
      </c>
      <c r="FF2946" s="55">
        <v>2939</v>
      </c>
      <c r="FG2946" s="55" t="s">
        <v>1313</v>
      </c>
      <c r="FH2946" s="55" t="s">
        <v>1738</v>
      </c>
      <c r="FI2946" s="55">
        <v>2</v>
      </c>
      <c r="FJ2946" s="55">
        <v>5000</v>
      </c>
      <c r="FK2946" s="55" t="s">
        <v>1249</v>
      </c>
      <c r="FL2946" s="55">
        <v>0.7</v>
      </c>
    </row>
    <row r="2947" ht="14.25" customHeight="1" outlineLevel="1" spans="30:168">
      <c r="AD2947" s="62">
        <v>2940</v>
      </c>
      <c r="AE2947" s="62"/>
      <c r="AF2947" s="62" t="s">
        <v>1034</v>
      </c>
      <c r="AG2947" s="62" t="s">
        <v>1669</v>
      </c>
      <c r="AH2947" s="62" t="s">
        <v>3151</v>
      </c>
      <c r="EV2947" s="55">
        <v>2940</v>
      </c>
      <c r="EW2947" s="55" t="s">
        <v>1566</v>
      </c>
      <c r="EX2947" s="55" t="s">
        <v>1644</v>
      </c>
      <c r="EY2947" s="55">
        <v>3</v>
      </c>
      <c r="EZ2947" s="55">
        <v>1995</v>
      </c>
      <c r="FA2947" s="55">
        <v>2999</v>
      </c>
      <c r="FB2947" s="55" t="s">
        <v>1262</v>
      </c>
      <c r="FC2947" s="55" t="s">
        <v>1258</v>
      </c>
      <c r="FD2947" s="55">
        <v>0</v>
      </c>
      <c r="FF2947" s="55">
        <v>2940</v>
      </c>
      <c r="FG2947" s="55" t="s">
        <v>1313</v>
      </c>
      <c r="FH2947" s="55" t="s">
        <v>1738</v>
      </c>
      <c r="FI2947" s="55">
        <v>2</v>
      </c>
      <c r="FJ2947" s="55">
        <v>10000</v>
      </c>
      <c r="FK2947" s="55" t="s">
        <v>1249</v>
      </c>
      <c r="FL2947" s="55">
        <v>0.6</v>
      </c>
    </row>
    <row r="2948" ht="14.25" customHeight="1" outlineLevel="1" spans="30:168">
      <c r="AD2948" s="62">
        <v>2941</v>
      </c>
      <c r="AE2948" s="62"/>
      <c r="AF2948" s="62" t="s">
        <v>682</v>
      </c>
      <c r="AG2948" s="62" t="s">
        <v>1669</v>
      </c>
      <c r="AH2948" s="62" t="s">
        <v>3153</v>
      </c>
      <c r="EV2948" s="55">
        <v>2941</v>
      </c>
      <c r="EW2948" s="55" t="s">
        <v>1566</v>
      </c>
      <c r="EX2948" s="55" t="s">
        <v>1268</v>
      </c>
      <c r="EY2948" s="55">
        <v>1</v>
      </c>
      <c r="EZ2948" s="55">
        <v>0</v>
      </c>
      <c r="FA2948" s="55">
        <v>1994</v>
      </c>
      <c r="FB2948" s="55" t="s">
        <v>1262</v>
      </c>
      <c r="FC2948" s="55" t="s">
        <v>1258</v>
      </c>
      <c r="FD2948" s="55">
        <v>0</v>
      </c>
      <c r="FF2948" s="55">
        <v>2941</v>
      </c>
      <c r="FG2948" s="55" t="s">
        <v>1313</v>
      </c>
      <c r="FH2948" s="55" t="s">
        <v>1738</v>
      </c>
      <c r="FI2948" s="55">
        <v>2</v>
      </c>
      <c r="FJ2948" s="55">
        <v>25000</v>
      </c>
      <c r="FK2948" s="55" t="s">
        <v>1249</v>
      </c>
      <c r="FL2948" s="55">
        <v>0.5</v>
      </c>
    </row>
    <row r="2949" ht="14.25" customHeight="1" outlineLevel="1" spans="30:168">
      <c r="AD2949" s="62">
        <v>2942</v>
      </c>
      <c r="AE2949" s="62"/>
      <c r="AF2949" s="62" t="s">
        <v>1110</v>
      </c>
      <c r="AG2949" s="62" t="s">
        <v>1703</v>
      </c>
      <c r="AH2949" s="62" t="s">
        <v>3080</v>
      </c>
      <c r="EV2949" s="55">
        <v>2942</v>
      </c>
      <c r="EW2949" s="55" t="s">
        <v>1566</v>
      </c>
      <c r="EX2949" s="55" t="s">
        <v>1268</v>
      </c>
      <c r="EY2949" s="55">
        <v>1</v>
      </c>
      <c r="EZ2949" s="55">
        <v>1995</v>
      </c>
      <c r="FA2949" s="55">
        <v>2999</v>
      </c>
      <c r="FB2949" s="55" t="s">
        <v>1262</v>
      </c>
      <c r="FC2949" s="55" t="s">
        <v>1258</v>
      </c>
      <c r="FD2949" s="55">
        <v>0</v>
      </c>
      <c r="FF2949" s="55">
        <v>2942</v>
      </c>
      <c r="FG2949" s="55" t="s">
        <v>1313</v>
      </c>
      <c r="FH2949" s="55" t="s">
        <v>1738</v>
      </c>
      <c r="FI2949" s="55">
        <v>2</v>
      </c>
      <c r="FJ2949" s="55">
        <v>50000</v>
      </c>
      <c r="FK2949" s="55" t="s">
        <v>1249</v>
      </c>
      <c r="FL2949" s="55">
        <v>0.5</v>
      </c>
    </row>
    <row r="2950" ht="14.25" customHeight="1" outlineLevel="1" spans="30:168">
      <c r="AD2950" s="62">
        <v>2943</v>
      </c>
      <c r="AE2950" s="62"/>
      <c r="AF2950" s="62" t="s">
        <v>1482</v>
      </c>
      <c r="AG2950" s="62" t="s">
        <v>1703</v>
      </c>
      <c r="AH2950" s="62" t="s">
        <v>3155</v>
      </c>
      <c r="EV2950" s="55">
        <v>2943</v>
      </c>
      <c r="EW2950" s="55" t="s">
        <v>1566</v>
      </c>
      <c r="EX2950" s="55" t="s">
        <v>1268</v>
      </c>
      <c r="EY2950" s="55">
        <v>2</v>
      </c>
      <c r="EZ2950" s="55">
        <v>0</v>
      </c>
      <c r="FA2950" s="55">
        <v>1994</v>
      </c>
      <c r="FB2950" s="55" t="s">
        <v>1262</v>
      </c>
      <c r="FC2950" s="55" t="s">
        <v>1258</v>
      </c>
      <c r="FD2950" s="55">
        <v>0</v>
      </c>
      <c r="FF2950" s="55">
        <v>2943</v>
      </c>
      <c r="FG2950" s="55" t="s">
        <v>1313</v>
      </c>
      <c r="FH2950" s="55" t="s">
        <v>1738</v>
      </c>
      <c r="FI2950" s="55">
        <v>2</v>
      </c>
      <c r="FJ2950" s="55">
        <v>80000</v>
      </c>
      <c r="FK2950" s="55" t="s">
        <v>1249</v>
      </c>
      <c r="FL2950" s="55">
        <v>0.5</v>
      </c>
    </row>
    <row r="2951" ht="14.25" customHeight="1" outlineLevel="1" spans="30:168">
      <c r="AD2951" s="62">
        <v>2944</v>
      </c>
      <c r="AE2951" s="62"/>
      <c r="AF2951" s="62" t="s">
        <v>1477</v>
      </c>
      <c r="AG2951" s="62" t="s">
        <v>1097</v>
      </c>
      <c r="AH2951" s="62" t="s">
        <v>3157</v>
      </c>
      <c r="EV2951" s="55">
        <v>2944</v>
      </c>
      <c r="EW2951" s="55" t="s">
        <v>1566</v>
      </c>
      <c r="EX2951" s="55" t="s">
        <v>1268</v>
      </c>
      <c r="EY2951" s="55">
        <v>2</v>
      </c>
      <c r="EZ2951" s="55">
        <v>1995</v>
      </c>
      <c r="FA2951" s="55">
        <v>2999</v>
      </c>
      <c r="FB2951" s="55" t="s">
        <v>1262</v>
      </c>
      <c r="FC2951" s="55" t="s">
        <v>1258</v>
      </c>
      <c r="FD2951" s="55">
        <v>0</v>
      </c>
      <c r="FF2951" s="55">
        <v>2944</v>
      </c>
      <c r="FG2951" s="55" t="s">
        <v>1313</v>
      </c>
      <c r="FH2951" s="55" t="s">
        <v>1738</v>
      </c>
      <c r="FI2951" s="55">
        <v>2</v>
      </c>
      <c r="FJ2951" s="55">
        <v>130000</v>
      </c>
      <c r="FK2951" s="55" t="s">
        <v>1249</v>
      </c>
      <c r="FL2951" s="55">
        <v>0.5</v>
      </c>
    </row>
    <row r="2952" ht="14.25" customHeight="1" outlineLevel="1" spans="30:168">
      <c r="AD2952" s="62">
        <v>2945</v>
      </c>
      <c r="AE2952" s="62"/>
      <c r="AF2952" s="62" t="s">
        <v>671</v>
      </c>
      <c r="AG2952" s="62" t="s">
        <v>1097</v>
      </c>
      <c r="AH2952" s="62" t="s">
        <v>3159</v>
      </c>
      <c r="EV2952" s="55">
        <v>2945</v>
      </c>
      <c r="EW2952" s="55" t="s">
        <v>1566</v>
      </c>
      <c r="EX2952" s="55" t="s">
        <v>1885</v>
      </c>
      <c r="EY2952" s="55">
        <v>1</v>
      </c>
      <c r="EZ2952" s="55">
        <v>0</v>
      </c>
      <c r="FA2952" s="55">
        <v>1994</v>
      </c>
      <c r="FB2952" s="55" t="s">
        <v>1262</v>
      </c>
      <c r="FC2952" s="55" t="s">
        <v>1258</v>
      </c>
      <c r="FD2952" s="55">
        <v>0</v>
      </c>
      <c r="FF2952" s="55">
        <v>2945</v>
      </c>
      <c r="FG2952" s="55" t="s">
        <v>1313</v>
      </c>
      <c r="FH2952" s="55" t="s">
        <v>1738</v>
      </c>
      <c r="FI2952" s="55">
        <v>2</v>
      </c>
      <c r="FJ2952" s="55">
        <v>260000</v>
      </c>
      <c r="FK2952" s="55" t="s">
        <v>1249</v>
      </c>
      <c r="FL2952" s="55">
        <v>0.5</v>
      </c>
    </row>
    <row r="2953" ht="14.25" customHeight="1" outlineLevel="1" spans="30:168">
      <c r="AD2953" s="62">
        <v>2946</v>
      </c>
      <c r="AE2953" s="62"/>
      <c r="AF2953" s="62" t="s">
        <v>1760</v>
      </c>
      <c r="AG2953" s="62" t="s">
        <v>1097</v>
      </c>
      <c r="AH2953" s="62" t="s">
        <v>3162</v>
      </c>
      <c r="EV2953" s="55">
        <v>2946</v>
      </c>
      <c r="EW2953" s="55" t="s">
        <v>1566</v>
      </c>
      <c r="EX2953" s="55" t="s">
        <v>1885</v>
      </c>
      <c r="EY2953" s="55">
        <v>1</v>
      </c>
      <c r="EZ2953" s="55">
        <v>1995</v>
      </c>
      <c r="FA2953" s="55">
        <v>2999</v>
      </c>
      <c r="FB2953" s="55" t="s">
        <v>1262</v>
      </c>
      <c r="FC2953" s="55" t="s">
        <v>1258</v>
      </c>
      <c r="FD2953" s="55">
        <v>0</v>
      </c>
      <c r="FF2953" s="55">
        <v>2946</v>
      </c>
      <c r="FG2953" s="55" t="s">
        <v>1313</v>
      </c>
      <c r="FH2953" s="55" t="s">
        <v>1738</v>
      </c>
      <c r="FI2953" s="55">
        <v>2</v>
      </c>
      <c r="FJ2953" s="55">
        <v>400000</v>
      </c>
      <c r="FK2953" s="55" t="s">
        <v>1249</v>
      </c>
      <c r="FL2953" s="55">
        <v>0.5</v>
      </c>
    </row>
    <row r="2954" ht="14.25" customHeight="1" outlineLevel="1" spans="30:168">
      <c r="AD2954" s="62">
        <v>2947</v>
      </c>
      <c r="AE2954" s="62"/>
      <c r="AF2954" s="62" t="s">
        <v>1023</v>
      </c>
      <c r="AG2954" s="62" t="s">
        <v>665</v>
      </c>
      <c r="AH2954" s="62" t="s">
        <v>904</v>
      </c>
      <c r="EV2954" s="55">
        <v>2947</v>
      </c>
      <c r="EW2954" s="55" t="s">
        <v>1566</v>
      </c>
      <c r="EX2954" s="55" t="s">
        <v>1938</v>
      </c>
      <c r="EY2954" s="55">
        <v>1</v>
      </c>
      <c r="EZ2954" s="55">
        <v>0</v>
      </c>
      <c r="FA2954" s="55">
        <v>1994</v>
      </c>
      <c r="FB2954" s="55" t="s">
        <v>1262</v>
      </c>
      <c r="FC2954" s="55" t="s">
        <v>1258</v>
      </c>
      <c r="FD2954" s="55">
        <v>0</v>
      </c>
      <c r="FF2954" s="55">
        <v>2947</v>
      </c>
      <c r="FG2954" s="55" t="s">
        <v>1313</v>
      </c>
      <c r="FH2954" s="55" t="s">
        <v>1738</v>
      </c>
      <c r="FI2954" s="55">
        <v>2</v>
      </c>
      <c r="FJ2954" s="55">
        <v>530000</v>
      </c>
      <c r="FK2954" s="55" t="s">
        <v>1249</v>
      </c>
      <c r="FL2954" s="55">
        <v>0.5</v>
      </c>
    </row>
    <row r="2955" ht="14.25" customHeight="1" outlineLevel="1" spans="30:168">
      <c r="AD2955" s="62">
        <v>2948</v>
      </c>
      <c r="AE2955" s="62"/>
      <c r="AF2955" s="62" t="s">
        <v>908</v>
      </c>
      <c r="AG2955" s="62" t="s">
        <v>781</v>
      </c>
      <c r="AH2955" s="62" t="s">
        <v>1432</v>
      </c>
      <c r="EV2955" s="55">
        <v>2948</v>
      </c>
      <c r="EW2955" s="55" t="s">
        <v>1566</v>
      </c>
      <c r="EX2955" s="55" t="s">
        <v>1938</v>
      </c>
      <c r="EY2955" s="55">
        <v>1</v>
      </c>
      <c r="EZ2955" s="55">
        <v>1995</v>
      </c>
      <c r="FA2955" s="55">
        <v>2999</v>
      </c>
      <c r="FB2955" s="55" t="s">
        <v>1262</v>
      </c>
      <c r="FC2955" s="55" t="s">
        <v>1258</v>
      </c>
      <c r="FD2955" s="55">
        <v>0</v>
      </c>
      <c r="FF2955" s="55">
        <v>2948</v>
      </c>
      <c r="FG2955" s="55" t="s">
        <v>1313</v>
      </c>
      <c r="FH2955" s="55" t="s">
        <v>1738</v>
      </c>
      <c r="FI2955" s="55">
        <v>2</v>
      </c>
      <c r="FJ2955" s="55">
        <v>540000</v>
      </c>
      <c r="FK2955" s="55" t="s">
        <v>1249</v>
      </c>
      <c r="FL2955" s="55">
        <v>0.5</v>
      </c>
    </row>
    <row r="2956" ht="14.25" customHeight="1" outlineLevel="1" spans="30:168">
      <c r="AD2956" s="62">
        <v>2949</v>
      </c>
      <c r="AE2956" s="62"/>
      <c r="AF2956" s="62" t="s">
        <v>784</v>
      </c>
      <c r="AG2956" s="62" t="s">
        <v>906</v>
      </c>
      <c r="AH2956" s="62" t="s">
        <v>1730</v>
      </c>
      <c r="EV2956" s="55">
        <v>2949</v>
      </c>
      <c r="EW2956" s="55" t="s">
        <v>1566</v>
      </c>
      <c r="EX2956" s="55" t="s">
        <v>1938</v>
      </c>
      <c r="EY2956" s="55">
        <v>2</v>
      </c>
      <c r="EZ2956" s="55">
        <v>0</v>
      </c>
      <c r="FA2956" s="55">
        <v>1994</v>
      </c>
      <c r="FB2956" s="55" t="s">
        <v>1262</v>
      </c>
      <c r="FC2956" s="55" t="s">
        <v>1258</v>
      </c>
      <c r="FD2956" s="55">
        <v>0</v>
      </c>
      <c r="FF2956" s="55">
        <v>2949</v>
      </c>
      <c r="FG2956" s="55" t="s">
        <v>1313</v>
      </c>
      <c r="FH2956" s="55" t="s">
        <v>1738</v>
      </c>
      <c r="FI2956" s="55">
        <v>3</v>
      </c>
      <c r="FJ2956" s="55">
        <v>0</v>
      </c>
      <c r="FK2956" s="55" t="s">
        <v>1249</v>
      </c>
      <c r="FL2956" s="55">
        <v>0.9</v>
      </c>
    </row>
    <row r="2957" ht="14.25" customHeight="1" outlineLevel="1" spans="30:168">
      <c r="AD2957" s="62">
        <v>2950</v>
      </c>
      <c r="AE2957" s="62"/>
      <c r="AF2957" s="62" t="s">
        <v>974</v>
      </c>
      <c r="AG2957" s="62" t="s">
        <v>64</v>
      </c>
      <c r="AH2957" s="62" t="s">
        <v>1914</v>
      </c>
      <c r="EV2957" s="55">
        <v>2950</v>
      </c>
      <c r="EW2957" s="55" t="s">
        <v>1566</v>
      </c>
      <c r="EX2957" s="55" t="s">
        <v>1938</v>
      </c>
      <c r="EY2957" s="55">
        <v>2</v>
      </c>
      <c r="EZ2957" s="55">
        <v>1995</v>
      </c>
      <c r="FA2957" s="55">
        <v>2999</v>
      </c>
      <c r="FB2957" s="55" t="s">
        <v>1262</v>
      </c>
      <c r="FC2957" s="55" t="s">
        <v>1258</v>
      </c>
      <c r="FD2957" s="55">
        <v>0</v>
      </c>
      <c r="FF2957" s="55">
        <v>2950</v>
      </c>
      <c r="FG2957" s="55" t="s">
        <v>1313</v>
      </c>
      <c r="FH2957" s="55" t="s">
        <v>1738</v>
      </c>
      <c r="FI2957" s="55">
        <v>3</v>
      </c>
      <c r="FJ2957" s="55">
        <v>1000</v>
      </c>
      <c r="FK2957" s="55" t="s">
        <v>1249</v>
      </c>
      <c r="FL2957" s="55">
        <v>0.85</v>
      </c>
    </row>
    <row r="2958" ht="14.25" customHeight="1" outlineLevel="1" spans="30:168">
      <c r="AD2958" s="62">
        <v>2951</v>
      </c>
      <c r="AE2958" s="62"/>
      <c r="AF2958" s="62" t="s">
        <v>1599</v>
      </c>
      <c r="AG2958" s="62" t="s">
        <v>64</v>
      </c>
      <c r="AH2958" s="62" t="s">
        <v>2198</v>
      </c>
      <c r="EV2958" s="55">
        <v>2951</v>
      </c>
      <c r="EW2958" s="55" t="s">
        <v>1566</v>
      </c>
      <c r="EX2958" s="55" t="s">
        <v>1738</v>
      </c>
      <c r="EY2958" s="55">
        <v>1</v>
      </c>
      <c r="EZ2958" s="55">
        <v>0</v>
      </c>
      <c r="FA2958" s="55">
        <v>1994</v>
      </c>
      <c r="FB2958" s="55" t="s">
        <v>1361</v>
      </c>
      <c r="FC2958" s="55" t="s">
        <v>1258</v>
      </c>
      <c r="FD2958" s="55">
        <v>5.5</v>
      </c>
      <c r="FF2958" s="55">
        <v>2951</v>
      </c>
      <c r="FG2958" s="55" t="s">
        <v>1313</v>
      </c>
      <c r="FH2958" s="55" t="s">
        <v>1738</v>
      </c>
      <c r="FI2958" s="55">
        <v>3</v>
      </c>
      <c r="FJ2958" s="55">
        <v>2500</v>
      </c>
      <c r="FK2958" s="55" t="s">
        <v>1249</v>
      </c>
      <c r="FL2958" s="55">
        <v>0.8</v>
      </c>
    </row>
    <row r="2959" ht="14.25" customHeight="1" outlineLevel="1" spans="30:168">
      <c r="AD2959" s="62">
        <v>2952</v>
      </c>
      <c r="AE2959" s="62"/>
      <c r="AF2959" s="62" t="s">
        <v>1396</v>
      </c>
      <c r="AG2959" s="62" t="s">
        <v>64</v>
      </c>
      <c r="AH2959" s="62" t="s">
        <v>2334</v>
      </c>
      <c r="EV2959" s="55">
        <v>2952</v>
      </c>
      <c r="EW2959" s="55" t="s">
        <v>1566</v>
      </c>
      <c r="EX2959" s="55" t="s">
        <v>1738</v>
      </c>
      <c r="EY2959" s="55">
        <v>1</v>
      </c>
      <c r="EZ2959" s="55">
        <v>1995</v>
      </c>
      <c r="FA2959" s="55">
        <v>2999</v>
      </c>
      <c r="FB2959" s="55" t="s">
        <v>1361</v>
      </c>
      <c r="FC2959" s="55" t="s">
        <v>1258</v>
      </c>
      <c r="FD2959" s="55">
        <v>6</v>
      </c>
      <c r="FF2959" s="55">
        <v>2952</v>
      </c>
      <c r="FG2959" s="55" t="s">
        <v>1313</v>
      </c>
      <c r="FH2959" s="55" t="s">
        <v>1738</v>
      </c>
      <c r="FI2959" s="55">
        <v>3</v>
      </c>
      <c r="FJ2959" s="55">
        <v>5000</v>
      </c>
      <c r="FK2959" s="55" t="s">
        <v>1249</v>
      </c>
      <c r="FL2959" s="55">
        <v>0.7</v>
      </c>
    </row>
    <row r="2960" ht="14.25" customHeight="1" outlineLevel="1" spans="30:168">
      <c r="AD2960" s="62">
        <v>2953</v>
      </c>
      <c r="AE2960" s="62"/>
      <c r="AF2960" s="62" t="s">
        <v>2633</v>
      </c>
      <c r="AG2960" s="62" t="s">
        <v>64</v>
      </c>
      <c r="AH2960" s="62" t="s">
        <v>2460</v>
      </c>
      <c r="EV2960" s="55">
        <v>2953</v>
      </c>
      <c r="EW2960" s="55" t="s">
        <v>1566</v>
      </c>
      <c r="EX2960" s="55" t="s">
        <v>1738</v>
      </c>
      <c r="EY2960" s="55">
        <v>2</v>
      </c>
      <c r="EZ2960" s="55">
        <v>0</v>
      </c>
      <c r="FA2960" s="55">
        <v>1994</v>
      </c>
      <c r="FB2960" s="55" t="s">
        <v>1361</v>
      </c>
      <c r="FC2960" s="55" t="s">
        <v>1258</v>
      </c>
      <c r="FD2960" s="55">
        <v>5.5</v>
      </c>
      <c r="FF2960" s="55">
        <v>2953</v>
      </c>
      <c r="FG2960" s="55" t="s">
        <v>1313</v>
      </c>
      <c r="FH2960" s="55" t="s">
        <v>1738</v>
      </c>
      <c r="FI2960" s="55">
        <v>3</v>
      </c>
      <c r="FJ2960" s="55">
        <v>10000</v>
      </c>
      <c r="FK2960" s="55" t="s">
        <v>1249</v>
      </c>
      <c r="FL2960" s="55">
        <v>0.6</v>
      </c>
    </row>
    <row r="2961" ht="14.25" customHeight="1" outlineLevel="1" spans="30:168">
      <c r="AD2961" s="62">
        <v>2954</v>
      </c>
      <c r="AE2961" s="62"/>
      <c r="AF2961" s="62" t="s">
        <v>1759</v>
      </c>
      <c r="AG2961" s="62" t="s">
        <v>64</v>
      </c>
      <c r="AH2961" s="62" t="s">
        <v>2588</v>
      </c>
      <c r="EV2961" s="55">
        <v>2954</v>
      </c>
      <c r="EW2961" s="55" t="s">
        <v>1566</v>
      </c>
      <c r="EX2961" s="55" t="s">
        <v>1738</v>
      </c>
      <c r="EY2961" s="55">
        <v>2</v>
      </c>
      <c r="EZ2961" s="55">
        <v>1995</v>
      </c>
      <c r="FA2961" s="55">
        <v>2999</v>
      </c>
      <c r="FB2961" s="55" t="s">
        <v>1361</v>
      </c>
      <c r="FC2961" s="55" t="s">
        <v>1258</v>
      </c>
      <c r="FD2961" s="55">
        <v>6</v>
      </c>
      <c r="FF2961" s="55">
        <v>2954</v>
      </c>
      <c r="FG2961" s="55" t="s">
        <v>1313</v>
      </c>
      <c r="FH2961" s="55" t="s">
        <v>1738</v>
      </c>
      <c r="FI2961" s="55">
        <v>3</v>
      </c>
      <c r="FJ2961" s="55">
        <v>25000</v>
      </c>
      <c r="FK2961" s="55" t="s">
        <v>1249</v>
      </c>
      <c r="FL2961" s="55">
        <v>0.5</v>
      </c>
    </row>
    <row r="2962" ht="14.25" customHeight="1" outlineLevel="1" spans="30:168">
      <c r="AD2962" s="62">
        <v>2955</v>
      </c>
      <c r="AE2962" s="62"/>
      <c r="AF2962" s="62" t="s">
        <v>2384</v>
      </c>
      <c r="AG2962" s="62" t="s">
        <v>64</v>
      </c>
      <c r="AH2962" s="62" t="s">
        <v>2695</v>
      </c>
      <c r="EV2962" s="55">
        <v>2955</v>
      </c>
      <c r="EW2962" s="55" t="s">
        <v>1566</v>
      </c>
      <c r="EX2962" s="55" t="s">
        <v>1738</v>
      </c>
      <c r="EY2962" s="55">
        <v>3</v>
      </c>
      <c r="EZ2962" s="55">
        <v>0</v>
      </c>
      <c r="FA2962" s="55">
        <v>1994</v>
      </c>
      <c r="FB2962" s="55" t="s">
        <v>1262</v>
      </c>
      <c r="FC2962" s="55" t="s">
        <v>1258</v>
      </c>
      <c r="FD2962" s="55">
        <v>0</v>
      </c>
      <c r="FF2962" s="55">
        <v>2955</v>
      </c>
      <c r="FG2962" s="55" t="s">
        <v>1313</v>
      </c>
      <c r="FH2962" s="55" t="s">
        <v>1738</v>
      </c>
      <c r="FI2962" s="55">
        <v>3</v>
      </c>
      <c r="FJ2962" s="55">
        <v>50000</v>
      </c>
      <c r="FK2962" s="55" t="s">
        <v>1249</v>
      </c>
      <c r="FL2962" s="55">
        <v>0.5</v>
      </c>
    </row>
    <row r="2963" ht="14.25" customHeight="1" outlineLevel="1" spans="30:168">
      <c r="AD2963" s="62">
        <v>2956</v>
      </c>
      <c r="AE2963" s="62"/>
      <c r="AF2963" s="62" t="s">
        <v>1940</v>
      </c>
      <c r="AG2963" s="62" t="s">
        <v>64</v>
      </c>
      <c r="AH2963" s="62" t="s">
        <v>2780</v>
      </c>
      <c r="EV2963" s="55">
        <v>2956</v>
      </c>
      <c r="EW2963" s="55" t="s">
        <v>1566</v>
      </c>
      <c r="EX2963" s="55" t="s">
        <v>1738</v>
      </c>
      <c r="EY2963" s="55">
        <v>3</v>
      </c>
      <c r="EZ2963" s="55">
        <v>1995</v>
      </c>
      <c r="FA2963" s="55">
        <v>2999</v>
      </c>
      <c r="FB2963" s="55" t="s">
        <v>1262</v>
      </c>
      <c r="FC2963" s="55" t="s">
        <v>1258</v>
      </c>
      <c r="FD2963" s="55">
        <v>0</v>
      </c>
      <c r="FF2963" s="55">
        <v>2956</v>
      </c>
      <c r="FG2963" s="55" t="s">
        <v>1313</v>
      </c>
      <c r="FH2963" s="55" t="s">
        <v>1738</v>
      </c>
      <c r="FI2963" s="55">
        <v>3</v>
      </c>
      <c r="FJ2963" s="55">
        <v>80000</v>
      </c>
      <c r="FK2963" s="55" t="s">
        <v>1249</v>
      </c>
      <c r="FL2963" s="55">
        <v>0.5</v>
      </c>
    </row>
    <row r="2964" ht="14.25" customHeight="1" outlineLevel="1" spans="30:168">
      <c r="AD2964" s="62">
        <v>2957</v>
      </c>
      <c r="AE2964" s="62"/>
      <c r="AF2964" s="62" t="s">
        <v>1518</v>
      </c>
      <c r="AG2964" s="62" t="s">
        <v>64</v>
      </c>
      <c r="AH2964" s="62" t="s">
        <v>2848</v>
      </c>
      <c r="EV2964" s="55">
        <v>2957</v>
      </c>
      <c r="EW2964" s="55" t="s">
        <v>1566</v>
      </c>
      <c r="EX2964" s="55" t="s">
        <v>1738</v>
      </c>
      <c r="EY2964" s="55">
        <v>3</v>
      </c>
      <c r="EZ2964" s="55">
        <v>0</v>
      </c>
      <c r="FA2964" s="55">
        <v>1994</v>
      </c>
      <c r="FB2964" s="55" t="s">
        <v>1361</v>
      </c>
      <c r="FC2964" s="55" t="s">
        <v>1258</v>
      </c>
      <c r="FD2964" s="55">
        <v>5.5</v>
      </c>
      <c r="FF2964" s="55">
        <v>2957</v>
      </c>
      <c r="FG2964" s="55" t="s">
        <v>1313</v>
      </c>
      <c r="FH2964" s="55" t="s">
        <v>1738</v>
      </c>
      <c r="FI2964" s="55">
        <v>3</v>
      </c>
      <c r="FJ2964" s="55">
        <v>130000</v>
      </c>
      <c r="FK2964" s="55" t="s">
        <v>1249</v>
      </c>
      <c r="FL2964" s="55">
        <v>0.5</v>
      </c>
    </row>
    <row r="2965" ht="14.25" customHeight="1" outlineLevel="1" spans="30:168">
      <c r="AD2965" s="62">
        <v>2958</v>
      </c>
      <c r="AE2965" s="62"/>
      <c r="AF2965" s="62" t="s">
        <v>1396</v>
      </c>
      <c r="AG2965" s="62" t="s">
        <v>1022</v>
      </c>
      <c r="AH2965" s="62" t="s">
        <v>2276</v>
      </c>
      <c r="EV2965" s="55">
        <v>2958</v>
      </c>
      <c r="EW2965" s="55" t="s">
        <v>1566</v>
      </c>
      <c r="EX2965" s="55" t="s">
        <v>1738</v>
      </c>
      <c r="EY2965" s="55">
        <v>3</v>
      </c>
      <c r="EZ2965" s="55">
        <v>1995</v>
      </c>
      <c r="FA2965" s="55">
        <v>2999</v>
      </c>
      <c r="FB2965" s="55" t="s">
        <v>1361</v>
      </c>
      <c r="FC2965" s="55" t="s">
        <v>1258</v>
      </c>
      <c r="FD2965" s="55">
        <v>6</v>
      </c>
      <c r="FF2965" s="55">
        <v>2958</v>
      </c>
      <c r="FG2965" s="55" t="s">
        <v>1313</v>
      </c>
      <c r="FH2965" s="55" t="s">
        <v>1738</v>
      </c>
      <c r="FI2965" s="55">
        <v>3</v>
      </c>
      <c r="FJ2965" s="55">
        <v>260000</v>
      </c>
      <c r="FK2965" s="55" t="s">
        <v>1249</v>
      </c>
      <c r="FL2965" s="55">
        <v>0.5</v>
      </c>
    </row>
    <row r="2966" ht="14.25" customHeight="1" outlineLevel="1" spans="30:168">
      <c r="AD2966" s="62">
        <v>2959</v>
      </c>
      <c r="AE2966" s="62"/>
      <c r="AF2966" s="62" t="s">
        <v>670</v>
      </c>
      <c r="AG2966" s="62" t="s">
        <v>1022</v>
      </c>
      <c r="AH2966" s="62" t="s">
        <v>2933</v>
      </c>
      <c r="EV2966" s="55">
        <v>2959</v>
      </c>
      <c r="EW2966" s="55" t="s">
        <v>1566</v>
      </c>
      <c r="EX2966" s="55" t="s">
        <v>1738</v>
      </c>
      <c r="EY2966" s="55">
        <v>4</v>
      </c>
      <c r="EZ2966" s="55">
        <v>0</v>
      </c>
      <c r="FA2966" s="55">
        <v>1994</v>
      </c>
      <c r="FB2966" s="55" t="s">
        <v>1361</v>
      </c>
      <c r="FC2966" s="55" t="s">
        <v>1258</v>
      </c>
      <c r="FD2966" s="55">
        <v>5.5</v>
      </c>
      <c r="FF2966" s="55">
        <v>2959</v>
      </c>
      <c r="FG2966" s="55" t="s">
        <v>1313</v>
      </c>
      <c r="FH2966" s="55" t="s">
        <v>1738</v>
      </c>
      <c r="FI2966" s="55">
        <v>3</v>
      </c>
      <c r="FJ2966" s="55">
        <v>400000</v>
      </c>
      <c r="FK2966" s="55" t="s">
        <v>1249</v>
      </c>
      <c r="FL2966" s="55">
        <v>0.5</v>
      </c>
    </row>
    <row r="2967" ht="14.25" customHeight="1" outlineLevel="1" spans="30:168">
      <c r="AD2967" s="62">
        <v>2960</v>
      </c>
      <c r="AE2967" s="62"/>
      <c r="AF2967" s="62" t="s">
        <v>968</v>
      </c>
      <c r="AG2967" s="62" t="s">
        <v>1235</v>
      </c>
      <c r="AH2967" s="62" t="s">
        <v>2965</v>
      </c>
      <c r="EV2967" s="55">
        <v>2960</v>
      </c>
      <c r="EW2967" s="55" t="s">
        <v>1566</v>
      </c>
      <c r="EX2967" s="55" t="s">
        <v>1738</v>
      </c>
      <c r="EY2967" s="55">
        <v>4</v>
      </c>
      <c r="EZ2967" s="55">
        <v>1995</v>
      </c>
      <c r="FA2967" s="55">
        <v>2999</v>
      </c>
      <c r="FB2967" s="55" t="s">
        <v>1361</v>
      </c>
      <c r="FC2967" s="55" t="s">
        <v>1258</v>
      </c>
      <c r="FD2967" s="55">
        <v>6</v>
      </c>
      <c r="FF2967" s="55">
        <v>2960</v>
      </c>
      <c r="FG2967" s="55" t="s">
        <v>1313</v>
      </c>
      <c r="FH2967" s="55" t="s">
        <v>1738</v>
      </c>
      <c r="FI2967" s="55">
        <v>3</v>
      </c>
      <c r="FJ2967" s="55">
        <v>530000</v>
      </c>
      <c r="FK2967" s="55" t="s">
        <v>1249</v>
      </c>
      <c r="FL2967" s="55">
        <v>0.5</v>
      </c>
    </row>
    <row r="2968" ht="14.25" customHeight="1" outlineLevel="1" spans="30:168">
      <c r="AD2968" s="62">
        <v>2961</v>
      </c>
      <c r="AE2968" s="62"/>
      <c r="AF2968" s="62" t="s">
        <v>913</v>
      </c>
      <c r="AG2968" s="62" t="s">
        <v>1235</v>
      </c>
      <c r="AH2968" s="62" t="s">
        <v>2985</v>
      </c>
      <c r="EV2968" s="55">
        <v>2961</v>
      </c>
      <c r="EW2968" s="55" t="s">
        <v>1566</v>
      </c>
      <c r="EX2968" s="55" t="s">
        <v>1738</v>
      </c>
      <c r="EY2968" s="55">
        <v>5</v>
      </c>
      <c r="EZ2968" s="55">
        <v>0</v>
      </c>
      <c r="FA2968" s="55">
        <v>1994</v>
      </c>
      <c r="FB2968" s="55" t="s">
        <v>1361</v>
      </c>
      <c r="FC2968" s="55" t="s">
        <v>1258</v>
      </c>
      <c r="FD2968" s="55">
        <v>8</v>
      </c>
      <c r="FF2968" s="55">
        <v>2961</v>
      </c>
      <c r="FG2968" s="55" t="s">
        <v>1313</v>
      </c>
      <c r="FH2968" s="55" t="s">
        <v>1738</v>
      </c>
      <c r="FI2968" s="55">
        <v>3</v>
      </c>
      <c r="FJ2968" s="55">
        <v>540000</v>
      </c>
      <c r="FK2968" s="55" t="s">
        <v>1249</v>
      </c>
      <c r="FL2968" s="55">
        <v>0.5</v>
      </c>
    </row>
    <row r="2969" ht="14.25" customHeight="1" outlineLevel="1" spans="30:168">
      <c r="AD2969" s="62">
        <v>2962</v>
      </c>
      <c r="AE2969" s="62"/>
      <c r="AF2969" s="62" t="s">
        <v>965</v>
      </c>
      <c r="AG2969" s="62" t="s">
        <v>1346</v>
      </c>
      <c r="AH2969" s="62" t="s">
        <v>2576</v>
      </c>
      <c r="EV2969" s="55">
        <v>2962</v>
      </c>
      <c r="EW2969" s="55" t="s">
        <v>1566</v>
      </c>
      <c r="EX2969" s="55" t="s">
        <v>1738</v>
      </c>
      <c r="EY2969" s="55">
        <v>5</v>
      </c>
      <c r="EZ2969" s="55">
        <v>1995</v>
      </c>
      <c r="FA2969" s="55">
        <v>2999</v>
      </c>
      <c r="FB2969" s="55" t="s">
        <v>1361</v>
      </c>
      <c r="FC2969" s="55" t="s">
        <v>1258</v>
      </c>
      <c r="FD2969" s="55">
        <v>8</v>
      </c>
      <c r="FF2969" s="55">
        <v>2962</v>
      </c>
      <c r="FG2969" s="55" t="s">
        <v>1313</v>
      </c>
      <c r="FH2969" s="55" t="s">
        <v>1738</v>
      </c>
      <c r="FI2969" s="55">
        <v>4</v>
      </c>
      <c r="FJ2969" s="55">
        <v>1000</v>
      </c>
      <c r="FK2969" s="55" t="s">
        <v>1249</v>
      </c>
      <c r="FL2969" s="55">
        <v>0.85</v>
      </c>
    </row>
    <row r="2970" ht="14.25" customHeight="1" outlineLevel="1" spans="30:168">
      <c r="AD2970" s="62">
        <v>2963</v>
      </c>
      <c r="AE2970" s="62"/>
      <c r="AF2970" s="62" t="s">
        <v>1104</v>
      </c>
      <c r="AG2970" s="62" t="s">
        <v>1346</v>
      </c>
      <c r="AH2970" s="62" t="s">
        <v>3034</v>
      </c>
      <c r="EV2970" s="55">
        <v>2963</v>
      </c>
      <c r="EW2970" s="55" t="s">
        <v>1566</v>
      </c>
      <c r="EX2970" s="55" t="s">
        <v>1963</v>
      </c>
      <c r="EY2970" s="55">
        <v>1</v>
      </c>
      <c r="EZ2970" s="55">
        <v>0</v>
      </c>
      <c r="FA2970" s="55">
        <v>1994</v>
      </c>
      <c r="FB2970" s="55" t="s">
        <v>1262</v>
      </c>
      <c r="FC2970" s="55" t="s">
        <v>1258</v>
      </c>
      <c r="FD2970" s="55">
        <v>0</v>
      </c>
      <c r="FF2970" s="55">
        <v>2963</v>
      </c>
      <c r="FG2970" s="55" t="s">
        <v>1313</v>
      </c>
      <c r="FH2970" s="55" t="s">
        <v>1738</v>
      </c>
      <c r="FI2970" s="55">
        <v>4</v>
      </c>
      <c r="FJ2970" s="55">
        <v>2500</v>
      </c>
      <c r="FK2970" s="55" t="s">
        <v>1249</v>
      </c>
      <c r="FL2970" s="55">
        <v>0.8</v>
      </c>
    </row>
    <row r="2971" ht="14.25" customHeight="1" outlineLevel="1" spans="30:168">
      <c r="AD2971" s="62">
        <v>2964</v>
      </c>
      <c r="AE2971" s="62"/>
      <c r="AF2971" s="62" t="s">
        <v>1242</v>
      </c>
      <c r="AG2971" s="62" t="s">
        <v>1474</v>
      </c>
      <c r="AH2971" s="62" t="s">
        <v>2941</v>
      </c>
      <c r="EV2971" s="55">
        <v>2964</v>
      </c>
      <c r="EW2971" s="55" t="s">
        <v>1566</v>
      </c>
      <c r="EX2971" s="55" t="s">
        <v>1963</v>
      </c>
      <c r="EY2971" s="55">
        <v>1</v>
      </c>
      <c r="EZ2971" s="55">
        <v>1995</v>
      </c>
      <c r="FA2971" s="55">
        <v>2999</v>
      </c>
      <c r="FB2971" s="55" t="s">
        <v>1262</v>
      </c>
      <c r="FC2971" s="55" t="s">
        <v>1258</v>
      </c>
      <c r="FD2971" s="55">
        <v>0</v>
      </c>
      <c r="FF2971" s="55">
        <v>2964</v>
      </c>
      <c r="FG2971" s="55" t="s">
        <v>1313</v>
      </c>
      <c r="FH2971" s="55" t="s">
        <v>1738</v>
      </c>
      <c r="FI2971" s="55">
        <v>4</v>
      </c>
      <c r="FJ2971" s="55">
        <v>5000</v>
      </c>
      <c r="FK2971" s="55" t="s">
        <v>1249</v>
      </c>
      <c r="FL2971" s="55">
        <v>0.7</v>
      </c>
    </row>
    <row r="2972" ht="14.25" customHeight="1" outlineLevel="1" spans="30:168">
      <c r="AD2972" s="62">
        <v>2965</v>
      </c>
      <c r="AE2972" s="62"/>
      <c r="AF2972" s="62" t="s">
        <v>973</v>
      </c>
      <c r="AG2972" s="62" t="s">
        <v>1474</v>
      </c>
      <c r="AH2972" s="62" t="s">
        <v>3071</v>
      </c>
      <c r="EV2972" s="55">
        <v>2965</v>
      </c>
      <c r="EW2972" s="55" t="s">
        <v>1566</v>
      </c>
      <c r="EX2972" s="55" t="s">
        <v>2016</v>
      </c>
      <c r="EY2972" s="55">
        <v>1</v>
      </c>
      <c r="EZ2972" s="55">
        <v>0</v>
      </c>
      <c r="FA2972" s="55">
        <v>1994</v>
      </c>
      <c r="FB2972" s="55" t="s">
        <v>1361</v>
      </c>
      <c r="FC2972" s="55" t="s">
        <v>1258</v>
      </c>
      <c r="FD2972" s="55">
        <v>2.5</v>
      </c>
      <c r="FF2972" s="55">
        <v>2965</v>
      </c>
      <c r="FG2972" s="55" t="s">
        <v>1313</v>
      </c>
      <c r="FH2972" s="55" t="s">
        <v>1738</v>
      </c>
      <c r="FI2972" s="55">
        <v>4</v>
      </c>
      <c r="FJ2972" s="55">
        <v>10000</v>
      </c>
      <c r="FK2972" s="55" t="s">
        <v>1249</v>
      </c>
      <c r="FL2972" s="55">
        <v>0.6</v>
      </c>
    </row>
    <row r="2973" ht="14.25" customHeight="1" outlineLevel="1" spans="30:168">
      <c r="AD2973" s="62">
        <v>2966</v>
      </c>
      <c r="AE2973" s="62"/>
      <c r="AF2973" s="62" t="s">
        <v>1107</v>
      </c>
      <c r="AG2973" s="62" t="s">
        <v>1520</v>
      </c>
      <c r="AH2973" s="62" t="s">
        <v>3085</v>
      </c>
      <c r="EV2973" s="55">
        <v>2966</v>
      </c>
      <c r="EW2973" s="55" t="s">
        <v>1566</v>
      </c>
      <c r="EX2973" s="55" t="s">
        <v>2016</v>
      </c>
      <c r="EY2973" s="55">
        <v>1</v>
      </c>
      <c r="EZ2973" s="55">
        <v>1995</v>
      </c>
      <c r="FA2973" s="55">
        <v>2999</v>
      </c>
      <c r="FB2973" s="55" t="s">
        <v>1361</v>
      </c>
      <c r="FC2973" s="55" t="s">
        <v>1258</v>
      </c>
      <c r="FD2973" s="55">
        <v>2.5</v>
      </c>
      <c r="FF2973" s="55">
        <v>2966</v>
      </c>
      <c r="FG2973" s="55" t="s">
        <v>1313</v>
      </c>
      <c r="FH2973" s="55" t="s">
        <v>1738</v>
      </c>
      <c r="FI2973" s="55">
        <v>4</v>
      </c>
      <c r="FJ2973" s="55">
        <v>25000</v>
      </c>
      <c r="FK2973" s="55" t="s">
        <v>1249</v>
      </c>
      <c r="FL2973" s="55">
        <v>0.5</v>
      </c>
    </row>
    <row r="2974" ht="14.25" customHeight="1" outlineLevel="1" spans="30:168">
      <c r="AD2974" s="62">
        <v>2967</v>
      </c>
      <c r="AE2974" s="62"/>
      <c r="AF2974" s="62" t="s">
        <v>1601</v>
      </c>
      <c r="AG2974" s="62" t="s">
        <v>1557</v>
      </c>
      <c r="AH2974" s="62" t="s">
        <v>2881</v>
      </c>
      <c r="EV2974" s="55">
        <v>2967</v>
      </c>
      <c r="EW2974" s="55" t="s">
        <v>1566</v>
      </c>
      <c r="EX2974" s="55" t="s">
        <v>2016</v>
      </c>
      <c r="EY2974" s="55">
        <v>10</v>
      </c>
      <c r="EZ2974" s="55">
        <v>0</v>
      </c>
      <c r="FA2974" s="55">
        <v>1994</v>
      </c>
      <c r="FB2974" s="55" t="s">
        <v>1361</v>
      </c>
      <c r="FC2974" s="55" t="s">
        <v>1258</v>
      </c>
      <c r="FD2974" s="55">
        <v>3.5</v>
      </c>
      <c r="FF2974" s="55">
        <v>2967</v>
      </c>
      <c r="FG2974" s="55" t="s">
        <v>1313</v>
      </c>
      <c r="FH2974" s="55" t="s">
        <v>1738</v>
      </c>
      <c r="FI2974" s="55">
        <v>4</v>
      </c>
      <c r="FJ2974" s="55">
        <v>50000</v>
      </c>
      <c r="FK2974" s="55" t="s">
        <v>1249</v>
      </c>
      <c r="FL2974" s="55">
        <v>0.5</v>
      </c>
    </row>
    <row r="2975" ht="14.25" customHeight="1" outlineLevel="1" spans="30:168">
      <c r="AD2975" s="62">
        <v>2968</v>
      </c>
      <c r="AE2975" s="62"/>
      <c r="AF2975" s="62" t="s">
        <v>1524</v>
      </c>
      <c r="AG2975" s="62" t="s">
        <v>1557</v>
      </c>
      <c r="AH2975" s="62" t="s">
        <v>1605</v>
      </c>
      <c r="EV2975" s="55">
        <v>2968</v>
      </c>
      <c r="EW2975" s="55" t="s">
        <v>1566</v>
      </c>
      <c r="EX2975" s="55" t="s">
        <v>2016</v>
      </c>
      <c r="EY2975" s="55">
        <v>10</v>
      </c>
      <c r="EZ2975" s="55">
        <v>1995</v>
      </c>
      <c r="FA2975" s="55">
        <v>2999</v>
      </c>
      <c r="FB2975" s="55" t="s">
        <v>1361</v>
      </c>
      <c r="FC2975" s="55" t="s">
        <v>1258</v>
      </c>
      <c r="FD2975" s="55">
        <v>3.5</v>
      </c>
      <c r="FF2975" s="55">
        <v>2968</v>
      </c>
      <c r="FG2975" s="55" t="s">
        <v>1313</v>
      </c>
      <c r="FH2975" s="55" t="s">
        <v>1738</v>
      </c>
      <c r="FI2975" s="55">
        <v>4</v>
      </c>
      <c r="FJ2975" s="55">
        <v>80000</v>
      </c>
      <c r="FK2975" s="55" t="s">
        <v>1249</v>
      </c>
      <c r="FL2975" s="55">
        <v>0.5</v>
      </c>
    </row>
    <row r="2976" ht="14.25" customHeight="1" outlineLevel="1" spans="30:168">
      <c r="AD2976" s="62">
        <v>2969</v>
      </c>
      <c r="AE2976" s="62"/>
      <c r="AF2976" s="62" t="s">
        <v>1815</v>
      </c>
      <c r="AG2976" s="62" t="s">
        <v>1557</v>
      </c>
      <c r="AH2976" s="62" t="s">
        <v>3116</v>
      </c>
      <c r="EV2976" s="55">
        <v>2969</v>
      </c>
      <c r="EW2976" s="55" t="s">
        <v>1566</v>
      </c>
      <c r="EX2976" s="55" t="s">
        <v>2016</v>
      </c>
      <c r="EY2976" s="55">
        <v>11</v>
      </c>
      <c r="EZ2976" s="55">
        <v>0</v>
      </c>
      <c r="FA2976" s="55">
        <v>1994</v>
      </c>
      <c r="FB2976" s="55" t="s">
        <v>1361</v>
      </c>
      <c r="FC2976" s="55" t="s">
        <v>1258</v>
      </c>
      <c r="FD2976" s="55">
        <v>3.5</v>
      </c>
      <c r="FF2976" s="55">
        <v>2969</v>
      </c>
      <c r="FG2976" s="55" t="s">
        <v>1313</v>
      </c>
      <c r="FH2976" s="55" t="s">
        <v>1738</v>
      </c>
      <c r="FI2976" s="55">
        <v>4</v>
      </c>
      <c r="FJ2976" s="55">
        <v>130000</v>
      </c>
      <c r="FK2976" s="55" t="s">
        <v>1249</v>
      </c>
      <c r="FL2976" s="55">
        <v>0.5</v>
      </c>
    </row>
    <row r="2977" ht="14.25" customHeight="1" outlineLevel="1" spans="30:168">
      <c r="AD2977" s="62">
        <v>2970</v>
      </c>
      <c r="AE2977" s="62"/>
      <c r="AF2977" s="62" t="s">
        <v>1032</v>
      </c>
      <c r="AG2977" s="62" t="s">
        <v>1598</v>
      </c>
      <c r="AH2977" s="62" t="s">
        <v>2995</v>
      </c>
      <c r="EV2977" s="55">
        <v>2970</v>
      </c>
      <c r="EW2977" s="55" t="s">
        <v>1566</v>
      </c>
      <c r="EX2977" s="55" t="s">
        <v>2016</v>
      </c>
      <c r="EY2977" s="55">
        <v>11</v>
      </c>
      <c r="EZ2977" s="55">
        <v>1995</v>
      </c>
      <c r="FA2977" s="55">
        <v>2999</v>
      </c>
      <c r="FB2977" s="55" t="s">
        <v>1361</v>
      </c>
      <c r="FC2977" s="55" t="s">
        <v>1258</v>
      </c>
      <c r="FD2977" s="55">
        <v>3.5</v>
      </c>
      <c r="FF2977" s="55">
        <v>2970</v>
      </c>
      <c r="FG2977" s="55" t="s">
        <v>1313</v>
      </c>
      <c r="FH2977" s="55" t="s">
        <v>1738</v>
      </c>
      <c r="FI2977" s="55">
        <v>4</v>
      </c>
      <c r="FJ2977" s="55">
        <v>260000</v>
      </c>
      <c r="FK2977" s="55" t="s">
        <v>1249</v>
      </c>
      <c r="FL2977" s="55">
        <v>0.5</v>
      </c>
    </row>
    <row r="2978" ht="14.25" customHeight="1" outlineLevel="1" spans="30:168">
      <c r="AD2978" s="62">
        <v>2971</v>
      </c>
      <c r="AE2978" s="62"/>
      <c r="AF2978" s="62" t="s">
        <v>921</v>
      </c>
      <c r="AG2978" s="62" t="s">
        <v>1635</v>
      </c>
      <c r="AH2978" s="62" t="s">
        <v>3025</v>
      </c>
      <c r="EV2978" s="55">
        <v>2971</v>
      </c>
      <c r="EW2978" s="55" t="s">
        <v>1566</v>
      </c>
      <c r="EX2978" s="55" t="s">
        <v>2016</v>
      </c>
      <c r="EY2978" s="55">
        <v>12</v>
      </c>
      <c r="EZ2978" s="55">
        <v>0</v>
      </c>
      <c r="FA2978" s="55">
        <v>1994</v>
      </c>
      <c r="FB2978" s="55" t="s">
        <v>1361</v>
      </c>
      <c r="FC2978" s="55" t="s">
        <v>1258</v>
      </c>
      <c r="FD2978" s="55">
        <v>6</v>
      </c>
      <c r="FF2978" s="55">
        <v>2971</v>
      </c>
      <c r="FG2978" s="55" t="s">
        <v>1313</v>
      </c>
      <c r="FH2978" s="55" t="s">
        <v>1738</v>
      </c>
      <c r="FI2978" s="55">
        <v>4</v>
      </c>
      <c r="FJ2978" s="55">
        <v>400000</v>
      </c>
      <c r="FK2978" s="55" t="s">
        <v>1249</v>
      </c>
      <c r="FL2978" s="55">
        <v>0.5</v>
      </c>
    </row>
    <row r="2979" ht="14.25" customHeight="1" outlineLevel="1" spans="30:168">
      <c r="AD2979" s="62">
        <v>2972</v>
      </c>
      <c r="AE2979" s="62"/>
      <c r="AF2979" s="62" t="s">
        <v>1442</v>
      </c>
      <c r="AG2979" s="62" t="s">
        <v>1635</v>
      </c>
      <c r="AH2979" s="62" t="s">
        <v>3007</v>
      </c>
      <c r="EV2979" s="55">
        <v>2972</v>
      </c>
      <c r="EW2979" s="55" t="s">
        <v>1566</v>
      </c>
      <c r="EX2979" s="55" t="s">
        <v>2016</v>
      </c>
      <c r="EY2979" s="55">
        <v>12</v>
      </c>
      <c r="EZ2979" s="55">
        <v>1995</v>
      </c>
      <c r="FA2979" s="55">
        <v>2999</v>
      </c>
      <c r="FB2979" s="55" t="s">
        <v>1361</v>
      </c>
      <c r="FC2979" s="55" t="s">
        <v>1258</v>
      </c>
      <c r="FD2979" s="55">
        <v>6</v>
      </c>
      <c r="FF2979" s="55">
        <v>2972</v>
      </c>
      <c r="FG2979" s="55" t="s">
        <v>1313</v>
      </c>
      <c r="FH2979" s="55" t="s">
        <v>1738</v>
      </c>
      <c r="FI2979" s="55">
        <v>4</v>
      </c>
      <c r="FJ2979" s="55">
        <v>530000</v>
      </c>
      <c r="FK2979" s="55" t="s">
        <v>1249</v>
      </c>
      <c r="FL2979" s="55">
        <v>0.5</v>
      </c>
    </row>
    <row r="2980" ht="14.25" customHeight="1" outlineLevel="1" spans="30:168">
      <c r="AD2980" s="62">
        <v>2973</v>
      </c>
      <c r="AE2980" s="62"/>
      <c r="AF2980" s="62" t="s">
        <v>1354</v>
      </c>
      <c r="AG2980" s="62" t="s">
        <v>1669</v>
      </c>
      <c r="AH2980" s="62" t="s">
        <v>3065</v>
      </c>
      <c r="EV2980" s="55">
        <v>2973</v>
      </c>
      <c r="EW2980" s="55" t="s">
        <v>1566</v>
      </c>
      <c r="EX2980" s="55" t="s">
        <v>2016</v>
      </c>
      <c r="EY2980" s="55">
        <v>13</v>
      </c>
      <c r="EZ2980" s="55">
        <v>0</v>
      </c>
      <c r="FA2980" s="55">
        <v>1994</v>
      </c>
      <c r="FB2980" s="55" t="s">
        <v>1361</v>
      </c>
      <c r="FC2980" s="55" t="s">
        <v>1258</v>
      </c>
      <c r="FD2980" s="55">
        <v>6</v>
      </c>
      <c r="FF2980" s="55">
        <v>2973</v>
      </c>
      <c r="FG2980" s="55" t="s">
        <v>1313</v>
      </c>
      <c r="FH2980" s="55" t="s">
        <v>1738</v>
      </c>
      <c r="FI2980" s="55">
        <v>4</v>
      </c>
      <c r="FJ2980" s="55">
        <v>540000</v>
      </c>
      <c r="FK2980" s="55" t="s">
        <v>1249</v>
      </c>
      <c r="FL2980" s="55">
        <v>0.5</v>
      </c>
    </row>
    <row r="2981" ht="14.25" customHeight="1" outlineLevel="1" spans="30:168">
      <c r="AD2981" s="62">
        <v>2974</v>
      </c>
      <c r="AE2981" s="62"/>
      <c r="AF2981" s="62" t="s">
        <v>1736</v>
      </c>
      <c r="AG2981" s="62" t="s">
        <v>1669</v>
      </c>
      <c r="AH2981" s="62" t="s">
        <v>3168</v>
      </c>
      <c r="EV2981" s="55">
        <v>2974</v>
      </c>
      <c r="EW2981" s="55" t="s">
        <v>1566</v>
      </c>
      <c r="EX2981" s="55" t="s">
        <v>2016</v>
      </c>
      <c r="EY2981" s="55">
        <v>13</v>
      </c>
      <c r="EZ2981" s="55">
        <v>1995</v>
      </c>
      <c r="FA2981" s="55">
        <v>2999</v>
      </c>
      <c r="FB2981" s="55" t="s">
        <v>1361</v>
      </c>
      <c r="FC2981" s="55" t="s">
        <v>1258</v>
      </c>
      <c r="FD2981" s="55">
        <v>6</v>
      </c>
      <c r="FF2981" s="55">
        <v>2974</v>
      </c>
      <c r="FG2981" s="55" t="s">
        <v>1313</v>
      </c>
      <c r="FH2981" s="55" t="s">
        <v>1738</v>
      </c>
      <c r="FI2981" s="55">
        <v>5</v>
      </c>
      <c r="FJ2981" s="55">
        <v>1000</v>
      </c>
      <c r="FK2981" s="55" t="s">
        <v>1249</v>
      </c>
      <c r="FL2981" s="55">
        <v>0.3</v>
      </c>
    </row>
    <row r="2982" ht="14.25" customHeight="1" outlineLevel="1" spans="30:168">
      <c r="AD2982" s="62">
        <v>2975</v>
      </c>
      <c r="AE2982" s="62"/>
      <c r="AF2982" s="62" t="s">
        <v>1673</v>
      </c>
      <c r="AG2982" s="62" t="s">
        <v>1669</v>
      </c>
      <c r="AH2982" s="62" t="s">
        <v>3177</v>
      </c>
      <c r="EV2982" s="55">
        <v>2975</v>
      </c>
      <c r="EW2982" s="55" t="s">
        <v>1566</v>
      </c>
      <c r="EX2982" s="55" t="s">
        <v>2016</v>
      </c>
      <c r="EY2982" s="55">
        <v>2</v>
      </c>
      <c r="EZ2982" s="55">
        <v>0</v>
      </c>
      <c r="FA2982" s="55">
        <v>1994</v>
      </c>
      <c r="FB2982" s="55" t="s">
        <v>1361</v>
      </c>
      <c r="FC2982" s="55" t="s">
        <v>1258</v>
      </c>
      <c r="FD2982" s="55">
        <v>2.5</v>
      </c>
      <c r="FF2982" s="55">
        <v>2975</v>
      </c>
      <c r="FG2982" s="55" t="s">
        <v>1313</v>
      </c>
      <c r="FH2982" s="55" t="s">
        <v>1738</v>
      </c>
      <c r="FI2982" s="55">
        <v>5</v>
      </c>
      <c r="FJ2982" s="55">
        <v>2500</v>
      </c>
      <c r="FK2982" s="55" t="s">
        <v>1249</v>
      </c>
      <c r="FL2982" s="55">
        <v>0.3</v>
      </c>
    </row>
    <row r="2983" ht="14.25" customHeight="1" outlineLevel="1" spans="30:168">
      <c r="AD2983" s="62">
        <v>2976</v>
      </c>
      <c r="AE2983" s="62"/>
      <c r="AF2983" s="62" t="s">
        <v>965</v>
      </c>
      <c r="AG2983" s="62" t="s">
        <v>1703</v>
      </c>
      <c r="AH2983" s="62" t="s">
        <v>3082</v>
      </c>
      <c r="EV2983" s="55">
        <v>2976</v>
      </c>
      <c r="EW2983" s="55" t="s">
        <v>1566</v>
      </c>
      <c r="EX2983" s="55" t="s">
        <v>2016</v>
      </c>
      <c r="EY2983" s="55">
        <v>2</v>
      </c>
      <c r="EZ2983" s="55">
        <v>1995</v>
      </c>
      <c r="FA2983" s="55">
        <v>2999</v>
      </c>
      <c r="FB2983" s="55" t="s">
        <v>1361</v>
      </c>
      <c r="FC2983" s="55" t="s">
        <v>1258</v>
      </c>
      <c r="FD2983" s="55">
        <v>2.5</v>
      </c>
      <c r="FF2983" s="55">
        <v>2976</v>
      </c>
      <c r="FG2983" s="55" t="s">
        <v>1313</v>
      </c>
      <c r="FH2983" s="55" t="s">
        <v>1738</v>
      </c>
      <c r="FI2983" s="55">
        <v>5</v>
      </c>
      <c r="FJ2983" s="55">
        <v>5000</v>
      </c>
      <c r="FK2983" s="55" t="s">
        <v>1249</v>
      </c>
      <c r="FL2983" s="55">
        <v>0.3</v>
      </c>
    </row>
    <row r="2984" ht="14.25" customHeight="1" outlineLevel="1" spans="30:168">
      <c r="AD2984" s="62">
        <v>2977</v>
      </c>
      <c r="AE2984" s="62"/>
      <c r="AF2984" s="62" t="s">
        <v>1526</v>
      </c>
      <c r="AG2984" s="62" t="s">
        <v>1703</v>
      </c>
      <c r="AH2984" s="62" t="s">
        <v>3195</v>
      </c>
      <c r="EV2984" s="55">
        <v>2977</v>
      </c>
      <c r="EW2984" s="55" t="s">
        <v>1566</v>
      </c>
      <c r="EX2984" s="55" t="s">
        <v>2016</v>
      </c>
      <c r="EY2984" s="55">
        <v>3</v>
      </c>
      <c r="EZ2984" s="55">
        <v>0</v>
      </c>
      <c r="FA2984" s="55">
        <v>1994</v>
      </c>
      <c r="FB2984" s="55" t="s">
        <v>1262</v>
      </c>
      <c r="FC2984" s="55" t="s">
        <v>1258</v>
      </c>
      <c r="FD2984" s="55">
        <v>0</v>
      </c>
      <c r="FF2984" s="55">
        <v>2977</v>
      </c>
      <c r="FG2984" s="55" t="s">
        <v>1313</v>
      </c>
      <c r="FH2984" s="55" t="s">
        <v>1738</v>
      </c>
      <c r="FI2984" s="55">
        <v>5</v>
      </c>
      <c r="FJ2984" s="55">
        <v>10000</v>
      </c>
      <c r="FK2984" s="55" t="s">
        <v>1249</v>
      </c>
      <c r="FL2984" s="55">
        <v>0.3</v>
      </c>
    </row>
    <row r="2985" ht="14.25" customHeight="1" outlineLevel="1" spans="30:168">
      <c r="AD2985" s="62">
        <v>2978</v>
      </c>
      <c r="AE2985" s="62"/>
      <c r="AF2985" s="62" t="s">
        <v>1522</v>
      </c>
      <c r="AG2985" s="62" t="s">
        <v>1097</v>
      </c>
      <c r="AH2985" s="62" t="s">
        <v>3197</v>
      </c>
      <c r="EV2985" s="55">
        <v>2978</v>
      </c>
      <c r="EW2985" s="55" t="s">
        <v>1566</v>
      </c>
      <c r="EX2985" s="55" t="s">
        <v>2016</v>
      </c>
      <c r="EY2985" s="55">
        <v>3</v>
      </c>
      <c r="EZ2985" s="55">
        <v>1995</v>
      </c>
      <c r="FA2985" s="55">
        <v>2999</v>
      </c>
      <c r="FB2985" s="55" t="s">
        <v>1262</v>
      </c>
      <c r="FC2985" s="55" t="s">
        <v>1258</v>
      </c>
      <c r="FD2985" s="55">
        <v>0</v>
      </c>
      <c r="FF2985" s="55">
        <v>2978</v>
      </c>
      <c r="FG2985" s="55" t="s">
        <v>1313</v>
      </c>
      <c r="FH2985" s="55" t="s">
        <v>1738</v>
      </c>
      <c r="FI2985" s="55">
        <v>5</v>
      </c>
      <c r="FJ2985" s="55">
        <v>25000</v>
      </c>
      <c r="FK2985" s="55" t="s">
        <v>1249</v>
      </c>
      <c r="FL2985" s="55">
        <v>0.3</v>
      </c>
    </row>
    <row r="2986" ht="14.25" customHeight="1" outlineLevel="1" spans="30:168">
      <c r="AD2986" s="62">
        <v>2979</v>
      </c>
      <c r="AE2986" s="62"/>
      <c r="AF2986" s="62" t="s">
        <v>787</v>
      </c>
      <c r="AG2986" s="62" t="s">
        <v>1097</v>
      </c>
      <c r="AH2986" s="62" t="s">
        <v>3199</v>
      </c>
      <c r="EV2986" s="55">
        <v>2979</v>
      </c>
      <c r="EW2986" s="55" t="s">
        <v>1566</v>
      </c>
      <c r="EX2986" s="55" t="s">
        <v>2016</v>
      </c>
      <c r="EY2986" s="55">
        <v>4</v>
      </c>
      <c r="EZ2986" s="55">
        <v>0</v>
      </c>
      <c r="FA2986" s="55">
        <v>1994</v>
      </c>
      <c r="FB2986" s="55" t="s">
        <v>1262</v>
      </c>
      <c r="FC2986" s="55" t="s">
        <v>1258</v>
      </c>
      <c r="FD2986" s="55">
        <v>0</v>
      </c>
      <c r="FF2986" s="55">
        <v>2979</v>
      </c>
      <c r="FG2986" s="55" t="s">
        <v>1313</v>
      </c>
      <c r="FH2986" s="55" t="s">
        <v>1738</v>
      </c>
      <c r="FI2986" s="55">
        <v>5</v>
      </c>
      <c r="FJ2986" s="55">
        <v>50000</v>
      </c>
      <c r="FK2986" s="55" t="s">
        <v>1249</v>
      </c>
      <c r="FL2986" s="55">
        <v>0.3</v>
      </c>
    </row>
    <row r="2987" ht="14.25" customHeight="1" outlineLevel="1" spans="30:168">
      <c r="AD2987" s="62">
        <v>2980</v>
      </c>
      <c r="AE2987" s="62"/>
      <c r="AF2987" s="62" t="s">
        <v>1032</v>
      </c>
      <c r="AG2987" s="62" t="s">
        <v>1097</v>
      </c>
      <c r="AH2987" s="62" t="s">
        <v>3201</v>
      </c>
      <c r="EV2987" s="55">
        <v>2980</v>
      </c>
      <c r="EW2987" s="55" t="s">
        <v>1566</v>
      </c>
      <c r="EX2987" s="55" t="s">
        <v>2016</v>
      </c>
      <c r="EY2987" s="55">
        <v>4</v>
      </c>
      <c r="EZ2987" s="55">
        <v>1995</v>
      </c>
      <c r="FA2987" s="55">
        <v>2999</v>
      </c>
      <c r="FB2987" s="55" t="s">
        <v>1262</v>
      </c>
      <c r="FC2987" s="55" t="s">
        <v>1258</v>
      </c>
      <c r="FD2987" s="55">
        <v>0</v>
      </c>
      <c r="FF2987" s="55">
        <v>2980</v>
      </c>
      <c r="FG2987" s="55" t="s">
        <v>1313</v>
      </c>
      <c r="FH2987" s="55" t="s">
        <v>1738</v>
      </c>
      <c r="FI2987" s="55">
        <v>5</v>
      </c>
      <c r="FJ2987" s="55">
        <v>80000</v>
      </c>
      <c r="FK2987" s="55" t="s">
        <v>1249</v>
      </c>
      <c r="FL2987" s="55">
        <v>0.3</v>
      </c>
    </row>
    <row r="2988" ht="14.25" customHeight="1" outlineLevel="1" spans="30:168">
      <c r="AD2988" s="62">
        <v>2981</v>
      </c>
      <c r="AE2988" s="62"/>
      <c r="AF2988" s="62" t="s">
        <v>1236</v>
      </c>
      <c r="AG2988" s="62" t="s">
        <v>665</v>
      </c>
      <c r="AH2988" s="62" t="s">
        <v>963</v>
      </c>
      <c r="EV2988" s="55">
        <v>2981</v>
      </c>
      <c r="EW2988" s="55" t="s">
        <v>1566</v>
      </c>
      <c r="EX2988" s="55" t="s">
        <v>2016</v>
      </c>
      <c r="EY2988" s="55">
        <v>5</v>
      </c>
      <c r="EZ2988" s="55">
        <v>0</v>
      </c>
      <c r="FA2988" s="55">
        <v>1994</v>
      </c>
      <c r="FB2988" s="55" t="s">
        <v>1361</v>
      </c>
      <c r="FC2988" s="55" t="s">
        <v>1258</v>
      </c>
      <c r="FD2988" s="55">
        <v>3.5</v>
      </c>
      <c r="FF2988" s="55">
        <v>2981</v>
      </c>
      <c r="FG2988" s="55" t="s">
        <v>1313</v>
      </c>
      <c r="FH2988" s="55" t="s">
        <v>1738</v>
      </c>
      <c r="FI2988" s="55">
        <v>5</v>
      </c>
      <c r="FJ2988" s="55">
        <v>130000</v>
      </c>
      <c r="FK2988" s="55" t="s">
        <v>1249</v>
      </c>
      <c r="FL2988" s="55">
        <v>0.3</v>
      </c>
    </row>
    <row r="2989" ht="14.25" customHeight="1" outlineLevel="1" spans="30:168">
      <c r="AD2989" s="62">
        <v>2982</v>
      </c>
      <c r="AE2989" s="62"/>
      <c r="AF2989" s="62" t="s">
        <v>1237</v>
      </c>
      <c r="AG2989" s="62" t="s">
        <v>781</v>
      </c>
      <c r="AH2989" s="62" t="s">
        <v>1471</v>
      </c>
      <c r="EV2989" s="55">
        <v>2982</v>
      </c>
      <c r="EW2989" s="55" t="s">
        <v>1566</v>
      </c>
      <c r="EX2989" s="55" t="s">
        <v>2016</v>
      </c>
      <c r="EY2989" s="55">
        <v>5</v>
      </c>
      <c r="EZ2989" s="55">
        <v>1995</v>
      </c>
      <c r="FA2989" s="55">
        <v>2999</v>
      </c>
      <c r="FB2989" s="55" t="s">
        <v>1361</v>
      </c>
      <c r="FC2989" s="55" t="s">
        <v>1258</v>
      </c>
      <c r="FD2989" s="55">
        <v>3.5</v>
      </c>
      <c r="FF2989" s="55">
        <v>2982</v>
      </c>
      <c r="FG2989" s="55" t="s">
        <v>1313</v>
      </c>
      <c r="FH2989" s="55" t="s">
        <v>1738</v>
      </c>
      <c r="FI2989" s="55">
        <v>5</v>
      </c>
      <c r="FJ2989" s="55">
        <v>260000</v>
      </c>
      <c r="FK2989" s="55" t="s">
        <v>1249</v>
      </c>
      <c r="FL2989" s="55">
        <v>0.3</v>
      </c>
    </row>
    <row r="2990" ht="14.25" customHeight="1" outlineLevel="1" spans="30:168">
      <c r="AD2990" s="62">
        <v>2983</v>
      </c>
      <c r="AE2990" s="62"/>
      <c r="AF2990" s="62" t="s">
        <v>684</v>
      </c>
      <c r="AG2990" s="62" t="s">
        <v>1389</v>
      </c>
      <c r="AH2990" s="62" t="s">
        <v>1757</v>
      </c>
      <c r="EV2990" s="55">
        <v>2983</v>
      </c>
      <c r="EW2990" s="55" t="s">
        <v>1566</v>
      </c>
      <c r="EX2990" s="55" t="s">
        <v>2016</v>
      </c>
      <c r="EY2990" s="55">
        <v>6</v>
      </c>
      <c r="EZ2990" s="55">
        <v>0</v>
      </c>
      <c r="FA2990" s="55">
        <v>1994</v>
      </c>
      <c r="FB2990" s="55" t="s">
        <v>1361</v>
      </c>
      <c r="FC2990" s="55" t="s">
        <v>1258</v>
      </c>
      <c r="FD2990" s="55">
        <v>4</v>
      </c>
      <c r="FF2990" s="55">
        <v>2983</v>
      </c>
      <c r="FG2990" s="55" t="s">
        <v>1313</v>
      </c>
      <c r="FH2990" s="55" t="s">
        <v>1738</v>
      </c>
      <c r="FI2990" s="55">
        <v>5</v>
      </c>
      <c r="FJ2990" s="55">
        <v>400000</v>
      </c>
      <c r="FK2990" s="55" t="s">
        <v>1249</v>
      </c>
      <c r="FL2990" s="55">
        <v>0.3</v>
      </c>
    </row>
    <row r="2991" ht="14.25" customHeight="1" outlineLevel="1" spans="30:168">
      <c r="AD2991" s="62">
        <v>2984</v>
      </c>
      <c r="AE2991" s="62"/>
      <c r="AF2991" s="62" t="s">
        <v>1349</v>
      </c>
      <c r="AG2991" s="62" t="s">
        <v>64</v>
      </c>
      <c r="AH2991" s="62" t="s">
        <v>1942</v>
      </c>
      <c r="EV2991" s="55">
        <v>2984</v>
      </c>
      <c r="EW2991" s="55" t="s">
        <v>1566</v>
      </c>
      <c r="EX2991" s="55" t="s">
        <v>2016</v>
      </c>
      <c r="EY2991" s="55">
        <v>6</v>
      </c>
      <c r="EZ2991" s="55">
        <v>1995</v>
      </c>
      <c r="FA2991" s="55">
        <v>2999</v>
      </c>
      <c r="FB2991" s="55" t="s">
        <v>1361</v>
      </c>
      <c r="FC2991" s="55" t="s">
        <v>1258</v>
      </c>
      <c r="FD2991" s="55">
        <v>4</v>
      </c>
      <c r="FF2991" s="55">
        <v>2984</v>
      </c>
      <c r="FG2991" s="55" t="s">
        <v>1313</v>
      </c>
      <c r="FH2991" s="55" t="s">
        <v>1738</v>
      </c>
      <c r="FI2991" s="55">
        <v>5</v>
      </c>
      <c r="FJ2991" s="55">
        <v>530000</v>
      </c>
      <c r="FK2991" s="55" t="s">
        <v>1249</v>
      </c>
      <c r="FL2991" s="55">
        <v>0.3</v>
      </c>
    </row>
    <row r="2992" ht="14.25" customHeight="1" outlineLevel="1" spans="30:168">
      <c r="AD2992" s="62">
        <v>2985</v>
      </c>
      <c r="AE2992" s="62"/>
      <c r="AF2992" s="62" t="s">
        <v>2091</v>
      </c>
      <c r="AG2992" s="62" t="s">
        <v>64</v>
      </c>
      <c r="AH2992" s="62" t="s">
        <v>2221</v>
      </c>
      <c r="EV2992" s="55">
        <v>2985</v>
      </c>
      <c r="EW2992" s="55" t="s">
        <v>1566</v>
      </c>
      <c r="EX2992" s="55" t="s">
        <v>2016</v>
      </c>
      <c r="EY2992" s="55">
        <v>7</v>
      </c>
      <c r="EZ2992" s="55">
        <v>0</v>
      </c>
      <c r="FA2992" s="55">
        <v>1994</v>
      </c>
      <c r="FB2992" s="55" t="s">
        <v>1361</v>
      </c>
      <c r="FC2992" s="55" t="s">
        <v>1258</v>
      </c>
      <c r="FD2992" s="55">
        <v>3.5</v>
      </c>
      <c r="FF2992" s="55">
        <v>2985</v>
      </c>
      <c r="FG2992" s="55" t="s">
        <v>1313</v>
      </c>
      <c r="FH2992" s="55" t="s">
        <v>1738</v>
      </c>
      <c r="FI2992" s="55">
        <v>5</v>
      </c>
      <c r="FJ2992" s="55">
        <v>540000</v>
      </c>
      <c r="FK2992" s="55" t="s">
        <v>1249</v>
      </c>
      <c r="FL2992" s="55">
        <v>0.3</v>
      </c>
    </row>
    <row r="2993" ht="14.25" customHeight="1" outlineLevel="1" spans="30:168">
      <c r="AD2993" s="62">
        <v>2986</v>
      </c>
      <c r="AE2993" s="62"/>
      <c r="AF2993" s="62" t="s">
        <v>1733</v>
      </c>
      <c r="AG2993" s="62" t="s">
        <v>64</v>
      </c>
      <c r="AH2993" s="62" t="s">
        <v>2351</v>
      </c>
      <c r="EV2993" s="55">
        <v>2986</v>
      </c>
      <c r="EW2993" s="55" t="s">
        <v>1566</v>
      </c>
      <c r="EX2993" s="55" t="s">
        <v>2016</v>
      </c>
      <c r="EY2993" s="55">
        <v>7</v>
      </c>
      <c r="EZ2993" s="55">
        <v>1995</v>
      </c>
      <c r="FA2993" s="55">
        <v>2999</v>
      </c>
      <c r="FB2993" s="55" t="s">
        <v>1361</v>
      </c>
      <c r="FC2993" s="55" t="s">
        <v>1258</v>
      </c>
      <c r="FD2993" s="55">
        <v>3.5</v>
      </c>
      <c r="FF2993" s="55">
        <v>2986</v>
      </c>
      <c r="FG2993" s="55" t="s">
        <v>1313</v>
      </c>
      <c r="FH2993" s="55" t="s">
        <v>1963</v>
      </c>
      <c r="FI2993" s="55">
        <v>1</v>
      </c>
      <c r="FJ2993" s="55">
        <v>0</v>
      </c>
      <c r="FK2993" s="55" t="s">
        <v>1249</v>
      </c>
      <c r="FL2993" s="55">
        <v>0.3</v>
      </c>
    </row>
    <row r="2994" ht="14.25" customHeight="1" outlineLevel="1" spans="30:168">
      <c r="AD2994" s="62">
        <v>2987</v>
      </c>
      <c r="AE2994" s="62"/>
      <c r="AF2994" s="62" t="s">
        <v>1991</v>
      </c>
      <c r="AG2994" s="62" t="s">
        <v>64</v>
      </c>
      <c r="AH2994" s="62" t="s">
        <v>2477</v>
      </c>
      <c r="EV2994" s="55">
        <v>2987</v>
      </c>
      <c r="EW2994" s="55" t="s">
        <v>1566</v>
      </c>
      <c r="EX2994" s="55" t="s">
        <v>2016</v>
      </c>
      <c r="EY2994" s="55">
        <v>8</v>
      </c>
      <c r="EZ2994" s="55">
        <v>0</v>
      </c>
      <c r="FA2994" s="55">
        <v>1994</v>
      </c>
      <c r="FB2994" s="55" t="s">
        <v>1361</v>
      </c>
      <c r="FC2994" s="55" t="s">
        <v>1258</v>
      </c>
      <c r="FD2994" s="55">
        <v>4</v>
      </c>
      <c r="FF2994" s="55">
        <v>2987</v>
      </c>
      <c r="FG2994" s="55" t="s">
        <v>1313</v>
      </c>
      <c r="FH2994" s="55" t="s">
        <v>1963</v>
      </c>
      <c r="FI2994" s="55">
        <v>1</v>
      </c>
      <c r="FJ2994" s="55">
        <v>1000</v>
      </c>
      <c r="FK2994" s="55" t="s">
        <v>1249</v>
      </c>
      <c r="FL2994" s="55">
        <v>0.3</v>
      </c>
    </row>
    <row r="2995" ht="14.25" customHeight="1" outlineLevel="1" spans="30:168">
      <c r="AD2995" s="62">
        <v>2988</v>
      </c>
      <c r="AE2995" s="62"/>
      <c r="AF2995" s="62" t="s">
        <v>2159</v>
      </c>
      <c r="AG2995" s="62" t="s">
        <v>64</v>
      </c>
      <c r="AH2995" s="62" t="s">
        <v>2603</v>
      </c>
      <c r="EV2995" s="55">
        <v>2988</v>
      </c>
      <c r="EW2995" s="55" t="s">
        <v>1566</v>
      </c>
      <c r="EX2995" s="55" t="s">
        <v>2016</v>
      </c>
      <c r="EY2995" s="55">
        <v>8</v>
      </c>
      <c r="EZ2995" s="55">
        <v>1995</v>
      </c>
      <c r="FA2995" s="55">
        <v>2999</v>
      </c>
      <c r="FB2995" s="55" t="s">
        <v>1361</v>
      </c>
      <c r="FC2995" s="55" t="s">
        <v>1258</v>
      </c>
      <c r="FD2995" s="55">
        <v>4</v>
      </c>
      <c r="FF2995" s="55">
        <v>2988</v>
      </c>
      <c r="FG2995" s="55" t="s">
        <v>1313</v>
      </c>
      <c r="FH2995" s="55" t="s">
        <v>1963</v>
      </c>
      <c r="FI2995" s="55">
        <v>1</v>
      </c>
      <c r="FJ2995" s="55">
        <v>2500</v>
      </c>
      <c r="FK2995" s="55" t="s">
        <v>1249</v>
      </c>
      <c r="FL2995" s="55">
        <v>0.3</v>
      </c>
    </row>
    <row r="2996" ht="14.25" customHeight="1" outlineLevel="1" spans="30:168">
      <c r="AD2996" s="62">
        <v>2989</v>
      </c>
      <c r="AE2996" s="62"/>
      <c r="AF2996" s="62" t="s">
        <v>1888</v>
      </c>
      <c r="AG2996" s="62" t="s">
        <v>64</v>
      </c>
      <c r="AH2996" s="62" t="s">
        <v>2708</v>
      </c>
      <c r="EV2996" s="55">
        <v>2989</v>
      </c>
      <c r="EW2996" s="55" t="s">
        <v>1566</v>
      </c>
      <c r="EX2996" s="55" t="s">
        <v>2016</v>
      </c>
      <c r="EY2996" s="55">
        <v>9</v>
      </c>
      <c r="EZ2996" s="55">
        <v>0</v>
      </c>
      <c r="FA2996" s="55">
        <v>1994</v>
      </c>
      <c r="FB2996" s="55" t="s">
        <v>1361</v>
      </c>
      <c r="FC2996" s="55" t="s">
        <v>1258</v>
      </c>
      <c r="FD2996" s="55">
        <v>4.5</v>
      </c>
      <c r="FF2996" s="55">
        <v>2989</v>
      </c>
      <c r="FG2996" s="55" t="s">
        <v>1313</v>
      </c>
      <c r="FH2996" s="55" t="s">
        <v>1963</v>
      </c>
      <c r="FI2996" s="55">
        <v>1</v>
      </c>
      <c r="FJ2996" s="55">
        <v>5000</v>
      </c>
      <c r="FK2996" s="55" t="s">
        <v>1249</v>
      </c>
      <c r="FL2996" s="55">
        <v>0.3</v>
      </c>
    </row>
    <row r="2997" ht="14.25" customHeight="1" outlineLevel="1" spans="30:168">
      <c r="AD2997" s="62">
        <v>2990</v>
      </c>
      <c r="AE2997" s="62"/>
      <c r="AF2997" s="62" t="s">
        <v>1865</v>
      </c>
      <c r="AG2997" s="62" t="s">
        <v>64</v>
      </c>
      <c r="AH2997" s="62" t="s">
        <v>2788</v>
      </c>
      <c r="EV2997" s="55">
        <v>2990</v>
      </c>
      <c r="EW2997" s="55" t="s">
        <v>1566</v>
      </c>
      <c r="EX2997" s="55" t="s">
        <v>2016</v>
      </c>
      <c r="EY2997" s="55">
        <v>9</v>
      </c>
      <c r="EZ2997" s="55">
        <v>1995</v>
      </c>
      <c r="FA2997" s="55">
        <v>2999</v>
      </c>
      <c r="FB2997" s="55" t="s">
        <v>1361</v>
      </c>
      <c r="FC2997" s="55" t="s">
        <v>1258</v>
      </c>
      <c r="FD2997" s="55">
        <v>4.5</v>
      </c>
      <c r="FF2997" s="55">
        <v>2990</v>
      </c>
      <c r="FG2997" s="55" t="s">
        <v>1313</v>
      </c>
      <c r="FH2997" s="55" t="s">
        <v>1963</v>
      </c>
      <c r="FI2997" s="55">
        <v>1</v>
      </c>
      <c r="FJ2997" s="55">
        <v>10000</v>
      </c>
      <c r="FK2997" s="55" t="s">
        <v>1249</v>
      </c>
      <c r="FL2997" s="55">
        <v>0.3</v>
      </c>
    </row>
    <row r="2998" ht="14.25" customHeight="1" outlineLevel="1" spans="30:168">
      <c r="AD2998" s="62">
        <v>2991</v>
      </c>
      <c r="AE2998" s="62"/>
      <c r="AF2998" s="62" t="s">
        <v>1347</v>
      </c>
      <c r="AG2998" s="62" t="s">
        <v>64</v>
      </c>
      <c r="AH2998" s="62" t="s">
        <v>2856</v>
      </c>
      <c r="EV2998" s="55">
        <v>2991</v>
      </c>
      <c r="EW2998" s="55" t="s">
        <v>1566</v>
      </c>
      <c r="EX2998" s="55" t="s">
        <v>2135</v>
      </c>
      <c r="EY2998" s="55">
        <v>1</v>
      </c>
      <c r="EZ2998" s="55">
        <v>0</v>
      </c>
      <c r="FA2998" s="55">
        <v>1994</v>
      </c>
      <c r="FB2998" s="55" t="s">
        <v>1262</v>
      </c>
      <c r="FC2998" s="55" t="s">
        <v>1258</v>
      </c>
      <c r="FD2998" s="55">
        <v>0</v>
      </c>
      <c r="FF2998" s="55">
        <v>2991</v>
      </c>
      <c r="FG2998" s="55" t="s">
        <v>1313</v>
      </c>
      <c r="FH2998" s="55" t="s">
        <v>1963</v>
      </c>
      <c r="FI2998" s="55">
        <v>1</v>
      </c>
      <c r="FJ2998" s="55">
        <v>25000</v>
      </c>
      <c r="FK2998" s="55" t="s">
        <v>1249</v>
      </c>
      <c r="FL2998" s="55">
        <v>0.3</v>
      </c>
    </row>
    <row r="2999" ht="14.25" customHeight="1" outlineLevel="1" spans="30:168">
      <c r="AD2999" s="62">
        <v>2992</v>
      </c>
      <c r="AE2999" s="62"/>
      <c r="AF2999" s="62" t="s">
        <v>1101</v>
      </c>
      <c r="AG2999" s="62" t="s">
        <v>1022</v>
      </c>
      <c r="AH2999" s="62" t="s">
        <v>2290</v>
      </c>
      <c r="EV2999" s="55">
        <v>2992</v>
      </c>
      <c r="EW2999" s="55" t="s">
        <v>1566</v>
      </c>
      <c r="EX2999" s="55" t="s">
        <v>2135</v>
      </c>
      <c r="EY2999" s="55">
        <v>1</v>
      </c>
      <c r="EZ2999" s="55">
        <v>1995</v>
      </c>
      <c r="FA2999" s="55">
        <v>2999</v>
      </c>
      <c r="FB2999" s="55" t="s">
        <v>1262</v>
      </c>
      <c r="FC2999" s="55" t="s">
        <v>1258</v>
      </c>
      <c r="FD2999" s="55">
        <v>0</v>
      </c>
      <c r="FF2999" s="55">
        <v>2992</v>
      </c>
      <c r="FG2999" s="55" t="s">
        <v>1313</v>
      </c>
      <c r="FH2999" s="55" t="s">
        <v>1963</v>
      </c>
      <c r="FI2999" s="55">
        <v>1</v>
      </c>
      <c r="FJ2999" s="55">
        <v>50000</v>
      </c>
      <c r="FK2999" s="55" t="s">
        <v>1249</v>
      </c>
      <c r="FL2999" s="55">
        <v>0.3</v>
      </c>
    </row>
    <row r="3000" ht="14.25" customHeight="1" outlineLevel="1" spans="30:168">
      <c r="AD3000" s="62">
        <v>2993</v>
      </c>
      <c r="AE3000" s="62"/>
      <c r="AF3000" s="62" t="s">
        <v>1559</v>
      </c>
      <c r="AG3000" s="62" t="s">
        <v>1022</v>
      </c>
      <c r="AH3000" s="62" t="s">
        <v>2939</v>
      </c>
      <c r="EV3000" s="55">
        <v>2993</v>
      </c>
      <c r="EW3000" s="55" t="s">
        <v>1566</v>
      </c>
      <c r="EX3000" s="55" t="s">
        <v>1988</v>
      </c>
      <c r="EY3000" s="55">
        <v>1</v>
      </c>
      <c r="EZ3000" s="55">
        <v>0</v>
      </c>
      <c r="FA3000" s="55">
        <v>1994</v>
      </c>
      <c r="FB3000" s="55" t="s">
        <v>1262</v>
      </c>
      <c r="FC3000" s="55" t="s">
        <v>1258</v>
      </c>
      <c r="FD3000" s="55">
        <v>0</v>
      </c>
      <c r="FF3000" s="55">
        <v>2993</v>
      </c>
      <c r="FG3000" s="55" t="s">
        <v>1313</v>
      </c>
      <c r="FH3000" s="55" t="s">
        <v>1963</v>
      </c>
      <c r="FI3000" s="55">
        <v>1</v>
      </c>
      <c r="FJ3000" s="55">
        <v>80000</v>
      </c>
      <c r="FK3000" s="55" t="s">
        <v>1249</v>
      </c>
      <c r="FL3000" s="55">
        <v>0.3</v>
      </c>
    </row>
    <row r="3001" ht="14.25" customHeight="1" outlineLevel="1" spans="30:168">
      <c r="AD3001" s="62">
        <v>2994</v>
      </c>
      <c r="AE3001" s="62"/>
      <c r="AF3001" s="62" t="s">
        <v>1103</v>
      </c>
      <c r="AG3001" s="62" t="s">
        <v>1235</v>
      </c>
      <c r="AH3001" s="62" t="s">
        <v>2968</v>
      </c>
      <c r="EV3001" s="55">
        <v>2994</v>
      </c>
      <c r="EW3001" s="55" t="s">
        <v>1566</v>
      </c>
      <c r="EX3001" s="55" t="s">
        <v>1988</v>
      </c>
      <c r="EY3001" s="55">
        <v>1</v>
      </c>
      <c r="EZ3001" s="55">
        <v>1995</v>
      </c>
      <c r="FA3001" s="55">
        <v>2999</v>
      </c>
      <c r="FB3001" s="55" t="s">
        <v>1262</v>
      </c>
      <c r="FC3001" s="55" t="s">
        <v>1258</v>
      </c>
      <c r="FD3001" s="55">
        <v>0</v>
      </c>
      <c r="FF3001" s="55">
        <v>2994</v>
      </c>
      <c r="FG3001" s="55" t="s">
        <v>1313</v>
      </c>
      <c r="FH3001" s="55" t="s">
        <v>1963</v>
      </c>
      <c r="FI3001" s="55">
        <v>1</v>
      </c>
      <c r="FJ3001" s="55">
        <v>130000</v>
      </c>
      <c r="FK3001" s="55" t="s">
        <v>1249</v>
      </c>
      <c r="FL3001" s="55">
        <v>0.3</v>
      </c>
    </row>
    <row r="3002" ht="14.25" customHeight="1" outlineLevel="1" spans="30:168">
      <c r="AD3002" s="62">
        <v>2995</v>
      </c>
      <c r="AE3002" s="62"/>
      <c r="AF3002" s="62" t="s">
        <v>1240</v>
      </c>
      <c r="AG3002" s="62" t="s">
        <v>1235</v>
      </c>
      <c r="AH3002" s="62" t="s">
        <v>2987</v>
      </c>
      <c r="EV3002" s="55">
        <v>2995</v>
      </c>
      <c r="EW3002" s="55" t="s">
        <v>1566</v>
      </c>
      <c r="EX3002" s="55" t="s">
        <v>1607</v>
      </c>
      <c r="EY3002" s="55">
        <v>1</v>
      </c>
      <c r="EZ3002" s="55">
        <v>0</v>
      </c>
      <c r="FA3002" s="55">
        <v>1994</v>
      </c>
      <c r="FB3002" s="55" t="s">
        <v>1361</v>
      </c>
      <c r="FC3002" s="55" t="s">
        <v>1258</v>
      </c>
      <c r="FD3002" s="55">
        <v>2.5</v>
      </c>
      <c r="FF3002" s="55">
        <v>2995</v>
      </c>
      <c r="FG3002" s="55" t="s">
        <v>1313</v>
      </c>
      <c r="FH3002" s="55" t="s">
        <v>1963</v>
      </c>
      <c r="FI3002" s="55">
        <v>1</v>
      </c>
      <c r="FJ3002" s="55">
        <v>260000</v>
      </c>
      <c r="FK3002" s="55" t="s">
        <v>1249</v>
      </c>
      <c r="FL3002" s="55">
        <v>0.3</v>
      </c>
    </row>
    <row r="3003" ht="14.25" customHeight="1" outlineLevel="1" spans="30:168">
      <c r="AD3003" s="62">
        <v>2996</v>
      </c>
      <c r="AE3003" s="62"/>
      <c r="AF3003" s="62" t="s">
        <v>970</v>
      </c>
      <c r="AG3003" s="62" t="s">
        <v>1346</v>
      </c>
      <c r="AH3003" s="62" t="s">
        <v>2589</v>
      </c>
      <c r="EV3003" s="55">
        <v>2996</v>
      </c>
      <c r="EW3003" s="55" t="s">
        <v>1566</v>
      </c>
      <c r="EX3003" s="55" t="s">
        <v>1607</v>
      </c>
      <c r="EY3003" s="55">
        <v>1</v>
      </c>
      <c r="EZ3003" s="55">
        <v>1995</v>
      </c>
      <c r="FA3003" s="55">
        <v>2999</v>
      </c>
      <c r="FB3003" s="55" t="s">
        <v>1361</v>
      </c>
      <c r="FC3003" s="55" t="s">
        <v>1258</v>
      </c>
      <c r="FD3003" s="55">
        <v>2.5</v>
      </c>
      <c r="FF3003" s="55">
        <v>2996</v>
      </c>
      <c r="FG3003" s="55" t="s">
        <v>1313</v>
      </c>
      <c r="FH3003" s="55" t="s">
        <v>1963</v>
      </c>
      <c r="FI3003" s="55">
        <v>1</v>
      </c>
      <c r="FJ3003" s="55">
        <v>400000</v>
      </c>
      <c r="FK3003" s="55" t="s">
        <v>1249</v>
      </c>
      <c r="FL3003" s="55">
        <v>0.3</v>
      </c>
    </row>
    <row r="3004" ht="14.25" customHeight="1" outlineLevel="1" spans="30:168">
      <c r="AD3004" s="62">
        <v>2997</v>
      </c>
      <c r="AE3004" s="62"/>
      <c r="AF3004" s="62" t="s">
        <v>916</v>
      </c>
      <c r="AG3004" s="62" t="s">
        <v>1435</v>
      </c>
      <c r="AH3004" s="62" t="s">
        <v>2925</v>
      </c>
      <c r="EV3004" s="55">
        <v>2997</v>
      </c>
      <c r="EW3004" s="55" t="s">
        <v>1566</v>
      </c>
      <c r="EX3004" s="55" t="s">
        <v>1607</v>
      </c>
      <c r="EY3004" s="55">
        <v>2</v>
      </c>
      <c r="EZ3004" s="55">
        <v>0</v>
      </c>
      <c r="FA3004" s="55">
        <v>1994</v>
      </c>
      <c r="FB3004" s="55" t="s">
        <v>1361</v>
      </c>
      <c r="FC3004" s="55" t="s">
        <v>1258</v>
      </c>
      <c r="FD3004" s="55">
        <v>2.5</v>
      </c>
      <c r="FF3004" s="55">
        <v>2997</v>
      </c>
      <c r="FG3004" s="55" t="s">
        <v>1313</v>
      </c>
      <c r="FH3004" s="55" t="s">
        <v>1963</v>
      </c>
      <c r="FI3004" s="55">
        <v>1</v>
      </c>
      <c r="FJ3004" s="55">
        <v>530000</v>
      </c>
      <c r="FK3004" s="55" t="s">
        <v>1249</v>
      </c>
      <c r="FL3004" s="55">
        <v>0.3</v>
      </c>
    </row>
    <row r="3005" ht="14.25" customHeight="1" outlineLevel="1" spans="30:168">
      <c r="AD3005" s="62">
        <v>2998</v>
      </c>
      <c r="AE3005" s="62"/>
      <c r="AF3005" s="62" t="s">
        <v>1478</v>
      </c>
      <c r="AG3005" s="62" t="s">
        <v>1474</v>
      </c>
      <c r="AH3005" s="62" t="s">
        <v>2946</v>
      </c>
      <c r="EV3005" s="55">
        <v>2998</v>
      </c>
      <c r="EW3005" s="55" t="s">
        <v>1566</v>
      </c>
      <c r="EX3005" s="55" t="s">
        <v>1607</v>
      </c>
      <c r="EY3005" s="55">
        <v>2</v>
      </c>
      <c r="EZ3005" s="55">
        <v>1995</v>
      </c>
      <c r="FA3005" s="55">
        <v>2999</v>
      </c>
      <c r="FB3005" s="55" t="s">
        <v>1361</v>
      </c>
      <c r="FC3005" s="55" t="s">
        <v>1258</v>
      </c>
      <c r="FD3005" s="55">
        <v>2.5</v>
      </c>
      <c r="FF3005" s="55">
        <v>2998</v>
      </c>
      <c r="FG3005" s="55" t="s">
        <v>1313</v>
      </c>
      <c r="FH3005" s="55" t="s">
        <v>1963</v>
      </c>
      <c r="FI3005" s="55">
        <v>1</v>
      </c>
      <c r="FJ3005" s="55">
        <v>540000</v>
      </c>
      <c r="FK3005" s="55" t="s">
        <v>1249</v>
      </c>
      <c r="FL3005" s="55">
        <v>0.3</v>
      </c>
    </row>
    <row r="3006" ht="14.25" customHeight="1" outlineLevel="1" spans="30:168">
      <c r="AD3006" s="62">
        <v>2999</v>
      </c>
      <c r="AE3006" s="62"/>
      <c r="AF3006" s="62" t="s">
        <v>912</v>
      </c>
      <c r="AG3006" s="62" t="s">
        <v>1474</v>
      </c>
      <c r="AH3006" s="62" t="s">
        <v>3074</v>
      </c>
      <c r="EV3006" s="55">
        <v>2999</v>
      </c>
      <c r="EW3006" s="55" t="s">
        <v>1566</v>
      </c>
      <c r="EX3006" s="55" t="s">
        <v>1607</v>
      </c>
      <c r="EY3006" s="55">
        <v>3</v>
      </c>
      <c r="EZ3006" s="55">
        <v>0</v>
      </c>
      <c r="FA3006" s="55">
        <v>1994</v>
      </c>
      <c r="FB3006" s="55" t="s">
        <v>1262</v>
      </c>
      <c r="FC3006" s="55" t="s">
        <v>1258</v>
      </c>
      <c r="FD3006" s="55">
        <v>0</v>
      </c>
      <c r="FF3006" s="55">
        <v>2999</v>
      </c>
      <c r="FG3006" s="55" t="s">
        <v>1313</v>
      </c>
      <c r="FH3006" s="55" t="s">
        <v>2016</v>
      </c>
      <c r="FI3006" s="55">
        <v>1</v>
      </c>
      <c r="FJ3006" s="55">
        <v>0</v>
      </c>
      <c r="FK3006" s="55" t="s">
        <v>1249</v>
      </c>
      <c r="FL3006" s="55">
        <v>0.35</v>
      </c>
    </row>
    <row r="3007" ht="14.25" customHeight="1" outlineLevel="1" spans="30:168">
      <c r="AD3007" s="62">
        <v>3000</v>
      </c>
      <c r="AE3007" s="62"/>
      <c r="AF3007" s="62" t="s">
        <v>974</v>
      </c>
      <c r="AG3007" s="62" t="s">
        <v>1520</v>
      </c>
      <c r="AH3007" s="62" t="s">
        <v>3088</v>
      </c>
      <c r="EV3007" s="55">
        <v>3000</v>
      </c>
      <c r="EW3007" s="55" t="s">
        <v>1566</v>
      </c>
      <c r="EX3007" s="55" t="s">
        <v>1607</v>
      </c>
      <c r="EY3007" s="55">
        <v>3</v>
      </c>
      <c r="EZ3007" s="55">
        <v>1995</v>
      </c>
      <c r="FA3007" s="55">
        <v>2999</v>
      </c>
      <c r="FB3007" s="55" t="s">
        <v>1262</v>
      </c>
      <c r="FC3007" s="55" t="s">
        <v>1258</v>
      </c>
      <c r="FD3007" s="55">
        <v>0</v>
      </c>
      <c r="FF3007" s="55">
        <v>3000</v>
      </c>
      <c r="FG3007" s="55" t="s">
        <v>1313</v>
      </c>
      <c r="FH3007" s="55" t="s">
        <v>2016</v>
      </c>
      <c r="FI3007" s="55">
        <v>1</v>
      </c>
      <c r="FJ3007" s="55">
        <v>1000</v>
      </c>
      <c r="FK3007" s="55" t="s">
        <v>1249</v>
      </c>
      <c r="FL3007" s="55">
        <v>0.3</v>
      </c>
    </row>
    <row r="3008" ht="14.25" customHeight="1" outlineLevel="1" spans="30:168">
      <c r="AD3008" s="62">
        <v>3001</v>
      </c>
      <c r="AE3008" s="62"/>
      <c r="AF3008" s="62" t="s">
        <v>1672</v>
      </c>
      <c r="AG3008" s="62" t="s">
        <v>1557</v>
      </c>
      <c r="AH3008" s="62" t="s">
        <v>2888</v>
      </c>
      <c r="EV3008" s="55">
        <v>3001</v>
      </c>
      <c r="EW3008" s="55" t="s">
        <v>1566</v>
      </c>
      <c r="EX3008" s="55" t="s">
        <v>2048</v>
      </c>
      <c r="EY3008" s="55">
        <v>1</v>
      </c>
      <c r="EZ3008" s="55">
        <v>0</v>
      </c>
      <c r="FA3008" s="55">
        <v>1994</v>
      </c>
      <c r="FB3008" s="55" t="s">
        <v>1361</v>
      </c>
      <c r="FC3008" s="55" t="s">
        <v>1258</v>
      </c>
      <c r="FD3008" s="55">
        <v>2.5</v>
      </c>
      <c r="FF3008" s="55">
        <v>3001</v>
      </c>
      <c r="FG3008" s="55" t="s">
        <v>1313</v>
      </c>
      <c r="FH3008" s="55" t="s">
        <v>2016</v>
      </c>
      <c r="FI3008" s="55">
        <v>1</v>
      </c>
      <c r="FJ3008" s="55">
        <v>2500</v>
      </c>
      <c r="FK3008" s="55" t="s">
        <v>1249</v>
      </c>
      <c r="FL3008" s="55">
        <v>0.3</v>
      </c>
    </row>
    <row r="3009" ht="14.25" customHeight="1" outlineLevel="1" spans="30:168">
      <c r="AD3009" s="62">
        <v>3002</v>
      </c>
      <c r="AE3009" s="62"/>
      <c r="AF3009" s="62" t="s">
        <v>1032</v>
      </c>
      <c r="AG3009" s="62" t="s">
        <v>1557</v>
      </c>
      <c r="AH3009" s="62" t="s">
        <v>1642</v>
      </c>
      <c r="EV3009" s="55">
        <v>3002</v>
      </c>
      <c r="EW3009" s="55" t="s">
        <v>1566</v>
      </c>
      <c r="EX3009" s="55" t="s">
        <v>2048</v>
      </c>
      <c r="EY3009" s="55">
        <v>1</v>
      </c>
      <c r="EZ3009" s="55">
        <v>1995</v>
      </c>
      <c r="FA3009" s="55">
        <v>2999</v>
      </c>
      <c r="FB3009" s="55" t="s">
        <v>1361</v>
      </c>
      <c r="FC3009" s="55" t="s">
        <v>1258</v>
      </c>
      <c r="FD3009" s="55">
        <v>2.7</v>
      </c>
      <c r="FF3009" s="55">
        <v>3002</v>
      </c>
      <c r="FG3009" s="55" t="s">
        <v>1313</v>
      </c>
      <c r="FH3009" s="55" t="s">
        <v>2016</v>
      </c>
      <c r="FI3009" s="55">
        <v>1</v>
      </c>
      <c r="FJ3009" s="55">
        <v>5000</v>
      </c>
      <c r="FK3009" s="55" t="s">
        <v>1249</v>
      </c>
      <c r="FL3009" s="55">
        <v>0.3</v>
      </c>
    </row>
    <row r="3010" ht="14.25" customHeight="1" outlineLevel="1" spans="30:168">
      <c r="AD3010" s="62">
        <v>3003</v>
      </c>
      <c r="AE3010" s="62"/>
      <c r="AF3010" s="62" t="s">
        <v>1305</v>
      </c>
      <c r="AG3010" s="62" t="s">
        <v>1557</v>
      </c>
      <c r="AH3010" s="62" t="s">
        <v>3118</v>
      </c>
      <c r="EV3010" s="55">
        <v>3003</v>
      </c>
      <c r="EW3010" s="55" t="s">
        <v>1566</v>
      </c>
      <c r="EX3010" s="55" t="s">
        <v>2048</v>
      </c>
      <c r="EY3010" s="55">
        <v>2</v>
      </c>
      <c r="EZ3010" s="55">
        <v>0</v>
      </c>
      <c r="FA3010" s="55">
        <v>1994</v>
      </c>
      <c r="FB3010" s="55" t="s">
        <v>1361</v>
      </c>
      <c r="FC3010" s="55" t="s">
        <v>1258</v>
      </c>
      <c r="FD3010" s="55">
        <v>2.5</v>
      </c>
      <c r="FF3010" s="55">
        <v>3003</v>
      </c>
      <c r="FG3010" s="55" t="s">
        <v>1313</v>
      </c>
      <c r="FH3010" s="55" t="s">
        <v>2016</v>
      </c>
      <c r="FI3010" s="55">
        <v>1</v>
      </c>
      <c r="FJ3010" s="55">
        <v>10000</v>
      </c>
      <c r="FK3010" s="55" t="s">
        <v>1249</v>
      </c>
      <c r="FL3010" s="55">
        <v>0.3</v>
      </c>
    </row>
    <row r="3011" ht="14.25" customHeight="1" outlineLevel="1" spans="30:168">
      <c r="AD3011" s="62">
        <v>3004</v>
      </c>
      <c r="AE3011" s="62"/>
      <c r="AF3011" s="62" t="s">
        <v>680</v>
      </c>
      <c r="AG3011" s="62" t="s">
        <v>1598</v>
      </c>
      <c r="AH3011" s="62" t="s">
        <v>3128</v>
      </c>
      <c r="EV3011" s="55">
        <v>3004</v>
      </c>
      <c r="EW3011" s="55" t="s">
        <v>1566</v>
      </c>
      <c r="EX3011" s="55" t="s">
        <v>2048</v>
      </c>
      <c r="EY3011" s="55">
        <v>2</v>
      </c>
      <c r="EZ3011" s="55">
        <v>1995</v>
      </c>
      <c r="FA3011" s="55">
        <v>2999</v>
      </c>
      <c r="FB3011" s="55" t="s">
        <v>1361</v>
      </c>
      <c r="FC3011" s="55" t="s">
        <v>1258</v>
      </c>
      <c r="FD3011" s="55">
        <v>2.55</v>
      </c>
      <c r="FF3011" s="55">
        <v>3004</v>
      </c>
      <c r="FG3011" s="55" t="s">
        <v>1313</v>
      </c>
      <c r="FH3011" s="55" t="s">
        <v>2016</v>
      </c>
      <c r="FI3011" s="55">
        <v>1</v>
      </c>
      <c r="FJ3011" s="55">
        <v>25000</v>
      </c>
      <c r="FK3011" s="55" t="s">
        <v>1249</v>
      </c>
      <c r="FL3011" s="55">
        <v>0.3</v>
      </c>
    </row>
    <row r="3012" ht="14.25" customHeight="1" outlineLevel="1" spans="30:168">
      <c r="AD3012" s="62">
        <v>3005</v>
      </c>
      <c r="AE3012" s="62"/>
      <c r="AF3012" s="62" t="s">
        <v>789</v>
      </c>
      <c r="AG3012" s="62" t="s">
        <v>1635</v>
      </c>
      <c r="AH3012" s="62" t="s">
        <v>2238</v>
      </c>
      <c r="EV3012" s="55">
        <v>3005</v>
      </c>
      <c r="EW3012" s="55" t="s">
        <v>1566</v>
      </c>
      <c r="EX3012" s="55" t="s">
        <v>2048</v>
      </c>
      <c r="EY3012" s="55">
        <v>3</v>
      </c>
      <c r="EZ3012" s="55">
        <v>0</v>
      </c>
      <c r="FA3012" s="55">
        <v>1994</v>
      </c>
      <c r="FB3012" s="55" t="s">
        <v>1361</v>
      </c>
      <c r="FC3012" s="55" t="s">
        <v>1258</v>
      </c>
      <c r="FD3012" s="55">
        <v>2.5</v>
      </c>
      <c r="FF3012" s="55">
        <v>3005</v>
      </c>
      <c r="FG3012" s="55" t="s">
        <v>1313</v>
      </c>
      <c r="FH3012" s="55" t="s">
        <v>2016</v>
      </c>
      <c r="FI3012" s="55">
        <v>1</v>
      </c>
      <c r="FJ3012" s="55">
        <v>50000</v>
      </c>
      <c r="FK3012" s="55" t="s">
        <v>1249</v>
      </c>
      <c r="FL3012" s="55">
        <v>0.3</v>
      </c>
    </row>
    <row r="3013" ht="14.25" customHeight="1" outlineLevel="1" spans="30:168">
      <c r="AD3013" s="62">
        <v>3006</v>
      </c>
      <c r="AE3013" s="62"/>
      <c r="AF3013" s="62" t="s">
        <v>1443</v>
      </c>
      <c r="AG3013" s="62" t="s">
        <v>1669</v>
      </c>
      <c r="AH3013" s="62" t="s">
        <v>2982</v>
      </c>
      <c r="EV3013" s="55">
        <v>3006</v>
      </c>
      <c r="EW3013" s="55" t="s">
        <v>1566</v>
      </c>
      <c r="EX3013" s="55" t="s">
        <v>2048</v>
      </c>
      <c r="EY3013" s="55">
        <v>3</v>
      </c>
      <c r="EZ3013" s="55">
        <v>1995</v>
      </c>
      <c r="FA3013" s="55">
        <v>2999</v>
      </c>
      <c r="FB3013" s="55" t="s">
        <v>1361</v>
      </c>
      <c r="FC3013" s="55" t="s">
        <v>1258</v>
      </c>
      <c r="FD3013" s="55">
        <v>2.55</v>
      </c>
      <c r="FF3013" s="55">
        <v>3006</v>
      </c>
      <c r="FG3013" s="55" t="s">
        <v>1313</v>
      </c>
      <c r="FH3013" s="55" t="s">
        <v>2016</v>
      </c>
      <c r="FI3013" s="55">
        <v>1</v>
      </c>
      <c r="FJ3013" s="55">
        <v>80000</v>
      </c>
      <c r="FK3013" s="55" t="s">
        <v>1249</v>
      </c>
      <c r="FL3013" s="55">
        <v>0.3</v>
      </c>
    </row>
    <row r="3014" ht="14.25" customHeight="1" outlineLevel="1" spans="30:168">
      <c r="AD3014" s="62">
        <v>3007</v>
      </c>
      <c r="AE3014" s="62"/>
      <c r="AF3014" s="62" t="s">
        <v>1245</v>
      </c>
      <c r="AG3014" s="62" t="s">
        <v>1669</v>
      </c>
      <c r="AH3014" s="62" t="s">
        <v>3068</v>
      </c>
      <c r="EV3014" s="55">
        <v>3007</v>
      </c>
      <c r="EW3014" s="55" t="s">
        <v>1566</v>
      </c>
      <c r="EX3014" s="55" t="s">
        <v>2048</v>
      </c>
      <c r="EY3014" s="55">
        <v>4</v>
      </c>
      <c r="EZ3014" s="55">
        <v>0</v>
      </c>
      <c r="FA3014" s="55">
        <v>1994</v>
      </c>
      <c r="FB3014" s="55" t="s">
        <v>1361</v>
      </c>
      <c r="FC3014" s="55" t="s">
        <v>1258</v>
      </c>
      <c r="FD3014" s="55">
        <v>2.5</v>
      </c>
      <c r="FF3014" s="55">
        <v>3007</v>
      </c>
      <c r="FG3014" s="55" t="s">
        <v>1313</v>
      </c>
      <c r="FH3014" s="55" t="s">
        <v>2016</v>
      </c>
      <c r="FI3014" s="55">
        <v>1</v>
      </c>
      <c r="FJ3014" s="55">
        <v>130000</v>
      </c>
      <c r="FK3014" s="55" t="s">
        <v>1249</v>
      </c>
      <c r="FL3014" s="55">
        <v>0.3</v>
      </c>
    </row>
    <row r="3015" ht="14.25" customHeight="1" outlineLevel="1" spans="30:168">
      <c r="AD3015" s="62">
        <v>3008</v>
      </c>
      <c r="AE3015" s="62"/>
      <c r="AF3015" s="62" t="s">
        <v>795</v>
      </c>
      <c r="AG3015" s="62" t="s">
        <v>1669</v>
      </c>
      <c r="AH3015" s="62" t="s">
        <v>3170</v>
      </c>
      <c r="EV3015" s="55">
        <v>3008</v>
      </c>
      <c r="EW3015" s="55" t="s">
        <v>1566</v>
      </c>
      <c r="EX3015" s="55" t="s">
        <v>2048</v>
      </c>
      <c r="EY3015" s="55">
        <v>4</v>
      </c>
      <c r="EZ3015" s="55">
        <v>1995</v>
      </c>
      <c r="FA3015" s="55">
        <v>2999</v>
      </c>
      <c r="FB3015" s="55" t="s">
        <v>1361</v>
      </c>
      <c r="FC3015" s="55" t="s">
        <v>1258</v>
      </c>
      <c r="FD3015" s="55">
        <v>2.63</v>
      </c>
      <c r="FF3015" s="55">
        <v>3008</v>
      </c>
      <c r="FG3015" s="55" t="s">
        <v>1313</v>
      </c>
      <c r="FH3015" s="55" t="s">
        <v>2016</v>
      </c>
      <c r="FI3015" s="55">
        <v>1</v>
      </c>
      <c r="FJ3015" s="55">
        <v>260000</v>
      </c>
      <c r="FK3015" s="55" t="s">
        <v>1249</v>
      </c>
      <c r="FL3015" s="55">
        <v>0.3</v>
      </c>
    </row>
    <row r="3016" ht="14.25" customHeight="1" outlineLevel="1" spans="30:168">
      <c r="AD3016" s="62">
        <v>3009</v>
      </c>
      <c r="AE3016" s="62"/>
      <c r="AF3016" s="62" t="s">
        <v>1481</v>
      </c>
      <c r="AG3016" s="62" t="s">
        <v>1669</v>
      </c>
      <c r="AH3016" s="62" t="s">
        <v>3179</v>
      </c>
      <c r="EV3016" s="55">
        <v>3009</v>
      </c>
      <c r="EW3016" s="55" t="s">
        <v>1566</v>
      </c>
      <c r="EX3016" s="55" t="s">
        <v>2048</v>
      </c>
      <c r="EY3016" s="55">
        <v>5</v>
      </c>
      <c r="EZ3016" s="55">
        <v>0</v>
      </c>
      <c r="FA3016" s="55">
        <v>1994</v>
      </c>
      <c r="FB3016" s="55" t="s">
        <v>1361</v>
      </c>
      <c r="FC3016" s="55" t="s">
        <v>1258</v>
      </c>
      <c r="FD3016" s="55">
        <v>2.5</v>
      </c>
      <c r="FF3016" s="55">
        <v>3009</v>
      </c>
      <c r="FG3016" s="55" t="s">
        <v>1313</v>
      </c>
      <c r="FH3016" s="55" t="s">
        <v>2016</v>
      </c>
      <c r="FI3016" s="55">
        <v>1</v>
      </c>
      <c r="FJ3016" s="55">
        <v>400000</v>
      </c>
      <c r="FK3016" s="55" t="s">
        <v>1249</v>
      </c>
      <c r="FL3016" s="55">
        <v>0.3</v>
      </c>
    </row>
    <row r="3017" ht="14.25" customHeight="1" outlineLevel="1" spans="30:168">
      <c r="AD3017" s="62">
        <v>3010</v>
      </c>
      <c r="AE3017" s="62"/>
      <c r="AF3017" s="62" t="s">
        <v>1562</v>
      </c>
      <c r="AG3017" s="62" t="s">
        <v>1703</v>
      </c>
      <c r="AH3017" s="62" t="s">
        <v>3083</v>
      </c>
      <c r="EV3017" s="55">
        <v>3010</v>
      </c>
      <c r="EW3017" s="55" t="s">
        <v>1566</v>
      </c>
      <c r="EX3017" s="55" t="s">
        <v>2048</v>
      </c>
      <c r="EY3017" s="55">
        <v>5</v>
      </c>
      <c r="EZ3017" s="55">
        <v>1995</v>
      </c>
      <c r="FA3017" s="55">
        <v>2999</v>
      </c>
      <c r="FB3017" s="55" t="s">
        <v>1361</v>
      </c>
      <c r="FC3017" s="55" t="s">
        <v>1258</v>
      </c>
      <c r="FD3017" s="55">
        <v>2.5</v>
      </c>
      <c r="FF3017" s="55">
        <v>3010</v>
      </c>
      <c r="FG3017" s="55" t="s">
        <v>1313</v>
      </c>
      <c r="FH3017" s="55" t="s">
        <v>2016</v>
      </c>
      <c r="FI3017" s="55">
        <v>1</v>
      </c>
      <c r="FJ3017" s="55">
        <v>530000</v>
      </c>
      <c r="FK3017" s="55" t="s">
        <v>1249</v>
      </c>
      <c r="FL3017" s="55">
        <v>0.3</v>
      </c>
    </row>
    <row r="3018" ht="14.25" customHeight="1" outlineLevel="1" spans="30:168">
      <c r="AD3018" s="62">
        <v>3011</v>
      </c>
      <c r="AE3018" s="62"/>
      <c r="AF3018" s="62" t="s">
        <v>1444</v>
      </c>
      <c r="AG3018" s="62" t="s">
        <v>1703</v>
      </c>
      <c r="AH3018" s="62" t="s">
        <v>3212</v>
      </c>
      <c r="EV3018" s="55">
        <v>3011</v>
      </c>
      <c r="EW3018" s="55" t="s">
        <v>1566</v>
      </c>
      <c r="EX3018" s="55" t="s">
        <v>2048</v>
      </c>
      <c r="EY3018" s="55">
        <v>6</v>
      </c>
      <c r="EZ3018" s="55">
        <v>0</v>
      </c>
      <c r="FA3018" s="55">
        <v>1994</v>
      </c>
      <c r="FB3018" s="55" t="s">
        <v>1361</v>
      </c>
      <c r="FC3018" s="55" t="s">
        <v>1258</v>
      </c>
      <c r="FD3018" s="55">
        <v>2.5</v>
      </c>
      <c r="FF3018" s="55">
        <v>3011</v>
      </c>
      <c r="FG3018" s="55" t="s">
        <v>1313</v>
      </c>
      <c r="FH3018" s="55" t="s">
        <v>2016</v>
      </c>
      <c r="FI3018" s="55">
        <v>1</v>
      </c>
      <c r="FJ3018" s="55">
        <v>540000</v>
      </c>
      <c r="FK3018" s="55" t="s">
        <v>1249</v>
      </c>
      <c r="FL3018" s="55">
        <v>0.3</v>
      </c>
    </row>
    <row r="3019" ht="14.25" customHeight="1" outlineLevel="1" spans="30:168">
      <c r="AD3019" s="62">
        <v>3012</v>
      </c>
      <c r="AE3019" s="62"/>
      <c r="AF3019" s="62" t="s">
        <v>1560</v>
      </c>
      <c r="AG3019" s="62" t="s">
        <v>1097</v>
      </c>
      <c r="AH3019" s="62" t="s">
        <v>3221</v>
      </c>
      <c r="EV3019" s="55">
        <v>3012</v>
      </c>
      <c r="EW3019" s="55" t="s">
        <v>1566</v>
      </c>
      <c r="EX3019" s="55" t="s">
        <v>2048</v>
      </c>
      <c r="EY3019" s="55">
        <v>6</v>
      </c>
      <c r="EZ3019" s="55">
        <v>1995</v>
      </c>
      <c r="FA3019" s="55">
        <v>2999</v>
      </c>
      <c r="FB3019" s="55" t="s">
        <v>1361</v>
      </c>
      <c r="FC3019" s="55" t="s">
        <v>1258</v>
      </c>
      <c r="FD3019" s="55">
        <v>2.5</v>
      </c>
      <c r="FF3019" s="55">
        <v>3012</v>
      </c>
      <c r="FG3019" s="55" t="s">
        <v>1313</v>
      </c>
      <c r="FH3019" s="55" t="s">
        <v>2016</v>
      </c>
      <c r="FI3019" s="55">
        <v>10</v>
      </c>
      <c r="FJ3019" s="55">
        <v>0</v>
      </c>
      <c r="FK3019" s="55" t="s">
        <v>1249</v>
      </c>
      <c r="FL3019" s="55">
        <v>0.5</v>
      </c>
    </row>
    <row r="3020" ht="14.25" customHeight="1" outlineLevel="1" spans="30:168">
      <c r="AD3020" s="62">
        <v>3013</v>
      </c>
      <c r="AE3020" s="62"/>
      <c r="AF3020" s="62" t="s">
        <v>911</v>
      </c>
      <c r="AG3020" s="62" t="s">
        <v>1097</v>
      </c>
      <c r="AH3020" s="62" t="s">
        <v>3230</v>
      </c>
      <c r="EV3020" s="55">
        <v>3013</v>
      </c>
      <c r="EW3020" s="55" t="s">
        <v>1566</v>
      </c>
      <c r="EX3020" s="55" t="s">
        <v>2048</v>
      </c>
      <c r="EY3020" s="55">
        <v>7</v>
      </c>
      <c r="EZ3020" s="55">
        <v>0</v>
      </c>
      <c r="FA3020" s="55">
        <v>1994</v>
      </c>
      <c r="FB3020" s="55" t="s">
        <v>1361</v>
      </c>
      <c r="FC3020" s="55" t="s">
        <v>1258</v>
      </c>
      <c r="FD3020" s="55">
        <v>2.5</v>
      </c>
      <c r="FF3020" s="55">
        <v>3013</v>
      </c>
      <c r="FG3020" s="55" t="s">
        <v>1313</v>
      </c>
      <c r="FH3020" s="55" t="s">
        <v>2016</v>
      </c>
      <c r="FI3020" s="55">
        <v>10</v>
      </c>
      <c r="FJ3020" s="55">
        <v>1000</v>
      </c>
      <c r="FK3020" s="55" t="s">
        <v>1249</v>
      </c>
      <c r="FL3020" s="55">
        <v>0.45</v>
      </c>
    </row>
    <row r="3021" ht="14.25" customHeight="1" outlineLevel="1" spans="30:168">
      <c r="AD3021" s="62">
        <v>3014</v>
      </c>
      <c r="AE3021" s="62"/>
      <c r="AF3021" s="62" t="s">
        <v>790</v>
      </c>
      <c r="AG3021" s="62" t="s">
        <v>1394</v>
      </c>
      <c r="AH3021" s="62" t="s">
        <v>2781</v>
      </c>
      <c r="EV3021" s="55">
        <v>3014</v>
      </c>
      <c r="EW3021" s="55" t="s">
        <v>1566</v>
      </c>
      <c r="EX3021" s="55" t="s">
        <v>2048</v>
      </c>
      <c r="EY3021" s="55">
        <v>7</v>
      </c>
      <c r="EZ3021" s="55">
        <v>1995</v>
      </c>
      <c r="FA3021" s="55">
        <v>2999</v>
      </c>
      <c r="FB3021" s="55" t="s">
        <v>1361</v>
      </c>
      <c r="FC3021" s="55" t="s">
        <v>1258</v>
      </c>
      <c r="FD3021" s="55">
        <v>2.5</v>
      </c>
      <c r="FF3021" s="55">
        <v>3014</v>
      </c>
      <c r="FG3021" s="55" t="s">
        <v>1313</v>
      </c>
      <c r="FH3021" s="55" t="s">
        <v>2016</v>
      </c>
      <c r="FI3021" s="55">
        <v>10</v>
      </c>
      <c r="FJ3021" s="55">
        <v>2500</v>
      </c>
      <c r="FK3021" s="55" t="s">
        <v>1249</v>
      </c>
      <c r="FL3021" s="55">
        <v>0.4</v>
      </c>
    </row>
    <row r="3022" ht="14.25" customHeight="1" outlineLevel="1" spans="30:168">
      <c r="AD3022" s="62">
        <v>3015</v>
      </c>
      <c r="AE3022" s="62"/>
      <c r="AF3022" s="62" t="s">
        <v>964</v>
      </c>
      <c r="AG3022" s="62" t="s">
        <v>665</v>
      </c>
      <c r="AH3022" s="62" t="s">
        <v>1019</v>
      </c>
      <c r="EV3022" s="55">
        <v>3015</v>
      </c>
      <c r="EW3022" s="55" t="s">
        <v>1566</v>
      </c>
      <c r="EX3022" s="55" t="s">
        <v>2048</v>
      </c>
      <c r="EY3022" s="55">
        <v>8</v>
      </c>
      <c r="EZ3022" s="55">
        <v>0</v>
      </c>
      <c r="FA3022" s="55">
        <v>1994</v>
      </c>
      <c r="FB3022" s="55" t="s">
        <v>1262</v>
      </c>
      <c r="FC3022" s="55" t="s">
        <v>1258</v>
      </c>
      <c r="FD3022" s="55">
        <v>0</v>
      </c>
      <c r="FF3022" s="55">
        <v>3015</v>
      </c>
      <c r="FG3022" s="55" t="s">
        <v>1313</v>
      </c>
      <c r="FH3022" s="55" t="s">
        <v>2016</v>
      </c>
      <c r="FI3022" s="55">
        <v>10</v>
      </c>
      <c r="FJ3022" s="55">
        <v>5000</v>
      </c>
      <c r="FK3022" s="55" t="s">
        <v>1249</v>
      </c>
      <c r="FL3022" s="55">
        <v>0.4</v>
      </c>
    </row>
    <row r="3023" ht="14.25" customHeight="1" outlineLevel="1" spans="30:168">
      <c r="AD3023" s="62">
        <v>3016</v>
      </c>
      <c r="AE3023" s="62"/>
      <c r="AF3023" s="62" t="s">
        <v>1297</v>
      </c>
      <c r="AG3023" s="62" t="s">
        <v>781</v>
      </c>
      <c r="AH3023" s="62" t="s">
        <v>1516</v>
      </c>
      <c r="EV3023" s="55">
        <v>3016</v>
      </c>
      <c r="EW3023" s="55" t="s">
        <v>1566</v>
      </c>
      <c r="EX3023" s="55" t="s">
        <v>2048</v>
      </c>
      <c r="EY3023" s="55">
        <v>8</v>
      </c>
      <c r="EZ3023" s="55">
        <v>1995</v>
      </c>
      <c r="FA3023" s="55">
        <v>2999</v>
      </c>
      <c r="FB3023" s="55" t="s">
        <v>1262</v>
      </c>
      <c r="FC3023" s="55" t="s">
        <v>1258</v>
      </c>
      <c r="FD3023" s="55">
        <v>0</v>
      </c>
      <c r="FF3023" s="55">
        <v>3016</v>
      </c>
      <c r="FG3023" s="55" t="s">
        <v>1313</v>
      </c>
      <c r="FH3023" s="55" t="s">
        <v>2016</v>
      </c>
      <c r="FI3023" s="55">
        <v>10</v>
      </c>
      <c r="FJ3023" s="55">
        <v>10000</v>
      </c>
      <c r="FK3023" s="55" t="s">
        <v>1249</v>
      </c>
      <c r="FL3023" s="55">
        <v>0.4</v>
      </c>
    </row>
    <row r="3024" ht="14.25" customHeight="1" outlineLevel="1" spans="30:168">
      <c r="AD3024" s="62">
        <v>3017</v>
      </c>
      <c r="AE3024" s="62"/>
      <c r="AF3024" s="62" t="s">
        <v>2275</v>
      </c>
      <c r="AG3024" s="62" t="s">
        <v>64</v>
      </c>
      <c r="AH3024" s="62" t="s">
        <v>1864</v>
      </c>
      <c r="EV3024" s="55">
        <v>3017</v>
      </c>
      <c r="EW3024" s="55" t="s">
        <v>1566</v>
      </c>
      <c r="EX3024" s="55" t="s">
        <v>1944</v>
      </c>
      <c r="EY3024" s="55">
        <v>1</v>
      </c>
      <c r="EZ3024" s="55">
        <v>0</v>
      </c>
      <c r="FA3024" s="55">
        <v>1994</v>
      </c>
      <c r="FB3024" s="55" t="s">
        <v>1262</v>
      </c>
      <c r="FC3024" s="55" t="s">
        <v>1258</v>
      </c>
      <c r="FD3024" s="55">
        <v>0</v>
      </c>
      <c r="FF3024" s="55">
        <v>3017</v>
      </c>
      <c r="FG3024" s="55" t="s">
        <v>1313</v>
      </c>
      <c r="FH3024" s="55" t="s">
        <v>2016</v>
      </c>
      <c r="FI3024" s="55">
        <v>10</v>
      </c>
      <c r="FJ3024" s="55">
        <v>25000</v>
      </c>
      <c r="FK3024" s="55" t="s">
        <v>1249</v>
      </c>
      <c r="FL3024" s="55">
        <v>0.4</v>
      </c>
    </row>
    <row r="3025" ht="14.25" customHeight="1" outlineLevel="1" spans="30:168">
      <c r="AD3025" s="62">
        <v>3018</v>
      </c>
      <c r="AE3025" s="62"/>
      <c r="AF3025" s="62" t="s">
        <v>1475</v>
      </c>
      <c r="AG3025" s="62" t="s">
        <v>64</v>
      </c>
      <c r="AH3025" s="62" t="s">
        <v>1409</v>
      </c>
      <c r="EV3025" s="55">
        <v>3018</v>
      </c>
      <c r="EW3025" s="55" t="s">
        <v>1566</v>
      </c>
      <c r="EX3025" s="55" t="s">
        <v>1944</v>
      </c>
      <c r="EY3025" s="55">
        <v>1</v>
      </c>
      <c r="EZ3025" s="55">
        <v>1995</v>
      </c>
      <c r="FA3025" s="55">
        <v>2999</v>
      </c>
      <c r="FB3025" s="55" t="s">
        <v>1262</v>
      </c>
      <c r="FC3025" s="55" t="s">
        <v>1258</v>
      </c>
      <c r="FD3025" s="55">
        <v>0</v>
      </c>
      <c r="FF3025" s="55">
        <v>3018</v>
      </c>
      <c r="FG3025" s="55" t="s">
        <v>1313</v>
      </c>
      <c r="FH3025" s="55" t="s">
        <v>2016</v>
      </c>
      <c r="FI3025" s="55">
        <v>10</v>
      </c>
      <c r="FJ3025" s="55">
        <v>50000</v>
      </c>
      <c r="FK3025" s="55" t="s">
        <v>1249</v>
      </c>
      <c r="FL3025" s="55">
        <v>0.35</v>
      </c>
    </row>
    <row r="3026" ht="14.25" customHeight="1" outlineLevel="1" spans="30:168">
      <c r="AD3026" s="62">
        <v>3019</v>
      </c>
      <c r="AE3026" s="62"/>
      <c r="AF3026" s="62" t="s">
        <v>2605</v>
      </c>
      <c r="AG3026" s="62" t="s">
        <v>64</v>
      </c>
      <c r="AH3026" s="62" t="s">
        <v>1449</v>
      </c>
      <c r="EV3026" s="55">
        <v>3019</v>
      </c>
      <c r="EW3026" s="55" t="s">
        <v>1566</v>
      </c>
      <c r="EX3026" s="55" t="s">
        <v>2012</v>
      </c>
      <c r="EY3026" s="55">
        <v>1</v>
      </c>
      <c r="EZ3026" s="55">
        <v>0</v>
      </c>
      <c r="FA3026" s="55">
        <v>1994</v>
      </c>
      <c r="FB3026" s="55" t="s">
        <v>1262</v>
      </c>
      <c r="FC3026" s="55" t="s">
        <v>1258</v>
      </c>
      <c r="FD3026" s="55">
        <v>0</v>
      </c>
      <c r="FF3026" s="55">
        <v>3019</v>
      </c>
      <c r="FG3026" s="55" t="s">
        <v>1313</v>
      </c>
      <c r="FH3026" s="55" t="s">
        <v>2016</v>
      </c>
      <c r="FI3026" s="55">
        <v>10</v>
      </c>
      <c r="FJ3026" s="55">
        <v>80000</v>
      </c>
      <c r="FK3026" s="55" t="s">
        <v>1249</v>
      </c>
      <c r="FL3026" s="55">
        <v>0.35</v>
      </c>
    </row>
    <row r="3027" ht="14.25" customHeight="1" outlineLevel="1" spans="30:168">
      <c r="AD3027" s="62">
        <v>3020</v>
      </c>
      <c r="AE3027" s="62"/>
      <c r="AF3027" s="62" t="s">
        <v>2621</v>
      </c>
      <c r="AG3027" s="62" t="s">
        <v>64</v>
      </c>
      <c r="AH3027" s="62" t="s">
        <v>1489</v>
      </c>
      <c r="EV3027" s="55">
        <v>3020</v>
      </c>
      <c r="EW3027" s="55" t="s">
        <v>1566</v>
      </c>
      <c r="EX3027" s="55" t="s">
        <v>2012</v>
      </c>
      <c r="EY3027" s="55">
        <v>1</v>
      </c>
      <c r="EZ3027" s="55">
        <v>1995</v>
      </c>
      <c r="FA3027" s="55">
        <v>2999</v>
      </c>
      <c r="FB3027" s="55" t="s">
        <v>1262</v>
      </c>
      <c r="FC3027" s="55" t="s">
        <v>1258</v>
      </c>
      <c r="FD3027" s="55">
        <v>0</v>
      </c>
      <c r="FF3027" s="55">
        <v>3020</v>
      </c>
      <c r="FG3027" s="55" t="s">
        <v>1313</v>
      </c>
      <c r="FH3027" s="55" t="s">
        <v>2016</v>
      </c>
      <c r="FI3027" s="55">
        <v>10</v>
      </c>
      <c r="FJ3027" s="55">
        <v>130000</v>
      </c>
      <c r="FK3027" s="55" t="s">
        <v>1249</v>
      </c>
      <c r="FL3027" s="55">
        <v>0.35</v>
      </c>
    </row>
    <row r="3028" ht="14.25" customHeight="1" outlineLevel="1" spans="30:168">
      <c r="AD3028" s="62">
        <v>3021</v>
      </c>
      <c r="AE3028" s="62"/>
      <c r="AF3028" s="62" t="s">
        <v>1032</v>
      </c>
      <c r="AG3028" s="62" t="s">
        <v>64</v>
      </c>
      <c r="AH3028" s="62" t="s">
        <v>1530</v>
      </c>
      <c r="EV3028" s="55">
        <v>3021</v>
      </c>
      <c r="EW3028" s="55" t="s">
        <v>1566</v>
      </c>
      <c r="EX3028" s="55" t="s">
        <v>1490</v>
      </c>
      <c r="EY3028" s="55">
        <v>1</v>
      </c>
      <c r="EZ3028" s="55">
        <v>0</v>
      </c>
      <c r="FA3028" s="55">
        <v>1994</v>
      </c>
      <c r="FB3028" s="55" t="s">
        <v>1361</v>
      </c>
      <c r="FC3028" s="55" t="s">
        <v>1258</v>
      </c>
      <c r="FD3028" s="55">
        <v>2.5</v>
      </c>
      <c r="FF3028" s="55">
        <v>3021</v>
      </c>
      <c r="FG3028" s="55" t="s">
        <v>1313</v>
      </c>
      <c r="FH3028" s="55" t="s">
        <v>2016</v>
      </c>
      <c r="FI3028" s="55">
        <v>10</v>
      </c>
      <c r="FJ3028" s="55">
        <v>260000</v>
      </c>
      <c r="FK3028" s="55" t="s">
        <v>1249</v>
      </c>
      <c r="FL3028" s="55">
        <v>0.35</v>
      </c>
    </row>
    <row r="3029" ht="14.25" customHeight="1" outlineLevel="1" spans="30:168">
      <c r="AD3029" s="62">
        <v>3022</v>
      </c>
      <c r="AE3029" s="62"/>
      <c r="AF3029" s="62" t="s">
        <v>1558</v>
      </c>
      <c r="AG3029" s="62" t="s">
        <v>64</v>
      </c>
      <c r="AH3029" s="62" t="s">
        <v>1568</v>
      </c>
      <c r="EV3029" s="55">
        <v>3022</v>
      </c>
      <c r="EW3029" s="55" t="s">
        <v>1566</v>
      </c>
      <c r="EX3029" s="55" t="s">
        <v>1490</v>
      </c>
      <c r="EY3029" s="55">
        <v>1</v>
      </c>
      <c r="EZ3029" s="55">
        <v>1995</v>
      </c>
      <c r="FA3029" s="55">
        <v>2999</v>
      </c>
      <c r="FB3029" s="55" t="s">
        <v>1361</v>
      </c>
      <c r="FC3029" s="55" t="s">
        <v>1258</v>
      </c>
      <c r="FD3029" s="55">
        <v>2.83</v>
      </c>
      <c r="FF3029" s="55">
        <v>3022</v>
      </c>
      <c r="FG3029" s="55" t="s">
        <v>1313</v>
      </c>
      <c r="FH3029" s="55" t="s">
        <v>2016</v>
      </c>
      <c r="FI3029" s="55">
        <v>10</v>
      </c>
      <c r="FJ3029" s="55">
        <v>400000</v>
      </c>
      <c r="FK3029" s="55" t="s">
        <v>1249</v>
      </c>
      <c r="FL3029" s="55">
        <v>0.35</v>
      </c>
    </row>
    <row r="3030" ht="14.25" customHeight="1" outlineLevel="1" spans="30:168">
      <c r="AD3030" s="62">
        <v>3023</v>
      </c>
      <c r="AE3030" s="62"/>
      <c r="AF3030" s="62" t="s">
        <v>1672</v>
      </c>
      <c r="AG3030" s="62" t="s">
        <v>64</v>
      </c>
      <c r="AH3030" s="62" t="s">
        <v>1606</v>
      </c>
      <c r="EV3030" s="55">
        <v>3023</v>
      </c>
      <c r="EW3030" s="55" t="s">
        <v>1566</v>
      </c>
      <c r="EX3030" s="55" t="s">
        <v>1490</v>
      </c>
      <c r="EY3030" s="55">
        <v>2</v>
      </c>
      <c r="EZ3030" s="55">
        <v>0</v>
      </c>
      <c r="FA3030" s="55">
        <v>1994</v>
      </c>
      <c r="FB3030" s="55" t="s">
        <v>1361</v>
      </c>
      <c r="FC3030" s="55" t="s">
        <v>1258</v>
      </c>
      <c r="FD3030" s="55">
        <v>2.5</v>
      </c>
      <c r="FF3030" s="55">
        <v>3023</v>
      </c>
      <c r="FG3030" s="55" t="s">
        <v>1313</v>
      </c>
      <c r="FH3030" s="55" t="s">
        <v>2016</v>
      </c>
      <c r="FI3030" s="55">
        <v>10</v>
      </c>
      <c r="FJ3030" s="55">
        <v>530000</v>
      </c>
      <c r="FK3030" s="55" t="s">
        <v>1249</v>
      </c>
      <c r="FL3030" s="55">
        <v>0.35</v>
      </c>
    </row>
    <row r="3031" ht="14.25" customHeight="1" outlineLevel="1" spans="30:168">
      <c r="AD3031" s="62">
        <v>3024</v>
      </c>
      <c r="AE3031" s="62"/>
      <c r="AF3031" s="62" t="s">
        <v>2367</v>
      </c>
      <c r="AG3031" s="62" t="s">
        <v>64</v>
      </c>
      <c r="AH3031" s="62" t="s">
        <v>1645</v>
      </c>
      <c r="EV3031" s="55">
        <v>3024</v>
      </c>
      <c r="EW3031" s="55" t="s">
        <v>1566</v>
      </c>
      <c r="EX3031" s="55" t="s">
        <v>1490</v>
      </c>
      <c r="EY3031" s="55">
        <v>2</v>
      </c>
      <c r="EZ3031" s="55">
        <v>1995</v>
      </c>
      <c r="FA3031" s="55">
        <v>2999</v>
      </c>
      <c r="FB3031" s="55" t="s">
        <v>1361</v>
      </c>
      <c r="FC3031" s="55" t="s">
        <v>1258</v>
      </c>
      <c r="FD3031" s="55">
        <v>2.5</v>
      </c>
      <c r="FF3031" s="55">
        <v>3024</v>
      </c>
      <c r="FG3031" s="55" t="s">
        <v>1313</v>
      </c>
      <c r="FH3031" s="55" t="s">
        <v>2016</v>
      </c>
      <c r="FI3031" s="55">
        <v>10</v>
      </c>
      <c r="FJ3031" s="55">
        <v>540000</v>
      </c>
      <c r="FK3031" s="55" t="s">
        <v>1249</v>
      </c>
      <c r="FL3031" s="55">
        <v>0.35</v>
      </c>
    </row>
    <row r="3032" ht="14.25" customHeight="1" outlineLevel="1" spans="30:168">
      <c r="AD3032" s="62">
        <v>3025</v>
      </c>
      <c r="AE3032" s="62"/>
      <c r="AF3032" s="62" t="s">
        <v>1912</v>
      </c>
      <c r="AG3032" s="62" t="s">
        <v>64</v>
      </c>
      <c r="AH3032" s="62" t="s">
        <v>1679</v>
      </c>
      <c r="EV3032" s="55">
        <v>3025</v>
      </c>
      <c r="EW3032" s="55" t="s">
        <v>1566</v>
      </c>
      <c r="EX3032" s="55" t="s">
        <v>1490</v>
      </c>
      <c r="EY3032" s="55">
        <v>3</v>
      </c>
      <c r="EZ3032" s="55">
        <v>0</v>
      </c>
      <c r="FA3032" s="55">
        <v>1994</v>
      </c>
      <c r="FB3032" s="55" t="s">
        <v>1361</v>
      </c>
      <c r="FC3032" s="55" t="s">
        <v>1258</v>
      </c>
      <c r="FD3032" s="55">
        <v>2.5</v>
      </c>
      <c r="FF3032" s="55">
        <v>3025</v>
      </c>
      <c r="FG3032" s="55" t="s">
        <v>1313</v>
      </c>
      <c r="FH3032" s="55" t="s">
        <v>2016</v>
      </c>
      <c r="FI3032" s="55">
        <v>11</v>
      </c>
      <c r="FJ3032" s="55">
        <v>0</v>
      </c>
      <c r="FK3032" s="55" t="s">
        <v>1249</v>
      </c>
      <c r="FL3032" s="55">
        <v>0.5</v>
      </c>
    </row>
    <row r="3033" ht="14.25" customHeight="1" outlineLevel="1" spans="30:168">
      <c r="AD3033" s="62">
        <v>3026</v>
      </c>
      <c r="AE3033" s="62"/>
      <c r="AF3033" s="62" t="s">
        <v>1238</v>
      </c>
      <c r="AG3033" s="62" t="s">
        <v>1022</v>
      </c>
      <c r="AH3033" s="62" t="s">
        <v>1707</v>
      </c>
      <c r="EV3033" s="55">
        <v>3026</v>
      </c>
      <c r="EW3033" s="55" t="s">
        <v>1566</v>
      </c>
      <c r="EX3033" s="55" t="s">
        <v>1490</v>
      </c>
      <c r="EY3033" s="55">
        <v>3</v>
      </c>
      <c r="EZ3033" s="55">
        <v>1995</v>
      </c>
      <c r="FA3033" s="55">
        <v>2999</v>
      </c>
      <c r="FB3033" s="55" t="s">
        <v>1361</v>
      </c>
      <c r="FC3033" s="55" t="s">
        <v>1258</v>
      </c>
      <c r="FD3033" s="55">
        <v>2.5</v>
      </c>
      <c r="FF3033" s="55">
        <v>3026</v>
      </c>
      <c r="FG3033" s="55" t="s">
        <v>1313</v>
      </c>
      <c r="FH3033" s="55" t="s">
        <v>2016</v>
      </c>
      <c r="FI3033" s="55">
        <v>11</v>
      </c>
      <c r="FJ3033" s="55">
        <v>1000</v>
      </c>
      <c r="FK3033" s="55" t="s">
        <v>1249</v>
      </c>
      <c r="FL3033" s="55">
        <v>0.45</v>
      </c>
    </row>
    <row r="3034" ht="14.25" customHeight="1" outlineLevel="1" spans="30:168">
      <c r="AD3034" s="62">
        <v>3027</v>
      </c>
      <c r="AE3034" s="62"/>
      <c r="AF3034" s="62" t="s">
        <v>917</v>
      </c>
      <c r="AG3034" s="62" t="s">
        <v>1022</v>
      </c>
      <c r="AH3034" s="62" t="s">
        <v>1737</v>
      </c>
      <c r="EV3034" s="55">
        <v>3027</v>
      </c>
      <c r="EW3034" s="55" t="s">
        <v>1566</v>
      </c>
      <c r="EX3034" s="55" t="s">
        <v>1490</v>
      </c>
      <c r="EY3034" s="55">
        <v>4</v>
      </c>
      <c r="EZ3034" s="55">
        <v>0</v>
      </c>
      <c r="FA3034" s="55">
        <v>1994</v>
      </c>
      <c r="FB3034" s="55" t="s">
        <v>1361</v>
      </c>
      <c r="FC3034" s="55" t="s">
        <v>1258</v>
      </c>
      <c r="FD3034" s="55">
        <v>2.5</v>
      </c>
      <c r="FF3034" s="55">
        <v>3027</v>
      </c>
      <c r="FG3034" s="55" t="s">
        <v>1313</v>
      </c>
      <c r="FH3034" s="55" t="s">
        <v>2016</v>
      </c>
      <c r="FI3034" s="55">
        <v>11</v>
      </c>
      <c r="FJ3034" s="55">
        <v>2500</v>
      </c>
      <c r="FK3034" s="55" t="s">
        <v>1249</v>
      </c>
      <c r="FL3034" s="55">
        <v>0.4</v>
      </c>
    </row>
    <row r="3035" ht="14.25" customHeight="1" outlineLevel="1" spans="30:168">
      <c r="AD3035" s="62">
        <v>3028</v>
      </c>
      <c r="AE3035" s="62"/>
      <c r="AF3035" s="62" t="s">
        <v>1301</v>
      </c>
      <c r="AG3035" s="62" t="s">
        <v>1235</v>
      </c>
      <c r="AH3035" s="62" t="s">
        <v>1765</v>
      </c>
      <c r="EV3035" s="55">
        <v>3028</v>
      </c>
      <c r="EW3035" s="55" t="s">
        <v>1566</v>
      </c>
      <c r="EX3035" s="55" t="s">
        <v>1490</v>
      </c>
      <c r="EY3035" s="55">
        <v>4</v>
      </c>
      <c r="EZ3035" s="55">
        <v>1995</v>
      </c>
      <c r="FA3035" s="55">
        <v>2999</v>
      </c>
      <c r="FB3035" s="55" t="s">
        <v>1361</v>
      </c>
      <c r="FC3035" s="55" t="s">
        <v>1258</v>
      </c>
      <c r="FD3035" s="55">
        <v>2.5</v>
      </c>
      <c r="FF3035" s="55">
        <v>3028</v>
      </c>
      <c r="FG3035" s="55" t="s">
        <v>1313</v>
      </c>
      <c r="FH3035" s="55" t="s">
        <v>2016</v>
      </c>
      <c r="FI3035" s="55">
        <v>11</v>
      </c>
      <c r="FJ3035" s="55">
        <v>5000</v>
      </c>
      <c r="FK3035" s="55" t="s">
        <v>1249</v>
      </c>
      <c r="FL3035" s="55">
        <v>0.4</v>
      </c>
    </row>
    <row r="3036" ht="14.25" customHeight="1" outlineLevel="1" spans="30:168">
      <c r="AD3036" s="62">
        <v>3029</v>
      </c>
      <c r="AE3036" s="62"/>
      <c r="AF3036" s="62" t="s">
        <v>673</v>
      </c>
      <c r="AG3036" s="62" t="s">
        <v>1296</v>
      </c>
      <c r="AH3036" s="62" t="s">
        <v>1790</v>
      </c>
      <c r="EV3036" s="55">
        <v>3029</v>
      </c>
      <c r="EW3036" s="55" t="s">
        <v>1566</v>
      </c>
      <c r="EX3036" s="55" t="s">
        <v>1490</v>
      </c>
      <c r="EY3036" s="55">
        <v>5</v>
      </c>
      <c r="EZ3036" s="55">
        <v>0</v>
      </c>
      <c r="FA3036" s="55">
        <v>1994</v>
      </c>
      <c r="FB3036" s="55" t="s">
        <v>1262</v>
      </c>
      <c r="FC3036" s="55" t="s">
        <v>1258</v>
      </c>
      <c r="FD3036" s="55">
        <v>0</v>
      </c>
      <c r="FF3036" s="55">
        <v>3029</v>
      </c>
      <c r="FG3036" s="55" t="s">
        <v>1313</v>
      </c>
      <c r="FH3036" s="55" t="s">
        <v>2016</v>
      </c>
      <c r="FI3036" s="55">
        <v>11</v>
      </c>
      <c r="FJ3036" s="55">
        <v>10000</v>
      </c>
      <c r="FK3036" s="55" t="s">
        <v>1249</v>
      </c>
      <c r="FL3036" s="55">
        <v>0.4</v>
      </c>
    </row>
    <row r="3037" ht="14.25" customHeight="1" outlineLevel="1" spans="30:168">
      <c r="AD3037" s="62">
        <v>3030</v>
      </c>
      <c r="AE3037" s="62"/>
      <c r="AF3037" s="62" t="s">
        <v>1302</v>
      </c>
      <c r="AG3037" s="62" t="s">
        <v>1346</v>
      </c>
      <c r="AH3037" s="62" t="s">
        <v>1818</v>
      </c>
      <c r="EV3037" s="55">
        <v>3030</v>
      </c>
      <c r="EW3037" s="55" t="s">
        <v>1566</v>
      </c>
      <c r="EX3037" s="55" t="s">
        <v>1490</v>
      </c>
      <c r="EY3037" s="55">
        <v>5</v>
      </c>
      <c r="EZ3037" s="55">
        <v>1995</v>
      </c>
      <c r="FA3037" s="55">
        <v>2999</v>
      </c>
      <c r="FB3037" s="55" t="s">
        <v>1262</v>
      </c>
      <c r="FC3037" s="55" t="s">
        <v>1258</v>
      </c>
      <c r="FD3037" s="55">
        <v>0</v>
      </c>
      <c r="FF3037" s="55">
        <v>3030</v>
      </c>
      <c r="FG3037" s="55" t="s">
        <v>1313</v>
      </c>
      <c r="FH3037" s="55" t="s">
        <v>2016</v>
      </c>
      <c r="FI3037" s="55">
        <v>11</v>
      </c>
      <c r="FJ3037" s="55">
        <v>25000</v>
      </c>
      <c r="FK3037" s="55" t="s">
        <v>1249</v>
      </c>
      <c r="FL3037" s="55">
        <v>0.4</v>
      </c>
    </row>
    <row r="3038" ht="14.25" customHeight="1" outlineLevel="1" spans="30:168">
      <c r="AD3038" s="62">
        <v>3031</v>
      </c>
      <c r="AE3038" s="62"/>
      <c r="AF3038" s="62" t="s">
        <v>1030</v>
      </c>
      <c r="AG3038" s="62" t="s">
        <v>1435</v>
      </c>
      <c r="AH3038" s="62" t="s">
        <v>1847</v>
      </c>
      <c r="EV3038" s="55">
        <v>3031</v>
      </c>
      <c r="EW3038" s="55" t="s">
        <v>1566</v>
      </c>
      <c r="EX3038" s="55" t="s">
        <v>1872</v>
      </c>
      <c r="EY3038" s="55">
        <v>1</v>
      </c>
      <c r="EZ3038" s="55">
        <v>0</v>
      </c>
      <c r="FA3038" s="55">
        <v>1994</v>
      </c>
      <c r="FB3038" s="55" t="s">
        <v>1262</v>
      </c>
      <c r="FC3038" s="55" t="s">
        <v>1258</v>
      </c>
      <c r="FD3038" s="55">
        <v>0</v>
      </c>
      <c r="FF3038" s="55">
        <v>3031</v>
      </c>
      <c r="FG3038" s="55" t="s">
        <v>1313</v>
      </c>
      <c r="FH3038" s="55" t="s">
        <v>2016</v>
      </c>
      <c r="FI3038" s="55">
        <v>11</v>
      </c>
      <c r="FJ3038" s="55">
        <v>50000</v>
      </c>
      <c r="FK3038" s="55" t="s">
        <v>1249</v>
      </c>
      <c r="FL3038" s="55">
        <v>0.35</v>
      </c>
    </row>
    <row r="3039" ht="14.25" customHeight="1" outlineLevel="1" spans="30:168">
      <c r="AD3039" s="62">
        <v>3032</v>
      </c>
      <c r="AE3039" s="62"/>
      <c r="AF3039" s="62" t="s">
        <v>1399</v>
      </c>
      <c r="AG3039" s="62" t="s">
        <v>1474</v>
      </c>
      <c r="AH3039" s="62" t="s">
        <v>1871</v>
      </c>
      <c r="EV3039" s="55">
        <v>3032</v>
      </c>
      <c r="EW3039" s="55" t="s">
        <v>1566</v>
      </c>
      <c r="EX3039" s="55" t="s">
        <v>1872</v>
      </c>
      <c r="EY3039" s="55">
        <v>1</v>
      </c>
      <c r="EZ3039" s="55">
        <v>1995</v>
      </c>
      <c r="FA3039" s="55">
        <v>2999</v>
      </c>
      <c r="FB3039" s="55" t="s">
        <v>1262</v>
      </c>
      <c r="FC3039" s="55" t="s">
        <v>1258</v>
      </c>
      <c r="FD3039" s="55">
        <v>0</v>
      </c>
      <c r="FF3039" s="55">
        <v>3032</v>
      </c>
      <c r="FG3039" s="55" t="s">
        <v>1313</v>
      </c>
      <c r="FH3039" s="55" t="s">
        <v>2016</v>
      </c>
      <c r="FI3039" s="55">
        <v>11</v>
      </c>
      <c r="FJ3039" s="55">
        <v>80000</v>
      </c>
      <c r="FK3039" s="55" t="s">
        <v>1249</v>
      </c>
      <c r="FL3039" s="55">
        <v>0.35</v>
      </c>
    </row>
    <row r="3040" ht="14.25" customHeight="1" outlineLevel="1" spans="30:168">
      <c r="AD3040" s="62">
        <v>3033</v>
      </c>
      <c r="AE3040" s="62"/>
      <c r="AF3040" s="62" t="s">
        <v>1303</v>
      </c>
      <c r="AG3040" s="62" t="s">
        <v>1474</v>
      </c>
      <c r="AH3040" s="62" t="s">
        <v>1894</v>
      </c>
      <c r="EV3040" s="55">
        <v>3033</v>
      </c>
      <c r="EW3040" s="55" t="s">
        <v>1566</v>
      </c>
      <c r="EX3040" s="55" t="s">
        <v>1364</v>
      </c>
      <c r="EY3040" s="55">
        <v>1</v>
      </c>
      <c r="EZ3040" s="55">
        <v>0</v>
      </c>
      <c r="FA3040" s="55">
        <v>1994</v>
      </c>
      <c r="FB3040" s="55" t="s">
        <v>1262</v>
      </c>
      <c r="FC3040" s="55" t="s">
        <v>1258</v>
      </c>
      <c r="FD3040" s="55">
        <v>0</v>
      </c>
      <c r="FF3040" s="55">
        <v>3033</v>
      </c>
      <c r="FG3040" s="55" t="s">
        <v>1313</v>
      </c>
      <c r="FH3040" s="55" t="s">
        <v>2016</v>
      </c>
      <c r="FI3040" s="55">
        <v>11</v>
      </c>
      <c r="FJ3040" s="55">
        <v>130000</v>
      </c>
      <c r="FK3040" s="55" t="s">
        <v>1249</v>
      </c>
      <c r="FL3040" s="55">
        <v>0.35</v>
      </c>
    </row>
    <row r="3041" ht="14.25" customHeight="1" outlineLevel="1" spans="30:168">
      <c r="AD3041" s="62">
        <v>3034</v>
      </c>
      <c r="AE3041" s="62"/>
      <c r="AF3041" s="62" t="s">
        <v>1243</v>
      </c>
      <c r="AG3041" s="62" t="s">
        <v>1520</v>
      </c>
      <c r="AH3041" s="62" t="s">
        <v>1918</v>
      </c>
      <c r="EV3041" s="55">
        <v>3034</v>
      </c>
      <c r="EW3041" s="55" t="s">
        <v>1566</v>
      </c>
      <c r="EX3041" s="55" t="s">
        <v>1364</v>
      </c>
      <c r="EY3041" s="55">
        <v>1</v>
      </c>
      <c r="EZ3041" s="55">
        <v>1995</v>
      </c>
      <c r="FA3041" s="55">
        <v>2999</v>
      </c>
      <c r="FB3041" s="55" t="s">
        <v>1262</v>
      </c>
      <c r="FC3041" s="55" t="s">
        <v>1258</v>
      </c>
      <c r="FD3041" s="55">
        <v>0</v>
      </c>
      <c r="FF3041" s="55">
        <v>3034</v>
      </c>
      <c r="FG3041" s="55" t="s">
        <v>1313</v>
      </c>
      <c r="FH3041" s="55" t="s">
        <v>2016</v>
      </c>
      <c r="FI3041" s="55">
        <v>11</v>
      </c>
      <c r="FJ3041" s="55">
        <v>260000</v>
      </c>
      <c r="FK3041" s="55" t="s">
        <v>1249</v>
      </c>
      <c r="FL3041" s="55">
        <v>0.35</v>
      </c>
    </row>
    <row r="3042" ht="14.25" customHeight="1" outlineLevel="1" spans="30:168">
      <c r="AD3042" s="62">
        <v>3035</v>
      </c>
      <c r="AE3042" s="62"/>
      <c r="AF3042" s="62" t="s">
        <v>1787</v>
      </c>
      <c r="AG3042" s="62" t="s">
        <v>1557</v>
      </c>
      <c r="AH3042" s="62" t="s">
        <v>1256</v>
      </c>
      <c r="EV3042" s="55">
        <v>3035</v>
      </c>
      <c r="EW3042" s="55" t="s">
        <v>1566</v>
      </c>
      <c r="EX3042" s="55" t="s">
        <v>2118</v>
      </c>
      <c r="EY3042" s="55">
        <v>1</v>
      </c>
      <c r="EZ3042" s="55">
        <v>0</v>
      </c>
      <c r="FA3042" s="55">
        <v>1994</v>
      </c>
      <c r="FB3042" s="55" t="s">
        <v>1262</v>
      </c>
      <c r="FC3042" s="55" t="s">
        <v>1258</v>
      </c>
      <c r="FD3042" s="55">
        <v>0</v>
      </c>
      <c r="FF3042" s="55">
        <v>3035</v>
      </c>
      <c r="FG3042" s="55" t="s">
        <v>1313</v>
      </c>
      <c r="FH3042" s="55" t="s">
        <v>2016</v>
      </c>
      <c r="FI3042" s="55">
        <v>11</v>
      </c>
      <c r="FJ3042" s="55">
        <v>400000</v>
      </c>
      <c r="FK3042" s="55" t="s">
        <v>1249</v>
      </c>
      <c r="FL3042" s="55">
        <v>0.35</v>
      </c>
    </row>
    <row r="3043" ht="14.25" customHeight="1" outlineLevel="1" spans="30:168">
      <c r="AD3043" s="62">
        <v>3036</v>
      </c>
      <c r="AE3043" s="62"/>
      <c r="AF3043" s="62" t="s">
        <v>1244</v>
      </c>
      <c r="AG3043" s="62" t="s">
        <v>1557</v>
      </c>
      <c r="AH3043" s="62" t="s">
        <v>1969</v>
      </c>
      <c r="EV3043" s="55">
        <v>3036</v>
      </c>
      <c r="EW3043" s="55" t="s">
        <v>1566</v>
      </c>
      <c r="EX3043" s="55" t="s">
        <v>2118</v>
      </c>
      <c r="EY3043" s="55">
        <v>1</v>
      </c>
      <c r="EZ3043" s="55">
        <v>1995</v>
      </c>
      <c r="FA3043" s="55">
        <v>2999</v>
      </c>
      <c r="FB3043" s="55" t="s">
        <v>1262</v>
      </c>
      <c r="FC3043" s="55" t="s">
        <v>1258</v>
      </c>
      <c r="FD3043" s="55">
        <v>0</v>
      </c>
      <c r="FF3043" s="55">
        <v>3036</v>
      </c>
      <c r="FG3043" s="55" t="s">
        <v>1313</v>
      </c>
      <c r="FH3043" s="55" t="s">
        <v>2016</v>
      </c>
      <c r="FI3043" s="55">
        <v>11</v>
      </c>
      <c r="FJ3043" s="55">
        <v>530000</v>
      </c>
      <c r="FK3043" s="55" t="s">
        <v>1249</v>
      </c>
      <c r="FL3043" s="55">
        <v>0.35</v>
      </c>
    </row>
    <row r="3044" ht="14.25" customHeight="1" outlineLevel="1" spans="30:168">
      <c r="AD3044" s="62">
        <v>3037</v>
      </c>
      <c r="AE3044" s="62"/>
      <c r="AF3044" s="62" t="s">
        <v>1735</v>
      </c>
      <c r="AG3044" s="62" t="s">
        <v>1557</v>
      </c>
      <c r="AH3044" s="62" t="s">
        <v>1994</v>
      </c>
      <c r="EV3044" s="55">
        <v>3037</v>
      </c>
      <c r="EW3044" s="55" t="s">
        <v>1566</v>
      </c>
      <c r="EX3044" s="55" t="s">
        <v>1791</v>
      </c>
      <c r="EY3044" s="55">
        <v>1</v>
      </c>
      <c r="EZ3044" s="55">
        <v>0</v>
      </c>
      <c r="FA3044" s="55">
        <v>1994</v>
      </c>
      <c r="FB3044" s="55" t="s">
        <v>1361</v>
      </c>
      <c r="FC3044" s="55" t="s">
        <v>1258</v>
      </c>
      <c r="FD3044" s="55">
        <v>2.88</v>
      </c>
      <c r="FF3044" s="55">
        <v>3037</v>
      </c>
      <c r="FG3044" s="55" t="s">
        <v>1313</v>
      </c>
      <c r="FH3044" s="55" t="s">
        <v>2016</v>
      </c>
      <c r="FI3044" s="55">
        <v>11</v>
      </c>
      <c r="FJ3044" s="55">
        <v>540000</v>
      </c>
      <c r="FK3044" s="55" t="s">
        <v>1249</v>
      </c>
      <c r="FL3044" s="55">
        <v>0.35</v>
      </c>
    </row>
    <row r="3045" ht="14.25" customHeight="1" outlineLevel="1" spans="30:168">
      <c r="AD3045" s="62">
        <v>3038</v>
      </c>
      <c r="AE3045" s="62"/>
      <c r="AF3045" s="62" t="s">
        <v>668</v>
      </c>
      <c r="AG3045" s="62" t="s">
        <v>1598</v>
      </c>
      <c r="AH3045" s="62" t="s">
        <v>2015</v>
      </c>
      <c r="EV3045" s="55">
        <v>3038</v>
      </c>
      <c r="EW3045" s="55" t="s">
        <v>1566</v>
      </c>
      <c r="EX3045" s="55" t="s">
        <v>1791</v>
      </c>
      <c r="EY3045" s="55">
        <v>1</v>
      </c>
      <c r="EZ3045" s="55">
        <v>1995</v>
      </c>
      <c r="FA3045" s="55">
        <v>2999</v>
      </c>
      <c r="FB3045" s="55" t="s">
        <v>1361</v>
      </c>
      <c r="FC3045" s="55" t="s">
        <v>1258</v>
      </c>
      <c r="FD3045" s="55">
        <v>2.88</v>
      </c>
      <c r="FF3045" s="55">
        <v>3038</v>
      </c>
      <c r="FG3045" s="55" t="s">
        <v>1313</v>
      </c>
      <c r="FH3045" s="55" t="s">
        <v>2016</v>
      </c>
      <c r="FI3045" s="55">
        <v>12</v>
      </c>
      <c r="FJ3045" s="55">
        <v>0</v>
      </c>
      <c r="FK3045" s="55" t="s">
        <v>1249</v>
      </c>
      <c r="FL3045" s="55">
        <v>2</v>
      </c>
    </row>
    <row r="3046" ht="14.25" customHeight="1" outlineLevel="1" spans="30:168">
      <c r="AD3046" s="62">
        <v>3039</v>
      </c>
      <c r="AE3046" s="62"/>
      <c r="AF3046" s="62" t="s">
        <v>1306</v>
      </c>
      <c r="AG3046" s="62" t="s">
        <v>1635</v>
      </c>
      <c r="AH3046" s="62" t="s">
        <v>2032</v>
      </c>
      <c r="EV3046" s="55">
        <v>3039</v>
      </c>
      <c r="EW3046" s="55" t="s">
        <v>1566</v>
      </c>
      <c r="EX3046" s="55" t="s">
        <v>1791</v>
      </c>
      <c r="EY3046" s="55">
        <v>2</v>
      </c>
      <c r="EZ3046" s="55">
        <v>0</v>
      </c>
      <c r="FA3046" s="55">
        <v>1994</v>
      </c>
      <c r="FB3046" s="55" t="s">
        <v>1361</v>
      </c>
      <c r="FC3046" s="55" t="s">
        <v>1258</v>
      </c>
      <c r="FD3046" s="55">
        <v>2.5</v>
      </c>
      <c r="FF3046" s="55">
        <v>3039</v>
      </c>
      <c r="FG3046" s="55" t="s">
        <v>1313</v>
      </c>
      <c r="FH3046" s="55" t="s">
        <v>2016</v>
      </c>
      <c r="FI3046" s="55">
        <v>12</v>
      </c>
      <c r="FJ3046" s="55">
        <v>1000</v>
      </c>
      <c r="FK3046" s="55" t="s">
        <v>1249</v>
      </c>
      <c r="FL3046" s="55">
        <v>2</v>
      </c>
    </row>
    <row r="3047" ht="14.25" customHeight="1" outlineLevel="1" spans="30:168">
      <c r="AD3047" s="62">
        <v>3040</v>
      </c>
      <c r="AE3047" s="62"/>
      <c r="AF3047" s="62" t="s">
        <v>1307</v>
      </c>
      <c r="AG3047" s="62" t="s">
        <v>1669</v>
      </c>
      <c r="AH3047" s="62" t="s">
        <v>2054</v>
      </c>
      <c r="EV3047" s="55">
        <v>3040</v>
      </c>
      <c r="EW3047" s="55" t="s">
        <v>1566</v>
      </c>
      <c r="EX3047" s="55" t="s">
        <v>1791</v>
      </c>
      <c r="EY3047" s="55">
        <v>2</v>
      </c>
      <c r="EZ3047" s="55">
        <v>1995</v>
      </c>
      <c r="FA3047" s="55">
        <v>2999</v>
      </c>
      <c r="FB3047" s="55" t="s">
        <v>1361</v>
      </c>
      <c r="FC3047" s="55" t="s">
        <v>1258</v>
      </c>
      <c r="FD3047" s="55">
        <v>2.5</v>
      </c>
      <c r="FF3047" s="55">
        <v>3040</v>
      </c>
      <c r="FG3047" s="55" t="s">
        <v>1313</v>
      </c>
      <c r="FH3047" s="55" t="s">
        <v>2016</v>
      </c>
      <c r="FI3047" s="55">
        <v>12</v>
      </c>
      <c r="FJ3047" s="55">
        <v>2500</v>
      </c>
      <c r="FK3047" s="55" t="s">
        <v>1249</v>
      </c>
      <c r="FL3047" s="55">
        <v>2</v>
      </c>
    </row>
    <row r="3048" ht="14.25" customHeight="1" outlineLevel="1" spans="30:168">
      <c r="AD3048" s="62">
        <v>3041</v>
      </c>
      <c r="AE3048" s="62"/>
      <c r="AF3048" s="62" t="s">
        <v>1816</v>
      </c>
      <c r="AG3048" s="62" t="s">
        <v>1669</v>
      </c>
      <c r="AH3048" s="62" t="s">
        <v>2078</v>
      </c>
      <c r="EV3048" s="55">
        <v>3041</v>
      </c>
      <c r="EW3048" s="55" t="s">
        <v>1566</v>
      </c>
      <c r="EX3048" s="55" t="s">
        <v>1263</v>
      </c>
      <c r="EY3048" s="55">
        <v>1</v>
      </c>
      <c r="EZ3048" s="55">
        <v>0</v>
      </c>
      <c r="FA3048" s="55">
        <v>1994</v>
      </c>
      <c r="FB3048" s="55" t="s">
        <v>1361</v>
      </c>
      <c r="FC3048" s="55" t="s">
        <v>1258</v>
      </c>
      <c r="FD3048" s="55">
        <v>5.25</v>
      </c>
      <c r="FF3048" s="55">
        <v>3041</v>
      </c>
      <c r="FG3048" s="55" t="s">
        <v>1313</v>
      </c>
      <c r="FH3048" s="55" t="s">
        <v>2016</v>
      </c>
      <c r="FI3048" s="55">
        <v>12</v>
      </c>
      <c r="FJ3048" s="55">
        <v>10000</v>
      </c>
      <c r="FK3048" s="55" t="s">
        <v>1249</v>
      </c>
      <c r="FL3048" s="55">
        <v>2</v>
      </c>
    </row>
    <row r="3049" ht="14.25" customHeight="1" outlineLevel="1" spans="30:168">
      <c r="AD3049" s="62">
        <v>3042</v>
      </c>
      <c r="AE3049" s="62"/>
      <c r="AF3049" s="62" t="s">
        <v>1788</v>
      </c>
      <c r="AG3049" s="62" t="s">
        <v>1669</v>
      </c>
      <c r="AH3049" s="62" t="s">
        <v>2095</v>
      </c>
      <c r="EV3049" s="55">
        <v>3042</v>
      </c>
      <c r="EW3049" s="55" t="s">
        <v>1566</v>
      </c>
      <c r="EX3049" s="55" t="s">
        <v>1263</v>
      </c>
      <c r="EY3049" s="55">
        <v>1</v>
      </c>
      <c r="EZ3049" s="55">
        <v>1995</v>
      </c>
      <c r="FA3049" s="55">
        <v>2999</v>
      </c>
      <c r="FB3049" s="55" t="s">
        <v>1361</v>
      </c>
      <c r="FC3049" s="55" t="s">
        <v>1258</v>
      </c>
      <c r="FD3049" s="55">
        <v>6</v>
      </c>
      <c r="FF3049" s="55">
        <v>3042</v>
      </c>
      <c r="FG3049" s="55" t="s">
        <v>1313</v>
      </c>
      <c r="FH3049" s="55" t="s">
        <v>2016</v>
      </c>
      <c r="FI3049" s="55">
        <v>12</v>
      </c>
      <c r="FJ3049" s="55">
        <v>25000</v>
      </c>
      <c r="FK3049" s="55" t="s">
        <v>1249</v>
      </c>
      <c r="FL3049" s="55">
        <v>2</v>
      </c>
    </row>
    <row r="3050" ht="14.25" customHeight="1" outlineLevel="1" spans="30:168">
      <c r="AD3050" s="62">
        <v>3043</v>
      </c>
      <c r="AE3050" s="62"/>
      <c r="AF3050" s="62" t="s">
        <v>967</v>
      </c>
      <c r="AG3050" s="62" t="s">
        <v>1669</v>
      </c>
      <c r="AH3050" s="62" t="s">
        <v>2117</v>
      </c>
      <c r="EV3050" s="55">
        <v>3043</v>
      </c>
      <c r="EW3050" s="55" t="s">
        <v>1566</v>
      </c>
      <c r="EX3050" s="55" t="s">
        <v>1263</v>
      </c>
      <c r="EY3050" s="55">
        <v>10</v>
      </c>
      <c r="EZ3050" s="55">
        <v>0</v>
      </c>
      <c r="FA3050" s="55">
        <v>1994</v>
      </c>
      <c r="FB3050" s="55" t="s">
        <v>1361</v>
      </c>
      <c r="FC3050" s="55" t="s">
        <v>1258</v>
      </c>
      <c r="FD3050" s="55">
        <v>6</v>
      </c>
      <c r="FF3050" s="55">
        <v>3043</v>
      </c>
      <c r="FG3050" s="55" t="s">
        <v>1313</v>
      </c>
      <c r="FH3050" s="55" t="s">
        <v>2016</v>
      </c>
      <c r="FI3050" s="55">
        <v>12</v>
      </c>
      <c r="FJ3050" s="55">
        <v>50000</v>
      </c>
      <c r="FK3050" s="55" t="s">
        <v>1249</v>
      </c>
      <c r="FL3050" s="55">
        <v>2</v>
      </c>
    </row>
    <row r="3051" ht="14.25" customHeight="1" outlineLevel="1" spans="30:168">
      <c r="AD3051" s="62">
        <v>3044</v>
      </c>
      <c r="AE3051" s="62"/>
      <c r="AF3051" s="62" t="s">
        <v>683</v>
      </c>
      <c r="AG3051" s="62" t="s">
        <v>1703</v>
      </c>
      <c r="AH3051" s="62" t="s">
        <v>2141</v>
      </c>
      <c r="EV3051" s="55">
        <v>3044</v>
      </c>
      <c r="EW3051" s="55" t="s">
        <v>1566</v>
      </c>
      <c r="EX3051" s="55" t="s">
        <v>1263</v>
      </c>
      <c r="EY3051" s="55">
        <v>10</v>
      </c>
      <c r="EZ3051" s="55">
        <v>1995</v>
      </c>
      <c r="FA3051" s="55">
        <v>2999</v>
      </c>
      <c r="FB3051" s="55" t="s">
        <v>1361</v>
      </c>
      <c r="FC3051" s="55" t="s">
        <v>1258</v>
      </c>
      <c r="FD3051" s="55">
        <v>6</v>
      </c>
      <c r="FF3051" s="55">
        <v>3044</v>
      </c>
      <c r="FG3051" s="55" t="s">
        <v>1313</v>
      </c>
      <c r="FH3051" s="55" t="s">
        <v>2016</v>
      </c>
      <c r="FI3051" s="55">
        <v>12</v>
      </c>
      <c r="FJ3051" s="55">
        <v>80000</v>
      </c>
      <c r="FK3051" s="55" t="s">
        <v>1249</v>
      </c>
      <c r="FL3051" s="55">
        <v>2</v>
      </c>
    </row>
    <row r="3052" ht="14.25" customHeight="1" outlineLevel="1" spans="30:168">
      <c r="AD3052" s="62">
        <v>3045</v>
      </c>
      <c r="AE3052" s="62"/>
      <c r="AF3052" s="62" t="s">
        <v>967</v>
      </c>
      <c r="AG3052" s="62" t="s">
        <v>1097</v>
      </c>
      <c r="AH3052" s="62" t="s">
        <v>2162</v>
      </c>
      <c r="EV3052" s="55">
        <v>3045</v>
      </c>
      <c r="EW3052" s="55" t="s">
        <v>1566</v>
      </c>
      <c r="EX3052" s="55" t="s">
        <v>1263</v>
      </c>
      <c r="EY3052" s="55">
        <v>11</v>
      </c>
      <c r="EZ3052" s="55">
        <v>0</v>
      </c>
      <c r="FA3052" s="55">
        <v>1994</v>
      </c>
      <c r="FB3052" s="55" t="s">
        <v>1361</v>
      </c>
      <c r="FC3052" s="55" t="s">
        <v>1258</v>
      </c>
      <c r="FD3052" s="55">
        <v>6</v>
      </c>
      <c r="FF3052" s="55">
        <v>3045</v>
      </c>
      <c r="FG3052" s="55" t="s">
        <v>1313</v>
      </c>
      <c r="FH3052" s="55" t="s">
        <v>2016</v>
      </c>
      <c r="FI3052" s="55">
        <v>12</v>
      </c>
      <c r="FJ3052" s="55">
        <v>130000</v>
      </c>
      <c r="FK3052" s="55" t="s">
        <v>1249</v>
      </c>
      <c r="FL3052" s="55">
        <v>2</v>
      </c>
    </row>
    <row r="3053" ht="14.25" customHeight="1" outlineLevel="1" spans="30:168">
      <c r="AD3053" s="62">
        <v>3046</v>
      </c>
      <c r="AE3053" s="62"/>
      <c r="AF3053" s="62" t="s">
        <v>1636</v>
      </c>
      <c r="AG3053" s="62" t="s">
        <v>1097</v>
      </c>
      <c r="AH3053" s="62" t="s">
        <v>2185</v>
      </c>
      <c r="EV3053" s="55">
        <v>3046</v>
      </c>
      <c r="EW3053" s="55" t="s">
        <v>1566</v>
      </c>
      <c r="EX3053" s="55" t="s">
        <v>1263</v>
      </c>
      <c r="EY3053" s="55">
        <v>11</v>
      </c>
      <c r="EZ3053" s="55">
        <v>1995</v>
      </c>
      <c r="FA3053" s="55">
        <v>2999</v>
      </c>
      <c r="FB3053" s="55" t="s">
        <v>1361</v>
      </c>
      <c r="FC3053" s="55" t="s">
        <v>1258</v>
      </c>
      <c r="FD3053" s="55">
        <v>6</v>
      </c>
      <c r="FF3053" s="55">
        <v>3046</v>
      </c>
      <c r="FG3053" s="55" t="s">
        <v>1313</v>
      </c>
      <c r="FH3053" s="55" t="s">
        <v>2016</v>
      </c>
      <c r="FI3053" s="55">
        <v>12</v>
      </c>
      <c r="FJ3053" s="55">
        <v>260000</v>
      </c>
      <c r="FK3053" s="55" t="s">
        <v>1249</v>
      </c>
      <c r="FL3053" s="55">
        <v>2</v>
      </c>
    </row>
    <row r="3054" ht="14.25" customHeight="1" outlineLevel="1" spans="30:168">
      <c r="AD3054" s="62">
        <v>3047</v>
      </c>
      <c r="AE3054" s="62"/>
      <c r="AF3054" s="62" t="s">
        <v>1102</v>
      </c>
      <c r="AG3054" s="62" t="s">
        <v>1097</v>
      </c>
      <c r="AH3054" s="62" t="s">
        <v>2205</v>
      </c>
      <c r="EV3054" s="55">
        <v>3047</v>
      </c>
      <c r="EW3054" s="55" t="s">
        <v>1566</v>
      </c>
      <c r="EX3054" s="55" t="s">
        <v>1263</v>
      </c>
      <c r="EY3054" s="55">
        <v>12</v>
      </c>
      <c r="EZ3054" s="55">
        <v>0</v>
      </c>
      <c r="FA3054" s="55">
        <v>1994</v>
      </c>
      <c r="FB3054" s="55" t="s">
        <v>1361</v>
      </c>
      <c r="FC3054" s="55" t="s">
        <v>1258</v>
      </c>
      <c r="FD3054" s="55">
        <v>6</v>
      </c>
      <c r="FF3054" s="55">
        <v>3047</v>
      </c>
      <c r="FG3054" s="55" t="s">
        <v>1313</v>
      </c>
      <c r="FH3054" s="55" t="s">
        <v>2016</v>
      </c>
      <c r="FI3054" s="55">
        <v>12</v>
      </c>
      <c r="FJ3054" s="55">
        <v>400000</v>
      </c>
      <c r="FK3054" s="55" t="s">
        <v>1249</v>
      </c>
      <c r="FL3054" s="55">
        <v>2</v>
      </c>
    </row>
    <row r="3055" ht="14.25" customHeight="1" outlineLevel="1" spans="30:168">
      <c r="AD3055" s="62">
        <v>3048</v>
      </c>
      <c r="AE3055" s="62"/>
      <c r="AF3055" s="62" t="s">
        <v>915</v>
      </c>
      <c r="AG3055" s="62" t="s">
        <v>1394</v>
      </c>
      <c r="AH3055" s="62" t="s">
        <v>2225</v>
      </c>
      <c r="EV3055" s="55">
        <v>3048</v>
      </c>
      <c r="EW3055" s="55" t="s">
        <v>1566</v>
      </c>
      <c r="EX3055" s="55" t="s">
        <v>1263</v>
      </c>
      <c r="EY3055" s="55">
        <v>12</v>
      </c>
      <c r="EZ3055" s="55">
        <v>1995</v>
      </c>
      <c r="FA3055" s="55">
        <v>2999</v>
      </c>
      <c r="FB3055" s="55" t="s">
        <v>1361</v>
      </c>
      <c r="FC3055" s="55" t="s">
        <v>1258</v>
      </c>
      <c r="FD3055" s="55">
        <v>6</v>
      </c>
      <c r="FF3055" s="55">
        <v>3048</v>
      </c>
      <c r="FG3055" s="55" t="s">
        <v>1313</v>
      </c>
      <c r="FH3055" s="55" t="s">
        <v>2016</v>
      </c>
      <c r="FI3055" s="55">
        <v>12</v>
      </c>
      <c r="FJ3055" s="55">
        <v>530000</v>
      </c>
      <c r="FK3055" s="55" t="s">
        <v>1249</v>
      </c>
      <c r="FL3055" s="55">
        <v>2</v>
      </c>
    </row>
    <row r="3056" ht="14.25" customHeight="1" outlineLevel="1" spans="30:168">
      <c r="AD3056" s="62">
        <v>3049</v>
      </c>
      <c r="AE3056" s="62"/>
      <c r="AF3056" s="62" t="s">
        <v>782</v>
      </c>
      <c r="AG3056" s="62" t="s">
        <v>665</v>
      </c>
      <c r="AH3056" s="62" t="s">
        <v>1095</v>
      </c>
      <c r="EV3056" s="55">
        <v>3049</v>
      </c>
      <c r="EW3056" s="55" t="s">
        <v>1566</v>
      </c>
      <c r="EX3056" s="55" t="s">
        <v>1263</v>
      </c>
      <c r="EY3056" s="55">
        <v>13</v>
      </c>
      <c r="EZ3056" s="55">
        <v>0</v>
      </c>
      <c r="FA3056" s="55">
        <v>1994</v>
      </c>
      <c r="FB3056" s="55" t="s">
        <v>1361</v>
      </c>
      <c r="FC3056" s="55" t="s">
        <v>1258</v>
      </c>
      <c r="FD3056" s="55">
        <v>6</v>
      </c>
      <c r="FF3056" s="55">
        <v>3049</v>
      </c>
      <c r="FG3056" s="55" t="s">
        <v>1313</v>
      </c>
      <c r="FH3056" s="55" t="s">
        <v>2016</v>
      </c>
      <c r="FI3056" s="55">
        <v>12</v>
      </c>
      <c r="FJ3056" s="55">
        <v>540000</v>
      </c>
      <c r="FK3056" s="55" t="s">
        <v>1249</v>
      </c>
      <c r="FL3056" s="55">
        <v>2</v>
      </c>
    </row>
    <row r="3057" ht="14.25" customHeight="1" outlineLevel="1" spans="30:168">
      <c r="AD3057" s="62">
        <v>3050</v>
      </c>
      <c r="AE3057" s="62"/>
      <c r="AF3057" s="62" t="s">
        <v>1099</v>
      </c>
      <c r="AG3057" s="62" t="s">
        <v>781</v>
      </c>
      <c r="AH3057" s="62" t="s">
        <v>1555</v>
      </c>
      <c r="EV3057" s="55">
        <v>3050</v>
      </c>
      <c r="EW3057" s="55" t="s">
        <v>1566</v>
      </c>
      <c r="EX3057" s="55" t="s">
        <v>1263</v>
      </c>
      <c r="EY3057" s="55">
        <v>13</v>
      </c>
      <c r="EZ3057" s="55">
        <v>1995</v>
      </c>
      <c r="FA3057" s="55">
        <v>2999</v>
      </c>
      <c r="FB3057" s="55" t="s">
        <v>1361</v>
      </c>
      <c r="FC3057" s="55" t="s">
        <v>1258</v>
      </c>
      <c r="FD3057" s="55">
        <v>6</v>
      </c>
      <c r="FF3057" s="55">
        <v>3050</v>
      </c>
      <c r="FG3057" s="55" t="s">
        <v>1313</v>
      </c>
      <c r="FH3057" s="55" t="s">
        <v>2016</v>
      </c>
      <c r="FI3057" s="55">
        <v>13</v>
      </c>
      <c r="FJ3057" s="55">
        <v>0</v>
      </c>
      <c r="FK3057" s="55" t="s">
        <v>1249</v>
      </c>
      <c r="FL3057" s="55">
        <v>2</v>
      </c>
    </row>
    <row r="3058" ht="14.25" customHeight="1" outlineLevel="1" spans="30:168">
      <c r="AD3058" s="62">
        <v>3051</v>
      </c>
      <c r="AE3058" s="62"/>
      <c r="AF3058" s="62" t="s">
        <v>1100</v>
      </c>
      <c r="AG3058" s="62" t="s">
        <v>64</v>
      </c>
      <c r="AH3058" s="62" t="s">
        <v>1910</v>
      </c>
      <c r="EV3058" s="55">
        <v>3051</v>
      </c>
      <c r="EW3058" s="55" t="s">
        <v>1566</v>
      </c>
      <c r="EX3058" s="55" t="s">
        <v>1263</v>
      </c>
      <c r="EY3058" s="55">
        <v>14</v>
      </c>
      <c r="EZ3058" s="55">
        <v>0</v>
      </c>
      <c r="FA3058" s="55">
        <v>1994</v>
      </c>
      <c r="FB3058" s="55" t="s">
        <v>1361</v>
      </c>
      <c r="FC3058" s="55" t="s">
        <v>1258</v>
      </c>
      <c r="FD3058" s="55">
        <v>8</v>
      </c>
      <c r="FF3058" s="55">
        <v>3051</v>
      </c>
      <c r="FG3058" s="55" t="s">
        <v>1313</v>
      </c>
      <c r="FH3058" s="55" t="s">
        <v>2016</v>
      </c>
      <c r="FI3058" s="55">
        <v>13</v>
      </c>
      <c r="FJ3058" s="55">
        <v>1000</v>
      </c>
      <c r="FK3058" s="55" t="s">
        <v>1249</v>
      </c>
      <c r="FL3058" s="55">
        <v>2</v>
      </c>
    </row>
    <row r="3059" ht="14.25" customHeight="1" outlineLevel="1" spans="30:168">
      <c r="AD3059" s="62">
        <v>3052</v>
      </c>
      <c r="AE3059" s="62"/>
      <c r="AF3059" s="62" t="s">
        <v>1478</v>
      </c>
      <c r="AG3059" s="62" t="s">
        <v>64</v>
      </c>
      <c r="AH3059" s="62" t="s">
        <v>1992</v>
      </c>
      <c r="EV3059" s="55">
        <v>3052</v>
      </c>
      <c r="EW3059" s="55" t="s">
        <v>1566</v>
      </c>
      <c r="EX3059" s="55" t="s">
        <v>1263</v>
      </c>
      <c r="EY3059" s="55">
        <v>14</v>
      </c>
      <c r="EZ3059" s="55">
        <v>1995</v>
      </c>
      <c r="FA3059" s="55">
        <v>2999</v>
      </c>
      <c r="FB3059" s="55" t="s">
        <v>1361</v>
      </c>
      <c r="FC3059" s="55" t="s">
        <v>1258</v>
      </c>
      <c r="FD3059" s="55">
        <v>8</v>
      </c>
      <c r="FF3059" s="55">
        <v>3052</v>
      </c>
      <c r="FG3059" s="55" t="s">
        <v>1313</v>
      </c>
      <c r="FH3059" s="55" t="s">
        <v>2016</v>
      </c>
      <c r="FI3059" s="55">
        <v>13</v>
      </c>
      <c r="FJ3059" s="55">
        <v>2500</v>
      </c>
      <c r="FK3059" s="55" t="s">
        <v>1249</v>
      </c>
      <c r="FL3059" s="55">
        <v>2</v>
      </c>
    </row>
    <row r="3060" ht="14.25" customHeight="1" outlineLevel="1" spans="30:168">
      <c r="AD3060" s="62">
        <v>3053</v>
      </c>
      <c r="AE3060" s="62"/>
      <c r="AF3060" s="62" t="s">
        <v>1670</v>
      </c>
      <c r="AG3060" s="62" t="s">
        <v>64</v>
      </c>
      <c r="AH3060" s="62" t="s">
        <v>2252</v>
      </c>
      <c r="EV3060" s="55">
        <v>3053</v>
      </c>
      <c r="EW3060" s="55" t="s">
        <v>1566</v>
      </c>
      <c r="EX3060" s="55" t="s">
        <v>1263</v>
      </c>
      <c r="EY3060" s="55">
        <v>2</v>
      </c>
      <c r="EZ3060" s="55">
        <v>0</v>
      </c>
      <c r="FA3060" s="55">
        <v>1994</v>
      </c>
      <c r="FB3060" s="55" t="s">
        <v>1361</v>
      </c>
      <c r="FC3060" s="55" t="s">
        <v>1258</v>
      </c>
      <c r="FD3060" s="55">
        <v>5.25</v>
      </c>
      <c r="FF3060" s="55">
        <v>3053</v>
      </c>
      <c r="FG3060" s="55" t="s">
        <v>1313</v>
      </c>
      <c r="FH3060" s="55" t="s">
        <v>2016</v>
      </c>
      <c r="FI3060" s="55">
        <v>13</v>
      </c>
      <c r="FJ3060" s="55">
        <v>5000</v>
      </c>
      <c r="FK3060" s="55" t="s">
        <v>1249</v>
      </c>
      <c r="FL3060" s="55">
        <v>2</v>
      </c>
    </row>
    <row r="3061" ht="14.25" customHeight="1" outlineLevel="1" spans="30:168">
      <c r="AD3061" s="62">
        <v>3054</v>
      </c>
      <c r="AE3061" s="62"/>
      <c r="AF3061" s="62" t="s">
        <v>1239</v>
      </c>
      <c r="AG3061" s="62" t="s">
        <v>64</v>
      </c>
      <c r="AH3061" s="62" t="s">
        <v>2341</v>
      </c>
      <c r="EV3061" s="55">
        <v>3054</v>
      </c>
      <c r="EW3061" s="55" t="s">
        <v>1566</v>
      </c>
      <c r="EX3061" s="55" t="s">
        <v>1263</v>
      </c>
      <c r="EY3061" s="55">
        <v>2</v>
      </c>
      <c r="EZ3061" s="55">
        <v>1995</v>
      </c>
      <c r="FA3061" s="55">
        <v>2999</v>
      </c>
      <c r="FB3061" s="55" t="s">
        <v>1361</v>
      </c>
      <c r="FC3061" s="55" t="s">
        <v>1258</v>
      </c>
      <c r="FD3061" s="55">
        <v>6</v>
      </c>
      <c r="FF3061" s="55">
        <v>3054</v>
      </c>
      <c r="FG3061" s="55" t="s">
        <v>1313</v>
      </c>
      <c r="FH3061" s="55" t="s">
        <v>2016</v>
      </c>
      <c r="FI3061" s="55">
        <v>13</v>
      </c>
      <c r="FJ3061" s="55">
        <v>10000</v>
      </c>
      <c r="FK3061" s="55" t="s">
        <v>1249</v>
      </c>
      <c r="FL3061" s="55">
        <v>2</v>
      </c>
    </row>
    <row r="3062" ht="14.25" customHeight="1" outlineLevel="1" spans="30:168">
      <c r="AD3062" s="62">
        <v>3055</v>
      </c>
      <c r="AE3062" s="62"/>
      <c r="AF3062" s="62" t="s">
        <v>1813</v>
      </c>
      <c r="AG3062" s="62" t="s">
        <v>64</v>
      </c>
      <c r="AH3062" s="62" t="s">
        <v>2356</v>
      </c>
      <c r="EV3062" s="55">
        <v>3055</v>
      </c>
      <c r="EW3062" s="55" t="s">
        <v>1566</v>
      </c>
      <c r="EX3062" s="55" t="s">
        <v>1263</v>
      </c>
      <c r="EY3062" s="55">
        <v>3</v>
      </c>
      <c r="EZ3062" s="55">
        <v>0</v>
      </c>
      <c r="FA3062" s="55">
        <v>1994</v>
      </c>
      <c r="FB3062" s="55" t="s">
        <v>1361</v>
      </c>
      <c r="FC3062" s="55" t="s">
        <v>1258</v>
      </c>
      <c r="FD3062" s="55">
        <v>5.25</v>
      </c>
      <c r="FF3062" s="55">
        <v>3055</v>
      </c>
      <c r="FG3062" s="55" t="s">
        <v>1313</v>
      </c>
      <c r="FH3062" s="55" t="s">
        <v>2016</v>
      </c>
      <c r="FI3062" s="55">
        <v>13</v>
      </c>
      <c r="FJ3062" s="55">
        <v>25000</v>
      </c>
      <c r="FK3062" s="55" t="s">
        <v>1249</v>
      </c>
      <c r="FL3062" s="55">
        <v>2</v>
      </c>
    </row>
    <row r="3063" ht="14.25" customHeight="1" outlineLevel="1" spans="30:168">
      <c r="AD3063" s="62">
        <v>3056</v>
      </c>
      <c r="AE3063" s="62"/>
      <c r="AF3063" s="62" t="s">
        <v>2525</v>
      </c>
      <c r="AG3063" s="62" t="s">
        <v>64</v>
      </c>
      <c r="AH3063" s="62" t="s">
        <v>2370</v>
      </c>
      <c r="EV3063" s="55">
        <v>3056</v>
      </c>
      <c r="EW3063" s="55" t="s">
        <v>1566</v>
      </c>
      <c r="EX3063" s="55" t="s">
        <v>1263</v>
      </c>
      <c r="EY3063" s="55">
        <v>3</v>
      </c>
      <c r="EZ3063" s="55">
        <v>1995</v>
      </c>
      <c r="FA3063" s="55">
        <v>2999</v>
      </c>
      <c r="FB3063" s="55" t="s">
        <v>1361</v>
      </c>
      <c r="FC3063" s="55" t="s">
        <v>1258</v>
      </c>
      <c r="FD3063" s="55">
        <v>6</v>
      </c>
      <c r="FF3063" s="55">
        <v>3056</v>
      </c>
      <c r="FG3063" s="55" t="s">
        <v>1313</v>
      </c>
      <c r="FH3063" s="55" t="s">
        <v>2016</v>
      </c>
      <c r="FI3063" s="55">
        <v>13</v>
      </c>
      <c r="FJ3063" s="55">
        <v>50000</v>
      </c>
      <c r="FK3063" s="55" t="s">
        <v>1249</v>
      </c>
      <c r="FL3063" s="55">
        <v>2</v>
      </c>
    </row>
    <row r="3064" ht="14.25" customHeight="1" outlineLevel="1" spans="30:168">
      <c r="AD3064" s="62">
        <v>3057</v>
      </c>
      <c r="AE3064" s="62"/>
      <c r="AF3064" s="62" t="s">
        <v>1785</v>
      </c>
      <c r="AG3064" s="62" t="s">
        <v>64</v>
      </c>
      <c r="AH3064" s="62" t="s">
        <v>2387</v>
      </c>
      <c r="EV3064" s="55">
        <v>3057</v>
      </c>
      <c r="EW3064" s="55" t="s">
        <v>1566</v>
      </c>
      <c r="EX3064" s="55" t="s">
        <v>1263</v>
      </c>
      <c r="EY3064" s="55">
        <v>4</v>
      </c>
      <c r="EZ3064" s="55">
        <v>0</v>
      </c>
      <c r="FA3064" s="55">
        <v>1994</v>
      </c>
      <c r="FB3064" s="55" t="s">
        <v>1361</v>
      </c>
      <c r="FC3064" s="55" t="s">
        <v>1258</v>
      </c>
      <c r="FD3064" s="55">
        <v>5.25</v>
      </c>
      <c r="FF3064" s="55">
        <v>3057</v>
      </c>
      <c r="FG3064" s="55" t="s">
        <v>1313</v>
      </c>
      <c r="FH3064" s="55" t="s">
        <v>2016</v>
      </c>
      <c r="FI3064" s="55">
        <v>13</v>
      </c>
      <c r="FJ3064" s="55">
        <v>80000</v>
      </c>
      <c r="FK3064" s="55" t="s">
        <v>1249</v>
      </c>
      <c r="FL3064" s="55">
        <v>2</v>
      </c>
    </row>
    <row r="3065" ht="14.25" customHeight="1" outlineLevel="1" spans="30:168">
      <c r="AD3065" s="62">
        <v>3058</v>
      </c>
      <c r="AE3065" s="62"/>
      <c r="AF3065" s="62" t="s">
        <v>2113</v>
      </c>
      <c r="AG3065" s="62" t="s">
        <v>64</v>
      </c>
      <c r="AH3065" s="62" t="s">
        <v>2402</v>
      </c>
      <c r="EV3065" s="55">
        <v>3058</v>
      </c>
      <c r="EW3065" s="55" t="s">
        <v>1566</v>
      </c>
      <c r="EX3065" s="55" t="s">
        <v>1263</v>
      </c>
      <c r="EY3065" s="55">
        <v>4</v>
      </c>
      <c r="EZ3065" s="55">
        <v>1995</v>
      </c>
      <c r="FA3065" s="55">
        <v>2999</v>
      </c>
      <c r="FB3065" s="55" t="s">
        <v>1361</v>
      </c>
      <c r="FC3065" s="55" t="s">
        <v>1258</v>
      </c>
      <c r="FD3065" s="55">
        <v>6</v>
      </c>
      <c r="FF3065" s="55">
        <v>3058</v>
      </c>
      <c r="FG3065" s="55" t="s">
        <v>1313</v>
      </c>
      <c r="FH3065" s="55" t="s">
        <v>2016</v>
      </c>
      <c r="FI3065" s="55">
        <v>13</v>
      </c>
      <c r="FJ3065" s="55">
        <v>130000</v>
      </c>
      <c r="FK3065" s="55" t="s">
        <v>1249</v>
      </c>
      <c r="FL3065" s="55">
        <v>2</v>
      </c>
    </row>
    <row r="3066" ht="14.25" customHeight="1" outlineLevel="1" spans="30:168">
      <c r="AD3066" s="62">
        <v>3059</v>
      </c>
      <c r="AE3066" s="62"/>
      <c r="AF3066" s="62" t="s">
        <v>2480</v>
      </c>
      <c r="AG3066" s="62" t="s">
        <v>64</v>
      </c>
      <c r="AH3066" s="62" t="s">
        <v>2419</v>
      </c>
      <c r="EV3066" s="55">
        <v>3059</v>
      </c>
      <c r="EW3066" s="55" t="s">
        <v>1566</v>
      </c>
      <c r="EX3066" s="55" t="s">
        <v>1263</v>
      </c>
      <c r="EY3066" s="55">
        <v>5</v>
      </c>
      <c r="EZ3066" s="55">
        <v>0</v>
      </c>
      <c r="FA3066" s="55">
        <v>1994</v>
      </c>
      <c r="FB3066" s="55" t="s">
        <v>1361</v>
      </c>
      <c r="FC3066" s="55" t="s">
        <v>1258</v>
      </c>
      <c r="FD3066" s="55">
        <v>5.25</v>
      </c>
      <c r="FF3066" s="55">
        <v>3059</v>
      </c>
      <c r="FG3066" s="55" t="s">
        <v>1313</v>
      </c>
      <c r="FH3066" s="55" t="s">
        <v>2016</v>
      </c>
      <c r="FI3066" s="55">
        <v>13</v>
      </c>
      <c r="FJ3066" s="55">
        <v>260000</v>
      </c>
      <c r="FK3066" s="55" t="s">
        <v>1249</v>
      </c>
      <c r="FL3066" s="55">
        <v>2</v>
      </c>
    </row>
    <row r="3067" ht="14.25" customHeight="1" outlineLevel="1" spans="30:168">
      <c r="AD3067" s="62">
        <v>3060</v>
      </c>
      <c r="AE3067" s="62"/>
      <c r="AF3067" s="62" t="s">
        <v>1476</v>
      </c>
      <c r="AG3067" s="62" t="s">
        <v>1022</v>
      </c>
      <c r="AH3067" s="62" t="s">
        <v>2319</v>
      </c>
      <c r="EV3067" s="55">
        <v>3060</v>
      </c>
      <c r="EW3067" s="55" t="s">
        <v>1566</v>
      </c>
      <c r="EX3067" s="55" t="s">
        <v>1263</v>
      </c>
      <c r="EY3067" s="55">
        <v>5</v>
      </c>
      <c r="EZ3067" s="55">
        <v>1995</v>
      </c>
      <c r="FA3067" s="55">
        <v>2999</v>
      </c>
      <c r="FB3067" s="55" t="s">
        <v>1361</v>
      </c>
      <c r="FC3067" s="55" t="s">
        <v>1258</v>
      </c>
      <c r="FD3067" s="55">
        <v>6</v>
      </c>
      <c r="FF3067" s="55">
        <v>3060</v>
      </c>
      <c r="FG3067" s="55" t="s">
        <v>1313</v>
      </c>
      <c r="FH3067" s="55" t="s">
        <v>2016</v>
      </c>
      <c r="FI3067" s="55">
        <v>13</v>
      </c>
      <c r="FJ3067" s="55">
        <v>400000</v>
      </c>
      <c r="FK3067" s="55" t="s">
        <v>1249</v>
      </c>
      <c r="FL3067" s="55">
        <v>2</v>
      </c>
    </row>
    <row r="3068" ht="14.25" customHeight="1" outlineLevel="1" spans="30:168">
      <c r="AD3068" s="62">
        <v>3061</v>
      </c>
      <c r="AE3068" s="62"/>
      <c r="AF3068" s="62" t="s">
        <v>1562</v>
      </c>
      <c r="AG3068" s="62" t="s">
        <v>1235</v>
      </c>
      <c r="AH3068" s="62" t="s">
        <v>2447</v>
      </c>
      <c r="EV3068" s="55">
        <v>3061</v>
      </c>
      <c r="EW3068" s="55" t="s">
        <v>1566</v>
      </c>
      <c r="EX3068" s="55" t="s">
        <v>1263</v>
      </c>
      <c r="EY3068" s="55">
        <v>6</v>
      </c>
      <c r="EZ3068" s="55">
        <v>0</v>
      </c>
      <c r="FA3068" s="55">
        <v>1994</v>
      </c>
      <c r="FB3068" s="55" t="s">
        <v>1361</v>
      </c>
      <c r="FC3068" s="55" t="s">
        <v>1258</v>
      </c>
      <c r="FD3068" s="55">
        <v>5.25</v>
      </c>
      <c r="FF3068" s="55">
        <v>3061</v>
      </c>
      <c r="FG3068" s="55" t="s">
        <v>1313</v>
      </c>
      <c r="FH3068" s="55" t="s">
        <v>2016</v>
      </c>
      <c r="FI3068" s="55">
        <v>13</v>
      </c>
      <c r="FJ3068" s="55">
        <v>530000</v>
      </c>
      <c r="FK3068" s="55" t="s">
        <v>1249</v>
      </c>
      <c r="FL3068" s="55">
        <v>2</v>
      </c>
    </row>
    <row r="3069" ht="14.25" customHeight="1" outlineLevel="1" spans="30:168">
      <c r="AD3069" s="62">
        <v>3062</v>
      </c>
      <c r="AE3069" s="62"/>
      <c r="AF3069" s="62" t="s">
        <v>1523</v>
      </c>
      <c r="AG3069" s="62" t="s">
        <v>1235</v>
      </c>
      <c r="AH3069" s="62" t="s">
        <v>2465</v>
      </c>
      <c r="EV3069" s="55">
        <v>3062</v>
      </c>
      <c r="EW3069" s="55" t="s">
        <v>1566</v>
      </c>
      <c r="EX3069" s="55" t="s">
        <v>1263</v>
      </c>
      <c r="EY3069" s="55">
        <v>6</v>
      </c>
      <c r="EZ3069" s="55">
        <v>1995</v>
      </c>
      <c r="FA3069" s="55">
        <v>2999</v>
      </c>
      <c r="FB3069" s="55" t="s">
        <v>1361</v>
      </c>
      <c r="FC3069" s="55" t="s">
        <v>1258</v>
      </c>
      <c r="FD3069" s="55">
        <v>6</v>
      </c>
      <c r="FF3069" s="55">
        <v>3062</v>
      </c>
      <c r="FG3069" s="55" t="s">
        <v>1313</v>
      </c>
      <c r="FH3069" s="55" t="s">
        <v>2016</v>
      </c>
      <c r="FI3069" s="55">
        <v>13</v>
      </c>
      <c r="FJ3069" s="55">
        <v>540000</v>
      </c>
      <c r="FK3069" s="55" t="s">
        <v>1249</v>
      </c>
      <c r="FL3069" s="55">
        <v>2</v>
      </c>
    </row>
    <row r="3070" ht="14.25" customHeight="1" outlineLevel="1" spans="30:168">
      <c r="AD3070" s="62">
        <v>3063</v>
      </c>
      <c r="AE3070" s="62"/>
      <c r="AF3070" s="62" t="s">
        <v>789</v>
      </c>
      <c r="AG3070" s="62" t="s">
        <v>1296</v>
      </c>
      <c r="AH3070" s="62" t="s">
        <v>2482</v>
      </c>
      <c r="EV3070" s="55">
        <v>3063</v>
      </c>
      <c r="EW3070" s="55" t="s">
        <v>1566</v>
      </c>
      <c r="EX3070" s="55" t="s">
        <v>1263</v>
      </c>
      <c r="EY3070" s="55">
        <v>7</v>
      </c>
      <c r="EZ3070" s="55">
        <v>0</v>
      </c>
      <c r="FA3070" s="55">
        <v>1994</v>
      </c>
      <c r="FB3070" s="55" t="s">
        <v>1361</v>
      </c>
      <c r="FC3070" s="55" t="s">
        <v>1258</v>
      </c>
      <c r="FD3070" s="55">
        <v>3.25</v>
      </c>
      <c r="FF3070" s="55">
        <v>3063</v>
      </c>
      <c r="FG3070" s="55" t="s">
        <v>1313</v>
      </c>
      <c r="FH3070" s="55" t="s">
        <v>2016</v>
      </c>
      <c r="FI3070" s="55">
        <v>2</v>
      </c>
      <c r="FJ3070" s="55">
        <v>0</v>
      </c>
      <c r="FK3070" s="55" t="s">
        <v>1249</v>
      </c>
      <c r="FL3070" s="55">
        <v>0.35</v>
      </c>
    </row>
    <row r="3071" ht="14.25" customHeight="1" outlineLevel="1" spans="30:168">
      <c r="AD3071" s="62">
        <v>3064</v>
      </c>
      <c r="AE3071" s="62"/>
      <c r="AF3071" s="62" t="s">
        <v>1241</v>
      </c>
      <c r="AG3071" s="62" t="s">
        <v>1346</v>
      </c>
      <c r="AH3071" s="62" t="s">
        <v>2495</v>
      </c>
      <c r="EV3071" s="55">
        <v>3064</v>
      </c>
      <c r="EW3071" s="55" t="s">
        <v>1566</v>
      </c>
      <c r="EX3071" s="55" t="s">
        <v>1263</v>
      </c>
      <c r="EY3071" s="55">
        <v>7</v>
      </c>
      <c r="EZ3071" s="55">
        <v>1995</v>
      </c>
      <c r="FA3071" s="55">
        <v>2999</v>
      </c>
      <c r="FB3071" s="55" t="s">
        <v>1361</v>
      </c>
      <c r="FC3071" s="55" t="s">
        <v>1258</v>
      </c>
      <c r="FD3071" s="55">
        <v>3.25</v>
      </c>
      <c r="FF3071" s="55">
        <v>3064</v>
      </c>
      <c r="FG3071" s="55" t="s">
        <v>1313</v>
      </c>
      <c r="FH3071" s="55" t="s">
        <v>2016</v>
      </c>
      <c r="FI3071" s="55">
        <v>2</v>
      </c>
      <c r="FJ3071" s="55">
        <v>1000</v>
      </c>
      <c r="FK3071" s="55" t="s">
        <v>1249</v>
      </c>
      <c r="FL3071" s="55">
        <v>0.3</v>
      </c>
    </row>
    <row r="3072" ht="14.25" customHeight="1" outlineLevel="1" spans="30:168">
      <c r="AD3072" s="62">
        <v>3065</v>
      </c>
      <c r="AE3072" s="62"/>
      <c r="AF3072" s="62" t="s">
        <v>972</v>
      </c>
      <c r="AG3072" s="62" t="s">
        <v>1435</v>
      </c>
      <c r="AH3072" s="62" t="s">
        <v>2510</v>
      </c>
      <c r="EV3072" s="55">
        <v>3065</v>
      </c>
      <c r="EW3072" s="55" t="s">
        <v>1566</v>
      </c>
      <c r="EX3072" s="55" t="s">
        <v>1263</v>
      </c>
      <c r="EY3072" s="55">
        <v>8</v>
      </c>
      <c r="EZ3072" s="55">
        <v>0</v>
      </c>
      <c r="FA3072" s="55">
        <v>1994</v>
      </c>
      <c r="FB3072" s="55" t="s">
        <v>1262</v>
      </c>
      <c r="FC3072" s="55" t="s">
        <v>1258</v>
      </c>
      <c r="FD3072" s="55">
        <v>0</v>
      </c>
      <c r="FF3072" s="55">
        <v>3065</v>
      </c>
      <c r="FG3072" s="55" t="s">
        <v>1313</v>
      </c>
      <c r="FH3072" s="55" t="s">
        <v>2016</v>
      </c>
      <c r="FI3072" s="55">
        <v>2</v>
      </c>
      <c r="FJ3072" s="55">
        <v>2500</v>
      </c>
      <c r="FK3072" s="55" t="s">
        <v>1249</v>
      </c>
      <c r="FL3072" s="55">
        <v>0.3</v>
      </c>
    </row>
    <row r="3073" ht="14.25" customHeight="1" outlineLevel="1" spans="30:168">
      <c r="AD3073" s="62">
        <v>3066</v>
      </c>
      <c r="AE3073" s="62"/>
      <c r="AF3073" s="62" t="s">
        <v>917</v>
      </c>
      <c r="AG3073" s="62" t="s">
        <v>1474</v>
      </c>
      <c r="AH3073" s="62" t="s">
        <v>2527</v>
      </c>
      <c r="EV3073" s="55">
        <v>3066</v>
      </c>
      <c r="EW3073" s="55" t="s">
        <v>1566</v>
      </c>
      <c r="EX3073" s="55" t="s">
        <v>1263</v>
      </c>
      <c r="EY3073" s="55">
        <v>8</v>
      </c>
      <c r="EZ3073" s="55">
        <v>1995</v>
      </c>
      <c r="FA3073" s="55">
        <v>2999</v>
      </c>
      <c r="FB3073" s="55" t="s">
        <v>1262</v>
      </c>
      <c r="FC3073" s="55" t="s">
        <v>1258</v>
      </c>
      <c r="FD3073" s="55">
        <v>0</v>
      </c>
      <c r="FF3073" s="55">
        <v>3066</v>
      </c>
      <c r="FG3073" s="55" t="s">
        <v>1313</v>
      </c>
      <c r="FH3073" s="55" t="s">
        <v>2016</v>
      </c>
      <c r="FI3073" s="55">
        <v>2</v>
      </c>
      <c r="FJ3073" s="55">
        <v>5000</v>
      </c>
      <c r="FK3073" s="55" t="s">
        <v>1249</v>
      </c>
      <c r="FL3073" s="55">
        <v>0.3</v>
      </c>
    </row>
    <row r="3074" ht="14.25" customHeight="1" outlineLevel="1" spans="30:168">
      <c r="AD3074" s="62">
        <v>3067</v>
      </c>
      <c r="AE3074" s="62"/>
      <c r="AF3074" s="62" t="s">
        <v>1351</v>
      </c>
      <c r="AG3074" s="62" t="s">
        <v>1520</v>
      </c>
      <c r="AH3074" s="62" t="s">
        <v>2543</v>
      </c>
      <c r="EV3074" s="55">
        <v>3067</v>
      </c>
      <c r="EW3074" s="55" t="s">
        <v>1566</v>
      </c>
      <c r="EX3074" s="55" t="s">
        <v>1263</v>
      </c>
      <c r="EY3074" s="55">
        <v>9</v>
      </c>
      <c r="EZ3074" s="55">
        <v>0</v>
      </c>
      <c r="FA3074" s="55">
        <v>1994</v>
      </c>
      <c r="FB3074" s="55" t="s">
        <v>1361</v>
      </c>
      <c r="FC3074" s="55" t="s">
        <v>1258</v>
      </c>
      <c r="FD3074" s="55">
        <v>6</v>
      </c>
      <c r="FF3074" s="55">
        <v>3067</v>
      </c>
      <c r="FG3074" s="55" t="s">
        <v>1313</v>
      </c>
      <c r="FH3074" s="55" t="s">
        <v>2016</v>
      </c>
      <c r="FI3074" s="55">
        <v>2</v>
      </c>
      <c r="FJ3074" s="55">
        <v>10000</v>
      </c>
      <c r="FK3074" s="55" t="s">
        <v>1249</v>
      </c>
      <c r="FL3074" s="55">
        <v>0.3</v>
      </c>
    </row>
    <row r="3075" ht="14.25" customHeight="1" outlineLevel="1" spans="30:168">
      <c r="AD3075" s="62">
        <v>3068</v>
      </c>
      <c r="AE3075" s="62"/>
      <c r="AF3075" s="62" t="s">
        <v>918</v>
      </c>
      <c r="AG3075" s="62" t="s">
        <v>1520</v>
      </c>
      <c r="AH3075" s="62" t="s">
        <v>2560</v>
      </c>
      <c r="EV3075" s="55">
        <v>3068</v>
      </c>
      <c r="EW3075" s="55" t="s">
        <v>1566</v>
      </c>
      <c r="EX3075" s="55" t="s">
        <v>1263</v>
      </c>
      <c r="EY3075" s="55">
        <v>9</v>
      </c>
      <c r="EZ3075" s="55">
        <v>1995</v>
      </c>
      <c r="FA3075" s="55">
        <v>2999</v>
      </c>
      <c r="FB3075" s="55" t="s">
        <v>1361</v>
      </c>
      <c r="FC3075" s="55" t="s">
        <v>1258</v>
      </c>
      <c r="FD3075" s="55">
        <v>6</v>
      </c>
      <c r="FF3075" s="55">
        <v>3068</v>
      </c>
      <c r="FG3075" s="55" t="s">
        <v>1313</v>
      </c>
      <c r="FH3075" s="55" t="s">
        <v>2016</v>
      </c>
      <c r="FI3075" s="55">
        <v>2</v>
      </c>
      <c r="FJ3075" s="55">
        <v>25000</v>
      </c>
      <c r="FK3075" s="55" t="s">
        <v>1249</v>
      </c>
      <c r="FL3075" s="55">
        <v>0.3</v>
      </c>
    </row>
    <row r="3076" ht="14.25" customHeight="1" outlineLevel="1" spans="30:168">
      <c r="AD3076" s="62">
        <v>3069</v>
      </c>
      <c r="AE3076" s="62"/>
      <c r="AF3076" s="62" t="s">
        <v>1441</v>
      </c>
      <c r="AG3076" s="62" t="s">
        <v>1557</v>
      </c>
      <c r="AH3076" s="62" t="s">
        <v>1312</v>
      </c>
      <c r="EV3076" s="55">
        <v>3069</v>
      </c>
      <c r="EW3076" s="55" t="s">
        <v>1566</v>
      </c>
      <c r="EX3076" s="55" t="s">
        <v>2272</v>
      </c>
      <c r="EY3076" s="55">
        <v>1</v>
      </c>
      <c r="EZ3076" s="55">
        <v>0</v>
      </c>
      <c r="FA3076" s="55">
        <v>1994</v>
      </c>
      <c r="FB3076" s="55" t="s">
        <v>1262</v>
      </c>
      <c r="FC3076" s="55" t="s">
        <v>1258</v>
      </c>
      <c r="FD3076" s="55">
        <v>0</v>
      </c>
      <c r="FF3076" s="55">
        <v>3069</v>
      </c>
      <c r="FG3076" s="55" t="s">
        <v>1313</v>
      </c>
      <c r="FH3076" s="55" t="s">
        <v>2016</v>
      </c>
      <c r="FI3076" s="55">
        <v>2</v>
      </c>
      <c r="FJ3076" s="55">
        <v>50000</v>
      </c>
      <c r="FK3076" s="55" t="s">
        <v>1249</v>
      </c>
      <c r="FL3076" s="55">
        <v>0.3</v>
      </c>
    </row>
    <row r="3077" ht="14.25" customHeight="1" outlineLevel="1" spans="30:168">
      <c r="AD3077" s="62">
        <v>3070</v>
      </c>
      <c r="AE3077" s="62"/>
      <c r="AF3077" s="62" t="s">
        <v>1866</v>
      </c>
      <c r="AG3077" s="62" t="s">
        <v>1557</v>
      </c>
      <c r="AH3077" s="62" t="s">
        <v>2590</v>
      </c>
      <c r="EV3077" s="55">
        <v>3070</v>
      </c>
      <c r="EW3077" s="55" t="s">
        <v>1566</v>
      </c>
      <c r="EX3077" s="55" t="s">
        <v>2272</v>
      </c>
      <c r="EY3077" s="55">
        <v>1</v>
      </c>
      <c r="EZ3077" s="55">
        <v>1995</v>
      </c>
      <c r="FA3077" s="55">
        <v>2999</v>
      </c>
      <c r="FB3077" s="55" t="s">
        <v>1262</v>
      </c>
      <c r="FC3077" s="55" t="s">
        <v>1258</v>
      </c>
      <c r="FD3077" s="55">
        <v>0</v>
      </c>
      <c r="FF3077" s="55">
        <v>3070</v>
      </c>
      <c r="FG3077" s="55" t="s">
        <v>1313</v>
      </c>
      <c r="FH3077" s="55" t="s">
        <v>2016</v>
      </c>
      <c r="FI3077" s="55">
        <v>2</v>
      </c>
      <c r="FJ3077" s="55">
        <v>80000</v>
      </c>
      <c r="FK3077" s="55" t="s">
        <v>1249</v>
      </c>
      <c r="FL3077" s="55">
        <v>0.3</v>
      </c>
    </row>
    <row r="3078" ht="14.25" customHeight="1" outlineLevel="1" spans="30:168">
      <c r="AD3078" s="62">
        <v>3071</v>
      </c>
      <c r="AE3078" s="62"/>
      <c r="AF3078" s="62" t="s">
        <v>1761</v>
      </c>
      <c r="AG3078" s="62" t="s">
        <v>1557</v>
      </c>
      <c r="AH3078" s="62" t="s">
        <v>2606</v>
      </c>
      <c r="EV3078" s="55">
        <v>3071</v>
      </c>
      <c r="EW3078" s="55" t="s">
        <v>1566</v>
      </c>
      <c r="EX3078" s="55" t="s">
        <v>2055</v>
      </c>
      <c r="EY3078" s="55">
        <v>1</v>
      </c>
      <c r="EZ3078" s="55">
        <v>0</v>
      </c>
      <c r="FA3078" s="55">
        <v>1994</v>
      </c>
      <c r="FB3078" s="55" t="s">
        <v>1262</v>
      </c>
      <c r="FC3078" s="55" t="s">
        <v>1258</v>
      </c>
      <c r="FD3078" s="55">
        <v>0</v>
      </c>
      <c r="FF3078" s="55">
        <v>3071</v>
      </c>
      <c r="FG3078" s="55" t="s">
        <v>1313</v>
      </c>
      <c r="FH3078" s="55" t="s">
        <v>2016</v>
      </c>
      <c r="FI3078" s="55">
        <v>2</v>
      </c>
      <c r="FJ3078" s="55">
        <v>130000</v>
      </c>
      <c r="FK3078" s="55" t="s">
        <v>1249</v>
      </c>
      <c r="FL3078" s="55">
        <v>0.3</v>
      </c>
    </row>
    <row r="3079" ht="14.25" customHeight="1" outlineLevel="1" spans="30:168">
      <c r="AD3079" s="62">
        <v>3072</v>
      </c>
      <c r="AE3079" s="62"/>
      <c r="AF3079" s="62" t="s">
        <v>976</v>
      </c>
      <c r="AG3079" s="62" t="s">
        <v>1598</v>
      </c>
      <c r="AH3079" s="62" t="s">
        <v>2622</v>
      </c>
      <c r="EV3079" s="55">
        <v>3072</v>
      </c>
      <c r="EW3079" s="55" t="s">
        <v>1566</v>
      </c>
      <c r="EX3079" s="55" t="s">
        <v>2055</v>
      </c>
      <c r="EY3079" s="55">
        <v>1</v>
      </c>
      <c r="EZ3079" s="55">
        <v>1995</v>
      </c>
      <c r="FA3079" s="55">
        <v>2999</v>
      </c>
      <c r="FB3079" s="55" t="s">
        <v>1262</v>
      </c>
      <c r="FC3079" s="55" t="s">
        <v>1258</v>
      </c>
      <c r="FD3079" s="55">
        <v>0</v>
      </c>
      <c r="FF3079" s="55">
        <v>3072</v>
      </c>
      <c r="FG3079" s="55" t="s">
        <v>1313</v>
      </c>
      <c r="FH3079" s="55" t="s">
        <v>2016</v>
      </c>
      <c r="FI3079" s="55">
        <v>2</v>
      </c>
      <c r="FJ3079" s="55">
        <v>260000</v>
      </c>
      <c r="FK3079" s="55" t="s">
        <v>1249</v>
      </c>
      <c r="FL3079" s="55">
        <v>0.3</v>
      </c>
    </row>
    <row r="3080" ht="14.25" customHeight="1" outlineLevel="1" spans="30:168">
      <c r="AD3080" s="62">
        <v>3073</v>
      </c>
      <c r="AE3080" s="62"/>
      <c r="AF3080" s="62" t="s">
        <v>1402</v>
      </c>
      <c r="AG3080" s="62" t="s">
        <v>1635</v>
      </c>
      <c r="AH3080" s="62" t="s">
        <v>2277</v>
      </c>
      <c r="EV3080" s="55">
        <v>3073</v>
      </c>
      <c r="EW3080" s="55" t="s">
        <v>1566</v>
      </c>
      <c r="EX3080" s="55" t="s">
        <v>2055</v>
      </c>
      <c r="EY3080" s="55">
        <v>2</v>
      </c>
      <c r="EZ3080" s="55">
        <v>0</v>
      </c>
      <c r="FA3080" s="55">
        <v>1994</v>
      </c>
      <c r="FB3080" s="55" t="s">
        <v>1262</v>
      </c>
      <c r="FC3080" s="55" t="s">
        <v>1258</v>
      </c>
      <c r="FD3080" s="55">
        <v>0</v>
      </c>
      <c r="FF3080" s="55">
        <v>3073</v>
      </c>
      <c r="FG3080" s="55" t="s">
        <v>1313</v>
      </c>
      <c r="FH3080" s="55" t="s">
        <v>2016</v>
      </c>
      <c r="FI3080" s="55">
        <v>2</v>
      </c>
      <c r="FJ3080" s="55">
        <v>400000</v>
      </c>
      <c r="FK3080" s="55" t="s">
        <v>1249</v>
      </c>
      <c r="FL3080" s="55">
        <v>0.3</v>
      </c>
    </row>
    <row r="3081" ht="14.25" customHeight="1" outlineLevel="1" spans="30:168">
      <c r="AD3081" s="62">
        <v>3074</v>
      </c>
      <c r="AE3081" s="62"/>
      <c r="AF3081" s="62" t="s">
        <v>1396</v>
      </c>
      <c r="AG3081" s="62" t="s">
        <v>1669</v>
      </c>
      <c r="AH3081" s="62" t="s">
        <v>2647</v>
      </c>
      <c r="EV3081" s="55">
        <v>3074</v>
      </c>
      <c r="EW3081" s="55" t="s">
        <v>1566</v>
      </c>
      <c r="EX3081" s="55" t="s">
        <v>2055</v>
      </c>
      <c r="EY3081" s="55">
        <v>2</v>
      </c>
      <c r="EZ3081" s="55">
        <v>1995</v>
      </c>
      <c r="FA3081" s="55">
        <v>2999</v>
      </c>
      <c r="FB3081" s="55" t="s">
        <v>1262</v>
      </c>
      <c r="FC3081" s="55" t="s">
        <v>1258</v>
      </c>
      <c r="FD3081" s="55">
        <v>0</v>
      </c>
      <c r="FF3081" s="55">
        <v>3074</v>
      </c>
      <c r="FG3081" s="55" t="s">
        <v>1313</v>
      </c>
      <c r="FH3081" s="55" t="s">
        <v>2016</v>
      </c>
      <c r="FI3081" s="55">
        <v>2</v>
      </c>
      <c r="FJ3081" s="55">
        <v>530000</v>
      </c>
      <c r="FK3081" s="55" t="s">
        <v>1249</v>
      </c>
      <c r="FL3081" s="55">
        <v>0.3</v>
      </c>
    </row>
    <row r="3082" ht="14.25" customHeight="1" outlineLevel="1" spans="30:168">
      <c r="AD3082" s="62">
        <v>3075</v>
      </c>
      <c r="AE3082" s="62"/>
      <c r="AF3082" s="62" t="s">
        <v>1239</v>
      </c>
      <c r="AG3082" s="62" t="s">
        <v>1669</v>
      </c>
      <c r="AH3082" s="62" t="s">
        <v>2660</v>
      </c>
      <c r="EV3082" s="55">
        <v>3075</v>
      </c>
      <c r="EW3082" s="55" t="s">
        <v>1566</v>
      </c>
      <c r="EX3082" s="55" t="s">
        <v>1708</v>
      </c>
      <c r="EY3082" s="55">
        <v>1</v>
      </c>
      <c r="EZ3082" s="55">
        <v>0</v>
      </c>
      <c r="FA3082" s="55">
        <v>1994</v>
      </c>
      <c r="FB3082" s="55" t="s">
        <v>1361</v>
      </c>
      <c r="FC3082" s="55" t="s">
        <v>1258</v>
      </c>
      <c r="FD3082" s="55">
        <v>10</v>
      </c>
      <c r="FF3082" s="55">
        <v>3075</v>
      </c>
      <c r="FG3082" s="55" t="s">
        <v>1313</v>
      </c>
      <c r="FH3082" s="55" t="s">
        <v>2016</v>
      </c>
      <c r="FI3082" s="55">
        <v>2</v>
      </c>
      <c r="FJ3082" s="55">
        <v>540000</v>
      </c>
      <c r="FK3082" s="55" t="s">
        <v>1249</v>
      </c>
      <c r="FL3082" s="55">
        <v>0.3</v>
      </c>
    </row>
    <row r="3083" ht="14.25" customHeight="1" outlineLevel="1" spans="30:168">
      <c r="AD3083" s="62">
        <v>3076</v>
      </c>
      <c r="AE3083" s="62"/>
      <c r="AF3083" s="62" t="s">
        <v>1602</v>
      </c>
      <c r="AG3083" s="62" t="s">
        <v>1669</v>
      </c>
      <c r="AH3083" s="62" t="s">
        <v>2672</v>
      </c>
      <c r="EV3083" s="55">
        <v>3076</v>
      </c>
      <c r="EW3083" s="55" t="s">
        <v>1566</v>
      </c>
      <c r="EX3083" s="55" t="s">
        <v>1708</v>
      </c>
      <c r="EY3083" s="55">
        <v>1</v>
      </c>
      <c r="EZ3083" s="55">
        <v>1995</v>
      </c>
      <c r="FA3083" s="55">
        <v>2999</v>
      </c>
      <c r="FB3083" s="55" t="s">
        <v>1361</v>
      </c>
      <c r="FC3083" s="55" t="s">
        <v>1258</v>
      </c>
      <c r="FD3083" s="55">
        <v>10</v>
      </c>
      <c r="FF3083" s="55">
        <v>3076</v>
      </c>
      <c r="FG3083" s="55" t="s">
        <v>1313</v>
      </c>
      <c r="FH3083" s="55" t="s">
        <v>2016</v>
      </c>
      <c r="FI3083" s="55">
        <v>3</v>
      </c>
      <c r="FJ3083" s="55">
        <v>0</v>
      </c>
      <c r="FK3083" s="55" t="s">
        <v>1249</v>
      </c>
      <c r="FL3083" s="55">
        <v>0.3</v>
      </c>
    </row>
    <row r="3084" ht="14.25" customHeight="1" outlineLevel="1" spans="30:168">
      <c r="AD3084" s="62">
        <v>3077</v>
      </c>
      <c r="AE3084" s="62"/>
      <c r="AF3084" s="62" t="s">
        <v>1941</v>
      </c>
      <c r="AG3084" s="62" t="s">
        <v>1669</v>
      </c>
      <c r="AH3084" s="62" t="s">
        <v>2682</v>
      </c>
      <c r="EV3084" s="55">
        <v>3077</v>
      </c>
      <c r="EW3084" s="55" t="s">
        <v>1566</v>
      </c>
      <c r="EX3084" s="55" t="s">
        <v>1708</v>
      </c>
      <c r="EY3084" s="55">
        <v>10</v>
      </c>
      <c r="EZ3084" s="55">
        <v>0</v>
      </c>
      <c r="FA3084" s="55">
        <v>1994</v>
      </c>
      <c r="FB3084" s="55" t="s">
        <v>1361</v>
      </c>
      <c r="FC3084" s="55" t="s">
        <v>1258</v>
      </c>
      <c r="FD3084" s="55">
        <v>10</v>
      </c>
      <c r="FF3084" s="55">
        <v>3077</v>
      </c>
      <c r="FG3084" s="55" t="s">
        <v>1313</v>
      </c>
      <c r="FH3084" s="55" t="s">
        <v>2016</v>
      </c>
      <c r="FI3084" s="55">
        <v>3</v>
      </c>
      <c r="FJ3084" s="55">
        <v>1000</v>
      </c>
      <c r="FK3084" s="55" t="s">
        <v>1249</v>
      </c>
      <c r="FL3084" s="55">
        <v>0.3</v>
      </c>
    </row>
    <row r="3085" ht="14.25" customHeight="1" outlineLevel="1" spans="30:168">
      <c r="AD3085" s="62">
        <v>3078</v>
      </c>
      <c r="AE3085" s="62"/>
      <c r="AF3085" s="62" t="s">
        <v>1355</v>
      </c>
      <c r="AG3085" s="62" t="s">
        <v>1703</v>
      </c>
      <c r="AH3085" s="62" t="s">
        <v>2696</v>
      </c>
      <c r="EV3085" s="55">
        <v>3078</v>
      </c>
      <c r="EW3085" s="55" t="s">
        <v>1566</v>
      </c>
      <c r="EX3085" s="55" t="s">
        <v>1708</v>
      </c>
      <c r="EY3085" s="55">
        <v>10</v>
      </c>
      <c r="EZ3085" s="55">
        <v>1995</v>
      </c>
      <c r="FA3085" s="55">
        <v>2999</v>
      </c>
      <c r="FB3085" s="55" t="s">
        <v>1361</v>
      </c>
      <c r="FC3085" s="55" t="s">
        <v>1258</v>
      </c>
      <c r="FD3085" s="55">
        <v>10</v>
      </c>
      <c r="FF3085" s="55">
        <v>3078</v>
      </c>
      <c r="FG3085" s="55" t="s">
        <v>1313</v>
      </c>
      <c r="FH3085" s="55" t="s">
        <v>2016</v>
      </c>
      <c r="FI3085" s="55">
        <v>3</v>
      </c>
      <c r="FJ3085" s="55">
        <v>2500</v>
      </c>
      <c r="FK3085" s="55" t="s">
        <v>1249</v>
      </c>
      <c r="FL3085" s="55">
        <v>0.3</v>
      </c>
    </row>
    <row r="3086" ht="14.25" customHeight="1" outlineLevel="1" spans="30:168">
      <c r="AD3086" s="62">
        <v>3079</v>
      </c>
      <c r="AE3086" s="62"/>
      <c r="AF3086" s="62" t="s">
        <v>1027</v>
      </c>
      <c r="AG3086" s="62" t="s">
        <v>1097</v>
      </c>
      <c r="AH3086" s="62" t="s">
        <v>2526</v>
      </c>
      <c r="EV3086" s="55">
        <v>3079</v>
      </c>
      <c r="EW3086" s="55" t="s">
        <v>1566</v>
      </c>
      <c r="EX3086" s="55" t="s">
        <v>1708</v>
      </c>
      <c r="EY3086" s="55">
        <v>11</v>
      </c>
      <c r="EZ3086" s="55">
        <v>0</v>
      </c>
      <c r="FA3086" s="55">
        <v>1994</v>
      </c>
      <c r="FB3086" s="55" t="s">
        <v>1361</v>
      </c>
      <c r="FC3086" s="55" t="s">
        <v>1258</v>
      </c>
      <c r="FD3086" s="55">
        <v>10</v>
      </c>
      <c r="FF3086" s="55">
        <v>3079</v>
      </c>
      <c r="FG3086" s="55" t="s">
        <v>1313</v>
      </c>
      <c r="FH3086" s="55" t="s">
        <v>2016</v>
      </c>
      <c r="FI3086" s="55">
        <v>3</v>
      </c>
      <c r="FJ3086" s="55">
        <v>5000</v>
      </c>
      <c r="FK3086" s="55" t="s">
        <v>1249</v>
      </c>
      <c r="FL3086" s="55">
        <v>0.3</v>
      </c>
    </row>
    <row r="3087" ht="14.25" customHeight="1" outlineLevel="1" spans="30:168">
      <c r="AD3087" s="62">
        <v>3080</v>
      </c>
      <c r="AE3087" s="62"/>
      <c r="AF3087" s="62" t="s">
        <v>1704</v>
      </c>
      <c r="AG3087" s="62" t="s">
        <v>1097</v>
      </c>
      <c r="AH3087" s="62" t="s">
        <v>2725</v>
      </c>
      <c r="EV3087" s="55">
        <v>3080</v>
      </c>
      <c r="EW3087" s="55" t="s">
        <v>1566</v>
      </c>
      <c r="EX3087" s="55" t="s">
        <v>1708</v>
      </c>
      <c r="EY3087" s="55">
        <v>11</v>
      </c>
      <c r="EZ3087" s="55">
        <v>1995</v>
      </c>
      <c r="FA3087" s="55">
        <v>2999</v>
      </c>
      <c r="FB3087" s="55" t="s">
        <v>1361</v>
      </c>
      <c r="FC3087" s="55" t="s">
        <v>1258</v>
      </c>
      <c r="FD3087" s="55">
        <v>10</v>
      </c>
      <c r="FF3087" s="55">
        <v>3080</v>
      </c>
      <c r="FG3087" s="55" t="s">
        <v>1313</v>
      </c>
      <c r="FH3087" s="55" t="s">
        <v>2016</v>
      </c>
      <c r="FI3087" s="55">
        <v>3</v>
      </c>
      <c r="FJ3087" s="55">
        <v>10000</v>
      </c>
      <c r="FK3087" s="55" t="s">
        <v>1249</v>
      </c>
      <c r="FL3087" s="55">
        <v>0.3</v>
      </c>
    </row>
    <row r="3088" ht="14.25" customHeight="1" outlineLevel="1" spans="30:168">
      <c r="AD3088" s="62">
        <v>3081</v>
      </c>
      <c r="AE3088" s="62"/>
      <c r="AF3088" s="62" t="s">
        <v>1300</v>
      </c>
      <c r="AG3088" s="62" t="s">
        <v>1097</v>
      </c>
      <c r="AH3088" s="62" t="s">
        <v>2737</v>
      </c>
      <c r="EV3088" s="55">
        <v>3081</v>
      </c>
      <c r="EW3088" s="55" t="s">
        <v>1566</v>
      </c>
      <c r="EX3088" s="55" t="s">
        <v>1708</v>
      </c>
      <c r="EY3088" s="55">
        <v>2</v>
      </c>
      <c r="EZ3088" s="55">
        <v>0</v>
      </c>
      <c r="FA3088" s="55">
        <v>1994</v>
      </c>
      <c r="FB3088" s="55" t="s">
        <v>1361</v>
      </c>
      <c r="FC3088" s="55" t="s">
        <v>1258</v>
      </c>
      <c r="FD3088" s="55">
        <v>10</v>
      </c>
      <c r="FF3088" s="55">
        <v>3081</v>
      </c>
      <c r="FG3088" s="55" t="s">
        <v>1313</v>
      </c>
      <c r="FH3088" s="55" t="s">
        <v>2016</v>
      </c>
      <c r="FI3088" s="55">
        <v>3</v>
      </c>
      <c r="FJ3088" s="55">
        <v>25000</v>
      </c>
      <c r="FK3088" s="55" t="s">
        <v>1249</v>
      </c>
      <c r="FL3088" s="55">
        <v>0.3</v>
      </c>
    </row>
    <row r="3089" ht="14.25" customHeight="1" outlineLevel="1" spans="30:168">
      <c r="AD3089" s="62">
        <v>3082</v>
      </c>
      <c r="AE3089" s="62"/>
      <c r="AF3089" s="62" t="s">
        <v>971</v>
      </c>
      <c r="AG3089" s="62" t="s">
        <v>1394</v>
      </c>
      <c r="AH3089" s="62" t="s">
        <v>2746</v>
      </c>
      <c r="EV3089" s="55">
        <v>3082</v>
      </c>
      <c r="EW3089" s="55" t="s">
        <v>1566</v>
      </c>
      <c r="EX3089" s="55" t="s">
        <v>1708</v>
      </c>
      <c r="EY3089" s="55">
        <v>2</v>
      </c>
      <c r="EZ3089" s="55">
        <v>1995</v>
      </c>
      <c r="FA3089" s="55">
        <v>2999</v>
      </c>
      <c r="FB3089" s="55" t="s">
        <v>1361</v>
      </c>
      <c r="FC3089" s="55" t="s">
        <v>1258</v>
      </c>
      <c r="FD3089" s="55">
        <v>10</v>
      </c>
      <c r="FF3089" s="55">
        <v>3082</v>
      </c>
      <c r="FG3089" s="55" t="s">
        <v>1313</v>
      </c>
      <c r="FH3089" s="55" t="s">
        <v>2016</v>
      </c>
      <c r="FI3089" s="55">
        <v>3</v>
      </c>
      <c r="FJ3089" s="55">
        <v>50000</v>
      </c>
      <c r="FK3089" s="55" t="s">
        <v>1249</v>
      </c>
      <c r="FL3089" s="55">
        <v>0.3</v>
      </c>
    </row>
    <row r="3090" ht="14.25" customHeight="1" outlineLevel="1" spans="30:168">
      <c r="AD3090" s="62">
        <v>3083</v>
      </c>
      <c r="AE3090" s="62"/>
      <c r="AF3090" s="62" t="s">
        <v>1098</v>
      </c>
      <c r="AG3090" s="62" t="s">
        <v>665</v>
      </c>
      <c r="AH3090" s="62" t="s">
        <v>1233</v>
      </c>
      <c r="EV3090" s="55">
        <v>3083</v>
      </c>
      <c r="EW3090" s="55" t="s">
        <v>1566</v>
      </c>
      <c r="EX3090" s="55" t="s">
        <v>1708</v>
      </c>
      <c r="EY3090" s="55">
        <v>3</v>
      </c>
      <c r="EZ3090" s="55">
        <v>0</v>
      </c>
      <c r="FA3090" s="55">
        <v>1994</v>
      </c>
      <c r="FB3090" s="55" t="s">
        <v>1361</v>
      </c>
      <c r="FC3090" s="55" t="s">
        <v>1258</v>
      </c>
      <c r="FD3090" s="55">
        <v>10</v>
      </c>
      <c r="FF3090" s="55">
        <v>3083</v>
      </c>
      <c r="FG3090" s="55" t="s">
        <v>1313</v>
      </c>
      <c r="FH3090" s="55" t="s">
        <v>2016</v>
      </c>
      <c r="FI3090" s="55">
        <v>3</v>
      </c>
      <c r="FJ3090" s="55">
        <v>80000</v>
      </c>
      <c r="FK3090" s="55" t="s">
        <v>1249</v>
      </c>
      <c r="FL3090" s="55">
        <v>0.3</v>
      </c>
    </row>
    <row r="3091" ht="14.25" customHeight="1" outlineLevel="1" spans="30:168">
      <c r="AD3091" s="62">
        <v>3084</v>
      </c>
      <c r="AE3091" s="62"/>
      <c r="AF3091" s="62" t="s">
        <v>1024</v>
      </c>
      <c r="AG3091" s="62" t="s">
        <v>781</v>
      </c>
      <c r="AH3091" s="62" t="s">
        <v>1596</v>
      </c>
      <c r="EV3091" s="55">
        <v>3084</v>
      </c>
      <c r="EW3091" s="55" t="s">
        <v>1566</v>
      </c>
      <c r="EX3091" s="55" t="s">
        <v>1708</v>
      </c>
      <c r="EY3091" s="55">
        <v>3</v>
      </c>
      <c r="EZ3091" s="55">
        <v>1995</v>
      </c>
      <c r="FA3091" s="55">
        <v>2999</v>
      </c>
      <c r="FB3091" s="55" t="s">
        <v>1361</v>
      </c>
      <c r="FC3091" s="55" t="s">
        <v>1258</v>
      </c>
      <c r="FD3091" s="55">
        <v>10</v>
      </c>
      <c r="FF3091" s="55">
        <v>3084</v>
      </c>
      <c r="FG3091" s="55" t="s">
        <v>1313</v>
      </c>
      <c r="FH3091" s="55" t="s">
        <v>2016</v>
      </c>
      <c r="FI3091" s="55">
        <v>3</v>
      </c>
      <c r="FJ3091" s="55">
        <v>130000</v>
      </c>
      <c r="FK3091" s="55" t="s">
        <v>1249</v>
      </c>
      <c r="FL3091" s="55">
        <v>0.3</v>
      </c>
    </row>
    <row r="3092" ht="14.25" customHeight="1" outlineLevel="1" spans="30:168">
      <c r="AD3092" s="62">
        <v>3085</v>
      </c>
      <c r="AE3092" s="62"/>
      <c r="AF3092" s="62" t="s">
        <v>1395</v>
      </c>
      <c r="AG3092" s="62" t="s">
        <v>64</v>
      </c>
      <c r="AH3092" s="62" t="s">
        <v>1939</v>
      </c>
      <c r="EV3092" s="55">
        <v>3085</v>
      </c>
      <c r="EW3092" s="55" t="s">
        <v>1566</v>
      </c>
      <c r="EX3092" s="55" t="s">
        <v>1708</v>
      </c>
      <c r="EY3092" s="55">
        <v>4</v>
      </c>
      <c r="EZ3092" s="55">
        <v>0</v>
      </c>
      <c r="FA3092" s="55">
        <v>1994</v>
      </c>
      <c r="FB3092" s="55" t="s">
        <v>1262</v>
      </c>
      <c r="FC3092" s="55" t="s">
        <v>1258</v>
      </c>
      <c r="FD3092" s="55">
        <v>0</v>
      </c>
      <c r="FF3092" s="55">
        <v>3085</v>
      </c>
      <c r="FG3092" s="55" t="s">
        <v>1313</v>
      </c>
      <c r="FH3092" s="55" t="s">
        <v>2016</v>
      </c>
      <c r="FI3092" s="55">
        <v>3</v>
      </c>
      <c r="FJ3092" s="55">
        <v>260000</v>
      </c>
      <c r="FK3092" s="55" t="s">
        <v>1249</v>
      </c>
      <c r="FL3092" s="55">
        <v>0.3</v>
      </c>
    </row>
    <row r="3093" ht="14.25" customHeight="1" outlineLevel="1" spans="30:168">
      <c r="AD3093" s="62">
        <v>3086</v>
      </c>
      <c r="AE3093" s="62"/>
      <c r="AF3093" s="62" t="s">
        <v>785</v>
      </c>
      <c r="AG3093" s="62" t="s">
        <v>64</v>
      </c>
      <c r="AH3093" s="62" t="s">
        <v>2111</v>
      </c>
      <c r="EV3093" s="55">
        <v>3086</v>
      </c>
      <c r="EW3093" s="55" t="s">
        <v>1566</v>
      </c>
      <c r="EX3093" s="55" t="s">
        <v>1708</v>
      </c>
      <c r="EY3093" s="55">
        <v>4</v>
      </c>
      <c r="EZ3093" s="55">
        <v>1995</v>
      </c>
      <c r="FA3093" s="55">
        <v>2999</v>
      </c>
      <c r="FB3093" s="55" t="s">
        <v>1262</v>
      </c>
      <c r="FC3093" s="55" t="s">
        <v>1258</v>
      </c>
      <c r="FD3093" s="55">
        <v>0</v>
      </c>
      <c r="FF3093" s="55">
        <v>3086</v>
      </c>
      <c r="FG3093" s="55" t="s">
        <v>1313</v>
      </c>
      <c r="FH3093" s="55" t="s">
        <v>2016</v>
      </c>
      <c r="FI3093" s="55">
        <v>3</v>
      </c>
      <c r="FJ3093" s="55">
        <v>400000</v>
      </c>
      <c r="FK3093" s="55" t="s">
        <v>1249</v>
      </c>
      <c r="FL3093" s="55">
        <v>0.3</v>
      </c>
    </row>
    <row r="3094" ht="14.25" customHeight="1" outlineLevel="1" spans="30:168">
      <c r="AD3094" s="62">
        <v>3087</v>
      </c>
      <c r="AE3094" s="62"/>
      <c r="AF3094" s="62" t="s">
        <v>1480</v>
      </c>
      <c r="AG3094" s="62" t="s">
        <v>64</v>
      </c>
      <c r="AH3094" s="62" t="s">
        <v>2273</v>
      </c>
      <c r="EV3094" s="55">
        <v>3087</v>
      </c>
      <c r="EW3094" s="55" t="s">
        <v>1566</v>
      </c>
      <c r="EX3094" s="55" t="s">
        <v>1708</v>
      </c>
      <c r="EY3094" s="55">
        <v>5</v>
      </c>
      <c r="EZ3094" s="55">
        <v>0</v>
      </c>
      <c r="FA3094" s="55">
        <v>1994</v>
      </c>
      <c r="FB3094" s="55" t="s">
        <v>1262</v>
      </c>
      <c r="FC3094" s="55" t="s">
        <v>1258</v>
      </c>
      <c r="FD3094" s="55">
        <v>0</v>
      </c>
      <c r="FF3094" s="55">
        <v>3087</v>
      </c>
      <c r="FG3094" s="55" t="s">
        <v>1313</v>
      </c>
      <c r="FH3094" s="55" t="s">
        <v>2016</v>
      </c>
      <c r="FI3094" s="55">
        <v>3</v>
      </c>
      <c r="FJ3094" s="55">
        <v>530000</v>
      </c>
      <c r="FK3094" s="55" t="s">
        <v>1249</v>
      </c>
      <c r="FL3094" s="55">
        <v>0.3</v>
      </c>
    </row>
    <row r="3095" ht="14.25" customHeight="1" outlineLevel="1" spans="30:168">
      <c r="AD3095" s="62">
        <v>3088</v>
      </c>
      <c r="AE3095" s="62"/>
      <c r="AF3095" s="62" t="s">
        <v>2575</v>
      </c>
      <c r="AG3095" s="62" t="s">
        <v>64</v>
      </c>
      <c r="AH3095" s="62" t="s">
        <v>2398</v>
      </c>
      <c r="EV3095" s="55">
        <v>3088</v>
      </c>
      <c r="EW3095" s="55" t="s">
        <v>1566</v>
      </c>
      <c r="EX3095" s="55" t="s">
        <v>1708</v>
      </c>
      <c r="EY3095" s="55">
        <v>5</v>
      </c>
      <c r="EZ3095" s="55">
        <v>1995</v>
      </c>
      <c r="FA3095" s="55">
        <v>2999</v>
      </c>
      <c r="FB3095" s="55" t="s">
        <v>1262</v>
      </c>
      <c r="FC3095" s="55" t="s">
        <v>1258</v>
      </c>
      <c r="FD3095" s="55">
        <v>0</v>
      </c>
      <c r="FF3095" s="55">
        <v>3088</v>
      </c>
      <c r="FG3095" s="55" t="s">
        <v>1313</v>
      </c>
      <c r="FH3095" s="55" t="s">
        <v>2016</v>
      </c>
      <c r="FI3095" s="55">
        <v>3</v>
      </c>
      <c r="FJ3095" s="55">
        <v>540000</v>
      </c>
      <c r="FK3095" s="55" t="s">
        <v>1249</v>
      </c>
      <c r="FL3095" s="55">
        <v>0.3</v>
      </c>
    </row>
    <row r="3096" ht="14.25" customHeight="1" outlineLevel="1" spans="30:168">
      <c r="AD3096" s="62">
        <v>3089</v>
      </c>
      <c r="AE3096" s="62"/>
      <c r="AF3096" s="62" t="s">
        <v>964</v>
      </c>
      <c r="AG3096" s="62" t="s">
        <v>64</v>
      </c>
      <c r="AH3096" s="62" t="s">
        <v>2521</v>
      </c>
      <c r="EV3096" s="55">
        <v>3089</v>
      </c>
      <c r="EW3096" s="55" t="s">
        <v>1566</v>
      </c>
      <c r="EX3096" s="55" t="s">
        <v>1708</v>
      </c>
      <c r="EY3096" s="55">
        <v>6</v>
      </c>
      <c r="EZ3096" s="55">
        <v>0</v>
      </c>
      <c r="FA3096" s="55">
        <v>1994</v>
      </c>
      <c r="FB3096" s="55" t="s">
        <v>1262</v>
      </c>
      <c r="FC3096" s="55" t="s">
        <v>1258</v>
      </c>
      <c r="FD3096" s="55">
        <v>0</v>
      </c>
      <c r="FF3096" s="55">
        <v>3089</v>
      </c>
      <c r="FG3096" s="55" t="s">
        <v>1313</v>
      </c>
      <c r="FH3096" s="55" t="s">
        <v>2016</v>
      </c>
      <c r="FI3096" s="55">
        <v>4</v>
      </c>
      <c r="FJ3096" s="55">
        <v>0</v>
      </c>
      <c r="FK3096" s="55" t="s">
        <v>1249</v>
      </c>
      <c r="FL3096" s="55">
        <v>0.3</v>
      </c>
    </row>
    <row r="3097" ht="14.25" customHeight="1" outlineLevel="1" spans="30:168">
      <c r="AD3097" s="62">
        <v>3090</v>
      </c>
      <c r="AE3097" s="62"/>
      <c r="AF3097" s="62" t="s">
        <v>1816</v>
      </c>
      <c r="AG3097" s="62" t="s">
        <v>64</v>
      </c>
      <c r="AH3097" s="62" t="s">
        <v>2643</v>
      </c>
      <c r="EV3097" s="55">
        <v>3090</v>
      </c>
      <c r="EW3097" s="55" t="s">
        <v>1566</v>
      </c>
      <c r="EX3097" s="55" t="s">
        <v>1708</v>
      </c>
      <c r="EY3097" s="55">
        <v>6</v>
      </c>
      <c r="EZ3097" s="55">
        <v>1995</v>
      </c>
      <c r="FA3097" s="55">
        <v>2999</v>
      </c>
      <c r="FB3097" s="55" t="s">
        <v>1262</v>
      </c>
      <c r="FC3097" s="55" t="s">
        <v>1258</v>
      </c>
      <c r="FD3097" s="55">
        <v>0</v>
      </c>
      <c r="FF3097" s="55">
        <v>3090</v>
      </c>
      <c r="FG3097" s="55" t="s">
        <v>1313</v>
      </c>
      <c r="FH3097" s="55" t="s">
        <v>2016</v>
      </c>
      <c r="FI3097" s="55">
        <v>4</v>
      </c>
      <c r="FJ3097" s="55">
        <v>1000</v>
      </c>
      <c r="FK3097" s="55" t="s">
        <v>1249</v>
      </c>
      <c r="FL3097" s="55">
        <v>0.3</v>
      </c>
    </row>
    <row r="3098" ht="14.25" customHeight="1" outlineLevel="1" spans="30:168">
      <c r="AD3098" s="62">
        <v>3091</v>
      </c>
      <c r="AE3098" s="62"/>
      <c r="AF3098" s="62" t="s">
        <v>916</v>
      </c>
      <c r="AG3098" s="62" t="s">
        <v>64</v>
      </c>
      <c r="AH3098" s="62" t="s">
        <v>2742</v>
      </c>
      <c r="EV3098" s="55">
        <v>3091</v>
      </c>
      <c r="EW3098" s="55" t="s">
        <v>1566</v>
      </c>
      <c r="EX3098" s="55" t="s">
        <v>1708</v>
      </c>
      <c r="EY3098" s="55">
        <v>7</v>
      </c>
      <c r="EZ3098" s="55">
        <v>0</v>
      </c>
      <c r="FA3098" s="55">
        <v>1994</v>
      </c>
      <c r="FB3098" s="55" t="s">
        <v>1361</v>
      </c>
      <c r="FC3098" s="55" t="s">
        <v>1258</v>
      </c>
      <c r="FD3098" s="55">
        <v>10</v>
      </c>
      <c r="FF3098" s="55">
        <v>3091</v>
      </c>
      <c r="FG3098" s="55" t="s">
        <v>1313</v>
      </c>
      <c r="FH3098" s="55" t="s">
        <v>2016</v>
      </c>
      <c r="FI3098" s="55">
        <v>4</v>
      </c>
      <c r="FJ3098" s="55">
        <v>2500</v>
      </c>
      <c r="FK3098" s="55" t="s">
        <v>1249</v>
      </c>
      <c r="FL3098" s="55">
        <v>0.3</v>
      </c>
    </row>
    <row r="3099" ht="14.25" customHeight="1" outlineLevel="1" spans="30:168">
      <c r="AD3099" s="62">
        <v>3092</v>
      </c>
      <c r="AE3099" s="62"/>
      <c r="AF3099" s="62" t="s">
        <v>1298</v>
      </c>
      <c r="AG3099" s="62" t="s">
        <v>64</v>
      </c>
      <c r="AH3099" s="62" t="s">
        <v>2814</v>
      </c>
      <c r="EV3099" s="55">
        <v>3092</v>
      </c>
      <c r="EW3099" s="55" t="s">
        <v>1566</v>
      </c>
      <c r="EX3099" s="55" t="s">
        <v>1708</v>
      </c>
      <c r="EY3099" s="55">
        <v>7</v>
      </c>
      <c r="EZ3099" s="55">
        <v>1995</v>
      </c>
      <c r="FA3099" s="55">
        <v>2999</v>
      </c>
      <c r="FB3099" s="55" t="s">
        <v>1361</v>
      </c>
      <c r="FC3099" s="55" t="s">
        <v>1258</v>
      </c>
      <c r="FD3099" s="55">
        <v>10</v>
      </c>
      <c r="FF3099" s="55">
        <v>3092</v>
      </c>
      <c r="FG3099" s="55" t="s">
        <v>1313</v>
      </c>
      <c r="FH3099" s="55" t="s">
        <v>2016</v>
      </c>
      <c r="FI3099" s="55">
        <v>4</v>
      </c>
      <c r="FJ3099" s="55">
        <v>5000</v>
      </c>
      <c r="FK3099" s="55" t="s">
        <v>1249</v>
      </c>
      <c r="FL3099" s="55">
        <v>0.3</v>
      </c>
    </row>
    <row r="3100" ht="14.25" customHeight="1" outlineLevel="1" spans="30:168">
      <c r="AD3100" s="62">
        <v>3093</v>
      </c>
      <c r="AE3100" s="62"/>
      <c r="AF3100" s="62" t="s">
        <v>2337</v>
      </c>
      <c r="AG3100" s="62" t="s">
        <v>64</v>
      </c>
      <c r="AH3100" s="62" t="s">
        <v>2851</v>
      </c>
      <c r="EV3100" s="55">
        <v>3093</v>
      </c>
      <c r="EW3100" s="55" t="s">
        <v>1566</v>
      </c>
      <c r="EX3100" s="55" t="s">
        <v>1708</v>
      </c>
      <c r="EY3100" s="55">
        <v>8</v>
      </c>
      <c r="EZ3100" s="55">
        <v>0</v>
      </c>
      <c r="FA3100" s="55">
        <v>1994</v>
      </c>
      <c r="FB3100" s="55" t="s">
        <v>1361</v>
      </c>
      <c r="FC3100" s="55" t="s">
        <v>1258</v>
      </c>
      <c r="FD3100" s="55">
        <v>10</v>
      </c>
      <c r="FF3100" s="55">
        <v>3093</v>
      </c>
      <c r="FG3100" s="55" t="s">
        <v>1313</v>
      </c>
      <c r="FH3100" s="55" t="s">
        <v>2016</v>
      </c>
      <c r="FI3100" s="55">
        <v>4</v>
      </c>
      <c r="FJ3100" s="55">
        <v>10000</v>
      </c>
      <c r="FK3100" s="55" t="s">
        <v>1249</v>
      </c>
      <c r="FL3100" s="55">
        <v>0.3</v>
      </c>
    </row>
    <row r="3101" ht="14.25" customHeight="1" outlineLevel="1" spans="30:168">
      <c r="AD3101" s="62">
        <v>3094</v>
      </c>
      <c r="AE3101" s="62"/>
      <c r="AF3101" s="62" t="s">
        <v>786</v>
      </c>
      <c r="AG3101" s="62" t="s">
        <v>1022</v>
      </c>
      <c r="AH3101" s="62" t="s">
        <v>2338</v>
      </c>
      <c r="EV3101" s="55">
        <v>3094</v>
      </c>
      <c r="EW3101" s="55" t="s">
        <v>1566</v>
      </c>
      <c r="EX3101" s="55" t="s">
        <v>1708</v>
      </c>
      <c r="EY3101" s="55">
        <v>8</v>
      </c>
      <c r="EZ3101" s="55">
        <v>1995</v>
      </c>
      <c r="FA3101" s="55">
        <v>2999</v>
      </c>
      <c r="FB3101" s="55" t="s">
        <v>1361</v>
      </c>
      <c r="FC3101" s="55" t="s">
        <v>1258</v>
      </c>
      <c r="FD3101" s="55">
        <v>10</v>
      </c>
      <c r="FF3101" s="55">
        <v>3094</v>
      </c>
      <c r="FG3101" s="55" t="s">
        <v>1313</v>
      </c>
      <c r="FH3101" s="55" t="s">
        <v>2016</v>
      </c>
      <c r="FI3101" s="55">
        <v>4</v>
      </c>
      <c r="FJ3101" s="55">
        <v>25000</v>
      </c>
      <c r="FK3101" s="55" t="s">
        <v>1249</v>
      </c>
      <c r="FL3101" s="55">
        <v>0.3</v>
      </c>
    </row>
    <row r="3102" ht="14.25" customHeight="1" outlineLevel="1" spans="30:168">
      <c r="AD3102" s="62">
        <v>3095</v>
      </c>
      <c r="AE3102" s="62"/>
      <c r="AF3102" s="62" t="s">
        <v>912</v>
      </c>
      <c r="AG3102" s="62" t="s">
        <v>1235</v>
      </c>
      <c r="AH3102" s="62" t="s">
        <v>2709</v>
      </c>
      <c r="EV3102" s="55">
        <v>3095</v>
      </c>
      <c r="EW3102" s="55" t="s">
        <v>1566</v>
      </c>
      <c r="EX3102" s="55" t="s">
        <v>1708</v>
      </c>
      <c r="EY3102" s="55">
        <v>9</v>
      </c>
      <c r="EZ3102" s="55">
        <v>0</v>
      </c>
      <c r="FA3102" s="55">
        <v>1994</v>
      </c>
      <c r="FB3102" s="55" t="s">
        <v>1361</v>
      </c>
      <c r="FC3102" s="55" t="s">
        <v>1258</v>
      </c>
      <c r="FD3102" s="55">
        <v>10</v>
      </c>
      <c r="FF3102" s="55">
        <v>3095</v>
      </c>
      <c r="FG3102" s="55" t="s">
        <v>1313</v>
      </c>
      <c r="FH3102" s="55" t="s">
        <v>2016</v>
      </c>
      <c r="FI3102" s="55">
        <v>4</v>
      </c>
      <c r="FJ3102" s="55">
        <v>50000</v>
      </c>
      <c r="FK3102" s="55" t="s">
        <v>1249</v>
      </c>
      <c r="FL3102" s="55">
        <v>0.3</v>
      </c>
    </row>
    <row r="3103" ht="14.25" customHeight="1" outlineLevel="1" spans="30:168">
      <c r="AD3103" s="62">
        <v>3096</v>
      </c>
      <c r="AE3103" s="62"/>
      <c r="AF3103" s="62" t="s">
        <v>1398</v>
      </c>
      <c r="AG3103" s="62" t="s">
        <v>1235</v>
      </c>
      <c r="AH3103" s="62" t="s">
        <v>2871</v>
      </c>
      <c r="EV3103" s="55">
        <v>3096</v>
      </c>
      <c r="EW3103" s="55" t="s">
        <v>1566</v>
      </c>
      <c r="EX3103" s="55" t="s">
        <v>1708</v>
      </c>
      <c r="EY3103" s="55">
        <v>9</v>
      </c>
      <c r="EZ3103" s="55">
        <v>1995</v>
      </c>
      <c r="FA3103" s="55">
        <v>2999</v>
      </c>
      <c r="FB3103" s="55" t="s">
        <v>1361</v>
      </c>
      <c r="FC3103" s="55" t="s">
        <v>1258</v>
      </c>
      <c r="FD3103" s="55">
        <v>10</v>
      </c>
      <c r="FF3103" s="55">
        <v>3096</v>
      </c>
      <c r="FG3103" s="55" t="s">
        <v>1313</v>
      </c>
      <c r="FH3103" s="55" t="s">
        <v>2016</v>
      </c>
      <c r="FI3103" s="55">
        <v>4</v>
      </c>
      <c r="FJ3103" s="55">
        <v>80000</v>
      </c>
      <c r="FK3103" s="55" t="s">
        <v>1249</v>
      </c>
      <c r="FL3103" s="55">
        <v>0.3</v>
      </c>
    </row>
    <row r="3104" ht="14.25" customHeight="1" outlineLevel="1" spans="30:168">
      <c r="AD3104" s="62">
        <v>3097</v>
      </c>
      <c r="AE3104" s="62"/>
      <c r="AF3104" s="62" t="s">
        <v>969</v>
      </c>
      <c r="AG3104" s="62" t="s">
        <v>1296</v>
      </c>
      <c r="AH3104" s="62" t="s">
        <v>2671</v>
      </c>
      <c r="EV3104" s="55">
        <v>3097</v>
      </c>
      <c r="EW3104" s="55" t="s">
        <v>1566</v>
      </c>
      <c r="EX3104" s="55" t="s">
        <v>2278</v>
      </c>
      <c r="EY3104" s="55">
        <v>1</v>
      </c>
      <c r="EZ3104" s="55">
        <v>0</v>
      </c>
      <c r="FA3104" s="55">
        <v>1994</v>
      </c>
      <c r="FB3104" s="55" t="s">
        <v>1262</v>
      </c>
      <c r="FC3104" s="55" t="s">
        <v>1258</v>
      </c>
      <c r="FD3104" s="55">
        <v>0</v>
      </c>
      <c r="FF3104" s="55">
        <v>3097</v>
      </c>
      <c r="FG3104" s="55" t="s">
        <v>1313</v>
      </c>
      <c r="FH3104" s="55" t="s">
        <v>2016</v>
      </c>
      <c r="FI3104" s="55">
        <v>4</v>
      </c>
      <c r="FJ3104" s="55">
        <v>130000</v>
      </c>
      <c r="FK3104" s="55" t="s">
        <v>1249</v>
      </c>
      <c r="FL3104" s="55">
        <v>0.3</v>
      </c>
    </row>
    <row r="3105" ht="14.25" customHeight="1" outlineLevel="1" spans="30:168">
      <c r="AD3105" s="62">
        <v>3098</v>
      </c>
      <c r="AE3105" s="62"/>
      <c r="AF3105" s="62" t="s">
        <v>680</v>
      </c>
      <c r="AG3105" s="62" t="s">
        <v>1346</v>
      </c>
      <c r="AH3105" s="62" t="s">
        <v>2634</v>
      </c>
      <c r="EV3105" s="55">
        <v>3098</v>
      </c>
      <c r="EW3105" s="55" t="s">
        <v>1566</v>
      </c>
      <c r="EX3105" s="55" t="s">
        <v>2278</v>
      </c>
      <c r="EY3105" s="55">
        <v>1</v>
      </c>
      <c r="EZ3105" s="55">
        <v>1995</v>
      </c>
      <c r="FA3105" s="55">
        <v>2999</v>
      </c>
      <c r="FB3105" s="55" t="s">
        <v>1262</v>
      </c>
      <c r="FC3105" s="55" t="s">
        <v>1258</v>
      </c>
      <c r="FD3105" s="55">
        <v>0</v>
      </c>
      <c r="FF3105" s="55">
        <v>3098</v>
      </c>
      <c r="FG3105" s="55" t="s">
        <v>1313</v>
      </c>
      <c r="FH3105" s="55" t="s">
        <v>2016</v>
      </c>
      <c r="FI3105" s="55">
        <v>4</v>
      </c>
      <c r="FJ3105" s="55">
        <v>260000</v>
      </c>
      <c r="FK3105" s="55" t="s">
        <v>1249</v>
      </c>
      <c r="FL3105" s="55">
        <v>0.3</v>
      </c>
    </row>
    <row r="3106" ht="14.25" customHeight="1" outlineLevel="1" spans="30:168">
      <c r="AD3106" s="62">
        <v>3099</v>
      </c>
      <c r="AE3106" s="62"/>
      <c r="AF3106" s="62" t="s">
        <v>676</v>
      </c>
      <c r="AG3106" s="62" t="s">
        <v>1435</v>
      </c>
      <c r="AH3106" s="62" t="s">
        <v>2890</v>
      </c>
      <c r="EV3106" s="55">
        <v>3099</v>
      </c>
      <c r="EW3106" s="55" t="s">
        <v>1566</v>
      </c>
      <c r="EX3106" s="55" t="s">
        <v>1995</v>
      </c>
      <c r="EY3106" s="55">
        <v>1</v>
      </c>
      <c r="EZ3106" s="55">
        <v>0</v>
      </c>
      <c r="FA3106" s="55">
        <v>1994</v>
      </c>
      <c r="FB3106" s="55" t="s">
        <v>1361</v>
      </c>
      <c r="FC3106" s="55" t="s">
        <v>1258</v>
      </c>
      <c r="FD3106" s="55">
        <v>2.5</v>
      </c>
      <c r="FF3106" s="55">
        <v>3099</v>
      </c>
      <c r="FG3106" s="55" t="s">
        <v>1313</v>
      </c>
      <c r="FH3106" s="55" t="s">
        <v>2016</v>
      </c>
      <c r="FI3106" s="55">
        <v>4</v>
      </c>
      <c r="FJ3106" s="55">
        <v>400000</v>
      </c>
      <c r="FK3106" s="55" t="s">
        <v>1249</v>
      </c>
      <c r="FL3106" s="55">
        <v>0.3</v>
      </c>
    </row>
    <row r="3107" ht="14.25" customHeight="1" outlineLevel="1" spans="30:168">
      <c r="AD3107" s="62">
        <v>3100</v>
      </c>
      <c r="AE3107" s="62"/>
      <c r="AF3107" s="62" t="s">
        <v>1440</v>
      </c>
      <c r="AG3107" s="62" t="s">
        <v>1474</v>
      </c>
      <c r="AH3107" s="62" t="s">
        <v>2895</v>
      </c>
      <c r="EV3107" s="55">
        <v>3100</v>
      </c>
      <c r="EW3107" s="55" t="s">
        <v>1566</v>
      </c>
      <c r="EX3107" s="55" t="s">
        <v>1995</v>
      </c>
      <c r="EY3107" s="55">
        <v>1</v>
      </c>
      <c r="EZ3107" s="55">
        <v>1995</v>
      </c>
      <c r="FA3107" s="55">
        <v>2999</v>
      </c>
      <c r="FB3107" s="55" t="s">
        <v>1361</v>
      </c>
      <c r="FC3107" s="55" t="s">
        <v>1258</v>
      </c>
      <c r="FD3107" s="55">
        <v>2.5</v>
      </c>
      <c r="FF3107" s="55">
        <v>3100</v>
      </c>
      <c r="FG3107" s="55" t="s">
        <v>1313</v>
      </c>
      <c r="FH3107" s="55" t="s">
        <v>2016</v>
      </c>
      <c r="FI3107" s="55">
        <v>4</v>
      </c>
      <c r="FJ3107" s="55">
        <v>530000</v>
      </c>
      <c r="FK3107" s="55" t="s">
        <v>1249</v>
      </c>
      <c r="FL3107" s="55">
        <v>0.3</v>
      </c>
    </row>
    <row r="3108" ht="14.25" customHeight="1" outlineLevel="1" spans="30:168">
      <c r="AD3108" s="62">
        <v>3101</v>
      </c>
      <c r="AE3108" s="62"/>
      <c r="AF3108" s="62" t="s">
        <v>1031</v>
      </c>
      <c r="AG3108" s="62" t="s">
        <v>1520</v>
      </c>
      <c r="AH3108" s="62" t="s">
        <v>2898</v>
      </c>
      <c r="EV3108" s="55">
        <v>3101</v>
      </c>
      <c r="EW3108" s="55" t="s">
        <v>1566</v>
      </c>
      <c r="EX3108" s="55" t="s">
        <v>1995</v>
      </c>
      <c r="EY3108" s="55">
        <v>2</v>
      </c>
      <c r="EZ3108" s="55">
        <v>0</v>
      </c>
      <c r="FA3108" s="55">
        <v>1994</v>
      </c>
      <c r="FB3108" s="55" t="s">
        <v>1361</v>
      </c>
      <c r="FC3108" s="55" t="s">
        <v>1258</v>
      </c>
      <c r="FD3108" s="55">
        <v>2.5</v>
      </c>
      <c r="FF3108" s="55">
        <v>3101</v>
      </c>
      <c r="FG3108" s="55" t="s">
        <v>1313</v>
      </c>
      <c r="FH3108" s="55" t="s">
        <v>2016</v>
      </c>
      <c r="FI3108" s="55">
        <v>4</v>
      </c>
      <c r="FJ3108" s="55">
        <v>540000</v>
      </c>
      <c r="FK3108" s="55" t="s">
        <v>1249</v>
      </c>
      <c r="FL3108" s="55">
        <v>0.3</v>
      </c>
    </row>
    <row r="3109" ht="14.25" customHeight="1" outlineLevel="1" spans="30:168">
      <c r="AD3109" s="62">
        <v>3102</v>
      </c>
      <c r="AE3109" s="62"/>
      <c r="AF3109" s="62" t="s">
        <v>793</v>
      </c>
      <c r="AG3109" s="62" t="s">
        <v>1520</v>
      </c>
      <c r="AH3109" s="62" t="s">
        <v>2901</v>
      </c>
      <c r="EV3109" s="55">
        <v>3102</v>
      </c>
      <c r="EW3109" s="55" t="s">
        <v>1566</v>
      </c>
      <c r="EX3109" s="55" t="s">
        <v>1995</v>
      </c>
      <c r="EY3109" s="55">
        <v>2</v>
      </c>
      <c r="EZ3109" s="55">
        <v>1995</v>
      </c>
      <c r="FA3109" s="55">
        <v>2999</v>
      </c>
      <c r="FB3109" s="55" t="s">
        <v>1361</v>
      </c>
      <c r="FC3109" s="55" t="s">
        <v>1258</v>
      </c>
      <c r="FD3109" s="55">
        <v>2.75</v>
      </c>
      <c r="FF3109" s="55">
        <v>3102</v>
      </c>
      <c r="FG3109" s="55" t="s">
        <v>1313</v>
      </c>
      <c r="FH3109" s="55" t="s">
        <v>2016</v>
      </c>
      <c r="FI3109" s="55">
        <v>5</v>
      </c>
      <c r="FJ3109" s="55">
        <v>0</v>
      </c>
      <c r="FK3109" s="55" t="s">
        <v>1249</v>
      </c>
      <c r="FL3109" s="55">
        <v>0.5</v>
      </c>
    </row>
    <row r="3110" ht="14.25" customHeight="1" outlineLevel="1" spans="30:168">
      <c r="AD3110" s="62">
        <v>3103</v>
      </c>
      <c r="AE3110" s="62"/>
      <c r="AF3110" s="62" t="s">
        <v>1401</v>
      </c>
      <c r="AG3110" s="62" t="s">
        <v>1557</v>
      </c>
      <c r="AH3110" s="62" t="s">
        <v>1358</v>
      </c>
      <c r="EV3110" s="55">
        <v>3103</v>
      </c>
      <c r="EW3110" s="55" t="s">
        <v>1566</v>
      </c>
      <c r="EX3110" s="55" t="s">
        <v>1995</v>
      </c>
      <c r="EY3110" s="55">
        <v>3</v>
      </c>
      <c r="EZ3110" s="55">
        <v>0</v>
      </c>
      <c r="FA3110" s="55">
        <v>1994</v>
      </c>
      <c r="FB3110" s="55" t="s">
        <v>1361</v>
      </c>
      <c r="FC3110" s="55" t="s">
        <v>1258</v>
      </c>
      <c r="FD3110" s="55">
        <v>2.75</v>
      </c>
      <c r="FF3110" s="55">
        <v>3103</v>
      </c>
      <c r="FG3110" s="55" t="s">
        <v>1313</v>
      </c>
      <c r="FH3110" s="55" t="s">
        <v>2016</v>
      </c>
      <c r="FI3110" s="55">
        <v>5</v>
      </c>
      <c r="FJ3110" s="55">
        <v>1000</v>
      </c>
      <c r="FK3110" s="55" t="s">
        <v>1249</v>
      </c>
      <c r="FL3110" s="55">
        <v>0.45</v>
      </c>
    </row>
    <row r="3111" ht="14.25" customHeight="1" outlineLevel="1" spans="30:168">
      <c r="AD3111" s="62">
        <v>3104</v>
      </c>
      <c r="AE3111" s="62"/>
      <c r="AF3111" s="62" t="s">
        <v>919</v>
      </c>
      <c r="AG3111" s="62" t="s">
        <v>1557</v>
      </c>
      <c r="AH3111" s="62" t="s">
        <v>2915</v>
      </c>
      <c r="EV3111" s="55">
        <v>3104</v>
      </c>
      <c r="EW3111" s="55" t="s">
        <v>1566</v>
      </c>
      <c r="EX3111" s="55" t="s">
        <v>1995</v>
      </c>
      <c r="EY3111" s="55">
        <v>3</v>
      </c>
      <c r="EZ3111" s="55">
        <v>1995</v>
      </c>
      <c r="FA3111" s="55">
        <v>2999</v>
      </c>
      <c r="FB3111" s="55" t="s">
        <v>1361</v>
      </c>
      <c r="FC3111" s="55" t="s">
        <v>1258</v>
      </c>
      <c r="FD3111" s="55">
        <v>2.75</v>
      </c>
      <c r="FF3111" s="55">
        <v>3104</v>
      </c>
      <c r="FG3111" s="55" t="s">
        <v>1313</v>
      </c>
      <c r="FH3111" s="55" t="s">
        <v>2016</v>
      </c>
      <c r="FI3111" s="55">
        <v>5</v>
      </c>
      <c r="FJ3111" s="55">
        <v>2500</v>
      </c>
      <c r="FK3111" s="55" t="s">
        <v>1249</v>
      </c>
      <c r="FL3111" s="55">
        <v>0.4</v>
      </c>
    </row>
    <row r="3112" ht="14.25" customHeight="1" outlineLevel="1" spans="30:168">
      <c r="AD3112" s="62">
        <v>3105</v>
      </c>
      <c r="AE3112" s="62"/>
      <c r="AF3112" s="62" t="s">
        <v>1108</v>
      </c>
      <c r="AG3112" s="62" t="s">
        <v>1557</v>
      </c>
      <c r="AH3112" s="62" t="s">
        <v>2921</v>
      </c>
      <c r="EV3112" s="55">
        <v>3105</v>
      </c>
      <c r="EW3112" s="55" t="s">
        <v>1566</v>
      </c>
      <c r="EX3112" s="55" t="s">
        <v>1995</v>
      </c>
      <c r="EY3112" s="55">
        <v>4</v>
      </c>
      <c r="EZ3112" s="55">
        <v>0</v>
      </c>
      <c r="FA3112" s="55">
        <v>1994</v>
      </c>
      <c r="FB3112" s="55" t="s">
        <v>1361</v>
      </c>
      <c r="FC3112" s="55" t="s">
        <v>1258</v>
      </c>
      <c r="FD3112" s="55">
        <v>2.75</v>
      </c>
      <c r="FF3112" s="55">
        <v>3105</v>
      </c>
      <c r="FG3112" s="55" t="s">
        <v>1313</v>
      </c>
      <c r="FH3112" s="55" t="s">
        <v>2016</v>
      </c>
      <c r="FI3112" s="55">
        <v>5</v>
      </c>
      <c r="FJ3112" s="55">
        <v>5000</v>
      </c>
      <c r="FK3112" s="55" t="s">
        <v>1249</v>
      </c>
      <c r="FL3112" s="55">
        <v>0.4</v>
      </c>
    </row>
    <row r="3113" ht="14.25" customHeight="1" outlineLevel="1" spans="30:168">
      <c r="AD3113" s="62">
        <v>3106</v>
      </c>
      <c r="AE3113" s="62"/>
      <c r="AF3113" s="62" t="s">
        <v>681</v>
      </c>
      <c r="AG3113" s="62" t="s">
        <v>1635</v>
      </c>
      <c r="AH3113" s="62" t="s">
        <v>2075</v>
      </c>
      <c r="EV3113" s="55">
        <v>3106</v>
      </c>
      <c r="EW3113" s="55" t="s">
        <v>1566</v>
      </c>
      <c r="EX3113" s="55" t="s">
        <v>1995</v>
      </c>
      <c r="EY3113" s="55">
        <v>4</v>
      </c>
      <c r="EZ3113" s="55">
        <v>1995</v>
      </c>
      <c r="FA3113" s="55">
        <v>2999</v>
      </c>
      <c r="FB3113" s="55" t="s">
        <v>1361</v>
      </c>
      <c r="FC3113" s="55" t="s">
        <v>1258</v>
      </c>
      <c r="FD3113" s="55">
        <v>2.75</v>
      </c>
      <c r="FF3113" s="55">
        <v>3106</v>
      </c>
      <c r="FG3113" s="55" t="s">
        <v>1313</v>
      </c>
      <c r="FH3113" s="55" t="s">
        <v>2016</v>
      </c>
      <c r="FI3113" s="55">
        <v>5</v>
      </c>
      <c r="FJ3113" s="55">
        <v>10000</v>
      </c>
      <c r="FK3113" s="55" t="s">
        <v>1249</v>
      </c>
      <c r="FL3113" s="55">
        <v>0.4</v>
      </c>
    </row>
    <row r="3114" ht="14.25" customHeight="1" outlineLevel="1" spans="30:168">
      <c r="AD3114" s="62">
        <v>3107</v>
      </c>
      <c r="AE3114" s="62"/>
      <c r="AF3114" s="62" t="s">
        <v>1480</v>
      </c>
      <c r="AG3114" s="62" t="s">
        <v>1635</v>
      </c>
      <c r="AH3114" s="62" t="s">
        <v>2927</v>
      </c>
      <c r="EV3114" s="55">
        <v>3107</v>
      </c>
      <c r="EW3114" s="55" t="s">
        <v>1566</v>
      </c>
      <c r="EX3114" s="55" t="s">
        <v>1995</v>
      </c>
      <c r="EY3114" s="55">
        <v>5</v>
      </c>
      <c r="EZ3114" s="55">
        <v>0</v>
      </c>
      <c r="FA3114" s="55">
        <v>1994</v>
      </c>
      <c r="FB3114" s="55" t="s">
        <v>1361</v>
      </c>
      <c r="FC3114" s="55" t="s">
        <v>1258</v>
      </c>
      <c r="FD3114" s="55">
        <v>2.75</v>
      </c>
      <c r="FF3114" s="55">
        <v>3107</v>
      </c>
      <c r="FG3114" s="55" t="s">
        <v>1313</v>
      </c>
      <c r="FH3114" s="55" t="s">
        <v>2016</v>
      </c>
      <c r="FI3114" s="55">
        <v>5</v>
      </c>
      <c r="FJ3114" s="55">
        <v>25000</v>
      </c>
      <c r="FK3114" s="55" t="s">
        <v>1249</v>
      </c>
      <c r="FL3114" s="55">
        <v>0.4</v>
      </c>
    </row>
    <row r="3115" ht="14.25" customHeight="1" outlineLevel="1" spans="30:168">
      <c r="AD3115" s="62">
        <v>3108</v>
      </c>
      <c r="AE3115" s="62"/>
      <c r="AF3115" s="62" t="s">
        <v>1403</v>
      </c>
      <c r="AG3115" s="62" t="s">
        <v>1669</v>
      </c>
      <c r="AH3115" s="62" t="s">
        <v>2931</v>
      </c>
      <c r="EV3115" s="55">
        <v>3108</v>
      </c>
      <c r="EW3115" s="55" t="s">
        <v>1566</v>
      </c>
      <c r="EX3115" s="55" t="s">
        <v>1995</v>
      </c>
      <c r="EY3115" s="55">
        <v>5</v>
      </c>
      <c r="EZ3115" s="55">
        <v>1995</v>
      </c>
      <c r="FA3115" s="55">
        <v>2999</v>
      </c>
      <c r="FB3115" s="55" t="s">
        <v>1361</v>
      </c>
      <c r="FC3115" s="55" t="s">
        <v>1258</v>
      </c>
      <c r="FD3115" s="55">
        <v>2.75</v>
      </c>
      <c r="FF3115" s="55">
        <v>3108</v>
      </c>
      <c r="FG3115" s="55" t="s">
        <v>1313</v>
      </c>
      <c r="FH3115" s="55" t="s">
        <v>2016</v>
      </c>
      <c r="FI3115" s="55">
        <v>5</v>
      </c>
      <c r="FJ3115" s="55">
        <v>50000</v>
      </c>
      <c r="FK3115" s="55" t="s">
        <v>1249</v>
      </c>
      <c r="FL3115" s="55">
        <v>0.35</v>
      </c>
    </row>
    <row r="3116" ht="14.25" customHeight="1" outlineLevel="1" spans="30:168">
      <c r="AD3116" s="62">
        <v>3109</v>
      </c>
      <c r="AE3116" s="62"/>
      <c r="AF3116" s="62" t="s">
        <v>1890</v>
      </c>
      <c r="AG3116" s="62" t="s">
        <v>1669</v>
      </c>
      <c r="AH3116" s="62" t="s">
        <v>2936</v>
      </c>
      <c r="EV3116" s="55">
        <v>3109</v>
      </c>
      <c r="EW3116" s="55" t="s">
        <v>1566</v>
      </c>
      <c r="EX3116" s="55" t="s">
        <v>1995</v>
      </c>
      <c r="EY3116" s="55">
        <v>6</v>
      </c>
      <c r="EZ3116" s="55">
        <v>0</v>
      </c>
      <c r="FA3116" s="55">
        <v>1994</v>
      </c>
      <c r="FB3116" s="55" t="s">
        <v>1361</v>
      </c>
      <c r="FC3116" s="55" t="s">
        <v>1258</v>
      </c>
      <c r="FD3116" s="55">
        <v>2.5</v>
      </c>
      <c r="FF3116" s="55">
        <v>3109</v>
      </c>
      <c r="FG3116" s="55" t="s">
        <v>1313</v>
      </c>
      <c r="FH3116" s="55" t="s">
        <v>2016</v>
      </c>
      <c r="FI3116" s="55">
        <v>5</v>
      </c>
      <c r="FJ3116" s="55">
        <v>80000</v>
      </c>
      <c r="FK3116" s="55" t="s">
        <v>1249</v>
      </c>
      <c r="FL3116" s="55">
        <v>0.35</v>
      </c>
    </row>
    <row r="3117" ht="14.25" customHeight="1" outlineLevel="1" spans="30:168">
      <c r="AD3117" s="62">
        <v>3110</v>
      </c>
      <c r="AE3117" s="62"/>
      <c r="AF3117" s="62" t="s">
        <v>1867</v>
      </c>
      <c r="AG3117" s="62" t="s">
        <v>1669</v>
      </c>
      <c r="AH3117" s="62" t="s">
        <v>2942</v>
      </c>
      <c r="EV3117" s="55">
        <v>3110</v>
      </c>
      <c r="EW3117" s="55" t="s">
        <v>1566</v>
      </c>
      <c r="EX3117" s="55" t="s">
        <v>1995</v>
      </c>
      <c r="EY3117" s="55">
        <v>6</v>
      </c>
      <c r="EZ3117" s="55">
        <v>1995</v>
      </c>
      <c r="FA3117" s="55">
        <v>2999</v>
      </c>
      <c r="FB3117" s="55" t="s">
        <v>1361</v>
      </c>
      <c r="FC3117" s="55" t="s">
        <v>1258</v>
      </c>
      <c r="FD3117" s="55">
        <v>2.5</v>
      </c>
      <c r="FF3117" s="55">
        <v>3110</v>
      </c>
      <c r="FG3117" s="55" t="s">
        <v>1313</v>
      </c>
      <c r="FH3117" s="55" t="s">
        <v>2016</v>
      </c>
      <c r="FI3117" s="55">
        <v>5</v>
      </c>
      <c r="FJ3117" s="55">
        <v>130000</v>
      </c>
      <c r="FK3117" s="55" t="s">
        <v>1249</v>
      </c>
      <c r="FL3117" s="55">
        <v>0.35</v>
      </c>
    </row>
    <row r="3118" ht="14.25" customHeight="1" outlineLevel="1" spans="30:168">
      <c r="AD3118" s="62">
        <v>3111</v>
      </c>
      <c r="AE3118" s="62"/>
      <c r="AF3118" s="62" t="s">
        <v>1404</v>
      </c>
      <c r="AG3118" s="62" t="s">
        <v>1703</v>
      </c>
      <c r="AH3118" s="62" t="s">
        <v>2947</v>
      </c>
      <c r="EV3118" s="55">
        <v>3111</v>
      </c>
      <c r="EW3118" s="55" t="s">
        <v>1566</v>
      </c>
      <c r="EX3118" s="55" t="s">
        <v>1995</v>
      </c>
      <c r="EY3118" s="55">
        <v>7</v>
      </c>
      <c r="EZ3118" s="55">
        <v>0</v>
      </c>
      <c r="FA3118" s="55">
        <v>1994</v>
      </c>
      <c r="FB3118" s="55" t="s">
        <v>1262</v>
      </c>
      <c r="FC3118" s="55" t="s">
        <v>1258</v>
      </c>
      <c r="FD3118" s="55">
        <v>0</v>
      </c>
      <c r="FF3118" s="55">
        <v>3111</v>
      </c>
      <c r="FG3118" s="55" t="s">
        <v>1313</v>
      </c>
      <c r="FH3118" s="55" t="s">
        <v>2016</v>
      </c>
      <c r="FI3118" s="55">
        <v>5</v>
      </c>
      <c r="FJ3118" s="55">
        <v>260000</v>
      </c>
      <c r="FK3118" s="55" t="s">
        <v>1249</v>
      </c>
      <c r="FL3118" s="55">
        <v>0.35</v>
      </c>
    </row>
    <row r="3119" ht="14.25" customHeight="1" outlineLevel="1" spans="30:168">
      <c r="AD3119" s="62">
        <v>3112</v>
      </c>
      <c r="AE3119" s="62"/>
      <c r="AF3119" s="62" t="s">
        <v>796</v>
      </c>
      <c r="AG3119" s="62" t="s">
        <v>1703</v>
      </c>
      <c r="AH3119" s="62" t="s">
        <v>2951</v>
      </c>
      <c r="EV3119" s="55">
        <v>3112</v>
      </c>
      <c r="EW3119" s="55" t="s">
        <v>1566</v>
      </c>
      <c r="EX3119" s="55" t="s">
        <v>1995</v>
      </c>
      <c r="EY3119" s="55">
        <v>7</v>
      </c>
      <c r="EZ3119" s="55">
        <v>1995</v>
      </c>
      <c r="FA3119" s="55">
        <v>2999</v>
      </c>
      <c r="FB3119" s="55" t="s">
        <v>1262</v>
      </c>
      <c r="FC3119" s="55" t="s">
        <v>1258</v>
      </c>
      <c r="FD3119" s="55">
        <v>0</v>
      </c>
      <c r="FF3119" s="55">
        <v>3112</v>
      </c>
      <c r="FG3119" s="55" t="s">
        <v>1313</v>
      </c>
      <c r="FH3119" s="55" t="s">
        <v>2016</v>
      </c>
      <c r="FI3119" s="55">
        <v>5</v>
      </c>
      <c r="FJ3119" s="55">
        <v>400000</v>
      </c>
      <c r="FK3119" s="55" t="s">
        <v>1249</v>
      </c>
      <c r="FL3119" s="55">
        <v>0.35</v>
      </c>
    </row>
    <row r="3120" ht="14.25" customHeight="1" outlineLevel="1" spans="30:168">
      <c r="AD3120" s="62">
        <v>3113</v>
      </c>
      <c r="AE3120" s="62"/>
      <c r="AF3120" s="62" t="s">
        <v>1239</v>
      </c>
      <c r="AG3120" s="62" t="s">
        <v>1097</v>
      </c>
      <c r="AH3120" s="62" t="s">
        <v>2542</v>
      </c>
      <c r="EV3120" s="55">
        <v>3113</v>
      </c>
      <c r="EW3120" s="55" t="s">
        <v>1566</v>
      </c>
      <c r="EX3120" s="55" t="s">
        <v>1569</v>
      </c>
      <c r="EY3120" s="55">
        <v>1</v>
      </c>
      <c r="EZ3120" s="55">
        <v>0</v>
      </c>
      <c r="FA3120" s="55">
        <v>1994</v>
      </c>
      <c r="FB3120" s="55" t="s">
        <v>1262</v>
      </c>
      <c r="FC3120" s="55" t="s">
        <v>1258</v>
      </c>
      <c r="FD3120" s="55">
        <v>0</v>
      </c>
      <c r="FF3120" s="55">
        <v>3113</v>
      </c>
      <c r="FG3120" s="55" t="s">
        <v>1313</v>
      </c>
      <c r="FH3120" s="55" t="s">
        <v>2016</v>
      </c>
      <c r="FI3120" s="55">
        <v>5</v>
      </c>
      <c r="FJ3120" s="55">
        <v>530000</v>
      </c>
      <c r="FK3120" s="55" t="s">
        <v>1249</v>
      </c>
      <c r="FL3120" s="55">
        <v>0.35</v>
      </c>
    </row>
    <row r="3121" ht="14.25" customHeight="1" outlineLevel="1" spans="30:168">
      <c r="AD3121" s="62">
        <v>3114</v>
      </c>
      <c r="AE3121" s="62"/>
      <c r="AF3121" s="62" t="s">
        <v>1734</v>
      </c>
      <c r="AG3121" s="62" t="s">
        <v>1097</v>
      </c>
      <c r="AH3121" s="62" t="s">
        <v>2953</v>
      </c>
      <c r="EV3121" s="55">
        <v>3114</v>
      </c>
      <c r="EW3121" s="55" t="s">
        <v>1566</v>
      </c>
      <c r="EX3121" s="55" t="s">
        <v>1569</v>
      </c>
      <c r="EY3121" s="55">
        <v>1</v>
      </c>
      <c r="EZ3121" s="55">
        <v>1995</v>
      </c>
      <c r="FA3121" s="55">
        <v>2999</v>
      </c>
      <c r="FB3121" s="55" t="s">
        <v>1262</v>
      </c>
      <c r="FC3121" s="55" t="s">
        <v>1258</v>
      </c>
      <c r="FD3121" s="55">
        <v>0</v>
      </c>
      <c r="FF3121" s="55">
        <v>3114</v>
      </c>
      <c r="FG3121" s="55" t="s">
        <v>1313</v>
      </c>
      <c r="FH3121" s="55" t="s">
        <v>2016</v>
      </c>
      <c r="FI3121" s="55">
        <v>5</v>
      </c>
      <c r="FJ3121" s="55">
        <v>540000</v>
      </c>
      <c r="FK3121" s="55" t="s">
        <v>1249</v>
      </c>
      <c r="FL3121" s="55">
        <v>0.35</v>
      </c>
    </row>
    <row r="3122" ht="14.25" customHeight="1" outlineLevel="1" spans="30:168">
      <c r="AD3122" s="62">
        <v>3115</v>
      </c>
      <c r="AE3122" s="62"/>
      <c r="AF3122" s="62" t="s">
        <v>1349</v>
      </c>
      <c r="AG3122" s="62" t="s">
        <v>1097</v>
      </c>
      <c r="AH3122" s="62" t="s">
        <v>2959</v>
      </c>
      <c r="EV3122" s="55">
        <v>3115</v>
      </c>
      <c r="EW3122" s="55" t="s">
        <v>1566</v>
      </c>
      <c r="EX3122" s="55" t="s">
        <v>2226</v>
      </c>
      <c r="EY3122" s="55">
        <v>1</v>
      </c>
      <c r="EZ3122" s="55">
        <v>0</v>
      </c>
      <c r="FA3122" s="55">
        <v>1994</v>
      </c>
      <c r="FB3122" s="55" t="s">
        <v>1262</v>
      </c>
      <c r="FC3122" s="55" t="s">
        <v>1258</v>
      </c>
      <c r="FD3122" s="55">
        <v>0</v>
      </c>
      <c r="FF3122" s="55">
        <v>3115</v>
      </c>
      <c r="FG3122" s="55" t="s">
        <v>1313</v>
      </c>
      <c r="FH3122" s="55" t="s">
        <v>2016</v>
      </c>
      <c r="FI3122" s="55">
        <v>6</v>
      </c>
      <c r="FJ3122" s="55">
        <v>0</v>
      </c>
      <c r="FK3122" s="55" t="s">
        <v>1249</v>
      </c>
      <c r="FL3122" s="55">
        <v>0.89</v>
      </c>
    </row>
    <row r="3123" ht="14.25" customHeight="1" outlineLevel="1" spans="30:168">
      <c r="AD3123" s="62">
        <v>3116</v>
      </c>
      <c r="AE3123" s="62"/>
      <c r="AF3123" s="62" t="s">
        <v>675</v>
      </c>
      <c r="AG3123" s="62" t="s">
        <v>1394</v>
      </c>
      <c r="AH3123" s="62" t="s">
        <v>2807</v>
      </c>
      <c r="EV3123" s="55">
        <v>3116</v>
      </c>
      <c r="EW3123" s="55" t="s">
        <v>1566</v>
      </c>
      <c r="EX3123" s="55" t="s">
        <v>2226</v>
      </c>
      <c r="EY3123" s="55">
        <v>1</v>
      </c>
      <c r="EZ3123" s="55">
        <v>1995</v>
      </c>
      <c r="FA3123" s="55">
        <v>2999</v>
      </c>
      <c r="FB3123" s="55" t="s">
        <v>1262</v>
      </c>
      <c r="FC3123" s="55" t="s">
        <v>1258</v>
      </c>
      <c r="FD3123" s="55">
        <v>0</v>
      </c>
      <c r="FF3123" s="55">
        <v>3116</v>
      </c>
      <c r="FG3123" s="55" t="s">
        <v>1313</v>
      </c>
      <c r="FH3123" s="55" t="s">
        <v>2016</v>
      </c>
      <c r="FI3123" s="55">
        <v>6</v>
      </c>
      <c r="FJ3123" s="55">
        <v>1000</v>
      </c>
      <c r="FK3123" s="55" t="s">
        <v>1249</v>
      </c>
      <c r="FL3123" s="55">
        <v>0.89</v>
      </c>
    </row>
    <row r="3124" ht="14.25" customHeight="1" outlineLevel="1" spans="30:168">
      <c r="EV3124" s="55">
        <v>3117</v>
      </c>
      <c r="EW3124" s="55" t="s">
        <v>1566</v>
      </c>
      <c r="EX3124" s="55" t="s">
        <v>1919</v>
      </c>
      <c r="EY3124" s="55">
        <v>1</v>
      </c>
      <c r="EZ3124" s="55">
        <v>0</v>
      </c>
      <c r="FA3124" s="55">
        <v>1994</v>
      </c>
      <c r="FB3124" s="55" t="s">
        <v>1262</v>
      </c>
      <c r="FC3124" s="55" t="s">
        <v>1258</v>
      </c>
      <c r="FD3124" s="55">
        <v>0</v>
      </c>
      <c r="FF3124" s="55">
        <v>3117</v>
      </c>
      <c r="FG3124" s="55" t="s">
        <v>1313</v>
      </c>
      <c r="FH3124" s="55" t="s">
        <v>2016</v>
      </c>
      <c r="FI3124" s="55">
        <v>6</v>
      </c>
      <c r="FJ3124" s="55">
        <v>2500</v>
      </c>
      <c r="FK3124" s="55" t="s">
        <v>1249</v>
      </c>
      <c r="FL3124" s="55">
        <v>0.79</v>
      </c>
    </row>
    <row r="3125" ht="14.25" customHeight="1" outlineLevel="1" spans="30:168">
      <c r="EV3125" s="55">
        <v>3118</v>
      </c>
      <c r="EW3125" s="55" t="s">
        <v>1566</v>
      </c>
      <c r="EX3125" s="55" t="s">
        <v>1919</v>
      </c>
      <c r="EY3125" s="55">
        <v>1</v>
      </c>
      <c r="EZ3125" s="55">
        <v>1995</v>
      </c>
      <c r="FA3125" s="55">
        <v>2999</v>
      </c>
      <c r="FB3125" s="55" t="s">
        <v>1262</v>
      </c>
      <c r="FC3125" s="55" t="s">
        <v>1258</v>
      </c>
      <c r="FD3125" s="55">
        <v>0</v>
      </c>
      <c r="FF3125" s="55">
        <v>3118</v>
      </c>
      <c r="FG3125" s="55" t="s">
        <v>1313</v>
      </c>
      <c r="FH3125" s="55" t="s">
        <v>2016</v>
      </c>
      <c r="FI3125" s="55">
        <v>6</v>
      </c>
      <c r="FJ3125" s="55">
        <v>5000</v>
      </c>
      <c r="FK3125" s="55" t="s">
        <v>1249</v>
      </c>
      <c r="FL3125" s="55">
        <v>0.72</v>
      </c>
    </row>
    <row r="3126" ht="14.25" customHeight="1" outlineLevel="1" spans="30:168">
      <c r="EV3126" s="55">
        <v>3119</v>
      </c>
      <c r="EW3126" s="55" t="s">
        <v>1566</v>
      </c>
      <c r="EX3126" s="55" t="s">
        <v>2382</v>
      </c>
      <c r="EY3126" s="55">
        <v>1</v>
      </c>
      <c r="EZ3126" s="55">
        <v>0</v>
      </c>
      <c r="FA3126" s="55">
        <v>1994</v>
      </c>
      <c r="FB3126" s="55" t="s">
        <v>1262</v>
      </c>
      <c r="FC3126" s="55" t="s">
        <v>1258</v>
      </c>
      <c r="FD3126" s="55">
        <v>0</v>
      </c>
      <c r="FF3126" s="55">
        <v>3119</v>
      </c>
      <c r="FG3126" s="55" t="s">
        <v>1313</v>
      </c>
      <c r="FH3126" s="55" t="s">
        <v>2016</v>
      </c>
      <c r="FI3126" s="55">
        <v>6</v>
      </c>
      <c r="FJ3126" s="55">
        <v>10000</v>
      </c>
      <c r="FK3126" s="55" t="s">
        <v>1249</v>
      </c>
      <c r="FL3126" s="55">
        <v>0.72</v>
      </c>
    </row>
    <row r="3127" ht="14.25" customHeight="1" outlineLevel="1" spans="30:168">
      <c r="EV3127" s="55">
        <v>3120</v>
      </c>
      <c r="EW3127" s="55" t="s">
        <v>1566</v>
      </c>
      <c r="EX3127" s="55" t="s">
        <v>2382</v>
      </c>
      <c r="EY3127" s="55">
        <v>1</v>
      </c>
      <c r="EZ3127" s="55">
        <v>1995</v>
      </c>
      <c r="FA3127" s="55">
        <v>2999</v>
      </c>
      <c r="FB3127" s="55" t="s">
        <v>1262</v>
      </c>
      <c r="FC3127" s="55" t="s">
        <v>1258</v>
      </c>
      <c r="FD3127" s="55">
        <v>0</v>
      </c>
      <c r="FF3127" s="55">
        <v>3120</v>
      </c>
      <c r="FG3127" s="55" t="s">
        <v>1313</v>
      </c>
      <c r="FH3127" s="55" t="s">
        <v>2016</v>
      </c>
      <c r="FI3127" s="55">
        <v>6</v>
      </c>
      <c r="FJ3127" s="55">
        <v>25000</v>
      </c>
      <c r="FK3127" s="55" t="s">
        <v>1249</v>
      </c>
      <c r="FL3127" s="55">
        <v>0.72</v>
      </c>
    </row>
    <row r="3128" ht="14.25" customHeight="1" outlineLevel="1" spans="30:168">
      <c r="EV3128" s="55">
        <v>3121</v>
      </c>
      <c r="EW3128" s="55" t="s">
        <v>1566</v>
      </c>
      <c r="EX3128" s="55" t="s">
        <v>1646</v>
      </c>
      <c r="EY3128" s="55">
        <v>1</v>
      </c>
      <c r="EZ3128" s="55">
        <v>0</v>
      </c>
      <c r="FA3128" s="55">
        <v>1994</v>
      </c>
      <c r="FB3128" s="55" t="s">
        <v>1262</v>
      </c>
      <c r="FC3128" s="55" t="s">
        <v>1258</v>
      </c>
      <c r="FD3128" s="55">
        <v>0</v>
      </c>
      <c r="FF3128" s="55">
        <v>3121</v>
      </c>
      <c r="FG3128" s="55" t="s">
        <v>1313</v>
      </c>
      <c r="FH3128" s="55" t="s">
        <v>2016</v>
      </c>
      <c r="FI3128" s="55">
        <v>6</v>
      </c>
      <c r="FJ3128" s="55">
        <v>50000</v>
      </c>
      <c r="FK3128" s="55" t="s">
        <v>1249</v>
      </c>
      <c r="FL3128" s="55">
        <v>0.72</v>
      </c>
    </row>
    <row r="3129" ht="14.25" customHeight="1" outlineLevel="1" spans="30:168">
      <c r="EV3129" s="55">
        <v>3122</v>
      </c>
      <c r="EW3129" s="55" t="s">
        <v>1566</v>
      </c>
      <c r="EX3129" s="55" t="s">
        <v>1646</v>
      </c>
      <c r="EY3129" s="55">
        <v>1</v>
      </c>
      <c r="EZ3129" s="55">
        <v>1995</v>
      </c>
      <c r="FA3129" s="55">
        <v>2999</v>
      </c>
      <c r="FB3129" s="55" t="s">
        <v>1262</v>
      </c>
      <c r="FC3129" s="55" t="s">
        <v>1258</v>
      </c>
      <c r="FD3129" s="55">
        <v>0</v>
      </c>
      <c r="FF3129" s="55">
        <v>3122</v>
      </c>
      <c r="FG3129" s="55" t="s">
        <v>1313</v>
      </c>
      <c r="FH3129" s="55" t="s">
        <v>2016</v>
      </c>
      <c r="FI3129" s="55">
        <v>6</v>
      </c>
      <c r="FJ3129" s="55">
        <v>80000</v>
      </c>
      <c r="FK3129" s="55" t="s">
        <v>1249</v>
      </c>
      <c r="FL3129" s="55">
        <v>0.72</v>
      </c>
    </row>
    <row r="3130" ht="14.25" customHeight="1" outlineLevel="1" spans="30:168">
      <c r="EV3130" s="55">
        <v>3123</v>
      </c>
      <c r="EW3130" s="55" t="s">
        <v>1250</v>
      </c>
      <c r="EX3130" s="55" t="s">
        <v>900</v>
      </c>
      <c r="EY3130" s="55">
        <v>1</v>
      </c>
      <c r="EZ3130" s="55">
        <v>0</v>
      </c>
      <c r="FA3130" s="55">
        <v>1994</v>
      </c>
      <c r="FB3130" s="55" t="s">
        <v>1262</v>
      </c>
      <c r="FC3130" s="55" t="s">
        <v>1249</v>
      </c>
      <c r="FD3130" s="55">
        <v>0</v>
      </c>
      <c r="FF3130" s="55">
        <v>3123</v>
      </c>
      <c r="FG3130" s="55" t="s">
        <v>1313</v>
      </c>
      <c r="FH3130" s="55" t="s">
        <v>2016</v>
      </c>
      <c r="FI3130" s="55">
        <v>6</v>
      </c>
      <c r="FJ3130" s="55">
        <v>130000</v>
      </c>
      <c r="FK3130" s="55" t="s">
        <v>1249</v>
      </c>
      <c r="FL3130" s="55">
        <v>0.72</v>
      </c>
    </row>
    <row r="3131" ht="14.25" customHeight="1" outlineLevel="1" spans="30:168">
      <c r="EV3131" s="55">
        <v>3124</v>
      </c>
      <c r="EW3131" s="55" t="s">
        <v>1250</v>
      </c>
      <c r="EX3131" s="55" t="s">
        <v>900</v>
      </c>
      <c r="EY3131" s="55">
        <v>1</v>
      </c>
      <c r="EZ3131" s="55">
        <v>1995</v>
      </c>
      <c r="FA3131" s="55">
        <v>2999</v>
      </c>
      <c r="FB3131" s="55" t="s">
        <v>1262</v>
      </c>
      <c r="FC3131" s="55" t="s">
        <v>1249</v>
      </c>
      <c r="FD3131" s="55">
        <v>0</v>
      </c>
      <c r="FF3131" s="55">
        <v>3124</v>
      </c>
      <c r="FG3131" s="55" t="s">
        <v>1313</v>
      </c>
      <c r="FH3131" s="55" t="s">
        <v>2016</v>
      </c>
      <c r="FI3131" s="55">
        <v>6</v>
      </c>
      <c r="FJ3131" s="55">
        <v>260000</v>
      </c>
      <c r="FK3131" s="55" t="s">
        <v>1249</v>
      </c>
      <c r="FL3131" s="55">
        <v>0.72</v>
      </c>
    </row>
    <row r="3132" ht="14.25" customHeight="1" outlineLevel="1" spans="30:168">
      <c r="EV3132" s="55">
        <v>3125</v>
      </c>
      <c r="EW3132" s="55" t="s">
        <v>1250</v>
      </c>
      <c r="EX3132" s="55" t="s">
        <v>763</v>
      </c>
      <c r="EY3132" s="55">
        <v>1</v>
      </c>
      <c r="EZ3132" s="55">
        <v>0</v>
      </c>
      <c r="FA3132" s="55">
        <v>1994</v>
      </c>
      <c r="FB3132" s="55" t="s">
        <v>1361</v>
      </c>
      <c r="FC3132" s="55" t="s">
        <v>1249</v>
      </c>
      <c r="FD3132" s="55">
        <v>4.5</v>
      </c>
      <c r="FF3132" s="55">
        <v>3125</v>
      </c>
      <c r="FG3132" s="55" t="s">
        <v>1313</v>
      </c>
      <c r="FH3132" s="55" t="s">
        <v>2016</v>
      </c>
      <c r="FI3132" s="55">
        <v>6</v>
      </c>
      <c r="FJ3132" s="55">
        <v>400000</v>
      </c>
      <c r="FK3132" s="55" t="s">
        <v>1249</v>
      </c>
      <c r="FL3132" s="55">
        <v>0.72</v>
      </c>
    </row>
    <row r="3133" ht="14.25" customHeight="1" outlineLevel="1" spans="30:168">
      <c r="EV3133" s="55">
        <v>3126</v>
      </c>
      <c r="EW3133" s="55" t="s">
        <v>1250</v>
      </c>
      <c r="EX3133" s="55" t="s">
        <v>763</v>
      </c>
      <c r="EY3133" s="55">
        <v>1</v>
      </c>
      <c r="EZ3133" s="55">
        <v>1995</v>
      </c>
      <c r="FA3133" s="55">
        <v>2999</v>
      </c>
      <c r="FB3133" s="55" t="s">
        <v>1361</v>
      </c>
      <c r="FC3133" s="55" t="s">
        <v>1249</v>
      </c>
      <c r="FD3133" s="55">
        <v>4.5</v>
      </c>
      <c r="FF3133" s="55">
        <v>3126</v>
      </c>
      <c r="FG3133" s="55" t="s">
        <v>1313</v>
      </c>
      <c r="FH3133" s="55" t="s">
        <v>2016</v>
      </c>
      <c r="FI3133" s="55">
        <v>6</v>
      </c>
      <c r="FJ3133" s="55">
        <v>530000</v>
      </c>
      <c r="FK3133" s="55" t="s">
        <v>1249</v>
      </c>
      <c r="FL3133" s="55">
        <v>0.72</v>
      </c>
    </row>
    <row r="3134" ht="14.25" customHeight="1" outlineLevel="1" spans="30:168">
      <c r="EV3134" s="55">
        <v>3127</v>
      </c>
      <c r="EW3134" s="55" t="s">
        <v>1250</v>
      </c>
      <c r="EX3134" s="55" t="s">
        <v>763</v>
      </c>
      <c r="EY3134" s="55">
        <v>2</v>
      </c>
      <c r="EZ3134" s="55">
        <v>0</v>
      </c>
      <c r="FA3134" s="55">
        <v>1994</v>
      </c>
      <c r="FB3134" s="55" t="s">
        <v>1361</v>
      </c>
      <c r="FC3134" s="55" t="s">
        <v>1249</v>
      </c>
      <c r="FD3134" s="55">
        <v>4.5</v>
      </c>
      <c r="FF3134" s="55">
        <v>3127</v>
      </c>
      <c r="FG3134" s="55" t="s">
        <v>1313</v>
      </c>
      <c r="FH3134" s="55" t="s">
        <v>2016</v>
      </c>
      <c r="FI3134" s="55">
        <v>6</v>
      </c>
      <c r="FJ3134" s="55">
        <v>540000</v>
      </c>
      <c r="FK3134" s="55" t="s">
        <v>1249</v>
      </c>
      <c r="FL3134" s="55">
        <v>0.72</v>
      </c>
    </row>
    <row r="3135" ht="14.25" customHeight="1" outlineLevel="1" spans="30:168">
      <c r="EV3135" s="55">
        <v>3128</v>
      </c>
      <c r="EW3135" s="55" t="s">
        <v>1250</v>
      </c>
      <c r="EX3135" s="55" t="s">
        <v>763</v>
      </c>
      <c r="EY3135" s="55">
        <v>2</v>
      </c>
      <c r="EZ3135" s="55">
        <v>1995</v>
      </c>
      <c r="FA3135" s="55">
        <v>2999</v>
      </c>
      <c r="FB3135" s="55" t="s">
        <v>1361</v>
      </c>
      <c r="FC3135" s="55" t="s">
        <v>1249</v>
      </c>
      <c r="FD3135" s="55">
        <v>4.5</v>
      </c>
      <c r="FF3135" s="55">
        <v>3128</v>
      </c>
      <c r="FG3135" s="55" t="s">
        <v>1313</v>
      </c>
      <c r="FH3135" s="55" t="s">
        <v>2016</v>
      </c>
      <c r="FI3135" s="55">
        <v>7</v>
      </c>
      <c r="FJ3135" s="55">
        <v>0</v>
      </c>
      <c r="FK3135" s="55" t="s">
        <v>1249</v>
      </c>
      <c r="FL3135" s="55">
        <v>0.5</v>
      </c>
    </row>
    <row r="3136" ht="14.25" customHeight="1" outlineLevel="1" spans="30:168">
      <c r="EV3136" s="55">
        <v>3129</v>
      </c>
      <c r="EW3136" s="55" t="s">
        <v>1250</v>
      </c>
      <c r="EX3136" s="55" t="s">
        <v>763</v>
      </c>
      <c r="EY3136" s="55">
        <v>3</v>
      </c>
      <c r="EZ3136" s="55">
        <v>0</v>
      </c>
      <c r="FA3136" s="55">
        <v>1994</v>
      </c>
      <c r="FB3136" s="55" t="s">
        <v>1361</v>
      </c>
      <c r="FC3136" s="55" t="s">
        <v>1249</v>
      </c>
      <c r="FD3136" s="55">
        <v>4.5</v>
      </c>
      <c r="FF3136" s="55">
        <v>3129</v>
      </c>
      <c r="FG3136" s="55" t="s">
        <v>1313</v>
      </c>
      <c r="FH3136" s="55" t="s">
        <v>2016</v>
      </c>
      <c r="FI3136" s="55">
        <v>7</v>
      </c>
      <c r="FJ3136" s="55">
        <v>1000</v>
      </c>
      <c r="FK3136" s="55" t="s">
        <v>1249</v>
      </c>
      <c r="FL3136" s="55">
        <v>0.45</v>
      </c>
    </row>
    <row r="3137" ht="14.25" customHeight="1" outlineLevel="1" spans="152:168">
      <c r="EV3137" s="55">
        <v>3130</v>
      </c>
      <c r="EW3137" s="55" t="s">
        <v>1250</v>
      </c>
      <c r="EX3137" s="55" t="s">
        <v>763</v>
      </c>
      <c r="EY3137" s="55">
        <v>3</v>
      </c>
      <c r="EZ3137" s="55">
        <v>1995</v>
      </c>
      <c r="FA3137" s="55">
        <v>2999</v>
      </c>
      <c r="FB3137" s="55" t="s">
        <v>1361</v>
      </c>
      <c r="FC3137" s="55" t="s">
        <v>1249</v>
      </c>
      <c r="FD3137" s="55">
        <v>4.5</v>
      </c>
      <c r="FF3137" s="55">
        <v>3130</v>
      </c>
      <c r="FG3137" s="55" t="s">
        <v>1313</v>
      </c>
      <c r="FH3137" s="55" t="s">
        <v>2016</v>
      </c>
      <c r="FI3137" s="55">
        <v>7</v>
      </c>
      <c r="FJ3137" s="55">
        <v>2500</v>
      </c>
      <c r="FK3137" s="55" t="s">
        <v>1249</v>
      </c>
      <c r="FL3137" s="55">
        <v>0.4</v>
      </c>
    </row>
    <row r="3138" ht="14.25" customHeight="1" outlineLevel="1" spans="152:168">
      <c r="EV3138" s="55">
        <v>3131</v>
      </c>
      <c r="EW3138" s="55" t="s">
        <v>1250</v>
      </c>
      <c r="EX3138" s="55" t="s">
        <v>763</v>
      </c>
      <c r="EY3138" s="55">
        <v>4</v>
      </c>
      <c r="EZ3138" s="55">
        <v>0</v>
      </c>
      <c r="FA3138" s="55">
        <v>1994</v>
      </c>
      <c r="FB3138" s="55" t="s">
        <v>1361</v>
      </c>
      <c r="FC3138" s="55" t="s">
        <v>1249</v>
      </c>
      <c r="FD3138" s="55">
        <v>4.5</v>
      </c>
      <c r="FF3138" s="55">
        <v>3131</v>
      </c>
      <c r="FG3138" s="55" t="s">
        <v>1313</v>
      </c>
      <c r="FH3138" s="55" t="s">
        <v>2016</v>
      </c>
      <c r="FI3138" s="55">
        <v>7</v>
      </c>
      <c r="FJ3138" s="55">
        <v>5000</v>
      </c>
      <c r="FK3138" s="55" t="s">
        <v>1249</v>
      </c>
      <c r="FL3138" s="55">
        <v>0.4</v>
      </c>
    </row>
    <row r="3139" ht="14.25" customHeight="1" outlineLevel="1" spans="152:168">
      <c r="EV3139" s="55">
        <v>3132</v>
      </c>
      <c r="EW3139" s="55" t="s">
        <v>1250</v>
      </c>
      <c r="EX3139" s="55" t="s">
        <v>763</v>
      </c>
      <c r="EY3139" s="55">
        <v>4</v>
      </c>
      <c r="EZ3139" s="55">
        <v>1995</v>
      </c>
      <c r="FA3139" s="55">
        <v>2999</v>
      </c>
      <c r="FB3139" s="55" t="s">
        <v>1361</v>
      </c>
      <c r="FC3139" s="55" t="s">
        <v>1249</v>
      </c>
      <c r="FD3139" s="55">
        <v>4.5</v>
      </c>
      <c r="FF3139" s="55">
        <v>3132</v>
      </c>
      <c r="FG3139" s="55" t="s">
        <v>1313</v>
      </c>
      <c r="FH3139" s="55" t="s">
        <v>2016</v>
      </c>
      <c r="FI3139" s="55">
        <v>7</v>
      </c>
      <c r="FJ3139" s="55">
        <v>10000</v>
      </c>
      <c r="FK3139" s="55" t="s">
        <v>1249</v>
      </c>
      <c r="FL3139" s="55">
        <v>0.4</v>
      </c>
    </row>
    <row r="3140" ht="14.25" customHeight="1" outlineLevel="1" spans="152:168">
      <c r="EV3140" s="55">
        <v>3133</v>
      </c>
      <c r="EW3140" s="55" t="s">
        <v>1250</v>
      </c>
      <c r="EX3140" s="55" t="s">
        <v>763</v>
      </c>
      <c r="EY3140" s="55">
        <v>5</v>
      </c>
      <c r="EZ3140" s="55">
        <v>0</v>
      </c>
      <c r="FA3140" s="55">
        <v>1994</v>
      </c>
      <c r="FB3140" s="55" t="s">
        <v>1361</v>
      </c>
      <c r="FC3140" s="55" t="s">
        <v>1249</v>
      </c>
      <c r="FD3140" s="55">
        <v>4.5</v>
      </c>
      <c r="FF3140" s="55">
        <v>3133</v>
      </c>
      <c r="FG3140" s="55" t="s">
        <v>1313</v>
      </c>
      <c r="FH3140" s="55" t="s">
        <v>2016</v>
      </c>
      <c r="FI3140" s="55">
        <v>7</v>
      </c>
      <c r="FJ3140" s="55">
        <v>25000</v>
      </c>
      <c r="FK3140" s="55" t="s">
        <v>1249</v>
      </c>
      <c r="FL3140" s="55">
        <v>0.4</v>
      </c>
    </row>
    <row r="3141" ht="14.25" customHeight="1" outlineLevel="1" spans="152:168">
      <c r="EV3141" s="55">
        <v>3134</v>
      </c>
      <c r="EW3141" s="55" t="s">
        <v>1250</v>
      </c>
      <c r="EX3141" s="55" t="s">
        <v>763</v>
      </c>
      <c r="EY3141" s="55">
        <v>5</v>
      </c>
      <c r="EZ3141" s="55">
        <v>1995</v>
      </c>
      <c r="FA3141" s="55">
        <v>2999</v>
      </c>
      <c r="FB3141" s="55" t="s">
        <v>1361</v>
      </c>
      <c r="FC3141" s="55" t="s">
        <v>1249</v>
      </c>
      <c r="FD3141" s="55">
        <v>4.5</v>
      </c>
      <c r="FF3141" s="55">
        <v>3134</v>
      </c>
      <c r="FG3141" s="55" t="s">
        <v>1313</v>
      </c>
      <c r="FH3141" s="55" t="s">
        <v>2016</v>
      </c>
      <c r="FI3141" s="55">
        <v>7</v>
      </c>
      <c r="FJ3141" s="55">
        <v>50000</v>
      </c>
      <c r="FK3141" s="55" t="s">
        <v>1249</v>
      </c>
      <c r="FL3141" s="55">
        <v>0.35</v>
      </c>
    </row>
    <row r="3142" ht="14.25" customHeight="1" outlineLevel="1" spans="152:168">
      <c r="EV3142" s="55">
        <v>3135</v>
      </c>
      <c r="EW3142" s="55" t="s">
        <v>1250</v>
      </c>
      <c r="EX3142" s="55" t="s">
        <v>763</v>
      </c>
      <c r="EY3142" s="55">
        <v>6</v>
      </c>
      <c r="EZ3142" s="55">
        <v>0</v>
      </c>
      <c r="FA3142" s="55">
        <v>1994</v>
      </c>
      <c r="FB3142" s="55" t="s">
        <v>1262</v>
      </c>
      <c r="FC3142" s="55" t="s">
        <v>1249</v>
      </c>
      <c r="FD3142" s="55">
        <v>4.85</v>
      </c>
      <c r="FF3142" s="55">
        <v>3135</v>
      </c>
      <c r="FG3142" s="55" t="s">
        <v>1313</v>
      </c>
      <c r="FH3142" s="55" t="s">
        <v>2016</v>
      </c>
      <c r="FI3142" s="55">
        <v>7</v>
      </c>
      <c r="FJ3142" s="55">
        <v>80000</v>
      </c>
      <c r="FK3142" s="55" t="s">
        <v>1249</v>
      </c>
      <c r="FL3142" s="55">
        <v>0.35</v>
      </c>
    </row>
    <row r="3143" ht="14.25" customHeight="1" outlineLevel="1" spans="152:168">
      <c r="EV3143" s="55">
        <v>3136</v>
      </c>
      <c r="EW3143" s="55" t="s">
        <v>1250</v>
      </c>
      <c r="EX3143" s="55" t="s">
        <v>763</v>
      </c>
      <c r="EY3143" s="55">
        <v>6</v>
      </c>
      <c r="EZ3143" s="55">
        <v>1995</v>
      </c>
      <c r="FA3143" s="55">
        <v>2999</v>
      </c>
      <c r="FB3143" s="55" t="s">
        <v>1262</v>
      </c>
      <c r="FC3143" s="55" t="s">
        <v>1249</v>
      </c>
      <c r="FD3143" s="55">
        <v>4.85</v>
      </c>
      <c r="FF3143" s="55">
        <v>3136</v>
      </c>
      <c r="FG3143" s="55" t="s">
        <v>1313</v>
      </c>
      <c r="FH3143" s="55" t="s">
        <v>2016</v>
      </c>
      <c r="FI3143" s="55">
        <v>7</v>
      </c>
      <c r="FJ3143" s="55">
        <v>130000</v>
      </c>
      <c r="FK3143" s="55" t="s">
        <v>1249</v>
      </c>
      <c r="FL3143" s="55">
        <v>0.35</v>
      </c>
    </row>
    <row r="3144" ht="14.25" customHeight="1" outlineLevel="1" spans="152:168">
      <c r="EV3144" s="55">
        <v>3137</v>
      </c>
      <c r="EW3144" s="55" t="s">
        <v>1250</v>
      </c>
      <c r="EX3144" s="55" t="s">
        <v>1013</v>
      </c>
      <c r="EY3144" s="55">
        <v>1</v>
      </c>
      <c r="EZ3144" s="55">
        <v>0</v>
      </c>
      <c r="FA3144" s="55">
        <v>1994</v>
      </c>
      <c r="FB3144" s="55" t="s">
        <v>1262</v>
      </c>
      <c r="FC3144" s="55" t="s">
        <v>1249</v>
      </c>
      <c r="FD3144" s="55">
        <v>0</v>
      </c>
      <c r="FF3144" s="55">
        <v>3137</v>
      </c>
      <c r="FG3144" s="55" t="s">
        <v>1313</v>
      </c>
      <c r="FH3144" s="55" t="s">
        <v>2016</v>
      </c>
      <c r="FI3144" s="55">
        <v>7</v>
      </c>
      <c r="FJ3144" s="55">
        <v>260000</v>
      </c>
      <c r="FK3144" s="55" t="s">
        <v>1249</v>
      </c>
      <c r="FL3144" s="55">
        <v>0.35</v>
      </c>
    </row>
    <row r="3145" ht="14.25" customHeight="1" outlineLevel="1" spans="152:168">
      <c r="EV3145" s="55">
        <v>3138</v>
      </c>
      <c r="EW3145" s="55" t="s">
        <v>1250</v>
      </c>
      <c r="EX3145" s="55" t="s">
        <v>1013</v>
      </c>
      <c r="EY3145" s="55">
        <v>1</v>
      </c>
      <c r="EZ3145" s="55">
        <v>1995</v>
      </c>
      <c r="FA3145" s="55">
        <v>2999</v>
      </c>
      <c r="FB3145" s="55" t="s">
        <v>1262</v>
      </c>
      <c r="FC3145" s="55" t="s">
        <v>1249</v>
      </c>
      <c r="FD3145" s="55">
        <v>0</v>
      </c>
      <c r="FF3145" s="55">
        <v>3138</v>
      </c>
      <c r="FG3145" s="55" t="s">
        <v>1313</v>
      </c>
      <c r="FH3145" s="55" t="s">
        <v>2016</v>
      </c>
      <c r="FI3145" s="55">
        <v>7</v>
      </c>
      <c r="FJ3145" s="55">
        <v>400000</v>
      </c>
      <c r="FK3145" s="55" t="s">
        <v>1249</v>
      </c>
      <c r="FL3145" s="55">
        <v>0.35</v>
      </c>
    </row>
    <row r="3146" ht="14.25" customHeight="1" outlineLevel="1" spans="152:168">
      <c r="EV3146" s="55">
        <v>3139</v>
      </c>
      <c r="EW3146" s="55" t="s">
        <v>1250</v>
      </c>
      <c r="EX3146" s="55" t="s">
        <v>960</v>
      </c>
      <c r="EY3146" s="55">
        <v>1</v>
      </c>
      <c r="EZ3146" s="55">
        <v>0</v>
      </c>
      <c r="FA3146" s="55">
        <v>1994</v>
      </c>
      <c r="FB3146" s="55" t="s">
        <v>1262</v>
      </c>
      <c r="FC3146" s="55" t="s">
        <v>1249</v>
      </c>
      <c r="FD3146" s="55">
        <v>0</v>
      </c>
      <c r="FF3146" s="55">
        <v>3139</v>
      </c>
      <c r="FG3146" s="55" t="s">
        <v>1313</v>
      </c>
      <c r="FH3146" s="55" t="s">
        <v>2016</v>
      </c>
      <c r="FI3146" s="55">
        <v>7</v>
      </c>
      <c r="FJ3146" s="55">
        <v>530000</v>
      </c>
      <c r="FK3146" s="55" t="s">
        <v>1249</v>
      </c>
      <c r="FL3146" s="55">
        <v>0.35</v>
      </c>
    </row>
    <row r="3147" ht="14.25" customHeight="1" outlineLevel="1" spans="152:168">
      <c r="EV3147" s="55">
        <v>3140</v>
      </c>
      <c r="EW3147" s="55" t="s">
        <v>1250</v>
      </c>
      <c r="EX3147" s="55" t="s">
        <v>960</v>
      </c>
      <c r="EY3147" s="55">
        <v>1</v>
      </c>
      <c r="EZ3147" s="55">
        <v>1995</v>
      </c>
      <c r="FA3147" s="55">
        <v>2999</v>
      </c>
      <c r="FB3147" s="55" t="s">
        <v>1262</v>
      </c>
      <c r="FC3147" s="55" t="s">
        <v>1249</v>
      </c>
      <c r="FD3147" s="55">
        <v>0</v>
      </c>
      <c r="FF3147" s="55">
        <v>3140</v>
      </c>
      <c r="FG3147" s="55" t="s">
        <v>1313</v>
      </c>
      <c r="FH3147" s="55" t="s">
        <v>2016</v>
      </c>
      <c r="FI3147" s="55">
        <v>7</v>
      </c>
      <c r="FJ3147" s="55">
        <v>540000</v>
      </c>
      <c r="FK3147" s="55" t="s">
        <v>1249</v>
      </c>
      <c r="FL3147" s="55">
        <v>0.35</v>
      </c>
    </row>
    <row r="3148" ht="14.25" customHeight="1" outlineLevel="1" spans="152:168">
      <c r="EV3148" s="55">
        <v>3141</v>
      </c>
      <c r="EW3148" s="55" t="s">
        <v>1250</v>
      </c>
      <c r="EX3148" s="55" t="s">
        <v>1092</v>
      </c>
      <c r="EY3148" s="55">
        <v>1</v>
      </c>
      <c r="EZ3148" s="55">
        <v>0</v>
      </c>
      <c r="FA3148" s="55">
        <v>1994</v>
      </c>
      <c r="FB3148" s="55" t="s">
        <v>1262</v>
      </c>
      <c r="FC3148" s="55" t="s">
        <v>1249</v>
      </c>
      <c r="FD3148" s="55">
        <v>0</v>
      </c>
      <c r="FF3148" s="55">
        <v>3141</v>
      </c>
      <c r="FG3148" s="55" t="s">
        <v>1313</v>
      </c>
      <c r="FH3148" s="55" t="s">
        <v>2016</v>
      </c>
      <c r="FI3148" s="55">
        <v>8</v>
      </c>
      <c r="FJ3148" s="55">
        <v>0</v>
      </c>
      <c r="FK3148" s="55" t="s">
        <v>1249</v>
      </c>
      <c r="FL3148" s="55">
        <v>0.89</v>
      </c>
    </row>
    <row r="3149" ht="14.25" customHeight="1" outlineLevel="1" spans="152:168">
      <c r="EV3149" s="55">
        <v>3142</v>
      </c>
      <c r="EW3149" s="55" t="s">
        <v>1250</v>
      </c>
      <c r="EX3149" s="55" t="s">
        <v>1092</v>
      </c>
      <c r="EY3149" s="55">
        <v>1</v>
      </c>
      <c r="EZ3149" s="55">
        <v>1995</v>
      </c>
      <c r="FA3149" s="55">
        <v>2999</v>
      </c>
      <c r="FB3149" s="55" t="s">
        <v>1262</v>
      </c>
      <c r="FC3149" s="55" t="s">
        <v>1249</v>
      </c>
      <c r="FD3149" s="55">
        <v>0</v>
      </c>
      <c r="FF3149" s="55">
        <v>3142</v>
      </c>
      <c r="FG3149" s="55" t="s">
        <v>1313</v>
      </c>
      <c r="FH3149" s="55" t="s">
        <v>2016</v>
      </c>
      <c r="FI3149" s="55">
        <v>8</v>
      </c>
      <c r="FJ3149" s="55">
        <v>1000</v>
      </c>
      <c r="FK3149" s="55" t="s">
        <v>1249</v>
      </c>
      <c r="FL3149" s="55">
        <v>0.89</v>
      </c>
    </row>
    <row r="3150" ht="14.25" customHeight="1" outlineLevel="1" spans="152:168">
      <c r="EV3150" s="55">
        <v>3143</v>
      </c>
      <c r="EW3150" s="55" t="s">
        <v>1250</v>
      </c>
      <c r="EX3150" s="55" t="s">
        <v>1230</v>
      </c>
      <c r="EY3150" s="55">
        <v>1</v>
      </c>
      <c r="EZ3150" s="55">
        <v>0</v>
      </c>
      <c r="FA3150" s="55">
        <v>1994</v>
      </c>
      <c r="FB3150" s="55" t="s">
        <v>1262</v>
      </c>
      <c r="FC3150" s="55" t="s">
        <v>1249</v>
      </c>
      <c r="FD3150" s="55">
        <v>0</v>
      </c>
      <c r="FF3150" s="55">
        <v>3143</v>
      </c>
      <c r="FG3150" s="55" t="s">
        <v>1313</v>
      </c>
      <c r="FH3150" s="55" t="s">
        <v>2016</v>
      </c>
      <c r="FI3150" s="55">
        <v>8</v>
      </c>
      <c r="FJ3150" s="55">
        <v>2500</v>
      </c>
      <c r="FK3150" s="55" t="s">
        <v>1249</v>
      </c>
      <c r="FL3150" s="55">
        <v>0.79</v>
      </c>
    </row>
    <row r="3151" ht="14.25" customHeight="1" outlineLevel="1" spans="152:168">
      <c r="EV3151" s="55">
        <v>3144</v>
      </c>
      <c r="EW3151" s="55" t="s">
        <v>1250</v>
      </c>
      <c r="EX3151" s="55" t="s">
        <v>1230</v>
      </c>
      <c r="EY3151" s="55">
        <v>1</v>
      </c>
      <c r="EZ3151" s="55">
        <v>1995</v>
      </c>
      <c r="FA3151" s="55">
        <v>2999</v>
      </c>
      <c r="FB3151" s="55" t="s">
        <v>1262</v>
      </c>
      <c r="FC3151" s="55" t="s">
        <v>1249</v>
      </c>
      <c r="FD3151" s="55">
        <v>0</v>
      </c>
      <c r="FF3151" s="55">
        <v>3144</v>
      </c>
      <c r="FG3151" s="55" t="s">
        <v>1313</v>
      </c>
      <c r="FH3151" s="55" t="s">
        <v>2016</v>
      </c>
      <c r="FI3151" s="55">
        <v>8</v>
      </c>
      <c r="FJ3151" s="55">
        <v>5000</v>
      </c>
      <c r="FK3151" s="55" t="s">
        <v>1249</v>
      </c>
      <c r="FL3151" s="55">
        <v>0.72</v>
      </c>
    </row>
    <row r="3152" ht="14.25" customHeight="1" outlineLevel="1" spans="152:168">
      <c r="EV3152" s="55">
        <v>3145</v>
      </c>
      <c r="EW3152" s="55" t="s">
        <v>1250</v>
      </c>
      <c r="EX3152" s="55" t="s">
        <v>1252</v>
      </c>
      <c r="EY3152" s="55">
        <v>1</v>
      </c>
      <c r="EZ3152" s="55">
        <v>0</v>
      </c>
      <c r="FA3152" s="55">
        <v>1994</v>
      </c>
      <c r="FB3152" s="55" t="s">
        <v>1361</v>
      </c>
      <c r="FC3152" s="55" t="s">
        <v>1249</v>
      </c>
      <c r="FD3152" s="55">
        <v>2.5</v>
      </c>
      <c r="FF3152" s="55">
        <v>3145</v>
      </c>
      <c r="FG3152" s="55" t="s">
        <v>1313</v>
      </c>
      <c r="FH3152" s="55" t="s">
        <v>2016</v>
      </c>
      <c r="FI3152" s="55">
        <v>8</v>
      </c>
      <c r="FJ3152" s="55">
        <v>10000</v>
      </c>
      <c r="FK3152" s="55" t="s">
        <v>1249</v>
      </c>
      <c r="FL3152" s="55">
        <v>0.72</v>
      </c>
    </row>
    <row r="3153" ht="14.25" customHeight="1" outlineLevel="1" spans="152:168">
      <c r="EV3153" s="55">
        <v>3146</v>
      </c>
      <c r="EW3153" s="55" t="s">
        <v>1250</v>
      </c>
      <c r="EX3153" s="55" t="s">
        <v>1252</v>
      </c>
      <c r="EY3153" s="55">
        <v>1</v>
      </c>
      <c r="EZ3153" s="55">
        <v>1995</v>
      </c>
      <c r="FA3153" s="55">
        <v>2999</v>
      </c>
      <c r="FB3153" s="55" t="s">
        <v>1361</v>
      </c>
      <c r="FC3153" s="55" t="s">
        <v>1249</v>
      </c>
      <c r="FD3153" s="55">
        <v>2.5</v>
      </c>
      <c r="FF3153" s="55">
        <v>3146</v>
      </c>
      <c r="FG3153" s="55" t="s">
        <v>1313</v>
      </c>
      <c r="FH3153" s="55" t="s">
        <v>2016</v>
      </c>
      <c r="FI3153" s="55">
        <v>8</v>
      </c>
      <c r="FJ3153" s="55">
        <v>25000</v>
      </c>
      <c r="FK3153" s="55" t="s">
        <v>1249</v>
      </c>
      <c r="FL3153" s="55">
        <v>0.72</v>
      </c>
    </row>
    <row r="3154" ht="14.25" customHeight="1" outlineLevel="1" spans="152:168">
      <c r="EV3154" s="55">
        <v>3147</v>
      </c>
      <c r="EW3154" s="55" t="s">
        <v>1250</v>
      </c>
      <c r="EX3154" s="55" t="s">
        <v>1252</v>
      </c>
      <c r="EY3154" s="55">
        <v>2</v>
      </c>
      <c r="EZ3154" s="55">
        <v>0</v>
      </c>
      <c r="FA3154" s="55">
        <v>1994</v>
      </c>
      <c r="FB3154" s="55" t="s">
        <v>1361</v>
      </c>
      <c r="FC3154" s="55" t="s">
        <v>1249</v>
      </c>
      <c r="FD3154" s="55">
        <v>2.5</v>
      </c>
      <c r="FF3154" s="55">
        <v>3147</v>
      </c>
      <c r="FG3154" s="55" t="s">
        <v>1313</v>
      </c>
      <c r="FH3154" s="55" t="s">
        <v>2016</v>
      </c>
      <c r="FI3154" s="55">
        <v>8</v>
      </c>
      <c r="FJ3154" s="55">
        <v>50000</v>
      </c>
      <c r="FK3154" s="55" t="s">
        <v>1249</v>
      </c>
      <c r="FL3154" s="55">
        <v>0.72</v>
      </c>
    </row>
    <row r="3155" ht="14.25" customHeight="1" outlineLevel="1" spans="152:168">
      <c r="EV3155" s="55">
        <v>3148</v>
      </c>
      <c r="EW3155" s="55" t="s">
        <v>1250</v>
      </c>
      <c r="EX3155" s="55" t="s">
        <v>1252</v>
      </c>
      <c r="EY3155" s="55">
        <v>2</v>
      </c>
      <c r="EZ3155" s="55">
        <v>1995</v>
      </c>
      <c r="FA3155" s="55">
        <v>2999</v>
      </c>
      <c r="FB3155" s="55" t="s">
        <v>1361</v>
      </c>
      <c r="FC3155" s="55" t="s">
        <v>1249</v>
      </c>
      <c r="FD3155" s="55">
        <v>2.5</v>
      </c>
      <c r="FF3155" s="55">
        <v>3148</v>
      </c>
      <c r="FG3155" s="55" t="s">
        <v>1313</v>
      </c>
      <c r="FH3155" s="55" t="s">
        <v>2016</v>
      </c>
      <c r="FI3155" s="55">
        <v>8</v>
      </c>
      <c r="FJ3155" s="55">
        <v>80000</v>
      </c>
      <c r="FK3155" s="55" t="s">
        <v>1249</v>
      </c>
      <c r="FL3155" s="55">
        <v>0.72</v>
      </c>
    </row>
    <row r="3156" ht="14.25" customHeight="1" outlineLevel="1" spans="152:168">
      <c r="EV3156" s="55">
        <v>3149</v>
      </c>
      <c r="EW3156" s="55" t="s">
        <v>1250</v>
      </c>
      <c r="EX3156" s="55" t="s">
        <v>1390</v>
      </c>
      <c r="EY3156" s="55">
        <v>1</v>
      </c>
      <c r="EZ3156" s="55">
        <v>0</v>
      </c>
      <c r="FA3156" s="55">
        <v>1994</v>
      </c>
      <c r="FB3156" s="55" t="s">
        <v>1262</v>
      </c>
      <c r="FC3156" s="55" t="s">
        <v>1249</v>
      </c>
      <c r="FD3156" s="55">
        <v>2.5</v>
      </c>
      <c r="FF3156" s="55">
        <v>3149</v>
      </c>
      <c r="FG3156" s="55" t="s">
        <v>1313</v>
      </c>
      <c r="FH3156" s="55" t="s">
        <v>2016</v>
      </c>
      <c r="FI3156" s="55">
        <v>8</v>
      </c>
      <c r="FJ3156" s="55">
        <v>130000</v>
      </c>
      <c r="FK3156" s="55" t="s">
        <v>1249</v>
      </c>
      <c r="FL3156" s="55">
        <v>0.72</v>
      </c>
    </row>
    <row r="3157" ht="14.25" customHeight="1" outlineLevel="1" spans="152:168">
      <c r="EV3157" s="55">
        <v>3150</v>
      </c>
      <c r="EW3157" s="55" t="s">
        <v>1250</v>
      </c>
      <c r="EX3157" s="55" t="s">
        <v>1390</v>
      </c>
      <c r="EY3157" s="55">
        <v>1</v>
      </c>
      <c r="EZ3157" s="55">
        <v>1995</v>
      </c>
      <c r="FA3157" s="55">
        <v>2999</v>
      </c>
      <c r="FB3157" s="55" t="s">
        <v>1262</v>
      </c>
      <c r="FC3157" s="55" t="s">
        <v>1249</v>
      </c>
      <c r="FD3157" s="55">
        <v>2.5</v>
      </c>
      <c r="FF3157" s="55">
        <v>3150</v>
      </c>
      <c r="FG3157" s="55" t="s">
        <v>1313</v>
      </c>
      <c r="FH3157" s="55" t="s">
        <v>2016</v>
      </c>
      <c r="FI3157" s="55">
        <v>8</v>
      </c>
      <c r="FJ3157" s="55">
        <v>260000</v>
      </c>
      <c r="FK3157" s="55" t="s">
        <v>1249</v>
      </c>
      <c r="FL3157" s="55">
        <v>0.72</v>
      </c>
    </row>
    <row r="3158" ht="14.25" customHeight="1" outlineLevel="1" spans="152:168">
      <c r="EV3158" s="55">
        <v>3151</v>
      </c>
      <c r="EW3158" s="55" t="s">
        <v>1250</v>
      </c>
      <c r="EX3158" s="55" t="s">
        <v>1343</v>
      </c>
      <c r="EY3158" s="55">
        <v>1</v>
      </c>
      <c r="EZ3158" s="55">
        <v>0</v>
      </c>
      <c r="FA3158" s="55">
        <v>1994</v>
      </c>
      <c r="FB3158" s="55" t="s">
        <v>1361</v>
      </c>
      <c r="FC3158" s="55" t="s">
        <v>1249</v>
      </c>
      <c r="FD3158" s="55">
        <v>3</v>
      </c>
      <c r="FF3158" s="55">
        <v>3151</v>
      </c>
      <c r="FG3158" s="55" t="s">
        <v>1313</v>
      </c>
      <c r="FH3158" s="55" t="s">
        <v>2016</v>
      </c>
      <c r="FI3158" s="55">
        <v>8</v>
      </c>
      <c r="FJ3158" s="55">
        <v>400000</v>
      </c>
      <c r="FK3158" s="55" t="s">
        <v>1249</v>
      </c>
      <c r="FL3158" s="55">
        <v>0.72</v>
      </c>
    </row>
    <row r="3159" ht="14.25" customHeight="1" outlineLevel="1" spans="152:168">
      <c r="EV3159" s="55">
        <v>3152</v>
      </c>
      <c r="EW3159" s="55" t="s">
        <v>1250</v>
      </c>
      <c r="EX3159" s="55" t="s">
        <v>1343</v>
      </c>
      <c r="EY3159" s="55">
        <v>1</v>
      </c>
      <c r="EZ3159" s="55">
        <v>1995</v>
      </c>
      <c r="FA3159" s="55">
        <v>2999</v>
      </c>
      <c r="FB3159" s="55" t="s">
        <v>1361</v>
      </c>
      <c r="FC3159" s="55" t="s">
        <v>1249</v>
      </c>
      <c r="FD3159" s="55">
        <v>3</v>
      </c>
      <c r="FF3159" s="55">
        <v>3152</v>
      </c>
      <c r="FG3159" s="55" t="s">
        <v>1313</v>
      </c>
      <c r="FH3159" s="55" t="s">
        <v>2016</v>
      </c>
      <c r="FI3159" s="55">
        <v>8</v>
      </c>
      <c r="FJ3159" s="55">
        <v>530000</v>
      </c>
      <c r="FK3159" s="55" t="s">
        <v>1249</v>
      </c>
      <c r="FL3159" s="55">
        <v>0.72</v>
      </c>
    </row>
    <row r="3160" ht="14.25" customHeight="1" outlineLevel="1" spans="152:168">
      <c r="EV3160" s="55">
        <v>3153</v>
      </c>
      <c r="EW3160" s="55" t="s">
        <v>1250</v>
      </c>
      <c r="EX3160" s="55" t="s">
        <v>1343</v>
      </c>
      <c r="EY3160" s="55">
        <v>2</v>
      </c>
      <c r="EZ3160" s="55">
        <v>0</v>
      </c>
      <c r="FA3160" s="55">
        <v>1994</v>
      </c>
      <c r="FB3160" s="55" t="s">
        <v>1361</v>
      </c>
      <c r="FC3160" s="55" t="s">
        <v>1249</v>
      </c>
      <c r="FD3160" s="55">
        <v>3</v>
      </c>
      <c r="FF3160" s="55">
        <v>3153</v>
      </c>
      <c r="FG3160" s="55" t="s">
        <v>1313</v>
      </c>
      <c r="FH3160" s="55" t="s">
        <v>2016</v>
      </c>
      <c r="FI3160" s="55">
        <v>8</v>
      </c>
      <c r="FJ3160" s="55">
        <v>540000</v>
      </c>
      <c r="FK3160" s="55" t="s">
        <v>1249</v>
      </c>
      <c r="FL3160" s="55">
        <v>0.72</v>
      </c>
    </row>
    <row r="3161" ht="14.25" customHeight="1" outlineLevel="1" spans="152:168">
      <c r="EV3161" s="55">
        <v>3154</v>
      </c>
      <c r="EW3161" s="55" t="s">
        <v>1250</v>
      </c>
      <c r="EX3161" s="55" t="s">
        <v>1343</v>
      </c>
      <c r="EY3161" s="55">
        <v>2</v>
      </c>
      <c r="EZ3161" s="55">
        <v>1995</v>
      </c>
      <c r="FA3161" s="55">
        <v>2999</v>
      </c>
      <c r="FB3161" s="55" t="s">
        <v>1361</v>
      </c>
      <c r="FC3161" s="55" t="s">
        <v>1249</v>
      </c>
      <c r="FD3161" s="55">
        <v>3</v>
      </c>
      <c r="FF3161" s="55">
        <v>3154</v>
      </c>
      <c r="FG3161" s="55" t="s">
        <v>1313</v>
      </c>
      <c r="FH3161" s="55" t="s">
        <v>2016</v>
      </c>
      <c r="FI3161" s="55">
        <v>9</v>
      </c>
      <c r="FJ3161" s="55">
        <v>0</v>
      </c>
      <c r="FK3161" s="55" t="s">
        <v>1249</v>
      </c>
      <c r="FL3161" s="55">
        <v>0.89</v>
      </c>
    </row>
    <row r="3162" ht="14.25" customHeight="1" outlineLevel="1" spans="152:168">
      <c r="EV3162" s="55">
        <v>3155</v>
      </c>
      <c r="EW3162" s="55" t="s">
        <v>1250</v>
      </c>
      <c r="EX3162" s="55" t="s">
        <v>1343</v>
      </c>
      <c r="EY3162" s="55">
        <v>3</v>
      </c>
      <c r="EZ3162" s="55">
        <v>0</v>
      </c>
      <c r="FA3162" s="55">
        <v>1994</v>
      </c>
      <c r="FB3162" s="55" t="s">
        <v>1262</v>
      </c>
      <c r="FC3162" s="55" t="s">
        <v>1249</v>
      </c>
      <c r="FD3162" s="55">
        <v>0</v>
      </c>
      <c r="FF3162" s="55">
        <v>3155</v>
      </c>
      <c r="FG3162" s="55" t="s">
        <v>1313</v>
      </c>
      <c r="FH3162" s="55" t="s">
        <v>2016</v>
      </c>
      <c r="FI3162" s="55">
        <v>9</v>
      </c>
      <c r="FJ3162" s="55">
        <v>1000</v>
      </c>
      <c r="FK3162" s="55" t="s">
        <v>1249</v>
      </c>
      <c r="FL3162" s="55">
        <v>0.89</v>
      </c>
    </row>
    <row r="3163" ht="14.25" customHeight="1" outlineLevel="1" spans="152:168">
      <c r="EV3163" s="55">
        <v>3156</v>
      </c>
      <c r="EW3163" s="55" t="s">
        <v>1250</v>
      </c>
      <c r="EX3163" s="55" t="s">
        <v>1343</v>
      </c>
      <c r="EY3163" s="55">
        <v>3</v>
      </c>
      <c r="EZ3163" s="55">
        <v>1995</v>
      </c>
      <c r="FA3163" s="55">
        <v>2999</v>
      </c>
      <c r="FB3163" s="55" t="s">
        <v>1262</v>
      </c>
      <c r="FC3163" s="55" t="s">
        <v>1249</v>
      </c>
      <c r="FD3163" s="55">
        <v>0</v>
      </c>
      <c r="FF3163" s="55">
        <v>3156</v>
      </c>
      <c r="FG3163" s="55" t="s">
        <v>1313</v>
      </c>
      <c r="FH3163" s="55" t="s">
        <v>2016</v>
      </c>
      <c r="FI3163" s="55">
        <v>9</v>
      </c>
      <c r="FJ3163" s="55">
        <v>2500</v>
      </c>
      <c r="FK3163" s="55" t="s">
        <v>1249</v>
      </c>
      <c r="FL3163" s="55">
        <v>0.79</v>
      </c>
    </row>
    <row r="3164" ht="14.25" customHeight="1" outlineLevel="1" spans="152:168">
      <c r="EV3164" s="55">
        <v>3157</v>
      </c>
      <c r="EW3164" s="55" t="s">
        <v>1250</v>
      </c>
      <c r="EX3164" s="55" t="s">
        <v>1260</v>
      </c>
      <c r="EY3164" s="55">
        <v>1</v>
      </c>
      <c r="EZ3164" s="55">
        <v>0</v>
      </c>
      <c r="FA3164" s="55">
        <v>1994</v>
      </c>
      <c r="FB3164" s="55" t="s">
        <v>1361</v>
      </c>
      <c r="FC3164" s="55" t="s">
        <v>1249</v>
      </c>
      <c r="FD3164" s="55">
        <v>4.5</v>
      </c>
      <c r="FF3164" s="55">
        <v>3157</v>
      </c>
      <c r="FG3164" s="55" t="s">
        <v>1313</v>
      </c>
      <c r="FH3164" s="55" t="s">
        <v>2016</v>
      </c>
      <c r="FI3164" s="55">
        <v>9</v>
      </c>
      <c r="FJ3164" s="55">
        <v>5000</v>
      </c>
      <c r="FK3164" s="55" t="s">
        <v>1249</v>
      </c>
      <c r="FL3164" s="55">
        <v>0.72</v>
      </c>
    </row>
    <row r="3165" ht="14.25" customHeight="1" outlineLevel="1" spans="152:168">
      <c r="EV3165" s="55">
        <v>3158</v>
      </c>
      <c r="EW3165" s="55" t="s">
        <v>1250</v>
      </c>
      <c r="EX3165" s="55" t="s">
        <v>1260</v>
      </c>
      <c r="EY3165" s="55">
        <v>1</v>
      </c>
      <c r="EZ3165" s="55">
        <v>1995</v>
      </c>
      <c r="FA3165" s="55">
        <v>2999</v>
      </c>
      <c r="FB3165" s="55" t="s">
        <v>1361</v>
      </c>
      <c r="FC3165" s="55" t="s">
        <v>1249</v>
      </c>
      <c r="FD3165" s="55">
        <v>4.5</v>
      </c>
      <c r="FF3165" s="55">
        <v>3158</v>
      </c>
      <c r="FG3165" s="55" t="s">
        <v>1313</v>
      </c>
      <c r="FH3165" s="55" t="s">
        <v>2016</v>
      </c>
      <c r="FI3165" s="55">
        <v>9</v>
      </c>
      <c r="FJ3165" s="55">
        <v>10000</v>
      </c>
      <c r="FK3165" s="55" t="s">
        <v>1249</v>
      </c>
      <c r="FL3165" s="55">
        <v>0.72</v>
      </c>
    </row>
    <row r="3166" ht="14.25" customHeight="1" outlineLevel="1" spans="152:168">
      <c r="EV3166" s="55">
        <v>3159</v>
      </c>
      <c r="EW3166" s="55" t="s">
        <v>1250</v>
      </c>
      <c r="EX3166" s="55" t="s">
        <v>1260</v>
      </c>
      <c r="EY3166" s="55">
        <v>10</v>
      </c>
      <c r="EZ3166" s="55">
        <v>0</v>
      </c>
      <c r="FA3166" s="55">
        <v>1994</v>
      </c>
      <c r="FB3166" s="55" t="s">
        <v>1361</v>
      </c>
      <c r="FC3166" s="55" t="s">
        <v>1249</v>
      </c>
      <c r="FD3166" s="55">
        <v>4.5</v>
      </c>
      <c r="FF3166" s="55">
        <v>3159</v>
      </c>
      <c r="FG3166" s="55" t="s">
        <v>1313</v>
      </c>
      <c r="FH3166" s="55" t="s">
        <v>2016</v>
      </c>
      <c r="FI3166" s="55">
        <v>9</v>
      </c>
      <c r="FJ3166" s="55">
        <v>25000</v>
      </c>
      <c r="FK3166" s="55" t="s">
        <v>1249</v>
      </c>
      <c r="FL3166" s="55">
        <v>0.72</v>
      </c>
    </row>
    <row r="3167" ht="14.25" customHeight="1" outlineLevel="1" spans="152:168">
      <c r="EV3167" s="55">
        <v>3160</v>
      </c>
      <c r="EW3167" s="55" t="s">
        <v>1250</v>
      </c>
      <c r="EX3167" s="55" t="s">
        <v>1260</v>
      </c>
      <c r="EY3167" s="55">
        <v>10</v>
      </c>
      <c r="EZ3167" s="55">
        <v>1995</v>
      </c>
      <c r="FA3167" s="55">
        <v>2999</v>
      </c>
      <c r="FB3167" s="55" t="s">
        <v>1361</v>
      </c>
      <c r="FC3167" s="55" t="s">
        <v>1249</v>
      </c>
      <c r="FD3167" s="55">
        <v>4.5</v>
      </c>
      <c r="FF3167" s="55">
        <v>3160</v>
      </c>
      <c r="FG3167" s="55" t="s">
        <v>1313</v>
      </c>
      <c r="FH3167" s="55" t="s">
        <v>2016</v>
      </c>
      <c r="FI3167" s="55">
        <v>9</v>
      </c>
      <c r="FJ3167" s="55">
        <v>50000</v>
      </c>
      <c r="FK3167" s="55" t="s">
        <v>1249</v>
      </c>
      <c r="FL3167" s="55">
        <v>0.72</v>
      </c>
    </row>
    <row r="3168" ht="14.25" customHeight="1" outlineLevel="1" spans="152:168">
      <c r="EV3168" s="55">
        <v>3161</v>
      </c>
      <c r="EW3168" s="55" t="s">
        <v>1250</v>
      </c>
      <c r="EX3168" s="55" t="s">
        <v>1260</v>
      </c>
      <c r="EY3168" s="55">
        <v>11</v>
      </c>
      <c r="EZ3168" s="55">
        <v>0</v>
      </c>
      <c r="FA3168" s="55">
        <v>1994</v>
      </c>
      <c r="FB3168" s="55" t="s">
        <v>1361</v>
      </c>
      <c r="FC3168" s="55" t="s">
        <v>1249</v>
      </c>
      <c r="FD3168" s="55">
        <v>4.5</v>
      </c>
      <c r="FF3168" s="55">
        <v>3161</v>
      </c>
      <c r="FG3168" s="55" t="s">
        <v>1313</v>
      </c>
      <c r="FH3168" s="55" t="s">
        <v>2016</v>
      </c>
      <c r="FI3168" s="55">
        <v>9</v>
      </c>
      <c r="FJ3168" s="55">
        <v>80000</v>
      </c>
      <c r="FK3168" s="55" t="s">
        <v>1249</v>
      </c>
      <c r="FL3168" s="55">
        <v>0.72</v>
      </c>
    </row>
    <row r="3169" ht="14.25" customHeight="1" outlineLevel="1" spans="152:168">
      <c r="EV3169" s="55">
        <v>3162</v>
      </c>
      <c r="EW3169" s="55" t="s">
        <v>1250</v>
      </c>
      <c r="EX3169" s="55" t="s">
        <v>1260</v>
      </c>
      <c r="EY3169" s="55">
        <v>11</v>
      </c>
      <c r="EZ3169" s="55">
        <v>1995</v>
      </c>
      <c r="FA3169" s="55">
        <v>2999</v>
      </c>
      <c r="FB3169" s="55" t="s">
        <v>1361</v>
      </c>
      <c r="FC3169" s="55" t="s">
        <v>1249</v>
      </c>
      <c r="FD3169" s="55">
        <v>4.5</v>
      </c>
      <c r="FF3169" s="55">
        <v>3162</v>
      </c>
      <c r="FG3169" s="55" t="s">
        <v>1313</v>
      </c>
      <c r="FH3169" s="55" t="s">
        <v>2016</v>
      </c>
      <c r="FI3169" s="55">
        <v>9</v>
      </c>
      <c r="FJ3169" s="55">
        <v>130000</v>
      </c>
      <c r="FK3169" s="55" t="s">
        <v>1249</v>
      </c>
      <c r="FL3169" s="55">
        <v>0.72</v>
      </c>
    </row>
    <row r="3170" ht="14.25" customHeight="1" outlineLevel="1" spans="152:168">
      <c r="EV3170" s="55">
        <v>3163</v>
      </c>
      <c r="EW3170" s="55" t="s">
        <v>1250</v>
      </c>
      <c r="EX3170" s="55" t="s">
        <v>1260</v>
      </c>
      <c r="EY3170" s="55">
        <v>12</v>
      </c>
      <c r="EZ3170" s="55">
        <v>0</v>
      </c>
      <c r="FA3170" s="55">
        <v>1994</v>
      </c>
      <c r="FB3170" s="55" t="s">
        <v>1361</v>
      </c>
      <c r="FC3170" s="55" t="s">
        <v>1249</v>
      </c>
      <c r="FD3170" s="55">
        <v>4.5</v>
      </c>
      <c r="FF3170" s="55">
        <v>3163</v>
      </c>
      <c r="FG3170" s="55" t="s">
        <v>1313</v>
      </c>
      <c r="FH3170" s="55" t="s">
        <v>2016</v>
      </c>
      <c r="FI3170" s="55">
        <v>9</v>
      </c>
      <c r="FJ3170" s="55">
        <v>260000</v>
      </c>
      <c r="FK3170" s="55" t="s">
        <v>1249</v>
      </c>
      <c r="FL3170" s="55">
        <v>0.72</v>
      </c>
    </row>
    <row r="3171" ht="14.25" customHeight="1" outlineLevel="1" spans="152:168">
      <c r="EV3171" s="55">
        <v>3164</v>
      </c>
      <c r="EW3171" s="55" t="s">
        <v>1250</v>
      </c>
      <c r="EX3171" s="55" t="s">
        <v>1260</v>
      </c>
      <c r="EY3171" s="55">
        <v>12</v>
      </c>
      <c r="EZ3171" s="55">
        <v>1995</v>
      </c>
      <c r="FA3171" s="55">
        <v>2999</v>
      </c>
      <c r="FB3171" s="55" t="s">
        <v>1361</v>
      </c>
      <c r="FC3171" s="55" t="s">
        <v>1249</v>
      </c>
      <c r="FD3171" s="55">
        <v>4.5</v>
      </c>
      <c r="FF3171" s="55">
        <v>3164</v>
      </c>
      <c r="FG3171" s="55" t="s">
        <v>1313</v>
      </c>
      <c r="FH3171" s="55" t="s">
        <v>2016</v>
      </c>
      <c r="FI3171" s="55">
        <v>9</v>
      </c>
      <c r="FJ3171" s="55">
        <v>400000</v>
      </c>
      <c r="FK3171" s="55" t="s">
        <v>1249</v>
      </c>
      <c r="FL3171" s="55">
        <v>0.72</v>
      </c>
    </row>
    <row r="3172" ht="14.25" customHeight="1" outlineLevel="1" spans="152:168">
      <c r="EV3172" s="55">
        <v>3165</v>
      </c>
      <c r="EW3172" s="55" t="s">
        <v>1250</v>
      </c>
      <c r="EX3172" s="55" t="s">
        <v>1260</v>
      </c>
      <c r="EY3172" s="55">
        <v>13</v>
      </c>
      <c r="EZ3172" s="55">
        <v>0</v>
      </c>
      <c r="FA3172" s="55">
        <v>1994</v>
      </c>
      <c r="FB3172" s="55" t="s">
        <v>1361</v>
      </c>
      <c r="FC3172" s="55" t="s">
        <v>1249</v>
      </c>
      <c r="FD3172" s="55">
        <v>4.5</v>
      </c>
      <c r="FF3172" s="55">
        <v>3165</v>
      </c>
      <c r="FG3172" s="55" t="s">
        <v>1313</v>
      </c>
      <c r="FH3172" s="55" t="s">
        <v>2016</v>
      </c>
      <c r="FI3172" s="55">
        <v>9</v>
      </c>
      <c r="FJ3172" s="55">
        <v>530000</v>
      </c>
      <c r="FK3172" s="55" t="s">
        <v>1249</v>
      </c>
      <c r="FL3172" s="55">
        <v>0.72</v>
      </c>
    </row>
    <row r="3173" ht="14.25" customHeight="1" outlineLevel="1" spans="152:168">
      <c r="EV3173" s="55">
        <v>3166</v>
      </c>
      <c r="EW3173" s="55" t="s">
        <v>1250</v>
      </c>
      <c r="EX3173" s="55" t="s">
        <v>1260</v>
      </c>
      <c r="EY3173" s="55">
        <v>13</v>
      </c>
      <c r="EZ3173" s="55">
        <v>1995</v>
      </c>
      <c r="FA3173" s="55">
        <v>2999</v>
      </c>
      <c r="FB3173" s="55" t="s">
        <v>1361</v>
      </c>
      <c r="FC3173" s="55" t="s">
        <v>1249</v>
      </c>
      <c r="FD3173" s="55">
        <v>4.5</v>
      </c>
      <c r="FF3173" s="55">
        <v>3166</v>
      </c>
      <c r="FG3173" s="55" t="s">
        <v>1313</v>
      </c>
      <c r="FH3173" s="55" t="s">
        <v>2016</v>
      </c>
      <c r="FI3173" s="55">
        <v>9</v>
      </c>
      <c r="FJ3173" s="55">
        <v>540000</v>
      </c>
      <c r="FK3173" s="55" t="s">
        <v>1249</v>
      </c>
      <c r="FL3173" s="55">
        <v>0.72</v>
      </c>
    </row>
    <row r="3174" ht="14.25" customHeight="1" outlineLevel="1" spans="152:168">
      <c r="EV3174" s="55">
        <v>3167</v>
      </c>
      <c r="EW3174" s="55" t="s">
        <v>1250</v>
      </c>
      <c r="EX3174" s="55" t="s">
        <v>1260</v>
      </c>
      <c r="EY3174" s="55">
        <v>14</v>
      </c>
      <c r="EZ3174" s="55">
        <v>0</v>
      </c>
      <c r="FA3174" s="55">
        <v>1994</v>
      </c>
      <c r="FB3174" s="55" t="s">
        <v>1361</v>
      </c>
      <c r="FC3174" s="55" t="s">
        <v>1249</v>
      </c>
      <c r="FD3174" s="55">
        <v>4.5</v>
      </c>
      <c r="FF3174" s="55">
        <v>3167</v>
      </c>
      <c r="FG3174" s="55" t="s">
        <v>1313</v>
      </c>
      <c r="FH3174" s="55" t="s">
        <v>2135</v>
      </c>
      <c r="FI3174" s="55">
        <v>1</v>
      </c>
      <c r="FJ3174" s="55">
        <v>0</v>
      </c>
      <c r="FK3174" s="55" t="s">
        <v>1249</v>
      </c>
      <c r="FL3174" s="55">
        <v>0.3</v>
      </c>
    </row>
    <row r="3175" ht="14.25" customHeight="1" outlineLevel="1" spans="152:168">
      <c r="EV3175" s="55">
        <v>3168</v>
      </c>
      <c r="EW3175" s="55" t="s">
        <v>1250</v>
      </c>
      <c r="EX3175" s="55" t="s">
        <v>1260</v>
      </c>
      <c r="EY3175" s="55">
        <v>14</v>
      </c>
      <c r="EZ3175" s="55">
        <v>1995</v>
      </c>
      <c r="FA3175" s="55">
        <v>2999</v>
      </c>
      <c r="FB3175" s="55" t="s">
        <v>1361</v>
      </c>
      <c r="FC3175" s="55" t="s">
        <v>1249</v>
      </c>
      <c r="FD3175" s="55">
        <v>4.5</v>
      </c>
      <c r="FF3175" s="55">
        <v>3168</v>
      </c>
      <c r="FG3175" s="55" t="s">
        <v>1313</v>
      </c>
      <c r="FH3175" s="55" t="s">
        <v>2135</v>
      </c>
      <c r="FI3175" s="55">
        <v>1</v>
      </c>
      <c r="FJ3175" s="55">
        <v>1000</v>
      </c>
      <c r="FK3175" s="55" t="s">
        <v>1249</v>
      </c>
      <c r="FL3175" s="55">
        <v>0.3</v>
      </c>
    </row>
    <row r="3176" ht="14.25" customHeight="1" outlineLevel="1" spans="152:168">
      <c r="EV3176" s="55">
        <v>3169</v>
      </c>
      <c r="EW3176" s="55" t="s">
        <v>1250</v>
      </c>
      <c r="EX3176" s="55" t="s">
        <v>1260</v>
      </c>
      <c r="EY3176" s="55">
        <v>2</v>
      </c>
      <c r="EZ3176" s="55">
        <v>0</v>
      </c>
      <c r="FA3176" s="55">
        <v>1994</v>
      </c>
      <c r="FB3176" s="55" t="s">
        <v>1361</v>
      </c>
      <c r="FC3176" s="55" t="s">
        <v>1249</v>
      </c>
      <c r="FD3176" s="55">
        <v>4.5</v>
      </c>
      <c r="FF3176" s="55">
        <v>3169</v>
      </c>
      <c r="FG3176" s="55" t="s">
        <v>1313</v>
      </c>
      <c r="FH3176" s="55" t="s">
        <v>2135</v>
      </c>
      <c r="FI3176" s="55">
        <v>1</v>
      </c>
      <c r="FJ3176" s="55">
        <v>2500</v>
      </c>
      <c r="FK3176" s="55" t="s">
        <v>1249</v>
      </c>
      <c r="FL3176" s="55">
        <v>0.3</v>
      </c>
    </row>
    <row r="3177" ht="14.25" customHeight="1" outlineLevel="1" spans="152:168">
      <c r="EV3177" s="55">
        <v>3170</v>
      </c>
      <c r="EW3177" s="55" t="s">
        <v>1250</v>
      </c>
      <c r="EX3177" s="55" t="s">
        <v>1260</v>
      </c>
      <c r="EY3177" s="55">
        <v>2</v>
      </c>
      <c r="EZ3177" s="55">
        <v>1995</v>
      </c>
      <c r="FA3177" s="55">
        <v>2999</v>
      </c>
      <c r="FB3177" s="55" t="s">
        <v>1361</v>
      </c>
      <c r="FC3177" s="55" t="s">
        <v>1249</v>
      </c>
      <c r="FD3177" s="55">
        <v>4.5</v>
      </c>
      <c r="FF3177" s="55">
        <v>3170</v>
      </c>
      <c r="FG3177" s="55" t="s">
        <v>1313</v>
      </c>
      <c r="FH3177" s="55" t="s">
        <v>2135</v>
      </c>
      <c r="FI3177" s="55">
        <v>1</v>
      </c>
      <c r="FJ3177" s="55">
        <v>5000</v>
      </c>
      <c r="FK3177" s="55" t="s">
        <v>1249</v>
      </c>
      <c r="FL3177" s="55">
        <v>0.3</v>
      </c>
    </row>
    <row r="3178" ht="14.25" customHeight="1" outlineLevel="1" spans="152:168">
      <c r="EV3178" s="55">
        <v>3171</v>
      </c>
      <c r="EW3178" s="55" t="s">
        <v>1250</v>
      </c>
      <c r="EX3178" s="55" t="s">
        <v>1260</v>
      </c>
      <c r="EY3178" s="55">
        <v>3</v>
      </c>
      <c r="EZ3178" s="55">
        <v>0</v>
      </c>
      <c r="FA3178" s="55">
        <v>1994</v>
      </c>
      <c r="FB3178" s="55" t="s">
        <v>1361</v>
      </c>
      <c r="FC3178" s="55" t="s">
        <v>1249</v>
      </c>
      <c r="FD3178" s="55">
        <v>4.5</v>
      </c>
      <c r="FF3178" s="55">
        <v>3171</v>
      </c>
      <c r="FG3178" s="55" t="s">
        <v>1313</v>
      </c>
      <c r="FH3178" s="55" t="s">
        <v>2135</v>
      </c>
      <c r="FI3178" s="55">
        <v>1</v>
      </c>
      <c r="FJ3178" s="55">
        <v>10000</v>
      </c>
      <c r="FK3178" s="55" t="s">
        <v>1249</v>
      </c>
      <c r="FL3178" s="55">
        <v>0.3</v>
      </c>
    </row>
    <row r="3179" ht="14.25" customHeight="1" outlineLevel="1" spans="152:168">
      <c r="EV3179" s="55">
        <v>3172</v>
      </c>
      <c r="EW3179" s="55" t="s">
        <v>1250</v>
      </c>
      <c r="EX3179" s="55" t="s">
        <v>1260</v>
      </c>
      <c r="EY3179" s="55">
        <v>3</v>
      </c>
      <c r="EZ3179" s="55">
        <v>1995</v>
      </c>
      <c r="FA3179" s="55">
        <v>2999</v>
      </c>
      <c r="FB3179" s="55" t="s">
        <v>1361</v>
      </c>
      <c r="FC3179" s="55" t="s">
        <v>1249</v>
      </c>
      <c r="FD3179" s="55">
        <v>4.5</v>
      </c>
      <c r="FF3179" s="55">
        <v>3172</v>
      </c>
      <c r="FG3179" s="55" t="s">
        <v>1313</v>
      </c>
      <c r="FH3179" s="55" t="s">
        <v>2135</v>
      </c>
      <c r="FI3179" s="55">
        <v>1</v>
      </c>
      <c r="FJ3179" s="55">
        <v>25000</v>
      </c>
      <c r="FK3179" s="55" t="s">
        <v>1249</v>
      </c>
      <c r="FL3179" s="55">
        <v>0.3</v>
      </c>
    </row>
    <row r="3180" ht="14.25" customHeight="1" outlineLevel="1" spans="152:168">
      <c r="EV3180" s="55">
        <v>3173</v>
      </c>
      <c r="EW3180" s="55" t="s">
        <v>1250</v>
      </c>
      <c r="EX3180" s="55" t="s">
        <v>1260</v>
      </c>
      <c r="EY3180" s="55">
        <v>4</v>
      </c>
      <c r="EZ3180" s="55">
        <v>0</v>
      </c>
      <c r="FA3180" s="55">
        <v>1994</v>
      </c>
      <c r="FB3180" s="55" t="s">
        <v>1361</v>
      </c>
      <c r="FC3180" s="55" t="s">
        <v>1249</v>
      </c>
      <c r="FD3180" s="55">
        <v>4.5</v>
      </c>
      <c r="FF3180" s="55">
        <v>3173</v>
      </c>
      <c r="FG3180" s="55" t="s">
        <v>1313</v>
      </c>
      <c r="FH3180" s="55" t="s">
        <v>2135</v>
      </c>
      <c r="FI3180" s="55">
        <v>1</v>
      </c>
      <c r="FJ3180" s="55">
        <v>50000</v>
      </c>
      <c r="FK3180" s="55" t="s">
        <v>1249</v>
      </c>
      <c r="FL3180" s="55">
        <v>0.3</v>
      </c>
    </row>
    <row r="3181" ht="14.25" customHeight="1" outlineLevel="1" spans="152:168">
      <c r="EV3181" s="55">
        <v>3174</v>
      </c>
      <c r="EW3181" s="55" t="s">
        <v>1250</v>
      </c>
      <c r="EX3181" s="55" t="s">
        <v>1260</v>
      </c>
      <c r="EY3181" s="55">
        <v>4</v>
      </c>
      <c r="EZ3181" s="55">
        <v>1995</v>
      </c>
      <c r="FA3181" s="55">
        <v>2999</v>
      </c>
      <c r="FB3181" s="55" t="s">
        <v>1361</v>
      </c>
      <c r="FC3181" s="55" t="s">
        <v>1249</v>
      </c>
      <c r="FD3181" s="55">
        <v>4.5</v>
      </c>
      <c r="FF3181" s="55">
        <v>3174</v>
      </c>
      <c r="FG3181" s="55" t="s">
        <v>1313</v>
      </c>
      <c r="FH3181" s="55" t="s">
        <v>2135</v>
      </c>
      <c r="FI3181" s="55">
        <v>1</v>
      </c>
      <c r="FJ3181" s="55">
        <v>80000</v>
      </c>
      <c r="FK3181" s="55" t="s">
        <v>1249</v>
      </c>
      <c r="FL3181" s="55">
        <v>0.3</v>
      </c>
    </row>
    <row r="3182" ht="14.25" customHeight="1" outlineLevel="1" spans="152:168">
      <c r="EV3182" s="55">
        <v>3175</v>
      </c>
      <c r="EW3182" s="55" t="s">
        <v>1250</v>
      </c>
      <c r="EX3182" s="55" t="s">
        <v>1260</v>
      </c>
      <c r="EY3182" s="55">
        <v>5</v>
      </c>
      <c r="EZ3182" s="55">
        <v>0</v>
      </c>
      <c r="FA3182" s="55">
        <v>1994</v>
      </c>
      <c r="FB3182" s="55" t="s">
        <v>1361</v>
      </c>
      <c r="FC3182" s="55" t="s">
        <v>1249</v>
      </c>
      <c r="FD3182" s="55">
        <v>4.5</v>
      </c>
      <c r="FF3182" s="55">
        <v>3175</v>
      </c>
      <c r="FG3182" s="55" t="s">
        <v>1313</v>
      </c>
      <c r="FH3182" s="55" t="s">
        <v>2135</v>
      </c>
      <c r="FI3182" s="55">
        <v>1</v>
      </c>
      <c r="FJ3182" s="55">
        <v>130000</v>
      </c>
      <c r="FK3182" s="55" t="s">
        <v>1249</v>
      </c>
      <c r="FL3182" s="55">
        <v>0.3</v>
      </c>
    </row>
    <row r="3183" ht="14.25" customHeight="1" outlineLevel="1" spans="152:168">
      <c r="EV3183" s="55">
        <v>3176</v>
      </c>
      <c r="EW3183" s="55" t="s">
        <v>1250</v>
      </c>
      <c r="EX3183" s="55" t="s">
        <v>1260</v>
      </c>
      <c r="EY3183" s="55">
        <v>5</v>
      </c>
      <c r="EZ3183" s="55">
        <v>1995</v>
      </c>
      <c r="FA3183" s="55">
        <v>2999</v>
      </c>
      <c r="FB3183" s="55" t="s">
        <v>1361</v>
      </c>
      <c r="FC3183" s="55" t="s">
        <v>1249</v>
      </c>
      <c r="FD3183" s="55">
        <v>4.5</v>
      </c>
      <c r="FF3183" s="55">
        <v>3176</v>
      </c>
      <c r="FG3183" s="55" t="s">
        <v>1313</v>
      </c>
      <c r="FH3183" s="55" t="s">
        <v>2135</v>
      </c>
      <c r="FI3183" s="55">
        <v>1</v>
      </c>
      <c r="FJ3183" s="55">
        <v>260000</v>
      </c>
      <c r="FK3183" s="55" t="s">
        <v>1249</v>
      </c>
      <c r="FL3183" s="55">
        <v>0.3</v>
      </c>
    </row>
    <row r="3184" ht="14.25" customHeight="1" outlineLevel="1" spans="152:168">
      <c r="EV3184" s="55">
        <v>3177</v>
      </c>
      <c r="EW3184" s="55" t="s">
        <v>1250</v>
      </c>
      <c r="EX3184" s="55" t="s">
        <v>1260</v>
      </c>
      <c r="EY3184" s="55">
        <v>6</v>
      </c>
      <c r="EZ3184" s="55">
        <v>0</v>
      </c>
      <c r="FA3184" s="55">
        <v>1994</v>
      </c>
      <c r="FB3184" s="55" t="s">
        <v>1361</v>
      </c>
      <c r="FC3184" s="55" t="s">
        <v>1249</v>
      </c>
      <c r="FD3184" s="55">
        <v>4.5</v>
      </c>
      <c r="FF3184" s="55">
        <v>3177</v>
      </c>
      <c r="FG3184" s="55" t="s">
        <v>1313</v>
      </c>
      <c r="FH3184" s="55" t="s">
        <v>2135</v>
      </c>
      <c r="FI3184" s="55">
        <v>1</v>
      </c>
      <c r="FJ3184" s="55">
        <v>400000</v>
      </c>
      <c r="FK3184" s="55" t="s">
        <v>1249</v>
      </c>
      <c r="FL3184" s="55">
        <v>0.3</v>
      </c>
    </row>
    <row r="3185" ht="14.25" customHeight="1" outlineLevel="1" spans="152:168">
      <c r="EV3185" s="55">
        <v>3178</v>
      </c>
      <c r="EW3185" s="55" t="s">
        <v>1250</v>
      </c>
      <c r="EX3185" s="55" t="s">
        <v>1260</v>
      </c>
      <c r="EY3185" s="55">
        <v>6</v>
      </c>
      <c r="EZ3185" s="55">
        <v>1995</v>
      </c>
      <c r="FA3185" s="55">
        <v>2999</v>
      </c>
      <c r="FB3185" s="55" t="s">
        <v>1361</v>
      </c>
      <c r="FC3185" s="55" t="s">
        <v>1249</v>
      </c>
      <c r="FD3185" s="55">
        <v>4.5</v>
      </c>
      <c r="FF3185" s="55">
        <v>3178</v>
      </c>
      <c r="FG3185" s="55" t="s">
        <v>1313</v>
      </c>
      <c r="FH3185" s="55" t="s">
        <v>2135</v>
      </c>
      <c r="FI3185" s="55">
        <v>1</v>
      </c>
      <c r="FJ3185" s="55">
        <v>530000</v>
      </c>
      <c r="FK3185" s="55" t="s">
        <v>1249</v>
      </c>
      <c r="FL3185" s="55">
        <v>0.3</v>
      </c>
    </row>
    <row r="3186" ht="14.25" customHeight="1" outlineLevel="1" spans="152:168">
      <c r="EV3186" s="55">
        <v>3179</v>
      </c>
      <c r="EW3186" s="55" t="s">
        <v>1250</v>
      </c>
      <c r="EX3186" s="55" t="s">
        <v>1260</v>
      </c>
      <c r="EY3186" s="55">
        <v>7</v>
      </c>
      <c r="EZ3186" s="55">
        <v>0</v>
      </c>
      <c r="FA3186" s="55">
        <v>1994</v>
      </c>
      <c r="FB3186" s="55" t="s">
        <v>1361</v>
      </c>
      <c r="FC3186" s="55" t="s">
        <v>1249</v>
      </c>
      <c r="FD3186" s="55">
        <v>4.5</v>
      </c>
      <c r="FF3186" s="55">
        <v>3179</v>
      </c>
      <c r="FG3186" s="55" t="s">
        <v>1313</v>
      </c>
      <c r="FH3186" s="55" t="s">
        <v>2135</v>
      </c>
      <c r="FI3186" s="55">
        <v>1</v>
      </c>
      <c r="FJ3186" s="55">
        <v>540000</v>
      </c>
      <c r="FK3186" s="55" t="s">
        <v>1249</v>
      </c>
      <c r="FL3186" s="55">
        <v>0.3</v>
      </c>
    </row>
    <row r="3187" ht="14.25" customHeight="1" outlineLevel="1" spans="152:168">
      <c r="EV3187" s="55">
        <v>3180</v>
      </c>
      <c r="EW3187" s="55" t="s">
        <v>1250</v>
      </c>
      <c r="EX3187" s="55" t="s">
        <v>1260</v>
      </c>
      <c r="EY3187" s="55">
        <v>7</v>
      </c>
      <c r="EZ3187" s="55">
        <v>1995</v>
      </c>
      <c r="FA3187" s="55">
        <v>2999</v>
      </c>
      <c r="FB3187" s="55" t="s">
        <v>1361</v>
      </c>
      <c r="FC3187" s="55" t="s">
        <v>1249</v>
      </c>
      <c r="FD3187" s="55">
        <v>4.5</v>
      </c>
      <c r="FF3187" s="55">
        <v>3180</v>
      </c>
      <c r="FG3187" s="55" t="s">
        <v>1313</v>
      </c>
      <c r="FH3187" s="55" t="s">
        <v>1988</v>
      </c>
      <c r="FI3187" s="55">
        <v>1</v>
      </c>
      <c r="FJ3187" s="55">
        <v>0</v>
      </c>
      <c r="FK3187" s="55" t="s">
        <v>1249</v>
      </c>
      <c r="FL3187" s="55">
        <v>0.3</v>
      </c>
    </row>
    <row r="3188" ht="14.25" customHeight="1" outlineLevel="1" spans="152:168">
      <c r="EV3188" s="55">
        <v>3181</v>
      </c>
      <c r="EW3188" s="55" t="s">
        <v>1250</v>
      </c>
      <c r="EX3188" s="55" t="s">
        <v>1260</v>
      </c>
      <c r="EY3188" s="55">
        <v>8</v>
      </c>
      <c r="EZ3188" s="55">
        <v>0</v>
      </c>
      <c r="FA3188" s="55">
        <v>1994</v>
      </c>
      <c r="FB3188" s="55" t="s">
        <v>1361</v>
      </c>
      <c r="FC3188" s="55" t="s">
        <v>1249</v>
      </c>
      <c r="FD3188" s="55">
        <v>4.5</v>
      </c>
      <c r="FF3188" s="55">
        <v>3181</v>
      </c>
      <c r="FG3188" s="55" t="s">
        <v>1313</v>
      </c>
      <c r="FH3188" s="55" t="s">
        <v>1988</v>
      </c>
      <c r="FI3188" s="55">
        <v>1</v>
      </c>
      <c r="FJ3188" s="55">
        <v>1000</v>
      </c>
      <c r="FK3188" s="55" t="s">
        <v>1249</v>
      </c>
      <c r="FL3188" s="55">
        <v>0.3</v>
      </c>
    </row>
    <row r="3189" ht="14.25" customHeight="1" outlineLevel="1" spans="152:168">
      <c r="EV3189" s="55">
        <v>3182</v>
      </c>
      <c r="EW3189" s="55" t="s">
        <v>1250</v>
      </c>
      <c r="EX3189" s="55" t="s">
        <v>1260</v>
      </c>
      <c r="EY3189" s="55">
        <v>8</v>
      </c>
      <c r="EZ3189" s="55">
        <v>1995</v>
      </c>
      <c r="FA3189" s="55">
        <v>2999</v>
      </c>
      <c r="FB3189" s="55" t="s">
        <v>1361</v>
      </c>
      <c r="FC3189" s="55" t="s">
        <v>1249</v>
      </c>
      <c r="FD3189" s="55">
        <v>4.5</v>
      </c>
      <c r="FF3189" s="55">
        <v>3182</v>
      </c>
      <c r="FG3189" s="55" t="s">
        <v>1313</v>
      </c>
      <c r="FH3189" s="55" t="s">
        <v>1988</v>
      </c>
      <c r="FI3189" s="55">
        <v>1</v>
      </c>
      <c r="FJ3189" s="55">
        <v>2500</v>
      </c>
      <c r="FK3189" s="55" t="s">
        <v>1249</v>
      </c>
      <c r="FL3189" s="55">
        <v>0.3</v>
      </c>
    </row>
    <row r="3190" ht="14.25" customHeight="1" outlineLevel="1" spans="152:168">
      <c r="EV3190" s="55">
        <v>3183</v>
      </c>
      <c r="EW3190" s="55" t="s">
        <v>1250</v>
      </c>
      <c r="EX3190" s="55" t="s">
        <v>1260</v>
      </c>
      <c r="EY3190" s="55">
        <v>9</v>
      </c>
      <c r="EZ3190" s="55">
        <v>0</v>
      </c>
      <c r="FA3190" s="55">
        <v>1994</v>
      </c>
      <c r="FB3190" s="55" t="s">
        <v>1361</v>
      </c>
      <c r="FC3190" s="55" t="s">
        <v>1249</v>
      </c>
      <c r="FD3190" s="55">
        <v>4.5</v>
      </c>
      <c r="FF3190" s="55">
        <v>3183</v>
      </c>
      <c r="FG3190" s="55" t="s">
        <v>1313</v>
      </c>
      <c r="FH3190" s="55" t="s">
        <v>1988</v>
      </c>
      <c r="FI3190" s="55">
        <v>1</v>
      </c>
      <c r="FJ3190" s="55">
        <v>5000</v>
      </c>
      <c r="FK3190" s="55" t="s">
        <v>1249</v>
      </c>
      <c r="FL3190" s="55">
        <v>0.3</v>
      </c>
    </row>
    <row r="3191" ht="14.25" customHeight="1" outlineLevel="1" spans="152:168">
      <c r="EV3191" s="55">
        <v>3184</v>
      </c>
      <c r="EW3191" s="55" t="s">
        <v>1250</v>
      </c>
      <c r="EX3191" s="55" t="s">
        <v>1260</v>
      </c>
      <c r="EY3191" s="55">
        <v>9</v>
      </c>
      <c r="EZ3191" s="55">
        <v>1995</v>
      </c>
      <c r="FA3191" s="55">
        <v>2999</v>
      </c>
      <c r="FB3191" s="55" t="s">
        <v>1361</v>
      </c>
      <c r="FC3191" s="55" t="s">
        <v>1249</v>
      </c>
      <c r="FD3191" s="55">
        <v>4.5</v>
      </c>
      <c r="FF3191" s="55">
        <v>3184</v>
      </c>
      <c r="FG3191" s="55" t="s">
        <v>1313</v>
      </c>
      <c r="FH3191" s="55" t="s">
        <v>1988</v>
      </c>
      <c r="FI3191" s="55">
        <v>1</v>
      </c>
      <c r="FJ3191" s="55">
        <v>10000</v>
      </c>
      <c r="FK3191" s="55" t="s">
        <v>1249</v>
      </c>
      <c r="FL3191" s="55">
        <v>0.3</v>
      </c>
    </row>
    <row r="3192" ht="14.25" customHeight="1" outlineLevel="1" spans="152:168">
      <c r="EV3192" s="55">
        <v>3185</v>
      </c>
      <c r="EW3192" s="55" t="s">
        <v>1250</v>
      </c>
      <c r="EX3192" s="55" t="s">
        <v>1470</v>
      </c>
      <c r="EY3192" s="55">
        <v>1</v>
      </c>
      <c r="EZ3192" s="55">
        <v>0</v>
      </c>
      <c r="FA3192" s="55">
        <v>1994</v>
      </c>
      <c r="FB3192" s="55" t="s">
        <v>1361</v>
      </c>
      <c r="FC3192" s="55" t="s">
        <v>1249</v>
      </c>
      <c r="FD3192" s="55">
        <v>3.5</v>
      </c>
      <c r="FF3192" s="55">
        <v>3185</v>
      </c>
      <c r="FG3192" s="55" t="s">
        <v>1313</v>
      </c>
      <c r="FH3192" s="55" t="s">
        <v>1988</v>
      </c>
      <c r="FI3192" s="55">
        <v>1</v>
      </c>
      <c r="FJ3192" s="55">
        <v>25000</v>
      </c>
      <c r="FK3192" s="55" t="s">
        <v>1249</v>
      </c>
      <c r="FL3192" s="55">
        <v>0.3</v>
      </c>
    </row>
    <row r="3193" ht="14.25" customHeight="1" outlineLevel="1" spans="152:168">
      <c r="EV3193" s="55">
        <v>3186</v>
      </c>
      <c r="EW3193" s="55" t="s">
        <v>1250</v>
      </c>
      <c r="EX3193" s="55" t="s">
        <v>1470</v>
      </c>
      <c r="EY3193" s="55">
        <v>1</v>
      </c>
      <c r="EZ3193" s="55">
        <v>1995</v>
      </c>
      <c r="FA3193" s="55">
        <v>2999</v>
      </c>
      <c r="FB3193" s="55" t="s">
        <v>1361</v>
      </c>
      <c r="FC3193" s="55" t="s">
        <v>1249</v>
      </c>
      <c r="FD3193" s="55">
        <v>3.5</v>
      </c>
      <c r="FF3193" s="55">
        <v>3186</v>
      </c>
      <c r="FG3193" s="55" t="s">
        <v>1313</v>
      </c>
      <c r="FH3193" s="55" t="s">
        <v>1988</v>
      </c>
      <c r="FI3193" s="55">
        <v>1</v>
      </c>
      <c r="FJ3193" s="55">
        <v>50000</v>
      </c>
      <c r="FK3193" s="55" t="s">
        <v>1249</v>
      </c>
      <c r="FL3193" s="55">
        <v>0.3</v>
      </c>
    </row>
    <row r="3194" ht="14.25" customHeight="1" outlineLevel="1" spans="152:168">
      <c r="EV3194" s="55">
        <v>3187</v>
      </c>
      <c r="EW3194" s="55" t="s">
        <v>1250</v>
      </c>
      <c r="EX3194" s="55" t="s">
        <v>1470</v>
      </c>
      <c r="EY3194" s="55">
        <v>10</v>
      </c>
      <c r="EZ3194" s="55">
        <v>0</v>
      </c>
      <c r="FA3194" s="55">
        <v>1994</v>
      </c>
      <c r="FB3194" s="55" t="s">
        <v>1361</v>
      </c>
      <c r="FC3194" s="55" t="s">
        <v>1249</v>
      </c>
      <c r="FD3194" s="55">
        <v>3.5</v>
      </c>
      <c r="FF3194" s="55">
        <v>3187</v>
      </c>
      <c r="FG3194" s="55" t="s">
        <v>1313</v>
      </c>
      <c r="FH3194" s="55" t="s">
        <v>1988</v>
      </c>
      <c r="FI3194" s="55">
        <v>1</v>
      </c>
      <c r="FJ3194" s="55">
        <v>80000</v>
      </c>
      <c r="FK3194" s="55" t="s">
        <v>1249</v>
      </c>
      <c r="FL3194" s="55">
        <v>0.3</v>
      </c>
    </row>
    <row r="3195" ht="14.25" customHeight="1" outlineLevel="1" spans="152:168">
      <c r="EV3195" s="55">
        <v>3188</v>
      </c>
      <c r="EW3195" s="55" t="s">
        <v>1250</v>
      </c>
      <c r="EX3195" s="55" t="s">
        <v>1470</v>
      </c>
      <c r="EY3195" s="55">
        <v>10</v>
      </c>
      <c r="EZ3195" s="55">
        <v>1995</v>
      </c>
      <c r="FA3195" s="55">
        <v>2999</v>
      </c>
      <c r="FB3195" s="55" t="s">
        <v>1361</v>
      </c>
      <c r="FC3195" s="55" t="s">
        <v>1249</v>
      </c>
      <c r="FD3195" s="55">
        <v>3.5</v>
      </c>
      <c r="FF3195" s="55">
        <v>3188</v>
      </c>
      <c r="FG3195" s="55" t="s">
        <v>1313</v>
      </c>
      <c r="FH3195" s="55" t="s">
        <v>1988</v>
      </c>
      <c r="FI3195" s="55">
        <v>1</v>
      </c>
      <c r="FJ3195" s="55">
        <v>130000</v>
      </c>
      <c r="FK3195" s="55" t="s">
        <v>1249</v>
      </c>
      <c r="FL3195" s="55">
        <v>0.3</v>
      </c>
    </row>
    <row r="3196" ht="14.25" customHeight="1" outlineLevel="1" spans="152:168">
      <c r="EV3196" s="55">
        <v>3189</v>
      </c>
      <c r="EW3196" s="55" t="s">
        <v>1250</v>
      </c>
      <c r="EX3196" s="55" t="s">
        <v>1470</v>
      </c>
      <c r="EY3196" s="55">
        <v>11</v>
      </c>
      <c r="EZ3196" s="55">
        <v>0</v>
      </c>
      <c r="FA3196" s="55">
        <v>1994</v>
      </c>
      <c r="FB3196" s="55" t="s">
        <v>1361</v>
      </c>
      <c r="FC3196" s="55" t="s">
        <v>1249</v>
      </c>
      <c r="FD3196" s="55">
        <v>3.5</v>
      </c>
      <c r="FF3196" s="55">
        <v>3189</v>
      </c>
      <c r="FG3196" s="55" t="s">
        <v>1313</v>
      </c>
      <c r="FH3196" s="55" t="s">
        <v>1988</v>
      </c>
      <c r="FI3196" s="55">
        <v>1</v>
      </c>
      <c r="FJ3196" s="55">
        <v>260000</v>
      </c>
      <c r="FK3196" s="55" t="s">
        <v>1249</v>
      </c>
      <c r="FL3196" s="55">
        <v>0.3</v>
      </c>
    </row>
    <row r="3197" ht="14.25" customHeight="1" outlineLevel="1" spans="152:168">
      <c r="EV3197" s="55">
        <v>3190</v>
      </c>
      <c r="EW3197" s="55" t="s">
        <v>1250</v>
      </c>
      <c r="EX3197" s="55" t="s">
        <v>1470</v>
      </c>
      <c r="EY3197" s="55">
        <v>11</v>
      </c>
      <c r="EZ3197" s="55">
        <v>1995</v>
      </c>
      <c r="FA3197" s="55">
        <v>2999</v>
      </c>
      <c r="FB3197" s="55" t="s">
        <v>1361</v>
      </c>
      <c r="FC3197" s="55" t="s">
        <v>1249</v>
      </c>
      <c r="FD3197" s="55">
        <v>3.5</v>
      </c>
      <c r="FF3197" s="55">
        <v>3190</v>
      </c>
      <c r="FG3197" s="55" t="s">
        <v>1313</v>
      </c>
      <c r="FH3197" s="55" t="s">
        <v>1988</v>
      </c>
      <c r="FI3197" s="55">
        <v>1</v>
      </c>
      <c r="FJ3197" s="55">
        <v>400000</v>
      </c>
      <c r="FK3197" s="55" t="s">
        <v>1249</v>
      </c>
      <c r="FL3197" s="55">
        <v>0.3</v>
      </c>
    </row>
    <row r="3198" ht="14.25" customHeight="1" outlineLevel="1" spans="152:168">
      <c r="EV3198" s="55">
        <v>3191</v>
      </c>
      <c r="EW3198" s="55" t="s">
        <v>1250</v>
      </c>
      <c r="EX3198" s="55" t="s">
        <v>1470</v>
      </c>
      <c r="EY3198" s="55">
        <v>2</v>
      </c>
      <c r="EZ3198" s="55">
        <v>0</v>
      </c>
      <c r="FA3198" s="55">
        <v>1994</v>
      </c>
      <c r="FB3198" s="55" t="s">
        <v>1361</v>
      </c>
      <c r="FC3198" s="55" t="s">
        <v>1249</v>
      </c>
      <c r="FD3198" s="55">
        <v>3.5</v>
      </c>
      <c r="FF3198" s="55">
        <v>3191</v>
      </c>
      <c r="FG3198" s="55" t="s">
        <v>1313</v>
      </c>
      <c r="FH3198" s="55" t="s">
        <v>1988</v>
      </c>
      <c r="FI3198" s="55">
        <v>1</v>
      </c>
      <c r="FJ3198" s="55">
        <v>530000</v>
      </c>
      <c r="FK3198" s="55" t="s">
        <v>1249</v>
      </c>
      <c r="FL3198" s="55">
        <v>0.3</v>
      </c>
    </row>
    <row r="3199" ht="14.25" customHeight="1" outlineLevel="1" spans="152:168">
      <c r="EV3199" s="55">
        <v>3192</v>
      </c>
      <c r="EW3199" s="55" t="s">
        <v>1250</v>
      </c>
      <c r="EX3199" s="55" t="s">
        <v>1470</v>
      </c>
      <c r="EY3199" s="55">
        <v>2</v>
      </c>
      <c r="EZ3199" s="55">
        <v>1995</v>
      </c>
      <c r="FA3199" s="55">
        <v>2999</v>
      </c>
      <c r="FB3199" s="55" t="s">
        <v>1361</v>
      </c>
      <c r="FC3199" s="55" t="s">
        <v>1249</v>
      </c>
      <c r="FD3199" s="55">
        <v>3.5</v>
      </c>
      <c r="FF3199" s="55">
        <v>3192</v>
      </c>
      <c r="FG3199" s="55" t="s">
        <v>1313</v>
      </c>
      <c r="FH3199" s="55" t="s">
        <v>1988</v>
      </c>
      <c r="FI3199" s="55">
        <v>1</v>
      </c>
      <c r="FJ3199" s="55">
        <v>540000</v>
      </c>
      <c r="FK3199" s="55" t="s">
        <v>1249</v>
      </c>
      <c r="FL3199" s="55">
        <v>0.3</v>
      </c>
    </row>
    <row r="3200" ht="14.25" customHeight="1" outlineLevel="1" spans="152:168">
      <c r="EV3200" s="55">
        <v>3193</v>
      </c>
      <c r="EW3200" s="55" t="s">
        <v>1250</v>
      </c>
      <c r="EX3200" s="55" t="s">
        <v>1470</v>
      </c>
      <c r="EY3200" s="55">
        <v>3</v>
      </c>
      <c r="EZ3200" s="55">
        <v>0</v>
      </c>
      <c r="FA3200" s="55">
        <v>1994</v>
      </c>
      <c r="FB3200" s="55" t="s">
        <v>1361</v>
      </c>
      <c r="FC3200" s="55" t="s">
        <v>1249</v>
      </c>
      <c r="FD3200" s="55">
        <v>3.5</v>
      </c>
      <c r="FF3200" s="55">
        <v>3193</v>
      </c>
      <c r="FG3200" s="55" t="s">
        <v>1313</v>
      </c>
      <c r="FH3200" s="55" t="s">
        <v>1607</v>
      </c>
      <c r="FI3200" s="55">
        <v>1</v>
      </c>
      <c r="FJ3200" s="55">
        <v>0</v>
      </c>
      <c r="FK3200" s="55" t="s">
        <v>1249</v>
      </c>
      <c r="FL3200" s="55">
        <v>0.35</v>
      </c>
    </row>
    <row r="3201" ht="14.25" customHeight="1" outlineLevel="1" spans="152:168">
      <c r="EV3201" s="55">
        <v>3194</v>
      </c>
      <c r="EW3201" s="55" t="s">
        <v>1250</v>
      </c>
      <c r="EX3201" s="55" t="s">
        <v>1470</v>
      </c>
      <c r="EY3201" s="55">
        <v>3</v>
      </c>
      <c r="EZ3201" s="55">
        <v>1995</v>
      </c>
      <c r="FA3201" s="55">
        <v>2999</v>
      </c>
      <c r="FB3201" s="55" t="s">
        <v>1361</v>
      </c>
      <c r="FC3201" s="55" t="s">
        <v>1249</v>
      </c>
      <c r="FD3201" s="55">
        <v>3.5</v>
      </c>
      <c r="FF3201" s="55">
        <v>3194</v>
      </c>
      <c r="FG3201" s="55" t="s">
        <v>1313</v>
      </c>
      <c r="FH3201" s="55" t="s">
        <v>1607</v>
      </c>
      <c r="FI3201" s="55">
        <v>1</v>
      </c>
      <c r="FJ3201" s="55">
        <v>1000</v>
      </c>
      <c r="FK3201" s="55" t="s">
        <v>1249</v>
      </c>
      <c r="FL3201" s="55">
        <v>0.33</v>
      </c>
    </row>
    <row r="3202" ht="14.25" customHeight="1" outlineLevel="1" spans="152:168">
      <c r="EV3202" s="55">
        <v>3195</v>
      </c>
      <c r="EW3202" s="55" t="s">
        <v>1250</v>
      </c>
      <c r="EX3202" s="55" t="s">
        <v>1470</v>
      </c>
      <c r="EY3202" s="55">
        <v>4</v>
      </c>
      <c r="EZ3202" s="55">
        <v>0</v>
      </c>
      <c r="FA3202" s="55">
        <v>1994</v>
      </c>
      <c r="FB3202" s="55" t="s">
        <v>1361</v>
      </c>
      <c r="FC3202" s="55" t="s">
        <v>1249</v>
      </c>
      <c r="FD3202" s="55">
        <v>3.5</v>
      </c>
      <c r="FF3202" s="55">
        <v>3195</v>
      </c>
      <c r="FG3202" s="55" t="s">
        <v>1313</v>
      </c>
      <c r="FH3202" s="55" t="s">
        <v>1607</v>
      </c>
      <c r="FI3202" s="55">
        <v>1</v>
      </c>
      <c r="FJ3202" s="55">
        <v>2500</v>
      </c>
      <c r="FK3202" s="55" t="s">
        <v>1249</v>
      </c>
      <c r="FL3202" s="55">
        <v>0.31</v>
      </c>
    </row>
    <row r="3203" ht="14.25" customHeight="1" outlineLevel="1" spans="152:168">
      <c r="EV3203" s="55">
        <v>3196</v>
      </c>
      <c r="EW3203" s="55" t="s">
        <v>1250</v>
      </c>
      <c r="EX3203" s="55" t="s">
        <v>1470</v>
      </c>
      <c r="EY3203" s="55">
        <v>4</v>
      </c>
      <c r="EZ3203" s="55">
        <v>1995</v>
      </c>
      <c r="FA3203" s="55">
        <v>2999</v>
      </c>
      <c r="FB3203" s="55" t="s">
        <v>1361</v>
      </c>
      <c r="FC3203" s="55" t="s">
        <v>1249</v>
      </c>
      <c r="FD3203" s="55">
        <v>3.5</v>
      </c>
      <c r="FF3203" s="55">
        <v>3196</v>
      </c>
      <c r="FG3203" s="55" t="s">
        <v>1313</v>
      </c>
      <c r="FH3203" s="55" t="s">
        <v>1607</v>
      </c>
      <c r="FI3203" s="55">
        <v>1</v>
      </c>
      <c r="FJ3203" s="55">
        <v>5000</v>
      </c>
      <c r="FK3203" s="55" t="s">
        <v>1249</v>
      </c>
      <c r="FL3203" s="55">
        <v>0.3</v>
      </c>
    </row>
    <row r="3204" ht="14.25" customHeight="1" outlineLevel="1" spans="152:168">
      <c r="EV3204" s="55">
        <v>3197</v>
      </c>
      <c r="EW3204" s="55" t="s">
        <v>1250</v>
      </c>
      <c r="EX3204" s="55" t="s">
        <v>1470</v>
      </c>
      <c r="EY3204" s="55">
        <v>5</v>
      </c>
      <c r="EZ3204" s="55">
        <v>0</v>
      </c>
      <c r="FA3204" s="55">
        <v>1994</v>
      </c>
      <c r="FB3204" s="55" t="s">
        <v>1361</v>
      </c>
      <c r="FC3204" s="55" t="s">
        <v>1249</v>
      </c>
      <c r="FD3204" s="55">
        <v>3.5</v>
      </c>
      <c r="FF3204" s="55">
        <v>3197</v>
      </c>
      <c r="FG3204" s="55" t="s">
        <v>1313</v>
      </c>
      <c r="FH3204" s="55" t="s">
        <v>1607</v>
      </c>
      <c r="FI3204" s="55">
        <v>1</v>
      </c>
      <c r="FJ3204" s="55">
        <v>10000</v>
      </c>
      <c r="FK3204" s="55" t="s">
        <v>1249</v>
      </c>
      <c r="FL3204" s="55">
        <v>0.3</v>
      </c>
    </row>
    <row r="3205" ht="14.25" customHeight="1" outlineLevel="1" spans="152:168">
      <c r="EV3205" s="55">
        <v>3198</v>
      </c>
      <c r="EW3205" s="55" t="s">
        <v>1250</v>
      </c>
      <c r="EX3205" s="55" t="s">
        <v>1470</v>
      </c>
      <c r="EY3205" s="55">
        <v>5</v>
      </c>
      <c r="EZ3205" s="55">
        <v>1995</v>
      </c>
      <c r="FA3205" s="55">
        <v>2999</v>
      </c>
      <c r="FB3205" s="55" t="s">
        <v>1361</v>
      </c>
      <c r="FC3205" s="55" t="s">
        <v>1249</v>
      </c>
      <c r="FD3205" s="55">
        <v>3.5</v>
      </c>
      <c r="FF3205" s="55">
        <v>3198</v>
      </c>
      <c r="FG3205" s="55" t="s">
        <v>1313</v>
      </c>
      <c r="FH3205" s="55" t="s">
        <v>1607</v>
      </c>
      <c r="FI3205" s="55">
        <v>1</v>
      </c>
      <c r="FJ3205" s="55">
        <v>25000</v>
      </c>
      <c r="FK3205" s="55" t="s">
        <v>1249</v>
      </c>
      <c r="FL3205" s="55">
        <v>0.3</v>
      </c>
    </row>
    <row r="3206" ht="14.25" customHeight="1" outlineLevel="1" spans="152:168">
      <c r="EV3206" s="55">
        <v>3199</v>
      </c>
      <c r="EW3206" s="55" t="s">
        <v>1250</v>
      </c>
      <c r="EX3206" s="55" t="s">
        <v>1470</v>
      </c>
      <c r="EY3206" s="55">
        <v>6</v>
      </c>
      <c r="EZ3206" s="55">
        <v>0</v>
      </c>
      <c r="FA3206" s="55">
        <v>1994</v>
      </c>
      <c r="FB3206" s="55" t="s">
        <v>1361</v>
      </c>
      <c r="FC3206" s="55" t="s">
        <v>1249</v>
      </c>
      <c r="FD3206" s="55">
        <v>3.5</v>
      </c>
      <c r="FF3206" s="55">
        <v>3199</v>
      </c>
      <c r="FG3206" s="55" t="s">
        <v>1313</v>
      </c>
      <c r="FH3206" s="55" t="s">
        <v>1607</v>
      </c>
      <c r="FI3206" s="55">
        <v>1</v>
      </c>
      <c r="FJ3206" s="55">
        <v>50000</v>
      </c>
      <c r="FK3206" s="55" t="s">
        <v>1249</v>
      </c>
      <c r="FL3206" s="55">
        <v>0.3</v>
      </c>
    </row>
    <row r="3207" ht="14.25" customHeight="1" outlineLevel="1" spans="152:168">
      <c r="EV3207" s="55">
        <v>3200</v>
      </c>
      <c r="EW3207" s="55" t="s">
        <v>1250</v>
      </c>
      <c r="EX3207" s="55" t="s">
        <v>1470</v>
      </c>
      <c r="EY3207" s="55">
        <v>6</v>
      </c>
      <c r="EZ3207" s="55">
        <v>1995</v>
      </c>
      <c r="FA3207" s="55">
        <v>2999</v>
      </c>
      <c r="FB3207" s="55" t="s">
        <v>1361</v>
      </c>
      <c r="FC3207" s="55" t="s">
        <v>1249</v>
      </c>
      <c r="FD3207" s="55">
        <v>3.5</v>
      </c>
      <c r="FF3207" s="55">
        <v>3200</v>
      </c>
      <c r="FG3207" s="55" t="s">
        <v>1313</v>
      </c>
      <c r="FH3207" s="55" t="s">
        <v>1607</v>
      </c>
      <c r="FI3207" s="55">
        <v>1</v>
      </c>
      <c r="FJ3207" s="55">
        <v>80000</v>
      </c>
      <c r="FK3207" s="55" t="s">
        <v>1249</v>
      </c>
      <c r="FL3207" s="55">
        <v>0.3</v>
      </c>
    </row>
    <row r="3208" ht="14.25" customHeight="1" outlineLevel="1" spans="152:168">
      <c r="EV3208" s="55">
        <v>3201</v>
      </c>
      <c r="EW3208" s="55" t="s">
        <v>1250</v>
      </c>
      <c r="EX3208" s="55" t="s">
        <v>1470</v>
      </c>
      <c r="EY3208" s="55">
        <v>7</v>
      </c>
      <c r="EZ3208" s="55">
        <v>0</v>
      </c>
      <c r="FA3208" s="55">
        <v>1994</v>
      </c>
      <c r="FB3208" s="55" t="s">
        <v>1361</v>
      </c>
      <c r="FC3208" s="55" t="s">
        <v>1249</v>
      </c>
      <c r="FD3208" s="55">
        <v>3.5</v>
      </c>
      <c r="FF3208" s="55">
        <v>3201</v>
      </c>
      <c r="FG3208" s="55" t="s">
        <v>1313</v>
      </c>
      <c r="FH3208" s="55" t="s">
        <v>1607</v>
      </c>
      <c r="FI3208" s="55">
        <v>1</v>
      </c>
      <c r="FJ3208" s="55">
        <v>130000</v>
      </c>
      <c r="FK3208" s="55" t="s">
        <v>1249</v>
      </c>
      <c r="FL3208" s="55">
        <v>0.3</v>
      </c>
    </row>
    <row r="3209" ht="14.25" customHeight="1" outlineLevel="1" spans="152:168">
      <c r="EV3209" s="55">
        <v>3202</v>
      </c>
      <c r="EW3209" s="55" t="s">
        <v>1250</v>
      </c>
      <c r="EX3209" s="55" t="s">
        <v>1470</v>
      </c>
      <c r="EY3209" s="55">
        <v>7</v>
      </c>
      <c r="EZ3209" s="55">
        <v>1995</v>
      </c>
      <c r="FA3209" s="55">
        <v>2999</v>
      </c>
      <c r="FB3209" s="55" t="s">
        <v>1361</v>
      </c>
      <c r="FC3209" s="55" t="s">
        <v>1249</v>
      </c>
      <c r="FD3209" s="55">
        <v>3.5</v>
      </c>
      <c r="FF3209" s="55">
        <v>3202</v>
      </c>
      <c r="FG3209" s="55" t="s">
        <v>1313</v>
      </c>
      <c r="FH3209" s="55" t="s">
        <v>1607</v>
      </c>
      <c r="FI3209" s="55">
        <v>1</v>
      </c>
      <c r="FJ3209" s="55">
        <v>260000</v>
      </c>
      <c r="FK3209" s="55" t="s">
        <v>1249</v>
      </c>
      <c r="FL3209" s="55">
        <v>0.3</v>
      </c>
    </row>
    <row r="3210" ht="14.25" customHeight="1" outlineLevel="1" spans="152:168">
      <c r="EV3210" s="55">
        <v>3203</v>
      </c>
      <c r="EW3210" s="55" t="s">
        <v>1250</v>
      </c>
      <c r="EX3210" s="55" t="s">
        <v>1470</v>
      </c>
      <c r="EY3210" s="55">
        <v>8</v>
      </c>
      <c r="EZ3210" s="55">
        <v>0</v>
      </c>
      <c r="FA3210" s="55">
        <v>1994</v>
      </c>
      <c r="FB3210" s="55" t="s">
        <v>1262</v>
      </c>
      <c r="FC3210" s="55" t="s">
        <v>1249</v>
      </c>
      <c r="FD3210" s="55">
        <v>3.5</v>
      </c>
      <c r="FF3210" s="55">
        <v>3203</v>
      </c>
      <c r="FG3210" s="55" t="s">
        <v>1313</v>
      </c>
      <c r="FH3210" s="55" t="s">
        <v>1607</v>
      </c>
      <c r="FI3210" s="55">
        <v>1</v>
      </c>
      <c r="FJ3210" s="55">
        <v>400000</v>
      </c>
      <c r="FK3210" s="55" t="s">
        <v>1249</v>
      </c>
      <c r="FL3210" s="55">
        <v>0.3</v>
      </c>
    </row>
    <row r="3211" ht="14.25" customHeight="1" outlineLevel="1" spans="152:168">
      <c r="EV3211" s="55">
        <v>3204</v>
      </c>
      <c r="EW3211" s="55" t="s">
        <v>1250</v>
      </c>
      <c r="EX3211" s="55" t="s">
        <v>1470</v>
      </c>
      <c r="EY3211" s="55">
        <v>8</v>
      </c>
      <c r="EZ3211" s="55">
        <v>1995</v>
      </c>
      <c r="FA3211" s="55">
        <v>2999</v>
      </c>
      <c r="FB3211" s="55" t="s">
        <v>1262</v>
      </c>
      <c r="FC3211" s="55" t="s">
        <v>1249</v>
      </c>
      <c r="FD3211" s="55">
        <v>3.5</v>
      </c>
      <c r="FF3211" s="55">
        <v>3204</v>
      </c>
      <c r="FG3211" s="55" t="s">
        <v>1313</v>
      </c>
      <c r="FH3211" s="55" t="s">
        <v>1607</v>
      </c>
      <c r="FI3211" s="55">
        <v>1</v>
      </c>
      <c r="FJ3211" s="55">
        <v>530000</v>
      </c>
      <c r="FK3211" s="55" t="s">
        <v>1249</v>
      </c>
      <c r="FL3211" s="55">
        <v>0.3</v>
      </c>
    </row>
    <row r="3212" ht="14.25" customHeight="1" outlineLevel="1" spans="152:168">
      <c r="EV3212" s="55">
        <v>3205</v>
      </c>
      <c r="EW3212" s="55" t="s">
        <v>1250</v>
      </c>
      <c r="EX3212" s="55" t="s">
        <v>1470</v>
      </c>
      <c r="EY3212" s="55">
        <v>9</v>
      </c>
      <c r="EZ3212" s="55">
        <v>0</v>
      </c>
      <c r="FA3212" s="55">
        <v>1994</v>
      </c>
      <c r="FB3212" s="55" t="s">
        <v>1262</v>
      </c>
      <c r="FC3212" s="55" t="s">
        <v>1249</v>
      </c>
      <c r="FD3212" s="55">
        <v>3.5</v>
      </c>
      <c r="FF3212" s="55">
        <v>3205</v>
      </c>
      <c r="FG3212" s="55" t="s">
        <v>1313</v>
      </c>
      <c r="FH3212" s="55" t="s">
        <v>1607</v>
      </c>
      <c r="FI3212" s="55">
        <v>1</v>
      </c>
      <c r="FJ3212" s="55">
        <v>540000</v>
      </c>
      <c r="FK3212" s="55" t="s">
        <v>1249</v>
      </c>
      <c r="FL3212" s="55">
        <v>0.3</v>
      </c>
    </row>
    <row r="3213" ht="14.25" customHeight="1" outlineLevel="1" spans="152:168">
      <c r="EV3213" s="55">
        <v>3206</v>
      </c>
      <c r="EW3213" s="55" t="s">
        <v>1250</v>
      </c>
      <c r="EX3213" s="55" t="s">
        <v>1470</v>
      </c>
      <c r="EY3213" s="55">
        <v>9</v>
      </c>
      <c r="EZ3213" s="55">
        <v>1995</v>
      </c>
      <c r="FA3213" s="55">
        <v>2999</v>
      </c>
      <c r="FB3213" s="55" t="s">
        <v>1262</v>
      </c>
      <c r="FC3213" s="55" t="s">
        <v>1249</v>
      </c>
      <c r="FD3213" s="55">
        <v>3.5</v>
      </c>
      <c r="FF3213" s="55">
        <v>3206</v>
      </c>
      <c r="FG3213" s="55" t="s">
        <v>1313</v>
      </c>
      <c r="FH3213" s="55" t="s">
        <v>1607</v>
      </c>
      <c r="FI3213" s="55">
        <v>2</v>
      </c>
      <c r="FJ3213" s="55">
        <v>0</v>
      </c>
      <c r="FK3213" s="55" t="s">
        <v>1249</v>
      </c>
      <c r="FL3213" s="55">
        <v>0.3</v>
      </c>
    </row>
    <row r="3214" ht="14.25" customHeight="1" outlineLevel="1" spans="152:168">
      <c r="EV3214" s="55">
        <v>3207</v>
      </c>
      <c r="EW3214" s="55" t="s">
        <v>1250</v>
      </c>
      <c r="EX3214" s="55" t="s">
        <v>1667</v>
      </c>
      <c r="EY3214" s="55">
        <v>1</v>
      </c>
      <c r="EZ3214" s="55">
        <v>0</v>
      </c>
      <c r="FA3214" s="55">
        <v>1994</v>
      </c>
      <c r="FB3214" s="55" t="s">
        <v>1262</v>
      </c>
      <c r="FC3214" s="55" t="s">
        <v>1249</v>
      </c>
      <c r="FD3214" s="55">
        <v>0</v>
      </c>
      <c r="FF3214" s="55">
        <v>3207</v>
      </c>
      <c r="FG3214" s="55" t="s">
        <v>1313</v>
      </c>
      <c r="FH3214" s="55" t="s">
        <v>1607</v>
      </c>
      <c r="FI3214" s="55">
        <v>2</v>
      </c>
      <c r="FJ3214" s="55">
        <v>1000</v>
      </c>
      <c r="FK3214" s="55" t="s">
        <v>1249</v>
      </c>
      <c r="FL3214" s="55">
        <v>0.3</v>
      </c>
    </row>
    <row r="3215" ht="14.25" customHeight="1" outlineLevel="1" spans="152:168">
      <c r="EV3215" s="55">
        <v>3208</v>
      </c>
      <c r="EW3215" s="55" t="s">
        <v>1250</v>
      </c>
      <c r="EX3215" s="55" t="s">
        <v>1667</v>
      </c>
      <c r="EY3215" s="55">
        <v>1</v>
      </c>
      <c r="EZ3215" s="55">
        <v>1995</v>
      </c>
      <c r="FA3215" s="55">
        <v>2999</v>
      </c>
      <c r="FB3215" s="55" t="s">
        <v>1262</v>
      </c>
      <c r="FC3215" s="55" t="s">
        <v>1249</v>
      </c>
      <c r="FD3215" s="55">
        <v>0</v>
      </c>
      <c r="FF3215" s="55">
        <v>3208</v>
      </c>
      <c r="FG3215" s="55" t="s">
        <v>1313</v>
      </c>
      <c r="FH3215" s="55" t="s">
        <v>1607</v>
      </c>
      <c r="FI3215" s="55">
        <v>2</v>
      </c>
      <c r="FJ3215" s="55">
        <v>2500</v>
      </c>
      <c r="FK3215" s="55" t="s">
        <v>1249</v>
      </c>
      <c r="FL3215" s="55">
        <v>0.3</v>
      </c>
    </row>
    <row r="3216" ht="14.25" customHeight="1" outlineLevel="1" spans="152:168">
      <c r="EV3216" s="55">
        <v>3209</v>
      </c>
      <c r="EW3216" s="55" t="s">
        <v>1250</v>
      </c>
      <c r="EX3216" s="55" t="s">
        <v>1554</v>
      </c>
      <c r="EY3216" s="55">
        <v>1</v>
      </c>
      <c r="EZ3216" s="55">
        <v>0</v>
      </c>
      <c r="FA3216" s="55">
        <v>1994</v>
      </c>
      <c r="FB3216" s="55" t="s">
        <v>1262</v>
      </c>
      <c r="FC3216" s="55" t="s">
        <v>1249</v>
      </c>
      <c r="FD3216" s="55">
        <v>0</v>
      </c>
      <c r="FF3216" s="55">
        <v>3209</v>
      </c>
      <c r="FG3216" s="55" t="s">
        <v>1313</v>
      </c>
      <c r="FH3216" s="55" t="s">
        <v>1607</v>
      </c>
      <c r="FI3216" s="55">
        <v>2</v>
      </c>
      <c r="FJ3216" s="55">
        <v>5000</v>
      </c>
      <c r="FK3216" s="55" t="s">
        <v>1249</v>
      </c>
      <c r="FL3216" s="55">
        <v>0.3</v>
      </c>
    </row>
    <row r="3217" ht="14.25" customHeight="1" outlineLevel="1" spans="152:168">
      <c r="EV3217" s="55">
        <v>3210</v>
      </c>
      <c r="EW3217" s="55" t="s">
        <v>1250</v>
      </c>
      <c r="EX3217" s="55" t="s">
        <v>1554</v>
      </c>
      <c r="EY3217" s="55">
        <v>1</v>
      </c>
      <c r="EZ3217" s="55">
        <v>1995</v>
      </c>
      <c r="FA3217" s="55">
        <v>2999</v>
      </c>
      <c r="FB3217" s="55" t="s">
        <v>1262</v>
      </c>
      <c r="FC3217" s="55" t="s">
        <v>1249</v>
      </c>
      <c r="FD3217" s="55">
        <v>0</v>
      </c>
      <c r="FF3217" s="55">
        <v>3210</v>
      </c>
      <c r="FG3217" s="55" t="s">
        <v>1313</v>
      </c>
      <c r="FH3217" s="55" t="s">
        <v>1607</v>
      </c>
      <c r="FI3217" s="55">
        <v>2</v>
      </c>
      <c r="FJ3217" s="55">
        <v>10000</v>
      </c>
      <c r="FK3217" s="55" t="s">
        <v>1249</v>
      </c>
      <c r="FL3217" s="55">
        <v>0.3</v>
      </c>
    </row>
    <row r="3218" ht="14.25" customHeight="1" outlineLevel="1" spans="152:168">
      <c r="EV3218" s="55">
        <v>3211</v>
      </c>
      <c r="EW3218" s="55" t="s">
        <v>1250</v>
      </c>
      <c r="EX3218" s="55" t="s">
        <v>1595</v>
      </c>
      <c r="EY3218" s="55">
        <v>1</v>
      </c>
      <c r="EZ3218" s="55">
        <v>0</v>
      </c>
      <c r="FA3218" s="55">
        <v>1994</v>
      </c>
      <c r="FB3218" s="55" t="s">
        <v>1262</v>
      </c>
      <c r="FC3218" s="55" t="s">
        <v>1249</v>
      </c>
      <c r="FD3218" s="55">
        <v>0</v>
      </c>
      <c r="FF3218" s="55">
        <v>3211</v>
      </c>
      <c r="FG3218" s="55" t="s">
        <v>1313</v>
      </c>
      <c r="FH3218" s="55" t="s">
        <v>1607</v>
      </c>
      <c r="FI3218" s="55">
        <v>2</v>
      </c>
      <c r="FJ3218" s="55">
        <v>25000</v>
      </c>
      <c r="FK3218" s="55" t="s">
        <v>1249</v>
      </c>
      <c r="FL3218" s="55">
        <v>0.3</v>
      </c>
    </row>
    <row r="3219" ht="14.25" customHeight="1" outlineLevel="1" spans="152:168">
      <c r="EV3219" s="55">
        <v>3212</v>
      </c>
      <c r="EW3219" s="55" t="s">
        <v>1250</v>
      </c>
      <c r="EX3219" s="55" t="s">
        <v>1595</v>
      </c>
      <c r="EY3219" s="55">
        <v>1</v>
      </c>
      <c r="EZ3219" s="55">
        <v>1995</v>
      </c>
      <c r="FA3219" s="55">
        <v>2999</v>
      </c>
      <c r="FB3219" s="55" t="s">
        <v>1262</v>
      </c>
      <c r="FC3219" s="55" t="s">
        <v>1249</v>
      </c>
      <c r="FD3219" s="55">
        <v>0</v>
      </c>
      <c r="FF3219" s="55">
        <v>3212</v>
      </c>
      <c r="FG3219" s="55" t="s">
        <v>1313</v>
      </c>
      <c r="FH3219" s="55" t="s">
        <v>1607</v>
      </c>
      <c r="FI3219" s="55">
        <v>2</v>
      </c>
      <c r="FJ3219" s="55">
        <v>50000</v>
      </c>
      <c r="FK3219" s="55" t="s">
        <v>1249</v>
      </c>
      <c r="FL3219" s="55">
        <v>0.3</v>
      </c>
    </row>
    <row r="3220" ht="14.25" customHeight="1" outlineLevel="1" spans="152:168">
      <c r="EV3220" s="55">
        <v>3213</v>
      </c>
      <c r="EW3220" s="55" t="s">
        <v>1250</v>
      </c>
      <c r="EX3220" s="55" t="s">
        <v>1595</v>
      </c>
      <c r="EY3220" s="55">
        <v>2</v>
      </c>
      <c r="EZ3220" s="55">
        <v>0</v>
      </c>
      <c r="FA3220" s="55">
        <v>1994</v>
      </c>
      <c r="FB3220" s="55" t="s">
        <v>1262</v>
      </c>
      <c r="FC3220" s="55" t="s">
        <v>1249</v>
      </c>
      <c r="FD3220" s="55">
        <v>0</v>
      </c>
      <c r="FF3220" s="55">
        <v>3213</v>
      </c>
      <c r="FG3220" s="55" t="s">
        <v>1313</v>
      </c>
      <c r="FH3220" s="55" t="s">
        <v>1607</v>
      </c>
      <c r="FI3220" s="55">
        <v>2</v>
      </c>
      <c r="FJ3220" s="55">
        <v>80000</v>
      </c>
      <c r="FK3220" s="55" t="s">
        <v>1249</v>
      </c>
      <c r="FL3220" s="55">
        <v>0.3</v>
      </c>
    </row>
    <row r="3221" ht="14.25" customHeight="1" outlineLevel="1" spans="152:168">
      <c r="EV3221" s="55">
        <v>3214</v>
      </c>
      <c r="EW3221" s="55" t="s">
        <v>1250</v>
      </c>
      <c r="EX3221" s="55" t="s">
        <v>1595</v>
      </c>
      <c r="EY3221" s="55">
        <v>2</v>
      </c>
      <c r="EZ3221" s="55">
        <v>1995</v>
      </c>
      <c r="FA3221" s="55">
        <v>2999</v>
      </c>
      <c r="FB3221" s="55" t="s">
        <v>1262</v>
      </c>
      <c r="FC3221" s="55" t="s">
        <v>1249</v>
      </c>
      <c r="FD3221" s="55">
        <v>0</v>
      </c>
      <c r="FF3221" s="55">
        <v>3214</v>
      </c>
      <c r="FG3221" s="55" t="s">
        <v>1313</v>
      </c>
      <c r="FH3221" s="55" t="s">
        <v>1607</v>
      </c>
      <c r="FI3221" s="55">
        <v>2</v>
      </c>
      <c r="FJ3221" s="55">
        <v>130000</v>
      </c>
      <c r="FK3221" s="55" t="s">
        <v>1249</v>
      </c>
      <c r="FL3221" s="55">
        <v>0.3</v>
      </c>
    </row>
    <row r="3222" ht="14.25" customHeight="1" outlineLevel="1" spans="152:168">
      <c r="EV3222" s="55">
        <v>3215</v>
      </c>
      <c r="EW3222" s="55" t="s">
        <v>1250</v>
      </c>
      <c r="EX3222" s="55" t="s">
        <v>1595</v>
      </c>
      <c r="EY3222" s="55">
        <v>3</v>
      </c>
      <c r="EZ3222" s="55">
        <v>0</v>
      </c>
      <c r="FA3222" s="55">
        <v>1994</v>
      </c>
      <c r="FB3222" s="55" t="s">
        <v>1262</v>
      </c>
      <c r="FC3222" s="55" t="s">
        <v>1249</v>
      </c>
      <c r="FD3222" s="55">
        <v>0</v>
      </c>
      <c r="FF3222" s="55">
        <v>3215</v>
      </c>
      <c r="FG3222" s="55" t="s">
        <v>1313</v>
      </c>
      <c r="FH3222" s="55" t="s">
        <v>1607</v>
      </c>
      <c r="FI3222" s="55">
        <v>2</v>
      </c>
      <c r="FJ3222" s="55">
        <v>260000</v>
      </c>
      <c r="FK3222" s="55" t="s">
        <v>1249</v>
      </c>
      <c r="FL3222" s="55">
        <v>0.3</v>
      </c>
    </row>
    <row r="3223" ht="14.25" customHeight="1" outlineLevel="1" spans="152:168">
      <c r="EV3223" s="55">
        <v>3216</v>
      </c>
      <c r="EW3223" s="55" t="s">
        <v>1250</v>
      </c>
      <c r="EX3223" s="55" t="s">
        <v>1595</v>
      </c>
      <c r="EY3223" s="55">
        <v>3</v>
      </c>
      <c r="EZ3223" s="55">
        <v>1995</v>
      </c>
      <c r="FA3223" s="55">
        <v>2999</v>
      </c>
      <c r="FB3223" s="55" t="s">
        <v>1262</v>
      </c>
      <c r="FC3223" s="55" t="s">
        <v>1249</v>
      </c>
      <c r="FD3223" s="55">
        <v>0</v>
      </c>
      <c r="FF3223" s="55">
        <v>3216</v>
      </c>
      <c r="FG3223" s="55" t="s">
        <v>1313</v>
      </c>
      <c r="FH3223" s="55" t="s">
        <v>1607</v>
      </c>
      <c r="FI3223" s="55">
        <v>2</v>
      </c>
      <c r="FJ3223" s="55">
        <v>400000</v>
      </c>
      <c r="FK3223" s="55" t="s">
        <v>1249</v>
      </c>
      <c r="FL3223" s="55">
        <v>0.3</v>
      </c>
    </row>
    <row r="3224" ht="14.25" customHeight="1" outlineLevel="1" spans="152:168">
      <c r="EV3224" s="55">
        <v>3217</v>
      </c>
      <c r="EW3224" s="55" t="s">
        <v>1250</v>
      </c>
      <c r="EX3224" s="55" t="s">
        <v>1595</v>
      </c>
      <c r="EY3224" s="55">
        <v>4</v>
      </c>
      <c r="EZ3224" s="55">
        <v>0</v>
      </c>
      <c r="FA3224" s="55">
        <v>1994</v>
      </c>
      <c r="FB3224" s="55" t="s">
        <v>1262</v>
      </c>
      <c r="FC3224" s="55" t="s">
        <v>1249</v>
      </c>
      <c r="FD3224" s="55">
        <v>0</v>
      </c>
      <c r="FF3224" s="55">
        <v>3217</v>
      </c>
      <c r="FG3224" s="55" t="s">
        <v>1313</v>
      </c>
      <c r="FH3224" s="55" t="s">
        <v>1607</v>
      </c>
      <c r="FI3224" s="55">
        <v>2</v>
      </c>
      <c r="FJ3224" s="55">
        <v>530000</v>
      </c>
      <c r="FK3224" s="55" t="s">
        <v>1249</v>
      </c>
      <c r="FL3224" s="55">
        <v>0.3</v>
      </c>
    </row>
    <row r="3225" ht="14.25" customHeight="1" outlineLevel="1" spans="152:168">
      <c r="EV3225" s="55">
        <v>3218</v>
      </c>
      <c r="EW3225" s="55" t="s">
        <v>1250</v>
      </c>
      <c r="EX3225" s="55" t="s">
        <v>1595</v>
      </c>
      <c r="EY3225" s="55">
        <v>4</v>
      </c>
      <c r="EZ3225" s="55">
        <v>1995</v>
      </c>
      <c r="FA3225" s="55">
        <v>2999</v>
      </c>
      <c r="FB3225" s="55" t="s">
        <v>1262</v>
      </c>
      <c r="FC3225" s="55" t="s">
        <v>1249</v>
      </c>
      <c r="FD3225" s="55">
        <v>0</v>
      </c>
      <c r="FF3225" s="55">
        <v>3218</v>
      </c>
      <c r="FG3225" s="55" t="s">
        <v>1313</v>
      </c>
      <c r="FH3225" s="55" t="s">
        <v>1607</v>
      </c>
      <c r="FI3225" s="55">
        <v>2</v>
      </c>
      <c r="FJ3225" s="55">
        <v>540000</v>
      </c>
      <c r="FK3225" s="55" t="s">
        <v>1249</v>
      </c>
      <c r="FL3225" s="55">
        <v>0.3</v>
      </c>
    </row>
    <row r="3226" ht="14.25" customHeight="1" outlineLevel="1" spans="152:168">
      <c r="EV3226" s="55">
        <v>3219</v>
      </c>
      <c r="EW3226" s="55" t="s">
        <v>1250</v>
      </c>
      <c r="EX3226" s="55" t="s">
        <v>1531</v>
      </c>
      <c r="EY3226" s="55">
        <v>1</v>
      </c>
      <c r="EZ3226" s="55">
        <v>0</v>
      </c>
      <c r="FA3226" s="55">
        <v>1994</v>
      </c>
      <c r="FB3226" s="55" t="s">
        <v>1262</v>
      </c>
      <c r="FC3226" s="55" t="s">
        <v>1249</v>
      </c>
      <c r="FD3226" s="55">
        <v>0</v>
      </c>
      <c r="FF3226" s="55">
        <v>3219</v>
      </c>
      <c r="FG3226" s="55" t="s">
        <v>1313</v>
      </c>
      <c r="FH3226" s="55" t="s">
        <v>1607</v>
      </c>
      <c r="FI3226" s="55">
        <v>3</v>
      </c>
      <c r="FJ3226" s="55">
        <v>0</v>
      </c>
      <c r="FK3226" s="55" t="s">
        <v>1249</v>
      </c>
      <c r="FL3226" s="55">
        <v>0.3</v>
      </c>
    </row>
    <row r="3227" ht="14.25" customHeight="1" outlineLevel="1" spans="152:168">
      <c r="EV3227" s="55">
        <v>3220</v>
      </c>
      <c r="EW3227" s="55" t="s">
        <v>1250</v>
      </c>
      <c r="EX3227" s="55" t="s">
        <v>1531</v>
      </c>
      <c r="EY3227" s="55">
        <v>1</v>
      </c>
      <c r="EZ3227" s="55">
        <v>1995</v>
      </c>
      <c r="FA3227" s="55">
        <v>2999</v>
      </c>
      <c r="FB3227" s="55" t="s">
        <v>1262</v>
      </c>
      <c r="FC3227" s="55" t="s">
        <v>1249</v>
      </c>
      <c r="FD3227" s="55">
        <v>0</v>
      </c>
      <c r="FF3227" s="55">
        <v>3220</v>
      </c>
      <c r="FG3227" s="55" t="s">
        <v>1313</v>
      </c>
      <c r="FH3227" s="55" t="s">
        <v>1607</v>
      </c>
      <c r="FI3227" s="55">
        <v>3</v>
      </c>
      <c r="FJ3227" s="55">
        <v>1000</v>
      </c>
      <c r="FK3227" s="55" t="s">
        <v>1249</v>
      </c>
      <c r="FL3227" s="55">
        <v>0.3</v>
      </c>
    </row>
    <row r="3228" ht="14.25" customHeight="1" outlineLevel="1" spans="152:168">
      <c r="EV3228" s="55">
        <v>3221</v>
      </c>
      <c r="EW3228" s="55" t="s">
        <v>1250</v>
      </c>
      <c r="EX3228" s="55" t="s">
        <v>1531</v>
      </c>
      <c r="EY3228" s="55">
        <v>2</v>
      </c>
      <c r="EZ3228" s="55">
        <v>0</v>
      </c>
      <c r="FA3228" s="55">
        <v>1994</v>
      </c>
      <c r="FB3228" s="55" t="s">
        <v>1262</v>
      </c>
      <c r="FC3228" s="55" t="s">
        <v>1249</v>
      </c>
      <c r="FD3228" s="55">
        <v>0</v>
      </c>
      <c r="FF3228" s="55">
        <v>3221</v>
      </c>
      <c r="FG3228" s="55" t="s">
        <v>1313</v>
      </c>
      <c r="FH3228" s="55" t="s">
        <v>1607</v>
      </c>
      <c r="FI3228" s="55">
        <v>3</v>
      </c>
      <c r="FJ3228" s="55">
        <v>2500</v>
      </c>
      <c r="FK3228" s="55" t="s">
        <v>1249</v>
      </c>
      <c r="FL3228" s="55">
        <v>0.3</v>
      </c>
    </row>
    <row r="3229" ht="14.25" customHeight="1" outlineLevel="1" spans="152:168">
      <c r="EV3229" s="55">
        <v>3222</v>
      </c>
      <c r="EW3229" s="55" t="s">
        <v>1250</v>
      </c>
      <c r="EX3229" s="55" t="s">
        <v>1531</v>
      </c>
      <c r="EY3229" s="55">
        <v>2</v>
      </c>
      <c r="EZ3229" s="55">
        <v>1995</v>
      </c>
      <c r="FA3229" s="55">
        <v>2999</v>
      </c>
      <c r="FB3229" s="55" t="s">
        <v>1262</v>
      </c>
      <c r="FC3229" s="55" t="s">
        <v>1249</v>
      </c>
      <c r="FD3229" s="55">
        <v>0</v>
      </c>
      <c r="FF3229" s="55">
        <v>3222</v>
      </c>
      <c r="FG3229" s="55" t="s">
        <v>1313</v>
      </c>
      <c r="FH3229" s="55" t="s">
        <v>1607</v>
      </c>
      <c r="FI3229" s="55">
        <v>3</v>
      </c>
      <c r="FJ3229" s="55">
        <v>5000</v>
      </c>
      <c r="FK3229" s="55" t="s">
        <v>1249</v>
      </c>
      <c r="FL3229" s="55">
        <v>0.3</v>
      </c>
    </row>
    <row r="3230" ht="14.25" customHeight="1" outlineLevel="1" spans="152:168">
      <c r="EV3230" s="55">
        <v>3223</v>
      </c>
      <c r="EW3230" s="55" t="s">
        <v>1250</v>
      </c>
      <c r="EX3230" s="55" t="s">
        <v>1701</v>
      </c>
      <c r="EY3230" s="55">
        <v>1</v>
      </c>
      <c r="EZ3230" s="55">
        <v>0</v>
      </c>
      <c r="FA3230" s="55">
        <v>1994</v>
      </c>
      <c r="FB3230" s="55" t="s">
        <v>1262</v>
      </c>
      <c r="FC3230" s="55" t="s">
        <v>1249</v>
      </c>
      <c r="FD3230" s="55">
        <v>0</v>
      </c>
      <c r="FF3230" s="55">
        <v>3223</v>
      </c>
      <c r="FG3230" s="55" t="s">
        <v>1313</v>
      </c>
      <c r="FH3230" s="55" t="s">
        <v>1607</v>
      </c>
      <c r="FI3230" s="55">
        <v>3</v>
      </c>
      <c r="FJ3230" s="55">
        <v>10000</v>
      </c>
      <c r="FK3230" s="55" t="s">
        <v>1249</v>
      </c>
      <c r="FL3230" s="55">
        <v>0.3</v>
      </c>
    </row>
    <row r="3231" ht="14.25" customHeight="1" outlineLevel="1" spans="152:168">
      <c r="EV3231" s="55">
        <v>3224</v>
      </c>
      <c r="EW3231" s="55" t="s">
        <v>1250</v>
      </c>
      <c r="EX3231" s="55" t="s">
        <v>1701</v>
      </c>
      <c r="EY3231" s="55">
        <v>1</v>
      </c>
      <c r="EZ3231" s="55">
        <v>1995</v>
      </c>
      <c r="FA3231" s="55">
        <v>2999</v>
      </c>
      <c r="FB3231" s="55" t="s">
        <v>1262</v>
      </c>
      <c r="FC3231" s="55" t="s">
        <v>1249</v>
      </c>
      <c r="FD3231" s="55">
        <v>0</v>
      </c>
      <c r="FF3231" s="55">
        <v>3224</v>
      </c>
      <c r="FG3231" s="55" t="s">
        <v>1313</v>
      </c>
      <c r="FH3231" s="55" t="s">
        <v>1607</v>
      </c>
      <c r="FI3231" s="55">
        <v>3</v>
      </c>
      <c r="FJ3231" s="55">
        <v>25000</v>
      </c>
      <c r="FK3231" s="55" t="s">
        <v>1249</v>
      </c>
      <c r="FL3231" s="55">
        <v>0.3</v>
      </c>
    </row>
    <row r="3232" ht="14.25" customHeight="1" outlineLevel="1" spans="152:168">
      <c r="EV3232" s="55">
        <v>3225</v>
      </c>
      <c r="EW3232" s="55" t="s">
        <v>1250</v>
      </c>
      <c r="EX3232" s="55" t="s">
        <v>1756</v>
      </c>
      <c r="EY3232" s="55">
        <v>1</v>
      </c>
      <c r="EZ3232" s="55">
        <v>0</v>
      </c>
      <c r="FA3232" s="55">
        <v>1994</v>
      </c>
      <c r="FB3232" s="55" t="s">
        <v>1361</v>
      </c>
      <c r="FC3232" s="55" t="s">
        <v>1249</v>
      </c>
      <c r="FD3232" s="55">
        <v>4.5</v>
      </c>
      <c r="FF3232" s="55">
        <v>3225</v>
      </c>
      <c r="FG3232" s="55" t="s">
        <v>1313</v>
      </c>
      <c r="FH3232" s="55" t="s">
        <v>1607</v>
      </c>
      <c r="FI3232" s="55">
        <v>3</v>
      </c>
      <c r="FJ3232" s="55">
        <v>50000</v>
      </c>
      <c r="FK3232" s="55" t="s">
        <v>1249</v>
      </c>
      <c r="FL3232" s="55">
        <v>0.3</v>
      </c>
    </row>
    <row r="3233" ht="14.25" customHeight="1" outlineLevel="1" spans="152:168">
      <c r="EV3233" s="55">
        <v>3226</v>
      </c>
      <c r="EW3233" s="55" t="s">
        <v>1250</v>
      </c>
      <c r="EX3233" s="55" t="s">
        <v>1756</v>
      </c>
      <c r="EY3233" s="55">
        <v>1</v>
      </c>
      <c r="EZ3233" s="55">
        <v>1995</v>
      </c>
      <c r="FA3233" s="55">
        <v>2999</v>
      </c>
      <c r="FB3233" s="55" t="s">
        <v>1361</v>
      </c>
      <c r="FC3233" s="55" t="s">
        <v>1249</v>
      </c>
      <c r="FD3233" s="55">
        <v>4.5</v>
      </c>
      <c r="FF3233" s="55">
        <v>3226</v>
      </c>
      <c r="FG3233" s="55" t="s">
        <v>1313</v>
      </c>
      <c r="FH3233" s="55" t="s">
        <v>1607</v>
      </c>
      <c r="FI3233" s="55">
        <v>3</v>
      </c>
      <c r="FJ3233" s="55">
        <v>80000</v>
      </c>
      <c r="FK3233" s="55" t="s">
        <v>1249</v>
      </c>
      <c r="FL3233" s="55">
        <v>0.3</v>
      </c>
    </row>
    <row r="3234" ht="14.25" customHeight="1" outlineLevel="1" spans="152:168">
      <c r="EV3234" s="55">
        <v>3227</v>
      </c>
      <c r="EW3234" s="55" t="s">
        <v>1250</v>
      </c>
      <c r="EX3234" s="55" t="s">
        <v>1756</v>
      </c>
      <c r="EY3234" s="55">
        <v>2</v>
      </c>
      <c r="EZ3234" s="55">
        <v>0</v>
      </c>
      <c r="FA3234" s="55">
        <v>1994</v>
      </c>
      <c r="FB3234" s="55" t="s">
        <v>1361</v>
      </c>
      <c r="FC3234" s="55" t="s">
        <v>1249</v>
      </c>
      <c r="FD3234" s="55">
        <v>4.5</v>
      </c>
      <c r="FF3234" s="55">
        <v>3227</v>
      </c>
      <c r="FG3234" s="55" t="s">
        <v>1313</v>
      </c>
      <c r="FH3234" s="55" t="s">
        <v>1607</v>
      </c>
      <c r="FI3234" s="55">
        <v>3</v>
      </c>
      <c r="FJ3234" s="55">
        <v>130000</v>
      </c>
      <c r="FK3234" s="55" t="s">
        <v>1249</v>
      </c>
      <c r="FL3234" s="55">
        <v>0.3</v>
      </c>
    </row>
    <row r="3235" ht="14.25" customHeight="1" outlineLevel="1" spans="152:168">
      <c r="EV3235" s="55">
        <v>3228</v>
      </c>
      <c r="EW3235" s="55" t="s">
        <v>1250</v>
      </c>
      <c r="EX3235" s="55" t="s">
        <v>1756</v>
      </c>
      <c r="EY3235" s="55">
        <v>2</v>
      </c>
      <c r="EZ3235" s="55">
        <v>1995</v>
      </c>
      <c r="FA3235" s="55">
        <v>2999</v>
      </c>
      <c r="FB3235" s="55" t="s">
        <v>1361</v>
      </c>
      <c r="FC3235" s="55" t="s">
        <v>1249</v>
      </c>
      <c r="FD3235" s="55">
        <v>4.5</v>
      </c>
      <c r="FF3235" s="55">
        <v>3228</v>
      </c>
      <c r="FG3235" s="55" t="s">
        <v>1313</v>
      </c>
      <c r="FH3235" s="55" t="s">
        <v>1607</v>
      </c>
      <c r="FI3235" s="55">
        <v>3</v>
      </c>
      <c r="FJ3235" s="55">
        <v>260000</v>
      </c>
      <c r="FK3235" s="55" t="s">
        <v>1249</v>
      </c>
      <c r="FL3235" s="55">
        <v>0.3</v>
      </c>
    </row>
    <row r="3236" ht="14.25" customHeight="1" outlineLevel="1" spans="152:168">
      <c r="EV3236" s="55">
        <v>3229</v>
      </c>
      <c r="EW3236" s="55" t="s">
        <v>1250</v>
      </c>
      <c r="EX3236" s="55" t="s">
        <v>1756</v>
      </c>
      <c r="EY3236" s="55">
        <v>3</v>
      </c>
      <c r="EZ3236" s="55">
        <v>0</v>
      </c>
      <c r="FA3236" s="55">
        <v>1994</v>
      </c>
      <c r="FB3236" s="55" t="s">
        <v>1262</v>
      </c>
      <c r="FC3236" s="55" t="s">
        <v>1249</v>
      </c>
      <c r="FD3236" s="55">
        <v>4.5</v>
      </c>
      <c r="FF3236" s="55">
        <v>3229</v>
      </c>
      <c r="FG3236" s="55" t="s">
        <v>1313</v>
      </c>
      <c r="FH3236" s="55" t="s">
        <v>1607</v>
      </c>
      <c r="FI3236" s="55">
        <v>3</v>
      </c>
      <c r="FJ3236" s="55">
        <v>400000</v>
      </c>
      <c r="FK3236" s="55" t="s">
        <v>1249</v>
      </c>
      <c r="FL3236" s="55">
        <v>0.3</v>
      </c>
    </row>
    <row r="3237" ht="14.25" customHeight="1" outlineLevel="1" spans="152:168">
      <c r="EV3237" s="55">
        <v>3230</v>
      </c>
      <c r="EW3237" s="55" t="s">
        <v>1250</v>
      </c>
      <c r="EX3237" s="55" t="s">
        <v>1756</v>
      </c>
      <c r="EY3237" s="55">
        <v>3</v>
      </c>
      <c r="EZ3237" s="55">
        <v>1995</v>
      </c>
      <c r="FA3237" s="55">
        <v>2999</v>
      </c>
      <c r="FB3237" s="55" t="s">
        <v>1262</v>
      </c>
      <c r="FC3237" s="55" t="s">
        <v>1249</v>
      </c>
      <c r="FD3237" s="55">
        <v>4.5</v>
      </c>
      <c r="FF3237" s="55">
        <v>3230</v>
      </c>
      <c r="FG3237" s="55" t="s">
        <v>1313</v>
      </c>
      <c r="FH3237" s="55" t="s">
        <v>1607</v>
      </c>
      <c r="FI3237" s="55">
        <v>3</v>
      </c>
      <c r="FJ3237" s="55">
        <v>530000</v>
      </c>
      <c r="FK3237" s="55" t="s">
        <v>1249</v>
      </c>
      <c r="FL3237" s="55">
        <v>0.3</v>
      </c>
    </row>
    <row r="3238" ht="14.25" customHeight="1" outlineLevel="1" spans="152:168">
      <c r="EV3238" s="55">
        <v>3231</v>
      </c>
      <c r="EW3238" s="55" t="s">
        <v>1250</v>
      </c>
      <c r="EX3238" s="55" t="s">
        <v>1410</v>
      </c>
      <c r="EY3238" s="55">
        <v>1</v>
      </c>
      <c r="EZ3238" s="55">
        <v>0</v>
      </c>
      <c r="FA3238" s="55">
        <v>1994</v>
      </c>
      <c r="FB3238" s="55" t="s">
        <v>1361</v>
      </c>
      <c r="FC3238" s="55" t="s">
        <v>1249</v>
      </c>
      <c r="FD3238" s="55">
        <v>2.5</v>
      </c>
      <c r="FF3238" s="55">
        <v>3231</v>
      </c>
      <c r="FG3238" s="55" t="s">
        <v>1313</v>
      </c>
      <c r="FH3238" s="55" t="s">
        <v>1607</v>
      </c>
      <c r="FI3238" s="55">
        <v>3</v>
      </c>
      <c r="FJ3238" s="55">
        <v>540000</v>
      </c>
      <c r="FK3238" s="55" t="s">
        <v>1249</v>
      </c>
      <c r="FL3238" s="55">
        <v>0.3</v>
      </c>
    </row>
    <row r="3239" ht="14.25" customHeight="1" outlineLevel="1" spans="152:168">
      <c r="EV3239" s="55">
        <v>3232</v>
      </c>
      <c r="EW3239" s="55" t="s">
        <v>1250</v>
      </c>
      <c r="EX3239" s="55" t="s">
        <v>1410</v>
      </c>
      <c r="EY3239" s="55">
        <v>1</v>
      </c>
      <c r="EZ3239" s="55">
        <v>1995</v>
      </c>
      <c r="FA3239" s="55">
        <v>2999</v>
      </c>
      <c r="FB3239" s="55" t="s">
        <v>1361</v>
      </c>
      <c r="FC3239" s="55" t="s">
        <v>1249</v>
      </c>
      <c r="FD3239" s="55">
        <v>2.5</v>
      </c>
      <c r="FF3239" s="55">
        <v>3232</v>
      </c>
      <c r="FG3239" s="55" t="s">
        <v>1313</v>
      </c>
      <c r="FH3239" s="55" t="s">
        <v>2048</v>
      </c>
      <c r="FI3239" s="55">
        <v>1</v>
      </c>
      <c r="FJ3239" s="55">
        <v>0</v>
      </c>
      <c r="FK3239" s="55" t="s">
        <v>1249</v>
      </c>
      <c r="FL3239" s="55">
        <v>0.4</v>
      </c>
    </row>
    <row r="3240" ht="14.25" customHeight="1" outlineLevel="1" spans="152:168">
      <c r="EV3240" s="55">
        <v>3233</v>
      </c>
      <c r="EW3240" s="55" t="s">
        <v>1250</v>
      </c>
      <c r="EX3240" s="55" t="s">
        <v>1410</v>
      </c>
      <c r="EY3240" s="55">
        <v>2</v>
      </c>
      <c r="EZ3240" s="55">
        <v>0</v>
      </c>
      <c r="FA3240" s="55">
        <v>1994</v>
      </c>
      <c r="FB3240" s="55" t="s">
        <v>1361</v>
      </c>
      <c r="FC3240" s="55" t="s">
        <v>1249</v>
      </c>
      <c r="FD3240" s="55">
        <v>2.5</v>
      </c>
      <c r="FF3240" s="55">
        <v>3233</v>
      </c>
      <c r="FG3240" s="55" t="s">
        <v>1313</v>
      </c>
      <c r="FH3240" s="55" t="s">
        <v>2048</v>
      </c>
      <c r="FI3240" s="55">
        <v>1</v>
      </c>
      <c r="FJ3240" s="55">
        <v>1000</v>
      </c>
      <c r="FK3240" s="55" t="s">
        <v>1249</v>
      </c>
      <c r="FL3240" s="55">
        <v>0.35</v>
      </c>
    </row>
    <row r="3241" ht="14.25" customHeight="1" outlineLevel="1" spans="152:168">
      <c r="EV3241" s="55">
        <v>3234</v>
      </c>
      <c r="EW3241" s="55" t="s">
        <v>1250</v>
      </c>
      <c r="EX3241" s="55" t="s">
        <v>1410</v>
      </c>
      <c r="EY3241" s="55">
        <v>2</v>
      </c>
      <c r="EZ3241" s="55">
        <v>1995</v>
      </c>
      <c r="FA3241" s="55">
        <v>2999</v>
      </c>
      <c r="FB3241" s="55" t="s">
        <v>1361</v>
      </c>
      <c r="FC3241" s="55" t="s">
        <v>1249</v>
      </c>
      <c r="FD3241" s="55">
        <v>2.5</v>
      </c>
      <c r="FF3241" s="55">
        <v>3234</v>
      </c>
      <c r="FG3241" s="55" t="s">
        <v>1313</v>
      </c>
      <c r="FH3241" s="55" t="s">
        <v>2048</v>
      </c>
      <c r="FI3241" s="55">
        <v>1</v>
      </c>
      <c r="FJ3241" s="55">
        <v>2500</v>
      </c>
      <c r="FK3241" s="55" t="s">
        <v>1249</v>
      </c>
      <c r="FL3241" s="55">
        <v>0.3</v>
      </c>
    </row>
    <row r="3242" ht="14.25" customHeight="1" outlineLevel="1" spans="152:168">
      <c r="EV3242" s="55">
        <v>3235</v>
      </c>
      <c r="EW3242" s="55" t="s">
        <v>1250</v>
      </c>
      <c r="EX3242" s="55" t="s">
        <v>1410</v>
      </c>
      <c r="EY3242" s="55">
        <v>3</v>
      </c>
      <c r="EZ3242" s="55">
        <v>0</v>
      </c>
      <c r="FA3242" s="55">
        <v>1994</v>
      </c>
      <c r="FB3242" s="55" t="s">
        <v>1361</v>
      </c>
      <c r="FC3242" s="55" t="s">
        <v>1249</v>
      </c>
      <c r="FD3242" s="55">
        <v>2.5</v>
      </c>
      <c r="FF3242" s="55">
        <v>3235</v>
      </c>
      <c r="FG3242" s="55" t="s">
        <v>1313</v>
      </c>
      <c r="FH3242" s="55" t="s">
        <v>2048</v>
      </c>
      <c r="FI3242" s="55">
        <v>1</v>
      </c>
      <c r="FJ3242" s="55">
        <v>5000</v>
      </c>
      <c r="FK3242" s="55" t="s">
        <v>1249</v>
      </c>
      <c r="FL3242" s="55">
        <v>0.3</v>
      </c>
    </row>
    <row r="3243" ht="14.25" customHeight="1" outlineLevel="1" spans="152:168">
      <c r="EV3243" s="55">
        <v>3236</v>
      </c>
      <c r="EW3243" s="55" t="s">
        <v>1250</v>
      </c>
      <c r="EX3243" s="55" t="s">
        <v>1410</v>
      </c>
      <c r="EY3243" s="55">
        <v>3</v>
      </c>
      <c r="EZ3243" s="55">
        <v>1995</v>
      </c>
      <c r="FA3243" s="55">
        <v>2999</v>
      </c>
      <c r="FB3243" s="55" t="s">
        <v>1361</v>
      </c>
      <c r="FC3243" s="55" t="s">
        <v>1249</v>
      </c>
      <c r="FD3243" s="55">
        <v>2.5</v>
      </c>
      <c r="FF3243" s="55">
        <v>3236</v>
      </c>
      <c r="FG3243" s="55" t="s">
        <v>1313</v>
      </c>
      <c r="FH3243" s="55" t="s">
        <v>2048</v>
      </c>
      <c r="FI3243" s="55">
        <v>1</v>
      </c>
      <c r="FJ3243" s="55">
        <v>10000</v>
      </c>
      <c r="FK3243" s="55" t="s">
        <v>1249</v>
      </c>
      <c r="FL3243" s="55">
        <v>0.3</v>
      </c>
    </row>
    <row r="3244" ht="14.25" customHeight="1" outlineLevel="1" spans="152:168">
      <c r="EV3244" s="55">
        <v>3237</v>
      </c>
      <c r="EW3244" s="55" t="s">
        <v>1250</v>
      </c>
      <c r="EX3244" s="55" t="s">
        <v>1410</v>
      </c>
      <c r="EY3244" s="55">
        <v>4</v>
      </c>
      <c r="EZ3244" s="55">
        <v>0</v>
      </c>
      <c r="FA3244" s="55">
        <v>1994</v>
      </c>
      <c r="FB3244" s="55" t="s">
        <v>1361</v>
      </c>
      <c r="FC3244" s="55" t="s">
        <v>1249</v>
      </c>
      <c r="FD3244" s="55">
        <v>2.5</v>
      </c>
      <c r="FF3244" s="55">
        <v>3237</v>
      </c>
      <c r="FG3244" s="55" t="s">
        <v>1313</v>
      </c>
      <c r="FH3244" s="55" t="s">
        <v>2048</v>
      </c>
      <c r="FI3244" s="55">
        <v>1</v>
      </c>
      <c r="FJ3244" s="55">
        <v>25000</v>
      </c>
      <c r="FK3244" s="55" t="s">
        <v>1249</v>
      </c>
      <c r="FL3244" s="55">
        <v>0.3</v>
      </c>
    </row>
    <row r="3245" ht="14.25" customHeight="1" outlineLevel="1" spans="152:168">
      <c r="EV3245" s="55">
        <v>3238</v>
      </c>
      <c r="EW3245" s="55" t="s">
        <v>1250</v>
      </c>
      <c r="EX3245" s="55" t="s">
        <v>1410</v>
      </c>
      <c r="EY3245" s="55">
        <v>4</v>
      </c>
      <c r="EZ3245" s="55">
        <v>1995</v>
      </c>
      <c r="FA3245" s="55">
        <v>2999</v>
      </c>
      <c r="FB3245" s="55" t="s">
        <v>1361</v>
      </c>
      <c r="FC3245" s="55" t="s">
        <v>1249</v>
      </c>
      <c r="FD3245" s="55">
        <v>2.5</v>
      </c>
      <c r="FF3245" s="55">
        <v>3238</v>
      </c>
      <c r="FG3245" s="55" t="s">
        <v>1313</v>
      </c>
      <c r="FH3245" s="55" t="s">
        <v>2048</v>
      </c>
      <c r="FI3245" s="55">
        <v>1</v>
      </c>
      <c r="FJ3245" s="55">
        <v>50000</v>
      </c>
      <c r="FK3245" s="55" t="s">
        <v>1249</v>
      </c>
      <c r="FL3245" s="55">
        <v>0.3</v>
      </c>
    </row>
    <row r="3246" ht="14.25" customHeight="1" outlineLevel="1" spans="152:168">
      <c r="EV3246" s="55">
        <v>3239</v>
      </c>
      <c r="EW3246" s="55" t="s">
        <v>1250</v>
      </c>
      <c r="EX3246" s="55" t="s">
        <v>1410</v>
      </c>
      <c r="EY3246" s="55">
        <v>5</v>
      </c>
      <c r="EZ3246" s="55">
        <v>0</v>
      </c>
      <c r="FA3246" s="55">
        <v>1994</v>
      </c>
      <c r="FB3246" s="55" t="s">
        <v>1361</v>
      </c>
      <c r="FC3246" s="55" t="s">
        <v>1249</v>
      </c>
      <c r="FD3246" s="55">
        <v>2.5</v>
      </c>
      <c r="FF3246" s="55">
        <v>3239</v>
      </c>
      <c r="FG3246" s="55" t="s">
        <v>1313</v>
      </c>
      <c r="FH3246" s="55" t="s">
        <v>2048</v>
      </c>
      <c r="FI3246" s="55">
        <v>1</v>
      </c>
      <c r="FJ3246" s="55">
        <v>80000</v>
      </c>
      <c r="FK3246" s="55" t="s">
        <v>1249</v>
      </c>
      <c r="FL3246" s="55">
        <v>0.3</v>
      </c>
    </row>
    <row r="3247" ht="14.25" customHeight="1" outlineLevel="1" spans="152:168">
      <c r="EV3247" s="55">
        <v>3240</v>
      </c>
      <c r="EW3247" s="55" t="s">
        <v>1250</v>
      </c>
      <c r="EX3247" s="55" t="s">
        <v>1410</v>
      </c>
      <c r="EY3247" s="55">
        <v>5</v>
      </c>
      <c r="EZ3247" s="55">
        <v>1995</v>
      </c>
      <c r="FA3247" s="55">
        <v>2999</v>
      </c>
      <c r="FB3247" s="55" t="s">
        <v>1361</v>
      </c>
      <c r="FC3247" s="55" t="s">
        <v>1249</v>
      </c>
      <c r="FD3247" s="55">
        <v>2.5</v>
      </c>
      <c r="FF3247" s="55">
        <v>3240</v>
      </c>
      <c r="FG3247" s="55" t="s">
        <v>1313</v>
      </c>
      <c r="FH3247" s="55" t="s">
        <v>2048</v>
      </c>
      <c r="FI3247" s="55">
        <v>1</v>
      </c>
      <c r="FJ3247" s="55">
        <v>130000</v>
      </c>
      <c r="FK3247" s="55" t="s">
        <v>1249</v>
      </c>
      <c r="FL3247" s="55">
        <v>0.3</v>
      </c>
    </row>
    <row r="3248" ht="14.25" customHeight="1" outlineLevel="1" spans="152:168">
      <c r="EV3248" s="55">
        <v>3241</v>
      </c>
      <c r="EW3248" s="55" t="s">
        <v>1250</v>
      </c>
      <c r="EX3248" s="55" t="s">
        <v>1410</v>
      </c>
      <c r="EY3248" s="55">
        <v>6</v>
      </c>
      <c r="EZ3248" s="55">
        <v>0</v>
      </c>
      <c r="FA3248" s="55">
        <v>1994</v>
      </c>
      <c r="FB3248" s="55" t="s">
        <v>1262</v>
      </c>
      <c r="FC3248" s="55" t="s">
        <v>1249</v>
      </c>
      <c r="FD3248" s="55">
        <v>2.5</v>
      </c>
      <c r="FF3248" s="55">
        <v>3241</v>
      </c>
      <c r="FG3248" s="55" t="s">
        <v>1313</v>
      </c>
      <c r="FH3248" s="55" t="s">
        <v>2048</v>
      </c>
      <c r="FI3248" s="55">
        <v>1</v>
      </c>
      <c r="FJ3248" s="55">
        <v>260000</v>
      </c>
      <c r="FK3248" s="55" t="s">
        <v>1249</v>
      </c>
      <c r="FL3248" s="55">
        <v>0.3</v>
      </c>
    </row>
    <row r="3249" ht="14.25" customHeight="1" outlineLevel="1" spans="152:168">
      <c r="EV3249" s="55">
        <v>3242</v>
      </c>
      <c r="EW3249" s="55" t="s">
        <v>1250</v>
      </c>
      <c r="EX3249" s="55" t="s">
        <v>1410</v>
      </c>
      <c r="EY3249" s="55">
        <v>6</v>
      </c>
      <c r="EZ3249" s="55">
        <v>1995</v>
      </c>
      <c r="FA3249" s="55">
        <v>2999</v>
      </c>
      <c r="FB3249" s="55" t="s">
        <v>1262</v>
      </c>
      <c r="FC3249" s="55" t="s">
        <v>1249</v>
      </c>
      <c r="FD3249" s="55">
        <v>2.5</v>
      </c>
      <c r="FF3249" s="55">
        <v>3242</v>
      </c>
      <c r="FG3249" s="55" t="s">
        <v>1313</v>
      </c>
      <c r="FH3249" s="55" t="s">
        <v>2048</v>
      </c>
      <c r="FI3249" s="55">
        <v>1</v>
      </c>
      <c r="FJ3249" s="55">
        <v>400000</v>
      </c>
      <c r="FK3249" s="55" t="s">
        <v>1249</v>
      </c>
      <c r="FL3249" s="55">
        <v>0.3</v>
      </c>
    </row>
    <row r="3250" ht="14.25" customHeight="1" outlineLevel="1" spans="152:168">
      <c r="EV3250" s="55">
        <v>3243</v>
      </c>
      <c r="EW3250" s="55" t="s">
        <v>1250</v>
      </c>
      <c r="EX3250" s="55" t="s">
        <v>1810</v>
      </c>
      <c r="EY3250" s="55">
        <v>1</v>
      </c>
      <c r="EZ3250" s="55">
        <v>0</v>
      </c>
      <c r="FA3250" s="55">
        <v>1994</v>
      </c>
      <c r="FB3250" s="55" t="s">
        <v>1361</v>
      </c>
      <c r="FC3250" s="55" t="s">
        <v>1249</v>
      </c>
      <c r="FD3250" s="55">
        <v>3</v>
      </c>
      <c r="FF3250" s="55">
        <v>3243</v>
      </c>
      <c r="FG3250" s="55" t="s">
        <v>1313</v>
      </c>
      <c r="FH3250" s="55" t="s">
        <v>2048</v>
      </c>
      <c r="FI3250" s="55">
        <v>1</v>
      </c>
      <c r="FJ3250" s="55">
        <v>530000</v>
      </c>
      <c r="FK3250" s="55" t="s">
        <v>1249</v>
      </c>
      <c r="FL3250" s="55">
        <v>0.3</v>
      </c>
    </row>
    <row r="3251" ht="14.25" customHeight="1" outlineLevel="1" spans="152:168">
      <c r="EV3251" s="55">
        <v>3244</v>
      </c>
      <c r="EW3251" s="55" t="s">
        <v>1250</v>
      </c>
      <c r="EX3251" s="55" t="s">
        <v>1810</v>
      </c>
      <c r="EY3251" s="55">
        <v>1</v>
      </c>
      <c r="EZ3251" s="55">
        <v>1995</v>
      </c>
      <c r="FA3251" s="55">
        <v>2999</v>
      </c>
      <c r="FB3251" s="55" t="s">
        <v>1361</v>
      </c>
      <c r="FC3251" s="55" t="s">
        <v>1249</v>
      </c>
      <c r="FD3251" s="55">
        <v>3</v>
      </c>
      <c r="FF3251" s="55">
        <v>3244</v>
      </c>
      <c r="FG3251" s="55" t="s">
        <v>1313</v>
      </c>
      <c r="FH3251" s="55" t="s">
        <v>2048</v>
      </c>
      <c r="FI3251" s="55">
        <v>1</v>
      </c>
      <c r="FJ3251" s="55">
        <v>540000</v>
      </c>
      <c r="FK3251" s="55" t="s">
        <v>1249</v>
      </c>
      <c r="FL3251" s="55">
        <v>0.3</v>
      </c>
    </row>
    <row r="3252" ht="14.25" customHeight="1" outlineLevel="1" spans="152:168">
      <c r="EV3252" s="55">
        <v>3245</v>
      </c>
      <c r="EW3252" s="55" t="s">
        <v>1250</v>
      </c>
      <c r="EX3252" s="55" t="s">
        <v>1810</v>
      </c>
      <c r="EY3252" s="55">
        <v>2</v>
      </c>
      <c r="EZ3252" s="55">
        <v>0</v>
      </c>
      <c r="FA3252" s="55">
        <v>1994</v>
      </c>
      <c r="FB3252" s="55" t="s">
        <v>1361</v>
      </c>
      <c r="FC3252" s="55" t="s">
        <v>1249</v>
      </c>
      <c r="FD3252" s="55">
        <v>3</v>
      </c>
      <c r="FF3252" s="55">
        <v>3245</v>
      </c>
      <c r="FG3252" s="55" t="s">
        <v>1313</v>
      </c>
      <c r="FH3252" s="55" t="s">
        <v>2048</v>
      </c>
      <c r="FI3252" s="55">
        <v>2</v>
      </c>
      <c r="FJ3252" s="55">
        <v>0</v>
      </c>
      <c r="FK3252" s="55" t="s">
        <v>1249</v>
      </c>
      <c r="FL3252" s="55">
        <v>0.4</v>
      </c>
    </row>
    <row r="3253" ht="14.25" customHeight="1" outlineLevel="1" spans="152:168">
      <c r="EV3253" s="55">
        <v>3246</v>
      </c>
      <c r="EW3253" s="55" t="s">
        <v>1250</v>
      </c>
      <c r="EX3253" s="55" t="s">
        <v>1810</v>
      </c>
      <c r="EY3253" s="55">
        <v>2</v>
      </c>
      <c r="EZ3253" s="55">
        <v>1995</v>
      </c>
      <c r="FA3253" s="55">
        <v>2999</v>
      </c>
      <c r="FB3253" s="55" t="s">
        <v>1361</v>
      </c>
      <c r="FC3253" s="55" t="s">
        <v>1249</v>
      </c>
      <c r="FD3253" s="55">
        <v>3</v>
      </c>
      <c r="FF3253" s="55">
        <v>3246</v>
      </c>
      <c r="FG3253" s="55" t="s">
        <v>1313</v>
      </c>
      <c r="FH3253" s="55" t="s">
        <v>2048</v>
      </c>
      <c r="FI3253" s="55">
        <v>2</v>
      </c>
      <c r="FJ3253" s="55">
        <v>1000</v>
      </c>
      <c r="FK3253" s="55" t="s">
        <v>1249</v>
      </c>
      <c r="FL3253" s="55">
        <v>0.35</v>
      </c>
    </row>
    <row r="3254" ht="14.25" customHeight="1" outlineLevel="1" spans="152:168">
      <c r="EV3254" s="55">
        <v>3247</v>
      </c>
      <c r="EW3254" s="55" t="s">
        <v>1250</v>
      </c>
      <c r="EX3254" s="55" t="s">
        <v>1810</v>
      </c>
      <c r="EY3254" s="55">
        <v>3</v>
      </c>
      <c r="EZ3254" s="55">
        <v>0</v>
      </c>
      <c r="FA3254" s="55">
        <v>1994</v>
      </c>
      <c r="FB3254" s="55" t="s">
        <v>1262</v>
      </c>
      <c r="FC3254" s="55" t="s">
        <v>1249</v>
      </c>
      <c r="FD3254" s="55">
        <v>3</v>
      </c>
      <c r="FF3254" s="55">
        <v>3247</v>
      </c>
      <c r="FG3254" s="55" t="s">
        <v>1313</v>
      </c>
      <c r="FH3254" s="55" t="s">
        <v>2048</v>
      </c>
      <c r="FI3254" s="55">
        <v>2</v>
      </c>
      <c r="FJ3254" s="55">
        <v>2500</v>
      </c>
      <c r="FK3254" s="55" t="s">
        <v>1249</v>
      </c>
      <c r="FL3254" s="55">
        <v>0.3</v>
      </c>
    </row>
    <row r="3255" ht="14.25" customHeight="1" outlineLevel="1" spans="152:168">
      <c r="EV3255" s="55">
        <v>3248</v>
      </c>
      <c r="EW3255" s="55" t="s">
        <v>1250</v>
      </c>
      <c r="EX3255" s="55" t="s">
        <v>1810</v>
      </c>
      <c r="EY3255" s="55">
        <v>3</v>
      </c>
      <c r="EZ3255" s="55">
        <v>1995</v>
      </c>
      <c r="FA3255" s="55">
        <v>2999</v>
      </c>
      <c r="FB3255" s="55" t="s">
        <v>1262</v>
      </c>
      <c r="FC3255" s="55" t="s">
        <v>1249</v>
      </c>
      <c r="FD3255" s="55">
        <v>3</v>
      </c>
      <c r="FF3255" s="55">
        <v>3248</v>
      </c>
      <c r="FG3255" s="55" t="s">
        <v>1313</v>
      </c>
      <c r="FH3255" s="55" t="s">
        <v>2048</v>
      </c>
      <c r="FI3255" s="55">
        <v>2</v>
      </c>
      <c r="FJ3255" s="55">
        <v>5000</v>
      </c>
      <c r="FK3255" s="55" t="s">
        <v>1249</v>
      </c>
      <c r="FL3255" s="55">
        <v>0.3</v>
      </c>
    </row>
    <row r="3256" ht="14.25" customHeight="1" outlineLevel="1" spans="152:168">
      <c r="EV3256" s="55">
        <v>3249</v>
      </c>
      <c r="EW3256" s="55" t="s">
        <v>1250</v>
      </c>
      <c r="EX3256" s="55" t="s">
        <v>1810</v>
      </c>
      <c r="EY3256" s="55">
        <v>4</v>
      </c>
      <c r="EZ3256" s="55">
        <v>0</v>
      </c>
      <c r="FA3256" s="55">
        <v>1994</v>
      </c>
      <c r="FB3256" s="55" t="s">
        <v>1262</v>
      </c>
      <c r="FC3256" s="55" t="s">
        <v>1249</v>
      </c>
      <c r="FD3256" s="55">
        <v>3</v>
      </c>
      <c r="FF3256" s="55">
        <v>3249</v>
      </c>
      <c r="FG3256" s="55" t="s">
        <v>1313</v>
      </c>
      <c r="FH3256" s="55" t="s">
        <v>2048</v>
      </c>
      <c r="FI3256" s="55">
        <v>2</v>
      </c>
      <c r="FJ3256" s="55">
        <v>10000</v>
      </c>
      <c r="FK3256" s="55" t="s">
        <v>1249</v>
      </c>
      <c r="FL3256" s="55">
        <v>0.3</v>
      </c>
    </row>
    <row r="3257" ht="14.25" customHeight="1" outlineLevel="1" spans="152:168">
      <c r="EV3257" s="55">
        <v>3250</v>
      </c>
      <c r="EW3257" s="55" t="s">
        <v>1250</v>
      </c>
      <c r="EX3257" s="55" t="s">
        <v>1810</v>
      </c>
      <c r="EY3257" s="55">
        <v>4</v>
      </c>
      <c r="EZ3257" s="55">
        <v>1995</v>
      </c>
      <c r="FA3257" s="55">
        <v>2999</v>
      </c>
      <c r="FB3257" s="55" t="s">
        <v>1262</v>
      </c>
      <c r="FC3257" s="55" t="s">
        <v>1249</v>
      </c>
      <c r="FD3257" s="55">
        <v>3</v>
      </c>
      <c r="FF3257" s="55">
        <v>3250</v>
      </c>
      <c r="FG3257" s="55" t="s">
        <v>1313</v>
      </c>
      <c r="FH3257" s="55" t="s">
        <v>2048</v>
      </c>
      <c r="FI3257" s="55">
        <v>2</v>
      </c>
      <c r="FJ3257" s="55">
        <v>25000</v>
      </c>
      <c r="FK3257" s="55" t="s">
        <v>1249</v>
      </c>
      <c r="FL3257" s="55">
        <v>0.3</v>
      </c>
    </row>
    <row r="3258" ht="14.25" customHeight="1" outlineLevel="1" spans="152:168">
      <c r="EV3258" s="55">
        <v>3251</v>
      </c>
      <c r="EW3258" s="55" t="s">
        <v>1250</v>
      </c>
      <c r="EX3258" s="55" t="s">
        <v>1644</v>
      </c>
      <c r="EY3258" s="55">
        <v>1</v>
      </c>
      <c r="EZ3258" s="55">
        <v>0</v>
      </c>
      <c r="FA3258" s="55">
        <v>1994</v>
      </c>
      <c r="FB3258" s="55" t="s">
        <v>1361</v>
      </c>
      <c r="FC3258" s="55" t="s">
        <v>1249</v>
      </c>
      <c r="FD3258" s="55">
        <v>2.5</v>
      </c>
      <c r="FF3258" s="55">
        <v>3251</v>
      </c>
      <c r="FG3258" s="55" t="s">
        <v>1313</v>
      </c>
      <c r="FH3258" s="55" t="s">
        <v>2048</v>
      </c>
      <c r="FI3258" s="55">
        <v>2</v>
      </c>
      <c r="FJ3258" s="55">
        <v>50000</v>
      </c>
      <c r="FK3258" s="55" t="s">
        <v>1249</v>
      </c>
      <c r="FL3258" s="55">
        <v>0.3</v>
      </c>
    </row>
    <row r="3259" ht="14.25" customHeight="1" outlineLevel="1" spans="152:168">
      <c r="EV3259" s="55">
        <v>3252</v>
      </c>
      <c r="EW3259" s="55" t="s">
        <v>1250</v>
      </c>
      <c r="EX3259" s="55" t="s">
        <v>1644</v>
      </c>
      <c r="EY3259" s="55">
        <v>1</v>
      </c>
      <c r="EZ3259" s="55">
        <v>1995</v>
      </c>
      <c r="FA3259" s="55">
        <v>2999</v>
      </c>
      <c r="FB3259" s="55" t="s">
        <v>1361</v>
      </c>
      <c r="FC3259" s="55" t="s">
        <v>1249</v>
      </c>
      <c r="FD3259" s="55">
        <v>2.5</v>
      </c>
      <c r="FF3259" s="55">
        <v>3252</v>
      </c>
      <c r="FG3259" s="55" t="s">
        <v>1313</v>
      </c>
      <c r="FH3259" s="55" t="s">
        <v>2048</v>
      </c>
      <c r="FI3259" s="55">
        <v>2</v>
      </c>
      <c r="FJ3259" s="55">
        <v>80000</v>
      </c>
      <c r="FK3259" s="55" t="s">
        <v>1249</v>
      </c>
      <c r="FL3259" s="55">
        <v>0.3</v>
      </c>
    </row>
    <row r="3260" ht="14.25" customHeight="1" outlineLevel="1" spans="152:168">
      <c r="EV3260" s="55">
        <v>3253</v>
      </c>
      <c r="EW3260" s="55" t="s">
        <v>1250</v>
      </c>
      <c r="EX3260" s="55" t="s">
        <v>1644</v>
      </c>
      <c r="EY3260" s="55">
        <v>2</v>
      </c>
      <c r="EZ3260" s="55">
        <v>0</v>
      </c>
      <c r="FA3260" s="55">
        <v>1994</v>
      </c>
      <c r="FB3260" s="55" t="s">
        <v>1361</v>
      </c>
      <c r="FC3260" s="55" t="s">
        <v>1249</v>
      </c>
      <c r="FD3260" s="55">
        <v>2.5</v>
      </c>
      <c r="FF3260" s="55">
        <v>3253</v>
      </c>
      <c r="FG3260" s="55" t="s">
        <v>1313</v>
      </c>
      <c r="FH3260" s="55" t="s">
        <v>2048</v>
      </c>
      <c r="FI3260" s="55">
        <v>2</v>
      </c>
      <c r="FJ3260" s="55">
        <v>130000</v>
      </c>
      <c r="FK3260" s="55" t="s">
        <v>1249</v>
      </c>
      <c r="FL3260" s="55">
        <v>0.3</v>
      </c>
    </row>
    <row r="3261" ht="14.25" customHeight="1" outlineLevel="1" spans="152:168">
      <c r="EV3261" s="55">
        <v>3254</v>
      </c>
      <c r="EW3261" s="55" t="s">
        <v>1250</v>
      </c>
      <c r="EX3261" s="55" t="s">
        <v>1644</v>
      </c>
      <c r="EY3261" s="55">
        <v>2</v>
      </c>
      <c r="EZ3261" s="55">
        <v>1995</v>
      </c>
      <c r="FA3261" s="55">
        <v>2999</v>
      </c>
      <c r="FB3261" s="55" t="s">
        <v>1361</v>
      </c>
      <c r="FC3261" s="55" t="s">
        <v>1249</v>
      </c>
      <c r="FD3261" s="55">
        <v>2.5</v>
      </c>
      <c r="FF3261" s="55">
        <v>3254</v>
      </c>
      <c r="FG3261" s="55" t="s">
        <v>1313</v>
      </c>
      <c r="FH3261" s="55" t="s">
        <v>2048</v>
      </c>
      <c r="FI3261" s="55">
        <v>2</v>
      </c>
      <c r="FJ3261" s="55">
        <v>260000</v>
      </c>
      <c r="FK3261" s="55" t="s">
        <v>1249</v>
      </c>
      <c r="FL3261" s="55">
        <v>0.3</v>
      </c>
    </row>
    <row r="3262" ht="14.25" customHeight="1" outlineLevel="1" spans="152:168">
      <c r="EV3262" s="55">
        <v>3255</v>
      </c>
      <c r="EW3262" s="55" t="s">
        <v>1250</v>
      </c>
      <c r="EX3262" s="55" t="s">
        <v>1644</v>
      </c>
      <c r="EY3262" s="55">
        <v>3</v>
      </c>
      <c r="EZ3262" s="55">
        <v>0</v>
      </c>
      <c r="FA3262" s="55">
        <v>1994</v>
      </c>
      <c r="FB3262" s="55" t="s">
        <v>1262</v>
      </c>
      <c r="FC3262" s="55" t="s">
        <v>1249</v>
      </c>
      <c r="FD3262" s="55">
        <v>2.5</v>
      </c>
      <c r="FF3262" s="55">
        <v>3255</v>
      </c>
      <c r="FG3262" s="55" t="s">
        <v>1313</v>
      </c>
      <c r="FH3262" s="55" t="s">
        <v>2048</v>
      </c>
      <c r="FI3262" s="55">
        <v>2</v>
      </c>
      <c r="FJ3262" s="55">
        <v>400000</v>
      </c>
      <c r="FK3262" s="55" t="s">
        <v>1249</v>
      </c>
      <c r="FL3262" s="55">
        <v>0.3</v>
      </c>
    </row>
    <row r="3263" ht="14.25" customHeight="1" outlineLevel="1" spans="152:168">
      <c r="EV3263" s="55">
        <v>3256</v>
      </c>
      <c r="EW3263" s="55" t="s">
        <v>1250</v>
      </c>
      <c r="EX3263" s="55" t="s">
        <v>1644</v>
      </c>
      <c r="EY3263" s="55">
        <v>3</v>
      </c>
      <c r="EZ3263" s="55">
        <v>1995</v>
      </c>
      <c r="FA3263" s="55">
        <v>2999</v>
      </c>
      <c r="FB3263" s="55" t="s">
        <v>1262</v>
      </c>
      <c r="FC3263" s="55" t="s">
        <v>1249</v>
      </c>
      <c r="FD3263" s="55">
        <v>2.5</v>
      </c>
      <c r="FF3263" s="55">
        <v>3256</v>
      </c>
      <c r="FG3263" s="55" t="s">
        <v>1313</v>
      </c>
      <c r="FH3263" s="55" t="s">
        <v>2048</v>
      </c>
      <c r="FI3263" s="55">
        <v>2</v>
      </c>
      <c r="FJ3263" s="55">
        <v>530000</v>
      </c>
      <c r="FK3263" s="55" t="s">
        <v>1249</v>
      </c>
      <c r="FL3263" s="55">
        <v>0.3</v>
      </c>
    </row>
    <row r="3264" ht="14.25" customHeight="1" outlineLevel="1" spans="152:168">
      <c r="EV3264" s="55">
        <v>3257</v>
      </c>
      <c r="EW3264" s="55" t="s">
        <v>1250</v>
      </c>
      <c r="EX3264" s="55" t="s">
        <v>1268</v>
      </c>
      <c r="EY3264" s="55">
        <v>1</v>
      </c>
      <c r="EZ3264" s="55">
        <v>0</v>
      </c>
      <c r="FA3264" s="55">
        <v>1994</v>
      </c>
      <c r="FB3264" s="55" t="s">
        <v>1262</v>
      </c>
      <c r="FC3264" s="55" t="s">
        <v>1249</v>
      </c>
      <c r="FD3264" s="55">
        <v>0</v>
      </c>
      <c r="FF3264" s="55">
        <v>3257</v>
      </c>
      <c r="FG3264" s="55" t="s">
        <v>1313</v>
      </c>
      <c r="FH3264" s="55" t="s">
        <v>2048</v>
      </c>
      <c r="FI3264" s="55">
        <v>2</v>
      </c>
      <c r="FJ3264" s="55">
        <v>540000</v>
      </c>
      <c r="FK3264" s="55" t="s">
        <v>1249</v>
      </c>
      <c r="FL3264" s="55">
        <v>0.3</v>
      </c>
    </row>
    <row r="3265" ht="14.25" customHeight="1" outlineLevel="1" spans="152:168">
      <c r="EV3265" s="55">
        <v>3258</v>
      </c>
      <c r="EW3265" s="55" t="s">
        <v>1250</v>
      </c>
      <c r="EX3265" s="55" t="s">
        <v>1268</v>
      </c>
      <c r="EY3265" s="55">
        <v>1</v>
      </c>
      <c r="EZ3265" s="55">
        <v>1995</v>
      </c>
      <c r="FA3265" s="55">
        <v>2999</v>
      </c>
      <c r="FB3265" s="55" t="s">
        <v>1262</v>
      </c>
      <c r="FC3265" s="55" t="s">
        <v>1249</v>
      </c>
      <c r="FD3265" s="55">
        <v>0</v>
      </c>
      <c r="FF3265" s="55">
        <v>3258</v>
      </c>
      <c r="FG3265" s="55" t="s">
        <v>1313</v>
      </c>
      <c r="FH3265" s="55" t="s">
        <v>2048</v>
      </c>
      <c r="FI3265" s="55">
        <v>3</v>
      </c>
      <c r="FJ3265" s="55">
        <v>0</v>
      </c>
      <c r="FK3265" s="55" t="s">
        <v>1249</v>
      </c>
      <c r="FL3265" s="55">
        <v>0.4</v>
      </c>
    </row>
    <row r="3266" ht="14.25" customHeight="1" outlineLevel="1" spans="152:168">
      <c r="EV3266" s="55">
        <v>3259</v>
      </c>
      <c r="EW3266" s="55" t="s">
        <v>1250</v>
      </c>
      <c r="EX3266" s="55" t="s">
        <v>1268</v>
      </c>
      <c r="EY3266" s="55">
        <v>2</v>
      </c>
      <c r="EZ3266" s="55">
        <v>0</v>
      </c>
      <c r="FA3266" s="55">
        <v>1994</v>
      </c>
      <c r="FB3266" s="55" t="s">
        <v>1262</v>
      </c>
      <c r="FC3266" s="55" t="s">
        <v>1249</v>
      </c>
      <c r="FD3266" s="55">
        <v>0</v>
      </c>
      <c r="FF3266" s="55">
        <v>3259</v>
      </c>
      <c r="FG3266" s="55" t="s">
        <v>1313</v>
      </c>
      <c r="FH3266" s="55" t="s">
        <v>2048</v>
      </c>
      <c r="FI3266" s="55">
        <v>3</v>
      </c>
      <c r="FJ3266" s="55">
        <v>1000</v>
      </c>
      <c r="FK3266" s="55" t="s">
        <v>1249</v>
      </c>
      <c r="FL3266" s="55">
        <v>0.35</v>
      </c>
    </row>
    <row r="3267" ht="14.25" customHeight="1" outlineLevel="1" spans="152:168">
      <c r="EV3267" s="55">
        <v>3260</v>
      </c>
      <c r="EW3267" s="55" t="s">
        <v>1250</v>
      </c>
      <c r="EX3267" s="55" t="s">
        <v>1268</v>
      </c>
      <c r="EY3267" s="55">
        <v>2</v>
      </c>
      <c r="EZ3267" s="55">
        <v>1995</v>
      </c>
      <c r="FA3267" s="55">
        <v>2999</v>
      </c>
      <c r="FB3267" s="55" t="s">
        <v>1262</v>
      </c>
      <c r="FC3267" s="55" t="s">
        <v>1249</v>
      </c>
      <c r="FD3267" s="55">
        <v>0</v>
      </c>
      <c r="FF3267" s="55">
        <v>3260</v>
      </c>
      <c r="FG3267" s="55" t="s">
        <v>1313</v>
      </c>
      <c r="FH3267" s="55" t="s">
        <v>2048</v>
      </c>
      <c r="FI3267" s="55">
        <v>3</v>
      </c>
      <c r="FJ3267" s="55">
        <v>2500</v>
      </c>
      <c r="FK3267" s="55" t="s">
        <v>1249</v>
      </c>
      <c r="FL3267" s="55">
        <v>0.3</v>
      </c>
    </row>
    <row r="3268" ht="14.25" customHeight="1" outlineLevel="1" spans="152:168">
      <c r="EV3268" s="55">
        <v>3261</v>
      </c>
      <c r="EW3268" s="55" t="s">
        <v>1250</v>
      </c>
      <c r="EX3268" s="55" t="s">
        <v>1885</v>
      </c>
      <c r="EY3268" s="55">
        <v>1</v>
      </c>
      <c r="EZ3268" s="55">
        <v>0</v>
      </c>
      <c r="FA3268" s="55">
        <v>1994</v>
      </c>
      <c r="FB3268" s="55" t="s">
        <v>1262</v>
      </c>
      <c r="FC3268" s="55" t="s">
        <v>1249</v>
      </c>
      <c r="FD3268" s="55">
        <v>0</v>
      </c>
      <c r="FF3268" s="55">
        <v>3261</v>
      </c>
      <c r="FG3268" s="55" t="s">
        <v>1313</v>
      </c>
      <c r="FH3268" s="55" t="s">
        <v>2048</v>
      </c>
      <c r="FI3268" s="55">
        <v>3</v>
      </c>
      <c r="FJ3268" s="55">
        <v>5000</v>
      </c>
      <c r="FK3268" s="55" t="s">
        <v>1249</v>
      </c>
      <c r="FL3268" s="55">
        <v>0.3</v>
      </c>
    </row>
    <row r="3269" ht="14.25" customHeight="1" outlineLevel="1" spans="152:168">
      <c r="EV3269" s="55">
        <v>3262</v>
      </c>
      <c r="EW3269" s="55" t="s">
        <v>1250</v>
      </c>
      <c r="EX3269" s="55" t="s">
        <v>1885</v>
      </c>
      <c r="EY3269" s="55">
        <v>1</v>
      </c>
      <c r="EZ3269" s="55">
        <v>1995</v>
      </c>
      <c r="FA3269" s="55">
        <v>2999</v>
      </c>
      <c r="FB3269" s="55" t="s">
        <v>1262</v>
      </c>
      <c r="FC3269" s="55" t="s">
        <v>1249</v>
      </c>
      <c r="FD3269" s="55">
        <v>0</v>
      </c>
      <c r="FF3269" s="55">
        <v>3262</v>
      </c>
      <c r="FG3269" s="55" t="s">
        <v>1313</v>
      </c>
      <c r="FH3269" s="55" t="s">
        <v>2048</v>
      </c>
      <c r="FI3269" s="55">
        <v>3</v>
      </c>
      <c r="FJ3269" s="55">
        <v>10000</v>
      </c>
      <c r="FK3269" s="55" t="s">
        <v>1249</v>
      </c>
      <c r="FL3269" s="55">
        <v>0.3</v>
      </c>
    </row>
    <row r="3270" ht="14.25" customHeight="1" outlineLevel="1" spans="152:168">
      <c r="EV3270" s="55">
        <v>3263</v>
      </c>
      <c r="EW3270" s="55" t="s">
        <v>1250</v>
      </c>
      <c r="EX3270" s="55" t="s">
        <v>1938</v>
      </c>
      <c r="EY3270" s="55">
        <v>1</v>
      </c>
      <c r="EZ3270" s="55">
        <v>0</v>
      </c>
      <c r="FA3270" s="55">
        <v>1994</v>
      </c>
      <c r="FB3270" s="55" t="s">
        <v>1262</v>
      </c>
      <c r="FC3270" s="55" t="s">
        <v>1249</v>
      </c>
      <c r="FD3270" s="55">
        <v>0</v>
      </c>
      <c r="FF3270" s="55">
        <v>3263</v>
      </c>
      <c r="FG3270" s="55" t="s">
        <v>1313</v>
      </c>
      <c r="FH3270" s="55" t="s">
        <v>2048</v>
      </c>
      <c r="FI3270" s="55">
        <v>3</v>
      </c>
      <c r="FJ3270" s="55">
        <v>25000</v>
      </c>
      <c r="FK3270" s="55" t="s">
        <v>1249</v>
      </c>
      <c r="FL3270" s="55">
        <v>0.3</v>
      </c>
    </row>
    <row r="3271" ht="14.25" customHeight="1" outlineLevel="1" spans="152:168">
      <c r="EV3271" s="55">
        <v>3264</v>
      </c>
      <c r="EW3271" s="55" t="s">
        <v>1250</v>
      </c>
      <c r="EX3271" s="55" t="s">
        <v>1938</v>
      </c>
      <c r="EY3271" s="55">
        <v>1</v>
      </c>
      <c r="EZ3271" s="55">
        <v>1995</v>
      </c>
      <c r="FA3271" s="55">
        <v>2999</v>
      </c>
      <c r="FB3271" s="55" t="s">
        <v>1262</v>
      </c>
      <c r="FC3271" s="55" t="s">
        <v>1249</v>
      </c>
      <c r="FD3271" s="55">
        <v>0</v>
      </c>
      <c r="FF3271" s="55">
        <v>3264</v>
      </c>
      <c r="FG3271" s="55" t="s">
        <v>1313</v>
      </c>
      <c r="FH3271" s="55" t="s">
        <v>2048</v>
      </c>
      <c r="FI3271" s="55">
        <v>3</v>
      </c>
      <c r="FJ3271" s="55">
        <v>50000</v>
      </c>
      <c r="FK3271" s="55" t="s">
        <v>1249</v>
      </c>
      <c r="FL3271" s="55">
        <v>0.3</v>
      </c>
    </row>
    <row r="3272" ht="14.25" customHeight="1" outlineLevel="1" spans="152:168">
      <c r="EV3272" s="55">
        <v>3265</v>
      </c>
      <c r="EW3272" s="55" t="s">
        <v>1250</v>
      </c>
      <c r="EX3272" s="55" t="s">
        <v>1938</v>
      </c>
      <c r="EY3272" s="55">
        <v>2</v>
      </c>
      <c r="EZ3272" s="55">
        <v>0</v>
      </c>
      <c r="FA3272" s="55">
        <v>1994</v>
      </c>
      <c r="FB3272" s="55" t="s">
        <v>1262</v>
      </c>
      <c r="FC3272" s="55" t="s">
        <v>1249</v>
      </c>
      <c r="FD3272" s="55">
        <v>0</v>
      </c>
      <c r="FF3272" s="55">
        <v>3265</v>
      </c>
      <c r="FG3272" s="55" t="s">
        <v>1313</v>
      </c>
      <c r="FH3272" s="55" t="s">
        <v>2048</v>
      </c>
      <c r="FI3272" s="55">
        <v>3</v>
      </c>
      <c r="FJ3272" s="55">
        <v>80000</v>
      </c>
      <c r="FK3272" s="55" t="s">
        <v>1249</v>
      </c>
      <c r="FL3272" s="55">
        <v>0.3</v>
      </c>
    </row>
    <row r="3273" ht="14.25" customHeight="1" outlineLevel="1" spans="152:168">
      <c r="EV3273" s="55">
        <v>3266</v>
      </c>
      <c r="EW3273" s="55" t="s">
        <v>1250</v>
      </c>
      <c r="EX3273" s="55" t="s">
        <v>1938</v>
      </c>
      <c r="EY3273" s="55">
        <v>2</v>
      </c>
      <c r="EZ3273" s="55">
        <v>1995</v>
      </c>
      <c r="FA3273" s="55">
        <v>2999</v>
      </c>
      <c r="FB3273" s="55" t="s">
        <v>1262</v>
      </c>
      <c r="FC3273" s="55" t="s">
        <v>1249</v>
      </c>
      <c r="FD3273" s="55">
        <v>0</v>
      </c>
      <c r="FF3273" s="55">
        <v>3266</v>
      </c>
      <c r="FG3273" s="55" t="s">
        <v>1313</v>
      </c>
      <c r="FH3273" s="55" t="s">
        <v>2048</v>
      </c>
      <c r="FI3273" s="55">
        <v>3</v>
      </c>
      <c r="FJ3273" s="55">
        <v>130000</v>
      </c>
      <c r="FK3273" s="55" t="s">
        <v>1249</v>
      </c>
      <c r="FL3273" s="55">
        <v>0.3</v>
      </c>
    </row>
    <row r="3274" ht="14.25" customHeight="1" outlineLevel="1" spans="152:168">
      <c r="EV3274" s="55">
        <v>3267</v>
      </c>
      <c r="EW3274" s="55" t="s">
        <v>1250</v>
      </c>
      <c r="EX3274" s="55" t="s">
        <v>1738</v>
      </c>
      <c r="EY3274" s="55">
        <v>1</v>
      </c>
      <c r="EZ3274" s="55">
        <v>0</v>
      </c>
      <c r="FA3274" s="55">
        <v>1994</v>
      </c>
      <c r="FB3274" s="55" t="s">
        <v>1361</v>
      </c>
      <c r="FC3274" s="55" t="s">
        <v>1249</v>
      </c>
      <c r="FD3274" s="55">
        <v>4.5</v>
      </c>
      <c r="FF3274" s="55">
        <v>3267</v>
      </c>
      <c r="FG3274" s="55" t="s">
        <v>1313</v>
      </c>
      <c r="FH3274" s="55" t="s">
        <v>2048</v>
      </c>
      <c r="FI3274" s="55">
        <v>3</v>
      </c>
      <c r="FJ3274" s="55">
        <v>260000</v>
      </c>
      <c r="FK3274" s="55" t="s">
        <v>1249</v>
      </c>
      <c r="FL3274" s="55">
        <v>0.3</v>
      </c>
    </row>
    <row r="3275" ht="14.25" customHeight="1" outlineLevel="1" spans="152:168">
      <c r="EV3275" s="55">
        <v>3268</v>
      </c>
      <c r="EW3275" s="55" t="s">
        <v>1250</v>
      </c>
      <c r="EX3275" s="55" t="s">
        <v>1738</v>
      </c>
      <c r="EY3275" s="55">
        <v>1</v>
      </c>
      <c r="EZ3275" s="55">
        <v>1995</v>
      </c>
      <c r="FA3275" s="55">
        <v>2999</v>
      </c>
      <c r="FB3275" s="55" t="s">
        <v>1361</v>
      </c>
      <c r="FC3275" s="55" t="s">
        <v>1249</v>
      </c>
      <c r="FD3275" s="55">
        <v>4.5</v>
      </c>
      <c r="FF3275" s="55">
        <v>3268</v>
      </c>
      <c r="FG3275" s="55" t="s">
        <v>1313</v>
      </c>
      <c r="FH3275" s="55" t="s">
        <v>2048</v>
      </c>
      <c r="FI3275" s="55">
        <v>3</v>
      </c>
      <c r="FJ3275" s="55">
        <v>400000</v>
      </c>
      <c r="FK3275" s="55" t="s">
        <v>1249</v>
      </c>
      <c r="FL3275" s="55">
        <v>0.3</v>
      </c>
    </row>
    <row r="3276" ht="14.25" customHeight="1" outlineLevel="1" spans="152:168">
      <c r="EV3276" s="55">
        <v>3269</v>
      </c>
      <c r="EW3276" s="55" t="s">
        <v>1250</v>
      </c>
      <c r="EX3276" s="55" t="s">
        <v>1738</v>
      </c>
      <c r="EY3276" s="55">
        <v>2</v>
      </c>
      <c r="EZ3276" s="55">
        <v>0</v>
      </c>
      <c r="FA3276" s="55">
        <v>1994</v>
      </c>
      <c r="FB3276" s="55" t="s">
        <v>1361</v>
      </c>
      <c r="FC3276" s="55" t="s">
        <v>1249</v>
      </c>
      <c r="FD3276" s="55">
        <v>4.5</v>
      </c>
      <c r="FF3276" s="55">
        <v>3269</v>
      </c>
      <c r="FG3276" s="55" t="s">
        <v>1313</v>
      </c>
      <c r="FH3276" s="55" t="s">
        <v>2048</v>
      </c>
      <c r="FI3276" s="55">
        <v>3</v>
      </c>
      <c r="FJ3276" s="55">
        <v>530000</v>
      </c>
      <c r="FK3276" s="55" t="s">
        <v>1249</v>
      </c>
      <c r="FL3276" s="55">
        <v>0.3</v>
      </c>
    </row>
    <row r="3277" ht="14.25" customHeight="1" outlineLevel="1" spans="152:168">
      <c r="EV3277" s="55">
        <v>3270</v>
      </c>
      <c r="EW3277" s="55" t="s">
        <v>1250</v>
      </c>
      <c r="EX3277" s="55" t="s">
        <v>1738</v>
      </c>
      <c r="EY3277" s="55">
        <v>2</v>
      </c>
      <c r="EZ3277" s="55">
        <v>1995</v>
      </c>
      <c r="FA3277" s="55">
        <v>2999</v>
      </c>
      <c r="FB3277" s="55" t="s">
        <v>1361</v>
      </c>
      <c r="FC3277" s="55" t="s">
        <v>1249</v>
      </c>
      <c r="FD3277" s="55">
        <v>4.5</v>
      </c>
      <c r="FF3277" s="55">
        <v>3270</v>
      </c>
      <c r="FG3277" s="55" t="s">
        <v>1313</v>
      </c>
      <c r="FH3277" s="55" t="s">
        <v>2048</v>
      </c>
      <c r="FI3277" s="55">
        <v>3</v>
      </c>
      <c r="FJ3277" s="55">
        <v>540000</v>
      </c>
      <c r="FK3277" s="55" t="s">
        <v>1249</v>
      </c>
      <c r="FL3277" s="55">
        <v>0.3</v>
      </c>
    </row>
    <row r="3278" ht="14.25" customHeight="1" outlineLevel="1" spans="152:168">
      <c r="EV3278" s="55">
        <v>3271</v>
      </c>
      <c r="EW3278" s="55" t="s">
        <v>1250</v>
      </c>
      <c r="EX3278" s="55" t="s">
        <v>1738</v>
      </c>
      <c r="EY3278" s="55">
        <v>3</v>
      </c>
      <c r="EZ3278" s="55">
        <v>0</v>
      </c>
      <c r="FA3278" s="55">
        <v>1994</v>
      </c>
      <c r="FB3278" s="55" t="s">
        <v>1262</v>
      </c>
      <c r="FC3278" s="55" t="s">
        <v>1249</v>
      </c>
      <c r="FD3278" s="55">
        <v>4.5</v>
      </c>
      <c r="FF3278" s="55">
        <v>3271</v>
      </c>
      <c r="FG3278" s="55" t="s">
        <v>1313</v>
      </c>
      <c r="FH3278" s="55" t="s">
        <v>2048</v>
      </c>
      <c r="FI3278" s="55">
        <v>4</v>
      </c>
      <c r="FJ3278" s="55">
        <v>0</v>
      </c>
      <c r="FK3278" s="55" t="s">
        <v>1249</v>
      </c>
      <c r="FL3278" s="55">
        <v>0.4</v>
      </c>
    </row>
    <row r="3279" ht="14.25" customHeight="1" outlineLevel="1" spans="152:168">
      <c r="EV3279" s="55">
        <v>3272</v>
      </c>
      <c r="EW3279" s="55" t="s">
        <v>1250</v>
      </c>
      <c r="EX3279" s="55" t="s">
        <v>1738</v>
      </c>
      <c r="EY3279" s="55">
        <v>3</v>
      </c>
      <c r="EZ3279" s="55">
        <v>1995</v>
      </c>
      <c r="FA3279" s="55">
        <v>2999</v>
      </c>
      <c r="FB3279" s="55" t="s">
        <v>1262</v>
      </c>
      <c r="FC3279" s="55" t="s">
        <v>1249</v>
      </c>
      <c r="FD3279" s="55">
        <v>4.5</v>
      </c>
      <c r="FF3279" s="55">
        <v>3272</v>
      </c>
      <c r="FG3279" s="55" t="s">
        <v>1313</v>
      </c>
      <c r="FH3279" s="55" t="s">
        <v>2048</v>
      </c>
      <c r="FI3279" s="55">
        <v>4</v>
      </c>
      <c r="FJ3279" s="55">
        <v>1000</v>
      </c>
      <c r="FK3279" s="55" t="s">
        <v>1249</v>
      </c>
      <c r="FL3279" s="55">
        <v>0.35</v>
      </c>
    </row>
    <row r="3280" ht="14.25" customHeight="1" outlineLevel="1" spans="152:168">
      <c r="EV3280" s="55">
        <v>3273</v>
      </c>
      <c r="EW3280" s="55" t="s">
        <v>1250</v>
      </c>
      <c r="EX3280" s="55" t="s">
        <v>1738</v>
      </c>
      <c r="EY3280" s="55">
        <v>3</v>
      </c>
      <c r="EZ3280" s="55">
        <v>0</v>
      </c>
      <c r="FA3280" s="55">
        <v>1994</v>
      </c>
      <c r="FB3280" s="55" t="s">
        <v>1361</v>
      </c>
      <c r="FC3280" s="55" t="s">
        <v>1249</v>
      </c>
      <c r="FD3280" s="55">
        <v>4.5</v>
      </c>
      <c r="FF3280" s="55">
        <v>3273</v>
      </c>
      <c r="FG3280" s="55" t="s">
        <v>1313</v>
      </c>
      <c r="FH3280" s="55" t="s">
        <v>2048</v>
      </c>
      <c r="FI3280" s="55">
        <v>4</v>
      </c>
      <c r="FJ3280" s="55">
        <v>2500</v>
      </c>
      <c r="FK3280" s="55" t="s">
        <v>1249</v>
      </c>
      <c r="FL3280" s="55">
        <v>0.3</v>
      </c>
    </row>
    <row r="3281" ht="14.25" customHeight="1" outlineLevel="1" spans="152:168">
      <c r="EV3281" s="55">
        <v>3274</v>
      </c>
      <c r="EW3281" s="55" t="s">
        <v>1250</v>
      </c>
      <c r="EX3281" s="55" t="s">
        <v>1738</v>
      </c>
      <c r="EY3281" s="55">
        <v>3</v>
      </c>
      <c r="EZ3281" s="55">
        <v>1995</v>
      </c>
      <c r="FA3281" s="55">
        <v>2999</v>
      </c>
      <c r="FB3281" s="55" t="s">
        <v>1361</v>
      </c>
      <c r="FC3281" s="55" t="s">
        <v>1249</v>
      </c>
      <c r="FD3281" s="55">
        <v>4.5</v>
      </c>
      <c r="FF3281" s="55">
        <v>3274</v>
      </c>
      <c r="FG3281" s="55" t="s">
        <v>1313</v>
      </c>
      <c r="FH3281" s="55" t="s">
        <v>2048</v>
      </c>
      <c r="FI3281" s="55">
        <v>4</v>
      </c>
      <c r="FJ3281" s="55">
        <v>5000</v>
      </c>
      <c r="FK3281" s="55" t="s">
        <v>1249</v>
      </c>
      <c r="FL3281" s="55">
        <v>0.3</v>
      </c>
    </row>
    <row r="3282" ht="14.25" customHeight="1" outlineLevel="1" spans="152:168">
      <c r="EV3282" s="55">
        <v>3275</v>
      </c>
      <c r="EW3282" s="55" t="s">
        <v>1250</v>
      </c>
      <c r="EX3282" s="55" t="s">
        <v>1738</v>
      </c>
      <c r="EY3282" s="55">
        <v>4</v>
      </c>
      <c r="EZ3282" s="55">
        <v>0</v>
      </c>
      <c r="FA3282" s="55">
        <v>1994</v>
      </c>
      <c r="FB3282" s="55" t="s">
        <v>1361</v>
      </c>
      <c r="FC3282" s="55" t="s">
        <v>1249</v>
      </c>
      <c r="FD3282" s="55">
        <v>4.5</v>
      </c>
      <c r="FF3282" s="55">
        <v>3275</v>
      </c>
      <c r="FG3282" s="55" t="s">
        <v>1313</v>
      </c>
      <c r="FH3282" s="55" t="s">
        <v>2048</v>
      </c>
      <c r="FI3282" s="55">
        <v>4</v>
      </c>
      <c r="FJ3282" s="55">
        <v>10000</v>
      </c>
      <c r="FK3282" s="55" t="s">
        <v>1249</v>
      </c>
      <c r="FL3282" s="55">
        <v>0.3</v>
      </c>
    </row>
    <row r="3283" ht="14.25" customHeight="1" outlineLevel="1" spans="152:168">
      <c r="EV3283" s="55">
        <v>3276</v>
      </c>
      <c r="EW3283" s="55" t="s">
        <v>1250</v>
      </c>
      <c r="EX3283" s="55" t="s">
        <v>1738</v>
      </c>
      <c r="EY3283" s="55">
        <v>4</v>
      </c>
      <c r="EZ3283" s="55">
        <v>1995</v>
      </c>
      <c r="FA3283" s="55">
        <v>2999</v>
      </c>
      <c r="FB3283" s="55" t="s">
        <v>1361</v>
      </c>
      <c r="FC3283" s="55" t="s">
        <v>1249</v>
      </c>
      <c r="FD3283" s="55">
        <v>4.5</v>
      </c>
      <c r="FF3283" s="55">
        <v>3276</v>
      </c>
      <c r="FG3283" s="55" t="s">
        <v>1313</v>
      </c>
      <c r="FH3283" s="55" t="s">
        <v>2048</v>
      </c>
      <c r="FI3283" s="55">
        <v>4</v>
      </c>
      <c r="FJ3283" s="55">
        <v>25000</v>
      </c>
      <c r="FK3283" s="55" t="s">
        <v>1249</v>
      </c>
      <c r="FL3283" s="55">
        <v>0.3</v>
      </c>
    </row>
    <row r="3284" ht="14.25" customHeight="1" outlineLevel="1" spans="152:168">
      <c r="EV3284" s="55">
        <v>3277</v>
      </c>
      <c r="EW3284" s="55" t="s">
        <v>1250</v>
      </c>
      <c r="EX3284" s="55" t="s">
        <v>1738</v>
      </c>
      <c r="EY3284" s="55">
        <v>5</v>
      </c>
      <c r="EZ3284" s="55">
        <v>0</v>
      </c>
      <c r="FA3284" s="55">
        <v>1994</v>
      </c>
      <c r="FB3284" s="55" t="s">
        <v>1361</v>
      </c>
      <c r="FC3284" s="55" t="s">
        <v>1249</v>
      </c>
      <c r="FD3284" s="55">
        <v>4.5</v>
      </c>
      <c r="FF3284" s="55">
        <v>3277</v>
      </c>
      <c r="FG3284" s="55" t="s">
        <v>1313</v>
      </c>
      <c r="FH3284" s="55" t="s">
        <v>2048</v>
      </c>
      <c r="FI3284" s="55">
        <v>4</v>
      </c>
      <c r="FJ3284" s="55">
        <v>50000</v>
      </c>
      <c r="FK3284" s="55" t="s">
        <v>1249</v>
      </c>
      <c r="FL3284" s="55">
        <v>0.3</v>
      </c>
    </row>
    <row r="3285" ht="14.25" customHeight="1" outlineLevel="1" spans="152:168">
      <c r="EV3285" s="55">
        <v>3278</v>
      </c>
      <c r="EW3285" s="55" t="s">
        <v>1250</v>
      </c>
      <c r="EX3285" s="55" t="s">
        <v>1738</v>
      </c>
      <c r="EY3285" s="55">
        <v>5</v>
      </c>
      <c r="EZ3285" s="55">
        <v>1995</v>
      </c>
      <c r="FA3285" s="55">
        <v>2999</v>
      </c>
      <c r="FB3285" s="55" t="s">
        <v>1361</v>
      </c>
      <c r="FC3285" s="55" t="s">
        <v>1249</v>
      </c>
      <c r="FD3285" s="55">
        <v>4.5</v>
      </c>
      <c r="FF3285" s="55">
        <v>3278</v>
      </c>
      <c r="FG3285" s="55" t="s">
        <v>1313</v>
      </c>
      <c r="FH3285" s="55" t="s">
        <v>2048</v>
      </c>
      <c r="FI3285" s="55">
        <v>4</v>
      </c>
      <c r="FJ3285" s="55">
        <v>80000</v>
      </c>
      <c r="FK3285" s="55" t="s">
        <v>1249</v>
      </c>
      <c r="FL3285" s="55">
        <v>0.3</v>
      </c>
    </row>
    <row r="3286" ht="14.25" customHeight="1" outlineLevel="1" spans="152:168">
      <c r="EV3286" s="55">
        <v>3279</v>
      </c>
      <c r="EW3286" s="55" t="s">
        <v>1250</v>
      </c>
      <c r="EX3286" s="55" t="s">
        <v>1963</v>
      </c>
      <c r="EY3286" s="55">
        <v>1</v>
      </c>
      <c r="EZ3286" s="55">
        <v>0</v>
      </c>
      <c r="FA3286" s="55">
        <v>1994</v>
      </c>
      <c r="FB3286" s="55" t="s">
        <v>1262</v>
      </c>
      <c r="FC3286" s="55" t="s">
        <v>1249</v>
      </c>
      <c r="FD3286" s="55">
        <v>0</v>
      </c>
      <c r="FF3286" s="55">
        <v>3279</v>
      </c>
      <c r="FG3286" s="55" t="s">
        <v>1313</v>
      </c>
      <c r="FH3286" s="55" t="s">
        <v>2048</v>
      </c>
      <c r="FI3286" s="55">
        <v>4</v>
      </c>
      <c r="FJ3286" s="55">
        <v>130000</v>
      </c>
      <c r="FK3286" s="55" t="s">
        <v>1249</v>
      </c>
      <c r="FL3286" s="55">
        <v>0.3</v>
      </c>
    </row>
    <row r="3287" ht="14.25" customHeight="1" outlineLevel="1" spans="152:168">
      <c r="EV3287" s="55">
        <v>3280</v>
      </c>
      <c r="EW3287" s="55" t="s">
        <v>1250</v>
      </c>
      <c r="EX3287" s="55" t="s">
        <v>1963</v>
      </c>
      <c r="EY3287" s="55">
        <v>1</v>
      </c>
      <c r="EZ3287" s="55">
        <v>1995</v>
      </c>
      <c r="FA3287" s="55">
        <v>2999</v>
      </c>
      <c r="FB3287" s="55" t="s">
        <v>1262</v>
      </c>
      <c r="FC3287" s="55" t="s">
        <v>1249</v>
      </c>
      <c r="FD3287" s="55">
        <v>0</v>
      </c>
      <c r="FF3287" s="55">
        <v>3280</v>
      </c>
      <c r="FG3287" s="55" t="s">
        <v>1313</v>
      </c>
      <c r="FH3287" s="55" t="s">
        <v>2048</v>
      </c>
      <c r="FI3287" s="55">
        <v>4</v>
      </c>
      <c r="FJ3287" s="55">
        <v>260000</v>
      </c>
      <c r="FK3287" s="55" t="s">
        <v>1249</v>
      </c>
      <c r="FL3287" s="55">
        <v>0.3</v>
      </c>
    </row>
    <row r="3288" ht="14.25" customHeight="1" outlineLevel="1" spans="152:168">
      <c r="EV3288" s="55">
        <v>3281</v>
      </c>
      <c r="EW3288" s="55" t="s">
        <v>1250</v>
      </c>
      <c r="EX3288" s="55" t="s">
        <v>2016</v>
      </c>
      <c r="EY3288" s="55">
        <v>1</v>
      </c>
      <c r="EZ3288" s="55">
        <v>0</v>
      </c>
      <c r="FA3288" s="55">
        <v>1994</v>
      </c>
      <c r="FB3288" s="55" t="s">
        <v>1361</v>
      </c>
      <c r="FC3288" s="55" t="s">
        <v>1249</v>
      </c>
      <c r="FD3288" s="55">
        <v>2.8</v>
      </c>
      <c r="FF3288" s="55">
        <v>3281</v>
      </c>
      <c r="FG3288" s="55" t="s">
        <v>1313</v>
      </c>
      <c r="FH3288" s="55" t="s">
        <v>2048</v>
      </c>
      <c r="FI3288" s="55">
        <v>4</v>
      </c>
      <c r="FJ3288" s="55">
        <v>400000</v>
      </c>
      <c r="FK3288" s="55" t="s">
        <v>1249</v>
      </c>
      <c r="FL3288" s="55">
        <v>0.3</v>
      </c>
    </row>
    <row r="3289" ht="14.25" customHeight="1" outlineLevel="1" spans="152:168">
      <c r="EV3289" s="55">
        <v>3282</v>
      </c>
      <c r="EW3289" s="55" t="s">
        <v>1250</v>
      </c>
      <c r="EX3289" s="55" t="s">
        <v>2016</v>
      </c>
      <c r="EY3289" s="55">
        <v>1</v>
      </c>
      <c r="EZ3289" s="55">
        <v>1995</v>
      </c>
      <c r="FA3289" s="55">
        <v>2999</v>
      </c>
      <c r="FB3289" s="55" t="s">
        <v>1361</v>
      </c>
      <c r="FC3289" s="55" t="s">
        <v>1249</v>
      </c>
      <c r="FD3289" s="55">
        <v>2.8</v>
      </c>
      <c r="FF3289" s="55">
        <v>3282</v>
      </c>
      <c r="FG3289" s="55" t="s">
        <v>1313</v>
      </c>
      <c r="FH3289" s="55" t="s">
        <v>2048</v>
      </c>
      <c r="FI3289" s="55">
        <v>4</v>
      </c>
      <c r="FJ3289" s="55">
        <v>530000</v>
      </c>
      <c r="FK3289" s="55" t="s">
        <v>1249</v>
      </c>
      <c r="FL3289" s="55">
        <v>0.3</v>
      </c>
    </row>
    <row r="3290" ht="14.25" customHeight="1" outlineLevel="1" spans="152:168">
      <c r="EV3290" s="55">
        <v>3283</v>
      </c>
      <c r="EW3290" s="55" t="s">
        <v>1250</v>
      </c>
      <c r="EX3290" s="55" t="s">
        <v>2016</v>
      </c>
      <c r="EY3290" s="55">
        <v>10</v>
      </c>
      <c r="EZ3290" s="55">
        <v>0</v>
      </c>
      <c r="FA3290" s="55">
        <v>1994</v>
      </c>
      <c r="FB3290" s="55" t="s">
        <v>1361</v>
      </c>
      <c r="FC3290" s="55" t="s">
        <v>1249</v>
      </c>
      <c r="FD3290" s="55">
        <v>2.8</v>
      </c>
      <c r="FF3290" s="55">
        <v>3283</v>
      </c>
      <c r="FG3290" s="55" t="s">
        <v>1313</v>
      </c>
      <c r="FH3290" s="55" t="s">
        <v>2048</v>
      </c>
      <c r="FI3290" s="55">
        <v>4</v>
      </c>
      <c r="FJ3290" s="55">
        <v>540000</v>
      </c>
      <c r="FK3290" s="55" t="s">
        <v>1249</v>
      </c>
      <c r="FL3290" s="55">
        <v>0.3</v>
      </c>
    </row>
    <row r="3291" ht="14.25" customHeight="1" outlineLevel="1" spans="152:168">
      <c r="EV3291" s="55">
        <v>3284</v>
      </c>
      <c r="EW3291" s="55" t="s">
        <v>1250</v>
      </c>
      <c r="EX3291" s="55" t="s">
        <v>2016</v>
      </c>
      <c r="EY3291" s="55">
        <v>10</v>
      </c>
      <c r="EZ3291" s="55">
        <v>1995</v>
      </c>
      <c r="FA3291" s="55">
        <v>2999</v>
      </c>
      <c r="FB3291" s="55" t="s">
        <v>1361</v>
      </c>
      <c r="FC3291" s="55" t="s">
        <v>1249</v>
      </c>
      <c r="FD3291" s="55">
        <v>2.8</v>
      </c>
      <c r="FF3291" s="55">
        <v>3284</v>
      </c>
      <c r="FG3291" s="55" t="s">
        <v>1313</v>
      </c>
      <c r="FH3291" s="55" t="s">
        <v>2048</v>
      </c>
      <c r="FI3291" s="55">
        <v>5</v>
      </c>
      <c r="FJ3291" s="55">
        <v>0</v>
      </c>
      <c r="FK3291" s="55" t="s">
        <v>1249</v>
      </c>
      <c r="FL3291" s="55">
        <v>0.33</v>
      </c>
    </row>
    <row r="3292" ht="14.25" customHeight="1" outlineLevel="1" spans="152:168">
      <c r="EV3292" s="55">
        <v>3285</v>
      </c>
      <c r="EW3292" s="55" t="s">
        <v>1250</v>
      </c>
      <c r="EX3292" s="55" t="s">
        <v>2016</v>
      </c>
      <c r="EY3292" s="55">
        <v>11</v>
      </c>
      <c r="EZ3292" s="55">
        <v>0</v>
      </c>
      <c r="FA3292" s="55">
        <v>1994</v>
      </c>
      <c r="FB3292" s="55" t="s">
        <v>1361</v>
      </c>
      <c r="FC3292" s="55" t="s">
        <v>1249</v>
      </c>
      <c r="FD3292" s="55">
        <v>2.8</v>
      </c>
      <c r="FF3292" s="55">
        <v>3285</v>
      </c>
      <c r="FG3292" s="55" t="s">
        <v>1313</v>
      </c>
      <c r="FH3292" s="55" t="s">
        <v>2048</v>
      </c>
      <c r="FI3292" s="55">
        <v>5</v>
      </c>
      <c r="FJ3292" s="55">
        <v>1000</v>
      </c>
      <c r="FK3292" s="55" t="s">
        <v>1249</v>
      </c>
      <c r="FL3292" s="55">
        <v>0.32</v>
      </c>
    </row>
    <row r="3293" ht="14.25" customHeight="1" outlineLevel="1" spans="152:168">
      <c r="EV3293" s="55">
        <v>3286</v>
      </c>
      <c r="EW3293" s="55" t="s">
        <v>1250</v>
      </c>
      <c r="EX3293" s="55" t="s">
        <v>2016</v>
      </c>
      <c r="EY3293" s="55">
        <v>11</v>
      </c>
      <c r="EZ3293" s="55">
        <v>1995</v>
      </c>
      <c r="FA3293" s="55">
        <v>2999</v>
      </c>
      <c r="FB3293" s="55" t="s">
        <v>1361</v>
      </c>
      <c r="FC3293" s="55" t="s">
        <v>1249</v>
      </c>
      <c r="FD3293" s="55">
        <v>2.8</v>
      </c>
      <c r="FF3293" s="55">
        <v>3286</v>
      </c>
      <c r="FG3293" s="55" t="s">
        <v>1313</v>
      </c>
      <c r="FH3293" s="55" t="s">
        <v>2048</v>
      </c>
      <c r="FI3293" s="55">
        <v>5</v>
      </c>
      <c r="FJ3293" s="55">
        <v>2500</v>
      </c>
      <c r="FK3293" s="55" t="s">
        <v>1249</v>
      </c>
      <c r="FL3293" s="55">
        <v>0.3</v>
      </c>
    </row>
    <row r="3294" ht="14.25" customHeight="1" outlineLevel="1" spans="152:168">
      <c r="EV3294" s="55">
        <v>3287</v>
      </c>
      <c r="EW3294" s="55" t="s">
        <v>1250</v>
      </c>
      <c r="EX3294" s="55" t="s">
        <v>2016</v>
      </c>
      <c r="EY3294" s="55">
        <v>12</v>
      </c>
      <c r="EZ3294" s="55">
        <v>0</v>
      </c>
      <c r="FA3294" s="55">
        <v>1994</v>
      </c>
      <c r="FB3294" s="55" t="s">
        <v>1361</v>
      </c>
      <c r="FC3294" s="55" t="s">
        <v>1249</v>
      </c>
      <c r="FD3294" s="55">
        <v>2.8</v>
      </c>
      <c r="FF3294" s="55">
        <v>3287</v>
      </c>
      <c r="FG3294" s="55" t="s">
        <v>1313</v>
      </c>
      <c r="FH3294" s="55" t="s">
        <v>2048</v>
      </c>
      <c r="FI3294" s="55">
        <v>5</v>
      </c>
      <c r="FJ3294" s="55">
        <v>5000</v>
      </c>
      <c r="FK3294" s="55" t="s">
        <v>1249</v>
      </c>
      <c r="FL3294" s="55">
        <v>0.3</v>
      </c>
    </row>
    <row r="3295" ht="14.25" customHeight="1" outlineLevel="1" spans="152:168">
      <c r="EV3295" s="55">
        <v>3288</v>
      </c>
      <c r="EW3295" s="55" t="s">
        <v>1250</v>
      </c>
      <c r="EX3295" s="55" t="s">
        <v>2016</v>
      </c>
      <c r="EY3295" s="55">
        <v>12</v>
      </c>
      <c r="EZ3295" s="55">
        <v>1995</v>
      </c>
      <c r="FA3295" s="55">
        <v>2999</v>
      </c>
      <c r="FB3295" s="55" t="s">
        <v>1361</v>
      </c>
      <c r="FC3295" s="55" t="s">
        <v>1249</v>
      </c>
      <c r="FD3295" s="55">
        <v>2.8</v>
      </c>
      <c r="FF3295" s="55">
        <v>3288</v>
      </c>
      <c r="FG3295" s="55" t="s">
        <v>1313</v>
      </c>
      <c r="FH3295" s="55" t="s">
        <v>2048</v>
      </c>
      <c r="FI3295" s="55">
        <v>5</v>
      </c>
      <c r="FJ3295" s="55">
        <v>10000</v>
      </c>
      <c r="FK3295" s="55" t="s">
        <v>1249</v>
      </c>
      <c r="FL3295" s="55">
        <v>0.3</v>
      </c>
    </row>
    <row r="3296" ht="14.25" customHeight="1" outlineLevel="1" spans="152:168">
      <c r="EV3296" s="55">
        <v>3289</v>
      </c>
      <c r="EW3296" s="55" t="s">
        <v>1250</v>
      </c>
      <c r="EX3296" s="55" t="s">
        <v>2016</v>
      </c>
      <c r="EY3296" s="55">
        <v>13</v>
      </c>
      <c r="EZ3296" s="55">
        <v>0</v>
      </c>
      <c r="FA3296" s="55">
        <v>1994</v>
      </c>
      <c r="FB3296" s="55" t="s">
        <v>1361</v>
      </c>
      <c r="FC3296" s="55" t="s">
        <v>1249</v>
      </c>
      <c r="FD3296" s="55">
        <v>2.8</v>
      </c>
      <c r="FF3296" s="55">
        <v>3289</v>
      </c>
      <c r="FG3296" s="55" t="s">
        <v>1313</v>
      </c>
      <c r="FH3296" s="55" t="s">
        <v>2048</v>
      </c>
      <c r="FI3296" s="55">
        <v>5</v>
      </c>
      <c r="FJ3296" s="55">
        <v>25000</v>
      </c>
      <c r="FK3296" s="55" t="s">
        <v>1249</v>
      </c>
      <c r="FL3296" s="55">
        <v>0.3</v>
      </c>
    </row>
    <row r="3297" ht="14.25" customHeight="1" outlineLevel="1" spans="152:168">
      <c r="EV3297" s="55">
        <v>3290</v>
      </c>
      <c r="EW3297" s="55" t="s">
        <v>1250</v>
      </c>
      <c r="EX3297" s="55" t="s">
        <v>2016</v>
      </c>
      <c r="EY3297" s="55">
        <v>13</v>
      </c>
      <c r="EZ3297" s="55">
        <v>1995</v>
      </c>
      <c r="FA3297" s="55">
        <v>2999</v>
      </c>
      <c r="FB3297" s="55" t="s">
        <v>1361</v>
      </c>
      <c r="FC3297" s="55" t="s">
        <v>1249</v>
      </c>
      <c r="FD3297" s="55">
        <v>2.8</v>
      </c>
      <c r="FF3297" s="55">
        <v>3290</v>
      </c>
      <c r="FG3297" s="55" t="s">
        <v>1313</v>
      </c>
      <c r="FH3297" s="55" t="s">
        <v>2048</v>
      </c>
      <c r="FI3297" s="55">
        <v>5</v>
      </c>
      <c r="FJ3297" s="55">
        <v>50000</v>
      </c>
      <c r="FK3297" s="55" t="s">
        <v>1249</v>
      </c>
      <c r="FL3297" s="55">
        <v>0.3</v>
      </c>
    </row>
    <row r="3298" ht="14.25" customHeight="1" outlineLevel="1" spans="152:168">
      <c r="EV3298" s="55">
        <v>3291</v>
      </c>
      <c r="EW3298" s="55" t="s">
        <v>1250</v>
      </c>
      <c r="EX3298" s="55" t="s">
        <v>2016</v>
      </c>
      <c r="EY3298" s="55">
        <v>2</v>
      </c>
      <c r="EZ3298" s="55">
        <v>0</v>
      </c>
      <c r="FA3298" s="55">
        <v>1994</v>
      </c>
      <c r="FB3298" s="55" t="s">
        <v>1361</v>
      </c>
      <c r="FC3298" s="55" t="s">
        <v>1249</v>
      </c>
      <c r="FD3298" s="55">
        <v>2.8</v>
      </c>
      <c r="FF3298" s="55">
        <v>3291</v>
      </c>
      <c r="FG3298" s="55" t="s">
        <v>1313</v>
      </c>
      <c r="FH3298" s="55" t="s">
        <v>2048</v>
      </c>
      <c r="FI3298" s="55">
        <v>5</v>
      </c>
      <c r="FJ3298" s="55">
        <v>80000</v>
      </c>
      <c r="FK3298" s="55" t="s">
        <v>1249</v>
      </c>
      <c r="FL3298" s="55">
        <v>0.3</v>
      </c>
    </row>
    <row r="3299" ht="14.25" customHeight="1" outlineLevel="1" spans="152:168">
      <c r="EV3299" s="55">
        <v>3292</v>
      </c>
      <c r="EW3299" s="55" t="s">
        <v>1250</v>
      </c>
      <c r="EX3299" s="55" t="s">
        <v>2016</v>
      </c>
      <c r="EY3299" s="55">
        <v>2</v>
      </c>
      <c r="EZ3299" s="55">
        <v>1995</v>
      </c>
      <c r="FA3299" s="55">
        <v>2999</v>
      </c>
      <c r="FB3299" s="55" t="s">
        <v>1361</v>
      </c>
      <c r="FC3299" s="55" t="s">
        <v>1249</v>
      </c>
      <c r="FD3299" s="55">
        <v>2.8</v>
      </c>
      <c r="FF3299" s="55">
        <v>3292</v>
      </c>
      <c r="FG3299" s="55" t="s">
        <v>1313</v>
      </c>
      <c r="FH3299" s="55" t="s">
        <v>2048</v>
      </c>
      <c r="FI3299" s="55">
        <v>5</v>
      </c>
      <c r="FJ3299" s="55">
        <v>130000</v>
      </c>
      <c r="FK3299" s="55" t="s">
        <v>1249</v>
      </c>
      <c r="FL3299" s="55">
        <v>0.3</v>
      </c>
    </row>
    <row r="3300" ht="14.25" customHeight="1" outlineLevel="1" spans="152:168">
      <c r="EV3300" s="55">
        <v>3293</v>
      </c>
      <c r="EW3300" s="55" t="s">
        <v>1250</v>
      </c>
      <c r="EX3300" s="55" t="s">
        <v>2016</v>
      </c>
      <c r="EY3300" s="55">
        <v>3</v>
      </c>
      <c r="EZ3300" s="55">
        <v>0</v>
      </c>
      <c r="FA3300" s="55">
        <v>1994</v>
      </c>
      <c r="FB3300" s="55" t="s">
        <v>1262</v>
      </c>
      <c r="FC3300" s="55" t="s">
        <v>1249</v>
      </c>
      <c r="FD3300" s="55">
        <v>2.8</v>
      </c>
      <c r="FF3300" s="55">
        <v>3293</v>
      </c>
      <c r="FG3300" s="55" t="s">
        <v>1313</v>
      </c>
      <c r="FH3300" s="55" t="s">
        <v>2048</v>
      </c>
      <c r="FI3300" s="55">
        <v>5</v>
      </c>
      <c r="FJ3300" s="55">
        <v>260000</v>
      </c>
      <c r="FK3300" s="55" t="s">
        <v>1249</v>
      </c>
      <c r="FL3300" s="55">
        <v>0.3</v>
      </c>
    </row>
    <row r="3301" ht="14.25" customHeight="1" outlineLevel="1" spans="152:168">
      <c r="EV3301" s="55">
        <v>3294</v>
      </c>
      <c r="EW3301" s="55" t="s">
        <v>1250</v>
      </c>
      <c r="EX3301" s="55" t="s">
        <v>2016</v>
      </c>
      <c r="EY3301" s="55">
        <v>3</v>
      </c>
      <c r="EZ3301" s="55">
        <v>1995</v>
      </c>
      <c r="FA3301" s="55">
        <v>2999</v>
      </c>
      <c r="FB3301" s="55" t="s">
        <v>1262</v>
      </c>
      <c r="FC3301" s="55" t="s">
        <v>1249</v>
      </c>
      <c r="FD3301" s="55">
        <v>2.8</v>
      </c>
      <c r="FF3301" s="55">
        <v>3294</v>
      </c>
      <c r="FG3301" s="55" t="s">
        <v>1313</v>
      </c>
      <c r="FH3301" s="55" t="s">
        <v>2048</v>
      </c>
      <c r="FI3301" s="55">
        <v>5</v>
      </c>
      <c r="FJ3301" s="55">
        <v>400000</v>
      </c>
      <c r="FK3301" s="55" t="s">
        <v>1249</v>
      </c>
      <c r="FL3301" s="55">
        <v>0.3</v>
      </c>
    </row>
    <row r="3302" ht="14.25" customHeight="1" outlineLevel="1" spans="152:168">
      <c r="EV3302" s="55">
        <v>3295</v>
      </c>
      <c r="EW3302" s="55" t="s">
        <v>1250</v>
      </c>
      <c r="EX3302" s="55" t="s">
        <v>2016</v>
      </c>
      <c r="EY3302" s="55">
        <v>4</v>
      </c>
      <c r="EZ3302" s="55">
        <v>0</v>
      </c>
      <c r="FA3302" s="55">
        <v>1994</v>
      </c>
      <c r="FB3302" s="55" t="s">
        <v>1262</v>
      </c>
      <c r="FC3302" s="55" t="s">
        <v>1249</v>
      </c>
      <c r="FD3302" s="55">
        <v>2.8</v>
      </c>
      <c r="FF3302" s="55">
        <v>3295</v>
      </c>
      <c r="FG3302" s="55" t="s">
        <v>1313</v>
      </c>
      <c r="FH3302" s="55" t="s">
        <v>2048</v>
      </c>
      <c r="FI3302" s="55">
        <v>5</v>
      </c>
      <c r="FJ3302" s="55">
        <v>530000</v>
      </c>
      <c r="FK3302" s="55" t="s">
        <v>1249</v>
      </c>
      <c r="FL3302" s="55">
        <v>0.3</v>
      </c>
    </row>
    <row r="3303" ht="14.25" customHeight="1" outlineLevel="1" spans="152:168">
      <c r="EV3303" s="55">
        <v>3296</v>
      </c>
      <c r="EW3303" s="55" t="s">
        <v>1250</v>
      </c>
      <c r="EX3303" s="55" t="s">
        <v>2016</v>
      </c>
      <c r="EY3303" s="55">
        <v>4</v>
      </c>
      <c r="EZ3303" s="55">
        <v>1995</v>
      </c>
      <c r="FA3303" s="55">
        <v>2999</v>
      </c>
      <c r="FB3303" s="55" t="s">
        <v>1262</v>
      </c>
      <c r="FC3303" s="55" t="s">
        <v>1249</v>
      </c>
      <c r="FD3303" s="55">
        <v>2.8</v>
      </c>
      <c r="FF3303" s="55">
        <v>3296</v>
      </c>
      <c r="FG3303" s="55" t="s">
        <v>1313</v>
      </c>
      <c r="FH3303" s="55" t="s">
        <v>2048</v>
      </c>
      <c r="FI3303" s="55">
        <v>5</v>
      </c>
      <c r="FJ3303" s="55">
        <v>540000</v>
      </c>
      <c r="FK3303" s="55" t="s">
        <v>1249</v>
      </c>
      <c r="FL3303" s="55">
        <v>0.3</v>
      </c>
    </row>
    <row r="3304" ht="14.25" customHeight="1" outlineLevel="1" spans="152:168">
      <c r="EV3304" s="55">
        <v>3297</v>
      </c>
      <c r="EW3304" s="55" t="s">
        <v>1250</v>
      </c>
      <c r="EX3304" s="55" t="s">
        <v>2016</v>
      </c>
      <c r="EY3304" s="55">
        <v>5</v>
      </c>
      <c r="EZ3304" s="55">
        <v>0</v>
      </c>
      <c r="FA3304" s="55">
        <v>1994</v>
      </c>
      <c r="FB3304" s="55" t="s">
        <v>1361</v>
      </c>
      <c r="FC3304" s="55" t="s">
        <v>1249</v>
      </c>
      <c r="FD3304" s="55">
        <v>2.8</v>
      </c>
      <c r="FF3304" s="55">
        <v>3297</v>
      </c>
      <c r="FG3304" s="55" t="s">
        <v>1313</v>
      </c>
      <c r="FH3304" s="55" t="s">
        <v>2048</v>
      </c>
      <c r="FI3304" s="55">
        <v>6</v>
      </c>
      <c r="FJ3304" s="55">
        <v>0</v>
      </c>
      <c r="FK3304" s="55" t="s">
        <v>1249</v>
      </c>
      <c r="FL3304" s="55">
        <v>0.33</v>
      </c>
    </row>
    <row r="3305" ht="14.25" customHeight="1" outlineLevel="1" spans="152:168">
      <c r="EV3305" s="55">
        <v>3298</v>
      </c>
      <c r="EW3305" s="55" t="s">
        <v>1250</v>
      </c>
      <c r="EX3305" s="55" t="s">
        <v>2016</v>
      </c>
      <c r="EY3305" s="55">
        <v>5</v>
      </c>
      <c r="EZ3305" s="55">
        <v>1995</v>
      </c>
      <c r="FA3305" s="55">
        <v>2999</v>
      </c>
      <c r="FB3305" s="55" t="s">
        <v>1361</v>
      </c>
      <c r="FC3305" s="55" t="s">
        <v>1249</v>
      </c>
      <c r="FD3305" s="55">
        <v>2.8</v>
      </c>
      <c r="FF3305" s="55">
        <v>3298</v>
      </c>
      <c r="FG3305" s="55" t="s">
        <v>1313</v>
      </c>
      <c r="FH3305" s="55" t="s">
        <v>2048</v>
      </c>
      <c r="FI3305" s="55">
        <v>6</v>
      </c>
      <c r="FJ3305" s="55">
        <v>1000</v>
      </c>
      <c r="FK3305" s="55" t="s">
        <v>1249</v>
      </c>
      <c r="FL3305" s="55">
        <v>0.32</v>
      </c>
    </row>
    <row r="3306" ht="14.25" customHeight="1" outlineLevel="1" spans="152:168">
      <c r="EV3306" s="55">
        <v>3299</v>
      </c>
      <c r="EW3306" s="55" t="s">
        <v>1250</v>
      </c>
      <c r="EX3306" s="55" t="s">
        <v>2016</v>
      </c>
      <c r="EY3306" s="55">
        <v>6</v>
      </c>
      <c r="EZ3306" s="55">
        <v>0</v>
      </c>
      <c r="FA3306" s="55">
        <v>1994</v>
      </c>
      <c r="FB3306" s="55" t="s">
        <v>1361</v>
      </c>
      <c r="FC3306" s="55" t="s">
        <v>1249</v>
      </c>
      <c r="FD3306" s="55">
        <v>2.8</v>
      </c>
      <c r="FF3306" s="55">
        <v>3299</v>
      </c>
      <c r="FG3306" s="55" t="s">
        <v>1313</v>
      </c>
      <c r="FH3306" s="55" t="s">
        <v>2048</v>
      </c>
      <c r="FI3306" s="55">
        <v>6</v>
      </c>
      <c r="FJ3306" s="55">
        <v>2500</v>
      </c>
      <c r="FK3306" s="55" t="s">
        <v>1249</v>
      </c>
      <c r="FL3306" s="55">
        <v>0.3</v>
      </c>
    </row>
    <row r="3307" ht="14.25" customHeight="1" outlineLevel="1" spans="152:168">
      <c r="EV3307" s="55">
        <v>3300</v>
      </c>
      <c r="EW3307" s="55" t="s">
        <v>1250</v>
      </c>
      <c r="EX3307" s="55" t="s">
        <v>2016</v>
      </c>
      <c r="EY3307" s="55">
        <v>6</v>
      </c>
      <c r="EZ3307" s="55">
        <v>1995</v>
      </c>
      <c r="FA3307" s="55">
        <v>2999</v>
      </c>
      <c r="FB3307" s="55" t="s">
        <v>1361</v>
      </c>
      <c r="FC3307" s="55" t="s">
        <v>1249</v>
      </c>
      <c r="FD3307" s="55">
        <v>2.8</v>
      </c>
      <c r="FF3307" s="55">
        <v>3300</v>
      </c>
      <c r="FG3307" s="55" t="s">
        <v>1313</v>
      </c>
      <c r="FH3307" s="55" t="s">
        <v>2048</v>
      </c>
      <c r="FI3307" s="55">
        <v>6</v>
      </c>
      <c r="FJ3307" s="55">
        <v>5000</v>
      </c>
      <c r="FK3307" s="55" t="s">
        <v>1249</v>
      </c>
      <c r="FL3307" s="55">
        <v>0.3</v>
      </c>
    </row>
    <row r="3308" ht="14.25" customHeight="1" outlineLevel="1" spans="152:168">
      <c r="EV3308" s="55">
        <v>3301</v>
      </c>
      <c r="EW3308" s="55" t="s">
        <v>1250</v>
      </c>
      <c r="EX3308" s="55" t="s">
        <v>2016</v>
      </c>
      <c r="EY3308" s="55">
        <v>7</v>
      </c>
      <c r="EZ3308" s="55">
        <v>0</v>
      </c>
      <c r="FA3308" s="55">
        <v>1994</v>
      </c>
      <c r="FB3308" s="55" t="s">
        <v>1361</v>
      </c>
      <c r="FC3308" s="55" t="s">
        <v>1249</v>
      </c>
      <c r="FD3308" s="55">
        <v>2.8</v>
      </c>
      <c r="FF3308" s="55">
        <v>3301</v>
      </c>
      <c r="FG3308" s="55" t="s">
        <v>1313</v>
      </c>
      <c r="FH3308" s="55" t="s">
        <v>2048</v>
      </c>
      <c r="FI3308" s="55">
        <v>6</v>
      </c>
      <c r="FJ3308" s="55">
        <v>10000</v>
      </c>
      <c r="FK3308" s="55" t="s">
        <v>1249</v>
      </c>
      <c r="FL3308" s="55">
        <v>0.3</v>
      </c>
    </row>
    <row r="3309" ht="14.25" customHeight="1" outlineLevel="1" spans="152:168">
      <c r="EV3309" s="55">
        <v>3302</v>
      </c>
      <c r="EW3309" s="55" t="s">
        <v>1250</v>
      </c>
      <c r="EX3309" s="55" t="s">
        <v>2016</v>
      </c>
      <c r="EY3309" s="55">
        <v>7</v>
      </c>
      <c r="EZ3309" s="55">
        <v>1995</v>
      </c>
      <c r="FA3309" s="55">
        <v>2999</v>
      </c>
      <c r="FB3309" s="55" t="s">
        <v>1361</v>
      </c>
      <c r="FC3309" s="55" t="s">
        <v>1249</v>
      </c>
      <c r="FD3309" s="55">
        <v>2.8</v>
      </c>
      <c r="FF3309" s="55">
        <v>3302</v>
      </c>
      <c r="FG3309" s="55" t="s">
        <v>1313</v>
      </c>
      <c r="FH3309" s="55" t="s">
        <v>2048</v>
      </c>
      <c r="FI3309" s="55">
        <v>6</v>
      </c>
      <c r="FJ3309" s="55">
        <v>25000</v>
      </c>
      <c r="FK3309" s="55" t="s">
        <v>1249</v>
      </c>
      <c r="FL3309" s="55">
        <v>0.3</v>
      </c>
    </row>
    <row r="3310" ht="14.25" customHeight="1" outlineLevel="1" spans="152:168">
      <c r="EV3310" s="55">
        <v>3303</v>
      </c>
      <c r="EW3310" s="55" t="s">
        <v>1250</v>
      </c>
      <c r="EX3310" s="55" t="s">
        <v>2016</v>
      </c>
      <c r="EY3310" s="55">
        <v>8</v>
      </c>
      <c r="EZ3310" s="55">
        <v>0</v>
      </c>
      <c r="FA3310" s="55">
        <v>1994</v>
      </c>
      <c r="FB3310" s="55" t="s">
        <v>1361</v>
      </c>
      <c r="FC3310" s="55" t="s">
        <v>1249</v>
      </c>
      <c r="FD3310" s="55">
        <v>2.8</v>
      </c>
      <c r="FF3310" s="55">
        <v>3303</v>
      </c>
      <c r="FG3310" s="55" t="s">
        <v>1313</v>
      </c>
      <c r="FH3310" s="55" t="s">
        <v>2048</v>
      </c>
      <c r="FI3310" s="55">
        <v>6</v>
      </c>
      <c r="FJ3310" s="55">
        <v>50000</v>
      </c>
      <c r="FK3310" s="55" t="s">
        <v>1249</v>
      </c>
      <c r="FL3310" s="55">
        <v>0.3</v>
      </c>
    </row>
    <row r="3311" ht="14.25" customHeight="1" outlineLevel="1" spans="152:168">
      <c r="EV3311" s="55">
        <v>3304</v>
      </c>
      <c r="EW3311" s="55" t="s">
        <v>1250</v>
      </c>
      <c r="EX3311" s="55" t="s">
        <v>2016</v>
      </c>
      <c r="EY3311" s="55">
        <v>8</v>
      </c>
      <c r="EZ3311" s="55">
        <v>1995</v>
      </c>
      <c r="FA3311" s="55">
        <v>2999</v>
      </c>
      <c r="FB3311" s="55" t="s">
        <v>1361</v>
      </c>
      <c r="FC3311" s="55" t="s">
        <v>1249</v>
      </c>
      <c r="FD3311" s="55">
        <v>2.8</v>
      </c>
      <c r="FF3311" s="55">
        <v>3304</v>
      </c>
      <c r="FG3311" s="55" t="s">
        <v>1313</v>
      </c>
      <c r="FH3311" s="55" t="s">
        <v>2048</v>
      </c>
      <c r="FI3311" s="55">
        <v>6</v>
      </c>
      <c r="FJ3311" s="55">
        <v>80000</v>
      </c>
      <c r="FK3311" s="55" t="s">
        <v>1249</v>
      </c>
      <c r="FL3311" s="55">
        <v>0.3</v>
      </c>
    </row>
    <row r="3312" ht="14.25" customHeight="1" outlineLevel="1" spans="152:168">
      <c r="EV3312" s="55">
        <v>3305</v>
      </c>
      <c r="EW3312" s="55" t="s">
        <v>1250</v>
      </c>
      <c r="EX3312" s="55" t="s">
        <v>2016</v>
      </c>
      <c r="EY3312" s="55">
        <v>9</v>
      </c>
      <c r="EZ3312" s="55">
        <v>0</v>
      </c>
      <c r="FA3312" s="55">
        <v>1994</v>
      </c>
      <c r="FB3312" s="55" t="s">
        <v>1361</v>
      </c>
      <c r="FC3312" s="55" t="s">
        <v>1249</v>
      </c>
      <c r="FD3312" s="55">
        <v>2.8</v>
      </c>
      <c r="FF3312" s="55">
        <v>3305</v>
      </c>
      <c r="FG3312" s="55" t="s">
        <v>1313</v>
      </c>
      <c r="FH3312" s="55" t="s">
        <v>2048</v>
      </c>
      <c r="FI3312" s="55">
        <v>6</v>
      </c>
      <c r="FJ3312" s="55">
        <v>130000</v>
      </c>
      <c r="FK3312" s="55" t="s">
        <v>1249</v>
      </c>
      <c r="FL3312" s="55">
        <v>0.3</v>
      </c>
    </row>
    <row r="3313" ht="14.25" customHeight="1" outlineLevel="1" spans="152:168">
      <c r="EV3313" s="55">
        <v>3306</v>
      </c>
      <c r="EW3313" s="55" t="s">
        <v>1250</v>
      </c>
      <c r="EX3313" s="55" t="s">
        <v>2016</v>
      </c>
      <c r="EY3313" s="55">
        <v>9</v>
      </c>
      <c r="EZ3313" s="55">
        <v>1995</v>
      </c>
      <c r="FA3313" s="55">
        <v>2999</v>
      </c>
      <c r="FB3313" s="55" t="s">
        <v>1361</v>
      </c>
      <c r="FC3313" s="55" t="s">
        <v>1249</v>
      </c>
      <c r="FD3313" s="55">
        <v>2.8</v>
      </c>
      <c r="FF3313" s="55">
        <v>3306</v>
      </c>
      <c r="FG3313" s="55" t="s">
        <v>1313</v>
      </c>
      <c r="FH3313" s="55" t="s">
        <v>2048</v>
      </c>
      <c r="FI3313" s="55">
        <v>6</v>
      </c>
      <c r="FJ3313" s="55">
        <v>260000</v>
      </c>
      <c r="FK3313" s="55" t="s">
        <v>1249</v>
      </c>
      <c r="FL3313" s="55">
        <v>0.3</v>
      </c>
    </row>
    <row r="3314" ht="14.25" customHeight="1" outlineLevel="1" spans="152:168">
      <c r="EV3314" s="55">
        <v>3307</v>
      </c>
      <c r="EW3314" s="55" t="s">
        <v>1250</v>
      </c>
      <c r="EX3314" s="55" t="s">
        <v>2135</v>
      </c>
      <c r="EY3314" s="55">
        <v>1</v>
      </c>
      <c r="EZ3314" s="55">
        <v>0</v>
      </c>
      <c r="FA3314" s="55">
        <v>1994</v>
      </c>
      <c r="FB3314" s="55" t="s">
        <v>1262</v>
      </c>
      <c r="FC3314" s="55" t="s">
        <v>1249</v>
      </c>
      <c r="FD3314" s="55">
        <v>0</v>
      </c>
      <c r="FF3314" s="55">
        <v>3307</v>
      </c>
      <c r="FG3314" s="55" t="s">
        <v>1313</v>
      </c>
      <c r="FH3314" s="55" t="s">
        <v>2048</v>
      </c>
      <c r="FI3314" s="55">
        <v>6</v>
      </c>
      <c r="FJ3314" s="55">
        <v>400000</v>
      </c>
      <c r="FK3314" s="55" t="s">
        <v>1249</v>
      </c>
      <c r="FL3314" s="55">
        <v>0.3</v>
      </c>
    </row>
    <row r="3315" ht="14.25" customHeight="1" outlineLevel="1" spans="152:168">
      <c r="EV3315" s="55">
        <v>3308</v>
      </c>
      <c r="EW3315" s="55" t="s">
        <v>1250</v>
      </c>
      <c r="EX3315" s="55" t="s">
        <v>2135</v>
      </c>
      <c r="EY3315" s="55">
        <v>1</v>
      </c>
      <c r="EZ3315" s="55">
        <v>1995</v>
      </c>
      <c r="FA3315" s="55">
        <v>2999</v>
      </c>
      <c r="FB3315" s="55" t="s">
        <v>1262</v>
      </c>
      <c r="FC3315" s="55" t="s">
        <v>1249</v>
      </c>
      <c r="FD3315" s="55">
        <v>0</v>
      </c>
      <c r="FF3315" s="55">
        <v>3308</v>
      </c>
      <c r="FG3315" s="55" t="s">
        <v>1313</v>
      </c>
      <c r="FH3315" s="55" t="s">
        <v>2048</v>
      </c>
      <c r="FI3315" s="55">
        <v>6</v>
      </c>
      <c r="FJ3315" s="55">
        <v>530000</v>
      </c>
      <c r="FK3315" s="55" t="s">
        <v>1249</v>
      </c>
      <c r="FL3315" s="55">
        <v>0.3</v>
      </c>
    </row>
    <row r="3316" ht="14.25" customHeight="1" outlineLevel="1" spans="152:168">
      <c r="EV3316" s="55">
        <v>3309</v>
      </c>
      <c r="EW3316" s="55" t="s">
        <v>1250</v>
      </c>
      <c r="EX3316" s="55" t="s">
        <v>1988</v>
      </c>
      <c r="EY3316" s="55">
        <v>1</v>
      </c>
      <c r="EZ3316" s="55">
        <v>0</v>
      </c>
      <c r="FA3316" s="55">
        <v>1994</v>
      </c>
      <c r="FB3316" s="55" t="s">
        <v>1262</v>
      </c>
      <c r="FC3316" s="55" t="s">
        <v>1249</v>
      </c>
      <c r="FD3316" s="55">
        <v>0</v>
      </c>
      <c r="FF3316" s="55">
        <v>3309</v>
      </c>
      <c r="FG3316" s="55" t="s">
        <v>1313</v>
      </c>
      <c r="FH3316" s="55" t="s">
        <v>2048</v>
      </c>
      <c r="FI3316" s="55">
        <v>6</v>
      </c>
      <c r="FJ3316" s="55">
        <v>540000</v>
      </c>
      <c r="FK3316" s="55" t="s">
        <v>1249</v>
      </c>
      <c r="FL3316" s="55">
        <v>0.3</v>
      </c>
    </row>
    <row r="3317" ht="14.25" customHeight="1" outlineLevel="1" spans="152:168">
      <c r="EV3317" s="55">
        <v>3310</v>
      </c>
      <c r="EW3317" s="55" t="s">
        <v>1250</v>
      </c>
      <c r="EX3317" s="55" t="s">
        <v>1988</v>
      </c>
      <c r="EY3317" s="55">
        <v>1</v>
      </c>
      <c r="EZ3317" s="55">
        <v>1995</v>
      </c>
      <c r="FA3317" s="55">
        <v>2999</v>
      </c>
      <c r="FB3317" s="55" t="s">
        <v>1262</v>
      </c>
      <c r="FC3317" s="55" t="s">
        <v>1249</v>
      </c>
      <c r="FD3317" s="55">
        <v>0</v>
      </c>
      <c r="FF3317" s="55">
        <v>3310</v>
      </c>
      <c r="FG3317" s="55" t="s">
        <v>1313</v>
      </c>
      <c r="FH3317" s="55" t="s">
        <v>2048</v>
      </c>
      <c r="FI3317" s="55">
        <v>7</v>
      </c>
      <c r="FJ3317" s="55">
        <v>0</v>
      </c>
      <c r="FK3317" s="55" t="s">
        <v>1249</v>
      </c>
      <c r="FL3317" s="55">
        <v>0.35</v>
      </c>
    </row>
    <row r="3318" ht="14.25" customHeight="1" outlineLevel="1" spans="152:168">
      <c r="EV3318" s="55">
        <v>3311</v>
      </c>
      <c r="EW3318" s="55" t="s">
        <v>1250</v>
      </c>
      <c r="EX3318" s="55" t="s">
        <v>1607</v>
      </c>
      <c r="EY3318" s="55">
        <v>1</v>
      </c>
      <c r="EZ3318" s="55">
        <v>0</v>
      </c>
      <c r="FA3318" s="55">
        <v>1994</v>
      </c>
      <c r="FB3318" s="55" t="s">
        <v>1361</v>
      </c>
      <c r="FC3318" s="55" t="s">
        <v>1249</v>
      </c>
      <c r="FD3318" s="55">
        <v>2.5</v>
      </c>
      <c r="FF3318" s="55">
        <v>3311</v>
      </c>
      <c r="FG3318" s="55" t="s">
        <v>1313</v>
      </c>
      <c r="FH3318" s="55" t="s">
        <v>2048</v>
      </c>
      <c r="FI3318" s="55">
        <v>7</v>
      </c>
      <c r="FJ3318" s="55">
        <v>1000</v>
      </c>
      <c r="FK3318" s="55" t="s">
        <v>1249</v>
      </c>
      <c r="FL3318" s="55">
        <v>0.35</v>
      </c>
    </row>
    <row r="3319" ht="14.25" customHeight="1" outlineLevel="1" spans="152:168">
      <c r="EV3319" s="55">
        <v>3312</v>
      </c>
      <c r="EW3319" s="55" t="s">
        <v>1250</v>
      </c>
      <c r="EX3319" s="55" t="s">
        <v>1607</v>
      </c>
      <c r="EY3319" s="55">
        <v>1</v>
      </c>
      <c r="EZ3319" s="55">
        <v>1995</v>
      </c>
      <c r="FA3319" s="55">
        <v>2999</v>
      </c>
      <c r="FB3319" s="55" t="s">
        <v>1361</v>
      </c>
      <c r="FC3319" s="55" t="s">
        <v>1249</v>
      </c>
      <c r="FD3319" s="55">
        <v>2.5</v>
      </c>
      <c r="FF3319" s="55">
        <v>3312</v>
      </c>
      <c r="FG3319" s="55" t="s">
        <v>1313</v>
      </c>
      <c r="FH3319" s="55" t="s">
        <v>2048</v>
      </c>
      <c r="FI3319" s="55">
        <v>7</v>
      </c>
      <c r="FJ3319" s="55">
        <v>2500</v>
      </c>
      <c r="FK3319" s="55" t="s">
        <v>1249</v>
      </c>
      <c r="FL3319" s="55">
        <v>0.35</v>
      </c>
    </row>
    <row r="3320" ht="14.25" customHeight="1" outlineLevel="1" spans="152:168">
      <c r="EV3320" s="55">
        <v>3313</v>
      </c>
      <c r="EW3320" s="55" t="s">
        <v>1250</v>
      </c>
      <c r="EX3320" s="55" t="s">
        <v>1607</v>
      </c>
      <c r="EY3320" s="55">
        <v>2</v>
      </c>
      <c r="EZ3320" s="55">
        <v>0</v>
      </c>
      <c r="FA3320" s="55">
        <v>1994</v>
      </c>
      <c r="FB3320" s="55" t="s">
        <v>1361</v>
      </c>
      <c r="FC3320" s="55" t="s">
        <v>1249</v>
      </c>
      <c r="FD3320" s="55">
        <v>2.5</v>
      </c>
      <c r="FF3320" s="55">
        <v>3313</v>
      </c>
      <c r="FG3320" s="55" t="s">
        <v>1313</v>
      </c>
      <c r="FH3320" s="55" t="s">
        <v>2048</v>
      </c>
      <c r="FI3320" s="55">
        <v>7</v>
      </c>
      <c r="FJ3320" s="55">
        <v>5000</v>
      </c>
      <c r="FK3320" s="55" t="s">
        <v>1249</v>
      </c>
      <c r="FL3320" s="55">
        <v>0.35</v>
      </c>
    </row>
    <row r="3321" ht="14.25" customHeight="1" outlineLevel="1" spans="152:168">
      <c r="EV3321" s="55">
        <v>3314</v>
      </c>
      <c r="EW3321" s="55" t="s">
        <v>1250</v>
      </c>
      <c r="EX3321" s="55" t="s">
        <v>1607</v>
      </c>
      <c r="EY3321" s="55">
        <v>2</v>
      </c>
      <c r="EZ3321" s="55">
        <v>1995</v>
      </c>
      <c r="FA3321" s="55">
        <v>2999</v>
      </c>
      <c r="FB3321" s="55" t="s">
        <v>1361</v>
      </c>
      <c r="FC3321" s="55" t="s">
        <v>1249</v>
      </c>
      <c r="FD3321" s="55">
        <v>2.5</v>
      </c>
      <c r="FF3321" s="55">
        <v>3314</v>
      </c>
      <c r="FG3321" s="55" t="s">
        <v>1313</v>
      </c>
      <c r="FH3321" s="55" t="s">
        <v>2048</v>
      </c>
      <c r="FI3321" s="55">
        <v>7</v>
      </c>
      <c r="FJ3321" s="55">
        <v>10000</v>
      </c>
      <c r="FK3321" s="55" t="s">
        <v>1249</v>
      </c>
      <c r="FL3321" s="55">
        <v>0.35</v>
      </c>
    </row>
    <row r="3322" ht="14.25" customHeight="1" outlineLevel="1" spans="152:168">
      <c r="EV3322" s="55">
        <v>3315</v>
      </c>
      <c r="EW3322" s="55" t="s">
        <v>1250</v>
      </c>
      <c r="EX3322" s="55" t="s">
        <v>1607</v>
      </c>
      <c r="EY3322" s="55">
        <v>3</v>
      </c>
      <c r="EZ3322" s="55">
        <v>0</v>
      </c>
      <c r="FA3322" s="55">
        <v>1994</v>
      </c>
      <c r="FB3322" s="55" t="s">
        <v>1262</v>
      </c>
      <c r="FC3322" s="55" t="s">
        <v>1249</v>
      </c>
      <c r="FD3322" s="55">
        <v>2.5</v>
      </c>
      <c r="FF3322" s="55">
        <v>3315</v>
      </c>
      <c r="FG3322" s="55" t="s">
        <v>1313</v>
      </c>
      <c r="FH3322" s="55" t="s">
        <v>2048</v>
      </c>
      <c r="FI3322" s="55">
        <v>7</v>
      </c>
      <c r="FJ3322" s="55">
        <v>25000</v>
      </c>
      <c r="FK3322" s="55" t="s">
        <v>1249</v>
      </c>
      <c r="FL3322" s="55">
        <v>0.35</v>
      </c>
    </row>
    <row r="3323" ht="14.25" customHeight="1" outlineLevel="1" spans="152:168">
      <c r="EV3323" s="55">
        <v>3316</v>
      </c>
      <c r="EW3323" s="55" t="s">
        <v>1250</v>
      </c>
      <c r="EX3323" s="55" t="s">
        <v>1607</v>
      </c>
      <c r="EY3323" s="55">
        <v>3</v>
      </c>
      <c r="EZ3323" s="55">
        <v>1995</v>
      </c>
      <c r="FA3323" s="55">
        <v>2999</v>
      </c>
      <c r="FB3323" s="55" t="s">
        <v>1262</v>
      </c>
      <c r="FC3323" s="55" t="s">
        <v>1249</v>
      </c>
      <c r="FD3323" s="55">
        <v>2.5</v>
      </c>
      <c r="FF3323" s="55">
        <v>3316</v>
      </c>
      <c r="FG3323" s="55" t="s">
        <v>1313</v>
      </c>
      <c r="FH3323" s="55" t="s">
        <v>2048</v>
      </c>
      <c r="FI3323" s="55">
        <v>7</v>
      </c>
      <c r="FJ3323" s="55">
        <v>50000</v>
      </c>
      <c r="FK3323" s="55" t="s">
        <v>1249</v>
      </c>
      <c r="FL3323" s="55">
        <v>0.35</v>
      </c>
    </row>
    <row r="3324" ht="14.25" customHeight="1" outlineLevel="1" spans="152:168">
      <c r="EV3324" s="55">
        <v>3317</v>
      </c>
      <c r="EW3324" s="55" t="s">
        <v>1250</v>
      </c>
      <c r="EX3324" s="55" t="s">
        <v>2048</v>
      </c>
      <c r="EY3324" s="55">
        <v>1</v>
      </c>
      <c r="EZ3324" s="55">
        <v>0</v>
      </c>
      <c r="FA3324" s="55">
        <v>1994</v>
      </c>
      <c r="FB3324" s="55" t="s">
        <v>1361</v>
      </c>
      <c r="FC3324" s="55" t="s">
        <v>1249</v>
      </c>
      <c r="FD3324" s="55">
        <v>2.75</v>
      </c>
      <c r="FF3324" s="55">
        <v>3317</v>
      </c>
      <c r="FG3324" s="55" t="s">
        <v>1313</v>
      </c>
      <c r="FH3324" s="55" t="s">
        <v>2048</v>
      </c>
      <c r="FI3324" s="55">
        <v>7</v>
      </c>
      <c r="FJ3324" s="55">
        <v>80000</v>
      </c>
      <c r="FK3324" s="55" t="s">
        <v>1249</v>
      </c>
      <c r="FL3324" s="55">
        <v>0.35</v>
      </c>
    </row>
    <row r="3325" ht="14.25" customHeight="1" outlineLevel="1" spans="152:168">
      <c r="EV3325" s="55">
        <v>3318</v>
      </c>
      <c r="EW3325" s="55" t="s">
        <v>1250</v>
      </c>
      <c r="EX3325" s="55" t="s">
        <v>2048</v>
      </c>
      <c r="EY3325" s="55">
        <v>1</v>
      </c>
      <c r="EZ3325" s="55">
        <v>1995</v>
      </c>
      <c r="FA3325" s="55">
        <v>2999</v>
      </c>
      <c r="FB3325" s="55" t="s">
        <v>1361</v>
      </c>
      <c r="FC3325" s="55" t="s">
        <v>1249</v>
      </c>
      <c r="FD3325" s="55">
        <v>2.75</v>
      </c>
      <c r="FF3325" s="55">
        <v>3318</v>
      </c>
      <c r="FG3325" s="55" t="s">
        <v>1313</v>
      </c>
      <c r="FH3325" s="55" t="s">
        <v>2048</v>
      </c>
      <c r="FI3325" s="55">
        <v>7</v>
      </c>
      <c r="FJ3325" s="55">
        <v>130000</v>
      </c>
      <c r="FK3325" s="55" t="s">
        <v>1249</v>
      </c>
      <c r="FL3325" s="55">
        <v>0.35</v>
      </c>
    </row>
    <row r="3326" ht="14.25" customHeight="1" outlineLevel="1" spans="152:168">
      <c r="EV3326" s="55">
        <v>3319</v>
      </c>
      <c r="EW3326" s="55" t="s">
        <v>1250</v>
      </c>
      <c r="EX3326" s="55" t="s">
        <v>2048</v>
      </c>
      <c r="EY3326" s="55">
        <v>2</v>
      </c>
      <c r="EZ3326" s="55">
        <v>0</v>
      </c>
      <c r="FA3326" s="55">
        <v>1994</v>
      </c>
      <c r="FB3326" s="55" t="s">
        <v>1361</v>
      </c>
      <c r="FC3326" s="55" t="s">
        <v>1249</v>
      </c>
      <c r="FD3326" s="55">
        <v>2.75</v>
      </c>
      <c r="FF3326" s="55">
        <v>3319</v>
      </c>
      <c r="FG3326" s="55" t="s">
        <v>1313</v>
      </c>
      <c r="FH3326" s="55" t="s">
        <v>2048</v>
      </c>
      <c r="FI3326" s="55">
        <v>7</v>
      </c>
      <c r="FJ3326" s="55">
        <v>260000</v>
      </c>
      <c r="FK3326" s="55" t="s">
        <v>1249</v>
      </c>
      <c r="FL3326" s="55">
        <v>0.35</v>
      </c>
    </row>
    <row r="3327" ht="14.25" customHeight="1" outlineLevel="1" spans="152:168">
      <c r="EV3327" s="55">
        <v>3320</v>
      </c>
      <c r="EW3327" s="55" t="s">
        <v>1250</v>
      </c>
      <c r="EX3327" s="55" t="s">
        <v>2048</v>
      </c>
      <c r="EY3327" s="55">
        <v>2</v>
      </c>
      <c r="EZ3327" s="55">
        <v>1995</v>
      </c>
      <c r="FA3327" s="55">
        <v>2999</v>
      </c>
      <c r="FB3327" s="55" t="s">
        <v>1361</v>
      </c>
      <c r="FC3327" s="55" t="s">
        <v>1249</v>
      </c>
      <c r="FD3327" s="55">
        <v>2.75</v>
      </c>
      <c r="FF3327" s="55">
        <v>3320</v>
      </c>
      <c r="FG3327" s="55" t="s">
        <v>1313</v>
      </c>
      <c r="FH3327" s="55" t="s">
        <v>2048</v>
      </c>
      <c r="FI3327" s="55">
        <v>7</v>
      </c>
      <c r="FJ3327" s="55">
        <v>400000</v>
      </c>
      <c r="FK3327" s="55" t="s">
        <v>1249</v>
      </c>
      <c r="FL3327" s="55">
        <v>0.35</v>
      </c>
    </row>
    <row r="3328" ht="14.25" customHeight="1" outlineLevel="1" spans="152:168">
      <c r="EV3328" s="55">
        <v>3321</v>
      </c>
      <c r="EW3328" s="55" t="s">
        <v>1250</v>
      </c>
      <c r="EX3328" s="55" t="s">
        <v>2048</v>
      </c>
      <c r="EY3328" s="55">
        <v>3</v>
      </c>
      <c r="EZ3328" s="55">
        <v>0</v>
      </c>
      <c r="FA3328" s="55">
        <v>1994</v>
      </c>
      <c r="FB3328" s="55" t="s">
        <v>1361</v>
      </c>
      <c r="FC3328" s="55" t="s">
        <v>1249</v>
      </c>
      <c r="FD3328" s="55">
        <v>2.75</v>
      </c>
      <c r="FF3328" s="55">
        <v>3321</v>
      </c>
      <c r="FG3328" s="55" t="s">
        <v>1313</v>
      </c>
      <c r="FH3328" s="55" t="s">
        <v>2048</v>
      </c>
      <c r="FI3328" s="55">
        <v>7</v>
      </c>
      <c r="FJ3328" s="55">
        <v>530000</v>
      </c>
      <c r="FK3328" s="55" t="s">
        <v>1249</v>
      </c>
      <c r="FL3328" s="55">
        <v>0.35</v>
      </c>
    </row>
    <row r="3329" ht="14.25" customHeight="1" outlineLevel="1" spans="152:168">
      <c r="EV3329" s="55">
        <v>3322</v>
      </c>
      <c r="EW3329" s="55" t="s">
        <v>1250</v>
      </c>
      <c r="EX3329" s="55" t="s">
        <v>2048</v>
      </c>
      <c r="EY3329" s="55">
        <v>3</v>
      </c>
      <c r="EZ3329" s="55">
        <v>1995</v>
      </c>
      <c r="FA3329" s="55">
        <v>2999</v>
      </c>
      <c r="FB3329" s="55" t="s">
        <v>1361</v>
      </c>
      <c r="FC3329" s="55" t="s">
        <v>1249</v>
      </c>
      <c r="FD3329" s="55">
        <v>2.75</v>
      </c>
      <c r="FF3329" s="55">
        <v>3322</v>
      </c>
      <c r="FG3329" s="55" t="s">
        <v>1313</v>
      </c>
      <c r="FH3329" s="55" t="s">
        <v>2048</v>
      </c>
      <c r="FI3329" s="55">
        <v>7</v>
      </c>
      <c r="FJ3329" s="55">
        <v>540000</v>
      </c>
      <c r="FK3329" s="55" t="s">
        <v>1249</v>
      </c>
      <c r="FL3329" s="55">
        <v>0.35</v>
      </c>
    </row>
    <row r="3330" ht="14.25" customHeight="1" outlineLevel="1" spans="152:168">
      <c r="EV3330" s="55">
        <v>3323</v>
      </c>
      <c r="EW3330" s="55" t="s">
        <v>1250</v>
      </c>
      <c r="EX3330" s="55" t="s">
        <v>2048</v>
      </c>
      <c r="EY3330" s="55">
        <v>4</v>
      </c>
      <c r="EZ3330" s="55">
        <v>0</v>
      </c>
      <c r="FA3330" s="55">
        <v>1994</v>
      </c>
      <c r="FB3330" s="55" t="s">
        <v>1361</v>
      </c>
      <c r="FC3330" s="55" t="s">
        <v>1249</v>
      </c>
      <c r="FD3330" s="55">
        <v>2.75</v>
      </c>
      <c r="FF3330" s="55">
        <v>3323</v>
      </c>
      <c r="FG3330" s="55" t="s">
        <v>1313</v>
      </c>
      <c r="FH3330" s="55" t="s">
        <v>2048</v>
      </c>
      <c r="FI3330" s="55">
        <v>8</v>
      </c>
      <c r="FJ3330" s="55">
        <v>0</v>
      </c>
      <c r="FK3330" s="55" t="s">
        <v>1249</v>
      </c>
      <c r="FL3330" s="55">
        <v>0.35</v>
      </c>
    </row>
    <row r="3331" ht="14.25" customHeight="1" outlineLevel="1" spans="152:168">
      <c r="EV3331" s="55">
        <v>3324</v>
      </c>
      <c r="EW3331" s="55" t="s">
        <v>1250</v>
      </c>
      <c r="EX3331" s="55" t="s">
        <v>2048</v>
      </c>
      <c r="EY3331" s="55">
        <v>4</v>
      </c>
      <c r="EZ3331" s="55">
        <v>1995</v>
      </c>
      <c r="FA3331" s="55">
        <v>2999</v>
      </c>
      <c r="FB3331" s="55" t="s">
        <v>1361</v>
      </c>
      <c r="FC3331" s="55" t="s">
        <v>1249</v>
      </c>
      <c r="FD3331" s="55">
        <v>2.75</v>
      </c>
      <c r="FF3331" s="55">
        <v>3324</v>
      </c>
      <c r="FG3331" s="55" t="s">
        <v>1313</v>
      </c>
      <c r="FH3331" s="55" t="s">
        <v>2048</v>
      </c>
      <c r="FI3331" s="55">
        <v>8</v>
      </c>
      <c r="FJ3331" s="55">
        <v>1000</v>
      </c>
      <c r="FK3331" s="55" t="s">
        <v>1249</v>
      </c>
      <c r="FL3331" s="55">
        <v>0.35</v>
      </c>
    </row>
    <row r="3332" ht="14.25" customHeight="1" outlineLevel="1" spans="152:168">
      <c r="EV3332" s="55">
        <v>3325</v>
      </c>
      <c r="EW3332" s="55" t="s">
        <v>1250</v>
      </c>
      <c r="EX3332" s="55" t="s">
        <v>2048</v>
      </c>
      <c r="EY3332" s="55">
        <v>5</v>
      </c>
      <c r="EZ3332" s="55">
        <v>0</v>
      </c>
      <c r="FA3332" s="55">
        <v>1994</v>
      </c>
      <c r="FB3332" s="55" t="s">
        <v>1361</v>
      </c>
      <c r="FC3332" s="55" t="s">
        <v>1249</v>
      </c>
      <c r="FD3332" s="55">
        <v>2.75</v>
      </c>
      <c r="FF3332" s="55">
        <v>3325</v>
      </c>
      <c r="FG3332" s="55" t="s">
        <v>1313</v>
      </c>
      <c r="FH3332" s="55" t="s">
        <v>2048</v>
      </c>
      <c r="FI3332" s="55">
        <v>8</v>
      </c>
      <c r="FJ3332" s="55">
        <v>2500</v>
      </c>
      <c r="FK3332" s="55" t="s">
        <v>1249</v>
      </c>
      <c r="FL3332" s="55">
        <v>0.35</v>
      </c>
    </row>
    <row r="3333" ht="14.25" customHeight="1" outlineLevel="1" spans="152:168">
      <c r="EV3333" s="55">
        <v>3326</v>
      </c>
      <c r="EW3333" s="55" t="s">
        <v>1250</v>
      </c>
      <c r="EX3333" s="55" t="s">
        <v>2048</v>
      </c>
      <c r="EY3333" s="55">
        <v>5</v>
      </c>
      <c r="EZ3333" s="55">
        <v>1995</v>
      </c>
      <c r="FA3333" s="55">
        <v>2999</v>
      </c>
      <c r="FB3333" s="55" t="s">
        <v>1361</v>
      </c>
      <c r="FC3333" s="55" t="s">
        <v>1249</v>
      </c>
      <c r="FD3333" s="55">
        <v>2.75</v>
      </c>
      <c r="FF3333" s="55">
        <v>3326</v>
      </c>
      <c r="FG3333" s="55" t="s">
        <v>1313</v>
      </c>
      <c r="FH3333" s="55" t="s">
        <v>2048</v>
      </c>
      <c r="FI3333" s="55">
        <v>8</v>
      </c>
      <c r="FJ3333" s="55">
        <v>5000</v>
      </c>
      <c r="FK3333" s="55" t="s">
        <v>1249</v>
      </c>
      <c r="FL3333" s="55">
        <v>0.35</v>
      </c>
    </row>
    <row r="3334" ht="14.25" customHeight="1" outlineLevel="1" spans="152:168">
      <c r="EV3334" s="55">
        <v>3327</v>
      </c>
      <c r="EW3334" s="55" t="s">
        <v>1250</v>
      </c>
      <c r="EX3334" s="55" t="s">
        <v>2048</v>
      </c>
      <c r="EY3334" s="55">
        <v>6</v>
      </c>
      <c r="EZ3334" s="55">
        <v>0</v>
      </c>
      <c r="FA3334" s="55">
        <v>1994</v>
      </c>
      <c r="FB3334" s="55" t="s">
        <v>1361</v>
      </c>
      <c r="FC3334" s="55" t="s">
        <v>1249</v>
      </c>
      <c r="FD3334" s="55">
        <v>2.75</v>
      </c>
      <c r="FF3334" s="55">
        <v>3327</v>
      </c>
      <c r="FG3334" s="55" t="s">
        <v>1313</v>
      </c>
      <c r="FH3334" s="55" t="s">
        <v>2048</v>
      </c>
      <c r="FI3334" s="55">
        <v>8</v>
      </c>
      <c r="FJ3334" s="55">
        <v>10000</v>
      </c>
      <c r="FK3334" s="55" t="s">
        <v>1249</v>
      </c>
      <c r="FL3334" s="55">
        <v>0.35</v>
      </c>
    </row>
    <row r="3335" ht="14.25" customHeight="1" outlineLevel="1" spans="152:168">
      <c r="EV3335" s="55">
        <v>3328</v>
      </c>
      <c r="EW3335" s="55" t="s">
        <v>1250</v>
      </c>
      <c r="EX3335" s="55" t="s">
        <v>2048</v>
      </c>
      <c r="EY3335" s="55">
        <v>6</v>
      </c>
      <c r="EZ3335" s="55">
        <v>1995</v>
      </c>
      <c r="FA3335" s="55">
        <v>2999</v>
      </c>
      <c r="FB3335" s="55" t="s">
        <v>1361</v>
      </c>
      <c r="FC3335" s="55" t="s">
        <v>1249</v>
      </c>
      <c r="FD3335" s="55">
        <v>2.75</v>
      </c>
      <c r="FF3335" s="55">
        <v>3328</v>
      </c>
      <c r="FG3335" s="55" t="s">
        <v>1313</v>
      </c>
      <c r="FH3335" s="55" t="s">
        <v>2048</v>
      </c>
      <c r="FI3335" s="55">
        <v>8</v>
      </c>
      <c r="FJ3335" s="55">
        <v>25000</v>
      </c>
      <c r="FK3335" s="55" t="s">
        <v>1249</v>
      </c>
      <c r="FL3335" s="55">
        <v>0.35</v>
      </c>
    </row>
    <row r="3336" ht="14.25" customHeight="1" outlineLevel="1" spans="152:168">
      <c r="EV3336" s="55">
        <v>3329</v>
      </c>
      <c r="EW3336" s="55" t="s">
        <v>1250</v>
      </c>
      <c r="EX3336" s="55" t="s">
        <v>2048</v>
      </c>
      <c r="EY3336" s="55">
        <v>7</v>
      </c>
      <c r="EZ3336" s="55">
        <v>0</v>
      </c>
      <c r="FA3336" s="55">
        <v>1994</v>
      </c>
      <c r="FB3336" s="55" t="s">
        <v>1361</v>
      </c>
      <c r="FC3336" s="55" t="s">
        <v>1249</v>
      </c>
      <c r="FD3336" s="55">
        <v>2.75</v>
      </c>
      <c r="FF3336" s="55">
        <v>3329</v>
      </c>
      <c r="FG3336" s="55" t="s">
        <v>1313</v>
      </c>
      <c r="FH3336" s="55" t="s">
        <v>2048</v>
      </c>
      <c r="FI3336" s="55">
        <v>8</v>
      </c>
      <c r="FJ3336" s="55">
        <v>50000</v>
      </c>
      <c r="FK3336" s="55" t="s">
        <v>1249</v>
      </c>
      <c r="FL3336" s="55">
        <v>0.35</v>
      </c>
    </row>
    <row r="3337" ht="14.25" customHeight="1" outlineLevel="1" spans="152:168">
      <c r="EV3337" s="55">
        <v>3330</v>
      </c>
      <c r="EW3337" s="55" t="s">
        <v>1250</v>
      </c>
      <c r="EX3337" s="55" t="s">
        <v>2048</v>
      </c>
      <c r="EY3337" s="55">
        <v>7</v>
      </c>
      <c r="EZ3337" s="55">
        <v>1995</v>
      </c>
      <c r="FA3337" s="55">
        <v>2999</v>
      </c>
      <c r="FB3337" s="55" t="s">
        <v>1361</v>
      </c>
      <c r="FC3337" s="55" t="s">
        <v>1249</v>
      </c>
      <c r="FD3337" s="55">
        <v>2.75</v>
      </c>
      <c r="FF3337" s="55">
        <v>3330</v>
      </c>
      <c r="FG3337" s="55" t="s">
        <v>1313</v>
      </c>
      <c r="FH3337" s="55" t="s">
        <v>2048</v>
      </c>
      <c r="FI3337" s="55">
        <v>8</v>
      </c>
      <c r="FJ3337" s="55">
        <v>80000</v>
      </c>
      <c r="FK3337" s="55" t="s">
        <v>1249</v>
      </c>
      <c r="FL3337" s="55">
        <v>0.35</v>
      </c>
    </row>
    <row r="3338" ht="14.25" customHeight="1" outlineLevel="1" spans="152:168">
      <c r="EV3338" s="55">
        <v>3331</v>
      </c>
      <c r="EW3338" s="55" t="s">
        <v>1250</v>
      </c>
      <c r="EX3338" s="55" t="s">
        <v>2048</v>
      </c>
      <c r="EY3338" s="55">
        <v>8</v>
      </c>
      <c r="EZ3338" s="55">
        <v>0</v>
      </c>
      <c r="FA3338" s="55">
        <v>1994</v>
      </c>
      <c r="FB3338" s="55" t="s">
        <v>1262</v>
      </c>
      <c r="FC3338" s="55" t="s">
        <v>1249</v>
      </c>
      <c r="FD3338" s="55">
        <v>2.75</v>
      </c>
      <c r="FF3338" s="55">
        <v>3331</v>
      </c>
      <c r="FG3338" s="55" t="s">
        <v>1313</v>
      </c>
      <c r="FH3338" s="55" t="s">
        <v>2048</v>
      </c>
      <c r="FI3338" s="55">
        <v>8</v>
      </c>
      <c r="FJ3338" s="55">
        <v>130000</v>
      </c>
      <c r="FK3338" s="55" t="s">
        <v>1249</v>
      </c>
      <c r="FL3338" s="55">
        <v>0.35</v>
      </c>
    </row>
    <row r="3339" ht="14.25" customHeight="1" outlineLevel="1" spans="152:168">
      <c r="EV3339" s="55">
        <v>3332</v>
      </c>
      <c r="EW3339" s="55" t="s">
        <v>1250</v>
      </c>
      <c r="EX3339" s="55" t="s">
        <v>2048</v>
      </c>
      <c r="EY3339" s="55">
        <v>8</v>
      </c>
      <c r="EZ3339" s="55">
        <v>1995</v>
      </c>
      <c r="FA3339" s="55">
        <v>2999</v>
      </c>
      <c r="FB3339" s="55" t="s">
        <v>1262</v>
      </c>
      <c r="FC3339" s="55" t="s">
        <v>1249</v>
      </c>
      <c r="FD3339" s="55">
        <v>2.75</v>
      </c>
      <c r="FF3339" s="55">
        <v>3332</v>
      </c>
      <c r="FG3339" s="55" t="s">
        <v>1313</v>
      </c>
      <c r="FH3339" s="55" t="s">
        <v>2048</v>
      </c>
      <c r="FI3339" s="55">
        <v>8</v>
      </c>
      <c r="FJ3339" s="55">
        <v>260000</v>
      </c>
      <c r="FK3339" s="55" t="s">
        <v>1249</v>
      </c>
      <c r="FL3339" s="55">
        <v>0.35</v>
      </c>
    </row>
    <row r="3340" ht="14.25" customHeight="1" outlineLevel="1" spans="152:168">
      <c r="EV3340" s="55">
        <v>3333</v>
      </c>
      <c r="EW3340" s="55" t="s">
        <v>1250</v>
      </c>
      <c r="EX3340" s="55" t="s">
        <v>1944</v>
      </c>
      <c r="EY3340" s="55">
        <v>1</v>
      </c>
      <c r="EZ3340" s="55">
        <v>0</v>
      </c>
      <c r="FA3340" s="55">
        <v>1994</v>
      </c>
      <c r="FB3340" s="55" t="s">
        <v>1262</v>
      </c>
      <c r="FC3340" s="55" t="s">
        <v>1249</v>
      </c>
      <c r="FD3340" s="55">
        <v>0</v>
      </c>
      <c r="FF3340" s="55">
        <v>3333</v>
      </c>
      <c r="FG3340" s="55" t="s">
        <v>1313</v>
      </c>
      <c r="FH3340" s="55" t="s">
        <v>2048</v>
      </c>
      <c r="FI3340" s="55">
        <v>8</v>
      </c>
      <c r="FJ3340" s="55">
        <v>400000</v>
      </c>
      <c r="FK3340" s="55" t="s">
        <v>1249</v>
      </c>
      <c r="FL3340" s="55">
        <v>0.35</v>
      </c>
    </row>
    <row r="3341" ht="14.25" customHeight="1" outlineLevel="1" spans="152:168">
      <c r="EV3341" s="55">
        <v>3334</v>
      </c>
      <c r="EW3341" s="55" t="s">
        <v>1250</v>
      </c>
      <c r="EX3341" s="55" t="s">
        <v>1944</v>
      </c>
      <c r="EY3341" s="55">
        <v>1</v>
      </c>
      <c r="EZ3341" s="55">
        <v>1995</v>
      </c>
      <c r="FA3341" s="55">
        <v>2999</v>
      </c>
      <c r="FB3341" s="55" t="s">
        <v>1262</v>
      </c>
      <c r="FC3341" s="55" t="s">
        <v>1249</v>
      </c>
      <c r="FD3341" s="55">
        <v>0</v>
      </c>
      <c r="FF3341" s="55">
        <v>3334</v>
      </c>
      <c r="FG3341" s="55" t="s">
        <v>1313</v>
      </c>
      <c r="FH3341" s="55" t="s">
        <v>2048</v>
      </c>
      <c r="FI3341" s="55">
        <v>8</v>
      </c>
      <c r="FJ3341" s="55">
        <v>530000</v>
      </c>
      <c r="FK3341" s="55" t="s">
        <v>1249</v>
      </c>
      <c r="FL3341" s="55">
        <v>0.35</v>
      </c>
    </row>
    <row r="3342" ht="14.25" customHeight="1" outlineLevel="1" spans="152:168">
      <c r="EV3342" s="55">
        <v>3335</v>
      </c>
      <c r="EW3342" s="55" t="s">
        <v>1250</v>
      </c>
      <c r="EX3342" s="55" t="s">
        <v>2012</v>
      </c>
      <c r="EY3342" s="55">
        <v>1</v>
      </c>
      <c r="EZ3342" s="55">
        <v>0</v>
      </c>
      <c r="FA3342" s="55">
        <v>1994</v>
      </c>
      <c r="FB3342" s="55" t="s">
        <v>1262</v>
      </c>
      <c r="FC3342" s="55" t="s">
        <v>1249</v>
      </c>
      <c r="FD3342" s="55">
        <v>0</v>
      </c>
      <c r="FF3342" s="55">
        <v>3335</v>
      </c>
      <c r="FG3342" s="55" t="s">
        <v>1313</v>
      </c>
      <c r="FH3342" s="55" t="s">
        <v>2048</v>
      </c>
      <c r="FI3342" s="55">
        <v>8</v>
      </c>
      <c r="FJ3342" s="55">
        <v>540000</v>
      </c>
      <c r="FK3342" s="55" t="s">
        <v>1249</v>
      </c>
      <c r="FL3342" s="55">
        <v>0.35</v>
      </c>
    </row>
    <row r="3343" ht="14.25" customHeight="1" outlineLevel="1" spans="152:168">
      <c r="EV3343" s="55">
        <v>3336</v>
      </c>
      <c r="EW3343" s="55" t="s">
        <v>1250</v>
      </c>
      <c r="EX3343" s="55" t="s">
        <v>2012</v>
      </c>
      <c r="EY3343" s="55">
        <v>1</v>
      </c>
      <c r="EZ3343" s="55">
        <v>1995</v>
      </c>
      <c r="FA3343" s="55">
        <v>2999</v>
      </c>
      <c r="FB3343" s="55" t="s">
        <v>1262</v>
      </c>
      <c r="FC3343" s="55" t="s">
        <v>1249</v>
      </c>
      <c r="FD3343" s="55">
        <v>0</v>
      </c>
      <c r="FF3343" s="55">
        <v>3336</v>
      </c>
      <c r="FG3343" s="55" t="s">
        <v>1313</v>
      </c>
      <c r="FH3343" s="55" t="s">
        <v>1944</v>
      </c>
      <c r="FI3343" s="55">
        <v>1</v>
      </c>
      <c r="FJ3343" s="55">
        <v>0</v>
      </c>
      <c r="FK3343" s="55" t="s">
        <v>1249</v>
      </c>
      <c r="FL3343" s="55">
        <v>0.3</v>
      </c>
    </row>
    <row r="3344" ht="14.25" customHeight="1" outlineLevel="1" spans="152:168">
      <c r="EV3344" s="55">
        <v>3337</v>
      </c>
      <c r="EW3344" s="55" t="s">
        <v>1250</v>
      </c>
      <c r="EX3344" s="55" t="s">
        <v>1490</v>
      </c>
      <c r="EY3344" s="55">
        <v>1</v>
      </c>
      <c r="EZ3344" s="55">
        <v>0</v>
      </c>
      <c r="FA3344" s="55">
        <v>1994</v>
      </c>
      <c r="FB3344" s="55" t="s">
        <v>1361</v>
      </c>
      <c r="FC3344" s="55" t="s">
        <v>1249</v>
      </c>
      <c r="FD3344" s="55">
        <v>2.5</v>
      </c>
      <c r="FF3344" s="55">
        <v>3337</v>
      </c>
      <c r="FG3344" s="55" t="s">
        <v>1313</v>
      </c>
      <c r="FH3344" s="55" t="s">
        <v>1944</v>
      </c>
      <c r="FI3344" s="55">
        <v>1</v>
      </c>
      <c r="FJ3344" s="55">
        <v>1000</v>
      </c>
      <c r="FK3344" s="55" t="s">
        <v>1249</v>
      </c>
      <c r="FL3344" s="55">
        <v>0.3</v>
      </c>
    </row>
    <row r="3345" ht="14.25" customHeight="1" outlineLevel="1" spans="152:168">
      <c r="EV3345" s="55">
        <v>3338</v>
      </c>
      <c r="EW3345" s="55" t="s">
        <v>1250</v>
      </c>
      <c r="EX3345" s="55" t="s">
        <v>1490</v>
      </c>
      <c r="EY3345" s="55">
        <v>1</v>
      </c>
      <c r="EZ3345" s="55">
        <v>1995</v>
      </c>
      <c r="FA3345" s="55">
        <v>2999</v>
      </c>
      <c r="FB3345" s="55" t="s">
        <v>1361</v>
      </c>
      <c r="FC3345" s="55" t="s">
        <v>1249</v>
      </c>
      <c r="FD3345" s="55">
        <v>2.5</v>
      </c>
      <c r="FF3345" s="55">
        <v>3338</v>
      </c>
      <c r="FG3345" s="55" t="s">
        <v>1313</v>
      </c>
      <c r="FH3345" s="55" t="s">
        <v>1944</v>
      </c>
      <c r="FI3345" s="55">
        <v>1</v>
      </c>
      <c r="FJ3345" s="55">
        <v>2500</v>
      </c>
      <c r="FK3345" s="55" t="s">
        <v>1249</v>
      </c>
      <c r="FL3345" s="55">
        <v>0.3</v>
      </c>
    </row>
    <row r="3346" ht="14.25" customHeight="1" outlineLevel="1" spans="152:168">
      <c r="EV3346" s="55">
        <v>3339</v>
      </c>
      <c r="EW3346" s="55" t="s">
        <v>1250</v>
      </c>
      <c r="EX3346" s="55" t="s">
        <v>1490</v>
      </c>
      <c r="EY3346" s="55">
        <v>2</v>
      </c>
      <c r="EZ3346" s="55">
        <v>0</v>
      </c>
      <c r="FA3346" s="55">
        <v>1994</v>
      </c>
      <c r="FB3346" s="55" t="s">
        <v>1361</v>
      </c>
      <c r="FC3346" s="55" t="s">
        <v>1249</v>
      </c>
      <c r="FD3346" s="55">
        <v>2.5</v>
      </c>
      <c r="FF3346" s="55">
        <v>3339</v>
      </c>
      <c r="FG3346" s="55" t="s">
        <v>1313</v>
      </c>
      <c r="FH3346" s="55" t="s">
        <v>1944</v>
      </c>
      <c r="FI3346" s="55">
        <v>1</v>
      </c>
      <c r="FJ3346" s="55">
        <v>5000</v>
      </c>
      <c r="FK3346" s="55" t="s">
        <v>1249</v>
      </c>
      <c r="FL3346" s="55">
        <v>0.3</v>
      </c>
    </row>
    <row r="3347" ht="14.25" customHeight="1" outlineLevel="1" spans="152:168">
      <c r="EV3347" s="55">
        <v>3340</v>
      </c>
      <c r="EW3347" s="55" t="s">
        <v>1250</v>
      </c>
      <c r="EX3347" s="55" t="s">
        <v>1490</v>
      </c>
      <c r="EY3347" s="55">
        <v>2</v>
      </c>
      <c r="EZ3347" s="55">
        <v>1995</v>
      </c>
      <c r="FA3347" s="55">
        <v>2999</v>
      </c>
      <c r="FB3347" s="55" t="s">
        <v>1361</v>
      </c>
      <c r="FC3347" s="55" t="s">
        <v>1249</v>
      </c>
      <c r="FD3347" s="55">
        <v>2.5</v>
      </c>
      <c r="FF3347" s="55">
        <v>3340</v>
      </c>
      <c r="FG3347" s="55" t="s">
        <v>1313</v>
      </c>
      <c r="FH3347" s="55" t="s">
        <v>1944</v>
      </c>
      <c r="FI3347" s="55">
        <v>1</v>
      </c>
      <c r="FJ3347" s="55">
        <v>10000</v>
      </c>
      <c r="FK3347" s="55" t="s">
        <v>1249</v>
      </c>
      <c r="FL3347" s="55">
        <v>0.3</v>
      </c>
    </row>
    <row r="3348" ht="14.25" customHeight="1" outlineLevel="1" spans="152:168">
      <c r="EV3348" s="55">
        <v>3341</v>
      </c>
      <c r="EW3348" s="55" t="s">
        <v>1250</v>
      </c>
      <c r="EX3348" s="55" t="s">
        <v>1490</v>
      </c>
      <c r="EY3348" s="55">
        <v>3</v>
      </c>
      <c r="EZ3348" s="55">
        <v>0</v>
      </c>
      <c r="FA3348" s="55">
        <v>1994</v>
      </c>
      <c r="FB3348" s="55" t="s">
        <v>1361</v>
      </c>
      <c r="FC3348" s="55" t="s">
        <v>1249</v>
      </c>
      <c r="FD3348" s="55">
        <v>2.5</v>
      </c>
      <c r="FF3348" s="55">
        <v>3341</v>
      </c>
      <c r="FG3348" s="55" t="s">
        <v>1313</v>
      </c>
      <c r="FH3348" s="55" t="s">
        <v>1944</v>
      </c>
      <c r="FI3348" s="55">
        <v>1</v>
      </c>
      <c r="FJ3348" s="55">
        <v>25000</v>
      </c>
      <c r="FK3348" s="55" t="s">
        <v>1249</v>
      </c>
      <c r="FL3348" s="55">
        <v>0.3</v>
      </c>
    </row>
    <row r="3349" ht="14.25" customHeight="1" outlineLevel="1" spans="152:168">
      <c r="EV3349" s="55">
        <v>3342</v>
      </c>
      <c r="EW3349" s="55" t="s">
        <v>1250</v>
      </c>
      <c r="EX3349" s="55" t="s">
        <v>1490</v>
      </c>
      <c r="EY3349" s="55">
        <v>3</v>
      </c>
      <c r="EZ3349" s="55">
        <v>1995</v>
      </c>
      <c r="FA3349" s="55">
        <v>2999</v>
      </c>
      <c r="FB3349" s="55" t="s">
        <v>1361</v>
      </c>
      <c r="FC3349" s="55" t="s">
        <v>1249</v>
      </c>
      <c r="FD3349" s="55">
        <v>2.5</v>
      </c>
      <c r="FF3349" s="55">
        <v>3342</v>
      </c>
      <c r="FG3349" s="55" t="s">
        <v>1313</v>
      </c>
      <c r="FH3349" s="55" t="s">
        <v>1944</v>
      </c>
      <c r="FI3349" s="55">
        <v>1</v>
      </c>
      <c r="FJ3349" s="55">
        <v>50000</v>
      </c>
      <c r="FK3349" s="55" t="s">
        <v>1249</v>
      </c>
      <c r="FL3349" s="55">
        <v>0.3</v>
      </c>
    </row>
    <row r="3350" ht="14.25" customHeight="1" outlineLevel="1" spans="152:168">
      <c r="EV3350" s="55">
        <v>3343</v>
      </c>
      <c r="EW3350" s="55" t="s">
        <v>1250</v>
      </c>
      <c r="EX3350" s="55" t="s">
        <v>1490</v>
      </c>
      <c r="EY3350" s="55">
        <v>4</v>
      </c>
      <c r="EZ3350" s="55">
        <v>0</v>
      </c>
      <c r="FA3350" s="55">
        <v>1994</v>
      </c>
      <c r="FB3350" s="55" t="s">
        <v>1361</v>
      </c>
      <c r="FC3350" s="55" t="s">
        <v>1249</v>
      </c>
      <c r="FD3350" s="55">
        <v>2.5</v>
      </c>
      <c r="FF3350" s="55">
        <v>3343</v>
      </c>
      <c r="FG3350" s="55" t="s">
        <v>1313</v>
      </c>
      <c r="FH3350" s="55" t="s">
        <v>1944</v>
      </c>
      <c r="FI3350" s="55">
        <v>1</v>
      </c>
      <c r="FJ3350" s="55">
        <v>80000</v>
      </c>
      <c r="FK3350" s="55" t="s">
        <v>1249</v>
      </c>
      <c r="FL3350" s="55">
        <v>0.3</v>
      </c>
    </row>
    <row r="3351" ht="14.25" customHeight="1" outlineLevel="1" spans="152:168">
      <c r="EV3351" s="55">
        <v>3344</v>
      </c>
      <c r="EW3351" s="55" t="s">
        <v>1250</v>
      </c>
      <c r="EX3351" s="55" t="s">
        <v>1490</v>
      </c>
      <c r="EY3351" s="55">
        <v>4</v>
      </c>
      <c r="EZ3351" s="55">
        <v>1995</v>
      </c>
      <c r="FA3351" s="55">
        <v>2999</v>
      </c>
      <c r="FB3351" s="55" t="s">
        <v>1361</v>
      </c>
      <c r="FC3351" s="55" t="s">
        <v>1249</v>
      </c>
      <c r="FD3351" s="55">
        <v>2.5</v>
      </c>
      <c r="FF3351" s="55">
        <v>3344</v>
      </c>
      <c r="FG3351" s="55" t="s">
        <v>1313</v>
      </c>
      <c r="FH3351" s="55" t="s">
        <v>1944</v>
      </c>
      <c r="FI3351" s="55">
        <v>1</v>
      </c>
      <c r="FJ3351" s="55">
        <v>130000</v>
      </c>
      <c r="FK3351" s="55" t="s">
        <v>1249</v>
      </c>
      <c r="FL3351" s="55">
        <v>0.3</v>
      </c>
    </row>
    <row r="3352" ht="14.25" customHeight="1" outlineLevel="1" spans="152:168">
      <c r="EV3352" s="55">
        <v>3345</v>
      </c>
      <c r="EW3352" s="55" t="s">
        <v>1250</v>
      </c>
      <c r="EX3352" s="55" t="s">
        <v>1490</v>
      </c>
      <c r="EY3352" s="55">
        <v>5</v>
      </c>
      <c r="EZ3352" s="55">
        <v>0</v>
      </c>
      <c r="FA3352" s="55">
        <v>1994</v>
      </c>
      <c r="FB3352" s="55" t="s">
        <v>1262</v>
      </c>
      <c r="FC3352" s="55" t="s">
        <v>1249</v>
      </c>
      <c r="FD3352" s="55">
        <v>2.5</v>
      </c>
      <c r="FF3352" s="55">
        <v>3345</v>
      </c>
      <c r="FG3352" s="55" t="s">
        <v>1313</v>
      </c>
      <c r="FH3352" s="55" t="s">
        <v>1944</v>
      </c>
      <c r="FI3352" s="55">
        <v>1</v>
      </c>
      <c r="FJ3352" s="55">
        <v>260000</v>
      </c>
      <c r="FK3352" s="55" t="s">
        <v>1249</v>
      </c>
      <c r="FL3352" s="55">
        <v>0.3</v>
      </c>
    </row>
    <row r="3353" ht="14.25" customHeight="1" outlineLevel="1" spans="152:168">
      <c r="EV3353" s="55">
        <v>3346</v>
      </c>
      <c r="EW3353" s="55" t="s">
        <v>1250</v>
      </c>
      <c r="EX3353" s="55" t="s">
        <v>1490</v>
      </c>
      <c r="EY3353" s="55">
        <v>5</v>
      </c>
      <c r="EZ3353" s="55">
        <v>1995</v>
      </c>
      <c r="FA3353" s="55">
        <v>2999</v>
      </c>
      <c r="FB3353" s="55" t="s">
        <v>1262</v>
      </c>
      <c r="FC3353" s="55" t="s">
        <v>1249</v>
      </c>
      <c r="FD3353" s="55">
        <v>2.5</v>
      </c>
      <c r="FF3353" s="55">
        <v>3346</v>
      </c>
      <c r="FG3353" s="55" t="s">
        <v>1313</v>
      </c>
      <c r="FH3353" s="55" t="s">
        <v>1944</v>
      </c>
      <c r="FI3353" s="55">
        <v>1</v>
      </c>
      <c r="FJ3353" s="55">
        <v>400000</v>
      </c>
      <c r="FK3353" s="55" t="s">
        <v>1249</v>
      </c>
      <c r="FL3353" s="55">
        <v>0.3</v>
      </c>
    </row>
    <row r="3354" ht="14.25" customHeight="1" outlineLevel="1" spans="152:168">
      <c r="EV3354" s="55">
        <v>3347</v>
      </c>
      <c r="EW3354" s="55" t="s">
        <v>1250</v>
      </c>
      <c r="EX3354" s="55" t="s">
        <v>1872</v>
      </c>
      <c r="EY3354" s="55">
        <v>1</v>
      </c>
      <c r="EZ3354" s="55">
        <v>0</v>
      </c>
      <c r="FA3354" s="55">
        <v>1994</v>
      </c>
      <c r="FB3354" s="55" t="s">
        <v>1262</v>
      </c>
      <c r="FC3354" s="55" t="s">
        <v>1249</v>
      </c>
      <c r="FD3354" s="55">
        <v>0</v>
      </c>
      <c r="FF3354" s="55">
        <v>3347</v>
      </c>
      <c r="FG3354" s="55" t="s">
        <v>1313</v>
      </c>
      <c r="FH3354" s="55" t="s">
        <v>1944</v>
      </c>
      <c r="FI3354" s="55">
        <v>1</v>
      </c>
      <c r="FJ3354" s="55">
        <v>530000</v>
      </c>
      <c r="FK3354" s="55" t="s">
        <v>1249</v>
      </c>
      <c r="FL3354" s="55">
        <v>0.3</v>
      </c>
    </row>
    <row r="3355" ht="14.25" customHeight="1" outlineLevel="1" spans="152:168">
      <c r="EV3355" s="55">
        <v>3348</v>
      </c>
      <c r="EW3355" s="55" t="s">
        <v>1250</v>
      </c>
      <c r="EX3355" s="55" t="s">
        <v>1872</v>
      </c>
      <c r="EY3355" s="55">
        <v>1</v>
      </c>
      <c r="EZ3355" s="55">
        <v>1995</v>
      </c>
      <c r="FA3355" s="55">
        <v>2999</v>
      </c>
      <c r="FB3355" s="55" t="s">
        <v>1262</v>
      </c>
      <c r="FC3355" s="55" t="s">
        <v>1249</v>
      </c>
      <c r="FD3355" s="55">
        <v>0</v>
      </c>
      <c r="FF3355" s="55">
        <v>3348</v>
      </c>
      <c r="FG3355" s="55" t="s">
        <v>1313</v>
      </c>
      <c r="FH3355" s="55" t="s">
        <v>1944</v>
      </c>
      <c r="FI3355" s="55">
        <v>1</v>
      </c>
      <c r="FJ3355" s="55">
        <v>540000</v>
      </c>
      <c r="FK3355" s="55" t="s">
        <v>1249</v>
      </c>
      <c r="FL3355" s="55">
        <v>0.3</v>
      </c>
    </row>
    <row r="3356" ht="14.25" customHeight="1" outlineLevel="1" spans="152:168">
      <c r="EV3356" s="55">
        <v>3349</v>
      </c>
      <c r="EW3356" s="55" t="s">
        <v>1250</v>
      </c>
      <c r="EX3356" s="55" t="s">
        <v>1364</v>
      </c>
      <c r="EY3356" s="55">
        <v>1</v>
      </c>
      <c r="EZ3356" s="55">
        <v>0</v>
      </c>
      <c r="FA3356" s="55">
        <v>1994</v>
      </c>
      <c r="FB3356" s="55" t="s">
        <v>1262</v>
      </c>
      <c r="FC3356" s="55" t="s">
        <v>1249</v>
      </c>
      <c r="FD3356" s="55">
        <v>0</v>
      </c>
      <c r="FF3356" s="55">
        <v>3349</v>
      </c>
      <c r="FG3356" s="55" t="s">
        <v>1313</v>
      </c>
      <c r="FH3356" s="55" t="s">
        <v>2012</v>
      </c>
      <c r="FI3356" s="55">
        <v>1</v>
      </c>
      <c r="FJ3356" s="55">
        <v>0</v>
      </c>
      <c r="FK3356" s="55" t="s">
        <v>1249</v>
      </c>
      <c r="FL3356" s="55">
        <v>0.3</v>
      </c>
    </row>
    <row r="3357" ht="14.25" customHeight="1" outlineLevel="1" spans="152:168">
      <c r="EV3357" s="55">
        <v>3350</v>
      </c>
      <c r="EW3357" s="55" t="s">
        <v>1250</v>
      </c>
      <c r="EX3357" s="55" t="s">
        <v>1364</v>
      </c>
      <c r="EY3357" s="55">
        <v>1</v>
      </c>
      <c r="EZ3357" s="55">
        <v>1995</v>
      </c>
      <c r="FA3357" s="55">
        <v>2999</v>
      </c>
      <c r="FB3357" s="55" t="s">
        <v>1262</v>
      </c>
      <c r="FC3357" s="55" t="s">
        <v>1249</v>
      </c>
      <c r="FD3357" s="55">
        <v>0</v>
      </c>
      <c r="FF3357" s="55">
        <v>3350</v>
      </c>
      <c r="FG3357" s="55" t="s">
        <v>1313</v>
      </c>
      <c r="FH3357" s="55" t="s">
        <v>2012</v>
      </c>
      <c r="FI3357" s="55">
        <v>1</v>
      </c>
      <c r="FJ3357" s="55">
        <v>1000</v>
      </c>
      <c r="FK3357" s="55" t="s">
        <v>1249</v>
      </c>
      <c r="FL3357" s="55">
        <v>0.3</v>
      </c>
    </row>
    <row r="3358" ht="14.25" customHeight="1" outlineLevel="1" spans="152:168">
      <c r="EV3358" s="55">
        <v>3351</v>
      </c>
      <c r="EW3358" s="55" t="s">
        <v>1250</v>
      </c>
      <c r="EX3358" s="55" t="s">
        <v>2118</v>
      </c>
      <c r="EY3358" s="55">
        <v>1</v>
      </c>
      <c r="EZ3358" s="55">
        <v>0</v>
      </c>
      <c r="FA3358" s="55">
        <v>1994</v>
      </c>
      <c r="FB3358" s="55" t="s">
        <v>1262</v>
      </c>
      <c r="FC3358" s="55" t="s">
        <v>1249</v>
      </c>
      <c r="FD3358" s="55">
        <v>0</v>
      </c>
      <c r="FF3358" s="55">
        <v>3351</v>
      </c>
      <c r="FG3358" s="55" t="s">
        <v>1313</v>
      </c>
      <c r="FH3358" s="55" t="s">
        <v>2012</v>
      </c>
      <c r="FI3358" s="55">
        <v>1</v>
      </c>
      <c r="FJ3358" s="55">
        <v>2500</v>
      </c>
      <c r="FK3358" s="55" t="s">
        <v>1249</v>
      </c>
      <c r="FL3358" s="55">
        <v>0.3</v>
      </c>
    </row>
    <row r="3359" ht="14.25" customHeight="1" outlineLevel="1" spans="152:168">
      <c r="EV3359" s="55">
        <v>3352</v>
      </c>
      <c r="EW3359" s="55" t="s">
        <v>1250</v>
      </c>
      <c r="EX3359" s="55" t="s">
        <v>2118</v>
      </c>
      <c r="EY3359" s="55">
        <v>1</v>
      </c>
      <c r="EZ3359" s="55">
        <v>1995</v>
      </c>
      <c r="FA3359" s="55">
        <v>2999</v>
      </c>
      <c r="FB3359" s="55" t="s">
        <v>1262</v>
      </c>
      <c r="FC3359" s="55" t="s">
        <v>1249</v>
      </c>
      <c r="FD3359" s="55">
        <v>0</v>
      </c>
      <c r="FF3359" s="55">
        <v>3352</v>
      </c>
      <c r="FG3359" s="55" t="s">
        <v>1313</v>
      </c>
      <c r="FH3359" s="55" t="s">
        <v>2012</v>
      </c>
      <c r="FI3359" s="55">
        <v>1</v>
      </c>
      <c r="FJ3359" s="55">
        <v>5000</v>
      </c>
      <c r="FK3359" s="55" t="s">
        <v>1249</v>
      </c>
      <c r="FL3359" s="55">
        <v>0.3</v>
      </c>
    </row>
    <row r="3360" ht="14.25" customHeight="1" outlineLevel="1" spans="152:168">
      <c r="EV3360" s="55">
        <v>3353</v>
      </c>
      <c r="EW3360" s="55" t="s">
        <v>1250</v>
      </c>
      <c r="EX3360" s="55" t="s">
        <v>1791</v>
      </c>
      <c r="EY3360" s="55">
        <v>1</v>
      </c>
      <c r="EZ3360" s="55">
        <v>0</v>
      </c>
      <c r="FA3360" s="55">
        <v>1994</v>
      </c>
      <c r="FB3360" s="55" t="s">
        <v>1361</v>
      </c>
      <c r="FC3360" s="55" t="s">
        <v>1249</v>
      </c>
      <c r="FD3360" s="55">
        <v>2.5</v>
      </c>
      <c r="FF3360" s="55">
        <v>3353</v>
      </c>
      <c r="FG3360" s="55" t="s">
        <v>1313</v>
      </c>
      <c r="FH3360" s="55" t="s">
        <v>2012</v>
      </c>
      <c r="FI3360" s="55">
        <v>1</v>
      </c>
      <c r="FJ3360" s="55">
        <v>10000</v>
      </c>
      <c r="FK3360" s="55" t="s">
        <v>1249</v>
      </c>
      <c r="FL3360" s="55">
        <v>0.3</v>
      </c>
    </row>
    <row r="3361" ht="14.25" customHeight="1" outlineLevel="1" spans="152:168">
      <c r="EV3361" s="55">
        <v>3354</v>
      </c>
      <c r="EW3361" s="55" t="s">
        <v>1250</v>
      </c>
      <c r="EX3361" s="55" t="s">
        <v>1791</v>
      </c>
      <c r="EY3361" s="55">
        <v>1</v>
      </c>
      <c r="EZ3361" s="55">
        <v>1995</v>
      </c>
      <c r="FA3361" s="55">
        <v>2999</v>
      </c>
      <c r="FB3361" s="55" t="s">
        <v>1361</v>
      </c>
      <c r="FC3361" s="55" t="s">
        <v>1249</v>
      </c>
      <c r="FD3361" s="55">
        <v>2.5</v>
      </c>
      <c r="FF3361" s="55">
        <v>3354</v>
      </c>
      <c r="FG3361" s="55" t="s">
        <v>1313</v>
      </c>
      <c r="FH3361" s="55" t="s">
        <v>2012</v>
      </c>
      <c r="FI3361" s="55">
        <v>1</v>
      </c>
      <c r="FJ3361" s="55">
        <v>25000</v>
      </c>
      <c r="FK3361" s="55" t="s">
        <v>1249</v>
      </c>
      <c r="FL3361" s="55">
        <v>0.3</v>
      </c>
    </row>
    <row r="3362" ht="14.25" customHeight="1" outlineLevel="1" spans="152:168">
      <c r="EV3362" s="55">
        <v>3355</v>
      </c>
      <c r="EW3362" s="55" t="s">
        <v>1250</v>
      </c>
      <c r="EX3362" s="55" t="s">
        <v>1791</v>
      </c>
      <c r="EY3362" s="55">
        <v>2</v>
      </c>
      <c r="EZ3362" s="55">
        <v>0</v>
      </c>
      <c r="FA3362" s="55">
        <v>1994</v>
      </c>
      <c r="FB3362" s="55" t="s">
        <v>1361</v>
      </c>
      <c r="FC3362" s="55" t="s">
        <v>1249</v>
      </c>
      <c r="FD3362" s="55">
        <v>2.5</v>
      </c>
      <c r="FF3362" s="55">
        <v>3355</v>
      </c>
      <c r="FG3362" s="55" t="s">
        <v>1313</v>
      </c>
      <c r="FH3362" s="55" t="s">
        <v>2012</v>
      </c>
      <c r="FI3362" s="55">
        <v>1</v>
      </c>
      <c r="FJ3362" s="55">
        <v>50000</v>
      </c>
      <c r="FK3362" s="55" t="s">
        <v>1249</v>
      </c>
      <c r="FL3362" s="55">
        <v>0.3</v>
      </c>
    </row>
    <row r="3363" ht="14.25" customHeight="1" outlineLevel="1" spans="152:168">
      <c r="EV3363" s="55">
        <v>3356</v>
      </c>
      <c r="EW3363" s="55" t="s">
        <v>1250</v>
      </c>
      <c r="EX3363" s="55" t="s">
        <v>1791</v>
      </c>
      <c r="EY3363" s="55">
        <v>2</v>
      </c>
      <c r="EZ3363" s="55">
        <v>1995</v>
      </c>
      <c r="FA3363" s="55">
        <v>2999</v>
      </c>
      <c r="FB3363" s="55" t="s">
        <v>1361</v>
      </c>
      <c r="FC3363" s="55" t="s">
        <v>1249</v>
      </c>
      <c r="FD3363" s="55">
        <v>2.5</v>
      </c>
      <c r="FF3363" s="55">
        <v>3356</v>
      </c>
      <c r="FG3363" s="55" t="s">
        <v>1313</v>
      </c>
      <c r="FH3363" s="55" t="s">
        <v>2012</v>
      </c>
      <c r="FI3363" s="55">
        <v>1</v>
      </c>
      <c r="FJ3363" s="55">
        <v>80000</v>
      </c>
      <c r="FK3363" s="55" t="s">
        <v>1249</v>
      </c>
      <c r="FL3363" s="55">
        <v>0.3</v>
      </c>
    </row>
    <row r="3364" ht="14.25" customHeight="1" outlineLevel="1" spans="152:168">
      <c r="EV3364" s="55">
        <v>3357</v>
      </c>
      <c r="EW3364" s="55" t="s">
        <v>1250</v>
      </c>
      <c r="EX3364" s="55" t="s">
        <v>1263</v>
      </c>
      <c r="EY3364" s="55">
        <v>1</v>
      </c>
      <c r="EZ3364" s="55">
        <v>0</v>
      </c>
      <c r="FA3364" s="55">
        <v>1994</v>
      </c>
      <c r="FB3364" s="55" t="s">
        <v>1361</v>
      </c>
      <c r="FC3364" s="55" t="s">
        <v>1249</v>
      </c>
      <c r="FD3364" s="55">
        <v>3.5</v>
      </c>
      <c r="FF3364" s="55">
        <v>3357</v>
      </c>
      <c r="FG3364" s="55" t="s">
        <v>1313</v>
      </c>
      <c r="FH3364" s="55" t="s">
        <v>2012</v>
      </c>
      <c r="FI3364" s="55">
        <v>1</v>
      </c>
      <c r="FJ3364" s="55">
        <v>130000</v>
      </c>
      <c r="FK3364" s="55" t="s">
        <v>1249</v>
      </c>
      <c r="FL3364" s="55">
        <v>0.3</v>
      </c>
    </row>
    <row r="3365" ht="14.25" customHeight="1" outlineLevel="1" spans="152:168">
      <c r="EV3365" s="55">
        <v>3358</v>
      </c>
      <c r="EW3365" s="55" t="s">
        <v>1250</v>
      </c>
      <c r="EX3365" s="55" t="s">
        <v>1263</v>
      </c>
      <c r="EY3365" s="55">
        <v>1</v>
      </c>
      <c r="EZ3365" s="55">
        <v>1995</v>
      </c>
      <c r="FA3365" s="55">
        <v>2999</v>
      </c>
      <c r="FB3365" s="55" t="s">
        <v>1361</v>
      </c>
      <c r="FC3365" s="55" t="s">
        <v>1249</v>
      </c>
      <c r="FD3365" s="55">
        <v>3.5</v>
      </c>
      <c r="FF3365" s="55">
        <v>3358</v>
      </c>
      <c r="FG3365" s="55" t="s">
        <v>1313</v>
      </c>
      <c r="FH3365" s="55" t="s">
        <v>2012</v>
      </c>
      <c r="FI3365" s="55">
        <v>1</v>
      </c>
      <c r="FJ3365" s="55">
        <v>260000</v>
      </c>
      <c r="FK3365" s="55" t="s">
        <v>1249</v>
      </c>
      <c r="FL3365" s="55">
        <v>0.3</v>
      </c>
    </row>
    <row r="3366" ht="14.25" customHeight="1" outlineLevel="1" spans="152:168">
      <c r="EV3366" s="55">
        <v>3359</v>
      </c>
      <c r="EW3366" s="55" t="s">
        <v>1250</v>
      </c>
      <c r="EX3366" s="55" t="s">
        <v>1263</v>
      </c>
      <c r="EY3366" s="55">
        <v>10</v>
      </c>
      <c r="EZ3366" s="55">
        <v>0</v>
      </c>
      <c r="FA3366" s="55">
        <v>1994</v>
      </c>
      <c r="FB3366" s="55" t="s">
        <v>1361</v>
      </c>
      <c r="FC3366" s="55" t="s">
        <v>1249</v>
      </c>
      <c r="FD3366" s="55">
        <v>3.5</v>
      </c>
      <c r="FF3366" s="55">
        <v>3359</v>
      </c>
      <c r="FG3366" s="55" t="s">
        <v>1313</v>
      </c>
      <c r="FH3366" s="55" t="s">
        <v>2012</v>
      </c>
      <c r="FI3366" s="55">
        <v>1</v>
      </c>
      <c r="FJ3366" s="55">
        <v>400000</v>
      </c>
      <c r="FK3366" s="55" t="s">
        <v>1249</v>
      </c>
      <c r="FL3366" s="55">
        <v>0.3</v>
      </c>
    </row>
    <row r="3367" ht="14.25" customHeight="1" outlineLevel="1" spans="152:168">
      <c r="EV3367" s="55">
        <v>3360</v>
      </c>
      <c r="EW3367" s="55" t="s">
        <v>1250</v>
      </c>
      <c r="EX3367" s="55" t="s">
        <v>1263</v>
      </c>
      <c r="EY3367" s="55">
        <v>10</v>
      </c>
      <c r="EZ3367" s="55">
        <v>1995</v>
      </c>
      <c r="FA3367" s="55">
        <v>2999</v>
      </c>
      <c r="FB3367" s="55" t="s">
        <v>1361</v>
      </c>
      <c r="FC3367" s="55" t="s">
        <v>1249</v>
      </c>
      <c r="FD3367" s="55">
        <v>3.5</v>
      </c>
      <c r="FF3367" s="55">
        <v>3360</v>
      </c>
      <c r="FG3367" s="55" t="s">
        <v>1313</v>
      </c>
      <c r="FH3367" s="55" t="s">
        <v>2012</v>
      </c>
      <c r="FI3367" s="55">
        <v>1</v>
      </c>
      <c r="FJ3367" s="55">
        <v>530000</v>
      </c>
      <c r="FK3367" s="55" t="s">
        <v>1249</v>
      </c>
      <c r="FL3367" s="55">
        <v>0.3</v>
      </c>
    </row>
    <row r="3368" ht="14.25" customHeight="1" outlineLevel="1" spans="152:168">
      <c r="EV3368" s="55">
        <v>3361</v>
      </c>
      <c r="EW3368" s="55" t="s">
        <v>1250</v>
      </c>
      <c r="EX3368" s="55" t="s">
        <v>1263</v>
      </c>
      <c r="EY3368" s="55">
        <v>11</v>
      </c>
      <c r="EZ3368" s="55">
        <v>0</v>
      </c>
      <c r="FA3368" s="55">
        <v>1994</v>
      </c>
      <c r="FB3368" s="55" t="s">
        <v>1361</v>
      </c>
      <c r="FC3368" s="55" t="s">
        <v>1249</v>
      </c>
      <c r="FD3368" s="55">
        <v>3.5</v>
      </c>
      <c r="FF3368" s="55">
        <v>3361</v>
      </c>
      <c r="FG3368" s="55" t="s">
        <v>1313</v>
      </c>
      <c r="FH3368" s="55" t="s">
        <v>2012</v>
      </c>
      <c r="FI3368" s="55">
        <v>1</v>
      </c>
      <c r="FJ3368" s="55">
        <v>540000</v>
      </c>
      <c r="FK3368" s="55" t="s">
        <v>1249</v>
      </c>
      <c r="FL3368" s="55">
        <v>0.3</v>
      </c>
    </row>
    <row r="3369" ht="14.25" customHeight="1" outlineLevel="1" spans="152:168">
      <c r="EV3369" s="55">
        <v>3362</v>
      </c>
      <c r="EW3369" s="55" t="s">
        <v>1250</v>
      </c>
      <c r="EX3369" s="55" t="s">
        <v>1263</v>
      </c>
      <c r="EY3369" s="55">
        <v>11</v>
      </c>
      <c r="EZ3369" s="55">
        <v>1995</v>
      </c>
      <c r="FA3369" s="55">
        <v>2999</v>
      </c>
      <c r="FB3369" s="55" t="s">
        <v>1361</v>
      </c>
      <c r="FC3369" s="55" t="s">
        <v>1249</v>
      </c>
      <c r="FD3369" s="55">
        <v>3.5</v>
      </c>
      <c r="FF3369" s="55">
        <v>3362</v>
      </c>
      <c r="FG3369" s="55" t="s">
        <v>1313</v>
      </c>
      <c r="FH3369" s="55" t="s">
        <v>1490</v>
      </c>
      <c r="FI3369" s="55">
        <v>1</v>
      </c>
      <c r="FJ3369" s="55">
        <v>0</v>
      </c>
      <c r="FK3369" s="55" t="s">
        <v>1249</v>
      </c>
      <c r="FL3369" s="55">
        <v>0.45</v>
      </c>
    </row>
    <row r="3370" ht="14.25" customHeight="1" outlineLevel="1" spans="152:168">
      <c r="EV3370" s="55">
        <v>3363</v>
      </c>
      <c r="EW3370" s="55" t="s">
        <v>1250</v>
      </c>
      <c r="EX3370" s="55" t="s">
        <v>1263</v>
      </c>
      <c r="EY3370" s="55">
        <v>12</v>
      </c>
      <c r="EZ3370" s="55">
        <v>0</v>
      </c>
      <c r="FA3370" s="55">
        <v>1994</v>
      </c>
      <c r="FB3370" s="55" t="s">
        <v>1361</v>
      </c>
      <c r="FC3370" s="55" t="s">
        <v>1249</v>
      </c>
      <c r="FD3370" s="55">
        <v>3.5</v>
      </c>
      <c r="FF3370" s="55">
        <v>3363</v>
      </c>
      <c r="FG3370" s="55" t="s">
        <v>1313</v>
      </c>
      <c r="FH3370" s="55" t="s">
        <v>1490</v>
      </c>
      <c r="FI3370" s="55">
        <v>1</v>
      </c>
      <c r="FJ3370" s="55">
        <v>1000</v>
      </c>
      <c r="FK3370" s="55" t="s">
        <v>1249</v>
      </c>
      <c r="FL3370" s="55">
        <v>0.45</v>
      </c>
    </row>
    <row r="3371" ht="14.25" customHeight="1" outlineLevel="1" spans="152:168">
      <c r="EV3371" s="55">
        <v>3364</v>
      </c>
      <c r="EW3371" s="55" t="s">
        <v>1250</v>
      </c>
      <c r="EX3371" s="55" t="s">
        <v>1263</v>
      </c>
      <c r="EY3371" s="55">
        <v>12</v>
      </c>
      <c r="EZ3371" s="55">
        <v>1995</v>
      </c>
      <c r="FA3371" s="55">
        <v>2999</v>
      </c>
      <c r="FB3371" s="55" t="s">
        <v>1361</v>
      </c>
      <c r="FC3371" s="55" t="s">
        <v>1249</v>
      </c>
      <c r="FD3371" s="55">
        <v>3.5</v>
      </c>
      <c r="FF3371" s="55">
        <v>3364</v>
      </c>
      <c r="FG3371" s="55" t="s">
        <v>1313</v>
      </c>
      <c r="FH3371" s="55" t="s">
        <v>1490</v>
      </c>
      <c r="FI3371" s="55">
        <v>1</v>
      </c>
      <c r="FJ3371" s="55">
        <v>2500</v>
      </c>
      <c r="FK3371" s="55" t="s">
        <v>1249</v>
      </c>
      <c r="FL3371" s="55">
        <v>0.4</v>
      </c>
    </row>
    <row r="3372" ht="14.25" customHeight="1" outlineLevel="1" spans="152:168">
      <c r="EV3372" s="55">
        <v>3365</v>
      </c>
      <c r="EW3372" s="55" t="s">
        <v>1250</v>
      </c>
      <c r="EX3372" s="55" t="s">
        <v>1263</v>
      </c>
      <c r="EY3372" s="55">
        <v>13</v>
      </c>
      <c r="EZ3372" s="55">
        <v>0</v>
      </c>
      <c r="FA3372" s="55">
        <v>1994</v>
      </c>
      <c r="FB3372" s="55" t="s">
        <v>1361</v>
      </c>
      <c r="FC3372" s="55" t="s">
        <v>1249</v>
      </c>
      <c r="FD3372" s="55">
        <v>3.5</v>
      </c>
      <c r="FF3372" s="55">
        <v>3365</v>
      </c>
      <c r="FG3372" s="55" t="s">
        <v>1313</v>
      </c>
      <c r="FH3372" s="55" t="s">
        <v>1490</v>
      </c>
      <c r="FI3372" s="55">
        <v>1</v>
      </c>
      <c r="FJ3372" s="55">
        <v>5000</v>
      </c>
      <c r="FK3372" s="55" t="s">
        <v>1249</v>
      </c>
      <c r="FL3372" s="55">
        <v>0.35</v>
      </c>
    </row>
    <row r="3373" ht="14.25" customHeight="1" outlineLevel="1" spans="152:168">
      <c r="EV3373" s="55">
        <v>3366</v>
      </c>
      <c r="EW3373" s="55" t="s">
        <v>1250</v>
      </c>
      <c r="EX3373" s="55" t="s">
        <v>1263</v>
      </c>
      <c r="EY3373" s="55">
        <v>13</v>
      </c>
      <c r="EZ3373" s="55">
        <v>1995</v>
      </c>
      <c r="FA3373" s="55">
        <v>2999</v>
      </c>
      <c r="FB3373" s="55" t="s">
        <v>1361</v>
      </c>
      <c r="FC3373" s="55" t="s">
        <v>1249</v>
      </c>
      <c r="FD3373" s="55">
        <v>3.5</v>
      </c>
      <c r="FF3373" s="55">
        <v>3366</v>
      </c>
      <c r="FG3373" s="55" t="s">
        <v>1313</v>
      </c>
      <c r="FH3373" s="55" t="s">
        <v>1490</v>
      </c>
      <c r="FI3373" s="55">
        <v>1</v>
      </c>
      <c r="FJ3373" s="55">
        <v>10000</v>
      </c>
      <c r="FK3373" s="55" t="s">
        <v>1249</v>
      </c>
      <c r="FL3373" s="55">
        <v>0.3</v>
      </c>
    </row>
    <row r="3374" ht="14.25" customHeight="1" outlineLevel="1" spans="152:168">
      <c r="EV3374" s="55">
        <v>3367</v>
      </c>
      <c r="EW3374" s="55" t="s">
        <v>1250</v>
      </c>
      <c r="EX3374" s="55" t="s">
        <v>1263</v>
      </c>
      <c r="EY3374" s="55">
        <v>14</v>
      </c>
      <c r="EZ3374" s="55">
        <v>0</v>
      </c>
      <c r="FA3374" s="55">
        <v>1994</v>
      </c>
      <c r="FB3374" s="55" t="s">
        <v>1361</v>
      </c>
      <c r="FC3374" s="55" t="s">
        <v>1249</v>
      </c>
      <c r="FD3374" s="55">
        <v>8</v>
      </c>
      <c r="FF3374" s="55">
        <v>3367</v>
      </c>
      <c r="FG3374" s="55" t="s">
        <v>1313</v>
      </c>
      <c r="FH3374" s="55" t="s">
        <v>1490</v>
      </c>
      <c r="FI3374" s="55">
        <v>1</v>
      </c>
      <c r="FJ3374" s="55">
        <v>25000</v>
      </c>
      <c r="FK3374" s="55" t="s">
        <v>1249</v>
      </c>
      <c r="FL3374" s="55">
        <v>0.3</v>
      </c>
    </row>
    <row r="3375" ht="14.25" customHeight="1" outlineLevel="1" spans="152:168">
      <c r="EV3375" s="55">
        <v>3368</v>
      </c>
      <c r="EW3375" s="55" t="s">
        <v>1250</v>
      </c>
      <c r="EX3375" s="55" t="s">
        <v>1263</v>
      </c>
      <c r="EY3375" s="55">
        <v>14</v>
      </c>
      <c r="EZ3375" s="55">
        <v>1995</v>
      </c>
      <c r="FA3375" s="55">
        <v>2999</v>
      </c>
      <c r="FB3375" s="55" t="s">
        <v>1361</v>
      </c>
      <c r="FC3375" s="55" t="s">
        <v>1249</v>
      </c>
      <c r="FD3375" s="55">
        <v>8</v>
      </c>
      <c r="FF3375" s="55">
        <v>3368</v>
      </c>
      <c r="FG3375" s="55" t="s">
        <v>1313</v>
      </c>
      <c r="FH3375" s="55" t="s">
        <v>1490</v>
      </c>
      <c r="FI3375" s="55">
        <v>1</v>
      </c>
      <c r="FJ3375" s="55">
        <v>50000</v>
      </c>
      <c r="FK3375" s="55" t="s">
        <v>1249</v>
      </c>
      <c r="FL3375" s="55">
        <v>0.3</v>
      </c>
    </row>
    <row r="3376" ht="14.25" customHeight="1" outlineLevel="1" spans="152:168">
      <c r="EV3376" s="55">
        <v>3369</v>
      </c>
      <c r="EW3376" s="55" t="s">
        <v>1250</v>
      </c>
      <c r="EX3376" s="55" t="s">
        <v>1263</v>
      </c>
      <c r="EY3376" s="55">
        <v>2</v>
      </c>
      <c r="EZ3376" s="55">
        <v>0</v>
      </c>
      <c r="FA3376" s="55">
        <v>1994</v>
      </c>
      <c r="FB3376" s="55" t="s">
        <v>1361</v>
      </c>
      <c r="FC3376" s="55" t="s">
        <v>1249</v>
      </c>
      <c r="FD3376" s="55">
        <v>3.5</v>
      </c>
      <c r="FF3376" s="55">
        <v>3369</v>
      </c>
      <c r="FG3376" s="55" t="s">
        <v>1313</v>
      </c>
      <c r="FH3376" s="55" t="s">
        <v>1490</v>
      </c>
      <c r="FI3376" s="55">
        <v>1</v>
      </c>
      <c r="FJ3376" s="55">
        <v>80000</v>
      </c>
      <c r="FK3376" s="55" t="s">
        <v>1249</v>
      </c>
      <c r="FL3376" s="55">
        <v>0.3</v>
      </c>
    </row>
    <row r="3377" ht="14.25" customHeight="1" outlineLevel="1" spans="152:168">
      <c r="EV3377" s="55">
        <v>3370</v>
      </c>
      <c r="EW3377" s="55" t="s">
        <v>1250</v>
      </c>
      <c r="EX3377" s="55" t="s">
        <v>1263</v>
      </c>
      <c r="EY3377" s="55">
        <v>2</v>
      </c>
      <c r="EZ3377" s="55">
        <v>1995</v>
      </c>
      <c r="FA3377" s="55">
        <v>2999</v>
      </c>
      <c r="FB3377" s="55" t="s">
        <v>1361</v>
      </c>
      <c r="FC3377" s="55" t="s">
        <v>1249</v>
      </c>
      <c r="FD3377" s="55">
        <v>3.5</v>
      </c>
      <c r="FF3377" s="55">
        <v>3370</v>
      </c>
      <c r="FG3377" s="55" t="s">
        <v>1313</v>
      </c>
      <c r="FH3377" s="55" t="s">
        <v>1490</v>
      </c>
      <c r="FI3377" s="55">
        <v>1</v>
      </c>
      <c r="FJ3377" s="55">
        <v>130000</v>
      </c>
      <c r="FK3377" s="55" t="s">
        <v>1249</v>
      </c>
      <c r="FL3377" s="55">
        <v>0.3</v>
      </c>
    </row>
    <row r="3378" ht="14.25" customHeight="1" outlineLevel="1" spans="152:168">
      <c r="EV3378" s="55">
        <v>3371</v>
      </c>
      <c r="EW3378" s="55" t="s">
        <v>1250</v>
      </c>
      <c r="EX3378" s="55" t="s">
        <v>1263</v>
      </c>
      <c r="EY3378" s="55">
        <v>3</v>
      </c>
      <c r="EZ3378" s="55">
        <v>0</v>
      </c>
      <c r="FA3378" s="55">
        <v>1994</v>
      </c>
      <c r="FB3378" s="55" t="s">
        <v>1361</v>
      </c>
      <c r="FC3378" s="55" t="s">
        <v>1249</v>
      </c>
      <c r="FD3378" s="55">
        <v>3.5</v>
      </c>
      <c r="FF3378" s="55">
        <v>3371</v>
      </c>
      <c r="FG3378" s="55" t="s">
        <v>1313</v>
      </c>
      <c r="FH3378" s="55" t="s">
        <v>1490</v>
      </c>
      <c r="FI3378" s="55">
        <v>1</v>
      </c>
      <c r="FJ3378" s="55">
        <v>260000</v>
      </c>
      <c r="FK3378" s="55" t="s">
        <v>1249</v>
      </c>
      <c r="FL3378" s="55">
        <v>0.3</v>
      </c>
    </row>
    <row r="3379" ht="14.25" customHeight="1" outlineLevel="1" spans="152:168">
      <c r="EV3379" s="55">
        <v>3372</v>
      </c>
      <c r="EW3379" s="55" t="s">
        <v>1250</v>
      </c>
      <c r="EX3379" s="55" t="s">
        <v>1263</v>
      </c>
      <c r="EY3379" s="55">
        <v>3</v>
      </c>
      <c r="EZ3379" s="55">
        <v>1995</v>
      </c>
      <c r="FA3379" s="55">
        <v>2999</v>
      </c>
      <c r="FB3379" s="55" t="s">
        <v>1361</v>
      </c>
      <c r="FC3379" s="55" t="s">
        <v>1249</v>
      </c>
      <c r="FD3379" s="55">
        <v>3.5</v>
      </c>
      <c r="FF3379" s="55">
        <v>3372</v>
      </c>
      <c r="FG3379" s="55" t="s">
        <v>1313</v>
      </c>
      <c r="FH3379" s="55" t="s">
        <v>1490</v>
      </c>
      <c r="FI3379" s="55">
        <v>1</v>
      </c>
      <c r="FJ3379" s="55">
        <v>400000</v>
      </c>
      <c r="FK3379" s="55" t="s">
        <v>1249</v>
      </c>
      <c r="FL3379" s="55">
        <v>0.3</v>
      </c>
    </row>
    <row r="3380" ht="14.25" customHeight="1" outlineLevel="1" spans="152:168">
      <c r="EV3380" s="55">
        <v>3373</v>
      </c>
      <c r="EW3380" s="55" t="s">
        <v>1250</v>
      </c>
      <c r="EX3380" s="55" t="s">
        <v>1263</v>
      </c>
      <c r="EY3380" s="55">
        <v>4</v>
      </c>
      <c r="EZ3380" s="55">
        <v>0</v>
      </c>
      <c r="FA3380" s="55">
        <v>1994</v>
      </c>
      <c r="FB3380" s="55" t="s">
        <v>1361</v>
      </c>
      <c r="FC3380" s="55" t="s">
        <v>1249</v>
      </c>
      <c r="FD3380" s="55">
        <v>3.5</v>
      </c>
      <c r="FF3380" s="55">
        <v>3373</v>
      </c>
      <c r="FG3380" s="55" t="s">
        <v>1313</v>
      </c>
      <c r="FH3380" s="55" t="s">
        <v>1490</v>
      </c>
      <c r="FI3380" s="55">
        <v>1</v>
      </c>
      <c r="FJ3380" s="55">
        <v>530000</v>
      </c>
      <c r="FK3380" s="55" t="s">
        <v>1249</v>
      </c>
      <c r="FL3380" s="55">
        <v>0.3</v>
      </c>
    </row>
    <row r="3381" ht="14.25" customHeight="1" outlineLevel="1" spans="152:168">
      <c r="EV3381" s="55">
        <v>3374</v>
      </c>
      <c r="EW3381" s="55" t="s">
        <v>1250</v>
      </c>
      <c r="EX3381" s="55" t="s">
        <v>1263</v>
      </c>
      <c r="EY3381" s="55">
        <v>4</v>
      </c>
      <c r="EZ3381" s="55">
        <v>1995</v>
      </c>
      <c r="FA3381" s="55">
        <v>2999</v>
      </c>
      <c r="FB3381" s="55" t="s">
        <v>1361</v>
      </c>
      <c r="FC3381" s="55" t="s">
        <v>1249</v>
      </c>
      <c r="FD3381" s="55">
        <v>3.5</v>
      </c>
      <c r="FF3381" s="55">
        <v>3374</v>
      </c>
      <c r="FG3381" s="55" t="s">
        <v>1313</v>
      </c>
      <c r="FH3381" s="55" t="s">
        <v>1490</v>
      </c>
      <c r="FI3381" s="55">
        <v>1</v>
      </c>
      <c r="FJ3381" s="55">
        <v>540000</v>
      </c>
      <c r="FK3381" s="55" t="s">
        <v>1249</v>
      </c>
      <c r="FL3381" s="55">
        <v>0.3</v>
      </c>
    </row>
    <row r="3382" ht="14.25" customHeight="1" outlineLevel="1" spans="152:168">
      <c r="EV3382" s="55">
        <v>3375</v>
      </c>
      <c r="EW3382" s="55" t="s">
        <v>1250</v>
      </c>
      <c r="EX3382" s="55" t="s">
        <v>1263</v>
      </c>
      <c r="EY3382" s="55">
        <v>5</v>
      </c>
      <c r="EZ3382" s="55">
        <v>0</v>
      </c>
      <c r="FA3382" s="55">
        <v>1994</v>
      </c>
      <c r="FB3382" s="55" t="s">
        <v>1361</v>
      </c>
      <c r="FC3382" s="55" t="s">
        <v>1249</v>
      </c>
      <c r="FD3382" s="55">
        <v>3.5</v>
      </c>
      <c r="FF3382" s="55">
        <v>3375</v>
      </c>
      <c r="FG3382" s="55" t="s">
        <v>1313</v>
      </c>
      <c r="FH3382" s="55" t="s">
        <v>1490</v>
      </c>
      <c r="FI3382" s="55">
        <v>2</v>
      </c>
      <c r="FJ3382" s="55">
        <v>0</v>
      </c>
      <c r="FK3382" s="55" t="s">
        <v>1249</v>
      </c>
      <c r="FL3382" s="55">
        <v>0.45</v>
      </c>
    </row>
    <row r="3383" ht="14.25" customHeight="1" outlineLevel="1" spans="152:168">
      <c r="EV3383" s="55">
        <v>3376</v>
      </c>
      <c r="EW3383" s="55" t="s">
        <v>1250</v>
      </c>
      <c r="EX3383" s="55" t="s">
        <v>1263</v>
      </c>
      <c r="EY3383" s="55">
        <v>5</v>
      </c>
      <c r="EZ3383" s="55">
        <v>1995</v>
      </c>
      <c r="FA3383" s="55">
        <v>2999</v>
      </c>
      <c r="FB3383" s="55" t="s">
        <v>1361</v>
      </c>
      <c r="FC3383" s="55" t="s">
        <v>1249</v>
      </c>
      <c r="FD3383" s="55">
        <v>3.5</v>
      </c>
      <c r="FF3383" s="55">
        <v>3376</v>
      </c>
      <c r="FG3383" s="55" t="s">
        <v>1313</v>
      </c>
      <c r="FH3383" s="55" t="s">
        <v>1490</v>
      </c>
      <c r="FI3383" s="55">
        <v>2</v>
      </c>
      <c r="FJ3383" s="55">
        <v>1000</v>
      </c>
      <c r="FK3383" s="55" t="s">
        <v>1249</v>
      </c>
      <c r="FL3383" s="55">
        <v>0.45</v>
      </c>
    </row>
    <row r="3384" ht="14.25" customHeight="1" outlineLevel="1" spans="152:168">
      <c r="EV3384" s="55">
        <v>3377</v>
      </c>
      <c r="EW3384" s="55" t="s">
        <v>1250</v>
      </c>
      <c r="EX3384" s="55" t="s">
        <v>1263</v>
      </c>
      <c r="EY3384" s="55">
        <v>6</v>
      </c>
      <c r="EZ3384" s="55">
        <v>0</v>
      </c>
      <c r="FA3384" s="55">
        <v>1994</v>
      </c>
      <c r="FB3384" s="55" t="s">
        <v>1361</v>
      </c>
      <c r="FC3384" s="55" t="s">
        <v>1249</v>
      </c>
      <c r="FD3384" s="55">
        <v>3.5</v>
      </c>
      <c r="FF3384" s="55">
        <v>3377</v>
      </c>
      <c r="FG3384" s="55" t="s">
        <v>1313</v>
      </c>
      <c r="FH3384" s="55" t="s">
        <v>1490</v>
      </c>
      <c r="FI3384" s="55">
        <v>2</v>
      </c>
      <c r="FJ3384" s="55">
        <v>2500</v>
      </c>
      <c r="FK3384" s="55" t="s">
        <v>1249</v>
      </c>
      <c r="FL3384" s="55">
        <v>0.4</v>
      </c>
    </row>
    <row r="3385" ht="14.25" customHeight="1" outlineLevel="1" spans="152:168">
      <c r="EV3385" s="55">
        <v>3378</v>
      </c>
      <c r="EW3385" s="55" t="s">
        <v>1250</v>
      </c>
      <c r="EX3385" s="55" t="s">
        <v>1263</v>
      </c>
      <c r="EY3385" s="55">
        <v>6</v>
      </c>
      <c r="EZ3385" s="55">
        <v>1995</v>
      </c>
      <c r="FA3385" s="55">
        <v>2999</v>
      </c>
      <c r="FB3385" s="55" t="s">
        <v>1361</v>
      </c>
      <c r="FC3385" s="55" t="s">
        <v>1249</v>
      </c>
      <c r="FD3385" s="55">
        <v>3.5</v>
      </c>
      <c r="FF3385" s="55">
        <v>3378</v>
      </c>
      <c r="FG3385" s="55" t="s">
        <v>1313</v>
      </c>
      <c r="FH3385" s="55" t="s">
        <v>1490</v>
      </c>
      <c r="FI3385" s="55">
        <v>2</v>
      </c>
      <c r="FJ3385" s="55">
        <v>5000</v>
      </c>
      <c r="FK3385" s="55" t="s">
        <v>1249</v>
      </c>
      <c r="FL3385" s="55">
        <v>0.35</v>
      </c>
    </row>
    <row r="3386" ht="14.25" customHeight="1" outlineLevel="1" spans="152:168">
      <c r="EV3386" s="55">
        <v>3379</v>
      </c>
      <c r="EW3386" s="55" t="s">
        <v>1250</v>
      </c>
      <c r="EX3386" s="55" t="s">
        <v>1263</v>
      </c>
      <c r="EY3386" s="55">
        <v>7</v>
      </c>
      <c r="EZ3386" s="55">
        <v>0</v>
      </c>
      <c r="FA3386" s="55">
        <v>1994</v>
      </c>
      <c r="FB3386" s="55" t="s">
        <v>1361</v>
      </c>
      <c r="FC3386" s="55" t="s">
        <v>1249</v>
      </c>
      <c r="FD3386" s="55">
        <v>3.5</v>
      </c>
      <c r="FF3386" s="55">
        <v>3379</v>
      </c>
      <c r="FG3386" s="55" t="s">
        <v>1313</v>
      </c>
      <c r="FH3386" s="55" t="s">
        <v>1490</v>
      </c>
      <c r="FI3386" s="55">
        <v>2</v>
      </c>
      <c r="FJ3386" s="55">
        <v>10000</v>
      </c>
      <c r="FK3386" s="55" t="s">
        <v>1249</v>
      </c>
      <c r="FL3386" s="55">
        <v>0.3</v>
      </c>
    </row>
    <row r="3387" ht="14.25" customHeight="1" outlineLevel="1" spans="152:168">
      <c r="EV3387" s="55">
        <v>3380</v>
      </c>
      <c r="EW3387" s="55" t="s">
        <v>1250</v>
      </c>
      <c r="EX3387" s="55" t="s">
        <v>1263</v>
      </c>
      <c r="EY3387" s="55">
        <v>7</v>
      </c>
      <c r="EZ3387" s="55">
        <v>1995</v>
      </c>
      <c r="FA3387" s="55">
        <v>2999</v>
      </c>
      <c r="FB3387" s="55" t="s">
        <v>1361</v>
      </c>
      <c r="FC3387" s="55" t="s">
        <v>1249</v>
      </c>
      <c r="FD3387" s="55">
        <v>3.5</v>
      </c>
      <c r="FF3387" s="55">
        <v>3380</v>
      </c>
      <c r="FG3387" s="55" t="s">
        <v>1313</v>
      </c>
      <c r="FH3387" s="55" t="s">
        <v>1490</v>
      </c>
      <c r="FI3387" s="55">
        <v>2</v>
      </c>
      <c r="FJ3387" s="55">
        <v>25000</v>
      </c>
      <c r="FK3387" s="55" t="s">
        <v>1249</v>
      </c>
      <c r="FL3387" s="55">
        <v>0.3</v>
      </c>
    </row>
    <row r="3388" ht="14.25" customHeight="1" outlineLevel="1" spans="152:168">
      <c r="EV3388" s="55">
        <v>3381</v>
      </c>
      <c r="EW3388" s="55" t="s">
        <v>1250</v>
      </c>
      <c r="EX3388" s="55" t="s">
        <v>1263</v>
      </c>
      <c r="EY3388" s="55">
        <v>8</v>
      </c>
      <c r="EZ3388" s="55">
        <v>0</v>
      </c>
      <c r="FA3388" s="55">
        <v>1994</v>
      </c>
      <c r="FB3388" s="55" t="s">
        <v>1262</v>
      </c>
      <c r="FC3388" s="55" t="s">
        <v>1249</v>
      </c>
      <c r="FD3388" s="55">
        <v>4.1</v>
      </c>
      <c r="FF3388" s="55">
        <v>3381</v>
      </c>
      <c r="FG3388" s="55" t="s">
        <v>1313</v>
      </c>
      <c r="FH3388" s="55" t="s">
        <v>1490</v>
      </c>
      <c r="FI3388" s="55">
        <v>2</v>
      </c>
      <c r="FJ3388" s="55">
        <v>50000</v>
      </c>
      <c r="FK3388" s="55" t="s">
        <v>1249</v>
      </c>
      <c r="FL3388" s="55">
        <v>0.3</v>
      </c>
    </row>
    <row r="3389" ht="14.25" customHeight="1" outlineLevel="1" spans="152:168">
      <c r="EV3389" s="55">
        <v>3382</v>
      </c>
      <c r="EW3389" s="55" t="s">
        <v>1250</v>
      </c>
      <c r="EX3389" s="55" t="s">
        <v>1263</v>
      </c>
      <c r="EY3389" s="55">
        <v>8</v>
      </c>
      <c r="EZ3389" s="55">
        <v>1995</v>
      </c>
      <c r="FA3389" s="55">
        <v>2999</v>
      </c>
      <c r="FB3389" s="55" t="s">
        <v>1262</v>
      </c>
      <c r="FC3389" s="55" t="s">
        <v>1249</v>
      </c>
      <c r="FD3389" s="55">
        <v>4.1</v>
      </c>
      <c r="FF3389" s="55">
        <v>3382</v>
      </c>
      <c r="FG3389" s="55" t="s">
        <v>1313</v>
      </c>
      <c r="FH3389" s="55" t="s">
        <v>1490</v>
      </c>
      <c r="FI3389" s="55">
        <v>2</v>
      </c>
      <c r="FJ3389" s="55">
        <v>80000</v>
      </c>
      <c r="FK3389" s="55" t="s">
        <v>1249</v>
      </c>
      <c r="FL3389" s="55">
        <v>0.3</v>
      </c>
    </row>
    <row r="3390" ht="14.25" customHeight="1" outlineLevel="1" spans="152:168">
      <c r="EV3390" s="55">
        <v>3383</v>
      </c>
      <c r="EW3390" s="55" t="s">
        <v>1250</v>
      </c>
      <c r="EX3390" s="55" t="s">
        <v>1263</v>
      </c>
      <c r="EY3390" s="55">
        <v>9</v>
      </c>
      <c r="EZ3390" s="55">
        <v>0</v>
      </c>
      <c r="FA3390" s="55">
        <v>1994</v>
      </c>
      <c r="FB3390" s="55" t="s">
        <v>1361</v>
      </c>
      <c r="FC3390" s="55" t="s">
        <v>1249</v>
      </c>
      <c r="FD3390" s="55">
        <v>3.5</v>
      </c>
      <c r="FF3390" s="55">
        <v>3383</v>
      </c>
      <c r="FG3390" s="55" t="s">
        <v>1313</v>
      </c>
      <c r="FH3390" s="55" t="s">
        <v>1490</v>
      </c>
      <c r="FI3390" s="55">
        <v>2</v>
      </c>
      <c r="FJ3390" s="55">
        <v>130000</v>
      </c>
      <c r="FK3390" s="55" t="s">
        <v>1249</v>
      </c>
      <c r="FL3390" s="55">
        <v>0.3</v>
      </c>
    </row>
    <row r="3391" ht="14.25" customHeight="1" outlineLevel="1" spans="152:168">
      <c r="EV3391" s="55">
        <v>3384</v>
      </c>
      <c r="EW3391" s="55" t="s">
        <v>1250</v>
      </c>
      <c r="EX3391" s="55" t="s">
        <v>1263</v>
      </c>
      <c r="EY3391" s="55">
        <v>9</v>
      </c>
      <c r="EZ3391" s="55">
        <v>1995</v>
      </c>
      <c r="FA3391" s="55">
        <v>2999</v>
      </c>
      <c r="FB3391" s="55" t="s">
        <v>1361</v>
      </c>
      <c r="FC3391" s="55" t="s">
        <v>1249</v>
      </c>
      <c r="FD3391" s="55">
        <v>3.5</v>
      </c>
      <c r="FF3391" s="55">
        <v>3384</v>
      </c>
      <c r="FG3391" s="55" t="s">
        <v>1313</v>
      </c>
      <c r="FH3391" s="55" t="s">
        <v>1490</v>
      </c>
      <c r="FI3391" s="55">
        <v>2</v>
      </c>
      <c r="FJ3391" s="55">
        <v>260000</v>
      </c>
      <c r="FK3391" s="55" t="s">
        <v>1249</v>
      </c>
      <c r="FL3391" s="55">
        <v>0.3</v>
      </c>
    </row>
    <row r="3392" ht="14.25" customHeight="1" outlineLevel="1" spans="152:168">
      <c r="EV3392" s="55">
        <v>3385</v>
      </c>
      <c r="EW3392" s="55" t="s">
        <v>1250</v>
      </c>
      <c r="EX3392" s="55" t="s">
        <v>2272</v>
      </c>
      <c r="EY3392" s="55">
        <v>1</v>
      </c>
      <c r="EZ3392" s="55">
        <v>0</v>
      </c>
      <c r="FA3392" s="55">
        <v>1994</v>
      </c>
      <c r="FB3392" s="55" t="s">
        <v>1262</v>
      </c>
      <c r="FC3392" s="55" t="s">
        <v>1249</v>
      </c>
      <c r="FD3392" s="55">
        <v>0</v>
      </c>
      <c r="FF3392" s="55">
        <v>3385</v>
      </c>
      <c r="FG3392" s="55" t="s">
        <v>1313</v>
      </c>
      <c r="FH3392" s="55" t="s">
        <v>1490</v>
      </c>
      <c r="FI3392" s="55">
        <v>2</v>
      </c>
      <c r="FJ3392" s="55">
        <v>400000</v>
      </c>
      <c r="FK3392" s="55" t="s">
        <v>1249</v>
      </c>
      <c r="FL3392" s="55">
        <v>0.3</v>
      </c>
    </row>
    <row r="3393" ht="14.25" customHeight="1" outlineLevel="1" spans="152:168">
      <c r="EV3393" s="55">
        <v>3386</v>
      </c>
      <c r="EW3393" s="55" t="s">
        <v>1250</v>
      </c>
      <c r="EX3393" s="55" t="s">
        <v>2272</v>
      </c>
      <c r="EY3393" s="55">
        <v>1</v>
      </c>
      <c r="EZ3393" s="55">
        <v>1995</v>
      </c>
      <c r="FA3393" s="55">
        <v>2999</v>
      </c>
      <c r="FB3393" s="55" t="s">
        <v>1262</v>
      </c>
      <c r="FC3393" s="55" t="s">
        <v>1249</v>
      </c>
      <c r="FD3393" s="55">
        <v>0</v>
      </c>
      <c r="FF3393" s="55">
        <v>3386</v>
      </c>
      <c r="FG3393" s="55" t="s">
        <v>1313</v>
      </c>
      <c r="FH3393" s="55" t="s">
        <v>1490</v>
      </c>
      <c r="FI3393" s="55">
        <v>2</v>
      </c>
      <c r="FJ3393" s="55">
        <v>530000</v>
      </c>
      <c r="FK3393" s="55" t="s">
        <v>1249</v>
      </c>
      <c r="FL3393" s="55">
        <v>0.3</v>
      </c>
    </row>
    <row r="3394" ht="14.25" customHeight="1" outlineLevel="1" spans="152:168">
      <c r="EV3394" s="55">
        <v>3387</v>
      </c>
      <c r="EW3394" s="55" t="s">
        <v>1250</v>
      </c>
      <c r="EX3394" s="55" t="s">
        <v>2055</v>
      </c>
      <c r="EY3394" s="55">
        <v>1</v>
      </c>
      <c r="EZ3394" s="55">
        <v>0</v>
      </c>
      <c r="FA3394" s="55">
        <v>1994</v>
      </c>
      <c r="FB3394" s="55" t="s">
        <v>1262</v>
      </c>
      <c r="FC3394" s="55" t="s">
        <v>1249</v>
      </c>
      <c r="FD3394" s="55">
        <v>0</v>
      </c>
      <c r="FF3394" s="55">
        <v>3387</v>
      </c>
      <c r="FG3394" s="55" t="s">
        <v>1313</v>
      </c>
      <c r="FH3394" s="55" t="s">
        <v>1490</v>
      </c>
      <c r="FI3394" s="55">
        <v>2</v>
      </c>
      <c r="FJ3394" s="55">
        <v>540000</v>
      </c>
      <c r="FK3394" s="55" t="s">
        <v>1249</v>
      </c>
      <c r="FL3394" s="55">
        <v>0.3</v>
      </c>
    </row>
    <row r="3395" ht="14.25" customHeight="1" outlineLevel="1" spans="152:168">
      <c r="EV3395" s="55">
        <v>3388</v>
      </c>
      <c r="EW3395" s="55" t="s">
        <v>1250</v>
      </c>
      <c r="EX3395" s="55" t="s">
        <v>2055</v>
      </c>
      <c r="EY3395" s="55">
        <v>1</v>
      </c>
      <c r="EZ3395" s="55">
        <v>1995</v>
      </c>
      <c r="FA3395" s="55">
        <v>2999</v>
      </c>
      <c r="FB3395" s="55" t="s">
        <v>1262</v>
      </c>
      <c r="FC3395" s="55" t="s">
        <v>1249</v>
      </c>
      <c r="FD3395" s="55">
        <v>0</v>
      </c>
      <c r="FF3395" s="55">
        <v>3388</v>
      </c>
      <c r="FG3395" s="55" t="s">
        <v>1313</v>
      </c>
      <c r="FH3395" s="55" t="s">
        <v>1490</v>
      </c>
      <c r="FI3395" s="55">
        <v>3</v>
      </c>
      <c r="FJ3395" s="55">
        <v>0</v>
      </c>
      <c r="FK3395" s="55" t="s">
        <v>1249</v>
      </c>
      <c r="FL3395" s="55">
        <v>0.35</v>
      </c>
    </row>
    <row r="3396" ht="14.25" customHeight="1" outlineLevel="1" spans="152:168">
      <c r="EV3396" s="55">
        <v>3389</v>
      </c>
      <c r="EW3396" s="55" t="s">
        <v>1250</v>
      </c>
      <c r="EX3396" s="55" t="s">
        <v>2055</v>
      </c>
      <c r="EY3396" s="55">
        <v>2</v>
      </c>
      <c r="EZ3396" s="55">
        <v>0</v>
      </c>
      <c r="FA3396" s="55">
        <v>1994</v>
      </c>
      <c r="FB3396" s="55" t="s">
        <v>1262</v>
      </c>
      <c r="FC3396" s="55" t="s">
        <v>1249</v>
      </c>
      <c r="FD3396" s="55">
        <v>0</v>
      </c>
      <c r="FF3396" s="55">
        <v>3389</v>
      </c>
      <c r="FG3396" s="55" t="s">
        <v>1313</v>
      </c>
      <c r="FH3396" s="55" t="s">
        <v>1490</v>
      </c>
      <c r="FI3396" s="55">
        <v>3</v>
      </c>
      <c r="FJ3396" s="55">
        <v>1000</v>
      </c>
      <c r="FK3396" s="55" t="s">
        <v>1249</v>
      </c>
      <c r="FL3396" s="55">
        <v>0.35</v>
      </c>
    </row>
    <row r="3397" ht="14.25" customHeight="1" outlineLevel="1" spans="152:168">
      <c r="EV3397" s="55">
        <v>3390</v>
      </c>
      <c r="EW3397" s="55" t="s">
        <v>1250</v>
      </c>
      <c r="EX3397" s="55" t="s">
        <v>2055</v>
      </c>
      <c r="EY3397" s="55">
        <v>2</v>
      </c>
      <c r="EZ3397" s="55">
        <v>1995</v>
      </c>
      <c r="FA3397" s="55">
        <v>2999</v>
      </c>
      <c r="FB3397" s="55" t="s">
        <v>1262</v>
      </c>
      <c r="FC3397" s="55" t="s">
        <v>1249</v>
      </c>
      <c r="FD3397" s="55">
        <v>0</v>
      </c>
      <c r="FF3397" s="55">
        <v>3390</v>
      </c>
      <c r="FG3397" s="55" t="s">
        <v>1313</v>
      </c>
      <c r="FH3397" s="55" t="s">
        <v>1490</v>
      </c>
      <c r="FI3397" s="55">
        <v>3</v>
      </c>
      <c r="FJ3397" s="55">
        <v>2500</v>
      </c>
      <c r="FK3397" s="55" t="s">
        <v>1249</v>
      </c>
      <c r="FL3397" s="55">
        <v>0.35</v>
      </c>
    </row>
    <row r="3398" ht="14.25" customHeight="1" outlineLevel="1" spans="152:168">
      <c r="EV3398" s="55">
        <v>3391</v>
      </c>
      <c r="EW3398" s="55" t="s">
        <v>1250</v>
      </c>
      <c r="EX3398" s="55" t="s">
        <v>1708</v>
      </c>
      <c r="EY3398" s="55">
        <v>1</v>
      </c>
      <c r="EZ3398" s="55">
        <v>0</v>
      </c>
      <c r="FA3398" s="55">
        <v>1994</v>
      </c>
      <c r="FB3398" s="55" t="s">
        <v>1361</v>
      </c>
      <c r="FC3398" s="55" t="s">
        <v>1249</v>
      </c>
      <c r="FD3398" s="55">
        <v>3.5</v>
      </c>
      <c r="FF3398" s="55">
        <v>3391</v>
      </c>
      <c r="FG3398" s="55" t="s">
        <v>1313</v>
      </c>
      <c r="FH3398" s="55" t="s">
        <v>1490</v>
      </c>
      <c r="FI3398" s="55">
        <v>3</v>
      </c>
      <c r="FJ3398" s="55">
        <v>5000</v>
      </c>
      <c r="FK3398" s="55" t="s">
        <v>1249</v>
      </c>
      <c r="FL3398" s="55">
        <v>0.35</v>
      </c>
    </row>
    <row r="3399" ht="14.25" customHeight="1" outlineLevel="1" spans="152:168">
      <c r="EV3399" s="55">
        <v>3392</v>
      </c>
      <c r="EW3399" s="55" t="s">
        <v>1250</v>
      </c>
      <c r="EX3399" s="55" t="s">
        <v>1708</v>
      </c>
      <c r="EY3399" s="55">
        <v>1</v>
      </c>
      <c r="EZ3399" s="55">
        <v>1995</v>
      </c>
      <c r="FA3399" s="55">
        <v>2999</v>
      </c>
      <c r="FB3399" s="55" t="s">
        <v>1361</v>
      </c>
      <c r="FC3399" s="55" t="s">
        <v>1249</v>
      </c>
      <c r="FD3399" s="55">
        <v>3.5</v>
      </c>
      <c r="FF3399" s="55">
        <v>3392</v>
      </c>
      <c r="FG3399" s="55" t="s">
        <v>1313</v>
      </c>
      <c r="FH3399" s="55" t="s">
        <v>1490</v>
      </c>
      <c r="FI3399" s="55">
        <v>3</v>
      </c>
      <c r="FJ3399" s="55">
        <v>10000</v>
      </c>
      <c r="FK3399" s="55" t="s">
        <v>1249</v>
      </c>
      <c r="FL3399" s="55">
        <v>0.35</v>
      </c>
    </row>
    <row r="3400" ht="14.25" customHeight="1" outlineLevel="1" spans="152:168">
      <c r="EV3400" s="55">
        <v>3393</v>
      </c>
      <c r="EW3400" s="55" t="s">
        <v>1250</v>
      </c>
      <c r="EX3400" s="55" t="s">
        <v>1708</v>
      </c>
      <c r="EY3400" s="55">
        <v>10</v>
      </c>
      <c r="EZ3400" s="55">
        <v>0</v>
      </c>
      <c r="FA3400" s="55">
        <v>1994</v>
      </c>
      <c r="FB3400" s="55" t="s">
        <v>1361</v>
      </c>
      <c r="FC3400" s="55" t="s">
        <v>1249</v>
      </c>
      <c r="FD3400" s="55">
        <v>3.5</v>
      </c>
      <c r="FF3400" s="55">
        <v>3393</v>
      </c>
      <c r="FG3400" s="55" t="s">
        <v>1313</v>
      </c>
      <c r="FH3400" s="55" t="s">
        <v>1490</v>
      </c>
      <c r="FI3400" s="55">
        <v>3</v>
      </c>
      <c r="FJ3400" s="55">
        <v>25000</v>
      </c>
      <c r="FK3400" s="55" t="s">
        <v>1249</v>
      </c>
      <c r="FL3400" s="55">
        <v>0.35</v>
      </c>
    </row>
    <row r="3401" ht="14.25" customHeight="1" outlineLevel="1" spans="152:168">
      <c r="EV3401" s="55">
        <v>3394</v>
      </c>
      <c r="EW3401" s="55" t="s">
        <v>1250</v>
      </c>
      <c r="EX3401" s="55" t="s">
        <v>1708</v>
      </c>
      <c r="EY3401" s="55">
        <v>10</v>
      </c>
      <c r="EZ3401" s="55">
        <v>1995</v>
      </c>
      <c r="FA3401" s="55">
        <v>2999</v>
      </c>
      <c r="FB3401" s="55" t="s">
        <v>1361</v>
      </c>
      <c r="FC3401" s="55" t="s">
        <v>1249</v>
      </c>
      <c r="FD3401" s="55">
        <v>3.5</v>
      </c>
      <c r="FF3401" s="55">
        <v>3394</v>
      </c>
      <c r="FG3401" s="55" t="s">
        <v>1313</v>
      </c>
      <c r="FH3401" s="55" t="s">
        <v>1490</v>
      </c>
      <c r="FI3401" s="55">
        <v>3</v>
      </c>
      <c r="FJ3401" s="55">
        <v>50000</v>
      </c>
      <c r="FK3401" s="55" t="s">
        <v>1249</v>
      </c>
      <c r="FL3401" s="55">
        <v>0.35</v>
      </c>
    </row>
    <row r="3402" ht="14.25" customHeight="1" outlineLevel="1" spans="152:168">
      <c r="EV3402" s="55">
        <v>3395</v>
      </c>
      <c r="EW3402" s="55" t="s">
        <v>1250</v>
      </c>
      <c r="EX3402" s="55" t="s">
        <v>1708</v>
      </c>
      <c r="EY3402" s="55">
        <v>11</v>
      </c>
      <c r="EZ3402" s="55">
        <v>0</v>
      </c>
      <c r="FA3402" s="55">
        <v>1994</v>
      </c>
      <c r="FB3402" s="55" t="s">
        <v>1361</v>
      </c>
      <c r="FC3402" s="55" t="s">
        <v>1249</v>
      </c>
      <c r="FD3402" s="55">
        <v>3.5</v>
      </c>
      <c r="FF3402" s="55">
        <v>3395</v>
      </c>
      <c r="FG3402" s="55" t="s">
        <v>1313</v>
      </c>
      <c r="FH3402" s="55" t="s">
        <v>1490</v>
      </c>
      <c r="FI3402" s="55">
        <v>3</v>
      </c>
      <c r="FJ3402" s="55">
        <v>80000</v>
      </c>
      <c r="FK3402" s="55" t="s">
        <v>1249</v>
      </c>
      <c r="FL3402" s="55">
        <v>0.35</v>
      </c>
    </row>
    <row r="3403" ht="14.25" customHeight="1" outlineLevel="1" spans="152:168">
      <c r="EV3403" s="55">
        <v>3396</v>
      </c>
      <c r="EW3403" s="55" t="s">
        <v>1250</v>
      </c>
      <c r="EX3403" s="55" t="s">
        <v>1708</v>
      </c>
      <c r="EY3403" s="55">
        <v>11</v>
      </c>
      <c r="EZ3403" s="55">
        <v>1995</v>
      </c>
      <c r="FA3403" s="55">
        <v>2999</v>
      </c>
      <c r="FB3403" s="55" t="s">
        <v>1361</v>
      </c>
      <c r="FC3403" s="55" t="s">
        <v>1249</v>
      </c>
      <c r="FD3403" s="55">
        <v>3.5</v>
      </c>
      <c r="FF3403" s="55">
        <v>3396</v>
      </c>
      <c r="FG3403" s="55" t="s">
        <v>1313</v>
      </c>
      <c r="FH3403" s="55" t="s">
        <v>1490</v>
      </c>
      <c r="FI3403" s="55">
        <v>3</v>
      </c>
      <c r="FJ3403" s="55">
        <v>130000</v>
      </c>
      <c r="FK3403" s="55" t="s">
        <v>1249</v>
      </c>
      <c r="FL3403" s="55">
        <v>0.35</v>
      </c>
    </row>
    <row r="3404" ht="14.25" customHeight="1" outlineLevel="1" spans="152:168">
      <c r="EV3404" s="55">
        <v>3397</v>
      </c>
      <c r="EW3404" s="55" t="s">
        <v>1250</v>
      </c>
      <c r="EX3404" s="55" t="s">
        <v>1708</v>
      </c>
      <c r="EY3404" s="55">
        <v>2</v>
      </c>
      <c r="EZ3404" s="55">
        <v>0</v>
      </c>
      <c r="FA3404" s="55">
        <v>1994</v>
      </c>
      <c r="FB3404" s="55" t="s">
        <v>1361</v>
      </c>
      <c r="FC3404" s="55" t="s">
        <v>1249</v>
      </c>
      <c r="FD3404" s="55">
        <v>3.5</v>
      </c>
      <c r="FF3404" s="55">
        <v>3397</v>
      </c>
      <c r="FG3404" s="55" t="s">
        <v>1313</v>
      </c>
      <c r="FH3404" s="55" t="s">
        <v>1490</v>
      </c>
      <c r="FI3404" s="55">
        <v>3</v>
      </c>
      <c r="FJ3404" s="55">
        <v>260000</v>
      </c>
      <c r="FK3404" s="55" t="s">
        <v>1249</v>
      </c>
      <c r="FL3404" s="55">
        <v>0.35</v>
      </c>
    </row>
    <row r="3405" ht="14.25" customHeight="1" outlineLevel="1" spans="152:168">
      <c r="EV3405" s="55">
        <v>3398</v>
      </c>
      <c r="EW3405" s="55" t="s">
        <v>1250</v>
      </c>
      <c r="EX3405" s="55" t="s">
        <v>1708</v>
      </c>
      <c r="EY3405" s="55">
        <v>2</v>
      </c>
      <c r="EZ3405" s="55">
        <v>1995</v>
      </c>
      <c r="FA3405" s="55">
        <v>2999</v>
      </c>
      <c r="FB3405" s="55" t="s">
        <v>1361</v>
      </c>
      <c r="FC3405" s="55" t="s">
        <v>1249</v>
      </c>
      <c r="FD3405" s="55">
        <v>3.5</v>
      </c>
      <c r="FF3405" s="55">
        <v>3398</v>
      </c>
      <c r="FG3405" s="55" t="s">
        <v>1313</v>
      </c>
      <c r="FH3405" s="55" t="s">
        <v>1490</v>
      </c>
      <c r="FI3405" s="55">
        <v>3</v>
      </c>
      <c r="FJ3405" s="55">
        <v>400000</v>
      </c>
      <c r="FK3405" s="55" t="s">
        <v>1249</v>
      </c>
      <c r="FL3405" s="55">
        <v>0.35</v>
      </c>
    </row>
    <row r="3406" ht="14.25" customHeight="1" outlineLevel="1" spans="152:168">
      <c r="EV3406" s="55">
        <v>3399</v>
      </c>
      <c r="EW3406" s="55" t="s">
        <v>1250</v>
      </c>
      <c r="EX3406" s="55" t="s">
        <v>1708</v>
      </c>
      <c r="EY3406" s="55">
        <v>3</v>
      </c>
      <c r="EZ3406" s="55">
        <v>0</v>
      </c>
      <c r="FA3406" s="55">
        <v>1994</v>
      </c>
      <c r="FB3406" s="55" t="s">
        <v>1361</v>
      </c>
      <c r="FC3406" s="55" t="s">
        <v>1249</v>
      </c>
      <c r="FD3406" s="55">
        <v>3.5</v>
      </c>
      <c r="FF3406" s="55">
        <v>3399</v>
      </c>
      <c r="FG3406" s="55" t="s">
        <v>1313</v>
      </c>
      <c r="FH3406" s="55" t="s">
        <v>1490</v>
      </c>
      <c r="FI3406" s="55">
        <v>3</v>
      </c>
      <c r="FJ3406" s="55">
        <v>530000</v>
      </c>
      <c r="FK3406" s="55" t="s">
        <v>1249</v>
      </c>
      <c r="FL3406" s="55">
        <v>0.35</v>
      </c>
    </row>
    <row r="3407" ht="14.25" customHeight="1" outlineLevel="1" spans="152:168">
      <c r="EV3407" s="55">
        <v>3400</v>
      </c>
      <c r="EW3407" s="55" t="s">
        <v>1250</v>
      </c>
      <c r="EX3407" s="55" t="s">
        <v>1708</v>
      </c>
      <c r="EY3407" s="55">
        <v>3</v>
      </c>
      <c r="EZ3407" s="55">
        <v>1995</v>
      </c>
      <c r="FA3407" s="55">
        <v>2999</v>
      </c>
      <c r="FB3407" s="55" t="s">
        <v>1361</v>
      </c>
      <c r="FC3407" s="55" t="s">
        <v>1249</v>
      </c>
      <c r="FD3407" s="55">
        <v>3.5</v>
      </c>
      <c r="FF3407" s="55">
        <v>3400</v>
      </c>
      <c r="FG3407" s="55" t="s">
        <v>1313</v>
      </c>
      <c r="FH3407" s="55" t="s">
        <v>1490</v>
      </c>
      <c r="FI3407" s="55">
        <v>3</v>
      </c>
      <c r="FJ3407" s="55">
        <v>540000</v>
      </c>
      <c r="FK3407" s="55" t="s">
        <v>1249</v>
      </c>
      <c r="FL3407" s="55">
        <v>0.35</v>
      </c>
    </row>
    <row r="3408" ht="14.25" customHeight="1" outlineLevel="1" spans="152:168">
      <c r="EV3408" s="55">
        <v>3401</v>
      </c>
      <c r="EW3408" s="55" t="s">
        <v>1250</v>
      </c>
      <c r="EX3408" s="55" t="s">
        <v>1708</v>
      </c>
      <c r="EY3408" s="55">
        <v>4</v>
      </c>
      <c r="EZ3408" s="55">
        <v>0</v>
      </c>
      <c r="FA3408" s="55">
        <v>1994</v>
      </c>
      <c r="FB3408" s="55" t="s">
        <v>1262</v>
      </c>
      <c r="FC3408" s="55" t="s">
        <v>1249</v>
      </c>
      <c r="FD3408" s="55">
        <v>3.5</v>
      </c>
      <c r="FF3408" s="55">
        <v>3401</v>
      </c>
      <c r="FG3408" s="55" t="s">
        <v>1313</v>
      </c>
      <c r="FH3408" s="55" t="s">
        <v>1490</v>
      </c>
      <c r="FI3408" s="55">
        <v>4</v>
      </c>
      <c r="FJ3408" s="55">
        <v>0</v>
      </c>
      <c r="FK3408" s="55" t="s">
        <v>1249</v>
      </c>
      <c r="FL3408" s="55">
        <v>0.35</v>
      </c>
    </row>
    <row r="3409" ht="14.25" customHeight="1" outlineLevel="1" spans="152:168">
      <c r="EV3409" s="55">
        <v>3402</v>
      </c>
      <c r="EW3409" s="55" t="s">
        <v>1250</v>
      </c>
      <c r="EX3409" s="55" t="s">
        <v>1708</v>
      </c>
      <c r="EY3409" s="55">
        <v>4</v>
      </c>
      <c r="EZ3409" s="55">
        <v>1995</v>
      </c>
      <c r="FA3409" s="55">
        <v>2999</v>
      </c>
      <c r="FB3409" s="55" t="s">
        <v>1262</v>
      </c>
      <c r="FC3409" s="55" t="s">
        <v>1249</v>
      </c>
      <c r="FD3409" s="55">
        <v>3.5</v>
      </c>
      <c r="FF3409" s="55">
        <v>3402</v>
      </c>
      <c r="FG3409" s="55" t="s">
        <v>1313</v>
      </c>
      <c r="FH3409" s="55" t="s">
        <v>1490</v>
      </c>
      <c r="FI3409" s="55">
        <v>4</v>
      </c>
      <c r="FJ3409" s="55">
        <v>1000</v>
      </c>
      <c r="FK3409" s="55" t="s">
        <v>1249</v>
      </c>
      <c r="FL3409" s="55">
        <v>0.35</v>
      </c>
    </row>
    <row r="3410" ht="14.25" customHeight="1" outlineLevel="1" spans="152:168">
      <c r="EV3410" s="55">
        <v>3403</v>
      </c>
      <c r="EW3410" s="55" t="s">
        <v>1250</v>
      </c>
      <c r="EX3410" s="55" t="s">
        <v>1708</v>
      </c>
      <c r="EY3410" s="55">
        <v>5</v>
      </c>
      <c r="EZ3410" s="55">
        <v>0</v>
      </c>
      <c r="FA3410" s="55">
        <v>1994</v>
      </c>
      <c r="FB3410" s="55" t="s">
        <v>1262</v>
      </c>
      <c r="FC3410" s="55" t="s">
        <v>1249</v>
      </c>
      <c r="FD3410" s="55">
        <v>3.5</v>
      </c>
      <c r="FF3410" s="55">
        <v>3403</v>
      </c>
      <c r="FG3410" s="55" t="s">
        <v>1313</v>
      </c>
      <c r="FH3410" s="55" t="s">
        <v>1490</v>
      </c>
      <c r="FI3410" s="55">
        <v>4</v>
      </c>
      <c r="FJ3410" s="55">
        <v>2500</v>
      </c>
      <c r="FK3410" s="55" t="s">
        <v>1249</v>
      </c>
      <c r="FL3410" s="55">
        <v>0.35</v>
      </c>
    </row>
    <row r="3411" ht="14.25" customHeight="1" outlineLevel="1" spans="152:168">
      <c r="EV3411" s="55">
        <v>3404</v>
      </c>
      <c r="EW3411" s="55" t="s">
        <v>1250</v>
      </c>
      <c r="EX3411" s="55" t="s">
        <v>1708</v>
      </c>
      <c r="EY3411" s="55">
        <v>5</v>
      </c>
      <c r="EZ3411" s="55">
        <v>1995</v>
      </c>
      <c r="FA3411" s="55">
        <v>2999</v>
      </c>
      <c r="FB3411" s="55" t="s">
        <v>1262</v>
      </c>
      <c r="FC3411" s="55" t="s">
        <v>1249</v>
      </c>
      <c r="FD3411" s="55">
        <v>3.5</v>
      </c>
      <c r="FF3411" s="55">
        <v>3404</v>
      </c>
      <c r="FG3411" s="55" t="s">
        <v>1313</v>
      </c>
      <c r="FH3411" s="55" t="s">
        <v>1490</v>
      </c>
      <c r="FI3411" s="55">
        <v>4</v>
      </c>
      <c r="FJ3411" s="55">
        <v>5000</v>
      </c>
      <c r="FK3411" s="55" t="s">
        <v>1249</v>
      </c>
      <c r="FL3411" s="55">
        <v>0.35</v>
      </c>
    </row>
    <row r="3412" ht="14.25" customHeight="1" outlineLevel="1" spans="152:168">
      <c r="EV3412" s="55">
        <v>3405</v>
      </c>
      <c r="EW3412" s="55" t="s">
        <v>1250</v>
      </c>
      <c r="EX3412" s="55" t="s">
        <v>1708</v>
      </c>
      <c r="EY3412" s="55">
        <v>6</v>
      </c>
      <c r="EZ3412" s="55">
        <v>0</v>
      </c>
      <c r="FA3412" s="55">
        <v>1994</v>
      </c>
      <c r="FB3412" s="55" t="s">
        <v>1262</v>
      </c>
      <c r="FC3412" s="55" t="s">
        <v>1249</v>
      </c>
      <c r="FD3412" s="55">
        <v>3.5</v>
      </c>
      <c r="FF3412" s="55">
        <v>3405</v>
      </c>
      <c r="FG3412" s="55" t="s">
        <v>1313</v>
      </c>
      <c r="FH3412" s="55" t="s">
        <v>1490</v>
      </c>
      <c r="FI3412" s="55">
        <v>4</v>
      </c>
      <c r="FJ3412" s="55">
        <v>10000</v>
      </c>
      <c r="FK3412" s="55" t="s">
        <v>1249</v>
      </c>
      <c r="FL3412" s="55">
        <v>0.35</v>
      </c>
    </row>
    <row r="3413" ht="14.25" customHeight="1" outlineLevel="1" spans="152:168">
      <c r="EV3413" s="55">
        <v>3406</v>
      </c>
      <c r="EW3413" s="55" t="s">
        <v>1250</v>
      </c>
      <c r="EX3413" s="55" t="s">
        <v>1708</v>
      </c>
      <c r="EY3413" s="55">
        <v>6</v>
      </c>
      <c r="EZ3413" s="55">
        <v>1995</v>
      </c>
      <c r="FA3413" s="55">
        <v>2999</v>
      </c>
      <c r="FB3413" s="55" t="s">
        <v>1262</v>
      </c>
      <c r="FC3413" s="55" t="s">
        <v>1249</v>
      </c>
      <c r="FD3413" s="55">
        <v>3.5</v>
      </c>
      <c r="FF3413" s="55">
        <v>3406</v>
      </c>
      <c r="FG3413" s="55" t="s">
        <v>1313</v>
      </c>
      <c r="FH3413" s="55" t="s">
        <v>1490</v>
      </c>
      <c r="FI3413" s="55">
        <v>4</v>
      </c>
      <c r="FJ3413" s="55">
        <v>25000</v>
      </c>
      <c r="FK3413" s="55" t="s">
        <v>1249</v>
      </c>
      <c r="FL3413" s="55">
        <v>0.35</v>
      </c>
    </row>
    <row r="3414" ht="14.25" customHeight="1" outlineLevel="1" spans="152:168">
      <c r="EV3414" s="55">
        <v>3407</v>
      </c>
      <c r="EW3414" s="55" t="s">
        <v>1250</v>
      </c>
      <c r="EX3414" s="55" t="s">
        <v>1708</v>
      </c>
      <c r="EY3414" s="55">
        <v>7</v>
      </c>
      <c r="EZ3414" s="55">
        <v>0</v>
      </c>
      <c r="FA3414" s="55">
        <v>1994</v>
      </c>
      <c r="FB3414" s="55" t="s">
        <v>1361</v>
      </c>
      <c r="FC3414" s="55" t="s">
        <v>1249</v>
      </c>
      <c r="FD3414" s="55">
        <v>3.5</v>
      </c>
      <c r="FF3414" s="55">
        <v>3407</v>
      </c>
      <c r="FG3414" s="55" t="s">
        <v>1313</v>
      </c>
      <c r="FH3414" s="55" t="s">
        <v>1490</v>
      </c>
      <c r="FI3414" s="55">
        <v>4</v>
      </c>
      <c r="FJ3414" s="55">
        <v>50000</v>
      </c>
      <c r="FK3414" s="55" t="s">
        <v>1249</v>
      </c>
      <c r="FL3414" s="55">
        <v>0.35</v>
      </c>
    </row>
    <row r="3415" ht="14.25" customHeight="1" outlineLevel="1" spans="152:168">
      <c r="EV3415" s="55">
        <v>3408</v>
      </c>
      <c r="EW3415" s="55" t="s">
        <v>1250</v>
      </c>
      <c r="EX3415" s="55" t="s">
        <v>1708</v>
      </c>
      <c r="EY3415" s="55">
        <v>7</v>
      </c>
      <c r="EZ3415" s="55">
        <v>1995</v>
      </c>
      <c r="FA3415" s="55">
        <v>2999</v>
      </c>
      <c r="FB3415" s="55" t="s">
        <v>1361</v>
      </c>
      <c r="FC3415" s="55" t="s">
        <v>1249</v>
      </c>
      <c r="FD3415" s="55">
        <v>3.5</v>
      </c>
      <c r="FF3415" s="55">
        <v>3408</v>
      </c>
      <c r="FG3415" s="55" t="s">
        <v>1313</v>
      </c>
      <c r="FH3415" s="55" t="s">
        <v>1490</v>
      </c>
      <c r="FI3415" s="55">
        <v>4</v>
      </c>
      <c r="FJ3415" s="55">
        <v>80000</v>
      </c>
      <c r="FK3415" s="55" t="s">
        <v>1249</v>
      </c>
      <c r="FL3415" s="55">
        <v>0.35</v>
      </c>
    </row>
    <row r="3416" ht="14.25" customHeight="1" outlineLevel="1" spans="152:168">
      <c r="EV3416" s="55">
        <v>3409</v>
      </c>
      <c r="EW3416" s="55" t="s">
        <v>1250</v>
      </c>
      <c r="EX3416" s="55" t="s">
        <v>1708</v>
      </c>
      <c r="EY3416" s="55">
        <v>8</v>
      </c>
      <c r="EZ3416" s="55">
        <v>0</v>
      </c>
      <c r="FA3416" s="55">
        <v>1994</v>
      </c>
      <c r="FB3416" s="55" t="s">
        <v>1361</v>
      </c>
      <c r="FC3416" s="55" t="s">
        <v>1249</v>
      </c>
      <c r="FD3416" s="55">
        <v>3.5</v>
      </c>
      <c r="FF3416" s="55">
        <v>3409</v>
      </c>
      <c r="FG3416" s="55" t="s">
        <v>1313</v>
      </c>
      <c r="FH3416" s="55" t="s">
        <v>1490</v>
      </c>
      <c r="FI3416" s="55">
        <v>4</v>
      </c>
      <c r="FJ3416" s="55">
        <v>130000</v>
      </c>
      <c r="FK3416" s="55" t="s">
        <v>1249</v>
      </c>
      <c r="FL3416" s="55">
        <v>0.35</v>
      </c>
    </row>
    <row r="3417" ht="14.25" customHeight="1" outlineLevel="1" spans="152:168">
      <c r="EV3417" s="55">
        <v>3410</v>
      </c>
      <c r="EW3417" s="55" t="s">
        <v>1250</v>
      </c>
      <c r="EX3417" s="55" t="s">
        <v>1708</v>
      </c>
      <c r="EY3417" s="55">
        <v>8</v>
      </c>
      <c r="EZ3417" s="55">
        <v>1995</v>
      </c>
      <c r="FA3417" s="55">
        <v>2999</v>
      </c>
      <c r="FB3417" s="55" t="s">
        <v>1361</v>
      </c>
      <c r="FC3417" s="55" t="s">
        <v>1249</v>
      </c>
      <c r="FD3417" s="55">
        <v>3.5</v>
      </c>
      <c r="FF3417" s="55">
        <v>3410</v>
      </c>
      <c r="FG3417" s="55" t="s">
        <v>1313</v>
      </c>
      <c r="FH3417" s="55" t="s">
        <v>1490</v>
      </c>
      <c r="FI3417" s="55">
        <v>4</v>
      </c>
      <c r="FJ3417" s="55">
        <v>260000</v>
      </c>
      <c r="FK3417" s="55" t="s">
        <v>1249</v>
      </c>
      <c r="FL3417" s="55">
        <v>0.35</v>
      </c>
    </row>
    <row r="3418" ht="14.25" customHeight="1" outlineLevel="1" spans="152:168">
      <c r="EV3418" s="55">
        <v>3411</v>
      </c>
      <c r="EW3418" s="55" t="s">
        <v>1250</v>
      </c>
      <c r="EX3418" s="55" t="s">
        <v>1708</v>
      </c>
      <c r="EY3418" s="55">
        <v>9</v>
      </c>
      <c r="EZ3418" s="55">
        <v>0</v>
      </c>
      <c r="FA3418" s="55">
        <v>1994</v>
      </c>
      <c r="FB3418" s="55" t="s">
        <v>1361</v>
      </c>
      <c r="FC3418" s="55" t="s">
        <v>1249</v>
      </c>
      <c r="FD3418" s="55">
        <v>3.5</v>
      </c>
      <c r="FF3418" s="55">
        <v>3411</v>
      </c>
      <c r="FG3418" s="55" t="s">
        <v>1313</v>
      </c>
      <c r="FH3418" s="55" t="s">
        <v>1490</v>
      </c>
      <c r="FI3418" s="55">
        <v>4</v>
      </c>
      <c r="FJ3418" s="55">
        <v>400000</v>
      </c>
      <c r="FK3418" s="55" t="s">
        <v>1249</v>
      </c>
      <c r="FL3418" s="55">
        <v>0.35</v>
      </c>
    </row>
    <row r="3419" ht="14.25" customHeight="1" outlineLevel="1" spans="152:168">
      <c r="EV3419" s="55">
        <v>3412</v>
      </c>
      <c r="EW3419" s="55" t="s">
        <v>1250</v>
      </c>
      <c r="EX3419" s="55" t="s">
        <v>1708</v>
      </c>
      <c r="EY3419" s="55">
        <v>9</v>
      </c>
      <c r="EZ3419" s="55">
        <v>1995</v>
      </c>
      <c r="FA3419" s="55">
        <v>2999</v>
      </c>
      <c r="FB3419" s="55" t="s">
        <v>1361</v>
      </c>
      <c r="FC3419" s="55" t="s">
        <v>1249</v>
      </c>
      <c r="FD3419" s="55">
        <v>3.5</v>
      </c>
      <c r="FF3419" s="55">
        <v>3412</v>
      </c>
      <c r="FG3419" s="55" t="s">
        <v>1313</v>
      </c>
      <c r="FH3419" s="55" t="s">
        <v>1490</v>
      </c>
      <c r="FI3419" s="55">
        <v>4</v>
      </c>
      <c r="FJ3419" s="55">
        <v>530000</v>
      </c>
      <c r="FK3419" s="55" t="s">
        <v>1249</v>
      </c>
      <c r="FL3419" s="55">
        <v>0.35</v>
      </c>
    </row>
    <row r="3420" ht="14.25" customHeight="1" outlineLevel="1" spans="152:168">
      <c r="EV3420" s="55">
        <v>3413</v>
      </c>
      <c r="EW3420" s="55" t="s">
        <v>1250</v>
      </c>
      <c r="EX3420" s="55" t="s">
        <v>2278</v>
      </c>
      <c r="EY3420" s="55">
        <v>1</v>
      </c>
      <c r="EZ3420" s="55">
        <v>0</v>
      </c>
      <c r="FA3420" s="55">
        <v>1994</v>
      </c>
      <c r="FB3420" s="55" t="s">
        <v>1262</v>
      </c>
      <c r="FC3420" s="55" t="s">
        <v>1249</v>
      </c>
      <c r="FD3420" s="55">
        <v>0</v>
      </c>
      <c r="FF3420" s="55">
        <v>3413</v>
      </c>
      <c r="FG3420" s="55" t="s">
        <v>1313</v>
      </c>
      <c r="FH3420" s="55" t="s">
        <v>1490</v>
      </c>
      <c r="FI3420" s="55">
        <v>4</v>
      </c>
      <c r="FJ3420" s="55">
        <v>540000</v>
      </c>
      <c r="FK3420" s="55" t="s">
        <v>1249</v>
      </c>
      <c r="FL3420" s="55">
        <v>0.35</v>
      </c>
    </row>
    <row r="3421" ht="14.25" customHeight="1" outlineLevel="1" spans="152:168">
      <c r="EV3421" s="55">
        <v>3414</v>
      </c>
      <c r="EW3421" s="55" t="s">
        <v>1250</v>
      </c>
      <c r="EX3421" s="55" t="s">
        <v>2278</v>
      </c>
      <c r="EY3421" s="55">
        <v>1</v>
      </c>
      <c r="EZ3421" s="55">
        <v>1995</v>
      </c>
      <c r="FA3421" s="55">
        <v>2999</v>
      </c>
      <c r="FB3421" s="55" t="s">
        <v>1262</v>
      </c>
      <c r="FC3421" s="55" t="s">
        <v>1249</v>
      </c>
      <c r="FD3421" s="55">
        <v>0</v>
      </c>
      <c r="FF3421" s="55">
        <v>3414</v>
      </c>
      <c r="FG3421" s="55" t="s">
        <v>1313</v>
      </c>
      <c r="FH3421" s="55" t="s">
        <v>1490</v>
      </c>
      <c r="FI3421" s="55">
        <v>5</v>
      </c>
      <c r="FJ3421" s="55">
        <v>0</v>
      </c>
      <c r="FK3421" s="55" t="s">
        <v>1249</v>
      </c>
      <c r="FL3421" s="55">
        <v>0.35</v>
      </c>
    </row>
    <row r="3422" ht="14.25" customHeight="1" outlineLevel="1" spans="152:168">
      <c r="EV3422" s="55">
        <v>3415</v>
      </c>
      <c r="EW3422" s="55" t="s">
        <v>1250</v>
      </c>
      <c r="EX3422" s="55" t="s">
        <v>1995</v>
      </c>
      <c r="EY3422" s="55">
        <v>1</v>
      </c>
      <c r="EZ3422" s="55">
        <v>0</v>
      </c>
      <c r="FA3422" s="55">
        <v>1994</v>
      </c>
      <c r="FB3422" s="55" t="s">
        <v>1361</v>
      </c>
      <c r="FC3422" s="55" t="s">
        <v>1249</v>
      </c>
      <c r="FD3422" s="55">
        <v>3</v>
      </c>
      <c r="FF3422" s="55">
        <v>3415</v>
      </c>
      <c r="FG3422" s="55" t="s">
        <v>1313</v>
      </c>
      <c r="FH3422" s="55" t="s">
        <v>1490</v>
      </c>
      <c r="FI3422" s="55">
        <v>5</v>
      </c>
      <c r="FJ3422" s="55">
        <v>1000</v>
      </c>
      <c r="FK3422" s="55" t="s">
        <v>1249</v>
      </c>
      <c r="FL3422" s="55">
        <v>0.35</v>
      </c>
    </row>
    <row r="3423" ht="14.25" customHeight="1" outlineLevel="1" spans="152:168">
      <c r="EV3423" s="55">
        <v>3416</v>
      </c>
      <c r="EW3423" s="55" t="s">
        <v>1250</v>
      </c>
      <c r="EX3423" s="55" t="s">
        <v>1995</v>
      </c>
      <c r="EY3423" s="55">
        <v>1</v>
      </c>
      <c r="EZ3423" s="55">
        <v>1995</v>
      </c>
      <c r="FA3423" s="55">
        <v>2999</v>
      </c>
      <c r="FB3423" s="55" t="s">
        <v>1361</v>
      </c>
      <c r="FC3423" s="55" t="s">
        <v>1249</v>
      </c>
      <c r="FD3423" s="55">
        <v>3</v>
      </c>
      <c r="FF3423" s="55">
        <v>3416</v>
      </c>
      <c r="FG3423" s="55" t="s">
        <v>1313</v>
      </c>
      <c r="FH3423" s="55" t="s">
        <v>1490</v>
      </c>
      <c r="FI3423" s="55">
        <v>5</v>
      </c>
      <c r="FJ3423" s="55">
        <v>2500</v>
      </c>
      <c r="FK3423" s="55" t="s">
        <v>1249</v>
      </c>
      <c r="FL3423" s="55">
        <v>0.35</v>
      </c>
    </row>
    <row r="3424" ht="14.25" customHeight="1" outlineLevel="1" spans="152:168">
      <c r="EV3424" s="55">
        <v>3417</v>
      </c>
      <c r="EW3424" s="55" t="s">
        <v>1250</v>
      </c>
      <c r="EX3424" s="55" t="s">
        <v>1995</v>
      </c>
      <c r="EY3424" s="55">
        <v>2</v>
      </c>
      <c r="EZ3424" s="55">
        <v>0</v>
      </c>
      <c r="FA3424" s="55">
        <v>1994</v>
      </c>
      <c r="FB3424" s="55" t="s">
        <v>1361</v>
      </c>
      <c r="FC3424" s="55" t="s">
        <v>1249</v>
      </c>
      <c r="FD3424" s="55">
        <v>3</v>
      </c>
      <c r="FF3424" s="55">
        <v>3417</v>
      </c>
      <c r="FG3424" s="55" t="s">
        <v>1313</v>
      </c>
      <c r="FH3424" s="55" t="s">
        <v>1490</v>
      </c>
      <c r="FI3424" s="55">
        <v>5</v>
      </c>
      <c r="FJ3424" s="55">
        <v>5000</v>
      </c>
      <c r="FK3424" s="55" t="s">
        <v>1249</v>
      </c>
      <c r="FL3424" s="55">
        <v>0.35</v>
      </c>
    </row>
    <row r="3425" ht="14.25" customHeight="1" outlineLevel="1" spans="152:168">
      <c r="EV3425" s="55">
        <v>3418</v>
      </c>
      <c r="EW3425" s="55" t="s">
        <v>1250</v>
      </c>
      <c r="EX3425" s="55" t="s">
        <v>1995</v>
      </c>
      <c r="EY3425" s="55">
        <v>2</v>
      </c>
      <c r="EZ3425" s="55">
        <v>1995</v>
      </c>
      <c r="FA3425" s="55">
        <v>2999</v>
      </c>
      <c r="FB3425" s="55" t="s">
        <v>1361</v>
      </c>
      <c r="FC3425" s="55" t="s">
        <v>1249</v>
      </c>
      <c r="FD3425" s="55">
        <v>3</v>
      </c>
      <c r="FF3425" s="55">
        <v>3418</v>
      </c>
      <c r="FG3425" s="55" t="s">
        <v>1313</v>
      </c>
      <c r="FH3425" s="55" t="s">
        <v>1490</v>
      </c>
      <c r="FI3425" s="55">
        <v>5</v>
      </c>
      <c r="FJ3425" s="55">
        <v>10000</v>
      </c>
      <c r="FK3425" s="55" t="s">
        <v>1249</v>
      </c>
      <c r="FL3425" s="55">
        <v>0.35</v>
      </c>
    </row>
    <row r="3426" ht="14.25" customHeight="1" outlineLevel="1" spans="152:168">
      <c r="EV3426" s="55">
        <v>3419</v>
      </c>
      <c r="EW3426" s="55" t="s">
        <v>1250</v>
      </c>
      <c r="EX3426" s="55" t="s">
        <v>1995</v>
      </c>
      <c r="EY3426" s="55">
        <v>3</v>
      </c>
      <c r="EZ3426" s="55">
        <v>0</v>
      </c>
      <c r="FA3426" s="55">
        <v>1994</v>
      </c>
      <c r="FB3426" s="55" t="s">
        <v>1361</v>
      </c>
      <c r="FC3426" s="55" t="s">
        <v>1249</v>
      </c>
      <c r="FD3426" s="55">
        <v>3</v>
      </c>
      <c r="FF3426" s="55">
        <v>3419</v>
      </c>
      <c r="FG3426" s="55" t="s">
        <v>1313</v>
      </c>
      <c r="FH3426" s="55" t="s">
        <v>1490</v>
      </c>
      <c r="FI3426" s="55">
        <v>5</v>
      </c>
      <c r="FJ3426" s="55">
        <v>25000</v>
      </c>
      <c r="FK3426" s="55" t="s">
        <v>1249</v>
      </c>
      <c r="FL3426" s="55">
        <v>0.35</v>
      </c>
    </row>
    <row r="3427" ht="14.25" customHeight="1" outlineLevel="1" spans="152:168">
      <c r="EV3427" s="55">
        <v>3420</v>
      </c>
      <c r="EW3427" s="55" t="s">
        <v>1250</v>
      </c>
      <c r="EX3427" s="55" t="s">
        <v>1995</v>
      </c>
      <c r="EY3427" s="55">
        <v>3</v>
      </c>
      <c r="EZ3427" s="55">
        <v>1995</v>
      </c>
      <c r="FA3427" s="55">
        <v>2999</v>
      </c>
      <c r="FB3427" s="55" t="s">
        <v>1361</v>
      </c>
      <c r="FC3427" s="55" t="s">
        <v>1249</v>
      </c>
      <c r="FD3427" s="55">
        <v>3</v>
      </c>
      <c r="FF3427" s="55">
        <v>3420</v>
      </c>
      <c r="FG3427" s="55" t="s">
        <v>1313</v>
      </c>
      <c r="FH3427" s="55" t="s">
        <v>1490</v>
      </c>
      <c r="FI3427" s="55">
        <v>5</v>
      </c>
      <c r="FJ3427" s="55">
        <v>50000</v>
      </c>
      <c r="FK3427" s="55" t="s">
        <v>1249</v>
      </c>
      <c r="FL3427" s="55">
        <v>0.35</v>
      </c>
    </row>
    <row r="3428" ht="14.25" customHeight="1" outlineLevel="1" spans="152:168">
      <c r="EV3428" s="55">
        <v>3421</v>
      </c>
      <c r="EW3428" s="55" t="s">
        <v>1250</v>
      </c>
      <c r="EX3428" s="55" t="s">
        <v>1995</v>
      </c>
      <c r="EY3428" s="55">
        <v>4</v>
      </c>
      <c r="EZ3428" s="55">
        <v>0</v>
      </c>
      <c r="FA3428" s="55">
        <v>1994</v>
      </c>
      <c r="FB3428" s="55" t="s">
        <v>1361</v>
      </c>
      <c r="FC3428" s="55" t="s">
        <v>1249</v>
      </c>
      <c r="FD3428" s="55">
        <v>3</v>
      </c>
      <c r="FF3428" s="55">
        <v>3421</v>
      </c>
      <c r="FG3428" s="55" t="s">
        <v>1313</v>
      </c>
      <c r="FH3428" s="55" t="s">
        <v>1490</v>
      </c>
      <c r="FI3428" s="55">
        <v>5</v>
      </c>
      <c r="FJ3428" s="55">
        <v>80000</v>
      </c>
      <c r="FK3428" s="55" t="s">
        <v>1249</v>
      </c>
      <c r="FL3428" s="55">
        <v>0.35</v>
      </c>
    </row>
    <row r="3429" ht="14.25" customHeight="1" outlineLevel="1" spans="152:168">
      <c r="EV3429" s="55">
        <v>3422</v>
      </c>
      <c r="EW3429" s="55" t="s">
        <v>1250</v>
      </c>
      <c r="EX3429" s="55" t="s">
        <v>1995</v>
      </c>
      <c r="EY3429" s="55">
        <v>4</v>
      </c>
      <c r="EZ3429" s="55">
        <v>1995</v>
      </c>
      <c r="FA3429" s="55">
        <v>2999</v>
      </c>
      <c r="FB3429" s="55" t="s">
        <v>1361</v>
      </c>
      <c r="FC3429" s="55" t="s">
        <v>1249</v>
      </c>
      <c r="FD3429" s="55">
        <v>3</v>
      </c>
      <c r="FF3429" s="55">
        <v>3422</v>
      </c>
      <c r="FG3429" s="55" t="s">
        <v>1313</v>
      </c>
      <c r="FH3429" s="55" t="s">
        <v>1490</v>
      </c>
      <c r="FI3429" s="55">
        <v>5</v>
      </c>
      <c r="FJ3429" s="55">
        <v>130000</v>
      </c>
      <c r="FK3429" s="55" t="s">
        <v>1249</v>
      </c>
      <c r="FL3429" s="55">
        <v>0.35</v>
      </c>
    </row>
    <row r="3430" ht="14.25" customHeight="1" outlineLevel="1" spans="152:168">
      <c r="EV3430" s="55">
        <v>3423</v>
      </c>
      <c r="EW3430" s="55" t="s">
        <v>1250</v>
      </c>
      <c r="EX3430" s="55" t="s">
        <v>1995</v>
      </c>
      <c r="EY3430" s="55">
        <v>5</v>
      </c>
      <c r="EZ3430" s="55">
        <v>0</v>
      </c>
      <c r="FA3430" s="55">
        <v>1994</v>
      </c>
      <c r="FB3430" s="55" t="s">
        <v>1361</v>
      </c>
      <c r="FC3430" s="55" t="s">
        <v>1249</v>
      </c>
      <c r="FD3430" s="55">
        <v>3</v>
      </c>
      <c r="FF3430" s="55">
        <v>3423</v>
      </c>
      <c r="FG3430" s="55" t="s">
        <v>1313</v>
      </c>
      <c r="FH3430" s="55" t="s">
        <v>1490</v>
      </c>
      <c r="FI3430" s="55">
        <v>5</v>
      </c>
      <c r="FJ3430" s="55">
        <v>260000</v>
      </c>
      <c r="FK3430" s="55" t="s">
        <v>1249</v>
      </c>
      <c r="FL3430" s="55">
        <v>0.35</v>
      </c>
    </row>
    <row r="3431" ht="14.25" customHeight="1" outlineLevel="1" spans="152:168">
      <c r="EV3431" s="55">
        <v>3424</v>
      </c>
      <c r="EW3431" s="55" t="s">
        <v>1250</v>
      </c>
      <c r="EX3431" s="55" t="s">
        <v>1995</v>
      </c>
      <c r="EY3431" s="55">
        <v>5</v>
      </c>
      <c r="EZ3431" s="55">
        <v>1995</v>
      </c>
      <c r="FA3431" s="55">
        <v>2999</v>
      </c>
      <c r="FB3431" s="55" t="s">
        <v>1361</v>
      </c>
      <c r="FC3431" s="55" t="s">
        <v>1249</v>
      </c>
      <c r="FD3431" s="55">
        <v>3</v>
      </c>
      <c r="FF3431" s="55">
        <v>3424</v>
      </c>
      <c r="FG3431" s="55" t="s">
        <v>1313</v>
      </c>
      <c r="FH3431" s="55" t="s">
        <v>1490</v>
      </c>
      <c r="FI3431" s="55">
        <v>5</v>
      </c>
      <c r="FJ3431" s="55">
        <v>400000</v>
      </c>
      <c r="FK3431" s="55" t="s">
        <v>1249</v>
      </c>
      <c r="FL3431" s="55">
        <v>0.35</v>
      </c>
    </row>
    <row r="3432" ht="14.25" customHeight="1" outlineLevel="1" spans="152:168">
      <c r="EV3432" s="55">
        <v>3425</v>
      </c>
      <c r="EW3432" s="55" t="s">
        <v>1250</v>
      </c>
      <c r="EX3432" s="55" t="s">
        <v>1995</v>
      </c>
      <c r="EY3432" s="55">
        <v>6</v>
      </c>
      <c r="EZ3432" s="55">
        <v>0</v>
      </c>
      <c r="FA3432" s="55">
        <v>1994</v>
      </c>
      <c r="FB3432" s="55" t="s">
        <v>1361</v>
      </c>
      <c r="FC3432" s="55" t="s">
        <v>1249</v>
      </c>
      <c r="FD3432" s="55">
        <v>3</v>
      </c>
      <c r="FF3432" s="55">
        <v>3425</v>
      </c>
      <c r="FG3432" s="55" t="s">
        <v>1313</v>
      </c>
      <c r="FH3432" s="55" t="s">
        <v>1490</v>
      </c>
      <c r="FI3432" s="55">
        <v>5</v>
      </c>
      <c r="FJ3432" s="55">
        <v>530000</v>
      </c>
      <c r="FK3432" s="55" t="s">
        <v>1249</v>
      </c>
      <c r="FL3432" s="55">
        <v>0.35</v>
      </c>
    </row>
    <row r="3433" ht="14.25" customHeight="1" outlineLevel="1" spans="152:168">
      <c r="EV3433" s="55">
        <v>3426</v>
      </c>
      <c r="EW3433" s="55" t="s">
        <v>1250</v>
      </c>
      <c r="EX3433" s="55" t="s">
        <v>1995</v>
      </c>
      <c r="EY3433" s="55">
        <v>6</v>
      </c>
      <c r="EZ3433" s="55">
        <v>1995</v>
      </c>
      <c r="FA3433" s="55">
        <v>2999</v>
      </c>
      <c r="FB3433" s="55" t="s">
        <v>1361</v>
      </c>
      <c r="FC3433" s="55" t="s">
        <v>1249</v>
      </c>
      <c r="FD3433" s="55">
        <v>3</v>
      </c>
      <c r="FF3433" s="55">
        <v>3426</v>
      </c>
      <c r="FG3433" s="55" t="s">
        <v>1313</v>
      </c>
      <c r="FH3433" s="55" t="s">
        <v>1490</v>
      </c>
      <c r="FI3433" s="55">
        <v>5</v>
      </c>
      <c r="FJ3433" s="55">
        <v>540000</v>
      </c>
      <c r="FK3433" s="55" t="s">
        <v>1249</v>
      </c>
      <c r="FL3433" s="55">
        <v>0.35</v>
      </c>
    </row>
    <row r="3434" ht="14.25" customHeight="1" outlineLevel="1" spans="152:168">
      <c r="EV3434" s="55">
        <v>3427</v>
      </c>
      <c r="EW3434" s="55" t="s">
        <v>1250</v>
      </c>
      <c r="EX3434" s="55" t="s">
        <v>1995</v>
      </c>
      <c r="EY3434" s="55">
        <v>7</v>
      </c>
      <c r="EZ3434" s="55">
        <v>0</v>
      </c>
      <c r="FA3434" s="55">
        <v>1994</v>
      </c>
      <c r="FB3434" s="55" t="s">
        <v>1262</v>
      </c>
      <c r="FC3434" s="55" t="s">
        <v>1249</v>
      </c>
      <c r="FD3434" s="55">
        <v>3.25</v>
      </c>
      <c r="FF3434" s="55">
        <v>3427</v>
      </c>
      <c r="FG3434" s="55" t="s">
        <v>1313</v>
      </c>
      <c r="FH3434" s="55" t="s">
        <v>1872</v>
      </c>
      <c r="FI3434" s="55">
        <v>1</v>
      </c>
      <c r="FJ3434" s="55">
        <v>0</v>
      </c>
      <c r="FK3434" s="55" t="s">
        <v>1249</v>
      </c>
      <c r="FL3434" s="55">
        <v>0.3</v>
      </c>
    </row>
    <row r="3435" ht="14.25" customHeight="1" outlineLevel="1" spans="152:168">
      <c r="EV3435" s="55">
        <v>3428</v>
      </c>
      <c r="EW3435" s="55" t="s">
        <v>1250</v>
      </c>
      <c r="EX3435" s="55" t="s">
        <v>1995</v>
      </c>
      <c r="EY3435" s="55">
        <v>7</v>
      </c>
      <c r="EZ3435" s="55">
        <v>1995</v>
      </c>
      <c r="FA3435" s="55">
        <v>2999</v>
      </c>
      <c r="FB3435" s="55" t="s">
        <v>1262</v>
      </c>
      <c r="FC3435" s="55" t="s">
        <v>1249</v>
      </c>
      <c r="FD3435" s="55">
        <v>3.25</v>
      </c>
      <c r="FF3435" s="55">
        <v>3428</v>
      </c>
      <c r="FG3435" s="55" t="s">
        <v>1313</v>
      </c>
      <c r="FH3435" s="55" t="s">
        <v>1872</v>
      </c>
      <c r="FI3435" s="55">
        <v>1</v>
      </c>
      <c r="FJ3435" s="55">
        <v>1000</v>
      </c>
      <c r="FK3435" s="55" t="s">
        <v>1249</v>
      </c>
      <c r="FL3435" s="55">
        <v>0.3</v>
      </c>
    </row>
    <row r="3436" ht="14.25" customHeight="1" outlineLevel="1" spans="152:168">
      <c r="EV3436" s="55">
        <v>3429</v>
      </c>
      <c r="EW3436" s="55" t="s">
        <v>1250</v>
      </c>
      <c r="EX3436" s="55" t="s">
        <v>1569</v>
      </c>
      <c r="EY3436" s="55">
        <v>1</v>
      </c>
      <c r="EZ3436" s="55">
        <v>0</v>
      </c>
      <c r="FA3436" s="55">
        <v>1994</v>
      </c>
      <c r="FB3436" s="55" t="s">
        <v>1262</v>
      </c>
      <c r="FC3436" s="55" t="s">
        <v>1249</v>
      </c>
      <c r="FD3436" s="55">
        <v>0</v>
      </c>
      <c r="FF3436" s="55">
        <v>3429</v>
      </c>
      <c r="FG3436" s="55" t="s">
        <v>1313</v>
      </c>
      <c r="FH3436" s="55" t="s">
        <v>1872</v>
      </c>
      <c r="FI3436" s="55">
        <v>1</v>
      </c>
      <c r="FJ3436" s="55">
        <v>2500</v>
      </c>
      <c r="FK3436" s="55" t="s">
        <v>1249</v>
      </c>
      <c r="FL3436" s="55">
        <v>0.3</v>
      </c>
    </row>
    <row r="3437" ht="14.25" customHeight="1" outlineLevel="1" spans="152:168">
      <c r="EV3437" s="55">
        <v>3430</v>
      </c>
      <c r="EW3437" s="55" t="s">
        <v>1250</v>
      </c>
      <c r="EX3437" s="55" t="s">
        <v>1569</v>
      </c>
      <c r="EY3437" s="55">
        <v>1</v>
      </c>
      <c r="EZ3437" s="55">
        <v>1995</v>
      </c>
      <c r="FA3437" s="55">
        <v>2999</v>
      </c>
      <c r="FB3437" s="55" t="s">
        <v>1262</v>
      </c>
      <c r="FC3437" s="55" t="s">
        <v>1249</v>
      </c>
      <c r="FD3437" s="55">
        <v>0</v>
      </c>
      <c r="FF3437" s="55">
        <v>3430</v>
      </c>
      <c r="FG3437" s="55" t="s">
        <v>1313</v>
      </c>
      <c r="FH3437" s="55" t="s">
        <v>1872</v>
      </c>
      <c r="FI3437" s="55">
        <v>1</v>
      </c>
      <c r="FJ3437" s="55">
        <v>5000</v>
      </c>
      <c r="FK3437" s="55" t="s">
        <v>1249</v>
      </c>
      <c r="FL3437" s="55">
        <v>0.3</v>
      </c>
    </row>
    <row r="3438" ht="14.25" customHeight="1" outlineLevel="1" spans="152:168">
      <c r="EV3438" s="55">
        <v>3431</v>
      </c>
      <c r="EW3438" s="55" t="s">
        <v>1250</v>
      </c>
      <c r="EX3438" s="55" t="s">
        <v>2226</v>
      </c>
      <c r="EY3438" s="55">
        <v>1</v>
      </c>
      <c r="EZ3438" s="55">
        <v>0</v>
      </c>
      <c r="FA3438" s="55">
        <v>1994</v>
      </c>
      <c r="FB3438" s="55" t="s">
        <v>1262</v>
      </c>
      <c r="FC3438" s="55" t="s">
        <v>1249</v>
      </c>
      <c r="FD3438" s="55">
        <v>0</v>
      </c>
      <c r="FF3438" s="55">
        <v>3431</v>
      </c>
      <c r="FG3438" s="55" t="s">
        <v>1313</v>
      </c>
      <c r="FH3438" s="55" t="s">
        <v>1872</v>
      </c>
      <c r="FI3438" s="55">
        <v>1</v>
      </c>
      <c r="FJ3438" s="55">
        <v>10000</v>
      </c>
      <c r="FK3438" s="55" t="s">
        <v>1249</v>
      </c>
      <c r="FL3438" s="55">
        <v>0.3</v>
      </c>
    </row>
    <row r="3439" ht="14.25" customHeight="1" outlineLevel="1" spans="152:168">
      <c r="EV3439" s="55">
        <v>3432</v>
      </c>
      <c r="EW3439" s="55" t="s">
        <v>1250</v>
      </c>
      <c r="EX3439" s="55" t="s">
        <v>2226</v>
      </c>
      <c r="EY3439" s="55">
        <v>1</v>
      </c>
      <c r="EZ3439" s="55">
        <v>1995</v>
      </c>
      <c r="FA3439" s="55">
        <v>2999</v>
      </c>
      <c r="FB3439" s="55" t="s">
        <v>1262</v>
      </c>
      <c r="FC3439" s="55" t="s">
        <v>1249</v>
      </c>
      <c r="FD3439" s="55">
        <v>0</v>
      </c>
      <c r="FF3439" s="55">
        <v>3432</v>
      </c>
      <c r="FG3439" s="55" t="s">
        <v>1313</v>
      </c>
      <c r="FH3439" s="55" t="s">
        <v>1872</v>
      </c>
      <c r="FI3439" s="55">
        <v>1</v>
      </c>
      <c r="FJ3439" s="55">
        <v>25000</v>
      </c>
      <c r="FK3439" s="55" t="s">
        <v>1249</v>
      </c>
      <c r="FL3439" s="55">
        <v>0.3</v>
      </c>
    </row>
    <row r="3440" ht="14.25" customHeight="1" outlineLevel="1" spans="152:168">
      <c r="EV3440" s="55">
        <v>3433</v>
      </c>
      <c r="EW3440" s="55" t="s">
        <v>1250</v>
      </c>
      <c r="EX3440" s="55" t="s">
        <v>1919</v>
      </c>
      <c r="EY3440" s="55">
        <v>1</v>
      </c>
      <c r="EZ3440" s="55">
        <v>0</v>
      </c>
      <c r="FA3440" s="55">
        <v>1994</v>
      </c>
      <c r="FB3440" s="55" t="s">
        <v>1262</v>
      </c>
      <c r="FC3440" s="55" t="s">
        <v>1249</v>
      </c>
      <c r="FD3440" s="55">
        <v>0</v>
      </c>
      <c r="FF3440" s="55">
        <v>3433</v>
      </c>
      <c r="FG3440" s="55" t="s">
        <v>1313</v>
      </c>
      <c r="FH3440" s="55" t="s">
        <v>1872</v>
      </c>
      <c r="FI3440" s="55">
        <v>1</v>
      </c>
      <c r="FJ3440" s="55">
        <v>50000</v>
      </c>
      <c r="FK3440" s="55" t="s">
        <v>1249</v>
      </c>
      <c r="FL3440" s="55">
        <v>0.3</v>
      </c>
    </row>
    <row r="3441" ht="14.25" customHeight="1" outlineLevel="1" spans="152:168">
      <c r="EV3441" s="55">
        <v>3434</v>
      </c>
      <c r="EW3441" s="55" t="s">
        <v>1250</v>
      </c>
      <c r="EX3441" s="55" t="s">
        <v>1919</v>
      </c>
      <c r="EY3441" s="55">
        <v>1</v>
      </c>
      <c r="EZ3441" s="55">
        <v>1995</v>
      </c>
      <c r="FA3441" s="55">
        <v>2999</v>
      </c>
      <c r="FB3441" s="55" t="s">
        <v>1262</v>
      </c>
      <c r="FC3441" s="55" t="s">
        <v>1249</v>
      </c>
      <c r="FD3441" s="55">
        <v>0</v>
      </c>
      <c r="FF3441" s="55">
        <v>3434</v>
      </c>
      <c r="FG3441" s="55" t="s">
        <v>1313</v>
      </c>
      <c r="FH3441" s="55" t="s">
        <v>1872</v>
      </c>
      <c r="FI3441" s="55">
        <v>1</v>
      </c>
      <c r="FJ3441" s="55">
        <v>80000</v>
      </c>
      <c r="FK3441" s="55" t="s">
        <v>1249</v>
      </c>
      <c r="FL3441" s="55">
        <v>0.3</v>
      </c>
    </row>
    <row r="3442" ht="14.25" customHeight="1" outlineLevel="1" spans="152:168">
      <c r="EV3442" s="55">
        <v>3435</v>
      </c>
      <c r="EW3442" s="55" t="s">
        <v>1250</v>
      </c>
      <c r="EX3442" s="55" t="s">
        <v>2382</v>
      </c>
      <c r="EY3442" s="55">
        <v>1</v>
      </c>
      <c r="EZ3442" s="55">
        <v>0</v>
      </c>
      <c r="FA3442" s="55">
        <v>1994</v>
      </c>
      <c r="FB3442" s="55" t="s">
        <v>1262</v>
      </c>
      <c r="FC3442" s="55" t="s">
        <v>1249</v>
      </c>
      <c r="FD3442" s="55">
        <v>0</v>
      </c>
      <c r="FF3442" s="55">
        <v>3435</v>
      </c>
      <c r="FG3442" s="55" t="s">
        <v>1313</v>
      </c>
      <c r="FH3442" s="55" t="s">
        <v>1872</v>
      </c>
      <c r="FI3442" s="55">
        <v>1</v>
      </c>
      <c r="FJ3442" s="55">
        <v>130000</v>
      </c>
      <c r="FK3442" s="55" t="s">
        <v>1249</v>
      </c>
      <c r="FL3442" s="55">
        <v>0.3</v>
      </c>
    </row>
    <row r="3443" ht="14.25" customHeight="1" outlineLevel="1" spans="152:168">
      <c r="EV3443" s="55">
        <v>3436</v>
      </c>
      <c r="EW3443" s="55" t="s">
        <v>1250</v>
      </c>
      <c r="EX3443" s="55" t="s">
        <v>2382</v>
      </c>
      <c r="EY3443" s="55">
        <v>1</v>
      </c>
      <c r="EZ3443" s="55">
        <v>1995</v>
      </c>
      <c r="FA3443" s="55">
        <v>2999</v>
      </c>
      <c r="FB3443" s="55" t="s">
        <v>1262</v>
      </c>
      <c r="FC3443" s="55" t="s">
        <v>1249</v>
      </c>
      <c r="FD3443" s="55">
        <v>0</v>
      </c>
      <c r="FF3443" s="55">
        <v>3436</v>
      </c>
      <c r="FG3443" s="55" t="s">
        <v>1313</v>
      </c>
      <c r="FH3443" s="55" t="s">
        <v>1872</v>
      </c>
      <c r="FI3443" s="55">
        <v>1</v>
      </c>
      <c r="FJ3443" s="55">
        <v>260000</v>
      </c>
      <c r="FK3443" s="55" t="s">
        <v>1249</v>
      </c>
      <c r="FL3443" s="55">
        <v>0.3</v>
      </c>
    </row>
    <row r="3444" ht="14.25" customHeight="1" outlineLevel="1" spans="152:168">
      <c r="EV3444" s="55">
        <v>3437</v>
      </c>
      <c r="EW3444" s="55" t="s">
        <v>1250</v>
      </c>
      <c r="EX3444" s="55" t="s">
        <v>1646</v>
      </c>
      <c r="EY3444" s="55">
        <v>1</v>
      </c>
      <c r="EZ3444" s="55">
        <v>0</v>
      </c>
      <c r="FA3444" s="55">
        <v>1994</v>
      </c>
      <c r="FB3444" s="55" t="s">
        <v>1262</v>
      </c>
      <c r="FC3444" s="55" t="s">
        <v>1249</v>
      </c>
      <c r="FD3444" s="55">
        <v>0</v>
      </c>
      <c r="FF3444" s="55">
        <v>3437</v>
      </c>
      <c r="FG3444" s="55" t="s">
        <v>1313</v>
      </c>
      <c r="FH3444" s="55" t="s">
        <v>1872</v>
      </c>
      <c r="FI3444" s="55">
        <v>1</v>
      </c>
      <c r="FJ3444" s="55">
        <v>400000</v>
      </c>
      <c r="FK3444" s="55" t="s">
        <v>1249</v>
      </c>
      <c r="FL3444" s="55">
        <v>0.3</v>
      </c>
    </row>
    <row r="3445" ht="14.25" customHeight="1" outlineLevel="1" spans="152:168">
      <c r="EV3445" s="55">
        <v>3438</v>
      </c>
      <c r="EW3445" s="55" t="s">
        <v>1250</v>
      </c>
      <c r="EX3445" s="55" t="s">
        <v>1646</v>
      </c>
      <c r="EY3445" s="55">
        <v>1</v>
      </c>
      <c r="EZ3445" s="55">
        <v>1995</v>
      </c>
      <c r="FA3445" s="55">
        <v>2999</v>
      </c>
      <c r="FB3445" s="55" t="s">
        <v>1262</v>
      </c>
      <c r="FC3445" s="55" t="s">
        <v>1249</v>
      </c>
      <c r="FD3445" s="55">
        <v>0</v>
      </c>
      <c r="FF3445" s="55">
        <v>3438</v>
      </c>
      <c r="FG3445" s="55" t="s">
        <v>1313</v>
      </c>
      <c r="FH3445" s="55" t="s">
        <v>1872</v>
      </c>
      <c r="FI3445" s="55">
        <v>1</v>
      </c>
      <c r="FJ3445" s="55">
        <v>530000</v>
      </c>
      <c r="FK3445" s="55" t="s">
        <v>1249</v>
      </c>
      <c r="FL3445" s="55">
        <v>0.3</v>
      </c>
    </row>
    <row r="3446" ht="14.25" customHeight="1" outlineLevel="1" spans="152:168">
      <c r="EV3446" s="55">
        <v>3439</v>
      </c>
      <c r="EW3446" s="55" t="s">
        <v>1678</v>
      </c>
      <c r="EX3446" s="55" t="s">
        <v>900</v>
      </c>
      <c r="EY3446" s="55">
        <v>1</v>
      </c>
      <c r="EZ3446" s="55">
        <v>0</v>
      </c>
      <c r="FA3446" s="55">
        <v>1994</v>
      </c>
      <c r="FB3446" s="55" t="s">
        <v>1262</v>
      </c>
      <c r="FC3446" s="55" t="s">
        <v>1258</v>
      </c>
      <c r="FD3446" s="55">
        <v>0</v>
      </c>
      <c r="FF3446" s="55">
        <v>3439</v>
      </c>
      <c r="FG3446" s="55" t="s">
        <v>1313</v>
      </c>
      <c r="FH3446" s="55" t="s">
        <v>1872</v>
      </c>
      <c r="FI3446" s="55">
        <v>1</v>
      </c>
      <c r="FJ3446" s="55">
        <v>540000</v>
      </c>
      <c r="FK3446" s="55" t="s">
        <v>1249</v>
      </c>
      <c r="FL3446" s="55">
        <v>0.3</v>
      </c>
    </row>
    <row r="3447" ht="14.25" customHeight="1" outlineLevel="1" spans="152:168">
      <c r="EV3447" s="55">
        <v>3440</v>
      </c>
      <c r="EW3447" s="55" t="s">
        <v>1678</v>
      </c>
      <c r="EX3447" s="55" t="s">
        <v>900</v>
      </c>
      <c r="EY3447" s="55">
        <v>1</v>
      </c>
      <c r="EZ3447" s="55">
        <v>1995</v>
      </c>
      <c r="FA3447" s="55">
        <v>2999</v>
      </c>
      <c r="FB3447" s="55" t="s">
        <v>1262</v>
      </c>
      <c r="FC3447" s="55" t="s">
        <v>1258</v>
      </c>
      <c r="FD3447" s="55">
        <v>0</v>
      </c>
      <c r="FF3447" s="55">
        <v>3440</v>
      </c>
      <c r="FG3447" s="55" t="s">
        <v>1313</v>
      </c>
      <c r="FH3447" s="55" t="s">
        <v>1364</v>
      </c>
      <c r="FI3447" s="55">
        <v>1</v>
      </c>
      <c r="FJ3447" s="55">
        <v>0</v>
      </c>
      <c r="FK3447" s="55" t="s">
        <v>1249</v>
      </c>
      <c r="FL3447" s="55">
        <v>0.3</v>
      </c>
    </row>
    <row r="3448" ht="14.25" customHeight="1" outlineLevel="1" spans="152:168">
      <c r="EV3448" s="55">
        <v>3441</v>
      </c>
      <c r="EW3448" s="55" t="s">
        <v>1678</v>
      </c>
      <c r="EX3448" s="55" t="s">
        <v>763</v>
      </c>
      <c r="EY3448" s="55">
        <v>1</v>
      </c>
      <c r="EZ3448" s="55">
        <v>0</v>
      </c>
      <c r="FA3448" s="55">
        <v>1994</v>
      </c>
      <c r="FB3448" s="55" t="s">
        <v>1361</v>
      </c>
      <c r="FC3448" s="55" t="s">
        <v>1258</v>
      </c>
      <c r="FD3448" s="55">
        <v>10</v>
      </c>
      <c r="FF3448" s="55">
        <v>3441</v>
      </c>
      <c r="FG3448" s="55" t="s">
        <v>1313</v>
      </c>
      <c r="FH3448" s="55" t="s">
        <v>1364</v>
      </c>
      <c r="FI3448" s="55">
        <v>1</v>
      </c>
      <c r="FJ3448" s="55">
        <v>1000</v>
      </c>
      <c r="FK3448" s="55" t="s">
        <v>1249</v>
      </c>
      <c r="FL3448" s="55">
        <v>0.3</v>
      </c>
    </row>
    <row r="3449" ht="14.25" customHeight="1" outlineLevel="1" spans="152:168">
      <c r="EV3449" s="55">
        <v>3442</v>
      </c>
      <c r="EW3449" s="55" t="s">
        <v>1678</v>
      </c>
      <c r="EX3449" s="55" t="s">
        <v>763</v>
      </c>
      <c r="EY3449" s="55">
        <v>1</v>
      </c>
      <c r="EZ3449" s="55">
        <v>1995</v>
      </c>
      <c r="FA3449" s="55">
        <v>2999</v>
      </c>
      <c r="FB3449" s="55" t="s">
        <v>1361</v>
      </c>
      <c r="FC3449" s="55" t="s">
        <v>1258</v>
      </c>
      <c r="FD3449" s="55">
        <v>10</v>
      </c>
      <c r="FF3449" s="55">
        <v>3442</v>
      </c>
      <c r="FG3449" s="55" t="s">
        <v>1313</v>
      </c>
      <c r="FH3449" s="55" t="s">
        <v>1364</v>
      </c>
      <c r="FI3449" s="55">
        <v>1</v>
      </c>
      <c r="FJ3449" s="55">
        <v>2500</v>
      </c>
      <c r="FK3449" s="55" t="s">
        <v>1249</v>
      </c>
      <c r="FL3449" s="55">
        <v>0.3</v>
      </c>
    </row>
    <row r="3450" ht="14.25" customHeight="1" outlineLevel="1" spans="152:168">
      <c r="EV3450" s="55">
        <v>3443</v>
      </c>
      <c r="EW3450" s="55" t="s">
        <v>1678</v>
      </c>
      <c r="EX3450" s="55" t="s">
        <v>763</v>
      </c>
      <c r="EY3450" s="55">
        <v>2</v>
      </c>
      <c r="EZ3450" s="55">
        <v>0</v>
      </c>
      <c r="FA3450" s="55">
        <v>1994</v>
      </c>
      <c r="FB3450" s="55" t="s">
        <v>1361</v>
      </c>
      <c r="FC3450" s="55" t="s">
        <v>1258</v>
      </c>
      <c r="FD3450" s="55">
        <v>10</v>
      </c>
      <c r="FF3450" s="55">
        <v>3443</v>
      </c>
      <c r="FG3450" s="55" t="s">
        <v>1313</v>
      </c>
      <c r="FH3450" s="55" t="s">
        <v>1364</v>
      </c>
      <c r="FI3450" s="55">
        <v>1</v>
      </c>
      <c r="FJ3450" s="55">
        <v>5000</v>
      </c>
      <c r="FK3450" s="55" t="s">
        <v>1249</v>
      </c>
      <c r="FL3450" s="55">
        <v>0.3</v>
      </c>
    </row>
    <row r="3451" ht="14.25" customHeight="1" outlineLevel="1" spans="152:168">
      <c r="EV3451" s="55">
        <v>3444</v>
      </c>
      <c r="EW3451" s="55" t="s">
        <v>1678</v>
      </c>
      <c r="EX3451" s="55" t="s">
        <v>763</v>
      </c>
      <c r="EY3451" s="55">
        <v>2</v>
      </c>
      <c r="EZ3451" s="55">
        <v>1995</v>
      </c>
      <c r="FA3451" s="55">
        <v>2999</v>
      </c>
      <c r="FB3451" s="55" t="s">
        <v>1361</v>
      </c>
      <c r="FC3451" s="55" t="s">
        <v>1258</v>
      </c>
      <c r="FD3451" s="55">
        <v>10</v>
      </c>
      <c r="FF3451" s="55">
        <v>3444</v>
      </c>
      <c r="FG3451" s="55" t="s">
        <v>1313</v>
      </c>
      <c r="FH3451" s="55" t="s">
        <v>1364</v>
      </c>
      <c r="FI3451" s="55">
        <v>1</v>
      </c>
      <c r="FJ3451" s="55">
        <v>10000</v>
      </c>
      <c r="FK3451" s="55" t="s">
        <v>1249</v>
      </c>
      <c r="FL3451" s="55">
        <v>0.3</v>
      </c>
    </row>
    <row r="3452" ht="14.25" customHeight="1" outlineLevel="1" spans="152:168">
      <c r="EV3452" s="55">
        <v>3445</v>
      </c>
      <c r="EW3452" s="55" t="s">
        <v>1678</v>
      </c>
      <c r="EX3452" s="55" t="s">
        <v>763</v>
      </c>
      <c r="EY3452" s="55">
        <v>3</v>
      </c>
      <c r="EZ3452" s="55">
        <v>0</v>
      </c>
      <c r="FA3452" s="55">
        <v>1994</v>
      </c>
      <c r="FB3452" s="55" t="s">
        <v>1361</v>
      </c>
      <c r="FC3452" s="55" t="s">
        <v>1258</v>
      </c>
      <c r="FD3452" s="55">
        <v>10</v>
      </c>
      <c r="FF3452" s="55">
        <v>3445</v>
      </c>
      <c r="FG3452" s="55" t="s">
        <v>1313</v>
      </c>
      <c r="FH3452" s="55" t="s">
        <v>1364</v>
      </c>
      <c r="FI3452" s="55">
        <v>1</v>
      </c>
      <c r="FJ3452" s="55">
        <v>25000</v>
      </c>
      <c r="FK3452" s="55" t="s">
        <v>1249</v>
      </c>
      <c r="FL3452" s="55">
        <v>0.3</v>
      </c>
    </row>
    <row r="3453" ht="14.25" customHeight="1" outlineLevel="1" spans="152:168">
      <c r="EV3453" s="55">
        <v>3446</v>
      </c>
      <c r="EW3453" s="55" t="s">
        <v>1678</v>
      </c>
      <c r="EX3453" s="55" t="s">
        <v>763</v>
      </c>
      <c r="EY3453" s="55">
        <v>3</v>
      </c>
      <c r="EZ3453" s="55">
        <v>1995</v>
      </c>
      <c r="FA3453" s="55">
        <v>2999</v>
      </c>
      <c r="FB3453" s="55" t="s">
        <v>1361</v>
      </c>
      <c r="FC3453" s="55" t="s">
        <v>1258</v>
      </c>
      <c r="FD3453" s="55">
        <v>10</v>
      </c>
      <c r="FF3453" s="55">
        <v>3446</v>
      </c>
      <c r="FG3453" s="55" t="s">
        <v>1313</v>
      </c>
      <c r="FH3453" s="55" t="s">
        <v>1364</v>
      </c>
      <c r="FI3453" s="55">
        <v>1</v>
      </c>
      <c r="FJ3453" s="55">
        <v>50000</v>
      </c>
      <c r="FK3453" s="55" t="s">
        <v>1249</v>
      </c>
      <c r="FL3453" s="55">
        <v>0.3</v>
      </c>
    </row>
    <row r="3454" ht="14.25" customHeight="1" outlineLevel="1" spans="152:168">
      <c r="EV3454" s="55">
        <v>3447</v>
      </c>
      <c r="EW3454" s="55" t="s">
        <v>1678</v>
      </c>
      <c r="EX3454" s="55" t="s">
        <v>763</v>
      </c>
      <c r="EY3454" s="55">
        <v>4</v>
      </c>
      <c r="EZ3454" s="55">
        <v>0</v>
      </c>
      <c r="FA3454" s="55">
        <v>1994</v>
      </c>
      <c r="FB3454" s="55" t="s">
        <v>1361</v>
      </c>
      <c r="FC3454" s="55" t="s">
        <v>1258</v>
      </c>
      <c r="FD3454" s="55">
        <v>10</v>
      </c>
      <c r="FF3454" s="55">
        <v>3447</v>
      </c>
      <c r="FG3454" s="55" t="s">
        <v>1313</v>
      </c>
      <c r="FH3454" s="55" t="s">
        <v>1364</v>
      </c>
      <c r="FI3454" s="55">
        <v>1</v>
      </c>
      <c r="FJ3454" s="55">
        <v>80000</v>
      </c>
      <c r="FK3454" s="55" t="s">
        <v>1249</v>
      </c>
      <c r="FL3454" s="55">
        <v>0.3</v>
      </c>
    </row>
    <row r="3455" ht="14.25" customHeight="1" outlineLevel="1" spans="152:168">
      <c r="EV3455" s="55">
        <v>3448</v>
      </c>
      <c r="EW3455" s="55" t="s">
        <v>1678</v>
      </c>
      <c r="EX3455" s="55" t="s">
        <v>763</v>
      </c>
      <c r="EY3455" s="55">
        <v>4</v>
      </c>
      <c r="EZ3455" s="55">
        <v>1995</v>
      </c>
      <c r="FA3455" s="55">
        <v>2999</v>
      </c>
      <c r="FB3455" s="55" t="s">
        <v>1361</v>
      </c>
      <c r="FC3455" s="55" t="s">
        <v>1258</v>
      </c>
      <c r="FD3455" s="55">
        <v>10</v>
      </c>
      <c r="FF3455" s="55">
        <v>3448</v>
      </c>
      <c r="FG3455" s="55" t="s">
        <v>1313</v>
      </c>
      <c r="FH3455" s="55" t="s">
        <v>1364</v>
      </c>
      <c r="FI3455" s="55">
        <v>1</v>
      </c>
      <c r="FJ3455" s="55">
        <v>130000</v>
      </c>
      <c r="FK3455" s="55" t="s">
        <v>1249</v>
      </c>
      <c r="FL3455" s="55">
        <v>0.3</v>
      </c>
    </row>
    <row r="3456" ht="14.25" customHeight="1" outlineLevel="1" spans="152:168">
      <c r="EV3456" s="55">
        <v>3449</v>
      </c>
      <c r="EW3456" s="55" t="s">
        <v>1678</v>
      </c>
      <c r="EX3456" s="55" t="s">
        <v>763</v>
      </c>
      <c r="EY3456" s="55">
        <v>5</v>
      </c>
      <c r="EZ3456" s="55">
        <v>0</v>
      </c>
      <c r="FA3456" s="55">
        <v>1994</v>
      </c>
      <c r="FB3456" s="55" t="s">
        <v>1361</v>
      </c>
      <c r="FC3456" s="55" t="s">
        <v>1258</v>
      </c>
      <c r="FD3456" s="55">
        <v>10</v>
      </c>
      <c r="FF3456" s="55">
        <v>3449</v>
      </c>
      <c r="FG3456" s="55" t="s">
        <v>1313</v>
      </c>
      <c r="FH3456" s="55" t="s">
        <v>1364</v>
      </c>
      <c r="FI3456" s="55">
        <v>1</v>
      </c>
      <c r="FJ3456" s="55">
        <v>260000</v>
      </c>
      <c r="FK3456" s="55" t="s">
        <v>1249</v>
      </c>
      <c r="FL3456" s="55">
        <v>0.3</v>
      </c>
    </row>
    <row r="3457" ht="14.25" customHeight="1" outlineLevel="1" spans="152:168">
      <c r="EV3457" s="55">
        <v>3450</v>
      </c>
      <c r="EW3457" s="55" t="s">
        <v>1678</v>
      </c>
      <c r="EX3457" s="55" t="s">
        <v>763</v>
      </c>
      <c r="EY3457" s="55">
        <v>5</v>
      </c>
      <c r="EZ3457" s="55">
        <v>1995</v>
      </c>
      <c r="FA3457" s="55">
        <v>2999</v>
      </c>
      <c r="FB3457" s="55" t="s">
        <v>1361</v>
      </c>
      <c r="FC3457" s="55" t="s">
        <v>1258</v>
      </c>
      <c r="FD3457" s="55">
        <v>10</v>
      </c>
      <c r="FF3457" s="55">
        <v>3450</v>
      </c>
      <c r="FG3457" s="55" t="s">
        <v>1313</v>
      </c>
      <c r="FH3457" s="55" t="s">
        <v>1364</v>
      </c>
      <c r="FI3457" s="55">
        <v>1</v>
      </c>
      <c r="FJ3457" s="55">
        <v>400000</v>
      </c>
      <c r="FK3457" s="55" t="s">
        <v>1249</v>
      </c>
      <c r="FL3457" s="55">
        <v>0.3</v>
      </c>
    </row>
    <row r="3458" ht="14.25" customHeight="1" outlineLevel="1" spans="152:168">
      <c r="EV3458" s="55">
        <v>3451</v>
      </c>
      <c r="EW3458" s="55" t="s">
        <v>1678</v>
      </c>
      <c r="EX3458" s="55" t="s">
        <v>763</v>
      </c>
      <c r="EY3458" s="55">
        <v>6</v>
      </c>
      <c r="EZ3458" s="55">
        <v>0</v>
      </c>
      <c r="FA3458" s="55">
        <v>1994</v>
      </c>
      <c r="FB3458" s="55" t="s">
        <v>1262</v>
      </c>
      <c r="FC3458" s="55" t="s">
        <v>1258</v>
      </c>
      <c r="FD3458" s="55">
        <v>0</v>
      </c>
      <c r="FF3458" s="55">
        <v>3451</v>
      </c>
      <c r="FG3458" s="55" t="s">
        <v>1313</v>
      </c>
      <c r="FH3458" s="55" t="s">
        <v>1364</v>
      </c>
      <c r="FI3458" s="55">
        <v>1</v>
      </c>
      <c r="FJ3458" s="55">
        <v>530000</v>
      </c>
      <c r="FK3458" s="55" t="s">
        <v>1249</v>
      </c>
      <c r="FL3458" s="55">
        <v>0.3</v>
      </c>
    </row>
    <row r="3459" ht="14.25" customHeight="1" outlineLevel="1" spans="152:168">
      <c r="EV3459" s="55">
        <v>3452</v>
      </c>
      <c r="EW3459" s="55" t="s">
        <v>1678</v>
      </c>
      <c r="EX3459" s="55" t="s">
        <v>763</v>
      </c>
      <c r="EY3459" s="55">
        <v>6</v>
      </c>
      <c r="EZ3459" s="55">
        <v>1995</v>
      </c>
      <c r="FA3459" s="55">
        <v>2999</v>
      </c>
      <c r="FB3459" s="55" t="s">
        <v>1262</v>
      </c>
      <c r="FC3459" s="55" t="s">
        <v>1258</v>
      </c>
      <c r="FD3459" s="55">
        <v>0</v>
      </c>
      <c r="FF3459" s="55">
        <v>3452</v>
      </c>
      <c r="FG3459" s="55" t="s">
        <v>1313</v>
      </c>
      <c r="FH3459" s="55" t="s">
        <v>1364</v>
      </c>
      <c r="FI3459" s="55">
        <v>1</v>
      </c>
      <c r="FJ3459" s="55">
        <v>540000</v>
      </c>
      <c r="FK3459" s="55" t="s">
        <v>1249</v>
      </c>
      <c r="FL3459" s="55">
        <v>0.3</v>
      </c>
    </row>
    <row r="3460" ht="14.25" customHeight="1" outlineLevel="1" spans="152:168">
      <c r="EV3460" s="55">
        <v>3453</v>
      </c>
      <c r="EW3460" s="55" t="s">
        <v>1678</v>
      </c>
      <c r="EX3460" s="55" t="s">
        <v>1013</v>
      </c>
      <c r="EY3460" s="55">
        <v>1</v>
      </c>
      <c r="EZ3460" s="55">
        <v>0</v>
      </c>
      <c r="FA3460" s="55">
        <v>1994</v>
      </c>
      <c r="FB3460" s="55" t="s">
        <v>1262</v>
      </c>
      <c r="FC3460" s="55" t="s">
        <v>1258</v>
      </c>
      <c r="FD3460" s="55">
        <v>0</v>
      </c>
      <c r="FF3460" s="55">
        <v>3453</v>
      </c>
      <c r="FG3460" s="55" t="s">
        <v>1313</v>
      </c>
      <c r="FH3460" s="55" t="s">
        <v>2118</v>
      </c>
      <c r="FI3460" s="55">
        <v>1</v>
      </c>
      <c r="FJ3460" s="55">
        <v>0</v>
      </c>
      <c r="FK3460" s="55" t="s">
        <v>1249</v>
      </c>
      <c r="FL3460" s="55">
        <v>0.3</v>
      </c>
    </row>
    <row r="3461" ht="14.25" customHeight="1" outlineLevel="1" spans="152:168">
      <c r="EV3461" s="55">
        <v>3454</v>
      </c>
      <c r="EW3461" s="55" t="s">
        <v>1678</v>
      </c>
      <c r="EX3461" s="55" t="s">
        <v>1013</v>
      </c>
      <c r="EY3461" s="55">
        <v>1</v>
      </c>
      <c r="EZ3461" s="55">
        <v>1995</v>
      </c>
      <c r="FA3461" s="55">
        <v>2999</v>
      </c>
      <c r="FB3461" s="55" t="s">
        <v>1262</v>
      </c>
      <c r="FC3461" s="55" t="s">
        <v>1258</v>
      </c>
      <c r="FD3461" s="55">
        <v>0</v>
      </c>
      <c r="FF3461" s="55">
        <v>3454</v>
      </c>
      <c r="FG3461" s="55" t="s">
        <v>1313</v>
      </c>
      <c r="FH3461" s="55" t="s">
        <v>2118</v>
      </c>
      <c r="FI3461" s="55">
        <v>1</v>
      </c>
      <c r="FJ3461" s="55">
        <v>1000</v>
      </c>
      <c r="FK3461" s="55" t="s">
        <v>1249</v>
      </c>
      <c r="FL3461" s="55">
        <v>0.3</v>
      </c>
    </row>
    <row r="3462" ht="14.25" customHeight="1" outlineLevel="1" spans="152:168">
      <c r="EV3462" s="55">
        <v>3455</v>
      </c>
      <c r="EW3462" s="55" t="s">
        <v>1678</v>
      </c>
      <c r="EX3462" s="55" t="s">
        <v>960</v>
      </c>
      <c r="EY3462" s="55">
        <v>1</v>
      </c>
      <c r="EZ3462" s="55">
        <v>0</v>
      </c>
      <c r="FA3462" s="55">
        <v>1994</v>
      </c>
      <c r="FB3462" s="55" t="s">
        <v>1262</v>
      </c>
      <c r="FC3462" s="55" t="s">
        <v>1258</v>
      </c>
      <c r="FD3462" s="55">
        <v>0</v>
      </c>
      <c r="FF3462" s="55">
        <v>3455</v>
      </c>
      <c r="FG3462" s="55" t="s">
        <v>1313</v>
      </c>
      <c r="FH3462" s="55" t="s">
        <v>2118</v>
      </c>
      <c r="FI3462" s="55">
        <v>1</v>
      </c>
      <c r="FJ3462" s="55">
        <v>2500</v>
      </c>
      <c r="FK3462" s="55" t="s">
        <v>1249</v>
      </c>
      <c r="FL3462" s="55">
        <v>0.3</v>
      </c>
    </row>
    <row r="3463" ht="14.25" customHeight="1" outlineLevel="1" spans="152:168">
      <c r="EV3463" s="55">
        <v>3456</v>
      </c>
      <c r="EW3463" s="55" t="s">
        <v>1678</v>
      </c>
      <c r="EX3463" s="55" t="s">
        <v>960</v>
      </c>
      <c r="EY3463" s="55">
        <v>1</v>
      </c>
      <c r="EZ3463" s="55">
        <v>1995</v>
      </c>
      <c r="FA3463" s="55">
        <v>2999</v>
      </c>
      <c r="FB3463" s="55" t="s">
        <v>1262</v>
      </c>
      <c r="FC3463" s="55" t="s">
        <v>1258</v>
      </c>
      <c r="FD3463" s="55">
        <v>0</v>
      </c>
      <c r="FF3463" s="55">
        <v>3456</v>
      </c>
      <c r="FG3463" s="55" t="s">
        <v>1313</v>
      </c>
      <c r="FH3463" s="55" t="s">
        <v>2118</v>
      </c>
      <c r="FI3463" s="55">
        <v>1</v>
      </c>
      <c r="FJ3463" s="55">
        <v>5000</v>
      </c>
      <c r="FK3463" s="55" t="s">
        <v>1249</v>
      </c>
      <c r="FL3463" s="55">
        <v>0.3</v>
      </c>
    </row>
    <row r="3464" ht="14.25" customHeight="1" outlineLevel="1" spans="152:168">
      <c r="EV3464" s="55">
        <v>3457</v>
      </c>
      <c r="EW3464" s="55" t="s">
        <v>1678</v>
      </c>
      <c r="EX3464" s="55" t="s">
        <v>1092</v>
      </c>
      <c r="EY3464" s="55">
        <v>1</v>
      </c>
      <c r="EZ3464" s="55">
        <v>0</v>
      </c>
      <c r="FA3464" s="55">
        <v>1994</v>
      </c>
      <c r="FB3464" s="55" t="s">
        <v>1262</v>
      </c>
      <c r="FC3464" s="55" t="s">
        <v>1258</v>
      </c>
      <c r="FD3464" s="55">
        <v>0</v>
      </c>
      <c r="FF3464" s="55">
        <v>3457</v>
      </c>
      <c r="FG3464" s="55" t="s">
        <v>1313</v>
      </c>
      <c r="FH3464" s="55" t="s">
        <v>2118</v>
      </c>
      <c r="FI3464" s="55">
        <v>1</v>
      </c>
      <c r="FJ3464" s="55">
        <v>10000</v>
      </c>
      <c r="FK3464" s="55" t="s">
        <v>1249</v>
      </c>
      <c r="FL3464" s="55">
        <v>0.3</v>
      </c>
    </row>
    <row r="3465" ht="14.25" customHeight="1" outlineLevel="1" spans="152:168">
      <c r="EV3465" s="55">
        <v>3458</v>
      </c>
      <c r="EW3465" s="55" t="s">
        <v>1678</v>
      </c>
      <c r="EX3465" s="55" t="s">
        <v>1092</v>
      </c>
      <c r="EY3465" s="55">
        <v>1</v>
      </c>
      <c r="EZ3465" s="55">
        <v>1995</v>
      </c>
      <c r="FA3465" s="55">
        <v>2999</v>
      </c>
      <c r="FB3465" s="55" t="s">
        <v>1262</v>
      </c>
      <c r="FC3465" s="55" t="s">
        <v>1258</v>
      </c>
      <c r="FD3465" s="55">
        <v>0</v>
      </c>
      <c r="FF3465" s="55">
        <v>3458</v>
      </c>
      <c r="FG3465" s="55" t="s">
        <v>1313</v>
      </c>
      <c r="FH3465" s="55" t="s">
        <v>2118</v>
      </c>
      <c r="FI3465" s="55">
        <v>1</v>
      </c>
      <c r="FJ3465" s="55">
        <v>25000</v>
      </c>
      <c r="FK3465" s="55" t="s">
        <v>1249</v>
      </c>
      <c r="FL3465" s="55">
        <v>0.3</v>
      </c>
    </row>
    <row r="3466" ht="14.25" customHeight="1" outlineLevel="1" spans="152:168">
      <c r="EV3466" s="55">
        <v>3459</v>
      </c>
      <c r="EW3466" s="55" t="s">
        <v>1678</v>
      </c>
      <c r="EX3466" s="55" t="s">
        <v>1230</v>
      </c>
      <c r="EY3466" s="55">
        <v>1</v>
      </c>
      <c r="EZ3466" s="55">
        <v>0</v>
      </c>
      <c r="FA3466" s="55">
        <v>1994</v>
      </c>
      <c r="FB3466" s="55" t="s">
        <v>1262</v>
      </c>
      <c r="FC3466" s="55" t="s">
        <v>1258</v>
      </c>
      <c r="FD3466" s="55">
        <v>0</v>
      </c>
      <c r="FF3466" s="55">
        <v>3459</v>
      </c>
      <c r="FG3466" s="55" t="s">
        <v>1313</v>
      </c>
      <c r="FH3466" s="55" t="s">
        <v>2118</v>
      </c>
      <c r="FI3466" s="55">
        <v>1</v>
      </c>
      <c r="FJ3466" s="55">
        <v>50000</v>
      </c>
      <c r="FK3466" s="55" t="s">
        <v>1249</v>
      </c>
      <c r="FL3466" s="55">
        <v>0.3</v>
      </c>
    </row>
    <row r="3467" ht="14.25" customHeight="1" outlineLevel="1" spans="152:168">
      <c r="EV3467" s="55">
        <v>3460</v>
      </c>
      <c r="EW3467" s="55" t="s">
        <v>1678</v>
      </c>
      <c r="EX3467" s="55" t="s">
        <v>1230</v>
      </c>
      <c r="EY3467" s="55">
        <v>1</v>
      </c>
      <c r="EZ3467" s="55">
        <v>1995</v>
      </c>
      <c r="FA3467" s="55">
        <v>2999</v>
      </c>
      <c r="FB3467" s="55" t="s">
        <v>1262</v>
      </c>
      <c r="FC3467" s="55" t="s">
        <v>1258</v>
      </c>
      <c r="FD3467" s="55">
        <v>0</v>
      </c>
      <c r="FF3467" s="55">
        <v>3460</v>
      </c>
      <c r="FG3467" s="55" t="s">
        <v>1313</v>
      </c>
      <c r="FH3467" s="55" t="s">
        <v>2118</v>
      </c>
      <c r="FI3467" s="55">
        <v>1</v>
      </c>
      <c r="FJ3467" s="55">
        <v>80000</v>
      </c>
      <c r="FK3467" s="55" t="s">
        <v>1249</v>
      </c>
      <c r="FL3467" s="55">
        <v>0.3</v>
      </c>
    </row>
    <row r="3468" ht="14.25" customHeight="1" outlineLevel="1" spans="152:168">
      <c r="EV3468" s="55">
        <v>3461</v>
      </c>
      <c r="EW3468" s="55" t="s">
        <v>1678</v>
      </c>
      <c r="EX3468" s="55" t="s">
        <v>1252</v>
      </c>
      <c r="EY3468" s="55">
        <v>1</v>
      </c>
      <c r="EZ3468" s="55">
        <v>0</v>
      </c>
      <c r="FA3468" s="55">
        <v>1994</v>
      </c>
      <c r="FB3468" s="55" t="s">
        <v>1361</v>
      </c>
      <c r="FC3468" s="55" t="s">
        <v>1258</v>
      </c>
      <c r="FD3468" s="55">
        <v>2.63</v>
      </c>
      <c r="FF3468" s="55">
        <v>3461</v>
      </c>
      <c r="FG3468" s="55" t="s">
        <v>1313</v>
      </c>
      <c r="FH3468" s="55" t="s">
        <v>2118</v>
      </c>
      <c r="FI3468" s="55">
        <v>1</v>
      </c>
      <c r="FJ3468" s="55">
        <v>130000</v>
      </c>
      <c r="FK3468" s="55" t="s">
        <v>1249</v>
      </c>
      <c r="FL3468" s="55">
        <v>0.3</v>
      </c>
    </row>
    <row r="3469" ht="14.25" customHeight="1" outlineLevel="1" spans="152:168">
      <c r="EV3469" s="55">
        <v>3462</v>
      </c>
      <c r="EW3469" s="55" t="s">
        <v>1678</v>
      </c>
      <c r="EX3469" s="55" t="s">
        <v>1252</v>
      </c>
      <c r="EY3469" s="55">
        <v>1</v>
      </c>
      <c r="EZ3469" s="55">
        <v>1995</v>
      </c>
      <c r="FA3469" s="55">
        <v>2999</v>
      </c>
      <c r="FB3469" s="55" t="s">
        <v>1361</v>
      </c>
      <c r="FC3469" s="55" t="s">
        <v>1258</v>
      </c>
      <c r="FD3469" s="55">
        <v>2.63</v>
      </c>
      <c r="FF3469" s="55">
        <v>3462</v>
      </c>
      <c r="FG3469" s="55" t="s">
        <v>1313</v>
      </c>
      <c r="FH3469" s="55" t="s">
        <v>2118</v>
      </c>
      <c r="FI3469" s="55">
        <v>1</v>
      </c>
      <c r="FJ3469" s="55">
        <v>260000</v>
      </c>
      <c r="FK3469" s="55" t="s">
        <v>1249</v>
      </c>
      <c r="FL3469" s="55">
        <v>0.3</v>
      </c>
    </row>
    <row r="3470" ht="14.25" customHeight="1" outlineLevel="1" spans="152:168">
      <c r="EV3470" s="55">
        <v>3463</v>
      </c>
      <c r="EW3470" s="55" t="s">
        <v>1678</v>
      </c>
      <c r="EX3470" s="55" t="s">
        <v>1252</v>
      </c>
      <c r="EY3470" s="55">
        <v>2</v>
      </c>
      <c r="EZ3470" s="55">
        <v>0</v>
      </c>
      <c r="FA3470" s="55">
        <v>1994</v>
      </c>
      <c r="FB3470" s="55" t="s">
        <v>1361</v>
      </c>
      <c r="FC3470" s="55" t="s">
        <v>1258</v>
      </c>
      <c r="FD3470" s="55">
        <v>2.5</v>
      </c>
      <c r="FF3470" s="55">
        <v>3463</v>
      </c>
      <c r="FG3470" s="55" t="s">
        <v>1313</v>
      </c>
      <c r="FH3470" s="55" t="s">
        <v>2118</v>
      </c>
      <c r="FI3470" s="55">
        <v>1</v>
      </c>
      <c r="FJ3470" s="55">
        <v>400000</v>
      </c>
      <c r="FK3470" s="55" t="s">
        <v>1249</v>
      </c>
      <c r="FL3470" s="55">
        <v>0.3</v>
      </c>
    </row>
    <row r="3471" ht="14.25" customHeight="1" outlineLevel="1" spans="152:168">
      <c r="EV3471" s="55">
        <v>3464</v>
      </c>
      <c r="EW3471" s="55" t="s">
        <v>1678</v>
      </c>
      <c r="EX3471" s="55" t="s">
        <v>1252</v>
      </c>
      <c r="EY3471" s="55">
        <v>2</v>
      </c>
      <c r="EZ3471" s="55">
        <v>1995</v>
      </c>
      <c r="FA3471" s="55">
        <v>2999</v>
      </c>
      <c r="FB3471" s="55" t="s">
        <v>1361</v>
      </c>
      <c r="FC3471" s="55" t="s">
        <v>1258</v>
      </c>
      <c r="FD3471" s="55">
        <v>2.5</v>
      </c>
      <c r="FF3471" s="55">
        <v>3464</v>
      </c>
      <c r="FG3471" s="55" t="s">
        <v>1313</v>
      </c>
      <c r="FH3471" s="55" t="s">
        <v>2118</v>
      </c>
      <c r="FI3471" s="55">
        <v>1</v>
      </c>
      <c r="FJ3471" s="55">
        <v>530000</v>
      </c>
      <c r="FK3471" s="55" t="s">
        <v>1249</v>
      </c>
      <c r="FL3471" s="55">
        <v>0.3</v>
      </c>
    </row>
    <row r="3472" ht="14.25" customHeight="1" outlineLevel="1" spans="152:168">
      <c r="EV3472" s="55">
        <v>3465</v>
      </c>
      <c r="EW3472" s="55" t="s">
        <v>1678</v>
      </c>
      <c r="EX3472" s="55" t="s">
        <v>1390</v>
      </c>
      <c r="EY3472" s="55">
        <v>1</v>
      </c>
      <c r="EZ3472" s="55">
        <v>0</v>
      </c>
      <c r="FA3472" s="55">
        <v>1994</v>
      </c>
      <c r="FB3472" s="55" t="s">
        <v>1262</v>
      </c>
      <c r="FC3472" s="55" t="s">
        <v>1258</v>
      </c>
      <c r="FD3472" s="55">
        <v>0</v>
      </c>
      <c r="FF3472" s="55">
        <v>3465</v>
      </c>
      <c r="FG3472" s="55" t="s">
        <v>1313</v>
      </c>
      <c r="FH3472" s="55" t="s">
        <v>2118</v>
      </c>
      <c r="FI3472" s="55">
        <v>1</v>
      </c>
      <c r="FJ3472" s="55">
        <v>540000</v>
      </c>
      <c r="FK3472" s="55" t="s">
        <v>1249</v>
      </c>
      <c r="FL3472" s="55">
        <v>0.3</v>
      </c>
    </row>
    <row r="3473" ht="14.25" customHeight="1" outlineLevel="1" spans="152:168">
      <c r="EV3473" s="55">
        <v>3466</v>
      </c>
      <c r="EW3473" s="55" t="s">
        <v>1678</v>
      </c>
      <c r="EX3473" s="55" t="s">
        <v>1390</v>
      </c>
      <c r="EY3473" s="55">
        <v>1</v>
      </c>
      <c r="EZ3473" s="55">
        <v>1995</v>
      </c>
      <c r="FA3473" s="55">
        <v>2999</v>
      </c>
      <c r="FB3473" s="55" t="s">
        <v>1262</v>
      </c>
      <c r="FC3473" s="55" t="s">
        <v>1258</v>
      </c>
      <c r="FD3473" s="55">
        <v>0</v>
      </c>
      <c r="FF3473" s="55">
        <v>3466</v>
      </c>
      <c r="FG3473" s="55" t="s">
        <v>1313</v>
      </c>
      <c r="FH3473" s="55" t="s">
        <v>1791</v>
      </c>
      <c r="FI3473" s="55">
        <v>1</v>
      </c>
      <c r="FJ3473" s="55">
        <v>0</v>
      </c>
      <c r="FK3473" s="55" t="s">
        <v>1249</v>
      </c>
      <c r="FL3473" s="55">
        <v>0.35</v>
      </c>
    </row>
    <row r="3474" ht="14.25" customHeight="1" outlineLevel="1" spans="152:168">
      <c r="EV3474" s="55">
        <v>3467</v>
      </c>
      <c r="EW3474" s="55" t="s">
        <v>1678</v>
      </c>
      <c r="EX3474" s="55" t="s">
        <v>1343</v>
      </c>
      <c r="EY3474" s="55">
        <v>1</v>
      </c>
      <c r="EZ3474" s="55">
        <v>0</v>
      </c>
      <c r="FA3474" s="55">
        <v>1994</v>
      </c>
      <c r="FB3474" s="55" t="s">
        <v>1361</v>
      </c>
      <c r="FC3474" s="55" t="s">
        <v>1258</v>
      </c>
      <c r="FD3474" s="55">
        <v>2.25</v>
      </c>
      <c r="FF3474" s="55">
        <v>3467</v>
      </c>
      <c r="FG3474" s="55" t="s">
        <v>1313</v>
      </c>
      <c r="FH3474" s="55" t="s">
        <v>1791</v>
      </c>
      <c r="FI3474" s="55">
        <v>1</v>
      </c>
      <c r="FJ3474" s="55">
        <v>1000</v>
      </c>
      <c r="FK3474" s="55" t="s">
        <v>1249</v>
      </c>
      <c r="FL3474" s="55">
        <v>0.33</v>
      </c>
    </row>
    <row r="3475" ht="14.25" customHeight="1" outlineLevel="1" spans="152:168">
      <c r="EV3475" s="55">
        <v>3468</v>
      </c>
      <c r="EW3475" s="55" t="s">
        <v>1678</v>
      </c>
      <c r="EX3475" s="55" t="s">
        <v>1343</v>
      </c>
      <c r="EY3475" s="55">
        <v>1</v>
      </c>
      <c r="EZ3475" s="55">
        <v>1995</v>
      </c>
      <c r="FA3475" s="55">
        <v>2999</v>
      </c>
      <c r="FB3475" s="55" t="s">
        <v>1361</v>
      </c>
      <c r="FC3475" s="55" t="s">
        <v>1258</v>
      </c>
      <c r="FD3475" s="55">
        <v>2.5</v>
      </c>
      <c r="FF3475" s="55">
        <v>3468</v>
      </c>
      <c r="FG3475" s="55" t="s">
        <v>1313</v>
      </c>
      <c r="FH3475" s="55" t="s">
        <v>1791</v>
      </c>
      <c r="FI3475" s="55">
        <v>1</v>
      </c>
      <c r="FJ3475" s="55">
        <v>2500</v>
      </c>
      <c r="FK3475" s="55" t="s">
        <v>1249</v>
      </c>
      <c r="FL3475" s="55">
        <v>0.31</v>
      </c>
    </row>
    <row r="3476" ht="14.25" customHeight="1" outlineLevel="1" spans="152:168">
      <c r="EV3476" s="55">
        <v>3469</v>
      </c>
      <c r="EW3476" s="55" t="s">
        <v>1678</v>
      </c>
      <c r="EX3476" s="55" t="s">
        <v>1343</v>
      </c>
      <c r="EY3476" s="55">
        <v>2</v>
      </c>
      <c r="EZ3476" s="55">
        <v>0</v>
      </c>
      <c r="FA3476" s="55">
        <v>1994</v>
      </c>
      <c r="FB3476" s="55" t="s">
        <v>1361</v>
      </c>
      <c r="FC3476" s="55" t="s">
        <v>1258</v>
      </c>
      <c r="FD3476" s="55">
        <v>2.25</v>
      </c>
      <c r="FF3476" s="55">
        <v>3469</v>
      </c>
      <c r="FG3476" s="55" t="s">
        <v>1313</v>
      </c>
      <c r="FH3476" s="55" t="s">
        <v>1791</v>
      </c>
      <c r="FI3476" s="55">
        <v>1</v>
      </c>
      <c r="FJ3476" s="55">
        <v>5000</v>
      </c>
      <c r="FK3476" s="55" t="s">
        <v>1249</v>
      </c>
      <c r="FL3476" s="55">
        <v>0.3</v>
      </c>
    </row>
    <row r="3477" ht="14.25" customHeight="1" outlineLevel="1" spans="152:168">
      <c r="EV3477" s="55">
        <v>3470</v>
      </c>
      <c r="EW3477" s="55" t="s">
        <v>1678</v>
      </c>
      <c r="EX3477" s="55" t="s">
        <v>1343</v>
      </c>
      <c r="EY3477" s="55">
        <v>2</v>
      </c>
      <c r="EZ3477" s="55">
        <v>1995</v>
      </c>
      <c r="FA3477" s="55">
        <v>2999</v>
      </c>
      <c r="FB3477" s="55" t="s">
        <v>1361</v>
      </c>
      <c r="FC3477" s="55" t="s">
        <v>1258</v>
      </c>
      <c r="FD3477" s="55">
        <v>2.5</v>
      </c>
      <c r="FF3477" s="55">
        <v>3470</v>
      </c>
      <c r="FG3477" s="55" t="s">
        <v>1313</v>
      </c>
      <c r="FH3477" s="55" t="s">
        <v>1791</v>
      </c>
      <c r="FI3477" s="55">
        <v>1</v>
      </c>
      <c r="FJ3477" s="55">
        <v>10000</v>
      </c>
      <c r="FK3477" s="55" t="s">
        <v>1249</v>
      </c>
      <c r="FL3477" s="55">
        <v>0.3</v>
      </c>
    </row>
    <row r="3478" ht="14.25" customHeight="1" outlineLevel="1" spans="152:168">
      <c r="EV3478" s="55">
        <v>3471</v>
      </c>
      <c r="EW3478" s="55" t="s">
        <v>1678</v>
      </c>
      <c r="EX3478" s="55" t="s">
        <v>1343</v>
      </c>
      <c r="EY3478" s="55">
        <v>3</v>
      </c>
      <c r="EZ3478" s="55">
        <v>0</v>
      </c>
      <c r="FA3478" s="55">
        <v>1994</v>
      </c>
      <c r="FB3478" s="55" t="s">
        <v>1262</v>
      </c>
      <c r="FC3478" s="55" t="s">
        <v>1258</v>
      </c>
      <c r="FD3478" s="55">
        <v>0</v>
      </c>
      <c r="FF3478" s="55">
        <v>3471</v>
      </c>
      <c r="FG3478" s="55" t="s">
        <v>1313</v>
      </c>
      <c r="FH3478" s="55" t="s">
        <v>1791</v>
      </c>
      <c r="FI3478" s="55">
        <v>1</v>
      </c>
      <c r="FJ3478" s="55">
        <v>25000</v>
      </c>
      <c r="FK3478" s="55" t="s">
        <v>1249</v>
      </c>
      <c r="FL3478" s="55">
        <v>0.3</v>
      </c>
    </row>
    <row r="3479" ht="14.25" customHeight="1" outlineLevel="1" spans="152:168">
      <c r="EV3479" s="55">
        <v>3472</v>
      </c>
      <c r="EW3479" s="55" t="s">
        <v>1678</v>
      </c>
      <c r="EX3479" s="55" t="s">
        <v>1343</v>
      </c>
      <c r="EY3479" s="55">
        <v>3</v>
      </c>
      <c r="EZ3479" s="55">
        <v>1995</v>
      </c>
      <c r="FA3479" s="55">
        <v>2999</v>
      </c>
      <c r="FB3479" s="55" t="s">
        <v>1262</v>
      </c>
      <c r="FC3479" s="55" t="s">
        <v>1258</v>
      </c>
      <c r="FD3479" s="55">
        <v>0</v>
      </c>
      <c r="FF3479" s="55">
        <v>3472</v>
      </c>
      <c r="FG3479" s="55" t="s">
        <v>1313</v>
      </c>
      <c r="FH3479" s="55" t="s">
        <v>1791</v>
      </c>
      <c r="FI3479" s="55">
        <v>1</v>
      </c>
      <c r="FJ3479" s="55">
        <v>50000</v>
      </c>
      <c r="FK3479" s="55" t="s">
        <v>1249</v>
      </c>
      <c r="FL3479" s="55">
        <v>0.3</v>
      </c>
    </row>
    <row r="3480" ht="14.25" customHeight="1" outlineLevel="1" spans="152:168">
      <c r="EV3480" s="55">
        <v>3473</v>
      </c>
      <c r="EW3480" s="55" t="s">
        <v>1678</v>
      </c>
      <c r="EX3480" s="55" t="s">
        <v>1260</v>
      </c>
      <c r="EY3480" s="55">
        <v>1</v>
      </c>
      <c r="EZ3480" s="55">
        <v>0</v>
      </c>
      <c r="FA3480" s="55">
        <v>1994</v>
      </c>
      <c r="FB3480" s="55" t="s">
        <v>1361</v>
      </c>
      <c r="FC3480" s="55" t="s">
        <v>1258</v>
      </c>
      <c r="FD3480" s="55">
        <v>0</v>
      </c>
      <c r="FF3480" s="55">
        <v>3473</v>
      </c>
      <c r="FG3480" s="55" t="s">
        <v>1313</v>
      </c>
      <c r="FH3480" s="55" t="s">
        <v>1791</v>
      </c>
      <c r="FI3480" s="55">
        <v>1</v>
      </c>
      <c r="FJ3480" s="55">
        <v>80000</v>
      </c>
      <c r="FK3480" s="55" t="s">
        <v>1249</v>
      </c>
      <c r="FL3480" s="55">
        <v>0.3</v>
      </c>
    </row>
    <row r="3481" ht="14.25" customHeight="1" outlineLevel="1" spans="152:168">
      <c r="EV3481" s="55">
        <v>3474</v>
      </c>
      <c r="EW3481" s="55" t="s">
        <v>1678</v>
      </c>
      <c r="EX3481" s="55" t="s">
        <v>1260</v>
      </c>
      <c r="EY3481" s="55">
        <v>1</v>
      </c>
      <c r="EZ3481" s="55">
        <v>1995</v>
      </c>
      <c r="FA3481" s="55">
        <v>2999</v>
      </c>
      <c r="FB3481" s="55" t="s">
        <v>1361</v>
      </c>
      <c r="FC3481" s="55" t="s">
        <v>1258</v>
      </c>
      <c r="FD3481" s="55">
        <v>0</v>
      </c>
      <c r="FF3481" s="55">
        <v>3474</v>
      </c>
      <c r="FG3481" s="55" t="s">
        <v>1313</v>
      </c>
      <c r="FH3481" s="55" t="s">
        <v>1791</v>
      </c>
      <c r="FI3481" s="55">
        <v>1</v>
      </c>
      <c r="FJ3481" s="55">
        <v>130000</v>
      </c>
      <c r="FK3481" s="55" t="s">
        <v>1249</v>
      </c>
      <c r="FL3481" s="55">
        <v>0.3</v>
      </c>
    </row>
    <row r="3482" ht="14.25" customHeight="1" outlineLevel="1" spans="152:168">
      <c r="EV3482" s="55">
        <v>3475</v>
      </c>
      <c r="EW3482" s="55" t="s">
        <v>1678</v>
      </c>
      <c r="EX3482" s="55" t="s">
        <v>1260</v>
      </c>
      <c r="EY3482" s="55">
        <v>10</v>
      </c>
      <c r="EZ3482" s="55">
        <v>0</v>
      </c>
      <c r="FA3482" s="55">
        <v>1994</v>
      </c>
      <c r="FB3482" s="55" t="s">
        <v>1361</v>
      </c>
      <c r="FC3482" s="55" t="s">
        <v>1258</v>
      </c>
      <c r="FD3482" s="55">
        <v>5.25</v>
      </c>
      <c r="FF3482" s="55">
        <v>3475</v>
      </c>
      <c r="FG3482" s="55" t="s">
        <v>1313</v>
      </c>
      <c r="FH3482" s="55" t="s">
        <v>1791</v>
      </c>
      <c r="FI3482" s="55">
        <v>1</v>
      </c>
      <c r="FJ3482" s="55">
        <v>260000</v>
      </c>
      <c r="FK3482" s="55" t="s">
        <v>1249</v>
      </c>
      <c r="FL3482" s="55">
        <v>0.3</v>
      </c>
    </row>
    <row r="3483" ht="14.25" customHeight="1" outlineLevel="1" spans="152:168">
      <c r="EV3483" s="55">
        <v>3476</v>
      </c>
      <c r="EW3483" s="55" t="s">
        <v>1678</v>
      </c>
      <c r="EX3483" s="55" t="s">
        <v>1260</v>
      </c>
      <c r="EY3483" s="55">
        <v>10</v>
      </c>
      <c r="EZ3483" s="55">
        <v>1995</v>
      </c>
      <c r="FA3483" s="55">
        <v>2999</v>
      </c>
      <c r="FB3483" s="55" t="s">
        <v>1361</v>
      </c>
      <c r="FC3483" s="55" t="s">
        <v>1258</v>
      </c>
      <c r="FD3483" s="55">
        <v>6</v>
      </c>
      <c r="FF3483" s="55">
        <v>3476</v>
      </c>
      <c r="FG3483" s="55" t="s">
        <v>1313</v>
      </c>
      <c r="FH3483" s="55" t="s">
        <v>1791</v>
      </c>
      <c r="FI3483" s="55">
        <v>1</v>
      </c>
      <c r="FJ3483" s="55">
        <v>400000</v>
      </c>
      <c r="FK3483" s="55" t="s">
        <v>1249</v>
      </c>
      <c r="FL3483" s="55">
        <v>0.3</v>
      </c>
    </row>
    <row r="3484" ht="14.25" customHeight="1" outlineLevel="1" spans="152:168">
      <c r="EV3484" s="55">
        <v>3477</v>
      </c>
      <c r="EW3484" s="55" t="s">
        <v>1678</v>
      </c>
      <c r="EX3484" s="55" t="s">
        <v>1260</v>
      </c>
      <c r="EY3484" s="55">
        <v>11</v>
      </c>
      <c r="EZ3484" s="55">
        <v>0</v>
      </c>
      <c r="FA3484" s="55">
        <v>1994</v>
      </c>
      <c r="FB3484" s="55" t="s">
        <v>1361</v>
      </c>
      <c r="FC3484" s="55" t="s">
        <v>1258</v>
      </c>
      <c r="FD3484" s="55">
        <v>5.25</v>
      </c>
      <c r="FF3484" s="55">
        <v>3477</v>
      </c>
      <c r="FG3484" s="55" t="s">
        <v>1313</v>
      </c>
      <c r="FH3484" s="55" t="s">
        <v>1791</v>
      </c>
      <c r="FI3484" s="55">
        <v>1</v>
      </c>
      <c r="FJ3484" s="55">
        <v>530000</v>
      </c>
      <c r="FK3484" s="55" t="s">
        <v>1249</v>
      </c>
      <c r="FL3484" s="55">
        <v>0.3</v>
      </c>
    </row>
    <row r="3485" ht="14.25" customHeight="1" outlineLevel="1" spans="152:168">
      <c r="EV3485" s="55">
        <v>3478</v>
      </c>
      <c r="EW3485" s="55" t="s">
        <v>1678</v>
      </c>
      <c r="EX3485" s="55" t="s">
        <v>1260</v>
      </c>
      <c r="EY3485" s="55">
        <v>11</v>
      </c>
      <c r="EZ3485" s="55">
        <v>1995</v>
      </c>
      <c r="FA3485" s="55">
        <v>2999</v>
      </c>
      <c r="FB3485" s="55" t="s">
        <v>1361</v>
      </c>
      <c r="FC3485" s="55" t="s">
        <v>1258</v>
      </c>
      <c r="FD3485" s="55">
        <v>6</v>
      </c>
      <c r="FF3485" s="55">
        <v>3478</v>
      </c>
      <c r="FG3485" s="55" t="s">
        <v>1313</v>
      </c>
      <c r="FH3485" s="55" t="s">
        <v>1791</v>
      </c>
      <c r="FI3485" s="55">
        <v>1</v>
      </c>
      <c r="FJ3485" s="55">
        <v>540000</v>
      </c>
      <c r="FK3485" s="55" t="s">
        <v>1249</v>
      </c>
      <c r="FL3485" s="55">
        <v>0.3</v>
      </c>
    </row>
    <row r="3486" ht="14.25" customHeight="1" outlineLevel="1" spans="152:168">
      <c r="EV3486" s="55">
        <v>3479</v>
      </c>
      <c r="EW3486" s="55" t="s">
        <v>1678</v>
      </c>
      <c r="EX3486" s="55" t="s">
        <v>1260</v>
      </c>
      <c r="EY3486" s="55">
        <v>12</v>
      </c>
      <c r="EZ3486" s="55">
        <v>0</v>
      </c>
      <c r="FA3486" s="55">
        <v>1994</v>
      </c>
      <c r="FB3486" s="55" t="s">
        <v>1361</v>
      </c>
      <c r="FC3486" s="55" t="s">
        <v>1258</v>
      </c>
      <c r="FD3486" s="55">
        <v>5.25</v>
      </c>
      <c r="FF3486" s="55">
        <v>3479</v>
      </c>
      <c r="FG3486" s="55" t="s">
        <v>1313</v>
      </c>
      <c r="FH3486" s="55" t="s">
        <v>1791</v>
      </c>
      <c r="FI3486" s="55">
        <v>2</v>
      </c>
      <c r="FJ3486" s="55">
        <v>0</v>
      </c>
      <c r="FK3486" s="55" t="s">
        <v>1249</v>
      </c>
      <c r="FL3486" s="55">
        <v>0.3</v>
      </c>
    </row>
    <row r="3487" ht="14.25" customHeight="1" outlineLevel="1" spans="152:168">
      <c r="EV3487" s="55">
        <v>3480</v>
      </c>
      <c r="EW3487" s="55" t="s">
        <v>1678</v>
      </c>
      <c r="EX3487" s="55" t="s">
        <v>1260</v>
      </c>
      <c r="EY3487" s="55">
        <v>12</v>
      </c>
      <c r="EZ3487" s="55">
        <v>1995</v>
      </c>
      <c r="FA3487" s="55">
        <v>2999</v>
      </c>
      <c r="FB3487" s="55" t="s">
        <v>1361</v>
      </c>
      <c r="FC3487" s="55" t="s">
        <v>1258</v>
      </c>
      <c r="FD3487" s="55">
        <v>6</v>
      </c>
      <c r="FF3487" s="55">
        <v>3480</v>
      </c>
      <c r="FG3487" s="55" t="s">
        <v>1313</v>
      </c>
      <c r="FH3487" s="55" t="s">
        <v>1791</v>
      </c>
      <c r="FI3487" s="55">
        <v>2</v>
      </c>
      <c r="FJ3487" s="55">
        <v>1000</v>
      </c>
      <c r="FK3487" s="55" t="s">
        <v>1249</v>
      </c>
      <c r="FL3487" s="55">
        <v>0.3</v>
      </c>
    </row>
    <row r="3488" ht="14.25" customHeight="1" outlineLevel="1" spans="152:168">
      <c r="EV3488" s="55">
        <v>3481</v>
      </c>
      <c r="EW3488" s="55" t="s">
        <v>1678</v>
      </c>
      <c r="EX3488" s="55" t="s">
        <v>1260</v>
      </c>
      <c r="EY3488" s="55">
        <v>13</v>
      </c>
      <c r="EZ3488" s="55">
        <v>0</v>
      </c>
      <c r="FA3488" s="55">
        <v>1994</v>
      </c>
      <c r="FB3488" s="55" t="s">
        <v>1361</v>
      </c>
      <c r="FC3488" s="55" t="s">
        <v>1258</v>
      </c>
      <c r="FD3488" s="55">
        <v>6.5</v>
      </c>
      <c r="FF3488" s="55">
        <v>3481</v>
      </c>
      <c r="FG3488" s="55" t="s">
        <v>1313</v>
      </c>
      <c r="FH3488" s="55" t="s">
        <v>1791</v>
      </c>
      <c r="FI3488" s="55">
        <v>2</v>
      </c>
      <c r="FJ3488" s="55">
        <v>2500</v>
      </c>
      <c r="FK3488" s="55" t="s">
        <v>1249</v>
      </c>
      <c r="FL3488" s="55">
        <v>0.3</v>
      </c>
    </row>
    <row r="3489" ht="14.25" customHeight="1" outlineLevel="1" spans="152:168">
      <c r="EV3489" s="55">
        <v>3482</v>
      </c>
      <c r="EW3489" s="55" t="s">
        <v>1678</v>
      </c>
      <c r="EX3489" s="55" t="s">
        <v>1260</v>
      </c>
      <c r="EY3489" s="55">
        <v>13</v>
      </c>
      <c r="EZ3489" s="55">
        <v>1995</v>
      </c>
      <c r="FA3489" s="55">
        <v>2999</v>
      </c>
      <c r="FB3489" s="55" t="s">
        <v>1361</v>
      </c>
      <c r="FC3489" s="55" t="s">
        <v>1258</v>
      </c>
      <c r="FD3489" s="55">
        <v>6.5</v>
      </c>
      <c r="FF3489" s="55">
        <v>3482</v>
      </c>
      <c r="FG3489" s="55" t="s">
        <v>1313</v>
      </c>
      <c r="FH3489" s="55" t="s">
        <v>1791</v>
      </c>
      <c r="FI3489" s="55">
        <v>2</v>
      </c>
      <c r="FJ3489" s="55">
        <v>5000</v>
      </c>
      <c r="FK3489" s="55" t="s">
        <v>1249</v>
      </c>
      <c r="FL3489" s="55">
        <v>0.3</v>
      </c>
    </row>
    <row r="3490" ht="14.25" customHeight="1" outlineLevel="1" spans="152:168">
      <c r="EV3490" s="55">
        <v>3483</v>
      </c>
      <c r="EW3490" s="55" t="s">
        <v>1678</v>
      </c>
      <c r="EX3490" s="55" t="s">
        <v>1260</v>
      </c>
      <c r="EY3490" s="55">
        <v>14</v>
      </c>
      <c r="EZ3490" s="55">
        <v>0</v>
      </c>
      <c r="FA3490" s="55">
        <v>1994</v>
      </c>
      <c r="FB3490" s="55" t="s">
        <v>1361</v>
      </c>
      <c r="FC3490" s="55" t="s">
        <v>1258</v>
      </c>
      <c r="FD3490" s="55">
        <v>6.5</v>
      </c>
      <c r="FF3490" s="55">
        <v>3483</v>
      </c>
      <c r="FG3490" s="55" t="s">
        <v>1313</v>
      </c>
      <c r="FH3490" s="55" t="s">
        <v>1791</v>
      </c>
      <c r="FI3490" s="55">
        <v>2</v>
      </c>
      <c r="FJ3490" s="55">
        <v>10000</v>
      </c>
      <c r="FK3490" s="55" t="s">
        <v>1249</v>
      </c>
      <c r="FL3490" s="55">
        <v>0.3</v>
      </c>
    </row>
    <row r="3491" ht="14.25" customHeight="1" outlineLevel="1" spans="152:168">
      <c r="EV3491" s="55">
        <v>3484</v>
      </c>
      <c r="EW3491" s="55" t="s">
        <v>1678</v>
      </c>
      <c r="EX3491" s="55" t="s">
        <v>1260</v>
      </c>
      <c r="EY3491" s="55">
        <v>14</v>
      </c>
      <c r="EZ3491" s="55">
        <v>1995</v>
      </c>
      <c r="FA3491" s="55">
        <v>2999</v>
      </c>
      <c r="FB3491" s="55" t="s">
        <v>1361</v>
      </c>
      <c r="FC3491" s="55" t="s">
        <v>1258</v>
      </c>
      <c r="FD3491" s="55">
        <v>6.5</v>
      </c>
      <c r="FF3491" s="55">
        <v>3484</v>
      </c>
      <c r="FG3491" s="55" t="s">
        <v>1313</v>
      </c>
      <c r="FH3491" s="55" t="s">
        <v>1791</v>
      </c>
      <c r="FI3491" s="55">
        <v>2</v>
      </c>
      <c r="FJ3491" s="55">
        <v>25000</v>
      </c>
      <c r="FK3491" s="55" t="s">
        <v>1249</v>
      </c>
      <c r="FL3491" s="55">
        <v>0.3</v>
      </c>
    </row>
    <row r="3492" ht="14.25" customHeight="1" outlineLevel="1" spans="152:168">
      <c r="EV3492" s="55">
        <v>3485</v>
      </c>
      <c r="EW3492" s="55" t="s">
        <v>1678</v>
      </c>
      <c r="EX3492" s="55" t="s">
        <v>1260</v>
      </c>
      <c r="EY3492" s="55">
        <v>2</v>
      </c>
      <c r="EZ3492" s="55">
        <v>0</v>
      </c>
      <c r="FA3492" s="55">
        <v>1994</v>
      </c>
      <c r="FB3492" s="55" t="s">
        <v>1361</v>
      </c>
      <c r="FC3492" s="55" t="s">
        <v>1258</v>
      </c>
      <c r="FD3492" s="55">
        <v>5.5</v>
      </c>
      <c r="FF3492" s="55">
        <v>3485</v>
      </c>
      <c r="FG3492" s="55" t="s">
        <v>1313</v>
      </c>
      <c r="FH3492" s="55" t="s">
        <v>1791</v>
      </c>
      <c r="FI3492" s="55">
        <v>2</v>
      </c>
      <c r="FJ3492" s="55">
        <v>50000</v>
      </c>
      <c r="FK3492" s="55" t="s">
        <v>1249</v>
      </c>
      <c r="FL3492" s="55">
        <v>0.3</v>
      </c>
    </row>
    <row r="3493" ht="14.25" customHeight="1" outlineLevel="1" spans="152:168">
      <c r="EV3493" s="55">
        <v>3486</v>
      </c>
      <c r="EW3493" s="55" t="s">
        <v>1678</v>
      </c>
      <c r="EX3493" s="55" t="s">
        <v>1260</v>
      </c>
      <c r="EY3493" s="55">
        <v>2</v>
      </c>
      <c r="EZ3493" s="55">
        <v>1995</v>
      </c>
      <c r="FA3493" s="55">
        <v>2999</v>
      </c>
      <c r="FB3493" s="55" t="s">
        <v>1361</v>
      </c>
      <c r="FC3493" s="55" t="s">
        <v>1258</v>
      </c>
      <c r="FD3493" s="55">
        <v>6</v>
      </c>
      <c r="FF3493" s="55">
        <v>3486</v>
      </c>
      <c r="FG3493" s="55" t="s">
        <v>1313</v>
      </c>
      <c r="FH3493" s="55" t="s">
        <v>1791</v>
      </c>
      <c r="FI3493" s="55">
        <v>2</v>
      </c>
      <c r="FJ3493" s="55">
        <v>80000</v>
      </c>
      <c r="FK3493" s="55" t="s">
        <v>1249</v>
      </c>
      <c r="FL3493" s="55">
        <v>0.3</v>
      </c>
    </row>
    <row r="3494" ht="14.25" customHeight="1" outlineLevel="1" spans="152:168">
      <c r="EV3494" s="55">
        <v>3487</v>
      </c>
      <c r="EW3494" s="55" t="s">
        <v>1678</v>
      </c>
      <c r="EX3494" s="55" t="s">
        <v>1260</v>
      </c>
      <c r="EY3494" s="55">
        <v>3</v>
      </c>
      <c r="EZ3494" s="55">
        <v>0</v>
      </c>
      <c r="FA3494" s="55">
        <v>1994</v>
      </c>
      <c r="FB3494" s="55" t="s">
        <v>1361</v>
      </c>
      <c r="FC3494" s="55" t="s">
        <v>1258</v>
      </c>
      <c r="FD3494" s="55">
        <v>5.25</v>
      </c>
      <c r="FF3494" s="55">
        <v>3487</v>
      </c>
      <c r="FG3494" s="55" t="s">
        <v>1313</v>
      </c>
      <c r="FH3494" s="55" t="s">
        <v>1791</v>
      </c>
      <c r="FI3494" s="55">
        <v>2</v>
      </c>
      <c r="FJ3494" s="55">
        <v>130000</v>
      </c>
      <c r="FK3494" s="55" t="s">
        <v>1249</v>
      </c>
      <c r="FL3494" s="55">
        <v>0.3</v>
      </c>
    </row>
    <row r="3495" ht="14.25" customHeight="1" outlineLevel="1" spans="152:168">
      <c r="EV3495" s="55">
        <v>3488</v>
      </c>
      <c r="EW3495" s="55" t="s">
        <v>1678</v>
      </c>
      <c r="EX3495" s="55" t="s">
        <v>1260</v>
      </c>
      <c r="EY3495" s="55">
        <v>3</v>
      </c>
      <c r="EZ3495" s="55">
        <v>1995</v>
      </c>
      <c r="FA3495" s="55">
        <v>2999</v>
      </c>
      <c r="FB3495" s="55" t="s">
        <v>1361</v>
      </c>
      <c r="FC3495" s="55" t="s">
        <v>1258</v>
      </c>
      <c r="FD3495" s="55">
        <v>6</v>
      </c>
      <c r="FF3495" s="55">
        <v>3488</v>
      </c>
      <c r="FG3495" s="55" t="s">
        <v>1313</v>
      </c>
      <c r="FH3495" s="55" t="s">
        <v>1791</v>
      </c>
      <c r="FI3495" s="55">
        <v>2</v>
      </c>
      <c r="FJ3495" s="55">
        <v>260000</v>
      </c>
      <c r="FK3495" s="55" t="s">
        <v>1249</v>
      </c>
      <c r="FL3495" s="55">
        <v>0.3</v>
      </c>
    </row>
    <row r="3496" ht="14.25" customHeight="1" outlineLevel="1" spans="152:168">
      <c r="EV3496" s="55">
        <v>3489</v>
      </c>
      <c r="EW3496" s="55" t="s">
        <v>1678</v>
      </c>
      <c r="EX3496" s="55" t="s">
        <v>1260</v>
      </c>
      <c r="EY3496" s="55">
        <v>4</v>
      </c>
      <c r="EZ3496" s="55">
        <v>0</v>
      </c>
      <c r="FA3496" s="55">
        <v>1994</v>
      </c>
      <c r="FB3496" s="55" t="s">
        <v>1361</v>
      </c>
      <c r="FC3496" s="55" t="s">
        <v>1258</v>
      </c>
      <c r="FD3496" s="55">
        <v>5.25</v>
      </c>
      <c r="FF3496" s="55">
        <v>3489</v>
      </c>
      <c r="FG3496" s="55" t="s">
        <v>1313</v>
      </c>
      <c r="FH3496" s="55" t="s">
        <v>1791</v>
      </c>
      <c r="FI3496" s="55">
        <v>2</v>
      </c>
      <c r="FJ3496" s="55">
        <v>400000</v>
      </c>
      <c r="FK3496" s="55" t="s">
        <v>1249</v>
      </c>
      <c r="FL3496" s="55">
        <v>0.3</v>
      </c>
    </row>
    <row r="3497" ht="14.25" customHeight="1" outlineLevel="1" spans="152:168">
      <c r="EV3497" s="55">
        <v>3490</v>
      </c>
      <c r="EW3497" s="55" t="s">
        <v>1678</v>
      </c>
      <c r="EX3497" s="55" t="s">
        <v>1260</v>
      </c>
      <c r="EY3497" s="55">
        <v>4</v>
      </c>
      <c r="EZ3497" s="55">
        <v>1995</v>
      </c>
      <c r="FA3497" s="55">
        <v>2999</v>
      </c>
      <c r="FB3497" s="55" t="s">
        <v>1361</v>
      </c>
      <c r="FC3497" s="55" t="s">
        <v>1258</v>
      </c>
      <c r="FD3497" s="55">
        <v>6</v>
      </c>
      <c r="FF3497" s="55">
        <v>3490</v>
      </c>
      <c r="FG3497" s="55" t="s">
        <v>1313</v>
      </c>
      <c r="FH3497" s="55" t="s">
        <v>1791</v>
      </c>
      <c r="FI3497" s="55">
        <v>2</v>
      </c>
      <c r="FJ3497" s="55">
        <v>530000</v>
      </c>
      <c r="FK3497" s="55" t="s">
        <v>1249</v>
      </c>
      <c r="FL3497" s="55">
        <v>0.3</v>
      </c>
    </row>
    <row r="3498" ht="14.25" customHeight="1" outlineLevel="1" spans="152:168">
      <c r="EV3498" s="55">
        <v>3491</v>
      </c>
      <c r="EW3498" s="55" t="s">
        <v>1678</v>
      </c>
      <c r="EX3498" s="55" t="s">
        <v>1260</v>
      </c>
      <c r="EY3498" s="55">
        <v>5</v>
      </c>
      <c r="EZ3498" s="55">
        <v>0</v>
      </c>
      <c r="FA3498" s="55">
        <v>1994</v>
      </c>
      <c r="FB3498" s="55" t="s">
        <v>1361</v>
      </c>
      <c r="FC3498" s="55" t="s">
        <v>1258</v>
      </c>
      <c r="FD3498" s="55">
        <v>5.25</v>
      </c>
      <c r="FF3498" s="55">
        <v>3491</v>
      </c>
      <c r="FG3498" s="55" t="s">
        <v>1313</v>
      </c>
      <c r="FH3498" s="55" t="s">
        <v>1791</v>
      </c>
      <c r="FI3498" s="55">
        <v>2</v>
      </c>
      <c r="FJ3498" s="55">
        <v>540000</v>
      </c>
      <c r="FK3498" s="55" t="s">
        <v>1249</v>
      </c>
      <c r="FL3498" s="55">
        <v>0.3</v>
      </c>
    </row>
    <row r="3499" ht="14.25" customHeight="1" outlineLevel="1" spans="152:168">
      <c r="EV3499" s="55">
        <v>3492</v>
      </c>
      <c r="EW3499" s="55" t="s">
        <v>1678</v>
      </c>
      <c r="EX3499" s="55" t="s">
        <v>1260</v>
      </c>
      <c r="EY3499" s="55">
        <v>5</v>
      </c>
      <c r="EZ3499" s="55">
        <v>1995</v>
      </c>
      <c r="FA3499" s="55">
        <v>2999</v>
      </c>
      <c r="FB3499" s="55" t="s">
        <v>1361</v>
      </c>
      <c r="FC3499" s="55" t="s">
        <v>1258</v>
      </c>
      <c r="FD3499" s="55">
        <v>6</v>
      </c>
      <c r="FF3499" s="55">
        <v>3492</v>
      </c>
      <c r="FG3499" s="55" t="s">
        <v>1313</v>
      </c>
      <c r="FH3499" s="55" t="s">
        <v>1263</v>
      </c>
      <c r="FI3499" s="55">
        <v>1</v>
      </c>
      <c r="FJ3499" s="55">
        <v>0</v>
      </c>
      <c r="FK3499" s="55" t="s">
        <v>1249</v>
      </c>
      <c r="FL3499" s="55">
        <v>1</v>
      </c>
    </row>
    <row r="3500" ht="14.25" customHeight="1" outlineLevel="1" spans="152:168">
      <c r="EV3500" s="55">
        <v>3493</v>
      </c>
      <c r="EW3500" s="55" t="s">
        <v>1678</v>
      </c>
      <c r="EX3500" s="55" t="s">
        <v>1260</v>
      </c>
      <c r="EY3500" s="55">
        <v>6</v>
      </c>
      <c r="EZ3500" s="55">
        <v>0</v>
      </c>
      <c r="FA3500" s="55">
        <v>1994</v>
      </c>
      <c r="FB3500" s="55" t="s">
        <v>1361</v>
      </c>
      <c r="FC3500" s="55" t="s">
        <v>1258</v>
      </c>
      <c r="FD3500" s="55">
        <v>5.25</v>
      </c>
      <c r="FF3500" s="55">
        <v>3493</v>
      </c>
      <c r="FG3500" s="55" t="s">
        <v>1313</v>
      </c>
      <c r="FH3500" s="55" t="s">
        <v>1263</v>
      </c>
      <c r="FI3500" s="55">
        <v>1</v>
      </c>
      <c r="FJ3500" s="55">
        <v>1000</v>
      </c>
      <c r="FK3500" s="55" t="s">
        <v>1249</v>
      </c>
      <c r="FL3500" s="55">
        <v>0.95</v>
      </c>
    </row>
    <row r="3501" ht="14.25" customHeight="1" outlineLevel="1" spans="152:168">
      <c r="EV3501" s="55">
        <v>3494</v>
      </c>
      <c r="EW3501" s="55" t="s">
        <v>1678</v>
      </c>
      <c r="EX3501" s="55" t="s">
        <v>1260</v>
      </c>
      <c r="EY3501" s="55">
        <v>6</v>
      </c>
      <c r="EZ3501" s="55">
        <v>1995</v>
      </c>
      <c r="FA3501" s="55">
        <v>2999</v>
      </c>
      <c r="FB3501" s="55" t="s">
        <v>1361</v>
      </c>
      <c r="FC3501" s="55" t="s">
        <v>1258</v>
      </c>
      <c r="FD3501" s="55">
        <v>6</v>
      </c>
      <c r="FF3501" s="55">
        <v>3494</v>
      </c>
      <c r="FG3501" s="55" t="s">
        <v>1313</v>
      </c>
      <c r="FH3501" s="55" t="s">
        <v>1263</v>
      </c>
      <c r="FI3501" s="55">
        <v>1</v>
      </c>
      <c r="FJ3501" s="55">
        <v>2500</v>
      </c>
      <c r="FK3501" s="55" t="s">
        <v>1249</v>
      </c>
      <c r="FL3501" s="55">
        <v>0.9</v>
      </c>
    </row>
    <row r="3502" ht="14.25" customHeight="1" outlineLevel="1" spans="152:168">
      <c r="EV3502" s="55">
        <v>3495</v>
      </c>
      <c r="EW3502" s="55" t="s">
        <v>1678</v>
      </c>
      <c r="EX3502" s="55" t="s">
        <v>1260</v>
      </c>
      <c r="EY3502" s="55">
        <v>7</v>
      </c>
      <c r="EZ3502" s="55">
        <v>0</v>
      </c>
      <c r="FA3502" s="55">
        <v>1994</v>
      </c>
      <c r="FB3502" s="55" t="s">
        <v>1361</v>
      </c>
      <c r="FC3502" s="55" t="s">
        <v>1258</v>
      </c>
      <c r="FD3502" s="55">
        <v>5.25</v>
      </c>
      <c r="FF3502" s="55">
        <v>3495</v>
      </c>
      <c r="FG3502" s="55" t="s">
        <v>1313</v>
      </c>
      <c r="FH3502" s="55" t="s">
        <v>1263</v>
      </c>
      <c r="FI3502" s="55">
        <v>1</v>
      </c>
      <c r="FJ3502" s="55">
        <v>5000</v>
      </c>
      <c r="FK3502" s="55" t="s">
        <v>1249</v>
      </c>
      <c r="FL3502" s="55">
        <v>0.8</v>
      </c>
    </row>
    <row r="3503" ht="14.25" customHeight="1" outlineLevel="1" spans="152:168">
      <c r="EV3503" s="55">
        <v>3496</v>
      </c>
      <c r="EW3503" s="55" t="s">
        <v>1678</v>
      </c>
      <c r="EX3503" s="55" t="s">
        <v>1260</v>
      </c>
      <c r="EY3503" s="55">
        <v>7</v>
      </c>
      <c r="EZ3503" s="55">
        <v>1995</v>
      </c>
      <c r="FA3503" s="55">
        <v>2999</v>
      </c>
      <c r="FB3503" s="55" t="s">
        <v>1361</v>
      </c>
      <c r="FC3503" s="55" t="s">
        <v>1258</v>
      </c>
      <c r="FD3503" s="55">
        <v>6</v>
      </c>
      <c r="FF3503" s="55">
        <v>3496</v>
      </c>
      <c r="FG3503" s="55" t="s">
        <v>1313</v>
      </c>
      <c r="FH3503" s="55" t="s">
        <v>1263</v>
      </c>
      <c r="FI3503" s="55">
        <v>1</v>
      </c>
      <c r="FJ3503" s="55">
        <v>10000</v>
      </c>
      <c r="FK3503" s="55" t="s">
        <v>1249</v>
      </c>
      <c r="FL3503" s="55">
        <v>0.7</v>
      </c>
    </row>
    <row r="3504" ht="14.25" customHeight="1" outlineLevel="1" spans="152:168">
      <c r="EV3504" s="55">
        <v>3497</v>
      </c>
      <c r="EW3504" s="55" t="s">
        <v>1678</v>
      </c>
      <c r="EX3504" s="55" t="s">
        <v>1260</v>
      </c>
      <c r="EY3504" s="55">
        <v>8</v>
      </c>
      <c r="EZ3504" s="55">
        <v>0</v>
      </c>
      <c r="FA3504" s="55">
        <v>1994</v>
      </c>
      <c r="FB3504" s="55" t="s">
        <v>1361</v>
      </c>
      <c r="FC3504" s="55" t="s">
        <v>1258</v>
      </c>
      <c r="FD3504" s="55">
        <v>5.25</v>
      </c>
      <c r="FF3504" s="55">
        <v>3497</v>
      </c>
      <c r="FG3504" s="55" t="s">
        <v>1313</v>
      </c>
      <c r="FH3504" s="55" t="s">
        <v>1263</v>
      </c>
      <c r="FI3504" s="55">
        <v>1</v>
      </c>
      <c r="FJ3504" s="55">
        <v>25000</v>
      </c>
      <c r="FK3504" s="55" t="s">
        <v>1249</v>
      </c>
      <c r="FL3504" s="55">
        <v>0.6</v>
      </c>
    </row>
    <row r="3505" ht="14.25" customHeight="1" outlineLevel="1" spans="152:168">
      <c r="EV3505" s="55">
        <v>3498</v>
      </c>
      <c r="EW3505" s="55" t="s">
        <v>1678</v>
      </c>
      <c r="EX3505" s="55" t="s">
        <v>1260</v>
      </c>
      <c r="EY3505" s="55">
        <v>8</v>
      </c>
      <c r="EZ3505" s="55">
        <v>1995</v>
      </c>
      <c r="FA3505" s="55">
        <v>2999</v>
      </c>
      <c r="FB3505" s="55" t="s">
        <v>1361</v>
      </c>
      <c r="FC3505" s="55" t="s">
        <v>1258</v>
      </c>
      <c r="FD3505" s="55">
        <v>6</v>
      </c>
      <c r="FF3505" s="55">
        <v>3498</v>
      </c>
      <c r="FG3505" s="55" t="s">
        <v>1313</v>
      </c>
      <c r="FH3505" s="55" t="s">
        <v>1263</v>
      </c>
      <c r="FI3505" s="55">
        <v>1</v>
      </c>
      <c r="FJ3505" s="55">
        <v>50000</v>
      </c>
      <c r="FK3505" s="55" t="s">
        <v>1249</v>
      </c>
      <c r="FL3505" s="55">
        <v>0.55</v>
      </c>
    </row>
    <row r="3506" ht="14.25" customHeight="1" outlineLevel="1" spans="152:168">
      <c r="EV3506" s="55">
        <v>3499</v>
      </c>
      <c r="EW3506" s="55" t="s">
        <v>1678</v>
      </c>
      <c r="EX3506" s="55" t="s">
        <v>1260</v>
      </c>
      <c r="EY3506" s="55">
        <v>9</v>
      </c>
      <c r="EZ3506" s="55">
        <v>0</v>
      </c>
      <c r="FA3506" s="55">
        <v>1994</v>
      </c>
      <c r="FB3506" s="55" t="s">
        <v>1361</v>
      </c>
      <c r="FC3506" s="55" t="s">
        <v>1258</v>
      </c>
      <c r="FD3506" s="55">
        <v>5.25</v>
      </c>
      <c r="FF3506" s="55">
        <v>3499</v>
      </c>
      <c r="FG3506" s="55" t="s">
        <v>1313</v>
      </c>
      <c r="FH3506" s="55" t="s">
        <v>1263</v>
      </c>
      <c r="FI3506" s="55">
        <v>1</v>
      </c>
      <c r="FJ3506" s="55">
        <v>80000</v>
      </c>
      <c r="FK3506" s="55" t="s">
        <v>1249</v>
      </c>
      <c r="FL3506" s="55">
        <v>0.5</v>
      </c>
    </row>
    <row r="3507" ht="14.25" customHeight="1" outlineLevel="1" spans="152:168">
      <c r="EV3507" s="55">
        <v>3500</v>
      </c>
      <c r="EW3507" s="55" t="s">
        <v>1678</v>
      </c>
      <c r="EX3507" s="55" t="s">
        <v>1260</v>
      </c>
      <c r="EY3507" s="55">
        <v>9</v>
      </c>
      <c r="EZ3507" s="55">
        <v>1995</v>
      </c>
      <c r="FA3507" s="55">
        <v>2999</v>
      </c>
      <c r="FB3507" s="55" t="s">
        <v>1361</v>
      </c>
      <c r="FC3507" s="55" t="s">
        <v>1258</v>
      </c>
      <c r="FD3507" s="55">
        <v>6</v>
      </c>
      <c r="FF3507" s="55">
        <v>3500</v>
      </c>
      <c r="FG3507" s="55" t="s">
        <v>1313</v>
      </c>
      <c r="FH3507" s="55" t="s">
        <v>1263</v>
      </c>
      <c r="FI3507" s="55">
        <v>1</v>
      </c>
      <c r="FJ3507" s="55">
        <v>130000</v>
      </c>
      <c r="FK3507" s="55" t="s">
        <v>1249</v>
      </c>
      <c r="FL3507" s="55">
        <v>0.5</v>
      </c>
    </row>
    <row r="3508" ht="14.25" customHeight="1" outlineLevel="1" spans="152:168">
      <c r="EV3508" s="55">
        <v>3501</v>
      </c>
      <c r="EW3508" s="55" t="s">
        <v>1678</v>
      </c>
      <c r="EX3508" s="55" t="s">
        <v>1470</v>
      </c>
      <c r="EY3508" s="55">
        <v>1</v>
      </c>
      <c r="EZ3508" s="55">
        <v>0</v>
      </c>
      <c r="FA3508" s="55">
        <v>1994</v>
      </c>
      <c r="FB3508" s="55" t="s">
        <v>1361</v>
      </c>
      <c r="FC3508" s="55" t="s">
        <v>1258</v>
      </c>
      <c r="FD3508" s="55">
        <v>3.25</v>
      </c>
      <c r="FF3508" s="55">
        <v>3501</v>
      </c>
      <c r="FG3508" s="55" t="s">
        <v>1313</v>
      </c>
      <c r="FH3508" s="55" t="s">
        <v>1263</v>
      </c>
      <c r="FI3508" s="55">
        <v>1</v>
      </c>
      <c r="FJ3508" s="55">
        <v>260000</v>
      </c>
      <c r="FK3508" s="55" t="s">
        <v>1249</v>
      </c>
      <c r="FL3508" s="55">
        <v>0.5</v>
      </c>
    </row>
    <row r="3509" ht="14.25" customHeight="1" outlineLevel="1" spans="152:168">
      <c r="EV3509" s="55">
        <v>3502</v>
      </c>
      <c r="EW3509" s="55" t="s">
        <v>1678</v>
      </c>
      <c r="EX3509" s="55" t="s">
        <v>1470</v>
      </c>
      <c r="EY3509" s="55">
        <v>1</v>
      </c>
      <c r="EZ3509" s="55">
        <v>1995</v>
      </c>
      <c r="FA3509" s="55">
        <v>2999</v>
      </c>
      <c r="FB3509" s="55" t="s">
        <v>1361</v>
      </c>
      <c r="FC3509" s="55" t="s">
        <v>1258</v>
      </c>
      <c r="FD3509" s="55">
        <v>3.5</v>
      </c>
      <c r="FF3509" s="55">
        <v>3502</v>
      </c>
      <c r="FG3509" s="55" t="s">
        <v>1313</v>
      </c>
      <c r="FH3509" s="55" t="s">
        <v>1263</v>
      </c>
      <c r="FI3509" s="55">
        <v>1</v>
      </c>
      <c r="FJ3509" s="55">
        <v>400000</v>
      </c>
      <c r="FK3509" s="55" t="s">
        <v>1249</v>
      </c>
      <c r="FL3509" s="55">
        <v>0.5</v>
      </c>
    </row>
    <row r="3510" ht="14.25" customHeight="1" outlineLevel="1" spans="152:168">
      <c r="EV3510" s="55">
        <v>3503</v>
      </c>
      <c r="EW3510" s="55" t="s">
        <v>1678</v>
      </c>
      <c r="EX3510" s="55" t="s">
        <v>1470</v>
      </c>
      <c r="EY3510" s="55">
        <v>10</v>
      </c>
      <c r="EZ3510" s="55">
        <v>0</v>
      </c>
      <c r="FA3510" s="55">
        <v>1994</v>
      </c>
      <c r="FB3510" s="55" t="s">
        <v>1361</v>
      </c>
      <c r="FC3510" s="55" t="s">
        <v>1258</v>
      </c>
      <c r="FD3510" s="55">
        <v>4.15</v>
      </c>
      <c r="FF3510" s="55">
        <v>3503</v>
      </c>
      <c r="FG3510" s="55" t="s">
        <v>1313</v>
      </c>
      <c r="FH3510" s="55" t="s">
        <v>1263</v>
      </c>
      <c r="FI3510" s="55">
        <v>1</v>
      </c>
      <c r="FJ3510" s="55">
        <v>530000</v>
      </c>
      <c r="FK3510" s="55" t="s">
        <v>1249</v>
      </c>
      <c r="FL3510" s="55">
        <v>0.5</v>
      </c>
    </row>
    <row r="3511" ht="14.25" customHeight="1" outlineLevel="1" spans="152:168">
      <c r="EV3511" s="55">
        <v>3504</v>
      </c>
      <c r="EW3511" s="55" t="s">
        <v>1678</v>
      </c>
      <c r="EX3511" s="55" t="s">
        <v>1470</v>
      </c>
      <c r="EY3511" s="55">
        <v>10</v>
      </c>
      <c r="EZ3511" s="55">
        <v>1995</v>
      </c>
      <c r="FA3511" s="55">
        <v>2999</v>
      </c>
      <c r="FB3511" s="55" t="s">
        <v>1361</v>
      </c>
      <c r="FC3511" s="55" t="s">
        <v>1258</v>
      </c>
      <c r="FD3511" s="55">
        <v>4.15</v>
      </c>
      <c r="FF3511" s="55">
        <v>3504</v>
      </c>
      <c r="FG3511" s="55" t="s">
        <v>1313</v>
      </c>
      <c r="FH3511" s="55" t="s">
        <v>1263</v>
      </c>
      <c r="FI3511" s="55">
        <v>1</v>
      </c>
      <c r="FJ3511" s="55">
        <v>540000</v>
      </c>
      <c r="FK3511" s="55" t="s">
        <v>1249</v>
      </c>
      <c r="FL3511" s="55">
        <v>0.5</v>
      </c>
    </row>
    <row r="3512" ht="14.25" customHeight="1" outlineLevel="1" spans="152:168">
      <c r="EV3512" s="55">
        <v>3505</v>
      </c>
      <c r="EW3512" s="55" t="s">
        <v>1678</v>
      </c>
      <c r="EX3512" s="55" t="s">
        <v>1470</v>
      </c>
      <c r="EY3512" s="55">
        <v>11</v>
      </c>
      <c r="EZ3512" s="55">
        <v>0</v>
      </c>
      <c r="FA3512" s="55">
        <v>1994</v>
      </c>
      <c r="FB3512" s="55" t="s">
        <v>1361</v>
      </c>
      <c r="FC3512" s="55" t="s">
        <v>1258</v>
      </c>
      <c r="FD3512" s="55">
        <v>4.15</v>
      </c>
      <c r="FF3512" s="55">
        <v>3505</v>
      </c>
      <c r="FG3512" s="55" t="s">
        <v>1313</v>
      </c>
      <c r="FH3512" s="55" t="s">
        <v>1263</v>
      </c>
      <c r="FI3512" s="55">
        <v>10</v>
      </c>
      <c r="FJ3512" s="55">
        <v>0</v>
      </c>
      <c r="FK3512" s="55" t="s">
        <v>1249</v>
      </c>
      <c r="FL3512" s="55">
        <v>0.95</v>
      </c>
    </row>
    <row r="3513" ht="14.25" customHeight="1" outlineLevel="1" spans="152:168">
      <c r="EV3513" s="55">
        <v>3506</v>
      </c>
      <c r="EW3513" s="55" t="s">
        <v>1678</v>
      </c>
      <c r="EX3513" s="55" t="s">
        <v>1470</v>
      </c>
      <c r="EY3513" s="55">
        <v>11</v>
      </c>
      <c r="EZ3513" s="55">
        <v>1995</v>
      </c>
      <c r="FA3513" s="55">
        <v>2999</v>
      </c>
      <c r="FB3513" s="55" t="s">
        <v>1361</v>
      </c>
      <c r="FC3513" s="55" t="s">
        <v>1258</v>
      </c>
      <c r="FD3513" s="55">
        <v>4.15</v>
      </c>
      <c r="FF3513" s="55">
        <v>3506</v>
      </c>
      <c r="FG3513" s="55" t="s">
        <v>1313</v>
      </c>
      <c r="FH3513" s="55" t="s">
        <v>1263</v>
      </c>
      <c r="FI3513" s="55">
        <v>10</v>
      </c>
      <c r="FJ3513" s="55">
        <v>1000</v>
      </c>
      <c r="FK3513" s="55" t="s">
        <v>1249</v>
      </c>
      <c r="FL3513" s="55">
        <v>0.95</v>
      </c>
    </row>
    <row r="3514" ht="14.25" customHeight="1" outlineLevel="1" spans="152:168">
      <c r="EV3514" s="55">
        <v>3507</v>
      </c>
      <c r="EW3514" s="55" t="s">
        <v>1678</v>
      </c>
      <c r="EX3514" s="55" t="s">
        <v>1470</v>
      </c>
      <c r="EY3514" s="55">
        <v>2</v>
      </c>
      <c r="EZ3514" s="55">
        <v>0</v>
      </c>
      <c r="FA3514" s="55">
        <v>1994</v>
      </c>
      <c r="FB3514" s="55" t="s">
        <v>1361</v>
      </c>
      <c r="FC3514" s="55" t="s">
        <v>1258</v>
      </c>
      <c r="FD3514" s="55">
        <v>3.15</v>
      </c>
      <c r="FF3514" s="55">
        <v>3507</v>
      </c>
      <c r="FG3514" s="55" t="s">
        <v>1313</v>
      </c>
      <c r="FH3514" s="55" t="s">
        <v>1263</v>
      </c>
      <c r="FI3514" s="55">
        <v>10</v>
      </c>
      <c r="FJ3514" s="55">
        <v>2500</v>
      </c>
      <c r="FK3514" s="55" t="s">
        <v>1249</v>
      </c>
      <c r="FL3514" s="55">
        <v>0.84</v>
      </c>
    </row>
    <row r="3515" ht="14.25" customHeight="1" outlineLevel="1" spans="152:168">
      <c r="EV3515" s="55">
        <v>3508</v>
      </c>
      <c r="EW3515" s="55" t="s">
        <v>1678</v>
      </c>
      <c r="EX3515" s="55" t="s">
        <v>1470</v>
      </c>
      <c r="EY3515" s="55">
        <v>2</v>
      </c>
      <c r="EZ3515" s="55">
        <v>1995</v>
      </c>
      <c r="FA3515" s="55">
        <v>2999</v>
      </c>
      <c r="FB3515" s="55" t="s">
        <v>1361</v>
      </c>
      <c r="FC3515" s="55" t="s">
        <v>1258</v>
      </c>
      <c r="FD3515" s="55">
        <v>3.15</v>
      </c>
      <c r="FF3515" s="55">
        <v>3508</v>
      </c>
      <c r="FG3515" s="55" t="s">
        <v>1313</v>
      </c>
      <c r="FH3515" s="55" t="s">
        <v>1263</v>
      </c>
      <c r="FI3515" s="55">
        <v>10</v>
      </c>
      <c r="FJ3515" s="55">
        <v>5000</v>
      </c>
      <c r="FK3515" s="55" t="s">
        <v>1249</v>
      </c>
      <c r="FL3515" s="55">
        <v>0.77</v>
      </c>
    </row>
    <row r="3516" ht="14.25" customHeight="1" outlineLevel="1" spans="152:168">
      <c r="EV3516" s="55">
        <v>3509</v>
      </c>
      <c r="EW3516" s="55" t="s">
        <v>1678</v>
      </c>
      <c r="EX3516" s="55" t="s">
        <v>1470</v>
      </c>
      <c r="EY3516" s="55">
        <v>3</v>
      </c>
      <c r="EZ3516" s="55">
        <v>0</v>
      </c>
      <c r="FA3516" s="55">
        <v>1994</v>
      </c>
      <c r="FB3516" s="55" t="s">
        <v>1361</v>
      </c>
      <c r="FC3516" s="55" t="s">
        <v>1258</v>
      </c>
      <c r="FD3516" s="55">
        <v>3.15</v>
      </c>
      <c r="FF3516" s="55">
        <v>3509</v>
      </c>
      <c r="FG3516" s="55" t="s">
        <v>1313</v>
      </c>
      <c r="FH3516" s="55" t="s">
        <v>1263</v>
      </c>
      <c r="FI3516" s="55">
        <v>10</v>
      </c>
      <c r="FJ3516" s="55">
        <v>10000</v>
      </c>
      <c r="FK3516" s="55" t="s">
        <v>1249</v>
      </c>
      <c r="FL3516" s="55">
        <v>0.77</v>
      </c>
    </row>
    <row r="3517" ht="14.25" customHeight="1" outlineLevel="1" spans="152:168">
      <c r="EV3517" s="55">
        <v>3510</v>
      </c>
      <c r="EW3517" s="55" t="s">
        <v>1678</v>
      </c>
      <c r="EX3517" s="55" t="s">
        <v>1470</v>
      </c>
      <c r="EY3517" s="55">
        <v>3</v>
      </c>
      <c r="EZ3517" s="55">
        <v>1995</v>
      </c>
      <c r="FA3517" s="55">
        <v>2999</v>
      </c>
      <c r="FB3517" s="55" t="s">
        <v>1361</v>
      </c>
      <c r="FC3517" s="55" t="s">
        <v>1258</v>
      </c>
      <c r="FD3517" s="55">
        <v>3.15</v>
      </c>
      <c r="FF3517" s="55">
        <v>3510</v>
      </c>
      <c r="FG3517" s="55" t="s">
        <v>1313</v>
      </c>
      <c r="FH3517" s="55" t="s">
        <v>1263</v>
      </c>
      <c r="FI3517" s="55">
        <v>10</v>
      </c>
      <c r="FJ3517" s="55">
        <v>25000</v>
      </c>
      <c r="FK3517" s="55" t="s">
        <v>1249</v>
      </c>
      <c r="FL3517" s="55">
        <v>0.77</v>
      </c>
    </row>
    <row r="3518" ht="14.25" customHeight="1" outlineLevel="1" spans="152:168">
      <c r="EV3518" s="55">
        <v>3511</v>
      </c>
      <c r="EW3518" s="55" t="s">
        <v>1678</v>
      </c>
      <c r="EX3518" s="55" t="s">
        <v>1470</v>
      </c>
      <c r="EY3518" s="55">
        <v>4</v>
      </c>
      <c r="EZ3518" s="55">
        <v>0</v>
      </c>
      <c r="FA3518" s="55">
        <v>1994</v>
      </c>
      <c r="FB3518" s="55" t="s">
        <v>1361</v>
      </c>
      <c r="FC3518" s="55" t="s">
        <v>1258</v>
      </c>
      <c r="FD3518" s="55">
        <v>3.25</v>
      </c>
      <c r="FF3518" s="55">
        <v>3511</v>
      </c>
      <c r="FG3518" s="55" t="s">
        <v>1313</v>
      </c>
      <c r="FH3518" s="55" t="s">
        <v>1263</v>
      </c>
      <c r="FI3518" s="55">
        <v>10</v>
      </c>
      <c r="FJ3518" s="55">
        <v>50000</v>
      </c>
      <c r="FK3518" s="55" t="s">
        <v>1249</v>
      </c>
      <c r="FL3518" s="55">
        <v>0.77</v>
      </c>
    </row>
    <row r="3519" ht="14.25" customHeight="1" outlineLevel="1" spans="152:168">
      <c r="EV3519" s="55">
        <v>3512</v>
      </c>
      <c r="EW3519" s="55" t="s">
        <v>1678</v>
      </c>
      <c r="EX3519" s="55" t="s">
        <v>1470</v>
      </c>
      <c r="EY3519" s="55">
        <v>4</v>
      </c>
      <c r="EZ3519" s="55">
        <v>1995</v>
      </c>
      <c r="FA3519" s="55">
        <v>2999</v>
      </c>
      <c r="FB3519" s="55" t="s">
        <v>1361</v>
      </c>
      <c r="FC3519" s="55" t="s">
        <v>1258</v>
      </c>
      <c r="FD3519" s="55">
        <v>3.25</v>
      </c>
      <c r="FF3519" s="55">
        <v>3512</v>
      </c>
      <c r="FG3519" s="55" t="s">
        <v>1313</v>
      </c>
      <c r="FH3519" s="55" t="s">
        <v>1263</v>
      </c>
      <c r="FI3519" s="55">
        <v>10</v>
      </c>
      <c r="FJ3519" s="55">
        <v>80000</v>
      </c>
      <c r="FK3519" s="55" t="s">
        <v>1249</v>
      </c>
      <c r="FL3519" s="55">
        <v>0.77</v>
      </c>
    </row>
    <row r="3520" ht="14.25" customHeight="1" outlineLevel="1" spans="152:168">
      <c r="EV3520" s="55">
        <v>3513</v>
      </c>
      <c r="EW3520" s="55" t="s">
        <v>1678</v>
      </c>
      <c r="EX3520" s="55" t="s">
        <v>1470</v>
      </c>
      <c r="EY3520" s="55">
        <v>5</v>
      </c>
      <c r="EZ3520" s="55">
        <v>0</v>
      </c>
      <c r="FA3520" s="55">
        <v>1994</v>
      </c>
      <c r="FB3520" s="55" t="s">
        <v>1361</v>
      </c>
      <c r="FC3520" s="55" t="s">
        <v>1258</v>
      </c>
      <c r="FD3520" s="55">
        <v>3.25</v>
      </c>
      <c r="FF3520" s="55">
        <v>3513</v>
      </c>
      <c r="FG3520" s="55" t="s">
        <v>1313</v>
      </c>
      <c r="FH3520" s="55" t="s">
        <v>1263</v>
      </c>
      <c r="FI3520" s="55">
        <v>10</v>
      </c>
      <c r="FJ3520" s="55">
        <v>130000</v>
      </c>
      <c r="FK3520" s="55" t="s">
        <v>1249</v>
      </c>
      <c r="FL3520" s="55">
        <v>0.77</v>
      </c>
    </row>
    <row r="3521" ht="14.25" customHeight="1" outlineLevel="1" spans="152:168">
      <c r="EV3521" s="55">
        <v>3514</v>
      </c>
      <c r="EW3521" s="55" t="s">
        <v>1678</v>
      </c>
      <c r="EX3521" s="55" t="s">
        <v>1470</v>
      </c>
      <c r="EY3521" s="55">
        <v>5</v>
      </c>
      <c r="EZ3521" s="55">
        <v>1995</v>
      </c>
      <c r="FA3521" s="55">
        <v>2999</v>
      </c>
      <c r="FB3521" s="55" t="s">
        <v>1361</v>
      </c>
      <c r="FC3521" s="55" t="s">
        <v>1258</v>
      </c>
      <c r="FD3521" s="55">
        <v>3.5</v>
      </c>
      <c r="FF3521" s="55">
        <v>3514</v>
      </c>
      <c r="FG3521" s="55" t="s">
        <v>1313</v>
      </c>
      <c r="FH3521" s="55" t="s">
        <v>1263</v>
      </c>
      <c r="FI3521" s="55">
        <v>10</v>
      </c>
      <c r="FJ3521" s="55">
        <v>260000</v>
      </c>
      <c r="FK3521" s="55" t="s">
        <v>1249</v>
      </c>
      <c r="FL3521" s="55">
        <v>0.77</v>
      </c>
    </row>
    <row r="3522" ht="14.25" customHeight="1" outlineLevel="1" spans="152:168">
      <c r="EV3522" s="55">
        <v>3515</v>
      </c>
      <c r="EW3522" s="55" t="s">
        <v>1678</v>
      </c>
      <c r="EX3522" s="55" t="s">
        <v>1470</v>
      </c>
      <c r="EY3522" s="55">
        <v>6</v>
      </c>
      <c r="EZ3522" s="55">
        <v>0</v>
      </c>
      <c r="FA3522" s="55">
        <v>1994</v>
      </c>
      <c r="FB3522" s="55" t="s">
        <v>1361</v>
      </c>
      <c r="FC3522" s="55" t="s">
        <v>1258</v>
      </c>
      <c r="FD3522" s="55">
        <v>3.25</v>
      </c>
      <c r="FF3522" s="55">
        <v>3515</v>
      </c>
      <c r="FG3522" s="55" t="s">
        <v>1313</v>
      </c>
      <c r="FH3522" s="55" t="s">
        <v>1263</v>
      </c>
      <c r="FI3522" s="55">
        <v>10</v>
      </c>
      <c r="FJ3522" s="55">
        <v>400000</v>
      </c>
      <c r="FK3522" s="55" t="s">
        <v>1249</v>
      </c>
      <c r="FL3522" s="55">
        <v>0.77</v>
      </c>
    </row>
    <row r="3523" ht="14.25" customHeight="1" outlineLevel="1" spans="152:168">
      <c r="EV3523" s="55">
        <v>3516</v>
      </c>
      <c r="EW3523" s="55" t="s">
        <v>1678</v>
      </c>
      <c r="EX3523" s="55" t="s">
        <v>1470</v>
      </c>
      <c r="EY3523" s="55">
        <v>6</v>
      </c>
      <c r="EZ3523" s="55">
        <v>1995</v>
      </c>
      <c r="FA3523" s="55">
        <v>2999</v>
      </c>
      <c r="FB3523" s="55" t="s">
        <v>1361</v>
      </c>
      <c r="FC3523" s="55" t="s">
        <v>1258</v>
      </c>
      <c r="FD3523" s="55">
        <v>3.25</v>
      </c>
      <c r="FF3523" s="55">
        <v>3516</v>
      </c>
      <c r="FG3523" s="55" t="s">
        <v>1313</v>
      </c>
      <c r="FH3523" s="55" t="s">
        <v>1263</v>
      </c>
      <c r="FI3523" s="55">
        <v>10</v>
      </c>
      <c r="FJ3523" s="55">
        <v>530000</v>
      </c>
      <c r="FK3523" s="55" t="s">
        <v>1249</v>
      </c>
      <c r="FL3523" s="55">
        <v>0.77</v>
      </c>
    </row>
    <row r="3524" ht="14.25" customHeight="1" outlineLevel="1" spans="152:168">
      <c r="EV3524" s="55">
        <v>3517</v>
      </c>
      <c r="EW3524" s="55" t="s">
        <v>1678</v>
      </c>
      <c r="EX3524" s="55" t="s">
        <v>1470</v>
      </c>
      <c r="EY3524" s="55">
        <v>7</v>
      </c>
      <c r="EZ3524" s="55">
        <v>0</v>
      </c>
      <c r="FA3524" s="55">
        <v>1994</v>
      </c>
      <c r="FB3524" s="55" t="s">
        <v>1361</v>
      </c>
      <c r="FC3524" s="55" t="s">
        <v>1258</v>
      </c>
      <c r="FD3524" s="55">
        <v>2.5</v>
      </c>
      <c r="FF3524" s="55">
        <v>3517</v>
      </c>
      <c r="FG3524" s="55" t="s">
        <v>1313</v>
      </c>
      <c r="FH3524" s="55" t="s">
        <v>1263</v>
      </c>
      <c r="FI3524" s="55">
        <v>10</v>
      </c>
      <c r="FJ3524" s="55">
        <v>540000</v>
      </c>
      <c r="FK3524" s="55" t="s">
        <v>1249</v>
      </c>
      <c r="FL3524" s="55">
        <v>0.77</v>
      </c>
    </row>
    <row r="3525" ht="14.25" customHeight="1" outlineLevel="1" spans="152:168">
      <c r="EV3525" s="55">
        <v>3518</v>
      </c>
      <c r="EW3525" s="55" t="s">
        <v>1678</v>
      </c>
      <c r="EX3525" s="55" t="s">
        <v>1470</v>
      </c>
      <c r="EY3525" s="55">
        <v>7</v>
      </c>
      <c r="EZ3525" s="55">
        <v>1995</v>
      </c>
      <c r="FA3525" s="55">
        <v>2999</v>
      </c>
      <c r="FB3525" s="55" t="s">
        <v>1361</v>
      </c>
      <c r="FC3525" s="55" t="s">
        <v>1258</v>
      </c>
      <c r="FD3525" s="55">
        <v>2.5</v>
      </c>
      <c r="FF3525" s="55">
        <v>3518</v>
      </c>
      <c r="FG3525" s="55" t="s">
        <v>1313</v>
      </c>
      <c r="FH3525" s="55" t="s">
        <v>1263</v>
      </c>
      <c r="FI3525" s="55">
        <v>11</v>
      </c>
      <c r="FJ3525" s="55">
        <v>0</v>
      </c>
      <c r="FK3525" s="55" t="s">
        <v>1249</v>
      </c>
      <c r="FL3525" s="55">
        <v>0.95</v>
      </c>
    </row>
    <row r="3526" ht="14.25" customHeight="1" outlineLevel="1" spans="152:168">
      <c r="EV3526" s="55">
        <v>3519</v>
      </c>
      <c r="EW3526" s="55" t="s">
        <v>1678</v>
      </c>
      <c r="EX3526" s="55" t="s">
        <v>1470</v>
      </c>
      <c r="EY3526" s="55">
        <v>8</v>
      </c>
      <c r="EZ3526" s="55">
        <v>0</v>
      </c>
      <c r="FA3526" s="55">
        <v>1994</v>
      </c>
      <c r="FB3526" s="55" t="s">
        <v>1262</v>
      </c>
      <c r="FC3526" s="55" t="s">
        <v>1258</v>
      </c>
      <c r="FD3526" s="55">
        <v>0</v>
      </c>
      <c r="FF3526" s="55">
        <v>3519</v>
      </c>
      <c r="FG3526" s="55" t="s">
        <v>1313</v>
      </c>
      <c r="FH3526" s="55" t="s">
        <v>1263</v>
      </c>
      <c r="FI3526" s="55">
        <v>11</v>
      </c>
      <c r="FJ3526" s="55">
        <v>1000</v>
      </c>
      <c r="FK3526" s="55" t="s">
        <v>1249</v>
      </c>
      <c r="FL3526" s="55">
        <v>0.95</v>
      </c>
    </row>
    <row r="3527" ht="14.25" customHeight="1" outlineLevel="1" spans="152:168">
      <c r="EV3527" s="55">
        <v>3520</v>
      </c>
      <c r="EW3527" s="55" t="s">
        <v>1678</v>
      </c>
      <c r="EX3527" s="55" t="s">
        <v>1470</v>
      </c>
      <c r="EY3527" s="55">
        <v>8</v>
      </c>
      <c r="EZ3527" s="55">
        <v>1995</v>
      </c>
      <c r="FA3527" s="55">
        <v>2999</v>
      </c>
      <c r="FB3527" s="55" t="s">
        <v>1262</v>
      </c>
      <c r="FC3527" s="55" t="s">
        <v>1258</v>
      </c>
      <c r="FD3527" s="55">
        <v>0</v>
      </c>
      <c r="FF3527" s="55">
        <v>3520</v>
      </c>
      <c r="FG3527" s="55" t="s">
        <v>1313</v>
      </c>
      <c r="FH3527" s="55" t="s">
        <v>1263</v>
      </c>
      <c r="FI3527" s="55">
        <v>11</v>
      </c>
      <c r="FJ3527" s="55">
        <v>2500</v>
      </c>
      <c r="FK3527" s="55" t="s">
        <v>1249</v>
      </c>
      <c r="FL3527" s="55">
        <v>0.84</v>
      </c>
    </row>
    <row r="3528" ht="14.25" customHeight="1" outlineLevel="1" spans="152:168">
      <c r="EV3528" s="55">
        <v>3521</v>
      </c>
      <c r="EW3528" s="55" t="s">
        <v>1678</v>
      </c>
      <c r="EX3528" s="55" t="s">
        <v>1470</v>
      </c>
      <c r="EY3528" s="55">
        <v>9</v>
      </c>
      <c r="EZ3528" s="55">
        <v>0</v>
      </c>
      <c r="FA3528" s="55">
        <v>1994</v>
      </c>
      <c r="FB3528" s="55" t="s">
        <v>1262</v>
      </c>
      <c r="FC3528" s="55" t="s">
        <v>1258</v>
      </c>
      <c r="FD3528" s="55">
        <v>0</v>
      </c>
      <c r="FF3528" s="55">
        <v>3521</v>
      </c>
      <c r="FG3528" s="55" t="s">
        <v>1313</v>
      </c>
      <c r="FH3528" s="55" t="s">
        <v>1263</v>
      </c>
      <c r="FI3528" s="55">
        <v>11</v>
      </c>
      <c r="FJ3528" s="55">
        <v>5000</v>
      </c>
      <c r="FK3528" s="55" t="s">
        <v>1249</v>
      </c>
      <c r="FL3528" s="55">
        <v>0.77</v>
      </c>
    </row>
    <row r="3529" ht="14.25" customHeight="1" outlineLevel="1" spans="152:168">
      <c r="EV3529" s="55">
        <v>3522</v>
      </c>
      <c r="EW3529" s="55" t="s">
        <v>1678</v>
      </c>
      <c r="EX3529" s="55" t="s">
        <v>1470</v>
      </c>
      <c r="EY3529" s="55">
        <v>9</v>
      </c>
      <c r="EZ3529" s="55">
        <v>1995</v>
      </c>
      <c r="FA3529" s="55">
        <v>2999</v>
      </c>
      <c r="FB3529" s="55" t="s">
        <v>1262</v>
      </c>
      <c r="FC3529" s="55" t="s">
        <v>1258</v>
      </c>
      <c r="FD3529" s="55">
        <v>0</v>
      </c>
      <c r="FF3529" s="55">
        <v>3522</v>
      </c>
      <c r="FG3529" s="55" t="s">
        <v>1313</v>
      </c>
      <c r="FH3529" s="55" t="s">
        <v>1263</v>
      </c>
      <c r="FI3529" s="55">
        <v>11</v>
      </c>
      <c r="FJ3529" s="55">
        <v>10000</v>
      </c>
      <c r="FK3529" s="55" t="s">
        <v>1249</v>
      </c>
      <c r="FL3529" s="55">
        <v>0.77</v>
      </c>
    </row>
    <row r="3530" ht="14.25" customHeight="1" outlineLevel="1" spans="152:168">
      <c r="EV3530" s="55">
        <v>3523</v>
      </c>
      <c r="EW3530" s="55" t="s">
        <v>1678</v>
      </c>
      <c r="EX3530" s="55" t="s">
        <v>1667</v>
      </c>
      <c r="EY3530" s="55">
        <v>1</v>
      </c>
      <c r="EZ3530" s="55">
        <v>0</v>
      </c>
      <c r="FA3530" s="55">
        <v>1994</v>
      </c>
      <c r="FB3530" s="55" t="s">
        <v>1262</v>
      </c>
      <c r="FC3530" s="55" t="s">
        <v>1258</v>
      </c>
      <c r="FD3530" s="55">
        <v>0</v>
      </c>
      <c r="FF3530" s="55">
        <v>3523</v>
      </c>
      <c r="FG3530" s="55" t="s">
        <v>1313</v>
      </c>
      <c r="FH3530" s="55" t="s">
        <v>1263</v>
      </c>
      <c r="FI3530" s="55">
        <v>11</v>
      </c>
      <c r="FJ3530" s="55">
        <v>25000</v>
      </c>
      <c r="FK3530" s="55" t="s">
        <v>1249</v>
      </c>
      <c r="FL3530" s="55">
        <v>0.77</v>
      </c>
    </row>
    <row r="3531" ht="14.25" customHeight="1" outlineLevel="1" spans="152:168">
      <c r="EV3531" s="55">
        <v>3524</v>
      </c>
      <c r="EW3531" s="55" t="s">
        <v>1678</v>
      </c>
      <c r="EX3531" s="55" t="s">
        <v>1667</v>
      </c>
      <c r="EY3531" s="55">
        <v>1</v>
      </c>
      <c r="EZ3531" s="55">
        <v>1995</v>
      </c>
      <c r="FA3531" s="55">
        <v>2999</v>
      </c>
      <c r="FB3531" s="55" t="s">
        <v>1262</v>
      </c>
      <c r="FC3531" s="55" t="s">
        <v>1258</v>
      </c>
      <c r="FD3531" s="55">
        <v>0</v>
      </c>
      <c r="FF3531" s="55">
        <v>3524</v>
      </c>
      <c r="FG3531" s="55" t="s">
        <v>1313</v>
      </c>
      <c r="FH3531" s="55" t="s">
        <v>1263</v>
      </c>
      <c r="FI3531" s="55">
        <v>11</v>
      </c>
      <c r="FJ3531" s="55">
        <v>50000</v>
      </c>
      <c r="FK3531" s="55" t="s">
        <v>1249</v>
      </c>
      <c r="FL3531" s="55">
        <v>0.77</v>
      </c>
    </row>
    <row r="3532" ht="14.25" customHeight="1" outlineLevel="1" spans="152:168">
      <c r="EV3532" s="55">
        <v>3525</v>
      </c>
      <c r="EW3532" s="55" t="s">
        <v>1678</v>
      </c>
      <c r="EX3532" s="55" t="s">
        <v>1554</v>
      </c>
      <c r="EY3532" s="55">
        <v>1</v>
      </c>
      <c r="EZ3532" s="55">
        <v>0</v>
      </c>
      <c r="FA3532" s="55">
        <v>1994</v>
      </c>
      <c r="FB3532" s="55" t="s">
        <v>1262</v>
      </c>
      <c r="FC3532" s="55" t="s">
        <v>1258</v>
      </c>
      <c r="FD3532" s="55">
        <v>0</v>
      </c>
      <c r="FF3532" s="55">
        <v>3525</v>
      </c>
      <c r="FG3532" s="55" t="s">
        <v>1313</v>
      </c>
      <c r="FH3532" s="55" t="s">
        <v>1263</v>
      </c>
      <c r="FI3532" s="55">
        <v>11</v>
      </c>
      <c r="FJ3532" s="55">
        <v>80000</v>
      </c>
      <c r="FK3532" s="55" t="s">
        <v>1249</v>
      </c>
      <c r="FL3532" s="55">
        <v>0.77</v>
      </c>
    </row>
    <row r="3533" ht="14.25" customHeight="1" outlineLevel="1" spans="152:168">
      <c r="EV3533" s="55">
        <v>3526</v>
      </c>
      <c r="EW3533" s="55" t="s">
        <v>1678</v>
      </c>
      <c r="EX3533" s="55" t="s">
        <v>1554</v>
      </c>
      <c r="EY3533" s="55">
        <v>1</v>
      </c>
      <c r="EZ3533" s="55">
        <v>1995</v>
      </c>
      <c r="FA3533" s="55">
        <v>2999</v>
      </c>
      <c r="FB3533" s="55" t="s">
        <v>1262</v>
      </c>
      <c r="FC3533" s="55" t="s">
        <v>1258</v>
      </c>
      <c r="FD3533" s="55">
        <v>0</v>
      </c>
      <c r="FF3533" s="55">
        <v>3526</v>
      </c>
      <c r="FG3533" s="55" t="s">
        <v>1313</v>
      </c>
      <c r="FH3533" s="55" t="s">
        <v>1263</v>
      </c>
      <c r="FI3533" s="55">
        <v>11</v>
      </c>
      <c r="FJ3533" s="55">
        <v>130000</v>
      </c>
      <c r="FK3533" s="55" t="s">
        <v>1249</v>
      </c>
      <c r="FL3533" s="55">
        <v>0.77</v>
      </c>
    </row>
    <row r="3534" ht="14.25" customHeight="1" outlineLevel="1" spans="152:168">
      <c r="EV3534" s="55">
        <v>3527</v>
      </c>
      <c r="EW3534" s="55" t="s">
        <v>1678</v>
      </c>
      <c r="EX3534" s="55" t="s">
        <v>1595</v>
      </c>
      <c r="EY3534" s="55">
        <v>1</v>
      </c>
      <c r="EZ3534" s="55">
        <v>0</v>
      </c>
      <c r="FA3534" s="55">
        <v>1994</v>
      </c>
      <c r="FB3534" s="55" t="s">
        <v>1262</v>
      </c>
      <c r="FC3534" s="55" t="s">
        <v>1258</v>
      </c>
      <c r="FD3534" s="55">
        <v>0</v>
      </c>
      <c r="FF3534" s="55">
        <v>3527</v>
      </c>
      <c r="FG3534" s="55" t="s">
        <v>1313</v>
      </c>
      <c r="FH3534" s="55" t="s">
        <v>1263</v>
      </c>
      <c r="FI3534" s="55">
        <v>11</v>
      </c>
      <c r="FJ3534" s="55">
        <v>260000</v>
      </c>
      <c r="FK3534" s="55" t="s">
        <v>1249</v>
      </c>
      <c r="FL3534" s="55">
        <v>0.77</v>
      </c>
    </row>
    <row r="3535" ht="14.25" customHeight="1" outlineLevel="1" spans="152:168">
      <c r="EV3535" s="55">
        <v>3528</v>
      </c>
      <c r="EW3535" s="55" t="s">
        <v>1678</v>
      </c>
      <c r="EX3535" s="55" t="s">
        <v>1595</v>
      </c>
      <c r="EY3535" s="55">
        <v>1</v>
      </c>
      <c r="EZ3535" s="55">
        <v>1995</v>
      </c>
      <c r="FA3535" s="55">
        <v>2999</v>
      </c>
      <c r="FB3535" s="55" t="s">
        <v>1262</v>
      </c>
      <c r="FC3535" s="55" t="s">
        <v>1258</v>
      </c>
      <c r="FD3535" s="55">
        <v>0</v>
      </c>
      <c r="FF3535" s="55">
        <v>3528</v>
      </c>
      <c r="FG3535" s="55" t="s">
        <v>1313</v>
      </c>
      <c r="FH3535" s="55" t="s">
        <v>1263</v>
      </c>
      <c r="FI3535" s="55">
        <v>11</v>
      </c>
      <c r="FJ3535" s="55">
        <v>400000</v>
      </c>
      <c r="FK3535" s="55" t="s">
        <v>1249</v>
      </c>
      <c r="FL3535" s="55">
        <v>0.77</v>
      </c>
    </row>
    <row r="3536" ht="14.25" customHeight="1" outlineLevel="1" spans="152:168">
      <c r="EV3536" s="55">
        <v>3529</v>
      </c>
      <c r="EW3536" s="55" t="s">
        <v>1678</v>
      </c>
      <c r="EX3536" s="55" t="s">
        <v>1595</v>
      </c>
      <c r="EY3536" s="55">
        <v>2</v>
      </c>
      <c r="EZ3536" s="55">
        <v>0</v>
      </c>
      <c r="FA3536" s="55">
        <v>1994</v>
      </c>
      <c r="FB3536" s="55" t="s">
        <v>1262</v>
      </c>
      <c r="FC3536" s="55" t="s">
        <v>1258</v>
      </c>
      <c r="FD3536" s="55">
        <v>0</v>
      </c>
      <c r="FF3536" s="55">
        <v>3529</v>
      </c>
      <c r="FG3536" s="55" t="s">
        <v>1313</v>
      </c>
      <c r="FH3536" s="55" t="s">
        <v>1263</v>
      </c>
      <c r="FI3536" s="55">
        <v>11</v>
      </c>
      <c r="FJ3536" s="55">
        <v>530000</v>
      </c>
      <c r="FK3536" s="55" t="s">
        <v>1249</v>
      </c>
      <c r="FL3536" s="55">
        <v>0.77</v>
      </c>
    </row>
    <row r="3537" ht="14.25" customHeight="1" outlineLevel="1" spans="152:168">
      <c r="EV3537" s="55">
        <v>3530</v>
      </c>
      <c r="EW3537" s="55" t="s">
        <v>1678</v>
      </c>
      <c r="EX3537" s="55" t="s">
        <v>1595</v>
      </c>
      <c r="EY3537" s="55">
        <v>2</v>
      </c>
      <c r="EZ3537" s="55">
        <v>1995</v>
      </c>
      <c r="FA3537" s="55">
        <v>2999</v>
      </c>
      <c r="FB3537" s="55" t="s">
        <v>1262</v>
      </c>
      <c r="FC3537" s="55" t="s">
        <v>1258</v>
      </c>
      <c r="FD3537" s="55">
        <v>0</v>
      </c>
      <c r="FF3537" s="55">
        <v>3530</v>
      </c>
      <c r="FG3537" s="55" t="s">
        <v>1313</v>
      </c>
      <c r="FH3537" s="55" t="s">
        <v>1263</v>
      </c>
      <c r="FI3537" s="55">
        <v>11</v>
      </c>
      <c r="FJ3537" s="55">
        <v>540000</v>
      </c>
      <c r="FK3537" s="55" t="s">
        <v>1249</v>
      </c>
      <c r="FL3537" s="55">
        <v>0.77</v>
      </c>
    </row>
    <row r="3538" ht="14.25" customHeight="1" outlineLevel="1" spans="152:168">
      <c r="EV3538" s="55">
        <v>3531</v>
      </c>
      <c r="EW3538" s="55" t="s">
        <v>1678</v>
      </c>
      <c r="EX3538" s="55" t="s">
        <v>1595</v>
      </c>
      <c r="EY3538" s="55">
        <v>3</v>
      </c>
      <c r="EZ3538" s="55">
        <v>0</v>
      </c>
      <c r="FA3538" s="55">
        <v>1994</v>
      </c>
      <c r="FB3538" s="55" t="s">
        <v>1262</v>
      </c>
      <c r="FC3538" s="55" t="s">
        <v>1258</v>
      </c>
      <c r="FD3538" s="55">
        <v>0</v>
      </c>
      <c r="FF3538" s="55">
        <v>3531</v>
      </c>
      <c r="FG3538" s="55" t="s">
        <v>1313</v>
      </c>
      <c r="FH3538" s="55" t="s">
        <v>1263</v>
      </c>
      <c r="FI3538" s="55">
        <v>12</v>
      </c>
      <c r="FJ3538" s="55">
        <v>0</v>
      </c>
      <c r="FK3538" s="55" t="s">
        <v>1249</v>
      </c>
      <c r="FL3538" s="55">
        <v>0.89</v>
      </c>
    </row>
    <row r="3539" ht="14.25" customHeight="1" outlineLevel="1" spans="152:168">
      <c r="EV3539" s="55">
        <v>3532</v>
      </c>
      <c r="EW3539" s="55" t="s">
        <v>1678</v>
      </c>
      <c r="EX3539" s="55" t="s">
        <v>1595</v>
      </c>
      <c r="EY3539" s="55">
        <v>3</v>
      </c>
      <c r="EZ3539" s="55">
        <v>1995</v>
      </c>
      <c r="FA3539" s="55">
        <v>2999</v>
      </c>
      <c r="FB3539" s="55" t="s">
        <v>1262</v>
      </c>
      <c r="FC3539" s="55" t="s">
        <v>1258</v>
      </c>
      <c r="FD3539" s="55">
        <v>0</v>
      </c>
      <c r="FF3539" s="55">
        <v>3532</v>
      </c>
      <c r="FG3539" s="55" t="s">
        <v>1313</v>
      </c>
      <c r="FH3539" s="55" t="s">
        <v>1263</v>
      </c>
      <c r="FI3539" s="55">
        <v>12</v>
      </c>
      <c r="FJ3539" s="55">
        <v>1000</v>
      </c>
      <c r="FK3539" s="55" t="s">
        <v>1249</v>
      </c>
      <c r="FL3539" s="55">
        <v>0.89</v>
      </c>
    </row>
    <row r="3540" ht="14.25" customHeight="1" outlineLevel="1" spans="152:168">
      <c r="EV3540" s="55">
        <v>3533</v>
      </c>
      <c r="EW3540" s="55" t="s">
        <v>1678</v>
      </c>
      <c r="EX3540" s="55" t="s">
        <v>1595</v>
      </c>
      <c r="EY3540" s="55">
        <v>4</v>
      </c>
      <c r="EZ3540" s="55">
        <v>0</v>
      </c>
      <c r="FA3540" s="55">
        <v>1994</v>
      </c>
      <c r="FB3540" s="55" t="s">
        <v>1262</v>
      </c>
      <c r="FC3540" s="55" t="s">
        <v>1258</v>
      </c>
      <c r="FD3540" s="55">
        <v>0</v>
      </c>
      <c r="FF3540" s="55">
        <v>3533</v>
      </c>
      <c r="FG3540" s="55" t="s">
        <v>1313</v>
      </c>
      <c r="FH3540" s="55" t="s">
        <v>1263</v>
      </c>
      <c r="FI3540" s="55">
        <v>12</v>
      </c>
      <c r="FJ3540" s="55">
        <v>2500</v>
      </c>
      <c r="FK3540" s="55" t="s">
        <v>1249</v>
      </c>
      <c r="FL3540" s="55">
        <v>0.79</v>
      </c>
    </row>
    <row r="3541" ht="14.25" customHeight="1" outlineLevel="1" spans="152:168">
      <c r="EV3541" s="55">
        <v>3534</v>
      </c>
      <c r="EW3541" s="55" t="s">
        <v>1678</v>
      </c>
      <c r="EX3541" s="55" t="s">
        <v>1595</v>
      </c>
      <c r="EY3541" s="55">
        <v>4</v>
      </c>
      <c r="EZ3541" s="55">
        <v>1995</v>
      </c>
      <c r="FA3541" s="55">
        <v>2999</v>
      </c>
      <c r="FB3541" s="55" t="s">
        <v>1262</v>
      </c>
      <c r="FC3541" s="55" t="s">
        <v>1258</v>
      </c>
      <c r="FD3541" s="55">
        <v>0</v>
      </c>
      <c r="FF3541" s="55">
        <v>3534</v>
      </c>
      <c r="FG3541" s="55" t="s">
        <v>1313</v>
      </c>
      <c r="FH3541" s="55" t="s">
        <v>1263</v>
      </c>
      <c r="FI3541" s="55">
        <v>12</v>
      </c>
      <c r="FJ3541" s="55">
        <v>10000</v>
      </c>
      <c r="FK3541" s="55" t="s">
        <v>1249</v>
      </c>
      <c r="FL3541" s="55">
        <v>0.72</v>
      </c>
    </row>
    <row r="3542" ht="14.25" customHeight="1" outlineLevel="1" spans="152:168">
      <c r="EV3542" s="55">
        <v>3535</v>
      </c>
      <c r="EW3542" s="55" t="s">
        <v>1678</v>
      </c>
      <c r="EX3542" s="55" t="s">
        <v>1531</v>
      </c>
      <c r="EY3542" s="55">
        <v>1</v>
      </c>
      <c r="EZ3542" s="55">
        <v>0</v>
      </c>
      <c r="FA3542" s="55">
        <v>1994</v>
      </c>
      <c r="FB3542" s="55" t="s">
        <v>1262</v>
      </c>
      <c r="FC3542" s="55" t="s">
        <v>1258</v>
      </c>
      <c r="FD3542" s="55">
        <v>0</v>
      </c>
      <c r="FF3542" s="55">
        <v>3535</v>
      </c>
      <c r="FG3542" s="55" t="s">
        <v>1313</v>
      </c>
      <c r="FH3542" s="55" t="s">
        <v>1263</v>
      </c>
      <c r="FI3542" s="55">
        <v>12</v>
      </c>
      <c r="FJ3542" s="55">
        <v>25000</v>
      </c>
      <c r="FK3542" s="55" t="s">
        <v>1249</v>
      </c>
      <c r="FL3542" s="55">
        <v>0.72</v>
      </c>
    </row>
    <row r="3543" ht="14.25" customHeight="1" outlineLevel="1" spans="152:168">
      <c r="EV3543" s="55">
        <v>3536</v>
      </c>
      <c r="EW3543" s="55" t="s">
        <v>1678</v>
      </c>
      <c r="EX3543" s="55" t="s">
        <v>1531</v>
      </c>
      <c r="EY3543" s="55">
        <v>1</v>
      </c>
      <c r="EZ3543" s="55">
        <v>1995</v>
      </c>
      <c r="FA3543" s="55">
        <v>2999</v>
      </c>
      <c r="FB3543" s="55" t="s">
        <v>1262</v>
      </c>
      <c r="FC3543" s="55" t="s">
        <v>1258</v>
      </c>
      <c r="FD3543" s="55">
        <v>0</v>
      </c>
      <c r="FF3543" s="55">
        <v>3536</v>
      </c>
      <c r="FG3543" s="55" t="s">
        <v>1313</v>
      </c>
      <c r="FH3543" s="55" t="s">
        <v>1263</v>
      </c>
      <c r="FI3543" s="55">
        <v>12</v>
      </c>
      <c r="FJ3543" s="55">
        <v>50000</v>
      </c>
      <c r="FK3543" s="55" t="s">
        <v>1249</v>
      </c>
      <c r="FL3543" s="55">
        <v>0.72</v>
      </c>
    </row>
    <row r="3544" ht="14.25" customHeight="1" outlineLevel="1" spans="152:168">
      <c r="EV3544" s="55">
        <v>3537</v>
      </c>
      <c r="EW3544" s="55" t="s">
        <v>1678</v>
      </c>
      <c r="EX3544" s="55" t="s">
        <v>1531</v>
      </c>
      <c r="EY3544" s="55">
        <v>2</v>
      </c>
      <c r="EZ3544" s="55">
        <v>0</v>
      </c>
      <c r="FA3544" s="55">
        <v>1994</v>
      </c>
      <c r="FB3544" s="55" t="s">
        <v>1262</v>
      </c>
      <c r="FC3544" s="55" t="s">
        <v>1258</v>
      </c>
      <c r="FD3544" s="55">
        <v>0</v>
      </c>
      <c r="FF3544" s="55">
        <v>3537</v>
      </c>
      <c r="FG3544" s="55" t="s">
        <v>1313</v>
      </c>
      <c r="FH3544" s="55" t="s">
        <v>1263</v>
      </c>
      <c r="FI3544" s="55">
        <v>12</v>
      </c>
      <c r="FJ3544" s="55">
        <v>80000</v>
      </c>
      <c r="FK3544" s="55" t="s">
        <v>1249</v>
      </c>
      <c r="FL3544" s="55">
        <v>0.72</v>
      </c>
    </row>
    <row r="3545" ht="14.25" customHeight="1" outlineLevel="1" spans="152:168">
      <c r="EV3545" s="55">
        <v>3538</v>
      </c>
      <c r="EW3545" s="55" t="s">
        <v>1678</v>
      </c>
      <c r="EX3545" s="55" t="s">
        <v>1531</v>
      </c>
      <c r="EY3545" s="55">
        <v>2</v>
      </c>
      <c r="EZ3545" s="55">
        <v>1995</v>
      </c>
      <c r="FA3545" s="55">
        <v>2999</v>
      </c>
      <c r="FB3545" s="55" t="s">
        <v>1262</v>
      </c>
      <c r="FC3545" s="55" t="s">
        <v>1258</v>
      </c>
      <c r="FD3545" s="55">
        <v>0</v>
      </c>
      <c r="FF3545" s="55">
        <v>3538</v>
      </c>
      <c r="FG3545" s="55" t="s">
        <v>1313</v>
      </c>
      <c r="FH3545" s="55" t="s">
        <v>1263</v>
      </c>
      <c r="FI3545" s="55">
        <v>12</v>
      </c>
      <c r="FJ3545" s="55">
        <v>130000</v>
      </c>
      <c r="FK3545" s="55" t="s">
        <v>1249</v>
      </c>
      <c r="FL3545" s="55">
        <v>0.72</v>
      </c>
    </row>
    <row r="3546" ht="14.25" customHeight="1" outlineLevel="1" spans="152:168">
      <c r="EV3546" s="55">
        <v>3539</v>
      </c>
      <c r="EW3546" s="55" t="s">
        <v>1678</v>
      </c>
      <c r="EX3546" s="55" t="s">
        <v>1701</v>
      </c>
      <c r="EY3546" s="55">
        <v>1</v>
      </c>
      <c r="EZ3546" s="55">
        <v>0</v>
      </c>
      <c r="FA3546" s="55">
        <v>1994</v>
      </c>
      <c r="FB3546" s="55" t="s">
        <v>1262</v>
      </c>
      <c r="FC3546" s="55" t="s">
        <v>1258</v>
      </c>
      <c r="FD3546" s="55">
        <v>0</v>
      </c>
      <c r="FF3546" s="55">
        <v>3539</v>
      </c>
      <c r="FG3546" s="55" t="s">
        <v>1313</v>
      </c>
      <c r="FH3546" s="55" t="s">
        <v>1263</v>
      </c>
      <c r="FI3546" s="55">
        <v>12</v>
      </c>
      <c r="FJ3546" s="55">
        <v>260000</v>
      </c>
      <c r="FK3546" s="55" t="s">
        <v>1249</v>
      </c>
      <c r="FL3546" s="55">
        <v>0.72</v>
      </c>
    </row>
    <row r="3547" ht="14.25" customHeight="1" outlineLevel="1" spans="152:168">
      <c r="EV3547" s="55">
        <v>3540</v>
      </c>
      <c r="EW3547" s="55" t="s">
        <v>1678</v>
      </c>
      <c r="EX3547" s="55" t="s">
        <v>1701</v>
      </c>
      <c r="EY3547" s="55">
        <v>1</v>
      </c>
      <c r="EZ3547" s="55">
        <v>1995</v>
      </c>
      <c r="FA3547" s="55">
        <v>2999</v>
      </c>
      <c r="FB3547" s="55" t="s">
        <v>1262</v>
      </c>
      <c r="FC3547" s="55" t="s">
        <v>1258</v>
      </c>
      <c r="FD3547" s="55">
        <v>0</v>
      </c>
      <c r="FF3547" s="55">
        <v>3540</v>
      </c>
      <c r="FG3547" s="55" t="s">
        <v>1313</v>
      </c>
      <c r="FH3547" s="55" t="s">
        <v>1263</v>
      </c>
      <c r="FI3547" s="55">
        <v>12</v>
      </c>
      <c r="FJ3547" s="55">
        <v>400000</v>
      </c>
      <c r="FK3547" s="55" t="s">
        <v>1249</v>
      </c>
      <c r="FL3547" s="55">
        <v>0.72</v>
      </c>
    </row>
    <row r="3548" ht="14.25" customHeight="1" outlineLevel="1" spans="152:168">
      <c r="EV3548" s="55">
        <v>3541</v>
      </c>
      <c r="EW3548" s="55" t="s">
        <v>1678</v>
      </c>
      <c r="EX3548" s="55" t="s">
        <v>1756</v>
      </c>
      <c r="EY3548" s="55">
        <v>1</v>
      </c>
      <c r="EZ3548" s="55">
        <v>0</v>
      </c>
      <c r="FA3548" s="55">
        <v>1994</v>
      </c>
      <c r="FB3548" s="55" t="s">
        <v>1361</v>
      </c>
      <c r="FC3548" s="55" t="s">
        <v>1258</v>
      </c>
      <c r="FD3548" s="55">
        <v>3.12</v>
      </c>
      <c r="FF3548" s="55">
        <v>3541</v>
      </c>
      <c r="FG3548" s="55" t="s">
        <v>1313</v>
      </c>
      <c r="FH3548" s="55" t="s">
        <v>1263</v>
      </c>
      <c r="FI3548" s="55">
        <v>12</v>
      </c>
      <c r="FJ3548" s="55">
        <v>530000</v>
      </c>
      <c r="FK3548" s="55" t="s">
        <v>1249</v>
      </c>
      <c r="FL3548" s="55">
        <v>0.72</v>
      </c>
    </row>
    <row r="3549" ht="14.25" customHeight="1" outlineLevel="1" spans="152:168">
      <c r="EV3549" s="55">
        <v>3542</v>
      </c>
      <c r="EW3549" s="55" t="s">
        <v>1678</v>
      </c>
      <c r="EX3549" s="55" t="s">
        <v>1756</v>
      </c>
      <c r="EY3549" s="55">
        <v>1</v>
      </c>
      <c r="EZ3549" s="55">
        <v>1995</v>
      </c>
      <c r="FA3549" s="55">
        <v>2999</v>
      </c>
      <c r="FB3549" s="55" t="s">
        <v>1361</v>
      </c>
      <c r="FC3549" s="55" t="s">
        <v>1258</v>
      </c>
      <c r="FD3549" s="55">
        <v>3.12</v>
      </c>
      <c r="FF3549" s="55">
        <v>3542</v>
      </c>
      <c r="FG3549" s="55" t="s">
        <v>1313</v>
      </c>
      <c r="FH3549" s="55" t="s">
        <v>1263</v>
      </c>
      <c r="FI3549" s="55">
        <v>12</v>
      </c>
      <c r="FJ3549" s="55">
        <v>540000</v>
      </c>
      <c r="FK3549" s="55" t="s">
        <v>1249</v>
      </c>
      <c r="FL3549" s="55">
        <v>0.72</v>
      </c>
    </row>
    <row r="3550" ht="14.25" customHeight="1" outlineLevel="1" spans="152:168">
      <c r="EV3550" s="55">
        <v>3543</v>
      </c>
      <c r="EW3550" s="55" t="s">
        <v>1678</v>
      </c>
      <c r="EX3550" s="55" t="s">
        <v>1756</v>
      </c>
      <c r="EY3550" s="55">
        <v>2</v>
      </c>
      <c r="EZ3550" s="55">
        <v>0</v>
      </c>
      <c r="FA3550" s="55">
        <v>1994</v>
      </c>
      <c r="FB3550" s="55" t="s">
        <v>1361</v>
      </c>
      <c r="FC3550" s="55" t="s">
        <v>1258</v>
      </c>
      <c r="FD3550" s="55">
        <v>2.94</v>
      </c>
      <c r="FF3550" s="55">
        <v>3543</v>
      </c>
      <c r="FG3550" s="55" t="s">
        <v>1313</v>
      </c>
      <c r="FH3550" s="55" t="s">
        <v>1263</v>
      </c>
      <c r="FI3550" s="55">
        <v>13</v>
      </c>
      <c r="FJ3550" s="55">
        <v>0</v>
      </c>
      <c r="FK3550" s="55" t="s">
        <v>1249</v>
      </c>
      <c r="FL3550" s="55">
        <v>0.89</v>
      </c>
    </row>
    <row r="3551" ht="14.25" customHeight="1" outlineLevel="1" spans="152:168">
      <c r="EV3551" s="55">
        <v>3544</v>
      </c>
      <c r="EW3551" s="55" t="s">
        <v>1678</v>
      </c>
      <c r="EX3551" s="55" t="s">
        <v>1756</v>
      </c>
      <c r="EY3551" s="55">
        <v>2</v>
      </c>
      <c r="EZ3551" s="55">
        <v>1995</v>
      </c>
      <c r="FA3551" s="55">
        <v>2999</v>
      </c>
      <c r="FB3551" s="55" t="s">
        <v>1361</v>
      </c>
      <c r="FC3551" s="55" t="s">
        <v>1258</v>
      </c>
      <c r="FD3551" s="55">
        <v>2.94</v>
      </c>
      <c r="FF3551" s="55">
        <v>3544</v>
      </c>
      <c r="FG3551" s="55" t="s">
        <v>1313</v>
      </c>
      <c r="FH3551" s="55" t="s">
        <v>1263</v>
      </c>
      <c r="FI3551" s="55">
        <v>13</v>
      </c>
      <c r="FJ3551" s="55">
        <v>1000</v>
      </c>
      <c r="FK3551" s="55" t="s">
        <v>1249</v>
      </c>
      <c r="FL3551" s="55">
        <v>0.89</v>
      </c>
    </row>
    <row r="3552" ht="14.25" customHeight="1" outlineLevel="1" spans="152:168">
      <c r="EV3552" s="55">
        <v>3545</v>
      </c>
      <c r="EW3552" s="55" t="s">
        <v>1678</v>
      </c>
      <c r="EX3552" s="55" t="s">
        <v>1756</v>
      </c>
      <c r="EY3552" s="55">
        <v>3</v>
      </c>
      <c r="EZ3552" s="55">
        <v>0</v>
      </c>
      <c r="FA3552" s="55">
        <v>1994</v>
      </c>
      <c r="FB3552" s="55" t="s">
        <v>1262</v>
      </c>
      <c r="FC3552" s="55" t="s">
        <v>1258</v>
      </c>
      <c r="FD3552" s="55">
        <v>0</v>
      </c>
      <c r="FF3552" s="55">
        <v>3545</v>
      </c>
      <c r="FG3552" s="55" t="s">
        <v>1313</v>
      </c>
      <c r="FH3552" s="55" t="s">
        <v>1263</v>
      </c>
      <c r="FI3552" s="55">
        <v>13</v>
      </c>
      <c r="FJ3552" s="55">
        <v>2500</v>
      </c>
      <c r="FK3552" s="55" t="s">
        <v>1249</v>
      </c>
      <c r="FL3552" s="55">
        <v>0.79</v>
      </c>
    </row>
    <row r="3553" ht="14.25" customHeight="1" outlineLevel="1" spans="152:168">
      <c r="EV3553" s="55">
        <v>3546</v>
      </c>
      <c r="EW3553" s="55" t="s">
        <v>1678</v>
      </c>
      <c r="EX3553" s="55" t="s">
        <v>1756</v>
      </c>
      <c r="EY3553" s="55">
        <v>3</v>
      </c>
      <c r="EZ3553" s="55">
        <v>1995</v>
      </c>
      <c r="FA3553" s="55">
        <v>2999</v>
      </c>
      <c r="FB3553" s="55" t="s">
        <v>1262</v>
      </c>
      <c r="FC3553" s="55" t="s">
        <v>1258</v>
      </c>
      <c r="FD3553" s="55">
        <v>0</v>
      </c>
      <c r="FF3553" s="55">
        <v>3546</v>
      </c>
      <c r="FG3553" s="55" t="s">
        <v>1313</v>
      </c>
      <c r="FH3553" s="55" t="s">
        <v>1263</v>
      </c>
      <c r="FI3553" s="55">
        <v>13</v>
      </c>
      <c r="FJ3553" s="55">
        <v>5000</v>
      </c>
      <c r="FK3553" s="55" t="s">
        <v>1249</v>
      </c>
      <c r="FL3553" s="55">
        <v>0.72</v>
      </c>
    </row>
    <row r="3554" ht="14.25" customHeight="1" outlineLevel="1" spans="152:168">
      <c r="EV3554" s="55">
        <v>3547</v>
      </c>
      <c r="EW3554" s="55" t="s">
        <v>1678</v>
      </c>
      <c r="EX3554" s="55" t="s">
        <v>1410</v>
      </c>
      <c r="EY3554" s="55">
        <v>1</v>
      </c>
      <c r="EZ3554" s="55">
        <v>0</v>
      </c>
      <c r="FA3554" s="55">
        <v>1994</v>
      </c>
      <c r="FB3554" s="55" t="s">
        <v>1361</v>
      </c>
      <c r="FC3554" s="55" t="s">
        <v>1258</v>
      </c>
      <c r="FD3554" s="55">
        <v>2.5</v>
      </c>
      <c r="FF3554" s="55">
        <v>3547</v>
      </c>
      <c r="FG3554" s="55" t="s">
        <v>1313</v>
      </c>
      <c r="FH3554" s="55" t="s">
        <v>1263</v>
      </c>
      <c r="FI3554" s="55">
        <v>13</v>
      </c>
      <c r="FJ3554" s="55">
        <v>10000</v>
      </c>
      <c r="FK3554" s="55" t="s">
        <v>1249</v>
      </c>
      <c r="FL3554" s="55">
        <v>0.72</v>
      </c>
    </row>
    <row r="3555" ht="14.25" customHeight="1" outlineLevel="1" spans="152:168">
      <c r="EV3555" s="55">
        <v>3548</v>
      </c>
      <c r="EW3555" s="55" t="s">
        <v>1678</v>
      </c>
      <c r="EX3555" s="55" t="s">
        <v>1410</v>
      </c>
      <c r="EY3555" s="55">
        <v>1</v>
      </c>
      <c r="EZ3555" s="55">
        <v>1995</v>
      </c>
      <c r="FA3555" s="55">
        <v>2999</v>
      </c>
      <c r="FB3555" s="55" t="s">
        <v>1361</v>
      </c>
      <c r="FC3555" s="55" t="s">
        <v>1258</v>
      </c>
      <c r="FD3555" s="55">
        <v>2.5</v>
      </c>
      <c r="FF3555" s="55">
        <v>3548</v>
      </c>
      <c r="FG3555" s="55" t="s">
        <v>1313</v>
      </c>
      <c r="FH3555" s="55" t="s">
        <v>1263</v>
      </c>
      <c r="FI3555" s="55">
        <v>13</v>
      </c>
      <c r="FJ3555" s="55">
        <v>25000</v>
      </c>
      <c r="FK3555" s="55" t="s">
        <v>1249</v>
      </c>
      <c r="FL3555" s="55">
        <v>0.72</v>
      </c>
    </row>
    <row r="3556" ht="14.25" customHeight="1" outlineLevel="1" spans="152:168">
      <c r="EV3556" s="55">
        <v>3549</v>
      </c>
      <c r="EW3556" s="55" t="s">
        <v>1678</v>
      </c>
      <c r="EX3556" s="55" t="s">
        <v>1410</v>
      </c>
      <c r="EY3556" s="55">
        <v>2</v>
      </c>
      <c r="EZ3556" s="55">
        <v>0</v>
      </c>
      <c r="FA3556" s="55">
        <v>1994</v>
      </c>
      <c r="FB3556" s="55" t="s">
        <v>1361</v>
      </c>
      <c r="FC3556" s="55" t="s">
        <v>1258</v>
      </c>
      <c r="FD3556" s="55">
        <v>2.5</v>
      </c>
      <c r="FF3556" s="55">
        <v>3549</v>
      </c>
      <c r="FG3556" s="55" t="s">
        <v>1313</v>
      </c>
      <c r="FH3556" s="55" t="s">
        <v>1263</v>
      </c>
      <c r="FI3556" s="55">
        <v>13</v>
      </c>
      <c r="FJ3556" s="55">
        <v>50000</v>
      </c>
      <c r="FK3556" s="55" t="s">
        <v>1249</v>
      </c>
      <c r="FL3556" s="55">
        <v>0.72</v>
      </c>
    </row>
    <row r="3557" ht="14.25" customHeight="1" outlineLevel="1" spans="152:168">
      <c r="EV3557" s="55">
        <v>3550</v>
      </c>
      <c r="EW3557" s="55" t="s">
        <v>1678</v>
      </c>
      <c r="EX3557" s="55" t="s">
        <v>1410</v>
      </c>
      <c r="EY3557" s="55">
        <v>2</v>
      </c>
      <c r="EZ3557" s="55">
        <v>1995</v>
      </c>
      <c r="FA3557" s="55">
        <v>2999</v>
      </c>
      <c r="FB3557" s="55" t="s">
        <v>1361</v>
      </c>
      <c r="FC3557" s="55" t="s">
        <v>1258</v>
      </c>
      <c r="FD3557" s="55">
        <v>2.5</v>
      </c>
      <c r="FF3557" s="55">
        <v>3550</v>
      </c>
      <c r="FG3557" s="55" t="s">
        <v>1313</v>
      </c>
      <c r="FH3557" s="55" t="s">
        <v>1263</v>
      </c>
      <c r="FI3557" s="55">
        <v>13</v>
      </c>
      <c r="FJ3557" s="55">
        <v>80000</v>
      </c>
      <c r="FK3557" s="55" t="s">
        <v>1249</v>
      </c>
      <c r="FL3557" s="55">
        <v>0.72</v>
      </c>
    </row>
    <row r="3558" ht="14.25" customHeight="1" outlineLevel="1" spans="152:168">
      <c r="EV3558" s="55">
        <v>3551</v>
      </c>
      <c r="EW3558" s="55" t="s">
        <v>1678</v>
      </c>
      <c r="EX3558" s="55" t="s">
        <v>1410</v>
      </c>
      <c r="EY3558" s="55">
        <v>3</v>
      </c>
      <c r="EZ3558" s="55">
        <v>0</v>
      </c>
      <c r="FA3558" s="55">
        <v>1994</v>
      </c>
      <c r="FB3558" s="55" t="s">
        <v>1361</v>
      </c>
      <c r="FC3558" s="55" t="s">
        <v>1258</v>
      </c>
      <c r="FD3558" s="55">
        <v>2.5</v>
      </c>
      <c r="FF3558" s="55">
        <v>3551</v>
      </c>
      <c r="FG3558" s="55" t="s">
        <v>1313</v>
      </c>
      <c r="FH3558" s="55" t="s">
        <v>1263</v>
      </c>
      <c r="FI3558" s="55">
        <v>13</v>
      </c>
      <c r="FJ3558" s="55">
        <v>130000</v>
      </c>
      <c r="FK3558" s="55" t="s">
        <v>1249</v>
      </c>
      <c r="FL3558" s="55">
        <v>0.72</v>
      </c>
    </row>
    <row r="3559" ht="14.25" customHeight="1" outlineLevel="1" spans="152:168">
      <c r="EV3559" s="55">
        <v>3552</v>
      </c>
      <c r="EW3559" s="55" t="s">
        <v>1678</v>
      </c>
      <c r="EX3559" s="55" t="s">
        <v>1410</v>
      </c>
      <c r="EY3559" s="55">
        <v>3</v>
      </c>
      <c r="EZ3559" s="55">
        <v>1995</v>
      </c>
      <c r="FA3559" s="55">
        <v>2999</v>
      </c>
      <c r="FB3559" s="55" t="s">
        <v>1361</v>
      </c>
      <c r="FC3559" s="55" t="s">
        <v>1258</v>
      </c>
      <c r="FD3559" s="55">
        <v>2.5</v>
      </c>
      <c r="FF3559" s="55">
        <v>3552</v>
      </c>
      <c r="FG3559" s="55" t="s">
        <v>1313</v>
      </c>
      <c r="FH3559" s="55" t="s">
        <v>1263</v>
      </c>
      <c r="FI3559" s="55">
        <v>13</v>
      </c>
      <c r="FJ3559" s="55">
        <v>260000</v>
      </c>
      <c r="FK3559" s="55" t="s">
        <v>1249</v>
      </c>
      <c r="FL3559" s="55">
        <v>0.72</v>
      </c>
    </row>
    <row r="3560" ht="14.25" customHeight="1" outlineLevel="1" spans="152:168">
      <c r="EV3560" s="55">
        <v>3553</v>
      </c>
      <c r="EW3560" s="55" t="s">
        <v>1678</v>
      </c>
      <c r="EX3560" s="55" t="s">
        <v>1410</v>
      </c>
      <c r="EY3560" s="55">
        <v>4</v>
      </c>
      <c r="EZ3560" s="55">
        <v>0</v>
      </c>
      <c r="FA3560" s="55">
        <v>1994</v>
      </c>
      <c r="FB3560" s="55" t="s">
        <v>1361</v>
      </c>
      <c r="FC3560" s="55" t="s">
        <v>1258</v>
      </c>
      <c r="FD3560" s="55">
        <v>2.5</v>
      </c>
      <c r="FF3560" s="55">
        <v>3553</v>
      </c>
      <c r="FG3560" s="55" t="s">
        <v>1313</v>
      </c>
      <c r="FH3560" s="55" t="s">
        <v>1263</v>
      </c>
      <c r="FI3560" s="55">
        <v>13</v>
      </c>
      <c r="FJ3560" s="55">
        <v>400000</v>
      </c>
      <c r="FK3560" s="55" t="s">
        <v>1249</v>
      </c>
      <c r="FL3560" s="55">
        <v>0.72</v>
      </c>
    </row>
    <row r="3561" ht="14.25" customHeight="1" outlineLevel="1" spans="152:168">
      <c r="EV3561" s="55">
        <v>3554</v>
      </c>
      <c r="EW3561" s="55" t="s">
        <v>1678</v>
      </c>
      <c r="EX3561" s="55" t="s">
        <v>1410</v>
      </c>
      <c r="EY3561" s="55">
        <v>4</v>
      </c>
      <c r="EZ3561" s="55">
        <v>1995</v>
      </c>
      <c r="FA3561" s="55">
        <v>2999</v>
      </c>
      <c r="FB3561" s="55" t="s">
        <v>1361</v>
      </c>
      <c r="FC3561" s="55" t="s">
        <v>1258</v>
      </c>
      <c r="FD3561" s="55">
        <v>2.5</v>
      </c>
      <c r="FF3561" s="55">
        <v>3554</v>
      </c>
      <c r="FG3561" s="55" t="s">
        <v>1313</v>
      </c>
      <c r="FH3561" s="55" t="s">
        <v>1263</v>
      </c>
      <c r="FI3561" s="55">
        <v>13</v>
      </c>
      <c r="FJ3561" s="55">
        <v>530000</v>
      </c>
      <c r="FK3561" s="55" t="s">
        <v>1249</v>
      </c>
      <c r="FL3561" s="55">
        <v>0.72</v>
      </c>
    </row>
    <row r="3562" ht="14.25" customHeight="1" outlineLevel="1" spans="152:168">
      <c r="EV3562" s="55">
        <v>3555</v>
      </c>
      <c r="EW3562" s="55" t="s">
        <v>1678</v>
      </c>
      <c r="EX3562" s="55" t="s">
        <v>1410</v>
      </c>
      <c r="EY3562" s="55">
        <v>5</v>
      </c>
      <c r="EZ3562" s="55">
        <v>0</v>
      </c>
      <c r="FA3562" s="55">
        <v>1994</v>
      </c>
      <c r="FB3562" s="55" t="s">
        <v>1361</v>
      </c>
      <c r="FC3562" s="55" t="s">
        <v>1258</v>
      </c>
      <c r="FD3562" s="55">
        <v>2.5</v>
      </c>
      <c r="FF3562" s="55">
        <v>3555</v>
      </c>
      <c r="FG3562" s="55" t="s">
        <v>1313</v>
      </c>
      <c r="FH3562" s="55" t="s">
        <v>1263</v>
      </c>
      <c r="FI3562" s="55">
        <v>13</v>
      </c>
      <c r="FJ3562" s="55">
        <v>540000</v>
      </c>
      <c r="FK3562" s="55" t="s">
        <v>1249</v>
      </c>
      <c r="FL3562" s="55">
        <v>0.72</v>
      </c>
    </row>
    <row r="3563" ht="14.25" customHeight="1" outlineLevel="1" spans="152:168">
      <c r="EV3563" s="55">
        <v>3556</v>
      </c>
      <c r="EW3563" s="55" t="s">
        <v>1678</v>
      </c>
      <c r="EX3563" s="55" t="s">
        <v>1410</v>
      </c>
      <c r="EY3563" s="55">
        <v>5</v>
      </c>
      <c r="EZ3563" s="55">
        <v>1995</v>
      </c>
      <c r="FA3563" s="55">
        <v>2999</v>
      </c>
      <c r="FB3563" s="55" t="s">
        <v>1361</v>
      </c>
      <c r="FC3563" s="55" t="s">
        <v>1258</v>
      </c>
      <c r="FD3563" s="55">
        <v>2.5</v>
      </c>
      <c r="FF3563" s="55">
        <v>3556</v>
      </c>
      <c r="FG3563" s="55" t="s">
        <v>1313</v>
      </c>
      <c r="FH3563" s="55" t="s">
        <v>1263</v>
      </c>
      <c r="FI3563" s="55">
        <v>14</v>
      </c>
      <c r="FJ3563" s="55">
        <v>0</v>
      </c>
      <c r="FK3563" s="55" t="s">
        <v>1249</v>
      </c>
      <c r="FL3563" s="55">
        <v>0.89</v>
      </c>
    </row>
    <row r="3564" ht="14.25" customHeight="1" outlineLevel="1" spans="152:168">
      <c r="EV3564" s="55">
        <v>3557</v>
      </c>
      <c r="EW3564" s="55" t="s">
        <v>1678</v>
      </c>
      <c r="EX3564" s="55" t="s">
        <v>1410</v>
      </c>
      <c r="EY3564" s="55">
        <v>6</v>
      </c>
      <c r="EZ3564" s="55">
        <v>0</v>
      </c>
      <c r="FA3564" s="55">
        <v>1994</v>
      </c>
      <c r="FB3564" s="55" t="s">
        <v>1262</v>
      </c>
      <c r="FC3564" s="55" t="s">
        <v>1258</v>
      </c>
      <c r="FD3564" s="55">
        <v>0</v>
      </c>
      <c r="FF3564" s="55">
        <v>3557</v>
      </c>
      <c r="FG3564" s="55" t="s">
        <v>1313</v>
      </c>
      <c r="FH3564" s="55" t="s">
        <v>1263</v>
      </c>
      <c r="FI3564" s="55">
        <v>14</v>
      </c>
      <c r="FJ3564" s="55">
        <v>1000</v>
      </c>
      <c r="FK3564" s="55" t="s">
        <v>1249</v>
      </c>
      <c r="FL3564" s="55">
        <v>0.89</v>
      </c>
    </row>
    <row r="3565" ht="14.25" customHeight="1" outlineLevel="1" spans="152:168">
      <c r="EV3565" s="55">
        <v>3558</v>
      </c>
      <c r="EW3565" s="55" t="s">
        <v>1678</v>
      </c>
      <c r="EX3565" s="55" t="s">
        <v>1410</v>
      </c>
      <c r="EY3565" s="55">
        <v>6</v>
      </c>
      <c r="EZ3565" s="55">
        <v>1995</v>
      </c>
      <c r="FA3565" s="55">
        <v>2999</v>
      </c>
      <c r="FB3565" s="55" t="s">
        <v>1262</v>
      </c>
      <c r="FC3565" s="55" t="s">
        <v>1258</v>
      </c>
      <c r="FD3565" s="55">
        <v>0</v>
      </c>
      <c r="FF3565" s="55">
        <v>3558</v>
      </c>
      <c r="FG3565" s="55" t="s">
        <v>1313</v>
      </c>
      <c r="FH3565" s="55" t="s">
        <v>1263</v>
      </c>
      <c r="FI3565" s="55">
        <v>14</v>
      </c>
      <c r="FJ3565" s="55">
        <v>2500</v>
      </c>
      <c r="FK3565" s="55" t="s">
        <v>1249</v>
      </c>
      <c r="FL3565" s="55">
        <v>0.79</v>
      </c>
    </row>
    <row r="3566" ht="14.25" customHeight="1" outlineLevel="1" spans="152:168">
      <c r="EV3566" s="55">
        <v>3559</v>
      </c>
      <c r="EW3566" s="55" t="s">
        <v>1678</v>
      </c>
      <c r="EX3566" s="55" t="s">
        <v>1810</v>
      </c>
      <c r="EY3566" s="55">
        <v>1</v>
      </c>
      <c r="EZ3566" s="55">
        <v>0</v>
      </c>
      <c r="FA3566" s="55">
        <v>1994</v>
      </c>
      <c r="FB3566" s="55" t="s">
        <v>1361</v>
      </c>
      <c r="FC3566" s="55" t="s">
        <v>1258</v>
      </c>
      <c r="FD3566" s="55">
        <v>2.5</v>
      </c>
      <c r="FF3566" s="55">
        <v>3559</v>
      </c>
      <c r="FG3566" s="55" t="s">
        <v>1313</v>
      </c>
      <c r="FH3566" s="55" t="s">
        <v>1263</v>
      </c>
      <c r="FI3566" s="55">
        <v>14</v>
      </c>
      <c r="FJ3566" s="55">
        <v>5000</v>
      </c>
      <c r="FK3566" s="55" t="s">
        <v>1249</v>
      </c>
      <c r="FL3566" s="55">
        <v>0.72</v>
      </c>
    </row>
    <row r="3567" ht="14.25" customHeight="1" outlineLevel="1" spans="152:168">
      <c r="EV3567" s="55">
        <v>3560</v>
      </c>
      <c r="EW3567" s="55" t="s">
        <v>1678</v>
      </c>
      <c r="EX3567" s="55" t="s">
        <v>1810</v>
      </c>
      <c r="EY3567" s="55">
        <v>1</v>
      </c>
      <c r="EZ3567" s="55">
        <v>1995</v>
      </c>
      <c r="FA3567" s="55">
        <v>2999</v>
      </c>
      <c r="FB3567" s="55" t="s">
        <v>1361</v>
      </c>
      <c r="FC3567" s="55" t="s">
        <v>1258</v>
      </c>
      <c r="FD3567" s="55">
        <v>2.5</v>
      </c>
      <c r="FF3567" s="55">
        <v>3560</v>
      </c>
      <c r="FG3567" s="55" t="s">
        <v>1313</v>
      </c>
      <c r="FH3567" s="55" t="s">
        <v>1263</v>
      </c>
      <c r="FI3567" s="55">
        <v>14</v>
      </c>
      <c r="FJ3567" s="55">
        <v>10000</v>
      </c>
      <c r="FK3567" s="55" t="s">
        <v>1249</v>
      </c>
      <c r="FL3567" s="55">
        <v>0.72</v>
      </c>
    </row>
    <row r="3568" ht="14.25" customHeight="1" outlineLevel="1" spans="152:168">
      <c r="EV3568" s="55">
        <v>3561</v>
      </c>
      <c r="EW3568" s="55" t="s">
        <v>1678</v>
      </c>
      <c r="EX3568" s="55" t="s">
        <v>1810</v>
      </c>
      <c r="EY3568" s="55">
        <v>2</v>
      </c>
      <c r="EZ3568" s="55">
        <v>0</v>
      </c>
      <c r="FA3568" s="55">
        <v>1994</v>
      </c>
      <c r="FB3568" s="55" t="s">
        <v>1361</v>
      </c>
      <c r="FC3568" s="55" t="s">
        <v>1258</v>
      </c>
      <c r="FD3568" s="55">
        <v>2.5</v>
      </c>
      <c r="FF3568" s="55">
        <v>3561</v>
      </c>
      <c r="FG3568" s="55" t="s">
        <v>1313</v>
      </c>
      <c r="FH3568" s="55" t="s">
        <v>1263</v>
      </c>
      <c r="FI3568" s="55">
        <v>14</v>
      </c>
      <c r="FJ3568" s="55">
        <v>25000</v>
      </c>
      <c r="FK3568" s="55" t="s">
        <v>1249</v>
      </c>
      <c r="FL3568" s="55">
        <v>0.72</v>
      </c>
    </row>
    <row r="3569" ht="14.25" customHeight="1" outlineLevel="1" spans="152:168">
      <c r="EV3569" s="55">
        <v>3562</v>
      </c>
      <c r="EW3569" s="55" t="s">
        <v>1678</v>
      </c>
      <c r="EX3569" s="55" t="s">
        <v>1810</v>
      </c>
      <c r="EY3569" s="55">
        <v>2</v>
      </c>
      <c r="EZ3569" s="55">
        <v>1995</v>
      </c>
      <c r="FA3569" s="55">
        <v>2999</v>
      </c>
      <c r="FB3569" s="55" t="s">
        <v>1361</v>
      </c>
      <c r="FC3569" s="55" t="s">
        <v>1258</v>
      </c>
      <c r="FD3569" s="55">
        <v>2.5</v>
      </c>
      <c r="FF3569" s="55">
        <v>3562</v>
      </c>
      <c r="FG3569" s="55" t="s">
        <v>1313</v>
      </c>
      <c r="FH3569" s="55" t="s">
        <v>1263</v>
      </c>
      <c r="FI3569" s="55">
        <v>14</v>
      </c>
      <c r="FJ3569" s="55">
        <v>50000</v>
      </c>
      <c r="FK3569" s="55" t="s">
        <v>1249</v>
      </c>
      <c r="FL3569" s="55">
        <v>0.72</v>
      </c>
    </row>
    <row r="3570" ht="14.25" customHeight="1" outlineLevel="1" spans="152:168">
      <c r="EV3570" s="55">
        <v>3563</v>
      </c>
      <c r="EW3570" s="55" t="s">
        <v>1678</v>
      </c>
      <c r="EX3570" s="55" t="s">
        <v>1810</v>
      </c>
      <c r="EY3570" s="55">
        <v>3</v>
      </c>
      <c r="EZ3570" s="55">
        <v>0</v>
      </c>
      <c r="FA3570" s="55">
        <v>1994</v>
      </c>
      <c r="FB3570" s="55" t="s">
        <v>1262</v>
      </c>
      <c r="FC3570" s="55" t="s">
        <v>1258</v>
      </c>
      <c r="FD3570" s="55">
        <v>0</v>
      </c>
      <c r="FF3570" s="55">
        <v>3563</v>
      </c>
      <c r="FG3570" s="55" t="s">
        <v>1313</v>
      </c>
      <c r="FH3570" s="55" t="s">
        <v>1263</v>
      </c>
      <c r="FI3570" s="55">
        <v>14</v>
      </c>
      <c r="FJ3570" s="55">
        <v>80000</v>
      </c>
      <c r="FK3570" s="55" t="s">
        <v>1249</v>
      </c>
      <c r="FL3570" s="55">
        <v>0.72</v>
      </c>
    </row>
    <row r="3571" ht="14.25" customHeight="1" outlineLevel="1" spans="152:168">
      <c r="EV3571" s="55">
        <v>3564</v>
      </c>
      <c r="EW3571" s="55" t="s">
        <v>1678</v>
      </c>
      <c r="EX3571" s="55" t="s">
        <v>1810</v>
      </c>
      <c r="EY3571" s="55">
        <v>3</v>
      </c>
      <c r="EZ3571" s="55">
        <v>1995</v>
      </c>
      <c r="FA3571" s="55">
        <v>2999</v>
      </c>
      <c r="FB3571" s="55" t="s">
        <v>1262</v>
      </c>
      <c r="FC3571" s="55" t="s">
        <v>1258</v>
      </c>
      <c r="FD3571" s="55">
        <v>0</v>
      </c>
      <c r="FF3571" s="55">
        <v>3564</v>
      </c>
      <c r="FG3571" s="55" t="s">
        <v>1313</v>
      </c>
      <c r="FH3571" s="55" t="s">
        <v>1263</v>
      </c>
      <c r="FI3571" s="55">
        <v>14</v>
      </c>
      <c r="FJ3571" s="55">
        <v>130000</v>
      </c>
      <c r="FK3571" s="55" t="s">
        <v>1249</v>
      </c>
      <c r="FL3571" s="55">
        <v>0.72</v>
      </c>
    </row>
    <row r="3572" ht="14.25" customHeight="1" outlineLevel="1" spans="152:168">
      <c r="EV3572" s="55">
        <v>3565</v>
      </c>
      <c r="EW3572" s="55" t="s">
        <v>1678</v>
      </c>
      <c r="EX3572" s="55" t="s">
        <v>1810</v>
      </c>
      <c r="EY3572" s="55">
        <v>4</v>
      </c>
      <c r="EZ3572" s="55">
        <v>0</v>
      </c>
      <c r="FA3572" s="55">
        <v>1994</v>
      </c>
      <c r="FB3572" s="55" t="s">
        <v>1262</v>
      </c>
      <c r="FC3572" s="55" t="s">
        <v>1258</v>
      </c>
      <c r="FD3572" s="55">
        <v>0</v>
      </c>
      <c r="FF3572" s="55">
        <v>3565</v>
      </c>
      <c r="FG3572" s="55" t="s">
        <v>1313</v>
      </c>
      <c r="FH3572" s="55" t="s">
        <v>1263</v>
      </c>
      <c r="FI3572" s="55">
        <v>14</v>
      </c>
      <c r="FJ3572" s="55">
        <v>260000</v>
      </c>
      <c r="FK3572" s="55" t="s">
        <v>1249</v>
      </c>
      <c r="FL3572" s="55">
        <v>0.72</v>
      </c>
    </row>
    <row r="3573" ht="14.25" customHeight="1" outlineLevel="1" spans="152:168">
      <c r="EV3573" s="55">
        <v>3566</v>
      </c>
      <c r="EW3573" s="55" t="s">
        <v>1678</v>
      </c>
      <c r="EX3573" s="55" t="s">
        <v>1810</v>
      </c>
      <c r="EY3573" s="55">
        <v>4</v>
      </c>
      <c r="EZ3573" s="55">
        <v>1995</v>
      </c>
      <c r="FA3573" s="55">
        <v>2999</v>
      </c>
      <c r="FB3573" s="55" t="s">
        <v>1262</v>
      </c>
      <c r="FC3573" s="55" t="s">
        <v>1258</v>
      </c>
      <c r="FD3573" s="55">
        <v>0</v>
      </c>
      <c r="FF3573" s="55">
        <v>3566</v>
      </c>
      <c r="FG3573" s="55" t="s">
        <v>1313</v>
      </c>
      <c r="FH3573" s="55" t="s">
        <v>1263</v>
      </c>
      <c r="FI3573" s="55">
        <v>14</v>
      </c>
      <c r="FJ3573" s="55">
        <v>400000</v>
      </c>
      <c r="FK3573" s="55" t="s">
        <v>1249</v>
      </c>
      <c r="FL3573" s="55">
        <v>0.72</v>
      </c>
    </row>
    <row r="3574" ht="14.25" customHeight="1" outlineLevel="1" spans="152:168">
      <c r="EV3574" s="55">
        <v>3567</v>
      </c>
      <c r="EW3574" s="55" t="s">
        <v>1678</v>
      </c>
      <c r="EX3574" s="55" t="s">
        <v>1644</v>
      </c>
      <c r="EY3574" s="55">
        <v>1</v>
      </c>
      <c r="EZ3574" s="55">
        <v>0</v>
      </c>
      <c r="FA3574" s="55">
        <v>1994</v>
      </c>
      <c r="FB3574" s="55" t="s">
        <v>1361</v>
      </c>
      <c r="FC3574" s="55" t="s">
        <v>1258</v>
      </c>
      <c r="FD3574" s="55">
        <v>2.5</v>
      </c>
      <c r="FF3574" s="55">
        <v>3567</v>
      </c>
      <c r="FG3574" s="55" t="s">
        <v>1313</v>
      </c>
      <c r="FH3574" s="55" t="s">
        <v>1263</v>
      </c>
      <c r="FI3574" s="55">
        <v>14</v>
      </c>
      <c r="FJ3574" s="55">
        <v>530000</v>
      </c>
      <c r="FK3574" s="55" t="s">
        <v>1249</v>
      </c>
      <c r="FL3574" s="55">
        <v>0.72</v>
      </c>
    </row>
    <row r="3575" ht="14.25" customHeight="1" outlineLevel="1" spans="152:168">
      <c r="EV3575" s="55">
        <v>3568</v>
      </c>
      <c r="EW3575" s="55" t="s">
        <v>1678</v>
      </c>
      <c r="EX3575" s="55" t="s">
        <v>1644</v>
      </c>
      <c r="EY3575" s="55">
        <v>1</v>
      </c>
      <c r="EZ3575" s="55">
        <v>1995</v>
      </c>
      <c r="FA3575" s="55">
        <v>2999</v>
      </c>
      <c r="FB3575" s="55" t="s">
        <v>1361</v>
      </c>
      <c r="FC3575" s="55" t="s">
        <v>1258</v>
      </c>
      <c r="FD3575" s="55">
        <v>2.5</v>
      </c>
      <c r="FF3575" s="55">
        <v>3568</v>
      </c>
      <c r="FG3575" s="55" t="s">
        <v>1313</v>
      </c>
      <c r="FH3575" s="55" t="s">
        <v>1263</v>
      </c>
      <c r="FI3575" s="55">
        <v>14</v>
      </c>
      <c r="FJ3575" s="55">
        <v>540000</v>
      </c>
      <c r="FK3575" s="55" t="s">
        <v>1249</v>
      </c>
      <c r="FL3575" s="55">
        <v>0.72</v>
      </c>
    </row>
    <row r="3576" ht="14.25" customHeight="1" outlineLevel="1" spans="152:168">
      <c r="EV3576" s="55">
        <v>3569</v>
      </c>
      <c r="EW3576" s="55" t="s">
        <v>1678</v>
      </c>
      <c r="EX3576" s="55" t="s">
        <v>1644</v>
      </c>
      <c r="EY3576" s="55">
        <v>2</v>
      </c>
      <c r="EZ3576" s="55">
        <v>0</v>
      </c>
      <c r="FA3576" s="55">
        <v>1994</v>
      </c>
      <c r="FB3576" s="55" t="s">
        <v>1361</v>
      </c>
      <c r="FC3576" s="55" t="s">
        <v>1258</v>
      </c>
      <c r="FD3576" s="55">
        <v>2.5</v>
      </c>
      <c r="FF3576" s="55">
        <v>3569</v>
      </c>
      <c r="FG3576" s="55" t="s">
        <v>1313</v>
      </c>
      <c r="FH3576" s="55" t="s">
        <v>1263</v>
      </c>
      <c r="FI3576" s="55">
        <v>2</v>
      </c>
      <c r="FJ3576" s="55">
        <v>0</v>
      </c>
      <c r="FK3576" s="55" t="s">
        <v>1249</v>
      </c>
      <c r="FL3576" s="55">
        <v>1</v>
      </c>
    </row>
    <row r="3577" ht="14.25" customHeight="1" outlineLevel="1" spans="152:168">
      <c r="EV3577" s="55">
        <v>3570</v>
      </c>
      <c r="EW3577" s="55" t="s">
        <v>1678</v>
      </c>
      <c r="EX3577" s="55" t="s">
        <v>1644</v>
      </c>
      <c r="EY3577" s="55">
        <v>2</v>
      </c>
      <c r="EZ3577" s="55">
        <v>1995</v>
      </c>
      <c r="FA3577" s="55">
        <v>2999</v>
      </c>
      <c r="FB3577" s="55" t="s">
        <v>1361</v>
      </c>
      <c r="FC3577" s="55" t="s">
        <v>1258</v>
      </c>
      <c r="FD3577" s="55">
        <v>2.5</v>
      </c>
      <c r="FF3577" s="55">
        <v>3570</v>
      </c>
      <c r="FG3577" s="55" t="s">
        <v>1313</v>
      </c>
      <c r="FH3577" s="55" t="s">
        <v>1263</v>
      </c>
      <c r="FI3577" s="55">
        <v>2</v>
      </c>
      <c r="FJ3577" s="55">
        <v>1000</v>
      </c>
      <c r="FK3577" s="55" t="s">
        <v>1249</v>
      </c>
      <c r="FL3577" s="55">
        <v>0.95</v>
      </c>
    </row>
    <row r="3578" ht="14.25" customHeight="1" outlineLevel="1" spans="152:168">
      <c r="EV3578" s="55">
        <v>3571</v>
      </c>
      <c r="EW3578" s="55" t="s">
        <v>1678</v>
      </c>
      <c r="EX3578" s="55" t="s">
        <v>1644</v>
      </c>
      <c r="EY3578" s="55">
        <v>3</v>
      </c>
      <c r="EZ3578" s="55">
        <v>0</v>
      </c>
      <c r="FA3578" s="55">
        <v>1994</v>
      </c>
      <c r="FB3578" s="55" t="s">
        <v>1262</v>
      </c>
      <c r="FC3578" s="55" t="s">
        <v>1258</v>
      </c>
      <c r="FD3578" s="55">
        <v>0</v>
      </c>
      <c r="FF3578" s="55">
        <v>3571</v>
      </c>
      <c r="FG3578" s="55" t="s">
        <v>1313</v>
      </c>
      <c r="FH3578" s="55" t="s">
        <v>1263</v>
      </c>
      <c r="FI3578" s="55">
        <v>2</v>
      </c>
      <c r="FJ3578" s="55">
        <v>2500</v>
      </c>
      <c r="FK3578" s="55" t="s">
        <v>1249</v>
      </c>
      <c r="FL3578" s="55">
        <v>0.9</v>
      </c>
    </row>
    <row r="3579" ht="14.25" customHeight="1" outlineLevel="1" spans="152:168">
      <c r="EV3579" s="55">
        <v>3572</v>
      </c>
      <c r="EW3579" s="55" t="s">
        <v>1678</v>
      </c>
      <c r="EX3579" s="55" t="s">
        <v>1644</v>
      </c>
      <c r="EY3579" s="55">
        <v>3</v>
      </c>
      <c r="EZ3579" s="55">
        <v>1995</v>
      </c>
      <c r="FA3579" s="55">
        <v>2999</v>
      </c>
      <c r="FB3579" s="55" t="s">
        <v>1262</v>
      </c>
      <c r="FC3579" s="55" t="s">
        <v>1258</v>
      </c>
      <c r="FD3579" s="55">
        <v>0</v>
      </c>
      <c r="FF3579" s="55">
        <v>3572</v>
      </c>
      <c r="FG3579" s="55" t="s">
        <v>1313</v>
      </c>
      <c r="FH3579" s="55" t="s">
        <v>1263</v>
      </c>
      <c r="FI3579" s="55">
        <v>2</v>
      </c>
      <c r="FJ3579" s="55">
        <v>5000</v>
      </c>
      <c r="FK3579" s="55" t="s">
        <v>1249</v>
      </c>
      <c r="FL3579" s="55">
        <v>0.8</v>
      </c>
    </row>
    <row r="3580" ht="14.25" customHeight="1" outlineLevel="1" spans="152:168">
      <c r="EV3580" s="55">
        <v>3573</v>
      </c>
      <c r="EW3580" s="55" t="s">
        <v>1678</v>
      </c>
      <c r="EX3580" s="55" t="s">
        <v>1268</v>
      </c>
      <c r="EY3580" s="55">
        <v>1</v>
      </c>
      <c r="EZ3580" s="55">
        <v>0</v>
      </c>
      <c r="FA3580" s="55">
        <v>1994</v>
      </c>
      <c r="FB3580" s="55" t="s">
        <v>1262</v>
      </c>
      <c r="FC3580" s="55" t="s">
        <v>1258</v>
      </c>
      <c r="FD3580" s="55">
        <v>0</v>
      </c>
      <c r="FF3580" s="55">
        <v>3573</v>
      </c>
      <c r="FG3580" s="55" t="s">
        <v>1313</v>
      </c>
      <c r="FH3580" s="55" t="s">
        <v>1263</v>
      </c>
      <c r="FI3580" s="55">
        <v>2</v>
      </c>
      <c r="FJ3580" s="55">
        <v>10000</v>
      </c>
      <c r="FK3580" s="55" t="s">
        <v>1249</v>
      </c>
      <c r="FL3580" s="55">
        <v>0.7</v>
      </c>
    </row>
    <row r="3581" ht="14.25" customHeight="1" outlineLevel="1" spans="152:168">
      <c r="EV3581" s="55">
        <v>3574</v>
      </c>
      <c r="EW3581" s="55" t="s">
        <v>1678</v>
      </c>
      <c r="EX3581" s="55" t="s">
        <v>1268</v>
      </c>
      <c r="EY3581" s="55">
        <v>1</v>
      </c>
      <c r="EZ3581" s="55">
        <v>1995</v>
      </c>
      <c r="FA3581" s="55">
        <v>2999</v>
      </c>
      <c r="FB3581" s="55" t="s">
        <v>1262</v>
      </c>
      <c r="FC3581" s="55" t="s">
        <v>1258</v>
      </c>
      <c r="FD3581" s="55">
        <v>0</v>
      </c>
      <c r="FF3581" s="55">
        <v>3574</v>
      </c>
      <c r="FG3581" s="55" t="s">
        <v>1313</v>
      </c>
      <c r="FH3581" s="55" t="s">
        <v>1263</v>
      </c>
      <c r="FI3581" s="55">
        <v>2</v>
      </c>
      <c r="FJ3581" s="55">
        <v>25000</v>
      </c>
      <c r="FK3581" s="55" t="s">
        <v>1249</v>
      </c>
      <c r="FL3581" s="55">
        <v>0.6</v>
      </c>
    </row>
    <row r="3582" ht="14.25" customHeight="1" outlineLevel="1" spans="152:168">
      <c r="EV3582" s="55">
        <v>3575</v>
      </c>
      <c r="EW3582" s="55" t="s">
        <v>1678</v>
      </c>
      <c r="EX3582" s="55" t="s">
        <v>1268</v>
      </c>
      <c r="EY3582" s="55">
        <v>2</v>
      </c>
      <c r="EZ3582" s="55">
        <v>0</v>
      </c>
      <c r="FA3582" s="55">
        <v>1994</v>
      </c>
      <c r="FB3582" s="55" t="s">
        <v>1262</v>
      </c>
      <c r="FC3582" s="55" t="s">
        <v>1258</v>
      </c>
      <c r="FD3582" s="55">
        <v>0</v>
      </c>
      <c r="FF3582" s="55">
        <v>3575</v>
      </c>
      <c r="FG3582" s="55" t="s">
        <v>1313</v>
      </c>
      <c r="FH3582" s="55" t="s">
        <v>1263</v>
      </c>
      <c r="FI3582" s="55">
        <v>2</v>
      </c>
      <c r="FJ3582" s="55">
        <v>50000</v>
      </c>
      <c r="FK3582" s="55" t="s">
        <v>1249</v>
      </c>
      <c r="FL3582" s="55">
        <v>0.55</v>
      </c>
    </row>
    <row r="3583" ht="14.25" customHeight="1" outlineLevel="1" spans="152:168">
      <c r="EV3583" s="55">
        <v>3576</v>
      </c>
      <c r="EW3583" s="55" t="s">
        <v>1678</v>
      </c>
      <c r="EX3583" s="55" t="s">
        <v>1268</v>
      </c>
      <c r="EY3583" s="55">
        <v>2</v>
      </c>
      <c r="EZ3583" s="55">
        <v>1995</v>
      </c>
      <c r="FA3583" s="55">
        <v>2999</v>
      </c>
      <c r="FB3583" s="55" t="s">
        <v>1262</v>
      </c>
      <c r="FC3583" s="55" t="s">
        <v>1258</v>
      </c>
      <c r="FD3583" s="55">
        <v>0</v>
      </c>
      <c r="FF3583" s="55">
        <v>3576</v>
      </c>
      <c r="FG3583" s="55" t="s">
        <v>1313</v>
      </c>
      <c r="FH3583" s="55" t="s">
        <v>1263</v>
      </c>
      <c r="FI3583" s="55">
        <v>2</v>
      </c>
      <c r="FJ3583" s="55">
        <v>80000</v>
      </c>
      <c r="FK3583" s="55" t="s">
        <v>1249</v>
      </c>
      <c r="FL3583" s="55">
        <v>0.5</v>
      </c>
    </row>
    <row r="3584" ht="14.25" customHeight="1" outlineLevel="1" spans="152:168">
      <c r="EV3584" s="55">
        <v>3577</v>
      </c>
      <c r="EW3584" s="55" t="s">
        <v>1678</v>
      </c>
      <c r="EX3584" s="55" t="s">
        <v>1885</v>
      </c>
      <c r="EY3584" s="55">
        <v>1</v>
      </c>
      <c r="EZ3584" s="55">
        <v>0</v>
      </c>
      <c r="FA3584" s="55">
        <v>1994</v>
      </c>
      <c r="FB3584" s="55" t="s">
        <v>1262</v>
      </c>
      <c r="FC3584" s="55" t="s">
        <v>1258</v>
      </c>
      <c r="FD3584" s="55">
        <v>0</v>
      </c>
      <c r="FF3584" s="55">
        <v>3577</v>
      </c>
      <c r="FG3584" s="55" t="s">
        <v>1313</v>
      </c>
      <c r="FH3584" s="55" t="s">
        <v>1263</v>
      </c>
      <c r="FI3584" s="55">
        <v>2</v>
      </c>
      <c r="FJ3584" s="55">
        <v>130000</v>
      </c>
      <c r="FK3584" s="55" t="s">
        <v>1249</v>
      </c>
      <c r="FL3584" s="55">
        <v>0.5</v>
      </c>
    </row>
    <row r="3585" ht="14.25" customHeight="1" outlineLevel="1" spans="152:168">
      <c r="EV3585" s="55">
        <v>3578</v>
      </c>
      <c r="EW3585" s="55" t="s">
        <v>1678</v>
      </c>
      <c r="EX3585" s="55" t="s">
        <v>1885</v>
      </c>
      <c r="EY3585" s="55">
        <v>1</v>
      </c>
      <c r="EZ3585" s="55">
        <v>1995</v>
      </c>
      <c r="FA3585" s="55">
        <v>2999</v>
      </c>
      <c r="FB3585" s="55" t="s">
        <v>1262</v>
      </c>
      <c r="FC3585" s="55" t="s">
        <v>1258</v>
      </c>
      <c r="FD3585" s="55">
        <v>0</v>
      </c>
      <c r="FF3585" s="55">
        <v>3578</v>
      </c>
      <c r="FG3585" s="55" t="s">
        <v>1313</v>
      </c>
      <c r="FH3585" s="55" t="s">
        <v>1263</v>
      </c>
      <c r="FI3585" s="55">
        <v>2</v>
      </c>
      <c r="FJ3585" s="55">
        <v>260000</v>
      </c>
      <c r="FK3585" s="55" t="s">
        <v>1249</v>
      </c>
      <c r="FL3585" s="55">
        <v>0.5</v>
      </c>
    </row>
    <row r="3586" ht="14.25" customHeight="1" outlineLevel="1" spans="152:168">
      <c r="EV3586" s="55">
        <v>3579</v>
      </c>
      <c r="EW3586" s="55" t="s">
        <v>1678</v>
      </c>
      <c r="EX3586" s="55" t="s">
        <v>1938</v>
      </c>
      <c r="EY3586" s="55">
        <v>1</v>
      </c>
      <c r="EZ3586" s="55">
        <v>0</v>
      </c>
      <c r="FA3586" s="55">
        <v>1994</v>
      </c>
      <c r="FB3586" s="55" t="s">
        <v>1262</v>
      </c>
      <c r="FC3586" s="55" t="s">
        <v>1258</v>
      </c>
      <c r="FD3586" s="55">
        <v>0</v>
      </c>
      <c r="FF3586" s="55">
        <v>3579</v>
      </c>
      <c r="FG3586" s="55" t="s">
        <v>1313</v>
      </c>
      <c r="FH3586" s="55" t="s">
        <v>1263</v>
      </c>
      <c r="FI3586" s="55">
        <v>2</v>
      </c>
      <c r="FJ3586" s="55">
        <v>400000</v>
      </c>
      <c r="FK3586" s="55" t="s">
        <v>1249</v>
      </c>
      <c r="FL3586" s="55">
        <v>0.5</v>
      </c>
    </row>
    <row r="3587" ht="14.25" customHeight="1" outlineLevel="1" spans="152:168">
      <c r="EV3587" s="55">
        <v>3580</v>
      </c>
      <c r="EW3587" s="55" t="s">
        <v>1678</v>
      </c>
      <c r="EX3587" s="55" t="s">
        <v>1938</v>
      </c>
      <c r="EY3587" s="55">
        <v>1</v>
      </c>
      <c r="EZ3587" s="55">
        <v>1995</v>
      </c>
      <c r="FA3587" s="55">
        <v>2999</v>
      </c>
      <c r="FB3587" s="55" t="s">
        <v>1262</v>
      </c>
      <c r="FC3587" s="55" t="s">
        <v>1258</v>
      </c>
      <c r="FD3587" s="55">
        <v>0</v>
      </c>
      <c r="FF3587" s="55">
        <v>3580</v>
      </c>
      <c r="FG3587" s="55" t="s">
        <v>1313</v>
      </c>
      <c r="FH3587" s="55" t="s">
        <v>1263</v>
      </c>
      <c r="FI3587" s="55">
        <v>2</v>
      </c>
      <c r="FJ3587" s="55">
        <v>530000</v>
      </c>
      <c r="FK3587" s="55" t="s">
        <v>1249</v>
      </c>
      <c r="FL3587" s="55">
        <v>0.5</v>
      </c>
    </row>
    <row r="3588" ht="14.25" customHeight="1" outlineLevel="1" spans="152:168">
      <c r="EV3588" s="55">
        <v>3581</v>
      </c>
      <c r="EW3588" s="55" t="s">
        <v>1678</v>
      </c>
      <c r="EX3588" s="55" t="s">
        <v>1938</v>
      </c>
      <c r="EY3588" s="55">
        <v>2</v>
      </c>
      <c r="EZ3588" s="55">
        <v>0</v>
      </c>
      <c r="FA3588" s="55">
        <v>1994</v>
      </c>
      <c r="FB3588" s="55" t="s">
        <v>1262</v>
      </c>
      <c r="FC3588" s="55" t="s">
        <v>1258</v>
      </c>
      <c r="FD3588" s="55">
        <v>0</v>
      </c>
      <c r="FF3588" s="55">
        <v>3581</v>
      </c>
      <c r="FG3588" s="55" t="s">
        <v>1313</v>
      </c>
      <c r="FH3588" s="55" t="s">
        <v>1263</v>
      </c>
      <c r="FI3588" s="55">
        <v>2</v>
      </c>
      <c r="FJ3588" s="55">
        <v>540000</v>
      </c>
      <c r="FK3588" s="55" t="s">
        <v>1249</v>
      </c>
      <c r="FL3588" s="55">
        <v>0.5</v>
      </c>
    </row>
    <row r="3589" ht="14.25" customHeight="1" outlineLevel="1" spans="152:168">
      <c r="EV3589" s="55">
        <v>3582</v>
      </c>
      <c r="EW3589" s="55" t="s">
        <v>1678</v>
      </c>
      <c r="EX3589" s="55" t="s">
        <v>1938</v>
      </c>
      <c r="EY3589" s="55">
        <v>2</v>
      </c>
      <c r="EZ3589" s="55">
        <v>1995</v>
      </c>
      <c r="FA3589" s="55">
        <v>2999</v>
      </c>
      <c r="FB3589" s="55" t="s">
        <v>1262</v>
      </c>
      <c r="FC3589" s="55" t="s">
        <v>1258</v>
      </c>
      <c r="FD3589" s="55">
        <v>0</v>
      </c>
      <c r="FF3589" s="55">
        <v>3582</v>
      </c>
      <c r="FG3589" s="55" t="s">
        <v>1313</v>
      </c>
      <c r="FH3589" s="55" t="s">
        <v>1263</v>
      </c>
      <c r="FI3589" s="55">
        <v>3</v>
      </c>
      <c r="FJ3589" s="55">
        <v>0</v>
      </c>
      <c r="FK3589" s="55" t="s">
        <v>1249</v>
      </c>
      <c r="FL3589" s="55">
        <v>0.9</v>
      </c>
    </row>
    <row r="3590" ht="14.25" customHeight="1" outlineLevel="1" spans="152:168">
      <c r="EV3590" s="55">
        <v>3583</v>
      </c>
      <c r="EW3590" s="55" t="s">
        <v>1678</v>
      </c>
      <c r="EX3590" s="55" t="s">
        <v>1738</v>
      </c>
      <c r="EY3590" s="55">
        <v>1</v>
      </c>
      <c r="EZ3590" s="55">
        <v>0</v>
      </c>
      <c r="FA3590" s="55">
        <v>1994</v>
      </c>
      <c r="FB3590" s="55" t="s">
        <v>1361</v>
      </c>
      <c r="FC3590" s="55" t="s">
        <v>1258</v>
      </c>
      <c r="FD3590" s="55">
        <v>5.5</v>
      </c>
      <c r="FF3590" s="55">
        <v>3583</v>
      </c>
      <c r="FG3590" s="55" t="s">
        <v>1313</v>
      </c>
      <c r="FH3590" s="55" t="s">
        <v>1263</v>
      </c>
      <c r="FI3590" s="55">
        <v>3</v>
      </c>
      <c r="FJ3590" s="55">
        <v>1000</v>
      </c>
      <c r="FK3590" s="55" t="s">
        <v>1249</v>
      </c>
      <c r="FL3590" s="55">
        <v>0.8</v>
      </c>
    </row>
    <row r="3591" ht="14.25" customHeight="1" outlineLevel="1" spans="152:168">
      <c r="EV3591" s="55">
        <v>3584</v>
      </c>
      <c r="EW3591" s="55" t="s">
        <v>1678</v>
      </c>
      <c r="EX3591" s="55" t="s">
        <v>1738</v>
      </c>
      <c r="EY3591" s="55">
        <v>1</v>
      </c>
      <c r="EZ3591" s="55">
        <v>1995</v>
      </c>
      <c r="FA3591" s="55">
        <v>2999</v>
      </c>
      <c r="FB3591" s="55" t="s">
        <v>1361</v>
      </c>
      <c r="FC3591" s="55" t="s">
        <v>1258</v>
      </c>
      <c r="FD3591" s="55">
        <v>6</v>
      </c>
      <c r="FF3591" s="55">
        <v>3584</v>
      </c>
      <c r="FG3591" s="55" t="s">
        <v>1313</v>
      </c>
      <c r="FH3591" s="55" t="s">
        <v>1263</v>
      </c>
      <c r="FI3591" s="55">
        <v>3</v>
      </c>
      <c r="FJ3591" s="55">
        <v>2500</v>
      </c>
      <c r="FK3591" s="55" t="s">
        <v>1249</v>
      </c>
      <c r="FL3591" s="55">
        <v>0.75</v>
      </c>
    </row>
    <row r="3592" ht="14.25" customHeight="1" outlineLevel="1" spans="152:168">
      <c r="EV3592" s="55">
        <v>3585</v>
      </c>
      <c r="EW3592" s="55" t="s">
        <v>1678</v>
      </c>
      <c r="EX3592" s="55" t="s">
        <v>1738</v>
      </c>
      <c r="EY3592" s="55">
        <v>2</v>
      </c>
      <c r="EZ3592" s="55">
        <v>0</v>
      </c>
      <c r="FA3592" s="55">
        <v>1994</v>
      </c>
      <c r="FB3592" s="55" t="s">
        <v>1361</v>
      </c>
      <c r="FC3592" s="55" t="s">
        <v>1258</v>
      </c>
      <c r="FD3592" s="55">
        <v>5.5</v>
      </c>
      <c r="FF3592" s="55">
        <v>3585</v>
      </c>
      <c r="FG3592" s="55" t="s">
        <v>1313</v>
      </c>
      <c r="FH3592" s="55" t="s">
        <v>1263</v>
      </c>
      <c r="FI3592" s="55">
        <v>3</v>
      </c>
      <c r="FJ3592" s="55">
        <v>5000</v>
      </c>
      <c r="FK3592" s="55" t="s">
        <v>1249</v>
      </c>
      <c r="FL3592" s="55">
        <v>0.65</v>
      </c>
    </row>
    <row r="3593" ht="14.25" customHeight="1" outlineLevel="1" spans="152:168">
      <c r="EV3593" s="55">
        <v>3586</v>
      </c>
      <c r="EW3593" s="55" t="s">
        <v>1678</v>
      </c>
      <c r="EX3593" s="55" t="s">
        <v>1738</v>
      </c>
      <c r="EY3593" s="55">
        <v>2</v>
      </c>
      <c r="EZ3593" s="55">
        <v>1995</v>
      </c>
      <c r="FA3593" s="55">
        <v>2999</v>
      </c>
      <c r="FB3593" s="55" t="s">
        <v>1361</v>
      </c>
      <c r="FC3593" s="55" t="s">
        <v>1258</v>
      </c>
      <c r="FD3593" s="55">
        <v>6</v>
      </c>
      <c r="FF3593" s="55">
        <v>3586</v>
      </c>
      <c r="FG3593" s="55" t="s">
        <v>1313</v>
      </c>
      <c r="FH3593" s="55" t="s">
        <v>1263</v>
      </c>
      <c r="FI3593" s="55">
        <v>3</v>
      </c>
      <c r="FJ3593" s="55">
        <v>10000</v>
      </c>
      <c r="FK3593" s="55" t="s">
        <v>1249</v>
      </c>
      <c r="FL3593" s="55">
        <v>0.55</v>
      </c>
    </row>
    <row r="3594" ht="14.25" customHeight="1" outlineLevel="1" spans="152:168">
      <c r="EV3594" s="55">
        <v>3587</v>
      </c>
      <c r="EW3594" s="55" t="s">
        <v>1678</v>
      </c>
      <c r="EX3594" s="55" t="s">
        <v>1738</v>
      </c>
      <c r="EY3594" s="55">
        <v>3</v>
      </c>
      <c r="EZ3594" s="55">
        <v>0</v>
      </c>
      <c r="FA3594" s="55">
        <v>1994</v>
      </c>
      <c r="FB3594" s="55" t="s">
        <v>1262</v>
      </c>
      <c r="FC3594" s="55" t="s">
        <v>1258</v>
      </c>
      <c r="FD3594" s="55">
        <v>0</v>
      </c>
      <c r="FF3594" s="55">
        <v>3587</v>
      </c>
      <c r="FG3594" s="55" t="s">
        <v>1313</v>
      </c>
      <c r="FH3594" s="55" t="s">
        <v>1263</v>
      </c>
      <c r="FI3594" s="55">
        <v>3</v>
      </c>
      <c r="FJ3594" s="55">
        <v>25000</v>
      </c>
      <c r="FK3594" s="55" t="s">
        <v>1249</v>
      </c>
      <c r="FL3594" s="55">
        <v>0.5</v>
      </c>
    </row>
    <row r="3595" ht="14.25" customHeight="1" outlineLevel="1" spans="152:168">
      <c r="EV3595" s="55">
        <v>3588</v>
      </c>
      <c r="EW3595" s="55" t="s">
        <v>1678</v>
      </c>
      <c r="EX3595" s="55" t="s">
        <v>1738</v>
      </c>
      <c r="EY3595" s="55">
        <v>3</v>
      </c>
      <c r="EZ3595" s="55">
        <v>1995</v>
      </c>
      <c r="FA3595" s="55">
        <v>2999</v>
      </c>
      <c r="FB3595" s="55" t="s">
        <v>1262</v>
      </c>
      <c r="FC3595" s="55" t="s">
        <v>1258</v>
      </c>
      <c r="FD3595" s="55">
        <v>0</v>
      </c>
      <c r="FF3595" s="55">
        <v>3588</v>
      </c>
      <c r="FG3595" s="55" t="s">
        <v>1313</v>
      </c>
      <c r="FH3595" s="55" t="s">
        <v>1263</v>
      </c>
      <c r="FI3595" s="55">
        <v>3</v>
      </c>
      <c r="FJ3595" s="55">
        <v>50000</v>
      </c>
      <c r="FK3595" s="55" t="s">
        <v>1249</v>
      </c>
      <c r="FL3595" s="55">
        <v>0.5</v>
      </c>
    </row>
    <row r="3596" ht="14.25" customHeight="1" outlineLevel="1" spans="152:168">
      <c r="EV3596" s="55">
        <v>3589</v>
      </c>
      <c r="EW3596" s="55" t="s">
        <v>1678</v>
      </c>
      <c r="EX3596" s="55" t="s">
        <v>1738</v>
      </c>
      <c r="EY3596" s="55">
        <v>3</v>
      </c>
      <c r="EZ3596" s="55">
        <v>0</v>
      </c>
      <c r="FA3596" s="55">
        <v>1994</v>
      </c>
      <c r="FB3596" s="55" t="s">
        <v>1361</v>
      </c>
      <c r="FC3596" s="55" t="s">
        <v>1258</v>
      </c>
      <c r="FD3596" s="55">
        <v>5.5</v>
      </c>
      <c r="FF3596" s="55">
        <v>3589</v>
      </c>
      <c r="FG3596" s="55" t="s">
        <v>1313</v>
      </c>
      <c r="FH3596" s="55" t="s">
        <v>1263</v>
      </c>
      <c r="FI3596" s="55">
        <v>3</v>
      </c>
      <c r="FJ3596" s="55">
        <v>80000</v>
      </c>
      <c r="FK3596" s="55" t="s">
        <v>1249</v>
      </c>
      <c r="FL3596" s="55">
        <v>0.5</v>
      </c>
    </row>
    <row r="3597" ht="14.25" customHeight="1" outlineLevel="1" spans="152:168">
      <c r="EV3597" s="55">
        <v>3590</v>
      </c>
      <c r="EW3597" s="55" t="s">
        <v>1678</v>
      </c>
      <c r="EX3597" s="55" t="s">
        <v>1738</v>
      </c>
      <c r="EY3597" s="55">
        <v>3</v>
      </c>
      <c r="EZ3597" s="55">
        <v>1995</v>
      </c>
      <c r="FA3597" s="55">
        <v>2999</v>
      </c>
      <c r="FB3597" s="55" t="s">
        <v>1361</v>
      </c>
      <c r="FC3597" s="55" t="s">
        <v>1258</v>
      </c>
      <c r="FD3597" s="55">
        <v>6</v>
      </c>
      <c r="FF3597" s="55">
        <v>3590</v>
      </c>
      <c r="FG3597" s="55" t="s">
        <v>1313</v>
      </c>
      <c r="FH3597" s="55" t="s">
        <v>1263</v>
      </c>
      <c r="FI3597" s="55">
        <v>3</v>
      </c>
      <c r="FJ3597" s="55">
        <v>130000</v>
      </c>
      <c r="FK3597" s="55" t="s">
        <v>1249</v>
      </c>
      <c r="FL3597" s="55">
        <v>0.5</v>
      </c>
    </row>
    <row r="3598" ht="14.25" customHeight="1" outlineLevel="1" spans="152:168">
      <c r="EV3598" s="55">
        <v>3591</v>
      </c>
      <c r="EW3598" s="55" t="s">
        <v>1678</v>
      </c>
      <c r="EX3598" s="55" t="s">
        <v>1738</v>
      </c>
      <c r="EY3598" s="55">
        <v>4</v>
      </c>
      <c r="EZ3598" s="55">
        <v>0</v>
      </c>
      <c r="FA3598" s="55">
        <v>1994</v>
      </c>
      <c r="FB3598" s="55" t="s">
        <v>1361</v>
      </c>
      <c r="FC3598" s="55" t="s">
        <v>1258</v>
      </c>
      <c r="FD3598" s="55">
        <v>5.5</v>
      </c>
      <c r="FF3598" s="55">
        <v>3591</v>
      </c>
      <c r="FG3598" s="55" t="s">
        <v>1313</v>
      </c>
      <c r="FH3598" s="55" t="s">
        <v>1263</v>
      </c>
      <c r="FI3598" s="55">
        <v>3</v>
      </c>
      <c r="FJ3598" s="55">
        <v>260000</v>
      </c>
      <c r="FK3598" s="55" t="s">
        <v>1249</v>
      </c>
      <c r="FL3598" s="55">
        <v>0.5</v>
      </c>
    </row>
    <row r="3599" ht="14.25" customHeight="1" outlineLevel="1" spans="152:168">
      <c r="EV3599" s="55">
        <v>3592</v>
      </c>
      <c r="EW3599" s="55" t="s">
        <v>1678</v>
      </c>
      <c r="EX3599" s="55" t="s">
        <v>1738</v>
      </c>
      <c r="EY3599" s="55">
        <v>4</v>
      </c>
      <c r="EZ3599" s="55">
        <v>1995</v>
      </c>
      <c r="FA3599" s="55">
        <v>2999</v>
      </c>
      <c r="FB3599" s="55" t="s">
        <v>1361</v>
      </c>
      <c r="FC3599" s="55" t="s">
        <v>1258</v>
      </c>
      <c r="FD3599" s="55">
        <v>6</v>
      </c>
      <c r="FF3599" s="55">
        <v>3592</v>
      </c>
      <c r="FG3599" s="55" t="s">
        <v>1313</v>
      </c>
      <c r="FH3599" s="55" t="s">
        <v>1263</v>
      </c>
      <c r="FI3599" s="55">
        <v>3</v>
      </c>
      <c r="FJ3599" s="55">
        <v>400000</v>
      </c>
      <c r="FK3599" s="55" t="s">
        <v>1249</v>
      </c>
      <c r="FL3599" s="55">
        <v>0.5</v>
      </c>
    </row>
    <row r="3600" ht="14.25" customHeight="1" outlineLevel="1" spans="152:168">
      <c r="EV3600" s="55">
        <v>3593</v>
      </c>
      <c r="EW3600" s="55" t="s">
        <v>1678</v>
      </c>
      <c r="EX3600" s="55" t="s">
        <v>1738</v>
      </c>
      <c r="EY3600" s="55">
        <v>5</v>
      </c>
      <c r="EZ3600" s="55">
        <v>0</v>
      </c>
      <c r="FA3600" s="55">
        <v>1994</v>
      </c>
      <c r="FB3600" s="55" t="s">
        <v>1361</v>
      </c>
      <c r="FC3600" s="55" t="s">
        <v>1258</v>
      </c>
      <c r="FD3600" s="55">
        <v>8</v>
      </c>
      <c r="FF3600" s="55">
        <v>3593</v>
      </c>
      <c r="FG3600" s="55" t="s">
        <v>1313</v>
      </c>
      <c r="FH3600" s="55" t="s">
        <v>1263</v>
      </c>
      <c r="FI3600" s="55">
        <v>3</v>
      </c>
      <c r="FJ3600" s="55">
        <v>530000</v>
      </c>
      <c r="FK3600" s="55" t="s">
        <v>1249</v>
      </c>
      <c r="FL3600" s="55">
        <v>0.5</v>
      </c>
    </row>
    <row r="3601" ht="14.25" customHeight="1" outlineLevel="1" spans="152:168">
      <c r="EV3601" s="55">
        <v>3594</v>
      </c>
      <c r="EW3601" s="55" t="s">
        <v>1678</v>
      </c>
      <c r="EX3601" s="55" t="s">
        <v>1738</v>
      </c>
      <c r="EY3601" s="55">
        <v>5</v>
      </c>
      <c r="EZ3601" s="55">
        <v>1995</v>
      </c>
      <c r="FA3601" s="55">
        <v>2999</v>
      </c>
      <c r="FB3601" s="55" t="s">
        <v>1361</v>
      </c>
      <c r="FC3601" s="55" t="s">
        <v>1258</v>
      </c>
      <c r="FD3601" s="55">
        <v>8</v>
      </c>
      <c r="FF3601" s="55">
        <v>3594</v>
      </c>
      <c r="FG3601" s="55" t="s">
        <v>1313</v>
      </c>
      <c r="FH3601" s="55" t="s">
        <v>1263</v>
      </c>
      <c r="FI3601" s="55">
        <v>3</v>
      </c>
      <c r="FJ3601" s="55">
        <v>540000</v>
      </c>
      <c r="FK3601" s="55" t="s">
        <v>1249</v>
      </c>
      <c r="FL3601" s="55">
        <v>0.5</v>
      </c>
    </row>
    <row r="3602" ht="14.25" customHeight="1" outlineLevel="1" spans="152:168">
      <c r="EV3602" s="55">
        <v>3595</v>
      </c>
      <c r="EW3602" s="55" t="s">
        <v>1678</v>
      </c>
      <c r="EX3602" s="55" t="s">
        <v>1963</v>
      </c>
      <c r="EY3602" s="55">
        <v>1</v>
      </c>
      <c r="EZ3602" s="55">
        <v>0</v>
      </c>
      <c r="FA3602" s="55">
        <v>1994</v>
      </c>
      <c r="FB3602" s="55" t="s">
        <v>1262</v>
      </c>
      <c r="FC3602" s="55" t="s">
        <v>1258</v>
      </c>
      <c r="FD3602" s="55">
        <v>0</v>
      </c>
      <c r="FF3602" s="55">
        <v>3595</v>
      </c>
      <c r="FG3602" s="55" t="s">
        <v>1313</v>
      </c>
      <c r="FH3602" s="55" t="s">
        <v>1263</v>
      </c>
      <c r="FI3602" s="55">
        <v>4</v>
      </c>
      <c r="FJ3602" s="55">
        <v>0</v>
      </c>
      <c r="FK3602" s="55" t="s">
        <v>1249</v>
      </c>
      <c r="FL3602" s="55">
        <v>0.9</v>
      </c>
    </row>
    <row r="3603" ht="14.25" customHeight="1" outlineLevel="1" spans="152:168">
      <c r="EV3603" s="55">
        <v>3596</v>
      </c>
      <c r="EW3603" s="55" t="s">
        <v>1678</v>
      </c>
      <c r="EX3603" s="55" t="s">
        <v>1963</v>
      </c>
      <c r="EY3603" s="55">
        <v>1</v>
      </c>
      <c r="EZ3603" s="55">
        <v>1995</v>
      </c>
      <c r="FA3603" s="55">
        <v>2999</v>
      </c>
      <c r="FB3603" s="55" t="s">
        <v>1262</v>
      </c>
      <c r="FC3603" s="55" t="s">
        <v>1258</v>
      </c>
      <c r="FD3603" s="55">
        <v>0</v>
      </c>
      <c r="FF3603" s="55">
        <v>3596</v>
      </c>
      <c r="FG3603" s="55" t="s">
        <v>1313</v>
      </c>
      <c r="FH3603" s="55" t="s">
        <v>1263</v>
      </c>
      <c r="FI3603" s="55">
        <v>4</v>
      </c>
      <c r="FJ3603" s="55">
        <v>1000</v>
      </c>
      <c r="FK3603" s="55" t="s">
        <v>1249</v>
      </c>
      <c r="FL3603" s="55">
        <v>0.8</v>
      </c>
    </row>
    <row r="3604" ht="14.25" customHeight="1" outlineLevel="1" spans="152:168">
      <c r="EV3604" s="55">
        <v>3597</v>
      </c>
      <c r="EW3604" s="55" t="s">
        <v>1678</v>
      </c>
      <c r="EX3604" s="55" t="s">
        <v>2016</v>
      </c>
      <c r="EY3604" s="55">
        <v>1</v>
      </c>
      <c r="EZ3604" s="55">
        <v>0</v>
      </c>
      <c r="FA3604" s="55">
        <v>1994</v>
      </c>
      <c r="FB3604" s="55" t="s">
        <v>1361</v>
      </c>
      <c r="FC3604" s="55" t="s">
        <v>1258</v>
      </c>
      <c r="FD3604" s="55">
        <v>2.5</v>
      </c>
      <c r="FF3604" s="55">
        <v>3597</v>
      </c>
      <c r="FG3604" s="55" t="s">
        <v>1313</v>
      </c>
      <c r="FH3604" s="55" t="s">
        <v>1263</v>
      </c>
      <c r="FI3604" s="55">
        <v>4</v>
      </c>
      <c r="FJ3604" s="55">
        <v>2500</v>
      </c>
      <c r="FK3604" s="55" t="s">
        <v>1249</v>
      </c>
      <c r="FL3604" s="55">
        <v>0.75</v>
      </c>
    </row>
    <row r="3605" ht="14.25" customHeight="1" outlineLevel="1" spans="152:168">
      <c r="EV3605" s="55">
        <v>3598</v>
      </c>
      <c r="EW3605" s="55" t="s">
        <v>1678</v>
      </c>
      <c r="EX3605" s="55" t="s">
        <v>2016</v>
      </c>
      <c r="EY3605" s="55">
        <v>1</v>
      </c>
      <c r="EZ3605" s="55">
        <v>1995</v>
      </c>
      <c r="FA3605" s="55">
        <v>2999</v>
      </c>
      <c r="FB3605" s="55" t="s">
        <v>1361</v>
      </c>
      <c r="FC3605" s="55" t="s">
        <v>1258</v>
      </c>
      <c r="FD3605" s="55">
        <v>2.5</v>
      </c>
      <c r="FF3605" s="55">
        <v>3598</v>
      </c>
      <c r="FG3605" s="55" t="s">
        <v>1313</v>
      </c>
      <c r="FH3605" s="55" t="s">
        <v>1263</v>
      </c>
      <c r="FI3605" s="55">
        <v>4</v>
      </c>
      <c r="FJ3605" s="55">
        <v>5000</v>
      </c>
      <c r="FK3605" s="55" t="s">
        <v>1249</v>
      </c>
      <c r="FL3605" s="55">
        <v>0.65</v>
      </c>
    </row>
    <row r="3606" ht="14.25" customHeight="1" outlineLevel="1" spans="152:168">
      <c r="EV3606" s="55">
        <v>3599</v>
      </c>
      <c r="EW3606" s="55" t="s">
        <v>1678</v>
      </c>
      <c r="EX3606" s="55" t="s">
        <v>2016</v>
      </c>
      <c r="EY3606" s="55">
        <v>10</v>
      </c>
      <c r="EZ3606" s="55">
        <v>0</v>
      </c>
      <c r="FA3606" s="55">
        <v>1994</v>
      </c>
      <c r="FB3606" s="55" t="s">
        <v>1361</v>
      </c>
      <c r="FC3606" s="55" t="s">
        <v>1258</v>
      </c>
      <c r="FD3606" s="55">
        <v>3.5</v>
      </c>
      <c r="FF3606" s="55">
        <v>3599</v>
      </c>
      <c r="FG3606" s="55" t="s">
        <v>1313</v>
      </c>
      <c r="FH3606" s="55" t="s">
        <v>1263</v>
      </c>
      <c r="FI3606" s="55">
        <v>4</v>
      </c>
      <c r="FJ3606" s="55">
        <v>10000</v>
      </c>
      <c r="FK3606" s="55" t="s">
        <v>1249</v>
      </c>
      <c r="FL3606" s="55">
        <v>0.55</v>
      </c>
    </row>
    <row r="3607" ht="14.25" customHeight="1" outlineLevel="1" spans="152:168">
      <c r="EV3607" s="55">
        <v>3600</v>
      </c>
      <c r="EW3607" s="55" t="s">
        <v>1678</v>
      </c>
      <c r="EX3607" s="55" t="s">
        <v>2016</v>
      </c>
      <c r="EY3607" s="55">
        <v>10</v>
      </c>
      <c r="EZ3607" s="55">
        <v>1995</v>
      </c>
      <c r="FA3607" s="55">
        <v>2999</v>
      </c>
      <c r="FB3607" s="55" t="s">
        <v>1361</v>
      </c>
      <c r="FC3607" s="55" t="s">
        <v>1258</v>
      </c>
      <c r="FD3607" s="55">
        <v>3.5</v>
      </c>
      <c r="FF3607" s="55">
        <v>3600</v>
      </c>
      <c r="FG3607" s="55" t="s">
        <v>1313</v>
      </c>
      <c r="FH3607" s="55" t="s">
        <v>1263</v>
      </c>
      <c r="FI3607" s="55">
        <v>4</v>
      </c>
      <c r="FJ3607" s="55">
        <v>25000</v>
      </c>
      <c r="FK3607" s="55" t="s">
        <v>1249</v>
      </c>
      <c r="FL3607" s="55">
        <v>0.5</v>
      </c>
    </row>
    <row r="3608" ht="14.25" customHeight="1" outlineLevel="1" spans="152:168">
      <c r="EV3608" s="55">
        <v>3601</v>
      </c>
      <c r="EW3608" s="55" t="s">
        <v>1678</v>
      </c>
      <c r="EX3608" s="55" t="s">
        <v>2016</v>
      </c>
      <c r="EY3608" s="55">
        <v>11</v>
      </c>
      <c r="EZ3608" s="55">
        <v>0</v>
      </c>
      <c r="FA3608" s="55">
        <v>1994</v>
      </c>
      <c r="FB3608" s="55" t="s">
        <v>1361</v>
      </c>
      <c r="FC3608" s="55" t="s">
        <v>1258</v>
      </c>
      <c r="FD3608" s="55">
        <v>3.5</v>
      </c>
      <c r="FF3608" s="55">
        <v>3601</v>
      </c>
      <c r="FG3608" s="55" t="s">
        <v>1313</v>
      </c>
      <c r="FH3608" s="55" t="s">
        <v>1263</v>
      </c>
      <c r="FI3608" s="55">
        <v>4</v>
      </c>
      <c r="FJ3608" s="55">
        <v>50000</v>
      </c>
      <c r="FK3608" s="55" t="s">
        <v>1249</v>
      </c>
      <c r="FL3608" s="55">
        <v>0.5</v>
      </c>
    </row>
    <row r="3609" ht="14.25" customHeight="1" outlineLevel="1" spans="152:168">
      <c r="EV3609" s="55">
        <v>3602</v>
      </c>
      <c r="EW3609" s="55" t="s">
        <v>1678</v>
      </c>
      <c r="EX3609" s="55" t="s">
        <v>2016</v>
      </c>
      <c r="EY3609" s="55">
        <v>11</v>
      </c>
      <c r="EZ3609" s="55">
        <v>1995</v>
      </c>
      <c r="FA3609" s="55">
        <v>2999</v>
      </c>
      <c r="FB3609" s="55" t="s">
        <v>1361</v>
      </c>
      <c r="FC3609" s="55" t="s">
        <v>1258</v>
      </c>
      <c r="FD3609" s="55">
        <v>3.5</v>
      </c>
      <c r="FF3609" s="55">
        <v>3602</v>
      </c>
      <c r="FG3609" s="55" t="s">
        <v>1313</v>
      </c>
      <c r="FH3609" s="55" t="s">
        <v>1263</v>
      </c>
      <c r="FI3609" s="55">
        <v>4</v>
      </c>
      <c r="FJ3609" s="55">
        <v>80000</v>
      </c>
      <c r="FK3609" s="55" t="s">
        <v>1249</v>
      </c>
      <c r="FL3609" s="55">
        <v>0.5</v>
      </c>
    </row>
    <row r="3610" ht="14.25" customHeight="1" outlineLevel="1" spans="152:168">
      <c r="EV3610" s="55">
        <v>3603</v>
      </c>
      <c r="EW3610" s="55" t="s">
        <v>1678</v>
      </c>
      <c r="EX3610" s="55" t="s">
        <v>2016</v>
      </c>
      <c r="EY3610" s="55">
        <v>12</v>
      </c>
      <c r="EZ3610" s="55">
        <v>0</v>
      </c>
      <c r="FA3610" s="55">
        <v>1994</v>
      </c>
      <c r="FB3610" s="55" t="s">
        <v>1361</v>
      </c>
      <c r="FC3610" s="55" t="s">
        <v>1258</v>
      </c>
      <c r="FD3610" s="55">
        <v>6</v>
      </c>
      <c r="FF3610" s="55">
        <v>3603</v>
      </c>
      <c r="FG3610" s="55" t="s">
        <v>1313</v>
      </c>
      <c r="FH3610" s="55" t="s">
        <v>1263</v>
      </c>
      <c r="FI3610" s="55">
        <v>4</v>
      </c>
      <c r="FJ3610" s="55">
        <v>130000</v>
      </c>
      <c r="FK3610" s="55" t="s">
        <v>1249</v>
      </c>
      <c r="FL3610" s="55">
        <v>0.5</v>
      </c>
    </row>
    <row r="3611" ht="14.25" customHeight="1" outlineLevel="1" spans="152:168">
      <c r="EV3611" s="55">
        <v>3604</v>
      </c>
      <c r="EW3611" s="55" t="s">
        <v>1678</v>
      </c>
      <c r="EX3611" s="55" t="s">
        <v>2016</v>
      </c>
      <c r="EY3611" s="55">
        <v>12</v>
      </c>
      <c r="EZ3611" s="55">
        <v>1995</v>
      </c>
      <c r="FA3611" s="55">
        <v>2999</v>
      </c>
      <c r="FB3611" s="55" t="s">
        <v>1361</v>
      </c>
      <c r="FC3611" s="55" t="s">
        <v>1258</v>
      </c>
      <c r="FD3611" s="55">
        <v>6</v>
      </c>
      <c r="FF3611" s="55">
        <v>3604</v>
      </c>
      <c r="FG3611" s="55" t="s">
        <v>1313</v>
      </c>
      <c r="FH3611" s="55" t="s">
        <v>1263</v>
      </c>
      <c r="FI3611" s="55">
        <v>4</v>
      </c>
      <c r="FJ3611" s="55">
        <v>260000</v>
      </c>
      <c r="FK3611" s="55" t="s">
        <v>1249</v>
      </c>
      <c r="FL3611" s="55">
        <v>0.5</v>
      </c>
    </row>
    <row r="3612" ht="14.25" customHeight="1" outlineLevel="1" spans="152:168">
      <c r="EV3612" s="55">
        <v>3605</v>
      </c>
      <c r="EW3612" s="55" t="s">
        <v>1678</v>
      </c>
      <c r="EX3612" s="55" t="s">
        <v>2016</v>
      </c>
      <c r="EY3612" s="55">
        <v>13</v>
      </c>
      <c r="EZ3612" s="55">
        <v>0</v>
      </c>
      <c r="FA3612" s="55">
        <v>1994</v>
      </c>
      <c r="FB3612" s="55" t="s">
        <v>1361</v>
      </c>
      <c r="FC3612" s="55" t="s">
        <v>1258</v>
      </c>
      <c r="FD3612" s="55">
        <v>6</v>
      </c>
      <c r="FF3612" s="55">
        <v>3605</v>
      </c>
      <c r="FG3612" s="55" t="s">
        <v>1313</v>
      </c>
      <c r="FH3612" s="55" t="s">
        <v>1263</v>
      </c>
      <c r="FI3612" s="55">
        <v>4</v>
      </c>
      <c r="FJ3612" s="55">
        <v>400000</v>
      </c>
      <c r="FK3612" s="55" t="s">
        <v>1249</v>
      </c>
      <c r="FL3612" s="55">
        <v>0.5</v>
      </c>
    </row>
    <row r="3613" ht="14.25" customHeight="1" outlineLevel="1" spans="152:168">
      <c r="EV3613" s="55">
        <v>3606</v>
      </c>
      <c r="EW3613" s="55" t="s">
        <v>1678</v>
      </c>
      <c r="EX3613" s="55" t="s">
        <v>2016</v>
      </c>
      <c r="EY3613" s="55">
        <v>13</v>
      </c>
      <c r="EZ3613" s="55">
        <v>1995</v>
      </c>
      <c r="FA3613" s="55">
        <v>2999</v>
      </c>
      <c r="FB3613" s="55" t="s">
        <v>1361</v>
      </c>
      <c r="FC3613" s="55" t="s">
        <v>1258</v>
      </c>
      <c r="FD3613" s="55">
        <v>6</v>
      </c>
      <c r="FF3613" s="55">
        <v>3606</v>
      </c>
      <c r="FG3613" s="55" t="s">
        <v>1313</v>
      </c>
      <c r="FH3613" s="55" t="s">
        <v>1263</v>
      </c>
      <c r="FI3613" s="55">
        <v>4</v>
      </c>
      <c r="FJ3613" s="55">
        <v>530000</v>
      </c>
      <c r="FK3613" s="55" t="s">
        <v>1249</v>
      </c>
      <c r="FL3613" s="55">
        <v>0.5</v>
      </c>
    </row>
    <row r="3614" ht="14.25" customHeight="1" outlineLevel="1" spans="152:168">
      <c r="EV3614" s="55">
        <v>3607</v>
      </c>
      <c r="EW3614" s="55" t="s">
        <v>1678</v>
      </c>
      <c r="EX3614" s="55" t="s">
        <v>2016</v>
      </c>
      <c r="EY3614" s="55">
        <v>2</v>
      </c>
      <c r="EZ3614" s="55">
        <v>0</v>
      </c>
      <c r="FA3614" s="55">
        <v>1994</v>
      </c>
      <c r="FB3614" s="55" t="s">
        <v>1361</v>
      </c>
      <c r="FC3614" s="55" t="s">
        <v>1258</v>
      </c>
      <c r="FD3614" s="55">
        <v>2.5</v>
      </c>
      <c r="FF3614" s="55">
        <v>3607</v>
      </c>
      <c r="FG3614" s="55" t="s">
        <v>1313</v>
      </c>
      <c r="FH3614" s="55" t="s">
        <v>1263</v>
      </c>
      <c r="FI3614" s="55">
        <v>4</v>
      </c>
      <c r="FJ3614" s="55">
        <v>540000</v>
      </c>
      <c r="FK3614" s="55" t="s">
        <v>1249</v>
      </c>
      <c r="FL3614" s="55">
        <v>0.5</v>
      </c>
    </row>
    <row r="3615" ht="14.25" customHeight="1" outlineLevel="1" spans="152:168">
      <c r="EV3615" s="55">
        <v>3608</v>
      </c>
      <c r="EW3615" s="55" t="s">
        <v>1678</v>
      </c>
      <c r="EX3615" s="55" t="s">
        <v>2016</v>
      </c>
      <c r="EY3615" s="55">
        <v>2</v>
      </c>
      <c r="EZ3615" s="55">
        <v>1995</v>
      </c>
      <c r="FA3615" s="55">
        <v>2999</v>
      </c>
      <c r="FB3615" s="55" t="s">
        <v>1361</v>
      </c>
      <c r="FC3615" s="55" t="s">
        <v>1258</v>
      </c>
      <c r="FD3615" s="55">
        <v>2.5</v>
      </c>
      <c r="FF3615" s="55">
        <v>3608</v>
      </c>
      <c r="FG3615" s="55" t="s">
        <v>1313</v>
      </c>
      <c r="FH3615" s="55" t="s">
        <v>1263</v>
      </c>
      <c r="FI3615" s="55">
        <v>5</v>
      </c>
      <c r="FJ3615" s="55">
        <v>0</v>
      </c>
      <c r="FK3615" s="55" t="s">
        <v>1249</v>
      </c>
      <c r="FL3615" s="55">
        <v>0.9</v>
      </c>
    </row>
    <row r="3616" ht="14.25" customHeight="1" outlineLevel="1" spans="152:168">
      <c r="EV3616" s="55">
        <v>3609</v>
      </c>
      <c r="EW3616" s="55" t="s">
        <v>1678</v>
      </c>
      <c r="EX3616" s="55" t="s">
        <v>2016</v>
      </c>
      <c r="EY3616" s="55">
        <v>3</v>
      </c>
      <c r="EZ3616" s="55">
        <v>0</v>
      </c>
      <c r="FA3616" s="55">
        <v>1994</v>
      </c>
      <c r="FB3616" s="55" t="s">
        <v>1262</v>
      </c>
      <c r="FC3616" s="55" t="s">
        <v>1258</v>
      </c>
      <c r="FD3616" s="55">
        <v>0</v>
      </c>
      <c r="FF3616" s="55">
        <v>3609</v>
      </c>
      <c r="FG3616" s="55" t="s">
        <v>1313</v>
      </c>
      <c r="FH3616" s="55" t="s">
        <v>1263</v>
      </c>
      <c r="FI3616" s="55">
        <v>5</v>
      </c>
      <c r="FJ3616" s="55">
        <v>1000</v>
      </c>
      <c r="FK3616" s="55" t="s">
        <v>1249</v>
      </c>
      <c r="FL3616" s="55">
        <v>0.8</v>
      </c>
    </row>
    <row r="3617" ht="14.25" customHeight="1" outlineLevel="1" spans="152:168">
      <c r="EV3617" s="55">
        <v>3610</v>
      </c>
      <c r="EW3617" s="55" t="s">
        <v>1678</v>
      </c>
      <c r="EX3617" s="55" t="s">
        <v>2016</v>
      </c>
      <c r="EY3617" s="55">
        <v>3</v>
      </c>
      <c r="EZ3617" s="55">
        <v>1995</v>
      </c>
      <c r="FA3617" s="55">
        <v>2999</v>
      </c>
      <c r="FB3617" s="55" t="s">
        <v>1262</v>
      </c>
      <c r="FC3617" s="55" t="s">
        <v>1258</v>
      </c>
      <c r="FD3617" s="55">
        <v>0</v>
      </c>
      <c r="FF3617" s="55">
        <v>3610</v>
      </c>
      <c r="FG3617" s="55" t="s">
        <v>1313</v>
      </c>
      <c r="FH3617" s="55" t="s">
        <v>1263</v>
      </c>
      <c r="FI3617" s="55">
        <v>5</v>
      </c>
      <c r="FJ3617" s="55">
        <v>2500</v>
      </c>
      <c r="FK3617" s="55" t="s">
        <v>1249</v>
      </c>
      <c r="FL3617" s="55">
        <v>0.75</v>
      </c>
    </row>
    <row r="3618" ht="14.25" customHeight="1" outlineLevel="1" spans="152:168">
      <c r="EV3618" s="55">
        <v>3611</v>
      </c>
      <c r="EW3618" s="55" t="s">
        <v>1678</v>
      </c>
      <c r="EX3618" s="55" t="s">
        <v>2016</v>
      </c>
      <c r="EY3618" s="55">
        <v>4</v>
      </c>
      <c r="EZ3618" s="55">
        <v>0</v>
      </c>
      <c r="FA3618" s="55">
        <v>1994</v>
      </c>
      <c r="FB3618" s="55" t="s">
        <v>1262</v>
      </c>
      <c r="FC3618" s="55" t="s">
        <v>1258</v>
      </c>
      <c r="FD3618" s="55">
        <v>0</v>
      </c>
      <c r="FF3618" s="55">
        <v>3611</v>
      </c>
      <c r="FG3618" s="55" t="s">
        <v>1313</v>
      </c>
      <c r="FH3618" s="55" t="s">
        <v>1263</v>
      </c>
      <c r="FI3618" s="55">
        <v>5</v>
      </c>
      <c r="FJ3618" s="55">
        <v>5000</v>
      </c>
      <c r="FK3618" s="55" t="s">
        <v>1249</v>
      </c>
      <c r="FL3618" s="55">
        <v>0.65</v>
      </c>
    </row>
    <row r="3619" ht="14.25" customHeight="1" outlineLevel="1" spans="152:168">
      <c r="EV3619" s="55">
        <v>3612</v>
      </c>
      <c r="EW3619" s="55" t="s">
        <v>1678</v>
      </c>
      <c r="EX3619" s="55" t="s">
        <v>2016</v>
      </c>
      <c r="EY3619" s="55">
        <v>4</v>
      </c>
      <c r="EZ3619" s="55">
        <v>1995</v>
      </c>
      <c r="FA3619" s="55">
        <v>2999</v>
      </c>
      <c r="FB3619" s="55" t="s">
        <v>1262</v>
      </c>
      <c r="FC3619" s="55" t="s">
        <v>1258</v>
      </c>
      <c r="FD3619" s="55">
        <v>0</v>
      </c>
      <c r="FF3619" s="55">
        <v>3612</v>
      </c>
      <c r="FG3619" s="55" t="s">
        <v>1313</v>
      </c>
      <c r="FH3619" s="55" t="s">
        <v>1263</v>
      </c>
      <c r="FI3619" s="55">
        <v>5</v>
      </c>
      <c r="FJ3619" s="55">
        <v>10000</v>
      </c>
      <c r="FK3619" s="55" t="s">
        <v>1249</v>
      </c>
      <c r="FL3619" s="55">
        <v>0.55</v>
      </c>
    </row>
    <row r="3620" ht="14.25" customHeight="1" outlineLevel="1" spans="152:168">
      <c r="EV3620" s="55">
        <v>3613</v>
      </c>
      <c r="EW3620" s="55" t="s">
        <v>1678</v>
      </c>
      <c r="EX3620" s="55" t="s">
        <v>2016</v>
      </c>
      <c r="EY3620" s="55">
        <v>5</v>
      </c>
      <c r="EZ3620" s="55">
        <v>0</v>
      </c>
      <c r="FA3620" s="55">
        <v>1994</v>
      </c>
      <c r="FB3620" s="55" t="s">
        <v>1361</v>
      </c>
      <c r="FC3620" s="55" t="s">
        <v>1258</v>
      </c>
      <c r="FD3620" s="55">
        <v>3.5</v>
      </c>
      <c r="FF3620" s="55">
        <v>3613</v>
      </c>
      <c r="FG3620" s="55" t="s">
        <v>1313</v>
      </c>
      <c r="FH3620" s="55" t="s">
        <v>1263</v>
      </c>
      <c r="FI3620" s="55">
        <v>5</v>
      </c>
      <c r="FJ3620" s="55">
        <v>25000</v>
      </c>
      <c r="FK3620" s="55" t="s">
        <v>1249</v>
      </c>
      <c r="FL3620" s="55">
        <v>0.5</v>
      </c>
    </row>
    <row r="3621" ht="14.25" customHeight="1" outlineLevel="1" spans="152:168">
      <c r="EV3621" s="55">
        <v>3614</v>
      </c>
      <c r="EW3621" s="55" t="s">
        <v>1678</v>
      </c>
      <c r="EX3621" s="55" t="s">
        <v>2016</v>
      </c>
      <c r="EY3621" s="55">
        <v>5</v>
      </c>
      <c r="EZ3621" s="55">
        <v>1995</v>
      </c>
      <c r="FA3621" s="55">
        <v>2999</v>
      </c>
      <c r="FB3621" s="55" t="s">
        <v>1361</v>
      </c>
      <c r="FC3621" s="55" t="s">
        <v>1258</v>
      </c>
      <c r="FD3621" s="55">
        <v>3.5</v>
      </c>
      <c r="FF3621" s="55">
        <v>3614</v>
      </c>
      <c r="FG3621" s="55" t="s">
        <v>1313</v>
      </c>
      <c r="FH3621" s="55" t="s">
        <v>1263</v>
      </c>
      <c r="FI3621" s="55">
        <v>5</v>
      </c>
      <c r="FJ3621" s="55">
        <v>50000</v>
      </c>
      <c r="FK3621" s="55" t="s">
        <v>1249</v>
      </c>
      <c r="FL3621" s="55">
        <v>0.5</v>
      </c>
    </row>
    <row r="3622" ht="14.25" customHeight="1" outlineLevel="1" spans="152:168">
      <c r="EV3622" s="55">
        <v>3615</v>
      </c>
      <c r="EW3622" s="55" t="s">
        <v>1678</v>
      </c>
      <c r="EX3622" s="55" t="s">
        <v>2016</v>
      </c>
      <c r="EY3622" s="55">
        <v>6</v>
      </c>
      <c r="EZ3622" s="55">
        <v>0</v>
      </c>
      <c r="FA3622" s="55">
        <v>1994</v>
      </c>
      <c r="FB3622" s="55" t="s">
        <v>1361</v>
      </c>
      <c r="FC3622" s="55" t="s">
        <v>1258</v>
      </c>
      <c r="FD3622" s="55">
        <v>4</v>
      </c>
      <c r="FF3622" s="55">
        <v>3615</v>
      </c>
      <c r="FG3622" s="55" t="s">
        <v>1313</v>
      </c>
      <c r="FH3622" s="55" t="s">
        <v>1263</v>
      </c>
      <c r="FI3622" s="55">
        <v>5</v>
      </c>
      <c r="FJ3622" s="55">
        <v>80000</v>
      </c>
      <c r="FK3622" s="55" t="s">
        <v>1249</v>
      </c>
      <c r="FL3622" s="55">
        <v>0.5</v>
      </c>
    </row>
    <row r="3623" ht="14.25" customHeight="1" outlineLevel="1" spans="152:168">
      <c r="EV3623" s="55">
        <v>3616</v>
      </c>
      <c r="EW3623" s="55" t="s">
        <v>1678</v>
      </c>
      <c r="EX3623" s="55" t="s">
        <v>2016</v>
      </c>
      <c r="EY3623" s="55">
        <v>6</v>
      </c>
      <c r="EZ3623" s="55">
        <v>1995</v>
      </c>
      <c r="FA3623" s="55">
        <v>2999</v>
      </c>
      <c r="FB3623" s="55" t="s">
        <v>1361</v>
      </c>
      <c r="FC3623" s="55" t="s">
        <v>1258</v>
      </c>
      <c r="FD3623" s="55">
        <v>4</v>
      </c>
      <c r="FF3623" s="55">
        <v>3616</v>
      </c>
      <c r="FG3623" s="55" t="s">
        <v>1313</v>
      </c>
      <c r="FH3623" s="55" t="s">
        <v>1263</v>
      </c>
      <c r="FI3623" s="55">
        <v>5</v>
      </c>
      <c r="FJ3623" s="55">
        <v>130000</v>
      </c>
      <c r="FK3623" s="55" t="s">
        <v>1249</v>
      </c>
      <c r="FL3623" s="55">
        <v>0.5</v>
      </c>
    </row>
    <row r="3624" ht="14.25" customHeight="1" outlineLevel="1" spans="152:168">
      <c r="EV3624" s="55">
        <v>3617</v>
      </c>
      <c r="EW3624" s="55" t="s">
        <v>1678</v>
      </c>
      <c r="EX3624" s="55" t="s">
        <v>2016</v>
      </c>
      <c r="EY3624" s="55">
        <v>7</v>
      </c>
      <c r="EZ3624" s="55">
        <v>0</v>
      </c>
      <c r="FA3624" s="55">
        <v>1994</v>
      </c>
      <c r="FB3624" s="55" t="s">
        <v>1361</v>
      </c>
      <c r="FC3624" s="55" t="s">
        <v>1258</v>
      </c>
      <c r="FD3624" s="55">
        <v>3.5</v>
      </c>
      <c r="FF3624" s="55">
        <v>3617</v>
      </c>
      <c r="FG3624" s="55" t="s">
        <v>1313</v>
      </c>
      <c r="FH3624" s="55" t="s">
        <v>1263</v>
      </c>
      <c r="FI3624" s="55">
        <v>5</v>
      </c>
      <c r="FJ3624" s="55">
        <v>260000</v>
      </c>
      <c r="FK3624" s="55" t="s">
        <v>1249</v>
      </c>
      <c r="FL3624" s="55">
        <v>0.5</v>
      </c>
    </row>
    <row r="3625" ht="14.25" customHeight="1" outlineLevel="1" spans="152:168">
      <c r="EV3625" s="55">
        <v>3618</v>
      </c>
      <c r="EW3625" s="55" t="s">
        <v>1678</v>
      </c>
      <c r="EX3625" s="55" t="s">
        <v>2016</v>
      </c>
      <c r="EY3625" s="55">
        <v>7</v>
      </c>
      <c r="EZ3625" s="55">
        <v>1995</v>
      </c>
      <c r="FA3625" s="55">
        <v>2999</v>
      </c>
      <c r="FB3625" s="55" t="s">
        <v>1361</v>
      </c>
      <c r="FC3625" s="55" t="s">
        <v>1258</v>
      </c>
      <c r="FD3625" s="55">
        <v>3.5</v>
      </c>
      <c r="FF3625" s="55">
        <v>3618</v>
      </c>
      <c r="FG3625" s="55" t="s">
        <v>1313</v>
      </c>
      <c r="FH3625" s="55" t="s">
        <v>1263</v>
      </c>
      <c r="FI3625" s="55">
        <v>5</v>
      </c>
      <c r="FJ3625" s="55">
        <v>400000</v>
      </c>
      <c r="FK3625" s="55" t="s">
        <v>1249</v>
      </c>
      <c r="FL3625" s="55">
        <v>0.5</v>
      </c>
    </row>
    <row r="3626" ht="14.25" customHeight="1" outlineLevel="1" spans="152:168">
      <c r="EV3626" s="55">
        <v>3619</v>
      </c>
      <c r="EW3626" s="55" t="s">
        <v>1678</v>
      </c>
      <c r="EX3626" s="55" t="s">
        <v>2016</v>
      </c>
      <c r="EY3626" s="55">
        <v>8</v>
      </c>
      <c r="EZ3626" s="55">
        <v>0</v>
      </c>
      <c r="FA3626" s="55">
        <v>1994</v>
      </c>
      <c r="FB3626" s="55" t="s">
        <v>1361</v>
      </c>
      <c r="FC3626" s="55" t="s">
        <v>1258</v>
      </c>
      <c r="FD3626" s="55">
        <v>4</v>
      </c>
      <c r="FF3626" s="55">
        <v>3619</v>
      </c>
      <c r="FG3626" s="55" t="s">
        <v>1313</v>
      </c>
      <c r="FH3626" s="55" t="s">
        <v>1263</v>
      </c>
      <c r="FI3626" s="55">
        <v>5</v>
      </c>
      <c r="FJ3626" s="55">
        <v>530000</v>
      </c>
      <c r="FK3626" s="55" t="s">
        <v>1249</v>
      </c>
      <c r="FL3626" s="55">
        <v>0.5</v>
      </c>
    </row>
    <row r="3627" ht="14.25" customHeight="1" outlineLevel="1" spans="152:168">
      <c r="EV3627" s="55">
        <v>3620</v>
      </c>
      <c r="EW3627" s="55" t="s">
        <v>1678</v>
      </c>
      <c r="EX3627" s="55" t="s">
        <v>2016</v>
      </c>
      <c r="EY3627" s="55">
        <v>8</v>
      </c>
      <c r="EZ3627" s="55">
        <v>1995</v>
      </c>
      <c r="FA3627" s="55">
        <v>2999</v>
      </c>
      <c r="FB3627" s="55" t="s">
        <v>1361</v>
      </c>
      <c r="FC3627" s="55" t="s">
        <v>1258</v>
      </c>
      <c r="FD3627" s="55">
        <v>4</v>
      </c>
      <c r="FF3627" s="55">
        <v>3620</v>
      </c>
      <c r="FG3627" s="55" t="s">
        <v>1313</v>
      </c>
      <c r="FH3627" s="55" t="s">
        <v>1263</v>
      </c>
      <c r="FI3627" s="55">
        <v>5</v>
      </c>
      <c r="FJ3627" s="55">
        <v>540000</v>
      </c>
      <c r="FK3627" s="55" t="s">
        <v>1249</v>
      </c>
      <c r="FL3627" s="55">
        <v>0.5</v>
      </c>
    </row>
    <row r="3628" ht="14.25" customHeight="1" outlineLevel="1" spans="152:168">
      <c r="EV3628" s="55">
        <v>3621</v>
      </c>
      <c r="EW3628" s="55" t="s">
        <v>1678</v>
      </c>
      <c r="EX3628" s="55" t="s">
        <v>2016</v>
      </c>
      <c r="EY3628" s="55">
        <v>9</v>
      </c>
      <c r="EZ3628" s="55">
        <v>0</v>
      </c>
      <c r="FA3628" s="55">
        <v>1994</v>
      </c>
      <c r="FB3628" s="55" t="s">
        <v>1361</v>
      </c>
      <c r="FC3628" s="55" t="s">
        <v>1258</v>
      </c>
      <c r="FD3628" s="55">
        <v>4.5</v>
      </c>
      <c r="FF3628" s="55">
        <v>3621</v>
      </c>
      <c r="FG3628" s="55" t="s">
        <v>1313</v>
      </c>
      <c r="FH3628" s="55" t="s">
        <v>1263</v>
      </c>
      <c r="FI3628" s="55">
        <v>6</v>
      </c>
      <c r="FJ3628" s="55">
        <v>0</v>
      </c>
      <c r="FK3628" s="55" t="s">
        <v>1249</v>
      </c>
      <c r="FL3628" s="55">
        <v>0.9</v>
      </c>
    </row>
    <row r="3629" ht="14.25" customHeight="1" outlineLevel="1" spans="152:168">
      <c r="EV3629" s="55">
        <v>3622</v>
      </c>
      <c r="EW3629" s="55" t="s">
        <v>1678</v>
      </c>
      <c r="EX3629" s="55" t="s">
        <v>2016</v>
      </c>
      <c r="EY3629" s="55">
        <v>9</v>
      </c>
      <c r="EZ3629" s="55">
        <v>1995</v>
      </c>
      <c r="FA3629" s="55">
        <v>2999</v>
      </c>
      <c r="FB3629" s="55" t="s">
        <v>1361</v>
      </c>
      <c r="FC3629" s="55" t="s">
        <v>1258</v>
      </c>
      <c r="FD3629" s="55">
        <v>4.5</v>
      </c>
      <c r="FF3629" s="55">
        <v>3622</v>
      </c>
      <c r="FG3629" s="55" t="s">
        <v>1313</v>
      </c>
      <c r="FH3629" s="55" t="s">
        <v>1263</v>
      </c>
      <c r="FI3629" s="55">
        <v>6</v>
      </c>
      <c r="FJ3629" s="55">
        <v>1000</v>
      </c>
      <c r="FK3629" s="55" t="s">
        <v>1249</v>
      </c>
      <c r="FL3629" s="55">
        <v>0.8</v>
      </c>
    </row>
    <row r="3630" ht="14.25" customHeight="1" outlineLevel="1" spans="152:168">
      <c r="EV3630" s="55">
        <v>3623</v>
      </c>
      <c r="EW3630" s="55" t="s">
        <v>1678</v>
      </c>
      <c r="EX3630" s="55" t="s">
        <v>2135</v>
      </c>
      <c r="EY3630" s="55">
        <v>1</v>
      </c>
      <c r="EZ3630" s="55">
        <v>0</v>
      </c>
      <c r="FA3630" s="55">
        <v>1994</v>
      </c>
      <c r="FB3630" s="55" t="s">
        <v>1262</v>
      </c>
      <c r="FC3630" s="55" t="s">
        <v>1258</v>
      </c>
      <c r="FD3630" s="55">
        <v>0</v>
      </c>
      <c r="FF3630" s="55">
        <v>3623</v>
      </c>
      <c r="FG3630" s="55" t="s">
        <v>1313</v>
      </c>
      <c r="FH3630" s="55" t="s">
        <v>1263</v>
      </c>
      <c r="FI3630" s="55">
        <v>6</v>
      </c>
      <c r="FJ3630" s="55">
        <v>2500</v>
      </c>
      <c r="FK3630" s="55" t="s">
        <v>1249</v>
      </c>
      <c r="FL3630" s="55">
        <v>0.75</v>
      </c>
    </row>
    <row r="3631" ht="14.25" customHeight="1" outlineLevel="1" spans="152:168">
      <c r="EV3631" s="55">
        <v>3624</v>
      </c>
      <c r="EW3631" s="55" t="s">
        <v>1678</v>
      </c>
      <c r="EX3631" s="55" t="s">
        <v>2135</v>
      </c>
      <c r="EY3631" s="55">
        <v>1</v>
      </c>
      <c r="EZ3631" s="55">
        <v>1995</v>
      </c>
      <c r="FA3631" s="55">
        <v>2999</v>
      </c>
      <c r="FB3631" s="55" t="s">
        <v>1262</v>
      </c>
      <c r="FC3631" s="55" t="s">
        <v>1258</v>
      </c>
      <c r="FD3631" s="55">
        <v>0</v>
      </c>
      <c r="FF3631" s="55">
        <v>3624</v>
      </c>
      <c r="FG3631" s="55" t="s">
        <v>1313</v>
      </c>
      <c r="FH3631" s="55" t="s">
        <v>1263</v>
      </c>
      <c r="FI3631" s="55">
        <v>6</v>
      </c>
      <c r="FJ3631" s="55">
        <v>5000</v>
      </c>
      <c r="FK3631" s="55" t="s">
        <v>1249</v>
      </c>
      <c r="FL3631" s="55">
        <v>0.65</v>
      </c>
    </row>
    <row r="3632" ht="14.25" customHeight="1" outlineLevel="1" spans="152:168">
      <c r="EV3632" s="55">
        <v>3625</v>
      </c>
      <c r="EW3632" s="55" t="s">
        <v>1678</v>
      </c>
      <c r="EX3632" s="55" t="s">
        <v>1988</v>
      </c>
      <c r="EY3632" s="55">
        <v>1</v>
      </c>
      <c r="EZ3632" s="55">
        <v>0</v>
      </c>
      <c r="FA3632" s="55">
        <v>1994</v>
      </c>
      <c r="FB3632" s="55" t="s">
        <v>1262</v>
      </c>
      <c r="FC3632" s="55" t="s">
        <v>1258</v>
      </c>
      <c r="FD3632" s="55">
        <v>0</v>
      </c>
      <c r="FF3632" s="55">
        <v>3625</v>
      </c>
      <c r="FG3632" s="55" t="s">
        <v>1313</v>
      </c>
      <c r="FH3632" s="55" t="s">
        <v>1263</v>
      </c>
      <c r="FI3632" s="55">
        <v>6</v>
      </c>
      <c r="FJ3632" s="55">
        <v>10000</v>
      </c>
      <c r="FK3632" s="55" t="s">
        <v>1249</v>
      </c>
      <c r="FL3632" s="55">
        <v>0.55</v>
      </c>
    </row>
    <row r="3633" ht="14.25" customHeight="1" outlineLevel="1" spans="152:168">
      <c r="EV3633" s="55">
        <v>3626</v>
      </c>
      <c r="EW3633" s="55" t="s">
        <v>1678</v>
      </c>
      <c r="EX3633" s="55" t="s">
        <v>1988</v>
      </c>
      <c r="EY3633" s="55">
        <v>1</v>
      </c>
      <c r="EZ3633" s="55">
        <v>1995</v>
      </c>
      <c r="FA3633" s="55">
        <v>2999</v>
      </c>
      <c r="FB3633" s="55" t="s">
        <v>1262</v>
      </c>
      <c r="FC3633" s="55" t="s">
        <v>1258</v>
      </c>
      <c r="FD3633" s="55">
        <v>0</v>
      </c>
      <c r="FF3633" s="55">
        <v>3626</v>
      </c>
      <c r="FG3633" s="55" t="s">
        <v>1313</v>
      </c>
      <c r="FH3633" s="55" t="s">
        <v>1263</v>
      </c>
      <c r="FI3633" s="55">
        <v>6</v>
      </c>
      <c r="FJ3633" s="55">
        <v>25000</v>
      </c>
      <c r="FK3633" s="55" t="s">
        <v>1249</v>
      </c>
      <c r="FL3633" s="55">
        <v>0.5</v>
      </c>
    </row>
    <row r="3634" ht="14.25" customHeight="1" outlineLevel="1" spans="152:168">
      <c r="EV3634" s="55">
        <v>3627</v>
      </c>
      <c r="EW3634" s="55" t="s">
        <v>1678</v>
      </c>
      <c r="EX3634" s="55" t="s">
        <v>1607</v>
      </c>
      <c r="EY3634" s="55">
        <v>1</v>
      </c>
      <c r="EZ3634" s="55">
        <v>0</v>
      </c>
      <c r="FA3634" s="55">
        <v>1994</v>
      </c>
      <c r="FB3634" s="55" t="s">
        <v>1361</v>
      </c>
      <c r="FC3634" s="55" t="s">
        <v>1258</v>
      </c>
      <c r="FD3634" s="55">
        <v>2.5</v>
      </c>
      <c r="FF3634" s="55">
        <v>3627</v>
      </c>
      <c r="FG3634" s="55" t="s">
        <v>1313</v>
      </c>
      <c r="FH3634" s="55" t="s">
        <v>1263</v>
      </c>
      <c r="FI3634" s="55">
        <v>6</v>
      </c>
      <c r="FJ3634" s="55">
        <v>50000</v>
      </c>
      <c r="FK3634" s="55" t="s">
        <v>1249</v>
      </c>
      <c r="FL3634" s="55">
        <v>0.5</v>
      </c>
    </row>
    <row r="3635" ht="14.25" customHeight="1" outlineLevel="1" spans="152:168">
      <c r="EV3635" s="55">
        <v>3628</v>
      </c>
      <c r="EW3635" s="55" t="s">
        <v>1678</v>
      </c>
      <c r="EX3635" s="55" t="s">
        <v>1607</v>
      </c>
      <c r="EY3635" s="55">
        <v>1</v>
      </c>
      <c r="EZ3635" s="55">
        <v>1995</v>
      </c>
      <c r="FA3635" s="55">
        <v>2999</v>
      </c>
      <c r="FB3635" s="55" t="s">
        <v>1361</v>
      </c>
      <c r="FC3635" s="55" t="s">
        <v>1258</v>
      </c>
      <c r="FD3635" s="55">
        <v>2.5</v>
      </c>
      <c r="FF3635" s="55">
        <v>3628</v>
      </c>
      <c r="FG3635" s="55" t="s">
        <v>1313</v>
      </c>
      <c r="FH3635" s="55" t="s">
        <v>1263</v>
      </c>
      <c r="FI3635" s="55">
        <v>6</v>
      </c>
      <c r="FJ3635" s="55">
        <v>80000</v>
      </c>
      <c r="FK3635" s="55" t="s">
        <v>1249</v>
      </c>
      <c r="FL3635" s="55">
        <v>0.5</v>
      </c>
    </row>
    <row r="3636" ht="14.25" customHeight="1" outlineLevel="1" spans="152:168">
      <c r="EV3636" s="55">
        <v>3629</v>
      </c>
      <c r="EW3636" s="55" t="s">
        <v>1678</v>
      </c>
      <c r="EX3636" s="55" t="s">
        <v>1607</v>
      </c>
      <c r="EY3636" s="55">
        <v>2</v>
      </c>
      <c r="EZ3636" s="55">
        <v>0</v>
      </c>
      <c r="FA3636" s="55">
        <v>1994</v>
      </c>
      <c r="FB3636" s="55" t="s">
        <v>1361</v>
      </c>
      <c r="FC3636" s="55" t="s">
        <v>1258</v>
      </c>
      <c r="FD3636" s="55">
        <v>2.5</v>
      </c>
      <c r="FF3636" s="55">
        <v>3629</v>
      </c>
      <c r="FG3636" s="55" t="s">
        <v>1313</v>
      </c>
      <c r="FH3636" s="55" t="s">
        <v>1263</v>
      </c>
      <c r="FI3636" s="55">
        <v>6</v>
      </c>
      <c r="FJ3636" s="55">
        <v>130000</v>
      </c>
      <c r="FK3636" s="55" t="s">
        <v>1249</v>
      </c>
      <c r="FL3636" s="55">
        <v>0.5</v>
      </c>
    </row>
    <row r="3637" ht="14.25" customHeight="1" outlineLevel="1" spans="152:168">
      <c r="EV3637" s="55">
        <v>3630</v>
      </c>
      <c r="EW3637" s="55" t="s">
        <v>1678</v>
      </c>
      <c r="EX3637" s="55" t="s">
        <v>1607</v>
      </c>
      <c r="EY3637" s="55">
        <v>2</v>
      </c>
      <c r="EZ3637" s="55">
        <v>1995</v>
      </c>
      <c r="FA3637" s="55">
        <v>2999</v>
      </c>
      <c r="FB3637" s="55" t="s">
        <v>1361</v>
      </c>
      <c r="FC3637" s="55" t="s">
        <v>1258</v>
      </c>
      <c r="FD3637" s="55">
        <v>2.5</v>
      </c>
      <c r="FF3637" s="55">
        <v>3630</v>
      </c>
      <c r="FG3637" s="55" t="s">
        <v>1313</v>
      </c>
      <c r="FH3637" s="55" t="s">
        <v>1263</v>
      </c>
      <c r="FI3637" s="55">
        <v>6</v>
      </c>
      <c r="FJ3637" s="55">
        <v>260000</v>
      </c>
      <c r="FK3637" s="55" t="s">
        <v>1249</v>
      </c>
      <c r="FL3637" s="55">
        <v>0.5</v>
      </c>
    </row>
    <row r="3638" ht="14.25" customHeight="1" outlineLevel="1" spans="152:168">
      <c r="EV3638" s="55">
        <v>3631</v>
      </c>
      <c r="EW3638" s="55" t="s">
        <v>1678</v>
      </c>
      <c r="EX3638" s="55" t="s">
        <v>1607</v>
      </c>
      <c r="EY3638" s="55">
        <v>3</v>
      </c>
      <c r="EZ3638" s="55">
        <v>0</v>
      </c>
      <c r="FA3638" s="55">
        <v>1994</v>
      </c>
      <c r="FB3638" s="55" t="s">
        <v>1262</v>
      </c>
      <c r="FC3638" s="55" t="s">
        <v>1258</v>
      </c>
      <c r="FD3638" s="55">
        <v>0</v>
      </c>
      <c r="FF3638" s="55">
        <v>3631</v>
      </c>
      <c r="FG3638" s="55" t="s">
        <v>1313</v>
      </c>
      <c r="FH3638" s="55" t="s">
        <v>1263</v>
      </c>
      <c r="FI3638" s="55">
        <v>6</v>
      </c>
      <c r="FJ3638" s="55">
        <v>400000</v>
      </c>
      <c r="FK3638" s="55" t="s">
        <v>1249</v>
      </c>
      <c r="FL3638" s="55">
        <v>0.5</v>
      </c>
    </row>
    <row r="3639" ht="14.25" customHeight="1" outlineLevel="1" spans="152:168">
      <c r="EV3639" s="55">
        <v>3632</v>
      </c>
      <c r="EW3639" s="55" t="s">
        <v>1678</v>
      </c>
      <c r="EX3639" s="55" t="s">
        <v>1607</v>
      </c>
      <c r="EY3639" s="55">
        <v>3</v>
      </c>
      <c r="EZ3639" s="55">
        <v>1995</v>
      </c>
      <c r="FA3639" s="55">
        <v>2999</v>
      </c>
      <c r="FB3639" s="55" t="s">
        <v>1262</v>
      </c>
      <c r="FC3639" s="55" t="s">
        <v>1258</v>
      </c>
      <c r="FD3639" s="55">
        <v>0</v>
      </c>
      <c r="FF3639" s="55">
        <v>3632</v>
      </c>
      <c r="FG3639" s="55" t="s">
        <v>1313</v>
      </c>
      <c r="FH3639" s="55" t="s">
        <v>1263</v>
      </c>
      <c r="FI3639" s="55">
        <v>6</v>
      </c>
      <c r="FJ3639" s="55">
        <v>530000</v>
      </c>
      <c r="FK3639" s="55" t="s">
        <v>1249</v>
      </c>
      <c r="FL3639" s="55">
        <v>0.5</v>
      </c>
    </row>
    <row r="3640" ht="14.25" customHeight="1" outlineLevel="1" spans="152:168">
      <c r="EV3640" s="55">
        <v>3633</v>
      </c>
      <c r="EW3640" s="55" t="s">
        <v>1678</v>
      </c>
      <c r="EX3640" s="55" t="s">
        <v>2048</v>
      </c>
      <c r="EY3640" s="55">
        <v>1</v>
      </c>
      <c r="EZ3640" s="55">
        <v>0</v>
      </c>
      <c r="FA3640" s="55">
        <v>1994</v>
      </c>
      <c r="FB3640" s="55" t="s">
        <v>1361</v>
      </c>
      <c r="FC3640" s="55" t="s">
        <v>1258</v>
      </c>
      <c r="FD3640" s="55">
        <v>2.5</v>
      </c>
      <c r="FF3640" s="55">
        <v>3633</v>
      </c>
      <c r="FG3640" s="55" t="s">
        <v>1313</v>
      </c>
      <c r="FH3640" s="55" t="s">
        <v>1263</v>
      </c>
      <c r="FI3640" s="55">
        <v>6</v>
      </c>
      <c r="FJ3640" s="55">
        <v>540000</v>
      </c>
      <c r="FK3640" s="55" t="s">
        <v>1249</v>
      </c>
      <c r="FL3640" s="55">
        <v>0.5</v>
      </c>
    </row>
    <row r="3641" ht="14.25" customHeight="1" outlineLevel="1" spans="152:168">
      <c r="EV3641" s="55">
        <v>3634</v>
      </c>
      <c r="EW3641" s="55" t="s">
        <v>1678</v>
      </c>
      <c r="EX3641" s="55" t="s">
        <v>2048</v>
      </c>
      <c r="EY3641" s="55">
        <v>1</v>
      </c>
      <c r="EZ3641" s="55">
        <v>1995</v>
      </c>
      <c r="FA3641" s="55">
        <v>2999</v>
      </c>
      <c r="FB3641" s="55" t="s">
        <v>1361</v>
      </c>
      <c r="FC3641" s="55" t="s">
        <v>1258</v>
      </c>
      <c r="FD3641" s="55">
        <v>2.7</v>
      </c>
      <c r="FF3641" s="55">
        <v>3634</v>
      </c>
      <c r="FG3641" s="55" t="s">
        <v>1313</v>
      </c>
      <c r="FH3641" s="55" t="s">
        <v>1263</v>
      </c>
      <c r="FI3641" s="55">
        <v>7</v>
      </c>
      <c r="FJ3641" s="55">
        <v>0</v>
      </c>
      <c r="FK3641" s="55" t="s">
        <v>1249</v>
      </c>
      <c r="FL3641" s="55">
        <v>0.45</v>
      </c>
    </row>
    <row r="3642" ht="14.25" customHeight="1" outlineLevel="1" spans="152:168">
      <c r="EV3642" s="55">
        <v>3635</v>
      </c>
      <c r="EW3642" s="55" t="s">
        <v>1678</v>
      </c>
      <c r="EX3642" s="55" t="s">
        <v>2048</v>
      </c>
      <c r="EY3642" s="55">
        <v>2</v>
      </c>
      <c r="EZ3642" s="55">
        <v>0</v>
      </c>
      <c r="FA3642" s="55">
        <v>1994</v>
      </c>
      <c r="FB3642" s="55" t="s">
        <v>1361</v>
      </c>
      <c r="FC3642" s="55" t="s">
        <v>1258</v>
      </c>
      <c r="FD3642" s="55">
        <v>2.5</v>
      </c>
      <c r="FF3642" s="55">
        <v>3635</v>
      </c>
      <c r="FG3642" s="55" t="s">
        <v>1313</v>
      </c>
      <c r="FH3642" s="55" t="s">
        <v>1263</v>
      </c>
      <c r="FI3642" s="55">
        <v>7</v>
      </c>
      <c r="FJ3642" s="55">
        <v>1000</v>
      </c>
      <c r="FK3642" s="55" t="s">
        <v>1249</v>
      </c>
      <c r="FL3642" s="55">
        <v>0.45</v>
      </c>
    </row>
    <row r="3643" ht="14.25" customHeight="1" outlineLevel="1" spans="152:168">
      <c r="EV3643" s="55">
        <v>3636</v>
      </c>
      <c r="EW3643" s="55" t="s">
        <v>1678</v>
      </c>
      <c r="EX3643" s="55" t="s">
        <v>2048</v>
      </c>
      <c r="EY3643" s="55">
        <v>2</v>
      </c>
      <c r="EZ3643" s="55">
        <v>1995</v>
      </c>
      <c r="FA3643" s="55">
        <v>2999</v>
      </c>
      <c r="FB3643" s="55" t="s">
        <v>1361</v>
      </c>
      <c r="FC3643" s="55" t="s">
        <v>1258</v>
      </c>
      <c r="FD3643" s="55">
        <v>2.55</v>
      </c>
      <c r="FF3643" s="55">
        <v>3636</v>
      </c>
      <c r="FG3643" s="55" t="s">
        <v>1313</v>
      </c>
      <c r="FH3643" s="55" t="s">
        <v>1263</v>
      </c>
      <c r="FI3643" s="55">
        <v>7</v>
      </c>
      <c r="FJ3643" s="55">
        <v>2500</v>
      </c>
      <c r="FK3643" s="55" t="s">
        <v>1249</v>
      </c>
      <c r="FL3643" s="55">
        <v>0.45</v>
      </c>
    </row>
    <row r="3644" ht="14.25" customHeight="1" outlineLevel="1" spans="152:168">
      <c r="EV3644" s="55">
        <v>3637</v>
      </c>
      <c r="EW3644" s="55" t="s">
        <v>1678</v>
      </c>
      <c r="EX3644" s="55" t="s">
        <v>2048</v>
      </c>
      <c r="EY3644" s="55">
        <v>3</v>
      </c>
      <c r="EZ3644" s="55">
        <v>0</v>
      </c>
      <c r="FA3644" s="55">
        <v>1994</v>
      </c>
      <c r="FB3644" s="55" t="s">
        <v>1361</v>
      </c>
      <c r="FC3644" s="55" t="s">
        <v>1258</v>
      </c>
      <c r="FD3644" s="55">
        <v>2.5</v>
      </c>
      <c r="FF3644" s="55">
        <v>3637</v>
      </c>
      <c r="FG3644" s="55" t="s">
        <v>1313</v>
      </c>
      <c r="FH3644" s="55" t="s">
        <v>1263</v>
      </c>
      <c r="FI3644" s="55">
        <v>7</v>
      </c>
      <c r="FJ3644" s="55">
        <v>5000</v>
      </c>
      <c r="FK3644" s="55" t="s">
        <v>1249</v>
      </c>
      <c r="FL3644" s="55">
        <v>0.45</v>
      </c>
    </row>
    <row r="3645" ht="14.25" customHeight="1" outlineLevel="1" spans="152:168">
      <c r="EV3645" s="55">
        <v>3638</v>
      </c>
      <c r="EW3645" s="55" t="s">
        <v>1678</v>
      </c>
      <c r="EX3645" s="55" t="s">
        <v>2048</v>
      </c>
      <c r="EY3645" s="55">
        <v>3</v>
      </c>
      <c r="EZ3645" s="55">
        <v>1995</v>
      </c>
      <c r="FA3645" s="55">
        <v>2999</v>
      </c>
      <c r="FB3645" s="55" t="s">
        <v>1361</v>
      </c>
      <c r="FC3645" s="55" t="s">
        <v>1258</v>
      </c>
      <c r="FD3645" s="55">
        <v>2.55</v>
      </c>
      <c r="FF3645" s="55">
        <v>3638</v>
      </c>
      <c r="FG3645" s="55" t="s">
        <v>1313</v>
      </c>
      <c r="FH3645" s="55" t="s">
        <v>1263</v>
      </c>
      <c r="FI3645" s="55">
        <v>7</v>
      </c>
      <c r="FJ3645" s="55">
        <v>10000</v>
      </c>
      <c r="FK3645" s="55" t="s">
        <v>1249</v>
      </c>
      <c r="FL3645" s="55">
        <v>0.45</v>
      </c>
    </row>
    <row r="3646" ht="14.25" customHeight="1" outlineLevel="1" spans="152:168">
      <c r="EV3646" s="55">
        <v>3639</v>
      </c>
      <c r="EW3646" s="55" t="s">
        <v>1678</v>
      </c>
      <c r="EX3646" s="55" t="s">
        <v>2048</v>
      </c>
      <c r="EY3646" s="55">
        <v>4</v>
      </c>
      <c r="EZ3646" s="55">
        <v>0</v>
      </c>
      <c r="FA3646" s="55">
        <v>1994</v>
      </c>
      <c r="FB3646" s="55" t="s">
        <v>1361</v>
      </c>
      <c r="FC3646" s="55" t="s">
        <v>1258</v>
      </c>
      <c r="FD3646" s="55">
        <v>2.5</v>
      </c>
      <c r="FF3646" s="55">
        <v>3639</v>
      </c>
      <c r="FG3646" s="55" t="s">
        <v>1313</v>
      </c>
      <c r="FH3646" s="55" t="s">
        <v>1263</v>
      </c>
      <c r="FI3646" s="55">
        <v>7</v>
      </c>
      <c r="FJ3646" s="55">
        <v>25000</v>
      </c>
      <c r="FK3646" s="55" t="s">
        <v>1249</v>
      </c>
      <c r="FL3646" s="55">
        <v>0.45</v>
      </c>
    </row>
    <row r="3647" ht="14.25" customHeight="1" outlineLevel="1" spans="152:168">
      <c r="EV3647" s="55">
        <v>3640</v>
      </c>
      <c r="EW3647" s="55" t="s">
        <v>1678</v>
      </c>
      <c r="EX3647" s="55" t="s">
        <v>2048</v>
      </c>
      <c r="EY3647" s="55">
        <v>4</v>
      </c>
      <c r="EZ3647" s="55">
        <v>1995</v>
      </c>
      <c r="FA3647" s="55">
        <v>2999</v>
      </c>
      <c r="FB3647" s="55" t="s">
        <v>1361</v>
      </c>
      <c r="FC3647" s="55" t="s">
        <v>1258</v>
      </c>
      <c r="FD3647" s="55">
        <v>2.63</v>
      </c>
      <c r="FF3647" s="55">
        <v>3640</v>
      </c>
      <c r="FG3647" s="55" t="s">
        <v>1313</v>
      </c>
      <c r="FH3647" s="55" t="s">
        <v>1263</v>
      </c>
      <c r="FI3647" s="55">
        <v>7</v>
      </c>
      <c r="FJ3647" s="55">
        <v>50000</v>
      </c>
      <c r="FK3647" s="55" t="s">
        <v>1249</v>
      </c>
      <c r="FL3647" s="55">
        <v>0.45</v>
      </c>
    </row>
    <row r="3648" ht="14.25" customHeight="1" outlineLevel="1" spans="152:168">
      <c r="EV3648" s="55">
        <v>3641</v>
      </c>
      <c r="EW3648" s="55" t="s">
        <v>1678</v>
      </c>
      <c r="EX3648" s="55" t="s">
        <v>2048</v>
      </c>
      <c r="EY3648" s="55">
        <v>5</v>
      </c>
      <c r="EZ3648" s="55">
        <v>0</v>
      </c>
      <c r="FA3648" s="55">
        <v>1994</v>
      </c>
      <c r="FB3648" s="55" t="s">
        <v>1361</v>
      </c>
      <c r="FC3648" s="55" t="s">
        <v>1258</v>
      </c>
      <c r="FD3648" s="55">
        <v>2.5</v>
      </c>
      <c r="FF3648" s="55">
        <v>3641</v>
      </c>
      <c r="FG3648" s="55" t="s">
        <v>1313</v>
      </c>
      <c r="FH3648" s="55" t="s">
        <v>1263</v>
      </c>
      <c r="FI3648" s="55">
        <v>7</v>
      </c>
      <c r="FJ3648" s="55">
        <v>80000</v>
      </c>
      <c r="FK3648" s="55" t="s">
        <v>1249</v>
      </c>
      <c r="FL3648" s="55">
        <v>0.45</v>
      </c>
    </row>
    <row r="3649" ht="14.25" customHeight="1" outlineLevel="1" spans="152:168">
      <c r="EV3649" s="55">
        <v>3642</v>
      </c>
      <c r="EW3649" s="55" t="s">
        <v>1678</v>
      </c>
      <c r="EX3649" s="55" t="s">
        <v>2048</v>
      </c>
      <c r="EY3649" s="55">
        <v>5</v>
      </c>
      <c r="EZ3649" s="55">
        <v>1995</v>
      </c>
      <c r="FA3649" s="55">
        <v>2999</v>
      </c>
      <c r="FB3649" s="55" t="s">
        <v>1361</v>
      </c>
      <c r="FC3649" s="55" t="s">
        <v>1258</v>
      </c>
      <c r="FD3649" s="55">
        <v>2.5</v>
      </c>
      <c r="FF3649" s="55">
        <v>3642</v>
      </c>
      <c r="FG3649" s="55" t="s">
        <v>1313</v>
      </c>
      <c r="FH3649" s="55" t="s">
        <v>1263</v>
      </c>
      <c r="FI3649" s="55">
        <v>7</v>
      </c>
      <c r="FJ3649" s="55">
        <v>130000</v>
      </c>
      <c r="FK3649" s="55" t="s">
        <v>1249</v>
      </c>
      <c r="FL3649" s="55">
        <v>0.45</v>
      </c>
    </row>
    <row r="3650" ht="14.25" customHeight="1" outlineLevel="1" spans="152:168">
      <c r="EV3650" s="55">
        <v>3643</v>
      </c>
      <c r="EW3650" s="55" t="s">
        <v>1678</v>
      </c>
      <c r="EX3650" s="55" t="s">
        <v>2048</v>
      </c>
      <c r="EY3650" s="55">
        <v>6</v>
      </c>
      <c r="EZ3650" s="55">
        <v>0</v>
      </c>
      <c r="FA3650" s="55">
        <v>1994</v>
      </c>
      <c r="FB3650" s="55" t="s">
        <v>1361</v>
      </c>
      <c r="FC3650" s="55" t="s">
        <v>1258</v>
      </c>
      <c r="FD3650" s="55">
        <v>2.5</v>
      </c>
      <c r="FF3650" s="55">
        <v>3643</v>
      </c>
      <c r="FG3650" s="55" t="s">
        <v>1313</v>
      </c>
      <c r="FH3650" s="55" t="s">
        <v>1263</v>
      </c>
      <c r="FI3650" s="55">
        <v>7</v>
      </c>
      <c r="FJ3650" s="55">
        <v>260000</v>
      </c>
      <c r="FK3650" s="55" t="s">
        <v>1249</v>
      </c>
      <c r="FL3650" s="55">
        <v>0.45</v>
      </c>
    </row>
    <row r="3651" ht="14.25" customHeight="1" outlineLevel="1" spans="152:168">
      <c r="EV3651" s="55">
        <v>3644</v>
      </c>
      <c r="EW3651" s="55" t="s">
        <v>1678</v>
      </c>
      <c r="EX3651" s="55" t="s">
        <v>2048</v>
      </c>
      <c r="EY3651" s="55">
        <v>6</v>
      </c>
      <c r="EZ3651" s="55">
        <v>1995</v>
      </c>
      <c r="FA3651" s="55">
        <v>2999</v>
      </c>
      <c r="FB3651" s="55" t="s">
        <v>1361</v>
      </c>
      <c r="FC3651" s="55" t="s">
        <v>1258</v>
      </c>
      <c r="FD3651" s="55">
        <v>2.5</v>
      </c>
      <c r="FF3651" s="55">
        <v>3644</v>
      </c>
      <c r="FG3651" s="55" t="s">
        <v>1313</v>
      </c>
      <c r="FH3651" s="55" t="s">
        <v>1263</v>
      </c>
      <c r="FI3651" s="55">
        <v>7</v>
      </c>
      <c r="FJ3651" s="55">
        <v>400000</v>
      </c>
      <c r="FK3651" s="55" t="s">
        <v>1249</v>
      </c>
      <c r="FL3651" s="55">
        <v>0.45</v>
      </c>
    </row>
    <row r="3652" ht="14.25" customHeight="1" outlineLevel="1" spans="152:168">
      <c r="EV3652" s="55">
        <v>3645</v>
      </c>
      <c r="EW3652" s="55" t="s">
        <v>1678</v>
      </c>
      <c r="EX3652" s="55" t="s">
        <v>2048</v>
      </c>
      <c r="EY3652" s="55">
        <v>7</v>
      </c>
      <c r="EZ3652" s="55">
        <v>0</v>
      </c>
      <c r="FA3652" s="55">
        <v>1994</v>
      </c>
      <c r="FB3652" s="55" t="s">
        <v>1361</v>
      </c>
      <c r="FC3652" s="55" t="s">
        <v>1258</v>
      </c>
      <c r="FD3652" s="55">
        <v>2.5</v>
      </c>
      <c r="FF3652" s="55">
        <v>3645</v>
      </c>
      <c r="FG3652" s="55" t="s">
        <v>1313</v>
      </c>
      <c r="FH3652" s="55" t="s">
        <v>1263</v>
      </c>
      <c r="FI3652" s="55">
        <v>7</v>
      </c>
      <c r="FJ3652" s="55">
        <v>530000</v>
      </c>
      <c r="FK3652" s="55" t="s">
        <v>1249</v>
      </c>
      <c r="FL3652" s="55">
        <v>0.45</v>
      </c>
    </row>
    <row r="3653" ht="14.25" customHeight="1" outlineLevel="1" spans="152:168">
      <c r="EV3653" s="55">
        <v>3646</v>
      </c>
      <c r="EW3653" s="55" t="s">
        <v>1678</v>
      </c>
      <c r="EX3653" s="55" t="s">
        <v>2048</v>
      </c>
      <c r="EY3653" s="55">
        <v>7</v>
      </c>
      <c r="EZ3653" s="55">
        <v>1995</v>
      </c>
      <c r="FA3653" s="55">
        <v>2999</v>
      </c>
      <c r="FB3653" s="55" t="s">
        <v>1361</v>
      </c>
      <c r="FC3653" s="55" t="s">
        <v>1258</v>
      </c>
      <c r="FD3653" s="55">
        <v>2.5</v>
      </c>
      <c r="FF3653" s="55">
        <v>3646</v>
      </c>
      <c r="FG3653" s="55" t="s">
        <v>1313</v>
      </c>
      <c r="FH3653" s="55" t="s">
        <v>1263</v>
      </c>
      <c r="FI3653" s="55">
        <v>7</v>
      </c>
      <c r="FJ3653" s="55">
        <v>540000</v>
      </c>
      <c r="FK3653" s="55" t="s">
        <v>1249</v>
      </c>
      <c r="FL3653" s="55">
        <v>0.45</v>
      </c>
    </row>
    <row r="3654" ht="14.25" customHeight="1" outlineLevel="1" spans="152:168">
      <c r="EV3654" s="55">
        <v>3647</v>
      </c>
      <c r="EW3654" s="55" t="s">
        <v>1678</v>
      </c>
      <c r="EX3654" s="55" t="s">
        <v>2048</v>
      </c>
      <c r="EY3654" s="55">
        <v>8</v>
      </c>
      <c r="EZ3654" s="55">
        <v>0</v>
      </c>
      <c r="FA3654" s="55">
        <v>1994</v>
      </c>
      <c r="FB3654" s="55" t="s">
        <v>1262</v>
      </c>
      <c r="FC3654" s="55" t="s">
        <v>1258</v>
      </c>
      <c r="FD3654" s="55">
        <v>0</v>
      </c>
      <c r="FF3654" s="55">
        <v>3647</v>
      </c>
      <c r="FG3654" s="55" t="s">
        <v>1313</v>
      </c>
      <c r="FH3654" s="55" t="s">
        <v>1263</v>
      </c>
      <c r="FI3654" s="55">
        <v>8</v>
      </c>
      <c r="FJ3654" s="55">
        <v>0</v>
      </c>
      <c r="FK3654" s="55" t="s">
        <v>1249</v>
      </c>
      <c r="FL3654" s="55">
        <v>0.56</v>
      </c>
    </row>
    <row r="3655" ht="14.25" customHeight="1" outlineLevel="1" spans="152:168">
      <c r="EV3655" s="55">
        <v>3648</v>
      </c>
      <c r="EW3655" s="55" t="s">
        <v>1678</v>
      </c>
      <c r="EX3655" s="55" t="s">
        <v>2048</v>
      </c>
      <c r="EY3655" s="55">
        <v>8</v>
      </c>
      <c r="EZ3655" s="55">
        <v>1995</v>
      </c>
      <c r="FA3655" s="55">
        <v>2999</v>
      </c>
      <c r="FB3655" s="55" t="s">
        <v>1262</v>
      </c>
      <c r="FC3655" s="55" t="s">
        <v>1258</v>
      </c>
      <c r="FD3655" s="55">
        <v>0</v>
      </c>
      <c r="FF3655" s="55">
        <v>3648</v>
      </c>
      <c r="FG3655" s="55" t="s">
        <v>1313</v>
      </c>
      <c r="FH3655" s="55" t="s">
        <v>1263</v>
      </c>
      <c r="FI3655" s="55">
        <v>8</v>
      </c>
      <c r="FJ3655" s="55">
        <v>1000</v>
      </c>
      <c r="FK3655" s="55" t="s">
        <v>1249</v>
      </c>
      <c r="FL3655" s="55">
        <v>0.56</v>
      </c>
    </row>
    <row r="3656" ht="14.25" customHeight="1" outlineLevel="1" spans="152:168">
      <c r="EV3656" s="55">
        <v>3649</v>
      </c>
      <c r="EW3656" s="55" t="s">
        <v>1678</v>
      </c>
      <c r="EX3656" s="55" t="s">
        <v>1944</v>
      </c>
      <c r="EY3656" s="55">
        <v>1</v>
      </c>
      <c r="EZ3656" s="55">
        <v>0</v>
      </c>
      <c r="FA3656" s="55">
        <v>1994</v>
      </c>
      <c r="FB3656" s="55" t="s">
        <v>1262</v>
      </c>
      <c r="FC3656" s="55" t="s">
        <v>1258</v>
      </c>
      <c r="FD3656" s="55">
        <v>0</v>
      </c>
      <c r="FF3656" s="55">
        <v>3649</v>
      </c>
      <c r="FG3656" s="55" t="s">
        <v>1313</v>
      </c>
      <c r="FH3656" s="55" t="s">
        <v>1263</v>
      </c>
      <c r="FI3656" s="55">
        <v>8</v>
      </c>
      <c r="FJ3656" s="55">
        <v>2500</v>
      </c>
      <c r="FK3656" s="55" t="s">
        <v>1249</v>
      </c>
      <c r="FL3656" s="55">
        <v>0.56</v>
      </c>
    </row>
    <row r="3657" ht="14.25" customHeight="1" outlineLevel="1" spans="152:168">
      <c r="EV3657" s="55">
        <v>3650</v>
      </c>
      <c r="EW3657" s="55" t="s">
        <v>1678</v>
      </c>
      <c r="EX3657" s="55" t="s">
        <v>1944</v>
      </c>
      <c r="EY3657" s="55">
        <v>1</v>
      </c>
      <c r="EZ3657" s="55">
        <v>1995</v>
      </c>
      <c r="FA3657" s="55">
        <v>2999</v>
      </c>
      <c r="FB3657" s="55" t="s">
        <v>1262</v>
      </c>
      <c r="FC3657" s="55" t="s">
        <v>1258</v>
      </c>
      <c r="FD3657" s="55">
        <v>0</v>
      </c>
      <c r="FF3657" s="55">
        <v>3650</v>
      </c>
      <c r="FG3657" s="55" t="s">
        <v>1313</v>
      </c>
      <c r="FH3657" s="55" t="s">
        <v>1263</v>
      </c>
      <c r="FI3657" s="55">
        <v>8</v>
      </c>
      <c r="FJ3657" s="55">
        <v>5000</v>
      </c>
      <c r="FK3657" s="55" t="s">
        <v>1249</v>
      </c>
      <c r="FL3657" s="55">
        <v>0.56</v>
      </c>
    </row>
    <row r="3658" ht="14.25" customHeight="1" outlineLevel="1" spans="152:168">
      <c r="EV3658" s="55">
        <v>3651</v>
      </c>
      <c r="EW3658" s="55" t="s">
        <v>1678</v>
      </c>
      <c r="EX3658" s="55" t="s">
        <v>2012</v>
      </c>
      <c r="EY3658" s="55">
        <v>1</v>
      </c>
      <c r="EZ3658" s="55">
        <v>0</v>
      </c>
      <c r="FA3658" s="55">
        <v>1994</v>
      </c>
      <c r="FB3658" s="55" t="s">
        <v>1262</v>
      </c>
      <c r="FC3658" s="55" t="s">
        <v>1258</v>
      </c>
      <c r="FD3658" s="55">
        <v>0</v>
      </c>
      <c r="FF3658" s="55">
        <v>3651</v>
      </c>
      <c r="FG3658" s="55" t="s">
        <v>1313</v>
      </c>
      <c r="FH3658" s="55" t="s">
        <v>1263</v>
      </c>
      <c r="FI3658" s="55">
        <v>8</v>
      </c>
      <c r="FJ3658" s="55">
        <v>10000</v>
      </c>
      <c r="FK3658" s="55" t="s">
        <v>1249</v>
      </c>
      <c r="FL3658" s="55">
        <v>0.56</v>
      </c>
    </row>
    <row r="3659" ht="14.25" customHeight="1" outlineLevel="1" spans="152:168">
      <c r="EV3659" s="55">
        <v>3652</v>
      </c>
      <c r="EW3659" s="55" t="s">
        <v>1678</v>
      </c>
      <c r="EX3659" s="55" t="s">
        <v>2012</v>
      </c>
      <c r="EY3659" s="55">
        <v>1</v>
      </c>
      <c r="EZ3659" s="55">
        <v>1995</v>
      </c>
      <c r="FA3659" s="55">
        <v>2999</v>
      </c>
      <c r="FB3659" s="55" t="s">
        <v>1262</v>
      </c>
      <c r="FC3659" s="55" t="s">
        <v>1258</v>
      </c>
      <c r="FD3659" s="55">
        <v>0</v>
      </c>
      <c r="FF3659" s="55">
        <v>3652</v>
      </c>
      <c r="FG3659" s="55" t="s">
        <v>1313</v>
      </c>
      <c r="FH3659" s="55" t="s">
        <v>1263</v>
      </c>
      <c r="FI3659" s="55">
        <v>8</v>
      </c>
      <c r="FJ3659" s="55">
        <v>25000</v>
      </c>
      <c r="FK3659" s="55" t="s">
        <v>1249</v>
      </c>
      <c r="FL3659" s="55">
        <v>0.56</v>
      </c>
    </row>
    <row r="3660" ht="14.25" customHeight="1" outlineLevel="1" spans="152:168">
      <c r="EV3660" s="55">
        <v>3653</v>
      </c>
      <c r="EW3660" s="55" t="s">
        <v>1678</v>
      </c>
      <c r="EX3660" s="55" t="s">
        <v>1490</v>
      </c>
      <c r="EY3660" s="55">
        <v>1</v>
      </c>
      <c r="EZ3660" s="55">
        <v>0</v>
      </c>
      <c r="FA3660" s="55">
        <v>1994</v>
      </c>
      <c r="FB3660" s="55" t="s">
        <v>1361</v>
      </c>
      <c r="FC3660" s="55" t="s">
        <v>1258</v>
      </c>
      <c r="FD3660" s="55">
        <v>2.5</v>
      </c>
      <c r="FF3660" s="55">
        <v>3653</v>
      </c>
      <c r="FG3660" s="55" t="s">
        <v>1313</v>
      </c>
      <c r="FH3660" s="55" t="s">
        <v>1263</v>
      </c>
      <c r="FI3660" s="55">
        <v>8</v>
      </c>
      <c r="FJ3660" s="55">
        <v>50000</v>
      </c>
      <c r="FK3660" s="55" t="s">
        <v>1249</v>
      </c>
      <c r="FL3660" s="55">
        <v>0.56</v>
      </c>
    </row>
    <row r="3661" ht="14.25" customHeight="1" outlineLevel="1" spans="152:168">
      <c r="EV3661" s="55">
        <v>3654</v>
      </c>
      <c r="EW3661" s="55" t="s">
        <v>1678</v>
      </c>
      <c r="EX3661" s="55" t="s">
        <v>1490</v>
      </c>
      <c r="EY3661" s="55">
        <v>1</v>
      </c>
      <c r="EZ3661" s="55">
        <v>1995</v>
      </c>
      <c r="FA3661" s="55">
        <v>2999</v>
      </c>
      <c r="FB3661" s="55" t="s">
        <v>1361</v>
      </c>
      <c r="FC3661" s="55" t="s">
        <v>1258</v>
      </c>
      <c r="FD3661" s="55">
        <v>2.83</v>
      </c>
      <c r="FF3661" s="55">
        <v>3654</v>
      </c>
      <c r="FG3661" s="55" t="s">
        <v>1313</v>
      </c>
      <c r="FH3661" s="55" t="s">
        <v>1263</v>
      </c>
      <c r="FI3661" s="55">
        <v>8</v>
      </c>
      <c r="FJ3661" s="55">
        <v>80000</v>
      </c>
      <c r="FK3661" s="55" t="s">
        <v>1249</v>
      </c>
      <c r="FL3661" s="55">
        <v>0.56</v>
      </c>
    </row>
    <row r="3662" ht="14.25" customHeight="1" outlineLevel="1" spans="152:168">
      <c r="EV3662" s="55">
        <v>3655</v>
      </c>
      <c r="EW3662" s="55" t="s">
        <v>1678</v>
      </c>
      <c r="EX3662" s="55" t="s">
        <v>1490</v>
      </c>
      <c r="EY3662" s="55">
        <v>2</v>
      </c>
      <c r="EZ3662" s="55">
        <v>0</v>
      </c>
      <c r="FA3662" s="55">
        <v>1994</v>
      </c>
      <c r="FB3662" s="55" t="s">
        <v>1361</v>
      </c>
      <c r="FC3662" s="55" t="s">
        <v>1258</v>
      </c>
      <c r="FD3662" s="55">
        <v>2.5</v>
      </c>
      <c r="FF3662" s="55">
        <v>3655</v>
      </c>
      <c r="FG3662" s="55" t="s">
        <v>1313</v>
      </c>
      <c r="FH3662" s="55" t="s">
        <v>1263</v>
      </c>
      <c r="FI3662" s="55">
        <v>8</v>
      </c>
      <c r="FJ3662" s="55">
        <v>130000</v>
      </c>
      <c r="FK3662" s="55" t="s">
        <v>1249</v>
      </c>
      <c r="FL3662" s="55">
        <v>0.56</v>
      </c>
    </row>
    <row r="3663" ht="14.25" customHeight="1" outlineLevel="1" spans="152:168">
      <c r="EV3663" s="55">
        <v>3656</v>
      </c>
      <c r="EW3663" s="55" t="s">
        <v>1678</v>
      </c>
      <c r="EX3663" s="55" t="s">
        <v>1490</v>
      </c>
      <c r="EY3663" s="55">
        <v>2</v>
      </c>
      <c r="EZ3663" s="55">
        <v>1995</v>
      </c>
      <c r="FA3663" s="55">
        <v>2999</v>
      </c>
      <c r="FB3663" s="55" t="s">
        <v>1361</v>
      </c>
      <c r="FC3663" s="55" t="s">
        <v>1258</v>
      </c>
      <c r="FD3663" s="55">
        <v>2.5</v>
      </c>
      <c r="FF3663" s="55">
        <v>3656</v>
      </c>
      <c r="FG3663" s="55" t="s">
        <v>1313</v>
      </c>
      <c r="FH3663" s="55" t="s">
        <v>1263</v>
      </c>
      <c r="FI3663" s="55">
        <v>8</v>
      </c>
      <c r="FJ3663" s="55">
        <v>260000</v>
      </c>
      <c r="FK3663" s="55" t="s">
        <v>1249</v>
      </c>
      <c r="FL3663" s="55">
        <v>0.56</v>
      </c>
    </row>
    <row r="3664" ht="14.25" customHeight="1" outlineLevel="1" spans="152:168">
      <c r="EV3664" s="55">
        <v>3657</v>
      </c>
      <c r="EW3664" s="55" t="s">
        <v>1678</v>
      </c>
      <c r="EX3664" s="55" t="s">
        <v>1490</v>
      </c>
      <c r="EY3664" s="55">
        <v>3</v>
      </c>
      <c r="EZ3664" s="55">
        <v>0</v>
      </c>
      <c r="FA3664" s="55">
        <v>1994</v>
      </c>
      <c r="FB3664" s="55" t="s">
        <v>1361</v>
      </c>
      <c r="FC3664" s="55" t="s">
        <v>1258</v>
      </c>
      <c r="FD3664" s="55">
        <v>2.5</v>
      </c>
      <c r="FF3664" s="55">
        <v>3657</v>
      </c>
      <c r="FG3664" s="55" t="s">
        <v>1313</v>
      </c>
      <c r="FH3664" s="55" t="s">
        <v>1263</v>
      </c>
      <c r="FI3664" s="55">
        <v>8</v>
      </c>
      <c r="FJ3664" s="55">
        <v>400000</v>
      </c>
      <c r="FK3664" s="55" t="s">
        <v>1249</v>
      </c>
      <c r="FL3664" s="55">
        <v>0.56</v>
      </c>
    </row>
    <row r="3665" ht="14.25" customHeight="1" outlineLevel="1" spans="152:168">
      <c r="EV3665" s="55">
        <v>3658</v>
      </c>
      <c r="EW3665" s="55" t="s">
        <v>1678</v>
      </c>
      <c r="EX3665" s="55" t="s">
        <v>1490</v>
      </c>
      <c r="EY3665" s="55">
        <v>3</v>
      </c>
      <c r="EZ3665" s="55">
        <v>1995</v>
      </c>
      <c r="FA3665" s="55">
        <v>2999</v>
      </c>
      <c r="FB3665" s="55" t="s">
        <v>1361</v>
      </c>
      <c r="FC3665" s="55" t="s">
        <v>1258</v>
      </c>
      <c r="FD3665" s="55">
        <v>2.5</v>
      </c>
      <c r="FF3665" s="55">
        <v>3658</v>
      </c>
      <c r="FG3665" s="55" t="s">
        <v>1313</v>
      </c>
      <c r="FH3665" s="55" t="s">
        <v>1263</v>
      </c>
      <c r="FI3665" s="55">
        <v>8</v>
      </c>
      <c r="FJ3665" s="55">
        <v>530000</v>
      </c>
      <c r="FK3665" s="55" t="s">
        <v>1249</v>
      </c>
      <c r="FL3665" s="55">
        <v>0.56</v>
      </c>
    </row>
    <row r="3666" ht="14.25" customHeight="1" outlineLevel="1" spans="152:168">
      <c r="EV3666" s="55">
        <v>3659</v>
      </c>
      <c r="EW3666" s="55" t="s">
        <v>1678</v>
      </c>
      <c r="EX3666" s="55" t="s">
        <v>1490</v>
      </c>
      <c r="EY3666" s="55">
        <v>4</v>
      </c>
      <c r="EZ3666" s="55">
        <v>0</v>
      </c>
      <c r="FA3666" s="55">
        <v>1994</v>
      </c>
      <c r="FB3666" s="55" t="s">
        <v>1361</v>
      </c>
      <c r="FC3666" s="55" t="s">
        <v>1258</v>
      </c>
      <c r="FD3666" s="55">
        <v>2.5</v>
      </c>
      <c r="FF3666" s="55">
        <v>3659</v>
      </c>
      <c r="FG3666" s="55" t="s">
        <v>1313</v>
      </c>
      <c r="FH3666" s="55" t="s">
        <v>1263</v>
      </c>
      <c r="FI3666" s="55">
        <v>8</v>
      </c>
      <c r="FJ3666" s="55">
        <v>540000</v>
      </c>
      <c r="FK3666" s="55" t="s">
        <v>1249</v>
      </c>
      <c r="FL3666" s="55">
        <v>0.56</v>
      </c>
    </row>
    <row r="3667" ht="14.25" customHeight="1" outlineLevel="1" spans="152:168">
      <c r="EV3667" s="55">
        <v>3660</v>
      </c>
      <c r="EW3667" s="55" t="s">
        <v>1678</v>
      </c>
      <c r="EX3667" s="55" t="s">
        <v>1490</v>
      </c>
      <c r="EY3667" s="55">
        <v>4</v>
      </c>
      <c r="EZ3667" s="55">
        <v>1995</v>
      </c>
      <c r="FA3667" s="55">
        <v>2999</v>
      </c>
      <c r="FB3667" s="55" t="s">
        <v>1361</v>
      </c>
      <c r="FC3667" s="55" t="s">
        <v>1258</v>
      </c>
      <c r="FD3667" s="55">
        <v>2.5</v>
      </c>
      <c r="FF3667" s="55">
        <v>3660</v>
      </c>
      <c r="FG3667" s="55" t="s">
        <v>1313</v>
      </c>
      <c r="FH3667" s="55" t="s">
        <v>1263</v>
      </c>
      <c r="FI3667" s="55">
        <v>9</v>
      </c>
      <c r="FJ3667" s="55">
        <v>0</v>
      </c>
      <c r="FK3667" s="55" t="s">
        <v>1249</v>
      </c>
      <c r="FL3667" s="55">
        <v>0.95</v>
      </c>
    </row>
    <row r="3668" ht="14.25" customHeight="1" outlineLevel="1" spans="152:168">
      <c r="EV3668" s="55">
        <v>3661</v>
      </c>
      <c r="EW3668" s="55" t="s">
        <v>1678</v>
      </c>
      <c r="EX3668" s="55" t="s">
        <v>1490</v>
      </c>
      <c r="EY3668" s="55">
        <v>5</v>
      </c>
      <c r="EZ3668" s="55">
        <v>0</v>
      </c>
      <c r="FA3668" s="55">
        <v>1994</v>
      </c>
      <c r="FB3668" s="55" t="s">
        <v>1262</v>
      </c>
      <c r="FC3668" s="55" t="s">
        <v>1258</v>
      </c>
      <c r="FD3668" s="55">
        <v>0</v>
      </c>
      <c r="FF3668" s="55">
        <v>3661</v>
      </c>
      <c r="FG3668" s="55" t="s">
        <v>1313</v>
      </c>
      <c r="FH3668" s="55" t="s">
        <v>1263</v>
      </c>
      <c r="FI3668" s="55">
        <v>9</v>
      </c>
      <c r="FJ3668" s="55">
        <v>1000</v>
      </c>
      <c r="FK3668" s="55" t="s">
        <v>1249</v>
      </c>
      <c r="FL3668" s="55">
        <v>0.95</v>
      </c>
    </row>
    <row r="3669" ht="14.25" customHeight="1" outlineLevel="1" spans="152:168">
      <c r="EV3669" s="55">
        <v>3662</v>
      </c>
      <c r="EW3669" s="55" t="s">
        <v>1678</v>
      </c>
      <c r="EX3669" s="55" t="s">
        <v>1490</v>
      </c>
      <c r="EY3669" s="55">
        <v>5</v>
      </c>
      <c r="EZ3669" s="55">
        <v>1995</v>
      </c>
      <c r="FA3669" s="55">
        <v>2999</v>
      </c>
      <c r="FB3669" s="55" t="s">
        <v>1262</v>
      </c>
      <c r="FC3669" s="55" t="s">
        <v>1258</v>
      </c>
      <c r="FD3669" s="55">
        <v>0</v>
      </c>
      <c r="FF3669" s="55">
        <v>3662</v>
      </c>
      <c r="FG3669" s="55" t="s">
        <v>1313</v>
      </c>
      <c r="FH3669" s="55" t="s">
        <v>1263</v>
      </c>
      <c r="FI3669" s="55">
        <v>9</v>
      </c>
      <c r="FJ3669" s="55">
        <v>2500</v>
      </c>
      <c r="FK3669" s="55" t="s">
        <v>1249</v>
      </c>
      <c r="FL3669" s="55">
        <v>0.84</v>
      </c>
    </row>
    <row r="3670" ht="14.25" customHeight="1" outlineLevel="1" spans="152:168">
      <c r="EV3670" s="55">
        <v>3663</v>
      </c>
      <c r="EW3670" s="55" t="s">
        <v>1678</v>
      </c>
      <c r="EX3670" s="55" t="s">
        <v>1872</v>
      </c>
      <c r="EY3670" s="55">
        <v>1</v>
      </c>
      <c r="EZ3670" s="55">
        <v>0</v>
      </c>
      <c r="FA3670" s="55">
        <v>1994</v>
      </c>
      <c r="FB3670" s="55" t="s">
        <v>1262</v>
      </c>
      <c r="FC3670" s="55" t="s">
        <v>1258</v>
      </c>
      <c r="FD3670" s="55">
        <v>0</v>
      </c>
      <c r="FF3670" s="55">
        <v>3663</v>
      </c>
      <c r="FG3670" s="55" t="s">
        <v>1313</v>
      </c>
      <c r="FH3670" s="55" t="s">
        <v>1263</v>
      </c>
      <c r="FI3670" s="55">
        <v>9</v>
      </c>
      <c r="FJ3670" s="55">
        <v>5000</v>
      </c>
      <c r="FK3670" s="55" t="s">
        <v>1249</v>
      </c>
      <c r="FL3670" s="55">
        <v>0.77</v>
      </c>
    </row>
    <row r="3671" ht="14.25" customHeight="1" outlineLevel="1" spans="152:168">
      <c r="EV3671" s="55">
        <v>3664</v>
      </c>
      <c r="EW3671" s="55" t="s">
        <v>1678</v>
      </c>
      <c r="EX3671" s="55" t="s">
        <v>1872</v>
      </c>
      <c r="EY3671" s="55">
        <v>1</v>
      </c>
      <c r="EZ3671" s="55">
        <v>1995</v>
      </c>
      <c r="FA3671" s="55">
        <v>2999</v>
      </c>
      <c r="FB3671" s="55" t="s">
        <v>1262</v>
      </c>
      <c r="FC3671" s="55" t="s">
        <v>1258</v>
      </c>
      <c r="FD3671" s="55">
        <v>0</v>
      </c>
      <c r="FF3671" s="55">
        <v>3664</v>
      </c>
      <c r="FG3671" s="55" t="s">
        <v>1313</v>
      </c>
      <c r="FH3671" s="55" t="s">
        <v>1263</v>
      </c>
      <c r="FI3671" s="55">
        <v>9</v>
      </c>
      <c r="FJ3671" s="55">
        <v>10000</v>
      </c>
      <c r="FK3671" s="55" t="s">
        <v>1249</v>
      </c>
      <c r="FL3671" s="55">
        <v>0.77</v>
      </c>
    </row>
    <row r="3672" ht="14.25" customHeight="1" outlineLevel="1" spans="152:168">
      <c r="EV3672" s="55">
        <v>3665</v>
      </c>
      <c r="EW3672" s="55" t="s">
        <v>1678</v>
      </c>
      <c r="EX3672" s="55" t="s">
        <v>1364</v>
      </c>
      <c r="EY3672" s="55">
        <v>1</v>
      </c>
      <c r="EZ3672" s="55">
        <v>0</v>
      </c>
      <c r="FA3672" s="55">
        <v>1994</v>
      </c>
      <c r="FB3672" s="55" t="s">
        <v>1262</v>
      </c>
      <c r="FC3672" s="55" t="s">
        <v>1258</v>
      </c>
      <c r="FD3672" s="55">
        <v>0</v>
      </c>
      <c r="FF3672" s="55">
        <v>3665</v>
      </c>
      <c r="FG3672" s="55" t="s">
        <v>1313</v>
      </c>
      <c r="FH3672" s="55" t="s">
        <v>1263</v>
      </c>
      <c r="FI3672" s="55">
        <v>9</v>
      </c>
      <c r="FJ3672" s="55">
        <v>25000</v>
      </c>
      <c r="FK3672" s="55" t="s">
        <v>1249</v>
      </c>
      <c r="FL3672" s="55">
        <v>0.77</v>
      </c>
    </row>
    <row r="3673" ht="14.25" customHeight="1" outlineLevel="1" spans="152:168">
      <c r="EV3673" s="55">
        <v>3666</v>
      </c>
      <c r="EW3673" s="55" t="s">
        <v>1678</v>
      </c>
      <c r="EX3673" s="55" t="s">
        <v>1364</v>
      </c>
      <c r="EY3673" s="55">
        <v>1</v>
      </c>
      <c r="EZ3673" s="55">
        <v>1995</v>
      </c>
      <c r="FA3673" s="55">
        <v>2999</v>
      </c>
      <c r="FB3673" s="55" t="s">
        <v>1262</v>
      </c>
      <c r="FC3673" s="55" t="s">
        <v>1258</v>
      </c>
      <c r="FD3673" s="55">
        <v>0</v>
      </c>
      <c r="FF3673" s="55">
        <v>3666</v>
      </c>
      <c r="FG3673" s="55" t="s">
        <v>1313</v>
      </c>
      <c r="FH3673" s="55" t="s">
        <v>1263</v>
      </c>
      <c r="FI3673" s="55">
        <v>9</v>
      </c>
      <c r="FJ3673" s="55">
        <v>50000</v>
      </c>
      <c r="FK3673" s="55" t="s">
        <v>1249</v>
      </c>
      <c r="FL3673" s="55">
        <v>0.77</v>
      </c>
    </row>
    <row r="3674" ht="14.25" customHeight="1" outlineLevel="1" spans="152:168">
      <c r="EV3674" s="55">
        <v>3667</v>
      </c>
      <c r="EW3674" s="55" t="s">
        <v>1678</v>
      </c>
      <c r="EX3674" s="55" t="s">
        <v>2118</v>
      </c>
      <c r="EY3674" s="55">
        <v>1</v>
      </c>
      <c r="EZ3674" s="55">
        <v>0</v>
      </c>
      <c r="FA3674" s="55">
        <v>1994</v>
      </c>
      <c r="FB3674" s="55" t="s">
        <v>1262</v>
      </c>
      <c r="FC3674" s="55" t="s">
        <v>1258</v>
      </c>
      <c r="FD3674" s="55">
        <v>0</v>
      </c>
      <c r="FF3674" s="55">
        <v>3667</v>
      </c>
      <c r="FG3674" s="55" t="s">
        <v>1313</v>
      </c>
      <c r="FH3674" s="55" t="s">
        <v>1263</v>
      </c>
      <c r="FI3674" s="55">
        <v>9</v>
      </c>
      <c r="FJ3674" s="55">
        <v>80000</v>
      </c>
      <c r="FK3674" s="55" t="s">
        <v>1249</v>
      </c>
      <c r="FL3674" s="55">
        <v>0.77</v>
      </c>
    </row>
    <row r="3675" ht="14.25" customHeight="1" outlineLevel="1" spans="152:168">
      <c r="EV3675" s="55">
        <v>3668</v>
      </c>
      <c r="EW3675" s="55" t="s">
        <v>1678</v>
      </c>
      <c r="EX3675" s="55" t="s">
        <v>2118</v>
      </c>
      <c r="EY3675" s="55">
        <v>1</v>
      </c>
      <c r="EZ3675" s="55">
        <v>1995</v>
      </c>
      <c r="FA3675" s="55">
        <v>2999</v>
      </c>
      <c r="FB3675" s="55" t="s">
        <v>1262</v>
      </c>
      <c r="FC3675" s="55" t="s">
        <v>1258</v>
      </c>
      <c r="FD3675" s="55">
        <v>0</v>
      </c>
      <c r="FF3675" s="55">
        <v>3668</v>
      </c>
      <c r="FG3675" s="55" t="s">
        <v>1313</v>
      </c>
      <c r="FH3675" s="55" t="s">
        <v>1263</v>
      </c>
      <c r="FI3675" s="55">
        <v>9</v>
      </c>
      <c r="FJ3675" s="55">
        <v>130000</v>
      </c>
      <c r="FK3675" s="55" t="s">
        <v>1249</v>
      </c>
      <c r="FL3675" s="55">
        <v>0.77</v>
      </c>
    </row>
    <row r="3676" ht="14.25" customHeight="1" outlineLevel="1" spans="152:168">
      <c r="EV3676" s="55">
        <v>3669</v>
      </c>
      <c r="EW3676" s="55" t="s">
        <v>1678</v>
      </c>
      <c r="EX3676" s="55" t="s">
        <v>1791</v>
      </c>
      <c r="EY3676" s="55">
        <v>1</v>
      </c>
      <c r="EZ3676" s="55">
        <v>0</v>
      </c>
      <c r="FA3676" s="55">
        <v>1994</v>
      </c>
      <c r="FB3676" s="55" t="s">
        <v>1361</v>
      </c>
      <c r="FC3676" s="55" t="s">
        <v>1258</v>
      </c>
      <c r="FD3676" s="55">
        <v>2.88</v>
      </c>
      <c r="FF3676" s="55">
        <v>3669</v>
      </c>
      <c r="FG3676" s="55" t="s">
        <v>1313</v>
      </c>
      <c r="FH3676" s="55" t="s">
        <v>1263</v>
      </c>
      <c r="FI3676" s="55">
        <v>9</v>
      </c>
      <c r="FJ3676" s="55">
        <v>260000</v>
      </c>
      <c r="FK3676" s="55" t="s">
        <v>1249</v>
      </c>
      <c r="FL3676" s="55">
        <v>0.77</v>
      </c>
    </row>
    <row r="3677" ht="14.25" customHeight="1" outlineLevel="1" spans="152:168">
      <c r="EV3677" s="55">
        <v>3670</v>
      </c>
      <c r="EW3677" s="55" t="s">
        <v>1678</v>
      </c>
      <c r="EX3677" s="55" t="s">
        <v>1791</v>
      </c>
      <c r="EY3677" s="55">
        <v>1</v>
      </c>
      <c r="EZ3677" s="55">
        <v>1995</v>
      </c>
      <c r="FA3677" s="55">
        <v>2999</v>
      </c>
      <c r="FB3677" s="55" t="s">
        <v>1361</v>
      </c>
      <c r="FC3677" s="55" t="s">
        <v>1258</v>
      </c>
      <c r="FD3677" s="55">
        <v>2.88</v>
      </c>
      <c r="FF3677" s="55">
        <v>3670</v>
      </c>
      <c r="FG3677" s="55" t="s">
        <v>1313</v>
      </c>
      <c r="FH3677" s="55" t="s">
        <v>1263</v>
      </c>
      <c r="FI3677" s="55">
        <v>9</v>
      </c>
      <c r="FJ3677" s="55">
        <v>400000</v>
      </c>
      <c r="FK3677" s="55" t="s">
        <v>1249</v>
      </c>
      <c r="FL3677" s="55">
        <v>0.77</v>
      </c>
    </row>
    <row r="3678" ht="14.25" customHeight="1" outlineLevel="1" spans="152:168">
      <c r="EV3678" s="55">
        <v>3671</v>
      </c>
      <c r="EW3678" s="55" t="s">
        <v>1678</v>
      </c>
      <c r="EX3678" s="55" t="s">
        <v>1791</v>
      </c>
      <c r="EY3678" s="55">
        <v>2</v>
      </c>
      <c r="EZ3678" s="55">
        <v>0</v>
      </c>
      <c r="FA3678" s="55">
        <v>1994</v>
      </c>
      <c r="FB3678" s="55" t="s">
        <v>1361</v>
      </c>
      <c r="FC3678" s="55" t="s">
        <v>1258</v>
      </c>
      <c r="FD3678" s="55">
        <v>2.5</v>
      </c>
      <c r="FF3678" s="55">
        <v>3671</v>
      </c>
      <c r="FG3678" s="55" t="s">
        <v>1313</v>
      </c>
      <c r="FH3678" s="55" t="s">
        <v>1263</v>
      </c>
      <c r="FI3678" s="55">
        <v>9</v>
      </c>
      <c r="FJ3678" s="55">
        <v>530000</v>
      </c>
      <c r="FK3678" s="55" t="s">
        <v>1249</v>
      </c>
      <c r="FL3678" s="55">
        <v>0.77</v>
      </c>
    </row>
    <row r="3679" ht="14.25" customHeight="1" outlineLevel="1" spans="152:168">
      <c r="EV3679" s="55">
        <v>3672</v>
      </c>
      <c r="EW3679" s="55" t="s">
        <v>1678</v>
      </c>
      <c r="EX3679" s="55" t="s">
        <v>1791</v>
      </c>
      <c r="EY3679" s="55">
        <v>2</v>
      </c>
      <c r="EZ3679" s="55">
        <v>1995</v>
      </c>
      <c r="FA3679" s="55">
        <v>2999</v>
      </c>
      <c r="FB3679" s="55" t="s">
        <v>1361</v>
      </c>
      <c r="FC3679" s="55" t="s">
        <v>1258</v>
      </c>
      <c r="FD3679" s="55">
        <v>2.5</v>
      </c>
      <c r="FF3679" s="55">
        <v>3672</v>
      </c>
      <c r="FG3679" s="55" t="s">
        <v>1313</v>
      </c>
      <c r="FH3679" s="55" t="s">
        <v>1263</v>
      </c>
      <c r="FI3679" s="55">
        <v>9</v>
      </c>
      <c r="FJ3679" s="55">
        <v>540000</v>
      </c>
      <c r="FK3679" s="55" t="s">
        <v>1249</v>
      </c>
      <c r="FL3679" s="55">
        <v>0.77</v>
      </c>
    </row>
    <row r="3680" ht="14.25" customHeight="1" outlineLevel="1" spans="152:168">
      <c r="EV3680" s="55">
        <v>3673</v>
      </c>
      <c r="EW3680" s="55" t="s">
        <v>1678</v>
      </c>
      <c r="EX3680" s="55" t="s">
        <v>1263</v>
      </c>
      <c r="EY3680" s="55">
        <v>1</v>
      </c>
      <c r="EZ3680" s="55">
        <v>0</v>
      </c>
      <c r="FA3680" s="55">
        <v>1994</v>
      </c>
      <c r="FB3680" s="55" t="s">
        <v>1361</v>
      </c>
      <c r="FC3680" s="55" t="s">
        <v>1258</v>
      </c>
      <c r="FD3680" s="55">
        <v>5.25</v>
      </c>
      <c r="FF3680" s="55">
        <v>3673</v>
      </c>
      <c r="FG3680" s="55" t="s">
        <v>1313</v>
      </c>
      <c r="FH3680" s="55" t="s">
        <v>2272</v>
      </c>
      <c r="FI3680" s="55">
        <v>1</v>
      </c>
      <c r="FJ3680" s="55">
        <v>0</v>
      </c>
      <c r="FK3680" s="55" t="s">
        <v>1249</v>
      </c>
      <c r="FL3680" s="55">
        <v>0.3</v>
      </c>
    </row>
    <row r="3681" ht="14.25" customHeight="1" outlineLevel="1" spans="152:168">
      <c r="EV3681" s="55">
        <v>3674</v>
      </c>
      <c r="EW3681" s="55" t="s">
        <v>1678</v>
      </c>
      <c r="EX3681" s="55" t="s">
        <v>1263</v>
      </c>
      <c r="EY3681" s="55">
        <v>1</v>
      </c>
      <c r="EZ3681" s="55">
        <v>1995</v>
      </c>
      <c r="FA3681" s="55">
        <v>2999</v>
      </c>
      <c r="FB3681" s="55" t="s">
        <v>1361</v>
      </c>
      <c r="FC3681" s="55" t="s">
        <v>1258</v>
      </c>
      <c r="FD3681" s="55">
        <v>6</v>
      </c>
      <c r="FF3681" s="55">
        <v>3674</v>
      </c>
      <c r="FG3681" s="55" t="s">
        <v>1313</v>
      </c>
      <c r="FH3681" s="55" t="s">
        <v>2272</v>
      </c>
      <c r="FI3681" s="55">
        <v>1</v>
      </c>
      <c r="FJ3681" s="55">
        <v>1000</v>
      </c>
      <c r="FK3681" s="55" t="s">
        <v>1249</v>
      </c>
      <c r="FL3681" s="55">
        <v>0.3</v>
      </c>
    </row>
    <row r="3682" ht="14.25" customHeight="1" outlineLevel="1" spans="152:168">
      <c r="EV3682" s="55">
        <v>3675</v>
      </c>
      <c r="EW3682" s="55" t="s">
        <v>1678</v>
      </c>
      <c r="EX3682" s="55" t="s">
        <v>1263</v>
      </c>
      <c r="EY3682" s="55">
        <v>10</v>
      </c>
      <c r="EZ3682" s="55">
        <v>0</v>
      </c>
      <c r="FA3682" s="55">
        <v>1994</v>
      </c>
      <c r="FB3682" s="55" t="s">
        <v>1361</v>
      </c>
      <c r="FC3682" s="55" t="s">
        <v>1258</v>
      </c>
      <c r="FD3682" s="55">
        <v>6</v>
      </c>
      <c r="FF3682" s="55">
        <v>3675</v>
      </c>
      <c r="FG3682" s="55" t="s">
        <v>1313</v>
      </c>
      <c r="FH3682" s="55" t="s">
        <v>2272</v>
      </c>
      <c r="FI3682" s="55">
        <v>1</v>
      </c>
      <c r="FJ3682" s="55">
        <v>2500</v>
      </c>
      <c r="FK3682" s="55" t="s">
        <v>1249</v>
      </c>
      <c r="FL3682" s="55">
        <v>0.3</v>
      </c>
    </row>
    <row r="3683" ht="14.25" customHeight="1" outlineLevel="1" spans="152:168">
      <c r="EV3683" s="55">
        <v>3676</v>
      </c>
      <c r="EW3683" s="55" t="s">
        <v>1678</v>
      </c>
      <c r="EX3683" s="55" t="s">
        <v>1263</v>
      </c>
      <c r="EY3683" s="55">
        <v>10</v>
      </c>
      <c r="EZ3683" s="55">
        <v>1995</v>
      </c>
      <c r="FA3683" s="55">
        <v>2999</v>
      </c>
      <c r="FB3683" s="55" t="s">
        <v>1361</v>
      </c>
      <c r="FC3683" s="55" t="s">
        <v>1258</v>
      </c>
      <c r="FD3683" s="55">
        <v>6</v>
      </c>
      <c r="FF3683" s="55">
        <v>3676</v>
      </c>
      <c r="FG3683" s="55" t="s">
        <v>1313</v>
      </c>
      <c r="FH3683" s="55" t="s">
        <v>2272</v>
      </c>
      <c r="FI3683" s="55">
        <v>1</v>
      </c>
      <c r="FJ3683" s="55">
        <v>5000</v>
      </c>
      <c r="FK3683" s="55" t="s">
        <v>1249</v>
      </c>
      <c r="FL3683" s="55">
        <v>0.3</v>
      </c>
    </row>
    <row r="3684" ht="14.25" customHeight="1" outlineLevel="1" spans="152:168">
      <c r="EV3684" s="55">
        <v>3677</v>
      </c>
      <c r="EW3684" s="55" t="s">
        <v>1678</v>
      </c>
      <c r="EX3684" s="55" t="s">
        <v>1263</v>
      </c>
      <c r="EY3684" s="55">
        <v>11</v>
      </c>
      <c r="EZ3684" s="55">
        <v>0</v>
      </c>
      <c r="FA3684" s="55">
        <v>1994</v>
      </c>
      <c r="FB3684" s="55" t="s">
        <v>1361</v>
      </c>
      <c r="FC3684" s="55" t="s">
        <v>1258</v>
      </c>
      <c r="FD3684" s="55">
        <v>6</v>
      </c>
      <c r="FF3684" s="55">
        <v>3677</v>
      </c>
      <c r="FG3684" s="55" t="s">
        <v>1313</v>
      </c>
      <c r="FH3684" s="55" t="s">
        <v>2272</v>
      </c>
      <c r="FI3684" s="55">
        <v>1</v>
      </c>
      <c r="FJ3684" s="55">
        <v>10000</v>
      </c>
      <c r="FK3684" s="55" t="s">
        <v>1249</v>
      </c>
      <c r="FL3684" s="55">
        <v>0.3</v>
      </c>
    </row>
    <row r="3685" ht="14.25" customHeight="1" outlineLevel="1" spans="152:168">
      <c r="EV3685" s="55">
        <v>3678</v>
      </c>
      <c r="EW3685" s="55" t="s">
        <v>1678</v>
      </c>
      <c r="EX3685" s="55" t="s">
        <v>1263</v>
      </c>
      <c r="EY3685" s="55">
        <v>11</v>
      </c>
      <c r="EZ3685" s="55">
        <v>1995</v>
      </c>
      <c r="FA3685" s="55">
        <v>2999</v>
      </c>
      <c r="FB3685" s="55" t="s">
        <v>1361</v>
      </c>
      <c r="FC3685" s="55" t="s">
        <v>1258</v>
      </c>
      <c r="FD3685" s="55">
        <v>6</v>
      </c>
      <c r="FF3685" s="55">
        <v>3678</v>
      </c>
      <c r="FG3685" s="55" t="s">
        <v>1313</v>
      </c>
      <c r="FH3685" s="55" t="s">
        <v>2272</v>
      </c>
      <c r="FI3685" s="55">
        <v>1</v>
      </c>
      <c r="FJ3685" s="55">
        <v>25000</v>
      </c>
      <c r="FK3685" s="55" t="s">
        <v>1249</v>
      </c>
      <c r="FL3685" s="55">
        <v>0.3</v>
      </c>
    </row>
    <row r="3686" ht="14.25" customHeight="1" outlineLevel="1" spans="152:168">
      <c r="EV3686" s="55">
        <v>3679</v>
      </c>
      <c r="EW3686" s="55" t="s">
        <v>1678</v>
      </c>
      <c r="EX3686" s="55" t="s">
        <v>1263</v>
      </c>
      <c r="EY3686" s="55">
        <v>12</v>
      </c>
      <c r="EZ3686" s="55">
        <v>0</v>
      </c>
      <c r="FA3686" s="55">
        <v>1994</v>
      </c>
      <c r="FB3686" s="55" t="s">
        <v>1361</v>
      </c>
      <c r="FC3686" s="55" t="s">
        <v>1258</v>
      </c>
      <c r="FD3686" s="55">
        <v>6</v>
      </c>
      <c r="FF3686" s="55">
        <v>3679</v>
      </c>
      <c r="FG3686" s="55" t="s">
        <v>1313</v>
      </c>
      <c r="FH3686" s="55" t="s">
        <v>2272</v>
      </c>
      <c r="FI3686" s="55">
        <v>1</v>
      </c>
      <c r="FJ3686" s="55">
        <v>50000</v>
      </c>
      <c r="FK3686" s="55" t="s">
        <v>1249</v>
      </c>
      <c r="FL3686" s="55">
        <v>0.3</v>
      </c>
    </row>
    <row r="3687" ht="14.25" customHeight="1" outlineLevel="1" spans="152:168">
      <c r="EV3687" s="55">
        <v>3680</v>
      </c>
      <c r="EW3687" s="55" t="s">
        <v>1678</v>
      </c>
      <c r="EX3687" s="55" t="s">
        <v>1263</v>
      </c>
      <c r="EY3687" s="55">
        <v>12</v>
      </c>
      <c r="EZ3687" s="55">
        <v>1995</v>
      </c>
      <c r="FA3687" s="55">
        <v>2999</v>
      </c>
      <c r="FB3687" s="55" t="s">
        <v>1361</v>
      </c>
      <c r="FC3687" s="55" t="s">
        <v>1258</v>
      </c>
      <c r="FD3687" s="55">
        <v>6</v>
      </c>
      <c r="FF3687" s="55">
        <v>3680</v>
      </c>
      <c r="FG3687" s="55" t="s">
        <v>1313</v>
      </c>
      <c r="FH3687" s="55" t="s">
        <v>2272</v>
      </c>
      <c r="FI3687" s="55">
        <v>1</v>
      </c>
      <c r="FJ3687" s="55">
        <v>80000</v>
      </c>
      <c r="FK3687" s="55" t="s">
        <v>1249</v>
      </c>
      <c r="FL3687" s="55">
        <v>0.3</v>
      </c>
    </row>
    <row r="3688" ht="14.25" customHeight="1" outlineLevel="1" spans="152:168">
      <c r="EV3688" s="55">
        <v>3681</v>
      </c>
      <c r="EW3688" s="55" t="s">
        <v>1678</v>
      </c>
      <c r="EX3688" s="55" t="s">
        <v>1263</v>
      </c>
      <c r="EY3688" s="55">
        <v>13</v>
      </c>
      <c r="EZ3688" s="55">
        <v>0</v>
      </c>
      <c r="FA3688" s="55">
        <v>1994</v>
      </c>
      <c r="FB3688" s="55" t="s">
        <v>1361</v>
      </c>
      <c r="FC3688" s="55" t="s">
        <v>1258</v>
      </c>
      <c r="FD3688" s="55">
        <v>6</v>
      </c>
      <c r="FF3688" s="55">
        <v>3681</v>
      </c>
      <c r="FG3688" s="55" t="s">
        <v>1313</v>
      </c>
      <c r="FH3688" s="55" t="s">
        <v>2272</v>
      </c>
      <c r="FI3688" s="55">
        <v>1</v>
      </c>
      <c r="FJ3688" s="55">
        <v>130000</v>
      </c>
      <c r="FK3688" s="55" t="s">
        <v>1249</v>
      </c>
      <c r="FL3688" s="55">
        <v>0.3</v>
      </c>
    </row>
    <row r="3689" ht="14.25" customHeight="1" outlineLevel="1" spans="152:168">
      <c r="EV3689" s="55">
        <v>3682</v>
      </c>
      <c r="EW3689" s="55" t="s">
        <v>1678</v>
      </c>
      <c r="EX3689" s="55" t="s">
        <v>1263</v>
      </c>
      <c r="EY3689" s="55">
        <v>13</v>
      </c>
      <c r="EZ3689" s="55">
        <v>1995</v>
      </c>
      <c r="FA3689" s="55">
        <v>2999</v>
      </c>
      <c r="FB3689" s="55" t="s">
        <v>1361</v>
      </c>
      <c r="FC3689" s="55" t="s">
        <v>1258</v>
      </c>
      <c r="FD3689" s="55">
        <v>6</v>
      </c>
      <c r="FF3689" s="55">
        <v>3682</v>
      </c>
      <c r="FG3689" s="55" t="s">
        <v>1313</v>
      </c>
      <c r="FH3689" s="55" t="s">
        <v>2272</v>
      </c>
      <c r="FI3689" s="55">
        <v>1</v>
      </c>
      <c r="FJ3689" s="55">
        <v>260000</v>
      </c>
      <c r="FK3689" s="55" t="s">
        <v>1249</v>
      </c>
      <c r="FL3689" s="55">
        <v>0.3</v>
      </c>
    </row>
    <row r="3690" ht="14.25" customHeight="1" outlineLevel="1" spans="152:168">
      <c r="EV3690" s="55">
        <v>3683</v>
      </c>
      <c r="EW3690" s="55" t="s">
        <v>1678</v>
      </c>
      <c r="EX3690" s="55" t="s">
        <v>1263</v>
      </c>
      <c r="EY3690" s="55">
        <v>14</v>
      </c>
      <c r="EZ3690" s="55">
        <v>0</v>
      </c>
      <c r="FA3690" s="55">
        <v>1994</v>
      </c>
      <c r="FB3690" s="55" t="s">
        <v>1361</v>
      </c>
      <c r="FC3690" s="55" t="s">
        <v>1258</v>
      </c>
      <c r="FD3690" s="55">
        <v>8</v>
      </c>
      <c r="FF3690" s="55">
        <v>3683</v>
      </c>
      <c r="FG3690" s="55" t="s">
        <v>1313</v>
      </c>
      <c r="FH3690" s="55" t="s">
        <v>2272</v>
      </c>
      <c r="FI3690" s="55">
        <v>1</v>
      </c>
      <c r="FJ3690" s="55">
        <v>400000</v>
      </c>
      <c r="FK3690" s="55" t="s">
        <v>1249</v>
      </c>
      <c r="FL3690" s="55">
        <v>0.3</v>
      </c>
    </row>
    <row r="3691" ht="14.25" customHeight="1" outlineLevel="1" spans="152:168">
      <c r="EV3691" s="55">
        <v>3684</v>
      </c>
      <c r="EW3691" s="55" t="s">
        <v>1678</v>
      </c>
      <c r="EX3691" s="55" t="s">
        <v>1263</v>
      </c>
      <c r="EY3691" s="55">
        <v>14</v>
      </c>
      <c r="EZ3691" s="55">
        <v>1995</v>
      </c>
      <c r="FA3691" s="55">
        <v>2999</v>
      </c>
      <c r="FB3691" s="55" t="s">
        <v>1361</v>
      </c>
      <c r="FC3691" s="55" t="s">
        <v>1258</v>
      </c>
      <c r="FD3691" s="55">
        <v>8</v>
      </c>
      <c r="FF3691" s="55">
        <v>3684</v>
      </c>
      <c r="FG3691" s="55" t="s">
        <v>1313</v>
      </c>
      <c r="FH3691" s="55" t="s">
        <v>2272</v>
      </c>
      <c r="FI3691" s="55">
        <v>1</v>
      </c>
      <c r="FJ3691" s="55">
        <v>530000</v>
      </c>
      <c r="FK3691" s="55" t="s">
        <v>1249</v>
      </c>
      <c r="FL3691" s="55">
        <v>0.3</v>
      </c>
    </row>
    <row r="3692" ht="14.25" customHeight="1" outlineLevel="1" spans="152:168">
      <c r="EV3692" s="55">
        <v>3685</v>
      </c>
      <c r="EW3692" s="55" t="s">
        <v>1678</v>
      </c>
      <c r="EX3692" s="55" t="s">
        <v>1263</v>
      </c>
      <c r="EY3692" s="55">
        <v>2</v>
      </c>
      <c r="EZ3692" s="55">
        <v>0</v>
      </c>
      <c r="FA3692" s="55">
        <v>1994</v>
      </c>
      <c r="FB3692" s="55" t="s">
        <v>1361</v>
      </c>
      <c r="FC3692" s="55" t="s">
        <v>1258</v>
      </c>
      <c r="FD3692" s="55">
        <v>5.25</v>
      </c>
      <c r="FF3692" s="55">
        <v>3685</v>
      </c>
      <c r="FG3692" s="55" t="s">
        <v>1313</v>
      </c>
      <c r="FH3692" s="55" t="s">
        <v>2272</v>
      </c>
      <c r="FI3692" s="55">
        <v>1</v>
      </c>
      <c r="FJ3692" s="55">
        <v>540000</v>
      </c>
      <c r="FK3692" s="55" t="s">
        <v>1249</v>
      </c>
      <c r="FL3692" s="55">
        <v>0.3</v>
      </c>
    </row>
    <row r="3693" ht="14.25" customHeight="1" outlineLevel="1" spans="152:168">
      <c r="EV3693" s="55">
        <v>3686</v>
      </c>
      <c r="EW3693" s="55" t="s">
        <v>1678</v>
      </c>
      <c r="EX3693" s="55" t="s">
        <v>1263</v>
      </c>
      <c r="EY3693" s="55">
        <v>2</v>
      </c>
      <c r="EZ3693" s="55">
        <v>1995</v>
      </c>
      <c r="FA3693" s="55">
        <v>2999</v>
      </c>
      <c r="FB3693" s="55" t="s">
        <v>1361</v>
      </c>
      <c r="FC3693" s="55" t="s">
        <v>1258</v>
      </c>
      <c r="FD3693" s="55">
        <v>6</v>
      </c>
      <c r="FF3693" s="55">
        <v>3686</v>
      </c>
      <c r="FG3693" s="55" t="s">
        <v>1313</v>
      </c>
      <c r="FH3693" s="55" t="s">
        <v>2055</v>
      </c>
      <c r="FI3693" s="55">
        <v>1</v>
      </c>
      <c r="FJ3693" s="55">
        <v>0</v>
      </c>
      <c r="FK3693" s="55" t="s">
        <v>1249</v>
      </c>
      <c r="FL3693" s="55">
        <v>0.3</v>
      </c>
    </row>
    <row r="3694" ht="14.25" customHeight="1" outlineLevel="1" spans="152:168">
      <c r="EV3694" s="55">
        <v>3687</v>
      </c>
      <c r="EW3694" s="55" t="s">
        <v>1678</v>
      </c>
      <c r="EX3694" s="55" t="s">
        <v>1263</v>
      </c>
      <c r="EY3694" s="55">
        <v>3</v>
      </c>
      <c r="EZ3694" s="55">
        <v>0</v>
      </c>
      <c r="FA3694" s="55">
        <v>1994</v>
      </c>
      <c r="FB3694" s="55" t="s">
        <v>1361</v>
      </c>
      <c r="FC3694" s="55" t="s">
        <v>1258</v>
      </c>
      <c r="FD3694" s="55">
        <v>5.25</v>
      </c>
      <c r="FF3694" s="55">
        <v>3687</v>
      </c>
      <c r="FG3694" s="55" t="s">
        <v>1313</v>
      </c>
      <c r="FH3694" s="55" t="s">
        <v>2055</v>
      </c>
      <c r="FI3694" s="55">
        <v>1</v>
      </c>
      <c r="FJ3694" s="55">
        <v>1000</v>
      </c>
      <c r="FK3694" s="55" t="s">
        <v>1249</v>
      </c>
      <c r="FL3694" s="55">
        <v>0.3</v>
      </c>
    </row>
    <row r="3695" ht="14.25" customHeight="1" outlineLevel="1" spans="152:168">
      <c r="EV3695" s="55">
        <v>3688</v>
      </c>
      <c r="EW3695" s="55" t="s">
        <v>1678</v>
      </c>
      <c r="EX3695" s="55" t="s">
        <v>1263</v>
      </c>
      <c r="EY3695" s="55">
        <v>3</v>
      </c>
      <c r="EZ3695" s="55">
        <v>1995</v>
      </c>
      <c r="FA3695" s="55">
        <v>2999</v>
      </c>
      <c r="FB3695" s="55" t="s">
        <v>1361</v>
      </c>
      <c r="FC3695" s="55" t="s">
        <v>1258</v>
      </c>
      <c r="FD3695" s="55">
        <v>6</v>
      </c>
      <c r="FF3695" s="55">
        <v>3688</v>
      </c>
      <c r="FG3695" s="55" t="s">
        <v>1313</v>
      </c>
      <c r="FH3695" s="55" t="s">
        <v>2055</v>
      </c>
      <c r="FI3695" s="55">
        <v>1</v>
      </c>
      <c r="FJ3695" s="55">
        <v>2500</v>
      </c>
      <c r="FK3695" s="55" t="s">
        <v>1249</v>
      </c>
      <c r="FL3695" s="55">
        <v>0.3</v>
      </c>
    </row>
    <row r="3696" ht="14.25" customHeight="1" outlineLevel="1" spans="152:168">
      <c r="EV3696" s="55">
        <v>3689</v>
      </c>
      <c r="EW3696" s="55" t="s">
        <v>1678</v>
      </c>
      <c r="EX3696" s="55" t="s">
        <v>1263</v>
      </c>
      <c r="EY3696" s="55">
        <v>4</v>
      </c>
      <c r="EZ3696" s="55">
        <v>0</v>
      </c>
      <c r="FA3696" s="55">
        <v>1994</v>
      </c>
      <c r="FB3696" s="55" t="s">
        <v>1361</v>
      </c>
      <c r="FC3696" s="55" t="s">
        <v>1258</v>
      </c>
      <c r="FD3696" s="55">
        <v>5.25</v>
      </c>
      <c r="FF3696" s="55">
        <v>3689</v>
      </c>
      <c r="FG3696" s="55" t="s">
        <v>1313</v>
      </c>
      <c r="FH3696" s="55" t="s">
        <v>2055</v>
      </c>
      <c r="FI3696" s="55">
        <v>1</v>
      </c>
      <c r="FJ3696" s="55">
        <v>5000</v>
      </c>
      <c r="FK3696" s="55" t="s">
        <v>1249</v>
      </c>
      <c r="FL3696" s="55">
        <v>0.3</v>
      </c>
    </row>
    <row r="3697" ht="14.25" customHeight="1" outlineLevel="1" spans="152:168">
      <c r="EV3697" s="55">
        <v>3690</v>
      </c>
      <c r="EW3697" s="55" t="s">
        <v>1678</v>
      </c>
      <c r="EX3697" s="55" t="s">
        <v>1263</v>
      </c>
      <c r="EY3697" s="55">
        <v>4</v>
      </c>
      <c r="EZ3697" s="55">
        <v>1995</v>
      </c>
      <c r="FA3697" s="55">
        <v>2999</v>
      </c>
      <c r="FB3697" s="55" t="s">
        <v>1361</v>
      </c>
      <c r="FC3697" s="55" t="s">
        <v>1258</v>
      </c>
      <c r="FD3697" s="55">
        <v>6</v>
      </c>
      <c r="FF3697" s="55">
        <v>3690</v>
      </c>
      <c r="FG3697" s="55" t="s">
        <v>1313</v>
      </c>
      <c r="FH3697" s="55" t="s">
        <v>2055</v>
      </c>
      <c r="FI3697" s="55">
        <v>1</v>
      </c>
      <c r="FJ3697" s="55">
        <v>10000</v>
      </c>
      <c r="FK3697" s="55" t="s">
        <v>1249</v>
      </c>
      <c r="FL3697" s="55">
        <v>0.3</v>
      </c>
    </row>
    <row r="3698" ht="14.25" customHeight="1" outlineLevel="1" spans="152:168">
      <c r="EV3698" s="55">
        <v>3691</v>
      </c>
      <c r="EW3698" s="55" t="s">
        <v>1678</v>
      </c>
      <c r="EX3698" s="55" t="s">
        <v>1263</v>
      </c>
      <c r="EY3698" s="55">
        <v>5</v>
      </c>
      <c r="EZ3698" s="55">
        <v>0</v>
      </c>
      <c r="FA3698" s="55">
        <v>1994</v>
      </c>
      <c r="FB3698" s="55" t="s">
        <v>1361</v>
      </c>
      <c r="FC3698" s="55" t="s">
        <v>1258</v>
      </c>
      <c r="FD3698" s="55">
        <v>5.25</v>
      </c>
      <c r="FF3698" s="55">
        <v>3691</v>
      </c>
      <c r="FG3698" s="55" t="s">
        <v>1313</v>
      </c>
      <c r="FH3698" s="55" t="s">
        <v>2055</v>
      </c>
      <c r="FI3698" s="55">
        <v>1</v>
      </c>
      <c r="FJ3698" s="55">
        <v>25000</v>
      </c>
      <c r="FK3698" s="55" t="s">
        <v>1249</v>
      </c>
      <c r="FL3698" s="55">
        <v>0.3</v>
      </c>
    </row>
    <row r="3699" ht="14.25" customHeight="1" outlineLevel="1" spans="152:168">
      <c r="EV3699" s="55">
        <v>3692</v>
      </c>
      <c r="EW3699" s="55" t="s">
        <v>1678</v>
      </c>
      <c r="EX3699" s="55" t="s">
        <v>1263</v>
      </c>
      <c r="EY3699" s="55">
        <v>5</v>
      </c>
      <c r="EZ3699" s="55">
        <v>1995</v>
      </c>
      <c r="FA3699" s="55">
        <v>2999</v>
      </c>
      <c r="FB3699" s="55" t="s">
        <v>1361</v>
      </c>
      <c r="FC3699" s="55" t="s">
        <v>1258</v>
      </c>
      <c r="FD3699" s="55">
        <v>6</v>
      </c>
      <c r="FF3699" s="55">
        <v>3692</v>
      </c>
      <c r="FG3699" s="55" t="s">
        <v>1313</v>
      </c>
      <c r="FH3699" s="55" t="s">
        <v>2055</v>
      </c>
      <c r="FI3699" s="55">
        <v>1</v>
      </c>
      <c r="FJ3699" s="55">
        <v>50000</v>
      </c>
      <c r="FK3699" s="55" t="s">
        <v>1249</v>
      </c>
      <c r="FL3699" s="55">
        <v>0.3</v>
      </c>
    </row>
    <row r="3700" ht="14.25" customHeight="1" outlineLevel="1" spans="152:168">
      <c r="EV3700" s="55">
        <v>3693</v>
      </c>
      <c r="EW3700" s="55" t="s">
        <v>1678</v>
      </c>
      <c r="EX3700" s="55" t="s">
        <v>1263</v>
      </c>
      <c r="EY3700" s="55">
        <v>6</v>
      </c>
      <c r="EZ3700" s="55">
        <v>0</v>
      </c>
      <c r="FA3700" s="55">
        <v>1994</v>
      </c>
      <c r="FB3700" s="55" t="s">
        <v>1361</v>
      </c>
      <c r="FC3700" s="55" t="s">
        <v>1258</v>
      </c>
      <c r="FD3700" s="55">
        <v>5.25</v>
      </c>
      <c r="FF3700" s="55">
        <v>3693</v>
      </c>
      <c r="FG3700" s="55" t="s">
        <v>1313</v>
      </c>
      <c r="FH3700" s="55" t="s">
        <v>2055</v>
      </c>
      <c r="FI3700" s="55">
        <v>1</v>
      </c>
      <c r="FJ3700" s="55">
        <v>80000</v>
      </c>
      <c r="FK3700" s="55" t="s">
        <v>1249</v>
      </c>
      <c r="FL3700" s="55">
        <v>0.3</v>
      </c>
    </row>
    <row r="3701" ht="14.25" customHeight="1" outlineLevel="1" spans="152:168">
      <c r="EV3701" s="55">
        <v>3694</v>
      </c>
      <c r="EW3701" s="55" t="s">
        <v>1678</v>
      </c>
      <c r="EX3701" s="55" t="s">
        <v>1263</v>
      </c>
      <c r="EY3701" s="55">
        <v>6</v>
      </c>
      <c r="EZ3701" s="55">
        <v>1995</v>
      </c>
      <c r="FA3701" s="55">
        <v>2999</v>
      </c>
      <c r="FB3701" s="55" t="s">
        <v>1361</v>
      </c>
      <c r="FC3701" s="55" t="s">
        <v>1258</v>
      </c>
      <c r="FD3701" s="55">
        <v>6</v>
      </c>
      <c r="FF3701" s="55">
        <v>3694</v>
      </c>
      <c r="FG3701" s="55" t="s">
        <v>1313</v>
      </c>
      <c r="FH3701" s="55" t="s">
        <v>2055</v>
      </c>
      <c r="FI3701" s="55">
        <v>1</v>
      </c>
      <c r="FJ3701" s="55">
        <v>130000</v>
      </c>
      <c r="FK3701" s="55" t="s">
        <v>1249</v>
      </c>
      <c r="FL3701" s="55">
        <v>0.3</v>
      </c>
    </row>
    <row r="3702" ht="14.25" customHeight="1" outlineLevel="1" spans="152:168">
      <c r="EV3702" s="55">
        <v>3695</v>
      </c>
      <c r="EW3702" s="55" t="s">
        <v>1678</v>
      </c>
      <c r="EX3702" s="55" t="s">
        <v>1263</v>
      </c>
      <c r="EY3702" s="55">
        <v>7</v>
      </c>
      <c r="EZ3702" s="55">
        <v>0</v>
      </c>
      <c r="FA3702" s="55">
        <v>1994</v>
      </c>
      <c r="FB3702" s="55" t="s">
        <v>1361</v>
      </c>
      <c r="FC3702" s="55" t="s">
        <v>1258</v>
      </c>
      <c r="FD3702" s="55">
        <v>3.25</v>
      </c>
      <c r="FF3702" s="55">
        <v>3695</v>
      </c>
      <c r="FG3702" s="55" t="s">
        <v>1313</v>
      </c>
      <c r="FH3702" s="55" t="s">
        <v>2055</v>
      </c>
      <c r="FI3702" s="55">
        <v>1</v>
      </c>
      <c r="FJ3702" s="55">
        <v>260000</v>
      </c>
      <c r="FK3702" s="55" t="s">
        <v>1249</v>
      </c>
      <c r="FL3702" s="55">
        <v>0.3</v>
      </c>
    </row>
    <row r="3703" ht="14.25" customHeight="1" outlineLevel="1" spans="152:168">
      <c r="EV3703" s="55">
        <v>3696</v>
      </c>
      <c r="EW3703" s="55" t="s">
        <v>1678</v>
      </c>
      <c r="EX3703" s="55" t="s">
        <v>1263</v>
      </c>
      <c r="EY3703" s="55">
        <v>7</v>
      </c>
      <c r="EZ3703" s="55">
        <v>1995</v>
      </c>
      <c r="FA3703" s="55">
        <v>2999</v>
      </c>
      <c r="FB3703" s="55" t="s">
        <v>1361</v>
      </c>
      <c r="FC3703" s="55" t="s">
        <v>1258</v>
      </c>
      <c r="FD3703" s="55">
        <v>3.25</v>
      </c>
      <c r="FF3703" s="55">
        <v>3696</v>
      </c>
      <c r="FG3703" s="55" t="s">
        <v>1313</v>
      </c>
      <c r="FH3703" s="55" t="s">
        <v>2055</v>
      </c>
      <c r="FI3703" s="55">
        <v>1</v>
      </c>
      <c r="FJ3703" s="55">
        <v>400000</v>
      </c>
      <c r="FK3703" s="55" t="s">
        <v>1249</v>
      </c>
      <c r="FL3703" s="55">
        <v>0.3</v>
      </c>
    </row>
    <row r="3704" ht="14.25" customHeight="1" outlineLevel="1" spans="152:168">
      <c r="EV3704" s="55">
        <v>3697</v>
      </c>
      <c r="EW3704" s="55" t="s">
        <v>1678</v>
      </c>
      <c r="EX3704" s="55" t="s">
        <v>1263</v>
      </c>
      <c r="EY3704" s="55">
        <v>8</v>
      </c>
      <c r="EZ3704" s="55">
        <v>0</v>
      </c>
      <c r="FA3704" s="55">
        <v>1994</v>
      </c>
      <c r="FB3704" s="55" t="s">
        <v>1262</v>
      </c>
      <c r="FC3704" s="55" t="s">
        <v>1258</v>
      </c>
      <c r="FD3704" s="55">
        <v>0</v>
      </c>
      <c r="FF3704" s="55">
        <v>3697</v>
      </c>
      <c r="FG3704" s="55" t="s">
        <v>1313</v>
      </c>
      <c r="FH3704" s="55" t="s">
        <v>2055</v>
      </c>
      <c r="FI3704" s="55">
        <v>1</v>
      </c>
      <c r="FJ3704" s="55">
        <v>530000</v>
      </c>
      <c r="FK3704" s="55" t="s">
        <v>1249</v>
      </c>
      <c r="FL3704" s="55">
        <v>0.3</v>
      </c>
    </row>
    <row r="3705" ht="14.25" customHeight="1" outlineLevel="1" spans="152:168">
      <c r="EV3705" s="55">
        <v>3698</v>
      </c>
      <c r="EW3705" s="55" t="s">
        <v>1678</v>
      </c>
      <c r="EX3705" s="55" t="s">
        <v>1263</v>
      </c>
      <c r="EY3705" s="55">
        <v>8</v>
      </c>
      <c r="EZ3705" s="55">
        <v>1995</v>
      </c>
      <c r="FA3705" s="55">
        <v>2999</v>
      </c>
      <c r="FB3705" s="55" t="s">
        <v>1262</v>
      </c>
      <c r="FC3705" s="55" t="s">
        <v>1258</v>
      </c>
      <c r="FD3705" s="55">
        <v>0</v>
      </c>
      <c r="FF3705" s="55">
        <v>3698</v>
      </c>
      <c r="FG3705" s="55" t="s">
        <v>1313</v>
      </c>
      <c r="FH3705" s="55" t="s">
        <v>2055</v>
      </c>
      <c r="FI3705" s="55">
        <v>1</v>
      </c>
      <c r="FJ3705" s="55">
        <v>540000</v>
      </c>
      <c r="FK3705" s="55" t="s">
        <v>1249</v>
      </c>
      <c r="FL3705" s="55">
        <v>0.3</v>
      </c>
    </row>
    <row r="3706" ht="14.25" customHeight="1" outlineLevel="1" spans="152:168">
      <c r="EV3706" s="55">
        <v>3699</v>
      </c>
      <c r="EW3706" s="55" t="s">
        <v>1678</v>
      </c>
      <c r="EX3706" s="55" t="s">
        <v>1263</v>
      </c>
      <c r="EY3706" s="55">
        <v>9</v>
      </c>
      <c r="EZ3706" s="55">
        <v>0</v>
      </c>
      <c r="FA3706" s="55">
        <v>1994</v>
      </c>
      <c r="FB3706" s="55" t="s">
        <v>1361</v>
      </c>
      <c r="FC3706" s="55" t="s">
        <v>1258</v>
      </c>
      <c r="FD3706" s="55">
        <v>6</v>
      </c>
      <c r="FF3706" s="55">
        <v>3699</v>
      </c>
      <c r="FG3706" s="55" t="s">
        <v>1313</v>
      </c>
      <c r="FH3706" s="55" t="s">
        <v>2055</v>
      </c>
      <c r="FI3706" s="55">
        <v>2</v>
      </c>
      <c r="FJ3706" s="55">
        <v>0</v>
      </c>
      <c r="FK3706" s="55" t="s">
        <v>1249</v>
      </c>
      <c r="FL3706" s="55">
        <v>0.3</v>
      </c>
    </row>
    <row r="3707" ht="14.25" customHeight="1" outlineLevel="1" spans="152:168">
      <c r="EV3707" s="55">
        <v>3700</v>
      </c>
      <c r="EW3707" s="55" t="s">
        <v>1678</v>
      </c>
      <c r="EX3707" s="55" t="s">
        <v>1263</v>
      </c>
      <c r="EY3707" s="55">
        <v>9</v>
      </c>
      <c r="EZ3707" s="55">
        <v>1995</v>
      </c>
      <c r="FA3707" s="55">
        <v>2999</v>
      </c>
      <c r="FB3707" s="55" t="s">
        <v>1361</v>
      </c>
      <c r="FC3707" s="55" t="s">
        <v>1258</v>
      </c>
      <c r="FD3707" s="55">
        <v>6</v>
      </c>
      <c r="FF3707" s="55">
        <v>3700</v>
      </c>
      <c r="FG3707" s="55" t="s">
        <v>1313</v>
      </c>
      <c r="FH3707" s="55" t="s">
        <v>2055</v>
      </c>
      <c r="FI3707" s="55">
        <v>2</v>
      </c>
      <c r="FJ3707" s="55">
        <v>1000</v>
      </c>
      <c r="FK3707" s="55" t="s">
        <v>1249</v>
      </c>
      <c r="FL3707" s="55">
        <v>0.3</v>
      </c>
    </row>
    <row r="3708" ht="14.25" customHeight="1" outlineLevel="1" spans="152:168">
      <c r="EV3708" s="55">
        <v>3701</v>
      </c>
      <c r="EW3708" s="55" t="s">
        <v>1678</v>
      </c>
      <c r="EX3708" s="55" t="s">
        <v>2272</v>
      </c>
      <c r="EY3708" s="55">
        <v>1</v>
      </c>
      <c r="EZ3708" s="55">
        <v>0</v>
      </c>
      <c r="FA3708" s="55">
        <v>1994</v>
      </c>
      <c r="FB3708" s="55" t="s">
        <v>1262</v>
      </c>
      <c r="FC3708" s="55" t="s">
        <v>1258</v>
      </c>
      <c r="FD3708" s="55">
        <v>0</v>
      </c>
      <c r="FF3708" s="55">
        <v>3701</v>
      </c>
      <c r="FG3708" s="55" t="s">
        <v>1313</v>
      </c>
      <c r="FH3708" s="55" t="s">
        <v>2055</v>
      </c>
      <c r="FI3708" s="55">
        <v>2</v>
      </c>
      <c r="FJ3708" s="55">
        <v>2500</v>
      </c>
      <c r="FK3708" s="55" t="s">
        <v>1249</v>
      </c>
      <c r="FL3708" s="55">
        <v>0.3</v>
      </c>
    </row>
    <row r="3709" ht="14.25" customHeight="1" outlineLevel="1" spans="152:168">
      <c r="EV3709" s="55">
        <v>3702</v>
      </c>
      <c r="EW3709" s="55" t="s">
        <v>1678</v>
      </c>
      <c r="EX3709" s="55" t="s">
        <v>2272</v>
      </c>
      <c r="EY3709" s="55">
        <v>1</v>
      </c>
      <c r="EZ3709" s="55">
        <v>1995</v>
      </c>
      <c r="FA3709" s="55">
        <v>2999</v>
      </c>
      <c r="FB3709" s="55" t="s">
        <v>1262</v>
      </c>
      <c r="FC3709" s="55" t="s">
        <v>1258</v>
      </c>
      <c r="FD3709" s="55">
        <v>0</v>
      </c>
      <c r="FF3709" s="55">
        <v>3702</v>
      </c>
      <c r="FG3709" s="55" t="s">
        <v>1313</v>
      </c>
      <c r="FH3709" s="55" t="s">
        <v>2055</v>
      </c>
      <c r="FI3709" s="55">
        <v>2</v>
      </c>
      <c r="FJ3709" s="55">
        <v>5000</v>
      </c>
      <c r="FK3709" s="55" t="s">
        <v>1249</v>
      </c>
      <c r="FL3709" s="55">
        <v>0.3</v>
      </c>
    </row>
    <row r="3710" ht="14.25" customHeight="1" outlineLevel="1" spans="152:168">
      <c r="EV3710" s="55">
        <v>3703</v>
      </c>
      <c r="EW3710" s="55" t="s">
        <v>1678</v>
      </c>
      <c r="EX3710" s="55" t="s">
        <v>2055</v>
      </c>
      <c r="EY3710" s="55">
        <v>1</v>
      </c>
      <c r="EZ3710" s="55">
        <v>0</v>
      </c>
      <c r="FA3710" s="55">
        <v>1994</v>
      </c>
      <c r="FB3710" s="55" t="s">
        <v>1262</v>
      </c>
      <c r="FC3710" s="55" t="s">
        <v>1258</v>
      </c>
      <c r="FD3710" s="55">
        <v>0</v>
      </c>
      <c r="FF3710" s="55">
        <v>3703</v>
      </c>
      <c r="FG3710" s="55" t="s">
        <v>1313</v>
      </c>
      <c r="FH3710" s="55" t="s">
        <v>2055</v>
      </c>
      <c r="FI3710" s="55">
        <v>2</v>
      </c>
      <c r="FJ3710" s="55">
        <v>10000</v>
      </c>
      <c r="FK3710" s="55" t="s">
        <v>1249</v>
      </c>
      <c r="FL3710" s="55">
        <v>0.3</v>
      </c>
    </row>
    <row r="3711" ht="14.25" customHeight="1" outlineLevel="1" spans="152:168">
      <c r="EV3711" s="55">
        <v>3704</v>
      </c>
      <c r="EW3711" s="55" t="s">
        <v>1678</v>
      </c>
      <c r="EX3711" s="55" t="s">
        <v>2055</v>
      </c>
      <c r="EY3711" s="55">
        <v>1</v>
      </c>
      <c r="EZ3711" s="55">
        <v>1995</v>
      </c>
      <c r="FA3711" s="55">
        <v>2999</v>
      </c>
      <c r="FB3711" s="55" t="s">
        <v>1262</v>
      </c>
      <c r="FC3711" s="55" t="s">
        <v>1258</v>
      </c>
      <c r="FD3711" s="55">
        <v>0</v>
      </c>
      <c r="FF3711" s="55">
        <v>3704</v>
      </c>
      <c r="FG3711" s="55" t="s">
        <v>1313</v>
      </c>
      <c r="FH3711" s="55" t="s">
        <v>2055</v>
      </c>
      <c r="FI3711" s="55">
        <v>2</v>
      </c>
      <c r="FJ3711" s="55">
        <v>25000</v>
      </c>
      <c r="FK3711" s="55" t="s">
        <v>1249</v>
      </c>
      <c r="FL3711" s="55">
        <v>0.3</v>
      </c>
    </row>
    <row r="3712" ht="14.25" customHeight="1" outlineLevel="1" spans="152:168">
      <c r="EV3712" s="55">
        <v>3705</v>
      </c>
      <c r="EW3712" s="55" t="s">
        <v>1678</v>
      </c>
      <c r="EX3712" s="55" t="s">
        <v>2055</v>
      </c>
      <c r="EY3712" s="55">
        <v>2</v>
      </c>
      <c r="EZ3712" s="55">
        <v>0</v>
      </c>
      <c r="FA3712" s="55">
        <v>1994</v>
      </c>
      <c r="FB3712" s="55" t="s">
        <v>1262</v>
      </c>
      <c r="FC3712" s="55" t="s">
        <v>1258</v>
      </c>
      <c r="FD3712" s="55">
        <v>0</v>
      </c>
      <c r="FF3712" s="55">
        <v>3705</v>
      </c>
      <c r="FG3712" s="55" t="s">
        <v>1313</v>
      </c>
      <c r="FH3712" s="55" t="s">
        <v>2055</v>
      </c>
      <c r="FI3712" s="55">
        <v>2</v>
      </c>
      <c r="FJ3712" s="55">
        <v>50000</v>
      </c>
      <c r="FK3712" s="55" t="s">
        <v>1249</v>
      </c>
      <c r="FL3712" s="55">
        <v>0.3</v>
      </c>
    </row>
    <row r="3713" ht="14.25" customHeight="1" outlineLevel="1" spans="152:168">
      <c r="EV3713" s="55">
        <v>3706</v>
      </c>
      <c r="EW3713" s="55" t="s">
        <v>1678</v>
      </c>
      <c r="EX3713" s="55" t="s">
        <v>2055</v>
      </c>
      <c r="EY3713" s="55">
        <v>2</v>
      </c>
      <c r="EZ3713" s="55">
        <v>1995</v>
      </c>
      <c r="FA3713" s="55">
        <v>2999</v>
      </c>
      <c r="FB3713" s="55" t="s">
        <v>1262</v>
      </c>
      <c r="FC3713" s="55" t="s">
        <v>1258</v>
      </c>
      <c r="FD3713" s="55">
        <v>0</v>
      </c>
      <c r="FF3713" s="55">
        <v>3706</v>
      </c>
      <c r="FG3713" s="55" t="s">
        <v>1313</v>
      </c>
      <c r="FH3713" s="55" t="s">
        <v>2055</v>
      </c>
      <c r="FI3713" s="55">
        <v>2</v>
      </c>
      <c r="FJ3713" s="55">
        <v>80000</v>
      </c>
      <c r="FK3713" s="55" t="s">
        <v>1249</v>
      </c>
      <c r="FL3713" s="55">
        <v>0.3</v>
      </c>
    </row>
    <row r="3714" ht="14.25" customHeight="1" outlineLevel="1" spans="152:168">
      <c r="EV3714" s="55">
        <v>3707</v>
      </c>
      <c r="EW3714" s="55" t="s">
        <v>1678</v>
      </c>
      <c r="EX3714" s="55" t="s">
        <v>1708</v>
      </c>
      <c r="EY3714" s="55">
        <v>1</v>
      </c>
      <c r="EZ3714" s="55">
        <v>0</v>
      </c>
      <c r="FA3714" s="55">
        <v>1994</v>
      </c>
      <c r="FB3714" s="55" t="s">
        <v>1361</v>
      </c>
      <c r="FC3714" s="55" t="s">
        <v>1258</v>
      </c>
      <c r="FD3714" s="55">
        <v>10</v>
      </c>
      <c r="FF3714" s="55">
        <v>3707</v>
      </c>
      <c r="FG3714" s="55" t="s">
        <v>1313</v>
      </c>
      <c r="FH3714" s="55" t="s">
        <v>2055</v>
      </c>
      <c r="FI3714" s="55">
        <v>2</v>
      </c>
      <c r="FJ3714" s="55">
        <v>130000</v>
      </c>
      <c r="FK3714" s="55" t="s">
        <v>1249</v>
      </c>
      <c r="FL3714" s="55">
        <v>0.3</v>
      </c>
    </row>
    <row r="3715" ht="14.25" customHeight="1" outlineLevel="1" spans="152:168">
      <c r="EV3715" s="55">
        <v>3708</v>
      </c>
      <c r="EW3715" s="55" t="s">
        <v>1678</v>
      </c>
      <c r="EX3715" s="55" t="s">
        <v>1708</v>
      </c>
      <c r="EY3715" s="55">
        <v>1</v>
      </c>
      <c r="EZ3715" s="55">
        <v>1995</v>
      </c>
      <c r="FA3715" s="55">
        <v>2999</v>
      </c>
      <c r="FB3715" s="55" t="s">
        <v>1361</v>
      </c>
      <c r="FC3715" s="55" t="s">
        <v>1258</v>
      </c>
      <c r="FD3715" s="55">
        <v>10</v>
      </c>
      <c r="FF3715" s="55">
        <v>3708</v>
      </c>
      <c r="FG3715" s="55" t="s">
        <v>1313</v>
      </c>
      <c r="FH3715" s="55" t="s">
        <v>2055</v>
      </c>
      <c r="FI3715" s="55">
        <v>2</v>
      </c>
      <c r="FJ3715" s="55">
        <v>260000</v>
      </c>
      <c r="FK3715" s="55" t="s">
        <v>1249</v>
      </c>
      <c r="FL3715" s="55">
        <v>0.3</v>
      </c>
    </row>
    <row r="3716" ht="14.25" customHeight="1" outlineLevel="1" spans="152:168">
      <c r="EV3716" s="55">
        <v>3709</v>
      </c>
      <c r="EW3716" s="55" t="s">
        <v>1678</v>
      </c>
      <c r="EX3716" s="55" t="s">
        <v>1708</v>
      </c>
      <c r="EY3716" s="55">
        <v>10</v>
      </c>
      <c r="EZ3716" s="55">
        <v>0</v>
      </c>
      <c r="FA3716" s="55">
        <v>1994</v>
      </c>
      <c r="FB3716" s="55" t="s">
        <v>1361</v>
      </c>
      <c r="FC3716" s="55" t="s">
        <v>1258</v>
      </c>
      <c r="FD3716" s="55">
        <v>10</v>
      </c>
      <c r="FF3716" s="55">
        <v>3709</v>
      </c>
      <c r="FG3716" s="55" t="s">
        <v>1313</v>
      </c>
      <c r="FH3716" s="55" t="s">
        <v>2055</v>
      </c>
      <c r="FI3716" s="55">
        <v>2</v>
      </c>
      <c r="FJ3716" s="55">
        <v>400000</v>
      </c>
      <c r="FK3716" s="55" t="s">
        <v>1249</v>
      </c>
      <c r="FL3716" s="55">
        <v>0.3</v>
      </c>
    </row>
    <row r="3717" ht="14.25" customHeight="1" outlineLevel="1" spans="152:168">
      <c r="EV3717" s="55">
        <v>3710</v>
      </c>
      <c r="EW3717" s="55" t="s">
        <v>1678</v>
      </c>
      <c r="EX3717" s="55" t="s">
        <v>1708</v>
      </c>
      <c r="EY3717" s="55">
        <v>10</v>
      </c>
      <c r="EZ3717" s="55">
        <v>1995</v>
      </c>
      <c r="FA3717" s="55">
        <v>2999</v>
      </c>
      <c r="FB3717" s="55" t="s">
        <v>1361</v>
      </c>
      <c r="FC3717" s="55" t="s">
        <v>1258</v>
      </c>
      <c r="FD3717" s="55">
        <v>10</v>
      </c>
      <c r="FF3717" s="55">
        <v>3710</v>
      </c>
      <c r="FG3717" s="55" t="s">
        <v>1313</v>
      </c>
      <c r="FH3717" s="55" t="s">
        <v>2055</v>
      </c>
      <c r="FI3717" s="55">
        <v>2</v>
      </c>
      <c r="FJ3717" s="55">
        <v>530000</v>
      </c>
      <c r="FK3717" s="55" t="s">
        <v>1249</v>
      </c>
      <c r="FL3717" s="55">
        <v>0.3</v>
      </c>
    </row>
    <row r="3718" ht="14.25" customHeight="1" outlineLevel="1" spans="152:168">
      <c r="EV3718" s="55">
        <v>3711</v>
      </c>
      <c r="EW3718" s="55" t="s">
        <v>1678</v>
      </c>
      <c r="EX3718" s="55" t="s">
        <v>1708</v>
      </c>
      <c r="EY3718" s="55">
        <v>11</v>
      </c>
      <c r="EZ3718" s="55">
        <v>0</v>
      </c>
      <c r="FA3718" s="55">
        <v>1994</v>
      </c>
      <c r="FB3718" s="55" t="s">
        <v>1361</v>
      </c>
      <c r="FC3718" s="55" t="s">
        <v>1258</v>
      </c>
      <c r="FD3718" s="55">
        <v>10</v>
      </c>
      <c r="FF3718" s="55">
        <v>3711</v>
      </c>
      <c r="FG3718" s="55" t="s">
        <v>1313</v>
      </c>
      <c r="FH3718" s="55" t="s">
        <v>2055</v>
      </c>
      <c r="FI3718" s="55">
        <v>2</v>
      </c>
      <c r="FJ3718" s="55">
        <v>540000</v>
      </c>
      <c r="FK3718" s="55" t="s">
        <v>1249</v>
      </c>
      <c r="FL3718" s="55">
        <v>0.3</v>
      </c>
    </row>
    <row r="3719" ht="14.25" customHeight="1" outlineLevel="1" spans="152:168">
      <c r="EV3719" s="55">
        <v>3712</v>
      </c>
      <c r="EW3719" s="55" t="s">
        <v>1678</v>
      </c>
      <c r="EX3719" s="55" t="s">
        <v>1708</v>
      </c>
      <c r="EY3719" s="55">
        <v>11</v>
      </c>
      <c r="EZ3719" s="55">
        <v>1995</v>
      </c>
      <c r="FA3719" s="55">
        <v>2999</v>
      </c>
      <c r="FB3719" s="55" t="s">
        <v>1361</v>
      </c>
      <c r="FC3719" s="55" t="s">
        <v>1258</v>
      </c>
      <c r="FD3719" s="55">
        <v>10</v>
      </c>
      <c r="FF3719" s="55">
        <v>3712</v>
      </c>
      <c r="FG3719" s="55" t="s">
        <v>1313</v>
      </c>
      <c r="FH3719" s="55" t="s">
        <v>1708</v>
      </c>
      <c r="FI3719" s="55">
        <v>1</v>
      </c>
      <c r="FJ3719" s="55">
        <v>0</v>
      </c>
      <c r="FK3719" s="55" t="s">
        <v>1249</v>
      </c>
      <c r="FL3719" s="55">
        <v>0.89</v>
      </c>
    </row>
    <row r="3720" ht="14.25" customHeight="1" outlineLevel="1" spans="152:168">
      <c r="EV3720" s="55">
        <v>3713</v>
      </c>
      <c r="EW3720" s="55" t="s">
        <v>1678</v>
      </c>
      <c r="EX3720" s="55" t="s">
        <v>1708</v>
      </c>
      <c r="EY3720" s="55">
        <v>2</v>
      </c>
      <c r="EZ3720" s="55">
        <v>0</v>
      </c>
      <c r="FA3720" s="55">
        <v>1994</v>
      </c>
      <c r="FB3720" s="55" t="s">
        <v>1361</v>
      </c>
      <c r="FC3720" s="55" t="s">
        <v>1258</v>
      </c>
      <c r="FD3720" s="55">
        <v>10</v>
      </c>
      <c r="FF3720" s="55">
        <v>3713</v>
      </c>
      <c r="FG3720" s="55" t="s">
        <v>1313</v>
      </c>
      <c r="FH3720" s="55" t="s">
        <v>1708</v>
      </c>
      <c r="FI3720" s="55">
        <v>1</v>
      </c>
      <c r="FJ3720" s="55">
        <v>1000</v>
      </c>
      <c r="FK3720" s="55" t="s">
        <v>1249</v>
      </c>
      <c r="FL3720" s="55">
        <v>0.89</v>
      </c>
    </row>
    <row r="3721" ht="14.25" customHeight="1" outlineLevel="1" spans="152:168">
      <c r="EV3721" s="55">
        <v>3714</v>
      </c>
      <c r="EW3721" s="55" t="s">
        <v>1678</v>
      </c>
      <c r="EX3721" s="55" t="s">
        <v>1708</v>
      </c>
      <c r="EY3721" s="55">
        <v>2</v>
      </c>
      <c r="EZ3721" s="55">
        <v>1995</v>
      </c>
      <c r="FA3721" s="55">
        <v>2999</v>
      </c>
      <c r="FB3721" s="55" t="s">
        <v>1361</v>
      </c>
      <c r="FC3721" s="55" t="s">
        <v>1258</v>
      </c>
      <c r="FD3721" s="55">
        <v>10</v>
      </c>
      <c r="FF3721" s="55">
        <v>3714</v>
      </c>
      <c r="FG3721" s="55" t="s">
        <v>1313</v>
      </c>
      <c r="FH3721" s="55" t="s">
        <v>1708</v>
      </c>
      <c r="FI3721" s="55">
        <v>1</v>
      </c>
      <c r="FJ3721" s="55">
        <v>2500</v>
      </c>
      <c r="FK3721" s="55" t="s">
        <v>1249</v>
      </c>
      <c r="FL3721" s="55">
        <v>0.79</v>
      </c>
    </row>
    <row r="3722" ht="14.25" customHeight="1" outlineLevel="1" spans="152:168">
      <c r="EV3722" s="55">
        <v>3715</v>
      </c>
      <c r="EW3722" s="55" t="s">
        <v>1678</v>
      </c>
      <c r="EX3722" s="55" t="s">
        <v>1708</v>
      </c>
      <c r="EY3722" s="55">
        <v>3</v>
      </c>
      <c r="EZ3722" s="55">
        <v>0</v>
      </c>
      <c r="FA3722" s="55">
        <v>1994</v>
      </c>
      <c r="FB3722" s="55" t="s">
        <v>1361</v>
      </c>
      <c r="FC3722" s="55" t="s">
        <v>1258</v>
      </c>
      <c r="FD3722" s="55">
        <v>10</v>
      </c>
      <c r="FF3722" s="55">
        <v>3715</v>
      </c>
      <c r="FG3722" s="55" t="s">
        <v>1313</v>
      </c>
      <c r="FH3722" s="55" t="s">
        <v>1708</v>
      </c>
      <c r="FI3722" s="55">
        <v>1</v>
      </c>
      <c r="FJ3722" s="55">
        <v>5000</v>
      </c>
      <c r="FK3722" s="55" t="s">
        <v>1249</v>
      </c>
      <c r="FL3722" s="55">
        <v>0.72</v>
      </c>
    </row>
    <row r="3723" ht="14.25" customHeight="1" outlineLevel="1" spans="152:168">
      <c r="EV3723" s="55">
        <v>3716</v>
      </c>
      <c r="EW3723" s="55" t="s">
        <v>1678</v>
      </c>
      <c r="EX3723" s="55" t="s">
        <v>1708</v>
      </c>
      <c r="EY3723" s="55">
        <v>3</v>
      </c>
      <c r="EZ3723" s="55">
        <v>1995</v>
      </c>
      <c r="FA3723" s="55">
        <v>2999</v>
      </c>
      <c r="FB3723" s="55" t="s">
        <v>1361</v>
      </c>
      <c r="FC3723" s="55" t="s">
        <v>1258</v>
      </c>
      <c r="FD3723" s="55">
        <v>10</v>
      </c>
      <c r="FF3723" s="55">
        <v>3716</v>
      </c>
      <c r="FG3723" s="55" t="s">
        <v>1313</v>
      </c>
      <c r="FH3723" s="55" t="s">
        <v>1708</v>
      </c>
      <c r="FI3723" s="55">
        <v>1</v>
      </c>
      <c r="FJ3723" s="55">
        <v>10000</v>
      </c>
      <c r="FK3723" s="55" t="s">
        <v>1249</v>
      </c>
      <c r="FL3723" s="55">
        <v>0.63</v>
      </c>
    </row>
    <row r="3724" ht="14.25" customHeight="1" outlineLevel="1" spans="152:168">
      <c r="EV3724" s="55">
        <v>3717</v>
      </c>
      <c r="EW3724" s="55" t="s">
        <v>1678</v>
      </c>
      <c r="EX3724" s="55" t="s">
        <v>1708</v>
      </c>
      <c r="EY3724" s="55">
        <v>4</v>
      </c>
      <c r="EZ3724" s="55">
        <v>0</v>
      </c>
      <c r="FA3724" s="55">
        <v>1994</v>
      </c>
      <c r="FB3724" s="55" t="s">
        <v>1262</v>
      </c>
      <c r="FC3724" s="55" t="s">
        <v>1258</v>
      </c>
      <c r="FD3724" s="55">
        <v>0</v>
      </c>
      <c r="FF3724" s="55">
        <v>3717</v>
      </c>
      <c r="FG3724" s="55" t="s">
        <v>1313</v>
      </c>
      <c r="FH3724" s="55" t="s">
        <v>1708</v>
      </c>
      <c r="FI3724" s="55">
        <v>1</v>
      </c>
      <c r="FJ3724" s="55">
        <v>25000</v>
      </c>
      <c r="FK3724" s="55" t="s">
        <v>1249</v>
      </c>
      <c r="FL3724" s="55">
        <v>0.63</v>
      </c>
    </row>
    <row r="3725" ht="14.25" customHeight="1" outlineLevel="1" spans="152:168">
      <c r="EV3725" s="55">
        <v>3718</v>
      </c>
      <c r="EW3725" s="55" t="s">
        <v>1678</v>
      </c>
      <c r="EX3725" s="55" t="s">
        <v>1708</v>
      </c>
      <c r="EY3725" s="55">
        <v>4</v>
      </c>
      <c r="EZ3725" s="55">
        <v>1995</v>
      </c>
      <c r="FA3725" s="55">
        <v>2999</v>
      </c>
      <c r="FB3725" s="55" t="s">
        <v>1262</v>
      </c>
      <c r="FC3725" s="55" t="s">
        <v>1258</v>
      </c>
      <c r="FD3725" s="55">
        <v>0</v>
      </c>
      <c r="FF3725" s="55">
        <v>3718</v>
      </c>
      <c r="FG3725" s="55" t="s">
        <v>1313</v>
      </c>
      <c r="FH3725" s="55" t="s">
        <v>1708</v>
      </c>
      <c r="FI3725" s="55">
        <v>1</v>
      </c>
      <c r="FJ3725" s="55">
        <v>50000</v>
      </c>
      <c r="FK3725" s="55" t="s">
        <v>1249</v>
      </c>
      <c r="FL3725" s="55">
        <v>0.56</v>
      </c>
    </row>
    <row r="3726" ht="14.25" customHeight="1" outlineLevel="1" spans="152:168">
      <c r="EV3726" s="55">
        <v>3719</v>
      </c>
      <c r="EW3726" s="55" t="s">
        <v>1678</v>
      </c>
      <c r="EX3726" s="55" t="s">
        <v>1708</v>
      </c>
      <c r="EY3726" s="55">
        <v>5</v>
      </c>
      <c r="EZ3726" s="55">
        <v>0</v>
      </c>
      <c r="FA3726" s="55">
        <v>1994</v>
      </c>
      <c r="FB3726" s="55" t="s">
        <v>1262</v>
      </c>
      <c r="FC3726" s="55" t="s">
        <v>1258</v>
      </c>
      <c r="FD3726" s="55">
        <v>0</v>
      </c>
      <c r="FF3726" s="55">
        <v>3719</v>
      </c>
      <c r="FG3726" s="55" t="s">
        <v>1313</v>
      </c>
      <c r="FH3726" s="55" t="s">
        <v>1708</v>
      </c>
      <c r="FI3726" s="55">
        <v>1</v>
      </c>
      <c r="FJ3726" s="55">
        <v>80000</v>
      </c>
      <c r="FK3726" s="55" t="s">
        <v>1249</v>
      </c>
      <c r="FL3726" s="55">
        <v>0.56</v>
      </c>
    </row>
    <row r="3727" ht="14.25" customHeight="1" outlineLevel="1" spans="152:168">
      <c r="EV3727" s="55">
        <v>3720</v>
      </c>
      <c r="EW3727" s="55" t="s">
        <v>1678</v>
      </c>
      <c r="EX3727" s="55" t="s">
        <v>1708</v>
      </c>
      <c r="EY3727" s="55">
        <v>5</v>
      </c>
      <c r="EZ3727" s="55">
        <v>1995</v>
      </c>
      <c r="FA3727" s="55">
        <v>2999</v>
      </c>
      <c r="FB3727" s="55" t="s">
        <v>1262</v>
      </c>
      <c r="FC3727" s="55" t="s">
        <v>1258</v>
      </c>
      <c r="FD3727" s="55">
        <v>0</v>
      </c>
      <c r="FF3727" s="55">
        <v>3720</v>
      </c>
      <c r="FG3727" s="55" t="s">
        <v>1313</v>
      </c>
      <c r="FH3727" s="55" t="s">
        <v>1708</v>
      </c>
      <c r="FI3727" s="55">
        <v>1</v>
      </c>
      <c r="FJ3727" s="55">
        <v>130000</v>
      </c>
      <c r="FK3727" s="55" t="s">
        <v>1249</v>
      </c>
      <c r="FL3727" s="55">
        <v>0.56</v>
      </c>
    </row>
    <row r="3728" ht="14.25" customHeight="1" outlineLevel="1" spans="152:168">
      <c r="EV3728" s="55">
        <v>3721</v>
      </c>
      <c r="EW3728" s="55" t="s">
        <v>1678</v>
      </c>
      <c r="EX3728" s="55" t="s">
        <v>1708</v>
      </c>
      <c r="EY3728" s="55">
        <v>6</v>
      </c>
      <c r="EZ3728" s="55">
        <v>0</v>
      </c>
      <c r="FA3728" s="55">
        <v>1994</v>
      </c>
      <c r="FB3728" s="55" t="s">
        <v>1262</v>
      </c>
      <c r="FC3728" s="55" t="s">
        <v>1258</v>
      </c>
      <c r="FD3728" s="55">
        <v>0</v>
      </c>
      <c r="FF3728" s="55">
        <v>3721</v>
      </c>
      <c r="FG3728" s="55" t="s">
        <v>1313</v>
      </c>
      <c r="FH3728" s="55" t="s">
        <v>1708</v>
      </c>
      <c r="FI3728" s="55">
        <v>1</v>
      </c>
      <c r="FJ3728" s="55">
        <v>260000</v>
      </c>
      <c r="FK3728" s="55" t="s">
        <v>1249</v>
      </c>
      <c r="FL3728" s="55">
        <v>0.56</v>
      </c>
    </row>
    <row r="3729" ht="14.25" customHeight="1" outlineLevel="1" spans="152:168">
      <c r="EV3729" s="55">
        <v>3722</v>
      </c>
      <c r="EW3729" s="55" t="s">
        <v>1678</v>
      </c>
      <c r="EX3729" s="55" t="s">
        <v>1708</v>
      </c>
      <c r="EY3729" s="55">
        <v>6</v>
      </c>
      <c r="EZ3729" s="55">
        <v>1995</v>
      </c>
      <c r="FA3729" s="55">
        <v>2999</v>
      </c>
      <c r="FB3729" s="55" t="s">
        <v>1262</v>
      </c>
      <c r="FC3729" s="55" t="s">
        <v>1258</v>
      </c>
      <c r="FD3729" s="55">
        <v>0</v>
      </c>
      <c r="FF3729" s="55">
        <v>3722</v>
      </c>
      <c r="FG3729" s="55" t="s">
        <v>1313</v>
      </c>
      <c r="FH3729" s="55" t="s">
        <v>1708</v>
      </c>
      <c r="FI3729" s="55">
        <v>1</v>
      </c>
      <c r="FJ3729" s="55">
        <v>400000</v>
      </c>
      <c r="FK3729" s="55" t="s">
        <v>1249</v>
      </c>
      <c r="FL3729" s="55">
        <v>0.56</v>
      </c>
    </row>
    <row r="3730" ht="14.25" customHeight="1" outlineLevel="1" spans="152:168">
      <c r="EV3730" s="55">
        <v>3723</v>
      </c>
      <c r="EW3730" s="55" t="s">
        <v>1678</v>
      </c>
      <c r="EX3730" s="55" t="s">
        <v>1708</v>
      </c>
      <c r="EY3730" s="55">
        <v>7</v>
      </c>
      <c r="EZ3730" s="55">
        <v>0</v>
      </c>
      <c r="FA3730" s="55">
        <v>1994</v>
      </c>
      <c r="FB3730" s="55" t="s">
        <v>1361</v>
      </c>
      <c r="FC3730" s="55" t="s">
        <v>1258</v>
      </c>
      <c r="FD3730" s="55">
        <v>10</v>
      </c>
      <c r="FF3730" s="55">
        <v>3723</v>
      </c>
      <c r="FG3730" s="55" t="s">
        <v>1313</v>
      </c>
      <c r="FH3730" s="55" t="s">
        <v>1708</v>
      </c>
      <c r="FI3730" s="55">
        <v>1</v>
      </c>
      <c r="FJ3730" s="55">
        <v>530000</v>
      </c>
      <c r="FK3730" s="55" t="s">
        <v>1249</v>
      </c>
      <c r="FL3730" s="55">
        <v>0.56</v>
      </c>
    </row>
    <row r="3731" ht="14.25" customHeight="1" outlineLevel="1" spans="152:168">
      <c r="EV3731" s="55">
        <v>3724</v>
      </c>
      <c r="EW3731" s="55" t="s">
        <v>1678</v>
      </c>
      <c r="EX3731" s="55" t="s">
        <v>1708</v>
      </c>
      <c r="EY3731" s="55">
        <v>7</v>
      </c>
      <c r="EZ3731" s="55">
        <v>1995</v>
      </c>
      <c r="FA3731" s="55">
        <v>2999</v>
      </c>
      <c r="FB3731" s="55" t="s">
        <v>1361</v>
      </c>
      <c r="FC3731" s="55" t="s">
        <v>1258</v>
      </c>
      <c r="FD3731" s="55">
        <v>10</v>
      </c>
      <c r="FF3731" s="55">
        <v>3724</v>
      </c>
      <c r="FG3731" s="55" t="s">
        <v>1313</v>
      </c>
      <c r="FH3731" s="55" t="s">
        <v>1708</v>
      </c>
      <c r="FI3731" s="55">
        <v>1</v>
      </c>
      <c r="FJ3731" s="55">
        <v>540000</v>
      </c>
      <c r="FK3731" s="55" t="s">
        <v>1249</v>
      </c>
      <c r="FL3731" s="55">
        <v>0.56</v>
      </c>
    </row>
    <row r="3732" ht="14.25" customHeight="1" outlineLevel="1" spans="152:168">
      <c r="EV3732" s="55">
        <v>3725</v>
      </c>
      <c r="EW3732" s="55" t="s">
        <v>1678</v>
      </c>
      <c r="EX3732" s="55" t="s">
        <v>1708</v>
      </c>
      <c r="EY3732" s="55">
        <v>8</v>
      </c>
      <c r="EZ3732" s="55">
        <v>0</v>
      </c>
      <c r="FA3732" s="55">
        <v>1994</v>
      </c>
      <c r="FB3732" s="55" t="s">
        <v>1361</v>
      </c>
      <c r="FC3732" s="55" t="s">
        <v>1258</v>
      </c>
      <c r="FD3732" s="55">
        <v>10</v>
      </c>
      <c r="FF3732" s="55">
        <v>3725</v>
      </c>
      <c r="FG3732" s="55" t="s">
        <v>1313</v>
      </c>
      <c r="FH3732" s="55" t="s">
        <v>1708</v>
      </c>
      <c r="FI3732" s="55">
        <v>10</v>
      </c>
      <c r="FJ3732" s="55">
        <v>0</v>
      </c>
      <c r="FK3732" s="55" t="s">
        <v>1249</v>
      </c>
      <c r="FL3732" s="55">
        <v>0.65</v>
      </c>
    </row>
    <row r="3733" ht="14.25" customHeight="1" outlineLevel="1" spans="152:168">
      <c r="EV3733" s="55">
        <v>3726</v>
      </c>
      <c r="EW3733" s="55" t="s">
        <v>1678</v>
      </c>
      <c r="EX3733" s="55" t="s">
        <v>1708</v>
      </c>
      <c r="EY3733" s="55">
        <v>8</v>
      </c>
      <c r="EZ3733" s="55">
        <v>1995</v>
      </c>
      <c r="FA3733" s="55">
        <v>2999</v>
      </c>
      <c r="FB3733" s="55" t="s">
        <v>1361</v>
      </c>
      <c r="FC3733" s="55" t="s">
        <v>1258</v>
      </c>
      <c r="FD3733" s="55">
        <v>10</v>
      </c>
      <c r="FF3733" s="55">
        <v>3726</v>
      </c>
      <c r="FG3733" s="55" t="s">
        <v>1313</v>
      </c>
      <c r="FH3733" s="55" t="s">
        <v>1708</v>
      </c>
      <c r="FI3733" s="55">
        <v>10</v>
      </c>
      <c r="FJ3733" s="55">
        <v>1000</v>
      </c>
      <c r="FK3733" s="55" t="s">
        <v>1249</v>
      </c>
      <c r="FL3733" s="55">
        <v>0.65</v>
      </c>
    </row>
    <row r="3734" ht="14.25" customHeight="1" outlineLevel="1" spans="152:168">
      <c r="EV3734" s="55">
        <v>3727</v>
      </c>
      <c r="EW3734" s="55" t="s">
        <v>1678</v>
      </c>
      <c r="EX3734" s="55" t="s">
        <v>1708</v>
      </c>
      <c r="EY3734" s="55">
        <v>9</v>
      </c>
      <c r="EZ3734" s="55">
        <v>0</v>
      </c>
      <c r="FA3734" s="55">
        <v>1994</v>
      </c>
      <c r="FB3734" s="55" t="s">
        <v>1361</v>
      </c>
      <c r="FC3734" s="55" t="s">
        <v>1258</v>
      </c>
      <c r="FD3734" s="55">
        <v>10</v>
      </c>
      <c r="FF3734" s="55">
        <v>3727</v>
      </c>
      <c r="FG3734" s="55" t="s">
        <v>1313</v>
      </c>
      <c r="FH3734" s="55" t="s">
        <v>1708</v>
      </c>
      <c r="FI3734" s="55">
        <v>10</v>
      </c>
      <c r="FJ3734" s="55">
        <v>2500</v>
      </c>
      <c r="FK3734" s="55" t="s">
        <v>1249</v>
      </c>
      <c r="FL3734" s="55">
        <v>0.65</v>
      </c>
    </row>
    <row r="3735" ht="14.25" customHeight="1" outlineLevel="1" spans="152:168">
      <c r="EV3735" s="55">
        <v>3728</v>
      </c>
      <c r="EW3735" s="55" t="s">
        <v>1678</v>
      </c>
      <c r="EX3735" s="55" t="s">
        <v>1708</v>
      </c>
      <c r="EY3735" s="55">
        <v>9</v>
      </c>
      <c r="EZ3735" s="55">
        <v>1995</v>
      </c>
      <c r="FA3735" s="55">
        <v>2999</v>
      </c>
      <c r="FB3735" s="55" t="s">
        <v>1361</v>
      </c>
      <c r="FC3735" s="55" t="s">
        <v>1258</v>
      </c>
      <c r="FD3735" s="55">
        <v>10</v>
      </c>
      <c r="FF3735" s="55">
        <v>3728</v>
      </c>
      <c r="FG3735" s="55" t="s">
        <v>1313</v>
      </c>
      <c r="FH3735" s="55" t="s">
        <v>1708</v>
      </c>
      <c r="FI3735" s="55">
        <v>10</v>
      </c>
      <c r="FJ3735" s="55">
        <v>5000</v>
      </c>
      <c r="FK3735" s="55" t="s">
        <v>1249</v>
      </c>
      <c r="FL3735" s="55">
        <v>0.65</v>
      </c>
    </row>
    <row r="3736" ht="14.25" customHeight="1" outlineLevel="1" spans="152:168">
      <c r="EV3736" s="55">
        <v>3729</v>
      </c>
      <c r="EW3736" s="55" t="s">
        <v>1678</v>
      </c>
      <c r="EX3736" s="55" t="s">
        <v>2278</v>
      </c>
      <c r="EY3736" s="55">
        <v>1</v>
      </c>
      <c r="EZ3736" s="55">
        <v>0</v>
      </c>
      <c r="FA3736" s="55">
        <v>1994</v>
      </c>
      <c r="FB3736" s="55" t="s">
        <v>1262</v>
      </c>
      <c r="FC3736" s="55" t="s">
        <v>1258</v>
      </c>
      <c r="FD3736" s="55">
        <v>0</v>
      </c>
      <c r="FF3736" s="55">
        <v>3729</v>
      </c>
      <c r="FG3736" s="55" t="s">
        <v>1313</v>
      </c>
      <c r="FH3736" s="55" t="s">
        <v>1708</v>
      </c>
      <c r="FI3736" s="55">
        <v>10</v>
      </c>
      <c r="FJ3736" s="55">
        <v>10000</v>
      </c>
      <c r="FK3736" s="55" t="s">
        <v>1249</v>
      </c>
      <c r="FL3736" s="55">
        <v>0.65</v>
      </c>
    </row>
    <row r="3737" ht="14.25" customHeight="1" outlineLevel="1" spans="152:168">
      <c r="EV3737" s="55">
        <v>3730</v>
      </c>
      <c r="EW3737" s="55" t="s">
        <v>1678</v>
      </c>
      <c r="EX3737" s="55" t="s">
        <v>2278</v>
      </c>
      <c r="EY3737" s="55">
        <v>1</v>
      </c>
      <c r="EZ3737" s="55">
        <v>1995</v>
      </c>
      <c r="FA3737" s="55">
        <v>2999</v>
      </c>
      <c r="FB3737" s="55" t="s">
        <v>1262</v>
      </c>
      <c r="FC3737" s="55" t="s">
        <v>1258</v>
      </c>
      <c r="FD3737" s="55">
        <v>0</v>
      </c>
      <c r="FF3737" s="55">
        <v>3730</v>
      </c>
      <c r="FG3737" s="55" t="s">
        <v>1313</v>
      </c>
      <c r="FH3737" s="55" t="s">
        <v>1708</v>
      </c>
      <c r="FI3737" s="55">
        <v>10</v>
      </c>
      <c r="FJ3737" s="55">
        <v>25000</v>
      </c>
      <c r="FK3737" s="55" t="s">
        <v>1249</v>
      </c>
      <c r="FL3737" s="55">
        <v>0.65</v>
      </c>
    </row>
    <row r="3738" ht="14.25" customHeight="1" outlineLevel="1" spans="152:168">
      <c r="EV3738" s="55">
        <v>3731</v>
      </c>
      <c r="EW3738" s="55" t="s">
        <v>1678</v>
      </c>
      <c r="EX3738" s="55" t="s">
        <v>1995</v>
      </c>
      <c r="EY3738" s="55">
        <v>1</v>
      </c>
      <c r="EZ3738" s="55">
        <v>0</v>
      </c>
      <c r="FA3738" s="55">
        <v>1994</v>
      </c>
      <c r="FB3738" s="55" t="s">
        <v>1361</v>
      </c>
      <c r="FC3738" s="55" t="s">
        <v>1258</v>
      </c>
      <c r="FD3738" s="55">
        <v>2.5</v>
      </c>
      <c r="FF3738" s="55">
        <v>3731</v>
      </c>
      <c r="FG3738" s="55" t="s">
        <v>1313</v>
      </c>
      <c r="FH3738" s="55" t="s">
        <v>1708</v>
      </c>
      <c r="FI3738" s="55">
        <v>10</v>
      </c>
      <c r="FJ3738" s="55">
        <v>50000</v>
      </c>
      <c r="FK3738" s="55" t="s">
        <v>1249</v>
      </c>
      <c r="FL3738" s="55">
        <v>0.65</v>
      </c>
    </row>
    <row r="3739" ht="14.25" customHeight="1" outlineLevel="1" spans="152:168">
      <c r="EV3739" s="55">
        <v>3732</v>
      </c>
      <c r="EW3739" s="55" t="s">
        <v>1678</v>
      </c>
      <c r="EX3739" s="55" t="s">
        <v>1995</v>
      </c>
      <c r="EY3739" s="55">
        <v>1</v>
      </c>
      <c r="EZ3739" s="55">
        <v>1995</v>
      </c>
      <c r="FA3739" s="55">
        <v>2999</v>
      </c>
      <c r="FB3739" s="55" t="s">
        <v>1361</v>
      </c>
      <c r="FC3739" s="55" t="s">
        <v>1258</v>
      </c>
      <c r="FD3739" s="55">
        <v>2.5</v>
      </c>
      <c r="FF3739" s="55">
        <v>3732</v>
      </c>
      <c r="FG3739" s="55" t="s">
        <v>1313</v>
      </c>
      <c r="FH3739" s="55" t="s">
        <v>1708</v>
      </c>
      <c r="FI3739" s="55">
        <v>10</v>
      </c>
      <c r="FJ3739" s="55">
        <v>80000</v>
      </c>
      <c r="FK3739" s="55" t="s">
        <v>1249</v>
      </c>
      <c r="FL3739" s="55">
        <v>0.65</v>
      </c>
    </row>
    <row r="3740" ht="14.25" customHeight="1" outlineLevel="1" spans="152:168">
      <c r="EV3740" s="55">
        <v>3733</v>
      </c>
      <c r="EW3740" s="55" t="s">
        <v>1678</v>
      </c>
      <c r="EX3740" s="55" t="s">
        <v>1995</v>
      </c>
      <c r="EY3740" s="55">
        <v>2</v>
      </c>
      <c r="EZ3740" s="55">
        <v>0</v>
      </c>
      <c r="FA3740" s="55">
        <v>1994</v>
      </c>
      <c r="FB3740" s="55" t="s">
        <v>1361</v>
      </c>
      <c r="FC3740" s="55" t="s">
        <v>1258</v>
      </c>
      <c r="FD3740" s="55">
        <v>2.5</v>
      </c>
      <c r="FF3740" s="55">
        <v>3733</v>
      </c>
      <c r="FG3740" s="55" t="s">
        <v>1313</v>
      </c>
      <c r="FH3740" s="55" t="s">
        <v>1708</v>
      </c>
      <c r="FI3740" s="55">
        <v>10</v>
      </c>
      <c r="FJ3740" s="55">
        <v>130000</v>
      </c>
      <c r="FK3740" s="55" t="s">
        <v>1249</v>
      </c>
      <c r="FL3740" s="55">
        <v>0.65</v>
      </c>
    </row>
    <row r="3741" ht="14.25" customHeight="1" outlineLevel="1" spans="152:168">
      <c r="EV3741" s="55">
        <v>3734</v>
      </c>
      <c r="EW3741" s="55" t="s">
        <v>1678</v>
      </c>
      <c r="EX3741" s="55" t="s">
        <v>1995</v>
      </c>
      <c r="EY3741" s="55">
        <v>2</v>
      </c>
      <c r="EZ3741" s="55">
        <v>1995</v>
      </c>
      <c r="FA3741" s="55">
        <v>2999</v>
      </c>
      <c r="FB3741" s="55" t="s">
        <v>1361</v>
      </c>
      <c r="FC3741" s="55" t="s">
        <v>1258</v>
      </c>
      <c r="FD3741" s="55">
        <v>2.75</v>
      </c>
      <c r="FF3741" s="55">
        <v>3734</v>
      </c>
      <c r="FG3741" s="55" t="s">
        <v>1313</v>
      </c>
      <c r="FH3741" s="55" t="s">
        <v>1708</v>
      </c>
      <c r="FI3741" s="55">
        <v>10</v>
      </c>
      <c r="FJ3741" s="55">
        <v>260000</v>
      </c>
      <c r="FK3741" s="55" t="s">
        <v>1249</v>
      </c>
      <c r="FL3741" s="55">
        <v>0.65</v>
      </c>
    </row>
    <row r="3742" ht="14.25" customHeight="1" outlineLevel="1" spans="152:168">
      <c r="EV3742" s="55">
        <v>3735</v>
      </c>
      <c r="EW3742" s="55" t="s">
        <v>1678</v>
      </c>
      <c r="EX3742" s="55" t="s">
        <v>1995</v>
      </c>
      <c r="EY3742" s="55">
        <v>3</v>
      </c>
      <c r="EZ3742" s="55">
        <v>0</v>
      </c>
      <c r="FA3742" s="55">
        <v>1994</v>
      </c>
      <c r="FB3742" s="55" t="s">
        <v>1361</v>
      </c>
      <c r="FC3742" s="55" t="s">
        <v>1258</v>
      </c>
      <c r="FD3742" s="55">
        <v>2.75</v>
      </c>
      <c r="FF3742" s="55">
        <v>3735</v>
      </c>
      <c r="FG3742" s="55" t="s">
        <v>1313</v>
      </c>
      <c r="FH3742" s="55" t="s">
        <v>1708</v>
      </c>
      <c r="FI3742" s="55">
        <v>10</v>
      </c>
      <c r="FJ3742" s="55">
        <v>400000</v>
      </c>
      <c r="FK3742" s="55" t="s">
        <v>1249</v>
      </c>
      <c r="FL3742" s="55">
        <v>0.65</v>
      </c>
    </row>
    <row r="3743" ht="14.25" customHeight="1" outlineLevel="1" spans="152:168">
      <c r="EV3743" s="55">
        <v>3736</v>
      </c>
      <c r="EW3743" s="55" t="s">
        <v>1678</v>
      </c>
      <c r="EX3743" s="55" t="s">
        <v>1995</v>
      </c>
      <c r="EY3743" s="55">
        <v>3</v>
      </c>
      <c r="EZ3743" s="55">
        <v>1995</v>
      </c>
      <c r="FA3743" s="55">
        <v>2999</v>
      </c>
      <c r="FB3743" s="55" t="s">
        <v>1361</v>
      </c>
      <c r="FC3743" s="55" t="s">
        <v>1258</v>
      </c>
      <c r="FD3743" s="55">
        <v>2.75</v>
      </c>
      <c r="FF3743" s="55">
        <v>3736</v>
      </c>
      <c r="FG3743" s="55" t="s">
        <v>1313</v>
      </c>
      <c r="FH3743" s="55" t="s">
        <v>1708</v>
      </c>
      <c r="FI3743" s="55">
        <v>10</v>
      </c>
      <c r="FJ3743" s="55">
        <v>530000</v>
      </c>
      <c r="FK3743" s="55" t="s">
        <v>1249</v>
      </c>
      <c r="FL3743" s="55">
        <v>0.65</v>
      </c>
    </row>
    <row r="3744" ht="14.25" customHeight="1" outlineLevel="1" spans="152:168">
      <c r="EV3744" s="55">
        <v>3737</v>
      </c>
      <c r="EW3744" s="55" t="s">
        <v>1678</v>
      </c>
      <c r="EX3744" s="55" t="s">
        <v>1995</v>
      </c>
      <c r="EY3744" s="55">
        <v>4</v>
      </c>
      <c r="EZ3744" s="55">
        <v>0</v>
      </c>
      <c r="FA3744" s="55">
        <v>1994</v>
      </c>
      <c r="FB3744" s="55" t="s">
        <v>1361</v>
      </c>
      <c r="FC3744" s="55" t="s">
        <v>1258</v>
      </c>
      <c r="FD3744" s="55">
        <v>2.75</v>
      </c>
      <c r="FF3744" s="55">
        <v>3737</v>
      </c>
      <c r="FG3744" s="55" t="s">
        <v>1313</v>
      </c>
      <c r="FH3744" s="55" t="s">
        <v>1708</v>
      </c>
      <c r="FI3744" s="55">
        <v>10</v>
      </c>
      <c r="FJ3744" s="55">
        <v>540000</v>
      </c>
      <c r="FK3744" s="55" t="s">
        <v>1249</v>
      </c>
      <c r="FL3744" s="55">
        <v>0.65</v>
      </c>
    </row>
    <row r="3745" ht="14.25" customHeight="1" outlineLevel="1" spans="152:168">
      <c r="EV3745" s="55">
        <v>3738</v>
      </c>
      <c r="EW3745" s="55" t="s">
        <v>1678</v>
      </c>
      <c r="EX3745" s="55" t="s">
        <v>1995</v>
      </c>
      <c r="EY3745" s="55">
        <v>4</v>
      </c>
      <c r="EZ3745" s="55">
        <v>1995</v>
      </c>
      <c r="FA3745" s="55">
        <v>2999</v>
      </c>
      <c r="FB3745" s="55" t="s">
        <v>1361</v>
      </c>
      <c r="FC3745" s="55" t="s">
        <v>1258</v>
      </c>
      <c r="FD3745" s="55">
        <v>2.75</v>
      </c>
      <c r="FF3745" s="55">
        <v>3738</v>
      </c>
      <c r="FG3745" s="55" t="s">
        <v>1313</v>
      </c>
      <c r="FH3745" s="55" t="s">
        <v>1708</v>
      </c>
      <c r="FI3745" s="55">
        <v>11</v>
      </c>
      <c r="FJ3745" s="55">
        <v>0</v>
      </c>
      <c r="FK3745" s="55" t="s">
        <v>1249</v>
      </c>
      <c r="FL3745" s="55">
        <v>0.6</v>
      </c>
    </row>
    <row r="3746" ht="14.25" customHeight="1" outlineLevel="1" spans="152:168">
      <c r="EV3746" s="55">
        <v>3739</v>
      </c>
      <c r="EW3746" s="55" t="s">
        <v>1678</v>
      </c>
      <c r="EX3746" s="55" t="s">
        <v>1995</v>
      </c>
      <c r="EY3746" s="55">
        <v>5</v>
      </c>
      <c r="EZ3746" s="55">
        <v>0</v>
      </c>
      <c r="FA3746" s="55">
        <v>1994</v>
      </c>
      <c r="FB3746" s="55" t="s">
        <v>1361</v>
      </c>
      <c r="FC3746" s="55" t="s">
        <v>1258</v>
      </c>
      <c r="FD3746" s="55">
        <v>2.75</v>
      </c>
      <c r="FF3746" s="55">
        <v>3739</v>
      </c>
      <c r="FG3746" s="55" t="s">
        <v>1313</v>
      </c>
      <c r="FH3746" s="55" t="s">
        <v>1708</v>
      </c>
      <c r="FI3746" s="55">
        <v>11</v>
      </c>
      <c r="FJ3746" s="55">
        <v>1000</v>
      </c>
      <c r="FK3746" s="55" t="s">
        <v>1249</v>
      </c>
      <c r="FL3746" s="55">
        <v>0.6</v>
      </c>
    </row>
    <row r="3747" ht="14.25" customHeight="1" outlineLevel="1" spans="152:168">
      <c r="EV3747" s="55">
        <v>3740</v>
      </c>
      <c r="EW3747" s="55" t="s">
        <v>1678</v>
      </c>
      <c r="EX3747" s="55" t="s">
        <v>1995</v>
      </c>
      <c r="EY3747" s="55">
        <v>5</v>
      </c>
      <c r="EZ3747" s="55">
        <v>1995</v>
      </c>
      <c r="FA3747" s="55">
        <v>2999</v>
      </c>
      <c r="FB3747" s="55" t="s">
        <v>1361</v>
      </c>
      <c r="FC3747" s="55" t="s">
        <v>1258</v>
      </c>
      <c r="FD3747" s="55">
        <v>2.75</v>
      </c>
      <c r="FF3747" s="55">
        <v>3740</v>
      </c>
      <c r="FG3747" s="55" t="s">
        <v>1313</v>
      </c>
      <c r="FH3747" s="55" t="s">
        <v>1708</v>
      </c>
      <c r="FI3747" s="55">
        <v>11</v>
      </c>
      <c r="FJ3747" s="55">
        <v>2500</v>
      </c>
      <c r="FK3747" s="55" t="s">
        <v>1249</v>
      </c>
      <c r="FL3747" s="55">
        <v>0.6</v>
      </c>
    </row>
    <row r="3748" ht="14.25" customHeight="1" outlineLevel="1" spans="152:168">
      <c r="EV3748" s="55">
        <v>3741</v>
      </c>
      <c r="EW3748" s="55" t="s">
        <v>1678</v>
      </c>
      <c r="EX3748" s="55" t="s">
        <v>1995</v>
      </c>
      <c r="EY3748" s="55">
        <v>6</v>
      </c>
      <c r="EZ3748" s="55">
        <v>0</v>
      </c>
      <c r="FA3748" s="55">
        <v>1994</v>
      </c>
      <c r="FB3748" s="55" t="s">
        <v>1361</v>
      </c>
      <c r="FC3748" s="55" t="s">
        <v>1258</v>
      </c>
      <c r="FD3748" s="55">
        <v>2.5</v>
      </c>
      <c r="FF3748" s="55">
        <v>3741</v>
      </c>
      <c r="FG3748" s="55" t="s">
        <v>1313</v>
      </c>
      <c r="FH3748" s="55" t="s">
        <v>1708</v>
      </c>
      <c r="FI3748" s="55">
        <v>11</v>
      </c>
      <c r="FJ3748" s="55">
        <v>5000</v>
      </c>
      <c r="FK3748" s="55" t="s">
        <v>1249</v>
      </c>
      <c r="FL3748" s="55">
        <v>0.6</v>
      </c>
    </row>
    <row r="3749" ht="14.25" customHeight="1" outlineLevel="1" spans="152:168">
      <c r="EV3749" s="55">
        <v>3742</v>
      </c>
      <c r="EW3749" s="55" t="s">
        <v>1678</v>
      </c>
      <c r="EX3749" s="55" t="s">
        <v>1995</v>
      </c>
      <c r="EY3749" s="55">
        <v>6</v>
      </c>
      <c r="EZ3749" s="55">
        <v>1995</v>
      </c>
      <c r="FA3749" s="55">
        <v>2999</v>
      </c>
      <c r="FB3749" s="55" t="s">
        <v>1361</v>
      </c>
      <c r="FC3749" s="55" t="s">
        <v>1258</v>
      </c>
      <c r="FD3749" s="55">
        <v>2.5</v>
      </c>
      <c r="FF3749" s="55">
        <v>3742</v>
      </c>
      <c r="FG3749" s="55" t="s">
        <v>1313</v>
      </c>
      <c r="FH3749" s="55" t="s">
        <v>1708</v>
      </c>
      <c r="FI3749" s="55">
        <v>11</v>
      </c>
      <c r="FJ3749" s="55">
        <v>10000</v>
      </c>
      <c r="FK3749" s="55" t="s">
        <v>1249</v>
      </c>
      <c r="FL3749" s="55">
        <v>0.6</v>
      </c>
    </row>
    <row r="3750" ht="14.25" customHeight="1" outlineLevel="1" spans="152:168">
      <c r="EV3750" s="55">
        <v>3743</v>
      </c>
      <c r="EW3750" s="55" t="s">
        <v>1678</v>
      </c>
      <c r="EX3750" s="55" t="s">
        <v>1995</v>
      </c>
      <c r="EY3750" s="55">
        <v>7</v>
      </c>
      <c r="EZ3750" s="55">
        <v>0</v>
      </c>
      <c r="FA3750" s="55">
        <v>1994</v>
      </c>
      <c r="FB3750" s="55" t="s">
        <v>1262</v>
      </c>
      <c r="FC3750" s="55" t="s">
        <v>1258</v>
      </c>
      <c r="FD3750" s="55">
        <v>0</v>
      </c>
      <c r="FF3750" s="55">
        <v>3743</v>
      </c>
      <c r="FG3750" s="55" t="s">
        <v>1313</v>
      </c>
      <c r="FH3750" s="55" t="s">
        <v>1708</v>
      </c>
      <c r="FI3750" s="55">
        <v>11</v>
      </c>
      <c r="FJ3750" s="55">
        <v>25000</v>
      </c>
      <c r="FK3750" s="55" t="s">
        <v>1249</v>
      </c>
      <c r="FL3750" s="55">
        <v>0.6</v>
      </c>
    </row>
    <row r="3751" ht="14.25" customHeight="1" outlineLevel="1" spans="152:168">
      <c r="EV3751" s="55">
        <v>3744</v>
      </c>
      <c r="EW3751" s="55" t="s">
        <v>1678</v>
      </c>
      <c r="EX3751" s="55" t="s">
        <v>1995</v>
      </c>
      <c r="EY3751" s="55">
        <v>7</v>
      </c>
      <c r="EZ3751" s="55">
        <v>1995</v>
      </c>
      <c r="FA3751" s="55">
        <v>2999</v>
      </c>
      <c r="FB3751" s="55" t="s">
        <v>1262</v>
      </c>
      <c r="FC3751" s="55" t="s">
        <v>1258</v>
      </c>
      <c r="FD3751" s="55">
        <v>0</v>
      </c>
      <c r="FF3751" s="55">
        <v>3744</v>
      </c>
      <c r="FG3751" s="55" t="s">
        <v>1313</v>
      </c>
      <c r="FH3751" s="55" t="s">
        <v>1708</v>
      </c>
      <c r="FI3751" s="55">
        <v>11</v>
      </c>
      <c r="FJ3751" s="55">
        <v>50000</v>
      </c>
      <c r="FK3751" s="55" t="s">
        <v>1249</v>
      </c>
      <c r="FL3751" s="55">
        <v>0.6</v>
      </c>
    </row>
    <row r="3752" ht="14.25" customHeight="1" outlineLevel="1" spans="152:168">
      <c r="EV3752" s="55">
        <v>3745</v>
      </c>
      <c r="EW3752" s="55" t="s">
        <v>1678</v>
      </c>
      <c r="EX3752" s="55" t="s">
        <v>1569</v>
      </c>
      <c r="EY3752" s="55">
        <v>1</v>
      </c>
      <c r="EZ3752" s="55">
        <v>0</v>
      </c>
      <c r="FA3752" s="55">
        <v>1994</v>
      </c>
      <c r="FB3752" s="55" t="s">
        <v>1262</v>
      </c>
      <c r="FC3752" s="55" t="s">
        <v>1258</v>
      </c>
      <c r="FD3752" s="55">
        <v>0</v>
      </c>
      <c r="FF3752" s="55">
        <v>3745</v>
      </c>
      <c r="FG3752" s="55" t="s">
        <v>1313</v>
      </c>
      <c r="FH3752" s="55" t="s">
        <v>1708</v>
      </c>
      <c r="FI3752" s="55">
        <v>11</v>
      </c>
      <c r="FJ3752" s="55">
        <v>80000</v>
      </c>
      <c r="FK3752" s="55" t="s">
        <v>1249</v>
      </c>
      <c r="FL3752" s="55">
        <v>0.6</v>
      </c>
    </row>
    <row r="3753" ht="14.25" customHeight="1" outlineLevel="1" spans="152:168">
      <c r="EV3753" s="55">
        <v>3746</v>
      </c>
      <c r="EW3753" s="55" t="s">
        <v>1678</v>
      </c>
      <c r="EX3753" s="55" t="s">
        <v>1569</v>
      </c>
      <c r="EY3753" s="55">
        <v>1</v>
      </c>
      <c r="EZ3753" s="55">
        <v>1995</v>
      </c>
      <c r="FA3753" s="55">
        <v>2999</v>
      </c>
      <c r="FB3753" s="55" t="s">
        <v>1262</v>
      </c>
      <c r="FC3753" s="55" t="s">
        <v>1258</v>
      </c>
      <c r="FD3753" s="55">
        <v>0</v>
      </c>
      <c r="FF3753" s="55">
        <v>3746</v>
      </c>
      <c r="FG3753" s="55" t="s">
        <v>1313</v>
      </c>
      <c r="FH3753" s="55" t="s">
        <v>1708</v>
      </c>
      <c r="FI3753" s="55">
        <v>11</v>
      </c>
      <c r="FJ3753" s="55">
        <v>130000</v>
      </c>
      <c r="FK3753" s="55" t="s">
        <v>1249</v>
      </c>
      <c r="FL3753" s="55">
        <v>0.6</v>
      </c>
    </row>
    <row r="3754" ht="14.25" customHeight="1" outlineLevel="1" spans="152:168">
      <c r="EV3754" s="55">
        <v>3747</v>
      </c>
      <c r="EW3754" s="55" t="s">
        <v>1678</v>
      </c>
      <c r="EX3754" s="55" t="s">
        <v>2226</v>
      </c>
      <c r="EY3754" s="55">
        <v>1</v>
      </c>
      <c r="EZ3754" s="55">
        <v>0</v>
      </c>
      <c r="FA3754" s="55">
        <v>1994</v>
      </c>
      <c r="FB3754" s="55" t="s">
        <v>1262</v>
      </c>
      <c r="FC3754" s="55" t="s">
        <v>1258</v>
      </c>
      <c r="FD3754" s="55">
        <v>0</v>
      </c>
      <c r="FF3754" s="55">
        <v>3747</v>
      </c>
      <c r="FG3754" s="55" t="s">
        <v>1313</v>
      </c>
      <c r="FH3754" s="55" t="s">
        <v>1708</v>
      </c>
      <c r="FI3754" s="55">
        <v>11</v>
      </c>
      <c r="FJ3754" s="55">
        <v>260000</v>
      </c>
      <c r="FK3754" s="55" t="s">
        <v>1249</v>
      </c>
      <c r="FL3754" s="55">
        <v>0.6</v>
      </c>
    </row>
    <row r="3755" ht="14.25" customHeight="1" outlineLevel="1" spans="152:168">
      <c r="EV3755" s="55">
        <v>3748</v>
      </c>
      <c r="EW3755" s="55" t="s">
        <v>1678</v>
      </c>
      <c r="EX3755" s="55" t="s">
        <v>2226</v>
      </c>
      <c r="EY3755" s="55">
        <v>1</v>
      </c>
      <c r="EZ3755" s="55">
        <v>1995</v>
      </c>
      <c r="FA3755" s="55">
        <v>2999</v>
      </c>
      <c r="FB3755" s="55" t="s">
        <v>1262</v>
      </c>
      <c r="FC3755" s="55" t="s">
        <v>1258</v>
      </c>
      <c r="FD3755" s="55">
        <v>0</v>
      </c>
      <c r="FF3755" s="55">
        <v>3748</v>
      </c>
      <c r="FG3755" s="55" t="s">
        <v>1313</v>
      </c>
      <c r="FH3755" s="55" t="s">
        <v>1708</v>
      </c>
      <c r="FI3755" s="55">
        <v>11</v>
      </c>
      <c r="FJ3755" s="55">
        <v>400000</v>
      </c>
      <c r="FK3755" s="55" t="s">
        <v>1249</v>
      </c>
      <c r="FL3755" s="55">
        <v>0.6</v>
      </c>
    </row>
    <row r="3756" ht="14.25" customHeight="1" outlineLevel="1" spans="152:168">
      <c r="EV3756" s="55">
        <v>3749</v>
      </c>
      <c r="EW3756" s="55" t="s">
        <v>1678</v>
      </c>
      <c r="EX3756" s="55" t="s">
        <v>1919</v>
      </c>
      <c r="EY3756" s="55">
        <v>1</v>
      </c>
      <c r="EZ3756" s="55">
        <v>0</v>
      </c>
      <c r="FA3756" s="55">
        <v>1994</v>
      </c>
      <c r="FB3756" s="55" t="s">
        <v>1262</v>
      </c>
      <c r="FC3756" s="55" t="s">
        <v>1258</v>
      </c>
      <c r="FD3756" s="55">
        <v>0</v>
      </c>
      <c r="FF3756" s="55">
        <v>3749</v>
      </c>
      <c r="FG3756" s="55" t="s">
        <v>1313</v>
      </c>
      <c r="FH3756" s="55" t="s">
        <v>1708</v>
      </c>
      <c r="FI3756" s="55">
        <v>11</v>
      </c>
      <c r="FJ3756" s="55">
        <v>530000</v>
      </c>
      <c r="FK3756" s="55" t="s">
        <v>1249</v>
      </c>
      <c r="FL3756" s="55">
        <v>0.6</v>
      </c>
    </row>
    <row r="3757" ht="14.25" customHeight="1" outlineLevel="1" spans="152:168">
      <c r="EV3757" s="55">
        <v>3750</v>
      </c>
      <c r="EW3757" s="55" t="s">
        <v>1678</v>
      </c>
      <c r="EX3757" s="55" t="s">
        <v>1919</v>
      </c>
      <c r="EY3757" s="55">
        <v>1</v>
      </c>
      <c r="EZ3757" s="55">
        <v>1995</v>
      </c>
      <c r="FA3757" s="55">
        <v>2999</v>
      </c>
      <c r="FB3757" s="55" t="s">
        <v>1262</v>
      </c>
      <c r="FC3757" s="55" t="s">
        <v>1258</v>
      </c>
      <c r="FD3757" s="55">
        <v>0</v>
      </c>
      <c r="FF3757" s="55">
        <v>3750</v>
      </c>
      <c r="FG3757" s="55" t="s">
        <v>1313</v>
      </c>
      <c r="FH3757" s="55" t="s">
        <v>1708</v>
      </c>
      <c r="FI3757" s="55">
        <v>11</v>
      </c>
      <c r="FJ3757" s="55">
        <v>540000</v>
      </c>
      <c r="FK3757" s="55" t="s">
        <v>1249</v>
      </c>
      <c r="FL3757" s="55">
        <v>0.6</v>
      </c>
    </row>
    <row r="3758" ht="14.25" customHeight="1" outlineLevel="1" spans="152:168">
      <c r="EV3758" s="55">
        <v>3751</v>
      </c>
      <c r="EW3758" s="55" t="s">
        <v>1678</v>
      </c>
      <c r="EX3758" s="55" t="s">
        <v>2382</v>
      </c>
      <c r="EY3758" s="55">
        <v>1</v>
      </c>
      <c r="EZ3758" s="55">
        <v>0</v>
      </c>
      <c r="FA3758" s="55">
        <v>1994</v>
      </c>
      <c r="FB3758" s="55" t="s">
        <v>1262</v>
      </c>
      <c r="FC3758" s="55" t="s">
        <v>1258</v>
      </c>
      <c r="FD3758" s="55">
        <v>0</v>
      </c>
      <c r="FF3758" s="55">
        <v>3751</v>
      </c>
      <c r="FG3758" s="55" t="s">
        <v>1313</v>
      </c>
      <c r="FH3758" s="55" t="s">
        <v>1708</v>
      </c>
      <c r="FI3758" s="55">
        <v>2</v>
      </c>
      <c r="FJ3758" s="55">
        <v>0</v>
      </c>
      <c r="FK3758" s="55" t="s">
        <v>1249</v>
      </c>
      <c r="FL3758" s="55">
        <v>0.56</v>
      </c>
    </row>
    <row r="3759" ht="14.25" customHeight="1" outlineLevel="1" spans="152:168">
      <c r="EV3759" s="55">
        <v>3752</v>
      </c>
      <c r="EW3759" s="55" t="s">
        <v>1678</v>
      </c>
      <c r="EX3759" s="55" t="s">
        <v>2382</v>
      </c>
      <c r="EY3759" s="55">
        <v>1</v>
      </c>
      <c r="EZ3759" s="55">
        <v>1995</v>
      </c>
      <c r="FA3759" s="55">
        <v>2999</v>
      </c>
      <c r="FB3759" s="55" t="s">
        <v>1262</v>
      </c>
      <c r="FC3759" s="55" t="s">
        <v>1258</v>
      </c>
      <c r="FD3759" s="55">
        <v>0</v>
      </c>
      <c r="FF3759" s="55">
        <v>3752</v>
      </c>
      <c r="FG3759" s="55" t="s">
        <v>1313</v>
      </c>
      <c r="FH3759" s="55" t="s">
        <v>1708</v>
      </c>
      <c r="FI3759" s="55">
        <v>2</v>
      </c>
      <c r="FJ3759" s="55">
        <v>1000</v>
      </c>
      <c r="FK3759" s="55" t="s">
        <v>1249</v>
      </c>
      <c r="FL3759" s="55">
        <v>0.56</v>
      </c>
    </row>
    <row r="3760" ht="14.25" customHeight="1" outlineLevel="1" spans="152:168">
      <c r="EV3760" s="55">
        <v>3753</v>
      </c>
      <c r="EW3760" s="55" t="s">
        <v>1678</v>
      </c>
      <c r="EX3760" s="55" t="s">
        <v>1646</v>
      </c>
      <c r="EY3760" s="55">
        <v>1</v>
      </c>
      <c r="EZ3760" s="55">
        <v>0</v>
      </c>
      <c r="FA3760" s="55">
        <v>1994</v>
      </c>
      <c r="FB3760" s="55" t="s">
        <v>1262</v>
      </c>
      <c r="FC3760" s="55" t="s">
        <v>1258</v>
      </c>
      <c r="FD3760" s="55">
        <v>0</v>
      </c>
      <c r="FF3760" s="55">
        <v>3753</v>
      </c>
      <c r="FG3760" s="55" t="s">
        <v>1313</v>
      </c>
      <c r="FH3760" s="55" t="s">
        <v>1708</v>
      </c>
      <c r="FI3760" s="55">
        <v>2</v>
      </c>
      <c r="FJ3760" s="55">
        <v>2500</v>
      </c>
      <c r="FK3760" s="55" t="s">
        <v>1249</v>
      </c>
      <c r="FL3760" s="55">
        <v>0.56</v>
      </c>
    </row>
    <row r="3761" ht="14.25" customHeight="1" outlineLevel="1" spans="152:168">
      <c r="EV3761" s="55">
        <v>3754</v>
      </c>
      <c r="EW3761" s="55" t="s">
        <v>1678</v>
      </c>
      <c r="EX3761" s="55" t="s">
        <v>1646</v>
      </c>
      <c r="EY3761" s="55">
        <v>1</v>
      </c>
      <c r="EZ3761" s="55">
        <v>1995</v>
      </c>
      <c r="FA3761" s="55">
        <v>2999</v>
      </c>
      <c r="FB3761" s="55" t="s">
        <v>1262</v>
      </c>
      <c r="FC3761" s="55" t="s">
        <v>1258</v>
      </c>
      <c r="FD3761" s="55">
        <v>0</v>
      </c>
      <c r="FF3761" s="55">
        <v>3754</v>
      </c>
      <c r="FG3761" s="55" t="s">
        <v>1313</v>
      </c>
      <c r="FH3761" s="55" t="s">
        <v>1708</v>
      </c>
      <c r="FI3761" s="55">
        <v>2</v>
      </c>
      <c r="FJ3761" s="55">
        <v>5000</v>
      </c>
      <c r="FK3761" s="55" t="s">
        <v>1249</v>
      </c>
      <c r="FL3761" s="55">
        <v>0.56</v>
      </c>
    </row>
    <row r="3762" ht="14.25" customHeight="1" outlineLevel="1" spans="152:168">
      <c r="EV3762" s="55">
        <v>3755</v>
      </c>
      <c r="EW3762" s="55" t="s">
        <v>1706</v>
      </c>
      <c r="EX3762" s="55" t="s">
        <v>900</v>
      </c>
      <c r="EY3762" s="55">
        <v>1</v>
      </c>
      <c r="EZ3762" s="55">
        <v>0</v>
      </c>
      <c r="FA3762" s="55">
        <v>1994</v>
      </c>
      <c r="FB3762" s="55" t="s">
        <v>1262</v>
      </c>
      <c r="FC3762" s="55" t="s">
        <v>1258</v>
      </c>
      <c r="FD3762" s="55">
        <v>0</v>
      </c>
      <c r="FF3762" s="55">
        <v>3755</v>
      </c>
      <c r="FG3762" s="55" t="s">
        <v>1313</v>
      </c>
      <c r="FH3762" s="55" t="s">
        <v>1708</v>
      </c>
      <c r="FI3762" s="55">
        <v>2</v>
      </c>
      <c r="FJ3762" s="55">
        <v>10000</v>
      </c>
      <c r="FK3762" s="55" t="s">
        <v>1249</v>
      </c>
      <c r="FL3762" s="55">
        <v>0.56</v>
      </c>
    </row>
    <row r="3763" ht="14.25" customHeight="1" outlineLevel="1" spans="152:168">
      <c r="EV3763" s="55">
        <v>3756</v>
      </c>
      <c r="EW3763" s="55" t="s">
        <v>1706</v>
      </c>
      <c r="EX3763" s="55" t="s">
        <v>900</v>
      </c>
      <c r="EY3763" s="55">
        <v>1</v>
      </c>
      <c r="EZ3763" s="55">
        <v>1995</v>
      </c>
      <c r="FA3763" s="55">
        <v>2999</v>
      </c>
      <c r="FB3763" s="55" t="s">
        <v>1262</v>
      </c>
      <c r="FC3763" s="55" t="s">
        <v>1258</v>
      </c>
      <c r="FD3763" s="55">
        <v>0</v>
      </c>
      <c r="FF3763" s="55">
        <v>3756</v>
      </c>
      <c r="FG3763" s="55" t="s">
        <v>1313</v>
      </c>
      <c r="FH3763" s="55" t="s">
        <v>1708</v>
      </c>
      <c r="FI3763" s="55">
        <v>2</v>
      </c>
      <c r="FJ3763" s="55">
        <v>25000</v>
      </c>
      <c r="FK3763" s="55" t="s">
        <v>1249</v>
      </c>
      <c r="FL3763" s="55">
        <v>0.56</v>
      </c>
    </row>
    <row r="3764" ht="14.25" customHeight="1" outlineLevel="1" spans="152:168">
      <c r="EV3764" s="55">
        <v>3757</v>
      </c>
      <c r="EW3764" s="55" t="s">
        <v>1706</v>
      </c>
      <c r="EX3764" s="55" t="s">
        <v>763</v>
      </c>
      <c r="EY3764" s="55">
        <v>1</v>
      </c>
      <c r="EZ3764" s="55">
        <v>0</v>
      </c>
      <c r="FA3764" s="55">
        <v>1994</v>
      </c>
      <c r="FB3764" s="55" t="s">
        <v>1361</v>
      </c>
      <c r="FC3764" s="55" t="s">
        <v>1258</v>
      </c>
      <c r="FD3764" s="55">
        <v>10</v>
      </c>
      <c r="FF3764" s="55">
        <v>3757</v>
      </c>
      <c r="FG3764" s="55" t="s">
        <v>1313</v>
      </c>
      <c r="FH3764" s="55" t="s">
        <v>1708</v>
      </c>
      <c r="FI3764" s="55">
        <v>2</v>
      </c>
      <c r="FJ3764" s="55">
        <v>50000</v>
      </c>
      <c r="FK3764" s="55" t="s">
        <v>1249</v>
      </c>
      <c r="FL3764" s="55">
        <v>0.56</v>
      </c>
    </row>
    <row r="3765" ht="14.25" customHeight="1" outlineLevel="1" spans="152:168">
      <c r="EV3765" s="55">
        <v>3758</v>
      </c>
      <c r="EW3765" s="55" t="s">
        <v>1706</v>
      </c>
      <c r="EX3765" s="55" t="s">
        <v>763</v>
      </c>
      <c r="EY3765" s="55">
        <v>1</v>
      </c>
      <c r="EZ3765" s="55">
        <v>1995</v>
      </c>
      <c r="FA3765" s="55">
        <v>2999</v>
      </c>
      <c r="FB3765" s="55" t="s">
        <v>1361</v>
      </c>
      <c r="FC3765" s="55" t="s">
        <v>1258</v>
      </c>
      <c r="FD3765" s="55">
        <v>10</v>
      </c>
      <c r="FF3765" s="55">
        <v>3758</v>
      </c>
      <c r="FG3765" s="55" t="s">
        <v>1313</v>
      </c>
      <c r="FH3765" s="55" t="s">
        <v>1708</v>
      </c>
      <c r="FI3765" s="55">
        <v>2</v>
      </c>
      <c r="FJ3765" s="55">
        <v>80000</v>
      </c>
      <c r="FK3765" s="55" t="s">
        <v>1249</v>
      </c>
      <c r="FL3765" s="55">
        <v>0.56</v>
      </c>
    </row>
    <row r="3766" ht="14.25" customHeight="1" outlineLevel="1" spans="152:168">
      <c r="EV3766" s="55">
        <v>3759</v>
      </c>
      <c r="EW3766" s="55" t="s">
        <v>1706</v>
      </c>
      <c r="EX3766" s="55" t="s">
        <v>763</v>
      </c>
      <c r="EY3766" s="55">
        <v>2</v>
      </c>
      <c r="EZ3766" s="55">
        <v>0</v>
      </c>
      <c r="FA3766" s="55">
        <v>1994</v>
      </c>
      <c r="FB3766" s="55" t="s">
        <v>1361</v>
      </c>
      <c r="FC3766" s="55" t="s">
        <v>1258</v>
      </c>
      <c r="FD3766" s="55">
        <v>10</v>
      </c>
      <c r="FF3766" s="55">
        <v>3759</v>
      </c>
      <c r="FG3766" s="55" t="s">
        <v>1313</v>
      </c>
      <c r="FH3766" s="55" t="s">
        <v>1708</v>
      </c>
      <c r="FI3766" s="55">
        <v>2</v>
      </c>
      <c r="FJ3766" s="55">
        <v>130000</v>
      </c>
      <c r="FK3766" s="55" t="s">
        <v>1249</v>
      </c>
      <c r="FL3766" s="55">
        <v>0.56</v>
      </c>
    </row>
    <row r="3767" ht="14.25" customHeight="1" outlineLevel="1" spans="152:168">
      <c r="EV3767" s="55">
        <v>3760</v>
      </c>
      <c r="EW3767" s="55" t="s">
        <v>1706</v>
      </c>
      <c r="EX3767" s="55" t="s">
        <v>763</v>
      </c>
      <c r="EY3767" s="55">
        <v>2</v>
      </c>
      <c r="EZ3767" s="55">
        <v>1995</v>
      </c>
      <c r="FA3767" s="55">
        <v>2999</v>
      </c>
      <c r="FB3767" s="55" t="s">
        <v>1361</v>
      </c>
      <c r="FC3767" s="55" t="s">
        <v>1258</v>
      </c>
      <c r="FD3767" s="55">
        <v>10</v>
      </c>
      <c r="FF3767" s="55">
        <v>3760</v>
      </c>
      <c r="FG3767" s="55" t="s">
        <v>1313</v>
      </c>
      <c r="FH3767" s="55" t="s">
        <v>1708</v>
      </c>
      <c r="FI3767" s="55">
        <v>2</v>
      </c>
      <c r="FJ3767" s="55">
        <v>260000</v>
      </c>
      <c r="FK3767" s="55" t="s">
        <v>1249</v>
      </c>
      <c r="FL3767" s="55">
        <v>0.56</v>
      </c>
    </row>
    <row r="3768" ht="14.25" customHeight="1" outlineLevel="1" spans="152:168">
      <c r="EV3768" s="55">
        <v>3761</v>
      </c>
      <c r="EW3768" s="55" t="s">
        <v>1706</v>
      </c>
      <c r="EX3768" s="55" t="s">
        <v>763</v>
      </c>
      <c r="EY3768" s="55">
        <v>3</v>
      </c>
      <c r="EZ3768" s="55">
        <v>0</v>
      </c>
      <c r="FA3768" s="55">
        <v>1994</v>
      </c>
      <c r="FB3768" s="55" t="s">
        <v>1361</v>
      </c>
      <c r="FC3768" s="55" t="s">
        <v>1258</v>
      </c>
      <c r="FD3768" s="55">
        <v>10</v>
      </c>
      <c r="FF3768" s="55">
        <v>3761</v>
      </c>
      <c r="FG3768" s="55" t="s">
        <v>1313</v>
      </c>
      <c r="FH3768" s="55" t="s">
        <v>1708</v>
      </c>
      <c r="FI3768" s="55">
        <v>2</v>
      </c>
      <c r="FJ3768" s="55">
        <v>400000</v>
      </c>
      <c r="FK3768" s="55" t="s">
        <v>1249</v>
      </c>
      <c r="FL3768" s="55">
        <v>0.56</v>
      </c>
    </row>
    <row r="3769" ht="14.25" customHeight="1" outlineLevel="1" spans="152:168">
      <c r="EV3769" s="55">
        <v>3762</v>
      </c>
      <c r="EW3769" s="55" t="s">
        <v>1706</v>
      </c>
      <c r="EX3769" s="55" t="s">
        <v>763</v>
      </c>
      <c r="EY3769" s="55">
        <v>3</v>
      </c>
      <c r="EZ3769" s="55">
        <v>1995</v>
      </c>
      <c r="FA3769" s="55">
        <v>2999</v>
      </c>
      <c r="FB3769" s="55" t="s">
        <v>1361</v>
      </c>
      <c r="FC3769" s="55" t="s">
        <v>1258</v>
      </c>
      <c r="FD3769" s="55">
        <v>10</v>
      </c>
      <c r="FF3769" s="55">
        <v>3762</v>
      </c>
      <c r="FG3769" s="55" t="s">
        <v>1313</v>
      </c>
      <c r="FH3769" s="55" t="s">
        <v>1708</v>
      </c>
      <c r="FI3769" s="55">
        <v>2</v>
      </c>
      <c r="FJ3769" s="55">
        <v>530000</v>
      </c>
      <c r="FK3769" s="55" t="s">
        <v>1249</v>
      </c>
      <c r="FL3769" s="55">
        <v>0.56</v>
      </c>
    </row>
    <row r="3770" ht="14.25" customHeight="1" outlineLevel="1" spans="152:168">
      <c r="EV3770" s="55">
        <v>3763</v>
      </c>
      <c r="EW3770" s="55" t="s">
        <v>1706</v>
      </c>
      <c r="EX3770" s="55" t="s">
        <v>763</v>
      </c>
      <c r="EY3770" s="55">
        <v>4</v>
      </c>
      <c r="EZ3770" s="55">
        <v>0</v>
      </c>
      <c r="FA3770" s="55">
        <v>1994</v>
      </c>
      <c r="FB3770" s="55" t="s">
        <v>1361</v>
      </c>
      <c r="FC3770" s="55" t="s">
        <v>1258</v>
      </c>
      <c r="FD3770" s="55">
        <v>10</v>
      </c>
      <c r="FF3770" s="55">
        <v>3763</v>
      </c>
      <c r="FG3770" s="55" t="s">
        <v>1313</v>
      </c>
      <c r="FH3770" s="55" t="s">
        <v>1708</v>
      </c>
      <c r="FI3770" s="55">
        <v>2</v>
      </c>
      <c r="FJ3770" s="55">
        <v>540000</v>
      </c>
      <c r="FK3770" s="55" t="s">
        <v>1249</v>
      </c>
      <c r="FL3770" s="55">
        <v>0.56</v>
      </c>
    </row>
    <row r="3771" ht="14.25" customHeight="1" outlineLevel="1" spans="152:168">
      <c r="EV3771" s="55">
        <v>3764</v>
      </c>
      <c r="EW3771" s="55" t="s">
        <v>1706</v>
      </c>
      <c r="EX3771" s="55" t="s">
        <v>763</v>
      </c>
      <c r="EY3771" s="55">
        <v>4</v>
      </c>
      <c r="EZ3771" s="55">
        <v>1995</v>
      </c>
      <c r="FA3771" s="55">
        <v>2999</v>
      </c>
      <c r="FB3771" s="55" t="s">
        <v>1361</v>
      </c>
      <c r="FC3771" s="55" t="s">
        <v>1258</v>
      </c>
      <c r="FD3771" s="55">
        <v>10</v>
      </c>
      <c r="FF3771" s="55">
        <v>3764</v>
      </c>
      <c r="FG3771" s="55" t="s">
        <v>1313</v>
      </c>
      <c r="FH3771" s="55" t="s">
        <v>1708</v>
      </c>
      <c r="FI3771" s="55">
        <v>3</v>
      </c>
      <c r="FJ3771" s="55">
        <v>0</v>
      </c>
      <c r="FK3771" s="55" t="s">
        <v>1249</v>
      </c>
      <c r="FL3771" s="55">
        <v>0.56</v>
      </c>
    </row>
    <row r="3772" ht="14.25" customHeight="1" outlineLevel="1" spans="152:168">
      <c r="EV3772" s="55">
        <v>3765</v>
      </c>
      <c r="EW3772" s="55" t="s">
        <v>1706</v>
      </c>
      <c r="EX3772" s="55" t="s">
        <v>763</v>
      </c>
      <c r="EY3772" s="55">
        <v>5</v>
      </c>
      <c r="EZ3772" s="55">
        <v>0</v>
      </c>
      <c r="FA3772" s="55">
        <v>1994</v>
      </c>
      <c r="FB3772" s="55" t="s">
        <v>1361</v>
      </c>
      <c r="FC3772" s="55" t="s">
        <v>1258</v>
      </c>
      <c r="FD3772" s="55">
        <v>10</v>
      </c>
      <c r="FF3772" s="55">
        <v>3765</v>
      </c>
      <c r="FG3772" s="55" t="s">
        <v>1313</v>
      </c>
      <c r="FH3772" s="55" t="s">
        <v>1708</v>
      </c>
      <c r="FI3772" s="55">
        <v>3</v>
      </c>
      <c r="FJ3772" s="55">
        <v>1000</v>
      </c>
      <c r="FK3772" s="55" t="s">
        <v>1249</v>
      </c>
      <c r="FL3772" s="55">
        <v>0.56</v>
      </c>
    </row>
    <row r="3773" ht="14.25" customHeight="1" outlineLevel="1" spans="152:168">
      <c r="EV3773" s="55">
        <v>3766</v>
      </c>
      <c r="EW3773" s="55" t="s">
        <v>1706</v>
      </c>
      <c r="EX3773" s="55" t="s">
        <v>763</v>
      </c>
      <c r="EY3773" s="55">
        <v>5</v>
      </c>
      <c r="EZ3773" s="55">
        <v>1995</v>
      </c>
      <c r="FA3773" s="55">
        <v>2999</v>
      </c>
      <c r="FB3773" s="55" t="s">
        <v>1361</v>
      </c>
      <c r="FC3773" s="55" t="s">
        <v>1258</v>
      </c>
      <c r="FD3773" s="55">
        <v>10</v>
      </c>
      <c r="FF3773" s="55">
        <v>3766</v>
      </c>
      <c r="FG3773" s="55" t="s">
        <v>1313</v>
      </c>
      <c r="FH3773" s="55" t="s">
        <v>1708</v>
      </c>
      <c r="FI3773" s="55">
        <v>3</v>
      </c>
      <c r="FJ3773" s="55">
        <v>2500</v>
      </c>
      <c r="FK3773" s="55" t="s">
        <v>1249</v>
      </c>
      <c r="FL3773" s="55">
        <v>0.56</v>
      </c>
    </row>
    <row r="3774" ht="14.25" customHeight="1" outlineLevel="1" spans="152:168">
      <c r="EV3774" s="55">
        <v>3767</v>
      </c>
      <c r="EW3774" s="55" t="s">
        <v>1706</v>
      </c>
      <c r="EX3774" s="55" t="s">
        <v>763</v>
      </c>
      <c r="EY3774" s="55">
        <v>6</v>
      </c>
      <c r="EZ3774" s="55">
        <v>0</v>
      </c>
      <c r="FA3774" s="55">
        <v>1994</v>
      </c>
      <c r="FB3774" s="55" t="s">
        <v>1262</v>
      </c>
      <c r="FC3774" s="55" t="s">
        <v>1258</v>
      </c>
      <c r="FD3774" s="55">
        <v>0</v>
      </c>
      <c r="FF3774" s="55">
        <v>3767</v>
      </c>
      <c r="FG3774" s="55" t="s">
        <v>1313</v>
      </c>
      <c r="FH3774" s="55" t="s">
        <v>1708</v>
      </c>
      <c r="FI3774" s="55">
        <v>3</v>
      </c>
      <c r="FJ3774" s="55">
        <v>5000</v>
      </c>
      <c r="FK3774" s="55" t="s">
        <v>1249</v>
      </c>
      <c r="FL3774" s="55">
        <v>0.56</v>
      </c>
    </row>
    <row r="3775" ht="14.25" customHeight="1" outlineLevel="1" spans="152:168">
      <c r="EV3775" s="55">
        <v>3768</v>
      </c>
      <c r="EW3775" s="55" t="s">
        <v>1706</v>
      </c>
      <c r="EX3775" s="55" t="s">
        <v>763</v>
      </c>
      <c r="EY3775" s="55">
        <v>6</v>
      </c>
      <c r="EZ3775" s="55">
        <v>1995</v>
      </c>
      <c r="FA3775" s="55">
        <v>2999</v>
      </c>
      <c r="FB3775" s="55" t="s">
        <v>1262</v>
      </c>
      <c r="FC3775" s="55" t="s">
        <v>1258</v>
      </c>
      <c r="FD3775" s="55">
        <v>0</v>
      </c>
      <c r="FF3775" s="55">
        <v>3768</v>
      </c>
      <c r="FG3775" s="55" t="s">
        <v>1313</v>
      </c>
      <c r="FH3775" s="55" t="s">
        <v>1708</v>
      </c>
      <c r="FI3775" s="55">
        <v>3</v>
      </c>
      <c r="FJ3775" s="55">
        <v>10000</v>
      </c>
      <c r="FK3775" s="55" t="s">
        <v>1249</v>
      </c>
      <c r="FL3775" s="55">
        <v>0.56</v>
      </c>
    </row>
    <row r="3776" ht="14.25" customHeight="1" outlineLevel="1" spans="152:168">
      <c r="EV3776" s="55">
        <v>3769</v>
      </c>
      <c r="EW3776" s="55" t="s">
        <v>1706</v>
      </c>
      <c r="EX3776" s="55" t="s">
        <v>1013</v>
      </c>
      <c r="EY3776" s="55">
        <v>1</v>
      </c>
      <c r="EZ3776" s="55">
        <v>0</v>
      </c>
      <c r="FA3776" s="55">
        <v>1994</v>
      </c>
      <c r="FB3776" s="55" t="s">
        <v>1262</v>
      </c>
      <c r="FC3776" s="55" t="s">
        <v>1258</v>
      </c>
      <c r="FD3776" s="55">
        <v>0</v>
      </c>
      <c r="FF3776" s="55">
        <v>3769</v>
      </c>
      <c r="FG3776" s="55" t="s">
        <v>1313</v>
      </c>
      <c r="FH3776" s="55" t="s">
        <v>1708</v>
      </c>
      <c r="FI3776" s="55">
        <v>3</v>
      </c>
      <c r="FJ3776" s="55">
        <v>25000</v>
      </c>
      <c r="FK3776" s="55" t="s">
        <v>1249</v>
      </c>
      <c r="FL3776" s="55">
        <v>0.56</v>
      </c>
    </row>
    <row r="3777" ht="14.25" customHeight="1" outlineLevel="1" spans="152:168">
      <c r="EV3777" s="55">
        <v>3770</v>
      </c>
      <c r="EW3777" s="55" t="s">
        <v>1706</v>
      </c>
      <c r="EX3777" s="55" t="s">
        <v>1013</v>
      </c>
      <c r="EY3777" s="55">
        <v>1</v>
      </c>
      <c r="EZ3777" s="55">
        <v>1995</v>
      </c>
      <c r="FA3777" s="55">
        <v>2999</v>
      </c>
      <c r="FB3777" s="55" t="s">
        <v>1262</v>
      </c>
      <c r="FC3777" s="55" t="s">
        <v>1258</v>
      </c>
      <c r="FD3777" s="55">
        <v>0</v>
      </c>
      <c r="FF3777" s="55">
        <v>3770</v>
      </c>
      <c r="FG3777" s="55" t="s">
        <v>1313</v>
      </c>
      <c r="FH3777" s="55" t="s">
        <v>1708</v>
      </c>
      <c r="FI3777" s="55">
        <v>3</v>
      </c>
      <c r="FJ3777" s="55">
        <v>50000</v>
      </c>
      <c r="FK3777" s="55" t="s">
        <v>1249</v>
      </c>
      <c r="FL3777" s="55">
        <v>0.56</v>
      </c>
    </row>
    <row r="3778" ht="14.25" customHeight="1" outlineLevel="1" spans="152:168">
      <c r="EV3778" s="55">
        <v>3771</v>
      </c>
      <c r="EW3778" s="55" t="s">
        <v>1706</v>
      </c>
      <c r="EX3778" s="55" t="s">
        <v>960</v>
      </c>
      <c r="EY3778" s="55">
        <v>1</v>
      </c>
      <c r="EZ3778" s="55">
        <v>0</v>
      </c>
      <c r="FA3778" s="55">
        <v>1994</v>
      </c>
      <c r="FB3778" s="55" t="s">
        <v>1262</v>
      </c>
      <c r="FC3778" s="55" t="s">
        <v>1258</v>
      </c>
      <c r="FD3778" s="55">
        <v>0</v>
      </c>
      <c r="FF3778" s="55">
        <v>3771</v>
      </c>
      <c r="FG3778" s="55" t="s">
        <v>1313</v>
      </c>
      <c r="FH3778" s="55" t="s">
        <v>1708</v>
      </c>
      <c r="FI3778" s="55">
        <v>3</v>
      </c>
      <c r="FJ3778" s="55">
        <v>80000</v>
      </c>
      <c r="FK3778" s="55" t="s">
        <v>1249</v>
      </c>
      <c r="FL3778" s="55">
        <v>0.56</v>
      </c>
    </row>
    <row r="3779" ht="14.25" customHeight="1" outlineLevel="1" spans="152:168">
      <c r="EV3779" s="55">
        <v>3772</v>
      </c>
      <c r="EW3779" s="55" t="s">
        <v>1706</v>
      </c>
      <c r="EX3779" s="55" t="s">
        <v>960</v>
      </c>
      <c r="EY3779" s="55">
        <v>1</v>
      </c>
      <c r="EZ3779" s="55">
        <v>1995</v>
      </c>
      <c r="FA3779" s="55">
        <v>2999</v>
      </c>
      <c r="FB3779" s="55" t="s">
        <v>1262</v>
      </c>
      <c r="FC3779" s="55" t="s">
        <v>1258</v>
      </c>
      <c r="FD3779" s="55">
        <v>0</v>
      </c>
      <c r="FF3779" s="55">
        <v>3772</v>
      </c>
      <c r="FG3779" s="55" t="s">
        <v>1313</v>
      </c>
      <c r="FH3779" s="55" t="s">
        <v>1708</v>
      </c>
      <c r="FI3779" s="55">
        <v>3</v>
      </c>
      <c r="FJ3779" s="55">
        <v>130000</v>
      </c>
      <c r="FK3779" s="55" t="s">
        <v>1249</v>
      </c>
      <c r="FL3779" s="55">
        <v>0.56</v>
      </c>
    </row>
    <row r="3780" ht="14.25" customHeight="1" outlineLevel="1" spans="152:168">
      <c r="EV3780" s="55">
        <v>3773</v>
      </c>
      <c r="EW3780" s="55" t="s">
        <v>1706</v>
      </c>
      <c r="EX3780" s="55" t="s">
        <v>1092</v>
      </c>
      <c r="EY3780" s="55">
        <v>1</v>
      </c>
      <c r="EZ3780" s="55">
        <v>0</v>
      </c>
      <c r="FA3780" s="55">
        <v>1994</v>
      </c>
      <c r="FB3780" s="55" t="s">
        <v>1262</v>
      </c>
      <c r="FC3780" s="55" t="s">
        <v>1258</v>
      </c>
      <c r="FD3780" s="55">
        <v>0</v>
      </c>
      <c r="FF3780" s="55">
        <v>3773</v>
      </c>
      <c r="FG3780" s="55" t="s">
        <v>1313</v>
      </c>
      <c r="FH3780" s="55" t="s">
        <v>1708</v>
      </c>
      <c r="FI3780" s="55">
        <v>3</v>
      </c>
      <c r="FJ3780" s="55">
        <v>260000</v>
      </c>
      <c r="FK3780" s="55" t="s">
        <v>1249</v>
      </c>
      <c r="FL3780" s="55">
        <v>0.56</v>
      </c>
    </row>
    <row r="3781" ht="14.25" customHeight="1" outlineLevel="1" spans="152:168">
      <c r="EV3781" s="55">
        <v>3774</v>
      </c>
      <c r="EW3781" s="55" t="s">
        <v>1706</v>
      </c>
      <c r="EX3781" s="55" t="s">
        <v>1092</v>
      </c>
      <c r="EY3781" s="55">
        <v>1</v>
      </c>
      <c r="EZ3781" s="55">
        <v>1995</v>
      </c>
      <c r="FA3781" s="55">
        <v>2999</v>
      </c>
      <c r="FB3781" s="55" t="s">
        <v>1262</v>
      </c>
      <c r="FC3781" s="55" t="s">
        <v>1258</v>
      </c>
      <c r="FD3781" s="55">
        <v>0</v>
      </c>
      <c r="FF3781" s="55">
        <v>3774</v>
      </c>
      <c r="FG3781" s="55" t="s">
        <v>1313</v>
      </c>
      <c r="FH3781" s="55" t="s">
        <v>1708</v>
      </c>
      <c r="FI3781" s="55">
        <v>3</v>
      </c>
      <c r="FJ3781" s="55">
        <v>400000</v>
      </c>
      <c r="FK3781" s="55" t="s">
        <v>1249</v>
      </c>
      <c r="FL3781" s="55">
        <v>0.56</v>
      </c>
    </row>
    <row r="3782" ht="14.25" customHeight="1" outlineLevel="1" spans="152:168">
      <c r="EV3782" s="55">
        <v>3775</v>
      </c>
      <c r="EW3782" s="55" t="s">
        <v>1706</v>
      </c>
      <c r="EX3782" s="55" t="s">
        <v>1230</v>
      </c>
      <c r="EY3782" s="55">
        <v>1</v>
      </c>
      <c r="EZ3782" s="55">
        <v>0</v>
      </c>
      <c r="FA3782" s="55">
        <v>1994</v>
      </c>
      <c r="FB3782" s="55" t="s">
        <v>1262</v>
      </c>
      <c r="FC3782" s="55" t="s">
        <v>1258</v>
      </c>
      <c r="FD3782" s="55">
        <v>0</v>
      </c>
      <c r="FF3782" s="55">
        <v>3775</v>
      </c>
      <c r="FG3782" s="55" t="s">
        <v>1313</v>
      </c>
      <c r="FH3782" s="55" t="s">
        <v>1708</v>
      </c>
      <c r="FI3782" s="55">
        <v>3</v>
      </c>
      <c r="FJ3782" s="55">
        <v>530000</v>
      </c>
      <c r="FK3782" s="55" t="s">
        <v>1249</v>
      </c>
      <c r="FL3782" s="55">
        <v>0.56</v>
      </c>
    </row>
    <row r="3783" ht="14.25" customHeight="1" outlineLevel="1" spans="152:168">
      <c r="EV3783" s="55">
        <v>3776</v>
      </c>
      <c r="EW3783" s="55" t="s">
        <v>1706</v>
      </c>
      <c r="EX3783" s="55" t="s">
        <v>1230</v>
      </c>
      <c r="EY3783" s="55">
        <v>1</v>
      </c>
      <c r="EZ3783" s="55">
        <v>1995</v>
      </c>
      <c r="FA3783" s="55">
        <v>2999</v>
      </c>
      <c r="FB3783" s="55" t="s">
        <v>1262</v>
      </c>
      <c r="FC3783" s="55" t="s">
        <v>1258</v>
      </c>
      <c r="FD3783" s="55">
        <v>0</v>
      </c>
      <c r="FF3783" s="55">
        <v>3776</v>
      </c>
      <c r="FG3783" s="55" t="s">
        <v>1313</v>
      </c>
      <c r="FH3783" s="55" t="s">
        <v>1708</v>
      </c>
      <c r="FI3783" s="55">
        <v>3</v>
      </c>
      <c r="FJ3783" s="55">
        <v>540000</v>
      </c>
      <c r="FK3783" s="55" t="s">
        <v>1249</v>
      </c>
      <c r="FL3783" s="55">
        <v>0.56</v>
      </c>
    </row>
    <row r="3784" ht="14.25" customHeight="1" outlineLevel="1" spans="152:168">
      <c r="EV3784" s="55">
        <v>3777</v>
      </c>
      <c r="EW3784" s="55" t="s">
        <v>1706</v>
      </c>
      <c r="EX3784" s="55" t="s">
        <v>1252</v>
      </c>
      <c r="EY3784" s="55">
        <v>1</v>
      </c>
      <c r="EZ3784" s="55">
        <v>0</v>
      </c>
      <c r="FA3784" s="55">
        <v>1994</v>
      </c>
      <c r="FB3784" s="55" t="s">
        <v>1361</v>
      </c>
      <c r="FC3784" s="55" t="s">
        <v>1258</v>
      </c>
      <c r="FD3784" s="55">
        <v>2.63</v>
      </c>
      <c r="FF3784" s="55">
        <v>3777</v>
      </c>
      <c r="FG3784" s="55" t="s">
        <v>1313</v>
      </c>
      <c r="FH3784" s="55" t="s">
        <v>1708</v>
      </c>
      <c r="FI3784" s="55">
        <v>4</v>
      </c>
      <c r="FJ3784" s="55">
        <v>0</v>
      </c>
      <c r="FK3784" s="55" t="s">
        <v>1249</v>
      </c>
      <c r="FL3784" s="55">
        <v>0.3</v>
      </c>
    </row>
    <row r="3785" ht="14.25" customHeight="1" outlineLevel="1" spans="152:168">
      <c r="EV3785" s="55">
        <v>3778</v>
      </c>
      <c r="EW3785" s="55" t="s">
        <v>1706</v>
      </c>
      <c r="EX3785" s="55" t="s">
        <v>1252</v>
      </c>
      <c r="EY3785" s="55">
        <v>1</v>
      </c>
      <c r="EZ3785" s="55">
        <v>1995</v>
      </c>
      <c r="FA3785" s="55">
        <v>2999</v>
      </c>
      <c r="FB3785" s="55" t="s">
        <v>1361</v>
      </c>
      <c r="FC3785" s="55" t="s">
        <v>1258</v>
      </c>
      <c r="FD3785" s="55">
        <v>2.63</v>
      </c>
      <c r="FF3785" s="55">
        <v>3778</v>
      </c>
      <c r="FG3785" s="55" t="s">
        <v>1313</v>
      </c>
      <c r="FH3785" s="55" t="s">
        <v>1708</v>
      </c>
      <c r="FI3785" s="55">
        <v>4</v>
      </c>
      <c r="FJ3785" s="55">
        <v>1000</v>
      </c>
      <c r="FK3785" s="55" t="s">
        <v>1249</v>
      </c>
      <c r="FL3785" s="55">
        <v>0.3</v>
      </c>
    </row>
    <row r="3786" ht="14.25" customHeight="1" outlineLevel="1" spans="152:168">
      <c r="EV3786" s="55">
        <v>3779</v>
      </c>
      <c r="EW3786" s="55" t="s">
        <v>1706</v>
      </c>
      <c r="EX3786" s="55" t="s">
        <v>1252</v>
      </c>
      <c r="EY3786" s="55">
        <v>2</v>
      </c>
      <c r="EZ3786" s="55">
        <v>0</v>
      </c>
      <c r="FA3786" s="55">
        <v>1994</v>
      </c>
      <c r="FB3786" s="55" t="s">
        <v>1361</v>
      </c>
      <c r="FC3786" s="55" t="s">
        <v>1258</v>
      </c>
      <c r="FD3786" s="55">
        <v>2.5</v>
      </c>
      <c r="FF3786" s="55">
        <v>3779</v>
      </c>
      <c r="FG3786" s="55" t="s">
        <v>1313</v>
      </c>
      <c r="FH3786" s="55" t="s">
        <v>1708</v>
      </c>
      <c r="FI3786" s="55">
        <v>4</v>
      </c>
      <c r="FJ3786" s="55">
        <v>2500</v>
      </c>
      <c r="FK3786" s="55" t="s">
        <v>1249</v>
      </c>
      <c r="FL3786" s="55">
        <v>0.3</v>
      </c>
    </row>
    <row r="3787" ht="14.25" customHeight="1" outlineLevel="1" spans="152:168">
      <c r="EV3787" s="55">
        <v>3780</v>
      </c>
      <c r="EW3787" s="55" t="s">
        <v>1706</v>
      </c>
      <c r="EX3787" s="55" t="s">
        <v>1252</v>
      </c>
      <c r="EY3787" s="55">
        <v>2</v>
      </c>
      <c r="EZ3787" s="55">
        <v>1995</v>
      </c>
      <c r="FA3787" s="55">
        <v>2999</v>
      </c>
      <c r="FB3787" s="55" t="s">
        <v>1361</v>
      </c>
      <c r="FC3787" s="55" t="s">
        <v>1258</v>
      </c>
      <c r="FD3787" s="55">
        <v>2.5</v>
      </c>
      <c r="FF3787" s="55">
        <v>3780</v>
      </c>
      <c r="FG3787" s="55" t="s">
        <v>1313</v>
      </c>
      <c r="FH3787" s="55" t="s">
        <v>1708</v>
      </c>
      <c r="FI3787" s="55">
        <v>4</v>
      </c>
      <c r="FJ3787" s="55">
        <v>5000</v>
      </c>
      <c r="FK3787" s="55" t="s">
        <v>1249</v>
      </c>
      <c r="FL3787" s="55">
        <v>0.3</v>
      </c>
    </row>
    <row r="3788" ht="14.25" customHeight="1" outlineLevel="1" spans="152:168">
      <c r="EV3788" s="55">
        <v>3781</v>
      </c>
      <c r="EW3788" s="55" t="s">
        <v>1706</v>
      </c>
      <c r="EX3788" s="55" t="s">
        <v>1390</v>
      </c>
      <c r="EY3788" s="55">
        <v>1</v>
      </c>
      <c r="EZ3788" s="55">
        <v>0</v>
      </c>
      <c r="FA3788" s="55">
        <v>1994</v>
      </c>
      <c r="FB3788" s="55" t="s">
        <v>1262</v>
      </c>
      <c r="FC3788" s="55" t="s">
        <v>1258</v>
      </c>
      <c r="FD3788" s="55">
        <v>0</v>
      </c>
      <c r="FF3788" s="55">
        <v>3781</v>
      </c>
      <c r="FG3788" s="55" t="s">
        <v>1313</v>
      </c>
      <c r="FH3788" s="55" t="s">
        <v>1708</v>
      </c>
      <c r="FI3788" s="55">
        <v>4</v>
      </c>
      <c r="FJ3788" s="55">
        <v>10000</v>
      </c>
      <c r="FK3788" s="55" t="s">
        <v>1249</v>
      </c>
      <c r="FL3788" s="55">
        <v>0.3</v>
      </c>
    </row>
    <row r="3789" ht="14.25" customHeight="1" outlineLevel="1" spans="152:168">
      <c r="EV3789" s="55">
        <v>3782</v>
      </c>
      <c r="EW3789" s="55" t="s">
        <v>1706</v>
      </c>
      <c r="EX3789" s="55" t="s">
        <v>1390</v>
      </c>
      <c r="EY3789" s="55">
        <v>1</v>
      </c>
      <c r="EZ3789" s="55">
        <v>1995</v>
      </c>
      <c r="FA3789" s="55">
        <v>2999</v>
      </c>
      <c r="FB3789" s="55" t="s">
        <v>1262</v>
      </c>
      <c r="FC3789" s="55" t="s">
        <v>1258</v>
      </c>
      <c r="FD3789" s="55">
        <v>0</v>
      </c>
      <c r="FF3789" s="55">
        <v>3782</v>
      </c>
      <c r="FG3789" s="55" t="s">
        <v>1313</v>
      </c>
      <c r="FH3789" s="55" t="s">
        <v>1708</v>
      </c>
      <c r="FI3789" s="55">
        <v>4</v>
      </c>
      <c r="FJ3789" s="55">
        <v>25000</v>
      </c>
      <c r="FK3789" s="55" t="s">
        <v>1249</v>
      </c>
      <c r="FL3789" s="55">
        <v>0.3</v>
      </c>
    </row>
    <row r="3790" ht="14.25" customHeight="1" outlineLevel="1" spans="152:168">
      <c r="EV3790" s="55">
        <v>3783</v>
      </c>
      <c r="EW3790" s="55" t="s">
        <v>1706</v>
      </c>
      <c r="EX3790" s="55" t="s">
        <v>1343</v>
      </c>
      <c r="EY3790" s="55">
        <v>1</v>
      </c>
      <c r="EZ3790" s="55">
        <v>0</v>
      </c>
      <c r="FA3790" s="55">
        <v>1994</v>
      </c>
      <c r="FB3790" s="55" t="s">
        <v>1361</v>
      </c>
      <c r="FC3790" s="55" t="s">
        <v>1258</v>
      </c>
      <c r="FD3790" s="55">
        <v>2.25</v>
      </c>
      <c r="FF3790" s="55">
        <v>3783</v>
      </c>
      <c r="FG3790" s="55" t="s">
        <v>1313</v>
      </c>
      <c r="FH3790" s="55" t="s">
        <v>1708</v>
      </c>
      <c r="FI3790" s="55">
        <v>4</v>
      </c>
      <c r="FJ3790" s="55">
        <v>50000</v>
      </c>
      <c r="FK3790" s="55" t="s">
        <v>1249</v>
      </c>
      <c r="FL3790" s="55">
        <v>0.3</v>
      </c>
    </row>
    <row r="3791" ht="14.25" customHeight="1" outlineLevel="1" spans="152:168">
      <c r="EV3791" s="55">
        <v>3784</v>
      </c>
      <c r="EW3791" s="55" t="s">
        <v>1706</v>
      </c>
      <c r="EX3791" s="55" t="s">
        <v>1343</v>
      </c>
      <c r="EY3791" s="55">
        <v>1</v>
      </c>
      <c r="EZ3791" s="55">
        <v>1995</v>
      </c>
      <c r="FA3791" s="55">
        <v>2999</v>
      </c>
      <c r="FB3791" s="55" t="s">
        <v>1361</v>
      </c>
      <c r="FC3791" s="55" t="s">
        <v>1258</v>
      </c>
      <c r="FD3791" s="55">
        <v>2.5</v>
      </c>
      <c r="FF3791" s="55">
        <v>3784</v>
      </c>
      <c r="FG3791" s="55" t="s">
        <v>1313</v>
      </c>
      <c r="FH3791" s="55" t="s">
        <v>1708</v>
      </c>
      <c r="FI3791" s="55">
        <v>4</v>
      </c>
      <c r="FJ3791" s="55">
        <v>80000</v>
      </c>
      <c r="FK3791" s="55" t="s">
        <v>1249</v>
      </c>
      <c r="FL3791" s="55">
        <v>0.3</v>
      </c>
    </row>
    <row r="3792" ht="14.25" customHeight="1" outlineLevel="1" spans="152:168">
      <c r="EV3792" s="55">
        <v>3785</v>
      </c>
      <c r="EW3792" s="55" t="s">
        <v>1706</v>
      </c>
      <c r="EX3792" s="55" t="s">
        <v>1343</v>
      </c>
      <c r="EY3792" s="55">
        <v>2</v>
      </c>
      <c r="EZ3792" s="55">
        <v>0</v>
      </c>
      <c r="FA3792" s="55">
        <v>1994</v>
      </c>
      <c r="FB3792" s="55" t="s">
        <v>1361</v>
      </c>
      <c r="FC3792" s="55" t="s">
        <v>1258</v>
      </c>
      <c r="FD3792" s="55">
        <v>2.25</v>
      </c>
      <c r="FF3792" s="55">
        <v>3785</v>
      </c>
      <c r="FG3792" s="55" t="s">
        <v>1313</v>
      </c>
      <c r="FH3792" s="55" t="s">
        <v>1708</v>
      </c>
      <c r="FI3792" s="55">
        <v>4</v>
      </c>
      <c r="FJ3792" s="55">
        <v>130000</v>
      </c>
      <c r="FK3792" s="55" t="s">
        <v>1249</v>
      </c>
      <c r="FL3792" s="55">
        <v>0.3</v>
      </c>
    </row>
    <row r="3793" ht="14.25" customHeight="1" outlineLevel="1" spans="152:168">
      <c r="EV3793" s="55">
        <v>3786</v>
      </c>
      <c r="EW3793" s="55" t="s">
        <v>1706</v>
      </c>
      <c r="EX3793" s="55" t="s">
        <v>1343</v>
      </c>
      <c r="EY3793" s="55">
        <v>2</v>
      </c>
      <c r="EZ3793" s="55">
        <v>1995</v>
      </c>
      <c r="FA3793" s="55">
        <v>2999</v>
      </c>
      <c r="FB3793" s="55" t="s">
        <v>1361</v>
      </c>
      <c r="FC3793" s="55" t="s">
        <v>1258</v>
      </c>
      <c r="FD3793" s="55">
        <v>2.5</v>
      </c>
      <c r="FF3793" s="55">
        <v>3786</v>
      </c>
      <c r="FG3793" s="55" t="s">
        <v>1313</v>
      </c>
      <c r="FH3793" s="55" t="s">
        <v>1708</v>
      </c>
      <c r="FI3793" s="55">
        <v>4</v>
      </c>
      <c r="FJ3793" s="55">
        <v>260000</v>
      </c>
      <c r="FK3793" s="55" t="s">
        <v>1249</v>
      </c>
      <c r="FL3793" s="55">
        <v>0.3</v>
      </c>
    </row>
    <row r="3794" ht="14.25" customHeight="1" outlineLevel="1" spans="152:168">
      <c r="EV3794" s="55">
        <v>3787</v>
      </c>
      <c r="EW3794" s="55" t="s">
        <v>1706</v>
      </c>
      <c r="EX3794" s="55" t="s">
        <v>1343</v>
      </c>
      <c r="EY3794" s="55">
        <v>3</v>
      </c>
      <c r="EZ3794" s="55">
        <v>0</v>
      </c>
      <c r="FA3794" s="55">
        <v>1994</v>
      </c>
      <c r="FB3794" s="55" t="s">
        <v>1262</v>
      </c>
      <c r="FC3794" s="55" t="s">
        <v>1258</v>
      </c>
      <c r="FD3794" s="55">
        <v>0</v>
      </c>
      <c r="FF3794" s="55">
        <v>3787</v>
      </c>
      <c r="FG3794" s="55" t="s">
        <v>1313</v>
      </c>
      <c r="FH3794" s="55" t="s">
        <v>1708</v>
      </c>
      <c r="FI3794" s="55">
        <v>4</v>
      </c>
      <c r="FJ3794" s="55">
        <v>400000</v>
      </c>
      <c r="FK3794" s="55" t="s">
        <v>1249</v>
      </c>
      <c r="FL3794" s="55">
        <v>0.3</v>
      </c>
    </row>
    <row r="3795" ht="14.25" customHeight="1" outlineLevel="1" spans="152:168">
      <c r="EV3795" s="55">
        <v>3788</v>
      </c>
      <c r="EW3795" s="55" t="s">
        <v>1706</v>
      </c>
      <c r="EX3795" s="55" t="s">
        <v>1343</v>
      </c>
      <c r="EY3795" s="55">
        <v>3</v>
      </c>
      <c r="EZ3795" s="55">
        <v>1995</v>
      </c>
      <c r="FA3795" s="55">
        <v>2999</v>
      </c>
      <c r="FB3795" s="55" t="s">
        <v>1262</v>
      </c>
      <c r="FC3795" s="55" t="s">
        <v>1258</v>
      </c>
      <c r="FD3795" s="55">
        <v>0</v>
      </c>
      <c r="FF3795" s="55">
        <v>3788</v>
      </c>
      <c r="FG3795" s="55" t="s">
        <v>1313</v>
      </c>
      <c r="FH3795" s="55" t="s">
        <v>1708</v>
      </c>
      <c r="FI3795" s="55">
        <v>4</v>
      </c>
      <c r="FJ3795" s="55">
        <v>530000</v>
      </c>
      <c r="FK3795" s="55" t="s">
        <v>1249</v>
      </c>
      <c r="FL3795" s="55">
        <v>0.3</v>
      </c>
    </row>
    <row r="3796" ht="14.25" customHeight="1" outlineLevel="1" spans="152:168">
      <c r="EV3796" s="55">
        <v>3789</v>
      </c>
      <c r="EW3796" s="55" t="s">
        <v>1706</v>
      </c>
      <c r="EX3796" s="55" t="s">
        <v>1260</v>
      </c>
      <c r="EY3796" s="55">
        <v>1</v>
      </c>
      <c r="EZ3796" s="55">
        <v>0</v>
      </c>
      <c r="FA3796" s="55">
        <v>1994</v>
      </c>
      <c r="FB3796" s="55" t="s">
        <v>1361</v>
      </c>
      <c r="FC3796" s="55" t="s">
        <v>1258</v>
      </c>
      <c r="FD3796" s="55">
        <v>0</v>
      </c>
      <c r="FF3796" s="55">
        <v>3789</v>
      </c>
      <c r="FG3796" s="55" t="s">
        <v>1313</v>
      </c>
      <c r="FH3796" s="55" t="s">
        <v>1708</v>
      </c>
      <c r="FI3796" s="55">
        <v>4</v>
      </c>
      <c r="FJ3796" s="55">
        <v>540000</v>
      </c>
      <c r="FK3796" s="55" t="s">
        <v>1249</v>
      </c>
      <c r="FL3796" s="55">
        <v>0.3</v>
      </c>
    </row>
    <row r="3797" ht="14.25" customHeight="1" outlineLevel="1" spans="152:168">
      <c r="EV3797" s="55">
        <v>3790</v>
      </c>
      <c r="EW3797" s="55" t="s">
        <v>1706</v>
      </c>
      <c r="EX3797" s="55" t="s">
        <v>1260</v>
      </c>
      <c r="EY3797" s="55">
        <v>1</v>
      </c>
      <c r="EZ3797" s="55">
        <v>1995</v>
      </c>
      <c r="FA3797" s="55">
        <v>2999</v>
      </c>
      <c r="FB3797" s="55" t="s">
        <v>1361</v>
      </c>
      <c r="FC3797" s="55" t="s">
        <v>1258</v>
      </c>
      <c r="FD3797" s="55">
        <v>0</v>
      </c>
      <c r="FF3797" s="55">
        <v>3790</v>
      </c>
      <c r="FG3797" s="55" t="s">
        <v>1313</v>
      </c>
      <c r="FH3797" s="55" t="s">
        <v>1708</v>
      </c>
      <c r="FI3797" s="55">
        <v>5</v>
      </c>
      <c r="FJ3797" s="55">
        <v>0</v>
      </c>
      <c r="FK3797" s="55" t="s">
        <v>1249</v>
      </c>
      <c r="FL3797" s="55">
        <v>0.3</v>
      </c>
    </row>
    <row r="3798" ht="14.25" customHeight="1" outlineLevel="1" spans="152:168">
      <c r="EV3798" s="55">
        <v>3791</v>
      </c>
      <c r="EW3798" s="55" t="s">
        <v>1706</v>
      </c>
      <c r="EX3798" s="55" t="s">
        <v>1260</v>
      </c>
      <c r="EY3798" s="55">
        <v>10</v>
      </c>
      <c r="EZ3798" s="55">
        <v>0</v>
      </c>
      <c r="FA3798" s="55">
        <v>1994</v>
      </c>
      <c r="FB3798" s="55" t="s">
        <v>1361</v>
      </c>
      <c r="FC3798" s="55" t="s">
        <v>1258</v>
      </c>
      <c r="FD3798" s="55">
        <v>5.25</v>
      </c>
      <c r="FF3798" s="55">
        <v>3791</v>
      </c>
      <c r="FG3798" s="55" t="s">
        <v>1313</v>
      </c>
      <c r="FH3798" s="55" t="s">
        <v>1708</v>
      </c>
      <c r="FI3798" s="55">
        <v>5</v>
      </c>
      <c r="FJ3798" s="55">
        <v>1000</v>
      </c>
      <c r="FK3798" s="55" t="s">
        <v>1249</v>
      </c>
      <c r="FL3798" s="55">
        <v>0.3</v>
      </c>
    </row>
    <row r="3799" ht="14.25" customHeight="1" outlineLevel="1" spans="152:168">
      <c r="EV3799" s="55">
        <v>3792</v>
      </c>
      <c r="EW3799" s="55" t="s">
        <v>1706</v>
      </c>
      <c r="EX3799" s="55" t="s">
        <v>1260</v>
      </c>
      <c r="EY3799" s="55">
        <v>10</v>
      </c>
      <c r="EZ3799" s="55">
        <v>1995</v>
      </c>
      <c r="FA3799" s="55">
        <v>2999</v>
      </c>
      <c r="FB3799" s="55" t="s">
        <v>1361</v>
      </c>
      <c r="FC3799" s="55" t="s">
        <v>1258</v>
      </c>
      <c r="FD3799" s="55">
        <v>6</v>
      </c>
      <c r="FF3799" s="55">
        <v>3792</v>
      </c>
      <c r="FG3799" s="55" t="s">
        <v>1313</v>
      </c>
      <c r="FH3799" s="55" t="s">
        <v>1708</v>
      </c>
      <c r="FI3799" s="55">
        <v>5</v>
      </c>
      <c r="FJ3799" s="55">
        <v>2500</v>
      </c>
      <c r="FK3799" s="55" t="s">
        <v>1249</v>
      </c>
      <c r="FL3799" s="55">
        <v>0.3</v>
      </c>
    </row>
    <row r="3800" ht="14.25" customHeight="1" outlineLevel="1" spans="152:168">
      <c r="EV3800" s="55">
        <v>3793</v>
      </c>
      <c r="EW3800" s="55" t="s">
        <v>1706</v>
      </c>
      <c r="EX3800" s="55" t="s">
        <v>1260</v>
      </c>
      <c r="EY3800" s="55">
        <v>11</v>
      </c>
      <c r="EZ3800" s="55">
        <v>0</v>
      </c>
      <c r="FA3800" s="55">
        <v>1994</v>
      </c>
      <c r="FB3800" s="55" t="s">
        <v>1361</v>
      </c>
      <c r="FC3800" s="55" t="s">
        <v>1258</v>
      </c>
      <c r="FD3800" s="55">
        <v>5.25</v>
      </c>
      <c r="FF3800" s="55">
        <v>3793</v>
      </c>
      <c r="FG3800" s="55" t="s">
        <v>1313</v>
      </c>
      <c r="FH3800" s="55" t="s">
        <v>1708</v>
      </c>
      <c r="FI3800" s="55">
        <v>5</v>
      </c>
      <c r="FJ3800" s="55">
        <v>5000</v>
      </c>
      <c r="FK3800" s="55" t="s">
        <v>1249</v>
      </c>
      <c r="FL3800" s="55">
        <v>0.3</v>
      </c>
    </row>
    <row r="3801" ht="14.25" customHeight="1" outlineLevel="1" spans="152:168">
      <c r="EV3801" s="55">
        <v>3794</v>
      </c>
      <c r="EW3801" s="55" t="s">
        <v>1706</v>
      </c>
      <c r="EX3801" s="55" t="s">
        <v>1260</v>
      </c>
      <c r="EY3801" s="55">
        <v>11</v>
      </c>
      <c r="EZ3801" s="55">
        <v>1995</v>
      </c>
      <c r="FA3801" s="55">
        <v>2999</v>
      </c>
      <c r="FB3801" s="55" t="s">
        <v>1361</v>
      </c>
      <c r="FC3801" s="55" t="s">
        <v>1258</v>
      </c>
      <c r="FD3801" s="55">
        <v>6</v>
      </c>
      <c r="FF3801" s="55">
        <v>3794</v>
      </c>
      <c r="FG3801" s="55" t="s">
        <v>1313</v>
      </c>
      <c r="FH3801" s="55" t="s">
        <v>1708</v>
      </c>
      <c r="FI3801" s="55">
        <v>5</v>
      </c>
      <c r="FJ3801" s="55">
        <v>10000</v>
      </c>
      <c r="FK3801" s="55" t="s">
        <v>1249</v>
      </c>
      <c r="FL3801" s="55">
        <v>0.3</v>
      </c>
    </row>
    <row r="3802" ht="14.25" customHeight="1" outlineLevel="1" spans="152:168">
      <c r="EV3802" s="55">
        <v>3795</v>
      </c>
      <c r="EW3802" s="55" t="s">
        <v>1706</v>
      </c>
      <c r="EX3802" s="55" t="s">
        <v>1260</v>
      </c>
      <c r="EY3802" s="55">
        <v>12</v>
      </c>
      <c r="EZ3802" s="55">
        <v>0</v>
      </c>
      <c r="FA3802" s="55">
        <v>1994</v>
      </c>
      <c r="FB3802" s="55" t="s">
        <v>1361</v>
      </c>
      <c r="FC3802" s="55" t="s">
        <v>1258</v>
      </c>
      <c r="FD3802" s="55">
        <v>5.25</v>
      </c>
      <c r="FF3802" s="55">
        <v>3795</v>
      </c>
      <c r="FG3802" s="55" t="s">
        <v>1313</v>
      </c>
      <c r="FH3802" s="55" t="s">
        <v>1708</v>
      </c>
      <c r="FI3802" s="55">
        <v>5</v>
      </c>
      <c r="FJ3802" s="55">
        <v>25000</v>
      </c>
      <c r="FK3802" s="55" t="s">
        <v>1249</v>
      </c>
      <c r="FL3802" s="55">
        <v>0.3</v>
      </c>
    </row>
    <row r="3803" ht="14.25" customHeight="1" outlineLevel="1" spans="152:168">
      <c r="EV3803" s="55">
        <v>3796</v>
      </c>
      <c r="EW3803" s="55" t="s">
        <v>1706</v>
      </c>
      <c r="EX3803" s="55" t="s">
        <v>1260</v>
      </c>
      <c r="EY3803" s="55">
        <v>12</v>
      </c>
      <c r="EZ3803" s="55">
        <v>1995</v>
      </c>
      <c r="FA3803" s="55">
        <v>2999</v>
      </c>
      <c r="FB3803" s="55" t="s">
        <v>1361</v>
      </c>
      <c r="FC3803" s="55" t="s">
        <v>1258</v>
      </c>
      <c r="FD3803" s="55">
        <v>6</v>
      </c>
      <c r="FF3803" s="55">
        <v>3796</v>
      </c>
      <c r="FG3803" s="55" t="s">
        <v>1313</v>
      </c>
      <c r="FH3803" s="55" t="s">
        <v>1708</v>
      </c>
      <c r="FI3803" s="55">
        <v>5</v>
      </c>
      <c r="FJ3803" s="55">
        <v>50000</v>
      </c>
      <c r="FK3803" s="55" t="s">
        <v>1249</v>
      </c>
      <c r="FL3803" s="55">
        <v>0.3</v>
      </c>
    </row>
    <row r="3804" ht="14.25" customHeight="1" outlineLevel="1" spans="152:168">
      <c r="EV3804" s="55">
        <v>3797</v>
      </c>
      <c r="EW3804" s="55" t="s">
        <v>1706</v>
      </c>
      <c r="EX3804" s="55" t="s">
        <v>1260</v>
      </c>
      <c r="EY3804" s="55">
        <v>13</v>
      </c>
      <c r="EZ3804" s="55">
        <v>0</v>
      </c>
      <c r="FA3804" s="55">
        <v>1994</v>
      </c>
      <c r="FB3804" s="55" t="s">
        <v>1361</v>
      </c>
      <c r="FC3804" s="55" t="s">
        <v>1258</v>
      </c>
      <c r="FD3804" s="55">
        <v>6.5</v>
      </c>
      <c r="FF3804" s="55">
        <v>3797</v>
      </c>
      <c r="FG3804" s="55" t="s">
        <v>1313</v>
      </c>
      <c r="FH3804" s="55" t="s">
        <v>1708</v>
      </c>
      <c r="FI3804" s="55">
        <v>5</v>
      </c>
      <c r="FJ3804" s="55">
        <v>80000</v>
      </c>
      <c r="FK3804" s="55" t="s">
        <v>1249</v>
      </c>
      <c r="FL3804" s="55">
        <v>0.3</v>
      </c>
    </row>
    <row r="3805" ht="14.25" customHeight="1" outlineLevel="1" spans="152:168">
      <c r="EV3805" s="55">
        <v>3798</v>
      </c>
      <c r="EW3805" s="55" t="s">
        <v>1706</v>
      </c>
      <c r="EX3805" s="55" t="s">
        <v>1260</v>
      </c>
      <c r="EY3805" s="55">
        <v>13</v>
      </c>
      <c r="EZ3805" s="55">
        <v>1995</v>
      </c>
      <c r="FA3805" s="55">
        <v>2999</v>
      </c>
      <c r="FB3805" s="55" t="s">
        <v>1361</v>
      </c>
      <c r="FC3805" s="55" t="s">
        <v>1258</v>
      </c>
      <c r="FD3805" s="55">
        <v>6.5</v>
      </c>
      <c r="FF3805" s="55">
        <v>3798</v>
      </c>
      <c r="FG3805" s="55" t="s">
        <v>1313</v>
      </c>
      <c r="FH3805" s="55" t="s">
        <v>1708</v>
      </c>
      <c r="FI3805" s="55">
        <v>5</v>
      </c>
      <c r="FJ3805" s="55">
        <v>130000</v>
      </c>
      <c r="FK3805" s="55" t="s">
        <v>1249</v>
      </c>
      <c r="FL3805" s="55">
        <v>0.3</v>
      </c>
    </row>
    <row r="3806" ht="14.25" customHeight="1" outlineLevel="1" spans="152:168">
      <c r="EV3806" s="55">
        <v>3799</v>
      </c>
      <c r="EW3806" s="55" t="s">
        <v>1706</v>
      </c>
      <c r="EX3806" s="55" t="s">
        <v>1260</v>
      </c>
      <c r="EY3806" s="55">
        <v>14</v>
      </c>
      <c r="EZ3806" s="55">
        <v>0</v>
      </c>
      <c r="FA3806" s="55">
        <v>1994</v>
      </c>
      <c r="FB3806" s="55" t="s">
        <v>1361</v>
      </c>
      <c r="FC3806" s="55" t="s">
        <v>1258</v>
      </c>
      <c r="FD3806" s="55">
        <v>6.5</v>
      </c>
      <c r="FF3806" s="55">
        <v>3799</v>
      </c>
      <c r="FG3806" s="55" t="s">
        <v>1313</v>
      </c>
      <c r="FH3806" s="55" t="s">
        <v>1708</v>
      </c>
      <c r="FI3806" s="55">
        <v>5</v>
      </c>
      <c r="FJ3806" s="55">
        <v>260000</v>
      </c>
      <c r="FK3806" s="55" t="s">
        <v>1249</v>
      </c>
      <c r="FL3806" s="55">
        <v>0.3</v>
      </c>
    </row>
    <row r="3807" ht="14.25" customHeight="1" outlineLevel="1" spans="152:168">
      <c r="EV3807" s="55">
        <v>3800</v>
      </c>
      <c r="EW3807" s="55" t="s">
        <v>1706</v>
      </c>
      <c r="EX3807" s="55" t="s">
        <v>1260</v>
      </c>
      <c r="EY3807" s="55">
        <v>14</v>
      </c>
      <c r="EZ3807" s="55">
        <v>1995</v>
      </c>
      <c r="FA3807" s="55">
        <v>2999</v>
      </c>
      <c r="FB3807" s="55" t="s">
        <v>1361</v>
      </c>
      <c r="FC3807" s="55" t="s">
        <v>1258</v>
      </c>
      <c r="FD3807" s="55">
        <v>6.5</v>
      </c>
      <c r="FF3807" s="55">
        <v>3800</v>
      </c>
      <c r="FG3807" s="55" t="s">
        <v>1313</v>
      </c>
      <c r="FH3807" s="55" t="s">
        <v>1708</v>
      </c>
      <c r="FI3807" s="55">
        <v>5</v>
      </c>
      <c r="FJ3807" s="55">
        <v>400000</v>
      </c>
      <c r="FK3807" s="55" t="s">
        <v>1249</v>
      </c>
      <c r="FL3807" s="55">
        <v>0.3</v>
      </c>
    </row>
    <row r="3808" ht="14.25" customHeight="1" outlineLevel="1" spans="152:168">
      <c r="EV3808" s="55">
        <v>3801</v>
      </c>
      <c r="EW3808" s="55" t="s">
        <v>1706</v>
      </c>
      <c r="EX3808" s="55" t="s">
        <v>1260</v>
      </c>
      <c r="EY3808" s="55">
        <v>2</v>
      </c>
      <c r="EZ3808" s="55">
        <v>0</v>
      </c>
      <c r="FA3808" s="55">
        <v>1994</v>
      </c>
      <c r="FB3808" s="55" t="s">
        <v>1361</v>
      </c>
      <c r="FC3808" s="55" t="s">
        <v>1258</v>
      </c>
      <c r="FD3808" s="55">
        <v>5.5</v>
      </c>
      <c r="FF3808" s="55">
        <v>3801</v>
      </c>
      <c r="FG3808" s="55" t="s">
        <v>1313</v>
      </c>
      <c r="FH3808" s="55" t="s">
        <v>1708</v>
      </c>
      <c r="FI3808" s="55">
        <v>5</v>
      </c>
      <c r="FJ3808" s="55">
        <v>530000</v>
      </c>
      <c r="FK3808" s="55" t="s">
        <v>1249</v>
      </c>
      <c r="FL3808" s="55">
        <v>0.3</v>
      </c>
    </row>
    <row r="3809" ht="14.25" customHeight="1" outlineLevel="1" spans="152:168">
      <c r="EV3809" s="55">
        <v>3802</v>
      </c>
      <c r="EW3809" s="55" t="s">
        <v>1706</v>
      </c>
      <c r="EX3809" s="55" t="s">
        <v>1260</v>
      </c>
      <c r="EY3809" s="55">
        <v>2</v>
      </c>
      <c r="EZ3809" s="55">
        <v>1995</v>
      </c>
      <c r="FA3809" s="55">
        <v>2999</v>
      </c>
      <c r="FB3809" s="55" t="s">
        <v>1361</v>
      </c>
      <c r="FC3809" s="55" t="s">
        <v>1258</v>
      </c>
      <c r="FD3809" s="55">
        <v>6</v>
      </c>
      <c r="FF3809" s="55">
        <v>3802</v>
      </c>
      <c r="FG3809" s="55" t="s">
        <v>1313</v>
      </c>
      <c r="FH3809" s="55" t="s">
        <v>1708</v>
      </c>
      <c r="FI3809" s="55">
        <v>5</v>
      </c>
      <c r="FJ3809" s="55">
        <v>540000</v>
      </c>
      <c r="FK3809" s="55" t="s">
        <v>1249</v>
      </c>
      <c r="FL3809" s="55">
        <v>0.3</v>
      </c>
    </row>
    <row r="3810" ht="14.25" customHeight="1" outlineLevel="1" spans="152:168">
      <c r="EV3810" s="55">
        <v>3803</v>
      </c>
      <c r="EW3810" s="55" t="s">
        <v>1706</v>
      </c>
      <c r="EX3810" s="55" t="s">
        <v>1260</v>
      </c>
      <c r="EY3810" s="55">
        <v>3</v>
      </c>
      <c r="EZ3810" s="55">
        <v>0</v>
      </c>
      <c r="FA3810" s="55">
        <v>1994</v>
      </c>
      <c r="FB3810" s="55" t="s">
        <v>1361</v>
      </c>
      <c r="FC3810" s="55" t="s">
        <v>1258</v>
      </c>
      <c r="FD3810" s="55">
        <v>5.25</v>
      </c>
      <c r="FF3810" s="55">
        <v>3803</v>
      </c>
      <c r="FG3810" s="55" t="s">
        <v>1313</v>
      </c>
      <c r="FH3810" s="55" t="s">
        <v>1708</v>
      </c>
      <c r="FI3810" s="55">
        <v>6</v>
      </c>
      <c r="FJ3810" s="55">
        <v>0</v>
      </c>
      <c r="FK3810" s="55" t="s">
        <v>1249</v>
      </c>
      <c r="FL3810" s="55">
        <v>0.3</v>
      </c>
    </row>
    <row r="3811" ht="14.25" customHeight="1" outlineLevel="1" spans="152:168">
      <c r="EV3811" s="55">
        <v>3804</v>
      </c>
      <c r="EW3811" s="55" t="s">
        <v>1706</v>
      </c>
      <c r="EX3811" s="55" t="s">
        <v>1260</v>
      </c>
      <c r="EY3811" s="55">
        <v>3</v>
      </c>
      <c r="EZ3811" s="55">
        <v>1995</v>
      </c>
      <c r="FA3811" s="55">
        <v>2999</v>
      </c>
      <c r="FB3811" s="55" t="s">
        <v>1361</v>
      </c>
      <c r="FC3811" s="55" t="s">
        <v>1258</v>
      </c>
      <c r="FD3811" s="55">
        <v>6</v>
      </c>
      <c r="FF3811" s="55">
        <v>3804</v>
      </c>
      <c r="FG3811" s="55" t="s">
        <v>1313</v>
      </c>
      <c r="FH3811" s="55" t="s">
        <v>1708</v>
      </c>
      <c r="FI3811" s="55">
        <v>6</v>
      </c>
      <c r="FJ3811" s="55">
        <v>1000</v>
      </c>
      <c r="FK3811" s="55" t="s">
        <v>1249</v>
      </c>
      <c r="FL3811" s="55">
        <v>0.3</v>
      </c>
    </row>
    <row r="3812" ht="14.25" customHeight="1" outlineLevel="1" spans="152:168">
      <c r="EV3812" s="55">
        <v>3805</v>
      </c>
      <c r="EW3812" s="55" t="s">
        <v>1706</v>
      </c>
      <c r="EX3812" s="55" t="s">
        <v>1260</v>
      </c>
      <c r="EY3812" s="55">
        <v>4</v>
      </c>
      <c r="EZ3812" s="55">
        <v>0</v>
      </c>
      <c r="FA3812" s="55">
        <v>1994</v>
      </c>
      <c r="FB3812" s="55" t="s">
        <v>1361</v>
      </c>
      <c r="FC3812" s="55" t="s">
        <v>1258</v>
      </c>
      <c r="FD3812" s="55">
        <v>5.25</v>
      </c>
      <c r="FF3812" s="55">
        <v>3805</v>
      </c>
      <c r="FG3812" s="55" t="s">
        <v>1313</v>
      </c>
      <c r="FH3812" s="55" t="s">
        <v>1708</v>
      </c>
      <c r="FI3812" s="55">
        <v>6</v>
      </c>
      <c r="FJ3812" s="55">
        <v>2500</v>
      </c>
      <c r="FK3812" s="55" t="s">
        <v>1249</v>
      </c>
      <c r="FL3812" s="55">
        <v>0.3</v>
      </c>
    </row>
    <row r="3813" ht="14.25" customHeight="1" outlineLevel="1" spans="152:168">
      <c r="EV3813" s="55">
        <v>3806</v>
      </c>
      <c r="EW3813" s="55" t="s">
        <v>1706</v>
      </c>
      <c r="EX3813" s="55" t="s">
        <v>1260</v>
      </c>
      <c r="EY3813" s="55">
        <v>4</v>
      </c>
      <c r="EZ3813" s="55">
        <v>1995</v>
      </c>
      <c r="FA3813" s="55">
        <v>2999</v>
      </c>
      <c r="FB3813" s="55" t="s">
        <v>1361</v>
      </c>
      <c r="FC3813" s="55" t="s">
        <v>1258</v>
      </c>
      <c r="FD3813" s="55">
        <v>6</v>
      </c>
      <c r="FF3813" s="55">
        <v>3806</v>
      </c>
      <c r="FG3813" s="55" t="s">
        <v>1313</v>
      </c>
      <c r="FH3813" s="55" t="s">
        <v>1708</v>
      </c>
      <c r="FI3813" s="55">
        <v>6</v>
      </c>
      <c r="FJ3813" s="55">
        <v>5000</v>
      </c>
      <c r="FK3813" s="55" t="s">
        <v>1249</v>
      </c>
      <c r="FL3813" s="55">
        <v>0.3</v>
      </c>
    </row>
    <row r="3814" ht="14.25" customHeight="1" outlineLevel="1" spans="152:168">
      <c r="EV3814" s="55">
        <v>3807</v>
      </c>
      <c r="EW3814" s="55" t="s">
        <v>1706</v>
      </c>
      <c r="EX3814" s="55" t="s">
        <v>1260</v>
      </c>
      <c r="EY3814" s="55">
        <v>5</v>
      </c>
      <c r="EZ3814" s="55">
        <v>0</v>
      </c>
      <c r="FA3814" s="55">
        <v>1994</v>
      </c>
      <c r="FB3814" s="55" t="s">
        <v>1361</v>
      </c>
      <c r="FC3814" s="55" t="s">
        <v>1258</v>
      </c>
      <c r="FD3814" s="55">
        <v>5.25</v>
      </c>
      <c r="FF3814" s="55">
        <v>3807</v>
      </c>
      <c r="FG3814" s="55" t="s">
        <v>1313</v>
      </c>
      <c r="FH3814" s="55" t="s">
        <v>1708</v>
      </c>
      <c r="FI3814" s="55">
        <v>6</v>
      </c>
      <c r="FJ3814" s="55">
        <v>10000</v>
      </c>
      <c r="FK3814" s="55" t="s">
        <v>1249</v>
      </c>
      <c r="FL3814" s="55">
        <v>0.3</v>
      </c>
    </row>
    <row r="3815" ht="14.25" customHeight="1" outlineLevel="1" spans="152:168">
      <c r="EV3815" s="55">
        <v>3808</v>
      </c>
      <c r="EW3815" s="55" t="s">
        <v>1706</v>
      </c>
      <c r="EX3815" s="55" t="s">
        <v>1260</v>
      </c>
      <c r="EY3815" s="55">
        <v>5</v>
      </c>
      <c r="EZ3815" s="55">
        <v>1995</v>
      </c>
      <c r="FA3815" s="55">
        <v>2999</v>
      </c>
      <c r="FB3815" s="55" t="s">
        <v>1361</v>
      </c>
      <c r="FC3815" s="55" t="s">
        <v>1258</v>
      </c>
      <c r="FD3815" s="55">
        <v>6</v>
      </c>
      <c r="FF3815" s="55">
        <v>3808</v>
      </c>
      <c r="FG3815" s="55" t="s">
        <v>1313</v>
      </c>
      <c r="FH3815" s="55" t="s">
        <v>1708</v>
      </c>
      <c r="FI3815" s="55">
        <v>6</v>
      </c>
      <c r="FJ3815" s="55">
        <v>25000</v>
      </c>
      <c r="FK3815" s="55" t="s">
        <v>1249</v>
      </c>
      <c r="FL3815" s="55">
        <v>0.3</v>
      </c>
    </row>
    <row r="3816" ht="14.25" customHeight="1" outlineLevel="1" spans="152:168">
      <c r="EV3816" s="55">
        <v>3809</v>
      </c>
      <c r="EW3816" s="55" t="s">
        <v>1706</v>
      </c>
      <c r="EX3816" s="55" t="s">
        <v>1260</v>
      </c>
      <c r="EY3816" s="55">
        <v>6</v>
      </c>
      <c r="EZ3816" s="55">
        <v>0</v>
      </c>
      <c r="FA3816" s="55">
        <v>1994</v>
      </c>
      <c r="FB3816" s="55" t="s">
        <v>1361</v>
      </c>
      <c r="FC3816" s="55" t="s">
        <v>1258</v>
      </c>
      <c r="FD3816" s="55">
        <v>5.25</v>
      </c>
      <c r="FF3816" s="55">
        <v>3809</v>
      </c>
      <c r="FG3816" s="55" t="s">
        <v>1313</v>
      </c>
      <c r="FH3816" s="55" t="s">
        <v>1708</v>
      </c>
      <c r="FI3816" s="55">
        <v>6</v>
      </c>
      <c r="FJ3816" s="55">
        <v>50000</v>
      </c>
      <c r="FK3816" s="55" t="s">
        <v>1249</v>
      </c>
      <c r="FL3816" s="55">
        <v>0.3</v>
      </c>
    </row>
    <row r="3817" ht="14.25" customHeight="1" outlineLevel="1" spans="152:168">
      <c r="EV3817" s="55">
        <v>3810</v>
      </c>
      <c r="EW3817" s="55" t="s">
        <v>1706</v>
      </c>
      <c r="EX3817" s="55" t="s">
        <v>1260</v>
      </c>
      <c r="EY3817" s="55">
        <v>6</v>
      </c>
      <c r="EZ3817" s="55">
        <v>1995</v>
      </c>
      <c r="FA3817" s="55">
        <v>2999</v>
      </c>
      <c r="FB3817" s="55" t="s">
        <v>1361</v>
      </c>
      <c r="FC3817" s="55" t="s">
        <v>1258</v>
      </c>
      <c r="FD3817" s="55">
        <v>6</v>
      </c>
      <c r="FF3817" s="55">
        <v>3810</v>
      </c>
      <c r="FG3817" s="55" t="s">
        <v>1313</v>
      </c>
      <c r="FH3817" s="55" t="s">
        <v>1708</v>
      </c>
      <c r="FI3817" s="55">
        <v>6</v>
      </c>
      <c r="FJ3817" s="55">
        <v>80000</v>
      </c>
      <c r="FK3817" s="55" t="s">
        <v>1249</v>
      </c>
      <c r="FL3817" s="55">
        <v>0.3</v>
      </c>
    </row>
    <row r="3818" ht="14.25" customHeight="1" outlineLevel="1" spans="152:168">
      <c r="EV3818" s="55">
        <v>3811</v>
      </c>
      <c r="EW3818" s="55" t="s">
        <v>1706</v>
      </c>
      <c r="EX3818" s="55" t="s">
        <v>1260</v>
      </c>
      <c r="EY3818" s="55">
        <v>7</v>
      </c>
      <c r="EZ3818" s="55">
        <v>0</v>
      </c>
      <c r="FA3818" s="55">
        <v>1994</v>
      </c>
      <c r="FB3818" s="55" t="s">
        <v>1361</v>
      </c>
      <c r="FC3818" s="55" t="s">
        <v>1258</v>
      </c>
      <c r="FD3818" s="55">
        <v>5.25</v>
      </c>
      <c r="FF3818" s="55">
        <v>3811</v>
      </c>
      <c r="FG3818" s="55" t="s">
        <v>1313</v>
      </c>
      <c r="FH3818" s="55" t="s">
        <v>1708</v>
      </c>
      <c r="FI3818" s="55">
        <v>6</v>
      </c>
      <c r="FJ3818" s="55">
        <v>130000</v>
      </c>
      <c r="FK3818" s="55" t="s">
        <v>1249</v>
      </c>
      <c r="FL3818" s="55">
        <v>0.3</v>
      </c>
    </row>
    <row r="3819" ht="14.25" customHeight="1" outlineLevel="1" spans="152:168">
      <c r="EV3819" s="55">
        <v>3812</v>
      </c>
      <c r="EW3819" s="55" t="s">
        <v>1706</v>
      </c>
      <c r="EX3819" s="55" t="s">
        <v>1260</v>
      </c>
      <c r="EY3819" s="55">
        <v>7</v>
      </c>
      <c r="EZ3819" s="55">
        <v>1995</v>
      </c>
      <c r="FA3819" s="55">
        <v>2999</v>
      </c>
      <c r="FB3819" s="55" t="s">
        <v>1361</v>
      </c>
      <c r="FC3819" s="55" t="s">
        <v>1258</v>
      </c>
      <c r="FD3819" s="55">
        <v>6</v>
      </c>
      <c r="FF3819" s="55">
        <v>3812</v>
      </c>
      <c r="FG3819" s="55" t="s">
        <v>1313</v>
      </c>
      <c r="FH3819" s="55" t="s">
        <v>1708</v>
      </c>
      <c r="FI3819" s="55">
        <v>6</v>
      </c>
      <c r="FJ3819" s="55">
        <v>260000</v>
      </c>
      <c r="FK3819" s="55" t="s">
        <v>1249</v>
      </c>
      <c r="FL3819" s="55">
        <v>0.3</v>
      </c>
    </row>
    <row r="3820" ht="14.25" customHeight="1" outlineLevel="1" spans="152:168">
      <c r="EV3820" s="55">
        <v>3813</v>
      </c>
      <c r="EW3820" s="55" t="s">
        <v>1706</v>
      </c>
      <c r="EX3820" s="55" t="s">
        <v>1260</v>
      </c>
      <c r="EY3820" s="55">
        <v>8</v>
      </c>
      <c r="EZ3820" s="55">
        <v>0</v>
      </c>
      <c r="FA3820" s="55">
        <v>1994</v>
      </c>
      <c r="FB3820" s="55" t="s">
        <v>1361</v>
      </c>
      <c r="FC3820" s="55" t="s">
        <v>1258</v>
      </c>
      <c r="FD3820" s="55">
        <v>5.25</v>
      </c>
      <c r="FF3820" s="55">
        <v>3813</v>
      </c>
      <c r="FG3820" s="55" t="s">
        <v>1313</v>
      </c>
      <c r="FH3820" s="55" t="s">
        <v>1708</v>
      </c>
      <c r="FI3820" s="55">
        <v>6</v>
      </c>
      <c r="FJ3820" s="55">
        <v>400000</v>
      </c>
      <c r="FK3820" s="55" t="s">
        <v>1249</v>
      </c>
      <c r="FL3820" s="55">
        <v>0.3</v>
      </c>
    </row>
    <row r="3821" ht="14.25" customHeight="1" outlineLevel="1" spans="152:168">
      <c r="EV3821" s="55">
        <v>3814</v>
      </c>
      <c r="EW3821" s="55" t="s">
        <v>1706</v>
      </c>
      <c r="EX3821" s="55" t="s">
        <v>1260</v>
      </c>
      <c r="EY3821" s="55">
        <v>8</v>
      </c>
      <c r="EZ3821" s="55">
        <v>1995</v>
      </c>
      <c r="FA3821" s="55">
        <v>2999</v>
      </c>
      <c r="FB3821" s="55" t="s">
        <v>1361</v>
      </c>
      <c r="FC3821" s="55" t="s">
        <v>1258</v>
      </c>
      <c r="FD3821" s="55">
        <v>6</v>
      </c>
      <c r="FF3821" s="55">
        <v>3814</v>
      </c>
      <c r="FG3821" s="55" t="s">
        <v>1313</v>
      </c>
      <c r="FH3821" s="55" t="s">
        <v>1708</v>
      </c>
      <c r="FI3821" s="55">
        <v>6</v>
      </c>
      <c r="FJ3821" s="55">
        <v>530000</v>
      </c>
      <c r="FK3821" s="55" t="s">
        <v>1249</v>
      </c>
      <c r="FL3821" s="55">
        <v>0.3</v>
      </c>
    </row>
    <row r="3822" ht="14.25" customHeight="1" outlineLevel="1" spans="152:168">
      <c r="EV3822" s="55">
        <v>3815</v>
      </c>
      <c r="EW3822" s="55" t="s">
        <v>1706</v>
      </c>
      <c r="EX3822" s="55" t="s">
        <v>1260</v>
      </c>
      <c r="EY3822" s="55">
        <v>9</v>
      </c>
      <c r="EZ3822" s="55">
        <v>0</v>
      </c>
      <c r="FA3822" s="55">
        <v>1994</v>
      </c>
      <c r="FB3822" s="55" t="s">
        <v>1361</v>
      </c>
      <c r="FC3822" s="55" t="s">
        <v>1258</v>
      </c>
      <c r="FD3822" s="55">
        <v>5.25</v>
      </c>
      <c r="FF3822" s="55">
        <v>3815</v>
      </c>
      <c r="FG3822" s="55" t="s">
        <v>1313</v>
      </c>
      <c r="FH3822" s="55" t="s">
        <v>1708</v>
      </c>
      <c r="FI3822" s="55">
        <v>6</v>
      </c>
      <c r="FJ3822" s="55">
        <v>540000</v>
      </c>
      <c r="FK3822" s="55" t="s">
        <v>1249</v>
      </c>
      <c r="FL3822" s="55">
        <v>0.3</v>
      </c>
    </row>
    <row r="3823" ht="14.25" customHeight="1" outlineLevel="1" spans="152:168">
      <c r="EV3823" s="55">
        <v>3816</v>
      </c>
      <c r="EW3823" s="55" t="s">
        <v>1706</v>
      </c>
      <c r="EX3823" s="55" t="s">
        <v>1260</v>
      </c>
      <c r="EY3823" s="55">
        <v>9</v>
      </c>
      <c r="EZ3823" s="55">
        <v>1995</v>
      </c>
      <c r="FA3823" s="55">
        <v>2999</v>
      </c>
      <c r="FB3823" s="55" t="s">
        <v>1361</v>
      </c>
      <c r="FC3823" s="55" t="s">
        <v>1258</v>
      </c>
      <c r="FD3823" s="55">
        <v>6</v>
      </c>
      <c r="FF3823" s="55">
        <v>3816</v>
      </c>
      <c r="FG3823" s="55" t="s">
        <v>1313</v>
      </c>
      <c r="FH3823" s="55" t="s">
        <v>1708</v>
      </c>
      <c r="FI3823" s="55">
        <v>7</v>
      </c>
      <c r="FJ3823" s="55">
        <v>0</v>
      </c>
      <c r="FK3823" s="55" t="s">
        <v>1249</v>
      </c>
      <c r="FL3823" s="55">
        <v>0.95</v>
      </c>
    </row>
    <row r="3824" ht="14.25" customHeight="1" outlineLevel="1" spans="152:168">
      <c r="EV3824" s="55">
        <v>3817</v>
      </c>
      <c r="EW3824" s="55" t="s">
        <v>1706</v>
      </c>
      <c r="EX3824" s="55" t="s">
        <v>1470</v>
      </c>
      <c r="EY3824" s="55">
        <v>1</v>
      </c>
      <c r="EZ3824" s="55">
        <v>0</v>
      </c>
      <c r="FA3824" s="55">
        <v>1994</v>
      </c>
      <c r="FB3824" s="55" t="s">
        <v>1361</v>
      </c>
      <c r="FC3824" s="55" t="s">
        <v>1258</v>
      </c>
      <c r="FD3824" s="55">
        <v>3.25</v>
      </c>
      <c r="FF3824" s="55">
        <v>3817</v>
      </c>
      <c r="FG3824" s="55" t="s">
        <v>1313</v>
      </c>
      <c r="FH3824" s="55" t="s">
        <v>1708</v>
      </c>
      <c r="FI3824" s="55">
        <v>7</v>
      </c>
      <c r="FJ3824" s="55">
        <v>1000</v>
      </c>
      <c r="FK3824" s="55" t="s">
        <v>1249</v>
      </c>
      <c r="FL3824" s="55">
        <v>0.95</v>
      </c>
    </row>
    <row r="3825" ht="14.25" customHeight="1" outlineLevel="1" spans="152:168">
      <c r="EV3825" s="55">
        <v>3818</v>
      </c>
      <c r="EW3825" s="55" t="s">
        <v>1706</v>
      </c>
      <c r="EX3825" s="55" t="s">
        <v>1470</v>
      </c>
      <c r="EY3825" s="55">
        <v>1</v>
      </c>
      <c r="EZ3825" s="55">
        <v>1995</v>
      </c>
      <c r="FA3825" s="55">
        <v>2999</v>
      </c>
      <c r="FB3825" s="55" t="s">
        <v>1361</v>
      </c>
      <c r="FC3825" s="55" t="s">
        <v>1258</v>
      </c>
      <c r="FD3825" s="55">
        <v>3.5</v>
      </c>
      <c r="FF3825" s="55">
        <v>3818</v>
      </c>
      <c r="FG3825" s="55" t="s">
        <v>1313</v>
      </c>
      <c r="FH3825" s="55" t="s">
        <v>1708</v>
      </c>
      <c r="FI3825" s="55">
        <v>7</v>
      </c>
      <c r="FJ3825" s="55">
        <v>2500</v>
      </c>
      <c r="FK3825" s="55" t="s">
        <v>1249</v>
      </c>
      <c r="FL3825" s="55">
        <v>0.84</v>
      </c>
    </row>
    <row r="3826" ht="14.25" customHeight="1" outlineLevel="1" spans="152:168">
      <c r="EV3826" s="55">
        <v>3819</v>
      </c>
      <c r="EW3826" s="55" t="s">
        <v>1706</v>
      </c>
      <c r="EX3826" s="55" t="s">
        <v>1470</v>
      </c>
      <c r="EY3826" s="55">
        <v>10</v>
      </c>
      <c r="EZ3826" s="55">
        <v>0</v>
      </c>
      <c r="FA3826" s="55">
        <v>1994</v>
      </c>
      <c r="FB3826" s="55" t="s">
        <v>1361</v>
      </c>
      <c r="FC3826" s="55" t="s">
        <v>1258</v>
      </c>
      <c r="FD3826" s="55">
        <v>4.15</v>
      </c>
      <c r="FF3826" s="55">
        <v>3819</v>
      </c>
      <c r="FG3826" s="55" t="s">
        <v>1313</v>
      </c>
      <c r="FH3826" s="55" t="s">
        <v>1708</v>
      </c>
      <c r="FI3826" s="55">
        <v>7</v>
      </c>
      <c r="FJ3826" s="55">
        <v>5000</v>
      </c>
      <c r="FK3826" s="55" t="s">
        <v>1249</v>
      </c>
      <c r="FL3826" s="55">
        <v>0.77</v>
      </c>
    </row>
    <row r="3827" ht="14.25" customHeight="1" outlineLevel="1" spans="152:168">
      <c r="EV3827" s="55">
        <v>3820</v>
      </c>
      <c r="EW3827" s="55" t="s">
        <v>1706</v>
      </c>
      <c r="EX3827" s="55" t="s">
        <v>1470</v>
      </c>
      <c r="EY3827" s="55">
        <v>10</v>
      </c>
      <c r="EZ3827" s="55">
        <v>1995</v>
      </c>
      <c r="FA3827" s="55">
        <v>2999</v>
      </c>
      <c r="FB3827" s="55" t="s">
        <v>1361</v>
      </c>
      <c r="FC3827" s="55" t="s">
        <v>1258</v>
      </c>
      <c r="FD3827" s="55">
        <v>4.15</v>
      </c>
      <c r="FF3827" s="55">
        <v>3820</v>
      </c>
      <c r="FG3827" s="55" t="s">
        <v>1313</v>
      </c>
      <c r="FH3827" s="55" t="s">
        <v>1708</v>
      </c>
      <c r="FI3827" s="55">
        <v>7</v>
      </c>
      <c r="FJ3827" s="55">
        <v>10000</v>
      </c>
      <c r="FK3827" s="55" t="s">
        <v>1249</v>
      </c>
      <c r="FL3827" s="55">
        <v>0.77</v>
      </c>
    </row>
    <row r="3828" ht="14.25" customHeight="1" outlineLevel="1" spans="152:168">
      <c r="EV3828" s="55">
        <v>3821</v>
      </c>
      <c r="EW3828" s="55" t="s">
        <v>1706</v>
      </c>
      <c r="EX3828" s="55" t="s">
        <v>1470</v>
      </c>
      <c r="EY3828" s="55">
        <v>11</v>
      </c>
      <c r="EZ3828" s="55">
        <v>0</v>
      </c>
      <c r="FA3828" s="55">
        <v>1994</v>
      </c>
      <c r="FB3828" s="55" t="s">
        <v>1361</v>
      </c>
      <c r="FC3828" s="55" t="s">
        <v>1258</v>
      </c>
      <c r="FD3828" s="55">
        <v>4.15</v>
      </c>
      <c r="FF3828" s="55">
        <v>3821</v>
      </c>
      <c r="FG3828" s="55" t="s">
        <v>1313</v>
      </c>
      <c r="FH3828" s="55" t="s">
        <v>1708</v>
      </c>
      <c r="FI3828" s="55">
        <v>7</v>
      </c>
      <c r="FJ3828" s="55">
        <v>25000</v>
      </c>
      <c r="FK3828" s="55" t="s">
        <v>1249</v>
      </c>
      <c r="FL3828" s="55">
        <v>0.77</v>
      </c>
    </row>
    <row r="3829" ht="14.25" customHeight="1" outlineLevel="1" spans="152:168">
      <c r="EV3829" s="55">
        <v>3822</v>
      </c>
      <c r="EW3829" s="55" t="s">
        <v>1706</v>
      </c>
      <c r="EX3829" s="55" t="s">
        <v>1470</v>
      </c>
      <c r="EY3829" s="55">
        <v>11</v>
      </c>
      <c r="EZ3829" s="55">
        <v>1995</v>
      </c>
      <c r="FA3829" s="55">
        <v>2999</v>
      </c>
      <c r="FB3829" s="55" t="s">
        <v>1361</v>
      </c>
      <c r="FC3829" s="55" t="s">
        <v>1258</v>
      </c>
      <c r="FD3829" s="55">
        <v>4.15</v>
      </c>
      <c r="FF3829" s="55">
        <v>3822</v>
      </c>
      <c r="FG3829" s="55" t="s">
        <v>1313</v>
      </c>
      <c r="FH3829" s="55" t="s">
        <v>1708</v>
      </c>
      <c r="FI3829" s="55">
        <v>7</v>
      </c>
      <c r="FJ3829" s="55">
        <v>50000</v>
      </c>
      <c r="FK3829" s="55" t="s">
        <v>1249</v>
      </c>
      <c r="FL3829" s="55">
        <v>0.77</v>
      </c>
    </row>
    <row r="3830" ht="14.25" customHeight="1" outlineLevel="1" spans="152:168">
      <c r="EV3830" s="55">
        <v>3823</v>
      </c>
      <c r="EW3830" s="55" t="s">
        <v>1706</v>
      </c>
      <c r="EX3830" s="55" t="s">
        <v>1470</v>
      </c>
      <c r="EY3830" s="55">
        <v>2</v>
      </c>
      <c r="EZ3830" s="55">
        <v>0</v>
      </c>
      <c r="FA3830" s="55">
        <v>1994</v>
      </c>
      <c r="FB3830" s="55" t="s">
        <v>1361</v>
      </c>
      <c r="FC3830" s="55" t="s">
        <v>1258</v>
      </c>
      <c r="FD3830" s="55">
        <v>3.15</v>
      </c>
      <c r="FF3830" s="55">
        <v>3823</v>
      </c>
      <c r="FG3830" s="55" t="s">
        <v>1313</v>
      </c>
      <c r="FH3830" s="55" t="s">
        <v>1708</v>
      </c>
      <c r="FI3830" s="55">
        <v>7</v>
      </c>
      <c r="FJ3830" s="55">
        <v>80000</v>
      </c>
      <c r="FK3830" s="55" t="s">
        <v>1249</v>
      </c>
      <c r="FL3830" s="55">
        <v>0.77</v>
      </c>
    </row>
    <row r="3831" ht="14.25" customHeight="1" outlineLevel="1" spans="152:168">
      <c r="EV3831" s="55">
        <v>3824</v>
      </c>
      <c r="EW3831" s="55" t="s">
        <v>1706</v>
      </c>
      <c r="EX3831" s="55" t="s">
        <v>1470</v>
      </c>
      <c r="EY3831" s="55">
        <v>2</v>
      </c>
      <c r="EZ3831" s="55">
        <v>1995</v>
      </c>
      <c r="FA3831" s="55">
        <v>2999</v>
      </c>
      <c r="FB3831" s="55" t="s">
        <v>1361</v>
      </c>
      <c r="FC3831" s="55" t="s">
        <v>1258</v>
      </c>
      <c r="FD3831" s="55">
        <v>3.15</v>
      </c>
      <c r="FF3831" s="55">
        <v>3824</v>
      </c>
      <c r="FG3831" s="55" t="s">
        <v>1313</v>
      </c>
      <c r="FH3831" s="55" t="s">
        <v>1708</v>
      </c>
      <c r="FI3831" s="55">
        <v>7</v>
      </c>
      <c r="FJ3831" s="55">
        <v>130000</v>
      </c>
      <c r="FK3831" s="55" t="s">
        <v>1249</v>
      </c>
      <c r="FL3831" s="55">
        <v>0.77</v>
      </c>
    </row>
    <row r="3832" ht="14.25" customHeight="1" outlineLevel="1" spans="152:168">
      <c r="EV3832" s="55">
        <v>3825</v>
      </c>
      <c r="EW3832" s="55" t="s">
        <v>1706</v>
      </c>
      <c r="EX3832" s="55" t="s">
        <v>1470</v>
      </c>
      <c r="EY3832" s="55">
        <v>3</v>
      </c>
      <c r="EZ3832" s="55">
        <v>0</v>
      </c>
      <c r="FA3832" s="55">
        <v>1994</v>
      </c>
      <c r="FB3832" s="55" t="s">
        <v>1361</v>
      </c>
      <c r="FC3832" s="55" t="s">
        <v>1258</v>
      </c>
      <c r="FD3832" s="55">
        <v>3.15</v>
      </c>
      <c r="FF3832" s="55">
        <v>3825</v>
      </c>
      <c r="FG3832" s="55" t="s">
        <v>1313</v>
      </c>
      <c r="FH3832" s="55" t="s">
        <v>1708</v>
      </c>
      <c r="FI3832" s="55">
        <v>7</v>
      </c>
      <c r="FJ3832" s="55">
        <v>260000</v>
      </c>
      <c r="FK3832" s="55" t="s">
        <v>1249</v>
      </c>
      <c r="FL3832" s="55">
        <v>0.77</v>
      </c>
    </row>
    <row r="3833" ht="14.25" customHeight="1" outlineLevel="1" spans="152:168">
      <c r="EV3833" s="55">
        <v>3826</v>
      </c>
      <c r="EW3833" s="55" t="s">
        <v>1706</v>
      </c>
      <c r="EX3833" s="55" t="s">
        <v>1470</v>
      </c>
      <c r="EY3833" s="55">
        <v>3</v>
      </c>
      <c r="EZ3833" s="55">
        <v>1995</v>
      </c>
      <c r="FA3833" s="55">
        <v>2999</v>
      </c>
      <c r="FB3833" s="55" t="s">
        <v>1361</v>
      </c>
      <c r="FC3833" s="55" t="s">
        <v>1258</v>
      </c>
      <c r="FD3833" s="55">
        <v>3.15</v>
      </c>
      <c r="FF3833" s="55">
        <v>3826</v>
      </c>
      <c r="FG3833" s="55" t="s">
        <v>1313</v>
      </c>
      <c r="FH3833" s="55" t="s">
        <v>1708</v>
      </c>
      <c r="FI3833" s="55">
        <v>7</v>
      </c>
      <c r="FJ3833" s="55">
        <v>400000</v>
      </c>
      <c r="FK3833" s="55" t="s">
        <v>1249</v>
      </c>
      <c r="FL3833" s="55">
        <v>0.77</v>
      </c>
    </row>
    <row r="3834" ht="14.25" customHeight="1" outlineLevel="1" spans="152:168">
      <c r="EV3834" s="55">
        <v>3827</v>
      </c>
      <c r="EW3834" s="55" t="s">
        <v>1706</v>
      </c>
      <c r="EX3834" s="55" t="s">
        <v>1470</v>
      </c>
      <c r="EY3834" s="55">
        <v>4</v>
      </c>
      <c r="EZ3834" s="55">
        <v>0</v>
      </c>
      <c r="FA3834" s="55">
        <v>1994</v>
      </c>
      <c r="FB3834" s="55" t="s">
        <v>1361</v>
      </c>
      <c r="FC3834" s="55" t="s">
        <v>1258</v>
      </c>
      <c r="FD3834" s="55">
        <v>3.25</v>
      </c>
      <c r="FF3834" s="55">
        <v>3827</v>
      </c>
      <c r="FG3834" s="55" t="s">
        <v>1313</v>
      </c>
      <c r="FH3834" s="55" t="s">
        <v>1708</v>
      </c>
      <c r="FI3834" s="55">
        <v>7</v>
      </c>
      <c r="FJ3834" s="55">
        <v>530000</v>
      </c>
      <c r="FK3834" s="55" t="s">
        <v>1249</v>
      </c>
      <c r="FL3834" s="55">
        <v>0.77</v>
      </c>
    </row>
    <row r="3835" ht="14.25" customHeight="1" outlineLevel="1" spans="152:168">
      <c r="EV3835" s="55">
        <v>3828</v>
      </c>
      <c r="EW3835" s="55" t="s">
        <v>1706</v>
      </c>
      <c r="EX3835" s="55" t="s">
        <v>1470</v>
      </c>
      <c r="EY3835" s="55">
        <v>4</v>
      </c>
      <c r="EZ3835" s="55">
        <v>1995</v>
      </c>
      <c r="FA3835" s="55">
        <v>2999</v>
      </c>
      <c r="FB3835" s="55" t="s">
        <v>1361</v>
      </c>
      <c r="FC3835" s="55" t="s">
        <v>1258</v>
      </c>
      <c r="FD3835" s="55">
        <v>3.25</v>
      </c>
      <c r="FF3835" s="55">
        <v>3828</v>
      </c>
      <c r="FG3835" s="55" t="s">
        <v>1313</v>
      </c>
      <c r="FH3835" s="55" t="s">
        <v>1708</v>
      </c>
      <c r="FI3835" s="55">
        <v>7</v>
      </c>
      <c r="FJ3835" s="55">
        <v>540000</v>
      </c>
      <c r="FK3835" s="55" t="s">
        <v>1249</v>
      </c>
      <c r="FL3835" s="55">
        <v>0.77</v>
      </c>
    </row>
    <row r="3836" ht="14.25" customHeight="1" outlineLevel="1" spans="152:168">
      <c r="EV3836" s="55">
        <v>3829</v>
      </c>
      <c r="EW3836" s="55" t="s">
        <v>1706</v>
      </c>
      <c r="EX3836" s="55" t="s">
        <v>1470</v>
      </c>
      <c r="EY3836" s="55">
        <v>5</v>
      </c>
      <c r="EZ3836" s="55">
        <v>0</v>
      </c>
      <c r="FA3836" s="55">
        <v>1994</v>
      </c>
      <c r="FB3836" s="55" t="s">
        <v>1361</v>
      </c>
      <c r="FC3836" s="55" t="s">
        <v>1258</v>
      </c>
      <c r="FD3836" s="55">
        <v>3.25</v>
      </c>
      <c r="FF3836" s="55">
        <v>3829</v>
      </c>
      <c r="FG3836" s="55" t="s">
        <v>1313</v>
      </c>
      <c r="FH3836" s="55" t="s">
        <v>1708</v>
      </c>
      <c r="FI3836" s="55">
        <v>8</v>
      </c>
      <c r="FJ3836" s="55">
        <v>0</v>
      </c>
      <c r="FK3836" s="55" t="s">
        <v>1249</v>
      </c>
      <c r="FL3836" s="55">
        <v>0.8</v>
      </c>
    </row>
    <row r="3837" ht="14.25" customHeight="1" outlineLevel="1" spans="152:168">
      <c r="EV3837" s="55">
        <v>3830</v>
      </c>
      <c r="EW3837" s="55" t="s">
        <v>1706</v>
      </c>
      <c r="EX3837" s="55" t="s">
        <v>1470</v>
      </c>
      <c r="EY3837" s="55">
        <v>5</v>
      </c>
      <c r="EZ3837" s="55">
        <v>1995</v>
      </c>
      <c r="FA3837" s="55">
        <v>2999</v>
      </c>
      <c r="FB3837" s="55" t="s">
        <v>1361</v>
      </c>
      <c r="FC3837" s="55" t="s">
        <v>1258</v>
      </c>
      <c r="FD3837" s="55">
        <v>3.5</v>
      </c>
      <c r="FF3837" s="55">
        <v>3830</v>
      </c>
      <c r="FG3837" s="55" t="s">
        <v>1313</v>
      </c>
      <c r="FH3837" s="55" t="s">
        <v>1708</v>
      </c>
      <c r="FI3837" s="55">
        <v>8</v>
      </c>
      <c r="FJ3837" s="55">
        <v>1000</v>
      </c>
      <c r="FK3837" s="55" t="s">
        <v>1249</v>
      </c>
      <c r="FL3837" s="55">
        <v>0.8</v>
      </c>
    </row>
    <row r="3838" ht="14.25" customHeight="1" outlineLevel="1" spans="152:168">
      <c r="EV3838" s="55">
        <v>3831</v>
      </c>
      <c r="EW3838" s="55" t="s">
        <v>1706</v>
      </c>
      <c r="EX3838" s="55" t="s">
        <v>1470</v>
      </c>
      <c r="EY3838" s="55">
        <v>6</v>
      </c>
      <c r="EZ3838" s="55">
        <v>0</v>
      </c>
      <c r="FA3838" s="55">
        <v>1994</v>
      </c>
      <c r="FB3838" s="55" t="s">
        <v>1361</v>
      </c>
      <c r="FC3838" s="55" t="s">
        <v>1258</v>
      </c>
      <c r="FD3838" s="55">
        <v>3.25</v>
      </c>
      <c r="FF3838" s="55">
        <v>3831</v>
      </c>
      <c r="FG3838" s="55" t="s">
        <v>1313</v>
      </c>
      <c r="FH3838" s="55" t="s">
        <v>1708</v>
      </c>
      <c r="FI3838" s="55">
        <v>8</v>
      </c>
      <c r="FJ3838" s="55">
        <v>2500</v>
      </c>
      <c r="FK3838" s="55" t="s">
        <v>1249</v>
      </c>
      <c r="FL3838" s="55">
        <v>0.8</v>
      </c>
    </row>
    <row r="3839" ht="14.25" customHeight="1" outlineLevel="1" spans="152:168">
      <c r="EV3839" s="55">
        <v>3832</v>
      </c>
      <c r="EW3839" s="55" t="s">
        <v>1706</v>
      </c>
      <c r="EX3839" s="55" t="s">
        <v>1470</v>
      </c>
      <c r="EY3839" s="55">
        <v>6</v>
      </c>
      <c r="EZ3839" s="55">
        <v>1995</v>
      </c>
      <c r="FA3839" s="55">
        <v>2999</v>
      </c>
      <c r="FB3839" s="55" t="s">
        <v>1361</v>
      </c>
      <c r="FC3839" s="55" t="s">
        <v>1258</v>
      </c>
      <c r="FD3839" s="55">
        <v>3.25</v>
      </c>
      <c r="FF3839" s="55">
        <v>3832</v>
      </c>
      <c r="FG3839" s="55" t="s">
        <v>1313</v>
      </c>
      <c r="FH3839" s="55" t="s">
        <v>1708</v>
      </c>
      <c r="FI3839" s="55">
        <v>8</v>
      </c>
      <c r="FJ3839" s="55">
        <v>5000</v>
      </c>
      <c r="FK3839" s="55" t="s">
        <v>1249</v>
      </c>
      <c r="FL3839" s="55">
        <v>0.8</v>
      </c>
    </row>
    <row r="3840" ht="14.25" customHeight="1" outlineLevel="1" spans="152:168">
      <c r="EV3840" s="55">
        <v>3833</v>
      </c>
      <c r="EW3840" s="55" t="s">
        <v>1706</v>
      </c>
      <c r="EX3840" s="55" t="s">
        <v>1470</v>
      </c>
      <c r="EY3840" s="55">
        <v>7</v>
      </c>
      <c r="EZ3840" s="55">
        <v>0</v>
      </c>
      <c r="FA3840" s="55">
        <v>1994</v>
      </c>
      <c r="FB3840" s="55" t="s">
        <v>1361</v>
      </c>
      <c r="FC3840" s="55" t="s">
        <v>1258</v>
      </c>
      <c r="FD3840" s="55">
        <v>2.5</v>
      </c>
      <c r="FF3840" s="55">
        <v>3833</v>
      </c>
      <c r="FG3840" s="55" t="s">
        <v>1313</v>
      </c>
      <c r="FH3840" s="55" t="s">
        <v>1708</v>
      </c>
      <c r="FI3840" s="55">
        <v>8</v>
      </c>
      <c r="FJ3840" s="55">
        <v>10000</v>
      </c>
      <c r="FK3840" s="55" t="s">
        <v>1249</v>
      </c>
      <c r="FL3840" s="55">
        <v>0.8</v>
      </c>
    </row>
    <row r="3841" ht="14.25" customHeight="1" outlineLevel="1" spans="152:168">
      <c r="EV3841" s="55">
        <v>3834</v>
      </c>
      <c r="EW3841" s="55" t="s">
        <v>1706</v>
      </c>
      <c r="EX3841" s="55" t="s">
        <v>1470</v>
      </c>
      <c r="EY3841" s="55">
        <v>7</v>
      </c>
      <c r="EZ3841" s="55">
        <v>1995</v>
      </c>
      <c r="FA3841" s="55">
        <v>2999</v>
      </c>
      <c r="FB3841" s="55" t="s">
        <v>1361</v>
      </c>
      <c r="FC3841" s="55" t="s">
        <v>1258</v>
      </c>
      <c r="FD3841" s="55">
        <v>2.5</v>
      </c>
      <c r="FF3841" s="55">
        <v>3834</v>
      </c>
      <c r="FG3841" s="55" t="s">
        <v>1313</v>
      </c>
      <c r="FH3841" s="55" t="s">
        <v>1708</v>
      </c>
      <c r="FI3841" s="55">
        <v>8</v>
      </c>
      <c r="FJ3841" s="55">
        <v>25000</v>
      </c>
      <c r="FK3841" s="55" t="s">
        <v>1249</v>
      </c>
      <c r="FL3841" s="55">
        <v>0.8</v>
      </c>
    </row>
    <row r="3842" ht="14.25" customHeight="1" outlineLevel="1" spans="152:168">
      <c r="EV3842" s="55">
        <v>3835</v>
      </c>
      <c r="EW3842" s="55" t="s">
        <v>1706</v>
      </c>
      <c r="EX3842" s="55" t="s">
        <v>1470</v>
      </c>
      <c r="EY3842" s="55">
        <v>8</v>
      </c>
      <c r="EZ3842" s="55">
        <v>0</v>
      </c>
      <c r="FA3842" s="55">
        <v>1994</v>
      </c>
      <c r="FB3842" s="55" t="s">
        <v>1262</v>
      </c>
      <c r="FC3842" s="55" t="s">
        <v>1258</v>
      </c>
      <c r="FD3842" s="55">
        <v>0</v>
      </c>
      <c r="FF3842" s="55">
        <v>3835</v>
      </c>
      <c r="FG3842" s="55" t="s">
        <v>1313</v>
      </c>
      <c r="FH3842" s="55" t="s">
        <v>1708</v>
      </c>
      <c r="FI3842" s="55">
        <v>8</v>
      </c>
      <c r="FJ3842" s="55">
        <v>50000</v>
      </c>
      <c r="FK3842" s="55" t="s">
        <v>1249</v>
      </c>
      <c r="FL3842" s="55">
        <v>0.8</v>
      </c>
    </row>
    <row r="3843" ht="14.25" customHeight="1" outlineLevel="1" spans="152:168">
      <c r="EV3843" s="55">
        <v>3836</v>
      </c>
      <c r="EW3843" s="55" t="s">
        <v>1706</v>
      </c>
      <c r="EX3843" s="55" t="s">
        <v>1470</v>
      </c>
      <c r="EY3843" s="55">
        <v>8</v>
      </c>
      <c r="EZ3843" s="55">
        <v>1995</v>
      </c>
      <c r="FA3843" s="55">
        <v>2999</v>
      </c>
      <c r="FB3843" s="55" t="s">
        <v>1262</v>
      </c>
      <c r="FC3843" s="55" t="s">
        <v>1258</v>
      </c>
      <c r="FD3843" s="55">
        <v>0</v>
      </c>
      <c r="FF3843" s="55">
        <v>3836</v>
      </c>
      <c r="FG3843" s="55" t="s">
        <v>1313</v>
      </c>
      <c r="FH3843" s="55" t="s">
        <v>1708</v>
      </c>
      <c r="FI3843" s="55">
        <v>8</v>
      </c>
      <c r="FJ3843" s="55">
        <v>80000</v>
      </c>
      <c r="FK3843" s="55" t="s">
        <v>1249</v>
      </c>
      <c r="FL3843" s="55">
        <v>0.8</v>
      </c>
    </row>
    <row r="3844" ht="14.25" customHeight="1" outlineLevel="1" spans="152:168">
      <c r="EV3844" s="55">
        <v>3837</v>
      </c>
      <c r="EW3844" s="55" t="s">
        <v>1706</v>
      </c>
      <c r="EX3844" s="55" t="s">
        <v>1470</v>
      </c>
      <c r="EY3844" s="55">
        <v>9</v>
      </c>
      <c r="EZ3844" s="55">
        <v>0</v>
      </c>
      <c r="FA3844" s="55">
        <v>1994</v>
      </c>
      <c r="FB3844" s="55" t="s">
        <v>1262</v>
      </c>
      <c r="FC3844" s="55" t="s">
        <v>1258</v>
      </c>
      <c r="FD3844" s="55">
        <v>0</v>
      </c>
      <c r="FF3844" s="55">
        <v>3837</v>
      </c>
      <c r="FG3844" s="55" t="s">
        <v>1313</v>
      </c>
      <c r="FH3844" s="55" t="s">
        <v>1708</v>
      </c>
      <c r="FI3844" s="55">
        <v>8</v>
      </c>
      <c r="FJ3844" s="55">
        <v>130000</v>
      </c>
      <c r="FK3844" s="55" t="s">
        <v>1249</v>
      </c>
      <c r="FL3844" s="55">
        <v>0.8</v>
      </c>
    </row>
    <row r="3845" ht="14.25" customHeight="1" outlineLevel="1" spans="152:168">
      <c r="EV3845" s="55">
        <v>3838</v>
      </c>
      <c r="EW3845" s="55" t="s">
        <v>1706</v>
      </c>
      <c r="EX3845" s="55" t="s">
        <v>1470</v>
      </c>
      <c r="EY3845" s="55">
        <v>9</v>
      </c>
      <c r="EZ3845" s="55">
        <v>1995</v>
      </c>
      <c r="FA3845" s="55">
        <v>2999</v>
      </c>
      <c r="FB3845" s="55" t="s">
        <v>1262</v>
      </c>
      <c r="FC3845" s="55" t="s">
        <v>1258</v>
      </c>
      <c r="FD3845" s="55">
        <v>0</v>
      </c>
      <c r="FF3845" s="55">
        <v>3838</v>
      </c>
      <c r="FG3845" s="55" t="s">
        <v>1313</v>
      </c>
      <c r="FH3845" s="55" t="s">
        <v>1708</v>
      </c>
      <c r="FI3845" s="55">
        <v>8</v>
      </c>
      <c r="FJ3845" s="55">
        <v>260000</v>
      </c>
      <c r="FK3845" s="55" t="s">
        <v>1249</v>
      </c>
      <c r="FL3845" s="55">
        <v>0.8</v>
      </c>
    </row>
    <row r="3846" ht="14.25" customHeight="1" outlineLevel="1" spans="152:168">
      <c r="EV3846" s="55">
        <v>3839</v>
      </c>
      <c r="EW3846" s="55" t="s">
        <v>1706</v>
      </c>
      <c r="EX3846" s="55" t="s">
        <v>1667</v>
      </c>
      <c r="EY3846" s="55">
        <v>1</v>
      </c>
      <c r="EZ3846" s="55">
        <v>0</v>
      </c>
      <c r="FA3846" s="55">
        <v>1994</v>
      </c>
      <c r="FB3846" s="55" t="s">
        <v>1262</v>
      </c>
      <c r="FC3846" s="55" t="s">
        <v>1258</v>
      </c>
      <c r="FD3846" s="55">
        <v>0</v>
      </c>
      <c r="FF3846" s="55">
        <v>3839</v>
      </c>
      <c r="FG3846" s="55" t="s">
        <v>1313</v>
      </c>
      <c r="FH3846" s="55" t="s">
        <v>1708</v>
      </c>
      <c r="FI3846" s="55">
        <v>8</v>
      </c>
      <c r="FJ3846" s="55">
        <v>400000</v>
      </c>
      <c r="FK3846" s="55" t="s">
        <v>1249</v>
      </c>
      <c r="FL3846" s="55">
        <v>0.8</v>
      </c>
    </row>
    <row r="3847" ht="14.25" customHeight="1" outlineLevel="1" spans="152:168">
      <c r="EV3847" s="55">
        <v>3840</v>
      </c>
      <c r="EW3847" s="55" t="s">
        <v>1706</v>
      </c>
      <c r="EX3847" s="55" t="s">
        <v>1667</v>
      </c>
      <c r="EY3847" s="55">
        <v>1</v>
      </c>
      <c r="EZ3847" s="55">
        <v>1995</v>
      </c>
      <c r="FA3847" s="55">
        <v>2999</v>
      </c>
      <c r="FB3847" s="55" t="s">
        <v>1262</v>
      </c>
      <c r="FC3847" s="55" t="s">
        <v>1258</v>
      </c>
      <c r="FD3847" s="55">
        <v>0</v>
      </c>
      <c r="FF3847" s="55">
        <v>3840</v>
      </c>
      <c r="FG3847" s="55" t="s">
        <v>1313</v>
      </c>
      <c r="FH3847" s="55" t="s">
        <v>1708</v>
      </c>
      <c r="FI3847" s="55">
        <v>8</v>
      </c>
      <c r="FJ3847" s="55">
        <v>530000</v>
      </c>
      <c r="FK3847" s="55" t="s">
        <v>1249</v>
      </c>
      <c r="FL3847" s="55">
        <v>0.8</v>
      </c>
    </row>
    <row r="3848" ht="14.25" customHeight="1" outlineLevel="1" spans="152:168">
      <c r="EV3848" s="55">
        <v>3841</v>
      </c>
      <c r="EW3848" s="55" t="s">
        <v>1706</v>
      </c>
      <c r="EX3848" s="55" t="s">
        <v>1554</v>
      </c>
      <c r="EY3848" s="55">
        <v>1</v>
      </c>
      <c r="EZ3848" s="55">
        <v>0</v>
      </c>
      <c r="FA3848" s="55">
        <v>1994</v>
      </c>
      <c r="FB3848" s="55" t="s">
        <v>1262</v>
      </c>
      <c r="FC3848" s="55" t="s">
        <v>1258</v>
      </c>
      <c r="FD3848" s="55">
        <v>0</v>
      </c>
      <c r="FF3848" s="55">
        <v>3841</v>
      </c>
      <c r="FG3848" s="55" t="s">
        <v>1313</v>
      </c>
      <c r="FH3848" s="55" t="s">
        <v>1708</v>
      </c>
      <c r="FI3848" s="55">
        <v>8</v>
      </c>
      <c r="FJ3848" s="55">
        <v>540000</v>
      </c>
      <c r="FK3848" s="55" t="s">
        <v>1249</v>
      </c>
      <c r="FL3848" s="55">
        <v>0.8</v>
      </c>
    </row>
    <row r="3849" ht="14.25" customHeight="1" outlineLevel="1" spans="152:168">
      <c r="EV3849" s="55">
        <v>3842</v>
      </c>
      <c r="EW3849" s="55" t="s">
        <v>1706</v>
      </c>
      <c r="EX3849" s="55" t="s">
        <v>1554</v>
      </c>
      <c r="EY3849" s="55">
        <v>1</v>
      </c>
      <c r="EZ3849" s="55">
        <v>1995</v>
      </c>
      <c r="FA3849" s="55">
        <v>2999</v>
      </c>
      <c r="FB3849" s="55" t="s">
        <v>1262</v>
      </c>
      <c r="FC3849" s="55" t="s">
        <v>1258</v>
      </c>
      <c r="FD3849" s="55">
        <v>0</v>
      </c>
      <c r="FF3849" s="55">
        <v>3842</v>
      </c>
      <c r="FG3849" s="55" t="s">
        <v>1313</v>
      </c>
      <c r="FH3849" s="55" t="s">
        <v>1708</v>
      </c>
      <c r="FI3849" s="55">
        <v>9</v>
      </c>
      <c r="FJ3849" s="55">
        <v>0</v>
      </c>
      <c r="FK3849" s="55" t="s">
        <v>1249</v>
      </c>
      <c r="FL3849" s="55">
        <v>0.7</v>
      </c>
    </row>
    <row r="3850" ht="14.25" customHeight="1" outlineLevel="1" spans="152:168">
      <c r="EV3850" s="55">
        <v>3843</v>
      </c>
      <c r="EW3850" s="55" t="s">
        <v>1706</v>
      </c>
      <c r="EX3850" s="55" t="s">
        <v>1595</v>
      </c>
      <c r="EY3850" s="55">
        <v>1</v>
      </c>
      <c r="EZ3850" s="55">
        <v>0</v>
      </c>
      <c r="FA3850" s="55">
        <v>1994</v>
      </c>
      <c r="FB3850" s="55" t="s">
        <v>1262</v>
      </c>
      <c r="FC3850" s="55" t="s">
        <v>1258</v>
      </c>
      <c r="FD3850" s="55">
        <v>0</v>
      </c>
      <c r="FF3850" s="55">
        <v>3843</v>
      </c>
      <c r="FG3850" s="55" t="s">
        <v>1313</v>
      </c>
      <c r="FH3850" s="55" t="s">
        <v>1708</v>
      </c>
      <c r="FI3850" s="55">
        <v>9</v>
      </c>
      <c r="FJ3850" s="55">
        <v>1000</v>
      </c>
      <c r="FK3850" s="55" t="s">
        <v>1249</v>
      </c>
      <c r="FL3850" s="55">
        <v>0.7</v>
      </c>
    </row>
    <row r="3851" ht="14.25" customHeight="1" outlineLevel="1" spans="152:168">
      <c r="EV3851" s="55">
        <v>3844</v>
      </c>
      <c r="EW3851" s="55" t="s">
        <v>1706</v>
      </c>
      <c r="EX3851" s="55" t="s">
        <v>1595</v>
      </c>
      <c r="EY3851" s="55">
        <v>1</v>
      </c>
      <c r="EZ3851" s="55">
        <v>1995</v>
      </c>
      <c r="FA3851" s="55">
        <v>2999</v>
      </c>
      <c r="FB3851" s="55" t="s">
        <v>1262</v>
      </c>
      <c r="FC3851" s="55" t="s">
        <v>1258</v>
      </c>
      <c r="FD3851" s="55">
        <v>0</v>
      </c>
      <c r="FF3851" s="55">
        <v>3844</v>
      </c>
      <c r="FG3851" s="55" t="s">
        <v>1313</v>
      </c>
      <c r="FH3851" s="55" t="s">
        <v>1708</v>
      </c>
      <c r="FI3851" s="55">
        <v>9</v>
      </c>
      <c r="FJ3851" s="55">
        <v>2500</v>
      </c>
      <c r="FK3851" s="55" t="s">
        <v>1249</v>
      </c>
      <c r="FL3851" s="55">
        <v>0.7</v>
      </c>
    </row>
    <row r="3852" ht="14.25" customHeight="1" outlineLevel="1" spans="152:168">
      <c r="EV3852" s="55">
        <v>3845</v>
      </c>
      <c r="EW3852" s="55" t="s">
        <v>1706</v>
      </c>
      <c r="EX3852" s="55" t="s">
        <v>1595</v>
      </c>
      <c r="EY3852" s="55">
        <v>2</v>
      </c>
      <c r="EZ3852" s="55">
        <v>0</v>
      </c>
      <c r="FA3852" s="55">
        <v>1994</v>
      </c>
      <c r="FB3852" s="55" t="s">
        <v>1262</v>
      </c>
      <c r="FC3852" s="55" t="s">
        <v>1258</v>
      </c>
      <c r="FD3852" s="55">
        <v>0</v>
      </c>
      <c r="FF3852" s="55">
        <v>3845</v>
      </c>
      <c r="FG3852" s="55" t="s">
        <v>1313</v>
      </c>
      <c r="FH3852" s="55" t="s">
        <v>1708</v>
      </c>
      <c r="FI3852" s="55">
        <v>9</v>
      </c>
      <c r="FJ3852" s="55">
        <v>5000</v>
      </c>
      <c r="FK3852" s="55" t="s">
        <v>1249</v>
      </c>
      <c r="FL3852" s="55">
        <v>0.7</v>
      </c>
    </row>
    <row r="3853" ht="14.25" customHeight="1" outlineLevel="1" spans="152:168">
      <c r="EV3853" s="55">
        <v>3846</v>
      </c>
      <c r="EW3853" s="55" t="s">
        <v>1706</v>
      </c>
      <c r="EX3853" s="55" t="s">
        <v>1595</v>
      </c>
      <c r="EY3853" s="55">
        <v>2</v>
      </c>
      <c r="EZ3853" s="55">
        <v>1995</v>
      </c>
      <c r="FA3853" s="55">
        <v>2999</v>
      </c>
      <c r="FB3853" s="55" t="s">
        <v>1262</v>
      </c>
      <c r="FC3853" s="55" t="s">
        <v>1258</v>
      </c>
      <c r="FD3853" s="55">
        <v>0</v>
      </c>
      <c r="FF3853" s="55">
        <v>3846</v>
      </c>
      <c r="FG3853" s="55" t="s">
        <v>1313</v>
      </c>
      <c r="FH3853" s="55" t="s">
        <v>1708</v>
      </c>
      <c r="FI3853" s="55">
        <v>9</v>
      </c>
      <c r="FJ3853" s="55">
        <v>10000</v>
      </c>
      <c r="FK3853" s="55" t="s">
        <v>1249</v>
      </c>
      <c r="FL3853" s="55">
        <v>0.7</v>
      </c>
    </row>
    <row r="3854" ht="14.25" customHeight="1" outlineLevel="1" spans="152:168">
      <c r="EV3854" s="55">
        <v>3847</v>
      </c>
      <c r="EW3854" s="55" t="s">
        <v>1706</v>
      </c>
      <c r="EX3854" s="55" t="s">
        <v>1595</v>
      </c>
      <c r="EY3854" s="55">
        <v>3</v>
      </c>
      <c r="EZ3854" s="55">
        <v>0</v>
      </c>
      <c r="FA3854" s="55">
        <v>1994</v>
      </c>
      <c r="FB3854" s="55" t="s">
        <v>1262</v>
      </c>
      <c r="FC3854" s="55" t="s">
        <v>1258</v>
      </c>
      <c r="FD3854" s="55">
        <v>0</v>
      </c>
      <c r="FF3854" s="55">
        <v>3847</v>
      </c>
      <c r="FG3854" s="55" t="s">
        <v>1313</v>
      </c>
      <c r="FH3854" s="55" t="s">
        <v>1708</v>
      </c>
      <c r="FI3854" s="55">
        <v>9</v>
      </c>
      <c r="FJ3854" s="55">
        <v>25000</v>
      </c>
      <c r="FK3854" s="55" t="s">
        <v>1249</v>
      </c>
      <c r="FL3854" s="55">
        <v>0.7</v>
      </c>
    </row>
    <row r="3855" ht="14.25" customHeight="1" outlineLevel="1" spans="152:168">
      <c r="EV3855" s="55">
        <v>3848</v>
      </c>
      <c r="EW3855" s="55" t="s">
        <v>1706</v>
      </c>
      <c r="EX3855" s="55" t="s">
        <v>1595</v>
      </c>
      <c r="EY3855" s="55">
        <v>3</v>
      </c>
      <c r="EZ3855" s="55">
        <v>1995</v>
      </c>
      <c r="FA3855" s="55">
        <v>2999</v>
      </c>
      <c r="FB3855" s="55" t="s">
        <v>1262</v>
      </c>
      <c r="FC3855" s="55" t="s">
        <v>1258</v>
      </c>
      <c r="FD3855" s="55">
        <v>0</v>
      </c>
      <c r="FF3855" s="55">
        <v>3848</v>
      </c>
      <c r="FG3855" s="55" t="s">
        <v>1313</v>
      </c>
      <c r="FH3855" s="55" t="s">
        <v>1708</v>
      </c>
      <c r="FI3855" s="55">
        <v>9</v>
      </c>
      <c r="FJ3855" s="55">
        <v>50000</v>
      </c>
      <c r="FK3855" s="55" t="s">
        <v>1249</v>
      </c>
      <c r="FL3855" s="55">
        <v>0.7</v>
      </c>
    </row>
    <row r="3856" ht="14.25" customHeight="1" outlineLevel="1" spans="152:168">
      <c r="EV3856" s="55">
        <v>3849</v>
      </c>
      <c r="EW3856" s="55" t="s">
        <v>1706</v>
      </c>
      <c r="EX3856" s="55" t="s">
        <v>1595</v>
      </c>
      <c r="EY3856" s="55">
        <v>4</v>
      </c>
      <c r="EZ3856" s="55">
        <v>0</v>
      </c>
      <c r="FA3856" s="55">
        <v>1994</v>
      </c>
      <c r="FB3856" s="55" t="s">
        <v>1262</v>
      </c>
      <c r="FC3856" s="55" t="s">
        <v>1258</v>
      </c>
      <c r="FD3856" s="55">
        <v>0</v>
      </c>
      <c r="FF3856" s="55">
        <v>3849</v>
      </c>
      <c r="FG3856" s="55" t="s">
        <v>1313</v>
      </c>
      <c r="FH3856" s="55" t="s">
        <v>1708</v>
      </c>
      <c r="FI3856" s="55">
        <v>9</v>
      </c>
      <c r="FJ3856" s="55">
        <v>80000</v>
      </c>
      <c r="FK3856" s="55" t="s">
        <v>1249</v>
      </c>
      <c r="FL3856" s="55">
        <v>0.7</v>
      </c>
    </row>
    <row r="3857" ht="14.25" customHeight="1" outlineLevel="1" spans="152:168">
      <c r="EV3857" s="55">
        <v>3850</v>
      </c>
      <c r="EW3857" s="55" t="s">
        <v>1706</v>
      </c>
      <c r="EX3857" s="55" t="s">
        <v>1595</v>
      </c>
      <c r="EY3857" s="55">
        <v>4</v>
      </c>
      <c r="EZ3857" s="55">
        <v>1995</v>
      </c>
      <c r="FA3857" s="55">
        <v>2999</v>
      </c>
      <c r="FB3857" s="55" t="s">
        <v>1262</v>
      </c>
      <c r="FC3857" s="55" t="s">
        <v>1258</v>
      </c>
      <c r="FD3857" s="55">
        <v>0</v>
      </c>
      <c r="FF3857" s="55">
        <v>3850</v>
      </c>
      <c r="FG3857" s="55" t="s">
        <v>1313</v>
      </c>
      <c r="FH3857" s="55" t="s">
        <v>1708</v>
      </c>
      <c r="FI3857" s="55">
        <v>9</v>
      </c>
      <c r="FJ3857" s="55">
        <v>130000</v>
      </c>
      <c r="FK3857" s="55" t="s">
        <v>1249</v>
      </c>
      <c r="FL3857" s="55">
        <v>0.7</v>
      </c>
    </row>
    <row r="3858" ht="14.25" customHeight="1" outlineLevel="1" spans="152:168">
      <c r="EV3858" s="55">
        <v>3851</v>
      </c>
      <c r="EW3858" s="55" t="s">
        <v>1706</v>
      </c>
      <c r="EX3858" s="55" t="s">
        <v>1531</v>
      </c>
      <c r="EY3858" s="55">
        <v>1</v>
      </c>
      <c r="EZ3858" s="55">
        <v>0</v>
      </c>
      <c r="FA3858" s="55">
        <v>1994</v>
      </c>
      <c r="FB3858" s="55" t="s">
        <v>1262</v>
      </c>
      <c r="FC3858" s="55" t="s">
        <v>1258</v>
      </c>
      <c r="FD3858" s="55">
        <v>0</v>
      </c>
      <c r="FF3858" s="55">
        <v>3851</v>
      </c>
      <c r="FG3858" s="55" t="s">
        <v>1313</v>
      </c>
      <c r="FH3858" s="55" t="s">
        <v>1708</v>
      </c>
      <c r="FI3858" s="55">
        <v>9</v>
      </c>
      <c r="FJ3858" s="55">
        <v>260000</v>
      </c>
      <c r="FK3858" s="55" t="s">
        <v>1249</v>
      </c>
      <c r="FL3858" s="55">
        <v>0.7</v>
      </c>
    </row>
    <row r="3859" ht="14.25" customHeight="1" outlineLevel="1" spans="152:168">
      <c r="EV3859" s="55">
        <v>3852</v>
      </c>
      <c r="EW3859" s="55" t="s">
        <v>1706</v>
      </c>
      <c r="EX3859" s="55" t="s">
        <v>1531</v>
      </c>
      <c r="EY3859" s="55">
        <v>1</v>
      </c>
      <c r="EZ3859" s="55">
        <v>1995</v>
      </c>
      <c r="FA3859" s="55">
        <v>2999</v>
      </c>
      <c r="FB3859" s="55" t="s">
        <v>1262</v>
      </c>
      <c r="FC3859" s="55" t="s">
        <v>1258</v>
      </c>
      <c r="FD3859" s="55">
        <v>0</v>
      </c>
      <c r="FF3859" s="55">
        <v>3852</v>
      </c>
      <c r="FG3859" s="55" t="s">
        <v>1313</v>
      </c>
      <c r="FH3859" s="55" t="s">
        <v>1708</v>
      </c>
      <c r="FI3859" s="55">
        <v>9</v>
      </c>
      <c r="FJ3859" s="55">
        <v>400000</v>
      </c>
      <c r="FK3859" s="55" t="s">
        <v>1249</v>
      </c>
      <c r="FL3859" s="55">
        <v>0.7</v>
      </c>
    </row>
    <row r="3860" ht="14.25" customHeight="1" outlineLevel="1" spans="152:168">
      <c r="EV3860" s="55">
        <v>3853</v>
      </c>
      <c r="EW3860" s="55" t="s">
        <v>1706</v>
      </c>
      <c r="EX3860" s="55" t="s">
        <v>1531</v>
      </c>
      <c r="EY3860" s="55">
        <v>2</v>
      </c>
      <c r="EZ3860" s="55">
        <v>0</v>
      </c>
      <c r="FA3860" s="55">
        <v>1994</v>
      </c>
      <c r="FB3860" s="55" t="s">
        <v>1262</v>
      </c>
      <c r="FC3860" s="55" t="s">
        <v>1258</v>
      </c>
      <c r="FD3860" s="55">
        <v>0</v>
      </c>
      <c r="FF3860" s="55">
        <v>3853</v>
      </c>
      <c r="FG3860" s="55" t="s">
        <v>1313</v>
      </c>
      <c r="FH3860" s="55" t="s">
        <v>1708</v>
      </c>
      <c r="FI3860" s="55">
        <v>9</v>
      </c>
      <c r="FJ3860" s="55">
        <v>530000</v>
      </c>
      <c r="FK3860" s="55" t="s">
        <v>1249</v>
      </c>
      <c r="FL3860" s="55">
        <v>0.7</v>
      </c>
    </row>
    <row r="3861" ht="14.25" customHeight="1" outlineLevel="1" spans="152:168">
      <c r="EV3861" s="55">
        <v>3854</v>
      </c>
      <c r="EW3861" s="55" t="s">
        <v>1706</v>
      </c>
      <c r="EX3861" s="55" t="s">
        <v>1531</v>
      </c>
      <c r="EY3861" s="55">
        <v>2</v>
      </c>
      <c r="EZ3861" s="55">
        <v>1995</v>
      </c>
      <c r="FA3861" s="55">
        <v>2999</v>
      </c>
      <c r="FB3861" s="55" t="s">
        <v>1262</v>
      </c>
      <c r="FC3861" s="55" t="s">
        <v>1258</v>
      </c>
      <c r="FD3861" s="55">
        <v>0</v>
      </c>
      <c r="FF3861" s="55">
        <v>3854</v>
      </c>
      <c r="FG3861" s="55" t="s">
        <v>1313</v>
      </c>
      <c r="FH3861" s="55" t="s">
        <v>1708</v>
      </c>
      <c r="FI3861" s="55">
        <v>9</v>
      </c>
      <c r="FJ3861" s="55">
        <v>540000</v>
      </c>
      <c r="FK3861" s="55" t="s">
        <v>1249</v>
      </c>
      <c r="FL3861" s="55">
        <v>0.7</v>
      </c>
    </row>
    <row r="3862" ht="14.25" customHeight="1" outlineLevel="1" spans="152:168">
      <c r="EV3862" s="55">
        <v>3855</v>
      </c>
      <c r="EW3862" s="55" t="s">
        <v>1706</v>
      </c>
      <c r="EX3862" s="55" t="s">
        <v>1701</v>
      </c>
      <c r="EY3862" s="55">
        <v>1</v>
      </c>
      <c r="EZ3862" s="55">
        <v>0</v>
      </c>
      <c r="FA3862" s="55">
        <v>1994</v>
      </c>
      <c r="FB3862" s="55" t="s">
        <v>1262</v>
      </c>
      <c r="FC3862" s="55" t="s">
        <v>1258</v>
      </c>
      <c r="FD3862" s="55">
        <v>0</v>
      </c>
      <c r="FF3862" s="55">
        <v>3855</v>
      </c>
      <c r="FG3862" s="55" t="s">
        <v>1313</v>
      </c>
      <c r="FH3862" s="55" t="s">
        <v>2278</v>
      </c>
      <c r="FI3862" s="55">
        <v>1</v>
      </c>
      <c r="FJ3862" s="55">
        <v>0</v>
      </c>
      <c r="FK3862" s="55" t="s">
        <v>1249</v>
      </c>
      <c r="FL3862" s="55">
        <v>0.3</v>
      </c>
    </row>
    <row r="3863" ht="14.25" customHeight="1" outlineLevel="1" spans="152:168">
      <c r="EV3863" s="55">
        <v>3856</v>
      </c>
      <c r="EW3863" s="55" t="s">
        <v>1706</v>
      </c>
      <c r="EX3863" s="55" t="s">
        <v>1701</v>
      </c>
      <c r="EY3863" s="55">
        <v>1</v>
      </c>
      <c r="EZ3863" s="55">
        <v>1995</v>
      </c>
      <c r="FA3863" s="55">
        <v>2999</v>
      </c>
      <c r="FB3863" s="55" t="s">
        <v>1262</v>
      </c>
      <c r="FC3863" s="55" t="s">
        <v>1258</v>
      </c>
      <c r="FD3863" s="55">
        <v>0</v>
      </c>
      <c r="FF3863" s="55">
        <v>3856</v>
      </c>
      <c r="FG3863" s="55" t="s">
        <v>1313</v>
      </c>
      <c r="FH3863" s="55" t="s">
        <v>2278</v>
      </c>
      <c r="FI3863" s="55">
        <v>1</v>
      </c>
      <c r="FJ3863" s="55">
        <v>1000</v>
      </c>
      <c r="FK3863" s="55" t="s">
        <v>1249</v>
      </c>
      <c r="FL3863" s="55">
        <v>0.3</v>
      </c>
    </row>
    <row r="3864" ht="14.25" customHeight="1" outlineLevel="1" spans="152:168">
      <c r="EV3864" s="55">
        <v>3857</v>
      </c>
      <c r="EW3864" s="55" t="s">
        <v>1706</v>
      </c>
      <c r="EX3864" s="55" t="s">
        <v>1756</v>
      </c>
      <c r="EY3864" s="55">
        <v>1</v>
      </c>
      <c r="EZ3864" s="55">
        <v>0</v>
      </c>
      <c r="FA3864" s="55">
        <v>1994</v>
      </c>
      <c r="FB3864" s="55" t="s">
        <v>1361</v>
      </c>
      <c r="FC3864" s="55" t="s">
        <v>1258</v>
      </c>
      <c r="FD3864" s="55">
        <v>3.12</v>
      </c>
      <c r="FF3864" s="55">
        <v>3857</v>
      </c>
      <c r="FG3864" s="55" t="s">
        <v>1313</v>
      </c>
      <c r="FH3864" s="55" t="s">
        <v>2278</v>
      </c>
      <c r="FI3864" s="55">
        <v>1</v>
      </c>
      <c r="FJ3864" s="55">
        <v>2500</v>
      </c>
      <c r="FK3864" s="55" t="s">
        <v>1249</v>
      </c>
      <c r="FL3864" s="55">
        <v>0.3</v>
      </c>
    </row>
    <row r="3865" ht="14.25" customHeight="1" outlineLevel="1" spans="152:168">
      <c r="EV3865" s="55">
        <v>3858</v>
      </c>
      <c r="EW3865" s="55" t="s">
        <v>1706</v>
      </c>
      <c r="EX3865" s="55" t="s">
        <v>1756</v>
      </c>
      <c r="EY3865" s="55">
        <v>1</v>
      </c>
      <c r="EZ3865" s="55">
        <v>1995</v>
      </c>
      <c r="FA3865" s="55">
        <v>2999</v>
      </c>
      <c r="FB3865" s="55" t="s">
        <v>1361</v>
      </c>
      <c r="FC3865" s="55" t="s">
        <v>1258</v>
      </c>
      <c r="FD3865" s="55">
        <v>3.12</v>
      </c>
      <c r="FF3865" s="55">
        <v>3858</v>
      </c>
      <c r="FG3865" s="55" t="s">
        <v>1313</v>
      </c>
      <c r="FH3865" s="55" t="s">
        <v>2278</v>
      </c>
      <c r="FI3865" s="55">
        <v>1</v>
      </c>
      <c r="FJ3865" s="55">
        <v>5000</v>
      </c>
      <c r="FK3865" s="55" t="s">
        <v>1249</v>
      </c>
      <c r="FL3865" s="55">
        <v>0.3</v>
      </c>
    </row>
    <row r="3866" ht="14.25" customHeight="1" outlineLevel="1" spans="152:168">
      <c r="EV3866" s="55">
        <v>3859</v>
      </c>
      <c r="EW3866" s="55" t="s">
        <v>1706</v>
      </c>
      <c r="EX3866" s="55" t="s">
        <v>1756</v>
      </c>
      <c r="EY3866" s="55">
        <v>2</v>
      </c>
      <c r="EZ3866" s="55">
        <v>0</v>
      </c>
      <c r="FA3866" s="55">
        <v>1994</v>
      </c>
      <c r="FB3866" s="55" t="s">
        <v>1361</v>
      </c>
      <c r="FC3866" s="55" t="s">
        <v>1258</v>
      </c>
      <c r="FD3866" s="55">
        <v>2.94</v>
      </c>
      <c r="FF3866" s="55">
        <v>3859</v>
      </c>
      <c r="FG3866" s="55" t="s">
        <v>1313</v>
      </c>
      <c r="FH3866" s="55" t="s">
        <v>2278</v>
      </c>
      <c r="FI3866" s="55">
        <v>1</v>
      </c>
      <c r="FJ3866" s="55">
        <v>10000</v>
      </c>
      <c r="FK3866" s="55" t="s">
        <v>1249</v>
      </c>
      <c r="FL3866" s="55">
        <v>0.3</v>
      </c>
    </row>
    <row r="3867" ht="14.25" customHeight="1" outlineLevel="1" spans="152:168">
      <c r="EV3867" s="55">
        <v>3860</v>
      </c>
      <c r="EW3867" s="55" t="s">
        <v>1706</v>
      </c>
      <c r="EX3867" s="55" t="s">
        <v>1756</v>
      </c>
      <c r="EY3867" s="55">
        <v>2</v>
      </c>
      <c r="EZ3867" s="55">
        <v>1995</v>
      </c>
      <c r="FA3867" s="55">
        <v>2999</v>
      </c>
      <c r="FB3867" s="55" t="s">
        <v>1361</v>
      </c>
      <c r="FC3867" s="55" t="s">
        <v>1258</v>
      </c>
      <c r="FD3867" s="55">
        <v>2.94</v>
      </c>
      <c r="FF3867" s="55">
        <v>3860</v>
      </c>
      <c r="FG3867" s="55" t="s">
        <v>1313</v>
      </c>
      <c r="FH3867" s="55" t="s">
        <v>2278</v>
      </c>
      <c r="FI3867" s="55">
        <v>1</v>
      </c>
      <c r="FJ3867" s="55">
        <v>25000</v>
      </c>
      <c r="FK3867" s="55" t="s">
        <v>1249</v>
      </c>
      <c r="FL3867" s="55">
        <v>0.3</v>
      </c>
    </row>
    <row r="3868" ht="14.25" customHeight="1" outlineLevel="1" spans="152:168">
      <c r="EV3868" s="55">
        <v>3861</v>
      </c>
      <c r="EW3868" s="55" t="s">
        <v>1706</v>
      </c>
      <c r="EX3868" s="55" t="s">
        <v>1756</v>
      </c>
      <c r="EY3868" s="55">
        <v>3</v>
      </c>
      <c r="EZ3868" s="55">
        <v>0</v>
      </c>
      <c r="FA3868" s="55">
        <v>1994</v>
      </c>
      <c r="FB3868" s="55" t="s">
        <v>1262</v>
      </c>
      <c r="FC3868" s="55" t="s">
        <v>1258</v>
      </c>
      <c r="FD3868" s="55">
        <v>0</v>
      </c>
      <c r="FF3868" s="55">
        <v>3861</v>
      </c>
      <c r="FG3868" s="55" t="s">
        <v>1313</v>
      </c>
      <c r="FH3868" s="55" t="s">
        <v>2278</v>
      </c>
      <c r="FI3868" s="55">
        <v>1</v>
      </c>
      <c r="FJ3868" s="55">
        <v>50000</v>
      </c>
      <c r="FK3868" s="55" t="s">
        <v>1249</v>
      </c>
      <c r="FL3868" s="55">
        <v>0.3</v>
      </c>
    </row>
    <row r="3869" ht="14.25" customHeight="1" outlineLevel="1" spans="152:168">
      <c r="EV3869" s="55">
        <v>3862</v>
      </c>
      <c r="EW3869" s="55" t="s">
        <v>1706</v>
      </c>
      <c r="EX3869" s="55" t="s">
        <v>1756</v>
      </c>
      <c r="EY3869" s="55">
        <v>3</v>
      </c>
      <c r="EZ3869" s="55">
        <v>1995</v>
      </c>
      <c r="FA3869" s="55">
        <v>2999</v>
      </c>
      <c r="FB3869" s="55" t="s">
        <v>1262</v>
      </c>
      <c r="FC3869" s="55" t="s">
        <v>1258</v>
      </c>
      <c r="FD3869" s="55">
        <v>0</v>
      </c>
      <c r="FF3869" s="55">
        <v>3862</v>
      </c>
      <c r="FG3869" s="55" t="s">
        <v>1313</v>
      </c>
      <c r="FH3869" s="55" t="s">
        <v>2278</v>
      </c>
      <c r="FI3869" s="55">
        <v>1</v>
      </c>
      <c r="FJ3869" s="55">
        <v>80000</v>
      </c>
      <c r="FK3869" s="55" t="s">
        <v>1249</v>
      </c>
      <c r="FL3869" s="55">
        <v>0.3</v>
      </c>
    </row>
    <row r="3870" ht="14.25" customHeight="1" outlineLevel="1" spans="152:168">
      <c r="EV3870" s="55">
        <v>3863</v>
      </c>
      <c r="EW3870" s="55" t="s">
        <v>1706</v>
      </c>
      <c r="EX3870" s="55" t="s">
        <v>1410</v>
      </c>
      <c r="EY3870" s="55">
        <v>1</v>
      </c>
      <c r="EZ3870" s="55">
        <v>0</v>
      </c>
      <c r="FA3870" s="55">
        <v>1994</v>
      </c>
      <c r="FB3870" s="55" t="s">
        <v>1361</v>
      </c>
      <c r="FC3870" s="55" t="s">
        <v>1258</v>
      </c>
      <c r="FD3870" s="55">
        <v>2.5</v>
      </c>
      <c r="FF3870" s="55">
        <v>3863</v>
      </c>
      <c r="FG3870" s="55" t="s">
        <v>1313</v>
      </c>
      <c r="FH3870" s="55" t="s">
        <v>2278</v>
      </c>
      <c r="FI3870" s="55">
        <v>1</v>
      </c>
      <c r="FJ3870" s="55">
        <v>130000</v>
      </c>
      <c r="FK3870" s="55" t="s">
        <v>1249</v>
      </c>
      <c r="FL3870" s="55">
        <v>0.3</v>
      </c>
    </row>
    <row r="3871" ht="14.25" customHeight="1" outlineLevel="1" spans="152:168">
      <c r="EV3871" s="55">
        <v>3864</v>
      </c>
      <c r="EW3871" s="55" t="s">
        <v>1706</v>
      </c>
      <c r="EX3871" s="55" t="s">
        <v>1410</v>
      </c>
      <c r="EY3871" s="55">
        <v>1</v>
      </c>
      <c r="EZ3871" s="55">
        <v>1995</v>
      </c>
      <c r="FA3871" s="55">
        <v>2999</v>
      </c>
      <c r="FB3871" s="55" t="s">
        <v>1361</v>
      </c>
      <c r="FC3871" s="55" t="s">
        <v>1258</v>
      </c>
      <c r="FD3871" s="55">
        <v>2.5</v>
      </c>
      <c r="FF3871" s="55">
        <v>3864</v>
      </c>
      <c r="FG3871" s="55" t="s">
        <v>1313</v>
      </c>
      <c r="FH3871" s="55" t="s">
        <v>2278</v>
      </c>
      <c r="FI3871" s="55">
        <v>1</v>
      </c>
      <c r="FJ3871" s="55">
        <v>260000</v>
      </c>
      <c r="FK3871" s="55" t="s">
        <v>1249</v>
      </c>
      <c r="FL3871" s="55">
        <v>0.3</v>
      </c>
    </row>
    <row r="3872" ht="14.25" customHeight="1" outlineLevel="1" spans="152:168">
      <c r="EV3872" s="55">
        <v>3865</v>
      </c>
      <c r="EW3872" s="55" t="s">
        <v>1706</v>
      </c>
      <c r="EX3872" s="55" t="s">
        <v>1410</v>
      </c>
      <c r="EY3872" s="55">
        <v>2</v>
      </c>
      <c r="EZ3872" s="55">
        <v>0</v>
      </c>
      <c r="FA3872" s="55">
        <v>1994</v>
      </c>
      <c r="FB3872" s="55" t="s">
        <v>1361</v>
      </c>
      <c r="FC3872" s="55" t="s">
        <v>1258</v>
      </c>
      <c r="FD3872" s="55">
        <v>2.5</v>
      </c>
      <c r="FF3872" s="55">
        <v>3865</v>
      </c>
      <c r="FG3872" s="55" t="s">
        <v>1313</v>
      </c>
      <c r="FH3872" s="55" t="s">
        <v>2278</v>
      </c>
      <c r="FI3872" s="55">
        <v>1</v>
      </c>
      <c r="FJ3872" s="55">
        <v>400000</v>
      </c>
      <c r="FK3872" s="55" t="s">
        <v>1249</v>
      </c>
      <c r="FL3872" s="55">
        <v>0.3</v>
      </c>
    </row>
    <row r="3873" ht="14.25" customHeight="1" outlineLevel="1" spans="152:168">
      <c r="EV3873" s="55">
        <v>3866</v>
      </c>
      <c r="EW3873" s="55" t="s">
        <v>1706</v>
      </c>
      <c r="EX3873" s="55" t="s">
        <v>1410</v>
      </c>
      <c r="EY3873" s="55">
        <v>2</v>
      </c>
      <c r="EZ3873" s="55">
        <v>1995</v>
      </c>
      <c r="FA3873" s="55">
        <v>2999</v>
      </c>
      <c r="FB3873" s="55" t="s">
        <v>1361</v>
      </c>
      <c r="FC3873" s="55" t="s">
        <v>1258</v>
      </c>
      <c r="FD3873" s="55">
        <v>2.5</v>
      </c>
      <c r="FF3873" s="55">
        <v>3866</v>
      </c>
      <c r="FG3873" s="55" t="s">
        <v>1313</v>
      </c>
      <c r="FH3873" s="55" t="s">
        <v>2278</v>
      </c>
      <c r="FI3873" s="55">
        <v>1</v>
      </c>
      <c r="FJ3873" s="55">
        <v>530000</v>
      </c>
      <c r="FK3873" s="55" t="s">
        <v>1249</v>
      </c>
      <c r="FL3873" s="55">
        <v>0.3</v>
      </c>
    </row>
    <row r="3874" ht="14.25" customHeight="1" outlineLevel="1" spans="152:168">
      <c r="EV3874" s="55">
        <v>3867</v>
      </c>
      <c r="EW3874" s="55" t="s">
        <v>1706</v>
      </c>
      <c r="EX3874" s="55" t="s">
        <v>1410</v>
      </c>
      <c r="EY3874" s="55">
        <v>3</v>
      </c>
      <c r="EZ3874" s="55">
        <v>0</v>
      </c>
      <c r="FA3874" s="55">
        <v>1994</v>
      </c>
      <c r="FB3874" s="55" t="s">
        <v>1361</v>
      </c>
      <c r="FC3874" s="55" t="s">
        <v>1258</v>
      </c>
      <c r="FD3874" s="55">
        <v>2.5</v>
      </c>
      <c r="FF3874" s="55">
        <v>3867</v>
      </c>
      <c r="FG3874" s="55" t="s">
        <v>1313</v>
      </c>
      <c r="FH3874" s="55" t="s">
        <v>2278</v>
      </c>
      <c r="FI3874" s="55">
        <v>1</v>
      </c>
      <c r="FJ3874" s="55">
        <v>540000</v>
      </c>
      <c r="FK3874" s="55" t="s">
        <v>1249</v>
      </c>
      <c r="FL3874" s="55">
        <v>0.3</v>
      </c>
    </row>
    <row r="3875" ht="14.25" customHeight="1" outlineLevel="1" spans="152:168">
      <c r="EV3875" s="55">
        <v>3868</v>
      </c>
      <c r="EW3875" s="55" t="s">
        <v>1706</v>
      </c>
      <c r="EX3875" s="55" t="s">
        <v>1410</v>
      </c>
      <c r="EY3875" s="55">
        <v>3</v>
      </c>
      <c r="EZ3875" s="55">
        <v>1995</v>
      </c>
      <c r="FA3875" s="55">
        <v>2999</v>
      </c>
      <c r="FB3875" s="55" t="s">
        <v>1361</v>
      </c>
      <c r="FC3875" s="55" t="s">
        <v>1258</v>
      </c>
      <c r="FD3875" s="55">
        <v>2.5</v>
      </c>
      <c r="FF3875" s="55">
        <v>3868</v>
      </c>
      <c r="FG3875" s="55" t="s">
        <v>1313</v>
      </c>
      <c r="FH3875" s="55" t="s">
        <v>1995</v>
      </c>
      <c r="FI3875" s="55">
        <v>1</v>
      </c>
      <c r="FJ3875" s="55">
        <v>0</v>
      </c>
      <c r="FK3875" s="55" t="s">
        <v>1249</v>
      </c>
      <c r="FL3875" s="55">
        <v>0.39</v>
      </c>
    </row>
    <row r="3876" ht="14.25" customHeight="1" outlineLevel="1" spans="152:168">
      <c r="EV3876" s="55">
        <v>3869</v>
      </c>
      <c r="EW3876" s="55" t="s">
        <v>1706</v>
      </c>
      <c r="EX3876" s="55" t="s">
        <v>1410</v>
      </c>
      <c r="EY3876" s="55">
        <v>4</v>
      </c>
      <c r="EZ3876" s="55">
        <v>0</v>
      </c>
      <c r="FA3876" s="55">
        <v>1994</v>
      </c>
      <c r="FB3876" s="55" t="s">
        <v>1361</v>
      </c>
      <c r="FC3876" s="55" t="s">
        <v>1258</v>
      </c>
      <c r="FD3876" s="55">
        <v>2.5</v>
      </c>
      <c r="FF3876" s="55">
        <v>3869</v>
      </c>
      <c r="FG3876" s="55" t="s">
        <v>1313</v>
      </c>
      <c r="FH3876" s="55" t="s">
        <v>1995</v>
      </c>
      <c r="FI3876" s="55">
        <v>1</v>
      </c>
      <c r="FJ3876" s="55">
        <v>1000</v>
      </c>
      <c r="FK3876" s="55" t="s">
        <v>1249</v>
      </c>
      <c r="FL3876" s="55">
        <v>0.39</v>
      </c>
    </row>
    <row r="3877" ht="14.25" customHeight="1" outlineLevel="1" spans="152:168">
      <c r="EV3877" s="55">
        <v>3870</v>
      </c>
      <c r="EW3877" s="55" t="s">
        <v>1706</v>
      </c>
      <c r="EX3877" s="55" t="s">
        <v>1410</v>
      </c>
      <c r="EY3877" s="55">
        <v>4</v>
      </c>
      <c r="EZ3877" s="55">
        <v>1995</v>
      </c>
      <c r="FA3877" s="55">
        <v>2999</v>
      </c>
      <c r="FB3877" s="55" t="s">
        <v>1361</v>
      </c>
      <c r="FC3877" s="55" t="s">
        <v>1258</v>
      </c>
      <c r="FD3877" s="55">
        <v>2.5</v>
      </c>
      <c r="FF3877" s="55">
        <v>3870</v>
      </c>
      <c r="FG3877" s="55" t="s">
        <v>1313</v>
      </c>
      <c r="FH3877" s="55" t="s">
        <v>1995</v>
      </c>
      <c r="FI3877" s="55">
        <v>1</v>
      </c>
      <c r="FJ3877" s="55">
        <v>2500</v>
      </c>
      <c r="FK3877" s="55" t="s">
        <v>1249</v>
      </c>
      <c r="FL3877" s="55">
        <v>0.37</v>
      </c>
    </row>
    <row r="3878" ht="14.25" customHeight="1" outlineLevel="1" spans="152:168">
      <c r="EV3878" s="55">
        <v>3871</v>
      </c>
      <c r="EW3878" s="55" t="s">
        <v>1706</v>
      </c>
      <c r="EX3878" s="55" t="s">
        <v>1410</v>
      </c>
      <c r="EY3878" s="55">
        <v>5</v>
      </c>
      <c r="EZ3878" s="55">
        <v>0</v>
      </c>
      <c r="FA3878" s="55">
        <v>1994</v>
      </c>
      <c r="FB3878" s="55" t="s">
        <v>1361</v>
      </c>
      <c r="FC3878" s="55" t="s">
        <v>1258</v>
      </c>
      <c r="FD3878" s="55">
        <v>2.5</v>
      </c>
      <c r="FF3878" s="55">
        <v>3871</v>
      </c>
      <c r="FG3878" s="55" t="s">
        <v>1313</v>
      </c>
      <c r="FH3878" s="55" t="s">
        <v>1995</v>
      </c>
      <c r="FI3878" s="55">
        <v>1</v>
      </c>
      <c r="FJ3878" s="55">
        <v>5000</v>
      </c>
      <c r="FK3878" s="55" t="s">
        <v>1249</v>
      </c>
      <c r="FL3878" s="55">
        <v>0.37</v>
      </c>
    </row>
    <row r="3879" ht="14.25" customHeight="1" outlineLevel="1" spans="152:168">
      <c r="EV3879" s="55">
        <v>3872</v>
      </c>
      <c r="EW3879" s="55" t="s">
        <v>1706</v>
      </c>
      <c r="EX3879" s="55" t="s">
        <v>1410</v>
      </c>
      <c r="EY3879" s="55">
        <v>5</v>
      </c>
      <c r="EZ3879" s="55">
        <v>1995</v>
      </c>
      <c r="FA3879" s="55">
        <v>2999</v>
      </c>
      <c r="FB3879" s="55" t="s">
        <v>1361</v>
      </c>
      <c r="FC3879" s="55" t="s">
        <v>1258</v>
      </c>
      <c r="FD3879" s="55">
        <v>2.5</v>
      </c>
      <c r="FF3879" s="55">
        <v>3872</v>
      </c>
      <c r="FG3879" s="55" t="s">
        <v>1313</v>
      </c>
      <c r="FH3879" s="55" t="s">
        <v>1995</v>
      </c>
      <c r="FI3879" s="55">
        <v>1</v>
      </c>
      <c r="FJ3879" s="55">
        <v>10000</v>
      </c>
      <c r="FK3879" s="55" t="s">
        <v>1249</v>
      </c>
      <c r="FL3879" s="55">
        <v>0.37</v>
      </c>
    </row>
    <row r="3880" ht="14.25" customHeight="1" outlineLevel="1" spans="152:168">
      <c r="EV3880" s="55">
        <v>3873</v>
      </c>
      <c r="EW3880" s="55" t="s">
        <v>1706</v>
      </c>
      <c r="EX3880" s="55" t="s">
        <v>1410</v>
      </c>
      <c r="EY3880" s="55">
        <v>6</v>
      </c>
      <c r="EZ3880" s="55">
        <v>0</v>
      </c>
      <c r="FA3880" s="55">
        <v>1994</v>
      </c>
      <c r="FB3880" s="55" t="s">
        <v>1262</v>
      </c>
      <c r="FC3880" s="55" t="s">
        <v>1258</v>
      </c>
      <c r="FD3880" s="55">
        <v>0</v>
      </c>
      <c r="FF3880" s="55">
        <v>3873</v>
      </c>
      <c r="FG3880" s="55" t="s">
        <v>1313</v>
      </c>
      <c r="FH3880" s="55" t="s">
        <v>1995</v>
      </c>
      <c r="FI3880" s="55">
        <v>1</v>
      </c>
      <c r="FJ3880" s="55">
        <v>25000</v>
      </c>
      <c r="FK3880" s="55" t="s">
        <v>1249</v>
      </c>
      <c r="FL3880" s="55">
        <v>0.35</v>
      </c>
    </row>
    <row r="3881" ht="14.25" customHeight="1" outlineLevel="1" spans="152:168">
      <c r="EV3881" s="55">
        <v>3874</v>
      </c>
      <c r="EW3881" s="55" t="s">
        <v>1706</v>
      </c>
      <c r="EX3881" s="55" t="s">
        <v>1410</v>
      </c>
      <c r="EY3881" s="55">
        <v>6</v>
      </c>
      <c r="EZ3881" s="55">
        <v>1995</v>
      </c>
      <c r="FA3881" s="55">
        <v>2999</v>
      </c>
      <c r="FB3881" s="55" t="s">
        <v>1262</v>
      </c>
      <c r="FC3881" s="55" t="s">
        <v>1258</v>
      </c>
      <c r="FD3881" s="55">
        <v>0</v>
      </c>
      <c r="FF3881" s="55">
        <v>3874</v>
      </c>
      <c r="FG3881" s="55" t="s">
        <v>1313</v>
      </c>
      <c r="FH3881" s="55" t="s">
        <v>1995</v>
      </c>
      <c r="FI3881" s="55">
        <v>1</v>
      </c>
      <c r="FJ3881" s="55">
        <v>50000</v>
      </c>
      <c r="FK3881" s="55" t="s">
        <v>1249</v>
      </c>
      <c r="FL3881" s="55">
        <v>0.35</v>
      </c>
    </row>
    <row r="3882" ht="14.25" customHeight="1" outlineLevel="1" spans="152:168">
      <c r="EV3882" s="55">
        <v>3875</v>
      </c>
      <c r="EW3882" s="55" t="s">
        <v>1706</v>
      </c>
      <c r="EX3882" s="55" t="s">
        <v>1810</v>
      </c>
      <c r="EY3882" s="55">
        <v>1</v>
      </c>
      <c r="EZ3882" s="55">
        <v>0</v>
      </c>
      <c r="FA3882" s="55">
        <v>1994</v>
      </c>
      <c r="FB3882" s="55" t="s">
        <v>1361</v>
      </c>
      <c r="FC3882" s="55" t="s">
        <v>1258</v>
      </c>
      <c r="FD3882" s="55">
        <v>2.5</v>
      </c>
      <c r="FF3882" s="55">
        <v>3875</v>
      </c>
      <c r="FG3882" s="55" t="s">
        <v>1313</v>
      </c>
      <c r="FH3882" s="55" t="s">
        <v>1995</v>
      </c>
      <c r="FI3882" s="55">
        <v>1</v>
      </c>
      <c r="FJ3882" s="55">
        <v>80000</v>
      </c>
      <c r="FK3882" s="55" t="s">
        <v>1249</v>
      </c>
      <c r="FL3882" s="55">
        <v>0.35</v>
      </c>
    </row>
    <row r="3883" ht="14.25" customHeight="1" outlineLevel="1" spans="152:168">
      <c r="EV3883" s="55">
        <v>3876</v>
      </c>
      <c r="EW3883" s="55" t="s">
        <v>1706</v>
      </c>
      <c r="EX3883" s="55" t="s">
        <v>1810</v>
      </c>
      <c r="EY3883" s="55">
        <v>1</v>
      </c>
      <c r="EZ3883" s="55">
        <v>1995</v>
      </c>
      <c r="FA3883" s="55">
        <v>2999</v>
      </c>
      <c r="FB3883" s="55" t="s">
        <v>1361</v>
      </c>
      <c r="FC3883" s="55" t="s">
        <v>1258</v>
      </c>
      <c r="FD3883" s="55">
        <v>2.5</v>
      </c>
      <c r="FF3883" s="55">
        <v>3876</v>
      </c>
      <c r="FG3883" s="55" t="s">
        <v>1313</v>
      </c>
      <c r="FH3883" s="55" t="s">
        <v>1995</v>
      </c>
      <c r="FI3883" s="55">
        <v>1</v>
      </c>
      <c r="FJ3883" s="55">
        <v>130000</v>
      </c>
      <c r="FK3883" s="55" t="s">
        <v>1249</v>
      </c>
      <c r="FL3883" s="55">
        <v>0.35</v>
      </c>
    </row>
    <row r="3884" ht="14.25" customHeight="1" outlineLevel="1" spans="152:168">
      <c r="EV3884" s="55">
        <v>3877</v>
      </c>
      <c r="EW3884" s="55" t="s">
        <v>1706</v>
      </c>
      <c r="EX3884" s="55" t="s">
        <v>1810</v>
      </c>
      <c r="EY3884" s="55">
        <v>2</v>
      </c>
      <c r="EZ3884" s="55">
        <v>0</v>
      </c>
      <c r="FA3884" s="55">
        <v>1994</v>
      </c>
      <c r="FB3884" s="55" t="s">
        <v>1361</v>
      </c>
      <c r="FC3884" s="55" t="s">
        <v>1258</v>
      </c>
      <c r="FD3884" s="55">
        <v>2.5</v>
      </c>
      <c r="FF3884" s="55">
        <v>3877</v>
      </c>
      <c r="FG3884" s="55" t="s">
        <v>1313</v>
      </c>
      <c r="FH3884" s="55" t="s">
        <v>1995</v>
      </c>
      <c r="FI3884" s="55">
        <v>1</v>
      </c>
      <c r="FJ3884" s="55">
        <v>260000</v>
      </c>
      <c r="FK3884" s="55" t="s">
        <v>1249</v>
      </c>
      <c r="FL3884" s="55">
        <v>0.35</v>
      </c>
    </row>
    <row r="3885" ht="14.25" customHeight="1" outlineLevel="1" spans="152:168">
      <c r="EV3885" s="55">
        <v>3878</v>
      </c>
      <c r="EW3885" s="55" t="s">
        <v>1706</v>
      </c>
      <c r="EX3885" s="55" t="s">
        <v>1810</v>
      </c>
      <c r="EY3885" s="55">
        <v>2</v>
      </c>
      <c r="EZ3885" s="55">
        <v>1995</v>
      </c>
      <c r="FA3885" s="55">
        <v>2999</v>
      </c>
      <c r="FB3885" s="55" t="s">
        <v>1361</v>
      </c>
      <c r="FC3885" s="55" t="s">
        <v>1258</v>
      </c>
      <c r="FD3885" s="55">
        <v>2.5</v>
      </c>
      <c r="FF3885" s="55">
        <v>3878</v>
      </c>
      <c r="FG3885" s="55" t="s">
        <v>1313</v>
      </c>
      <c r="FH3885" s="55" t="s">
        <v>1995</v>
      </c>
      <c r="FI3885" s="55">
        <v>1</v>
      </c>
      <c r="FJ3885" s="55">
        <v>400000</v>
      </c>
      <c r="FK3885" s="55" t="s">
        <v>1249</v>
      </c>
      <c r="FL3885" s="55">
        <v>0.35</v>
      </c>
    </row>
    <row r="3886" ht="14.25" customHeight="1" outlineLevel="1" spans="152:168">
      <c r="EV3886" s="55">
        <v>3879</v>
      </c>
      <c r="EW3886" s="55" t="s">
        <v>1706</v>
      </c>
      <c r="EX3886" s="55" t="s">
        <v>1810</v>
      </c>
      <c r="EY3886" s="55">
        <v>3</v>
      </c>
      <c r="EZ3886" s="55">
        <v>0</v>
      </c>
      <c r="FA3886" s="55">
        <v>1994</v>
      </c>
      <c r="FB3886" s="55" t="s">
        <v>1262</v>
      </c>
      <c r="FC3886" s="55" t="s">
        <v>1258</v>
      </c>
      <c r="FD3886" s="55">
        <v>0</v>
      </c>
      <c r="FF3886" s="55">
        <v>3879</v>
      </c>
      <c r="FG3886" s="55" t="s">
        <v>1313</v>
      </c>
      <c r="FH3886" s="55" t="s">
        <v>1995</v>
      </c>
      <c r="FI3886" s="55">
        <v>1</v>
      </c>
      <c r="FJ3886" s="55">
        <v>530000</v>
      </c>
      <c r="FK3886" s="55" t="s">
        <v>1249</v>
      </c>
      <c r="FL3886" s="55">
        <v>0.35</v>
      </c>
    </row>
    <row r="3887" ht="14.25" customHeight="1" outlineLevel="1" spans="152:168">
      <c r="EV3887" s="55">
        <v>3880</v>
      </c>
      <c r="EW3887" s="55" t="s">
        <v>1706</v>
      </c>
      <c r="EX3887" s="55" t="s">
        <v>1810</v>
      </c>
      <c r="EY3887" s="55">
        <v>3</v>
      </c>
      <c r="EZ3887" s="55">
        <v>1995</v>
      </c>
      <c r="FA3887" s="55">
        <v>2999</v>
      </c>
      <c r="FB3887" s="55" t="s">
        <v>1262</v>
      </c>
      <c r="FC3887" s="55" t="s">
        <v>1258</v>
      </c>
      <c r="FD3887" s="55">
        <v>0</v>
      </c>
      <c r="FF3887" s="55">
        <v>3880</v>
      </c>
      <c r="FG3887" s="55" t="s">
        <v>1313</v>
      </c>
      <c r="FH3887" s="55" t="s">
        <v>1995</v>
      </c>
      <c r="FI3887" s="55">
        <v>1</v>
      </c>
      <c r="FJ3887" s="55">
        <v>540000</v>
      </c>
      <c r="FK3887" s="55" t="s">
        <v>1249</v>
      </c>
      <c r="FL3887" s="55">
        <v>0.35</v>
      </c>
    </row>
    <row r="3888" ht="14.25" customHeight="1" outlineLevel="1" spans="152:168">
      <c r="EV3888" s="55">
        <v>3881</v>
      </c>
      <c r="EW3888" s="55" t="s">
        <v>1706</v>
      </c>
      <c r="EX3888" s="55" t="s">
        <v>1810</v>
      </c>
      <c r="EY3888" s="55">
        <v>4</v>
      </c>
      <c r="EZ3888" s="55">
        <v>0</v>
      </c>
      <c r="FA3888" s="55">
        <v>1994</v>
      </c>
      <c r="FB3888" s="55" t="s">
        <v>1262</v>
      </c>
      <c r="FC3888" s="55" t="s">
        <v>1258</v>
      </c>
      <c r="FD3888" s="55">
        <v>0</v>
      </c>
      <c r="FF3888" s="55">
        <v>3881</v>
      </c>
      <c r="FG3888" s="55" t="s">
        <v>1313</v>
      </c>
      <c r="FH3888" s="55" t="s">
        <v>1995</v>
      </c>
      <c r="FI3888" s="55">
        <v>2</v>
      </c>
      <c r="FJ3888" s="55">
        <v>0</v>
      </c>
      <c r="FK3888" s="55" t="s">
        <v>1249</v>
      </c>
      <c r="FL3888" s="55">
        <v>0.35</v>
      </c>
    </row>
    <row r="3889" ht="14.25" customHeight="1" outlineLevel="1" spans="152:168">
      <c r="EV3889" s="55">
        <v>3882</v>
      </c>
      <c r="EW3889" s="55" t="s">
        <v>1706</v>
      </c>
      <c r="EX3889" s="55" t="s">
        <v>1810</v>
      </c>
      <c r="EY3889" s="55">
        <v>4</v>
      </c>
      <c r="EZ3889" s="55">
        <v>1995</v>
      </c>
      <c r="FA3889" s="55">
        <v>2999</v>
      </c>
      <c r="FB3889" s="55" t="s">
        <v>1262</v>
      </c>
      <c r="FC3889" s="55" t="s">
        <v>1258</v>
      </c>
      <c r="FD3889" s="55">
        <v>0</v>
      </c>
      <c r="FF3889" s="55">
        <v>3882</v>
      </c>
      <c r="FG3889" s="55" t="s">
        <v>1313</v>
      </c>
      <c r="FH3889" s="55" t="s">
        <v>1995</v>
      </c>
      <c r="FI3889" s="55">
        <v>2</v>
      </c>
      <c r="FJ3889" s="55">
        <v>1000</v>
      </c>
      <c r="FK3889" s="55" t="s">
        <v>1249</v>
      </c>
      <c r="FL3889" s="55">
        <v>0.33</v>
      </c>
    </row>
    <row r="3890" ht="14.25" customHeight="1" outlineLevel="1" spans="152:168">
      <c r="EV3890" s="55">
        <v>3883</v>
      </c>
      <c r="EW3890" s="55" t="s">
        <v>1706</v>
      </c>
      <c r="EX3890" s="55" t="s">
        <v>1644</v>
      </c>
      <c r="EY3890" s="55">
        <v>1</v>
      </c>
      <c r="EZ3890" s="55">
        <v>0</v>
      </c>
      <c r="FA3890" s="55">
        <v>1994</v>
      </c>
      <c r="FB3890" s="55" t="s">
        <v>1361</v>
      </c>
      <c r="FC3890" s="55" t="s">
        <v>1258</v>
      </c>
      <c r="FD3890" s="55">
        <v>2.5</v>
      </c>
      <c r="FF3890" s="55">
        <v>3883</v>
      </c>
      <c r="FG3890" s="55" t="s">
        <v>1313</v>
      </c>
      <c r="FH3890" s="55" t="s">
        <v>1995</v>
      </c>
      <c r="FI3890" s="55">
        <v>2</v>
      </c>
      <c r="FJ3890" s="55">
        <v>2500</v>
      </c>
      <c r="FK3890" s="55" t="s">
        <v>1249</v>
      </c>
      <c r="FL3890" s="55">
        <v>0.33</v>
      </c>
    </row>
    <row r="3891" ht="14.25" customHeight="1" outlineLevel="1" spans="152:168">
      <c r="EV3891" s="55">
        <v>3884</v>
      </c>
      <c r="EW3891" s="55" t="s">
        <v>1706</v>
      </c>
      <c r="EX3891" s="55" t="s">
        <v>1644</v>
      </c>
      <c r="EY3891" s="55">
        <v>1</v>
      </c>
      <c r="EZ3891" s="55">
        <v>1995</v>
      </c>
      <c r="FA3891" s="55">
        <v>2999</v>
      </c>
      <c r="FB3891" s="55" t="s">
        <v>1361</v>
      </c>
      <c r="FC3891" s="55" t="s">
        <v>1258</v>
      </c>
      <c r="FD3891" s="55">
        <v>2.5</v>
      </c>
      <c r="FF3891" s="55">
        <v>3884</v>
      </c>
      <c r="FG3891" s="55" t="s">
        <v>1313</v>
      </c>
      <c r="FH3891" s="55" t="s">
        <v>1995</v>
      </c>
      <c r="FI3891" s="55">
        <v>2</v>
      </c>
      <c r="FJ3891" s="55">
        <v>5000</v>
      </c>
      <c r="FK3891" s="55" t="s">
        <v>1249</v>
      </c>
      <c r="FL3891" s="55">
        <v>0.33</v>
      </c>
    </row>
    <row r="3892" ht="14.25" customHeight="1" outlineLevel="1" spans="152:168">
      <c r="EV3892" s="55">
        <v>3885</v>
      </c>
      <c r="EW3892" s="55" t="s">
        <v>1706</v>
      </c>
      <c r="EX3892" s="55" t="s">
        <v>1644</v>
      </c>
      <c r="EY3892" s="55">
        <v>2</v>
      </c>
      <c r="EZ3892" s="55">
        <v>0</v>
      </c>
      <c r="FA3892" s="55">
        <v>1994</v>
      </c>
      <c r="FB3892" s="55" t="s">
        <v>1361</v>
      </c>
      <c r="FC3892" s="55" t="s">
        <v>1258</v>
      </c>
      <c r="FD3892" s="55">
        <v>2.5</v>
      </c>
      <c r="FF3892" s="55">
        <v>3885</v>
      </c>
      <c r="FG3892" s="55" t="s">
        <v>1313</v>
      </c>
      <c r="FH3892" s="55" t="s">
        <v>1995</v>
      </c>
      <c r="FI3892" s="55">
        <v>2</v>
      </c>
      <c r="FJ3892" s="55">
        <v>10000</v>
      </c>
      <c r="FK3892" s="55" t="s">
        <v>1249</v>
      </c>
      <c r="FL3892" s="55">
        <v>0.3</v>
      </c>
    </row>
    <row r="3893" ht="14.25" customHeight="1" outlineLevel="1" spans="152:168">
      <c r="EV3893" s="55">
        <v>3886</v>
      </c>
      <c r="EW3893" s="55" t="s">
        <v>1706</v>
      </c>
      <c r="EX3893" s="55" t="s">
        <v>1644</v>
      </c>
      <c r="EY3893" s="55">
        <v>2</v>
      </c>
      <c r="EZ3893" s="55">
        <v>1995</v>
      </c>
      <c r="FA3893" s="55">
        <v>2999</v>
      </c>
      <c r="FB3893" s="55" t="s">
        <v>1361</v>
      </c>
      <c r="FC3893" s="55" t="s">
        <v>1258</v>
      </c>
      <c r="FD3893" s="55">
        <v>2.5</v>
      </c>
      <c r="FF3893" s="55">
        <v>3886</v>
      </c>
      <c r="FG3893" s="55" t="s">
        <v>1313</v>
      </c>
      <c r="FH3893" s="55" t="s">
        <v>1995</v>
      </c>
      <c r="FI3893" s="55">
        <v>2</v>
      </c>
      <c r="FJ3893" s="55">
        <v>25000</v>
      </c>
      <c r="FK3893" s="55" t="s">
        <v>1249</v>
      </c>
      <c r="FL3893" s="55">
        <v>0.3</v>
      </c>
    </row>
    <row r="3894" ht="14.25" customHeight="1" outlineLevel="1" spans="152:168">
      <c r="EV3894" s="55">
        <v>3887</v>
      </c>
      <c r="EW3894" s="55" t="s">
        <v>1706</v>
      </c>
      <c r="EX3894" s="55" t="s">
        <v>1644</v>
      </c>
      <c r="EY3894" s="55">
        <v>3</v>
      </c>
      <c r="EZ3894" s="55">
        <v>0</v>
      </c>
      <c r="FA3894" s="55">
        <v>1994</v>
      </c>
      <c r="FB3894" s="55" t="s">
        <v>1262</v>
      </c>
      <c r="FC3894" s="55" t="s">
        <v>1258</v>
      </c>
      <c r="FD3894" s="55">
        <v>0</v>
      </c>
      <c r="FF3894" s="55">
        <v>3887</v>
      </c>
      <c r="FG3894" s="55" t="s">
        <v>1313</v>
      </c>
      <c r="FH3894" s="55" t="s">
        <v>1995</v>
      </c>
      <c r="FI3894" s="55">
        <v>2</v>
      </c>
      <c r="FJ3894" s="55">
        <v>50000</v>
      </c>
      <c r="FK3894" s="55" t="s">
        <v>1249</v>
      </c>
      <c r="FL3894" s="55">
        <v>0.3</v>
      </c>
    </row>
    <row r="3895" ht="14.25" customHeight="1" outlineLevel="1" spans="152:168">
      <c r="EV3895" s="55">
        <v>3888</v>
      </c>
      <c r="EW3895" s="55" t="s">
        <v>1706</v>
      </c>
      <c r="EX3895" s="55" t="s">
        <v>1644</v>
      </c>
      <c r="EY3895" s="55">
        <v>3</v>
      </c>
      <c r="EZ3895" s="55">
        <v>1995</v>
      </c>
      <c r="FA3895" s="55">
        <v>2999</v>
      </c>
      <c r="FB3895" s="55" t="s">
        <v>1262</v>
      </c>
      <c r="FC3895" s="55" t="s">
        <v>1258</v>
      </c>
      <c r="FD3895" s="55">
        <v>0</v>
      </c>
      <c r="FF3895" s="55">
        <v>3888</v>
      </c>
      <c r="FG3895" s="55" t="s">
        <v>1313</v>
      </c>
      <c r="FH3895" s="55" t="s">
        <v>1995</v>
      </c>
      <c r="FI3895" s="55">
        <v>2</v>
      </c>
      <c r="FJ3895" s="55">
        <v>80000</v>
      </c>
      <c r="FK3895" s="55" t="s">
        <v>1249</v>
      </c>
      <c r="FL3895" s="55">
        <v>0.3</v>
      </c>
    </row>
    <row r="3896" ht="14.25" customHeight="1" outlineLevel="1" spans="152:168">
      <c r="EV3896" s="55">
        <v>3889</v>
      </c>
      <c r="EW3896" s="55" t="s">
        <v>1706</v>
      </c>
      <c r="EX3896" s="55" t="s">
        <v>1268</v>
      </c>
      <c r="EY3896" s="55">
        <v>1</v>
      </c>
      <c r="EZ3896" s="55">
        <v>0</v>
      </c>
      <c r="FA3896" s="55">
        <v>1994</v>
      </c>
      <c r="FB3896" s="55" t="s">
        <v>1262</v>
      </c>
      <c r="FC3896" s="55" t="s">
        <v>1258</v>
      </c>
      <c r="FD3896" s="55">
        <v>0</v>
      </c>
      <c r="FF3896" s="55">
        <v>3889</v>
      </c>
      <c r="FG3896" s="55" t="s">
        <v>1313</v>
      </c>
      <c r="FH3896" s="55" t="s">
        <v>1995</v>
      </c>
      <c r="FI3896" s="55">
        <v>2</v>
      </c>
      <c r="FJ3896" s="55">
        <v>130000</v>
      </c>
      <c r="FK3896" s="55" t="s">
        <v>1249</v>
      </c>
      <c r="FL3896" s="55">
        <v>0.3</v>
      </c>
    </row>
    <row r="3897" ht="14.25" customHeight="1" outlineLevel="1" spans="152:168">
      <c r="EV3897" s="55">
        <v>3890</v>
      </c>
      <c r="EW3897" s="55" t="s">
        <v>1706</v>
      </c>
      <c r="EX3897" s="55" t="s">
        <v>1268</v>
      </c>
      <c r="EY3897" s="55">
        <v>1</v>
      </c>
      <c r="EZ3897" s="55">
        <v>1995</v>
      </c>
      <c r="FA3897" s="55">
        <v>2999</v>
      </c>
      <c r="FB3897" s="55" t="s">
        <v>1262</v>
      </c>
      <c r="FC3897" s="55" t="s">
        <v>1258</v>
      </c>
      <c r="FD3897" s="55">
        <v>0</v>
      </c>
      <c r="FF3897" s="55">
        <v>3890</v>
      </c>
      <c r="FG3897" s="55" t="s">
        <v>1313</v>
      </c>
      <c r="FH3897" s="55" t="s">
        <v>1995</v>
      </c>
      <c r="FI3897" s="55">
        <v>2</v>
      </c>
      <c r="FJ3897" s="55">
        <v>260000</v>
      </c>
      <c r="FK3897" s="55" t="s">
        <v>1249</v>
      </c>
      <c r="FL3897" s="55">
        <v>0.3</v>
      </c>
    </row>
    <row r="3898" ht="14.25" customHeight="1" outlineLevel="1" spans="152:168">
      <c r="EV3898" s="55">
        <v>3891</v>
      </c>
      <c r="EW3898" s="55" t="s">
        <v>1706</v>
      </c>
      <c r="EX3898" s="55" t="s">
        <v>1268</v>
      </c>
      <c r="EY3898" s="55">
        <v>2</v>
      </c>
      <c r="EZ3898" s="55">
        <v>0</v>
      </c>
      <c r="FA3898" s="55">
        <v>1994</v>
      </c>
      <c r="FB3898" s="55" t="s">
        <v>1262</v>
      </c>
      <c r="FC3898" s="55" t="s">
        <v>1258</v>
      </c>
      <c r="FD3898" s="55">
        <v>0</v>
      </c>
      <c r="FF3898" s="55">
        <v>3891</v>
      </c>
      <c r="FG3898" s="55" t="s">
        <v>1313</v>
      </c>
      <c r="FH3898" s="55" t="s">
        <v>1995</v>
      </c>
      <c r="FI3898" s="55">
        <v>2</v>
      </c>
      <c r="FJ3898" s="55">
        <v>400000</v>
      </c>
      <c r="FK3898" s="55" t="s">
        <v>1249</v>
      </c>
      <c r="FL3898" s="55">
        <v>0.3</v>
      </c>
    </row>
    <row r="3899" ht="14.25" customHeight="1" outlineLevel="1" spans="152:168">
      <c r="EV3899" s="55">
        <v>3892</v>
      </c>
      <c r="EW3899" s="55" t="s">
        <v>1706</v>
      </c>
      <c r="EX3899" s="55" t="s">
        <v>1268</v>
      </c>
      <c r="EY3899" s="55">
        <v>2</v>
      </c>
      <c r="EZ3899" s="55">
        <v>1995</v>
      </c>
      <c r="FA3899" s="55">
        <v>2999</v>
      </c>
      <c r="FB3899" s="55" t="s">
        <v>1262</v>
      </c>
      <c r="FC3899" s="55" t="s">
        <v>1258</v>
      </c>
      <c r="FD3899" s="55">
        <v>0</v>
      </c>
      <c r="FF3899" s="55">
        <v>3892</v>
      </c>
      <c r="FG3899" s="55" t="s">
        <v>1313</v>
      </c>
      <c r="FH3899" s="55" t="s">
        <v>1995</v>
      </c>
      <c r="FI3899" s="55">
        <v>2</v>
      </c>
      <c r="FJ3899" s="55">
        <v>530000</v>
      </c>
      <c r="FK3899" s="55" t="s">
        <v>1249</v>
      </c>
      <c r="FL3899" s="55">
        <v>0.3</v>
      </c>
    </row>
    <row r="3900" ht="14.25" customHeight="1" outlineLevel="1" spans="152:168">
      <c r="EV3900" s="55">
        <v>3893</v>
      </c>
      <c r="EW3900" s="55" t="s">
        <v>1706</v>
      </c>
      <c r="EX3900" s="55" t="s">
        <v>1885</v>
      </c>
      <c r="EY3900" s="55">
        <v>1</v>
      </c>
      <c r="EZ3900" s="55">
        <v>0</v>
      </c>
      <c r="FA3900" s="55">
        <v>1994</v>
      </c>
      <c r="FB3900" s="55" t="s">
        <v>1262</v>
      </c>
      <c r="FC3900" s="55" t="s">
        <v>1258</v>
      </c>
      <c r="FD3900" s="55">
        <v>0</v>
      </c>
      <c r="FF3900" s="55">
        <v>3893</v>
      </c>
      <c r="FG3900" s="55" t="s">
        <v>1313</v>
      </c>
      <c r="FH3900" s="55" t="s">
        <v>1995</v>
      </c>
      <c r="FI3900" s="55">
        <v>2</v>
      </c>
      <c r="FJ3900" s="55">
        <v>540000</v>
      </c>
      <c r="FK3900" s="55" t="s">
        <v>1249</v>
      </c>
      <c r="FL3900" s="55">
        <v>0.3</v>
      </c>
    </row>
    <row r="3901" ht="14.25" customHeight="1" outlineLevel="1" spans="152:168">
      <c r="EV3901" s="55">
        <v>3894</v>
      </c>
      <c r="EW3901" s="55" t="s">
        <v>1706</v>
      </c>
      <c r="EX3901" s="55" t="s">
        <v>1885</v>
      </c>
      <c r="EY3901" s="55">
        <v>1</v>
      </c>
      <c r="EZ3901" s="55">
        <v>1995</v>
      </c>
      <c r="FA3901" s="55">
        <v>2999</v>
      </c>
      <c r="FB3901" s="55" t="s">
        <v>1262</v>
      </c>
      <c r="FC3901" s="55" t="s">
        <v>1258</v>
      </c>
      <c r="FD3901" s="55">
        <v>0</v>
      </c>
      <c r="FF3901" s="55">
        <v>3894</v>
      </c>
      <c r="FG3901" s="55" t="s">
        <v>1313</v>
      </c>
      <c r="FH3901" s="55" t="s">
        <v>1995</v>
      </c>
      <c r="FI3901" s="55">
        <v>3</v>
      </c>
      <c r="FJ3901" s="55">
        <v>0</v>
      </c>
      <c r="FK3901" s="55" t="s">
        <v>1249</v>
      </c>
      <c r="FL3901" s="55">
        <v>0.43</v>
      </c>
    </row>
    <row r="3902" ht="14.25" customHeight="1" outlineLevel="1" spans="152:168">
      <c r="EV3902" s="55">
        <v>3895</v>
      </c>
      <c r="EW3902" s="55" t="s">
        <v>1706</v>
      </c>
      <c r="EX3902" s="55" t="s">
        <v>1938</v>
      </c>
      <c r="EY3902" s="55">
        <v>1</v>
      </c>
      <c r="EZ3902" s="55">
        <v>0</v>
      </c>
      <c r="FA3902" s="55">
        <v>1994</v>
      </c>
      <c r="FB3902" s="55" t="s">
        <v>1262</v>
      </c>
      <c r="FC3902" s="55" t="s">
        <v>1258</v>
      </c>
      <c r="FD3902" s="55">
        <v>0</v>
      </c>
      <c r="FF3902" s="55">
        <v>3895</v>
      </c>
      <c r="FG3902" s="55" t="s">
        <v>1313</v>
      </c>
      <c r="FH3902" s="55" t="s">
        <v>1995</v>
      </c>
      <c r="FI3902" s="55">
        <v>3</v>
      </c>
      <c r="FJ3902" s="55">
        <v>1000</v>
      </c>
      <c r="FK3902" s="55" t="s">
        <v>1249</v>
      </c>
      <c r="FL3902" s="55">
        <v>0.38</v>
      </c>
    </row>
    <row r="3903" ht="14.25" customHeight="1" outlineLevel="1" spans="152:168">
      <c r="EV3903" s="55">
        <v>3896</v>
      </c>
      <c r="EW3903" s="55" t="s">
        <v>1706</v>
      </c>
      <c r="EX3903" s="55" t="s">
        <v>1938</v>
      </c>
      <c r="EY3903" s="55">
        <v>1</v>
      </c>
      <c r="EZ3903" s="55">
        <v>1995</v>
      </c>
      <c r="FA3903" s="55">
        <v>2999</v>
      </c>
      <c r="FB3903" s="55" t="s">
        <v>1262</v>
      </c>
      <c r="FC3903" s="55" t="s">
        <v>1258</v>
      </c>
      <c r="FD3903" s="55">
        <v>0</v>
      </c>
      <c r="FF3903" s="55">
        <v>3896</v>
      </c>
      <c r="FG3903" s="55" t="s">
        <v>1313</v>
      </c>
      <c r="FH3903" s="55" t="s">
        <v>1995</v>
      </c>
      <c r="FI3903" s="55">
        <v>3</v>
      </c>
      <c r="FJ3903" s="55">
        <v>2500</v>
      </c>
      <c r="FK3903" s="55" t="s">
        <v>1249</v>
      </c>
      <c r="FL3903" s="55">
        <v>0.36</v>
      </c>
    </row>
    <row r="3904" ht="14.25" customHeight="1" outlineLevel="1" spans="152:168">
      <c r="EV3904" s="55">
        <v>3897</v>
      </c>
      <c r="EW3904" s="55" t="s">
        <v>1706</v>
      </c>
      <c r="EX3904" s="55" t="s">
        <v>1938</v>
      </c>
      <c r="EY3904" s="55">
        <v>2</v>
      </c>
      <c r="EZ3904" s="55">
        <v>0</v>
      </c>
      <c r="FA3904" s="55">
        <v>1994</v>
      </c>
      <c r="FB3904" s="55" t="s">
        <v>1262</v>
      </c>
      <c r="FC3904" s="55" t="s">
        <v>1258</v>
      </c>
      <c r="FD3904" s="55">
        <v>0</v>
      </c>
      <c r="FF3904" s="55">
        <v>3897</v>
      </c>
      <c r="FG3904" s="55" t="s">
        <v>1313</v>
      </c>
      <c r="FH3904" s="55" t="s">
        <v>1995</v>
      </c>
      <c r="FI3904" s="55">
        <v>3</v>
      </c>
      <c r="FJ3904" s="55">
        <v>5000</v>
      </c>
      <c r="FK3904" s="55" t="s">
        <v>1249</v>
      </c>
      <c r="FL3904" s="55">
        <v>0.36</v>
      </c>
    </row>
    <row r="3905" ht="14.25" customHeight="1" outlineLevel="1" spans="152:168">
      <c r="EV3905" s="55">
        <v>3898</v>
      </c>
      <c r="EW3905" s="55" t="s">
        <v>1706</v>
      </c>
      <c r="EX3905" s="55" t="s">
        <v>1938</v>
      </c>
      <c r="EY3905" s="55">
        <v>2</v>
      </c>
      <c r="EZ3905" s="55">
        <v>1995</v>
      </c>
      <c r="FA3905" s="55">
        <v>2999</v>
      </c>
      <c r="FB3905" s="55" t="s">
        <v>1262</v>
      </c>
      <c r="FC3905" s="55" t="s">
        <v>1258</v>
      </c>
      <c r="FD3905" s="55">
        <v>0</v>
      </c>
      <c r="FF3905" s="55">
        <v>3898</v>
      </c>
      <c r="FG3905" s="55" t="s">
        <v>1313</v>
      </c>
      <c r="FH3905" s="55" t="s">
        <v>1995</v>
      </c>
      <c r="FI3905" s="55">
        <v>3</v>
      </c>
      <c r="FJ3905" s="55">
        <v>10000</v>
      </c>
      <c r="FK3905" s="55" t="s">
        <v>1249</v>
      </c>
      <c r="FL3905" s="55">
        <v>0.36</v>
      </c>
    </row>
    <row r="3906" ht="14.25" customHeight="1" outlineLevel="1" spans="152:168">
      <c r="EV3906" s="55">
        <v>3899</v>
      </c>
      <c r="EW3906" s="55" t="s">
        <v>1706</v>
      </c>
      <c r="EX3906" s="55" t="s">
        <v>1738</v>
      </c>
      <c r="EY3906" s="55">
        <v>1</v>
      </c>
      <c r="EZ3906" s="55">
        <v>0</v>
      </c>
      <c r="FA3906" s="55">
        <v>1994</v>
      </c>
      <c r="FB3906" s="55" t="s">
        <v>1361</v>
      </c>
      <c r="FC3906" s="55" t="s">
        <v>1258</v>
      </c>
      <c r="FD3906" s="55">
        <v>5.5</v>
      </c>
      <c r="FF3906" s="55">
        <v>3899</v>
      </c>
      <c r="FG3906" s="55" t="s">
        <v>1313</v>
      </c>
      <c r="FH3906" s="55" t="s">
        <v>1995</v>
      </c>
      <c r="FI3906" s="55">
        <v>3</v>
      </c>
      <c r="FJ3906" s="55">
        <v>25000</v>
      </c>
      <c r="FK3906" s="55" t="s">
        <v>1249</v>
      </c>
      <c r="FL3906" s="55">
        <v>0.36</v>
      </c>
    </row>
    <row r="3907" ht="14.25" customHeight="1" outlineLevel="1" spans="152:168">
      <c r="EV3907" s="55">
        <v>3900</v>
      </c>
      <c r="EW3907" s="55" t="s">
        <v>1706</v>
      </c>
      <c r="EX3907" s="55" t="s">
        <v>1738</v>
      </c>
      <c r="EY3907" s="55">
        <v>1</v>
      </c>
      <c r="EZ3907" s="55">
        <v>1995</v>
      </c>
      <c r="FA3907" s="55">
        <v>2999</v>
      </c>
      <c r="FB3907" s="55" t="s">
        <v>1361</v>
      </c>
      <c r="FC3907" s="55" t="s">
        <v>1258</v>
      </c>
      <c r="FD3907" s="55">
        <v>6</v>
      </c>
      <c r="FF3907" s="55">
        <v>3900</v>
      </c>
      <c r="FG3907" s="55" t="s">
        <v>1313</v>
      </c>
      <c r="FH3907" s="55" t="s">
        <v>1995</v>
      </c>
      <c r="FI3907" s="55">
        <v>3</v>
      </c>
      <c r="FJ3907" s="55">
        <v>50000</v>
      </c>
      <c r="FK3907" s="55" t="s">
        <v>1249</v>
      </c>
      <c r="FL3907" s="55">
        <v>0.36</v>
      </c>
    </row>
    <row r="3908" ht="14.25" customHeight="1" outlineLevel="1" spans="152:168">
      <c r="EV3908" s="55">
        <v>3901</v>
      </c>
      <c r="EW3908" s="55" t="s">
        <v>1706</v>
      </c>
      <c r="EX3908" s="55" t="s">
        <v>1738</v>
      </c>
      <c r="EY3908" s="55">
        <v>2</v>
      </c>
      <c r="EZ3908" s="55">
        <v>0</v>
      </c>
      <c r="FA3908" s="55">
        <v>1994</v>
      </c>
      <c r="FB3908" s="55" t="s">
        <v>1361</v>
      </c>
      <c r="FC3908" s="55" t="s">
        <v>1258</v>
      </c>
      <c r="FD3908" s="55">
        <v>5.5</v>
      </c>
      <c r="FF3908" s="55">
        <v>3901</v>
      </c>
      <c r="FG3908" s="55" t="s">
        <v>1313</v>
      </c>
      <c r="FH3908" s="55" t="s">
        <v>1995</v>
      </c>
      <c r="FI3908" s="55">
        <v>3</v>
      </c>
      <c r="FJ3908" s="55">
        <v>80000</v>
      </c>
      <c r="FK3908" s="55" t="s">
        <v>1249</v>
      </c>
      <c r="FL3908" s="55">
        <v>0.36</v>
      </c>
    </row>
    <row r="3909" ht="14.25" customHeight="1" outlineLevel="1" spans="152:168">
      <c r="EV3909" s="55">
        <v>3902</v>
      </c>
      <c r="EW3909" s="55" t="s">
        <v>1706</v>
      </c>
      <c r="EX3909" s="55" t="s">
        <v>1738</v>
      </c>
      <c r="EY3909" s="55">
        <v>2</v>
      </c>
      <c r="EZ3909" s="55">
        <v>1995</v>
      </c>
      <c r="FA3909" s="55">
        <v>2999</v>
      </c>
      <c r="FB3909" s="55" t="s">
        <v>1361</v>
      </c>
      <c r="FC3909" s="55" t="s">
        <v>1258</v>
      </c>
      <c r="FD3909" s="55">
        <v>6</v>
      </c>
      <c r="FF3909" s="55">
        <v>3902</v>
      </c>
      <c r="FG3909" s="55" t="s">
        <v>1313</v>
      </c>
      <c r="FH3909" s="55" t="s">
        <v>1995</v>
      </c>
      <c r="FI3909" s="55">
        <v>3</v>
      </c>
      <c r="FJ3909" s="55">
        <v>130000</v>
      </c>
      <c r="FK3909" s="55" t="s">
        <v>1249</v>
      </c>
      <c r="FL3909" s="55">
        <v>0.36</v>
      </c>
    </row>
    <row r="3910" ht="14.25" customHeight="1" outlineLevel="1" spans="152:168">
      <c r="EV3910" s="55">
        <v>3903</v>
      </c>
      <c r="EW3910" s="55" t="s">
        <v>1706</v>
      </c>
      <c r="EX3910" s="55" t="s">
        <v>1738</v>
      </c>
      <c r="EY3910" s="55">
        <v>3</v>
      </c>
      <c r="EZ3910" s="55">
        <v>0</v>
      </c>
      <c r="FA3910" s="55">
        <v>1994</v>
      </c>
      <c r="FB3910" s="55" t="s">
        <v>1262</v>
      </c>
      <c r="FC3910" s="55" t="s">
        <v>1258</v>
      </c>
      <c r="FD3910" s="55">
        <v>0</v>
      </c>
      <c r="FF3910" s="55">
        <v>3903</v>
      </c>
      <c r="FG3910" s="55" t="s">
        <v>1313</v>
      </c>
      <c r="FH3910" s="55" t="s">
        <v>1995</v>
      </c>
      <c r="FI3910" s="55">
        <v>3</v>
      </c>
      <c r="FJ3910" s="55">
        <v>260000</v>
      </c>
      <c r="FK3910" s="55" t="s">
        <v>1249</v>
      </c>
      <c r="FL3910" s="55">
        <v>0.36</v>
      </c>
    </row>
    <row r="3911" ht="14.25" customHeight="1" outlineLevel="1" spans="152:168">
      <c r="EV3911" s="55">
        <v>3904</v>
      </c>
      <c r="EW3911" s="55" t="s">
        <v>1706</v>
      </c>
      <c r="EX3911" s="55" t="s">
        <v>1738</v>
      </c>
      <c r="EY3911" s="55">
        <v>3</v>
      </c>
      <c r="EZ3911" s="55">
        <v>1995</v>
      </c>
      <c r="FA3911" s="55">
        <v>2999</v>
      </c>
      <c r="FB3911" s="55" t="s">
        <v>1262</v>
      </c>
      <c r="FC3911" s="55" t="s">
        <v>1258</v>
      </c>
      <c r="FD3911" s="55">
        <v>0</v>
      </c>
      <c r="FF3911" s="55">
        <v>3904</v>
      </c>
      <c r="FG3911" s="55" t="s">
        <v>1313</v>
      </c>
      <c r="FH3911" s="55" t="s">
        <v>1995</v>
      </c>
      <c r="FI3911" s="55">
        <v>3</v>
      </c>
      <c r="FJ3911" s="55">
        <v>400000</v>
      </c>
      <c r="FK3911" s="55" t="s">
        <v>1249</v>
      </c>
      <c r="FL3911" s="55">
        <v>0.36</v>
      </c>
    </row>
    <row r="3912" ht="14.25" customHeight="1" outlineLevel="1" spans="152:168">
      <c r="EV3912" s="55">
        <v>3905</v>
      </c>
      <c r="EW3912" s="55" t="s">
        <v>1706</v>
      </c>
      <c r="EX3912" s="55" t="s">
        <v>1738</v>
      </c>
      <c r="EY3912" s="55">
        <v>3</v>
      </c>
      <c r="EZ3912" s="55">
        <v>0</v>
      </c>
      <c r="FA3912" s="55">
        <v>1994</v>
      </c>
      <c r="FB3912" s="55" t="s">
        <v>1361</v>
      </c>
      <c r="FC3912" s="55" t="s">
        <v>1258</v>
      </c>
      <c r="FD3912" s="55">
        <v>5.5</v>
      </c>
      <c r="FF3912" s="55">
        <v>3905</v>
      </c>
      <c r="FG3912" s="55" t="s">
        <v>1313</v>
      </c>
      <c r="FH3912" s="55" t="s">
        <v>1995</v>
      </c>
      <c r="FI3912" s="55">
        <v>3</v>
      </c>
      <c r="FJ3912" s="55">
        <v>530000</v>
      </c>
      <c r="FK3912" s="55" t="s">
        <v>1249</v>
      </c>
      <c r="FL3912" s="55">
        <v>0.36</v>
      </c>
    </row>
    <row r="3913" ht="14.25" customHeight="1" outlineLevel="1" spans="152:168">
      <c r="EV3913" s="55">
        <v>3906</v>
      </c>
      <c r="EW3913" s="55" t="s">
        <v>1706</v>
      </c>
      <c r="EX3913" s="55" t="s">
        <v>1738</v>
      </c>
      <c r="EY3913" s="55">
        <v>3</v>
      </c>
      <c r="EZ3913" s="55">
        <v>1995</v>
      </c>
      <c r="FA3913" s="55">
        <v>2999</v>
      </c>
      <c r="FB3913" s="55" t="s">
        <v>1361</v>
      </c>
      <c r="FC3913" s="55" t="s">
        <v>1258</v>
      </c>
      <c r="FD3913" s="55">
        <v>6</v>
      </c>
      <c r="FF3913" s="55">
        <v>3906</v>
      </c>
      <c r="FG3913" s="55" t="s">
        <v>1313</v>
      </c>
      <c r="FH3913" s="55" t="s">
        <v>1995</v>
      </c>
      <c r="FI3913" s="55">
        <v>4</v>
      </c>
      <c r="FJ3913" s="55">
        <v>0</v>
      </c>
      <c r="FK3913" s="55" t="s">
        <v>1249</v>
      </c>
      <c r="FL3913" s="55">
        <v>0.41</v>
      </c>
    </row>
    <row r="3914" ht="14.25" customHeight="1" outlineLevel="1" spans="152:168">
      <c r="EV3914" s="55">
        <v>3907</v>
      </c>
      <c r="EW3914" s="55" t="s">
        <v>1706</v>
      </c>
      <c r="EX3914" s="55" t="s">
        <v>1738</v>
      </c>
      <c r="EY3914" s="55">
        <v>4</v>
      </c>
      <c r="EZ3914" s="55">
        <v>0</v>
      </c>
      <c r="FA3914" s="55">
        <v>1994</v>
      </c>
      <c r="FB3914" s="55" t="s">
        <v>1361</v>
      </c>
      <c r="FC3914" s="55" t="s">
        <v>1258</v>
      </c>
      <c r="FD3914" s="55">
        <v>5.5</v>
      </c>
      <c r="FF3914" s="55">
        <v>3907</v>
      </c>
      <c r="FG3914" s="55" t="s">
        <v>1313</v>
      </c>
      <c r="FH3914" s="55" t="s">
        <v>1995</v>
      </c>
      <c r="FI3914" s="55">
        <v>4</v>
      </c>
      <c r="FJ3914" s="55">
        <v>1000</v>
      </c>
      <c r="FK3914" s="55" t="s">
        <v>1249</v>
      </c>
      <c r="FL3914" s="55">
        <v>0.4</v>
      </c>
    </row>
    <row r="3915" ht="14.25" customHeight="1" outlineLevel="1" spans="152:168">
      <c r="EV3915" s="55">
        <v>3908</v>
      </c>
      <c r="EW3915" s="55" t="s">
        <v>1706</v>
      </c>
      <c r="EX3915" s="55" t="s">
        <v>1738</v>
      </c>
      <c r="EY3915" s="55">
        <v>4</v>
      </c>
      <c r="EZ3915" s="55">
        <v>1995</v>
      </c>
      <c r="FA3915" s="55">
        <v>2999</v>
      </c>
      <c r="FB3915" s="55" t="s">
        <v>1361</v>
      </c>
      <c r="FC3915" s="55" t="s">
        <v>1258</v>
      </c>
      <c r="FD3915" s="55">
        <v>6</v>
      </c>
      <c r="FF3915" s="55">
        <v>3908</v>
      </c>
      <c r="FG3915" s="55" t="s">
        <v>1313</v>
      </c>
      <c r="FH3915" s="55" t="s">
        <v>1995</v>
      </c>
      <c r="FI3915" s="55">
        <v>4</v>
      </c>
      <c r="FJ3915" s="55">
        <v>2500</v>
      </c>
      <c r="FK3915" s="55" t="s">
        <v>1249</v>
      </c>
      <c r="FL3915" s="55">
        <v>0.4</v>
      </c>
    </row>
    <row r="3916" ht="14.25" customHeight="1" outlineLevel="1" spans="152:168">
      <c r="EV3916" s="55">
        <v>3909</v>
      </c>
      <c r="EW3916" s="55" t="s">
        <v>1706</v>
      </c>
      <c r="EX3916" s="55" t="s">
        <v>1738</v>
      </c>
      <c r="EY3916" s="55">
        <v>5</v>
      </c>
      <c r="EZ3916" s="55">
        <v>0</v>
      </c>
      <c r="FA3916" s="55">
        <v>1994</v>
      </c>
      <c r="FB3916" s="55" t="s">
        <v>1361</v>
      </c>
      <c r="FC3916" s="55" t="s">
        <v>1258</v>
      </c>
      <c r="FD3916" s="55">
        <v>8</v>
      </c>
      <c r="FF3916" s="55">
        <v>3909</v>
      </c>
      <c r="FG3916" s="55" t="s">
        <v>1313</v>
      </c>
      <c r="FH3916" s="55" t="s">
        <v>1995</v>
      </c>
      <c r="FI3916" s="55">
        <v>4</v>
      </c>
      <c r="FJ3916" s="55">
        <v>5000</v>
      </c>
      <c r="FK3916" s="55" t="s">
        <v>1249</v>
      </c>
      <c r="FL3916" s="55">
        <v>0.39</v>
      </c>
    </row>
    <row r="3917" ht="14.25" customHeight="1" outlineLevel="1" spans="152:168">
      <c r="EV3917" s="55">
        <v>3910</v>
      </c>
      <c r="EW3917" s="55" t="s">
        <v>1706</v>
      </c>
      <c r="EX3917" s="55" t="s">
        <v>1738</v>
      </c>
      <c r="EY3917" s="55">
        <v>5</v>
      </c>
      <c r="EZ3917" s="55">
        <v>1995</v>
      </c>
      <c r="FA3917" s="55">
        <v>2999</v>
      </c>
      <c r="FB3917" s="55" t="s">
        <v>1361</v>
      </c>
      <c r="FC3917" s="55" t="s">
        <v>1258</v>
      </c>
      <c r="FD3917" s="55">
        <v>8</v>
      </c>
      <c r="FF3917" s="55">
        <v>3910</v>
      </c>
      <c r="FG3917" s="55" t="s">
        <v>1313</v>
      </c>
      <c r="FH3917" s="55" t="s">
        <v>1995</v>
      </c>
      <c r="FI3917" s="55">
        <v>4</v>
      </c>
      <c r="FJ3917" s="55">
        <v>10000</v>
      </c>
      <c r="FK3917" s="55" t="s">
        <v>1249</v>
      </c>
      <c r="FL3917" s="55">
        <v>0.38</v>
      </c>
    </row>
    <row r="3918" ht="14.25" customHeight="1" outlineLevel="1" spans="152:168">
      <c r="EV3918" s="55">
        <v>3911</v>
      </c>
      <c r="EW3918" s="55" t="s">
        <v>1706</v>
      </c>
      <c r="EX3918" s="55" t="s">
        <v>1963</v>
      </c>
      <c r="EY3918" s="55">
        <v>1</v>
      </c>
      <c r="EZ3918" s="55">
        <v>0</v>
      </c>
      <c r="FA3918" s="55">
        <v>1994</v>
      </c>
      <c r="FB3918" s="55" t="s">
        <v>1262</v>
      </c>
      <c r="FC3918" s="55" t="s">
        <v>1258</v>
      </c>
      <c r="FD3918" s="55">
        <v>0</v>
      </c>
      <c r="FF3918" s="55">
        <v>3911</v>
      </c>
      <c r="FG3918" s="55" t="s">
        <v>1313</v>
      </c>
      <c r="FH3918" s="55" t="s">
        <v>1995</v>
      </c>
      <c r="FI3918" s="55">
        <v>4</v>
      </c>
      <c r="FJ3918" s="55">
        <v>25000</v>
      </c>
      <c r="FK3918" s="55" t="s">
        <v>1249</v>
      </c>
      <c r="FL3918" s="55">
        <v>0.38</v>
      </c>
    </row>
    <row r="3919" ht="14.25" customHeight="1" outlineLevel="1" spans="152:168">
      <c r="EV3919" s="55">
        <v>3912</v>
      </c>
      <c r="EW3919" s="55" t="s">
        <v>1706</v>
      </c>
      <c r="EX3919" s="55" t="s">
        <v>1963</v>
      </c>
      <c r="EY3919" s="55">
        <v>1</v>
      </c>
      <c r="EZ3919" s="55">
        <v>1995</v>
      </c>
      <c r="FA3919" s="55">
        <v>2999</v>
      </c>
      <c r="FB3919" s="55" t="s">
        <v>1262</v>
      </c>
      <c r="FC3919" s="55" t="s">
        <v>1258</v>
      </c>
      <c r="FD3919" s="55">
        <v>0</v>
      </c>
      <c r="FF3919" s="55">
        <v>3912</v>
      </c>
      <c r="FG3919" s="55" t="s">
        <v>1313</v>
      </c>
      <c r="FH3919" s="55" t="s">
        <v>1995</v>
      </c>
      <c r="FI3919" s="55">
        <v>4</v>
      </c>
      <c r="FJ3919" s="55">
        <v>50000</v>
      </c>
      <c r="FK3919" s="55" t="s">
        <v>1249</v>
      </c>
      <c r="FL3919" s="55">
        <v>0.38</v>
      </c>
    </row>
    <row r="3920" ht="14.25" customHeight="1" outlineLevel="1" spans="152:168">
      <c r="EV3920" s="55">
        <v>3913</v>
      </c>
      <c r="EW3920" s="55" t="s">
        <v>1706</v>
      </c>
      <c r="EX3920" s="55" t="s">
        <v>2016</v>
      </c>
      <c r="EY3920" s="55">
        <v>1</v>
      </c>
      <c r="EZ3920" s="55">
        <v>0</v>
      </c>
      <c r="FA3920" s="55">
        <v>1994</v>
      </c>
      <c r="FB3920" s="55" t="s">
        <v>1361</v>
      </c>
      <c r="FC3920" s="55" t="s">
        <v>1258</v>
      </c>
      <c r="FD3920" s="55">
        <v>2.5</v>
      </c>
      <c r="FF3920" s="55">
        <v>3913</v>
      </c>
      <c r="FG3920" s="55" t="s">
        <v>1313</v>
      </c>
      <c r="FH3920" s="55" t="s">
        <v>1995</v>
      </c>
      <c r="FI3920" s="55">
        <v>4</v>
      </c>
      <c r="FJ3920" s="55">
        <v>80000</v>
      </c>
      <c r="FK3920" s="55" t="s">
        <v>1249</v>
      </c>
      <c r="FL3920" s="55">
        <v>0.38</v>
      </c>
    </row>
    <row r="3921" ht="14.25" customHeight="1" outlineLevel="1" spans="152:168">
      <c r="EV3921" s="55">
        <v>3914</v>
      </c>
      <c r="EW3921" s="55" t="s">
        <v>1706</v>
      </c>
      <c r="EX3921" s="55" t="s">
        <v>2016</v>
      </c>
      <c r="EY3921" s="55">
        <v>1</v>
      </c>
      <c r="EZ3921" s="55">
        <v>1995</v>
      </c>
      <c r="FA3921" s="55">
        <v>2999</v>
      </c>
      <c r="FB3921" s="55" t="s">
        <v>1361</v>
      </c>
      <c r="FC3921" s="55" t="s">
        <v>1258</v>
      </c>
      <c r="FD3921" s="55">
        <v>2.5</v>
      </c>
      <c r="FF3921" s="55">
        <v>3914</v>
      </c>
      <c r="FG3921" s="55" t="s">
        <v>1313</v>
      </c>
      <c r="FH3921" s="55" t="s">
        <v>1995</v>
      </c>
      <c r="FI3921" s="55">
        <v>4</v>
      </c>
      <c r="FJ3921" s="55">
        <v>130000</v>
      </c>
      <c r="FK3921" s="55" t="s">
        <v>1249</v>
      </c>
      <c r="FL3921" s="55">
        <v>0.38</v>
      </c>
    </row>
    <row r="3922" ht="14.25" customHeight="1" outlineLevel="1" spans="152:168">
      <c r="EV3922" s="55">
        <v>3915</v>
      </c>
      <c r="EW3922" s="55" t="s">
        <v>1706</v>
      </c>
      <c r="EX3922" s="55" t="s">
        <v>2016</v>
      </c>
      <c r="EY3922" s="55">
        <v>10</v>
      </c>
      <c r="EZ3922" s="55">
        <v>0</v>
      </c>
      <c r="FA3922" s="55">
        <v>1994</v>
      </c>
      <c r="FB3922" s="55" t="s">
        <v>1361</v>
      </c>
      <c r="FC3922" s="55" t="s">
        <v>1258</v>
      </c>
      <c r="FD3922" s="55">
        <v>3.5</v>
      </c>
      <c r="FF3922" s="55">
        <v>3915</v>
      </c>
      <c r="FG3922" s="55" t="s">
        <v>1313</v>
      </c>
      <c r="FH3922" s="55" t="s">
        <v>1995</v>
      </c>
      <c r="FI3922" s="55">
        <v>4</v>
      </c>
      <c r="FJ3922" s="55">
        <v>260000</v>
      </c>
      <c r="FK3922" s="55" t="s">
        <v>1249</v>
      </c>
      <c r="FL3922" s="55">
        <v>0.38</v>
      </c>
    </row>
    <row r="3923" ht="14.25" customHeight="1" outlineLevel="1" spans="152:168">
      <c r="EV3923" s="55">
        <v>3916</v>
      </c>
      <c r="EW3923" s="55" t="s">
        <v>1706</v>
      </c>
      <c r="EX3923" s="55" t="s">
        <v>2016</v>
      </c>
      <c r="EY3923" s="55">
        <v>10</v>
      </c>
      <c r="EZ3923" s="55">
        <v>1995</v>
      </c>
      <c r="FA3923" s="55">
        <v>2999</v>
      </c>
      <c r="FB3923" s="55" t="s">
        <v>1361</v>
      </c>
      <c r="FC3923" s="55" t="s">
        <v>1258</v>
      </c>
      <c r="FD3923" s="55">
        <v>3.5</v>
      </c>
      <c r="FF3923" s="55">
        <v>3916</v>
      </c>
      <c r="FG3923" s="55" t="s">
        <v>1313</v>
      </c>
      <c r="FH3923" s="55" t="s">
        <v>1995</v>
      </c>
      <c r="FI3923" s="55">
        <v>4</v>
      </c>
      <c r="FJ3923" s="55">
        <v>400000</v>
      </c>
      <c r="FK3923" s="55" t="s">
        <v>1249</v>
      </c>
      <c r="FL3923" s="55">
        <v>0.38</v>
      </c>
    </row>
    <row r="3924" ht="14.25" customHeight="1" outlineLevel="1" spans="152:168">
      <c r="EV3924" s="55">
        <v>3917</v>
      </c>
      <c r="EW3924" s="55" t="s">
        <v>1706</v>
      </c>
      <c r="EX3924" s="55" t="s">
        <v>2016</v>
      </c>
      <c r="EY3924" s="55">
        <v>11</v>
      </c>
      <c r="EZ3924" s="55">
        <v>0</v>
      </c>
      <c r="FA3924" s="55">
        <v>1994</v>
      </c>
      <c r="FB3924" s="55" t="s">
        <v>1361</v>
      </c>
      <c r="FC3924" s="55" t="s">
        <v>1258</v>
      </c>
      <c r="FD3924" s="55">
        <v>3.5</v>
      </c>
      <c r="FF3924" s="55">
        <v>3917</v>
      </c>
      <c r="FG3924" s="55" t="s">
        <v>1313</v>
      </c>
      <c r="FH3924" s="55" t="s">
        <v>1995</v>
      </c>
      <c r="FI3924" s="55">
        <v>4</v>
      </c>
      <c r="FJ3924" s="55">
        <v>530000</v>
      </c>
      <c r="FK3924" s="55" t="s">
        <v>1249</v>
      </c>
      <c r="FL3924" s="55">
        <v>0.38</v>
      </c>
    </row>
    <row r="3925" ht="14.25" customHeight="1" outlineLevel="1" spans="152:168">
      <c r="EV3925" s="55">
        <v>3918</v>
      </c>
      <c r="EW3925" s="55" t="s">
        <v>1706</v>
      </c>
      <c r="EX3925" s="55" t="s">
        <v>2016</v>
      </c>
      <c r="EY3925" s="55">
        <v>11</v>
      </c>
      <c r="EZ3925" s="55">
        <v>1995</v>
      </c>
      <c r="FA3925" s="55">
        <v>2999</v>
      </c>
      <c r="FB3925" s="55" t="s">
        <v>1361</v>
      </c>
      <c r="FC3925" s="55" t="s">
        <v>1258</v>
      </c>
      <c r="FD3925" s="55">
        <v>3.5</v>
      </c>
      <c r="FF3925" s="55">
        <v>3918</v>
      </c>
      <c r="FG3925" s="55" t="s">
        <v>1313</v>
      </c>
      <c r="FH3925" s="55" t="s">
        <v>1995</v>
      </c>
      <c r="FI3925" s="55">
        <v>4</v>
      </c>
      <c r="FJ3925" s="55">
        <v>540000</v>
      </c>
      <c r="FK3925" s="55" t="s">
        <v>1249</v>
      </c>
      <c r="FL3925" s="55">
        <v>0.38</v>
      </c>
    </row>
    <row r="3926" ht="14.25" customHeight="1" outlineLevel="1" spans="152:168">
      <c r="EV3926" s="55">
        <v>3919</v>
      </c>
      <c r="EW3926" s="55" t="s">
        <v>1706</v>
      </c>
      <c r="EX3926" s="55" t="s">
        <v>2016</v>
      </c>
      <c r="EY3926" s="55">
        <v>12</v>
      </c>
      <c r="EZ3926" s="55">
        <v>0</v>
      </c>
      <c r="FA3926" s="55">
        <v>1994</v>
      </c>
      <c r="FB3926" s="55" t="s">
        <v>1361</v>
      </c>
      <c r="FC3926" s="55" t="s">
        <v>1258</v>
      </c>
      <c r="FD3926" s="55">
        <v>6</v>
      </c>
      <c r="FF3926" s="55">
        <v>3919</v>
      </c>
      <c r="FG3926" s="55" t="s">
        <v>1313</v>
      </c>
      <c r="FH3926" s="55" t="s">
        <v>1995</v>
      </c>
      <c r="FI3926" s="55">
        <v>5</v>
      </c>
      <c r="FJ3926" s="55">
        <v>0</v>
      </c>
      <c r="FK3926" s="55" t="s">
        <v>1249</v>
      </c>
      <c r="FL3926" s="55">
        <v>0.38</v>
      </c>
    </row>
    <row r="3927" ht="14.25" customHeight="1" outlineLevel="1" spans="152:168">
      <c r="EV3927" s="55">
        <v>3920</v>
      </c>
      <c r="EW3927" s="55" t="s">
        <v>1706</v>
      </c>
      <c r="EX3927" s="55" t="s">
        <v>2016</v>
      </c>
      <c r="EY3927" s="55">
        <v>12</v>
      </c>
      <c r="EZ3927" s="55">
        <v>1995</v>
      </c>
      <c r="FA3927" s="55">
        <v>2999</v>
      </c>
      <c r="FB3927" s="55" t="s">
        <v>1361</v>
      </c>
      <c r="FC3927" s="55" t="s">
        <v>1258</v>
      </c>
      <c r="FD3927" s="55">
        <v>6</v>
      </c>
      <c r="FF3927" s="55">
        <v>3920</v>
      </c>
      <c r="FG3927" s="55" t="s">
        <v>1313</v>
      </c>
      <c r="FH3927" s="55" t="s">
        <v>1995</v>
      </c>
      <c r="FI3927" s="55">
        <v>5</v>
      </c>
      <c r="FJ3927" s="55">
        <v>1000</v>
      </c>
      <c r="FK3927" s="55" t="s">
        <v>1249</v>
      </c>
      <c r="FL3927" s="55">
        <v>0.38</v>
      </c>
    </row>
    <row r="3928" ht="14.25" customHeight="1" outlineLevel="1" spans="152:168">
      <c r="EV3928" s="55">
        <v>3921</v>
      </c>
      <c r="EW3928" s="55" t="s">
        <v>1706</v>
      </c>
      <c r="EX3928" s="55" t="s">
        <v>2016</v>
      </c>
      <c r="EY3928" s="55">
        <v>13</v>
      </c>
      <c r="EZ3928" s="55">
        <v>0</v>
      </c>
      <c r="FA3928" s="55">
        <v>1994</v>
      </c>
      <c r="FB3928" s="55" t="s">
        <v>1361</v>
      </c>
      <c r="FC3928" s="55" t="s">
        <v>1258</v>
      </c>
      <c r="FD3928" s="55">
        <v>6</v>
      </c>
      <c r="FF3928" s="55">
        <v>3921</v>
      </c>
      <c r="FG3928" s="55" t="s">
        <v>1313</v>
      </c>
      <c r="FH3928" s="55" t="s">
        <v>1995</v>
      </c>
      <c r="FI3928" s="55">
        <v>5</v>
      </c>
      <c r="FJ3928" s="55">
        <v>2500</v>
      </c>
      <c r="FK3928" s="55" t="s">
        <v>1249</v>
      </c>
      <c r="FL3928" s="55">
        <v>0.36</v>
      </c>
    </row>
    <row r="3929" ht="14.25" customHeight="1" outlineLevel="1" spans="152:168">
      <c r="EV3929" s="55">
        <v>3922</v>
      </c>
      <c r="EW3929" s="55" t="s">
        <v>1706</v>
      </c>
      <c r="EX3929" s="55" t="s">
        <v>2016</v>
      </c>
      <c r="EY3929" s="55">
        <v>13</v>
      </c>
      <c r="EZ3929" s="55">
        <v>1995</v>
      </c>
      <c r="FA3929" s="55">
        <v>2999</v>
      </c>
      <c r="FB3929" s="55" t="s">
        <v>1361</v>
      </c>
      <c r="FC3929" s="55" t="s">
        <v>1258</v>
      </c>
      <c r="FD3929" s="55">
        <v>6</v>
      </c>
      <c r="FF3929" s="55">
        <v>3922</v>
      </c>
      <c r="FG3929" s="55" t="s">
        <v>1313</v>
      </c>
      <c r="FH3929" s="55" t="s">
        <v>1995</v>
      </c>
      <c r="FI3929" s="55">
        <v>5</v>
      </c>
      <c r="FJ3929" s="55">
        <v>5000</v>
      </c>
      <c r="FK3929" s="55" t="s">
        <v>1249</v>
      </c>
      <c r="FL3929" s="55">
        <v>0.36</v>
      </c>
    </row>
    <row r="3930" ht="14.25" customHeight="1" outlineLevel="1" spans="152:168">
      <c r="EV3930" s="55">
        <v>3923</v>
      </c>
      <c r="EW3930" s="55" t="s">
        <v>1706</v>
      </c>
      <c r="EX3930" s="55" t="s">
        <v>2016</v>
      </c>
      <c r="EY3930" s="55">
        <v>2</v>
      </c>
      <c r="EZ3930" s="55">
        <v>0</v>
      </c>
      <c r="FA3930" s="55">
        <v>1994</v>
      </c>
      <c r="FB3930" s="55" t="s">
        <v>1361</v>
      </c>
      <c r="FC3930" s="55" t="s">
        <v>1258</v>
      </c>
      <c r="FD3930" s="55">
        <v>2.5</v>
      </c>
      <c r="FF3930" s="55">
        <v>3923</v>
      </c>
      <c r="FG3930" s="55" t="s">
        <v>1313</v>
      </c>
      <c r="FH3930" s="55" t="s">
        <v>1995</v>
      </c>
      <c r="FI3930" s="55">
        <v>5</v>
      </c>
      <c r="FJ3930" s="55">
        <v>10000</v>
      </c>
      <c r="FK3930" s="55" t="s">
        <v>1249</v>
      </c>
      <c r="FL3930" s="55">
        <v>0.36</v>
      </c>
    </row>
    <row r="3931" ht="14.25" customHeight="1" outlineLevel="1" spans="152:168">
      <c r="EV3931" s="55">
        <v>3924</v>
      </c>
      <c r="EW3931" s="55" t="s">
        <v>1706</v>
      </c>
      <c r="EX3931" s="55" t="s">
        <v>2016</v>
      </c>
      <c r="EY3931" s="55">
        <v>2</v>
      </c>
      <c r="EZ3931" s="55">
        <v>1995</v>
      </c>
      <c r="FA3931" s="55">
        <v>2999</v>
      </c>
      <c r="FB3931" s="55" t="s">
        <v>1361</v>
      </c>
      <c r="FC3931" s="55" t="s">
        <v>1258</v>
      </c>
      <c r="FD3931" s="55">
        <v>2.5</v>
      </c>
      <c r="FF3931" s="55">
        <v>3924</v>
      </c>
      <c r="FG3931" s="55" t="s">
        <v>1313</v>
      </c>
      <c r="FH3931" s="55" t="s">
        <v>1995</v>
      </c>
      <c r="FI3931" s="55">
        <v>5</v>
      </c>
      <c r="FJ3931" s="55">
        <v>25000</v>
      </c>
      <c r="FK3931" s="55" t="s">
        <v>1249</v>
      </c>
      <c r="FL3931" s="55">
        <v>0.34</v>
      </c>
    </row>
    <row r="3932" ht="14.25" customHeight="1" outlineLevel="1" spans="152:168">
      <c r="EV3932" s="55">
        <v>3925</v>
      </c>
      <c r="EW3932" s="55" t="s">
        <v>1706</v>
      </c>
      <c r="EX3932" s="55" t="s">
        <v>2016</v>
      </c>
      <c r="EY3932" s="55">
        <v>3</v>
      </c>
      <c r="EZ3932" s="55">
        <v>0</v>
      </c>
      <c r="FA3932" s="55">
        <v>1994</v>
      </c>
      <c r="FB3932" s="55" t="s">
        <v>1262</v>
      </c>
      <c r="FC3932" s="55" t="s">
        <v>1258</v>
      </c>
      <c r="FD3932" s="55">
        <v>0</v>
      </c>
      <c r="FF3932" s="55">
        <v>3925</v>
      </c>
      <c r="FG3932" s="55" t="s">
        <v>1313</v>
      </c>
      <c r="FH3932" s="55" t="s">
        <v>1995</v>
      </c>
      <c r="FI3932" s="55">
        <v>5</v>
      </c>
      <c r="FJ3932" s="55">
        <v>50000</v>
      </c>
      <c r="FK3932" s="55" t="s">
        <v>1249</v>
      </c>
      <c r="FL3932" s="55">
        <v>0.34</v>
      </c>
    </row>
    <row r="3933" ht="14.25" customHeight="1" outlineLevel="1" spans="152:168">
      <c r="EV3933" s="55">
        <v>3926</v>
      </c>
      <c r="EW3933" s="55" t="s">
        <v>1706</v>
      </c>
      <c r="EX3933" s="55" t="s">
        <v>2016</v>
      </c>
      <c r="EY3933" s="55">
        <v>3</v>
      </c>
      <c r="EZ3933" s="55">
        <v>1995</v>
      </c>
      <c r="FA3933" s="55">
        <v>2999</v>
      </c>
      <c r="FB3933" s="55" t="s">
        <v>1262</v>
      </c>
      <c r="FC3933" s="55" t="s">
        <v>1258</v>
      </c>
      <c r="FD3933" s="55">
        <v>0</v>
      </c>
      <c r="FF3933" s="55">
        <v>3926</v>
      </c>
      <c r="FG3933" s="55" t="s">
        <v>1313</v>
      </c>
      <c r="FH3933" s="55" t="s">
        <v>1995</v>
      </c>
      <c r="FI3933" s="55">
        <v>5</v>
      </c>
      <c r="FJ3933" s="55">
        <v>80000</v>
      </c>
      <c r="FK3933" s="55" t="s">
        <v>1249</v>
      </c>
      <c r="FL3933" s="55">
        <v>0.34</v>
      </c>
    </row>
    <row r="3934" ht="14.25" customHeight="1" outlineLevel="1" spans="152:168">
      <c r="EV3934" s="55">
        <v>3927</v>
      </c>
      <c r="EW3934" s="55" t="s">
        <v>1706</v>
      </c>
      <c r="EX3934" s="55" t="s">
        <v>2016</v>
      </c>
      <c r="EY3934" s="55">
        <v>4</v>
      </c>
      <c r="EZ3934" s="55">
        <v>0</v>
      </c>
      <c r="FA3934" s="55">
        <v>1994</v>
      </c>
      <c r="FB3934" s="55" t="s">
        <v>1262</v>
      </c>
      <c r="FC3934" s="55" t="s">
        <v>1258</v>
      </c>
      <c r="FD3934" s="55">
        <v>0</v>
      </c>
      <c r="FF3934" s="55">
        <v>3927</v>
      </c>
      <c r="FG3934" s="55" t="s">
        <v>1313</v>
      </c>
      <c r="FH3934" s="55" t="s">
        <v>1995</v>
      </c>
      <c r="FI3934" s="55">
        <v>5</v>
      </c>
      <c r="FJ3934" s="55">
        <v>130000</v>
      </c>
      <c r="FK3934" s="55" t="s">
        <v>1249</v>
      </c>
      <c r="FL3934" s="55">
        <v>0.34</v>
      </c>
    </row>
    <row r="3935" ht="14.25" customHeight="1" outlineLevel="1" spans="152:168">
      <c r="EV3935" s="55">
        <v>3928</v>
      </c>
      <c r="EW3935" s="55" t="s">
        <v>1706</v>
      </c>
      <c r="EX3935" s="55" t="s">
        <v>2016</v>
      </c>
      <c r="EY3935" s="55">
        <v>4</v>
      </c>
      <c r="EZ3935" s="55">
        <v>1995</v>
      </c>
      <c r="FA3935" s="55">
        <v>2999</v>
      </c>
      <c r="FB3935" s="55" t="s">
        <v>1262</v>
      </c>
      <c r="FC3935" s="55" t="s">
        <v>1258</v>
      </c>
      <c r="FD3935" s="55">
        <v>0</v>
      </c>
      <c r="FF3935" s="55">
        <v>3928</v>
      </c>
      <c r="FG3935" s="55" t="s">
        <v>1313</v>
      </c>
      <c r="FH3935" s="55" t="s">
        <v>1995</v>
      </c>
      <c r="FI3935" s="55">
        <v>5</v>
      </c>
      <c r="FJ3935" s="55">
        <v>260000</v>
      </c>
      <c r="FK3935" s="55" t="s">
        <v>1249</v>
      </c>
      <c r="FL3935" s="55">
        <v>0.34</v>
      </c>
    </row>
    <row r="3936" ht="14.25" customHeight="1" outlineLevel="1" spans="152:168">
      <c r="EV3936" s="55">
        <v>3929</v>
      </c>
      <c r="EW3936" s="55" t="s">
        <v>1706</v>
      </c>
      <c r="EX3936" s="55" t="s">
        <v>2016</v>
      </c>
      <c r="EY3936" s="55">
        <v>5</v>
      </c>
      <c r="EZ3936" s="55">
        <v>0</v>
      </c>
      <c r="FA3936" s="55">
        <v>1994</v>
      </c>
      <c r="FB3936" s="55" t="s">
        <v>1361</v>
      </c>
      <c r="FC3936" s="55" t="s">
        <v>1258</v>
      </c>
      <c r="FD3936" s="55">
        <v>3.5</v>
      </c>
      <c r="FF3936" s="55">
        <v>3929</v>
      </c>
      <c r="FG3936" s="55" t="s">
        <v>1313</v>
      </c>
      <c r="FH3936" s="55" t="s">
        <v>1995</v>
      </c>
      <c r="FI3936" s="55">
        <v>5</v>
      </c>
      <c r="FJ3936" s="55">
        <v>400000</v>
      </c>
      <c r="FK3936" s="55" t="s">
        <v>1249</v>
      </c>
      <c r="FL3936" s="55">
        <v>0.34</v>
      </c>
    </row>
    <row r="3937" ht="14.25" customHeight="1" outlineLevel="1" spans="152:168">
      <c r="EV3937" s="55">
        <v>3930</v>
      </c>
      <c r="EW3937" s="55" t="s">
        <v>1706</v>
      </c>
      <c r="EX3937" s="55" t="s">
        <v>2016</v>
      </c>
      <c r="EY3937" s="55">
        <v>5</v>
      </c>
      <c r="EZ3937" s="55">
        <v>1995</v>
      </c>
      <c r="FA3937" s="55">
        <v>2999</v>
      </c>
      <c r="FB3937" s="55" t="s">
        <v>1361</v>
      </c>
      <c r="FC3937" s="55" t="s">
        <v>1258</v>
      </c>
      <c r="FD3937" s="55">
        <v>3.5</v>
      </c>
      <c r="FF3937" s="55">
        <v>3930</v>
      </c>
      <c r="FG3937" s="55" t="s">
        <v>1313</v>
      </c>
      <c r="FH3937" s="55" t="s">
        <v>1995</v>
      </c>
      <c r="FI3937" s="55">
        <v>5</v>
      </c>
      <c r="FJ3937" s="55">
        <v>530000</v>
      </c>
      <c r="FK3937" s="55" t="s">
        <v>1249</v>
      </c>
      <c r="FL3937" s="55">
        <v>0.34</v>
      </c>
    </row>
    <row r="3938" ht="14.25" customHeight="1" outlineLevel="1" spans="152:168">
      <c r="EV3938" s="55">
        <v>3931</v>
      </c>
      <c r="EW3938" s="55" t="s">
        <v>1706</v>
      </c>
      <c r="EX3938" s="55" t="s">
        <v>2016</v>
      </c>
      <c r="EY3938" s="55">
        <v>6</v>
      </c>
      <c r="EZ3938" s="55">
        <v>0</v>
      </c>
      <c r="FA3938" s="55">
        <v>1994</v>
      </c>
      <c r="FB3938" s="55" t="s">
        <v>1361</v>
      </c>
      <c r="FC3938" s="55" t="s">
        <v>1258</v>
      </c>
      <c r="FD3938" s="55">
        <v>4</v>
      </c>
      <c r="FF3938" s="55">
        <v>3931</v>
      </c>
      <c r="FG3938" s="55" t="s">
        <v>1313</v>
      </c>
      <c r="FH3938" s="55" t="s">
        <v>1995</v>
      </c>
      <c r="FI3938" s="55">
        <v>5</v>
      </c>
      <c r="FJ3938" s="55">
        <v>540000</v>
      </c>
      <c r="FK3938" s="55" t="s">
        <v>1249</v>
      </c>
      <c r="FL3938" s="55">
        <v>0.34</v>
      </c>
    </row>
    <row r="3939" ht="14.25" customHeight="1" outlineLevel="1" spans="152:168">
      <c r="EV3939" s="55">
        <v>3932</v>
      </c>
      <c r="EW3939" s="55" t="s">
        <v>1706</v>
      </c>
      <c r="EX3939" s="55" t="s">
        <v>2016</v>
      </c>
      <c r="EY3939" s="55">
        <v>6</v>
      </c>
      <c r="EZ3939" s="55">
        <v>1995</v>
      </c>
      <c r="FA3939" s="55">
        <v>2999</v>
      </c>
      <c r="FB3939" s="55" t="s">
        <v>1361</v>
      </c>
      <c r="FC3939" s="55" t="s">
        <v>1258</v>
      </c>
      <c r="FD3939" s="55">
        <v>4</v>
      </c>
      <c r="FF3939" s="55">
        <v>3932</v>
      </c>
      <c r="FG3939" s="55" t="s">
        <v>1313</v>
      </c>
      <c r="FH3939" s="55" t="s">
        <v>1995</v>
      </c>
      <c r="FI3939" s="55">
        <v>6</v>
      </c>
      <c r="FJ3939" s="55">
        <v>0</v>
      </c>
      <c r="FK3939" s="55" t="s">
        <v>1249</v>
      </c>
      <c r="FL3939" s="55">
        <v>0.35</v>
      </c>
    </row>
    <row r="3940" ht="14.25" customHeight="1" outlineLevel="1" spans="152:168">
      <c r="EV3940" s="55">
        <v>3933</v>
      </c>
      <c r="EW3940" s="55" t="s">
        <v>1706</v>
      </c>
      <c r="EX3940" s="55" t="s">
        <v>2016</v>
      </c>
      <c r="EY3940" s="55">
        <v>7</v>
      </c>
      <c r="EZ3940" s="55">
        <v>0</v>
      </c>
      <c r="FA3940" s="55">
        <v>1994</v>
      </c>
      <c r="FB3940" s="55" t="s">
        <v>1361</v>
      </c>
      <c r="FC3940" s="55" t="s">
        <v>1258</v>
      </c>
      <c r="FD3940" s="55">
        <v>3.5</v>
      </c>
      <c r="FF3940" s="55">
        <v>3933</v>
      </c>
      <c r="FG3940" s="55" t="s">
        <v>1313</v>
      </c>
      <c r="FH3940" s="55" t="s">
        <v>1995</v>
      </c>
      <c r="FI3940" s="55">
        <v>6</v>
      </c>
      <c r="FJ3940" s="55">
        <v>1000</v>
      </c>
      <c r="FK3940" s="55" t="s">
        <v>1249</v>
      </c>
      <c r="FL3940" s="55">
        <v>0.35</v>
      </c>
    </row>
    <row r="3941" ht="14.25" customHeight="1" outlineLevel="1" spans="152:168">
      <c r="EV3941" s="55">
        <v>3934</v>
      </c>
      <c r="EW3941" s="55" t="s">
        <v>1706</v>
      </c>
      <c r="EX3941" s="55" t="s">
        <v>2016</v>
      </c>
      <c r="EY3941" s="55">
        <v>7</v>
      </c>
      <c r="EZ3941" s="55">
        <v>1995</v>
      </c>
      <c r="FA3941" s="55">
        <v>2999</v>
      </c>
      <c r="FB3941" s="55" t="s">
        <v>1361</v>
      </c>
      <c r="FC3941" s="55" t="s">
        <v>1258</v>
      </c>
      <c r="FD3941" s="55">
        <v>3.5</v>
      </c>
      <c r="FF3941" s="55">
        <v>3934</v>
      </c>
      <c r="FG3941" s="55" t="s">
        <v>1313</v>
      </c>
      <c r="FH3941" s="55" t="s">
        <v>1995</v>
      </c>
      <c r="FI3941" s="55">
        <v>6</v>
      </c>
      <c r="FJ3941" s="55">
        <v>2500</v>
      </c>
      <c r="FK3941" s="55" t="s">
        <v>1249</v>
      </c>
      <c r="FL3941" s="55">
        <v>0.35</v>
      </c>
    </row>
    <row r="3942" ht="14.25" customHeight="1" outlineLevel="1" spans="152:168">
      <c r="EV3942" s="55">
        <v>3935</v>
      </c>
      <c r="EW3942" s="55" t="s">
        <v>1706</v>
      </c>
      <c r="EX3942" s="55" t="s">
        <v>2016</v>
      </c>
      <c r="EY3942" s="55">
        <v>8</v>
      </c>
      <c r="EZ3942" s="55">
        <v>0</v>
      </c>
      <c r="FA3942" s="55">
        <v>1994</v>
      </c>
      <c r="FB3942" s="55" t="s">
        <v>1361</v>
      </c>
      <c r="FC3942" s="55" t="s">
        <v>1258</v>
      </c>
      <c r="FD3942" s="55">
        <v>4</v>
      </c>
      <c r="FF3942" s="55">
        <v>3935</v>
      </c>
      <c r="FG3942" s="55" t="s">
        <v>1313</v>
      </c>
      <c r="FH3942" s="55" t="s">
        <v>1995</v>
      </c>
      <c r="FI3942" s="55">
        <v>6</v>
      </c>
      <c r="FJ3942" s="55">
        <v>5000</v>
      </c>
      <c r="FK3942" s="55" t="s">
        <v>1249</v>
      </c>
      <c r="FL3942" s="55">
        <v>0.35</v>
      </c>
    </row>
    <row r="3943" ht="14.25" customHeight="1" outlineLevel="1" spans="152:168">
      <c r="EV3943" s="55">
        <v>3936</v>
      </c>
      <c r="EW3943" s="55" t="s">
        <v>1706</v>
      </c>
      <c r="EX3943" s="55" t="s">
        <v>2016</v>
      </c>
      <c r="EY3943" s="55">
        <v>8</v>
      </c>
      <c r="EZ3943" s="55">
        <v>1995</v>
      </c>
      <c r="FA3943" s="55">
        <v>2999</v>
      </c>
      <c r="FB3943" s="55" t="s">
        <v>1361</v>
      </c>
      <c r="FC3943" s="55" t="s">
        <v>1258</v>
      </c>
      <c r="FD3943" s="55">
        <v>4</v>
      </c>
      <c r="FF3943" s="55">
        <v>3936</v>
      </c>
      <c r="FG3943" s="55" t="s">
        <v>1313</v>
      </c>
      <c r="FH3943" s="55" t="s">
        <v>1995</v>
      </c>
      <c r="FI3943" s="55">
        <v>6</v>
      </c>
      <c r="FJ3943" s="55">
        <v>10000</v>
      </c>
      <c r="FK3943" s="55" t="s">
        <v>1249</v>
      </c>
      <c r="FL3943" s="55">
        <v>0.35</v>
      </c>
    </row>
    <row r="3944" ht="14.25" customHeight="1" outlineLevel="1" spans="152:168">
      <c r="EV3944" s="55">
        <v>3937</v>
      </c>
      <c r="EW3944" s="55" t="s">
        <v>1706</v>
      </c>
      <c r="EX3944" s="55" t="s">
        <v>2016</v>
      </c>
      <c r="EY3944" s="55">
        <v>9</v>
      </c>
      <c r="EZ3944" s="55">
        <v>0</v>
      </c>
      <c r="FA3944" s="55">
        <v>1994</v>
      </c>
      <c r="FB3944" s="55" t="s">
        <v>1361</v>
      </c>
      <c r="FC3944" s="55" t="s">
        <v>1258</v>
      </c>
      <c r="FD3944" s="55">
        <v>4.5</v>
      </c>
      <c r="FF3944" s="55">
        <v>3937</v>
      </c>
      <c r="FG3944" s="55" t="s">
        <v>1313</v>
      </c>
      <c r="FH3944" s="55" t="s">
        <v>1995</v>
      </c>
      <c r="FI3944" s="55">
        <v>6</v>
      </c>
      <c r="FJ3944" s="55">
        <v>25000</v>
      </c>
      <c r="FK3944" s="55" t="s">
        <v>1249</v>
      </c>
      <c r="FL3944" s="55">
        <v>0.35</v>
      </c>
    </row>
    <row r="3945" ht="14.25" customHeight="1" outlineLevel="1" spans="152:168">
      <c r="EV3945" s="55">
        <v>3938</v>
      </c>
      <c r="EW3945" s="55" t="s">
        <v>1706</v>
      </c>
      <c r="EX3945" s="55" t="s">
        <v>2016</v>
      </c>
      <c r="EY3945" s="55">
        <v>9</v>
      </c>
      <c r="EZ3945" s="55">
        <v>1995</v>
      </c>
      <c r="FA3945" s="55">
        <v>2999</v>
      </c>
      <c r="FB3945" s="55" t="s">
        <v>1361</v>
      </c>
      <c r="FC3945" s="55" t="s">
        <v>1258</v>
      </c>
      <c r="FD3945" s="55">
        <v>4.5</v>
      </c>
      <c r="FF3945" s="55">
        <v>3938</v>
      </c>
      <c r="FG3945" s="55" t="s">
        <v>1313</v>
      </c>
      <c r="FH3945" s="55" t="s">
        <v>1995</v>
      </c>
      <c r="FI3945" s="55">
        <v>6</v>
      </c>
      <c r="FJ3945" s="55">
        <v>50000</v>
      </c>
      <c r="FK3945" s="55" t="s">
        <v>1249</v>
      </c>
      <c r="FL3945" s="55">
        <v>0.35</v>
      </c>
    </row>
    <row r="3946" ht="14.25" customHeight="1" outlineLevel="1" spans="152:168">
      <c r="EV3946" s="55">
        <v>3939</v>
      </c>
      <c r="EW3946" s="55" t="s">
        <v>1706</v>
      </c>
      <c r="EX3946" s="55" t="s">
        <v>2135</v>
      </c>
      <c r="EY3946" s="55">
        <v>1</v>
      </c>
      <c r="EZ3946" s="55">
        <v>0</v>
      </c>
      <c r="FA3946" s="55">
        <v>1994</v>
      </c>
      <c r="FB3946" s="55" t="s">
        <v>1262</v>
      </c>
      <c r="FC3946" s="55" t="s">
        <v>1258</v>
      </c>
      <c r="FD3946" s="55">
        <v>0</v>
      </c>
      <c r="FF3946" s="55">
        <v>3939</v>
      </c>
      <c r="FG3946" s="55" t="s">
        <v>1313</v>
      </c>
      <c r="FH3946" s="55" t="s">
        <v>1995</v>
      </c>
      <c r="FI3946" s="55">
        <v>6</v>
      </c>
      <c r="FJ3946" s="55">
        <v>80000</v>
      </c>
      <c r="FK3946" s="55" t="s">
        <v>1249</v>
      </c>
      <c r="FL3946" s="55">
        <v>0.35</v>
      </c>
    </row>
    <row r="3947" ht="14.25" customHeight="1" outlineLevel="1" spans="152:168">
      <c r="EV3947" s="55">
        <v>3940</v>
      </c>
      <c r="EW3947" s="55" t="s">
        <v>1706</v>
      </c>
      <c r="EX3947" s="55" t="s">
        <v>2135</v>
      </c>
      <c r="EY3947" s="55">
        <v>1</v>
      </c>
      <c r="EZ3947" s="55">
        <v>1995</v>
      </c>
      <c r="FA3947" s="55">
        <v>2999</v>
      </c>
      <c r="FB3947" s="55" t="s">
        <v>1262</v>
      </c>
      <c r="FC3947" s="55" t="s">
        <v>1258</v>
      </c>
      <c r="FD3947" s="55">
        <v>0</v>
      </c>
      <c r="FF3947" s="55">
        <v>3940</v>
      </c>
      <c r="FG3947" s="55" t="s">
        <v>1313</v>
      </c>
      <c r="FH3947" s="55" t="s">
        <v>1995</v>
      </c>
      <c r="FI3947" s="55">
        <v>6</v>
      </c>
      <c r="FJ3947" s="55">
        <v>130000</v>
      </c>
      <c r="FK3947" s="55" t="s">
        <v>1249</v>
      </c>
      <c r="FL3947" s="55">
        <v>0.35</v>
      </c>
    </row>
    <row r="3948" ht="14.25" customHeight="1" outlineLevel="1" spans="152:168">
      <c r="EV3948" s="55">
        <v>3941</v>
      </c>
      <c r="EW3948" s="55" t="s">
        <v>1706</v>
      </c>
      <c r="EX3948" s="55" t="s">
        <v>1988</v>
      </c>
      <c r="EY3948" s="55">
        <v>1</v>
      </c>
      <c r="EZ3948" s="55">
        <v>0</v>
      </c>
      <c r="FA3948" s="55">
        <v>1994</v>
      </c>
      <c r="FB3948" s="55" t="s">
        <v>1262</v>
      </c>
      <c r="FC3948" s="55" t="s">
        <v>1258</v>
      </c>
      <c r="FD3948" s="55">
        <v>0</v>
      </c>
      <c r="FF3948" s="55">
        <v>3941</v>
      </c>
      <c r="FG3948" s="55" t="s">
        <v>1313</v>
      </c>
      <c r="FH3948" s="55" t="s">
        <v>1995</v>
      </c>
      <c r="FI3948" s="55">
        <v>6</v>
      </c>
      <c r="FJ3948" s="55">
        <v>260000</v>
      </c>
      <c r="FK3948" s="55" t="s">
        <v>1249</v>
      </c>
      <c r="FL3948" s="55">
        <v>0.35</v>
      </c>
    </row>
    <row r="3949" ht="14.25" customHeight="1" outlineLevel="1" spans="152:168">
      <c r="EV3949" s="55">
        <v>3942</v>
      </c>
      <c r="EW3949" s="55" t="s">
        <v>1706</v>
      </c>
      <c r="EX3949" s="55" t="s">
        <v>1988</v>
      </c>
      <c r="EY3949" s="55">
        <v>1</v>
      </c>
      <c r="EZ3949" s="55">
        <v>1995</v>
      </c>
      <c r="FA3949" s="55">
        <v>2999</v>
      </c>
      <c r="FB3949" s="55" t="s">
        <v>1262</v>
      </c>
      <c r="FC3949" s="55" t="s">
        <v>1258</v>
      </c>
      <c r="FD3949" s="55">
        <v>0</v>
      </c>
      <c r="FF3949" s="55">
        <v>3942</v>
      </c>
      <c r="FG3949" s="55" t="s">
        <v>1313</v>
      </c>
      <c r="FH3949" s="55" t="s">
        <v>1995</v>
      </c>
      <c r="FI3949" s="55">
        <v>6</v>
      </c>
      <c r="FJ3949" s="55">
        <v>400000</v>
      </c>
      <c r="FK3949" s="55" t="s">
        <v>1249</v>
      </c>
      <c r="FL3949" s="55">
        <v>0.35</v>
      </c>
    </row>
    <row r="3950" ht="14.25" customHeight="1" outlineLevel="1" spans="152:168">
      <c r="EV3950" s="55">
        <v>3943</v>
      </c>
      <c r="EW3950" s="55" t="s">
        <v>1706</v>
      </c>
      <c r="EX3950" s="55" t="s">
        <v>1607</v>
      </c>
      <c r="EY3950" s="55">
        <v>1</v>
      </c>
      <c r="EZ3950" s="55">
        <v>0</v>
      </c>
      <c r="FA3950" s="55">
        <v>1994</v>
      </c>
      <c r="FB3950" s="55" t="s">
        <v>1361</v>
      </c>
      <c r="FC3950" s="55" t="s">
        <v>1258</v>
      </c>
      <c r="FD3950" s="55">
        <v>2.5</v>
      </c>
      <c r="FF3950" s="55">
        <v>3943</v>
      </c>
      <c r="FG3950" s="55" t="s">
        <v>1313</v>
      </c>
      <c r="FH3950" s="55" t="s">
        <v>1995</v>
      </c>
      <c r="FI3950" s="55">
        <v>6</v>
      </c>
      <c r="FJ3950" s="55">
        <v>530000</v>
      </c>
      <c r="FK3950" s="55" t="s">
        <v>1249</v>
      </c>
      <c r="FL3950" s="55">
        <v>0.35</v>
      </c>
    </row>
    <row r="3951" ht="14.25" customHeight="1" outlineLevel="1" spans="152:168">
      <c r="EV3951" s="55">
        <v>3944</v>
      </c>
      <c r="EW3951" s="55" t="s">
        <v>1706</v>
      </c>
      <c r="EX3951" s="55" t="s">
        <v>1607</v>
      </c>
      <c r="EY3951" s="55">
        <v>1</v>
      </c>
      <c r="EZ3951" s="55">
        <v>1995</v>
      </c>
      <c r="FA3951" s="55">
        <v>2999</v>
      </c>
      <c r="FB3951" s="55" t="s">
        <v>1361</v>
      </c>
      <c r="FC3951" s="55" t="s">
        <v>1258</v>
      </c>
      <c r="FD3951" s="55">
        <v>2.5</v>
      </c>
      <c r="FF3951" s="55">
        <v>3944</v>
      </c>
      <c r="FG3951" s="55" t="s">
        <v>1313</v>
      </c>
      <c r="FH3951" s="55" t="s">
        <v>1995</v>
      </c>
      <c r="FI3951" s="55">
        <v>6</v>
      </c>
      <c r="FJ3951" s="55">
        <v>540000</v>
      </c>
      <c r="FK3951" s="55" t="s">
        <v>1249</v>
      </c>
      <c r="FL3951" s="55">
        <v>0.35</v>
      </c>
    </row>
    <row r="3952" ht="14.25" customHeight="1" outlineLevel="1" spans="152:168">
      <c r="EV3952" s="55">
        <v>3945</v>
      </c>
      <c r="EW3952" s="55" t="s">
        <v>1706</v>
      </c>
      <c r="EX3952" s="55" t="s">
        <v>1607</v>
      </c>
      <c r="EY3952" s="55">
        <v>2</v>
      </c>
      <c r="EZ3952" s="55">
        <v>0</v>
      </c>
      <c r="FA3952" s="55">
        <v>1994</v>
      </c>
      <c r="FB3952" s="55" t="s">
        <v>1361</v>
      </c>
      <c r="FC3952" s="55" t="s">
        <v>1258</v>
      </c>
      <c r="FD3952" s="55">
        <v>2.5</v>
      </c>
      <c r="FF3952" s="55">
        <v>3945</v>
      </c>
      <c r="FG3952" s="55" t="s">
        <v>1313</v>
      </c>
      <c r="FH3952" s="55" t="s">
        <v>1995</v>
      </c>
      <c r="FI3952" s="55">
        <v>7</v>
      </c>
      <c r="FJ3952" s="55">
        <v>0</v>
      </c>
      <c r="FK3952" s="55" t="s">
        <v>1249</v>
      </c>
      <c r="FL3952" s="55">
        <v>0.3</v>
      </c>
    </row>
    <row r="3953" ht="14.25" customHeight="1" outlineLevel="1" spans="152:168">
      <c r="EV3953" s="55">
        <v>3946</v>
      </c>
      <c r="EW3953" s="55" t="s">
        <v>1706</v>
      </c>
      <c r="EX3953" s="55" t="s">
        <v>1607</v>
      </c>
      <c r="EY3953" s="55">
        <v>2</v>
      </c>
      <c r="EZ3953" s="55">
        <v>1995</v>
      </c>
      <c r="FA3953" s="55">
        <v>2999</v>
      </c>
      <c r="FB3953" s="55" t="s">
        <v>1361</v>
      </c>
      <c r="FC3953" s="55" t="s">
        <v>1258</v>
      </c>
      <c r="FD3953" s="55">
        <v>2.5</v>
      </c>
      <c r="FF3953" s="55">
        <v>3946</v>
      </c>
      <c r="FG3953" s="55" t="s">
        <v>1313</v>
      </c>
      <c r="FH3953" s="55" t="s">
        <v>1995</v>
      </c>
      <c r="FI3953" s="55">
        <v>7</v>
      </c>
      <c r="FJ3953" s="55">
        <v>1000</v>
      </c>
      <c r="FK3953" s="55" t="s">
        <v>1249</v>
      </c>
      <c r="FL3953" s="55">
        <v>0.3</v>
      </c>
    </row>
    <row r="3954" ht="14.25" customHeight="1" outlineLevel="1" spans="152:168">
      <c r="EV3954" s="55">
        <v>3947</v>
      </c>
      <c r="EW3954" s="55" t="s">
        <v>1706</v>
      </c>
      <c r="EX3954" s="55" t="s">
        <v>1607</v>
      </c>
      <c r="EY3954" s="55">
        <v>3</v>
      </c>
      <c r="EZ3954" s="55">
        <v>0</v>
      </c>
      <c r="FA3954" s="55">
        <v>1994</v>
      </c>
      <c r="FB3954" s="55" t="s">
        <v>1262</v>
      </c>
      <c r="FC3954" s="55" t="s">
        <v>1258</v>
      </c>
      <c r="FD3954" s="55">
        <v>0</v>
      </c>
      <c r="FF3954" s="55">
        <v>3947</v>
      </c>
      <c r="FG3954" s="55" t="s">
        <v>1313</v>
      </c>
      <c r="FH3954" s="55" t="s">
        <v>1995</v>
      </c>
      <c r="FI3954" s="55">
        <v>7</v>
      </c>
      <c r="FJ3954" s="55">
        <v>2500</v>
      </c>
      <c r="FK3954" s="55" t="s">
        <v>1249</v>
      </c>
      <c r="FL3954" s="55">
        <v>0.3</v>
      </c>
    </row>
    <row r="3955" ht="14.25" customHeight="1" outlineLevel="1" spans="152:168">
      <c r="EV3955" s="55">
        <v>3948</v>
      </c>
      <c r="EW3955" s="55" t="s">
        <v>1706</v>
      </c>
      <c r="EX3955" s="55" t="s">
        <v>1607</v>
      </c>
      <c r="EY3955" s="55">
        <v>3</v>
      </c>
      <c r="EZ3955" s="55">
        <v>1995</v>
      </c>
      <c r="FA3955" s="55">
        <v>2999</v>
      </c>
      <c r="FB3955" s="55" t="s">
        <v>1262</v>
      </c>
      <c r="FC3955" s="55" t="s">
        <v>1258</v>
      </c>
      <c r="FD3955" s="55">
        <v>0</v>
      </c>
      <c r="FF3955" s="55">
        <v>3948</v>
      </c>
      <c r="FG3955" s="55" t="s">
        <v>1313</v>
      </c>
      <c r="FH3955" s="55" t="s">
        <v>1995</v>
      </c>
      <c r="FI3955" s="55">
        <v>7</v>
      </c>
      <c r="FJ3955" s="55">
        <v>5000</v>
      </c>
      <c r="FK3955" s="55" t="s">
        <v>1249</v>
      </c>
      <c r="FL3955" s="55">
        <v>0.3</v>
      </c>
    </row>
    <row r="3956" ht="14.25" customHeight="1" outlineLevel="1" spans="152:168">
      <c r="EV3956" s="55">
        <v>3949</v>
      </c>
      <c r="EW3956" s="55" t="s">
        <v>1706</v>
      </c>
      <c r="EX3956" s="55" t="s">
        <v>2048</v>
      </c>
      <c r="EY3956" s="55">
        <v>1</v>
      </c>
      <c r="EZ3956" s="55">
        <v>0</v>
      </c>
      <c r="FA3956" s="55">
        <v>1994</v>
      </c>
      <c r="FB3956" s="55" t="s">
        <v>1361</v>
      </c>
      <c r="FC3956" s="55" t="s">
        <v>1258</v>
      </c>
      <c r="FD3956" s="55">
        <v>2.5</v>
      </c>
      <c r="FF3956" s="55">
        <v>3949</v>
      </c>
      <c r="FG3956" s="55" t="s">
        <v>1313</v>
      </c>
      <c r="FH3956" s="55" t="s">
        <v>1995</v>
      </c>
      <c r="FI3956" s="55">
        <v>7</v>
      </c>
      <c r="FJ3956" s="55">
        <v>10000</v>
      </c>
      <c r="FK3956" s="55" t="s">
        <v>1249</v>
      </c>
      <c r="FL3956" s="55">
        <v>0.3</v>
      </c>
    </row>
    <row r="3957" ht="14.25" customHeight="1" outlineLevel="1" spans="152:168">
      <c r="EV3957" s="55">
        <v>3950</v>
      </c>
      <c r="EW3957" s="55" t="s">
        <v>1706</v>
      </c>
      <c r="EX3957" s="55" t="s">
        <v>2048</v>
      </c>
      <c r="EY3957" s="55">
        <v>1</v>
      </c>
      <c r="EZ3957" s="55">
        <v>1995</v>
      </c>
      <c r="FA3957" s="55">
        <v>2999</v>
      </c>
      <c r="FB3957" s="55" t="s">
        <v>1361</v>
      </c>
      <c r="FC3957" s="55" t="s">
        <v>1258</v>
      </c>
      <c r="FD3957" s="55">
        <v>2.7</v>
      </c>
      <c r="FF3957" s="55">
        <v>3950</v>
      </c>
      <c r="FG3957" s="55" t="s">
        <v>1313</v>
      </c>
      <c r="FH3957" s="55" t="s">
        <v>1995</v>
      </c>
      <c r="FI3957" s="55">
        <v>7</v>
      </c>
      <c r="FJ3957" s="55">
        <v>25000</v>
      </c>
      <c r="FK3957" s="55" t="s">
        <v>1249</v>
      </c>
      <c r="FL3957" s="55">
        <v>0.3</v>
      </c>
    </row>
    <row r="3958" ht="14.25" customHeight="1" outlineLevel="1" spans="152:168">
      <c r="EV3958" s="55">
        <v>3951</v>
      </c>
      <c r="EW3958" s="55" t="s">
        <v>1706</v>
      </c>
      <c r="EX3958" s="55" t="s">
        <v>2048</v>
      </c>
      <c r="EY3958" s="55">
        <v>2</v>
      </c>
      <c r="EZ3958" s="55">
        <v>0</v>
      </c>
      <c r="FA3958" s="55">
        <v>1994</v>
      </c>
      <c r="FB3958" s="55" t="s">
        <v>1361</v>
      </c>
      <c r="FC3958" s="55" t="s">
        <v>1258</v>
      </c>
      <c r="FD3958" s="55">
        <v>2.5</v>
      </c>
      <c r="FF3958" s="55">
        <v>3951</v>
      </c>
      <c r="FG3958" s="55" t="s">
        <v>1313</v>
      </c>
      <c r="FH3958" s="55" t="s">
        <v>1995</v>
      </c>
      <c r="FI3958" s="55">
        <v>7</v>
      </c>
      <c r="FJ3958" s="55">
        <v>50000</v>
      </c>
      <c r="FK3958" s="55" t="s">
        <v>1249</v>
      </c>
      <c r="FL3958" s="55">
        <v>0.3</v>
      </c>
    </row>
    <row r="3959" ht="14.25" customHeight="1" outlineLevel="1" spans="152:168">
      <c r="EV3959" s="55">
        <v>3952</v>
      </c>
      <c r="EW3959" s="55" t="s">
        <v>1706</v>
      </c>
      <c r="EX3959" s="55" t="s">
        <v>2048</v>
      </c>
      <c r="EY3959" s="55">
        <v>2</v>
      </c>
      <c r="EZ3959" s="55">
        <v>1995</v>
      </c>
      <c r="FA3959" s="55">
        <v>2999</v>
      </c>
      <c r="FB3959" s="55" t="s">
        <v>1361</v>
      </c>
      <c r="FC3959" s="55" t="s">
        <v>1258</v>
      </c>
      <c r="FD3959" s="55">
        <v>2.55</v>
      </c>
      <c r="FF3959" s="55">
        <v>3952</v>
      </c>
      <c r="FG3959" s="55" t="s">
        <v>1313</v>
      </c>
      <c r="FH3959" s="55" t="s">
        <v>1995</v>
      </c>
      <c r="FI3959" s="55">
        <v>7</v>
      </c>
      <c r="FJ3959" s="55">
        <v>80000</v>
      </c>
      <c r="FK3959" s="55" t="s">
        <v>1249</v>
      </c>
      <c r="FL3959" s="55">
        <v>0.3</v>
      </c>
    </row>
    <row r="3960" ht="14.25" customHeight="1" outlineLevel="1" spans="152:168">
      <c r="EV3960" s="55">
        <v>3953</v>
      </c>
      <c r="EW3960" s="55" t="s">
        <v>1706</v>
      </c>
      <c r="EX3960" s="55" t="s">
        <v>2048</v>
      </c>
      <c r="EY3960" s="55">
        <v>3</v>
      </c>
      <c r="EZ3960" s="55">
        <v>0</v>
      </c>
      <c r="FA3960" s="55">
        <v>1994</v>
      </c>
      <c r="FB3960" s="55" t="s">
        <v>1361</v>
      </c>
      <c r="FC3960" s="55" t="s">
        <v>1258</v>
      </c>
      <c r="FD3960" s="55">
        <v>2.5</v>
      </c>
      <c r="FF3960" s="55">
        <v>3953</v>
      </c>
      <c r="FG3960" s="55" t="s">
        <v>1313</v>
      </c>
      <c r="FH3960" s="55" t="s">
        <v>1995</v>
      </c>
      <c r="FI3960" s="55">
        <v>7</v>
      </c>
      <c r="FJ3960" s="55">
        <v>130000</v>
      </c>
      <c r="FK3960" s="55" t="s">
        <v>1249</v>
      </c>
      <c r="FL3960" s="55">
        <v>0.3</v>
      </c>
    </row>
    <row r="3961" ht="14.25" customHeight="1" outlineLevel="1" spans="152:168">
      <c r="EV3961" s="55">
        <v>3954</v>
      </c>
      <c r="EW3961" s="55" t="s">
        <v>1706</v>
      </c>
      <c r="EX3961" s="55" t="s">
        <v>2048</v>
      </c>
      <c r="EY3961" s="55">
        <v>3</v>
      </c>
      <c r="EZ3961" s="55">
        <v>1995</v>
      </c>
      <c r="FA3961" s="55">
        <v>2999</v>
      </c>
      <c r="FB3961" s="55" t="s">
        <v>1361</v>
      </c>
      <c r="FC3961" s="55" t="s">
        <v>1258</v>
      </c>
      <c r="FD3961" s="55">
        <v>2.55</v>
      </c>
      <c r="FF3961" s="55">
        <v>3954</v>
      </c>
      <c r="FG3961" s="55" t="s">
        <v>1313</v>
      </c>
      <c r="FH3961" s="55" t="s">
        <v>1995</v>
      </c>
      <c r="FI3961" s="55">
        <v>7</v>
      </c>
      <c r="FJ3961" s="55">
        <v>260000</v>
      </c>
      <c r="FK3961" s="55" t="s">
        <v>1249</v>
      </c>
      <c r="FL3961" s="55">
        <v>0.3</v>
      </c>
    </row>
    <row r="3962" ht="14.25" customHeight="1" outlineLevel="1" spans="152:168">
      <c r="EV3962" s="55">
        <v>3955</v>
      </c>
      <c r="EW3962" s="55" t="s">
        <v>1706</v>
      </c>
      <c r="EX3962" s="55" t="s">
        <v>2048</v>
      </c>
      <c r="EY3962" s="55">
        <v>4</v>
      </c>
      <c r="EZ3962" s="55">
        <v>0</v>
      </c>
      <c r="FA3962" s="55">
        <v>1994</v>
      </c>
      <c r="FB3962" s="55" t="s">
        <v>1361</v>
      </c>
      <c r="FC3962" s="55" t="s">
        <v>1258</v>
      </c>
      <c r="FD3962" s="55">
        <v>2.5</v>
      </c>
      <c r="FF3962" s="55">
        <v>3955</v>
      </c>
      <c r="FG3962" s="55" t="s">
        <v>1313</v>
      </c>
      <c r="FH3962" s="55" t="s">
        <v>1995</v>
      </c>
      <c r="FI3962" s="55">
        <v>7</v>
      </c>
      <c r="FJ3962" s="55">
        <v>400000</v>
      </c>
      <c r="FK3962" s="55" t="s">
        <v>1249</v>
      </c>
      <c r="FL3962" s="55">
        <v>0.3</v>
      </c>
    </row>
    <row r="3963" ht="14.25" customHeight="1" outlineLevel="1" spans="152:168">
      <c r="EV3963" s="55">
        <v>3956</v>
      </c>
      <c r="EW3963" s="55" t="s">
        <v>1706</v>
      </c>
      <c r="EX3963" s="55" t="s">
        <v>2048</v>
      </c>
      <c r="EY3963" s="55">
        <v>4</v>
      </c>
      <c r="EZ3963" s="55">
        <v>1995</v>
      </c>
      <c r="FA3963" s="55">
        <v>2999</v>
      </c>
      <c r="FB3963" s="55" t="s">
        <v>1361</v>
      </c>
      <c r="FC3963" s="55" t="s">
        <v>1258</v>
      </c>
      <c r="FD3963" s="55">
        <v>2.63</v>
      </c>
      <c r="FF3963" s="55">
        <v>3956</v>
      </c>
      <c r="FG3963" s="55" t="s">
        <v>1313</v>
      </c>
      <c r="FH3963" s="55" t="s">
        <v>1995</v>
      </c>
      <c r="FI3963" s="55">
        <v>7</v>
      </c>
      <c r="FJ3963" s="55">
        <v>530000</v>
      </c>
      <c r="FK3963" s="55" t="s">
        <v>1249</v>
      </c>
      <c r="FL3963" s="55">
        <v>0.3</v>
      </c>
    </row>
    <row r="3964" ht="14.25" customHeight="1" outlineLevel="1" spans="152:168">
      <c r="EV3964" s="55">
        <v>3957</v>
      </c>
      <c r="EW3964" s="55" t="s">
        <v>1706</v>
      </c>
      <c r="EX3964" s="55" t="s">
        <v>2048</v>
      </c>
      <c r="EY3964" s="55">
        <v>5</v>
      </c>
      <c r="EZ3964" s="55">
        <v>0</v>
      </c>
      <c r="FA3964" s="55">
        <v>1994</v>
      </c>
      <c r="FB3964" s="55" t="s">
        <v>1361</v>
      </c>
      <c r="FC3964" s="55" t="s">
        <v>1258</v>
      </c>
      <c r="FD3964" s="55">
        <v>2.5</v>
      </c>
      <c r="FF3964" s="55">
        <v>3957</v>
      </c>
      <c r="FG3964" s="55" t="s">
        <v>1313</v>
      </c>
      <c r="FH3964" s="55" t="s">
        <v>1995</v>
      </c>
      <c r="FI3964" s="55">
        <v>7</v>
      </c>
      <c r="FJ3964" s="55">
        <v>540000</v>
      </c>
      <c r="FK3964" s="55" t="s">
        <v>1249</v>
      </c>
      <c r="FL3964" s="55">
        <v>0.3</v>
      </c>
    </row>
    <row r="3965" ht="14.25" customHeight="1" outlineLevel="1" spans="152:168">
      <c r="EV3965" s="55">
        <v>3958</v>
      </c>
      <c r="EW3965" s="55" t="s">
        <v>1706</v>
      </c>
      <c r="EX3965" s="55" t="s">
        <v>2048</v>
      </c>
      <c r="EY3965" s="55">
        <v>5</v>
      </c>
      <c r="EZ3965" s="55">
        <v>1995</v>
      </c>
      <c r="FA3965" s="55">
        <v>2999</v>
      </c>
      <c r="FB3965" s="55" t="s">
        <v>1361</v>
      </c>
      <c r="FC3965" s="55" t="s">
        <v>1258</v>
      </c>
      <c r="FD3965" s="55">
        <v>2.5</v>
      </c>
      <c r="FF3965" s="55">
        <v>3958</v>
      </c>
      <c r="FG3965" s="55" t="s">
        <v>1313</v>
      </c>
      <c r="FH3965" s="55" t="s">
        <v>1569</v>
      </c>
      <c r="FI3965" s="55">
        <v>1</v>
      </c>
      <c r="FJ3965" s="55">
        <v>0</v>
      </c>
      <c r="FK3965" s="55" t="s">
        <v>1249</v>
      </c>
      <c r="FL3965" s="55">
        <v>0.3</v>
      </c>
    </row>
    <row r="3966" ht="14.25" customHeight="1" outlineLevel="1" spans="152:168">
      <c r="EV3966" s="55">
        <v>3959</v>
      </c>
      <c r="EW3966" s="55" t="s">
        <v>1706</v>
      </c>
      <c r="EX3966" s="55" t="s">
        <v>2048</v>
      </c>
      <c r="EY3966" s="55">
        <v>6</v>
      </c>
      <c r="EZ3966" s="55">
        <v>0</v>
      </c>
      <c r="FA3966" s="55">
        <v>1994</v>
      </c>
      <c r="FB3966" s="55" t="s">
        <v>1361</v>
      </c>
      <c r="FC3966" s="55" t="s">
        <v>1258</v>
      </c>
      <c r="FD3966" s="55">
        <v>2.5</v>
      </c>
      <c r="FF3966" s="55">
        <v>3959</v>
      </c>
      <c r="FG3966" s="55" t="s">
        <v>1313</v>
      </c>
      <c r="FH3966" s="55" t="s">
        <v>1569</v>
      </c>
      <c r="FI3966" s="55">
        <v>1</v>
      </c>
      <c r="FJ3966" s="55">
        <v>1000</v>
      </c>
      <c r="FK3966" s="55" t="s">
        <v>1249</v>
      </c>
      <c r="FL3966" s="55">
        <v>0.3</v>
      </c>
    </row>
    <row r="3967" ht="14.25" customHeight="1" outlineLevel="1" spans="152:168">
      <c r="EV3967" s="55">
        <v>3960</v>
      </c>
      <c r="EW3967" s="55" t="s">
        <v>1706</v>
      </c>
      <c r="EX3967" s="55" t="s">
        <v>2048</v>
      </c>
      <c r="EY3967" s="55">
        <v>6</v>
      </c>
      <c r="EZ3967" s="55">
        <v>1995</v>
      </c>
      <c r="FA3967" s="55">
        <v>2999</v>
      </c>
      <c r="FB3967" s="55" t="s">
        <v>1361</v>
      </c>
      <c r="FC3967" s="55" t="s">
        <v>1258</v>
      </c>
      <c r="FD3967" s="55">
        <v>2.5</v>
      </c>
      <c r="FF3967" s="55">
        <v>3960</v>
      </c>
      <c r="FG3967" s="55" t="s">
        <v>1313</v>
      </c>
      <c r="FH3967" s="55" t="s">
        <v>1569</v>
      </c>
      <c r="FI3967" s="55">
        <v>1</v>
      </c>
      <c r="FJ3967" s="55">
        <v>2500</v>
      </c>
      <c r="FK3967" s="55" t="s">
        <v>1249</v>
      </c>
      <c r="FL3967" s="55">
        <v>0.3</v>
      </c>
    </row>
    <row r="3968" ht="14.25" customHeight="1" outlineLevel="1" spans="152:168">
      <c r="EV3968" s="55">
        <v>3961</v>
      </c>
      <c r="EW3968" s="55" t="s">
        <v>1706</v>
      </c>
      <c r="EX3968" s="55" t="s">
        <v>2048</v>
      </c>
      <c r="EY3968" s="55">
        <v>7</v>
      </c>
      <c r="EZ3968" s="55">
        <v>0</v>
      </c>
      <c r="FA3968" s="55">
        <v>1994</v>
      </c>
      <c r="FB3968" s="55" t="s">
        <v>1361</v>
      </c>
      <c r="FC3968" s="55" t="s">
        <v>1258</v>
      </c>
      <c r="FD3968" s="55">
        <v>2.5</v>
      </c>
      <c r="FF3968" s="55">
        <v>3961</v>
      </c>
      <c r="FG3968" s="55" t="s">
        <v>1313</v>
      </c>
      <c r="FH3968" s="55" t="s">
        <v>1569</v>
      </c>
      <c r="FI3968" s="55">
        <v>1</v>
      </c>
      <c r="FJ3968" s="55">
        <v>5000</v>
      </c>
      <c r="FK3968" s="55" t="s">
        <v>1249</v>
      </c>
      <c r="FL3968" s="55">
        <v>0.3</v>
      </c>
    </row>
    <row r="3969" ht="14.25" customHeight="1" outlineLevel="1" spans="152:168">
      <c r="EV3969" s="55">
        <v>3962</v>
      </c>
      <c r="EW3969" s="55" t="s">
        <v>1706</v>
      </c>
      <c r="EX3969" s="55" t="s">
        <v>2048</v>
      </c>
      <c r="EY3969" s="55">
        <v>7</v>
      </c>
      <c r="EZ3969" s="55">
        <v>1995</v>
      </c>
      <c r="FA3969" s="55">
        <v>2999</v>
      </c>
      <c r="FB3969" s="55" t="s">
        <v>1361</v>
      </c>
      <c r="FC3969" s="55" t="s">
        <v>1258</v>
      </c>
      <c r="FD3969" s="55">
        <v>2.5</v>
      </c>
      <c r="FF3969" s="55">
        <v>3962</v>
      </c>
      <c r="FG3969" s="55" t="s">
        <v>1313</v>
      </c>
      <c r="FH3969" s="55" t="s">
        <v>1569</v>
      </c>
      <c r="FI3969" s="55">
        <v>1</v>
      </c>
      <c r="FJ3969" s="55">
        <v>10000</v>
      </c>
      <c r="FK3969" s="55" t="s">
        <v>1249</v>
      </c>
      <c r="FL3969" s="55">
        <v>0.3</v>
      </c>
    </row>
    <row r="3970" ht="14.25" customHeight="1" outlineLevel="1" spans="152:168">
      <c r="EV3970" s="55">
        <v>3963</v>
      </c>
      <c r="EW3970" s="55" t="s">
        <v>1706</v>
      </c>
      <c r="EX3970" s="55" t="s">
        <v>2048</v>
      </c>
      <c r="EY3970" s="55">
        <v>8</v>
      </c>
      <c r="EZ3970" s="55">
        <v>0</v>
      </c>
      <c r="FA3970" s="55">
        <v>1994</v>
      </c>
      <c r="FB3970" s="55" t="s">
        <v>1262</v>
      </c>
      <c r="FC3970" s="55" t="s">
        <v>1258</v>
      </c>
      <c r="FD3970" s="55">
        <v>0</v>
      </c>
      <c r="FF3970" s="55">
        <v>3963</v>
      </c>
      <c r="FG3970" s="55" t="s">
        <v>1313</v>
      </c>
      <c r="FH3970" s="55" t="s">
        <v>1569</v>
      </c>
      <c r="FI3970" s="55">
        <v>1</v>
      </c>
      <c r="FJ3970" s="55">
        <v>25000</v>
      </c>
      <c r="FK3970" s="55" t="s">
        <v>1249</v>
      </c>
      <c r="FL3970" s="55">
        <v>0.3</v>
      </c>
    </row>
    <row r="3971" ht="14.25" customHeight="1" outlineLevel="1" spans="152:168">
      <c r="EV3971" s="55">
        <v>3964</v>
      </c>
      <c r="EW3971" s="55" t="s">
        <v>1706</v>
      </c>
      <c r="EX3971" s="55" t="s">
        <v>2048</v>
      </c>
      <c r="EY3971" s="55">
        <v>8</v>
      </c>
      <c r="EZ3971" s="55">
        <v>1995</v>
      </c>
      <c r="FA3971" s="55">
        <v>2999</v>
      </c>
      <c r="FB3971" s="55" t="s">
        <v>1262</v>
      </c>
      <c r="FC3971" s="55" t="s">
        <v>1258</v>
      </c>
      <c r="FD3971" s="55">
        <v>0</v>
      </c>
      <c r="FF3971" s="55">
        <v>3964</v>
      </c>
      <c r="FG3971" s="55" t="s">
        <v>1313</v>
      </c>
      <c r="FH3971" s="55" t="s">
        <v>1569</v>
      </c>
      <c r="FI3971" s="55">
        <v>1</v>
      </c>
      <c r="FJ3971" s="55">
        <v>50000</v>
      </c>
      <c r="FK3971" s="55" t="s">
        <v>1249</v>
      </c>
      <c r="FL3971" s="55">
        <v>0.3</v>
      </c>
    </row>
    <row r="3972" ht="14.25" customHeight="1" outlineLevel="1" spans="152:168">
      <c r="EV3972" s="55">
        <v>3965</v>
      </c>
      <c r="EW3972" s="55" t="s">
        <v>1706</v>
      </c>
      <c r="EX3972" s="55" t="s">
        <v>1944</v>
      </c>
      <c r="EY3972" s="55">
        <v>1</v>
      </c>
      <c r="EZ3972" s="55">
        <v>0</v>
      </c>
      <c r="FA3972" s="55">
        <v>1994</v>
      </c>
      <c r="FB3972" s="55" t="s">
        <v>1262</v>
      </c>
      <c r="FC3972" s="55" t="s">
        <v>1258</v>
      </c>
      <c r="FD3972" s="55">
        <v>0</v>
      </c>
      <c r="FF3972" s="55">
        <v>3965</v>
      </c>
      <c r="FG3972" s="55" t="s">
        <v>1313</v>
      </c>
      <c r="FH3972" s="55" t="s">
        <v>1569</v>
      </c>
      <c r="FI3972" s="55">
        <v>1</v>
      </c>
      <c r="FJ3972" s="55">
        <v>80000</v>
      </c>
      <c r="FK3972" s="55" t="s">
        <v>1249</v>
      </c>
      <c r="FL3972" s="55">
        <v>0.3</v>
      </c>
    </row>
    <row r="3973" ht="14.25" customHeight="1" outlineLevel="1" spans="152:168">
      <c r="EV3973" s="55">
        <v>3966</v>
      </c>
      <c r="EW3973" s="55" t="s">
        <v>1706</v>
      </c>
      <c r="EX3973" s="55" t="s">
        <v>1944</v>
      </c>
      <c r="EY3973" s="55">
        <v>1</v>
      </c>
      <c r="EZ3973" s="55">
        <v>1995</v>
      </c>
      <c r="FA3973" s="55">
        <v>2999</v>
      </c>
      <c r="FB3973" s="55" t="s">
        <v>1262</v>
      </c>
      <c r="FC3973" s="55" t="s">
        <v>1258</v>
      </c>
      <c r="FD3973" s="55">
        <v>0</v>
      </c>
      <c r="FF3973" s="55">
        <v>3966</v>
      </c>
      <c r="FG3973" s="55" t="s">
        <v>1313</v>
      </c>
      <c r="FH3973" s="55" t="s">
        <v>1569</v>
      </c>
      <c r="FI3973" s="55">
        <v>1</v>
      </c>
      <c r="FJ3973" s="55">
        <v>130000</v>
      </c>
      <c r="FK3973" s="55" t="s">
        <v>1249</v>
      </c>
      <c r="FL3973" s="55">
        <v>0.3</v>
      </c>
    </row>
    <row r="3974" ht="14.25" customHeight="1" outlineLevel="1" spans="152:168">
      <c r="EV3974" s="55">
        <v>3967</v>
      </c>
      <c r="EW3974" s="55" t="s">
        <v>1706</v>
      </c>
      <c r="EX3974" s="55" t="s">
        <v>2012</v>
      </c>
      <c r="EY3974" s="55">
        <v>1</v>
      </c>
      <c r="EZ3974" s="55">
        <v>0</v>
      </c>
      <c r="FA3974" s="55">
        <v>1994</v>
      </c>
      <c r="FB3974" s="55" t="s">
        <v>1262</v>
      </c>
      <c r="FC3974" s="55" t="s">
        <v>1258</v>
      </c>
      <c r="FD3974" s="55">
        <v>0</v>
      </c>
      <c r="FF3974" s="55">
        <v>3967</v>
      </c>
      <c r="FG3974" s="55" t="s">
        <v>1313</v>
      </c>
      <c r="FH3974" s="55" t="s">
        <v>1569</v>
      </c>
      <c r="FI3974" s="55">
        <v>1</v>
      </c>
      <c r="FJ3974" s="55">
        <v>260000</v>
      </c>
      <c r="FK3974" s="55" t="s">
        <v>1249</v>
      </c>
      <c r="FL3974" s="55">
        <v>0.3</v>
      </c>
    </row>
    <row r="3975" ht="14.25" customHeight="1" outlineLevel="1" spans="152:168">
      <c r="EV3975" s="55">
        <v>3968</v>
      </c>
      <c r="EW3975" s="55" t="s">
        <v>1706</v>
      </c>
      <c r="EX3975" s="55" t="s">
        <v>2012</v>
      </c>
      <c r="EY3975" s="55">
        <v>1</v>
      </c>
      <c r="EZ3975" s="55">
        <v>1995</v>
      </c>
      <c r="FA3975" s="55">
        <v>2999</v>
      </c>
      <c r="FB3975" s="55" t="s">
        <v>1262</v>
      </c>
      <c r="FC3975" s="55" t="s">
        <v>1258</v>
      </c>
      <c r="FD3975" s="55">
        <v>0</v>
      </c>
      <c r="FF3975" s="55">
        <v>3968</v>
      </c>
      <c r="FG3975" s="55" t="s">
        <v>1313</v>
      </c>
      <c r="FH3975" s="55" t="s">
        <v>1569</v>
      </c>
      <c r="FI3975" s="55">
        <v>1</v>
      </c>
      <c r="FJ3975" s="55">
        <v>400000</v>
      </c>
      <c r="FK3975" s="55" t="s">
        <v>1249</v>
      </c>
      <c r="FL3975" s="55">
        <v>0.3</v>
      </c>
    </row>
    <row r="3976" ht="14.25" customHeight="1" outlineLevel="1" spans="152:168">
      <c r="EV3976" s="55">
        <v>3969</v>
      </c>
      <c r="EW3976" s="55" t="s">
        <v>1706</v>
      </c>
      <c r="EX3976" s="55" t="s">
        <v>1490</v>
      </c>
      <c r="EY3976" s="55">
        <v>1</v>
      </c>
      <c r="EZ3976" s="55">
        <v>0</v>
      </c>
      <c r="FA3976" s="55">
        <v>1994</v>
      </c>
      <c r="FB3976" s="55" t="s">
        <v>1361</v>
      </c>
      <c r="FC3976" s="55" t="s">
        <v>1258</v>
      </c>
      <c r="FD3976" s="55">
        <v>2.5</v>
      </c>
      <c r="FF3976" s="55">
        <v>3969</v>
      </c>
      <c r="FG3976" s="55" t="s">
        <v>1313</v>
      </c>
      <c r="FH3976" s="55" t="s">
        <v>1569</v>
      </c>
      <c r="FI3976" s="55">
        <v>1</v>
      </c>
      <c r="FJ3976" s="55">
        <v>530000</v>
      </c>
      <c r="FK3976" s="55" t="s">
        <v>1249</v>
      </c>
      <c r="FL3976" s="55">
        <v>0.3</v>
      </c>
    </row>
    <row r="3977" ht="14.25" customHeight="1" outlineLevel="1" spans="152:168">
      <c r="EV3977" s="55">
        <v>3970</v>
      </c>
      <c r="EW3977" s="55" t="s">
        <v>1706</v>
      </c>
      <c r="EX3977" s="55" t="s">
        <v>1490</v>
      </c>
      <c r="EY3977" s="55">
        <v>1</v>
      </c>
      <c r="EZ3977" s="55">
        <v>1995</v>
      </c>
      <c r="FA3977" s="55">
        <v>2999</v>
      </c>
      <c r="FB3977" s="55" t="s">
        <v>1361</v>
      </c>
      <c r="FC3977" s="55" t="s">
        <v>1258</v>
      </c>
      <c r="FD3977" s="55">
        <v>2.83</v>
      </c>
      <c r="FF3977" s="55">
        <v>3970</v>
      </c>
      <c r="FG3977" s="55" t="s">
        <v>1313</v>
      </c>
      <c r="FH3977" s="55" t="s">
        <v>1569</v>
      </c>
      <c r="FI3977" s="55">
        <v>1</v>
      </c>
      <c r="FJ3977" s="55">
        <v>540000</v>
      </c>
      <c r="FK3977" s="55" t="s">
        <v>1249</v>
      </c>
      <c r="FL3977" s="55">
        <v>0.3</v>
      </c>
    </row>
    <row r="3978" ht="14.25" customHeight="1" outlineLevel="1" spans="152:168">
      <c r="EV3978" s="55">
        <v>3971</v>
      </c>
      <c r="EW3978" s="55" t="s">
        <v>1706</v>
      </c>
      <c r="EX3978" s="55" t="s">
        <v>1490</v>
      </c>
      <c r="EY3978" s="55">
        <v>2</v>
      </c>
      <c r="EZ3978" s="55">
        <v>0</v>
      </c>
      <c r="FA3978" s="55">
        <v>1994</v>
      </c>
      <c r="FB3978" s="55" t="s">
        <v>1361</v>
      </c>
      <c r="FC3978" s="55" t="s">
        <v>1258</v>
      </c>
      <c r="FD3978" s="55">
        <v>2.5</v>
      </c>
      <c r="FF3978" s="55">
        <v>3971</v>
      </c>
      <c r="FG3978" s="55" t="s">
        <v>1313</v>
      </c>
      <c r="FH3978" s="55" t="s">
        <v>2226</v>
      </c>
      <c r="FI3978" s="55">
        <v>1</v>
      </c>
      <c r="FJ3978" s="55">
        <v>0</v>
      </c>
      <c r="FK3978" s="55" t="s">
        <v>1249</v>
      </c>
      <c r="FL3978" s="55">
        <v>0.3</v>
      </c>
    </row>
    <row r="3979" ht="14.25" customHeight="1" outlineLevel="1" spans="152:168">
      <c r="EV3979" s="55">
        <v>3972</v>
      </c>
      <c r="EW3979" s="55" t="s">
        <v>1706</v>
      </c>
      <c r="EX3979" s="55" t="s">
        <v>1490</v>
      </c>
      <c r="EY3979" s="55">
        <v>2</v>
      </c>
      <c r="EZ3979" s="55">
        <v>1995</v>
      </c>
      <c r="FA3979" s="55">
        <v>2999</v>
      </c>
      <c r="FB3979" s="55" t="s">
        <v>1361</v>
      </c>
      <c r="FC3979" s="55" t="s">
        <v>1258</v>
      </c>
      <c r="FD3979" s="55">
        <v>2.5</v>
      </c>
      <c r="FF3979" s="55">
        <v>3972</v>
      </c>
      <c r="FG3979" s="55" t="s">
        <v>1313</v>
      </c>
      <c r="FH3979" s="55" t="s">
        <v>2226</v>
      </c>
      <c r="FI3979" s="55">
        <v>1</v>
      </c>
      <c r="FJ3979" s="55">
        <v>1000</v>
      </c>
      <c r="FK3979" s="55" t="s">
        <v>1249</v>
      </c>
      <c r="FL3979" s="55">
        <v>0.3</v>
      </c>
    </row>
    <row r="3980" ht="14.25" customHeight="1" outlineLevel="1" spans="152:168">
      <c r="EV3980" s="55">
        <v>3973</v>
      </c>
      <c r="EW3980" s="55" t="s">
        <v>1706</v>
      </c>
      <c r="EX3980" s="55" t="s">
        <v>1490</v>
      </c>
      <c r="EY3980" s="55">
        <v>3</v>
      </c>
      <c r="EZ3980" s="55">
        <v>0</v>
      </c>
      <c r="FA3980" s="55">
        <v>1994</v>
      </c>
      <c r="FB3980" s="55" t="s">
        <v>1361</v>
      </c>
      <c r="FC3980" s="55" t="s">
        <v>1258</v>
      </c>
      <c r="FD3980" s="55">
        <v>2.5</v>
      </c>
      <c r="FF3980" s="55">
        <v>3973</v>
      </c>
      <c r="FG3980" s="55" t="s">
        <v>1313</v>
      </c>
      <c r="FH3980" s="55" t="s">
        <v>2226</v>
      </c>
      <c r="FI3980" s="55">
        <v>1</v>
      </c>
      <c r="FJ3980" s="55">
        <v>2500</v>
      </c>
      <c r="FK3980" s="55" t="s">
        <v>1249</v>
      </c>
      <c r="FL3980" s="55">
        <v>0.3</v>
      </c>
    </row>
    <row r="3981" ht="14.25" customHeight="1" outlineLevel="1" spans="152:168">
      <c r="EV3981" s="55">
        <v>3974</v>
      </c>
      <c r="EW3981" s="55" t="s">
        <v>1706</v>
      </c>
      <c r="EX3981" s="55" t="s">
        <v>1490</v>
      </c>
      <c r="EY3981" s="55">
        <v>3</v>
      </c>
      <c r="EZ3981" s="55">
        <v>1995</v>
      </c>
      <c r="FA3981" s="55">
        <v>2999</v>
      </c>
      <c r="FB3981" s="55" t="s">
        <v>1361</v>
      </c>
      <c r="FC3981" s="55" t="s">
        <v>1258</v>
      </c>
      <c r="FD3981" s="55">
        <v>2.5</v>
      </c>
      <c r="FF3981" s="55">
        <v>3974</v>
      </c>
      <c r="FG3981" s="55" t="s">
        <v>1313</v>
      </c>
      <c r="FH3981" s="55" t="s">
        <v>2226</v>
      </c>
      <c r="FI3981" s="55">
        <v>1</v>
      </c>
      <c r="FJ3981" s="55">
        <v>5000</v>
      </c>
      <c r="FK3981" s="55" t="s">
        <v>1249</v>
      </c>
      <c r="FL3981" s="55">
        <v>0.3</v>
      </c>
    </row>
    <row r="3982" ht="14.25" customHeight="1" outlineLevel="1" spans="152:168">
      <c r="EV3982" s="55">
        <v>3975</v>
      </c>
      <c r="EW3982" s="55" t="s">
        <v>1706</v>
      </c>
      <c r="EX3982" s="55" t="s">
        <v>1490</v>
      </c>
      <c r="EY3982" s="55">
        <v>4</v>
      </c>
      <c r="EZ3982" s="55">
        <v>0</v>
      </c>
      <c r="FA3982" s="55">
        <v>1994</v>
      </c>
      <c r="FB3982" s="55" t="s">
        <v>1361</v>
      </c>
      <c r="FC3982" s="55" t="s">
        <v>1258</v>
      </c>
      <c r="FD3982" s="55">
        <v>2.5</v>
      </c>
      <c r="FF3982" s="55">
        <v>3975</v>
      </c>
      <c r="FG3982" s="55" t="s">
        <v>1313</v>
      </c>
      <c r="FH3982" s="55" t="s">
        <v>2226</v>
      </c>
      <c r="FI3982" s="55">
        <v>1</v>
      </c>
      <c r="FJ3982" s="55">
        <v>10000</v>
      </c>
      <c r="FK3982" s="55" t="s">
        <v>1249</v>
      </c>
      <c r="FL3982" s="55">
        <v>0.3</v>
      </c>
    </row>
    <row r="3983" ht="14.25" customHeight="1" outlineLevel="1" spans="152:168">
      <c r="EV3983" s="55">
        <v>3976</v>
      </c>
      <c r="EW3983" s="55" t="s">
        <v>1706</v>
      </c>
      <c r="EX3983" s="55" t="s">
        <v>1490</v>
      </c>
      <c r="EY3983" s="55">
        <v>4</v>
      </c>
      <c r="EZ3983" s="55">
        <v>1995</v>
      </c>
      <c r="FA3983" s="55">
        <v>2999</v>
      </c>
      <c r="FB3983" s="55" t="s">
        <v>1361</v>
      </c>
      <c r="FC3983" s="55" t="s">
        <v>1258</v>
      </c>
      <c r="FD3983" s="55">
        <v>2.5</v>
      </c>
      <c r="FF3983" s="55">
        <v>3976</v>
      </c>
      <c r="FG3983" s="55" t="s">
        <v>1313</v>
      </c>
      <c r="FH3983" s="55" t="s">
        <v>2226</v>
      </c>
      <c r="FI3983" s="55">
        <v>1</v>
      </c>
      <c r="FJ3983" s="55">
        <v>25000</v>
      </c>
      <c r="FK3983" s="55" t="s">
        <v>1249</v>
      </c>
      <c r="FL3983" s="55">
        <v>0.3</v>
      </c>
    </row>
    <row r="3984" ht="14.25" customHeight="1" outlineLevel="1" spans="152:168">
      <c r="EV3984" s="55">
        <v>3977</v>
      </c>
      <c r="EW3984" s="55" t="s">
        <v>1706</v>
      </c>
      <c r="EX3984" s="55" t="s">
        <v>1490</v>
      </c>
      <c r="EY3984" s="55">
        <v>5</v>
      </c>
      <c r="EZ3984" s="55">
        <v>0</v>
      </c>
      <c r="FA3984" s="55">
        <v>1994</v>
      </c>
      <c r="FB3984" s="55" t="s">
        <v>1262</v>
      </c>
      <c r="FC3984" s="55" t="s">
        <v>1258</v>
      </c>
      <c r="FD3984" s="55">
        <v>0</v>
      </c>
      <c r="FF3984" s="55">
        <v>3977</v>
      </c>
      <c r="FG3984" s="55" t="s">
        <v>1313</v>
      </c>
      <c r="FH3984" s="55" t="s">
        <v>2226</v>
      </c>
      <c r="FI3984" s="55">
        <v>1</v>
      </c>
      <c r="FJ3984" s="55">
        <v>50000</v>
      </c>
      <c r="FK3984" s="55" t="s">
        <v>1249</v>
      </c>
      <c r="FL3984" s="55">
        <v>0.3</v>
      </c>
    </row>
    <row r="3985" ht="14.25" customHeight="1" outlineLevel="1" spans="152:168">
      <c r="EV3985" s="55">
        <v>3978</v>
      </c>
      <c r="EW3985" s="55" t="s">
        <v>1706</v>
      </c>
      <c r="EX3985" s="55" t="s">
        <v>1490</v>
      </c>
      <c r="EY3985" s="55">
        <v>5</v>
      </c>
      <c r="EZ3985" s="55">
        <v>1995</v>
      </c>
      <c r="FA3985" s="55">
        <v>2999</v>
      </c>
      <c r="FB3985" s="55" t="s">
        <v>1262</v>
      </c>
      <c r="FC3985" s="55" t="s">
        <v>1258</v>
      </c>
      <c r="FD3985" s="55">
        <v>0</v>
      </c>
      <c r="FF3985" s="55">
        <v>3978</v>
      </c>
      <c r="FG3985" s="55" t="s">
        <v>1313</v>
      </c>
      <c r="FH3985" s="55" t="s">
        <v>2226</v>
      </c>
      <c r="FI3985" s="55">
        <v>1</v>
      </c>
      <c r="FJ3985" s="55">
        <v>80000</v>
      </c>
      <c r="FK3985" s="55" t="s">
        <v>1249</v>
      </c>
      <c r="FL3985" s="55">
        <v>0.3</v>
      </c>
    </row>
    <row r="3986" ht="14.25" customHeight="1" outlineLevel="1" spans="152:168">
      <c r="EV3986" s="55">
        <v>3979</v>
      </c>
      <c r="EW3986" s="55" t="s">
        <v>1706</v>
      </c>
      <c r="EX3986" s="55" t="s">
        <v>1872</v>
      </c>
      <c r="EY3986" s="55">
        <v>1</v>
      </c>
      <c r="EZ3986" s="55">
        <v>0</v>
      </c>
      <c r="FA3986" s="55">
        <v>1994</v>
      </c>
      <c r="FB3986" s="55" t="s">
        <v>1262</v>
      </c>
      <c r="FC3986" s="55" t="s">
        <v>1258</v>
      </c>
      <c r="FD3986" s="55">
        <v>0</v>
      </c>
      <c r="FF3986" s="55">
        <v>3979</v>
      </c>
      <c r="FG3986" s="55" t="s">
        <v>1313</v>
      </c>
      <c r="FH3986" s="55" t="s">
        <v>2226</v>
      </c>
      <c r="FI3986" s="55">
        <v>1</v>
      </c>
      <c r="FJ3986" s="55">
        <v>130000</v>
      </c>
      <c r="FK3986" s="55" t="s">
        <v>1249</v>
      </c>
      <c r="FL3986" s="55">
        <v>0.3</v>
      </c>
    </row>
    <row r="3987" ht="14.25" customHeight="1" outlineLevel="1" spans="152:168">
      <c r="EV3987" s="55">
        <v>3980</v>
      </c>
      <c r="EW3987" s="55" t="s">
        <v>1706</v>
      </c>
      <c r="EX3987" s="55" t="s">
        <v>1872</v>
      </c>
      <c r="EY3987" s="55">
        <v>1</v>
      </c>
      <c r="EZ3987" s="55">
        <v>1995</v>
      </c>
      <c r="FA3987" s="55">
        <v>2999</v>
      </c>
      <c r="FB3987" s="55" t="s">
        <v>1262</v>
      </c>
      <c r="FC3987" s="55" t="s">
        <v>1258</v>
      </c>
      <c r="FD3987" s="55">
        <v>0</v>
      </c>
      <c r="FF3987" s="55">
        <v>3980</v>
      </c>
      <c r="FG3987" s="55" t="s">
        <v>1313</v>
      </c>
      <c r="FH3987" s="55" t="s">
        <v>2226</v>
      </c>
      <c r="FI3987" s="55">
        <v>1</v>
      </c>
      <c r="FJ3987" s="55">
        <v>260000</v>
      </c>
      <c r="FK3987" s="55" t="s">
        <v>1249</v>
      </c>
      <c r="FL3987" s="55">
        <v>0.3</v>
      </c>
    </row>
    <row r="3988" ht="14.25" customHeight="1" outlineLevel="1" spans="152:168">
      <c r="EV3988" s="55">
        <v>3981</v>
      </c>
      <c r="EW3988" s="55" t="s">
        <v>1706</v>
      </c>
      <c r="EX3988" s="55" t="s">
        <v>1364</v>
      </c>
      <c r="EY3988" s="55">
        <v>1</v>
      </c>
      <c r="EZ3988" s="55">
        <v>0</v>
      </c>
      <c r="FA3988" s="55">
        <v>1994</v>
      </c>
      <c r="FB3988" s="55" t="s">
        <v>1262</v>
      </c>
      <c r="FC3988" s="55" t="s">
        <v>1258</v>
      </c>
      <c r="FD3988" s="55">
        <v>0</v>
      </c>
      <c r="FF3988" s="55">
        <v>3981</v>
      </c>
      <c r="FG3988" s="55" t="s">
        <v>1313</v>
      </c>
      <c r="FH3988" s="55" t="s">
        <v>2226</v>
      </c>
      <c r="FI3988" s="55">
        <v>1</v>
      </c>
      <c r="FJ3988" s="55">
        <v>400000</v>
      </c>
      <c r="FK3988" s="55" t="s">
        <v>1249</v>
      </c>
      <c r="FL3988" s="55">
        <v>0.3</v>
      </c>
    </row>
    <row r="3989" ht="14.25" customHeight="1" outlineLevel="1" spans="152:168">
      <c r="EV3989" s="55">
        <v>3982</v>
      </c>
      <c r="EW3989" s="55" t="s">
        <v>1706</v>
      </c>
      <c r="EX3989" s="55" t="s">
        <v>1364</v>
      </c>
      <c r="EY3989" s="55">
        <v>1</v>
      </c>
      <c r="EZ3989" s="55">
        <v>1995</v>
      </c>
      <c r="FA3989" s="55">
        <v>2999</v>
      </c>
      <c r="FB3989" s="55" t="s">
        <v>1262</v>
      </c>
      <c r="FC3989" s="55" t="s">
        <v>1258</v>
      </c>
      <c r="FD3989" s="55">
        <v>0</v>
      </c>
      <c r="FF3989" s="55">
        <v>3982</v>
      </c>
      <c r="FG3989" s="55" t="s">
        <v>1313</v>
      </c>
      <c r="FH3989" s="55" t="s">
        <v>2226</v>
      </c>
      <c r="FI3989" s="55">
        <v>1</v>
      </c>
      <c r="FJ3989" s="55">
        <v>530000</v>
      </c>
      <c r="FK3989" s="55" t="s">
        <v>1249</v>
      </c>
      <c r="FL3989" s="55">
        <v>0.3</v>
      </c>
    </row>
    <row r="3990" ht="14.25" customHeight="1" outlineLevel="1" spans="152:168">
      <c r="EV3990" s="55">
        <v>3983</v>
      </c>
      <c r="EW3990" s="55" t="s">
        <v>1706</v>
      </c>
      <c r="EX3990" s="55" t="s">
        <v>2118</v>
      </c>
      <c r="EY3990" s="55">
        <v>1</v>
      </c>
      <c r="EZ3990" s="55">
        <v>0</v>
      </c>
      <c r="FA3990" s="55">
        <v>1994</v>
      </c>
      <c r="FB3990" s="55" t="s">
        <v>1262</v>
      </c>
      <c r="FC3990" s="55" t="s">
        <v>1258</v>
      </c>
      <c r="FD3990" s="55">
        <v>0</v>
      </c>
      <c r="FF3990" s="55">
        <v>3983</v>
      </c>
      <c r="FG3990" s="55" t="s">
        <v>1313</v>
      </c>
      <c r="FH3990" s="55" t="s">
        <v>2226</v>
      </c>
      <c r="FI3990" s="55">
        <v>1</v>
      </c>
      <c r="FJ3990" s="55">
        <v>540000</v>
      </c>
      <c r="FK3990" s="55" t="s">
        <v>1249</v>
      </c>
      <c r="FL3990" s="55">
        <v>0.3</v>
      </c>
    </row>
    <row r="3991" ht="14.25" customHeight="1" outlineLevel="1" spans="152:168">
      <c r="EV3991" s="55">
        <v>3984</v>
      </c>
      <c r="EW3991" s="55" t="s">
        <v>1706</v>
      </c>
      <c r="EX3991" s="55" t="s">
        <v>2118</v>
      </c>
      <c r="EY3991" s="55">
        <v>1</v>
      </c>
      <c r="EZ3991" s="55">
        <v>1995</v>
      </c>
      <c r="FA3991" s="55">
        <v>2999</v>
      </c>
      <c r="FB3991" s="55" t="s">
        <v>1262</v>
      </c>
      <c r="FC3991" s="55" t="s">
        <v>1258</v>
      </c>
      <c r="FD3991" s="55">
        <v>0</v>
      </c>
      <c r="FF3991" s="55">
        <v>3984</v>
      </c>
      <c r="FG3991" s="55" t="s">
        <v>1313</v>
      </c>
      <c r="FH3991" s="55" t="s">
        <v>1919</v>
      </c>
      <c r="FI3991" s="55">
        <v>1</v>
      </c>
      <c r="FJ3991" s="55">
        <v>0</v>
      </c>
      <c r="FK3991" s="55" t="s">
        <v>1249</v>
      </c>
      <c r="FL3991" s="55">
        <v>0.3</v>
      </c>
    </row>
    <row r="3992" ht="14.25" customHeight="1" outlineLevel="1" spans="152:168">
      <c r="EV3992" s="55">
        <v>3985</v>
      </c>
      <c r="EW3992" s="55" t="s">
        <v>1706</v>
      </c>
      <c r="EX3992" s="55" t="s">
        <v>1791</v>
      </c>
      <c r="EY3992" s="55">
        <v>1</v>
      </c>
      <c r="EZ3992" s="55">
        <v>0</v>
      </c>
      <c r="FA3992" s="55">
        <v>1994</v>
      </c>
      <c r="FB3992" s="55" t="s">
        <v>1361</v>
      </c>
      <c r="FC3992" s="55" t="s">
        <v>1258</v>
      </c>
      <c r="FD3992" s="55">
        <v>2.88</v>
      </c>
      <c r="FF3992" s="55">
        <v>3985</v>
      </c>
      <c r="FG3992" s="55" t="s">
        <v>1313</v>
      </c>
      <c r="FH3992" s="55" t="s">
        <v>1919</v>
      </c>
      <c r="FI3992" s="55">
        <v>1</v>
      </c>
      <c r="FJ3992" s="55">
        <v>1000</v>
      </c>
      <c r="FK3992" s="55" t="s">
        <v>1249</v>
      </c>
      <c r="FL3992" s="55">
        <v>0.3</v>
      </c>
    </row>
    <row r="3993" ht="14.25" customHeight="1" outlineLevel="1" spans="152:168">
      <c r="EV3993" s="55">
        <v>3986</v>
      </c>
      <c r="EW3993" s="55" t="s">
        <v>1706</v>
      </c>
      <c r="EX3993" s="55" t="s">
        <v>1791</v>
      </c>
      <c r="EY3993" s="55">
        <v>1</v>
      </c>
      <c r="EZ3993" s="55">
        <v>1995</v>
      </c>
      <c r="FA3993" s="55">
        <v>2999</v>
      </c>
      <c r="FB3993" s="55" t="s">
        <v>1361</v>
      </c>
      <c r="FC3993" s="55" t="s">
        <v>1258</v>
      </c>
      <c r="FD3993" s="55">
        <v>2.88</v>
      </c>
      <c r="FF3993" s="55">
        <v>3986</v>
      </c>
      <c r="FG3993" s="55" t="s">
        <v>1313</v>
      </c>
      <c r="FH3993" s="55" t="s">
        <v>1919</v>
      </c>
      <c r="FI3993" s="55">
        <v>1</v>
      </c>
      <c r="FJ3993" s="55">
        <v>2500</v>
      </c>
      <c r="FK3993" s="55" t="s">
        <v>1249</v>
      </c>
      <c r="FL3993" s="55">
        <v>0.3</v>
      </c>
    </row>
    <row r="3994" ht="14.25" customHeight="1" outlineLevel="1" spans="152:168">
      <c r="EV3994" s="55">
        <v>3987</v>
      </c>
      <c r="EW3994" s="55" t="s">
        <v>1706</v>
      </c>
      <c r="EX3994" s="55" t="s">
        <v>1791</v>
      </c>
      <c r="EY3994" s="55">
        <v>2</v>
      </c>
      <c r="EZ3994" s="55">
        <v>0</v>
      </c>
      <c r="FA3994" s="55">
        <v>1994</v>
      </c>
      <c r="FB3994" s="55" t="s">
        <v>1361</v>
      </c>
      <c r="FC3994" s="55" t="s">
        <v>1258</v>
      </c>
      <c r="FD3994" s="55">
        <v>2.5</v>
      </c>
      <c r="FF3994" s="55">
        <v>3987</v>
      </c>
      <c r="FG3994" s="55" t="s">
        <v>1313</v>
      </c>
      <c r="FH3994" s="55" t="s">
        <v>1919</v>
      </c>
      <c r="FI3994" s="55">
        <v>1</v>
      </c>
      <c r="FJ3994" s="55">
        <v>5000</v>
      </c>
      <c r="FK3994" s="55" t="s">
        <v>1249</v>
      </c>
      <c r="FL3994" s="55">
        <v>0.3</v>
      </c>
    </row>
    <row r="3995" ht="14.25" customHeight="1" outlineLevel="1" spans="152:168">
      <c r="EV3995" s="55">
        <v>3988</v>
      </c>
      <c r="EW3995" s="55" t="s">
        <v>1706</v>
      </c>
      <c r="EX3995" s="55" t="s">
        <v>1791</v>
      </c>
      <c r="EY3995" s="55">
        <v>2</v>
      </c>
      <c r="EZ3995" s="55">
        <v>1995</v>
      </c>
      <c r="FA3995" s="55">
        <v>2999</v>
      </c>
      <c r="FB3995" s="55" t="s">
        <v>1361</v>
      </c>
      <c r="FC3995" s="55" t="s">
        <v>1258</v>
      </c>
      <c r="FD3995" s="55">
        <v>2.5</v>
      </c>
      <c r="FF3995" s="55">
        <v>3988</v>
      </c>
      <c r="FG3995" s="55" t="s">
        <v>1313</v>
      </c>
      <c r="FH3995" s="55" t="s">
        <v>1919</v>
      </c>
      <c r="FI3995" s="55">
        <v>1</v>
      </c>
      <c r="FJ3995" s="55">
        <v>10000</v>
      </c>
      <c r="FK3995" s="55" t="s">
        <v>1249</v>
      </c>
      <c r="FL3995" s="55">
        <v>0.3</v>
      </c>
    </row>
    <row r="3996" ht="14.25" customHeight="1" outlineLevel="1" spans="152:168">
      <c r="EV3996" s="55">
        <v>3989</v>
      </c>
      <c r="EW3996" s="55" t="s">
        <v>1706</v>
      </c>
      <c r="EX3996" s="55" t="s">
        <v>1263</v>
      </c>
      <c r="EY3996" s="55">
        <v>1</v>
      </c>
      <c r="EZ3996" s="55">
        <v>0</v>
      </c>
      <c r="FA3996" s="55">
        <v>1994</v>
      </c>
      <c r="FB3996" s="55" t="s">
        <v>1361</v>
      </c>
      <c r="FC3996" s="55" t="s">
        <v>1258</v>
      </c>
      <c r="FD3996" s="55">
        <v>5.25</v>
      </c>
      <c r="FF3996" s="55">
        <v>3989</v>
      </c>
      <c r="FG3996" s="55" t="s">
        <v>1313</v>
      </c>
      <c r="FH3996" s="55" t="s">
        <v>1919</v>
      </c>
      <c r="FI3996" s="55">
        <v>1</v>
      </c>
      <c r="FJ3996" s="55">
        <v>25000</v>
      </c>
      <c r="FK3996" s="55" t="s">
        <v>1249</v>
      </c>
      <c r="FL3996" s="55">
        <v>0.3</v>
      </c>
    </row>
    <row r="3997" ht="14.25" customHeight="1" outlineLevel="1" spans="152:168">
      <c r="EV3997" s="55">
        <v>3990</v>
      </c>
      <c r="EW3997" s="55" t="s">
        <v>1706</v>
      </c>
      <c r="EX3997" s="55" t="s">
        <v>1263</v>
      </c>
      <c r="EY3997" s="55">
        <v>1</v>
      </c>
      <c r="EZ3997" s="55">
        <v>1995</v>
      </c>
      <c r="FA3997" s="55">
        <v>2999</v>
      </c>
      <c r="FB3997" s="55" t="s">
        <v>1361</v>
      </c>
      <c r="FC3997" s="55" t="s">
        <v>1258</v>
      </c>
      <c r="FD3997" s="55">
        <v>6</v>
      </c>
      <c r="FF3997" s="55">
        <v>3990</v>
      </c>
      <c r="FG3997" s="55" t="s">
        <v>1313</v>
      </c>
      <c r="FH3997" s="55" t="s">
        <v>1919</v>
      </c>
      <c r="FI3997" s="55">
        <v>1</v>
      </c>
      <c r="FJ3997" s="55">
        <v>50000</v>
      </c>
      <c r="FK3997" s="55" t="s">
        <v>1249</v>
      </c>
      <c r="FL3997" s="55">
        <v>0.3</v>
      </c>
    </row>
    <row r="3998" ht="14.25" customHeight="1" outlineLevel="1" spans="152:168">
      <c r="EV3998" s="55">
        <v>3991</v>
      </c>
      <c r="EW3998" s="55" t="s">
        <v>1706</v>
      </c>
      <c r="EX3998" s="55" t="s">
        <v>1263</v>
      </c>
      <c r="EY3998" s="55">
        <v>10</v>
      </c>
      <c r="EZ3998" s="55">
        <v>0</v>
      </c>
      <c r="FA3998" s="55">
        <v>1994</v>
      </c>
      <c r="FB3998" s="55" t="s">
        <v>1361</v>
      </c>
      <c r="FC3998" s="55" t="s">
        <v>1258</v>
      </c>
      <c r="FD3998" s="55">
        <v>6</v>
      </c>
      <c r="FF3998" s="55">
        <v>3991</v>
      </c>
      <c r="FG3998" s="55" t="s">
        <v>1313</v>
      </c>
      <c r="FH3998" s="55" t="s">
        <v>1919</v>
      </c>
      <c r="FI3998" s="55">
        <v>1</v>
      </c>
      <c r="FJ3998" s="55">
        <v>80000</v>
      </c>
      <c r="FK3998" s="55" t="s">
        <v>1249</v>
      </c>
      <c r="FL3998" s="55">
        <v>0.3</v>
      </c>
    </row>
    <row r="3999" ht="14.25" customHeight="1" outlineLevel="1" spans="152:168">
      <c r="EV3999" s="55">
        <v>3992</v>
      </c>
      <c r="EW3999" s="55" t="s">
        <v>1706</v>
      </c>
      <c r="EX3999" s="55" t="s">
        <v>1263</v>
      </c>
      <c r="EY3999" s="55">
        <v>10</v>
      </c>
      <c r="EZ3999" s="55">
        <v>1995</v>
      </c>
      <c r="FA3999" s="55">
        <v>2999</v>
      </c>
      <c r="FB3999" s="55" t="s">
        <v>1361</v>
      </c>
      <c r="FC3999" s="55" t="s">
        <v>1258</v>
      </c>
      <c r="FD3999" s="55">
        <v>6</v>
      </c>
      <c r="FF3999" s="55">
        <v>3992</v>
      </c>
      <c r="FG3999" s="55" t="s">
        <v>1313</v>
      </c>
      <c r="FH3999" s="55" t="s">
        <v>1919</v>
      </c>
      <c r="FI3999" s="55">
        <v>1</v>
      </c>
      <c r="FJ3999" s="55">
        <v>130000</v>
      </c>
      <c r="FK3999" s="55" t="s">
        <v>1249</v>
      </c>
      <c r="FL3999" s="55">
        <v>0.3</v>
      </c>
    </row>
    <row r="4000" ht="14.25" customHeight="1" outlineLevel="1" spans="152:168">
      <c r="EV4000" s="55">
        <v>3993</v>
      </c>
      <c r="EW4000" s="55" t="s">
        <v>1706</v>
      </c>
      <c r="EX4000" s="55" t="s">
        <v>1263</v>
      </c>
      <c r="EY4000" s="55">
        <v>11</v>
      </c>
      <c r="EZ4000" s="55">
        <v>0</v>
      </c>
      <c r="FA4000" s="55">
        <v>1994</v>
      </c>
      <c r="FB4000" s="55" t="s">
        <v>1361</v>
      </c>
      <c r="FC4000" s="55" t="s">
        <v>1258</v>
      </c>
      <c r="FD4000" s="55">
        <v>6</v>
      </c>
      <c r="FF4000" s="55">
        <v>3993</v>
      </c>
      <c r="FG4000" s="55" t="s">
        <v>1313</v>
      </c>
      <c r="FH4000" s="55" t="s">
        <v>1919</v>
      </c>
      <c r="FI4000" s="55">
        <v>1</v>
      </c>
      <c r="FJ4000" s="55">
        <v>260000</v>
      </c>
      <c r="FK4000" s="55" t="s">
        <v>1249</v>
      </c>
      <c r="FL4000" s="55">
        <v>0.3</v>
      </c>
    </row>
    <row r="4001" ht="14.25" customHeight="1" outlineLevel="1" spans="152:168">
      <c r="EV4001" s="55">
        <v>3994</v>
      </c>
      <c r="EW4001" s="55" t="s">
        <v>1706</v>
      </c>
      <c r="EX4001" s="55" t="s">
        <v>1263</v>
      </c>
      <c r="EY4001" s="55">
        <v>11</v>
      </c>
      <c r="EZ4001" s="55">
        <v>1995</v>
      </c>
      <c r="FA4001" s="55">
        <v>2999</v>
      </c>
      <c r="FB4001" s="55" t="s">
        <v>1361</v>
      </c>
      <c r="FC4001" s="55" t="s">
        <v>1258</v>
      </c>
      <c r="FD4001" s="55">
        <v>6</v>
      </c>
      <c r="FF4001" s="55">
        <v>3994</v>
      </c>
      <c r="FG4001" s="55" t="s">
        <v>1313</v>
      </c>
      <c r="FH4001" s="55" t="s">
        <v>1919</v>
      </c>
      <c r="FI4001" s="55">
        <v>1</v>
      </c>
      <c r="FJ4001" s="55">
        <v>400000</v>
      </c>
      <c r="FK4001" s="55" t="s">
        <v>1249</v>
      </c>
      <c r="FL4001" s="55">
        <v>0.3</v>
      </c>
    </row>
    <row r="4002" ht="14.25" customHeight="1" outlineLevel="1" spans="152:168">
      <c r="EV4002" s="55">
        <v>3995</v>
      </c>
      <c r="EW4002" s="55" t="s">
        <v>1706</v>
      </c>
      <c r="EX4002" s="55" t="s">
        <v>1263</v>
      </c>
      <c r="EY4002" s="55">
        <v>12</v>
      </c>
      <c r="EZ4002" s="55">
        <v>0</v>
      </c>
      <c r="FA4002" s="55">
        <v>1994</v>
      </c>
      <c r="FB4002" s="55" t="s">
        <v>1361</v>
      </c>
      <c r="FC4002" s="55" t="s">
        <v>1258</v>
      </c>
      <c r="FD4002" s="55">
        <v>6</v>
      </c>
      <c r="FF4002" s="55">
        <v>3995</v>
      </c>
      <c r="FG4002" s="55" t="s">
        <v>1313</v>
      </c>
      <c r="FH4002" s="55" t="s">
        <v>1919</v>
      </c>
      <c r="FI4002" s="55">
        <v>1</v>
      </c>
      <c r="FJ4002" s="55">
        <v>530000</v>
      </c>
      <c r="FK4002" s="55" t="s">
        <v>1249</v>
      </c>
      <c r="FL4002" s="55">
        <v>0.3</v>
      </c>
    </row>
    <row r="4003" ht="14.25" customHeight="1" outlineLevel="1" spans="152:168">
      <c r="EV4003" s="55">
        <v>3996</v>
      </c>
      <c r="EW4003" s="55" t="s">
        <v>1706</v>
      </c>
      <c r="EX4003" s="55" t="s">
        <v>1263</v>
      </c>
      <c r="EY4003" s="55">
        <v>12</v>
      </c>
      <c r="EZ4003" s="55">
        <v>1995</v>
      </c>
      <c r="FA4003" s="55">
        <v>2999</v>
      </c>
      <c r="FB4003" s="55" t="s">
        <v>1361</v>
      </c>
      <c r="FC4003" s="55" t="s">
        <v>1258</v>
      </c>
      <c r="FD4003" s="55">
        <v>6</v>
      </c>
      <c r="FF4003" s="55">
        <v>3996</v>
      </c>
      <c r="FG4003" s="55" t="s">
        <v>1313</v>
      </c>
      <c r="FH4003" s="55" t="s">
        <v>1919</v>
      </c>
      <c r="FI4003" s="55">
        <v>1</v>
      </c>
      <c r="FJ4003" s="55">
        <v>540000</v>
      </c>
      <c r="FK4003" s="55" t="s">
        <v>1249</v>
      </c>
      <c r="FL4003" s="55">
        <v>0.3</v>
      </c>
    </row>
    <row r="4004" ht="14.25" customHeight="1" outlineLevel="1" spans="152:168">
      <c r="EV4004" s="55">
        <v>3997</v>
      </c>
      <c r="EW4004" s="55" t="s">
        <v>1706</v>
      </c>
      <c r="EX4004" s="55" t="s">
        <v>1263</v>
      </c>
      <c r="EY4004" s="55">
        <v>13</v>
      </c>
      <c r="EZ4004" s="55">
        <v>0</v>
      </c>
      <c r="FA4004" s="55">
        <v>1994</v>
      </c>
      <c r="FB4004" s="55" t="s">
        <v>1361</v>
      </c>
      <c r="FC4004" s="55" t="s">
        <v>1258</v>
      </c>
      <c r="FD4004" s="55">
        <v>6</v>
      </c>
      <c r="FF4004" s="55">
        <v>3997</v>
      </c>
      <c r="FG4004" s="55" t="s">
        <v>1313</v>
      </c>
      <c r="FH4004" s="55" t="s">
        <v>2382</v>
      </c>
      <c r="FI4004" s="55">
        <v>1</v>
      </c>
      <c r="FJ4004" s="55">
        <v>0</v>
      </c>
      <c r="FK4004" s="55" t="s">
        <v>1249</v>
      </c>
      <c r="FL4004" s="55">
        <v>0.3</v>
      </c>
    </row>
    <row r="4005" ht="14.25" customHeight="1" outlineLevel="1" spans="152:168">
      <c r="EV4005" s="55">
        <v>3998</v>
      </c>
      <c r="EW4005" s="55" t="s">
        <v>1706</v>
      </c>
      <c r="EX4005" s="55" t="s">
        <v>1263</v>
      </c>
      <c r="EY4005" s="55">
        <v>13</v>
      </c>
      <c r="EZ4005" s="55">
        <v>1995</v>
      </c>
      <c r="FA4005" s="55">
        <v>2999</v>
      </c>
      <c r="FB4005" s="55" t="s">
        <v>1361</v>
      </c>
      <c r="FC4005" s="55" t="s">
        <v>1258</v>
      </c>
      <c r="FD4005" s="55">
        <v>6</v>
      </c>
      <c r="FF4005" s="55">
        <v>3998</v>
      </c>
      <c r="FG4005" s="55" t="s">
        <v>1313</v>
      </c>
      <c r="FH4005" s="55" t="s">
        <v>2382</v>
      </c>
      <c r="FI4005" s="55">
        <v>1</v>
      </c>
      <c r="FJ4005" s="55">
        <v>1000</v>
      </c>
      <c r="FK4005" s="55" t="s">
        <v>1249</v>
      </c>
      <c r="FL4005" s="55">
        <v>0.3</v>
      </c>
    </row>
    <row r="4006" ht="14.25" customHeight="1" outlineLevel="1" spans="152:168">
      <c r="EV4006" s="55">
        <v>3999</v>
      </c>
      <c r="EW4006" s="55" t="s">
        <v>1706</v>
      </c>
      <c r="EX4006" s="55" t="s">
        <v>1263</v>
      </c>
      <c r="EY4006" s="55">
        <v>14</v>
      </c>
      <c r="EZ4006" s="55">
        <v>0</v>
      </c>
      <c r="FA4006" s="55">
        <v>1994</v>
      </c>
      <c r="FB4006" s="55" t="s">
        <v>1361</v>
      </c>
      <c r="FC4006" s="55" t="s">
        <v>1258</v>
      </c>
      <c r="FD4006" s="55">
        <v>8</v>
      </c>
      <c r="FF4006" s="55">
        <v>3999</v>
      </c>
      <c r="FG4006" s="55" t="s">
        <v>1313</v>
      </c>
      <c r="FH4006" s="55" t="s">
        <v>2382</v>
      </c>
      <c r="FI4006" s="55">
        <v>1</v>
      </c>
      <c r="FJ4006" s="55">
        <v>2500</v>
      </c>
      <c r="FK4006" s="55" t="s">
        <v>1249</v>
      </c>
      <c r="FL4006" s="55">
        <v>0.3</v>
      </c>
    </row>
    <row r="4007" ht="14.25" customHeight="1" outlineLevel="1" spans="152:168">
      <c r="EV4007" s="55">
        <v>4000</v>
      </c>
      <c r="EW4007" s="55" t="s">
        <v>1706</v>
      </c>
      <c r="EX4007" s="55" t="s">
        <v>1263</v>
      </c>
      <c r="EY4007" s="55">
        <v>14</v>
      </c>
      <c r="EZ4007" s="55">
        <v>1995</v>
      </c>
      <c r="FA4007" s="55">
        <v>2999</v>
      </c>
      <c r="FB4007" s="55" t="s">
        <v>1361</v>
      </c>
      <c r="FC4007" s="55" t="s">
        <v>1258</v>
      </c>
      <c r="FD4007" s="55">
        <v>8</v>
      </c>
      <c r="FF4007" s="55">
        <v>4000</v>
      </c>
      <c r="FG4007" s="55" t="s">
        <v>1313</v>
      </c>
      <c r="FH4007" s="55" t="s">
        <v>2382</v>
      </c>
      <c r="FI4007" s="55">
        <v>1</v>
      </c>
      <c r="FJ4007" s="55">
        <v>5000</v>
      </c>
      <c r="FK4007" s="55" t="s">
        <v>1249</v>
      </c>
      <c r="FL4007" s="55">
        <v>0.3</v>
      </c>
    </row>
    <row r="4008" ht="14.25" customHeight="1" outlineLevel="1" spans="152:168">
      <c r="EV4008" s="55">
        <v>4001</v>
      </c>
      <c r="EW4008" s="55" t="s">
        <v>1706</v>
      </c>
      <c r="EX4008" s="55" t="s">
        <v>1263</v>
      </c>
      <c r="EY4008" s="55">
        <v>2</v>
      </c>
      <c r="EZ4008" s="55">
        <v>0</v>
      </c>
      <c r="FA4008" s="55">
        <v>1994</v>
      </c>
      <c r="FB4008" s="55" t="s">
        <v>1361</v>
      </c>
      <c r="FC4008" s="55" t="s">
        <v>1258</v>
      </c>
      <c r="FD4008" s="55">
        <v>5.25</v>
      </c>
      <c r="FF4008" s="55">
        <v>4001</v>
      </c>
      <c r="FG4008" s="55" t="s">
        <v>1313</v>
      </c>
      <c r="FH4008" s="55" t="s">
        <v>2382</v>
      </c>
      <c r="FI4008" s="55">
        <v>1</v>
      </c>
      <c r="FJ4008" s="55">
        <v>10000</v>
      </c>
      <c r="FK4008" s="55" t="s">
        <v>1249</v>
      </c>
      <c r="FL4008" s="55">
        <v>0.3</v>
      </c>
    </row>
    <row r="4009" ht="14.25" customHeight="1" outlineLevel="1" spans="152:168">
      <c r="EV4009" s="55">
        <v>4002</v>
      </c>
      <c r="EW4009" s="55" t="s">
        <v>1706</v>
      </c>
      <c r="EX4009" s="55" t="s">
        <v>1263</v>
      </c>
      <c r="EY4009" s="55">
        <v>2</v>
      </c>
      <c r="EZ4009" s="55">
        <v>1995</v>
      </c>
      <c r="FA4009" s="55">
        <v>2999</v>
      </c>
      <c r="FB4009" s="55" t="s">
        <v>1361</v>
      </c>
      <c r="FC4009" s="55" t="s">
        <v>1258</v>
      </c>
      <c r="FD4009" s="55">
        <v>6</v>
      </c>
      <c r="FF4009" s="55">
        <v>4002</v>
      </c>
      <c r="FG4009" s="55" t="s">
        <v>1313</v>
      </c>
      <c r="FH4009" s="55" t="s">
        <v>2382</v>
      </c>
      <c r="FI4009" s="55">
        <v>1</v>
      </c>
      <c r="FJ4009" s="55">
        <v>25000</v>
      </c>
      <c r="FK4009" s="55" t="s">
        <v>1249</v>
      </c>
      <c r="FL4009" s="55">
        <v>0.3</v>
      </c>
    </row>
    <row r="4010" ht="14.25" customHeight="1" outlineLevel="1" spans="152:168">
      <c r="EV4010" s="55">
        <v>4003</v>
      </c>
      <c r="EW4010" s="55" t="s">
        <v>1706</v>
      </c>
      <c r="EX4010" s="55" t="s">
        <v>1263</v>
      </c>
      <c r="EY4010" s="55">
        <v>3</v>
      </c>
      <c r="EZ4010" s="55">
        <v>0</v>
      </c>
      <c r="FA4010" s="55">
        <v>1994</v>
      </c>
      <c r="FB4010" s="55" t="s">
        <v>1361</v>
      </c>
      <c r="FC4010" s="55" t="s">
        <v>1258</v>
      </c>
      <c r="FD4010" s="55">
        <v>5.25</v>
      </c>
      <c r="FF4010" s="55">
        <v>4003</v>
      </c>
      <c r="FG4010" s="55" t="s">
        <v>1313</v>
      </c>
      <c r="FH4010" s="55" t="s">
        <v>2382</v>
      </c>
      <c r="FI4010" s="55">
        <v>1</v>
      </c>
      <c r="FJ4010" s="55">
        <v>50000</v>
      </c>
      <c r="FK4010" s="55" t="s">
        <v>1249</v>
      </c>
      <c r="FL4010" s="55">
        <v>0.3</v>
      </c>
    </row>
    <row r="4011" ht="14.25" customHeight="1" outlineLevel="1" spans="152:168">
      <c r="EV4011" s="55">
        <v>4004</v>
      </c>
      <c r="EW4011" s="55" t="s">
        <v>1706</v>
      </c>
      <c r="EX4011" s="55" t="s">
        <v>1263</v>
      </c>
      <c r="EY4011" s="55">
        <v>3</v>
      </c>
      <c r="EZ4011" s="55">
        <v>1995</v>
      </c>
      <c r="FA4011" s="55">
        <v>2999</v>
      </c>
      <c r="FB4011" s="55" t="s">
        <v>1361</v>
      </c>
      <c r="FC4011" s="55" t="s">
        <v>1258</v>
      </c>
      <c r="FD4011" s="55">
        <v>6</v>
      </c>
      <c r="FF4011" s="55">
        <v>4004</v>
      </c>
      <c r="FG4011" s="55" t="s">
        <v>1313</v>
      </c>
      <c r="FH4011" s="55" t="s">
        <v>2382</v>
      </c>
      <c r="FI4011" s="55">
        <v>1</v>
      </c>
      <c r="FJ4011" s="55">
        <v>80000</v>
      </c>
      <c r="FK4011" s="55" t="s">
        <v>1249</v>
      </c>
      <c r="FL4011" s="55">
        <v>0.3</v>
      </c>
    </row>
    <row r="4012" ht="14.25" customHeight="1" outlineLevel="1" spans="152:168">
      <c r="EV4012" s="55">
        <v>4005</v>
      </c>
      <c r="EW4012" s="55" t="s">
        <v>1706</v>
      </c>
      <c r="EX4012" s="55" t="s">
        <v>1263</v>
      </c>
      <c r="EY4012" s="55">
        <v>4</v>
      </c>
      <c r="EZ4012" s="55">
        <v>0</v>
      </c>
      <c r="FA4012" s="55">
        <v>1994</v>
      </c>
      <c r="FB4012" s="55" t="s">
        <v>1361</v>
      </c>
      <c r="FC4012" s="55" t="s">
        <v>1258</v>
      </c>
      <c r="FD4012" s="55">
        <v>5.25</v>
      </c>
      <c r="FF4012" s="55">
        <v>4005</v>
      </c>
      <c r="FG4012" s="55" t="s">
        <v>1313</v>
      </c>
      <c r="FH4012" s="55" t="s">
        <v>2382</v>
      </c>
      <c r="FI4012" s="55">
        <v>1</v>
      </c>
      <c r="FJ4012" s="55">
        <v>130000</v>
      </c>
      <c r="FK4012" s="55" t="s">
        <v>1249</v>
      </c>
      <c r="FL4012" s="55">
        <v>0.3</v>
      </c>
    </row>
    <row r="4013" ht="14.25" customHeight="1" outlineLevel="1" spans="152:168">
      <c r="EV4013" s="55">
        <v>4006</v>
      </c>
      <c r="EW4013" s="55" t="s">
        <v>1706</v>
      </c>
      <c r="EX4013" s="55" t="s">
        <v>1263</v>
      </c>
      <c r="EY4013" s="55">
        <v>4</v>
      </c>
      <c r="EZ4013" s="55">
        <v>1995</v>
      </c>
      <c r="FA4013" s="55">
        <v>2999</v>
      </c>
      <c r="FB4013" s="55" t="s">
        <v>1361</v>
      </c>
      <c r="FC4013" s="55" t="s">
        <v>1258</v>
      </c>
      <c r="FD4013" s="55">
        <v>6</v>
      </c>
      <c r="FF4013" s="55">
        <v>4006</v>
      </c>
      <c r="FG4013" s="55" t="s">
        <v>1313</v>
      </c>
      <c r="FH4013" s="55" t="s">
        <v>2382</v>
      </c>
      <c r="FI4013" s="55">
        <v>1</v>
      </c>
      <c r="FJ4013" s="55">
        <v>260000</v>
      </c>
      <c r="FK4013" s="55" t="s">
        <v>1249</v>
      </c>
      <c r="FL4013" s="55">
        <v>0.3</v>
      </c>
    </row>
    <row r="4014" ht="14.25" customHeight="1" outlineLevel="1" spans="152:168">
      <c r="EV4014" s="55">
        <v>4007</v>
      </c>
      <c r="EW4014" s="55" t="s">
        <v>1706</v>
      </c>
      <c r="EX4014" s="55" t="s">
        <v>1263</v>
      </c>
      <c r="EY4014" s="55">
        <v>5</v>
      </c>
      <c r="EZ4014" s="55">
        <v>0</v>
      </c>
      <c r="FA4014" s="55">
        <v>1994</v>
      </c>
      <c r="FB4014" s="55" t="s">
        <v>1361</v>
      </c>
      <c r="FC4014" s="55" t="s">
        <v>1258</v>
      </c>
      <c r="FD4014" s="55">
        <v>5.25</v>
      </c>
      <c r="FF4014" s="55">
        <v>4007</v>
      </c>
      <c r="FG4014" s="55" t="s">
        <v>1313</v>
      </c>
      <c r="FH4014" s="55" t="s">
        <v>2382</v>
      </c>
      <c r="FI4014" s="55">
        <v>1</v>
      </c>
      <c r="FJ4014" s="55">
        <v>400000</v>
      </c>
      <c r="FK4014" s="55" t="s">
        <v>1249</v>
      </c>
      <c r="FL4014" s="55">
        <v>0.3</v>
      </c>
    </row>
    <row r="4015" ht="14.25" customHeight="1" outlineLevel="1" spans="152:168">
      <c r="EV4015" s="55">
        <v>4008</v>
      </c>
      <c r="EW4015" s="55" t="s">
        <v>1706</v>
      </c>
      <c r="EX4015" s="55" t="s">
        <v>1263</v>
      </c>
      <c r="EY4015" s="55">
        <v>5</v>
      </c>
      <c r="EZ4015" s="55">
        <v>1995</v>
      </c>
      <c r="FA4015" s="55">
        <v>2999</v>
      </c>
      <c r="FB4015" s="55" t="s">
        <v>1361</v>
      </c>
      <c r="FC4015" s="55" t="s">
        <v>1258</v>
      </c>
      <c r="FD4015" s="55">
        <v>6</v>
      </c>
      <c r="FF4015" s="55">
        <v>4008</v>
      </c>
      <c r="FG4015" s="55" t="s">
        <v>1313</v>
      </c>
      <c r="FH4015" s="55" t="s">
        <v>2382</v>
      </c>
      <c r="FI4015" s="55">
        <v>1</v>
      </c>
      <c r="FJ4015" s="55">
        <v>530000</v>
      </c>
      <c r="FK4015" s="55" t="s">
        <v>1249</v>
      </c>
      <c r="FL4015" s="55">
        <v>0.3</v>
      </c>
    </row>
    <row r="4016" ht="14.25" customHeight="1" outlineLevel="1" spans="152:168">
      <c r="EV4016" s="55">
        <v>4009</v>
      </c>
      <c r="EW4016" s="55" t="s">
        <v>1706</v>
      </c>
      <c r="EX4016" s="55" t="s">
        <v>1263</v>
      </c>
      <c r="EY4016" s="55">
        <v>6</v>
      </c>
      <c r="EZ4016" s="55">
        <v>0</v>
      </c>
      <c r="FA4016" s="55">
        <v>1994</v>
      </c>
      <c r="FB4016" s="55" t="s">
        <v>1361</v>
      </c>
      <c r="FC4016" s="55" t="s">
        <v>1258</v>
      </c>
      <c r="FD4016" s="55">
        <v>5.25</v>
      </c>
      <c r="FF4016" s="55">
        <v>4009</v>
      </c>
      <c r="FG4016" s="55" t="s">
        <v>1313</v>
      </c>
      <c r="FH4016" s="55" t="s">
        <v>2382</v>
      </c>
      <c r="FI4016" s="55">
        <v>1</v>
      </c>
      <c r="FJ4016" s="55">
        <v>540000</v>
      </c>
      <c r="FK4016" s="55" t="s">
        <v>1249</v>
      </c>
      <c r="FL4016" s="55">
        <v>0.3</v>
      </c>
    </row>
    <row r="4017" ht="14.25" customHeight="1" outlineLevel="1" spans="152:168">
      <c r="EV4017" s="55">
        <v>4010</v>
      </c>
      <c r="EW4017" s="55" t="s">
        <v>1706</v>
      </c>
      <c r="EX4017" s="55" t="s">
        <v>1263</v>
      </c>
      <c r="EY4017" s="55">
        <v>6</v>
      </c>
      <c r="EZ4017" s="55">
        <v>1995</v>
      </c>
      <c r="FA4017" s="55">
        <v>2999</v>
      </c>
      <c r="FB4017" s="55" t="s">
        <v>1361</v>
      </c>
      <c r="FC4017" s="55" t="s">
        <v>1258</v>
      </c>
      <c r="FD4017" s="55">
        <v>6</v>
      </c>
      <c r="FF4017" s="55">
        <v>4010</v>
      </c>
      <c r="FG4017" s="55" t="s">
        <v>1313</v>
      </c>
      <c r="FH4017" s="55" t="s">
        <v>1646</v>
      </c>
      <c r="FI4017" s="55">
        <v>1</v>
      </c>
      <c r="FJ4017" s="55">
        <v>0</v>
      </c>
      <c r="FK4017" s="55" t="s">
        <v>1249</v>
      </c>
      <c r="FL4017" s="55">
        <v>0.3</v>
      </c>
    </row>
    <row r="4018" ht="14.25" customHeight="1" outlineLevel="1" spans="152:168">
      <c r="EV4018" s="55">
        <v>4011</v>
      </c>
      <c r="EW4018" s="55" t="s">
        <v>1706</v>
      </c>
      <c r="EX4018" s="55" t="s">
        <v>1263</v>
      </c>
      <c r="EY4018" s="55">
        <v>7</v>
      </c>
      <c r="EZ4018" s="55">
        <v>0</v>
      </c>
      <c r="FA4018" s="55">
        <v>1994</v>
      </c>
      <c r="FB4018" s="55" t="s">
        <v>1361</v>
      </c>
      <c r="FC4018" s="55" t="s">
        <v>1258</v>
      </c>
      <c r="FD4018" s="55">
        <v>3.25</v>
      </c>
      <c r="FF4018" s="55">
        <v>4011</v>
      </c>
      <c r="FG4018" s="55" t="s">
        <v>1313</v>
      </c>
      <c r="FH4018" s="55" t="s">
        <v>1646</v>
      </c>
      <c r="FI4018" s="55">
        <v>1</v>
      </c>
      <c r="FJ4018" s="55">
        <v>1000</v>
      </c>
      <c r="FK4018" s="55" t="s">
        <v>1249</v>
      </c>
      <c r="FL4018" s="55">
        <v>0.3</v>
      </c>
    </row>
    <row r="4019" ht="14.25" customHeight="1" outlineLevel="1" spans="152:168">
      <c r="EV4019" s="55">
        <v>4012</v>
      </c>
      <c r="EW4019" s="55" t="s">
        <v>1706</v>
      </c>
      <c r="EX4019" s="55" t="s">
        <v>1263</v>
      </c>
      <c r="EY4019" s="55">
        <v>7</v>
      </c>
      <c r="EZ4019" s="55">
        <v>1995</v>
      </c>
      <c r="FA4019" s="55">
        <v>2999</v>
      </c>
      <c r="FB4019" s="55" t="s">
        <v>1361</v>
      </c>
      <c r="FC4019" s="55" t="s">
        <v>1258</v>
      </c>
      <c r="FD4019" s="55">
        <v>3.25</v>
      </c>
      <c r="FF4019" s="55">
        <v>4012</v>
      </c>
      <c r="FG4019" s="55" t="s">
        <v>1313</v>
      </c>
      <c r="FH4019" s="55" t="s">
        <v>1646</v>
      </c>
      <c r="FI4019" s="55">
        <v>1</v>
      </c>
      <c r="FJ4019" s="55">
        <v>2500</v>
      </c>
      <c r="FK4019" s="55" t="s">
        <v>1249</v>
      </c>
      <c r="FL4019" s="55">
        <v>0.3</v>
      </c>
    </row>
    <row r="4020" ht="14.25" customHeight="1" outlineLevel="1" spans="152:168">
      <c r="EV4020" s="55">
        <v>4013</v>
      </c>
      <c r="EW4020" s="55" t="s">
        <v>1706</v>
      </c>
      <c r="EX4020" s="55" t="s">
        <v>1263</v>
      </c>
      <c r="EY4020" s="55">
        <v>8</v>
      </c>
      <c r="EZ4020" s="55">
        <v>0</v>
      </c>
      <c r="FA4020" s="55">
        <v>1994</v>
      </c>
      <c r="FB4020" s="55" t="s">
        <v>1262</v>
      </c>
      <c r="FC4020" s="55" t="s">
        <v>1258</v>
      </c>
      <c r="FD4020" s="55">
        <v>0</v>
      </c>
      <c r="FF4020" s="55">
        <v>4013</v>
      </c>
      <c r="FG4020" s="55" t="s">
        <v>1313</v>
      </c>
      <c r="FH4020" s="55" t="s">
        <v>1646</v>
      </c>
      <c r="FI4020" s="55">
        <v>1</v>
      </c>
      <c r="FJ4020" s="55">
        <v>5000</v>
      </c>
      <c r="FK4020" s="55" t="s">
        <v>1249</v>
      </c>
      <c r="FL4020" s="55">
        <v>0.3</v>
      </c>
    </row>
    <row r="4021" ht="14.25" customHeight="1" outlineLevel="1" spans="152:168">
      <c r="EV4021" s="55">
        <v>4014</v>
      </c>
      <c r="EW4021" s="55" t="s">
        <v>1706</v>
      </c>
      <c r="EX4021" s="55" t="s">
        <v>1263</v>
      </c>
      <c r="EY4021" s="55">
        <v>8</v>
      </c>
      <c r="EZ4021" s="55">
        <v>1995</v>
      </c>
      <c r="FA4021" s="55">
        <v>2999</v>
      </c>
      <c r="FB4021" s="55" t="s">
        <v>1262</v>
      </c>
      <c r="FC4021" s="55" t="s">
        <v>1258</v>
      </c>
      <c r="FD4021" s="55">
        <v>0</v>
      </c>
      <c r="FF4021" s="55">
        <v>4014</v>
      </c>
      <c r="FG4021" s="55" t="s">
        <v>1313</v>
      </c>
      <c r="FH4021" s="55" t="s">
        <v>1646</v>
      </c>
      <c r="FI4021" s="55">
        <v>1</v>
      </c>
      <c r="FJ4021" s="55">
        <v>10000</v>
      </c>
      <c r="FK4021" s="55" t="s">
        <v>1249</v>
      </c>
      <c r="FL4021" s="55">
        <v>0.3</v>
      </c>
    </row>
    <row r="4022" ht="14.25" customHeight="1" outlineLevel="1" spans="152:168">
      <c r="EV4022" s="55">
        <v>4015</v>
      </c>
      <c r="EW4022" s="55" t="s">
        <v>1706</v>
      </c>
      <c r="EX4022" s="55" t="s">
        <v>1263</v>
      </c>
      <c r="EY4022" s="55">
        <v>9</v>
      </c>
      <c r="EZ4022" s="55">
        <v>0</v>
      </c>
      <c r="FA4022" s="55">
        <v>1994</v>
      </c>
      <c r="FB4022" s="55" t="s">
        <v>1361</v>
      </c>
      <c r="FC4022" s="55" t="s">
        <v>1258</v>
      </c>
      <c r="FD4022" s="55">
        <v>6</v>
      </c>
      <c r="FF4022" s="55">
        <v>4015</v>
      </c>
      <c r="FG4022" s="55" t="s">
        <v>1313</v>
      </c>
      <c r="FH4022" s="55" t="s">
        <v>1646</v>
      </c>
      <c r="FI4022" s="55">
        <v>1</v>
      </c>
      <c r="FJ4022" s="55">
        <v>25000</v>
      </c>
      <c r="FK4022" s="55" t="s">
        <v>1249</v>
      </c>
      <c r="FL4022" s="55">
        <v>0.3</v>
      </c>
    </row>
    <row r="4023" ht="14.25" customHeight="1" outlineLevel="1" spans="152:168">
      <c r="EV4023" s="55">
        <v>4016</v>
      </c>
      <c r="EW4023" s="55" t="s">
        <v>1706</v>
      </c>
      <c r="EX4023" s="55" t="s">
        <v>1263</v>
      </c>
      <c r="EY4023" s="55">
        <v>9</v>
      </c>
      <c r="EZ4023" s="55">
        <v>1995</v>
      </c>
      <c r="FA4023" s="55">
        <v>2999</v>
      </c>
      <c r="FB4023" s="55" t="s">
        <v>1361</v>
      </c>
      <c r="FC4023" s="55" t="s">
        <v>1258</v>
      </c>
      <c r="FD4023" s="55">
        <v>6</v>
      </c>
      <c r="FF4023" s="55">
        <v>4016</v>
      </c>
      <c r="FG4023" s="55" t="s">
        <v>1313</v>
      </c>
      <c r="FH4023" s="55" t="s">
        <v>1646</v>
      </c>
      <c r="FI4023" s="55">
        <v>1</v>
      </c>
      <c r="FJ4023" s="55">
        <v>50000</v>
      </c>
      <c r="FK4023" s="55" t="s">
        <v>1249</v>
      </c>
      <c r="FL4023" s="55">
        <v>0.3</v>
      </c>
    </row>
    <row r="4024" ht="14.25" customHeight="1" outlineLevel="1" spans="152:168">
      <c r="EV4024" s="55">
        <v>4017</v>
      </c>
      <c r="EW4024" s="55" t="s">
        <v>1706</v>
      </c>
      <c r="EX4024" s="55" t="s">
        <v>2272</v>
      </c>
      <c r="EY4024" s="55">
        <v>1</v>
      </c>
      <c r="EZ4024" s="55">
        <v>0</v>
      </c>
      <c r="FA4024" s="55">
        <v>1994</v>
      </c>
      <c r="FB4024" s="55" t="s">
        <v>1262</v>
      </c>
      <c r="FC4024" s="55" t="s">
        <v>1258</v>
      </c>
      <c r="FD4024" s="55">
        <v>0</v>
      </c>
      <c r="FF4024" s="55">
        <v>4017</v>
      </c>
      <c r="FG4024" s="55" t="s">
        <v>1313</v>
      </c>
      <c r="FH4024" s="55" t="s">
        <v>1646</v>
      </c>
      <c r="FI4024" s="55">
        <v>1</v>
      </c>
      <c r="FJ4024" s="55">
        <v>80000</v>
      </c>
      <c r="FK4024" s="55" t="s">
        <v>1249</v>
      </c>
      <c r="FL4024" s="55">
        <v>0.3</v>
      </c>
    </row>
    <row r="4025" ht="14.25" customHeight="1" outlineLevel="1" spans="152:168">
      <c r="EV4025" s="55">
        <v>4018</v>
      </c>
      <c r="EW4025" s="55" t="s">
        <v>1706</v>
      </c>
      <c r="EX4025" s="55" t="s">
        <v>2272</v>
      </c>
      <c r="EY4025" s="55">
        <v>1</v>
      </c>
      <c r="EZ4025" s="55">
        <v>1995</v>
      </c>
      <c r="FA4025" s="55">
        <v>2999</v>
      </c>
      <c r="FB4025" s="55" t="s">
        <v>1262</v>
      </c>
      <c r="FC4025" s="55" t="s">
        <v>1258</v>
      </c>
      <c r="FD4025" s="55">
        <v>0</v>
      </c>
      <c r="FF4025" s="55">
        <v>4018</v>
      </c>
      <c r="FG4025" s="55" t="s">
        <v>1313</v>
      </c>
      <c r="FH4025" s="55" t="s">
        <v>1646</v>
      </c>
      <c r="FI4025" s="55">
        <v>1</v>
      </c>
      <c r="FJ4025" s="55">
        <v>130000</v>
      </c>
      <c r="FK4025" s="55" t="s">
        <v>1249</v>
      </c>
      <c r="FL4025" s="55">
        <v>0.3</v>
      </c>
    </row>
    <row r="4026" ht="14.25" customHeight="1" outlineLevel="1" spans="152:168">
      <c r="EV4026" s="55">
        <v>4019</v>
      </c>
      <c r="EW4026" s="55" t="s">
        <v>1706</v>
      </c>
      <c r="EX4026" s="55" t="s">
        <v>2055</v>
      </c>
      <c r="EY4026" s="55">
        <v>1</v>
      </c>
      <c r="EZ4026" s="55">
        <v>0</v>
      </c>
      <c r="FA4026" s="55">
        <v>1994</v>
      </c>
      <c r="FB4026" s="55" t="s">
        <v>1262</v>
      </c>
      <c r="FC4026" s="55" t="s">
        <v>1258</v>
      </c>
      <c r="FD4026" s="55">
        <v>0</v>
      </c>
      <c r="FF4026" s="55">
        <v>4019</v>
      </c>
      <c r="FG4026" s="55" t="s">
        <v>1313</v>
      </c>
      <c r="FH4026" s="55" t="s">
        <v>1646</v>
      </c>
      <c r="FI4026" s="55">
        <v>1</v>
      </c>
      <c r="FJ4026" s="55">
        <v>260000</v>
      </c>
      <c r="FK4026" s="55" t="s">
        <v>1249</v>
      </c>
      <c r="FL4026" s="55">
        <v>0.3</v>
      </c>
    </row>
    <row r="4027" ht="14.25" customHeight="1" outlineLevel="1" spans="152:168">
      <c r="EV4027" s="55">
        <v>4020</v>
      </c>
      <c r="EW4027" s="55" t="s">
        <v>1706</v>
      </c>
      <c r="EX4027" s="55" t="s">
        <v>2055</v>
      </c>
      <c r="EY4027" s="55">
        <v>1</v>
      </c>
      <c r="EZ4027" s="55">
        <v>1995</v>
      </c>
      <c r="FA4027" s="55">
        <v>2999</v>
      </c>
      <c r="FB4027" s="55" t="s">
        <v>1262</v>
      </c>
      <c r="FC4027" s="55" t="s">
        <v>1258</v>
      </c>
      <c r="FD4027" s="55">
        <v>0</v>
      </c>
      <c r="FF4027" s="55">
        <v>4020</v>
      </c>
      <c r="FG4027" s="55" t="s">
        <v>1313</v>
      </c>
      <c r="FH4027" s="55" t="s">
        <v>1646</v>
      </c>
      <c r="FI4027" s="55">
        <v>1</v>
      </c>
      <c r="FJ4027" s="55">
        <v>400000</v>
      </c>
      <c r="FK4027" s="55" t="s">
        <v>1249</v>
      </c>
      <c r="FL4027" s="55">
        <v>0.3</v>
      </c>
    </row>
    <row r="4028" ht="14.25" customHeight="1" outlineLevel="1" spans="152:168">
      <c r="EV4028" s="55">
        <v>4021</v>
      </c>
      <c r="EW4028" s="55" t="s">
        <v>1706</v>
      </c>
      <c r="EX4028" s="55" t="s">
        <v>2055</v>
      </c>
      <c r="EY4028" s="55">
        <v>2</v>
      </c>
      <c r="EZ4028" s="55">
        <v>0</v>
      </c>
      <c r="FA4028" s="55">
        <v>1994</v>
      </c>
      <c r="FB4028" s="55" t="s">
        <v>1262</v>
      </c>
      <c r="FC4028" s="55" t="s">
        <v>1258</v>
      </c>
      <c r="FD4028" s="55">
        <v>0</v>
      </c>
      <c r="FF4028" s="55">
        <v>4021</v>
      </c>
      <c r="FG4028" s="55" t="s">
        <v>1313</v>
      </c>
      <c r="FH4028" s="55" t="s">
        <v>1646</v>
      </c>
      <c r="FI4028" s="55">
        <v>1</v>
      </c>
      <c r="FJ4028" s="55">
        <v>530000</v>
      </c>
      <c r="FK4028" s="55" t="s">
        <v>1249</v>
      </c>
      <c r="FL4028" s="55">
        <v>0.3</v>
      </c>
    </row>
    <row r="4029" ht="14.25" customHeight="1" outlineLevel="1" spans="152:168">
      <c r="EV4029" s="55">
        <v>4022</v>
      </c>
      <c r="EW4029" s="55" t="s">
        <v>1706</v>
      </c>
      <c r="EX4029" s="55" t="s">
        <v>2055</v>
      </c>
      <c r="EY4029" s="55">
        <v>2</v>
      </c>
      <c r="EZ4029" s="55">
        <v>1995</v>
      </c>
      <c r="FA4029" s="55">
        <v>2999</v>
      </c>
      <c r="FB4029" s="55" t="s">
        <v>1262</v>
      </c>
      <c r="FC4029" s="55" t="s">
        <v>1258</v>
      </c>
      <c r="FD4029" s="55">
        <v>0</v>
      </c>
      <c r="FF4029" s="55">
        <v>4022</v>
      </c>
      <c r="FG4029" s="55" t="s">
        <v>1313</v>
      </c>
      <c r="FH4029" s="55" t="s">
        <v>1646</v>
      </c>
      <c r="FI4029" s="55">
        <v>1</v>
      </c>
      <c r="FJ4029" s="55">
        <v>540000</v>
      </c>
      <c r="FK4029" s="55" t="s">
        <v>1249</v>
      </c>
      <c r="FL4029" s="55">
        <v>0.3</v>
      </c>
    </row>
    <row r="4030" ht="14.25" customHeight="1" outlineLevel="1" spans="152:168">
      <c r="EV4030" s="55">
        <v>4023</v>
      </c>
      <c r="EW4030" s="55" t="s">
        <v>1706</v>
      </c>
      <c r="EX4030" s="55" t="s">
        <v>1708</v>
      </c>
      <c r="EY4030" s="55">
        <v>1</v>
      </c>
      <c r="EZ4030" s="55">
        <v>0</v>
      </c>
      <c r="FA4030" s="55">
        <v>1994</v>
      </c>
      <c r="FB4030" s="55" t="s">
        <v>1361</v>
      </c>
      <c r="FC4030" s="55" t="s">
        <v>1258</v>
      </c>
      <c r="FD4030" s="55">
        <v>10</v>
      </c>
      <c r="FF4030" s="55">
        <v>4023</v>
      </c>
      <c r="FG4030" s="55" t="s">
        <v>1359</v>
      </c>
      <c r="FH4030" s="55" t="s">
        <v>900</v>
      </c>
      <c r="FI4030" s="55">
        <v>1</v>
      </c>
      <c r="FJ4030" s="55">
        <v>0</v>
      </c>
      <c r="FK4030" s="55" t="s">
        <v>1249</v>
      </c>
      <c r="FL4030" s="55">
        <v>0.3</v>
      </c>
    </row>
    <row r="4031" ht="14.25" customHeight="1" outlineLevel="1" spans="152:168">
      <c r="EV4031" s="55">
        <v>4024</v>
      </c>
      <c r="EW4031" s="55" t="s">
        <v>1706</v>
      </c>
      <c r="EX4031" s="55" t="s">
        <v>1708</v>
      </c>
      <c r="EY4031" s="55">
        <v>1</v>
      </c>
      <c r="EZ4031" s="55">
        <v>1995</v>
      </c>
      <c r="FA4031" s="55">
        <v>2999</v>
      </c>
      <c r="FB4031" s="55" t="s">
        <v>1361</v>
      </c>
      <c r="FC4031" s="55" t="s">
        <v>1258</v>
      </c>
      <c r="FD4031" s="55">
        <v>10</v>
      </c>
      <c r="FF4031" s="55">
        <v>4024</v>
      </c>
      <c r="FG4031" s="55" t="s">
        <v>1359</v>
      </c>
      <c r="FH4031" s="55" t="s">
        <v>900</v>
      </c>
      <c r="FI4031" s="55">
        <v>1</v>
      </c>
      <c r="FJ4031" s="55">
        <v>540000</v>
      </c>
      <c r="FK4031" s="55" t="s">
        <v>1249</v>
      </c>
      <c r="FL4031" s="55">
        <v>0.3</v>
      </c>
    </row>
    <row r="4032" ht="14.25" customHeight="1" outlineLevel="1" spans="152:168">
      <c r="EV4032" s="55">
        <v>4025</v>
      </c>
      <c r="EW4032" s="55" t="s">
        <v>1706</v>
      </c>
      <c r="EX4032" s="55" t="s">
        <v>1708</v>
      </c>
      <c r="EY4032" s="55">
        <v>10</v>
      </c>
      <c r="EZ4032" s="55">
        <v>0</v>
      </c>
      <c r="FA4032" s="55">
        <v>1994</v>
      </c>
      <c r="FB4032" s="55" t="s">
        <v>1361</v>
      </c>
      <c r="FC4032" s="55" t="s">
        <v>1258</v>
      </c>
      <c r="FD4032" s="55">
        <v>10</v>
      </c>
      <c r="FF4032" s="55">
        <v>4025</v>
      </c>
      <c r="FG4032" s="55" t="s">
        <v>1359</v>
      </c>
      <c r="FH4032" s="55" t="s">
        <v>900</v>
      </c>
      <c r="FI4032" s="55">
        <v>1</v>
      </c>
      <c r="FJ4032" s="55">
        <v>530000</v>
      </c>
      <c r="FK4032" s="55" t="s">
        <v>1249</v>
      </c>
      <c r="FL4032" s="55">
        <v>0.3</v>
      </c>
    </row>
    <row r="4033" ht="14.25" customHeight="1" outlineLevel="1" spans="152:168">
      <c r="EV4033" s="55">
        <v>4026</v>
      </c>
      <c r="EW4033" s="55" t="s">
        <v>1706</v>
      </c>
      <c r="EX4033" s="55" t="s">
        <v>1708</v>
      </c>
      <c r="EY4033" s="55">
        <v>10</v>
      </c>
      <c r="EZ4033" s="55">
        <v>1995</v>
      </c>
      <c r="FA4033" s="55">
        <v>2999</v>
      </c>
      <c r="FB4033" s="55" t="s">
        <v>1361</v>
      </c>
      <c r="FC4033" s="55" t="s">
        <v>1258</v>
      </c>
      <c r="FD4033" s="55">
        <v>10</v>
      </c>
      <c r="FF4033" s="55">
        <v>4026</v>
      </c>
      <c r="FG4033" s="55" t="s">
        <v>1359</v>
      </c>
      <c r="FH4033" s="55" t="s">
        <v>900</v>
      </c>
      <c r="FI4033" s="55">
        <v>1</v>
      </c>
      <c r="FJ4033" s="55">
        <v>400000</v>
      </c>
      <c r="FK4033" s="55" t="s">
        <v>1249</v>
      </c>
      <c r="FL4033" s="55">
        <v>0.3</v>
      </c>
    </row>
    <row r="4034" ht="14.25" customHeight="1" outlineLevel="1" spans="152:168">
      <c r="EV4034" s="55">
        <v>4027</v>
      </c>
      <c r="EW4034" s="55" t="s">
        <v>1706</v>
      </c>
      <c r="EX4034" s="55" t="s">
        <v>1708</v>
      </c>
      <c r="EY4034" s="55">
        <v>11</v>
      </c>
      <c r="EZ4034" s="55">
        <v>0</v>
      </c>
      <c r="FA4034" s="55">
        <v>1994</v>
      </c>
      <c r="FB4034" s="55" t="s">
        <v>1361</v>
      </c>
      <c r="FC4034" s="55" t="s">
        <v>1258</v>
      </c>
      <c r="FD4034" s="55">
        <v>10</v>
      </c>
      <c r="FF4034" s="55">
        <v>4027</v>
      </c>
      <c r="FG4034" s="55" t="s">
        <v>1359</v>
      </c>
      <c r="FH4034" s="55" t="s">
        <v>900</v>
      </c>
      <c r="FI4034" s="55">
        <v>1</v>
      </c>
      <c r="FJ4034" s="55">
        <v>260000</v>
      </c>
      <c r="FK4034" s="55" t="s">
        <v>1249</v>
      </c>
      <c r="FL4034" s="55">
        <v>0.3</v>
      </c>
    </row>
    <row r="4035" ht="14.25" customHeight="1" outlineLevel="1" spans="152:168">
      <c r="EV4035" s="55">
        <v>4028</v>
      </c>
      <c r="EW4035" s="55" t="s">
        <v>1706</v>
      </c>
      <c r="EX4035" s="55" t="s">
        <v>1708</v>
      </c>
      <c r="EY4035" s="55">
        <v>11</v>
      </c>
      <c r="EZ4035" s="55">
        <v>1995</v>
      </c>
      <c r="FA4035" s="55">
        <v>2999</v>
      </c>
      <c r="FB4035" s="55" t="s">
        <v>1361</v>
      </c>
      <c r="FC4035" s="55" t="s">
        <v>1258</v>
      </c>
      <c r="FD4035" s="55">
        <v>10</v>
      </c>
      <c r="FF4035" s="55">
        <v>4028</v>
      </c>
      <c r="FG4035" s="55" t="s">
        <v>1359</v>
      </c>
      <c r="FH4035" s="55" t="s">
        <v>900</v>
      </c>
      <c r="FI4035" s="55">
        <v>1</v>
      </c>
      <c r="FJ4035" s="55">
        <v>130000</v>
      </c>
      <c r="FK4035" s="55" t="s">
        <v>1249</v>
      </c>
      <c r="FL4035" s="55">
        <v>0.3</v>
      </c>
    </row>
    <row r="4036" ht="14.25" customHeight="1" outlineLevel="1" spans="152:168">
      <c r="EV4036" s="55">
        <v>4029</v>
      </c>
      <c r="EW4036" s="55" t="s">
        <v>1706</v>
      </c>
      <c r="EX4036" s="55" t="s">
        <v>1708</v>
      </c>
      <c r="EY4036" s="55">
        <v>2</v>
      </c>
      <c r="EZ4036" s="55">
        <v>0</v>
      </c>
      <c r="FA4036" s="55">
        <v>1994</v>
      </c>
      <c r="FB4036" s="55" t="s">
        <v>1361</v>
      </c>
      <c r="FC4036" s="55" t="s">
        <v>1258</v>
      </c>
      <c r="FD4036" s="55">
        <v>10</v>
      </c>
      <c r="FF4036" s="55">
        <v>4029</v>
      </c>
      <c r="FG4036" s="55" t="s">
        <v>1359</v>
      </c>
      <c r="FH4036" s="55" t="s">
        <v>900</v>
      </c>
      <c r="FI4036" s="55">
        <v>1</v>
      </c>
      <c r="FJ4036" s="55">
        <v>80000</v>
      </c>
      <c r="FK4036" s="55" t="s">
        <v>1249</v>
      </c>
      <c r="FL4036" s="55">
        <v>0.3</v>
      </c>
    </row>
    <row r="4037" ht="14.25" customHeight="1" outlineLevel="1" spans="152:168">
      <c r="EV4037" s="55">
        <v>4030</v>
      </c>
      <c r="EW4037" s="55" t="s">
        <v>1706</v>
      </c>
      <c r="EX4037" s="55" t="s">
        <v>1708</v>
      </c>
      <c r="EY4037" s="55">
        <v>2</v>
      </c>
      <c r="EZ4037" s="55">
        <v>1995</v>
      </c>
      <c r="FA4037" s="55">
        <v>2999</v>
      </c>
      <c r="FB4037" s="55" t="s">
        <v>1361</v>
      </c>
      <c r="FC4037" s="55" t="s">
        <v>1258</v>
      </c>
      <c r="FD4037" s="55">
        <v>10</v>
      </c>
      <c r="FF4037" s="55">
        <v>4030</v>
      </c>
      <c r="FG4037" s="55" t="s">
        <v>1359</v>
      </c>
      <c r="FH4037" s="55" t="s">
        <v>900</v>
      </c>
      <c r="FI4037" s="55">
        <v>1</v>
      </c>
      <c r="FJ4037" s="55">
        <v>50000</v>
      </c>
      <c r="FK4037" s="55" t="s">
        <v>1249</v>
      </c>
      <c r="FL4037" s="55">
        <v>0.3</v>
      </c>
    </row>
    <row r="4038" ht="14.25" customHeight="1" outlineLevel="1" spans="152:168">
      <c r="EV4038" s="55">
        <v>4031</v>
      </c>
      <c r="EW4038" s="55" t="s">
        <v>1706</v>
      </c>
      <c r="EX4038" s="55" t="s">
        <v>1708</v>
      </c>
      <c r="EY4038" s="55">
        <v>3</v>
      </c>
      <c r="EZ4038" s="55">
        <v>0</v>
      </c>
      <c r="FA4038" s="55">
        <v>1994</v>
      </c>
      <c r="FB4038" s="55" t="s">
        <v>1361</v>
      </c>
      <c r="FC4038" s="55" t="s">
        <v>1258</v>
      </c>
      <c r="FD4038" s="55">
        <v>10</v>
      </c>
      <c r="FF4038" s="55">
        <v>4031</v>
      </c>
      <c r="FG4038" s="55" t="s">
        <v>1359</v>
      </c>
      <c r="FH4038" s="55" t="s">
        <v>900</v>
      </c>
      <c r="FI4038" s="55">
        <v>1</v>
      </c>
      <c r="FJ4038" s="55">
        <v>25000</v>
      </c>
      <c r="FK4038" s="55" t="s">
        <v>1249</v>
      </c>
      <c r="FL4038" s="55">
        <v>0.3</v>
      </c>
    </row>
    <row r="4039" ht="14.25" customHeight="1" outlineLevel="1" spans="152:168">
      <c r="EV4039" s="55">
        <v>4032</v>
      </c>
      <c r="EW4039" s="55" t="s">
        <v>1706</v>
      </c>
      <c r="EX4039" s="55" t="s">
        <v>1708</v>
      </c>
      <c r="EY4039" s="55">
        <v>3</v>
      </c>
      <c r="EZ4039" s="55">
        <v>1995</v>
      </c>
      <c r="FA4039" s="55">
        <v>2999</v>
      </c>
      <c r="FB4039" s="55" t="s">
        <v>1361</v>
      </c>
      <c r="FC4039" s="55" t="s">
        <v>1258</v>
      </c>
      <c r="FD4039" s="55">
        <v>10</v>
      </c>
      <c r="FF4039" s="55">
        <v>4032</v>
      </c>
      <c r="FG4039" s="55" t="s">
        <v>1359</v>
      </c>
      <c r="FH4039" s="55" t="s">
        <v>900</v>
      </c>
      <c r="FI4039" s="55">
        <v>1</v>
      </c>
      <c r="FJ4039" s="55">
        <v>10000</v>
      </c>
      <c r="FK4039" s="55" t="s">
        <v>1249</v>
      </c>
      <c r="FL4039" s="55">
        <v>0.3</v>
      </c>
    </row>
    <row r="4040" ht="14.25" customHeight="1" outlineLevel="1" spans="152:168">
      <c r="EV4040" s="55">
        <v>4033</v>
      </c>
      <c r="EW4040" s="55" t="s">
        <v>1706</v>
      </c>
      <c r="EX4040" s="55" t="s">
        <v>1708</v>
      </c>
      <c r="EY4040" s="55">
        <v>4</v>
      </c>
      <c r="EZ4040" s="55">
        <v>0</v>
      </c>
      <c r="FA4040" s="55">
        <v>1994</v>
      </c>
      <c r="FB4040" s="55" t="s">
        <v>1262</v>
      </c>
      <c r="FC4040" s="55" t="s">
        <v>1258</v>
      </c>
      <c r="FD4040" s="55">
        <v>0</v>
      </c>
      <c r="FF4040" s="55">
        <v>4033</v>
      </c>
      <c r="FG4040" s="55" t="s">
        <v>1359</v>
      </c>
      <c r="FH4040" s="55" t="s">
        <v>900</v>
      </c>
      <c r="FI4040" s="55">
        <v>1</v>
      </c>
      <c r="FJ4040" s="55">
        <v>5000</v>
      </c>
      <c r="FK4040" s="55" t="s">
        <v>1249</v>
      </c>
      <c r="FL4040" s="55">
        <v>0.3</v>
      </c>
    </row>
    <row r="4041" ht="14.25" customHeight="1" outlineLevel="1" spans="152:168">
      <c r="EV4041" s="55">
        <v>4034</v>
      </c>
      <c r="EW4041" s="55" t="s">
        <v>1706</v>
      </c>
      <c r="EX4041" s="55" t="s">
        <v>1708</v>
      </c>
      <c r="EY4041" s="55">
        <v>4</v>
      </c>
      <c r="EZ4041" s="55">
        <v>1995</v>
      </c>
      <c r="FA4041" s="55">
        <v>2999</v>
      </c>
      <c r="FB4041" s="55" t="s">
        <v>1262</v>
      </c>
      <c r="FC4041" s="55" t="s">
        <v>1258</v>
      </c>
      <c r="FD4041" s="55">
        <v>0</v>
      </c>
      <c r="FF4041" s="55">
        <v>4034</v>
      </c>
      <c r="FG4041" s="55" t="s">
        <v>1359</v>
      </c>
      <c r="FH4041" s="55" t="s">
        <v>900</v>
      </c>
      <c r="FI4041" s="55">
        <v>1</v>
      </c>
      <c r="FJ4041" s="55">
        <v>2500</v>
      </c>
      <c r="FK4041" s="55" t="s">
        <v>1249</v>
      </c>
      <c r="FL4041" s="55">
        <v>0.3</v>
      </c>
    </row>
    <row r="4042" ht="14.25" customHeight="1" outlineLevel="1" spans="152:168">
      <c r="EV4042" s="55">
        <v>4035</v>
      </c>
      <c r="EW4042" s="55" t="s">
        <v>1706</v>
      </c>
      <c r="EX4042" s="55" t="s">
        <v>1708</v>
      </c>
      <c r="EY4042" s="55">
        <v>5</v>
      </c>
      <c r="EZ4042" s="55">
        <v>0</v>
      </c>
      <c r="FA4042" s="55">
        <v>1994</v>
      </c>
      <c r="FB4042" s="55" t="s">
        <v>1262</v>
      </c>
      <c r="FC4042" s="55" t="s">
        <v>1258</v>
      </c>
      <c r="FD4042" s="55">
        <v>0</v>
      </c>
      <c r="FF4042" s="55">
        <v>4035</v>
      </c>
      <c r="FG4042" s="55" t="s">
        <v>1359</v>
      </c>
      <c r="FH4042" s="55" t="s">
        <v>900</v>
      </c>
      <c r="FI4042" s="55">
        <v>1</v>
      </c>
      <c r="FJ4042" s="55">
        <v>1000</v>
      </c>
      <c r="FK4042" s="55" t="s">
        <v>1249</v>
      </c>
      <c r="FL4042" s="55">
        <v>0.3</v>
      </c>
    </row>
    <row r="4043" ht="14.25" customHeight="1" outlineLevel="1" spans="152:168">
      <c r="EV4043" s="55">
        <v>4036</v>
      </c>
      <c r="EW4043" s="55" t="s">
        <v>1706</v>
      </c>
      <c r="EX4043" s="55" t="s">
        <v>1708</v>
      </c>
      <c r="EY4043" s="55">
        <v>5</v>
      </c>
      <c r="EZ4043" s="55">
        <v>1995</v>
      </c>
      <c r="FA4043" s="55">
        <v>2999</v>
      </c>
      <c r="FB4043" s="55" t="s">
        <v>1262</v>
      </c>
      <c r="FC4043" s="55" t="s">
        <v>1258</v>
      </c>
      <c r="FD4043" s="55">
        <v>0</v>
      </c>
      <c r="FF4043" s="55">
        <v>4036</v>
      </c>
      <c r="FG4043" s="55" t="s">
        <v>1359</v>
      </c>
      <c r="FH4043" s="55" t="s">
        <v>763</v>
      </c>
      <c r="FI4043" s="55">
        <v>1</v>
      </c>
      <c r="FJ4043" s="55">
        <v>0</v>
      </c>
      <c r="FK4043" s="55" t="s">
        <v>1249</v>
      </c>
      <c r="FL4043" s="55">
        <v>1.02</v>
      </c>
    </row>
    <row r="4044" ht="14.25" customHeight="1" outlineLevel="1" spans="152:168">
      <c r="EV4044" s="55">
        <v>4037</v>
      </c>
      <c r="EW4044" s="55" t="s">
        <v>1706</v>
      </c>
      <c r="EX4044" s="55" t="s">
        <v>1708</v>
      </c>
      <c r="EY4044" s="55">
        <v>6</v>
      </c>
      <c r="EZ4044" s="55">
        <v>0</v>
      </c>
      <c r="FA4044" s="55">
        <v>1994</v>
      </c>
      <c r="FB4044" s="55" t="s">
        <v>1262</v>
      </c>
      <c r="FC4044" s="55" t="s">
        <v>1258</v>
      </c>
      <c r="FD4044" s="55">
        <v>0</v>
      </c>
      <c r="FF4044" s="55">
        <v>4037</v>
      </c>
      <c r="FG4044" s="55" t="s">
        <v>1359</v>
      </c>
      <c r="FH4044" s="55" t="s">
        <v>763</v>
      </c>
      <c r="FI4044" s="55">
        <v>1</v>
      </c>
      <c r="FJ4044" s="55">
        <v>1000</v>
      </c>
      <c r="FK4044" s="55" t="s">
        <v>1249</v>
      </c>
      <c r="FL4044" s="55">
        <v>1.02</v>
      </c>
    </row>
    <row r="4045" ht="14.25" customHeight="1" outlineLevel="1" spans="152:168">
      <c r="EV4045" s="55">
        <v>4038</v>
      </c>
      <c r="EW4045" s="55" t="s">
        <v>1706</v>
      </c>
      <c r="EX4045" s="55" t="s">
        <v>1708</v>
      </c>
      <c r="EY4045" s="55">
        <v>6</v>
      </c>
      <c r="EZ4045" s="55">
        <v>1995</v>
      </c>
      <c r="FA4045" s="55">
        <v>2999</v>
      </c>
      <c r="FB4045" s="55" t="s">
        <v>1262</v>
      </c>
      <c r="FC4045" s="55" t="s">
        <v>1258</v>
      </c>
      <c r="FD4045" s="55">
        <v>0</v>
      </c>
      <c r="FF4045" s="55">
        <v>4038</v>
      </c>
      <c r="FG4045" s="55" t="s">
        <v>1359</v>
      </c>
      <c r="FH4045" s="55" t="s">
        <v>763</v>
      </c>
      <c r="FI4045" s="55">
        <v>1</v>
      </c>
      <c r="FJ4045" s="55">
        <v>2500</v>
      </c>
      <c r="FK4045" s="55" t="s">
        <v>1249</v>
      </c>
      <c r="FL4045" s="55">
        <v>0.95</v>
      </c>
    </row>
    <row r="4046" ht="14.25" customHeight="1" outlineLevel="1" spans="152:168">
      <c r="EV4046" s="55">
        <v>4039</v>
      </c>
      <c r="EW4046" s="55" t="s">
        <v>1706</v>
      </c>
      <c r="EX4046" s="55" t="s">
        <v>1708</v>
      </c>
      <c r="EY4046" s="55">
        <v>7</v>
      </c>
      <c r="EZ4046" s="55">
        <v>0</v>
      </c>
      <c r="FA4046" s="55">
        <v>1994</v>
      </c>
      <c r="FB4046" s="55" t="s">
        <v>1361</v>
      </c>
      <c r="FC4046" s="55" t="s">
        <v>1258</v>
      </c>
      <c r="FD4046" s="55">
        <v>10</v>
      </c>
      <c r="FF4046" s="55">
        <v>4039</v>
      </c>
      <c r="FG4046" s="55" t="s">
        <v>1359</v>
      </c>
      <c r="FH4046" s="55" t="s">
        <v>763</v>
      </c>
      <c r="FI4046" s="55">
        <v>1</v>
      </c>
      <c r="FJ4046" s="55">
        <v>5000</v>
      </c>
      <c r="FK4046" s="55" t="s">
        <v>1249</v>
      </c>
      <c r="FL4046" s="55">
        <v>0.84</v>
      </c>
    </row>
    <row r="4047" ht="14.25" customHeight="1" outlineLevel="1" spans="152:168">
      <c r="EV4047" s="55">
        <v>4040</v>
      </c>
      <c r="EW4047" s="55" t="s">
        <v>1706</v>
      </c>
      <c r="EX4047" s="55" t="s">
        <v>1708</v>
      </c>
      <c r="EY4047" s="55">
        <v>7</v>
      </c>
      <c r="EZ4047" s="55">
        <v>1995</v>
      </c>
      <c r="FA4047" s="55">
        <v>2999</v>
      </c>
      <c r="FB4047" s="55" t="s">
        <v>1361</v>
      </c>
      <c r="FC4047" s="55" t="s">
        <v>1258</v>
      </c>
      <c r="FD4047" s="55">
        <v>10</v>
      </c>
      <c r="FF4047" s="55">
        <v>4040</v>
      </c>
      <c r="FG4047" s="55" t="s">
        <v>1359</v>
      </c>
      <c r="FH4047" s="55" t="s">
        <v>763</v>
      </c>
      <c r="FI4047" s="55">
        <v>1</v>
      </c>
      <c r="FJ4047" s="55">
        <v>10000</v>
      </c>
      <c r="FK4047" s="55" t="s">
        <v>1249</v>
      </c>
      <c r="FL4047" s="55">
        <v>0.7</v>
      </c>
    </row>
    <row r="4048" ht="14.25" customHeight="1" outlineLevel="1" spans="152:168">
      <c r="EV4048" s="55">
        <v>4041</v>
      </c>
      <c r="EW4048" s="55" t="s">
        <v>1706</v>
      </c>
      <c r="EX4048" s="55" t="s">
        <v>1708</v>
      </c>
      <c r="EY4048" s="55">
        <v>8</v>
      </c>
      <c r="EZ4048" s="55">
        <v>0</v>
      </c>
      <c r="FA4048" s="55">
        <v>1994</v>
      </c>
      <c r="FB4048" s="55" t="s">
        <v>1361</v>
      </c>
      <c r="FC4048" s="55" t="s">
        <v>1258</v>
      </c>
      <c r="FD4048" s="55">
        <v>10</v>
      </c>
      <c r="FF4048" s="55">
        <v>4041</v>
      </c>
      <c r="FG4048" s="55" t="s">
        <v>1359</v>
      </c>
      <c r="FH4048" s="55" t="s">
        <v>763</v>
      </c>
      <c r="FI4048" s="55">
        <v>1</v>
      </c>
      <c r="FJ4048" s="55">
        <v>25000</v>
      </c>
      <c r="FK4048" s="55" t="s">
        <v>1249</v>
      </c>
      <c r="FL4048" s="55">
        <v>0.67</v>
      </c>
    </row>
    <row r="4049" ht="14.25" customHeight="1" outlineLevel="1" spans="152:168">
      <c r="EV4049" s="55">
        <v>4042</v>
      </c>
      <c r="EW4049" s="55" t="s">
        <v>1706</v>
      </c>
      <c r="EX4049" s="55" t="s">
        <v>1708</v>
      </c>
      <c r="EY4049" s="55">
        <v>8</v>
      </c>
      <c r="EZ4049" s="55">
        <v>1995</v>
      </c>
      <c r="FA4049" s="55">
        <v>2999</v>
      </c>
      <c r="FB4049" s="55" t="s">
        <v>1361</v>
      </c>
      <c r="FC4049" s="55" t="s">
        <v>1258</v>
      </c>
      <c r="FD4049" s="55">
        <v>10</v>
      </c>
      <c r="FF4049" s="55">
        <v>4042</v>
      </c>
      <c r="FG4049" s="55" t="s">
        <v>1359</v>
      </c>
      <c r="FH4049" s="55" t="s">
        <v>763</v>
      </c>
      <c r="FI4049" s="55">
        <v>1</v>
      </c>
      <c r="FJ4049" s="55">
        <v>50000</v>
      </c>
      <c r="FK4049" s="55" t="s">
        <v>1249</v>
      </c>
      <c r="FL4049" s="55">
        <v>0.63</v>
      </c>
    </row>
    <row r="4050" ht="14.25" customHeight="1" outlineLevel="1" spans="152:168">
      <c r="EV4050" s="55">
        <v>4043</v>
      </c>
      <c r="EW4050" s="55" t="s">
        <v>1706</v>
      </c>
      <c r="EX4050" s="55" t="s">
        <v>1708</v>
      </c>
      <c r="EY4050" s="55">
        <v>9</v>
      </c>
      <c r="EZ4050" s="55">
        <v>0</v>
      </c>
      <c r="FA4050" s="55">
        <v>1994</v>
      </c>
      <c r="FB4050" s="55" t="s">
        <v>1361</v>
      </c>
      <c r="FC4050" s="55" t="s">
        <v>1258</v>
      </c>
      <c r="FD4050" s="55">
        <v>10</v>
      </c>
      <c r="FF4050" s="55">
        <v>4043</v>
      </c>
      <c r="FG4050" s="55" t="s">
        <v>1359</v>
      </c>
      <c r="FH4050" s="55" t="s">
        <v>763</v>
      </c>
      <c r="FI4050" s="55">
        <v>1</v>
      </c>
      <c r="FJ4050" s="55">
        <v>80000</v>
      </c>
      <c r="FK4050" s="55" t="s">
        <v>1249</v>
      </c>
      <c r="FL4050" s="55">
        <v>0.57</v>
      </c>
    </row>
    <row r="4051" ht="14.25" customHeight="1" outlineLevel="1" spans="152:168">
      <c r="EV4051" s="55">
        <v>4044</v>
      </c>
      <c r="EW4051" s="55" t="s">
        <v>1706</v>
      </c>
      <c r="EX4051" s="55" t="s">
        <v>1708</v>
      </c>
      <c r="EY4051" s="55">
        <v>9</v>
      </c>
      <c r="EZ4051" s="55">
        <v>1995</v>
      </c>
      <c r="FA4051" s="55">
        <v>2999</v>
      </c>
      <c r="FB4051" s="55" t="s">
        <v>1361</v>
      </c>
      <c r="FC4051" s="55" t="s">
        <v>1258</v>
      </c>
      <c r="FD4051" s="55">
        <v>10</v>
      </c>
      <c r="FF4051" s="55">
        <v>4044</v>
      </c>
      <c r="FG4051" s="55" t="s">
        <v>1359</v>
      </c>
      <c r="FH4051" s="55" t="s">
        <v>763</v>
      </c>
      <c r="FI4051" s="55">
        <v>1</v>
      </c>
      <c r="FJ4051" s="55">
        <v>130000</v>
      </c>
      <c r="FK4051" s="55" t="s">
        <v>1249</v>
      </c>
      <c r="FL4051" s="55">
        <v>0.57</v>
      </c>
    </row>
    <row r="4052" ht="14.25" customHeight="1" outlineLevel="1" spans="152:168">
      <c r="EV4052" s="55">
        <v>4045</v>
      </c>
      <c r="EW4052" s="55" t="s">
        <v>1706</v>
      </c>
      <c r="EX4052" s="55" t="s">
        <v>2278</v>
      </c>
      <c r="EY4052" s="55">
        <v>1</v>
      </c>
      <c r="EZ4052" s="55">
        <v>0</v>
      </c>
      <c r="FA4052" s="55">
        <v>1994</v>
      </c>
      <c r="FB4052" s="55" t="s">
        <v>1262</v>
      </c>
      <c r="FC4052" s="55" t="s">
        <v>1258</v>
      </c>
      <c r="FD4052" s="55">
        <v>0</v>
      </c>
      <c r="FF4052" s="55">
        <v>4045</v>
      </c>
      <c r="FG4052" s="55" t="s">
        <v>1359</v>
      </c>
      <c r="FH4052" s="55" t="s">
        <v>763</v>
      </c>
      <c r="FI4052" s="55">
        <v>1</v>
      </c>
      <c r="FJ4052" s="55">
        <v>260000</v>
      </c>
      <c r="FK4052" s="55" t="s">
        <v>1249</v>
      </c>
      <c r="FL4052" s="55">
        <v>0.57</v>
      </c>
    </row>
    <row r="4053" ht="14.25" customHeight="1" outlineLevel="1" spans="152:168">
      <c r="EV4053" s="55">
        <v>4046</v>
      </c>
      <c r="EW4053" s="55" t="s">
        <v>1706</v>
      </c>
      <c r="EX4053" s="55" t="s">
        <v>2278</v>
      </c>
      <c r="EY4053" s="55">
        <v>1</v>
      </c>
      <c r="EZ4053" s="55">
        <v>1995</v>
      </c>
      <c r="FA4053" s="55">
        <v>2999</v>
      </c>
      <c r="FB4053" s="55" t="s">
        <v>1262</v>
      </c>
      <c r="FC4053" s="55" t="s">
        <v>1258</v>
      </c>
      <c r="FD4053" s="55">
        <v>0</v>
      </c>
      <c r="FF4053" s="55">
        <v>4046</v>
      </c>
      <c r="FG4053" s="55" t="s">
        <v>1359</v>
      </c>
      <c r="FH4053" s="55" t="s">
        <v>763</v>
      </c>
      <c r="FI4053" s="55">
        <v>1</v>
      </c>
      <c r="FJ4053" s="55">
        <v>400000</v>
      </c>
      <c r="FK4053" s="55" t="s">
        <v>1249</v>
      </c>
      <c r="FL4053" s="55">
        <v>0.57</v>
      </c>
    </row>
    <row r="4054" ht="14.25" customHeight="1" outlineLevel="1" spans="152:168">
      <c r="EV4054" s="55">
        <v>4047</v>
      </c>
      <c r="EW4054" s="55" t="s">
        <v>1706</v>
      </c>
      <c r="EX4054" s="55" t="s">
        <v>1995</v>
      </c>
      <c r="EY4054" s="55">
        <v>1</v>
      </c>
      <c r="EZ4054" s="55">
        <v>0</v>
      </c>
      <c r="FA4054" s="55">
        <v>1994</v>
      </c>
      <c r="FB4054" s="55" t="s">
        <v>1361</v>
      </c>
      <c r="FC4054" s="55" t="s">
        <v>1258</v>
      </c>
      <c r="FD4054" s="55">
        <v>2.5</v>
      </c>
      <c r="FF4054" s="55">
        <v>4047</v>
      </c>
      <c r="FG4054" s="55" t="s">
        <v>1359</v>
      </c>
      <c r="FH4054" s="55" t="s">
        <v>763</v>
      </c>
      <c r="FI4054" s="55">
        <v>1</v>
      </c>
      <c r="FJ4054" s="55">
        <v>530000</v>
      </c>
      <c r="FK4054" s="55" t="s">
        <v>1249</v>
      </c>
      <c r="FL4054" s="55">
        <v>0.57</v>
      </c>
    </row>
    <row r="4055" ht="14.25" customHeight="1" outlineLevel="1" spans="152:168">
      <c r="EV4055" s="55">
        <v>4048</v>
      </c>
      <c r="EW4055" s="55" t="s">
        <v>1706</v>
      </c>
      <c r="EX4055" s="55" t="s">
        <v>1995</v>
      </c>
      <c r="EY4055" s="55">
        <v>1</v>
      </c>
      <c r="EZ4055" s="55">
        <v>1995</v>
      </c>
      <c r="FA4055" s="55">
        <v>2999</v>
      </c>
      <c r="FB4055" s="55" t="s">
        <v>1361</v>
      </c>
      <c r="FC4055" s="55" t="s">
        <v>1258</v>
      </c>
      <c r="FD4055" s="55">
        <v>2.5</v>
      </c>
      <c r="FF4055" s="55">
        <v>4048</v>
      </c>
      <c r="FG4055" s="55" t="s">
        <v>1359</v>
      </c>
      <c r="FH4055" s="55" t="s">
        <v>763</v>
      </c>
      <c r="FI4055" s="55">
        <v>1</v>
      </c>
      <c r="FJ4055" s="55">
        <v>540000</v>
      </c>
      <c r="FK4055" s="55" t="s">
        <v>1249</v>
      </c>
      <c r="FL4055" s="55">
        <v>0.57</v>
      </c>
    </row>
    <row r="4056" ht="14.25" customHeight="1" outlineLevel="1" spans="152:168">
      <c r="EV4056" s="55">
        <v>4049</v>
      </c>
      <c r="EW4056" s="55" t="s">
        <v>1706</v>
      </c>
      <c r="EX4056" s="55" t="s">
        <v>1995</v>
      </c>
      <c r="EY4056" s="55">
        <v>2</v>
      </c>
      <c r="EZ4056" s="55">
        <v>0</v>
      </c>
      <c r="FA4056" s="55">
        <v>1994</v>
      </c>
      <c r="FB4056" s="55" t="s">
        <v>1361</v>
      </c>
      <c r="FC4056" s="55" t="s">
        <v>1258</v>
      </c>
      <c r="FD4056" s="55">
        <v>2.5</v>
      </c>
      <c r="FF4056" s="55">
        <v>4049</v>
      </c>
      <c r="FG4056" s="55" t="s">
        <v>1359</v>
      </c>
      <c r="FH4056" s="55" t="s">
        <v>763</v>
      </c>
      <c r="FI4056" s="55">
        <v>2</v>
      </c>
      <c r="FJ4056" s="55">
        <v>0</v>
      </c>
      <c r="FK4056" s="55" t="s">
        <v>1249</v>
      </c>
      <c r="FL4056" s="55">
        <v>1.02</v>
      </c>
    </row>
    <row r="4057" ht="14.25" customHeight="1" outlineLevel="1" spans="152:168">
      <c r="EV4057" s="55">
        <v>4050</v>
      </c>
      <c r="EW4057" s="55" t="s">
        <v>1706</v>
      </c>
      <c r="EX4057" s="55" t="s">
        <v>1995</v>
      </c>
      <c r="EY4057" s="55">
        <v>2</v>
      </c>
      <c r="EZ4057" s="55">
        <v>1995</v>
      </c>
      <c r="FA4057" s="55">
        <v>2999</v>
      </c>
      <c r="FB4057" s="55" t="s">
        <v>1361</v>
      </c>
      <c r="FC4057" s="55" t="s">
        <v>1258</v>
      </c>
      <c r="FD4057" s="55">
        <v>2.75</v>
      </c>
      <c r="FF4057" s="55">
        <v>4050</v>
      </c>
      <c r="FG4057" s="55" t="s">
        <v>1359</v>
      </c>
      <c r="FH4057" s="55" t="s">
        <v>763</v>
      </c>
      <c r="FI4057" s="55">
        <v>2</v>
      </c>
      <c r="FJ4057" s="55">
        <v>1000</v>
      </c>
      <c r="FK4057" s="55" t="s">
        <v>1249</v>
      </c>
      <c r="FL4057" s="55">
        <v>1.02</v>
      </c>
    </row>
    <row r="4058" ht="14.25" customHeight="1" outlineLevel="1" spans="152:168">
      <c r="EV4058" s="55">
        <v>4051</v>
      </c>
      <c r="EW4058" s="55" t="s">
        <v>1706</v>
      </c>
      <c r="EX4058" s="55" t="s">
        <v>1995</v>
      </c>
      <c r="EY4058" s="55">
        <v>3</v>
      </c>
      <c r="EZ4058" s="55">
        <v>0</v>
      </c>
      <c r="FA4058" s="55">
        <v>1994</v>
      </c>
      <c r="FB4058" s="55" t="s">
        <v>1361</v>
      </c>
      <c r="FC4058" s="55" t="s">
        <v>1258</v>
      </c>
      <c r="FD4058" s="55">
        <v>2.75</v>
      </c>
      <c r="FF4058" s="55">
        <v>4051</v>
      </c>
      <c r="FG4058" s="55" t="s">
        <v>1359</v>
      </c>
      <c r="FH4058" s="55" t="s">
        <v>763</v>
      </c>
      <c r="FI4058" s="55">
        <v>2</v>
      </c>
      <c r="FJ4058" s="55">
        <v>2500</v>
      </c>
      <c r="FK4058" s="55" t="s">
        <v>1249</v>
      </c>
      <c r="FL4058" s="55">
        <v>0.95</v>
      </c>
    </row>
    <row r="4059" ht="14.25" customHeight="1" outlineLevel="1" spans="152:168">
      <c r="EV4059" s="55">
        <v>4052</v>
      </c>
      <c r="EW4059" s="55" t="s">
        <v>1706</v>
      </c>
      <c r="EX4059" s="55" t="s">
        <v>1995</v>
      </c>
      <c r="EY4059" s="55">
        <v>3</v>
      </c>
      <c r="EZ4059" s="55">
        <v>1995</v>
      </c>
      <c r="FA4059" s="55">
        <v>2999</v>
      </c>
      <c r="FB4059" s="55" t="s">
        <v>1361</v>
      </c>
      <c r="FC4059" s="55" t="s">
        <v>1258</v>
      </c>
      <c r="FD4059" s="55">
        <v>2.75</v>
      </c>
      <c r="FF4059" s="55">
        <v>4052</v>
      </c>
      <c r="FG4059" s="55" t="s">
        <v>1359</v>
      </c>
      <c r="FH4059" s="55" t="s">
        <v>763</v>
      </c>
      <c r="FI4059" s="55">
        <v>2</v>
      </c>
      <c r="FJ4059" s="55">
        <v>5000</v>
      </c>
      <c r="FK4059" s="55" t="s">
        <v>1249</v>
      </c>
      <c r="FL4059" s="55">
        <v>0.84</v>
      </c>
    </row>
    <row r="4060" ht="14.25" customHeight="1" outlineLevel="1" spans="152:168">
      <c r="EV4060" s="55">
        <v>4053</v>
      </c>
      <c r="EW4060" s="55" t="s">
        <v>1706</v>
      </c>
      <c r="EX4060" s="55" t="s">
        <v>1995</v>
      </c>
      <c r="EY4060" s="55">
        <v>4</v>
      </c>
      <c r="EZ4060" s="55">
        <v>0</v>
      </c>
      <c r="FA4060" s="55">
        <v>1994</v>
      </c>
      <c r="FB4060" s="55" t="s">
        <v>1361</v>
      </c>
      <c r="FC4060" s="55" t="s">
        <v>1258</v>
      </c>
      <c r="FD4060" s="55">
        <v>2.75</v>
      </c>
      <c r="FF4060" s="55">
        <v>4053</v>
      </c>
      <c r="FG4060" s="55" t="s">
        <v>1359</v>
      </c>
      <c r="FH4060" s="55" t="s">
        <v>763</v>
      </c>
      <c r="FI4060" s="55">
        <v>2</v>
      </c>
      <c r="FJ4060" s="55">
        <v>10000</v>
      </c>
      <c r="FK4060" s="55" t="s">
        <v>1249</v>
      </c>
      <c r="FL4060" s="55">
        <v>0.7</v>
      </c>
    </row>
    <row r="4061" ht="14.25" customHeight="1" outlineLevel="1" spans="152:168">
      <c r="EV4061" s="55">
        <v>4054</v>
      </c>
      <c r="EW4061" s="55" t="s">
        <v>1706</v>
      </c>
      <c r="EX4061" s="55" t="s">
        <v>1995</v>
      </c>
      <c r="EY4061" s="55">
        <v>4</v>
      </c>
      <c r="EZ4061" s="55">
        <v>1995</v>
      </c>
      <c r="FA4061" s="55">
        <v>2999</v>
      </c>
      <c r="FB4061" s="55" t="s">
        <v>1361</v>
      </c>
      <c r="FC4061" s="55" t="s">
        <v>1258</v>
      </c>
      <c r="FD4061" s="55">
        <v>2.75</v>
      </c>
      <c r="FF4061" s="55">
        <v>4054</v>
      </c>
      <c r="FG4061" s="55" t="s">
        <v>1359</v>
      </c>
      <c r="FH4061" s="55" t="s">
        <v>763</v>
      </c>
      <c r="FI4061" s="55">
        <v>2</v>
      </c>
      <c r="FJ4061" s="55">
        <v>25000</v>
      </c>
      <c r="FK4061" s="55" t="s">
        <v>1249</v>
      </c>
      <c r="FL4061" s="55">
        <v>0.67</v>
      </c>
    </row>
    <row r="4062" ht="14.25" customHeight="1" outlineLevel="1" spans="152:168">
      <c r="EV4062" s="55">
        <v>4055</v>
      </c>
      <c r="EW4062" s="55" t="s">
        <v>1706</v>
      </c>
      <c r="EX4062" s="55" t="s">
        <v>1995</v>
      </c>
      <c r="EY4062" s="55">
        <v>5</v>
      </c>
      <c r="EZ4062" s="55">
        <v>0</v>
      </c>
      <c r="FA4062" s="55">
        <v>1994</v>
      </c>
      <c r="FB4062" s="55" t="s">
        <v>1361</v>
      </c>
      <c r="FC4062" s="55" t="s">
        <v>1258</v>
      </c>
      <c r="FD4062" s="55">
        <v>2.75</v>
      </c>
      <c r="FF4062" s="55">
        <v>4055</v>
      </c>
      <c r="FG4062" s="55" t="s">
        <v>1359</v>
      </c>
      <c r="FH4062" s="55" t="s">
        <v>763</v>
      </c>
      <c r="FI4062" s="55">
        <v>2</v>
      </c>
      <c r="FJ4062" s="55">
        <v>50000</v>
      </c>
      <c r="FK4062" s="55" t="s">
        <v>1249</v>
      </c>
      <c r="FL4062" s="55">
        <v>0.63</v>
      </c>
    </row>
    <row r="4063" ht="14.25" customHeight="1" outlineLevel="1" spans="152:168">
      <c r="EV4063" s="55">
        <v>4056</v>
      </c>
      <c r="EW4063" s="55" t="s">
        <v>1706</v>
      </c>
      <c r="EX4063" s="55" t="s">
        <v>1995</v>
      </c>
      <c r="EY4063" s="55">
        <v>5</v>
      </c>
      <c r="EZ4063" s="55">
        <v>1995</v>
      </c>
      <c r="FA4063" s="55">
        <v>2999</v>
      </c>
      <c r="FB4063" s="55" t="s">
        <v>1361</v>
      </c>
      <c r="FC4063" s="55" t="s">
        <v>1258</v>
      </c>
      <c r="FD4063" s="55">
        <v>2.75</v>
      </c>
      <c r="FF4063" s="55">
        <v>4056</v>
      </c>
      <c r="FG4063" s="55" t="s">
        <v>1359</v>
      </c>
      <c r="FH4063" s="55" t="s">
        <v>763</v>
      </c>
      <c r="FI4063" s="55">
        <v>2</v>
      </c>
      <c r="FJ4063" s="55">
        <v>80000</v>
      </c>
      <c r="FK4063" s="55" t="s">
        <v>1249</v>
      </c>
      <c r="FL4063" s="55">
        <v>0.57</v>
      </c>
    </row>
    <row r="4064" ht="14.25" customHeight="1" outlineLevel="1" spans="152:168">
      <c r="EV4064" s="55">
        <v>4057</v>
      </c>
      <c r="EW4064" s="55" t="s">
        <v>1706</v>
      </c>
      <c r="EX4064" s="55" t="s">
        <v>1995</v>
      </c>
      <c r="EY4064" s="55">
        <v>6</v>
      </c>
      <c r="EZ4064" s="55">
        <v>0</v>
      </c>
      <c r="FA4064" s="55">
        <v>1994</v>
      </c>
      <c r="FB4064" s="55" t="s">
        <v>1361</v>
      </c>
      <c r="FC4064" s="55" t="s">
        <v>1258</v>
      </c>
      <c r="FD4064" s="55">
        <v>2.5</v>
      </c>
      <c r="FF4064" s="55">
        <v>4057</v>
      </c>
      <c r="FG4064" s="55" t="s">
        <v>1359</v>
      </c>
      <c r="FH4064" s="55" t="s">
        <v>763</v>
      </c>
      <c r="FI4064" s="55">
        <v>2</v>
      </c>
      <c r="FJ4064" s="55">
        <v>130000</v>
      </c>
      <c r="FK4064" s="55" t="s">
        <v>1249</v>
      </c>
      <c r="FL4064" s="55">
        <v>0.57</v>
      </c>
    </row>
    <row r="4065" ht="14.25" customHeight="1" outlineLevel="1" spans="152:168">
      <c r="EV4065" s="55">
        <v>4058</v>
      </c>
      <c r="EW4065" s="55" t="s">
        <v>1706</v>
      </c>
      <c r="EX4065" s="55" t="s">
        <v>1995</v>
      </c>
      <c r="EY4065" s="55">
        <v>6</v>
      </c>
      <c r="EZ4065" s="55">
        <v>1995</v>
      </c>
      <c r="FA4065" s="55">
        <v>2999</v>
      </c>
      <c r="FB4065" s="55" t="s">
        <v>1361</v>
      </c>
      <c r="FC4065" s="55" t="s">
        <v>1258</v>
      </c>
      <c r="FD4065" s="55">
        <v>2.5</v>
      </c>
      <c r="FF4065" s="55">
        <v>4058</v>
      </c>
      <c r="FG4065" s="55" t="s">
        <v>1359</v>
      </c>
      <c r="FH4065" s="55" t="s">
        <v>763</v>
      </c>
      <c r="FI4065" s="55">
        <v>2</v>
      </c>
      <c r="FJ4065" s="55">
        <v>260000</v>
      </c>
      <c r="FK4065" s="55" t="s">
        <v>1249</v>
      </c>
      <c r="FL4065" s="55">
        <v>0.57</v>
      </c>
    </row>
    <row r="4066" ht="14.25" customHeight="1" outlineLevel="1" spans="152:168">
      <c r="EV4066" s="55">
        <v>4059</v>
      </c>
      <c r="EW4066" s="55" t="s">
        <v>1706</v>
      </c>
      <c r="EX4066" s="55" t="s">
        <v>1995</v>
      </c>
      <c r="EY4066" s="55">
        <v>7</v>
      </c>
      <c r="EZ4066" s="55">
        <v>0</v>
      </c>
      <c r="FA4066" s="55">
        <v>1994</v>
      </c>
      <c r="FB4066" s="55" t="s">
        <v>1262</v>
      </c>
      <c r="FC4066" s="55" t="s">
        <v>1258</v>
      </c>
      <c r="FD4066" s="55">
        <v>0</v>
      </c>
      <c r="FF4066" s="55">
        <v>4059</v>
      </c>
      <c r="FG4066" s="55" t="s">
        <v>1359</v>
      </c>
      <c r="FH4066" s="55" t="s">
        <v>763</v>
      </c>
      <c r="FI4066" s="55">
        <v>2</v>
      </c>
      <c r="FJ4066" s="55">
        <v>400000</v>
      </c>
      <c r="FK4066" s="55" t="s">
        <v>1249</v>
      </c>
      <c r="FL4066" s="55">
        <v>0.57</v>
      </c>
    </row>
    <row r="4067" ht="14.25" customHeight="1" outlineLevel="1" spans="152:168">
      <c r="EV4067" s="55">
        <v>4060</v>
      </c>
      <c r="EW4067" s="55" t="s">
        <v>1706</v>
      </c>
      <c r="EX4067" s="55" t="s">
        <v>1995</v>
      </c>
      <c r="EY4067" s="55">
        <v>7</v>
      </c>
      <c r="EZ4067" s="55">
        <v>1995</v>
      </c>
      <c r="FA4067" s="55">
        <v>2999</v>
      </c>
      <c r="FB4067" s="55" t="s">
        <v>1262</v>
      </c>
      <c r="FC4067" s="55" t="s">
        <v>1258</v>
      </c>
      <c r="FD4067" s="55">
        <v>0</v>
      </c>
      <c r="FF4067" s="55">
        <v>4060</v>
      </c>
      <c r="FG4067" s="55" t="s">
        <v>1359</v>
      </c>
      <c r="FH4067" s="55" t="s">
        <v>763</v>
      </c>
      <c r="FI4067" s="55">
        <v>2</v>
      </c>
      <c r="FJ4067" s="55">
        <v>530000</v>
      </c>
      <c r="FK4067" s="55" t="s">
        <v>1249</v>
      </c>
      <c r="FL4067" s="55">
        <v>0.57</v>
      </c>
    </row>
    <row r="4068" ht="14.25" customHeight="1" outlineLevel="1" spans="152:168">
      <c r="EV4068" s="55">
        <v>4061</v>
      </c>
      <c r="EW4068" s="55" t="s">
        <v>1706</v>
      </c>
      <c r="EX4068" s="55" t="s">
        <v>1569</v>
      </c>
      <c r="EY4068" s="55">
        <v>1</v>
      </c>
      <c r="EZ4068" s="55">
        <v>0</v>
      </c>
      <c r="FA4068" s="55">
        <v>1994</v>
      </c>
      <c r="FB4068" s="55" t="s">
        <v>1262</v>
      </c>
      <c r="FC4068" s="55" t="s">
        <v>1258</v>
      </c>
      <c r="FD4068" s="55">
        <v>0</v>
      </c>
      <c r="FF4068" s="55">
        <v>4061</v>
      </c>
      <c r="FG4068" s="55" t="s">
        <v>1359</v>
      </c>
      <c r="FH4068" s="55" t="s">
        <v>763</v>
      </c>
      <c r="FI4068" s="55">
        <v>2</v>
      </c>
      <c r="FJ4068" s="55">
        <v>540000</v>
      </c>
      <c r="FK4068" s="55" t="s">
        <v>1249</v>
      </c>
      <c r="FL4068" s="55">
        <v>0.57</v>
      </c>
    </row>
    <row r="4069" ht="14.25" customHeight="1" outlineLevel="1" spans="152:168">
      <c r="EV4069" s="55">
        <v>4062</v>
      </c>
      <c r="EW4069" s="55" t="s">
        <v>1706</v>
      </c>
      <c r="EX4069" s="55" t="s">
        <v>1569</v>
      </c>
      <c r="EY4069" s="55">
        <v>1</v>
      </c>
      <c r="EZ4069" s="55">
        <v>1995</v>
      </c>
      <c r="FA4069" s="55">
        <v>2999</v>
      </c>
      <c r="FB4069" s="55" t="s">
        <v>1262</v>
      </c>
      <c r="FC4069" s="55" t="s">
        <v>1258</v>
      </c>
      <c r="FD4069" s="55">
        <v>0</v>
      </c>
      <c r="FF4069" s="55">
        <v>4062</v>
      </c>
      <c r="FG4069" s="55" t="s">
        <v>1359</v>
      </c>
      <c r="FH4069" s="55" t="s">
        <v>763</v>
      </c>
      <c r="FI4069" s="55">
        <v>3</v>
      </c>
      <c r="FJ4069" s="55">
        <v>0</v>
      </c>
      <c r="FK4069" s="55" t="s">
        <v>1249</v>
      </c>
      <c r="FL4069" s="55">
        <v>1.02</v>
      </c>
    </row>
    <row r="4070" ht="14.25" customHeight="1" outlineLevel="1" spans="152:168">
      <c r="EV4070" s="55">
        <v>4063</v>
      </c>
      <c r="EW4070" s="55" t="s">
        <v>1706</v>
      </c>
      <c r="EX4070" s="55" t="s">
        <v>2226</v>
      </c>
      <c r="EY4070" s="55">
        <v>1</v>
      </c>
      <c r="EZ4070" s="55">
        <v>0</v>
      </c>
      <c r="FA4070" s="55">
        <v>1994</v>
      </c>
      <c r="FB4070" s="55" t="s">
        <v>1262</v>
      </c>
      <c r="FC4070" s="55" t="s">
        <v>1258</v>
      </c>
      <c r="FD4070" s="55">
        <v>0</v>
      </c>
      <c r="FF4070" s="55">
        <v>4063</v>
      </c>
      <c r="FG4070" s="55" t="s">
        <v>1359</v>
      </c>
      <c r="FH4070" s="55" t="s">
        <v>763</v>
      </c>
      <c r="FI4070" s="55">
        <v>3</v>
      </c>
      <c r="FJ4070" s="55">
        <v>1000</v>
      </c>
      <c r="FK4070" s="55" t="s">
        <v>1249</v>
      </c>
      <c r="FL4070" s="55">
        <v>1.02</v>
      </c>
    </row>
    <row r="4071" ht="14.25" customHeight="1" outlineLevel="1" spans="152:168">
      <c r="EV4071" s="55">
        <v>4064</v>
      </c>
      <c r="EW4071" s="55" t="s">
        <v>1706</v>
      </c>
      <c r="EX4071" s="55" t="s">
        <v>2226</v>
      </c>
      <c r="EY4071" s="55">
        <v>1</v>
      </c>
      <c r="EZ4071" s="55">
        <v>1995</v>
      </c>
      <c r="FA4071" s="55">
        <v>2999</v>
      </c>
      <c r="FB4071" s="55" t="s">
        <v>1262</v>
      </c>
      <c r="FC4071" s="55" t="s">
        <v>1258</v>
      </c>
      <c r="FD4071" s="55">
        <v>0</v>
      </c>
      <c r="FF4071" s="55">
        <v>4064</v>
      </c>
      <c r="FG4071" s="55" t="s">
        <v>1359</v>
      </c>
      <c r="FH4071" s="55" t="s">
        <v>763</v>
      </c>
      <c r="FI4071" s="55">
        <v>3</v>
      </c>
      <c r="FJ4071" s="55">
        <v>2500</v>
      </c>
      <c r="FK4071" s="55" t="s">
        <v>1249</v>
      </c>
      <c r="FL4071" s="55">
        <v>0.95</v>
      </c>
    </row>
    <row r="4072" ht="14.25" customHeight="1" outlineLevel="1" spans="152:168">
      <c r="EV4072" s="55">
        <v>4065</v>
      </c>
      <c r="EW4072" s="55" t="s">
        <v>1706</v>
      </c>
      <c r="EX4072" s="55" t="s">
        <v>1919</v>
      </c>
      <c r="EY4072" s="55">
        <v>1</v>
      </c>
      <c r="EZ4072" s="55">
        <v>0</v>
      </c>
      <c r="FA4072" s="55">
        <v>1994</v>
      </c>
      <c r="FB4072" s="55" t="s">
        <v>1262</v>
      </c>
      <c r="FC4072" s="55" t="s">
        <v>1258</v>
      </c>
      <c r="FD4072" s="55">
        <v>0</v>
      </c>
      <c r="FF4072" s="55">
        <v>4065</v>
      </c>
      <c r="FG4072" s="55" t="s">
        <v>1359</v>
      </c>
      <c r="FH4072" s="55" t="s">
        <v>763</v>
      </c>
      <c r="FI4072" s="55">
        <v>3</v>
      </c>
      <c r="FJ4072" s="55">
        <v>5000</v>
      </c>
      <c r="FK4072" s="55" t="s">
        <v>1249</v>
      </c>
      <c r="FL4072" s="55">
        <v>0.84</v>
      </c>
    </row>
    <row r="4073" ht="14.25" customHeight="1" outlineLevel="1" spans="152:168">
      <c r="EV4073" s="55">
        <v>4066</v>
      </c>
      <c r="EW4073" s="55" t="s">
        <v>1706</v>
      </c>
      <c r="EX4073" s="55" t="s">
        <v>1919</v>
      </c>
      <c r="EY4073" s="55">
        <v>1</v>
      </c>
      <c r="EZ4073" s="55">
        <v>1995</v>
      </c>
      <c r="FA4073" s="55">
        <v>2999</v>
      </c>
      <c r="FB4073" s="55" t="s">
        <v>1262</v>
      </c>
      <c r="FC4073" s="55" t="s">
        <v>1258</v>
      </c>
      <c r="FD4073" s="55">
        <v>0</v>
      </c>
      <c r="FF4073" s="55">
        <v>4066</v>
      </c>
      <c r="FG4073" s="55" t="s">
        <v>1359</v>
      </c>
      <c r="FH4073" s="55" t="s">
        <v>763</v>
      </c>
      <c r="FI4073" s="55">
        <v>3</v>
      </c>
      <c r="FJ4073" s="55">
        <v>10000</v>
      </c>
      <c r="FK4073" s="55" t="s">
        <v>1249</v>
      </c>
      <c r="FL4073" s="55">
        <v>0.7</v>
      </c>
    </row>
    <row r="4074" ht="14.25" customHeight="1" outlineLevel="1" spans="152:168">
      <c r="EV4074" s="55">
        <v>4067</v>
      </c>
      <c r="EW4074" s="55" t="s">
        <v>1706</v>
      </c>
      <c r="EX4074" s="55" t="s">
        <v>2382</v>
      </c>
      <c r="EY4074" s="55">
        <v>1</v>
      </c>
      <c r="EZ4074" s="55">
        <v>0</v>
      </c>
      <c r="FA4074" s="55">
        <v>1994</v>
      </c>
      <c r="FB4074" s="55" t="s">
        <v>1262</v>
      </c>
      <c r="FC4074" s="55" t="s">
        <v>1258</v>
      </c>
      <c r="FD4074" s="55">
        <v>0</v>
      </c>
      <c r="FF4074" s="55">
        <v>4067</v>
      </c>
      <c r="FG4074" s="55" t="s">
        <v>1359</v>
      </c>
      <c r="FH4074" s="55" t="s">
        <v>763</v>
      </c>
      <c r="FI4074" s="55">
        <v>3</v>
      </c>
      <c r="FJ4074" s="55">
        <v>25000</v>
      </c>
      <c r="FK4074" s="55" t="s">
        <v>1249</v>
      </c>
      <c r="FL4074" s="55">
        <v>0.67</v>
      </c>
    </row>
    <row r="4075" ht="14.25" customHeight="1" outlineLevel="1" spans="152:168">
      <c r="EV4075" s="55">
        <v>4068</v>
      </c>
      <c r="EW4075" s="55" t="s">
        <v>1706</v>
      </c>
      <c r="EX4075" s="55" t="s">
        <v>2382</v>
      </c>
      <c r="EY4075" s="55">
        <v>1</v>
      </c>
      <c r="EZ4075" s="55">
        <v>1995</v>
      </c>
      <c r="FA4075" s="55">
        <v>2999</v>
      </c>
      <c r="FB4075" s="55" t="s">
        <v>1262</v>
      </c>
      <c r="FC4075" s="55" t="s">
        <v>1258</v>
      </c>
      <c r="FD4075" s="55">
        <v>0</v>
      </c>
      <c r="FF4075" s="55">
        <v>4068</v>
      </c>
      <c r="FG4075" s="55" t="s">
        <v>1359</v>
      </c>
      <c r="FH4075" s="55" t="s">
        <v>763</v>
      </c>
      <c r="FI4075" s="55">
        <v>3</v>
      </c>
      <c r="FJ4075" s="55">
        <v>50000</v>
      </c>
      <c r="FK4075" s="55" t="s">
        <v>1249</v>
      </c>
      <c r="FL4075" s="55">
        <v>0.63</v>
      </c>
    </row>
    <row r="4076" ht="14.25" customHeight="1" outlineLevel="1" spans="152:168">
      <c r="EV4076" s="55">
        <v>4069</v>
      </c>
      <c r="EW4076" s="55" t="s">
        <v>1706</v>
      </c>
      <c r="EX4076" s="55" t="s">
        <v>1646</v>
      </c>
      <c r="EY4076" s="55">
        <v>1</v>
      </c>
      <c r="EZ4076" s="55">
        <v>0</v>
      </c>
      <c r="FA4076" s="55">
        <v>1994</v>
      </c>
      <c r="FB4076" s="55" t="s">
        <v>1262</v>
      </c>
      <c r="FC4076" s="55" t="s">
        <v>1258</v>
      </c>
      <c r="FD4076" s="55">
        <v>0</v>
      </c>
      <c r="FF4076" s="55">
        <v>4069</v>
      </c>
      <c r="FG4076" s="55" t="s">
        <v>1359</v>
      </c>
      <c r="FH4076" s="55" t="s">
        <v>763</v>
      </c>
      <c r="FI4076" s="55">
        <v>3</v>
      </c>
      <c r="FJ4076" s="55">
        <v>80000</v>
      </c>
      <c r="FK4076" s="55" t="s">
        <v>1249</v>
      </c>
      <c r="FL4076" s="55">
        <v>0.57</v>
      </c>
    </row>
    <row r="4077" ht="14.25" customHeight="1" outlineLevel="1" spans="152:168">
      <c r="EV4077" s="55">
        <v>4070</v>
      </c>
      <c r="EW4077" s="55" t="s">
        <v>1706</v>
      </c>
      <c r="EX4077" s="55" t="s">
        <v>1646</v>
      </c>
      <c r="EY4077" s="55">
        <v>1</v>
      </c>
      <c r="EZ4077" s="55">
        <v>1995</v>
      </c>
      <c r="FA4077" s="55">
        <v>2999</v>
      </c>
      <c r="FB4077" s="55" t="s">
        <v>1262</v>
      </c>
      <c r="FC4077" s="55" t="s">
        <v>1258</v>
      </c>
      <c r="FD4077" s="55">
        <v>0</v>
      </c>
      <c r="FF4077" s="55">
        <v>4070</v>
      </c>
      <c r="FG4077" s="55" t="s">
        <v>1359</v>
      </c>
      <c r="FH4077" s="55" t="s">
        <v>763</v>
      </c>
      <c r="FI4077" s="55">
        <v>3</v>
      </c>
      <c r="FJ4077" s="55">
        <v>130000</v>
      </c>
      <c r="FK4077" s="55" t="s">
        <v>1249</v>
      </c>
      <c r="FL4077" s="55">
        <v>0.57</v>
      </c>
    </row>
    <row r="4078" ht="14.25" customHeight="1" outlineLevel="1" spans="152:168">
      <c r="EV4078" s="55">
        <v>4071</v>
      </c>
      <c r="EW4078" s="55" t="s">
        <v>1232</v>
      </c>
      <c r="EX4078" s="55" t="s">
        <v>1343</v>
      </c>
      <c r="EY4078" s="55">
        <v>1</v>
      </c>
      <c r="EZ4078" s="55">
        <v>0</v>
      </c>
      <c r="FA4078" s="55">
        <v>1994</v>
      </c>
      <c r="FB4078" s="55" t="s">
        <v>1361</v>
      </c>
      <c r="FC4078" s="55" t="s">
        <v>1258</v>
      </c>
      <c r="FD4078" s="55">
        <v>2.25</v>
      </c>
      <c r="FF4078" s="55">
        <v>4071</v>
      </c>
      <c r="FG4078" s="55" t="s">
        <v>1359</v>
      </c>
      <c r="FH4078" s="55" t="s">
        <v>763</v>
      </c>
      <c r="FI4078" s="55">
        <v>3</v>
      </c>
      <c r="FJ4078" s="55">
        <v>260000</v>
      </c>
      <c r="FK4078" s="55" t="s">
        <v>1249</v>
      </c>
      <c r="FL4078" s="55">
        <v>0.57</v>
      </c>
    </row>
    <row r="4079" ht="14.25" customHeight="1" outlineLevel="1" spans="152:168">
      <c r="EV4079" s="55">
        <v>4072</v>
      </c>
      <c r="EW4079" s="55" t="s">
        <v>1232</v>
      </c>
      <c r="EX4079" s="55" t="s">
        <v>1343</v>
      </c>
      <c r="EY4079" s="55">
        <v>1</v>
      </c>
      <c r="EZ4079" s="55">
        <v>1995</v>
      </c>
      <c r="FA4079" s="55">
        <v>2999</v>
      </c>
      <c r="FB4079" s="55" t="s">
        <v>1361</v>
      </c>
      <c r="FC4079" s="55" t="s">
        <v>1258</v>
      </c>
      <c r="FD4079" s="55">
        <v>2.5</v>
      </c>
      <c r="FF4079" s="55">
        <v>4072</v>
      </c>
      <c r="FG4079" s="55" t="s">
        <v>1359</v>
      </c>
      <c r="FH4079" s="55" t="s">
        <v>763</v>
      </c>
      <c r="FI4079" s="55">
        <v>3</v>
      </c>
      <c r="FJ4079" s="55">
        <v>400000</v>
      </c>
      <c r="FK4079" s="55" t="s">
        <v>1249</v>
      </c>
      <c r="FL4079" s="55">
        <v>0.57</v>
      </c>
    </row>
    <row r="4080" ht="14.25" customHeight="1" outlineLevel="1" spans="152:168">
      <c r="EV4080" s="55">
        <v>4073</v>
      </c>
      <c r="EW4080" s="55" t="s">
        <v>1232</v>
      </c>
      <c r="EX4080" s="55" t="s">
        <v>1343</v>
      </c>
      <c r="EY4080" s="55">
        <v>2</v>
      </c>
      <c r="EZ4080" s="55">
        <v>0</v>
      </c>
      <c r="FA4080" s="55">
        <v>1994</v>
      </c>
      <c r="FB4080" s="55" t="s">
        <v>1361</v>
      </c>
      <c r="FC4080" s="55" t="s">
        <v>1258</v>
      </c>
      <c r="FD4080" s="55">
        <v>2.25</v>
      </c>
      <c r="FF4080" s="55">
        <v>4073</v>
      </c>
      <c r="FG4080" s="55" t="s">
        <v>1359</v>
      </c>
      <c r="FH4080" s="55" t="s">
        <v>763</v>
      </c>
      <c r="FI4080" s="55">
        <v>3</v>
      </c>
      <c r="FJ4080" s="55">
        <v>530000</v>
      </c>
      <c r="FK4080" s="55" t="s">
        <v>1249</v>
      </c>
      <c r="FL4080" s="55">
        <v>0.57</v>
      </c>
    </row>
    <row r="4081" ht="14.25" customHeight="1" outlineLevel="1" spans="152:168">
      <c r="EV4081" s="55">
        <v>4074</v>
      </c>
      <c r="EW4081" s="55" t="s">
        <v>1232</v>
      </c>
      <c r="EX4081" s="55" t="s">
        <v>1343</v>
      </c>
      <c r="EY4081" s="55">
        <v>2</v>
      </c>
      <c r="EZ4081" s="55">
        <v>1995</v>
      </c>
      <c r="FA4081" s="55">
        <v>2999</v>
      </c>
      <c r="FB4081" s="55" t="s">
        <v>1361</v>
      </c>
      <c r="FC4081" s="55" t="s">
        <v>1258</v>
      </c>
      <c r="FD4081" s="55">
        <v>2.5</v>
      </c>
      <c r="FF4081" s="55">
        <v>4074</v>
      </c>
      <c r="FG4081" s="55" t="s">
        <v>1359</v>
      </c>
      <c r="FH4081" s="55" t="s">
        <v>763</v>
      </c>
      <c r="FI4081" s="55">
        <v>3</v>
      </c>
      <c r="FJ4081" s="55">
        <v>540000</v>
      </c>
      <c r="FK4081" s="55" t="s">
        <v>1249</v>
      </c>
      <c r="FL4081" s="55">
        <v>0.57</v>
      </c>
    </row>
    <row r="4082" ht="14.25" customHeight="1" outlineLevel="1" spans="152:168">
      <c r="EV4082" s="55">
        <v>4075</v>
      </c>
      <c r="EW4082" s="55" t="s">
        <v>1232</v>
      </c>
      <c r="EX4082" s="55" t="s">
        <v>1260</v>
      </c>
      <c r="EY4082" s="55">
        <v>10</v>
      </c>
      <c r="EZ4082" s="55">
        <v>0</v>
      </c>
      <c r="FA4082" s="55">
        <v>1994</v>
      </c>
      <c r="FB4082" s="55" t="s">
        <v>1361</v>
      </c>
      <c r="FC4082" s="55" t="s">
        <v>1258</v>
      </c>
      <c r="FD4082" s="55">
        <v>5.25</v>
      </c>
      <c r="FF4082" s="55">
        <v>4075</v>
      </c>
      <c r="FG4082" s="55" t="s">
        <v>1359</v>
      </c>
      <c r="FH4082" s="55" t="s">
        <v>763</v>
      </c>
      <c r="FI4082" s="55">
        <v>4</v>
      </c>
      <c r="FJ4082" s="55">
        <v>0</v>
      </c>
      <c r="FK4082" s="55" t="s">
        <v>1249</v>
      </c>
      <c r="FL4082" s="55">
        <v>1.02</v>
      </c>
    </row>
    <row r="4083" ht="14.25" customHeight="1" outlineLevel="1" spans="152:168">
      <c r="EV4083" s="55">
        <v>4076</v>
      </c>
      <c r="EW4083" s="55" t="s">
        <v>1232</v>
      </c>
      <c r="EX4083" s="55" t="s">
        <v>1260</v>
      </c>
      <c r="EY4083" s="55">
        <v>10</v>
      </c>
      <c r="EZ4083" s="55">
        <v>1995</v>
      </c>
      <c r="FA4083" s="55">
        <v>2999</v>
      </c>
      <c r="FB4083" s="55" t="s">
        <v>1361</v>
      </c>
      <c r="FC4083" s="55" t="s">
        <v>1258</v>
      </c>
      <c r="FD4083" s="55">
        <v>6</v>
      </c>
      <c r="FF4083" s="55">
        <v>4076</v>
      </c>
      <c r="FG4083" s="55" t="s">
        <v>1359</v>
      </c>
      <c r="FH4083" s="55" t="s">
        <v>763</v>
      </c>
      <c r="FI4083" s="55">
        <v>4</v>
      </c>
      <c r="FJ4083" s="55">
        <v>1000</v>
      </c>
      <c r="FK4083" s="55" t="s">
        <v>1249</v>
      </c>
      <c r="FL4083" s="55">
        <v>1.02</v>
      </c>
    </row>
    <row r="4084" ht="14.25" customHeight="1" outlineLevel="1" spans="152:168">
      <c r="EV4084" s="55">
        <v>4077</v>
      </c>
      <c r="EW4084" s="55" t="s">
        <v>1232</v>
      </c>
      <c r="EX4084" s="55" t="s">
        <v>1260</v>
      </c>
      <c r="EY4084" s="55">
        <v>11</v>
      </c>
      <c r="EZ4084" s="55">
        <v>0</v>
      </c>
      <c r="FA4084" s="55">
        <v>1994</v>
      </c>
      <c r="FB4084" s="55" t="s">
        <v>1361</v>
      </c>
      <c r="FC4084" s="55" t="s">
        <v>1258</v>
      </c>
      <c r="FD4084" s="55">
        <v>5.25</v>
      </c>
      <c r="FF4084" s="55">
        <v>4077</v>
      </c>
      <c r="FG4084" s="55" t="s">
        <v>1359</v>
      </c>
      <c r="FH4084" s="55" t="s">
        <v>763</v>
      </c>
      <c r="FI4084" s="55">
        <v>4</v>
      </c>
      <c r="FJ4084" s="55">
        <v>2500</v>
      </c>
      <c r="FK4084" s="55" t="s">
        <v>1249</v>
      </c>
      <c r="FL4084" s="55">
        <v>0.95</v>
      </c>
    </row>
    <row r="4085" ht="14.25" customHeight="1" outlineLevel="1" spans="152:168">
      <c r="EV4085" s="55">
        <v>4078</v>
      </c>
      <c r="EW4085" s="55" t="s">
        <v>1232</v>
      </c>
      <c r="EX4085" s="55" t="s">
        <v>1260</v>
      </c>
      <c r="EY4085" s="55">
        <v>11</v>
      </c>
      <c r="EZ4085" s="55">
        <v>1995</v>
      </c>
      <c r="FA4085" s="55">
        <v>2999</v>
      </c>
      <c r="FB4085" s="55" t="s">
        <v>1361</v>
      </c>
      <c r="FC4085" s="55" t="s">
        <v>1258</v>
      </c>
      <c r="FD4085" s="55">
        <v>6</v>
      </c>
      <c r="FF4085" s="55">
        <v>4078</v>
      </c>
      <c r="FG4085" s="55" t="s">
        <v>1359</v>
      </c>
      <c r="FH4085" s="55" t="s">
        <v>763</v>
      </c>
      <c r="FI4085" s="55">
        <v>4</v>
      </c>
      <c r="FJ4085" s="55">
        <v>5000</v>
      </c>
      <c r="FK4085" s="55" t="s">
        <v>1249</v>
      </c>
      <c r="FL4085" s="55">
        <v>0.84</v>
      </c>
    </row>
    <row r="4086" ht="14.25" customHeight="1" outlineLevel="1" spans="152:168">
      <c r="EV4086" s="55">
        <v>4079</v>
      </c>
      <c r="EW4086" s="55" t="s">
        <v>1232</v>
      </c>
      <c r="EX4086" s="55" t="s">
        <v>1260</v>
      </c>
      <c r="EY4086" s="55">
        <v>12</v>
      </c>
      <c r="EZ4086" s="55">
        <v>0</v>
      </c>
      <c r="FA4086" s="55">
        <v>1994</v>
      </c>
      <c r="FB4086" s="55" t="s">
        <v>1361</v>
      </c>
      <c r="FC4086" s="55" t="s">
        <v>1258</v>
      </c>
      <c r="FD4086" s="55">
        <v>5.25</v>
      </c>
      <c r="FF4086" s="55">
        <v>4079</v>
      </c>
      <c r="FG4086" s="55" t="s">
        <v>1359</v>
      </c>
      <c r="FH4086" s="55" t="s">
        <v>763</v>
      </c>
      <c r="FI4086" s="55">
        <v>4</v>
      </c>
      <c r="FJ4086" s="55">
        <v>10000</v>
      </c>
      <c r="FK4086" s="55" t="s">
        <v>1249</v>
      </c>
      <c r="FL4086" s="55">
        <v>0.7</v>
      </c>
    </row>
    <row r="4087" ht="14.25" customHeight="1" outlineLevel="1" spans="152:168">
      <c r="EV4087" s="55">
        <v>4080</v>
      </c>
      <c r="EW4087" s="55" t="s">
        <v>1232</v>
      </c>
      <c r="EX4087" s="55" t="s">
        <v>1260</v>
      </c>
      <c r="EY4087" s="55">
        <v>12</v>
      </c>
      <c r="EZ4087" s="55">
        <v>1995</v>
      </c>
      <c r="FA4087" s="55">
        <v>2999</v>
      </c>
      <c r="FB4087" s="55" t="s">
        <v>1361</v>
      </c>
      <c r="FC4087" s="55" t="s">
        <v>1258</v>
      </c>
      <c r="FD4087" s="55">
        <v>6</v>
      </c>
      <c r="FF4087" s="55">
        <v>4080</v>
      </c>
      <c r="FG4087" s="55" t="s">
        <v>1359</v>
      </c>
      <c r="FH4087" s="55" t="s">
        <v>763</v>
      </c>
      <c r="FI4087" s="55">
        <v>4</v>
      </c>
      <c r="FJ4087" s="55">
        <v>25000</v>
      </c>
      <c r="FK4087" s="55" t="s">
        <v>1249</v>
      </c>
      <c r="FL4087" s="55">
        <v>0.67</v>
      </c>
    </row>
    <row r="4088" ht="14.25" customHeight="1" outlineLevel="1" spans="152:168">
      <c r="EV4088" s="55">
        <v>4081</v>
      </c>
      <c r="EW4088" s="55" t="s">
        <v>1232</v>
      </c>
      <c r="EX4088" s="55" t="s">
        <v>1260</v>
      </c>
      <c r="EY4088" s="55">
        <v>2</v>
      </c>
      <c r="EZ4088" s="55">
        <v>0</v>
      </c>
      <c r="FA4088" s="55">
        <v>1994</v>
      </c>
      <c r="FB4088" s="55" t="s">
        <v>1361</v>
      </c>
      <c r="FC4088" s="55" t="s">
        <v>1258</v>
      </c>
      <c r="FD4088" s="55">
        <v>5.5</v>
      </c>
      <c r="FF4088" s="55">
        <v>4081</v>
      </c>
      <c r="FG4088" s="55" t="s">
        <v>1359</v>
      </c>
      <c r="FH4088" s="55" t="s">
        <v>763</v>
      </c>
      <c r="FI4088" s="55">
        <v>4</v>
      </c>
      <c r="FJ4088" s="55">
        <v>50000</v>
      </c>
      <c r="FK4088" s="55" t="s">
        <v>1249</v>
      </c>
      <c r="FL4088" s="55">
        <v>0.63</v>
      </c>
    </row>
    <row r="4089" ht="14.25" customHeight="1" outlineLevel="1" spans="152:168">
      <c r="EV4089" s="55">
        <v>4082</v>
      </c>
      <c r="EW4089" s="55" t="s">
        <v>1232</v>
      </c>
      <c r="EX4089" s="55" t="s">
        <v>1260</v>
      </c>
      <c r="EY4089" s="55">
        <v>2</v>
      </c>
      <c r="EZ4089" s="55">
        <v>1995</v>
      </c>
      <c r="FA4089" s="55">
        <v>2999</v>
      </c>
      <c r="FB4089" s="55" t="s">
        <v>1361</v>
      </c>
      <c r="FC4089" s="55" t="s">
        <v>1258</v>
      </c>
      <c r="FD4089" s="55">
        <v>6</v>
      </c>
      <c r="FF4089" s="55">
        <v>4082</v>
      </c>
      <c r="FG4089" s="55" t="s">
        <v>1359</v>
      </c>
      <c r="FH4089" s="55" t="s">
        <v>763</v>
      </c>
      <c r="FI4089" s="55">
        <v>4</v>
      </c>
      <c r="FJ4089" s="55">
        <v>80000</v>
      </c>
      <c r="FK4089" s="55" t="s">
        <v>1249</v>
      </c>
      <c r="FL4089" s="55">
        <v>0.57</v>
      </c>
    </row>
    <row r="4090" ht="14.25" customHeight="1" outlineLevel="1" spans="152:168">
      <c r="EV4090" s="55">
        <v>4083</v>
      </c>
      <c r="EW4090" s="55" t="s">
        <v>1232</v>
      </c>
      <c r="EX4090" s="55" t="s">
        <v>1260</v>
      </c>
      <c r="EY4090" s="55">
        <v>3</v>
      </c>
      <c r="EZ4090" s="55">
        <v>0</v>
      </c>
      <c r="FA4090" s="55">
        <v>1994</v>
      </c>
      <c r="FB4090" s="55" t="s">
        <v>1361</v>
      </c>
      <c r="FC4090" s="55" t="s">
        <v>1258</v>
      </c>
      <c r="FD4090" s="55">
        <v>5.25</v>
      </c>
      <c r="FF4090" s="55">
        <v>4083</v>
      </c>
      <c r="FG4090" s="55" t="s">
        <v>1359</v>
      </c>
      <c r="FH4090" s="55" t="s">
        <v>763</v>
      </c>
      <c r="FI4090" s="55">
        <v>4</v>
      </c>
      <c r="FJ4090" s="55">
        <v>130000</v>
      </c>
      <c r="FK4090" s="55" t="s">
        <v>1249</v>
      </c>
      <c r="FL4090" s="55">
        <v>0.57</v>
      </c>
    </row>
    <row r="4091" ht="14.25" customHeight="1" outlineLevel="1" spans="152:168">
      <c r="EV4091" s="55">
        <v>4084</v>
      </c>
      <c r="EW4091" s="55" t="s">
        <v>1232</v>
      </c>
      <c r="EX4091" s="55" t="s">
        <v>1260</v>
      </c>
      <c r="EY4091" s="55">
        <v>3</v>
      </c>
      <c r="EZ4091" s="55">
        <v>1995</v>
      </c>
      <c r="FA4091" s="55">
        <v>2999</v>
      </c>
      <c r="FB4091" s="55" t="s">
        <v>1361</v>
      </c>
      <c r="FC4091" s="55" t="s">
        <v>1258</v>
      </c>
      <c r="FD4091" s="55">
        <v>6</v>
      </c>
      <c r="FF4091" s="55">
        <v>4084</v>
      </c>
      <c r="FG4091" s="55" t="s">
        <v>1359</v>
      </c>
      <c r="FH4091" s="55" t="s">
        <v>763</v>
      </c>
      <c r="FI4091" s="55">
        <v>4</v>
      </c>
      <c r="FJ4091" s="55">
        <v>260000</v>
      </c>
      <c r="FK4091" s="55" t="s">
        <v>1249</v>
      </c>
      <c r="FL4091" s="55">
        <v>0.57</v>
      </c>
    </row>
    <row r="4092" ht="14.25" customHeight="1" outlineLevel="1" spans="152:168">
      <c r="EV4092" s="55">
        <v>4085</v>
      </c>
      <c r="EW4092" s="55" t="s">
        <v>1232</v>
      </c>
      <c r="EX4092" s="55" t="s">
        <v>1260</v>
      </c>
      <c r="EY4092" s="55">
        <v>4</v>
      </c>
      <c r="EZ4092" s="55">
        <v>0</v>
      </c>
      <c r="FA4092" s="55">
        <v>1994</v>
      </c>
      <c r="FB4092" s="55" t="s">
        <v>1361</v>
      </c>
      <c r="FC4092" s="55" t="s">
        <v>1258</v>
      </c>
      <c r="FD4092" s="55">
        <v>5.25</v>
      </c>
      <c r="FF4092" s="55">
        <v>4085</v>
      </c>
      <c r="FG4092" s="55" t="s">
        <v>1359</v>
      </c>
      <c r="FH4092" s="55" t="s">
        <v>763</v>
      </c>
      <c r="FI4092" s="55">
        <v>4</v>
      </c>
      <c r="FJ4092" s="55">
        <v>400000</v>
      </c>
      <c r="FK4092" s="55" t="s">
        <v>1249</v>
      </c>
      <c r="FL4092" s="55">
        <v>0.57</v>
      </c>
    </row>
    <row r="4093" ht="14.25" customHeight="1" outlineLevel="1" spans="152:168">
      <c r="EV4093" s="55">
        <v>4086</v>
      </c>
      <c r="EW4093" s="55" t="s">
        <v>1232</v>
      </c>
      <c r="EX4093" s="55" t="s">
        <v>1260</v>
      </c>
      <c r="EY4093" s="55">
        <v>4</v>
      </c>
      <c r="EZ4093" s="55">
        <v>1995</v>
      </c>
      <c r="FA4093" s="55">
        <v>2999</v>
      </c>
      <c r="FB4093" s="55" t="s">
        <v>1361</v>
      </c>
      <c r="FC4093" s="55" t="s">
        <v>1258</v>
      </c>
      <c r="FD4093" s="55">
        <v>6</v>
      </c>
      <c r="FF4093" s="55">
        <v>4086</v>
      </c>
      <c r="FG4093" s="55" t="s">
        <v>1359</v>
      </c>
      <c r="FH4093" s="55" t="s">
        <v>763</v>
      </c>
      <c r="FI4093" s="55">
        <v>4</v>
      </c>
      <c r="FJ4093" s="55">
        <v>530000</v>
      </c>
      <c r="FK4093" s="55" t="s">
        <v>1249</v>
      </c>
      <c r="FL4093" s="55">
        <v>0.57</v>
      </c>
    </row>
    <row r="4094" ht="14.25" customHeight="1" outlineLevel="1" spans="152:168">
      <c r="EV4094" s="55">
        <v>4087</v>
      </c>
      <c r="EW4094" s="55" t="s">
        <v>1232</v>
      </c>
      <c r="EX4094" s="55" t="s">
        <v>1260</v>
      </c>
      <c r="EY4094" s="55">
        <v>5</v>
      </c>
      <c r="EZ4094" s="55">
        <v>0</v>
      </c>
      <c r="FA4094" s="55">
        <v>1994</v>
      </c>
      <c r="FB4094" s="55" t="s">
        <v>1361</v>
      </c>
      <c r="FC4094" s="55" t="s">
        <v>1258</v>
      </c>
      <c r="FD4094" s="55">
        <v>5.25</v>
      </c>
      <c r="FF4094" s="55">
        <v>4087</v>
      </c>
      <c r="FG4094" s="55" t="s">
        <v>1359</v>
      </c>
      <c r="FH4094" s="55" t="s">
        <v>763</v>
      </c>
      <c r="FI4094" s="55">
        <v>4</v>
      </c>
      <c r="FJ4094" s="55">
        <v>540000</v>
      </c>
      <c r="FK4094" s="55" t="s">
        <v>1249</v>
      </c>
      <c r="FL4094" s="55">
        <v>0.57</v>
      </c>
    </row>
    <row r="4095" ht="14.25" customHeight="1" outlineLevel="1" spans="152:168">
      <c r="EV4095" s="55">
        <v>4088</v>
      </c>
      <c r="EW4095" s="55" t="s">
        <v>1232</v>
      </c>
      <c r="EX4095" s="55" t="s">
        <v>1260</v>
      </c>
      <c r="EY4095" s="55">
        <v>5</v>
      </c>
      <c r="EZ4095" s="55">
        <v>1995</v>
      </c>
      <c r="FA4095" s="55">
        <v>2999</v>
      </c>
      <c r="FB4095" s="55" t="s">
        <v>1361</v>
      </c>
      <c r="FC4095" s="55" t="s">
        <v>1258</v>
      </c>
      <c r="FD4095" s="55">
        <v>6</v>
      </c>
      <c r="FF4095" s="55">
        <v>4088</v>
      </c>
      <c r="FG4095" s="55" t="s">
        <v>1359</v>
      </c>
      <c r="FH4095" s="55" t="s">
        <v>763</v>
      </c>
      <c r="FI4095" s="55">
        <v>5</v>
      </c>
      <c r="FJ4095" s="55">
        <v>0</v>
      </c>
      <c r="FK4095" s="55" t="s">
        <v>1249</v>
      </c>
      <c r="FL4095" s="55">
        <v>0.57</v>
      </c>
    </row>
    <row r="4096" ht="14.25" customHeight="1" outlineLevel="1" spans="152:168">
      <c r="EV4096" s="55">
        <v>4089</v>
      </c>
      <c r="EW4096" s="55" t="s">
        <v>1232</v>
      </c>
      <c r="EX4096" s="55" t="s">
        <v>1260</v>
      </c>
      <c r="EY4096" s="55">
        <v>6</v>
      </c>
      <c r="EZ4096" s="55">
        <v>0</v>
      </c>
      <c r="FA4096" s="55">
        <v>1994</v>
      </c>
      <c r="FB4096" s="55" t="s">
        <v>1361</v>
      </c>
      <c r="FC4096" s="55" t="s">
        <v>1258</v>
      </c>
      <c r="FD4096" s="55">
        <v>5.25</v>
      </c>
      <c r="FF4096" s="55">
        <v>4089</v>
      </c>
      <c r="FG4096" s="55" t="s">
        <v>1359</v>
      </c>
      <c r="FH4096" s="55" t="s">
        <v>763</v>
      </c>
      <c r="FI4096" s="55">
        <v>5</v>
      </c>
      <c r="FJ4096" s="55">
        <v>1000</v>
      </c>
      <c r="FK4096" s="55" t="s">
        <v>1249</v>
      </c>
      <c r="FL4096" s="55">
        <v>0.57</v>
      </c>
    </row>
    <row r="4097" ht="14.25" customHeight="1" outlineLevel="1" spans="152:168">
      <c r="EV4097" s="55">
        <v>4090</v>
      </c>
      <c r="EW4097" s="55" t="s">
        <v>1232</v>
      </c>
      <c r="EX4097" s="55" t="s">
        <v>1260</v>
      </c>
      <c r="EY4097" s="55">
        <v>6</v>
      </c>
      <c r="EZ4097" s="55">
        <v>1995</v>
      </c>
      <c r="FA4097" s="55">
        <v>2999</v>
      </c>
      <c r="FB4097" s="55" t="s">
        <v>1361</v>
      </c>
      <c r="FC4097" s="55" t="s">
        <v>1258</v>
      </c>
      <c r="FD4097" s="55">
        <v>6</v>
      </c>
      <c r="FF4097" s="55">
        <v>4090</v>
      </c>
      <c r="FG4097" s="55" t="s">
        <v>1359</v>
      </c>
      <c r="FH4097" s="55" t="s">
        <v>763</v>
      </c>
      <c r="FI4097" s="55">
        <v>5</v>
      </c>
      <c r="FJ4097" s="55">
        <v>2500</v>
      </c>
      <c r="FK4097" s="55" t="s">
        <v>1249</v>
      </c>
      <c r="FL4097" s="55">
        <v>0.57</v>
      </c>
    </row>
    <row r="4098" ht="14.25" customHeight="1" outlineLevel="1" spans="152:168">
      <c r="EV4098" s="55">
        <v>4091</v>
      </c>
      <c r="EW4098" s="55" t="s">
        <v>1232</v>
      </c>
      <c r="EX4098" s="55" t="s">
        <v>1260</v>
      </c>
      <c r="EY4098" s="55">
        <v>7</v>
      </c>
      <c r="EZ4098" s="55">
        <v>0</v>
      </c>
      <c r="FA4098" s="55">
        <v>1994</v>
      </c>
      <c r="FB4098" s="55" t="s">
        <v>1361</v>
      </c>
      <c r="FC4098" s="55" t="s">
        <v>1258</v>
      </c>
      <c r="FD4098" s="55">
        <v>5.25</v>
      </c>
      <c r="FF4098" s="55">
        <v>4091</v>
      </c>
      <c r="FG4098" s="55" t="s">
        <v>1359</v>
      </c>
      <c r="FH4098" s="55" t="s">
        <v>763</v>
      </c>
      <c r="FI4098" s="55">
        <v>5</v>
      </c>
      <c r="FJ4098" s="55">
        <v>5000</v>
      </c>
      <c r="FK4098" s="55" t="s">
        <v>1249</v>
      </c>
      <c r="FL4098" s="55">
        <v>0.57</v>
      </c>
    </row>
    <row r="4099" ht="14.25" customHeight="1" outlineLevel="1" spans="152:168">
      <c r="EV4099" s="55">
        <v>4092</v>
      </c>
      <c r="EW4099" s="55" t="s">
        <v>1232</v>
      </c>
      <c r="EX4099" s="55" t="s">
        <v>1260</v>
      </c>
      <c r="EY4099" s="55">
        <v>7</v>
      </c>
      <c r="EZ4099" s="55">
        <v>1995</v>
      </c>
      <c r="FA4099" s="55">
        <v>2999</v>
      </c>
      <c r="FB4099" s="55" t="s">
        <v>1361</v>
      </c>
      <c r="FC4099" s="55" t="s">
        <v>1258</v>
      </c>
      <c r="FD4099" s="55">
        <v>6</v>
      </c>
      <c r="FF4099" s="55">
        <v>4092</v>
      </c>
      <c r="FG4099" s="55" t="s">
        <v>1359</v>
      </c>
      <c r="FH4099" s="55" t="s">
        <v>763</v>
      </c>
      <c r="FI4099" s="55">
        <v>5</v>
      </c>
      <c r="FJ4099" s="55">
        <v>10000</v>
      </c>
      <c r="FK4099" s="55" t="s">
        <v>1249</v>
      </c>
      <c r="FL4099" s="55">
        <v>0.57</v>
      </c>
    </row>
    <row r="4100" ht="14.25" customHeight="1" outlineLevel="1" spans="152:168">
      <c r="EV4100" s="55">
        <v>4093</v>
      </c>
      <c r="EW4100" s="55" t="s">
        <v>1232</v>
      </c>
      <c r="EX4100" s="55" t="s">
        <v>1260</v>
      </c>
      <c r="EY4100" s="55">
        <v>8</v>
      </c>
      <c r="EZ4100" s="55">
        <v>0</v>
      </c>
      <c r="FA4100" s="55">
        <v>1994</v>
      </c>
      <c r="FB4100" s="55" t="s">
        <v>1361</v>
      </c>
      <c r="FC4100" s="55" t="s">
        <v>1258</v>
      </c>
      <c r="FD4100" s="55">
        <v>5.25</v>
      </c>
      <c r="FF4100" s="55">
        <v>4093</v>
      </c>
      <c r="FG4100" s="55" t="s">
        <v>1359</v>
      </c>
      <c r="FH4100" s="55" t="s">
        <v>763</v>
      </c>
      <c r="FI4100" s="55">
        <v>5</v>
      </c>
      <c r="FJ4100" s="55">
        <v>25000</v>
      </c>
      <c r="FK4100" s="55" t="s">
        <v>1249</v>
      </c>
      <c r="FL4100" s="55">
        <v>0.57</v>
      </c>
    </row>
    <row r="4101" ht="14.25" customHeight="1" outlineLevel="1" spans="152:168">
      <c r="EV4101" s="55">
        <v>4094</v>
      </c>
      <c r="EW4101" s="55" t="s">
        <v>1232</v>
      </c>
      <c r="EX4101" s="55" t="s">
        <v>1260</v>
      </c>
      <c r="EY4101" s="55">
        <v>8</v>
      </c>
      <c r="EZ4101" s="55">
        <v>1995</v>
      </c>
      <c r="FA4101" s="55">
        <v>2999</v>
      </c>
      <c r="FB4101" s="55" t="s">
        <v>1361</v>
      </c>
      <c r="FC4101" s="55" t="s">
        <v>1258</v>
      </c>
      <c r="FD4101" s="55">
        <v>6</v>
      </c>
      <c r="FF4101" s="55">
        <v>4094</v>
      </c>
      <c r="FG4101" s="55" t="s">
        <v>1359</v>
      </c>
      <c r="FH4101" s="55" t="s">
        <v>763</v>
      </c>
      <c r="FI4101" s="55">
        <v>5</v>
      </c>
      <c r="FJ4101" s="55">
        <v>50000</v>
      </c>
      <c r="FK4101" s="55" t="s">
        <v>1249</v>
      </c>
      <c r="FL4101" s="55">
        <v>0.57</v>
      </c>
    </row>
    <row r="4102" ht="14.25" customHeight="1" outlineLevel="1" spans="152:168">
      <c r="EV4102" s="55">
        <v>4095</v>
      </c>
      <c r="EW4102" s="55" t="s">
        <v>1232</v>
      </c>
      <c r="EX4102" s="55" t="s">
        <v>1260</v>
      </c>
      <c r="EY4102" s="55">
        <v>9</v>
      </c>
      <c r="EZ4102" s="55">
        <v>0</v>
      </c>
      <c r="FA4102" s="55">
        <v>1994</v>
      </c>
      <c r="FB4102" s="55" t="s">
        <v>1361</v>
      </c>
      <c r="FC4102" s="55" t="s">
        <v>1258</v>
      </c>
      <c r="FD4102" s="55">
        <v>5.25</v>
      </c>
      <c r="FF4102" s="55">
        <v>4095</v>
      </c>
      <c r="FG4102" s="55" t="s">
        <v>1359</v>
      </c>
      <c r="FH4102" s="55" t="s">
        <v>763</v>
      </c>
      <c r="FI4102" s="55">
        <v>5</v>
      </c>
      <c r="FJ4102" s="55">
        <v>80000</v>
      </c>
      <c r="FK4102" s="55" t="s">
        <v>1249</v>
      </c>
      <c r="FL4102" s="55">
        <v>0.57</v>
      </c>
    </row>
    <row r="4103" ht="14.25" customHeight="1" outlineLevel="1" spans="152:168">
      <c r="EV4103" s="55">
        <v>4096</v>
      </c>
      <c r="EW4103" s="55" t="s">
        <v>1232</v>
      </c>
      <c r="EX4103" s="55" t="s">
        <v>1260</v>
      </c>
      <c r="EY4103" s="55">
        <v>9</v>
      </c>
      <c r="EZ4103" s="55">
        <v>1995</v>
      </c>
      <c r="FA4103" s="55">
        <v>2999</v>
      </c>
      <c r="FB4103" s="55" t="s">
        <v>1361</v>
      </c>
      <c r="FC4103" s="55" t="s">
        <v>1258</v>
      </c>
      <c r="FD4103" s="55">
        <v>6</v>
      </c>
      <c r="FF4103" s="55">
        <v>4096</v>
      </c>
      <c r="FG4103" s="55" t="s">
        <v>1359</v>
      </c>
      <c r="FH4103" s="55" t="s">
        <v>763</v>
      </c>
      <c r="FI4103" s="55">
        <v>5</v>
      </c>
      <c r="FJ4103" s="55">
        <v>130000</v>
      </c>
      <c r="FK4103" s="55" t="s">
        <v>1249</v>
      </c>
      <c r="FL4103" s="55">
        <v>0.57</v>
      </c>
    </row>
    <row r="4104" ht="14.25" customHeight="1" outlineLevel="1" spans="152:168">
      <c r="EV4104" s="55">
        <v>4097</v>
      </c>
      <c r="EW4104" s="55" t="s">
        <v>1232</v>
      </c>
      <c r="EX4104" s="55" t="s">
        <v>1470</v>
      </c>
      <c r="EY4104" s="55">
        <v>1</v>
      </c>
      <c r="EZ4104" s="55">
        <v>0</v>
      </c>
      <c r="FA4104" s="55">
        <v>1994</v>
      </c>
      <c r="FB4104" s="55" t="s">
        <v>1361</v>
      </c>
      <c r="FC4104" s="55" t="s">
        <v>1258</v>
      </c>
      <c r="FD4104" s="55">
        <v>3.25</v>
      </c>
      <c r="FF4104" s="55">
        <v>4097</v>
      </c>
      <c r="FG4104" s="55" t="s">
        <v>1359</v>
      </c>
      <c r="FH4104" s="55" t="s">
        <v>763</v>
      </c>
      <c r="FI4104" s="55">
        <v>5</v>
      </c>
      <c r="FJ4104" s="55">
        <v>260000</v>
      </c>
      <c r="FK4104" s="55" t="s">
        <v>1249</v>
      </c>
      <c r="FL4104" s="55">
        <v>0.57</v>
      </c>
    </row>
    <row r="4105" ht="14.25" customHeight="1" outlineLevel="1" spans="152:168">
      <c r="EV4105" s="55">
        <v>4098</v>
      </c>
      <c r="EW4105" s="55" t="s">
        <v>1232</v>
      </c>
      <c r="EX4105" s="55" t="s">
        <v>1470</v>
      </c>
      <c r="EY4105" s="55">
        <v>1</v>
      </c>
      <c r="EZ4105" s="55">
        <v>1995</v>
      </c>
      <c r="FA4105" s="55">
        <v>2999</v>
      </c>
      <c r="FB4105" s="55" t="s">
        <v>1361</v>
      </c>
      <c r="FC4105" s="55" t="s">
        <v>1258</v>
      </c>
      <c r="FD4105" s="55">
        <v>3.5</v>
      </c>
      <c r="FF4105" s="55">
        <v>4098</v>
      </c>
      <c r="FG4105" s="55" t="s">
        <v>1359</v>
      </c>
      <c r="FH4105" s="55" t="s">
        <v>763</v>
      </c>
      <c r="FI4105" s="55">
        <v>5</v>
      </c>
      <c r="FJ4105" s="55">
        <v>400000</v>
      </c>
      <c r="FK4105" s="55" t="s">
        <v>1249</v>
      </c>
      <c r="FL4105" s="55">
        <v>0.57</v>
      </c>
    </row>
    <row r="4106" ht="14.25" customHeight="1" outlineLevel="1" spans="152:168">
      <c r="EV4106" s="55">
        <v>4099</v>
      </c>
      <c r="EW4106" s="55" t="s">
        <v>1232</v>
      </c>
      <c r="EX4106" s="55" t="s">
        <v>1470</v>
      </c>
      <c r="EY4106" s="55">
        <v>2</v>
      </c>
      <c r="EZ4106" s="55">
        <v>0</v>
      </c>
      <c r="FA4106" s="55">
        <v>1994</v>
      </c>
      <c r="FB4106" s="55" t="s">
        <v>1361</v>
      </c>
      <c r="FC4106" s="55" t="s">
        <v>1258</v>
      </c>
      <c r="FD4106" s="55">
        <v>3.15</v>
      </c>
      <c r="FF4106" s="55">
        <v>4099</v>
      </c>
      <c r="FG4106" s="55" t="s">
        <v>1359</v>
      </c>
      <c r="FH4106" s="55" t="s">
        <v>763</v>
      </c>
      <c r="FI4106" s="55">
        <v>5</v>
      </c>
      <c r="FJ4106" s="55">
        <v>530000</v>
      </c>
      <c r="FK4106" s="55" t="s">
        <v>1249</v>
      </c>
      <c r="FL4106" s="55">
        <v>0.57</v>
      </c>
    </row>
    <row r="4107" ht="14.25" customHeight="1" outlineLevel="1" spans="152:168">
      <c r="EV4107" s="55">
        <v>4100</v>
      </c>
      <c r="EW4107" s="55" t="s">
        <v>1232</v>
      </c>
      <c r="EX4107" s="55" t="s">
        <v>1470</v>
      </c>
      <c r="EY4107" s="55">
        <v>2</v>
      </c>
      <c r="EZ4107" s="55">
        <v>1995</v>
      </c>
      <c r="FA4107" s="55">
        <v>2999</v>
      </c>
      <c r="FB4107" s="55" t="s">
        <v>1361</v>
      </c>
      <c r="FC4107" s="55" t="s">
        <v>1258</v>
      </c>
      <c r="FD4107" s="55">
        <v>3.15</v>
      </c>
      <c r="FF4107" s="55">
        <v>4100</v>
      </c>
      <c r="FG4107" s="55" t="s">
        <v>1359</v>
      </c>
      <c r="FH4107" s="55" t="s">
        <v>763</v>
      </c>
      <c r="FI4107" s="55">
        <v>5</v>
      </c>
      <c r="FJ4107" s="55">
        <v>540000</v>
      </c>
      <c r="FK4107" s="55" t="s">
        <v>1249</v>
      </c>
      <c r="FL4107" s="55">
        <v>0.57</v>
      </c>
    </row>
    <row r="4108" ht="14.25" customHeight="1" outlineLevel="1" spans="152:168">
      <c r="EV4108" s="55">
        <v>4101</v>
      </c>
      <c r="EW4108" s="55" t="s">
        <v>1232</v>
      </c>
      <c r="EX4108" s="55" t="s">
        <v>1470</v>
      </c>
      <c r="EY4108" s="55">
        <v>3</v>
      </c>
      <c r="EZ4108" s="55">
        <v>0</v>
      </c>
      <c r="FA4108" s="55">
        <v>1994</v>
      </c>
      <c r="FB4108" s="55" t="s">
        <v>1361</v>
      </c>
      <c r="FC4108" s="55" t="s">
        <v>1258</v>
      </c>
      <c r="FD4108" s="55">
        <v>3.15</v>
      </c>
      <c r="FF4108" s="55">
        <v>4101</v>
      </c>
      <c r="FG4108" s="55" t="s">
        <v>1359</v>
      </c>
      <c r="FH4108" s="55" t="s">
        <v>763</v>
      </c>
      <c r="FI4108" s="55">
        <v>6</v>
      </c>
      <c r="FJ4108" s="55">
        <v>0</v>
      </c>
      <c r="FK4108" s="55" t="s">
        <v>1249</v>
      </c>
      <c r="FL4108" s="55">
        <v>0.3</v>
      </c>
    </row>
    <row r="4109" ht="14.25" customHeight="1" outlineLevel="1" spans="152:168">
      <c r="EV4109" s="55">
        <v>4102</v>
      </c>
      <c r="EW4109" s="55" t="s">
        <v>1232</v>
      </c>
      <c r="EX4109" s="55" t="s">
        <v>1470</v>
      </c>
      <c r="EY4109" s="55">
        <v>3</v>
      </c>
      <c r="EZ4109" s="55">
        <v>1995</v>
      </c>
      <c r="FA4109" s="55">
        <v>2999</v>
      </c>
      <c r="FB4109" s="55" t="s">
        <v>1361</v>
      </c>
      <c r="FC4109" s="55" t="s">
        <v>1258</v>
      </c>
      <c r="FD4109" s="55">
        <v>3.15</v>
      </c>
      <c r="FF4109" s="55">
        <v>4102</v>
      </c>
      <c r="FG4109" s="55" t="s">
        <v>1359</v>
      </c>
      <c r="FH4109" s="55" t="s">
        <v>763</v>
      </c>
      <c r="FI4109" s="55">
        <v>6</v>
      </c>
      <c r="FJ4109" s="55">
        <v>1000</v>
      </c>
      <c r="FK4109" s="55" t="s">
        <v>1249</v>
      </c>
      <c r="FL4109" s="55">
        <v>0.3</v>
      </c>
    </row>
    <row r="4110" ht="14.25" customHeight="1" outlineLevel="1" spans="152:168">
      <c r="EV4110" s="55">
        <v>4103</v>
      </c>
      <c r="EW4110" s="55" t="s">
        <v>1232</v>
      </c>
      <c r="EX4110" s="55" t="s">
        <v>1470</v>
      </c>
      <c r="EY4110" s="55">
        <v>4</v>
      </c>
      <c r="EZ4110" s="55">
        <v>0</v>
      </c>
      <c r="FA4110" s="55">
        <v>1994</v>
      </c>
      <c r="FB4110" s="55" t="s">
        <v>1361</v>
      </c>
      <c r="FC4110" s="55" t="s">
        <v>1258</v>
      </c>
      <c r="FD4110" s="55">
        <v>3.25</v>
      </c>
      <c r="FF4110" s="55">
        <v>4103</v>
      </c>
      <c r="FG4110" s="55" t="s">
        <v>1359</v>
      </c>
      <c r="FH4110" s="55" t="s">
        <v>763</v>
      </c>
      <c r="FI4110" s="55">
        <v>6</v>
      </c>
      <c r="FJ4110" s="55">
        <v>2500</v>
      </c>
      <c r="FK4110" s="55" t="s">
        <v>1249</v>
      </c>
      <c r="FL4110" s="55">
        <v>0.3</v>
      </c>
    </row>
    <row r="4111" ht="14.25" customHeight="1" outlineLevel="1" spans="152:168">
      <c r="EV4111" s="55">
        <v>4104</v>
      </c>
      <c r="EW4111" s="55" t="s">
        <v>1232</v>
      </c>
      <c r="EX4111" s="55" t="s">
        <v>1470</v>
      </c>
      <c r="EY4111" s="55">
        <v>4</v>
      </c>
      <c r="EZ4111" s="55">
        <v>1995</v>
      </c>
      <c r="FA4111" s="55">
        <v>2999</v>
      </c>
      <c r="FB4111" s="55" t="s">
        <v>1361</v>
      </c>
      <c r="FC4111" s="55" t="s">
        <v>1258</v>
      </c>
      <c r="FD4111" s="55">
        <v>3.25</v>
      </c>
      <c r="FF4111" s="55">
        <v>4104</v>
      </c>
      <c r="FG4111" s="55" t="s">
        <v>1359</v>
      </c>
      <c r="FH4111" s="55" t="s">
        <v>763</v>
      </c>
      <c r="FI4111" s="55">
        <v>6</v>
      </c>
      <c r="FJ4111" s="55">
        <v>5000</v>
      </c>
      <c r="FK4111" s="55" t="s">
        <v>1249</v>
      </c>
      <c r="FL4111" s="55">
        <v>0.3</v>
      </c>
    </row>
    <row r="4112" ht="14.25" customHeight="1" outlineLevel="1" spans="152:168">
      <c r="EV4112" s="55">
        <v>4105</v>
      </c>
      <c r="EW4112" s="55" t="s">
        <v>1232</v>
      </c>
      <c r="EX4112" s="55" t="s">
        <v>1470</v>
      </c>
      <c r="EY4112" s="55">
        <v>5</v>
      </c>
      <c r="EZ4112" s="55">
        <v>0</v>
      </c>
      <c r="FA4112" s="55">
        <v>1994</v>
      </c>
      <c r="FB4112" s="55" t="s">
        <v>1361</v>
      </c>
      <c r="FC4112" s="55" t="s">
        <v>1258</v>
      </c>
      <c r="FD4112" s="55">
        <v>3.25</v>
      </c>
      <c r="FF4112" s="55">
        <v>4105</v>
      </c>
      <c r="FG4112" s="55" t="s">
        <v>1359</v>
      </c>
      <c r="FH4112" s="55" t="s">
        <v>763</v>
      </c>
      <c r="FI4112" s="55">
        <v>6</v>
      </c>
      <c r="FJ4112" s="55">
        <v>10000</v>
      </c>
      <c r="FK4112" s="55" t="s">
        <v>1249</v>
      </c>
      <c r="FL4112" s="55">
        <v>0.3</v>
      </c>
    </row>
    <row r="4113" ht="14.25" customHeight="1" outlineLevel="1" spans="152:168">
      <c r="EV4113" s="55">
        <v>4106</v>
      </c>
      <c r="EW4113" s="55" t="s">
        <v>1232</v>
      </c>
      <c r="EX4113" s="55" t="s">
        <v>1470</v>
      </c>
      <c r="EY4113" s="55">
        <v>5</v>
      </c>
      <c r="EZ4113" s="55">
        <v>1995</v>
      </c>
      <c r="FA4113" s="55">
        <v>2999</v>
      </c>
      <c r="FB4113" s="55" t="s">
        <v>1361</v>
      </c>
      <c r="FC4113" s="55" t="s">
        <v>1258</v>
      </c>
      <c r="FD4113" s="55">
        <v>3.5</v>
      </c>
      <c r="FF4113" s="55">
        <v>4106</v>
      </c>
      <c r="FG4113" s="55" t="s">
        <v>1359</v>
      </c>
      <c r="FH4113" s="55" t="s">
        <v>763</v>
      </c>
      <c r="FI4113" s="55">
        <v>6</v>
      </c>
      <c r="FJ4113" s="55">
        <v>25000</v>
      </c>
      <c r="FK4113" s="55" t="s">
        <v>1249</v>
      </c>
      <c r="FL4113" s="55">
        <v>0.3</v>
      </c>
    </row>
    <row r="4114" ht="14.25" customHeight="1" outlineLevel="1" spans="152:168">
      <c r="EV4114" s="55">
        <v>4107</v>
      </c>
      <c r="EW4114" s="55" t="s">
        <v>1232</v>
      </c>
      <c r="EX4114" s="55" t="s">
        <v>1470</v>
      </c>
      <c r="EY4114" s="55">
        <v>6</v>
      </c>
      <c r="EZ4114" s="55">
        <v>0</v>
      </c>
      <c r="FA4114" s="55">
        <v>1994</v>
      </c>
      <c r="FB4114" s="55" t="s">
        <v>1361</v>
      </c>
      <c r="FC4114" s="55" t="s">
        <v>1258</v>
      </c>
      <c r="FD4114" s="55">
        <v>3.25</v>
      </c>
      <c r="FF4114" s="55">
        <v>4107</v>
      </c>
      <c r="FG4114" s="55" t="s">
        <v>1359</v>
      </c>
      <c r="FH4114" s="55" t="s">
        <v>763</v>
      </c>
      <c r="FI4114" s="55">
        <v>6</v>
      </c>
      <c r="FJ4114" s="55">
        <v>50000</v>
      </c>
      <c r="FK4114" s="55" t="s">
        <v>1249</v>
      </c>
      <c r="FL4114" s="55">
        <v>0.3</v>
      </c>
    </row>
    <row r="4115" ht="14.25" customHeight="1" outlineLevel="1" spans="152:168">
      <c r="EV4115" s="55">
        <v>4108</v>
      </c>
      <c r="EW4115" s="55" t="s">
        <v>1232</v>
      </c>
      <c r="EX4115" s="55" t="s">
        <v>1470</v>
      </c>
      <c r="EY4115" s="55">
        <v>6</v>
      </c>
      <c r="EZ4115" s="55">
        <v>1995</v>
      </c>
      <c r="FA4115" s="55">
        <v>2999</v>
      </c>
      <c r="FB4115" s="55" t="s">
        <v>1361</v>
      </c>
      <c r="FC4115" s="55" t="s">
        <v>1258</v>
      </c>
      <c r="FD4115" s="55">
        <v>3.25</v>
      </c>
      <c r="FF4115" s="55">
        <v>4108</v>
      </c>
      <c r="FG4115" s="55" t="s">
        <v>1359</v>
      </c>
      <c r="FH4115" s="55" t="s">
        <v>763</v>
      </c>
      <c r="FI4115" s="55">
        <v>6</v>
      </c>
      <c r="FJ4115" s="55">
        <v>80000</v>
      </c>
      <c r="FK4115" s="55" t="s">
        <v>1249</v>
      </c>
      <c r="FL4115" s="55">
        <v>0.3</v>
      </c>
    </row>
    <row r="4116" ht="14.25" customHeight="1" outlineLevel="1" spans="152:168">
      <c r="EV4116" s="55">
        <v>4109</v>
      </c>
      <c r="EW4116" s="55" t="s">
        <v>1232</v>
      </c>
      <c r="EX4116" s="55" t="s">
        <v>1470</v>
      </c>
      <c r="EY4116" s="55">
        <v>7</v>
      </c>
      <c r="EZ4116" s="55">
        <v>0</v>
      </c>
      <c r="FA4116" s="55">
        <v>1994</v>
      </c>
      <c r="FB4116" s="55" t="s">
        <v>1361</v>
      </c>
      <c r="FC4116" s="55" t="s">
        <v>1258</v>
      </c>
      <c r="FD4116" s="55">
        <v>2.5</v>
      </c>
      <c r="FF4116" s="55">
        <v>4109</v>
      </c>
      <c r="FG4116" s="55" t="s">
        <v>1359</v>
      </c>
      <c r="FH4116" s="55" t="s">
        <v>763</v>
      </c>
      <c r="FI4116" s="55">
        <v>6</v>
      </c>
      <c r="FJ4116" s="55">
        <v>130000</v>
      </c>
      <c r="FK4116" s="55" t="s">
        <v>1249</v>
      </c>
      <c r="FL4116" s="55">
        <v>0.3</v>
      </c>
    </row>
    <row r="4117" ht="14.25" customHeight="1" outlineLevel="1" spans="152:168">
      <c r="EV4117" s="55">
        <v>4110</v>
      </c>
      <c r="EW4117" s="55" t="s">
        <v>1232</v>
      </c>
      <c r="EX4117" s="55" t="s">
        <v>1470</v>
      </c>
      <c r="EY4117" s="55">
        <v>7</v>
      </c>
      <c r="EZ4117" s="55">
        <v>1995</v>
      </c>
      <c r="FA4117" s="55">
        <v>2999</v>
      </c>
      <c r="FB4117" s="55" t="s">
        <v>1361</v>
      </c>
      <c r="FC4117" s="55" t="s">
        <v>1258</v>
      </c>
      <c r="FD4117" s="55">
        <v>2.5</v>
      </c>
      <c r="FF4117" s="55">
        <v>4110</v>
      </c>
      <c r="FG4117" s="55" t="s">
        <v>1359</v>
      </c>
      <c r="FH4117" s="55" t="s">
        <v>763</v>
      </c>
      <c r="FI4117" s="55">
        <v>6</v>
      </c>
      <c r="FJ4117" s="55">
        <v>260000</v>
      </c>
      <c r="FK4117" s="55" t="s">
        <v>1249</v>
      </c>
      <c r="FL4117" s="55">
        <v>0.3</v>
      </c>
    </row>
    <row r="4118" ht="14.25" customHeight="1" outlineLevel="1" spans="152:168">
      <c r="EV4118" s="55">
        <v>4111</v>
      </c>
      <c r="EW4118" s="55" t="s">
        <v>1232</v>
      </c>
      <c r="EX4118" s="55" t="s">
        <v>1810</v>
      </c>
      <c r="EY4118" s="55">
        <v>1</v>
      </c>
      <c r="EZ4118" s="55">
        <v>0</v>
      </c>
      <c r="FA4118" s="55">
        <v>1994</v>
      </c>
      <c r="FB4118" s="55" t="s">
        <v>1361</v>
      </c>
      <c r="FC4118" s="55" t="s">
        <v>1258</v>
      </c>
      <c r="FD4118" s="55">
        <v>2.5</v>
      </c>
      <c r="FF4118" s="55">
        <v>4111</v>
      </c>
      <c r="FG4118" s="55" t="s">
        <v>1359</v>
      </c>
      <c r="FH4118" s="55" t="s">
        <v>763</v>
      </c>
      <c r="FI4118" s="55">
        <v>6</v>
      </c>
      <c r="FJ4118" s="55">
        <v>400000</v>
      </c>
      <c r="FK4118" s="55" t="s">
        <v>1249</v>
      </c>
      <c r="FL4118" s="55">
        <v>0.3</v>
      </c>
    </row>
    <row r="4119" ht="14.25" customHeight="1" outlineLevel="1" spans="152:168">
      <c r="EV4119" s="55">
        <v>4112</v>
      </c>
      <c r="EW4119" s="55" t="s">
        <v>1232</v>
      </c>
      <c r="EX4119" s="55" t="s">
        <v>1810</v>
      </c>
      <c r="EY4119" s="55">
        <v>1</v>
      </c>
      <c r="EZ4119" s="55">
        <v>1995</v>
      </c>
      <c r="FA4119" s="55">
        <v>2999</v>
      </c>
      <c r="FB4119" s="55" t="s">
        <v>1361</v>
      </c>
      <c r="FC4119" s="55" t="s">
        <v>1258</v>
      </c>
      <c r="FD4119" s="55">
        <v>2.5</v>
      </c>
      <c r="FF4119" s="55">
        <v>4112</v>
      </c>
      <c r="FG4119" s="55" t="s">
        <v>1359</v>
      </c>
      <c r="FH4119" s="55" t="s">
        <v>763</v>
      </c>
      <c r="FI4119" s="55">
        <v>6</v>
      </c>
      <c r="FJ4119" s="55">
        <v>530000</v>
      </c>
      <c r="FK4119" s="55" t="s">
        <v>1249</v>
      </c>
      <c r="FL4119" s="55">
        <v>0.3</v>
      </c>
    </row>
    <row r="4120" ht="14.25" customHeight="1" outlineLevel="1" spans="152:168">
      <c r="EV4120" s="55">
        <v>4113</v>
      </c>
      <c r="EW4120" s="55" t="s">
        <v>1232</v>
      </c>
      <c r="EX4120" s="55" t="s">
        <v>1810</v>
      </c>
      <c r="EY4120" s="55">
        <v>2</v>
      </c>
      <c r="EZ4120" s="55">
        <v>0</v>
      </c>
      <c r="FA4120" s="55">
        <v>1994</v>
      </c>
      <c r="FB4120" s="55" t="s">
        <v>1361</v>
      </c>
      <c r="FC4120" s="55" t="s">
        <v>1258</v>
      </c>
      <c r="FD4120" s="55">
        <v>2.5</v>
      </c>
      <c r="FF4120" s="55">
        <v>4113</v>
      </c>
      <c r="FG4120" s="55" t="s">
        <v>1359</v>
      </c>
      <c r="FH4120" s="55" t="s">
        <v>763</v>
      </c>
      <c r="FI4120" s="55">
        <v>6</v>
      </c>
      <c r="FJ4120" s="55">
        <v>540000</v>
      </c>
      <c r="FK4120" s="55" t="s">
        <v>1249</v>
      </c>
      <c r="FL4120" s="55">
        <v>0.3</v>
      </c>
    </row>
    <row r="4121" ht="14.25" customHeight="1" outlineLevel="1" spans="152:168">
      <c r="EV4121" s="55">
        <v>4114</v>
      </c>
      <c r="EW4121" s="55" t="s">
        <v>1232</v>
      </c>
      <c r="EX4121" s="55" t="s">
        <v>1810</v>
      </c>
      <c r="EY4121" s="55">
        <v>2</v>
      </c>
      <c r="EZ4121" s="55">
        <v>1995</v>
      </c>
      <c r="FA4121" s="55">
        <v>2999</v>
      </c>
      <c r="FB4121" s="55" t="s">
        <v>1361</v>
      </c>
      <c r="FC4121" s="55" t="s">
        <v>1258</v>
      </c>
      <c r="FD4121" s="55">
        <v>2.5</v>
      </c>
      <c r="FF4121" s="55">
        <v>4114</v>
      </c>
      <c r="FG4121" s="55" t="s">
        <v>1359</v>
      </c>
      <c r="FH4121" s="55" t="s">
        <v>1013</v>
      </c>
      <c r="FI4121" s="55">
        <v>1</v>
      </c>
      <c r="FJ4121" s="55">
        <v>0</v>
      </c>
      <c r="FK4121" s="55" t="s">
        <v>1249</v>
      </c>
      <c r="FL4121" s="55">
        <v>0.3</v>
      </c>
    </row>
    <row r="4122" ht="14.25" customHeight="1" outlineLevel="1" spans="152:168">
      <c r="EV4122" s="55">
        <v>4115</v>
      </c>
      <c r="EW4122" s="55" t="s">
        <v>1232</v>
      </c>
      <c r="EX4122" s="55" t="s">
        <v>1738</v>
      </c>
      <c r="EY4122" s="55">
        <v>1</v>
      </c>
      <c r="EZ4122" s="55">
        <v>0</v>
      </c>
      <c r="FA4122" s="55">
        <v>1994</v>
      </c>
      <c r="FB4122" s="55" t="s">
        <v>1361</v>
      </c>
      <c r="FC4122" s="55" t="s">
        <v>1258</v>
      </c>
      <c r="FD4122" s="55">
        <v>5.5</v>
      </c>
      <c r="FF4122" s="55">
        <v>4115</v>
      </c>
      <c r="FG4122" s="55" t="s">
        <v>1359</v>
      </c>
      <c r="FH4122" s="55" t="s">
        <v>1013</v>
      </c>
      <c r="FI4122" s="55">
        <v>1</v>
      </c>
      <c r="FJ4122" s="55">
        <v>1000</v>
      </c>
      <c r="FK4122" s="55" t="s">
        <v>1249</v>
      </c>
      <c r="FL4122" s="55">
        <v>0.3</v>
      </c>
    </row>
    <row r="4123" ht="14.25" customHeight="1" outlineLevel="1" spans="152:168">
      <c r="EV4123" s="55">
        <v>4116</v>
      </c>
      <c r="EW4123" s="55" t="s">
        <v>1232</v>
      </c>
      <c r="EX4123" s="55" t="s">
        <v>1738</v>
      </c>
      <c r="EY4123" s="55">
        <v>1</v>
      </c>
      <c r="EZ4123" s="55">
        <v>1995</v>
      </c>
      <c r="FA4123" s="55">
        <v>2999</v>
      </c>
      <c r="FB4123" s="55" t="s">
        <v>1361</v>
      </c>
      <c r="FC4123" s="55" t="s">
        <v>1258</v>
      </c>
      <c r="FD4123" s="55">
        <v>6</v>
      </c>
      <c r="FF4123" s="55">
        <v>4116</v>
      </c>
      <c r="FG4123" s="55" t="s">
        <v>1359</v>
      </c>
      <c r="FH4123" s="55" t="s">
        <v>1013</v>
      </c>
      <c r="FI4123" s="55">
        <v>1</v>
      </c>
      <c r="FJ4123" s="55">
        <v>2500</v>
      </c>
      <c r="FK4123" s="55" t="s">
        <v>1249</v>
      </c>
      <c r="FL4123" s="55">
        <v>0.3</v>
      </c>
    </row>
    <row r="4124" ht="14.25" customHeight="1" outlineLevel="1" spans="152:168">
      <c r="EV4124" s="55">
        <v>4117</v>
      </c>
      <c r="EW4124" s="55" t="s">
        <v>1232</v>
      </c>
      <c r="EX4124" s="55" t="s">
        <v>1738</v>
      </c>
      <c r="EY4124" s="55">
        <v>2</v>
      </c>
      <c r="EZ4124" s="55">
        <v>0</v>
      </c>
      <c r="FA4124" s="55">
        <v>1994</v>
      </c>
      <c r="FB4124" s="55" t="s">
        <v>1361</v>
      </c>
      <c r="FC4124" s="55" t="s">
        <v>1258</v>
      </c>
      <c r="FD4124" s="55">
        <v>5.5</v>
      </c>
      <c r="FF4124" s="55">
        <v>4117</v>
      </c>
      <c r="FG4124" s="55" t="s">
        <v>1359</v>
      </c>
      <c r="FH4124" s="55" t="s">
        <v>1013</v>
      </c>
      <c r="FI4124" s="55">
        <v>1</v>
      </c>
      <c r="FJ4124" s="55">
        <v>5000</v>
      </c>
      <c r="FK4124" s="55" t="s">
        <v>1249</v>
      </c>
      <c r="FL4124" s="55">
        <v>0.3</v>
      </c>
    </row>
    <row r="4125" ht="14.25" customHeight="1" outlineLevel="1" spans="152:168">
      <c r="EV4125" s="55">
        <v>4118</v>
      </c>
      <c r="EW4125" s="55" t="s">
        <v>1232</v>
      </c>
      <c r="EX4125" s="55" t="s">
        <v>1738</v>
      </c>
      <c r="EY4125" s="55">
        <v>2</v>
      </c>
      <c r="EZ4125" s="55">
        <v>1995</v>
      </c>
      <c r="FA4125" s="55">
        <v>2999</v>
      </c>
      <c r="FB4125" s="55" t="s">
        <v>1361</v>
      </c>
      <c r="FC4125" s="55" t="s">
        <v>1258</v>
      </c>
      <c r="FD4125" s="55">
        <v>6</v>
      </c>
      <c r="FF4125" s="55">
        <v>4118</v>
      </c>
      <c r="FG4125" s="55" t="s">
        <v>1359</v>
      </c>
      <c r="FH4125" s="55" t="s">
        <v>1013</v>
      </c>
      <c r="FI4125" s="55">
        <v>1</v>
      </c>
      <c r="FJ4125" s="55">
        <v>10000</v>
      </c>
      <c r="FK4125" s="55" t="s">
        <v>1249</v>
      </c>
      <c r="FL4125" s="55">
        <v>0.3</v>
      </c>
    </row>
    <row r="4126" ht="14.25" customHeight="1" outlineLevel="1" spans="152:168">
      <c r="EV4126" s="55">
        <v>4119</v>
      </c>
      <c r="EW4126" s="55" t="s">
        <v>1232</v>
      </c>
      <c r="EX4126" s="55" t="s">
        <v>2016</v>
      </c>
      <c r="EY4126" s="55">
        <v>1</v>
      </c>
      <c r="EZ4126" s="55">
        <v>0</v>
      </c>
      <c r="FA4126" s="55">
        <v>1994</v>
      </c>
      <c r="FB4126" s="55" t="s">
        <v>1361</v>
      </c>
      <c r="FC4126" s="55" t="s">
        <v>1258</v>
      </c>
      <c r="FD4126" s="55">
        <v>2.5</v>
      </c>
      <c r="FF4126" s="55">
        <v>4119</v>
      </c>
      <c r="FG4126" s="55" t="s">
        <v>1359</v>
      </c>
      <c r="FH4126" s="55" t="s">
        <v>1013</v>
      </c>
      <c r="FI4126" s="55">
        <v>1</v>
      </c>
      <c r="FJ4126" s="55">
        <v>25000</v>
      </c>
      <c r="FK4126" s="55" t="s">
        <v>1249</v>
      </c>
      <c r="FL4126" s="55">
        <v>0.3</v>
      </c>
    </row>
    <row r="4127" ht="14.25" customHeight="1" outlineLevel="1" spans="152:168">
      <c r="EV4127" s="55">
        <v>4120</v>
      </c>
      <c r="EW4127" s="55" t="s">
        <v>1232</v>
      </c>
      <c r="EX4127" s="55" t="s">
        <v>2016</v>
      </c>
      <c r="EY4127" s="55">
        <v>1</v>
      </c>
      <c r="EZ4127" s="55">
        <v>1995</v>
      </c>
      <c r="FA4127" s="55">
        <v>2999</v>
      </c>
      <c r="FB4127" s="55" t="s">
        <v>1361</v>
      </c>
      <c r="FC4127" s="55" t="s">
        <v>1258</v>
      </c>
      <c r="FD4127" s="55">
        <v>2.5</v>
      </c>
      <c r="FF4127" s="55">
        <v>4120</v>
      </c>
      <c r="FG4127" s="55" t="s">
        <v>1359</v>
      </c>
      <c r="FH4127" s="55" t="s">
        <v>1013</v>
      </c>
      <c r="FI4127" s="55">
        <v>1</v>
      </c>
      <c r="FJ4127" s="55">
        <v>50000</v>
      </c>
      <c r="FK4127" s="55" t="s">
        <v>1249</v>
      </c>
      <c r="FL4127" s="55">
        <v>0.3</v>
      </c>
    </row>
    <row r="4128" ht="14.25" customHeight="1" outlineLevel="1" spans="152:168">
      <c r="EV4128" s="55">
        <v>4121</v>
      </c>
      <c r="EW4128" s="55" t="s">
        <v>1232</v>
      </c>
      <c r="EX4128" s="55" t="s">
        <v>2016</v>
      </c>
      <c r="EY4128" s="55">
        <v>10</v>
      </c>
      <c r="EZ4128" s="55">
        <v>0</v>
      </c>
      <c r="FA4128" s="55">
        <v>1994</v>
      </c>
      <c r="FB4128" s="55" t="s">
        <v>1361</v>
      </c>
      <c r="FC4128" s="55" t="s">
        <v>1258</v>
      </c>
      <c r="FD4128" s="55">
        <v>3.5</v>
      </c>
      <c r="FF4128" s="55">
        <v>4121</v>
      </c>
      <c r="FG4128" s="55" t="s">
        <v>1359</v>
      </c>
      <c r="FH4128" s="55" t="s">
        <v>1013</v>
      </c>
      <c r="FI4128" s="55">
        <v>1</v>
      </c>
      <c r="FJ4128" s="55">
        <v>80000</v>
      </c>
      <c r="FK4128" s="55" t="s">
        <v>1249</v>
      </c>
      <c r="FL4128" s="55">
        <v>0.3</v>
      </c>
    </row>
    <row r="4129" ht="14.25" customHeight="1" outlineLevel="1" spans="152:168">
      <c r="EV4129" s="55">
        <v>4122</v>
      </c>
      <c r="EW4129" s="55" t="s">
        <v>1232</v>
      </c>
      <c r="EX4129" s="55" t="s">
        <v>2016</v>
      </c>
      <c r="EY4129" s="55">
        <v>10</v>
      </c>
      <c r="EZ4129" s="55">
        <v>1995</v>
      </c>
      <c r="FA4129" s="55">
        <v>2999</v>
      </c>
      <c r="FB4129" s="55" t="s">
        <v>1361</v>
      </c>
      <c r="FC4129" s="55" t="s">
        <v>1258</v>
      </c>
      <c r="FD4129" s="55">
        <v>3.5</v>
      </c>
      <c r="FF4129" s="55">
        <v>4122</v>
      </c>
      <c r="FG4129" s="55" t="s">
        <v>1359</v>
      </c>
      <c r="FH4129" s="55" t="s">
        <v>1013</v>
      </c>
      <c r="FI4129" s="55">
        <v>1</v>
      </c>
      <c r="FJ4129" s="55">
        <v>130000</v>
      </c>
      <c r="FK4129" s="55" t="s">
        <v>1249</v>
      </c>
      <c r="FL4129" s="55">
        <v>0.3</v>
      </c>
    </row>
    <row r="4130" ht="14.25" customHeight="1" outlineLevel="1" spans="152:168">
      <c r="EV4130" s="55">
        <v>4123</v>
      </c>
      <c r="EW4130" s="55" t="s">
        <v>1232</v>
      </c>
      <c r="EX4130" s="55" t="s">
        <v>2016</v>
      </c>
      <c r="EY4130" s="55">
        <v>11</v>
      </c>
      <c r="EZ4130" s="55">
        <v>0</v>
      </c>
      <c r="FA4130" s="55">
        <v>1994</v>
      </c>
      <c r="FB4130" s="55" t="s">
        <v>1361</v>
      </c>
      <c r="FC4130" s="55" t="s">
        <v>1258</v>
      </c>
      <c r="FD4130" s="55">
        <v>3.5</v>
      </c>
      <c r="FF4130" s="55">
        <v>4123</v>
      </c>
      <c r="FG4130" s="55" t="s">
        <v>1359</v>
      </c>
      <c r="FH4130" s="55" t="s">
        <v>1013</v>
      </c>
      <c r="FI4130" s="55">
        <v>1</v>
      </c>
      <c r="FJ4130" s="55">
        <v>260000</v>
      </c>
      <c r="FK4130" s="55" t="s">
        <v>1249</v>
      </c>
      <c r="FL4130" s="55">
        <v>0.3</v>
      </c>
    </row>
    <row r="4131" ht="14.25" customHeight="1" outlineLevel="1" spans="152:168">
      <c r="EV4131" s="55">
        <v>4124</v>
      </c>
      <c r="EW4131" s="55" t="s">
        <v>1232</v>
      </c>
      <c r="EX4131" s="55" t="s">
        <v>2016</v>
      </c>
      <c r="EY4131" s="55">
        <v>11</v>
      </c>
      <c r="EZ4131" s="55">
        <v>1995</v>
      </c>
      <c r="FA4131" s="55">
        <v>2999</v>
      </c>
      <c r="FB4131" s="55" t="s">
        <v>1361</v>
      </c>
      <c r="FC4131" s="55" t="s">
        <v>1258</v>
      </c>
      <c r="FD4131" s="55">
        <v>3.5</v>
      </c>
      <c r="FF4131" s="55">
        <v>4124</v>
      </c>
      <c r="FG4131" s="55" t="s">
        <v>1359</v>
      </c>
      <c r="FH4131" s="55" t="s">
        <v>1013</v>
      </c>
      <c r="FI4131" s="55">
        <v>1</v>
      </c>
      <c r="FJ4131" s="55">
        <v>400000</v>
      </c>
      <c r="FK4131" s="55" t="s">
        <v>1249</v>
      </c>
      <c r="FL4131" s="55">
        <v>0.3</v>
      </c>
    </row>
    <row r="4132" ht="14.25" customHeight="1" outlineLevel="1" spans="152:168">
      <c r="EV4132" s="55">
        <v>4125</v>
      </c>
      <c r="EW4132" s="55" t="s">
        <v>1232</v>
      </c>
      <c r="EX4132" s="55" t="s">
        <v>2016</v>
      </c>
      <c r="EY4132" s="55">
        <v>2</v>
      </c>
      <c r="EZ4132" s="55">
        <v>0</v>
      </c>
      <c r="FA4132" s="55">
        <v>1994</v>
      </c>
      <c r="FB4132" s="55" t="s">
        <v>1361</v>
      </c>
      <c r="FC4132" s="55" t="s">
        <v>1258</v>
      </c>
      <c r="FD4132" s="55">
        <v>2.5</v>
      </c>
      <c r="FF4132" s="55">
        <v>4125</v>
      </c>
      <c r="FG4132" s="55" t="s">
        <v>1359</v>
      </c>
      <c r="FH4132" s="55" t="s">
        <v>1013</v>
      </c>
      <c r="FI4132" s="55">
        <v>1</v>
      </c>
      <c r="FJ4132" s="55">
        <v>530000</v>
      </c>
      <c r="FK4132" s="55" t="s">
        <v>1249</v>
      </c>
      <c r="FL4132" s="55">
        <v>0.3</v>
      </c>
    </row>
    <row r="4133" ht="14.25" customHeight="1" outlineLevel="1" spans="152:168">
      <c r="EV4133" s="55">
        <v>4126</v>
      </c>
      <c r="EW4133" s="55" t="s">
        <v>1232</v>
      </c>
      <c r="EX4133" s="55" t="s">
        <v>2016</v>
      </c>
      <c r="EY4133" s="55">
        <v>2</v>
      </c>
      <c r="EZ4133" s="55">
        <v>1995</v>
      </c>
      <c r="FA4133" s="55">
        <v>2999</v>
      </c>
      <c r="FB4133" s="55" t="s">
        <v>1361</v>
      </c>
      <c r="FC4133" s="55" t="s">
        <v>1258</v>
      </c>
      <c r="FD4133" s="55">
        <v>2.5</v>
      </c>
      <c r="FF4133" s="55">
        <v>4126</v>
      </c>
      <c r="FG4133" s="55" t="s">
        <v>1359</v>
      </c>
      <c r="FH4133" s="55" t="s">
        <v>1013</v>
      </c>
      <c r="FI4133" s="55">
        <v>1</v>
      </c>
      <c r="FJ4133" s="55">
        <v>540000</v>
      </c>
      <c r="FK4133" s="55" t="s">
        <v>1249</v>
      </c>
      <c r="FL4133" s="55">
        <v>0.3</v>
      </c>
    </row>
    <row r="4134" ht="14.25" customHeight="1" outlineLevel="1" spans="152:168">
      <c r="EV4134" s="55">
        <v>4127</v>
      </c>
      <c r="EW4134" s="55" t="s">
        <v>1232</v>
      </c>
      <c r="EX4134" s="55" t="s">
        <v>2016</v>
      </c>
      <c r="EY4134" s="55">
        <v>5</v>
      </c>
      <c r="EZ4134" s="55">
        <v>0</v>
      </c>
      <c r="FA4134" s="55">
        <v>1994</v>
      </c>
      <c r="FB4134" s="55" t="s">
        <v>1361</v>
      </c>
      <c r="FC4134" s="55" t="s">
        <v>1258</v>
      </c>
      <c r="FD4134" s="55">
        <v>3.5</v>
      </c>
      <c r="FF4134" s="55">
        <v>4127</v>
      </c>
      <c r="FG4134" s="55" t="s">
        <v>1359</v>
      </c>
      <c r="FH4134" s="55" t="s">
        <v>960</v>
      </c>
      <c r="FI4134" s="55">
        <v>1</v>
      </c>
      <c r="FJ4134" s="55">
        <v>0</v>
      </c>
      <c r="FK4134" s="55" t="s">
        <v>1249</v>
      </c>
      <c r="FL4134" s="55">
        <v>0.3</v>
      </c>
    </row>
    <row r="4135" ht="14.25" customHeight="1" outlineLevel="1" spans="152:168">
      <c r="EV4135" s="55">
        <v>4128</v>
      </c>
      <c r="EW4135" s="55" t="s">
        <v>1232</v>
      </c>
      <c r="EX4135" s="55" t="s">
        <v>2016</v>
      </c>
      <c r="EY4135" s="55">
        <v>5</v>
      </c>
      <c r="EZ4135" s="55">
        <v>1995</v>
      </c>
      <c r="FA4135" s="55">
        <v>2999</v>
      </c>
      <c r="FB4135" s="55" t="s">
        <v>1361</v>
      </c>
      <c r="FC4135" s="55" t="s">
        <v>1258</v>
      </c>
      <c r="FD4135" s="55">
        <v>3.5</v>
      </c>
      <c r="FF4135" s="55">
        <v>4128</v>
      </c>
      <c r="FG4135" s="55" t="s">
        <v>1359</v>
      </c>
      <c r="FH4135" s="55" t="s">
        <v>960</v>
      </c>
      <c r="FI4135" s="55">
        <v>1</v>
      </c>
      <c r="FJ4135" s="55">
        <v>1000</v>
      </c>
      <c r="FK4135" s="55" t="s">
        <v>1249</v>
      </c>
      <c r="FL4135" s="55">
        <v>0.3</v>
      </c>
    </row>
    <row r="4136" ht="14.25" customHeight="1" outlineLevel="1" spans="152:168">
      <c r="EV4136" s="55">
        <v>4129</v>
      </c>
      <c r="EW4136" s="55" t="s">
        <v>1232</v>
      </c>
      <c r="EX4136" s="55" t="s">
        <v>2016</v>
      </c>
      <c r="EY4136" s="55">
        <v>6</v>
      </c>
      <c r="EZ4136" s="55">
        <v>0</v>
      </c>
      <c r="FA4136" s="55">
        <v>1994</v>
      </c>
      <c r="FB4136" s="55" t="s">
        <v>1361</v>
      </c>
      <c r="FC4136" s="55" t="s">
        <v>1258</v>
      </c>
      <c r="FD4136" s="55">
        <v>4</v>
      </c>
      <c r="FF4136" s="55">
        <v>4129</v>
      </c>
      <c r="FG4136" s="55" t="s">
        <v>1359</v>
      </c>
      <c r="FH4136" s="55" t="s">
        <v>960</v>
      </c>
      <c r="FI4136" s="55">
        <v>1</v>
      </c>
      <c r="FJ4136" s="55">
        <v>2500</v>
      </c>
      <c r="FK4136" s="55" t="s">
        <v>1249</v>
      </c>
      <c r="FL4136" s="55">
        <v>0.3</v>
      </c>
    </row>
    <row r="4137" ht="14.25" customHeight="1" outlineLevel="1" spans="152:168">
      <c r="EV4137" s="55">
        <v>4130</v>
      </c>
      <c r="EW4137" s="55" t="s">
        <v>1232</v>
      </c>
      <c r="EX4137" s="55" t="s">
        <v>2016</v>
      </c>
      <c r="EY4137" s="55">
        <v>6</v>
      </c>
      <c r="EZ4137" s="55">
        <v>1995</v>
      </c>
      <c r="FA4137" s="55">
        <v>2999</v>
      </c>
      <c r="FB4137" s="55" t="s">
        <v>1361</v>
      </c>
      <c r="FC4137" s="55" t="s">
        <v>1258</v>
      </c>
      <c r="FD4137" s="55">
        <v>4</v>
      </c>
      <c r="FF4137" s="55">
        <v>4130</v>
      </c>
      <c r="FG4137" s="55" t="s">
        <v>1359</v>
      </c>
      <c r="FH4137" s="55" t="s">
        <v>960</v>
      </c>
      <c r="FI4137" s="55">
        <v>1</v>
      </c>
      <c r="FJ4137" s="55">
        <v>5000</v>
      </c>
      <c r="FK4137" s="55" t="s">
        <v>1249</v>
      </c>
      <c r="FL4137" s="55">
        <v>0.3</v>
      </c>
    </row>
    <row r="4138" ht="14.25" customHeight="1" outlineLevel="1" spans="152:168">
      <c r="EV4138" s="55">
        <v>4131</v>
      </c>
      <c r="EW4138" s="55" t="s">
        <v>1232</v>
      </c>
      <c r="EX4138" s="55" t="s">
        <v>2016</v>
      </c>
      <c r="EY4138" s="55">
        <v>7</v>
      </c>
      <c r="EZ4138" s="55">
        <v>0</v>
      </c>
      <c r="FA4138" s="55">
        <v>1994</v>
      </c>
      <c r="FB4138" s="55" t="s">
        <v>1361</v>
      </c>
      <c r="FC4138" s="55" t="s">
        <v>1258</v>
      </c>
      <c r="FD4138" s="55">
        <v>3.5</v>
      </c>
      <c r="FF4138" s="55">
        <v>4131</v>
      </c>
      <c r="FG4138" s="55" t="s">
        <v>1359</v>
      </c>
      <c r="FH4138" s="55" t="s">
        <v>960</v>
      </c>
      <c r="FI4138" s="55">
        <v>1</v>
      </c>
      <c r="FJ4138" s="55">
        <v>10000</v>
      </c>
      <c r="FK4138" s="55" t="s">
        <v>1249</v>
      </c>
      <c r="FL4138" s="55">
        <v>0.3</v>
      </c>
    </row>
    <row r="4139" ht="14.25" customHeight="1" outlineLevel="1" spans="152:168">
      <c r="EV4139" s="55">
        <v>4132</v>
      </c>
      <c r="EW4139" s="55" t="s">
        <v>1232</v>
      </c>
      <c r="EX4139" s="55" t="s">
        <v>2016</v>
      </c>
      <c r="EY4139" s="55">
        <v>7</v>
      </c>
      <c r="EZ4139" s="55">
        <v>1995</v>
      </c>
      <c r="FA4139" s="55">
        <v>2999</v>
      </c>
      <c r="FB4139" s="55" t="s">
        <v>1361</v>
      </c>
      <c r="FC4139" s="55" t="s">
        <v>1258</v>
      </c>
      <c r="FD4139" s="55">
        <v>3.5</v>
      </c>
      <c r="FF4139" s="55">
        <v>4132</v>
      </c>
      <c r="FG4139" s="55" t="s">
        <v>1359</v>
      </c>
      <c r="FH4139" s="55" t="s">
        <v>960</v>
      </c>
      <c r="FI4139" s="55">
        <v>1</v>
      </c>
      <c r="FJ4139" s="55">
        <v>25000</v>
      </c>
      <c r="FK4139" s="55" t="s">
        <v>1249</v>
      </c>
      <c r="FL4139" s="55">
        <v>0.3</v>
      </c>
    </row>
    <row r="4140" ht="14.25" customHeight="1" outlineLevel="1" spans="152:168">
      <c r="EV4140" s="55">
        <v>4133</v>
      </c>
      <c r="EW4140" s="55" t="s">
        <v>1232</v>
      </c>
      <c r="EX4140" s="55" t="s">
        <v>2016</v>
      </c>
      <c r="EY4140" s="55">
        <v>8</v>
      </c>
      <c r="EZ4140" s="55">
        <v>0</v>
      </c>
      <c r="FA4140" s="55">
        <v>1994</v>
      </c>
      <c r="FB4140" s="55" t="s">
        <v>1361</v>
      </c>
      <c r="FC4140" s="55" t="s">
        <v>1258</v>
      </c>
      <c r="FD4140" s="55">
        <v>4</v>
      </c>
      <c r="FF4140" s="55">
        <v>4133</v>
      </c>
      <c r="FG4140" s="55" t="s">
        <v>1359</v>
      </c>
      <c r="FH4140" s="55" t="s">
        <v>960</v>
      </c>
      <c r="FI4140" s="55">
        <v>1</v>
      </c>
      <c r="FJ4140" s="55">
        <v>50000</v>
      </c>
      <c r="FK4140" s="55" t="s">
        <v>1249</v>
      </c>
      <c r="FL4140" s="55">
        <v>0.3</v>
      </c>
    </row>
    <row r="4141" ht="14.25" customHeight="1" outlineLevel="1" spans="152:168">
      <c r="EV4141" s="55">
        <v>4134</v>
      </c>
      <c r="EW4141" s="55" t="s">
        <v>1232</v>
      </c>
      <c r="EX4141" s="55" t="s">
        <v>2016</v>
      </c>
      <c r="EY4141" s="55">
        <v>8</v>
      </c>
      <c r="EZ4141" s="55">
        <v>1995</v>
      </c>
      <c r="FA4141" s="55">
        <v>2999</v>
      </c>
      <c r="FB4141" s="55" t="s">
        <v>1361</v>
      </c>
      <c r="FC4141" s="55" t="s">
        <v>1258</v>
      </c>
      <c r="FD4141" s="55">
        <v>4</v>
      </c>
      <c r="FF4141" s="55">
        <v>4134</v>
      </c>
      <c r="FG4141" s="55" t="s">
        <v>1359</v>
      </c>
      <c r="FH4141" s="55" t="s">
        <v>960</v>
      </c>
      <c r="FI4141" s="55">
        <v>1</v>
      </c>
      <c r="FJ4141" s="55">
        <v>80000</v>
      </c>
      <c r="FK4141" s="55" t="s">
        <v>1249</v>
      </c>
      <c r="FL4141" s="55">
        <v>0.3</v>
      </c>
    </row>
    <row r="4142" ht="14.25" customHeight="1" outlineLevel="1" spans="152:168">
      <c r="EV4142" s="55">
        <v>4135</v>
      </c>
      <c r="EW4142" s="55" t="s">
        <v>1232</v>
      </c>
      <c r="EX4142" s="55" t="s">
        <v>2016</v>
      </c>
      <c r="EY4142" s="55">
        <v>9</v>
      </c>
      <c r="EZ4142" s="55">
        <v>0</v>
      </c>
      <c r="FA4142" s="55">
        <v>1994</v>
      </c>
      <c r="FB4142" s="55" t="s">
        <v>1361</v>
      </c>
      <c r="FC4142" s="55" t="s">
        <v>1258</v>
      </c>
      <c r="FD4142" s="55">
        <v>4.5</v>
      </c>
      <c r="FF4142" s="55">
        <v>4135</v>
      </c>
      <c r="FG4142" s="55" t="s">
        <v>1359</v>
      </c>
      <c r="FH4142" s="55" t="s">
        <v>960</v>
      </c>
      <c r="FI4142" s="55">
        <v>1</v>
      </c>
      <c r="FJ4142" s="55">
        <v>130000</v>
      </c>
      <c r="FK4142" s="55" t="s">
        <v>1249</v>
      </c>
      <c r="FL4142" s="55">
        <v>0.3</v>
      </c>
    </row>
    <row r="4143" ht="14.25" customHeight="1" outlineLevel="1" spans="152:168">
      <c r="EV4143" s="55">
        <v>4136</v>
      </c>
      <c r="EW4143" s="55" t="s">
        <v>1232</v>
      </c>
      <c r="EX4143" s="55" t="s">
        <v>2016</v>
      </c>
      <c r="EY4143" s="55">
        <v>9</v>
      </c>
      <c r="EZ4143" s="55">
        <v>1995</v>
      </c>
      <c r="FA4143" s="55">
        <v>2999</v>
      </c>
      <c r="FB4143" s="55" t="s">
        <v>1361</v>
      </c>
      <c r="FC4143" s="55" t="s">
        <v>1258</v>
      </c>
      <c r="FD4143" s="55">
        <v>4.5</v>
      </c>
      <c r="FF4143" s="55">
        <v>4136</v>
      </c>
      <c r="FG4143" s="55" t="s">
        <v>1359</v>
      </c>
      <c r="FH4143" s="55" t="s">
        <v>960</v>
      </c>
      <c r="FI4143" s="55">
        <v>1</v>
      </c>
      <c r="FJ4143" s="55">
        <v>260000</v>
      </c>
      <c r="FK4143" s="55" t="s">
        <v>1249</v>
      </c>
      <c r="FL4143" s="55">
        <v>0.3</v>
      </c>
    </row>
    <row r="4144" ht="14.25" customHeight="1" outlineLevel="1" spans="152:168">
      <c r="EV4144" s="55">
        <v>4137</v>
      </c>
      <c r="EW4144" s="55" t="s">
        <v>1232</v>
      </c>
      <c r="EX4144" s="55" t="s">
        <v>1263</v>
      </c>
      <c r="EY4144" s="55">
        <v>1</v>
      </c>
      <c r="EZ4144" s="55">
        <v>0</v>
      </c>
      <c r="FA4144" s="55">
        <v>1994</v>
      </c>
      <c r="FB4144" s="55" t="s">
        <v>1361</v>
      </c>
      <c r="FC4144" s="55" t="s">
        <v>1258</v>
      </c>
      <c r="FD4144" s="55">
        <v>5.25</v>
      </c>
      <c r="FF4144" s="55">
        <v>4137</v>
      </c>
      <c r="FG4144" s="55" t="s">
        <v>1359</v>
      </c>
      <c r="FH4144" s="55" t="s">
        <v>960</v>
      </c>
      <c r="FI4144" s="55">
        <v>1</v>
      </c>
      <c r="FJ4144" s="55">
        <v>400000</v>
      </c>
      <c r="FK4144" s="55" t="s">
        <v>1249</v>
      </c>
      <c r="FL4144" s="55">
        <v>0.3</v>
      </c>
    </row>
    <row r="4145" ht="14.25" customHeight="1" outlineLevel="1" spans="152:168">
      <c r="EV4145" s="55">
        <v>4138</v>
      </c>
      <c r="EW4145" s="55" t="s">
        <v>1232</v>
      </c>
      <c r="EX4145" s="55" t="s">
        <v>1263</v>
      </c>
      <c r="EY4145" s="55">
        <v>1</v>
      </c>
      <c r="EZ4145" s="55">
        <v>1995</v>
      </c>
      <c r="FA4145" s="55">
        <v>2999</v>
      </c>
      <c r="FB4145" s="55" t="s">
        <v>1361</v>
      </c>
      <c r="FC4145" s="55" t="s">
        <v>1258</v>
      </c>
      <c r="FD4145" s="55">
        <v>6</v>
      </c>
      <c r="FF4145" s="55">
        <v>4138</v>
      </c>
      <c r="FG4145" s="55" t="s">
        <v>1359</v>
      </c>
      <c r="FH4145" s="55" t="s">
        <v>960</v>
      </c>
      <c r="FI4145" s="55">
        <v>1</v>
      </c>
      <c r="FJ4145" s="55">
        <v>530000</v>
      </c>
      <c r="FK4145" s="55" t="s">
        <v>1249</v>
      </c>
      <c r="FL4145" s="55">
        <v>0.3</v>
      </c>
    </row>
    <row r="4146" ht="14.25" customHeight="1" outlineLevel="1" spans="152:168">
      <c r="EV4146" s="55">
        <v>4139</v>
      </c>
      <c r="EW4146" s="55" t="s">
        <v>1232</v>
      </c>
      <c r="EX4146" s="55" t="s">
        <v>1263</v>
      </c>
      <c r="EY4146" s="55">
        <v>10</v>
      </c>
      <c r="EZ4146" s="55">
        <v>0</v>
      </c>
      <c r="FA4146" s="55">
        <v>1994</v>
      </c>
      <c r="FB4146" s="55" t="s">
        <v>1361</v>
      </c>
      <c r="FC4146" s="55" t="s">
        <v>1258</v>
      </c>
      <c r="FD4146" s="55">
        <v>6</v>
      </c>
      <c r="FF4146" s="55">
        <v>4139</v>
      </c>
      <c r="FG4146" s="55" t="s">
        <v>1359</v>
      </c>
      <c r="FH4146" s="55" t="s">
        <v>960</v>
      </c>
      <c r="FI4146" s="55">
        <v>1</v>
      </c>
      <c r="FJ4146" s="55">
        <v>540000</v>
      </c>
      <c r="FK4146" s="55" t="s">
        <v>1249</v>
      </c>
      <c r="FL4146" s="55">
        <v>0.3</v>
      </c>
    </row>
    <row r="4147" ht="14.25" customHeight="1" outlineLevel="1" spans="152:168">
      <c r="EV4147" s="55">
        <v>4140</v>
      </c>
      <c r="EW4147" s="55" t="s">
        <v>1232</v>
      </c>
      <c r="EX4147" s="55" t="s">
        <v>1263</v>
      </c>
      <c r="EY4147" s="55">
        <v>10</v>
      </c>
      <c r="EZ4147" s="55">
        <v>1995</v>
      </c>
      <c r="FA4147" s="55">
        <v>2999</v>
      </c>
      <c r="FB4147" s="55" t="s">
        <v>1361</v>
      </c>
      <c r="FC4147" s="55" t="s">
        <v>1258</v>
      </c>
      <c r="FD4147" s="55">
        <v>6</v>
      </c>
      <c r="FF4147" s="55">
        <v>4140</v>
      </c>
      <c r="FG4147" s="55" t="s">
        <v>1359</v>
      </c>
      <c r="FH4147" s="55" t="s">
        <v>1092</v>
      </c>
      <c r="FI4147" s="55">
        <v>1</v>
      </c>
      <c r="FJ4147" s="55">
        <v>0</v>
      </c>
      <c r="FK4147" s="55" t="s">
        <v>1249</v>
      </c>
      <c r="FL4147" s="55">
        <v>0.3</v>
      </c>
    </row>
    <row r="4148" ht="14.25" customHeight="1" outlineLevel="1" spans="152:168">
      <c r="EV4148" s="55">
        <v>4141</v>
      </c>
      <c r="EW4148" s="55" t="s">
        <v>1232</v>
      </c>
      <c r="EX4148" s="55" t="s">
        <v>1263</v>
      </c>
      <c r="EY4148" s="55">
        <v>11</v>
      </c>
      <c r="EZ4148" s="55">
        <v>0</v>
      </c>
      <c r="FA4148" s="55">
        <v>1994</v>
      </c>
      <c r="FB4148" s="55" t="s">
        <v>1361</v>
      </c>
      <c r="FC4148" s="55" t="s">
        <v>1258</v>
      </c>
      <c r="FD4148" s="55">
        <v>6</v>
      </c>
      <c r="FF4148" s="55">
        <v>4141</v>
      </c>
      <c r="FG4148" s="55" t="s">
        <v>1359</v>
      </c>
      <c r="FH4148" s="55" t="s">
        <v>1092</v>
      </c>
      <c r="FI4148" s="55">
        <v>1</v>
      </c>
      <c r="FJ4148" s="55">
        <v>1000</v>
      </c>
      <c r="FK4148" s="55" t="s">
        <v>1249</v>
      </c>
      <c r="FL4148" s="55">
        <v>0.3</v>
      </c>
    </row>
    <row r="4149" ht="14.25" customHeight="1" outlineLevel="1" spans="152:168">
      <c r="EV4149" s="55">
        <v>4142</v>
      </c>
      <c r="EW4149" s="55" t="s">
        <v>1232</v>
      </c>
      <c r="EX4149" s="55" t="s">
        <v>1263</v>
      </c>
      <c r="EY4149" s="55">
        <v>11</v>
      </c>
      <c r="EZ4149" s="55">
        <v>1995</v>
      </c>
      <c r="FA4149" s="55">
        <v>2999</v>
      </c>
      <c r="FB4149" s="55" t="s">
        <v>1361</v>
      </c>
      <c r="FC4149" s="55" t="s">
        <v>1258</v>
      </c>
      <c r="FD4149" s="55">
        <v>6</v>
      </c>
      <c r="FF4149" s="55">
        <v>4142</v>
      </c>
      <c r="FG4149" s="55" t="s">
        <v>1359</v>
      </c>
      <c r="FH4149" s="55" t="s">
        <v>1092</v>
      </c>
      <c r="FI4149" s="55">
        <v>1</v>
      </c>
      <c r="FJ4149" s="55">
        <v>2500</v>
      </c>
      <c r="FK4149" s="55" t="s">
        <v>1249</v>
      </c>
      <c r="FL4149" s="55">
        <v>0.3</v>
      </c>
    </row>
    <row r="4150" ht="14.25" customHeight="1" outlineLevel="1" spans="152:168">
      <c r="EV4150" s="55">
        <v>4143</v>
      </c>
      <c r="EW4150" s="55" t="s">
        <v>1232</v>
      </c>
      <c r="EX4150" s="55" t="s">
        <v>1263</v>
      </c>
      <c r="EY4150" s="55">
        <v>12</v>
      </c>
      <c r="EZ4150" s="55">
        <v>0</v>
      </c>
      <c r="FA4150" s="55">
        <v>1994</v>
      </c>
      <c r="FB4150" s="55" t="s">
        <v>1361</v>
      </c>
      <c r="FC4150" s="55" t="s">
        <v>1258</v>
      </c>
      <c r="FD4150" s="55">
        <v>6</v>
      </c>
      <c r="FF4150" s="55">
        <v>4143</v>
      </c>
      <c r="FG4150" s="55" t="s">
        <v>1359</v>
      </c>
      <c r="FH4150" s="55" t="s">
        <v>1092</v>
      </c>
      <c r="FI4150" s="55">
        <v>1</v>
      </c>
      <c r="FJ4150" s="55">
        <v>5000</v>
      </c>
      <c r="FK4150" s="55" t="s">
        <v>1249</v>
      </c>
      <c r="FL4150" s="55">
        <v>0.3</v>
      </c>
    </row>
    <row r="4151" ht="14.25" customHeight="1" outlineLevel="1" spans="152:168">
      <c r="EV4151" s="55">
        <v>4144</v>
      </c>
      <c r="EW4151" s="55" t="s">
        <v>1232</v>
      </c>
      <c r="EX4151" s="55" t="s">
        <v>1263</v>
      </c>
      <c r="EY4151" s="55">
        <v>12</v>
      </c>
      <c r="EZ4151" s="55">
        <v>1995</v>
      </c>
      <c r="FA4151" s="55">
        <v>2999</v>
      </c>
      <c r="FB4151" s="55" t="s">
        <v>1361</v>
      </c>
      <c r="FC4151" s="55" t="s">
        <v>1258</v>
      </c>
      <c r="FD4151" s="55">
        <v>6</v>
      </c>
      <c r="FF4151" s="55">
        <v>4144</v>
      </c>
      <c r="FG4151" s="55" t="s">
        <v>1359</v>
      </c>
      <c r="FH4151" s="55" t="s">
        <v>1092</v>
      </c>
      <c r="FI4151" s="55">
        <v>1</v>
      </c>
      <c r="FJ4151" s="55">
        <v>10000</v>
      </c>
      <c r="FK4151" s="55" t="s">
        <v>1249</v>
      </c>
      <c r="FL4151" s="55">
        <v>0.3</v>
      </c>
    </row>
    <row r="4152" ht="14.25" customHeight="1" outlineLevel="1" spans="152:168">
      <c r="EV4152" s="55">
        <v>4145</v>
      </c>
      <c r="EW4152" s="55" t="s">
        <v>1232</v>
      </c>
      <c r="EX4152" s="55" t="s">
        <v>1263</v>
      </c>
      <c r="EY4152" s="55">
        <v>13</v>
      </c>
      <c r="EZ4152" s="55">
        <v>0</v>
      </c>
      <c r="FA4152" s="55">
        <v>1994</v>
      </c>
      <c r="FB4152" s="55" t="s">
        <v>1361</v>
      </c>
      <c r="FC4152" s="55" t="s">
        <v>1258</v>
      </c>
      <c r="FD4152" s="55">
        <v>6</v>
      </c>
      <c r="FF4152" s="55">
        <v>4145</v>
      </c>
      <c r="FG4152" s="55" t="s">
        <v>1359</v>
      </c>
      <c r="FH4152" s="55" t="s">
        <v>1092</v>
      </c>
      <c r="FI4152" s="55">
        <v>1</v>
      </c>
      <c r="FJ4152" s="55">
        <v>25000</v>
      </c>
      <c r="FK4152" s="55" t="s">
        <v>1249</v>
      </c>
      <c r="FL4152" s="55">
        <v>0.3</v>
      </c>
    </row>
    <row r="4153" ht="14.25" customHeight="1" outlineLevel="1" spans="152:168">
      <c r="EV4153" s="55">
        <v>4146</v>
      </c>
      <c r="EW4153" s="55" t="s">
        <v>1232</v>
      </c>
      <c r="EX4153" s="55" t="s">
        <v>1263</v>
      </c>
      <c r="EY4153" s="55">
        <v>13</v>
      </c>
      <c r="EZ4153" s="55">
        <v>1995</v>
      </c>
      <c r="FA4153" s="55">
        <v>2999</v>
      </c>
      <c r="FB4153" s="55" t="s">
        <v>1361</v>
      </c>
      <c r="FC4153" s="55" t="s">
        <v>1258</v>
      </c>
      <c r="FD4153" s="55">
        <v>6</v>
      </c>
      <c r="FF4153" s="55">
        <v>4146</v>
      </c>
      <c r="FG4153" s="55" t="s">
        <v>1359</v>
      </c>
      <c r="FH4153" s="55" t="s">
        <v>1092</v>
      </c>
      <c r="FI4153" s="55">
        <v>1</v>
      </c>
      <c r="FJ4153" s="55">
        <v>50000</v>
      </c>
      <c r="FK4153" s="55" t="s">
        <v>1249</v>
      </c>
      <c r="FL4153" s="55">
        <v>0.3</v>
      </c>
    </row>
    <row r="4154" ht="14.25" customHeight="1" outlineLevel="1" spans="152:168">
      <c r="EV4154" s="55">
        <v>4147</v>
      </c>
      <c r="EW4154" s="55" t="s">
        <v>1232</v>
      </c>
      <c r="EX4154" s="55" t="s">
        <v>1263</v>
      </c>
      <c r="EY4154" s="55">
        <v>14</v>
      </c>
      <c r="EZ4154" s="55">
        <v>0</v>
      </c>
      <c r="FA4154" s="55">
        <v>1994</v>
      </c>
      <c r="FB4154" s="55" t="s">
        <v>1361</v>
      </c>
      <c r="FC4154" s="55" t="s">
        <v>1258</v>
      </c>
      <c r="FD4154" s="55">
        <v>8</v>
      </c>
      <c r="FF4154" s="55">
        <v>4147</v>
      </c>
      <c r="FG4154" s="55" t="s">
        <v>1359</v>
      </c>
      <c r="FH4154" s="55" t="s">
        <v>1092</v>
      </c>
      <c r="FI4154" s="55">
        <v>1</v>
      </c>
      <c r="FJ4154" s="55">
        <v>80000</v>
      </c>
      <c r="FK4154" s="55" t="s">
        <v>1249</v>
      </c>
      <c r="FL4154" s="55">
        <v>0.3</v>
      </c>
    </row>
    <row r="4155" ht="14.25" customHeight="1" outlineLevel="1" spans="152:168">
      <c r="EV4155" s="55">
        <v>4148</v>
      </c>
      <c r="EW4155" s="55" t="s">
        <v>1232</v>
      </c>
      <c r="EX4155" s="55" t="s">
        <v>1263</v>
      </c>
      <c r="EY4155" s="55">
        <v>14</v>
      </c>
      <c r="EZ4155" s="55">
        <v>1995</v>
      </c>
      <c r="FA4155" s="55">
        <v>2999</v>
      </c>
      <c r="FB4155" s="55" t="s">
        <v>1361</v>
      </c>
      <c r="FC4155" s="55" t="s">
        <v>1258</v>
      </c>
      <c r="FD4155" s="55">
        <v>8</v>
      </c>
      <c r="FF4155" s="55">
        <v>4148</v>
      </c>
      <c r="FG4155" s="55" t="s">
        <v>1359</v>
      </c>
      <c r="FH4155" s="55" t="s">
        <v>1092</v>
      </c>
      <c r="FI4155" s="55">
        <v>1</v>
      </c>
      <c r="FJ4155" s="55">
        <v>130000</v>
      </c>
      <c r="FK4155" s="55" t="s">
        <v>1249</v>
      </c>
      <c r="FL4155" s="55">
        <v>0.3</v>
      </c>
    </row>
    <row r="4156" ht="14.25" customHeight="1" outlineLevel="1" spans="152:168">
      <c r="EV4156" s="55">
        <v>4149</v>
      </c>
      <c r="EW4156" s="55" t="s">
        <v>1232</v>
      </c>
      <c r="EX4156" s="55" t="s">
        <v>1263</v>
      </c>
      <c r="EY4156" s="55">
        <v>2</v>
      </c>
      <c r="EZ4156" s="55">
        <v>0</v>
      </c>
      <c r="FA4156" s="55">
        <v>1994</v>
      </c>
      <c r="FB4156" s="55" t="s">
        <v>1361</v>
      </c>
      <c r="FC4156" s="55" t="s">
        <v>1258</v>
      </c>
      <c r="FD4156" s="55">
        <v>5.25</v>
      </c>
      <c r="FF4156" s="55">
        <v>4149</v>
      </c>
      <c r="FG4156" s="55" t="s">
        <v>1359</v>
      </c>
      <c r="FH4156" s="55" t="s">
        <v>1092</v>
      </c>
      <c r="FI4156" s="55">
        <v>1</v>
      </c>
      <c r="FJ4156" s="55">
        <v>260000</v>
      </c>
      <c r="FK4156" s="55" t="s">
        <v>1249</v>
      </c>
      <c r="FL4156" s="55">
        <v>0.3</v>
      </c>
    </row>
    <row r="4157" ht="14.25" customHeight="1" outlineLevel="1" spans="152:168">
      <c r="EV4157" s="55">
        <v>4150</v>
      </c>
      <c r="EW4157" s="55" t="s">
        <v>1232</v>
      </c>
      <c r="EX4157" s="55" t="s">
        <v>1263</v>
      </c>
      <c r="EY4157" s="55">
        <v>2</v>
      </c>
      <c r="EZ4157" s="55">
        <v>1995</v>
      </c>
      <c r="FA4157" s="55">
        <v>2999</v>
      </c>
      <c r="FB4157" s="55" t="s">
        <v>1361</v>
      </c>
      <c r="FC4157" s="55" t="s">
        <v>1258</v>
      </c>
      <c r="FD4157" s="55">
        <v>6</v>
      </c>
      <c r="FF4157" s="55">
        <v>4150</v>
      </c>
      <c r="FG4157" s="55" t="s">
        <v>1359</v>
      </c>
      <c r="FH4157" s="55" t="s">
        <v>1092</v>
      </c>
      <c r="FI4157" s="55">
        <v>1</v>
      </c>
      <c r="FJ4157" s="55">
        <v>400000</v>
      </c>
      <c r="FK4157" s="55" t="s">
        <v>1249</v>
      </c>
      <c r="FL4157" s="55">
        <v>0.3</v>
      </c>
    </row>
    <row r="4158" ht="14.25" customHeight="1" outlineLevel="1" spans="152:168">
      <c r="EV4158" s="55">
        <v>4151</v>
      </c>
      <c r="EW4158" s="55" t="s">
        <v>1232</v>
      </c>
      <c r="EX4158" s="55" t="s">
        <v>1263</v>
      </c>
      <c r="EY4158" s="55">
        <v>3</v>
      </c>
      <c r="EZ4158" s="55">
        <v>0</v>
      </c>
      <c r="FA4158" s="55">
        <v>1994</v>
      </c>
      <c r="FB4158" s="55" t="s">
        <v>1361</v>
      </c>
      <c r="FC4158" s="55" t="s">
        <v>1258</v>
      </c>
      <c r="FD4158" s="55">
        <v>5.25</v>
      </c>
      <c r="FF4158" s="55">
        <v>4151</v>
      </c>
      <c r="FG4158" s="55" t="s">
        <v>1359</v>
      </c>
      <c r="FH4158" s="55" t="s">
        <v>1092</v>
      </c>
      <c r="FI4158" s="55">
        <v>1</v>
      </c>
      <c r="FJ4158" s="55">
        <v>530000</v>
      </c>
      <c r="FK4158" s="55" t="s">
        <v>1249</v>
      </c>
      <c r="FL4158" s="55">
        <v>0.3</v>
      </c>
    </row>
    <row r="4159" ht="14.25" customHeight="1" outlineLevel="1" spans="152:168">
      <c r="EV4159" s="55">
        <v>4152</v>
      </c>
      <c r="EW4159" s="55" t="s">
        <v>1232</v>
      </c>
      <c r="EX4159" s="55" t="s">
        <v>1263</v>
      </c>
      <c r="EY4159" s="55">
        <v>3</v>
      </c>
      <c r="EZ4159" s="55">
        <v>1995</v>
      </c>
      <c r="FA4159" s="55">
        <v>2999</v>
      </c>
      <c r="FB4159" s="55" t="s">
        <v>1361</v>
      </c>
      <c r="FC4159" s="55" t="s">
        <v>1258</v>
      </c>
      <c r="FD4159" s="55">
        <v>6</v>
      </c>
      <c r="FF4159" s="55">
        <v>4152</v>
      </c>
      <c r="FG4159" s="55" t="s">
        <v>1359</v>
      </c>
      <c r="FH4159" s="55" t="s">
        <v>1092</v>
      </c>
      <c r="FI4159" s="55">
        <v>1</v>
      </c>
      <c r="FJ4159" s="55">
        <v>540000</v>
      </c>
      <c r="FK4159" s="55" t="s">
        <v>1249</v>
      </c>
      <c r="FL4159" s="55">
        <v>0.3</v>
      </c>
    </row>
    <row r="4160" ht="14.25" customHeight="1" outlineLevel="1" spans="152:168">
      <c r="EV4160" s="55">
        <v>4153</v>
      </c>
      <c r="EW4160" s="55" t="s">
        <v>1232</v>
      </c>
      <c r="EX4160" s="55" t="s">
        <v>1263</v>
      </c>
      <c r="EY4160" s="55">
        <v>4</v>
      </c>
      <c r="EZ4160" s="55">
        <v>0</v>
      </c>
      <c r="FA4160" s="55">
        <v>1994</v>
      </c>
      <c r="FB4160" s="55" t="s">
        <v>1361</v>
      </c>
      <c r="FC4160" s="55" t="s">
        <v>1258</v>
      </c>
      <c r="FD4160" s="55">
        <v>5.25</v>
      </c>
      <c r="FF4160" s="55">
        <v>4153</v>
      </c>
      <c r="FG4160" s="55" t="s">
        <v>1359</v>
      </c>
      <c r="FH4160" s="55" t="s">
        <v>1230</v>
      </c>
      <c r="FI4160" s="55">
        <v>1</v>
      </c>
      <c r="FJ4160" s="55">
        <v>0</v>
      </c>
      <c r="FK4160" s="55" t="s">
        <v>1249</v>
      </c>
      <c r="FL4160" s="55">
        <v>0.3</v>
      </c>
    </row>
    <row r="4161" ht="14.25" customHeight="1" outlineLevel="1" spans="152:168">
      <c r="EV4161" s="55">
        <v>4154</v>
      </c>
      <c r="EW4161" s="55" t="s">
        <v>1232</v>
      </c>
      <c r="EX4161" s="55" t="s">
        <v>1263</v>
      </c>
      <c r="EY4161" s="55">
        <v>4</v>
      </c>
      <c r="EZ4161" s="55">
        <v>1995</v>
      </c>
      <c r="FA4161" s="55">
        <v>2999</v>
      </c>
      <c r="FB4161" s="55" t="s">
        <v>1361</v>
      </c>
      <c r="FC4161" s="55" t="s">
        <v>1258</v>
      </c>
      <c r="FD4161" s="55">
        <v>6</v>
      </c>
      <c r="FF4161" s="55">
        <v>4154</v>
      </c>
      <c r="FG4161" s="55" t="s">
        <v>1359</v>
      </c>
      <c r="FH4161" s="55" t="s">
        <v>1230</v>
      </c>
      <c r="FI4161" s="55">
        <v>1</v>
      </c>
      <c r="FJ4161" s="55">
        <v>1000</v>
      </c>
      <c r="FK4161" s="55" t="s">
        <v>1249</v>
      </c>
      <c r="FL4161" s="55">
        <v>0.3</v>
      </c>
    </row>
    <row r="4162" ht="14.25" customHeight="1" outlineLevel="1" spans="152:168">
      <c r="EV4162" s="55">
        <v>4155</v>
      </c>
      <c r="EW4162" s="55" t="s">
        <v>1232</v>
      </c>
      <c r="EX4162" s="55" t="s">
        <v>1263</v>
      </c>
      <c r="EY4162" s="55">
        <v>5</v>
      </c>
      <c r="EZ4162" s="55">
        <v>0</v>
      </c>
      <c r="FA4162" s="55">
        <v>1994</v>
      </c>
      <c r="FB4162" s="55" t="s">
        <v>1361</v>
      </c>
      <c r="FC4162" s="55" t="s">
        <v>1258</v>
      </c>
      <c r="FD4162" s="55">
        <v>5.25</v>
      </c>
      <c r="FF4162" s="55">
        <v>4155</v>
      </c>
      <c r="FG4162" s="55" t="s">
        <v>1359</v>
      </c>
      <c r="FH4162" s="55" t="s">
        <v>1230</v>
      </c>
      <c r="FI4162" s="55">
        <v>1</v>
      </c>
      <c r="FJ4162" s="55">
        <v>2500</v>
      </c>
      <c r="FK4162" s="55" t="s">
        <v>1249</v>
      </c>
      <c r="FL4162" s="55">
        <v>0.3</v>
      </c>
    </row>
    <row r="4163" ht="14.25" customHeight="1" outlineLevel="1" spans="152:168">
      <c r="EV4163" s="55">
        <v>4156</v>
      </c>
      <c r="EW4163" s="55" t="s">
        <v>1232</v>
      </c>
      <c r="EX4163" s="55" t="s">
        <v>1263</v>
      </c>
      <c r="EY4163" s="55">
        <v>5</v>
      </c>
      <c r="EZ4163" s="55">
        <v>1995</v>
      </c>
      <c r="FA4163" s="55">
        <v>2999</v>
      </c>
      <c r="FB4163" s="55" t="s">
        <v>1361</v>
      </c>
      <c r="FC4163" s="55" t="s">
        <v>1258</v>
      </c>
      <c r="FD4163" s="55">
        <v>6</v>
      </c>
      <c r="FF4163" s="55">
        <v>4156</v>
      </c>
      <c r="FG4163" s="55" t="s">
        <v>1359</v>
      </c>
      <c r="FH4163" s="55" t="s">
        <v>1230</v>
      </c>
      <c r="FI4163" s="55">
        <v>1</v>
      </c>
      <c r="FJ4163" s="55">
        <v>5000</v>
      </c>
      <c r="FK4163" s="55" t="s">
        <v>1249</v>
      </c>
      <c r="FL4163" s="55">
        <v>0.3</v>
      </c>
    </row>
    <row r="4164" ht="14.25" customHeight="1" outlineLevel="1" spans="152:168">
      <c r="EV4164" s="55">
        <v>4157</v>
      </c>
      <c r="EW4164" s="55" t="s">
        <v>1232</v>
      </c>
      <c r="EX4164" s="55" t="s">
        <v>1263</v>
      </c>
      <c r="EY4164" s="55">
        <v>6</v>
      </c>
      <c r="EZ4164" s="55">
        <v>0</v>
      </c>
      <c r="FA4164" s="55">
        <v>1994</v>
      </c>
      <c r="FB4164" s="55" t="s">
        <v>1361</v>
      </c>
      <c r="FC4164" s="55" t="s">
        <v>1258</v>
      </c>
      <c r="FD4164" s="55">
        <v>5.25</v>
      </c>
      <c r="FF4164" s="55">
        <v>4157</v>
      </c>
      <c r="FG4164" s="55" t="s">
        <v>1359</v>
      </c>
      <c r="FH4164" s="55" t="s">
        <v>1230</v>
      </c>
      <c r="FI4164" s="55">
        <v>1</v>
      </c>
      <c r="FJ4164" s="55">
        <v>10000</v>
      </c>
      <c r="FK4164" s="55" t="s">
        <v>1249</v>
      </c>
      <c r="FL4164" s="55">
        <v>0.3</v>
      </c>
    </row>
    <row r="4165" ht="14.25" customHeight="1" outlineLevel="1" spans="152:168">
      <c r="EV4165" s="55">
        <v>4158</v>
      </c>
      <c r="EW4165" s="55" t="s">
        <v>1232</v>
      </c>
      <c r="EX4165" s="55" t="s">
        <v>1263</v>
      </c>
      <c r="EY4165" s="55">
        <v>6</v>
      </c>
      <c r="EZ4165" s="55">
        <v>1995</v>
      </c>
      <c r="FA4165" s="55">
        <v>2999</v>
      </c>
      <c r="FB4165" s="55" t="s">
        <v>1361</v>
      </c>
      <c r="FC4165" s="55" t="s">
        <v>1258</v>
      </c>
      <c r="FD4165" s="55">
        <v>6</v>
      </c>
      <c r="FF4165" s="55">
        <v>4158</v>
      </c>
      <c r="FG4165" s="55" t="s">
        <v>1359</v>
      </c>
      <c r="FH4165" s="55" t="s">
        <v>1230</v>
      </c>
      <c r="FI4165" s="55">
        <v>1</v>
      </c>
      <c r="FJ4165" s="55">
        <v>25000</v>
      </c>
      <c r="FK4165" s="55" t="s">
        <v>1249</v>
      </c>
      <c r="FL4165" s="55">
        <v>0.3</v>
      </c>
    </row>
    <row r="4166" ht="14.25" customHeight="1" outlineLevel="1" spans="152:168">
      <c r="EV4166" s="55">
        <v>4159</v>
      </c>
      <c r="EW4166" s="55" t="s">
        <v>1232</v>
      </c>
      <c r="EX4166" s="55" t="s">
        <v>1263</v>
      </c>
      <c r="EY4166" s="55">
        <v>7</v>
      </c>
      <c r="EZ4166" s="55">
        <v>0</v>
      </c>
      <c r="FA4166" s="55">
        <v>1994</v>
      </c>
      <c r="FB4166" s="55" t="s">
        <v>1361</v>
      </c>
      <c r="FC4166" s="55" t="s">
        <v>1258</v>
      </c>
      <c r="FD4166" s="55">
        <v>3.25</v>
      </c>
      <c r="FF4166" s="55">
        <v>4159</v>
      </c>
      <c r="FG4166" s="55" t="s">
        <v>1359</v>
      </c>
      <c r="FH4166" s="55" t="s">
        <v>1230</v>
      </c>
      <c r="FI4166" s="55">
        <v>1</v>
      </c>
      <c r="FJ4166" s="55">
        <v>50000</v>
      </c>
      <c r="FK4166" s="55" t="s">
        <v>1249</v>
      </c>
      <c r="FL4166" s="55">
        <v>0.3</v>
      </c>
    </row>
    <row r="4167" ht="14.25" customHeight="1" outlineLevel="1" spans="152:168">
      <c r="EV4167" s="55">
        <v>4160</v>
      </c>
      <c r="EW4167" s="55" t="s">
        <v>1232</v>
      </c>
      <c r="EX4167" s="55" t="s">
        <v>1263</v>
      </c>
      <c r="EY4167" s="55">
        <v>7</v>
      </c>
      <c r="EZ4167" s="55">
        <v>1995</v>
      </c>
      <c r="FA4167" s="55">
        <v>2999</v>
      </c>
      <c r="FB4167" s="55" t="s">
        <v>1361</v>
      </c>
      <c r="FC4167" s="55" t="s">
        <v>1258</v>
      </c>
      <c r="FD4167" s="55">
        <v>3.25</v>
      </c>
      <c r="FF4167" s="55">
        <v>4160</v>
      </c>
      <c r="FG4167" s="55" t="s">
        <v>1359</v>
      </c>
      <c r="FH4167" s="55" t="s">
        <v>1230</v>
      </c>
      <c r="FI4167" s="55">
        <v>1</v>
      </c>
      <c r="FJ4167" s="55">
        <v>80000</v>
      </c>
      <c r="FK4167" s="55" t="s">
        <v>1249</v>
      </c>
      <c r="FL4167" s="55">
        <v>0.3</v>
      </c>
    </row>
    <row r="4168" ht="14.25" customHeight="1" outlineLevel="1" spans="152:168">
      <c r="EV4168" s="55">
        <v>4161</v>
      </c>
      <c r="EW4168" s="55" t="s">
        <v>1232</v>
      </c>
      <c r="EX4168" s="55" t="s">
        <v>1263</v>
      </c>
      <c r="EY4168" s="55">
        <v>9</v>
      </c>
      <c r="EZ4168" s="55">
        <v>0</v>
      </c>
      <c r="FA4168" s="55">
        <v>1994</v>
      </c>
      <c r="FB4168" s="55" t="s">
        <v>1361</v>
      </c>
      <c r="FC4168" s="55" t="s">
        <v>1258</v>
      </c>
      <c r="FD4168" s="55">
        <v>6</v>
      </c>
      <c r="FF4168" s="55">
        <v>4161</v>
      </c>
      <c r="FG4168" s="55" t="s">
        <v>1359</v>
      </c>
      <c r="FH4168" s="55" t="s">
        <v>1230</v>
      </c>
      <c r="FI4168" s="55">
        <v>1</v>
      </c>
      <c r="FJ4168" s="55">
        <v>130000</v>
      </c>
      <c r="FK4168" s="55" t="s">
        <v>1249</v>
      </c>
      <c r="FL4168" s="55">
        <v>0.3</v>
      </c>
    </row>
    <row r="4169" ht="14.25" customHeight="1" outlineLevel="1" spans="152:168">
      <c r="EV4169" s="55">
        <v>4162</v>
      </c>
      <c r="EW4169" s="55" t="s">
        <v>1232</v>
      </c>
      <c r="EX4169" s="55" t="s">
        <v>1263</v>
      </c>
      <c r="EY4169" s="55">
        <v>9</v>
      </c>
      <c r="EZ4169" s="55">
        <v>1995</v>
      </c>
      <c r="FA4169" s="55">
        <v>2999</v>
      </c>
      <c r="FB4169" s="55" t="s">
        <v>1361</v>
      </c>
      <c r="FC4169" s="55" t="s">
        <v>1258</v>
      </c>
      <c r="FD4169" s="55">
        <v>6</v>
      </c>
      <c r="FF4169" s="55">
        <v>4162</v>
      </c>
      <c r="FG4169" s="55" t="s">
        <v>1359</v>
      </c>
      <c r="FH4169" s="55" t="s">
        <v>1230</v>
      </c>
      <c r="FI4169" s="55">
        <v>1</v>
      </c>
      <c r="FJ4169" s="55">
        <v>260000</v>
      </c>
      <c r="FK4169" s="55" t="s">
        <v>1249</v>
      </c>
      <c r="FL4169" s="55">
        <v>0.3</v>
      </c>
    </row>
    <row r="4170" ht="14.25" customHeight="1" outlineLevel="1" spans="152:168">
      <c r="EV4170" s="55">
        <v>4163</v>
      </c>
      <c r="EW4170" s="55" t="s">
        <v>1232</v>
      </c>
      <c r="EX4170" s="55" t="s">
        <v>1995</v>
      </c>
      <c r="EY4170" s="55">
        <v>1</v>
      </c>
      <c r="EZ4170" s="55">
        <v>0</v>
      </c>
      <c r="FA4170" s="55">
        <v>1994</v>
      </c>
      <c r="FB4170" s="55" t="s">
        <v>1361</v>
      </c>
      <c r="FC4170" s="55" t="s">
        <v>1258</v>
      </c>
      <c r="FD4170" s="55">
        <v>2.5</v>
      </c>
      <c r="FF4170" s="55">
        <v>4163</v>
      </c>
      <c r="FG4170" s="55" t="s">
        <v>1359</v>
      </c>
      <c r="FH4170" s="55" t="s">
        <v>1230</v>
      </c>
      <c r="FI4170" s="55">
        <v>1</v>
      </c>
      <c r="FJ4170" s="55">
        <v>400000</v>
      </c>
      <c r="FK4170" s="55" t="s">
        <v>1249</v>
      </c>
      <c r="FL4170" s="55">
        <v>0.3</v>
      </c>
    </row>
    <row r="4171" ht="14.25" customHeight="1" outlineLevel="1" spans="152:168">
      <c r="EV4171" s="55">
        <v>4164</v>
      </c>
      <c r="EW4171" s="55" t="s">
        <v>1232</v>
      </c>
      <c r="EX4171" s="55" t="s">
        <v>1995</v>
      </c>
      <c r="EY4171" s="55">
        <v>1</v>
      </c>
      <c r="EZ4171" s="55">
        <v>1995</v>
      </c>
      <c r="FA4171" s="55">
        <v>2999</v>
      </c>
      <c r="FB4171" s="55" t="s">
        <v>1361</v>
      </c>
      <c r="FC4171" s="55" t="s">
        <v>1258</v>
      </c>
      <c r="FD4171" s="55">
        <v>2.5</v>
      </c>
      <c r="FF4171" s="55">
        <v>4164</v>
      </c>
      <c r="FG4171" s="55" t="s">
        <v>1359</v>
      </c>
      <c r="FH4171" s="55" t="s">
        <v>1230</v>
      </c>
      <c r="FI4171" s="55">
        <v>1</v>
      </c>
      <c r="FJ4171" s="55">
        <v>530000</v>
      </c>
      <c r="FK4171" s="55" t="s">
        <v>1249</v>
      </c>
      <c r="FL4171" s="55">
        <v>0.3</v>
      </c>
    </row>
    <row r="4172" ht="14.25" customHeight="1" outlineLevel="1" spans="152:168">
      <c r="EV4172" s="55">
        <v>4165</v>
      </c>
      <c r="EW4172" s="55" t="s">
        <v>1232</v>
      </c>
      <c r="EX4172" s="55" t="s">
        <v>1995</v>
      </c>
      <c r="EY4172" s="55">
        <v>2</v>
      </c>
      <c r="EZ4172" s="55">
        <v>0</v>
      </c>
      <c r="FA4172" s="55">
        <v>1994</v>
      </c>
      <c r="FB4172" s="55" t="s">
        <v>1361</v>
      </c>
      <c r="FC4172" s="55" t="s">
        <v>1258</v>
      </c>
      <c r="FD4172" s="55">
        <v>2.5</v>
      </c>
      <c r="FF4172" s="55">
        <v>4165</v>
      </c>
      <c r="FG4172" s="55" t="s">
        <v>1359</v>
      </c>
      <c r="FH4172" s="55" t="s">
        <v>1230</v>
      </c>
      <c r="FI4172" s="55">
        <v>1</v>
      </c>
      <c r="FJ4172" s="55">
        <v>540000</v>
      </c>
      <c r="FK4172" s="55" t="s">
        <v>1249</v>
      </c>
      <c r="FL4172" s="55">
        <v>0.3</v>
      </c>
    </row>
    <row r="4173" ht="14.25" customHeight="1" outlineLevel="1" spans="152:168">
      <c r="EV4173" s="55">
        <v>4166</v>
      </c>
      <c r="EW4173" s="55" t="s">
        <v>1232</v>
      </c>
      <c r="EX4173" s="55" t="s">
        <v>1995</v>
      </c>
      <c r="EY4173" s="55">
        <v>2</v>
      </c>
      <c r="EZ4173" s="55">
        <v>1995</v>
      </c>
      <c r="FA4173" s="55">
        <v>2999</v>
      </c>
      <c r="FB4173" s="55" t="s">
        <v>1361</v>
      </c>
      <c r="FC4173" s="55" t="s">
        <v>1258</v>
      </c>
      <c r="FD4173" s="55">
        <v>2.75</v>
      </c>
      <c r="FF4173" s="55">
        <v>4166</v>
      </c>
      <c r="FG4173" s="55" t="s">
        <v>1359</v>
      </c>
      <c r="FH4173" s="55" t="s">
        <v>1252</v>
      </c>
      <c r="FI4173" s="55">
        <v>1</v>
      </c>
      <c r="FJ4173" s="55">
        <v>0</v>
      </c>
      <c r="FK4173" s="55" t="s">
        <v>1249</v>
      </c>
      <c r="FL4173" s="55">
        <v>0.35</v>
      </c>
    </row>
    <row r="4174" ht="14.25" customHeight="1" outlineLevel="1" spans="152:168">
      <c r="EV4174" s="55">
        <v>4167</v>
      </c>
      <c r="EW4174" s="55" t="s">
        <v>1232</v>
      </c>
      <c r="EX4174" s="55" t="s">
        <v>1995</v>
      </c>
      <c r="EY4174" s="55">
        <v>3</v>
      </c>
      <c r="EZ4174" s="55">
        <v>0</v>
      </c>
      <c r="FA4174" s="55">
        <v>1994</v>
      </c>
      <c r="FB4174" s="55" t="s">
        <v>1361</v>
      </c>
      <c r="FC4174" s="55" t="s">
        <v>1258</v>
      </c>
      <c r="FD4174" s="55">
        <v>2.75</v>
      </c>
      <c r="FF4174" s="55">
        <v>4167</v>
      </c>
      <c r="FG4174" s="55" t="s">
        <v>1359</v>
      </c>
      <c r="FH4174" s="55" t="s">
        <v>1252</v>
      </c>
      <c r="FI4174" s="55">
        <v>1</v>
      </c>
      <c r="FJ4174" s="55">
        <v>1000</v>
      </c>
      <c r="FK4174" s="55" t="s">
        <v>1249</v>
      </c>
      <c r="FL4174" s="55">
        <v>0.33</v>
      </c>
    </row>
    <row r="4175" ht="14.25" customHeight="1" outlineLevel="1" spans="152:168">
      <c r="EV4175" s="55">
        <v>4168</v>
      </c>
      <c r="EW4175" s="55" t="s">
        <v>1232</v>
      </c>
      <c r="EX4175" s="55" t="s">
        <v>1995</v>
      </c>
      <c r="EY4175" s="55">
        <v>3</v>
      </c>
      <c r="EZ4175" s="55">
        <v>1995</v>
      </c>
      <c r="FA4175" s="55">
        <v>2999</v>
      </c>
      <c r="FB4175" s="55" t="s">
        <v>1361</v>
      </c>
      <c r="FC4175" s="55" t="s">
        <v>1258</v>
      </c>
      <c r="FD4175" s="55">
        <v>2.75</v>
      </c>
      <c r="FF4175" s="55">
        <v>4168</v>
      </c>
      <c r="FG4175" s="55" t="s">
        <v>1359</v>
      </c>
      <c r="FH4175" s="55" t="s">
        <v>1252</v>
      </c>
      <c r="FI4175" s="55">
        <v>1</v>
      </c>
      <c r="FJ4175" s="55">
        <v>2500</v>
      </c>
      <c r="FK4175" s="55" t="s">
        <v>1249</v>
      </c>
      <c r="FL4175" s="55">
        <v>0.31</v>
      </c>
    </row>
    <row r="4176" ht="14.25" customHeight="1" outlineLevel="1" spans="152:168">
      <c r="EV4176" s="55">
        <v>4169</v>
      </c>
      <c r="EW4176" s="55" t="s">
        <v>1232</v>
      </c>
      <c r="EX4176" s="55" t="s">
        <v>1995</v>
      </c>
      <c r="EY4176" s="55">
        <v>4</v>
      </c>
      <c r="EZ4176" s="55">
        <v>0</v>
      </c>
      <c r="FA4176" s="55">
        <v>1994</v>
      </c>
      <c r="FB4176" s="55" t="s">
        <v>1361</v>
      </c>
      <c r="FC4176" s="55" t="s">
        <v>1258</v>
      </c>
      <c r="FD4176" s="55">
        <v>2.75</v>
      </c>
      <c r="FF4176" s="55">
        <v>4169</v>
      </c>
      <c r="FG4176" s="55" t="s">
        <v>1359</v>
      </c>
      <c r="FH4176" s="55" t="s">
        <v>1252</v>
      </c>
      <c r="FI4176" s="55">
        <v>1</v>
      </c>
      <c r="FJ4176" s="55">
        <v>5000</v>
      </c>
      <c r="FK4176" s="55" t="s">
        <v>1249</v>
      </c>
      <c r="FL4176" s="55">
        <v>0.3</v>
      </c>
    </row>
    <row r="4177" ht="14.25" customHeight="1" outlineLevel="1" spans="152:168">
      <c r="EV4177" s="55">
        <v>4170</v>
      </c>
      <c r="EW4177" s="55" t="s">
        <v>1232</v>
      </c>
      <c r="EX4177" s="55" t="s">
        <v>1995</v>
      </c>
      <c r="EY4177" s="55">
        <v>4</v>
      </c>
      <c r="EZ4177" s="55">
        <v>1995</v>
      </c>
      <c r="FA4177" s="55">
        <v>2999</v>
      </c>
      <c r="FB4177" s="55" t="s">
        <v>1361</v>
      </c>
      <c r="FC4177" s="55" t="s">
        <v>1258</v>
      </c>
      <c r="FD4177" s="55">
        <v>2.75</v>
      </c>
      <c r="FF4177" s="55">
        <v>4170</v>
      </c>
      <c r="FG4177" s="55" t="s">
        <v>1359</v>
      </c>
      <c r="FH4177" s="55" t="s">
        <v>1252</v>
      </c>
      <c r="FI4177" s="55">
        <v>1</v>
      </c>
      <c r="FJ4177" s="55">
        <v>10000</v>
      </c>
      <c r="FK4177" s="55" t="s">
        <v>1249</v>
      </c>
      <c r="FL4177" s="55">
        <v>0.3</v>
      </c>
    </row>
    <row r="4178" ht="14.25" customHeight="1" outlineLevel="1" spans="152:168">
      <c r="EV4178" s="55">
        <v>4171</v>
      </c>
      <c r="EW4178" s="55" t="s">
        <v>1232</v>
      </c>
      <c r="EX4178" s="55" t="s">
        <v>1995</v>
      </c>
      <c r="EY4178" s="55">
        <v>5</v>
      </c>
      <c r="EZ4178" s="55">
        <v>0</v>
      </c>
      <c r="FA4178" s="55">
        <v>1994</v>
      </c>
      <c r="FB4178" s="55" t="s">
        <v>1361</v>
      </c>
      <c r="FC4178" s="55" t="s">
        <v>1258</v>
      </c>
      <c r="FD4178" s="55">
        <v>2.75</v>
      </c>
      <c r="FF4178" s="55">
        <v>4171</v>
      </c>
      <c r="FG4178" s="55" t="s">
        <v>1359</v>
      </c>
      <c r="FH4178" s="55" t="s">
        <v>1252</v>
      </c>
      <c r="FI4178" s="55">
        <v>1</v>
      </c>
      <c r="FJ4178" s="55">
        <v>25000</v>
      </c>
      <c r="FK4178" s="55" t="s">
        <v>1249</v>
      </c>
      <c r="FL4178" s="55">
        <v>0.3</v>
      </c>
    </row>
    <row r="4179" ht="14.25" customHeight="1" outlineLevel="1" spans="152:168">
      <c r="EV4179" s="55">
        <v>4172</v>
      </c>
      <c r="EW4179" s="55" t="s">
        <v>1232</v>
      </c>
      <c r="EX4179" s="55" t="s">
        <v>1995</v>
      </c>
      <c r="EY4179" s="55">
        <v>5</v>
      </c>
      <c r="EZ4179" s="55">
        <v>1995</v>
      </c>
      <c r="FA4179" s="55">
        <v>2999</v>
      </c>
      <c r="FB4179" s="55" t="s">
        <v>1361</v>
      </c>
      <c r="FC4179" s="55" t="s">
        <v>1258</v>
      </c>
      <c r="FD4179" s="55">
        <v>2.75</v>
      </c>
      <c r="FF4179" s="55">
        <v>4172</v>
      </c>
      <c r="FG4179" s="55" t="s">
        <v>1359</v>
      </c>
      <c r="FH4179" s="55" t="s">
        <v>1252</v>
      </c>
      <c r="FI4179" s="55">
        <v>1</v>
      </c>
      <c r="FJ4179" s="55">
        <v>50000</v>
      </c>
      <c r="FK4179" s="55" t="s">
        <v>1249</v>
      </c>
      <c r="FL4179" s="55">
        <v>0.3</v>
      </c>
    </row>
    <row r="4180" ht="14.25" customHeight="1" outlineLevel="1" spans="152:168">
      <c r="EV4180" s="55">
        <v>4173</v>
      </c>
      <c r="EW4180" s="55" t="s">
        <v>1232</v>
      </c>
      <c r="EX4180" s="55" t="s">
        <v>1995</v>
      </c>
      <c r="EY4180" s="55">
        <v>6</v>
      </c>
      <c r="EZ4180" s="55">
        <v>0</v>
      </c>
      <c r="FA4180" s="55">
        <v>1994</v>
      </c>
      <c r="FB4180" s="55" t="s">
        <v>1361</v>
      </c>
      <c r="FC4180" s="55" t="s">
        <v>1258</v>
      </c>
      <c r="FD4180" s="55">
        <v>2.5</v>
      </c>
      <c r="FF4180" s="55">
        <v>4173</v>
      </c>
      <c r="FG4180" s="55" t="s">
        <v>1359</v>
      </c>
      <c r="FH4180" s="55" t="s">
        <v>1252</v>
      </c>
      <c r="FI4180" s="55">
        <v>1</v>
      </c>
      <c r="FJ4180" s="55">
        <v>80000</v>
      </c>
      <c r="FK4180" s="55" t="s">
        <v>1249</v>
      </c>
      <c r="FL4180" s="55">
        <v>0.3</v>
      </c>
    </row>
    <row r="4181" ht="14.25" customHeight="1" outlineLevel="1" spans="152:168">
      <c r="EV4181" s="55">
        <v>4174</v>
      </c>
      <c r="EW4181" s="55" t="s">
        <v>1232</v>
      </c>
      <c r="EX4181" s="55" t="s">
        <v>1995</v>
      </c>
      <c r="EY4181" s="55">
        <v>6</v>
      </c>
      <c r="EZ4181" s="55">
        <v>1995</v>
      </c>
      <c r="FA4181" s="55">
        <v>2999</v>
      </c>
      <c r="FB4181" s="55" t="s">
        <v>1361</v>
      </c>
      <c r="FC4181" s="55" t="s">
        <v>1258</v>
      </c>
      <c r="FD4181" s="55">
        <v>2.5</v>
      </c>
      <c r="FF4181" s="55">
        <v>4174</v>
      </c>
      <c r="FG4181" s="55" t="s">
        <v>1359</v>
      </c>
      <c r="FH4181" s="55" t="s">
        <v>1252</v>
      </c>
      <c r="FI4181" s="55">
        <v>1</v>
      </c>
      <c r="FJ4181" s="55">
        <v>130000</v>
      </c>
      <c r="FK4181" s="55" t="s">
        <v>1249</v>
      </c>
      <c r="FL4181" s="55">
        <v>0.3</v>
      </c>
    </row>
    <row r="4182" ht="14.25" customHeight="1" outlineLevel="1" spans="152:168">
      <c r="EV4182" s="55">
        <v>4175</v>
      </c>
      <c r="EW4182" s="55" t="s">
        <v>1566</v>
      </c>
      <c r="EX4182" s="55" t="s">
        <v>1343</v>
      </c>
      <c r="EY4182" s="55">
        <v>1</v>
      </c>
      <c r="EZ4182" s="55">
        <v>0</v>
      </c>
      <c r="FA4182" s="55">
        <v>1994</v>
      </c>
      <c r="FB4182" s="55" t="s">
        <v>1361</v>
      </c>
      <c r="FC4182" s="55" t="s">
        <v>1258</v>
      </c>
      <c r="FD4182" s="55">
        <v>2.25</v>
      </c>
      <c r="FF4182" s="55">
        <v>4175</v>
      </c>
      <c r="FG4182" s="55" t="s">
        <v>1359</v>
      </c>
      <c r="FH4182" s="55" t="s">
        <v>1252</v>
      </c>
      <c r="FI4182" s="55">
        <v>1</v>
      </c>
      <c r="FJ4182" s="55">
        <v>260000</v>
      </c>
      <c r="FK4182" s="55" t="s">
        <v>1249</v>
      </c>
      <c r="FL4182" s="55">
        <v>0.3</v>
      </c>
    </row>
    <row r="4183" ht="14.25" customHeight="1" outlineLevel="1" spans="152:168">
      <c r="EV4183" s="55">
        <v>4176</v>
      </c>
      <c r="EW4183" s="55" t="s">
        <v>1566</v>
      </c>
      <c r="EX4183" s="55" t="s">
        <v>1343</v>
      </c>
      <c r="EY4183" s="55">
        <v>1</v>
      </c>
      <c r="EZ4183" s="55">
        <v>1995</v>
      </c>
      <c r="FA4183" s="55">
        <v>2999</v>
      </c>
      <c r="FB4183" s="55" t="s">
        <v>1361</v>
      </c>
      <c r="FC4183" s="55" t="s">
        <v>1258</v>
      </c>
      <c r="FD4183" s="55">
        <v>2.5</v>
      </c>
      <c r="FF4183" s="55">
        <v>4176</v>
      </c>
      <c r="FG4183" s="55" t="s">
        <v>1359</v>
      </c>
      <c r="FH4183" s="55" t="s">
        <v>1252</v>
      </c>
      <c r="FI4183" s="55">
        <v>1</v>
      </c>
      <c r="FJ4183" s="55">
        <v>400000</v>
      </c>
      <c r="FK4183" s="55" t="s">
        <v>1249</v>
      </c>
      <c r="FL4183" s="55">
        <v>0.3</v>
      </c>
    </row>
    <row r="4184" ht="14.25" customHeight="1" outlineLevel="1" spans="152:168">
      <c r="EV4184" s="55">
        <v>4177</v>
      </c>
      <c r="EW4184" s="55" t="s">
        <v>1566</v>
      </c>
      <c r="EX4184" s="55" t="s">
        <v>1343</v>
      </c>
      <c r="EY4184" s="55">
        <v>2</v>
      </c>
      <c r="EZ4184" s="55">
        <v>0</v>
      </c>
      <c r="FA4184" s="55">
        <v>1994</v>
      </c>
      <c r="FB4184" s="55" t="s">
        <v>1361</v>
      </c>
      <c r="FC4184" s="55" t="s">
        <v>1258</v>
      </c>
      <c r="FD4184" s="55">
        <v>2.25</v>
      </c>
      <c r="FF4184" s="55">
        <v>4177</v>
      </c>
      <c r="FG4184" s="55" t="s">
        <v>1359</v>
      </c>
      <c r="FH4184" s="55" t="s">
        <v>1252</v>
      </c>
      <c r="FI4184" s="55">
        <v>1</v>
      </c>
      <c r="FJ4184" s="55">
        <v>530000</v>
      </c>
      <c r="FK4184" s="55" t="s">
        <v>1249</v>
      </c>
      <c r="FL4184" s="55">
        <v>0.3</v>
      </c>
    </row>
    <row r="4185" ht="14.25" customHeight="1" outlineLevel="1" spans="152:168">
      <c r="EV4185" s="55">
        <v>4178</v>
      </c>
      <c r="EW4185" s="55" t="s">
        <v>1566</v>
      </c>
      <c r="EX4185" s="55" t="s">
        <v>1343</v>
      </c>
      <c r="EY4185" s="55">
        <v>2</v>
      </c>
      <c r="EZ4185" s="55">
        <v>1995</v>
      </c>
      <c r="FA4185" s="55">
        <v>2999</v>
      </c>
      <c r="FB4185" s="55" t="s">
        <v>1361</v>
      </c>
      <c r="FC4185" s="55" t="s">
        <v>1258</v>
      </c>
      <c r="FD4185" s="55">
        <v>2.5</v>
      </c>
      <c r="FF4185" s="55">
        <v>4178</v>
      </c>
      <c r="FG4185" s="55" t="s">
        <v>1359</v>
      </c>
      <c r="FH4185" s="55" t="s">
        <v>1252</v>
      </c>
      <c r="FI4185" s="55">
        <v>1</v>
      </c>
      <c r="FJ4185" s="55">
        <v>540000</v>
      </c>
      <c r="FK4185" s="55" t="s">
        <v>1249</v>
      </c>
      <c r="FL4185" s="55">
        <v>0.3</v>
      </c>
    </row>
    <row r="4186" ht="14.25" customHeight="1" outlineLevel="1" spans="152:168">
      <c r="EV4186" s="55">
        <v>4179</v>
      </c>
      <c r="EW4186" s="55" t="s">
        <v>1566</v>
      </c>
      <c r="EX4186" s="55" t="s">
        <v>1260</v>
      </c>
      <c r="EY4186" s="55">
        <v>10</v>
      </c>
      <c r="EZ4186" s="55">
        <v>0</v>
      </c>
      <c r="FA4186" s="55">
        <v>1994</v>
      </c>
      <c r="FB4186" s="55" t="s">
        <v>1361</v>
      </c>
      <c r="FC4186" s="55" t="s">
        <v>1258</v>
      </c>
      <c r="FD4186" s="55">
        <v>5.25</v>
      </c>
      <c r="FF4186" s="55">
        <v>4179</v>
      </c>
      <c r="FG4186" s="55" t="s">
        <v>1359</v>
      </c>
      <c r="FH4186" s="55" t="s">
        <v>1252</v>
      </c>
      <c r="FI4186" s="55">
        <v>2</v>
      </c>
      <c r="FJ4186" s="55">
        <v>0</v>
      </c>
      <c r="FK4186" s="55" t="s">
        <v>1249</v>
      </c>
      <c r="FL4186" s="55">
        <v>0.3</v>
      </c>
    </row>
    <row r="4187" ht="14.25" customHeight="1" outlineLevel="1" spans="152:168">
      <c r="EV4187" s="55">
        <v>4180</v>
      </c>
      <c r="EW4187" s="55" t="s">
        <v>1566</v>
      </c>
      <c r="EX4187" s="55" t="s">
        <v>1260</v>
      </c>
      <c r="EY4187" s="55">
        <v>10</v>
      </c>
      <c r="EZ4187" s="55">
        <v>1995</v>
      </c>
      <c r="FA4187" s="55">
        <v>2999</v>
      </c>
      <c r="FB4187" s="55" t="s">
        <v>1361</v>
      </c>
      <c r="FC4187" s="55" t="s">
        <v>1258</v>
      </c>
      <c r="FD4187" s="55">
        <v>6</v>
      </c>
      <c r="FF4187" s="55">
        <v>4180</v>
      </c>
      <c r="FG4187" s="55" t="s">
        <v>1359</v>
      </c>
      <c r="FH4187" s="55" t="s">
        <v>1252</v>
      </c>
      <c r="FI4187" s="55">
        <v>2</v>
      </c>
      <c r="FJ4187" s="55">
        <v>1000</v>
      </c>
      <c r="FK4187" s="55" t="s">
        <v>1249</v>
      </c>
      <c r="FL4187" s="55">
        <v>0.3</v>
      </c>
    </row>
    <row r="4188" ht="14.25" customHeight="1" outlineLevel="1" spans="152:168">
      <c r="EV4188" s="55">
        <v>4181</v>
      </c>
      <c r="EW4188" s="55" t="s">
        <v>1566</v>
      </c>
      <c r="EX4188" s="55" t="s">
        <v>1260</v>
      </c>
      <c r="EY4188" s="55">
        <v>11</v>
      </c>
      <c r="EZ4188" s="55">
        <v>0</v>
      </c>
      <c r="FA4188" s="55">
        <v>1994</v>
      </c>
      <c r="FB4188" s="55" t="s">
        <v>1361</v>
      </c>
      <c r="FC4188" s="55" t="s">
        <v>1258</v>
      </c>
      <c r="FD4188" s="55">
        <v>5.25</v>
      </c>
      <c r="FF4188" s="55">
        <v>4181</v>
      </c>
      <c r="FG4188" s="55" t="s">
        <v>1359</v>
      </c>
      <c r="FH4188" s="55" t="s">
        <v>1252</v>
      </c>
      <c r="FI4188" s="55">
        <v>2</v>
      </c>
      <c r="FJ4188" s="55">
        <v>2500</v>
      </c>
      <c r="FK4188" s="55" t="s">
        <v>1249</v>
      </c>
      <c r="FL4188" s="55">
        <v>0.3</v>
      </c>
    </row>
    <row r="4189" ht="14.25" customHeight="1" outlineLevel="1" spans="152:168">
      <c r="EV4189" s="55">
        <v>4182</v>
      </c>
      <c r="EW4189" s="55" t="s">
        <v>1566</v>
      </c>
      <c r="EX4189" s="55" t="s">
        <v>1260</v>
      </c>
      <c r="EY4189" s="55">
        <v>11</v>
      </c>
      <c r="EZ4189" s="55">
        <v>1995</v>
      </c>
      <c r="FA4189" s="55">
        <v>2999</v>
      </c>
      <c r="FB4189" s="55" t="s">
        <v>1361</v>
      </c>
      <c r="FC4189" s="55" t="s">
        <v>1258</v>
      </c>
      <c r="FD4189" s="55">
        <v>6</v>
      </c>
      <c r="FF4189" s="55">
        <v>4182</v>
      </c>
      <c r="FG4189" s="55" t="s">
        <v>1359</v>
      </c>
      <c r="FH4189" s="55" t="s">
        <v>1252</v>
      </c>
      <c r="FI4189" s="55">
        <v>2</v>
      </c>
      <c r="FJ4189" s="55">
        <v>5000</v>
      </c>
      <c r="FK4189" s="55" t="s">
        <v>1249</v>
      </c>
      <c r="FL4189" s="55">
        <v>0.3</v>
      </c>
    </row>
    <row r="4190" ht="14.25" customHeight="1" outlineLevel="1" spans="152:168">
      <c r="EV4190" s="55">
        <v>4183</v>
      </c>
      <c r="EW4190" s="55" t="s">
        <v>1566</v>
      </c>
      <c r="EX4190" s="55" t="s">
        <v>1260</v>
      </c>
      <c r="EY4190" s="55">
        <v>12</v>
      </c>
      <c r="EZ4190" s="55">
        <v>0</v>
      </c>
      <c r="FA4190" s="55">
        <v>1994</v>
      </c>
      <c r="FB4190" s="55" t="s">
        <v>1361</v>
      </c>
      <c r="FC4190" s="55" t="s">
        <v>1258</v>
      </c>
      <c r="FD4190" s="55">
        <v>5.25</v>
      </c>
      <c r="FF4190" s="55">
        <v>4183</v>
      </c>
      <c r="FG4190" s="55" t="s">
        <v>1359</v>
      </c>
      <c r="FH4190" s="55" t="s">
        <v>1252</v>
      </c>
      <c r="FI4190" s="55">
        <v>2</v>
      </c>
      <c r="FJ4190" s="55">
        <v>10000</v>
      </c>
      <c r="FK4190" s="55" t="s">
        <v>1249</v>
      </c>
      <c r="FL4190" s="55">
        <v>0.3</v>
      </c>
    </row>
    <row r="4191" ht="14.25" customHeight="1" outlineLevel="1" spans="152:168">
      <c r="EV4191" s="55">
        <v>4184</v>
      </c>
      <c r="EW4191" s="55" t="s">
        <v>1566</v>
      </c>
      <c r="EX4191" s="55" t="s">
        <v>1260</v>
      </c>
      <c r="EY4191" s="55">
        <v>12</v>
      </c>
      <c r="EZ4191" s="55">
        <v>1995</v>
      </c>
      <c r="FA4191" s="55">
        <v>2999</v>
      </c>
      <c r="FB4191" s="55" t="s">
        <v>1361</v>
      </c>
      <c r="FC4191" s="55" t="s">
        <v>1258</v>
      </c>
      <c r="FD4191" s="55">
        <v>6</v>
      </c>
      <c r="FF4191" s="55">
        <v>4184</v>
      </c>
      <c r="FG4191" s="55" t="s">
        <v>1359</v>
      </c>
      <c r="FH4191" s="55" t="s">
        <v>1252</v>
      </c>
      <c r="FI4191" s="55">
        <v>2</v>
      </c>
      <c r="FJ4191" s="55">
        <v>25000</v>
      </c>
      <c r="FK4191" s="55" t="s">
        <v>1249</v>
      </c>
      <c r="FL4191" s="55">
        <v>0.3</v>
      </c>
    </row>
    <row r="4192" ht="14.25" customHeight="1" outlineLevel="1" spans="152:168">
      <c r="EV4192" s="55">
        <v>4185</v>
      </c>
      <c r="EW4192" s="55" t="s">
        <v>1566</v>
      </c>
      <c r="EX4192" s="55" t="s">
        <v>1260</v>
      </c>
      <c r="EY4192" s="55">
        <v>2</v>
      </c>
      <c r="EZ4192" s="55">
        <v>0</v>
      </c>
      <c r="FA4192" s="55">
        <v>1994</v>
      </c>
      <c r="FB4192" s="55" t="s">
        <v>1361</v>
      </c>
      <c r="FC4192" s="55" t="s">
        <v>1258</v>
      </c>
      <c r="FD4192" s="55">
        <v>5.5</v>
      </c>
      <c r="FF4192" s="55">
        <v>4185</v>
      </c>
      <c r="FG4192" s="55" t="s">
        <v>1359</v>
      </c>
      <c r="FH4192" s="55" t="s">
        <v>1252</v>
      </c>
      <c r="FI4192" s="55">
        <v>2</v>
      </c>
      <c r="FJ4192" s="55">
        <v>50000</v>
      </c>
      <c r="FK4192" s="55" t="s">
        <v>1249</v>
      </c>
      <c r="FL4192" s="55">
        <v>0.3</v>
      </c>
    </row>
    <row r="4193" ht="14.25" customHeight="1" outlineLevel="1" spans="152:168">
      <c r="EV4193" s="55">
        <v>4186</v>
      </c>
      <c r="EW4193" s="55" t="s">
        <v>1566</v>
      </c>
      <c r="EX4193" s="55" t="s">
        <v>1260</v>
      </c>
      <c r="EY4193" s="55">
        <v>2</v>
      </c>
      <c r="EZ4193" s="55">
        <v>1995</v>
      </c>
      <c r="FA4193" s="55">
        <v>2999</v>
      </c>
      <c r="FB4193" s="55" t="s">
        <v>1361</v>
      </c>
      <c r="FC4193" s="55" t="s">
        <v>1258</v>
      </c>
      <c r="FD4193" s="55">
        <v>6</v>
      </c>
      <c r="FF4193" s="55">
        <v>4186</v>
      </c>
      <c r="FG4193" s="55" t="s">
        <v>1359</v>
      </c>
      <c r="FH4193" s="55" t="s">
        <v>1252</v>
      </c>
      <c r="FI4193" s="55">
        <v>2</v>
      </c>
      <c r="FJ4193" s="55">
        <v>80000</v>
      </c>
      <c r="FK4193" s="55" t="s">
        <v>1249</v>
      </c>
      <c r="FL4193" s="55">
        <v>0.3</v>
      </c>
    </row>
    <row r="4194" ht="14.25" customHeight="1" outlineLevel="1" spans="152:168">
      <c r="EV4194" s="55">
        <v>4187</v>
      </c>
      <c r="EW4194" s="55" t="s">
        <v>1566</v>
      </c>
      <c r="EX4194" s="55" t="s">
        <v>1260</v>
      </c>
      <c r="EY4194" s="55">
        <v>3</v>
      </c>
      <c r="EZ4194" s="55">
        <v>0</v>
      </c>
      <c r="FA4194" s="55">
        <v>1994</v>
      </c>
      <c r="FB4194" s="55" t="s">
        <v>1361</v>
      </c>
      <c r="FC4194" s="55" t="s">
        <v>1258</v>
      </c>
      <c r="FD4194" s="55">
        <v>5.25</v>
      </c>
      <c r="FF4194" s="55">
        <v>4187</v>
      </c>
      <c r="FG4194" s="55" t="s">
        <v>1359</v>
      </c>
      <c r="FH4194" s="55" t="s">
        <v>1252</v>
      </c>
      <c r="FI4194" s="55">
        <v>2</v>
      </c>
      <c r="FJ4194" s="55">
        <v>130000</v>
      </c>
      <c r="FK4194" s="55" t="s">
        <v>1249</v>
      </c>
      <c r="FL4194" s="55">
        <v>0.3</v>
      </c>
    </row>
    <row r="4195" ht="14.25" customHeight="1" outlineLevel="1" spans="152:168">
      <c r="EV4195" s="55">
        <v>4188</v>
      </c>
      <c r="EW4195" s="55" t="s">
        <v>1566</v>
      </c>
      <c r="EX4195" s="55" t="s">
        <v>1260</v>
      </c>
      <c r="EY4195" s="55">
        <v>3</v>
      </c>
      <c r="EZ4195" s="55">
        <v>1995</v>
      </c>
      <c r="FA4195" s="55">
        <v>2999</v>
      </c>
      <c r="FB4195" s="55" t="s">
        <v>1361</v>
      </c>
      <c r="FC4195" s="55" t="s">
        <v>1258</v>
      </c>
      <c r="FD4195" s="55">
        <v>6</v>
      </c>
      <c r="FF4195" s="55">
        <v>4188</v>
      </c>
      <c r="FG4195" s="55" t="s">
        <v>1359</v>
      </c>
      <c r="FH4195" s="55" t="s">
        <v>1252</v>
      </c>
      <c r="FI4195" s="55">
        <v>2</v>
      </c>
      <c r="FJ4195" s="55">
        <v>260000</v>
      </c>
      <c r="FK4195" s="55" t="s">
        <v>1249</v>
      </c>
      <c r="FL4195" s="55">
        <v>0.3</v>
      </c>
    </row>
    <row r="4196" ht="14.25" customHeight="1" outlineLevel="1" spans="152:168">
      <c r="EV4196" s="55">
        <v>4189</v>
      </c>
      <c r="EW4196" s="55" t="s">
        <v>1566</v>
      </c>
      <c r="EX4196" s="55" t="s">
        <v>1260</v>
      </c>
      <c r="EY4196" s="55">
        <v>4</v>
      </c>
      <c r="EZ4196" s="55">
        <v>0</v>
      </c>
      <c r="FA4196" s="55">
        <v>1994</v>
      </c>
      <c r="FB4196" s="55" t="s">
        <v>1361</v>
      </c>
      <c r="FC4196" s="55" t="s">
        <v>1258</v>
      </c>
      <c r="FD4196" s="55">
        <v>5.25</v>
      </c>
      <c r="FF4196" s="55">
        <v>4189</v>
      </c>
      <c r="FG4196" s="55" t="s">
        <v>1359</v>
      </c>
      <c r="FH4196" s="55" t="s">
        <v>1252</v>
      </c>
      <c r="FI4196" s="55">
        <v>2</v>
      </c>
      <c r="FJ4196" s="55">
        <v>400000</v>
      </c>
      <c r="FK4196" s="55" t="s">
        <v>1249</v>
      </c>
      <c r="FL4196" s="55">
        <v>0.3</v>
      </c>
    </row>
    <row r="4197" ht="14.25" customHeight="1" outlineLevel="1" spans="152:168">
      <c r="EV4197" s="55">
        <v>4190</v>
      </c>
      <c r="EW4197" s="55" t="s">
        <v>1566</v>
      </c>
      <c r="EX4197" s="55" t="s">
        <v>1260</v>
      </c>
      <c r="EY4197" s="55">
        <v>4</v>
      </c>
      <c r="EZ4197" s="55">
        <v>1995</v>
      </c>
      <c r="FA4197" s="55">
        <v>2999</v>
      </c>
      <c r="FB4197" s="55" t="s">
        <v>1361</v>
      </c>
      <c r="FC4197" s="55" t="s">
        <v>1258</v>
      </c>
      <c r="FD4197" s="55">
        <v>6</v>
      </c>
      <c r="FF4197" s="55">
        <v>4190</v>
      </c>
      <c r="FG4197" s="55" t="s">
        <v>1359</v>
      </c>
      <c r="FH4197" s="55" t="s">
        <v>1252</v>
      </c>
      <c r="FI4197" s="55">
        <v>2</v>
      </c>
      <c r="FJ4197" s="55">
        <v>530000</v>
      </c>
      <c r="FK4197" s="55" t="s">
        <v>1249</v>
      </c>
      <c r="FL4197" s="55">
        <v>0.3</v>
      </c>
    </row>
    <row r="4198" ht="14.25" customHeight="1" outlineLevel="1" spans="152:168">
      <c r="EV4198" s="55">
        <v>4191</v>
      </c>
      <c r="EW4198" s="55" t="s">
        <v>1566</v>
      </c>
      <c r="EX4198" s="55" t="s">
        <v>1260</v>
      </c>
      <c r="EY4198" s="55">
        <v>5</v>
      </c>
      <c r="EZ4198" s="55">
        <v>0</v>
      </c>
      <c r="FA4198" s="55">
        <v>1994</v>
      </c>
      <c r="FB4198" s="55" t="s">
        <v>1361</v>
      </c>
      <c r="FC4198" s="55" t="s">
        <v>1258</v>
      </c>
      <c r="FD4198" s="55">
        <v>5.25</v>
      </c>
      <c r="FF4198" s="55">
        <v>4191</v>
      </c>
      <c r="FG4198" s="55" t="s">
        <v>1359</v>
      </c>
      <c r="FH4198" s="55" t="s">
        <v>1252</v>
      </c>
      <c r="FI4198" s="55">
        <v>2</v>
      </c>
      <c r="FJ4198" s="55">
        <v>540000</v>
      </c>
      <c r="FK4198" s="55" t="s">
        <v>1249</v>
      </c>
      <c r="FL4198" s="55">
        <v>0.3</v>
      </c>
    </row>
    <row r="4199" ht="14.25" customHeight="1" outlineLevel="1" spans="152:168">
      <c r="EV4199" s="55">
        <v>4192</v>
      </c>
      <c r="EW4199" s="55" t="s">
        <v>1566</v>
      </c>
      <c r="EX4199" s="55" t="s">
        <v>1260</v>
      </c>
      <c r="EY4199" s="55">
        <v>5</v>
      </c>
      <c r="EZ4199" s="55">
        <v>1995</v>
      </c>
      <c r="FA4199" s="55">
        <v>2999</v>
      </c>
      <c r="FB4199" s="55" t="s">
        <v>1361</v>
      </c>
      <c r="FC4199" s="55" t="s">
        <v>1258</v>
      </c>
      <c r="FD4199" s="55">
        <v>6</v>
      </c>
      <c r="FF4199" s="55">
        <v>4192</v>
      </c>
      <c r="FG4199" s="55" t="s">
        <v>1359</v>
      </c>
      <c r="FH4199" s="55" t="s">
        <v>1390</v>
      </c>
      <c r="FI4199" s="55">
        <v>1</v>
      </c>
      <c r="FJ4199" s="55">
        <v>0</v>
      </c>
      <c r="FK4199" s="55" t="s">
        <v>1249</v>
      </c>
      <c r="FL4199" s="55">
        <v>0.3</v>
      </c>
    </row>
    <row r="4200" ht="14.25" customHeight="1" outlineLevel="1" spans="152:168">
      <c r="EV4200" s="55">
        <v>4193</v>
      </c>
      <c r="EW4200" s="55" t="s">
        <v>1566</v>
      </c>
      <c r="EX4200" s="55" t="s">
        <v>1260</v>
      </c>
      <c r="EY4200" s="55">
        <v>6</v>
      </c>
      <c r="EZ4200" s="55">
        <v>0</v>
      </c>
      <c r="FA4200" s="55">
        <v>1994</v>
      </c>
      <c r="FB4200" s="55" t="s">
        <v>1361</v>
      </c>
      <c r="FC4200" s="55" t="s">
        <v>1258</v>
      </c>
      <c r="FD4200" s="55">
        <v>5.25</v>
      </c>
      <c r="FF4200" s="55">
        <v>4193</v>
      </c>
      <c r="FG4200" s="55" t="s">
        <v>1359</v>
      </c>
      <c r="FH4200" s="55" t="s">
        <v>1390</v>
      </c>
      <c r="FI4200" s="55">
        <v>1</v>
      </c>
      <c r="FJ4200" s="55">
        <v>1000</v>
      </c>
      <c r="FK4200" s="55" t="s">
        <v>1249</v>
      </c>
      <c r="FL4200" s="55">
        <v>0.3</v>
      </c>
    </row>
    <row r="4201" ht="14.25" customHeight="1" outlineLevel="1" spans="152:168">
      <c r="EV4201" s="55">
        <v>4194</v>
      </c>
      <c r="EW4201" s="55" t="s">
        <v>1566</v>
      </c>
      <c r="EX4201" s="55" t="s">
        <v>1260</v>
      </c>
      <c r="EY4201" s="55">
        <v>6</v>
      </c>
      <c r="EZ4201" s="55">
        <v>1995</v>
      </c>
      <c r="FA4201" s="55">
        <v>2999</v>
      </c>
      <c r="FB4201" s="55" t="s">
        <v>1361</v>
      </c>
      <c r="FC4201" s="55" t="s">
        <v>1258</v>
      </c>
      <c r="FD4201" s="55">
        <v>6</v>
      </c>
      <c r="FF4201" s="55">
        <v>4194</v>
      </c>
      <c r="FG4201" s="55" t="s">
        <v>1359</v>
      </c>
      <c r="FH4201" s="55" t="s">
        <v>1390</v>
      </c>
      <c r="FI4201" s="55">
        <v>1</v>
      </c>
      <c r="FJ4201" s="55">
        <v>2500</v>
      </c>
      <c r="FK4201" s="55" t="s">
        <v>1249</v>
      </c>
      <c r="FL4201" s="55">
        <v>0.3</v>
      </c>
    </row>
    <row r="4202" ht="14.25" customHeight="1" outlineLevel="1" spans="152:168">
      <c r="EV4202" s="55">
        <v>4195</v>
      </c>
      <c r="EW4202" s="55" t="s">
        <v>1566</v>
      </c>
      <c r="EX4202" s="55" t="s">
        <v>1260</v>
      </c>
      <c r="EY4202" s="55">
        <v>7</v>
      </c>
      <c r="EZ4202" s="55">
        <v>0</v>
      </c>
      <c r="FA4202" s="55">
        <v>1994</v>
      </c>
      <c r="FB4202" s="55" t="s">
        <v>1361</v>
      </c>
      <c r="FC4202" s="55" t="s">
        <v>1258</v>
      </c>
      <c r="FD4202" s="55">
        <v>5.25</v>
      </c>
      <c r="FF4202" s="55">
        <v>4195</v>
      </c>
      <c r="FG4202" s="55" t="s">
        <v>1359</v>
      </c>
      <c r="FH4202" s="55" t="s">
        <v>1390</v>
      </c>
      <c r="FI4202" s="55">
        <v>1</v>
      </c>
      <c r="FJ4202" s="55">
        <v>5000</v>
      </c>
      <c r="FK4202" s="55" t="s">
        <v>1249</v>
      </c>
      <c r="FL4202" s="55">
        <v>0.3</v>
      </c>
    </row>
    <row r="4203" ht="14.25" customHeight="1" outlineLevel="1" spans="152:168">
      <c r="EV4203" s="55">
        <v>4196</v>
      </c>
      <c r="EW4203" s="55" t="s">
        <v>1566</v>
      </c>
      <c r="EX4203" s="55" t="s">
        <v>1260</v>
      </c>
      <c r="EY4203" s="55">
        <v>7</v>
      </c>
      <c r="EZ4203" s="55">
        <v>1995</v>
      </c>
      <c r="FA4203" s="55">
        <v>2999</v>
      </c>
      <c r="FB4203" s="55" t="s">
        <v>1361</v>
      </c>
      <c r="FC4203" s="55" t="s">
        <v>1258</v>
      </c>
      <c r="FD4203" s="55">
        <v>6</v>
      </c>
      <c r="FF4203" s="55">
        <v>4196</v>
      </c>
      <c r="FG4203" s="55" t="s">
        <v>1359</v>
      </c>
      <c r="FH4203" s="55" t="s">
        <v>1390</v>
      </c>
      <c r="FI4203" s="55">
        <v>1</v>
      </c>
      <c r="FJ4203" s="55">
        <v>10000</v>
      </c>
      <c r="FK4203" s="55" t="s">
        <v>1249</v>
      </c>
      <c r="FL4203" s="55">
        <v>0.3</v>
      </c>
    </row>
    <row r="4204" ht="14.25" customHeight="1" outlineLevel="1" spans="152:168">
      <c r="EV4204" s="55">
        <v>4197</v>
      </c>
      <c r="EW4204" s="55" t="s">
        <v>1566</v>
      </c>
      <c r="EX4204" s="55" t="s">
        <v>1260</v>
      </c>
      <c r="EY4204" s="55">
        <v>8</v>
      </c>
      <c r="EZ4204" s="55">
        <v>0</v>
      </c>
      <c r="FA4204" s="55">
        <v>1994</v>
      </c>
      <c r="FB4204" s="55" t="s">
        <v>1361</v>
      </c>
      <c r="FC4204" s="55" t="s">
        <v>1258</v>
      </c>
      <c r="FD4204" s="55">
        <v>5.25</v>
      </c>
      <c r="FF4204" s="55">
        <v>4197</v>
      </c>
      <c r="FG4204" s="55" t="s">
        <v>1359</v>
      </c>
      <c r="FH4204" s="55" t="s">
        <v>1390</v>
      </c>
      <c r="FI4204" s="55">
        <v>1</v>
      </c>
      <c r="FJ4204" s="55">
        <v>25000</v>
      </c>
      <c r="FK4204" s="55" t="s">
        <v>1249</v>
      </c>
      <c r="FL4204" s="55">
        <v>0.3</v>
      </c>
    </row>
    <row r="4205" ht="14.25" customHeight="1" outlineLevel="1" spans="152:168">
      <c r="EV4205" s="55">
        <v>4198</v>
      </c>
      <c r="EW4205" s="55" t="s">
        <v>1566</v>
      </c>
      <c r="EX4205" s="55" t="s">
        <v>1260</v>
      </c>
      <c r="EY4205" s="55">
        <v>8</v>
      </c>
      <c r="EZ4205" s="55">
        <v>1995</v>
      </c>
      <c r="FA4205" s="55">
        <v>2999</v>
      </c>
      <c r="FB4205" s="55" t="s">
        <v>1361</v>
      </c>
      <c r="FC4205" s="55" t="s">
        <v>1258</v>
      </c>
      <c r="FD4205" s="55">
        <v>6</v>
      </c>
      <c r="FF4205" s="55">
        <v>4198</v>
      </c>
      <c r="FG4205" s="55" t="s">
        <v>1359</v>
      </c>
      <c r="FH4205" s="55" t="s">
        <v>1390</v>
      </c>
      <c r="FI4205" s="55">
        <v>1</v>
      </c>
      <c r="FJ4205" s="55">
        <v>50000</v>
      </c>
      <c r="FK4205" s="55" t="s">
        <v>1249</v>
      </c>
      <c r="FL4205" s="55">
        <v>0.3</v>
      </c>
    </row>
    <row r="4206" ht="14.25" customHeight="1" outlineLevel="1" spans="152:168">
      <c r="EV4206" s="55">
        <v>4199</v>
      </c>
      <c r="EW4206" s="55" t="s">
        <v>1566</v>
      </c>
      <c r="EX4206" s="55" t="s">
        <v>1260</v>
      </c>
      <c r="EY4206" s="55">
        <v>9</v>
      </c>
      <c r="EZ4206" s="55">
        <v>0</v>
      </c>
      <c r="FA4206" s="55">
        <v>1994</v>
      </c>
      <c r="FB4206" s="55" t="s">
        <v>1361</v>
      </c>
      <c r="FC4206" s="55" t="s">
        <v>1258</v>
      </c>
      <c r="FD4206" s="55">
        <v>5.25</v>
      </c>
      <c r="FF4206" s="55">
        <v>4199</v>
      </c>
      <c r="FG4206" s="55" t="s">
        <v>1359</v>
      </c>
      <c r="FH4206" s="55" t="s">
        <v>1390</v>
      </c>
      <c r="FI4206" s="55">
        <v>1</v>
      </c>
      <c r="FJ4206" s="55">
        <v>80000</v>
      </c>
      <c r="FK4206" s="55" t="s">
        <v>1249</v>
      </c>
      <c r="FL4206" s="55">
        <v>0.3</v>
      </c>
    </row>
    <row r="4207" ht="14.25" customHeight="1" outlineLevel="1" spans="152:168">
      <c r="EV4207" s="55">
        <v>4200</v>
      </c>
      <c r="EW4207" s="55" t="s">
        <v>1566</v>
      </c>
      <c r="EX4207" s="55" t="s">
        <v>1260</v>
      </c>
      <c r="EY4207" s="55">
        <v>9</v>
      </c>
      <c r="EZ4207" s="55">
        <v>1995</v>
      </c>
      <c r="FA4207" s="55">
        <v>2999</v>
      </c>
      <c r="FB4207" s="55" t="s">
        <v>1361</v>
      </c>
      <c r="FC4207" s="55" t="s">
        <v>1258</v>
      </c>
      <c r="FD4207" s="55">
        <v>6</v>
      </c>
      <c r="FF4207" s="55">
        <v>4200</v>
      </c>
      <c r="FG4207" s="55" t="s">
        <v>1359</v>
      </c>
      <c r="FH4207" s="55" t="s">
        <v>1390</v>
      </c>
      <c r="FI4207" s="55">
        <v>1</v>
      </c>
      <c r="FJ4207" s="55">
        <v>130000</v>
      </c>
      <c r="FK4207" s="55" t="s">
        <v>1249</v>
      </c>
      <c r="FL4207" s="55">
        <v>0.3</v>
      </c>
    </row>
    <row r="4208" ht="14.25" customHeight="1" outlineLevel="1" spans="152:168">
      <c r="EV4208" s="55">
        <v>4201</v>
      </c>
      <c r="EW4208" s="55" t="s">
        <v>1566</v>
      </c>
      <c r="EX4208" s="55" t="s">
        <v>1470</v>
      </c>
      <c r="EY4208" s="55">
        <v>1</v>
      </c>
      <c r="EZ4208" s="55">
        <v>0</v>
      </c>
      <c r="FA4208" s="55">
        <v>1994</v>
      </c>
      <c r="FB4208" s="55" t="s">
        <v>1361</v>
      </c>
      <c r="FC4208" s="55" t="s">
        <v>1258</v>
      </c>
      <c r="FD4208" s="55">
        <v>3.25</v>
      </c>
      <c r="FF4208" s="55">
        <v>4201</v>
      </c>
      <c r="FG4208" s="55" t="s">
        <v>1359</v>
      </c>
      <c r="FH4208" s="55" t="s">
        <v>1390</v>
      </c>
      <c r="FI4208" s="55">
        <v>1</v>
      </c>
      <c r="FJ4208" s="55">
        <v>260000</v>
      </c>
      <c r="FK4208" s="55" t="s">
        <v>1249</v>
      </c>
      <c r="FL4208" s="55">
        <v>0.3</v>
      </c>
    </row>
    <row r="4209" ht="14.25" customHeight="1" outlineLevel="1" spans="152:168">
      <c r="EV4209" s="55">
        <v>4202</v>
      </c>
      <c r="EW4209" s="55" t="s">
        <v>1566</v>
      </c>
      <c r="EX4209" s="55" t="s">
        <v>1470</v>
      </c>
      <c r="EY4209" s="55">
        <v>1</v>
      </c>
      <c r="EZ4209" s="55">
        <v>1995</v>
      </c>
      <c r="FA4209" s="55">
        <v>2999</v>
      </c>
      <c r="FB4209" s="55" t="s">
        <v>1361</v>
      </c>
      <c r="FC4209" s="55" t="s">
        <v>1258</v>
      </c>
      <c r="FD4209" s="55">
        <v>3.5</v>
      </c>
      <c r="FF4209" s="55">
        <v>4202</v>
      </c>
      <c r="FG4209" s="55" t="s">
        <v>1359</v>
      </c>
      <c r="FH4209" s="55" t="s">
        <v>1390</v>
      </c>
      <c r="FI4209" s="55">
        <v>1</v>
      </c>
      <c r="FJ4209" s="55">
        <v>400000</v>
      </c>
      <c r="FK4209" s="55" t="s">
        <v>1249</v>
      </c>
      <c r="FL4209" s="55">
        <v>0.3</v>
      </c>
    </row>
    <row r="4210" ht="14.25" customHeight="1" outlineLevel="1" spans="152:168">
      <c r="EV4210" s="55">
        <v>4203</v>
      </c>
      <c r="EW4210" s="55" t="s">
        <v>1566</v>
      </c>
      <c r="EX4210" s="55" t="s">
        <v>1470</v>
      </c>
      <c r="EY4210" s="55">
        <v>2</v>
      </c>
      <c r="EZ4210" s="55">
        <v>0</v>
      </c>
      <c r="FA4210" s="55">
        <v>1994</v>
      </c>
      <c r="FB4210" s="55" t="s">
        <v>1361</v>
      </c>
      <c r="FC4210" s="55" t="s">
        <v>1258</v>
      </c>
      <c r="FD4210" s="55">
        <v>3.15</v>
      </c>
      <c r="FF4210" s="55">
        <v>4203</v>
      </c>
      <c r="FG4210" s="55" t="s">
        <v>1359</v>
      </c>
      <c r="FH4210" s="55" t="s">
        <v>1390</v>
      </c>
      <c r="FI4210" s="55">
        <v>1</v>
      </c>
      <c r="FJ4210" s="55">
        <v>530000</v>
      </c>
      <c r="FK4210" s="55" t="s">
        <v>1249</v>
      </c>
      <c r="FL4210" s="55">
        <v>0.3</v>
      </c>
    </row>
    <row r="4211" ht="14.25" customHeight="1" outlineLevel="1" spans="152:168">
      <c r="EV4211" s="55">
        <v>4204</v>
      </c>
      <c r="EW4211" s="55" t="s">
        <v>1566</v>
      </c>
      <c r="EX4211" s="55" t="s">
        <v>1470</v>
      </c>
      <c r="EY4211" s="55">
        <v>2</v>
      </c>
      <c r="EZ4211" s="55">
        <v>1995</v>
      </c>
      <c r="FA4211" s="55">
        <v>2999</v>
      </c>
      <c r="FB4211" s="55" t="s">
        <v>1361</v>
      </c>
      <c r="FC4211" s="55" t="s">
        <v>1258</v>
      </c>
      <c r="FD4211" s="55">
        <v>3.15</v>
      </c>
      <c r="FF4211" s="55">
        <v>4204</v>
      </c>
      <c r="FG4211" s="55" t="s">
        <v>1359</v>
      </c>
      <c r="FH4211" s="55" t="s">
        <v>1390</v>
      </c>
      <c r="FI4211" s="55">
        <v>1</v>
      </c>
      <c r="FJ4211" s="55">
        <v>540000</v>
      </c>
      <c r="FK4211" s="55" t="s">
        <v>1249</v>
      </c>
      <c r="FL4211" s="55">
        <v>0.3</v>
      </c>
    </row>
    <row r="4212" ht="14.25" customHeight="1" outlineLevel="1" spans="152:168">
      <c r="EV4212" s="55">
        <v>4205</v>
      </c>
      <c r="EW4212" s="55" t="s">
        <v>1566</v>
      </c>
      <c r="EX4212" s="55" t="s">
        <v>1470</v>
      </c>
      <c r="EY4212" s="55">
        <v>3</v>
      </c>
      <c r="EZ4212" s="55">
        <v>0</v>
      </c>
      <c r="FA4212" s="55">
        <v>1994</v>
      </c>
      <c r="FB4212" s="55" t="s">
        <v>1361</v>
      </c>
      <c r="FC4212" s="55" t="s">
        <v>1258</v>
      </c>
      <c r="FD4212" s="55">
        <v>3.15</v>
      </c>
      <c r="FF4212" s="55">
        <v>4205</v>
      </c>
      <c r="FG4212" s="55" t="s">
        <v>1359</v>
      </c>
      <c r="FH4212" s="55" t="s">
        <v>1343</v>
      </c>
      <c r="FI4212" s="55">
        <v>1</v>
      </c>
      <c r="FJ4212" s="55">
        <v>0</v>
      </c>
      <c r="FK4212" s="55" t="s">
        <v>1249</v>
      </c>
      <c r="FL4212" s="55">
        <v>0.33</v>
      </c>
    </row>
    <row r="4213" ht="14.25" customHeight="1" outlineLevel="1" spans="152:168">
      <c r="EV4213" s="55">
        <v>4206</v>
      </c>
      <c r="EW4213" s="55" t="s">
        <v>1566</v>
      </c>
      <c r="EX4213" s="55" t="s">
        <v>1470</v>
      </c>
      <c r="EY4213" s="55">
        <v>3</v>
      </c>
      <c r="EZ4213" s="55">
        <v>1995</v>
      </c>
      <c r="FA4213" s="55">
        <v>2999</v>
      </c>
      <c r="FB4213" s="55" t="s">
        <v>1361</v>
      </c>
      <c r="FC4213" s="55" t="s">
        <v>1258</v>
      </c>
      <c r="FD4213" s="55">
        <v>3.15</v>
      </c>
      <c r="FF4213" s="55">
        <v>4206</v>
      </c>
      <c r="FG4213" s="55" t="s">
        <v>1359</v>
      </c>
      <c r="FH4213" s="55" t="s">
        <v>1343</v>
      </c>
      <c r="FI4213" s="55">
        <v>1</v>
      </c>
      <c r="FJ4213" s="55">
        <v>1000</v>
      </c>
      <c r="FK4213" s="55" t="s">
        <v>1249</v>
      </c>
      <c r="FL4213" s="55">
        <v>0.32</v>
      </c>
    </row>
    <row r="4214" ht="14.25" customHeight="1" outlineLevel="1" spans="152:168">
      <c r="EV4214" s="55">
        <v>4207</v>
      </c>
      <c r="EW4214" s="55" t="s">
        <v>1566</v>
      </c>
      <c r="EX4214" s="55" t="s">
        <v>1470</v>
      </c>
      <c r="EY4214" s="55">
        <v>4</v>
      </c>
      <c r="EZ4214" s="55">
        <v>0</v>
      </c>
      <c r="FA4214" s="55">
        <v>1994</v>
      </c>
      <c r="FB4214" s="55" t="s">
        <v>1361</v>
      </c>
      <c r="FC4214" s="55" t="s">
        <v>1258</v>
      </c>
      <c r="FD4214" s="55">
        <v>3.25</v>
      </c>
      <c r="FF4214" s="55">
        <v>4207</v>
      </c>
      <c r="FG4214" s="55" t="s">
        <v>1359</v>
      </c>
      <c r="FH4214" s="55" t="s">
        <v>1343</v>
      </c>
      <c r="FI4214" s="55">
        <v>1</v>
      </c>
      <c r="FJ4214" s="55">
        <v>2500</v>
      </c>
      <c r="FK4214" s="55" t="s">
        <v>1249</v>
      </c>
      <c r="FL4214" s="55">
        <v>0.3</v>
      </c>
    </row>
    <row r="4215" ht="14.25" customHeight="1" outlineLevel="1" spans="152:168">
      <c r="EV4215" s="55">
        <v>4208</v>
      </c>
      <c r="EW4215" s="55" t="s">
        <v>1566</v>
      </c>
      <c r="EX4215" s="55" t="s">
        <v>1470</v>
      </c>
      <c r="EY4215" s="55">
        <v>4</v>
      </c>
      <c r="EZ4215" s="55">
        <v>1995</v>
      </c>
      <c r="FA4215" s="55">
        <v>2999</v>
      </c>
      <c r="FB4215" s="55" t="s">
        <v>1361</v>
      </c>
      <c r="FC4215" s="55" t="s">
        <v>1258</v>
      </c>
      <c r="FD4215" s="55">
        <v>3.25</v>
      </c>
      <c r="FF4215" s="55">
        <v>4208</v>
      </c>
      <c r="FG4215" s="55" t="s">
        <v>1359</v>
      </c>
      <c r="FH4215" s="55" t="s">
        <v>1343</v>
      </c>
      <c r="FI4215" s="55">
        <v>1</v>
      </c>
      <c r="FJ4215" s="55">
        <v>5000</v>
      </c>
      <c r="FK4215" s="55" t="s">
        <v>1249</v>
      </c>
      <c r="FL4215" s="55">
        <v>0.27</v>
      </c>
    </row>
    <row r="4216" ht="14.25" customHeight="1" outlineLevel="1" spans="152:168">
      <c r="EV4216" s="55">
        <v>4209</v>
      </c>
      <c r="EW4216" s="55" t="s">
        <v>1566</v>
      </c>
      <c r="EX4216" s="55" t="s">
        <v>1470</v>
      </c>
      <c r="EY4216" s="55">
        <v>5</v>
      </c>
      <c r="EZ4216" s="55">
        <v>0</v>
      </c>
      <c r="FA4216" s="55">
        <v>1994</v>
      </c>
      <c r="FB4216" s="55" t="s">
        <v>1361</v>
      </c>
      <c r="FC4216" s="55" t="s">
        <v>1258</v>
      </c>
      <c r="FD4216" s="55">
        <v>3.25</v>
      </c>
      <c r="FF4216" s="55">
        <v>4209</v>
      </c>
      <c r="FG4216" s="55" t="s">
        <v>1359</v>
      </c>
      <c r="FH4216" s="55" t="s">
        <v>1343</v>
      </c>
      <c r="FI4216" s="55">
        <v>1</v>
      </c>
      <c r="FJ4216" s="55">
        <v>10000</v>
      </c>
      <c r="FK4216" s="55" t="s">
        <v>1249</v>
      </c>
      <c r="FL4216" s="55">
        <v>0.25</v>
      </c>
    </row>
    <row r="4217" ht="14.25" customHeight="1" outlineLevel="1" spans="152:168">
      <c r="EV4217" s="55">
        <v>4210</v>
      </c>
      <c r="EW4217" s="55" t="s">
        <v>1566</v>
      </c>
      <c r="EX4217" s="55" t="s">
        <v>1470</v>
      </c>
      <c r="EY4217" s="55">
        <v>5</v>
      </c>
      <c r="EZ4217" s="55">
        <v>1995</v>
      </c>
      <c r="FA4217" s="55">
        <v>2999</v>
      </c>
      <c r="FB4217" s="55" t="s">
        <v>1361</v>
      </c>
      <c r="FC4217" s="55" t="s">
        <v>1258</v>
      </c>
      <c r="FD4217" s="55">
        <v>3.5</v>
      </c>
      <c r="FF4217" s="55">
        <v>4210</v>
      </c>
      <c r="FG4217" s="55" t="s">
        <v>1359</v>
      </c>
      <c r="FH4217" s="55" t="s">
        <v>1343</v>
      </c>
      <c r="FI4217" s="55">
        <v>1</v>
      </c>
      <c r="FJ4217" s="55">
        <v>25000</v>
      </c>
      <c r="FK4217" s="55" t="s">
        <v>1249</v>
      </c>
      <c r="FL4217" s="55">
        <v>0.25</v>
      </c>
    </row>
    <row r="4218" ht="14.25" customHeight="1" outlineLevel="1" spans="152:168">
      <c r="EV4218" s="55">
        <v>4211</v>
      </c>
      <c r="EW4218" s="55" t="s">
        <v>1566</v>
      </c>
      <c r="EX4218" s="55" t="s">
        <v>1470</v>
      </c>
      <c r="EY4218" s="55">
        <v>6</v>
      </c>
      <c r="EZ4218" s="55">
        <v>0</v>
      </c>
      <c r="FA4218" s="55">
        <v>1994</v>
      </c>
      <c r="FB4218" s="55" t="s">
        <v>1361</v>
      </c>
      <c r="FC4218" s="55" t="s">
        <v>1258</v>
      </c>
      <c r="FD4218" s="55">
        <v>3.25</v>
      </c>
      <c r="FF4218" s="55">
        <v>4211</v>
      </c>
      <c r="FG4218" s="55" t="s">
        <v>1359</v>
      </c>
      <c r="FH4218" s="55" t="s">
        <v>1343</v>
      </c>
      <c r="FI4218" s="55">
        <v>1</v>
      </c>
      <c r="FJ4218" s="55">
        <v>50000</v>
      </c>
      <c r="FK4218" s="55" t="s">
        <v>1249</v>
      </c>
      <c r="FL4218" s="55">
        <v>0.25</v>
      </c>
    </row>
    <row r="4219" ht="14.25" customHeight="1" outlineLevel="1" spans="152:168">
      <c r="EV4219" s="55">
        <v>4212</v>
      </c>
      <c r="EW4219" s="55" t="s">
        <v>1566</v>
      </c>
      <c r="EX4219" s="55" t="s">
        <v>1470</v>
      </c>
      <c r="EY4219" s="55">
        <v>6</v>
      </c>
      <c r="EZ4219" s="55">
        <v>1995</v>
      </c>
      <c r="FA4219" s="55">
        <v>2999</v>
      </c>
      <c r="FB4219" s="55" t="s">
        <v>1361</v>
      </c>
      <c r="FC4219" s="55" t="s">
        <v>1258</v>
      </c>
      <c r="FD4219" s="55">
        <v>3.25</v>
      </c>
      <c r="FF4219" s="55">
        <v>4212</v>
      </c>
      <c r="FG4219" s="55" t="s">
        <v>1359</v>
      </c>
      <c r="FH4219" s="55" t="s">
        <v>1343</v>
      </c>
      <c r="FI4219" s="55">
        <v>1</v>
      </c>
      <c r="FJ4219" s="55">
        <v>80000</v>
      </c>
      <c r="FK4219" s="55" t="s">
        <v>1249</v>
      </c>
      <c r="FL4219" s="55">
        <v>0.25</v>
      </c>
    </row>
    <row r="4220" ht="14.25" customHeight="1" outlineLevel="1" spans="152:168">
      <c r="EV4220" s="55">
        <v>4213</v>
      </c>
      <c r="EW4220" s="55" t="s">
        <v>1566</v>
      </c>
      <c r="EX4220" s="55" t="s">
        <v>1470</v>
      </c>
      <c r="EY4220" s="55">
        <v>7</v>
      </c>
      <c r="EZ4220" s="55">
        <v>0</v>
      </c>
      <c r="FA4220" s="55">
        <v>1994</v>
      </c>
      <c r="FB4220" s="55" t="s">
        <v>1361</v>
      </c>
      <c r="FC4220" s="55" t="s">
        <v>1258</v>
      </c>
      <c r="FD4220" s="55">
        <v>2.5</v>
      </c>
      <c r="FF4220" s="55">
        <v>4213</v>
      </c>
      <c r="FG4220" s="55" t="s">
        <v>1359</v>
      </c>
      <c r="FH4220" s="55" t="s">
        <v>1343</v>
      </c>
      <c r="FI4220" s="55">
        <v>1</v>
      </c>
      <c r="FJ4220" s="55">
        <v>130000</v>
      </c>
      <c r="FK4220" s="55" t="s">
        <v>1249</v>
      </c>
      <c r="FL4220" s="55">
        <v>0.25</v>
      </c>
    </row>
    <row r="4221" ht="14.25" customHeight="1" outlineLevel="1" spans="152:168">
      <c r="EV4221" s="55">
        <v>4214</v>
      </c>
      <c r="EW4221" s="55" t="s">
        <v>1566</v>
      </c>
      <c r="EX4221" s="55" t="s">
        <v>1470</v>
      </c>
      <c r="EY4221" s="55">
        <v>7</v>
      </c>
      <c r="EZ4221" s="55">
        <v>1995</v>
      </c>
      <c r="FA4221" s="55">
        <v>2999</v>
      </c>
      <c r="FB4221" s="55" t="s">
        <v>1361</v>
      </c>
      <c r="FC4221" s="55" t="s">
        <v>1258</v>
      </c>
      <c r="FD4221" s="55">
        <v>2.5</v>
      </c>
      <c r="FF4221" s="55">
        <v>4214</v>
      </c>
      <c r="FG4221" s="55" t="s">
        <v>1359</v>
      </c>
      <c r="FH4221" s="55" t="s">
        <v>1343</v>
      </c>
      <c r="FI4221" s="55">
        <v>1</v>
      </c>
      <c r="FJ4221" s="55">
        <v>260000</v>
      </c>
      <c r="FK4221" s="55" t="s">
        <v>1249</v>
      </c>
      <c r="FL4221" s="55">
        <v>0.25</v>
      </c>
    </row>
    <row r="4222" ht="14.25" customHeight="1" outlineLevel="1" spans="152:168">
      <c r="EV4222" s="55">
        <v>4215</v>
      </c>
      <c r="EW4222" s="55" t="s">
        <v>1566</v>
      </c>
      <c r="EX4222" s="55" t="s">
        <v>1810</v>
      </c>
      <c r="EY4222" s="55">
        <v>1</v>
      </c>
      <c r="EZ4222" s="55">
        <v>0</v>
      </c>
      <c r="FA4222" s="55">
        <v>1994</v>
      </c>
      <c r="FB4222" s="55" t="s">
        <v>1361</v>
      </c>
      <c r="FC4222" s="55" t="s">
        <v>1258</v>
      </c>
      <c r="FD4222" s="55">
        <v>2.5</v>
      </c>
      <c r="FF4222" s="55">
        <v>4215</v>
      </c>
      <c r="FG4222" s="55" t="s">
        <v>1359</v>
      </c>
      <c r="FH4222" s="55" t="s">
        <v>1343</v>
      </c>
      <c r="FI4222" s="55">
        <v>1</v>
      </c>
      <c r="FJ4222" s="55">
        <v>400000</v>
      </c>
      <c r="FK4222" s="55" t="s">
        <v>1249</v>
      </c>
      <c r="FL4222" s="55">
        <v>0.25</v>
      </c>
    </row>
    <row r="4223" ht="14.25" customHeight="1" outlineLevel="1" spans="152:168">
      <c r="EV4223" s="55">
        <v>4216</v>
      </c>
      <c r="EW4223" s="55" t="s">
        <v>1566</v>
      </c>
      <c r="EX4223" s="55" t="s">
        <v>1810</v>
      </c>
      <c r="EY4223" s="55">
        <v>1</v>
      </c>
      <c r="EZ4223" s="55">
        <v>1995</v>
      </c>
      <c r="FA4223" s="55">
        <v>2999</v>
      </c>
      <c r="FB4223" s="55" t="s">
        <v>1361</v>
      </c>
      <c r="FC4223" s="55" t="s">
        <v>1258</v>
      </c>
      <c r="FD4223" s="55">
        <v>2.5</v>
      </c>
      <c r="FF4223" s="55">
        <v>4216</v>
      </c>
      <c r="FG4223" s="55" t="s">
        <v>1359</v>
      </c>
      <c r="FH4223" s="55" t="s">
        <v>1343</v>
      </c>
      <c r="FI4223" s="55">
        <v>1</v>
      </c>
      <c r="FJ4223" s="55">
        <v>530000</v>
      </c>
      <c r="FK4223" s="55" t="s">
        <v>1249</v>
      </c>
      <c r="FL4223" s="55">
        <v>0.25</v>
      </c>
    </row>
    <row r="4224" ht="14.25" customHeight="1" outlineLevel="1" spans="152:168">
      <c r="EV4224" s="55">
        <v>4217</v>
      </c>
      <c r="EW4224" s="55" t="s">
        <v>1566</v>
      </c>
      <c r="EX4224" s="55" t="s">
        <v>1810</v>
      </c>
      <c r="EY4224" s="55">
        <v>2</v>
      </c>
      <c r="EZ4224" s="55">
        <v>0</v>
      </c>
      <c r="FA4224" s="55">
        <v>1994</v>
      </c>
      <c r="FB4224" s="55" t="s">
        <v>1361</v>
      </c>
      <c r="FC4224" s="55" t="s">
        <v>1258</v>
      </c>
      <c r="FD4224" s="55">
        <v>2.5</v>
      </c>
      <c r="FF4224" s="55">
        <v>4217</v>
      </c>
      <c r="FG4224" s="55" t="s">
        <v>1359</v>
      </c>
      <c r="FH4224" s="55" t="s">
        <v>1343</v>
      </c>
      <c r="FI4224" s="55">
        <v>1</v>
      </c>
      <c r="FJ4224" s="55">
        <v>540000</v>
      </c>
      <c r="FK4224" s="55" t="s">
        <v>1249</v>
      </c>
      <c r="FL4224" s="55">
        <v>0.25</v>
      </c>
    </row>
    <row r="4225" ht="14.25" customHeight="1" outlineLevel="1" spans="152:168">
      <c r="EV4225" s="55">
        <v>4218</v>
      </c>
      <c r="EW4225" s="55" t="s">
        <v>1566</v>
      </c>
      <c r="EX4225" s="55" t="s">
        <v>1810</v>
      </c>
      <c r="EY4225" s="55">
        <v>2</v>
      </c>
      <c r="EZ4225" s="55">
        <v>1995</v>
      </c>
      <c r="FA4225" s="55">
        <v>2999</v>
      </c>
      <c r="FB4225" s="55" t="s">
        <v>1361</v>
      </c>
      <c r="FC4225" s="55" t="s">
        <v>1258</v>
      </c>
      <c r="FD4225" s="55">
        <v>2.5</v>
      </c>
      <c r="FF4225" s="55">
        <v>4218</v>
      </c>
      <c r="FG4225" s="55" t="s">
        <v>1359</v>
      </c>
      <c r="FH4225" s="55" t="s">
        <v>1343</v>
      </c>
      <c r="FI4225" s="55">
        <v>2</v>
      </c>
      <c r="FJ4225" s="55">
        <v>0</v>
      </c>
      <c r="FK4225" s="55" t="s">
        <v>1249</v>
      </c>
      <c r="FL4225" s="55">
        <v>0.33</v>
      </c>
    </row>
    <row r="4226" ht="14.25" customHeight="1" outlineLevel="1" spans="152:168">
      <c r="EV4226" s="55">
        <v>4219</v>
      </c>
      <c r="EW4226" s="55" t="s">
        <v>1566</v>
      </c>
      <c r="EX4226" s="55" t="s">
        <v>1738</v>
      </c>
      <c r="EY4226" s="55">
        <v>1</v>
      </c>
      <c r="EZ4226" s="55">
        <v>0</v>
      </c>
      <c r="FA4226" s="55">
        <v>1994</v>
      </c>
      <c r="FB4226" s="55" t="s">
        <v>1361</v>
      </c>
      <c r="FC4226" s="55" t="s">
        <v>1258</v>
      </c>
      <c r="FD4226" s="55">
        <v>5.5</v>
      </c>
      <c r="FF4226" s="55">
        <v>4219</v>
      </c>
      <c r="FG4226" s="55" t="s">
        <v>1359</v>
      </c>
      <c r="FH4226" s="55" t="s">
        <v>1343</v>
      </c>
      <c r="FI4226" s="55">
        <v>2</v>
      </c>
      <c r="FJ4226" s="55">
        <v>1000</v>
      </c>
      <c r="FK4226" s="55" t="s">
        <v>1249</v>
      </c>
      <c r="FL4226" s="55">
        <v>0.32</v>
      </c>
    </row>
    <row r="4227" ht="14.25" customHeight="1" outlineLevel="1" spans="152:168">
      <c r="EV4227" s="55">
        <v>4220</v>
      </c>
      <c r="EW4227" s="55" t="s">
        <v>1566</v>
      </c>
      <c r="EX4227" s="55" t="s">
        <v>1738</v>
      </c>
      <c r="EY4227" s="55">
        <v>1</v>
      </c>
      <c r="EZ4227" s="55">
        <v>1995</v>
      </c>
      <c r="FA4227" s="55">
        <v>2999</v>
      </c>
      <c r="FB4227" s="55" t="s">
        <v>1361</v>
      </c>
      <c r="FC4227" s="55" t="s">
        <v>1258</v>
      </c>
      <c r="FD4227" s="55">
        <v>6</v>
      </c>
      <c r="FF4227" s="55">
        <v>4220</v>
      </c>
      <c r="FG4227" s="55" t="s">
        <v>1359</v>
      </c>
      <c r="FH4227" s="55" t="s">
        <v>1343</v>
      </c>
      <c r="FI4227" s="55">
        <v>2</v>
      </c>
      <c r="FJ4227" s="55">
        <v>2500</v>
      </c>
      <c r="FK4227" s="55" t="s">
        <v>1249</v>
      </c>
      <c r="FL4227" s="55">
        <v>0.3</v>
      </c>
    </row>
    <row r="4228" ht="14.25" customHeight="1" outlineLevel="1" spans="152:168">
      <c r="EV4228" s="55">
        <v>4221</v>
      </c>
      <c r="EW4228" s="55" t="s">
        <v>1566</v>
      </c>
      <c r="EX4228" s="55" t="s">
        <v>1738</v>
      </c>
      <c r="EY4228" s="55">
        <v>2</v>
      </c>
      <c r="EZ4228" s="55">
        <v>0</v>
      </c>
      <c r="FA4228" s="55">
        <v>1994</v>
      </c>
      <c r="FB4228" s="55" t="s">
        <v>1361</v>
      </c>
      <c r="FC4228" s="55" t="s">
        <v>1258</v>
      </c>
      <c r="FD4228" s="55">
        <v>5.5</v>
      </c>
      <c r="FF4228" s="55">
        <v>4221</v>
      </c>
      <c r="FG4228" s="55" t="s">
        <v>1359</v>
      </c>
      <c r="FH4228" s="55" t="s">
        <v>1343</v>
      </c>
      <c r="FI4228" s="55">
        <v>2</v>
      </c>
      <c r="FJ4228" s="55">
        <v>5000</v>
      </c>
      <c r="FK4228" s="55" t="s">
        <v>1249</v>
      </c>
      <c r="FL4228" s="55">
        <v>0.3</v>
      </c>
    </row>
    <row r="4229" ht="14.25" customHeight="1" outlineLevel="1" spans="152:168">
      <c r="EV4229" s="55">
        <v>4222</v>
      </c>
      <c r="EW4229" s="55" t="s">
        <v>1566</v>
      </c>
      <c r="EX4229" s="55" t="s">
        <v>1738</v>
      </c>
      <c r="EY4229" s="55">
        <v>2</v>
      </c>
      <c r="EZ4229" s="55">
        <v>1995</v>
      </c>
      <c r="FA4229" s="55">
        <v>2999</v>
      </c>
      <c r="FB4229" s="55" t="s">
        <v>1361</v>
      </c>
      <c r="FC4229" s="55" t="s">
        <v>1258</v>
      </c>
      <c r="FD4229" s="55">
        <v>6</v>
      </c>
      <c r="FF4229" s="55">
        <v>4222</v>
      </c>
      <c r="FG4229" s="55" t="s">
        <v>1359</v>
      </c>
      <c r="FH4229" s="55" t="s">
        <v>1343</v>
      </c>
      <c r="FI4229" s="55">
        <v>2</v>
      </c>
      <c r="FJ4229" s="55">
        <v>10000</v>
      </c>
      <c r="FK4229" s="55" t="s">
        <v>1249</v>
      </c>
      <c r="FL4229" s="55">
        <v>0.3</v>
      </c>
    </row>
    <row r="4230" ht="14.25" customHeight="1" outlineLevel="1" spans="152:168">
      <c r="EV4230" s="55">
        <v>4223</v>
      </c>
      <c r="EW4230" s="55" t="s">
        <v>1566</v>
      </c>
      <c r="EX4230" s="55" t="s">
        <v>2016</v>
      </c>
      <c r="EY4230" s="55">
        <v>1</v>
      </c>
      <c r="EZ4230" s="55">
        <v>0</v>
      </c>
      <c r="FA4230" s="55">
        <v>1994</v>
      </c>
      <c r="FB4230" s="55" t="s">
        <v>1361</v>
      </c>
      <c r="FC4230" s="55" t="s">
        <v>1258</v>
      </c>
      <c r="FD4230" s="55">
        <v>2.5</v>
      </c>
      <c r="FF4230" s="55">
        <v>4223</v>
      </c>
      <c r="FG4230" s="55" t="s">
        <v>1359</v>
      </c>
      <c r="FH4230" s="55" t="s">
        <v>1343</v>
      </c>
      <c r="FI4230" s="55">
        <v>2</v>
      </c>
      <c r="FJ4230" s="55">
        <v>25000</v>
      </c>
      <c r="FK4230" s="55" t="s">
        <v>1249</v>
      </c>
      <c r="FL4230" s="55">
        <v>0.3</v>
      </c>
    </row>
    <row r="4231" ht="14.25" customHeight="1" outlineLevel="1" spans="152:168">
      <c r="EV4231" s="55">
        <v>4224</v>
      </c>
      <c r="EW4231" s="55" t="s">
        <v>1566</v>
      </c>
      <c r="EX4231" s="55" t="s">
        <v>2016</v>
      </c>
      <c r="EY4231" s="55">
        <v>1</v>
      </c>
      <c r="EZ4231" s="55">
        <v>1995</v>
      </c>
      <c r="FA4231" s="55">
        <v>2999</v>
      </c>
      <c r="FB4231" s="55" t="s">
        <v>1361</v>
      </c>
      <c r="FC4231" s="55" t="s">
        <v>1258</v>
      </c>
      <c r="FD4231" s="55">
        <v>2.5</v>
      </c>
      <c r="FF4231" s="55">
        <v>4224</v>
      </c>
      <c r="FG4231" s="55" t="s">
        <v>1359</v>
      </c>
      <c r="FH4231" s="55" t="s">
        <v>1343</v>
      </c>
      <c r="FI4231" s="55">
        <v>2</v>
      </c>
      <c r="FJ4231" s="55">
        <v>50000</v>
      </c>
      <c r="FK4231" s="55" t="s">
        <v>1249</v>
      </c>
      <c r="FL4231" s="55">
        <v>0.3</v>
      </c>
    </row>
    <row r="4232" ht="14.25" customHeight="1" outlineLevel="1" spans="152:168">
      <c r="EV4232" s="55">
        <v>4225</v>
      </c>
      <c r="EW4232" s="55" t="s">
        <v>1566</v>
      </c>
      <c r="EX4232" s="55" t="s">
        <v>2016</v>
      </c>
      <c r="EY4232" s="55">
        <v>10</v>
      </c>
      <c r="EZ4232" s="55">
        <v>0</v>
      </c>
      <c r="FA4232" s="55">
        <v>1994</v>
      </c>
      <c r="FB4232" s="55" t="s">
        <v>1361</v>
      </c>
      <c r="FC4232" s="55" t="s">
        <v>1258</v>
      </c>
      <c r="FD4232" s="55">
        <v>3.5</v>
      </c>
      <c r="FF4232" s="55">
        <v>4225</v>
      </c>
      <c r="FG4232" s="55" t="s">
        <v>1359</v>
      </c>
      <c r="FH4232" s="55" t="s">
        <v>1343</v>
      </c>
      <c r="FI4232" s="55">
        <v>2</v>
      </c>
      <c r="FJ4232" s="55">
        <v>80000</v>
      </c>
      <c r="FK4232" s="55" t="s">
        <v>1249</v>
      </c>
      <c r="FL4232" s="55">
        <v>0.3</v>
      </c>
    </row>
    <row r="4233" ht="14.25" customHeight="1" outlineLevel="1" spans="152:168">
      <c r="EV4233" s="55">
        <v>4226</v>
      </c>
      <c r="EW4233" s="55" t="s">
        <v>1566</v>
      </c>
      <c r="EX4233" s="55" t="s">
        <v>2016</v>
      </c>
      <c r="EY4233" s="55">
        <v>10</v>
      </c>
      <c r="EZ4233" s="55">
        <v>1995</v>
      </c>
      <c r="FA4233" s="55">
        <v>2999</v>
      </c>
      <c r="FB4233" s="55" t="s">
        <v>1361</v>
      </c>
      <c r="FC4233" s="55" t="s">
        <v>1258</v>
      </c>
      <c r="FD4233" s="55">
        <v>3.5</v>
      </c>
      <c r="FF4233" s="55">
        <v>4226</v>
      </c>
      <c r="FG4233" s="55" t="s">
        <v>1359</v>
      </c>
      <c r="FH4233" s="55" t="s">
        <v>1343</v>
      </c>
      <c r="FI4233" s="55">
        <v>2</v>
      </c>
      <c r="FJ4233" s="55">
        <v>130000</v>
      </c>
      <c r="FK4233" s="55" t="s">
        <v>1249</v>
      </c>
      <c r="FL4233" s="55">
        <v>0.3</v>
      </c>
    </row>
    <row r="4234" ht="14.25" customHeight="1" outlineLevel="1" spans="152:168">
      <c r="EV4234" s="55">
        <v>4227</v>
      </c>
      <c r="EW4234" s="55" t="s">
        <v>1566</v>
      </c>
      <c r="EX4234" s="55" t="s">
        <v>2016</v>
      </c>
      <c r="EY4234" s="55">
        <v>11</v>
      </c>
      <c r="EZ4234" s="55">
        <v>0</v>
      </c>
      <c r="FA4234" s="55">
        <v>1994</v>
      </c>
      <c r="FB4234" s="55" t="s">
        <v>1361</v>
      </c>
      <c r="FC4234" s="55" t="s">
        <v>1258</v>
      </c>
      <c r="FD4234" s="55">
        <v>3.5</v>
      </c>
      <c r="FF4234" s="55">
        <v>4227</v>
      </c>
      <c r="FG4234" s="55" t="s">
        <v>1359</v>
      </c>
      <c r="FH4234" s="55" t="s">
        <v>1343</v>
      </c>
      <c r="FI4234" s="55">
        <v>2</v>
      </c>
      <c r="FJ4234" s="55">
        <v>260000</v>
      </c>
      <c r="FK4234" s="55" t="s">
        <v>1249</v>
      </c>
      <c r="FL4234" s="55">
        <v>0.3</v>
      </c>
    </row>
    <row r="4235" ht="14.25" customHeight="1" outlineLevel="1" spans="152:168">
      <c r="EV4235" s="55">
        <v>4228</v>
      </c>
      <c r="EW4235" s="55" t="s">
        <v>1566</v>
      </c>
      <c r="EX4235" s="55" t="s">
        <v>2016</v>
      </c>
      <c r="EY4235" s="55">
        <v>11</v>
      </c>
      <c r="EZ4235" s="55">
        <v>1995</v>
      </c>
      <c r="FA4235" s="55">
        <v>2999</v>
      </c>
      <c r="FB4235" s="55" t="s">
        <v>1361</v>
      </c>
      <c r="FC4235" s="55" t="s">
        <v>1258</v>
      </c>
      <c r="FD4235" s="55">
        <v>3.5</v>
      </c>
      <c r="FF4235" s="55">
        <v>4228</v>
      </c>
      <c r="FG4235" s="55" t="s">
        <v>1359</v>
      </c>
      <c r="FH4235" s="55" t="s">
        <v>1343</v>
      </c>
      <c r="FI4235" s="55">
        <v>2</v>
      </c>
      <c r="FJ4235" s="55">
        <v>400000</v>
      </c>
      <c r="FK4235" s="55" t="s">
        <v>1249</v>
      </c>
      <c r="FL4235" s="55">
        <v>0.3</v>
      </c>
    </row>
    <row r="4236" ht="14.25" customHeight="1" outlineLevel="1" spans="152:168">
      <c r="EV4236" s="55">
        <v>4229</v>
      </c>
      <c r="EW4236" s="55" t="s">
        <v>1566</v>
      </c>
      <c r="EX4236" s="55" t="s">
        <v>2016</v>
      </c>
      <c r="EY4236" s="55">
        <v>2</v>
      </c>
      <c r="EZ4236" s="55">
        <v>0</v>
      </c>
      <c r="FA4236" s="55">
        <v>1994</v>
      </c>
      <c r="FB4236" s="55" t="s">
        <v>1361</v>
      </c>
      <c r="FC4236" s="55" t="s">
        <v>1258</v>
      </c>
      <c r="FD4236" s="55">
        <v>2.5</v>
      </c>
      <c r="FF4236" s="55">
        <v>4229</v>
      </c>
      <c r="FG4236" s="55" t="s">
        <v>1359</v>
      </c>
      <c r="FH4236" s="55" t="s">
        <v>1343</v>
      </c>
      <c r="FI4236" s="55">
        <v>2</v>
      </c>
      <c r="FJ4236" s="55">
        <v>530000</v>
      </c>
      <c r="FK4236" s="55" t="s">
        <v>1249</v>
      </c>
      <c r="FL4236" s="55">
        <v>0.3</v>
      </c>
    </row>
    <row r="4237" ht="14.25" customHeight="1" outlineLevel="1" spans="152:168">
      <c r="EV4237" s="55">
        <v>4230</v>
      </c>
      <c r="EW4237" s="55" t="s">
        <v>1566</v>
      </c>
      <c r="EX4237" s="55" t="s">
        <v>2016</v>
      </c>
      <c r="EY4237" s="55">
        <v>2</v>
      </c>
      <c r="EZ4237" s="55">
        <v>1995</v>
      </c>
      <c r="FA4237" s="55">
        <v>2999</v>
      </c>
      <c r="FB4237" s="55" t="s">
        <v>1361</v>
      </c>
      <c r="FC4237" s="55" t="s">
        <v>1258</v>
      </c>
      <c r="FD4237" s="55">
        <v>2.5</v>
      </c>
      <c r="FF4237" s="55">
        <v>4230</v>
      </c>
      <c r="FG4237" s="55" t="s">
        <v>1359</v>
      </c>
      <c r="FH4237" s="55" t="s">
        <v>1343</v>
      </c>
      <c r="FI4237" s="55">
        <v>2</v>
      </c>
      <c r="FJ4237" s="55">
        <v>540000</v>
      </c>
      <c r="FK4237" s="55" t="s">
        <v>1249</v>
      </c>
      <c r="FL4237" s="55">
        <v>0.3</v>
      </c>
    </row>
    <row r="4238" ht="14.25" customHeight="1" outlineLevel="1" spans="152:168">
      <c r="EV4238" s="55">
        <v>4231</v>
      </c>
      <c r="EW4238" s="55" t="s">
        <v>1566</v>
      </c>
      <c r="EX4238" s="55" t="s">
        <v>2016</v>
      </c>
      <c r="EY4238" s="55">
        <v>5</v>
      </c>
      <c r="EZ4238" s="55">
        <v>0</v>
      </c>
      <c r="FA4238" s="55">
        <v>1994</v>
      </c>
      <c r="FB4238" s="55" t="s">
        <v>1361</v>
      </c>
      <c r="FC4238" s="55" t="s">
        <v>1258</v>
      </c>
      <c r="FD4238" s="55">
        <v>3.5</v>
      </c>
      <c r="FF4238" s="55">
        <v>4231</v>
      </c>
      <c r="FG4238" s="55" t="s">
        <v>1359</v>
      </c>
      <c r="FH4238" s="55" t="s">
        <v>1343</v>
      </c>
      <c r="FI4238" s="55">
        <v>3</v>
      </c>
      <c r="FJ4238" s="55">
        <v>0</v>
      </c>
      <c r="FK4238" s="55" t="s">
        <v>1249</v>
      </c>
      <c r="FL4238" s="55">
        <v>0.33</v>
      </c>
    </row>
    <row r="4239" ht="14.25" customHeight="1" outlineLevel="1" spans="152:168">
      <c r="EV4239" s="55">
        <v>4232</v>
      </c>
      <c r="EW4239" s="55" t="s">
        <v>1566</v>
      </c>
      <c r="EX4239" s="55" t="s">
        <v>2016</v>
      </c>
      <c r="EY4239" s="55">
        <v>5</v>
      </c>
      <c r="EZ4239" s="55">
        <v>1995</v>
      </c>
      <c r="FA4239" s="55">
        <v>2999</v>
      </c>
      <c r="FB4239" s="55" t="s">
        <v>1361</v>
      </c>
      <c r="FC4239" s="55" t="s">
        <v>1258</v>
      </c>
      <c r="FD4239" s="55">
        <v>3.5</v>
      </c>
      <c r="FF4239" s="55">
        <v>4232</v>
      </c>
      <c r="FG4239" s="55" t="s">
        <v>1359</v>
      </c>
      <c r="FH4239" s="55" t="s">
        <v>1343</v>
      </c>
      <c r="FI4239" s="55">
        <v>3</v>
      </c>
      <c r="FJ4239" s="55">
        <v>1000</v>
      </c>
      <c r="FK4239" s="55" t="s">
        <v>1249</v>
      </c>
      <c r="FL4239" s="55">
        <v>0.32</v>
      </c>
    </row>
    <row r="4240" ht="14.25" customHeight="1" outlineLevel="1" spans="152:168">
      <c r="EV4240" s="55">
        <v>4233</v>
      </c>
      <c r="EW4240" s="55" t="s">
        <v>1566</v>
      </c>
      <c r="EX4240" s="55" t="s">
        <v>2016</v>
      </c>
      <c r="EY4240" s="55">
        <v>6</v>
      </c>
      <c r="EZ4240" s="55">
        <v>0</v>
      </c>
      <c r="FA4240" s="55">
        <v>1994</v>
      </c>
      <c r="FB4240" s="55" t="s">
        <v>1361</v>
      </c>
      <c r="FC4240" s="55" t="s">
        <v>1258</v>
      </c>
      <c r="FD4240" s="55">
        <v>4</v>
      </c>
      <c r="FF4240" s="55">
        <v>4233</v>
      </c>
      <c r="FG4240" s="55" t="s">
        <v>1359</v>
      </c>
      <c r="FH4240" s="55" t="s">
        <v>1343</v>
      </c>
      <c r="FI4240" s="55">
        <v>3</v>
      </c>
      <c r="FJ4240" s="55">
        <v>2500</v>
      </c>
      <c r="FK4240" s="55" t="s">
        <v>1249</v>
      </c>
      <c r="FL4240" s="55">
        <v>0.3</v>
      </c>
    </row>
    <row r="4241" ht="14.25" customHeight="1" outlineLevel="1" spans="152:168">
      <c r="EV4241" s="55">
        <v>4234</v>
      </c>
      <c r="EW4241" s="55" t="s">
        <v>1566</v>
      </c>
      <c r="EX4241" s="55" t="s">
        <v>2016</v>
      </c>
      <c r="EY4241" s="55">
        <v>6</v>
      </c>
      <c r="EZ4241" s="55">
        <v>1995</v>
      </c>
      <c r="FA4241" s="55">
        <v>2999</v>
      </c>
      <c r="FB4241" s="55" t="s">
        <v>1361</v>
      </c>
      <c r="FC4241" s="55" t="s">
        <v>1258</v>
      </c>
      <c r="FD4241" s="55">
        <v>4</v>
      </c>
      <c r="FF4241" s="55">
        <v>4234</v>
      </c>
      <c r="FG4241" s="55" t="s">
        <v>1359</v>
      </c>
      <c r="FH4241" s="55" t="s">
        <v>1343</v>
      </c>
      <c r="FI4241" s="55">
        <v>3</v>
      </c>
      <c r="FJ4241" s="55">
        <v>5000</v>
      </c>
      <c r="FK4241" s="55" t="s">
        <v>1249</v>
      </c>
      <c r="FL4241" s="55">
        <v>0.3</v>
      </c>
    </row>
    <row r="4242" ht="14.25" customHeight="1" outlineLevel="1" spans="152:168">
      <c r="EV4242" s="55">
        <v>4235</v>
      </c>
      <c r="EW4242" s="55" t="s">
        <v>1566</v>
      </c>
      <c r="EX4242" s="55" t="s">
        <v>2016</v>
      </c>
      <c r="EY4242" s="55">
        <v>7</v>
      </c>
      <c r="EZ4242" s="55">
        <v>0</v>
      </c>
      <c r="FA4242" s="55">
        <v>1994</v>
      </c>
      <c r="FB4242" s="55" t="s">
        <v>1361</v>
      </c>
      <c r="FC4242" s="55" t="s">
        <v>1258</v>
      </c>
      <c r="FD4242" s="55">
        <v>3.5</v>
      </c>
      <c r="FF4242" s="55">
        <v>4235</v>
      </c>
      <c r="FG4242" s="55" t="s">
        <v>1359</v>
      </c>
      <c r="FH4242" s="55" t="s">
        <v>1343</v>
      </c>
      <c r="FI4242" s="55">
        <v>3</v>
      </c>
      <c r="FJ4242" s="55">
        <v>10000</v>
      </c>
      <c r="FK4242" s="55" t="s">
        <v>1249</v>
      </c>
      <c r="FL4242" s="55">
        <v>0.3</v>
      </c>
    </row>
    <row r="4243" ht="14.25" customHeight="1" outlineLevel="1" spans="152:168">
      <c r="EV4243" s="55">
        <v>4236</v>
      </c>
      <c r="EW4243" s="55" t="s">
        <v>1566</v>
      </c>
      <c r="EX4243" s="55" t="s">
        <v>2016</v>
      </c>
      <c r="EY4243" s="55">
        <v>7</v>
      </c>
      <c r="EZ4243" s="55">
        <v>1995</v>
      </c>
      <c r="FA4243" s="55">
        <v>2999</v>
      </c>
      <c r="FB4243" s="55" t="s">
        <v>1361</v>
      </c>
      <c r="FC4243" s="55" t="s">
        <v>1258</v>
      </c>
      <c r="FD4243" s="55">
        <v>3.5</v>
      </c>
      <c r="FF4243" s="55">
        <v>4236</v>
      </c>
      <c r="FG4243" s="55" t="s">
        <v>1359</v>
      </c>
      <c r="FH4243" s="55" t="s">
        <v>1343</v>
      </c>
      <c r="FI4243" s="55">
        <v>3</v>
      </c>
      <c r="FJ4243" s="55">
        <v>25000</v>
      </c>
      <c r="FK4243" s="55" t="s">
        <v>1249</v>
      </c>
      <c r="FL4243" s="55">
        <v>0.3</v>
      </c>
    </row>
    <row r="4244" ht="14.25" customHeight="1" outlineLevel="1" spans="152:168">
      <c r="EV4244" s="55">
        <v>4237</v>
      </c>
      <c r="EW4244" s="55" t="s">
        <v>1566</v>
      </c>
      <c r="EX4244" s="55" t="s">
        <v>2016</v>
      </c>
      <c r="EY4244" s="55">
        <v>8</v>
      </c>
      <c r="EZ4244" s="55">
        <v>0</v>
      </c>
      <c r="FA4244" s="55">
        <v>1994</v>
      </c>
      <c r="FB4244" s="55" t="s">
        <v>1361</v>
      </c>
      <c r="FC4244" s="55" t="s">
        <v>1258</v>
      </c>
      <c r="FD4244" s="55">
        <v>4</v>
      </c>
      <c r="FF4244" s="55">
        <v>4237</v>
      </c>
      <c r="FG4244" s="55" t="s">
        <v>1359</v>
      </c>
      <c r="FH4244" s="55" t="s">
        <v>1343</v>
      </c>
      <c r="FI4244" s="55">
        <v>3</v>
      </c>
      <c r="FJ4244" s="55">
        <v>50000</v>
      </c>
      <c r="FK4244" s="55" t="s">
        <v>1249</v>
      </c>
      <c r="FL4244" s="55">
        <v>0.3</v>
      </c>
    </row>
    <row r="4245" ht="14.25" customHeight="1" outlineLevel="1" spans="152:168">
      <c r="EV4245" s="55">
        <v>4238</v>
      </c>
      <c r="EW4245" s="55" t="s">
        <v>1566</v>
      </c>
      <c r="EX4245" s="55" t="s">
        <v>2016</v>
      </c>
      <c r="EY4245" s="55">
        <v>8</v>
      </c>
      <c r="EZ4245" s="55">
        <v>1995</v>
      </c>
      <c r="FA4245" s="55">
        <v>2999</v>
      </c>
      <c r="FB4245" s="55" t="s">
        <v>1361</v>
      </c>
      <c r="FC4245" s="55" t="s">
        <v>1258</v>
      </c>
      <c r="FD4245" s="55">
        <v>4</v>
      </c>
      <c r="FF4245" s="55">
        <v>4238</v>
      </c>
      <c r="FG4245" s="55" t="s">
        <v>1359</v>
      </c>
      <c r="FH4245" s="55" t="s">
        <v>1343</v>
      </c>
      <c r="FI4245" s="55">
        <v>3</v>
      </c>
      <c r="FJ4245" s="55">
        <v>80000</v>
      </c>
      <c r="FK4245" s="55" t="s">
        <v>1249</v>
      </c>
      <c r="FL4245" s="55">
        <v>0.3</v>
      </c>
    </row>
    <row r="4246" ht="14.25" customHeight="1" outlineLevel="1" spans="152:168">
      <c r="EV4246" s="55">
        <v>4239</v>
      </c>
      <c r="EW4246" s="55" t="s">
        <v>1566</v>
      </c>
      <c r="EX4246" s="55" t="s">
        <v>2016</v>
      </c>
      <c r="EY4246" s="55">
        <v>9</v>
      </c>
      <c r="EZ4246" s="55">
        <v>0</v>
      </c>
      <c r="FA4246" s="55">
        <v>1994</v>
      </c>
      <c r="FB4246" s="55" t="s">
        <v>1361</v>
      </c>
      <c r="FC4246" s="55" t="s">
        <v>1258</v>
      </c>
      <c r="FD4246" s="55">
        <v>4.5</v>
      </c>
      <c r="FF4246" s="55">
        <v>4239</v>
      </c>
      <c r="FG4246" s="55" t="s">
        <v>1359</v>
      </c>
      <c r="FH4246" s="55" t="s">
        <v>1343</v>
      </c>
      <c r="FI4246" s="55">
        <v>3</v>
      </c>
      <c r="FJ4246" s="55">
        <v>130000</v>
      </c>
      <c r="FK4246" s="55" t="s">
        <v>1249</v>
      </c>
      <c r="FL4246" s="55">
        <v>0.3</v>
      </c>
    </row>
    <row r="4247" ht="14.25" customHeight="1" outlineLevel="1" spans="152:168">
      <c r="EV4247" s="55">
        <v>4240</v>
      </c>
      <c r="EW4247" s="55" t="s">
        <v>1566</v>
      </c>
      <c r="EX4247" s="55" t="s">
        <v>2016</v>
      </c>
      <c r="EY4247" s="55">
        <v>9</v>
      </c>
      <c r="EZ4247" s="55">
        <v>1995</v>
      </c>
      <c r="FA4247" s="55">
        <v>2999</v>
      </c>
      <c r="FB4247" s="55" t="s">
        <v>1361</v>
      </c>
      <c r="FC4247" s="55" t="s">
        <v>1258</v>
      </c>
      <c r="FD4247" s="55">
        <v>4.5</v>
      </c>
      <c r="FF4247" s="55">
        <v>4240</v>
      </c>
      <c r="FG4247" s="55" t="s">
        <v>1359</v>
      </c>
      <c r="FH4247" s="55" t="s">
        <v>1343</v>
      </c>
      <c r="FI4247" s="55">
        <v>3</v>
      </c>
      <c r="FJ4247" s="55">
        <v>260000</v>
      </c>
      <c r="FK4247" s="55" t="s">
        <v>1249</v>
      </c>
      <c r="FL4247" s="55">
        <v>0.3</v>
      </c>
    </row>
    <row r="4248" ht="14.25" customHeight="1" outlineLevel="1" spans="152:168">
      <c r="EV4248" s="55">
        <v>4241</v>
      </c>
      <c r="EW4248" s="55" t="s">
        <v>1566</v>
      </c>
      <c r="EX4248" s="55" t="s">
        <v>1263</v>
      </c>
      <c r="EY4248" s="55">
        <v>1</v>
      </c>
      <c r="EZ4248" s="55">
        <v>0</v>
      </c>
      <c r="FA4248" s="55">
        <v>1994</v>
      </c>
      <c r="FB4248" s="55" t="s">
        <v>1361</v>
      </c>
      <c r="FC4248" s="55" t="s">
        <v>1258</v>
      </c>
      <c r="FD4248" s="55">
        <v>5.25</v>
      </c>
      <c r="FF4248" s="55">
        <v>4241</v>
      </c>
      <c r="FG4248" s="55" t="s">
        <v>1359</v>
      </c>
      <c r="FH4248" s="55" t="s">
        <v>1343</v>
      </c>
      <c r="FI4248" s="55">
        <v>3</v>
      </c>
      <c r="FJ4248" s="55">
        <v>400000</v>
      </c>
      <c r="FK4248" s="55" t="s">
        <v>1249</v>
      </c>
      <c r="FL4248" s="55">
        <v>0.3</v>
      </c>
    </row>
    <row r="4249" ht="14.25" customHeight="1" outlineLevel="1" spans="152:168">
      <c r="EV4249" s="55">
        <v>4242</v>
      </c>
      <c r="EW4249" s="55" t="s">
        <v>1566</v>
      </c>
      <c r="EX4249" s="55" t="s">
        <v>1263</v>
      </c>
      <c r="EY4249" s="55">
        <v>1</v>
      </c>
      <c r="EZ4249" s="55">
        <v>1995</v>
      </c>
      <c r="FA4249" s="55">
        <v>2999</v>
      </c>
      <c r="FB4249" s="55" t="s">
        <v>1361</v>
      </c>
      <c r="FC4249" s="55" t="s">
        <v>1258</v>
      </c>
      <c r="FD4249" s="55">
        <v>6</v>
      </c>
      <c r="FF4249" s="55">
        <v>4242</v>
      </c>
      <c r="FG4249" s="55" t="s">
        <v>1359</v>
      </c>
      <c r="FH4249" s="55" t="s">
        <v>1343</v>
      </c>
      <c r="FI4249" s="55">
        <v>3</v>
      </c>
      <c r="FJ4249" s="55">
        <v>530000</v>
      </c>
      <c r="FK4249" s="55" t="s">
        <v>1249</v>
      </c>
      <c r="FL4249" s="55">
        <v>0.3</v>
      </c>
    </row>
    <row r="4250" ht="14.25" customHeight="1" outlineLevel="1" spans="152:168">
      <c r="EV4250" s="55">
        <v>4243</v>
      </c>
      <c r="EW4250" s="55" t="s">
        <v>1566</v>
      </c>
      <c r="EX4250" s="55" t="s">
        <v>1263</v>
      </c>
      <c r="EY4250" s="55">
        <v>10</v>
      </c>
      <c r="EZ4250" s="55">
        <v>0</v>
      </c>
      <c r="FA4250" s="55">
        <v>1994</v>
      </c>
      <c r="FB4250" s="55" t="s">
        <v>1361</v>
      </c>
      <c r="FC4250" s="55" t="s">
        <v>1258</v>
      </c>
      <c r="FD4250" s="55">
        <v>6</v>
      </c>
      <c r="FF4250" s="55">
        <v>4243</v>
      </c>
      <c r="FG4250" s="55" t="s">
        <v>1359</v>
      </c>
      <c r="FH4250" s="55" t="s">
        <v>1343</v>
      </c>
      <c r="FI4250" s="55">
        <v>3</v>
      </c>
      <c r="FJ4250" s="55">
        <v>540000</v>
      </c>
      <c r="FK4250" s="55" t="s">
        <v>1249</v>
      </c>
      <c r="FL4250" s="55">
        <v>0.3</v>
      </c>
    </row>
    <row r="4251" ht="14.25" customHeight="1" outlineLevel="1" spans="152:168">
      <c r="EV4251" s="55">
        <v>4244</v>
      </c>
      <c r="EW4251" s="55" t="s">
        <v>1566</v>
      </c>
      <c r="EX4251" s="55" t="s">
        <v>1263</v>
      </c>
      <c r="EY4251" s="55">
        <v>10</v>
      </c>
      <c r="EZ4251" s="55">
        <v>1995</v>
      </c>
      <c r="FA4251" s="55">
        <v>2999</v>
      </c>
      <c r="FB4251" s="55" t="s">
        <v>1361</v>
      </c>
      <c r="FC4251" s="55" t="s">
        <v>1258</v>
      </c>
      <c r="FD4251" s="55">
        <v>6</v>
      </c>
      <c r="FF4251" s="55">
        <v>4244</v>
      </c>
      <c r="FG4251" s="55" t="s">
        <v>1359</v>
      </c>
      <c r="FH4251" s="55" t="s">
        <v>1260</v>
      </c>
      <c r="FI4251" s="55">
        <v>1</v>
      </c>
      <c r="FJ4251" s="55">
        <v>0</v>
      </c>
      <c r="FK4251" s="55" t="s">
        <v>1249</v>
      </c>
      <c r="FL4251" s="55">
        <v>5</v>
      </c>
    </row>
    <row r="4252" ht="14.25" customHeight="1" outlineLevel="1" spans="152:168">
      <c r="EV4252" s="55">
        <v>4245</v>
      </c>
      <c r="EW4252" s="55" t="s">
        <v>1566</v>
      </c>
      <c r="EX4252" s="55" t="s">
        <v>1263</v>
      </c>
      <c r="EY4252" s="55">
        <v>11</v>
      </c>
      <c r="EZ4252" s="55">
        <v>0</v>
      </c>
      <c r="FA4252" s="55">
        <v>1994</v>
      </c>
      <c r="FB4252" s="55" t="s">
        <v>1361</v>
      </c>
      <c r="FC4252" s="55" t="s">
        <v>1258</v>
      </c>
      <c r="FD4252" s="55">
        <v>6</v>
      </c>
      <c r="FF4252" s="55">
        <v>4245</v>
      </c>
      <c r="FG4252" s="55" t="s">
        <v>1359</v>
      </c>
      <c r="FH4252" s="55" t="s">
        <v>1260</v>
      </c>
      <c r="FI4252" s="55">
        <v>1</v>
      </c>
      <c r="FJ4252" s="55">
        <v>1000</v>
      </c>
      <c r="FK4252" s="55" t="s">
        <v>1249</v>
      </c>
      <c r="FL4252" s="55">
        <v>5</v>
      </c>
    </row>
    <row r="4253" ht="14.25" customHeight="1" outlineLevel="1" spans="152:168">
      <c r="EV4253" s="55">
        <v>4246</v>
      </c>
      <c r="EW4253" s="55" t="s">
        <v>1566</v>
      </c>
      <c r="EX4253" s="55" t="s">
        <v>1263</v>
      </c>
      <c r="EY4253" s="55">
        <v>11</v>
      </c>
      <c r="EZ4253" s="55">
        <v>1995</v>
      </c>
      <c r="FA4253" s="55">
        <v>2999</v>
      </c>
      <c r="FB4253" s="55" t="s">
        <v>1361</v>
      </c>
      <c r="FC4253" s="55" t="s">
        <v>1258</v>
      </c>
      <c r="FD4253" s="55">
        <v>6</v>
      </c>
      <c r="FF4253" s="55">
        <v>4246</v>
      </c>
      <c r="FG4253" s="55" t="s">
        <v>1359</v>
      </c>
      <c r="FH4253" s="55" t="s">
        <v>1260</v>
      </c>
      <c r="FI4253" s="55">
        <v>1</v>
      </c>
      <c r="FJ4253" s="55">
        <v>2500</v>
      </c>
      <c r="FK4253" s="55" t="s">
        <v>1249</v>
      </c>
      <c r="FL4253" s="55">
        <v>5</v>
      </c>
    </row>
    <row r="4254" ht="14.25" customHeight="1" outlineLevel="1" spans="152:168">
      <c r="EV4254" s="55">
        <v>4247</v>
      </c>
      <c r="EW4254" s="55" t="s">
        <v>1566</v>
      </c>
      <c r="EX4254" s="55" t="s">
        <v>1263</v>
      </c>
      <c r="EY4254" s="55">
        <v>12</v>
      </c>
      <c r="EZ4254" s="55">
        <v>0</v>
      </c>
      <c r="FA4254" s="55">
        <v>1994</v>
      </c>
      <c r="FB4254" s="55" t="s">
        <v>1361</v>
      </c>
      <c r="FC4254" s="55" t="s">
        <v>1258</v>
      </c>
      <c r="FD4254" s="55">
        <v>6</v>
      </c>
      <c r="FF4254" s="55">
        <v>4247</v>
      </c>
      <c r="FG4254" s="55" t="s">
        <v>1359</v>
      </c>
      <c r="FH4254" s="55" t="s">
        <v>1260</v>
      </c>
      <c r="FI4254" s="55">
        <v>1</v>
      </c>
      <c r="FJ4254" s="55">
        <v>5000</v>
      </c>
      <c r="FK4254" s="55" t="s">
        <v>1249</v>
      </c>
      <c r="FL4254" s="55">
        <v>5</v>
      </c>
    </row>
    <row r="4255" ht="14.25" customHeight="1" outlineLevel="1" spans="152:168">
      <c r="EV4255" s="55">
        <v>4248</v>
      </c>
      <c r="EW4255" s="55" t="s">
        <v>1566</v>
      </c>
      <c r="EX4255" s="55" t="s">
        <v>1263</v>
      </c>
      <c r="EY4255" s="55">
        <v>12</v>
      </c>
      <c r="EZ4255" s="55">
        <v>1995</v>
      </c>
      <c r="FA4255" s="55">
        <v>2999</v>
      </c>
      <c r="FB4255" s="55" t="s">
        <v>1361</v>
      </c>
      <c r="FC4255" s="55" t="s">
        <v>1258</v>
      </c>
      <c r="FD4255" s="55">
        <v>6</v>
      </c>
      <c r="FF4255" s="55">
        <v>4248</v>
      </c>
      <c r="FG4255" s="55" t="s">
        <v>1359</v>
      </c>
      <c r="FH4255" s="55" t="s">
        <v>1260</v>
      </c>
      <c r="FI4255" s="55">
        <v>1</v>
      </c>
      <c r="FJ4255" s="55">
        <v>10000</v>
      </c>
      <c r="FK4255" s="55" t="s">
        <v>1249</v>
      </c>
      <c r="FL4255" s="55">
        <v>5</v>
      </c>
    </row>
    <row r="4256" ht="14.25" customHeight="1" outlineLevel="1" spans="152:168">
      <c r="EV4256" s="55">
        <v>4249</v>
      </c>
      <c r="EW4256" s="55" t="s">
        <v>1566</v>
      </c>
      <c r="EX4256" s="55" t="s">
        <v>1263</v>
      </c>
      <c r="EY4256" s="55">
        <v>13</v>
      </c>
      <c r="EZ4256" s="55">
        <v>0</v>
      </c>
      <c r="FA4256" s="55">
        <v>1994</v>
      </c>
      <c r="FB4256" s="55" t="s">
        <v>1361</v>
      </c>
      <c r="FC4256" s="55" t="s">
        <v>1258</v>
      </c>
      <c r="FD4256" s="55">
        <v>6</v>
      </c>
      <c r="FF4256" s="55">
        <v>4249</v>
      </c>
      <c r="FG4256" s="55" t="s">
        <v>1359</v>
      </c>
      <c r="FH4256" s="55" t="s">
        <v>1260</v>
      </c>
      <c r="FI4256" s="55">
        <v>1</v>
      </c>
      <c r="FJ4256" s="55">
        <v>25000</v>
      </c>
      <c r="FK4256" s="55" t="s">
        <v>1249</v>
      </c>
      <c r="FL4256" s="55">
        <v>5</v>
      </c>
    </row>
    <row r="4257" ht="14.25" customHeight="1" outlineLevel="1" spans="152:168">
      <c r="EV4257" s="55">
        <v>4250</v>
      </c>
      <c r="EW4257" s="55" t="s">
        <v>1566</v>
      </c>
      <c r="EX4257" s="55" t="s">
        <v>1263</v>
      </c>
      <c r="EY4257" s="55">
        <v>13</v>
      </c>
      <c r="EZ4257" s="55">
        <v>1995</v>
      </c>
      <c r="FA4257" s="55">
        <v>2999</v>
      </c>
      <c r="FB4257" s="55" t="s">
        <v>1361</v>
      </c>
      <c r="FC4257" s="55" t="s">
        <v>1258</v>
      </c>
      <c r="FD4257" s="55">
        <v>6</v>
      </c>
      <c r="FF4257" s="55">
        <v>4250</v>
      </c>
      <c r="FG4257" s="55" t="s">
        <v>1359</v>
      </c>
      <c r="FH4257" s="55" t="s">
        <v>1260</v>
      </c>
      <c r="FI4257" s="55">
        <v>1</v>
      </c>
      <c r="FJ4257" s="55">
        <v>50000</v>
      </c>
      <c r="FK4257" s="55" t="s">
        <v>1249</v>
      </c>
      <c r="FL4257" s="55">
        <v>5</v>
      </c>
    </row>
    <row r="4258" ht="14.25" customHeight="1" outlineLevel="1" spans="152:168">
      <c r="EV4258" s="55">
        <v>4251</v>
      </c>
      <c r="EW4258" s="55" t="s">
        <v>1566</v>
      </c>
      <c r="EX4258" s="55" t="s">
        <v>1263</v>
      </c>
      <c r="EY4258" s="55">
        <v>14</v>
      </c>
      <c r="EZ4258" s="55">
        <v>0</v>
      </c>
      <c r="FA4258" s="55">
        <v>1994</v>
      </c>
      <c r="FB4258" s="55" t="s">
        <v>1361</v>
      </c>
      <c r="FC4258" s="55" t="s">
        <v>1258</v>
      </c>
      <c r="FD4258" s="55">
        <v>8</v>
      </c>
      <c r="FF4258" s="55">
        <v>4251</v>
      </c>
      <c r="FG4258" s="55" t="s">
        <v>1359</v>
      </c>
      <c r="FH4258" s="55" t="s">
        <v>1260</v>
      </c>
      <c r="FI4258" s="55">
        <v>1</v>
      </c>
      <c r="FJ4258" s="55">
        <v>80000</v>
      </c>
      <c r="FK4258" s="55" t="s">
        <v>1249</v>
      </c>
      <c r="FL4258" s="55">
        <v>5</v>
      </c>
    </row>
    <row r="4259" ht="14.25" customHeight="1" outlineLevel="1" spans="152:168">
      <c r="EV4259" s="55">
        <v>4252</v>
      </c>
      <c r="EW4259" s="55" t="s">
        <v>1566</v>
      </c>
      <c r="EX4259" s="55" t="s">
        <v>1263</v>
      </c>
      <c r="EY4259" s="55">
        <v>14</v>
      </c>
      <c r="EZ4259" s="55">
        <v>1995</v>
      </c>
      <c r="FA4259" s="55">
        <v>2999</v>
      </c>
      <c r="FB4259" s="55" t="s">
        <v>1361</v>
      </c>
      <c r="FC4259" s="55" t="s">
        <v>1258</v>
      </c>
      <c r="FD4259" s="55">
        <v>8</v>
      </c>
      <c r="FF4259" s="55">
        <v>4252</v>
      </c>
      <c r="FG4259" s="55" t="s">
        <v>1359</v>
      </c>
      <c r="FH4259" s="55" t="s">
        <v>1260</v>
      </c>
      <c r="FI4259" s="55">
        <v>1</v>
      </c>
      <c r="FJ4259" s="55">
        <v>130000</v>
      </c>
      <c r="FK4259" s="55" t="s">
        <v>1249</v>
      </c>
      <c r="FL4259" s="55">
        <v>5</v>
      </c>
    </row>
    <row r="4260" ht="14.25" customHeight="1" outlineLevel="1" spans="152:168">
      <c r="EV4260" s="55">
        <v>4253</v>
      </c>
      <c r="EW4260" s="55" t="s">
        <v>1566</v>
      </c>
      <c r="EX4260" s="55" t="s">
        <v>1263</v>
      </c>
      <c r="EY4260" s="55">
        <v>2</v>
      </c>
      <c r="EZ4260" s="55">
        <v>0</v>
      </c>
      <c r="FA4260" s="55">
        <v>1994</v>
      </c>
      <c r="FB4260" s="55" t="s">
        <v>1361</v>
      </c>
      <c r="FC4260" s="55" t="s">
        <v>1258</v>
      </c>
      <c r="FD4260" s="55">
        <v>5.25</v>
      </c>
      <c r="FF4260" s="55">
        <v>4253</v>
      </c>
      <c r="FG4260" s="55" t="s">
        <v>1359</v>
      </c>
      <c r="FH4260" s="55" t="s">
        <v>1260</v>
      </c>
      <c r="FI4260" s="55">
        <v>1</v>
      </c>
      <c r="FJ4260" s="55">
        <v>260000</v>
      </c>
      <c r="FK4260" s="55" t="s">
        <v>1249</v>
      </c>
      <c r="FL4260" s="55">
        <v>5</v>
      </c>
    </row>
    <row r="4261" ht="14.25" customHeight="1" outlineLevel="1" spans="152:168">
      <c r="EV4261" s="55">
        <v>4254</v>
      </c>
      <c r="EW4261" s="55" t="s">
        <v>1566</v>
      </c>
      <c r="EX4261" s="55" t="s">
        <v>1263</v>
      </c>
      <c r="EY4261" s="55">
        <v>2</v>
      </c>
      <c r="EZ4261" s="55">
        <v>1995</v>
      </c>
      <c r="FA4261" s="55">
        <v>2999</v>
      </c>
      <c r="FB4261" s="55" t="s">
        <v>1361</v>
      </c>
      <c r="FC4261" s="55" t="s">
        <v>1258</v>
      </c>
      <c r="FD4261" s="55">
        <v>6</v>
      </c>
      <c r="FF4261" s="55">
        <v>4254</v>
      </c>
      <c r="FG4261" s="55" t="s">
        <v>1359</v>
      </c>
      <c r="FH4261" s="55" t="s">
        <v>1260</v>
      </c>
      <c r="FI4261" s="55">
        <v>1</v>
      </c>
      <c r="FJ4261" s="55">
        <v>400000</v>
      </c>
      <c r="FK4261" s="55" t="s">
        <v>1249</v>
      </c>
      <c r="FL4261" s="55">
        <v>5</v>
      </c>
    </row>
    <row r="4262" ht="14.25" customHeight="1" outlineLevel="1" spans="152:168">
      <c r="EV4262" s="55">
        <v>4255</v>
      </c>
      <c r="EW4262" s="55" t="s">
        <v>1566</v>
      </c>
      <c r="EX4262" s="55" t="s">
        <v>1263</v>
      </c>
      <c r="EY4262" s="55">
        <v>3</v>
      </c>
      <c r="EZ4262" s="55">
        <v>0</v>
      </c>
      <c r="FA4262" s="55">
        <v>1994</v>
      </c>
      <c r="FB4262" s="55" t="s">
        <v>1361</v>
      </c>
      <c r="FC4262" s="55" t="s">
        <v>1258</v>
      </c>
      <c r="FD4262" s="55">
        <v>5.25</v>
      </c>
      <c r="FF4262" s="55">
        <v>4255</v>
      </c>
      <c r="FG4262" s="55" t="s">
        <v>1359</v>
      </c>
      <c r="FH4262" s="55" t="s">
        <v>1260</v>
      </c>
      <c r="FI4262" s="55">
        <v>1</v>
      </c>
      <c r="FJ4262" s="55">
        <v>530000</v>
      </c>
      <c r="FK4262" s="55" t="s">
        <v>1249</v>
      </c>
      <c r="FL4262" s="55">
        <v>5</v>
      </c>
    </row>
    <row r="4263" ht="14.25" customHeight="1" outlineLevel="1" spans="152:168">
      <c r="EV4263" s="55">
        <v>4256</v>
      </c>
      <c r="EW4263" s="55" t="s">
        <v>1566</v>
      </c>
      <c r="EX4263" s="55" t="s">
        <v>1263</v>
      </c>
      <c r="EY4263" s="55">
        <v>3</v>
      </c>
      <c r="EZ4263" s="55">
        <v>1995</v>
      </c>
      <c r="FA4263" s="55">
        <v>2999</v>
      </c>
      <c r="FB4263" s="55" t="s">
        <v>1361</v>
      </c>
      <c r="FC4263" s="55" t="s">
        <v>1258</v>
      </c>
      <c r="FD4263" s="55">
        <v>6</v>
      </c>
      <c r="FF4263" s="55">
        <v>4256</v>
      </c>
      <c r="FG4263" s="55" t="s">
        <v>1359</v>
      </c>
      <c r="FH4263" s="55" t="s">
        <v>1260</v>
      </c>
      <c r="FI4263" s="55">
        <v>1</v>
      </c>
      <c r="FJ4263" s="55">
        <v>540000</v>
      </c>
      <c r="FK4263" s="55" t="s">
        <v>1249</v>
      </c>
      <c r="FL4263" s="55">
        <v>5</v>
      </c>
    </row>
    <row r="4264" ht="14.25" customHeight="1" outlineLevel="1" spans="152:168">
      <c r="EV4264" s="55">
        <v>4257</v>
      </c>
      <c r="EW4264" s="55" t="s">
        <v>1566</v>
      </c>
      <c r="EX4264" s="55" t="s">
        <v>1263</v>
      </c>
      <c r="EY4264" s="55">
        <v>4</v>
      </c>
      <c r="EZ4264" s="55">
        <v>0</v>
      </c>
      <c r="FA4264" s="55">
        <v>1994</v>
      </c>
      <c r="FB4264" s="55" t="s">
        <v>1361</v>
      </c>
      <c r="FC4264" s="55" t="s">
        <v>1258</v>
      </c>
      <c r="FD4264" s="55">
        <v>5.25</v>
      </c>
      <c r="FF4264" s="55">
        <v>4257</v>
      </c>
      <c r="FG4264" s="55" t="s">
        <v>1359</v>
      </c>
      <c r="FH4264" s="55" t="s">
        <v>1260</v>
      </c>
      <c r="FI4264" s="55">
        <v>10</v>
      </c>
      <c r="FJ4264" s="55">
        <v>0</v>
      </c>
      <c r="FK4264" s="55" t="s">
        <v>1249</v>
      </c>
      <c r="FL4264" s="55">
        <v>1.28</v>
      </c>
    </row>
    <row r="4265" ht="14.25" customHeight="1" outlineLevel="1" spans="152:168">
      <c r="EV4265" s="55">
        <v>4258</v>
      </c>
      <c r="EW4265" s="55" t="s">
        <v>1566</v>
      </c>
      <c r="EX4265" s="55" t="s">
        <v>1263</v>
      </c>
      <c r="EY4265" s="55">
        <v>4</v>
      </c>
      <c r="EZ4265" s="55">
        <v>1995</v>
      </c>
      <c r="FA4265" s="55">
        <v>2999</v>
      </c>
      <c r="FB4265" s="55" t="s">
        <v>1361</v>
      </c>
      <c r="FC4265" s="55" t="s">
        <v>1258</v>
      </c>
      <c r="FD4265" s="55">
        <v>6</v>
      </c>
      <c r="FF4265" s="55">
        <v>4258</v>
      </c>
      <c r="FG4265" s="55" t="s">
        <v>1359</v>
      </c>
      <c r="FH4265" s="55" t="s">
        <v>1260</v>
      </c>
      <c r="FI4265" s="55">
        <v>10</v>
      </c>
      <c r="FJ4265" s="55">
        <v>1000</v>
      </c>
      <c r="FK4265" s="55" t="s">
        <v>1249</v>
      </c>
      <c r="FL4265" s="55">
        <v>1.28</v>
      </c>
    </row>
    <row r="4266" ht="14.25" customHeight="1" outlineLevel="1" spans="152:168">
      <c r="EV4266" s="55">
        <v>4259</v>
      </c>
      <c r="EW4266" s="55" t="s">
        <v>1566</v>
      </c>
      <c r="EX4266" s="55" t="s">
        <v>1263</v>
      </c>
      <c r="EY4266" s="55">
        <v>5</v>
      </c>
      <c r="EZ4266" s="55">
        <v>0</v>
      </c>
      <c r="FA4266" s="55">
        <v>1994</v>
      </c>
      <c r="FB4266" s="55" t="s">
        <v>1361</v>
      </c>
      <c r="FC4266" s="55" t="s">
        <v>1258</v>
      </c>
      <c r="FD4266" s="55">
        <v>5.25</v>
      </c>
      <c r="FF4266" s="55">
        <v>4259</v>
      </c>
      <c r="FG4266" s="55" t="s">
        <v>1359</v>
      </c>
      <c r="FH4266" s="55" t="s">
        <v>1260</v>
      </c>
      <c r="FI4266" s="55">
        <v>10</v>
      </c>
      <c r="FJ4266" s="55">
        <v>2500</v>
      </c>
      <c r="FK4266" s="55" t="s">
        <v>1249</v>
      </c>
      <c r="FL4266" s="55">
        <v>1.19</v>
      </c>
    </row>
    <row r="4267" ht="14.25" customHeight="1" outlineLevel="1" spans="152:168">
      <c r="EV4267" s="55">
        <v>4260</v>
      </c>
      <c r="EW4267" s="55" t="s">
        <v>1566</v>
      </c>
      <c r="EX4267" s="55" t="s">
        <v>1263</v>
      </c>
      <c r="EY4267" s="55">
        <v>5</v>
      </c>
      <c r="EZ4267" s="55">
        <v>1995</v>
      </c>
      <c r="FA4267" s="55">
        <v>2999</v>
      </c>
      <c r="FB4267" s="55" t="s">
        <v>1361</v>
      </c>
      <c r="FC4267" s="55" t="s">
        <v>1258</v>
      </c>
      <c r="FD4267" s="55">
        <v>6</v>
      </c>
      <c r="FF4267" s="55">
        <v>4260</v>
      </c>
      <c r="FG4267" s="55" t="s">
        <v>1359</v>
      </c>
      <c r="FH4267" s="55" t="s">
        <v>1260</v>
      </c>
      <c r="FI4267" s="55">
        <v>10</v>
      </c>
      <c r="FJ4267" s="55">
        <v>5000</v>
      </c>
      <c r="FK4267" s="55" t="s">
        <v>1249</v>
      </c>
      <c r="FL4267" s="55">
        <v>1.06</v>
      </c>
    </row>
    <row r="4268" ht="14.25" customHeight="1" outlineLevel="1" spans="152:168">
      <c r="EV4268" s="55">
        <v>4261</v>
      </c>
      <c r="EW4268" s="55" t="s">
        <v>1566</v>
      </c>
      <c r="EX4268" s="55" t="s">
        <v>1263</v>
      </c>
      <c r="EY4268" s="55">
        <v>6</v>
      </c>
      <c r="EZ4268" s="55">
        <v>0</v>
      </c>
      <c r="FA4268" s="55">
        <v>1994</v>
      </c>
      <c r="FB4268" s="55" t="s">
        <v>1361</v>
      </c>
      <c r="FC4268" s="55" t="s">
        <v>1258</v>
      </c>
      <c r="FD4268" s="55">
        <v>5.25</v>
      </c>
      <c r="FF4268" s="55">
        <v>4261</v>
      </c>
      <c r="FG4268" s="55" t="s">
        <v>1359</v>
      </c>
      <c r="FH4268" s="55" t="s">
        <v>1260</v>
      </c>
      <c r="FI4268" s="55">
        <v>10</v>
      </c>
      <c r="FJ4268" s="55">
        <v>10000</v>
      </c>
      <c r="FK4268" s="55" t="s">
        <v>1249</v>
      </c>
      <c r="FL4268" s="55">
        <v>0.95</v>
      </c>
    </row>
    <row r="4269" ht="14.25" customHeight="1" outlineLevel="1" spans="152:168">
      <c r="EV4269" s="55">
        <v>4262</v>
      </c>
      <c r="EW4269" s="55" t="s">
        <v>1566</v>
      </c>
      <c r="EX4269" s="55" t="s">
        <v>1263</v>
      </c>
      <c r="EY4269" s="55">
        <v>6</v>
      </c>
      <c r="EZ4269" s="55">
        <v>1995</v>
      </c>
      <c r="FA4269" s="55">
        <v>2999</v>
      </c>
      <c r="FB4269" s="55" t="s">
        <v>1361</v>
      </c>
      <c r="FC4269" s="55" t="s">
        <v>1258</v>
      </c>
      <c r="FD4269" s="55">
        <v>6</v>
      </c>
      <c r="FF4269" s="55">
        <v>4262</v>
      </c>
      <c r="FG4269" s="55" t="s">
        <v>1359</v>
      </c>
      <c r="FH4269" s="55" t="s">
        <v>1260</v>
      </c>
      <c r="FI4269" s="55">
        <v>10</v>
      </c>
      <c r="FJ4269" s="55">
        <v>25000</v>
      </c>
      <c r="FK4269" s="55" t="s">
        <v>1249</v>
      </c>
      <c r="FL4269" s="55">
        <v>0.95</v>
      </c>
    </row>
    <row r="4270" ht="14.25" customHeight="1" outlineLevel="1" spans="152:168">
      <c r="EV4270" s="55">
        <v>4263</v>
      </c>
      <c r="EW4270" s="55" t="s">
        <v>1566</v>
      </c>
      <c r="EX4270" s="55" t="s">
        <v>1263</v>
      </c>
      <c r="EY4270" s="55">
        <v>7</v>
      </c>
      <c r="EZ4270" s="55">
        <v>0</v>
      </c>
      <c r="FA4270" s="55">
        <v>1994</v>
      </c>
      <c r="FB4270" s="55" t="s">
        <v>1361</v>
      </c>
      <c r="FC4270" s="55" t="s">
        <v>1258</v>
      </c>
      <c r="FD4270" s="55">
        <v>3.25</v>
      </c>
      <c r="FF4270" s="55">
        <v>4263</v>
      </c>
      <c r="FG4270" s="55" t="s">
        <v>1359</v>
      </c>
      <c r="FH4270" s="55" t="s">
        <v>1260</v>
      </c>
      <c r="FI4270" s="55">
        <v>10</v>
      </c>
      <c r="FJ4270" s="55">
        <v>50000</v>
      </c>
      <c r="FK4270" s="55" t="s">
        <v>1249</v>
      </c>
      <c r="FL4270" s="55">
        <v>0.95</v>
      </c>
    </row>
    <row r="4271" ht="14.25" customHeight="1" outlineLevel="1" spans="152:168">
      <c r="EV4271" s="55">
        <v>4264</v>
      </c>
      <c r="EW4271" s="55" t="s">
        <v>1566</v>
      </c>
      <c r="EX4271" s="55" t="s">
        <v>1263</v>
      </c>
      <c r="EY4271" s="55">
        <v>7</v>
      </c>
      <c r="EZ4271" s="55">
        <v>1995</v>
      </c>
      <c r="FA4271" s="55">
        <v>2999</v>
      </c>
      <c r="FB4271" s="55" t="s">
        <v>1361</v>
      </c>
      <c r="FC4271" s="55" t="s">
        <v>1258</v>
      </c>
      <c r="FD4271" s="55">
        <v>3.25</v>
      </c>
      <c r="FF4271" s="55">
        <v>4264</v>
      </c>
      <c r="FG4271" s="55" t="s">
        <v>1359</v>
      </c>
      <c r="FH4271" s="55" t="s">
        <v>1260</v>
      </c>
      <c r="FI4271" s="55">
        <v>10</v>
      </c>
      <c r="FJ4271" s="55">
        <v>80000</v>
      </c>
      <c r="FK4271" s="55" t="s">
        <v>1249</v>
      </c>
      <c r="FL4271" s="55">
        <v>0.88</v>
      </c>
    </row>
    <row r="4272" ht="14.25" customHeight="1" outlineLevel="1" spans="152:168">
      <c r="EV4272" s="55">
        <v>4265</v>
      </c>
      <c r="EW4272" s="55" t="s">
        <v>1566</v>
      </c>
      <c r="EX4272" s="55" t="s">
        <v>1263</v>
      </c>
      <c r="EY4272" s="55">
        <v>9</v>
      </c>
      <c r="EZ4272" s="55">
        <v>0</v>
      </c>
      <c r="FA4272" s="55">
        <v>1994</v>
      </c>
      <c r="FB4272" s="55" t="s">
        <v>1361</v>
      </c>
      <c r="FC4272" s="55" t="s">
        <v>1258</v>
      </c>
      <c r="FD4272" s="55">
        <v>6</v>
      </c>
      <c r="FF4272" s="55">
        <v>4265</v>
      </c>
      <c r="FG4272" s="55" t="s">
        <v>1359</v>
      </c>
      <c r="FH4272" s="55" t="s">
        <v>1260</v>
      </c>
      <c r="FI4272" s="55">
        <v>10</v>
      </c>
      <c r="FJ4272" s="55">
        <v>130000</v>
      </c>
      <c r="FK4272" s="55" t="s">
        <v>1249</v>
      </c>
      <c r="FL4272" s="55">
        <v>0.88</v>
      </c>
    </row>
    <row r="4273" ht="14.25" customHeight="1" outlineLevel="1" spans="152:168">
      <c r="EV4273" s="55">
        <v>4266</v>
      </c>
      <c r="EW4273" s="55" t="s">
        <v>1566</v>
      </c>
      <c r="EX4273" s="55" t="s">
        <v>1263</v>
      </c>
      <c r="EY4273" s="55">
        <v>9</v>
      </c>
      <c r="EZ4273" s="55">
        <v>1995</v>
      </c>
      <c r="FA4273" s="55">
        <v>2999</v>
      </c>
      <c r="FB4273" s="55" t="s">
        <v>1361</v>
      </c>
      <c r="FC4273" s="55" t="s">
        <v>1258</v>
      </c>
      <c r="FD4273" s="55">
        <v>6</v>
      </c>
      <c r="FF4273" s="55">
        <v>4266</v>
      </c>
      <c r="FG4273" s="55" t="s">
        <v>1359</v>
      </c>
      <c r="FH4273" s="55" t="s">
        <v>1260</v>
      </c>
      <c r="FI4273" s="55">
        <v>10</v>
      </c>
      <c r="FJ4273" s="55">
        <v>260000</v>
      </c>
      <c r="FK4273" s="55" t="s">
        <v>1249</v>
      </c>
      <c r="FL4273" s="55">
        <v>0.88</v>
      </c>
    </row>
    <row r="4274" ht="14.25" customHeight="1" outlineLevel="1" spans="152:168">
      <c r="EV4274" s="55">
        <v>4267</v>
      </c>
      <c r="EW4274" s="55" t="s">
        <v>1566</v>
      </c>
      <c r="EX4274" s="55" t="s">
        <v>1995</v>
      </c>
      <c r="EY4274" s="55">
        <v>1</v>
      </c>
      <c r="EZ4274" s="55">
        <v>0</v>
      </c>
      <c r="FA4274" s="55">
        <v>1994</v>
      </c>
      <c r="FB4274" s="55" t="s">
        <v>1361</v>
      </c>
      <c r="FC4274" s="55" t="s">
        <v>1258</v>
      </c>
      <c r="FD4274" s="55">
        <v>2.5</v>
      </c>
      <c r="FF4274" s="55">
        <v>4267</v>
      </c>
      <c r="FG4274" s="55" t="s">
        <v>1359</v>
      </c>
      <c r="FH4274" s="55" t="s">
        <v>1260</v>
      </c>
      <c r="FI4274" s="55">
        <v>10</v>
      </c>
      <c r="FJ4274" s="55">
        <v>400000</v>
      </c>
      <c r="FK4274" s="55" t="s">
        <v>1249</v>
      </c>
      <c r="FL4274" s="55">
        <v>0.88</v>
      </c>
    </row>
    <row r="4275" ht="14.25" customHeight="1" outlineLevel="1" spans="152:168">
      <c r="EV4275" s="55">
        <v>4268</v>
      </c>
      <c r="EW4275" s="55" t="s">
        <v>1566</v>
      </c>
      <c r="EX4275" s="55" t="s">
        <v>1995</v>
      </c>
      <c r="EY4275" s="55">
        <v>1</v>
      </c>
      <c r="EZ4275" s="55">
        <v>1995</v>
      </c>
      <c r="FA4275" s="55">
        <v>2999</v>
      </c>
      <c r="FB4275" s="55" t="s">
        <v>1361</v>
      </c>
      <c r="FC4275" s="55" t="s">
        <v>1258</v>
      </c>
      <c r="FD4275" s="55">
        <v>2.5</v>
      </c>
      <c r="FF4275" s="55">
        <v>4268</v>
      </c>
      <c r="FG4275" s="55" t="s">
        <v>1359</v>
      </c>
      <c r="FH4275" s="55" t="s">
        <v>1260</v>
      </c>
      <c r="FI4275" s="55">
        <v>10</v>
      </c>
      <c r="FJ4275" s="55">
        <v>530000</v>
      </c>
      <c r="FK4275" s="55" t="s">
        <v>1249</v>
      </c>
      <c r="FL4275" s="55">
        <v>0.88</v>
      </c>
    </row>
    <row r="4276" ht="14.25" customHeight="1" outlineLevel="1" spans="152:168">
      <c r="EV4276" s="55">
        <v>4269</v>
      </c>
      <c r="EW4276" s="55" t="s">
        <v>1566</v>
      </c>
      <c r="EX4276" s="55" t="s">
        <v>1995</v>
      </c>
      <c r="EY4276" s="55">
        <v>2</v>
      </c>
      <c r="EZ4276" s="55">
        <v>0</v>
      </c>
      <c r="FA4276" s="55">
        <v>1994</v>
      </c>
      <c r="FB4276" s="55" t="s">
        <v>1361</v>
      </c>
      <c r="FC4276" s="55" t="s">
        <v>1258</v>
      </c>
      <c r="FD4276" s="55">
        <v>2.5</v>
      </c>
      <c r="FF4276" s="55">
        <v>4269</v>
      </c>
      <c r="FG4276" s="55" t="s">
        <v>1359</v>
      </c>
      <c r="FH4276" s="55" t="s">
        <v>1260</v>
      </c>
      <c r="FI4276" s="55">
        <v>10</v>
      </c>
      <c r="FJ4276" s="55">
        <v>540000</v>
      </c>
      <c r="FK4276" s="55" t="s">
        <v>1249</v>
      </c>
      <c r="FL4276" s="55">
        <v>0.88</v>
      </c>
    </row>
    <row r="4277" ht="14.25" customHeight="1" outlineLevel="1" spans="152:168">
      <c r="EV4277" s="55">
        <v>4270</v>
      </c>
      <c r="EW4277" s="55" t="s">
        <v>1566</v>
      </c>
      <c r="EX4277" s="55" t="s">
        <v>1995</v>
      </c>
      <c r="EY4277" s="55">
        <v>2</v>
      </c>
      <c r="EZ4277" s="55">
        <v>1995</v>
      </c>
      <c r="FA4277" s="55">
        <v>2999</v>
      </c>
      <c r="FB4277" s="55" t="s">
        <v>1361</v>
      </c>
      <c r="FC4277" s="55" t="s">
        <v>1258</v>
      </c>
      <c r="FD4277" s="55">
        <v>2.75</v>
      </c>
      <c r="FF4277" s="55">
        <v>4270</v>
      </c>
      <c r="FG4277" s="55" t="s">
        <v>1359</v>
      </c>
      <c r="FH4277" s="55" t="s">
        <v>1260</v>
      </c>
      <c r="FI4277" s="55">
        <v>11</v>
      </c>
      <c r="FJ4277" s="55">
        <v>0</v>
      </c>
      <c r="FK4277" s="55" t="s">
        <v>1249</v>
      </c>
      <c r="FL4277" s="55">
        <v>0.9</v>
      </c>
    </row>
    <row r="4278" ht="14.25" customHeight="1" outlineLevel="1" spans="152:168">
      <c r="EV4278" s="55">
        <v>4271</v>
      </c>
      <c r="EW4278" s="55" t="s">
        <v>1566</v>
      </c>
      <c r="EX4278" s="55" t="s">
        <v>1995</v>
      </c>
      <c r="EY4278" s="55">
        <v>3</v>
      </c>
      <c r="EZ4278" s="55">
        <v>0</v>
      </c>
      <c r="FA4278" s="55">
        <v>1994</v>
      </c>
      <c r="FB4278" s="55" t="s">
        <v>1361</v>
      </c>
      <c r="FC4278" s="55" t="s">
        <v>1258</v>
      </c>
      <c r="FD4278" s="55">
        <v>2.75</v>
      </c>
      <c r="FF4278" s="55">
        <v>4271</v>
      </c>
      <c r="FG4278" s="55" t="s">
        <v>1359</v>
      </c>
      <c r="FH4278" s="55" t="s">
        <v>1260</v>
      </c>
      <c r="FI4278" s="55">
        <v>11</v>
      </c>
      <c r="FJ4278" s="55">
        <v>1000</v>
      </c>
      <c r="FK4278" s="55" t="s">
        <v>1249</v>
      </c>
      <c r="FL4278" s="55">
        <v>0.75</v>
      </c>
    </row>
    <row r="4279" ht="14.25" customHeight="1" outlineLevel="1" spans="152:168">
      <c r="EV4279" s="55">
        <v>4272</v>
      </c>
      <c r="EW4279" s="55" t="s">
        <v>1566</v>
      </c>
      <c r="EX4279" s="55" t="s">
        <v>1995</v>
      </c>
      <c r="EY4279" s="55">
        <v>3</v>
      </c>
      <c r="EZ4279" s="55">
        <v>1995</v>
      </c>
      <c r="FA4279" s="55">
        <v>2999</v>
      </c>
      <c r="FB4279" s="55" t="s">
        <v>1361</v>
      </c>
      <c r="FC4279" s="55" t="s">
        <v>1258</v>
      </c>
      <c r="FD4279" s="55">
        <v>2.75</v>
      </c>
      <c r="FF4279" s="55">
        <v>4272</v>
      </c>
      <c r="FG4279" s="55" t="s">
        <v>1359</v>
      </c>
      <c r="FH4279" s="55" t="s">
        <v>1260</v>
      </c>
      <c r="FI4279" s="55">
        <v>11</v>
      </c>
      <c r="FJ4279" s="55">
        <v>2500</v>
      </c>
      <c r="FK4279" s="55" t="s">
        <v>1249</v>
      </c>
      <c r="FL4279" s="55">
        <v>0.7</v>
      </c>
    </row>
    <row r="4280" ht="14.25" customHeight="1" outlineLevel="1" spans="152:168">
      <c r="EV4280" s="55">
        <v>4273</v>
      </c>
      <c r="EW4280" s="55" t="s">
        <v>1566</v>
      </c>
      <c r="EX4280" s="55" t="s">
        <v>1995</v>
      </c>
      <c r="EY4280" s="55">
        <v>4</v>
      </c>
      <c r="EZ4280" s="55">
        <v>0</v>
      </c>
      <c r="FA4280" s="55">
        <v>1994</v>
      </c>
      <c r="FB4280" s="55" t="s">
        <v>1361</v>
      </c>
      <c r="FC4280" s="55" t="s">
        <v>1258</v>
      </c>
      <c r="FD4280" s="55">
        <v>2.75</v>
      </c>
      <c r="FF4280" s="55">
        <v>4273</v>
      </c>
      <c r="FG4280" s="55" t="s">
        <v>1359</v>
      </c>
      <c r="FH4280" s="55" t="s">
        <v>1260</v>
      </c>
      <c r="FI4280" s="55">
        <v>11</v>
      </c>
      <c r="FJ4280" s="55">
        <v>5000</v>
      </c>
      <c r="FK4280" s="55" t="s">
        <v>1249</v>
      </c>
      <c r="FL4280" s="55">
        <v>0.65</v>
      </c>
    </row>
    <row r="4281" ht="14.25" customHeight="1" outlineLevel="1" spans="152:168">
      <c r="EV4281" s="55">
        <v>4274</v>
      </c>
      <c r="EW4281" s="55" t="s">
        <v>1566</v>
      </c>
      <c r="EX4281" s="55" t="s">
        <v>1995</v>
      </c>
      <c r="EY4281" s="55">
        <v>4</v>
      </c>
      <c r="EZ4281" s="55">
        <v>1995</v>
      </c>
      <c r="FA4281" s="55">
        <v>2999</v>
      </c>
      <c r="FB4281" s="55" t="s">
        <v>1361</v>
      </c>
      <c r="FC4281" s="55" t="s">
        <v>1258</v>
      </c>
      <c r="FD4281" s="55">
        <v>2.75</v>
      </c>
      <c r="FF4281" s="55">
        <v>4274</v>
      </c>
      <c r="FG4281" s="55" t="s">
        <v>1359</v>
      </c>
      <c r="FH4281" s="55" t="s">
        <v>1260</v>
      </c>
      <c r="FI4281" s="55">
        <v>11</v>
      </c>
      <c r="FJ4281" s="55">
        <v>10000</v>
      </c>
      <c r="FK4281" s="55" t="s">
        <v>1249</v>
      </c>
      <c r="FL4281" s="55">
        <v>0.55</v>
      </c>
    </row>
    <row r="4282" ht="14.25" customHeight="1" outlineLevel="1" spans="152:168">
      <c r="EV4282" s="55">
        <v>4275</v>
      </c>
      <c r="EW4282" s="55" t="s">
        <v>1566</v>
      </c>
      <c r="EX4282" s="55" t="s">
        <v>1995</v>
      </c>
      <c r="EY4282" s="55">
        <v>5</v>
      </c>
      <c r="EZ4282" s="55">
        <v>0</v>
      </c>
      <c r="FA4282" s="55">
        <v>1994</v>
      </c>
      <c r="FB4282" s="55" t="s">
        <v>1361</v>
      </c>
      <c r="FC4282" s="55" t="s">
        <v>1258</v>
      </c>
      <c r="FD4282" s="55">
        <v>2.75</v>
      </c>
      <c r="FF4282" s="55">
        <v>4275</v>
      </c>
      <c r="FG4282" s="55" t="s">
        <v>1359</v>
      </c>
      <c r="FH4282" s="55" t="s">
        <v>1260</v>
      </c>
      <c r="FI4282" s="55">
        <v>11</v>
      </c>
      <c r="FJ4282" s="55">
        <v>25000</v>
      </c>
      <c r="FK4282" s="55" t="s">
        <v>1249</v>
      </c>
      <c r="FL4282" s="55">
        <v>0.5</v>
      </c>
    </row>
    <row r="4283" ht="14.25" customHeight="1" outlineLevel="1" spans="152:168">
      <c r="EV4283" s="55">
        <v>4276</v>
      </c>
      <c r="EW4283" s="55" t="s">
        <v>1566</v>
      </c>
      <c r="EX4283" s="55" t="s">
        <v>1995</v>
      </c>
      <c r="EY4283" s="55">
        <v>5</v>
      </c>
      <c r="EZ4283" s="55">
        <v>1995</v>
      </c>
      <c r="FA4283" s="55">
        <v>2999</v>
      </c>
      <c r="FB4283" s="55" t="s">
        <v>1361</v>
      </c>
      <c r="FC4283" s="55" t="s">
        <v>1258</v>
      </c>
      <c r="FD4283" s="55">
        <v>2.75</v>
      </c>
      <c r="FF4283" s="55">
        <v>4276</v>
      </c>
      <c r="FG4283" s="55" t="s">
        <v>1359</v>
      </c>
      <c r="FH4283" s="55" t="s">
        <v>1260</v>
      </c>
      <c r="FI4283" s="55">
        <v>11</v>
      </c>
      <c r="FJ4283" s="55">
        <v>50000</v>
      </c>
      <c r="FK4283" s="55" t="s">
        <v>1249</v>
      </c>
      <c r="FL4283" s="55">
        <v>0.5</v>
      </c>
    </row>
    <row r="4284" ht="14.25" customHeight="1" outlineLevel="1" spans="152:168">
      <c r="EV4284" s="55">
        <v>4277</v>
      </c>
      <c r="EW4284" s="55" t="s">
        <v>1566</v>
      </c>
      <c r="EX4284" s="55" t="s">
        <v>1995</v>
      </c>
      <c r="EY4284" s="55">
        <v>6</v>
      </c>
      <c r="EZ4284" s="55">
        <v>0</v>
      </c>
      <c r="FA4284" s="55">
        <v>1994</v>
      </c>
      <c r="FB4284" s="55" t="s">
        <v>1361</v>
      </c>
      <c r="FC4284" s="55" t="s">
        <v>1258</v>
      </c>
      <c r="FD4284" s="55">
        <v>2.5</v>
      </c>
      <c r="FF4284" s="55">
        <v>4277</v>
      </c>
      <c r="FG4284" s="55" t="s">
        <v>1359</v>
      </c>
      <c r="FH4284" s="55" t="s">
        <v>1260</v>
      </c>
      <c r="FI4284" s="55">
        <v>11</v>
      </c>
      <c r="FJ4284" s="55">
        <v>80000</v>
      </c>
      <c r="FK4284" s="55" t="s">
        <v>1249</v>
      </c>
      <c r="FL4284" s="55">
        <v>0.5</v>
      </c>
    </row>
    <row r="4285" ht="14.25" customHeight="1" outlineLevel="1" spans="152:168">
      <c r="EV4285" s="55">
        <v>4278</v>
      </c>
      <c r="EW4285" s="55" t="s">
        <v>1566</v>
      </c>
      <c r="EX4285" s="55" t="s">
        <v>1995</v>
      </c>
      <c r="EY4285" s="55">
        <v>6</v>
      </c>
      <c r="EZ4285" s="55">
        <v>1995</v>
      </c>
      <c r="FA4285" s="55">
        <v>2999</v>
      </c>
      <c r="FB4285" s="55" t="s">
        <v>1361</v>
      </c>
      <c r="FC4285" s="55" t="s">
        <v>1258</v>
      </c>
      <c r="FD4285" s="55">
        <v>2.5</v>
      </c>
      <c r="FF4285" s="55">
        <v>4278</v>
      </c>
      <c r="FG4285" s="55" t="s">
        <v>1359</v>
      </c>
      <c r="FH4285" s="55" t="s">
        <v>1260</v>
      </c>
      <c r="FI4285" s="55">
        <v>11</v>
      </c>
      <c r="FJ4285" s="55">
        <v>130000</v>
      </c>
      <c r="FK4285" s="55" t="s">
        <v>1249</v>
      </c>
      <c r="FL4285" s="55">
        <v>0.5</v>
      </c>
    </row>
    <row r="4286" ht="14.25" customHeight="1" outlineLevel="1" spans="152:168">
      <c r="EV4286" s="55">
        <v>4279</v>
      </c>
      <c r="EW4286" s="55" t="s">
        <v>1678</v>
      </c>
      <c r="EX4286" s="55" t="s">
        <v>1343</v>
      </c>
      <c r="EY4286" s="55">
        <v>1</v>
      </c>
      <c r="EZ4286" s="55">
        <v>0</v>
      </c>
      <c r="FA4286" s="55">
        <v>1994</v>
      </c>
      <c r="FB4286" s="55" t="s">
        <v>1361</v>
      </c>
      <c r="FC4286" s="55" t="s">
        <v>1258</v>
      </c>
      <c r="FD4286" s="55">
        <v>2.25</v>
      </c>
      <c r="FF4286" s="55">
        <v>4279</v>
      </c>
      <c r="FG4286" s="55" t="s">
        <v>1359</v>
      </c>
      <c r="FH4286" s="55" t="s">
        <v>1260</v>
      </c>
      <c r="FI4286" s="55">
        <v>11</v>
      </c>
      <c r="FJ4286" s="55">
        <v>260000</v>
      </c>
      <c r="FK4286" s="55" t="s">
        <v>1249</v>
      </c>
      <c r="FL4286" s="55">
        <v>0.5</v>
      </c>
    </row>
    <row r="4287" ht="14.25" customHeight="1" outlineLevel="1" spans="152:168">
      <c r="EV4287" s="55">
        <v>4280</v>
      </c>
      <c r="EW4287" s="55" t="s">
        <v>1678</v>
      </c>
      <c r="EX4287" s="55" t="s">
        <v>1343</v>
      </c>
      <c r="EY4287" s="55">
        <v>1</v>
      </c>
      <c r="EZ4287" s="55">
        <v>1995</v>
      </c>
      <c r="FA4287" s="55">
        <v>2999</v>
      </c>
      <c r="FB4287" s="55" t="s">
        <v>1361</v>
      </c>
      <c r="FC4287" s="55" t="s">
        <v>1258</v>
      </c>
      <c r="FD4287" s="55">
        <v>2.5</v>
      </c>
      <c r="FF4287" s="55">
        <v>4280</v>
      </c>
      <c r="FG4287" s="55" t="s">
        <v>1359</v>
      </c>
      <c r="FH4287" s="55" t="s">
        <v>1260</v>
      </c>
      <c r="FI4287" s="55">
        <v>11</v>
      </c>
      <c r="FJ4287" s="55">
        <v>400000</v>
      </c>
      <c r="FK4287" s="55" t="s">
        <v>1249</v>
      </c>
      <c r="FL4287" s="55">
        <v>0.5</v>
      </c>
    </row>
    <row r="4288" ht="14.25" customHeight="1" outlineLevel="1" spans="152:168">
      <c r="EV4288" s="55">
        <v>4281</v>
      </c>
      <c r="EW4288" s="55" t="s">
        <v>1678</v>
      </c>
      <c r="EX4288" s="55" t="s">
        <v>1343</v>
      </c>
      <c r="EY4288" s="55">
        <v>2</v>
      </c>
      <c r="EZ4288" s="55">
        <v>0</v>
      </c>
      <c r="FA4288" s="55">
        <v>1994</v>
      </c>
      <c r="FB4288" s="55" t="s">
        <v>1361</v>
      </c>
      <c r="FC4288" s="55" t="s">
        <v>1258</v>
      </c>
      <c r="FD4288" s="55">
        <v>2.25</v>
      </c>
      <c r="FF4288" s="55">
        <v>4281</v>
      </c>
      <c r="FG4288" s="55" t="s">
        <v>1359</v>
      </c>
      <c r="FH4288" s="55" t="s">
        <v>1260</v>
      </c>
      <c r="FI4288" s="55">
        <v>11</v>
      </c>
      <c r="FJ4288" s="55">
        <v>530000</v>
      </c>
      <c r="FK4288" s="55" t="s">
        <v>1249</v>
      </c>
      <c r="FL4288" s="55">
        <v>0.5</v>
      </c>
    </row>
    <row r="4289" ht="14.25" customHeight="1" outlineLevel="1" spans="152:168">
      <c r="EV4289" s="55">
        <v>4282</v>
      </c>
      <c r="EW4289" s="55" t="s">
        <v>1678</v>
      </c>
      <c r="EX4289" s="55" t="s">
        <v>1343</v>
      </c>
      <c r="EY4289" s="55">
        <v>2</v>
      </c>
      <c r="EZ4289" s="55">
        <v>1995</v>
      </c>
      <c r="FA4289" s="55">
        <v>2999</v>
      </c>
      <c r="FB4289" s="55" t="s">
        <v>1361</v>
      </c>
      <c r="FC4289" s="55" t="s">
        <v>1258</v>
      </c>
      <c r="FD4289" s="55">
        <v>2.5</v>
      </c>
      <c r="FF4289" s="55">
        <v>4282</v>
      </c>
      <c r="FG4289" s="55" t="s">
        <v>1359</v>
      </c>
      <c r="FH4289" s="55" t="s">
        <v>1260</v>
      </c>
      <c r="FI4289" s="55">
        <v>11</v>
      </c>
      <c r="FJ4289" s="55">
        <v>540000</v>
      </c>
      <c r="FK4289" s="55" t="s">
        <v>1249</v>
      </c>
      <c r="FL4289" s="55">
        <v>0.5</v>
      </c>
    </row>
    <row r="4290" ht="14.25" customHeight="1" outlineLevel="1" spans="152:168">
      <c r="EV4290" s="55">
        <v>4283</v>
      </c>
      <c r="EW4290" s="55" t="s">
        <v>1678</v>
      </c>
      <c r="EX4290" s="55" t="s">
        <v>1260</v>
      </c>
      <c r="EY4290" s="55">
        <v>10</v>
      </c>
      <c r="EZ4290" s="55">
        <v>0</v>
      </c>
      <c r="FA4290" s="55">
        <v>1994</v>
      </c>
      <c r="FB4290" s="55" t="s">
        <v>1361</v>
      </c>
      <c r="FC4290" s="55" t="s">
        <v>1258</v>
      </c>
      <c r="FD4290" s="55">
        <v>5.25</v>
      </c>
      <c r="FF4290" s="55">
        <v>4283</v>
      </c>
      <c r="FG4290" s="55" t="s">
        <v>1359</v>
      </c>
      <c r="FH4290" s="55" t="s">
        <v>1260</v>
      </c>
      <c r="FI4290" s="55">
        <v>12</v>
      </c>
      <c r="FJ4290" s="55">
        <v>0</v>
      </c>
      <c r="FK4290" s="55" t="s">
        <v>1249</v>
      </c>
      <c r="FL4290" s="55">
        <v>0.81</v>
      </c>
    </row>
    <row r="4291" ht="14.25" customHeight="1" outlineLevel="1" spans="152:168">
      <c r="EV4291" s="55">
        <v>4284</v>
      </c>
      <c r="EW4291" s="55" t="s">
        <v>1678</v>
      </c>
      <c r="EX4291" s="55" t="s">
        <v>1260</v>
      </c>
      <c r="EY4291" s="55">
        <v>10</v>
      </c>
      <c r="EZ4291" s="55">
        <v>1995</v>
      </c>
      <c r="FA4291" s="55">
        <v>2999</v>
      </c>
      <c r="FB4291" s="55" t="s">
        <v>1361</v>
      </c>
      <c r="FC4291" s="55" t="s">
        <v>1258</v>
      </c>
      <c r="FD4291" s="55">
        <v>6</v>
      </c>
      <c r="FF4291" s="55">
        <v>4284</v>
      </c>
      <c r="FG4291" s="55" t="s">
        <v>1359</v>
      </c>
      <c r="FH4291" s="55" t="s">
        <v>1260</v>
      </c>
      <c r="FI4291" s="55">
        <v>12</v>
      </c>
      <c r="FJ4291" s="55">
        <v>1000</v>
      </c>
      <c r="FK4291" s="55" t="s">
        <v>1249</v>
      </c>
      <c r="FL4291" s="55">
        <v>0.81</v>
      </c>
    </row>
    <row r="4292" ht="14.25" customHeight="1" outlineLevel="1" spans="152:168">
      <c r="EV4292" s="55">
        <v>4285</v>
      </c>
      <c r="EW4292" s="55" t="s">
        <v>1678</v>
      </c>
      <c r="EX4292" s="55" t="s">
        <v>1260</v>
      </c>
      <c r="EY4292" s="55">
        <v>11</v>
      </c>
      <c r="EZ4292" s="55">
        <v>0</v>
      </c>
      <c r="FA4292" s="55">
        <v>1994</v>
      </c>
      <c r="FB4292" s="55" t="s">
        <v>1361</v>
      </c>
      <c r="FC4292" s="55" t="s">
        <v>1258</v>
      </c>
      <c r="FD4292" s="55">
        <v>5.25</v>
      </c>
      <c r="FF4292" s="55">
        <v>4285</v>
      </c>
      <c r="FG4292" s="55" t="s">
        <v>1359</v>
      </c>
      <c r="FH4292" s="55" t="s">
        <v>1260</v>
      </c>
      <c r="FI4292" s="55">
        <v>12</v>
      </c>
      <c r="FJ4292" s="55">
        <v>2500</v>
      </c>
      <c r="FK4292" s="55" t="s">
        <v>1249</v>
      </c>
      <c r="FL4292" s="55">
        <v>0.81</v>
      </c>
    </row>
    <row r="4293" ht="14.25" customHeight="1" outlineLevel="1" spans="152:168">
      <c r="EV4293" s="55">
        <v>4286</v>
      </c>
      <c r="EW4293" s="55" t="s">
        <v>1678</v>
      </c>
      <c r="EX4293" s="55" t="s">
        <v>1260</v>
      </c>
      <c r="EY4293" s="55">
        <v>11</v>
      </c>
      <c r="EZ4293" s="55">
        <v>1995</v>
      </c>
      <c r="FA4293" s="55">
        <v>2999</v>
      </c>
      <c r="FB4293" s="55" t="s">
        <v>1361</v>
      </c>
      <c r="FC4293" s="55" t="s">
        <v>1258</v>
      </c>
      <c r="FD4293" s="55">
        <v>6</v>
      </c>
      <c r="FF4293" s="55">
        <v>4286</v>
      </c>
      <c r="FG4293" s="55" t="s">
        <v>1359</v>
      </c>
      <c r="FH4293" s="55" t="s">
        <v>1260</v>
      </c>
      <c r="FI4293" s="55">
        <v>12</v>
      </c>
      <c r="FJ4293" s="55">
        <v>10000</v>
      </c>
      <c r="FK4293" s="55" t="s">
        <v>1249</v>
      </c>
      <c r="FL4293" s="55">
        <v>0.81</v>
      </c>
    </row>
    <row r="4294" ht="14.25" customHeight="1" outlineLevel="1" spans="152:168">
      <c r="EV4294" s="55">
        <v>4287</v>
      </c>
      <c r="EW4294" s="55" t="s">
        <v>1678</v>
      </c>
      <c r="EX4294" s="55" t="s">
        <v>1260</v>
      </c>
      <c r="EY4294" s="55">
        <v>12</v>
      </c>
      <c r="EZ4294" s="55">
        <v>0</v>
      </c>
      <c r="FA4294" s="55">
        <v>1994</v>
      </c>
      <c r="FB4294" s="55" t="s">
        <v>1361</v>
      </c>
      <c r="FC4294" s="55" t="s">
        <v>1258</v>
      </c>
      <c r="FD4294" s="55">
        <v>5.25</v>
      </c>
      <c r="FF4294" s="55">
        <v>4287</v>
      </c>
      <c r="FG4294" s="55" t="s">
        <v>1359</v>
      </c>
      <c r="FH4294" s="55" t="s">
        <v>1260</v>
      </c>
      <c r="FI4294" s="55">
        <v>12</v>
      </c>
      <c r="FJ4294" s="55">
        <v>25000</v>
      </c>
      <c r="FK4294" s="55" t="s">
        <v>1249</v>
      </c>
      <c r="FL4294" s="55">
        <v>0.81</v>
      </c>
    </row>
    <row r="4295" ht="14.25" customHeight="1" outlineLevel="1" spans="152:168">
      <c r="EV4295" s="55">
        <v>4288</v>
      </c>
      <c r="EW4295" s="55" t="s">
        <v>1678</v>
      </c>
      <c r="EX4295" s="55" t="s">
        <v>1260</v>
      </c>
      <c r="EY4295" s="55">
        <v>12</v>
      </c>
      <c r="EZ4295" s="55">
        <v>1995</v>
      </c>
      <c r="FA4295" s="55">
        <v>2999</v>
      </c>
      <c r="FB4295" s="55" t="s">
        <v>1361</v>
      </c>
      <c r="FC4295" s="55" t="s">
        <v>1258</v>
      </c>
      <c r="FD4295" s="55">
        <v>6</v>
      </c>
      <c r="FF4295" s="55">
        <v>4288</v>
      </c>
      <c r="FG4295" s="55" t="s">
        <v>1359</v>
      </c>
      <c r="FH4295" s="55" t="s">
        <v>1260</v>
      </c>
      <c r="FI4295" s="55">
        <v>12</v>
      </c>
      <c r="FJ4295" s="55">
        <v>50000</v>
      </c>
      <c r="FK4295" s="55" t="s">
        <v>1249</v>
      </c>
      <c r="FL4295" s="55">
        <v>0.77</v>
      </c>
    </row>
    <row r="4296" ht="14.25" customHeight="1" outlineLevel="1" spans="152:168">
      <c r="EV4296" s="55">
        <v>4289</v>
      </c>
      <c r="EW4296" s="55" t="s">
        <v>1678</v>
      </c>
      <c r="EX4296" s="55" t="s">
        <v>1260</v>
      </c>
      <c r="EY4296" s="55">
        <v>2</v>
      </c>
      <c r="EZ4296" s="55">
        <v>0</v>
      </c>
      <c r="FA4296" s="55">
        <v>1994</v>
      </c>
      <c r="FB4296" s="55" t="s">
        <v>1361</v>
      </c>
      <c r="FC4296" s="55" t="s">
        <v>1258</v>
      </c>
      <c r="FD4296" s="55">
        <v>5.5</v>
      </c>
      <c r="FF4296" s="55">
        <v>4289</v>
      </c>
      <c r="FG4296" s="55" t="s">
        <v>1359</v>
      </c>
      <c r="FH4296" s="55" t="s">
        <v>1260</v>
      </c>
      <c r="FI4296" s="55">
        <v>12</v>
      </c>
      <c r="FJ4296" s="55">
        <v>80000</v>
      </c>
      <c r="FK4296" s="55" t="s">
        <v>1249</v>
      </c>
      <c r="FL4296" s="55">
        <v>0.5</v>
      </c>
    </row>
    <row r="4297" ht="14.25" customHeight="1" outlineLevel="1" spans="152:168">
      <c r="EV4297" s="55">
        <v>4290</v>
      </c>
      <c r="EW4297" s="55" t="s">
        <v>1678</v>
      </c>
      <c r="EX4297" s="55" t="s">
        <v>1260</v>
      </c>
      <c r="EY4297" s="55">
        <v>2</v>
      </c>
      <c r="EZ4297" s="55">
        <v>1995</v>
      </c>
      <c r="FA4297" s="55">
        <v>2999</v>
      </c>
      <c r="FB4297" s="55" t="s">
        <v>1361</v>
      </c>
      <c r="FC4297" s="55" t="s">
        <v>1258</v>
      </c>
      <c r="FD4297" s="55">
        <v>6</v>
      </c>
      <c r="FF4297" s="55">
        <v>4290</v>
      </c>
      <c r="FG4297" s="55" t="s">
        <v>1359</v>
      </c>
      <c r="FH4297" s="55" t="s">
        <v>1260</v>
      </c>
      <c r="FI4297" s="55">
        <v>12</v>
      </c>
      <c r="FJ4297" s="55">
        <v>130000</v>
      </c>
      <c r="FK4297" s="55" t="s">
        <v>1249</v>
      </c>
      <c r="FL4297" s="55">
        <v>0.5</v>
      </c>
    </row>
    <row r="4298" ht="14.25" customHeight="1" outlineLevel="1" spans="152:168">
      <c r="EV4298" s="55">
        <v>4291</v>
      </c>
      <c r="EW4298" s="55" t="s">
        <v>1678</v>
      </c>
      <c r="EX4298" s="55" t="s">
        <v>1260</v>
      </c>
      <c r="EY4298" s="55">
        <v>3</v>
      </c>
      <c r="EZ4298" s="55">
        <v>0</v>
      </c>
      <c r="FA4298" s="55">
        <v>1994</v>
      </c>
      <c r="FB4298" s="55" t="s">
        <v>1361</v>
      </c>
      <c r="FC4298" s="55" t="s">
        <v>1258</v>
      </c>
      <c r="FD4298" s="55">
        <v>5.25</v>
      </c>
      <c r="FF4298" s="55">
        <v>4291</v>
      </c>
      <c r="FG4298" s="55" t="s">
        <v>1359</v>
      </c>
      <c r="FH4298" s="55" t="s">
        <v>1260</v>
      </c>
      <c r="FI4298" s="55">
        <v>12</v>
      </c>
      <c r="FJ4298" s="55">
        <v>260000</v>
      </c>
      <c r="FK4298" s="55" t="s">
        <v>1249</v>
      </c>
      <c r="FL4298" s="55">
        <v>0.5</v>
      </c>
    </row>
    <row r="4299" ht="14.25" customHeight="1" outlineLevel="1" spans="152:168">
      <c r="EV4299" s="55">
        <v>4292</v>
      </c>
      <c r="EW4299" s="55" t="s">
        <v>1678</v>
      </c>
      <c r="EX4299" s="55" t="s">
        <v>1260</v>
      </c>
      <c r="EY4299" s="55">
        <v>3</v>
      </c>
      <c r="EZ4299" s="55">
        <v>1995</v>
      </c>
      <c r="FA4299" s="55">
        <v>2999</v>
      </c>
      <c r="FB4299" s="55" t="s">
        <v>1361</v>
      </c>
      <c r="FC4299" s="55" t="s">
        <v>1258</v>
      </c>
      <c r="FD4299" s="55">
        <v>6</v>
      </c>
      <c r="FF4299" s="55">
        <v>4292</v>
      </c>
      <c r="FG4299" s="55" t="s">
        <v>1359</v>
      </c>
      <c r="FH4299" s="55" t="s">
        <v>1260</v>
      </c>
      <c r="FI4299" s="55">
        <v>12</v>
      </c>
      <c r="FJ4299" s="55">
        <v>400000</v>
      </c>
      <c r="FK4299" s="55" t="s">
        <v>1249</v>
      </c>
      <c r="FL4299" s="55">
        <v>0.5</v>
      </c>
    </row>
    <row r="4300" ht="14.25" customHeight="1" outlineLevel="1" spans="152:168">
      <c r="EV4300" s="55">
        <v>4293</v>
      </c>
      <c r="EW4300" s="55" t="s">
        <v>1678</v>
      </c>
      <c r="EX4300" s="55" t="s">
        <v>1260</v>
      </c>
      <c r="EY4300" s="55">
        <v>4</v>
      </c>
      <c r="EZ4300" s="55">
        <v>0</v>
      </c>
      <c r="FA4300" s="55">
        <v>1994</v>
      </c>
      <c r="FB4300" s="55" t="s">
        <v>1361</v>
      </c>
      <c r="FC4300" s="55" t="s">
        <v>1258</v>
      </c>
      <c r="FD4300" s="55">
        <v>5.25</v>
      </c>
      <c r="FF4300" s="55">
        <v>4293</v>
      </c>
      <c r="FG4300" s="55" t="s">
        <v>1359</v>
      </c>
      <c r="FH4300" s="55" t="s">
        <v>1260</v>
      </c>
      <c r="FI4300" s="55">
        <v>12</v>
      </c>
      <c r="FJ4300" s="55">
        <v>530000</v>
      </c>
      <c r="FK4300" s="55" t="s">
        <v>1249</v>
      </c>
      <c r="FL4300" s="55">
        <v>0.5</v>
      </c>
    </row>
    <row r="4301" ht="14.25" customHeight="1" outlineLevel="1" spans="152:168">
      <c r="EV4301" s="55">
        <v>4294</v>
      </c>
      <c r="EW4301" s="55" t="s">
        <v>1678</v>
      </c>
      <c r="EX4301" s="55" t="s">
        <v>1260</v>
      </c>
      <c r="EY4301" s="55">
        <v>4</v>
      </c>
      <c r="EZ4301" s="55">
        <v>1995</v>
      </c>
      <c r="FA4301" s="55">
        <v>2999</v>
      </c>
      <c r="FB4301" s="55" t="s">
        <v>1361</v>
      </c>
      <c r="FC4301" s="55" t="s">
        <v>1258</v>
      </c>
      <c r="FD4301" s="55">
        <v>6</v>
      </c>
      <c r="FF4301" s="55">
        <v>4294</v>
      </c>
      <c r="FG4301" s="55" t="s">
        <v>1359</v>
      </c>
      <c r="FH4301" s="55" t="s">
        <v>1260</v>
      </c>
      <c r="FI4301" s="55">
        <v>12</v>
      </c>
      <c r="FJ4301" s="55">
        <v>540000</v>
      </c>
      <c r="FK4301" s="55" t="s">
        <v>1249</v>
      </c>
      <c r="FL4301" s="55">
        <v>0.5</v>
      </c>
    </row>
    <row r="4302" ht="14.25" customHeight="1" outlineLevel="1" spans="152:168">
      <c r="EV4302" s="55">
        <v>4295</v>
      </c>
      <c r="EW4302" s="55" t="s">
        <v>1678</v>
      </c>
      <c r="EX4302" s="55" t="s">
        <v>1260</v>
      </c>
      <c r="EY4302" s="55">
        <v>5</v>
      </c>
      <c r="EZ4302" s="55">
        <v>0</v>
      </c>
      <c r="FA4302" s="55">
        <v>1994</v>
      </c>
      <c r="FB4302" s="55" t="s">
        <v>1361</v>
      </c>
      <c r="FC4302" s="55" t="s">
        <v>1258</v>
      </c>
      <c r="FD4302" s="55">
        <v>5.25</v>
      </c>
      <c r="FF4302" s="55">
        <v>4295</v>
      </c>
      <c r="FG4302" s="55" t="s">
        <v>1359</v>
      </c>
      <c r="FH4302" s="55" t="s">
        <v>1260</v>
      </c>
      <c r="FI4302" s="55">
        <v>13</v>
      </c>
      <c r="FJ4302" s="55">
        <v>0</v>
      </c>
      <c r="FK4302" s="55" t="s">
        <v>1249</v>
      </c>
      <c r="FL4302" s="55">
        <v>0.75</v>
      </c>
    </row>
    <row r="4303" ht="14.25" customHeight="1" outlineLevel="1" spans="152:168">
      <c r="EV4303" s="55">
        <v>4296</v>
      </c>
      <c r="EW4303" s="55" t="s">
        <v>1678</v>
      </c>
      <c r="EX4303" s="55" t="s">
        <v>1260</v>
      </c>
      <c r="EY4303" s="55">
        <v>5</v>
      </c>
      <c r="EZ4303" s="55">
        <v>1995</v>
      </c>
      <c r="FA4303" s="55">
        <v>2999</v>
      </c>
      <c r="FB4303" s="55" t="s">
        <v>1361</v>
      </c>
      <c r="FC4303" s="55" t="s">
        <v>1258</v>
      </c>
      <c r="FD4303" s="55">
        <v>6</v>
      </c>
      <c r="FF4303" s="55">
        <v>4296</v>
      </c>
      <c r="FG4303" s="55" t="s">
        <v>1359</v>
      </c>
      <c r="FH4303" s="55" t="s">
        <v>1260</v>
      </c>
      <c r="FI4303" s="55">
        <v>14</v>
      </c>
      <c r="FJ4303" s="55">
        <v>0</v>
      </c>
      <c r="FK4303" s="55" t="s">
        <v>1249</v>
      </c>
      <c r="FL4303" s="55">
        <v>0.75</v>
      </c>
    </row>
    <row r="4304" ht="14.25" customHeight="1" outlineLevel="1" spans="152:168">
      <c r="EV4304" s="55">
        <v>4297</v>
      </c>
      <c r="EW4304" s="55" t="s">
        <v>1678</v>
      </c>
      <c r="EX4304" s="55" t="s">
        <v>1260</v>
      </c>
      <c r="EY4304" s="55">
        <v>6</v>
      </c>
      <c r="EZ4304" s="55">
        <v>0</v>
      </c>
      <c r="FA4304" s="55">
        <v>1994</v>
      </c>
      <c r="FB4304" s="55" t="s">
        <v>1361</v>
      </c>
      <c r="FC4304" s="55" t="s">
        <v>1258</v>
      </c>
      <c r="FD4304" s="55">
        <v>5.25</v>
      </c>
      <c r="FF4304" s="55">
        <v>4297</v>
      </c>
      <c r="FG4304" s="55" t="s">
        <v>1359</v>
      </c>
      <c r="FH4304" s="55" t="s">
        <v>1260</v>
      </c>
      <c r="FI4304" s="55">
        <v>2</v>
      </c>
      <c r="FJ4304" s="55">
        <v>0</v>
      </c>
      <c r="FK4304" s="55" t="s">
        <v>1249</v>
      </c>
      <c r="FL4304" s="55">
        <v>2</v>
      </c>
    </row>
    <row r="4305" ht="14.25" customHeight="1" outlineLevel="1" spans="152:168">
      <c r="EV4305" s="55">
        <v>4298</v>
      </c>
      <c r="EW4305" s="55" t="s">
        <v>1678</v>
      </c>
      <c r="EX4305" s="55" t="s">
        <v>1260</v>
      </c>
      <c r="EY4305" s="55">
        <v>6</v>
      </c>
      <c r="EZ4305" s="55">
        <v>1995</v>
      </c>
      <c r="FA4305" s="55">
        <v>2999</v>
      </c>
      <c r="FB4305" s="55" t="s">
        <v>1361</v>
      </c>
      <c r="FC4305" s="55" t="s">
        <v>1258</v>
      </c>
      <c r="FD4305" s="55">
        <v>6</v>
      </c>
      <c r="FF4305" s="55">
        <v>4298</v>
      </c>
      <c r="FG4305" s="55" t="s">
        <v>1359</v>
      </c>
      <c r="FH4305" s="55" t="s">
        <v>1260</v>
      </c>
      <c r="FI4305" s="55">
        <v>2</v>
      </c>
      <c r="FJ4305" s="55">
        <v>1000</v>
      </c>
      <c r="FK4305" s="55" t="s">
        <v>1249</v>
      </c>
      <c r="FL4305" s="55">
        <v>1.25</v>
      </c>
    </row>
    <row r="4306" ht="14.25" customHeight="1" outlineLevel="1" spans="152:168">
      <c r="EV4306" s="55">
        <v>4299</v>
      </c>
      <c r="EW4306" s="55" t="s">
        <v>1678</v>
      </c>
      <c r="EX4306" s="55" t="s">
        <v>1260</v>
      </c>
      <c r="EY4306" s="55">
        <v>7</v>
      </c>
      <c r="EZ4306" s="55">
        <v>0</v>
      </c>
      <c r="FA4306" s="55">
        <v>1994</v>
      </c>
      <c r="FB4306" s="55" t="s">
        <v>1361</v>
      </c>
      <c r="FC4306" s="55" t="s">
        <v>1258</v>
      </c>
      <c r="FD4306" s="55">
        <v>5.25</v>
      </c>
      <c r="FF4306" s="55">
        <v>4299</v>
      </c>
      <c r="FG4306" s="55" t="s">
        <v>1359</v>
      </c>
      <c r="FH4306" s="55" t="s">
        <v>1260</v>
      </c>
      <c r="FI4306" s="55">
        <v>2</v>
      </c>
      <c r="FJ4306" s="55">
        <v>2500</v>
      </c>
      <c r="FK4306" s="55" t="s">
        <v>1249</v>
      </c>
      <c r="FL4306" s="55">
        <v>1.15</v>
      </c>
    </row>
    <row r="4307" ht="14.25" customHeight="1" outlineLevel="1" spans="152:168">
      <c r="EV4307" s="55">
        <v>4300</v>
      </c>
      <c r="EW4307" s="55" t="s">
        <v>1678</v>
      </c>
      <c r="EX4307" s="55" t="s">
        <v>1260</v>
      </c>
      <c r="EY4307" s="55">
        <v>7</v>
      </c>
      <c r="EZ4307" s="55">
        <v>1995</v>
      </c>
      <c r="FA4307" s="55">
        <v>2999</v>
      </c>
      <c r="FB4307" s="55" t="s">
        <v>1361</v>
      </c>
      <c r="FC4307" s="55" t="s">
        <v>1258</v>
      </c>
      <c r="FD4307" s="55">
        <v>6</v>
      </c>
      <c r="FF4307" s="55">
        <v>4300</v>
      </c>
      <c r="FG4307" s="55" t="s">
        <v>1359</v>
      </c>
      <c r="FH4307" s="55" t="s">
        <v>1260</v>
      </c>
      <c r="FI4307" s="55">
        <v>2</v>
      </c>
      <c r="FJ4307" s="55">
        <v>5000</v>
      </c>
      <c r="FK4307" s="55" t="s">
        <v>1249</v>
      </c>
      <c r="FL4307" s="55">
        <v>1.05</v>
      </c>
    </row>
    <row r="4308" ht="14.25" customHeight="1" outlineLevel="1" spans="152:168">
      <c r="EV4308" s="55">
        <v>4301</v>
      </c>
      <c r="EW4308" s="55" t="s">
        <v>1678</v>
      </c>
      <c r="EX4308" s="55" t="s">
        <v>1260</v>
      </c>
      <c r="EY4308" s="55">
        <v>8</v>
      </c>
      <c r="EZ4308" s="55">
        <v>0</v>
      </c>
      <c r="FA4308" s="55">
        <v>1994</v>
      </c>
      <c r="FB4308" s="55" t="s">
        <v>1361</v>
      </c>
      <c r="FC4308" s="55" t="s">
        <v>1258</v>
      </c>
      <c r="FD4308" s="55">
        <v>5.25</v>
      </c>
      <c r="FF4308" s="55">
        <v>4301</v>
      </c>
      <c r="FG4308" s="55" t="s">
        <v>1359</v>
      </c>
      <c r="FH4308" s="55" t="s">
        <v>1260</v>
      </c>
      <c r="FI4308" s="55">
        <v>2</v>
      </c>
      <c r="FJ4308" s="55">
        <v>10000</v>
      </c>
      <c r="FK4308" s="55" t="s">
        <v>1249</v>
      </c>
      <c r="FL4308" s="55">
        <v>0.9</v>
      </c>
    </row>
    <row r="4309" ht="14.25" customHeight="1" outlineLevel="1" spans="152:168">
      <c r="EV4309" s="55">
        <v>4302</v>
      </c>
      <c r="EW4309" s="55" t="s">
        <v>1678</v>
      </c>
      <c r="EX4309" s="55" t="s">
        <v>1260</v>
      </c>
      <c r="EY4309" s="55">
        <v>8</v>
      </c>
      <c r="EZ4309" s="55">
        <v>1995</v>
      </c>
      <c r="FA4309" s="55">
        <v>2999</v>
      </c>
      <c r="FB4309" s="55" t="s">
        <v>1361</v>
      </c>
      <c r="FC4309" s="55" t="s">
        <v>1258</v>
      </c>
      <c r="FD4309" s="55">
        <v>6</v>
      </c>
      <c r="FF4309" s="55">
        <v>4302</v>
      </c>
      <c r="FG4309" s="55" t="s">
        <v>1359</v>
      </c>
      <c r="FH4309" s="55" t="s">
        <v>1260</v>
      </c>
      <c r="FI4309" s="55">
        <v>2</v>
      </c>
      <c r="FJ4309" s="55">
        <v>25000</v>
      </c>
      <c r="FK4309" s="55" t="s">
        <v>1249</v>
      </c>
      <c r="FL4309" s="55">
        <v>0.8</v>
      </c>
    </row>
    <row r="4310" ht="14.25" customHeight="1" outlineLevel="1" spans="152:168">
      <c r="EV4310" s="55">
        <v>4303</v>
      </c>
      <c r="EW4310" s="55" t="s">
        <v>1678</v>
      </c>
      <c r="EX4310" s="55" t="s">
        <v>1260</v>
      </c>
      <c r="EY4310" s="55">
        <v>9</v>
      </c>
      <c r="EZ4310" s="55">
        <v>0</v>
      </c>
      <c r="FA4310" s="55">
        <v>1994</v>
      </c>
      <c r="FB4310" s="55" t="s">
        <v>1361</v>
      </c>
      <c r="FC4310" s="55" t="s">
        <v>1258</v>
      </c>
      <c r="FD4310" s="55">
        <v>5.25</v>
      </c>
      <c r="FF4310" s="55">
        <v>4303</v>
      </c>
      <c r="FG4310" s="55" t="s">
        <v>1359</v>
      </c>
      <c r="FH4310" s="55" t="s">
        <v>1260</v>
      </c>
      <c r="FI4310" s="55">
        <v>2</v>
      </c>
      <c r="FJ4310" s="55">
        <v>50000</v>
      </c>
      <c r="FK4310" s="55" t="s">
        <v>1249</v>
      </c>
      <c r="FL4310" s="55">
        <v>0.7</v>
      </c>
    </row>
    <row r="4311" ht="14.25" customHeight="1" outlineLevel="1" spans="152:168">
      <c r="EV4311" s="55">
        <v>4304</v>
      </c>
      <c r="EW4311" s="55" t="s">
        <v>1678</v>
      </c>
      <c r="EX4311" s="55" t="s">
        <v>1260</v>
      </c>
      <c r="EY4311" s="55">
        <v>9</v>
      </c>
      <c r="EZ4311" s="55">
        <v>1995</v>
      </c>
      <c r="FA4311" s="55">
        <v>2999</v>
      </c>
      <c r="FB4311" s="55" t="s">
        <v>1361</v>
      </c>
      <c r="FC4311" s="55" t="s">
        <v>1258</v>
      </c>
      <c r="FD4311" s="55">
        <v>6</v>
      </c>
      <c r="FF4311" s="55">
        <v>4304</v>
      </c>
      <c r="FG4311" s="55" t="s">
        <v>1359</v>
      </c>
      <c r="FH4311" s="55" t="s">
        <v>1260</v>
      </c>
      <c r="FI4311" s="55">
        <v>2</v>
      </c>
      <c r="FJ4311" s="55">
        <v>80000</v>
      </c>
      <c r="FK4311" s="55" t="s">
        <v>1249</v>
      </c>
      <c r="FL4311" s="55">
        <v>0.7</v>
      </c>
    </row>
    <row r="4312" ht="14.25" customHeight="1" outlineLevel="1" spans="152:168">
      <c r="EV4312" s="55">
        <v>4305</v>
      </c>
      <c r="EW4312" s="55" t="s">
        <v>1678</v>
      </c>
      <c r="EX4312" s="55" t="s">
        <v>1470</v>
      </c>
      <c r="EY4312" s="55">
        <v>1</v>
      </c>
      <c r="EZ4312" s="55">
        <v>0</v>
      </c>
      <c r="FA4312" s="55">
        <v>1994</v>
      </c>
      <c r="FB4312" s="55" t="s">
        <v>1361</v>
      </c>
      <c r="FC4312" s="55" t="s">
        <v>1258</v>
      </c>
      <c r="FD4312" s="55">
        <v>3.25</v>
      </c>
      <c r="FF4312" s="55">
        <v>4305</v>
      </c>
      <c r="FG4312" s="55" t="s">
        <v>1359</v>
      </c>
      <c r="FH4312" s="55" t="s">
        <v>1260</v>
      </c>
      <c r="FI4312" s="55">
        <v>2</v>
      </c>
      <c r="FJ4312" s="55">
        <v>130000</v>
      </c>
      <c r="FK4312" s="55" t="s">
        <v>1249</v>
      </c>
      <c r="FL4312" s="55">
        <v>0.7</v>
      </c>
    </row>
    <row r="4313" ht="14.25" customHeight="1" outlineLevel="1" spans="152:168">
      <c r="EV4313" s="55">
        <v>4306</v>
      </c>
      <c r="EW4313" s="55" t="s">
        <v>1678</v>
      </c>
      <c r="EX4313" s="55" t="s">
        <v>1470</v>
      </c>
      <c r="EY4313" s="55">
        <v>1</v>
      </c>
      <c r="EZ4313" s="55">
        <v>1995</v>
      </c>
      <c r="FA4313" s="55">
        <v>2999</v>
      </c>
      <c r="FB4313" s="55" t="s">
        <v>1361</v>
      </c>
      <c r="FC4313" s="55" t="s">
        <v>1258</v>
      </c>
      <c r="FD4313" s="55">
        <v>3.5</v>
      </c>
      <c r="FF4313" s="55">
        <v>4306</v>
      </c>
      <c r="FG4313" s="55" t="s">
        <v>1359</v>
      </c>
      <c r="FH4313" s="55" t="s">
        <v>1260</v>
      </c>
      <c r="FI4313" s="55">
        <v>2</v>
      </c>
      <c r="FJ4313" s="55">
        <v>260000</v>
      </c>
      <c r="FK4313" s="55" t="s">
        <v>1249</v>
      </c>
      <c r="FL4313" s="55">
        <v>0.7</v>
      </c>
    </row>
    <row r="4314" ht="14.25" customHeight="1" outlineLevel="1" spans="152:168">
      <c r="EV4314" s="55">
        <v>4307</v>
      </c>
      <c r="EW4314" s="55" t="s">
        <v>1678</v>
      </c>
      <c r="EX4314" s="55" t="s">
        <v>1470</v>
      </c>
      <c r="EY4314" s="55">
        <v>2</v>
      </c>
      <c r="EZ4314" s="55">
        <v>0</v>
      </c>
      <c r="FA4314" s="55">
        <v>1994</v>
      </c>
      <c r="FB4314" s="55" t="s">
        <v>1361</v>
      </c>
      <c r="FC4314" s="55" t="s">
        <v>1258</v>
      </c>
      <c r="FD4314" s="55">
        <v>3.15</v>
      </c>
      <c r="FF4314" s="55">
        <v>4307</v>
      </c>
      <c r="FG4314" s="55" t="s">
        <v>1359</v>
      </c>
      <c r="FH4314" s="55" t="s">
        <v>1260</v>
      </c>
      <c r="FI4314" s="55">
        <v>2</v>
      </c>
      <c r="FJ4314" s="55">
        <v>400000</v>
      </c>
      <c r="FK4314" s="55" t="s">
        <v>1249</v>
      </c>
      <c r="FL4314" s="55">
        <v>0.7</v>
      </c>
    </row>
    <row r="4315" ht="14.25" customHeight="1" outlineLevel="1" spans="152:168">
      <c r="EV4315" s="55">
        <v>4308</v>
      </c>
      <c r="EW4315" s="55" t="s">
        <v>1678</v>
      </c>
      <c r="EX4315" s="55" t="s">
        <v>1470</v>
      </c>
      <c r="EY4315" s="55">
        <v>2</v>
      </c>
      <c r="EZ4315" s="55">
        <v>1995</v>
      </c>
      <c r="FA4315" s="55">
        <v>2999</v>
      </c>
      <c r="FB4315" s="55" t="s">
        <v>1361</v>
      </c>
      <c r="FC4315" s="55" t="s">
        <v>1258</v>
      </c>
      <c r="FD4315" s="55">
        <v>3.15</v>
      </c>
      <c r="FF4315" s="55">
        <v>4308</v>
      </c>
      <c r="FG4315" s="55" t="s">
        <v>1359</v>
      </c>
      <c r="FH4315" s="55" t="s">
        <v>1260</v>
      </c>
      <c r="FI4315" s="55">
        <v>2</v>
      </c>
      <c r="FJ4315" s="55">
        <v>530000</v>
      </c>
      <c r="FK4315" s="55" t="s">
        <v>1249</v>
      </c>
      <c r="FL4315" s="55">
        <v>0.7</v>
      </c>
    </row>
    <row r="4316" ht="14.25" customHeight="1" outlineLevel="1" spans="152:168">
      <c r="EV4316" s="55">
        <v>4309</v>
      </c>
      <c r="EW4316" s="55" t="s">
        <v>1678</v>
      </c>
      <c r="EX4316" s="55" t="s">
        <v>1470</v>
      </c>
      <c r="EY4316" s="55">
        <v>3</v>
      </c>
      <c r="EZ4316" s="55">
        <v>0</v>
      </c>
      <c r="FA4316" s="55">
        <v>1994</v>
      </c>
      <c r="FB4316" s="55" t="s">
        <v>1361</v>
      </c>
      <c r="FC4316" s="55" t="s">
        <v>1258</v>
      </c>
      <c r="FD4316" s="55">
        <v>3.15</v>
      </c>
      <c r="FF4316" s="55">
        <v>4309</v>
      </c>
      <c r="FG4316" s="55" t="s">
        <v>1359</v>
      </c>
      <c r="FH4316" s="55" t="s">
        <v>1260</v>
      </c>
      <c r="FI4316" s="55">
        <v>2</v>
      </c>
      <c r="FJ4316" s="55">
        <v>540000</v>
      </c>
      <c r="FK4316" s="55" t="s">
        <v>1249</v>
      </c>
      <c r="FL4316" s="55">
        <v>0.7</v>
      </c>
    </row>
    <row r="4317" ht="14.25" customHeight="1" outlineLevel="1" spans="152:168">
      <c r="EV4317" s="55">
        <v>4310</v>
      </c>
      <c r="EW4317" s="55" t="s">
        <v>1678</v>
      </c>
      <c r="EX4317" s="55" t="s">
        <v>1470</v>
      </c>
      <c r="EY4317" s="55">
        <v>3</v>
      </c>
      <c r="EZ4317" s="55">
        <v>1995</v>
      </c>
      <c r="FA4317" s="55">
        <v>2999</v>
      </c>
      <c r="FB4317" s="55" t="s">
        <v>1361</v>
      </c>
      <c r="FC4317" s="55" t="s">
        <v>1258</v>
      </c>
      <c r="FD4317" s="55">
        <v>3.15</v>
      </c>
      <c r="FF4317" s="55">
        <v>4310</v>
      </c>
      <c r="FG4317" s="55" t="s">
        <v>1359</v>
      </c>
      <c r="FH4317" s="55" t="s">
        <v>1260</v>
      </c>
      <c r="FI4317" s="55">
        <v>3</v>
      </c>
      <c r="FJ4317" s="55">
        <v>0</v>
      </c>
      <c r="FK4317" s="55" t="s">
        <v>1249</v>
      </c>
      <c r="FL4317" s="55">
        <v>1.35</v>
      </c>
    </row>
    <row r="4318" ht="14.25" customHeight="1" outlineLevel="1" spans="152:168">
      <c r="EV4318" s="55">
        <v>4311</v>
      </c>
      <c r="EW4318" s="55" t="s">
        <v>1678</v>
      </c>
      <c r="EX4318" s="55" t="s">
        <v>1470</v>
      </c>
      <c r="EY4318" s="55">
        <v>4</v>
      </c>
      <c r="EZ4318" s="55">
        <v>0</v>
      </c>
      <c r="FA4318" s="55">
        <v>1994</v>
      </c>
      <c r="FB4318" s="55" t="s">
        <v>1361</v>
      </c>
      <c r="FC4318" s="55" t="s">
        <v>1258</v>
      </c>
      <c r="FD4318" s="55">
        <v>3.25</v>
      </c>
      <c r="FF4318" s="55">
        <v>4311</v>
      </c>
      <c r="FG4318" s="55" t="s">
        <v>1359</v>
      </c>
      <c r="FH4318" s="55" t="s">
        <v>1260</v>
      </c>
      <c r="FI4318" s="55">
        <v>3</v>
      </c>
      <c r="FJ4318" s="55">
        <v>1000</v>
      </c>
      <c r="FK4318" s="55" t="s">
        <v>1249</v>
      </c>
      <c r="FL4318" s="55">
        <v>1.2</v>
      </c>
    </row>
    <row r="4319" ht="14.25" customHeight="1" outlineLevel="1" spans="152:168">
      <c r="EV4319" s="55">
        <v>4312</v>
      </c>
      <c r="EW4319" s="55" t="s">
        <v>1678</v>
      </c>
      <c r="EX4319" s="55" t="s">
        <v>1470</v>
      </c>
      <c r="EY4319" s="55">
        <v>4</v>
      </c>
      <c r="EZ4319" s="55">
        <v>1995</v>
      </c>
      <c r="FA4319" s="55">
        <v>2999</v>
      </c>
      <c r="FB4319" s="55" t="s">
        <v>1361</v>
      </c>
      <c r="FC4319" s="55" t="s">
        <v>1258</v>
      </c>
      <c r="FD4319" s="55">
        <v>3.25</v>
      </c>
      <c r="FF4319" s="55">
        <v>4312</v>
      </c>
      <c r="FG4319" s="55" t="s">
        <v>1359</v>
      </c>
      <c r="FH4319" s="55" t="s">
        <v>1260</v>
      </c>
      <c r="FI4319" s="55">
        <v>3</v>
      </c>
      <c r="FJ4319" s="55">
        <v>2500</v>
      </c>
      <c r="FK4319" s="55" t="s">
        <v>1249</v>
      </c>
      <c r="FL4319" s="55">
        <v>1.1</v>
      </c>
    </row>
    <row r="4320" ht="14.25" customHeight="1" outlineLevel="1" spans="152:168">
      <c r="EV4320" s="55">
        <v>4313</v>
      </c>
      <c r="EW4320" s="55" t="s">
        <v>1678</v>
      </c>
      <c r="EX4320" s="55" t="s">
        <v>1470</v>
      </c>
      <c r="EY4320" s="55">
        <v>5</v>
      </c>
      <c r="EZ4320" s="55">
        <v>0</v>
      </c>
      <c r="FA4320" s="55">
        <v>1994</v>
      </c>
      <c r="FB4320" s="55" t="s">
        <v>1361</v>
      </c>
      <c r="FC4320" s="55" t="s">
        <v>1258</v>
      </c>
      <c r="FD4320" s="55">
        <v>3.25</v>
      </c>
      <c r="FF4320" s="55">
        <v>4313</v>
      </c>
      <c r="FG4320" s="55" t="s">
        <v>1359</v>
      </c>
      <c r="FH4320" s="55" t="s">
        <v>1260</v>
      </c>
      <c r="FI4320" s="55">
        <v>3</v>
      </c>
      <c r="FJ4320" s="55">
        <v>5000</v>
      </c>
      <c r="FK4320" s="55" t="s">
        <v>1249</v>
      </c>
      <c r="FL4320" s="55">
        <v>0.85</v>
      </c>
    </row>
    <row r="4321" ht="14.25" customHeight="1" outlineLevel="1" spans="152:168">
      <c r="EV4321" s="55">
        <v>4314</v>
      </c>
      <c r="EW4321" s="55" t="s">
        <v>1678</v>
      </c>
      <c r="EX4321" s="55" t="s">
        <v>1470</v>
      </c>
      <c r="EY4321" s="55">
        <v>5</v>
      </c>
      <c r="EZ4321" s="55">
        <v>1995</v>
      </c>
      <c r="FA4321" s="55">
        <v>2999</v>
      </c>
      <c r="FB4321" s="55" t="s">
        <v>1361</v>
      </c>
      <c r="FC4321" s="55" t="s">
        <v>1258</v>
      </c>
      <c r="FD4321" s="55">
        <v>3.5</v>
      </c>
      <c r="FF4321" s="55">
        <v>4314</v>
      </c>
      <c r="FG4321" s="55" t="s">
        <v>1359</v>
      </c>
      <c r="FH4321" s="55" t="s">
        <v>1260</v>
      </c>
      <c r="FI4321" s="55">
        <v>3</v>
      </c>
      <c r="FJ4321" s="55">
        <v>10000</v>
      </c>
      <c r="FK4321" s="55" t="s">
        <v>1249</v>
      </c>
      <c r="FL4321" s="55">
        <v>0.65</v>
      </c>
    </row>
    <row r="4322" ht="14.25" customHeight="1" outlineLevel="1" spans="152:168">
      <c r="EV4322" s="55">
        <v>4315</v>
      </c>
      <c r="EW4322" s="55" t="s">
        <v>1678</v>
      </c>
      <c r="EX4322" s="55" t="s">
        <v>1470</v>
      </c>
      <c r="EY4322" s="55">
        <v>6</v>
      </c>
      <c r="EZ4322" s="55">
        <v>0</v>
      </c>
      <c r="FA4322" s="55">
        <v>1994</v>
      </c>
      <c r="FB4322" s="55" t="s">
        <v>1361</v>
      </c>
      <c r="FC4322" s="55" t="s">
        <v>1258</v>
      </c>
      <c r="FD4322" s="55">
        <v>3.25</v>
      </c>
      <c r="FF4322" s="55">
        <v>4315</v>
      </c>
      <c r="FG4322" s="55" t="s">
        <v>1359</v>
      </c>
      <c r="FH4322" s="55" t="s">
        <v>1260</v>
      </c>
      <c r="FI4322" s="55">
        <v>3</v>
      </c>
      <c r="FJ4322" s="55">
        <v>25000</v>
      </c>
      <c r="FK4322" s="55" t="s">
        <v>1249</v>
      </c>
      <c r="FL4322" s="55">
        <v>0.65</v>
      </c>
    </row>
    <row r="4323" ht="14.25" customHeight="1" outlineLevel="1" spans="152:168">
      <c r="EV4323" s="55">
        <v>4316</v>
      </c>
      <c r="EW4323" s="55" t="s">
        <v>1678</v>
      </c>
      <c r="EX4323" s="55" t="s">
        <v>1470</v>
      </c>
      <c r="EY4323" s="55">
        <v>6</v>
      </c>
      <c r="EZ4323" s="55">
        <v>1995</v>
      </c>
      <c r="FA4323" s="55">
        <v>2999</v>
      </c>
      <c r="FB4323" s="55" t="s">
        <v>1361</v>
      </c>
      <c r="FC4323" s="55" t="s">
        <v>1258</v>
      </c>
      <c r="FD4323" s="55">
        <v>3.25</v>
      </c>
      <c r="FF4323" s="55">
        <v>4316</v>
      </c>
      <c r="FG4323" s="55" t="s">
        <v>1359</v>
      </c>
      <c r="FH4323" s="55" t="s">
        <v>1260</v>
      </c>
      <c r="FI4323" s="55">
        <v>3</v>
      </c>
      <c r="FJ4323" s="55">
        <v>50000</v>
      </c>
      <c r="FK4323" s="55" t="s">
        <v>1249</v>
      </c>
      <c r="FL4323" s="55">
        <v>0.55</v>
      </c>
    </row>
    <row r="4324" ht="14.25" customHeight="1" outlineLevel="1" spans="152:168">
      <c r="EV4324" s="55">
        <v>4317</v>
      </c>
      <c r="EW4324" s="55" t="s">
        <v>1678</v>
      </c>
      <c r="EX4324" s="55" t="s">
        <v>1470</v>
      </c>
      <c r="EY4324" s="55">
        <v>7</v>
      </c>
      <c r="EZ4324" s="55">
        <v>0</v>
      </c>
      <c r="FA4324" s="55">
        <v>1994</v>
      </c>
      <c r="FB4324" s="55" t="s">
        <v>1361</v>
      </c>
      <c r="FC4324" s="55" t="s">
        <v>1258</v>
      </c>
      <c r="FD4324" s="55">
        <v>2.5</v>
      </c>
      <c r="FF4324" s="55">
        <v>4317</v>
      </c>
      <c r="FG4324" s="55" t="s">
        <v>1359</v>
      </c>
      <c r="FH4324" s="55" t="s">
        <v>1260</v>
      </c>
      <c r="FI4324" s="55">
        <v>3</v>
      </c>
      <c r="FJ4324" s="55">
        <v>80000</v>
      </c>
      <c r="FK4324" s="55" t="s">
        <v>1249</v>
      </c>
      <c r="FL4324" s="55">
        <v>0.55</v>
      </c>
    </row>
    <row r="4325" ht="14.25" customHeight="1" outlineLevel="1" spans="152:168">
      <c r="EV4325" s="55">
        <v>4318</v>
      </c>
      <c r="EW4325" s="55" t="s">
        <v>1678</v>
      </c>
      <c r="EX4325" s="55" t="s">
        <v>1470</v>
      </c>
      <c r="EY4325" s="55">
        <v>7</v>
      </c>
      <c r="EZ4325" s="55">
        <v>1995</v>
      </c>
      <c r="FA4325" s="55">
        <v>2999</v>
      </c>
      <c r="FB4325" s="55" t="s">
        <v>1361</v>
      </c>
      <c r="FC4325" s="55" t="s">
        <v>1258</v>
      </c>
      <c r="FD4325" s="55">
        <v>2.5</v>
      </c>
      <c r="FF4325" s="55">
        <v>4318</v>
      </c>
      <c r="FG4325" s="55" t="s">
        <v>1359</v>
      </c>
      <c r="FH4325" s="55" t="s">
        <v>1260</v>
      </c>
      <c r="FI4325" s="55">
        <v>3</v>
      </c>
      <c r="FJ4325" s="55">
        <v>130000</v>
      </c>
      <c r="FK4325" s="55" t="s">
        <v>1249</v>
      </c>
      <c r="FL4325" s="55">
        <v>0.55</v>
      </c>
    </row>
    <row r="4326" ht="14.25" customHeight="1" outlineLevel="1" spans="152:168">
      <c r="EV4326" s="55">
        <v>4319</v>
      </c>
      <c r="EW4326" s="55" t="s">
        <v>1678</v>
      </c>
      <c r="EX4326" s="55" t="s">
        <v>1810</v>
      </c>
      <c r="EY4326" s="55">
        <v>1</v>
      </c>
      <c r="EZ4326" s="55">
        <v>0</v>
      </c>
      <c r="FA4326" s="55">
        <v>1994</v>
      </c>
      <c r="FB4326" s="55" t="s">
        <v>1361</v>
      </c>
      <c r="FC4326" s="55" t="s">
        <v>1258</v>
      </c>
      <c r="FD4326" s="55">
        <v>2.5</v>
      </c>
      <c r="FF4326" s="55">
        <v>4319</v>
      </c>
      <c r="FG4326" s="55" t="s">
        <v>1359</v>
      </c>
      <c r="FH4326" s="55" t="s">
        <v>1260</v>
      </c>
      <c r="FI4326" s="55">
        <v>3</v>
      </c>
      <c r="FJ4326" s="55">
        <v>260000</v>
      </c>
      <c r="FK4326" s="55" t="s">
        <v>1249</v>
      </c>
      <c r="FL4326" s="55">
        <v>0.55</v>
      </c>
    </row>
    <row r="4327" ht="14.25" customHeight="1" outlineLevel="1" spans="152:168">
      <c r="EV4327" s="55">
        <v>4320</v>
      </c>
      <c r="EW4327" s="55" t="s">
        <v>1678</v>
      </c>
      <c r="EX4327" s="55" t="s">
        <v>1810</v>
      </c>
      <c r="EY4327" s="55">
        <v>1</v>
      </c>
      <c r="EZ4327" s="55">
        <v>1995</v>
      </c>
      <c r="FA4327" s="55">
        <v>2999</v>
      </c>
      <c r="FB4327" s="55" t="s">
        <v>1361</v>
      </c>
      <c r="FC4327" s="55" t="s">
        <v>1258</v>
      </c>
      <c r="FD4327" s="55">
        <v>2.5</v>
      </c>
      <c r="FF4327" s="55">
        <v>4320</v>
      </c>
      <c r="FG4327" s="55" t="s">
        <v>1359</v>
      </c>
      <c r="FH4327" s="55" t="s">
        <v>1260</v>
      </c>
      <c r="FI4327" s="55">
        <v>3</v>
      </c>
      <c r="FJ4327" s="55">
        <v>400000</v>
      </c>
      <c r="FK4327" s="55" t="s">
        <v>1249</v>
      </c>
      <c r="FL4327" s="55">
        <v>0.55</v>
      </c>
    </row>
    <row r="4328" ht="14.25" customHeight="1" outlineLevel="1" spans="152:168">
      <c r="EV4328" s="55">
        <v>4321</v>
      </c>
      <c r="EW4328" s="55" t="s">
        <v>1678</v>
      </c>
      <c r="EX4328" s="55" t="s">
        <v>1810</v>
      </c>
      <c r="EY4328" s="55">
        <v>2</v>
      </c>
      <c r="EZ4328" s="55">
        <v>0</v>
      </c>
      <c r="FA4328" s="55">
        <v>1994</v>
      </c>
      <c r="FB4328" s="55" t="s">
        <v>1361</v>
      </c>
      <c r="FC4328" s="55" t="s">
        <v>1258</v>
      </c>
      <c r="FD4328" s="55">
        <v>2.5</v>
      </c>
      <c r="FF4328" s="55">
        <v>4321</v>
      </c>
      <c r="FG4328" s="55" t="s">
        <v>1359</v>
      </c>
      <c r="FH4328" s="55" t="s">
        <v>1260</v>
      </c>
      <c r="FI4328" s="55">
        <v>3</v>
      </c>
      <c r="FJ4328" s="55">
        <v>530000</v>
      </c>
      <c r="FK4328" s="55" t="s">
        <v>1249</v>
      </c>
      <c r="FL4328" s="55">
        <v>0.55</v>
      </c>
    </row>
    <row r="4329" ht="14.25" customHeight="1" outlineLevel="1" spans="152:168">
      <c r="EV4329" s="55">
        <v>4322</v>
      </c>
      <c r="EW4329" s="55" t="s">
        <v>1678</v>
      </c>
      <c r="EX4329" s="55" t="s">
        <v>1810</v>
      </c>
      <c r="EY4329" s="55">
        <v>2</v>
      </c>
      <c r="EZ4329" s="55">
        <v>1995</v>
      </c>
      <c r="FA4329" s="55">
        <v>2999</v>
      </c>
      <c r="FB4329" s="55" t="s">
        <v>1361</v>
      </c>
      <c r="FC4329" s="55" t="s">
        <v>1258</v>
      </c>
      <c r="FD4329" s="55">
        <v>2.5</v>
      </c>
      <c r="FF4329" s="55">
        <v>4322</v>
      </c>
      <c r="FG4329" s="55" t="s">
        <v>1359</v>
      </c>
      <c r="FH4329" s="55" t="s">
        <v>1260</v>
      </c>
      <c r="FI4329" s="55">
        <v>3</v>
      </c>
      <c r="FJ4329" s="55">
        <v>540000</v>
      </c>
      <c r="FK4329" s="55" t="s">
        <v>1249</v>
      </c>
      <c r="FL4329" s="55">
        <v>0.55</v>
      </c>
    </row>
    <row r="4330" ht="14.25" customHeight="1" outlineLevel="1" spans="152:168">
      <c r="EV4330" s="55">
        <v>4323</v>
      </c>
      <c r="EW4330" s="55" t="s">
        <v>1678</v>
      </c>
      <c r="EX4330" s="55" t="s">
        <v>1738</v>
      </c>
      <c r="EY4330" s="55">
        <v>1</v>
      </c>
      <c r="EZ4330" s="55">
        <v>0</v>
      </c>
      <c r="FA4330" s="55">
        <v>1994</v>
      </c>
      <c r="FB4330" s="55" t="s">
        <v>1361</v>
      </c>
      <c r="FC4330" s="55" t="s">
        <v>1258</v>
      </c>
      <c r="FD4330" s="55">
        <v>5.5</v>
      </c>
      <c r="FF4330" s="55">
        <v>4323</v>
      </c>
      <c r="FG4330" s="55" t="s">
        <v>1359</v>
      </c>
      <c r="FH4330" s="55" t="s">
        <v>1260</v>
      </c>
      <c r="FI4330" s="55">
        <v>4</v>
      </c>
      <c r="FJ4330" s="55">
        <v>0</v>
      </c>
      <c r="FK4330" s="55" t="s">
        <v>1249</v>
      </c>
      <c r="FL4330" s="55">
        <v>1.25</v>
      </c>
    </row>
    <row r="4331" ht="14.25" customHeight="1" outlineLevel="1" spans="152:168">
      <c r="EV4331" s="55">
        <v>4324</v>
      </c>
      <c r="EW4331" s="55" t="s">
        <v>1678</v>
      </c>
      <c r="EX4331" s="55" t="s">
        <v>1738</v>
      </c>
      <c r="EY4331" s="55">
        <v>1</v>
      </c>
      <c r="EZ4331" s="55">
        <v>1995</v>
      </c>
      <c r="FA4331" s="55">
        <v>2999</v>
      </c>
      <c r="FB4331" s="55" t="s">
        <v>1361</v>
      </c>
      <c r="FC4331" s="55" t="s">
        <v>1258</v>
      </c>
      <c r="FD4331" s="55">
        <v>6</v>
      </c>
      <c r="FF4331" s="55">
        <v>4324</v>
      </c>
      <c r="FG4331" s="55" t="s">
        <v>1359</v>
      </c>
      <c r="FH4331" s="55" t="s">
        <v>1260</v>
      </c>
      <c r="FI4331" s="55">
        <v>4</v>
      </c>
      <c r="FJ4331" s="55">
        <v>1000</v>
      </c>
      <c r="FK4331" s="55" t="s">
        <v>1249</v>
      </c>
      <c r="FL4331" s="55">
        <v>1.15</v>
      </c>
    </row>
    <row r="4332" ht="14.25" customHeight="1" outlineLevel="1" spans="152:168">
      <c r="EV4332" s="55">
        <v>4325</v>
      </c>
      <c r="EW4332" s="55" t="s">
        <v>1678</v>
      </c>
      <c r="EX4332" s="55" t="s">
        <v>1738</v>
      </c>
      <c r="EY4332" s="55">
        <v>2</v>
      </c>
      <c r="EZ4332" s="55">
        <v>0</v>
      </c>
      <c r="FA4332" s="55">
        <v>1994</v>
      </c>
      <c r="FB4332" s="55" t="s">
        <v>1361</v>
      </c>
      <c r="FC4332" s="55" t="s">
        <v>1258</v>
      </c>
      <c r="FD4332" s="55">
        <v>5.5</v>
      </c>
      <c r="FF4332" s="55">
        <v>4325</v>
      </c>
      <c r="FG4332" s="55" t="s">
        <v>1359</v>
      </c>
      <c r="FH4332" s="55" t="s">
        <v>1260</v>
      </c>
      <c r="FI4332" s="55">
        <v>4</v>
      </c>
      <c r="FJ4332" s="55">
        <v>2500</v>
      </c>
      <c r="FK4332" s="55" t="s">
        <v>1249</v>
      </c>
      <c r="FL4332" s="55">
        <v>1.05</v>
      </c>
    </row>
    <row r="4333" ht="14.25" customHeight="1" outlineLevel="1" spans="152:168">
      <c r="EV4333" s="55">
        <v>4326</v>
      </c>
      <c r="EW4333" s="55" t="s">
        <v>1678</v>
      </c>
      <c r="EX4333" s="55" t="s">
        <v>1738</v>
      </c>
      <c r="EY4333" s="55">
        <v>2</v>
      </c>
      <c r="EZ4333" s="55">
        <v>1995</v>
      </c>
      <c r="FA4333" s="55">
        <v>2999</v>
      </c>
      <c r="FB4333" s="55" t="s">
        <v>1361</v>
      </c>
      <c r="FC4333" s="55" t="s">
        <v>1258</v>
      </c>
      <c r="FD4333" s="55">
        <v>6</v>
      </c>
      <c r="FF4333" s="55">
        <v>4326</v>
      </c>
      <c r="FG4333" s="55" t="s">
        <v>1359</v>
      </c>
      <c r="FH4333" s="55" t="s">
        <v>1260</v>
      </c>
      <c r="FI4333" s="55">
        <v>4</v>
      </c>
      <c r="FJ4333" s="55">
        <v>5000</v>
      </c>
      <c r="FK4333" s="55" t="s">
        <v>1249</v>
      </c>
      <c r="FL4333" s="55">
        <v>0.8</v>
      </c>
    </row>
    <row r="4334" ht="14.25" customHeight="1" outlineLevel="1" spans="152:168">
      <c r="EV4334" s="55">
        <v>4327</v>
      </c>
      <c r="EW4334" s="55" t="s">
        <v>1678</v>
      </c>
      <c r="EX4334" s="55" t="s">
        <v>2016</v>
      </c>
      <c r="EY4334" s="55">
        <v>1</v>
      </c>
      <c r="EZ4334" s="55">
        <v>0</v>
      </c>
      <c r="FA4334" s="55">
        <v>1994</v>
      </c>
      <c r="FB4334" s="55" t="s">
        <v>1361</v>
      </c>
      <c r="FC4334" s="55" t="s">
        <v>1258</v>
      </c>
      <c r="FD4334" s="55">
        <v>2.5</v>
      </c>
      <c r="FF4334" s="55">
        <v>4327</v>
      </c>
      <c r="FG4334" s="55" t="s">
        <v>1359</v>
      </c>
      <c r="FH4334" s="55" t="s">
        <v>1260</v>
      </c>
      <c r="FI4334" s="55">
        <v>4</v>
      </c>
      <c r="FJ4334" s="55">
        <v>10000</v>
      </c>
      <c r="FK4334" s="55" t="s">
        <v>1249</v>
      </c>
      <c r="FL4334" s="55">
        <v>0.6</v>
      </c>
    </row>
    <row r="4335" ht="14.25" customHeight="1" outlineLevel="1" spans="152:168">
      <c r="EV4335" s="55">
        <v>4328</v>
      </c>
      <c r="EW4335" s="55" t="s">
        <v>1678</v>
      </c>
      <c r="EX4335" s="55" t="s">
        <v>2016</v>
      </c>
      <c r="EY4335" s="55">
        <v>1</v>
      </c>
      <c r="EZ4335" s="55">
        <v>1995</v>
      </c>
      <c r="FA4335" s="55">
        <v>2999</v>
      </c>
      <c r="FB4335" s="55" t="s">
        <v>1361</v>
      </c>
      <c r="FC4335" s="55" t="s">
        <v>1258</v>
      </c>
      <c r="FD4335" s="55">
        <v>2.5</v>
      </c>
      <c r="FF4335" s="55">
        <v>4328</v>
      </c>
      <c r="FG4335" s="55" t="s">
        <v>1359</v>
      </c>
      <c r="FH4335" s="55" t="s">
        <v>1260</v>
      </c>
      <c r="FI4335" s="55">
        <v>4</v>
      </c>
      <c r="FJ4335" s="55">
        <v>25000</v>
      </c>
      <c r="FK4335" s="55" t="s">
        <v>1249</v>
      </c>
      <c r="FL4335" s="55">
        <v>0.5</v>
      </c>
    </row>
    <row r="4336" ht="14.25" customHeight="1" outlineLevel="1" spans="152:168">
      <c r="EV4336" s="55">
        <v>4329</v>
      </c>
      <c r="EW4336" s="55" t="s">
        <v>1678</v>
      </c>
      <c r="EX4336" s="55" t="s">
        <v>2016</v>
      </c>
      <c r="EY4336" s="55">
        <v>10</v>
      </c>
      <c r="EZ4336" s="55">
        <v>0</v>
      </c>
      <c r="FA4336" s="55">
        <v>1994</v>
      </c>
      <c r="FB4336" s="55" t="s">
        <v>1361</v>
      </c>
      <c r="FC4336" s="55" t="s">
        <v>1258</v>
      </c>
      <c r="FD4336" s="55">
        <v>3.5</v>
      </c>
      <c r="FF4336" s="55">
        <v>4329</v>
      </c>
      <c r="FG4336" s="55" t="s">
        <v>1359</v>
      </c>
      <c r="FH4336" s="55" t="s">
        <v>1260</v>
      </c>
      <c r="FI4336" s="55">
        <v>4</v>
      </c>
      <c r="FJ4336" s="55">
        <v>50000</v>
      </c>
      <c r="FK4336" s="55" t="s">
        <v>1249</v>
      </c>
      <c r="FL4336" s="55">
        <v>0.5</v>
      </c>
    </row>
    <row r="4337" ht="14.25" customHeight="1" outlineLevel="1" spans="152:168">
      <c r="EV4337" s="55">
        <v>4330</v>
      </c>
      <c r="EW4337" s="55" t="s">
        <v>1678</v>
      </c>
      <c r="EX4337" s="55" t="s">
        <v>2016</v>
      </c>
      <c r="EY4337" s="55">
        <v>10</v>
      </c>
      <c r="EZ4337" s="55">
        <v>1995</v>
      </c>
      <c r="FA4337" s="55">
        <v>2999</v>
      </c>
      <c r="FB4337" s="55" t="s">
        <v>1361</v>
      </c>
      <c r="FC4337" s="55" t="s">
        <v>1258</v>
      </c>
      <c r="FD4337" s="55">
        <v>3.5</v>
      </c>
      <c r="FF4337" s="55">
        <v>4330</v>
      </c>
      <c r="FG4337" s="55" t="s">
        <v>1359</v>
      </c>
      <c r="FH4337" s="55" t="s">
        <v>1260</v>
      </c>
      <c r="FI4337" s="55">
        <v>4</v>
      </c>
      <c r="FJ4337" s="55">
        <v>80000</v>
      </c>
      <c r="FK4337" s="55" t="s">
        <v>1249</v>
      </c>
      <c r="FL4337" s="55">
        <v>0.5</v>
      </c>
    </row>
    <row r="4338" ht="14.25" customHeight="1" outlineLevel="1" spans="152:168">
      <c r="EV4338" s="55">
        <v>4331</v>
      </c>
      <c r="EW4338" s="55" t="s">
        <v>1678</v>
      </c>
      <c r="EX4338" s="55" t="s">
        <v>2016</v>
      </c>
      <c r="EY4338" s="55">
        <v>11</v>
      </c>
      <c r="EZ4338" s="55">
        <v>0</v>
      </c>
      <c r="FA4338" s="55">
        <v>1994</v>
      </c>
      <c r="FB4338" s="55" t="s">
        <v>1361</v>
      </c>
      <c r="FC4338" s="55" t="s">
        <v>1258</v>
      </c>
      <c r="FD4338" s="55">
        <v>3.5</v>
      </c>
      <c r="FF4338" s="55">
        <v>4331</v>
      </c>
      <c r="FG4338" s="55" t="s">
        <v>1359</v>
      </c>
      <c r="FH4338" s="55" t="s">
        <v>1260</v>
      </c>
      <c r="FI4338" s="55">
        <v>4</v>
      </c>
      <c r="FJ4338" s="55">
        <v>130000</v>
      </c>
      <c r="FK4338" s="55" t="s">
        <v>1249</v>
      </c>
      <c r="FL4338" s="55">
        <v>0.5</v>
      </c>
    </row>
    <row r="4339" ht="14.25" customHeight="1" outlineLevel="1" spans="152:168">
      <c r="EV4339" s="55">
        <v>4332</v>
      </c>
      <c r="EW4339" s="55" t="s">
        <v>1678</v>
      </c>
      <c r="EX4339" s="55" t="s">
        <v>2016</v>
      </c>
      <c r="EY4339" s="55">
        <v>11</v>
      </c>
      <c r="EZ4339" s="55">
        <v>1995</v>
      </c>
      <c r="FA4339" s="55">
        <v>2999</v>
      </c>
      <c r="FB4339" s="55" t="s">
        <v>1361</v>
      </c>
      <c r="FC4339" s="55" t="s">
        <v>1258</v>
      </c>
      <c r="FD4339" s="55">
        <v>3.5</v>
      </c>
      <c r="FF4339" s="55">
        <v>4332</v>
      </c>
      <c r="FG4339" s="55" t="s">
        <v>1359</v>
      </c>
      <c r="FH4339" s="55" t="s">
        <v>1260</v>
      </c>
      <c r="FI4339" s="55">
        <v>4</v>
      </c>
      <c r="FJ4339" s="55">
        <v>260000</v>
      </c>
      <c r="FK4339" s="55" t="s">
        <v>1249</v>
      </c>
      <c r="FL4339" s="55">
        <v>0.5</v>
      </c>
    </row>
    <row r="4340" ht="14.25" customHeight="1" outlineLevel="1" spans="152:168">
      <c r="EV4340" s="55">
        <v>4333</v>
      </c>
      <c r="EW4340" s="55" t="s">
        <v>1678</v>
      </c>
      <c r="EX4340" s="55" t="s">
        <v>2016</v>
      </c>
      <c r="EY4340" s="55">
        <v>2</v>
      </c>
      <c r="EZ4340" s="55">
        <v>0</v>
      </c>
      <c r="FA4340" s="55">
        <v>1994</v>
      </c>
      <c r="FB4340" s="55" t="s">
        <v>1361</v>
      </c>
      <c r="FC4340" s="55" t="s">
        <v>1258</v>
      </c>
      <c r="FD4340" s="55">
        <v>2.5</v>
      </c>
      <c r="FF4340" s="55">
        <v>4333</v>
      </c>
      <c r="FG4340" s="55" t="s">
        <v>1359</v>
      </c>
      <c r="FH4340" s="55" t="s">
        <v>1260</v>
      </c>
      <c r="FI4340" s="55">
        <v>4</v>
      </c>
      <c r="FJ4340" s="55">
        <v>400000</v>
      </c>
      <c r="FK4340" s="55" t="s">
        <v>1249</v>
      </c>
      <c r="FL4340" s="55">
        <v>0.5</v>
      </c>
    </row>
    <row r="4341" ht="14.25" customHeight="1" outlineLevel="1" spans="152:168">
      <c r="EV4341" s="55">
        <v>4334</v>
      </c>
      <c r="EW4341" s="55" t="s">
        <v>1678</v>
      </c>
      <c r="EX4341" s="55" t="s">
        <v>2016</v>
      </c>
      <c r="EY4341" s="55">
        <v>2</v>
      </c>
      <c r="EZ4341" s="55">
        <v>1995</v>
      </c>
      <c r="FA4341" s="55">
        <v>2999</v>
      </c>
      <c r="FB4341" s="55" t="s">
        <v>1361</v>
      </c>
      <c r="FC4341" s="55" t="s">
        <v>1258</v>
      </c>
      <c r="FD4341" s="55">
        <v>2.5</v>
      </c>
      <c r="FF4341" s="55">
        <v>4334</v>
      </c>
      <c r="FG4341" s="55" t="s">
        <v>1359</v>
      </c>
      <c r="FH4341" s="55" t="s">
        <v>1260</v>
      </c>
      <c r="FI4341" s="55">
        <v>4</v>
      </c>
      <c r="FJ4341" s="55">
        <v>530000</v>
      </c>
      <c r="FK4341" s="55" t="s">
        <v>1249</v>
      </c>
      <c r="FL4341" s="55">
        <v>0.5</v>
      </c>
    </row>
    <row r="4342" ht="14.25" customHeight="1" outlineLevel="1" spans="152:168">
      <c r="EV4342" s="55">
        <v>4335</v>
      </c>
      <c r="EW4342" s="55" t="s">
        <v>1678</v>
      </c>
      <c r="EX4342" s="55" t="s">
        <v>2016</v>
      </c>
      <c r="EY4342" s="55">
        <v>5</v>
      </c>
      <c r="EZ4342" s="55">
        <v>0</v>
      </c>
      <c r="FA4342" s="55">
        <v>1994</v>
      </c>
      <c r="FB4342" s="55" t="s">
        <v>1361</v>
      </c>
      <c r="FC4342" s="55" t="s">
        <v>1258</v>
      </c>
      <c r="FD4342" s="55">
        <v>3.5</v>
      </c>
      <c r="FF4342" s="55">
        <v>4335</v>
      </c>
      <c r="FG4342" s="55" t="s">
        <v>1359</v>
      </c>
      <c r="FH4342" s="55" t="s">
        <v>1260</v>
      </c>
      <c r="FI4342" s="55">
        <v>4</v>
      </c>
      <c r="FJ4342" s="55">
        <v>540000</v>
      </c>
      <c r="FK4342" s="55" t="s">
        <v>1249</v>
      </c>
      <c r="FL4342" s="55">
        <v>0.5</v>
      </c>
    </row>
    <row r="4343" ht="14.25" customHeight="1" outlineLevel="1" spans="152:168">
      <c r="EV4343" s="55">
        <v>4336</v>
      </c>
      <c r="EW4343" s="55" t="s">
        <v>1678</v>
      </c>
      <c r="EX4343" s="55" t="s">
        <v>2016</v>
      </c>
      <c r="EY4343" s="55">
        <v>5</v>
      </c>
      <c r="EZ4343" s="55">
        <v>1995</v>
      </c>
      <c r="FA4343" s="55">
        <v>2999</v>
      </c>
      <c r="FB4343" s="55" t="s">
        <v>1361</v>
      </c>
      <c r="FC4343" s="55" t="s">
        <v>1258</v>
      </c>
      <c r="FD4343" s="55">
        <v>3.5</v>
      </c>
      <c r="FF4343" s="55">
        <v>4336</v>
      </c>
      <c r="FG4343" s="55" t="s">
        <v>1359</v>
      </c>
      <c r="FH4343" s="55" t="s">
        <v>1260</v>
      </c>
      <c r="FI4343" s="55">
        <v>5</v>
      </c>
      <c r="FJ4343" s="55">
        <v>0</v>
      </c>
      <c r="FK4343" s="55" t="s">
        <v>1249</v>
      </c>
      <c r="FL4343" s="55">
        <v>1.25</v>
      </c>
    </row>
    <row r="4344" ht="14.25" customHeight="1" outlineLevel="1" spans="152:168">
      <c r="EV4344" s="55">
        <v>4337</v>
      </c>
      <c r="EW4344" s="55" t="s">
        <v>1678</v>
      </c>
      <c r="EX4344" s="55" t="s">
        <v>2016</v>
      </c>
      <c r="EY4344" s="55">
        <v>6</v>
      </c>
      <c r="EZ4344" s="55">
        <v>0</v>
      </c>
      <c r="FA4344" s="55">
        <v>1994</v>
      </c>
      <c r="FB4344" s="55" t="s">
        <v>1361</v>
      </c>
      <c r="FC4344" s="55" t="s">
        <v>1258</v>
      </c>
      <c r="FD4344" s="55">
        <v>4</v>
      </c>
      <c r="FF4344" s="55">
        <v>4337</v>
      </c>
      <c r="FG4344" s="55" t="s">
        <v>1359</v>
      </c>
      <c r="FH4344" s="55" t="s">
        <v>1260</v>
      </c>
      <c r="FI4344" s="55">
        <v>5</v>
      </c>
      <c r="FJ4344" s="55">
        <v>1000</v>
      </c>
      <c r="FK4344" s="55" t="s">
        <v>1249</v>
      </c>
      <c r="FL4344" s="55">
        <v>1.15</v>
      </c>
    </row>
    <row r="4345" ht="14.25" customHeight="1" outlineLevel="1" spans="152:168">
      <c r="EV4345" s="55">
        <v>4338</v>
      </c>
      <c r="EW4345" s="55" t="s">
        <v>1678</v>
      </c>
      <c r="EX4345" s="55" t="s">
        <v>2016</v>
      </c>
      <c r="EY4345" s="55">
        <v>6</v>
      </c>
      <c r="EZ4345" s="55">
        <v>1995</v>
      </c>
      <c r="FA4345" s="55">
        <v>2999</v>
      </c>
      <c r="FB4345" s="55" t="s">
        <v>1361</v>
      </c>
      <c r="FC4345" s="55" t="s">
        <v>1258</v>
      </c>
      <c r="FD4345" s="55">
        <v>4</v>
      </c>
      <c r="FF4345" s="55">
        <v>4338</v>
      </c>
      <c r="FG4345" s="55" t="s">
        <v>1359</v>
      </c>
      <c r="FH4345" s="55" t="s">
        <v>1260</v>
      </c>
      <c r="FI4345" s="55">
        <v>5</v>
      </c>
      <c r="FJ4345" s="55">
        <v>2500</v>
      </c>
      <c r="FK4345" s="55" t="s">
        <v>1249</v>
      </c>
      <c r="FL4345" s="55">
        <v>1.05</v>
      </c>
    </row>
    <row r="4346" ht="14.25" customHeight="1" outlineLevel="1" spans="152:168">
      <c r="EV4346" s="55">
        <v>4339</v>
      </c>
      <c r="EW4346" s="55" t="s">
        <v>1678</v>
      </c>
      <c r="EX4346" s="55" t="s">
        <v>2016</v>
      </c>
      <c r="EY4346" s="55">
        <v>7</v>
      </c>
      <c r="EZ4346" s="55">
        <v>0</v>
      </c>
      <c r="FA4346" s="55">
        <v>1994</v>
      </c>
      <c r="FB4346" s="55" t="s">
        <v>1361</v>
      </c>
      <c r="FC4346" s="55" t="s">
        <v>1258</v>
      </c>
      <c r="FD4346" s="55">
        <v>3.5</v>
      </c>
      <c r="FF4346" s="55">
        <v>4339</v>
      </c>
      <c r="FG4346" s="55" t="s">
        <v>1359</v>
      </c>
      <c r="FH4346" s="55" t="s">
        <v>1260</v>
      </c>
      <c r="FI4346" s="55">
        <v>5</v>
      </c>
      <c r="FJ4346" s="55">
        <v>5000</v>
      </c>
      <c r="FK4346" s="55" t="s">
        <v>1249</v>
      </c>
      <c r="FL4346" s="55">
        <v>0.8</v>
      </c>
    </row>
    <row r="4347" ht="14.25" customHeight="1" outlineLevel="1" spans="152:168">
      <c r="EV4347" s="55">
        <v>4340</v>
      </c>
      <c r="EW4347" s="55" t="s">
        <v>1678</v>
      </c>
      <c r="EX4347" s="55" t="s">
        <v>2016</v>
      </c>
      <c r="EY4347" s="55">
        <v>7</v>
      </c>
      <c r="EZ4347" s="55">
        <v>1995</v>
      </c>
      <c r="FA4347" s="55">
        <v>2999</v>
      </c>
      <c r="FB4347" s="55" t="s">
        <v>1361</v>
      </c>
      <c r="FC4347" s="55" t="s">
        <v>1258</v>
      </c>
      <c r="FD4347" s="55">
        <v>3.5</v>
      </c>
      <c r="FF4347" s="55">
        <v>4340</v>
      </c>
      <c r="FG4347" s="55" t="s">
        <v>1359</v>
      </c>
      <c r="FH4347" s="55" t="s">
        <v>1260</v>
      </c>
      <c r="FI4347" s="55">
        <v>5</v>
      </c>
      <c r="FJ4347" s="55">
        <v>10000</v>
      </c>
      <c r="FK4347" s="55" t="s">
        <v>1249</v>
      </c>
      <c r="FL4347" s="55">
        <v>0.6</v>
      </c>
    </row>
    <row r="4348" ht="14.25" customHeight="1" outlineLevel="1" spans="152:168">
      <c r="EV4348" s="55">
        <v>4341</v>
      </c>
      <c r="EW4348" s="55" t="s">
        <v>1678</v>
      </c>
      <c r="EX4348" s="55" t="s">
        <v>2016</v>
      </c>
      <c r="EY4348" s="55">
        <v>8</v>
      </c>
      <c r="EZ4348" s="55">
        <v>0</v>
      </c>
      <c r="FA4348" s="55">
        <v>1994</v>
      </c>
      <c r="FB4348" s="55" t="s">
        <v>1361</v>
      </c>
      <c r="FC4348" s="55" t="s">
        <v>1258</v>
      </c>
      <c r="FD4348" s="55">
        <v>4</v>
      </c>
      <c r="FF4348" s="55">
        <v>4341</v>
      </c>
      <c r="FG4348" s="55" t="s">
        <v>1359</v>
      </c>
      <c r="FH4348" s="55" t="s">
        <v>1260</v>
      </c>
      <c r="FI4348" s="55">
        <v>5</v>
      </c>
      <c r="FJ4348" s="55">
        <v>25000</v>
      </c>
      <c r="FK4348" s="55" t="s">
        <v>1249</v>
      </c>
      <c r="FL4348" s="55">
        <v>0.5</v>
      </c>
    </row>
    <row r="4349" ht="14.25" customHeight="1" outlineLevel="1" spans="152:168">
      <c r="EV4349" s="55">
        <v>4342</v>
      </c>
      <c r="EW4349" s="55" t="s">
        <v>1678</v>
      </c>
      <c r="EX4349" s="55" t="s">
        <v>2016</v>
      </c>
      <c r="EY4349" s="55">
        <v>8</v>
      </c>
      <c r="EZ4349" s="55">
        <v>1995</v>
      </c>
      <c r="FA4349" s="55">
        <v>2999</v>
      </c>
      <c r="FB4349" s="55" t="s">
        <v>1361</v>
      </c>
      <c r="FC4349" s="55" t="s">
        <v>1258</v>
      </c>
      <c r="FD4349" s="55">
        <v>4</v>
      </c>
      <c r="FF4349" s="55">
        <v>4342</v>
      </c>
      <c r="FG4349" s="55" t="s">
        <v>1359</v>
      </c>
      <c r="FH4349" s="55" t="s">
        <v>1260</v>
      </c>
      <c r="FI4349" s="55">
        <v>5</v>
      </c>
      <c r="FJ4349" s="55">
        <v>50000</v>
      </c>
      <c r="FK4349" s="55" t="s">
        <v>1249</v>
      </c>
      <c r="FL4349" s="55">
        <v>0.5</v>
      </c>
    </row>
    <row r="4350" ht="14.25" customHeight="1" outlineLevel="1" spans="152:168">
      <c r="EV4350" s="55">
        <v>4343</v>
      </c>
      <c r="EW4350" s="55" t="s">
        <v>1678</v>
      </c>
      <c r="EX4350" s="55" t="s">
        <v>2016</v>
      </c>
      <c r="EY4350" s="55">
        <v>9</v>
      </c>
      <c r="EZ4350" s="55">
        <v>0</v>
      </c>
      <c r="FA4350" s="55">
        <v>1994</v>
      </c>
      <c r="FB4350" s="55" t="s">
        <v>1361</v>
      </c>
      <c r="FC4350" s="55" t="s">
        <v>1258</v>
      </c>
      <c r="FD4350" s="55">
        <v>4.5</v>
      </c>
      <c r="FF4350" s="55">
        <v>4343</v>
      </c>
      <c r="FG4350" s="55" t="s">
        <v>1359</v>
      </c>
      <c r="FH4350" s="55" t="s">
        <v>1260</v>
      </c>
      <c r="FI4350" s="55">
        <v>5</v>
      </c>
      <c r="FJ4350" s="55">
        <v>80000</v>
      </c>
      <c r="FK4350" s="55" t="s">
        <v>1249</v>
      </c>
      <c r="FL4350" s="55">
        <v>0.5</v>
      </c>
    </row>
    <row r="4351" ht="14.25" customHeight="1" outlineLevel="1" spans="152:168">
      <c r="EV4351" s="55">
        <v>4344</v>
      </c>
      <c r="EW4351" s="55" t="s">
        <v>1678</v>
      </c>
      <c r="EX4351" s="55" t="s">
        <v>2016</v>
      </c>
      <c r="EY4351" s="55">
        <v>9</v>
      </c>
      <c r="EZ4351" s="55">
        <v>1995</v>
      </c>
      <c r="FA4351" s="55">
        <v>2999</v>
      </c>
      <c r="FB4351" s="55" t="s">
        <v>1361</v>
      </c>
      <c r="FC4351" s="55" t="s">
        <v>1258</v>
      </c>
      <c r="FD4351" s="55">
        <v>4.5</v>
      </c>
      <c r="FF4351" s="55">
        <v>4344</v>
      </c>
      <c r="FG4351" s="55" t="s">
        <v>1359</v>
      </c>
      <c r="FH4351" s="55" t="s">
        <v>1260</v>
      </c>
      <c r="FI4351" s="55">
        <v>5</v>
      </c>
      <c r="FJ4351" s="55">
        <v>130000</v>
      </c>
      <c r="FK4351" s="55" t="s">
        <v>1249</v>
      </c>
      <c r="FL4351" s="55">
        <v>0.5</v>
      </c>
    </row>
    <row r="4352" ht="14.25" customHeight="1" outlineLevel="1" spans="152:168">
      <c r="EV4352" s="55">
        <v>4345</v>
      </c>
      <c r="EW4352" s="55" t="s">
        <v>1678</v>
      </c>
      <c r="EX4352" s="55" t="s">
        <v>1263</v>
      </c>
      <c r="EY4352" s="55">
        <v>1</v>
      </c>
      <c r="EZ4352" s="55">
        <v>0</v>
      </c>
      <c r="FA4352" s="55">
        <v>1994</v>
      </c>
      <c r="FB4352" s="55" t="s">
        <v>1361</v>
      </c>
      <c r="FC4352" s="55" t="s">
        <v>1258</v>
      </c>
      <c r="FD4352" s="55">
        <v>5.25</v>
      </c>
      <c r="FF4352" s="55">
        <v>4345</v>
      </c>
      <c r="FG4352" s="55" t="s">
        <v>1359</v>
      </c>
      <c r="FH4352" s="55" t="s">
        <v>1260</v>
      </c>
      <c r="FI4352" s="55">
        <v>5</v>
      </c>
      <c r="FJ4352" s="55">
        <v>260000</v>
      </c>
      <c r="FK4352" s="55" t="s">
        <v>1249</v>
      </c>
      <c r="FL4352" s="55">
        <v>0.5</v>
      </c>
    </row>
    <row r="4353" ht="14.25" customHeight="1" outlineLevel="1" spans="152:168">
      <c r="EV4353" s="55">
        <v>4346</v>
      </c>
      <c r="EW4353" s="55" t="s">
        <v>1678</v>
      </c>
      <c r="EX4353" s="55" t="s">
        <v>1263</v>
      </c>
      <c r="EY4353" s="55">
        <v>1</v>
      </c>
      <c r="EZ4353" s="55">
        <v>1995</v>
      </c>
      <c r="FA4353" s="55">
        <v>2999</v>
      </c>
      <c r="FB4353" s="55" t="s">
        <v>1361</v>
      </c>
      <c r="FC4353" s="55" t="s">
        <v>1258</v>
      </c>
      <c r="FD4353" s="55">
        <v>6</v>
      </c>
      <c r="FF4353" s="55">
        <v>4346</v>
      </c>
      <c r="FG4353" s="55" t="s">
        <v>1359</v>
      </c>
      <c r="FH4353" s="55" t="s">
        <v>1260</v>
      </c>
      <c r="FI4353" s="55">
        <v>5</v>
      </c>
      <c r="FJ4353" s="55">
        <v>400000</v>
      </c>
      <c r="FK4353" s="55" t="s">
        <v>1249</v>
      </c>
      <c r="FL4353" s="55">
        <v>0.5</v>
      </c>
    </row>
    <row r="4354" ht="14.25" customHeight="1" outlineLevel="1" spans="152:168">
      <c r="EV4354" s="55">
        <v>4347</v>
      </c>
      <c r="EW4354" s="55" t="s">
        <v>1678</v>
      </c>
      <c r="EX4354" s="55" t="s">
        <v>1263</v>
      </c>
      <c r="EY4354" s="55">
        <v>10</v>
      </c>
      <c r="EZ4354" s="55">
        <v>0</v>
      </c>
      <c r="FA4354" s="55">
        <v>1994</v>
      </c>
      <c r="FB4354" s="55" t="s">
        <v>1361</v>
      </c>
      <c r="FC4354" s="55" t="s">
        <v>1258</v>
      </c>
      <c r="FD4354" s="55">
        <v>6</v>
      </c>
      <c r="FF4354" s="55">
        <v>4347</v>
      </c>
      <c r="FG4354" s="55" t="s">
        <v>1359</v>
      </c>
      <c r="FH4354" s="55" t="s">
        <v>1260</v>
      </c>
      <c r="FI4354" s="55">
        <v>5</v>
      </c>
      <c r="FJ4354" s="55">
        <v>530000</v>
      </c>
      <c r="FK4354" s="55" t="s">
        <v>1249</v>
      </c>
      <c r="FL4354" s="55">
        <v>0.5</v>
      </c>
    </row>
    <row r="4355" ht="14.25" customHeight="1" outlineLevel="1" spans="152:168">
      <c r="EV4355" s="55">
        <v>4348</v>
      </c>
      <c r="EW4355" s="55" t="s">
        <v>1678</v>
      </c>
      <c r="EX4355" s="55" t="s">
        <v>1263</v>
      </c>
      <c r="EY4355" s="55">
        <v>10</v>
      </c>
      <c r="EZ4355" s="55">
        <v>1995</v>
      </c>
      <c r="FA4355" s="55">
        <v>2999</v>
      </c>
      <c r="FB4355" s="55" t="s">
        <v>1361</v>
      </c>
      <c r="FC4355" s="55" t="s">
        <v>1258</v>
      </c>
      <c r="FD4355" s="55">
        <v>6</v>
      </c>
      <c r="FF4355" s="55">
        <v>4348</v>
      </c>
      <c r="FG4355" s="55" t="s">
        <v>1359</v>
      </c>
      <c r="FH4355" s="55" t="s">
        <v>1260</v>
      </c>
      <c r="FI4355" s="55">
        <v>5</v>
      </c>
      <c r="FJ4355" s="55">
        <v>540000</v>
      </c>
      <c r="FK4355" s="55" t="s">
        <v>1249</v>
      </c>
      <c r="FL4355" s="55">
        <v>0.5</v>
      </c>
    </row>
    <row r="4356" ht="14.25" customHeight="1" outlineLevel="1" spans="152:168">
      <c r="EV4356" s="55">
        <v>4349</v>
      </c>
      <c r="EW4356" s="55" t="s">
        <v>1678</v>
      </c>
      <c r="EX4356" s="55" t="s">
        <v>1263</v>
      </c>
      <c r="EY4356" s="55">
        <v>11</v>
      </c>
      <c r="EZ4356" s="55">
        <v>0</v>
      </c>
      <c r="FA4356" s="55">
        <v>1994</v>
      </c>
      <c r="FB4356" s="55" t="s">
        <v>1361</v>
      </c>
      <c r="FC4356" s="55" t="s">
        <v>1258</v>
      </c>
      <c r="FD4356" s="55">
        <v>6</v>
      </c>
      <c r="FF4356" s="55">
        <v>4349</v>
      </c>
      <c r="FG4356" s="55" t="s">
        <v>1359</v>
      </c>
      <c r="FH4356" s="55" t="s">
        <v>1260</v>
      </c>
      <c r="FI4356" s="55">
        <v>6</v>
      </c>
      <c r="FJ4356" s="55">
        <v>0</v>
      </c>
      <c r="FK4356" s="55" t="s">
        <v>1249</v>
      </c>
      <c r="FL4356" s="55">
        <v>0.81</v>
      </c>
    </row>
    <row r="4357" ht="14.25" customHeight="1" outlineLevel="1" spans="152:168">
      <c r="EV4357" s="55">
        <v>4350</v>
      </c>
      <c r="EW4357" s="55" t="s">
        <v>1678</v>
      </c>
      <c r="EX4357" s="55" t="s">
        <v>1263</v>
      </c>
      <c r="EY4357" s="55">
        <v>11</v>
      </c>
      <c r="EZ4357" s="55">
        <v>1995</v>
      </c>
      <c r="FA4357" s="55">
        <v>2999</v>
      </c>
      <c r="FB4357" s="55" t="s">
        <v>1361</v>
      </c>
      <c r="FC4357" s="55" t="s">
        <v>1258</v>
      </c>
      <c r="FD4357" s="55">
        <v>6</v>
      </c>
      <c r="FF4357" s="55">
        <v>4350</v>
      </c>
      <c r="FG4357" s="55" t="s">
        <v>1359</v>
      </c>
      <c r="FH4357" s="55" t="s">
        <v>1260</v>
      </c>
      <c r="FI4357" s="55">
        <v>6</v>
      </c>
      <c r="FJ4357" s="55">
        <v>1000</v>
      </c>
      <c r="FK4357" s="55" t="s">
        <v>1249</v>
      </c>
      <c r="FL4357" s="55">
        <v>0.81</v>
      </c>
    </row>
    <row r="4358" ht="14.25" customHeight="1" outlineLevel="1" spans="152:168">
      <c r="EV4358" s="55">
        <v>4351</v>
      </c>
      <c r="EW4358" s="55" t="s">
        <v>1678</v>
      </c>
      <c r="EX4358" s="55" t="s">
        <v>1263</v>
      </c>
      <c r="EY4358" s="55">
        <v>12</v>
      </c>
      <c r="EZ4358" s="55">
        <v>0</v>
      </c>
      <c r="FA4358" s="55">
        <v>1994</v>
      </c>
      <c r="FB4358" s="55" t="s">
        <v>1361</v>
      </c>
      <c r="FC4358" s="55" t="s">
        <v>1258</v>
      </c>
      <c r="FD4358" s="55">
        <v>6</v>
      </c>
      <c r="FF4358" s="55">
        <v>4351</v>
      </c>
      <c r="FG4358" s="55" t="s">
        <v>1359</v>
      </c>
      <c r="FH4358" s="55" t="s">
        <v>1260</v>
      </c>
      <c r="FI4358" s="55">
        <v>6</v>
      </c>
      <c r="FJ4358" s="55">
        <v>2500</v>
      </c>
      <c r="FK4358" s="55" t="s">
        <v>1249</v>
      </c>
      <c r="FL4358" s="55">
        <v>0.81</v>
      </c>
    </row>
    <row r="4359" ht="14.25" customHeight="1" outlineLevel="1" spans="152:168">
      <c r="EV4359" s="55">
        <v>4352</v>
      </c>
      <c r="EW4359" s="55" t="s">
        <v>1678</v>
      </c>
      <c r="EX4359" s="55" t="s">
        <v>1263</v>
      </c>
      <c r="EY4359" s="55">
        <v>12</v>
      </c>
      <c r="EZ4359" s="55">
        <v>1995</v>
      </c>
      <c r="FA4359" s="55">
        <v>2999</v>
      </c>
      <c r="FB4359" s="55" t="s">
        <v>1361</v>
      </c>
      <c r="FC4359" s="55" t="s">
        <v>1258</v>
      </c>
      <c r="FD4359" s="55">
        <v>6</v>
      </c>
      <c r="FF4359" s="55">
        <v>4352</v>
      </c>
      <c r="FG4359" s="55" t="s">
        <v>1359</v>
      </c>
      <c r="FH4359" s="55" t="s">
        <v>1260</v>
      </c>
      <c r="FI4359" s="55">
        <v>6</v>
      </c>
      <c r="FJ4359" s="55">
        <v>5000</v>
      </c>
      <c r="FK4359" s="55" t="s">
        <v>1249</v>
      </c>
      <c r="FL4359" s="55">
        <v>0.81</v>
      </c>
    </row>
    <row r="4360" ht="14.25" customHeight="1" outlineLevel="1" spans="152:168">
      <c r="EV4360" s="55">
        <v>4353</v>
      </c>
      <c r="EW4360" s="55" t="s">
        <v>1678</v>
      </c>
      <c r="EX4360" s="55" t="s">
        <v>1263</v>
      </c>
      <c r="EY4360" s="55">
        <v>13</v>
      </c>
      <c r="EZ4360" s="55">
        <v>0</v>
      </c>
      <c r="FA4360" s="55">
        <v>1994</v>
      </c>
      <c r="FB4360" s="55" t="s">
        <v>1361</v>
      </c>
      <c r="FC4360" s="55" t="s">
        <v>1258</v>
      </c>
      <c r="FD4360" s="55">
        <v>6</v>
      </c>
      <c r="FF4360" s="55">
        <v>4353</v>
      </c>
      <c r="FG4360" s="55" t="s">
        <v>1359</v>
      </c>
      <c r="FH4360" s="55" t="s">
        <v>1260</v>
      </c>
      <c r="FI4360" s="55">
        <v>6</v>
      </c>
      <c r="FJ4360" s="55">
        <v>10000</v>
      </c>
      <c r="FK4360" s="55" t="s">
        <v>1249</v>
      </c>
      <c r="FL4360" s="55">
        <v>0.81</v>
      </c>
    </row>
    <row r="4361" ht="14.25" customHeight="1" outlineLevel="1" spans="152:168">
      <c r="EV4361" s="55">
        <v>4354</v>
      </c>
      <c r="EW4361" s="55" t="s">
        <v>1678</v>
      </c>
      <c r="EX4361" s="55" t="s">
        <v>1263</v>
      </c>
      <c r="EY4361" s="55">
        <v>13</v>
      </c>
      <c r="EZ4361" s="55">
        <v>1995</v>
      </c>
      <c r="FA4361" s="55">
        <v>2999</v>
      </c>
      <c r="FB4361" s="55" t="s">
        <v>1361</v>
      </c>
      <c r="FC4361" s="55" t="s">
        <v>1258</v>
      </c>
      <c r="FD4361" s="55">
        <v>6</v>
      </c>
      <c r="FF4361" s="55">
        <v>4354</v>
      </c>
      <c r="FG4361" s="55" t="s">
        <v>1359</v>
      </c>
      <c r="FH4361" s="55" t="s">
        <v>1260</v>
      </c>
      <c r="FI4361" s="55">
        <v>6</v>
      </c>
      <c r="FJ4361" s="55">
        <v>25000</v>
      </c>
      <c r="FK4361" s="55" t="s">
        <v>1249</v>
      </c>
      <c r="FL4361" s="55">
        <v>0.81</v>
      </c>
    </row>
    <row r="4362" ht="14.25" customHeight="1" outlineLevel="1" spans="152:168">
      <c r="EV4362" s="55">
        <v>4355</v>
      </c>
      <c r="EW4362" s="55" t="s">
        <v>1678</v>
      </c>
      <c r="EX4362" s="55" t="s">
        <v>1263</v>
      </c>
      <c r="EY4362" s="55">
        <v>14</v>
      </c>
      <c r="EZ4362" s="55">
        <v>0</v>
      </c>
      <c r="FA4362" s="55">
        <v>1994</v>
      </c>
      <c r="FB4362" s="55" t="s">
        <v>1361</v>
      </c>
      <c r="FC4362" s="55" t="s">
        <v>1258</v>
      </c>
      <c r="FD4362" s="55">
        <v>8</v>
      </c>
      <c r="FF4362" s="55">
        <v>4355</v>
      </c>
      <c r="FG4362" s="55" t="s">
        <v>1359</v>
      </c>
      <c r="FH4362" s="55" t="s">
        <v>1260</v>
      </c>
      <c r="FI4362" s="55">
        <v>6</v>
      </c>
      <c r="FJ4362" s="55">
        <v>50000</v>
      </c>
      <c r="FK4362" s="55" t="s">
        <v>1249</v>
      </c>
      <c r="FL4362" s="55">
        <v>0.77</v>
      </c>
    </row>
    <row r="4363" ht="14.25" customHeight="1" outlineLevel="1" spans="152:168">
      <c r="EV4363" s="55">
        <v>4356</v>
      </c>
      <c r="EW4363" s="55" t="s">
        <v>1678</v>
      </c>
      <c r="EX4363" s="55" t="s">
        <v>1263</v>
      </c>
      <c r="EY4363" s="55">
        <v>14</v>
      </c>
      <c r="EZ4363" s="55">
        <v>1995</v>
      </c>
      <c r="FA4363" s="55">
        <v>2999</v>
      </c>
      <c r="FB4363" s="55" t="s">
        <v>1361</v>
      </c>
      <c r="FC4363" s="55" t="s">
        <v>1258</v>
      </c>
      <c r="FD4363" s="55">
        <v>8</v>
      </c>
      <c r="FF4363" s="55">
        <v>4356</v>
      </c>
      <c r="FG4363" s="55" t="s">
        <v>1359</v>
      </c>
      <c r="FH4363" s="55" t="s">
        <v>1260</v>
      </c>
      <c r="FI4363" s="55">
        <v>6</v>
      </c>
      <c r="FJ4363" s="55">
        <v>80000</v>
      </c>
      <c r="FK4363" s="55" t="s">
        <v>1249</v>
      </c>
      <c r="FL4363" s="55">
        <v>0.4</v>
      </c>
    </row>
    <row r="4364" ht="14.25" customHeight="1" outlineLevel="1" spans="152:168">
      <c r="EV4364" s="55">
        <v>4357</v>
      </c>
      <c r="EW4364" s="55" t="s">
        <v>1678</v>
      </c>
      <c r="EX4364" s="55" t="s">
        <v>1263</v>
      </c>
      <c r="EY4364" s="55">
        <v>2</v>
      </c>
      <c r="EZ4364" s="55">
        <v>0</v>
      </c>
      <c r="FA4364" s="55">
        <v>1994</v>
      </c>
      <c r="FB4364" s="55" t="s">
        <v>1361</v>
      </c>
      <c r="FC4364" s="55" t="s">
        <v>1258</v>
      </c>
      <c r="FD4364" s="55">
        <v>5.25</v>
      </c>
      <c r="FF4364" s="55">
        <v>4357</v>
      </c>
      <c r="FG4364" s="55" t="s">
        <v>1359</v>
      </c>
      <c r="FH4364" s="55" t="s">
        <v>1260</v>
      </c>
      <c r="FI4364" s="55">
        <v>6</v>
      </c>
      <c r="FJ4364" s="55">
        <v>130000</v>
      </c>
      <c r="FK4364" s="55" t="s">
        <v>1249</v>
      </c>
      <c r="FL4364" s="55">
        <v>0.35</v>
      </c>
    </row>
    <row r="4365" ht="14.25" customHeight="1" outlineLevel="1" spans="152:168">
      <c r="EV4365" s="55">
        <v>4358</v>
      </c>
      <c r="EW4365" s="55" t="s">
        <v>1678</v>
      </c>
      <c r="EX4365" s="55" t="s">
        <v>1263</v>
      </c>
      <c r="EY4365" s="55">
        <v>2</v>
      </c>
      <c r="EZ4365" s="55">
        <v>1995</v>
      </c>
      <c r="FA4365" s="55">
        <v>2999</v>
      </c>
      <c r="FB4365" s="55" t="s">
        <v>1361</v>
      </c>
      <c r="FC4365" s="55" t="s">
        <v>1258</v>
      </c>
      <c r="FD4365" s="55">
        <v>6</v>
      </c>
      <c r="FF4365" s="55">
        <v>4358</v>
      </c>
      <c r="FG4365" s="55" t="s">
        <v>1359</v>
      </c>
      <c r="FH4365" s="55" t="s">
        <v>1260</v>
      </c>
      <c r="FI4365" s="55">
        <v>6</v>
      </c>
      <c r="FJ4365" s="55">
        <v>260000</v>
      </c>
      <c r="FK4365" s="55" t="s">
        <v>1249</v>
      </c>
      <c r="FL4365" s="55">
        <v>0.35</v>
      </c>
    </row>
    <row r="4366" ht="14.25" customHeight="1" outlineLevel="1" spans="152:168">
      <c r="EV4366" s="55">
        <v>4359</v>
      </c>
      <c r="EW4366" s="55" t="s">
        <v>1678</v>
      </c>
      <c r="EX4366" s="55" t="s">
        <v>1263</v>
      </c>
      <c r="EY4366" s="55">
        <v>3</v>
      </c>
      <c r="EZ4366" s="55">
        <v>0</v>
      </c>
      <c r="FA4366" s="55">
        <v>1994</v>
      </c>
      <c r="FB4366" s="55" t="s">
        <v>1361</v>
      </c>
      <c r="FC4366" s="55" t="s">
        <v>1258</v>
      </c>
      <c r="FD4366" s="55">
        <v>5.25</v>
      </c>
      <c r="FF4366" s="55">
        <v>4359</v>
      </c>
      <c r="FG4366" s="55" t="s">
        <v>1359</v>
      </c>
      <c r="FH4366" s="55" t="s">
        <v>1260</v>
      </c>
      <c r="FI4366" s="55">
        <v>6</v>
      </c>
      <c r="FJ4366" s="55">
        <v>400000</v>
      </c>
      <c r="FK4366" s="55" t="s">
        <v>1249</v>
      </c>
      <c r="FL4366" s="55">
        <v>0.35</v>
      </c>
    </row>
    <row r="4367" ht="14.25" customHeight="1" outlineLevel="1" spans="152:168">
      <c r="EV4367" s="55">
        <v>4360</v>
      </c>
      <c r="EW4367" s="55" t="s">
        <v>1678</v>
      </c>
      <c r="EX4367" s="55" t="s">
        <v>1263</v>
      </c>
      <c r="EY4367" s="55">
        <v>3</v>
      </c>
      <c r="EZ4367" s="55">
        <v>1995</v>
      </c>
      <c r="FA4367" s="55">
        <v>2999</v>
      </c>
      <c r="FB4367" s="55" t="s">
        <v>1361</v>
      </c>
      <c r="FC4367" s="55" t="s">
        <v>1258</v>
      </c>
      <c r="FD4367" s="55">
        <v>6</v>
      </c>
      <c r="FF4367" s="55">
        <v>4360</v>
      </c>
      <c r="FG4367" s="55" t="s">
        <v>1359</v>
      </c>
      <c r="FH4367" s="55" t="s">
        <v>1260</v>
      </c>
      <c r="FI4367" s="55">
        <v>6</v>
      </c>
      <c r="FJ4367" s="55">
        <v>530000</v>
      </c>
      <c r="FK4367" s="55" t="s">
        <v>1249</v>
      </c>
      <c r="FL4367" s="55">
        <v>0.35</v>
      </c>
    </row>
    <row r="4368" ht="14.25" customHeight="1" outlineLevel="1" spans="152:168">
      <c r="EV4368" s="55">
        <v>4361</v>
      </c>
      <c r="EW4368" s="55" t="s">
        <v>1678</v>
      </c>
      <c r="EX4368" s="55" t="s">
        <v>1263</v>
      </c>
      <c r="EY4368" s="55">
        <v>4</v>
      </c>
      <c r="EZ4368" s="55">
        <v>0</v>
      </c>
      <c r="FA4368" s="55">
        <v>1994</v>
      </c>
      <c r="FB4368" s="55" t="s">
        <v>1361</v>
      </c>
      <c r="FC4368" s="55" t="s">
        <v>1258</v>
      </c>
      <c r="FD4368" s="55">
        <v>5.25</v>
      </c>
      <c r="FF4368" s="55">
        <v>4361</v>
      </c>
      <c r="FG4368" s="55" t="s">
        <v>1359</v>
      </c>
      <c r="FH4368" s="55" t="s">
        <v>1260</v>
      </c>
      <c r="FI4368" s="55">
        <v>6</v>
      </c>
      <c r="FJ4368" s="55">
        <v>540000</v>
      </c>
      <c r="FK4368" s="55" t="s">
        <v>1249</v>
      </c>
      <c r="FL4368" s="55">
        <v>0.35</v>
      </c>
    </row>
    <row r="4369" ht="14.25" customHeight="1" outlineLevel="1" spans="152:168">
      <c r="EV4369" s="55">
        <v>4362</v>
      </c>
      <c r="EW4369" s="55" t="s">
        <v>1678</v>
      </c>
      <c r="EX4369" s="55" t="s">
        <v>1263</v>
      </c>
      <c r="EY4369" s="55">
        <v>4</v>
      </c>
      <c r="EZ4369" s="55">
        <v>1995</v>
      </c>
      <c r="FA4369" s="55">
        <v>2999</v>
      </c>
      <c r="FB4369" s="55" t="s">
        <v>1361</v>
      </c>
      <c r="FC4369" s="55" t="s">
        <v>1258</v>
      </c>
      <c r="FD4369" s="55">
        <v>6</v>
      </c>
      <c r="FF4369" s="55">
        <v>4362</v>
      </c>
      <c r="FG4369" s="55" t="s">
        <v>1359</v>
      </c>
      <c r="FH4369" s="55" t="s">
        <v>1260</v>
      </c>
      <c r="FI4369" s="55">
        <v>7</v>
      </c>
      <c r="FJ4369" s="55">
        <v>0</v>
      </c>
      <c r="FK4369" s="55" t="s">
        <v>1249</v>
      </c>
      <c r="FL4369" s="55">
        <v>0.86</v>
      </c>
    </row>
    <row r="4370" ht="14.25" customHeight="1" outlineLevel="1" spans="152:168">
      <c r="EV4370" s="55">
        <v>4363</v>
      </c>
      <c r="EW4370" s="55" t="s">
        <v>1678</v>
      </c>
      <c r="EX4370" s="55" t="s">
        <v>1263</v>
      </c>
      <c r="EY4370" s="55">
        <v>5</v>
      </c>
      <c r="EZ4370" s="55">
        <v>0</v>
      </c>
      <c r="FA4370" s="55">
        <v>1994</v>
      </c>
      <c r="FB4370" s="55" t="s">
        <v>1361</v>
      </c>
      <c r="FC4370" s="55" t="s">
        <v>1258</v>
      </c>
      <c r="FD4370" s="55">
        <v>5.25</v>
      </c>
      <c r="FF4370" s="55">
        <v>4363</v>
      </c>
      <c r="FG4370" s="55" t="s">
        <v>1359</v>
      </c>
      <c r="FH4370" s="55" t="s">
        <v>1260</v>
      </c>
      <c r="FI4370" s="55">
        <v>7</v>
      </c>
      <c r="FJ4370" s="55">
        <v>1000</v>
      </c>
      <c r="FK4370" s="55" t="s">
        <v>1249</v>
      </c>
      <c r="FL4370" s="55">
        <v>0.86</v>
      </c>
    </row>
    <row r="4371" ht="14.25" customHeight="1" outlineLevel="1" spans="152:168">
      <c r="EV4371" s="55">
        <v>4364</v>
      </c>
      <c r="EW4371" s="55" t="s">
        <v>1678</v>
      </c>
      <c r="EX4371" s="55" t="s">
        <v>1263</v>
      </c>
      <c r="EY4371" s="55">
        <v>5</v>
      </c>
      <c r="EZ4371" s="55">
        <v>1995</v>
      </c>
      <c r="FA4371" s="55">
        <v>2999</v>
      </c>
      <c r="FB4371" s="55" t="s">
        <v>1361</v>
      </c>
      <c r="FC4371" s="55" t="s">
        <v>1258</v>
      </c>
      <c r="FD4371" s="55">
        <v>6</v>
      </c>
      <c r="FF4371" s="55">
        <v>4364</v>
      </c>
      <c r="FG4371" s="55" t="s">
        <v>1359</v>
      </c>
      <c r="FH4371" s="55" t="s">
        <v>1260</v>
      </c>
      <c r="FI4371" s="55">
        <v>7</v>
      </c>
      <c r="FJ4371" s="55">
        <v>2500</v>
      </c>
      <c r="FK4371" s="55" t="s">
        <v>1249</v>
      </c>
      <c r="FL4371" s="55">
        <v>0.86</v>
      </c>
    </row>
    <row r="4372" ht="14.25" customHeight="1" outlineLevel="1" spans="152:168">
      <c r="EV4372" s="55">
        <v>4365</v>
      </c>
      <c r="EW4372" s="55" t="s">
        <v>1678</v>
      </c>
      <c r="EX4372" s="55" t="s">
        <v>1263</v>
      </c>
      <c r="EY4372" s="55">
        <v>6</v>
      </c>
      <c r="EZ4372" s="55">
        <v>0</v>
      </c>
      <c r="FA4372" s="55">
        <v>1994</v>
      </c>
      <c r="FB4372" s="55" t="s">
        <v>1361</v>
      </c>
      <c r="FC4372" s="55" t="s">
        <v>1258</v>
      </c>
      <c r="FD4372" s="55">
        <v>5.25</v>
      </c>
      <c r="FF4372" s="55">
        <v>4365</v>
      </c>
      <c r="FG4372" s="55" t="s">
        <v>1359</v>
      </c>
      <c r="FH4372" s="55" t="s">
        <v>1260</v>
      </c>
      <c r="FI4372" s="55">
        <v>7</v>
      </c>
      <c r="FJ4372" s="55">
        <v>5000</v>
      </c>
      <c r="FK4372" s="55" t="s">
        <v>1249</v>
      </c>
      <c r="FL4372" s="55">
        <v>0.86</v>
      </c>
    </row>
    <row r="4373" ht="14.25" customHeight="1" outlineLevel="1" spans="152:168">
      <c r="EV4373" s="55">
        <v>4366</v>
      </c>
      <c r="EW4373" s="55" t="s">
        <v>1678</v>
      </c>
      <c r="EX4373" s="55" t="s">
        <v>1263</v>
      </c>
      <c r="EY4373" s="55">
        <v>6</v>
      </c>
      <c r="EZ4373" s="55">
        <v>1995</v>
      </c>
      <c r="FA4373" s="55">
        <v>2999</v>
      </c>
      <c r="FB4373" s="55" t="s">
        <v>1361</v>
      </c>
      <c r="FC4373" s="55" t="s">
        <v>1258</v>
      </c>
      <c r="FD4373" s="55">
        <v>6</v>
      </c>
      <c r="FF4373" s="55">
        <v>4366</v>
      </c>
      <c r="FG4373" s="55" t="s">
        <v>1359</v>
      </c>
      <c r="FH4373" s="55" t="s">
        <v>1260</v>
      </c>
      <c r="FI4373" s="55">
        <v>7</v>
      </c>
      <c r="FJ4373" s="55">
        <v>10000</v>
      </c>
      <c r="FK4373" s="55" t="s">
        <v>1249</v>
      </c>
      <c r="FL4373" s="55">
        <v>0.86</v>
      </c>
    </row>
    <row r="4374" ht="14.25" customHeight="1" outlineLevel="1" spans="152:168">
      <c r="EV4374" s="55">
        <v>4367</v>
      </c>
      <c r="EW4374" s="55" t="s">
        <v>1678</v>
      </c>
      <c r="EX4374" s="55" t="s">
        <v>1263</v>
      </c>
      <c r="EY4374" s="55">
        <v>7</v>
      </c>
      <c r="EZ4374" s="55">
        <v>0</v>
      </c>
      <c r="FA4374" s="55">
        <v>1994</v>
      </c>
      <c r="FB4374" s="55" t="s">
        <v>1361</v>
      </c>
      <c r="FC4374" s="55" t="s">
        <v>1258</v>
      </c>
      <c r="FD4374" s="55">
        <v>3.25</v>
      </c>
      <c r="FF4374" s="55">
        <v>4367</v>
      </c>
      <c r="FG4374" s="55" t="s">
        <v>1359</v>
      </c>
      <c r="FH4374" s="55" t="s">
        <v>1260</v>
      </c>
      <c r="FI4374" s="55">
        <v>7</v>
      </c>
      <c r="FJ4374" s="55">
        <v>25000</v>
      </c>
      <c r="FK4374" s="55" t="s">
        <v>1249</v>
      </c>
      <c r="FL4374" s="55">
        <v>0.86</v>
      </c>
    </row>
    <row r="4375" ht="14.25" customHeight="1" outlineLevel="1" spans="152:168">
      <c r="EV4375" s="55">
        <v>4368</v>
      </c>
      <c r="EW4375" s="55" t="s">
        <v>1678</v>
      </c>
      <c r="EX4375" s="55" t="s">
        <v>1263</v>
      </c>
      <c r="EY4375" s="55">
        <v>7</v>
      </c>
      <c r="EZ4375" s="55">
        <v>1995</v>
      </c>
      <c r="FA4375" s="55">
        <v>2999</v>
      </c>
      <c r="FB4375" s="55" t="s">
        <v>1361</v>
      </c>
      <c r="FC4375" s="55" t="s">
        <v>1258</v>
      </c>
      <c r="FD4375" s="55">
        <v>3.25</v>
      </c>
      <c r="FF4375" s="55">
        <v>4368</v>
      </c>
      <c r="FG4375" s="55" t="s">
        <v>1359</v>
      </c>
      <c r="FH4375" s="55" t="s">
        <v>1260</v>
      </c>
      <c r="FI4375" s="55">
        <v>7</v>
      </c>
      <c r="FJ4375" s="55">
        <v>50000</v>
      </c>
      <c r="FK4375" s="55" t="s">
        <v>1249</v>
      </c>
      <c r="FL4375" s="55">
        <v>0.82</v>
      </c>
    </row>
    <row r="4376" ht="14.25" customHeight="1" outlineLevel="1" spans="152:168">
      <c r="EV4376" s="55">
        <v>4369</v>
      </c>
      <c r="EW4376" s="55" t="s">
        <v>1678</v>
      </c>
      <c r="EX4376" s="55" t="s">
        <v>1263</v>
      </c>
      <c r="EY4376" s="55">
        <v>9</v>
      </c>
      <c r="EZ4376" s="55">
        <v>0</v>
      </c>
      <c r="FA4376" s="55">
        <v>1994</v>
      </c>
      <c r="FB4376" s="55" t="s">
        <v>1361</v>
      </c>
      <c r="FC4376" s="55" t="s">
        <v>1258</v>
      </c>
      <c r="FD4376" s="55">
        <v>6</v>
      </c>
      <c r="FF4376" s="55">
        <v>4369</v>
      </c>
      <c r="FG4376" s="55" t="s">
        <v>1359</v>
      </c>
      <c r="FH4376" s="55" t="s">
        <v>1260</v>
      </c>
      <c r="FI4376" s="55">
        <v>7</v>
      </c>
      <c r="FJ4376" s="55">
        <v>80000</v>
      </c>
      <c r="FK4376" s="55" t="s">
        <v>1249</v>
      </c>
      <c r="FL4376" s="55">
        <v>0.4</v>
      </c>
    </row>
    <row r="4377" ht="14.25" customHeight="1" outlineLevel="1" spans="152:168">
      <c r="EV4377" s="55">
        <v>4370</v>
      </c>
      <c r="EW4377" s="55" t="s">
        <v>1678</v>
      </c>
      <c r="EX4377" s="55" t="s">
        <v>1263</v>
      </c>
      <c r="EY4377" s="55">
        <v>9</v>
      </c>
      <c r="EZ4377" s="55">
        <v>1995</v>
      </c>
      <c r="FA4377" s="55">
        <v>2999</v>
      </c>
      <c r="FB4377" s="55" t="s">
        <v>1361</v>
      </c>
      <c r="FC4377" s="55" t="s">
        <v>1258</v>
      </c>
      <c r="FD4377" s="55">
        <v>6</v>
      </c>
      <c r="FF4377" s="55">
        <v>4370</v>
      </c>
      <c r="FG4377" s="55" t="s">
        <v>1359</v>
      </c>
      <c r="FH4377" s="55" t="s">
        <v>1260</v>
      </c>
      <c r="FI4377" s="55">
        <v>7</v>
      </c>
      <c r="FJ4377" s="55">
        <v>130000</v>
      </c>
      <c r="FK4377" s="55" t="s">
        <v>1249</v>
      </c>
      <c r="FL4377" s="55">
        <v>0.35</v>
      </c>
    </row>
    <row r="4378" ht="14.25" customHeight="1" outlineLevel="1" spans="152:168">
      <c r="EV4378" s="55">
        <v>4371</v>
      </c>
      <c r="EW4378" s="55" t="s">
        <v>1678</v>
      </c>
      <c r="EX4378" s="55" t="s">
        <v>1995</v>
      </c>
      <c r="EY4378" s="55">
        <v>1</v>
      </c>
      <c r="EZ4378" s="55">
        <v>0</v>
      </c>
      <c r="FA4378" s="55">
        <v>1994</v>
      </c>
      <c r="FB4378" s="55" t="s">
        <v>1361</v>
      </c>
      <c r="FC4378" s="55" t="s">
        <v>1258</v>
      </c>
      <c r="FD4378" s="55">
        <v>2.5</v>
      </c>
      <c r="FF4378" s="55">
        <v>4371</v>
      </c>
      <c r="FG4378" s="55" t="s">
        <v>1359</v>
      </c>
      <c r="FH4378" s="55" t="s">
        <v>1260</v>
      </c>
      <c r="FI4378" s="55">
        <v>7</v>
      </c>
      <c r="FJ4378" s="55">
        <v>260000</v>
      </c>
      <c r="FK4378" s="55" t="s">
        <v>1249</v>
      </c>
      <c r="FL4378" s="55">
        <v>0.35</v>
      </c>
    </row>
    <row r="4379" ht="14.25" customHeight="1" outlineLevel="1" spans="152:168">
      <c r="EV4379" s="55">
        <v>4372</v>
      </c>
      <c r="EW4379" s="55" t="s">
        <v>1678</v>
      </c>
      <c r="EX4379" s="55" t="s">
        <v>1995</v>
      </c>
      <c r="EY4379" s="55">
        <v>1</v>
      </c>
      <c r="EZ4379" s="55">
        <v>1995</v>
      </c>
      <c r="FA4379" s="55">
        <v>2999</v>
      </c>
      <c r="FB4379" s="55" t="s">
        <v>1361</v>
      </c>
      <c r="FC4379" s="55" t="s">
        <v>1258</v>
      </c>
      <c r="FD4379" s="55">
        <v>2.5</v>
      </c>
      <c r="FF4379" s="55">
        <v>4372</v>
      </c>
      <c r="FG4379" s="55" t="s">
        <v>1359</v>
      </c>
      <c r="FH4379" s="55" t="s">
        <v>1260</v>
      </c>
      <c r="FI4379" s="55">
        <v>7</v>
      </c>
      <c r="FJ4379" s="55">
        <v>400000</v>
      </c>
      <c r="FK4379" s="55" t="s">
        <v>1249</v>
      </c>
      <c r="FL4379" s="55">
        <v>0.35</v>
      </c>
    </row>
    <row r="4380" ht="14.25" customHeight="1" outlineLevel="1" spans="152:168">
      <c r="EV4380" s="55">
        <v>4373</v>
      </c>
      <c r="EW4380" s="55" t="s">
        <v>1678</v>
      </c>
      <c r="EX4380" s="55" t="s">
        <v>1995</v>
      </c>
      <c r="EY4380" s="55">
        <v>2</v>
      </c>
      <c r="EZ4380" s="55">
        <v>0</v>
      </c>
      <c r="FA4380" s="55">
        <v>1994</v>
      </c>
      <c r="FB4380" s="55" t="s">
        <v>1361</v>
      </c>
      <c r="FC4380" s="55" t="s">
        <v>1258</v>
      </c>
      <c r="FD4380" s="55">
        <v>2.5</v>
      </c>
      <c r="FF4380" s="55">
        <v>4373</v>
      </c>
      <c r="FG4380" s="55" t="s">
        <v>1359</v>
      </c>
      <c r="FH4380" s="55" t="s">
        <v>1260</v>
      </c>
      <c r="FI4380" s="55">
        <v>7</v>
      </c>
      <c r="FJ4380" s="55">
        <v>530000</v>
      </c>
      <c r="FK4380" s="55" t="s">
        <v>1249</v>
      </c>
      <c r="FL4380" s="55">
        <v>0.35</v>
      </c>
    </row>
    <row r="4381" ht="14.25" customHeight="1" outlineLevel="1" spans="152:168">
      <c r="EV4381" s="55">
        <v>4374</v>
      </c>
      <c r="EW4381" s="55" t="s">
        <v>1678</v>
      </c>
      <c r="EX4381" s="55" t="s">
        <v>1995</v>
      </c>
      <c r="EY4381" s="55">
        <v>2</v>
      </c>
      <c r="EZ4381" s="55">
        <v>1995</v>
      </c>
      <c r="FA4381" s="55">
        <v>2999</v>
      </c>
      <c r="FB4381" s="55" t="s">
        <v>1361</v>
      </c>
      <c r="FC4381" s="55" t="s">
        <v>1258</v>
      </c>
      <c r="FD4381" s="55">
        <v>2.75</v>
      </c>
      <c r="FF4381" s="55">
        <v>4374</v>
      </c>
      <c r="FG4381" s="55" t="s">
        <v>1359</v>
      </c>
      <c r="FH4381" s="55" t="s">
        <v>1260</v>
      </c>
      <c r="FI4381" s="55">
        <v>7</v>
      </c>
      <c r="FJ4381" s="55">
        <v>540000</v>
      </c>
      <c r="FK4381" s="55" t="s">
        <v>1249</v>
      </c>
      <c r="FL4381" s="55">
        <v>0.35</v>
      </c>
    </row>
    <row r="4382" ht="14.25" customHeight="1" outlineLevel="1" spans="152:168">
      <c r="EV4382" s="55">
        <v>4375</v>
      </c>
      <c r="EW4382" s="55" t="s">
        <v>1678</v>
      </c>
      <c r="EX4382" s="55" t="s">
        <v>1995</v>
      </c>
      <c r="EY4382" s="55">
        <v>3</v>
      </c>
      <c r="EZ4382" s="55">
        <v>0</v>
      </c>
      <c r="FA4382" s="55">
        <v>1994</v>
      </c>
      <c r="FB4382" s="55" t="s">
        <v>1361</v>
      </c>
      <c r="FC4382" s="55" t="s">
        <v>1258</v>
      </c>
      <c r="FD4382" s="55">
        <v>2.75</v>
      </c>
      <c r="FF4382" s="55">
        <v>4375</v>
      </c>
      <c r="FG4382" s="55" t="s">
        <v>1359</v>
      </c>
      <c r="FH4382" s="55" t="s">
        <v>1260</v>
      </c>
      <c r="FI4382" s="55">
        <v>8</v>
      </c>
      <c r="FJ4382" s="55">
        <v>0</v>
      </c>
      <c r="FK4382" s="55" t="s">
        <v>1249</v>
      </c>
      <c r="FL4382" s="55">
        <v>1</v>
      </c>
    </row>
    <row r="4383" ht="14.25" customHeight="1" outlineLevel="1" spans="152:168">
      <c r="EV4383" s="55">
        <v>4376</v>
      </c>
      <c r="EW4383" s="55" t="s">
        <v>1678</v>
      </c>
      <c r="EX4383" s="55" t="s">
        <v>1995</v>
      </c>
      <c r="EY4383" s="55">
        <v>3</v>
      </c>
      <c r="EZ4383" s="55">
        <v>1995</v>
      </c>
      <c r="FA4383" s="55">
        <v>2999</v>
      </c>
      <c r="FB4383" s="55" t="s">
        <v>1361</v>
      </c>
      <c r="FC4383" s="55" t="s">
        <v>1258</v>
      </c>
      <c r="FD4383" s="55">
        <v>2.75</v>
      </c>
      <c r="FF4383" s="55">
        <v>4376</v>
      </c>
      <c r="FG4383" s="55" t="s">
        <v>1359</v>
      </c>
      <c r="FH4383" s="55" t="s">
        <v>1260</v>
      </c>
      <c r="FI4383" s="55">
        <v>8</v>
      </c>
      <c r="FJ4383" s="55">
        <v>1000</v>
      </c>
      <c r="FK4383" s="55" t="s">
        <v>1249</v>
      </c>
      <c r="FL4383" s="55">
        <v>0.9</v>
      </c>
    </row>
    <row r="4384" ht="14.25" customHeight="1" outlineLevel="1" spans="152:168">
      <c r="EV4384" s="55">
        <v>4377</v>
      </c>
      <c r="EW4384" s="55" t="s">
        <v>1678</v>
      </c>
      <c r="EX4384" s="55" t="s">
        <v>1995</v>
      </c>
      <c r="EY4384" s="55">
        <v>4</v>
      </c>
      <c r="EZ4384" s="55">
        <v>0</v>
      </c>
      <c r="FA4384" s="55">
        <v>1994</v>
      </c>
      <c r="FB4384" s="55" t="s">
        <v>1361</v>
      </c>
      <c r="FC4384" s="55" t="s">
        <v>1258</v>
      </c>
      <c r="FD4384" s="55">
        <v>2.75</v>
      </c>
      <c r="FF4384" s="55">
        <v>4377</v>
      </c>
      <c r="FG4384" s="55" t="s">
        <v>1359</v>
      </c>
      <c r="FH4384" s="55" t="s">
        <v>1260</v>
      </c>
      <c r="FI4384" s="55">
        <v>8</v>
      </c>
      <c r="FJ4384" s="55">
        <v>2500</v>
      </c>
      <c r="FK4384" s="55" t="s">
        <v>1249</v>
      </c>
      <c r="FL4384" s="55">
        <v>0.85</v>
      </c>
    </row>
    <row r="4385" ht="14.25" customHeight="1" outlineLevel="1" spans="152:168">
      <c r="EV4385" s="55">
        <v>4378</v>
      </c>
      <c r="EW4385" s="55" t="s">
        <v>1678</v>
      </c>
      <c r="EX4385" s="55" t="s">
        <v>1995</v>
      </c>
      <c r="EY4385" s="55">
        <v>4</v>
      </c>
      <c r="EZ4385" s="55">
        <v>1995</v>
      </c>
      <c r="FA4385" s="55">
        <v>2999</v>
      </c>
      <c r="FB4385" s="55" t="s">
        <v>1361</v>
      </c>
      <c r="FC4385" s="55" t="s">
        <v>1258</v>
      </c>
      <c r="FD4385" s="55">
        <v>2.75</v>
      </c>
      <c r="FF4385" s="55">
        <v>4378</v>
      </c>
      <c r="FG4385" s="55" t="s">
        <v>1359</v>
      </c>
      <c r="FH4385" s="55" t="s">
        <v>1260</v>
      </c>
      <c r="FI4385" s="55">
        <v>8</v>
      </c>
      <c r="FJ4385" s="55">
        <v>5000</v>
      </c>
      <c r="FK4385" s="55" t="s">
        <v>1249</v>
      </c>
      <c r="FL4385" s="55">
        <v>0.7</v>
      </c>
    </row>
    <row r="4386" ht="14.25" customHeight="1" outlineLevel="1" spans="152:168">
      <c r="EV4386" s="55">
        <v>4379</v>
      </c>
      <c r="EW4386" s="55" t="s">
        <v>1678</v>
      </c>
      <c r="EX4386" s="55" t="s">
        <v>1995</v>
      </c>
      <c r="EY4386" s="55">
        <v>5</v>
      </c>
      <c r="EZ4386" s="55">
        <v>0</v>
      </c>
      <c r="FA4386" s="55">
        <v>1994</v>
      </c>
      <c r="FB4386" s="55" t="s">
        <v>1361</v>
      </c>
      <c r="FC4386" s="55" t="s">
        <v>1258</v>
      </c>
      <c r="FD4386" s="55">
        <v>2.75</v>
      </c>
      <c r="FF4386" s="55">
        <v>4379</v>
      </c>
      <c r="FG4386" s="55" t="s">
        <v>1359</v>
      </c>
      <c r="FH4386" s="55" t="s">
        <v>1260</v>
      </c>
      <c r="FI4386" s="55">
        <v>8</v>
      </c>
      <c r="FJ4386" s="55">
        <v>10000</v>
      </c>
      <c r="FK4386" s="55" t="s">
        <v>1249</v>
      </c>
      <c r="FL4386" s="55">
        <v>0.5</v>
      </c>
    </row>
    <row r="4387" ht="14.25" customHeight="1" outlineLevel="1" spans="152:168">
      <c r="EV4387" s="55">
        <v>4380</v>
      </c>
      <c r="EW4387" s="55" t="s">
        <v>1678</v>
      </c>
      <c r="EX4387" s="55" t="s">
        <v>1995</v>
      </c>
      <c r="EY4387" s="55">
        <v>5</v>
      </c>
      <c r="EZ4387" s="55">
        <v>1995</v>
      </c>
      <c r="FA4387" s="55">
        <v>2999</v>
      </c>
      <c r="FB4387" s="55" t="s">
        <v>1361</v>
      </c>
      <c r="FC4387" s="55" t="s">
        <v>1258</v>
      </c>
      <c r="FD4387" s="55">
        <v>2.75</v>
      </c>
      <c r="FF4387" s="55">
        <v>4380</v>
      </c>
      <c r="FG4387" s="55" t="s">
        <v>1359</v>
      </c>
      <c r="FH4387" s="55" t="s">
        <v>1260</v>
      </c>
      <c r="FI4387" s="55">
        <v>8</v>
      </c>
      <c r="FJ4387" s="55">
        <v>25000</v>
      </c>
      <c r="FK4387" s="55" t="s">
        <v>1249</v>
      </c>
      <c r="FL4387" s="55">
        <v>0.45</v>
      </c>
    </row>
    <row r="4388" ht="14.25" customHeight="1" outlineLevel="1" spans="152:168">
      <c r="EV4388" s="55">
        <v>4381</v>
      </c>
      <c r="EW4388" s="55" t="s">
        <v>1678</v>
      </c>
      <c r="EX4388" s="55" t="s">
        <v>1995</v>
      </c>
      <c r="EY4388" s="55">
        <v>6</v>
      </c>
      <c r="EZ4388" s="55">
        <v>0</v>
      </c>
      <c r="FA4388" s="55">
        <v>1994</v>
      </c>
      <c r="FB4388" s="55" t="s">
        <v>1361</v>
      </c>
      <c r="FC4388" s="55" t="s">
        <v>1258</v>
      </c>
      <c r="FD4388" s="55">
        <v>2.5</v>
      </c>
      <c r="FF4388" s="55">
        <v>4381</v>
      </c>
      <c r="FG4388" s="55" t="s">
        <v>1359</v>
      </c>
      <c r="FH4388" s="55" t="s">
        <v>1260</v>
      </c>
      <c r="FI4388" s="55">
        <v>8</v>
      </c>
      <c r="FJ4388" s="55">
        <v>50000</v>
      </c>
      <c r="FK4388" s="55" t="s">
        <v>1249</v>
      </c>
      <c r="FL4388" s="55">
        <v>0.45</v>
      </c>
    </row>
    <row r="4389" ht="14.25" customHeight="1" outlineLevel="1" spans="152:168">
      <c r="EV4389" s="55">
        <v>4382</v>
      </c>
      <c r="EW4389" s="55" t="s">
        <v>1678</v>
      </c>
      <c r="EX4389" s="55" t="s">
        <v>1995</v>
      </c>
      <c r="EY4389" s="55">
        <v>6</v>
      </c>
      <c r="EZ4389" s="55">
        <v>1995</v>
      </c>
      <c r="FA4389" s="55">
        <v>2999</v>
      </c>
      <c r="FB4389" s="55" t="s">
        <v>1361</v>
      </c>
      <c r="FC4389" s="55" t="s">
        <v>1258</v>
      </c>
      <c r="FD4389" s="55">
        <v>2.5</v>
      </c>
      <c r="FF4389" s="55">
        <v>4382</v>
      </c>
      <c r="FG4389" s="55" t="s">
        <v>1359</v>
      </c>
      <c r="FH4389" s="55" t="s">
        <v>1260</v>
      </c>
      <c r="FI4389" s="55">
        <v>8</v>
      </c>
      <c r="FJ4389" s="55">
        <v>80000</v>
      </c>
      <c r="FK4389" s="55" t="s">
        <v>1249</v>
      </c>
      <c r="FL4389" s="55">
        <v>0.45</v>
      </c>
    </row>
    <row r="4390" ht="14.25" customHeight="1" outlineLevel="1" spans="152:168">
      <c r="EV4390" s="55">
        <v>4383</v>
      </c>
      <c r="EW4390" s="55" t="s">
        <v>1706</v>
      </c>
      <c r="EX4390" s="55" t="s">
        <v>1343</v>
      </c>
      <c r="EY4390" s="55">
        <v>1</v>
      </c>
      <c r="EZ4390" s="55">
        <v>0</v>
      </c>
      <c r="FA4390" s="55">
        <v>1994</v>
      </c>
      <c r="FB4390" s="55" t="s">
        <v>1361</v>
      </c>
      <c r="FC4390" s="55" t="s">
        <v>1258</v>
      </c>
      <c r="FD4390" s="55">
        <v>2.25</v>
      </c>
      <c r="FF4390" s="55">
        <v>4383</v>
      </c>
      <c r="FG4390" s="55" t="s">
        <v>1359</v>
      </c>
      <c r="FH4390" s="55" t="s">
        <v>1260</v>
      </c>
      <c r="FI4390" s="55">
        <v>8</v>
      </c>
      <c r="FJ4390" s="55">
        <v>130000</v>
      </c>
      <c r="FK4390" s="55" t="s">
        <v>1249</v>
      </c>
      <c r="FL4390" s="55">
        <v>0.45</v>
      </c>
    </row>
    <row r="4391" ht="14.25" customHeight="1" outlineLevel="1" spans="152:168">
      <c r="EV4391" s="55">
        <v>4384</v>
      </c>
      <c r="EW4391" s="55" t="s">
        <v>1706</v>
      </c>
      <c r="EX4391" s="55" t="s">
        <v>1343</v>
      </c>
      <c r="EY4391" s="55">
        <v>1</v>
      </c>
      <c r="EZ4391" s="55">
        <v>1995</v>
      </c>
      <c r="FA4391" s="55">
        <v>2999</v>
      </c>
      <c r="FB4391" s="55" t="s">
        <v>1361</v>
      </c>
      <c r="FC4391" s="55" t="s">
        <v>1258</v>
      </c>
      <c r="FD4391" s="55">
        <v>2.5</v>
      </c>
      <c r="FF4391" s="55">
        <v>4384</v>
      </c>
      <c r="FG4391" s="55" t="s">
        <v>1359</v>
      </c>
      <c r="FH4391" s="55" t="s">
        <v>1260</v>
      </c>
      <c r="FI4391" s="55">
        <v>8</v>
      </c>
      <c r="FJ4391" s="55">
        <v>260000</v>
      </c>
      <c r="FK4391" s="55" t="s">
        <v>1249</v>
      </c>
      <c r="FL4391" s="55">
        <v>0.45</v>
      </c>
    </row>
    <row r="4392" ht="14.25" customHeight="1" outlineLevel="1" spans="152:168">
      <c r="EV4392" s="55">
        <v>4385</v>
      </c>
      <c r="EW4392" s="55" t="s">
        <v>1706</v>
      </c>
      <c r="EX4392" s="55" t="s">
        <v>1343</v>
      </c>
      <c r="EY4392" s="55">
        <v>2</v>
      </c>
      <c r="EZ4392" s="55">
        <v>0</v>
      </c>
      <c r="FA4392" s="55">
        <v>1994</v>
      </c>
      <c r="FB4392" s="55" t="s">
        <v>1361</v>
      </c>
      <c r="FC4392" s="55" t="s">
        <v>1258</v>
      </c>
      <c r="FD4392" s="55">
        <v>2.25</v>
      </c>
      <c r="FF4392" s="55">
        <v>4385</v>
      </c>
      <c r="FG4392" s="55" t="s">
        <v>1359</v>
      </c>
      <c r="FH4392" s="55" t="s">
        <v>1260</v>
      </c>
      <c r="FI4392" s="55">
        <v>8</v>
      </c>
      <c r="FJ4392" s="55">
        <v>400000</v>
      </c>
      <c r="FK4392" s="55" t="s">
        <v>1249</v>
      </c>
      <c r="FL4392" s="55">
        <v>0.45</v>
      </c>
    </row>
    <row r="4393" ht="14.25" customHeight="1" outlineLevel="1" spans="152:168">
      <c r="EV4393" s="55">
        <v>4386</v>
      </c>
      <c r="EW4393" s="55" t="s">
        <v>1706</v>
      </c>
      <c r="EX4393" s="55" t="s">
        <v>1343</v>
      </c>
      <c r="EY4393" s="55">
        <v>2</v>
      </c>
      <c r="EZ4393" s="55">
        <v>1995</v>
      </c>
      <c r="FA4393" s="55">
        <v>2999</v>
      </c>
      <c r="FB4393" s="55" t="s">
        <v>1361</v>
      </c>
      <c r="FC4393" s="55" t="s">
        <v>1258</v>
      </c>
      <c r="FD4393" s="55">
        <v>2.5</v>
      </c>
      <c r="FF4393" s="55">
        <v>4386</v>
      </c>
      <c r="FG4393" s="55" t="s">
        <v>1359</v>
      </c>
      <c r="FH4393" s="55" t="s">
        <v>1260</v>
      </c>
      <c r="FI4393" s="55">
        <v>8</v>
      </c>
      <c r="FJ4393" s="55">
        <v>530000</v>
      </c>
      <c r="FK4393" s="55" t="s">
        <v>1249</v>
      </c>
      <c r="FL4393" s="55">
        <v>0.45</v>
      </c>
    </row>
    <row r="4394" ht="14.25" customHeight="1" outlineLevel="1" spans="152:168">
      <c r="EV4394" s="55">
        <v>4387</v>
      </c>
      <c r="EW4394" s="55" t="s">
        <v>1706</v>
      </c>
      <c r="EX4394" s="55" t="s">
        <v>1260</v>
      </c>
      <c r="EY4394" s="55">
        <v>10</v>
      </c>
      <c r="EZ4394" s="55">
        <v>0</v>
      </c>
      <c r="FA4394" s="55">
        <v>1994</v>
      </c>
      <c r="FB4394" s="55" t="s">
        <v>1361</v>
      </c>
      <c r="FC4394" s="55" t="s">
        <v>1258</v>
      </c>
      <c r="FD4394" s="55">
        <v>5.25</v>
      </c>
      <c r="FF4394" s="55">
        <v>4387</v>
      </c>
      <c r="FG4394" s="55" t="s">
        <v>1359</v>
      </c>
      <c r="FH4394" s="55" t="s">
        <v>1260</v>
      </c>
      <c r="FI4394" s="55">
        <v>8</v>
      </c>
      <c r="FJ4394" s="55">
        <v>540000</v>
      </c>
      <c r="FK4394" s="55" t="s">
        <v>1249</v>
      </c>
      <c r="FL4394" s="55">
        <v>0.45</v>
      </c>
    </row>
    <row r="4395" ht="14.25" customHeight="1" outlineLevel="1" spans="152:168">
      <c r="EV4395" s="55">
        <v>4388</v>
      </c>
      <c r="EW4395" s="55" t="s">
        <v>1706</v>
      </c>
      <c r="EX4395" s="55" t="s">
        <v>1260</v>
      </c>
      <c r="EY4395" s="55">
        <v>10</v>
      </c>
      <c r="EZ4395" s="55">
        <v>1995</v>
      </c>
      <c r="FA4395" s="55">
        <v>2999</v>
      </c>
      <c r="FB4395" s="55" t="s">
        <v>1361</v>
      </c>
      <c r="FC4395" s="55" t="s">
        <v>1258</v>
      </c>
      <c r="FD4395" s="55">
        <v>6</v>
      </c>
      <c r="FF4395" s="55">
        <v>4388</v>
      </c>
      <c r="FG4395" s="55" t="s">
        <v>1359</v>
      </c>
      <c r="FH4395" s="55" t="s">
        <v>1260</v>
      </c>
      <c r="FI4395" s="55">
        <v>9</v>
      </c>
      <c r="FJ4395" s="55">
        <v>0</v>
      </c>
      <c r="FK4395" s="55" t="s">
        <v>1249</v>
      </c>
      <c r="FL4395" s="55">
        <v>0.88</v>
      </c>
    </row>
    <row r="4396" ht="14.25" customHeight="1" outlineLevel="1" spans="152:168">
      <c r="EV4396" s="55">
        <v>4389</v>
      </c>
      <c r="EW4396" s="55" t="s">
        <v>1706</v>
      </c>
      <c r="EX4396" s="55" t="s">
        <v>1260</v>
      </c>
      <c r="EY4396" s="55">
        <v>11</v>
      </c>
      <c r="EZ4396" s="55">
        <v>0</v>
      </c>
      <c r="FA4396" s="55">
        <v>1994</v>
      </c>
      <c r="FB4396" s="55" t="s">
        <v>1361</v>
      </c>
      <c r="FC4396" s="55" t="s">
        <v>1258</v>
      </c>
      <c r="FD4396" s="55">
        <v>5.25</v>
      </c>
      <c r="FF4396" s="55">
        <v>4389</v>
      </c>
      <c r="FG4396" s="55" t="s">
        <v>1359</v>
      </c>
      <c r="FH4396" s="55" t="s">
        <v>1260</v>
      </c>
      <c r="FI4396" s="55">
        <v>9</v>
      </c>
      <c r="FJ4396" s="55">
        <v>1000</v>
      </c>
      <c r="FK4396" s="55" t="s">
        <v>1249</v>
      </c>
      <c r="FL4396" s="55">
        <v>0.88</v>
      </c>
    </row>
    <row r="4397" ht="14.25" customHeight="1" outlineLevel="1" spans="152:168">
      <c r="EV4397" s="55">
        <v>4390</v>
      </c>
      <c r="EW4397" s="55" t="s">
        <v>1706</v>
      </c>
      <c r="EX4397" s="55" t="s">
        <v>1260</v>
      </c>
      <c r="EY4397" s="55">
        <v>11</v>
      </c>
      <c r="EZ4397" s="55">
        <v>1995</v>
      </c>
      <c r="FA4397" s="55">
        <v>2999</v>
      </c>
      <c r="FB4397" s="55" t="s">
        <v>1361</v>
      </c>
      <c r="FC4397" s="55" t="s">
        <v>1258</v>
      </c>
      <c r="FD4397" s="55">
        <v>6</v>
      </c>
      <c r="FF4397" s="55">
        <v>4390</v>
      </c>
      <c r="FG4397" s="55" t="s">
        <v>1359</v>
      </c>
      <c r="FH4397" s="55" t="s">
        <v>1260</v>
      </c>
      <c r="FI4397" s="55">
        <v>9</v>
      </c>
      <c r="FJ4397" s="55">
        <v>2500</v>
      </c>
      <c r="FK4397" s="55" t="s">
        <v>1249</v>
      </c>
      <c r="FL4397" s="55">
        <v>0.88</v>
      </c>
    </row>
    <row r="4398" ht="14.25" customHeight="1" outlineLevel="1" spans="152:168">
      <c r="EV4398" s="55">
        <v>4391</v>
      </c>
      <c r="EW4398" s="55" t="s">
        <v>1706</v>
      </c>
      <c r="EX4398" s="55" t="s">
        <v>1260</v>
      </c>
      <c r="EY4398" s="55">
        <v>12</v>
      </c>
      <c r="EZ4398" s="55">
        <v>0</v>
      </c>
      <c r="FA4398" s="55">
        <v>1994</v>
      </c>
      <c r="FB4398" s="55" t="s">
        <v>1361</v>
      </c>
      <c r="FC4398" s="55" t="s">
        <v>1258</v>
      </c>
      <c r="FD4398" s="55">
        <v>5.25</v>
      </c>
      <c r="FF4398" s="55">
        <v>4391</v>
      </c>
      <c r="FG4398" s="55" t="s">
        <v>1359</v>
      </c>
      <c r="FH4398" s="55" t="s">
        <v>1260</v>
      </c>
      <c r="FI4398" s="55">
        <v>9</v>
      </c>
      <c r="FJ4398" s="55">
        <v>5000</v>
      </c>
      <c r="FK4398" s="55" t="s">
        <v>1249</v>
      </c>
      <c r="FL4398" s="55">
        <v>0.88</v>
      </c>
    </row>
    <row r="4399" ht="14.25" customHeight="1" outlineLevel="1" spans="152:168">
      <c r="EV4399" s="55">
        <v>4392</v>
      </c>
      <c r="EW4399" s="55" t="s">
        <v>1706</v>
      </c>
      <c r="EX4399" s="55" t="s">
        <v>1260</v>
      </c>
      <c r="EY4399" s="55">
        <v>12</v>
      </c>
      <c r="EZ4399" s="55">
        <v>1995</v>
      </c>
      <c r="FA4399" s="55">
        <v>2999</v>
      </c>
      <c r="FB4399" s="55" t="s">
        <v>1361</v>
      </c>
      <c r="FC4399" s="55" t="s">
        <v>1258</v>
      </c>
      <c r="FD4399" s="55">
        <v>6</v>
      </c>
      <c r="FF4399" s="55">
        <v>4392</v>
      </c>
      <c r="FG4399" s="55" t="s">
        <v>1359</v>
      </c>
      <c r="FH4399" s="55" t="s">
        <v>1260</v>
      </c>
      <c r="FI4399" s="55">
        <v>9</v>
      </c>
      <c r="FJ4399" s="55">
        <v>10000</v>
      </c>
      <c r="FK4399" s="55" t="s">
        <v>1249</v>
      </c>
      <c r="FL4399" s="55">
        <v>0.88</v>
      </c>
    </row>
    <row r="4400" ht="14.25" customHeight="1" outlineLevel="1" spans="152:168">
      <c r="EV4400" s="55">
        <v>4393</v>
      </c>
      <c r="EW4400" s="55" t="s">
        <v>1706</v>
      </c>
      <c r="EX4400" s="55" t="s">
        <v>1260</v>
      </c>
      <c r="EY4400" s="55">
        <v>2</v>
      </c>
      <c r="EZ4400" s="55">
        <v>0</v>
      </c>
      <c r="FA4400" s="55">
        <v>1994</v>
      </c>
      <c r="FB4400" s="55" t="s">
        <v>1361</v>
      </c>
      <c r="FC4400" s="55" t="s">
        <v>1258</v>
      </c>
      <c r="FD4400" s="55">
        <v>5.5</v>
      </c>
      <c r="FF4400" s="55">
        <v>4393</v>
      </c>
      <c r="FG4400" s="55" t="s">
        <v>1359</v>
      </c>
      <c r="FH4400" s="55" t="s">
        <v>1260</v>
      </c>
      <c r="FI4400" s="55">
        <v>9</v>
      </c>
      <c r="FJ4400" s="55">
        <v>25000</v>
      </c>
      <c r="FK4400" s="55" t="s">
        <v>1249</v>
      </c>
      <c r="FL4400" s="55">
        <v>0.88</v>
      </c>
    </row>
    <row r="4401" ht="14.25" customHeight="1" outlineLevel="1" spans="152:168">
      <c r="EV4401" s="55">
        <v>4394</v>
      </c>
      <c r="EW4401" s="55" t="s">
        <v>1706</v>
      </c>
      <c r="EX4401" s="55" t="s">
        <v>1260</v>
      </c>
      <c r="EY4401" s="55">
        <v>2</v>
      </c>
      <c r="EZ4401" s="55">
        <v>1995</v>
      </c>
      <c r="FA4401" s="55">
        <v>2999</v>
      </c>
      <c r="FB4401" s="55" t="s">
        <v>1361</v>
      </c>
      <c r="FC4401" s="55" t="s">
        <v>1258</v>
      </c>
      <c r="FD4401" s="55">
        <v>6</v>
      </c>
      <c r="FF4401" s="55">
        <v>4394</v>
      </c>
      <c r="FG4401" s="55" t="s">
        <v>1359</v>
      </c>
      <c r="FH4401" s="55" t="s">
        <v>1260</v>
      </c>
      <c r="FI4401" s="55">
        <v>9</v>
      </c>
      <c r="FJ4401" s="55">
        <v>50000</v>
      </c>
      <c r="FK4401" s="55" t="s">
        <v>1249</v>
      </c>
      <c r="FL4401" s="55">
        <v>0.84</v>
      </c>
    </row>
    <row r="4402" ht="14.25" customHeight="1" outlineLevel="1" spans="152:168">
      <c r="EV4402" s="55">
        <v>4395</v>
      </c>
      <c r="EW4402" s="55" t="s">
        <v>1706</v>
      </c>
      <c r="EX4402" s="55" t="s">
        <v>1260</v>
      </c>
      <c r="EY4402" s="55">
        <v>3</v>
      </c>
      <c r="EZ4402" s="55">
        <v>0</v>
      </c>
      <c r="FA4402" s="55">
        <v>1994</v>
      </c>
      <c r="FB4402" s="55" t="s">
        <v>1361</v>
      </c>
      <c r="FC4402" s="55" t="s">
        <v>1258</v>
      </c>
      <c r="FD4402" s="55">
        <v>5.25</v>
      </c>
      <c r="FF4402" s="55">
        <v>4395</v>
      </c>
      <c r="FG4402" s="55" t="s">
        <v>1359</v>
      </c>
      <c r="FH4402" s="55" t="s">
        <v>1260</v>
      </c>
      <c r="FI4402" s="55">
        <v>9</v>
      </c>
      <c r="FJ4402" s="55">
        <v>80000</v>
      </c>
      <c r="FK4402" s="55" t="s">
        <v>1249</v>
      </c>
      <c r="FL4402" s="55">
        <v>0.45</v>
      </c>
    </row>
    <row r="4403" ht="14.25" customHeight="1" outlineLevel="1" spans="152:168">
      <c r="EV4403" s="55">
        <v>4396</v>
      </c>
      <c r="EW4403" s="55" t="s">
        <v>1706</v>
      </c>
      <c r="EX4403" s="55" t="s">
        <v>1260</v>
      </c>
      <c r="EY4403" s="55">
        <v>3</v>
      </c>
      <c r="EZ4403" s="55">
        <v>1995</v>
      </c>
      <c r="FA4403" s="55">
        <v>2999</v>
      </c>
      <c r="FB4403" s="55" t="s">
        <v>1361</v>
      </c>
      <c r="FC4403" s="55" t="s">
        <v>1258</v>
      </c>
      <c r="FD4403" s="55">
        <v>6</v>
      </c>
      <c r="FF4403" s="55">
        <v>4396</v>
      </c>
      <c r="FG4403" s="55" t="s">
        <v>1359</v>
      </c>
      <c r="FH4403" s="55" t="s">
        <v>1260</v>
      </c>
      <c r="FI4403" s="55">
        <v>9</v>
      </c>
      <c r="FJ4403" s="55">
        <v>130000</v>
      </c>
      <c r="FK4403" s="55" t="s">
        <v>1249</v>
      </c>
      <c r="FL4403" s="55">
        <v>0.45</v>
      </c>
    </row>
    <row r="4404" ht="14.25" customHeight="1" outlineLevel="1" spans="152:168">
      <c r="EV4404" s="55">
        <v>4397</v>
      </c>
      <c r="EW4404" s="55" t="s">
        <v>1706</v>
      </c>
      <c r="EX4404" s="55" t="s">
        <v>1260</v>
      </c>
      <c r="EY4404" s="55">
        <v>4</v>
      </c>
      <c r="EZ4404" s="55">
        <v>0</v>
      </c>
      <c r="FA4404" s="55">
        <v>1994</v>
      </c>
      <c r="FB4404" s="55" t="s">
        <v>1361</v>
      </c>
      <c r="FC4404" s="55" t="s">
        <v>1258</v>
      </c>
      <c r="FD4404" s="55">
        <v>5.25</v>
      </c>
      <c r="FF4404" s="55">
        <v>4397</v>
      </c>
      <c r="FG4404" s="55" t="s">
        <v>1359</v>
      </c>
      <c r="FH4404" s="55" t="s">
        <v>1260</v>
      </c>
      <c r="FI4404" s="55">
        <v>9</v>
      </c>
      <c r="FJ4404" s="55">
        <v>260000</v>
      </c>
      <c r="FK4404" s="55" t="s">
        <v>1249</v>
      </c>
      <c r="FL4404" s="55">
        <v>0.45</v>
      </c>
    </row>
    <row r="4405" ht="14.25" customHeight="1" outlineLevel="1" spans="152:168">
      <c r="EV4405" s="55">
        <v>4398</v>
      </c>
      <c r="EW4405" s="55" t="s">
        <v>1706</v>
      </c>
      <c r="EX4405" s="55" t="s">
        <v>1260</v>
      </c>
      <c r="EY4405" s="55">
        <v>4</v>
      </c>
      <c r="EZ4405" s="55">
        <v>1995</v>
      </c>
      <c r="FA4405" s="55">
        <v>2999</v>
      </c>
      <c r="FB4405" s="55" t="s">
        <v>1361</v>
      </c>
      <c r="FC4405" s="55" t="s">
        <v>1258</v>
      </c>
      <c r="FD4405" s="55">
        <v>6</v>
      </c>
      <c r="FF4405" s="55">
        <v>4398</v>
      </c>
      <c r="FG4405" s="55" t="s">
        <v>1359</v>
      </c>
      <c r="FH4405" s="55" t="s">
        <v>1260</v>
      </c>
      <c r="FI4405" s="55">
        <v>9</v>
      </c>
      <c r="FJ4405" s="55">
        <v>400000</v>
      </c>
      <c r="FK4405" s="55" t="s">
        <v>1249</v>
      </c>
      <c r="FL4405" s="55">
        <v>0.45</v>
      </c>
    </row>
    <row r="4406" ht="14.25" customHeight="1" outlineLevel="1" spans="152:168">
      <c r="EV4406" s="55">
        <v>4399</v>
      </c>
      <c r="EW4406" s="55" t="s">
        <v>1706</v>
      </c>
      <c r="EX4406" s="55" t="s">
        <v>1260</v>
      </c>
      <c r="EY4406" s="55">
        <v>5</v>
      </c>
      <c r="EZ4406" s="55">
        <v>0</v>
      </c>
      <c r="FA4406" s="55">
        <v>1994</v>
      </c>
      <c r="FB4406" s="55" t="s">
        <v>1361</v>
      </c>
      <c r="FC4406" s="55" t="s">
        <v>1258</v>
      </c>
      <c r="FD4406" s="55">
        <v>5.25</v>
      </c>
      <c r="FF4406" s="55">
        <v>4399</v>
      </c>
      <c r="FG4406" s="55" t="s">
        <v>1359</v>
      </c>
      <c r="FH4406" s="55" t="s">
        <v>1260</v>
      </c>
      <c r="FI4406" s="55">
        <v>9</v>
      </c>
      <c r="FJ4406" s="55">
        <v>530000</v>
      </c>
      <c r="FK4406" s="55" t="s">
        <v>1249</v>
      </c>
      <c r="FL4406" s="55">
        <v>0.45</v>
      </c>
    </row>
    <row r="4407" ht="14.25" customHeight="1" outlineLevel="1" spans="152:168">
      <c r="EV4407" s="55">
        <v>4400</v>
      </c>
      <c r="EW4407" s="55" t="s">
        <v>1706</v>
      </c>
      <c r="EX4407" s="55" t="s">
        <v>1260</v>
      </c>
      <c r="EY4407" s="55">
        <v>5</v>
      </c>
      <c r="EZ4407" s="55">
        <v>1995</v>
      </c>
      <c r="FA4407" s="55">
        <v>2999</v>
      </c>
      <c r="FB4407" s="55" t="s">
        <v>1361</v>
      </c>
      <c r="FC4407" s="55" t="s">
        <v>1258</v>
      </c>
      <c r="FD4407" s="55">
        <v>6</v>
      </c>
      <c r="FF4407" s="55">
        <v>4400</v>
      </c>
      <c r="FG4407" s="55" t="s">
        <v>1359</v>
      </c>
      <c r="FH4407" s="55" t="s">
        <v>1260</v>
      </c>
      <c r="FI4407" s="55">
        <v>9</v>
      </c>
      <c r="FJ4407" s="55">
        <v>540000</v>
      </c>
      <c r="FK4407" s="55" t="s">
        <v>1249</v>
      </c>
      <c r="FL4407" s="55">
        <v>0.45</v>
      </c>
    </row>
    <row r="4408" ht="14.25" customHeight="1" outlineLevel="1" spans="152:168">
      <c r="EV4408" s="55">
        <v>4401</v>
      </c>
      <c r="EW4408" s="55" t="s">
        <v>1706</v>
      </c>
      <c r="EX4408" s="55" t="s">
        <v>1260</v>
      </c>
      <c r="EY4408" s="55">
        <v>6</v>
      </c>
      <c r="EZ4408" s="55">
        <v>0</v>
      </c>
      <c r="FA4408" s="55">
        <v>1994</v>
      </c>
      <c r="FB4408" s="55" t="s">
        <v>1361</v>
      </c>
      <c r="FC4408" s="55" t="s">
        <v>1258</v>
      </c>
      <c r="FD4408" s="55">
        <v>5.25</v>
      </c>
      <c r="FF4408" s="55">
        <v>4401</v>
      </c>
      <c r="FG4408" s="55" t="s">
        <v>1359</v>
      </c>
      <c r="FH4408" s="55" t="s">
        <v>1470</v>
      </c>
      <c r="FI4408" s="55">
        <v>1</v>
      </c>
      <c r="FJ4408" s="55">
        <v>0</v>
      </c>
      <c r="FK4408" s="55" t="s">
        <v>1249</v>
      </c>
      <c r="FL4408" s="55">
        <v>0.65</v>
      </c>
    </row>
    <row r="4409" ht="14.25" customHeight="1" outlineLevel="1" spans="152:168">
      <c r="EV4409" s="55">
        <v>4402</v>
      </c>
      <c r="EW4409" s="55" t="s">
        <v>1706</v>
      </c>
      <c r="EX4409" s="55" t="s">
        <v>1260</v>
      </c>
      <c r="EY4409" s="55">
        <v>6</v>
      </c>
      <c r="EZ4409" s="55">
        <v>1995</v>
      </c>
      <c r="FA4409" s="55">
        <v>2999</v>
      </c>
      <c r="FB4409" s="55" t="s">
        <v>1361</v>
      </c>
      <c r="FC4409" s="55" t="s">
        <v>1258</v>
      </c>
      <c r="FD4409" s="55">
        <v>6</v>
      </c>
      <c r="FF4409" s="55">
        <v>4402</v>
      </c>
      <c r="FG4409" s="55" t="s">
        <v>1359</v>
      </c>
      <c r="FH4409" s="55" t="s">
        <v>1470</v>
      </c>
      <c r="FI4409" s="55">
        <v>1</v>
      </c>
      <c r="FJ4409" s="55">
        <v>1000</v>
      </c>
      <c r="FK4409" s="55" t="s">
        <v>1249</v>
      </c>
      <c r="FL4409" s="55">
        <v>0.6</v>
      </c>
    </row>
    <row r="4410" ht="14.25" customHeight="1" outlineLevel="1" spans="152:168">
      <c r="EV4410" s="55">
        <v>4403</v>
      </c>
      <c r="EW4410" s="55" t="s">
        <v>1706</v>
      </c>
      <c r="EX4410" s="55" t="s">
        <v>1260</v>
      </c>
      <c r="EY4410" s="55">
        <v>7</v>
      </c>
      <c r="EZ4410" s="55">
        <v>0</v>
      </c>
      <c r="FA4410" s="55">
        <v>1994</v>
      </c>
      <c r="FB4410" s="55" t="s">
        <v>1361</v>
      </c>
      <c r="FC4410" s="55" t="s">
        <v>1258</v>
      </c>
      <c r="FD4410" s="55">
        <v>5.25</v>
      </c>
      <c r="FF4410" s="55">
        <v>4403</v>
      </c>
      <c r="FG4410" s="55" t="s">
        <v>1359</v>
      </c>
      <c r="FH4410" s="55" t="s">
        <v>1470</v>
      </c>
      <c r="FI4410" s="55">
        <v>1</v>
      </c>
      <c r="FJ4410" s="55">
        <v>2500</v>
      </c>
      <c r="FK4410" s="55" t="s">
        <v>1249</v>
      </c>
      <c r="FL4410" s="55">
        <v>0.55</v>
      </c>
    </row>
    <row r="4411" ht="14.25" customHeight="1" outlineLevel="1" spans="152:168">
      <c r="EV4411" s="55">
        <v>4404</v>
      </c>
      <c r="EW4411" s="55" t="s">
        <v>1706</v>
      </c>
      <c r="EX4411" s="55" t="s">
        <v>1260</v>
      </c>
      <c r="EY4411" s="55">
        <v>7</v>
      </c>
      <c r="EZ4411" s="55">
        <v>1995</v>
      </c>
      <c r="FA4411" s="55">
        <v>2999</v>
      </c>
      <c r="FB4411" s="55" t="s">
        <v>1361</v>
      </c>
      <c r="FC4411" s="55" t="s">
        <v>1258</v>
      </c>
      <c r="FD4411" s="55">
        <v>6</v>
      </c>
      <c r="FF4411" s="55">
        <v>4404</v>
      </c>
      <c r="FG4411" s="55" t="s">
        <v>1359</v>
      </c>
      <c r="FH4411" s="55" t="s">
        <v>1470</v>
      </c>
      <c r="FI4411" s="55">
        <v>1</v>
      </c>
      <c r="FJ4411" s="55">
        <v>5000</v>
      </c>
      <c r="FK4411" s="55" t="s">
        <v>1249</v>
      </c>
      <c r="FL4411" s="55">
        <v>0.5</v>
      </c>
    </row>
    <row r="4412" ht="14.25" customHeight="1" outlineLevel="1" spans="152:168">
      <c r="EV4412" s="55">
        <v>4405</v>
      </c>
      <c r="EW4412" s="55" t="s">
        <v>1706</v>
      </c>
      <c r="EX4412" s="55" t="s">
        <v>1260</v>
      </c>
      <c r="EY4412" s="55">
        <v>8</v>
      </c>
      <c r="EZ4412" s="55">
        <v>0</v>
      </c>
      <c r="FA4412" s="55">
        <v>1994</v>
      </c>
      <c r="FB4412" s="55" t="s">
        <v>1361</v>
      </c>
      <c r="FC4412" s="55" t="s">
        <v>1258</v>
      </c>
      <c r="FD4412" s="55">
        <v>5.25</v>
      </c>
      <c r="FF4412" s="55">
        <v>4405</v>
      </c>
      <c r="FG4412" s="55" t="s">
        <v>1359</v>
      </c>
      <c r="FH4412" s="55" t="s">
        <v>1470</v>
      </c>
      <c r="FI4412" s="55">
        <v>1</v>
      </c>
      <c r="FJ4412" s="55">
        <v>10000</v>
      </c>
      <c r="FK4412" s="55" t="s">
        <v>1249</v>
      </c>
      <c r="FL4412" s="55">
        <v>0.4</v>
      </c>
    </row>
    <row r="4413" ht="14.25" customHeight="1" outlineLevel="1" spans="152:168">
      <c r="EV4413" s="55">
        <v>4406</v>
      </c>
      <c r="EW4413" s="55" t="s">
        <v>1706</v>
      </c>
      <c r="EX4413" s="55" t="s">
        <v>1260</v>
      </c>
      <c r="EY4413" s="55">
        <v>8</v>
      </c>
      <c r="EZ4413" s="55">
        <v>1995</v>
      </c>
      <c r="FA4413" s="55">
        <v>2999</v>
      </c>
      <c r="FB4413" s="55" t="s">
        <v>1361</v>
      </c>
      <c r="FC4413" s="55" t="s">
        <v>1258</v>
      </c>
      <c r="FD4413" s="55">
        <v>6</v>
      </c>
      <c r="FF4413" s="55">
        <v>4406</v>
      </c>
      <c r="FG4413" s="55" t="s">
        <v>1359</v>
      </c>
      <c r="FH4413" s="55" t="s">
        <v>1470</v>
      </c>
      <c r="FI4413" s="55">
        <v>1</v>
      </c>
      <c r="FJ4413" s="55">
        <v>25000</v>
      </c>
      <c r="FK4413" s="55" t="s">
        <v>1249</v>
      </c>
      <c r="FL4413" s="55">
        <v>0.35</v>
      </c>
    </row>
    <row r="4414" ht="14.25" customHeight="1" outlineLevel="1" spans="152:168">
      <c r="EV4414" s="55">
        <v>4407</v>
      </c>
      <c r="EW4414" s="55" t="s">
        <v>1706</v>
      </c>
      <c r="EX4414" s="55" t="s">
        <v>1260</v>
      </c>
      <c r="EY4414" s="55">
        <v>9</v>
      </c>
      <c r="EZ4414" s="55">
        <v>0</v>
      </c>
      <c r="FA4414" s="55">
        <v>1994</v>
      </c>
      <c r="FB4414" s="55" t="s">
        <v>1361</v>
      </c>
      <c r="FC4414" s="55" t="s">
        <v>1258</v>
      </c>
      <c r="FD4414" s="55">
        <v>5.25</v>
      </c>
      <c r="FF4414" s="55">
        <v>4407</v>
      </c>
      <c r="FG4414" s="55" t="s">
        <v>1359</v>
      </c>
      <c r="FH4414" s="55" t="s">
        <v>1470</v>
      </c>
      <c r="FI4414" s="55">
        <v>1</v>
      </c>
      <c r="FJ4414" s="55">
        <v>50000</v>
      </c>
      <c r="FK4414" s="55" t="s">
        <v>1249</v>
      </c>
      <c r="FL4414" s="55">
        <v>0.35</v>
      </c>
    </row>
    <row r="4415" ht="14.25" customHeight="1" outlineLevel="1" spans="152:168">
      <c r="EV4415" s="55">
        <v>4408</v>
      </c>
      <c r="EW4415" s="55" t="s">
        <v>1706</v>
      </c>
      <c r="EX4415" s="55" t="s">
        <v>1260</v>
      </c>
      <c r="EY4415" s="55">
        <v>9</v>
      </c>
      <c r="EZ4415" s="55">
        <v>1995</v>
      </c>
      <c r="FA4415" s="55">
        <v>2999</v>
      </c>
      <c r="FB4415" s="55" t="s">
        <v>1361</v>
      </c>
      <c r="FC4415" s="55" t="s">
        <v>1258</v>
      </c>
      <c r="FD4415" s="55">
        <v>6</v>
      </c>
      <c r="FF4415" s="55">
        <v>4408</v>
      </c>
      <c r="FG4415" s="55" t="s">
        <v>1359</v>
      </c>
      <c r="FH4415" s="55" t="s">
        <v>1470</v>
      </c>
      <c r="FI4415" s="55">
        <v>1</v>
      </c>
      <c r="FJ4415" s="55">
        <v>80000</v>
      </c>
      <c r="FK4415" s="55" t="s">
        <v>1249</v>
      </c>
      <c r="FL4415" s="55">
        <v>0.35</v>
      </c>
    </row>
    <row r="4416" ht="14.25" customHeight="1" outlineLevel="1" spans="152:168">
      <c r="EV4416" s="55">
        <v>4409</v>
      </c>
      <c r="EW4416" s="55" t="s">
        <v>1706</v>
      </c>
      <c r="EX4416" s="55" t="s">
        <v>1470</v>
      </c>
      <c r="EY4416" s="55">
        <v>1</v>
      </c>
      <c r="EZ4416" s="55">
        <v>0</v>
      </c>
      <c r="FA4416" s="55">
        <v>1994</v>
      </c>
      <c r="FB4416" s="55" t="s">
        <v>1361</v>
      </c>
      <c r="FC4416" s="55" t="s">
        <v>1258</v>
      </c>
      <c r="FD4416" s="55">
        <v>3.25</v>
      </c>
      <c r="FF4416" s="55">
        <v>4409</v>
      </c>
      <c r="FG4416" s="55" t="s">
        <v>1359</v>
      </c>
      <c r="FH4416" s="55" t="s">
        <v>1470</v>
      </c>
      <c r="FI4416" s="55">
        <v>1</v>
      </c>
      <c r="FJ4416" s="55">
        <v>130000</v>
      </c>
      <c r="FK4416" s="55" t="s">
        <v>1249</v>
      </c>
      <c r="FL4416" s="55">
        <v>0.35</v>
      </c>
    </row>
    <row r="4417" ht="14.25" customHeight="1" outlineLevel="1" spans="152:168">
      <c r="EV4417" s="55">
        <v>4410</v>
      </c>
      <c r="EW4417" s="55" t="s">
        <v>1706</v>
      </c>
      <c r="EX4417" s="55" t="s">
        <v>1470</v>
      </c>
      <c r="EY4417" s="55">
        <v>1</v>
      </c>
      <c r="EZ4417" s="55">
        <v>1995</v>
      </c>
      <c r="FA4417" s="55">
        <v>2999</v>
      </c>
      <c r="FB4417" s="55" t="s">
        <v>1361</v>
      </c>
      <c r="FC4417" s="55" t="s">
        <v>1258</v>
      </c>
      <c r="FD4417" s="55">
        <v>3.5</v>
      </c>
      <c r="FF4417" s="55">
        <v>4410</v>
      </c>
      <c r="FG4417" s="55" t="s">
        <v>1359</v>
      </c>
      <c r="FH4417" s="55" t="s">
        <v>1470</v>
      </c>
      <c r="FI4417" s="55">
        <v>1</v>
      </c>
      <c r="FJ4417" s="55">
        <v>260000</v>
      </c>
      <c r="FK4417" s="55" t="s">
        <v>1249</v>
      </c>
      <c r="FL4417" s="55">
        <v>0.35</v>
      </c>
    </row>
    <row r="4418" ht="14.25" customHeight="1" outlineLevel="1" spans="152:168">
      <c r="EV4418" s="55">
        <v>4411</v>
      </c>
      <c r="EW4418" s="55" t="s">
        <v>1706</v>
      </c>
      <c r="EX4418" s="55" t="s">
        <v>1470</v>
      </c>
      <c r="EY4418" s="55">
        <v>2</v>
      </c>
      <c r="EZ4418" s="55">
        <v>0</v>
      </c>
      <c r="FA4418" s="55">
        <v>1994</v>
      </c>
      <c r="FB4418" s="55" t="s">
        <v>1361</v>
      </c>
      <c r="FC4418" s="55" t="s">
        <v>1258</v>
      </c>
      <c r="FD4418" s="55">
        <v>3.15</v>
      </c>
      <c r="FF4418" s="55">
        <v>4411</v>
      </c>
      <c r="FG4418" s="55" t="s">
        <v>1359</v>
      </c>
      <c r="FH4418" s="55" t="s">
        <v>1470</v>
      </c>
      <c r="FI4418" s="55">
        <v>1</v>
      </c>
      <c r="FJ4418" s="55">
        <v>400000</v>
      </c>
      <c r="FK4418" s="55" t="s">
        <v>1249</v>
      </c>
      <c r="FL4418" s="55">
        <v>0.35</v>
      </c>
    </row>
    <row r="4419" ht="14.25" customHeight="1" outlineLevel="1" spans="152:168">
      <c r="EV4419" s="55">
        <v>4412</v>
      </c>
      <c r="EW4419" s="55" t="s">
        <v>1706</v>
      </c>
      <c r="EX4419" s="55" t="s">
        <v>1470</v>
      </c>
      <c r="EY4419" s="55">
        <v>2</v>
      </c>
      <c r="EZ4419" s="55">
        <v>1995</v>
      </c>
      <c r="FA4419" s="55">
        <v>2999</v>
      </c>
      <c r="FB4419" s="55" t="s">
        <v>1361</v>
      </c>
      <c r="FC4419" s="55" t="s">
        <v>1258</v>
      </c>
      <c r="FD4419" s="55">
        <v>3.15</v>
      </c>
      <c r="FF4419" s="55">
        <v>4412</v>
      </c>
      <c r="FG4419" s="55" t="s">
        <v>1359</v>
      </c>
      <c r="FH4419" s="55" t="s">
        <v>1470</v>
      </c>
      <c r="FI4419" s="55">
        <v>1</v>
      </c>
      <c r="FJ4419" s="55">
        <v>530000</v>
      </c>
      <c r="FK4419" s="55" t="s">
        <v>1249</v>
      </c>
      <c r="FL4419" s="55">
        <v>0.35</v>
      </c>
    </row>
    <row r="4420" ht="14.25" customHeight="1" outlineLevel="1" spans="152:168">
      <c r="EV4420" s="55">
        <v>4413</v>
      </c>
      <c r="EW4420" s="55" t="s">
        <v>1706</v>
      </c>
      <c r="EX4420" s="55" t="s">
        <v>1470</v>
      </c>
      <c r="EY4420" s="55">
        <v>3</v>
      </c>
      <c r="EZ4420" s="55">
        <v>0</v>
      </c>
      <c r="FA4420" s="55">
        <v>1994</v>
      </c>
      <c r="FB4420" s="55" t="s">
        <v>1361</v>
      </c>
      <c r="FC4420" s="55" t="s">
        <v>1258</v>
      </c>
      <c r="FD4420" s="55">
        <v>3.15</v>
      </c>
      <c r="FF4420" s="55">
        <v>4413</v>
      </c>
      <c r="FG4420" s="55" t="s">
        <v>1359</v>
      </c>
      <c r="FH4420" s="55" t="s">
        <v>1470</v>
      </c>
      <c r="FI4420" s="55">
        <v>1</v>
      </c>
      <c r="FJ4420" s="55">
        <v>540000</v>
      </c>
      <c r="FK4420" s="55" t="s">
        <v>1249</v>
      </c>
      <c r="FL4420" s="55">
        <v>0.35</v>
      </c>
    </row>
    <row r="4421" ht="14.25" customHeight="1" outlineLevel="1" spans="152:168">
      <c r="EV4421" s="55">
        <v>4414</v>
      </c>
      <c r="EW4421" s="55" t="s">
        <v>1706</v>
      </c>
      <c r="EX4421" s="55" t="s">
        <v>1470</v>
      </c>
      <c r="EY4421" s="55">
        <v>3</v>
      </c>
      <c r="EZ4421" s="55">
        <v>1995</v>
      </c>
      <c r="FA4421" s="55">
        <v>2999</v>
      </c>
      <c r="FB4421" s="55" t="s">
        <v>1361</v>
      </c>
      <c r="FC4421" s="55" t="s">
        <v>1258</v>
      </c>
      <c r="FD4421" s="55">
        <v>3.15</v>
      </c>
      <c r="FF4421" s="55">
        <v>4414</v>
      </c>
      <c r="FG4421" s="55" t="s">
        <v>1359</v>
      </c>
      <c r="FH4421" s="55" t="s">
        <v>1470</v>
      </c>
      <c r="FI4421" s="55">
        <v>10</v>
      </c>
      <c r="FJ4421" s="55">
        <v>0</v>
      </c>
      <c r="FK4421" s="55" t="s">
        <v>1249</v>
      </c>
      <c r="FL4421" s="55">
        <v>0.8</v>
      </c>
    </row>
    <row r="4422" ht="14.25" customHeight="1" outlineLevel="1" spans="152:168">
      <c r="EV4422" s="55">
        <v>4415</v>
      </c>
      <c r="EW4422" s="55" t="s">
        <v>1706</v>
      </c>
      <c r="EX4422" s="55" t="s">
        <v>1470</v>
      </c>
      <c r="EY4422" s="55">
        <v>4</v>
      </c>
      <c r="EZ4422" s="55">
        <v>0</v>
      </c>
      <c r="FA4422" s="55">
        <v>1994</v>
      </c>
      <c r="FB4422" s="55" t="s">
        <v>1361</v>
      </c>
      <c r="FC4422" s="55" t="s">
        <v>1258</v>
      </c>
      <c r="FD4422" s="55">
        <v>3.25</v>
      </c>
      <c r="FF4422" s="55">
        <v>4415</v>
      </c>
      <c r="FG4422" s="55" t="s">
        <v>1359</v>
      </c>
      <c r="FH4422" s="55" t="s">
        <v>1470</v>
      </c>
      <c r="FI4422" s="55">
        <v>10</v>
      </c>
      <c r="FJ4422" s="55">
        <v>1000</v>
      </c>
      <c r="FK4422" s="55" t="s">
        <v>1249</v>
      </c>
      <c r="FL4422" s="55">
        <v>0.8</v>
      </c>
    </row>
    <row r="4423" ht="14.25" customHeight="1" outlineLevel="1" spans="152:168">
      <c r="EV4423" s="55">
        <v>4416</v>
      </c>
      <c r="EW4423" s="55" t="s">
        <v>1706</v>
      </c>
      <c r="EX4423" s="55" t="s">
        <v>1470</v>
      </c>
      <c r="EY4423" s="55">
        <v>4</v>
      </c>
      <c r="EZ4423" s="55">
        <v>1995</v>
      </c>
      <c r="FA4423" s="55">
        <v>2999</v>
      </c>
      <c r="FB4423" s="55" t="s">
        <v>1361</v>
      </c>
      <c r="FC4423" s="55" t="s">
        <v>1258</v>
      </c>
      <c r="FD4423" s="55">
        <v>3.25</v>
      </c>
      <c r="FF4423" s="55">
        <v>4416</v>
      </c>
      <c r="FG4423" s="55" t="s">
        <v>1359</v>
      </c>
      <c r="FH4423" s="55" t="s">
        <v>1470</v>
      </c>
      <c r="FI4423" s="55">
        <v>10</v>
      </c>
      <c r="FJ4423" s="55">
        <v>2500</v>
      </c>
      <c r="FK4423" s="55" t="s">
        <v>1249</v>
      </c>
      <c r="FL4423" s="55">
        <v>0.8</v>
      </c>
    </row>
    <row r="4424" ht="14.25" customHeight="1" outlineLevel="1" spans="152:168">
      <c r="EV4424" s="55">
        <v>4417</v>
      </c>
      <c r="EW4424" s="55" t="s">
        <v>1706</v>
      </c>
      <c r="EX4424" s="55" t="s">
        <v>1470</v>
      </c>
      <c r="EY4424" s="55">
        <v>5</v>
      </c>
      <c r="EZ4424" s="55">
        <v>0</v>
      </c>
      <c r="FA4424" s="55">
        <v>1994</v>
      </c>
      <c r="FB4424" s="55" t="s">
        <v>1361</v>
      </c>
      <c r="FC4424" s="55" t="s">
        <v>1258</v>
      </c>
      <c r="FD4424" s="55">
        <v>3.25</v>
      </c>
      <c r="FF4424" s="55">
        <v>4417</v>
      </c>
      <c r="FG4424" s="55" t="s">
        <v>1359</v>
      </c>
      <c r="FH4424" s="55" t="s">
        <v>1470</v>
      </c>
      <c r="FI4424" s="55">
        <v>10</v>
      </c>
      <c r="FJ4424" s="55">
        <v>5000</v>
      </c>
      <c r="FK4424" s="55" t="s">
        <v>1249</v>
      </c>
      <c r="FL4424" s="55">
        <v>0.8</v>
      </c>
    </row>
    <row r="4425" ht="14.25" customHeight="1" outlineLevel="1" spans="152:168">
      <c r="EV4425" s="55">
        <v>4418</v>
      </c>
      <c r="EW4425" s="55" t="s">
        <v>1706</v>
      </c>
      <c r="EX4425" s="55" t="s">
        <v>1470</v>
      </c>
      <c r="EY4425" s="55">
        <v>5</v>
      </c>
      <c r="EZ4425" s="55">
        <v>1995</v>
      </c>
      <c r="FA4425" s="55">
        <v>2999</v>
      </c>
      <c r="FB4425" s="55" t="s">
        <v>1361</v>
      </c>
      <c r="FC4425" s="55" t="s">
        <v>1258</v>
      </c>
      <c r="FD4425" s="55">
        <v>3.5</v>
      </c>
      <c r="FF4425" s="55">
        <v>4418</v>
      </c>
      <c r="FG4425" s="55" t="s">
        <v>1359</v>
      </c>
      <c r="FH4425" s="55" t="s">
        <v>1470</v>
      </c>
      <c r="FI4425" s="55">
        <v>10</v>
      </c>
      <c r="FJ4425" s="55">
        <v>10000</v>
      </c>
      <c r="FK4425" s="55" t="s">
        <v>1249</v>
      </c>
      <c r="FL4425" s="55">
        <v>0.8</v>
      </c>
    </row>
    <row r="4426" ht="14.25" customHeight="1" outlineLevel="1" spans="152:168">
      <c r="EV4426" s="55">
        <v>4419</v>
      </c>
      <c r="EW4426" s="55" t="s">
        <v>1706</v>
      </c>
      <c r="EX4426" s="55" t="s">
        <v>1470</v>
      </c>
      <c r="EY4426" s="55">
        <v>6</v>
      </c>
      <c r="EZ4426" s="55">
        <v>0</v>
      </c>
      <c r="FA4426" s="55">
        <v>1994</v>
      </c>
      <c r="FB4426" s="55" t="s">
        <v>1361</v>
      </c>
      <c r="FC4426" s="55" t="s">
        <v>1258</v>
      </c>
      <c r="FD4426" s="55">
        <v>3.25</v>
      </c>
      <c r="FF4426" s="55">
        <v>4419</v>
      </c>
      <c r="FG4426" s="55" t="s">
        <v>1359</v>
      </c>
      <c r="FH4426" s="55" t="s">
        <v>1470</v>
      </c>
      <c r="FI4426" s="55">
        <v>10</v>
      </c>
      <c r="FJ4426" s="55">
        <v>25000</v>
      </c>
      <c r="FK4426" s="55" t="s">
        <v>1249</v>
      </c>
      <c r="FL4426" s="55">
        <v>0.8</v>
      </c>
    </row>
    <row r="4427" ht="14.25" customHeight="1" outlineLevel="1" spans="152:168">
      <c r="EV4427" s="55">
        <v>4420</v>
      </c>
      <c r="EW4427" s="55" t="s">
        <v>1706</v>
      </c>
      <c r="EX4427" s="55" t="s">
        <v>1470</v>
      </c>
      <c r="EY4427" s="55">
        <v>6</v>
      </c>
      <c r="EZ4427" s="55">
        <v>1995</v>
      </c>
      <c r="FA4427" s="55">
        <v>2999</v>
      </c>
      <c r="FB4427" s="55" t="s">
        <v>1361</v>
      </c>
      <c r="FC4427" s="55" t="s">
        <v>1258</v>
      </c>
      <c r="FD4427" s="55">
        <v>3.25</v>
      </c>
      <c r="FF4427" s="55">
        <v>4420</v>
      </c>
      <c r="FG4427" s="55" t="s">
        <v>1359</v>
      </c>
      <c r="FH4427" s="55" t="s">
        <v>1470</v>
      </c>
      <c r="FI4427" s="55">
        <v>10</v>
      </c>
      <c r="FJ4427" s="55">
        <v>50000</v>
      </c>
      <c r="FK4427" s="55" t="s">
        <v>1249</v>
      </c>
      <c r="FL4427" s="55">
        <v>0.8</v>
      </c>
    </row>
    <row r="4428" ht="14.25" customHeight="1" outlineLevel="1" spans="152:168">
      <c r="EV4428" s="55">
        <v>4421</v>
      </c>
      <c r="EW4428" s="55" t="s">
        <v>1706</v>
      </c>
      <c r="EX4428" s="55" t="s">
        <v>1470</v>
      </c>
      <c r="EY4428" s="55">
        <v>7</v>
      </c>
      <c r="EZ4428" s="55">
        <v>0</v>
      </c>
      <c r="FA4428" s="55">
        <v>1994</v>
      </c>
      <c r="FB4428" s="55" t="s">
        <v>1361</v>
      </c>
      <c r="FC4428" s="55" t="s">
        <v>1258</v>
      </c>
      <c r="FD4428" s="55">
        <v>2.5</v>
      </c>
      <c r="FF4428" s="55">
        <v>4421</v>
      </c>
      <c r="FG4428" s="55" t="s">
        <v>1359</v>
      </c>
      <c r="FH4428" s="55" t="s">
        <v>1470</v>
      </c>
      <c r="FI4428" s="55">
        <v>10</v>
      </c>
      <c r="FJ4428" s="55">
        <v>80000</v>
      </c>
      <c r="FK4428" s="55" t="s">
        <v>1249</v>
      </c>
      <c r="FL4428" s="55">
        <v>0.8</v>
      </c>
    </row>
    <row r="4429" ht="14.25" customHeight="1" outlineLevel="1" spans="152:168">
      <c r="EV4429" s="55">
        <v>4422</v>
      </c>
      <c r="EW4429" s="55" t="s">
        <v>1706</v>
      </c>
      <c r="EX4429" s="55" t="s">
        <v>1470</v>
      </c>
      <c r="EY4429" s="55">
        <v>7</v>
      </c>
      <c r="EZ4429" s="55">
        <v>1995</v>
      </c>
      <c r="FA4429" s="55">
        <v>2999</v>
      </c>
      <c r="FB4429" s="55" t="s">
        <v>1361</v>
      </c>
      <c r="FC4429" s="55" t="s">
        <v>1258</v>
      </c>
      <c r="FD4429" s="55">
        <v>2.5</v>
      </c>
      <c r="FF4429" s="55">
        <v>4422</v>
      </c>
      <c r="FG4429" s="55" t="s">
        <v>1359</v>
      </c>
      <c r="FH4429" s="55" t="s">
        <v>1470</v>
      </c>
      <c r="FI4429" s="55">
        <v>10</v>
      </c>
      <c r="FJ4429" s="55">
        <v>130000</v>
      </c>
      <c r="FK4429" s="55" t="s">
        <v>1249</v>
      </c>
      <c r="FL4429" s="55">
        <v>0.8</v>
      </c>
    </row>
    <row r="4430" ht="14.25" customHeight="1" outlineLevel="1" spans="152:168">
      <c r="EV4430" s="55">
        <v>4423</v>
      </c>
      <c r="EW4430" s="55" t="s">
        <v>1706</v>
      </c>
      <c r="EX4430" s="55" t="s">
        <v>1810</v>
      </c>
      <c r="EY4430" s="55">
        <v>1</v>
      </c>
      <c r="EZ4430" s="55">
        <v>0</v>
      </c>
      <c r="FA4430" s="55">
        <v>1994</v>
      </c>
      <c r="FB4430" s="55" t="s">
        <v>1361</v>
      </c>
      <c r="FC4430" s="55" t="s">
        <v>1258</v>
      </c>
      <c r="FD4430" s="55">
        <v>2.5</v>
      </c>
      <c r="FF4430" s="55">
        <v>4423</v>
      </c>
      <c r="FG4430" s="55" t="s">
        <v>1359</v>
      </c>
      <c r="FH4430" s="55" t="s">
        <v>1470</v>
      </c>
      <c r="FI4430" s="55">
        <v>10</v>
      </c>
      <c r="FJ4430" s="55">
        <v>260000</v>
      </c>
      <c r="FK4430" s="55" t="s">
        <v>1249</v>
      </c>
      <c r="FL4430" s="55">
        <v>0.8</v>
      </c>
    </row>
    <row r="4431" ht="14.25" customHeight="1" outlineLevel="1" spans="152:168">
      <c r="EV4431" s="55">
        <v>4424</v>
      </c>
      <c r="EW4431" s="55" t="s">
        <v>1706</v>
      </c>
      <c r="EX4431" s="55" t="s">
        <v>1810</v>
      </c>
      <c r="EY4431" s="55">
        <v>1</v>
      </c>
      <c r="EZ4431" s="55">
        <v>1995</v>
      </c>
      <c r="FA4431" s="55">
        <v>2999</v>
      </c>
      <c r="FB4431" s="55" t="s">
        <v>1361</v>
      </c>
      <c r="FC4431" s="55" t="s">
        <v>1258</v>
      </c>
      <c r="FD4431" s="55">
        <v>2.5</v>
      </c>
      <c r="FF4431" s="55">
        <v>4424</v>
      </c>
      <c r="FG4431" s="55" t="s">
        <v>1359</v>
      </c>
      <c r="FH4431" s="55" t="s">
        <v>1470</v>
      </c>
      <c r="FI4431" s="55">
        <v>10</v>
      </c>
      <c r="FJ4431" s="55">
        <v>400000</v>
      </c>
      <c r="FK4431" s="55" t="s">
        <v>1249</v>
      </c>
      <c r="FL4431" s="55">
        <v>0.8</v>
      </c>
    </row>
    <row r="4432" ht="14.25" customHeight="1" outlineLevel="1" spans="152:168">
      <c r="EV4432" s="55">
        <v>4425</v>
      </c>
      <c r="EW4432" s="55" t="s">
        <v>1706</v>
      </c>
      <c r="EX4432" s="55" t="s">
        <v>1810</v>
      </c>
      <c r="EY4432" s="55">
        <v>2</v>
      </c>
      <c r="EZ4432" s="55">
        <v>0</v>
      </c>
      <c r="FA4432" s="55">
        <v>1994</v>
      </c>
      <c r="FB4432" s="55" t="s">
        <v>1361</v>
      </c>
      <c r="FC4432" s="55" t="s">
        <v>1258</v>
      </c>
      <c r="FD4432" s="55">
        <v>2.5</v>
      </c>
      <c r="FF4432" s="55">
        <v>4425</v>
      </c>
      <c r="FG4432" s="55" t="s">
        <v>1359</v>
      </c>
      <c r="FH4432" s="55" t="s">
        <v>1470</v>
      </c>
      <c r="FI4432" s="55">
        <v>10</v>
      </c>
      <c r="FJ4432" s="55">
        <v>530000</v>
      </c>
      <c r="FK4432" s="55" t="s">
        <v>1249</v>
      </c>
      <c r="FL4432" s="55">
        <v>0.8</v>
      </c>
    </row>
    <row r="4433" ht="14.25" customHeight="1" outlineLevel="1" spans="152:168">
      <c r="EV4433" s="55">
        <v>4426</v>
      </c>
      <c r="EW4433" s="55" t="s">
        <v>1706</v>
      </c>
      <c r="EX4433" s="55" t="s">
        <v>1810</v>
      </c>
      <c r="EY4433" s="55">
        <v>2</v>
      </c>
      <c r="EZ4433" s="55">
        <v>1995</v>
      </c>
      <c r="FA4433" s="55">
        <v>2999</v>
      </c>
      <c r="FB4433" s="55" t="s">
        <v>1361</v>
      </c>
      <c r="FC4433" s="55" t="s">
        <v>1258</v>
      </c>
      <c r="FD4433" s="55">
        <v>2.5</v>
      </c>
      <c r="FF4433" s="55">
        <v>4426</v>
      </c>
      <c r="FG4433" s="55" t="s">
        <v>1359</v>
      </c>
      <c r="FH4433" s="55" t="s">
        <v>1470</v>
      </c>
      <c r="FI4433" s="55">
        <v>10</v>
      </c>
      <c r="FJ4433" s="55">
        <v>540000</v>
      </c>
      <c r="FK4433" s="55" t="s">
        <v>1249</v>
      </c>
      <c r="FL4433" s="55">
        <v>0.8</v>
      </c>
    </row>
    <row r="4434" ht="14.25" customHeight="1" outlineLevel="1" spans="152:168">
      <c r="EV4434" s="55">
        <v>4427</v>
      </c>
      <c r="EW4434" s="55" t="s">
        <v>1706</v>
      </c>
      <c r="EX4434" s="55" t="s">
        <v>1738</v>
      </c>
      <c r="EY4434" s="55">
        <v>1</v>
      </c>
      <c r="EZ4434" s="55">
        <v>0</v>
      </c>
      <c r="FA4434" s="55">
        <v>1994</v>
      </c>
      <c r="FB4434" s="55" t="s">
        <v>1361</v>
      </c>
      <c r="FC4434" s="55" t="s">
        <v>1258</v>
      </c>
      <c r="FD4434" s="55">
        <v>5.5</v>
      </c>
      <c r="FF4434" s="55">
        <v>4427</v>
      </c>
      <c r="FG4434" s="55" t="s">
        <v>1359</v>
      </c>
      <c r="FH4434" s="55" t="s">
        <v>1470</v>
      </c>
      <c r="FI4434" s="55">
        <v>11</v>
      </c>
      <c r="FJ4434" s="55">
        <v>0</v>
      </c>
      <c r="FK4434" s="55" t="s">
        <v>1249</v>
      </c>
      <c r="FL4434" s="55">
        <v>0.8</v>
      </c>
    </row>
    <row r="4435" ht="14.25" customHeight="1" outlineLevel="1" spans="152:168">
      <c r="EV4435" s="55">
        <v>4428</v>
      </c>
      <c r="EW4435" s="55" t="s">
        <v>1706</v>
      </c>
      <c r="EX4435" s="55" t="s">
        <v>1738</v>
      </c>
      <c r="EY4435" s="55">
        <v>1</v>
      </c>
      <c r="EZ4435" s="55">
        <v>1995</v>
      </c>
      <c r="FA4435" s="55">
        <v>2999</v>
      </c>
      <c r="FB4435" s="55" t="s">
        <v>1361</v>
      </c>
      <c r="FC4435" s="55" t="s">
        <v>1258</v>
      </c>
      <c r="FD4435" s="55">
        <v>6</v>
      </c>
      <c r="FF4435" s="55">
        <v>4428</v>
      </c>
      <c r="FG4435" s="55" t="s">
        <v>1359</v>
      </c>
      <c r="FH4435" s="55" t="s">
        <v>1470</v>
      </c>
      <c r="FI4435" s="55">
        <v>11</v>
      </c>
      <c r="FJ4435" s="55">
        <v>1000</v>
      </c>
      <c r="FK4435" s="55" t="s">
        <v>1249</v>
      </c>
      <c r="FL4435" s="55">
        <v>0.8</v>
      </c>
    </row>
    <row r="4436" ht="14.25" customHeight="1" outlineLevel="1" spans="152:168">
      <c r="EV4436" s="55">
        <v>4429</v>
      </c>
      <c r="EW4436" s="55" t="s">
        <v>1706</v>
      </c>
      <c r="EX4436" s="55" t="s">
        <v>1738</v>
      </c>
      <c r="EY4436" s="55">
        <v>2</v>
      </c>
      <c r="EZ4436" s="55">
        <v>0</v>
      </c>
      <c r="FA4436" s="55">
        <v>1994</v>
      </c>
      <c r="FB4436" s="55" t="s">
        <v>1361</v>
      </c>
      <c r="FC4436" s="55" t="s">
        <v>1258</v>
      </c>
      <c r="FD4436" s="55">
        <v>5.5</v>
      </c>
      <c r="FF4436" s="55">
        <v>4429</v>
      </c>
      <c r="FG4436" s="55" t="s">
        <v>1359</v>
      </c>
      <c r="FH4436" s="55" t="s">
        <v>1470</v>
      </c>
      <c r="FI4436" s="55">
        <v>11</v>
      </c>
      <c r="FJ4436" s="55">
        <v>2500</v>
      </c>
      <c r="FK4436" s="55" t="s">
        <v>1249</v>
      </c>
      <c r="FL4436" s="55">
        <v>0.8</v>
      </c>
    </row>
    <row r="4437" ht="14.25" customHeight="1" outlineLevel="1" spans="152:168">
      <c r="EV4437" s="55">
        <v>4430</v>
      </c>
      <c r="EW4437" s="55" t="s">
        <v>1706</v>
      </c>
      <c r="EX4437" s="55" t="s">
        <v>1738</v>
      </c>
      <c r="EY4437" s="55">
        <v>2</v>
      </c>
      <c r="EZ4437" s="55">
        <v>1995</v>
      </c>
      <c r="FA4437" s="55">
        <v>2999</v>
      </c>
      <c r="FB4437" s="55" t="s">
        <v>1361</v>
      </c>
      <c r="FC4437" s="55" t="s">
        <v>1258</v>
      </c>
      <c r="FD4437" s="55">
        <v>6</v>
      </c>
      <c r="FF4437" s="55">
        <v>4430</v>
      </c>
      <c r="FG4437" s="55" t="s">
        <v>1359</v>
      </c>
      <c r="FH4437" s="55" t="s">
        <v>1470</v>
      </c>
      <c r="FI4437" s="55">
        <v>11</v>
      </c>
      <c r="FJ4437" s="55">
        <v>5000</v>
      </c>
      <c r="FK4437" s="55" t="s">
        <v>1249</v>
      </c>
      <c r="FL4437" s="55">
        <v>0.8</v>
      </c>
    </row>
    <row r="4438" ht="14.25" customHeight="1" outlineLevel="1" spans="152:168">
      <c r="EV4438" s="55">
        <v>4431</v>
      </c>
      <c r="EW4438" s="55" t="s">
        <v>1706</v>
      </c>
      <c r="EX4438" s="55" t="s">
        <v>2016</v>
      </c>
      <c r="EY4438" s="55">
        <v>1</v>
      </c>
      <c r="EZ4438" s="55">
        <v>0</v>
      </c>
      <c r="FA4438" s="55">
        <v>1994</v>
      </c>
      <c r="FB4438" s="55" t="s">
        <v>1361</v>
      </c>
      <c r="FC4438" s="55" t="s">
        <v>1258</v>
      </c>
      <c r="FD4438" s="55">
        <v>2.5</v>
      </c>
      <c r="FF4438" s="55">
        <v>4431</v>
      </c>
      <c r="FG4438" s="55" t="s">
        <v>1359</v>
      </c>
      <c r="FH4438" s="55" t="s">
        <v>1470</v>
      </c>
      <c r="FI4438" s="55">
        <v>11</v>
      </c>
      <c r="FJ4438" s="55">
        <v>10000</v>
      </c>
      <c r="FK4438" s="55" t="s">
        <v>1249</v>
      </c>
      <c r="FL4438" s="55">
        <v>0.8</v>
      </c>
    </row>
    <row r="4439" ht="14.25" customHeight="1" outlineLevel="1" spans="152:168">
      <c r="EV4439" s="55">
        <v>4432</v>
      </c>
      <c r="EW4439" s="55" t="s">
        <v>1706</v>
      </c>
      <c r="EX4439" s="55" t="s">
        <v>2016</v>
      </c>
      <c r="EY4439" s="55">
        <v>1</v>
      </c>
      <c r="EZ4439" s="55">
        <v>1995</v>
      </c>
      <c r="FA4439" s="55">
        <v>2999</v>
      </c>
      <c r="FB4439" s="55" t="s">
        <v>1361</v>
      </c>
      <c r="FC4439" s="55" t="s">
        <v>1258</v>
      </c>
      <c r="FD4439" s="55">
        <v>2.5</v>
      </c>
      <c r="FF4439" s="55">
        <v>4432</v>
      </c>
      <c r="FG4439" s="55" t="s">
        <v>1359</v>
      </c>
      <c r="FH4439" s="55" t="s">
        <v>1470</v>
      </c>
      <c r="FI4439" s="55">
        <v>11</v>
      </c>
      <c r="FJ4439" s="55">
        <v>25000</v>
      </c>
      <c r="FK4439" s="55" t="s">
        <v>1249</v>
      </c>
      <c r="FL4439" s="55">
        <v>0.8</v>
      </c>
    </row>
    <row r="4440" ht="14.25" customHeight="1" outlineLevel="1" spans="152:168">
      <c r="EV4440" s="55">
        <v>4433</v>
      </c>
      <c r="EW4440" s="55" t="s">
        <v>1706</v>
      </c>
      <c r="EX4440" s="55" t="s">
        <v>2016</v>
      </c>
      <c r="EY4440" s="55">
        <v>10</v>
      </c>
      <c r="EZ4440" s="55">
        <v>0</v>
      </c>
      <c r="FA4440" s="55">
        <v>1994</v>
      </c>
      <c r="FB4440" s="55" t="s">
        <v>1361</v>
      </c>
      <c r="FC4440" s="55" t="s">
        <v>1258</v>
      </c>
      <c r="FD4440" s="55">
        <v>3.5</v>
      </c>
      <c r="FF4440" s="55">
        <v>4433</v>
      </c>
      <c r="FG4440" s="55" t="s">
        <v>1359</v>
      </c>
      <c r="FH4440" s="55" t="s">
        <v>1470</v>
      </c>
      <c r="FI4440" s="55">
        <v>11</v>
      </c>
      <c r="FJ4440" s="55">
        <v>50000</v>
      </c>
      <c r="FK4440" s="55" t="s">
        <v>1249</v>
      </c>
      <c r="FL4440" s="55">
        <v>0.8</v>
      </c>
    </row>
    <row r="4441" ht="14.25" customHeight="1" outlineLevel="1" spans="152:168">
      <c r="EV4441" s="55">
        <v>4434</v>
      </c>
      <c r="EW4441" s="55" t="s">
        <v>1706</v>
      </c>
      <c r="EX4441" s="55" t="s">
        <v>2016</v>
      </c>
      <c r="EY4441" s="55">
        <v>10</v>
      </c>
      <c r="EZ4441" s="55">
        <v>1995</v>
      </c>
      <c r="FA4441" s="55">
        <v>2999</v>
      </c>
      <c r="FB4441" s="55" t="s">
        <v>1361</v>
      </c>
      <c r="FC4441" s="55" t="s">
        <v>1258</v>
      </c>
      <c r="FD4441" s="55">
        <v>3.5</v>
      </c>
      <c r="FF4441" s="55">
        <v>4434</v>
      </c>
      <c r="FG4441" s="55" t="s">
        <v>1359</v>
      </c>
      <c r="FH4441" s="55" t="s">
        <v>1470</v>
      </c>
      <c r="FI4441" s="55">
        <v>11</v>
      </c>
      <c r="FJ4441" s="55">
        <v>80000</v>
      </c>
      <c r="FK4441" s="55" t="s">
        <v>1249</v>
      </c>
      <c r="FL4441" s="55">
        <v>0.8</v>
      </c>
    </row>
    <row r="4442" ht="14.25" customHeight="1" outlineLevel="1" spans="152:168">
      <c r="EV4442" s="55">
        <v>4435</v>
      </c>
      <c r="EW4442" s="55" t="s">
        <v>1706</v>
      </c>
      <c r="EX4442" s="55" t="s">
        <v>2016</v>
      </c>
      <c r="EY4442" s="55">
        <v>11</v>
      </c>
      <c r="EZ4442" s="55">
        <v>0</v>
      </c>
      <c r="FA4442" s="55">
        <v>1994</v>
      </c>
      <c r="FB4442" s="55" t="s">
        <v>1361</v>
      </c>
      <c r="FC4442" s="55" t="s">
        <v>1258</v>
      </c>
      <c r="FD4442" s="55">
        <v>3.5</v>
      </c>
      <c r="FF4442" s="55">
        <v>4435</v>
      </c>
      <c r="FG4442" s="55" t="s">
        <v>1359</v>
      </c>
      <c r="FH4442" s="55" t="s">
        <v>1470</v>
      </c>
      <c r="FI4442" s="55">
        <v>11</v>
      </c>
      <c r="FJ4442" s="55">
        <v>130000</v>
      </c>
      <c r="FK4442" s="55" t="s">
        <v>1249</v>
      </c>
      <c r="FL4442" s="55">
        <v>0.8</v>
      </c>
    </row>
    <row r="4443" ht="14.25" customHeight="1" outlineLevel="1" spans="152:168">
      <c r="EV4443" s="55">
        <v>4436</v>
      </c>
      <c r="EW4443" s="55" t="s">
        <v>1706</v>
      </c>
      <c r="EX4443" s="55" t="s">
        <v>2016</v>
      </c>
      <c r="EY4443" s="55">
        <v>11</v>
      </c>
      <c r="EZ4443" s="55">
        <v>1995</v>
      </c>
      <c r="FA4443" s="55">
        <v>2999</v>
      </c>
      <c r="FB4443" s="55" t="s">
        <v>1361</v>
      </c>
      <c r="FC4443" s="55" t="s">
        <v>1258</v>
      </c>
      <c r="FD4443" s="55">
        <v>3.5</v>
      </c>
      <c r="FF4443" s="55">
        <v>4436</v>
      </c>
      <c r="FG4443" s="55" t="s">
        <v>1359</v>
      </c>
      <c r="FH4443" s="55" t="s">
        <v>1470</v>
      </c>
      <c r="FI4443" s="55">
        <v>11</v>
      </c>
      <c r="FJ4443" s="55">
        <v>260000</v>
      </c>
      <c r="FK4443" s="55" t="s">
        <v>1249</v>
      </c>
      <c r="FL4443" s="55">
        <v>0.8</v>
      </c>
    </row>
    <row r="4444" ht="14.25" customHeight="1" outlineLevel="1" spans="152:168">
      <c r="EV4444" s="55">
        <v>4437</v>
      </c>
      <c r="EW4444" s="55" t="s">
        <v>1706</v>
      </c>
      <c r="EX4444" s="55" t="s">
        <v>2016</v>
      </c>
      <c r="EY4444" s="55">
        <v>2</v>
      </c>
      <c r="EZ4444" s="55">
        <v>0</v>
      </c>
      <c r="FA4444" s="55">
        <v>1994</v>
      </c>
      <c r="FB4444" s="55" t="s">
        <v>1361</v>
      </c>
      <c r="FC4444" s="55" t="s">
        <v>1258</v>
      </c>
      <c r="FD4444" s="55">
        <v>2.5</v>
      </c>
      <c r="FF4444" s="55">
        <v>4437</v>
      </c>
      <c r="FG4444" s="55" t="s">
        <v>1359</v>
      </c>
      <c r="FH4444" s="55" t="s">
        <v>1470</v>
      </c>
      <c r="FI4444" s="55">
        <v>11</v>
      </c>
      <c r="FJ4444" s="55">
        <v>400000</v>
      </c>
      <c r="FK4444" s="55" t="s">
        <v>1249</v>
      </c>
      <c r="FL4444" s="55">
        <v>0.8</v>
      </c>
    </row>
    <row r="4445" ht="14.25" customHeight="1" outlineLevel="1" spans="152:168">
      <c r="EV4445" s="55">
        <v>4438</v>
      </c>
      <c r="EW4445" s="55" t="s">
        <v>1706</v>
      </c>
      <c r="EX4445" s="55" t="s">
        <v>2016</v>
      </c>
      <c r="EY4445" s="55">
        <v>2</v>
      </c>
      <c r="EZ4445" s="55">
        <v>1995</v>
      </c>
      <c r="FA4445" s="55">
        <v>2999</v>
      </c>
      <c r="FB4445" s="55" t="s">
        <v>1361</v>
      </c>
      <c r="FC4445" s="55" t="s">
        <v>1258</v>
      </c>
      <c r="FD4445" s="55">
        <v>2.5</v>
      </c>
      <c r="FF4445" s="55">
        <v>4438</v>
      </c>
      <c r="FG4445" s="55" t="s">
        <v>1359</v>
      </c>
      <c r="FH4445" s="55" t="s">
        <v>1470</v>
      </c>
      <c r="FI4445" s="55">
        <v>11</v>
      </c>
      <c r="FJ4445" s="55">
        <v>530000</v>
      </c>
      <c r="FK4445" s="55" t="s">
        <v>1249</v>
      </c>
      <c r="FL4445" s="55">
        <v>0.8</v>
      </c>
    </row>
    <row r="4446" ht="14.25" customHeight="1" outlineLevel="1" spans="152:168">
      <c r="EV4446" s="55">
        <v>4439</v>
      </c>
      <c r="EW4446" s="55" t="s">
        <v>1706</v>
      </c>
      <c r="EX4446" s="55" t="s">
        <v>2016</v>
      </c>
      <c r="EY4446" s="55">
        <v>5</v>
      </c>
      <c r="EZ4446" s="55">
        <v>0</v>
      </c>
      <c r="FA4446" s="55">
        <v>1994</v>
      </c>
      <c r="FB4446" s="55" t="s">
        <v>1361</v>
      </c>
      <c r="FC4446" s="55" t="s">
        <v>1258</v>
      </c>
      <c r="FD4446" s="55">
        <v>3.5</v>
      </c>
      <c r="FF4446" s="55">
        <v>4439</v>
      </c>
      <c r="FG4446" s="55" t="s">
        <v>1359</v>
      </c>
      <c r="FH4446" s="55" t="s">
        <v>1470</v>
      </c>
      <c r="FI4446" s="55">
        <v>11</v>
      </c>
      <c r="FJ4446" s="55">
        <v>540000</v>
      </c>
      <c r="FK4446" s="55" t="s">
        <v>1249</v>
      </c>
      <c r="FL4446" s="55">
        <v>0.8</v>
      </c>
    </row>
    <row r="4447" ht="14.25" customHeight="1" outlineLevel="1" spans="152:168">
      <c r="EV4447" s="55">
        <v>4440</v>
      </c>
      <c r="EW4447" s="55" t="s">
        <v>1706</v>
      </c>
      <c r="EX4447" s="55" t="s">
        <v>2016</v>
      </c>
      <c r="EY4447" s="55">
        <v>5</v>
      </c>
      <c r="EZ4447" s="55">
        <v>1995</v>
      </c>
      <c r="FA4447" s="55">
        <v>2999</v>
      </c>
      <c r="FB4447" s="55" t="s">
        <v>1361</v>
      </c>
      <c r="FC4447" s="55" t="s">
        <v>1258</v>
      </c>
      <c r="FD4447" s="55">
        <v>3.5</v>
      </c>
      <c r="FF4447" s="55">
        <v>4440</v>
      </c>
      <c r="FG4447" s="55" t="s">
        <v>1359</v>
      </c>
      <c r="FH4447" s="55" t="s">
        <v>1470</v>
      </c>
      <c r="FI4447" s="55">
        <v>2</v>
      </c>
      <c r="FJ4447" s="55">
        <v>0</v>
      </c>
      <c r="FK4447" s="55" t="s">
        <v>1249</v>
      </c>
      <c r="FL4447" s="55">
        <v>0.65</v>
      </c>
    </row>
    <row r="4448" ht="14.25" customHeight="1" outlineLevel="1" spans="152:168">
      <c r="EV4448" s="55">
        <v>4441</v>
      </c>
      <c r="EW4448" s="55" t="s">
        <v>1706</v>
      </c>
      <c r="EX4448" s="55" t="s">
        <v>2016</v>
      </c>
      <c r="EY4448" s="55">
        <v>6</v>
      </c>
      <c r="EZ4448" s="55">
        <v>0</v>
      </c>
      <c r="FA4448" s="55">
        <v>1994</v>
      </c>
      <c r="FB4448" s="55" t="s">
        <v>1361</v>
      </c>
      <c r="FC4448" s="55" t="s">
        <v>1258</v>
      </c>
      <c r="FD4448" s="55">
        <v>4</v>
      </c>
      <c r="FF4448" s="55">
        <v>4441</v>
      </c>
      <c r="FG4448" s="55" t="s">
        <v>1359</v>
      </c>
      <c r="FH4448" s="55" t="s">
        <v>1470</v>
      </c>
      <c r="FI4448" s="55">
        <v>2</v>
      </c>
      <c r="FJ4448" s="55">
        <v>1000</v>
      </c>
      <c r="FK4448" s="55" t="s">
        <v>1249</v>
      </c>
      <c r="FL4448" s="55">
        <v>0.6</v>
      </c>
    </row>
    <row r="4449" ht="14.25" customHeight="1" outlineLevel="1" spans="152:168">
      <c r="EV4449" s="55">
        <v>4442</v>
      </c>
      <c r="EW4449" s="55" t="s">
        <v>1706</v>
      </c>
      <c r="EX4449" s="55" t="s">
        <v>2016</v>
      </c>
      <c r="EY4449" s="55">
        <v>6</v>
      </c>
      <c r="EZ4449" s="55">
        <v>1995</v>
      </c>
      <c r="FA4449" s="55">
        <v>2999</v>
      </c>
      <c r="FB4449" s="55" t="s">
        <v>1361</v>
      </c>
      <c r="FC4449" s="55" t="s">
        <v>1258</v>
      </c>
      <c r="FD4449" s="55">
        <v>4</v>
      </c>
      <c r="FF4449" s="55">
        <v>4442</v>
      </c>
      <c r="FG4449" s="55" t="s">
        <v>1359</v>
      </c>
      <c r="FH4449" s="55" t="s">
        <v>1470</v>
      </c>
      <c r="FI4449" s="55">
        <v>2</v>
      </c>
      <c r="FJ4449" s="55">
        <v>2500</v>
      </c>
      <c r="FK4449" s="55" t="s">
        <v>1249</v>
      </c>
      <c r="FL4449" s="55">
        <v>0.55</v>
      </c>
    </row>
    <row r="4450" ht="14.25" customHeight="1" outlineLevel="1" spans="152:168">
      <c r="EV4450" s="55">
        <v>4443</v>
      </c>
      <c r="EW4450" s="55" t="s">
        <v>1706</v>
      </c>
      <c r="EX4450" s="55" t="s">
        <v>2016</v>
      </c>
      <c r="EY4450" s="55">
        <v>7</v>
      </c>
      <c r="EZ4450" s="55">
        <v>0</v>
      </c>
      <c r="FA4450" s="55">
        <v>1994</v>
      </c>
      <c r="FB4450" s="55" t="s">
        <v>1361</v>
      </c>
      <c r="FC4450" s="55" t="s">
        <v>1258</v>
      </c>
      <c r="FD4450" s="55">
        <v>3.5</v>
      </c>
      <c r="FF4450" s="55">
        <v>4443</v>
      </c>
      <c r="FG4450" s="55" t="s">
        <v>1359</v>
      </c>
      <c r="FH4450" s="55" t="s">
        <v>1470</v>
      </c>
      <c r="FI4450" s="55">
        <v>2</v>
      </c>
      <c r="FJ4450" s="55">
        <v>5000</v>
      </c>
      <c r="FK4450" s="55" t="s">
        <v>1249</v>
      </c>
      <c r="FL4450" s="55">
        <v>0.5</v>
      </c>
    </row>
    <row r="4451" ht="14.25" customHeight="1" outlineLevel="1" spans="152:168">
      <c r="EV4451" s="55">
        <v>4444</v>
      </c>
      <c r="EW4451" s="55" t="s">
        <v>1706</v>
      </c>
      <c r="EX4451" s="55" t="s">
        <v>2016</v>
      </c>
      <c r="EY4451" s="55">
        <v>7</v>
      </c>
      <c r="EZ4451" s="55">
        <v>1995</v>
      </c>
      <c r="FA4451" s="55">
        <v>2999</v>
      </c>
      <c r="FB4451" s="55" t="s">
        <v>1361</v>
      </c>
      <c r="FC4451" s="55" t="s">
        <v>1258</v>
      </c>
      <c r="FD4451" s="55">
        <v>3.5</v>
      </c>
      <c r="FF4451" s="55">
        <v>4444</v>
      </c>
      <c r="FG4451" s="55" t="s">
        <v>1359</v>
      </c>
      <c r="FH4451" s="55" t="s">
        <v>1470</v>
      </c>
      <c r="FI4451" s="55">
        <v>2</v>
      </c>
      <c r="FJ4451" s="55">
        <v>10000</v>
      </c>
      <c r="FK4451" s="55" t="s">
        <v>1249</v>
      </c>
      <c r="FL4451" s="55">
        <v>0.4</v>
      </c>
    </row>
    <row r="4452" ht="14.25" customHeight="1" outlineLevel="1" spans="152:168">
      <c r="EV4452" s="55">
        <v>4445</v>
      </c>
      <c r="EW4452" s="55" t="s">
        <v>1706</v>
      </c>
      <c r="EX4452" s="55" t="s">
        <v>2016</v>
      </c>
      <c r="EY4452" s="55">
        <v>8</v>
      </c>
      <c r="EZ4452" s="55">
        <v>0</v>
      </c>
      <c r="FA4452" s="55">
        <v>1994</v>
      </c>
      <c r="FB4452" s="55" t="s">
        <v>1361</v>
      </c>
      <c r="FC4452" s="55" t="s">
        <v>1258</v>
      </c>
      <c r="FD4452" s="55">
        <v>4</v>
      </c>
      <c r="FF4452" s="55">
        <v>4445</v>
      </c>
      <c r="FG4452" s="55" t="s">
        <v>1359</v>
      </c>
      <c r="FH4452" s="55" t="s">
        <v>1470</v>
      </c>
      <c r="FI4452" s="55">
        <v>2</v>
      </c>
      <c r="FJ4452" s="55">
        <v>25000</v>
      </c>
      <c r="FK4452" s="55" t="s">
        <v>1249</v>
      </c>
      <c r="FL4452" s="55">
        <v>0.35</v>
      </c>
    </row>
    <row r="4453" ht="14.25" customHeight="1" outlineLevel="1" spans="152:168">
      <c r="EV4453" s="55">
        <v>4446</v>
      </c>
      <c r="EW4453" s="55" t="s">
        <v>1706</v>
      </c>
      <c r="EX4453" s="55" t="s">
        <v>2016</v>
      </c>
      <c r="EY4453" s="55">
        <v>8</v>
      </c>
      <c r="EZ4453" s="55">
        <v>1995</v>
      </c>
      <c r="FA4453" s="55">
        <v>2999</v>
      </c>
      <c r="FB4453" s="55" t="s">
        <v>1361</v>
      </c>
      <c r="FC4453" s="55" t="s">
        <v>1258</v>
      </c>
      <c r="FD4453" s="55">
        <v>4</v>
      </c>
      <c r="FF4453" s="55">
        <v>4446</v>
      </c>
      <c r="FG4453" s="55" t="s">
        <v>1359</v>
      </c>
      <c r="FH4453" s="55" t="s">
        <v>1470</v>
      </c>
      <c r="FI4453" s="55">
        <v>2</v>
      </c>
      <c r="FJ4453" s="55">
        <v>50000</v>
      </c>
      <c r="FK4453" s="55" t="s">
        <v>1249</v>
      </c>
      <c r="FL4453" s="55">
        <v>0.35</v>
      </c>
    </row>
    <row r="4454" ht="14.25" customHeight="1" outlineLevel="1" spans="152:168">
      <c r="EV4454" s="55">
        <v>4447</v>
      </c>
      <c r="EW4454" s="55" t="s">
        <v>1706</v>
      </c>
      <c r="EX4454" s="55" t="s">
        <v>2016</v>
      </c>
      <c r="EY4454" s="55">
        <v>9</v>
      </c>
      <c r="EZ4454" s="55">
        <v>0</v>
      </c>
      <c r="FA4454" s="55">
        <v>1994</v>
      </c>
      <c r="FB4454" s="55" t="s">
        <v>1361</v>
      </c>
      <c r="FC4454" s="55" t="s">
        <v>1258</v>
      </c>
      <c r="FD4454" s="55">
        <v>4.5</v>
      </c>
      <c r="FF4454" s="55">
        <v>4447</v>
      </c>
      <c r="FG4454" s="55" t="s">
        <v>1359</v>
      </c>
      <c r="FH4454" s="55" t="s">
        <v>1470</v>
      </c>
      <c r="FI4454" s="55">
        <v>2</v>
      </c>
      <c r="FJ4454" s="55">
        <v>80000</v>
      </c>
      <c r="FK4454" s="55" t="s">
        <v>1249</v>
      </c>
      <c r="FL4454" s="55">
        <v>0.35</v>
      </c>
    </row>
    <row r="4455" ht="14.25" customHeight="1" outlineLevel="1" spans="152:168">
      <c r="EV4455" s="55">
        <v>4448</v>
      </c>
      <c r="EW4455" s="55" t="s">
        <v>1706</v>
      </c>
      <c r="EX4455" s="55" t="s">
        <v>2016</v>
      </c>
      <c r="EY4455" s="55">
        <v>9</v>
      </c>
      <c r="EZ4455" s="55">
        <v>1995</v>
      </c>
      <c r="FA4455" s="55">
        <v>2999</v>
      </c>
      <c r="FB4455" s="55" t="s">
        <v>1361</v>
      </c>
      <c r="FC4455" s="55" t="s">
        <v>1258</v>
      </c>
      <c r="FD4455" s="55">
        <v>4.5</v>
      </c>
      <c r="FF4455" s="55">
        <v>4448</v>
      </c>
      <c r="FG4455" s="55" t="s">
        <v>1359</v>
      </c>
      <c r="FH4455" s="55" t="s">
        <v>1470</v>
      </c>
      <c r="FI4455" s="55">
        <v>2</v>
      </c>
      <c r="FJ4455" s="55">
        <v>130000</v>
      </c>
      <c r="FK4455" s="55" t="s">
        <v>1249</v>
      </c>
      <c r="FL4455" s="55">
        <v>0.35</v>
      </c>
    </row>
    <row r="4456" ht="14.25" customHeight="1" outlineLevel="1" spans="152:168">
      <c r="EV4456" s="55">
        <v>4449</v>
      </c>
      <c r="EW4456" s="55" t="s">
        <v>1706</v>
      </c>
      <c r="EX4456" s="55" t="s">
        <v>1263</v>
      </c>
      <c r="EY4456" s="55">
        <v>1</v>
      </c>
      <c r="EZ4456" s="55">
        <v>0</v>
      </c>
      <c r="FA4456" s="55">
        <v>1994</v>
      </c>
      <c r="FB4456" s="55" t="s">
        <v>1361</v>
      </c>
      <c r="FC4456" s="55" t="s">
        <v>1258</v>
      </c>
      <c r="FD4456" s="55">
        <v>5.25</v>
      </c>
      <c r="FF4456" s="55">
        <v>4449</v>
      </c>
      <c r="FG4456" s="55" t="s">
        <v>1359</v>
      </c>
      <c r="FH4456" s="55" t="s">
        <v>1470</v>
      </c>
      <c r="FI4456" s="55">
        <v>2</v>
      </c>
      <c r="FJ4456" s="55">
        <v>260000</v>
      </c>
      <c r="FK4456" s="55" t="s">
        <v>1249</v>
      </c>
      <c r="FL4456" s="55">
        <v>0.35</v>
      </c>
    </row>
    <row r="4457" ht="14.25" customHeight="1" outlineLevel="1" spans="152:168">
      <c r="EV4457" s="55">
        <v>4450</v>
      </c>
      <c r="EW4457" s="55" t="s">
        <v>1706</v>
      </c>
      <c r="EX4457" s="55" t="s">
        <v>1263</v>
      </c>
      <c r="EY4457" s="55">
        <v>1</v>
      </c>
      <c r="EZ4457" s="55">
        <v>1995</v>
      </c>
      <c r="FA4457" s="55">
        <v>2999</v>
      </c>
      <c r="FB4457" s="55" t="s">
        <v>1361</v>
      </c>
      <c r="FC4457" s="55" t="s">
        <v>1258</v>
      </c>
      <c r="FD4457" s="55">
        <v>6</v>
      </c>
      <c r="FF4457" s="55">
        <v>4450</v>
      </c>
      <c r="FG4457" s="55" t="s">
        <v>1359</v>
      </c>
      <c r="FH4457" s="55" t="s">
        <v>1470</v>
      </c>
      <c r="FI4457" s="55">
        <v>2</v>
      </c>
      <c r="FJ4457" s="55">
        <v>400000</v>
      </c>
      <c r="FK4457" s="55" t="s">
        <v>1249</v>
      </c>
      <c r="FL4457" s="55">
        <v>0.35</v>
      </c>
    </row>
    <row r="4458" ht="14.25" customHeight="1" outlineLevel="1" spans="152:168">
      <c r="EV4458" s="55">
        <v>4451</v>
      </c>
      <c r="EW4458" s="55" t="s">
        <v>1706</v>
      </c>
      <c r="EX4458" s="55" t="s">
        <v>1263</v>
      </c>
      <c r="EY4458" s="55">
        <v>10</v>
      </c>
      <c r="EZ4458" s="55">
        <v>0</v>
      </c>
      <c r="FA4458" s="55">
        <v>1994</v>
      </c>
      <c r="FB4458" s="55" t="s">
        <v>1361</v>
      </c>
      <c r="FC4458" s="55" t="s">
        <v>1258</v>
      </c>
      <c r="FD4458" s="55">
        <v>6</v>
      </c>
      <c r="FF4458" s="55">
        <v>4451</v>
      </c>
      <c r="FG4458" s="55" t="s">
        <v>1359</v>
      </c>
      <c r="FH4458" s="55" t="s">
        <v>1470</v>
      </c>
      <c r="FI4458" s="55">
        <v>2</v>
      </c>
      <c r="FJ4458" s="55">
        <v>530000</v>
      </c>
      <c r="FK4458" s="55" t="s">
        <v>1249</v>
      </c>
      <c r="FL4458" s="55">
        <v>0.35</v>
      </c>
    </row>
    <row r="4459" ht="14.25" customHeight="1" outlineLevel="1" spans="152:168">
      <c r="EV4459" s="55">
        <v>4452</v>
      </c>
      <c r="EW4459" s="55" t="s">
        <v>1706</v>
      </c>
      <c r="EX4459" s="55" t="s">
        <v>1263</v>
      </c>
      <c r="EY4459" s="55">
        <v>10</v>
      </c>
      <c r="EZ4459" s="55">
        <v>1995</v>
      </c>
      <c r="FA4459" s="55">
        <v>2999</v>
      </c>
      <c r="FB4459" s="55" t="s">
        <v>1361</v>
      </c>
      <c r="FC4459" s="55" t="s">
        <v>1258</v>
      </c>
      <c r="FD4459" s="55">
        <v>6</v>
      </c>
      <c r="FF4459" s="55">
        <v>4452</v>
      </c>
      <c r="FG4459" s="55" t="s">
        <v>1359</v>
      </c>
      <c r="FH4459" s="55" t="s">
        <v>1470</v>
      </c>
      <c r="FI4459" s="55">
        <v>2</v>
      </c>
      <c r="FJ4459" s="55">
        <v>540000</v>
      </c>
      <c r="FK4459" s="55" t="s">
        <v>1249</v>
      </c>
      <c r="FL4459" s="55">
        <v>0.35</v>
      </c>
    </row>
    <row r="4460" ht="14.25" customHeight="1" outlineLevel="1" spans="152:168">
      <c r="EV4460" s="55">
        <v>4453</v>
      </c>
      <c r="EW4460" s="55" t="s">
        <v>1706</v>
      </c>
      <c r="EX4460" s="55" t="s">
        <v>1263</v>
      </c>
      <c r="EY4460" s="55">
        <v>11</v>
      </c>
      <c r="EZ4460" s="55">
        <v>0</v>
      </c>
      <c r="FA4460" s="55">
        <v>1994</v>
      </c>
      <c r="FB4460" s="55" t="s">
        <v>1361</v>
      </c>
      <c r="FC4460" s="55" t="s">
        <v>1258</v>
      </c>
      <c r="FD4460" s="55">
        <v>6</v>
      </c>
      <c r="FF4460" s="55">
        <v>4453</v>
      </c>
      <c r="FG4460" s="55" t="s">
        <v>1359</v>
      </c>
      <c r="FH4460" s="55" t="s">
        <v>1470</v>
      </c>
      <c r="FI4460" s="55">
        <v>3</v>
      </c>
      <c r="FJ4460" s="55">
        <v>0</v>
      </c>
      <c r="FK4460" s="55" t="s">
        <v>1249</v>
      </c>
      <c r="FL4460" s="55">
        <v>0.65</v>
      </c>
    </row>
    <row r="4461" ht="14.25" customHeight="1" outlineLevel="1" spans="152:168">
      <c r="EV4461" s="55">
        <v>4454</v>
      </c>
      <c r="EW4461" s="55" t="s">
        <v>1706</v>
      </c>
      <c r="EX4461" s="55" t="s">
        <v>1263</v>
      </c>
      <c r="EY4461" s="55">
        <v>11</v>
      </c>
      <c r="EZ4461" s="55">
        <v>1995</v>
      </c>
      <c r="FA4461" s="55">
        <v>2999</v>
      </c>
      <c r="FB4461" s="55" t="s">
        <v>1361</v>
      </c>
      <c r="FC4461" s="55" t="s">
        <v>1258</v>
      </c>
      <c r="FD4461" s="55">
        <v>6</v>
      </c>
      <c r="FF4461" s="55">
        <v>4454</v>
      </c>
      <c r="FG4461" s="55" t="s">
        <v>1359</v>
      </c>
      <c r="FH4461" s="55" t="s">
        <v>1470</v>
      </c>
      <c r="FI4461" s="55">
        <v>3</v>
      </c>
      <c r="FJ4461" s="55">
        <v>1000</v>
      </c>
      <c r="FK4461" s="55" t="s">
        <v>1249</v>
      </c>
      <c r="FL4461" s="55">
        <v>0.6</v>
      </c>
    </row>
    <row r="4462" ht="14.25" customHeight="1" outlineLevel="1" spans="152:168">
      <c r="EV4462" s="55">
        <v>4455</v>
      </c>
      <c r="EW4462" s="55" t="s">
        <v>1706</v>
      </c>
      <c r="EX4462" s="55" t="s">
        <v>1263</v>
      </c>
      <c r="EY4462" s="55">
        <v>12</v>
      </c>
      <c r="EZ4462" s="55">
        <v>0</v>
      </c>
      <c r="FA4462" s="55">
        <v>1994</v>
      </c>
      <c r="FB4462" s="55" t="s">
        <v>1361</v>
      </c>
      <c r="FC4462" s="55" t="s">
        <v>1258</v>
      </c>
      <c r="FD4462" s="55">
        <v>6</v>
      </c>
      <c r="FF4462" s="55">
        <v>4455</v>
      </c>
      <c r="FG4462" s="55" t="s">
        <v>1359</v>
      </c>
      <c r="FH4462" s="55" t="s">
        <v>1470</v>
      </c>
      <c r="FI4462" s="55">
        <v>3</v>
      </c>
      <c r="FJ4462" s="55">
        <v>2500</v>
      </c>
      <c r="FK4462" s="55" t="s">
        <v>1249</v>
      </c>
      <c r="FL4462" s="55">
        <v>0.55</v>
      </c>
    </row>
    <row r="4463" ht="14.25" customHeight="1" outlineLevel="1" spans="152:168">
      <c r="EV4463" s="55">
        <v>4456</v>
      </c>
      <c r="EW4463" s="55" t="s">
        <v>1706</v>
      </c>
      <c r="EX4463" s="55" t="s">
        <v>1263</v>
      </c>
      <c r="EY4463" s="55">
        <v>12</v>
      </c>
      <c r="EZ4463" s="55">
        <v>1995</v>
      </c>
      <c r="FA4463" s="55">
        <v>2999</v>
      </c>
      <c r="FB4463" s="55" t="s">
        <v>1361</v>
      </c>
      <c r="FC4463" s="55" t="s">
        <v>1258</v>
      </c>
      <c r="FD4463" s="55">
        <v>6</v>
      </c>
      <c r="FF4463" s="55">
        <v>4456</v>
      </c>
      <c r="FG4463" s="55" t="s">
        <v>1359</v>
      </c>
      <c r="FH4463" s="55" t="s">
        <v>1470</v>
      </c>
      <c r="FI4463" s="55">
        <v>3</v>
      </c>
      <c r="FJ4463" s="55">
        <v>5000</v>
      </c>
      <c r="FK4463" s="55" t="s">
        <v>1249</v>
      </c>
      <c r="FL4463" s="55">
        <v>0.5</v>
      </c>
    </row>
    <row r="4464" ht="14.25" customHeight="1" outlineLevel="1" spans="152:168">
      <c r="EV4464" s="55">
        <v>4457</v>
      </c>
      <c r="EW4464" s="55" t="s">
        <v>1706</v>
      </c>
      <c r="EX4464" s="55" t="s">
        <v>1263</v>
      </c>
      <c r="EY4464" s="55">
        <v>13</v>
      </c>
      <c r="EZ4464" s="55">
        <v>0</v>
      </c>
      <c r="FA4464" s="55">
        <v>1994</v>
      </c>
      <c r="FB4464" s="55" t="s">
        <v>1361</v>
      </c>
      <c r="FC4464" s="55" t="s">
        <v>1258</v>
      </c>
      <c r="FD4464" s="55">
        <v>6</v>
      </c>
      <c r="FF4464" s="55">
        <v>4457</v>
      </c>
      <c r="FG4464" s="55" t="s">
        <v>1359</v>
      </c>
      <c r="FH4464" s="55" t="s">
        <v>1470</v>
      </c>
      <c r="FI4464" s="55">
        <v>3</v>
      </c>
      <c r="FJ4464" s="55">
        <v>10000</v>
      </c>
      <c r="FK4464" s="55" t="s">
        <v>1249</v>
      </c>
      <c r="FL4464" s="55">
        <v>0.4</v>
      </c>
    </row>
    <row r="4465" ht="14.25" customHeight="1" outlineLevel="1" spans="152:168">
      <c r="EV4465" s="55">
        <v>4458</v>
      </c>
      <c r="EW4465" s="55" t="s">
        <v>1706</v>
      </c>
      <c r="EX4465" s="55" t="s">
        <v>1263</v>
      </c>
      <c r="EY4465" s="55">
        <v>13</v>
      </c>
      <c r="EZ4465" s="55">
        <v>1995</v>
      </c>
      <c r="FA4465" s="55">
        <v>2999</v>
      </c>
      <c r="FB4465" s="55" t="s">
        <v>1361</v>
      </c>
      <c r="FC4465" s="55" t="s">
        <v>1258</v>
      </c>
      <c r="FD4465" s="55">
        <v>6</v>
      </c>
      <c r="FF4465" s="55">
        <v>4458</v>
      </c>
      <c r="FG4465" s="55" t="s">
        <v>1359</v>
      </c>
      <c r="FH4465" s="55" t="s">
        <v>1470</v>
      </c>
      <c r="FI4465" s="55">
        <v>3</v>
      </c>
      <c r="FJ4465" s="55">
        <v>25000</v>
      </c>
      <c r="FK4465" s="55" t="s">
        <v>1249</v>
      </c>
      <c r="FL4465" s="55">
        <v>0.35</v>
      </c>
    </row>
    <row r="4466" ht="14.25" customHeight="1" outlineLevel="1" spans="152:168">
      <c r="EV4466" s="55">
        <v>4459</v>
      </c>
      <c r="EW4466" s="55" t="s">
        <v>1706</v>
      </c>
      <c r="EX4466" s="55" t="s">
        <v>1263</v>
      </c>
      <c r="EY4466" s="55">
        <v>14</v>
      </c>
      <c r="EZ4466" s="55">
        <v>0</v>
      </c>
      <c r="FA4466" s="55">
        <v>1994</v>
      </c>
      <c r="FB4466" s="55" t="s">
        <v>1361</v>
      </c>
      <c r="FC4466" s="55" t="s">
        <v>1258</v>
      </c>
      <c r="FD4466" s="55">
        <v>8</v>
      </c>
      <c r="FF4466" s="55">
        <v>4459</v>
      </c>
      <c r="FG4466" s="55" t="s">
        <v>1359</v>
      </c>
      <c r="FH4466" s="55" t="s">
        <v>1470</v>
      </c>
      <c r="FI4466" s="55">
        <v>3</v>
      </c>
      <c r="FJ4466" s="55">
        <v>50000</v>
      </c>
      <c r="FK4466" s="55" t="s">
        <v>1249</v>
      </c>
      <c r="FL4466" s="55">
        <v>0.35</v>
      </c>
    </row>
    <row r="4467" ht="14.25" customHeight="1" outlineLevel="1" spans="152:168">
      <c r="EV4467" s="55">
        <v>4460</v>
      </c>
      <c r="EW4467" s="55" t="s">
        <v>1706</v>
      </c>
      <c r="EX4467" s="55" t="s">
        <v>1263</v>
      </c>
      <c r="EY4467" s="55">
        <v>14</v>
      </c>
      <c r="EZ4467" s="55">
        <v>1995</v>
      </c>
      <c r="FA4467" s="55">
        <v>2999</v>
      </c>
      <c r="FB4467" s="55" t="s">
        <v>1361</v>
      </c>
      <c r="FC4467" s="55" t="s">
        <v>1258</v>
      </c>
      <c r="FD4467" s="55">
        <v>8</v>
      </c>
      <c r="FF4467" s="55">
        <v>4460</v>
      </c>
      <c r="FG4467" s="55" t="s">
        <v>1359</v>
      </c>
      <c r="FH4467" s="55" t="s">
        <v>1470</v>
      </c>
      <c r="FI4467" s="55">
        <v>3</v>
      </c>
      <c r="FJ4467" s="55">
        <v>80000</v>
      </c>
      <c r="FK4467" s="55" t="s">
        <v>1249</v>
      </c>
      <c r="FL4467" s="55">
        <v>0.35</v>
      </c>
    </row>
    <row r="4468" ht="14.25" customHeight="1" outlineLevel="1" spans="152:168">
      <c r="EV4468" s="55">
        <v>4461</v>
      </c>
      <c r="EW4468" s="55" t="s">
        <v>1706</v>
      </c>
      <c r="EX4468" s="55" t="s">
        <v>1263</v>
      </c>
      <c r="EY4468" s="55">
        <v>2</v>
      </c>
      <c r="EZ4468" s="55">
        <v>0</v>
      </c>
      <c r="FA4468" s="55">
        <v>1994</v>
      </c>
      <c r="FB4468" s="55" t="s">
        <v>1361</v>
      </c>
      <c r="FC4468" s="55" t="s">
        <v>1258</v>
      </c>
      <c r="FD4468" s="55">
        <v>5.25</v>
      </c>
      <c r="FF4468" s="55">
        <v>4461</v>
      </c>
      <c r="FG4468" s="55" t="s">
        <v>1359</v>
      </c>
      <c r="FH4468" s="55" t="s">
        <v>1470</v>
      </c>
      <c r="FI4468" s="55">
        <v>3</v>
      </c>
      <c r="FJ4468" s="55">
        <v>130000</v>
      </c>
      <c r="FK4468" s="55" t="s">
        <v>1249</v>
      </c>
      <c r="FL4468" s="55">
        <v>0.35</v>
      </c>
    </row>
    <row r="4469" ht="14.25" customHeight="1" outlineLevel="1" spans="152:168">
      <c r="EV4469" s="55">
        <v>4462</v>
      </c>
      <c r="EW4469" s="55" t="s">
        <v>1706</v>
      </c>
      <c r="EX4469" s="55" t="s">
        <v>1263</v>
      </c>
      <c r="EY4469" s="55">
        <v>2</v>
      </c>
      <c r="EZ4469" s="55">
        <v>1995</v>
      </c>
      <c r="FA4469" s="55">
        <v>2999</v>
      </c>
      <c r="FB4469" s="55" t="s">
        <v>1361</v>
      </c>
      <c r="FC4469" s="55" t="s">
        <v>1258</v>
      </c>
      <c r="FD4469" s="55">
        <v>6</v>
      </c>
      <c r="FF4469" s="55">
        <v>4462</v>
      </c>
      <c r="FG4469" s="55" t="s">
        <v>1359</v>
      </c>
      <c r="FH4469" s="55" t="s">
        <v>1470</v>
      </c>
      <c r="FI4469" s="55">
        <v>3</v>
      </c>
      <c r="FJ4469" s="55">
        <v>260000</v>
      </c>
      <c r="FK4469" s="55" t="s">
        <v>1249</v>
      </c>
      <c r="FL4469" s="55">
        <v>0.35</v>
      </c>
    </row>
    <row r="4470" ht="14.25" customHeight="1" outlineLevel="1" spans="152:168">
      <c r="EV4470" s="55">
        <v>4463</v>
      </c>
      <c r="EW4470" s="55" t="s">
        <v>1706</v>
      </c>
      <c r="EX4470" s="55" t="s">
        <v>1263</v>
      </c>
      <c r="EY4470" s="55">
        <v>3</v>
      </c>
      <c r="EZ4470" s="55">
        <v>0</v>
      </c>
      <c r="FA4470" s="55">
        <v>1994</v>
      </c>
      <c r="FB4470" s="55" t="s">
        <v>1361</v>
      </c>
      <c r="FC4470" s="55" t="s">
        <v>1258</v>
      </c>
      <c r="FD4470" s="55">
        <v>5.25</v>
      </c>
      <c r="FF4470" s="55">
        <v>4463</v>
      </c>
      <c r="FG4470" s="55" t="s">
        <v>1359</v>
      </c>
      <c r="FH4470" s="55" t="s">
        <v>1470</v>
      </c>
      <c r="FI4470" s="55">
        <v>3</v>
      </c>
      <c r="FJ4470" s="55">
        <v>400000</v>
      </c>
      <c r="FK4470" s="55" t="s">
        <v>1249</v>
      </c>
      <c r="FL4470" s="55">
        <v>0.35</v>
      </c>
    </row>
    <row r="4471" ht="14.25" customHeight="1" outlineLevel="1" spans="152:168">
      <c r="EV4471" s="55">
        <v>4464</v>
      </c>
      <c r="EW4471" s="55" t="s">
        <v>1706</v>
      </c>
      <c r="EX4471" s="55" t="s">
        <v>1263</v>
      </c>
      <c r="EY4471" s="55">
        <v>3</v>
      </c>
      <c r="EZ4471" s="55">
        <v>1995</v>
      </c>
      <c r="FA4471" s="55">
        <v>2999</v>
      </c>
      <c r="FB4471" s="55" t="s">
        <v>1361</v>
      </c>
      <c r="FC4471" s="55" t="s">
        <v>1258</v>
      </c>
      <c r="FD4471" s="55">
        <v>6</v>
      </c>
      <c r="FF4471" s="55">
        <v>4464</v>
      </c>
      <c r="FG4471" s="55" t="s">
        <v>1359</v>
      </c>
      <c r="FH4471" s="55" t="s">
        <v>1470</v>
      </c>
      <c r="FI4471" s="55">
        <v>3</v>
      </c>
      <c r="FJ4471" s="55">
        <v>530000</v>
      </c>
      <c r="FK4471" s="55" t="s">
        <v>1249</v>
      </c>
      <c r="FL4471" s="55">
        <v>0.35</v>
      </c>
    </row>
    <row r="4472" ht="14.25" customHeight="1" outlineLevel="1" spans="152:168">
      <c r="EV4472" s="55">
        <v>4465</v>
      </c>
      <c r="EW4472" s="55" t="s">
        <v>1706</v>
      </c>
      <c r="EX4472" s="55" t="s">
        <v>1263</v>
      </c>
      <c r="EY4472" s="55">
        <v>4</v>
      </c>
      <c r="EZ4472" s="55">
        <v>0</v>
      </c>
      <c r="FA4472" s="55">
        <v>1994</v>
      </c>
      <c r="FB4472" s="55" t="s">
        <v>1361</v>
      </c>
      <c r="FC4472" s="55" t="s">
        <v>1258</v>
      </c>
      <c r="FD4472" s="55">
        <v>5.25</v>
      </c>
      <c r="FF4472" s="55">
        <v>4465</v>
      </c>
      <c r="FG4472" s="55" t="s">
        <v>1359</v>
      </c>
      <c r="FH4472" s="55" t="s">
        <v>1470</v>
      </c>
      <c r="FI4472" s="55">
        <v>3</v>
      </c>
      <c r="FJ4472" s="55">
        <v>540000</v>
      </c>
      <c r="FK4472" s="55" t="s">
        <v>1249</v>
      </c>
      <c r="FL4472" s="55">
        <v>0.35</v>
      </c>
    </row>
    <row r="4473" ht="14.25" customHeight="1" outlineLevel="1" spans="152:168">
      <c r="EV4473" s="55">
        <v>4466</v>
      </c>
      <c r="EW4473" s="55" t="s">
        <v>1706</v>
      </c>
      <c r="EX4473" s="55" t="s">
        <v>1263</v>
      </c>
      <c r="EY4473" s="55">
        <v>4</v>
      </c>
      <c r="EZ4473" s="55">
        <v>1995</v>
      </c>
      <c r="FA4473" s="55">
        <v>2999</v>
      </c>
      <c r="FB4473" s="55" t="s">
        <v>1361</v>
      </c>
      <c r="FC4473" s="55" t="s">
        <v>1258</v>
      </c>
      <c r="FD4473" s="55">
        <v>6</v>
      </c>
      <c r="FF4473" s="55">
        <v>4466</v>
      </c>
      <c r="FG4473" s="55" t="s">
        <v>1359</v>
      </c>
      <c r="FH4473" s="55" t="s">
        <v>1470</v>
      </c>
      <c r="FI4473" s="55">
        <v>4</v>
      </c>
      <c r="FJ4473" s="55">
        <v>0</v>
      </c>
      <c r="FK4473" s="55" t="s">
        <v>1249</v>
      </c>
      <c r="FL4473" s="55">
        <v>0.65</v>
      </c>
    </row>
    <row r="4474" ht="14.25" customHeight="1" outlineLevel="1" spans="152:168">
      <c r="EV4474" s="55">
        <v>4467</v>
      </c>
      <c r="EW4474" s="55" t="s">
        <v>1706</v>
      </c>
      <c r="EX4474" s="55" t="s">
        <v>1263</v>
      </c>
      <c r="EY4474" s="55">
        <v>5</v>
      </c>
      <c r="EZ4474" s="55">
        <v>0</v>
      </c>
      <c r="FA4474" s="55">
        <v>1994</v>
      </c>
      <c r="FB4474" s="55" t="s">
        <v>1361</v>
      </c>
      <c r="FC4474" s="55" t="s">
        <v>1258</v>
      </c>
      <c r="FD4474" s="55">
        <v>5.25</v>
      </c>
      <c r="FF4474" s="55">
        <v>4467</v>
      </c>
      <c r="FG4474" s="55" t="s">
        <v>1359</v>
      </c>
      <c r="FH4474" s="55" t="s">
        <v>1470</v>
      </c>
      <c r="FI4474" s="55">
        <v>4</v>
      </c>
      <c r="FJ4474" s="55">
        <v>1000</v>
      </c>
      <c r="FK4474" s="55" t="s">
        <v>1249</v>
      </c>
      <c r="FL4474" s="55">
        <v>0.6</v>
      </c>
    </row>
    <row r="4475" ht="14.25" customHeight="1" outlineLevel="1" spans="152:168">
      <c r="EV4475" s="55">
        <v>4468</v>
      </c>
      <c r="EW4475" s="55" t="s">
        <v>1706</v>
      </c>
      <c r="EX4475" s="55" t="s">
        <v>1263</v>
      </c>
      <c r="EY4475" s="55">
        <v>5</v>
      </c>
      <c r="EZ4475" s="55">
        <v>1995</v>
      </c>
      <c r="FA4475" s="55">
        <v>2999</v>
      </c>
      <c r="FB4475" s="55" t="s">
        <v>1361</v>
      </c>
      <c r="FC4475" s="55" t="s">
        <v>1258</v>
      </c>
      <c r="FD4475" s="55">
        <v>6</v>
      </c>
      <c r="FF4475" s="55">
        <v>4468</v>
      </c>
      <c r="FG4475" s="55" t="s">
        <v>1359</v>
      </c>
      <c r="FH4475" s="55" t="s">
        <v>1470</v>
      </c>
      <c r="FI4475" s="55">
        <v>4</v>
      </c>
      <c r="FJ4475" s="55">
        <v>2500</v>
      </c>
      <c r="FK4475" s="55" t="s">
        <v>1249</v>
      </c>
      <c r="FL4475" s="55">
        <v>0.55</v>
      </c>
    </row>
    <row r="4476" ht="14.25" customHeight="1" outlineLevel="1" spans="152:168">
      <c r="EV4476" s="55">
        <v>4469</v>
      </c>
      <c r="EW4476" s="55" t="s">
        <v>1706</v>
      </c>
      <c r="EX4476" s="55" t="s">
        <v>1263</v>
      </c>
      <c r="EY4476" s="55">
        <v>6</v>
      </c>
      <c r="EZ4476" s="55">
        <v>0</v>
      </c>
      <c r="FA4476" s="55">
        <v>1994</v>
      </c>
      <c r="FB4476" s="55" t="s">
        <v>1361</v>
      </c>
      <c r="FC4476" s="55" t="s">
        <v>1258</v>
      </c>
      <c r="FD4476" s="55">
        <v>5.25</v>
      </c>
      <c r="FF4476" s="55">
        <v>4469</v>
      </c>
      <c r="FG4476" s="55" t="s">
        <v>1359</v>
      </c>
      <c r="FH4476" s="55" t="s">
        <v>1470</v>
      </c>
      <c r="FI4476" s="55">
        <v>4</v>
      </c>
      <c r="FJ4476" s="55">
        <v>5000</v>
      </c>
      <c r="FK4476" s="55" t="s">
        <v>1249</v>
      </c>
      <c r="FL4476" s="55">
        <v>0.5</v>
      </c>
    </row>
    <row r="4477" ht="14.25" customHeight="1" outlineLevel="1" spans="152:168">
      <c r="EV4477" s="55">
        <v>4470</v>
      </c>
      <c r="EW4477" s="55" t="s">
        <v>1706</v>
      </c>
      <c r="EX4477" s="55" t="s">
        <v>1263</v>
      </c>
      <c r="EY4477" s="55">
        <v>6</v>
      </c>
      <c r="EZ4477" s="55">
        <v>1995</v>
      </c>
      <c r="FA4477" s="55">
        <v>2999</v>
      </c>
      <c r="FB4477" s="55" t="s">
        <v>1361</v>
      </c>
      <c r="FC4477" s="55" t="s">
        <v>1258</v>
      </c>
      <c r="FD4477" s="55">
        <v>6</v>
      </c>
      <c r="FF4477" s="55">
        <v>4470</v>
      </c>
      <c r="FG4477" s="55" t="s">
        <v>1359</v>
      </c>
      <c r="FH4477" s="55" t="s">
        <v>1470</v>
      </c>
      <c r="FI4477" s="55">
        <v>4</v>
      </c>
      <c r="FJ4477" s="55">
        <v>10000</v>
      </c>
      <c r="FK4477" s="55" t="s">
        <v>1249</v>
      </c>
      <c r="FL4477" s="55">
        <v>0.4</v>
      </c>
    </row>
    <row r="4478" ht="14.25" customHeight="1" outlineLevel="1" spans="152:168">
      <c r="EV4478" s="55">
        <v>4471</v>
      </c>
      <c r="EW4478" s="55" t="s">
        <v>1706</v>
      </c>
      <c r="EX4478" s="55" t="s">
        <v>1263</v>
      </c>
      <c r="EY4478" s="55">
        <v>7</v>
      </c>
      <c r="EZ4478" s="55">
        <v>0</v>
      </c>
      <c r="FA4478" s="55">
        <v>1994</v>
      </c>
      <c r="FB4478" s="55" t="s">
        <v>1361</v>
      </c>
      <c r="FC4478" s="55" t="s">
        <v>1258</v>
      </c>
      <c r="FD4478" s="55">
        <v>3.25</v>
      </c>
      <c r="FF4478" s="55">
        <v>4471</v>
      </c>
      <c r="FG4478" s="55" t="s">
        <v>1359</v>
      </c>
      <c r="FH4478" s="55" t="s">
        <v>1470</v>
      </c>
      <c r="FI4478" s="55">
        <v>4</v>
      </c>
      <c r="FJ4478" s="55">
        <v>25000</v>
      </c>
      <c r="FK4478" s="55" t="s">
        <v>1249</v>
      </c>
      <c r="FL4478" s="55">
        <v>0.35</v>
      </c>
    </row>
    <row r="4479" ht="14.25" customHeight="1" outlineLevel="1" spans="152:168">
      <c r="EV4479" s="55">
        <v>4472</v>
      </c>
      <c r="EW4479" s="55" t="s">
        <v>1706</v>
      </c>
      <c r="EX4479" s="55" t="s">
        <v>1263</v>
      </c>
      <c r="EY4479" s="55">
        <v>7</v>
      </c>
      <c r="EZ4479" s="55">
        <v>1995</v>
      </c>
      <c r="FA4479" s="55">
        <v>2999</v>
      </c>
      <c r="FB4479" s="55" t="s">
        <v>1361</v>
      </c>
      <c r="FC4479" s="55" t="s">
        <v>1258</v>
      </c>
      <c r="FD4479" s="55">
        <v>3.25</v>
      </c>
      <c r="FF4479" s="55">
        <v>4472</v>
      </c>
      <c r="FG4479" s="55" t="s">
        <v>1359</v>
      </c>
      <c r="FH4479" s="55" t="s">
        <v>1470</v>
      </c>
      <c r="FI4479" s="55">
        <v>4</v>
      </c>
      <c r="FJ4479" s="55">
        <v>50000</v>
      </c>
      <c r="FK4479" s="55" t="s">
        <v>1249</v>
      </c>
      <c r="FL4479" s="55">
        <v>0.35</v>
      </c>
    </row>
    <row r="4480" ht="14.25" customHeight="1" outlineLevel="1" spans="152:168">
      <c r="EV4480" s="55">
        <v>4473</v>
      </c>
      <c r="EW4480" s="55" t="s">
        <v>1706</v>
      </c>
      <c r="EX4480" s="55" t="s">
        <v>1263</v>
      </c>
      <c r="EY4480" s="55">
        <v>9</v>
      </c>
      <c r="EZ4480" s="55">
        <v>0</v>
      </c>
      <c r="FA4480" s="55">
        <v>1994</v>
      </c>
      <c r="FB4480" s="55" t="s">
        <v>1361</v>
      </c>
      <c r="FC4480" s="55" t="s">
        <v>1258</v>
      </c>
      <c r="FD4480" s="55">
        <v>6</v>
      </c>
      <c r="FF4480" s="55">
        <v>4473</v>
      </c>
      <c r="FG4480" s="55" t="s">
        <v>1359</v>
      </c>
      <c r="FH4480" s="55" t="s">
        <v>1470</v>
      </c>
      <c r="FI4480" s="55">
        <v>4</v>
      </c>
      <c r="FJ4480" s="55">
        <v>80000</v>
      </c>
      <c r="FK4480" s="55" t="s">
        <v>1249</v>
      </c>
      <c r="FL4480" s="55">
        <v>0.35</v>
      </c>
    </row>
    <row r="4481" ht="14.25" customHeight="1" outlineLevel="1" spans="152:168">
      <c r="EV4481" s="55">
        <v>4474</v>
      </c>
      <c r="EW4481" s="55" t="s">
        <v>1706</v>
      </c>
      <c r="EX4481" s="55" t="s">
        <v>1263</v>
      </c>
      <c r="EY4481" s="55">
        <v>9</v>
      </c>
      <c r="EZ4481" s="55">
        <v>1995</v>
      </c>
      <c r="FA4481" s="55">
        <v>2999</v>
      </c>
      <c r="FB4481" s="55" t="s">
        <v>1361</v>
      </c>
      <c r="FC4481" s="55" t="s">
        <v>1258</v>
      </c>
      <c r="FD4481" s="55">
        <v>6</v>
      </c>
      <c r="FF4481" s="55">
        <v>4474</v>
      </c>
      <c r="FG4481" s="55" t="s">
        <v>1359</v>
      </c>
      <c r="FH4481" s="55" t="s">
        <v>1470</v>
      </c>
      <c r="FI4481" s="55">
        <v>4</v>
      </c>
      <c r="FJ4481" s="55">
        <v>130000</v>
      </c>
      <c r="FK4481" s="55" t="s">
        <v>1249</v>
      </c>
      <c r="FL4481" s="55">
        <v>0.35</v>
      </c>
    </row>
    <row r="4482" ht="14.25" customHeight="1" outlineLevel="1" spans="152:168">
      <c r="EV4482" s="55">
        <v>4475</v>
      </c>
      <c r="EW4482" s="55" t="s">
        <v>1706</v>
      </c>
      <c r="EX4482" s="55" t="s">
        <v>1995</v>
      </c>
      <c r="EY4482" s="55">
        <v>1</v>
      </c>
      <c r="EZ4482" s="55">
        <v>0</v>
      </c>
      <c r="FA4482" s="55">
        <v>1994</v>
      </c>
      <c r="FB4482" s="55" t="s">
        <v>1361</v>
      </c>
      <c r="FC4482" s="55" t="s">
        <v>1258</v>
      </c>
      <c r="FD4482" s="55">
        <v>2.5</v>
      </c>
      <c r="FF4482" s="55">
        <v>4475</v>
      </c>
      <c r="FG4482" s="55" t="s">
        <v>1359</v>
      </c>
      <c r="FH4482" s="55" t="s">
        <v>1470</v>
      </c>
      <c r="FI4482" s="55">
        <v>4</v>
      </c>
      <c r="FJ4482" s="55">
        <v>260000</v>
      </c>
      <c r="FK4482" s="55" t="s">
        <v>1249</v>
      </c>
      <c r="FL4482" s="55">
        <v>0.35</v>
      </c>
    </row>
    <row r="4483" ht="14.25" customHeight="1" outlineLevel="1" spans="152:168">
      <c r="EV4483" s="55">
        <v>4476</v>
      </c>
      <c r="EW4483" s="55" t="s">
        <v>1706</v>
      </c>
      <c r="EX4483" s="55" t="s">
        <v>1995</v>
      </c>
      <c r="EY4483" s="55">
        <v>1</v>
      </c>
      <c r="EZ4483" s="55">
        <v>1995</v>
      </c>
      <c r="FA4483" s="55">
        <v>2999</v>
      </c>
      <c r="FB4483" s="55" t="s">
        <v>1361</v>
      </c>
      <c r="FC4483" s="55" t="s">
        <v>1258</v>
      </c>
      <c r="FD4483" s="55">
        <v>2.5</v>
      </c>
      <c r="FF4483" s="55">
        <v>4476</v>
      </c>
      <c r="FG4483" s="55" t="s">
        <v>1359</v>
      </c>
      <c r="FH4483" s="55" t="s">
        <v>1470</v>
      </c>
      <c r="FI4483" s="55">
        <v>4</v>
      </c>
      <c r="FJ4483" s="55">
        <v>400000</v>
      </c>
      <c r="FK4483" s="55" t="s">
        <v>1249</v>
      </c>
      <c r="FL4483" s="55">
        <v>0.35</v>
      </c>
    </row>
    <row r="4484" ht="14.25" customHeight="1" outlineLevel="1" spans="152:168">
      <c r="EV4484" s="55">
        <v>4477</v>
      </c>
      <c r="EW4484" s="55" t="s">
        <v>1706</v>
      </c>
      <c r="EX4484" s="55" t="s">
        <v>1995</v>
      </c>
      <c r="EY4484" s="55">
        <v>2</v>
      </c>
      <c r="EZ4484" s="55">
        <v>0</v>
      </c>
      <c r="FA4484" s="55">
        <v>1994</v>
      </c>
      <c r="FB4484" s="55" t="s">
        <v>1361</v>
      </c>
      <c r="FC4484" s="55" t="s">
        <v>1258</v>
      </c>
      <c r="FD4484" s="55">
        <v>2.5</v>
      </c>
      <c r="FF4484" s="55">
        <v>4477</v>
      </c>
      <c r="FG4484" s="55" t="s">
        <v>1359</v>
      </c>
      <c r="FH4484" s="55" t="s">
        <v>1470</v>
      </c>
      <c r="FI4484" s="55">
        <v>4</v>
      </c>
      <c r="FJ4484" s="55">
        <v>530000</v>
      </c>
      <c r="FK4484" s="55" t="s">
        <v>1249</v>
      </c>
      <c r="FL4484" s="55">
        <v>0.35</v>
      </c>
    </row>
    <row r="4485" ht="14.25" customHeight="1" outlineLevel="1" spans="152:168">
      <c r="EV4485" s="55">
        <v>4478</v>
      </c>
      <c r="EW4485" s="55" t="s">
        <v>1706</v>
      </c>
      <c r="EX4485" s="55" t="s">
        <v>1995</v>
      </c>
      <c r="EY4485" s="55">
        <v>2</v>
      </c>
      <c r="EZ4485" s="55">
        <v>1995</v>
      </c>
      <c r="FA4485" s="55">
        <v>2999</v>
      </c>
      <c r="FB4485" s="55" t="s">
        <v>1361</v>
      </c>
      <c r="FC4485" s="55" t="s">
        <v>1258</v>
      </c>
      <c r="FD4485" s="55">
        <v>2.75</v>
      </c>
      <c r="FF4485" s="55">
        <v>4478</v>
      </c>
      <c r="FG4485" s="55" t="s">
        <v>1359</v>
      </c>
      <c r="FH4485" s="55" t="s">
        <v>1470</v>
      </c>
      <c r="FI4485" s="55">
        <v>4</v>
      </c>
      <c r="FJ4485" s="55">
        <v>540000</v>
      </c>
      <c r="FK4485" s="55" t="s">
        <v>1249</v>
      </c>
      <c r="FL4485" s="55">
        <v>0.35</v>
      </c>
    </row>
    <row r="4486" ht="14.25" customHeight="1" outlineLevel="1" spans="152:168">
      <c r="EV4486" s="55">
        <v>4479</v>
      </c>
      <c r="EW4486" s="55" t="s">
        <v>1706</v>
      </c>
      <c r="EX4486" s="55" t="s">
        <v>1995</v>
      </c>
      <c r="EY4486" s="55">
        <v>3</v>
      </c>
      <c r="EZ4486" s="55">
        <v>0</v>
      </c>
      <c r="FA4486" s="55">
        <v>1994</v>
      </c>
      <c r="FB4486" s="55" t="s">
        <v>1361</v>
      </c>
      <c r="FC4486" s="55" t="s">
        <v>1258</v>
      </c>
      <c r="FD4486" s="55">
        <v>2.75</v>
      </c>
      <c r="FF4486" s="55">
        <v>4479</v>
      </c>
      <c r="FG4486" s="55" t="s">
        <v>1359</v>
      </c>
      <c r="FH4486" s="55" t="s">
        <v>1470</v>
      </c>
      <c r="FI4486" s="55">
        <v>5</v>
      </c>
      <c r="FJ4486" s="55">
        <v>0</v>
      </c>
      <c r="FK4486" s="55" t="s">
        <v>1249</v>
      </c>
      <c r="FL4486" s="55">
        <v>0.65</v>
      </c>
    </row>
    <row r="4487" ht="14.25" customHeight="1" outlineLevel="1" spans="152:168">
      <c r="EV4487" s="55">
        <v>4480</v>
      </c>
      <c r="EW4487" s="55" t="s">
        <v>1706</v>
      </c>
      <c r="EX4487" s="55" t="s">
        <v>1995</v>
      </c>
      <c r="EY4487" s="55">
        <v>3</v>
      </c>
      <c r="EZ4487" s="55">
        <v>1995</v>
      </c>
      <c r="FA4487" s="55">
        <v>2999</v>
      </c>
      <c r="FB4487" s="55" t="s">
        <v>1361</v>
      </c>
      <c r="FC4487" s="55" t="s">
        <v>1258</v>
      </c>
      <c r="FD4487" s="55">
        <v>2.75</v>
      </c>
      <c r="FF4487" s="55">
        <v>4480</v>
      </c>
      <c r="FG4487" s="55" t="s">
        <v>1359</v>
      </c>
      <c r="FH4487" s="55" t="s">
        <v>1470</v>
      </c>
      <c r="FI4487" s="55">
        <v>5</v>
      </c>
      <c r="FJ4487" s="55">
        <v>1000</v>
      </c>
      <c r="FK4487" s="55" t="s">
        <v>1249</v>
      </c>
      <c r="FL4487" s="55">
        <v>0.6</v>
      </c>
    </row>
    <row r="4488" ht="14.25" customHeight="1" outlineLevel="1" spans="152:168">
      <c r="EV4488" s="55">
        <v>4481</v>
      </c>
      <c r="EW4488" s="55" t="s">
        <v>1706</v>
      </c>
      <c r="EX4488" s="55" t="s">
        <v>1995</v>
      </c>
      <c r="EY4488" s="55">
        <v>4</v>
      </c>
      <c r="EZ4488" s="55">
        <v>0</v>
      </c>
      <c r="FA4488" s="55">
        <v>1994</v>
      </c>
      <c r="FB4488" s="55" t="s">
        <v>1361</v>
      </c>
      <c r="FC4488" s="55" t="s">
        <v>1258</v>
      </c>
      <c r="FD4488" s="55">
        <v>2.75</v>
      </c>
      <c r="FF4488" s="55">
        <v>4481</v>
      </c>
      <c r="FG4488" s="55" t="s">
        <v>1359</v>
      </c>
      <c r="FH4488" s="55" t="s">
        <v>1470</v>
      </c>
      <c r="FI4488" s="55">
        <v>5</v>
      </c>
      <c r="FJ4488" s="55">
        <v>2500</v>
      </c>
      <c r="FK4488" s="55" t="s">
        <v>1249</v>
      </c>
      <c r="FL4488" s="55">
        <v>0.55</v>
      </c>
    </row>
    <row r="4489" ht="14.25" customHeight="1" outlineLevel="1" spans="152:168">
      <c r="EV4489" s="55">
        <v>4482</v>
      </c>
      <c r="EW4489" s="55" t="s">
        <v>1706</v>
      </c>
      <c r="EX4489" s="55" t="s">
        <v>1995</v>
      </c>
      <c r="EY4489" s="55">
        <v>4</v>
      </c>
      <c r="EZ4489" s="55">
        <v>1995</v>
      </c>
      <c r="FA4489" s="55">
        <v>2999</v>
      </c>
      <c r="FB4489" s="55" t="s">
        <v>1361</v>
      </c>
      <c r="FC4489" s="55" t="s">
        <v>1258</v>
      </c>
      <c r="FD4489" s="55">
        <v>2.75</v>
      </c>
      <c r="FF4489" s="55">
        <v>4482</v>
      </c>
      <c r="FG4489" s="55" t="s">
        <v>1359</v>
      </c>
      <c r="FH4489" s="55" t="s">
        <v>1470</v>
      </c>
      <c r="FI4489" s="55">
        <v>5</v>
      </c>
      <c r="FJ4489" s="55">
        <v>5000</v>
      </c>
      <c r="FK4489" s="55" t="s">
        <v>1249</v>
      </c>
      <c r="FL4489" s="55">
        <v>0.5</v>
      </c>
    </row>
    <row r="4490" ht="14.25" customHeight="1" outlineLevel="1" spans="152:168">
      <c r="EV4490" s="55">
        <v>4483</v>
      </c>
      <c r="EW4490" s="55" t="s">
        <v>1706</v>
      </c>
      <c r="EX4490" s="55" t="s">
        <v>1995</v>
      </c>
      <c r="EY4490" s="55">
        <v>5</v>
      </c>
      <c r="EZ4490" s="55">
        <v>0</v>
      </c>
      <c r="FA4490" s="55">
        <v>1994</v>
      </c>
      <c r="FB4490" s="55" t="s">
        <v>1361</v>
      </c>
      <c r="FC4490" s="55" t="s">
        <v>1258</v>
      </c>
      <c r="FD4490" s="55">
        <v>2.75</v>
      </c>
      <c r="FF4490" s="55">
        <v>4483</v>
      </c>
      <c r="FG4490" s="55" t="s">
        <v>1359</v>
      </c>
      <c r="FH4490" s="55" t="s">
        <v>1470</v>
      </c>
      <c r="FI4490" s="55">
        <v>5</v>
      </c>
      <c r="FJ4490" s="55">
        <v>10000</v>
      </c>
      <c r="FK4490" s="55" t="s">
        <v>1249</v>
      </c>
      <c r="FL4490" s="55">
        <v>0.4</v>
      </c>
    </row>
    <row r="4491" ht="14.25" customHeight="1" outlineLevel="1" spans="152:168">
      <c r="EV4491" s="55">
        <v>4484</v>
      </c>
      <c r="EW4491" s="55" t="s">
        <v>1706</v>
      </c>
      <c r="EX4491" s="55" t="s">
        <v>1995</v>
      </c>
      <c r="EY4491" s="55">
        <v>5</v>
      </c>
      <c r="EZ4491" s="55">
        <v>1995</v>
      </c>
      <c r="FA4491" s="55">
        <v>2999</v>
      </c>
      <c r="FB4491" s="55" t="s">
        <v>1361</v>
      </c>
      <c r="FC4491" s="55" t="s">
        <v>1258</v>
      </c>
      <c r="FD4491" s="55">
        <v>2.75</v>
      </c>
      <c r="FF4491" s="55">
        <v>4484</v>
      </c>
      <c r="FG4491" s="55" t="s">
        <v>1359</v>
      </c>
      <c r="FH4491" s="55" t="s">
        <v>1470</v>
      </c>
      <c r="FI4491" s="55">
        <v>5</v>
      </c>
      <c r="FJ4491" s="55">
        <v>25000</v>
      </c>
      <c r="FK4491" s="55" t="s">
        <v>1249</v>
      </c>
      <c r="FL4491" s="55">
        <v>0.35</v>
      </c>
    </row>
    <row r="4492" ht="14.25" customHeight="1" outlineLevel="1" spans="152:168">
      <c r="EV4492" s="55">
        <v>4485</v>
      </c>
      <c r="EW4492" s="55" t="s">
        <v>1706</v>
      </c>
      <c r="EX4492" s="55" t="s">
        <v>1995</v>
      </c>
      <c r="EY4492" s="55">
        <v>6</v>
      </c>
      <c r="EZ4492" s="55">
        <v>0</v>
      </c>
      <c r="FA4492" s="55">
        <v>1994</v>
      </c>
      <c r="FB4492" s="55" t="s">
        <v>1361</v>
      </c>
      <c r="FC4492" s="55" t="s">
        <v>1258</v>
      </c>
      <c r="FD4492" s="55">
        <v>2.5</v>
      </c>
      <c r="FF4492" s="55">
        <v>4485</v>
      </c>
      <c r="FG4492" s="55" t="s">
        <v>1359</v>
      </c>
      <c r="FH4492" s="55" t="s">
        <v>1470</v>
      </c>
      <c r="FI4492" s="55">
        <v>5</v>
      </c>
      <c r="FJ4492" s="55">
        <v>50000</v>
      </c>
      <c r="FK4492" s="55" t="s">
        <v>1249</v>
      </c>
      <c r="FL4492" s="55">
        <v>0.35</v>
      </c>
    </row>
    <row r="4493" ht="14.25" customHeight="1" outlineLevel="1" spans="152:168">
      <c r="EV4493" s="55">
        <v>4486</v>
      </c>
      <c r="EW4493" s="55" t="s">
        <v>1706</v>
      </c>
      <c r="EX4493" s="55" t="s">
        <v>1995</v>
      </c>
      <c r="EY4493" s="55">
        <v>6</v>
      </c>
      <c r="EZ4493" s="55">
        <v>1995</v>
      </c>
      <c r="FA4493" s="55">
        <v>2999</v>
      </c>
      <c r="FB4493" s="55" t="s">
        <v>1361</v>
      </c>
      <c r="FC4493" s="55" t="s">
        <v>1258</v>
      </c>
      <c r="FD4493" s="55">
        <v>2.5</v>
      </c>
      <c r="FF4493" s="55">
        <v>4486</v>
      </c>
      <c r="FG4493" s="55" t="s">
        <v>1359</v>
      </c>
      <c r="FH4493" s="55" t="s">
        <v>1470</v>
      </c>
      <c r="FI4493" s="55">
        <v>5</v>
      </c>
      <c r="FJ4493" s="55">
        <v>80000</v>
      </c>
      <c r="FK4493" s="55" t="s">
        <v>1249</v>
      </c>
      <c r="FL4493" s="55">
        <v>0.35</v>
      </c>
    </row>
    <row r="4494" ht="14.25" customHeight="1" outlineLevel="1" spans="152:168">
      <c r="EV4494" s="55">
        <v>4487</v>
      </c>
      <c r="EW4494" s="55" t="s">
        <v>1232</v>
      </c>
      <c r="EX4494" s="55" t="s">
        <v>1260</v>
      </c>
      <c r="EY4494" s="55">
        <v>10</v>
      </c>
      <c r="EZ4494" s="55">
        <v>0</v>
      </c>
      <c r="FA4494" s="55">
        <v>1994</v>
      </c>
      <c r="FB4494" s="55" t="s">
        <v>1361</v>
      </c>
      <c r="FC4494" s="55" t="s">
        <v>1258</v>
      </c>
      <c r="FD4494" s="55">
        <v>5.25</v>
      </c>
      <c r="FF4494" s="55">
        <v>4487</v>
      </c>
      <c r="FG4494" s="55" t="s">
        <v>1359</v>
      </c>
      <c r="FH4494" s="55" t="s">
        <v>1470</v>
      </c>
      <c r="FI4494" s="55">
        <v>5</v>
      </c>
      <c r="FJ4494" s="55">
        <v>130000</v>
      </c>
      <c r="FK4494" s="55" t="s">
        <v>1249</v>
      </c>
      <c r="FL4494" s="55">
        <v>0.35</v>
      </c>
    </row>
    <row r="4495" ht="14.25" customHeight="1" outlineLevel="1" spans="152:168">
      <c r="EV4495" s="55">
        <v>4488</v>
      </c>
      <c r="EW4495" s="55" t="s">
        <v>1232</v>
      </c>
      <c r="EX4495" s="55" t="s">
        <v>1260</v>
      </c>
      <c r="EY4495" s="55">
        <v>10</v>
      </c>
      <c r="EZ4495" s="55">
        <v>1995</v>
      </c>
      <c r="FA4495" s="55">
        <v>2999</v>
      </c>
      <c r="FB4495" s="55" t="s">
        <v>1361</v>
      </c>
      <c r="FC4495" s="55" t="s">
        <v>1258</v>
      </c>
      <c r="FD4495" s="55">
        <v>6</v>
      </c>
      <c r="FF4495" s="55">
        <v>4488</v>
      </c>
      <c r="FG4495" s="55" t="s">
        <v>1359</v>
      </c>
      <c r="FH4495" s="55" t="s">
        <v>1470</v>
      </c>
      <c r="FI4495" s="55">
        <v>5</v>
      </c>
      <c r="FJ4495" s="55">
        <v>260000</v>
      </c>
      <c r="FK4495" s="55" t="s">
        <v>1249</v>
      </c>
      <c r="FL4495" s="55">
        <v>0.35</v>
      </c>
    </row>
    <row r="4496" ht="14.25" customHeight="1" outlineLevel="1" spans="152:168">
      <c r="EV4496" s="55">
        <v>4489</v>
      </c>
      <c r="EW4496" s="55" t="s">
        <v>1232</v>
      </c>
      <c r="EX4496" s="55" t="s">
        <v>1260</v>
      </c>
      <c r="EY4496" s="55">
        <v>11</v>
      </c>
      <c r="EZ4496" s="55">
        <v>0</v>
      </c>
      <c r="FA4496" s="55">
        <v>1994</v>
      </c>
      <c r="FB4496" s="55" t="s">
        <v>1361</v>
      </c>
      <c r="FC4496" s="55" t="s">
        <v>1258</v>
      </c>
      <c r="FD4496" s="55">
        <v>5.25</v>
      </c>
      <c r="FF4496" s="55">
        <v>4489</v>
      </c>
      <c r="FG4496" s="55" t="s">
        <v>1359</v>
      </c>
      <c r="FH4496" s="55" t="s">
        <v>1470</v>
      </c>
      <c r="FI4496" s="55">
        <v>5</v>
      </c>
      <c r="FJ4496" s="55">
        <v>400000</v>
      </c>
      <c r="FK4496" s="55" t="s">
        <v>1249</v>
      </c>
      <c r="FL4496" s="55">
        <v>0.35</v>
      </c>
    </row>
    <row r="4497" ht="14.25" customHeight="1" outlineLevel="1" spans="152:168">
      <c r="EV4497" s="55">
        <v>4490</v>
      </c>
      <c r="EW4497" s="55" t="s">
        <v>1232</v>
      </c>
      <c r="EX4497" s="55" t="s">
        <v>1260</v>
      </c>
      <c r="EY4497" s="55">
        <v>11</v>
      </c>
      <c r="EZ4497" s="55">
        <v>1995</v>
      </c>
      <c r="FA4497" s="55">
        <v>2999</v>
      </c>
      <c r="FB4497" s="55" t="s">
        <v>1361</v>
      </c>
      <c r="FC4497" s="55" t="s">
        <v>1258</v>
      </c>
      <c r="FD4497" s="55">
        <v>6</v>
      </c>
      <c r="FF4497" s="55">
        <v>4490</v>
      </c>
      <c r="FG4497" s="55" t="s">
        <v>1359</v>
      </c>
      <c r="FH4497" s="55" t="s">
        <v>1470</v>
      </c>
      <c r="FI4497" s="55">
        <v>5</v>
      </c>
      <c r="FJ4497" s="55">
        <v>530000</v>
      </c>
      <c r="FK4497" s="55" t="s">
        <v>1249</v>
      </c>
      <c r="FL4497" s="55">
        <v>0.35</v>
      </c>
    </row>
    <row r="4498" ht="14.25" customHeight="1" outlineLevel="1" spans="152:168">
      <c r="EV4498" s="55">
        <v>4491</v>
      </c>
      <c r="EW4498" s="55" t="s">
        <v>1232</v>
      </c>
      <c r="EX4498" s="55" t="s">
        <v>1260</v>
      </c>
      <c r="EY4498" s="55">
        <v>12</v>
      </c>
      <c r="EZ4498" s="55">
        <v>0</v>
      </c>
      <c r="FA4498" s="55">
        <v>1994</v>
      </c>
      <c r="FB4498" s="55" t="s">
        <v>1361</v>
      </c>
      <c r="FC4498" s="55" t="s">
        <v>1258</v>
      </c>
      <c r="FD4498" s="55">
        <v>5.25</v>
      </c>
      <c r="FF4498" s="55">
        <v>4491</v>
      </c>
      <c r="FG4498" s="55" t="s">
        <v>1359</v>
      </c>
      <c r="FH4498" s="55" t="s">
        <v>1470</v>
      </c>
      <c r="FI4498" s="55">
        <v>5</v>
      </c>
      <c r="FJ4498" s="55">
        <v>540000</v>
      </c>
      <c r="FK4498" s="55" t="s">
        <v>1249</v>
      </c>
      <c r="FL4498" s="55">
        <v>0.35</v>
      </c>
    </row>
    <row r="4499" ht="14.25" customHeight="1" outlineLevel="1" spans="152:168">
      <c r="EV4499" s="55">
        <v>4492</v>
      </c>
      <c r="EW4499" s="55" t="s">
        <v>1232</v>
      </c>
      <c r="EX4499" s="55" t="s">
        <v>1260</v>
      </c>
      <c r="EY4499" s="55">
        <v>12</v>
      </c>
      <c r="EZ4499" s="55">
        <v>1995</v>
      </c>
      <c r="FA4499" s="55">
        <v>2999</v>
      </c>
      <c r="FB4499" s="55" t="s">
        <v>1361</v>
      </c>
      <c r="FC4499" s="55" t="s">
        <v>1258</v>
      </c>
      <c r="FD4499" s="55">
        <v>6</v>
      </c>
      <c r="FF4499" s="55">
        <v>4492</v>
      </c>
      <c r="FG4499" s="55" t="s">
        <v>1359</v>
      </c>
      <c r="FH4499" s="55" t="s">
        <v>1470</v>
      </c>
      <c r="FI4499" s="55">
        <v>6</v>
      </c>
      <c r="FJ4499" s="55">
        <v>0</v>
      </c>
      <c r="FK4499" s="55" t="s">
        <v>1249</v>
      </c>
      <c r="FL4499" s="55">
        <v>0.65</v>
      </c>
    </row>
    <row r="4500" ht="14.25" customHeight="1" outlineLevel="1" spans="152:168">
      <c r="EV4500" s="55">
        <v>4493</v>
      </c>
      <c r="EW4500" s="55" t="s">
        <v>1232</v>
      </c>
      <c r="EX4500" s="55" t="s">
        <v>1260</v>
      </c>
      <c r="EY4500" s="55">
        <v>2</v>
      </c>
      <c r="EZ4500" s="55">
        <v>0</v>
      </c>
      <c r="FA4500" s="55">
        <v>1994</v>
      </c>
      <c r="FB4500" s="55" t="s">
        <v>1361</v>
      </c>
      <c r="FC4500" s="55" t="s">
        <v>1258</v>
      </c>
      <c r="FD4500" s="55">
        <v>5.5</v>
      </c>
      <c r="FF4500" s="55">
        <v>4493</v>
      </c>
      <c r="FG4500" s="55" t="s">
        <v>1359</v>
      </c>
      <c r="FH4500" s="55" t="s">
        <v>1470</v>
      </c>
      <c r="FI4500" s="55">
        <v>6</v>
      </c>
      <c r="FJ4500" s="55">
        <v>1000</v>
      </c>
      <c r="FK4500" s="55" t="s">
        <v>1249</v>
      </c>
      <c r="FL4500" s="55">
        <v>0.6</v>
      </c>
    </row>
    <row r="4501" ht="14.25" customHeight="1" outlineLevel="1" spans="152:168">
      <c r="EV4501" s="55">
        <v>4494</v>
      </c>
      <c r="EW4501" s="55" t="s">
        <v>1232</v>
      </c>
      <c r="EX4501" s="55" t="s">
        <v>1260</v>
      </c>
      <c r="EY4501" s="55">
        <v>2</v>
      </c>
      <c r="EZ4501" s="55">
        <v>1995</v>
      </c>
      <c r="FA4501" s="55">
        <v>2999</v>
      </c>
      <c r="FB4501" s="55" t="s">
        <v>1361</v>
      </c>
      <c r="FC4501" s="55" t="s">
        <v>1258</v>
      </c>
      <c r="FD4501" s="55">
        <v>6</v>
      </c>
      <c r="FF4501" s="55">
        <v>4494</v>
      </c>
      <c r="FG4501" s="55" t="s">
        <v>1359</v>
      </c>
      <c r="FH4501" s="55" t="s">
        <v>1470</v>
      </c>
      <c r="FI4501" s="55">
        <v>6</v>
      </c>
      <c r="FJ4501" s="55">
        <v>2500</v>
      </c>
      <c r="FK4501" s="55" t="s">
        <v>1249</v>
      </c>
      <c r="FL4501" s="55">
        <v>0.55</v>
      </c>
    </row>
    <row r="4502" ht="14.25" customHeight="1" outlineLevel="1" spans="152:168">
      <c r="EV4502" s="55">
        <v>4495</v>
      </c>
      <c r="EW4502" s="55" t="s">
        <v>1232</v>
      </c>
      <c r="EX4502" s="55" t="s">
        <v>1260</v>
      </c>
      <c r="EY4502" s="55">
        <v>3</v>
      </c>
      <c r="EZ4502" s="55">
        <v>0</v>
      </c>
      <c r="FA4502" s="55">
        <v>1994</v>
      </c>
      <c r="FB4502" s="55" t="s">
        <v>1361</v>
      </c>
      <c r="FC4502" s="55" t="s">
        <v>1258</v>
      </c>
      <c r="FD4502" s="55">
        <v>5.25</v>
      </c>
      <c r="FF4502" s="55">
        <v>4495</v>
      </c>
      <c r="FG4502" s="55" t="s">
        <v>1359</v>
      </c>
      <c r="FH4502" s="55" t="s">
        <v>1470</v>
      </c>
      <c r="FI4502" s="55">
        <v>6</v>
      </c>
      <c r="FJ4502" s="55">
        <v>5000</v>
      </c>
      <c r="FK4502" s="55" t="s">
        <v>1249</v>
      </c>
      <c r="FL4502" s="55">
        <v>0.5</v>
      </c>
    </row>
    <row r="4503" ht="14.25" customHeight="1" outlineLevel="1" spans="152:168">
      <c r="EV4503" s="55">
        <v>4496</v>
      </c>
      <c r="EW4503" s="55" t="s">
        <v>1232</v>
      </c>
      <c r="EX4503" s="55" t="s">
        <v>1260</v>
      </c>
      <c r="EY4503" s="55">
        <v>3</v>
      </c>
      <c r="EZ4503" s="55">
        <v>1995</v>
      </c>
      <c r="FA4503" s="55">
        <v>2999</v>
      </c>
      <c r="FB4503" s="55" t="s">
        <v>1361</v>
      </c>
      <c r="FC4503" s="55" t="s">
        <v>1258</v>
      </c>
      <c r="FD4503" s="55">
        <v>6</v>
      </c>
      <c r="FF4503" s="55">
        <v>4496</v>
      </c>
      <c r="FG4503" s="55" t="s">
        <v>1359</v>
      </c>
      <c r="FH4503" s="55" t="s">
        <v>1470</v>
      </c>
      <c r="FI4503" s="55">
        <v>6</v>
      </c>
      <c r="FJ4503" s="55">
        <v>10000</v>
      </c>
      <c r="FK4503" s="55" t="s">
        <v>1249</v>
      </c>
      <c r="FL4503" s="55">
        <v>0.4</v>
      </c>
    </row>
    <row r="4504" ht="14.25" customHeight="1" outlineLevel="1" spans="152:168">
      <c r="EV4504" s="55">
        <v>4497</v>
      </c>
      <c r="EW4504" s="55" t="s">
        <v>1232</v>
      </c>
      <c r="EX4504" s="55" t="s">
        <v>1260</v>
      </c>
      <c r="EY4504" s="55">
        <v>4</v>
      </c>
      <c r="EZ4504" s="55">
        <v>0</v>
      </c>
      <c r="FA4504" s="55">
        <v>1994</v>
      </c>
      <c r="FB4504" s="55" t="s">
        <v>1361</v>
      </c>
      <c r="FC4504" s="55" t="s">
        <v>1258</v>
      </c>
      <c r="FD4504" s="55">
        <v>5.25</v>
      </c>
      <c r="FF4504" s="55">
        <v>4497</v>
      </c>
      <c r="FG4504" s="55" t="s">
        <v>1359</v>
      </c>
      <c r="FH4504" s="55" t="s">
        <v>1470</v>
      </c>
      <c r="FI4504" s="55">
        <v>6</v>
      </c>
      <c r="FJ4504" s="55">
        <v>25000</v>
      </c>
      <c r="FK4504" s="55" t="s">
        <v>1249</v>
      </c>
      <c r="FL4504" s="55">
        <v>0.35</v>
      </c>
    </row>
    <row r="4505" ht="14.25" customHeight="1" outlineLevel="1" spans="152:168">
      <c r="EV4505" s="55">
        <v>4498</v>
      </c>
      <c r="EW4505" s="55" t="s">
        <v>1232</v>
      </c>
      <c r="EX4505" s="55" t="s">
        <v>1260</v>
      </c>
      <c r="EY4505" s="55">
        <v>4</v>
      </c>
      <c r="EZ4505" s="55">
        <v>1995</v>
      </c>
      <c r="FA4505" s="55">
        <v>2999</v>
      </c>
      <c r="FB4505" s="55" t="s">
        <v>1361</v>
      </c>
      <c r="FC4505" s="55" t="s">
        <v>1258</v>
      </c>
      <c r="FD4505" s="55">
        <v>6</v>
      </c>
      <c r="FF4505" s="55">
        <v>4498</v>
      </c>
      <c r="FG4505" s="55" t="s">
        <v>1359</v>
      </c>
      <c r="FH4505" s="55" t="s">
        <v>1470</v>
      </c>
      <c r="FI4505" s="55">
        <v>6</v>
      </c>
      <c r="FJ4505" s="55">
        <v>50000</v>
      </c>
      <c r="FK4505" s="55" t="s">
        <v>1249</v>
      </c>
      <c r="FL4505" s="55">
        <v>0.35</v>
      </c>
    </row>
    <row r="4506" ht="14.25" customHeight="1" outlineLevel="1" spans="152:168">
      <c r="EV4506" s="55">
        <v>4499</v>
      </c>
      <c r="EW4506" s="55" t="s">
        <v>1232</v>
      </c>
      <c r="EX4506" s="55" t="s">
        <v>1260</v>
      </c>
      <c r="EY4506" s="55">
        <v>5</v>
      </c>
      <c r="EZ4506" s="55">
        <v>0</v>
      </c>
      <c r="FA4506" s="55">
        <v>1994</v>
      </c>
      <c r="FB4506" s="55" t="s">
        <v>1361</v>
      </c>
      <c r="FC4506" s="55" t="s">
        <v>1258</v>
      </c>
      <c r="FD4506" s="55">
        <v>5.25</v>
      </c>
      <c r="FF4506" s="55">
        <v>4499</v>
      </c>
      <c r="FG4506" s="55" t="s">
        <v>1359</v>
      </c>
      <c r="FH4506" s="55" t="s">
        <v>1470</v>
      </c>
      <c r="FI4506" s="55">
        <v>6</v>
      </c>
      <c r="FJ4506" s="55">
        <v>80000</v>
      </c>
      <c r="FK4506" s="55" t="s">
        <v>1249</v>
      </c>
      <c r="FL4506" s="55">
        <v>0.35</v>
      </c>
    </row>
    <row r="4507" ht="14.25" customHeight="1" outlineLevel="1" spans="152:168">
      <c r="EV4507" s="55">
        <v>4500</v>
      </c>
      <c r="EW4507" s="55" t="s">
        <v>1232</v>
      </c>
      <c r="EX4507" s="55" t="s">
        <v>1260</v>
      </c>
      <c r="EY4507" s="55">
        <v>5</v>
      </c>
      <c r="EZ4507" s="55">
        <v>1995</v>
      </c>
      <c r="FA4507" s="55">
        <v>2999</v>
      </c>
      <c r="FB4507" s="55" t="s">
        <v>1361</v>
      </c>
      <c r="FC4507" s="55" t="s">
        <v>1258</v>
      </c>
      <c r="FD4507" s="55">
        <v>6</v>
      </c>
      <c r="FF4507" s="55">
        <v>4500</v>
      </c>
      <c r="FG4507" s="55" t="s">
        <v>1359</v>
      </c>
      <c r="FH4507" s="55" t="s">
        <v>1470</v>
      </c>
      <c r="FI4507" s="55">
        <v>6</v>
      </c>
      <c r="FJ4507" s="55">
        <v>130000</v>
      </c>
      <c r="FK4507" s="55" t="s">
        <v>1249</v>
      </c>
      <c r="FL4507" s="55">
        <v>0.35</v>
      </c>
    </row>
    <row r="4508" ht="14.25" customHeight="1" outlineLevel="1" spans="152:168">
      <c r="EV4508" s="55">
        <v>4501</v>
      </c>
      <c r="EW4508" s="55" t="s">
        <v>1232</v>
      </c>
      <c r="EX4508" s="55" t="s">
        <v>1260</v>
      </c>
      <c r="EY4508" s="55">
        <v>6</v>
      </c>
      <c r="EZ4508" s="55">
        <v>0</v>
      </c>
      <c r="FA4508" s="55">
        <v>1994</v>
      </c>
      <c r="FB4508" s="55" t="s">
        <v>1361</v>
      </c>
      <c r="FC4508" s="55" t="s">
        <v>1258</v>
      </c>
      <c r="FD4508" s="55">
        <v>5.25</v>
      </c>
      <c r="FF4508" s="55">
        <v>4501</v>
      </c>
      <c r="FG4508" s="55" t="s">
        <v>1359</v>
      </c>
      <c r="FH4508" s="55" t="s">
        <v>1470</v>
      </c>
      <c r="FI4508" s="55">
        <v>6</v>
      </c>
      <c r="FJ4508" s="55">
        <v>260000</v>
      </c>
      <c r="FK4508" s="55" t="s">
        <v>1249</v>
      </c>
      <c r="FL4508" s="55">
        <v>0.35</v>
      </c>
    </row>
    <row r="4509" ht="14.25" customHeight="1" outlineLevel="1" spans="152:168">
      <c r="EV4509" s="55">
        <v>4502</v>
      </c>
      <c r="EW4509" s="55" t="s">
        <v>1232</v>
      </c>
      <c r="EX4509" s="55" t="s">
        <v>1260</v>
      </c>
      <c r="EY4509" s="55">
        <v>6</v>
      </c>
      <c r="EZ4509" s="55">
        <v>1995</v>
      </c>
      <c r="FA4509" s="55">
        <v>2999</v>
      </c>
      <c r="FB4509" s="55" t="s">
        <v>1361</v>
      </c>
      <c r="FC4509" s="55" t="s">
        <v>1258</v>
      </c>
      <c r="FD4509" s="55">
        <v>6</v>
      </c>
      <c r="FF4509" s="55">
        <v>4502</v>
      </c>
      <c r="FG4509" s="55" t="s">
        <v>1359</v>
      </c>
      <c r="FH4509" s="55" t="s">
        <v>1470</v>
      </c>
      <c r="FI4509" s="55">
        <v>6</v>
      </c>
      <c r="FJ4509" s="55">
        <v>400000</v>
      </c>
      <c r="FK4509" s="55" t="s">
        <v>1249</v>
      </c>
      <c r="FL4509" s="55">
        <v>0.35</v>
      </c>
    </row>
    <row r="4510" ht="14.25" customHeight="1" outlineLevel="1" spans="152:168">
      <c r="EV4510" s="55">
        <v>4503</v>
      </c>
      <c r="EW4510" s="55" t="s">
        <v>1232</v>
      </c>
      <c r="EX4510" s="55" t="s">
        <v>1260</v>
      </c>
      <c r="EY4510" s="55">
        <v>7</v>
      </c>
      <c r="EZ4510" s="55">
        <v>0</v>
      </c>
      <c r="FA4510" s="55">
        <v>1994</v>
      </c>
      <c r="FB4510" s="55" t="s">
        <v>1361</v>
      </c>
      <c r="FC4510" s="55" t="s">
        <v>1258</v>
      </c>
      <c r="FD4510" s="55">
        <v>5.25</v>
      </c>
      <c r="FF4510" s="55">
        <v>4503</v>
      </c>
      <c r="FG4510" s="55" t="s">
        <v>1359</v>
      </c>
      <c r="FH4510" s="55" t="s">
        <v>1470</v>
      </c>
      <c r="FI4510" s="55">
        <v>6</v>
      </c>
      <c r="FJ4510" s="55">
        <v>530000</v>
      </c>
      <c r="FK4510" s="55" t="s">
        <v>1249</v>
      </c>
      <c r="FL4510" s="55">
        <v>0.35</v>
      </c>
    </row>
    <row r="4511" ht="14.25" customHeight="1" outlineLevel="1" spans="152:168">
      <c r="EV4511" s="55">
        <v>4504</v>
      </c>
      <c r="EW4511" s="55" t="s">
        <v>1232</v>
      </c>
      <c r="EX4511" s="55" t="s">
        <v>1260</v>
      </c>
      <c r="EY4511" s="55">
        <v>7</v>
      </c>
      <c r="EZ4511" s="55">
        <v>1995</v>
      </c>
      <c r="FA4511" s="55">
        <v>2999</v>
      </c>
      <c r="FB4511" s="55" t="s">
        <v>1361</v>
      </c>
      <c r="FC4511" s="55" t="s">
        <v>1258</v>
      </c>
      <c r="FD4511" s="55">
        <v>6</v>
      </c>
      <c r="FF4511" s="55">
        <v>4504</v>
      </c>
      <c r="FG4511" s="55" t="s">
        <v>1359</v>
      </c>
      <c r="FH4511" s="55" t="s">
        <v>1470</v>
      </c>
      <c r="FI4511" s="55">
        <v>6</v>
      </c>
      <c r="FJ4511" s="55">
        <v>540000</v>
      </c>
      <c r="FK4511" s="55" t="s">
        <v>1249</v>
      </c>
      <c r="FL4511" s="55">
        <v>0.35</v>
      </c>
    </row>
    <row r="4512" ht="14.25" customHeight="1" outlineLevel="1" spans="152:168">
      <c r="EV4512" s="55">
        <v>4505</v>
      </c>
      <c r="EW4512" s="55" t="s">
        <v>1232</v>
      </c>
      <c r="EX4512" s="55" t="s">
        <v>1260</v>
      </c>
      <c r="EY4512" s="55">
        <v>8</v>
      </c>
      <c r="EZ4512" s="55">
        <v>0</v>
      </c>
      <c r="FA4512" s="55">
        <v>1994</v>
      </c>
      <c r="FB4512" s="55" t="s">
        <v>1361</v>
      </c>
      <c r="FC4512" s="55" t="s">
        <v>1258</v>
      </c>
      <c r="FD4512" s="55">
        <v>5.25</v>
      </c>
      <c r="FF4512" s="55">
        <v>4505</v>
      </c>
      <c r="FG4512" s="55" t="s">
        <v>1359</v>
      </c>
      <c r="FH4512" s="55" t="s">
        <v>1470</v>
      </c>
      <c r="FI4512" s="55">
        <v>7</v>
      </c>
      <c r="FJ4512" s="55">
        <v>0</v>
      </c>
      <c r="FK4512" s="55" t="s">
        <v>1249</v>
      </c>
      <c r="FL4512" s="55">
        <v>0.4</v>
      </c>
    </row>
    <row r="4513" ht="14.25" customHeight="1" outlineLevel="1" spans="152:168">
      <c r="EV4513" s="55">
        <v>4506</v>
      </c>
      <c r="EW4513" s="55" t="s">
        <v>1232</v>
      </c>
      <c r="EX4513" s="55" t="s">
        <v>1260</v>
      </c>
      <c r="EY4513" s="55">
        <v>8</v>
      </c>
      <c r="EZ4513" s="55">
        <v>1995</v>
      </c>
      <c r="FA4513" s="55">
        <v>2999</v>
      </c>
      <c r="FB4513" s="55" t="s">
        <v>1361</v>
      </c>
      <c r="FC4513" s="55" t="s">
        <v>1258</v>
      </c>
      <c r="FD4513" s="55">
        <v>6</v>
      </c>
      <c r="FF4513" s="55">
        <v>4506</v>
      </c>
      <c r="FG4513" s="55" t="s">
        <v>1359</v>
      </c>
      <c r="FH4513" s="55" t="s">
        <v>1470</v>
      </c>
      <c r="FI4513" s="55">
        <v>7</v>
      </c>
      <c r="FJ4513" s="55">
        <v>1000</v>
      </c>
      <c r="FK4513" s="55" t="s">
        <v>1249</v>
      </c>
      <c r="FL4513" s="55">
        <v>0.4</v>
      </c>
    </row>
    <row r="4514" ht="14.25" customHeight="1" outlineLevel="1" spans="152:168">
      <c r="EV4514" s="55">
        <v>4507</v>
      </c>
      <c r="EW4514" s="55" t="s">
        <v>1232</v>
      </c>
      <c r="EX4514" s="55" t="s">
        <v>1260</v>
      </c>
      <c r="EY4514" s="55">
        <v>9</v>
      </c>
      <c r="EZ4514" s="55">
        <v>0</v>
      </c>
      <c r="FA4514" s="55">
        <v>1994</v>
      </c>
      <c r="FB4514" s="55" t="s">
        <v>1361</v>
      </c>
      <c r="FC4514" s="55" t="s">
        <v>1258</v>
      </c>
      <c r="FD4514" s="55">
        <v>5.25</v>
      </c>
      <c r="FF4514" s="55">
        <v>4507</v>
      </c>
      <c r="FG4514" s="55" t="s">
        <v>1359</v>
      </c>
      <c r="FH4514" s="55" t="s">
        <v>1470</v>
      </c>
      <c r="FI4514" s="55">
        <v>7</v>
      </c>
      <c r="FJ4514" s="55">
        <v>2500</v>
      </c>
      <c r="FK4514" s="55" t="s">
        <v>1249</v>
      </c>
      <c r="FL4514" s="55">
        <v>0.4</v>
      </c>
    </row>
    <row r="4515" ht="14.25" customHeight="1" outlineLevel="1" spans="152:168">
      <c r="EV4515" s="55">
        <v>4508</v>
      </c>
      <c r="EW4515" s="55" t="s">
        <v>1232</v>
      </c>
      <c r="EX4515" s="55" t="s">
        <v>1260</v>
      </c>
      <c r="EY4515" s="55">
        <v>9</v>
      </c>
      <c r="EZ4515" s="55">
        <v>1995</v>
      </c>
      <c r="FA4515" s="55">
        <v>2999</v>
      </c>
      <c r="FB4515" s="55" t="s">
        <v>1361</v>
      </c>
      <c r="FC4515" s="55" t="s">
        <v>1258</v>
      </c>
      <c r="FD4515" s="55">
        <v>6</v>
      </c>
      <c r="FF4515" s="55">
        <v>4508</v>
      </c>
      <c r="FG4515" s="55" t="s">
        <v>1359</v>
      </c>
      <c r="FH4515" s="55" t="s">
        <v>1470</v>
      </c>
      <c r="FI4515" s="55">
        <v>7</v>
      </c>
      <c r="FJ4515" s="55">
        <v>5000</v>
      </c>
      <c r="FK4515" s="55" t="s">
        <v>1249</v>
      </c>
      <c r="FL4515" s="55">
        <v>0.4</v>
      </c>
    </row>
    <row r="4516" ht="14.25" customHeight="1" outlineLevel="1" spans="152:168">
      <c r="EV4516" s="55">
        <v>4509</v>
      </c>
      <c r="EW4516" s="55" t="s">
        <v>1232</v>
      </c>
      <c r="EX4516" s="55" t="s">
        <v>1738</v>
      </c>
      <c r="EY4516" s="55">
        <v>1</v>
      </c>
      <c r="EZ4516" s="55">
        <v>0</v>
      </c>
      <c r="FA4516" s="55">
        <v>1994</v>
      </c>
      <c r="FB4516" s="55" t="s">
        <v>1361</v>
      </c>
      <c r="FC4516" s="55" t="s">
        <v>1258</v>
      </c>
      <c r="FD4516" s="55">
        <v>5.5</v>
      </c>
      <c r="FF4516" s="55">
        <v>4509</v>
      </c>
      <c r="FG4516" s="55" t="s">
        <v>1359</v>
      </c>
      <c r="FH4516" s="55" t="s">
        <v>1470</v>
      </c>
      <c r="FI4516" s="55">
        <v>7</v>
      </c>
      <c r="FJ4516" s="55">
        <v>10000</v>
      </c>
      <c r="FK4516" s="55" t="s">
        <v>1249</v>
      </c>
      <c r="FL4516" s="55">
        <v>0.4</v>
      </c>
    </row>
    <row r="4517" ht="14.25" customHeight="1" outlineLevel="1" spans="152:168">
      <c r="EV4517" s="55">
        <v>4510</v>
      </c>
      <c r="EW4517" s="55" t="s">
        <v>1232</v>
      </c>
      <c r="EX4517" s="55" t="s">
        <v>1738</v>
      </c>
      <c r="EY4517" s="55">
        <v>1</v>
      </c>
      <c r="EZ4517" s="55">
        <v>1995</v>
      </c>
      <c r="FA4517" s="55">
        <v>2999</v>
      </c>
      <c r="FB4517" s="55" t="s">
        <v>1361</v>
      </c>
      <c r="FC4517" s="55" t="s">
        <v>1258</v>
      </c>
      <c r="FD4517" s="55">
        <v>6</v>
      </c>
      <c r="FF4517" s="55">
        <v>4510</v>
      </c>
      <c r="FG4517" s="55" t="s">
        <v>1359</v>
      </c>
      <c r="FH4517" s="55" t="s">
        <v>1470</v>
      </c>
      <c r="FI4517" s="55">
        <v>7</v>
      </c>
      <c r="FJ4517" s="55">
        <v>25000</v>
      </c>
      <c r="FK4517" s="55" t="s">
        <v>1249</v>
      </c>
      <c r="FL4517" s="55">
        <v>0.35</v>
      </c>
    </row>
    <row r="4518" ht="14.25" customHeight="1" outlineLevel="1" spans="152:168">
      <c r="EV4518" s="55">
        <v>4511</v>
      </c>
      <c r="EW4518" s="55" t="s">
        <v>1232</v>
      </c>
      <c r="EX4518" s="55" t="s">
        <v>1738</v>
      </c>
      <c r="EY4518" s="55">
        <v>2</v>
      </c>
      <c r="EZ4518" s="55">
        <v>0</v>
      </c>
      <c r="FA4518" s="55">
        <v>1994</v>
      </c>
      <c r="FB4518" s="55" t="s">
        <v>1361</v>
      </c>
      <c r="FC4518" s="55" t="s">
        <v>1258</v>
      </c>
      <c r="FD4518" s="55">
        <v>5.5</v>
      </c>
      <c r="FF4518" s="55">
        <v>4511</v>
      </c>
      <c r="FG4518" s="55" t="s">
        <v>1359</v>
      </c>
      <c r="FH4518" s="55" t="s">
        <v>1470</v>
      </c>
      <c r="FI4518" s="55">
        <v>7</v>
      </c>
      <c r="FJ4518" s="55">
        <v>50000</v>
      </c>
      <c r="FK4518" s="55" t="s">
        <v>1249</v>
      </c>
      <c r="FL4518" s="55">
        <v>0.35</v>
      </c>
    </row>
    <row r="4519" ht="14.25" customHeight="1" outlineLevel="1" spans="152:168">
      <c r="EV4519" s="55">
        <v>4512</v>
      </c>
      <c r="EW4519" s="55" t="s">
        <v>1232</v>
      </c>
      <c r="EX4519" s="55" t="s">
        <v>1738</v>
      </c>
      <c r="EY4519" s="55">
        <v>2</v>
      </c>
      <c r="EZ4519" s="55">
        <v>1995</v>
      </c>
      <c r="FA4519" s="55">
        <v>2999</v>
      </c>
      <c r="FB4519" s="55" t="s">
        <v>1361</v>
      </c>
      <c r="FC4519" s="55" t="s">
        <v>1258</v>
      </c>
      <c r="FD4519" s="55">
        <v>6</v>
      </c>
      <c r="FF4519" s="55">
        <v>4512</v>
      </c>
      <c r="FG4519" s="55" t="s">
        <v>1359</v>
      </c>
      <c r="FH4519" s="55" t="s">
        <v>1470</v>
      </c>
      <c r="FI4519" s="55">
        <v>7</v>
      </c>
      <c r="FJ4519" s="55">
        <v>80000</v>
      </c>
      <c r="FK4519" s="55" t="s">
        <v>1249</v>
      </c>
      <c r="FL4519" s="55">
        <v>0.35</v>
      </c>
    </row>
    <row r="4520" ht="14.25" customHeight="1" outlineLevel="1" spans="152:168">
      <c r="EV4520" s="55">
        <v>4513</v>
      </c>
      <c r="EW4520" s="55" t="s">
        <v>1232</v>
      </c>
      <c r="EX4520" s="55" t="s">
        <v>2016</v>
      </c>
      <c r="EY4520" s="55">
        <v>1</v>
      </c>
      <c r="EZ4520" s="55">
        <v>0</v>
      </c>
      <c r="FA4520" s="55">
        <v>1994</v>
      </c>
      <c r="FB4520" s="55" t="s">
        <v>1361</v>
      </c>
      <c r="FC4520" s="55" t="s">
        <v>1258</v>
      </c>
      <c r="FD4520" s="55">
        <v>2.5</v>
      </c>
      <c r="FF4520" s="55">
        <v>4513</v>
      </c>
      <c r="FG4520" s="55" t="s">
        <v>1359</v>
      </c>
      <c r="FH4520" s="55" t="s">
        <v>1470</v>
      </c>
      <c r="FI4520" s="55">
        <v>7</v>
      </c>
      <c r="FJ4520" s="55">
        <v>130000</v>
      </c>
      <c r="FK4520" s="55" t="s">
        <v>1249</v>
      </c>
      <c r="FL4520" s="55">
        <v>0.35</v>
      </c>
    </row>
    <row r="4521" ht="14.25" customHeight="1" outlineLevel="1" spans="152:168">
      <c r="EV4521" s="55">
        <v>4514</v>
      </c>
      <c r="EW4521" s="55" t="s">
        <v>1232</v>
      </c>
      <c r="EX4521" s="55" t="s">
        <v>2016</v>
      </c>
      <c r="EY4521" s="55">
        <v>1</v>
      </c>
      <c r="EZ4521" s="55">
        <v>1995</v>
      </c>
      <c r="FA4521" s="55">
        <v>2999</v>
      </c>
      <c r="FB4521" s="55" t="s">
        <v>1361</v>
      </c>
      <c r="FC4521" s="55" t="s">
        <v>1258</v>
      </c>
      <c r="FD4521" s="55">
        <v>2.5</v>
      </c>
      <c r="FF4521" s="55">
        <v>4514</v>
      </c>
      <c r="FG4521" s="55" t="s">
        <v>1359</v>
      </c>
      <c r="FH4521" s="55" t="s">
        <v>1470</v>
      </c>
      <c r="FI4521" s="55">
        <v>7</v>
      </c>
      <c r="FJ4521" s="55">
        <v>260000</v>
      </c>
      <c r="FK4521" s="55" t="s">
        <v>1249</v>
      </c>
      <c r="FL4521" s="55">
        <v>0.35</v>
      </c>
    </row>
    <row r="4522" ht="14.25" customHeight="1" outlineLevel="1" spans="152:168">
      <c r="EV4522" s="55">
        <v>4515</v>
      </c>
      <c r="EW4522" s="55" t="s">
        <v>1232</v>
      </c>
      <c r="EX4522" s="55" t="s">
        <v>2016</v>
      </c>
      <c r="EY4522" s="55">
        <v>10</v>
      </c>
      <c r="EZ4522" s="55">
        <v>0</v>
      </c>
      <c r="FA4522" s="55">
        <v>1994</v>
      </c>
      <c r="FB4522" s="55" t="s">
        <v>1361</v>
      </c>
      <c r="FC4522" s="55" t="s">
        <v>1258</v>
      </c>
      <c r="FD4522" s="55">
        <v>3.5</v>
      </c>
      <c r="FF4522" s="55">
        <v>4515</v>
      </c>
      <c r="FG4522" s="55" t="s">
        <v>1359</v>
      </c>
      <c r="FH4522" s="55" t="s">
        <v>1470</v>
      </c>
      <c r="FI4522" s="55">
        <v>7</v>
      </c>
      <c r="FJ4522" s="55">
        <v>400000</v>
      </c>
      <c r="FK4522" s="55" t="s">
        <v>1249</v>
      </c>
      <c r="FL4522" s="55">
        <v>0.35</v>
      </c>
    </row>
    <row r="4523" ht="14.25" customHeight="1" outlineLevel="1" spans="152:168">
      <c r="EV4523" s="55">
        <v>4516</v>
      </c>
      <c r="EW4523" s="55" t="s">
        <v>1232</v>
      </c>
      <c r="EX4523" s="55" t="s">
        <v>2016</v>
      </c>
      <c r="EY4523" s="55">
        <v>10</v>
      </c>
      <c r="EZ4523" s="55">
        <v>1995</v>
      </c>
      <c r="FA4523" s="55">
        <v>2999</v>
      </c>
      <c r="FB4523" s="55" t="s">
        <v>1361</v>
      </c>
      <c r="FC4523" s="55" t="s">
        <v>1258</v>
      </c>
      <c r="FD4523" s="55">
        <v>3.5</v>
      </c>
      <c r="FF4523" s="55">
        <v>4516</v>
      </c>
      <c r="FG4523" s="55" t="s">
        <v>1359</v>
      </c>
      <c r="FH4523" s="55" t="s">
        <v>1470</v>
      </c>
      <c r="FI4523" s="55">
        <v>7</v>
      </c>
      <c r="FJ4523" s="55">
        <v>530000</v>
      </c>
      <c r="FK4523" s="55" t="s">
        <v>1249</v>
      </c>
      <c r="FL4523" s="55">
        <v>0.35</v>
      </c>
    </row>
    <row r="4524" ht="14.25" customHeight="1" outlineLevel="1" spans="152:168">
      <c r="EV4524" s="55">
        <v>4517</v>
      </c>
      <c r="EW4524" s="55" t="s">
        <v>1232</v>
      </c>
      <c r="EX4524" s="55" t="s">
        <v>2016</v>
      </c>
      <c r="EY4524" s="55">
        <v>2</v>
      </c>
      <c r="EZ4524" s="55">
        <v>0</v>
      </c>
      <c r="FA4524" s="55">
        <v>1994</v>
      </c>
      <c r="FB4524" s="55" t="s">
        <v>1361</v>
      </c>
      <c r="FC4524" s="55" t="s">
        <v>1258</v>
      </c>
      <c r="FD4524" s="55">
        <v>2.5</v>
      </c>
      <c r="FF4524" s="55">
        <v>4517</v>
      </c>
      <c r="FG4524" s="55" t="s">
        <v>1359</v>
      </c>
      <c r="FH4524" s="55" t="s">
        <v>1470</v>
      </c>
      <c r="FI4524" s="55">
        <v>7</v>
      </c>
      <c r="FJ4524" s="55">
        <v>540000</v>
      </c>
      <c r="FK4524" s="55" t="s">
        <v>1249</v>
      </c>
      <c r="FL4524" s="55">
        <v>0.35</v>
      </c>
    </row>
    <row r="4525" ht="14.25" customHeight="1" outlineLevel="1" spans="152:168">
      <c r="EV4525" s="55">
        <v>4518</v>
      </c>
      <c r="EW4525" s="55" t="s">
        <v>1232</v>
      </c>
      <c r="EX4525" s="55" t="s">
        <v>2016</v>
      </c>
      <c r="EY4525" s="55">
        <v>2</v>
      </c>
      <c r="EZ4525" s="55">
        <v>1995</v>
      </c>
      <c r="FA4525" s="55">
        <v>2999</v>
      </c>
      <c r="FB4525" s="55" t="s">
        <v>1361</v>
      </c>
      <c r="FC4525" s="55" t="s">
        <v>1258</v>
      </c>
      <c r="FD4525" s="55">
        <v>2.5</v>
      </c>
      <c r="FF4525" s="55">
        <v>4518</v>
      </c>
      <c r="FG4525" s="55" t="s">
        <v>1359</v>
      </c>
      <c r="FH4525" s="55" t="s">
        <v>1470</v>
      </c>
      <c r="FI4525" s="55">
        <v>8</v>
      </c>
      <c r="FJ4525" s="55">
        <v>0</v>
      </c>
      <c r="FK4525" s="55" t="s">
        <v>1249</v>
      </c>
      <c r="FL4525" s="55">
        <v>0.35</v>
      </c>
    </row>
    <row r="4526" ht="14.25" customHeight="1" outlineLevel="1" spans="152:168">
      <c r="EV4526" s="55">
        <v>4519</v>
      </c>
      <c r="EW4526" s="55" t="s">
        <v>1232</v>
      </c>
      <c r="EX4526" s="55" t="s">
        <v>2016</v>
      </c>
      <c r="EY4526" s="55">
        <v>5</v>
      </c>
      <c r="EZ4526" s="55">
        <v>0</v>
      </c>
      <c r="FA4526" s="55">
        <v>1994</v>
      </c>
      <c r="FB4526" s="55" t="s">
        <v>1361</v>
      </c>
      <c r="FC4526" s="55" t="s">
        <v>1258</v>
      </c>
      <c r="FD4526" s="55">
        <v>3.5</v>
      </c>
      <c r="FF4526" s="55">
        <v>4519</v>
      </c>
      <c r="FG4526" s="55" t="s">
        <v>1359</v>
      </c>
      <c r="FH4526" s="55" t="s">
        <v>1470</v>
      </c>
      <c r="FI4526" s="55">
        <v>8</v>
      </c>
      <c r="FJ4526" s="55">
        <v>1000</v>
      </c>
      <c r="FK4526" s="55" t="s">
        <v>1249</v>
      </c>
      <c r="FL4526" s="55">
        <v>0.35</v>
      </c>
    </row>
    <row r="4527" ht="14.25" customHeight="1" outlineLevel="1" spans="152:168">
      <c r="EV4527" s="55">
        <v>4520</v>
      </c>
      <c r="EW4527" s="55" t="s">
        <v>1232</v>
      </c>
      <c r="EX4527" s="55" t="s">
        <v>2016</v>
      </c>
      <c r="EY4527" s="55">
        <v>5</v>
      </c>
      <c r="EZ4527" s="55">
        <v>1995</v>
      </c>
      <c r="FA4527" s="55">
        <v>2999</v>
      </c>
      <c r="FB4527" s="55" t="s">
        <v>1361</v>
      </c>
      <c r="FC4527" s="55" t="s">
        <v>1258</v>
      </c>
      <c r="FD4527" s="55">
        <v>3.5</v>
      </c>
      <c r="FF4527" s="55">
        <v>4520</v>
      </c>
      <c r="FG4527" s="55" t="s">
        <v>1359</v>
      </c>
      <c r="FH4527" s="55" t="s">
        <v>1470</v>
      </c>
      <c r="FI4527" s="55">
        <v>8</v>
      </c>
      <c r="FJ4527" s="55">
        <v>2500</v>
      </c>
      <c r="FK4527" s="55" t="s">
        <v>1249</v>
      </c>
      <c r="FL4527" s="55">
        <v>0.35</v>
      </c>
    </row>
    <row r="4528" ht="14.25" customHeight="1" outlineLevel="1" spans="152:168">
      <c r="EV4528" s="55">
        <v>4521</v>
      </c>
      <c r="EW4528" s="55" t="s">
        <v>1232</v>
      </c>
      <c r="EX4528" s="55" t="s">
        <v>2016</v>
      </c>
      <c r="EY4528" s="55">
        <v>6</v>
      </c>
      <c r="EZ4528" s="55">
        <v>0</v>
      </c>
      <c r="FA4528" s="55">
        <v>1994</v>
      </c>
      <c r="FB4528" s="55" t="s">
        <v>1361</v>
      </c>
      <c r="FC4528" s="55" t="s">
        <v>1258</v>
      </c>
      <c r="FD4528" s="55">
        <v>4</v>
      </c>
      <c r="FF4528" s="55">
        <v>4521</v>
      </c>
      <c r="FG4528" s="55" t="s">
        <v>1359</v>
      </c>
      <c r="FH4528" s="55" t="s">
        <v>1470</v>
      </c>
      <c r="FI4528" s="55">
        <v>8</v>
      </c>
      <c r="FJ4528" s="55">
        <v>5000</v>
      </c>
      <c r="FK4528" s="55" t="s">
        <v>1249</v>
      </c>
      <c r="FL4528" s="55">
        <v>0.35</v>
      </c>
    </row>
    <row r="4529" ht="14.25" customHeight="1" outlineLevel="1" spans="152:168">
      <c r="EV4529" s="55">
        <v>4522</v>
      </c>
      <c r="EW4529" s="55" t="s">
        <v>1232</v>
      </c>
      <c r="EX4529" s="55" t="s">
        <v>2016</v>
      </c>
      <c r="EY4529" s="55">
        <v>6</v>
      </c>
      <c r="EZ4529" s="55">
        <v>1995</v>
      </c>
      <c r="FA4529" s="55">
        <v>2999</v>
      </c>
      <c r="FB4529" s="55" t="s">
        <v>1361</v>
      </c>
      <c r="FC4529" s="55" t="s">
        <v>1258</v>
      </c>
      <c r="FD4529" s="55">
        <v>4</v>
      </c>
      <c r="FF4529" s="55">
        <v>4522</v>
      </c>
      <c r="FG4529" s="55" t="s">
        <v>1359</v>
      </c>
      <c r="FH4529" s="55" t="s">
        <v>1470</v>
      </c>
      <c r="FI4529" s="55">
        <v>8</v>
      </c>
      <c r="FJ4529" s="55">
        <v>10000</v>
      </c>
      <c r="FK4529" s="55" t="s">
        <v>1249</v>
      </c>
      <c r="FL4529" s="55">
        <v>0.35</v>
      </c>
    </row>
    <row r="4530" ht="14.25" customHeight="1" outlineLevel="1" spans="152:168">
      <c r="EV4530" s="55">
        <v>4523</v>
      </c>
      <c r="EW4530" s="55" t="s">
        <v>1232</v>
      </c>
      <c r="EX4530" s="55" t="s">
        <v>2016</v>
      </c>
      <c r="EY4530" s="55">
        <v>7</v>
      </c>
      <c r="EZ4530" s="55">
        <v>0</v>
      </c>
      <c r="FA4530" s="55">
        <v>1994</v>
      </c>
      <c r="FB4530" s="55" t="s">
        <v>1361</v>
      </c>
      <c r="FC4530" s="55" t="s">
        <v>1258</v>
      </c>
      <c r="FD4530" s="55">
        <v>3.5</v>
      </c>
      <c r="FF4530" s="55">
        <v>4523</v>
      </c>
      <c r="FG4530" s="55" t="s">
        <v>1359</v>
      </c>
      <c r="FH4530" s="55" t="s">
        <v>1470</v>
      </c>
      <c r="FI4530" s="55">
        <v>8</v>
      </c>
      <c r="FJ4530" s="55">
        <v>25000</v>
      </c>
      <c r="FK4530" s="55" t="s">
        <v>1249</v>
      </c>
      <c r="FL4530" s="55">
        <v>0.35</v>
      </c>
    </row>
    <row r="4531" ht="14.25" customHeight="1" outlineLevel="1" spans="152:168">
      <c r="EV4531" s="55">
        <v>4524</v>
      </c>
      <c r="EW4531" s="55" t="s">
        <v>1232</v>
      </c>
      <c r="EX4531" s="55" t="s">
        <v>2016</v>
      </c>
      <c r="EY4531" s="55">
        <v>7</v>
      </c>
      <c r="EZ4531" s="55">
        <v>1995</v>
      </c>
      <c r="FA4531" s="55">
        <v>2999</v>
      </c>
      <c r="FB4531" s="55" t="s">
        <v>1361</v>
      </c>
      <c r="FC4531" s="55" t="s">
        <v>1258</v>
      </c>
      <c r="FD4531" s="55">
        <v>3.5</v>
      </c>
      <c r="FF4531" s="55">
        <v>4524</v>
      </c>
      <c r="FG4531" s="55" t="s">
        <v>1359</v>
      </c>
      <c r="FH4531" s="55" t="s">
        <v>1470</v>
      </c>
      <c r="FI4531" s="55">
        <v>8</v>
      </c>
      <c r="FJ4531" s="55">
        <v>50000</v>
      </c>
      <c r="FK4531" s="55" t="s">
        <v>1249</v>
      </c>
      <c r="FL4531" s="55">
        <v>0.35</v>
      </c>
    </row>
    <row r="4532" ht="14.25" customHeight="1" outlineLevel="1" spans="152:168">
      <c r="EV4532" s="55">
        <v>4525</v>
      </c>
      <c r="EW4532" s="55" t="s">
        <v>1232</v>
      </c>
      <c r="EX4532" s="55" t="s">
        <v>2016</v>
      </c>
      <c r="EY4532" s="55">
        <v>8</v>
      </c>
      <c r="EZ4532" s="55">
        <v>0</v>
      </c>
      <c r="FA4532" s="55">
        <v>1994</v>
      </c>
      <c r="FB4532" s="55" t="s">
        <v>1361</v>
      </c>
      <c r="FC4532" s="55" t="s">
        <v>1258</v>
      </c>
      <c r="FD4532" s="55">
        <v>4</v>
      </c>
      <c r="FF4532" s="55">
        <v>4525</v>
      </c>
      <c r="FG4532" s="55" t="s">
        <v>1359</v>
      </c>
      <c r="FH4532" s="55" t="s">
        <v>1470</v>
      </c>
      <c r="FI4532" s="55">
        <v>8</v>
      </c>
      <c r="FJ4532" s="55">
        <v>80000</v>
      </c>
      <c r="FK4532" s="55" t="s">
        <v>1249</v>
      </c>
      <c r="FL4532" s="55">
        <v>0.35</v>
      </c>
    </row>
    <row r="4533" ht="14.25" customHeight="1" outlineLevel="1" spans="152:168">
      <c r="EV4533" s="55">
        <v>4526</v>
      </c>
      <c r="EW4533" s="55" t="s">
        <v>1232</v>
      </c>
      <c r="EX4533" s="55" t="s">
        <v>2016</v>
      </c>
      <c r="EY4533" s="55">
        <v>8</v>
      </c>
      <c r="EZ4533" s="55">
        <v>1995</v>
      </c>
      <c r="FA4533" s="55">
        <v>2999</v>
      </c>
      <c r="FB4533" s="55" t="s">
        <v>1361</v>
      </c>
      <c r="FC4533" s="55" t="s">
        <v>1258</v>
      </c>
      <c r="FD4533" s="55">
        <v>4</v>
      </c>
      <c r="FF4533" s="55">
        <v>4526</v>
      </c>
      <c r="FG4533" s="55" t="s">
        <v>1359</v>
      </c>
      <c r="FH4533" s="55" t="s">
        <v>1470</v>
      </c>
      <c r="FI4533" s="55">
        <v>8</v>
      </c>
      <c r="FJ4533" s="55">
        <v>130000</v>
      </c>
      <c r="FK4533" s="55" t="s">
        <v>1249</v>
      </c>
      <c r="FL4533" s="55">
        <v>0.35</v>
      </c>
    </row>
    <row r="4534" ht="14.25" customHeight="1" outlineLevel="1" spans="152:168">
      <c r="EV4534" s="55">
        <v>4527</v>
      </c>
      <c r="EW4534" s="55" t="s">
        <v>1232</v>
      </c>
      <c r="EX4534" s="55" t="s">
        <v>2016</v>
      </c>
      <c r="EY4534" s="55">
        <v>9</v>
      </c>
      <c r="EZ4534" s="55">
        <v>0</v>
      </c>
      <c r="FA4534" s="55">
        <v>1994</v>
      </c>
      <c r="FB4534" s="55" t="s">
        <v>1361</v>
      </c>
      <c r="FC4534" s="55" t="s">
        <v>1258</v>
      </c>
      <c r="FD4534" s="55">
        <v>4.5</v>
      </c>
      <c r="FF4534" s="55">
        <v>4527</v>
      </c>
      <c r="FG4534" s="55" t="s">
        <v>1359</v>
      </c>
      <c r="FH4534" s="55" t="s">
        <v>1470</v>
      </c>
      <c r="FI4534" s="55">
        <v>8</v>
      </c>
      <c r="FJ4534" s="55">
        <v>260000</v>
      </c>
      <c r="FK4534" s="55" t="s">
        <v>1249</v>
      </c>
      <c r="FL4534" s="55">
        <v>0.35</v>
      </c>
    </row>
    <row r="4535" ht="14.25" customHeight="1" outlineLevel="1" spans="152:168">
      <c r="EV4535" s="55">
        <v>4528</v>
      </c>
      <c r="EW4535" s="55" t="s">
        <v>1232</v>
      </c>
      <c r="EX4535" s="55" t="s">
        <v>2016</v>
      </c>
      <c r="EY4535" s="55">
        <v>9</v>
      </c>
      <c r="EZ4535" s="55">
        <v>1995</v>
      </c>
      <c r="FA4535" s="55">
        <v>2999</v>
      </c>
      <c r="FB4535" s="55" t="s">
        <v>1361</v>
      </c>
      <c r="FC4535" s="55" t="s">
        <v>1258</v>
      </c>
      <c r="FD4535" s="55">
        <v>4.5</v>
      </c>
      <c r="FF4535" s="55">
        <v>4528</v>
      </c>
      <c r="FG4535" s="55" t="s">
        <v>1359</v>
      </c>
      <c r="FH4535" s="55" t="s">
        <v>1470</v>
      </c>
      <c r="FI4535" s="55">
        <v>8</v>
      </c>
      <c r="FJ4535" s="55">
        <v>400000</v>
      </c>
      <c r="FK4535" s="55" t="s">
        <v>1249</v>
      </c>
      <c r="FL4535" s="55">
        <v>0.35</v>
      </c>
    </row>
    <row r="4536" ht="14.25" customHeight="1" outlineLevel="1" spans="152:168">
      <c r="EV4536" s="55">
        <v>4529</v>
      </c>
      <c r="EW4536" s="55" t="s">
        <v>1232</v>
      </c>
      <c r="EX4536" s="55" t="s">
        <v>1263</v>
      </c>
      <c r="EY4536" s="55">
        <v>1</v>
      </c>
      <c r="EZ4536" s="55">
        <v>0</v>
      </c>
      <c r="FA4536" s="55">
        <v>1994</v>
      </c>
      <c r="FB4536" s="55" t="s">
        <v>1361</v>
      </c>
      <c r="FC4536" s="55" t="s">
        <v>1258</v>
      </c>
      <c r="FD4536" s="55">
        <v>5.25</v>
      </c>
      <c r="FF4536" s="55">
        <v>4529</v>
      </c>
      <c r="FG4536" s="55" t="s">
        <v>1359</v>
      </c>
      <c r="FH4536" s="55" t="s">
        <v>1470</v>
      </c>
      <c r="FI4536" s="55">
        <v>8</v>
      </c>
      <c r="FJ4536" s="55">
        <v>530000</v>
      </c>
      <c r="FK4536" s="55" t="s">
        <v>1249</v>
      </c>
      <c r="FL4536" s="55">
        <v>0.35</v>
      </c>
    </row>
    <row r="4537" ht="14.25" customHeight="1" outlineLevel="1" spans="152:168">
      <c r="EV4537" s="55">
        <v>4530</v>
      </c>
      <c r="EW4537" s="55" t="s">
        <v>1232</v>
      </c>
      <c r="EX4537" s="55" t="s">
        <v>1263</v>
      </c>
      <c r="EY4537" s="55">
        <v>1</v>
      </c>
      <c r="EZ4537" s="55">
        <v>1995</v>
      </c>
      <c r="FA4537" s="55">
        <v>2999</v>
      </c>
      <c r="FB4537" s="55" t="s">
        <v>1361</v>
      </c>
      <c r="FC4537" s="55" t="s">
        <v>1258</v>
      </c>
      <c r="FD4537" s="55">
        <v>6</v>
      </c>
      <c r="FF4537" s="55">
        <v>4530</v>
      </c>
      <c r="FG4537" s="55" t="s">
        <v>1359</v>
      </c>
      <c r="FH4537" s="55" t="s">
        <v>1470</v>
      </c>
      <c r="FI4537" s="55">
        <v>8</v>
      </c>
      <c r="FJ4537" s="55">
        <v>540000</v>
      </c>
      <c r="FK4537" s="55" t="s">
        <v>1249</v>
      </c>
      <c r="FL4537" s="55">
        <v>0.35</v>
      </c>
    </row>
    <row r="4538" ht="14.25" customHeight="1" outlineLevel="1" spans="152:168">
      <c r="EV4538" s="55">
        <v>4531</v>
      </c>
      <c r="EW4538" s="55" t="s">
        <v>1232</v>
      </c>
      <c r="EX4538" s="55" t="s">
        <v>1263</v>
      </c>
      <c r="EY4538" s="55">
        <v>10</v>
      </c>
      <c r="EZ4538" s="55">
        <v>0</v>
      </c>
      <c r="FA4538" s="55">
        <v>1994</v>
      </c>
      <c r="FB4538" s="55" t="s">
        <v>1361</v>
      </c>
      <c r="FC4538" s="55" t="s">
        <v>1258</v>
      </c>
      <c r="FD4538" s="55">
        <v>6</v>
      </c>
      <c r="FF4538" s="55">
        <v>4531</v>
      </c>
      <c r="FG4538" s="55" t="s">
        <v>1359</v>
      </c>
      <c r="FH4538" s="55" t="s">
        <v>1470</v>
      </c>
      <c r="FI4538" s="55">
        <v>9</v>
      </c>
      <c r="FJ4538" s="55">
        <v>0</v>
      </c>
      <c r="FK4538" s="55" t="s">
        <v>1249</v>
      </c>
      <c r="FL4538" s="55">
        <v>0.35</v>
      </c>
    </row>
    <row r="4539" ht="14.25" customHeight="1" outlineLevel="1" spans="152:168">
      <c r="EV4539" s="55">
        <v>4532</v>
      </c>
      <c r="EW4539" s="55" t="s">
        <v>1232</v>
      </c>
      <c r="EX4539" s="55" t="s">
        <v>1263</v>
      </c>
      <c r="EY4539" s="55">
        <v>10</v>
      </c>
      <c r="EZ4539" s="55">
        <v>1995</v>
      </c>
      <c r="FA4539" s="55">
        <v>2999</v>
      </c>
      <c r="FB4539" s="55" t="s">
        <v>1361</v>
      </c>
      <c r="FC4539" s="55" t="s">
        <v>1258</v>
      </c>
      <c r="FD4539" s="55">
        <v>6</v>
      </c>
      <c r="FF4539" s="55">
        <v>4532</v>
      </c>
      <c r="FG4539" s="55" t="s">
        <v>1359</v>
      </c>
      <c r="FH4539" s="55" t="s">
        <v>1470</v>
      </c>
      <c r="FI4539" s="55">
        <v>9</v>
      </c>
      <c r="FJ4539" s="55">
        <v>1000</v>
      </c>
      <c r="FK4539" s="55" t="s">
        <v>1249</v>
      </c>
      <c r="FL4539" s="55">
        <v>0.35</v>
      </c>
    </row>
    <row r="4540" ht="14.25" customHeight="1" outlineLevel="1" spans="152:168">
      <c r="EV4540" s="55">
        <v>4533</v>
      </c>
      <c r="EW4540" s="55" t="s">
        <v>1232</v>
      </c>
      <c r="EX4540" s="55" t="s">
        <v>1263</v>
      </c>
      <c r="EY4540" s="55">
        <v>11</v>
      </c>
      <c r="EZ4540" s="55">
        <v>0</v>
      </c>
      <c r="FA4540" s="55">
        <v>1994</v>
      </c>
      <c r="FB4540" s="55" t="s">
        <v>1361</v>
      </c>
      <c r="FC4540" s="55" t="s">
        <v>1258</v>
      </c>
      <c r="FD4540" s="55">
        <v>6</v>
      </c>
      <c r="FF4540" s="55">
        <v>4533</v>
      </c>
      <c r="FG4540" s="55" t="s">
        <v>1359</v>
      </c>
      <c r="FH4540" s="55" t="s">
        <v>1470</v>
      </c>
      <c r="FI4540" s="55">
        <v>9</v>
      </c>
      <c r="FJ4540" s="55">
        <v>2500</v>
      </c>
      <c r="FK4540" s="55" t="s">
        <v>1249</v>
      </c>
      <c r="FL4540" s="55">
        <v>0.35</v>
      </c>
    </row>
    <row r="4541" ht="14.25" customHeight="1" outlineLevel="1" spans="152:168">
      <c r="EV4541" s="55">
        <v>4534</v>
      </c>
      <c r="EW4541" s="55" t="s">
        <v>1232</v>
      </c>
      <c r="EX4541" s="55" t="s">
        <v>1263</v>
      </c>
      <c r="EY4541" s="55">
        <v>11</v>
      </c>
      <c r="EZ4541" s="55">
        <v>1995</v>
      </c>
      <c r="FA4541" s="55">
        <v>2999</v>
      </c>
      <c r="FB4541" s="55" t="s">
        <v>1361</v>
      </c>
      <c r="FC4541" s="55" t="s">
        <v>1258</v>
      </c>
      <c r="FD4541" s="55">
        <v>6</v>
      </c>
      <c r="FF4541" s="55">
        <v>4534</v>
      </c>
      <c r="FG4541" s="55" t="s">
        <v>1359</v>
      </c>
      <c r="FH4541" s="55" t="s">
        <v>1470</v>
      </c>
      <c r="FI4541" s="55">
        <v>9</v>
      </c>
      <c r="FJ4541" s="55">
        <v>5000</v>
      </c>
      <c r="FK4541" s="55" t="s">
        <v>1249</v>
      </c>
      <c r="FL4541" s="55">
        <v>0.35</v>
      </c>
    </row>
    <row r="4542" ht="14.25" customHeight="1" outlineLevel="1" spans="152:168">
      <c r="EV4542" s="55">
        <v>4535</v>
      </c>
      <c r="EW4542" s="55" t="s">
        <v>1232</v>
      </c>
      <c r="EX4542" s="55" t="s">
        <v>1263</v>
      </c>
      <c r="EY4542" s="55">
        <v>12</v>
      </c>
      <c r="EZ4542" s="55">
        <v>0</v>
      </c>
      <c r="FA4542" s="55">
        <v>1994</v>
      </c>
      <c r="FB4542" s="55" t="s">
        <v>1361</v>
      </c>
      <c r="FC4542" s="55" t="s">
        <v>1258</v>
      </c>
      <c r="FD4542" s="55">
        <v>6</v>
      </c>
      <c r="FF4542" s="55">
        <v>4535</v>
      </c>
      <c r="FG4542" s="55" t="s">
        <v>1359</v>
      </c>
      <c r="FH4542" s="55" t="s">
        <v>1470</v>
      </c>
      <c r="FI4542" s="55">
        <v>9</v>
      </c>
      <c r="FJ4542" s="55">
        <v>10000</v>
      </c>
      <c r="FK4542" s="55" t="s">
        <v>1249</v>
      </c>
      <c r="FL4542" s="55">
        <v>0.35</v>
      </c>
    </row>
    <row r="4543" ht="14.25" customHeight="1" outlineLevel="1" spans="152:168">
      <c r="EV4543" s="55">
        <v>4536</v>
      </c>
      <c r="EW4543" s="55" t="s">
        <v>1232</v>
      </c>
      <c r="EX4543" s="55" t="s">
        <v>1263</v>
      </c>
      <c r="EY4543" s="55">
        <v>12</v>
      </c>
      <c r="EZ4543" s="55">
        <v>1995</v>
      </c>
      <c r="FA4543" s="55">
        <v>2999</v>
      </c>
      <c r="FB4543" s="55" t="s">
        <v>1361</v>
      </c>
      <c r="FC4543" s="55" t="s">
        <v>1258</v>
      </c>
      <c r="FD4543" s="55">
        <v>6</v>
      </c>
      <c r="FF4543" s="55">
        <v>4536</v>
      </c>
      <c r="FG4543" s="55" t="s">
        <v>1359</v>
      </c>
      <c r="FH4543" s="55" t="s">
        <v>1470</v>
      </c>
      <c r="FI4543" s="55">
        <v>9</v>
      </c>
      <c r="FJ4543" s="55">
        <v>25000</v>
      </c>
      <c r="FK4543" s="55" t="s">
        <v>1249</v>
      </c>
      <c r="FL4543" s="55">
        <v>0.35</v>
      </c>
    </row>
    <row r="4544" ht="14.25" customHeight="1" outlineLevel="1" spans="152:168">
      <c r="EV4544" s="55">
        <v>4537</v>
      </c>
      <c r="EW4544" s="55" t="s">
        <v>1232</v>
      </c>
      <c r="EX4544" s="55" t="s">
        <v>1263</v>
      </c>
      <c r="EY4544" s="55">
        <v>13</v>
      </c>
      <c r="EZ4544" s="55">
        <v>0</v>
      </c>
      <c r="FA4544" s="55">
        <v>1994</v>
      </c>
      <c r="FB4544" s="55" t="s">
        <v>1361</v>
      </c>
      <c r="FC4544" s="55" t="s">
        <v>1258</v>
      </c>
      <c r="FD4544" s="55">
        <v>6</v>
      </c>
      <c r="FF4544" s="55">
        <v>4537</v>
      </c>
      <c r="FG4544" s="55" t="s">
        <v>1359</v>
      </c>
      <c r="FH4544" s="55" t="s">
        <v>1470</v>
      </c>
      <c r="FI4544" s="55">
        <v>9</v>
      </c>
      <c r="FJ4544" s="55">
        <v>50000</v>
      </c>
      <c r="FK4544" s="55" t="s">
        <v>1249</v>
      </c>
      <c r="FL4544" s="55">
        <v>0.35</v>
      </c>
    </row>
    <row r="4545" ht="14.25" customHeight="1" outlineLevel="1" spans="152:168">
      <c r="EV4545" s="55">
        <v>4538</v>
      </c>
      <c r="EW4545" s="55" t="s">
        <v>1232</v>
      </c>
      <c r="EX4545" s="55" t="s">
        <v>1263</v>
      </c>
      <c r="EY4545" s="55">
        <v>13</v>
      </c>
      <c r="EZ4545" s="55">
        <v>1995</v>
      </c>
      <c r="FA4545" s="55">
        <v>2999</v>
      </c>
      <c r="FB4545" s="55" t="s">
        <v>1361</v>
      </c>
      <c r="FC4545" s="55" t="s">
        <v>1258</v>
      </c>
      <c r="FD4545" s="55">
        <v>6</v>
      </c>
      <c r="FF4545" s="55">
        <v>4538</v>
      </c>
      <c r="FG4545" s="55" t="s">
        <v>1359</v>
      </c>
      <c r="FH4545" s="55" t="s">
        <v>1470</v>
      </c>
      <c r="FI4545" s="55">
        <v>9</v>
      </c>
      <c r="FJ4545" s="55">
        <v>80000</v>
      </c>
      <c r="FK4545" s="55" t="s">
        <v>1249</v>
      </c>
      <c r="FL4545" s="55">
        <v>0.35</v>
      </c>
    </row>
    <row r="4546" ht="14.25" customHeight="1" outlineLevel="1" spans="152:168">
      <c r="EV4546" s="55">
        <v>4539</v>
      </c>
      <c r="EW4546" s="55" t="s">
        <v>1232</v>
      </c>
      <c r="EX4546" s="55" t="s">
        <v>1263</v>
      </c>
      <c r="EY4546" s="55">
        <v>14</v>
      </c>
      <c r="EZ4546" s="55">
        <v>0</v>
      </c>
      <c r="FA4546" s="55">
        <v>1994</v>
      </c>
      <c r="FB4546" s="55" t="s">
        <v>1361</v>
      </c>
      <c r="FC4546" s="55" t="s">
        <v>1258</v>
      </c>
      <c r="FD4546" s="55">
        <v>8</v>
      </c>
      <c r="FF4546" s="55">
        <v>4539</v>
      </c>
      <c r="FG4546" s="55" t="s">
        <v>1359</v>
      </c>
      <c r="FH4546" s="55" t="s">
        <v>1470</v>
      </c>
      <c r="FI4546" s="55">
        <v>9</v>
      </c>
      <c r="FJ4546" s="55">
        <v>130000</v>
      </c>
      <c r="FK4546" s="55" t="s">
        <v>1249</v>
      </c>
      <c r="FL4546" s="55">
        <v>0.35</v>
      </c>
    </row>
    <row r="4547" ht="14.25" customHeight="1" outlineLevel="1" spans="152:168">
      <c r="EV4547" s="55">
        <v>4540</v>
      </c>
      <c r="EW4547" s="55" t="s">
        <v>1232</v>
      </c>
      <c r="EX4547" s="55" t="s">
        <v>1263</v>
      </c>
      <c r="EY4547" s="55">
        <v>14</v>
      </c>
      <c r="EZ4547" s="55">
        <v>1995</v>
      </c>
      <c r="FA4547" s="55">
        <v>2999</v>
      </c>
      <c r="FB4547" s="55" t="s">
        <v>1361</v>
      </c>
      <c r="FC4547" s="55" t="s">
        <v>1258</v>
      </c>
      <c r="FD4547" s="55">
        <v>8</v>
      </c>
      <c r="FF4547" s="55">
        <v>4540</v>
      </c>
      <c r="FG4547" s="55" t="s">
        <v>1359</v>
      </c>
      <c r="FH4547" s="55" t="s">
        <v>1470</v>
      </c>
      <c r="FI4547" s="55">
        <v>9</v>
      </c>
      <c r="FJ4547" s="55">
        <v>260000</v>
      </c>
      <c r="FK4547" s="55" t="s">
        <v>1249</v>
      </c>
      <c r="FL4547" s="55">
        <v>0.35</v>
      </c>
    </row>
    <row r="4548" ht="14.25" customHeight="1" outlineLevel="1" spans="152:168">
      <c r="EV4548" s="55">
        <v>4541</v>
      </c>
      <c r="EW4548" s="55" t="s">
        <v>1232</v>
      </c>
      <c r="EX4548" s="55" t="s">
        <v>1263</v>
      </c>
      <c r="EY4548" s="55">
        <v>2</v>
      </c>
      <c r="EZ4548" s="55">
        <v>0</v>
      </c>
      <c r="FA4548" s="55">
        <v>1994</v>
      </c>
      <c r="FB4548" s="55" t="s">
        <v>1361</v>
      </c>
      <c r="FC4548" s="55" t="s">
        <v>1258</v>
      </c>
      <c r="FD4548" s="55">
        <v>5.25</v>
      </c>
      <c r="FF4548" s="55">
        <v>4541</v>
      </c>
      <c r="FG4548" s="55" t="s">
        <v>1359</v>
      </c>
      <c r="FH4548" s="55" t="s">
        <v>1470</v>
      </c>
      <c r="FI4548" s="55">
        <v>9</v>
      </c>
      <c r="FJ4548" s="55">
        <v>400000</v>
      </c>
      <c r="FK4548" s="55" t="s">
        <v>1249</v>
      </c>
      <c r="FL4548" s="55">
        <v>0.35</v>
      </c>
    </row>
    <row r="4549" ht="14.25" customHeight="1" outlineLevel="1" spans="152:168">
      <c r="EV4549" s="55">
        <v>4542</v>
      </c>
      <c r="EW4549" s="55" t="s">
        <v>1232</v>
      </c>
      <c r="EX4549" s="55" t="s">
        <v>1263</v>
      </c>
      <c r="EY4549" s="55">
        <v>2</v>
      </c>
      <c r="EZ4549" s="55">
        <v>1995</v>
      </c>
      <c r="FA4549" s="55">
        <v>2999</v>
      </c>
      <c r="FB4549" s="55" t="s">
        <v>1361</v>
      </c>
      <c r="FC4549" s="55" t="s">
        <v>1258</v>
      </c>
      <c r="FD4549" s="55">
        <v>6</v>
      </c>
      <c r="FF4549" s="55">
        <v>4542</v>
      </c>
      <c r="FG4549" s="55" t="s">
        <v>1359</v>
      </c>
      <c r="FH4549" s="55" t="s">
        <v>1470</v>
      </c>
      <c r="FI4549" s="55">
        <v>9</v>
      </c>
      <c r="FJ4549" s="55">
        <v>530000</v>
      </c>
      <c r="FK4549" s="55" t="s">
        <v>1249</v>
      </c>
      <c r="FL4549" s="55">
        <v>0.35</v>
      </c>
    </row>
    <row r="4550" ht="14.25" customHeight="1" outlineLevel="1" spans="152:168">
      <c r="EV4550" s="55">
        <v>4543</v>
      </c>
      <c r="EW4550" s="55" t="s">
        <v>1232</v>
      </c>
      <c r="EX4550" s="55" t="s">
        <v>1263</v>
      </c>
      <c r="EY4550" s="55">
        <v>3</v>
      </c>
      <c r="EZ4550" s="55">
        <v>0</v>
      </c>
      <c r="FA4550" s="55">
        <v>1994</v>
      </c>
      <c r="FB4550" s="55" t="s">
        <v>1361</v>
      </c>
      <c r="FC4550" s="55" t="s">
        <v>1258</v>
      </c>
      <c r="FD4550" s="55">
        <v>5.25</v>
      </c>
      <c r="FF4550" s="55">
        <v>4543</v>
      </c>
      <c r="FG4550" s="55" t="s">
        <v>1359</v>
      </c>
      <c r="FH4550" s="55" t="s">
        <v>1470</v>
      </c>
      <c r="FI4550" s="55">
        <v>9</v>
      </c>
      <c r="FJ4550" s="55">
        <v>540000</v>
      </c>
      <c r="FK4550" s="55" t="s">
        <v>1249</v>
      </c>
      <c r="FL4550" s="55">
        <v>0.35</v>
      </c>
    </row>
    <row r="4551" ht="14.25" customHeight="1" outlineLevel="1" spans="152:168">
      <c r="EV4551" s="55">
        <v>4544</v>
      </c>
      <c r="EW4551" s="55" t="s">
        <v>1232</v>
      </c>
      <c r="EX4551" s="55" t="s">
        <v>1263</v>
      </c>
      <c r="EY4551" s="55">
        <v>3</v>
      </c>
      <c r="EZ4551" s="55">
        <v>1995</v>
      </c>
      <c r="FA4551" s="55">
        <v>2999</v>
      </c>
      <c r="FB4551" s="55" t="s">
        <v>1361</v>
      </c>
      <c r="FC4551" s="55" t="s">
        <v>1258</v>
      </c>
      <c r="FD4551" s="55">
        <v>6</v>
      </c>
      <c r="FF4551" s="55">
        <v>4544</v>
      </c>
      <c r="FG4551" s="55" t="s">
        <v>1359</v>
      </c>
      <c r="FH4551" s="55" t="s">
        <v>1667</v>
      </c>
      <c r="FI4551" s="55">
        <v>1</v>
      </c>
      <c r="FJ4551" s="55">
        <v>0</v>
      </c>
      <c r="FK4551" s="55" t="s">
        <v>1249</v>
      </c>
      <c r="FL4551" s="55">
        <v>0.3</v>
      </c>
    </row>
    <row r="4552" ht="14.25" customHeight="1" outlineLevel="1" spans="152:168">
      <c r="EV4552" s="55">
        <v>4545</v>
      </c>
      <c r="EW4552" s="55" t="s">
        <v>1232</v>
      </c>
      <c r="EX4552" s="55" t="s">
        <v>1263</v>
      </c>
      <c r="EY4552" s="55">
        <v>4</v>
      </c>
      <c r="EZ4552" s="55">
        <v>0</v>
      </c>
      <c r="FA4552" s="55">
        <v>1994</v>
      </c>
      <c r="FB4552" s="55" t="s">
        <v>1361</v>
      </c>
      <c r="FC4552" s="55" t="s">
        <v>1258</v>
      </c>
      <c r="FD4552" s="55">
        <v>5.25</v>
      </c>
      <c r="FF4552" s="55">
        <v>4545</v>
      </c>
      <c r="FG4552" s="55" t="s">
        <v>1359</v>
      </c>
      <c r="FH4552" s="55" t="s">
        <v>1667</v>
      </c>
      <c r="FI4552" s="55">
        <v>1</v>
      </c>
      <c r="FJ4552" s="55">
        <v>1000</v>
      </c>
      <c r="FK4552" s="55" t="s">
        <v>1249</v>
      </c>
      <c r="FL4552" s="55">
        <v>0.3</v>
      </c>
    </row>
    <row r="4553" ht="14.25" customHeight="1" outlineLevel="1" spans="152:168">
      <c r="EV4553" s="55">
        <v>4546</v>
      </c>
      <c r="EW4553" s="55" t="s">
        <v>1232</v>
      </c>
      <c r="EX4553" s="55" t="s">
        <v>1263</v>
      </c>
      <c r="EY4553" s="55">
        <v>4</v>
      </c>
      <c r="EZ4553" s="55">
        <v>1995</v>
      </c>
      <c r="FA4553" s="55">
        <v>2999</v>
      </c>
      <c r="FB4553" s="55" t="s">
        <v>1361</v>
      </c>
      <c r="FC4553" s="55" t="s">
        <v>1258</v>
      </c>
      <c r="FD4553" s="55">
        <v>6</v>
      </c>
      <c r="FF4553" s="55">
        <v>4546</v>
      </c>
      <c r="FG4553" s="55" t="s">
        <v>1359</v>
      </c>
      <c r="FH4553" s="55" t="s">
        <v>1667</v>
      </c>
      <c r="FI4553" s="55">
        <v>1</v>
      </c>
      <c r="FJ4553" s="55">
        <v>2500</v>
      </c>
      <c r="FK4553" s="55" t="s">
        <v>1249</v>
      </c>
      <c r="FL4553" s="55">
        <v>0.3</v>
      </c>
    </row>
    <row r="4554" ht="14.25" customHeight="1" outlineLevel="1" spans="152:168">
      <c r="EV4554" s="55">
        <v>4547</v>
      </c>
      <c r="EW4554" s="55" t="s">
        <v>1232</v>
      </c>
      <c r="EX4554" s="55" t="s">
        <v>1263</v>
      </c>
      <c r="EY4554" s="55">
        <v>5</v>
      </c>
      <c r="EZ4554" s="55">
        <v>0</v>
      </c>
      <c r="FA4554" s="55">
        <v>1994</v>
      </c>
      <c r="FB4554" s="55" t="s">
        <v>1361</v>
      </c>
      <c r="FC4554" s="55" t="s">
        <v>1258</v>
      </c>
      <c r="FD4554" s="55">
        <v>5.25</v>
      </c>
      <c r="FF4554" s="55">
        <v>4547</v>
      </c>
      <c r="FG4554" s="55" t="s">
        <v>1359</v>
      </c>
      <c r="FH4554" s="55" t="s">
        <v>1667</v>
      </c>
      <c r="FI4554" s="55">
        <v>1</v>
      </c>
      <c r="FJ4554" s="55">
        <v>5000</v>
      </c>
      <c r="FK4554" s="55" t="s">
        <v>1249</v>
      </c>
      <c r="FL4554" s="55">
        <v>0.3</v>
      </c>
    </row>
    <row r="4555" ht="14.25" customHeight="1" outlineLevel="1" spans="152:168">
      <c r="EV4555" s="55">
        <v>4548</v>
      </c>
      <c r="EW4555" s="55" t="s">
        <v>1232</v>
      </c>
      <c r="EX4555" s="55" t="s">
        <v>1263</v>
      </c>
      <c r="EY4555" s="55">
        <v>5</v>
      </c>
      <c r="EZ4555" s="55">
        <v>1995</v>
      </c>
      <c r="FA4555" s="55">
        <v>2999</v>
      </c>
      <c r="FB4555" s="55" t="s">
        <v>1361</v>
      </c>
      <c r="FC4555" s="55" t="s">
        <v>1258</v>
      </c>
      <c r="FD4555" s="55">
        <v>6</v>
      </c>
      <c r="FF4555" s="55">
        <v>4548</v>
      </c>
      <c r="FG4555" s="55" t="s">
        <v>1359</v>
      </c>
      <c r="FH4555" s="55" t="s">
        <v>1667</v>
      </c>
      <c r="FI4555" s="55">
        <v>1</v>
      </c>
      <c r="FJ4555" s="55">
        <v>10000</v>
      </c>
      <c r="FK4555" s="55" t="s">
        <v>1249</v>
      </c>
      <c r="FL4555" s="55">
        <v>0.3</v>
      </c>
    </row>
    <row r="4556" ht="14.25" customHeight="1" outlineLevel="1" spans="152:168">
      <c r="EV4556" s="55">
        <v>4549</v>
      </c>
      <c r="EW4556" s="55" t="s">
        <v>1232</v>
      </c>
      <c r="EX4556" s="55" t="s">
        <v>1263</v>
      </c>
      <c r="EY4556" s="55">
        <v>6</v>
      </c>
      <c r="EZ4556" s="55">
        <v>0</v>
      </c>
      <c r="FA4556" s="55">
        <v>1994</v>
      </c>
      <c r="FB4556" s="55" t="s">
        <v>1361</v>
      </c>
      <c r="FC4556" s="55" t="s">
        <v>1258</v>
      </c>
      <c r="FD4556" s="55">
        <v>5.25</v>
      </c>
      <c r="FF4556" s="55">
        <v>4549</v>
      </c>
      <c r="FG4556" s="55" t="s">
        <v>1359</v>
      </c>
      <c r="FH4556" s="55" t="s">
        <v>1667</v>
      </c>
      <c r="FI4556" s="55">
        <v>1</v>
      </c>
      <c r="FJ4556" s="55">
        <v>25000</v>
      </c>
      <c r="FK4556" s="55" t="s">
        <v>1249</v>
      </c>
      <c r="FL4556" s="55">
        <v>0.3</v>
      </c>
    </row>
    <row r="4557" ht="14.25" customHeight="1" outlineLevel="1" spans="152:168">
      <c r="EV4557" s="55">
        <v>4550</v>
      </c>
      <c r="EW4557" s="55" t="s">
        <v>1232</v>
      </c>
      <c r="EX4557" s="55" t="s">
        <v>1263</v>
      </c>
      <c r="EY4557" s="55">
        <v>6</v>
      </c>
      <c r="EZ4557" s="55">
        <v>1995</v>
      </c>
      <c r="FA4557" s="55">
        <v>2999</v>
      </c>
      <c r="FB4557" s="55" t="s">
        <v>1361</v>
      </c>
      <c r="FC4557" s="55" t="s">
        <v>1258</v>
      </c>
      <c r="FD4557" s="55">
        <v>6</v>
      </c>
      <c r="FF4557" s="55">
        <v>4550</v>
      </c>
      <c r="FG4557" s="55" t="s">
        <v>1359</v>
      </c>
      <c r="FH4557" s="55" t="s">
        <v>1667</v>
      </c>
      <c r="FI4557" s="55">
        <v>1</v>
      </c>
      <c r="FJ4557" s="55">
        <v>50000</v>
      </c>
      <c r="FK4557" s="55" t="s">
        <v>1249</v>
      </c>
      <c r="FL4557" s="55">
        <v>0.3</v>
      </c>
    </row>
    <row r="4558" ht="14.25" customHeight="1" outlineLevel="1" spans="152:168">
      <c r="EV4558" s="55">
        <v>4551</v>
      </c>
      <c r="EW4558" s="55" t="s">
        <v>1232</v>
      </c>
      <c r="EX4558" s="55" t="s">
        <v>1263</v>
      </c>
      <c r="EY4558" s="55">
        <v>9</v>
      </c>
      <c r="EZ4558" s="55">
        <v>0</v>
      </c>
      <c r="FA4558" s="55">
        <v>1994</v>
      </c>
      <c r="FB4558" s="55" t="s">
        <v>1361</v>
      </c>
      <c r="FC4558" s="55" t="s">
        <v>1258</v>
      </c>
      <c r="FD4558" s="55">
        <v>6</v>
      </c>
      <c r="FF4558" s="55">
        <v>4551</v>
      </c>
      <c r="FG4558" s="55" t="s">
        <v>1359</v>
      </c>
      <c r="FH4558" s="55" t="s">
        <v>1667</v>
      </c>
      <c r="FI4558" s="55">
        <v>1</v>
      </c>
      <c r="FJ4558" s="55">
        <v>80000</v>
      </c>
      <c r="FK4558" s="55" t="s">
        <v>1249</v>
      </c>
      <c r="FL4558" s="55">
        <v>0.3</v>
      </c>
    </row>
    <row r="4559" ht="14.25" customHeight="1" outlineLevel="1" spans="152:168">
      <c r="EV4559" s="55">
        <v>4552</v>
      </c>
      <c r="EW4559" s="55" t="s">
        <v>1232</v>
      </c>
      <c r="EX4559" s="55" t="s">
        <v>1263</v>
      </c>
      <c r="EY4559" s="55">
        <v>9</v>
      </c>
      <c r="EZ4559" s="55">
        <v>1995</v>
      </c>
      <c r="FA4559" s="55">
        <v>2999</v>
      </c>
      <c r="FB4559" s="55" t="s">
        <v>1361</v>
      </c>
      <c r="FC4559" s="55" t="s">
        <v>1258</v>
      </c>
      <c r="FD4559" s="55">
        <v>6</v>
      </c>
      <c r="FF4559" s="55">
        <v>4552</v>
      </c>
      <c r="FG4559" s="55" t="s">
        <v>1359</v>
      </c>
      <c r="FH4559" s="55" t="s">
        <v>1667</v>
      </c>
      <c r="FI4559" s="55">
        <v>1</v>
      </c>
      <c r="FJ4559" s="55">
        <v>130000</v>
      </c>
      <c r="FK4559" s="55" t="s">
        <v>1249</v>
      </c>
      <c r="FL4559" s="55">
        <v>0.3</v>
      </c>
    </row>
    <row r="4560" ht="14.25" customHeight="1" outlineLevel="1" spans="152:168">
      <c r="EV4560" s="55">
        <v>4553</v>
      </c>
      <c r="EW4560" s="55" t="s">
        <v>1566</v>
      </c>
      <c r="EX4560" s="55" t="s">
        <v>1260</v>
      </c>
      <c r="EY4560" s="55">
        <v>10</v>
      </c>
      <c r="EZ4560" s="55">
        <v>0</v>
      </c>
      <c r="FA4560" s="55">
        <v>1994</v>
      </c>
      <c r="FB4560" s="55" t="s">
        <v>1361</v>
      </c>
      <c r="FC4560" s="55" t="s">
        <v>1258</v>
      </c>
      <c r="FD4560" s="55">
        <v>5.25</v>
      </c>
      <c r="FF4560" s="55">
        <v>4553</v>
      </c>
      <c r="FG4560" s="55" t="s">
        <v>1359</v>
      </c>
      <c r="FH4560" s="55" t="s">
        <v>1667</v>
      </c>
      <c r="FI4560" s="55">
        <v>1</v>
      </c>
      <c r="FJ4560" s="55">
        <v>260000</v>
      </c>
      <c r="FK4560" s="55" t="s">
        <v>1249</v>
      </c>
      <c r="FL4560" s="55">
        <v>0.3</v>
      </c>
    </row>
    <row r="4561" ht="14.25" customHeight="1" outlineLevel="1" spans="152:168">
      <c r="EV4561" s="55">
        <v>4554</v>
      </c>
      <c r="EW4561" s="55" t="s">
        <v>1566</v>
      </c>
      <c r="EX4561" s="55" t="s">
        <v>1260</v>
      </c>
      <c r="EY4561" s="55">
        <v>10</v>
      </c>
      <c r="EZ4561" s="55">
        <v>1995</v>
      </c>
      <c r="FA4561" s="55">
        <v>2999</v>
      </c>
      <c r="FB4561" s="55" t="s">
        <v>1361</v>
      </c>
      <c r="FC4561" s="55" t="s">
        <v>1258</v>
      </c>
      <c r="FD4561" s="55">
        <v>6</v>
      </c>
      <c r="FF4561" s="55">
        <v>4554</v>
      </c>
      <c r="FG4561" s="55" t="s">
        <v>1359</v>
      </c>
      <c r="FH4561" s="55" t="s">
        <v>1667</v>
      </c>
      <c r="FI4561" s="55">
        <v>1</v>
      </c>
      <c r="FJ4561" s="55">
        <v>400000</v>
      </c>
      <c r="FK4561" s="55" t="s">
        <v>1249</v>
      </c>
      <c r="FL4561" s="55">
        <v>0.3</v>
      </c>
    </row>
    <row r="4562" ht="14.25" customHeight="1" outlineLevel="1" spans="152:168">
      <c r="EV4562" s="55">
        <v>4555</v>
      </c>
      <c r="EW4562" s="55" t="s">
        <v>1566</v>
      </c>
      <c r="EX4562" s="55" t="s">
        <v>1260</v>
      </c>
      <c r="EY4562" s="55">
        <v>11</v>
      </c>
      <c r="EZ4562" s="55">
        <v>0</v>
      </c>
      <c r="FA4562" s="55">
        <v>1994</v>
      </c>
      <c r="FB4562" s="55" t="s">
        <v>1361</v>
      </c>
      <c r="FC4562" s="55" t="s">
        <v>1258</v>
      </c>
      <c r="FD4562" s="55">
        <v>5.25</v>
      </c>
      <c r="FF4562" s="55">
        <v>4555</v>
      </c>
      <c r="FG4562" s="55" t="s">
        <v>1359</v>
      </c>
      <c r="FH4562" s="55" t="s">
        <v>1667</v>
      </c>
      <c r="FI4562" s="55">
        <v>1</v>
      </c>
      <c r="FJ4562" s="55">
        <v>530000</v>
      </c>
      <c r="FK4562" s="55" t="s">
        <v>1249</v>
      </c>
      <c r="FL4562" s="55">
        <v>0.3</v>
      </c>
    </row>
    <row r="4563" ht="14.25" customHeight="1" outlineLevel="1" spans="152:168">
      <c r="EV4563" s="55">
        <v>4556</v>
      </c>
      <c r="EW4563" s="55" t="s">
        <v>1566</v>
      </c>
      <c r="EX4563" s="55" t="s">
        <v>1260</v>
      </c>
      <c r="EY4563" s="55">
        <v>11</v>
      </c>
      <c r="EZ4563" s="55">
        <v>1995</v>
      </c>
      <c r="FA4563" s="55">
        <v>2999</v>
      </c>
      <c r="FB4563" s="55" t="s">
        <v>1361</v>
      </c>
      <c r="FC4563" s="55" t="s">
        <v>1258</v>
      </c>
      <c r="FD4563" s="55">
        <v>6</v>
      </c>
      <c r="FF4563" s="55">
        <v>4556</v>
      </c>
      <c r="FG4563" s="55" t="s">
        <v>1359</v>
      </c>
      <c r="FH4563" s="55" t="s">
        <v>1667</v>
      </c>
      <c r="FI4563" s="55">
        <v>1</v>
      </c>
      <c r="FJ4563" s="55">
        <v>540000</v>
      </c>
      <c r="FK4563" s="55" t="s">
        <v>1249</v>
      </c>
      <c r="FL4563" s="55">
        <v>0.3</v>
      </c>
    </row>
    <row r="4564" ht="14.25" customHeight="1" outlineLevel="1" spans="152:168">
      <c r="EV4564" s="55">
        <v>4557</v>
      </c>
      <c r="EW4564" s="55" t="s">
        <v>1566</v>
      </c>
      <c r="EX4564" s="55" t="s">
        <v>1260</v>
      </c>
      <c r="EY4564" s="55">
        <v>12</v>
      </c>
      <c r="EZ4564" s="55">
        <v>0</v>
      </c>
      <c r="FA4564" s="55">
        <v>1994</v>
      </c>
      <c r="FB4564" s="55" t="s">
        <v>1361</v>
      </c>
      <c r="FC4564" s="55" t="s">
        <v>1258</v>
      </c>
      <c r="FD4564" s="55">
        <v>5.25</v>
      </c>
      <c r="FF4564" s="55">
        <v>4557</v>
      </c>
      <c r="FG4564" s="55" t="s">
        <v>1359</v>
      </c>
      <c r="FH4564" s="55" t="s">
        <v>1554</v>
      </c>
      <c r="FI4564" s="55">
        <v>1</v>
      </c>
      <c r="FJ4564" s="55">
        <v>0</v>
      </c>
      <c r="FK4564" s="55" t="s">
        <v>1249</v>
      </c>
      <c r="FL4564" s="55">
        <v>0.3</v>
      </c>
    </row>
    <row r="4565" ht="14.25" customHeight="1" outlineLevel="1" spans="152:168">
      <c r="EV4565" s="55">
        <v>4558</v>
      </c>
      <c r="EW4565" s="55" t="s">
        <v>1566</v>
      </c>
      <c r="EX4565" s="55" t="s">
        <v>1260</v>
      </c>
      <c r="EY4565" s="55">
        <v>12</v>
      </c>
      <c r="EZ4565" s="55">
        <v>1995</v>
      </c>
      <c r="FA4565" s="55">
        <v>2999</v>
      </c>
      <c r="FB4565" s="55" t="s">
        <v>1361</v>
      </c>
      <c r="FC4565" s="55" t="s">
        <v>1258</v>
      </c>
      <c r="FD4565" s="55">
        <v>6</v>
      </c>
      <c r="FF4565" s="55">
        <v>4558</v>
      </c>
      <c r="FG4565" s="55" t="s">
        <v>1359</v>
      </c>
      <c r="FH4565" s="55" t="s">
        <v>1554</v>
      </c>
      <c r="FI4565" s="55">
        <v>1</v>
      </c>
      <c r="FJ4565" s="55">
        <v>1000</v>
      </c>
      <c r="FK4565" s="55" t="s">
        <v>1249</v>
      </c>
      <c r="FL4565" s="55">
        <v>0.3</v>
      </c>
    </row>
    <row r="4566" ht="14.25" customHeight="1" outlineLevel="1" spans="152:168">
      <c r="EV4566" s="55">
        <v>4559</v>
      </c>
      <c r="EW4566" s="55" t="s">
        <v>1566</v>
      </c>
      <c r="EX4566" s="55" t="s">
        <v>1260</v>
      </c>
      <c r="EY4566" s="55">
        <v>2</v>
      </c>
      <c r="EZ4566" s="55">
        <v>0</v>
      </c>
      <c r="FA4566" s="55">
        <v>1994</v>
      </c>
      <c r="FB4566" s="55" t="s">
        <v>1361</v>
      </c>
      <c r="FC4566" s="55" t="s">
        <v>1258</v>
      </c>
      <c r="FD4566" s="55">
        <v>5.5</v>
      </c>
      <c r="FF4566" s="55">
        <v>4559</v>
      </c>
      <c r="FG4566" s="55" t="s">
        <v>1359</v>
      </c>
      <c r="FH4566" s="55" t="s">
        <v>1554</v>
      </c>
      <c r="FI4566" s="55">
        <v>1</v>
      </c>
      <c r="FJ4566" s="55">
        <v>2500</v>
      </c>
      <c r="FK4566" s="55" t="s">
        <v>1249</v>
      </c>
      <c r="FL4566" s="55">
        <v>0.3</v>
      </c>
    </row>
    <row r="4567" ht="14.25" customHeight="1" outlineLevel="1" spans="152:168">
      <c r="EV4567" s="55">
        <v>4560</v>
      </c>
      <c r="EW4567" s="55" t="s">
        <v>1566</v>
      </c>
      <c r="EX4567" s="55" t="s">
        <v>1260</v>
      </c>
      <c r="EY4567" s="55">
        <v>2</v>
      </c>
      <c r="EZ4567" s="55">
        <v>1995</v>
      </c>
      <c r="FA4567" s="55">
        <v>2999</v>
      </c>
      <c r="FB4567" s="55" t="s">
        <v>1361</v>
      </c>
      <c r="FC4567" s="55" t="s">
        <v>1258</v>
      </c>
      <c r="FD4567" s="55">
        <v>6</v>
      </c>
      <c r="FF4567" s="55">
        <v>4560</v>
      </c>
      <c r="FG4567" s="55" t="s">
        <v>1359</v>
      </c>
      <c r="FH4567" s="55" t="s">
        <v>1554</v>
      </c>
      <c r="FI4567" s="55">
        <v>1</v>
      </c>
      <c r="FJ4567" s="55">
        <v>5000</v>
      </c>
      <c r="FK4567" s="55" t="s">
        <v>1249</v>
      </c>
      <c r="FL4567" s="55">
        <v>0.3</v>
      </c>
    </row>
    <row r="4568" ht="14.25" customHeight="1" outlineLevel="1" spans="152:168">
      <c r="EV4568" s="55">
        <v>4561</v>
      </c>
      <c r="EW4568" s="55" t="s">
        <v>1566</v>
      </c>
      <c r="EX4568" s="55" t="s">
        <v>1260</v>
      </c>
      <c r="EY4568" s="55">
        <v>3</v>
      </c>
      <c r="EZ4568" s="55">
        <v>0</v>
      </c>
      <c r="FA4568" s="55">
        <v>1994</v>
      </c>
      <c r="FB4568" s="55" t="s">
        <v>1361</v>
      </c>
      <c r="FC4568" s="55" t="s">
        <v>1258</v>
      </c>
      <c r="FD4568" s="55">
        <v>5.25</v>
      </c>
      <c r="FF4568" s="55">
        <v>4561</v>
      </c>
      <c r="FG4568" s="55" t="s">
        <v>1359</v>
      </c>
      <c r="FH4568" s="55" t="s">
        <v>1554</v>
      </c>
      <c r="FI4568" s="55">
        <v>1</v>
      </c>
      <c r="FJ4568" s="55">
        <v>10000</v>
      </c>
      <c r="FK4568" s="55" t="s">
        <v>1249</v>
      </c>
      <c r="FL4568" s="55">
        <v>0.3</v>
      </c>
    </row>
    <row r="4569" ht="14.25" customHeight="1" outlineLevel="1" spans="152:168">
      <c r="EV4569" s="55">
        <v>4562</v>
      </c>
      <c r="EW4569" s="55" t="s">
        <v>1566</v>
      </c>
      <c r="EX4569" s="55" t="s">
        <v>1260</v>
      </c>
      <c r="EY4569" s="55">
        <v>3</v>
      </c>
      <c r="EZ4569" s="55">
        <v>1995</v>
      </c>
      <c r="FA4569" s="55">
        <v>2999</v>
      </c>
      <c r="FB4569" s="55" t="s">
        <v>1361</v>
      </c>
      <c r="FC4569" s="55" t="s">
        <v>1258</v>
      </c>
      <c r="FD4569" s="55">
        <v>6</v>
      </c>
      <c r="FF4569" s="55">
        <v>4562</v>
      </c>
      <c r="FG4569" s="55" t="s">
        <v>1359</v>
      </c>
      <c r="FH4569" s="55" t="s">
        <v>1554</v>
      </c>
      <c r="FI4569" s="55">
        <v>1</v>
      </c>
      <c r="FJ4569" s="55">
        <v>25000</v>
      </c>
      <c r="FK4569" s="55" t="s">
        <v>1249</v>
      </c>
      <c r="FL4569" s="55">
        <v>0.3</v>
      </c>
    </row>
    <row r="4570" ht="14.25" customHeight="1" outlineLevel="1" spans="152:168">
      <c r="EV4570" s="55">
        <v>4563</v>
      </c>
      <c r="EW4570" s="55" t="s">
        <v>1566</v>
      </c>
      <c r="EX4570" s="55" t="s">
        <v>1260</v>
      </c>
      <c r="EY4570" s="55">
        <v>4</v>
      </c>
      <c r="EZ4570" s="55">
        <v>0</v>
      </c>
      <c r="FA4570" s="55">
        <v>1994</v>
      </c>
      <c r="FB4570" s="55" t="s">
        <v>1361</v>
      </c>
      <c r="FC4570" s="55" t="s">
        <v>1258</v>
      </c>
      <c r="FD4570" s="55">
        <v>5.25</v>
      </c>
      <c r="FF4570" s="55">
        <v>4563</v>
      </c>
      <c r="FG4570" s="55" t="s">
        <v>1359</v>
      </c>
      <c r="FH4570" s="55" t="s">
        <v>1554</v>
      </c>
      <c r="FI4570" s="55">
        <v>1</v>
      </c>
      <c r="FJ4570" s="55">
        <v>50000</v>
      </c>
      <c r="FK4570" s="55" t="s">
        <v>1249</v>
      </c>
      <c r="FL4570" s="55">
        <v>0.3</v>
      </c>
    </row>
    <row r="4571" ht="14.25" customHeight="1" outlineLevel="1" spans="152:168">
      <c r="EV4571" s="55">
        <v>4564</v>
      </c>
      <c r="EW4571" s="55" t="s">
        <v>1566</v>
      </c>
      <c r="EX4571" s="55" t="s">
        <v>1260</v>
      </c>
      <c r="EY4571" s="55">
        <v>4</v>
      </c>
      <c r="EZ4571" s="55">
        <v>1995</v>
      </c>
      <c r="FA4571" s="55">
        <v>2999</v>
      </c>
      <c r="FB4571" s="55" t="s">
        <v>1361</v>
      </c>
      <c r="FC4571" s="55" t="s">
        <v>1258</v>
      </c>
      <c r="FD4571" s="55">
        <v>6</v>
      </c>
      <c r="FF4571" s="55">
        <v>4564</v>
      </c>
      <c r="FG4571" s="55" t="s">
        <v>1359</v>
      </c>
      <c r="FH4571" s="55" t="s">
        <v>1554</v>
      </c>
      <c r="FI4571" s="55">
        <v>1</v>
      </c>
      <c r="FJ4571" s="55">
        <v>80000</v>
      </c>
      <c r="FK4571" s="55" t="s">
        <v>1249</v>
      </c>
      <c r="FL4571" s="55">
        <v>0.3</v>
      </c>
    </row>
    <row r="4572" ht="14.25" customHeight="1" outlineLevel="1" spans="152:168">
      <c r="EV4572" s="55">
        <v>4565</v>
      </c>
      <c r="EW4572" s="55" t="s">
        <v>1566</v>
      </c>
      <c r="EX4572" s="55" t="s">
        <v>1260</v>
      </c>
      <c r="EY4572" s="55">
        <v>5</v>
      </c>
      <c r="EZ4572" s="55">
        <v>0</v>
      </c>
      <c r="FA4572" s="55">
        <v>1994</v>
      </c>
      <c r="FB4572" s="55" t="s">
        <v>1361</v>
      </c>
      <c r="FC4572" s="55" t="s">
        <v>1258</v>
      </c>
      <c r="FD4572" s="55">
        <v>5.25</v>
      </c>
      <c r="FF4572" s="55">
        <v>4565</v>
      </c>
      <c r="FG4572" s="55" t="s">
        <v>1359</v>
      </c>
      <c r="FH4572" s="55" t="s">
        <v>1554</v>
      </c>
      <c r="FI4572" s="55">
        <v>1</v>
      </c>
      <c r="FJ4572" s="55">
        <v>130000</v>
      </c>
      <c r="FK4572" s="55" t="s">
        <v>1249</v>
      </c>
      <c r="FL4572" s="55">
        <v>0.3</v>
      </c>
    </row>
    <row r="4573" ht="14.25" customHeight="1" outlineLevel="1" spans="152:168">
      <c r="EV4573" s="55">
        <v>4566</v>
      </c>
      <c r="EW4573" s="55" t="s">
        <v>1566</v>
      </c>
      <c r="EX4573" s="55" t="s">
        <v>1260</v>
      </c>
      <c r="EY4573" s="55">
        <v>5</v>
      </c>
      <c r="EZ4573" s="55">
        <v>1995</v>
      </c>
      <c r="FA4573" s="55">
        <v>2999</v>
      </c>
      <c r="FB4573" s="55" t="s">
        <v>1361</v>
      </c>
      <c r="FC4573" s="55" t="s">
        <v>1258</v>
      </c>
      <c r="FD4573" s="55">
        <v>6</v>
      </c>
      <c r="FF4573" s="55">
        <v>4566</v>
      </c>
      <c r="FG4573" s="55" t="s">
        <v>1359</v>
      </c>
      <c r="FH4573" s="55" t="s">
        <v>1554</v>
      </c>
      <c r="FI4573" s="55">
        <v>1</v>
      </c>
      <c r="FJ4573" s="55">
        <v>260000</v>
      </c>
      <c r="FK4573" s="55" t="s">
        <v>1249</v>
      </c>
      <c r="FL4573" s="55">
        <v>0.3</v>
      </c>
    </row>
    <row r="4574" ht="14.25" customHeight="1" outlineLevel="1" spans="152:168">
      <c r="EV4574" s="55">
        <v>4567</v>
      </c>
      <c r="EW4574" s="55" t="s">
        <v>1566</v>
      </c>
      <c r="EX4574" s="55" t="s">
        <v>1260</v>
      </c>
      <c r="EY4574" s="55">
        <v>6</v>
      </c>
      <c r="EZ4574" s="55">
        <v>0</v>
      </c>
      <c r="FA4574" s="55">
        <v>1994</v>
      </c>
      <c r="FB4574" s="55" t="s">
        <v>1361</v>
      </c>
      <c r="FC4574" s="55" t="s">
        <v>1258</v>
      </c>
      <c r="FD4574" s="55">
        <v>5.25</v>
      </c>
      <c r="FF4574" s="55">
        <v>4567</v>
      </c>
      <c r="FG4574" s="55" t="s">
        <v>1359</v>
      </c>
      <c r="FH4574" s="55" t="s">
        <v>1554</v>
      </c>
      <c r="FI4574" s="55">
        <v>1</v>
      </c>
      <c r="FJ4574" s="55">
        <v>400000</v>
      </c>
      <c r="FK4574" s="55" t="s">
        <v>1249</v>
      </c>
      <c r="FL4574" s="55">
        <v>0.3</v>
      </c>
    </row>
    <row r="4575" ht="14.25" customHeight="1" outlineLevel="1" spans="152:168">
      <c r="EV4575" s="55">
        <v>4568</v>
      </c>
      <c r="EW4575" s="55" t="s">
        <v>1566</v>
      </c>
      <c r="EX4575" s="55" t="s">
        <v>1260</v>
      </c>
      <c r="EY4575" s="55">
        <v>6</v>
      </c>
      <c r="EZ4575" s="55">
        <v>1995</v>
      </c>
      <c r="FA4575" s="55">
        <v>2999</v>
      </c>
      <c r="FB4575" s="55" t="s">
        <v>1361</v>
      </c>
      <c r="FC4575" s="55" t="s">
        <v>1258</v>
      </c>
      <c r="FD4575" s="55">
        <v>6</v>
      </c>
      <c r="FF4575" s="55">
        <v>4568</v>
      </c>
      <c r="FG4575" s="55" t="s">
        <v>1359</v>
      </c>
      <c r="FH4575" s="55" t="s">
        <v>1554</v>
      </c>
      <c r="FI4575" s="55">
        <v>1</v>
      </c>
      <c r="FJ4575" s="55">
        <v>530000</v>
      </c>
      <c r="FK4575" s="55" t="s">
        <v>1249</v>
      </c>
      <c r="FL4575" s="55">
        <v>0.3</v>
      </c>
    </row>
    <row r="4576" ht="14.25" customHeight="1" outlineLevel="1" spans="152:168">
      <c r="EV4576" s="55">
        <v>4569</v>
      </c>
      <c r="EW4576" s="55" t="s">
        <v>1566</v>
      </c>
      <c r="EX4576" s="55" t="s">
        <v>1260</v>
      </c>
      <c r="EY4576" s="55">
        <v>7</v>
      </c>
      <c r="EZ4576" s="55">
        <v>0</v>
      </c>
      <c r="FA4576" s="55">
        <v>1994</v>
      </c>
      <c r="FB4576" s="55" t="s">
        <v>1361</v>
      </c>
      <c r="FC4576" s="55" t="s">
        <v>1258</v>
      </c>
      <c r="FD4576" s="55">
        <v>5.25</v>
      </c>
      <c r="FF4576" s="55">
        <v>4569</v>
      </c>
      <c r="FG4576" s="55" t="s">
        <v>1359</v>
      </c>
      <c r="FH4576" s="55" t="s">
        <v>1554</v>
      </c>
      <c r="FI4576" s="55">
        <v>1</v>
      </c>
      <c r="FJ4576" s="55">
        <v>540000</v>
      </c>
      <c r="FK4576" s="55" t="s">
        <v>1249</v>
      </c>
      <c r="FL4576" s="55">
        <v>0.3</v>
      </c>
    </row>
    <row r="4577" ht="14.25" customHeight="1" outlineLevel="1" spans="152:168">
      <c r="EV4577" s="55">
        <v>4570</v>
      </c>
      <c r="EW4577" s="55" t="s">
        <v>1566</v>
      </c>
      <c r="EX4577" s="55" t="s">
        <v>1260</v>
      </c>
      <c r="EY4577" s="55">
        <v>7</v>
      </c>
      <c r="EZ4577" s="55">
        <v>1995</v>
      </c>
      <c r="FA4577" s="55">
        <v>2999</v>
      </c>
      <c r="FB4577" s="55" t="s">
        <v>1361</v>
      </c>
      <c r="FC4577" s="55" t="s">
        <v>1258</v>
      </c>
      <c r="FD4577" s="55">
        <v>6</v>
      </c>
      <c r="FF4577" s="55">
        <v>4570</v>
      </c>
      <c r="FG4577" s="55" t="s">
        <v>1359</v>
      </c>
      <c r="FH4577" s="55" t="s">
        <v>1595</v>
      </c>
      <c r="FI4577" s="55">
        <v>1</v>
      </c>
      <c r="FJ4577" s="55">
        <v>0</v>
      </c>
      <c r="FK4577" s="55" t="s">
        <v>1249</v>
      </c>
      <c r="FL4577" s="55">
        <v>0.3</v>
      </c>
    </row>
    <row r="4578" ht="14.25" customHeight="1" outlineLevel="1" spans="152:168">
      <c r="EV4578" s="55">
        <v>4571</v>
      </c>
      <c r="EW4578" s="55" t="s">
        <v>1566</v>
      </c>
      <c r="EX4578" s="55" t="s">
        <v>1260</v>
      </c>
      <c r="EY4578" s="55">
        <v>8</v>
      </c>
      <c r="EZ4578" s="55">
        <v>0</v>
      </c>
      <c r="FA4578" s="55">
        <v>1994</v>
      </c>
      <c r="FB4578" s="55" t="s">
        <v>1361</v>
      </c>
      <c r="FC4578" s="55" t="s">
        <v>1258</v>
      </c>
      <c r="FD4578" s="55">
        <v>5.25</v>
      </c>
      <c r="FF4578" s="55">
        <v>4571</v>
      </c>
      <c r="FG4578" s="55" t="s">
        <v>1359</v>
      </c>
      <c r="FH4578" s="55" t="s">
        <v>1595</v>
      </c>
      <c r="FI4578" s="55">
        <v>1</v>
      </c>
      <c r="FJ4578" s="55">
        <v>1000</v>
      </c>
      <c r="FK4578" s="55" t="s">
        <v>1249</v>
      </c>
      <c r="FL4578" s="55">
        <v>0.3</v>
      </c>
    </row>
    <row r="4579" ht="14.25" customHeight="1" outlineLevel="1" spans="152:168">
      <c r="EV4579" s="55">
        <v>4572</v>
      </c>
      <c r="EW4579" s="55" t="s">
        <v>1566</v>
      </c>
      <c r="EX4579" s="55" t="s">
        <v>1260</v>
      </c>
      <c r="EY4579" s="55">
        <v>8</v>
      </c>
      <c r="EZ4579" s="55">
        <v>1995</v>
      </c>
      <c r="FA4579" s="55">
        <v>2999</v>
      </c>
      <c r="FB4579" s="55" t="s">
        <v>1361</v>
      </c>
      <c r="FC4579" s="55" t="s">
        <v>1258</v>
      </c>
      <c r="FD4579" s="55">
        <v>6</v>
      </c>
      <c r="FF4579" s="55">
        <v>4572</v>
      </c>
      <c r="FG4579" s="55" t="s">
        <v>1359</v>
      </c>
      <c r="FH4579" s="55" t="s">
        <v>1595</v>
      </c>
      <c r="FI4579" s="55">
        <v>1</v>
      </c>
      <c r="FJ4579" s="55">
        <v>2500</v>
      </c>
      <c r="FK4579" s="55" t="s">
        <v>1249</v>
      </c>
      <c r="FL4579" s="55">
        <v>0.3</v>
      </c>
    </row>
    <row r="4580" ht="14.25" customHeight="1" outlineLevel="1" spans="152:168">
      <c r="EV4580" s="55">
        <v>4573</v>
      </c>
      <c r="EW4580" s="55" t="s">
        <v>1566</v>
      </c>
      <c r="EX4580" s="55" t="s">
        <v>1260</v>
      </c>
      <c r="EY4580" s="55">
        <v>9</v>
      </c>
      <c r="EZ4580" s="55">
        <v>0</v>
      </c>
      <c r="FA4580" s="55">
        <v>1994</v>
      </c>
      <c r="FB4580" s="55" t="s">
        <v>1361</v>
      </c>
      <c r="FC4580" s="55" t="s">
        <v>1258</v>
      </c>
      <c r="FD4580" s="55">
        <v>5.25</v>
      </c>
      <c r="FF4580" s="55">
        <v>4573</v>
      </c>
      <c r="FG4580" s="55" t="s">
        <v>1359</v>
      </c>
      <c r="FH4580" s="55" t="s">
        <v>1595</v>
      </c>
      <c r="FI4580" s="55">
        <v>1</v>
      </c>
      <c r="FJ4580" s="55">
        <v>5000</v>
      </c>
      <c r="FK4580" s="55" t="s">
        <v>1249</v>
      </c>
      <c r="FL4580" s="55">
        <v>0.3</v>
      </c>
    </row>
    <row r="4581" ht="14.25" customHeight="1" outlineLevel="1" spans="152:168">
      <c r="EV4581" s="55">
        <v>4574</v>
      </c>
      <c r="EW4581" s="55" t="s">
        <v>1566</v>
      </c>
      <c r="EX4581" s="55" t="s">
        <v>1260</v>
      </c>
      <c r="EY4581" s="55">
        <v>9</v>
      </c>
      <c r="EZ4581" s="55">
        <v>1995</v>
      </c>
      <c r="FA4581" s="55">
        <v>2999</v>
      </c>
      <c r="FB4581" s="55" t="s">
        <v>1361</v>
      </c>
      <c r="FC4581" s="55" t="s">
        <v>1258</v>
      </c>
      <c r="FD4581" s="55">
        <v>6</v>
      </c>
      <c r="FF4581" s="55">
        <v>4574</v>
      </c>
      <c r="FG4581" s="55" t="s">
        <v>1359</v>
      </c>
      <c r="FH4581" s="55" t="s">
        <v>1595</v>
      </c>
      <c r="FI4581" s="55">
        <v>1</v>
      </c>
      <c r="FJ4581" s="55">
        <v>10000</v>
      </c>
      <c r="FK4581" s="55" t="s">
        <v>1249</v>
      </c>
      <c r="FL4581" s="55">
        <v>0.3</v>
      </c>
    </row>
    <row r="4582" ht="14.25" customHeight="1" outlineLevel="1" spans="152:168">
      <c r="EV4582" s="55">
        <v>4575</v>
      </c>
      <c r="EW4582" s="55" t="s">
        <v>1566</v>
      </c>
      <c r="EX4582" s="55" t="s">
        <v>1738</v>
      </c>
      <c r="EY4582" s="55">
        <v>1</v>
      </c>
      <c r="EZ4582" s="55">
        <v>0</v>
      </c>
      <c r="FA4582" s="55">
        <v>1994</v>
      </c>
      <c r="FB4582" s="55" t="s">
        <v>1361</v>
      </c>
      <c r="FC4582" s="55" t="s">
        <v>1258</v>
      </c>
      <c r="FD4582" s="55">
        <v>5.5</v>
      </c>
      <c r="FF4582" s="55">
        <v>4575</v>
      </c>
      <c r="FG4582" s="55" t="s">
        <v>1359</v>
      </c>
      <c r="FH4582" s="55" t="s">
        <v>1595</v>
      </c>
      <c r="FI4582" s="55">
        <v>1</v>
      </c>
      <c r="FJ4582" s="55">
        <v>25000</v>
      </c>
      <c r="FK4582" s="55" t="s">
        <v>1249</v>
      </c>
      <c r="FL4582" s="55">
        <v>0.3</v>
      </c>
    </row>
    <row r="4583" ht="14.25" customHeight="1" outlineLevel="1" spans="152:168">
      <c r="EV4583" s="55">
        <v>4576</v>
      </c>
      <c r="EW4583" s="55" t="s">
        <v>1566</v>
      </c>
      <c r="EX4583" s="55" t="s">
        <v>1738</v>
      </c>
      <c r="EY4583" s="55">
        <v>1</v>
      </c>
      <c r="EZ4583" s="55">
        <v>1995</v>
      </c>
      <c r="FA4583" s="55">
        <v>2999</v>
      </c>
      <c r="FB4583" s="55" t="s">
        <v>1361</v>
      </c>
      <c r="FC4583" s="55" t="s">
        <v>1258</v>
      </c>
      <c r="FD4583" s="55">
        <v>6</v>
      </c>
      <c r="FF4583" s="55">
        <v>4576</v>
      </c>
      <c r="FG4583" s="55" t="s">
        <v>1359</v>
      </c>
      <c r="FH4583" s="55" t="s">
        <v>1595</v>
      </c>
      <c r="FI4583" s="55">
        <v>1</v>
      </c>
      <c r="FJ4583" s="55">
        <v>50000</v>
      </c>
      <c r="FK4583" s="55" t="s">
        <v>1249</v>
      </c>
      <c r="FL4583" s="55">
        <v>0.3</v>
      </c>
    </row>
    <row r="4584" ht="14.25" customHeight="1" outlineLevel="1" spans="152:168">
      <c r="EV4584" s="55">
        <v>4577</v>
      </c>
      <c r="EW4584" s="55" t="s">
        <v>1566</v>
      </c>
      <c r="EX4584" s="55" t="s">
        <v>1738</v>
      </c>
      <c r="EY4584" s="55">
        <v>2</v>
      </c>
      <c r="EZ4584" s="55">
        <v>0</v>
      </c>
      <c r="FA4584" s="55">
        <v>1994</v>
      </c>
      <c r="FB4584" s="55" t="s">
        <v>1361</v>
      </c>
      <c r="FC4584" s="55" t="s">
        <v>1258</v>
      </c>
      <c r="FD4584" s="55">
        <v>5.5</v>
      </c>
      <c r="FF4584" s="55">
        <v>4577</v>
      </c>
      <c r="FG4584" s="55" t="s">
        <v>1359</v>
      </c>
      <c r="FH4584" s="55" t="s">
        <v>1595</v>
      </c>
      <c r="FI4584" s="55">
        <v>1</v>
      </c>
      <c r="FJ4584" s="55">
        <v>80000</v>
      </c>
      <c r="FK4584" s="55" t="s">
        <v>1249</v>
      </c>
      <c r="FL4584" s="55">
        <v>0.3</v>
      </c>
    </row>
    <row r="4585" ht="14.25" customHeight="1" outlineLevel="1" spans="152:168">
      <c r="EV4585" s="55">
        <v>4578</v>
      </c>
      <c r="EW4585" s="55" t="s">
        <v>1566</v>
      </c>
      <c r="EX4585" s="55" t="s">
        <v>1738</v>
      </c>
      <c r="EY4585" s="55">
        <v>2</v>
      </c>
      <c r="EZ4585" s="55">
        <v>1995</v>
      </c>
      <c r="FA4585" s="55">
        <v>2999</v>
      </c>
      <c r="FB4585" s="55" t="s">
        <v>1361</v>
      </c>
      <c r="FC4585" s="55" t="s">
        <v>1258</v>
      </c>
      <c r="FD4585" s="55">
        <v>6</v>
      </c>
      <c r="FF4585" s="55">
        <v>4578</v>
      </c>
      <c r="FG4585" s="55" t="s">
        <v>1359</v>
      </c>
      <c r="FH4585" s="55" t="s">
        <v>1595</v>
      </c>
      <c r="FI4585" s="55">
        <v>1</v>
      </c>
      <c r="FJ4585" s="55">
        <v>130000</v>
      </c>
      <c r="FK4585" s="55" t="s">
        <v>1249</v>
      </c>
      <c r="FL4585" s="55">
        <v>0.3</v>
      </c>
    </row>
    <row r="4586" ht="14.25" customHeight="1" outlineLevel="1" spans="152:168">
      <c r="EV4586" s="55">
        <v>4579</v>
      </c>
      <c r="EW4586" s="55" t="s">
        <v>1566</v>
      </c>
      <c r="EX4586" s="55" t="s">
        <v>2016</v>
      </c>
      <c r="EY4586" s="55">
        <v>1</v>
      </c>
      <c r="EZ4586" s="55">
        <v>0</v>
      </c>
      <c r="FA4586" s="55">
        <v>1994</v>
      </c>
      <c r="FB4586" s="55" t="s">
        <v>1361</v>
      </c>
      <c r="FC4586" s="55" t="s">
        <v>1258</v>
      </c>
      <c r="FD4586" s="55">
        <v>2.5</v>
      </c>
      <c r="FF4586" s="55">
        <v>4579</v>
      </c>
      <c r="FG4586" s="55" t="s">
        <v>1359</v>
      </c>
      <c r="FH4586" s="55" t="s">
        <v>1595</v>
      </c>
      <c r="FI4586" s="55">
        <v>1</v>
      </c>
      <c r="FJ4586" s="55">
        <v>260000</v>
      </c>
      <c r="FK4586" s="55" t="s">
        <v>1249</v>
      </c>
      <c r="FL4586" s="55">
        <v>0.3</v>
      </c>
    </row>
    <row r="4587" ht="14.25" customHeight="1" outlineLevel="1" spans="152:168">
      <c r="EV4587" s="55">
        <v>4580</v>
      </c>
      <c r="EW4587" s="55" t="s">
        <v>1566</v>
      </c>
      <c r="EX4587" s="55" t="s">
        <v>2016</v>
      </c>
      <c r="EY4587" s="55">
        <v>1</v>
      </c>
      <c r="EZ4587" s="55">
        <v>1995</v>
      </c>
      <c r="FA4587" s="55">
        <v>2999</v>
      </c>
      <c r="FB4587" s="55" t="s">
        <v>1361</v>
      </c>
      <c r="FC4587" s="55" t="s">
        <v>1258</v>
      </c>
      <c r="FD4587" s="55">
        <v>2.5</v>
      </c>
      <c r="FF4587" s="55">
        <v>4580</v>
      </c>
      <c r="FG4587" s="55" t="s">
        <v>1359</v>
      </c>
      <c r="FH4587" s="55" t="s">
        <v>1595</v>
      </c>
      <c r="FI4587" s="55">
        <v>1</v>
      </c>
      <c r="FJ4587" s="55">
        <v>400000</v>
      </c>
      <c r="FK4587" s="55" t="s">
        <v>1249</v>
      </c>
      <c r="FL4587" s="55">
        <v>0.3</v>
      </c>
    </row>
    <row r="4588" ht="14.25" customHeight="1" outlineLevel="1" spans="152:168">
      <c r="EV4588" s="55">
        <v>4581</v>
      </c>
      <c r="EW4588" s="55" t="s">
        <v>1566</v>
      </c>
      <c r="EX4588" s="55" t="s">
        <v>2016</v>
      </c>
      <c r="EY4588" s="55">
        <v>10</v>
      </c>
      <c r="EZ4588" s="55">
        <v>0</v>
      </c>
      <c r="FA4588" s="55">
        <v>1994</v>
      </c>
      <c r="FB4588" s="55" t="s">
        <v>1361</v>
      </c>
      <c r="FC4588" s="55" t="s">
        <v>1258</v>
      </c>
      <c r="FD4588" s="55">
        <v>3.5</v>
      </c>
      <c r="FF4588" s="55">
        <v>4581</v>
      </c>
      <c r="FG4588" s="55" t="s">
        <v>1359</v>
      </c>
      <c r="FH4588" s="55" t="s">
        <v>1595</v>
      </c>
      <c r="FI4588" s="55">
        <v>1</v>
      </c>
      <c r="FJ4588" s="55">
        <v>530000</v>
      </c>
      <c r="FK4588" s="55" t="s">
        <v>1249</v>
      </c>
      <c r="FL4588" s="55">
        <v>0.3</v>
      </c>
    </row>
    <row r="4589" ht="14.25" customHeight="1" outlineLevel="1" spans="152:168">
      <c r="EV4589" s="55">
        <v>4582</v>
      </c>
      <c r="EW4589" s="55" t="s">
        <v>1566</v>
      </c>
      <c r="EX4589" s="55" t="s">
        <v>2016</v>
      </c>
      <c r="EY4589" s="55">
        <v>10</v>
      </c>
      <c r="EZ4589" s="55">
        <v>1995</v>
      </c>
      <c r="FA4589" s="55">
        <v>2999</v>
      </c>
      <c r="FB4589" s="55" t="s">
        <v>1361</v>
      </c>
      <c r="FC4589" s="55" t="s">
        <v>1258</v>
      </c>
      <c r="FD4589" s="55">
        <v>3.5</v>
      </c>
      <c r="FF4589" s="55">
        <v>4582</v>
      </c>
      <c r="FG4589" s="55" t="s">
        <v>1359</v>
      </c>
      <c r="FH4589" s="55" t="s">
        <v>1595</v>
      </c>
      <c r="FI4589" s="55">
        <v>1</v>
      </c>
      <c r="FJ4589" s="55">
        <v>540000</v>
      </c>
      <c r="FK4589" s="55" t="s">
        <v>1249</v>
      </c>
      <c r="FL4589" s="55">
        <v>0.3</v>
      </c>
    </row>
    <row r="4590" ht="14.25" customHeight="1" outlineLevel="1" spans="152:168">
      <c r="EV4590" s="55">
        <v>4583</v>
      </c>
      <c r="EW4590" s="55" t="s">
        <v>1566</v>
      </c>
      <c r="EX4590" s="55" t="s">
        <v>2016</v>
      </c>
      <c r="EY4590" s="55">
        <v>2</v>
      </c>
      <c r="EZ4590" s="55">
        <v>0</v>
      </c>
      <c r="FA4590" s="55">
        <v>1994</v>
      </c>
      <c r="FB4590" s="55" t="s">
        <v>1361</v>
      </c>
      <c r="FC4590" s="55" t="s">
        <v>1258</v>
      </c>
      <c r="FD4590" s="55">
        <v>2.5</v>
      </c>
      <c r="FF4590" s="55">
        <v>4583</v>
      </c>
      <c r="FG4590" s="55" t="s">
        <v>1359</v>
      </c>
      <c r="FH4590" s="55" t="s">
        <v>1595</v>
      </c>
      <c r="FI4590" s="55">
        <v>2</v>
      </c>
      <c r="FJ4590" s="55">
        <v>0</v>
      </c>
      <c r="FK4590" s="55" t="s">
        <v>1249</v>
      </c>
      <c r="FL4590" s="55">
        <v>0.3</v>
      </c>
    </row>
    <row r="4591" ht="14.25" customHeight="1" outlineLevel="1" spans="152:168">
      <c r="EV4591" s="55">
        <v>4584</v>
      </c>
      <c r="EW4591" s="55" t="s">
        <v>1566</v>
      </c>
      <c r="EX4591" s="55" t="s">
        <v>2016</v>
      </c>
      <c r="EY4591" s="55">
        <v>2</v>
      </c>
      <c r="EZ4591" s="55">
        <v>1995</v>
      </c>
      <c r="FA4591" s="55">
        <v>2999</v>
      </c>
      <c r="FB4591" s="55" t="s">
        <v>1361</v>
      </c>
      <c r="FC4591" s="55" t="s">
        <v>1258</v>
      </c>
      <c r="FD4591" s="55">
        <v>2.5</v>
      </c>
      <c r="FF4591" s="55">
        <v>4584</v>
      </c>
      <c r="FG4591" s="55" t="s">
        <v>1359</v>
      </c>
      <c r="FH4591" s="55" t="s">
        <v>1595</v>
      </c>
      <c r="FI4591" s="55">
        <v>2</v>
      </c>
      <c r="FJ4591" s="55">
        <v>1000</v>
      </c>
      <c r="FK4591" s="55" t="s">
        <v>1249</v>
      </c>
      <c r="FL4591" s="55">
        <v>0.3</v>
      </c>
    </row>
    <row r="4592" ht="14.25" customHeight="1" outlineLevel="1" spans="152:168">
      <c r="EV4592" s="55">
        <v>4585</v>
      </c>
      <c r="EW4592" s="55" t="s">
        <v>1566</v>
      </c>
      <c r="EX4592" s="55" t="s">
        <v>2016</v>
      </c>
      <c r="EY4592" s="55">
        <v>5</v>
      </c>
      <c r="EZ4592" s="55">
        <v>0</v>
      </c>
      <c r="FA4592" s="55">
        <v>1994</v>
      </c>
      <c r="FB4592" s="55" t="s">
        <v>1361</v>
      </c>
      <c r="FC4592" s="55" t="s">
        <v>1258</v>
      </c>
      <c r="FD4592" s="55">
        <v>3.5</v>
      </c>
      <c r="FF4592" s="55">
        <v>4585</v>
      </c>
      <c r="FG4592" s="55" t="s">
        <v>1359</v>
      </c>
      <c r="FH4592" s="55" t="s">
        <v>1595</v>
      </c>
      <c r="FI4592" s="55">
        <v>2</v>
      </c>
      <c r="FJ4592" s="55">
        <v>2500</v>
      </c>
      <c r="FK4592" s="55" t="s">
        <v>1249</v>
      </c>
      <c r="FL4592" s="55">
        <v>0.3</v>
      </c>
    </row>
    <row r="4593" ht="14.25" customHeight="1" outlineLevel="1" spans="152:168">
      <c r="EV4593" s="55">
        <v>4586</v>
      </c>
      <c r="EW4593" s="55" t="s">
        <v>1566</v>
      </c>
      <c r="EX4593" s="55" t="s">
        <v>2016</v>
      </c>
      <c r="EY4593" s="55">
        <v>5</v>
      </c>
      <c r="EZ4593" s="55">
        <v>1995</v>
      </c>
      <c r="FA4593" s="55">
        <v>2999</v>
      </c>
      <c r="FB4593" s="55" t="s">
        <v>1361</v>
      </c>
      <c r="FC4593" s="55" t="s">
        <v>1258</v>
      </c>
      <c r="FD4593" s="55">
        <v>3.5</v>
      </c>
      <c r="FF4593" s="55">
        <v>4586</v>
      </c>
      <c r="FG4593" s="55" t="s">
        <v>1359</v>
      </c>
      <c r="FH4593" s="55" t="s">
        <v>1595</v>
      </c>
      <c r="FI4593" s="55">
        <v>2</v>
      </c>
      <c r="FJ4593" s="55">
        <v>5000</v>
      </c>
      <c r="FK4593" s="55" t="s">
        <v>1249</v>
      </c>
      <c r="FL4593" s="55">
        <v>0.3</v>
      </c>
    </row>
    <row r="4594" ht="14.25" customHeight="1" outlineLevel="1" spans="152:168">
      <c r="EV4594" s="55">
        <v>4587</v>
      </c>
      <c r="EW4594" s="55" t="s">
        <v>1566</v>
      </c>
      <c r="EX4594" s="55" t="s">
        <v>2016</v>
      </c>
      <c r="EY4594" s="55">
        <v>6</v>
      </c>
      <c r="EZ4594" s="55">
        <v>0</v>
      </c>
      <c r="FA4594" s="55">
        <v>1994</v>
      </c>
      <c r="FB4594" s="55" t="s">
        <v>1361</v>
      </c>
      <c r="FC4594" s="55" t="s">
        <v>1258</v>
      </c>
      <c r="FD4594" s="55">
        <v>4</v>
      </c>
      <c r="FF4594" s="55">
        <v>4587</v>
      </c>
      <c r="FG4594" s="55" t="s">
        <v>1359</v>
      </c>
      <c r="FH4594" s="55" t="s">
        <v>1595</v>
      </c>
      <c r="FI4594" s="55">
        <v>2</v>
      </c>
      <c r="FJ4594" s="55">
        <v>10000</v>
      </c>
      <c r="FK4594" s="55" t="s">
        <v>1249</v>
      </c>
      <c r="FL4594" s="55">
        <v>0.3</v>
      </c>
    </row>
    <row r="4595" ht="14.25" customHeight="1" outlineLevel="1" spans="152:168">
      <c r="EV4595" s="55">
        <v>4588</v>
      </c>
      <c r="EW4595" s="55" t="s">
        <v>1566</v>
      </c>
      <c r="EX4595" s="55" t="s">
        <v>2016</v>
      </c>
      <c r="EY4595" s="55">
        <v>6</v>
      </c>
      <c r="EZ4595" s="55">
        <v>1995</v>
      </c>
      <c r="FA4595" s="55">
        <v>2999</v>
      </c>
      <c r="FB4595" s="55" t="s">
        <v>1361</v>
      </c>
      <c r="FC4595" s="55" t="s">
        <v>1258</v>
      </c>
      <c r="FD4595" s="55">
        <v>4</v>
      </c>
      <c r="FF4595" s="55">
        <v>4588</v>
      </c>
      <c r="FG4595" s="55" t="s">
        <v>1359</v>
      </c>
      <c r="FH4595" s="55" t="s">
        <v>1595</v>
      </c>
      <c r="FI4595" s="55">
        <v>2</v>
      </c>
      <c r="FJ4595" s="55">
        <v>25000</v>
      </c>
      <c r="FK4595" s="55" t="s">
        <v>1249</v>
      </c>
      <c r="FL4595" s="55">
        <v>0.3</v>
      </c>
    </row>
    <row r="4596" ht="14.25" customHeight="1" outlineLevel="1" spans="152:168">
      <c r="EV4596" s="55">
        <v>4589</v>
      </c>
      <c r="EW4596" s="55" t="s">
        <v>1566</v>
      </c>
      <c r="EX4596" s="55" t="s">
        <v>2016</v>
      </c>
      <c r="EY4596" s="55">
        <v>7</v>
      </c>
      <c r="EZ4596" s="55">
        <v>0</v>
      </c>
      <c r="FA4596" s="55">
        <v>1994</v>
      </c>
      <c r="FB4596" s="55" t="s">
        <v>1361</v>
      </c>
      <c r="FC4596" s="55" t="s">
        <v>1258</v>
      </c>
      <c r="FD4596" s="55">
        <v>3.5</v>
      </c>
      <c r="FF4596" s="55">
        <v>4589</v>
      </c>
      <c r="FG4596" s="55" t="s">
        <v>1359</v>
      </c>
      <c r="FH4596" s="55" t="s">
        <v>1595</v>
      </c>
      <c r="FI4596" s="55">
        <v>2</v>
      </c>
      <c r="FJ4596" s="55">
        <v>50000</v>
      </c>
      <c r="FK4596" s="55" t="s">
        <v>1249</v>
      </c>
      <c r="FL4596" s="55">
        <v>0.3</v>
      </c>
    </row>
    <row r="4597" ht="14.25" customHeight="1" outlineLevel="1" spans="152:168">
      <c r="EV4597" s="55">
        <v>4590</v>
      </c>
      <c r="EW4597" s="55" t="s">
        <v>1566</v>
      </c>
      <c r="EX4597" s="55" t="s">
        <v>2016</v>
      </c>
      <c r="EY4597" s="55">
        <v>7</v>
      </c>
      <c r="EZ4597" s="55">
        <v>1995</v>
      </c>
      <c r="FA4597" s="55">
        <v>2999</v>
      </c>
      <c r="FB4597" s="55" t="s">
        <v>1361</v>
      </c>
      <c r="FC4597" s="55" t="s">
        <v>1258</v>
      </c>
      <c r="FD4597" s="55">
        <v>3.5</v>
      </c>
      <c r="FF4597" s="55">
        <v>4590</v>
      </c>
      <c r="FG4597" s="55" t="s">
        <v>1359</v>
      </c>
      <c r="FH4597" s="55" t="s">
        <v>1595</v>
      </c>
      <c r="FI4597" s="55">
        <v>2</v>
      </c>
      <c r="FJ4597" s="55">
        <v>80000</v>
      </c>
      <c r="FK4597" s="55" t="s">
        <v>1249</v>
      </c>
      <c r="FL4597" s="55">
        <v>0.3</v>
      </c>
    </row>
    <row r="4598" ht="14.25" customHeight="1" outlineLevel="1" spans="152:168">
      <c r="EV4598" s="55">
        <v>4591</v>
      </c>
      <c r="EW4598" s="55" t="s">
        <v>1566</v>
      </c>
      <c r="EX4598" s="55" t="s">
        <v>2016</v>
      </c>
      <c r="EY4598" s="55">
        <v>8</v>
      </c>
      <c r="EZ4598" s="55">
        <v>0</v>
      </c>
      <c r="FA4598" s="55">
        <v>1994</v>
      </c>
      <c r="FB4598" s="55" t="s">
        <v>1361</v>
      </c>
      <c r="FC4598" s="55" t="s">
        <v>1258</v>
      </c>
      <c r="FD4598" s="55">
        <v>4</v>
      </c>
      <c r="FF4598" s="55">
        <v>4591</v>
      </c>
      <c r="FG4598" s="55" t="s">
        <v>1359</v>
      </c>
      <c r="FH4598" s="55" t="s">
        <v>1595</v>
      </c>
      <c r="FI4598" s="55">
        <v>2</v>
      </c>
      <c r="FJ4598" s="55">
        <v>130000</v>
      </c>
      <c r="FK4598" s="55" t="s">
        <v>1249</v>
      </c>
      <c r="FL4598" s="55">
        <v>0.3</v>
      </c>
    </row>
    <row r="4599" ht="14.25" customHeight="1" outlineLevel="1" spans="152:168">
      <c r="EV4599" s="55">
        <v>4592</v>
      </c>
      <c r="EW4599" s="55" t="s">
        <v>1566</v>
      </c>
      <c r="EX4599" s="55" t="s">
        <v>2016</v>
      </c>
      <c r="EY4599" s="55">
        <v>8</v>
      </c>
      <c r="EZ4599" s="55">
        <v>1995</v>
      </c>
      <c r="FA4599" s="55">
        <v>2999</v>
      </c>
      <c r="FB4599" s="55" t="s">
        <v>1361</v>
      </c>
      <c r="FC4599" s="55" t="s">
        <v>1258</v>
      </c>
      <c r="FD4599" s="55">
        <v>4</v>
      </c>
      <c r="FF4599" s="55">
        <v>4592</v>
      </c>
      <c r="FG4599" s="55" t="s">
        <v>1359</v>
      </c>
      <c r="FH4599" s="55" t="s">
        <v>1595</v>
      </c>
      <c r="FI4599" s="55">
        <v>2</v>
      </c>
      <c r="FJ4599" s="55">
        <v>260000</v>
      </c>
      <c r="FK4599" s="55" t="s">
        <v>1249</v>
      </c>
      <c r="FL4599" s="55">
        <v>0.3</v>
      </c>
    </row>
    <row r="4600" ht="14.25" customHeight="1" outlineLevel="1" spans="152:168">
      <c r="EV4600" s="55">
        <v>4593</v>
      </c>
      <c r="EW4600" s="55" t="s">
        <v>1566</v>
      </c>
      <c r="EX4600" s="55" t="s">
        <v>2016</v>
      </c>
      <c r="EY4600" s="55">
        <v>9</v>
      </c>
      <c r="EZ4600" s="55">
        <v>0</v>
      </c>
      <c r="FA4600" s="55">
        <v>1994</v>
      </c>
      <c r="FB4600" s="55" t="s">
        <v>1361</v>
      </c>
      <c r="FC4600" s="55" t="s">
        <v>1258</v>
      </c>
      <c r="FD4600" s="55">
        <v>4.5</v>
      </c>
      <c r="FF4600" s="55">
        <v>4593</v>
      </c>
      <c r="FG4600" s="55" t="s">
        <v>1359</v>
      </c>
      <c r="FH4600" s="55" t="s">
        <v>1595</v>
      </c>
      <c r="FI4600" s="55">
        <v>2</v>
      </c>
      <c r="FJ4600" s="55">
        <v>400000</v>
      </c>
      <c r="FK4600" s="55" t="s">
        <v>1249</v>
      </c>
      <c r="FL4600" s="55">
        <v>0.3</v>
      </c>
    </row>
    <row r="4601" ht="14.25" customHeight="1" outlineLevel="1" spans="152:168">
      <c r="EV4601" s="55">
        <v>4594</v>
      </c>
      <c r="EW4601" s="55" t="s">
        <v>1566</v>
      </c>
      <c r="EX4601" s="55" t="s">
        <v>2016</v>
      </c>
      <c r="EY4601" s="55">
        <v>9</v>
      </c>
      <c r="EZ4601" s="55">
        <v>1995</v>
      </c>
      <c r="FA4601" s="55">
        <v>2999</v>
      </c>
      <c r="FB4601" s="55" t="s">
        <v>1361</v>
      </c>
      <c r="FC4601" s="55" t="s">
        <v>1258</v>
      </c>
      <c r="FD4601" s="55">
        <v>4.5</v>
      </c>
      <c r="FF4601" s="55">
        <v>4594</v>
      </c>
      <c r="FG4601" s="55" t="s">
        <v>1359</v>
      </c>
      <c r="FH4601" s="55" t="s">
        <v>1595</v>
      </c>
      <c r="FI4601" s="55">
        <v>2</v>
      </c>
      <c r="FJ4601" s="55">
        <v>530000</v>
      </c>
      <c r="FK4601" s="55" t="s">
        <v>1249</v>
      </c>
      <c r="FL4601" s="55">
        <v>0.3</v>
      </c>
    </row>
    <row r="4602" ht="14.25" customHeight="1" outlineLevel="1" spans="152:168">
      <c r="EV4602" s="55">
        <v>4595</v>
      </c>
      <c r="EW4602" s="55" t="s">
        <v>1566</v>
      </c>
      <c r="EX4602" s="55" t="s">
        <v>1263</v>
      </c>
      <c r="EY4602" s="55">
        <v>1</v>
      </c>
      <c r="EZ4602" s="55">
        <v>0</v>
      </c>
      <c r="FA4602" s="55">
        <v>1994</v>
      </c>
      <c r="FB4602" s="55" t="s">
        <v>1361</v>
      </c>
      <c r="FC4602" s="55" t="s">
        <v>1258</v>
      </c>
      <c r="FD4602" s="55">
        <v>5.25</v>
      </c>
      <c r="FF4602" s="55">
        <v>4595</v>
      </c>
      <c r="FG4602" s="55" t="s">
        <v>1359</v>
      </c>
      <c r="FH4602" s="55" t="s">
        <v>1595</v>
      </c>
      <c r="FI4602" s="55">
        <v>2</v>
      </c>
      <c r="FJ4602" s="55">
        <v>540000</v>
      </c>
      <c r="FK4602" s="55" t="s">
        <v>1249</v>
      </c>
      <c r="FL4602" s="55">
        <v>0.3</v>
      </c>
    </row>
    <row r="4603" ht="14.25" customHeight="1" outlineLevel="1" spans="152:168">
      <c r="EV4603" s="55">
        <v>4596</v>
      </c>
      <c r="EW4603" s="55" t="s">
        <v>1566</v>
      </c>
      <c r="EX4603" s="55" t="s">
        <v>1263</v>
      </c>
      <c r="EY4603" s="55">
        <v>1</v>
      </c>
      <c r="EZ4603" s="55">
        <v>1995</v>
      </c>
      <c r="FA4603" s="55">
        <v>2999</v>
      </c>
      <c r="FB4603" s="55" t="s">
        <v>1361</v>
      </c>
      <c r="FC4603" s="55" t="s">
        <v>1258</v>
      </c>
      <c r="FD4603" s="55">
        <v>6</v>
      </c>
      <c r="FF4603" s="55">
        <v>4596</v>
      </c>
      <c r="FG4603" s="55" t="s">
        <v>1359</v>
      </c>
      <c r="FH4603" s="55" t="s">
        <v>1595</v>
      </c>
      <c r="FI4603" s="55">
        <v>3</v>
      </c>
      <c r="FJ4603" s="55">
        <v>0</v>
      </c>
      <c r="FK4603" s="55" t="s">
        <v>1249</v>
      </c>
      <c r="FL4603" s="55">
        <v>0.3</v>
      </c>
    </row>
    <row r="4604" ht="14.25" customHeight="1" outlineLevel="1" spans="152:168">
      <c r="EV4604" s="55">
        <v>4597</v>
      </c>
      <c r="EW4604" s="55" t="s">
        <v>1566</v>
      </c>
      <c r="EX4604" s="55" t="s">
        <v>1263</v>
      </c>
      <c r="EY4604" s="55">
        <v>10</v>
      </c>
      <c r="EZ4604" s="55">
        <v>0</v>
      </c>
      <c r="FA4604" s="55">
        <v>1994</v>
      </c>
      <c r="FB4604" s="55" t="s">
        <v>1361</v>
      </c>
      <c r="FC4604" s="55" t="s">
        <v>1258</v>
      </c>
      <c r="FD4604" s="55">
        <v>6</v>
      </c>
      <c r="FF4604" s="55">
        <v>4597</v>
      </c>
      <c r="FG4604" s="55" t="s">
        <v>1359</v>
      </c>
      <c r="FH4604" s="55" t="s">
        <v>1595</v>
      </c>
      <c r="FI4604" s="55">
        <v>3</v>
      </c>
      <c r="FJ4604" s="55">
        <v>1000</v>
      </c>
      <c r="FK4604" s="55" t="s">
        <v>1249</v>
      </c>
      <c r="FL4604" s="55">
        <v>0.3</v>
      </c>
    </row>
    <row r="4605" ht="14.25" customHeight="1" outlineLevel="1" spans="152:168">
      <c r="EV4605" s="55">
        <v>4598</v>
      </c>
      <c r="EW4605" s="55" t="s">
        <v>1566</v>
      </c>
      <c r="EX4605" s="55" t="s">
        <v>1263</v>
      </c>
      <c r="EY4605" s="55">
        <v>10</v>
      </c>
      <c r="EZ4605" s="55">
        <v>1995</v>
      </c>
      <c r="FA4605" s="55">
        <v>2999</v>
      </c>
      <c r="FB4605" s="55" t="s">
        <v>1361</v>
      </c>
      <c r="FC4605" s="55" t="s">
        <v>1258</v>
      </c>
      <c r="FD4605" s="55">
        <v>6</v>
      </c>
      <c r="FF4605" s="55">
        <v>4598</v>
      </c>
      <c r="FG4605" s="55" t="s">
        <v>1359</v>
      </c>
      <c r="FH4605" s="55" t="s">
        <v>1595</v>
      </c>
      <c r="FI4605" s="55">
        <v>3</v>
      </c>
      <c r="FJ4605" s="55">
        <v>2500</v>
      </c>
      <c r="FK4605" s="55" t="s">
        <v>1249</v>
      </c>
      <c r="FL4605" s="55">
        <v>0.3</v>
      </c>
    </row>
    <row r="4606" ht="14.25" customHeight="1" outlineLevel="1" spans="152:168">
      <c r="EV4606" s="55">
        <v>4599</v>
      </c>
      <c r="EW4606" s="55" t="s">
        <v>1566</v>
      </c>
      <c r="EX4606" s="55" t="s">
        <v>1263</v>
      </c>
      <c r="EY4606" s="55">
        <v>11</v>
      </c>
      <c r="EZ4606" s="55">
        <v>0</v>
      </c>
      <c r="FA4606" s="55">
        <v>1994</v>
      </c>
      <c r="FB4606" s="55" t="s">
        <v>1361</v>
      </c>
      <c r="FC4606" s="55" t="s">
        <v>1258</v>
      </c>
      <c r="FD4606" s="55">
        <v>6</v>
      </c>
      <c r="FF4606" s="55">
        <v>4599</v>
      </c>
      <c r="FG4606" s="55" t="s">
        <v>1359</v>
      </c>
      <c r="FH4606" s="55" t="s">
        <v>1595</v>
      </c>
      <c r="FI4606" s="55">
        <v>3</v>
      </c>
      <c r="FJ4606" s="55">
        <v>5000</v>
      </c>
      <c r="FK4606" s="55" t="s">
        <v>1249</v>
      </c>
      <c r="FL4606" s="55">
        <v>0.3</v>
      </c>
    </row>
    <row r="4607" ht="14.25" customHeight="1" outlineLevel="1" spans="152:168">
      <c r="EV4607" s="55">
        <v>4600</v>
      </c>
      <c r="EW4607" s="55" t="s">
        <v>1566</v>
      </c>
      <c r="EX4607" s="55" t="s">
        <v>1263</v>
      </c>
      <c r="EY4607" s="55">
        <v>11</v>
      </c>
      <c r="EZ4607" s="55">
        <v>1995</v>
      </c>
      <c r="FA4607" s="55">
        <v>2999</v>
      </c>
      <c r="FB4607" s="55" t="s">
        <v>1361</v>
      </c>
      <c r="FC4607" s="55" t="s">
        <v>1258</v>
      </c>
      <c r="FD4607" s="55">
        <v>6</v>
      </c>
      <c r="FF4607" s="55">
        <v>4600</v>
      </c>
      <c r="FG4607" s="55" t="s">
        <v>1359</v>
      </c>
      <c r="FH4607" s="55" t="s">
        <v>1595</v>
      </c>
      <c r="FI4607" s="55">
        <v>3</v>
      </c>
      <c r="FJ4607" s="55">
        <v>10000</v>
      </c>
      <c r="FK4607" s="55" t="s">
        <v>1249</v>
      </c>
      <c r="FL4607" s="55">
        <v>0.3</v>
      </c>
    </row>
    <row r="4608" ht="14.25" customHeight="1" outlineLevel="1" spans="152:168">
      <c r="EV4608" s="55">
        <v>4601</v>
      </c>
      <c r="EW4608" s="55" t="s">
        <v>1566</v>
      </c>
      <c r="EX4608" s="55" t="s">
        <v>1263</v>
      </c>
      <c r="EY4608" s="55">
        <v>12</v>
      </c>
      <c r="EZ4608" s="55">
        <v>0</v>
      </c>
      <c r="FA4608" s="55">
        <v>1994</v>
      </c>
      <c r="FB4608" s="55" t="s">
        <v>1361</v>
      </c>
      <c r="FC4608" s="55" t="s">
        <v>1258</v>
      </c>
      <c r="FD4608" s="55">
        <v>6</v>
      </c>
      <c r="FF4608" s="55">
        <v>4601</v>
      </c>
      <c r="FG4608" s="55" t="s">
        <v>1359</v>
      </c>
      <c r="FH4608" s="55" t="s">
        <v>1595</v>
      </c>
      <c r="FI4608" s="55">
        <v>3</v>
      </c>
      <c r="FJ4608" s="55">
        <v>25000</v>
      </c>
      <c r="FK4608" s="55" t="s">
        <v>1249</v>
      </c>
      <c r="FL4608" s="55">
        <v>0.3</v>
      </c>
    </row>
    <row r="4609" ht="14.25" customHeight="1" outlineLevel="1" spans="152:168">
      <c r="EV4609" s="55">
        <v>4602</v>
      </c>
      <c r="EW4609" s="55" t="s">
        <v>1566</v>
      </c>
      <c r="EX4609" s="55" t="s">
        <v>1263</v>
      </c>
      <c r="EY4609" s="55">
        <v>12</v>
      </c>
      <c r="EZ4609" s="55">
        <v>1995</v>
      </c>
      <c r="FA4609" s="55">
        <v>2999</v>
      </c>
      <c r="FB4609" s="55" t="s">
        <v>1361</v>
      </c>
      <c r="FC4609" s="55" t="s">
        <v>1258</v>
      </c>
      <c r="FD4609" s="55">
        <v>6</v>
      </c>
      <c r="FF4609" s="55">
        <v>4602</v>
      </c>
      <c r="FG4609" s="55" t="s">
        <v>1359</v>
      </c>
      <c r="FH4609" s="55" t="s">
        <v>1595</v>
      </c>
      <c r="FI4609" s="55">
        <v>3</v>
      </c>
      <c r="FJ4609" s="55">
        <v>50000</v>
      </c>
      <c r="FK4609" s="55" t="s">
        <v>1249</v>
      </c>
      <c r="FL4609" s="55">
        <v>0.3</v>
      </c>
    </row>
    <row r="4610" ht="14.25" customHeight="1" outlineLevel="1" spans="152:168">
      <c r="EV4610" s="55">
        <v>4603</v>
      </c>
      <c r="EW4610" s="55" t="s">
        <v>1566</v>
      </c>
      <c r="EX4610" s="55" t="s">
        <v>1263</v>
      </c>
      <c r="EY4610" s="55">
        <v>13</v>
      </c>
      <c r="EZ4610" s="55">
        <v>0</v>
      </c>
      <c r="FA4610" s="55">
        <v>1994</v>
      </c>
      <c r="FB4610" s="55" t="s">
        <v>1361</v>
      </c>
      <c r="FC4610" s="55" t="s">
        <v>1258</v>
      </c>
      <c r="FD4610" s="55">
        <v>6</v>
      </c>
      <c r="FF4610" s="55">
        <v>4603</v>
      </c>
      <c r="FG4610" s="55" t="s">
        <v>1359</v>
      </c>
      <c r="FH4610" s="55" t="s">
        <v>1595</v>
      </c>
      <c r="FI4610" s="55">
        <v>3</v>
      </c>
      <c r="FJ4610" s="55">
        <v>80000</v>
      </c>
      <c r="FK4610" s="55" t="s">
        <v>1249</v>
      </c>
      <c r="FL4610" s="55">
        <v>0.3</v>
      </c>
    </row>
    <row r="4611" ht="14.25" customHeight="1" outlineLevel="1" spans="152:168">
      <c r="EV4611" s="55">
        <v>4604</v>
      </c>
      <c r="EW4611" s="55" t="s">
        <v>1566</v>
      </c>
      <c r="EX4611" s="55" t="s">
        <v>1263</v>
      </c>
      <c r="EY4611" s="55">
        <v>13</v>
      </c>
      <c r="EZ4611" s="55">
        <v>1995</v>
      </c>
      <c r="FA4611" s="55">
        <v>2999</v>
      </c>
      <c r="FB4611" s="55" t="s">
        <v>1361</v>
      </c>
      <c r="FC4611" s="55" t="s">
        <v>1258</v>
      </c>
      <c r="FD4611" s="55">
        <v>6</v>
      </c>
      <c r="FF4611" s="55">
        <v>4604</v>
      </c>
      <c r="FG4611" s="55" t="s">
        <v>1359</v>
      </c>
      <c r="FH4611" s="55" t="s">
        <v>1595</v>
      </c>
      <c r="FI4611" s="55">
        <v>3</v>
      </c>
      <c r="FJ4611" s="55">
        <v>130000</v>
      </c>
      <c r="FK4611" s="55" t="s">
        <v>1249</v>
      </c>
      <c r="FL4611" s="55">
        <v>0.3</v>
      </c>
    </row>
    <row r="4612" ht="14.25" customHeight="1" outlineLevel="1" spans="152:168">
      <c r="EV4612" s="55">
        <v>4605</v>
      </c>
      <c r="EW4612" s="55" t="s">
        <v>1566</v>
      </c>
      <c r="EX4612" s="55" t="s">
        <v>1263</v>
      </c>
      <c r="EY4612" s="55">
        <v>14</v>
      </c>
      <c r="EZ4612" s="55">
        <v>0</v>
      </c>
      <c r="FA4612" s="55">
        <v>1994</v>
      </c>
      <c r="FB4612" s="55" t="s">
        <v>1361</v>
      </c>
      <c r="FC4612" s="55" t="s">
        <v>1258</v>
      </c>
      <c r="FD4612" s="55">
        <v>8</v>
      </c>
      <c r="FF4612" s="55">
        <v>4605</v>
      </c>
      <c r="FG4612" s="55" t="s">
        <v>1359</v>
      </c>
      <c r="FH4612" s="55" t="s">
        <v>1595</v>
      </c>
      <c r="FI4612" s="55">
        <v>3</v>
      </c>
      <c r="FJ4612" s="55">
        <v>260000</v>
      </c>
      <c r="FK4612" s="55" t="s">
        <v>1249</v>
      </c>
      <c r="FL4612" s="55">
        <v>0.3</v>
      </c>
    </row>
    <row r="4613" ht="14.25" customHeight="1" outlineLevel="1" spans="152:168">
      <c r="EV4613" s="55">
        <v>4606</v>
      </c>
      <c r="EW4613" s="55" t="s">
        <v>1566</v>
      </c>
      <c r="EX4613" s="55" t="s">
        <v>1263</v>
      </c>
      <c r="EY4613" s="55">
        <v>14</v>
      </c>
      <c r="EZ4613" s="55">
        <v>1995</v>
      </c>
      <c r="FA4613" s="55">
        <v>2999</v>
      </c>
      <c r="FB4613" s="55" t="s">
        <v>1361</v>
      </c>
      <c r="FC4613" s="55" t="s">
        <v>1258</v>
      </c>
      <c r="FD4613" s="55">
        <v>8</v>
      </c>
      <c r="FF4613" s="55">
        <v>4606</v>
      </c>
      <c r="FG4613" s="55" t="s">
        <v>1359</v>
      </c>
      <c r="FH4613" s="55" t="s">
        <v>1595</v>
      </c>
      <c r="FI4613" s="55">
        <v>3</v>
      </c>
      <c r="FJ4613" s="55">
        <v>400000</v>
      </c>
      <c r="FK4613" s="55" t="s">
        <v>1249</v>
      </c>
      <c r="FL4613" s="55">
        <v>0.3</v>
      </c>
    </row>
    <row r="4614" ht="14.25" customHeight="1" outlineLevel="1" spans="152:168">
      <c r="EV4614" s="55">
        <v>4607</v>
      </c>
      <c r="EW4614" s="55" t="s">
        <v>1566</v>
      </c>
      <c r="EX4614" s="55" t="s">
        <v>1263</v>
      </c>
      <c r="EY4614" s="55">
        <v>2</v>
      </c>
      <c r="EZ4614" s="55">
        <v>0</v>
      </c>
      <c r="FA4614" s="55">
        <v>1994</v>
      </c>
      <c r="FB4614" s="55" t="s">
        <v>1361</v>
      </c>
      <c r="FC4614" s="55" t="s">
        <v>1258</v>
      </c>
      <c r="FD4614" s="55">
        <v>5.25</v>
      </c>
      <c r="FF4614" s="55">
        <v>4607</v>
      </c>
      <c r="FG4614" s="55" t="s">
        <v>1359</v>
      </c>
      <c r="FH4614" s="55" t="s">
        <v>1595</v>
      </c>
      <c r="FI4614" s="55">
        <v>3</v>
      </c>
      <c r="FJ4614" s="55">
        <v>530000</v>
      </c>
      <c r="FK4614" s="55" t="s">
        <v>1249</v>
      </c>
      <c r="FL4614" s="55">
        <v>0.3</v>
      </c>
    </row>
    <row r="4615" ht="14.25" customHeight="1" outlineLevel="1" spans="152:168">
      <c r="EV4615" s="55">
        <v>4608</v>
      </c>
      <c r="EW4615" s="55" t="s">
        <v>1566</v>
      </c>
      <c r="EX4615" s="55" t="s">
        <v>1263</v>
      </c>
      <c r="EY4615" s="55">
        <v>2</v>
      </c>
      <c r="EZ4615" s="55">
        <v>1995</v>
      </c>
      <c r="FA4615" s="55">
        <v>2999</v>
      </c>
      <c r="FB4615" s="55" t="s">
        <v>1361</v>
      </c>
      <c r="FC4615" s="55" t="s">
        <v>1258</v>
      </c>
      <c r="FD4615" s="55">
        <v>6</v>
      </c>
      <c r="FF4615" s="55">
        <v>4608</v>
      </c>
      <c r="FG4615" s="55" t="s">
        <v>1359</v>
      </c>
      <c r="FH4615" s="55" t="s">
        <v>1595</v>
      </c>
      <c r="FI4615" s="55">
        <v>3</v>
      </c>
      <c r="FJ4615" s="55">
        <v>540000</v>
      </c>
      <c r="FK4615" s="55" t="s">
        <v>1249</v>
      </c>
      <c r="FL4615" s="55">
        <v>0.3</v>
      </c>
    </row>
    <row r="4616" ht="14.25" customHeight="1" outlineLevel="1" spans="152:168">
      <c r="EV4616" s="55">
        <v>4609</v>
      </c>
      <c r="EW4616" s="55" t="s">
        <v>1566</v>
      </c>
      <c r="EX4616" s="55" t="s">
        <v>1263</v>
      </c>
      <c r="EY4616" s="55">
        <v>3</v>
      </c>
      <c r="EZ4616" s="55">
        <v>0</v>
      </c>
      <c r="FA4616" s="55">
        <v>1994</v>
      </c>
      <c r="FB4616" s="55" t="s">
        <v>1361</v>
      </c>
      <c r="FC4616" s="55" t="s">
        <v>1258</v>
      </c>
      <c r="FD4616" s="55">
        <v>5.25</v>
      </c>
      <c r="FF4616" s="55">
        <v>4609</v>
      </c>
      <c r="FG4616" s="55" t="s">
        <v>1359</v>
      </c>
      <c r="FH4616" s="55" t="s">
        <v>1595</v>
      </c>
      <c r="FI4616" s="55">
        <v>4</v>
      </c>
      <c r="FJ4616" s="55">
        <v>0</v>
      </c>
      <c r="FK4616" s="55" t="s">
        <v>1249</v>
      </c>
      <c r="FL4616" s="55">
        <v>0.3</v>
      </c>
    </row>
    <row r="4617" ht="14.25" customHeight="1" outlineLevel="1" spans="152:168">
      <c r="EV4617" s="55">
        <v>4610</v>
      </c>
      <c r="EW4617" s="55" t="s">
        <v>1566</v>
      </c>
      <c r="EX4617" s="55" t="s">
        <v>1263</v>
      </c>
      <c r="EY4617" s="55">
        <v>3</v>
      </c>
      <c r="EZ4617" s="55">
        <v>1995</v>
      </c>
      <c r="FA4617" s="55">
        <v>2999</v>
      </c>
      <c r="FB4617" s="55" t="s">
        <v>1361</v>
      </c>
      <c r="FC4617" s="55" t="s">
        <v>1258</v>
      </c>
      <c r="FD4617" s="55">
        <v>6</v>
      </c>
      <c r="FF4617" s="55">
        <v>4610</v>
      </c>
      <c r="FG4617" s="55" t="s">
        <v>1359</v>
      </c>
      <c r="FH4617" s="55" t="s">
        <v>1595</v>
      </c>
      <c r="FI4617" s="55">
        <v>4</v>
      </c>
      <c r="FJ4617" s="55">
        <v>1000</v>
      </c>
      <c r="FK4617" s="55" t="s">
        <v>1249</v>
      </c>
      <c r="FL4617" s="55">
        <v>0.3</v>
      </c>
    </row>
    <row r="4618" ht="14.25" customHeight="1" outlineLevel="1" spans="152:168">
      <c r="EV4618" s="55">
        <v>4611</v>
      </c>
      <c r="EW4618" s="55" t="s">
        <v>1566</v>
      </c>
      <c r="EX4618" s="55" t="s">
        <v>1263</v>
      </c>
      <c r="EY4618" s="55">
        <v>4</v>
      </c>
      <c r="EZ4618" s="55">
        <v>0</v>
      </c>
      <c r="FA4618" s="55">
        <v>1994</v>
      </c>
      <c r="FB4618" s="55" t="s">
        <v>1361</v>
      </c>
      <c r="FC4618" s="55" t="s">
        <v>1258</v>
      </c>
      <c r="FD4618" s="55">
        <v>5.25</v>
      </c>
      <c r="FF4618" s="55">
        <v>4611</v>
      </c>
      <c r="FG4618" s="55" t="s">
        <v>1359</v>
      </c>
      <c r="FH4618" s="55" t="s">
        <v>1595</v>
      </c>
      <c r="FI4618" s="55">
        <v>4</v>
      </c>
      <c r="FJ4618" s="55">
        <v>2500</v>
      </c>
      <c r="FK4618" s="55" t="s">
        <v>1249</v>
      </c>
      <c r="FL4618" s="55">
        <v>0.3</v>
      </c>
    </row>
    <row r="4619" ht="14.25" customHeight="1" outlineLevel="1" spans="152:168">
      <c r="EV4619" s="55">
        <v>4612</v>
      </c>
      <c r="EW4619" s="55" t="s">
        <v>1566</v>
      </c>
      <c r="EX4619" s="55" t="s">
        <v>1263</v>
      </c>
      <c r="EY4619" s="55">
        <v>4</v>
      </c>
      <c r="EZ4619" s="55">
        <v>1995</v>
      </c>
      <c r="FA4619" s="55">
        <v>2999</v>
      </c>
      <c r="FB4619" s="55" t="s">
        <v>1361</v>
      </c>
      <c r="FC4619" s="55" t="s">
        <v>1258</v>
      </c>
      <c r="FD4619" s="55">
        <v>6</v>
      </c>
      <c r="FF4619" s="55">
        <v>4612</v>
      </c>
      <c r="FG4619" s="55" t="s">
        <v>1359</v>
      </c>
      <c r="FH4619" s="55" t="s">
        <v>1595</v>
      </c>
      <c r="FI4619" s="55">
        <v>4</v>
      </c>
      <c r="FJ4619" s="55">
        <v>5000</v>
      </c>
      <c r="FK4619" s="55" t="s">
        <v>1249</v>
      </c>
      <c r="FL4619" s="55">
        <v>0.3</v>
      </c>
    </row>
    <row r="4620" ht="14.25" customHeight="1" outlineLevel="1" spans="152:168">
      <c r="EV4620" s="55">
        <v>4613</v>
      </c>
      <c r="EW4620" s="55" t="s">
        <v>1566</v>
      </c>
      <c r="EX4620" s="55" t="s">
        <v>1263</v>
      </c>
      <c r="EY4620" s="55">
        <v>5</v>
      </c>
      <c r="EZ4620" s="55">
        <v>0</v>
      </c>
      <c r="FA4620" s="55">
        <v>1994</v>
      </c>
      <c r="FB4620" s="55" t="s">
        <v>1361</v>
      </c>
      <c r="FC4620" s="55" t="s">
        <v>1258</v>
      </c>
      <c r="FD4620" s="55">
        <v>5.25</v>
      </c>
      <c r="FF4620" s="55">
        <v>4613</v>
      </c>
      <c r="FG4620" s="55" t="s">
        <v>1359</v>
      </c>
      <c r="FH4620" s="55" t="s">
        <v>1595</v>
      </c>
      <c r="FI4620" s="55">
        <v>4</v>
      </c>
      <c r="FJ4620" s="55">
        <v>10000</v>
      </c>
      <c r="FK4620" s="55" t="s">
        <v>1249</v>
      </c>
      <c r="FL4620" s="55">
        <v>0.3</v>
      </c>
    </row>
    <row r="4621" ht="14.25" customHeight="1" outlineLevel="1" spans="152:168">
      <c r="EV4621" s="55">
        <v>4614</v>
      </c>
      <c r="EW4621" s="55" t="s">
        <v>1566</v>
      </c>
      <c r="EX4621" s="55" t="s">
        <v>1263</v>
      </c>
      <c r="EY4621" s="55">
        <v>5</v>
      </c>
      <c r="EZ4621" s="55">
        <v>1995</v>
      </c>
      <c r="FA4621" s="55">
        <v>2999</v>
      </c>
      <c r="FB4621" s="55" t="s">
        <v>1361</v>
      </c>
      <c r="FC4621" s="55" t="s">
        <v>1258</v>
      </c>
      <c r="FD4621" s="55">
        <v>6</v>
      </c>
      <c r="FF4621" s="55">
        <v>4614</v>
      </c>
      <c r="FG4621" s="55" t="s">
        <v>1359</v>
      </c>
      <c r="FH4621" s="55" t="s">
        <v>1595</v>
      </c>
      <c r="FI4621" s="55">
        <v>4</v>
      </c>
      <c r="FJ4621" s="55">
        <v>25000</v>
      </c>
      <c r="FK4621" s="55" t="s">
        <v>1249</v>
      </c>
      <c r="FL4621" s="55">
        <v>0.3</v>
      </c>
    </row>
    <row r="4622" ht="14.25" customHeight="1" outlineLevel="1" spans="152:168">
      <c r="EV4622" s="55">
        <v>4615</v>
      </c>
      <c r="EW4622" s="55" t="s">
        <v>1566</v>
      </c>
      <c r="EX4622" s="55" t="s">
        <v>1263</v>
      </c>
      <c r="EY4622" s="55">
        <v>6</v>
      </c>
      <c r="EZ4622" s="55">
        <v>0</v>
      </c>
      <c r="FA4622" s="55">
        <v>1994</v>
      </c>
      <c r="FB4622" s="55" t="s">
        <v>1361</v>
      </c>
      <c r="FC4622" s="55" t="s">
        <v>1258</v>
      </c>
      <c r="FD4622" s="55">
        <v>5.25</v>
      </c>
      <c r="FF4622" s="55">
        <v>4615</v>
      </c>
      <c r="FG4622" s="55" t="s">
        <v>1359</v>
      </c>
      <c r="FH4622" s="55" t="s">
        <v>1595</v>
      </c>
      <c r="FI4622" s="55">
        <v>4</v>
      </c>
      <c r="FJ4622" s="55">
        <v>50000</v>
      </c>
      <c r="FK4622" s="55" t="s">
        <v>1249</v>
      </c>
      <c r="FL4622" s="55">
        <v>0.3</v>
      </c>
    </row>
    <row r="4623" ht="14.25" customHeight="1" outlineLevel="1" spans="152:168">
      <c r="EV4623" s="55">
        <v>4616</v>
      </c>
      <c r="EW4623" s="55" t="s">
        <v>1566</v>
      </c>
      <c r="EX4623" s="55" t="s">
        <v>1263</v>
      </c>
      <c r="EY4623" s="55">
        <v>6</v>
      </c>
      <c r="EZ4623" s="55">
        <v>1995</v>
      </c>
      <c r="FA4623" s="55">
        <v>2999</v>
      </c>
      <c r="FB4623" s="55" t="s">
        <v>1361</v>
      </c>
      <c r="FC4623" s="55" t="s">
        <v>1258</v>
      </c>
      <c r="FD4623" s="55">
        <v>6</v>
      </c>
      <c r="FF4623" s="55">
        <v>4616</v>
      </c>
      <c r="FG4623" s="55" t="s">
        <v>1359</v>
      </c>
      <c r="FH4623" s="55" t="s">
        <v>1595</v>
      </c>
      <c r="FI4623" s="55">
        <v>4</v>
      </c>
      <c r="FJ4623" s="55">
        <v>80000</v>
      </c>
      <c r="FK4623" s="55" t="s">
        <v>1249</v>
      </c>
      <c r="FL4623" s="55">
        <v>0.3</v>
      </c>
    </row>
    <row r="4624" ht="14.25" customHeight="1" outlineLevel="1" spans="152:168">
      <c r="EV4624" s="55">
        <v>4617</v>
      </c>
      <c r="EW4624" s="55" t="s">
        <v>1566</v>
      </c>
      <c r="EX4624" s="55" t="s">
        <v>1263</v>
      </c>
      <c r="EY4624" s="55">
        <v>9</v>
      </c>
      <c r="EZ4624" s="55">
        <v>0</v>
      </c>
      <c r="FA4624" s="55">
        <v>1994</v>
      </c>
      <c r="FB4624" s="55" t="s">
        <v>1361</v>
      </c>
      <c r="FC4624" s="55" t="s">
        <v>1258</v>
      </c>
      <c r="FD4624" s="55">
        <v>6</v>
      </c>
      <c r="FF4624" s="55">
        <v>4617</v>
      </c>
      <c r="FG4624" s="55" t="s">
        <v>1359</v>
      </c>
      <c r="FH4624" s="55" t="s">
        <v>1595</v>
      </c>
      <c r="FI4624" s="55">
        <v>4</v>
      </c>
      <c r="FJ4624" s="55">
        <v>130000</v>
      </c>
      <c r="FK4624" s="55" t="s">
        <v>1249</v>
      </c>
      <c r="FL4624" s="55">
        <v>0.3</v>
      </c>
    </row>
    <row r="4625" ht="14.25" customHeight="1" outlineLevel="1" spans="152:168">
      <c r="EV4625" s="55">
        <v>4618</v>
      </c>
      <c r="EW4625" s="55" t="s">
        <v>1566</v>
      </c>
      <c r="EX4625" s="55" t="s">
        <v>1263</v>
      </c>
      <c r="EY4625" s="55">
        <v>9</v>
      </c>
      <c r="EZ4625" s="55">
        <v>1995</v>
      </c>
      <c r="FA4625" s="55">
        <v>2999</v>
      </c>
      <c r="FB4625" s="55" t="s">
        <v>1361</v>
      </c>
      <c r="FC4625" s="55" t="s">
        <v>1258</v>
      </c>
      <c r="FD4625" s="55">
        <v>6</v>
      </c>
      <c r="FF4625" s="55">
        <v>4618</v>
      </c>
      <c r="FG4625" s="55" t="s">
        <v>1359</v>
      </c>
      <c r="FH4625" s="55" t="s">
        <v>1595</v>
      </c>
      <c r="FI4625" s="55">
        <v>4</v>
      </c>
      <c r="FJ4625" s="55">
        <v>260000</v>
      </c>
      <c r="FK4625" s="55" t="s">
        <v>1249</v>
      </c>
      <c r="FL4625" s="55">
        <v>0.3</v>
      </c>
    </row>
    <row r="4626" ht="14.25" customHeight="1" outlineLevel="1" spans="152:168">
      <c r="EV4626" s="55">
        <v>4619</v>
      </c>
      <c r="EW4626" s="55" t="s">
        <v>1678</v>
      </c>
      <c r="EX4626" s="55" t="s">
        <v>1260</v>
      </c>
      <c r="EY4626" s="55">
        <v>10</v>
      </c>
      <c r="EZ4626" s="55">
        <v>0</v>
      </c>
      <c r="FA4626" s="55">
        <v>1994</v>
      </c>
      <c r="FB4626" s="55" t="s">
        <v>1361</v>
      </c>
      <c r="FC4626" s="55" t="s">
        <v>1258</v>
      </c>
      <c r="FD4626" s="55">
        <v>5.25</v>
      </c>
      <c r="FF4626" s="55">
        <v>4619</v>
      </c>
      <c r="FG4626" s="55" t="s">
        <v>1359</v>
      </c>
      <c r="FH4626" s="55" t="s">
        <v>1595</v>
      </c>
      <c r="FI4626" s="55">
        <v>4</v>
      </c>
      <c r="FJ4626" s="55">
        <v>400000</v>
      </c>
      <c r="FK4626" s="55" t="s">
        <v>1249</v>
      </c>
      <c r="FL4626" s="55">
        <v>0.3</v>
      </c>
    </row>
    <row r="4627" ht="14.25" customHeight="1" outlineLevel="1" spans="152:168">
      <c r="EV4627" s="55">
        <v>4620</v>
      </c>
      <c r="EW4627" s="55" t="s">
        <v>1678</v>
      </c>
      <c r="EX4627" s="55" t="s">
        <v>1260</v>
      </c>
      <c r="EY4627" s="55">
        <v>10</v>
      </c>
      <c r="EZ4627" s="55">
        <v>1995</v>
      </c>
      <c r="FA4627" s="55">
        <v>2999</v>
      </c>
      <c r="FB4627" s="55" t="s">
        <v>1361</v>
      </c>
      <c r="FC4627" s="55" t="s">
        <v>1258</v>
      </c>
      <c r="FD4627" s="55">
        <v>6</v>
      </c>
      <c r="FF4627" s="55">
        <v>4620</v>
      </c>
      <c r="FG4627" s="55" t="s">
        <v>1359</v>
      </c>
      <c r="FH4627" s="55" t="s">
        <v>1595</v>
      </c>
      <c r="FI4627" s="55">
        <v>4</v>
      </c>
      <c r="FJ4627" s="55">
        <v>530000</v>
      </c>
      <c r="FK4627" s="55" t="s">
        <v>1249</v>
      </c>
      <c r="FL4627" s="55">
        <v>0.3</v>
      </c>
    </row>
    <row r="4628" ht="14.25" customHeight="1" outlineLevel="1" spans="152:168">
      <c r="EV4628" s="55">
        <v>4621</v>
      </c>
      <c r="EW4628" s="55" t="s">
        <v>1678</v>
      </c>
      <c r="EX4628" s="55" t="s">
        <v>1260</v>
      </c>
      <c r="EY4628" s="55">
        <v>11</v>
      </c>
      <c r="EZ4628" s="55">
        <v>0</v>
      </c>
      <c r="FA4628" s="55">
        <v>1994</v>
      </c>
      <c r="FB4628" s="55" t="s">
        <v>1361</v>
      </c>
      <c r="FC4628" s="55" t="s">
        <v>1258</v>
      </c>
      <c r="FD4628" s="55">
        <v>5.25</v>
      </c>
      <c r="FF4628" s="55">
        <v>4621</v>
      </c>
      <c r="FG4628" s="55" t="s">
        <v>1359</v>
      </c>
      <c r="FH4628" s="55" t="s">
        <v>1595</v>
      </c>
      <c r="FI4628" s="55">
        <v>4</v>
      </c>
      <c r="FJ4628" s="55">
        <v>540000</v>
      </c>
      <c r="FK4628" s="55" t="s">
        <v>1249</v>
      </c>
      <c r="FL4628" s="55">
        <v>0.3</v>
      </c>
    </row>
    <row r="4629" ht="14.25" customHeight="1" outlineLevel="1" spans="152:168">
      <c r="EV4629" s="55">
        <v>4622</v>
      </c>
      <c r="EW4629" s="55" t="s">
        <v>1678</v>
      </c>
      <c r="EX4629" s="55" t="s">
        <v>1260</v>
      </c>
      <c r="EY4629" s="55">
        <v>11</v>
      </c>
      <c r="EZ4629" s="55">
        <v>1995</v>
      </c>
      <c r="FA4629" s="55">
        <v>2999</v>
      </c>
      <c r="FB4629" s="55" t="s">
        <v>1361</v>
      </c>
      <c r="FC4629" s="55" t="s">
        <v>1258</v>
      </c>
      <c r="FD4629" s="55">
        <v>6</v>
      </c>
      <c r="FF4629" s="55">
        <v>4622</v>
      </c>
      <c r="FG4629" s="55" t="s">
        <v>1359</v>
      </c>
      <c r="FH4629" s="55" t="s">
        <v>1531</v>
      </c>
      <c r="FI4629" s="55">
        <v>1</v>
      </c>
      <c r="FJ4629" s="55">
        <v>0</v>
      </c>
      <c r="FK4629" s="55" t="s">
        <v>1249</v>
      </c>
      <c r="FL4629" s="55">
        <v>0.3</v>
      </c>
    </row>
    <row r="4630" ht="14.25" customHeight="1" outlineLevel="1" spans="152:168">
      <c r="EV4630" s="55">
        <v>4623</v>
      </c>
      <c r="EW4630" s="55" t="s">
        <v>1678</v>
      </c>
      <c r="EX4630" s="55" t="s">
        <v>1260</v>
      </c>
      <c r="EY4630" s="55">
        <v>12</v>
      </c>
      <c r="EZ4630" s="55">
        <v>0</v>
      </c>
      <c r="FA4630" s="55">
        <v>1994</v>
      </c>
      <c r="FB4630" s="55" t="s">
        <v>1361</v>
      </c>
      <c r="FC4630" s="55" t="s">
        <v>1258</v>
      </c>
      <c r="FD4630" s="55">
        <v>5.25</v>
      </c>
      <c r="FF4630" s="55">
        <v>4623</v>
      </c>
      <c r="FG4630" s="55" t="s">
        <v>1359</v>
      </c>
      <c r="FH4630" s="55" t="s">
        <v>1531</v>
      </c>
      <c r="FI4630" s="55">
        <v>1</v>
      </c>
      <c r="FJ4630" s="55">
        <v>1000</v>
      </c>
      <c r="FK4630" s="55" t="s">
        <v>1249</v>
      </c>
      <c r="FL4630" s="55">
        <v>0.3</v>
      </c>
    </row>
    <row r="4631" ht="14.25" customHeight="1" outlineLevel="1" spans="152:168">
      <c r="EV4631" s="55">
        <v>4624</v>
      </c>
      <c r="EW4631" s="55" t="s">
        <v>1678</v>
      </c>
      <c r="EX4631" s="55" t="s">
        <v>1260</v>
      </c>
      <c r="EY4631" s="55">
        <v>12</v>
      </c>
      <c r="EZ4631" s="55">
        <v>1995</v>
      </c>
      <c r="FA4631" s="55">
        <v>2999</v>
      </c>
      <c r="FB4631" s="55" t="s">
        <v>1361</v>
      </c>
      <c r="FC4631" s="55" t="s">
        <v>1258</v>
      </c>
      <c r="FD4631" s="55">
        <v>6</v>
      </c>
      <c r="FF4631" s="55">
        <v>4624</v>
      </c>
      <c r="FG4631" s="55" t="s">
        <v>1359</v>
      </c>
      <c r="FH4631" s="55" t="s">
        <v>1531</v>
      </c>
      <c r="FI4631" s="55">
        <v>1</v>
      </c>
      <c r="FJ4631" s="55">
        <v>2500</v>
      </c>
      <c r="FK4631" s="55" t="s">
        <v>1249</v>
      </c>
      <c r="FL4631" s="55">
        <v>0.3</v>
      </c>
    </row>
    <row r="4632" ht="14.25" customHeight="1" outlineLevel="1" spans="152:168">
      <c r="EV4632" s="55">
        <v>4625</v>
      </c>
      <c r="EW4632" s="55" t="s">
        <v>1678</v>
      </c>
      <c r="EX4632" s="55" t="s">
        <v>1260</v>
      </c>
      <c r="EY4632" s="55">
        <v>2</v>
      </c>
      <c r="EZ4632" s="55">
        <v>0</v>
      </c>
      <c r="FA4632" s="55">
        <v>1994</v>
      </c>
      <c r="FB4632" s="55" t="s">
        <v>1361</v>
      </c>
      <c r="FC4632" s="55" t="s">
        <v>1258</v>
      </c>
      <c r="FD4632" s="55">
        <v>5.5</v>
      </c>
      <c r="FF4632" s="55">
        <v>4625</v>
      </c>
      <c r="FG4632" s="55" t="s">
        <v>1359</v>
      </c>
      <c r="FH4632" s="55" t="s">
        <v>1531</v>
      </c>
      <c r="FI4632" s="55">
        <v>1</v>
      </c>
      <c r="FJ4632" s="55">
        <v>5000</v>
      </c>
      <c r="FK4632" s="55" t="s">
        <v>1249</v>
      </c>
      <c r="FL4632" s="55">
        <v>0.3</v>
      </c>
    </row>
    <row r="4633" ht="14.25" customHeight="1" outlineLevel="1" spans="152:168">
      <c r="EV4633" s="55">
        <v>4626</v>
      </c>
      <c r="EW4633" s="55" t="s">
        <v>1678</v>
      </c>
      <c r="EX4633" s="55" t="s">
        <v>1260</v>
      </c>
      <c r="EY4633" s="55">
        <v>2</v>
      </c>
      <c r="EZ4633" s="55">
        <v>1995</v>
      </c>
      <c r="FA4633" s="55">
        <v>2999</v>
      </c>
      <c r="FB4633" s="55" t="s">
        <v>1361</v>
      </c>
      <c r="FC4633" s="55" t="s">
        <v>1258</v>
      </c>
      <c r="FD4633" s="55">
        <v>6</v>
      </c>
      <c r="FF4633" s="55">
        <v>4626</v>
      </c>
      <c r="FG4633" s="55" t="s">
        <v>1359</v>
      </c>
      <c r="FH4633" s="55" t="s">
        <v>1531</v>
      </c>
      <c r="FI4633" s="55">
        <v>1</v>
      </c>
      <c r="FJ4633" s="55">
        <v>10000</v>
      </c>
      <c r="FK4633" s="55" t="s">
        <v>1249</v>
      </c>
      <c r="FL4633" s="55">
        <v>0.3</v>
      </c>
    </row>
    <row r="4634" ht="14.25" customHeight="1" outlineLevel="1" spans="152:168">
      <c r="EV4634" s="55">
        <v>4627</v>
      </c>
      <c r="EW4634" s="55" t="s">
        <v>1678</v>
      </c>
      <c r="EX4634" s="55" t="s">
        <v>1260</v>
      </c>
      <c r="EY4634" s="55">
        <v>3</v>
      </c>
      <c r="EZ4634" s="55">
        <v>0</v>
      </c>
      <c r="FA4634" s="55">
        <v>1994</v>
      </c>
      <c r="FB4634" s="55" t="s">
        <v>1361</v>
      </c>
      <c r="FC4634" s="55" t="s">
        <v>1258</v>
      </c>
      <c r="FD4634" s="55">
        <v>5.25</v>
      </c>
      <c r="FF4634" s="55">
        <v>4627</v>
      </c>
      <c r="FG4634" s="55" t="s">
        <v>1359</v>
      </c>
      <c r="FH4634" s="55" t="s">
        <v>1531</v>
      </c>
      <c r="FI4634" s="55">
        <v>1</v>
      </c>
      <c r="FJ4634" s="55">
        <v>25000</v>
      </c>
      <c r="FK4634" s="55" t="s">
        <v>1249</v>
      </c>
      <c r="FL4634" s="55">
        <v>0.3</v>
      </c>
    </row>
    <row r="4635" ht="14.25" customHeight="1" outlineLevel="1" spans="152:168">
      <c r="EV4635" s="55">
        <v>4628</v>
      </c>
      <c r="EW4635" s="55" t="s">
        <v>1678</v>
      </c>
      <c r="EX4635" s="55" t="s">
        <v>1260</v>
      </c>
      <c r="EY4635" s="55">
        <v>3</v>
      </c>
      <c r="EZ4635" s="55">
        <v>1995</v>
      </c>
      <c r="FA4635" s="55">
        <v>2999</v>
      </c>
      <c r="FB4635" s="55" t="s">
        <v>1361</v>
      </c>
      <c r="FC4635" s="55" t="s">
        <v>1258</v>
      </c>
      <c r="FD4635" s="55">
        <v>6</v>
      </c>
      <c r="FF4635" s="55">
        <v>4628</v>
      </c>
      <c r="FG4635" s="55" t="s">
        <v>1359</v>
      </c>
      <c r="FH4635" s="55" t="s">
        <v>1531</v>
      </c>
      <c r="FI4635" s="55">
        <v>1</v>
      </c>
      <c r="FJ4635" s="55">
        <v>50000</v>
      </c>
      <c r="FK4635" s="55" t="s">
        <v>1249</v>
      </c>
      <c r="FL4635" s="55">
        <v>0.3</v>
      </c>
    </row>
    <row r="4636" ht="14.25" customHeight="1" outlineLevel="1" spans="152:168">
      <c r="EV4636" s="55">
        <v>4629</v>
      </c>
      <c r="EW4636" s="55" t="s">
        <v>1678</v>
      </c>
      <c r="EX4636" s="55" t="s">
        <v>1260</v>
      </c>
      <c r="EY4636" s="55">
        <v>4</v>
      </c>
      <c r="EZ4636" s="55">
        <v>0</v>
      </c>
      <c r="FA4636" s="55">
        <v>1994</v>
      </c>
      <c r="FB4636" s="55" t="s">
        <v>1361</v>
      </c>
      <c r="FC4636" s="55" t="s">
        <v>1258</v>
      </c>
      <c r="FD4636" s="55">
        <v>5.25</v>
      </c>
      <c r="FF4636" s="55">
        <v>4629</v>
      </c>
      <c r="FG4636" s="55" t="s">
        <v>1359</v>
      </c>
      <c r="FH4636" s="55" t="s">
        <v>1531</v>
      </c>
      <c r="FI4636" s="55">
        <v>1</v>
      </c>
      <c r="FJ4636" s="55">
        <v>80000</v>
      </c>
      <c r="FK4636" s="55" t="s">
        <v>1249</v>
      </c>
      <c r="FL4636" s="55">
        <v>0.3</v>
      </c>
    </row>
    <row r="4637" ht="14.25" customHeight="1" outlineLevel="1" spans="152:168">
      <c r="EV4637" s="55">
        <v>4630</v>
      </c>
      <c r="EW4637" s="55" t="s">
        <v>1678</v>
      </c>
      <c r="EX4637" s="55" t="s">
        <v>1260</v>
      </c>
      <c r="EY4637" s="55">
        <v>4</v>
      </c>
      <c r="EZ4637" s="55">
        <v>1995</v>
      </c>
      <c r="FA4637" s="55">
        <v>2999</v>
      </c>
      <c r="FB4637" s="55" t="s">
        <v>1361</v>
      </c>
      <c r="FC4637" s="55" t="s">
        <v>1258</v>
      </c>
      <c r="FD4637" s="55">
        <v>6</v>
      </c>
      <c r="FF4637" s="55">
        <v>4630</v>
      </c>
      <c r="FG4637" s="55" t="s">
        <v>1359</v>
      </c>
      <c r="FH4637" s="55" t="s">
        <v>1531</v>
      </c>
      <c r="FI4637" s="55">
        <v>1</v>
      </c>
      <c r="FJ4637" s="55">
        <v>130000</v>
      </c>
      <c r="FK4637" s="55" t="s">
        <v>1249</v>
      </c>
      <c r="FL4637" s="55">
        <v>0.3</v>
      </c>
    </row>
    <row r="4638" ht="14.25" customHeight="1" outlineLevel="1" spans="152:168">
      <c r="EV4638" s="55">
        <v>4631</v>
      </c>
      <c r="EW4638" s="55" t="s">
        <v>1678</v>
      </c>
      <c r="EX4638" s="55" t="s">
        <v>1260</v>
      </c>
      <c r="EY4638" s="55">
        <v>5</v>
      </c>
      <c r="EZ4638" s="55">
        <v>0</v>
      </c>
      <c r="FA4638" s="55">
        <v>1994</v>
      </c>
      <c r="FB4638" s="55" t="s">
        <v>1361</v>
      </c>
      <c r="FC4638" s="55" t="s">
        <v>1258</v>
      </c>
      <c r="FD4638" s="55">
        <v>5.25</v>
      </c>
      <c r="FF4638" s="55">
        <v>4631</v>
      </c>
      <c r="FG4638" s="55" t="s">
        <v>1359</v>
      </c>
      <c r="FH4638" s="55" t="s">
        <v>1531</v>
      </c>
      <c r="FI4638" s="55">
        <v>1</v>
      </c>
      <c r="FJ4638" s="55">
        <v>260000</v>
      </c>
      <c r="FK4638" s="55" t="s">
        <v>1249</v>
      </c>
      <c r="FL4638" s="55">
        <v>0.3</v>
      </c>
    </row>
    <row r="4639" ht="14.25" customHeight="1" outlineLevel="1" spans="152:168">
      <c r="EV4639" s="55">
        <v>4632</v>
      </c>
      <c r="EW4639" s="55" t="s">
        <v>1678</v>
      </c>
      <c r="EX4639" s="55" t="s">
        <v>1260</v>
      </c>
      <c r="EY4639" s="55">
        <v>5</v>
      </c>
      <c r="EZ4639" s="55">
        <v>1995</v>
      </c>
      <c r="FA4639" s="55">
        <v>2999</v>
      </c>
      <c r="FB4639" s="55" t="s">
        <v>1361</v>
      </c>
      <c r="FC4639" s="55" t="s">
        <v>1258</v>
      </c>
      <c r="FD4639" s="55">
        <v>6</v>
      </c>
      <c r="FF4639" s="55">
        <v>4632</v>
      </c>
      <c r="FG4639" s="55" t="s">
        <v>1359</v>
      </c>
      <c r="FH4639" s="55" t="s">
        <v>1531</v>
      </c>
      <c r="FI4639" s="55">
        <v>1</v>
      </c>
      <c r="FJ4639" s="55">
        <v>400000</v>
      </c>
      <c r="FK4639" s="55" t="s">
        <v>1249</v>
      </c>
      <c r="FL4639" s="55">
        <v>0.3</v>
      </c>
    </row>
    <row r="4640" ht="14.25" customHeight="1" outlineLevel="1" spans="152:168">
      <c r="EV4640" s="55">
        <v>4633</v>
      </c>
      <c r="EW4640" s="55" t="s">
        <v>1678</v>
      </c>
      <c r="EX4640" s="55" t="s">
        <v>1260</v>
      </c>
      <c r="EY4640" s="55">
        <v>6</v>
      </c>
      <c r="EZ4640" s="55">
        <v>0</v>
      </c>
      <c r="FA4640" s="55">
        <v>1994</v>
      </c>
      <c r="FB4640" s="55" t="s">
        <v>1361</v>
      </c>
      <c r="FC4640" s="55" t="s">
        <v>1258</v>
      </c>
      <c r="FD4640" s="55">
        <v>5.25</v>
      </c>
      <c r="FF4640" s="55">
        <v>4633</v>
      </c>
      <c r="FG4640" s="55" t="s">
        <v>1359</v>
      </c>
      <c r="FH4640" s="55" t="s">
        <v>1531</v>
      </c>
      <c r="FI4640" s="55">
        <v>1</v>
      </c>
      <c r="FJ4640" s="55">
        <v>530000</v>
      </c>
      <c r="FK4640" s="55" t="s">
        <v>1249</v>
      </c>
      <c r="FL4640" s="55">
        <v>0.3</v>
      </c>
    </row>
    <row r="4641" ht="14.25" customHeight="1" outlineLevel="1" spans="152:168">
      <c r="EV4641" s="55">
        <v>4634</v>
      </c>
      <c r="EW4641" s="55" t="s">
        <v>1678</v>
      </c>
      <c r="EX4641" s="55" t="s">
        <v>1260</v>
      </c>
      <c r="EY4641" s="55">
        <v>6</v>
      </c>
      <c r="EZ4641" s="55">
        <v>1995</v>
      </c>
      <c r="FA4641" s="55">
        <v>2999</v>
      </c>
      <c r="FB4641" s="55" t="s">
        <v>1361</v>
      </c>
      <c r="FC4641" s="55" t="s">
        <v>1258</v>
      </c>
      <c r="FD4641" s="55">
        <v>6</v>
      </c>
      <c r="FF4641" s="55">
        <v>4634</v>
      </c>
      <c r="FG4641" s="55" t="s">
        <v>1359</v>
      </c>
      <c r="FH4641" s="55" t="s">
        <v>1531</v>
      </c>
      <c r="FI4641" s="55">
        <v>1</v>
      </c>
      <c r="FJ4641" s="55">
        <v>540000</v>
      </c>
      <c r="FK4641" s="55" t="s">
        <v>1249</v>
      </c>
      <c r="FL4641" s="55">
        <v>0.3</v>
      </c>
    </row>
    <row r="4642" ht="14.25" customHeight="1" outlineLevel="1" spans="152:168">
      <c r="EV4642" s="55">
        <v>4635</v>
      </c>
      <c r="EW4642" s="55" t="s">
        <v>1678</v>
      </c>
      <c r="EX4642" s="55" t="s">
        <v>1260</v>
      </c>
      <c r="EY4642" s="55">
        <v>7</v>
      </c>
      <c r="EZ4642" s="55">
        <v>0</v>
      </c>
      <c r="FA4642" s="55">
        <v>1994</v>
      </c>
      <c r="FB4642" s="55" t="s">
        <v>1361</v>
      </c>
      <c r="FC4642" s="55" t="s">
        <v>1258</v>
      </c>
      <c r="FD4642" s="55">
        <v>5.25</v>
      </c>
      <c r="FF4642" s="55">
        <v>4635</v>
      </c>
      <c r="FG4642" s="55" t="s">
        <v>1359</v>
      </c>
      <c r="FH4642" s="55" t="s">
        <v>1531</v>
      </c>
      <c r="FI4642" s="55">
        <v>2</v>
      </c>
      <c r="FJ4642" s="55">
        <v>0</v>
      </c>
      <c r="FK4642" s="55" t="s">
        <v>1249</v>
      </c>
      <c r="FL4642" s="55">
        <v>0.3</v>
      </c>
    </row>
    <row r="4643" ht="14.25" customHeight="1" outlineLevel="1" spans="152:168">
      <c r="EV4643" s="55">
        <v>4636</v>
      </c>
      <c r="EW4643" s="55" t="s">
        <v>1678</v>
      </c>
      <c r="EX4643" s="55" t="s">
        <v>1260</v>
      </c>
      <c r="EY4643" s="55">
        <v>7</v>
      </c>
      <c r="EZ4643" s="55">
        <v>1995</v>
      </c>
      <c r="FA4643" s="55">
        <v>2999</v>
      </c>
      <c r="FB4643" s="55" t="s">
        <v>1361</v>
      </c>
      <c r="FC4643" s="55" t="s">
        <v>1258</v>
      </c>
      <c r="FD4643" s="55">
        <v>6</v>
      </c>
      <c r="FF4643" s="55">
        <v>4636</v>
      </c>
      <c r="FG4643" s="55" t="s">
        <v>1359</v>
      </c>
      <c r="FH4643" s="55" t="s">
        <v>1531</v>
      </c>
      <c r="FI4643" s="55">
        <v>2</v>
      </c>
      <c r="FJ4643" s="55">
        <v>1000</v>
      </c>
      <c r="FK4643" s="55" t="s">
        <v>1249</v>
      </c>
      <c r="FL4643" s="55">
        <v>0.3</v>
      </c>
    </row>
    <row r="4644" ht="14.25" customHeight="1" outlineLevel="1" spans="152:168">
      <c r="EV4644" s="55">
        <v>4637</v>
      </c>
      <c r="EW4644" s="55" t="s">
        <v>1678</v>
      </c>
      <c r="EX4644" s="55" t="s">
        <v>1260</v>
      </c>
      <c r="EY4644" s="55">
        <v>8</v>
      </c>
      <c r="EZ4644" s="55">
        <v>0</v>
      </c>
      <c r="FA4644" s="55">
        <v>1994</v>
      </c>
      <c r="FB4644" s="55" t="s">
        <v>1361</v>
      </c>
      <c r="FC4644" s="55" t="s">
        <v>1258</v>
      </c>
      <c r="FD4644" s="55">
        <v>5.25</v>
      </c>
      <c r="FF4644" s="55">
        <v>4637</v>
      </c>
      <c r="FG4644" s="55" t="s">
        <v>1359</v>
      </c>
      <c r="FH4644" s="55" t="s">
        <v>1531</v>
      </c>
      <c r="FI4644" s="55">
        <v>2</v>
      </c>
      <c r="FJ4644" s="55">
        <v>2500</v>
      </c>
      <c r="FK4644" s="55" t="s">
        <v>1249</v>
      </c>
      <c r="FL4644" s="55">
        <v>0.3</v>
      </c>
    </row>
    <row r="4645" ht="14.25" customHeight="1" outlineLevel="1" spans="152:168">
      <c r="EV4645" s="55">
        <v>4638</v>
      </c>
      <c r="EW4645" s="55" t="s">
        <v>1678</v>
      </c>
      <c r="EX4645" s="55" t="s">
        <v>1260</v>
      </c>
      <c r="EY4645" s="55">
        <v>8</v>
      </c>
      <c r="EZ4645" s="55">
        <v>1995</v>
      </c>
      <c r="FA4645" s="55">
        <v>2999</v>
      </c>
      <c r="FB4645" s="55" t="s">
        <v>1361</v>
      </c>
      <c r="FC4645" s="55" t="s">
        <v>1258</v>
      </c>
      <c r="FD4645" s="55">
        <v>6</v>
      </c>
      <c r="FF4645" s="55">
        <v>4638</v>
      </c>
      <c r="FG4645" s="55" t="s">
        <v>1359</v>
      </c>
      <c r="FH4645" s="55" t="s">
        <v>1531</v>
      </c>
      <c r="FI4645" s="55">
        <v>2</v>
      </c>
      <c r="FJ4645" s="55">
        <v>5000</v>
      </c>
      <c r="FK4645" s="55" t="s">
        <v>1249</v>
      </c>
      <c r="FL4645" s="55">
        <v>0.3</v>
      </c>
    </row>
    <row r="4646" ht="14.25" customHeight="1" outlineLevel="1" spans="152:168">
      <c r="EV4646" s="55">
        <v>4639</v>
      </c>
      <c r="EW4646" s="55" t="s">
        <v>1678</v>
      </c>
      <c r="EX4646" s="55" t="s">
        <v>1260</v>
      </c>
      <c r="EY4646" s="55">
        <v>9</v>
      </c>
      <c r="EZ4646" s="55">
        <v>0</v>
      </c>
      <c r="FA4646" s="55">
        <v>1994</v>
      </c>
      <c r="FB4646" s="55" t="s">
        <v>1361</v>
      </c>
      <c r="FC4646" s="55" t="s">
        <v>1258</v>
      </c>
      <c r="FD4646" s="55">
        <v>5.25</v>
      </c>
      <c r="FF4646" s="55">
        <v>4639</v>
      </c>
      <c r="FG4646" s="55" t="s">
        <v>1359</v>
      </c>
      <c r="FH4646" s="55" t="s">
        <v>1531</v>
      </c>
      <c r="FI4646" s="55">
        <v>2</v>
      </c>
      <c r="FJ4646" s="55">
        <v>10000</v>
      </c>
      <c r="FK4646" s="55" t="s">
        <v>1249</v>
      </c>
      <c r="FL4646" s="55">
        <v>0.3</v>
      </c>
    </row>
    <row r="4647" ht="14.25" customHeight="1" outlineLevel="1" spans="152:168">
      <c r="EV4647" s="55">
        <v>4640</v>
      </c>
      <c r="EW4647" s="55" t="s">
        <v>1678</v>
      </c>
      <c r="EX4647" s="55" t="s">
        <v>1260</v>
      </c>
      <c r="EY4647" s="55">
        <v>9</v>
      </c>
      <c r="EZ4647" s="55">
        <v>1995</v>
      </c>
      <c r="FA4647" s="55">
        <v>2999</v>
      </c>
      <c r="FB4647" s="55" t="s">
        <v>1361</v>
      </c>
      <c r="FC4647" s="55" t="s">
        <v>1258</v>
      </c>
      <c r="FD4647" s="55">
        <v>6</v>
      </c>
      <c r="FF4647" s="55">
        <v>4640</v>
      </c>
      <c r="FG4647" s="55" t="s">
        <v>1359</v>
      </c>
      <c r="FH4647" s="55" t="s">
        <v>1531</v>
      </c>
      <c r="FI4647" s="55">
        <v>2</v>
      </c>
      <c r="FJ4647" s="55">
        <v>25000</v>
      </c>
      <c r="FK4647" s="55" t="s">
        <v>1249</v>
      </c>
      <c r="FL4647" s="55">
        <v>0.3</v>
      </c>
    </row>
    <row r="4648" ht="14.25" customHeight="1" outlineLevel="1" spans="152:168">
      <c r="EV4648" s="55">
        <v>4641</v>
      </c>
      <c r="EW4648" s="55" t="s">
        <v>1678</v>
      </c>
      <c r="EX4648" s="55" t="s">
        <v>1738</v>
      </c>
      <c r="EY4648" s="55">
        <v>1</v>
      </c>
      <c r="EZ4648" s="55">
        <v>0</v>
      </c>
      <c r="FA4648" s="55">
        <v>1994</v>
      </c>
      <c r="FB4648" s="55" t="s">
        <v>1361</v>
      </c>
      <c r="FC4648" s="55" t="s">
        <v>1258</v>
      </c>
      <c r="FD4648" s="55">
        <v>5.5</v>
      </c>
      <c r="FF4648" s="55">
        <v>4641</v>
      </c>
      <c r="FG4648" s="55" t="s">
        <v>1359</v>
      </c>
      <c r="FH4648" s="55" t="s">
        <v>1531</v>
      </c>
      <c r="FI4648" s="55">
        <v>2</v>
      </c>
      <c r="FJ4648" s="55">
        <v>50000</v>
      </c>
      <c r="FK4648" s="55" t="s">
        <v>1249</v>
      </c>
      <c r="FL4648" s="55">
        <v>0.3</v>
      </c>
    </row>
    <row r="4649" ht="14.25" customHeight="1" outlineLevel="1" spans="152:168">
      <c r="EV4649" s="55">
        <v>4642</v>
      </c>
      <c r="EW4649" s="55" t="s">
        <v>1678</v>
      </c>
      <c r="EX4649" s="55" t="s">
        <v>1738</v>
      </c>
      <c r="EY4649" s="55">
        <v>1</v>
      </c>
      <c r="EZ4649" s="55">
        <v>1995</v>
      </c>
      <c r="FA4649" s="55">
        <v>2999</v>
      </c>
      <c r="FB4649" s="55" t="s">
        <v>1361</v>
      </c>
      <c r="FC4649" s="55" t="s">
        <v>1258</v>
      </c>
      <c r="FD4649" s="55">
        <v>6</v>
      </c>
      <c r="FF4649" s="55">
        <v>4642</v>
      </c>
      <c r="FG4649" s="55" t="s">
        <v>1359</v>
      </c>
      <c r="FH4649" s="55" t="s">
        <v>1531</v>
      </c>
      <c r="FI4649" s="55">
        <v>2</v>
      </c>
      <c r="FJ4649" s="55">
        <v>80000</v>
      </c>
      <c r="FK4649" s="55" t="s">
        <v>1249</v>
      </c>
      <c r="FL4649" s="55">
        <v>0.3</v>
      </c>
    </row>
    <row r="4650" ht="14.25" customHeight="1" outlineLevel="1" spans="152:168">
      <c r="EV4650" s="55">
        <v>4643</v>
      </c>
      <c r="EW4650" s="55" t="s">
        <v>1678</v>
      </c>
      <c r="EX4650" s="55" t="s">
        <v>1738</v>
      </c>
      <c r="EY4650" s="55">
        <v>2</v>
      </c>
      <c r="EZ4650" s="55">
        <v>0</v>
      </c>
      <c r="FA4650" s="55">
        <v>1994</v>
      </c>
      <c r="FB4650" s="55" t="s">
        <v>1361</v>
      </c>
      <c r="FC4650" s="55" t="s">
        <v>1258</v>
      </c>
      <c r="FD4650" s="55">
        <v>5.5</v>
      </c>
      <c r="FF4650" s="55">
        <v>4643</v>
      </c>
      <c r="FG4650" s="55" t="s">
        <v>1359</v>
      </c>
      <c r="FH4650" s="55" t="s">
        <v>1531</v>
      </c>
      <c r="FI4650" s="55">
        <v>2</v>
      </c>
      <c r="FJ4650" s="55">
        <v>130000</v>
      </c>
      <c r="FK4650" s="55" t="s">
        <v>1249</v>
      </c>
      <c r="FL4650" s="55">
        <v>0.3</v>
      </c>
    </row>
    <row r="4651" ht="14.25" customHeight="1" outlineLevel="1" spans="152:168">
      <c r="EV4651" s="55">
        <v>4644</v>
      </c>
      <c r="EW4651" s="55" t="s">
        <v>1678</v>
      </c>
      <c r="EX4651" s="55" t="s">
        <v>1738</v>
      </c>
      <c r="EY4651" s="55">
        <v>2</v>
      </c>
      <c r="EZ4651" s="55">
        <v>1995</v>
      </c>
      <c r="FA4651" s="55">
        <v>2999</v>
      </c>
      <c r="FB4651" s="55" t="s">
        <v>1361</v>
      </c>
      <c r="FC4651" s="55" t="s">
        <v>1258</v>
      </c>
      <c r="FD4651" s="55">
        <v>6</v>
      </c>
      <c r="FF4651" s="55">
        <v>4644</v>
      </c>
      <c r="FG4651" s="55" t="s">
        <v>1359</v>
      </c>
      <c r="FH4651" s="55" t="s">
        <v>1531</v>
      </c>
      <c r="FI4651" s="55">
        <v>2</v>
      </c>
      <c r="FJ4651" s="55">
        <v>260000</v>
      </c>
      <c r="FK4651" s="55" t="s">
        <v>1249</v>
      </c>
      <c r="FL4651" s="55">
        <v>0.3</v>
      </c>
    </row>
    <row r="4652" ht="14.25" customHeight="1" outlineLevel="1" spans="152:168">
      <c r="EV4652" s="55">
        <v>4645</v>
      </c>
      <c r="EW4652" s="55" t="s">
        <v>1678</v>
      </c>
      <c r="EX4652" s="55" t="s">
        <v>2016</v>
      </c>
      <c r="EY4652" s="55">
        <v>1</v>
      </c>
      <c r="EZ4652" s="55">
        <v>0</v>
      </c>
      <c r="FA4652" s="55">
        <v>1994</v>
      </c>
      <c r="FB4652" s="55" t="s">
        <v>1361</v>
      </c>
      <c r="FC4652" s="55" t="s">
        <v>1258</v>
      </c>
      <c r="FD4652" s="55">
        <v>2.5</v>
      </c>
      <c r="FF4652" s="55">
        <v>4645</v>
      </c>
      <c r="FG4652" s="55" t="s">
        <v>1359</v>
      </c>
      <c r="FH4652" s="55" t="s">
        <v>1531</v>
      </c>
      <c r="FI4652" s="55">
        <v>2</v>
      </c>
      <c r="FJ4652" s="55">
        <v>400000</v>
      </c>
      <c r="FK4652" s="55" t="s">
        <v>1249</v>
      </c>
      <c r="FL4652" s="55">
        <v>0.3</v>
      </c>
    </row>
    <row r="4653" ht="14.25" customHeight="1" outlineLevel="1" spans="152:168">
      <c r="EV4653" s="55">
        <v>4646</v>
      </c>
      <c r="EW4653" s="55" t="s">
        <v>1678</v>
      </c>
      <c r="EX4653" s="55" t="s">
        <v>2016</v>
      </c>
      <c r="EY4653" s="55">
        <v>1</v>
      </c>
      <c r="EZ4653" s="55">
        <v>1995</v>
      </c>
      <c r="FA4653" s="55">
        <v>2999</v>
      </c>
      <c r="FB4653" s="55" t="s">
        <v>1361</v>
      </c>
      <c r="FC4653" s="55" t="s">
        <v>1258</v>
      </c>
      <c r="FD4653" s="55">
        <v>2.5</v>
      </c>
      <c r="FF4653" s="55">
        <v>4646</v>
      </c>
      <c r="FG4653" s="55" t="s">
        <v>1359</v>
      </c>
      <c r="FH4653" s="55" t="s">
        <v>1531</v>
      </c>
      <c r="FI4653" s="55">
        <v>2</v>
      </c>
      <c r="FJ4653" s="55">
        <v>530000</v>
      </c>
      <c r="FK4653" s="55" t="s">
        <v>1249</v>
      </c>
      <c r="FL4653" s="55">
        <v>0.3</v>
      </c>
    </row>
    <row r="4654" ht="14.25" customHeight="1" outlineLevel="1" spans="152:168">
      <c r="EV4654" s="55">
        <v>4647</v>
      </c>
      <c r="EW4654" s="55" t="s">
        <v>1678</v>
      </c>
      <c r="EX4654" s="55" t="s">
        <v>2016</v>
      </c>
      <c r="EY4654" s="55">
        <v>10</v>
      </c>
      <c r="EZ4654" s="55">
        <v>0</v>
      </c>
      <c r="FA4654" s="55">
        <v>1994</v>
      </c>
      <c r="FB4654" s="55" t="s">
        <v>1361</v>
      </c>
      <c r="FC4654" s="55" t="s">
        <v>1258</v>
      </c>
      <c r="FD4654" s="55">
        <v>3.5</v>
      </c>
      <c r="FF4654" s="55">
        <v>4647</v>
      </c>
      <c r="FG4654" s="55" t="s">
        <v>1359</v>
      </c>
      <c r="FH4654" s="55" t="s">
        <v>1531</v>
      </c>
      <c r="FI4654" s="55">
        <v>2</v>
      </c>
      <c r="FJ4654" s="55">
        <v>540000</v>
      </c>
      <c r="FK4654" s="55" t="s">
        <v>1249</v>
      </c>
      <c r="FL4654" s="55">
        <v>0.3</v>
      </c>
    </row>
    <row r="4655" ht="14.25" customHeight="1" outlineLevel="1" spans="152:168">
      <c r="EV4655" s="55">
        <v>4648</v>
      </c>
      <c r="EW4655" s="55" t="s">
        <v>1678</v>
      </c>
      <c r="EX4655" s="55" t="s">
        <v>2016</v>
      </c>
      <c r="EY4655" s="55">
        <v>10</v>
      </c>
      <c r="EZ4655" s="55">
        <v>1995</v>
      </c>
      <c r="FA4655" s="55">
        <v>2999</v>
      </c>
      <c r="FB4655" s="55" t="s">
        <v>1361</v>
      </c>
      <c r="FC4655" s="55" t="s">
        <v>1258</v>
      </c>
      <c r="FD4655" s="55">
        <v>3.5</v>
      </c>
      <c r="FF4655" s="55">
        <v>4648</v>
      </c>
      <c r="FG4655" s="55" t="s">
        <v>1359</v>
      </c>
      <c r="FH4655" s="55" t="s">
        <v>1701</v>
      </c>
      <c r="FI4655" s="55">
        <v>1</v>
      </c>
      <c r="FJ4655" s="55">
        <v>0</v>
      </c>
      <c r="FK4655" s="55" t="s">
        <v>1249</v>
      </c>
      <c r="FL4655" s="55">
        <v>0.3</v>
      </c>
    </row>
    <row r="4656" ht="14.25" customHeight="1" outlineLevel="1" spans="152:168">
      <c r="EV4656" s="55">
        <v>4649</v>
      </c>
      <c r="EW4656" s="55" t="s">
        <v>1678</v>
      </c>
      <c r="EX4656" s="55" t="s">
        <v>2016</v>
      </c>
      <c r="EY4656" s="55">
        <v>2</v>
      </c>
      <c r="EZ4656" s="55">
        <v>0</v>
      </c>
      <c r="FA4656" s="55">
        <v>1994</v>
      </c>
      <c r="FB4656" s="55" t="s">
        <v>1361</v>
      </c>
      <c r="FC4656" s="55" t="s">
        <v>1258</v>
      </c>
      <c r="FD4656" s="55">
        <v>2.5</v>
      </c>
      <c r="FF4656" s="55">
        <v>4649</v>
      </c>
      <c r="FG4656" s="55" t="s">
        <v>1359</v>
      </c>
      <c r="FH4656" s="55" t="s">
        <v>1701</v>
      </c>
      <c r="FI4656" s="55">
        <v>1</v>
      </c>
      <c r="FJ4656" s="55">
        <v>1000</v>
      </c>
      <c r="FK4656" s="55" t="s">
        <v>1249</v>
      </c>
      <c r="FL4656" s="55">
        <v>0.3</v>
      </c>
    </row>
    <row r="4657" ht="14.25" customHeight="1" outlineLevel="1" spans="152:168">
      <c r="EV4657" s="55">
        <v>4650</v>
      </c>
      <c r="EW4657" s="55" t="s">
        <v>1678</v>
      </c>
      <c r="EX4657" s="55" t="s">
        <v>2016</v>
      </c>
      <c r="EY4657" s="55">
        <v>2</v>
      </c>
      <c r="EZ4657" s="55">
        <v>1995</v>
      </c>
      <c r="FA4657" s="55">
        <v>2999</v>
      </c>
      <c r="FB4657" s="55" t="s">
        <v>1361</v>
      </c>
      <c r="FC4657" s="55" t="s">
        <v>1258</v>
      </c>
      <c r="FD4657" s="55">
        <v>2.5</v>
      </c>
      <c r="FF4657" s="55">
        <v>4650</v>
      </c>
      <c r="FG4657" s="55" t="s">
        <v>1359</v>
      </c>
      <c r="FH4657" s="55" t="s">
        <v>1701</v>
      </c>
      <c r="FI4657" s="55">
        <v>1</v>
      </c>
      <c r="FJ4657" s="55">
        <v>2500</v>
      </c>
      <c r="FK4657" s="55" t="s">
        <v>1249</v>
      </c>
      <c r="FL4657" s="55">
        <v>0.3</v>
      </c>
    </row>
    <row r="4658" ht="14.25" customHeight="1" outlineLevel="1" spans="152:168">
      <c r="EV4658" s="55">
        <v>4651</v>
      </c>
      <c r="EW4658" s="55" t="s">
        <v>1678</v>
      </c>
      <c r="EX4658" s="55" t="s">
        <v>2016</v>
      </c>
      <c r="EY4658" s="55">
        <v>5</v>
      </c>
      <c r="EZ4658" s="55">
        <v>0</v>
      </c>
      <c r="FA4658" s="55">
        <v>1994</v>
      </c>
      <c r="FB4658" s="55" t="s">
        <v>1361</v>
      </c>
      <c r="FC4658" s="55" t="s">
        <v>1258</v>
      </c>
      <c r="FD4658" s="55">
        <v>3.5</v>
      </c>
      <c r="FF4658" s="55">
        <v>4651</v>
      </c>
      <c r="FG4658" s="55" t="s">
        <v>1359</v>
      </c>
      <c r="FH4658" s="55" t="s">
        <v>1701</v>
      </c>
      <c r="FI4658" s="55">
        <v>1</v>
      </c>
      <c r="FJ4658" s="55">
        <v>5000</v>
      </c>
      <c r="FK4658" s="55" t="s">
        <v>1249</v>
      </c>
      <c r="FL4658" s="55">
        <v>0.3</v>
      </c>
    </row>
    <row r="4659" ht="14.25" customHeight="1" outlineLevel="1" spans="152:168">
      <c r="EV4659" s="55">
        <v>4652</v>
      </c>
      <c r="EW4659" s="55" t="s">
        <v>1678</v>
      </c>
      <c r="EX4659" s="55" t="s">
        <v>2016</v>
      </c>
      <c r="EY4659" s="55">
        <v>5</v>
      </c>
      <c r="EZ4659" s="55">
        <v>1995</v>
      </c>
      <c r="FA4659" s="55">
        <v>2999</v>
      </c>
      <c r="FB4659" s="55" t="s">
        <v>1361</v>
      </c>
      <c r="FC4659" s="55" t="s">
        <v>1258</v>
      </c>
      <c r="FD4659" s="55">
        <v>3.5</v>
      </c>
      <c r="FF4659" s="55">
        <v>4652</v>
      </c>
      <c r="FG4659" s="55" t="s">
        <v>1359</v>
      </c>
      <c r="FH4659" s="55" t="s">
        <v>1701</v>
      </c>
      <c r="FI4659" s="55">
        <v>1</v>
      </c>
      <c r="FJ4659" s="55">
        <v>10000</v>
      </c>
      <c r="FK4659" s="55" t="s">
        <v>1249</v>
      </c>
      <c r="FL4659" s="55">
        <v>0.3</v>
      </c>
    </row>
    <row r="4660" ht="14.25" customHeight="1" outlineLevel="1" spans="152:168">
      <c r="EV4660" s="55">
        <v>4653</v>
      </c>
      <c r="EW4660" s="55" t="s">
        <v>1678</v>
      </c>
      <c r="EX4660" s="55" t="s">
        <v>2016</v>
      </c>
      <c r="EY4660" s="55">
        <v>6</v>
      </c>
      <c r="EZ4660" s="55">
        <v>0</v>
      </c>
      <c r="FA4660" s="55">
        <v>1994</v>
      </c>
      <c r="FB4660" s="55" t="s">
        <v>1361</v>
      </c>
      <c r="FC4660" s="55" t="s">
        <v>1258</v>
      </c>
      <c r="FD4660" s="55">
        <v>4</v>
      </c>
      <c r="FF4660" s="55">
        <v>4653</v>
      </c>
      <c r="FG4660" s="55" t="s">
        <v>1359</v>
      </c>
      <c r="FH4660" s="55" t="s">
        <v>1701</v>
      </c>
      <c r="FI4660" s="55">
        <v>1</v>
      </c>
      <c r="FJ4660" s="55">
        <v>25000</v>
      </c>
      <c r="FK4660" s="55" t="s">
        <v>1249</v>
      </c>
      <c r="FL4660" s="55">
        <v>0.3</v>
      </c>
    </row>
    <row r="4661" ht="14.25" customHeight="1" outlineLevel="1" spans="152:168">
      <c r="EV4661" s="55">
        <v>4654</v>
      </c>
      <c r="EW4661" s="55" t="s">
        <v>1678</v>
      </c>
      <c r="EX4661" s="55" t="s">
        <v>2016</v>
      </c>
      <c r="EY4661" s="55">
        <v>6</v>
      </c>
      <c r="EZ4661" s="55">
        <v>1995</v>
      </c>
      <c r="FA4661" s="55">
        <v>2999</v>
      </c>
      <c r="FB4661" s="55" t="s">
        <v>1361</v>
      </c>
      <c r="FC4661" s="55" t="s">
        <v>1258</v>
      </c>
      <c r="FD4661" s="55">
        <v>4</v>
      </c>
      <c r="FF4661" s="55">
        <v>4654</v>
      </c>
      <c r="FG4661" s="55" t="s">
        <v>1359</v>
      </c>
      <c r="FH4661" s="55" t="s">
        <v>1701</v>
      </c>
      <c r="FI4661" s="55">
        <v>1</v>
      </c>
      <c r="FJ4661" s="55">
        <v>50000</v>
      </c>
      <c r="FK4661" s="55" t="s">
        <v>1249</v>
      </c>
      <c r="FL4661" s="55">
        <v>0.3</v>
      </c>
    </row>
    <row r="4662" ht="14.25" customHeight="1" outlineLevel="1" spans="152:168">
      <c r="EV4662" s="55">
        <v>4655</v>
      </c>
      <c r="EW4662" s="55" t="s">
        <v>1678</v>
      </c>
      <c r="EX4662" s="55" t="s">
        <v>2016</v>
      </c>
      <c r="EY4662" s="55">
        <v>7</v>
      </c>
      <c r="EZ4662" s="55">
        <v>0</v>
      </c>
      <c r="FA4662" s="55">
        <v>1994</v>
      </c>
      <c r="FB4662" s="55" t="s">
        <v>1361</v>
      </c>
      <c r="FC4662" s="55" t="s">
        <v>1258</v>
      </c>
      <c r="FD4662" s="55">
        <v>3.5</v>
      </c>
      <c r="FF4662" s="55">
        <v>4655</v>
      </c>
      <c r="FG4662" s="55" t="s">
        <v>1359</v>
      </c>
      <c r="FH4662" s="55" t="s">
        <v>1701</v>
      </c>
      <c r="FI4662" s="55">
        <v>1</v>
      </c>
      <c r="FJ4662" s="55">
        <v>80000</v>
      </c>
      <c r="FK4662" s="55" t="s">
        <v>1249</v>
      </c>
      <c r="FL4662" s="55">
        <v>0.3</v>
      </c>
    </row>
    <row r="4663" ht="14.25" customHeight="1" outlineLevel="1" spans="152:168">
      <c r="EV4663" s="55">
        <v>4656</v>
      </c>
      <c r="EW4663" s="55" t="s">
        <v>1678</v>
      </c>
      <c r="EX4663" s="55" t="s">
        <v>2016</v>
      </c>
      <c r="EY4663" s="55">
        <v>7</v>
      </c>
      <c r="EZ4663" s="55">
        <v>1995</v>
      </c>
      <c r="FA4663" s="55">
        <v>2999</v>
      </c>
      <c r="FB4663" s="55" t="s">
        <v>1361</v>
      </c>
      <c r="FC4663" s="55" t="s">
        <v>1258</v>
      </c>
      <c r="FD4663" s="55">
        <v>3.5</v>
      </c>
      <c r="FF4663" s="55">
        <v>4656</v>
      </c>
      <c r="FG4663" s="55" t="s">
        <v>1359</v>
      </c>
      <c r="FH4663" s="55" t="s">
        <v>1701</v>
      </c>
      <c r="FI4663" s="55">
        <v>1</v>
      </c>
      <c r="FJ4663" s="55">
        <v>130000</v>
      </c>
      <c r="FK4663" s="55" t="s">
        <v>1249</v>
      </c>
      <c r="FL4663" s="55">
        <v>0.3</v>
      </c>
    </row>
    <row r="4664" ht="14.25" customHeight="1" outlineLevel="1" spans="152:168">
      <c r="EV4664" s="55">
        <v>4657</v>
      </c>
      <c r="EW4664" s="55" t="s">
        <v>1678</v>
      </c>
      <c r="EX4664" s="55" t="s">
        <v>2016</v>
      </c>
      <c r="EY4664" s="55">
        <v>8</v>
      </c>
      <c r="EZ4664" s="55">
        <v>0</v>
      </c>
      <c r="FA4664" s="55">
        <v>1994</v>
      </c>
      <c r="FB4664" s="55" t="s">
        <v>1361</v>
      </c>
      <c r="FC4664" s="55" t="s">
        <v>1258</v>
      </c>
      <c r="FD4664" s="55">
        <v>4</v>
      </c>
      <c r="FF4664" s="55">
        <v>4657</v>
      </c>
      <c r="FG4664" s="55" t="s">
        <v>1359</v>
      </c>
      <c r="FH4664" s="55" t="s">
        <v>1701</v>
      </c>
      <c r="FI4664" s="55">
        <v>1</v>
      </c>
      <c r="FJ4664" s="55">
        <v>260000</v>
      </c>
      <c r="FK4664" s="55" t="s">
        <v>1249</v>
      </c>
      <c r="FL4664" s="55">
        <v>0.3</v>
      </c>
    </row>
    <row r="4665" ht="14.25" customHeight="1" outlineLevel="1" spans="152:168">
      <c r="EV4665" s="55">
        <v>4658</v>
      </c>
      <c r="EW4665" s="55" t="s">
        <v>1678</v>
      </c>
      <c r="EX4665" s="55" t="s">
        <v>2016</v>
      </c>
      <c r="EY4665" s="55">
        <v>8</v>
      </c>
      <c r="EZ4665" s="55">
        <v>1995</v>
      </c>
      <c r="FA4665" s="55">
        <v>2999</v>
      </c>
      <c r="FB4665" s="55" t="s">
        <v>1361</v>
      </c>
      <c r="FC4665" s="55" t="s">
        <v>1258</v>
      </c>
      <c r="FD4665" s="55">
        <v>4</v>
      </c>
      <c r="FF4665" s="55">
        <v>4658</v>
      </c>
      <c r="FG4665" s="55" t="s">
        <v>1359</v>
      </c>
      <c r="FH4665" s="55" t="s">
        <v>1701</v>
      </c>
      <c r="FI4665" s="55">
        <v>1</v>
      </c>
      <c r="FJ4665" s="55">
        <v>400000</v>
      </c>
      <c r="FK4665" s="55" t="s">
        <v>1249</v>
      </c>
      <c r="FL4665" s="55">
        <v>0.3</v>
      </c>
    </row>
    <row r="4666" ht="14.25" customHeight="1" outlineLevel="1" spans="152:168">
      <c r="EV4666" s="55">
        <v>4659</v>
      </c>
      <c r="EW4666" s="55" t="s">
        <v>1678</v>
      </c>
      <c r="EX4666" s="55" t="s">
        <v>2016</v>
      </c>
      <c r="EY4666" s="55">
        <v>9</v>
      </c>
      <c r="EZ4666" s="55">
        <v>0</v>
      </c>
      <c r="FA4666" s="55">
        <v>1994</v>
      </c>
      <c r="FB4666" s="55" t="s">
        <v>1361</v>
      </c>
      <c r="FC4666" s="55" t="s">
        <v>1258</v>
      </c>
      <c r="FD4666" s="55">
        <v>4.5</v>
      </c>
      <c r="FF4666" s="55">
        <v>4659</v>
      </c>
      <c r="FG4666" s="55" t="s">
        <v>1359</v>
      </c>
      <c r="FH4666" s="55" t="s">
        <v>1701</v>
      </c>
      <c r="FI4666" s="55">
        <v>1</v>
      </c>
      <c r="FJ4666" s="55">
        <v>530000</v>
      </c>
      <c r="FK4666" s="55" t="s">
        <v>1249</v>
      </c>
      <c r="FL4666" s="55">
        <v>0.3</v>
      </c>
    </row>
    <row r="4667" ht="14.25" customHeight="1" outlineLevel="1" spans="152:168">
      <c r="EV4667" s="55">
        <v>4660</v>
      </c>
      <c r="EW4667" s="55" t="s">
        <v>1678</v>
      </c>
      <c r="EX4667" s="55" t="s">
        <v>2016</v>
      </c>
      <c r="EY4667" s="55">
        <v>9</v>
      </c>
      <c r="EZ4667" s="55">
        <v>1995</v>
      </c>
      <c r="FA4667" s="55">
        <v>2999</v>
      </c>
      <c r="FB4667" s="55" t="s">
        <v>1361</v>
      </c>
      <c r="FC4667" s="55" t="s">
        <v>1258</v>
      </c>
      <c r="FD4667" s="55">
        <v>4.5</v>
      </c>
      <c r="FF4667" s="55">
        <v>4660</v>
      </c>
      <c r="FG4667" s="55" t="s">
        <v>1359</v>
      </c>
      <c r="FH4667" s="55" t="s">
        <v>1701</v>
      </c>
      <c r="FI4667" s="55">
        <v>1</v>
      </c>
      <c r="FJ4667" s="55">
        <v>540000</v>
      </c>
      <c r="FK4667" s="55" t="s">
        <v>1249</v>
      </c>
      <c r="FL4667" s="55">
        <v>0.3</v>
      </c>
    </row>
    <row r="4668" ht="14.25" customHeight="1" outlineLevel="1" spans="152:168">
      <c r="EV4668" s="55">
        <v>4661</v>
      </c>
      <c r="EW4668" s="55" t="s">
        <v>1678</v>
      </c>
      <c r="EX4668" s="55" t="s">
        <v>1263</v>
      </c>
      <c r="EY4668" s="55">
        <v>1</v>
      </c>
      <c r="EZ4668" s="55">
        <v>0</v>
      </c>
      <c r="FA4668" s="55">
        <v>1994</v>
      </c>
      <c r="FB4668" s="55" t="s">
        <v>1361</v>
      </c>
      <c r="FC4668" s="55" t="s">
        <v>1258</v>
      </c>
      <c r="FD4668" s="55">
        <v>5.25</v>
      </c>
      <c r="FF4668" s="55">
        <v>4661</v>
      </c>
      <c r="FG4668" s="55" t="s">
        <v>1359</v>
      </c>
      <c r="FH4668" s="55" t="s">
        <v>1756</v>
      </c>
      <c r="FI4668" s="55">
        <v>1</v>
      </c>
      <c r="FJ4668" s="55">
        <v>0</v>
      </c>
      <c r="FK4668" s="55" t="s">
        <v>1249</v>
      </c>
      <c r="FL4668" s="55">
        <v>1.02</v>
      </c>
    </row>
    <row r="4669" ht="14.25" customHeight="1" outlineLevel="1" spans="152:168">
      <c r="EV4669" s="55">
        <v>4662</v>
      </c>
      <c r="EW4669" s="55" t="s">
        <v>1678</v>
      </c>
      <c r="EX4669" s="55" t="s">
        <v>1263</v>
      </c>
      <c r="EY4669" s="55">
        <v>1</v>
      </c>
      <c r="EZ4669" s="55">
        <v>1995</v>
      </c>
      <c r="FA4669" s="55">
        <v>2999</v>
      </c>
      <c r="FB4669" s="55" t="s">
        <v>1361</v>
      </c>
      <c r="FC4669" s="55" t="s">
        <v>1258</v>
      </c>
      <c r="FD4669" s="55">
        <v>6</v>
      </c>
      <c r="FF4669" s="55">
        <v>4662</v>
      </c>
      <c r="FG4669" s="55" t="s">
        <v>1359</v>
      </c>
      <c r="FH4669" s="55" t="s">
        <v>1756</v>
      </c>
      <c r="FI4669" s="55">
        <v>1</v>
      </c>
      <c r="FJ4669" s="55">
        <v>1000</v>
      </c>
      <c r="FK4669" s="55" t="s">
        <v>1249</v>
      </c>
      <c r="FL4669" s="55">
        <v>1.02</v>
      </c>
    </row>
    <row r="4670" ht="14.25" customHeight="1" outlineLevel="1" spans="152:168">
      <c r="EV4670" s="55">
        <v>4663</v>
      </c>
      <c r="EW4670" s="55" t="s">
        <v>1678</v>
      </c>
      <c r="EX4670" s="55" t="s">
        <v>1263</v>
      </c>
      <c r="EY4670" s="55">
        <v>10</v>
      </c>
      <c r="EZ4670" s="55">
        <v>0</v>
      </c>
      <c r="FA4670" s="55">
        <v>1994</v>
      </c>
      <c r="FB4670" s="55" t="s">
        <v>1361</v>
      </c>
      <c r="FC4670" s="55" t="s">
        <v>1258</v>
      </c>
      <c r="FD4670" s="55">
        <v>6</v>
      </c>
      <c r="FF4670" s="55">
        <v>4663</v>
      </c>
      <c r="FG4670" s="55" t="s">
        <v>1359</v>
      </c>
      <c r="FH4670" s="55" t="s">
        <v>1756</v>
      </c>
      <c r="FI4670" s="55">
        <v>1</v>
      </c>
      <c r="FJ4670" s="55">
        <v>2500</v>
      </c>
      <c r="FK4670" s="55" t="s">
        <v>1249</v>
      </c>
      <c r="FL4670" s="55">
        <v>0.95</v>
      </c>
    </row>
    <row r="4671" ht="14.25" customHeight="1" outlineLevel="1" spans="152:168">
      <c r="EV4671" s="55">
        <v>4664</v>
      </c>
      <c r="EW4671" s="55" t="s">
        <v>1678</v>
      </c>
      <c r="EX4671" s="55" t="s">
        <v>1263</v>
      </c>
      <c r="EY4671" s="55">
        <v>10</v>
      </c>
      <c r="EZ4671" s="55">
        <v>1995</v>
      </c>
      <c r="FA4671" s="55">
        <v>2999</v>
      </c>
      <c r="FB4671" s="55" t="s">
        <v>1361</v>
      </c>
      <c r="FC4671" s="55" t="s">
        <v>1258</v>
      </c>
      <c r="FD4671" s="55">
        <v>6</v>
      </c>
      <c r="FF4671" s="55">
        <v>4664</v>
      </c>
      <c r="FG4671" s="55" t="s">
        <v>1359</v>
      </c>
      <c r="FH4671" s="55" t="s">
        <v>1756</v>
      </c>
      <c r="FI4671" s="55">
        <v>1</v>
      </c>
      <c r="FJ4671" s="55">
        <v>5000</v>
      </c>
      <c r="FK4671" s="55" t="s">
        <v>1249</v>
      </c>
      <c r="FL4671" s="55">
        <v>0.84</v>
      </c>
    </row>
    <row r="4672" ht="14.25" customHeight="1" outlineLevel="1" spans="152:168">
      <c r="EV4672" s="55">
        <v>4665</v>
      </c>
      <c r="EW4672" s="55" t="s">
        <v>1678</v>
      </c>
      <c r="EX4672" s="55" t="s">
        <v>1263</v>
      </c>
      <c r="EY4672" s="55">
        <v>11</v>
      </c>
      <c r="EZ4672" s="55">
        <v>0</v>
      </c>
      <c r="FA4672" s="55">
        <v>1994</v>
      </c>
      <c r="FB4672" s="55" t="s">
        <v>1361</v>
      </c>
      <c r="FC4672" s="55" t="s">
        <v>1258</v>
      </c>
      <c r="FD4672" s="55">
        <v>6</v>
      </c>
      <c r="FF4672" s="55">
        <v>4665</v>
      </c>
      <c r="FG4672" s="55" t="s">
        <v>1359</v>
      </c>
      <c r="FH4672" s="55" t="s">
        <v>1756</v>
      </c>
      <c r="FI4672" s="55">
        <v>1</v>
      </c>
      <c r="FJ4672" s="55">
        <v>10000</v>
      </c>
      <c r="FK4672" s="55" t="s">
        <v>1249</v>
      </c>
      <c r="FL4672" s="55">
        <v>0.7</v>
      </c>
    </row>
    <row r="4673" ht="14.25" customHeight="1" outlineLevel="1" spans="152:168">
      <c r="EV4673" s="55">
        <v>4666</v>
      </c>
      <c r="EW4673" s="55" t="s">
        <v>1678</v>
      </c>
      <c r="EX4673" s="55" t="s">
        <v>1263</v>
      </c>
      <c r="EY4673" s="55">
        <v>11</v>
      </c>
      <c r="EZ4673" s="55">
        <v>1995</v>
      </c>
      <c r="FA4673" s="55">
        <v>2999</v>
      </c>
      <c r="FB4673" s="55" t="s">
        <v>1361</v>
      </c>
      <c r="FC4673" s="55" t="s">
        <v>1258</v>
      </c>
      <c r="FD4673" s="55">
        <v>6</v>
      </c>
      <c r="FF4673" s="55">
        <v>4666</v>
      </c>
      <c r="FG4673" s="55" t="s">
        <v>1359</v>
      </c>
      <c r="FH4673" s="55" t="s">
        <v>1756</v>
      </c>
      <c r="FI4673" s="55">
        <v>1</v>
      </c>
      <c r="FJ4673" s="55">
        <v>25000</v>
      </c>
      <c r="FK4673" s="55" t="s">
        <v>1249</v>
      </c>
      <c r="FL4673" s="55">
        <v>0.67</v>
      </c>
    </row>
    <row r="4674" ht="14.25" customHeight="1" outlineLevel="1" spans="152:168">
      <c r="EV4674" s="55">
        <v>4667</v>
      </c>
      <c r="EW4674" s="55" t="s">
        <v>1678</v>
      </c>
      <c r="EX4674" s="55" t="s">
        <v>1263</v>
      </c>
      <c r="EY4674" s="55">
        <v>12</v>
      </c>
      <c r="EZ4674" s="55">
        <v>0</v>
      </c>
      <c r="FA4674" s="55">
        <v>1994</v>
      </c>
      <c r="FB4674" s="55" t="s">
        <v>1361</v>
      </c>
      <c r="FC4674" s="55" t="s">
        <v>1258</v>
      </c>
      <c r="FD4674" s="55">
        <v>6</v>
      </c>
      <c r="FF4674" s="55">
        <v>4667</v>
      </c>
      <c r="FG4674" s="55" t="s">
        <v>1359</v>
      </c>
      <c r="FH4674" s="55" t="s">
        <v>1756</v>
      </c>
      <c r="FI4674" s="55">
        <v>1</v>
      </c>
      <c r="FJ4674" s="55">
        <v>50000</v>
      </c>
      <c r="FK4674" s="55" t="s">
        <v>1249</v>
      </c>
      <c r="FL4674" s="55">
        <v>0.63</v>
      </c>
    </row>
    <row r="4675" ht="14.25" customHeight="1" outlineLevel="1" spans="152:168">
      <c r="EV4675" s="55">
        <v>4668</v>
      </c>
      <c r="EW4675" s="55" t="s">
        <v>1678</v>
      </c>
      <c r="EX4675" s="55" t="s">
        <v>1263</v>
      </c>
      <c r="EY4675" s="55">
        <v>12</v>
      </c>
      <c r="EZ4675" s="55">
        <v>1995</v>
      </c>
      <c r="FA4675" s="55">
        <v>2999</v>
      </c>
      <c r="FB4675" s="55" t="s">
        <v>1361</v>
      </c>
      <c r="FC4675" s="55" t="s">
        <v>1258</v>
      </c>
      <c r="FD4675" s="55">
        <v>6</v>
      </c>
      <c r="FF4675" s="55">
        <v>4668</v>
      </c>
      <c r="FG4675" s="55" t="s">
        <v>1359</v>
      </c>
      <c r="FH4675" s="55" t="s">
        <v>1756</v>
      </c>
      <c r="FI4675" s="55">
        <v>1</v>
      </c>
      <c r="FJ4675" s="55">
        <v>80000</v>
      </c>
      <c r="FK4675" s="55" t="s">
        <v>1249</v>
      </c>
      <c r="FL4675" s="55">
        <v>0.57</v>
      </c>
    </row>
    <row r="4676" ht="14.25" customHeight="1" outlineLevel="1" spans="152:168">
      <c r="EV4676" s="55">
        <v>4669</v>
      </c>
      <c r="EW4676" s="55" t="s">
        <v>1678</v>
      </c>
      <c r="EX4676" s="55" t="s">
        <v>1263</v>
      </c>
      <c r="EY4676" s="55">
        <v>13</v>
      </c>
      <c r="EZ4676" s="55">
        <v>0</v>
      </c>
      <c r="FA4676" s="55">
        <v>1994</v>
      </c>
      <c r="FB4676" s="55" t="s">
        <v>1361</v>
      </c>
      <c r="FC4676" s="55" t="s">
        <v>1258</v>
      </c>
      <c r="FD4676" s="55">
        <v>6</v>
      </c>
      <c r="FF4676" s="55">
        <v>4669</v>
      </c>
      <c r="FG4676" s="55" t="s">
        <v>1359</v>
      </c>
      <c r="FH4676" s="55" t="s">
        <v>1756</v>
      </c>
      <c r="FI4676" s="55">
        <v>1</v>
      </c>
      <c r="FJ4676" s="55">
        <v>130000</v>
      </c>
      <c r="FK4676" s="55" t="s">
        <v>1249</v>
      </c>
      <c r="FL4676" s="55">
        <v>0.57</v>
      </c>
    </row>
    <row r="4677" ht="14.25" customHeight="1" outlineLevel="1" spans="152:168">
      <c r="EV4677" s="55">
        <v>4670</v>
      </c>
      <c r="EW4677" s="55" t="s">
        <v>1678</v>
      </c>
      <c r="EX4677" s="55" t="s">
        <v>1263</v>
      </c>
      <c r="EY4677" s="55">
        <v>13</v>
      </c>
      <c r="EZ4677" s="55">
        <v>1995</v>
      </c>
      <c r="FA4677" s="55">
        <v>2999</v>
      </c>
      <c r="FB4677" s="55" t="s">
        <v>1361</v>
      </c>
      <c r="FC4677" s="55" t="s">
        <v>1258</v>
      </c>
      <c r="FD4677" s="55">
        <v>6</v>
      </c>
      <c r="FF4677" s="55">
        <v>4670</v>
      </c>
      <c r="FG4677" s="55" t="s">
        <v>1359</v>
      </c>
      <c r="FH4677" s="55" t="s">
        <v>1756</v>
      </c>
      <c r="FI4677" s="55">
        <v>1</v>
      </c>
      <c r="FJ4677" s="55">
        <v>260000</v>
      </c>
      <c r="FK4677" s="55" t="s">
        <v>1249</v>
      </c>
      <c r="FL4677" s="55">
        <v>0.57</v>
      </c>
    </row>
    <row r="4678" ht="14.25" customHeight="1" outlineLevel="1" spans="152:168">
      <c r="EV4678" s="55">
        <v>4671</v>
      </c>
      <c r="EW4678" s="55" t="s">
        <v>1678</v>
      </c>
      <c r="EX4678" s="55" t="s">
        <v>1263</v>
      </c>
      <c r="EY4678" s="55">
        <v>14</v>
      </c>
      <c r="EZ4678" s="55">
        <v>0</v>
      </c>
      <c r="FA4678" s="55">
        <v>1994</v>
      </c>
      <c r="FB4678" s="55" t="s">
        <v>1361</v>
      </c>
      <c r="FC4678" s="55" t="s">
        <v>1258</v>
      </c>
      <c r="FD4678" s="55">
        <v>8</v>
      </c>
      <c r="FF4678" s="55">
        <v>4671</v>
      </c>
      <c r="FG4678" s="55" t="s">
        <v>1359</v>
      </c>
      <c r="FH4678" s="55" t="s">
        <v>1756</v>
      </c>
      <c r="FI4678" s="55">
        <v>1</v>
      </c>
      <c r="FJ4678" s="55">
        <v>400000</v>
      </c>
      <c r="FK4678" s="55" t="s">
        <v>1249</v>
      </c>
      <c r="FL4678" s="55">
        <v>0.57</v>
      </c>
    </row>
    <row r="4679" ht="14.25" customHeight="1" outlineLevel="1" spans="152:168">
      <c r="EV4679" s="55">
        <v>4672</v>
      </c>
      <c r="EW4679" s="55" t="s">
        <v>1678</v>
      </c>
      <c r="EX4679" s="55" t="s">
        <v>1263</v>
      </c>
      <c r="EY4679" s="55">
        <v>14</v>
      </c>
      <c r="EZ4679" s="55">
        <v>1995</v>
      </c>
      <c r="FA4679" s="55">
        <v>2999</v>
      </c>
      <c r="FB4679" s="55" t="s">
        <v>1361</v>
      </c>
      <c r="FC4679" s="55" t="s">
        <v>1258</v>
      </c>
      <c r="FD4679" s="55">
        <v>8</v>
      </c>
      <c r="FF4679" s="55">
        <v>4672</v>
      </c>
      <c r="FG4679" s="55" t="s">
        <v>1359</v>
      </c>
      <c r="FH4679" s="55" t="s">
        <v>1756</v>
      </c>
      <c r="FI4679" s="55">
        <v>1</v>
      </c>
      <c r="FJ4679" s="55">
        <v>530000</v>
      </c>
      <c r="FK4679" s="55" t="s">
        <v>1249</v>
      </c>
      <c r="FL4679" s="55">
        <v>0.57</v>
      </c>
    </row>
    <row r="4680" ht="14.25" customHeight="1" outlineLevel="1" spans="152:168">
      <c r="EV4680" s="55">
        <v>4673</v>
      </c>
      <c r="EW4680" s="55" t="s">
        <v>1678</v>
      </c>
      <c r="EX4680" s="55" t="s">
        <v>1263</v>
      </c>
      <c r="EY4680" s="55">
        <v>2</v>
      </c>
      <c r="EZ4680" s="55">
        <v>0</v>
      </c>
      <c r="FA4680" s="55">
        <v>1994</v>
      </c>
      <c r="FB4680" s="55" t="s">
        <v>1361</v>
      </c>
      <c r="FC4680" s="55" t="s">
        <v>1258</v>
      </c>
      <c r="FD4680" s="55">
        <v>5.25</v>
      </c>
      <c r="FF4680" s="55">
        <v>4673</v>
      </c>
      <c r="FG4680" s="55" t="s">
        <v>1359</v>
      </c>
      <c r="FH4680" s="55" t="s">
        <v>1756</v>
      </c>
      <c r="FI4680" s="55">
        <v>1</v>
      </c>
      <c r="FJ4680" s="55">
        <v>540000</v>
      </c>
      <c r="FK4680" s="55" t="s">
        <v>1249</v>
      </c>
      <c r="FL4680" s="55">
        <v>0.57</v>
      </c>
    </row>
    <row r="4681" ht="14.25" customHeight="1" outlineLevel="1" spans="152:168">
      <c r="EV4681" s="55">
        <v>4674</v>
      </c>
      <c r="EW4681" s="55" t="s">
        <v>1678</v>
      </c>
      <c r="EX4681" s="55" t="s">
        <v>1263</v>
      </c>
      <c r="EY4681" s="55">
        <v>2</v>
      </c>
      <c r="EZ4681" s="55">
        <v>1995</v>
      </c>
      <c r="FA4681" s="55">
        <v>2999</v>
      </c>
      <c r="FB4681" s="55" t="s">
        <v>1361</v>
      </c>
      <c r="FC4681" s="55" t="s">
        <v>1258</v>
      </c>
      <c r="FD4681" s="55">
        <v>6</v>
      </c>
      <c r="FF4681" s="55">
        <v>4674</v>
      </c>
      <c r="FG4681" s="55" t="s">
        <v>1359</v>
      </c>
      <c r="FH4681" s="55" t="s">
        <v>1756</v>
      </c>
      <c r="FI4681" s="55">
        <v>2</v>
      </c>
      <c r="FJ4681" s="55">
        <v>0</v>
      </c>
      <c r="FK4681" s="55" t="s">
        <v>1249</v>
      </c>
      <c r="FL4681" s="55">
        <v>0.57</v>
      </c>
    </row>
    <row r="4682" ht="14.25" customHeight="1" outlineLevel="1" spans="152:168">
      <c r="EV4682" s="55">
        <v>4675</v>
      </c>
      <c r="EW4682" s="55" t="s">
        <v>1678</v>
      </c>
      <c r="EX4682" s="55" t="s">
        <v>1263</v>
      </c>
      <c r="EY4682" s="55">
        <v>3</v>
      </c>
      <c r="EZ4682" s="55">
        <v>0</v>
      </c>
      <c r="FA4682" s="55">
        <v>1994</v>
      </c>
      <c r="FB4682" s="55" t="s">
        <v>1361</v>
      </c>
      <c r="FC4682" s="55" t="s">
        <v>1258</v>
      </c>
      <c r="FD4682" s="55">
        <v>5.25</v>
      </c>
      <c r="FF4682" s="55">
        <v>4675</v>
      </c>
      <c r="FG4682" s="55" t="s">
        <v>1359</v>
      </c>
      <c r="FH4682" s="55" t="s">
        <v>1756</v>
      </c>
      <c r="FI4682" s="55">
        <v>2</v>
      </c>
      <c r="FJ4682" s="55">
        <v>1000</v>
      </c>
      <c r="FK4682" s="55" t="s">
        <v>1249</v>
      </c>
      <c r="FL4682" s="55">
        <v>0.57</v>
      </c>
    </row>
    <row r="4683" ht="14.25" customHeight="1" outlineLevel="1" spans="152:168">
      <c r="EV4683" s="55">
        <v>4676</v>
      </c>
      <c r="EW4683" s="55" t="s">
        <v>1678</v>
      </c>
      <c r="EX4683" s="55" t="s">
        <v>1263</v>
      </c>
      <c r="EY4683" s="55">
        <v>3</v>
      </c>
      <c r="EZ4683" s="55">
        <v>1995</v>
      </c>
      <c r="FA4683" s="55">
        <v>2999</v>
      </c>
      <c r="FB4683" s="55" t="s">
        <v>1361</v>
      </c>
      <c r="FC4683" s="55" t="s">
        <v>1258</v>
      </c>
      <c r="FD4683" s="55">
        <v>6</v>
      </c>
      <c r="FF4683" s="55">
        <v>4676</v>
      </c>
      <c r="FG4683" s="55" t="s">
        <v>1359</v>
      </c>
      <c r="FH4683" s="55" t="s">
        <v>1756</v>
      </c>
      <c r="FI4683" s="55">
        <v>2</v>
      </c>
      <c r="FJ4683" s="55">
        <v>2500</v>
      </c>
      <c r="FK4683" s="55" t="s">
        <v>1249</v>
      </c>
      <c r="FL4683" s="55">
        <v>0.57</v>
      </c>
    </row>
    <row r="4684" ht="14.25" customHeight="1" outlineLevel="1" spans="152:168">
      <c r="EV4684" s="55">
        <v>4677</v>
      </c>
      <c r="EW4684" s="55" t="s">
        <v>1678</v>
      </c>
      <c r="EX4684" s="55" t="s">
        <v>1263</v>
      </c>
      <c r="EY4684" s="55">
        <v>4</v>
      </c>
      <c r="EZ4684" s="55">
        <v>0</v>
      </c>
      <c r="FA4684" s="55">
        <v>1994</v>
      </c>
      <c r="FB4684" s="55" t="s">
        <v>1361</v>
      </c>
      <c r="FC4684" s="55" t="s">
        <v>1258</v>
      </c>
      <c r="FD4684" s="55">
        <v>5.25</v>
      </c>
      <c r="FF4684" s="55">
        <v>4677</v>
      </c>
      <c r="FG4684" s="55" t="s">
        <v>1359</v>
      </c>
      <c r="FH4684" s="55" t="s">
        <v>1756</v>
      </c>
      <c r="FI4684" s="55">
        <v>2</v>
      </c>
      <c r="FJ4684" s="55">
        <v>5000</v>
      </c>
      <c r="FK4684" s="55" t="s">
        <v>1249</v>
      </c>
      <c r="FL4684" s="55">
        <v>0.57</v>
      </c>
    </row>
    <row r="4685" ht="14.25" customHeight="1" outlineLevel="1" spans="152:168">
      <c r="EV4685" s="55">
        <v>4678</v>
      </c>
      <c r="EW4685" s="55" t="s">
        <v>1678</v>
      </c>
      <c r="EX4685" s="55" t="s">
        <v>1263</v>
      </c>
      <c r="EY4685" s="55">
        <v>4</v>
      </c>
      <c r="EZ4685" s="55">
        <v>1995</v>
      </c>
      <c r="FA4685" s="55">
        <v>2999</v>
      </c>
      <c r="FB4685" s="55" t="s">
        <v>1361</v>
      </c>
      <c r="FC4685" s="55" t="s">
        <v>1258</v>
      </c>
      <c r="FD4685" s="55">
        <v>6</v>
      </c>
      <c r="FF4685" s="55">
        <v>4678</v>
      </c>
      <c r="FG4685" s="55" t="s">
        <v>1359</v>
      </c>
      <c r="FH4685" s="55" t="s">
        <v>1756</v>
      </c>
      <c r="FI4685" s="55">
        <v>2</v>
      </c>
      <c r="FJ4685" s="55">
        <v>10000</v>
      </c>
      <c r="FK4685" s="55" t="s">
        <v>1249</v>
      </c>
      <c r="FL4685" s="55">
        <v>0.57</v>
      </c>
    </row>
    <row r="4686" ht="14.25" customHeight="1" outlineLevel="1" spans="152:168">
      <c r="EV4686" s="55">
        <v>4679</v>
      </c>
      <c r="EW4686" s="55" t="s">
        <v>1678</v>
      </c>
      <c r="EX4686" s="55" t="s">
        <v>1263</v>
      </c>
      <c r="EY4686" s="55">
        <v>5</v>
      </c>
      <c r="EZ4686" s="55">
        <v>0</v>
      </c>
      <c r="FA4686" s="55">
        <v>1994</v>
      </c>
      <c r="FB4686" s="55" t="s">
        <v>1361</v>
      </c>
      <c r="FC4686" s="55" t="s">
        <v>1258</v>
      </c>
      <c r="FD4686" s="55">
        <v>5.25</v>
      </c>
      <c r="FF4686" s="55">
        <v>4679</v>
      </c>
      <c r="FG4686" s="55" t="s">
        <v>1359</v>
      </c>
      <c r="FH4686" s="55" t="s">
        <v>1756</v>
      </c>
      <c r="FI4686" s="55">
        <v>2</v>
      </c>
      <c r="FJ4686" s="55">
        <v>25000</v>
      </c>
      <c r="FK4686" s="55" t="s">
        <v>1249</v>
      </c>
      <c r="FL4686" s="55">
        <v>0.57</v>
      </c>
    </row>
    <row r="4687" ht="14.25" customHeight="1" outlineLevel="1" spans="152:168">
      <c r="EV4687" s="55">
        <v>4680</v>
      </c>
      <c r="EW4687" s="55" t="s">
        <v>1678</v>
      </c>
      <c r="EX4687" s="55" t="s">
        <v>1263</v>
      </c>
      <c r="EY4687" s="55">
        <v>5</v>
      </c>
      <c r="EZ4687" s="55">
        <v>1995</v>
      </c>
      <c r="FA4687" s="55">
        <v>2999</v>
      </c>
      <c r="FB4687" s="55" t="s">
        <v>1361</v>
      </c>
      <c r="FC4687" s="55" t="s">
        <v>1258</v>
      </c>
      <c r="FD4687" s="55">
        <v>6</v>
      </c>
      <c r="FF4687" s="55">
        <v>4680</v>
      </c>
      <c r="FG4687" s="55" t="s">
        <v>1359</v>
      </c>
      <c r="FH4687" s="55" t="s">
        <v>1756</v>
      </c>
      <c r="FI4687" s="55">
        <v>2</v>
      </c>
      <c r="FJ4687" s="55">
        <v>50000</v>
      </c>
      <c r="FK4687" s="55" t="s">
        <v>1249</v>
      </c>
      <c r="FL4687" s="55">
        <v>0.57</v>
      </c>
    </row>
    <row r="4688" ht="14.25" customHeight="1" outlineLevel="1" spans="152:168">
      <c r="EV4688" s="55">
        <v>4681</v>
      </c>
      <c r="EW4688" s="55" t="s">
        <v>1678</v>
      </c>
      <c r="EX4688" s="55" t="s">
        <v>1263</v>
      </c>
      <c r="EY4688" s="55">
        <v>6</v>
      </c>
      <c r="EZ4688" s="55">
        <v>0</v>
      </c>
      <c r="FA4688" s="55">
        <v>1994</v>
      </c>
      <c r="FB4688" s="55" t="s">
        <v>1361</v>
      </c>
      <c r="FC4688" s="55" t="s">
        <v>1258</v>
      </c>
      <c r="FD4688" s="55">
        <v>5.25</v>
      </c>
      <c r="FF4688" s="55">
        <v>4681</v>
      </c>
      <c r="FG4688" s="55" t="s">
        <v>1359</v>
      </c>
      <c r="FH4688" s="55" t="s">
        <v>1756</v>
      </c>
      <c r="FI4688" s="55">
        <v>2</v>
      </c>
      <c r="FJ4688" s="55">
        <v>80000</v>
      </c>
      <c r="FK4688" s="55" t="s">
        <v>1249</v>
      </c>
      <c r="FL4688" s="55">
        <v>0.57</v>
      </c>
    </row>
    <row r="4689" ht="14.25" customHeight="1" outlineLevel="1" spans="152:168">
      <c r="EV4689" s="55">
        <v>4682</v>
      </c>
      <c r="EW4689" s="55" t="s">
        <v>1678</v>
      </c>
      <c r="EX4689" s="55" t="s">
        <v>1263</v>
      </c>
      <c r="EY4689" s="55">
        <v>6</v>
      </c>
      <c r="EZ4689" s="55">
        <v>1995</v>
      </c>
      <c r="FA4689" s="55">
        <v>2999</v>
      </c>
      <c r="FB4689" s="55" t="s">
        <v>1361</v>
      </c>
      <c r="FC4689" s="55" t="s">
        <v>1258</v>
      </c>
      <c r="FD4689" s="55">
        <v>6</v>
      </c>
      <c r="FF4689" s="55">
        <v>4682</v>
      </c>
      <c r="FG4689" s="55" t="s">
        <v>1359</v>
      </c>
      <c r="FH4689" s="55" t="s">
        <v>1756</v>
      </c>
      <c r="FI4689" s="55">
        <v>2</v>
      </c>
      <c r="FJ4689" s="55">
        <v>130000</v>
      </c>
      <c r="FK4689" s="55" t="s">
        <v>1249</v>
      </c>
      <c r="FL4689" s="55">
        <v>0.57</v>
      </c>
    </row>
    <row r="4690" ht="14.25" customHeight="1" outlineLevel="1" spans="152:168">
      <c r="EV4690" s="55">
        <v>4683</v>
      </c>
      <c r="EW4690" s="55" t="s">
        <v>1678</v>
      </c>
      <c r="EX4690" s="55" t="s">
        <v>1263</v>
      </c>
      <c r="EY4690" s="55">
        <v>9</v>
      </c>
      <c r="EZ4690" s="55">
        <v>0</v>
      </c>
      <c r="FA4690" s="55">
        <v>1994</v>
      </c>
      <c r="FB4690" s="55" t="s">
        <v>1361</v>
      </c>
      <c r="FC4690" s="55" t="s">
        <v>1258</v>
      </c>
      <c r="FD4690" s="55">
        <v>6</v>
      </c>
      <c r="FF4690" s="55">
        <v>4683</v>
      </c>
      <c r="FG4690" s="55" t="s">
        <v>1359</v>
      </c>
      <c r="FH4690" s="55" t="s">
        <v>1756</v>
      </c>
      <c r="FI4690" s="55">
        <v>2</v>
      </c>
      <c r="FJ4690" s="55">
        <v>260000</v>
      </c>
      <c r="FK4690" s="55" t="s">
        <v>1249</v>
      </c>
      <c r="FL4690" s="55">
        <v>0.57</v>
      </c>
    </row>
    <row r="4691" ht="14.25" customHeight="1" outlineLevel="1" spans="152:168">
      <c r="EV4691" s="55">
        <v>4684</v>
      </c>
      <c r="EW4691" s="55" t="s">
        <v>1678</v>
      </c>
      <c r="EX4691" s="55" t="s">
        <v>1263</v>
      </c>
      <c r="EY4691" s="55">
        <v>9</v>
      </c>
      <c r="EZ4691" s="55">
        <v>1995</v>
      </c>
      <c r="FA4691" s="55">
        <v>2999</v>
      </c>
      <c r="FB4691" s="55" t="s">
        <v>1361</v>
      </c>
      <c r="FC4691" s="55" t="s">
        <v>1258</v>
      </c>
      <c r="FD4691" s="55">
        <v>6</v>
      </c>
      <c r="FF4691" s="55">
        <v>4684</v>
      </c>
      <c r="FG4691" s="55" t="s">
        <v>1359</v>
      </c>
      <c r="FH4691" s="55" t="s">
        <v>1756</v>
      </c>
      <c r="FI4691" s="55">
        <v>2</v>
      </c>
      <c r="FJ4691" s="55">
        <v>400000</v>
      </c>
      <c r="FK4691" s="55" t="s">
        <v>1249</v>
      </c>
      <c r="FL4691" s="55">
        <v>0.57</v>
      </c>
    </row>
    <row r="4692" ht="14.25" customHeight="1" outlineLevel="1" spans="152:168">
      <c r="EV4692" s="55">
        <v>4685</v>
      </c>
      <c r="EW4692" s="55" t="s">
        <v>1706</v>
      </c>
      <c r="EX4692" s="55" t="s">
        <v>1260</v>
      </c>
      <c r="EY4692" s="55">
        <v>10</v>
      </c>
      <c r="EZ4692" s="55">
        <v>0</v>
      </c>
      <c r="FA4692" s="55">
        <v>1994</v>
      </c>
      <c r="FB4692" s="55" t="s">
        <v>1361</v>
      </c>
      <c r="FC4692" s="55" t="s">
        <v>1258</v>
      </c>
      <c r="FD4692" s="55">
        <v>5.25</v>
      </c>
      <c r="FF4692" s="55">
        <v>4685</v>
      </c>
      <c r="FG4692" s="55" t="s">
        <v>1359</v>
      </c>
      <c r="FH4692" s="55" t="s">
        <v>1756</v>
      </c>
      <c r="FI4692" s="55">
        <v>2</v>
      </c>
      <c r="FJ4692" s="55">
        <v>530000</v>
      </c>
      <c r="FK4692" s="55" t="s">
        <v>1249</v>
      </c>
      <c r="FL4692" s="55">
        <v>0.57</v>
      </c>
    </row>
    <row r="4693" ht="14.25" customHeight="1" outlineLevel="1" spans="152:168">
      <c r="EV4693" s="55">
        <v>4686</v>
      </c>
      <c r="EW4693" s="55" t="s">
        <v>1706</v>
      </c>
      <c r="EX4693" s="55" t="s">
        <v>1260</v>
      </c>
      <c r="EY4693" s="55">
        <v>10</v>
      </c>
      <c r="EZ4693" s="55">
        <v>1995</v>
      </c>
      <c r="FA4693" s="55">
        <v>2999</v>
      </c>
      <c r="FB4693" s="55" t="s">
        <v>1361</v>
      </c>
      <c r="FC4693" s="55" t="s">
        <v>1258</v>
      </c>
      <c r="FD4693" s="55">
        <v>6</v>
      </c>
      <c r="FF4693" s="55">
        <v>4686</v>
      </c>
      <c r="FG4693" s="55" t="s">
        <v>1359</v>
      </c>
      <c r="FH4693" s="55" t="s">
        <v>1756</v>
      </c>
      <c r="FI4693" s="55">
        <v>2</v>
      </c>
      <c r="FJ4693" s="55">
        <v>540000</v>
      </c>
      <c r="FK4693" s="55" t="s">
        <v>1249</v>
      </c>
      <c r="FL4693" s="55">
        <v>0.57</v>
      </c>
    </row>
    <row r="4694" ht="14.25" customHeight="1" outlineLevel="1" spans="152:168">
      <c r="EV4694" s="55">
        <v>4687</v>
      </c>
      <c r="EW4694" s="55" t="s">
        <v>1706</v>
      </c>
      <c r="EX4694" s="55" t="s">
        <v>1260</v>
      </c>
      <c r="EY4694" s="55">
        <v>11</v>
      </c>
      <c r="EZ4694" s="55">
        <v>0</v>
      </c>
      <c r="FA4694" s="55">
        <v>1994</v>
      </c>
      <c r="FB4694" s="55" t="s">
        <v>1361</v>
      </c>
      <c r="FC4694" s="55" t="s">
        <v>1258</v>
      </c>
      <c r="FD4694" s="55">
        <v>5.25</v>
      </c>
      <c r="FF4694" s="55">
        <v>4687</v>
      </c>
      <c r="FG4694" s="55" t="s">
        <v>1359</v>
      </c>
      <c r="FH4694" s="55" t="s">
        <v>1756</v>
      </c>
      <c r="FI4694" s="55">
        <v>3</v>
      </c>
      <c r="FJ4694" s="55">
        <v>0</v>
      </c>
      <c r="FK4694" s="55" t="s">
        <v>1249</v>
      </c>
      <c r="FL4694" s="55">
        <v>0.3</v>
      </c>
    </row>
    <row r="4695" ht="14.25" customHeight="1" outlineLevel="1" spans="152:168">
      <c r="EV4695" s="55">
        <v>4688</v>
      </c>
      <c r="EW4695" s="55" t="s">
        <v>1706</v>
      </c>
      <c r="EX4695" s="55" t="s">
        <v>1260</v>
      </c>
      <c r="EY4695" s="55">
        <v>11</v>
      </c>
      <c r="EZ4695" s="55">
        <v>1995</v>
      </c>
      <c r="FA4695" s="55">
        <v>2999</v>
      </c>
      <c r="FB4695" s="55" t="s">
        <v>1361</v>
      </c>
      <c r="FC4695" s="55" t="s">
        <v>1258</v>
      </c>
      <c r="FD4695" s="55">
        <v>6</v>
      </c>
      <c r="FF4695" s="55">
        <v>4688</v>
      </c>
      <c r="FG4695" s="55" t="s">
        <v>1359</v>
      </c>
      <c r="FH4695" s="55" t="s">
        <v>1756</v>
      </c>
      <c r="FI4695" s="55">
        <v>3</v>
      </c>
      <c r="FJ4695" s="55">
        <v>1000</v>
      </c>
      <c r="FK4695" s="55" t="s">
        <v>1249</v>
      </c>
      <c r="FL4695" s="55">
        <v>0.3</v>
      </c>
    </row>
    <row r="4696" ht="14.25" customHeight="1" outlineLevel="1" spans="152:168">
      <c r="EV4696" s="55">
        <v>4689</v>
      </c>
      <c r="EW4696" s="55" t="s">
        <v>1706</v>
      </c>
      <c r="EX4696" s="55" t="s">
        <v>1260</v>
      </c>
      <c r="EY4696" s="55">
        <v>12</v>
      </c>
      <c r="EZ4696" s="55">
        <v>0</v>
      </c>
      <c r="FA4696" s="55">
        <v>1994</v>
      </c>
      <c r="FB4696" s="55" t="s">
        <v>1361</v>
      </c>
      <c r="FC4696" s="55" t="s">
        <v>1258</v>
      </c>
      <c r="FD4696" s="55">
        <v>5.25</v>
      </c>
      <c r="FF4696" s="55">
        <v>4689</v>
      </c>
      <c r="FG4696" s="55" t="s">
        <v>1359</v>
      </c>
      <c r="FH4696" s="55" t="s">
        <v>1756</v>
      </c>
      <c r="FI4696" s="55">
        <v>3</v>
      </c>
      <c r="FJ4696" s="55">
        <v>2500</v>
      </c>
      <c r="FK4696" s="55" t="s">
        <v>1249</v>
      </c>
      <c r="FL4696" s="55">
        <v>0.3</v>
      </c>
    </row>
    <row r="4697" ht="14.25" customHeight="1" outlineLevel="1" spans="152:168">
      <c r="EV4697" s="55">
        <v>4690</v>
      </c>
      <c r="EW4697" s="55" t="s">
        <v>1706</v>
      </c>
      <c r="EX4697" s="55" t="s">
        <v>1260</v>
      </c>
      <c r="EY4697" s="55">
        <v>12</v>
      </c>
      <c r="EZ4697" s="55">
        <v>1995</v>
      </c>
      <c r="FA4697" s="55">
        <v>2999</v>
      </c>
      <c r="FB4697" s="55" t="s">
        <v>1361</v>
      </c>
      <c r="FC4697" s="55" t="s">
        <v>1258</v>
      </c>
      <c r="FD4697" s="55">
        <v>6</v>
      </c>
      <c r="FF4697" s="55">
        <v>4690</v>
      </c>
      <c r="FG4697" s="55" t="s">
        <v>1359</v>
      </c>
      <c r="FH4697" s="55" t="s">
        <v>1756</v>
      </c>
      <c r="FI4697" s="55">
        <v>3</v>
      </c>
      <c r="FJ4697" s="55">
        <v>5000</v>
      </c>
      <c r="FK4697" s="55" t="s">
        <v>1249</v>
      </c>
      <c r="FL4697" s="55">
        <v>0.3</v>
      </c>
    </row>
    <row r="4698" ht="14.25" customHeight="1" outlineLevel="1" spans="152:168">
      <c r="EV4698" s="55">
        <v>4691</v>
      </c>
      <c r="EW4698" s="55" t="s">
        <v>1706</v>
      </c>
      <c r="EX4698" s="55" t="s">
        <v>1260</v>
      </c>
      <c r="EY4698" s="55">
        <v>2</v>
      </c>
      <c r="EZ4698" s="55">
        <v>0</v>
      </c>
      <c r="FA4698" s="55">
        <v>1994</v>
      </c>
      <c r="FB4698" s="55" t="s">
        <v>1361</v>
      </c>
      <c r="FC4698" s="55" t="s">
        <v>1258</v>
      </c>
      <c r="FD4698" s="55">
        <v>5.5</v>
      </c>
      <c r="FF4698" s="55">
        <v>4691</v>
      </c>
      <c r="FG4698" s="55" t="s">
        <v>1359</v>
      </c>
      <c r="FH4698" s="55" t="s">
        <v>1756</v>
      </c>
      <c r="FI4698" s="55">
        <v>3</v>
      </c>
      <c r="FJ4698" s="55">
        <v>10000</v>
      </c>
      <c r="FK4698" s="55" t="s">
        <v>1249</v>
      </c>
      <c r="FL4698" s="55">
        <v>0.3</v>
      </c>
    </row>
    <row r="4699" ht="14.25" customHeight="1" outlineLevel="1" spans="152:168">
      <c r="EV4699" s="55">
        <v>4692</v>
      </c>
      <c r="EW4699" s="55" t="s">
        <v>1706</v>
      </c>
      <c r="EX4699" s="55" t="s">
        <v>1260</v>
      </c>
      <c r="EY4699" s="55">
        <v>2</v>
      </c>
      <c r="EZ4699" s="55">
        <v>1995</v>
      </c>
      <c r="FA4699" s="55">
        <v>2999</v>
      </c>
      <c r="FB4699" s="55" t="s">
        <v>1361</v>
      </c>
      <c r="FC4699" s="55" t="s">
        <v>1258</v>
      </c>
      <c r="FD4699" s="55">
        <v>6</v>
      </c>
      <c r="FF4699" s="55">
        <v>4692</v>
      </c>
      <c r="FG4699" s="55" t="s">
        <v>1359</v>
      </c>
      <c r="FH4699" s="55" t="s">
        <v>1756</v>
      </c>
      <c r="FI4699" s="55">
        <v>3</v>
      </c>
      <c r="FJ4699" s="55">
        <v>25000</v>
      </c>
      <c r="FK4699" s="55" t="s">
        <v>1249</v>
      </c>
      <c r="FL4699" s="55">
        <v>0.3</v>
      </c>
    </row>
    <row r="4700" ht="14.25" customHeight="1" outlineLevel="1" spans="152:168">
      <c r="EV4700" s="55">
        <v>4693</v>
      </c>
      <c r="EW4700" s="55" t="s">
        <v>1706</v>
      </c>
      <c r="EX4700" s="55" t="s">
        <v>1260</v>
      </c>
      <c r="EY4700" s="55">
        <v>3</v>
      </c>
      <c r="EZ4700" s="55">
        <v>0</v>
      </c>
      <c r="FA4700" s="55">
        <v>1994</v>
      </c>
      <c r="FB4700" s="55" t="s">
        <v>1361</v>
      </c>
      <c r="FC4700" s="55" t="s">
        <v>1258</v>
      </c>
      <c r="FD4700" s="55">
        <v>5.25</v>
      </c>
      <c r="FF4700" s="55">
        <v>4693</v>
      </c>
      <c r="FG4700" s="55" t="s">
        <v>1359</v>
      </c>
      <c r="FH4700" s="55" t="s">
        <v>1756</v>
      </c>
      <c r="FI4700" s="55">
        <v>3</v>
      </c>
      <c r="FJ4700" s="55">
        <v>50000</v>
      </c>
      <c r="FK4700" s="55" t="s">
        <v>1249</v>
      </c>
      <c r="FL4700" s="55">
        <v>0.3</v>
      </c>
    </row>
    <row r="4701" ht="14.25" customHeight="1" outlineLevel="1" spans="152:168">
      <c r="EV4701" s="55">
        <v>4694</v>
      </c>
      <c r="EW4701" s="55" t="s">
        <v>1706</v>
      </c>
      <c r="EX4701" s="55" t="s">
        <v>1260</v>
      </c>
      <c r="EY4701" s="55">
        <v>3</v>
      </c>
      <c r="EZ4701" s="55">
        <v>1995</v>
      </c>
      <c r="FA4701" s="55">
        <v>2999</v>
      </c>
      <c r="FB4701" s="55" t="s">
        <v>1361</v>
      </c>
      <c r="FC4701" s="55" t="s">
        <v>1258</v>
      </c>
      <c r="FD4701" s="55">
        <v>6</v>
      </c>
      <c r="FF4701" s="55">
        <v>4694</v>
      </c>
      <c r="FG4701" s="55" t="s">
        <v>1359</v>
      </c>
      <c r="FH4701" s="55" t="s">
        <v>1756</v>
      </c>
      <c r="FI4701" s="55">
        <v>3</v>
      </c>
      <c r="FJ4701" s="55">
        <v>80000</v>
      </c>
      <c r="FK4701" s="55" t="s">
        <v>1249</v>
      </c>
      <c r="FL4701" s="55">
        <v>0.3</v>
      </c>
    </row>
    <row r="4702" ht="14.25" customHeight="1" outlineLevel="1" spans="152:168">
      <c r="EV4702" s="55">
        <v>4695</v>
      </c>
      <c r="EW4702" s="55" t="s">
        <v>1706</v>
      </c>
      <c r="EX4702" s="55" t="s">
        <v>1260</v>
      </c>
      <c r="EY4702" s="55">
        <v>4</v>
      </c>
      <c r="EZ4702" s="55">
        <v>0</v>
      </c>
      <c r="FA4702" s="55">
        <v>1994</v>
      </c>
      <c r="FB4702" s="55" t="s">
        <v>1361</v>
      </c>
      <c r="FC4702" s="55" t="s">
        <v>1258</v>
      </c>
      <c r="FD4702" s="55">
        <v>5.25</v>
      </c>
      <c r="FF4702" s="55">
        <v>4695</v>
      </c>
      <c r="FG4702" s="55" t="s">
        <v>1359</v>
      </c>
      <c r="FH4702" s="55" t="s">
        <v>1756</v>
      </c>
      <c r="FI4702" s="55">
        <v>3</v>
      </c>
      <c r="FJ4702" s="55">
        <v>130000</v>
      </c>
      <c r="FK4702" s="55" t="s">
        <v>1249</v>
      </c>
      <c r="FL4702" s="55">
        <v>0.3</v>
      </c>
    </row>
    <row r="4703" ht="14.25" customHeight="1" outlineLevel="1" spans="152:168">
      <c r="EV4703" s="55">
        <v>4696</v>
      </c>
      <c r="EW4703" s="55" t="s">
        <v>1706</v>
      </c>
      <c r="EX4703" s="55" t="s">
        <v>1260</v>
      </c>
      <c r="EY4703" s="55">
        <v>4</v>
      </c>
      <c r="EZ4703" s="55">
        <v>1995</v>
      </c>
      <c r="FA4703" s="55">
        <v>2999</v>
      </c>
      <c r="FB4703" s="55" t="s">
        <v>1361</v>
      </c>
      <c r="FC4703" s="55" t="s">
        <v>1258</v>
      </c>
      <c r="FD4703" s="55">
        <v>6</v>
      </c>
      <c r="FF4703" s="55">
        <v>4696</v>
      </c>
      <c r="FG4703" s="55" t="s">
        <v>1359</v>
      </c>
      <c r="FH4703" s="55" t="s">
        <v>1756</v>
      </c>
      <c r="FI4703" s="55">
        <v>3</v>
      </c>
      <c r="FJ4703" s="55">
        <v>260000</v>
      </c>
      <c r="FK4703" s="55" t="s">
        <v>1249</v>
      </c>
      <c r="FL4703" s="55">
        <v>0.3</v>
      </c>
    </row>
    <row r="4704" ht="14.25" customHeight="1" outlineLevel="1" spans="152:168">
      <c r="EV4704" s="55">
        <v>4697</v>
      </c>
      <c r="EW4704" s="55" t="s">
        <v>1706</v>
      </c>
      <c r="EX4704" s="55" t="s">
        <v>1260</v>
      </c>
      <c r="EY4704" s="55">
        <v>5</v>
      </c>
      <c r="EZ4704" s="55">
        <v>0</v>
      </c>
      <c r="FA4704" s="55">
        <v>1994</v>
      </c>
      <c r="FB4704" s="55" t="s">
        <v>1361</v>
      </c>
      <c r="FC4704" s="55" t="s">
        <v>1258</v>
      </c>
      <c r="FD4704" s="55">
        <v>5.25</v>
      </c>
      <c r="FF4704" s="55">
        <v>4697</v>
      </c>
      <c r="FG4704" s="55" t="s">
        <v>1359</v>
      </c>
      <c r="FH4704" s="55" t="s">
        <v>1756</v>
      </c>
      <c r="FI4704" s="55">
        <v>3</v>
      </c>
      <c r="FJ4704" s="55">
        <v>400000</v>
      </c>
      <c r="FK4704" s="55" t="s">
        <v>1249</v>
      </c>
      <c r="FL4704" s="55">
        <v>0.3</v>
      </c>
    </row>
    <row r="4705" ht="14.25" customHeight="1" outlineLevel="1" spans="152:168">
      <c r="EV4705" s="55">
        <v>4698</v>
      </c>
      <c r="EW4705" s="55" t="s">
        <v>1706</v>
      </c>
      <c r="EX4705" s="55" t="s">
        <v>1260</v>
      </c>
      <c r="EY4705" s="55">
        <v>5</v>
      </c>
      <c r="EZ4705" s="55">
        <v>1995</v>
      </c>
      <c r="FA4705" s="55">
        <v>2999</v>
      </c>
      <c r="FB4705" s="55" t="s">
        <v>1361</v>
      </c>
      <c r="FC4705" s="55" t="s">
        <v>1258</v>
      </c>
      <c r="FD4705" s="55">
        <v>6</v>
      </c>
      <c r="FF4705" s="55">
        <v>4698</v>
      </c>
      <c r="FG4705" s="55" t="s">
        <v>1359</v>
      </c>
      <c r="FH4705" s="55" t="s">
        <v>1756</v>
      </c>
      <c r="FI4705" s="55">
        <v>3</v>
      </c>
      <c r="FJ4705" s="55">
        <v>530000</v>
      </c>
      <c r="FK4705" s="55" t="s">
        <v>1249</v>
      </c>
      <c r="FL4705" s="55">
        <v>0.3</v>
      </c>
    </row>
    <row r="4706" ht="14.25" customHeight="1" outlineLevel="1" spans="152:168">
      <c r="EV4706" s="55">
        <v>4699</v>
      </c>
      <c r="EW4706" s="55" t="s">
        <v>1706</v>
      </c>
      <c r="EX4706" s="55" t="s">
        <v>1260</v>
      </c>
      <c r="EY4706" s="55">
        <v>6</v>
      </c>
      <c r="EZ4706" s="55">
        <v>0</v>
      </c>
      <c r="FA4706" s="55">
        <v>1994</v>
      </c>
      <c r="FB4706" s="55" t="s">
        <v>1361</v>
      </c>
      <c r="FC4706" s="55" t="s">
        <v>1258</v>
      </c>
      <c r="FD4706" s="55">
        <v>5.25</v>
      </c>
      <c r="FF4706" s="55">
        <v>4699</v>
      </c>
      <c r="FG4706" s="55" t="s">
        <v>1359</v>
      </c>
      <c r="FH4706" s="55" t="s">
        <v>1756</v>
      </c>
      <c r="FI4706" s="55">
        <v>3</v>
      </c>
      <c r="FJ4706" s="55">
        <v>540000</v>
      </c>
      <c r="FK4706" s="55" t="s">
        <v>1249</v>
      </c>
      <c r="FL4706" s="55">
        <v>0.3</v>
      </c>
    </row>
    <row r="4707" ht="14.25" customHeight="1" outlineLevel="1" spans="152:168">
      <c r="EV4707" s="55">
        <v>4700</v>
      </c>
      <c r="EW4707" s="55" t="s">
        <v>1706</v>
      </c>
      <c r="EX4707" s="55" t="s">
        <v>1260</v>
      </c>
      <c r="EY4707" s="55">
        <v>6</v>
      </c>
      <c r="EZ4707" s="55">
        <v>1995</v>
      </c>
      <c r="FA4707" s="55">
        <v>2999</v>
      </c>
      <c r="FB4707" s="55" t="s">
        <v>1361</v>
      </c>
      <c r="FC4707" s="55" t="s">
        <v>1258</v>
      </c>
      <c r="FD4707" s="55">
        <v>6</v>
      </c>
      <c r="FF4707" s="55">
        <v>4700</v>
      </c>
      <c r="FG4707" s="55" t="s">
        <v>1359</v>
      </c>
      <c r="FH4707" s="55" t="s">
        <v>1410</v>
      </c>
      <c r="FI4707" s="55">
        <v>1</v>
      </c>
      <c r="FJ4707" s="55">
        <v>0</v>
      </c>
      <c r="FK4707" s="55" t="s">
        <v>1249</v>
      </c>
      <c r="FL4707" s="55">
        <v>0.6</v>
      </c>
    </row>
    <row r="4708" ht="14.25" customHeight="1" outlineLevel="1" spans="152:168">
      <c r="EV4708" s="55">
        <v>4701</v>
      </c>
      <c r="EW4708" s="55" t="s">
        <v>1706</v>
      </c>
      <c r="EX4708" s="55" t="s">
        <v>1260</v>
      </c>
      <c r="EY4708" s="55">
        <v>7</v>
      </c>
      <c r="EZ4708" s="55">
        <v>0</v>
      </c>
      <c r="FA4708" s="55">
        <v>1994</v>
      </c>
      <c r="FB4708" s="55" t="s">
        <v>1361</v>
      </c>
      <c r="FC4708" s="55" t="s">
        <v>1258</v>
      </c>
      <c r="FD4708" s="55">
        <v>5.25</v>
      </c>
      <c r="FF4708" s="55">
        <v>4701</v>
      </c>
      <c r="FG4708" s="55" t="s">
        <v>1359</v>
      </c>
      <c r="FH4708" s="55" t="s">
        <v>1410</v>
      </c>
      <c r="FI4708" s="55">
        <v>1</v>
      </c>
      <c r="FJ4708" s="55">
        <v>1000</v>
      </c>
      <c r="FK4708" s="55" t="s">
        <v>1249</v>
      </c>
      <c r="FL4708" s="55">
        <v>0.6</v>
      </c>
    </row>
    <row r="4709" ht="14.25" customHeight="1" outlineLevel="1" spans="152:168">
      <c r="EV4709" s="55">
        <v>4702</v>
      </c>
      <c r="EW4709" s="55" t="s">
        <v>1706</v>
      </c>
      <c r="EX4709" s="55" t="s">
        <v>1260</v>
      </c>
      <c r="EY4709" s="55">
        <v>7</v>
      </c>
      <c r="EZ4709" s="55">
        <v>1995</v>
      </c>
      <c r="FA4709" s="55">
        <v>2999</v>
      </c>
      <c r="FB4709" s="55" t="s">
        <v>1361</v>
      </c>
      <c r="FC4709" s="55" t="s">
        <v>1258</v>
      </c>
      <c r="FD4709" s="55">
        <v>6</v>
      </c>
      <c r="FF4709" s="55">
        <v>4702</v>
      </c>
      <c r="FG4709" s="55" t="s">
        <v>1359</v>
      </c>
      <c r="FH4709" s="55" t="s">
        <v>1410</v>
      </c>
      <c r="FI4709" s="55">
        <v>1</v>
      </c>
      <c r="FJ4709" s="55">
        <v>2500</v>
      </c>
      <c r="FK4709" s="55" t="s">
        <v>1249</v>
      </c>
      <c r="FL4709" s="55">
        <v>0.6</v>
      </c>
    </row>
    <row r="4710" ht="14.25" customHeight="1" outlineLevel="1" spans="152:168">
      <c r="EV4710" s="55">
        <v>4703</v>
      </c>
      <c r="EW4710" s="55" t="s">
        <v>1706</v>
      </c>
      <c r="EX4710" s="55" t="s">
        <v>1260</v>
      </c>
      <c r="EY4710" s="55">
        <v>8</v>
      </c>
      <c r="EZ4710" s="55">
        <v>0</v>
      </c>
      <c r="FA4710" s="55">
        <v>1994</v>
      </c>
      <c r="FB4710" s="55" t="s">
        <v>1361</v>
      </c>
      <c r="FC4710" s="55" t="s">
        <v>1258</v>
      </c>
      <c r="FD4710" s="55">
        <v>5.25</v>
      </c>
      <c r="FF4710" s="55">
        <v>4703</v>
      </c>
      <c r="FG4710" s="55" t="s">
        <v>1359</v>
      </c>
      <c r="FH4710" s="55" t="s">
        <v>1410</v>
      </c>
      <c r="FI4710" s="55">
        <v>1</v>
      </c>
      <c r="FJ4710" s="55">
        <v>5000</v>
      </c>
      <c r="FK4710" s="55" t="s">
        <v>1249</v>
      </c>
      <c r="FL4710" s="55">
        <v>0.6</v>
      </c>
    </row>
    <row r="4711" ht="14.25" customHeight="1" outlineLevel="1" spans="152:168">
      <c r="EV4711" s="55">
        <v>4704</v>
      </c>
      <c r="EW4711" s="55" t="s">
        <v>1706</v>
      </c>
      <c r="EX4711" s="55" t="s">
        <v>1260</v>
      </c>
      <c r="EY4711" s="55">
        <v>8</v>
      </c>
      <c r="EZ4711" s="55">
        <v>1995</v>
      </c>
      <c r="FA4711" s="55">
        <v>2999</v>
      </c>
      <c r="FB4711" s="55" t="s">
        <v>1361</v>
      </c>
      <c r="FC4711" s="55" t="s">
        <v>1258</v>
      </c>
      <c r="FD4711" s="55">
        <v>6</v>
      </c>
      <c r="FF4711" s="55">
        <v>4704</v>
      </c>
      <c r="FG4711" s="55" t="s">
        <v>1359</v>
      </c>
      <c r="FH4711" s="55" t="s">
        <v>1410</v>
      </c>
      <c r="FI4711" s="55">
        <v>1</v>
      </c>
      <c r="FJ4711" s="55">
        <v>10000</v>
      </c>
      <c r="FK4711" s="55" t="s">
        <v>1249</v>
      </c>
      <c r="FL4711" s="55">
        <v>0.6</v>
      </c>
    </row>
    <row r="4712" ht="14.25" customHeight="1" outlineLevel="1" spans="152:168">
      <c r="EV4712" s="55">
        <v>4705</v>
      </c>
      <c r="EW4712" s="55" t="s">
        <v>1706</v>
      </c>
      <c r="EX4712" s="55" t="s">
        <v>1260</v>
      </c>
      <c r="EY4712" s="55">
        <v>9</v>
      </c>
      <c r="EZ4712" s="55">
        <v>0</v>
      </c>
      <c r="FA4712" s="55">
        <v>1994</v>
      </c>
      <c r="FB4712" s="55" t="s">
        <v>1361</v>
      </c>
      <c r="FC4712" s="55" t="s">
        <v>1258</v>
      </c>
      <c r="FD4712" s="55">
        <v>5.25</v>
      </c>
      <c r="FF4712" s="55">
        <v>4705</v>
      </c>
      <c r="FG4712" s="55" t="s">
        <v>1359</v>
      </c>
      <c r="FH4712" s="55" t="s">
        <v>1410</v>
      </c>
      <c r="FI4712" s="55">
        <v>1</v>
      </c>
      <c r="FJ4712" s="55">
        <v>25000</v>
      </c>
      <c r="FK4712" s="55" t="s">
        <v>1249</v>
      </c>
      <c r="FL4712" s="55">
        <v>0.6</v>
      </c>
    </row>
    <row r="4713" ht="14.25" customHeight="1" outlineLevel="1" spans="152:168">
      <c r="EV4713" s="55">
        <v>4706</v>
      </c>
      <c r="EW4713" s="55" t="s">
        <v>1706</v>
      </c>
      <c r="EX4713" s="55" t="s">
        <v>1260</v>
      </c>
      <c r="EY4713" s="55">
        <v>9</v>
      </c>
      <c r="EZ4713" s="55">
        <v>1995</v>
      </c>
      <c r="FA4713" s="55">
        <v>2999</v>
      </c>
      <c r="FB4713" s="55" t="s">
        <v>1361</v>
      </c>
      <c r="FC4713" s="55" t="s">
        <v>1258</v>
      </c>
      <c r="FD4713" s="55">
        <v>6</v>
      </c>
      <c r="FF4713" s="55">
        <v>4706</v>
      </c>
      <c r="FG4713" s="55" t="s">
        <v>1359</v>
      </c>
      <c r="FH4713" s="55" t="s">
        <v>1410</v>
      </c>
      <c r="FI4713" s="55">
        <v>1</v>
      </c>
      <c r="FJ4713" s="55">
        <v>50000</v>
      </c>
      <c r="FK4713" s="55" t="s">
        <v>1249</v>
      </c>
      <c r="FL4713" s="55">
        <v>0.6</v>
      </c>
    </row>
    <row r="4714" ht="14.25" customHeight="1" outlineLevel="1" spans="152:168">
      <c r="EV4714" s="55">
        <v>4707</v>
      </c>
      <c r="EW4714" s="55" t="s">
        <v>1706</v>
      </c>
      <c r="EX4714" s="55" t="s">
        <v>1738</v>
      </c>
      <c r="EY4714" s="55">
        <v>1</v>
      </c>
      <c r="EZ4714" s="55">
        <v>0</v>
      </c>
      <c r="FA4714" s="55">
        <v>1994</v>
      </c>
      <c r="FB4714" s="55" t="s">
        <v>1361</v>
      </c>
      <c r="FC4714" s="55" t="s">
        <v>1258</v>
      </c>
      <c r="FD4714" s="55">
        <v>5.5</v>
      </c>
      <c r="FF4714" s="55">
        <v>4707</v>
      </c>
      <c r="FG4714" s="55" t="s">
        <v>1359</v>
      </c>
      <c r="FH4714" s="55" t="s">
        <v>1410</v>
      </c>
      <c r="FI4714" s="55">
        <v>1</v>
      </c>
      <c r="FJ4714" s="55">
        <v>80000</v>
      </c>
      <c r="FK4714" s="55" t="s">
        <v>1249</v>
      </c>
      <c r="FL4714" s="55">
        <v>0.6</v>
      </c>
    </row>
    <row r="4715" ht="14.25" customHeight="1" outlineLevel="1" spans="152:168">
      <c r="EV4715" s="55">
        <v>4708</v>
      </c>
      <c r="EW4715" s="55" t="s">
        <v>1706</v>
      </c>
      <c r="EX4715" s="55" t="s">
        <v>1738</v>
      </c>
      <c r="EY4715" s="55">
        <v>1</v>
      </c>
      <c r="EZ4715" s="55">
        <v>1995</v>
      </c>
      <c r="FA4715" s="55">
        <v>2999</v>
      </c>
      <c r="FB4715" s="55" t="s">
        <v>1361</v>
      </c>
      <c r="FC4715" s="55" t="s">
        <v>1258</v>
      </c>
      <c r="FD4715" s="55">
        <v>6</v>
      </c>
      <c r="FF4715" s="55">
        <v>4708</v>
      </c>
      <c r="FG4715" s="55" t="s">
        <v>1359</v>
      </c>
      <c r="FH4715" s="55" t="s">
        <v>1410</v>
      </c>
      <c r="FI4715" s="55">
        <v>1</v>
      </c>
      <c r="FJ4715" s="55">
        <v>130000</v>
      </c>
      <c r="FK4715" s="55" t="s">
        <v>1249</v>
      </c>
      <c r="FL4715" s="55">
        <v>0.6</v>
      </c>
    </row>
    <row r="4716" ht="14.25" customHeight="1" outlineLevel="1" spans="152:168">
      <c r="EV4716" s="55">
        <v>4709</v>
      </c>
      <c r="EW4716" s="55" t="s">
        <v>1706</v>
      </c>
      <c r="EX4716" s="55" t="s">
        <v>1738</v>
      </c>
      <c r="EY4716" s="55">
        <v>2</v>
      </c>
      <c r="EZ4716" s="55">
        <v>0</v>
      </c>
      <c r="FA4716" s="55">
        <v>1994</v>
      </c>
      <c r="FB4716" s="55" t="s">
        <v>1361</v>
      </c>
      <c r="FC4716" s="55" t="s">
        <v>1258</v>
      </c>
      <c r="FD4716" s="55">
        <v>5.5</v>
      </c>
      <c r="FF4716" s="55">
        <v>4709</v>
      </c>
      <c r="FG4716" s="55" t="s">
        <v>1359</v>
      </c>
      <c r="FH4716" s="55" t="s">
        <v>1410</v>
      </c>
      <c r="FI4716" s="55">
        <v>1</v>
      </c>
      <c r="FJ4716" s="55">
        <v>260000</v>
      </c>
      <c r="FK4716" s="55" t="s">
        <v>1249</v>
      </c>
      <c r="FL4716" s="55">
        <v>0.6</v>
      </c>
    </row>
    <row r="4717" ht="14.25" customHeight="1" outlineLevel="1" spans="152:168">
      <c r="EV4717" s="55">
        <v>4710</v>
      </c>
      <c r="EW4717" s="55" t="s">
        <v>1706</v>
      </c>
      <c r="EX4717" s="55" t="s">
        <v>1738</v>
      </c>
      <c r="EY4717" s="55">
        <v>2</v>
      </c>
      <c r="EZ4717" s="55">
        <v>1995</v>
      </c>
      <c r="FA4717" s="55">
        <v>2999</v>
      </c>
      <c r="FB4717" s="55" t="s">
        <v>1361</v>
      </c>
      <c r="FC4717" s="55" t="s">
        <v>1258</v>
      </c>
      <c r="FD4717" s="55">
        <v>6</v>
      </c>
      <c r="FF4717" s="55">
        <v>4710</v>
      </c>
      <c r="FG4717" s="55" t="s">
        <v>1359</v>
      </c>
      <c r="FH4717" s="55" t="s">
        <v>1410</v>
      </c>
      <c r="FI4717" s="55">
        <v>1</v>
      </c>
      <c r="FJ4717" s="55">
        <v>400000</v>
      </c>
      <c r="FK4717" s="55" t="s">
        <v>1249</v>
      </c>
      <c r="FL4717" s="55">
        <v>0.6</v>
      </c>
    </row>
    <row r="4718" ht="14.25" customHeight="1" outlineLevel="1" spans="152:168">
      <c r="EV4718" s="55">
        <v>4711</v>
      </c>
      <c r="EW4718" s="55" t="s">
        <v>1706</v>
      </c>
      <c r="EX4718" s="55" t="s">
        <v>2016</v>
      </c>
      <c r="EY4718" s="55">
        <v>1</v>
      </c>
      <c r="EZ4718" s="55">
        <v>0</v>
      </c>
      <c r="FA4718" s="55">
        <v>1994</v>
      </c>
      <c r="FB4718" s="55" t="s">
        <v>1361</v>
      </c>
      <c r="FC4718" s="55" t="s">
        <v>1258</v>
      </c>
      <c r="FD4718" s="55">
        <v>2.5</v>
      </c>
      <c r="FF4718" s="55">
        <v>4711</v>
      </c>
      <c r="FG4718" s="55" t="s">
        <v>1359</v>
      </c>
      <c r="FH4718" s="55" t="s">
        <v>1410</v>
      </c>
      <c r="FI4718" s="55">
        <v>1</v>
      </c>
      <c r="FJ4718" s="55">
        <v>530000</v>
      </c>
      <c r="FK4718" s="55" t="s">
        <v>1249</v>
      </c>
      <c r="FL4718" s="55">
        <v>0.6</v>
      </c>
    </row>
    <row r="4719" ht="14.25" customHeight="1" outlineLevel="1" spans="152:168">
      <c r="EV4719" s="55">
        <v>4712</v>
      </c>
      <c r="EW4719" s="55" t="s">
        <v>1706</v>
      </c>
      <c r="EX4719" s="55" t="s">
        <v>2016</v>
      </c>
      <c r="EY4719" s="55">
        <v>1</v>
      </c>
      <c r="EZ4719" s="55">
        <v>1995</v>
      </c>
      <c r="FA4719" s="55">
        <v>2999</v>
      </c>
      <c r="FB4719" s="55" t="s">
        <v>1361</v>
      </c>
      <c r="FC4719" s="55" t="s">
        <v>1258</v>
      </c>
      <c r="FD4719" s="55">
        <v>2.5</v>
      </c>
      <c r="FF4719" s="55">
        <v>4712</v>
      </c>
      <c r="FG4719" s="55" t="s">
        <v>1359</v>
      </c>
      <c r="FH4719" s="55" t="s">
        <v>1410</v>
      </c>
      <c r="FI4719" s="55">
        <v>1</v>
      </c>
      <c r="FJ4719" s="55">
        <v>540000</v>
      </c>
      <c r="FK4719" s="55" t="s">
        <v>1249</v>
      </c>
      <c r="FL4719" s="55">
        <v>0.6</v>
      </c>
    </row>
    <row r="4720" ht="14.25" customHeight="1" outlineLevel="1" spans="152:168">
      <c r="EV4720" s="55">
        <v>4713</v>
      </c>
      <c r="EW4720" s="55" t="s">
        <v>1706</v>
      </c>
      <c r="EX4720" s="55" t="s">
        <v>2016</v>
      </c>
      <c r="EY4720" s="55">
        <v>10</v>
      </c>
      <c r="EZ4720" s="55">
        <v>0</v>
      </c>
      <c r="FA4720" s="55">
        <v>1994</v>
      </c>
      <c r="FB4720" s="55" t="s">
        <v>1361</v>
      </c>
      <c r="FC4720" s="55" t="s">
        <v>1258</v>
      </c>
      <c r="FD4720" s="55">
        <v>3.5</v>
      </c>
      <c r="FF4720" s="55">
        <v>4713</v>
      </c>
      <c r="FG4720" s="55" t="s">
        <v>1359</v>
      </c>
      <c r="FH4720" s="55" t="s">
        <v>1410</v>
      </c>
      <c r="FI4720" s="55">
        <v>2</v>
      </c>
      <c r="FJ4720" s="55">
        <v>0</v>
      </c>
      <c r="FK4720" s="55" t="s">
        <v>1249</v>
      </c>
      <c r="FL4720" s="55">
        <v>0.45</v>
      </c>
    </row>
    <row r="4721" ht="14.25" customHeight="1" outlineLevel="1" spans="152:168">
      <c r="EV4721" s="55">
        <v>4714</v>
      </c>
      <c r="EW4721" s="55" t="s">
        <v>1706</v>
      </c>
      <c r="EX4721" s="55" t="s">
        <v>2016</v>
      </c>
      <c r="EY4721" s="55">
        <v>10</v>
      </c>
      <c r="EZ4721" s="55">
        <v>1995</v>
      </c>
      <c r="FA4721" s="55">
        <v>2999</v>
      </c>
      <c r="FB4721" s="55" t="s">
        <v>1361</v>
      </c>
      <c r="FC4721" s="55" t="s">
        <v>1258</v>
      </c>
      <c r="FD4721" s="55">
        <v>3.5</v>
      </c>
      <c r="FF4721" s="55">
        <v>4714</v>
      </c>
      <c r="FG4721" s="55" t="s">
        <v>1359</v>
      </c>
      <c r="FH4721" s="55" t="s">
        <v>1410</v>
      </c>
      <c r="FI4721" s="55">
        <v>2</v>
      </c>
      <c r="FJ4721" s="55">
        <v>1000</v>
      </c>
      <c r="FK4721" s="55" t="s">
        <v>1249</v>
      </c>
      <c r="FL4721" s="55">
        <v>0.35</v>
      </c>
    </row>
    <row r="4722" ht="14.25" customHeight="1" outlineLevel="1" spans="152:168">
      <c r="EV4722" s="55">
        <v>4715</v>
      </c>
      <c r="EW4722" s="55" t="s">
        <v>1706</v>
      </c>
      <c r="EX4722" s="55" t="s">
        <v>2016</v>
      </c>
      <c r="EY4722" s="55">
        <v>2</v>
      </c>
      <c r="EZ4722" s="55">
        <v>0</v>
      </c>
      <c r="FA4722" s="55">
        <v>1994</v>
      </c>
      <c r="FB4722" s="55" t="s">
        <v>1361</v>
      </c>
      <c r="FC4722" s="55" t="s">
        <v>1258</v>
      </c>
      <c r="FD4722" s="55">
        <v>2.5</v>
      </c>
      <c r="FF4722" s="55">
        <v>4715</v>
      </c>
      <c r="FG4722" s="55" t="s">
        <v>1359</v>
      </c>
      <c r="FH4722" s="55" t="s">
        <v>1410</v>
      </c>
      <c r="FI4722" s="55">
        <v>2</v>
      </c>
      <c r="FJ4722" s="55">
        <v>2500</v>
      </c>
      <c r="FK4722" s="55" t="s">
        <v>1249</v>
      </c>
      <c r="FL4722" s="55">
        <v>0.3</v>
      </c>
    </row>
    <row r="4723" ht="14.25" customHeight="1" outlineLevel="1" spans="152:168">
      <c r="EV4723" s="55">
        <v>4716</v>
      </c>
      <c r="EW4723" s="55" t="s">
        <v>1706</v>
      </c>
      <c r="EX4723" s="55" t="s">
        <v>2016</v>
      </c>
      <c r="EY4723" s="55">
        <v>2</v>
      </c>
      <c r="EZ4723" s="55">
        <v>1995</v>
      </c>
      <c r="FA4723" s="55">
        <v>2999</v>
      </c>
      <c r="FB4723" s="55" t="s">
        <v>1361</v>
      </c>
      <c r="FC4723" s="55" t="s">
        <v>1258</v>
      </c>
      <c r="FD4723" s="55">
        <v>2.5</v>
      </c>
      <c r="FF4723" s="55">
        <v>4716</v>
      </c>
      <c r="FG4723" s="55" t="s">
        <v>1359</v>
      </c>
      <c r="FH4723" s="55" t="s">
        <v>1410</v>
      </c>
      <c r="FI4723" s="55">
        <v>2</v>
      </c>
      <c r="FJ4723" s="55">
        <v>5000</v>
      </c>
      <c r="FK4723" s="55" t="s">
        <v>1249</v>
      </c>
      <c r="FL4723" s="55">
        <v>0.3</v>
      </c>
    </row>
    <row r="4724" ht="14.25" customHeight="1" outlineLevel="1" spans="152:168">
      <c r="EV4724" s="55">
        <v>4717</v>
      </c>
      <c r="EW4724" s="55" t="s">
        <v>1706</v>
      </c>
      <c r="EX4724" s="55" t="s">
        <v>2016</v>
      </c>
      <c r="EY4724" s="55">
        <v>5</v>
      </c>
      <c r="EZ4724" s="55">
        <v>0</v>
      </c>
      <c r="FA4724" s="55">
        <v>1994</v>
      </c>
      <c r="FB4724" s="55" t="s">
        <v>1361</v>
      </c>
      <c r="FC4724" s="55" t="s">
        <v>1258</v>
      </c>
      <c r="FD4724" s="55">
        <v>3.5</v>
      </c>
      <c r="FF4724" s="55">
        <v>4717</v>
      </c>
      <c r="FG4724" s="55" t="s">
        <v>1359</v>
      </c>
      <c r="FH4724" s="55" t="s">
        <v>1410</v>
      </c>
      <c r="FI4724" s="55">
        <v>2</v>
      </c>
      <c r="FJ4724" s="55">
        <v>10000</v>
      </c>
      <c r="FK4724" s="55" t="s">
        <v>1249</v>
      </c>
      <c r="FL4724" s="55">
        <v>0.3</v>
      </c>
    </row>
    <row r="4725" ht="14.25" customHeight="1" outlineLevel="1" spans="152:168">
      <c r="EV4725" s="55">
        <v>4718</v>
      </c>
      <c r="EW4725" s="55" t="s">
        <v>1706</v>
      </c>
      <c r="EX4725" s="55" t="s">
        <v>2016</v>
      </c>
      <c r="EY4725" s="55">
        <v>5</v>
      </c>
      <c r="EZ4725" s="55">
        <v>1995</v>
      </c>
      <c r="FA4725" s="55">
        <v>2999</v>
      </c>
      <c r="FB4725" s="55" t="s">
        <v>1361</v>
      </c>
      <c r="FC4725" s="55" t="s">
        <v>1258</v>
      </c>
      <c r="FD4725" s="55">
        <v>3.5</v>
      </c>
      <c r="FF4725" s="55">
        <v>4718</v>
      </c>
      <c r="FG4725" s="55" t="s">
        <v>1359</v>
      </c>
      <c r="FH4725" s="55" t="s">
        <v>1410</v>
      </c>
      <c r="FI4725" s="55">
        <v>2</v>
      </c>
      <c r="FJ4725" s="55">
        <v>25000</v>
      </c>
      <c r="FK4725" s="55" t="s">
        <v>1249</v>
      </c>
      <c r="FL4725" s="55">
        <v>0.3</v>
      </c>
    </row>
    <row r="4726" ht="14.25" customHeight="1" outlineLevel="1" spans="152:168">
      <c r="EV4726" s="55">
        <v>4719</v>
      </c>
      <c r="EW4726" s="55" t="s">
        <v>1706</v>
      </c>
      <c r="EX4726" s="55" t="s">
        <v>2016</v>
      </c>
      <c r="EY4726" s="55">
        <v>6</v>
      </c>
      <c r="EZ4726" s="55">
        <v>0</v>
      </c>
      <c r="FA4726" s="55">
        <v>1994</v>
      </c>
      <c r="FB4726" s="55" t="s">
        <v>1361</v>
      </c>
      <c r="FC4726" s="55" t="s">
        <v>1258</v>
      </c>
      <c r="FD4726" s="55">
        <v>4</v>
      </c>
      <c r="FF4726" s="55">
        <v>4719</v>
      </c>
      <c r="FG4726" s="55" t="s">
        <v>1359</v>
      </c>
      <c r="FH4726" s="55" t="s">
        <v>1410</v>
      </c>
      <c r="FI4726" s="55">
        <v>2</v>
      </c>
      <c r="FJ4726" s="55">
        <v>50000</v>
      </c>
      <c r="FK4726" s="55" t="s">
        <v>1249</v>
      </c>
      <c r="FL4726" s="55">
        <v>0.3</v>
      </c>
    </row>
    <row r="4727" ht="14.25" customHeight="1" outlineLevel="1" spans="152:168">
      <c r="EV4727" s="55">
        <v>4720</v>
      </c>
      <c r="EW4727" s="55" t="s">
        <v>1706</v>
      </c>
      <c r="EX4727" s="55" t="s">
        <v>2016</v>
      </c>
      <c r="EY4727" s="55">
        <v>6</v>
      </c>
      <c r="EZ4727" s="55">
        <v>1995</v>
      </c>
      <c r="FA4727" s="55">
        <v>2999</v>
      </c>
      <c r="FB4727" s="55" t="s">
        <v>1361</v>
      </c>
      <c r="FC4727" s="55" t="s">
        <v>1258</v>
      </c>
      <c r="FD4727" s="55">
        <v>4</v>
      </c>
      <c r="FF4727" s="55">
        <v>4720</v>
      </c>
      <c r="FG4727" s="55" t="s">
        <v>1359</v>
      </c>
      <c r="FH4727" s="55" t="s">
        <v>1410</v>
      </c>
      <c r="FI4727" s="55">
        <v>2</v>
      </c>
      <c r="FJ4727" s="55">
        <v>80000</v>
      </c>
      <c r="FK4727" s="55" t="s">
        <v>1249</v>
      </c>
      <c r="FL4727" s="55">
        <v>0.3</v>
      </c>
    </row>
    <row r="4728" ht="14.25" customHeight="1" outlineLevel="1" spans="152:168">
      <c r="EV4728" s="55">
        <v>4721</v>
      </c>
      <c r="EW4728" s="55" t="s">
        <v>1706</v>
      </c>
      <c r="EX4728" s="55" t="s">
        <v>2016</v>
      </c>
      <c r="EY4728" s="55">
        <v>7</v>
      </c>
      <c r="EZ4728" s="55">
        <v>0</v>
      </c>
      <c r="FA4728" s="55">
        <v>1994</v>
      </c>
      <c r="FB4728" s="55" t="s">
        <v>1361</v>
      </c>
      <c r="FC4728" s="55" t="s">
        <v>1258</v>
      </c>
      <c r="FD4728" s="55">
        <v>3.5</v>
      </c>
      <c r="FF4728" s="55">
        <v>4721</v>
      </c>
      <c r="FG4728" s="55" t="s">
        <v>1359</v>
      </c>
      <c r="FH4728" s="55" t="s">
        <v>1410</v>
      </c>
      <c r="FI4728" s="55">
        <v>2</v>
      </c>
      <c r="FJ4728" s="55">
        <v>130000</v>
      </c>
      <c r="FK4728" s="55" t="s">
        <v>1249</v>
      </c>
      <c r="FL4728" s="55">
        <v>0.3</v>
      </c>
    </row>
    <row r="4729" ht="14.25" customHeight="1" outlineLevel="1" spans="152:168">
      <c r="EV4729" s="55">
        <v>4722</v>
      </c>
      <c r="EW4729" s="55" t="s">
        <v>1706</v>
      </c>
      <c r="EX4729" s="55" t="s">
        <v>2016</v>
      </c>
      <c r="EY4729" s="55">
        <v>7</v>
      </c>
      <c r="EZ4729" s="55">
        <v>1995</v>
      </c>
      <c r="FA4729" s="55">
        <v>2999</v>
      </c>
      <c r="FB4729" s="55" t="s">
        <v>1361</v>
      </c>
      <c r="FC4729" s="55" t="s">
        <v>1258</v>
      </c>
      <c r="FD4729" s="55">
        <v>3.5</v>
      </c>
      <c r="FF4729" s="55">
        <v>4722</v>
      </c>
      <c r="FG4729" s="55" t="s">
        <v>1359</v>
      </c>
      <c r="FH4729" s="55" t="s">
        <v>1410</v>
      </c>
      <c r="FI4729" s="55">
        <v>2</v>
      </c>
      <c r="FJ4729" s="55">
        <v>260000</v>
      </c>
      <c r="FK4729" s="55" t="s">
        <v>1249</v>
      </c>
      <c r="FL4729" s="55">
        <v>0.3</v>
      </c>
    </row>
    <row r="4730" ht="14.25" customHeight="1" outlineLevel="1" spans="152:168">
      <c r="EV4730" s="55">
        <v>4723</v>
      </c>
      <c r="EW4730" s="55" t="s">
        <v>1706</v>
      </c>
      <c r="EX4730" s="55" t="s">
        <v>2016</v>
      </c>
      <c r="EY4730" s="55">
        <v>8</v>
      </c>
      <c r="EZ4730" s="55">
        <v>0</v>
      </c>
      <c r="FA4730" s="55">
        <v>1994</v>
      </c>
      <c r="FB4730" s="55" t="s">
        <v>1361</v>
      </c>
      <c r="FC4730" s="55" t="s">
        <v>1258</v>
      </c>
      <c r="FD4730" s="55">
        <v>4</v>
      </c>
      <c r="FF4730" s="55">
        <v>4723</v>
      </c>
      <c r="FG4730" s="55" t="s">
        <v>1359</v>
      </c>
      <c r="FH4730" s="55" t="s">
        <v>1410</v>
      </c>
      <c r="FI4730" s="55">
        <v>2</v>
      </c>
      <c r="FJ4730" s="55">
        <v>400000</v>
      </c>
      <c r="FK4730" s="55" t="s">
        <v>1249</v>
      </c>
      <c r="FL4730" s="55">
        <v>0.3</v>
      </c>
    </row>
    <row r="4731" ht="14.25" customHeight="1" outlineLevel="1" spans="152:168">
      <c r="EV4731" s="55">
        <v>4724</v>
      </c>
      <c r="EW4731" s="55" t="s">
        <v>1706</v>
      </c>
      <c r="EX4731" s="55" t="s">
        <v>2016</v>
      </c>
      <c r="EY4731" s="55">
        <v>8</v>
      </c>
      <c r="EZ4731" s="55">
        <v>1995</v>
      </c>
      <c r="FA4731" s="55">
        <v>2999</v>
      </c>
      <c r="FB4731" s="55" t="s">
        <v>1361</v>
      </c>
      <c r="FC4731" s="55" t="s">
        <v>1258</v>
      </c>
      <c r="FD4731" s="55">
        <v>4</v>
      </c>
      <c r="FF4731" s="55">
        <v>4724</v>
      </c>
      <c r="FG4731" s="55" t="s">
        <v>1359</v>
      </c>
      <c r="FH4731" s="55" t="s">
        <v>1410</v>
      </c>
      <c r="FI4731" s="55">
        <v>2</v>
      </c>
      <c r="FJ4731" s="55">
        <v>530000</v>
      </c>
      <c r="FK4731" s="55" t="s">
        <v>1249</v>
      </c>
      <c r="FL4731" s="55">
        <v>0.3</v>
      </c>
    </row>
    <row r="4732" ht="14.25" customHeight="1" outlineLevel="1" spans="152:168">
      <c r="EV4732" s="55">
        <v>4725</v>
      </c>
      <c r="EW4732" s="55" t="s">
        <v>1706</v>
      </c>
      <c r="EX4732" s="55" t="s">
        <v>2016</v>
      </c>
      <c r="EY4732" s="55">
        <v>9</v>
      </c>
      <c r="EZ4732" s="55">
        <v>0</v>
      </c>
      <c r="FA4732" s="55">
        <v>1994</v>
      </c>
      <c r="FB4732" s="55" t="s">
        <v>1361</v>
      </c>
      <c r="FC4732" s="55" t="s">
        <v>1258</v>
      </c>
      <c r="FD4732" s="55">
        <v>4.5</v>
      </c>
      <c r="FF4732" s="55">
        <v>4725</v>
      </c>
      <c r="FG4732" s="55" t="s">
        <v>1359</v>
      </c>
      <c r="FH4732" s="55" t="s">
        <v>1410</v>
      </c>
      <c r="FI4732" s="55">
        <v>2</v>
      </c>
      <c r="FJ4732" s="55">
        <v>540000</v>
      </c>
      <c r="FK4732" s="55" t="s">
        <v>1249</v>
      </c>
      <c r="FL4732" s="55">
        <v>0.3</v>
      </c>
    </row>
    <row r="4733" ht="14.25" customHeight="1" outlineLevel="1" spans="152:168">
      <c r="EV4733" s="55">
        <v>4726</v>
      </c>
      <c r="EW4733" s="55" t="s">
        <v>1706</v>
      </c>
      <c r="EX4733" s="55" t="s">
        <v>2016</v>
      </c>
      <c r="EY4733" s="55">
        <v>9</v>
      </c>
      <c r="EZ4733" s="55">
        <v>1995</v>
      </c>
      <c r="FA4733" s="55">
        <v>2999</v>
      </c>
      <c r="FB4733" s="55" t="s">
        <v>1361</v>
      </c>
      <c r="FC4733" s="55" t="s">
        <v>1258</v>
      </c>
      <c r="FD4733" s="55">
        <v>4.5</v>
      </c>
      <c r="FF4733" s="55">
        <v>4726</v>
      </c>
      <c r="FG4733" s="55" t="s">
        <v>1359</v>
      </c>
      <c r="FH4733" s="55" t="s">
        <v>1410</v>
      </c>
      <c r="FI4733" s="55">
        <v>3</v>
      </c>
      <c r="FJ4733" s="55">
        <v>0</v>
      </c>
      <c r="FK4733" s="55" t="s">
        <v>1249</v>
      </c>
      <c r="FL4733" s="55">
        <v>0.33</v>
      </c>
    </row>
    <row r="4734" ht="14.25" customHeight="1" outlineLevel="1" spans="152:168">
      <c r="EV4734" s="55">
        <v>4727</v>
      </c>
      <c r="EW4734" s="55" t="s">
        <v>1706</v>
      </c>
      <c r="EX4734" s="55" t="s">
        <v>1263</v>
      </c>
      <c r="EY4734" s="55">
        <v>1</v>
      </c>
      <c r="EZ4734" s="55">
        <v>0</v>
      </c>
      <c r="FA4734" s="55">
        <v>1994</v>
      </c>
      <c r="FB4734" s="55" t="s">
        <v>1361</v>
      </c>
      <c r="FC4734" s="55" t="s">
        <v>1258</v>
      </c>
      <c r="FD4734" s="55">
        <v>5.25</v>
      </c>
      <c r="FF4734" s="55">
        <v>4727</v>
      </c>
      <c r="FG4734" s="55" t="s">
        <v>1359</v>
      </c>
      <c r="FH4734" s="55" t="s">
        <v>1410</v>
      </c>
      <c r="FI4734" s="55">
        <v>3</v>
      </c>
      <c r="FJ4734" s="55">
        <v>1000</v>
      </c>
      <c r="FK4734" s="55" t="s">
        <v>1249</v>
      </c>
      <c r="FL4734" s="55">
        <v>0.32</v>
      </c>
    </row>
    <row r="4735" ht="14.25" customHeight="1" outlineLevel="1" spans="152:168">
      <c r="EV4735" s="55">
        <v>4728</v>
      </c>
      <c r="EW4735" s="55" t="s">
        <v>1706</v>
      </c>
      <c r="EX4735" s="55" t="s">
        <v>1263</v>
      </c>
      <c r="EY4735" s="55">
        <v>1</v>
      </c>
      <c r="EZ4735" s="55">
        <v>1995</v>
      </c>
      <c r="FA4735" s="55">
        <v>2999</v>
      </c>
      <c r="FB4735" s="55" t="s">
        <v>1361</v>
      </c>
      <c r="FC4735" s="55" t="s">
        <v>1258</v>
      </c>
      <c r="FD4735" s="55">
        <v>6</v>
      </c>
      <c r="FF4735" s="55">
        <v>4728</v>
      </c>
      <c r="FG4735" s="55" t="s">
        <v>1359</v>
      </c>
      <c r="FH4735" s="55" t="s">
        <v>1410</v>
      </c>
      <c r="FI4735" s="55">
        <v>3</v>
      </c>
      <c r="FJ4735" s="55">
        <v>2500</v>
      </c>
      <c r="FK4735" s="55" t="s">
        <v>1249</v>
      </c>
      <c r="FL4735" s="55">
        <v>0.3</v>
      </c>
    </row>
    <row r="4736" ht="14.25" customHeight="1" outlineLevel="1" spans="152:168">
      <c r="EV4736" s="55">
        <v>4729</v>
      </c>
      <c r="EW4736" s="55" t="s">
        <v>1706</v>
      </c>
      <c r="EX4736" s="55" t="s">
        <v>1263</v>
      </c>
      <c r="EY4736" s="55">
        <v>10</v>
      </c>
      <c r="EZ4736" s="55">
        <v>0</v>
      </c>
      <c r="FA4736" s="55">
        <v>1994</v>
      </c>
      <c r="FB4736" s="55" t="s">
        <v>1361</v>
      </c>
      <c r="FC4736" s="55" t="s">
        <v>1258</v>
      </c>
      <c r="FD4736" s="55">
        <v>6</v>
      </c>
      <c r="FF4736" s="55">
        <v>4729</v>
      </c>
      <c r="FG4736" s="55" t="s">
        <v>1359</v>
      </c>
      <c r="FH4736" s="55" t="s">
        <v>1410</v>
      </c>
      <c r="FI4736" s="55">
        <v>3</v>
      </c>
      <c r="FJ4736" s="55">
        <v>5000</v>
      </c>
      <c r="FK4736" s="55" t="s">
        <v>1249</v>
      </c>
      <c r="FL4736" s="55">
        <v>0.3</v>
      </c>
    </row>
    <row r="4737" ht="14.25" customHeight="1" outlineLevel="1" spans="152:168">
      <c r="EV4737" s="55">
        <v>4730</v>
      </c>
      <c r="EW4737" s="55" t="s">
        <v>1706</v>
      </c>
      <c r="EX4737" s="55" t="s">
        <v>1263</v>
      </c>
      <c r="EY4737" s="55">
        <v>10</v>
      </c>
      <c r="EZ4737" s="55">
        <v>1995</v>
      </c>
      <c r="FA4737" s="55">
        <v>2999</v>
      </c>
      <c r="FB4737" s="55" t="s">
        <v>1361</v>
      </c>
      <c r="FC4737" s="55" t="s">
        <v>1258</v>
      </c>
      <c r="FD4737" s="55">
        <v>6</v>
      </c>
      <c r="FF4737" s="55">
        <v>4730</v>
      </c>
      <c r="FG4737" s="55" t="s">
        <v>1359</v>
      </c>
      <c r="FH4737" s="55" t="s">
        <v>1410</v>
      </c>
      <c r="FI4737" s="55">
        <v>3</v>
      </c>
      <c r="FJ4737" s="55">
        <v>10000</v>
      </c>
      <c r="FK4737" s="55" t="s">
        <v>1249</v>
      </c>
      <c r="FL4737" s="55">
        <v>0.3</v>
      </c>
    </row>
    <row r="4738" ht="14.25" customHeight="1" outlineLevel="1" spans="152:168">
      <c r="EV4738" s="55">
        <v>4731</v>
      </c>
      <c r="EW4738" s="55" t="s">
        <v>1706</v>
      </c>
      <c r="EX4738" s="55" t="s">
        <v>1263</v>
      </c>
      <c r="EY4738" s="55">
        <v>11</v>
      </c>
      <c r="EZ4738" s="55">
        <v>0</v>
      </c>
      <c r="FA4738" s="55">
        <v>1994</v>
      </c>
      <c r="FB4738" s="55" t="s">
        <v>1361</v>
      </c>
      <c r="FC4738" s="55" t="s">
        <v>1258</v>
      </c>
      <c r="FD4738" s="55">
        <v>6</v>
      </c>
      <c r="FF4738" s="55">
        <v>4731</v>
      </c>
      <c r="FG4738" s="55" t="s">
        <v>1359</v>
      </c>
      <c r="FH4738" s="55" t="s">
        <v>1410</v>
      </c>
      <c r="FI4738" s="55">
        <v>3</v>
      </c>
      <c r="FJ4738" s="55">
        <v>25000</v>
      </c>
      <c r="FK4738" s="55" t="s">
        <v>1249</v>
      </c>
      <c r="FL4738" s="55">
        <v>0.3</v>
      </c>
    </row>
    <row r="4739" ht="14.25" customHeight="1" outlineLevel="1" spans="152:168">
      <c r="EV4739" s="55">
        <v>4732</v>
      </c>
      <c r="EW4739" s="55" t="s">
        <v>1706</v>
      </c>
      <c r="EX4739" s="55" t="s">
        <v>1263</v>
      </c>
      <c r="EY4739" s="55">
        <v>11</v>
      </c>
      <c r="EZ4739" s="55">
        <v>1995</v>
      </c>
      <c r="FA4739" s="55">
        <v>2999</v>
      </c>
      <c r="FB4739" s="55" t="s">
        <v>1361</v>
      </c>
      <c r="FC4739" s="55" t="s">
        <v>1258</v>
      </c>
      <c r="FD4739" s="55">
        <v>6</v>
      </c>
      <c r="FF4739" s="55">
        <v>4732</v>
      </c>
      <c r="FG4739" s="55" t="s">
        <v>1359</v>
      </c>
      <c r="FH4739" s="55" t="s">
        <v>1410</v>
      </c>
      <c r="FI4739" s="55">
        <v>3</v>
      </c>
      <c r="FJ4739" s="55">
        <v>50000</v>
      </c>
      <c r="FK4739" s="55" t="s">
        <v>1249</v>
      </c>
      <c r="FL4739" s="55">
        <v>0.3</v>
      </c>
    </row>
    <row r="4740" ht="14.25" customHeight="1" outlineLevel="1" spans="152:168">
      <c r="EV4740" s="55">
        <v>4733</v>
      </c>
      <c r="EW4740" s="55" t="s">
        <v>1706</v>
      </c>
      <c r="EX4740" s="55" t="s">
        <v>1263</v>
      </c>
      <c r="EY4740" s="55">
        <v>12</v>
      </c>
      <c r="EZ4740" s="55">
        <v>0</v>
      </c>
      <c r="FA4740" s="55">
        <v>1994</v>
      </c>
      <c r="FB4740" s="55" t="s">
        <v>1361</v>
      </c>
      <c r="FC4740" s="55" t="s">
        <v>1258</v>
      </c>
      <c r="FD4740" s="55">
        <v>6</v>
      </c>
      <c r="FF4740" s="55">
        <v>4733</v>
      </c>
      <c r="FG4740" s="55" t="s">
        <v>1359</v>
      </c>
      <c r="FH4740" s="55" t="s">
        <v>1410</v>
      </c>
      <c r="FI4740" s="55">
        <v>3</v>
      </c>
      <c r="FJ4740" s="55">
        <v>80000</v>
      </c>
      <c r="FK4740" s="55" t="s">
        <v>1249</v>
      </c>
      <c r="FL4740" s="55">
        <v>0.3</v>
      </c>
    </row>
    <row r="4741" ht="14.25" customHeight="1" outlineLevel="1" spans="152:168">
      <c r="EV4741" s="55">
        <v>4734</v>
      </c>
      <c r="EW4741" s="55" t="s">
        <v>1706</v>
      </c>
      <c r="EX4741" s="55" t="s">
        <v>1263</v>
      </c>
      <c r="EY4741" s="55">
        <v>12</v>
      </c>
      <c r="EZ4741" s="55">
        <v>1995</v>
      </c>
      <c r="FA4741" s="55">
        <v>2999</v>
      </c>
      <c r="FB4741" s="55" t="s">
        <v>1361</v>
      </c>
      <c r="FC4741" s="55" t="s">
        <v>1258</v>
      </c>
      <c r="FD4741" s="55">
        <v>6</v>
      </c>
      <c r="FF4741" s="55">
        <v>4734</v>
      </c>
      <c r="FG4741" s="55" t="s">
        <v>1359</v>
      </c>
      <c r="FH4741" s="55" t="s">
        <v>1410</v>
      </c>
      <c r="FI4741" s="55">
        <v>3</v>
      </c>
      <c r="FJ4741" s="55">
        <v>130000</v>
      </c>
      <c r="FK4741" s="55" t="s">
        <v>1249</v>
      </c>
      <c r="FL4741" s="55">
        <v>0.3</v>
      </c>
    </row>
    <row r="4742" ht="14.25" customHeight="1" outlineLevel="1" spans="152:168">
      <c r="EV4742" s="55">
        <v>4735</v>
      </c>
      <c r="EW4742" s="55" t="s">
        <v>1706</v>
      </c>
      <c r="EX4742" s="55" t="s">
        <v>1263</v>
      </c>
      <c r="EY4742" s="55">
        <v>13</v>
      </c>
      <c r="EZ4742" s="55">
        <v>0</v>
      </c>
      <c r="FA4742" s="55">
        <v>1994</v>
      </c>
      <c r="FB4742" s="55" t="s">
        <v>1361</v>
      </c>
      <c r="FC4742" s="55" t="s">
        <v>1258</v>
      </c>
      <c r="FD4742" s="55">
        <v>6</v>
      </c>
      <c r="FF4742" s="55">
        <v>4735</v>
      </c>
      <c r="FG4742" s="55" t="s">
        <v>1359</v>
      </c>
      <c r="FH4742" s="55" t="s">
        <v>1410</v>
      </c>
      <c r="FI4742" s="55">
        <v>3</v>
      </c>
      <c r="FJ4742" s="55">
        <v>260000</v>
      </c>
      <c r="FK4742" s="55" t="s">
        <v>1249</v>
      </c>
      <c r="FL4742" s="55">
        <v>0.3</v>
      </c>
    </row>
    <row r="4743" ht="14.25" customHeight="1" outlineLevel="1" spans="152:168">
      <c r="EV4743" s="55">
        <v>4736</v>
      </c>
      <c r="EW4743" s="55" t="s">
        <v>1706</v>
      </c>
      <c r="EX4743" s="55" t="s">
        <v>1263</v>
      </c>
      <c r="EY4743" s="55">
        <v>13</v>
      </c>
      <c r="EZ4743" s="55">
        <v>1995</v>
      </c>
      <c r="FA4743" s="55">
        <v>2999</v>
      </c>
      <c r="FB4743" s="55" t="s">
        <v>1361</v>
      </c>
      <c r="FC4743" s="55" t="s">
        <v>1258</v>
      </c>
      <c r="FD4743" s="55">
        <v>6</v>
      </c>
      <c r="FF4743" s="55">
        <v>4736</v>
      </c>
      <c r="FG4743" s="55" t="s">
        <v>1359</v>
      </c>
      <c r="FH4743" s="55" t="s">
        <v>1410</v>
      </c>
      <c r="FI4743" s="55">
        <v>3</v>
      </c>
      <c r="FJ4743" s="55">
        <v>400000</v>
      </c>
      <c r="FK4743" s="55" t="s">
        <v>1249</v>
      </c>
      <c r="FL4743" s="55">
        <v>0.3</v>
      </c>
    </row>
    <row r="4744" ht="14.25" customHeight="1" outlineLevel="1" spans="152:168">
      <c r="EV4744" s="55">
        <v>4737</v>
      </c>
      <c r="EW4744" s="55" t="s">
        <v>1706</v>
      </c>
      <c r="EX4744" s="55" t="s">
        <v>1263</v>
      </c>
      <c r="EY4744" s="55">
        <v>14</v>
      </c>
      <c r="EZ4744" s="55">
        <v>0</v>
      </c>
      <c r="FA4744" s="55">
        <v>1994</v>
      </c>
      <c r="FB4744" s="55" t="s">
        <v>1361</v>
      </c>
      <c r="FC4744" s="55" t="s">
        <v>1258</v>
      </c>
      <c r="FD4744" s="55">
        <v>8</v>
      </c>
      <c r="FF4744" s="55">
        <v>4737</v>
      </c>
      <c r="FG4744" s="55" t="s">
        <v>1359</v>
      </c>
      <c r="FH4744" s="55" t="s">
        <v>1410</v>
      </c>
      <c r="FI4744" s="55">
        <v>3</v>
      </c>
      <c r="FJ4744" s="55">
        <v>530000</v>
      </c>
      <c r="FK4744" s="55" t="s">
        <v>1249</v>
      </c>
      <c r="FL4744" s="55">
        <v>0.3</v>
      </c>
    </row>
    <row r="4745" ht="14.25" customHeight="1" outlineLevel="1" spans="152:168">
      <c r="EV4745" s="55">
        <v>4738</v>
      </c>
      <c r="EW4745" s="55" t="s">
        <v>1706</v>
      </c>
      <c r="EX4745" s="55" t="s">
        <v>1263</v>
      </c>
      <c r="EY4745" s="55">
        <v>14</v>
      </c>
      <c r="EZ4745" s="55">
        <v>1995</v>
      </c>
      <c r="FA4745" s="55">
        <v>2999</v>
      </c>
      <c r="FB4745" s="55" t="s">
        <v>1361</v>
      </c>
      <c r="FC4745" s="55" t="s">
        <v>1258</v>
      </c>
      <c r="FD4745" s="55">
        <v>8</v>
      </c>
      <c r="FF4745" s="55">
        <v>4738</v>
      </c>
      <c r="FG4745" s="55" t="s">
        <v>1359</v>
      </c>
      <c r="FH4745" s="55" t="s">
        <v>1410</v>
      </c>
      <c r="FI4745" s="55">
        <v>3</v>
      </c>
      <c r="FJ4745" s="55">
        <v>540000</v>
      </c>
      <c r="FK4745" s="55" t="s">
        <v>1249</v>
      </c>
      <c r="FL4745" s="55">
        <v>0.3</v>
      </c>
    </row>
    <row r="4746" ht="14.25" customHeight="1" outlineLevel="1" spans="152:168">
      <c r="EV4746" s="55">
        <v>4739</v>
      </c>
      <c r="EW4746" s="55" t="s">
        <v>1706</v>
      </c>
      <c r="EX4746" s="55" t="s">
        <v>1263</v>
      </c>
      <c r="EY4746" s="55">
        <v>2</v>
      </c>
      <c r="EZ4746" s="55">
        <v>0</v>
      </c>
      <c r="FA4746" s="55">
        <v>1994</v>
      </c>
      <c r="FB4746" s="55" t="s">
        <v>1361</v>
      </c>
      <c r="FC4746" s="55" t="s">
        <v>1258</v>
      </c>
      <c r="FD4746" s="55">
        <v>5.25</v>
      </c>
      <c r="FF4746" s="55">
        <v>4739</v>
      </c>
      <c r="FG4746" s="55" t="s">
        <v>1359</v>
      </c>
      <c r="FH4746" s="55" t="s">
        <v>1410</v>
      </c>
      <c r="FI4746" s="55">
        <v>4</v>
      </c>
      <c r="FJ4746" s="55">
        <v>0</v>
      </c>
      <c r="FK4746" s="55" t="s">
        <v>1249</v>
      </c>
      <c r="FL4746" s="55">
        <v>0.33</v>
      </c>
    </row>
    <row r="4747" ht="14.25" customHeight="1" outlineLevel="1" spans="152:168">
      <c r="EV4747" s="55">
        <v>4740</v>
      </c>
      <c r="EW4747" s="55" t="s">
        <v>1706</v>
      </c>
      <c r="EX4747" s="55" t="s">
        <v>1263</v>
      </c>
      <c r="EY4747" s="55">
        <v>2</v>
      </c>
      <c r="EZ4747" s="55">
        <v>1995</v>
      </c>
      <c r="FA4747" s="55">
        <v>2999</v>
      </c>
      <c r="FB4747" s="55" t="s">
        <v>1361</v>
      </c>
      <c r="FC4747" s="55" t="s">
        <v>1258</v>
      </c>
      <c r="FD4747" s="55">
        <v>6</v>
      </c>
      <c r="FF4747" s="55">
        <v>4740</v>
      </c>
      <c r="FG4747" s="55" t="s">
        <v>1359</v>
      </c>
      <c r="FH4747" s="55" t="s">
        <v>1410</v>
      </c>
      <c r="FI4747" s="55">
        <v>4</v>
      </c>
      <c r="FJ4747" s="55">
        <v>1000</v>
      </c>
      <c r="FK4747" s="55" t="s">
        <v>1249</v>
      </c>
      <c r="FL4747" s="55">
        <v>0.32</v>
      </c>
    </row>
    <row r="4748" ht="14.25" customHeight="1" outlineLevel="1" spans="152:168">
      <c r="EV4748" s="55">
        <v>4741</v>
      </c>
      <c r="EW4748" s="55" t="s">
        <v>1706</v>
      </c>
      <c r="EX4748" s="55" t="s">
        <v>1263</v>
      </c>
      <c r="EY4748" s="55">
        <v>3</v>
      </c>
      <c r="EZ4748" s="55">
        <v>0</v>
      </c>
      <c r="FA4748" s="55">
        <v>1994</v>
      </c>
      <c r="FB4748" s="55" t="s">
        <v>1361</v>
      </c>
      <c r="FC4748" s="55" t="s">
        <v>1258</v>
      </c>
      <c r="FD4748" s="55">
        <v>5.25</v>
      </c>
      <c r="FF4748" s="55">
        <v>4741</v>
      </c>
      <c r="FG4748" s="55" t="s">
        <v>1359</v>
      </c>
      <c r="FH4748" s="55" t="s">
        <v>1410</v>
      </c>
      <c r="FI4748" s="55">
        <v>4</v>
      </c>
      <c r="FJ4748" s="55">
        <v>2500</v>
      </c>
      <c r="FK4748" s="55" t="s">
        <v>1249</v>
      </c>
      <c r="FL4748" s="55">
        <v>0.3</v>
      </c>
    </row>
    <row r="4749" ht="14.25" customHeight="1" outlineLevel="1" spans="152:168">
      <c r="EV4749" s="55">
        <v>4742</v>
      </c>
      <c r="EW4749" s="55" t="s">
        <v>1706</v>
      </c>
      <c r="EX4749" s="55" t="s">
        <v>1263</v>
      </c>
      <c r="EY4749" s="55">
        <v>3</v>
      </c>
      <c r="EZ4749" s="55">
        <v>1995</v>
      </c>
      <c r="FA4749" s="55">
        <v>2999</v>
      </c>
      <c r="FB4749" s="55" t="s">
        <v>1361</v>
      </c>
      <c r="FC4749" s="55" t="s">
        <v>1258</v>
      </c>
      <c r="FD4749" s="55">
        <v>6</v>
      </c>
      <c r="FF4749" s="55">
        <v>4742</v>
      </c>
      <c r="FG4749" s="55" t="s">
        <v>1359</v>
      </c>
      <c r="FH4749" s="55" t="s">
        <v>1410</v>
      </c>
      <c r="FI4749" s="55">
        <v>4</v>
      </c>
      <c r="FJ4749" s="55">
        <v>5000</v>
      </c>
      <c r="FK4749" s="55" t="s">
        <v>1249</v>
      </c>
      <c r="FL4749" s="55">
        <v>0.3</v>
      </c>
    </row>
    <row r="4750" ht="14.25" customHeight="1" outlineLevel="1" spans="152:168">
      <c r="EV4750" s="55">
        <v>4743</v>
      </c>
      <c r="EW4750" s="55" t="s">
        <v>1706</v>
      </c>
      <c r="EX4750" s="55" t="s">
        <v>1263</v>
      </c>
      <c r="EY4750" s="55">
        <v>4</v>
      </c>
      <c r="EZ4750" s="55">
        <v>0</v>
      </c>
      <c r="FA4750" s="55">
        <v>1994</v>
      </c>
      <c r="FB4750" s="55" t="s">
        <v>1361</v>
      </c>
      <c r="FC4750" s="55" t="s">
        <v>1258</v>
      </c>
      <c r="FD4750" s="55">
        <v>5.25</v>
      </c>
      <c r="FF4750" s="55">
        <v>4743</v>
      </c>
      <c r="FG4750" s="55" t="s">
        <v>1359</v>
      </c>
      <c r="FH4750" s="55" t="s">
        <v>1410</v>
      </c>
      <c r="FI4750" s="55">
        <v>4</v>
      </c>
      <c r="FJ4750" s="55">
        <v>10000</v>
      </c>
      <c r="FK4750" s="55" t="s">
        <v>1249</v>
      </c>
      <c r="FL4750" s="55">
        <v>0.3</v>
      </c>
    </row>
    <row r="4751" ht="14.25" customHeight="1" outlineLevel="1" spans="152:168">
      <c r="EV4751" s="55">
        <v>4744</v>
      </c>
      <c r="EW4751" s="55" t="s">
        <v>1706</v>
      </c>
      <c r="EX4751" s="55" t="s">
        <v>1263</v>
      </c>
      <c r="EY4751" s="55">
        <v>4</v>
      </c>
      <c r="EZ4751" s="55">
        <v>1995</v>
      </c>
      <c r="FA4751" s="55">
        <v>2999</v>
      </c>
      <c r="FB4751" s="55" t="s">
        <v>1361</v>
      </c>
      <c r="FC4751" s="55" t="s">
        <v>1258</v>
      </c>
      <c r="FD4751" s="55">
        <v>6</v>
      </c>
      <c r="FF4751" s="55">
        <v>4744</v>
      </c>
      <c r="FG4751" s="55" t="s">
        <v>1359</v>
      </c>
      <c r="FH4751" s="55" t="s">
        <v>1410</v>
      </c>
      <c r="FI4751" s="55">
        <v>4</v>
      </c>
      <c r="FJ4751" s="55">
        <v>25000</v>
      </c>
      <c r="FK4751" s="55" t="s">
        <v>1249</v>
      </c>
      <c r="FL4751" s="55">
        <v>0.3</v>
      </c>
    </row>
    <row r="4752" ht="14.25" customHeight="1" outlineLevel="1" spans="152:168">
      <c r="EV4752" s="55">
        <v>4745</v>
      </c>
      <c r="EW4752" s="55" t="s">
        <v>1706</v>
      </c>
      <c r="EX4752" s="55" t="s">
        <v>1263</v>
      </c>
      <c r="EY4752" s="55">
        <v>5</v>
      </c>
      <c r="EZ4752" s="55">
        <v>0</v>
      </c>
      <c r="FA4752" s="55">
        <v>1994</v>
      </c>
      <c r="FB4752" s="55" t="s">
        <v>1361</v>
      </c>
      <c r="FC4752" s="55" t="s">
        <v>1258</v>
      </c>
      <c r="FD4752" s="55">
        <v>5.25</v>
      </c>
      <c r="FF4752" s="55">
        <v>4745</v>
      </c>
      <c r="FG4752" s="55" t="s">
        <v>1359</v>
      </c>
      <c r="FH4752" s="55" t="s">
        <v>1410</v>
      </c>
      <c r="FI4752" s="55">
        <v>4</v>
      </c>
      <c r="FJ4752" s="55">
        <v>50000</v>
      </c>
      <c r="FK4752" s="55" t="s">
        <v>1249</v>
      </c>
      <c r="FL4752" s="55">
        <v>0.3</v>
      </c>
    </row>
    <row r="4753" ht="14.25" customHeight="1" outlineLevel="1" spans="152:168">
      <c r="EV4753" s="55">
        <v>4746</v>
      </c>
      <c r="EW4753" s="55" t="s">
        <v>1706</v>
      </c>
      <c r="EX4753" s="55" t="s">
        <v>1263</v>
      </c>
      <c r="EY4753" s="55">
        <v>5</v>
      </c>
      <c r="EZ4753" s="55">
        <v>1995</v>
      </c>
      <c r="FA4753" s="55">
        <v>2999</v>
      </c>
      <c r="FB4753" s="55" t="s">
        <v>1361</v>
      </c>
      <c r="FC4753" s="55" t="s">
        <v>1258</v>
      </c>
      <c r="FD4753" s="55">
        <v>6</v>
      </c>
      <c r="FF4753" s="55">
        <v>4746</v>
      </c>
      <c r="FG4753" s="55" t="s">
        <v>1359</v>
      </c>
      <c r="FH4753" s="55" t="s">
        <v>1410</v>
      </c>
      <c r="FI4753" s="55">
        <v>4</v>
      </c>
      <c r="FJ4753" s="55">
        <v>80000</v>
      </c>
      <c r="FK4753" s="55" t="s">
        <v>1249</v>
      </c>
      <c r="FL4753" s="55">
        <v>0.3</v>
      </c>
    </row>
    <row r="4754" ht="14.25" customHeight="1" outlineLevel="1" spans="152:168">
      <c r="EV4754" s="55">
        <v>4747</v>
      </c>
      <c r="EW4754" s="55" t="s">
        <v>1706</v>
      </c>
      <c r="EX4754" s="55" t="s">
        <v>1263</v>
      </c>
      <c r="EY4754" s="55">
        <v>6</v>
      </c>
      <c r="EZ4754" s="55">
        <v>0</v>
      </c>
      <c r="FA4754" s="55">
        <v>1994</v>
      </c>
      <c r="FB4754" s="55" t="s">
        <v>1361</v>
      </c>
      <c r="FC4754" s="55" t="s">
        <v>1258</v>
      </c>
      <c r="FD4754" s="55">
        <v>5.25</v>
      </c>
      <c r="FF4754" s="55">
        <v>4747</v>
      </c>
      <c r="FG4754" s="55" t="s">
        <v>1359</v>
      </c>
      <c r="FH4754" s="55" t="s">
        <v>1410</v>
      </c>
      <c r="FI4754" s="55">
        <v>4</v>
      </c>
      <c r="FJ4754" s="55">
        <v>130000</v>
      </c>
      <c r="FK4754" s="55" t="s">
        <v>1249</v>
      </c>
      <c r="FL4754" s="55">
        <v>0.3</v>
      </c>
    </row>
    <row r="4755" ht="14.25" customHeight="1" outlineLevel="1" spans="152:168">
      <c r="EV4755" s="55">
        <v>4748</v>
      </c>
      <c r="EW4755" s="55" t="s">
        <v>1706</v>
      </c>
      <c r="EX4755" s="55" t="s">
        <v>1263</v>
      </c>
      <c r="EY4755" s="55">
        <v>6</v>
      </c>
      <c r="EZ4755" s="55">
        <v>1995</v>
      </c>
      <c r="FA4755" s="55">
        <v>2999</v>
      </c>
      <c r="FB4755" s="55" t="s">
        <v>1361</v>
      </c>
      <c r="FC4755" s="55" t="s">
        <v>1258</v>
      </c>
      <c r="FD4755" s="55">
        <v>6</v>
      </c>
      <c r="FF4755" s="55">
        <v>4748</v>
      </c>
      <c r="FG4755" s="55" t="s">
        <v>1359</v>
      </c>
      <c r="FH4755" s="55" t="s">
        <v>1410</v>
      </c>
      <c r="FI4755" s="55">
        <v>4</v>
      </c>
      <c r="FJ4755" s="55">
        <v>260000</v>
      </c>
      <c r="FK4755" s="55" t="s">
        <v>1249</v>
      </c>
      <c r="FL4755" s="55">
        <v>0.3</v>
      </c>
    </row>
    <row r="4756" ht="14.25" customHeight="1" outlineLevel="1" spans="152:168">
      <c r="EV4756" s="55">
        <v>4749</v>
      </c>
      <c r="EW4756" s="55" t="s">
        <v>1706</v>
      </c>
      <c r="EX4756" s="55" t="s">
        <v>1263</v>
      </c>
      <c r="EY4756" s="55">
        <v>9</v>
      </c>
      <c r="EZ4756" s="55">
        <v>0</v>
      </c>
      <c r="FA4756" s="55">
        <v>1994</v>
      </c>
      <c r="FB4756" s="55" t="s">
        <v>1361</v>
      </c>
      <c r="FC4756" s="55" t="s">
        <v>1258</v>
      </c>
      <c r="FD4756" s="55">
        <v>6</v>
      </c>
      <c r="FF4756" s="55">
        <v>4749</v>
      </c>
      <c r="FG4756" s="55" t="s">
        <v>1359</v>
      </c>
      <c r="FH4756" s="55" t="s">
        <v>1410</v>
      </c>
      <c r="FI4756" s="55">
        <v>4</v>
      </c>
      <c r="FJ4756" s="55">
        <v>400000</v>
      </c>
      <c r="FK4756" s="55" t="s">
        <v>1249</v>
      </c>
      <c r="FL4756" s="55">
        <v>0.3</v>
      </c>
    </row>
    <row r="4757" ht="14.25" customHeight="1" outlineLevel="1" spans="152:168">
      <c r="EV4757" s="55">
        <v>4750</v>
      </c>
      <c r="EW4757" s="55" t="s">
        <v>1706</v>
      </c>
      <c r="EX4757" s="55" t="s">
        <v>1263</v>
      </c>
      <c r="EY4757" s="55">
        <v>9</v>
      </c>
      <c r="EZ4757" s="55">
        <v>1995</v>
      </c>
      <c r="FA4757" s="55">
        <v>2999</v>
      </c>
      <c r="FB4757" s="55" t="s">
        <v>1361</v>
      </c>
      <c r="FC4757" s="55" t="s">
        <v>1258</v>
      </c>
      <c r="FD4757" s="55">
        <v>6</v>
      </c>
      <c r="FF4757" s="55">
        <v>4750</v>
      </c>
      <c r="FG4757" s="55" t="s">
        <v>1359</v>
      </c>
      <c r="FH4757" s="55" t="s">
        <v>1410</v>
      </c>
      <c r="FI4757" s="55">
        <v>4</v>
      </c>
      <c r="FJ4757" s="55">
        <v>530000</v>
      </c>
      <c r="FK4757" s="55" t="s">
        <v>1249</v>
      </c>
      <c r="FL4757" s="55">
        <v>0.3</v>
      </c>
    </row>
    <row r="4758" ht="14.25" customHeight="1" outlineLevel="1" spans="152:168">
      <c r="EV4758" s="55">
        <v>4751</v>
      </c>
      <c r="EW4758" s="55" t="s">
        <v>1232</v>
      </c>
      <c r="EX4758" s="55" t="s">
        <v>1738</v>
      </c>
      <c r="EY4758" s="55">
        <v>1</v>
      </c>
      <c r="EZ4758" s="55">
        <v>0</v>
      </c>
      <c r="FA4758" s="55">
        <v>1994</v>
      </c>
      <c r="FB4758" s="55" t="s">
        <v>1361</v>
      </c>
      <c r="FC4758" s="55" t="s">
        <v>1258</v>
      </c>
      <c r="FD4758" s="55">
        <v>5.5</v>
      </c>
      <c r="FF4758" s="55">
        <v>4751</v>
      </c>
      <c r="FG4758" s="55" t="s">
        <v>1359</v>
      </c>
      <c r="FH4758" s="55" t="s">
        <v>1410</v>
      </c>
      <c r="FI4758" s="55">
        <v>4</v>
      </c>
      <c r="FJ4758" s="55">
        <v>540000</v>
      </c>
      <c r="FK4758" s="55" t="s">
        <v>1249</v>
      </c>
      <c r="FL4758" s="55">
        <v>0.3</v>
      </c>
    </row>
    <row r="4759" ht="14.25" customHeight="1" outlineLevel="1" spans="152:168">
      <c r="EV4759" s="55">
        <v>4752</v>
      </c>
      <c r="EW4759" s="55" t="s">
        <v>1232</v>
      </c>
      <c r="EX4759" s="55" t="s">
        <v>1738</v>
      </c>
      <c r="EY4759" s="55">
        <v>1</v>
      </c>
      <c r="EZ4759" s="55">
        <v>1995</v>
      </c>
      <c r="FA4759" s="55">
        <v>2999</v>
      </c>
      <c r="FB4759" s="55" t="s">
        <v>1361</v>
      </c>
      <c r="FC4759" s="55" t="s">
        <v>1258</v>
      </c>
      <c r="FD4759" s="55">
        <v>6</v>
      </c>
      <c r="FF4759" s="55">
        <v>4752</v>
      </c>
      <c r="FG4759" s="55" t="s">
        <v>1359</v>
      </c>
      <c r="FH4759" s="55" t="s">
        <v>1410</v>
      </c>
      <c r="FI4759" s="55">
        <v>5</v>
      </c>
      <c r="FJ4759" s="55">
        <v>0</v>
      </c>
      <c r="FK4759" s="55" t="s">
        <v>1249</v>
      </c>
      <c r="FL4759" s="55">
        <v>0.3</v>
      </c>
    </row>
    <row r="4760" ht="14.25" customHeight="1" outlineLevel="1" spans="152:168">
      <c r="EV4760" s="55">
        <v>4753</v>
      </c>
      <c r="EW4760" s="55" t="s">
        <v>1232</v>
      </c>
      <c r="EX4760" s="55" t="s">
        <v>1738</v>
      </c>
      <c r="EY4760" s="55">
        <v>2</v>
      </c>
      <c r="EZ4760" s="55">
        <v>0</v>
      </c>
      <c r="FA4760" s="55">
        <v>1994</v>
      </c>
      <c r="FB4760" s="55" t="s">
        <v>1361</v>
      </c>
      <c r="FC4760" s="55" t="s">
        <v>1258</v>
      </c>
      <c r="FD4760" s="55">
        <v>5.5</v>
      </c>
      <c r="FF4760" s="55">
        <v>4753</v>
      </c>
      <c r="FG4760" s="55" t="s">
        <v>1359</v>
      </c>
      <c r="FH4760" s="55" t="s">
        <v>1410</v>
      </c>
      <c r="FI4760" s="55">
        <v>5</v>
      </c>
      <c r="FJ4760" s="55">
        <v>1000</v>
      </c>
      <c r="FK4760" s="55" t="s">
        <v>1249</v>
      </c>
      <c r="FL4760" s="55">
        <v>0.3</v>
      </c>
    </row>
    <row r="4761" ht="14.25" customHeight="1" outlineLevel="1" spans="152:168">
      <c r="EV4761" s="55">
        <v>4754</v>
      </c>
      <c r="EW4761" s="55" t="s">
        <v>1232</v>
      </c>
      <c r="EX4761" s="55" t="s">
        <v>1738</v>
      </c>
      <c r="EY4761" s="55">
        <v>2</v>
      </c>
      <c r="EZ4761" s="55">
        <v>1995</v>
      </c>
      <c r="FA4761" s="55">
        <v>2999</v>
      </c>
      <c r="FB4761" s="55" t="s">
        <v>1361</v>
      </c>
      <c r="FC4761" s="55" t="s">
        <v>1258</v>
      </c>
      <c r="FD4761" s="55">
        <v>6</v>
      </c>
      <c r="FF4761" s="55">
        <v>4754</v>
      </c>
      <c r="FG4761" s="55" t="s">
        <v>1359</v>
      </c>
      <c r="FH4761" s="55" t="s">
        <v>1410</v>
      </c>
      <c r="FI4761" s="55">
        <v>5</v>
      </c>
      <c r="FJ4761" s="55">
        <v>2500</v>
      </c>
      <c r="FK4761" s="55" t="s">
        <v>1249</v>
      </c>
      <c r="FL4761" s="55">
        <v>0.3</v>
      </c>
    </row>
    <row r="4762" ht="14.25" customHeight="1" outlineLevel="1" spans="152:168">
      <c r="EV4762" s="55">
        <v>4755</v>
      </c>
      <c r="EW4762" s="55" t="s">
        <v>1232</v>
      </c>
      <c r="EX4762" s="55" t="s">
        <v>1263</v>
      </c>
      <c r="EY4762" s="55">
        <v>14</v>
      </c>
      <c r="EZ4762" s="55">
        <v>0</v>
      </c>
      <c r="FA4762" s="55">
        <v>1994</v>
      </c>
      <c r="FB4762" s="55" t="s">
        <v>1361</v>
      </c>
      <c r="FC4762" s="55" t="s">
        <v>1258</v>
      </c>
      <c r="FD4762" s="55">
        <v>8</v>
      </c>
      <c r="FF4762" s="55">
        <v>4755</v>
      </c>
      <c r="FG4762" s="55" t="s">
        <v>1359</v>
      </c>
      <c r="FH4762" s="55" t="s">
        <v>1410</v>
      </c>
      <c r="FI4762" s="55">
        <v>5</v>
      </c>
      <c r="FJ4762" s="55">
        <v>5000</v>
      </c>
      <c r="FK4762" s="55" t="s">
        <v>1249</v>
      </c>
      <c r="FL4762" s="55">
        <v>0.3</v>
      </c>
    </row>
    <row r="4763" ht="14.25" customHeight="1" outlineLevel="1" spans="152:168">
      <c r="EV4763" s="55">
        <v>4756</v>
      </c>
      <c r="EW4763" s="55" t="s">
        <v>1232</v>
      </c>
      <c r="EX4763" s="55" t="s">
        <v>1263</v>
      </c>
      <c r="EY4763" s="55">
        <v>14</v>
      </c>
      <c r="EZ4763" s="55">
        <v>1995</v>
      </c>
      <c r="FA4763" s="55">
        <v>2999</v>
      </c>
      <c r="FB4763" s="55" t="s">
        <v>1361</v>
      </c>
      <c r="FC4763" s="55" t="s">
        <v>1258</v>
      </c>
      <c r="FD4763" s="55">
        <v>8</v>
      </c>
      <c r="FF4763" s="55">
        <v>4756</v>
      </c>
      <c r="FG4763" s="55" t="s">
        <v>1359</v>
      </c>
      <c r="FH4763" s="55" t="s">
        <v>1410</v>
      </c>
      <c r="FI4763" s="55">
        <v>5</v>
      </c>
      <c r="FJ4763" s="55">
        <v>10000</v>
      </c>
      <c r="FK4763" s="55" t="s">
        <v>1249</v>
      </c>
      <c r="FL4763" s="55">
        <v>0.3</v>
      </c>
    </row>
    <row r="4764" ht="14.25" customHeight="1" outlineLevel="1" spans="152:168">
      <c r="EV4764" s="55">
        <v>4757</v>
      </c>
      <c r="EW4764" s="55" t="s">
        <v>1232</v>
      </c>
      <c r="EX4764" s="55" t="s">
        <v>1263</v>
      </c>
      <c r="EY4764" s="55">
        <v>3</v>
      </c>
      <c r="EZ4764" s="55">
        <v>0</v>
      </c>
      <c r="FA4764" s="55">
        <v>1994</v>
      </c>
      <c r="FB4764" s="55" t="s">
        <v>1361</v>
      </c>
      <c r="FC4764" s="55" t="s">
        <v>1258</v>
      </c>
      <c r="FD4764" s="55">
        <v>5.25</v>
      </c>
      <c r="FF4764" s="55">
        <v>4757</v>
      </c>
      <c r="FG4764" s="55" t="s">
        <v>1359</v>
      </c>
      <c r="FH4764" s="55" t="s">
        <v>1410</v>
      </c>
      <c r="FI4764" s="55">
        <v>5</v>
      </c>
      <c r="FJ4764" s="55">
        <v>25000</v>
      </c>
      <c r="FK4764" s="55" t="s">
        <v>1249</v>
      </c>
      <c r="FL4764" s="55">
        <v>0.3</v>
      </c>
    </row>
    <row r="4765" ht="14.25" customHeight="1" outlineLevel="1" spans="152:168">
      <c r="EV4765" s="55">
        <v>4758</v>
      </c>
      <c r="EW4765" s="55" t="s">
        <v>1232</v>
      </c>
      <c r="EX4765" s="55" t="s">
        <v>1263</v>
      </c>
      <c r="EY4765" s="55">
        <v>3</v>
      </c>
      <c r="EZ4765" s="55">
        <v>1995</v>
      </c>
      <c r="FA4765" s="55">
        <v>2999</v>
      </c>
      <c r="FB4765" s="55" t="s">
        <v>1361</v>
      </c>
      <c r="FC4765" s="55" t="s">
        <v>1258</v>
      </c>
      <c r="FD4765" s="55">
        <v>6</v>
      </c>
      <c r="FF4765" s="55">
        <v>4758</v>
      </c>
      <c r="FG4765" s="55" t="s">
        <v>1359</v>
      </c>
      <c r="FH4765" s="55" t="s">
        <v>1410</v>
      </c>
      <c r="FI4765" s="55">
        <v>5</v>
      </c>
      <c r="FJ4765" s="55">
        <v>50000</v>
      </c>
      <c r="FK4765" s="55" t="s">
        <v>1249</v>
      </c>
      <c r="FL4765" s="55">
        <v>0.3</v>
      </c>
    </row>
    <row r="4766" ht="14.25" customHeight="1" outlineLevel="1" spans="152:168">
      <c r="EV4766" s="55">
        <v>4759</v>
      </c>
      <c r="EW4766" s="55" t="s">
        <v>1232</v>
      </c>
      <c r="EX4766" s="55" t="s">
        <v>1263</v>
      </c>
      <c r="EY4766" s="55">
        <v>4</v>
      </c>
      <c r="EZ4766" s="55">
        <v>0</v>
      </c>
      <c r="FA4766" s="55">
        <v>1994</v>
      </c>
      <c r="FB4766" s="55" t="s">
        <v>1361</v>
      </c>
      <c r="FC4766" s="55" t="s">
        <v>1258</v>
      </c>
      <c r="FD4766" s="55">
        <v>5.25</v>
      </c>
      <c r="FF4766" s="55">
        <v>4759</v>
      </c>
      <c r="FG4766" s="55" t="s">
        <v>1359</v>
      </c>
      <c r="FH4766" s="55" t="s">
        <v>1410</v>
      </c>
      <c r="FI4766" s="55">
        <v>5</v>
      </c>
      <c r="FJ4766" s="55">
        <v>80000</v>
      </c>
      <c r="FK4766" s="55" t="s">
        <v>1249</v>
      </c>
      <c r="FL4766" s="55">
        <v>0.3</v>
      </c>
    </row>
    <row r="4767" ht="14.25" customHeight="1" outlineLevel="1" spans="152:168">
      <c r="EV4767" s="55">
        <v>4760</v>
      </c>
      <c r="EW4767" s="55" t="s">
        <v>1232</v>
      </c>
      <c r="EX4767" s="55" t="s">
        <v>1263</v>
      </c>
      <c r="EY4767" s="55">
        <v>4</v>
      </c>
      <c r="EZ4767" s="55">
        <v>1995</v>
      </c>
      <c r="FA4767" s="55">
        <v>2999</v>
      </c>
      <c r="FB4767" s="55" t="s">
        <v>1361</v>
      </c>
      <c r="FC4767" s="55" t="s">
        <v>1258</v>
      </c>
      <c r="FD4767" s="55">
        <v>6</v>
      </c>
      <c r="FF4767" s="55">
        <v>4760</v>
      </c>
      <c r="FG4767" s="55" t="s">
        <v>1359</v>
      </c>
      <c r="FH4767" s="55" t="s">
        <v>1410</v>
      </c>
      <c r="FI4767" s="55">
        <v>5</v>
      </c>
      <c r="FJ4767" s="55">
        <v>130000</v>
      </c>
      <c r="FK4767" s="55" t="s">
        <v>1249</v>
      </c>
      <c r="FL4767" s="55">
        <v>0.3</v>
      </c>
    </row>
    <row r="4768" ht="14.25" customHeight="1" outlineLevel="1" spans="152:168">
      <c r="EV4768" s="55">
        <v>4761</v>
      </c>
      <c r="EW4768" s="55" t="s">
        <v>1566</v>
      </c>
      <c r="EX4768" s="55" t="s">
        <v>1738</v>
      </c>
      <c r="EY4768" s="55">
        <v>1</v>
      </c>
      <c r="EZ4768" s="55">
        <v>0</v>
      </c>
      <c r="FA4768" s="55">
        <v>1994</v>
      </c>
      <c r="FB4768" s="55" t="s">
        <v>1361</v>
      </c>
      <c r="FC4768" s="55" t="s">
        <v>1258</v>
      </c>
      <c r="FD4768" s="55">
        <v>5.5</v>
      </c>
      <c r="FF4768" s="55">
        <v>4761</v>
      </c>
      <c r="FG4768" s="55" t="s">
        <v>1359</v>
      </c>
      <c r="FH4768" s="55" t="s">
        <v>1410</v>
      </c>
      <c r="FI4768" s="55">
        <v>5</v>
      </c>
      <c r="FJ4768" s="55">
        <v>260000</v>
      </c>
      <c r="FK4768" s="55" t="s">
        <v>1249</v>
      </c>
      <c r="FL4768" s="55">
        <v>0.3</v>
      </c>
    </row>
    <row r="4769" ht="14.25" customHeight="1" outlineLevel="1" spans="152:168">
      <c r="EV4769" s="55">
        <v>4762</v>
      </c>
      <c r="EW4769" s="55" t="s">
        <v>1566</v>
      </c>
      <c r="EX4769" s="55" t="s">
        <v>1738</v>
      </c>
      <c r="EY4769" s="55">
        <v>1</v>
      </c>
      <c r="EZ4769" s="55">
        <v>1995</v>
      </c>
      <c r="FA4769" s="55">
        <v>2999</v>
      </c>
      <c r="FB4769" s="55" t="s">
        <v>1361</v>
      </c>
      <c r="FC4769" s="55" t="s">
        <v>1258</v>
      </c>
      <c r="FD4769" s="55">
        <v>6</v>
      </c>
      <c r="FF4769" s="55">
        <v>4762</v>
      </c>
      <c r="FG4769" s="55" t="s">
        <v>1359</v>
      </c>
      <c r="FH4769" s="55" t="s">
        <v>1410</v>
      </c>
      <c r="FI4769" s="55">
        <v>5</v>
      </c>
      <c r="FJ4769" s="55">
        <v>400000</v>
      </c>
      <c r="FK4769" s="55" t="s">
        <v>1249</v>
      </c>
      <c r="FL4769" s="55">
        <v>0.3</v>
      </c>
    </row>
    <row r="4770" ht="14.25" customHeight="1" outlineLevel="1" spans="152:168">
      <c r="EV4770" s="55">
        <v>4763</v>
      </c>
      <c r="EW4770" s="55" t="s">
        <v>1566</v>
      </c>
      <c r="EX4770" s="55" t="s">
        <v>1738</v>
      </c>
      <c r="EY4770" s="55">
        <v>2</v>
      </c>
      <c r="EZ4770" s="55">
        <v>0</v>
      </c>
      <c r="FA4770" s="55">
        <v>1994</v>
      </c>
      <c r="FB4770" s="55" t="s">
        <v>1361</v>
      </c>
      <c r="FC4770" s="55" t="s">
        <v>1258</v>
      </c>
      <c r="FD4770" s="55">
        <v>5.5</v>
      </c>
      <c r="FF4770" s="55">
        <v>4763</v>
      </c>
      <c r="FG4770" s="55" t="s">
        <v>1359</v>
      </c>
      <c r="FH4770" s="55" t="s">
        <v>1410</v>
      </c>
      <c r="FI4770" s="55">
        <v>5</v>
      </c>
      <c r="FJ4770" s="55">
        <v>530000</v>
      </c>
      <c r="FK4770" s="55" t="s">
        <v>1249</v>
      </c>
      <c r="FL4770" s="55">
        <v>0.3</v>
      </c>
    </row>
    <row r="4771" ht="14.25" customHeight="1" outlineLevel="1" spans="152:168">
      <c r="EV4771" s="55">
        <v>4764</v>
      </c>
      <c r="EW4771" s="55" t="s">
        <v>1566</v>
      </c>
      <c r="EX4771" s="55" t="s">
        <v>1738</v>
      </c>
      <c r="EY4771" s="55">
        <v>2</v>
      </c>
      <c r="EZ4771" s="55">
        <v>1995</v>
      </c>
      <c r="FA4771" s="55">
        <v>2999</v>
      </c>
      <c r="FB4771" s="55" t="s">
        <v>1361</v>
      </c>
      <c r="FC4771" s="55" t="s">
        <v>1258</v>
      </c>
      <c r="FD4771" s="55">
        <v>6</v>
      </c>
      <c r="FF4771" s="55">
        <v>4764</v>
      </c>
      <c r="FG4771" s="55" t="s">
        <v>1359</v>
      </c>
      <c r="FH4771" s="55" t="s">
        <v>1410</v>
      </c>
      <c r="FI4771" s="55">
        <v>5</v>
      </c>
      <c r="FJ4771" s="55">
        <v>540000</v>
      </c>
      <c r="FK4771" s="55" t="s">
        <v>1249</v>
      </c>
      <c r="FL4771" s="55">
        <v>0.3</v>
      </c>
    </row>
    <row r="4772" ht="14.25" customHeight="1" outlineLevel="1" spans="152:168">
      <c r="EV4772" s="55">
        <v>4765</v>
      </c>
      <c r="EW4772" s="55" t="s">
        <v>1566</v>
      </c>
      <c r="EX4772" s="55" t="s">
        <v>1263</v>
      </c>
      <c r="EY4772" s="55">
        <v>14</v>
      </c>
      <c r="EZ4772" s="55">
        <v>0</v>
      </c>
      <c r="FA4772" s="55">
        <v>1994</v>
      </c>
      <c r="FB4772" s="55" t="s">
        <v>1361</v>
      </c>
      <c r="FC4772" s="55" t="s">
        <v>1258</v>
      </c>
      <c r="FD4772" s="55">
        <v>8</v>
      </c>
      <c r="FF4772" s="55">
        <v>4765</v>
      </c>
      <c r="FG4772" s="55" t="s">
        <v>1359</v>
      </c>
      <c r="FH4772" s="55" t="s">
        <v>1410</v>
      </c>
      <c r="FI4772" s="55">
        <v>6</v>
      </c>
      <c r="FJ4772" s="55">
        <v>0</v>
      </c>
      <c r="FK4772" s="55" t="s">
        <v>1249</v>
      </c>
      <c r="FL4772" s="55">
        <v>0.3</v>
      </c>
    </row>
    <row r="4773" ht="14.25" customHeight="1" outlineLevel="1" spans="152:168">
      <c r="EV4773" s="55">
        <v>4766</v>
      </c>
      <c r="EW4773" s="55" t="s">
        <v>1566</v>
      </c>
      <c r="EX4773" s="55" t="s">
        <v>1263</v>
      </c>
      <c r="EY4773" s="55">
        <v>14</v>
      </c>
      <c r="EZ4773" s="55">
        <v>1995</v>
      </c>
      <c r="FA4773" s="55">
        <v>2999</v>
      </c>
      <c r="FB4773" s="55" t="s">
        <v>1361</v>
      </c>
      <c r="FC4773" s="55" t="s">
        <v>1258</v>
      </c>
      <c r="FD4773" s="55">
        <v>8</v>
      </c>
      <c r="FF4773" s="55">
        <v>4766</v>
      </c>
      <c r="FG4773" s="55" t="s">
        <v>1359</v>
      </c>
      <c r="FH4773" s="55" t="s">
        <v>1410</v>
      </c>
      <c r="FI4773" s="55">
        <v>6</v>
      </c>
      <c r="FJ4773" s="55">
        <v>1000</v>
      </c>
      <c r="FK4773" s="55" t="s">
        <v>1249</v>
      </c>
      <c r="FL4773" s="55">
        <v>0.3</v>
      </c>
    </row>
    <row r="4774" ht="14.25" customHeight="1" outlineLevel="1" spans="152:168">
      <c r="EV4774" s="55">
        <v>4767</v>
      </c>
      <c r="EW4774" s="55" t="s">
        <v>1566</v>
      </c>
      <c r="EX4774" s="55" t="s">
        <v>1263</v>
      </c>
      <c r="EY4774" s="55">
        <v>3</v>
      </c>
      <c r="EZ4774" s="55">
        <v>0</v>
      </c>
      <c r="FA4774" s="55">
        <v>1994</v>
      </c>
      <c r="FB4774" s="55" t="s">
        <v>1361</v>
      </c>
      <c r="FC4774" s="55" t="s">
        <v>1258</v>
      </c>
      <c r="FD4774" s="55">
        <v>5.25</v>
      </c>
      <c r="FF4774" s="55">
        <v>4767</v>
      </c>
      <c r="FG4774" s="55" t="s">
        <v>1359</v>
      </c>
      <c r="FH4774" s="55" t="s">
        <v>1410</v>
      </c>
      <c r="FI4774" s="55">
        <v>6</v>
      </c>
      <c r="FJ4774" s="55">
        <v>2500</v>
      </c>
      <c r="FK4774" s="55" t="s">
        <v>1249</v>
      </c>
      <c r="FL4774" s="55">
        <v>0.3</v>
      </c>
    </row>
    <row r="4775" ht="14.25" customHeight="1" outlineLevel="1" spans="152:168">
      <c r="EV4775" s="55">
        <v>4768</v>
      </c>
      <c r="EW4775" s="55" t="s">
        <v>1566</v>
      </c>
      <c r="EX4775" s="55" t="s">
        <v>1263</v>
      </c>
      <c r="EY4775" s="55">
        <v>3</v>
      </c>
      <c r="EZ4775" s="55">
        <v>1995</v>
      </c>
      <c r="FA4775" s="55">
        <v>2999</v>
      </c>
      <c r="FB4775" s="55" t="s">
        <v>1361</v>
      </c>
      <c r="FC4775" s="55" t="s">
        <v>1258</v>
      </c>
      <c r="FD4775" s="55">
        <v>6</v>
      </c>
      <c r="FF4775" s="55">
        <v>4768</v>
      </c>
      <c r="FG4775" s="55" t="s">
        <v>1359</v>
      </c>
      <c r="FH4775" s="55" t="s">
        <v>1410</v>
      </c>
      <c r="FI4775" s="55">
        <v>6</v>
      </c>
      <c r="FJ4775" s="55">
        <v>5000</v>
      </c>
      <c r="FK4775" s="55" t="s">
        <v>1249</v>
      </c>
      <c r="FL4775" s="55">
        <v>0.3</v>
      </c>
    </row>
    <row r="4776" ht="14.25" customHeight="1" outlineLevel="1" spans="152:168">
      <c r="EV4776" s="55">
        <v>4769</v>
      </c>
      <c r="EW4776" s="55" t="s">
        <v>1566</v>
      </c>
      <c r="EX4776" s="55" t="s">
        <v>1263</v>
      </c>
      <c r="EY4776" s="55">
        <v>4</v>
      </c>
      <c r="EZ4776" s="55">
        <v>0</v>
      </c>
      <c r="FA4776" s="55">
        <v>1994</v>
      </c>
      <c r="FB4776" s="55" t="s">
        <v>1361</v>
      </c>
      <c r="FC4776" s="55" t="s">
        <v>1258</v>
      </c>
      <c r="FD4776" s="55">
        <v>5.25</v>
      </c>
      <c r="FF4776" s="55">
        <v>4769</v>
      </c>
      <c r="FG4776" s="55" t="s">
        <v>1359</v>
      </c>
      <c r="FH4776" s="55" t="s">
        <v>1410</v>
      </c>
      <c r="FI4776" s="55">
        <v>6</v>
      </c>
      <c r="FJ4776" s="55">
        <v>10000</v>
      </c>
      <c r="FK4776" s="55" t="s">
        <v>1249</v>
      </c>
      <c r="FL4776" s="55">
        <v>0.3</v>
      </c>
    </row>
    <row r="4777" ht="14.25" customHeight="1" outlineLevel="1" spans="152:168">
      <c r="EV4777" s="55">
        <v>4770</v>
      </c>
      <c r="EW4777" s="55" t="s">
        <v>1566</v>
      </c>
      <c r="EX4777" s="55" t="s">
        <v>1263</v>
      </c>
      <c r="EY4777" s="55">
        <v>4</v>
      </c>
      <c r="EZ4777" s="55">
        <v>1995</v>
      </c>
      <c r="FA4777" s="55">
        <v>2999</v>
      </c>
      <c r="FB4777" s="55" t="s">
        <v>1361</v>
      </c>
      <c r="FC4777" s="55" t="s">
        <v>1258</v>
      </c>
      <c r="FD4777" s="55">
        <v>6</v>
      </c>
      <c r="FF4777" s="55">
        <v>4770</v>
      </c>
      <c r="FG4777" s="55" t="s">
        <v>1359</v>
      </c>
      <c r="FH4777" s="55" t="s">
        <v>1410</v>
      </c>
      <c r="FI4777" s="55">
        <v>6</v>
      </c>
      <c r="FJ4777" s="55">
        <v>25000</v>
      </c>
      <c r="FK4777" s="55" t="s">
        <v>1249</v>
      </c>
      <c r="FL4777" s="55">
        <v>0.3</v>
      </c>
    </row>
    <row r="4778" ht="14.25" customHeight="1" outlineLevel="1" spans="152:168">
      <c r="EV4778" s="55">
        <v>4771</v>
      </c>
      <c r="EW4778" s="55" t="s">
        <v>1678</v>
      </c>
      <c r="EX4778" s="55" t="s">
        <v>1738</v>
      </c>
      <c r="EY4778" s="55">
        <v>1</v>
      </c>
      <c r="EZ4778" s="55">
        <v>0</v>
      </c>
      <c r="FA4778" s="55">
        <v>1994</v>
      </c>
      <c r="FB4778" s="55" t="s">
        <v>1361</v>
      </c>
      <c r="FC4778" s="55" t="s">
        <v>1258</v>
      </c>
      <c r="FD4778" s="55">
        <v>5.5</v>
      </c>
      <c r="FF4778" s="55">
        <v>4771</v>
      </c>
      <c r="FG4778" s="55" t="s">
        <v>1359</v>
      </c>
      <c r="FH4778" s="55" t="s">
        <v>1410</v>
      </c>
      <c r="FI4778" s="55">
        <v>6</v>
      </c>
      <c r="FJ4778" s="55">
        <v>50000</v>
      </c>
      <c r="FK4778" s="55" t="s">
        <v>1249</v>
      </c>
      <c r="FL4778" s="55">
        <v>0.3</v>
      </c>
    </row>
    <row r="4779" ht="14.25" customHeight="1" outlineLevel="1" spans="152:168">
      <c r="EV4779" s="55">
        <v>4772</v>
      </c>
      <c r="EW4779" s="55" t="s">
        <v>1678</v>
      </c>
      <c r="EX4779" s="55" t="s">
        <v>1738</v>
      </c>
      <c r="EY4779" s="55">
        <v>1</v>
      </c>
      <c r="EZ4779" s="55">
        <v>1995</v>
      </c>
      <c r="FA4779" s="55">
        <v>2999</v>
      </c>
      <c r="FB4779" s="55" t="s">
        <v>1361</v>
      </c>
      <c r="FC4779" s="55" t="s">
        <v>1258</v>
      </c>
      <c r="FD4779" s="55">
        <v>6</v>
      </c>
      <c r="FF4779" s="55">
        <v>4772</v>
      </c>
      <c r="FG4779" s="55" t="s">
        <v>1359</v>
      </c>
      <c r="FH4779" s="55" t="s">
        <v>1410</v>
      </c>
      <c r="FI4779" s="55">
        <v>6</v>
      </c>
      <c r="FJ4779" s="55">
        <v>80000</v>
      </c>
      <c r="FK4779" s="55" t="s">
        <v>1249</v>
      </c>
      <c r="FL4779" s="55">
        <v>0.3</v>
      </c>
    </row>
    <row r="4780" ht="14.25" customHeight="1" outlineLevel="1" spans="152:168">
      <c r="EV4780" s="55">
        <v>4773</v>
      </c>
      <c r="EW4780" s="55" t="s">
        <v>1678</v>
      </c>
      <c r="EX4780" s="55" t="s">
        <v>1738</v>
      </c>
      <c r="EY4780" s="55">
        <v>2</v>
      </c>
      <c r="EZ4780" s="55">
        <v>0</v>
      </c>
      <c r="FA4780" s="55">
        <v>1994</v>
      </c>
      <c r="FB4780" s="55" t="s">
        <v>1361</v>
      </c>
      <c r="FC4780" s="55" t="s">
        <v>1258</v>
      </c>
      <c r="FD4780" s="55">
        <v>5.5</v>
      </c>
      <c r="FF4780" s="55">
        <v>4773</v>
      </c>
      <c r="FG4780" s="55" t="s">
        <v>1359</v>
      </c>
      <c r="FH4780" s="55" t="s">
        <v>1410</v>
      </c>
      <c r="FI4780" s="55">
        <v>6</v>
      </c>
      <c r="FJ4780" s="55">
        <v>130000</v>
      </c>
      <c r="FK4780" s="55" t="s">
        <v>1249</v>
      </c>
      <c r="FL4780" s="55">
        <v>0.3</v>
      </c>
    </row>
    <row r="4781" ht="14.25" customHeight="1" outlineLevel="1" spans="152:168">
      <c r="EV4781" s="55">
        <v>4774</v>
      </c>
      <c r="EW4781" s="55" t="s">
        <v>1678</v>
      </c>
      <c r="EX4781" s="55" t="s">
        <v>1738</v>
      </c>
      <c r="EY4781" s="55">
        <v>2</v>
      </c>
      <c r="EZ4781" s="55">
        <v>1995</v>
      </c>
      <c r="FA4781" s="55">
        <v>2999</v>
      </c>
      <c r="FB4781" s="55" t="s">
        <v>1361</v>
      </c>
      <c r="FC4781" s="55" t="s">
        <v>1258</v>
      </c>
      <c r="FD4781" s="55">
        <v>6</v>
      </c>
      <c r="FF4781" s="55">
        <v>4774</v>
      </c>
      <c r="FG4781" s="55" t="s">
        <v>1359</v>
      </c>
      <c r="FH4781" s="55" t="s">
        <v>1410</v>
      </c>
      <c r="FI4781" s="55">
        <v>6</v>
      </c>
      <c r="FJ4781" s="55">
        <v>260000</v>
      </c>
      <c r="FK4781" s="55" t="s">
        <v>1249</v>
      </c>
      <c r="FL4781" s="55">
        <v>0.3</v>
      </c>
    </row>
    <row r="4782" ht="14.25" customHeight="1" outlineLevel="1" spans="152:168">
      <c r="EV4782" s="55">
        <v>4775</v>
      </c>
      <c r="EW4782" s="55" t="s">
        <v>1678</v>
      </c>
      <c r="EX4782" s="55" t="s">
        <v>1263</v>
      </c>
      <c r="EY4782" s="55">
        <v>14</v>
      </c>
      <c r="EZ4782" s="55">
        <v>0</v>
      </c>
      <c r="FA4782" s="55">
        <v>1994</v>
      </c>
      <c r="FB4782" s="55" t="s">
        <v>1361</v>
      </c>
      <c r="FC4782" s="55" t="s">
        <v>1258</v>
      </c>
      <c r="FD4782" s="55">
        <v>8</v>
      </c>
      <c r="FF4782" s="55">
        <v>4775</v>
      </c>
      <c r="FG4782" s="55" t="s">
        <v>1359</v>
      </c>
      <c r="FH4782" s="55" t="s">
        <v>1410</v>
      </c>
      <c r="FI4782" s="55">
        <v>6</v>
      </c>
      <c r="FJ4782" s="55">
        <v>400000</v>
      </c>
      <c r="FK4782" s="55" t="s">
        <v>1249</v>
      </c>
      <c r="FL4782" s="55">
        <v>0.3</v>
      </c>
    </row>
    <row r="4783" ht="14.25" customHeight="1" outlineLevel="1" spans="152:168">
      <c r="EV4783" s="55">
        <v>4776</v>
      </c>
      <c r="EW4783" s="55" t="s">
        <v>1678</v>
      </c>
      <c r="EX4783" s="55" t="s">
        <v>1263</v>
      </c>
      <c r="EY4783" s="55">
        <v>14</v>
      </c>
      <c r="EZ4783" s="55">
        <v>1995</v>
      </c>
      <c r="FA4783" s="55">
        <v>2999</v>
      </c>
      <c r="FB4783" s="55" t="s">
        <v>1361</v>
      </c>
      <c r="FC4783" s="55" t="s">
        <v>1258</v>
      </c>
      <c r="FD4783" s="55">
        <v>8</v>
      </c>
      <c r="FF4783" s="55">
        <v>4776</v>
      </c>
      <c r="FG4783" s="55" t="s">
        <v>1359</v>
      </c>
      <c r="FH4783" s="55" t="s">
        <v>1410</v>
      </c>
      <c r="FI4783" s="55">
        <v>6</v>
      </c>
      <c r="FJ4783" s="55">
        <v>530000</v>
      </c>
      <c r="FK4783" s="55" t="s">
        <v>1249</v>
      </c>
      <c r="FL4783" s="55">
        <v>0.3</v>
      </c>
    </row>
    <row r="4784" ht="14.25" customHeight="1" outlineLevel="1" spans="152:168">
      <c r="EV4784" s="55">
        <v>4777</v>
      </c>
      <c r="EW4784" s="55" t="s">
        <v>1678</v>
      </c>
      <c r="EX4784" s="55" t="s">
        <v>1263</v>
      </c>
      <c r="EY4784" s="55">
        <v>3</v>
      </c>
      <c r="EZ4784" s="55">
        <v>0</v>
      </c>
      <c r="FA4784" s="55">
        <v>1994</v>
      </c>
      <c r="FB4784" s="55" t="s">
        <v>1361</v>
      </c>
      <c r="FC4784" s="55" t="s">
        <v>1258</v>
      </c>
      <c r="FD4784" s="55">
        <v>5.25</v>
      </c>
      <c r="FF4784" s="55">
        <v>4777</v>
      </c>
      <c r="FG4784" s="55" t="s">
        <v>1359</v>
      </c>
      <c r="FH4784" s="55" t="s">
        <v>1410</v>
      </c>
      <c r="FI4784" s="55">
        <v>6</v>
      </c>
      <c r="FJ4784" s="55">
        <v>540000</v>
      </c>
      <c r="FK4784" s="55" t="s">
        <v>1249</v>
      </c>
      <c r="FL4784" s="55">
        <v>0.3</v>
      </c>
    </row>
    <row r="4785" ht="14.25" customHeight="1" outlineLevel="1" spans="152:168">
      <c r="EV4785" s="55">
        <v>4778</v>
      </c>
      <c r="EW4785" s="55" t="s">
        <v>1678</v>
      </c>
      <c r="EX4785" s="55" t="s">
        <v>1263</v>
      </c>
      <c r="EY4785" s="55">
        <v>3</v>
      </c>
      <c r="EZ4785" s="55">
        <v>1995</v>
      </c>
      <c r="FA4785" s="55">
        <v>2999</v>
      </c>
      <c r="FB4785" s="55" t="s">
        <v>1361</v>
      </c>
      <c r="FC4785" s="55" t="s">
        <v>1258</v>
      </c>
      <c r="FD4785" s="55">
        <v>6</v>
      </c>
      <c r="FF4785" s="55">
        <v>4778</v>
      </c>
      <c r="FG4785" s="55" t="s">
        <v>1359</v>
      </c>
      <c r="FH4785" s="55" t="s">
        <v>1810</v>
      </c>
      <c r="FI4785" s="55">
        <v>1</v>
      </c>
      <c r="FJ4785" s="55">
        <v>0</v>
      </c>
      <c r="FK4785" s="55" t="s">
        <v>1249</v>
      </c>
      <c r="FL4785" s="55">
        <v>0.45</v>
      </c>
    </row>
    <row r="4786" ht="14.25" customHeight="1" outlineLevel="1" spans="152:168">
      <c r="EV4786" s="55">
        <v>4779</v>
      </c>
      <c r="EW4786" s="55" t="s">
        <v>1678</v>
      </c>
      <c r="EX4786" s="55" t="s">
        <v>1263</v>
      </c>
      <c r="EY4786" s="55">
        <v>4</v>
      </c>
      <c r="EZ4786" s="55">
        <v>0</v>
      </c>
      <c r="FA4786" s="55">
        <v>1994</v>
      </c>
      <c r="FB4786" s="55" t="s">
        <v>1361</v>
      </c>
      <c r="FC4786" s="55" t="s">
        <v>1258</v>
      </c>
      <c r="FD4786" s="55">
        <v>5.25</v>
      </c>
      <c r="FF4786" s="55">
        <v>4779</v>
      </c>
      <c r="FG4786" s="55" t="s">
        <v>1359</v>
      </c>
      <c r="FH4786" s="55" t="s">
        <v>1810</v>
      </c>
      <c r="FI4786" s="55">
        <v>1</v>
      </c>
      <c r="FJ4786" s="55">
        <v>1000</v>
      </c>
      <c r="FK4786" s="55" t="s">
        <v>1249</v>
      </c>
      <c r="FL4786" s="55">
        <v>0.4</v>
      </c>
    </row>
    <row r="4787" ht="14.25" customHeight="1" outlineLevel="1" spans="152:168">
      <c r="EV4787" s="55">
        <v>4780</v>
      </c>
      <c r="EW4787" s="55" t="s">
        <v>1678</v>
      </c>
      <c r="EX4787" s="55" t="s">
        <v>1263</v>
      </c>
      <c r="EY4787" s="55">
        <v>4</v>
      </c>
      <c r="EZ4787" s="55">
        <v>1995</v>
      </c>
      <c r="FA4787" s="55">
        <v>2999</v>
      </c>
      <c r="FB4787" s="55" t="s">
        <v>1361</v>
      </c>
      <c r="FC4787" s="55" t="s">
        <v>1258</v>
      </c>
      <c r="FD4787" s="55">
        <v>6</v>
      </c>
      <c r="FF4787" s="55">
        <v>4780</v>
      </c>
      <c r="FG4787" s="55" t="s">
        <v>1359</v>
      </c>
      <c r="FH4787" s="55" t="s">
        <v>1810</v>
      </c>
      <c r="FI4787" s="55">
        <v>1</v>
      </c>
      <c r="FJ4787" s="55">
        <v>2500</v>
      </c>
      <c r="FK4787" s="55" t="s">
        <v>1249</v>
      </c>
      <c r="FL4787" s="55">
        <v>0.38</v>
      </c>
    </row>
    <row r="4788" ht="14.25" customHeight="1" outlineLevel="1" spans="152:168">
      <c r="EV4788" s="55">
        <v>4781</v>
      </c>
      <c r="EW4788" s="55" t="s">
        <v>1706</v>
      </c>
      <c r="EX4788" s="55" t="s">
        <v>1738</v>
      </c>
      <c r="EY4788" s="55">
        <v>1</v>
      </c>
      <c r="EZ4788" s="55">
        <v>0</v>
      </c>
      <c r="FA4788" s="55">
        <v>1994</v>
      </c>
      <c r="FB4788" s="55" t="s">
        <v>1361</v>
      </c>
      <c r="FC4788" s="55" t="s">
        <v>1258</v>
      </c>
      <c r="FD4788" s="55">
        <v>5.5</v>
      </c>
      <c r="FF4788" s="55">
        <v>4781</v>
      </c>
      <c r="FG4788" s="55" t="s">
        <v>1359</v>
      </c>
      <c r="FH4788" s="55" t="s">
        <v>1810</v>
      </c>
      <c r="FI4788" s="55">
        <v>1</v>
      </c>
      <c r="FJ4788" s="55">
        <v>5000</v>
      </c>
      <c r="FK4788" s="55" t="s">
        <v>1249</v>
      </c>
      <c r="FL4788" s="55">
        <v>0.36</v>
      </c>
    </row>
    <row r="4789" ht="14.25" customHeight="1" outlineLevel="1" spans="152:168">
      <c r="EV4789" s="55">
        <v>4782</v>
      </c>
      <c r="EW4789" s="55" t="s">
        <v>1706</v>
      </c>
      <c r="EX4789" s="55" t="s">
        <v>1738</v>
      </c>
      <c r="EY4789" s="55">
        <v>1</v>
      </c>
      <c r="EZ4789" s="55">
        <v>1995</v>
      </c>
      <c r="FA4789" s="55">
        <v>2999</v>
      </c>
      <c r="FB4789" s="55" t="s">
        <v>1361</v>
      </c>
      <c r="FC4789" s="55" t="s">
        <v>1258</v>
      </c>
      <c r="FD4789" s="55">
        <v>6</v>
      </c>
      <c r="FF4789" s="55">
        <v>4782</v>
      </c>
      <c r="FG4789" s="55" t="s">
        <v>1359</v>
      </c>
      <c r="FH4789" s="55" t="s">
        <v>1810</v>
      </c>
      <c r="FI4789" s="55">
        <v>1</v>
      </c>
      <c r="FJ4789" s="55">
        <v>10000</v>
      </c>
      <c r="FK4789" s="55" t="s">
        <v>1249</v>
      </c>
      <c r="FL4789" s="55">
        <v>0.34</v>
      </c>
    </row>
    <row r="4790" ht="14.25" customHeight="1" outlineLevel="1" spans="152:168">
      <c r="EV4790" s="55">
        <v>4783</v>
      </c>
      <c r="EW4790" s="55" t="s">
        <v>1706</v>
      </c>
      <c r="EX4790" s="55" t="s">
        <v>1738</v>
      </c>
      <c r="EY4790" s="55">
        <v>2</v>
      </c>
      <c r="EZ4790" s="55">
        <v>0</v>
      </c>
      <c r="FA4790" s="55">
        <v>1994</v>
      </c>
      <c r="FB4790" s="55" t="s">
        <v>1361</v>
      </c>
      <c r="FC4790" s="55" t="s">
        <v>1258</v>
      </c>
      <c r="FD4790" s="55">
        <v>5.5</v>
      </c>
      <c r="FF4790" s="55">
        <v>4783</v>
      </c>
      <c r="FG4790" s="55" t="s">
        <v>1359</v>
      </c>
      <c r="FH4790" s="55" t="s">
        <v>1810</v>
      </c>
      <c r="FI4790" s="55">
        <v>1</v>
      </c>
      <c r="FJ4790" s="55">
        <v>25000</v>
      </c>
      <c r="FK4790" s="55" t="s">
        <v>1249</v>
      </c>
      <c r="FL4790" s="55">
        <v>0.34</v>
      </c>
    </row>
    <row r="4791" ht="14.25" customHeight="1" outlineLevel="1" spans="152:168">
      <c r="EV4791" s="55">
        <v>4784</v>
      </c>
      <c r="EW4791" s="55" t="s">
        <v>1706</v>
      </c>
      <c r="EX4791" s="55" t="s">
        <v>1738</v>
      </c>
      <c r="EY4791" s="55">
        <v>2</v>
      </c>
      <c r="EZ4791" s="55">
        <v>1995</v>
      </c>
      <c r="FA4791" s="55">
        <v>2999</v>
      </c>
      <c r="FB4791" s="55" t="s">
        <v>1361</v>
      </c>
      <c r="FC4791" s="55" t="s">
        <v>1258</v>
      </c>
      <c r="FD4791" s="55">
        <v>6</v>
      </c>
      <c r="FF4791" s="55">
        <v>4784</v>
      </c>
      <c r="FG4791" s="55" t="s">
        <v>1359</v>
      </c>
      <c r="FH4791" s="55" t="s">
        <v>1810</v>
      </c>
      <c r="FI4791" s="55">
        <v>1</v>
      </c>
      <c r="FJ4791" s="55">
        <v>50000</v>
      </c>
      <c r="FK4791" s="55" t="s">
        <v>1249</v>
      </c>
      <c r="FL4791" s="55">
        <v>0.3</v>
      </c>
    </row>
    <row r="4792" ht="14.25" customHeight="1" outlineLevel="1" spans="152:168">
      <c r="EV4792" s="55">
        <v>4785</v>
      </c>
      <c r="EW4792" s="55" t="s">
        <v>1706</v>
      </c>
      <c r="EX4792" s="55" t="s">
        <v>1263</v>
      </c>
      <c r="EY4792" s="55">
        <v>14</v>
      </c>
      <c r="EZ4792" s="55">
        <v>0</v>
      </c>
      <c r="FA4792" s="55">
        <v>1994</v>
      </c>
      <c r="FB4792" s="55" t="s">
        <v>1361</v>
      </c>
      <c r="FC4792" s="55" t="s">
        <v>1258</v>
      </c>
      <c r="FD4792" s="55">
        <v>8</v>
      </c>
      <c r="FF4792" s="55">
        <v>4785</v>
      </c>
      <c r="FG4792" s="55" t="s">
        <v>1359</v>
      </c>
      <c r="FH4792" s="55" t="s">
        <v>1810</v>
      </c>
      <c r="FI4792" s="55">
        <v>1</v>
      </c>
      <c r="FJ4792" s="55">
        <v>80000</v>
      </c>
      <c r="FK4792" s="55" t="s">
        <v>1249</v>
      </c>
      <c r="FL4792" s="55">
        <v>0.3</v>
      </c>
    </row>
    <row r="4793" ht="14.25" customHeight="1" outlineLevel="1" spans="152:168">
      <c r="EV4793" s="55">
        <v>4786</v>
      </c>
      <c r="EW4793" s="55" t="s">
        <v>1706</v>
      </c>
      <c r="EX4793" s="55" t="s">
        <v>1263</v>
      </c>
      <c r="EY4793" s="55">
        <v>14</v>
      </c>
      <c r="EZ4793" s="55">
        <v>1995</v>
      </c>
      <c r="FA4793" s="55">
        <v>2999</v>
      </c>
      <c r="FB4793" s="55" t="s">
        <v>1361</v>
      </c>
      <c r="FC4793" s="55" t="s">
        <v>1258</v>
      </c>
      <c r="FD4793" s="55">
        <v>8</v>
      </c>
      <c r="FF4793" s="55">
        <v>4786</v>
      </c>
      <c r="FG4793" s="55" t="s">
        <v>1359</v>
      </c>
      <c r="FH4793" s="55" t="s">
        <v>1810</v>
      </c>
      <c r="FI4793" s="55">
        <v>1</v>
      </c>
      <c r="FJ4793" s="55">
        <v>130000</v>
      </c>
      <c r="FK4793" s="55" t="s">
        <v>1249</v>
      </c>
      <c r="FL4793" s="55">
        <v>0.3</v>
      </c>
    </row>
    <row r="4794" ht="14.25" customHeight="1" outlineLevel="1" spans="152:168">
      <c r="EV4794" s="55">
        <v>4787</v>
      </c>
      <c r="EW4794" s="55" t="s">
        <v>1706</v>
      </c>
      <c r="EX4794" s="55" t="s">
        <v>1263</v>
      </c>
      <c r="EY4794" s="55">
        <v>3</v>
      </c>
      <c r="EZ4794" s="55">
        <v>0</v>
      </c>
      <c r="FA4794" s="55">
        <v>1994</v>
      </c>
      <c r="FB4794" s="55" t="s">
        <v>1361</v>
      </c>
      <c r="FC4794" s="55" t="s">
        <v>1258</v>
      </c>
      <c r="FD4794" s="55">
        <v>5.25</v>
      </c>
      <c r="FF4794" s="55">
        <v>4787</v>
      </c>
      <c r="FG4794" s="55" t="s">
        <v>1359</v>
      </c>
      <c r="FH4794" s="55" t="s">
        <v>1810</v>
      </c>
      <c r="FI4794" s="55">
        <v>1</v>
      </c>
      <c r="FJ4794" s="55">
        <v>260000</v>
      </c>
      <c r="FK4794" s="55" t="s">
        <v>1249</v>
      </c>
      <c r="FL4794" s="55">
        <v>0.3</v>
      </c>
    </row>
    <row r="4795" ht="14.25" customHeight="1" outlineLevel="1" spans="152:168">
      <c r="EV4795" s="55">
        <v>4788</v>
      </c>
      <c r="EW4795" s="55" t="s">
        <v>1706</v>
      </c>
      <c r="EX4795" s="55" t="s">
        <v>1263</v>
      </c>
      <c r="EY4795" s="55">
        <v>3</v>
      </c>
      <c r="EZ4795" s="55">
        <v>1995</v>
      </c>
      <c r="FA4795" s="55">
        <v>2999</v>
      </c>
      <c r="FB4795" s="55" t="s">
        <v>1361</v>
      </c>
      <c r="FC4795" s="55" t="s">
        <v>1258</v>
      </c>
      <c r="FD4795" s="55">
        <v>6</v>
      </c>
      <c r="FF4795" s="55">
        <v>4788</v>
      </c>
      <c r="FG4795" s="55" t="s">
        <v>1359</v>
      </c>
      <c r="FH4795" s="55" t="s">
        <v>1810</v>
      </c>
      <c r="FI4795" s="55">
        <v>1</v>
      </c>
      <c r="FJ4795" s="55">
        <v>400000</v>
      </c>
      <c r="FK4795" s="55" t="s">
        <v>1249</v>
      </c>
      <c r="FL4795" s="55">
        <v>0.3</v>
      </c>
    </row>
    <row r="4796" ht="14.25" customHeight="1" outlineLevel="1" spans="152:168">
      <c r="EV4796" s="55">
        <v>4789</v>
      </c>
      <c r="EW4796" s="55" t="s">
        <v>1706</v>
      </c>
      <c r="EX4796" s="55" t="s">
        <v>1263</v>
      </c>
      <c r="EY4796" s="55">
        <v>4</v>
      </c>
      <c r="EZ4796" s="55">
        <v>0</v>
      </c>
      <c r="FA4796" s="55">
        <v>1994</v>
      </c>
      <c r="FB4796" s="55" t="s">
        <v>1361</v>
      </c>
      <c r="FC4796" s="55" t="s">
        <v>1258</v>
      </c>
      <c r="FD4796" s="55">
        <v>5.25</v>
      </c>
      <c r="FF4796" s="55">
        <v>4789</v>
      </c>
      <c r="FG4796" s="55" t="s">
        <v>1359</v>
      </c>
      <c r="FH4796" s="55" t="s">
        <v>1810</v>
      </c>
      <c r="FI4796" s="55">
        <v>1</v>
      </c>
      <c r="FJ4796" s="55">
        <v>530000</v>
      </c>
      <c r="FK4796" s="55" t="s">
        <v>1249</v>
      </c>
      <c r="FL4796" s="55">
        <v>0.3</v>
      </c>
    </row>
    <row r="4797" ht="14.25" customHeight="1" outlineLevel="1" spans="152:168">
      <c r="EV4797" s="55">
        <v>4790</v>
      </c>
      <c r="EW4797" s="55" t="s">
        <v>1706</v>
      </c>
      <c r="EX4797" s="55" t="s">
        <v>1263</v>
      </c>
      <c r="EY4797" s="55">
        <v>4</v>
      </c>
      <c r="EZ4797" s="55">
        <v>1995</v>
      </c>
      <c r="FA4797" s="55">
        <v>2999</v>
      </c>
      <c r="FB4797" s="55" t="s">
        <v>1361</v>
      </c>
      <c r="FC4797" s="55" t="s">
        <v>1258</v>
      </c>
      <c r="FD4797" s="55">
        <v>6</v>
      </c>
      <c r="FF4797" s="55">
        <v>4790</v>
      </c>
      <c r="FG4797" s="55" t="s">
        <v>1359</v>
      </c>
      <c r="FH4797" s="55" t="s">
        <v>1810</v>
      </c>
      <c r="FI4797" s="55">
        <v>1</v>
      </c>
      <c r="FJ4797" s="55">
        <v>540000</v>
      </c>
      <c r="FK4797" s="55" t="s">
        <v>1249</v>
      </c>
      <c r="FL4797" s="55">
        <v>0.3</v>
      </c>
    </row>
    <row r="4798" ht="14.25" customHeight="1" outlineLevel="1" spans="152:168">
      <c r="EV4798" s="55">
        <v>4791</v>
      </c>
      <c r="EW4798" s="55" t="s">
        <v>1232</v>
      </c>
      <c r="EX4798" s="55" t="s">
        <v>1263</v>
      </c>
      <c r="EY4798" s="55">
        <v>4</v>
      </c>
      <c r="EZ4798" s="55">
        <v>0</v>
      </c>
      <c r="FA4798" s="55">
        <v>1994</v>
      </c>
      <c r="FB4798" s="55" t="s">
        <v>1361</v>
      </c>
      <c r="FC4798" s="55" t="s">
        <v>1258</v>
      </c>
      <c r="FD4798" s="55">
        <v>5.25</v>
      </c>
      <c r="FF4798" s="55">
        <v>4791</v>
      </c>
      <c r="FG4798" s="55" t="s">
        <v>1359</v>
      </c>
      <c r="FH4798" s="55" t="s">
        <v>1810</v>
      </c>
      <c r="FI4798" s="55">
        <v>2</v>
      </c>
      <c r="FJ4798" s="55">
        <v>0</v>
      </c>
      <c r="FK4798" s="55" t="s">
        <v>1249</v>
      </c>
      <c r="FL4798" s="55">
        <v>0.4</v>
      </c>
    </row>
    <row r="4799" ht="14.25" customHeight="1" outlineLevel="1" spans="152:168">
      <c r="EV4799" s="55">
        <v>4792</v>
      </c>
      <c r="EW4799" s="55" t="s">
        <v>1232</v>
      </c>
      <c r="EX4799" s="55" t="s">
        <v>1263</v>
      </c>
      <c r="EY4799" s="55">
        <v>4</v>
      </c>
      <c r="EZ4799" s="55">
        <v>1995</v>
      </c>
      <c r="FA4799" s="55">
        <v>2999</v>
      </c>
      <c r="FB4799" s="55" t="s">
        <v>1361</v>
      </c>
      <c r="FC4799" s="55" t="s">
        <v>1258</v>
      </c>
      <c r="FD4799" s="55">
        <v>6</v>
      </c>
      <c r="FF4799" s="55">
        <v>4792</v>
      </c>
      <c r="FG4799" s="55" t="s">
        <v>1359</v>
      </c>
      <c r="FH4799" s="55" t="s">
        <v>1810</v>
      </c>
      <c r="FI4799" s="55">
        <v>2</v>
      </c>
      <c r="FJ4799" s="55">
        <v>1000</v>
      </c>
      <c r="FK4799" s="55" t="s">
        <v>1249</v>
      </c>
      <c r="FL4799" s="55">
        <v>0.35</v>
      </c>
    </row>
    <row r="4800" ht="14.25" customHeight="1" outlineLevel="1" spans="152:168">
      <c r="EV4800" s="55">
        <v>4793</v>
      </c>
      <c r="EW4800" s="55" t="s">
        <v>1566</v>
      </c>
      <c r="EX4800" s="55" t="s">
        <v>1263</v>
      </c>
      <c r="EY4800" s="55">
        <v>4</v>
      </c>
      <c r="EZ4800" s="55">
        <v>0</v>
      </c>
      <c r="FA4800" s="55">
        <v>1994</v>
      </c>
      <c r="FB4800" s="55" t="s">
        <v>1361</v>
      </c>
      <c r="FC4800" s="55" t="s">
        <v>1258</v>
      </c>
      <c r="FD4800" s="55">
        <v>5.25</v>
      </c>
      <c r="FF4800" s="55">
        <v>4793</v>
      </c>
      <c r="FG4800" s="55" t="s">
        <v>1359</v>
      </c>
      <c r="FH4800" s="55" t="s">
        <v>1810</v>
      </c>
      <c r="FI4800" s="55">
        <v>2</v>
      </c>
      <c r="FJ4800" s="55">
        <v>2500</v>
      </c>
      <c r="FK4800" s="55" t="s">
        <v>1249</v>
      </c>
      <c r="FL4800" s="55">
        <v>0.3</v>
      </c>
    </row>
    <row r="4801" ht="14.25" customHeight="1" outlineLevel="1" spans="152:168">
      <c r="EV4801" s="55">
        <v>4794</v>
      </c>
      <c r="EW4801" s="55" t="s">
        <v>1566</v>
      </c>
      <c r="EX4801" s="55" t="s">
        <v>1263</v>
      </c>
      <c r="EY4801" s="55">
        <v>4</v>
      </c>
      <c r="EZ4801" s="55">
        <v>1995</v>
      </c>
      <c r="FA4801" s="55">
        <v>2999</v>
      </c>
      <c r="FB4801" s="55" t="s">
        <v>1361</v>
      </c>
      <c r="FC4801" s="55" t="s">
        <v>1258</v>
      </c>
      <c r="FD4801" s="55">
        <v>6</v>
      </c>
      <c r="FF4801" s="55">
        <v>4794</v>
      </c>
      <c r="FG4801" s="55" t="s">
        <v>1359</v>
      </c>
      <c r="FH4801" s="55" t="s">
        <v>1810</v>
      </c>
      <c r="FI4801" s="55">
        <v>2</v>
      </c>
      <c r="FJ4801" s="55">
        <v>5000</v>
      </c>
      <c r="FK4801" s="55" t="s">
        <v>1249</v>
      </c>
      <c r="FL4801" s="55">
        <v>0.3</v>
      </c>
    </row>
    <row r="4802" ht="14.25" customHeight="1" outlineLevel="1" spans="152:168">
      <c r="EV4802" s="55">
        <v>4795</v>
      </c>
      <c r="EW4802" s="55" t="s">
        <v>1678</v>
      </c>
      <c r="EX4802" s="55" t="s">
        <v>1263</v>
      </c>
      <c r="EY4802" s="55">
        <v>4</v>
      </c>
      <c r="EZ4802" s="55">
        <v>0</v>
      </c>
      <c r="FA4802" s="55">
        <v>1994</v>
      </c>
      <c r="FB4802" s="55" t="s">
        <v>1361</v>
      </c>
      <c r="FC4802" s="55" t="s">
        <v>1258</v>
      </c>
      <c r="FD4802" s="55">
        <v>5.25</v>
      </c>
      <c r="FF4802" s="55">
        <v>4795</v>
      </c>
      <c r="FG4802" s="55" t="s">
        <v>1359</v>
      </c>
      <c r="FH4802" s="55" t="s">
        <v>1810</v>
      </c>
      <c r="FI4802" s="55">
        <v>2</v>
      </c>
      <c r="FJ4802" s="55">
        <v>10000</v>
      </c>
      <c r="FK4802" s="55" t="s">
        <v>1249</v>
      </c>
      <c r="FL4802" s="55">
        <v>0.3</v>
      </c>
    </row>
    <row r="4803" ht="14.25" customHeight="1" outlineLevel="1" spans="152:168">
      <c r="EV4803" s="55">
        <v>4796</v>
      </c>
      <c r="EW4803" s="55" t="s">
        <v>1678</v>
      </c>
      <c r="EX4803" s="55" t="s">
        <v>1263</v>
      </c>
      <c r="EY4803" s="55">
        <v>4</v>
      </c>
      <c r="EZ4803" s="55">
        <v>1995</v>
      </c>
      <c r="FA4803" s="55">
        <v>2999</v>
      </c>
      <c r="FB4803" s="55" t="s">
        <v>1361</v>
      </c>
      <c r="FC4803" s="55" t="s">
        <v>1258</v>
      </c>
      <c r="FD4803" s="55">
        <v>6</v>
      </c>
      <c r="FF4803" s="55">
        <v>4796</v>
      </c>
      <c r="FG4803" s="55" t="s">
        <v>1359</v>
      </c>
      <c r="FH4803" s="55" t="s">
        <v>1810</v>
      </c>
      <c r="FI4803" s="55">
        <v>2</v>
      </c>
      <c r="FJ4803" s="55">
        <v>25000</v>
      </c>
      <c r="FK4803" s="55" t="s">
        <v>1249</v>
      </c>
      <c r="FL4803" s="55">
        <v>0.29</v>
      </c>
    </row>
    <row r="4804" ht="14.25" customHeight="1" outlineLevel="1" spans="152:168">
      <c r="EV4804" s="55">
        <v>4797</v>
      </c>
      <c r="EW4804" s="55" t="s">
        <v>1706</v>
      </c>
      <c r="EX4804" s="55" t="s">
        <v>1263</v>
      </c>
      <c r="EY4804" s="55">
        <v>4</v>
      </c>
      <c r="EZ4804" s="55">
        <v>0</v>
      </c>
      <c r="FA4804" s="55">
        <v>1994</v>
      </c>
      <c r="FB4804" s="55" t="s">
        <v>1361</v>
      </c>
      <c r="FC4804" s="55" t="s">
        <v>1258</v>
      </c>
      <c r="FD4804" s="55">
        <v>5.25</v>
      </c>
      <c r="FF4804" s="55">
        <v>4797</v>
      </c>
      <c r="FG4804" s="55" t="s">
        <v>1359</v>
      </c>
      <c r="FH4804" s="55" t="s">
        <v>1810</v>
      </c>
      <c r="FI4804" s="55">
        <v>2</v>
      </c>
      <c r="FJ4804" s="55">
        <v>50000</v>
      </c>
      <c r="FK4804" s="55" t="s">
        <v>1249</v>
      </c>
      <c r="FL4804" s="55">
        <v>0.27</v>
      </c>
    </row>
    <row r="4805" ht="14.25" customHeight="1" outlineLevel="1" spans="152:168">
      <c r="EV4805" s="55">
        <v>4798</v>
      </c>
      <c r="EW4805" s="55" t="s">
        <v>1706</v>
      </c>
      <c r="EX4805" s="55" t="s">
        <v>1263</v>
      </c>
      <c r="EY4805" s="55">
        <v>4</v>
      </c>
      <c r="EZ4805" s="55">
        <v>1995</v>
      </c>
      <c r="FA4805" s="55">
        <v>2999</v>
      </c>
      <c r="FB4805" s="55" t="s">
        <v>1361</v>
      </c>
      <c r="FC4805" s="55" t="s">
        <v>1258</v>
      </c>
      <c r="FD4805" s="55">
        <v>6</v>
      </c>
      <c r="FF4805" s="55">
        <v>4798</v>
      </c>
      <c r="FG4805" s="55" t="s">
        <v>1359</v>
      </c>
      <c r="FH4805" s="55" t="s">
        <v>1810</v>
      </c>
      <c r="FI4805" s="55">
        <v>2</v>
      </c>
      <c r="FJ4805" s="55">
        <v>80000</v>
      </c>
      <c r="FK4805" s="55" t="s">
        <v>1249</v>
      </c>
      <c r="FL4805" s="55">
        <v>0.25</v>
      </c>
    </row>
    <row r="4806" ht="14.25" customHeight="1" outlineLevel="1" spans="152:168">
      <c r="EV4806" s="55">
        <v>4799</v>
      </c>
      <c r="EW4806" s="55" t="s">
        <v>42</v>
      </c>
      <c r="EX4806" s="55" t="s">
        <v>1995</v>
      </c>
      <c r="EY4806" s="55">
        <v>2</v>
      </c>
      <c r="EZ4806" s="55">
        <v>0</v>
      </c>
      <c r="FA4806" s="55">
        <v>1994</v>
      </c>
      <c r="FB4806" s="55" t="s">
        <v>1361</v>
      </c>
      <c r="FC4806" s="55" t="s">
        <v>1249</v>
      </c>
      <c r="FD4806" s="55">
        <v>2.5</v>
      </c>
      <c r="FF4806" s="55">
        <v>4799</v>
      </c>
      <c r="FG4806" s="55" t="s">
        <v>1359</v>
      </c>
      <c r="FH4806" s="55" t="s">
        <v>1810</v>
      </c>
      <c r="FI4806" s="55">
        <v>2</v>
      </c>
      <c r="FJ4806" s="55">
        <v>130000</v>
      </c>
      <c r="FK4806" s="55" t="s">
        <v>1249</v>
      </c>
      <c r="FL4806" s="55">
        <v>0.25</v>
      </c>
    </row>
    <row r="4807" ht="14.25" customHeight="1" outlineLevel="1" spans="152:168">
      <c r="EV4807" s="55">
        <v>4800</v>
      </c>
      <c r="EW4807" s="55" t="s">
        <v>42</v>
      </c>
      <c r="EX4807" s="55" t="s">
        <v>1995</v>
      </c>
      <c r="EY4807" s="55">
        <v>2</v>
      </c>
      <c r="EZ4807" s="55">
        <v>1995</v>
      </c>
      <c r="FA4807" s="55">
        <v>2999</v>
      </c>
      <c r="FB4807" s="55" t="s">
        <v>1361</v>
      </c>
      <c r="FC4807" s="55" t="s">
        <v>1249</v>
      </c>
      <c r="FD4807" s="55">
        <v>2.75</v>
      </c>
      <c r="FF4807" s="55">
        <v>4800</v>
      </c>
      <c r="FG4807" s="55" t="s">
        <v>1359</v>
      </c>
      <c r="FH4807" s="55" t="s">
        <v>1810</v>
      </c>
      <c r="FI4807" s="55">
        <v>2</v>
      </c>
      <c r="FJ4807" s="55">
        <v>260000</v>
      </c>
      <c r="FK4807" s="55" t="s">
        <v>1249</v>
      </c>
      <c r="FL4807" s="55">
        <v>0.25</v>
      </c>
    </row>
    <row r="4808" ht="14.25" customHeight="1" outlineLevel="1" spans="152:168">
      <c r="EV4808" s="55">
        <v>4801</v>
      </c>
      <c r="EW4808" s="55" t="s">
        <v>42</v>
      </c>
      <c r="EX4808" s="55" t="s">
        <v>1995</v>
      </c>
      <c r="EY4808" s="55">
        <v>3</v>
      </c>
      <c r="EZ4808" s="55">
        <v>0</v>
      </c>
      <c r="FA4808" s="55">
        <v>1994</v>
      </c>
      <c r="FB4808" s="55" t="s">
        <v>1361</v>
      </c>
      <c r="FC4808" s="55" t="s">
        <v>1249</v>
      </c>
      <c r="FD4808" s="55">
        <v>2.75</v>
      </c>
      <c r="FF4808" s="55">
        <v>4801</v>
      </c>
      <c r="FG4808" s="55" t="s">
        <v>1359</v>
      </c>
      <c r="FH4808" s="55" t="s">
        <v>1810</v>
      </c>
      <c r="FI4808" s="55">
        <v>2</v>
      </c>
      <c r="FJ4808" s="55">
        <v>400000</v>
      </c>
      <c r="FK4808" s="55" t="s">
        <v>1249</v>
      </c>
      <c r="FL4808" s="55">
        <v>0.25</v>
      </c>
    </row>
    <row r="4809" ht="14.25" customHeight="1" outlineLevel="1" spans="152:168">
      <c r="EV4809" s="55">
        <v>4802</v>
      </c>
      <c r="EW4809" s="55" t="s">
        <v>42</v>
      </c>
      <c r="EX4809" s="55" t="s">
        <v>1995</v>
      </c>
      <c r="EY4809" s="55">
        <v>3</v>
      </c>
      <c r="EZ4809" s="55">
        <v>1995</v>
      </c>
      <c r="FA4809" s="55">
        <v>2999</v>
      </c>
      <c r="FB4809" s="55" t="s">
        <v>1361</v>
      </c>
      <c r="FC4809" s="55" t="s">
        <v>1249</v>
      </c>
      <c r="FD4809" s="55">
        <v>2.75</v>
      </c>
      <c r="FF4809" s="55">
        <v>4802</v>
      </c>
      <c r="FG4809" s="55" t="s">
        <v>1359</v>
      </c>
      <c r="FH4809" s="55" t="s">
        <v>1810</v>
      </c>
      <c r="FI4809" s="55">
        <v>2</v>
      </c>
      <c r="FJ4809" s="55">
        <v>530000</v>
      </c>
      <c r="FK4809" s="55" t="s">
        <v>1249</v>
      </c>
      <c r="FL4809" s="55">
        <v>0.25</v>
      </c>
    </row>
    <row r="4810" ht="14.25" customHeight="1" outlineLevel="1" spans="152:168">
      <c r="EV4810" s="55">
        <v>4803</v>
      </c>
      <c r="EW4810" s="55" t="s">
        <v>42</v>
      </c>
      <c r="EX4810" s="55" t="s">
        <v>1995</v>
      </c>
      <c r="EY4810" s="55">
        <v>4</v>
      </c>
      <c r="EZ4810" s="55">
        <v>0</v>
      </c>
      <c r="FA4810" s="55">
        <v>1994</v>
      </c>
      <c r="FB4810" s="55" t="s">
        <v>1361</v>
      </c>
      <c r="FC4810" s="55" t="s">
        <v>1249</v>
      </c>
      <c r="FD4810" s="55">
        <v>2.75</v>
      </c>
      <c r="FF4810" s="55">
        <v>4803</v>
      </c>
      <c r="FG4810" s="55" t="s">
        <v>1359</v>
      </c>
      <c r="FH4810" s="55" t="s">
        <v>1810</v>
      </c>
      <c r="FI4810" s="55">
        <v>2</v>
      </c>
      <c r="FJ4810" s="55">
        <v>540000</v>
      </c>
      <c r="FK4810" s="55" t="s">
        <v>1249</v>
      </c>
      <c r="FL4810" s="55">
        <v>0.25</v>
      </c>
    </row>
    <row r="4811" ht="14.25" customHeight="1" outlineLevel="1" spans="152:168">
      <c r="EV4811" s="55">
        <v>4804</v>
      </c>
      <c r="EW4811" s="55" t="s">
        <v>42</v>
      </c>
      <c r="EX4811" s="55" t="s">
        <v>1995</v>
      </c>
      <c r="EY4811" s="55">
        <v>4</v>
      </c>
      <c r="EZ4811" s="55">
        <v>1995</v>
      </c>
      <c r="FA4811" s="55">
        <v>2999</v>
      </c>
      <c r="FB4811" s="55" t="s">
        <v>1361</v>
      </c>
      <c r="FC4811" s="55" t="s">
        <v>1249</v>
      </c>
      <c r="FD4811" s="55">
        <v>2.75</v>
      </c>
      <c r="FF4811" s="55">
        <v>4804</v>
      </c>
      <c r="FG4811" s="55" t="s">
        <v>1359</v>
      </c>
      <c r="FH4811" s="55" t="s">
        <v>1810</v>
      </c>
      <c r="FI4811" s="55">
        <v>3</v>
      </c>
      <c r="FJ4811" s="55">
        <v>0</v>
      </c>
      <c r="FK4811" s="55" t="s">
        <v>1249</v>
      </c>
      <c r="FL4811" s="55">
        <v>0.4</v>
      </c>
    </row>
    <row r="4812" ht="14.25" customHeight="1" outlineLevel="1" spans="152:168">
      <c r="EV4812" s="55">
        <v>4805</v>
      </c>
      <c r="EW4812" s="55" t="s">
        <v>42</v>
      </c>
      <c r="EX4812" s="55" t="s">
        <v>1995</v>
      </c>
      <c r="EY4812" s="55">
        <v>5</v>
      </c>
      <c r="EZ4812" s="55">
        <v>0</v>
      </c>
      <c r="FA4812" s="55">
        <v>1994</v>
      </c>
      <c r="FB4812" s="55" t="s">
        <v>1361</v>
      </c>
      <c r="FC4812" s="55" t="s">
        <v>1249</v>
      </c>
      <c r="FD4812" s="55">
        <v>2.75</v>
      </c>
      <c r="FF4812" s="55">
        <v>4805</v>
      </c>
      <c r="FG4812" s="55" t="s">
        <v>1359</v>
      </c>
      <c r="FH4812" s="55" t="s">
        <v>1810</v>
      </c>
      <c r="FI4812" s="55">
        <v>3</v>
      </c>
      <c r="FJ4812" s="55">
        <v>1000</v>
      </c>
      <c r="FK4812" s="55" t="s">
        <v>1249</v>
      </c>
      <c r="FL4812" s="55">
        <v>0.4</v>
      </c>
    </row>
    <row r="4813" ht="14.25" customHeight="1" outlineLevel="1" spans="152:168">
      <c r="EV4813" s="55">
        <v>4806</v>
      </c>
      <c r="EW4813" s="55" t="s">
        <v>42</v>
      </c>
      <c r="EX4813" s="55" t="s">
        <v>1995</v>
      </c>
      <c r="EY4813" s="55">
        <v>5</v>
      </c>
      <c r="EZ4813" s="55">
        <v>1995</v>
      </c>
      <c r="FA4813" s="55">
        <v>2999</v>
      </c>
      <c r="FB4813" s="55" t="s">
        <v>1361</v>
      </c>
      <c r="FC4813" s="55" t="s">
        <v>1249</v>
      </c>
      <c r="FD4813" s="55">
        <v>2.75</v>
      </c>
      <c r="FF4813" s="55">
        <v>4806</v>
      </c>
      <c r="FG4813" s="55" t="s">
        <v>1359</v>
      </c>
      <c r="FH4813" s="55" t="s">
        <v>1810</v>
      </c>
      <c r="FI4813" s="55">
        <v>3</v>
      </c>
      <c r="FJ4813" s="55">
        <v>2500</v>
      </c>
      <c r="FK4813" s="55" t="s">
        <v>1249</v>
      </c>
      <c r="FL4813" s="55">
        <v>0.4</v>
      </c>
    </row>
    <row r="4814" ht="14.25" customHeight="1" outlineLevel="1" spans="152:168">
      <c r="EV4814" s="55">
        <v>4807</v>
      </c>
      <c r="EW4814" s="55" t="s">
        <v>42</v>
      </c>
      <c r="EX4814" s="55" t="s">
        <v>1738</v>
      </c>
      <c r="EY4814" s="55">
        <v>1</v>
      </c>
      <c r="EZ4814" s="55">
        <v>0</v>
      </c>
      <c r="FA4814" s="55">
        <v>1994</v>
      </c>
      <c r="FB4814" s="55" t="s">
        <v>1361</v>
      </c>
      <c r="FC4814" s="55" t="s">
        <v>1249</v>
      </c>
      <c r="FD4814" s="55">
        <v>5.5</v>
      </c>
      <c r="FF4814" s="55">
        <v>4807</v>
      </c>
      <c r="FG4814" s="55" t="s">
        <v>1359</v>
      </c>
      <c r="FH4814" s="55" t="s">
        <v>1810</v>
      </c>
      <c r="FI4814" s="55">
        <v>3</v>
      </c>
      <c r="FJ4814" s="55">
        <v>5000</v>
      </c>
      <c r="FK4814" s="55" t="s">
        <v>1249</v>
      </c>
      <c r="FL4814" s="55">
        <v>0.4</v>
      </c>
    </row>
    <row r="4815" ht="14.25" customHeight="1" outlineLevel="1" spans="152:168">
      <c r="EV4815" s="55">
        <v>4808</v>
      </c>
      <c r="EW4815" s="55" t="s">
        <v>42</v>
      </c>
      <c r="EX4815" s="55" t="s">
        <v>1738</v>
      </c>
      <c r="EY4815" s="55">
        <v>1</v>
      </c>
      <c r="EZ4815" s="55">
        <v>1995</v>
      </c>
      <c r="FA4815" s="55">
        <v>2999</v>
      </c>
      <c r="FB4815" s="55" t="s">
        <v>1361</v>
      </c>
      <c r="FC4815" s="55" t="s">
        <v>1249</v>
      </c>
      <c r="FD4815" s="55">
        <v>6</v>
      </c>
      <c r="FF4815" s="55">
        <v>4808</v>
      </c>
      <c r="FG4815" s="55" t="s">
        <v>1359</v>
      </c>
      <c r="FH4815" s="55" t="s">
        <v>1810</v>
      </c>
      <c r="FI4815" s="55">
        <v>3</v>
      </c>
      <c r="FJ4815" s="55">
        <v>10000</v>
      </c>
      <c r="FK4815" s="55" t="s">
        <v>1249</v>
      </c>
      <c r="FL4815" s="55">
        <v>0.4</v>
      </c>
    </row>
    <row r="4816" ht="14.25" customHeight="1" outlineLevel="1" spans="152:168">
      <c r="EV4816" s="55">
        <v>4809</v>
      </c>
      <c r="EW4816" s="55" t="s">
        <v>42</v>
      </c>
      <c r="EX4816" s="55" t="s">
        <v>1738</v>
      </c>
      <c r="EY4816" s="55">
        <v>2</v>
      </c>
      <c r="EZ4816" s="55">
        <v>0</v>
      </c>
      <c r="FA4816" s="55">
        <v>1994</v>
      </c>
      <c r="FB4816" s="55" t="s">
        <v>1361</v>
      </c>
      <c r="FC4816" s="55" t="s">
        <v>1249</v>
      </c>
      <c r="FD4816" s="55">
        <v>5.5</v>
      </c>
      <c r="FF4816" s="55">
        <v>4809</v>
      </c>
      <c r="FG4816" s="55" t="s">
        <v>1359</v>
      </c>
      <c r="FH4816" s="55" t="s">
        <v>1810</v>
      </c>
      <c r="FI4816" s="55">
        <v>3</v>
      </c>
      <c r="FJ4816" s="55">
        <v>25000</v>
      </c>
      <c r="FK4816" s="55" t="s">
        <v>1249</v>
      </c>
      <c r="FL4816" s="55">
        <v>0.4</v>
      </c>
    </row>
    <row r="4817" ht="14.25" customHeight="1" outlineLevel="1" spans="152:168">
      <c r="EV4817" s="55">
        <v>4810</v>
      </c>
      <c r="EW4817" s="55" t="s">
        <v>42</v>
      </c>
      <c r="EX4817" s="55" t="s">
        <v>1738</v>
      </c>
      <c r="EY4817" s="55">
        <v>2</v>
      </c>
      <c r="EZ4817" s="55">
        <v>1995</v>
      </c>
      <c r="FA4817" s="55">
        <v>2999</v>
      </c>
      <c r="FB4817" s="55" t="s">
        <v>1361</v>
      </c>
      <c r="FC4817" s="55" t="s">
        <v>1249</v>
      </c>
      <c r="FD4817" s="55">
        <v>6</v>
      </c>
      <c r="FF4817" s="55">
        <v>4810</v>
      </c>
      <c r="FG4817" s="55" t="s">
        <v>1359</v>
      </c>
      <c r="FH4817" s="55" t="s">
        <v>1810</v>
      </c>
      <c r="FI4817" s="55">
        <v>3</v>
      </c>
      <c r="FJ4817" s="55">
        <v>50000</v>
      </c>
      <c r="FK4817" s="55" t="s">
        <v>1249</v>
      </c>
      <c r="FL4817" s="55">
        <v>0.4</v>
      </c>
    </row>
    <row r="4818" ht="14.25" customHeight="1" outlineLevel="1" spans="152:168">
      <c r="EV4818" s="55">
        <v>4811</v>
      </c>
      <c r="EW4818" s="55" t="s">
        <v>42</v>
      </c>
      <c r="EX4818" s="55" t="s">
        <v>1738</v>
      </c>
      <c r="EY4818" s="55">
        <v>3</v>
      </c>
      <c r="EZ4818" s="55">
        <v>0</v>
      </c>
      <c r="FA4818" s="55">
        <v>1994</v>
      </c>
      <c r="FB4818" s="55" t="s">
        <v>1262</v>
      </c>
      <c r="FC4818" s="55" t="s">
        <v>1249</v>
      </c>
      <c r="FD4818" s="55">
        <v>0</v>
      </c>
      <c r="FF4818" s="55">
        <v>4811</v>
      </c>
      <c r="FG4818" s="55" t="s">
        <v>1359</v>
      </c>
      <c r="FH4818" s="55" t="s">
        <v>1810</v>
      </c>
      <c r="FI4818" s="55">
        <v>3</v>
      </c>
      <c r="FJ4818" s="55">
        <v>80000</v>
      </c>
      <c r="FK4818" s="55" t="s">
        <v>1249</v>
      </c>
      <c r="FL4818" s="55">
        <v>0.4</v>
      </c>
    </row>
    <row r="4819" ht="14.25" customHeight="1" outlineLevel="1" spans="152:168">
      <c r="EV4819" s="55">
        <v>4812</v>
      </c>
      <c r="EW4819" s="55" t="s">
        <v>42</v>
      </c>
      <c r="EX4819" s="55" t="s">
        <v>1738</v>
      </c>
      <c r="EY4819" s="55">
        <v>3</v>
      </c>
      <c r="EZ4819" s="55">
        <v>1995</v>
      </c>
      <c r="FA4819" s="55">
        <v>2999</v>
      </c>
      <c r="FB4819" s="55" t="s">
        <v>1262</v>
      </c>
      <c r="FC4819" s="55" t="s">
        <v>1249</v>
      </c>
      <c r="FD4819" s="55">
        <v>0</v>
      </c>
      <c r="FF4819" s="55">
        <v>4812</v>
      </c>
      <c r="FG4819" s="55" t="s">
        <v>1359</v>
      </c>
      <c r="FH4819" s="55" t="s">
        <v>1810</v>
      </c>
      <c r="FI4819" s="55">
        <v>3</v>
      </c>
      <c r="FJ4819" s="55">
        <v>130000</v>
      </c>
      <c r="FK4819" s="55" t="s">
        <v>1249</v>
      </c>
      <c r="FL4819" s="55">
        <v>0.4</v>
      </c>
    </row>
    <row r="4820" ht="14.25" customHeight="1" outlineLevel="1" spans="152:168">
      <c r="EV4820" s="55">
        <v>4813</v>
      </c>
      <c r="EW4820" s="55" t="s">
        <v>42</v>
      </c>
      <c r="EX4820" s="55" t="s">
        <v>1738</v>
      </c>
      <c r="EY4820" s="55">
        <v>4</v>
      </c>
      <c r="EZ4820" s="55">
        <v>0</v>
      </c>
      <c r="FA4820" s="55">
        <v>1994</v>
      </c>
      <c r="FB4820" s="55" t="s">
        <v>1361</v>
      </c>
      <c r="FC4820" s="55" t="s">
        <v>1249</v>
      </c>
      <c r="FD4820" s="55">
        <v>5.5</v>
      </c>
      <c r="FF4820" s="55">
        <v>4813</v>
      </c>
      <c r="FG4820" s="55" t="s">
        <v>1359</v>
      </c>
      <c r="FH4820" s="55" t="s">
        <v>1810</v>
      </c>
      <c r="FI4820" s="55">
        <v>3</v>
      </c>
      <c r="FJ4820" s="55">
        <v>260000</v>
      </c>
      <c r="FK4820" s="55" t="s">
        <v>1249</v>
      </c>
      <c r="FL4820" s="55">
        <v>0.4</v>
      </c>
    </row>
    <row r="4821" ht="14.25" customHeight="1" outlineLevel="1" spans="152:168">
      <c r="EV4821" s="55">
        <v>4814</v>
      </c>
      <c r="EW4821" s="55" t="s">
        <v>42</v>
      </c>
      <c r="EX4821" s="55" t="s">
        <v>1738</v>
      </c>
      <c r="EY4821" s="55">
        <v>4</v>
      </c>
      <c r="EZ4821" s="55">
        <v>1995</v>
      </c>
      <c r="FA4821" s="55">
        <v>2999</v>
      </c>
      <c r="FB4821" s="55" t="s">
        <v>1361</v>
      </c>
      <c r="FC4821" s="55" t="s">
        <v>1249</v>
      </c>
      <c r="FD4821" s="55">
        <v>6</v>
      </c>
      <c r="FF4821" s="55">
        <v>4814</v>
      </c>
      <c r="FG4821" s="55" t="s">
        <v>1359</v>
      </c>
      <c r="FH4821" s="55" t="s">
        <v>1810</v>
      </c>
      <c r="FI4821" s="55">
        <v>3</v>
      </c>
      <c r="FJ4821" s="55">
        <v>400000</v>
      </c>
      <c r="FK4821" s="55" t="s">
        <v>1249</v>
      </c>
      <c r="FL4821" s="55">
        <v>0.4</v>
      </c>
    </row>
    <row r="4822" ht="14.25" customHeight="1" outlineLevel="1" spans="152:168">
      <c r="EV4822" s="55">
        <v>4815</v>
      </c>
      <c r="EW4822" s="55" t="s">
        <v>42</v>
      </c>
      <c r="EX4822" s="55" t="s">
        <v>1263</v>
      </c>
      <c r="EY4822" s="55">
        <v>3</v>
      </c>
      <c r="EZ4822" s="55">
        <v>0</v>
      </c>
      <c r="FA4822" s="55">
        <v>1994</v>
      </c>
      <c r="FB4822" s="55" t="s">
        <v>1361</v>
      </c>
      <c r="FC4822" s="55" t="s">
        <v>1249</v>
      </c>
      <c r="FD4822" s="55">
        <v>5.25</v>
      </c>
      <c r="FF4822" s="55">
        <v>4815</v>
      </c>
      <c r="FG4822" s="55" t="s">
        <v>1359</v>
      </c>
      <c r="FH4822" s="55" t="s">
        <v>1810</v>
      </c>
      <c r="FI4822" s="55">
        <v>3</v>
      </c>
      <c r="FJ4822" s="55">
        <v>530000</v>
      </c>
      <c r="FK4822" s="55" t="s">
        <v>1249</v>
      </c>
      <c r="FL4822" s="55">
        <v>0.4</v>
      </c>
    </row>
    <row r="4823" ht="14.25" customHeight="1" outlineLevel="1" spans="152:168">
      <c r="EV4823" s="55">
        <v>4816</v>
      </c>
      <c r="EW4823" s="55" t="s">
        <v>42</v>
      </c>
      <c r="EX4823" s="55" t="s">
        <v>1263</v>
      </c>
      <c r="EY4823" s="55">
        <v>3</v>
      </c>
      <c r="EZ4823" s="55">
        <v>1995</v>
      </c>
      <c r="FA4823" s="55">
        <v>2999</v>
      </c>
      <c r="FB4823" s="55" t="s">
        <v>1361</v>
      </c>
      <c r="FC4823" s="55" t="s">
        <v>1249</v>
      </c>
      <c r="FD4823" s="55">
        <v>6</v>
      </c>
      <c r="FF4823" s="55">
        <v>4816</v>
      </c>
      <c r="FG4823" s="55" t="s">
        <v>1359</v>
      </c>
      <c r="FH4823" s="55" t="s">
        <v>1810</v>
      </c>
      <c r="FI4823" s="55">
        <v>3</v>
      </c>
      <c r="FJ4823" s="55">
        <v>540000</v>
      </c>
      <c r="FK4823" s="55" t="s">
        <v>1249</v>
      </c>
      <c r="FL4823" s="55">
        <v>0.4</v>
      </c>
    </row>
    <row r="4824" ht="14.25" customHeight="1" outlineLevel="1" spans="152:168">
      <c r="EV4824" s="55">
        <v>4817</v>
      </c>
      <c r="EW4824" s="55" t="s">
        <v>1313</v>
      </c>
      <c r="EX4824" s="55" t="s">
        <v>1995</v>
      </c>
      <c r="EY4824" s="55">
        <v>2</v>
      </c>
      <c r="EZ4824" s="55">
        <v>0</v>
      </c>
      <c r="FA4824" s="55">
        <v>1994</v>
      </c>
      <c r="FB4824" s="55" t="s">
        <v>1361</v>
      </c>
      <c r="FC4824" s="55" t="s">
        <v>1249</v>
      </c>
      <c r="FD4824" s="55">
        <v>2.5</v>
      </c>
      <c r="FF4824" s="55">
        <v>4817</v>
      </c>
      <c r="FG4824" s="55" t="s">
        <v>1359</v>
      </c>
      <c r="FH4824" s="55" t="s">
        <v>1810</v>
      </c>
      <c r="FI4824" s="55">
        <v>4</v>
      </c>
      <c r="FJ4824" s="55">
        <v>0</v>
      </c>
      <c r="FK4824" s="55" t="s">
        <v>1249</v>
      </c>
      <c r="FL4824" s="55">
        <v>0.3</v>
      </c>
    </row>
    <row r="4825" ht="14.25" customHeight="1" outlineLevel="1" spans="152:168">
      <c r="EV4825" s="55">
        <v>4818</v>
      </c>
      <c r="EW4825" s="55" t="s">
        <v>1313</v>
      </c>
      <c r="EX4825" s="55" t="s">
        <v>1995</v>
      </c>
      <c r="EY4825" s="55">
        <v>2</v>
      </c>
      <c r="EZ4825" s="55">
        <v>1995</v>
      </c>
      <c r="FA4825" s="55">
        <v>2999</v>
      </c>
      <c r="FB4825" s="55" t="s">
        <v>1361</v>
      </c>
      <c r="FC4825" s="55" t="s">
        <v>1249</v>
      </c>
      <c r="FD4825" s="55">
        <v>2.75</v>
      </c>
      <c r="FF4825" s="55">
        <v>4818</v>
      </c>
      <c r="FG4825" s="55" t="s">
        <v>1359</v>
      </c>
      <c r="FH4825" s="55" t="s">
        <v>1810</v>
      </c>
      <c r="FI4825" s="55">
        <v>4</v>
      </c>
      <c r="FJ4825" s="55">
        <v>1000</v>
      </c>
      <c r="FK4825" s="55" t="s">
        <v>1249</v>
      </c>
      <c r="FL4825" s="55">
        <v>0.3</v>
      </c>
    </row>
    <row r="4826" ht="14.25" customHeight="1" outlineLevel="1" spans="152:168">
      <c r="EV4826" s="55">
        <v>4819</v>
      </c>
      <c r="EW4826" s="55" t="s">
        <v>1313</v>
      </c>
      <c r="EX4826" s="55" t="s">
        <v>1995</v>
      </c>
      <c r="EY4826" s="55">
        <v>3</v>
      </c>
      <c r="EZ4826" s="55">
        <v>0</v>
      </c>
      <c r="FA4826" s="55">
        <v>1994</v>
      </c>
      <c r="FB4826" s="55" t="s">
        <v>1361</v>
      </c>
      <c r="FC4826" s="55" t="s">
        <v>1249</v>
      </c>
      <c r="FD4826" s="55">
        <v>2.75</v>
      </c>
      <c r="FF4826" s="55">
        <v>4819</v>
      </c>
      <c r="FG4826" s="55" t="s">
        <v>1359</v>
      </c>
      <c r="FH4826" s="55" t="s">
        <v>1810</v>
      </c>
      <c r="FI4826" s="55">
        <v>4</v>
      </c>
      <c r="FJ4826" s="55">
        <v>2500</v>
      </c>
      <c r="FK4826" s="55" t="s">
        <v>1249</v>
      </c>
      <c r="FL4826" s="55">
        <v>0.3</v>
      </c>
    </row>
    <row r="4827" ht="14.25" customHeight="1" outlineLevel="1" spans="152:168">
      <c r="EV4827" s="55">
        <v>4820</v>
      </c>
      <c r="EW4827" s="55" t="s">
        <v>1313</v>
      </c>
      <c r="EX4827" s="55" t="s">
        <v>1995</v>
      </c>
      <c r="EY4827" s="55">
        <v>3</v>
      </c>
      <c r="EZ4827" s="55">
        <v>1995</v>
      </c>
      <c r="FA4827" s="55">
        <v>2999</v>
      </c>
      <c r="FB4827" s="55" t="s">
        <v>1361</v>
      </c>
      <c r="FC4827" s="55" t="s">
        <v>1249</v>
      </c>
      <c r="FD4827" s="55">
        <v>2.75</v>
      </c>
      <c r="FF4827" s="55">
        <v>4820</v>
      </c>
      <c r="FG4827" s="55" t="s">
        <v>1359</v>
      </c>
      <c r="FH4827" s="55" t="s">
        <v>1810</v>
      </c>
      <c r="FI4827" s="55">
        <v>4</v>
      </c>
      <c r="FJ4827" s="55">
        <v>5000</v>
      </c>
      <c r="FK4827" s="55" t="s">
        <v>1249</v>
      </c>
      <c r="FL4827" s="55">
        <v>0.3</v>
      </c>
    </row>
    <row r="4828" ht="14.25" customHeight="1" outlineLevel="1" spans="152:168">
      <c r="EV4828" s="55">
        <v>4821</v>
      </c>
      <c r="EW4828" s="55" t="s">
        <v>1313</v>
      </c>
      <c r="EX4828" s="55" t="s">
        <v>1995</v>
      </c>
      <c r="EY4828" s="55">
        <v>4</v>
      </c>
      <c r="EZ4828" s="55">
        <v>0</v>
      </c>
      <c r="FA4828" s="55">
        <v>1994</v>
      </c>
      <c r="FB4828" s="55" t="s">
        <v>1361</v>
      </c>
      <c r="FC4828" s="55" t="s">
        <v>1249</v>
      </c>
      <c r="FD4828" s="55">
        <v>2.75</v>
      </c>
      <c r="FF4828" s="55">
        <v>4821</v>
      </c>
      <c r="FG4828" s="55" t="s">
        <v>1359</v>
      </c>
      <c r="FH4828" s="55" t="s">
        <v>1810</v>
      </c>
      <c r="FI4828" s="55">
        <v>4</v>
      </c>
      <c r="FJ4828" s="55">
        <v>10000</v>
      </c>
      <c r="FK4828" s="55" t="s">
        <v>1249</v>
      </c>
      <c r="FL4828" s="55">
        <v>0.3</v>
      </c>
    </row>
    <row r="4829" ht="14.25" customHeight="1" outlineLevel="1" spans="152:168">
      <c r="EV4829" s="55">
        <v>4822</v>
      </c>
      <c r="EW4829" s="55" t="s">
        <v>1313</v>
      </c>
      <c r="EX4829" s="55" t="s">
        <v>1995</v>
      </c>
      <c r="EY4829" s="55">
        <v>4</v>
      </c>
      <c r="EZ4829" s="55">
        <v>1995</v>
      </c>
      <c r="FA4829" s="55">
        <v>2999</v>
      </c>
      <c r="FB4829" s="55" t="s">
        <v>1361</v>
      </c>
      <c r="FC4829" s="55" t="s">
        <v>1249</v>
      </c>
      <c r="FD4829" s="55">
        <v>2.75</v>
      </c>
      <c r="FF4829" s="55">
        <v>4822</v>
      </c>
      <c r="FG4829" s="55" t="s">
        <v>1359</v>
      </c>
      <c r="FH4829" s="55" t="s">
        <v>1810</v>
      </c>
      <c r="FI4829" s="55">
        <v>4</v>
      </c>
      <c r="FJ4829" s="55">
        <v>25000</v>
      </c>
      <c r="FK4829" s="55" t="s">
        <v>1249</v>
      </c>
      <c r="FL4829" s="55">
        <v>0.3</v>
      </c>
    </row>
    <row r="4830" ht="14.25" customHeight="1" outlineLevel="1" spans="152:168">
      <c r="EV4830" s="55">
        <v>4823</v>
      </c>
      <c r="EW4830" s="55" t="s">
        <v>1313</v>
      </c>
      <c r="EX4830" s="55" t="s">
        <v>1995</v>
      </c>
      <c r="EY4830" s="55">
        <v>5</v>
      </c>
      <c r="EZ4830" s="55">
        <v>0</v>
      </c>
      <c r="FA4830" s="55">
        <v>1994</v>
      </c>
      <c r="FB4830" s="55" t="s">
        <v>1361</v>
      </c>
      <c r="FC4830" s="55" t="s">
        <v>1249</v>
      </c>
      <c r="FD4830" s="55">
        <v>2.75</v>
      </c>
      <c r="FF4830" s="55">
        <v>4823</v>
      </c>
      <c r="FG4830" s="55" t="s">
        <v>1359</v>
      </c>
      <c r="FH4830" s="55" t="s">
        <v>1810</v>
      </c>
      <c r="FI4830" s="55">
        <v>4</v>
      </c>
      <c r="FJ4830" s="55">
        <v>50000</v>
      </c>
      <c r="FK4830" s="55" t="s">
        <v>1249</v>
      </c>
      <c r="FL4830" s="55">
        <v>0.3</v>
      </c>
    </row>
    <row r="4831" ht="14.25" customHeight="1" outlineLevel="1" spans="152:168">
      <c r="EV4831" s="55">
        <v>4824</v>
      </c>
      <c r="EW4831" s="55" t="s">
        <v>1313</v>
      </c>
      <c r="EX4831" s="55" t="s">
        <v>1995</v>
      </c>
      <c r="EY4831" s="55">
        <v>5</v>
      </c>
      <c r="EZ4831" s="55">
        <v>1995</v>
      </c>
      <c r="FA4831" s="55">
        <v>2999</v>
      </c>
      <c r="FB4831" s="55" t="s">
        <v>1361</v>
      </c>
      <c r="FC4831" s="55" t="s">
        <v>1249</v>
      </c>
      <c r="FD4831" s="55">
        <v>2.75</v>
      </c>
      <c r="FF4831" s="55">
        <v>4824</v>
      </c>
      <c r="FG4831" s="55" t="s">
        <v>1359</v>
      </c>
      <c r="FH4831" s="55" t="s">
        <v>1810</v>
      </c>
      <c r="FI4831" s="55">
        <v>4</v>
      </c>
      <c r="FJ4831" s="55">
        <v>80000</v>
      </c>
      <c r="FK4831" s="55" t="s">
        <v>1249</v>
      </c>
      <c r="FL4831" s="55">
        <v>0.3</v>
      </c>
    </row>
    <row r="4832" ht="14.25" customHeight="1" outlineLevel="1" spans="152:168">
      <c r="EV4832" s="55">
        <v>4825</v>
      </c>
      <c r="EW4832" s="55" t="s">
        <v>1313</v>
      </c>
      <c r="EX4832" s="55" t="s">
        <v>1738</v>
      </c>
      <c r="EY4832" s="55">
        <v>1</v>
      </c>
      <c r="EZ4832" s="55">
        <v>0</v>
      </c>
      <c r="FA4832" s="55">
        <v>1994</v>
      </c>
      <c r="FB4832" s="55" t="s">
        <v>1361</v>
      </c>
      <c r="FC4832" s="55" t="s">
        <v>1249</v>
      </c>
      <c r="FD4832" s="55">
        <v>5.5</v>
      </c>
      <c r="FF4832" s="55">
        <v>4825</v>
      </c>
      <c r="FG4832" s="55" t="s">
        <v>1359</v>
      </c>
      <c r="FH4832" s="55" t="s">
        <v>1810</v>
      </c>
      <c r="FI4832" s="55">
        <v>4</v>
      </c>
      <c r="FJ4832" s="55">
        <v>130000</v>
      </c>
      <c r="FK4832" s="55" t="s">
        <v>1249</v>
      </c>
      <c r="FL4832" s="55">
        <v>0.3</v>
      </c>
    </row>
    <row r="4833" ht="14.25" customHeight="1" outlineLevel="1" spans="152:168">
      <c r="EV4833" s="55">
        <v>4826</v>
      </c>
      <c r="EW4833" s="55" t="s">
        <v>1313</v>
      </c>
      <c r="EX4833" s="55" t="s">
        <v>1738</v>
      </c>
      <c r="EY4833" s="55">
        <v>1</v>
      </c>
      <c r="EZ4833" s="55">
        <v>1995</v>
      </c>
      <c r="FA4833" s="55">
        <v>2999</v>
      </c>
      <c r="FB4833" s="55" t="s">
        <v>1361</v>
      </c>
      <c r="FC4833" s="55" t="s">
        <v>1249</v>
      </c>
      <c r="FD4833" s="55">
        <v>6</v>
      </c>
      <c r="FF4833" s="55">
        <v>4826</v>
      </c>
      <c r="FG4833" s="55" t="s">
        <v>1359</v>
      </c>
      <c r="FH4833" s="55" t="s">
        <v>1810</v>
      </c>
      <c r="FI4833" s="55">
        <v>4</v>
      </c>
      <c r="FJ4833" s="55">
        <v>260000</v>
      </c>
      <c r="FK4833" s="55" t="s">
        <v>1249</v>
      </c>
      <c r="FL4833" s="55">
        <v>0.3</v>
      </c>
    </row>
    <row r="4834" ht="14.25" customHeight="1" outlineLevel="1" spans="152:168">
      <c r="EV4834" s="55">
        <v>4827</v>
      </c>
      <c r="EW4834" s="55" t="s">
        <v>1313</v>
      </c>
      <c r="EX4834" s="55" t="s">
        <v>1738</v>
      </c>
      <c r="EY4834" s="55">
        <v>2</v>
      </c>
      <c r="EZ4834" s="55">
        <v>0</v>
      </c>
      <c r="FA4834" s="55">
        <v>1994</v>
      </c>
      <c r="FB4834" s="55" t="s">
        <v>1361</v>
      </c>
      <c r="FC4834" s="55" t="s">
        <v>1249</v>
      </c>
      <c r="FD4834" s="55">
        <v>5.5</v>
      </c>
      <c r="FF4834" s="55">
        <v>4827</v>
      </c>
      <c r="FG4834" s="55" t="s">
        <v>1359</v>
      </c>
      <c r="FH4834" s="55" t="s">
        <v>1810</v>
      </c>
      <c r="FI4834" s="55">
        <v>4</v>
      </c>
      <c r="FJ4834" s="55">
        <v>400000</v>
      </c>
      <c r="FK4834" s="55" t="s">
        <v>1249</v>
      </c>
      <c r="FL4834" s="55">
        <v>0.3</v>
      </c>
    </row>
    <row r="4835" ht="14.25" customHeight="1" outlineLevel="1" spans="152:168">
      <c r="EV4835" s="55">
        <v>4828</v>
      </c>
      <c r="EW4835" s="55" t="s">
        <v>1313</v>
      </c>
      <c r="EX4835" s="55" t="s">
        <v>1738</v>
      </c>
      <c r="EY4835" s="55">
        <v>2</v>
      </c>
      <c r="EZ4835" s="55">
        <v>1995</v>
      </c>
      <c r="FA4835" s="55">
        <v>2999</v>
      </c>
      <c r="FB4835" s="55" t="s">
        <v>1361</v>
      </c>
      <c r="FC4835" s="55" t="s">
        <v>1249</v>
      </c>
      <c r="FD4835" s="55">
        <v>6</v>
      </c>
      <c r="FF4835" s="55">
        <v>4828</v>
      </c>
      <c r="FG4835" s="55" t="s">
        <v>1359</v>
      </c>
      <c r="FH4835" s="55" t="s">
        <v>1810</v>
      </c>
      <c r="FI4835" s="55">
        <v>4</v>
      </c>
      <c r="FJ4835" s="55">
        <v>530000</v>
      </c>
      <c r="FK4835" s="55" t="s">
        <v>1249</v>
      </c>
      <c r="FL4835" s="55">
        <v>0.3</v>
      </c>
    </row>
    <row r="4836" ht="14.25" customHeight="1" outlineLevel="1" spans="152:168">
      <c r="EV4836" s="55">
        <v>4829</v>
      </c>
      <c r="EW4836" s="55" t="s">
        <v>1313</v>
      </c>
      <c r="EX4836" s="55" t="s">
        <v>1738</v>
      </c>
      <c r="EY4836" s="55">
        <v>3</v>
      </c>
      <c r="EZ4836" s="55">
        <v>0</v>
      </c>
      <c r="FA4836" s="55">
        <v>1994</v>
      </c>
      <c r="FB4836" s="55" t="s">
        <v>1262</v>
      </c>
      <c r="FC4836" s="55" t="s">
        <v>1249</v>
      </c>
      <c r="FD4836" s="55">
        <v>0</v>
      </c>
      <c r="FF4836" s="55">
        <v>4829</v>
      </c>
      <c r="FG4836" s="55" t="s">
        <v>1359</v>
      </c>
      <c r="FH4836" s="55" t="s">
        <v>1810</v>
      </c>
      <c r="FI4836" s="55">
        <v>4</v>
      </c>
      <c r="FJ4836" s="55">
        <v>540000</v>
      </c>
      <c r="FK4836" s="55" t="s">
        <v>1249</v>
      </c>
      <c r="FL4836" s="55">
        <v>0.3</v>
      </c>
    </row>
    <row r="4837" ht="14.25" customHeight="1" outlineLevel="1" spans="152:168">
      <c r="EV4837" s="55">
        <v>4830</v>
      </c>
      <c r="EW4837" s="55" t="s">
        <v>1313</v>
      </c>
      <c r="EX4837" s="55" t="s">
        <v>1738</v>
      </c>
      <c r="EY4837" s="55">
        <v>3</v>
      </c>
      <c r="EZ4837" s="55">
        <v>1995</v>
      </c>
      <c r="FA4837" s="55">
        <v>2999</v>
      </c>
      <c r="FB4837" s="55" t="s">
        <v>1262</v>
      </c>
      <c r="FC4837" s="55" t="s">
        <v>1249</v>
      </c>
      <c r="FD4837" s="55">
        <v>0</v>
      </c>
      <c r="FF4837" s="55">
        <v>4830</v>
      </c>
      <c r="FG4837" s="55" t="s">
        <v>1359</v>
      </c>
      <c r="FH4837" s="55" t="s">
        <v>1644</v>
      </c>
      <c r="FI4837" s="55">
        <v>1</v>
      </c>
      <c r="FJ4837" s="55">
        <v>0</v>
      </c>
      <c r="FK4837" s="55" t="s">
        <v>1249</v>
      </c>
      <c r="FL4837" s="55">
        <v>0.35</v>
      </c>
    </row>
    <row r="4838" ht="14.25" customHeight="1" outlineLevel="1" spans="152:168">
      <c r="EV4838" s="55">
        <v>4831</v>
      </c>
      <c r="EW4838" s="55" t="s">
        <v>1313</v>
      </c>
      <c r="EX4838" s="55" t="s">
        <v>1738</v>
      </c>
      <c r="EY4838" s="55">
        <v>4</v>
      </c>
      <c r="EZ4838" s="55">
        <v>0</v>
      </c>
      <c r="FA4838" s="55">
        <v>1994</v>
      </c>
      <c r="FB4838" s="55" t="s">
        <v>1361</v>
      </c>
      <c r="FC4838" s="55" t="s">
        <v>1249</v>
      </c>
      <c r="FD4838" s="55">
        <v>5.5</v>
      </c>
      <c r="FF4838" s="55">
        <v>4831</v>
      </c>
      <c r="FG4838" s="55" t="s">
        <v>1359</v>
      </c>
      <c r="FH4838" s="55" t="s">
        <v>1644</v>
      </c>
      <c r="FI4838" s="55">
        <v>1</v>
      </c>
      <c r="FJ4838" s="55">
        <v>1000</v>
      </c>
      <c r="FK4838" s="55" t="s">
        <v>1249</v>
      </c>
      <c r="FL4838" s="55">
        <v>0.33</v>
      </c>
    </row>
    <row r="4839" ht="14.25" customHeight="1" outlineLevel="1" spans="152:168">
      <c r="EV4839" s="55">
        <v>4832</v>
      </c>
      <c r="EW4839" s="55" t="s">
        <v>1313</v>
      </c>
      <c r="EX4839" s="55" t="s">
        <v>1738</v>
      </c>
      <c r="EY4839" s="55">
        <v>4</v>
      </c>
      <c r="EZ4839" s="55">
        <v>1995</v>
      </c>
      <c r="FA4839" s="55">
        <v>2999</v>
      </c>
      <c r="FB4839" s="55" t="s">
        <v>1361</v>
      </c>
      <c r="FC4839" s="55" t="s">
        <v>1249</v>
      </c>
      <c r="FD4839" s="55">
        <v>6</v>
      </c>
      <c r="FF4839" s="55">
        <v>4832</v>
      </c>
      <c r="FG4839" s="55" t="s">
        <v>1359</v>
      </c>
      <c r="FH4839" s="55" t="s">
        <v>1644</v>
      </c>
      <c r="FI4839" s="55">
        <v>1</v>
      </c>
      <c r="FJ4839" s="55">
        <v>2500</v>
      </c>
      <c r="FK4839" s="55" t="s">
        <v>1249</v>
      </c>
      <c r="FL4839" s="55">
        <v>0.31</v>
      </c>
    </row>
    <row r="4840" ht="14.25" customHeight="1" outlineLevel="1" spans="152:168">
      <c r="EV4840" s="55">
        <v>4833</v>
      </c>
      <c r="EW4840" s="55" t="s">
        <v>1313</v>
      </c>
      <c r="EX4840" s="55" t="s">
        <v>1263</v>
      </c>
      <c r="EY4840" s="55">
        <v>3</v>
      </c>
      <c r="EZ4840" s="55">
        <v>0</v>
      </c>
      <c r="FA4840" s="55">
        <v>1994</v>
      </c>
      <c r="FB4840" s="55" t="s">
        <v>1361</v>
      </c>
      <c r="FC4840" s="55" t="s">
        <v>1249</v>
      </c>
      <c r="FD4840" s="55">
        <v>5.25</v>
      </c>
      <c r="FF4840" s="55">
        <v>4833</v>
      </c>
      <c r="FG4840" s="55" t="s">
        <v>1359</v>
      </c>
      <c r="FH4840" s="55" t="s">
        <v>1644</v>
      </c>
      <c r="FI4840" s="55">
        <v>1</v>
      </c>
      <c r="FJ4840" s="55">
        <v>5000</v>
      </c>
      <c r="FK4840" s="55" t="s">
        <v>1249</v>
      </c>
      <c r="FL4840" s="55">
        <v>0.3</v>
      </c>
    </row>
    <row r="4841" ht="14.25" customHeight="1" outlineLevel="1" spans="152:168">
      <c r="EV4841" s="55">
        <v>4834</v>
      </c>
      <c r="EW4841" s="55" t="s">
        <v>1313</v>
      </c>
      <c r="EX4841" s="55" t="s">
        <v>1263</v>
      </c>
      <c r="EY4841" s="55">
        <v>3</v>
      </c>
      <c r="EZ4841" s="55">
        <v>1995</v>
      </c>
      <c r="FA4841" s="55">
        <v>2999</v>
      </c>
      <c r="FB4841" s="55" t="s">
        <v>1361</v>
      </c>
      <c r="FC4841" s="55" t="s">
        <v>1249</v>
      </c>
      <c r="FD4841" s="55">
        <v>6</v>
      </c>
      <c r="FF4841" s="55">
        <v>4834</v>
      </c>
      <c r="FG4841" s="55" t="s">
        <v>1359</v>
      </c>
      <c r="FH4841" s="55" t="s">
        <v>1644</v>
      </c>
      <c r="FI4841" s="55">
        <v>1</v>
      </c>
      <c r="FJ4841" s="55">
        <v>10000</v>
      </c>
      <c r="FK4841" s="55" t="s">
        <v>1249</v>
      </c>
      <c r="FL4841" s="55">
        <v>0.3</v>
      </c>
    </row>
    <row r="4842" ht="14.25" customHeight="1" outlineLevel="1" spans="152:168">
      <c r="EV4842" s="55">
        <v>4835</v>
      </c>
      <c r="EW4842" s="55" t="s">
        <v>1359</v>
      </c>
      <c r="EX4842" s="55" t="s">
        <v>1995</v>
      </c>
      <c r="EY4842" s="55">
        <v>2</v>
      </c>
      <c r="EZ4842" s="55">
        <v>0</v>
      </c>
      <c r="FA4842" s="55">
        <v>1994</v>
      </c>
      <c r="FB4842" s="55" t="s">
        <v>1361</v>
      </c>
      <c r="FC4842" s="55" t="s">
        <v>1249</v>
      </c>
      <c r="FD4842" s="55">
        <v>2.5</v>
      </c>
      <c r="FF4842" s="55">
        <v>4835</v>
      </c>
      <c r="FG4842" s="55" t="s">
        <v>1359</v>
      </c>
      <c r="FH4842" s="55" t="s">
        <v>1644</v>
      </c>
      <c r="FI4842" s="55">
        <v>1</v>
      </c>
      <c r="FJ4842" s="55">
        <v>25000</v>
      </c>
      <c r="FK4842" s="55" t="s">
        <v>1249</v>
      </c>
      <c r="FL4842" s="55">
        <v>0.3</v>
      </c>
    </row>
    <row r="4843" ht="14.25" customHeight="1" outlineLevel="1" spans="152:168">
      <c r="EV4843" s="55">
        <v>4836</v>
      </c>
      <c r="EW4843" s="55" t="s">
        <v>1359</v>
      </c>
      <c r="EX4843" s="55" t="s">
        <v>1995</v>
      </c>
      <c r="EY4843" s="55">
        <v>2</v>
      </c>
      <c r="EZ4843" s="55">
        <v>1995</v>
      </c>
      <c r="FA4843" s="55">
        <v>2999</v>
      </c>
      <c r="FB4843" s="55" t="s">
        <v>1361</v>
      </c>
      <c r="FC4843" s="55" t="s">
        <v>1249</v>
      </c>
      <c r="FD4843" s="55">
        <v>2.75</v>
      </c>
      <c r="FF4843" s="55">
        <v>4836</v>
      </c>
      <c r="FG4843" s="55" t="s">
        <v>1359</v>
      </c>
      <c r="FH4843" s="55" t="s">
        <v>1644</v>
      </c>
      <c r="FI4843" s="55">
        <v>1</v>
      </c>
      <c r="FJ4843" s="55">
        <v>50000</v>
      </c>
      <c r="FK4843" s="55" t="s">
        <v>1249</v>
      </c>
      <c r="FL4843" s="55">
        <v>0.3</v>
      </c>
    </row>
    <row r="4844" ht="14.25" customHeight="1" outlineLevel="1" spans="152:168">
      <c r="EV4844" s="55">
        <v>4837</v>
      </c>
      <c r="EW4844" s="55" t="s">
        <v>1359</v>
      </c>
      <c r="EX4844" s="55" t="s">
        <v>1995</v>
      </c>
      <c r="EY4844" s="55">
        <v>3</v>
      </c>
      <c r="EZ4844" s="55">
        <v>0</v>
      </c>
      <c r="FA4844" s="55">
        <v>1994</v>
      </c>
      <c r="FB4844" s="55" t="s">
        <v>1361</v>
      </c>
      <c r="FC4844" s="55" t="s">
        <v>1249</v>
      </c>
      <c r="FD4844" s="55">
        <v>2.75</v>
      </c>
      <c r="FF4844" s="55">
        <v>4837</v>
      </c>
      <c r="FG4844" s="55" t="s">
        <v>1359</v>
      </c>
      <c r="FH4844" s="55" t="s">
        <v>1644</v>
      </c>
      <c r="FI4844" s="55">
        <v>1</v>
      </c>
      <c r="FJ4844" s="55">
        <v>80000</v>
      </c>
      <c r="FK4844" s="55" t="s">
        <v>1249</v>
      </c>
      <c r="FL4844" s="55">
        <v>0.3</v>
      </c>
    </row>
    <row r="4845" ht="14.25" customHeight="1" outlineLevel="1" spans="152:168">
      <c r="EV4845" s="55">
        <v>4838</v>
      </c>
      <c r="EW4845" s="55" t="s">
        <v>1359</v>
      </c>
      <c r="EX4845" s="55" t="s">
        <v>1995</v>
      </c>
      <c r="EY4845" s="55">
        <v>3</v>
      </c>
      <c r="EZ4845" s="55">
        <v>1995</v>
      </c>
      <c r="FA4845" s="55">
        <v>2999</v>
      </c>
      <c r="FB4845" s="55" t="s">
        <v>1361</v>
      </c>
      <c r="FC4845" s="55" t="s">
        <v>1249</v>
      </c>
      <c r="FD4845" s="55">
        <v>2.75</v>
      </c>
      <c r="FF4845" s="55">
        <v>4838</v>
      </c>
      <c r="FG4845" s="55" t="s">
        <v>1359</v>
      </c>
      <c r="FH4845" s="55" t="s">
        <v>1644</v>
      </c>
      <c r="FI4845" s="55">
        <v>1</v>
      </c>
      <c r="FJ4845" s="55">
        <v>130000</v>
      </c>
      <c r="FK4845" s="55" t="s">
        <v>1249</v>
      </c>
      <c r="FL4845" s="55">
        <v>0.3</v>
      </c>
    </row>
    <row r="4846" ht="14.25" customHeight="1" outlineLevel="1" spans="152:168">
      <c r="EV4846" s="55">
        <v>4839</v>
      </c>
      <c r="EW4846" s="55" t="s">
        <v>1359</v>
      </c>
      <c r="EX4846" s="55" t="s">
        <v>1995</v>
      </c>
      <c r="EY4846" s="55">
        <v>4</v>
      </c>
      <c r="EZ4846" s="55">
        <v>0</v>
      </c>
      <c r="FA4846" s="55">
        <v>1994</v>
      </c>
      <c r="FB4846" s="55" t="s">
        <v>1361</v>
      </c>
      <c r="FC4846" s="55" t="s">
        <v>1249</v>
      </c>
      <c r="FD4846" s="55">
        <v>2.75</v>
      </c>
      <c r="FF4846" s="55">
        <v>4839</v>
      </c>
      <c r="FG4846" s="55" t="s">
        <v>1359</v>
      </c>
      <c r="FH4846" s="55" t="s">
        <v>1644</v>
      </c>
      <c r="FI4846" s="55">
        <v>1</v>
      </c>
      <c r="FJ4846" s="55">
        <v>260000</v>
      </c>
      <c r="FK4846" s="55" t="s">
        <v>1249</v>
      </c>
      <c r="FL4846" s="55">
        <v>0.3</v>
      </c>
    </row>
    <row r="4847" ht="14.25" customHeight="1" outlineLevel="1" spans="152:168">
      <c r="EV4847" s="55">
        <v>4840</v>
      </c>
      <c r="EW4847" s="55" t="s">
        <v>1359</v>
      </c>
      <c r="EX4847" s="55" t="s">
        <v>1995</v>
      </c>
      <c r="EY4847" s="55">
        <v>4</v>
      </c>
      <c r="EZ4847" s="55">
        <v>1995</v>
      </c>
      <c r="FA4847" s="55">
        <v>2999</v>
      </c>
      <c r="FB4847" s="55" t="s">
        <v>1361</v>
      </c>
      <c r="FC4847" s="55" t="s">
        <v>1249</v>
      </c>
      <c r="FD4847" s="55">
        <v>2.75</v>
      </c>
      <c r="FF4847" s="55">
        <v>4840</v>
      </c>
      <c r="FG4847" s="55" t="s">
        <v>1359</v>
      </c>
      <c r="FH4847" s="55" t="s">
        <v>1644</v>
      </c>
      <c r="FI4847" s="55">
        <v>1</v>
      </c>
      <c r="FJ4847" s="55">
        <v>400000</v>
      </c>
      <c r="FK4847" s="55" t="s">
        <v>1249</v>
      </c>
      <c r="FL4847" s="55">
        <v>0.3</v>
      </c>
    </row>
    <row r="4848" ht="14.25" customHeight="1" outlineLevel="1" spans="152:168">
      <c r="EV4848" s="55">
        <v>4841</v>
      </c>
      <c r="EW4848" s="55" t="s">
        <v>1359</v>
      </c>
      <c r="EX4848" s="55" t="s">
        <v>1995</v>
      </c>
      <c r="EY4848" s="55">
        <v>5</v>
      </c>
      <c r="EZ4848" s="55">
        <v>0</v>
      </c>
      <c r="FA4848" s="55">
        <v>1994</v>
      </c>
      <c r="FB4848" s="55" t="s">
        <v>1361</v>
      </c>
      <c r="FC4848" s="55" t="s">
        <v>1249</v>
      </c>
      <c r="FD4848" s="55">
        <v>2.75</v>
      </c>
      <c r="FF4848" s="55">
        <v>4841</v>
      </c>
      <c r="FG4848" s="55" t="s">
        <v>1359</v>
      </c>
      <c r="FH4848" s="55" t="s">
        <v>1644</v>
      </c>
      <c r="FI4848" s="55">
        <v>1</v>
      </c>
      <c r="FJ4848" s="55">
        <v>530000</v>
      </c>
      <c r="FK4848" s="55" t="s">
        <v>1249</v>
      </c>
      <c r="FL4848" s="55">
        <v>0.3</v>
      </c>
    </row>
    <row r="4849" ht="14.25" customHeight="1" outlineLevel="1" spans="152:168">
      <c r="EV4849" s="55">
        <v>4842</v>
      </c>
      <c r="EW4849" s="55" t="s">
        <v>1359</v>
      </c>
      <c r="EX4849" s="55" t="s">
        <v>1995</v>
      </c>
      <c r="EY4849" s="55">
        <v>5</v>
      </c>
      <c r="EZ4849" s="55">
        <v>1995</v>
      </c>
      <c r="FA4849" s="55">
        <v>2999</v>
      </c>
      <c r="FB4849" s="55" t="s">
        <v>1361</v>
      </c>
      <c r="FC4849" s="55" t="s">
        <v>1249</v>
      </c>
      <c r="FD4849" s="55">
        <v>2.75</v>
      </c>
      <c r="FF4849" s="55">
        <v>4842</v>
      </c>
      <c r="FG4849" s="55" t="s">
        <v>1359</v>
      </c>
      <c r="FH4849" s="55" t="s">
        <v>1644</v>
      </c>
      <c r="FI4849" s="55">
        <v>1</v>
      </c>
      <c r="FJ4849" s="55">
        <v>540000</v>
      </c>
      <c r="FK4849" s="55" t="s">
        <v>1249</v>
      </c>
      <c r="FL4849" s="55">
        <v>0.3</v>
      </c>
    </row>
    <row r="4850" ht="14.25" customHeight="1" outlineLevel="1" spans="152:168">
      <c r="EV4850" s="55">
        <v>4843</v>
      </c>
      <c r="EW4850" s="55" t="s">
        <v>1359</v>
      </c>
      <c r="EX4850" s="55" t="s">
        <v>1738</v>
      </c>
      <c r="EY4850" s="55">
        <v>1</v>
      </c>
      <c r="EZ4850" s="55">
        <v>0</v>
      </c>
      <c r="FA4850" s="55">
        <v>1994</v>
      </c>
      <c r="FB4850" s="55" t="s">
        <v>1361</v>
      </c>
      <c r="FC4850" s="55" t="s">
        <v>1249</v>
      </c>
      <c r="FD4850" s="55">
        <v>5.5</v>
      </c>
      <c r="FF4850" s="55">
        <v>4843</v>
      </c>
      <c r="FG4850" s="55" t="s">
        <v>1359</v>
      </c>
      <c r="FH4850" s="55" t="s">
        <v>1644</v>
      </c>
      <c r="FI4850" s="55">
        <v>2</v>
      </c>
      <c r="FJ4850" s="55">
        <v>0</v>
      </c>
      <c r="FK4850" s="55" t="s">
        <v>1249</v>
      </c>
      <c r="FL4850" s="55">
        <v>0.3</v>
      </c>
    </row>
    <row r="4851" ht="14.25" customHeight="1" outlineLevel="1" spans="152:168">
      <c r="EV4851" s="55">
        <v>4844</v>
      </c>
      <c r="EW4851" s="55" t="s">
        <v>1359</v>
      </c>
      <c r="EX4851" s="55" t="s">
        <v>1738</v>
      </c>
      <c r="EY4851" s="55">
        <v>1</v>
      </c>
      <c r="EZ4851" s="55">
        <v>1995</v>
      </c>
      <c r="FA4851" s="55">
        <v>2999</v>
      </c>
      <c r="FB4851" s="55" t="s">
        <v>1361</v>
      </c>
      <c r="FC4851" s="55" t="s">
        <v>1249</v>
      </c>
      <c r="FD4851" s="55">
        <v>6</v>
      </c>
      <c r="FF4851" s="55">
        <v>4844</v>
      </c>
      <c r="FG4851" s="55" t="s">
        <v>1359</v>
      </c>
      <c r="FH4851" s="55" t="s">
        <v>1644</v>
      </c>
      <c r="FI4851" s="55">
        <v>2</v>
      </c>
      <c r="FJ4851" s="55">
        <v>1000</v>
      </c>
      <c r="FK4851" s="55" t="s">
        <v>1249</v>
      </c>
      <c r="FL4851" s="55">
        <v>0.3</v>
      </c>
    </row>
    <row r="4852" ht="14.25" customHeight="1" outlineLevel="1" spans="152:168">
      <c r="EV4852" s="55">
        <v>4845</v>
      </c>
      <c r="EW4852" s="55" t="s">
        <v>1359</v>
      </c>
      <c r="EX4852" s="55" t="s">
        <v>1738</v>
      </c>
      <c r="EY4852" s="55">
        <v>2</v>
      </c>
      <c r="EZ4852" s="55">
        <v>0</v>
      </c>
      <c r="FA4852" s="55">
        <v>1994</v>
      </c>
      <c r="FB4852" s="55" t="s">
        <v>1361</v>
      </c>
      <c r="FC4852" s="55" t="s">
        <v>1249</v>
      </c>
      <c r="FD4852" s="55">
        <v>5.5</v>
      </c>
      <c r="FF4852" s="55">
        <v>4845</v>
      </c>
      <c r="FG4852" s="55" t="s">
        <v>1359</v>
      </c>
      <c r="FH4852" s="55" t="s">
        <v>1644</v>
      </c>
      <c r="FI4852" s="55">
        <v>2</v>
      </c>
      <c r="FJ4852" s="55">
        <v>2500</v>
      </c>
      <c r="FK4852" s="55" t="s">
        <v>1249</v>
      </c>
      <c r="FL4852" s="55">
        <v>0.3</v>
      </c>
    </row>
    <row r="4853" ht="14.25" customHeight="1" outlineLevel="1" spans="152:168">
      <c r="EV4853" s="55">
        <v>4846</v>
      </c>
      <c r="EW4853" s="55" t="s">
        <v>1359</v>
      </c>
      <c r="EX4853" s="55" t="s">
        <v>1738</v>
      </c>
      <c r="EY4853" s="55">
        <v>2</v>
      </c>
      <c r="EZ4853" s="55">
        <v>1995</v>
      </c>
      <c r="FA4853" s="55">
        <v>2999</v>
      </c>
      <c r="FB4853" s="55" t="s">
        <v>1361</v>
      </c>
      <c r="FC4853" s="55" t="s">
        <v>1249</v>
      </c>
      <c r="FD4853" s="55">
        <v>6</v>
      </c>
      <c r="FF4853" s="55">
        <v>4846</v>
      </c>
      <c r="FG4853" s="55" t="s">
        <v>1359</v>
      </c>
      <c r="FH4853" s="55" t="s">
        <v>1644</v>
      </c>
      <c r="FI4853" s="55">
        <v>2</v>
      </c>
      <c r="FJ4853" s="55">
        <v>5000</v>
      </c>
      <c r="FK4853" s="55" t="s">
        <v>1249</v>
      </c>
      <c r="FL4853" s="55">
        <v>0.3</v>
      </c>
    </row>
    <row r="4854" ht="14.25" customHeight="1" outlineLevel="1" spans="152:168">
      <c r="EV4854" s="55">
        <v>4847</v>
      </c>
      <c r="EW4854" s="55" t="s">
        <v>1359</v>
      </c>
      <c r="EX4854" s="55" t="s">
        <v>1738</v>
      </c>
      <c r="EY4854" s="55">
        <v>3</v>
      </c>
      <c r="EZ4854" s="55">
        <v>0</v>
      </c>
      <c r="FA4854" s="55">
        <v>1994</v>
      </c>
      <c r="FB4854" s="55" t="s">
        <v>1262</v>
      </c>
      <c r="FC4854" s="55" t="s">
        <v>1249</v>
      </c>
      <c r="FD4854" s="55">
        <v>0</v>
      </c>
      <c r="FF4854" s="55">
        <v>4847</v>
      </c>
      <c r="FG4854" s="55" t="s">
        <v>1359</v>
      </c>
      <c r="FH4854" s="55" t="s">
        <v>1644</v>
      </c>
      <c r="FI4854" s="55">
        <v>2</v>
      </c>
      <c r="FJ4854" s="55">
        <v>10000</v>
      </c>
      <c r="FK4854" s="55" t="s">
        <v>1249</v>
      </c>
      <c r="FL4854" s="55">
        <v>0.3</v>
      </c>
    </row>
    <row r="4855" ht="14.25" customHeight="1" outlineLevel="1" spans="152:168">
      <c r="EV4855" s="55">
        <v>4848</v>
      </c>
      <c r="EW4855" s="55" t="s">
        <v>1359</v>
      </c>
      <c r="EX4855" s="55" t="s">
        <v>1738</v>
      </c>
      <c r="EY4855" s="55">
        <v>3</v>
      </c>
      <c r="EZ4855" s="55">
        <v>1995</v>
      </c>
      <c r="FA4855" s="55">
        <v>2999</v>
      </c>
      <c r="FB4855" s="55" t="s">
        <v>1262</v>
      </c>
      <c r="FC4855" s="55" t="s">
        <v>1249</v>
      </c>
      <c r="FD4855" s="55">
        <v>0</v>
      </c>
      <c r="FF4855" s="55">
        <v>4848</v>
      </c>
      <c r="FG4855" s="55" t="s">
        <v>1359</v>
      </c>
      <c r="FH4855" s="55" t="s">
        <v>1644</v>
      </c>
      <c r="FI4855" s="55">
        <v>2</v>
      </c>
      <c r="FJ4855" s="55">
        <v>25000</v>
      </c>
      <c r="FK4855" s="55" t="s">
        <v>1249</v>
      </c>
      <c r="FL4855" s="55">
        <v>0.3</v>
      </c>
    </row>
    <row r="4856" ht="14.25" customHeight="1" outlineLevel="1" spans="152:168">
      <c r="EV4856" s="55">
        <v>4849</v>
      </c>
      <c r="EW4856" s="55" t="s">
        <v>1359</v>
      </c>
      <c r="EX4856" s="55" t="s">
        <v>1738</v>
      </c>
      <c r="EY4856" s="55">
        <v>4</v>
      </c>
      <c r="EZ4856" s="55">
        <v>0</v>
      </c>
      <c r="FA4856" s="55">
        <v>1994</v>
      </c>
      <c r="FB4856" s="55" t="s">
        <v>1361</v>
      </c>
      <c r="FC4856" s="55" t="s">
        <v>1249</v>
      </c>
      <c r="FD4856" s="55">
        <v>5.5</v>
      </c>
      <c r="FF4856" s="55">
        <v>4849</v>
      </c>
      <c r="FG4856" s="55" t="s">
        <v>1359</v>
      </c>
      <c r="FH4856" s="55" t="s">
        <v>1644</v>
      </c>
      <c r="FI4856" s="55">
        <v>2</v>
      </c>
      <c r="FJ4856" s="55">
        <v>50000</v>
      </c>
      <c r="FK4856" s="55" t="s">
        <v>1249</v>
      </c>
      <c r="FL4856" s="55">
        <v>0.3</v>
      </c>
    </row>
    <row r="4857" ht="14.25" customHeight="1" outlineLevel="1" spans="152:168">
      <c r="EV4857" s="55">
        <v>4850</v>
      </c>
      <c r="EW4857" s="55" t="s">
        <v>1359</v>
      </c>
      <c r="EX4857" s="55" t="s">
        <v>1738</v>
      </c>
      <c r="EY4857" s="55">
        <v>4</v>
      </c>
      <c r="EZ4857" s="55">
        <v>1995</v>
      </c>
      <c r="FA4857" s="55">
        <v>2999</v>
      </c>
      <c r="FB4857" s="55" t="s">
        <v>1361</v>
      </c>
      <c r="FC4857" s="55" t="s">
        <v>1249</v>
      </c>
      <c r="FD4857" s="55">
        <v>6</v>
      </c>
      <c r="FF4857" s="55">
        <v>4850</v>
      </c>
      <c r="FG4857" s="55" t="s">
        <v>1359</v>
      </c>
      <c r="FH4857" s="55" t="s">
        <v>1644</v>
      </c>
      <c r="FI4857" s="55">
        <v>2</v>
      </c>
      <c r="FJ4857" s="55">
        <v>80000</v>
      </c>
      <c r="FK4857" s="55" t="s">
        <v>1249</v>
      </c>
      <c r="FL4857" s="55">
        <v>0.3</v>
      </c>
    </row>
    <row r="4858" ht="14.25" customHeight="1" outlineLevel="1" spans="152:168">
      <c r="EV4858" s="55">
        <v>4851</v>
      </c>
      <c r="EW4858" s="55" t="s">
        <v>1359</v>
      </c>
      <c r="EX4858" s="55" t="s">
        <v>1263</v>
      </c>
      <c r="EY4858" s="55">
        <v>3</v>
      </c>
      <c r="EZ4858" s="55">
        <v>0</v>
      </c>
      <c r="FA4858" s="55">
        <v>1994</v>
      </c>
      <c r="FB4858" s="55" t="s">
        <v>1361</v>
      </c>
      <c r="FC4858" s="55" t="s">
        <v>1249</v>
      </c>
      <c r="FD4858" s="55">
        <v>5.25</v>
      </c>
      <c r="FF4858" s="55">
        <v>4851</v>
      </c>
      <c r="FG4858" s="55" t="s">
        <v>1359</v>
      </c>
      <c r="FH4858" s="55" t="s">
        <v>1644</v>
      </c>
      <c r="FI4858" s="55">
        <v>2</v>
      </c>
      <c r="FJ4858" s="55">
        <v>130000</v>
      </c>
      <c r="FK4858" s="55" t="s">
        <v>1249</v>
      </c>
      <c r="FL4858" s="55">
        <v>0.3</v>
      </c>
    </row>
    <row r="4859" ht="14.25" customHeight="1" outlineLevel="1" spans="152:168">
      <c r="EV4859" s="55">
        <v>4852</v>
      </c>
      <c r="EW4859" s="55" t="s">
        <v>1359</v>
      </c>
      <c r="EX4859" s="55" t="s">
        <v>1263</v>
      </c>
      <c r="EY4859" s="55">
        <v>3</v>
      </c>
      <c r="EZ4859" s="55">
        <v>1995</v>
      </c>
      <c r="FA4859" s="55">
        <v>2999</v>
      </c>
      <c r="FB4859" s="55" t="s">
        <v>1361</v>
      </c>
      <c r="FC4859" s="55" t="s">
        <v>1249</v>
      </c>
      <c r="FD4859" s="55">
        <v>6</v>
      </c>
      <c r="FF4859" s="55">
        <v>4852</v>
      </c>
      <c r="FG4859" s="55" t="s">
        <v>1359</v>
      </c>
      <c r="FH4859" s="55" t="s">
        <v>1644</v>
      </c>
      <c r="FI4859" s="55">
        <v>2</v>
      </c>
      <c r="FJ4859" s="55">
        <v>260000</v>
      </c>
      <c r="FK4859" s="55" t="s">
        <v>1249</v>
      </c>
      <c r="FL4859" s="55">
        <v>0.3</v>
      </c>
    </row>
    <row r="4860" ht="14.25" customHeight="1" outlineLevel="1" spans="152:168">
      <c r="EV4860" s="55">
        <v>4853</v>
      </c>
      <c r="EW4860" s="55" t="s">
        <v>1246</v>
      </c>
      <c r="EX4860" s="55" t="s">
        <v>1995</v>
      </c>
      <c r="EY4860" s="55">
        <v>2</v>
      </c>
      <c r="EZ4860" s="55">
        <v>0</v>
      </c>
      <c r="FA4860" s="55">
        <v>1994</v>
      </c>
      <c r="FB4860" s="55" t="s">
        <v>1361</v>
      </c>
      <c r="FC4860" s="55" t="s">
        <v>1249</v>
      </c>
      <c r="FD4860" s="55">
        <v>2.5</v>
      </c>
      <c r="FF4860" s="55">
        <v>4853</v>
      </c>
      <c r="FG4860" s="55" t="s">
        <v>1359</v>
      </c>
      <c r="FH4860" s="55" t="s">
        <v>1644</v>
      </c>
      <c r="FI4860" s="55">
        <v>2</v>
      </c>
      <c r="FJ4860" s="55">
        <v>400000</v>
      </c>
      <c r="FK4860" s="55" t="s">
        <v>1249</v>
      </c>
      <c r="FL4860" s="55">
        <v>0.3</v>
      </c>
    </row>
    <row r="4861" ht="14.25" customHeight="1" outlineLevel="1" spans="152:168">
      <c r="EV4861" s="55">
        <v>4854</v>
      </c>
      <c r="EW4861" s="55" t="s">
        <v>1246</v>
      </c>
      <c r="EX4861" s="55" t="s">
        <v>1995</v>
      </c>
      <c r="EY4861" s="55">
        <v>2</v>
      </c>
      <c r="EZ4861" s="55">
        <v>1995</v>
      </c>
      <c r="FA4861" s="55">
        <v>2999</v>
      </c>
      <c r="FB4861" s="55" t="s">
        <v>1361</v>
      </c>
      <c r="FC4861" s="55" t="s">
        <v>1249</v>
      </c>
      <c r="FD4861" s="55">
        <v>2.75</v>
      </c>
      <c r="FF4861" s="55">
        <v>4854</v>
      </c>
      <c r="FG4861" s="55" t="s">
        <v>1359</v>
      </c>
      <c r="FH4861" s="55" t="s">
        <v>1644</v>
      </c>
      <c r="FI4861" s="55">
        <v>2</v>
      </c>
      <c r="FJ4861" s="55">
        <v>530000</v>
      </c>
      <c r="FK4861" s="55" t="s">
        <v>1249</v>
      </c>
      <c r="FL4861" s="55">
        <v>0.3</v>
      </c>
    </row>
    <row r="4862" ht="14.25" customHeight="1" outlineLevel="1" spans="152:168">
      <c r="EV4862" s="55">
        <v>4855</v>
      </c>
      <c r="EW4862" s="55" t="s">
        <v>1246</v>
      </c>
      <c r="EX4862" s="55" t="s">
        <v>1995</v>
      </c>
      <c r="EY4862" s="55">
        <v>3</v>
      </c>
      <c r="EZ4862" s="55">
        <v>0</v>
      </c>
      <c r="FA4862" s="55">
        <v>1994</v>
      </c>
      <c r="FB4862" s="55" t="s">
        <v>1361</v>
      </c>
      <c r="FC4862" s="55" t="s">
        <v>1249</v>
      </c>
      <c r="FD4862" s="55">
        <v>2.75</v>
      </c>
      <c r="FF4862" s="55">
        <v>4855</v>
      </c>
      <c r="FG4862" s="55" t="s">
        <v>1359</v>
      </c>
      <c r="FH4862" s="55" t="s">
        <v>1644</v>
      </c>
      <c r="FI4862" s="55">
        <v>2</v>
      </c>
      <c r="FJ4862" s="55">
        <v>540000</v>
      </c>
      <c r="FK4862" s="55" t="s">
        <v>1249</v>
      </c>
      <c r="FL4862" s="55">
        <v>0.3</v>
      </c>
    </row>
    <row r="4863" ht="14.25" customHeight="1" outlineLevel="1" spans="152:168">
      <c r="EV4863" s="55">
        <v>4856</v>
      </c>
      <c r="EW4863" s="55" t="s">
        <v>1246</v>
      </c>
      <c r="EX4863" s="55" t="s">
        <v>1995</v>
      </c>
      <c r="EY4863" s="55">
        <v>3</v>
      </c>
      <c r="EZ4863" s="55">
        <v>1995</v>
      </c>
      <c r="FA4863" s="55">
        <v>2999</v>
      </c>
      <c r="FB4863" s="55" t="s">
        <v>1361</v>
      </c>
      <c r="FC4863" s="55" t="s">
        <v>1249</v>
      </c>
      <c r="FD4863" s="55">
        <v>2.75</v>
      </c>
      <c r="FF4863" s="55">
        <v>4856</v>
      </c>
      <c r="FG4863" s="55" t="s">
        <v>1359</v>
      </c>
      <c r="FH4863" s="55" t="s">
        <v>1644</v>
      </c>
      <c r="FI4863" s="55">
        <v>3</v>
      </c>
      <c r="FJ4863" s="55">
        <v>0</v>
      </c>
      <c r="FK4863" s="55" t="s">
        <v>1249</v>
      </c>
      <c r="FL4863" s="55">
        <v>0.3</v>
      </c>
    </row>
    <row r="4864" ht="14.25" customHeight="1" outlineLevel="1" spans="152:168">
      <c r="EV4864" s="55">
        <v>4857</v>
      </c>
      <c r="EW4864" s="55" t="s">
        <v>1246</v>
      </c>
      <c r="EX4864" s="55" t="s">
        <v>1995</v>
      </c>
      <c r="EY4864" s="55">
        <v>4</v>
      </c>
      <c r="EZ4864" s="55">
        <v>0</v>
      </c>
      <c r="FA4864" s="55">
        <v>1994</v>
      </c>
      <c r="FB4864" s="55" t="s">
        <v>1361</v>
      </c>
      <c r="FC4864" s="55" t="s">
        <v>1249</v>
      </c>
      <c r="FD4864" s="55">
        <v>2.75</v>
      </c>
      <c r="FF4864" s="55">
        <v>4857</v>
      </c>
      <c r="FG4864" s="55" t="s">
        <v>1359</v>
      </c>
      <c r="FH4864" s="55" t="s">
        <v>1644</v>
      </c>
      <c r="FI4864" s="55">
        <v>3</v>
      </c>
      <c r="FJ4864" s="55">
        <v>1000</v>
      </c>
      <c r="FK4864" s="55" t="s">
        <v>1249</v>
      </c>
      <c r="FL4864" s="55">
        <v>0.3</v>
      </c>
    </row>
    <row r="4865" ht="14.25" customHeight="1" outlineLevel="1" spans="152:168">
      <c r="EV4865" s="55">
        <v>4858</v>
      </c>
      <c r="EW4865" s="55" t="s">
        <v>1246</v>
      </c>
      <c r="EX4865" s="55" t="s">
        <v>1995</v>
      </c>
      <c r="EY4865" s="55">
        <v>4</v>
      </c>
      <c r="EZ4865" s="55">
        <v>1995</v>
      </c>
      <c r="FA4865" s="55">
        <v>2999</v>
      </c>
      <c r="FB4865" s="55" t="s">
        <v>1361</v>
      </c>
      <c r="FC4865" s="55" t="s">
        <v>1249</v>
      </c>
      <c r="FD4865" s="55">
        <v>2.75</v>
      </c>
      <c r="FF4865" s="55">
        <v>4858</v>
      </c>
      <c r="FG4865" s="55" t="s">
        <v>1359</v>
      </c>
      <c r="FH4865" s="55" t="s">
        <v>1644</v>
      </c>
      <c r="FI4865" s="55">
        <v>3</v>
      </c>
      <c r="FJ4865" s="55">
        <v>2500</v>
      </c>
      <c r="FK4865" s="55" t="s">
        <v>1249</v>
      </c>
      <c r="FL4865" s="55">
        <v>0.3</v>
      </c>
    </row>
    <row r="4866" ht="14.25" customHeight="1" outlineLevel="1" spans="152:168">
      <c r="EV4866" s="55">
        <v>4859</v>
      </c>
      <c r="EW4866" s="55" t="s">
        <v>1246</v>
      </c>
      <c r="EX4866" s="55" t="s">
        <v>1995</v>
      </c>
      <c r="EY4866" s="55">
        <v>5</v>
      </c>
      <c r="EZ4866" s="55">
        <v>0</v>
      </c>
      <c r="FA4866" s="55">
        <v>1994</v>
      </c>
      <c r="FB4866" s="55" t="s">
        <v>1361</v>
      </c>
      <c r="FC4866" s="55" t="s">
        <v>1249</v>
      </c>
      <c r="FD4866" s="55">
        <v>2.75</v>
      </c>
      <c r="FF4866" s="55">
        <v>4859</v>
      </c>
      <c r="FG4866" s="55" t="s">
        <v>1359</v>
      </c>
      <c r="FH4866" s="55" t="s">
        <v>1644</v>
      </c>
      <c r="FI4866" s="55">
        <v>3</v>
      </c>
      <c r="FJ4866" s="55">
        <v>5000</v>
      </c>
      <c r="FK4866" s="55" t="s">
        <v>1249</v>
      </c>
      <c r="FL4866" s="55">
        <v>0.3</v>
      </c>
    </row>
    <row r="4867" ht="14.25" customHeight="1" outlineLevel="1" spans="152:168">
      <c r="EV4867" s="55">
        <v>4860</v>
      </c>
      <c r="EW4867" s="55" t="s">
        <v>1246</v>
      </c>
      <c r="EX4867" s="55" t="s">
        <v>1995</v>
      </c>
      <c r="EY4867" s="55">
        <v>5</v>
      </c>
      <c r="EZ4867" s="55">
        <v>1995</v>
      </c>
      <c r="FA4867" s="55">
        <v>2999</v>
      </c>
      <c r="FB4867" s="55" t="s">
        <v>1361</v>
      </c>
      <c r="FC4867" s="55" t="s">
        <v>1249</v>
      </c>
      <c r="FD4867" s="55">
        <v>2.75</v>
      </c>
      <c r="FF4867" s="55">
        <v>4860</v>
      </c>
      <c r="FG4867" s="55" t="s">
        <v>1359</v>
      </c>
      <c r="FH4867" s="55" t="s">
        <v>1644</v>
      </c>
      <c r="FI4867" s="55">
        <v>3</v>
      </c>
      <c r="FJ4867" s="55">
        <v>10000</v>
      </c>
      <c r="FK4867" s="55" t="s">
        <v>1249</v>
      </c>
      <c r="FL4867" s="55">
        <v>0.3</v>
      </c>
    </row>
    <row r="4868" ht="14.25" customHeight="1" outlineLevel="1" spans="152:168">
      <c r="EV4868" s="55">
        <v>4861</v>
      </c>
      <c r="EW4868" s="55" t="s">
        <v>1246</v>
      </c>
      <c r="EX4868" s="55" t="s">
        <v>1738</v>
      </c>
      <c r="EY4868" s="55">
        <v>1</v>
      </c>
      <c r="EZ4868" s="55">
        <v>0</v>
      </c>
      <c r="FA4868" s="55">
        <v>1994</v>
      </c>
      <c r="FB4868" s="55" t="s">
        <v>1361</v>
      </c>
      <c r="FC4868" s="55" t="s">
        <v>1249</v>
      </c>
      <c r="FD4868" s="55">
        <v>5.5</v>
      </c>
      <c r="FF4868" s="55">
        <v>4861</v>
      </c>
      <c r="FG4868" s="55" t="s">
        <v>1359</v>
      </c>
      <c r="FH4868" s="55" t="s">
        <v>1644</v>
      </c>
      <c r="FI4868" s="55">
        <v>3</v>
      </c>
      <c r="FJ4868" s="55">
        <v>25000</v>
      </c>
      <c r="FK4868" s="55" t="s">
        <v>1249</v>
      </c>
      <c r="FL4868" s="55">
        <v>0.3</v>
      </c>
    </row>
    <row r="4869" ht="14.25" customHeight="1" outlineLevel="1" spans="152:168">
      <c r="EV4869" s="55">
        <v>4862</v>
      </c>
      <c r="EW4869" s="55" t="s">
        <v>1246</v>
      </c>
      <c r="EX4869" s="55" t="s">
        <v>1738</v>
      </c>
      <c r="EY4869" s="55">
        <v>1</v>
      </c>
      <c r="EZ4869" s="55">
        <v>1995</v>
      </c>
      <c r="FA4869" s="55">
        <v>2999</v>
      </c>
      <c r="FB4869" s="55" t="s">
        <v>1361</v>
      </c>
      <c r="FC4869" s="55" t="s">
        <v>1249</v>
      </c>
      <c r="FD4869" s="55">
        <v>6</v>
      </c>
      <c r="FF4869" s="55">
        <v>4862</v>
      </c>
      <c r="FG4869" s="55" t="s">
        <v>1359</v>
      </c>
      <c r="FH4869" s="55" t="s">
        <v>1644</v>
      </c>
      <c r="FI4869" s="55">
        <v>3</v>
      </c>
      <c r="FJ4869" s="55">
        <v>50000</v>
      </c>
      <c r="FK4869" s="55" t="s">
        <v>1249</v>
      </c>
      <c r="FL4869" s="55">
        <v>0.3</v>
      </c>
    </row>
    <row r="4870" ht="14.25" customHeight="1" outlineLevel="1" spans="152:168">
      <c r="EV4870" s="55">
        <v>4863</v>
      </c>
      <c r="EW4870" s="55" t="s">
        <v>1246</v>
      </c>
      <c r="EX4870" s="55" t="s">
        <v>1738</v>
      </c>
      <c r="EY4870" s="55">
        <v>2</v>
      </c>
      <c r="EZ4870" s="55">
        <v>0</v>
      </c>
      <c r="FA4870" s="55">
        <v>1994</v>
      </c>
      <c r="FB4870" s="55" t="s">
        <v>1361</v>
      </c>
      <c r="FC4870" s="55" t="s">
        <v>1249</v>
      </c>
      <c r="FD4870" s="55">
        <v>5.5</v>
      </c>
      <c r="FF4870" s="55">
        <v>4863</v>
      </c>
      <c r="FG4870" s="55" t="s">
        <v>1359</v>
      </c>
      <c r="FH4870" s="55" t="s">
        <v>1644</v>
      </c>
      <c r="FI4870" s="55">
        <v>3</v>
      </c>
      <c r="FJ4870" s="55">
        <v>80000</v>
      </c>
      <c r="FK4870" s="55" t="s">
        <v>1249</v>
      </c>
      <c r="FL4870" s="55">
        <v>0.3</v>
      </c>
    </row>
    <row r="4871" ht="14.25" customHeight="1" outlineLevel="1" spans="152:168">
      <c r="EV4871" s="55">
        <v>4864</v>
      </c>
      <c r="EW4871" s="55" t="s">
        <v>1246</v>
      </c>
      <c r="EX4871" s="55" t="s">
        <v>1738</v>
      </c>
      <c r="EY4871" s="55">
        <v>2</v>
      </c>
      <c r="EZ4871" s="55">
        <v>1995</v>
      </c>
      <c r="FA4871" s="55">
        <v>2999</v>
      </c>
      <c r="FB4871" s="55" t="s">
        <v>1361</v>
      </c>
      <c r="FC4871" s="55" t="s">
        <v>1249</v>
      </c>
      <c r="FD4871" s="55">
        <v>6</v>
      </c>
      <c r="FF4871" s="55">
        <v>4864</v>
      </c>
      <c r="FG4871" s="55" t="s">
        <v>1359</v>
      </c>
      <c r="FH4871" s="55" t="s">
        <v>1644</v>
      </c>
      <c r="FI4871" s="55">
        <v>3</v>
      </c>
      <c r="FJ4871" s="55">
        <v>130000</v>
      </c>
      <c r="FK4871" s="55" t="s">
        <v>1249</v>
      </c>
      <c r="FL4871" s="55">
        <v>0.3</v>
      </c>
    </row>
    <row r="4872" ht="14.25" customHeight="1" outlineLevel="1" spans="152:168">
      <c r="EV4872" s="55">
        <v>4865</v>
      </c>
      <c r="EW4872" s="55" t="s">
        <v>1246</v>
      </c>
      <c r="EX4872" s="55" t="s">
        <v>1738</v>
      </c>
      <c r="EY4872" s="55">
        <v>3</v>
      </c>
      <c r="EZ4872" s="55">
        <v>0</v>
      </c>
      <c r="FA4872" s="55">
        <v>1994</v>
      </c>
      <c r="FB4872" s="55" t="s">
        <v>1262</v>
      </c>
      <c r="FC4872" s="55" t="s">
        <v>1249</v>
      </c>
      <c r="FD4872" s="55">
        <v>0</v>
      </c>
      <c r="FF4872" s="55">
        <v>4865</v>
      </c>
      <c r="FG4872" s="55" t="s">
        <v>1359</v>
      </c>
      <c r="FH4872" s="55" t="s">
        <v>1644</v>
      </c>
      <c r="FI4872" s="55">
        <v>3</v>
      </c>
      <c r="FJ4872" s="55">
        <v>260000</v>
      </c>
      <c r="FK4872" s="55" t="s">
        <v>1249</v>
      </c>
      <c r="FL4872" s="55">
        <v>0.3</v>
      </c>
    </row>
    <row r="4873" ht="14.25" customHeight="1" outlineLevel="1" spans="152:168">
      <c r="EV4873" s="55">
        <v>4866</v>
      </c>
      <c r="EW4873" s="55" t="s">
        <v>1246</v>
      </c>
      <c r="EX4873" s="55" t="s">
        <v>1738</v>
      </c>
      <c r="EY4873" s="55">
        <v>3</v>
      </c>
      <c r="EZ4873" s="55">
        <v>1995</v>
      </c>
      <c r="FA4873" s="55">
        <v>2999</v>
      </c>
      <c r="FB4873" s="55" t="s">
        <v>1262</v>
      </c>
      <c r="FC4873" s="55" t="s">
        <v>1249</v>
      </c>
      <c r="FD4873" s="55">
        <v>0</v>
      </c>
      <c r="FF4873" s="55">
        <v>4866</v>
      </c>
      <c r="FG4873" s="55" t="s">
        <v>1359</v>
      </c>
      <c r="FH4873" s="55" t="s">
        <v>1644</v>
      </c>
      <c r="FI4873" s="55">
        <v>3</v>
      </c>
      <c r="FJ4873" s="55">
        <v>400000</v>
      </c>
      <c r="FK4873" s="55" t="s">
        <v>1249</v>
      </c>
      <c r="FL4873" s="55">
        <v>0.3</v>
      </c>
    </row>
    <row r="4874" ht="14.25" customHeight="1" outlineLevel="1" spans="152:168">
      <c r="EV4874" s="55">
        <v>4867</v>
      </c>
      <c r="EW4874" s="55" t="s">
        <v>1246</v>
      </c>
      <c r="EX4874" s="55" t="s">
        <v>1738</v>
      </c>
      <c r="EY4874" s="55">
        <v>4</v>
      </c>
      <c r="EZ4874" s="55">
        <v>0</v>
      </c>
      <c r="FA4874" s="55">
        <v>1994</v>
      </c>
      <c r="FB4874" s="55" t="s">
        <v>1361</v>
      </c>
      <c r="FC4874" s="55" t="s">
        <v>1249</v>
      </c>
      <c r="FD4874" s="55">
        <v>5.5</v>
      </c>
      <c r="FF4874" s="55">
        <v>4867</v>
      </c>
      <c r="FG4874" s="55" t="s">
        <v>1359</v>
      </c>
      <c r="FH4874" s="55" t="s">
        <v>1644</v>
      </c>
      <c r="FI4874" s="55">
        <v>3</v>
      </c>
      <c r="FJ4874" s="55">
        <v>530000</v>
      </c>
      <c r="FK4874" s="55" t="s">
        <v>1249</v>
      </c>
      <c r="FL4874" s="55">
        <v>0.3</v>
      </c>
    </row>
    <row r="4875" ht="14.25" customHeight="1" outlineLevel="1" spans="152:168">
      <c r="EV4875" s="55">
        <v>4868</v>
      </c>
      <c r="EW4875" s="55" t="s">
        <v>1246</v>
      </c>
      <c r="EX4875" s="55" t="s">
        <v>1738</v>
      </c>
      <c r="EY4875" s="55">
        <v>4</v>
      </c>
      <c r="EZ4875" s="55">
        <v>1995</v>
      </c>
      <c r="FA4875" s="55">
        <v>2999</v>
      </c>
      <c r="FB4875" s="55" t="s">
        <v>1361</v>
      </c>
      <c r="FC4875" s="55" t="s">
        <v>1249</v>
      </c>
      <c r="FD4875" s="55">
        <v>6</v>
      </c>
      <c r="FF4875" s="55">
        <v>4868</v>
      </c>
      <c r="FG4875" s="55" t="s">
        <v>1359</v>
      </c>
      <c r="FH4875" s="55" t="s">
        <v>1644</v>
      </c>
      <c r="FI4875" s="55">
        <v>3</v>
      </c>
      <c r="FJ4875" s="55">
        <v>540000</v>
      </c>
      <c r="FK4875" s="55" t="s">
        <v>1249</v>
      </c>
      <c r="FL4875" s="55">
        <v>0.3</v>
      </c>
    </row>
    <row r="4876" ht="14.25" customHeight="1" outlineLevel="1" spans="152:168">
      <c r="EV4876" s="55">
        <v>4869</v>
      </c>
      <c r="EW4876" s="55" t="s">
        <v>1246</v>
      </c>
      <c r="EX4876" s="55" t="s">
        <v>1263</v>
      </c>
      <c r="EY4876" s="55">
        <v>3</v>
      </c>
      <c r="EZ4876" s="55">
        <v>0</v>
      </c>
      <c r="FA4876" s="55">
        <v>1994</v>
      </c>
      <c r="FB4876" s="55" t="s">
        <v>1361</v>
      </c>
      <c r="FC4876" s="55" t="s">
        <v>1249</v>
      </c>
      <c r="FD4876" s="55">
        <v>5.25</v>
      </c>
      <c r="FF4876" s="55">
        <v>4869</v>
      </c>
      <c r="FG4876" s="55" t="s">
        <v>1359</v>
      </c>
      <c r="FH4876" s="55" t="s">
        <v>1268</v>
      </c>
      <c r="FI4876" s="55">
        <v>1</v>
      </c>
      <c r="FJ4876" s="55">
        <v>0</v>
      </c>
      <c r="FK4876" s="55" t="s">
        <v>1249</v>
      </c>
      <c r="FL4876" s="55">
        <v>0.3</v>
      </c>
    </row>
    <row r="4877" ht="14.25" customHeight="1" outlineLevel="1" spans="152:168">
      <c r="EV4877" s="55">
        <v>4870</v>
      </c>
      <c r="EW4877" s="55" t="s">
        <v>1246</v>
      </c>
      <c r="EX4877" s="55" t="s">
        <v>1263</v>
      </c>
      <c r="EY4877" s="55">
        <v>3</v>
      </c>
      <c r="EZ4877" s="55">
        <v>1995</v>
      </c>
      <c r="FA4877" s="55">
        <v>2999</v>
      </c>
      <c r="FB4877" s="55" t="s">
        <v>1361</v>
      </c>
      <c r="FC4877" s="55" t="s">
        <v>1249</v>
      </c>
      <c r="FD4877" s="55">
        <v>6</v>
      </c>
      <c r="FF4877" s="55">
        <v>4870</v>
      </c>
      <c r="FG4877" s="55" t="s">
        <v>1359</v>
      </c>
      <c r="FH4877" s="55" t="s">
        <v>1268</v>
      </c>
      <c r="FI4877" s="55">
        <v>1</v>
      </c>
      <c r="FJ4877" s="55">
        <v>1000</v>
      </c>
      <c r="FK4877" s="55" t="s">
        <v>1249</v>
      </c>
      <c r="FL4877" s="55">
        <v>0.3</v>
      </c>
    </row>
    <row r="4878" ht="14.25" customHeight="1" outlineLevel="1" spans="152:168">
      <c r="EV4878" s="55">
        <v>4871</v>
      </c>
      <c r="EW4878" s="55" t="s">
        <v>1309</v>
      </c>
      <c r="EX4878" s="55" t="s">
        <v>1995</v>
      </c>
      <c r="EY4878" s="55">
        <v>2</v>
      </c>
      <c r="EZ4878" s="55">
        <v>0</v>
      </c>
      <c r="FA4878" s="55">
        <v>1994</v>
      </c>
      <c r="FB4878" s="55" t="s">
        <v>1361</v>
      </c>
      <c r="FC4878" s="55" t="s">
        <v>1249</v>
      </c>
      <c r="FD4878" s="55">
        <v>2.5</v>
      </c>
      <c r="FF4878" s="55">
        <v>4871</v>
      </c>
      <c r="FG4878" s="55" t="s">
        <v>1359</v>
      </c>
      <c r="FH4878" s="55" t="s">
        <v>1268</v>
      </c>
      <c r="FI4878" s="55">
        <v>1</v>
      </c>
      <c r="FJ4878" s="55">
        <v>2500</v>
      </c>
      <c r="FK4878" s="55" t="s">
        <v>1249</v>
      </c>
      <c r="FL4878" s="55">
        <v>0.3</v>
      </c>
    </row>
    <row r="4879" ht="14.25" customHeight="1" outlineLevel="1" spans="152:168">
      <c r="EV4879" s="55">
        <v>4872</v>
      </c>
      <c r="EW4879" s="55" t="s">
        <v>1309</v>
      </c>
      <c r="EX4879" s="55" t="s">
        <v>1995</v>
      </c>
      <c r="EY4879" s="55">
        <v>2</v>
      </c>
      <c r="EZ4879" s="55">
        <v>1995</v>
      </c>
      <c r="FA4879" s="55">
        <v>2999</v>
      </c>
      <c r="FB4879" s="55" t="s">
        <v>1361</v>
      </c>
      <c r="FC4879" s="55" t="s">
        <v>1249</v>
      </c>
      <c r="FD4879" s="55">
        <v>2.75</v>
      </c>
      <c r="FF4879" s="55">
        <v>4872</v>
      </c>
      <c r="FG4879" s="55" t="s">
        <v>1359</v>
      </c>
      <c r="FH4879" s="55" t="s">
        <v>1268</v>
      </c>
      <c r="FI4879" s="55">
        <v>1</v>
      </c>
      <c r="FJ4879" s="55">
        <v>5000</v>
      </c>
      <c r="FK4879" s="55" t="s">
        <v>1249</v>
      </c>
      <c r="FL4879" s="55">
        <v>0.3</v>
      </c>
    </row>
    <row r="4880" ht="14.25" customHeight="1" outlineLevel="1" spans="152:168">
      <c r="EV4880" s="55">
        <v>4873</v>
      </c>
      <c r="EW4880" s="55" t="s">
        <v>1309</v>
      </c>
      <c r="EX4880" s="55" t="s">
        <v>1995</v>
      </c>
      <c r="EY4880" s="55">
        <v>3</v>
      </c>
      <c r="EZ4880" s="55">
        <v>0</v>
      </c>
      <c r="FA4880" s="55">
        <v>1994</v>
      </c>
      <c r="FB4880" s="55" t="s">
        <v>1361</v>
      </c>
      <c r="FC4880" s="55" t="s">
        <v>1249</v>
      </c>
      <c r="FD4880" s="55">
        <v>2.75</v>
      </c>
      <c r="FF4880" s="55">
        <v>4873</v>
      </c>
      <c r="FG4880" s="55" t="s">
        <v>1359</v>
      </c>
      <c r="FH4880" s="55" t="s">
        <v>1268</v>
      </c>
      <c r="FI4880" s="55">
        <v>1</v>
      </c>
      <c r="FJ4880" s="55">
        <v>10000</v>
      </c>
      <c r="FK4880" s="55" t="s">
        <v>1249</v>
      </c>
      <c r="FL4880" s="55">
        <v>0.3</v>
      </c>
    </row>
    <row r="4881" ht="14.25" customHeight="1" outlineLevel="1" spans="152:168">
      <c r="EV4881" s="55">
        <v>4874</v>
      </c>
      <c r="EW4881" s="55" t="s">
        <v>1309</v>
      </c>
      <c r="EX4881" s="55" t="s">
        <v>1995</v>
      </c>
      <c r="EY4881" s="55">
        <v>3</v>
      </c>
      <c r="EZ4881" s="55">
        <v>1995</v>
      </c>
      <c r="FA4881" s="55">
        <v>2999</v>
      </c>
      <c r="FB4881" s="55" t="s">
        <v>1361</v>
      </c>
      <c r="FC4881" s="55" t="s">
        <v>1249</v>
      </c>
      <c r="FD4881" s="55">
        <v>2.75</v>
      </c>
      <c r="FF4881" s="55">
        <v>4874</v>
      </c>
      <c r="FG4881" s="55" t="s">
        <v>1359</v>
      </c>
      <c r="FH4881" s="55" t="s">
        <v>1268</v>
      </c>
      <c r="FI4881" s="55">
        <v>1</v>
      </c>
      <c r="FJ4881" s="55">
        <v>25000</v>
      </c>
      <c r="FK4881" s="55" t="s">
        <v>1249</v>
      </c>
      <c r="FL4881" s="55">
        <v>0.3</v>
      </c>
    </row>
    <row r="4882" ht="14.25" customHeight="1" outlineLevel="1" spans="152:168">
      <c r="EV4882" s="55">
        <v>4875</v>
      </c>
      <c r="EW4882" s="55" t="s">
        <v>1309</v>
      </c>
      <c r="EX4882" s="55" t="s">
        <v>1995</v>
      </c>
      <c r="EY4882" s="55">
        <v>4</v>
      </c>
      <c r="EZ4882" s="55">
        <v>0</v>
      </c>
      <c r="FA4882" s="55">
        <v>1994</v>
      </c>
      <c r="FB4882" s="55" t="s">
        <v>1361</v>
      </c>
      <c r="FC4882" s="55" t="s">
        <v>1249</v>
      </c>
      <c r="FD4882" s="55">
        <v>2.75</v>
      </c>
      <c r="FF4882" s="55">
        <v>4875</v>
      </c>
      <c r="FG4882" s="55" t="s">
        <v>1359</v>
      </c>
      <c r="FH4882" s="55" t="s">
        <v>1268</v>
      </c>
      <c r="FI4882" s="55">
        <v>1</v>
      </c>
      <c r="FJ4882" s="55">
        <v>50000</v>
      </c>
      <c r="FK4882" s="55" t="s">
        <v>1249</v>
      </c>
      <c r="FL4882" s="55">
        <v>0.3</v>
      </c>
    </row>
    <row r="4883" ht="14.25" customHeight="1" outlineLevel="1" spans="152:168">
      <c r="EV4883" s="55">
        <v>4876</v>
      </c>
      <c r="EW4883" s="55" t="s">
        <v>1309</v>
      </c>
      <c r="EX4883" s="55" t="s">
        <v>1995</v>
      </c>
      <c r="EY4883" s="55">
        <v>4</v>
      </c>
      <c r="EZ4883" s="55">
        <v>1995</v>
      </c>
      <c r="FA4883" s="55">
        <v>2999</v>
      </c>
      <c r="FB4883" s="55" t="s">
        <v>1361</v>
      </c>
      <c r="FC4883" s="55" t="s">
        <v>1249</v>
      </c>
      <c r="FD4883" s="55">
        <v>2.75</v>
      </c>
      <c r="FF4883" s="55">
        <v>4876</v>
      </c>
      <c r="FG4883" s="55" t="s">
        <v>1359</v>
      </c>
      <c r="FH4883" s="55" t="s">
        <v>1268</v>
      </c>
      <c r="FI4883" s="55">
        <v>1</v>
      </c>
      <c r="FJ4883" s="55">
        <v>80000</v>
      </c>
      <c r="FK4883" s="55" t="s">
        <v>1249</v>
      </c>
      <c r="FL4883" s="55">
        <v>0.3</v>
      </c>
    </row>
    <row r="4884" ht="14.25" customHeight="1" outlineLevel="1" spans="152:168">
      <c r="EV4884" s="55">
        <v>4877</v>
      </c>
      <c r="EW4884" s="55" t="s">
        <v>1309</v>
      </c>
      <c r="EX4884" s="55" t="s">
        <v>1995</v>
      </c>
      <c r="EY4884" s="55">
        <v>5</v>
      </c>
      <c r="EZ4884" s="55">
        <v>0</v>
      </c>
      <c r="FA4884" s="55">
        <v>1994</v>
      </c>
      <c r="FB4884" s="55" t="s">
        <v>1361</v>
      </c>
      <c r="FC4884" s="55" t="s">
        <v>1249</v>
      </c>
      <c r="FD4884" s="55">
        <v>2.75</v>
      </c>
      <c r="FF4884" s="55">
        <v>4877</v>
      </c>
      <c r="FG4884" s="55" t="s">
        <v>1359</v>
      </c>
      <c r="FH4884" s="55" t="s">
        <v>1268</v>
      </c>
      <c r="FI4884" s="55">
        <v>1</v>
      </c>
      <c r="FJ4884" s="55">
        <v>130000</v>
      </c>
      <c r="FK4884" s="55" t="s">
        <v>1249</v>
      </c>
      <c r="FL4884" s="55">
        <v>0.3</v>
      </c>
    </row>
    <row r="4885" ht="14.25" customHeight="1" outlineLevel="1" spans="152:168">
      <c r="EV4885" s="55">
        <v>4878</v>
      </c>
      <c r="EW4885" s="55" t="s">
        <v>1309</v>
      </c>
      <c r="EX4885" s="55" t="s">
        <v>1995</v>
      </c>
      <c r="EY4885" s="55">
        <v>5</v>
      </c>
      <c r="EZ4885" s="55">
        <v>1995</v>
      </c>
      <c r="FA4885" s="55">
        <v>2999</v>
      </c>
      <c r="FB4885" s="55" t="s">
        <v>1361</v>
      </c>
      <c r="FC4885" s="55" t="s">
        <v>1249</v>
      </c>
      <c r="FD4885" s="55">
        <v>2.75</v>
      </c>
      <c r="FF4885" s="55">
        <v>4878</v>
      </c>
      <c r="FG4885" s="55" t="s">
        <v>1359</v>
      </c>
      <c r="FH4885" s="55" t="s">
        <v>1268</v>
      </c>
      <c r="FI4885" s="55">
        <v>1</v>
      </c>
      <c r="FJ4885" s="55">
        <v>260000</v>
      </c>
      <c r="FK4885" s="55" t="s">
        <v>1249</v>
      </c>
      <c r="FL4885" s="55">
        <v>0.3</v>
      </c>
    </row>
    <row r="4886" ht="14.25" customHeight="1" outlineLevel="1" spans="152:168">
      <c r="EV4886" s="55">
        <v>4879</v>
      </c>
      <c r="EW4886" s="55" t="s">
        <v>1309</v>
      </c>
      <c r="EX4886" s="55" t="s">
        <v>1738</v>
      </c>
      <c r="EY4886" s="55">
        <v>1</v>
      </c>
      <c r="EZ4886" s="55">
        <v>0</v>
      </c>
      <c r="FA4886" s="55">
        <v>1994</v>
      </c>
      <c r="FB4886" s="55" t="s">
        <v>1361</v>
      </c>
      <c r="FC4886" s="55" t="s">
        <v>1249</v>
      </c>
      <c r="FD4886" s="55">
        <v>5.5</v>
      </c>
      <c r="FF4886" s="55">
        <v>4879</v>
      </c>
      <c r="FG4886" s="55" t="s">
        <v>1359</v>
      </c>
      <c r="FH4886" s="55" t="s">
        <v>1268</v>
      </c>
      <c r="FI4886" s="55">
        <v>1</v>
      </c>
      <c r="FJ4886" s="55">
        <v>400000</v>
      </c>
      <c r="FK4886" s="55" t="s">
        <v>1249</v>
      </c>
      <c r="FL4886" s="55">
        <v>0.3</v>
      </c>
    </row>
    <row r="4887" ht="14.25" customHeight="1" outlineLevel="1" spans="152:168">
      <c r="EV4887" s="55">
        <v>4880</v>
      </c>
      <c r="EW4887" s="55" t="s">
        <v>1309</v>
      </c>
      <c r="EX4887" s="55" t="s">
        <v>1738</v>
      </c>
      <c r="EY4887" s="55">
        <v>1</v>
      </c>
      <c r="EZ4887" s="55">
        <v>1995</v>
      </c>
      <c r="FA4887" s="55">
        <v>2999</v>
      </c>
      <c r="FB4887" s="55" t="s">
        <v>1361</v>
      </c>
      <c r="FC4887" s="55" t="s">
        <v>1249</v>
      </c>
      <c r="FD4887" s="55">
        <v>6</v>
      </c>
      <c r="FF4887" s="55">
        <v>4880</v>
      </c>
      <c r="FG4887" s="55" t="s">
        <v>1359</v>
      </c>
      <c r="FH4887" s="55" t="s">
        <v>1268</v>
      </c>
      <c r="FI4887" s="55">
        <v>1</v>
      </c>
      <c r="FJ4887" s="55">
        <v>530000</v>
      </c>
      <c r="FK4887" s="55" t="s">
        <v>1249</v>
      </c>
      <c r="FL4887" s="55">
        <v>0.3</v>
      </c>
    </row>
    <row r="4888" ht="14.25" customHeight="1" outlineLevel="1" spans="152:168">
      <c r="EV4888" s="55">
        <v>4881</v>
      </c>
      <c r="EW4888" s="55" t="s">
        <v>1309</v>
      </c>
      <c r="EX4888" s="55" t="s">
        <v>1738</v>
      </c>
      <c r="EY4888" s="55">
        <v>2</v>
      </c>
      <c r="EZ4888" s="55">
        <v>0</v>
      </c>
      <c r="FA4888" s="55">
        <v>1994</v>
      </c>
      <c r="FB4888" s="55" t="s">
        <v>1361</v>
      </c>
      <c r="FC4888" s="55" t="s">
        <v>1249</v>
      </c>
      <c r="FD4888" s="55">
        <v>5.5</v>
      </c>
      <c r="FF4888" s="55">
        <v>4881</v>
      </c>
      <c r="FG4888" s="55" t="s">
        <v>1359</v>
      </c>
      <c r="FH4888" s="55" t="s">
        <v>1268</v>
      </c>
      <c r="FI4888" s="55">
        <v>1</v>
      </c>
      <c r="FJ4888" s="55">
        <v>540000</v>
      </c>
      <c r="FK4888" s="55" t="s">
        <v>1249</v>
      </c>
      <c r="FL4888" s="55">
        <v>0.3</v>
      </c>
    </row>
    <row r="4889" ht="14.25" customHeight="1" outlineLevel="1" spans="152:168">
      <c r="EV4889" s="55">
        <v>4882</v>
      </c>
      <c r="EW4889" s="55" t="s">
        <v>1309</v>
      </c>
      <c r="EX4889" s="55" t="s">
        <v>1738</v>
      </c>
      <c r="EY4889" s="55">
        <v>2</v>
      </c>
      <c r="EZ4889" s="55">
        <v>1995</v>
      </c>
      <c r="FA4889" s="55">
        <v>2999</v>
      </c>
      <c r="FB4889" s="55" t="s">
        <v>1361</v>
      </c>
      <c r="FC4889" s="55" t="s">
        <v>1249</v>
      </c>
      <c r="FD4889" s="55">
        <v>6</v>
      </c>
      <c r="FF4889" s="55">
        <v>4882</v>
      </c>
      <c r="FG4889" s="55" t="s">
        <v>1359</v>
      </c>
      <c r="FH4889" s="55" t="s">
        <v>1268</v>
      </c>
      <c r="FI4889" s="55">
        <v>2</v>
      </c>
      <c r="FJ4889" s="55">
        <v>0</v>
      </c>
      <c r="FK4889" s="55" t="s">
        <v>1249</v>
      </c>
      <c r="FL4889" s="55">
        <v>0.3</v>
      </c>
    </row>
    <row r="4890" ht="14.25" customHeight="1" outlineLevel="1" spans="152:168">
      <c r="EV4890" s="55">
        <v>4883</v>
      </c>
      <c r="EW4890" s="55" t="s">
        <v>1309</v>
      </c>
      <c r="EX4890" s="55" t="s">
        <v>1738</v>
      </c>
      <c r="EY4890" s="55">
        <v>3</v>
      </c>
      <c r="EZ4890" s="55">
        <v>0</v>
      </c>
      <c r="FA4890" s="55">
        <v>1994</v>
      </c>
      <c r="FB4890" s="55" t="s">
        <v>1262</v>
      </c>
      <c r="FC4890" s="55" t="s">
        <v>1249</v>
      </c>
      <c r="FD4890" s="55">
        <v>0</v>
      </c>
      <c r="FF4890" s="55">
        <v>4883</v>
      </c>
      <c r="FG4890" s="55" t="s">
        <v>1359</v>
      </c>
      <c r="FH4890" s="55" t="s">
        <v>1268</v>
      </c>
      <c r="FI4890" s="55">
        <v>2</v>
      </c>
      <c r="FJ4890" s="55">
        <v>1000</v>
      </c>
      <c r="FK4890" s="55" t="s">
        <v>1249</v>
      </c>
      <c r="FL4890" s="55">
        <v>0.3</v>
      </c>
    </row>
    <row r="4891" ht="14.25" customHeight="1" outlineLevel="1" spans="152:168">
      <c r="EV4891" s="55">
        <v>4884</v>
      </c>
      <c r="EW4891" s="55" t="s">
        <v>1309</v>
      </c>
      <c r="EX4891" s="55" t="s">
        <v>1738</v>
      </c>
      <c r="EY4891" s="55">
        <v>3</v>
      </c>
      <c r="EZ4891" s="55">
        <v>1995</v>
      </c>
      <c r="FA4891" s="55">
        <v>2999</v>
      </c>
      <c r="FB4891" s="55" t="s">
        <v>1262</v>
      </c>
      <c r="FC4891" s="55" t="s">
        <v>1249</v>
      </c>
      <c r="FD4891" s="55">
        <v>0</v>
      </c>
      <c r="FF4891" s="55">
        <v>4884</v>
      </c>
      <c r="FG4891" s="55" t="s">
        <v>1359</v>
      </c>
      <c r="FH4891" s="55" t="s">
        <v>1268</v>
      </c>
      <c r="FI4891" s="55">
        <v>2</v>
      </c>
      <c r="FJ4891" s="55">
        <v>2500</v>
      </c>
      <c r="FK4891" s="55" t="s">
        <v>1249</v>
      </c>
      <c r="FL4891" s="55">
        <v>0.3</v>
      </c>
    </row>
    <row r="4892" ht="14.25" customHeight="1" outlineLevel="1" spans="152:168">
      <c r="EV4892" s="55">
        <v>4885</v>
      </c>
      <c r="EW4892" s="55" t="s">
        <v>1309</v>
      </c>
      <c r="EX4892" s="55" t="s">
        <v>1738</v>
      </c>
      <c r="EY4892" s="55">
        <v>4</v>
      </c>
      <c r="EZ4892" s="55">
        <v>0</v>
      </c>
      <c r="FA4892" s="55">
        <v>1994</v>
      </c>
      <c r="FB4892" s="55" t="s">
        <v>1361</v>
      </c>
      <c r="FC4892" s="55" t="s">
        <v>1249</v>
      </c>
      <c r="FD4892" s="55">
        <v>5.5</v>
      </c>
      <c r="FF4892" s="55">
        <v>4885</v>
      </c>
      <c r="FG4892" s="55" t="s">
        <v>1359</v>
      </c>
      <c r="FH4892" s="55" t="s">
        <v>1268</v>
      </c>
      <c r="FI4892" s="55">
        <v>2</v>
      </c>
      <c r="FJ4892" s="55">
        <v>5000</v>
      </c>
      <c r="FK4892" s="55" t="s">
        <v>1249</v>
      </c>
      <c r="FL4892" s="55">
        <v>0.3</v>
      </c>
    </row>
    <row r="4893" ht="14.25" customHeight="1" outlineLevel="1" spans="152:168">
      <c r="EV4893" s="55">
        <v>4886</v>
      </c>
      <c r="EW4893" s="55" t="s">
        <v>1309</v>
      </c>
      <c r="EX4893" s="55" t="s">
        <v>1738</v>
      </c>
      <c r="EY4893" s="55">
        <v>4</v>
      </c>
      <c r="EZ4893" s="55">
        <v>1995</v>
      </c>
      <c r="FA4893" s="55">
        <v>2999</v>
      </c>
      <c r="FB4893" s="55" t="s">
        <v>1361</v>
      </c>
      <c r="FC4893" s="55" t="s">
        <v>1249</v>
      </c>
      <c r="FD4893" s="55">
        <v>6</v>
      </c>
      <c r="FF4893" s="55">
        <v>4886</v>
      </c>
      <c r="FG4893" s="55" t="s">
        <v>1359</v>
      </c>
      <c r="FH4893" s="55" t="s">
        <v>1268</v>
      </c>
      <c r="FI4893" s="55">
        <v>2</v>
      </c>
      <c r="FJ4893" s="55">
        <v>10000</v>
      </c>
      <c r="FK4893" s="55" t="s">
        <v>1249</v>
      </c>
      <c r="FL4893" s="55">
        <v>0.3</v>
      </c>
    </row>
    <row r="4894" ht="14.25" customHeight="1" outlineLevel="1" spans="152:168">
      <c r="EV4894" s="55">
        <v>4887</v>
      </c>
      <c r="EW4894" s="55" t="s">
        <v>1309</v>
      </c>
      <c r="EX4894" s="55" t="s">
        <v>1263</v>
      </c>
      <c r="EY4894" s="55">
        <v>3</v>
      </c>
      <c r="EZ4894" s="55">
        <v>0</v>
      </c>
      <c r="FA4894" s="55">
        <v>1994</v>
      </c>
      <c r="FB4894" s="55" t="s">
        <v>1361</v>
      </c>
      <c r="FC4894" s="55" t="s">
        <v>1249</v>
      </c>
      <c r="FD4894" s="55">
        <v>5.25</v>
      </c>
      <c r="FF4894" s="55">
        <v>4887</v>
      </c>
      <c r="FG4894" s="55" t="s">
        <v>1359</v>
      </c>
      <c r="FH4894" s="55" t="s">
        <v>1268</v>
      </c>
      <c r="FI4894" s="55">
        <v>2</v>
      </c>
      <c r="FJ4894" s="55">
        <v>25000</v>
      </c>
      <c r="FK4894" s="55" t="s">
        <v>1249</v>
      </c>
      <c r="FL4894" s="55">
        <v>0.3</v>
      </c>
    </row>
    <row r="4895" ht="14.25" customHeight="1" outlineLevel="1" spans="152:168">
      <c r="EV4895" s="55">
        <v>4888</v>
      </c>
      <c r="EW4895" s="55" t="s">
        <v>1309</v>
      </c>
      <c r="EX4895" s="55" t="s">
        <v>1263</v>
      </c>
      <c r="EY4895" s="55">
        <v>3</v>
      </c>
      <c r="EZ4895" s="55">
        <v>1995</v>
      </c>
      <c r="FA4895" s="55">
        <v>2999</v>
      </c>
      <c r="FB4895" s="55" t="s">
        <v>1361</v>
      </c>
      <c r="FC4895" s="55" t="s">
        <v>1249</v>
      </c>
      <c r="FD4895" s="55">
        <v>6</v>
      </c>
      <c r="FF4895" s="55">
        <v>4888</v>
      </c>
      <c r="FG4895" s="55" t="s">
        <v>1359</v>
      </c>
      <c r="FH4895" s="55" t="s">
        <v>1268</v>
      </c>
      <c r="FI4895" s="55">
        <v>2</v>
      </c>
      <c r="FJ4895" s="55">
        <v>50000</v>
      </c>
      <c r="FK4895" s="55" t="s">
        <v>1249</v>
      </c>
      <c r="FL4895" s="55">
        <v>0.3</v>
      </c>
    </row>
    <row r="4896" ht="14.25" customHeight="1" outlineLevel="1" spans="152:168">
      <c r="EV4896" s="55">
        <v>4889</v>
      </c>
      <c r="EW4896" s="55" t="s">
        <v>1232</v>
      </c>
      <c r="EX4896" s="55" t="s">
        <v>1995</v>
      </c>
      <c r="EY4896" s="55">
        <v>2</v>
      </c>
      <c r="EZ4896" s="55">
        <v>0</v>
      </c>
      <c r="FA4896" s="55">
        <v>1994</v>
      </c>
      <c r="FB4896" s="55" t="s">
        <v>1361</v>
      </c>
      <c r="FC4896" s="55" t="s">
        <v>1258</v>
      </c>
      <c r="FD4896" s="55">
        <v>2.5</v>
      </c>
      <c r="FF4896" s="55">
        <v>4889</v>
      </c>
      <c r="FG4896" s="55" t="s">
        <v>1359</v>
      </c>
      <c r="FH4896" s="55" t="s">
        <v>1268</v>
      </c>
      <c r="FI4896" s="55">
        <v>2</v>
      </c>
      <c r="FJ4896" s="55">
        <v>80000</v>
      </c>
      <c r="FK4896" s="55" t="s">
        <v>1249</v>
      </c>
      <c r="FL4896" s="55">
        <v>0.3</v>
      </c>
    </row>
    <row r="4897" ht="14.25" customHeight="1" outlineLevel="1" spans="152:168">
      <c r="EV4897" s="55">
        <v>4890</v>
      </c>
      <c r="EW4897" s="55" t="s">
        <v>1232</v>
      </c>
      <c r="EX4897" s="55" t="s">
        <v>1995</v>
      </c>
      <c r="EY4897" s="55">
        <v>2</v>
      </c>
      <c r="EZ4897" s="55">
        <v>1995</v>
      </c>
      <c r="FA4897" s="55">
        <v>2999</v>
      </c>
      <c r="FB4897" s="55" t="s">
        <v>1361</v>
      </c>
      <c r="FC4897" s="55" t="s">
        <v>1258</v>
      </c>
      <c r="FD4897" s="55">
        <v>2.75</v>
      </c>
      <c r="FF4897" s="55">
        <v>4890</v>
      </c>
      <c r="FG4897" s="55" t="s">
        <v>1359</v>
      </c>
      <c r="FH4897" s="55" t="s">
        <v>1268</v>
      </c>
      <c r="FI4897" s="55">
        <v>2</v>
      </c>
      <c r="FJ4897" s="55">
        <v>130000</v>
      </c>
      <c r="FK4897" s="55" t="s">
        <v>1249</v>
      </c>
      <c r="FL4897" s="55">
        <v>0.3</v>
      </c>
    </row>
    <row r="4898" ht="14.25" customHeight="1" outlineLevel="1" spans="152:168">
      <c r="EV4898" s="55">
        <v>4891</v>
      </c>
      <c r="EW4898" s="55" t="s">
        <v>1232</v>
      </c>
      <c r="EX4898" s="55" t="s">
        <v>1995</v>
      </c>
      <c r="EY4898" s="55">
        <v>3</v>
      </c>
      <c r="EZ4898" s="55">
        <v>0</v>
      </c>
      <c r="FA4898" s="55">
        <v>1994</v>
      </c>
      <c r="FB4898" s="55" t="s">
        <v>1361</v>
      </c>
      <c r="FC4898" s="55" t="s">
        <v>1258</v>
      </c>
      <c r="FD4898" s="55">
        <v>2.75</v>
      </c>
      <c r="FF4898" s="55">
        <v>4891</v>
      </c>
      <c r="FG4898" s="55" t="s">
        <v>1359</v>
      </c>
      <c r="FH4898" s="55" t="s">
        <v>1268</v>
      </c>
      <c r="FI4898" s="55">
        <v>2</v>
      </c>
      <c r="FJ4898" s="55">
        <v>260000</v>
      </c>
      <c r="FK4898" s="55" t="s">
        <v>1249</v>
      </c>
      <c r="FL4898" s="55">
        <v>0.3</v>
      </c>
    </row>
    <row r="4899" ht="14.25" customHeight="1" outlineLevel="1" spans="152:168">
      <c r="EV4899" s="55">
        <v>4892</v>
      </c>
      <c r="EW4899" s="55" t="s">
        <v>1232</v>
      </c>
      <c r="EX4899" s="55" t="s">
        <v>1995</v>
      </c>
      <c r="EY4899" s="55">
        <v>3</v>
      </c>
      <c r="EZ4899" s="55">
        <v>1995</v>
      </c>
      <c r="FA4899" s="55">
        <v>2999</v>
      </c>
      <c r="FB4899" s="55" t="s">
        <v>1361</v>
      </c>
      <c r="FC4899" s="55" t="s">
        <v>1258</v>
      </c>
      <c r="FD4899" s="55">
        <v>2.75</v>
      </c>
      <c r="FF4899" s="55">
        <v>4892</v>
      </c>
      <c r="FG4899" s="55" t="s">
        <v>1359</v>
      </c>
      <c r="FH4899" s="55" t="s">
        <v>1268</v>
      </c>
      <c r="FI4899" s="55">
        <v>2</v>
      </c>
      <c r="FJ4899" s="55">
        <v>400000</v>
      </c>
      <c r="FK4899" s="55" t="s">
        <v>1249</v>
      </c>
      <c r="FL4899" s="55">
        <v>0.3</v>
      </c>
    </row>
    <row r="4900" ht="14.25" customHeight="1" outlineLevel="1" spans="152:168">
      <c r="EV4900" s="55">
        <v>4893</v>
      </c>
      <c r="EW4900" s="55" t="s">
        <v>1232</v>
      </c>
      <c r="EX4900" s="55" t="s">
        <v>1995</v>
      </c>
      <c r="EY4900" s="55">
        <v>4</v>
      </c>
      <c r="EZ4900" s="55">
        <v>0</v>
      </c>
      <c r="FA4900" s="55">
        <v>1994</v>
      </c>
      <c r="FB4900" s="55" t="s">
        <v>1361</v>
      </c>
      <c r="FC4900" s="55" t="s">
        <v>1258</v>
      </c>
      <c r="FD4900" s="55">
        <v>2.75</v>
      </c>
      <c r="FF4900" s="55">
        <v>4893</v>
      </c>
      <c r="FG4900" s="55" t="s">
        <v>1359</v>
      </c>
      <c r="FH4900" s="55" t="s">
        <v>1268</v>
      </c>
      <c r="FI4900" s="55">
        <v>2</v>
      </c>
      <c r="FJ4900" s="55">
        <v>530000</v>
      </c>
      <c r="FK4900" s="55" t="s">
        <v>1249</v>
      </c>
      <c r="FL4900" s="55">
        <v>0.3</v>
      </c>
    </row>
    <row r="4901" ht="14.25" customHeight="1" outlineLevel="1" spans="152:168">
      <c r="EV4901" s="55">
        <v>4894</v>
      </c>
      <c r="EW4901" s="55" t="s">
        <v>1232</v>
      </c>
      <c r="EX4901" s="55" t="s">
        <v>1995</v>
      </c>
      <c r="EY4901" s="55">
        <v>4</v>
      </c>
      <c r="EZ4901" s="55">
        <v>1995</v>
      </c>
      <c r="FA4901" s="55">
        <v>2999</v>
      </c>
      <c r="FB4901" s="55" t="s">
        <v>1361</v>
      </c>
      <c r="FC4901" s="55" t="s">
        <v>1258</v>
      </c>
      <c r="FD4901" s="55">
        <v>2.75</v>
      </c>
      <c r="FF4901" s="55">
        <v>4894</v>
      </c>
      <c r="FG4901" s="55" t="s">
        <v>1359</v>
      </c>
      <c r="FH4901" s="55" t="s">
        <v>1268</v>
      </c>
      <c r="FI4901" s="55">
        <v>2</v>
      </c>
      <c r="FJ4901" s="55">
        <v>540000</v>
      </c>
      <c r="FK4901" s="55" t="s">
        <v>1249</v>
      </c>
      <c r="FL4901" s="55">
        <v>0.3</v>
      </c>
    </row>
    <row r="4902" ht="14.25" customHeight="1" outlineLevel="1" spans="152:168">
      <c r="EV4902" s="55">
        <v>4895</v>
      </c>
      <c r="EW4902" s="55" t="s">
        <v>1232</v>
      </c>
      <c r="EX4902" s="55" t="s">
        <v>1995</v>
      </c>
      <c r="EY4902" s="55">
        <v>5</v>
      </c>
      <c r="EZ4902" s="55">
        <v>0</v>
      </c>
      <c r="FA4902" s="55">
        <v>1994</v>
      </c>
      <c r="FB4902" s="55" t="s">
        <v>1361</v>
      </c>
      <c r="FC4902" s="55" t="s">
        <v>1258</v>
      </c>
      <c r="FD4902" s="55">
        <v>2.75</v>
      </c>
      <c r="FF4902" s="55">
        <v>4895</v>
      </c>
      <c r="FG4902" s="55" t="s">
        <v>1359</v>
      </c>
      <c r="FH4902" s="55" t="s">
        <v>1885</v>
      </c>
      <c r="FI4902" s="55">
        <v>1</v>
      </c>
      <c r="FJ4902" s="55">
        <v>0</v>
      </c>
      <c r="FK4902" s="55" t="s">
        <v>1249</v>
      </c>
      <c r="FL4902" s="55">
        <v>0.3</v>
      </c>
    </row>
    <row r="4903" ht="14.25" customHeight="1" outlineLevel="1" spans="152:168">
      <c r="EV4903" s="55">
        <v>4896</v>
      </c>
      <c r="EW4903" s="55" t="s">
        <v>1232</v>
      </c>
      <c r="EX4903" s="55" t="s">
        <v>1995</v>
      </c>
      <c r="EY4903" s="55">
        <v>5</v>
      </c>
      <c r="EZ4903" s="55">
        <v>1995</v>
      </c>
      <c r="FA4903" s="55">
        <v>2999</v>
      </c>
      <c r="FB4903" s="55" t="s">
        <v>1361</v>
      </c>
      <c r="FC4903" s="55" t="s">
        <v>1258</v>
      </c>
      <c r="FD4903" s="55">
        <v>2.75</v>
      </c>
      <c r="FF4903" s="55">
        <v>4896</v>
      </c>
      <c r="FG4903" s="55" t="s">
        <v>1359</v>
      </c>
      <c r="FH4903" s="55" t="s">
        <v>1885</v>
      </c>
      <c r="FI4903" s="55">
        <v>1</v>
      </c>
      <c r="FJ4903" s="55">
        <v>1000</v>
      </c>
      <c r="FK4903" s="55" t="s">
        <v>1249</v>
      </c>
      <c r="FL4903" s="55">
        <v>0.3</v>
      </c>
    </row>
    <row r="4904" ht="14.25" customHeight="1" outlineLevel="1" spans="152:168">
      <c r="EV4904" s="55">
        <v>4897</v>
      </c>
      <c r="EW4904" s="55" t="s">
        <v>1232</v>
      </c>
      <c r="EX4904" s="55" t="s">
        <v>1738</v>
      </c>
      <c r="EY4904" s="55">
        <v>1</v>
      </c>
      <c r="EZ4904" s="55">
        <v>0</v>
      </c>
      <c r="FA4904" s="55">
        <v>1994</v>
      </c>
      <c r="FB4904" s="55" t="s">
        <v>1361</v>
      </c>
      <c r="FC4904" s="55" t="s">
        <v>1258</v>
      </c>
      <c r="FD4904" s="55">
        <v>5.5</v>
      </c>
      <c r="FF4904" s="55">
        <v>4897</v>
      </c>
      <c r="FG4904" s="55" t="s">
        <v>1359</v>
      </c>
      <c r="FH4904" s="55" t="s">
        <v>1885</v>
      </c>
      <c r="FI4904" s="55">
        <v>1</v>
      </c>
      <c r="FJ4904" s="55">
        <v>2500</v>
      </c>
      <c r="FK4904" s="55" t="s">
        <v>1249</v>
      </c>
      <c r="FL4904" s="55">
        <v>0.3</v>
      </c>
    </row>
    <row r="4905" ht="14.25" customHeight="1" outlineLevel="1" spans="152:168">
      <c r="EV4905" s="55">
        <v>4898</v>
      </c>
      <c r="EW4905" s="55" t="s">
        <v>1232</v>
      </c>
      <c r="EX4905" s="55" t="s">
        <v>1738</v>
      </c>
      <c r="EY4905" s="55">
        <v>1</v>
      </c>
      <c r="EZ4905" s="55">
        <v>1995</v>
      </c>
      <c r="FA4905" s="55">
        <v>2999</v>
      </c>
      <c r="FB4905" s="55" t="s">
        <v>1361</v>
      </c>
      <c r="FC4905" s="55" t="s">
        <v>1258</v>
      </c>
      <c r="FD4905" s="55">
        <v>6</v>
      </c>
      <c r="FF4905" s="55">
        <v>4898</v>
      </c>
      <c r="FG4905" s="55" t="s">
        <v>1359</v>
      </c>
      <c r="FH4905" s="55" t="s">
        <v>1885</v>
      </c>
      <c r="FI4905" s="55">
        <v>1</v>
      </c>
      <c r="FJ4905" s="55">
        <v>5000</v>
      </c>
      <c r="FK4905" s="55" t="s">
        <v>1249</v>
      </c>
      <c r="FL4905" s="55">
        <v>0.3</v>
      </c>
    </row>
    <row r="4906" ht="14.25" customHeight="1" outlineLevel="1" spans="152:168">
      <c r="EV4906" s="55">
        <v>4899</v>
      </c>
      <c r="EW4906" s="55" t="s">
        <v>1232</v>
      </c>
      <c r="EX4906" s="55" t="s">
        <v>1738</v>
      </c>
      <c r="EY4906" s="55">
        <v>2</v>
      </c>
      <c r="EZ4906" s="55">
        <v>0</v>
      </c>
      <c r="FA4906" s="55">
        <v>1994</v>
      </c>
      <c r="FB4906" s="55" t="s">
        <v>1361</v>
      </c>
      <c r="FC4906" s="55" t="s">
        <v>1258</v>
      </c>
      <c r="FD4906" s="55">
        <v>5.5</v>
      </c>
      <c r="FF4906" s="55">
        <v>4899</v>
      </c>
      <c r="FG4906" s="55" t="s">
        <v>1359</v>
      </c>
      <c r="FH4906" s="55" t="s">
        <v>1885</v>
      </c>
      <c r="FI4906" s="55">
        <v>1</v>
      </c>
      <c r="FJ4906" s="55">
        <v>10000</v>
      </c>
      <c r="FK4906" s="55" t="s">
        <v>1249</v>
      </c>
      <c r="FL4906" s="55">
        <v>0.3</v>
      </c>
    </row>
    <row r="4907" ht="14.25" customHeight="1" outlineLevel="1" spans="152:168">
      <c r="EV4907" s="55">
        <v>4900</v>
      </c>
      <c r="EW4907" s="55" t="s">
        <v>1232</v>
      </c>
      <c r="EX4907" s="55" t="s">
        <v>1738</v>
      </c>
      <c r="EY4907" s="55">
        <v>2</v>
      </c>
      <c r="EZ4907" s="55">
        <v>1995</v>
      </c>
      <c r="FA4907" s="55">
        <v>2999</v>
      </c>
      <c r="FB4907" s="55" t="s">
        <v>1361</v>
      </c>
      <c r="FC4907" s="55" t="s">
        <v>1258</v>
      </c>
      <c r="FD4907" s="55">
        <v>6</v>
      </c>
      <c r="FF4907" s="55">
        <v>4900</v>
      </c>
      <c r="FG4907" s="55" t="s">
        <v>1359</v>
      </c>
      <c r="FH4907" s="55" t="s">
        <v>1885</v>
      </c>
      <c r="FI4907" s="55">
        <v>1</v>
      </c>
      <c r="FJ4907" s="55">
        <v>25000</v>
      </c>
      <c r="FK4907" s="55" t="s">
        <v>1249</v>
      </c>
      <c r="FL4907" s="55">
        <v>0.3</v>
      </c>
    </row>
    <row r="4908" ht="14.25" customHeight="1" outlineLevel="1" spans="152:168">
      <c r="EV4908" s="55">
        <v>4901</v>
      </c>
      <c r="EW4908" s="55" t="s">
        <v>1232</v>
      </c>
      <c r="EX4908" s="55" t="s">
        <v>1738</v>
      </c>
      <c r="EY4908" s="55">
        <v>3</v>
      </c>
      <c r="EZ4908" s="55">
        <v>0</v>
      </c>
      <c r="FA4908" s="55">
        <v>1994</v>
      </c>
      <c r="FB4908" s="55" t="s">
        <v>1262</v>
      </c>
      <c r="FC4908" s="55" t="s">
        <v>1258</v>
      </c>
      <c r="FD4908" s="55">
        <v>0</v>
      </c>
      <c r="FF4908" s="55">
        <v>4901</v>
      </c>
      <c r="FG4908" s="55" t="s">
        <v>1359</v>
      </c>
      <c r="FH4908" s="55" t="s">
        <v>1885</v>
      </c>
      <c r="FI4908" s="55">
        <v>1</v>
      </c>
      <c r="FJ4908" s="55">
        <v>50000</v>
      </c>
      <c r="FK4908" s="55" t="s">
        <v>1249</v>
      </c>
      <c r="FL4908" s="55">
        <v>0.3</v>
      </c>
    </row>
    <row r="4909" ht="14.25" customHeight="1" outlineLevel="1" spans="152:168">
      <c r="EV4909" s="55">
        <v>4902</v>
      </c>
      <c r="EW4909" s="55" t="s">
        <v>1232</v>
      </c>
      <c r="EX4909" s="55" t="s">
        <v>1738</v>
      </c>
      <c r="EY4909" s="55">
        <v>3</v>
      </c>
      <c r="EZ4909" s="55">
        <v>1995</v>
      </c>
      <c r="FA4909" s="55">
        <v>2999</v>
      </c>
      <c r="FB4909" s="55" t="s">
        <v>1262</v>
      </c>
      <c r="FC4909" s="55" t="s">
        <v>1258</v>
      </c>
      <c r="FD4909" s="55">
        <v>0</v>
      </c>
      <c r="FF4909" s="55">
        <v>4902</v>
      </c>
      <c r="FG4909" s="55" t="s">
        <v>1359</v>
      </c>
      <c r="FH4909" s="55" t="s">
        <v>1885</v>
      </c>
      <c r="FI4909" s="55">
        <v>1</v>
      </c>
      <c r="FJ4909" s="55">
        <v>80000</v>
      </c>
      <c r="FK4909" s="55" t="s">
        <v>1249</v>
      </c>
      <c r="FL4909" s="55">
        <v>0.3</v>
      </c>
    </row>
    <row r="4910" ht="14.25" customHeight="1" outlineLevel="1" spans="152:168">
      <c r="EV4910" s="55">
        <v>4903</v>
      </c>
      <c r="EW4910" s="55" t="s">
        <v>1232</v>
      </c>
      <c r="EX4910" s="55" t="s">
        <v>1738</v>
      </c>
      <c r="EY4910" s="55">
        <v>4</v>
      </c>
      <c r="EZ4910" s="55">
        <v>0</v>
      </c>
      <c r="FA4910" s="55">
        <v>1994</v>
      </c>
      <c r="FB4910" s="55" t="s">
        <v>1361</v>
      </c>
      <c r="FC4910" s="55" t="s">
        <v>1258</v>
      </c>
      <c r="FD4910" s="55">
        <v>5.5</v>
      </c>
      <c r="FF4910" s="55">
        <v>4903</v>
      </c>
      <c r="FG4910" s="55" t="s">
        <v>1359</v>
      </c>
      <c r="FH4910" s="55" t="s">
        <v>1885</v>
      </c>
      <c r="FI4910" s="55">
        <v>1</v>
      </c>
      <c r="FJ4910" s="55">
        <v>130000</v>
      </c>
      <c r="FK4910" s="55" t="s">
        <v>1249</v>
      </c>
      <c r="FL4910" s="55">
        <v>0.3</v>
      </c>
    </row>
    <row r="4911" ht="14.25" customHeight="1" outlineLevel="1" spans="152:168">
      <c r="EV4911" s="55">
        <v>4904</v>
      </c>
      <c r="EW4911" s="55" t="s">
        <v>1232</v>
      </c>
      <c r="EX4911" s="55" t="s">
        <v>1738</v>
      </c>
      <c r="EY4911" s="55">
        <v>4</v>
      </c>
      <c r="EZ4911" s="55">
        <v>1995</v>
      </c>
      <c r="FA4911" s="55">
        <v>2999</v>
      </c>
      <c r="FB4911" s="55" t="s">
        <v>1361</v>
      </c>
      <c r="FC4911" s="55" t="s">
        <v>1258</v>
      </c>
      <c r="FD4911" s="55">
        <v>6</v>
      </c>
      <c r="FF4911" s="55">
        <v>4904</v>
      </c>
      <c r="FG4911" s="55" t="s">
        <v>1359</v>
      </c>
      <c r="FH4911" s="55" t="s">
        <v>1885</v>
      </c>
      <c r="FI4911" s="55">
        <v>1</v>
      </c>
      <c r="FJ4911" s="55">
        <v>260000</v>
      </c>
      <c r="FK4911" s="55" t="s">
        <v>1249</v>
      </c>
      <c r="FL4911" s="55">
        <v>0.3</v>
      </c>
    </row>
    <row r="4912" ht="14.25" customHeight="1" outlineLevel="1" spans="152:168">
      <c r="EV4912" s="55">
        <v>4905</v>
      </c>
      <c r="EW4912" s="55" t="s">
        <v>1232</v>
      </c>
      <c r="EX4912" s="55" t="s">
        <v>1263</v>
      </c>
      <c r="EY4912" s="55">
        <v>3</v>
      </c>
      <c r="EZ4912" s="55">
        <v>0</v>
      </c>
      <c r="FA4912" s="55">
        <v>1994</v>
      </c>
      <c r="FB4912" s="55" t="s">
        <v>1361</v>
      </c>
      <c r="FC4912" s="55" t="s">
        <v>1258</v>
      </c>
      <c r="FD4912" s="55">
        <v>5.25</v>
      </c>
      <c r="FF4912" s="55">
        <v>4905</v>
      </c>
      <c r="FG4912" s="55" t="s">
        <v>1359</v>
      </c>
      <c r="FH4912" s="55" t="s">
        <v>1885</v>
      </c>
      <c r="FI4912" s="55">
        <v>1</v>
      </c>
      <c r="FJ4912" s="55">
        <v>400000</v>
      </c>
      <c r="FK4912" s="55" t="s">
        <v>1249</v>
      </c>
      <c r="FL4912" s="55">
        <v>0.3</v>
      </c>
    </row>
    <row r="4913" ht="14.25" customHeight="1" outlineLevel="1" spans="152:168">
      <c r="EV4913" s="55">
        <v>4906</v>
      </c>
      <c r="EW4913" s="55" t="s">
        <v>1232</v>
      </c>
      <c r="EX4913" s="55" t="s">
        <v>1263</v>
      </c>
      <c r="EY4913" s="55">
        <v>3</v>
      </c>
      <c r="EZ4913" s="55">
        <v>1995</v>
      </c>
      <c r="FA4913" s="55">
        <v>2999</v>
      </c>
      <c r="FB4913" s="55" t="s">
        <v>1361</v>
      </c>
      <c r="FC4913" s="55" t="s">
        <v>1258</v>
      </c>
      <c r="FD4913" s="55">
        <v>6</v>
      </c>
      <c r="FF4913" s="55">
        <v>4906</v>
      </c>
      <c r="FG4913" s="55" t="s">
        <v>1359</v>
      </c>
      <c r="FH4913" s="55" t="s">
        <v>1885</v>
      </c>
      <c r="FI4913" s="55">
        <v>1</v>
      </c>
      <c r="FJ4913" s="55">
        <v>530000</v>
      </c>
      <c r="FK4913" s="55" t="s">
        <v>1249</v>
      </c>
      <c r="FL4913" s="55">
        <v>0.3</v>
      </c>
    </row>
    <row r="4914" ht="14.25" customHeight="1" outlineLevel="1" spans="152:168">
      <c r="EV4914" s="55">
        <v>4907</v>
      </c>
      <c r="EW4914" s="55" t="s">
        <v>1566</v>
      </c>
      <c r="EX4914" s="55" t="s">
        <v>1995</v>
      </c>
      <c r="EY4914" s="55">
        <v>2</v>
      </c>
      <c r="EZ4914" s="55">
        <v>0</v>
      </c>
      <c r="FA4914" s="55">
        <v>1994</v>
      </c>
      <c r="FB4914" s="55" t="s">
        <v>1361</v>
      </c>
      <c r="FC4914" s="55" t="s">
        <v>1258</v>
      </c>
      <c r="FD4914" s="55">
        <v>2.5</v>
      </c>
      <c r="FF4914" s="55">
        <v>4907</v>
      </c>
      <c r="FG4914" s="55" t="s">
        <v>1359</v>
      </c>
      <c r="FH4914" s="55" t="s">
        <v>1885</v>
      </c>
      <c r="FI4914" s="55">
        <v>1</v>
      </c>
      <c r="FJ4914" s="55">
        <v>540000</v>
      </c>
      <c r="FK4914" s="55" t="s">
        <v>1249</v>
      </c>
      <c r="FL4914" s="55">
        <v>0.3</v>
      </c>
    </row>
    <row r="4915" ht="14.25" customHeight="1" outlineLevel="1" spans="152:168">
      <c r="EV4915" s="55">
        <v>4908</v>
      </c>
      <c r="EW4915" s="55" t="s">
        <v>1566</v>
      </c>
      <c r="EX4915" s="55" t="s">
        <v>1995</v>
      </c>
      <c r="EY4915" s="55">
        <v>2</v>
      </c>
      <c r="EZ4915" s="55">
        <v>1995</v>
      </c>
      <c r="FA4915" s="55">
        <v>2999</v>
      </c>
      <c r="FB4915" s="55" t="s">
        <v>1361</v>
      </c>
      <c r="FC4915" s="55" t="s">
        <v>1258</v>
      </c>
      <c r="FD4915" s="55">
        <v>2.75</v>
      </c>
      <c r="FF4915" s="55">
        <v>4908</v>
      </c>
      <c r="FG4915" s="55" t="s">
        <v>1359</v>
      </c>
      <c r="FH4915" s="55" t="s">
        <v>1938</v>
      </c>
      <c r="FI4915" s="55">
        <v>1</v>
      </c>
      <c r="FJ4915" s="55">
        <v>0</v>
      </c>
      <c r="FK4915" s="55" t="s">
        <v>1249</v>
      </c>
      <c r="FL4915" s="55">
        <v>0.3</v>
      </c>
    </row>
    <row r="4916" ht="14.25" customHeight="1" outlineLevel="1" spans="152:168">
      <c r="EV4916" s="55">
        <v>4909</v>
      </c>
      <c r="EW4916" s="55" t="s">
        <v>1566</v>
      </c>
      <c r="EX4916" s="55" t="s">
        <v>1995</v>
      </c>
      <c r="EY4916" s="55">
        <v>3</v>
      </c>
      <c r="EZ4916" s="55">
        <v>0</v>
      </c>
      <c r="FA4916" s="55">
        <v>1994</v>
      </c>
      <c r="FB4916" s="55" t="s">
        <v>1361</v>
      </c>
      <c r="FC4916" s="55" t="s">
        <v>1258</v>
      </c>
      <c r="FD4916" s="55">
        <v>2.75</v>
      </c>
      <c r="FF4916" s="55">
        <v>4909</v>
      </c>
      <c r="FG4916" s="55" t="s">
        <v>1359</v>
      </c>
      <c r="FH4916" s="55" t="s">
        <v>1938</v>
      </c>
      <c r="FI4916" s="55">
        <v>1</v>
      </c>
      <c r="FJ4916" s="55">
        <v>1000</v>
      </c>
      <c r="FK4916" s="55" t="s">
        <v>1249</v>
      </c>
      <c r="FL4916" s="55">
        <v>0.3</v>
      </c>
    </row>
    <row r="4917" ht="14.25" customHeight="1" outlineLevel="1" spans="152:168">
      <c r="EV4917" s="55">
        <v>4910</v>
      </c>
      <c r="EW4917" s="55" t="s">
        <v>1566</v>
      </c>
      <c r="EX4917" s="55" t="s">
        <v>1995</v>
      </c>
      <c r="EY4917" s="55">
        <v>3</v>
      </c>
      <c r="EZ4917" s="55">
        <v>1995</v>
      </c>
      <c r="FA4917" s="55">
        <v>2999</v>
      </c>
      <c r="FB4917" s="55" t="s">
        <v>1361</v>
      </c>
      <c r="FC4917" s="55" t="s">
        <v>1258</v>
      </c>
      <c r="FD4917" s="55">
        <v>2.75</v>
      </c>
      <c r="FF4917" s="55">
        <v>4910</v>
      </c>
      <c r="FG4917" s="55" t="s">
        <v>1359</v>
      </c>
      <c r="FH4917" s="55" t="s">
        <v>1938</v>
      </c>
      <c r="FI4917" s="55">
        <v>1</v>
      </c>
      <c r="FJ4917" s="55">
        <v>2500</v>
      </c>
      <c r="FK4917" s="55" t="s">
        <v>1249</v>
      </c>
      <c r="FL4917" s="55">
        <v>0.3</v>
      </c>
    </row>
    <row r="4918" ht="14.25" customHeight="1" outlineLevel="1" spans="152:168">
      <c r="EV4918" s="55">
        <v>4911</v>
      </c>
      <c r="EW4918" s="55" t="s">
        <v>1566</v>
      </c>
      <c r="EX4918" s="55" t="s">
        <v>1995</v>
      </c>
      <c r="EY4918" s="55">
        <v>4</v>
      </c>
      <c r="EZ4918" s="55">
        <v>0</v>
      </c>
      <c r="FA4918" s="55">
        <v>1994</v>
      </c>
      <c r="FB4918" s="55" t="s">
        <v>1361</v>
      </c>
      <c r="FC4918" s="55" t="s">
        <v>1258</v>
      </c>
      <c r="FD4918" s="55">
        <v>2.75</v>
      </c>
      <c r="FF4918" s="55">
        <v>4911</v>
      </c>
      <c r="FG4918" s="55" t="s">
        <v>1359</v>
      </c>
      <c r="FH4918" s="55" t="s">
        <v>1938</v>
      </c>
      <c r="FI4918" s="55">
        <v>1</v>
      </c>
      <c r="FJ4918" s="55">
        <v>5000</v>
      </c>
      <c r="FK4918" s="55" t="s">
        <v>1249</v>
      </c>
      <c r="FL4918" s="55">
        <v>0.3</v>
      </c>
    </row>
    <row r="4919" ht="14.25" customHeight="1" outlineLevel="1" spans="152:168">
      <c r="EV4919" s="55">
        <v>4912</v>
      </c>
      <c r="EW4919" s="55" t="s">
        <v>1566</v>
      </c>
      <c r="EX4919" s="55" t="s">
        <v>1995</v>
      </c>
      <c r="EY4919" s="55">
        <v>4</v>
      </c>
      <c r="EZ4919" s="55">
        <v>1995</v>
      </c>
      <c r="FA4919" s="55">
        <v>2999</v>
      </c>
      <c r="FB4919" s="55" t="s">
        <v>1361</v>
      </c>
      <c r="FC4919" s="55" t="s">
        <v>1258</v>
      </c>
      <c r="FD4919" s="55">
        <v>2.75</v>
      </c>
      <c r="FF4919" s="55">
        <v>4912</v>
      </c>
      <c r="FG4919" s="55" t="s">
        <v>1359</v>
      </c>
      <c r="FH4919" s="55" t="s">
        <v>1938</v>
      </c>
      <c r="FI4919" s="55">
        <v>1</v>
      </c>
      <c r="FJ4919" s="55">
        <v>10000</v>
      </c>
      <c r="FK4919" s="55" t="s">
        <v>1249</v>
      </c>
      <c r="FL4919" s="55">
        <v>0.3</v>
      </c>
    </row>
    <row r="4920" ht="14.25" customHeight="1" outlineLevel="1" spans="152:168">
      <c r="EV4920" s="55">
        <v>4913</v>
      </c>
      <c r="EW4920" s="55" t="s">
        <v>1566</v>
      </c>
      <c r="EX4920" s="55" t="s">
        <v>1995</v>
      </c>
      <c r="EY4920" s="55">
        <v>5</v>
      </c>
      <c r="EZ4920" s="55">
        <v>0</v>
      </c>
      <c r="FA4920" s="55">
        <v>1994</v>
      </c>
      <c r="FB4920" s="55" t="s">
        <v>1361</v>
      </c>
      <c r="FC4920" s="55" t="s">
        <v>1258</v>
      </c>
      <c r="FD4920" s="55">
        <v>2.75</v>
      </c>
      <c r="FF4920" s="55">
        <v>4913</v>
      </c>
      <c r="FG4920" s="55" t="s">
        <v>1359</v>
      </c>
      <c r="FH4920" s="55" t="s">
        <v>1938</v>
      </c>
      <c r="FI4920" s="55">
        <v>1</v>
      </c>
      <c r="FJ4920" s="55">
        <v>25000</v>
      </c>
      <c r="FK4920" s="55" t="s">
        <v>1249</v>
      </c>
      <c r="FL4920" s="55">
        <v>0.3</v>
      </c>
    </row>
    <row r="4921" ht="14.25" customHeight="1" outlineLevel="1" spans="152:168">
      <c r="EV4921" s="55">
        <v>4914</v>
      </c>
      <c r="EW4921" s="55" t="s">
        <v>1566</v>
      </c>
      <c r="EX4921" s="55" t="s">
        <v>1995</v>
      </c>
      <c r="EY4921" s="55">
        <v>5</v>
      </c>
      <c r="EZ4921" s="55">
        <v>1995</v>
      </c>
      <c r="FA4921" s="55">
        <v>2999</v>
      </c>
      <c r="FB4921" s="55" t="s">
        <v>1361</v>
      </c>
      <c r="FC4921" s="55" t="s">
        <v>1258</v>
      </c>
      <c r="FD4921" s="55">
        <v>2.75</v>
      </c>
      <c r="FF4921" s="55">
        <v>4914</v>
      </c>
      <c r="FG4921" s="55" t="s">
        <v>1359</v>
      </c>
      <c r="FH4921" s="55" t="s">
        <v>1938</v>
      </c>
      <c r="FI4921" s="55">
        <v>1</v>
      </c>
      <c r="FJ4921" s="55">
        <v>50000</v>
      </c>
      <c r="FK4921" s="55" t="s">
        <v>1249</v>
      </c>
      <c r="FL4921" s="55">
        <v>0.3</v>
      </c>
    </row>
    <row r="4922" ht="14.25" customHeight="1" outlineLevel="1" spans="152:168">
      <c r="EV4922" s="55">
        <v>4915</v>
      </c>
      <c r="EW4922" s="55" t="s">
        <v>1566</v>
      </c>
      <c r="EX4922" s="55" t="s">
        <v>1738</v>
      </c>
      <c r="EY4922" s="55">
        <v>1</v>
      </c>
      <c r="EZ4922" s="55">
        <v>0</v>
      </c>
      <c r="FA4922" s="55">
        <v>1994</v>
      </c>
      <c r="FB4922" s="55" t="s">
        <v>1361</v>
      </c>
      <c r="FC4922" s="55" t="s">
        <v>1258</v>
      </c>
      <c r="FD4922" s="55">
        <v>5.5</v>
      </c>
      <c r="FF4922" s="55">
        <v>4915</v>
      </c>
      <c r="FG4922" s="55" t="s">
        <v>1359</v>
      </c>
      <c r="FH4922" s="55" t="s">
        <v>1938</v>
      </c>
      <c r="FI4922" s="55">
        <v>1</v>
      </c>
      <c r="FJ4922" s="55">
        <v>80000</v>
      </c>
      <c r="FK4922" s="55" t="s">
        <v>1249</v>
      </c>
      <c r="FL4922" s="55">
        <v>0.3</v>
      </c>
    </row>
    <row r="4923" ht="14.25" customHeight="1" outlineLevel="1" spans="152:168">
      <c r="EV4923" s="55">
        <v>4916</v>
      </c>
      <c r="EW4923" s="55" t="s">
        <v>1566</v>
      </c>
      <c r="EX4923" s="55" t="s">
        <v>1738</v>
      </c>
      <c r="EY4923" s="55">
        <v>1</v>
      </c>
      <c r="EZ4923" s="55">
        <v>1995</v>
      </c>
      <c r="FA4923" s="55">
        <v>2999</v>
      </c>
      <c r="FB4923" s="55" t="s">
        <v>1361</v>
      </c>
      <c r="FC4923" s="55" t="s">
        <v>1258</v>
      </c>
      <c r="FD4923" s="55">
        <v>6</v>
      </c>
      <c r="FF4923" s="55">
        <v>4916</v>
      </c>
      <c r="FG4923" s="55" t="s">
        <v>1359</v>
      </c>
      <c r="FH4923" s="55" t="s">
        <v>1938</v>
      </c>
      <c r="FI4923" s="55">
        <v>1</v>
      </c>
      <c r="FJ4923" s="55">
        <v>130000</v>
      </c>
      <c r="FK4923" s="55" t="s">
        <v>1249</v>
      </c>
      <c r="FL4923" s="55">
        <v>0.3</v>
      </c>
    </row>
    <row r="4924" ht="14.25" customHeight="1" outlineLevel="1" spans="152:168">
      <c r="EV4924" s="55">
        <v>4917</v>
      </c>
      <c r="EW4924" s="55" t="s">
        <v>1566</v>
      </c>
      <c r="EX4924" s="55" t="s">
        <v>1738</v>
      </c>
      <c r="EY4924" s="55">
        <v>2</v>
      </c>
      <c r="EZ4924" s="55">
        <v>0</v>
      </c>
      <c r="FA4924" s="55">
        <v>1994</v>
      </c>
      <c r="FB4924" s="55" t="s">
        <v>1361</v>
      </c>
      <c r="FC4924" s="55" t="s">
        <v>1258</v>
      </c>
      <c r="FD4924" s="55">
        <v>5.5</v>
      </c>
      <c r="FF4924" s="55">
        <v>4917</v>
      </c>
      <c r="FG4924" s="55" t="s">
        <v>1359</v>
      </c>
      <c r="FH4924" s="55" t="s">
        <v>1938</v>
      </c>
      <c r="FI4924" s="55">
        <v>1</v>
      </c>
      <c r="FJ4924" s="55">
        <v>260000</v>
      </c>
      <c r="FK4924" s="55" t="s">
        <v>1249</v>
      </c>
      <c r="FL4924" s="55">
        <v>0.3</v>
      </c>
    </row>
    <row r="4925" ht="14.25" customHeight="1" outlineLevel="1" spans="152:168">
      <c r="EV4925" s="55">
        <v>4918</v>
      </c>
      <c r="EW4925" s="55" t="s">
        <v>1566</v>
      </c>
      <c r="EX4925" s="55" t="s">
        <v>1738</v>
      </c>
      <c r="EY4925" s="55">
        <v>2</v>
      </c>
      <c r="EZ4925" s="55">
        <v>1995</v>
      </c>
      <c r="FA4925" s="55">
        <v>2999</v>
      </c>
      <c r="FB4925" s="55" t="s">
        <v>1361</v>
      </c>
      <c r="FC4925" s="55" t="s">
        <v>1258</v>
      </c>
      <c r="FD4925" s="55">
        <v>6</v>
      </c>
      <c r="FF4925" s="55">
        <v>4918</v>
      </c>
      <c r="FG4925" s="55" t="s">
        <v>1359</v>
      </c>
      <c r="FH4925" s="55" t="s">
        <v>1938</v>
      </c>
      <c r="FI4925" s="55">
        <v>1</v>
      </c>
      <c r="FJ4925" s="55">
        <v>400000</v>
      </c>
      <c r="FK4925" s="55" t="s">
        <v>1249</v>
      </c>
      <c r="FL4925" s="55">
        <v>0.3</v>
      </c>
    </row>
    <row r="4926" ht="14.25" customHeight="1" outlineLevel="1" spans="152:168">
      <c r="EV4926" s="55">
        <v>4919</v>
      </c>
      <c r="EW4926" s="55" t="s">
        <v>1566</v>
      </c>
      <c r="EX4926" s="55" t="s">
        <v>1738</v>
      </c>
      <c r="EY4926" s="55">
        <v>3</v>
      </c>
      <c r="EZ4926" s="55">
        <v>0</v>
      </c>
      <c r="FA4926" s="55">
        <v>1994</v>
      </c>
      <c r="FB4926" s="55" t="s">
        <v>1262</v>
      </c>
      <c r="FC4926" s="55" t="s">
        <v>1258</v>
      </c>
      <c r="FD4926" s="55">
        <v>0</v>
      </c>
      <c r="FF4926" s="55">
        <v>4919</v>
      </c>
      <c r="FG4926" s="55" t="s">
        <v>1359</v>
      </c>
      <c r="FH4926" s="55" t="s">
        <v>1938</v>
      </c>
      <c r="FI4926" s="55">
        <v>1</v>
      </c>
      <c r="FJ4926" s="55">
        <v>530000</v>
      </c>
      <c r="FK4926" s="55" t="s">
        <v>1249</v>
      </c>
      <c r="FL4926" s="55">
        <v>0.3</v>
      </c>
    </row>
    <row r="4927" ht="14.25" customHeight="1" outlineLevel="1" spans="152:168">
      <c r="EV4927" s="55">
        <v>4920</v>
      </c>
      <c r="EW4927" s="55" t="s">
        <v>1566</v>
      </c>
      <c r="EX4927" s="55" t="s">
        <v>1738</v>
      </c>
      <c r="EY4927" s="55">
        <v>3</v>
      </c>
      <c r="EZ4927" s="55">
        <v>1995</v>
      </c>
      <c r="FA4927" s="55">
        <v>2999</v>
      </c>
      <c r="FB4927" s="55" t="s">
        <v>1262</v>
      </c>
      <c r="FC4927" s="55" t="s">
        <v>1258</v>
      </c>
      <c r="FD4927" s="55">
        <v>0</v>
      </c>
      <c r="FF4927" s="55">
        <v>4920</v>
      </c>
      <c r="FG4927" s="55" t="s">
        <v>1359</v>
      </c>
      <c r="FH4927" s="55" t="s">
        <v>1938</v>
      </c>
      <c r="FI4927" s="55">
        <v>1</v>
      </c>
      <c r="FJ4927" s="55">
        <v>540000</v>
      </c>
      <c r="FK4927" s="55" t="s">
        <v>1249</v>
      </c>
      <c r="FL4927" s="55">
        <v>0.3</v>
      </c>
    </row>
    <row r="4928" ht="14.25" customHeight="1" outlineLevel="1" spans="152:168">
      <c r="EV4928" s="55">
        <v>4921</v>
      </c>
      <c r="EW4928" s="55" t="s">
        <v>1566</v>
      </c>
      <c r="EX4928" s="55" t="s">
        <v>1738</v>
      </c>
      <c r="EY4928" s="55">
        <v>4</v>
      </c>
      <c r="EZ4928" s="55">
        <v>0</v>
      </c>
      <c r="FA4928" s="55">
        <v>1994</v>
      </c>
      <c r="FB4928" s="55" t="s">
        <v>1361</v>
      </c>
      <c r="FC4928" s="55" t="s">
        <v>1258</v>
      </c>
      <c r="FD4928" s="55">
        <v>5.5</v>
      </c>
      <c r="FF4928" s="55">
        <v>4921</v>
      </c>
      <c r="FG4928" s="55" t="s">
        <v>1359</v>
      </c>
      <c r="FH4928" s="55" t="s">
        <v>1938</v>
      </c>
      <c r="FI4928" s="55">
        <v>2</v>
      </c>
      <c r="FJ4928" s="55">
        <v>0</v>
      </c>
      <c r="FK4928" s="55" t="s">
        <v>1249</v>
      </c>
      <c r="FL4928" s="55">
        <v>0.3</v>
      </c>
    </row>
    <row r="4929" ht="14.25" customHeight="1" outlineLevel="1" spans="152:168">
      <c r="EV4929" s="55">
        <v>4922</v>
      </c>
      <c r="EW4929" s="55" t="s">
        <v>1566</v>
      </c>
      <c r="EX4929" s="55" t="s">
        <v>1738</v>
      </c>
      <c r="EY4929" s="55">
        <v>4</v>
      </c>
      <c r="EZ4929" s="55">
        <v>1995</v>
      </c>
      <c r="FA4929" s="55">
        <v>2999</v>
      </c>
      <c r="FB4929" s="55" t="s">
        <v>1361</v>
      </c>
      <c r="FC4929" s="55" t="s">
        <v>1258</v>
      </c>
      <c r="FD4929" s="55">
        <v>6</v>
      </c>
      <c r="FF4929" s="55">
        <v>4922</v>
      </c>
      <c r="FG4929" s="55" t="s">
        <v>1359</v>
      </c>
      <c r="FH4929" s="55" t="s">
        <v>1938</v>
      </c>
      <c r="FI4929" s="55">
        <v>2</v>
      </c>
      <c r="FJ4929" s="55">
        <v>1000</v>
      </c>
      <c r="FK4929" s="55" t="s">
        <v>1249</v>
      </c>
      <c r="FL4929" s="55">
        <v>0.3</v>
      </c>
    </row>
    <row r="4930" ht="14.25" customHeight="1" outlineLevel="1" spans="152:168">
      <c r="EV4930" s="55">
        <v>4923</v>
      </c>
      <c r="EW4930" s="55" t="s">
        <v>1566</v>
      </c>
      <c r="EX4930" s="55" t="s">
        <v>1263</v>
      </c>
      <c r="EY4930" s="55">
        <v>3</v>
      </c>
      <c r="EZ4930" s="55">
        <v>0</v>
      </c>
      <c r="FA4930" s="55">
        <v>1994</v>
      </c>
      <c r="FB4930" s="55" t="s">
        <v>1361</v>
      </c>
      <c r="FC4930" s="55" t="s">
        <v>1258</v>
      </c>
      <c r="FD4930" s="55">
        <v>5.25</v>
      </c>
      <c r="FF4930" s="55">
        <v>4923</v>
      </c>
      <c r="FG4930" s="55" t="s">
        <v>1359</v>
      </c>
      <c r="FH4930" s="55" t="s">
        <v>1938</v>
      </c>
      <c r="FI4930" s="55">
        <v>2</v>
      </c>
      <c r="FJ4930" s="55">
        <v>2500</v>
      </c>
      <c r="FK4930" s="55" t="s">
        <v>1249</v>
      </c>
      <c r="FL4930" s="55">
        <v>0.3</v>
      </c>
    </row>
    <row r="4931" ht="14.25" customHeight="1" outlineLevel="1" spans="152:168">
      <c r="EV4931" s="55">
        <v>4924</v>
      </c>
      <c r="EW4931" s="55" t="s">
        <v>1566</v>
      </c>
      <c r="EX4931" s="55" t="s">
        <v>1263</v>
      </c>
      <c r="EY4931" s="55">
        <v>3</v>
      </c>
      <c r="EZ4931" s="55">
        <v>1995</v>
      </c>
      <c r="FA4931" s="55">
        <v>2999</v>
      </c>
      <c r="FB4931" s="55" t="s">
        <v>1361</v>
      </c>
      <c r="FC4931" s="55" t="s">
        <v>1258</v>
      </c>
      <c r="FD4931" s="55">
        <v>6</v>
      </c>
      <c r="FF4931" s="55">
        <v>4924</v>
      </c>
      <c r="FG4931" s="55" t="s">
        <v>1359</v>
      </c>
      <c r="FH4931" s="55" t="s">
        <v>1938</v>
      </c>
      <c r="FI4931" s="55">
        <v>2</v>
      </c>
      <c r="FJ4931" s="55">
        <v>5000</v>
      </c>
      <c r="FK4931" s="55" t="s">
        <v>1249</v>
      </c>
      <c r="FL4931" s="55">
        <v>0.3</v>
      </c>
    </row>
    <row r="4932" ht="14.25" customHeight="1" outlineLevel="1" spans="152:168">
      <c r="EV4932" s="55">
        <v>4925</v>
      </c>
      <c r="EW4932" s="55" t="s">
        <v>1678</v>
      </c>
      <c r="EX4932" s="55" t="s">
        <v>1995</v>
      </c>
      <c r="EY4932" s="55">
        <v>2</v>
      </c>
      <c r="EZ4932" s="55">
        <v>0</v>
      </c>
      <c r="FA4932" s="55">
        <v>1994</v>
      </c>
      <c r="FB4932" s="55" t="s">
        <v>1361</v>
      </c>
      <c r="FC4932" s="55" t="s">
        <v>1258</v>
      </c>
      <c r="FD4932" s="55">
        <v>2.5</v>
      </c>
      <c r="FF4932" s="55">
        <v>4925</v>
      </c>
      <c r="FG4932" s="55" t="s">
        <v>1359</v>
      </c>
      <c r="FH4932" s="55" t="s">
        <v>1938</v>
      </c>
      <c r="FI4932" s="55">
        <v>2</v>
      </c>
      <c r="FJ4932" s="55">
        <v>10000</v>
      </c>
      <c r="FK4932" s="55" t="s">
        <v>1249</v>
      </c>
      <c r="FL4932" s="55">
        <v>0.3</v>
      </c>
    </row>
    <row r="4933" ht="14.25" customHeight="1" outlineLevel="1" spans="152:168">
      <c r="EV4933" s="55">
        <v>4926</v>
      </c>
      <c r="EW4933" s="55" t="s">
        <v>1678</v>
      </c>
      <c r="EX4933" s="55" t="s">
        <v>1995</v>
      </c>
      <c r="EY4933" s="55">
        <v>2</v>
      </c>
      <c r="EZ4933" s="55">
        <v>1995</v>
      </c>
      <c r="FA4933" s="55">
        <v>2999</v>
      </c>
      <c r="FB4933" s="55" t="s">
        <v>1361</v>
      </c>
      <c r="FC4933" s="55" t="s">
        <v>1258</v>
      </c>
      <c r="FD4933" s="55">
        <v>2.75</v>
      </c>
      <c r="FF4933" s="55">
        <v>4926</v>
      </c>
      <c r="FG4933" s="55" t="s">
        <v>1359</v>
      </c>
      <c r="FH4933" s="55" t="s">
        <v>1938</v>
      </c>
      <c r="FI4933" s="55">
        <v>2</v>
      </c>
      <c r="FJ4933" s="55">
        <v>25000</v>
      </c>
      <c r="FK4933" s="55" t="s">
        <v>1249</v>
      </c>
      <c r="FL4933" s="55">
        <v>0.3</v>
      </c>
    </row>
    <row r="4934" ht="14.25" customHeight="1" outlineLevel="1" spans="152:168">
      <c r="EV4934" s="55">
        <v>4927</v>
      </c>
      <c r="EW4934" s="55" t="s">
        <v>1678</v>
      </c>
      <c r="EX4934" s="55" t="s">
        <v>1995</v>
      </c>
      <c r="EY4934" s="55">
        <v>3</v>
      </c>
      <c r="EZ4934" s="55">
        <v>0</v>
      </c>
      <c r="FA4934" s="55">
        <v>1994</v>
      </c>
      <c r="FB4934" s="55" t="s">
        <v>1361</v>
      </c>
      <c r="FC4934" s="55" t="s">
        <v>1258</v>
      </c>
      <c r="FD4934" s="55">
        <v>2.75</v>
      </c>
      <c r="FF4934" s="55">
        <v>4927</v>
      </c>
      <c r="FG4934" s="55" t="s">
        <v>1359</v>
      </c>
      <c r="FH4934" s="55" t="s">
        <v>1938</v>
      </c>
      <c r="FI4934" s="55">
        <v>2</v>
      </c>
      <c r="FJ4934" s="55">
        <v>50000</v>
      </c>
      <c r="FK4934" s="55" t="s">
        <v>1249</v>
      </c>
      <c r="FL4934" s="55">
        <v>0.3</v>
      </c>
    </row>
    <row r="4935" ht="14.25" customHeight="1" outlineLevel="1" spans="152:168">
      <c r="EV4935" s="55">
        <v>4928</v>
      </c>
      <c r="EW4935" s="55" t="s">
        <v>1678</v>
      </c>
      <c r="EX4935" s="55" t="s">
        <v>1995</v>
      </c>
      <c r="EY4935" s="55">
        <v>3</v>
      </c>
      <c r="EZ4935" s="55">
        <v>1995</v>
      </c>
      <c r="FA4935" s="55">
        <v>2999</v>
      </c>
      <c r="FB4935" s="55" t="s">
        <v>1361</v>
      </c>
      <c r="FC4935" s="55" t="s">
        <v>1258</v>
      </c>
      <c r="FD4935" s="55">
        <v>2.75</v>
      </c>
      <c r="FF4935" s="55">
        <v>4928</v>
      </c>
      <c r="FG4935" s="55" t="s">
        <v>1359</v>
      </c>
      <c r="FH4935" s="55" t="s">
        <v>1938</v>
      </c>
      <c r="FI4935" s="55">
        <v>2</v>
      </c>
      <c r="FJ4935" s="55">
        <v>80000</v>
      </c>
      <c r="FK4935" s="55" t="s">
        <v>1249</v>
      </c>
      <c r="FL4935" s="55">
        <v>0.3</v>
      </c>
    </row>
    <row r="4936" ht="14.25" customHeight="1" outlineLevel="1" spans="152:168">
      <c r="EV4936" s="55">
        <v>4929</v>
      </c>
      <c r="EW4936" s="55" t="s">
        <v>1678</v>
      </c>
      <c r="EX4936" s="55" t="s">
        <v>1995</v>
      </c>
      <c r="EY4936" s="55">
        <v>4</v>
      </c>
      <c r="EZ4936" s="55">
        <v>0</v>
      </c>
      <c r="FA4936" s="55">
        <v>1994</v>
      </c>
      <c r="FB4936" s="55" t="s">
        <v>1361</v>
      </c>
      <c r="FC4936" s="55" t="s">
        <v>1258</v>
      </c>
      <c r="FD4936" s="55">
        <v>2.75</v>
      </c>
      <c r="FF4936" s="55">
        <v>4929</v>
      </c>
      <c r="FG4936" s="55" t="s">
        <v>1359</v>
      </c>
      <c r="FH4936" s="55" t="s">
        <v>1938</v>
      </c>
      <c r="FI4936" s="55">
        <v>2</v>
      </c>
      <c r="FJ4936" s="55">
        <v>130000</v>
      </c>
      <c r="FK4936" s="55" t="s">
        <v>1249</v>
      </c>
      <c r="FL4936" s="55">
        <v>0.3</v>
      </c>
    </row>
    <row r="4937" ht="14.25" customHeight="1" outlineLevel="1" spans="152:168">
      <c r="EV4937" s="55">
        <v>4930</v>
      </c>
      <c r="EW4937" s="55" t="s">
        <v>1678</v>
      </c>
      <c r="EX4937" s="55" t="s">
        <v>1995</v>
      </c>
      <c r="EY4937" s="55">
        <v>4</v>
      </c>
      <c r="EZ4937" s="55">
        <v>1995</v>
      </c>
      <c r="FA4937" s="55">
        <v>2999</v>
      </c>
      <c r="FB4937" s="55" t="s">
        <v>1361</v>
      </c>
      <c r="FC4937" s="55" t="s">
        <v>1258</v>
      </c>
      <c r="FD4937" s="55">
        <v>2.75</v>
      </c>
      <c r="FF4937" s="55">
        <v>4930</v>
      </c>
      <c r="FG4937" s="55" t="s">
        <v>1359</v>
      </c>
      <c r="FH4937" s="55" t="s">
        <v>1938</v>
      </c>
      <c r="FI4937" s="55">
        <v>2</v>
      </c>
      <c r="FJ4937" s="55">
        <v>260000</v>
      </c>
      <c r="FK4937" s="55" t="s">
        <v>1249</v>
      </c>
      <c r="FL4937" s="55">
        <v>0.3</v>
      </c>
    </row>
    <row r="4938" ht="14.25" customHeight="1" outlineLevel="1" spans="152:168">
      <c r="EV4938" s="55">
        <v>4931</v>
      </c>
      <c r="EW4938" s="55" t="s">
        <v>1678</v>
      </c>
      <c r="EX4938" s="55" t="s">
        <v>1995</v>
      </c>
      <c r="EY4938" s="55">
        <v>5</v>
      </c>
      <c r="EZ4938" s="55">
        <v>0</v>
      </c>
      <c r="FA4938" s="55">
        <v>1994</v>
      </c>
      <c r="FB4938" s="55" t="s">
        <v>1361</v>
      </c>
      <c r="FC4938" s="55" t="s">
        <v>1258</v>
      </c>
      <c r="FD4938" s="55">
        <v>2.75</v>
      </c>
      <c r="FF4938" s="55">
        <v>4931</v>
      </c>
      <c r="FG4938" s="55" t="s">
        <v>1359</v>
      </c>
      <c r="FH4938" s="55" t="s">
        <v>1938</v>
      </c>
      <c r="FI4938" s="55">
        <v>2</v>
      </c>
      <c r="FJ4938" s="55">
        <v>400000</v>
      </c>
      <c r="FK4938" s="55" t="s">
        <v>1249</v>
      </c>
      <c r="FL4938" s="55">
        <v>0.3</v>
      </c>
    </row>
    <row r="4939" ht="14.25" customHeight="1" outlineLevel="1" spans="152:168">
      <c r="EV4939" s="55">
        <v>4932</v>
      </c>
      <c r="EW4939" s="55" t="s">
        <v>1678</v>
      </c>
      <c r="EX4939" s="55" t="s">
        <v>1995</v>
      </c>
      <c r="EY4939" s="55">
        <v>5</v>
      </c>
      <c r="EZ4939" s="55">
        <v>1995</v>
      </c>
      <c r="FA4939" s="55">
        <v>2999</v>
      </c>
      <c r="FB4939" s="55" t="s">
        <v>1361</v>
      </c>
      <c r="FC4939" s="55" t="s">
        <v>1258</v>
      </c>
      <c r="FD4939" s="55">
        <v>2.75</v>
      </c>
      <c r="FF4939" s="55">
        <v>4932</v>
      </c>
      <c r="FG4939" s="55" t="s">
        <v>1359</v>
      </c>
      <c r="FH4939" s="55" t="s">
        <v>1938</v>
      </c>
      <c r="FI4939" s="55">
        <v>2</v>
      </c>
      <c r="FJ4939" s="55">
        <v>530000</v>
      </c>
      <c r="FK4939" s="55" t="s">
        <v>1249</v>
      </c>
      <c r="FL4939" s="55">
        <v>0.3</v>
      </c>
    </row>
    <row r="4940" ht="14.25" customHeight="1" outlineLevel="1" spans="152:168">
      <c r="EV4940" s="55">
        <v>4933</v>
      </c>
      <c r="EW4940" s="55" t="s">
        <v>1678</v>
      </c>
      <c r="EX4940" s="55" t="s">
        <v>1738</v>
      </c>
      <c r="EY4940" s="55">
        <v>1</v>
      </c>
      <c r="EZ4940" s="55">
        <v>0</v>
      </c>
      <c r="FA4940" s="55">
        <v>1994</v>
      </c>
      <c r="FB4940" s="55" t="s">
        <v>1361</v>
      </c>
      <c r="FC4940" s="55" t="s">
        <v>1258</v>
      </c>
      <c r="FD4940" s="55">
        <v>5.5</v>
      </c>
      <c r="FF4940" s="55">
        <v>4933</v>
      </c>
      <c r="FG4940" s="55" t="s">
        <v>1359</v>
      </c>
      <c r="FH4940" s="55" t="s">
        <v>1938</v>
      </c>
      <c r="FI4940" s="55">
        <v>2</v>
      </c>
      <c r="FJ4940" s="55">
        <v>540000</v>
      </c>
      <c r="FK4940" s="55" t="s">
        <v>1249</v>
      </c>
      <c r="FL4940" s="55">
        <v>0.3</v>
      </c>
    </row>
    <row r="4941" ht="14.25" customHeight="1" outlineLevel="1" spans="152:168">
      <c r="EV4941" s="55">
        <v>4934</v>
      </c>
      <c r="EW4941" s="55" t="s">
        <v>1678</v>
      </c>
      <c r="EX4941" s="55" t="s">
        <v>1738</v>
      </c>
      <c r="EY4941" s="55">
        <v>1</v>
      </c>
      <c r="EZ4941" s="55">
        <v>1995</v>
      </c>
      <c r="FA4941" s="55">
        <v>2999</v>
      </c>
      <c r="FB4941" s="55" t="s">
        <v>1361</v>
      </c>
      <c r="FC4941" s="55" t="s">
        <v>1258</v>
      </c>
      <c r="FD4941" s="55">
        <v>6</v>
      </c>
      <c r="FF4941" s="55">
        <v>4934</v>
      </c>
      <c r="FG4941" s="55" t="s">
        <v>1359</v>
      </c>
      <c r="FH4941" s="55" t="s">
        <v>1738</v>
      </c>
      <c r="FI4941" s="55">
        <v>1</v>
      </c>
      <c r="FJ4941" s="55">
        <v>0</v>
      </c>
      <c r="FK4941" s="55" t="s">
        <v>1249</v>
      </c>
      <c r="FL4941" s="55">
        <v>0.9</v>
      </c>
    </row>
    <row r="4942" ht="14.25" customHeight="1" outlineLevel="1" spans="152:168">
      <c r="EV4942" s="55">
        <v>4935</v>
      </c>
      <c r="EW4942" s="55" t="s">
        <v>1678</v>
      </c>
      <c r="EX4942" s="55" t="s">
        <v>1738</v>
      </c>
      <c r="EY4942" s="55">
        <v>2</v>
      </c>
      <c r="EZ4942" s="55">
        <v>0</v>
      </c>
      <c r="FA4942" s="55">
        <v>1994</v>
      </c>
      <c r="FB4942" s="55" t="s">
        <v>1361</v>
      </c>
      <c r="FC4942" s="55" t="s">
        <v>1258</v>
      </c>
      <c r="FD4942" s="55">
        <v>5.5</v>
      </c>
      <c r="FF4942" s="55">
        <v>4935</v>
      </c>
      <c r="FG4942" s="55" t="s">
        <v>1359</v>
      </c>
      <c r="FH4942" s="55" t="s">
        <v>1738</v>
      </c>
      <c r="FI4942" s="55">
        <v>1</v>
      </c>
      <c r="FJ4942" s="55">
        <v>1000</v>
      </c>
      <c r="FK4942" s="55" t="s">
        <v>1249</v>
      </c>
      <c r="FL4942" s="55">
        <v>0.85</v>
      </c>
    </row>
    <row r="4943" ht="14.25" customHeight="1" outlineLevel="1" spans="152:168">
      <c r="EV4943" s="55">
        <v>4936</v>
      </c>
      <c r="EW4943" s="55" t="s">
        <v>1678</v>
      </c>
      <c r="EX4943" s="55" t="s">
        <v>1738</v>
      </c>
      <c r="EY4943" s="55">
        <v>2</v>
      </c>
      <c r="EZ4943" s="55">
        <v>1995</v>
      </c>
      <c r="FA4943" s="55">
        <v>2999</v>
      </c>
      <c r="FB4943" s="55" t="s">
        <v>1361</v>
      </c>
      <c r="FC4943" s="55" t="s">
        <v>1258</v>
      </c>
      <c r="FD4943" s="55">
        <v>6</v>
      </c>
      <c r="FF4943" s="55">
        <v>4936</v>
      </c>
      <c r="FG4943" s="55" t="s">
        <v>1359</v>
      </c>
      <c r="FH4943" s="55" t="s">
        <v>1738</v>
      </c>
      <c r="FI4943" s="55">
        <v>1</v>
      </c>
      <c r="FJ4943" s="55">
        <v>2500</v>
      </c>
      <c r="FK4943" s="55" t="s">
        <v>1249</v>
      </c>
      <c r="FL4943" s="55">
        <v>0.8</v>
      </c>
    </row>
    <row r="4944" ht="14.25" customHeight="1" outlineLevel="1" spans="152:168">
      <c r="EV4944" s="55">
        <v>4937</v>
      </c>
      <c r="EW4944" s="55" t="s">
        <v>1678</v>
      </c>
      <c r="EX4944" s="55" t="s">
        <v>1738</v>
      </c>
      <c r="EY4944" s="55">
        <v>3</v>
      </c>
      <c r="EZ4944" s="55">
        <v>0</v>
      </c>
      <c r="FA4944" s="55">
        <v>1994</v>
      </c>
      <c r="FB4944" s="55" t="s">
        <v>1262</v>
      </c>
      <c r="FC4944" s="55" t="s">
        <v>1258</v>
      </c>
      <c r="FD4944" s="55">
        <v>0</v>
      </c>
      <c r="FF4944" s="55">
        <v>4937</v>
      </c>
      <c r="FG4944" s="55" t="s">
        <v>1359</v>
      </c>
      <c r="FH4944" s="55" t="s">
        <v>1738</v>
      </c>
      <c r="FI4944" s="55">
        <v>1</v>
      </c>
      <c r="FJ4944" s="55">
        <v>5000</v>
      </c>
      <c r="FK4944" s="55" t="s">
        <v>1249</v>
      </c>
      <c r="FL4944" s="55">
        <v>0.7</v>
      </c>
    </row>
    <row r="4945" ht="14.25" customHeight="1" outlineLevel="1" spans="152:168">
      <c r="EV4945" s="55">
        <v>4938</v>
      </c>
      <c r="EW4945" s="55" t="s">
        <v>1678</v>
      </c>
      <c r="EX4945" s="55" t="s">
        <v>1738</v>
      </c>
      <c r="EY4945" s="55">
        <v>3</v>
      </c>
      <c r="EZ4945" s="55">
        <v>1995</v>
      </c>
      <c r="FA4945" s="55">
        <v>2999</v>
      </c>
      <c r="FB4945" s="55" t="s">
        <v>1262</v>
      </c>
      <c r="FC4945" s="55" t="s">
        <v>1258</v>
      </c>
      <c r="FD4945" s="55">
        <v>0</v>
      </c>
      <c r="FF4945" s="55">
        <v>4938</v>
      </c>
      <c r="FG4945" s="55" t="s">
        <v>1359</v>
      </c>
      <c r="FH4945" s="55" t="s">
        <v>1738</v>
      </c>
      <c r="FI4945" s="55">
        <v>1</v>
      </c>
      <c r="FJ4945" s="55">
        <v>10000</v>
      </c>
      <c r="FK4945" s="55" t="s">
        <v>1249</v>
      </c>
      <c r="FL4945" s="55">
        <v>0.6</v>
      </c>
    </row>
    <row r="4946" ht="14.25" customHeight="1" outlineLevel="1" spans="152:168">
      <c r="EV4946" s="55">
        <v>4939</v>
      </c>
      <c r="EW4946" s="55" t="s">
        <v>1678</v>
      </c>
      <c r="EX4946" s="55" t="s">
        <v>1738</v>
      </c>
      <c r="EY4946" s="55">
        <v>4</v>
      </c>
      <c r="EZ4946" s="55">
        <v>0</v>
      </c>
      <c r="FA4946" s="55">
        <v>1994</v>
      </c>
      <c r="FB4946" s="55" t="s">
        <v>1361</v>
      </c>
      <c r="FC4946" s="55" t="s">
        <v>1258</v>
      </c>
      <c r="FD4946" s="55">
        <v>5.5</v>
      </c>
      <c r="FF4946" s="55">
        <v>4939</v>
      </c>
      <c r="FG4946" s="55" t="s">
        <v>1359</v>
      </c>
      <c r="FH4946" s="55" t="s">
        <v>1738</v>
      </c>
      <c r="FI4946" s="55">
        <v>1</v>
      </c>
      <c r="FJ4946" s="55">
        <v>25000</v>
      </c>
      <c r="FK4946" s="55" t="s">
        <v>1249</v>
      </c>
      <c r="FL4946" s="55">
        <v>0.5</v>
      </c>
    </row>
    <row r="4947" ht="14.25" customHeight="1" outlineLevel="1" spans="152:168">
      <c r="EV4947" s="55">
        <v>4940</v>
      </c>
      <c r="EW4947" s="55" t="s">
        <v>1678</v>
      </c>
      <c r="EX4947" s="55" t="s">
        <v>1738</v>
      </c>
      <c r="EY4947" s="55">
        <v>4</v>
      </c>
      <c r="EZ4947" s="55">
        <v>1995</v>
      </c>
      <c r="FA4947" s="55">
        <v>2999</v>
      </c>
      <c r="FB4947" s="55" t="s">
        <v>1361</v>
      </c>
      <c r="FC4947" s="55" t="s">
        <v>1258</v>
      </c>
      <c r="FD4947" s="55">
        <v>6</v>
      </c>
      <c r="FF4947" s="55">
        <v>4940</v>
      </c>
      <c r="FG4947" s="55" t="s">
        <v>1359</v>
      </c>
      <c r="FH4947" s="55" t="s">
        <v>1738</v>
      </c>
      <c r="FI4947" s="55">
        <v>1</v>
      </c>
      <c r="FJ4947" s="55">
        <v>50000</v>
      </c>
      <c r="FK4947" s="55" t="s">
        <v>1249</v>
      </c>
      <c r="FL4947" s="55">
        <v>0.5</v>
      </c>
    </row>
    <row r="4948" ht="14.25" customHeight="1" outlineLevel="1" spans="152:168">
      <c r="EV4948" s="55">
        <v>4941</v>
      </c>
      <c r="EW4948" s="55" t="s">
        <v>1678</v>
      </c>
      <c r="EX4948" s="55" t="s">
        <v>1263</v>
      </c>
      <c r="EY4948" s="55">
        <v>3</v>
      </c>
      <c r="EZ4948" s="55">
        <v>0</v>
      </c>
      <c r="FA4948" s="55">
        <v>1994</v>
      </c>
      <c r="FB4948" s="55" t="s">
        <v>1361</v>
      </c>
      <c r="FC4948" s="55" t="s">
        <v>1258</v>
      </c>
      <c r="FD4948" s="55">
        <v>5.25</v>
      </c>
      <c r="FF4948" s="55">
        <v>4941</v>
      </c>
      <c r="FG4948" s="55" t="s">
        <v>1359</v>
      </c>
      <c r="FH4948" s="55" t="s">
        <v>1738</v>
      </c>
      <c r="FI4948" s="55">
        <v>1</v>
      </c>
      <c r="FJ4948" s="55">
        <v>80000</v>
      </c>
      <c r="FK4948" s="55" t="s">
        <v>1249</v>
      </c>
      <c r="FL4948" s="55">
        <v>0.5</v>
      </c>
    </row>
    <row r="4949" ht="14.25" customHeight="1" outlineLevel="1" spans="152:168">
      <c r="EV4949" s="55">
        <v>4942</v>
      </c>
      <c r="EW4949" s="55" t="s">
        <v>1678</v>
      </c>
      <c r="EX4949" s="55" t="s">
        <v>1263</v>
      </c>
      <c r="EY4949" s="55">
        <v>3</v>
      </c>
      <c r="EZ4949" s="55">
        <v>1995</v>
      </c>
      <c r="FA4949" s="55">
        <v>2999</v>
      </c>
      <c r="FB4949" s="55" t="s">
        <v>1361</v>
      </c>
      <c r="FC4949" s="55" t="s">
        <v>1258</v>
      </c>
      <c r="FD4949" s="55">
        <v>6</v>
      </c>
      <c r="FF4949" s="55">
        <v>4942</v>
      </c>
      <c r="FG4949" s="55" t="s">
        <v>1359</v>
      </c>
      <c r="FH4949" s="55" t="s">
        <v>1738</v>
      </c>
      <c r="FI4949" s="55">
        <v>1</v>
      </c>
      <c r="FJ4949" s="55">
        <v>130000</v>
      </c>
      <c r="FK4949" s="55" t="s">
        <v>1249</v>
      </c>
      <c r="FL4949" s="55">
        <v>0.5</v>
      </c>
    </row>
    <row r="4950" ht="14.25" customHeight="1" outlineLevel="1" spans="152:168">
      <c r="EV4950" s="55">
        <v>4943</v>
      </c>
      <c r="EW4950" s="55" t="s">
        <v>1706</v>
      </c>
      <c r="EX4950" s="55" t="s">
        <v>1995</v>
      </c>
      <c r="EY4950" s="55">
        <v>2</v>
      </c>
      <c r="EZ4950" s="55">
        <v>0</v>
      </c>
      <c r="FA4950" s="55">
        <v>1994</v>
      </c>
      <c r="FB4950" s="55" t="s">
        <v>1361</v>
      </c>
      <c r="FC4950" s="55" t="s">
        <v>1258</v>
      </c>
      <c r="FD4950" s="55">
        <v>2.5</v>
      </c>
      <c r="FF4950" s="55">
        <v>4943</v>
      </c>
      <c r="FG4950" s="55" t="s">
        <v>1359</v>
      </c>
      <c r="FH4950" s="55" t="s">
        <v>1738</v>
      </c>
      <c r="FI4950" s="55">
        <v>1</v>
      </c>
      <c r="FJ4950" s="55">
        <v>260000</v>
      </c>
      <c r="FK4950" s="55" t="s">
        <v>1249</v>
      </c>
      <c r="FL4950" s="55">
        <v>0.5</v>
      </c>
    </row>
    <row r="4951" ht="14.25" customHeight="1" outlineLevel="1" spans="152:168">
      <c r="EV4951" s="55">
        <v>4944</v>
      </c>
      <c r="EW4951" s="55" t="s">
        <v>1706</v>
      </c>
      <c r="EX4951" s="55" t="s">
        <v>1995</v>
      </c>
      <c r="EY4951" s="55">
        <v>2</v>
      </c>
      <c r="EZ4951" s="55">
        <v>1995</v>
      </c>
      <c r="FA4951" s="55">
        <v>2999</v>
      </c>
      <c r="FB4951" s="55" t="s">
        <v>1361</v>
      </c>
      <c r="FC4951" s="55" t="s">
        <v>1258</v>
      </c>
      <c r="FD4951" s="55">
        <v>2.75</v>
      </c>
      <c r="FF4951" s="55">
        <v>4944</v>
      </c>
      <c r="FG4951" s="55" t="s">
        <v>1359</v>
      </c>
      <c r="FH4951" s="55" t="s">
        <v>1738</v>
      </c>
      <c r="FI4951" s="55">
        <v>1</v>
      </c>
      <c r="FJ4951" s="55">
        <v>400000</v>
      </c>
      <c r="FK4951" s="55" t="s">
        <v>1249</v>
      </c>
      <c r="FL4951" s="55">
        <v>0.5</v>
      </c>
    </row>
    <row r="4952" ht="14.25" customHeight="1" outlineLevel="1" spans="152:168">
      <c r="EV4952" s="55">
        <v>4945</v>
      </c>
      <c r="EW4952" s="55" t="s">
        <v>1706</v>
      </c>
      <c r="EX4952" s="55" t="s">
        <v>1995</v>
      </c>
      <c r="EY4952" s="55">
        <v>3</v>
      </c>
      <c r="EZ4952" s="55">
        <v>0</v>
      </c>
      <c r="FA4952" s="55">
        <v>1994</v>
      </c>
      <c r="FB4952" s="55" t="s">
        <v>1361</v>
      </c>
      <c r="FC4952" s="55" t="s">
        <v>1258</v>
      </c>
      <c r="FD4952" s="55">
        <v>2.75</v>
      </c>
      <c r="FF4952" s="55">
        <v>4945</v>
      </c>
      <c r="FG4952" s="55" t="s">
        <v>1359</v>
      </c>
      <c r="FH4952" s="55" t="s">
        <v>1738</v>
      </c>
      <c r="FI4952" s="55">
        <v>1</v>
      </c>
      <c r="FJ4952" s="55">
        <v>530000</v>
      </c>
      <c r="FK4952" s="55" t="s">
        <v>1249</v>
      </c>
      <c r="FL4952" s="55">
        <v>0.5</v>
      </c>
    </row>
    <row r="4953" ht="14.25" customHeight="1" outlineLevel="1" spans="152:168">
      <c r="EV4953" s="55">
        <v>4946</v>
      </c>
      <c r="EW4953" s="55" t="s">
        <v>1706</v>
      </c>
      <c r="EX4953" s="55" t="s">
        <v>1995</v>
      </c>
      <c r="EY4953" s="55">
        <v>3</v>
      </c>
      <c r="EZ4953" s="55">
        <v>1995</v>
      </c>
      <c r="FA4953" s="55">
        <v>2999</v>
      </c>
      <c r="FB4953" s="55" t="s">
        <v>1361</v>
      </c>
      <c r="FC4953" s="55" t="s">
        <v>1258</v>
      </c>
      <c r="FD4953" s="55">
        <v>2.75</v>
      </c>
      <c r="FF4953" s="55">
        <v>4946</v>
      </c>
      <c r="FG4953" s="55" t="s">
        <v>1359</v>
      </c>
      <c r="FH4953" s="55" t="s">
        <v>1738</v>
      </c>
      <c r="FI4953" s="55">
        <v>1</v>
      </c>
      <c r="FJ4953" s="55">
        <v>540000</v>
      </c>
      <c r="FK4953" s="55" t="s">
        <v>1249</v>
      </c>
      <c r="FL4953" s="55">
        <v>0.5</v>
      </c>
    </row>
    <row r="4954" ht="14.25" customHeight="1" outlineLevel="1" spans="152:168">
      <c r="EV4954" s="55">
        <v>4947</v>
      </c>
      <c r="EW4954" s="55" t="s">
        <v>1706</v>
      </c>
      <c r="EX4954" s="55" t="s">
        <v>1995</v>
      </c>
      <c r="EY4954" s="55">
        <v>4</v>
      </c>
      <c r="EZ4954" s="55">
        <v>0</v>
      </c>
      <c r="FA4954" s="55">
        <v>1994</v>
      </c>
      <c r="FB4954" s="55" t="s">
        <v>1361</v>
      </c>
      <c r="FC4954" s="55" t="s">
        <v>1258</v>
      </c>
      <c r="FD4954" s="55">
        <v>2.75</v>
      </c>
      <c r="FF4954" s="55">
        <v>4947</v>
      </c>
      <c r="FG4954" s="55" t="s">
        <v>1359</v>
      </c>
      <c r="FH4954" s="55" t="s">
        <v>1738</v>
      </c>
      <c r="FI4954" s="55">
        <v>2</v>
      </c>
      <c r="FJ4954" s="55">
        <v>0</v>
      </c>
      <c r="FK4954" s="55" t="s">
        <v>1249</v>
      </c>
      <c r="FL4954" s="55">
        <v>0.9</v>
      </c>
    </row>
    <row r="4955" ht="14.25" customHeight="1" outlineLevel="1" spans="152:168">
      <c r="EV4955" s="55">
        <v>4948</v>
      </c>
      <c r="EW4955" s="55" t="s">
        <v>1706</v>
      </c>
      <c r="EX4955" s="55" t="s">
        <v>1995</v>
      </c>
      <c r="EY4955" s="55">
        <v>4</v>
      </c>
      <c r="EZ4955" s="55">
        <v>1995</v>
      </c>
      <c r="FA4955" s="55">
        <v>2999</v>
      </c>
      <c r="FB4955" s="55" t="s">
        <v>1361</v>
      </c>
      <c r="FC4955" s="55" t="s">
        <v>1258</v>
      </c>
      <c r="FD4955" s="55">
        <v>2.75</v>
      </c>
      <c r="FF4955" s="55">
        <v>4948</v>
      </c>
      <c r="FG4955" s="55" t="s">
        <v>1359</v>
      </c>
      <c r="FH4955" s="55" t="s">
        <v>1738</v>
      </c>
      <c r="FI4955" s="55">
        <v>2</v>
      </c>
      <c r="FJ4955" s="55">
        <v>1000</v>
      </c>
      <c r="FK4955" s="55" t="s">
        <v>1249</v>
      </c>
      <c r="FL4955" s="55">
        <v>0.85</v>
      </c>
    </row>
    <row r="4956" ht="14.25" customHeight="1" outlineLevel="1" spans="152:168">
      <c r="EV4956" s="55">
        <v>4949</v>
      </c>
      <c r="EW4956" s="55" t="s">
        <v>1706</v>
      </c>
      <c r="EX4956" s="55" t="s">
        <v>1995</v>
      </c>
      <c r="EY4956" s="55">
        <v>5</v>
      </c>
      <c r="EZ4956" s="55">
        <v>0</v>
      </c>
      <c r="FA4956" s="55">
        <v>1994</v>
      </c>
      <c r="FB4956" s="55" t="s">
        <v>1361</v>
      </c>
      <c r="FC4956" s="55" t="s">
        <v>1258</v>
      </c>
      <c r="FD4956" s="55">
        <v>2.75</v>
      </c>
      <c r="FF4956" s="55">
        <v>4949</v>
      </c>
      <c r="FG4956" s="55" t="s">
        <v>1359</v>
      </c>
      <c r="FH4956" s="55" t="s">
        <v>1738</v>
      </c>
      <c r="FI4956" s="55">
        <v>2</v>
      </c>
      <c r="FJ4956" s="55">
        <v>2500</v>
      </c>
      <c r="FK4956" s="55" t="s">
        <v>1249</v>
      </c>
      <c r="FL4956" s="55">
        <v>0.8</v>
      </c>
    </row>
    <row r="4957" ht="14.25" customHeight="1" outlineLevel="1" spans="152:168">
      <c r="EV4957" s="55">
        <v>4950</v>
      </c>
      <c r="EW4957" s="55" t="s">
        <v>1706</v>
      </c>
      <c r="EX4957" s="55" t="s">
        <v>1995</v>
      </c>
      <c r="EY4957" s="55">
        <v>5</v>
      </c>
      <c r="EZ4957" s="55">
        <v>1995</v>
      </c>
      <c r="FA4957" s="55">
        <v>2999</v>
      </c>
      <c r="FB4957" s="55" t="s">
        <v>1361</v>
      </c>
      <c r="FC4957" s="55" t="s">
        <v>1258</v>
      </c>
      <c r="FD4957" s="55">
        <v>2.75</v>
      </c>
      <c r="FF4957" s="55">
        <v>4950</v>
      </c>
      <c r="FG4957" s="55" t="s">
        <v>1359</v>
      </c>
      <c r="FH4957" s="55" t="s">
        <v>1738</v>
      </c>
      <c r="FI4957" s="55">
        <v>2</v>
      </c>
      <c r="FJ4957" s="55">
        <v>5000</v>
      </c>
      <c r="FK4957" s="55" t="s">
        <v>1249</v>
      </c>
      <c r="FL4957" s="55">
        <v>0.7</v>
      </c>
    </row>
    <row r="4958" ht="14.25" customHeight="1" outlineLevel="1" spans="152:168">
      <c r="EV4958" s="55">
        <v>4951</v>
      </c>
      <c r="EW4958" s="55" t="s">
        <v>1706</v>
      </c>
      <c r="EX4958" s="55" t="s">
        <v>1738</v>
      </c>
      <c r="EY4958" s="55">
        <v>1</v>
      </c>
      <c r="EZ4958" s="55">
        <v>0</v>
      </c>
      <c r="FA4958" s="55">
        <v>1994</v>
      </c>
      <c r="FB4958" s="55" t="s">
        <v>1361</v>
      </c>
      <c r="FC4958" s="55" t="s">
        <v>1258</v>
      </c>
      <c r="FD4958" s="55">
        <v>5.5</v>
      </c>
      <c r="FF4958" s="55">
        <v>4951</v>
      </c>
      <c r="FG4958" s="55" t="s">
        <v>1359</v>
      </c>
      <c r="FH4958" s="55" t="s">
        <v>1738</v>
      </c>
      <c r="FI4958" s="55">
        <v>2</v>
      </c>
      <c r="FJ4958" s="55">
        <v>10000</v>
      </c>
      <c r="FK4958" s="55" t="s">
        <v>1249</v>
      </c>
      <c r="FL4958" s="55">
        <v>0.6</v>
      </c>
    </row>
    <row r="4959" ht="14.25" customHeight="1" outlineLevel="1" spans="152:168">
      <c r="EV4959" s="55">
        <v>4952</v>
      </c>
      <c r="EW4959" s="55" t="s">
        <v>1706</v>
      </c>
      <c r="EX4959" s="55" t="s">
        <v>1738</v>
      </c>
      <c r="EY4959" s="55">
        <v>1</v>
      </c>
      <c r="EZ4959" s="55">
        <v>1995</v>
      </c>
      <c r="FA4959" s="55">
        <v>2999</v>
      </c>
      <c r="FB4959" s="55" t="s">
        <v>1361</v>
      </c>
      <c r="FC4959" s="55" t="s">
        <v>1258</v>
      </c>
      <c r="FD4959" s="55">
        <v>6</v>
      </c>
      <c r="FF4959" s="55">
        <v>4952</v>
      </c>
      <c r="FG4959" s="55" t="s">
        <v>1359</v>
      </c>
      <c r="FH4959" s="55" t="s">
        <v>1738</v>
      </c>
      <c r="FI4959" s="55">
        <v>2</v>
      </c>
      <c r="FJ4959" s="55">
        <v>25000</v>
      </c>
      <c r="FK4959" s="55" t="s">
        <v>1249</v>
      </c>
      <c r="FL4959" s="55">
        <v>0.5</v>
      </c>
    </row>
    <row r="4960" ht="14.25" customHeight="1" outlineLevel="1" spans="152:168">
      <c r="EV4960" s="55">
        <v>4953</v>
      </c>
      <c r="EW4960" s="55" t="s">
        <v>1706</v>
      </c>
      <c r="EX4960" s="55" t="s">
        <v>1738</v>
      </c>
      <c r="EY4960" s="55">
        <v>2</v>
      </c>
      <c r="EZ4960" s="55">
        <v>0</v>
      </c>
      <c r="FA4960" s="55">
        <v>1994</v>
      </c>
      <c r="FB4960" s="55" t="s">
        <v>1361</v>
      </c>
      <c r="FC4960" s="55" t="s">
        <v>1258</v>
      </c>
      <c r="FD4960" s="55">
        <v>5.5</v>
      </c>
      <c r="FF4960" s="55">
        <v>4953</v>
      </c>
      <c r="FG4960" s="55" t="s">
        <v>1359</v>
      </c>
      <c r="FH4960" s="55" t="s">
        <v>1738</v>
      </c>
      <c r="FI4960" s="55">
        <v>2</v>
      </c>
      <c r="FJ4960" s="55">
        <v>50000</v>
      </c>
      <c r="FK4960" s="55" t="s">
        <v>1249</v>
      </c>
      <c r="FL4960" s="55">
        <v>0.5</v>
      </c>
    </row>
    <row r="4961" ht="14.25" customHeight="1" outlineLevel="1" spans="152:168">
      <c r="EV4961" s="55">
        <v>4954</v>
      </c>
      <c r="EW4961" s="55" t="s">
        <v>1706</v>
      </c>
      <c r="EX4961" s="55" t="s">
        <v>1738</v>
      </c>
      <c r="EY4961" s="55">
        <v>2</v>
      </c>
      <c r="EZ4961" s="55">
        <v>1995</v>
      </c>
      <c r="FA4961" s="55">
        <v>2999</v>
      </c>
      <c r="FB4961" s="55" t="s">
        <v>1361</v>
      </c>
      <c r="FC4961" s="55" t="s">
        <v>1258</v>
      </c>
      <c r="FD4961" s="55">
        <v>6</v>
      </c>
      <c r="FF4961" s="55">
        <v>4954</v>
      </c>
      <c r="FG4961" s="55" t="s">
        <v>1359</v>
      </c>
      <c r="FH4961" s="55" t="s">
        <v>1738</v>
      </c>
      <c r="FI4961" s="55">
        <v>2</v>
      </c>
      <c r="FJ4961" s="55">
        <v>80000</v>
      </c>
      <c r="FK4961" s="55" t="s">
        <v>1249</v>
      </c>
      <c r="FL4961" s="55">
        <v>0.5</v>
      </c>
    </row>
    <row r="4962" ht="14.25" customHeight="1" outlineLevel="1" spans="152:168">
      <c r="EV4962" s="55">
        <v>4955</v>
      </c>
      <c r="EW4962" s="55" t="s">
        <v>1706</v>
      </c>
      <c r="EX4962" s="55" t="s">
        <v>1738</v>
      </c>
      <c r="EY4962" s="55">
        <v>3</v>
      </c>
      <c r="EZ4962" s="55">
        <v>0</v>
      </c>
      <c r="FA4962" s="55">
        <v>1994</v>
      </c>
      <c r="FB4962" s="55" t="s">
        <v>1262</v>
      </c>
      <c r="FC4962" s="55" t="s">
        <v>1258</v>
      </c>
      <c r="FD4962" s="55">
        <v>0</v>
      </c>
      <c r="FF4962" s="55">
        <v>4955</v>
      </c>
      <c r="FG4962" s="55" t="s">
        <v>1359</v>
      </c>
      <c r="FH4962" s="55" t="s">
        <v>1738</v>
      </c>
      <c r="FI4962" s="55">
        <v>2</v>
      </c>
      <c r="FJ4962" s="55">
        <v>130000</v>
      </c>
      <c r="FK4962" s="55" t="s">
        <v>1249</v>
      </c>
      <c r="FL4962" s="55">
        <v>0.5</v>
      </c>
    </row>
    <row r="4963" ht="14.25" customHeight="1" outlineLevel="1" spans="152:168">
      <c r="EV4963" s="55">
        <v>4956</v>
      </c>
      <c r="EW4963" s="55" t="s">
        <v>1706</v>
      </c>
      <c r="EX4963" s="55" t="s">
        <v>1738</v>
      </c>
      <c r="EY4963" s="55">
        <v>3</v>
      </c>
      <c r="EZ4963" s="55">
        <v>1995</v>
      </c>
      <c r="FA4963" s="55">
        <v>2999</v>
      </c>
      <c r="FB4963" s="55" t="s">
        <v>1262</v>
      </c>
      <c r="FC4963" s="55" t="s">
        <v>1258</v>
      </c>
      <c r="FD4963" s="55">
        <v>0</v>
      </c>
      <c r="FF4963" s="55">
        <v>4956</v>
      </c>
      <c r="FG4963" s="55" t="s">
        <v>1359</v>
      </c>
      <c r="FH4963" s="55" t="s">
        <v>1738</v>
      </c>
      <c r="FI4963" s="55">
        <v>2</v>
      </c>
      <c r="FJ4963" s="55">
        <v>260000</v>
      </c>
      <c r="FK4963" s="55" t="s">
        <v>1249</v>
      </c>
      <c r="FL4963" s="55">
        <v>0.5</v>
      </c>
    </row>
    <row r="4964" ht="14.25" customHeight="1" outlineLevel="1" spans="152:168">
      <c r="EV4964" s="55">
        <v>4957</v>
      </c>
      <c r="EW4964" s="55" t="s">
        <v>1706</v>
      </c>
      <c r="EX4964" s="55" t="s">
        <v>1738</v>
      </c>
      <c r="EY4964" s="55">
        <v>4</v>
      </c>
      <c r="EZ4964" s="55">
        <v>0</v>
      </c>
      <c r="FA4964" s="55">
        <v>1994</v>
      </c>
      <c r="FB4964" s="55" t="s">
        <v>1361</v>
      </c>
      <c r="FC4964" s="55" t="s">
        <v>1258</v>
      </c>
      <c r="FD4964" s="55">
        <v>5.5</v>
      </c>
      <c r="FF4964" s="55">
        <v>4957</v>
      </c>
      <c r="FG4964" s="55" t="s">
        <v>1359</v>
      </c>
      <c r="FH4964" s="55" t="s">
        <v>1738</v>
      </c>
      <c r="FI4964" s="55">
        <v>2</v>
      </c>
      <c r="FJ4964" s="55">
        <v>400000</v>
      </c>
      <c r="FK4964" s="55" t="s">
        <v>1249</v>
      </c>
      <c r="FL4964" s="55">
        <v>0.5</v>
      </c>
    </row>
    <row r="4965" ht="14.25" customHeight="1" outlineLevel="1" spans="152:168">
      <c r="EV4965" s="55">
        <v>4958</v>
      </c>
      <c r="EW4965" s="55" t="s">
        <v>1706</v>
      </c>
      <c r="EX4965" s="55" t="s">
        <v>1738</v>
      </c>
      <c r="EY4965" s="55">
        <v>4</v>
      </c>
      <c r="EZ4965" s="55">
        <v>1995</v>
      </c>
      <c r="FA4965" s="55">
        <v>2999</v>
      </c>
      <c r="FB4965" s="55" t="s">
        <v>1361</v>
      </c>
      <c r="FC4965" s="55" t="s">
        <v>1258</v>
      </c>
      <c r="FD4965" s="55">
        <v>6</v>
      </c>
      <c r="FF4965" s="55">
        <v>4958</v>
      </c>
      <c r="FG4965" s="55" t="s">
        <v>1359</v>
      </c>
      <c r="FH4965" s="55" t="s">
        <v>1738</v>
      </c>
      <c r="FI4965" s="55">
        <v>2</v>
      </c>
      <c r="FJ4965" s="55">
        <v>530000</v>
      </c>
      <c r="FK4965" s="55" t="s">
        <v>1249</v>
      </c>
      <c r="FL4965" s="55">
        <v>0.5</v>
      </c>
    </row>
    <row r="4966" ht="14.25" customHeight="1" outlineLevel="1" spans="152:168">
      <c r="EV4966" s="55">
        <v>4959</v>
      </c>
      <c r="EW4966" s="55" t="s">
        <v>1706</v>
      </c>
      <c r="EX4966" s="55" t="s">
        <v>1263</v>
      </c>
      <c r="EY4966" s="55">
        <v>3</v>
      </c>
      <c r="EZ4966" s="55">
        <v>0</v>
      </c>
      <c r="FA4966" s="55">
        <v>1994</v>
      </c>
      <c r="FB4966" s="55" t="s">
        <v>1361</v>
      </c>
      <c r="FC4966" s="55" t="s">
        <v>1258</v>
      </c>
      <c r="FD4966" s="55">
        <v>5.25</v>
      </c>
      <c r="FF4966" s="55">
        <v>4959</v>
      </c>
      <c r="FG4966" s="55" t="s">
        <v>1359</v>
      </c>
      <c r="FH4966" s="55" t="s">
        <v>1738</v>
      </c>
      <c r="FI4966" s="55">
        <v>2</v>
      </c>
      <c r="FJ4966" s="55">
        <v>540000</v>
      </c>
      <c r="FK4966" s="55" t="s">
        <v>1249</v>
      </c>
      <c r="FL4966" s="55">
        <v>0.5</v>
      </c>
    </row>
    <row r="4967" ht="14.25" customHeight="1" outlineLevel="1" spans="152:168">
      <c r="EV4967" s="55">
        <v>4960</v>
      </c>
      <c r="EW4967" s="55" t="s">
        <v>1706</v>
      </c>
      <c r="EX4967" s="55" t="s">
        <v>1263</v>
      </c>
      <c r="EY4967" s="55">
        <v>3</v>
      </c>
      <c r="EZ4967" s="55">
        <v>1995</v>
      </c>
      <c r="FA4967" s="55">
        <v>2999</v>
      </c>
      <c r="FB4967" s="55" t="s">
        <v>1361</v>
      </c>
      <c r="FC4967" s="55" t="s">
        <v>1258</v>
      </c>
      <c r="FD4967" s="55">
        <v>6</v>
      </c>
      <c r="FF4967" s="55">
        <v>4960</v>
      </c>
      <c r="FG4967" s="55" t="s">
        <v>1359</v>
      </c>
      <c r="FH4967" s="55" t="s">
        <v>1738</v>
      </c>
      <c r="FI4967" s="55">
        <v>3</v>
      </c>
      <c r="FJ4967" s="55">
        <v>0</v>
      </c>
      <c r="FK4967" s="55" t="s">
        <v>1249</v>
      </c>
      <c r="FL4967" s="55">
        <v>0.9</v>
      </c>
    </row>
    <row r="4968" ht="14.25" customHeight="1" outlineLevel="1" spans="152:168">
      <c r="EV4968" s="55">
        <v>4961</v>
      </c>
      <c r="EW4968" s="55" t="s">
        <v>1250</v>
      </c>
      <c r="EX4968" s="55" t="s">
        <v>763</v>
      </c>
      <c r="EY4968" s="55">
        <v>7</v>
      </c>
      <c r="EZ4968" s="55">
        <v>0</v>
      </c>
      <c r="FA4968" s="55">
        <v>1994</v>
      </c>
      <c r="FB4968" s="55" t="s">
        <v>1361</v>
      </c>
      <c r="FC4968" s="55" t="s">
        <v>1249</v>
      </c>
      <c r="FD4968" s="55">
        <v>4.85</v>
      </c>
      <c r="FF4968" s="55">
        <v>4961</v>
      </c>
      <c r="FG4968" s="55" t="s">
        <v>1359</v>
      </c>
      <c r="FH4968" s="55" t="s">
        <v>1738</v>
      </c>
      <c r="FI4968" s="55">
        <v>3</v>
      </c>
      <c r="FJ4968" s="55">
        <v>1000</v>
      </c>
      <c r="FK4968" s="55" t="s">
        <v>1249</v>
      </c>
      <c r="FL4968" s="55">
        <v>0.85</v>
      </c>
    </row>
    <row r="4969" ht="14.25" customHeight="1" outlineLevel="1" spans="152:168">
      <c r="EV4969" s="55">
        <v>4962</v>
      </c>
      <c r="EW4969" s="55" t="s">
        <v>1250</v>
      </c>
      <c r="EX4969" s="55" t="s">
        <v>763</v>
      </c>
      <c r="EY4969" s="55">
        <v>7</v>
      </c>
      <c r="EZ4969" s="55">
        <v>1995</v>
      </c>
      <c r="FA4969" s="55">
        <v>2999</v>
      </c>
      <c r="FB4969" s="55" t="s">
        <v>1361</v>
      </c>
      <c r="FC4969" s="55" t="s">
        <v>1249</v>
      </c>
      <c r="FD4969" s="55">
        <v>4.85</v>
      </c>
      <c r="FF4969" s="55">
        <v>4962</v>
      </c>
      <c r="FG4969" s="55" t="s">
        <v>1359</v>
      </c>
      <c r="FH4969" s="55" t="s">
        <v>1738</v>
      </c>
      <c r="FI4969" s="55">
        <v>3</v>
      </c>
      <c r="FJ4969" s="55">
        <v>2500</v>
      </c>
      <c r="FK4969" s="55" t="s">
        <v>1249</v>
      </c>
      <c r="FL4969" s="55">
        <v>0.8</v>
      </c>
    </row>
    <row r="4970" ht="14.25" customHeight="1" outlineLevel="1" spans="152:168">
      <c r="EV4970" s="55">
        <v>4963</v>
      </c>
      <c r="EW4970" s="55" t="s">
        <v>1250</v>
      </c>
      <c r="EX4970" s="55" t="s">
        <v>763</v>
      </c>
      <c r="EY4970" s="55">
        <v>8</v>
      </c>
      <c r="EZ4970" s="55">
        <v>0</v>
      </c>
      <c r="FA4970" s="55">
        <v>1994</v>
      </c>
      <c r="FB4970" s="55" t="s">
        <v>1361</v>
      </c>
      <c r="FC4970" s="55" t="s">
        <v>1249</v>
      </c>
      <c r="FD4970" s="55">
        <v>4.5</v>
      </c>
      <c r="FF4970" s="55">
        <v>4963</v>
      </c>
      <c r="FG4970" s="55" t="s">
        <v>1359</v>
      </c>
      <c r="FH4970" s="55" t="s">
        <v>1738</v>
      </c>
      <c r="FI4970" s="55">
        <v>3</v>
      </c>
      <c r="FJ4970" s="55">
        <v>5000</v>
      </c>
      <c r="FK4970" s="55" t="s">
        <v>1249</v>
      </c>
      <c r="FL4970" s="55">
        <v>0.7</v>
      </c>
    </row>
    <row r="4971" ht="14.25" customHeight="1" outlineLevel="1" spans="152:168">
      <c r="EV4971" s="55">
        <v>4964</v>
      </c>
      <c r="EW4971" s="55" t="s">
        <v>1250</v>
      </c>
      <c r="EX4971" s="55" t="s">
        <v>763</v>
      </c>
      <c r="EY4971" s="55">
        <v>8</v>
      </c>
      <c r="EZ4971" s="55">
        <v>1995</v>
      </c>
      <c r="FA4971" s="55">
        <v>2999</v>
      </c>
      <c r="FB4971" s="55" t="s">
        <v>1361</v>
      </c>
      <c r="FC4971" s="55" t="s">
        <v>1249</v>
      </c>
      <c r="FD4971" s="55">
        <v>4.5</v>
      </c>
      <c r="FF4971" s="55">
        <v>4964</v>
      </c>
      <c r="FG4971" s="55" t="s">
        <v>1359</v>
      </c>
      <c r="FH4971" s="55" t="s">
        <v>1738</v>
      </c>
      <c r="FI4971" s="55">
        <v>3</v>
      </c>
      <c r="FJ4971" s="55">
        <v>10000</v>
      </c>
      <c r="FK4971" s="55" t="s">
        <v>1249</v>
      </c>
      <c r="FL4971" s="55">
        <v>0.6</v>
      </c>
    </row>
    <row r="4972" ht="14.25" customHeight="1" outlineLevel="1" spans="152:168">
      <c r="EV4972" s="55">
        <v>4965</v>
      </c>
      <c r="EW4972" s="55" t="s">
        <v>1250</v>
      </c>
      <c r="EX4972" s="55" t="s">
        <v>1252</v>
      </c>
      <c r="EY4972" s="55">
        <v>3</v>
      </c>
      <c r="EZ4972" s="55">
        <v>0</v>
      </c>
      <c r="FA4972" s="55">
        <v>1994</v>
      </c>
      <c r="FB4972" s="55" t="s">
        <v>1361</v>
      </c>
      <c r="FC4972" s="55" t="s">
        <v>1249</v>
      </c>
      <c r="FD4972" s="55">
        <v>2.5</v>
      </c>
      <c r="FF4972" s="55">
        <v>4965</v>
      </c>
      <c r="FG4972" s="55" t="s">
        <v>1359</v>
      </c>
      <c r="FH4972" s="55" t="s">
        <v>1738</v>
      </c>
      <c r="FI4972" s="55">
        <v>3</v>
      </c>
      <c r="FJ4972" s="55">
        <v>25000</v>
      </c>
      <c r="FK4972" s="55" t="s">
        <v>1249</v>
      </c>
      <c r="FL4972" s="55">
        <v>0.5</v>
      </c>
    </row>
    <row r="4973" ht="14.25" customHeight="1" outlineLevel="1" spans="152:168">
      <c r="EV4973" s="55">
        <v>4966</v>
      </c>
      <c r="EW4973" s="55" t="s">
        <v>1250</v>
      </c>
      <c r="EX4973" s="55" t="s">
        <v>1252</v>
      </c>
      <c r="EY4973" s="55">
        <v>3</v>
      </c>
      <c r="EZ4973" s="55">
        <v>1995</v>
      </c>
      <c r="FA4973" s="55">
        <v>2999</v>
      </c>
      <c r="FB4973" s="55" t="s">
        <v>1361</v>
      </c>
      <c r="FC4973" s="55" t="s">
        <v>1249</v>
      </c>
      <c r="FD4973" s="55">
        <v>2.5</v>
      </c>
      <c r="FF4973" s="55">
        <v>4966</v>
      </c>
      <c r="FG4973" s="55" t="s">
        <v>1359</v>
      </c>
      <c r="FH4973" s="55" t="s">
        <v>1738</v>
      </c>
      <c r="FI4973" s="55">
        <v>3</v>
      </c>
      <c r="FJ4973" s="55">
        <v>50000</v>
      </c>
      <c r="FK4973" s="55" t="s">
        <v>1249</v>
      </c>
      <c r="FL4973" s="55">
        <v>0.5</v>
      </c>
    </row>
    <row r="4974" ht="14.25" customHeight="1" outlineLevel="1" spans="152:168">
      <c r="EV4974" s="55">
        <v>4967</v>
      </c>
      <c r="EW4974" s="55" t="s">
        <v>1250</v>
      </c>
      <c r="EX4974" s="55" t="s">
        <v>1252</v>
      </c>
      <c r="EY4974" s="55">
        <v>4</v>
      </c>
      <c r="EZ4974" s="55">
        <v>0</v>
      </c>
      <c r="FA4974" s="55">
        <v>1994</v>
      </c>
      <c r="FB4974" s="55" t="s">
        <v>1361</v>
      </c>
      <c r="FC4974" s="55" t="s">
        <v>1249</v>
      </c>
      <c r="FD4974" s="55">
        <v>2.5</v>
      </c>
      <c r="FF4974" s="55">
        <v>4967</v>
      </c>
      <c r="FG4974" s="55" t="s">
        <v>1359</v>
      </c>
      <c r="FH4974" s="55" t="s">
        <v>1738</v>
      </c>
      <c r="FI4974" s="55">
        <v>3</v>
      </c>
      <c r="FJ4974" s="55">
        <v>80000</v>
      </c>
      <c r="FK4974" s="55" t="s">
        <v>1249</v>
      </c>
      <c r="FL4974" s="55">
        <v>0.5</v>
      </c>
    </row>
    <row r="4975" ht="14.25" customHeight="1" outlineLevel="1" spans="152:168">
      <c r="EV4975" s="55">
        <v>4968</v>
      </c>
      <c r="EW4975" s="55" t="s">
        <v>1250</v>
      </c>
      <c r="EX4975" s="55" t="s">
        <v>1252</v>
      </c>
      <c r="EY4975" s="55">
        <v>4</v>
      </c>
      <c r="EZ4975" s="55">
        <v>1995</v>
      </c>
      <c r="FA4975" s="55">
        <v>2999</v>
      </c>
      <c r="FB4975" s="55" t="s">
        <v>1361</v>
      </c>
      <c r="FC4975" s="55" t="s">
        <v>1249</v>
      </c>
      <c r="FD4975" s="55">
        <v>2.5</v>
      </c>
      <c r="FF4975" s="55">
        <v>4968</v>
      </c>
      <c r="FG4975" s="55" t="s">
        <v>1359</v>
      </c>
      <c r="FH4975" s="55" t="s">
        <v>1738</v>
      </c>
      <c r="FI4975" s="55">
        <v>3</v>
      </c>
      <c r="FJ4975" s="55">
        <v>130000</v>
      </c>
      <c r="FK4975" s="55" t="s">
        <v>1249</v>
      </c>
      <c r="FL4975" s="55">
        <v>0.5</v>
      </c>
    </row>
    <row r="4976" ht="14.25" customHeight="1" outlineLevel="1" spans="152:168">
      <c r="EV4976" s="55">
        <v>4969</v>
      </c>
      <c r="EW4976" s="55" t="s">
        <v>1250</v>
      </c>
      <c r="EX4976" s="55" t="s">
        <v>1252</v>
      </c>
      <c r="EY4976" s="55">
        <v>5</v>
      </c>
      <c r="EZ4976" s="55">
        <v>0</v>
      </c>
      <c r="FA4976" s="55">
        <v>1994</v>
      </c>
      <c r="FB4976" s="55" t="s">
        <v>1361</v>
      </c>
      <c r="FC4976" s="55" t="s">
        <v>1249</v>
      </c>
      <c r="FD4976" s="55">
        <v>2.5</v>
      </c>
      <c r="FF4976" s="55">
        <v>4969</v>
      </c>
      <c r="FG4976" s="55" t="s">
        <v>1359</v>
      </c>
      <c r="FH4976" s="55" t="s">
        <v>1738</v>
      </c>
      <c r="FI4976" s="55">
        <v>3</v>
      </c>
      <c r="FJ4976" s="55">
        <v>260000</v>
      </c>
      <c r="FK4976" s="55" t="s">
        <v>1249</v>
      </c>
      <c r="FL4976" s="55">
        <v>0.5</v>
      </c>
    </row>
    <row r="4977" ht="14.25" customHeight="1" outlineLevel="1" spans="152:168">
      <c r="EV4977" s="55">
        <v>4970</v>
      </c>
      <c r="EW4977" s="55" t="s">
        <v>1250</v>
      </c>
      <c r="EX4977" s="55" t="s">
        <v>1252</v>
      </c>
      <c r="EY4977" s="55">
        <v>5</v>
      </c>
      <c r="EZ4977" s="55">
        <v>1995</v>
      </c>
      <c r="FA4977" s="55">
        <v>2999</v>
      </c>
      <c r="FB4977" s="55" t="s">
        <v>1361</v>
      </c>
      <c r="FC4977" s="55" t="s">
        <v>1249</v>
      </c>
      <c r="FD4977" s="55">
        <v>2.5</v>
      </c>
      <c r="FF4977" s="55">
        <v>4970</v>
      </c>
      <c r="FG4977" s="55" t="s">
        <v>1359</v>
      </c>
      <c r="FH4977" s="55" t="s">
        <v>1738</v>
      </c>
      <c r="FI4977" s="55">
        <v>3</v>
      </c>
      <c r="FJ4977" s="55">
        <v>400000</v>
      </c>
      <c r="FK4977" s="55" t="s">
        <v>1249</v>
      </c>
      <c r="FL4977" s="55">
        <v>0.5</v>
      </c>
    </row>
    <row r="4978" ht="14.25" customHeight="1" outlineLevel="1" spans="152:168">
      <c r="EV4978" s="55">
        <v>4971</v>
      </c>
      <c r="EW4978" s="55" t="s">
        <v>1250</v>
      </c>
      <c r="EX4978" s="55" t="s">
        <v>1252</v>
      </c>
      <c r="EY4978" s="55">
        <v>6</v>
      </c>
      <c r="EZ4978" s="55">
        <v>0</v>
      </c>
      <c r="FA4978" s="55">
        <v>1994</v>
      </c>
      <c r="FB4978" s="55" t="s">
        <v>1361</v>
      </c>
      <c r="FC4978" s="55" t="s">
        <v>1249</v>
      </c>
      <c r="FD4978" s="55">
        <v>2.5</v>
      </c>
      <c r="FF4978" s="55">
        <v>4971</v>
      </c>
      <c r="FG4978" s="55" t="s">
        <v>1359</v>
      </c>
      <c r="FH4978" s="55" t="s">
        <v>1738</v>
      </c>
      <c r="FI4978" s="55">
        <v>3</v>
      </c>
      <c r="FJ4978" s="55">
        <v>530000</v>
      </c>
      <c r="FK4978" s="55" t="s">
        <v>1249</v>
      </c>
      <c r="FL4978" s="55">
        <v>0.5</v>
      </c>
    </row>
    <row r="4979" ht="14.25" customHeight="1" outlineLevel="1" spans="152:168">
      <c r="EV4979" s="55">
        <v>4972</v>
      </c>
      <c r="EW4979" s="55" t="s">
        <v>1250</v>
      </c>
      <c r="EX4979" s="55" t="s">
        <v>1252</v>
      </c>
      <c r="EY4979" s="55">
        <v>6</v>
      </c>
      <c r="EZ4979" s="55">
        <v>1995</v>
      </c>
      <c r="FA4979" s="55">
        <v>2999</v>
      </c>
      <c r="FB4979" s="55" t="s">
        <v>1361</v>
      </c>
      <c r="FC4979" s="55" t="s">
        <v>1249</v>
      </c>
      <c r="FD4979" s="55">
        <v>2.5</v>
      </c>
      <c r="FF4979" s="55">
        <v>4972</v>
      </c>
      <c r="FG4979" s="55" t="s">
        <v>1359</v>
      </c>
      <c r="FH4979" s="55" t="s">
        <v>1738</v>
      </c>
      <c r="FI4979" s="55">
        <v>3</v>
      </c>
      <c r="FJ4979" s="55">
        <v>540000</v>
      </c>
      <c r="FK4979" s="55" t="s">
        <v>1249</v>
      </c>
      <c r="FL4979" s="55">
        <v>0.5</v>
      </c>
    </row>
    <row r="4980" ht="14.25" customHeight="1" outlineLevel="1" spans="152:168">
      <c r="EV4980" s="55">
        <v>4973</v>
      </c>
      <c r="EW4980" s="55" t="s">
        <v>1250</v>
      </c>
      <c r="EX4980" s="55" t="s">
        <v>1252</v>
      </c>
      <c r="EY4980" s="55">
        <v>7</v>
      </c>
      <c r="EZ4980" s="55">
        <v>0</v>
      </c>
      <c r="FA4980" s="55">
        <v>1994</v>
      </c>
      <c r="FB4980" s="55" t="s">
        <v>1361</v>
      </c>
      <c r="FC4980" s="55" t="s">
        <v>1249</v>
      </c>
      <c r="FD4980" s="55">
        <v>2.5</v>
      </c>
      <c r="FF4980" s="55">
        <v>4973</v>
      </c>
      <c r="FG4980" s="55" t="s">
        <v>1359</v>
      </c>
      <c r="FH4980" s="55" t="s">
        <v>1738</v>
      </c>
      <c r="FI4980" s="55">
        <v>4</v>
      </c>
      <c r="FJ4980" s="55">
        <v>1000</v>
      </c>
      <c r="FK4980" s="55" t="s">
        <v>1249</v>
      </c>
      <c r="FL4980" s="55">
        <v>0.85</v>
      </c>
    </row>
    <row r="4981" ht="14.25" customHeight="1" outlineLevel="1" spans="152:168">
      <c r="EV4981" s="55">
        <v>4974</v>
      </c>
      <c r="EW4981" s="55" t="s">
        <v>1250</v>
      </c>
      <c r="EX4981" s="55" t="s">
        <v>1252</v>
      </c>
      <c r="EY4981" s="55">
        <v>7</v>
      </c>
      <c r="EZ4981" s="55">
        <v>1995</v>
      </c>
      <c r="FA4981" s="55">
        <v>2999</v>
      </c>
      <c r="FB4981" s="55" t="s">
        <v>1361</v>
      </c>
      <c r="FC4981" s="55" t="s">
        <v>1249</v>
      </c>
      <c r="FD4981" s="55">
        <v>2.5</v>
      </c>
      <c r="FF4981" s="55">
        <v>4974</v>
      </c>
      <c r="FG4981" s="55" t="s">
        <v>1359</v>
      </c>
      <c r="FH4981" s="55" t="s">
        <v>1738</v>
      </c>
      <c r="FI4981" s="55">
        <v>4</v>
      </c>
      <c r="FJ4981" s="55">
        <v>2500</v>
      </c>
      <c r="FK4981" s="55" t="s">
        <v>1249</v>
      </c>
      <c r="FL4981" s="55">
        <v>0.8</v>
      </c>
    </row>
    <row r="4982" ht="14.25" customHeight="1" outlineLevel="1" spans="152:168">
      <c r="EV4982" s="55">
        <v>4975</v>
      </c>
      <c r="EW4982" s="55" t="s">
        <v>1250</v>
      </c>
      <c r="EX4982" s="55" t="s">
        <v>1252</v>
      </c>
      <c r="EY4982" s="55">
        <v>8</v>
      </c>
      <c r="EZ4982" s="55">
        <v>0</v>
      </c>
      <c r="FA4982" s="55">
        <v>1994</v>
      </c>
      <c r="FB4982" s="55" t="s">
        <v>1361</v>
      </c>
      <c r="FC4982" s="55" t="s">
        <v>1249</v>
      </c>
      <c r="FD4982" s="55">
        <v>2.5</v>
      </c>
      <c r="FF4982" s="55">
        <v>4975</v>
      </c>
      <c r="FG4982" s="55" t="s">
        <v>1359</v>
      </c>
      <c r="FH4982" s="55" t="s">
        <v>1738</v>
      </c>
      <c r="FI4982" s="55">
        <v>4</v>
      </c>
      <c r="FJ4982" s="55">
        <v>5000</v>
      </c>
      <c r="FK4982" s="55" t="s">
        <v>1249</v>
      </c>
      <c r="FL4982" s="55">
        <v>0.7</v>
      </c>
    </row>
    <row r="4983" ht="14.25" customHeight="1" outlineLevel="1" spans="152:168">
      <c r="EV4983" s="55">
        <v>4976</v>
      </c>
      <c r="EW4983" s="55" t="s">
        <v>1250</v>
      </c>
      <c r="EX4983" s="55" t="s">
        <v>1252</v>
      </c>
      <c r="EY4983" s="55">
        <v>8</v>
      </c>
      <c r="EZ4983" s="55">
        <v>1995</v>
      </c>
      <c r="FA4983" s="55">
        <v>2999</v>
      </c>
      <c r="FB4983" s="55" t="s">
        <v>1361</v>
      </c>
      <c r="FC4983" s="55" t="s">
        <v>1249</v>
      </c>
      <c r="FD4983" s="55">
        <v>2.5</v>
      </c>
      <c r="FF4983" s="55">
        <v>4976</v>
      </c>
      <c r="FG4983" s="55" t="s">
        <v>1359</v>
      </c>
      <c r="FH4983" s="55" t="s">
        <v>1738</v>
      </c>
      <c r="FI4983" s="55">
        <v>4</v>
      </c>
      <c r="FJ4983" s="55">
        <v>10000</v>
      </c>
      <c r="FK4983" s="55" t="s">
        <v>1249</v>
      </c>
      <c r="FL4983" s="55">
        <v>0.6</v>
      </c>
    </row>
    <row r="4984" ht="14.25" customHeight="1" outlineLevel="1" spans="152:168">
      <c r="EV4984" s="55">
        <v>4977</v>
      </c>
      <c r="EW4984" s="55" t="s">
        <v>1250</v>
      </c>
      <c r="EX4984" s="55" t="s">
        <v>1260</v>
      </c>
      <c r="EY4984" s="55">
        <v>15</v>
      </c>
      <c r="EZ4984" s="55">
        <v>0</v>
      </c>
      <c r="FA4984" s="55">
        <v>1994</v>
      </c>
      <c r="FB4984" s="55" t="s">
        <v>1361</v>
      </c>
      <c r="FC4984" s="55" t="s">
        <v>1249</v>
      </c>
      <c r="FD4984" s="55">
        <v>4.5</v>
      </c>
      <c r="FF4984" s="55">
        <v>4977</v>
      </c>
      <c r="FG4984" s="55" t="s">
        <v>1359</v>
      </c>
      <c r="FH4984" s="55" t="s">
        <v>1738</v>
      </c>
      <c r="FI4984" s="55">
        <v>4</v>
      </c>
      <c r="FJ4984" s="55">
        <v>25000</v>
      </c>
      <c r="FK4984" s="55" t="s">
        <v>1249</v>
      </c>
      <c r="FL4984" s="55">
        <v>0.5</v>
      </c>
    </row>
    <row r="4985" ht="14.25" customHeight="1" outlineLevel="1" spans="152:168">
      <c r="EV4985" s="55">
        <v>4978</v>
      </c>
      <c r="EW4985" s="55" t="s">
        <v>1250</v>
      </c>
      <c r="EX4985" s="55" t="s">
        <v>1260</v>
      </c>
      <c r="EY4985" s="55">
        <v>15</v>
      </c>
      <c r="EZ4985" s="55">
        <v>1995</v>
      </c>
      <c r="FA4985" s="55">
        <v>2999</v>
      </c>
      <c r="FB4985" s="55" t="s">
        <v>1361</v>
      </c>
      <c r="FC4985" s="55" t="s">
        <v>1249</v>
      </c>
      <c r="FD4985" s="55">
        <v>4.5</v>
      </c>
      <c r="FF4985" s="55">
        <v>4978</v>
      </c>
      <c r="FG4985" s="55" t="s">
        <v>1359</v>
      </c>
      <c r="FH4985" s="55" t="s">
        <v>1738</v>
      </c>
      <c r="FI4985" s="55">
        <v>4</v>
      </c>
      <c r="FJ4985" s="55">
        <v>50000</v>
      </c>
      <c r="FK4985" s="55" t="s">
        <v>1249</v>
      </c>
      <c r="FL4985" s="55">
        <v>0.5</v>
      </c>
    </row>
    <row r="4986" ht="14.25" customHeight="1" outlineLevel="1" spans="152:168">
      <c r="EV4986" s="55">
        <v>4979</v>
      </c>
      <c r="EW4986" s="55" t="s">
        <v>1250</v>
      </c>
      <c r="EX4986" s="55" t="s">
        <v>1260</v>
      </c>
      <c r="EY4986" s="55">
        <v>16</v>
      </c>
      <c r="EZ4986" s="55">
        <v>0</v>
      </c>
      <c r="FA4986" s="55">
        <v>1994</v>
      </c>
      <c r="FB4986" s="55" t="s">
        <v>1361</v>
      </c>
      <c r="FC4986" s="55" t="s">
        <v>1249</v>
      </c>
      <c r="FD4986" s="55">
        <v>4.5</v>
      </c>
      <c r="FF4986" s="55">
        <v>4979</v>
      </c>
      <c r="FG4986" s="55" t="s">
        <v>1359</v>
      </c>
      <c r="FH4986" s="55" t="s">
        <v>1738</v>
      </c>
      <c r="FI4986" s="55">
        <v>4</v>
      </c>
      <c r="FJ4986" s="55">
        <v>80000</v>
      </c>
      <c r="FK4986" s="55" t="s">
        <v>1249</v>
      </c>
      <c r="FL4986" s="55">
        <v>0.5</v>
      </c>
    </row>
    <row r="4987" ht="14.25" customHeight="1" outlineLevel="1" spans="152:168">
      <c r="EV4987" s="55">
        <v>4980</v>
      </c>
      <c r="EW4987" s="55" t="s">
        <v>1250</v>
      </c>
      <c r="EX4987" s="55" t="s">
        <v>1260</v>
      </c>
      <c r="EY4987" s="55">
        <v>16</v>
      </c>
      <c r="EZ4987" s="55">
        <v>1995</v>
      </c>
      <c r="FA4987" s="55">
        <v>2999</v>
      </c>
      <c r="FB4987" s="55" t="s">
        <v>1361</v>
      </c>
      <c r="FC4987" s="55" t="s">
        <v>1249</v>
      </c>
      <c r="FD4987" s="55">
        <v>4.5</v>
      </c>
      <c r="FF4987" s="55">
        <v>4980</v>
      </c>
      <c r="FG4987" s="55" t="s">
        <v>1359</v>
      </c>
      <c r="FH4987" s="55" t="s">
        <v>1738</v>
      </c>
      <c r="FI4987" s="55">
        <v>4</v>
      </c>
      <c r="FJ4987" s="55">
        <v>130000</v>
      </c>
      <c r="FK4987" s="55" t="s">
        <v>1249</v>
      </c>
      <c r="FL4987" s="55">
        <v>0.5</v>
      </c>
    </row>
    <row r="4988" ht="14.25" customHeight="1" outlineLevel="1" spans="152:168">
      <c r="EV4988" s="55">
        <v>4981</v>
      </c>
      <c r="EW4988" s="55" t="s">
        <v>1250</v>
      </c>
      <c r="EX4988" s="55" t="s">
        <v>1260</v>
      </c>
      <c r="EY4988" s="55">
        <v>17</v>
      </c>
      <c r="EZ4988" s="55">
        <v>0</v>
      </c>
      <c r="FA4988" s="55">
        <v>1994</v>
      </c>
      <c r="FB4988" s="55" t="s">
        <v>1361</v>
      </c>
      <c r="FC4988" s="55" t="s">
        <v>1249</v>
      </c>
      <c r="FD4988" s="55">
        <v>4.5</v>
      </c>
      <c r="FF4988" s="55">
        <v>4981</v>
      </c>
      <c r="FG4988" s="55" t="s">
        <v>1359</v>
      </c>
      <c r="FH4988" s="55" t="s">
        <v>1738</v>
      </c>
      <c r="FI4988" s="55">
        <v>4</v>
      </c>
      <c r="FJ4988" s="55">
        <v>260000</v>
      </c>
      <c r="FK4988" s="55" t="s">
        <v>1249</v>
      </c>
      <c r="FL4988" s="55">
        <v>0.5</v>
      </c>
    </row>
    <row r="4989" ht="14.25" customHeight="1" outlineLevel="1" spans="152:168">
      <c r="EV4989" s="55">
        <v>4982</v>
      </c>
      <c r="EW4989" s="55" t="s">
        <v>1250</v>
      </c>
      <c r="EX4989" s="55" t="s">
        <v>1260</v>
      </c>
      <c r="EY4989" s="55">
        <v>17</v>
      </c>
      <c r="EZ4989" s="55">
        <v>1995</v>
      </c>
      <c r="FA4989" s="55">
        <v>2999</v>
      </c>
      <c r="FB4989" s="55" t="s">
        <v>1361</v>
      </c>
      <c r="FC4989" s="55" t="s">
        <v>1249</v>
      </c>
      <c r="FD4989" s="55">
        <v>4.5</v>
      </c>
      <c r="FF4989" s="55">
        <v>4982</v>
      </c>
      <c r="FG4989" s="55" t="s">
        <v>1359</v>
      </c>
      <c r="FH4989" s="55" t="s">
        <v>1738</v>
      </c>
      <c r="FI4989" s="55">
        <v>4</v>
      </c>
      <c r="FJ4989" s="55">
        <v>400000</v>
      </c>
      <c r="FK4989" s="55" t="s">
        <v>1249</v>
      </c>
      <c r="FL4989" s="55">
        <v>0.5</v>
      </c>
    </row>
    <row r="4990" ht="14.25" customHeight="1" outlineLevel="1" spans="152:168">
      <c r="EV4990" s="55">
        <v>4983</v>
      </c>
      <c r="EW4990" s="55" t="s">
        <v>1250</v>
      </c>
      <c r="EX4990" s="55" t="s">
        <v>1260</v>
      </c>
      <c r="EY4990" s="55">
        <v>18</v>
      </c>
      <c r="EZ4990" s="55">
        <v>0</v>
      </c>
      <c r="FA4990" s="55">
        <v>1994</v>
      </c>
      <c r="FB4990" s="55" t="s">
        <v>1361</v>
      </c>
      <c r="FC4990" s="55" t="s">
        <v>1249</v>
      </c>
      <c r="FD4990" s="55">
        <v>4.5</v>
      </c>
      <c r="FF4990" s="55">
        <v>4983</v>
      </c>
      <c r="FG4990" s="55" t="s">
        <v>1359</v>
      </c>
      <c r="FH4990" s="55" t="s">
        <v>1738</v>
      </c>
      <c r="FI4990" s="55">
        <v>4</v>
      </c>
      <c r="FJ4990" s="55">
        <v>530000</v>
      </c>
      <c r="FK4990" s="55" t="s">
        <v>1249</v>
      </c>
      <c r="FL4990" s="55">
        <v>0.5</v>
      </c>
    </row>
    <row r="4991" ht="14.25" customHeight="1" outlineLevel="1" spans="152:168">
      <c r="EV4991" s="55">
        <v>4984</v>
      </c>
      <c r="EW4991" s="55" t="s">
        <v>1250</v>
      </c>
      <c r="EX4991" s="55" t="s">
        <v>1260</v>
      </c>
      <c r="EY4991" s="55">
        <v>18</v>
      </c>
      <c r="EZ4991" s="55">
        <v>1995</v>
      </c>
      <c r="FA4991" s="55">
        <v>2999</v>
      </c>
      <c r="FB4991" s="55" t="s">
        <v>1361</v>
      </c>
      <c r="FC4991" s="55" t="s">
        <v>1249</v>
      </c>
      <c r="FD4991" s="55">
        <v>4.5</v>
      </c>
      <c r="FF4991" s="55">
        <v>4984</v>
      </c>
      <c r="FG4991" s="55" t="s">
        <v>1359</v>
      </c>
      <c r="FH4991" s="55" t="s">
        <v>1738</v>
      </c>
      <c r="FI4991" s="55">
        <v>4</v>
      </c>
      <c r="FJ4991" s="55">
        <v>540000</v>
      </c>
      <c r="FK4991" s="55" t="s">
        <v>1249</v>
      </c>
      <c r="FL4991" s="55">
        <v>0.5</v>
      </c>
    </row>
    <row r="4992" ht="14.25" customHeight="1" outlineLevel="1" spans="152:168">
      <c r="EV4992" s="55">
        <v>4985</v>
      </c>
      <c r="EW4992" s="55" t="s">
        <v>1250</v>
      </c>
      <c r="EX4992" s="55" t="s">
        <v>1260</v>
      </c>
      <c r="EY4992" s="55">
        <v>19</v>
      </c>
      <c r="EZ4992" s="55">
        <v>0</v>
      </c>
      <c r="FA4992" s="55">
        <v>1994</v>
      </c>
      <c r="FB4992" s="55" t="s">
        <v>1361</v>
      </c>
      <c r="FC4992" s="55" t="s">
        <v>1249</v>
      </c>
      <c r="FD4992" s="55">
        <v>4.5</v>
      </c>
      <c r="FF4992" s="55">
        <v>4985</v>
      </c>
      <c r="FG4992" s="55" t="s">
        <v>1359</v>
      </c>
      <c r="FH4992" s="55" t="s">
        <v>1738</v>
      </c>
      <c r="FI4992" s="55">
        <v>5</v>
      </c>
      <c r="FJ4992" s="55">
        <v>1000</v>
      </c>
      <c r="FK4992" s="55" t="s">
        <v>1249</v>
      </c>
      <c r="FL4992" s="55">
        <v>0.3</v>
      </c>
    </row>
    <row r="4993" ht="14.25" customHeight="1" outlineLevel="1" spans="152:168">
      <c r="EV4993" s="55">
        <v>4986</v>
      </c>
      <c r="EW4993" s="55" t="s">
        <v>1250</v>
      </c>
      <c r="EX4993" s="55" t="s">
        <v>1260</v>
      </c>
      <c r="EY4993" s="55">
        <v>19</v>
      </c>
      <c r="EZ4993" s="55">
        <v>1995</v>
      </c>
      <c r="FA4993" s="55">
        <v>2999</v>
      </c>
      <c r="FB4993" s="55" t="s">
        <v>1361</v>
      </c>
      <c r="FC4993" s="55" t="s">
        <v>1249</v>
      </c>
      <c r="FD4993" s="55">
        <v>4.5</v>
      </c>
      <c r="FF4993" s="55">
        <v>4986</v>
      </c>
      <c r="FG4993" s="55" t="s">
        <v>1359</v>
      </c>
      <c r="FH4993" s="55" t="s">
        <v>1738</v>
      </c>
      <c r="FI4993" s="55">
        <v>5</v>
      </c>
      <c r="FJ4993" s="55">
        <v>2500</v>
      </c>
      <c r="FK4993" s="55" t="s">
        <v>1249</v>
      </c>
      <c r="FL4993" s="55">
        <v>0.3</v>
      </c>
    </row>
    <row r="4994" ht="14.25" customHeight="1" outlineLevel="1" spans="152:168">
      <c r="EV4994" s="55">
        <v>4987</v>
      </c>
      <c r="EW4994" s="55" t="s">
        <v>1250</v>
      </c>
      <c r="EX4994" s="55" t="s">
        <v>1260</v>
      </c>
      <c r="EY4994" s="55">
        <v>20</v>
      </c>
      <c r="EZ4994" s="55">
        <v>0</v>
      </c>
      <c r="FA4994" s="55">
        <v>1994</v>
      </c>
      <c r="FB4994" s="55" t="s">
        <v>1361</v>
      </c>
      <c r="FC4994" s="55" t="s">
        <v>1249</v>
      </c>
      <c r="FD4994" s="55">
        <v>4.5</v>
      </c>
      <c r="FF4994" s="55">
        <v>4987</v>
      </c>
      <c r="FG4994" s="55" t="s">
        <v>1359</v>
      </c>
      <c r="FH4994" s="55" t="s">
        <v>1738</v>
      </c>
      <c r="FI4994" s="55">
        <v>5</v>
      </c>
      <c r="FJ4994" s="55">
        <v>5000</v>
      </c>
      <c r="FK4994" s="55" t="s">
        <v>1249</v>
      </c>
      <c r="FL4994" s="55">
        <v>0.3</v>
      </c>
    </row>
    <row r="4995" ht="14.25" customHeight="1" outlineLevel="1" spans="152:168">
      <c r="EV4995" s="55">
        <v>4988</v>
      </c>
      <c r="EW4995" s="55" t="s">
        <v>1250</v>
      </c>
      <c r="EX4995" s="55" t="s">
        <v>1260</v>
      </c>
      <c r="EY4995" s="55">
        <v>20</v>
      </c>
      <c r="EZ4995" s="55">
        <v>1995</v>
      </c>
      <c r="FA4995" s="55">
        <v>2999</v>
      </c>
      <c r="FB4995" s="55" t="s">
        <v>1361</v>
      </c>
      <c r="FC4995" s="55" t="s">
        <v>1249</v>
      </c>
      <c r="FD4995" s="55">
        <v>4.5</v>
      </c>
      <c r="FF4995" s="55">
        <v>4988</v>
      </c>
      <c r="FG4995" s="55" t="s">
        <v>1359</v>
      </c>
      <c r="FH4995" s="55" t="s">
        <v>1738</v>
      </c>
      <c r="FI4995" s="55">
        <v>5</v>
      </c>
      <c r="FJ4995" s="55">
        <v>10000</v>
      </c>
      <c r="FK4995" s="55" t="s">
        <v>1249</v>
      </c>
      <c r="FL4995" s="55">
        <v>0.3</v>
      </c>
    </row>
    <row r="4996" ht="14.25" customHeight="1" outlineLevel="1" spans="152:168">
      <c r="EV4996" s="55">
        <v>4989</v>
      </c>
      <c r="EW4996" s="55" t="s">
        <v>1250</v>
      </c>
      <c r="EX4996" s="55" t="s">
        <v>1260</v>
      </c>
      <c r="EY4996" s="55">
        <v>21</v>
      </c>
      <c r="EZ4996" s="55">
        <v>0</v>
      </c>
      <c r="FA4996" s="55">
        <v>1994</v>
      </c>
      <c r="FB4996" s="55" t="s">
        <v>1361</v>
      </c>
      <c r="FC4996" s="55" t="s">
        <v>1249</v>
      </c>
      <c r="FD4996" s="55">
        <v>4.5</v>
      </c>
      <c r="FF4996" s="55">
        <v>4989</v>
      </c>
      <c r="FG4996" s="55" t="s">
        <v>1359</v>
      </c>
      <c r="FH4996" s="55" t="s">
        <v>1738</v>
      </c>
      <c r="FI4996" s="55">
        <v>5</v>
      </c>
      <c r="FJ4996" s="55">
        <v>25000</v>
      </c>
      <c r="FK4996" s="55" t="s">
        <v>1249</v>
      </c>
      <c r="FL4996" s="55">
        <v>0.3</v>
      </c>
    </row>
    <row r="4997" ht="14.25" customHeight="1" outlineLevel="1" spans="152:168">
      <c r="EV4997" s="55">
        <v>4990</v>
      </c>
      <c r="EW4997" s="55" t="s">
        <v>1250</v>
      </c>
      <c r="EX4997" s="55" t="s">
        <v>1260</v>
      </c>
      <c r="EY4997" s="55">
        <v>21</v>
      </c>
      <c r="EZ4997" s="55">
        <v>1995</v>
      </c>
      <c r="FA4997" s="55">
        <v>2999</v>
      </c>
      <c r="FB4997" s="55" t="s">
        <v>1361</v>
      </c>
      <c r="FC4997" s="55" t="s">
        <v>1249</v>
      </c>
      <c r="FD4997" s="55">
        <v>4.5</v>
      </c>
      <c r="FF4997" s="55">
        <v>4990</v>
      </c>
      <c r="FG4997" s="55" t="s">
        <v>1359</v>
      </c>
      <c r="FH4997" s="55" t="s">
        <v>1738</v>
      </c>
      <c r="FI4997" s="55">
        <v>5</v>
      </c>
      <c r="FJ4997" s="55">
        <v>50000</v>
      </c>
      <c r="FK4997" s="55" t="s">
        <v>1249</v>
      </c>
      <c r="FL4997" s="55">
        <v>0.3</v>
      </c>
    </row>
    <row r="4998" ht="14.25" customHeight="1" outlineLevel="1" spans="152:168">
      <c r="EV4998" s="55">
        <v>4991</v>
      </c>
      <c r="EW4998" s="55" t="s">
        <v>1250</v>
      </c>
      <c r="EX4998" s="55" t="s">
        <v>1260</v>
      </c>
      <c r="EY4998" s="55">
        <v>22</v>
      </c>
      <c r="EZ4998" s="55">
        <v>0</v>
      </c>
      <c r="FA4998" s="55">
        <v>1994</v>
      </c>
      <c r="FB4998" s="55" t="s">
        <v>1361</v>
      </c>
      <c r="FC4998" s="55" t="s">
        <v>1249</v>
      </c>
      <c r="FD4998" s="55">
        <v>4.5</v>
      </c>
      <c r="FF4998" s="55">
        <v>4991</v>
      </c>
      <c r="FG4998" s="55" t="s">
        <v>1359</v>
      </c>
      <c r="FH4998" s="55" t="s">
        <v>1738</v>
      </c>
      <c r="FI4998" s="55">
        <v>5</v>
      </c>
      <c r="FJ4998" s="55">
        <v>80000</v>
      </c>
      <c r="FK4998" s="55" t="s">
        <v>1249</v>
      </c>
      <c r="FL4998" s="55">
        <v>0.3</v>
      </c>
    </row>
    <row r="4999" ht="14.25" customHeight="1" outlineLevel="1" spans="152:168">
      <c r="EV4999" s="55">
        <v>4992</v>
      </c>
      <c r="EW4999" s="55" t="s">
        <v>1250</v>
      </c>
      <c r="EX4999" s="55" t="s">
        <v>1260</v>
      </c>
      <c r="EY4999" s="55">
        <v>22</v>
      </c>
      <c r="EZ4999" s="55">
        <v>1995</v>
      </c>
      <c r="FA4999" s="55">
        <v>2999</v>
      </c>
      <c r="FB4999" s="55" t="s">
        <v>1361</v>
      </c>
      <c r="FC4999" s="55" t="s">
        <v>1249</v>
      </c>
      <c r="FD4999" s="55">
        <v>4.5</v>
      </c>
      <c r="FF4999" s="55">
        <v>4992</v>
      </c>
      <c r="FG4999" s="55" t="s">
        <v>1359</v>
      </c>
      <c r="FH4999" s="55" t="s">
        <v>1738</v>
      </c>
      <c r="FI4999" s="55">
        <v>5</v>
      </c>
      <c r="FJ4999" s="55">
        <v>130000</v>
      </c>
      <c r="FK4999" s="55" t="s">
        <v>1249</v>
      </c>
      <c r="FL4999" s="55">
        <v>0.3</v>
      </c>
    </row>
    <row r="5000" ht="14.25" customHeight="1" outlineLevel="1" spans="152:168">
      <c r="EV5000" s="55">
        <v>4993</v>
      </c>
      <c r="EW5000" s="55" t="s">
        <v>1250</v>
      </c>
      <c r="EX5000" s="55" t="s">
        <v>1260</v>
      </c>
      <c r="EY5000" s="55">
        <v>23</v>
      </c>
      <c r="EZ5000" s="55">
        <v>0</v>
      </c>
      <c r="FA5000" s="55">
        <v>1994</v>
      </c>
      <c r="FB5000" s="55" t="s">
        <v>1361</v>
      </c>
      <c r="FC5000" s="55" t="s">
        <v>1249</v>
      </c>
      <c r="FD5000" s="55">
        <v>4.5</v>
      </c>
      <c r="FF5000" s="55">
        <v>4993</v>
      </c>
      <c r="FG5000" s="55" t="s">
        <v>1359</v>
      </c>
      <c r="FH5000" s="55" t="s">
        <v>1738</v>
      </c>
      <c r="FI5000" s="55">
        <v>5</v>
      </c>
      <c r="FJ5000" s="55">
        <v>260000</v>
      </c>
      <c r="FK5000" s="55" t="s">
        <v>1249</v>
      </c>
      <c r="FL5000" s="55">
        <v>0.3</v>
      </c>
    </row>
    <row r="5001" ht="14.25" customHeight="1" outlineLevel="1" spans="152:168">
      <c r="EV5001" s="55">
        <v>4994</v>
      </c>
      <c r="EW5001" s="55" t="s">
        <v>1250</v>
      </c>
      <c r="EX5001" s="55" t="s">
        <v>1260</v>
      </c>
      <c r="EY5001" s="55">
        <v>23</v>
      </c>
      <c r="EZ5001" s="55">
        <v>1995</v>
      </c>
      <c r="FA5001" s="55">
        <v>2999</v>
      </c>
      <c r="FB5001" s="55" t="s">
        <v>1361</v>
      </c>
      <c r="FC5001" s="55" t="s">
        <v>1249</v>
      </c>
      <c r="FD5001" s="55">
        <v>4.5</v>
      </c>
      <c r="FF5001" s="55">
        <v>4994</v>
      </c>
      <c r="FG5001" s="55" t="s">
        <v>1359</v>
      </c>
      <c r="FH5001" s="55" t="s">
        <v>1738</v>
      </c>
      <c r="FI5001" s="55">
        <v>5</v>
      </c>
      <c r="FJ5001" s="55">
        <v>400000</v>
      </c>
      <c r="FK5001" s="55" t="s">
        <v>1249</v>
      </c>
      <c r="FL5001" s="55">
        <v>0.3</v>
      </c>
    </row>
    <row r="5002" ht="14.25" customHeight="1" outlineLevel="1" spans="152:168">
      <c r="EV5002" s="55">
        <v>4995</v>
      </c>
      <c r="EW5002" s="55" t="s">
        <v>1250</v>
      </c>
      <c r="EX5002" s="55" t="s">
        <v>1260</v>
      </c>
      <c r="EY5002" s="55">
        <v>24</v>
      </c>
      <c r="EZ5002" s="55">
        <v>0</v>
      </c>
      <c r="FA5002" s="55">
        <v>1994</v>
      </c>
      <c r="FB5002" s="55" t="s">
        <v>1361</v>
      </c>
      <c r="FC5002" s="55" t="s">
        <v>1249</v>
      </c>
      <c r="FD5002" s="55">
        <v>4.5</v>
      </c>
      <c r="FF5002" s="55">
        <v>4995</v>
      </c>
      <c r="FG5002" s="55" t="s">
        <v>1359</v>
      </c>
      <c r="FH5002" s="55" t="s">
        <v>1738</v>
      </c>
      <c r="FI5002" s="55">
        <v>5</v>
      </c>
      <c r="FJ5002" s="55">
        <v>530000</v>
      </c>
      <c r="FK5002" s="55" t="s">
        <v>1249</v>
      </c>
      <c r="FL5002" s="55">
        <v>0.3</v>
      </c>
    </row>
    <row r="5003" ht="14.25" customHeight="1" outlineLevel="1" spans="152:168">
      <c r="EV5003" s="55">
        <v>4996</v>
      </c>
      <c r="EW5003" s="55" t="s">
        <v>1250</v>
      </c>
      <c r="EX5003" s="55" t="s">
        <v>1260</v>
      </c>
      <c r="EY5003" s="55">
        <v>24</v>
      </c>
      <c r="EZ5003" s="55">
        <v>1995</v>
      </c>
      <c r="FA5003" s="55">
        <v>2999</v>
      </c>
      <c r="FB5003" s="55" t="s">
        <v>1361</v>
      </c>
      <c r="FC5003" s="55" t="s">
        <v>1249</v>
      </c>
      <c r="FD5003" s="55">
        <v>4.5</v>
      </c>
      <c r="FF5003" s="55">
        <v>4996</v>
      </c>
      <c r="FG5003" s="55" t="s">
        <v>1359</v>
      </c>
      <c r="FH5003" s="55" t="s">
        <v>1738</v>
      </c>
      <c r="FI5003" s="55">
        <v>5</v>
      </c>
      <c r="FJ5003" s="55">
        <v>540000</v>
      </c>
      <c r="FK5003" s="55" t="s">
        <v>1249</v>
      </c>
      <c r="FL5003" s="55">
        <v>0.3</v>
      </c>
    </row>
    <row r="5004" ht="14.25" customHeight="1" outlineLevel="1" spans="152:168">
      <c r="EV5004" s="55">
        <v>4997</v>
      </c>
      <c r="EW5004" s="55" t="s">
        <v>1250</v>
      </c>
      <c r="EX5004" s="55" t="s">
        <v>1260</v>
      </c>
      <c r="EY5004" s="55">
        <v>25</v>
      </c>
      <c r="EZ5004" s="55">
        <v>0</v>
      </c>
      <c r="FA5004" s="55">
        <v>1994</v>
      </c>
      <c r="FB5004" s="55" t="s">
        <v>1361</v>
      </c>
      <c r="FC5004" s="55" t="s">
        <v>1249</v>
      </c>
      <c r="FD5004" s="55">
        <v>4.5</v>
      </c>
      <c r="FF5004" s="55">
        <v>4997</v>
      </c>
      <c r="FG5004" s="55" t="s">
        <v>1359</v>
      </c>
      <c r="FH5004" s="55" t="s">
        <v>1963</v>
      </c>
      <c r="FI5004" s="55">
        <v>1</v>
      </c>
      <c r="FJ5004" s="55">
        <v>0</v>
      </c>
      <c r="FK5004" s="55" t="s">
        <v>1249</v>
      </c>
      <c r="FL5004" s="55">
        <v>0.3</v>
      </c>
    </row>
    <row r="5005" ht="14.25" customHeight="1" outlineLevel="1" spans="152:168">
      <c r="EV5005" s="55">
        <v>4998</v>
      </c>
      <c r="EW5005" s="55" t="s">
        <v>1250</v>
      </c>
      <c r="EX5005" s="55" t="s">
        <v>1260</v>
      </c>
      <c r="EY5005" s="55">
        <v>25</v>
      </c>
      <c r="EZ5005" s="55">
        <v>1995</v>
      </c>
      <c r="FA5005" s="55">
        <v>2999</v>
      </c>
      <c r="FB5005" s="55" t="s">
        <v>1361</v>
      </c>
      <c r="FC5005" s="55" t="s">
        <v>1249</v>
      </c>
      <c r="FD5005" s="55">
        <v>4.5</v>
      </c>
      <c r="FF5005" s="55">
        <v>4998</v>
      </c>
      <c r="FG5005" s="55" t="s">
        <v>1359</v>
      </c>
      <c r="FH5005" s="55" t="s">
        <v>1963</v>
      </c>
      <c r="FI5005" s="55">
        <v>1</v>
      </c>
      <c r="FJ5005" s="55">
        <v>1000</v>
      </c>
      <c r="FK5005" s="55" t="s">
        <v>1249</v>
      </c>
      <c r="FL5005" s="55">
        <v>0.3</v>
      </c>
    </row>
    <row r="5006" ht="14.25" customHeight="1" outlineLevel="1" spans="152:168">
      <c r="EV5006" s="55">
        <v>4999</v>
      </c>
      <c r="EW5006" s="55" t="s">
        <v>1250</v>
      </c>
      <c r="EX5006" s="55" t="s">
        <v>1260</v>
      </c>
      <c r="EY5006" s="55">
        <v>26</v>
      </c>
      <c r="EZ5006" s="55">
        <v>0</v>
      </c>
      <c r="FA5006" s="55">
        <v>1994</v>
      </c>
      <c r="FB5006" s="55" t="s">
        <v>1361</v>
      </c>
      <c r="FC5006" s="55" t="s">
        <v>1249</v>
      </c>
      <c r="FD5006" s="55">
        <v>4.5</v>
      </c>
      <c r="FF5006" s="55">
        <v>4999</v>
      </c>
      <c r="FG5006" s="55" t="s">
        <v>1359</v>
      </c>
      <c r="FH5006" s="55" t="s">
        <v>1963</v>
      </c>
      <c r="FI5006" s="55">
        <v>1</v>
      </c>
      <c r="FJ5006" s="55">
        <v>2500</v>
      </c>
      <c r="FK5006" s="55" t="s">
        <v>1249</v>
      </c>
      <c r="FL5006" s="55">
        <v>0.3</v>
      </c>
    </row>
    <row r="5007" ht="14.25" customHeight="1" outlineLevel="1" spans="152:168">
      <c r="EV5007" s="55">
        <v>5000</v>
      </c>
      <c r="EW5007" s="55" t="s">
        <v>1250</v>
      </c>
      <c r="EX5007" s="55" t="s">
        <v>1260</v>
      </c>
      <c r="EY5007" s="55">
        <v>26</v>
      </c>
      <c r="EZ5007" s="55">
        <v>1995</v>
      </c>
      <c r="FA5007" s="55">
        <v>2999</v>
      </c>
      <c r="FB5007" s="55" t="s">
        <v>1361</v>
      </c>
      <c r="FC5007" s="55" t="s">
        <v>1249</v>
      </c>
      <c r="FD5007" s="55">
        <v>4.5</v>
      </c>
      <c r="FF5007" s="55">
        <v>5000</v>
      </c>
      <c r="FG5007" s="55" t="s">
        <v>1359</v>
      </c>
      <c r="FH5007" s="55" t="s">
        <v>1963</v>
      </c>
      <c r="FI5007" s="55">
        <v>1</v>
      </c>
      <c r="FJ5007" s="55">
        <v>5000</v>
      </c>
      <c r="FK5007" s="55" t="s">
        <v>1249</v>
      </c>
      <c r="FL5007" s="55">
        <v>0.3</v>
      </c>
    </row>
    <row r="5008" ht="14.25" customHeight="1" outlineLevel="1" spans="152:168">
      <c r="EV5008" s="55">
        <v>5001</v>
      </c>
      <c r="EW5008" s="55" t="s">
        <v>1250</v>
      </c>
      <c r="EX5008" s="55" t="s">
        <v>1260</v>
      </c>
      <c r="EY5008" s="55">
        <v>27</v>
      </c>
      <c r="EZ5008" s="55">
        <v>0</v>
      </c>
      <c r="FA5008" s="55">
        <v>1994</v>
      </c>
      <c r="FB5008" s="55" t="s">
        <v>1361</v>
      </c>
      <c r="FC5008" s="55" t="s">
        <v>1249</v>
      </c>
      <c r="FD5008" s="55">
        <v>4.5</v>
      </c>
      <c r="FF5008" s="55">
        <v>5001</v>
      </c>
      <c r="FG5008" s="55" t="s">
        <v>1359</v>
      </c>
      <c r="FH5008" s="55" t="s">
        <v>1963</v>
      </c>
      <c r="FI5008" s="55">
        <v>1</v>
      </c>
      <c r="FJ5008" s="55">
        <v>10000</v>
      </c>
      <c r="FK5008" s="55" t="s">
        <v>1249</v>
      </c>
      <c r="FL5008" s="55">
        <v>0.3</v>
      </c>
    </row>
    <row r="5009" ht="14.25" customHeight="1" outlineLevel="1" spans="152:168">
      <c r="EV5009" s="55">
        <v>5002</v>
      </c>
      <c r="EW5009" s="55" t="s">
        <v>1250</v>
      </c>
      <c r="EX5009" s="55" t="s">
        <v>1260</v>
      </c>
      <c r="EY5009" s="55">
        <v>27</v>
      </c>
      <c r="EZ5009" s="55">
        <v>1995</v>
      </c>
      <c r="FA5009" s="55">
        <v>2999</v>
      </c>
      <c r="FB5009" s="55" t="s">
        <v>1361</v>
      </c>
      <c r="FC5009" s="55" t="s">
        <v>1249</v>
      </c>
      <c r="FD5009" s="55">
        <v>4.5</v>
      </c>
      <c r="FF5009" s="55">
        <v>5002</v>
      </c>
      <c r="FG5009" s="55" t="s">
        <v>1359</v>
      </c>
      <c r="FH5009" s="55" t="s">
        <v>1963</v>
      </c>
      <c r="FI5009" s="55">
        <v>1</v>
      </c>
      <c r="FJ5009" s="55">
        <v>25000</v>
      </c>
      <c r="FK5009" s="55" t="s">
        <v>1249</v>
      </c>
      <c r="FL5009" s="55">
        <v>0.3</v>
      </c>
    </row>
    <row r="5010" ht="14.25" customHeight="1" outlineLevel="1" spans="152:168">
      <c r="EV5010" s="55">
        <v>5003</v>
      </c>
      <c r="EW5010" s="55" t="s">
        <v>1250</v>
      </c>
      <c r="EX5010" s="55" t="s">
        <v>1260</v>
      </c>
      <c r="EY5010" s="55">
        <v>28</v>
      </c>
      <c r="EZ5010" s="55">
        <v>0</v>
      </c>
      <c r="FA5010" s="55">
        <v>1994</v>
      </c>
      <c r="FB5010" s="55" t="s">
        <v>1361</v>
      </c>
      <c r="FC5010" s="55" t="s">
        <v>1249</v>
      </c>
      <c r="FD5010" s="55">
        <v>4.5</v>
      </c>
      <c r="FF5010" s="55">
        <v>5003</v>
      </c>
      <c r="FG5010" s="55" t="s">
        <v>1359</v>
      </c>
      <c r="FH5010" s="55" t="s">
        <v>1963</v>
      </c>
      <c r="FI5010" s="55">
        <v>1</v>
      </c>
      <c r="FJ5010" s="55">
        <v>50000</v>
      </c>
      <c r="FK5010" s="55" t="s">
        <v>1249</v>
      </c>
      <c r="FL5010" s="55">
        <v>0.3</v>
      </c>
    </row>
    <row r="5011" ht="14.25" customHeight="1" outlineLevel="1" spans="152:168">
      <c r="EV5011" s="55">
        <v>5004</v>
      </c>
      <c r="EW5011" s="55" t="s">
        <v>1250</v>
      </c>
      <c r="EX5011" s="55" t="s">
        <v>1260</v>
      </c>
      <c r="EY5011" s="55">
        <v>28</v>
      </c>
      <c r="EZ5011" s="55">
        <v>1995</v>
      </c>
      <c r="FA5011" s="55">
        <v>2999</v>
      </c>
      <c r="FB5011" s="55" t="s">
        <v>1361</v>
      </c>
      <c r="FC5011" s="55" t="s">
        <v>1249</v>
      </c>
      <c r="FD5011" s="55">
        <v>4.5</v>
      </c>
      <c r="FF5011" s="55">
        <v>5004</v>
      </c>
      <c r="FG5011" s="55" t="s">
        <v>1359</v>
      </c>
      <c r="FH5011" s="55" t="s">
        <v>1963</v>
      </c>
      <c r="FI5011" s="55">
        <v>1</v>
      </c>
      <c r="FJ5011" s="55">
        <v>80000</v>
      </c>
      <c r="FK5011" s="55" t="s">
        <v>1249</v>
      </c>
      <c r="FL5011" s="55">
        <v>0.3</v>
      </c>
    </row>
    <row r="5012" ht="14.25" customHeight="1" outlineLevel="1" spans="152:168">
      <c r="EV5012" s="55">
        <v>5005</v>
      </c>
      <c r="EW5012" s="55" t="s">
        <v>1250</v>
      </c>
      <c r="EX5012" s="55" t="s">
        <v>1260</v>
      </c>
      <c r="EY5012" s="55">
        <v>29</v>
      </c>
      <c r="EZ5012" s="55">
        <v>0</v>
      </c>
      <c r="FA5012" s="55">
        <v>1994</v>
      </c>
      <c r="FB5012" s="55" t="s">
        <v>1361</v>
      </c>
      <c r="FC5012" s="55" t="s">
        <v>1249</v>
      </c>
      <c r="FD5012" s="55">
        <v>4.5</v>
      </c>
      <c r="FF5012" s="55">
        <v>5005</v>
      </c>
      <c r="FG5012" s="55" t="s">
        <v>1359</v>
      </c>
      <c r="FH5012" s="55" t="s">
        <v>1963</v>
      </c>
      <c r="FI5012" s="55">
        <v>1</v>
      </c>
      <c r="FJ5012" s="55">
        <v>130000</v>
      </c>
      <c r="FK5012" s="55" t="s">
        <v>1249</v>
      </c>
      <c r="FL5012" s="55">
        <v>0.3</v>
      </c>
    </row>
    <row r="5013" ht="14.25" customHeight="1" outlineLevel="1" spans="152:168">
      <c r="EV5013" s="55">
        <v>5006</v>
      </c>
      <c r="EW5013" s="55" t="s">
        <v>1250</v>
      </c>
      <c r="EX5013" s="55" t="s">
        <v>1260</v>
      </c>
      <c r="EY5013" s="55">
        <v>29</v>
      </c>
      <c r="EZ5013" s="55">
        <v>1995</v>
      </c>
      <c r="FA5013" s="55">
        <v>2999</v>
      </c>
      <c r="FB5013" s="55" t="s">
        <v>1361</v>
      </c>
      <c r="FC5013" s="55" t="s">
        <v>1249</v>
      </c>
      <c r="FD5013" s="55">
        <v>4.5</v>
      </c>
      <c r="FF5013" s="55">
        <v>5006</v>
      </c>
      <c r="FG5013" s="55" t="s">
        <v>1359</v>
      </c>
      <c r="FH5013" s="55" t="s">
        <v>1963</v>
      </c>
      <c r="FI5013" s="55">
        <v>1</v>
      </c>
      <c r="FJ5013" s="55">
        <v>260000</v>
      </c>
      <c r="FK5013" s="55" t="s">
        <v>1249</v>
      </c>
      <c r="FL5013" s="55">
        <v>0.3</v>
      </c>
    </row>
    <row r="5014" ht="14.25" customHeight="1" outlineLevel="1" spans="152:168">
      <c r="EV5014" s="55">
        <v>5007</v>
      </c>
      <c r="EW5014" s="55" t="s">
        <v>1250</v>
      </c>
      <c r="EX5014" s="55" t="s">
        <v>1260</v>
      </c>
      <c r="EY5014" s="55">
        <v>30</v>
      </c>
      <c r="EZ5014" s="55">
        <v>0</v>
      </c>
      <c r="FA5014" s="55">
        <v>1994</v>
      </c>
      <c r="FB5014" s="55" t="s">
        <v>1361</v>
      </c>
      <c r="FC5014" s="55" t="s">
        <v>1249</v>
      </c>
      <c r="FD5014" s="55">
        <v>4.5</v>
      </c>
      <c r="FF5014" s="55">
        <v>5007</v>
      </c>
      <c r="FG5014" s="55" t="s">
        <v>1359</v>
      </c>
      <c r="FH5014" s="55" t="s">
        <v>1963</v>
      </c>
      <c r="FI5014" s="55">
        <v>1</v>
      </c>
      <c r="FJ5014" s="55">
        <v>400000</v>
      </c>
      <c r="FK5014" s="55" t="s">
        <v>1249</v>
      </c>
      <c r="FL5014" s="55">
        <v>0.3</v>
      </c>
    </row>
    <row r="5015" ht="14.25" customHeight="1" outlineLevel="1" spans="152:168">
      <c r="EV5015" s="55">
        <v>5008</v>
      </c>
      <c r="EW5015" s="55" t="s">
        <v>1250</v>
      </c>
      <c r="EX5015" s="55" t="s">
        <v>1260</v>
      </c>
      <c r="EY5015" s="55">
        <v>30</v>
      </c>
      <c r="EZ5015" s="55">
        <v>1995</v>
      </c>
      <c r="FA5015" s="55">
        <v>2999</v>
      </c>
      <c r="FB5015" s="55" t="s">
        <v>1361</v>
      </c>
      <c r="FC5015" s="55" t="s">
        <v>1249</v>
      </c>
      <c r="FD5015" s="55">
        <v>4.5</v>
      </c>
      <c r="FF5015" s="55">
        <v>5008</v>
      </c>
      <c r="FG5015" s="55" t="s">
        <v>1359</v>
      </c>
      <c r="FH5015" s="55" t="s">
        <v>1963</v>
      </c>
      <c r="FI5015" s="55">
        <v>1</v>
      </c>
      <c r="FJ5015" s="55">
        <v>530000</v>
      </c>
      <c r="FK5015" s="55" t="s">
        <v>1249</v>
      </c>
      <c r="FL5015" s="55">
        <v>0.3</v>
      </c>
    </row>
    <row r="5016" ht="14.25" customHeight="1" outlineLevel="1" spans="152:168">
      <c r="EV5016" s="55">
        <v>5009</v>
      </c>
      <c r="EW5016" s="55" t="s">
        <v>1250</v>
      </c>
      <c r="EX5016" s="55" t="s">
        <v>1260</v>
      </c>
      <c r="EY5016" s="55">
        <v>31</v>
      </c>
      <c r="EZ5016" s="55">
        <v>0</v>
      </c>
      <c r="FA5016" s="55">
        <v>1994</v>
      </c>
      <c r="FB5016" s="55" t="s">
        <v>1361</v>
      </c>
      <c r="FC5016" s="55" t="s">
        <v>1249</v>
      </c>
      <c r="FD5016" s="55">
        <v>4.5</v>
      </c>
      <c r="FF5016" s="55">
        <v>5009</v>
      </c>
      <c r="FG5016" s="55" t="s">
        <v>1359</v>
      </c>
      <c r="FH5016" s="55" t="s">
        <v>1963</v>
      </c>
      <c r="FI5016" s="55">
        <v>1</v>
      </c>
      <c r="FJ5016" s="55">
        <v>540000</v>
      </c>
      <c r="FK5016" s="55" t="s">
        <v>1249</v>
      </c>
      <c r="FL5016" s="55">
        <v>0.3</v>
      </c>
    </row>
    <row r="5017" ht="14.25" customHeight="1" outlineLevel="1" spans="152:168">
      <c r="EV5017" s="55">
        <v>5010</v>
      </c>
      <c r="EW5017" s="55" t="s">
        <v>1250</v>
      </c>
      <c r="EX5017" s="55" t="s">
        <v>1260</v>
      </c>
      <c r="EY5017" s="55">
        <v>31</v>
      </c>
      <c r="EZ5017" s="55">
        <v>1995</v>
      </c>
      <c r="FA5017" s="55">
        <v>2999</v>
      </c>
      <c r="FB5017" s="55" t="s">
        <v>1361</v>
      </c>
      <c r="FC5017" s="55" t="s">
        <v>1249</v>
      </c>
      <c r="FD5017" s="55">
        <v>4.5</v>
      </c>
      <c r="FF5017" s="55">
        <v>5010</v>
      </c>
      <c r="FG5017" s="55" t="s">
        <v>1359</v>
      </c>
      <c r="FH5017" s="55" t="s">
        <v>2016</v>
      </c>
      <c r="FI5017" s="55">
        <v>1</v>
      </c>
      <c r="FJ5017" s="55">
        <v>0</v>
      </c>
      <c r="FK5017" s="55" t="s">
        <v>1249</v>
      </c>
      <c r="FL5017" s="55">
        <v>0.35</v>
      </c>
    </row>
    <row r="5018" ht="14.25" customHeight="1" outlineLevel="1" spans="152:168">
      <c r="EV5018" s="55">
        <v>5011</v>
      </c>
      <c r="EW5018" s="55" t="s">
        <v>1250</v>
      </c>
      <c r="EX5018" s="55" t="s">
        <v>1260</v>
      </c>
      <c r="EY5018" s="55">
        <v>32</v>
      </c>
      <c r="EZ5018" s="55">
        <v>0</v>
      </c>
      <c r="FA5018" s="55">
        <v>1994</v>
      </c>
      <c r="FB5018" s="55" t="s">
        <v>1361</v>
      </c>
      <c r="FC5018" s="55" t="s">
        <v>1249</v>
      </c>
      <c r="FD5018" s="55">
        <v>4.5</v>
      </c>
      <c r="FF5018" s="55">
        <v>5011</v>
      </c>
      <c r="FG5018" s="55" t="s">
        <v>1359</v>
      </c>
      <c r="FH5018" s="55" t="s">
        <v>2016</v>
      </c>
      <c r="FI5018" s="55">
        <v>1</v>
      </c>
      <c r="FJ5018" s="55">
        <v>1000</v>
      </c>
      <c r="FK5018" s="55" t="s">
        <v>1249</v>
      </c>
      <c r="FL5018" s="55">
        <v>0.3</v>
      </c>
    </row>
    <row r="5019" ht="14.25" customHeight="1" outlineLevel="1" spans="152:168">
      <c r="EV5019" s="55">
        <v>5012</v>
      </c>
      <c r="EW5019" s="55" t="s">
        <v>1250</v>
      </c>
      <c r="EX5019" s="55" t="s">
        <v>1260</v>
      </c>
      <c r="EY5019" s="55">
        <v>32</v>
      </c>
      <c r="EZ5019" s="55">
        <v>1995</v>
      </c>
      <c r="FA5019" s="55">
        <v>2999</v>
      </c>
      <c r="FB5019" s="55" t="s">
        <v>1361</v>
      </c>
      <c r="FC5019" s="55" t="s">
        <v>1249</v>
      </c>
      <c r="FD5019" s="55">
        <v>4.5</v>
      </c>
      <c r="FF5019" s="55">
        <v>5012</v>
      </c>
      <c r="FG5019" s="55" t="s">
        <v>1359</v>
      </c>
      <c r="FH5019" s="55" t="s">
        <v>2016</v>
      </c>
      <c r="FI5019" s="55">
        <v>1</v>
      </c>
      <c r="FJ5019" s="55">
        <v>2500</v>
      </c>
      <c r="FK5019" s="55" t="s">
        <v>1249</v>
      </c>
      <c r="FL5019" s="55">
        <v>0.3</v>
      </c>
    </row>
    <row r="5020" ht="14.25" customHeight="1" outlineLevel="1" spans="152:168">
      <c r="EV5020" s="55">
        <v>5013</v>
      </c>
      <c r="EW5020" s="55" t="s">
        <v>1250</v>
      </c>
      <c r="EX5020" s="55" t="s">
        <v>1260</v>
      </c>
      <c r="EY5020" s="55">
        <v>33</v>
      </c>
      <c r="EZ5020" s="55">
        <v>0</v>
      </c>
      <c r="FA5020" s="55">
        <v>1994</v>
      </c>
      <c r="FB5020" s="55" t="s">
        <v>1361</v>
      </c>
      <c r="FC5020" s="55" t="s">
        <v>1249</v>
      </c>
      <c r="FD5020" s="55">
        <v>4.5</v>
      </c>
      <c r="FF5020" s="55">
        <v>5013</v>
      </c>
      <c r="FG5020" s="55" t="s">
        <v>1359</v>
      </c>
      <c r="FH5020" s="55" t="s">
        <v>2016</v>
      </c>
      <c r="FI5020" s="55">
        <v>1</v>
      </c>
      <c r="FJ5020" s="55">
        <v>5000</v>
      </c>
      <c r="FK5020" s="55" t="s">
        <v>1249</v>
      </c>
      <c r="FL5020" s="55">
        <v>0.3</v>
      </c>
    </row>
    <row r="5021" ht="14.25" customHeight="1" outlineLevel="1" spans="152:168">
      <c r="EV5021" s="55">
        <v>5014</v>
      </c>
      <c r="EW5021" s="55" t="s">
        <v>1250</v>
      </c>
      <c r="EX5021" s="55" t="s">
        <v>1260</v>
      </c>
      <c r="EY5021" s="55">
        <v>33</v>
      </c>
      <c r="EZ5021" s="55">
        <v>1995</v>
      </c>
      <c r="FA5021" s="55">
        <v>2999</v>
      </c>
      <c r="FB5021" s="55" t="s">
        <v>1361</v>
      </c>
      <c r="FC5021" s="55" t="s">
        <v>1249</v>
      </c>
      <c r="FD5021" s="55">
        <v>4.5</v>
      </c>
      <c r="FF5021" s="55">
        <v>5014</v>
      </c>
      <c r="FG5021" s="55" t="s">
        <v>1359</v>
      </c>
      <c r="FH5021" s="55" t="s">
        <v>2016</v>
      </c>
      <c r="FI5021" s="55">
        <v>1</v>
      </c>
      <c r="FJ5021" s="55">
        <v>10000</v>
      </c>
      <c r="FK5021" s="55" t="s">
        <v>1249</v>
      </c>
      <c r="FL5021" s="55">
        <v>0.3</v>
      </c>
    </row>
    <row r="5022" ht="14.25" customHeight="1" outlineLevel="1" spans="152:168">
      <c r="EV5022" s="55">
        <v>5015</v>
      </c>
      <c r="EW5022" s="55" t="s">
        <v>1250</v>
      </c>
      <c r="EX5022" s="55" t="s">
        <v>1260</v>
      </c>
      <c r="EY5022" s="55">
        <v>34</v>
      </c>
      <c r="EZ5022" s="55">
        <v>0</v>
      </c>
      <c r="FA5022" s="55">
        <v>1994</v>
      </c>
      <c r="FB5022" s="55" t="s">
        <v>1361</v>
      </c>
      <c r="FC5022" s="55" t="s">
        <v>1249</v>
      </c>
      <c r="FD5022" s="55">
        <v>4.5</v>
      </c>
      <c r="FF5022" s="55">
        <v>5015</v>
      </c>
      <c r="FG5022" s="55" t="s">
        <v>1359</v>
      </c>
      <c r="FH5022" s="55" t="s">
        <v>2016</v>
      </c>
      <c r="FI5022" s="55">
        <v>1</v>
      </c>
      <c r="FJ5022" s="55">
        <v>25000</v>
      </c>
      <c r="FK5022" s="55" t="s">
        <v>1249</v>
      </c>
      <c r="FL5022" s="55">
        <v>0.3</v>
      </c>
    </row>
    <row r="5023" ht="14.25" customHeight="1" outlineLevel="1" spans="152:168">
      <c r="EV5023" s="55">
        <v>5016</v>
      </c>
      <c r="EW5023" s="55" t="s">
        <v>1250</v>
      </c>
      <c r="EX5023" s="55" t="s">
        <v>1260</v>
      </c>
      <c r="EY5023" s="55">
        <v>34</v>
      </c>
      <c r="EZ5023" s="55">
        <v>1995</v>
      </c>
      <c r="FA5023" s="55">
        <v>2999</v>
      </c>
      <c r="FB5023" s="55" t="s">
        <v>1361</v>
      </c>
      <c r="FC5023" s="55" t="s">
        <v>1249</v>
      </c>
      <c r="FD5023" s="55">
        <v>4.5</v>
      </c>
      <c r="FF5023" s="55">
        <v>5016</v>
      </c>
      <c r="FG5023" s="55" t="s">
        <v>1359</v>
      </c>
      <c r="FH5023" s="55" t="s">
        <v>2016</v>
      </c>
      <c r="FI5023" s="55">
        <v>1</v>
      </c>
      <c r="FJ5023" s="55">
        <v>50000</v>
      </c>
      <c r="FK5023" s="55" t="s">
        <v>1249</v>
      </c>
      <c r="FL5023" s="55">
        <v>0.3</v>
      </c>
    </row>
    <row r="5024" ht="14.25" customHeight="1" outlineLevel="1" spans="152:168">
      <c r="EV5024" s="55">
        <v>5017</v>
      </c>
      <c r="EW5024" s="55" t="s">
        <v>1250</v>
      </c>
      <c r="EX5024" s="55" t="s">
        <v>1260</v>
      </c>
      <c r="EY5024" s="55">
        <v>35</v>
      </c>
      <c r="EZ5024" s="55">
        <v>0</v>
      </c>
      <c r="FA5024" s="55">
        <v>1994</v>
      </c>
      <c r="FB5024" s="55" t="s">
        <v>1361</v>
      </c>
      <c r="FC5024" s="55" t="s">
        <v>1249</v>
      </c>
      <c r="FD5024" s="55">
        <v>4.5</v>
      </c>
      <c r="FF5024" s="55">
        <v>5017</v>
      </c>
      <c r="FG5024" s="55" t="s">
        <v>1359</v>
      </c>
      <c r="FH5024" s="55" t="s">
        <v>2016</v>
      </c>
      <c r="FI5024" s="55">
        <v>1</v>
      </c>
      <c r="FJ5024" s="55">
        <v>80000</v>
      </c>
      <c r="FK5024" s="55" t="s">
        <v>1249</v>
      </c>
      <c r="FL5024" s="55">
        <v>0.3</v>
      </c>
    </row>
    <row r="5025" ht="14.25" customHeight="1" outlineLevel="1" spans="152:168">
      <c r="EV5025" s="55">
        <v>5018</v>
      </c>
      <c r="EW5025" s="55" t="s">
        <v>1250</v>
      </c>
      <c r="EX5025" s="55" t="s">
        <v>1260</v>
      </c>
      <c r="EY5025" s="55">
        <v>35</v>
      </c>
      <c r="EZ5025" s="55">
        <v>1995</v>
      </c>
      <c r="FA5025" s="55">
        <v>2999</v>
      </c>
      <c r="FB5025" s="55" t="s">
        <v>1361</v>
      </c>
      <c r="FC5025" s="55" t="s">
        <v>1249</v>
      </c>
      <c r="FD5025" s="55">
        <v>4.5</v>
      </c>
      <c r="FF5025" s="55">
        <v>5018</v>
      </c>
      <c r="FG5025" s="55" t="s">
        <v>1359</v>
      </c>
      <c r="FH5025" s="55" t="s">
        <v>2016</v>
      </c>
      <c r="FI5025" s="55">
        <v>1</v>
      </c>
      <c r="FJ5025" s="55">
        <v>130000</v>
      </c>
      <c r="FK5025" s="55" t="s">
        <v>1249</v>
      </c>
      <c r="FL5025" s="55">
        <v>0.3</v>
      </c>
    </row>
    <row r="5026" ht="14.25" customHeight="1" outlineLevel="1" spans="152:168">
      <c r="EV5026" s="55">
        <v>5019</v>
      </c>
      <c r="EW5026" s="55" t="s">
        <v>1250</v>
      </c>
      <c r="EX5026" s="55" t="s">
        <v>1260</v>
      </c>
      <c r="EY5026" s="55">
        <v>36</v>
      </c>
      <c r="EZ5026" s="55">
        <v>0</v>
      </c>
      <c r="FA5026" s="55">
        <v>1994</v>
      </c>
      <c r="FB5026" s="55" t="s">
        <v>1361</v>
      </c>
      <c r="FC5026" s="55" t="s">
        <v>1249</v>
      </c>
      <c r="FD5026" s="55">
        <v>4.5</v>
      </c>
      <c r="FF5026" s="55">
        <v>5019</v>
      </c>
      <c r="FG5026" s="55" t="s">
        <v>1359</v>
      </c>
      <c r="FH5026" s="55" t="s">
        <v>2016</v>
      </c>
      <c r="FI5026" s="55">
        <v>1</v>
      </c>
      <c r="FJ5026" s="55">
        <v>260000</v>
      </c>
      <c r="FK5026" s="55" t="s">
        <v>1249</v>
      </c>
      <c r="FL5026" s="55">
        <v>0.3</v>
      </c>
    </row>
    <row r="5027" ht="14.25" customHeight="1" outlineLevel="1" spans="152:168">
      <c r="EV5027" s="55">
        <v>5020</v>
      </c>
      <c r="EW5027" s="55" t="s">
        <v>1250</v>
      </c>
      <c r="EX5027" s="55" t="s">
        <v>1260</v>
      </c>
      <c r="EY5027" s="55">
        <v>36</v>
      </c>
      <c r="EZ5027" s="55">
        <v>1995</v>
      </c>
      <c r="FA5027" s="55">
        <v>2999</v>
      </c>
      <c r="FB5027" s="55" t="s">
        <v>1361</v>
      </c>
      <c r="FC5027" s="55" t="s">
        <v>1249</v>
      </c>
      <c r="FD5027" s="55">
        <v>4.5</v>
      </c>
      <c r="FF5027" s="55">
        <v>5020</v>
      </c>
      <c r="FG5027" s="55" t="s">
        <v>1359</v>
      </c>
      <c r="FH5027" s="55" t="s">
        <v>2016</v>
      </c>
      <c r="FI5027" s="55">
        <v>1</v>
      </c>
      <c r="FJ5027" s="55">
        <v>400000</v>
      </c>
      <c r="FK5027" s="55" t="s">
        <v>1249</v>
      </c>
      <c r="FL5027" s="55">
        <v>0.3</v>
      </c>
    </row>
    <row r="5028" ht="14.25" customHeight="1" outlineLevel="1" spans="152:168">
      <c r="EV5028" s="55">
        <v>5021</v>
      </c>
      <c r="EW5028" s="55" t="s">
        <v>1250</v>
      </c>
      <c r="EX5028" s="55" t="s">
        <v>1260</v>
      </c>
      <c r="EY5028" s="55">
        <v>37</v>
      </c>
      <c r="EZ5028" s="55">
        <v>0</v>
      </c>
      <c r="FA5028" s="55">
        <v>1994</v>
      </c>
      <c r="FB5028" s="55" t="s">
        <v>1361</v>
      </c>
      <c r="FC5028" s="55" t="s">
        <v>1249</v>
      </c>
      <c r="FD5028" s="55">
        <v>4.5</v>
      </c>
      <c r="FF5028" s="55">
        <v>5021</v>
      </c>
      <c r="FG5028" s="55" t="s">
        <v>1359</v>
      </c>
      <c r="FH5028" s="55" t="s">
        <v>2016</v>
      </c>
      <c r="FI5028" s="55">
        <v>1</v>
      </c>
      <c r="FJ5028" s="55">
        <v>530000</v>
      </c>
      <c r="FK5028" s="55" t="s">
        <v>1249</v>
      </c>
      <c r="FL5028" s="55">
        <v>0.3</v>
      </c>
    </row>
    <row r="5029" ht="14.25" customHeight="1" outlineLevel="1" spans="152:168">
      <c r="EV5029" s="55">
        <v>5022</v>
      </c>
      <c r="EW5029" s="55" t="s">
        <v>1250</v>
      </c>
      <c r="EX5029" s="55" t="s">
        <v>1260</v>
      </c>
      <c r="EY5029" s="55">
        <v>37</v>
      </c>
      <c r="EZ5029" s="55">
        <v>1995</v>
      </c>
      <c r="FA5029" s="55">
        <v>2999</v>
      </c>
      <c r="FB5029" s="55" t="s">
        <v>1361</v>
      </c>
      <c r="FC5029" s="55" t="s">
        <v>1249</v>
      </c>
      <c r="FD5029" s="55">
        <v>4.5</v>
      </c>
      <c r="FF5029" s="55">
        <v>5022</v>
      </c>
      <c r="FG5029" s="55" t="s">
        <v>1359</v>
      </c>
      <c r="FH5029" s="55" t="s">
        <v>2016</v>
      </c>
      <c r="FI5029" s="55">
        <v>1</v>
      </c>
      <c r="FJ5029" s="55">
        <v>540000</v>
      </c>
      <c r="FK5029" s="55" t="s">
        <v>1249</v>
      </c>
      <c r="FL5029" s="55">
        <v>0.3</v>
      </c>
    </row>
    <row r="5030" ht="14.25" customHeight="1" outlineLevel="1" spans="152:168">
      <c r="EV5030" s="55">
        <v>5023</v>
      </c>
      <c r="EW5030" s="55" t="s">
        <v>1250</v>
      </c>
      <c r="EX5030" s="55" t="s">
        <v>1260</v>
      </c>
      <c r="EY5030" s="55">
        <v>38</v>
      </c>
      <c r="EZ5030" s="55">
        <v>0</v>
      </c>
      <c r="FA5030" s="55">
        <v>1994</v>
      </c>
      <c r="FB5030" s="55" t="s">
        <v>1361</v>
      </c>
      <c r="FC5030" s="55" t="s">
        <v>1249</v>
      </c>
      <c r="FD5030" s="55">
        <v>4.5</v>
      </c>
      <c r="FF5030" s="55">
        <v>5023</v>
      </c>
      <c r="FG5030" s="55" t="s">
        <v>1359</v>
      </c>
      <c r="FH5030" s="55" t="s">
        <v>2016</v>
      </c>
      <c r="FI5030" s="55">
        <v>10</v>
      </c>
      <c r="FJ5030" s="55">
        <v>0</v>
      </c>
      <c r="FK5030" s="55" t="s">
        <v>1249</v>
      </c>
      <c r="FL5030" s="55">
        <v>0.5</v>
      </c>
    </row>
    <row r="5031" ht="14.25" customHeight="1" outlineLevel="1" spans="152:168">
      <c r="EV5031" s="55">
        <v>5024</v>
      </c>
      <c r="EW5031" s="55" t="s">
        <v>1250</v>
      </c>
      <c r="EX5031" s="55" t="s">
        <v>1260</v>
      </c>
      <c r="EY5031" s="55">
        <v>38</v>
      </c>
      <c r="EZ5031" s="55">
        <v>1995</v>
      </c>
      <c r="FA5031" s="55">
        <v>2999</v>
      </c>
      <c r="FB5031" s="55" t="s">
        <v>1361</v>
      </c>
      <c r="FC5031" s="55" t="s">
        <v>1249</v>
      </c>
      <c r="FD5031" s="55">
        <v>4.5</v>
      </c>
      <c r="FF5031" s="55">
        <v>5024</v>
      </c>
      <c r="FG5031" s="55" t="s">
        <v>1359</v>
      </c>
      <c r="FH5031" s="55" t="s">
        <v>2016</v>
      </c>
      <c r="FI5031" s="55">
        <v>10</v>
      </c>
      <c r="FJ5031" s="55">
        <v>1000</v>
      </c>
      <c r="FK5031" s="55" t="s">
        <v>1249</v>
      </c>
      <c r="FL5031" s="55">
        <v>0.45</v>
      </c>
    </row>
    <row r="5032" ht="14.25" customHeight="1" outlineLevel="1" spans="152:168">
      <c r="EV5032" s="55">
        <v>5025</v>
      </c>
      <c r="EW5032" s="55" t="s">
        <v>1250</v>
      </c>
      <c r="EX5032" s="55" t="s">
        <v>1260</v>
      </c>
      <c r="EY5032" s="55">
        <v>39</v>
      </c>
      <c r="EZ5032" s="55">
        <v>0</v>
      </c>
      <c r="FA5032" s="55">
        <v>1994</v>
      </c>
      <c r="FB5032" s="55" t="s">
        <v>1361</v>
      </c>
      <c r="FC5032" s="55" t="s">
        <v>1249</v>
      </c>
      <c r="FD5032" s="55">
        <v>4.5</v>
      </c>
      <c r="FF5032" s="55">
        <v>5025</v>
      </c>
      <c r="FG5032" s="55" t="s">
        <v>1359</v>
      </c>
      <c r="FH5032" s="55" t="s">
        <v>2016</v>
      </c>
      <c r="FI5032" s="55">
        <v>10</v>
      </c>
      <c r="FJ5032" s="55">
        <v>2500</v>
      </c>
      <c r="FK5032" s="55" t="s">
        <v>1249</v>
      </c>
      <c r="FL5032" s="55">
        <v>0.4</v>
      </c>
    </row>
    <row r="5033" ht="14.25" customHeight="1" outlineLevel="1" spans="152:168">
      <c r="EV5033" s="55">
        <v>5026</v>
      </c>
      <c r="EW5033" s="55" t="s">
        <v>1250</v>
      </c>
      <c r="EX5033" s="55" t="s">
        <v>1260</v>
      </c>
      <c r="EY5033" s="55">
        <v>39</v>
      </c>
      <c r="EZ5033" s="55">
        <v>1995</v>
      </c>
      <c r="FA5033" s="55">
        <v>2999</v>
      </c>
      <c r="FB5033" s="55" t="s">
        <v>1361</v>
      </c>
      <c r="FC5033" s="55" t="s">
        <v>1249</v>
      </c>
      <c r="FD5033" s="55">
        <v>4.5</v>
      </c>
      <c r="FF5033" s="55">
        <v>5026</v>
      </c>
      <c r="FG5033" s="55" t="s">
        <v>1359</v>
      </c>
      <c r="FH5033" s="55" t="s">
        <v>2016</v>
      </c>
      <c r="FI5033" s="55">
        <v>10</v>
      </c>
      <c r="FJ5033" s="55">
        <v>5000</v>
      </c>
      <c r="FK5033" s="55" t="s">
        <v>1249</v>
      </c>
      <c r="FL5033" s="55">
        <v>0.4</v>
      </c>
    </row>
    <row r="5034" ht="14.25" customHeight="1" outlineLevel="1" spans="152:168">
      <c r="EV5034" s="55">
        <v>5027</v>
      </c>
      <c r="EW5034" s="55" t="s">
        <v>1250</v>
      </c>
      <c r="EX5034" s="55" t="s">
        <v>1260</v>
      </c>
      <c r="EY5034" s="55">
        <v>40</v>
      </c>
      <c r="EZ5034" s="55">
        <v>0</v>
      </c>
      <c r="FA5034" s="55">
        <v>1994</v>
      </c>
      <c r="FB5034" s="55" t="s">
        <v>1361</v>
      </c>
      <c r="FC5034" s="55" t="s">
        <v>1249</v>
      </c>
      <c r="FD5034" s="55">
        <v>4.5</v>
      </c>
      <c r="FF5034" s="55">
        <v>5027</v>
      </c>
      <c r="FG5034" s="55" t="s">
        <v>1359</v>
      </c>
      <c r="FH5034" s="55" t="s">
        <v>2016</v>
      </c>
      <c r="FI5034" s="55">
        <v>10</v>
      </c>
      <c r="FJ5034" s="55">
        <v>10000</v>
      </c>
      <c r="FK5034" s="55" t="s">
        <v>1249</v>
      </c>
      <c r="FL5034" s="55">
        <v>0.4</v>
      </c>
    </row>
    <row r="5035" ht="14.25" customHeight="1" outlineLevel="1" spans="152:168">
      <c r="EV5035" s="55">
        <v>5028</v>
      </c>
      <c r="EW5035" s="55" t="s">
        <v>1250</v>
      </c>
      <c r="EX5035" s="55" t="s">
        <v>1260</v>
      </c>
      <c r="EY5035" s="55">
        <v>40</v>
      </c>
      <c r="EZ5035" s="55">
        <v>1995</v>
      </c>
      <c r="FA5035" s="55">
        <v>2999</v>
      </c>
      <c r="FB5035" s="55" t="s">
        <v>1361</v>
      </c>
      <c r="FC5035" s="55" t="s">
        <v>1249</v>
      </c>
      <c r="FD5035" s="55">
        <v>4.5</v>
      </c>
      <c r="FF5035" s="55">
        <v>5028</v>
      </c>
      <c r="FG5035" s="55" t="s">
        <v>1359</v>
      </c>
      <c r="FH5035" s="55" t="s">
        <v>2016</v>
      </c>
      <c r="FI5035" s="55">
        <v>10</v>
      </c>
      <c r="FJ5035" s="55">
        <v>25000</v>
      </c>
      <c r="FK5035" s="55" t="s">
        <v>1249</v>
      </c>
      <c r="FL5035" s="55">
        <v>0.4</v>
      </c>
    </row>
    <row r="5036" ht="14.25" customHeight="1" outlineLevel="1" spans="152:168">
      <c r="EV5036" s="55">
        <v>5029</v>
      </c>
      <c r="EW5036" s="55" t="s">
        <v>1250</v>
      </c>
      <c r="EX5036" s="55" t="s">
        <v>1260</v>
      </c>
      <c r="EY5036" s="55">
        <v>41</v>
      </c>
      <c r="EZ5036" s="55">
        <v>0</v>
      </c>
      <c r="FA5036" s="55">
        <v>1994</v>
      </c>
      <c r="FB5036" s="55" t="s">
        <v>1361</v>
      </c>
      <c r="FC5036" s="55" t="s">
        <v>1249</v>
      </c>
      <c r="FD5036" s="55">
        <v>4.5</v>
      </c>
      <c r="FF5036" s="55">
        <v>5029</v>
      </c>
      <c r="FG5036" s="55" t="s">
        <v>1359</v>
      </c>
      <c r="FH5036" s="55" t="s">
        <v>2016</v>
      </c>
      <c r="FI5036" s="55">
        <v>10</v>
      </c>
      <c r="FJ5036" s="55">
        <v>50000</v>
      </c>
      <c r="FK5036" s="55" t="s">
        <v>1249</v>
      </c>
      <c r="FL5036" s="55">
        <v>0.35</v>
      </c>
    </row>
    <row r="5037" ht="14.25" customHeight="1" outlineLevel="1" spans="152:168">
      <c r="EV5037" s="55">
        <v>5030</v>
      </c>
      <c r="EW5037" s="55" t="s">
        <v>1250</v>
      </c>
      <c r="EX5037" s="55" t="s">
        <v>1260</v>
      </c>
      <c r="EY5037" s="55">
        <v>41</v>
      </c>
      <c r="EZ5037" s="55">
        <v>1995</v>
      </c>
      <c r="FA5037" s="55">
        <v>2999</v>
      </c>
      <c r="FB5037" s="55" t="s">
        <v>1361</v>
      </c>
      <c r="FC5037" s="55" t="s">
        <v>1249</v>
      </c>
      <c r="FD5037" s="55">
        <v>4.5</v>
      </c>
      <c r="FF5037" s="55">
        <v>5030</v>
      </c>
      <c r="FG5037" s="55" t="s">
        <v>1359</v>
      </c>
      <c r="FH5037" s="55" t="s">
        <v>2016</v>
      </c>
      <c r="FI5037" s="55">
        <v>10</v>
      </c>
      <c r="FJ5037" s="55">
        <v>80000</v>
      </c>
      <c r="FK5037" s="55" t="s">
        <v>1249</v>
      </c>
      <c r="FL5037" s="55">
        <v>0.35</v>
      </c>
    </row>
    <row r="5038" ht="14.25" customHeight="1" outlineLevel="1" spans="152:168">
      <c r="EV5038" s="55">
        <v>5031</v>
      </c>
      <c r="EW5038" s="55" t="s">
        <v>1250</v>
      </c>
      <c r="EX5038" s="55" t="s">
        <v>1260</v>
      </c>
      <c r="EY5038" s="55">
        <v>42</v>
      </c>
      <c r="EZ5038" s="55">
        <v>0</v>
      </c>
      <c r="FA5038" s="55">
        <v>1994</v>
      </c>
      <c r="FB5038" s="55" t="s">
        <v>1361</v>
      </c>
      <c r="FC5038" s="55" t="s">
        <v>1249</v>
      </c>
      <c r="FD5038" s="55">
        <v>4.5</v>
      </c>
      <c r="FF5038" s="55">
        <v>5031</v>
      </c>
      <c r="FG5038" s="55" t="s">
        <v>1359</v>
      </c>
      <c r="FH5038" s="55" t="s">
        <v>2016</v>
      </c>
      <c r="FI5038" s="55">
        <v>10</v>
      </c>
      <c r="FJ5038" s="55">
        <v>130000</v>
      </c>
      <c r="FK5038" s="55" t="s">
        <v>1249</v>
      </c>
      <c r="FL5038" s="55">
        <v>0.35</v>
      </c>
    </row>
    <row r="5039" ht="14.25" customHeight="1" outlineLevel="1" spans="152:168">
      <c r="EV5039" s="55">
        <v>5032</v>
      </c>
      <c r="EW5039" s="55" t="s">
        <v>1250</v>
      </c>
      <c r="EX5039" s="55" t="s">
        <v>1260</v>
      </c>
      <c r="EY5039" s="55">
        <v>42</v>
      </c>
      <c r="EZ5039" s="55">
        <v>1995</v>
      </c>
      <c r="FA5039" s="55">
        <v>2999</v>
      </c>
      <c r="FB5039" s="55" t="s">
        <v>1361</v>
      </c>
      <c r="FC5039" s="55" t="s">
        <v>1249</v>
      </c>
      <c r="FD5039" s="55">
        <v>4.5</v>
      </c>
      <c r="FF5039" s="55">
        <v>5032</v>
      </c>
      <c r="FG5039" s="55" t="s">
        <v>1359</v>
      </c>
      <c r="FH5039" s="55" t="s">
        <v>2016</v>
      </c>
      <c r="FI5039" s="55">
        <v>10</v>
      </c>
      <c r="FJ5039" s="55">
        <v>260000</v>
      </c>
      <c r="FK5039" s="55" t="s">
        <v>1249</v>
      </c>
      <c r="FL5039" s="55">
        <v>0.35</v>
      </c>
    </row>
    <row r="5040" ht="14.25" customHeight="1" outlineLevel="1" spans="152:168">
      <c r="EV5040" s="55">
        <v>5033</v>
      </c>
      <c r="EW5040" s="55" t="s">
        <v>1250</v>
      </c>
      <c r="EX5040" s="55" t="s">
        <v>1260</v>
      </c>
      <c r="EY5040" s="55">
        <v>43</v>
      </c>
      <c r="EZ5040" s="55">
        <v>0</v>
      </c>
      <c r="FA5040" s="55">
        <v>1994</v>
      </c>
      <c r="FB5040" s="55" t="s">
        <v>1361</v>
      </c>
      <c r="FC5040" s="55" t="s">
        <v>1249</v>
      </c>
      <c r="FD5040" s="55">
        <v>4.5</v>
      </c>
      <c r="FF5040" s="55">
        <v>5033</v>
      </c>
      <c r="FG5040" s="55" t="s">
        <v>1359</v>
      </c>
      <c r="FH5040" s="55" t="s">
        <v>2016</v>
      </c>
      <c r="FI5040" s="55">
        <v>10</v>
      </c>
      <c r="FJ5040" s="55">
        <v>400000</v>
      </c>
      <c r="FK5040" s="55" t="s">
        <v>1249</v>
      </c>
      <c r="FL5040" s="55">
        <v>0.35</v>
      </c>
    </row>
    <row r="5041" ht="14.25" customHeight="1" outlineLevel="1" spans="152:168">
      <c r="EV5041" s="55">
        <v>5034</v>
      </c>
      <c r="EW5041" s="55" t="s">
        <v>1250</v>
      </c>
      <c r="EX5041" s="55" t="s">
        <v>1260</v>
      </c>
      <c r="EY5041" s="55">
        <v>43</v>
      </c>
      <c r="EZ5041" s="55">
        <v>1995</v>
      </c>
      <c r="FA5041" s="55">
        <v>2999</v>
      </c>
      <c r="FB5041" s="55" t="s">
        <v>1361</v>
      </c>
      <c r="FC5041" s="55" t="s">
        <v>1249</v>
      </c>
      <c r="FD5041" s="55">
        <v>4.5</v>
      </c>
      <c r="FF5041" s="55">
        <v>5034</v>
      </c>
      <c r="FG5041" s="55" t="s">
        <v>1359</v>
      </c>
      <c r="FH5041" s="55" t="s">
        <v>2016</v>
      </c>
      <c r="FI5041" s="55">
        <v>10</v>
      </c>
      <c r="FJ5041" s="55">
        <v>530000</v>
      </c>
      <c r="FK5041" s="55" t="s">
        <v>1249</v>
      </c>
      <c r="FL5041" s="55">
        <v>0.35</v>
      </c>
    </row>
    <row r="5042" ht="14.25" customHeight="1" outlineLevel="1" spans="152:168">
      <c r="EV5042" s="55">
        <v>5035</v>
      </c>
      <c r="EW5042" s="55" t="s">
        <v>1250</v>
      </c>
      <c r="EX5042" s="55" t="s">
        <v>1260</v>
      </c>
      <c r="EY5042" s="55">
        <v>44</v>
      </c>
      <c r="EZ5042" s="55">
        <v>0</v>
      </c>
      <c r="FA5042" s="55">
        <v>1994</v>
      </c>
      <c r="FB5042" s="55" t="s">
        <v>1361</v>
      </c>
      <c r="FC5042" s="55" t="s">
        <v>1249</v>
      </c>
      <c r="FD5042" s="55">
        <v>4.5</v>
      </c>
      <c r="FF5042" s="55">
        <v>5035</v>
      </c>
      <c r="FG5042" s="55" t="s">
        <v>1359</v>
      </c>
      <c r="FH5042" s="55" t="s">
        <v>2016</v>
      </c>
      <c r="FI5042" s="55">
        <v>10</v>
      </c>
      <c r="FJ5042" s="55">
        <v>540000</v>
      </c>
      <c r="FK5042" s="55" t="s">
        <v>1249</v>
      </c>
      <c r="FL5042" s="55">
        <v>0.35</v>
      </c>
    </row>
    <row r="5043" ht="14.25" customHeight="1" outlineLevel="1" spans="152:168">
      <c r="EV5043" s="55">
        <v>5036</v>
      </c>
      <c r="EW5043" s="55" t="s">
        <v>1250</v>
      </c>
      <c r="EX5043" s="55" t="s">
        <v>1260</v>
      </c>
      <c r="EY5043" s="55">
        <v>44</v>
      </c>
      <c r="EZ5043" s="55">
        <v>1995</v>
      </c>
      <c r="FA5043" s="55">
        <v>2999</v>
      </c>
      <c r="FB5043" s="55" t="s">
        <v>1361</v>
      </c>
      <c r="FC5043" s="55" t="s">
        <v>1249</v>
      </c>
      <c r="FD5043" s="55">
        <v>4.5</v>
      </c>
      <c r="FF5043" s="55">
        <v>5036</v>
      </c>
      <c r="FG5043" s="55" t="s">
        <v>1359</v>
      </c>
      <c r="FH5043" s="55" t="s">
        <v>2016</v>
      </c>
      <c r="FI5043" s="55">
        <v>11</v>
      </c>
      <c r="FJ5043" s="55">
        <v>0</v>
      </c>
      <c r="FK5043" s="55" t="s">
        <v>1249</v>
      </c>
      <c r="FL5043" s="55">
        <v>0.5</v>
      </c>
    </row>
    <row r="5044" ht="14.25" customHeight="1" outlineLevel="1" spans="152:168">
      <c r="EV5044" s="55">
        <v>5037</v>
      </c>
      <c r="EW5044" s="55" t="s">
        <v>1250</v>
      </c>
      <c r="EX5044" s="55" t="s">
        <v>1260</v>
      </c>
      <c r="EY5044" s="55">
        <v>45</v>
      </c>
      <c r="EZ5044" s="55">
        <v>0</v>
      </c>
      <c r="FA5044" s="55">
        <v>1994</v>
      </c>
      <c r="FB5044" s="55" t="s">
        <v>1361</v>
      </c>
      <c r="FC5044" s="55" t="s">
        <v>1249</v>
      </c>
      <c r="FD5044" s="55">
        <v>4.5</v>
      </c>
      <c r="FF5044" s="55">
        <v>5037</v>
      </c>
      <c r="FG5044" s="55" t="s">
        <v>1359</v>
      </c>
      <c r="FH5044" s="55" t="s">
        <v>2016</v>
      </c>
      <c r="FI5044" s="55">
        <v>11</v>
      </c>
      <c r="FJ5044" s="55">
        <v>1000</v>
      </c>
      <c r="FK5044" s="55" t="s">
        <v>1249</v>
      </c>
      <c r="FL5044" s="55">
        <v>0.45</v>
      </c>
    </row>
    <row r="5045" ht="14.25" customHeight="1" outlineLevel="1" spans="152:168">
      <c r="EV5045" s="55">
        <v>5038</v>
      </c>
      <c r="EW5045" s="55" t="s">
        <v>1250</v>
      </c>
      <c r="EX5045" s="55" t="s">
        <v>1260</v>
      </c>
      <c r="EY5045" s="55">
        <v>45</v>
      </c>
      <c r="EZ5045" s="55">
        <v>1995</v>
      </c>
      <c r="FA5045" s="55">
        <v>2999</v>
      </c>
      <c r="FB5045" s="55" t="s">
        <v>1361</v>
      </c>
      <c r="FC5045" s="55" t="s">
        <v>1249</v>
      </c>
      <c r="FD5045" s="55">
        <v>4.5</v>
      </c>
      <c r="FF5045" s="55">
        <v>5038</v>
      </c>
      <c r="FG5045" s="55" t="s">
        <v>1359</v>
      </c>
      <c r="FH5045" s="55" t="s">
        <v>2016</v>
      </c>
      <c r="FI5045" s="55">
        <v>11</v>
      </c>
      <c r="FJ5045" s="55">
        <v>2500</v>
      </c>
      <c r="FK5045" s="55" t="s">
        <v>1249</v>
      </c>
      <c r="FL5045" s="55">
        <v>0.4</v>
      </c>
    </row>
    <row r="5046" ht="14.25" customHeight="1" outlineLevel="1" spans="152:168">
      <c r="EV5046" s="55">
        <v>5039</v>
      </c>
      <c r="EW5046" s="55" t="s">
        <v>1250</v>
      </c>
      <c r="EX5046" s="55" t="s">
        <v>1260</v>
      </c>
      <c r="EY5046" s="55">
        <v>46</v>
      </c>
      <c r="EZ5046" s="55">
        <v>0</v>
      </c>
      <c r="FA5046" s="55">
        <v>1994</v>
      </c>
      <c r="FB5046" s="55" t="s">
        <v>1361</v>
      </c>
      <c r="FC5046" s="55" t="s">
        <v>1249</v>
      </c>
      <c r="FD5046" s="55">
        <v>4.5</v>
      </c>
      <c r="FF5046" s="55">
        <v>5039</v>
      </c>
      <c r="FG5046" s="55" t="s">
        <v>1359</v>
      </c>
      <c r="FH5046" s="55" t="s">
        <v>2016</v>
      </c>
      <c r="FI5046" s="55">
        <v>11</v>
      </c>
      <c r="FJ5046" s="55">
        <v>5000</v>
      </c>
      <c r="FK5046" s="55" t="s">
        <v>1249</v>
      </c>
      <c r="FL5046" s="55">
        <v>0.4</v>
      </c>
    </row>
    <row r="5047" ht="14.25" customHeight="1" outlineLevel="1" spans="152:168">
      <c r="EV5047" s="55">
        <v>5040</v>
      </c>
      <c r="EW5047" s="55" t="s">
        <v>1250</v>
      </c>
      <c r="EX5047" s="55" t="s">
        <v>1260</v>
      </c>
      <c r="EY5047" s="55">
        <v>46</v>
      </c>
      <c r="EZ5047" s="55">
        <v>1995</v>
      </c>
      <c r="FA5047" s="55">
        <v>2999</v>
      </c>
      <c r="FB5047" s="55" t="s">
        <v>1361</v>
      </c>
      <c r="FC5047" s="55" t="s">
        <v>1249</v>
      </c>
      <c r="FD5047" s="55">
        <v>4.5</v>
      </c>
      <c r="FF5047" s="55">
        <v>5040</v>
      </c>
      <c r="FG5047" s="55" t="s">
        <v>1359</v>
      </c>
      <c r="FH5047" s="55" t="s">
        <v>2016</v>
      </c>
      <c r="FI5047" s="55">
        <v>11</v>
      </c>
      <c r="FJ5047" s="55">
        <v>10000</v>
      </c>
      <c r="FK5047" s="55" t="s">
        <v>1249</v>
      </c>
      <c r="FL5047" s="55">
        <v>0.4</v>
      </c>
    </row>
    <row r="5048" ht="14.25" customHeight="1" outlineLevel="1" spans="152:168">
      <c r="EV5048" s="55">
        <v>5041</v>
      </c>
      <c r="EW5048" s="55" t="s">
        <v>1250</v>
      </c>
      <c r="EX5048" s="55" t="s">
        <v>1260</v>
      </c>
      <c r="EY5048" s="55">
        <v>47</v>
      </c>
      <c r="EZ5048" s="55">
        <v>0</v>
      </c>
      <c r="FA5048" s="55">
        <v>1994</v>
      </c>
      <c r="FB5048" s="55" t="s">
        <v>1361</v>
      </c>
      <c r="FC5048" s="55" t="s">
        <v>1249</v>
      </c>
      <c r="FD5048" s="55">
        <v>4.5</v>
      </c>
      <c r="FF5048" s="55">
        <v>5041</v>
      </c>
      <c r="FG5048" s="55" t="s">
        <v>1359</v>
      </c>
      <c r="FH5048" s="55" t="s">
        <v>2016</v>
      </c>
      <c r="FI5048" s="55">
        <v>11</v>
      </c>
      <c r="FJ5048" s="55">
        <v>25000</v>
      </c>
      <c r="FK5048" s="55" t="s">
        <v>1249</v>
      </c>
      <c r="FL5048" s="55">
        <v>0.4</v>
      </c>
    </row>
    <row r="5049" ht="14.25" customHeight="1" outlineLevel="1" spans="152:168">
      <c r="EV5049" s="55">
        <v>5042</v>
      </c>
      <c r="EW5049" s="55" t="s">
        <v>1250</v>
      </c>
      <c r="EX5049" s="55" t="s">
        <v>1260</v>
      </c>
      <c r="EY5049" s="55">
        <v>47</v>
      </c>
      <c r="EZ5049" s="55">
        <v>1995</v>
      </c>
      <c r="FA5049" s="55">
        <v>2999</v>
      </c>
      <c r="FB5049" s="55" t="s">
        <v>1361</v>
      </c>
      <c r="FC5049" s="55" t="s">
        <v>1249</v>
      </c>
      <c r="FD5049" s="55">
        <v>4.5</v>
      </c>
      <c r="FF5049" s="55">
        <v>5042</v>
      </c>
      <c r="FG5049" s="55" t="s">
        <v>1359</v>
      </c>
      <c r="FH5049" s="55" t="s">
        <v>2016</v>
      </c>
      <c r="FI5049" s="55">
        <v>11</v>
      </c>
      <c r="FJ5049" s="55">
        <v>50000</v>
      </c>
      <c r="FK5049" s="55" t="s">
        <v>1249</v>
      </c>
      <c r="FL5049" s="55">
        <v>0.35</v>
      </c>
    </row>
    <row r="5050" ht="14.25" customHeight="1" outlineLevel="1" spans="152:168">
      <c r="EV5050" s="55">
        <v>5043</v>
      </c>
      <c r="EW5050" s="55" t="s">
        <v>1250</v>
      </c>
      <c r="EX5050" s="55" t="s">
        <v>1260</v>
      </c>
      <c r="EY5050" s="55">
        <v>48</v>
      </c>
      <c r="EZ5050" s="55">
        <v>0</v>
      </c>
      <c r="FA5050" s="55">
        <v>1994</v>
      </c>
      <c r="FB5050" s="55" t="s">
        <v>1361</v>
      </c>
      <c r="FC5050" s="55" t="s">
        <v>1249</v>
      </c>
      <c r="FD5050" s="55">
        <v>4.5</v>
      </c>
      <c r="FF5050" s="55">
        <v>5043</v>
      </c>
      <c r="FG5050" s="55" t="s">
        <v>1359</v>
      </c>
      <c r="FH5050" s="55" t="s">
        <v>2016</v>
      </c>
      <c r="FI5050" s="55">
        <v>11</v>
      </c>
      <c r="FJ5050" s="55">
        <v>80000</v>
      </c>
      <c r="FK5050" s="55" t="s">
        <v>1249</v>
      </c>
      <c r="FL5050" s="55">
        <v>0.35</v>
      </c>
    </row>
    <row r="5051" ht="14.25" customHeight="1" outlineLevel="1" spans="152:168">
      <c r="EV5051" s="55">
        <v>5044</v>
      </c>
      <c r="EW5051" s="55" t="s">
        <v>1250</v>
      </c>
      <c r="EX5051" s="55" t="s">
        <v>1260</v>
      </c>
      <c r="EY5051" s="55">
        <v>48</v>
      </c>
      <c r="EZ5051" s="55">
        <v>1995</v>
      </c>
      <c r="FA5051" s="55">
        <v>2999</v>
      </c>
      <c r="FB5051" s="55" t="s">
        <v>1361</v>
      </c>
      <c r="FC5051" s="55" t="s">
        <v>1249</v>
      </c>
      <c r="FD5051" s="55">
        <v>4.5</v>
      </c>
      <c r="FF5051" s="55">
        <v>5044</v>
      </c>
      <c r="FG5051" s="55" t="s">
        <v>1359</v>
      </c>
      <c r="FH5051" s="55" t="s">
        <v>2016</v>
      </c>
      <c r="FI5051" s="55">
        <v>11</v>
      </c>
      <c r="FJ5051" s="55">
        <v>130000</v>
      </c>
      <c r="FK5051" s="55" t="s">
        <v>1249</v>
      </c>
      <c r="FL5051" s="55">
        <v>0.35</v>
      </c>
    </row>
    <row r="5052" ht="14.25" customHeight="1" outlineLevel="1" spans="152:168">
      <c r="EV5052" s="55">
        <v>5045</v>
      </c>
      <c r="EW5052" s="55" t="s">
        <v>1250</v>
      </c>
      <c r="EX5052" s="55" t="s">
        <v>1260</v>
      </c>
      <c r="EY5052" s="55">
        <v>49</v>
      </c>
      <c r="EZ5052" s="55">
        <v>0</v>
      </c>
      <c r="FA5052" s="55">
        <v>1994</v>
      </c>
      <c r="FB5052" s="55" t="s">
        <v>1361</v>
      </c>
      <c r="FC5052" s="55" t="s">
        <v>1249</v>
      </c>
      <c r="FD5052" s="55">
        <v>4.5</v>
      </c>
      <c r="FF5052" s="55">
        <v>5045</v>
      </c>
      <c r="FG5052" s="55" t="s">
        <v>1359</v>
      </c>
      <c r="FH5052" s="55" t="s">
        <v>2016</v>
      </c>
      <c r="FI5052" s="55">
        <v>11</v>
      </c>
      <c r="FJ5052" s="55">
        <v>260000</v>
      </c>
      <c r="FK5052" s="55" t="s">
        <v>1249</v>
      </c>
      <c r="FL5052" s="55">
        <v>0.35</v>
      </c>
    </row>
    <row r="5053" ht="14.25" customHeight="1" outlineLevel="1" spans="152:168">
      <c r="EV5053" s="55">
        <v>5046</v>
      </c>
      <c r="EW5053" s="55" t="s">
        <v>1250</v>
      </c>
      <c r="EX5053" s="55" t="s">
        <v>1260</v>
      </c>
      <c r="EY5053" s="55">
        <v>49</v>
      </c>
      <c r="EZ5053" s="55">
        <v>1995</v>
      </c>
      <c r="FA5053" s="55">
        <v>2999</v>
      </c>
      <c r="FB5053" s="55" t="s">
        <v>1361</v>
      </c>
      <c r="FC5053" s="55" t="s">
        <v>1249</v>
      </c>
      <c r="FD5053" s="55">
        <v>4.5</v>
      </c>
      <c r="FF5053" s="55">
        <v>5046</v>
      </c>
      <c r="FG5053" s="55" t="s">
        <v>1359</v>
      </c>
      <c r="FH5053" s="55" t="s">
        <v>2016</v>
      </c>
      <c r="FI5053" s="55">
        <v>11</v>
      </c>
      <c r="FJ5053" s="55">
        <v>400000</v>
      </c>
      <c r="FK5053" s="55" t="s">
        <v>1249</v>
      </c>
      <c r="FL5053" s="55">
        <v>0.35</v>
      </c>
    </row>
    <row r="5054" ht="14.25" customHeight="1" outlineLevel="1" spans="152:168">
      <c r="EV5054" s="55">
        <v>5047</v>
      </c>
      <c r="EW5054" s="55" t="s">
        <v>1250</v>
      </c>
      <c r="EX5054" s="55" t="s">
        <v>1260</v>
      </c>
      <c r="EY5054" s="55">
        <v>50</v>
      </c>
      <c r="EZ5054" s="55">
        <v>0</v>
      </c>
      <c r="FA5054" s="55">
        <v>1994</v>
      </c>
      <c r="FB5054" s="55" t="s">
        <v>1361</v>
      </c>
      <c r="FC5054" s="55" t="s">
        <v>1249</v>
      </c>
      <c r="FD5054" s="55">
        <v>4.5</v>
      </c>
      <c r="FF5054" s="55">
        <v>5047</v>
      </c>
      <c r="FG5054" s="55" t="s">
        <v>1359</v>
      </c>
      <c r="FH5054" s="55" t="s">
        <v>2016</v>
      </c>
      <c r="FI5054" s="55">
        <v>11</v>
      </c>
      <c r="FJ5054" s="55">
        <v>530000</v>
      </c>
      <c r="FK5054" s="55" t="s">
        <v>1249</v>
      </c>
      <c r="FL5054" s="55">
        <v>0.35</v>
      </c>
    </row>
    <row r="5055" ht="14.25" customHeight="1" outlineLevel="1" spans="152:168">
      <c r="EV5055" s="55">
        <v>5048</v>
      </c>
      <c r="EW5055" s="55" t="s">
        <v>1250</v>
      </c>
      <c r="EX5055" s="55" t="s">
        <v>1260</v>
      </c>
      <c r="EY5055" s="55">
        <v>50</v>
      </c>
      <c r="EZ5055" s="55">
        <v>1995</v>
      </c>
      <c r="FA5055" s="55">
        <v>2999</v>
      </c>
      <c r="FB5055" s="55" t="s">
        <v>1361</v>
      </c>
      <c r="FC5055" s="55" t="s">
        <v>1249</v>
      </c>
      <c r="FD5055" s="55">
        <v>4.5</v>
      </c>
      <c r="FF5055" s="55">
        <v>5048</v>
      </c>
      <c r="FG5055" s="55" t="s">
        <v>1359</v>
      </c>
      <c r="FH5055" s="55" t="s">
        <v>2016</v>
      </c>
      <c r="FI5055" s="55">
        <v>11</v>
      </c>
      <c r="FJ5055" s="55">
        <v>540000</v>
      </c>
      <c r="FK5055" s="55" t="s">
        <v>1249</v>
      </c>
      <c r="FL5055" s="55">
        <v>0.35</v>
      </c>
    </row>
    <row r="5056" ht="14.25" customHeight="1" outlineLevel="1" spans="152:168">
      <c r="EV5056" s="55">
        <v>5049</v>
      </c>
      <c r="EW5056" s="55" t="s">
        <v>1250</v>
      </c>
      <c r="EX5056" s="55" t="s">
        <v>1260</v>
      </c>
      <c r="EY5056" s="55">
        <v>51</v>
      </c>
      <c r="EZ5056" s="55">
        <v>0</v>
      </c>
      <c r="FA5056" s="55">
        <v>1994</v>
      </c>
      <c r="FB5056" s="55" t="s">
        <v>1361</v>
      </c>
      <c r="FC5056" s="55" t="s">
        <v>1249</v>
      </c>
      <c r="FD5056" s="55">
        <v>4.5</v>
      </c>
      <c r="FF5056" s="55">
        <v>5049</v>
      </c>
      <c r="FG5056" s="55" t="s">
        <v>1359</v>
      </c>
      <c r="FH5056" s="55" t="s">
        <v>2016</v>
      </c>
      <c r="FI5056" s="55">
        <v>12</v>
      </c>
      <c r="FJ5056" s="55">
        <v>0</v>
      </c>
      <c r="FK5056" s="55" t="s">
        <v>1249</v>
      </c>
      <c r="FL5056" s="55">
        <v>2</v>
      </c>
    </row>
    <row r="5057" ht="14.25" customHeight="1" outlineLevel="1" spans="152:168">
      <c r="EV5057" s="55">
        <v>5050</v>
      </c>
      <c r="EW5057" s="55" t="s">
        <v>1250</v>
      </c>
      <c r="EX5057" s="55" t="s">
        <v>1260</v>
      </c>
      <c r="EY5057" s="55">
        <v>51</v>
      </c>
      <c r="EZ5057" s="55">
        <v>1995</v>
      </c>
      <c r="FA5057" s="55">
        <v>2999</v>
      </c>
      <c r="FB5057" s="55" t="s">
        <v>1361</v>
      </c>
      <c r="FC5057" s="55" t="s">
        <v>1249</v>
      </c>
      <c r="FD5057" s="55">
        <v>4.5</v>
      </c>
      <c r="FF5057" s="55">
        <v>5050</v>
      </c>
      <c r="FG5057" s="55" t="s">
        <v>1359</v>
      </c>
      <c r="FH5057" s="55" t="s">
        <v>2016</v>
      </c>
      <c r="FI5057" s="55">
        <v>12</v>
      </c>
      <c r="FJ5057" s="55">
        <v>1000</v>
      </c>
      <c r="FK5057" s="55" t="s">
        <v>1249</v>
      </c>
      <c r="FL5057" s="55">
        <v>2</v>
      </c>
    </row>
    <row r="5058" ht="14.25" customHeight="1" outlineLevel="1" spans="152:168">
      <c r="EV5058" s="55">
        <v>5051</v>
      </c>
      <c r="EW5058" s="55" t="s">
        <v>1250</v>
      </c>
      <c r="EX5058" s="55" t="s">
        <v>1260</v>
      </c>
      <c r="EY5058" s="55">
        <v>52</v>
      </c>
      <c r="EZ5058" s="55">
        <v>0</v>
      </c>
      <c r="FA5058" s="55">
        <v>1994</v>
      </c>
      <c r="FB5058" s="55" t="s">
        <v>1361</v>
      </c>
      <c r="FC5058" s="55" t="s">
        <v>1249</v>
      </c>
      <c r="FD5058" s="55">
        <v>4.5</v>
      </c>
      <c r="FF5058" s="55">
        <v>5051</v>
      </c>
      <c r="FG5058" s="55" t="s">
        <v>1359</v>
      </c>
      <c r="FH5058" s="55" t="s">
        <v>2016</v>
      </c>
      <c r="FI5058" s="55">
        <v>12</v>
      </c>
      <c r="FJ5058" s="55">
        <v>2500</v>
      </c>
      <c r="FK5058" s="55" t="s">
        <v>1249</v>
      </c>
      <c r="FL5058" s="55">
        <v>2</v>
      </c>
    </row>
    <row r="5059" ht="14.25" customHeight="1" outlineLevel="1" spans="152:168">
      <c r="EV5059" s="55">
        <v>5052</v>
      </c>
      <c r="EW5059" s="55" t="s">
        <v>1250</v>
      </c>
      <c r="EX5059" s="55" t="s">
        <v>1260</v>
      </c>
      <c r="EY5059" s="55">
        <v>52</v>
      </c>
      <c r="EZ5059" s="55">
        <v>1995</v>
      </c>
      <c r="FA5059" s="55">
        <v>2999</v>
      </c>
      <c r="FB5059" s="55" t="s">
        <v>1361</v>
      </c>
      <c r="FC5059" s="55" t="s">
        <v>1249</v>
      </c>
      <c r="FD5059" s="55">
        <v>4.5</v>
      </c>
      <c r="FF5059" s="55">
        <v>5052</v>
      </c>
      <c r="FG5059" s="55" t="s">
        <v>1359</v>
      </c>
      <c r="FH5059" s="55" t="s">
        <v>2016</v>
      </c>
      <c r="FI5059" s="55">
        <v>12</v>
      </c>
      <c r="FJ5059" s="55">
        <v>10000</v>
      </c>
      <c r="FK5059" s="55" t="s">
        <v>1249</v>
      </c>
      <c r="FL5059" s="55">
        <v>2</v>
      </c>
    </row>
    <row r="5060" ht="14.25" customHeight="1" outlineLevel="1" spans="152:168">
      <c r="EV5060" s="55">
        <v>5053</v>
      </c>
      <c r="EW5060" s="55" t="s">
        <v>1250</v>
      </c>
      <c r="EX5060" s="55" t="s">
        <v>1260</v>
      </c>
      <c r="EY5060" s="55">
        <v>53</v>
      </c>
      <c r="EZ5060" s="55">
        <v>0</v>
      </c>
      <c r="FA5060" s="55">
        <v>1994</v>
      </c>
      <c r="FB5060" s="55" t="s">
        <v>1361</v>
      </c>
      <c r="FC5060" s="55" t="s">
        <v>1249</v>
      </c>
      <c r="FD5060" s="55">
        <v>4.5</v>
      </c>
      <c r="FF5060" s="55">
        <v>5053</v>
      </c>
      <c r="FG5060" s="55" t="s">
        <v>1359</v>
      </c>
      <c r="FH5060" s="55" t="s">
        <v>2016</v>
      </c>
      <c r="FI5060" s="55">
        <v>12</v>
      </c>
      <c r="FJ5060" s="55">
        <v>25000</v>
      </c>
      <c r="FK5060" s="55" t="s">
        <v>1249</v>
      </c>
      <c r="FL5060" s="55">
        <v>2</v>
      </c>
    </row>
    <row r="5061" ht="14.25" customHeight="1" outlineLevel="1" spans="152:168">
      <c r="EV5061" s="55">
        <v>5054</v>
      </c>
      <c r="EW5061" s="55" t="s">
        <v>1250</v>
      </c>
      <c r="EX5061" s="55" t="s">
        <v>1260</v>
      </c>
      <c r="EY5061" s="55">
        <v>53</v>
      </c>
      <c r="EZ5061" s="55">
        <v>1995</v>
      </c>
      <c r="FA5061" s="55">
        <v>2999</v>
      </c>
      <c r="FB5061" s="55" t="s">
        <v>1361</v>
      </c>
      <c r="FC5061" s="55" t="s">
        <v>1249</v>
      </c>
      <c r="FD5061" s="55">
        <v>4.5</v>
      </c>
      <c r="FF5061" s="55">
        <v>5054</v>
      </c>
      <c r="FG5061" s="55" t="s">
        <v>1359</v>
      </c>
      <c r="FH5061" s="55" t="s">
        <v>2016</v>
      </c>
      <c r="FI5061" s="55">
        <v>12</v>
      </c>
      <c r="FJ5061" s="55">
        <v>50000</v>
      </c>
      <c r="FK5061" s="55" t="s">
        <v>1249</v>
      </c>
      <c r="FL5061" s="55">
        <v>2</v>
      </c>
    </row>
    <row r="5062" ht="14.25" customHeight="1" outlineLevel="1" spans="152:168">
      <c r="EV5062" s="55">
        <v>5055</v>
      </c>
      <c r="EW5062" s="55" t="s">
        <v>1250</v>
      </c>
      <c r="EX5062" s="55" t="s">
        <v>1260</v>
      </c>
      <c r="EY5062" s="55">
        <v>54</v>
      </c>
      <c r="EZ5062" s="55">
        <v>0</v>
      </c>
      <c r="FA5062" s="55">
        <v>1994</v>
      </c>
      <c r="FB5062" s="55" t="s">
        <v>1361</v>
      </c>
      <c r="FC5062" s="55" t="s">
        <v>1249</v>
      </c>
      <c r="FD5062" s="55">
        <v>4.5</v>
      </c>
      <c r="FF5062" s="55">
        <v>5055</v>
      </c>
      <c r="FG5062" s="55" t="s">
        <v>1359</v>
      </c>
      <c r="FH5062" s="55" t="s">
        <v>2016</v>
      </c>
      <c r="FI5062" s="55">
        <v>12</v>
      </c>
      <c r="FJ5062" s="55">
        <v>80000</v>
      </c>
      <c r="FK5062" s="55" t="s">
        <v>1249</v>
      </c>
      <c r="FL5062" s="55">
        <v>2</v>
      </c>
    </row>
    <row r="5063" ht="14.25" customHeight="1" outlineLevel="1" spans="152:168">
      <c r="EV5063" s="55">
        <v>5056</v>
      </c>
      <c r="EW5063" s="55" t="s">
        <v>1250</v>
      </c>
      <c r="EX5063" s="55" t="s">
        <v>1260</v>
      </c>
      <c r="EY5063" s="55">
        <v>54</v>
      </c>
      <c r="EZ5063" s="55">
        <v>1995</v>
      </c>
      <c r="FA5063" s="55">
        <v>2999</v>
      </c>
      <c r="FB5063" s="55" t="s">
        <v>1361</v>
      </c>
      <c r="FC5063" s="55" t="s">
        <v>1249</v>
      </c>
      <c r="FD5063" s="55">
        <v>4.5</v>
      </c>
      <c r="FF5063" s="55">
        <v>5056</v>
      </c>
      <c r="FG5063" s="55" t="s">
        <v>1359</v>
      </c>
      <c r="FH5063" s="55" t="s">
        <v>2016</v>
      </c>
      <c r="FI5063" s="55">
        <v>12</v>
      </c>
      <c r="FJ5063" s="55">
        <v>130000</v>
      </c>
      <c r="FK5063" s="55" t="s">
        <v>1249</v>
      </c>
      <c r="FL5063" s="55">
        <v>2</v>
      </c>
    </row>
    <row r="5064" ht="14.25" customHeight="1" outlineLevel="1" spans="152:168">
      <c r="EV5064" s="55">
        <v>5057</v>
      </c>
      <c r="EW5064" s="55" t="s">
        <v>1250</v>
      </c>
      <c r="EX5064" s="55" t="s">
        <v>1260</v>
      </c>
      <c r="EY5064" s="55">
        <v>55</v>
      </c>
      <c r="EZ5064" s="55">
        <v>0</v>
      </c>
      <c r="FA5064" s="55">
        <v>1994</v>
      </c>
      <c r="FB5064" s="55" t="s">
        <v>1361</v>
      </c>
      <c r="FC5064" s="55" t="s">
        <v>1249</v>
      </c>
      <c r="FD5064" s="55">
        <v>4.5</v>
      </c>
      <c r="FF5064" s="55">
        <v>5057</v>
      </c>
      <c r="FG5064" s="55" t="s">
        <v>1359</v>
      </c>
      <c r="FH5064" s="55" t="s">
        <v>2016</v>
      </c>
      <c r="FI5064" s="55">
        <v>12</v>
      </c>
      <c r="FJ5064" s="55">
        <v>260000</v>
      </c>
      <c r="FK5064" s="55" t="s">
        <v>1249</v>
      </c>
      <c r="FL5064" s="55">
        <v>2</v>
      </c>
    </row>
    <row r="5065" ht="14.25" customHeight="1" outlineLevel="1" spans="152:168">
      <c r="EV5065" s="55">
        <v>5058</v>
      </c>
      <c r="EW5065" s="55" t="s">
        <v>1250</v>
      </c>
      <c r="EX5065" s="55" t="s">
        <v>1260</v>
      </c>
      <c r="EY5065" s="55">
        <v>55</v>
      </c>
      <c r="EZ5065" s="55">
        <v>1995</v>
      </c>
      <c r="FA5065" s="55">
        <v>2999</v>
      </c>
      <c r="FB5065" s="55" t="s">
        <v>1361</v>
      </c>
      <c r="FC5065" s="55" t="s">
        <v>1249</v>
      </c>
      <c r="FD5065" s="55">
        <v>4.5</v>
      </c>
      <c r="FF5065" s="55">
        <v>5058</v>
      </c>
      <c r="FG5065" s="55" t="s">
        <v>1359</v>
      </c>
      <c r="FH5065" s="55" t="s">
        <v>2016</v>
      </c>
      <c r="FI5065" s="55">
        <v>12</v>
      </c>
      <c r="FJ5065" s="55">
        <v>400000</v>
      </c>
      <c r="FK5065" s="55" t="s">
        <v>1249</v>
      </c>
      <c r="FL5065" s="55">
        <v>2</v>
      </c>
    </row>
    <row r="5066" ht="14.25" customHeight="1" outlineLevel="1" spans="152:168">
      <c r="EV5066" s="55">
        <v>5059</v>
      </c>
      <c r="EW5066" s="55" t="s">
        <v>1250</v>
      </c>
      <c r="EX5066" s="55" t="s">
        <v>1260</v>
      </c>
      <c r="EY5066" s="55">
        <v>56</v>
      </c>
      <c r="EZ5066" s="55">
        <v>0</v>
      </c>
      <c r="FA5066" s="55">
        <v>1994</v>
      </c>
      <c r="FB5066" s="55" t="s">
        <v>1361</v>
      </c>
      <c r="FC5066" s="55" t="s">
        <v>1249</v>
      </c>
      <c r="FD5066" s="55">
        <v>4.5</v>
      </c>
      <c r="FF5066" s="55">
        <v>5059</v>
      </c>
      <c r="FG5066" s="55" t="s">
        <v>1359</v>
      </c>
      <c r="FH5066" s="55" t="s">
        <v>2016</v>
      </c>
      <c r="FI5066" s="55">
        <v>12</v>
      </c>
      <c r="FJ5066" s="55">
        <v>530000</v>
      </c>
      <c r="FK5066" s="55" t="s">
        <v>1249</v>
      </c>
      <c r="FL5066" s="55">
        <v>2</v>
      </c>
    </row>
    <row r="5067" ht="14.25" customHeight="1" outlineLevel="1" spans="152:168">
      <c r="EV5067" s="55">
        <v>5060</v>
      </c>
      <c r="EW5067" s="55" t="s">
        <v>1250</v>
      </c>
      <c r="EX5067" s="55" t="s">
        <v>1260</v>
      </c>
      <c r="EY5067" s="55">
        <v>56</v>
      </c>
      <c r="EZ5067" s="55">
        <v>1995</v>
      </c>
      <c r="FA5067" s="55">
        <v>2999</v>
      </c>
      <c r="FB5067" s="55" t="s">
        <v>1361</v>
      </c>
      <c r="FC5067" s="55" t="s">
        <v>1249</v>
      </c>
      <c r="FD5067" s="55">
        <v>4.5</v>
      </c>
      <c r="FF5067" s="55">
        <v>5060</v>
      </c>
      <c r="FG5067" s="55" t="s">
        <v>1359</v>
      </c>
      <c r="FH5067" s="55" t="s">
        <v>2016</v>
      </c>
      <c r="FI5067" s="55">
        <v>12</v>
      </c>
      <c r="FJ5067" s="55">
        <v>540000</v>
      </c>
      <c r="FK5067" s="55" t="s">
        <v>1249</v>
      </c>
      <c r="FL5067" s="55">
        <v>2</v>
      </c>
    </row>
    <row r="5068" ht="14.25" customHeight="1" outlineLevel="1" spans="152:168">
      <c r="EV5068" s="55">
        <v>5061</v>
      </c>
      <c r="EW5068" s="55" t="s">
        <v>1250</v>
      </c>
      <c r="EX5068" s="55" t="s">
        <v>1260</v>
      </c>
      <c r="EY5068" s="55">
        <v>57</v>
      </c>
      <c r="EZ5068" s="55">
        <v>0</v>
      </c>
      <c r="FA5068" s="55">
        <v>1994</v>
      </c>
      <c r="FB5068" s="55" t="s">
        <v>1361</v>
      </c>
      <c r="FC5068" s="55" t="s">
        <v>1249</v>
      </c>
      <c r="FD5068" s="55">
        <v>4.5</v>
      </c>
      <c r="FF5068" s="55">
        <v>5061</v>
      </c>
      <c r="FG5068" s="55" t="s">
        <v>1359</v>
      </c>
      <c r="FH5068" s="55" t="s">
        <v>2016</v>
      </c>
      <c r="FI5068" s="55">
        <v>13</v>
      </c>
      <c r="FJ5068" s="55">
        <v>0</v>
      </c>
      <c r="FK5068" s="55" t="s">
        <v>1249</v>
      </c>
      <c r="FL5068" s="55">
        <v>2</v>
      </c>
    </row>
    <row r="5069" ht="14.25" customHeight="1" outlineLevel="1" spans="152:168">
      <c r="EV5069" s="55">
        <v>5062</v>
      </c>
      <c r="EW5069" s="55" t="s">
        <v>1250</v>
      </c>
      <c r="EX5069" s="55" t="s">
        <v>1260</v>
      </c>
      <c r="EY5069" s="55">
        <v>57</v>
      </c>
      <c r="EZ5069" s="55">
        <v>1995</v>
      </c>
      <c r="FA5069" s="55">
        <v>2999</v>
      </c>
      <c r="FB5069" s="55" t="s">
        <v>1361</v>
      </c>
      <c r="FC5069" s="55" t="s">
        <v>1249</v>
      </c>
      <c r="FD5069" s="55">
        <v>4.5</v>
      </c>
      <c r="FF5069" s="55">
        <v>5062</v>
      </c>
      <c r="FG5069" s="55" t="s">
        <v>1359</v>
      </c>
      <c r="FH5069" s="55" t="s">
        <v>2016</v>
      </c>
      <c r="FI5069" s="55">
        <v>13</v>
      </c>
      <c r="FJ5069" s="55">
        <v>1000</v>
      </c>
      <c r="FK5069" s="55" t="s">
        <v>1249</v>
      </c>
      <c r="FL5069" s="55">
        <v>2</v>
      </c>
    </row>
    <row r="5070" ht="14.25" customHeight="1" outlineLevel="1" spans="152:168">
      <c r="EV5070" s="55">
        <v>5063</v>
      </c>
      <c r="EW5070" s="55" t="s">
        <v>1250</v>
      </c>
      <c r="EX5070" s="55" t="s">
        <v>1260</v>
      </c>
      <c r="EY5070" s="55">
        <v>58</v>
      </c>
      <c r="EZ5070" s="55">
        <v>0</v>
      </c>
      <c r="FA5070" s="55">
        <v>1994</v>
      </c>
      <c r="FB5070" s="55" t="s">
        <v>1361</v>
      </c>
      <c r="FC5070" s="55" t="s">
        <v>1249</v>
      </c>
      <c r="FD5070" s="55">
        <v>4.5</v>
      </c>
      <c r="FF5070" s="55">
        <v>5063</v>
      </c>
      <c r="FG5070" s="55" t="s">
        <v>1359</v>
      </c>
      <c r="FH5070" s="55" t="s">
        <v>2016</v>
      </c>
      <c r="FI5070" s="55">
        <v>13</v>
      </c>
      <c r="FJ5070" s="55">
        <v>2500</v>
      </c>
      <c r="FK5070" s="55" t="s">
        <v>1249</v>
      </c>
      <c r="FL5070" s="55">
        <v>2</v>
      </c>
    </row>
    <row r="5071" ht="14.25" customHeight="1" outlineLevel="1" spans="152:168">
      <c r="EV5071" s="55">
        <v>5064</v>
      </c>
      <c r="EW5071" s="55" t="s">
        <v>1250</v>
      </c>
      <c r="EX5071" s="55" t="s">
        <v>1260</v>
      </c>
      <c r="EY5071" s="55">
        <v>58</v>
      </c>
      <c r="EZ5071" s="55">
        <v>1995</v>
      </c>
      <c r="FA5071" s="55">
        <v>2999</v>
      </c>
      <c r="FB5071" s="55" t="s">
        <v>1361</v>
      </c>
      <c r="FC5071" s="55" t="s">
        <v>1249</v>
      </c>
      <c r="FD5071" s="55">
        <v>4.5</v>
      </c>
      <c r="FF5071" s="55">
        <v>5064</v>
      </c>
      <c r="FG5071" s="55" t="s">
        <v>1359</v>
      </c>
      <c r="FH5071" s="55" t="s">
        <v>2016</v>
      </c>
      <c r="FI5071" s="55">
        <v>13</v>
      </c>
      <c r="FJ5071" s="55">
        <v>5000</v>
      </c>
      <c r="FK5071" s="55" t="s">
        <v>1249</v>
      </c>
      <c r="FL5071" s="55">
        <v>2</v>
      </c>
    </row>
    <row r="5072" ht="14.25" customHeight="1" outlineLevel="1" spans="152:168">
      <c r="EV5072" s="55">
        <v>5065</v>
      </c>
      <c r="EW5072" s="55" t="s">
        <v>1250</v>
      </c>
      <c r="EX5072" s="55" t="s">
        <v>1260</v>
      </c>
      <c r="EY5072" s="55">
        <v>59</v>
      </c>
      <c r="EZ5072" s="55">
        <v>0</v>
      </c>
      <c r="FA5072" s="55">
        <v>1994</v>
      </c>
      <c r="FB5072" s="55" t="s">
        <v>1361</v>
      </c>
      <c r="FC5072" s="55" t="s">
        <v>1249</v>
      </c>
      <c r="FD5072" s="55">
        <v>4.5</v>
      </c>
      <c r="FF5072" s="55">
        <v>5065</v>
      </c>
      <c r="FG5072" s="55" t="s">
        <v>1359</v>
      </c>
      <c r="FH5072" s="55" t="s">
        <v>2016</v>
      </c>
      <c r="FI5072" s="55">
        <v>13</v>
      </c>
      <c r="FJ5072" s="55">
        <v>10000</v>
      </c>
      <c r="FK5072" s="55" t="s">
        <v>1249</v>
      </c>
      <c r="FL5072" s="55">
        <v>2</v>
      </c>
    </row>
    <row r="5073" ht="14.25" customHeight="1" outlineLevel="1" spans="152:168">
      <c r="EV5073" s="55">
        <v>5066</v>
      </c>
      <c r="EW5073" s="55" t="s">
        <v>1250</v>
      </c>
      <c r="EX5073" s="55" t="s">
        <v>1260</v>
      </c>
      <c r="EY5073" s="55">
        <v>59</v>
      </c>
      <c r="EZ5073" s="55">
        <v>1995</v>
      </c>
      <c r="FA5073" s="55">
        <v>2999</v>
      </c>
      <c r="FB5073" s="55" t="s">
        <v>1361</v>
      </c>
      <c r="FC5073" s="55" t="s">
        <v>1249</v>
      </c>
      <c r="FD5073" s="55">
        <v>4.5</v>
      </c>
      <c r="FF5073" s="55">
        <v>5066</v>
      </c>
      <c r="FG5073" s="55" t="s">
        <v>1359</v>
      </c>
      <c r="FH5073" s="55" t="s">
        <v>2016</v>
      </c>
      <c r="FI5073" s="55">
        <v>13</v>
      </c>
      <c r="FJ5073" s="55">
        <v>25000</v>
      </c>
      <c r="FK5073" s="55" t="s">
        <v>1249</v>
      </c>
      <c r="FL5073" s="55">
        <v>2</v>
      </c>
    </row>
    <row r="5074" ht="14.25" customHeight="1" outlineLevel="1" spans="152:168">
      <c r="EV5074" s="55">
        <v>5067</v>
      </c>
      <c r="EW5074" s="55" t="s">
        <v>1250</v>
      </c>
      <c r="EX5074" s="55" t="s">
        <v>1260</v>
      </c>
      <c r="EY5074" s="55">
        <v>60</v>
      </c>
      <c r="EZ5074" s="55">
        <v>0</v>
      </c>
      <c r="FA5074" s="55">
        <v>1994</v>
      </c>
      <c r="FB5074" s="55" t="s">
        <v>1361</v>
      </c>
      <c r="FC5074" s="55" t="s">
        <v>1249</v>
      </c>
      <c r="FD5074" s="55">
        <v>4.5</v>
      </c>
      <c r="FF5074" s="55">
        <v>5067</v>
      </c>
      <c r="FG5074" s="55" t="s">
        <v>1359</v>
      </c>
      <c r="FH5074" s="55" t="s">
        <v>2016</v>
      </c>
      <c r="FI5074" s="55">
        <v>13</v>
      </c>
      <c r="FJ5074" s="55">
        <v>50000</v>
      </c>
      <c r="FK5074" s="55" t="s">
        <v>1249</v>
      </c>
      <c r="FL5074" s="55">
        <v>2</v>
      </c>
    </row>
    <row r="5075" ht="14.25" customHeight="1" outlineLevel="1" spans="152:168">
      <c r="EV5075" s="55">
        <v>5068</v>
      </c>
      <c r="EW5075" s="55" t="s">
        <v>1250</v>
      </c>
      <c r="EX5075" s="55" t="s">
        <v>1260</v>
      </c>
      <c r="EY5075" s="55">
        <v>60</v>
      </c>
      <c r="EZ5075" s="55">
        <v>1995</v>
      </c>
      <c r="FA5075" s="55">
        <v>2999</v>
      </c>
      <c r="FB5075" s="55" t="s">
        <v>1361</v>
      </c>
      <c r="FC5075" s="55" t="s">
        <v>1249</v>
      </c>
      <c r="FD5075" s="55">
        <v>4.5</v>
      </c>
      <c r="FF5075" s="55">
        <v>5068</v>
      </c>
      <c r="FG5075" s="55" t="s">
        <v>1359</v>
      </c>
      <c r="FH5075" s="55" t="s">
        <v>2016</v>
      </c>
      <c r="FI5075" s="55">
        <v>13</v>
      </c>
      <c r="FJ5075" s="55">
        <v>80000</v>
      </c>
      <c r="FK5075" s="55" t="s">
        <v>1249</v>
      </c>
      <c r="FL5075" s="55">
        <v>2</v>
      </c>
    </row>
    <row r="5076" ht="14.25" customHeight="1" outlineLevel="1" spans="152:168">
      <c r="EV5076" s="55">
        <v>5069</v>
      </c>
      <c r="EW5076" s="55" t="s">
        <v>1250</v>
      </c>
      <c r="EX5076" s="55" t="s">
        <v>1260</v>
      </c>
      <c r="EY5076" s="55">
        <v>61</v>
      </c>
      <c r="EZ5076" s="55">
        <v>0</v>
      </c>
      <c r="FA5076" s="55">
        <v>1994</v>
      </c>
      <c r="FB5076" s="55" t="s">
        <v>1361</v>
      </c>
      <c r="FC5076" s="55" t="s">
        <v>1249</v>
      </c>
      <c r="FD5076" s="55">
        <v>4.5</v>
      </c>
      <c r="FF5076" s="55">
        <v>5069</v>
      </c>
      <c r="FG5076" s="55" t="s">
        <v>1359</v>
      </c>
      <c r="FH5076" s="55" t="s">
        <v>2016</v>
      </c>
      <c r="FI5076" s="55">
        <v>13</v>
      </c>
      <c r="FJ5076" s="55">
        <v>130000</v>
      </c>
      <c r="FK5076" s="55" t="s">
        <v>1249</v>
      </c>
      <c r="FL5076" s="55">
        <v>2</v>
      </c>
    </row>
    <row r="5077" ht="14.25" customHeight="1" outlineLevel="1" spans="152:168">
      <c r="EV5077" s="55">
        <v>5070</v>
      </c>
      <c r="EW5077" s="55" t="s">
        <v>1250</v>
      </c>
      <c r="EX5077" s="55" t="s">
        <v>1260</v>
      </c>
      <c r="EY5077" s="55">
        <v>61</v>
      </c>
      <c r="EZ5077" s="55">
        <v>1995</v>
      </c>
      <c r="FA5077" s="55">
        <v>2999</v>
      </c>
      <c r="FB5077" s="55" t="s">
        <v>1361</v>
      </c>
      <c r="FC5077" s="55" t="s">
        <v>1249</v>
      </c>
      <c r="FD5077" s="55">
        <v>4.5</v>
      </c>
      <c r="FF5077" s="55">
        <v>5070</v>
      </c>
      <c r="FG5077" s="55" t="s">
        <v>1359</v>
      </c>
      <c r="FH5077" s="55" t="s">
        <v>2016</v>
      </c>
      <c r="FI5077" s="55">
        <v>13</v>
      </c>
      <c r="FJ5077" s="55">
        <v>260000</v>
      </c>
      <c r="FK5077" s="55" t="s">
        <v>1249</v>
      </c>
      <c r="FL5077" s="55">
        <v>2</v>
      </c>
    </row>
    <row r="5078" ht="14.25" customHeight="1" outlineLevel="1" spans="152:168">
      <c r="EV5078" s="55">
        <v>5071</v>
      </c>
      <c r="EW5078" s="55" t="s">
        <v>1250</v>
      </c>
      <c r="EX5078" s="55" t="s">
        <v>1260</v>
      </c>
      <c r="EY5078" s="55">
        <v>62</v>
      </c>
      <c r="EZ5078" s="55">
        <v>0</v>
      </c>
      <c r="FA5078" s="55">
        <v>1994</v>
      </c>
      <c r="FB5078" s="55" t="s">
        <v>1361</v>
      </c>
      <c r="FC5078" s="55" t="s">
        <v>1249</v>
      </c>
      <c r="FD5078" s="55">
        <v>4.5</v>
      </c>
      <c r="FF5078" s="55">
        <v>5071</v>
      </c>
      <c r="FG5078" s="55" t="s">
        <v>1359</v>
      </c>
      <c r="FH5078" s="55" t="s">
        <v>2016</v>
      </c>
      <c r="FI5078" s="55">
        <v>13</v>
      </c>
      <c r="FJ5078" s="55">
        <v>400000</v>
      </c>
      <c r="FK5078" s="55" t="s">
        <v>1249</v>
      </c>
      <c r="FL5078" s="55">
        <v>2</v>
      </c>
    </row>
    <row r="5079" ht="14.25" customHeight="1" outlineLevel="1" spans="152:168">
      <c r="EV5079" s="55">
        <v>5072</v>
      </c>
      <c r="EW5079" s="55" t="s">
        <v>1250</v>
      </c>
      <c r="EX5079" s="55" t="s">
        <v>1260</v>
      </c>
      <c r="EY5079" s="55">
        <v>62</v>
      </c>
      <c r="EZ5079" s="55">
        <v>1995</v>
      </c>
      <c r="FA5079" s="55">
        <v>2999</v>
      </c>
      <c r="FB5079" s="55" t="s">
        <v>1361</v>
      </c>
      <c r="FC5079" s="55" t="s">
        <v>1249</v>
      </c>
      <c r="FD5079" s="55">
        <v>4.5</v>
      </c>
      <c r="FF5079" s="55">
        <v>5072</v>
      </c>
      <c r="FG5079" s="55" t="s">
        <v>1359</v>
      </c>
      <c r="FH5079" s="55" t="s">
        <v>2016</v>
      </c>
      <c r="FI5079" s="55">
        <v>13</v>
      </c>
      <c r="FJ5079" s="55">
        <v>530000</v>
      </c>
      <c r="FK5079" s="55" t="s">
        <v>1249</v>
      </c>
      <c r="FL5079" s="55">
        <v>2</v>
      </c>
    </row>
    <row r="5080" ht="14.25" customHeight="1" outlineLevel="1" spans="152:168">
      <c r="EV5080" s="55">
        <v>5073</v>
      </c>
      <c r="EW5080" s="55" t="s">
        <v>1250</v>
      </c>
      <c r="EX5080" s="55" t="s">
        <v>1260</v>
      </c>
      <c r="EY5080" s="55">
        <v>63</v>
      </c>
      <c r="EZ5080" s="55">
        <v>0</v>
      </c>
      <c r="FA5080" s="55">
        <v>1994</v>
      </c>
      <c r="FB5080" s="55" t="s">
        <v>1361</v>
      </c>
      <c r="FC5080" s="55" t="s">
        <v>1249</v>
      </c>
      <c r="FD5080" s="55">
        <v>4.5</v>
      </c>
      <c r="FF5080" s="55">
        <v>5073</v>
      </c>
      <c r="FG5080" s="55" t="s">
        <v>1359</v>
      </c>
      <c r="FH5080" s="55" t="s">
        <v>2016</v>
      </c>
      <c r="FI5080" s="55">
        <v>13</v>
      </c>
      <c r="FJ5080" s="55">
        <v>540000</v>
      </c>
      <c r="FK5080" s="55" t="s">
        <v>1249</v>
      </c>
      <c r="FL5080" s="55">
        <v>2</v>
      </c>
    </row>
    <row r="5081" ht="14.25" customHeight="1" outlineLevel="1" spans="152:168">
      <c r="EV5081" s="55">
        <v>5074</v>
      </c>
      <c r="EW5081" s="55" t="s">
        <v>1250</v>
      </c>
      <c r="EX5081" s="55" t="s">
        <v>1260</v>
      </c>
      <c r="EY5081" s="55">
        <v>63</v>
      </c>
      <c r="EZ5081" s="55">
        <v>1995</v>
      </c>
      <c r="FA5081" s="55">
        <v>2999</v>
      </c>
      <c r="FB5081" s="55" t="s">
        <v>1361</v>
      </c>
      <c r="FC5081" s="55" t="s">
        <v>1249</v>
      </c>
      <c r="FD5081" s="55">
        <v>4.5</v>
      </c>
      <c r="FF5081" s="55">
        <v>5074</v>
      </c>
      <c r="FG5081" s="55" t="s">
        <v>1359</v>
      </c>
      <c r="FH5081" s="55" t="s">
        <v>2016</v>
      </c>
      <c r="FI5081" s="55">
        <v>2</v>
      </c>
      <c r="FJ5081" s="55">
        <v>0</v>
      </c>
      <c r="FK5081" s="55" t="s">
        <v>1249</v>
      </c>
      <c r="FL5081" s="55">
        <v>0.35</v>
      </c>
    </row>
    <row r="5082" ht="14.25" customHeight="1" outlineLevel="1" spans="152:168">
      <c r="EV5082" s="55">
        <v>5075</v>
      </c>
      <c r="EW5082" s="55" t="s">
        <v>1250</v>
      </c>
      <c r="EX5082" s="55" t="s">
        <v>1260</v>
      </c>
      <c r="EY5082" s="55">
        <v>64</v>
      </c>
      <c r="EZ5082" s="55">
        <v>0</v>
      </c>
      <c r="FA5082" s="55">
        <v>1994</v>
      </c>
      <c r="FB5082" s="55" t="s">
        <v>1361</v>
      </c>
      <c r="FC5082" s="55" t="s">
        <v>1249</v>
      </c>
      <c r="FD5082" s="55">
        <v>4.5</v>
      </c>
      <c r="FF5082" s="55">
        <v>5075</v>
      </c>
      <c r="FG5082" s="55" t="s">
        <v>1359</v>
      </c>
      <c r="FH5082" s="55" t="s">
        <v>2016</v>
      </c>
      <c r="FI5082" s="55">
        <v>2</v>
      </c>
      <c r="FJ5082" s="55">
        <v>1000</v>
      </c>
      <c r="FK5082" s="55" t="s">
        <v>1249</v>
      </c>
      <c r="FL5082" s="55">
        <v>0.3</v>
      </c>
    </row>
    <row r="5083" ht="14.25" customHeight="1" outlineLevel="1" spans="152:168">
      <c r="EV5083" s="55">
        <v>5076</v>
      </c>
      <c r="EW5083" s="55" t="s">
        <v>1250</v>
      </c>
      <c r="EX5083" s="55" t="s">
        <v>1260</v>
      </c>
      <c r="EY5083" s="55">
        <v>64</v>
      </c>
      <c r="EZ5083" s="55">
        <v>1995</v>
      </c>
      <c r="FA5083" s="55">
        <v>2999</v>
      </c>
      <c r="FB5083" s="55" t="s">
        <v>1361</v>
      </c>
      <c r="FC5083" s="55" t="s">
        <v>1249</v>
      </c>
      <c r="FD5083" s="55">
        <v>4.5</v>
      </c>
      <c r="FF5083" s="55">
        <v>5076</v>
      </c>
      <c r="FG5083" s="55" t="s">
        <v>1359</v>
      </c>
      <c r="FH5083" s="55" t="s">
        <v>2016</v>
      </c>
      <c r="FI5083" s="55">
        <v>2</v>
      </c>
      <c r="FJ5083" s="55">
        <v>2500</v>
      </c>
      <c r="FK5083" s="55" t="s">
        <v>1249</v>
      </c>
      <c r="FL5083" s="55">
        <v>0.3</v>
      </c>
    </row>
    <row r="5084" ht="14.25" customHeight="1" outlineLevel="1" spans="152:168">
      <c r="EV5084" s="55">
        <v>5077</v>
      </c>
      <c r="EW5084" s="55" t="s">
        <v>1250</v>
      </c>
      <c r="EX5084" s="55" t="s">
        <v>1260</v>
      </c>
      <c r="EY5084" s="55">
        <v>65</v>
      </c>
      <c r="EZ5084" s="55">
        <v>0</v>
      </c>
      <c r="FA5084" s="55">
        <v>1994</v>
      </c>
      <c r="FB5084" s="55" t="s">
        <v>1361</v>
      </c>
      <c r="FC5084" s="55" t="s">
        <v>1249</v>
      </c>
      <c r="FD5084" s="55">
        <v>4.5</v>
      </c>
      <c r="FF5084" s="55">
        <v>5077</v>
      </c>
      <c r="FG5084" s="55" t="s">
        <v>1359</v>
      </c>
      <c r="FH5084" s="55" t="s">
        <v>2016</v>
      </c>
      <c r="FI5084" s="55">
        <v>2</v>
      </c>
      <c r="FJ5084" s="55">
        <v>5000</v>
      </c>
      <c r="FK5084" s="55" t="s">
        <v>1249</v>
      </c>
      <c r="FL5084" s="55">
        <v>0.3</v>
      </c>
    </row>
    <row r="5085" ht="14.25" customHeight="1" outlineLevel="1" spans="152:168">
      <c r="EV5085" s="55">
        <v>5078</v>
      </c>
      <c r="EW5085" s="55" t="s">
        <v>1250</v>
      </c>
      <c r="EX5085" s="55" t="s">
        <v>1260</v>
      </c>
      <c r="EY5085" s="55">
        <v>65</v>
      </c>
      <c r="EZ5085" s="55">
        <v>1995</v>
      </c>
      <c r="FA5085" s="55">
        <v>2999</v>
      </c>
      <c r="FB5085" s="55" t="s">
        <v>1361</v>
      </c>
      <c r="FC5085" s="55" t="s">
        <v>1249</v>
      </c>
      <c r="FD5085" s="55">
        <v>4.5</v>
      </c>
      <c r="FF5085" s="55">
        <v>5078</v>
      </c>
      <c r="FG5085" s="55" t="s">
        <v>1359</v>
      </c>
      <c r="FH5085" s="55" t="s">
        <v>2016</v>
      </c>
      <c r="FI5085" s="55">
        <v>2</v>
      </c>
      <c r="FJ5085" s="55">
        <v>10000</v>
      </c>
      <c r="FK5085" s="55" t="s">
        <v>1249</v>
      </c>
      <c r="FL5085" s="55">
        <v>0.3</v>
      </c>
    </row>
    <row r="5086" ht="14.25" customHeight="1" outlineLevel="1" spans="152:168">
      <c r="EV5086" s="55">
        <v>5079</v>
      </c>
      <c r="EW5086" s="55" t="s">
        <v>1250</v>
      </c>
      <c r="EX5086" s="55" t="s">
        <v>1260</v>
      </c>
      <c r="EY5086" s="55">
        <v>66</v>
      </c>
      <c r="EZ5086" s="55">
        <v>0</v>
      </c>
      <c r="FA5086" s="55">
        <v>1994</v>
      </c>
      <c r="FB5086" s="55" t="s">
        <v>1361</v>
      </c>
      <c r="FC5086" s="55" t="s">
        <v>1249</v>
      </c>
      <c r="FD5086" s="55">
        <v>4.5</v>
      </c>
      <c r="FF5086" s="55">
        <v>5079</v>
      </c>
      <c r="FG5086" s="55" t="s">
        <v>1359</v>
      </c>
      <c r="FH5086" s="55" t="s">
        <v>2016</v>
      </c>
      <c r="FI5086" s="55">
        <v>2</v>
      </c>
      <c r="FJ5086" s="55">
        <v>25000</v>
      </c>
      <c r="FK5086" s="55" t="s">
        <v>1249</v>
      </c>
      <c r="FL5086" s="55">
        <v>0.3</v>
      </c>
    </row>
    <row r="5087" ht="14.25" customHeight="1" outlineLevel="1" spans="152:168">
      <c r="EV5087" s="55">
        <v>5080</v>
      </c>
      <c r="EW5087" s="55" t="s">
        <v>1250</v>
      </c>
      <c r="EX5087" s="55" t="s">
        <v>1260</v>
      </c>
      <c r="EY5087" s="55">
        <v>66</v>
      </c>
      <c r="EZ5087" s="55">
        <v>1995</v>
      </c>
      <c r="FA5087" s="55">
        <v>2999</v>
      </c>
      <c r="FB5087" s="55" t="s">
        <v>1361</v>
      </c>
      <c r="FC5087" s="55" t="s">
        <v>1249</v>
      </c>
      <c r="FD5087" s="55">
        <v>4.5</v>
      </c>
      <c r="FF5087" s="55">
        <v>5080</v>
      </c>
      <c r="FG5087" s="55" t="s">
        <v>1359</v>
      </c>
      <c r="FH5087" s="55" t="s">
        <v>2016</v>
      </c>
      <c r="FI5087" s="55">
        <v>2</v>
      </c>
      <c r="FJ5087" s="55">
        <v>50000</v>
      </c>
      <c r="FK5087" s="55" t="s">
        <v>1249</v>
      </c>
      <c r="FL5087" s="55">
        <v>0.3</v>
      </c>
    </row>
    <row r="5088" ht="14.25" customHeight="1" outlineLevel="1" spans="152:168">
      <c r="EV5088" s="55">
        <v>5081</v>
      </c>
      <c r="EW5088" s="55" t="s">
        <v>1250</v>
      </c>
      <c r="EX5088" s="55" t="s">
        <v>1260</v>
      </c>
      <c r="EY5088" s="55">
        <v>67</v>
      </c>
      <c r="EZ5088" s="55">
        <v>0</v>
      </c>
      <c r="FA5088" s="55">
        <v>1994</v>
      </c>
      <c r="FB5088" s="55" t="s">
        <v>1361</v>
      </c>
      <c r="FC5088" s="55" t="s">
        <v>1249</v>
      </c>
      <c r="FD5088" s="55">
        <v>4.5</v>
      </c>
      <c r="FF5088" s="55">
        <v>5081</v>
      </c>
      <c r="FG5088" s="55" t="s">
        <v>1359</v>
      </c>
      <c r="FH5088" s="55" t="s">
        <v>2016</v>
      </c>
      <c r="FI5088" s="55">
        <v>2</v>
      </c>
      <c r="FJ5088" s="55">
        <v>80000</v>
      </c>
      <c r="FK5088" s="55" t="s">
        <v>1249</v>
      </c>
      <c r="FL5088" s="55">
        <v>0.3</v>
      </c>
    </row>
    <row r="5089" ht="14.25" customHeight="1" outlineLevel="1" spans="152:168">
      <c r="EV5089" s="55">
        <v>5082</v>
      </c>
      <c r="EW5089" s="55" t="s">
        <v>1250</v>
      </c>
      <c r="EX5089" s="55" t="s">
        <v>1260</v>
      </c>
      <c r="EY5089" s="55">
        <v>67</v>
      </c>
      <c r="EZ5089" s="55">
        <v>1995</v>
      </c>
      <c r="FA5089" s="55">
        <v>2999</v>
      </c>
      <c r="FB5089" s="55" t="s">
        <v>1361</v>
      </c>
      <c r="FC5089" s="55" t="s">
        <v>1249</v>
      </c>
      <c r="FD5089" s="55">
        <v>4.5</v>
      </c>
      <c r="FF5089" s="55">
        <v>5082</v>
      </c>
      <c r="FG5089" s="55" t="s">
        <v>1359</v>
      </c>
      <c r="FH5089" s="55" t="s">
        <v>2016</v>
      </c>
      <c r="FI5089" s="55">
        <v>2</v>
      </c>
      <c r="FJ5089" s="55">
        <v>130000</v>
      </c>
      <c r="FK5089" s="55" t="s">
        <v>1249</v>
      </c>
      <c r="FL5089" s="55">
        <v>0.3</v>
      </c>
    </row>
    <row r="5090" ht="14.25" customHeight="1" outlineLevel="1" spans="152:168">
      <c r="EV5090" s="55">
        <v>5083</v>
      </c>
      <c r="EW5090" s="55" t="s">
        <v>1250</v>
      </c>
      <c r="EX5090" s="55" t="s">
        <v>1260</v>
      </c>
      <c r="EY5090" s="55">
        <v>68</v>
      </c>
      <c r="EZ5090" s="55">
        <v>0</v>
      </c>
      <c r="FA5090" s="55">
        <v>1994</v>
      </c>
      <c r="FB5090" s="55" t="s">
        <v>1361</v>
      </c>
      <c r="FC5090" s="55" t="s">
        <v>1249</v>
      </c>
      <c r="FD5090" s="55">
        <v>4.5</v>
      </c>
      <c r="FF5090" s="55">
        <v>5083</v>
      </c>
      <c r="FG5090" s="55" t="s">
        <v>1359</v>
      </c>
      <c r="FH5090" s="55" t="s">
        <v>2016</v>
      </c>
      <c r="FI5090" s="55">
        <v>2</v>
      </c>
      <c r="FJ5090" s="55">
        <v>260000</v>
      </c>
      <c r="FK5090" s="55" t="s">
        <v>1249</v>
      </c>
      <c r="FL5090" s="55">
        <v>0.3</v>
      </c>
    </row>
    <row r="5091" ht="14.25" customHeight="1" outlineLevel="1" spans="152:168">
      <c r="EV5091" s="55">
        <v>5084</v>
      </c>
      <c r="EW5091" s="55" t="s">
        <v>1250</v>
      </c>
      <c r="EX5091" s="55" t="s">
        <v>1260</v>
      </c>
      <c r="EY5091" s="55">
        <v>68</v>
      </c>
      <c r="EZ5091" s="55">
        <v>1995</v>
      </c>
      <c r="FA5091" s="55">
        <v>2999</v>
      </c>
      <c r="FB5091" s="55" t="s">
        <v>1361</v>
      </c>
      <c r="FC5091" s="55" t="s">
        <v>1249</v>
      </c>
      <c r="FD5091" s="55">
        <v>4.5</v>
      </c>
      <c r="FF5091" s="55">
        <v>5084</v>
      </c>
      <c r="FG5091" s="55" t="s">
        <v>1359</v>
      </c>
      <c r="FH5091" s="55" t="s">
        <v>2016</v>
      </c>
      <c r="FI5091" s="55">
        <v>2</v>
      </c>
      <c r="FJ5091" s="55">
        <v>400000</v>
      </c>
      <c r="FK5091" s="55" t="s">
        <v>1249</v>
      </c>
      <c r="FL5091" s="55">
        <v>0.3</v>
      </c>
    </row>
    <row r="5092" ht="14.25" customHeight="1" outlineLevel="1" spans="152:168">
      <c r="EV5092" s="55">
        <v>5085</v>
      </c>
      <c r="EW5092" s="55" t="s">
        <v>1250</v>
      </c>
      <c r="EX5092" s="55" t="s">
        <v>1260</v>
      </c>
      <c r="EY5092" s="55">
        <v>69</v>
      </c>
      <c r="EZ5092" s="55">
        <v>0</v>
      </c>
      <c r="FA5092" s="55">
        <v>1994</v>
      </c>
      <c r="FB5092" s="55" t="s">
        <v>1361</v>
      </c>
      <c r="FC5092" s="55" t="s">
        <v>1249</v>
      </c>
      <c r="FD5092" s="55">
        <v>4.5</v>
      </c>
      <c r="FF5092" s="55">
        <v>5085</v>
      </c>
      <c r="FG5092" s="55" t="s">
        <v>1359</v>
      </c>
      <c r="FH5092" s="55" t="s">
        <v>2016</v>
      </c>
      <c r="FI5092" s="55">
        <v>2</v>
      </c>
      <c r="FJ5092" s="55">
        <v>530000</v>
      </c>
      <c r="FK5092" s="55" t="s">
        <v>1249</v>
      </c>
      <c r="FL5092" s="55">
        <v>0.3</v>
      </c>
    </row>
    <row r="5093" ht="14.25" customHeight="1" outlineLevel="1" spans="152:168">
      <c r="EV5093" s="55">
        <v>5086</v>
      </c>
      <c r="EW5093" s="55" t="s">
        <v>1250</v>
      </c>
      <c r="EX5093" s="55" t="s">
        <v>1260</v>
      </c>
      <c r="EY5093" s="55">
        <v>69</v>
      </c>
      <c r="EZ5093" s="55">
        <v>1995</v>
      </c>
      <c r="FA5093" s="55">
        <v>2999</v>
      </c>
      <c r="FB5093" s="55" t="s">
        <v>1361</v>
      </c>
      <c r="FC5093" s="55" t="s">
        <v>1249</v>
      </c>
      <c r="FD5093" s="55">
        <v>4.5</v>
      </c>
      <c r="FF5093" s="55">
        <v>5086</v>
      </c>
      <c r="FG5093" s="55" t="s">
        <v>1359</v>
      </c>
      <c r="FH5093" s="55" t="s">
        <v>2016</v>
      </c>
      <c r="FI5093" s="55">
        <v>2</v>
      </c>
      <c r="FJ5093" s="55">
        <v>540000</v>
      </c>
      <c r="FK5093" s="55" t="s">
        <v>1249</v>
      </c>
      <c r="FL5093" s="55">
        <v>0.3</v>
      </c>
    </row>
    <row r="5094" ht="14.25" customHeight="1" outlineLevel="1" spans="152:168">
      <c r="EV5094" s="55">
        <v>5087</v>
      </c>
      <c r="EW5094" s="55" t="s">
        <v>1250</v>
      </c>
      <c r="EX5094" s="55" t="s">
        <v>1260</v>
      </c>
      <c r="EY5094" s="55">
        <v>70</v>
      </c>
      <c r="EZ5094" s="55">
        <v>0</v>
      </c>
      <c r="FA5094" s="55">
        <v>1994</v>
      </c>
      <c r="FB5094" s="55" t="s">
        <v>1361</v>
      </c>
      <c r="FC5094" s="55" t="s">
        <v>1249</v>
      </c>
      <c r="FD5094" s="55">
        <v>4.5</v>
      </c>
      <c r="FF5094" s="55">
        <v>5087</v>
      </c>
      <c r="FG5094" s="55" t="s">
        <v>1359</v>
      </c>
      <c r="FH5094" s="55" t="s">
        <v>2016</v>
      </c>
      <c r="FI5094" s="55">
        <v>3</v>
      </c>
      <c r="FJ5094" s="55">
        <v>0</v>
      </c>
      <c r="FK5094" s="55" t="s">
        <v>1249</v>
      </c>
      <c r="FL5094" s="55">
        <v>0.3</v>
      </c>
    </row>
    <row r="5095" ht="14.25" customHeight="1" outlineLevel="1" spans="152:168">
      <c r="EV5095" s="55">
        <v>5088</v>
      </c>
      <c r="EW5095" s="55" t="s">
        <v>1250</v>
      </c>
      <c r="EX5095" s="55" t="s">
        <v>1260</v>
      </c>
      <c r="EY5095" s="55">
        <v>70</v>
      </c>
      <c r="EZ5095" s="55">
        <v>1995</v>
      </c>
      <c r="FA5095" s="55">
        <v>2999</v>
      </c>
      <c r="FB5095" s="55" t="s">
        <v>1361</v>
      </c>
      <c r="FC5095" s="55" t="s">
        <v>1249</v>
      </c>
      <c r="FD5095" s="55">
        <v>4.5</v>
      </c>
      <c r="FF5095" s="55">
        <v>5088</v>
      </c>
      <c r="FG5095" s="55" t="s">
        <v>1359</v>
      </c>
      <c r="FH5095" s="55" t="s">
        <v>2016</v>
      </c>
      <c r="FI5095" s="55">
        <v>3</v>
      </c>
      <c r="FJ5095" s="55">
        <v>1000</v>
      </c>
      <c r="FK5095" s="55" t="s">
        <v>1249</v>
      </c>
      <c r="FL5095" s="55">
        <v>0.3</v>
      </c>
    </row>
    <row r="5096" ht="14.25" customHeight="1" outlineLevel="1" spans="152:168">
      <c r="EV5096" s="55">
        <v>5089</v>
      </c>
      <c r="EW5096" s="55" t="s">
        <v>1250</v>
      </c>
      <c r="EX5096" s="55" t="s">
        <v>1260</v>
      </c>
      <c r="EY5096" s="55">
        <v>71</v>
      </c>
      <c r="EZ5096" s="55">
        <v>0</v>
      </c>
      <c r="FA5096" s="55">
        <v>1994</v>
      </c>
      <c r="FB5096" s="55" t="s">
        <v>1361</v>
      </c>
      <c r="FC5096" s="55" t="s">
        <v>1249</v>
      </c>
      <c r="FD5096" s="55">
        <v>4.5</v>
      </c>
      <c r="FF5096" s="55">
        <v>5089</v>
      </c>
      <c r="FG5096" s="55" t="s">
        <v>1359</v>
      </c>
      <c r="FH5096" s="55" t="s">
        <v>2016</v>
      </c>
      <c r="FI5096" s="55">
        <v>3</v>
      </c>
      <c r="FJ5096" s="55">
        <v>2500</v>
      </c>
      <c r="FK5096" s="55" t="s">
        <v>1249</v>
      </c>
      <c r="FL5096" s="55">
        <v>0.3</v>
      </c>
    </row>
    <row r="5097" ht="14.25" customHeight="1" outlineLevel="1" spans="152:168">
      <c r="EV5097" s="55">
        <v>5090</v>
      </c>
      <c r="EW5097" s="55" t="s">
        <v>1250</v>
      </c>
      <c r="EX5097" s="55" t="s">
        <v>1260</v>
      </c>
      <c r="EY5097" s="55">
        <v>71</v>
      </c>
      <c r="EZ5097" s="55">
        <v>1995</v>
      </c>
      <c r="FA5097" s="55">
        <v>2999</v>
      </c>
      <c r="FB5097" s="55" t="s">
        <v>1361</v>
      </c>
      <c r="FC5097" s="55" t="s">
        <v>1249</v>
      </c>
      <c r="FD5097" s="55">
        <v>4.5</v>
      </c>
      <c r="FF5097" s="55">
        <v>5090</v>
      </c>
      <c r="FG5097" s="55" t="s">
        <v>1359</v>
      </c>
      <c r="FH5097" s="55" t="s">
        <v>2016</v>
      </c>
      <c r="FI5097" s="55">
        <v>3</v>
      </c>
      <c r="FJ5097" s="55">
        <v>5000</v>
      </c>
      <c r="FK5097" s="55" t="s">
        <v>1249</v>
      </c>
      <c r="FL5097" s="55">
        <v>0.3</v>
      </c>
    </row>
    <row r="5098" ht="14.25" customHeight="1" outlineLevel="1" spans="152:168">
      <c r="EV5098" s="55">
        <v>5091</v>
      </c>
      <c r="EW5098" s="55" t="s">
        <v>1250</v>
      </c>
      <c r="EX5098" s="55" t="s">
        <v>1470</v>
      </c>
      <c r="EY5098" s="55">
        <v>12</v>
      </c>
      <c r="EZ5098" s="55">
        <v>0</v>
      </c>
      <c r="FA5098" s="55">
        <v>1994</v>
      </c>
      <c r="FB5098" s="55" t="s">
        <v>1361</v>
      </c>
      <c r="FC5098" s="55" t="s">
        <v>1249</v>
      </c>
      <c r="FD5098" s="55">
        <v>3.5</v>
      </c>
      <c r="FF5098" s="55">
        <v>5091</v>
      </c>
      <c r="FG5098" s="55" t="s">
        <v>1359</v>
      </c>
      <c r="FH5098" s="55" t="s">
        <v>2016</v>
      </c>
      <c r="FI5098" s="55">
        <v>3</v>
      </c>
      <c r="FJ5098" s="55">
        <v>10000</v>
      </c>
      <c r="FK5098" s="55" t="s">
        <v>1249</v>
      </c>
      <c r="FL5098" s="55">
        <v>0.3</v>
      </c>
    </row>
    <row r="5099" ht="14.25" customHeight="1" outlineLevel="1" spans="152:168">
      <c r="EV5099" s="55">
        <v>5092</v>
      </c>
      <c r="EW5099" s="55" t="s">
        <v>1250</v>
      </c>
      <c r="EX5099" s="55" t="s">
        <v>1470</v>
      </c>
      <c r="EY5099" s="55">
        <v>12</v>
      </c>
      <c r="EZ5099" s="55">
        <v>1995</v>
      </c>
      <c r="FA5099" s="55">
        <v>2999</v>
      </c>
      <c r="FB5099" s="55" t="s">
        <v>1361</v>
      </c>
      <c r="FC5099" s="55" t="s">
        <v>1249</v>
      </c>
      <c r="FD5099" s="55">
        <v>3.5</v>
      </c>
      <c r="FF5099" s="55">
        <v>5092</v>
      </c>
      <c r="FG5099" s="55" t="s">
        <v>1359</v>
      </c>
      <c r="FH5099" s="55" t="s">
        <v>2016</v>
      </c>
      <c r="FI5099" s="55">
        <v>3</v>
      </c>
      <c r="FJ5099" s="55">
        <v>25000</v>
      </c>
      <c r="FK5099" s="55" t="s">
        <v>1249</v>
      </c>
      <c r="FL5099" s="55">
        <v>0.3</v>
      </c>
    </row>
    <row r="5100" ht="14.25" customHeight="1" outlineLevel="1" spans="152:168">
      <c r="EV5100" s="55">
        <v>5093</v>
      </c>
      <c r="EW5100" s="55" t="s">
        <v>1250</v>
      </c>
      <c r="EX5100" s="55" t="s">
        <v>1470</v>
      </c>
      <c r="EY5100" s="55">
        <v>13</v>
      </c>
      <c r="EZ5100" s="55">
        <v>0</v>
      </c>
      <c r="FA5100" s="55">
        <v>1994</v>
      </c>
      <c r="FB5100" s="55" t="s">
        <v>1361</v>
      </c>
      <c r="FC5100" s="55" t="s">
        <v>1249</v>
      </c>
      <c r="FD5100" s="55">
        <v>3.5</v>
      </c>
      <c r="FF5100" s="55">
        <v>5093</v>
      </c>
      <c r="FG5100" s="55" t="s">
        <v>1359</v>
      </c>
      <c r="FH5100" s="55" t="s">
        <v>2016</v>
      </c>
      <c r="FI5100" s="55">
        <v>3</v>
      </c>
      <c r="FJ5100" s="55">
        <v>50000</v>
      </c>
      <c r="FK5100" s="55" t="s">
        <v>1249</v>
      </c>
      <c r="FL5100" s="55">
        <v>0.3</v>
      </c>
    </row>
    <row r="5101" ht="14.25" customHeight="1" outlineLevel="1" spans="152:168">
      <c r="EV5101" s="55">
        <v>5094</v>
      </c>
      <c r="EW5101" s="55" t="s">
        <v>1250</v>
      </c>
      <c r="EX5101" s="55" t="s">
        <v>1470</v>
      </c>
      <c r="EY5101" s="55">
        <v>13</v>
      </c>
      <c r="EZ5101" s="55">
        <v>1995</v>
      </c>
      <c r="FA5101" s="55">
        <v>2999</v>
      </c>
      <c r="FB5101" s="55" t="s">
        <v>1361</v>
      </c>
      <c r="FC5101" s="55" t="s">
        <v>1249</v>
      </c>
      <c r="FD5101" s="55">
        <v>3.5</v>
      </c>
      <c r="FF5101" s="55">
        <v>5094</v>
      </c>
      <c r="FG5101" s="55" t="s">
        <v>1359</v>
      </c>
      <c r="FH5101" s="55" t="s">
        <v>2016</v>
      </c>
      <c r="FI5101" s="55">
        <v>3</v>
      </c>
      <c r="FJ5101" s="55">
        <v>80000</v>
      </c>
      <c r="FK5101" s="55" t="s">
        <v>1249</v>
      </c>
      <c r="FL5101" s="55">
        <v>0.3</v>
      </c>
    </row>
    <row r="5102" ht="14.25" customHeight="1" outlineLevel="1" spans="152:168">
      <c r="EV5102" s="55">
        <v>5095</v>
      </c>
      <c r="EW5102" s="55" t="s">
        <v>1250</v>
      </c>
      <c r="EX5102" s="55" t="s">
        <v>1470</v>
      </c>
      <c r="EY5102" s="55">
        <v>14</v>
      </c>
      <c r="EZ5102" s="55">
        <v>0</v>
      </c>
      <c r="FA5102" s="55">
        <v>1994</v>
      </c>
      <c r="FB5102" s="55" t="s">
        <v>1361</v>
      </c>
      <c r="FC5102" s="55" t="s">
        <v>1249</v>
      </c>
      <c r="FD5102" s="55">
        <v>3.5</v>
      </c>
      <c r="FF5102" s="55">
        <v>5095</v>
      </c>
      <c r="FG5102" s="55" t="s">
        <v>1359</v>
      </c>
      <c r="FH5102" s="55" t="s">
        <v>2016</v>
      </c>
      <c r="FI5102" s="55">
        <v>3</v>
      </c>
      <c r="FJ5102" s="55">
        <v>130000</v>
      </c>
      <c r="FK5102" s="55" t="s">
        <v>1249</v>
      </c>
      <c r="FL5102" s="55">
        <v>0.3</v>
      </c>
    </row>
    <row r="5103" ht="14.25" customHeight="1" outlineLevel="1" spans="152:168">
      <c r="EV5103" s="55">
        <v>5096</v>
      </c>
      <c r="EW5103" s="55" t="s">
        <v>1250</v>
      </c>
      <c r="EX5103" s="55" t="s">
        <v>1470</v>
      </c>
      <c r="EY5103" s="55">
        <v>14</v>
      </c>
      <c r="EZ5103" s="55">
        <v>1995</v>
      </c>
      <c r="FA5103" s="55">
        <v>2999</v>
      </c>
      <c r="FB5103" s="55" t="s">
        <v>1361</v>
      </c>
      <c r="FC5103" s="55" t="s">
        <v>1249</v>
      </c>
      <c r="FD5103" s="55">
        <v>3.5</v>
      </c>
      <c r="FF5103" s="55">
        <v>5096</v>
      </c>
      <c r="FG5103" s="55" t="s">
        <v>1359</v>
      </c>
      <c r="FH5103" s="55" t="s">
        <v>2016</v>
      </c>
      <c r="FI5103" s="55">
        <v>3</v>
      </c>
      <c r="FJ5103" s="55">
        <v>260000</v>
      </c>
      <c r="FK5103" s="55" t="s">
        <v>1249</v>
      </c>
      <c r="FL5103" s="55">
        <v>0.3</v>
      </c>
    </row>
    <row r="5104" ht="14.25" customHeight="1" outlineLevel="1" spans="152:168">
      <c r="EV5104" s="55">
        <v>5097</v>
      </c>
      <c r="EW5104" s="55" t="s">
        <v>1250</v>
      </c>
      <c r="EX5104" s="55" t="s">
        <v>1644</v>
      </c>
      <c r="EY5104" s="55">
        <v>4</v>
      </c>
      <c r="EZ5104" s="55">
        <v>0</v>
      </c>
      <c r="FA5104" s="55">
        <v>1994</v>
      </c>
      <c r="FB5104" s="55" t="s">
        <v>1361</v>
      </c>
      <c r="FC5104" s="55" t="s">
        <v>1249</v>
      </c>
      <c r="FD5104" s="55">
        <v>2.5</v>
      </c>
      <c r="FF5104" s="55">
        <v>5097</v>
      </c>
      <c r="FG5104" s="55" t="s">
        <v>1359</v>
      </c>
      <c r="FH5104" s="55" t="s">
        <v>2016</v>
      </c>
      <c r="FI5104" s="55">
        <v>3</v>
      </c>
      <c r="FJ5104" s="55">
        <v>400000</v>
      </c>
      <c r="FK5104" s="55" t="s">
        <v>1249</v>
      </c>
      <c r="FL5104" s="55">
        <v>0.3</v>
      </c>
    </row>
    <row r="5105" ht="14.25" customHeight="1" outlineLevel="1" spans="152:168">
      <c r="EV5105" s="55">
        <v>5098</v>
      </c>
      <c r="EW5105" s="55" t="s">
        <v>1250</v>
      </c>
      <c r="EX5105" s="55" t="s">
        <v>1644</v>
      </c>
      <c r="EY5105" s="55">
        <v>4</v>
      </c>
      <c r="EZ5105" s="55">
        <v>1995</v>
      </c>
      <c r="FA5105" s="55">
        <v>2999</v>
      </c>
      <c r="FB5105" s="55" t="s">
        <v>1361</v>
      </c>
      <c r="FC5105" s="55" t="s">
        <v>1249</v>
      </c>
      <c r="FD5105" s="55">
        <v>2.5</v>
      </c>
      <c r="FF5105" s="55">
        <v>5098</v>
      </c>
      <c r="FG5105" s="55" t="s">
        <v>1359</v>
      </c>
      <c r="FH5105" s="55" t="s">
        <v>2016</v>
      </c>
      <c r="FI5105" s="55">
        <v>3</v>
      </c>
      <c r="FJ5105" s="55">
        <v>530000</v>
      </c>
      <c r="FK5105" s="55" t="s">
        <v>1249</v>
      </c>
      <c r="FL5105" s="55">
        <v>0.3</v>
      </c>
    </row>
    <row r="5106" ht="14.25" customHeight="1" outlineLevel="1" spans="152:168">
      <c r="EV5106" s="55">
        <v>5099</v>
      </c>
      <c r="EW5106" s="55" t="s">
        <v>1250</v>
      </c>
      <c r="EX5106" s="55" t="s">
        <v>1644</v>
      </c>
      <c r="EY5106" s="55">
        <v>5</v>
      </c>
      <c r="EZ5106" s="55">
        <v>0</v>
      </c>
      <c r="FA5106" s="55">
        <v>1994</v>
      </c>
      <c r="FB5106" s="55" t="s">
        <v>1361</v>
      </c>
      <c r="FC5106" s="55" t="s">
        <v>1249</v>
      </c>
      <c r="FD5106" s="55">
        <v>2.5</v>
      </c>
      <c r="FF5106" s="55">
        <v>5099</v>
      </c>
      <c r="FG5106" s="55" t="s">
        <v>1359</v>
      </c>
      <c r="FH5106" s="55" t="s">
        <v>2016</v>
      </c>
      <c r="FI5106" s="55">
        <v>3</v>
      </c>
      <c r="FJ5106" s="55">
        <v>540000</v>
      </c>
      <c r="FK5106" s="55" t="s">
        <v>1249</v>
      </c>
      <c r="FL5106" s="55">
        <v>0.3</v>
      </c>
    </row>
    <row r="5107" ht="14.25" customHeight="1" outlineLevel="1" spans="152:168">
      <c r="EV5107" s="55">
        <v>5100</v>
      </c>
      <c r="EW5107" s="55" t="s">
        <v>1250</v>
      </c>
      <c r="EX5107" s="55" t="s">
        <v>1644</v>
      </c>
      <c r="EY5107" s="55">
        <v>5</v>
      </c>
      <c r="EZ5107" s="55">
        <v>1995</v>
      </c>
      <c r="FA5107" s="55">
        <v>2999</v>
      </c>
      <c r="FB5107" s="55" t="s">
        <v>1361</v>
      </c>
      <c r="FC5107" s="55" t="s">
        <v>1249</v>
      </c>
      <c r="FD5107" s="55">
        <v>2.5</v>
      </c>
      <c r="FF5107" s="55">
        <v>5100</v>
      </c>
      <c r="FG5107" s="55" t="s">
        <v>1359</v>
      </c>
      <c r="FH5107" s="55" t="s">
        <v>2016</v>
      </c>
      <c r="FI5107" s="55">
        <v>4</v>
      </c>
      <c r="FJ5107" s="55">
        <v>0</v>
      </c>
      <c r="FK5107" s="55" t="s">
        <v>1249</v>
      </c>
      <c r="FL5107" s="55">
        <v>0.3</v>
      </c>
    </row>
    <row r="5108" ht="14.25" customHeight="1" outlineLevel="1" spans="152:168">
      <c r="EV5108" s="55">
        <v>5101</v>
      </c>
      <c r="EW5108" s="55" t="s">
        <v>1250</v>
      </c>
      <c r="EX5108" s="55" t="s">
        <v>1644</v>
      </c>
      <c r="EY5108" s="55">
        <v>6</v>
      </c>
      <c r="EZ5108" s="55">
        <v>0</v>
      </c>
      <c r="FA5108" s="55">
        <v>1994</v>
      </c>
      <c r="FB5108" s="55" t="s">
        <v>1361</v>
      </c>
      <c r="FC5108" s="55" t="s">
        <v>1249</v>
      </c>
      <c r="FD5108" s="55">
        <v>2.5</v>
      </c>
      <c r="FF5108" s="55">
        <v>5101</v>
      </c>
      <c r="FG5108" s="55" t="s">
        <v>1359</v>
      </c>
      <c r="FH5108" s="55" t="s">
        <v>2016</v>
      </c>
      <c r="FI5108" s="55">
        <v>4</v>
      </c>
      <c r="FJ5108" s="55">
        <v>1000</v>
      </c>
      <c r="FK5108" s="55" t="s">
        <v>1249</v>
      </c>
      <c r="FL5108" s="55">
        <v>0.3</v>
      </c>
    </row>
    <row r="5109" ht="14.25" customHeight="1" outlineLevel="1" spans="152:168">
      <c r="EV5109" s="55">
        <v>5102</v>
      </c>
      <c r="EW5109" s="55" t="s">
        <v>1250</v>
      </c>
      <c r="EX5109" s="55" t="s">
        <v>1644</v>
      </c>
      <c r="EY5109" s="55">
        <v>6</v>
      </c>
      <c r="EZ5109" s="55">
        <v>1995</v>
      </c>
      <c r="FA5109" s="55">
        <v>2999</v>
      </c>
      <c r="FB5109" s="55" t="s">
        <v>1361</v>
      </c>
      <c r="FC5109" s="55" t="s">
        <v>1249</v>
      </c>
      <c r="FD5109" s="55">
        <v>2.5</v>
      </c>
      <c r="FF5109" s="55">
        <v>5102</v>
      </c>
      <c r="FG5109" s="55" t="s">
        <v>1359</v>
      </c>
      <c r="FH5109" s="55" t="s">
        <v>2016</v>
      </c>
      <c r="FI5109" s="55">
        <v>4</v>
      </c>
      <c r="FJ5109" s="55">
        <v>2500</v>
      </c>
      <c r="FK5109" s="55" t="s">
        <v>1249</v>
      </c>
      <c r="FL5109" s="55">
        <v>0.3</v>
      </c>
    </row>
    <row r="5110" ht="14.25" customHeight="1" outlineLevel="1" spans="152:168">
      <c r="EV5110" s="55">
        <v>5103</v>
      </c>
      <c r="EW5110" s="55" t="s">
        <v>1250</v>
      </c>
      <c r="EX5110" s="55" t="s">
        <v>1644</v>
      </c>
      <c r="EY5110" s="55">
        <v>7</v>
      </c>
      <c r="EZ5110" s="55">
        <v>0</v>
      </c>
      <c r="FA5110" s="55">
        <v>1994</v>
      </c>
      <c r="FB5110" s="55" t="s">
        <v>1361</v>
      </c>
      <c r="FC5110" s="55" t="s">
        <v>1249</v>
      </c>
      <c r="FD5110" s="55">
        <v>2.5</v>
      </c>
      <c r="FF5110" s="55">
        <v>5103</v>
      </c>
      <c r="FG5110" s="55" t="s">
        <v>1359</v>
      </c>
      <c r="FH5110" s="55" t="s">
        <v>2016</v>
      </c>
      <c r="FI5110" s="55">
        <v>4</v>
      </c>
      <c r="FJ5110" s="55">
        <v>5000</v>
      </c>
      <c r="FK5110" s="55" t="s">
        <v>1249</v>
      </c>
      <c r="FL5110" s="55">
        <v>0.3</v>
      </c>
    </row>
    <row r="5111" ht="14.25" customHeight="1" outlineLevel="1" spans="152:168">
      <c r="EV5111" s="55">
        <v>5104</v>
      </c>
      <c r="EW5111" s="55" t="s">
        <v>1250</v>
      </c>
      <c r="EX5111" s="55" t="s">
        <v>1644</v>
      </c>
      <c r="EY5111" s="55">
        <v>7</v>
      </c>
      <c r="EZ5111" s="55">
        <v>1995</v>
      </c>
      <c r="FA5111" s="55">
        <v>2999</v>
      </c>
      <c r="FB5111" s="55" t="s">
        <v>1361</v>
      </c>
      <c r="FC5111" s="55" t="s">
        <v>1249</v>
      </c>
      <c r="FD5111" s="55">
        <v>2.5</v>
      </c>
      <c r="FF5111" s="55">
        <v>5104</v>
      </c>
      <c r="FG5111" s="55" t="s">
        <v>1359</v>
      </c>
      <c r="FH5111" s="55" t="s">
        <v>2016</v>
      </c>
      <c r="FI5111" s="55">
        <v>4</v>
      </c>
      <c r="FJ5111" s="55">
        <v>10000</v>
      </c>
      <c r="FK5111" s="55" t="s">
        <v>1249</v>
      </c>
      <c r="FL5111" s="55">
        <v>0.3</v>
      </c>
    </row>
    <row r="5112" ht="14.25" customHeight="1" outlineLevel="1" spans="152:168">
      <c r="EV5112" s="55">
        <v>5105</v>
      </c>
      <c r="EW5112" s="55" t="s">
        <v>1250</v>
      </c>
      <c r="EX5112" s="55" t="s">
        <v>1644</v>
      </c>
      <c r="EY5112" s="55">
        <v>8</v>
      </c>
      <c r="EZ5112" s="55">
        <v>0</v>
      </c>
      <c r="FA5112" s="55">
        <v>1994</v>
      </c>
      <c r="FB5112" s="55" t="s">
        <v>1361</v>
      </c>
      <c r="FC5112" s="55" t="s">
        <v>1249</v>
      </c>
      <c r="FD5112" s="55">
        <v>2.5</v>
      </c>
      <c r="FF5112" s="55">
        <v>5105</v>
      </c>
      <c r="FG5112" s="55" t="s">
        <v>1359</v>
      </c>
      <c r="FH5112" s="55" t="s">
        <v>2016</v>
      </c>
      <c r="FI5112" s="55">
        <v>4</v>
      </c>
      <c r="FJ5112" s="55">
        <v>25000</v>
      </c>
      <c r="FK5112" s="55" t="s">
        <v>1249</v>
      </c>
      <c r="FL5112" s="55">
        <v>0.3</v>
      </c>
    </row>
    <row r="5113" ht="14.25" customHeight="1" outlineLevel="1" spans="152:168">
      <c r="EV5113" s="55">
        <v>5106</v>
      </c>
      <c r="EW5113" s="55" t="s">
        <v>1250</v>
      </c>
      <c r="EX5113" s="55" t="s">
        <v>1644</v>
      </c>
      <c r="EY5113" s="55">
        <v>8</v>
      </c>
      <c r="EZ5113" s="55">
        <v>1995</v>
      </c>
      <c r="FA5113" s="55">
        <v>2999</v>
      </c>
      <c r="FB5113" s="55" t="s">
        <v>1361</v>
      </c>
      <c r="FC5113" s="55" t="s">
        <v>1249</v>
      </c>
      <c r="FD5113" s="55">
        <v>2.5</v>
      </c>
      <c r="FF5113" s="55">
        <v>5106</v>
      </c>
      <c r="FG5113" s="55" t="s">
        <v>1359</v>
      </c>
      <c r="FH5113" s="55" t="s">
        <v>2016</v>
      </c>
      <c r="FI5113" s="55">
        <v>4</v>
      </c>
      <c r="FJ5113" s="55">
        <v>50000</v>
      </c>
      <c r="FK5113" s="55" t="s">
        <v>1249</v>
      </c>
      <c r="FL5113" s="55">
        <v>0.3</v>
      </c>
    </row>
    <row r="5114" ht="14.25" customHeight="1" outlineLevel="1" spans="152:168">
      <c r="EV5114" s="55">
        <v>5107</v>
      </c>
      <c r="EW5114" s="55" t="s">
        <v>1250</v>
      </c>
      <c r="EX5114" s="55" t="s">
        <v>1644</v>
      </c>
      <c r="EY5114" s="55">
        <v>9</v>
      </c>
      <c r="EZ5114" s="55">
        <v>0</v>
      </c>
      <c r="FA5114" s="55">
        <v>1994</v>
      </c>
      <c r="FB5114" s="55" t="s">
        <v>1361</v>
      </c>
      <c r="FC5114" s="55" t="s">
        <v>1249</v>
      </c>
      <c r="FD5114" s="55">
        <v>2.5</v>
      </c>
      <c r="FF5114" s="55">
        <v>5107</v>
      </c>
      <c r="FG5114" s="55" t="s">
        <v>1359</v>
      </c>
      <c r="FH5114" s="55" t="s">
        <v>2016</v>
      </c>
      <c r="FI5114" s="55">
        <v>4</v>
      </c>
      <c r="FJ5114" s="55">
        <v>80000</v>
      </c>
      <c r="FK5114" s="55" t="s">
        <v>1249</v>
      </c>
      <c r="FL5114" s="55">
        <v>0.3</v>
      </c>
    </row>
    <row r="5115" ht="14.25" customHeight="1" outlineLevel="1" spans="152:168">
      <c r="EV5115" s="55">
        <v>5108</v>
      </c>
      <c r="EW5115" s="55" t="s">
        <v>1250</v>
      </c>
      <c r="EX5115" s="55" t="s">
        <v>1644</v>
      </c>
      <c r="EY5115" s="55">
        <v>9</v>
      </c>
      <c r="EZ5115" s="55">
        <v>1995</v>
      </c>
      <c r="FA5115" s="55">
        <v>2999</v>
      </c>
      <c r="FB5115" s="55" t="s">
        <v>1361</v>
      </c>
      <c r="FC5115" s="55" t="s">
        <v>1249</v>
      </c>
      <c r="FD5115" s="55">
        <v>2.5</v>
      </c>
      <c r="FF5115" s="55">
        <v>5108</v>
      </c>
      <c r="FG5115" s="55" t="s">
        <v>1359</v>
      </c>
      <c r="FH5115" s="55" t="s">
        <v>2016</v>
      </c>
      <c r="FI5115" s="55">
        <v>4</v>
      </c>
      <c r="FJ5115" s="55">
        <v>130000</v>
      </c>
      <c r="FK5115" s="55" t="s">
        <v>1249</v>
      </c>
      <c r="FL5115" s="55">
        <v>0.3</v>
      </c>
    </row>
    <row r="5116" ht="14.25" customHeight="1" outlineLevel="1" spans="152:168">
      <c r="EV5116" s="55">
        <v>5109</v>
      </c>
      <c r="EW5116" s="55" t="s">
        <v>1250</v>
      </c>
      <c r="EX5116" s="55" t="s">
        <v>1644</v>
      </c>
      <c r="EY5116" s="55">
        <v>10</v>
      </c>
      <c r="EZ5116" s="55">
        <v>0</v>
      </c>
      <c r="FA5116" s="55">
        <v>1994</v>
      </c>
      <c r="FB5116" s="55" t="s">
        <v>1361</v>
      </c>
      <c r="FC5116" s="55" t="s">
        <v>1249</v>
      </c>
      <c r="FD5116" s="55">
        <v>2.5</v>
      </c>
      <c r="FF5116" s="55">
        <v>5109</v>
      </c>
      <c r="FG5116" s="55" t="s">
        <v>1359</v>
      </c>
      <c r="FH5116" s="55" t="s">
        <v>2016</v>
      </c>
      <c r="FI5116" s="55">
        <v>4</v>
      </c>
      <c r="FJ5116" s="55">
        <v>260000</v>
      </c>
      <c r="FK5116" s="55" t="s">
        <v>1249</v>
      </c>
      <c r="FL5116" s="55">
        <v>0.3</v>
      </c>
    </row>
    <row r="5117" ht="14.25" customHeight="1" outlineLevel="1" spans="152:168">
      <c r="EV5117" s="55">
        <v>5110</v>
      </c>
      <c r="EW5117" s="55" t="s">
        <v>1250</v>
      </c>
      <c r="EX5117" s="55" t="s">
        <v>1644</v>
      </c>
      <c r="EY5117" s="55">
        <v>10</v>
      </c>
      <c r="EZ5117" s="55">
        <v>1995</v>
      </c>
      <c r="FA5117" s="55">
        <v>2999</v>
      </c>
      <c r="FB5117" s="55" t="s">
        <v>1361</v>
      </c>
      <c r="FC5117" s="55" t="s">
        <v>1249</v>
      </c>
      <c r="FD5117" s="55">
        <v>2.5</v>
      </c>
      <c r="FF5117" s="55">
        <v>5110</v>
      </c>
      <c r="FG5117" s="55" t="s">
        <v>1359</v>
      </c>
      <c r="FH5117" s="55" t="s">
        <v>2016</v>
      </c>
      <c r="FI5117" s="55">
        <v>4</v>
      </c>
      <c r="FJ5117" s="55">
        <v>400000</v>
      </c>
      <c r="FK5117" s="55" t="s">
        <v>1249</v>
      </c>
      <c r="FL5117" s="55">
        <v>0.3</v>
      </c>
    </row>
    <row r="5118" ht="14.25" customHeight="1" outlineLevel="1" spans="152:168">
      <c r="EV5118" s="55">
        <v>5111</v>
      </c>
      <c r="EW5118" s="55" t="s">
        <v>1250</v>
      </c>
      <c r="EX5118" s="55" t="s">
        <v>1644</v>
      </c>
      <c r="EY5118" s="55">
        <v>11</v>
      </c>
      <c r="EZ5118" s="55">
        <v>0</v>
      </c>
      <c r="FA5118" s="55">
        <v>1994</v>
      </c>
      <c r="FB5118" s="55" t="s">
        <v>1361</v>
      </c>
      <c r="FC5118" s="55" t="s">
        <v>1249</v>
      </c>
      <c r="FD5118" s="55">
        <v>2.5</v>
      </c>
      <c r="FF5118" s="55">
        <v>5111</v>
      </c>
      <c r="FG5118" s="55" t="s">
        <v>1359</v>
      </c>
      <c r="FH5118" s="55" t="s">
        <v>2016</v>
      </c>
      <c r="FI5118" s="55">
        <v>4</v>
      </c>
      <c r="FJ5118" s="55">
        <v>530000</v>
      </c>
      <c r="FK5118" s="55" t="s">
        <v>1249</v>
      </c>
      <c r="FL5118" s="55">
        <v>0.3</v>
      </c>
    </row>
    <row r="5119" ht="14.25" customHeight="1" outlineLevel="1" spans="152:168">
      <c r="EV5119" s="55">
        <v>5112</v>
      </c>
      <c r="EW5119" s="55" t="s">
        <v>1250</v>
      </c>
      <c r="EX5119" s="55" t="s">
        <v>1644</v>
      </c>
      <c r="EY5119" s="55">
        <v>11</v>
      </c>
      <c r="EZ5119" s="55">
        <v>1995</v>
      </c>
      <c r="FA5119" s="55">
        <v>2999</v>
      </c>
      <c r="FB5119" s="55" t="s">
        <v>1361</v>
      </c>
      <c r="FC5119" s="55" t="s">
        <v>1249</v>
      </c>
      <c r="FD5119" s="55">
        <v>2.5</v>
      </c>
      <c r="FF5119" s="55">
        <v>5112</v>
      </c>
      <c r="FG5119" s="55" t="s">
        <v>1359</v>
      </c>
      <c r="FH5119" s="55" t="s">
        <v>2016</v>
      </c>
      <c r="FI5119" s="55">
        <v>4</v>
      </c>
      <c r="FJ5119" s="55">
        <v>540000</v>
      </c>
      <c r="FK5119" s="55" t="s">
        <v>1249</v>
      </c>
      <c r="FL5119" s="55">
        <v>0.3</v>
      </c>
    </row>
    <row r="5120" ht="14.25" customHeight="1" outlineLevel="1" spans="152:168">
      <c r="EV5120" s="55">
        <v>5113</v>
      </c>
      <c r="EW5120" s="55" t="s">
        <v>1250</v>
      </c>
      <c r="EX5120" s="55" t="s">
        <v>1644</v>
      </c>
      <c r="EY5120" s="55">
        <v>12</v>
      </c>
      <c r="EZ5120" s="55">
        <v>0</v>
      </c>
      <c r="FA5120" s="55">
        <v>1994</v>
      </c>
      <c r="FB5120" s="55" t="s">
        <v>1361</v>
      </c>
      <c r="FC5120" s="55" t="s">
        <v>1249</v>
      </c>
      <c r="FD5120" s="55">
        <v>2.5</v>
      </c>
      <c r="FF5120" s="55">
        <v>5113</v>
      </c>
      <c r="FG5120" s="55" t="s">
        <v>1359</v>
      </c>
      <c r="FH5120" s="55" t="s">
        <v>2016</v>
      </c>
      <c r="FI5120" s="55">
        <v>5</v>
      </c>
      <c r="FJ5120" s="55">
        <v>0</v>
      </c>
      <c r="FK5120" s="55" t="s">
        <v>1249</v>
      </c>
      <c r="FL5120" s="55">
        <v>0.5</v>
      </c>
    </row>
    <row r="5121" ht="14.25" customHeight="1" outlineLevel="1" spans="152:168">
      <c r="EV5121" s="55">
        <v>5114</v>
      </c>
      <c r="EW5121" s="55" t="s">
        <v>1250</v>
      </c>
      <c r="EX5121" s="55" t="s">
        <v>1644</v>
      </c>
      <c r="EY5121" s="55">
        <v>12</v>
      </c>
      <c r="EZ5121" s="55">
        <v>1995</v>
      </c>
      <c r="FA5121" s="55">
        <v>2999</v>
      </c>
      <c r="FB5121" s="55" t="s">
        <v>1361</v>
      </c>
      <c r="FC5121" s="55" t="s">
        <v>1249</v>
      </c>
      <c r="FD5121" s="55">
        <v>2.5</v>
      </c>
      <c r="FF5121" s="55">
        <v>5114</v>
      </c>
      <c r="FG5121" s="55" t="s">
        <v>1359</v>
      </c>
      <c r="FH5121" s="55" t="s">
        <v>2016</v>
      </c>
      <c r="FI5121" s="55">
        <v>5</v>
      </c>
      <c r="FJ5121" s="55">
        <v>1000</v>
      </c>
      <c r="FK5121" s="55" t="s">
        <v>1249</v>
      </c>
      <c r="FL5121" s="55">
        <v>0.45</v>
      </c>
    </row>
    <row r="5122" ht="14.25" customHeight="1" outlineLevel="1" spans="152:168">
      <c r="EV5122" s="55">
        <v>5115</v>
      </c>
      <c r="EW5122" s="55" t="s">
        <v>1250</v>
      </c>
      <c r="EX5122" s="55" t="s">
        <v>1644</v>
      </c>
      <c r="EY5122" s="55">
        <v>13</v>
      </c>
      <c r="EZ5122" s="55">
        <v>0</v>
      </c>
      <c r="FA5122" s="55">
        <v>1994</v>
      </c>
      <c r="FB5122" s="55" t="s">
        <v>1361</v>
      </c>
      <c r="FC5122" s="55" t="s">
        <v>1249</v>
      </c>
      <c r="FD5122" s="55">
        <v>2.5</v>
      </c>
      <c r="FF5122" s="55">
        <v>5115</v>
      </c>
      <c r="FG5122" s="55" t="s">
        <v>1359</v>
      </c>
      <c r="FH5122" s="55" t="s">
        <v>2016</v>
      </c>
      <c r="FI5122" s="55">
        <v>5</v>
      </c>
      <c r="FJ5122" s="55">
        <v>2500</v>
      </c>
      <c r="FK5122" s="55" t="s">
        <v>1249</v>
      </c>
      <c r="FL5122" s="55">
        <v>0.4</v>
      </c>
    </row>
    <row r="5123" ht="14.25" customHeight="1" outlineLevel="1" spans="152:168">
      <c r="EV5123" s="55">
        <v>5116</v>
      </c>
      <c r="EW5123" s="55" t="s">
        <v>1250</v>
      </c>
      <c r="EX5123" s="55" t="s">
        <v>1644</v>
      </c>
      <c r="EY5123" s="55">
        <v>13</v>
      </c>
      <c r="EZ5123" s="55">
        <v>1995</v>
      </c>
      <c r="FA5123" s="55">
        <v>2999</v>
      </c>
      <c r="FB5123" s="55" t="s">
        <v>1361</v>
      </c>
      <c r="FC5123" s="55" t="s">
        <v>1249</v>
      </c>
      <c r="FD5123" s="55">
        <v>2.5</v>
      </c>
      <c r="FF5123" s="55">
        <v>5116</v>
      </c>
      <c r="FG5123" s="55" t="s">
        <v>1359</v>
      </c>
      <c r="FH5123" s="55" t="s">
        <v>2016</v>
      </c>
      <c r="FI5123" s="55">
        <v>5</v>
      </c>
      <c r="FJ5123" s="55">
        <v>5000</v>
      </c>
      <c r="FK5123" s="55" t="s">
        <v>1249</v>
      </c>
      <c r="FL5123" s="55">
        <v>0.4</v>
      </c>
    </row>
    <row r="5124" ht="14.25" customHeight="1" outlineLevel="1" spans="152:168">
      <c r="EV5124" s="55">
        <v>5117</v>
      </c>
      <c r="EW5124" s="55" t="s">
        <v>1250</v>
      </c>
      <c r="EX5124" s="55" t="s">
        <v>1644</v>
      </c>
      <c r="EY5124" s="55">
        <v>14</v>
      </c>
      <c r="EZ5124" s="55">
        <v>0</v>
      </c>
      <c r="FA5124" s="55">
        <v>1994</v>
      </c>
      <c r="FB5124" s="55" t="s">
        <v>1361</v>
      </c>
      <c r="FC5124" s="55" t="s">
        <v>1249</v>
      </c>
      <c r="FD5124" s="55">
        <v>2.5</v>
      </c>
      <c r="FF5124" s="55">
        <v>5117</v>
      </c>
      <c r="FG5124" s="55" t="s">
        <v>1359</v>
      </c>
      <c r="FH5124" s="55" t="s">
        <v>2016</v>
      </c>
      <c r="FI5124" s="55">
        <v>5</v>
      </c>
      <c r="FJ5124" s="55">
        <v>10000</v>
      </c>
      <c r="FK5124" s="55" t="s">
        <v>1249</v>
      </c>
      <c r="FL5124" s="55">
        <v>0.4</v>
      </c>
    </row>
    <row r="5125" ht="14.25" customHeight="1" outlineLevel="1" spans="152:168">
      <c r="EV5125" s="55">
        <v>5118</v>
      </c>
      <c r="EW5125" s="55" t="s">
        <v>1250</v>
      </c>
      <c r="EX5125" s="55" t="s">
        <v>1644</v>
      </c>
      <c r="EY5125" s="55">
        <v>14</v>
      </c>
      <c r="EZ5125" s="55">
        <v>1995</v>
      </c>
      <c r="FA5125" s="55">
        <v>2999</v>
      </c>
      <c r="FB5125" s="55" t="s">
        <v>1361</v>
      </c>
      <c r="FC5125" s="55" t="s">
        <v>1249</v>
      </c>
      <c r="FD5125" s="55">
        <v>2.5</v>
      </c>
      <c r="FF5125" s="55">
        <v>5118</v>
      </c>
      <c r="FG5125" s="55" t="s">
        <v>1359</v>
      </c>
      <c r="FH5125" s="55" t="s">
        <v>2016</v>
      </c>
      <c r="FI5125" s="55">
        <v>5</v>
      </c>
      <c r="FJ5125" s="55">
        <v>25000</v>
      </c>
      <c r="FK5125" s="55" t="s">
        <v>1249</v>
      </c>
      <c r="FL5125" s="55">
        <v>0.4</v>
      </c>
    </row>
    <row r="5126" ht="14.25" customHeight="1" outlineLevel="1" spans="152:168">
      <c r="EV5126" s="55">
        <v>5119</v>
      </c>
      <c r="EW5126" s="55" t="s">
        <v>1250</v>
      </c>
      <c r="EX5126" s="55" t="s">
        <v>1644</v>
      </c>
      <c r="EY5126" s="55">
        <v>15</v>
      </c>
      <c r="EZ5126" s="55">
        <v>0</v>
      </c>
      <c r="FA5126" s="55">
        <v>1994</v>
      </c>
      <c r="FB5126" s="55" t="s">
        <v>1361</v>
      </c>
      <c r="FC5126" s="55" t="s">
        <v>1249</v>
      </c>
      <c r="FD5126" s="55">
        <v>2.5</v>
      </c>
      <c r="FF5126" s="55">
        <v>5119</v>
      </c>
      <c r="FG5126" s="55" t="s">
        <v>1359</v>
      </c>
      <c r="FH5126" s="55" t="s">
        <v>2016</v>
      </c>
      <c r="FI5126" s="55">
        <v>5</v>
      </c>
      <c r="FJ5126" s="55">
        <v>50000</v>
      </c>
      <c r="FK5126" s="55" t="s">
        <v>1249</v>
      </c>
      <c r="FL5126" s="55">
        <v>0.35</v>
      </c>
    </row>
    <row r="5127" ht="14.25" customHeight="1" outlineLevel="1" spans="152:168">
      <c r="EV5127" s="55">
        <v>5120</v>
      </c>
      <c r="EW5127" s="55" t="s">
        <v>1250</v>
      </c>
      <c r="EX5127" s="55" t="s">
        <v>1644</v>
      </c>
      <c r="EY5127" s="55">
        <v>15</v>
      </c>
      <c r="EZ5127" s="55">
        <v>1995</v>
      </c>
      <c r="FA5127" s="55">
        <v>2999</v>
      </c>
      <c r="FB5127" s="55" t="s">
        <v>1361</v>
      </c>
      <c r="FC5127" s="55" t="s">
        <v>1249</v>
      </c>
      <c r="FD5127" s="55">
        <v>2.5</v>
      </c>
      <c r="FF5127" s="55">
        <v>5120</v>
      </c>
      <c r="FG5127" s="55" t="s">
        <v>1359</v>
      </c>
      <c r="FH5127" s="55" t="s">
        <v>2016</v>
      </c>
      <c r="FI5127" s="55">
        <v>5</v>
      </c>
      <c r="FJ5127" s="55">
        <v>80000</v>
      </c>
      <c r="FK5127" s="55" t="s">
        <v>1249</v>
      </c>
      <c r="FL5127" s="55">
        <v>0.35</v>
      </c>
    </row>
    <row r="5128" ht="14.25" customHeight="1" outlineLevel="1" spans="152:168">
      <c r="EV5128" s="55">
        <v>5121</v>
      </c>
      <c r="EW5128" s="55" t="s">
        <v>1250</v>
      </c>
      <c r="EX5128" s="55" t="s">
        <v>1810</v>
      </c>
      <c r="EY5128" s="55">
        <v>5</v>
      </c>
      <c r="EZ5128" s="55">
        <v>0</v>
      </c>
      <c r="FA5128" s="55">
        <v>1994</v>
      </c>
      <c r="FB5128" s="55" t="s">
        <v>1361</v>
      </c>
      <c r="FC5128" s="55" t="s">
        <v>1249</v>
      </c>
      <c r="FD5128" s="55">
        <v>3</v>
      </c>
      <c r="FF5128" s="55">
        <v>5121</v>
      </c>
      <c r="FG5128" s="55" t="s">
        <v>1359</v>
      </c>
      <c r="FH5128" s="55" t="s">
        <v>2016</v>
      </c>
      <c r="FI5128" s="55">
        <v>5</v>
      </c>
      <c r="FJ5128" s="55">
        <v>130000</v>
      </c>
      <c r="FK5128" s="55" t="s">
        <v>1249</v>
      </c>
      <c r="FL5128" s="55">
        <v>0.35</v>
      </c>
    </row>
    <row r="5129" ht="14.25" customHeight="1" outlineLevel="1" spans="152:168">
      <c r="EV5129" s="55">
        <v>5122</v>
      </c>
      <c r="EW5129" s="55" t="s">
        <v>1250</v>
      </c>
      <c r="EX5129" s="55" t="s">
        <v>1810</v>
      </c>
      <c r="EY5129" s="55">
        <v>5</v>
      </c>
      <c r="EZ5129" s="55">
        <v>1995</v>
      </c>
      <c r="FA5129" s="55">
        <v>2999</v>
      </c>
      <c r="FB5129" s="55" t="s">
        <v>1361</v>
      </c>
      <c r="FC5129" s="55" t="s">
        <v>1249</v>
      </c>
      <c r="FD5129" s="55">
        <v>3</v>
      </c>
      <c r="FF5129" s="55">
        <v>5122</v>
      </c>
      <c r="FG5129" s="55" t="s">
        <v>1359</v>
      </c>
      <c r="FH5129" s="55" t="s">
        <v>2016</v>
      </c>
      <c r="FI5129" s="55">
        <v>5</v>
      </c>
      <c r="FJ5129" s="55">
        <v>260000</v>
      </c>
      <c r="FK5129" s="55" t="s">
        <v>1249</v>
      </c>
      <c r="FL5129" s="55">
        <v>0.35</v>
      </c>
    </row>
    <row r="5130" ht="14.25" customHeight="1" outlineLevel="1" spans="152:168">
      <c r="EV5130" s="55">
        <v>5123</v>
      </c>
      <c r="EW5130" s="55" t="s">
        <v>1250</v>
      </c>
      <c r="EX5130" s="55" t="s">
        <v>1410</v>
      </c>
      <c r="EY5130" s="55">
        <v>7</v>
      </c>
      <c r="EZ5130" s="55">
        <v>0</v>
      </c>
      <c r="FA5130" s="55">
        <v>1994</v>
      </c>
      <c r="FB5130" s="55" t="s">
        <v>1361</v>
      </c>
      <c r="FC5130" s="55" t="s">
        <v>1249</v>
      </c>
      <c r="FD5130" s="55">
        <v>2.5</v>
      </c>
      <c r="FF5130" s="55">
        <v>5123</v>
      </c>
      <c r="FG5130" s="55" t="s">
        <v>1359</v>
      </c>
      <c r="FH5130" s="55" t="s">
        <v>2016</v>
      </c>
      <c r="FI5130" s="55">
        <v>5</v>
      </c>
      <c r="FJ5130" s="55">
        <v>400000</v>
      </c>
      <c r="FK5130" s="55" t="s">
        <v>1249</v>
      </c>
      <c r="FL5130" s="55">
        <v>0.35</v>
      </c>
    </row>
    <row r="5131" ht="14.25" customHeight="1" outlineLevel="1" spans="152:168">
      <c r="EV5131" s="55">
        <v>5124</v>
      </c>
      <c r="EW5131" s="55" t="s">
        <v>1250</v>
      </c>
      <c r="EX5131" s="55" t="s">
        <v>1410</v>
      </c>
      <c r="EY5131" s="55">
        <v>7</v>
      </c>
      <c r="EZ5131" s="55">
        <v>1995</v>
      </c>
      <c r="FA5131" s="55">
        <v>2999</v>
      </c>
      <c r="FB5131" s="55" t="s">
        <v>1361</v>
      </c>
      <c r="FC5131" s="55" t="s">
        <v>1249</v>
      </c>
      <c r="FD5131" s="55">
        <v>2.5</v>
      </c>
      <c r="FF5131" s="55">
        <v>5124</v>
      </c>
      <c r="FG5131" s="55" t="s">
        <v>1359</v>
      </c>
      <c r="FH5131" s="55" t="s">
        <v>2016</v>
      </c>
      <c r="FI5131" s="55">
        <v>5</v>
      </c>
      <c r="FJ5131" s="55">
        <v>530000</v>
      </c>
      <c r="FK5131" s="55" t="s">
        <v>1249</v>
      </c>
      <c r="FL5131" s="55">
        <v>0.35</v>
      </c>
    </row>
    <row r="5132" ht="14.25" customHeight="1" outlineLevel="1" spans="152:168">
      <c r="EV5132" s="55">
        <v>5125</v>
      </c>
      <c r="EW5132" s="55" t="s">
        <v>1250</v>
      </c>
      <c r="EX5132" s="55" t="s">
        <v>1410</v>
      </c>
      <c r="EY5132" s="55">
        <v>8</v>
      </c>
      <c r="EZ5132" s="55">
        <v>0</v>
      </c>
      <c r="FA5132" s="55">
        <v>1994</v>
      </c>
      <c r="FB5132" s="55" t="s">
        <v>1361</v>
      </c>
      <c r="FC5132" s="55" t="s">
        <v>1249</v>
      </c>
      <c r="FD5132" s="55">
        <v>2.5</v>
      </c>
      <c r="FF5132" s="55">
        <v>5125</v>
      </c>
      <c r="FG5132" s="55" t="s">
        <v>1359</v>
      </c>
      <c r="FH5132" s="55" t="s">
        <v>2016</v>
      </c>
      <c r="FI5132" s="55">
        <v>5</v>
      </c>
      <c r="FJ5132" s="55">
        <v>540000</v>
      </c>
      <c r="FK5132" s="55" t="s">
        <v>1249</v>
      </c>
      <c r="FL5132" s="55">
        <v>0.35</v>
      </c>
    </row>
    <row r="5133" ht="14.25" customHeight="1" outlineLevel="1" spans="152:168">
      <c r="EV5133" s="55">
        <v>5126</v>
      </c>
      <c r="EW5133" s="55" t="s">
        <v>1250</v>
      </c>
      <c r="EX5133" s="55" t="s">
        <v>1410</v>
      </c>
      <c r="EY5133" s="55">
        <v>8</v>
      </c>
      <c r="EZ5133" s="55">
        <v>1995</v>
      </c>
      <c r="FA5133" s="55">
        <v>2999</v>
      </c>
      <c r="FB5133" s="55" t="s">
        <v>1361</v>
      </c>
      <c r="FC5133" s="55" t="s">
        <v>1249</v>
      </c>
      <c r="FD5133" s="55">
        <v>2.5</v>
      </c>
      <c r="FF5133" s="55">
        <v>5126</v>
      </c>
      <c r="FG5133" s="55" t="s">
        <v>1359</v>
      </c>
      <c r="FH5133" s="55" t="s">
        <v>2016</v>
      </c>
      <c r="FI5133" s="55">
        <v>6</v>
      </c>
      <c r="FJ5133" s="55">
        <v>0</v>
      </c>
      <c r="FK5133" s="55" t="s">
        <v>1249</v>
      </c>
      <c r="FL5133" s="55">
        <v>0.89</v>
      </c>
    </row>
    <row r="5134" ht="14.25" customHeight="1" outlineLevel="1" spans="152:168">
      <c r="EV5134" s="55">
        <v>5127</v>
      </c>
      <c r="EW5134" s="55" t="s">
        <v>1250</v>
      </c>
      <c r="EX5134" s="55" t="s">
        <v>1410</v>
      </c>
      <c r="EY5134" s="55">
        <v>9</v>
      </c>
      <c r="EZ5134" s="55">
        <v>0</v>
      </c>
      <c r="FA5134" s="55">
        <v>1994</v>
      </c>
      <c r="FB5134" s="55" t="s">
        <v>1361</v>
      </c>
      <c r="FC5134" s="55" t="s">
        <v>1249</v>
      </c>
      <c r="FD5134" s="55">
        <v>2.5</v>
      </c>
      <c r="FF5134" s="55">
        <v>5127</v>
      </c>
      <c r="FG5134" s="55" t="s">
        <v>1359</v>
      </c>
      <c r="FH5134" s="55" t="s">
        <v>2016</v>
      </c>
      <c r="FI5134" s="55">
        <v>6</v>
      </c>
      <c r="FJ5134" s="55">
        <v>1000</v>
      </c>
      <c r="FK5134" s="55" t="s">
        <v>1249</v>
      </c>
      <c r="FL5134" s="55">
        <v>0.89</v>
      </c>
    </row>
    <row r="5135" ht="14.25" customHeight="1" outlineLevel="1" spans="152:168">
      <c r="EV5135" s="55">
        <v>5128</v>
      </c>
      <c r="EW5135" s="55" t="s">
        <v>1250</v>
      </c>
      <c r="EX5135" s="55" t="s">
        <v>1410</v>
      </c>
      <c r="EY5135" s="55">
        <v>9</v>
      </c>
      <c r="EZ5135" s="55">
        <v>1995</v>
      </c>
      <c r="FA5135" s="55">
        <v>2999</v>
      </c>
      <c r="FB5135" s="55" t="s">
        <v>1361</v>
      </c>
      <c r="FC5135" s="55" t="s">
        <v>1249</v>
      </c>
      <c r="FD5135" s="55">
        <v>2.5</v>
      </c>
      <c r="FF5135" s="55">
        <v>5128</v>
      </c>
      <c r="FG5135" s="55" t="s">
        <v>1359</v>
      </c>
      <c r="FH5135" s="55" t="s">
        <v>2016</v>
      </c>
      <c r="FI5135" s="55">
        <v>6</v>
      </c>
      <c r="FJ5135" s="55">
        <v>2500</v>
      </c>
      <c r="FK5135" s="55" t="s">
        <v>1249</v>
      </c>
      <c r="FL5135" s="55">
        <v>0.79</v>
      </c>
    </row>
    <row r="5136" ht="14.25" customHeight="1" outlineLevel="1" spans="152:168">
      <c r="EV5136" s="55">
        <v>5129</v>
      </c>
      <c r="EW5136" s="55" t="s">
        <v>1250</v>
      </c>
      <c r="EX5136" s="55" t="s">
        <v>1410</v>
      </c>
      <c r="EY5136" s="55">
        <v>10</v>
      </c>
      <c r="EZ5136" s="55">
        <v>0</v>
      </c>
      <c r="FA5136" s="55">
        <v>1994</v>
      </c>
      <c r="FB5136" s="55" t="s">
        <v>1361</v>
      </c>
      <c r="FC5136" s="55" t="s">
        <v>1249</v>
      </c>
      <c r="FD5136" s="55">
        <v>2.5</v>
      </c>
      <c r="FF5136" s="55">
        <v>5129</v>
      </c>
      <c r="FG5136" s="55" t="s">
        <v>1359</v>
      </c>
      <c r="FH5136" s="55" t="s">
        <v>2016</v>
      </c>
      <c r="FI5136" s="55">
        <v>6</v>
      </c>
      <c r="FJ5136" s="55">
        <v>5000</v>
      </c>
      <c r="FK5136" s="55" t="s">
        <v>1249</v>
      </c>
      <c r="FL5136" s="55">
        <v>0.72</v>
      </c>
    </row>
    <row r="5137" ht="14.25" customHeight="1" outlineLevel="1" spans="152:168">
      <c r="EV5137" s="55">
        <v>5130</v>
      </c>
      <c r="EW5137" s="55" t="s">
        <v>1250</v>
      </c>
      <c r="EX5137" s="55" t="s">
        <v>1410</v>
      </c>
      <c r="EY5137" s="55">
        <v>10</v>
      </c>
      <c r="EZ5137" s="55">
        <v>1995</v>
      </c>
      <c r="FA5137" s="55">
        <v>2999</v>
      </c>
      <c r="FB5137" s="55" t="s">
        <v>1361</v>
      </c>
      <c r="FC5137" s="55" t="s">
        <v>1249</v>
      </c>
      <c r="FD5137" s="55">
        <v>2.5</v>
      </c>
      <c r="FF5137" s="55">
        <v>5130</v>
      </c>
      <c r="FG5137" s="55" t="s">
        <v>1359</v>
      </c>
      <c r="FH5137" s="55" t="s">
        <v>2016</v>
      </c>
      <c r="FI5137" s="55">
        <v>6</v>
      </c>
      <c r="FJ5137" s="55">
        <v>10000</v>
      </c>
      <c r="FK5137" s="55" t="s">
        <v>1249</v>
      </c>
      <c r="FL5137" s="55">
        <v>0.72</v>
      </c>
    </row>
    <row r="5138" ht="14.25" customHeight="1" outlineLevel="1" spans="152:168">
      <c r="EV5138" s="55">
        <v>5131</v>
      </c>
      <c r="EW5138" s="55" t="s">
        <v>1250</v>
      </c>
      <c r="EX5138" s="55" t="s">
        <v>1607</v>
      </c>
      <c r="EY5138" s="55">
        <v>4</v>
      </c>
      <c r="EZ5138" s="55">
        <v>0</v>
      </c>
      <c r="FA5138" s="55">
        <v>1994</v>
      </c>
      <c r="FB5138" s="55" t="s">
        <v>1361</v>
      </c>
      <c r="FC5138" s="55" t="s">
        <v>1249</v>
      </c>
      <c r="FD5138" s="55">
        <v>2.5</v>
      </c>
      <c r="FF5138" s="55">
        <v>5131</v>
      </c>
      <c r="FG5138" s="55" t="s">
        <v>1359</v>
      </c>
      <c r="FH5138" s="55" t="s">
        <v>2016</v>
      </c>
      <c r="FI5138" s="55">
        <v>6</v>
      </c>
      <c r="FJ5138" s="55">
        <v>25000</v>
      </c>
      <c r="FK5138" s="55" t="s">
        <v>1249</v>
      </c>
      <c r="FL5138" s="55">
        <v>0.72</v>
      </c>
    </row>
    <row r="5139" ht="14.25" customHeight="1" outlineLevel="1" spans="152:168">
      <c r="EV5139" s="55">
        <v>5132</v>
      </c>
      <c r="EW5139" s="55" t="s">
        <v>1250</v>
      </c>
      <c r="EX5139" s="55" t="s">
        <v>1607</v>
      </c>
      <c r="EY5139" s="55">
        <v>4</v>
      </c>
      <c r="EZ5139" s="55">
        <v>1995</v>
      </c>
      <c r="FA5139" s="55">
        <v>2999</v>
      </c>
      <c r="FB5139" s="55" t="s">
        <v>1361</v>
      </c>
      <c r="FC5139" s="55" t="s">
        <v>1249</v>
      </c>
      <c r="FD5139" s="55">
        <v>2.5</v>
      </c>
      <c r="FF5139" s="55">
        <v>5132</v>
      </c>
      <c r="FG5139" s="55" t="s">
        <v>1359</v>
      </c>
      <c r="FH5139" s="55" t="s">
        <v>2016</v>
      </c>
      <c r="FI5139" s="55">
        <v>6</v>
      </c>
      <c r="FJ5139" s="55">
        <v>50000</v>
      </c>
      <c r="FK5139" s="55" t="s">
        <v>1249</v>
      </c>
      <c r="FL5139" s="55">
        <v>0.72</v>
      </c>
    </row>
    <row r="5140" ht="14.25" customHeight="1" outlineLevel="1" spans="152:168">
      <c r="EV5140" s="55">
        <v>5133</v>
      </c>
      <c r="EW5140" s="55" t="s">
        <v>1250</v>
      </c>
      <c r="EX5140" s="55" t="s">
        <v>1607</v>
      </c>
      <c r="EY5140" s="55">
        <v>5</v>
      </c>
      <c r="EZ5140" s="55">
        <v>0</v>
      </c>
      <c r="FA5140" s="55">
        <v>1994</v>
      </c>
      <c r="FB5140" s="55" t="s">
        <v>1361</v>
      </c>
      <c r="FC5140" s="55" t="s">
        <v>1249</v>
      </c>
      <c r="FD5140" s="55">
        <v>2.5</v>
      </c>
      <c r="FF5140" s="55">
        <v>5133</v>
      </c>
      <c r="FG5140" s="55" t="s">
        <v>1359</v>
      </c>
      <c r="FH5140" s="55" t="s">
        <v>2016</v>
      </c>
      <c r="FI5140" s="55">
        <v>6</v>
      </c>
      <c r="FJ5140" s="55">
        <v>80000</v>
      </c>
      <c r="FK5140" s="55" t="s">
        <v>1249</v>
      </c>
      <c r="FL5140" s="55">
        <v>0.72</v>
      </c>
    </row>
    <row r="5141" ht="14.25" customHeight="1" outlineLevel="1" spans="152:168">
      <c r="EV5141" s="55">
        <v>5134</v>
      </c>
      <c r="EW5141" s="55" t="s">
        <v>1250</v>
      </c>
      <c r="EX5141" s="55" t="s">
        <v>1607</v>
      </c>
      <c r="EY5141" s="55">
        <v>5</v>
      </c>
      <c r="EZ5141" s="55">
        <v>1995</v>
      </c>
      <c r="FA5141" s="55">
        <v>2999</v>
      </c>
      <c r="FB5141" s="55" t="s">
        <v>1361</v>
      </c>
      <c r="FC5141" s="55" t="s">
        <v>1249</v>
      </c>
      <c r="FD5141" s="55">
        <v>2.5</v>
      </c>
      <c r="FF5141" s="55">
        <v>5134</v>
      </c>
      <c r="FG5141" s="55" t="s">
        <v>1359</v>
      </c>
      <c r="FH5141" s="55" t="s">
        <v>2016</v>
      </c>
      <c r="FI5141" s="55">
        <v>6</v>
      </c>
      <c r="FJ5141" s="55">
        <v>130000</v>
      </c>
      <c r="FK5141" s="55" t="s">
        <v>1249</v>
      </c>
      <c r="FL5141" s="55">
        <v>0.72</v>
      </c>
    </row>
    <row r="5142" ht="14.25" customHeight="1" outlineLevel="1" spans="152:168">
      <c r="EV5142" s="55">
        <v>5135</v>
      </c>
      <c r="EW5142" s="55" t="s">
        <v>1250</v>
      </c>
      <c r="EX5142" s="55" t="s">
        <v>1607</v>
      </c>
      <c r="EY5142" s="55">
        <v>6</v>
      </c>
      <c r="EZ5142" s="55">
        <v>0</v>
      </c>
      <c r="FA5142" s="55">
        <v>1994</v>
      </c>
      <c r="FB5142" s="55" t="s">
        <v>1361</v>
      </c>
      <c r="FC5142" s="55" t="s">
        <v>1249</v>
      </c>
      <c r="FD5142" s="55">
        <v>2.5</v>
      </c>
      <c r="FF5142" s="55">
        <v>5135</v>
      </c>
      <c r="FG5142" s="55" t="s">
        <v>1359</v>
      </c>
      <c r="FH5142" s="55" t="s">
        <v>2016</v>
      </c>
      <c r="FI5142" s="55">
        <v>6</v>
      </c>
      <c r="FJ5142" s="55">
        <v>260000</v>
      </c>
      <c r="FK5142" s="55" t="s">
        <v>1249</v>
      </c>
      <c r="FL5142" s="55">
        <v>0.72</v>
      </c>
    </row>
    <row r="5143" ht="14.25" customHeight="1" outlineLevel="1" spans="152:168">
      <c r="EV5143" s="55">
        <v>5136</v>
      </c>
      <c r="EW5143" s="55" t="s">
        <v>1250</v>
      </c>
      <c r="EX5143" s="55" t="s">
        <v>1607</v>
      </c>
      <c r="EY5143" s="55">
        <v>6</v>
      </c>
      <c r="EZ5143" s="55">
        <v>1995</v>
      </c>
      <c r="FA5143" s="55">
        <v>2999</v>
      </c>
      <c r="FB5143" s="55" t="s">
        <v>1361</v>
      </c>
      <c r="FC5143" s="55" t="s">
        <v>1249</v>
      </c>
      <c r="FD5143" s="55">
        <v>2.5</v>
      </c>
      <c r="FF5143" s="55">
        <v>5136</v>
      </c>
      <c r="FG5143" s="55" t="s">
        <v>1359</v>
      </c>
      <c r="FH5143" s="55" t="s">
        <v>2016</v>
      </c>
      <c r="FI5143" s="55">
        <v>6</v>
      </c>
      <c r="FJ5143" s="55">
        <v>400000</v>
      </c>
      <c r="FK5143" s="55" t="s">
        <v>1249</v>
      </c>
      <c r="FL5143" s="55">
        <v>0.72</v>
      </c>
    </row>
    <row r="5144" ht="14.25" customHeight="1" outlineLevel="1" spans="152:168">
      <c r="EV5144" s="55">
        <v>5137</v>
      </c>
      <c r="EW5144" s="55" t="s">
        <v>1250</v>
      </c>
      <c r="EX5144" s="55" t="s">
        <v>2048</v>
      </c>
      <c r="EY5144" s="55">
        <v>9</v>
      </c>
      <c r="EZ5144" s="55">
        <v>0</v>
      </c>
      <c r="FA5144" s="55">
        <v>1994</v>
      </c>
      <c r="FB5144" s="55" t="s">
        <v>1361</v>
      </c>
      <c r="FC5144" s="55" t="s">
        <v>1249</v>
      </c>
      <c r="FD5144" s="55">
        <v>2.75</v>
      </c>
      <c r="FF5144" s="55">
        <v>5137</v>
      </c>
      <c r="FG5144" s="55" t="s">
        <v>1359</v>
      </c>
      <c r="FH5144" s="55" t="s">
        <v>2016</v>
      </c>
      <c r="FI5144" s="55">
        <v>6</v>
      </c>
      <c r="FJ5144" s="55">
        <v>530000</v>
      </c>
      <c r="FK5144" s="55" t="s">
        <v>1249</v>
      </c>
      <c r="FL5144" s="55">
        <v>0.72</v>
      </c>
    </row>
    <row r="5145" ht="14.25" customHeight="1" outlineLevel="1" spans="152:168">
      <c r="EV5145" s="55">
        <v>5138</v>
      </c>
      <c r="EW5145" s="55" t="s">
        <v>1250</v>
      </c>
      <c r="EX5145" s="55" t="s">
        <v>2048</v>
      </c>
      <c r="EY5145" s="55">
        <v>9</v>
      </c>
      <c r="EZ5145" s="55">
        <v>1995</v>
      </c>
      <c r="FA5145" s="55">
        <v>2999</v>
      </c>
      <c r="FB5145" s="55" t="s">
        <v>1361</v>
      </c>
      <c r="FC5145" s="55" t="s">
        <v>1249</v>
      </c>
      <c r="FD5145" s="55">
        <v>2.75</v>
      </c>
      <c r="FF5145" s="55">
        <v>5138</v>
      </c>
      <c r="FG5145" s="55" t="s">
        <v>1359</v>
      </c>
      <c r="FH5145" s="55" t="s">
        <v>2016</v>
      </c>
      <c r="FI5145" s="55">
        <v>6</v>
      </c>
      <c r="FJ5145" s="55">
        <v>540000</v>
      </c>
      <c r="FK5145" s="55" t="s">
        <v>1249</v>
      </c>
      <c r="FL5145" s="55">
        <v>0.72</v>
      </c>
    </row>
    <row r="5146" ht="14.25" customHeight="1" outlineLevel="1" spans="152:168">
      <c r="EV5146" s="55">
        <v>5139</v>
      </c>
      <c r="EW5146" s="55" t="s">
        <v>1250</v>
      </c>
      <c r="EX5146" s="55" t="s">
        <v>2048</v>
      </c>
      <c r="EY5146" s="55">
        <v>10</v>
      </c>
      <c r="EZ5146" s="55">
        <v>0</v>
      </c>
      <c r="FA5146" s="55">
        <v>1994</v>
      </c>
      <c r="FB5146" s="55" t="s">
        <v>1361</v>
      </c>
      <c r="FC5146" s="55" t="s">
        <v>1249</v>
      </c>
      <c r="FD5146" s="55">
        <v>2.75</v>
      </c>
      <c r="FF5146" s="55">
        <v>5139</v>
      </c>
      <c r="FG5146" s="55" t="s">
        <v>1359</v>
      </c>
      <c r="FH5146" s="55" t="s">
        <v>2016</v>
      </c>
      <c r="FI5146" s="55">
        <v>7</v>
      </c>
      <c r="FJ5146" s="55">
        <v>0</v>
      </c>
      <c r="FK5146" s="55" t="s">
        <v>1249</v>
      </c>
      <c r="FL5146" s="55">
        <v>0.5</v>
      </c>
    </row>
    <row r="5147" ht="14.25" customHeight="1" outlineLevel="1" spans="152:168">
      <c r="EV5147" s="55">
        <v>5140</v>
      </c>
      <c r="EW5147" s="55" t="s">
        <v>1250</v>
      </c>
      <c r="EX5147" s="55" t="s">
        <v>2048</v>
      </c>
      <c r="EY5147" s="55">
        <v>10</v>
      </c>
      <c r="EZ5147" s="55">
        <v>1995</v>
      </c>
      <c r="FA5147" s="55">
        <v>2999</v>
      </c>
      <c r="FB5147" s="55" t="s">
        <v>1361</v>
      </c>
      <c r="FC5147" s="55" t="s">
        <v>1249</v>
      </c>
      <c r="FD5147" s="55">
        <v>2.75</v>
      </c>
      <c r="FF5147" s="55">
        <v>5140</v>
      </c>
      <c r="FG5147" s="55" t="s">
        <v>1359</v>
      </c>
      <c r="FH5147" s="55" t="s">
        <v>2016</v>
      </c>
      <c r="FI5147" s="55">
        <v>7</v>
      </c>
      <c r="FJ5147" s="55">
        <v>1000</v>
      </c>
      <c r="FK5147" s="55" t="s">
        <v>1249</v>
      </c>
      <c r="FL5147" s="55">
        <v>0.45</v>
      </c>
    </row>
    <row r="5148" ht="14.25" customHeight="1" outlineLevel="1" spans="152:168">
      <c r="EV5148" s="55">
        <v>5141</v>
      </c>
      <c r="EW5148" s="55" t="s">
        <v>1250</v>
      </c>
      <c r="EX5148" s="55" t="s">
        <v>2048</v>
      </c>
      <c r="EY5148" s="55">
        <v>11</v>
      </c>
      <c r="EZ5148" s="55">
        <v>0</v>
      </c>
      <c r="FA5148" s="55">
        <v>1994</v>
      </c>
      <c r="FB5148" s="55" t="s">
        <v>1361</v>
      </c>
      <c r="FC5148" s="55" t="s">
        <v>1249</v>
      </c>
      <c r="FD5148" s="55">
        <v>2.75</v>
      </c>
      <c r="FF5148" s="55">
        <v>5141</v>
      </c>
      <c r="FG5148" s="55" t="s">
        <v>1359</v>
      </c>
      <c r="FH5148" s="55" t="s">
        <v>2016</v>
      </c>
      <c r="FI5148" s="55">
        <v>7</v>
      </c>
      <c r="FJ5148" s="55">
        <v>2500</v>
      </c>
      <c r="FK5148" s="55" t="s">
        <v>1249</v>
      </c>
      <c r="FL5148" s="55">
        <v>0.4</v>
      </c>
    </row>
    <row r="5149" ht="14.25" customHeight="1" outlineLevel="1" spans="152:168">
      <c r="EV5149" s="55">
        <v>5142</v>
      </c>
      <c r="EW5149" s="55" t="s">
        <v>1250</v>
      </c>
      <c r="EX5149" s="55" t="s">
        <v>2048</v>
      </c>
      <c r="EY5149" s="55">
        <v>11</v>
      </c>
      <c r="EZ5149" s="55">
        <v>1995</v>
      </c>
      <c r="FA5149" s="55">
        <v>2999</v>
      </c>
      <c r="FB5149" s="55" t="s">
        <v>1361</v>
      </c>
      <c r="FC5149" s="55" t="s">
        <v>1249</v>
      </c>
      <c r="FD5149" s="55">
        <v>2.75</v>
      </c>
      <c r="FF5149" s="55">
        <v>5142</v>
      </c>
      <c r="FG5149" s="55" t="s">
        <v>1359</v>
      </c>
      <c r="FH5149" s="55" t="s">
        <v>2016</v>
      </c>
      <c r="FI5149" s="55">
        <v>7</v>
      </c>
      <c r="FJ5149" s="55">
        <v>5000</v>
      </c>
      <c r="FK5149" s="55" t="s">
        <v>1249</v>
      </c>
      <c r="FL5149" s="55">
        <v>0.4</v>
      </c>
    </row>
    <row r="5150" ht="14.25" customHeight="1" outlineLevel="1" spans="152:168">
      <c r="EV5150" s="55">
        <v>5143</v>
      </c>
      <c r="EW5150" s="55" t="s">
        <v>1250</v>
      </c>
      <c r="EX5150" s="55" t="s">
        <v>2048</v>
      </c>
      <c r="EY5150" s="55">
        <v>12</v>
      </c>
      <c r="EZ5150" s="55">
        <v>0</v>
      </c>
      <c r="FA5150" s="55">
        <v>1994</v>
      </c>
      <c r="FB5150" s="55" t="s">
        <v>1361</v>
      </c>
      <c r="FC5150" s="55" t="s">
        <v>1249</v>
      </c>
      <c r="FD5150" s="55">
        <v>2.75</v>
      </c>
      <c r="FF5150" s="55">
        <v>5143</v>
      </c>
      <c r="FG5150" s="55" t="s">
        <v>1359</v>
      </c>
      <c r="FH5150" s="55" t="s">
        <v>2016</v>
      </c>
      <c r="FI5150" s="55">
        <v>7</v>
      </c>
      <c r="FJ5150" s="55">
        <v>10000</v>
      </c>
      <c r="FK5150" s="55" t="s">
        <v>1249</v>
      </c>
      <c r="FL5150" s="55">
        <v>0.4</v>
      </c>
    </row>
    <row r="5151" ht="14.25" customHeight="1" outlineLevel="1" spans="152:168">
      <c r="EV5151" s="55">
        <v>5144</v>
      </c>
      <c r="EW5151" s="55" t="s">
        <v>1250</v>
      </c>
      <c r="EX5151" s="55" t="s">
        <v>2048</v>
      </c>
      <c r="EY5151" s="55">
        <v>12</v>
      </c>
      <c r="EZ5151" s="55">
        <v>1995</v>
      </c>
      <c r="FA5151" s="55">
        <v>2999</v>
      </c>
      <c r="FB5151" s="55" t="s">
        <v>1361</v>
      </c>
      <c r="FC5151" s="55" t="s">
        <v>1249</v>
      </c>
      <c r="FD5151" s="55">
        <v>2.75</v>
      </c>
      <c r="FF5151" s="55">
        <v>5144</v>
      </c>
      <c r="FG5151" s="55" t="s">
        <v>1359</v>
      </c>
      <c r="FH5151" s="55" t="s">
        <v>2016</v>
      </c>
      <c r="FI5151" s="55">
        <v>7</v>
      </c>
      <c r="FJ5151" s="55">
        <v>25000</v>
      </c>
      <c r="FK5151" s="55" t="s">
        <v>1249</v>
      </c>
      <c r="FL5151" s="55">
        <v>0.4</v>
      </c>
    </row>
    <row r="5152" ht="14.25" customHeight="1" outlineLevel="1" spans="152:168">
      <c r="EV5152" s="55">
        <v>5145</v>
      </c>
      <c r="EW5152" s="55" t="s">
        <v>1250</v>
      </c>
      <c r="EX5152" s="55" t="s">
        <v>1490</v>
      </c>
      <c r="EY5152" s="55">
        <v>6</v>
      </c>
      <c r="EZ5152" s="55">
        <v>0</v>
      </c>
      <c r="FA5152" s="55">
        <v>1994</v>
      </c>
      <c r="FB5152" s="55" t="s">
        <v>1361</v>
      </c>
      <c r="FC5152" s="55" t="s">
        <v>1249</v>
      </c>
      <c r="FD5152" s="55">
        <v>2.5</v>
      </c>
      <c r="FF5152" s="55">
        <v>5145</v>
      </c>
      <c r="FG5152" s="55" t="s">
        <v>1359</v>
      </c>
      <c r="FH5152" s="55" t="s">
        <v>2016</v>
      </c>
      <c r="FI5152" s="55">
        <v>7</v>
      </c>
      <c r="FJ5152" s="55">
        <v>50000</v>
      </c>
      <c r="FK5152" s="55" t="s">
        <v>1249</v>
      </c>
      <c r="FL5152" s="55">
        <v>0.35</v>
      </c>
    </row>
    <row r="5153" ht="14.25" customHeight="1" outlineLevel="1" spans="152:168">
      <c r="EV5153" s="55">
        <v>5146</v>
      </c>
      <c r="EW5153" s="55" t="s">
        <v>1250</v>
      </c>
      <c r="EX5153" s="55" t="s">
        <v>1490</v>
      </c>
      <c r="EY5153" s="55">
        <v>6</v>
      </c>
      <c r="EZ5153" s="55">
        <v>1995</v>
      </c>
      <c r="FA5153" s="55">
        <v>2999</v>
      </c>
      <c r="FB5153" s="55" t="s">
        <v>1361</v>
      </c>
      <c r="FC5153" s="55" t="s">
        <v>1249</v>
      </c>
      <c r="FD5153" s="55">
        <v>2.5</v>
      </c>
      <c r="FF5153" s="55">
        <v>5146</v>
      </c>
      <c r="FG5153" s="55" t="s">
        <v>1359</v>
      </c>
      <c r="FH5153" s="55" t="s">
        <v>2016</v>
      </c>
      <c r="FI5153" s="55">
        <v>7</v>
      </c>
      <c r="FJ5153" s="55">
        <v>80000</v>
      </c>
      <c r="FK5153" s="55" t="s">
        <v>1249</v>
      </c>
      <c r="FL5153" s="55">
        <v>0.35</v>
      </c>
    </row>
    <row r="5154" ht="14.25" customHeight="1" outlineLevel="1" spans="152:168">
      <c r="EV5154" s="55">
        <v>5147</v>
      </c>
      <c r="EW5154" s="55" t="s">
        <v>1250</v>
      </c>
      <c r="EX5154" s="55" t="s">
        <v>1490</v>
      </c>
      <c r="EY5154" s="55">
        <v>7</v>
      </c>
      <c r="EZ5154" s="55">
        <v>0</v>
      </c>
      <c r="FA5154" s="55">
        <v>1994</v>
      </c>
      <c r="FB5154" s="55" t="s">
        <v>1361</v>
      </c>
      <c r="FC5154" s="55" t="s">
        <v>1249</v>
      </c>
      <c r="FD5154" s="55">
        <v>2.5</v>
      </c>
      <c r="FF5154" s="55">
        <v>5147</v>
      </c>
      <c r="FG5154" s="55" t="s">
        <v>1359</v>
      </c>
      <c r="FH5154" s="55" t="s">
        <v>2016</v>
      </c>
      <c r="FI5154" s="55">
        <v>7</v>
      </c>
      <c r="FJ5154" s="55">
        <v>130000</v>
      </c>
      <c r="FK5154" s="55" t="s">
        <v>1249</v>
      </c>
      <c r="FL5154" s="55">
        <v>0.35</v>
      </c>
    </row>
    <row r="5155" ht="14.25" customHeight="1" outlineLevel="1" spans="152:168">
      <c r="EV5155" s="55">
        <v>5148</v>
      </c>
      <c r="EW5155" s="55" t="s">
        <v>1250</v>
      </c>
      <c r="EX5155" s="55" t="s">
        <v>1490</v>
      </c>
      <c r="EY5155" s="55">
        <v>7</v>
      </c>
      <c r="EZ5155" s="55">
        <v>1995</v>
      </c>
      <c r="FA5155" s="55">
        <v>2999</v>
      </c>
      <c r="FB5155" s="55" t="s">
        <v>1361</v>
      </c>
      <c r="FC5155" s="55" t="s">
        <v>1249</v>
      </c>
      <c r="FD5155" s="55">
        <v>2.5</v>
      </c>
      <c r="FF5155" s="55">
        <v>5148</v>
      </c>
      <c r="FG5155" s="55" t="s">
        <v>1359</v>
      </c>
      <c r="FH5155" s="55" t="s">
        <v>2016</v>
      </c>
      <c r="FI5155" s="55">
        <v>7</v>
      </c>
      <c r="FJ5155" s="55">
        <v>260000</v>
      </c>
      <c r="FK5155" s="55" t="s">
        <v>1249</v>
      </c>
      <c r="FL5155" s="55">
        <v>0.35</v>
      </c>
    </row>
    <row r="5156" ht="14.25" customHeight="1" outlineLevel="1" spans="152:168">
      <c r="EV5156" s="55">
        <v>5149</v>
      </c>
      <c r="EW5156" s="55" t="s">
        <v>1250</v>
      </c>
      <c r="EX5156" s="55" t="s">
        <v>1490</v>
      </c>
      <c r="EY5156" s="55">
        <v>8</v>
      </c>
      <c r="EZ5156" s="55">
        <v>0</v>
      </c>
      <c r="FA5156" s="55">
        <v>1994</v>
      </c>
      <c r="FB5156" s="55" t="s">
        <v>1361</v>
      </c>
      <c r="FC5156" s="55" t="s">
        <v>1249</v>
      </c>
      <c r="FD5156" s="55">
        <v>2.5</v>
      </c>
      <c r="FF5156" s="55">
        <v>5149</v>
      </c>
      <c r="FG5156" s="55" t="s">
        <v>1359</v>
      </c>
      <c r="FH5156" s="55" t="s">
        <v>2016</v>
      </c>
      <c r="FI5156" s="55">
        <v>7</v>
      </c>
      <c r="FJ5156" s="55">
        <v>400000</v>
      </c>
      <c r="FK5156" s="55" t="s">
        <v>1249</v>
      </c>
      <c r="FL5156" s="55">
        <v>0.35</v>
      </c>
    </row>
    <row r="5157" ht="14.25" customHeight="1" outlineLevel="1" spans="152:168">
      <c r="EV5157" s="55">
        <v>5150</v>
      </c>
      <c r="EW5157" s="55" t="s">
        <v>1250</v>
      </c>
      <c r="EX5157" s="55" t="s">
        <v>1490</v>
      </c>
      <c r="EY5157" s="55">
        <v>8</v>
      </c>
      <c r="EZ5157" s="55">
        <v>1995</v>
      </c>
      <c r="FA5157" s="55">
        <v>2999</v>
      </c>
      <c r="FB5157" s="55" t="s">
        <v>1361</v>
      </c>
      <c r="FC5157" s="55" t="s">
        <v>1249</v>
      </c>
      <c r="FD5157" s="55">
        <v>2.5</v>
      </c>
      <c r="FF5157" s="55">
        <v>5150</v>
      </c>
      <c r="FG5157" s="55" t="s">
        <v>1359</v>
      </c>
      <c r="FH5157" s="55" t="s">
        <v>2016</v>
      </c>
      <c r="FI5157" s="55">
        <v>7</v>
      </c>
      <c r="FJ5157" s="55">
        <v>530000</v>
      </c>
      <c r="FK5157" s="55" t="s">
        <v>1249</v>
      </c>
      <c r="FL5157" s="55">
        <v>0.35</v>
      </c>
    </row>
    <row r="5158" ht="14.25" customHeight="1" outlineLevel="1" spans="152:168">
      <c r="EV5158" s="55">
        <v>5151</v>
      </c>
      <c r="EW5158" s="55" t="s">
        <v>1250</v>
      </c>
      <c r="EX5158" s="55" t="s">
        <v>1490</v>
      </c>
      <c r="EY5158" s="55">
        <v>9</v>
      </c>
      <c r="EZ5158" s="55">
        <v>0</v>
      </c>
      <c r="FA5158" s="55">
        <v>1994</v>
      </c>
      <c r="FB5158" s="55" t="s">
        <v>1361</v>
      </c>
      <c r="FC5158" s="55" t="s">
        <v>1249</v>
      </c>
      <c r="FD5158" s="55">
        <v>2.5</v>
      </c>
      <c r="FF5158" s="55">
        <v>5151</v>
      </c>
      <c r="FG5158" s="55" t="s">
        <v>1359</v>
      </c>
      <c r="FH5158" s="55" t="s">
        <v>2016</v>
      </c>
      <c r="FI5158" s="55">
        <v>7</v>
      </c>
      <c r="FJ5158" s="55">
        <v>540000</v>
      </c>
      <c r="FK5158" s="55" t="s">
        <v>1249</v>
      </c>
      <c r="FL5158" s="55">
        <v>0.35</v>
      </c>
    </row>
    <row r="5159" ht="14.25" customHeight="1" outlineLevel="1" spans="152:168">
      <c r="EV5159" s="55">
        <v>5152</v>
      </c>
      <c r="EW5159" s="55" t="s">
        <v>1250</v>
      </c>
      <c r="EX5159" s="55" t="s">
        <v>1490</v>
      </c>
      <c r="EY5159" s="55">
        <v>9</v>
      </c>
      <c r="EZ5159" s="55">
        <v>1995</v>
      </c>
      <c r="FA5159" s="55">
        <v>2999</v>
      </c>
      <c r="FB5159" s="55" t="s">
        <v>1361</v>
      </c>
      <c r="FC5159" s="55" t="s">
        <v>1249</v>
      </c>
      <c r="FD5159" s="55">
        <v>2.5</v>
      </c>
      <c r="FF5159" s="55">
        <v>5152</v>
      </c>
      <c r="FG5159" s="55" t="s">
        <v>1359</v>
      </c>
      <c r="FH5159" s="55" t="s">
        <v>2016</v>
      </c>
      <c r="FI5159" s="55">
        <v>8</v>
      </c>
      <c r="FJ5159" s="55">
        <v>0</v>
      </c>
      <c r="FK5159" s="55" t="s">
        <v>1249</v>
      </c>
      <c r="FL5159" s="55">
        <v>0.89</v>
      </c>
    </row>
    <row r="5160" ht="14.25" customHeight="1" outlineLevel="1" spans="152:168">
      <c r="EV5160" s="55">
        <v>5153</v>
      </c>
      <c r="EW5160" s="55" t="s">
        <v>1250</v>
      </c>
      <c r="EX5160" s="55" t="s">
        <v>1490</v>
      </c>
      <c r="EY5160" s="55">
        <v>10</v>
      </c>
      <c r="EZ5160" s="55">
        <v>0</v>
      </c>
      <c r="FA5160" s="55">
        <v>1994</v>
      </c>
      <c r="FB5160" s="55" t="s">
        <v>1361</v>
      </c>
      <c r="FC5160" s="55" t="s">
        <v>1249</v>
      </c>
      <c r="FD5160" s="55">
        <v>2.5</v>
      </c>
      <c r="FF5160" s="55">
        <v>5153</v>
      </c>
      <c r="FG5160" s="55" t="s">
        <v>1359</v>
      </c>
      <c r="FH5160" s="55" t="s">
        <v>2016</v>
      </c>
      <c r="FI5160" s="55">
        <v>8</v>
      </c>
      <c r="FJ5160" s="55">
        <v>1000</v>
      </c>
      <c r="FK5160" s="55" t="s">
        <v>1249</v>
      </c>
      <c r="FL5160" s="55">
        <v>0.89</v>
      </c>
    </row>
    <row r="5161" ht="14.25" customHeight="1" outlineLevel="1" spans="152:168">
      <c r="EV5161" s="55">
        <v>5154</v>
      </c>
      <c r="EW5161" s="55" t="s">
        <v>1250</v>
      </c>
      <c r="EX5161" s="55" t="s">
        <v>1490</v>
      </c>
      <c r="EY5161" s="55">
        <v>10</v>
      </c>
      <c r="EZ5161" s="55">
        <v>1995</v>
      </c>
      <c r="FA5161" s="55">
        <v>2999</v>
      </c>
      <c r="FB5161" s="55" t="s">
        <v>1361</v>
      </c>
      <c r="FC5161" s="55" t="s">
        <v>1249</v>
      </c>
      <c r="FD5161" s="55">
        <v>2.5</v>
      </c>
      <c r="FF5161" s="55">
        <v>5154</v>
      </c>
      <c r="FG5161" s="55" t="s">
        <v>1359</v>
      </c>
      <c r="FH5161" s="55" t="s">
        <v>2016</v>
      </c>
      <c r="FI5161" s="55">
        <v>8</v>
      </c>
      <c r="FJ5161" s="55">
        <v>2500</v>
      </c>
      <c r="FK5161" s="55" t="s">
        <v>1249</v>
      </c>
      <c r="FL5161" s="55">
        <v>0.79</v>
      </c>
    </row>
    <row r="5162" ht="14.25" customHeight="1" outlineLevel="1" spans="152:168">
      <c r="EV5162" s="55">
        <v>5155</v>
      </c>
      <c r="EW5162" s="55" t="s">
        <v>1250</v>
      </c>
      <c r="EX5162" s="55" t="s">
        <v>2016</v>
      </c>
      <c r="EY5162" s="55">
        <v>14</v>
      </c>
      <c r="EZ5162" s="55">
        <v>0</v>
      </c>
      <c r="FA5162" s="55">
        <v>1994</v>
      </c>
      <c r="FB5162" s="55" t="s">
        <v>1361</v>
      </c>
      <c r="FC5162" s="55" t="s">
        <v>1249</v>
      </c>
      <c r="FD5162" s="55">
        <v>2.8</v>
      </c>
      <c r="FF5162" s="55">
        <v>5155</v>
      </c>
      <c r="FG5162" s="55" t="s">
        <v>1359</v>
      </c>
      <c r="FH5162" s="55" t="s">
        <v>2016</v>
      </c>
      <c r="FI5162" s="55">
        <v>8</v>
      </c>
      <c r="FJ5162" s="55">
        <v>5000</v>
      </c>
      <c r="FK5162" s="55" t="s">
        <v>1249</v>
      </c>
      <c r="FL5162" s="55">
        <v>0.72</v>
      </c>
    </row>
    <row r="5163" ht="14.25" customHeight="1" outlineLevel="1" spans="152:168">
      <c r="EV5163" s="55">
        <v>5156</v>
      </c>
      <c r="EW5163" s="55" t="s">
        <v>1250</v>
      </c>
      <c r="EX5163" s="55" t="s">
        <v>2016</v>
      </c>
      <c r="EY5163" s="55">
        <v>14</v>
      </c>
      <c r="EZ5163" s="55">
        <v>1995</v>
      </c>
      <c r="FA5163" s="55">
        <v>2999</v>
      </c>
      <c r="FB5163" s="55" t="s">
        <v>1361</v>
      </c>
      <c r="FC5163" s="55" t="s">
        <v>1249</v>
      </c>
      <c r="FD5163" s="55">
        <v>2.8</v>
      </c>
      <c r="FF5163" s="55">
        <v>5156</v>
      </c>
      <c r="FG5163" s="55" t="s">
        <v>1359</v>
      </c>
      <c r="FH5163" s="55" t="s">
        <v>2016</v>
      </c>
      <c r="FI5163" s="55">
        <v>8</v>
      </c>
      <c r="FJ5163" s="55">
        <v>10000</v>
      </c>
      <c r="FK5163" s="55" t="s">
        <v>1249</v>
      </c>
      <c r="FL5163" s="55">
        <v>0.72</v>
      </c>
    </row>
    <row r="5164" ht="14.25" customHeight="1" outlineLevel="1" spans="152:168">
      <c r="EV5164" s="55">
        <v>5157</v>
      </c>
      <c r="EW5164" s="55" t="s">
        <v>1250</v>
      </c>
      <c r="EX5164" s="55" t="s">
        <v>2016</v>
      </c>
      <c r="EY5164" s="55">
        <v>15</v>
      </c>
      <c r="EZ5164" s="55">
        <v>0</v>
      </c>
      <c r="FA5164" s="55">
        <v>1994</v>
      </c>
      <c r="FB5164" s="55" t="s">
        <v>1361</v>
      </c>
      <c r="FC5164" s="55" t="s">
        <v>1249</v>
      </c>
      <c r="FD5164" s="55">
        <v>2.8</v>
      </c>
      <c r="FF5164" s="55">
        <v>5157</v>
      </c>
      <c r="FG5164" s="55" t="s">
        <v>1359</v>
      </c>
      <c r="FH5164" s="55" t="s">
        <v>2016</v>
      </c>
      <c r="FI5164" s="55">
        <v>8</v>
      </c>
      <c r="FJ5164" s="55">
        <v>25000</v>
      </c>
      <c r="FK5164" s="55" t="s">
        <v>1249</v>
      </c>
      <c r="FL5164" s="55">
        <v>0.72</v>
      </c>
    </row>
    <row r="5165" ht="14.25" customHeight="1" outlineLevel="1" spans="152:168">
      <c r="EV5165" s="55">
        <v>5158</v>
      </c>
      <c r="EW5165" s="55" t="s">
        <v>1250</v>
      </c>
      <c r="EX5165" s="55" t="s">
        <v>2016</v>
      </c>
      <c r="EY5165" s="55">
        <v>15</v>
      </c>
      <c r="EZ5165" s="55">
        <v>1995</v>
      </c>
      <c r="FA5165" s="55">
        <v>2999</v>
      </c>
      <c r="FB5165" s="55" t="s">
        <v>1361</v>
      </c>
      <c r="FC5165" s="55" t="s">
        <v>1249</v>
      </c>
      <c r="FD5165" s="55">
        <v>2.8</v>
      </c>
      <c r="FF5165" s="55">
        <v>5158</v>
      </c>
      <c r="FG5165" s="55" t="s">
        <v>1359</v>
      </c>
      <c r="FH5165" s="55" t="s">
        <v>2016</v>
      </c>
      <c r="FI5165" s="55">
        <v>8</v>
      </c>
      <c r="FJ5165" s="55">
        <v>50000</v>
      </c>
      <c r="FK5165" s="55" t="s">
        <v>1249</v>
      </c>
      <c r="FL5165" s="55">
        <v>0.72</v>
      </c>
    </row>
    <row r="5166" ht="14.25" customHeight="1" outlineLevel="1" spans="152:168">
      <c r="EV5166" s="55">
        <v>5159</v>
      </c>
      <c r="EW5166" s="55" t="s">
        <v>1250</v>
      </c>
      <c r="EX5166" s="55" t="s">
        <v>2016</v>
      </c>
      <c r="EY5166" s="55">
        <v>16</v>
      </c>
      <c r="EZ5166" s="55">
        <v>0</v>
      </c>
      <c r="FA5166" s="55">
        <v>1994</v>
      </c>
      <c r="FB5166" s="55" t="s">
        <v>1361</v>
      </c>
      <c r="FC5166" s="55" t="s">
        <v>1249</v>
      </c>
      <c r="FD5166" s="55">
        <v>2.8</v>
      </c>
      <c r="FF5166" s="55">
        <v>5159</v>
      </c>
      <c r="FG5166" s="55" t="s">
        <v>1359</v>
      </c>
      <c r="FH5166" s="55" t="s">
        <v>2016</v>
      </c>
      <c r="FI5166" s="55">
        <v>8</v>
      </c>
      <c r="FJ5166" s="55">
        <v>80000</v>
      </c>
      <c r="FK5166" s="55" t="s">
        <v>1249</v>
      </c>
      <c r="FL5166" s="55">
        <v>0.72</v>
      </c>
    </row>
    <row r="5167" ht="14.25" customHeight="1" outlineLevel="1" spans="152:168">
      <c r="EV5167" s="55">
        <v>5160</v>
      </c>
      <c r="EW5167" s="55" t="s">
        <v>1250</v>
      </c>
      <c r="EX5167" s="55" t="s">
        <v>2016</v>
      </c>
      <c r="EY5167" s="55">
        <v>16</v>
      </c>
      <c r="EZ5167" s="55">
        <v>1995</v>
      </c>
      <c r="FA5167" s="55">
        <v>2999</v>
      </c>
      <c r="FB5167" s="55" t="s">
        <v>1361</v>
      </c>
      <c r="FC5167" s="55" t="s">
        <v>1249</v>
      </c>
      <c r="FD5167" s="55">
        <v>2.8</v>
      </c>
      <c r="FF5167" s="55">
        <v>5160</v>
      </c>
      <c r="FG5167" s="55" t="s">
        <v>1359</v>
      </c>
      <c r="FH5167" s="55" t="s">
        <v>2016</v>
      </c>
      <c r="FI5167" s="55">
        <v>8</v>
      </c>
      <c r="FJ5167" s="55">
        <v>130000</v>
      </c>
      <c r="FK5167" s="55" t="s">
        <v>1249</v>
      </c>
      <c r="FL5167" s="55">
        <v>0.72</v>
      </c>
    </row>
    <row r="5168" ht="14.25" customHeight="1" outlineLevel="1" spans="152:168">
      <c r="EV5168" s="13">
        <v>5161</v>
      </c>
      <c r="EW5168" s="13" t="s">
        <v>1250</v>
      </c>
      <c r="EX5168" s="13" t="s">
        <v>2016</v>
      </c>
      <c r="EY5168" s="13">
        <v>17</v>
      </c>
      <c r="EZ5168" s="13">
        <v>0</v>
      </c>
      <c r="FA5168" s="13">
        <v>1994</v>
      </c>
      <c r="FB5168" s="13" t="s">
        <v>1361</v>
      </c>
      <c r="FC5168" s="13" t="s">
        <v>1249</v>
      </c>
      <c r="FD5168" s="13">
        <v>2.8</v>
      </c>
      <c r="FF5168" s="55">
        <v>5161</v>
      </c>
      <c r="FG5168" s="55" t="s">
        <v>1359</v>
      </c>
      <c r="FH5168" s="55" t="s">
        <v>2016</v>
      </c>
      <c r="FI5168" s="55">
        <v>8</v>
      </c>
      <c r="FJ5168" s="55">
        <v>260000</v>
      </c>
      <c r="FK5168" s="55" t="s">
        <v>1249</v>
      </c>
      <c r="FL5168" s="55">
        <v>0.72</v>
      </c>
    </row>
    <row r="5169" ht="14.25" customHeight="1" outlineLevel="1" spans="152:168">
      <c r="EV5169" s="13">
        <v>5162</v>
      </c>
      <c r="EW5169" s="13" t="s">
        <v>1250</v>
      </c>
      <c r="EX5169" s="13" t="s">
        <v>2016</v>
      </c>
      <c r="EY5169" s="13">
        <v>17</v>
      </c>
      <c r="EZ5169" s="13">
        <v>1995</v>
      </c>
      <c r="FA5169" s="13">
        <v>2999</v>
      </c>
      <c r="FB5169" s="13" t="s">
        <v>1361</v>
      </c>
      <c r="FC5169" s="13" t="s">
        <v>1249</v>
      </c>
      <c r="FD5169" s="13">
        <v>2.8</v>
      </c>
      <c r="FF5169" s="55">
        <v>5162</v>
      </c>
      <c r="FG5169" s="55" t="s">
        <v>1359</v>
      </c>
      <c r="FH5169" s="55" t="s">
        <v>2016</v>
      </c>
      <c r="FI5169" s="55">
        <v>8</v>
      </c>
      <c r="FJ5169" s="55">
        <v>400000</v>
      </c>
      <c r="FK5169" s="55" t="s">
        <v>1249</v>
      </c>
      <c r="FL5169" s="55">
        <v>0.72</v>
      </c>
    </row>
    <row r="5170" ht="14.25" customHeight="1" outlineLevel="1" spans="152:168">
      <c r="EV5170" s="13">
        <v>5163</v>
      </c>
      <c r="EW5170" s="13" t="s">
        <v>1250</v>
      </c>
      <c r="EX5170" s="13" t="s">
        <v>2016</v>
      </c>
      <c r="EY5170" s="13">
        <v>18</v>
      </c>
      <c r="EZ5170" s="13">
        <v>0</v>
      </c>
      <c r="FA5170" s="13">
        <v>1994</v>
      </c>
      <c r="FB5170" s="13" t="s">
        <v>1361</v>
      </c>
      <c r="FC5170" s="13" t="s">
        <v>1249</v>
      </c>
      <c r="FD5170" s="13">
        <v>2.8</v>
      </c>
      <c r="FF5170" s="55">
        <v>5163</v>
      </c>
      <c r="FG5170" s="55" t="s">
        <v>1359</v>
      </c>
      <c r="FH5170" s="55" t="s">
        <v>2016</v>
      </c>
      <c r="FI5170" s="55">
        <v>8</v>
      </c>
      <c r="FJ5170" s="55">
        <v>530000</v>
      </c>
      <c r="FK5170" s="55" t="s">
        <v>1249</v>
      </c>
      <c r="FL5170" s="55">
        <v>0.72</v>
      </c>
    </row>
    <row r="5171" ht="14.25" customHeight="1" outlineLevel="1" spans="152:168">
      <c r="EV5171" s="13">
        <v>5164</v>
      </c>
      <c r="EW5171" s="13" t="s">
        <v>1250</v>
      </c>
      <c r="EX5171" s="13" t="s">
        <v>2016</v>
      </c>
      <c r="EY5171" s="13">
        <v>18</v>
      </c>
      <c r="EZ5171" s="13">
        <v>1995</v>
      </c>
      <c r="FA5171" s="13">
        <v>2999</v>
      </c>
      <c r="FB5171" s="13" t="s">
        <v>1361</v>
      </c>
      <c r="FC5171" s="13" t="s">
        <v>1249</v>
      </c>
      <c r="FD5171" s="13">
        <v>2.8</v>
      </c>
      <c r="FF5171" s="55">
        <v>5164</v>
      </c>
      <c r="FG5171" s="55" t="s">
        <v>1359</v>
      </c>
      <c r="FH5171" s="55" t="s">
        <v>2016</v>
      </c>
      <c r="FI5171" s="55">
        <v>8</v>
      </c>
      <c r="FJ5171" s="55">
        <v>540000</v>
      </c>
      <c r="FK5171" s="55" t="s">
        <v>1249</v>
      </c>
      <c r="FL5171" s="55">
        <v>0.72</v>
      </c>
    </row>
    <row r="5172" ht="14.25" customHeight="1" outlineLevel="1" spans="152:168">
      <c r="EV5172" s="13">
        <v>5165</v>
      </c>
      <c r="EW5172" s="13" t="s">
        <v>1250</v>
      </c>
      <c r="EX5172" s="13" t="s">
        <v>2016</v>
      </c>
      <c r="EY5172" s="13">
        <v>19</v>
      </c>
      <c r="EZ5172" s="13">
        <v>0</v>
      </c>
      <c r="FA5172" s="13">
        <v>1994</v>
      </c>
      <c r="FB5172" s="13" t="s">
        <v>1361</v>
      </c>
      <c r="FC5172" s="13" t="s">
        <v>1249</v>
      </c>
      <c r="FD5172" s="13">
        <v>2.8</v>
      </c>
      <c r="FF5172" s="55">
        <v>5165</v>
      </c>
      <c r="FG5172" s="55" t="s">
        <v>1359</v>
      </c>
      <c r="FH5172" s="55" t="s">
        <v>2016</v>
      </c>
      <c r="FI5172" s="55">
        <v>9</v>
      </c>
      <c r="FJ5172" s="55">
        <v>0</v>
      </c>
      <c r="FK5172" s="55" t="s">
        <v>1249</v>
      </c>
      <c r="FL5172" s="55">
        <v>0.89</v>
      </c>
    </row>
    <row r="5173" ht="14.25" customHeight="1" outlineLevel="1" spans="152:168">
      <c r="EV5173" s="13">
        <v>5166</v>
      </c>
      <c r="EW5173" s="13" t="s">
        <v>1250</v>
      </c>
      <c r="EX5173" s="13" t="s">
        <v>2016</v>
      </c>
      <c r="EY5173" s="13">
        <v>19</v>
      </c>
      <c r="EZ5173" s="13">
        <v>1995</v>
      </c>
      <c r="FA5173" s="13">
        <v>2999</v>
      </c>
      <c r="FB5173" s="13" t="s">
        <v>1361</v>
      </c>
      <c r="FC5173" s="13" t="s">
        <v>1249</v>
      </c>
      <c r="FD5173" s="13">
        <v>2.8</v>
      </c>
      <c r="FF5173" s="55">
        <v>5166</v>
      </c>
      <c r="FG5173" s="55" t="s">
        <v>1359</v>
      </c>
      <c r="FH5173" s="55" t="s">
        <v>2016</v>
      </c>
      <c r="FI5173" s="55">
        <v>9</v>
      </c>
      <c r="FJ5173" s="55">
        <v>1000</v>
      </c>
      <c r="FK5173" s="55" t="s">
        <v>1249</v>
      </c>
      <c r="FL5173" s="55">
        <v>0.89</v>
      </c>
    </row>
    <row r="5174" ht="14.25" customHeight="1" outlineLevel="1" spans="152:168">
      <c r="EV5174" s="13">
        <v>5167</v>
      </c>
      <c r="EW5174" s="13" t="s">
        <v>1250</v>
      </c>
      <c r="EX5174" s="13" t="s">
        <v>2016</v>
      </c>
      <c r="EY5174" s="13">
        <v>20</v>
      </c>
      <c r="EZ5174" s="13">
        <v>0</v>
      </c>
      <c r="FA5174" s="13">
        <v>1994</v>
      </c>
      <c r="FB5174" s="13" t="s">
        <v>1361</v>
      </c>
      <c r="FC5174" s="13" t="s">
        <v>1249</v>
      </c>
      <c r="FD5174" s="13">
        <v>2.8</v>
      </c>
      <c r="FF5174" s="55">
        <v>5167</v>
      </c>
      <c r="FG5174" s="55" t="s">
        <v>1359</v>
      </c>
      <c r="FH5174" s="55" t="s">
        <v>2016</v>
      </c>
      <c r="FI5174" s="55">
        <v>9</v>
      </c>
      <c r="FJ5174" s="55">
        <v>2500</v>
      </c>
      <c r="FK5174" s="55" t="s">
        <v>1249</v>
      </c>
      <c r="FL5174" s="55">
        <v>0.79</v>
      </c>
    </row>
    <row r="5175" ht="14.25" customHeight="1" outlineLevel="1" spans="152:168">
      <c r="EV5175" s="13">
        <v>5168</v>
      </c>
      <c r="EW5175" s="13" t="s">
        <v>1250</v>
      </c>
      <c r="EX5175" s="13" t="s">
        <v>2016</v>
      </c>
      <c r="EY5175" s="13">
        <v>20</v>
      </c>
      <c r="EZ5175" s="13">
        <v>1995</v>
      </c>
      <c r="FA5175" s="13">
        <v>2999</v>
      </c>
      <c r="FB5175" s="13" t="s">
        <v>1361</v>
      </c>
      <c r="FC5175" s="13" t="s">
        <v>1249</v>
      </c>
      <c r="FD5175" s="13">
        <v>2.8</v>
      </c>
      <c r="FF5175" s="55">
        <v>5168</v>
      </c>
      <c r="FG5175" s="55" t="s">
        <v>1359</v>
      </c>
      <c r="FH5175" s="55" t="s">
        <v>2016</v>
      </c>
      <c r="FI5175" s="55">
        <v>9</v>
      </c>
      <c r="FJ5175" s="55">
        <v>5000</v>
      </c>
      <c r="FK5175" s="55" t="s">
        <v>1249</v>
      </c>
      <c r="FL5175" s="55">
        <v>0.72</v>
      </c>
    </row>
    <row r="5176" ht="14.25" customHeight="1" outlineLevel="1" spans="152:168">
      <c r="EV5176" s="13">
        <v>5169</v>
      </c>
      <c r="EW5176" s="13" t="s">
        <v>1250</v>
      </c>
      <c r="EX5176" s="13" t="s">
        <v>2016</v>
      </c>
      <c r="EY5176" s="13">
        <v>21</v>
      </c>
      <c r="EZ5176" s="13">
        <v>0</v>
      </c>
      <c r="FA5176" s="13">
        <v>1994</v>
      </c>
      <c r="FB5176" s="13" t="s">
        <v>1361</v>
      </c>
      <c r="FC5176" s="13" t="s">
        <v>1249</v>
      </c>
      <c r="FD5176" s="13">
        <v>2.8</v>
      </c>
      <c r="FF5176" s="55">
        <v>5169</v>
      </c>
      <c r="FG5176" s="55" t="s">
        <v>1359</v>
      </c>
      <c r="FH5176" s="55" t="s">
        <v>2016</v>
      </c>
      <c r="FI5176" s="55">
        <v>9</v>
      </c>
      <c r="FJ5176" s="55">
        <v>10000</v>
      </c>
      <c r="FK5176" s="55" t="s">
        <v>1249</v>
      </c>
      <c r="FL5176" s="55">
        <v>0.72</v>
      </c>
    </row>
    <row r="5177" ht="14.25" customHeight="1" outlineLevel="1" spans="152:168">
      <c r="EV5177" s="13">
        <v>5170</v>
      </c>
      <c r="EW5177" s="13" t="s">
        <v>1250</v>
      </c>
      <c r="EX5177" s="13" t="s">
        <v>2016</v>
      </c>
      <c r="EY5177" s="13">
        <v>21</v>
      </c>
      <c r="EZ5177" s="13">
        <v>1995</v>
      </c>
      <c r="FA5177" s="13">
        <v>2999</v>
      </c>
      <c r="FB5177" s="13" t="s">
        <v>1361</v>
      </c>
      <c r="FC5177" s="13" t="s">
        <v>1249</v>
      </c>
      <c r="FD5177" s="13">
        <v>2.8</v>
      </c>
      <c r="FF5177" s="55">
        <v>5170</v>
      </c>
      <c r="FG5177" s="55" t="s">
        <v>1359</v>
      </c>
      <c r="FH5177" s="55" t="s">
        <v>2016</v>
      </c>
      <c r="FI5177" s="55">
        <v>9</v>
      </c>
      <c r="FJ5177" s="55">
        <v>25000</v>
      </c>
      <c r="FK5177" s="55" t="s">
        <v>1249</v>
      </c>
      <c r="FL5177" s="55">
        <v>0.72</v>
      </c>
    </row>
    <row r="5178" ht="14.25" customHeight="1" outlineLevel="1" spans="152:168">
      <c r="EV5178" s="13">
        <v>5171</v>
      </c>
      <c r="EW5178" s="13" t="s">
        <v>1250</v>
      </c>
      <c r="EX5178" s="13" t="s">
        <v>2016</v>
      </c>
      <c r="EY5178" s="13">
        <v>22</v>
      </c>
      <c r="EZ5178" s="13">
        <v>0</v>
      </c>
      <c r="FA5178" s="13">
        <v>1994</v>
      </c>
      <c r="FB5178" s="13" t="s">
        <v>1361</v>
      </c>
      <c r="FC5178" s="13" t="s">
        <v>1249</v>
      </c>
      <c r="FD5178" s="13">
        <v>2.8</v>
      </c>
      <c r="FF5178" s="55">
        <v>5171</v>
      </c>
      <c r="FG5178" s="55" t="s">
        <v>1359</v>
      </c>
      <c r="FH5178" s="55" t="s">
        <v>2016</v>
      </c>
      <c r="FI5178" s="55">
        <v>9</v>
      </c>
      <c r="FJ5178" s="55">
        <v>50000</v>
      </c>
      <c r="FK5178" s="55" t="s">
        <v>1249</v>
      </c>
      <c r="FL5178" s="55">
        <v>0.72</v>
      </c>
    </row>
    <row r="5179" ht="14.25" customHeight="1" outlineLevel="1" spans="152:168">
      <c r="EV5179" s="13">
        <v>5172</v>
      </c>
      <c r="EW5179" s="13" t="s">
        <v>1250</v>
      </c>
      <c r="EX5179" s="13" t="s">
        <v>2016</v>
      </c>
      <c r="EY5179" s="13">
        <v>22</v>
      </c>
      <c r="EZ5179" s="13">
        <v>1995</v>
      </c>
      <c r="FA5179" s="13">
        <v>2999</v>
      </c>
      <c r="FB5179" s="13" t="s">
        <v>1361</v>
      </c>
      <c r="FC5179" s="13" t="s">
        <v>1249</v>
      </c>
      <c r="FD5179" s="13">
        <v>2.8</v>
      </c>
      <c r="FF5179" s="55">
        <v>5172</v>
      </c>
      <c r="FG5179" s="55" t="s">
        <v>1359</v>
      </c>
      <c r="FH5179" s="55" t="s">
        <v>2016</v>
      </c>
      <c r="FI5179" s="55">
        <v>9</v>
      </c>
      <c r="FJ5179" s="55">
        <v>80000</v>
      </c>
      <c r="FK5179" s="55" t="s">
        <v>1249</v>
      </c>
      <c r="FL5179" s="55">
        <v>0.72</v>
      </c>
    </row>
    <row r="5180" ht="14.25" customHeight="1" outlineLevel="1" spans="152:168">
      <c r="EV5180" s="13">
        <v>5173</v>
      </c>
      <c r="EW5180" s="13" t="s">
        <v>1250</v>
      </c>
      <c r="EX5180" s="13" t="s">
        <v>2016</v>
      </c>
      <c r="EY5180" s="13">
        <v>23</v>
      </c>
      <c r="EZ5180" s="13">
        <v>0</v>
      </c>
      <c r="FA5180" s="13">
        <v>1994</v>
      </c>
      <c r="FB5180" s="13" t="s">
        <v>1361</v>
      </c>
      <c r="FC5180" s="13" t="s">
        <v>1249</v>
      </c>
      <c r="FD5180" s="13">
        <v>2.8</v>
      </c>
      <c r="FF5180" s="55">
        <v>5173</v>
      </c>
      <c r="FG5180" s="55" t="s">
        <v>1359</v>
      </c>
      <c r="FH5180" s="55" t="s">
        <v>2016</v>
      </c>
      <c r="FI5180" s="55">
        <v>9</v>
      </c>
      <c r="FJ5180" s="55">
        <v>130000</v>
      </c>
      <c r="FK5180" s="55" t="s">
        <v>1249</v>
      </c>
      <c r="FL5180" s="55">
        <v>0.72</v>
      </c>
    </row>
    <row r="5181" ht="14.25" customHeight="1" outlineLevel="1" spans="152:168">
      <c r="EV5181" s="13">
        <v>5174</v>
      </c>
      <c r="EW5181" s="13" t="s">
        <v>1250</v>
      </c>
      <c r="EX5181" s="13" t="s">
        <v>2016</v>
      </c>
      <c r="EY5181" s="13">
        <v>23</v>
      </c>
      <c r="EZ5181" s="13">
        <v>1995</v>
      </c>
      <c r="FA5181" s="13">
        <v>2999</v>
      </c>
      <c r="FB5181" s="13" t="s">
        <v>1361</v>
      </c>
      <c r="FC5181" s="13" t="s">
        <v>1249</v>
      </c>
      <c r="FD5181" s="13">
        <v>2.8</v>
      </c>
      <c r="FF5181" s="55">
        <v>5174</v>
      </c>
      <c r="FG5181" s="55" t="s">
        <v>1359</v>
      </c>
      <c r="FH5181" s="55" t="s">
        <v>2016</v>
      </c>
      <c r="FI5181" s="55">
        <v>9</v>
      </c>
      <c r="FJ5181" s="55">
        <v>260000</v>
      </c>
      <c r="FK5181" s="55" t="s">
        <v>1249</v>
      </c>
      <c r="FL5181" s="55">
        <v>0.72</v>
      </c>
    </row>
    <row r="5182" ht="14.25" customHeight="1" outlineLevel="1" spans="152:168">
      <c r="EV5182" s="13">
        <v>5175</v>
      </c>
      <c r="EW5182" s="13" t="s">
        <v>1250</v>
      </c>
      <c r="EX5182" s="13" t="s">
        <v>2016</v>
      </c>
      <c r="EY5182" s="13">
        <v>24</v>
      </c>
      <c r="EZ5182" s="13">
        <v>0</v>
      </c>
      <c r="FA5182" s="13">
        <v>1994</v>
      </c>
      <c r="FB5182" s="13" t="s">
        <v>1361</v>
      </c>
      <c r="FC5182" s="13" t="s">
        <v>1249</v>
      </c>
      <c r="FD5182" s="13">
        <v>2.8</v>
      </c>
      <c r="FF5182" s="55">
        <v>5175</v>
      </c>
      <c r="FG5182" s="55" t="s">
        <v>1359</v>
      </c>
      <c r="FH5182" s="55" t="s">
        <v>2016</v>
      </c>
      <c r="FI5182" s="55">
        <v>9</v>
      </c>
      <c r="FJ5182" s="55">
        <v>400000</v>
      </c>
      <c r="FK5182" s="55" t="s">
        <v>1249</v>
      </c>
      <c r="FL5182" s="55">
        <v>0.72</v>
      </c>
    </row>
    <row r="5183" ht="14.25" customHeight="1" outlineLevel="1" spans="152:168">
      <c r="EV5183" s="13">
        <v>5176</v>
      </c>
      <c r="EW5183" s="13" t="s">
        <v>1250</v>
      </c>
      <c r="EX5183" s="13" t="s">
        <v>2016</v>
      </c>
      <c r="EY5183" s="13">
        <v>24</v>
      </c>
      <c r="EZ5183" s="13">
        <v>1995</v>
      </c>
      <c r="FA5183" s="13">
        <v>2999</v>
      </c>
      <c r="FB5183" s="13" t="s">
        <v>1361</v>
      </c>
      <c r="FC5183" s="13" t="s">
        <v>1249</v>
      </c>
      <c r="FD5183" s="13">
        <v>2.8</v>
      </c>
      <c r="FF5183" s="55">
        <v>5176</v>
      </c>
      <c r="FG5183" s="55" t="s">
        <v>1359</v>
      </c>
      <c r="FH5183" s="55" t="s">
        <v>2016</v>
      </c>
      <c r="FI5183" s="55">
        <v>9</v>
      </c>
      <c r="FJ5183" s="55">
        <v>530000</v>
      </c>
      <c r="FK5183" s="55" t="s">
        <v>1249</v>
      </c>
      <c r="FL5183" s="55">
        <v>0.72</v>
      </c>
    </row>
    <row r="5184" ht="14.25" customHeight="1" outlineLevel="1" spans="152:168">
      <c r="EV5184" s="13">
        <v>5177</v>
      </c>
      <c r="EW5184" s="13" t="s">
        <v>1250</v>
      </c>
      <c r="EX5184" s="13" t="s">
        <v>2016</v>
      </c>
      <c r="EY5184" s="13">
        <v>25</v>
      </c>
      <c r="EZ5184" s="13">
        <v>0</v>
      </c>
      <c r="FA5184" s="13">
        <v>1994</v>
      </c>
      <c r="FB5184" s="13" t="s">
        <v>1361</v>
      </c>
      <c r="FC5184" s="13" t="s">
        <v>1249</v>
      </c>
      <c r="FD5184" s="13">
        <v>2.8</v>
      </c>
      <c r="FF5184" s="55">
        <v>5177</v>
      </c>
      <c r="FG5184" s="55" t="s">
        <v>1359</v>
      </c>
      <c r="FH5184" s="55" t="s">
        <v>2016</v>
      </c>
      <c r="FI5184" s="55">
        <v>9</v>
      </c>
      <c r="FJ5184" s="55">
        <v>540000</v>
      </c>
      <c r="FK5184" s="55" t="s">
        <v>1249</v>
      </c>
      <c r="FL5184" s="55">
        <v>0.72</v>
      </c>
    </row>
    <row r="5185" ht="14.25" customHeight="1" outlineLevel="1" spans="152:168">
      <c r="EV5185" s="13">
        <v>5178</v>
      </c>
      <c r="EW5185" s="13" t="s">
        <v>1250</v>
      </c>
      <c r="EX5185" s="13" t="s">
        <v>2016</v>
      </c>
      <c r="EY5185" s="13">
        <v>25</v>
      </c>
      <c r="EZ5185" s="13">
        <v>1995</v>
      </c>
      <c r="FA5185" s="13">
        <v>2999</v>
      </c>
      <c r="FB5185" s="13" t="s">
        <v>1361</v>
      </c>
      <c r="FC5185" s="13" t="s">
        <v>1249</v>
      </c>
      <c r="FD5185" s="13">
        <v>2.8</v>
      </c>
      <c r="FF5185" s="55">
        <v>5178</v>
      </c>
      <c r="FG5185" s="55" t="s">
        <v>1359</v>
      </c>
      <c r="FH5185" s="55" t="s">
        <v>2135</v>
      </c>
      <c r="FI5185" s="55">
        <v>1</v>
      </c>
      <c r="FJ5185" s="55">
        <v>0</v>
      </c>
      <c r="FK5185" s="55" t="s">
        <v>1249</v>
      </c>
      <c r="FL5185" s="55">
        <v>0.3</v>
      </c>
    </row>
    <row r="5186" ht="14.25" customHeight="1" outlineLevel="1" spans="152:168">
      <c r="EV5186" s="13">
        <v>5179</v>
      </c>
      <c r="EW5186" s="13" t="s">
        <v>1250</v>
      </c>
      <c r="EX5186" s="13" t="s">
        <v>2016</v>
      </c>
      <c r="EY5186" s="13">
        <v>26</v>
      </c>
      <c r="EZ5186" s="13">
        <v>0</v>
      </c>
      <c r="FA5186" s="13">
        <v>1994</v>
      </c>
      <c r="FB5186" s="13" t="s">
        <v>1361</v>
      </c>
      <c r="FC5186" s="13" t="s">
        <v>1249</v>
      </c>
      <c r="FD5186" s="13">
        <v>2.8</v>
      </c>
      <c r="FF5186" s="55">
        <v>5179</v>
      </c>
      <c r="FG5186" s="55" t="s">
        <v>1359</v>
      </c>
      <c r="FH5186" s="55" t="s">
        <v>2135</v>
      </c>
      <c r="FI5186" s="55">
        <v>1</v>
      </c>
      <c r="FJ5186" s="55">
        <v>1000</v>
      </c>
      <c r="FK5186" s="55" t="s">
        <v>1249</v>
      </c>
      <c r="FL5186" s="55">
        <v>0.3</v>
      </c>
    </row>
    <row r="5187" ht="14.25" customHeight="1" outlineLevel="1" spans="152:168">
      <c r="EV5187" s="13">
        <v>5180</v>
      </c>
      <c r="EW5187" s="13" t="s">
        <v>1250</v>
      </c>
      <c r="EX5187" s="13" t="s">
        <v>2016</v>
      </c>
      <c r="EY5187" s="13">
        <v>26</v>
      </c>
      <c r="EZ5187" s="13">
        <v>1995</v>
      </c>
      <c r="FA5187" s="13">
        <v>2999</v>
      </c>
      <c r="FB5187" s="13" t="s">
        <v>1361</v>
      </c>
      <c r="FC5187" s="13" t="s">
        <v>1249</v>
      </c>
      <c r="FD5187" s="13">
        <v>2.8</v>
      </c>
      <c r="FF5187" s="55">
        <v>5180</v>
      </c>
      <c r="FG5187" s="55" t="s">
        <v>1359</v>
      </c>
      <c r="FH5187" s="55" t="s">
        <v>2135</v>
      </c>
      <c r="FI5187" s="55">
        <v>1</v>
      </c>
      <c r="FJ5187" s="55">
        <v>2500</v>
      </c>
      <c r="FK5187" s="55" t="s">
        <v>1249</v>
      </c>
      <c r="FL5187" s="55">
        <v>0.3</v>
      </c>
    </row>
    <row r="5188" ht="14.25" customHeight="1" outlineLevel="1" spans="152:168">
      <c r="EV5188" s="13">
        <v>5181</v>
      </c>
      <c r="EW5188" s="13" t="s">
        <v>1250</v>
      </c>
      <c r="EX5188" s="13" t="s">
        <v>1791</v>
      </c>
      <c r="EY5188" s="13">
        <v>3</v>
      </c>
      <c r="EZ5188" s="13">
        <v>0</v>
      </c>
      <c r="FA5188" s="13">
        <v>1994</v>
      </c>
      <c r="FB5188" s="13" t="s">
        <v>1361</v>
      </c>
      <c r="FC5188" s="13" t="s">
        <v>1249</v>
      </c>
      <c r="FD5188" s="13">
        <v>2.5</v>
      </c>
      <c r="FF5188" s="55">
        <v>5181</v>
      </c>
      <c r="FG5188" s="55" t="s">
        <v>1359</v>
      </c>
      <c r="FH5188" s="55" t="s">
        <v>2135</v>
      </c>
      <c r="FI5188" s="55">
        <v>1</v>
      </c>
      <c r="FJ5188" s="55">
        <v>5000</v>
      </c>
      <c r="FK5188" s="55" t="s">
        <v>1249</v>
      </c>
      <c r="FL5188" s="55">
        <v>0.3</v>
      </c>
    </row>
    <row r="5189" ht="14.25" customHeight="1" outlineLevel="1" spans="152:168">
      <c r="EV5189" s="13">
        <v>5182</v>
      </c>
      <c r="EW5189" s="13" t="s">
        <v>1250</v>
      </c>
      <c r="EX5189" s="13" t="s">
        <v>1791</v>
      </c>
      <c r="EY5189" s="13">
        <v>3</v>
      </c>
      <c r="EZ5189" s="13">
        <v>1995</v>
      </c>
      <c r="FA5189" s="13">
        <v>2999</v>
      </c>
      <c r="FB5189" s="13" t="s">
        <v>1361</v>
      </c>
      <c r="FC5189" s="13" t="s">
        <v>1249</v>
      </c>
      <c r="FD5189" s="13">
        <v>2.5</v>
      </c>
      <c r="FF5189" s="55">
        <v>5182</v>
      </c>
      <c r="FG5189" s="55" t="s">
        <v>1359</v>
      </c>
      <c r="FH5189" s="55" t="s">
        <v>2135</v>
      </c>
      <c r="FI5189" s="55">
        <v>1</v>
      </c>
      <c r="FJ5189" s="55">
        <v>10000</v>
      </c>
      <c r="FK5189" s="55" t="s">
        <v>1249</v>
      </c>
      <c r="FL5189" s="55">
        <v>0.3</v>
      </c>
    </row>
    <row r="5190" ht="14.25" customHeight="1" outlineLevel="1" spans="152:168">
      <c r="EV5190" s="13">
        <v>5183</v>
      </c>
      <c r="EW5190" s="13" t="s">
        <v>1250</v>
      </c>
      <c r="EX5190" s="13" t="s">
        <v>1791</v>
      </c>
      <c r="EY5190" s="13">
        <v>4</v>
      </c>
      <c r="EZ5190" s="13">
        <v>0</v>
      </c>
      <c r="FA5190" s="13">
        <v>1994</v>
      </c>
      <c r="FB5190" s="13" t="s">
        <v>1361</v>
      </c>
      <c r="FC5190" s="13" t="s">
        <v>1249</v>
      </c>
      <c r="FD5190" s="13">
        <v>2.5</v>
      </c>
      <c r="FF5190" s="55">
        <v>5183</v>
      </c>
      <c r="FG5190" s="55" t="s">
        <v>1359</v>
      </c>
      <c r="FH5190" s="55" t="s">
        <v>2135</v>
      </c>
      <c r="FI5190" s="55">
        <v>1</v>
      </c>
      <c r="FJ5190" s="55">
        <v>25000</v>
      </c>
      <c r="FK5190" s="55" t="s">
        <v>1249</v>
      </c>
      <c r="FL5190" s="55">
        <v>0.3</v>
      </c>
    </row>
    <row r="5191" ht="14.25" customHeight="1" outlineLevel="1" spans="152:168">
      <c r="EV5191" s="13">
        <v>5184</v>
      </c>
      <c r="EW5191" s="13" t="s">
        <v>1250</v>
      </c>
      <c r="EX5191" s="13" t="s">
        <v>1791</v>
      </c>
      <c r="EY5191" s="13">
        <v>4</v>
      </c>
      <c r="EZ5191" s="13">
        <v>1995</v>
      </c>
      <c r="FA5191" s="13">
        <v>2999</v>
      </c>
      <c r="FB5191" s="13" t="s">
        <v>1361</v>
      </c>
      <c r="FC5191" s="13" t="s">
        <v>1249</v>
      </c>
      <c r="FD5191" s="13">
        <v>2.5</v>
      </c>
      <c r="FF5191" s="55">
        <v>5184</v>
      </c>
      <c r="FG5191" s="55" t="s">
        <v>1359</v>
      </c>
      <c r="FH5191" s="55" t="s">
        <v>2135</v>
      </c>
      <c r="FI5191" s="55">
        <v>1</v>
      </c>
      <c r="FJ5191" s="55">
        <v>50000</v>
      </c>
      <c r="FK5191" s="55" t="s">
        <v>1249</v>
      </c>
      <c r="FL5191" s="55">
        <v>0.3</v>
      </c>
    </row>
    <row r="5192" ht="14.25" customHeight="1" outlineLevel="1" spans="152:168">
      <c r="EV5192" s="13">
        <v>5185</v>
      </c>
      <c r="EW5192" s="13" t="s">
        <v>1250</v>
      </c>
      <c r="EX5192" s="13" t="s">
        <v>1791</v>
      </c>
      <c r="EY5192" s="13">
        <v>5</v>
      </c>
      <c r="EZ5192" s="13">
        <v>0</v>
      </c>
      <c r="FA5192" s="13">
        <v>1994</v>
      </c>
      <c r="FB5192" s="13" t="s">
        <v>1361</v>
      </c>
      <c r="FC5192" s="13" t="s">
        <v>1249</v>
      </c>
      <c r="FD5192" s="13">
        <v>2.5</v>
      </c>
      <c r="FF5192" s="55">
        <v>5185</v>
      </c>
      <c r="FG5192" s="55" t="s">
        <v>1359</v>
      </c>
      <c r="FH5192" s="55" t="s">
        <v>2135</v>
      </c>
      <c r="FI5192" s="55">
        <v>1</v>
      </c>
      <c r="FJ5192" s="55">
        <v>80000</v>
      </c>
      <c r="FK5192" s="55" t="s">
        <v>1249</v>
      </c>
      <c r="FL5192" s="55">
        <v>0.3</v>
      </c>
    </row>
    <row r="5193" ht="14.25" customHeight="1" outlineLevel="1" spans="152:168">
      <c r="EV5193" s="13">
        <v>5186</v>
      </c>
      <c r="EW5193" s="13" t="s">
        <v>1250</v>
      </c>
      <c r="EX5193" s="13" t="s">
        <v>1791</v>
      </c>
      <c r="EY5193" s="13">
        <v>5</v>
      </c>
      <c r="EZ5193" s="13">
        <v>1995</v>
      </c>
      <c r="FA5193" s="13">
        <v>2999</v>
      </c>
      <c r="FB5193" s="13" t="s">
        <v>1361</v>
      </c>
      <c r="FC5193" s="13" t="s">
        <v>1249</v>
      </c>
      <c r="FD5193" s="13">
        <v>2.5</v>
      </c>
      <c r="FF5193" s="55">
        <v>5186</v>
      </c>
      <c r="FG5193" s="55" t="s">
        <v>1359</v>
      </c>
      <c r="FH5193" s="55" t="s">
        <v>2135</v>
      </c>
      <c r="FI5193" s="55">
        <v>1</v>
      </c>
      <c r="FJ5193" s="55">
        <v>130000</v>
      </c>
      <c r="FK5193" s="55" t="s">
        <v>1249</v>
      </c>
      <c r="FL5193" s="55">
        <v>0.3</v>
      </c>
    </row>
    <row r="5194" ht="14.25" customHeight="1" outlineLevel="1" spans="152:168">
      <c r="EV5194" s="13">
        <v>5187</v>
      </c>
      <c r="EW5194" s="13" t="s">
        <v>1250</v>
      </c>
      <c r="EX5194" s="13" t="s">
        <v>1708</v>
      </c>
      <c r="EY5194" s="13">
        <v>12</v>
      </c>
      <c r="EZ5194" s="13">
        <v>0</v>
      </c>
      <c r="FA5194" s="13">
        <v>1994</v>
      </c>
      <c r="FB5194" s="13" t="s">
        <v>1361</v>
      </c>
      <c r="FC5194" s="13" t="s">
        <v>1249</v>
      </c>
      <c r="FD5194" s="13">
        <v>3.5</v>
      </c>
      <c r="FF5194" s="55">
        <v>5187</v>
      </c>
      <c r="FG5194" s="55" t="s">
        <v>1359</v>
      </c>
      <c r="FH5194" s="55" t="s">
        <v>2135</v>
      </c>
      <c r="FI5194" s="55">
        <v>1</v>
      </c>
      <c r="FJ5194" s="55">
        <v>260000</v>
      </c>
      <c r="FK5194" s="55" t="s">
        <v>1249</v>
      </c>
      <c r="FL5194" s="55">
        <v>0.3</v>
      </c>
    </row>
    <row r="5195" ht="14.25" customHeight="1" outlineLevel="1" spans="152:168">
      <c r="EV5195" s="13">
        <v>5188</v>
      </c>
      <c r="EW5195" s="13" t="s">
        <v>1250</v>
      </c>
      <c r="EX5195" s="13" t="s">
        <v>1708</v>
      </c>
      <c r="EY5195" s="13">
        <v>12</v>
      </c>
      <c r="EZ5195" s="13">
        <v>1995</v>
      </c>
      <c r="FA5195" s="13">
        <v>2999</v>
      </c>
      <c r="FB5195" s="13" t="s">
        <v>1361</v>
      </c>
      <c r="FC5195" s="13" t="s">
        <v>1249</v>
      </c>
      <c r="FD5195" s="13">
        <v>3.5</v>
      </c>
      <c r="FF5195" s="55">
        <v>5188</v>
      </c>
      <c r="FG5195" s="55" t="s">
        <v>1359</v>
      </c>
      <c r="FH5195" s="55" t="s">
        <v>2135</v>
      </c>
      <c r="FI5195" s="55">
        <v>1</v>
      </c>
      <c r="FJ5195" s="55">
        <v>400000</v>
      </c>
      <c r="FK5195" s="55" t="s">
        <v>1249</v>
      </c>
      <c r="FL5195" s="55">
        <v>0.3</v>
      </c>
    </row>
    <row r="5196" ht="14.25" customHeight="1" outlineLevel="1" spans="152:168">
      <c r="EV5196" s="13">
        <v>5189</v>
      </c>
      <c r="EW5196" s="13" t="s">
        <v>1250</v>
      </c>
      <c r="EX5196" s="13" t="s">
        <v>1708</v>
      </c>
      <c r="EY5196" s="13">
        <v>13</v>
      </c>
      <c r="EZ5196" s="13">
        <v>0</v>
      </c>
      <c r="FA5196" s="13">
        <v>1994</v>
      </c>
      <c r="FB5196" s="13" t="s">
        <v>1361</v>
      </c>
      <c r="FC5196" s="13" t="s">
        <v>1249</v>
      </c>
      <c r="FD5196" s="13">
        <v>3.5</v>
      </c>
      <c r="FF5196" s="55">
        <v>5189</v>
      </c>
      <c r="FG5196" s="55" t="s">
        <v>1359</v>
      </c>
      <c r="FH5196" s="55" t="s">
        <v>2135</v>
      </c>
      <c r="FI5196" s="55">
        <v>1</v>
      </c>
      <c r="FJ5196" s="55">
        <v>530000</v>
      </c>
      <c r="FK5196" s="55" t="s">
        <v>1249</v>
      </c>
      <c r="FL5196" s="55">
        <v>0.3</v>
      </c>
    </row>
    <row r="5197" ht="14.25" customHeight="1" outlineLevel="1" spans="152:168">
      <c r="EV5197" s="13">
        <v>5190</v>
      </c>
      <c r="EW5197" s="13" t="s">
        <v>1250</v>
      </c>
      <c r="EX5197" s="13" t="s">
        <v>1708</v>
      </c>
      <c r="EY5197" s="13">
        <v>13</v>
      </c>
      <c r="EZ5197" s="13">
        <v>1995</v>
      </c>
      <c r="FA5197" s="13">
        <v>2999</v>
      </c>
      <c r="FB5197" s="13" t="s">
        <v>1361</v>
      </c>
      <c r="FC5197" s="13" t="s">
        <v>1249</v>
      </c>
      <c r="FD5197" s="13">
        <v>3.5</v>
      </c>
      <c r="FF5197" s="55">
        <v>5190</v>
      </c>
      <c r="FG5197" s="55" t="s">
        <v>1359</v>
      </c>
      <c r="FH5197" s="55" t="s">
        <v>2135</v>
      </c>
      <c r="FI5197" s="55">
        <v>1</v>
      </c>
      <c r="FJ5197" s="55">
        <v>540000</v>
      </c>
      <c r="FK5197" s="55" t="s">
        <v>1249</v>
      </c>
      <c r="FL5197" s="55">
        <v>0.3</v>
      </c>
    </row>
    <row r="5198" ht="14.25" customHeight="1" outlineLevel="1" spans="152:168">
      <c r="EV5198" s="13">
        <v>5191</v>
      </c>
      <c r="EW5198" s="13" t="s">
        <v>1250</v>
      </c>
      <c r="EX5198" s="13" t="s">
        <v>1708</v>
      </c>
      <c r="EY5198" s="13">
        <v>14</v>
      </c>
      <c r="EZ5198" s="13">
        <v>0</v>
      </c>
      <c r="FA5198" s="13">
        <v>1994</v>
      </c>
      <c r="FB5198" s="13" t="s">
        <v>1361</v>
      </c>
      <c r="FC5198" s="13" t="s">
        <v>1249</v>
      </c>
      <c r="FD5198" s="13">
        <v>3.5</v>
      </c>
      <c r="FF5198" s="55">
        <v>5191</v>
      </c>
      <c r="FG5198" s="55" t="s">
        <v>1359</v>
      </c>
      <c r="FH5198" s="55" t="s">
        <v>1988</v>
      </c>
      <c r="FI5198" s="55">
        <v>1</v>
      </c>
      <c r="FJ5198" s="55">
        <v>0</v>
      </c>
      <c r="FK5198" s="55" t="s">
        <v>1249</v>
      </c>
      <c r="FL5198" s="55">
        <v>0.3</v>
      </c>
    </row>
    <row r="5199" ht="14.25" customHeight="1" outlineLevel="1" spans="152:168">
      <c r="EV5199" s="13">
        <v>5192</v>
      </c>
      <c r="EW5199" s="13" t="s">
        <v>1250</v>
      </c>
      <c r="EX5199" s="13" t="s">
        <v>1708</v>
      </c>
      <c r="EY5199" s="13">
        <v>14</v>
      </c>
      <c r="EZ5199" s="13">
        <v>1995</v>
      </c>
      <c r="FA5199" s="13">
        <v>2999</v>
      </c>
      <c r="FB5199" s="13" t="s">
        <v>1361</v>
      </c>
      <c r="FC5199" s="13" t="s">
        <v>1249</v>
      </c>
      <c r="FD5199" s="13">
        <v>3.5</v>
      </c>
      <c r="FF5199" s="55">
        <v>5192</v>
      </c>
      <c r="FG5199" s="55" t="s">
        <v>1359</v>
      </c>
      <c r="FH5199" s="55" t="s">
        <v>1988</v>
      </c>
      <c r="FI5199" s="55">
        <v>1</v>
      </c>
      <c r="FJ5199" s="55">
        <v>1000</v>
      </c>
      <c r="FK5199" s="55" t="s">
        <v>1249</v>
      </c>
      <c r="FL5199" s="55">
        <v>0.3</v>
      </c>
    </row>
    <row r="5200" ht="14.25" customHeight="1" outlineLevel="1" spans="152:168">
      <c r="EV5200" s="13">
        <v>5193</v>
      </c>
      <c r="EW5200" s="13" t="s">
        <v>1250</v>
      </c>
      <c r="EX5200" s="13" t="s">
        <v>1708</v>
      </c>
      <c r="EY5200" s="13">
        <v>15</v>
      </c>
      <c r="EZ5200" s="13">
        <v>0</v>
      </c>
      <c r="FA5200" s="13">
        <v>1994</v>
      </c>
      <c r="FB5200" s="13" t="s">
        <v>1361</v>
      </c>
      <c r="FC5200" s="13" t="s">
        <v>1249</v>
      </c>
      <c r="FD5200" s="13">
        <v>3.5</v>
      </c>
      <c r="FF5200" s="55">
        <v>5193</v>
      </c>
      <c r="FG5200" s="55" t="s">
        <v>1359</v>
      </c>
      <c r="FH5200" s="55" t="s">
        <v>1988</v>
      </c>
      <c r="FI5200" s="55">
        <v>1</v>
      </c>
      <c r="FJ5200" s="55">
        <v>2500</v>
      </c>
      <c r="FK5200" s="55" t="s">
        <v>1249</v>
      </c>
      <c r="FL5200" s="55">
        <v>0.3</v>
      </c>
    </row>
    <row r="5201" ht="14.25" customHeight="1" outlineLevel="1" spans="152:168">
      <c r="EV5201" s="13">
        <v>5194</v>
      </c>
      <c r="EW5201" s="13" t="s">
        <v>1250</v>
      </c>
      <c r="EX5201" s="13" t="s">
        <v>1708</v>
      </c>
      <c r="EY5201" s="13">
        <v>15</v>
      </c>
      <c r="EZ5201" s="13">
        <v>1995</v>
      </c>
      <c r="FA5201" s="13">
        <v>2999</v>
      </c>
      <c r="FB5201" s="13" t="s">
        <v>1361</v>
      </c>
      <c r="FC5201" s="13" t="s">
        <v>1249</v>
      </c>
      <c r="FD5201" s="13">
        <v>3.5</v>
      </c>
      <c r="FF5201" s="55">
        <v>5194</v>
      </c>
      <c r="FG5201" s="55" t="s">
        <v>1359</v>
      </c>
      <c r="FH5201" s="55" t="s">
        <v>1988</v>
      </c>
      <c r="FI5201" s="55">
        <v>1</v>
      </c>
      <c r="FJ5201" s="55">
        <v>5000</v>
      </c>
      <c r="FK5201" s="55" t="s">
        <v>1249</v>
      </c>
      <c r="FL5201" s="55">
        <v>0.3</v>
      </c>
    </row>
    <row r="5202" ht="14.25" customHeight="1" outlineLevel="1" spans="152:168">
      <c r="EV5202" s="13">
        <v>5195</v>
      </c>
      <c r="EW5202" s="13" t="s">
        <v>1250</v>
      </c>
      <c r="EX5202" s="13" t="s">
        <v>1708</v>
      </c>
      <c r="EY5202" s="13">
        <v>16</v>
      </c>
      <c r="EZ5202" s="13">
        <v>0</v>
      </c>
      <c r="FA5202" s="13">
        <v>1994</v>
      </c>
      <c r="FB5202" s="13" t="s">
        <v>1361</v>
      </c>
      <c r="FC5202" s="13" t="s">
        <v>1249</v>
      </c>
      <c r="FD5202" s="13">
        <v>3.5</v>
      </c>
      <c r="FF5202" s="55">
        <v>5195</v>
      </c>
      <c r="FG5202" s="55" t="s">
        <v>1359</v>
      </c>
      <c r="FH5202" s="55" t="s">
        <v>1988</v>
      </c>
      <c r="FI5202" s="55">
        <v>1</v>
      </c>
      <c r="FJ5202" s="55">
        <v>10000</v>
      </c>
      <c r="FK5202" s="55" t="s">
        <v>1249</v>
      </c>
      <c r="FL5202" s="55">
        <v>0.3</v>
      </c>
    </row>
    <row r="5203" ht="14.25" customHeight="1" outlineLevel="1" spans="152:168">
      <c r="EV5203" s="13">
        <v>5196</v>
      </c>
      <c r="EW5203" s="13" t="s">
        <v>1250</v>
      </c>
      <c r="EX5203" s="13" t="s">
        <v>1708</v>
      </c>
      <c r="EY5203" s="13">
        <v>16</v>
      </c>
      <c r="EZ5203" s="13">
        <v>1995</v>
      </c>
      <c r="FA5203" s="13">
        <v>2999</v>
      </c>
      <c r="FB5203" s="13" t="s">
        <v>1361</v>
      </c>
      <c r="FC5203" s="13" t="s">
        <v>1249</v>
      </c>
      <c r="FD5203" s="13">
        <v>3.5</v>
      </c>
      <c r="FF5203" s="55">
        <v>5196</v>
      </c>
      <c r="FG5203" s="55" t="s">
        <v>1359</v>
      </c>
      <c r="FH5203" s="55" t="s">
        <v>1988</v>
      </c>
      <c r="FI5203" s="55">
        <v>1</v>
      </c>
      <c r="FJ5203" s="55">
        <v>25000</v>
      </c>
      <c r="FK5203" s="55" t="s">
        <v>1249</v>
      </c>
      <c r="FL5203" s="55">
        <v>0.3</v>
      </c>
    </row>
    <row r="5204" ht="14.25" customHeight="1" outlineLevel="1" spans="152:168">
      <c r="EV5204" s="13">
        <v>5197</v>
      </c>
      <c r="EW5204" s="13" t="s">
        <v>1250</v>
      </c>
      <c r="EX5204" s="13" t="s">
        <v>1708</v>
      </c>
      <c r="EY5204" s="13">
        <v>17</v>
      </c>
      <c r="EZ5204" s="13">
        <v>0</v>
      </c>
      <c r="FA5204" s="13">
        <v>1994</v>
      </c>
      <c r="FB5204" s="13" t="s">
        <v>1361</v>
      </c>
      <c r="FC5204" s="13" t="s">
        <v>1249</v>
      </c>
      <c r="FD5204" s="13">
        <v>3.5</v>
      </c>
      <c r="FF5204" s="55">
        <v>5197</v>
      </c>
      <c r="FG5204" s="55" t="s">
        <v>1359</v>
      </c>
      <c r="FH5204" s="55" t="s">
        <v>1988</v>
      </c>
      <c r="FI5204" s="55">
        <v>1</v>
      </c>
      <c r="FJ5204" s="55">
        <v>50000</v>
      </c>
      <c r="FK5204" s="55" t="s">
        <v>1249</v>
      </c>
      <c r="FL5204" s="55">
        <v>0.3</v>
      </c>
    </row>
    <row r="5205" ht="14.25" customHeight="1" outlineLevel="1" spans="152:168">
      <c r="EV5205" s="13">
        <v>5198</v>
      </c>
      <c r="EW5205" s="13" t="s">
        <v>1250</v>
      </c>
      <c r="EX5205" s="13" t="s">
        <v>1708</v>
      </c>
      <c r="EY5205" s="13">
        <v>17</v>
      </c>
      <c r="EZ5205" s="13">
        <v>1995</v>
      </c>
      <c r="FA5205" s="13">
        <v>2999</v>
      </c>
      <c r="FB5205" s="13" t="s">
        <v>1361</v>
      </c>
      <c r="FC5205" s="13" t="s">
        <v>1249</v>
      </c>
      <c r="FD5205" s="13">
        <v>3.5</v>
      </c>
      <c r="FF5205" s="55">
        <v>5198</v>
      </c>
      <c r="FG5205" s="55" t="s">
        <v>1359</v>
      </c>
      <c r="FH5205" s="55" t="s">
        <v>1988</v>
      </c>
      <c r="FI5205" s="55">
        <v>1</v>
      </c>
      <c r="FJ5205" s="55">
        <v>80000</v>
      </c>
      <c r="FK5205" s="55" t="s">
        <v>1249</v>
      </c>
      <c r="FL5205" s="55">
        <v>0.3</v>
      </c>
    </row>
    <row r="5206" ht="14.25" customHeight="1" outlineLevel="1" spans="152:168">
      <c r="EV5206" s="13">
        <v>5199</v>
      </c>
      <c r="EW5206" s="13" t="s">
        <v>1250</v>
      </c>
      <c r="EX5206" s="13" t="s">
        <v>1708</v>
      </c>
      <c r="EY5206" s="13">
        <v>18</v>
      </c>
      <c r="EZ5206" s="13">
        <v>0</v>
      </c>
      <c r="FA5206" s="13">
        <v>1994</v>
      </c>
      <c r="FB5206" s="13" t="s">
        <v>1361</v>
      </c>
      <c r="FC5206" s="13" t="s">
        <v>1249</v>
      </c>
      <c r="FD5206" s="13">
        <v>3.5</v>
      </c>
      <c r="FF5206" s="55">
        <v>5199</v>
      </c>
      <c r="FG5206" s="55" t="s">
        <v>1359</v>
      </c>
      <c r="FH5206" s="55" t="s">
        <v>1988</v>
      </c>
      <c r="FI5206" s="55">
        <v>1</v>
      </c>
      <c r="FJ5206" s="55">
        <v>130000</v>
      </c>
      <c r="FK5206" s="55" t="s">
        <v>1249</v>
      </c>
      <c r="FL5206" s="55">
        <v>0.3</v>
      </c>
    </row>
    <row r="5207" ht="14.25" customHeight="1" outlineLevel="1" spans="152:168">
      <c r="EV5207" s="13">
        <v>5200</v>
      </c>
      <c r="EW5207" s="13" t="s">
        <v>1250</v>
      </c>
      <c r="EX5207" s="13" t="s">
        <v>1708</v>
      </c>
      <c r="EY5207" s="13">
        <v>18</v>
      </c>
      <c r="EZ5207" s="13">
        <v>1995</v>
      </c>
      <c r="FA5207" s="13">
        <v>2999</v>
      </c>
      <c r="FB5207" s="13" t="s">
        <v>1361</v>
      </c>
      <c r="FC5207" s="13" t="s">
        <v>1249</v>
      </c>
      <c r="FD5207" s="13">
        <v>3.5</v>
      </c>
      <c r="FF5207" s="55">
        <v>5200</v>
      </c>
      <c r="FG5207" s="55" t="s">
        <v>1359</v>
      </c>
      <c r="FH5207" s="55" t="s">
        <v>1988</v>
      </c>
      <c r="FI5207" s="55">
        <v>1</v>
      </c>
      <c r="FJ5207" s="55">
        <v>260000</v>
      </c>
      <c r="FK5207" s="55" t="s">
        <v>1249</v>
      </c>
      <c r="FL5207" s="55">
        <v>0.3</v>
      </c>
    </row>
    <row r="5208" ht="14.25" customHeight="1" outlineLevel="1" spans="152:168">
      <c r="EV5208" s="13">
        <v>5201</v>
      </c>
      <c r="EW5208" s="13" t="s">
        <v>1250</v>
      </c>
      <c r="EX5208" s="13" t="s">
        <v>1708</v>
      </c>
      <c r="EY5208" s="13">
        <v>19</v>
      </c>
      <c r="EZ5208" s="13">
        <v>0</v>
      </c>
      <c r="FA5208" s="13">
        <v>1994</v>
      </c>
      <c r="FB5208" s="13" t="s">
        <v>1361</v>
      </c>
      <c r="FC5208" s="13" t="s">
        <v>1249</v>
      </c>
      <c r="FD5208" s="13">
        <v>3.5</v>
      </c>
      <c r="FF5208" s="55">
        <v>5201</v>
      </c>
      <c r="FG5208" s="55" t="s">
        <v>1359</v>
      </c>
      <c r="FH5208" s="55" t="s">
        <v>1988</v>
      </c>
      <c r="FI5208" s="55">
        <v>1</v>
      </c>
      <c r="FJ5208" s="55">
        <v>400000</v>
      </c>
      <c r="FK5208" s="55" t="s">
        <v>1249</v>
      </c>
      <c r="FL5208" s="55">
        <v>0.3</v>
      </c>
    </row>
    <row r="5209" ht="14.25" customHeight="1" outlineLevel="1" spans="152:168">
      <c r="EV5209" s="13">
        <v>5202</v>
      </c>
      <c r="EW5209" s="13" t="s">
        <v>1250</v>
      </c>
      <c r="EX5209" s="13" t="s">
        <v>1708</v>
      </c>
      <c r="EY5209" s="13">
        <v>19</v>
      </c>
      <c r="EZ5209" s="13">
        <v>1995</v>
      </c>
      <c r="FA5209" s="13">
        <v>2999</v>
      </c>
      <c r="FB5209" s="13" t="s">
        <v>1361</v>
      </c>
      <c r="FC5209" s="13" t="s">
        <v>1249</v>
      </c>
      <c r="FD5209" s="13">
        <v>3.5</v>
      </c>
      <c r="FF5209" s="55">
        <v>5202</v>
      </c>
      <c r="FG5209" s="55" t="s">
        <v>1359</v>
      </c>
      <c r="FH5209" s="55" t="s">
        <v>1988</v>
      </c>
      <c r="FI5209" s="55">
        <v>1</v>
      </c>
      <c r="FJ5209" s="55">
        <v>530000</v>
      </c>
      <c r="FK5209" s="55" t="s">
        <v>1249</v>
      </c>
      <c r="FL5209" s="55">
        <v>0.3</v>
      </c>
    </row>
    <row r="5210" ht="14.25" customHeight="1" outlineLevel="1" spans="152:168">
      <c r="EV5210" s="13">
        <v>5203</v>
      </c>
      <c r="EW5210" s="13" t="s">
        <v>1250</v>
      </c>
      <c r="EX5210" s="13" t="s">
        <v>1708</v>
      </c>
      <c r="EY5210" s="13">
        <v>20</v>
      </c>
      <c r="EZ5210" s="13">
        <v>0</v>
      </c>
      <c r="FA5210" s="13">
        <v>1994</v>
      </c>
      <c r="FB5210" s="13" t="s">
        <v>1361</v>
      </c>
      <c r="FC5210" s="13" t="s">
        <v>1249</v>
      </c>
      <c r="FD5210" s="13">
        <v>3.5</v>
      </c>
      <c r="FF5210" s="55">
        <v>5203</v>
      </c>
      <c r="FG5210" s="55" t="s">
        <v>1359</v>
      </c>
      <c r="FH5210" s="55" t="s">
        <v>1988</v>
      </c>
      <c r="FI5210" s="55">
        <v>1</v>
      </c>
      <c r="FJ5210" s="55">
        <v>540000</v>
      </c>
      <c r="FK5210" s="55" t="s">
        <v>1249</v>
      </c>
      <c r="FL5210" s="55">
        <v>0.3</v>
      </c>
    </row>
    <row r="5211" ht="14.25" customHeight="1" outlineLevel="1" spans="152:168">
      <c r="EV5211" s="13">
        <v>5204</v>
      </c>
      <c r="EW5211" s="13" t="s">
        <v>1250</v>
      </c>
      <c r="EX5211" s="13" t="s">
        <v>1708</v>
      </c>
      <c r="EY5211" s="13">
        <v>20</v>
      </c>
      <c r="EZ5211" s="13">
        <v>1995</v>
      </c>
      <c r="FA5211" s="13">
        <v>2999</v>
      </c>
      <c r="FB5211" s="13" t="s">
        <v>1361</v>
      </c>
      <c r="FC5211" s="13" t="s">
        <v>1249</v>
      </c>
      <c r="FD5211" s="13">
        <v>3.5</v>
      </c>
      <c r="FF5211" s="55">
        <v>5204</v>
      </c>
      <c r="FG5211" s="55" t="s">
        <v>1359</v>
      </c>
      <c r="FH5211" s="55" t="s">
        <v>1607</v>
      </c>
      <c r="FI5211" s="55">
        <v>1</v>
      </c>
      <c r="FJ5211" s="55">
        <v>0</v>
      </c>
      <c r="FK5211" s="55" t="s">
        <v>1249</v>
      </c>
      <c r="FL5211" s="55">
        <v>0.35</v>
      </c>
    </row>
    <row r="5212" ht="14.25" customHeight="1" outlineLevel="1" spans="152:168">
      <c r="EV5212" s="13">
        <v>5205</v>
      </c>
      <c r="EW5212" s="13" t="s">
        <v>1250</v>
      </c>
      <c r="EX5212" s="13" t="s">
        <v>1708</v>
      </c>
      <c r="EY5212" s="13">
        <v>21</v>
      </c>
      <c r="EZ5212" s="13">
        <v>0</v>
      </c>
      <c r="FA5212" s="13">
        <v>1994</v>
      </c>
      <c r="FB5212" s="13" t="s">
        <v>1361</v>
      </c>
      <c r="FC5212" s="13" t="s">
        <v>1249</v>
      </c>
      <c r="FD5212" s="13">
        <v>3.5</v>
      </c>
      <c r="FF5212" s="55">
        <v>5205</v>
      </c>
      <c r="FG5212" s="55" t="s">
        <v>1359</v>
      </c>
      <c r="FH5212" s="55" t="s">
        <v>1607</v>
      </c>
      <c r="FI5212" s="55">
        <v>1</v>
      </c>
      <c r="FJ5212" s="55">
        <v>1000</v>
      </c>
      <c r="FK5212" s="55" t="s">
        <v>1249</v>
      </c>
      <c r="FL5212" s="55">
        <v>0.33</v>
      </c>
    </row>
    <row r="5213" ht="14.25" customHeight="1" outlineLevel="1" spans="152:168">
      <c r="EV5213" s="13">
        <v>5206</v>
      </c>
      <c r="EW5213" s="13" t="s">
        <v>1250</v>
      </c>
      <c r="EX5213" s="13" t="s">
        <v>1708</v>
      </c>
      <c r="EY5213" s="13">
        <v>21</v>
      </c>
      <c r="EZ5213" s="13">
        <v>1995</v>
      </c>
      <c r="FA5213" s="13">
        <v>2999</v>
      </c>
      <c r="FB5213" s="13" t="s">
        <v>1361</v>
      </c>
      <c r="FC5213" s="13" t="s">
        <v>1249</v>
      </c>
      <c r="FD5213" s="13">
        <v>3.5</v>
      </c>
      <c r="FF5213" s="55">
        <v>5206</v>
      </c>
      <c r="FG5213" s="55" t="s">
        <v>1359</v>
      </c>
      <c r="FH5213" s="55" t="s">
        <v>1607</v>
      </c>
      <c r="FI5213" s="55">
        <v>1</v>
      </c>
      <c r="FJ5213" s="55">
        <v>2500</v>
      </c>
      <c r="FK5213" s="55" t="s">
        <v>1249</v>
      </c>
      <c r="FL5213" s="55">
        <v>0.31</v>
      </c>
    </row>
    <row r="5214" ht="14.25" customHeight="1" outlineLevel="1" spans="152:168">
      <c r="EV5214" s="13">
        <v>5207</v>
      </c>
      <c r="EW5214" s="13" t="s">
        <v>1250</v>
      </c>
      <c r="EX5214" s="13" t="s">
        <v>1708</v>
      </c>
      <c r="EY5214" s="13">
        <v>22</v>
      </c>
      <c r="EZ5214" s="13">
        <v>0</v>
      </c>
      <c r="FA5214" s="13">
        <v>1994</v>
      </c>
      <c r="FB5214" s="13" t="s">
        <v>1361</v>
      </c>
      <c r="FC5214" s="13" t="s">
        <v>1249</v>
      </c>
      <c r="FD5214" s="13">
        <v>3.5</v>
      </c>
      <c r="FF5214" s="55">
        <v>5207</v>
      </c>
      <c r="FG5214" s="55" t="s">
        <v>1359</v>
      </c>
      <c r="FH5214" s="55" t="s">
        <v>1607</v>
      </c>
      <c r="FI5214" s="55">
        <v>1</v>
      </c>
      <c r="FJ5214" s="55">
        <v>5000</v>
      </c>
      <c r="FK5214" s="55" t="s">
        <v>1249</v>
      </c>
      <c r="FL5214" s="55">
        <v>0.3</v>
      </c>
    </row>
    <row r="5215" ht="14.25" customHeight="1" outlineLevel="1" spans="152:168">
      <c r="EV5215" s="13">
        <v>5208</v>
      </c>
      <c r="EW5215" s="13" t="s">
        <v>1250</v>
      </c>
      <c r="EX5215" s="13" t="s">
        <v>1708</v>
      </c>
      <c r="EY5215" s="13">
        <v>22</v>
      </c>
      <c r="EZ5215" s="13">
        <v>1995</v>
      </c>
      <c r="FA5215" s="13">
        <v>2999</v>
      </c>
      <c r="FB5215" s="13" t="s">
        <v>1361</v>
      </c>
      <c r="FC5215" s="13" t="s">
        <v>1249</v>
      </c>
      <c r="FD5215" s="13">
        <v>3.5</v>
      </c>
      <c r="FF5215" s="55">
        <v>5208</v>
      </c>
      <c r="FG5215" s="55" t="s">
        <v>1359</v>
      </c>
      <c r="FH5215" s="55" t="s">
        <v>1607</v>
      </c>
      <c r="FI5215" s="55">
        <v>1</v>
      </c>
      <c r="FJ5215" s="55">
        <v>10000</v>
      </c>
      <c r="FK5215" s="55" t="s">
        <v>1249</v>
      </c>
      <c r="FL5215" s="55">
        <v>0.3</v>
      </c>
    </row>
    <row r="5216" ht="14.25" customHeight="1" outlineLevel="1" spans="152:168">
      <c r="EV5216" s="13">
        <v>5209</v>
      </c>
      <c r="EW5216" s="13" t="s">
        <v>1250</v>
      </c>
      <c r="EX5216" s="13" t="s">
        <v>1708</v>
      </c>
      <c r="EY5216" s="13">
        <v>23</v>
      </c>
      <c r="EZ5216" s="13">
        <v>0</v>
      </c>
      <c r="FA5216" s="13">
        <v>1994</v>
      </c>
      <c r="FB5216" s="13" t="s">
        <v>1361</v>
      </c>
      <c r="FC5216" s="13" t="s">
        <v>1249</v>
      </c>
      <c r="FD5216" s="13">
        <v>3.5</v>
      </c>
      <c r="FF5216" s="55">
        <v>5209</v>
      </c>
      <c r="FG5216" s="55" t="s">
        <v>1359</v>
      </c>
      <c r="FH5216" s="55" t="s">
        <v>1607</v>
      </c>
      <c r="FI5216" s="55">
        <v>1</v>
      </c>
      <c r="FJ5216" s="55">
        <v>25000</v>
      </c>
      <c r="FK5216" s="55" t="s">
        <v>1249</v>
      </c>
      <c r="FL5216" s="55">
        <v>0.3</v>
      </c>
    </row>
    <row r="5217" ht="14.25" customHeight="1" outlineLevel="1" spans="152:168">
      <c r="EV5217" s="13">
        <v>5210</v>
      </c>
      <c r="EW5217" s="13" t="s">
        <v>1250</v>
      </c>
      <c r="EX5217" s="13" t="s">
        <v>1708</v>
      </c>
      <c r="EY5217" s="13">
        <v>23</v>
      </c>
      <c r="EZ5217" s="13">
        <v>1995</v>
      </c>
      <c r="FA5217" s="13">
        <v>2999</v>
      </c>
      <c r="FB5217" s="13" t="s">
        <v>1361</v>
      </c>
      <c r="FC5217" s="13" t="s">
        <v>1249</v>
      </c>
      <c r="FD5217" s="13">
        <v>3.5</v>
      </c>
      <c r="FF5217" s="55">
        <v>5210</v>
      </c>
      <c r="FG5217" s="55" t="s">
        <v>1359</v>
      </c>
      <c r="FH5217" s="55" t="s">
        <v>1607</v>
      </c>
      <c r="FI5217" s="55">
        <v>1</v>
      </c>
      <c r="FJ5217" s="55">
        <v>50000</v>
      </c>
      <c r="FK5217" s="55" t="s">
        <v>1249</v>
      </c>
      <c r="FL5217" s="55">
        <v>0.3</v>
      </c>
    </row>
    <row r="5218" ht="14.25" customHeight="1" outlineLevel="1" spans="152:168">
      <c r="EV5218" s="13">
        <v>5211</v>
      </c>
      <c r="EW5218" s="13" t="s">
        <v>1250</v>
      </c>
      <c r="EX5218" s="13" t="s">
        <v>1708</v>
      </c>
      <c r="EY5218" s="13">
        <v>24</v>
      </c>
      <c r="EZ5218" s="13">
        <v>0</v>
      </c>
      <c r="FA5218" s="13">
        <v>1994</v>
      </c>
      <c r="FB5218" s="13" t="s">
        <v>1361</v>
      </c>
      <c r="FC5218" s="13" t="s">
        <v>1249</v>
      </c>
      <c r="FD5218" s="13">
        <v>3.5</v>
      </c>
      <c r="FF5218" s="55">
        <v>5211</v>
      </c>
      <c r="FG5218" s="55" t="s">
        <v>1359</v>
      </c>
      <c r="FH5218" s="55" t="s">
        <v>1607</v>
      </c>
      <c r="FI5218" s="55">
        <v>1</v>
      </c>
      <c r="FJ5218" s="55">
        <v>80000</v>
      </c>
      <c r="FK5218" s="55" t="s">
        <v>1249</v>
      </c>
      <c r="FL5218" s="55">
        <v>0.3</v>
      </c>
    </row>
    <row r="5219" ht="14.25" customHeight="1" outlineLevel="1" spans="152:168">
      <c r="EV5219" s="13">
        <v>5212</v>
      </c>
      <c r="EW5219" s="13" t="s">
        <v>1250</v>
      </c>
      <c r="EX5219" s="13" t="s">
        <v>1708</v>
      </c>
      <c r="EY5219" s="13">
        <v>24</v>
      </c>
      <c r="EZ5219" s="13">
        <v>1995</v>
      </c>
      <c r="FA5219" s="13">
        <v>2999</v>
      </c>
      <c r="FB5219" s="13" t="s">
        <v>1361</v>
      </c>
      <c r="FC5219" s="13" t="s">
        <v>1249</v>
      </c>
      <c r="FD5219" s="13">
        <v>3.5</v>
      </c>
      <c r="FF5219" s="55">
        <v>5212</v>
      </c>
      <c r="FG5219" s="55" t="s">
        <v>1359</v>
      </c>
      <c r="FH5219" s="55" t="s">
        <v>1607</v>
      </c>
      <c r="FI5219" s="55">
        <v>1</v>
      </c>
      <c r="FJ5219" s="55">
        <v>130000</v>
      </c>
      <c r="FK5219" s="55" t="s">
        <v>1249</v>
      </c>
      <c r="FL5219" s="55">
        <v>0.3</v>
      </c>
    </row>
    <row r="5220" ht="14.25" customHeight="1" outlineLevel="1" spans="152:168">
      <c r="EV5220" s="13">
        <v>5213</v>
      </c>
      <c r="EW5220" s="13" t="s">
        <v>1250</v>
      </c>
      <c r="EX5220" s="13" t="s">
        <v>1708</v>
      </c>
      <c r="EY5220" s="13">
        <v>25</v>
      </c>
      <c r="EZ5220" s="13">
        <v>0</v>
      </c>
      <c r="FA5220" s="13">
        <v>1994</v>
      </c>
      <c r="FB5220" s="13" t="s">
        <v>1361</v>
      </c>
      <c r="FC5220" s="13" t="s">
        <v>1249</v>
      </c>
      <c r="FD5220" s="13">
        <v>3.5</v>
      </c>
      <c r="FF5220" s="55">
        <v>5213</v>
      </c>
      <c r="FG5220" s="55" t="s">
        <v>1359</v>
      </c>
      <c r="FH5220" s="55" t="s">
        <v>1607</v>
      </c>
      <c r="FI5220" s="55">
        <v>1</v>
      </c>
      <c r="FJ5220" s="55">
        <v>260000</v>
      </c>
      <c r="FK5220" s="55" t="s">
        <v>1249</v>
      </c>
      <c r="FL5220" s="55">
        <v>0.3</v>
      </c>
    </row>
    <row r="5221" ht="14.25" customHeight="1" outlineLevel="1" spans="152:168">
      <c r="EV5221" s="13">
        <v>5214</v>
      </c>
      <c r="EW5221" s="13" t="s">
        <v>1250</v>
      </c>
      <c r="EX5221" s="13" t="s">
        <v>1708</v>
      </c>
      <c r="EY5221" s="13">
        <v>25</v>
      </c>
      <c r="EZ5221" s="13">
        <v>1995</v>
      </c>
      <c r="FA5221" s="13">
        <v>2999</v>
      </c>
      <c r="FB5221" s="13" t="s">
        <v>1361</v>
      </c>
      <c r="FC5221" s="13" t="s">
        <v>1249</v>
      </c>
      <c r="FD5221" s="13">
        <v>3.5</v>
      </c>
      <c r="FF5221" s="55">
        <v>5214</v>
      </c>
      <c r="FG5221" s="55" t="s">
        <v>1359</v>
      </c>
      <c r="FH5221" s="55" t="s">
        <v>1607</v>
      </c>
      <c r="FI5221" s="55">
        <v>1</v>
      </c>
      <c r="FJ5221" s="55">
        <v>400000</v>
      </c>
      <c r="FK5221" s="55" t="s">
        <v>1249</v>
      </c>
      <c r="FL5221" s="55">
        <v>0.3</v>
      </c>
    </row>
    <row r="5222" ht="14.25" customHeight="1" outlineLevel="1" spans="152:168">
      <c r="EV5222" s="13">
        <v>5215</v>
      </c>
      <c r="EW5222" s="13" t="s">
        <v>1250</v>
      </c>
      <c r="EX5222" s="13" t="s">
        <v>1708</v>
      </c>
      <c r="EY5222" s="13">
        <v>26</v>
      </c>
      <c r="EZ5222" s="13">
        <v>0</v>
      </c>
      <c r="FA5222" s="13">
        <v>1994</v>
      </c>
      <c r="FB5222" s="13" t="s">
        <v>1361</v>
      </c>
      <c r="FC5222" s="13" t="s">
        <v>1249</v>
      </c>
      <c r="FD5222" s="13">
        <v>3.5</v>
      </c>
      <c r="FF5222" s="55">
        <v>5215</v>
      </c>
      <c r="FG5222" s="55" t="s">
        <v>1359</v>
      </c>
      <c r="FH5222" s="55" t="s">
        <v>1607</v>
      </c>
      <c r="FI5222" s="55">
        <v>1</v>
      </c>
      <c r="FJ5222" s="55">
        <v>530000</v>
      </c>
      <c r="FK5222" s="55" t="s">
        <v>1249</v>
      </c>
      <c r="FL5222" s="55">
        <v>0.3</v>
      </c>
    </row>
    <row r="5223" ht="14.25" customHeight="1" outlineLevel="1" spans="152:168">
      <c r="EV5223" s="13">
        <v>5216</v>
      </c>
      <c r="EW5223" s="13" t="s">
        <v>1250</v>
      </c>
      <c r="EX5223" s="13" t="s">
        <v>1708</v>
      </c>
      <c r="EY5223" s="13">
        <v>26</v>
      </c>
      <c r="EZ5223" s="13">
        <v>1995</v>
      </c>
      <c r="FA5223" s="13">
        <v>2999</v>
      </c>
      <c r="FB5223" s="13" t="s">
        <v>1361</v>
      </c>
      <c r="FC5223" s="13" t="s">
        <v>1249</v>
      </c>
      <c r="FD5223" s="13">
        <v>3.5</v>
      </c>
      <c r="FF5223" s="55">
        <v>5216</v>
      </c>
      <c r="FG5223" s="55" t="s">
        <v>1359</v>
      </c>
      <c r="FH5223" s="55" t="s">
        <v>1607</v>
      </c>
      <c r="FI5223" s="55">
        <v>1</v>
      </c>
      <c r="FJ5223" s="55">
        <v>540000</v>
      </c>
      <c r="FK5223" s="55" t="s">
        <v>1249</v>
      </c>
      <c r="FL5223" s="55">
        <v>0.3</v>
      </c>
    </row>
    <row r="5224" ht="14.25" customHeight="1" outlineLevel="1" spans="152:168">
      <c r="EV5224" s="13">
        <v>5217</v>
      </c>
      <c r="EW5224" s="13" t="s">
        <v>1250</v>
      </c>
      <c r="EX5224" s="13" t="s">
        <v>1708</v>
      </c>
      <c r="EY5224" s="13">
        <v>27</v>
      </c>
      <c r="EZ5224" s="13">
        <v>0</v>
      </c>
      <c r="FA5224" s="13">
        <v>1994</v>
      </c>
      <c r="FB5224" s="13" t="s">
        <v>1361</v>
      </c>
      <c r="FC5224" s="13" t="s">
        <v>1249</v>
      </c>
      <c r="FD5224" s="13">
        <v>3.5</v>
      </c>
      <c r="FF5224" s="55">
        <v>5217</v>
      </c>
      <c r="FG5224" s="55" t="s">
        <v>1359</v>
      </c>
      <c r="FH5224" s="55" t="s">
        <v>1607</v>
      </c>
      <c r="FI5224" s="55">
        <v>2</v>
      </c>
      <c r="FJ5224" s="55">
        <v>0</v>
      </c>
      <c r="FK5224" s="55" t="s">
        <v>1249</v>
      </c>
      <c r="FL5224" s="55">
        <v>0.3</v>
      </c>
    </row>
    <row r="5225" ht="14.25" customHeight="1" outlineLevel="1" spans="152:168">
      <c r="EV5225" s="13">
        <v>5218</v>
      </c>
      <c r="EW5225" s="13" t="s">
        <v>1250</v>
      </c>
      <c r="EX5225" s="13" t="s">
        <v>1708</v>
      </c>
      <c r="EY5225" s="13">
        <v>27</v>
      </c>
      <c r="EZ5225" s="13">
        <v>1995</v>
      </c>
      <c r="FA5225" s="13">
        <v>2999</v>
      </c>
      <c r="FB5225" s="13" t="s">
        <v>1361</v>
      </c>
      <c r="FC5225" s="13" t="s">
        <v>1249</v>
      </c>
      <c r="FD5225" s="13">
        <v>3.5</v>
      </c>
      <c r="FF5225" s="55">
        <v>5218</v>
      </c>
      <c r="FG5225" s="55" t="s">
        <v>1359</v>
      </c>
      <c r="FH5225" s="55" t="s">
        <v>1607</v>
      </c>
      <c r="FI5225" s="55">
        <v>2</v>
      </c>
      <c r="FJ5225" s="55">
        <v>1000</v>
      </c>
      <c r="FK5225" s="55" t="s">
        <v>1249</v>
      </c>
      <c r="FL5225" s="55">
        <v>0.3</v>
      </c>
    </row>
    <row r="5226" ht="14.25" customHeight="1" outlineLevel="1" spans="152:168">
      <c r="EV5226" s="13">
        <v>5219</v>
      </c>
      <c r="EW5226" s="13" t="s">
        <v>1250</v>
      </c>
      <c r="EX5226" s="13" t="s">
        <v>1995</v>
      </c>
      <c r="EY5226" s="13">
        <v>8</v>
      </c>
      <c r="EZ5226" s="13">
        <v>0</v>
      </c>
      <c r="FA5226" s="13">
        <v>1994</v>
      </c>
      <c r="FB5226" s="13" t="s">
        <v>1361</v>
      </c>
      <c r="FC5226" s="13" t="s">
        <v>1249</v>
      </c>
      <c r="FD5226" s="13">
        <v>3.25</v>
      </c>
      <c r="FF5226" s="55">
        <v>5219</v>
      </c>
      <c r="FG5226" s="55" t="s">
        <v>1359</v>
      </c>
      <c r="FH5226" s="55" t="s">
        <v>1607</v>
      </c>
      <c r="FI5226" s="55">
        <v>2</v>
      </c>
      <c r="FJ5226" s="55">
        <v>2500</v>
      </c>
      <c r="FK5226" s="55" t="s">
        <v>1249</v>
      </c>
      <c r="FL5226" s="55">
        <v>0.3</v>
      </c>
    </row>
    <row r="5227" ht="14.25" customHeight="1" outlineLevel="1" spans="152:168">
      <c r="EV5227" s="13">
        <v>5220</v>
      </c>
      <c r="EW5227" s="13" t="s">
        <v>1250</v>
      </c>
      <c r="EX5227" s="13" t="s">
        <v>1995</v>
      </c>
      <c r="EY5227" s="13">
        <v>8</v>
      </c>
      <c r="EZ5227" s="13">
        <v>1995</v>
      </c>
      <c r="FA5227" s="13">
        <v>2999</v>
      </c>
      <c r="FB5227" s="13" t="s">
        <v>1361</v>
      </c>
      <c r="FC5227" s="13" t="s">
        <v>1249</v>
      </c>
      <c r="FD5227" s="13">
        <v>3.25</v>
      </c>
      <c r="FF5227" s="55">
        <v>5220</v>
      </c>
      <c r="FG5227" s="55" t="s">
        <v>1359</v>
      </c>
      <c r="FH5227" s="55" t="s">
        <v>1607</v>
      </c>
      <c r="FI5227" s="55">
        <v>2</v>
      </c>
      <c r="FJ5227" s="55">
        <v>5000</v>
      </c>
      <c r="FK5227" s="55" t="s">
        <v>1249</v>
      </c>
      <c r="FL5227" s="55">
        <v>0.3</v>
      </c>
    </row>
    <row r="5228" ht="14.25" customHeight="1" outlineLevel="1" spans="152:168">
      <c r="EV5228" s="13">
        <v>5221</v>
      </c>
      <c r="EW5228" s="13" t="s">
        <v>1250</v>
      </c>
      <c r="EX5228" s="13" t="s">
        <v>1995</v>
      </c>
      <c r="EY5228" s="13">
        <v>8</v>
      </c>
      <c r="EZ5228" s="13">
        <v>0</v>
      </c>
      <c r="FA5228" s="13">
        <v>1994</v>
      </c>
      <c r="FB5228" s="13" t="s">
        <v>1361</v>
      </c>
      <c r="FC5228" s="13" t="s">
        <v>1249</v>
      </c>
      <c r="FD5228" s="13">
        <v>3.25</v>
      </c>
      <c r="FF5228" s="55">
        <v>5221</v>
      </c>
      <c r="FG5228" s="55" t="s">
        <v>1359</v>
      </c>
      <c r="FH5228" s="55" t="s">
        <v>1607</v>
      </c>
      <c r="FI5228" s="55">
        <v>2</v>
      </c>
      <c r="FJ5228" s="55">
        <v>10000</v>
      </c>
      <c r="FK5228" s="55" t="s">
        <v>1249</v>
      </c>
      <c r="FL5228" s="55">
        <v>0.3</v>
      </c>
    </row>
    <row r="5229" ht="14.25" customHeight="1" outlineLevel="1" spans="152:168">
      <c r="EV5229" s="13">
        <v>5222</v>
      </c>
      <c r="EW5229" s="13" t="s">
        <v>1250</v>
      </c>
      <c r="EX5229" s="13" t="s">
        <v>1995</v>
      </c>
      <c r="EY5229" s="13">
        <v>8</v>
      </c>
      <c r="EZ5229" s="13">
        <v>1995</v>
      </c>
      <c r="FA5229" s="13">
        <v>2999</v>
      </c>
      <c r="FB5229" s="13" t="s">
        <v>1361</v>
      </c>
      <c r="FC5229" s="13" t="s">
        <v>1249</v>
      </c>
      <c r="FD5229" s="13">
        <v>3.25</v>
      </c>
      <c r="FF5229" s="55">
        <v>5222</v>
      </c>
      <c r="FG5229" s="55" t="s">
        <v>1359</v>
      </c>
      <c r="FH5229" s="55" t="s">
        <v>1607</v>
      </c>
      <c r="FI5229" s="55">
        <v>2</v>
      </c>
      <c r="FJ5229" s="55">
        <v>25000</v>
      </c>
      <c r="FK5229" s="55" t="s">
        <v>1249</v>
      </c>
      <c r="FL5229" s="55">
        <v>0.3</v>
      </c>
    </row>
    <row r="5230" ht="14.25" customHeight="1" outlineLevel="1" spans="152:168">
      <c r="EV5230" s="13">
        <v>5223</v>
      </c>
      <c r="EW5230" s="13" t="s">
        <v>1250</v>
      </c>
      <c r="EX5230" s="13" t="s">
        <v>1995</v>
      </c>
      <c r="EY5230" s="13">
        <v>9</v>
      </c>
      <c r="EZ5230" s="13">
        <v>0</v>
      </c>
      <c r="FA5230" s="13">
        <v>1994</v>
      </c>
      <c r="FB5230" s="13" t="s">
        <v>1361</v>
      </c>
      <c r="FC5230" s="13" t="s">
        <v>1249</v>
      </c>
      <c r="FD5230" s="13">
        <v>3</v>
      </c>
      <c r="FF5230" s="55">
        <v>5223</v>
      </c>
      <c r="FG5230" s="55" t="s">
        <v>1359</v>
      </c>
      <c r="FH5230" s="55" t="s">
        <v>1607</v>
      </c>
      <c r="FI5230" s="55">
        <v>2</v>
      </c>
      <c r="FJ5230" s="55">
        <v>50000</v>
      </c>
      <c r="FK5230" s="55" t="s">
        <v>1249</v>
      </c>
      <c r="FL5230" s="55">
        <v>0.3</v>
      </c>
    </row>
    <row r="5231" ht="14.25" customHeight="1" outlineLevel="1" spans="152:168">
      <c r="EV5231" s="13">
        <v>5224</v>
      </c>
      <c r="EW5231" s="13" t="s">
        <v>1250</v>
      </c>
      <c r="EX5231" s="13" t="s">
        <v>1995</v>
      </c>
      <c r="EY5231" s="13">
        <v>9</v>
      </c>
      <c r="EZ5231" s="13">
        <v>1995</v>
      </c>
      <c r="FA5231" s="13">
        <v>2999</v>
      </c>
      <c r="FB5231" s="13" t="s">
        <v>1361</v>
      </c>
      <c r="FC5231" s="13" t="s">
        <v>1249</v>
      </c>
      <c r="FD5231" s="13">
        <v>3</v>
      </c>
      <c r="FF5231" s="55">
        <v>5224</v>
      </c>
      <c r="FG5231" s="55" t="s">
        <v>1359</v>
      </c>
      <c r="FH5231" s="55" t="s">
        <v>1607</v>
      </c>
      <c r="FI5231" s="55">
        <v>2</v>
      </c>
      <c r="FJ5231" s="55">
        <v>80000</v>
      </c>
      <c r="FK5231" s="55" t="s">
        <v>1249</v>
      </c>
      <c r="FL5231" s="55">
        <v>0.3</v>
      </c>
    </row>
    <row r="5232" ht="14.25" customHeight="1" outlineLevel="1" spans="152:168">
      <c r="EV5232" s="13">
        <v>5225</v>
      </c>
      <c r="EW5232" s="13" t="s">
        <v>1250</v>
      </c>
      <c r="EX5232" s="13" t="s">
        <v>1995</v>
      </c>
      <c r="EY5232" s="13">
        <v>10</v>
      </c>
      <c r="EZ5232" s="13">
        <v>0</v>
      </c>
      <c r="FA5232" s="13">
        <v>1994</v>
      </c>
      <c r="FB5232" s="13" t="s">
        <v>1361</v>
      </c>
      <c r="FC5232" s="13" t="s">
        <v>1249</v>
      </c>
      <c r="FD5232" s="13">
        <v>3</v>
      </c>
      <c r="FF5232" s="55">
        <v>5225</v>
      </c>
      <c r="FG5232" s="55" t="s">
        <v>1359</v>
      </c>
      <c r="FH5232" s="55" t="s">
        <v>1607</v>
      </c>
      <c r="FI5232" s="55">
        <v>2</v>
      </c>
      <c r="FJ5232" s="55">
        <v>130000</v>
      </c>
      <c r="FK5232" s="55" t="s">
        <v>1249</v>
      </c>
      <c r="FL5232" s="55">
        <v>0.3</v>
      </c>
    </row>
    <row r="5233" ht="14.25" customHeight="1" outlineLevel="1" spans="152:168">
      <c r="EV5233" s="13">
        <v>5226</v>
      </c>
      <c r="EW5233" s="13" t="s">
        <v>1250</v>
      </c>
      <c r="EX5233" s="13" t="s">
        <v>1995</v>
      </c>
      <c r="EY5233" s="13">
        <v>10</v>
      </c>
      <c r="EZ5233" s="13">
        <v>1995</v>
      </c>
      <c r="FA5233" s="13">
        <v>2999</v>
      </c>
      <c r="FB5233" s="13" t="s">
        <v>1361</v>
      </c>
      <c r="FC5233" s="13" t="s">
        <v>1249</v>
      </c>
      <c r="FD5233" s="13">
        <v>3</v>
      </c>
      <c r="FF5233" s="55">
        <v>5226</v>
      </c>
      <c r="FG5233" s="55" t="s">
        <v>1359</v>
      </c>
      <c r="FH5233" s="55" t="s">
        <v>1607</v>
      </c>
      <c r="FI5233" s="55">
        <v>2</v>
      </c>
      <c r="FJ5233" s="55">
        <v>260000</v>
      </c>
      <c r="FK5233" s="55" t="s">
        <v>1249</v>
      </c>
      <c r="FL5233" s="55">
        <v>0.3</v>
      </c>
    </row>
    <row r="5234" ht="14.25" customHeight="1" outlineLevel="1" spans="152:168">
      <c r="EV5234" s="13">
        <v>5227</v>
      </c>
      <c r="EW5234" s="13" t="s">
        <v>1250</v>
      </c>
      <c r="EX5234" s="13" t="s">
        <v>1995</v>
      </c>
      <c r="EY5234" s="13">
        <v>11</v>
      </c>
      <c r="EZ5234" s="13">
        <v>0</v>
      </c>
      <c r="FA5234" s="13">
        <v>1994</v>
      </c>
      <c r="FB5234" s="13" t="s">
        <v>1361</v>
      </c>
      <c r="FC5234" s="13" t="s">
        <v>1249</v>
      </c>
      <c r="FD5234" s="13">
        <v>3.25</v>
      </c>
      <c r="FF5234" s="55">
        <v>5227</v>
      </c>
      <c r="FG5234" s="55" t="s">
        <v>1359</v>
      </c>
      <c r="FH5234" s="55" t="s">
        <v>1607</v>
      </c>
      <c r="FI5234" s="55">
        <v>2</v>
      </c>
      <c r="FJ5234" s="55">
        <v>400000</v>
      </c>
      <c r="FK5234" s="55" t="s">
        <v>1249</v>
      </c>
      <c r="FL5234" s="55">
        <v>0.3</v>
      </c>
    </row>
    <row r="5235" ht="14.25" customHeight="1" outlineLevel="1" spans="152:168">
      <c r="EV5235" s="13">
        <v>5228</v>
      </c>
      <c r="EW5235" s="13" t="s">
        <v>1250</v>
      </c>
      <c r="EX5235" s="13" t="s">
        <v>1995</v>
      </c>
      <c r="EY5235" s="13">
        <v>11</v>
      </c>
      <c r="EZ5235" s="13">
        <v>1995</v>
      </c>
      <c r="FA5235" s="13">
        <v>2999</v>
      </c>
      <c r="FB5235" s="13" t="s">
        <v>1361</v>
      </c>
      <c r="FC5235" s="13" t="s">
        <v>1249</v>
      </c>
      <c r="FD5235" s="13">
        <v>3.25</v>
      </c>
      <c r="FF5235" s="55">
        <v>5228</v>
      </c>
      <c r="FG5235" s="55" t="s">
        <v>1359</v>
      </c>
      <c r="FH5235" s="55" t="s">
        <v>1607</v>
      </c>
      <c r="FI5235" s="55">
        <v>2</v>
      </c>
      <c r="FJ5235" s="55">
        <v>530000</v>
      </c>
      <c r="FK5235" s="55" t="s">
        <v>1249</v>
      </c>
      <c r="FL5235" s="55">
        <v>0.3</v>
      </c>
    </row>
    <row r="5236" ht="14.25" customHeight="1" outlineLevel="1" spans="152:168">
      <c r="EV5236" s="13">
        <v>5229</v>
      </c>
      <c r="EW5236" s="13" t="s">
        <v>1250</v>
      </c>
      <c r="EX5236" s="13" t="s">
        <v>1995</v>
      </c>
      <c r="EY5236" s="13">
        <v>12</v>
      </c>
      <c r="EZ5236" s="13">
        <v>0</v>
      </c>
      <c r="FA5236" s="13">
        <v>1994</v>
      </c>
      <c r="FB5236" s="13" t="s">
        <v>1361</v>
      </c>
      <c r="FC5236" s="13" t="s">
        <v>1249</v>
      </c>
      <c r="FD5236" s="13">
        <v>3</v>
      </c>
      <c r="FF5236" s="55">
        <v>5229</v>
      </c>
      <c r="FG5236" s="55" t="s">
        <v>1359</v>
      </c>
      <c r="FH5236" s="55" t="s">
        <v>1607</v>
      </c>
      <c r="FI5236" s="55">
        <v>2</v>
      </c>
      <c r="FJ5236" s="55">
        <v>540000</v>
      </c>
      <c r="FK5236" s="55" t="s">
        <v>1249</v>
      </c>
      <c r="FL5236" s="55">
        <v>0.3</v>
      </c>
    </row>
    <row r="5237" ht="14.25" customHeight="1" outlineLevel="1" spans="152:168">
      <c r="EV5237" s="13">
        <v>5230</v>
      </c>
      <c r="EW5237" s="13" t="s">
        <v>1250</v>
      </c>
      <c r="EX5237" s="13" t="s">
        <v>1995</v>
      </c>
      <c r="EY5237" s="13">
        <v>12</v>
      </c>
      <c r="EZ5237" s="13">
        <v>1995</v>
      </c>
      <c r="FA5237" s="13">
        <v>2999</v>
      </c>
      <c r="FB5237" s="13" t="s">
        <v>1361</v>
      </c>
      <c r="FC5237" s="13" t="s">
        <v>1249</v>
      </c>
      <c r="FD5237" s="13">
        <v>3</v>
      </c>
      <c r="FF5237" s="55">
        <v>5230</v>
      </c>
      <c r="FG5237" s="55" t="s">
        <v>1359</v>
      </c>
      <c r="FH5237" s="55" t="s">
        <v>1607</v>
      </c>
      <c r="FI5237" s="55">
        <v>3</v>
      </c>
      <c r="FJ5237" s="55">
        <v>0</v>
      </c>
      <c r="FK5237" s="55" t="s">
        <v>1249</v>
      </c>
      <c r="FL5237" s="55">
        <v>0.3</v>
      </c>
    </row>
    <row r="5238" ht="14.25" customHeight="1" outlineLevel="1" spans="152:168">
      <c r="EV5238" s="13">
        <v>5231</v>
      </c>
      <c r="EW5238" s="13" t="s">
        <v>1250</v>
      </c>
      <c r="EX5238" s="13" t="s">
        <v>1995</v>
      </c>
      <c r="EY5238" s="13">
        <v>13</v>
      </c>
      <c r="EZ5238" s="13">
        <v>0</v>
      </c>
      <c r="FA5238" s="13">
        <v>1994</v>
      </c>
      <c r="FB5238" s="13" t="s">
        <v>1361</v>
      </c>
      <c r="FC5238" s="13" t="s">
        <v>1249</v>
      </c>
      <c r="FD5238" s="13">
        <v>3.25</v>
      </c>
      <c r="FF5238" s="55">
        <v>5231</v>
      </c>
      <c r="FG5238" s="55" t="s">
        <v>1359</v>
      </c>
      <c r="FH5238" s="55" t="s">
        <v>1607</v>
      </c>
      <c r="FI5238" s="55">
        <v>3</v>
      </c>
      <c r="FJ5238" s="55">
        <v>1000</v>
      </c>
      <c r="FK5238" s="55" t="s">
        <v>1249</v>
      </c>
      <c r="FL5238" s="55">
        <v>0.3</v>
      </c>
    </row>
    <row r="5239" ht="14.25" customHeight="1" outlineLevel="1" spans="152:168">
      <c r="EV5239" s="13">
        <v>5232</v>
      </c>
      <c r="EW5239" s="13" t="s">
        <v>1250</v>
      </c>
      <c r="EX5239" s="13" t="s">
        <v>1995</v>
      </c>
      <c r="EY5239" s="13">
        <v>13</v>
      </c>
      <c r="EZ5239" s="13">
        <v>1995</v>
      </c>
      <c r="FA5239" s="13">
        <v>2999</v>
      </c>
      <c r="FB5239" s="13" t="s">
        <v>1361</v>
      </c>
      <c r="FC5239" s="13" t="s">
        <v>1249</v>
      </c>
      <c r="FD5239" s="13">
        <v>3.25</v>
      </c>
      <c r="FF5239" s="55">
        <v>5232</v>
      </c>
      <c r="FG5239" s="55" t="s">
        <v>1359</v>
      </c>
      <c r="FH5239" s="55" t="s">
        <v>1607</v>
      </c>
      <c r="FI5239" s="55">
        <v>3</v>
      </c>
      <c r="FJ5239" s="55">
        <v>2500</v>
      </c>
      <c r="FK5239" s="55" t="s">
        <v>1249</v>
      </c>
      <c r="FL5239" s="55">
        <v>0.3</v>
      </c>
    </row>
    <row r="5240" ht="14.25" customHeight="1" outlineLevel="1" spans="152:168">
      <c r="EV5240" s="13">
        <v>5233</v>
      </c>
      <c r="EW5240" s="13" t="s">
        <v>1250</v>
      </c>
      <c r="EX5240" s="13" t="s">
        <v>1995</v>
      </c>
      <c r="EY5240" s="13">
        <v>14</v>
      </c>
      <c r="EZ5240" s="13">
        <v>0</v>
      </c>
      <c r="FA5240" s="13">
        <v>1994</v>
      </c>
      <c r="FB5240" s="13" t="s">
        <v>1361</v>
      </c>
      <c r="FC5240" s="13" t="s">
        <v>1249</v>
      </c>
      <c r="FD5240" s="13">
        <v>3</v>
      </c>
      <c r="FF5240" s="55">
        <v>5233</v>
      </c>
      <c r="FG5240" s="55" t="s">
        <v>1359</v>
      </c>
      <c r="FH5240" s="55" t="s">
        <v>1607</v>
      </c>
      <c r="FI5240" s="55">
        <v>3</v>
      </c>
      <c r="FJ5240" s="55">
        <v>5000</v>
      </c>
      <c r="FK5240" s="55" t="s">
        <v>1249</v>
      </c>
      <c r="FL5240" s="55">
        <v>0.3</v>
      </c>
    </row>
    <row r="5241" ht="14.25" customHeight="1" outlineLevel="1" spans="152:168">
      <c r="EV5241" s="13">
        <v>5234</v>
      </c>
      <c r="EW5241" s="13" t="s">
        <v>1250</v>
      </c>
      <c r="EX5241" s="13" t="s">
        <v>1995</v>
      </c>
      <c r="EY5241" s="13">
        <v>14</v>
      </c>
      <c r="EZ5241" s="13">
        <v>1995</v>
      </c>
      <c r="FA5241" s="13">
        <v>2999</v>
      </c>
      <c r="FB5241" s="13" t="s">
        <v>1361</v>
      </c>
      <c r="FC5241" s="13" t="s">
        <v>1249</v>
      </c>
      <c r="FD5241" s="13">
        <v>3</v>
      </c>
      <c r="FF5241" s="55">
        <v>5234</v>
      </c>
      <c r="FG5241" s="55" t="s">
        <v>1359</v>
      </c>
      <c r="FH5241" s="55" t="s">
        <v>1607</v>
      </c>
      <c r="FI5241" s="55">
        <v>3</v>
      </c>
      <c r="FJ5241" s="55">
        <v>10000</v>
      </c>
      <c r="FK5241" s="55" t="s">
        <v>1249</v>
      </c>
      <c r="FL5241" s="55">
        <v>0.3</v>
      </c>
    </row>
    <row r="5242" ht="14.25" customHeight="1" outlineLevel="1" spans="152:168">
      <c r="EV5242" s="13">
        <v>5235</v>
      </c>
      <c r="EW5242" s="13" t="s">
        <v>1250</v>
      </c>
      <c r="EX5242" s="13" t="s">
        <v>1756</v>
      </c>
      <c r="EY5242" s="13">
        <v>4</v>
      </c>
      <c r="EZ5242" s="13">
        <v>0</v>
      </c>
      <c r="FA5242" s="13">
        <v>1994</v>
      </c>
      <c r="FB5242" s="13" t="s">
        <v>1361</v>
      </c>
      <c r="FC5242" s="13" t="s">
        <v>1249</v>
      </c>
      <c r="FD5242" s="13">
        <v>4.5</v>
      </c>
      <c r="FF5242" s="55">
        <v>5235</v>
      </c>
      <c r="FG5242" s="55" t="s">
        <v>1359</v>
      </c>
      <c r="FH5242" s="55" t="s">
        <v>1607</v>
      </c>
      <c r="FI5242" s="55">
        <v>3</v>
      </c>
      <c r="FJ5242" s="55">
        <v>25000</v>
      </c>
      <c r="FK5242" s="55" t="s">
        <v>1249</v>
      </c>
      <c r="FL5242" s="55">
        <v>0.3</v>
      </c>
    </row>
    <row r="5243" ht="14.25" customHeight="1" outlineLevel="1" spans="152:168">
      <c r="EV5243" s="13">
        <v>5236</v>
      </c>
      <c r="EW5243" s="13" t="s">
        <v>1250</v>
      </c>
      <c r="EX5243" s="13" t="s">
        <v>1756</v>
      </c>
      <c r="EY5243" s="13">
        <v>4</v>
      </c>
      <c r="EZ5243" s="13">
        <v>1995</v>
      </c>
      <c r="FA5243" s="13">
        <v>2999</v>
      </c>
      <c r="FB5243" s="13" t="s">
        <v>1361</v>
      </c>
      <c r="FC5243" s="13" t="s">
        <v>1249</v>
      </c>
      <c r="FD5243" s="13">
        <v>4.5</v>
      </c>
      <c r="FF5243" s="55">
        <v>5236</v>
      </c>
      <c r="FG5243" s="55" t="s">
        <v>1359</v>
      </c>
      <c r="FH5243" s="55" t="s">
        <v>1607</v>
      </c>
      <c r="FI5243" s="55">
        <v>3</v>
      </c>
      <c r="FJ5243" s="55">
        <v>50000</v>
      </c>
      <c r="FK5243" s="55" t="s">
        <v>1249</v>
      </c>
      <c r="FL5243" s="55">
        <v>0.3</v>
      </c>
    </row>
    <row r="5244" ht="14.25" customHeight="1" outlineLevel="1" spans="152:168">
      <c r="EV5244" s="13">
        <v>5237</v>
      </c>
      <c r="EW5244" s="13" t="s">
        <v>1250</v>
      </c>
      <c r="EX5244" s="13" t="s">
        <v>1756</v>
      </c>
      <c r="EY5244" s="13">
        <v>5</v>
      </c>
      <c r="EZ5244" s="13">
        <v>0</v>
      </c>
      <c r="FA5244" s="13">
        <v>1994</v>
      </c>
      <c r="FB5244" s="13" t="s">
        <v>1361</v>
      </c>
      <c r="FC5244" s="13" t="s">
        <v>1249</v>
      </c>
      <c r="FD5244" s="13">
        <v>4.5</v>
      </c>
      <c r="FF5244" s="55">
        <v>5237</v>
      </c>
      <c r="FG5244" s="55" t="s">
        <v>1359</v>
      </c>
      <c r="FH5244" s="55" t="s">
        <v>1607</v>
      </c>
      <c r="FI5244" s="55">
        <v>3</v>
      </c>
      <c r="FJ5244" s="55">
        <v>80000</v>
      </c>
      <c r="FK5244" s="55" t="s">
        <v>1249</v>
      </c>
      <c r="FL5244" s="55">
        <v>0.3</v>
      </c>
    </row>
    <row r="5245" ht="14.25" customHeight="1" outlineLevel="1" spans="152:168">
      <c r="EV5245" s="13">
        <v>5238</v>
      </c>
      <c r="EW5245" s="13" t="s">
        <v>1250</v>
      </c>
      <c r="EX5245" s="13" t="s">
        <v>1756</v>
      </c>
      <c r="EY5245" s="13">
        <v>5</v>
      </c>
      <c r="EZ5245" s="13">
        <v>1995</v>
      </c>
      <c r="FA5245" s="13">
        <v>2999</v>
      </c>
      <c r="FB5245" s="13" t="s">
        <v>1361</v>
      </c>
      <c r="FC5245" s="13" t="s">
        <v>1249</v>
      </c>
      <c r="FD5245" s="13">
        <v>4.5</v>
      </c>
      <c r="FF5245" s="55">
        <v>5238</v>
      </c>
      <c r="FG5245" s="55" t="s">
        <v>1359</v>
      </c>
      <c r="FH5245" s="55" t="s">
        <v>1607</v>
      </c>
      <c r="FI5245" s="55">
        <v>3</v>
      </c>
      <c r="FJ5245" s="55">
        <v>130000</v>
      </c>
      <c r="FK5245" s="55" t="s">
        <v>1249</v>
      </c>
      <c r="FL5245" s="55">
        <v>0.3</v>
      </c>
    </row>
    <row r="5246" ht="14.25" customHeight="1" outlineLevel="1" spans="152:168">
      <c r="EV5246" s="13">
        <v>5239</v>
      </c>
      <c r="EW5246" s="13" t="s">
        <v>1250</v>
      </c>
      <c r="EX5246" s="13" t="s">
        <v>1756</v>
      </c>
      <c r="EY5246" s="13">
        <v>6</v>
      </c>
      <c r="EZ5246" s="13">
        <v>0</v>
      </c>
      <c r="FA5246" s="13">
        <v>1994</v>
      </c>
      <c r="FB5246" s="13" t="s">
        <v>1361</v>
      </c>
      <c r="FC5246" s="13" t="s">
        <v>1249</v>
      </c>
      <c r="FD5246" s="13">
        <v>4.5</v>
      </c>
      <c r="FF5246" s="55">
        <v>5239</v>
      </c>
      <c r="FG5246" s="55" t="s">
        <v>1359</v>
      </c>
      <c r="FH5246" s="55" t="s">
        <v>1607</v>
      </c>
      <c r="FI5246" s="55">
        <v>3</v>
      </c>
      <c r="FJ5246" s="55">
        <v>260000</v>
      </c>
      <c r="FK5246" s="55" t="s">
        <v>1249</v>
      </c>
      <c r="FL5246" s="55">
        <v>0.3</v>
      </c>
    </row>
    <row r="5247" ht="14.25" customHeight="1" outlineLevel="1" spans="152:168">
      <c r="EV5247" s="13">
        <v>5240</v>
      </c>
      <c r="EW5247" s="13" t="s">
        <v>1250</v>
      </c>
      <c r="EX5247" s="13" t="s">
        <v>1756</v>
      </c>
      <c r="EY5247" s="13">
        <v>6</v>
      </c>
      <c r="EZ5247" s="13">
        <v>1995</v>
      </c>
      <c r="FA5247" s="13">
        <v>2999</v>
      </c>
      <c r="FB5247" s="13" t="s">
        <v>1361</v>
      </c>
      <c r="FC5247" s="13" t="s">
        <v>1249</v>
      </c>
      <c r="FD5247" s="13">
        <v>4.5</v>
      </c>
      <c r="FF5247" s="55">
        <v>5240</v>
      </c>
      <c r="FG5247" s="55" t="s">
        <v>1359</v>
      </c>
      <c r="FH5247" s="55" t="s">
        <v>1607</v>
      </c>
      <c r="FI5247" s="55">
        <v>3</v>
      </c>
      <c r="FJ5247" s="55">
        <v>400000</v>
      </c>
      <c r="FK5247" s="55" t="s">
        <v>1249</v>
      </c>
      <c r="FL5247" s="55">
        <v>0.3</v>
      </c>
    </row>
    <row r="5248" ht="14.25" customHeight="1" outlineLevel="1" spans="152:168">
      <c r="EV5248" s="13">
        <v>5241</v>
      </c>
      <c r="EW5248" s="13" t="s">
        <v>1250</v>
      </c>
      <c r="EX5248" s="13" t="s">
        <v>1756</v>
      </c>
      <c r="EY5248" s="13">
        <v>7</v>
      </c>
      <c r="EZ5248" s="13">
        <v>0</v>
      </c>
      <c r="FA5248" s="13">
        <v>1994</v>
      </c>
      <c r="FB5248" s="13" t="s">
        <v>1361</v>
      </c>
      <c r="FC5248" s="13" t="s">
        <v>1249</v>
      </c>
      <c r="FD5248" s="13">
        <v>4.5</v>
      </c>
      <c r="FF5248" s="55">
        <v>5241</v>
      </c>
      <c r="FG5248" s="55" t="s">
        <v>1359</v>
      </c>
      <c r="FH5248" s="55" t="s">
        <v>1607</v>
      </c>
      <c r="FI5248" s="55">
        <v>3</v>
      </c>
      <c r="FJ5248" s="55">
        <v>530000</v>
      </c>
      <c r="FK5248" s="55" t="s">
        <v>1249</v>
      </c>
      <c r="FL5248" s="55">
        <v>0.3</v>
      </c>
    </row>
    <row r="5249" ht="14.25" customHeight="1" outlineLevel="1" spans="152:168">
      <c r="EV5249" s="13">
        <v>5242</v>
      </c>
      <c r="EW5249" s="13" t="s">
        <v>1250</v>
      </c>
      <c r="EX5249" s="13" t="s">
        <v>1756</v>
      </c>
      <c r="EY5249" s="13">
        <v>7</v>
      </c>
      <c r="EZ5249" s="13">
        <v>1995</v>
      </c>
      <c r="FA5249" s="13">
        <v>2999</v>
      </c>
      <c r="FB5249" s="13" t="s">
        <v>1361</v>
      </c>
      <c r="FC5249" s="13" t="s">
        <v>1249</v>
      </c>
      <c r="FD5249" s="13">
        <v>4.5</v>
      </c>
      <c r="FF5249" s="55">
        <v>5242</v>
      </c>
      <c r="FG5249" s="55" t="s">
        <v>1359</v>
      </c>
      <c r="FH5249" s="55" t="s">
        <v>1607</v>
      </c>
      <c r="FI5249" s="55">
        <v>3</v>
      </c>
      <c r="FJ5249" s="55">
        <v>540000</v>
      </c>
      <c r="FK5249" s="55" t="s">
        <v>1249</v>
      </c>
      <c r="FL5249" s="55">
        <v>0.3</v>
      </c>
    </row>
    <row r="5250" ht="14.25" customHeight="1" outlineLevel="1" spans="152:168">
      <c r="EV5250" s="13">
        <v>5243</v>
      </c>
      <c r="EW5250" s="13" t="s">
        <v>1250</v>
      </c>
      <c r="EX5250" s="13" t="s">
        <v>1756</v>
      </c>
      <c r="EY5250" s="13">
        <v>8</v>
      </c>
      <c r="EZ5250" s="13">
        <v>0</v>
      </c>
      <c r="FA5250" s="13">
        <v>1994</v>
      </c>
      <c r="FB5250" s="13" t="s">
        <v>1361</v>
      </c>
      <c r="FC5250" s="13" t="s">
        <v>1249</v>
      </c>
      <c r="FD5250" s="13">
        <v>4.5</v>
      </c>
      <c r="FF5250" s="55">
        <v>5243</v>
      </c>
      <c r="FG5250" s="55" t="s">
        <v>1359</v>
      </c>
      <c r="FH5250" s="55" t="s">
        <v>2048</v>
      </c>
      <c r="FI5250" s="55">
        <v>1</v>
      </c>
      <c r="FJ5250" s="55">
        <v>0</v>
      </c>
      <c r="FK5250" s="55" t="s">
        <v>1249</v>
      </c>
      <c r="FL5250" s="55">
        <v>0.4</v>
      </c>
    </row>
    <row r="5251" ht="14.25" customHeight="1" outlineLevel="1" spans="152:168">
      <c r="EV5251" s="13">
        <v>5244</v>
      </c>
      <c r="EW5251" s="13" t="s">
        <v>1250</v>
      </c>
      <c r="EX5251" s="13" t="s">
        <v>1756</v>
      </c>
      <c r="EY5251" s="13">
        <v>8</v>
      </c>
      <c r="EZ5251" s="13">
        <v>1995</v>
      </c>
      <c r="FA5251" s="13">
        <v>2999</v>
      </c>
      <c r="FB5251" s="13" t="s">
        <v>1361</v>
      </c>
      <c r="FC5251" s="13" t="s">
        <v>1249</v>
      </c>
      <c r="FD5251" s="13">
        <v>4.5</v>
      </c>
      <c r="FF5251" s="55">
        <v>5244</v>
      </c>
      <c r="FG5251" s="55" t="s">
        <v>1359</v>
      </c>
      <c r="FH5251" s="55" t="s">
        <v>2048</v>
      </c>
      <c r="FI5251" s="55">
        <v>1</v>
      </c>
      <c r="FJ5251" s="55">
        <v>1000</v>
      </c>
      <c r="FK5251" s="55" t="s">
        <v>1249</v>
      </c>
      <c r="FL5251" s="55">
        <v>0.35</v>
      </c>
    </row>
    <row r="5252" ht="14.25" customHeight="1" outlineLevel="1" spans="152:168">
      <c r="EV5252" s="13">
        <v>5245</v>
      </c>
      <c r="EW5252" s="13" t="s">
        <v>1250</v>
      </c>
      <c r="EX5252" s="13" t="s">
        <v>1756</v>
      </c>
      <c r="EY5252" s="13">
        <v>9</v>
      </c>
      <c r="EZ5252" s="13">
        <v>0</v>
      </c>
      <c r="FA5252" s="13">
        <v>1994</v>
      </c>
      <c r="FB5252" s="13" t="s">
        <v>1361</v>
      </c>
      <c r="FC5252" s="13" t="s">
        <v>1249</v>
      </c>
      <c r="FD5252" s="13">
        <v>4.5</v>
      </c>
      <c r="FF5252" s="55">
        <v>5245</v>
      </c>
      <c r="FG5252" s="55" t="s">
        <v>1359</v>
      </c>
      <c r="FH5252" s="55" t="s">
        <v>2048</v>
      </c>
      <c r="FI5252" s="55">
        <v>1</v>
      </c>
      <c r="FJ5252" s="55">
        <v>2500</v>
      </c>
      <c r="FK5252" s="55" t="s">
        <v>1249</v>
      </c>
      <c r="FL5252" s="55">
        <v>0.3</v>
      </c>
    </row>
    <row r="5253" ht="14.25" customHeight="1" outlineLevel="1" spans="152:168">
      <c r="EV5253" s="13">
        <v>5246</v>
      </c>
      <c r="EW5253" s="13" t="s">
        <v>1250</v>
      </c>
      <c r="EX5253" s="13" t="s">
        <v>1756</v>
      </c>
      <c r="EY5253" s="13">
        <v>9</v>
      </c>
      <c r="EZ5253" s="13">
        <v>1995</v>
      </c>
      <c r="FA5253" s="13">
        <v>2999</v>
      </c>
      <c r="FB5253" s="13" t="s">
        <v>1361</v>
      </c>
      <c r="FC5253" s="13" t="s">
        <v>1249</v>
      </c>
      <c r="FD5253" s="13">
        <v>4.5</v>
      </c>
      <c r="FF5253" s="55">
        <v>5246</v>
      </c>
      <c r="FG5253" s="55" t="s">
        <v>1359</v>
      </c>
      <c r="FH5253" s="55" t="s">
        <v>2048</v>
      </c>
      <c r="FI5253" s="55">
        <v>1</v>
      </c>
      <c r="FJ5253" s="55">
        <v>5000</v>
      </c>
      <c r="FK5253" s="55" t="s">
        <v>1249</v>
      </c>
      <c r="FL5253" s="55">
        <v>0.3</v>
      </c>
    </row>
    <row r="5254" ht="14.25" customHeight="1" outlineLevel="1" spans="152:168">
      <c r="EV5254" s="13">
        <v>5247</v>
      </c>
      <c r="EW5254" s="13" t="s">
        <v>1250</v>
      </c>
      <c r="EX5254" s="13" t="s">
        <v>1756</v>
      </c>
      <c r="EY5254" s="13">
        <v>10</v>
      </c>
      <c r="EZ5254" s="13">
        <v>0</v>
      </c>
      <c r="FA5254" s="13">
        <v>1994</v>
      </c>
      <c r="FB5254" s="13" t="s">
        <v>1361</v>
      </c>
      <c r="FC5254" s="13" t="s">
        <v>1249</v>
      </c>
      <c r="FD5254" s="13">
        <v>4.5</v>
      </c>
      <c r="FF5254" s="55">
        <v>5247</v>
      </c>
      <c r="FG5254" s="55" t="s">
        <v>1359</v>
      </c>
      <c r="FH5254" s="55" t="s">
        <v>2048</v>
      </c>
      <c r="FI5254" s="55">
        <v>1</v>
      </c>
      <c r="FJ5254" s="55">
        <v>10000</v>
      </c>
      <c r="FK5254" s="55" t="s">
        <v>1249</v>
      </c>
      <c r="FL5254" s="55">
        <v>0.3</v>
      </c>
    </row>
    <row r="5255" ht="14.25" customHeight="1" outlineLevel="1" spans="152:168">
      <c r="EV5255" s="13">
        <v>5248</v>
      </c>
      <c r="EW5255" s="13" t="s">
        <v>1250</v>
      </c>
      <c r="EX5255" s="13" t="s">
        <v>1756</v>
      </c>
      <c r="EY5255" s="13">
        <v>10</v>
      </c>
      <c r="EZ5255" s="13">
        <v>1995</v>
      </c>
      <c r="FA5255" s="13">
        <v>2999</v>
      </c>
      <c r="FB5255" s="13" t="s">
        <v>1361</v>
      </c>
      <c r="FC5255" s="13" t="s">
        <v>1249</v>
      </c>
      <c r="FD5255" s="13">
        <v>4.5</v>
      </c>
      <c r="FF5255" s="55">
        <v>5248</v>
      </c>
      <c r="FG5255" s="55" t="s">
        <v>1359</v>
      </c>
      <c r="FH5255" s="55" t="s">
        <v>2048</v>
      </c>
      <c r="FI5255" s="55">
        <v>1</v>
      </c>
      <c r="FJ5255" s="55">
        <v>25000</v>
      </c>
      <c r="FK5255" s="55" t="s">
        <v>1249</v>
      </c>
      <c r="FL5255" s="55">
        <v>0.3</v>
      </c>
    </row>
    <row r="5256" ht="14.25" customHeight="1" outlineLevel="1" spans="152:168">
      <c r="EV5256" s="13">
        <v>5249</v>
      </c>
      <c r="EW5256" s="13" t="s">
        <v>1250</v>
      </c>
      <c r="EX5256" s="13" t="s">
        <v>1756</v>
      </c>
      <c r="EY5256" s="13">
        <v>11</v>
      </c>
      <c r="EZ5256" s="13">
        <v>0</v>
      </c>
      <c r="FA5256" s="13">
        <v>1994</v>
      </c>
      <c r="FB5256" s="13" t="s">
        <v>1361</v>
      </c>
      <c r="FC5256" s="13" t="s">
        <v>1249</v>
      </c>
      <c r="FD5256" s="13">
        <v>4.5</v>
      </c>
      <c r="FF5256" s="55">
        <v>5249</v>
      </c>
      <c r="FG5256" s="55" t="s">
        <v>1359</v>
      </c>
      <c r="FH5256" s="55" t="s">
        <v>2048</v>
      </c>
      <c r="FI5256" s="55">
        <v>1</v>
      </c>
      <c r="FJ5256" s="55">
        <v>50000</v>
      </c>
      <c r="FK5256" s="55" t="s">
        <v>1249</v>
      </c>
      <c r="FL5256" s="55">
        <v>0.3</v>
      </c>
    </row>
    <row r="5257" ht="14.25" customHeight="1" outlineLevel="1" spans="152:168">
      <c r="EV5257" s="13">
        <v>5250</v>
      </c>
      <c r="EW5257" s="13" t="s">
        <v>1250</v>
      </c>
      <c r="EX5257" s="13" t="s">
        <v>1756</v>
      </c>
      <c r="EY5257" s="13">
        <v>11</v>
      </c>
      <c r="EZ5257" s="13">
        <v>1995</v>
      </c>
      <c r="FA5257" s="13">
        <v>2999</v>
      </c>
      <c r="FB5257" s="13" t="s">
        <v>1361</v>
      </c>
      <c r="FC5257" s="13" t="s">
        <v>1249</v>
      </c>
      <c r="FD5257" s="13">
        <v>4.5</v>
      </c>
      <c r="FF5257" s="55">
        <v>5250</v>
      </c>
      <c r="FG5257" s="55" t="s">
        <v>1359</v>
      </c>
      <c r="FH5257" s="55" t="s">
        <v>2048</v>
      </c>
      <c r="FI5257" s="55">
        <v>1</v>
      </c>
      <c r="FJ5257" s="55">
        <v>80000</v>
      </c>
      <c r="FK5257" s="55" t="s">
        <v>1249</v>
      </c>
      <c r="FL5257" s="55">
        <v>0.3</v>
      </c>
    </row>
    <row r="5258" ht="14.25" customHeight="1" outlineLevel="1" spans="152:168">
      <c r="EV5258" s="13">
        <v>5251</v>
      </c>
      <c r="EW5258" s="13" t="s">
        <v>1250</v>
      </c>
      <c r="EX5258" s="13" t="s">
        <v>1756</v>
      </c>
      <c r="EY5258" s="13">
        <v>12</v>
      </c>
      <c r="EZ5258" s="13">
        <v>0</v>
      </c>
      <c r="FA5258" s="13">
        <v>1994</v>
      </c>
      <c r="FB5258" s="13" t="s">
        <v>1361</v>
      </c>
      <c r="FC5258" s="13" t="s">
        <v>1249</v>
      </c>
      <c r="FD5258" s="13">
        <v>4.5</v>
      </c>
      <c r="FF5258" s="55">
        <v>5251</v>
      </c>
      <c r="FG5258" s="55" t="s">
        <v>1359</v>
      </c>
      <c r="FH5258" s="55" t="s">
        <v>2048</v>
      </c>
      <c r="FI5258" s="55">
        <v>1</v>
      </c>
      <c r="FJ5258" s="55">
        <v>130000</v>
      </c>
      <c r="FK5258" s="55" t="s">
        <v>1249</v>
      </c>
      <c r="FL5258" s="55">
        <v>0.3</v>
      </c>
    </row>
    <row r="5259" ht="14.25" customHeight="1" outlineLevel="1" spans="152:168">
      <c r="EV5259" s="13">
        <v>5252</v>
      </c>
      <c r="EW5259" s="13" t="s">
        <v>1250</v>
      </c>
      <c r="EX5259" s="13" t="s">
        <v>1756</v>
      </c>
      <c r="EY5259" s="13">
        <v>12</v>
      </c>
      <c r="EZ5259" s="13">
        <v>1995</v>
      </c>
      <c r="FA5259" s="13">
        <v>2999</v>
      </c>
      <c r="FB5259" s="13" t="s">
        <v>1361</v>
      </c>
      <c r="FC5259" s="13" t="s">
        <v>1249</v>
      </c>
      <c r="FD5259" s="13">
        <v>4.5</v>
      </c>
      <c r="FF5259" s="55">
        <v>5252</v>
      </c>
      <c r="FG5259" s="55" t="s">
        <v>1359</v>
      </c>
      <c r="FH5259" s="55" t="s">
        <v>2048</v>
      </c>
      <c r="FI5259" s="55">
        <v>1</v>
      </c>
      <c r="FJ5259" s="55">
        <v>260000</v>
      </c>
      <c r="FK5259" s="55" t="s">
        <v>1249</v>
      </c>
      <c r="FL5259" s="55">
        <v>0.3</v>
      </c>
    </row>
    <row r="5260" ht="14.25" customHeight="1" outlineLevel="1" spans="152:168">
      <c r="EV5260" s="13">
        <v>5253</v>
      </c>
      <c r="EW5260" s="13" t="s">
        <v>1250</v>
      </c>
      <c r="EX5260" s="13" t="s">
        <v>1756</v>
      </c>
      <c r="EY5260" s="13">
        <v>13</v>
      </c>
      <c r="EZ5260" s="13">
        <v>0</v>
      </c>
      <c r="FA5260" s="13">
        <v>1994</v>
      </c>
      <c r="FB5260" s="13" t="s">
        <v>1361</v>
      </c>
      <c r="FC5260" s="13" t="s">
        <v>1249</v>
      </c>
      <c r="FD5260" s="13">
        <v>4.5</v>
      </c>
      <c r="FF5260" s="55">
        <v>5253</v>
      </c>
      <c r="FG5260" s="55" t="s">
        <v>1359</v>
      </c>
      <c r="FH5260" s="55" t="s">
        <v>2048</v>
      </c>
      <c r="FI5260" s="55">
        <v>1</v>
      </c>
      <c r="FJ5260" s="55">
        <v>400000</v>
      </c>
      <c r="FK5260" s="55" t="s">
        <v>1249</v>
      </c>
      <c r="FL5260" s="55">
        <v>0.3</v>
      </c>
    </row>
    <row r="5261" ht="14.25" customHeight="1" outlineLevel="1" spans="152:168">
      <c r="EV5261" s="13">
        <v>5254</v>
      </c>
      <c r="EW5261" s="13" t="s">
        <v>1250</v>
      </c>
      <c r="EX5261" s="13" t="s">
        <v>1756</v>
      </c>
      <c r="EY5261" s="13">
        <v>13</v>
      </c>
      <c r="EZ5261" s="13">
        <v>1995</v>
      </c>
      <c r="FA5261" s="13">
        <v>2999</v>
      </c>
      <c r="FB5261" s="13" t="s">
        <v>1361</v>
      </c>
      <c r="FC5261" s="13" t="s">
        <v>1249</v>
      </c>
      <c r="FD5261" s="13">
        <v>4.5</v>
      </c>
      <c r="FF5261" s="55">
        <v>5254</v>
      </c>
      <c r="FG5261" s="55" t="s">
        <v>1359</v>
      </c>
      <c r="FH5261" s="55" t="s">
        <v>2048</v>
      </c>
      <c r="FI5261" s="55">
        <v>1</v>
      </c>
      <c r="FJ5261" s="55">
        <v>530000</v>
      </c>
      <c r="FK5261" s="55" t="s">
        <v>1249</v>
      </c>
      <c r="FL5261" s="55">
        <v>0.3</v>
      </c>
    </row>
    <row r="5262" ht="14.25" customHeight="1" outlineLevel="1" spans="152:168">
      <c r="EV5262" s="13">
        <v>5255</v>
      </c>
      <c r="EW5262" s="13" t="s">
        <v>1250</v>
      </c>
      <c r="EX5262" s="13" t="s">
        <v>1756</v>
      </c>
      <c r="EY5262" s="13">
        <v>14</v>
      </c>
      <c r="EZ5262" s="13">
        <v>0</v>
      </c>
      <c r="FA5262" s="13">
        <v>1994</v>
      </c>
      <c r="FB5262" s="13" t="s">
        <v>1361</v>
      </c>
      <c r="FC5262" s="13" t="s">
        <v>1249</v>
      </c>
      <c r="FD5262" s="13">
        <v>4.5</v>
      </c>
      <c r="FF5262" s="55">
        <v>5255</v>
      </c>
      <c r="FG5262" s="55" t="s">
        <v>1359</v>
      </c>
      <c r="FH5262" s="55" t="s">
        <v>2048</v>
      </c>
      <c r="FI5262" s="55">
        <v>1</v>
      </c>
      <c r="FJ5262" s="55">
        <v>540000</v>
      </c>
      <c r="FK5262" s="55" t="s">
        <v>1249</v>
      </c>
      <c r="FL5262" s="55">
        <v>0.3</v>
      </c>
    </row>
    <row r="5263" ht="14.25" customHeight="1" outlineLevel="1" spans="152:168">
      <c r="EV5263" s="13">
        <v>5256</v>
      </c>
      <c r="EW5263" s="13" t="s">
        <v>1250</v>
      </c>
      <c r="EX5263" s="13" t="s">
        <v>1756</v>
      </c>
      <c r="EY5263" s="13">
        <v>14</v>
      </c>
      <c r="EZ5263" s="13">
        <v>1995</v>
      </c>
      <c r="FA5263" s="13">
        <v>2999</v>
      </c>
      <c r="FB5263" s="13" t="s">
        <v>1361</v>
      </c>
      <c r="FC5263" s="13" t="s">
        <v>1249</v>
      </c>
      <c r="FD5263" s="13">
        <v>4.5</v>
      </c>
      <c r="FF5263" s="55">
        <v>5256</v>
      </c>
      <c r="FG5263" s="55" t="s">
        <v>1359</v>
      </c>
      <c r="FH5263" s="55" t="s">
        <v>2048</v>
      </c>
      <c r="FI5263" s="55">
        <v>2</v>
      </c>
      <c r="FJ5263" s="55">
        <v>0</v>
      </c>
      <c r="FK5263" s="55" t="s">
        <v>1249</v>
      </c>
      <c r="FL5263" s="55">
        <v>0.4</v>
      </c>
    </row>
    <row r="5264" ht="14.25" customHeight="1" outlineLevel="1" spans="152:168">
      <c r="EV5264" s="13">
        <v>5257</v>
      </c>
      <c r="EW5264" s="13" t="s">
        <v>1250</v>
      </c>
      <c r="EX5264" s="13" t="s">
        <v>1756</v>
      </c>
      <c r="EY5264" s="13">
        <v>15</v>
      </c>
      <c r="EZ5264" s="13">
        <v>0</v>
      </c>
      <c r="FA5264" s="13">
        <v>1994</v>
      </c>
      <c r="FB5264" s="13" t="s">
        <v>1361</v>
      </c>
      <c r="FC5264" s="13" t="s">
        <v>1249</v>
      </c>
      <c r="FD5264" s="13">
        <v>4.5</v>
      </c>
      <c r="FF5264" s="55">
        <v>5257</v>
      </c>
      <c r="FG5264" s="55" t="s">
        <v>1359</v>
      </c>
      <c r="FH5264" s="55" t="s">
        <v>2048</v>
      </c>
      <c r="FI5264" s="55">
        <v>2</v>
      </c>
      <c r="FJ5264" s="55">
        <v>1000</v>
      </c>
      <c r="FK5264" s="55" t="s">
        <v>1249</v>
      </c>
      <c r="FL5264" s="55">
        <v>0.35</v>
      </c>
    </row>
    <row r="5265" ht="14.25" customHeight="1" outlineLevel="1" spans="152:168">
      <c r="EV5265" s="13">
        <v>5258</v>
      </c>
      <c r="EW5265" s="13" t="s">
        <v>1250</v>
      </c>
      <c r="EX5265" s="13" t="s">
        <v>1756</v>
      </c>
      <c r="EY5265" s="13">
        <v>15</v>
      </c>
      <c r="EZ5265" s="13">
        <v>1995</v>
      </c>
      <c r="FA5265" s="13">
        <v>2999</v>
      </c>
      <c r="FB5265" s="13" t="s">
        <v>1361</v>
      </c>
      <c r="FC5265" s="13" t="s">
        <v>1249</v>
      </c>
      <c r="FD5265" s="13">
        <v>4.5</v>
      </c>
      <c r="FF5265" s="55">
        <v>5258</v>
      </c>
      <c r="FG5265" s="55" t="s">
        <v>1359</v>
      </c>
      <c r="FH5265" s="55" t="s">
        <v>2048</v>
      </c>
      <c r="FI5265" s="55">
        <v>2</v>
      </c>
      <c r="FJ5265" s="55">
        <v>2500</v>
      </c>
      <c r="FK5265" s="55" t="s">
        <v>1249</v>
      </c>
      <c r="FL5265" s="55">
        <v>0.3</v>
      </c>
    </row>
    <row r="5266" ht="14.25" customHeight="1" outlineLevel="1" spans="152:168">
      <c r="EV5266" s="13">
        <v>5259</v>
      </c>
      <c r="EW5266" s="13" t="s">
        <v>1250</v>
      </c>
      <c r="EX5266" s="13" t="s">
        <v>1756</v>
      </c>
      <c r="EY5266" s="13">
        <v>16</v>
      </c>
      <c r="EZ5266" s="13">
        <v>0</v>
      </c>
      <c r="FA5266" s="13">
        <v>1994</v>
      </c>
      <c r="FB5266" s="13" t="s">
        <v>1361</v>
      </c>
      <c r="FC5266" s="13" t="s">
        <v>1249</v>
      </c>
      <c r="FD5266" s="13">
        <v>4.5</v>
      </c>
      <c r="FF5266" s="55">
        <v>5259</v>
      </c>
      <c r="FG5266" s="55" t="s">
        <v>1359</v>
      </c>
      <c r="FH5266" s="55" t="s">
        <v>2048</v>
      </c>
      <c r="FI5266" s="55">
        <v>2</v>
      </c>
      <c r="FJ5266" s="55">
        <v>5000</v>
      </c>
      <c r="FK5266" s="55" t="s">
        <v>1249</v>
      </c>
      <c r="FL5266" s="55">
        <v>0.3</v>
      </c>
    </row>
    <row r="5267" ht="14.25" customHeight="1" outlineLevel="1" spans="152:168">
      <c r="EV5267" s="13">
        <v>5260</v>
      </c>
      <c r="EW5267" s="13" t="s">
        <v>1250</v>
      </c>
      <c r="EX5267" s="13" t="s">
        <v>1756</v>
      </c>
      <c r="EY5267" s="13">
        <v>16</v>
      </c>
      <c r="EZ5267" s="13">
        <v>1995</v>
      </c>
      <c r="FA5267" s="13">
        <v>2999</v>
      </c>
      <c r="FB5267" s="13" t="s">
        <v>1361</v>
      </c>
      <c r="FC5267" s="13" t="s">
        <v>1249</v>
      </c>
      <c r="FD5267" s="13">
        <v>4.5</v>
      </c>
      <c r="FF5267" s="55">
        <v>5260</v>
      </c>
      <c r="FG5267" s="55" t="s">
        <v>1359</v>
      </c>
      <c r="FH5267" s="55" t="s">
        <v>2048</v>
      </c>
      <c r="FI5267" s="55">
        <v>2</v>
      </c>
      <c r="FJ5267" s="55">
        <v>10000</v>
      </c>
      <c r="FK5267" s="55" t="s">
        <v>1249</v>
      </c>
      <c r="FL5267" s="55">
        <v>0.3</v>
      </c>
    </row>
    <row r="5268" ht="14.25" customHeight="1" outlineLevel="1" spans="152:168">
      <c r="EV5268" s="13">
        <v>5261</v>
      </c>
      <c r="EW5268" s="13" t="s">
        <v>1250</v>
      </c>
      <c r="EX5268" s="13" t="s">
        <v>1756</v>
      </c>
      <c r="EY5268" s="13">
        <v>17</v>
      </c>
      <c r="EZ5268" s="13">
        <v>0</v>
      </c>
      <c r="FA5268" s="13">
        <v>1994</v>
      </c>
      <c r="FB5268" s="13" t="s">
        <v>1361</v>
      </c>
      <c r="FC5268" s="13" t="s">
        <v>1249</v>
      </c>
      <c r="FD5268" s="13">
        <v>4.5</v>
      </c>
      <c r="FF5268" s="55">
        <v>5261</v>
      </c>
      <c r="FG5268" s="55" t="s">
        <v>1359</v>
      </c>
      <c r="FH5268" s="55" t="s">
        <v>2048</v>
      </c>
      <c r="FI5268" s="55">
        <v>2</v>
      </c>
      <c r="FJ5268" s="55">
        <v>25000</v>
      </c>
      <c r="FK5268" s="55" t="s">
        <v>1249</v>
      </c>
      <c r="FL5268" s="55">
        <v>0.3</v>
      </c>
    </row>
    <row r="5269" ht="14.25" customHeight="1" outlineLevel="1" spans="152:168">
      <c r="EV5269" s="13">
        <v>5262</v>
      </c>
      <c r="EW5269" s="13" t="s">
        <v>1250</v>
      </c>
      <c r="EX5269" s="13" t="s">
        <v>1756</v>
      </c>
      <c r="EY5269" s="13">
        <v>17</v>
      </c>
      <c r="EZ5269" s="13">
        <v>1995</v>
      </c>
      <c r="FA5269" s="13">
        <v>2999</v>
      </c>
      <c r="FB5269" s="13" t="s">
        <v>1361</v>
      </c>
      <c r="FC5269" s="13" t="s">
        <v>1249</v>
      </c>
      <c r="FD5269" s="13">
        <v>4.5</v>
      </c>
      <c r="FF5269" s="55">
        <v>5262</v>
      </c>
      <c r="FG5269" s="55" t="s">
        <v>1359</v>
      </c>
      <c r="FH5269" s="55" t="s">
        <v>2048</v>
      </c>
      <c r="FI5269" s="55">
        <v>2</v>
      </c>
      <c r="FJ5269" s="55">
        <v>50000</v>
      </c>
      <c r="FK5269" s="55" t="s">
        <v>1249</v>
      </c>
      <c r="FL5269" s="55">
        <v>0.3</v>
      </c>
    </row>
    <row r="5270" ht="14.25" customHeight="1" outlineLevel="1" spans="152:168">
      <c r="EV5270" s="13">
        <v>5263</v>
      </c>
      <c r="EW5270" s="13" t="s">
        <v>1250</v>
      </c>
      <c r="EX5270" s="13" t="s">
        <v>1756</v>
      </c>
      <c r="EY5270" s="13">
        <v>18</v>
      </c>
      <c r="EZ5270" s="13">
        <v>0</v>
      </c>
      <c r="FA5270" s="13">
        <v>1994</v>
      </c>
      <c r="FB5270" s="13" t="s">
        <v>1361</v>
      </c>
      <c r="FC5270" s="13" t="s">
        <v>1249</v>
      </c>
      <c r="FD5270" s="13">
        <v>4.5</v>
      </c>
      <c r="FF5270" s="55">
        <v>5263</v>
      </c>
      <c r="FG5270" s="55" t="s">
        <v>1359</v>
      </c>
      <c r="FH5270" s="55" t="s">
        <v>2048</v>
      </c>
      <c r="FI5270" s="55">
        <v>2</v>
      </c>
      <c r="FJ5270" s="55">
        <v>80000</v>
      </c>
      <c r="FK5270" s="55" t="s">
        <v>1249</v>
      </c>
      <c r="FL5270" s="55">
        <v>0.3</v>
      </c>
    </row>
    <row r="5271" ht="14.25" customHeight="1" outlineLevel="1" spans="152:168">
      <c r="EV5271" s="13">
        <v>5264</v>
      </c>
      <c r="EW5271" s="13" t="s">
        <v>1250</v>
      </c>
      <c r="EX5271" s="13" t="s">
        <v>1756</v>
      </c>
      <c r="EY5271" s="13">
        <v>18</v>
      </c>
      <c r="EZ5271" s="13">
        <v>1995</v>
      </c>
      <c r="FA5271" s="13">
        <v>2999</v>
      </c>
      <c r="FB5271" s="13" t="s">
        <v>1361</v>
      </c>
      <c r="FC5271" s="13" t="s">
        <v>1249</v>
      </c>
      <c r="FD5271" s="13">
        <v>4.5</v>
      </c>
      <c r="FF5271" s="55">
        <v>5264</v>
      </c>
      <c r="FG5271" s="55" t="s">
        <v>1359</v>
      </c>
      <c r="FH5271" s="55" t="s">
        <v>2048</v>
      </c>
      <c r="FI5271" s="55">
        <v>2</v>
      </c>
      <c r="FJ5271" s="55">
        <v>130000</v>
      </c>
      <c r="FK5271" s="55" t="s">
        <v>1249</v>
      </c>
      <c r="FL5271" s="55">
        <v>0.3</v>
      </c>
    </row>
    <row r="5272" ht="14.25" customHeight="1" outlineLevel="1" spans="152:168">
      <c r="EV5272" s="13">
        <v>5265</v>
      </c>
      <c r="EW5272" s="13" t="s">
        <v>1250</v>
      </c>
      <c r="EX5272" s="13" t="s">
        <v>1756</v>
      </c>
      <c r="EY5272" s="13">
        <v>19</v>
      </c>
      <c r="EZ5272" s="13">
        <v>0</v>
      </c>
      <c r="FA5272" s="13">
        <v>1994</v>
      </c>
      <c r="FB5272" s="13" t="s">
        <v>1361</v>
      </c>
      <c r="FC5272" s="13" t="s">
        <v>1249</v>
      </c>
      <c r="FD5272" s="13">
        <v>4.5</v>
      </c>
      <c r="FF5272" s="55">
        <v>5265</v>
      </c>
      <c r="FG5272" s="55" t="s">
        <v>1359</v>
      </c>
      <c r="FH5272" s="55" t="s">
        <v>2048</v>
      </c>
      <c r="FI5272" s="55">
        <v>2</v>
      </c>
      <c r="FJ5272" s="55">
        <v>260000</v>
      </c>
      <c r="FK5272" s="55" t="s">
        <v>1249</v>
      </c>
      <c r="FL5272" s="55">
        <v>0.3</v>
      </c>
    </row>
    <row r="5273" ht="14.25" customHeight="1" outlineLevel="1" spans="152:168">
      <c r="EV5273" s="13">
        <v>5266</v>
      </c>
      <c r="EW5273" s="13" t="s">
        <v>1250</v>
      </c>
      <c r="EX5273" s="13" t="s">
        <v>1756</v>
      </c>
      <c r="EY5273" s="13">
        <v>19</v>
      </c>
      <c r="EZ5273" s="13">
        <v>1995</v>
      </c>
      <c r="FA5273" s="13">
        <v>2999</v>
      </c>
      <c r="FB5273" s="13" t="s">
        <v>1361</v>
      </c>
      <c r="FC5273" s="13" t="s">
        <v>1249</v>
      </c>
      <c r="FD5273" s="13">
        <v>4.5</v>
      </c>
      <c r="FF5273" s="55">
        <v>5266</v>
      </c>
      <c r="FG5273" s="55" t="s">
        <v>1359</v>
      </c>
      <c r="FH5273" s="55" t="s">
        <v>2048</v>
      </c>
      <c r="FI5273" s="55">
        <v>2</v>
      </c>
      <c r="FJ5273" s="55">
        <v>400000</v>
      </c>
      <c r="FK5273" s="55" t="s">
        <v>1249</v>
      </c>
      <c r="FL5273" s="55">
        <v>0.3</v>
      </c>
    </row>
    <row r="5274" ht="14.25" customHeight="1" outlineLevel="1" spans="152:168">
      <c r="EV5274" s="13">
        <v>5267</v>
      </c>
      <c r="EW5274" s="13" t="s">
        <v>1250</v>
      </c>
      <c r="EX5274" s="13" t="s">
        <v>1756</v>
      </c>
      <c r="EY5274" s="13">
        <v>20</v>
      </c>
      <c r="EZ5274" s="13">
        <v>0</v>
      </c>
      <c r="FA5274" s="13">
        <v>1994</v>
      </c>
      <c r="FB5274" s="13" t="s">
        <v>1361</v>
      </c>
      <c r="FC5274" s="13" t="s">
        <v>1249</v>
      </c>
      <c r="FD5274" s="13">
        <v>4.5</v>
      </c>
      <c r="FF5274" s="55">
        <v>5267</v>
      </c>
      <c r="FG5274" s="55" t="s">
        <v>1359</v>
      </c>
      <c r="FH5274" s="55" t="s">
        <v>2048</v>
      </c>
      <c r="FI5274" s="55">
        <v>2</v>
      </c>
      <c r="FJ5274" s="55">
        <v>530000</v>
      </c>
      <c r="FK5274" s="55" t="s">
        <v>1249</v>
      </c>
      <c r="FL5274" s="55">
        <v>0.3</v>
      </c>
    </row>
    <row r="5275" ht="14.25" customHeight="1" outlineLevel="1" spans="152:168">
      <c r="EV5275" s="13">
        <v>5268</v>
      </c>
      <c r="EW5275" s="13" t="s">
        <v>1250</v>
      </c>
      <c r="EX5275" s="13" t="s">
        <v>1756</v>
      </c>
      <c r="EY5275" s="13">
        <v>20</v>
      </c>
      <c r="EZ5275" s="13">
        <v>1995</v>
      </c>
      <c r="FA5275" s="13">
        <v>2999</v>
      </c>
      <c r="FB5275" s="13" t="s">
        <v>1361</v>
      </c>
      <c r="FC5275" s="13" t="s">
        <v>1249</v>
      </c>
      <c r="FD5275" s="13">
        <v>4.5</v>
      </c>
      <c r="FF5275" s="55">
        <v>5268</v>
      </c>
      <c r="FG5275" s="55" t="s">
        <v>1359</v>
      </c>
      <c r="FH5275" s="55" t="s">
        <v>2048</v>
      </c>
      <c r="FI5275" s="55">
        <v>2</v>
      </c>
      <c r="FJ5275" s="55">
        <v>540000</v>
      </c>
      <c r="FK5275" s="55" t="s">
        <v>1249</v>
      </c>
      <c r="FL5275" s="55">
        <v>0.3</v>
      </c>
    </row>
    <row r="5276" ht="14.25" customHeight="1" outlineLevel="1" spans="152:168">
      <c r="EV5276" s="13">
        <v>5269</v>
      </c>
      <c r="EW5276" s="13" t="s">
        <v>1250</v>
      </c>
      <c r="EX5276" s="13" t="s">
        <v>1756</v>
      </c>
      <c r="EY5276" s="13">
        <v>21</v>
      </c>
      <c r="EZ5276" s="13">
        <v>0</v>
      </c>
      <c r="FA5276" s="13">
        <v>1994</v>
      </c>
      <c r="FB5276" s="13" t="s">
        <v>1361</v>
      </c>
      <c r="FC5276" s="13" t="s">
        <v>1249</v>
      </c>
      <c r="FD5276" s="13">
        <v>4.5</v>
      </c>
      <c r="FF5276" s="55">
        <v>5269</v>
      </c>
      <c r="FG5276" s="55" t="s">
        <v>1359</v>
      </c>
      <c r="FH5276" s="55" t="s">
        <v>2048</v>
      </c>
      <c r="FI5276" s="55">
        <v>3</v>
      </c>
      <c r="FJ5276" s="55">
        <v>0</v>
      </c>
      <c r="FK5276" s="55" t="s">
        <v>1249</v>
      </c>
      <c r="FL5276" s="55">
        <v>0.4</v>
      </c>
    </row>
    <row r="5277" ht="14.25" customHeight="1" outlineLevel="1" spans="152:168">
      <c r="EV5277" s="13">
        <v>5270</v>
      </c>
      <c r="EW5277" s="13" t="s">
        <v>1250</v>
      </c>
      <c r="EX5277" s="13" t="s">
        <v>1756</v>
      </c>
      <c r="EY5277" s="13">
        <v>21</v>
      </c>
      <c r="EZ5277" s="13">
        <v>1995</v>
      </c>
      <c r="FA5277" s="13">
        <v>2999</v>
      </c>
      <c r="FB5277" s="13" t="s">
        <v>1361</v>
      </c>
      <c r="FC5277" s="13" t="s">
        <v>1249</v>
      </c>
      <c r="FD5277" s="13">
        <v>4.5</v>
      </c>
      <c r="FF5277" s="55">
        <v>5270</v>
      </c>
      <c r="FG5277" s="55" t="s">
        <v>1359</v>
      </c>
      <c r="FH5277" s="55" t="s">
        <v>2048</v>
      </c>
      <c r="FI5277" s="55">
        <v>3</v>
      </c>
      <c r="FJ5277" s="55">
        <v>1000</v>
      </c>
      <c r="FK5277" s="55" t="s">
        <v>1249</v>
      </c>
      <c r="FL5277" s="55">
        <v>0.35</v>
      </c>
    </row>
    <row r="5278" ht="14.25" customHeight="1" outlineLevel="1" spans="152:168">
      <c r="EV5278" s="13">
        <v>5271</v>
      </c>
      <c r="EW5278" s="13" t="s">
        <v>1250</v>
      </c>
      <c r="EX5278" s="13" t="s">
        <v>1756</v>
      </c>
      <c r="EY5278" s="13">
        <v>22</v>
      </c>
      <c r="EZ5278" s="13">
        <v>0</v>
      </c>
      <c r="FA5278" s="13">
        <v>1994</v>
      </c>
      <c r="FB5278" s="13" t="s">
        <v>1361</v>
      </c>
      <c r="FC5278" s="13" t="s">
        <v>1249</v>
      </c>
      <c r="FD5278" s="13">
        <v>4.5</v>
      </c>
      <c r="FF5278" s="55">
        <v>5271</v>
      </c>
      <c r="FG5278" s="55" t="s">
        <v>1359</v>
      </c>
      <c r="FH5278" s="55" t="s">
        <v>2048</v>
      </c>
      <c r="FI5278" s="55">
        <v>3</v>
      </c>
      <c r="FJ5278" s="55">
        <v>2500</v>
      </c>
      <c r="FK5278" s="55" t="s">
        <v>1249</v>
      </c>
      <c r="FL5278" s="55">
        <v>0.3</v>
      </c>
    </row>
    <row r="5279" ht="14.25" customHeight="1" outlineLevel="1" spans="152:168">
      <c r="EV5279" s="13">
        <v>5272</v>
      </c>
      <c r="EW5279" s="13" t="s">
        <v>1250</v>
      </c>
      <c r="EX5279" s="13" t="s">
        <v>1756</v>
      </c>
      <c r="EY5279" s="13">
        <v>22</v>
      </c>
      <c r="EZ5279" s="13">
        <v>1995</v>
      </c>
      <c r="FA5279" s="13">
        <v>2999</v>
      </c>
      <c r="FB5279" s="13" t="s">
        <v>1361</v>
      </c>
      <c r="FC5279" s="13" t="s">
        <v>1249</v>
      </c>
      <c r="FD5279" s="13">
        <v>4.5</v>
      </c>
      <c r="FF5279" s="55">
        <v>5272</v>
      </c>
      <c r="FG5279" s="55" t="s">
        <v>1359</v>
      </c>
      <c r="FH5279" s="55" t="s">
        <v>2048</v>
      </c>
      <c r="FI5279" s="55">
        <v>3</v>
      </c>
      <c r="FJ5279" s="55">
        <v>5000</v>
      </c>
      <c r="FK5279" s="55" t="s">
        <v>1249</v>
      </c>
      <c r="FL5279" s="55">
        <v>0.3</v>
      </c>
    </row>
    <row r="5280" ht="14.25" customHeight="1" outlineLevel="1" spans="152:168">
      <c r="EV5280" s="13">
        <v>5273</v>
      </c>
      <c r="EW5280" s="13" t="s">
        <v>1250</v>
      </c>
      <c r="EX5280" s="13" t="s">
        <v>1756</v>
      </c>
      <c r="EY5280" s="13">
        <v>23</v>
      </c>
      <c r="EZ5280" s="13">
        <v>0</v>
      </c>
      <c r="FA5280" s="13">
        <v>1994</v>
      </c>
      <c r="FB5280" s="13" t="s">
        <v>1361</v>
      </c>
      <c r="FC5280" s="13" t="s">
        <v>1249</v>
      </c>
      <c r="FD5280" s="13">
        <v>4.5</v>
      </c>
      <c r="FF5280" s="55">
        <v>5273</v>
      </c>
      <c r="FG5280" s="55" t="s">
        <v>1359</v>
      </c>
      <c r="FH5280" s="55" t="s">
        <v>2048</v>
      </c>
      <c r="FI5280" s="55">
        <v>3</v>
      </c>
      <c r="FJ5280" s="55">
        <v>10000</v>
      </c>
      <c r="FK5280" s="55" t="s">
        <v>1249</v>
      </c>
      <c r="FL5280" s="55">
        <v>0.3</v>
      </c>
    </row>
    <row r="5281" ht="14.25" customHeight="1" outlineLevel="1" spans="152:168">
      <c r="EV5281" s="13">
        <v>5274</v>
      </c>
      <c r="EW5281" s="13" t="s">
        <v>1250</v>
      </c>
      <c r="EX5281" s="13" t="s">
        <v>1756</v>
      </c>
      <c r="EY5281" s="13">
        <v>23</v>
      </c>
      <c r="EZ5281" s="13">
        <v>1995</v>
      </c>
      <c r="FA5281" s="13">
        <v>2999</v>
      </c>
      <c r="FB5281" s="13" t="s">
        <v>1361</v>
      </c>
      <c r="FC5281" s="13" t="s">
        <v>1249</v>
      </c>
      <c r="FD5281" s="13">
        <v>4.5</v>
      </c>
      <c r="FF5281" s="55">
        <v>5274</v>
      </c>
      <c r="FG5281" s="55" t="s">
        <v>1359</v>
      </c>
      <c r="FH5281" s="55" t="s">
        <v>2048</v>
      </c>
      <c r="FI5281" s="55">
        <v>3</v>
      </c>
      <c r="FJ5281" s="55">
        <v>25000</v>
      </c>
      <c r="FK5281" s="55" t="s">
        <v>1249</v>
      </c>
      <c r="FL5281" s="55">
        <v>0.3</v>
      </c>
    </row>
    <row r="5282" ht="14.25" customHeight="1" outlineLevel="1" spans="152:168">
      <c r="EV5282" s="13">
        <v>5275</v>
      </c>
      <c r="EW5282" s="13" t="s">
        <v>1250</v>
      </c>
      <c r="EX5282" s="13" t="s">
        <v>1738</v>
      </c>
      <c r="EY5282" s="13">
        <v>6</v>
      </c>
      <c r="EZ5282" s="13">
        <v>0</v>
      </c>
      <c r="FA5282" s="13">
        <v>1994</v>
      </c>
      <c r="FB5282" s="13" t="s">
        <v>1361</v>
      </c>
      <c r="FC5282" s="13" t="s">
        <v>1249</v>
      </c>
      <c r="FD5282" s="13">
        <v>4.5</v>
      </c>
      <c r="FF5282" s="55">
        <v>5275</v>
      </c>
      <c r="FG5282" s="55" t="s">
        <v>1359</v>
      </c>
      <c r="FH5282" s="55" t="s">
        <v>2048</v>
      </c>
      <c r="FI5282" s="55">
        <v>3</v>
      </c>
      <c r="FJ5282" s="55">
        <v>50000</v>
      </c>
      <c r="FK5282" s="55" t="s">
        <v>1249</v>
      </c>
      <c r="FL5282" s="55">
        <v>0.3</v>
      </c>
    </row>
    <row r="5283" ht="14.25" customHeight="1" outlineLevel="1" spans="152:168">
      <c r="EV5283" s="13">
        <v>5276</v>
      </c>
      <c r="EW5283" s="13" t="s">
        <v>1250</v>
      </c>
      <c r="EX5283" s="13" t="s">
        <v>1738</v>
      </c>
      <c r="EY5283" s="13">
        <v>6</v>
      </c>
      <c r="EZ5283" s="13">
        <v>1995</v>
      </c>
      <c r="FA5283" s="13">
        <v>2999</v>
      </c>
      <c r="FB5283" s="13" t="s">
        <v>1361</v>
      </c>
      <c r="FC5283" s="13" t="s">
        <v>1249</v>
      </c>
      <c r="FD5283" s="13">
        <v>4.5</v>
      </c>
      <c r="FF5283" s="55">
        <v>5276</v>
      </c>
      <c r="FG5283" s="55" t="s">
        <v>1359</v>
      </c>
      <c r="FH5283" s="55" t="s">
        <v>2048</v>
      </c>
      <c r="FI5283" s="55">
        <v>3</v>
      </c>
      <c r="FJ5283" s="55">
        <v>80000</v>
      </c>
      <c r="FK5283" s="55" t="s">
        <v>1249</v>
      </c>
      <c r="FL5283" s="55">
        <v>0.3</v>
      </c>
    </row>
    <row r="5284" ht="14.25" customHeight="1" outlineLevel="1" spans="152:168">
      <c r="EV5284" s="13">
        <v>5277</v>
      </c>
      <c r="EW5284" s="13" t="s">
        <v>42</v>
      </c>
      <c r="EX5284" s="13" t="s">
        <v>763</v>
      </c>
      <c r="EY5284" s="13">
        <v>7</v>
      </c>
      <c r="EZ5284" s="13">
        <v>0</v>
      </c>
      <c r="FA5284" s="13">
        <v>1994</v>
      </c>
      <c r="FB5284" s="13" t="s">
        <v>1361</v>
      </c>
      <c r="FC5284" s="13" t="s">
        <v>1249</v>
      </c>
      <c r="FD5284" s="13">
        <v>10</v>
      </c>
      <c r="FF5284" s="55">
        <v>5277</v>
      </c>
      <c r="FG5284" s="55" t="s">
        <v>1359</v>
      </c>
      <c r="FH5284" s="55" t="s">
        <v>2048</v>
      </c>
      <c r="FI5284" s="55">
        <v>3</v>
      </c>
      <c r="FJ5284" s="55">
        <v>130000</v>
      </c>
      <c r="FK5284" s="55" t="s">
        <v>1249</v>
      </c>
      <c r="FL5284" s="55">
        <v>0.3</v>
      </c>
    </row>
    <row r="5285" ht="14.25" customHeight="1" outlineLevel="1" spans="152:168">
      <c r="EV5285" s="13">
        <v>5278</v>
      </c>
      <c r="EW5285" s="13" t="s">
        <v>42</v>
      </c>
      <c r="EX5285" s="13" t="s">
        <v>763</v>
      </c>
      <c r="EY5285" s="13">
        <v>7</v>
      </c>
      <c r="EZ5285" s="13">
        <v>1995</v>
      </c>
      <c r="FA5285" s="13">
        <v>2999</v>
      </c>
      <c r="FB5285" s="13" t="s">
        <v>1361</v>
      </c>
      <c r="FC5285" s="13" t="s">
        <v>1249</v>
      </c>
      <c r="FD5285" s="13">
        <v>10</v>
      </c>
      <c r="FF5285" s="55">
        <v>5278</v>
      </c>
      <c r="FG5285" s="55" t="s">
        <v>1359</v>
      </c>
      <c r="FH5285" s="55" t="s">
        <v>2048</v>
      </c>
      <c r="FI5285" s="55">
        <v>3</v>
      </c>
      <c r="FJ5285" s="55">
        <v>260000</v>
      </c>
      <c r="FK5285" s="55" t="s">
        <v>1249</v>
      </c>
      <c r="FL5285" s="55">
        <v>0.3</v>
      </c>
    </row>
    <row r="5286" ht="14.25" customHeight="1" outlineLevel="1" spans="152:168">
      <c r="EV5286" s="13">
        <v>5279</v>
      </c>
      <c r="EW5286" s="13" t="s">
        <v>42</v>
      </c>
      <c r="EX5286" s="13" t="s">
        <v>763</v>
      </c>
      <c r="EY5286" s="13">
        <v>8</v>
      </c>
      <c r="EZ5286" s="13">
        <v>0</v>
      </c>
      <c r="FA5286" s="13">
        <v>1994</v>
      </c>
      <c r="FB5286" s="13" t="s">
        <v>1361</v>
      </c>
      <c r="FC5286" s="13" t="s">
        <v>1249</v>
      </c>
      <c r="FD5286" s="13">
        <v>10</v>
      </c>
      <c r="FF5286" s="55">
        <v>5279</v>
      </c>
      <c r="FG5286" s="55" t="s">
        <v>1359</v>
      </c>
      <c r="FH5286" s="55" t="s">
        <v>2048</v>
      </c>
      <c r="FI5286" s="55">
        <v>3</v>
      </c>
      <c r="FJ5286" s="55">
        <v>400000</v>
      </c>
      <c r="FK5286" s="55" t="s">
        <v>1249</v>
      </c>
      <c r="FL5286" s="55">
        <v>0.3</v>
      </c>
    </row>
    <row r="5287" ht="14.25" customHeight="1" outlineLevel="1" spans="152:168">
      <c r="EV5287" s="13">
        <v>5280</v>
      </c>
      <c r="EW5287" s="13" t="s">
        <v>42</v>
      </c>
      <c r="EX5287" s="13" t="s">
        <v>763</v>
      </c>
      <c r="EY5287" s="13">
        <v>8</v>
      </c>
      <c r="EZ5287" s="13">
        <v>1995</v>
      </c>
      <c r="FA5287" s="13">
        <v>2999</v>
      </c>
      <c r="FB5287" s="13" t="s">
        <v>1361</v>
      </c>
      <c r="FC5287" s="13" t="s">
        <v>1249</v>
      </c>
      <c r="FD5287" s="13">
        <v>10</v>
      </c>
      <c r="FF5287" s="55">
        <v>5280</v>
      </c>
      <c r="FG5287" s="55" t="s">
        <v>1359</v>
      </c>
      <c r="FH5287" s="55" t="s">
        <v>2048</v>
      </c>
      <c r="FI5287" s="55">
        <v>3</v>
      </c>
      <c r="FJ5287" s="55">
        <v>530000</v>
      </c>
      <c r="FK5287" s="55" t="s">
        <v>1249</v>
      </c>
      <c r="FL5287" s="55">
        <v>0.3</v>
      </c>
    </row>
    <row r="5288" ht="14.25" customHeight="1" outlineLevel="1" spans="152:168">
      <c r="EV5288" s="13">
        <v>5281</v>
      </c>
      <c r="EW5288" s="13" t="s">
        <v>42</v>
      </c>
      <c r="EX5288" s="13" t="s">
        <v>1252</v>
      </c>
      <c r="EY5288" s="13">
        <v>3</v>
      </c>
      <c r="EZ5288" s="13">
        <v>0</v>
      </c>
      <c r="FA5288" s="13">
        <v>1994</v>
      </c>
      <c r="FB5288" s="13" t="s">
        <v>1361</v>
      </c>
      <c r="FC5288" s="13" t="s">
        <v>1249</v>
      </c>
      <c r="FD5288" s="13">
        <v>2.5</v>
      </c>
      <c r="FF5288" s="55">
        <v>5281</v>
      </c>
      <c r="FG5288" s="55" t="s">
        <v>1359</v>
      </c>
      <c r="FH5288" s="55" t="s">
        <v>2048</v>
      </c>
      <c r="FI5288" s="55">
        <v>3</v>
      </c>
      <c r="FJ5288" s="55">
        <v>540000</v>
      </c>
      <c r="FK5288" s="55" t="s">
        <v>1249</v>
      </c>
      <c r="FL5288" s="55">
        <v>0.3</v>
      </c>
    </row>
    <row r="5289" ht="14.25" customHeight="1" outlineLevel="1" spans="152:168">
      <c r="EV5289" s="13">
        <v>5282</v>
      </c>
      <c r="EW5289" s="13" t="s">
        <v>42</v>
      </c>
      <c r="EX5289" s="13" t="s">
        <v>1252</v>
      </c>
      <c r="EY5289" s="13">
        <v>3</v>
      </c>
      <c r="EZ5289" s="13">
        <v>1995</v>
      </c>
      <c r="FA5289" s="13">
        <v>2999</v>
      </c>
      <c r="FB5289" s="13" t="s">
        <v>1361</v>
      </c>
      <c r="FC5289" s="13" t="s">
        <v>1249</v>
      </c>
      <c r="FD5289" s="13">
        <v>2.5</v>
      </c>
      <c r="FF5289" s="55">
        <v>5282</v>
      </c>
      <c r="FG5289" s="55" t="s">
        <v>1359</v>
      </c>
      <c r="FH5289" s="55" t="s">
        <v>2048</v>
      </c>
      <c r="FI5289" s="55">
        <v>4</v>
      </c>
      <c r="FJ5289" s="55">
        <v>0</v>
      </c>
      <c r="FK5289" s="55" t="s">
        <v>1249</v>
      </c>
      <c r="FL5289" s="55">
        <v>0.4</v>
      </c>
    </row>
    <row r="5290" ht="14.25" customHeight="1" outlineLevel="1" spans="152:168">
      <c r="EV5290" s="13">
        <v>5283</v>
      </c>
      <c r="EW5290" s="13" t="s">
        <v>42</v>
      </c>
      <c r="EX5290" s="13" t="s">
        <v>1252</v>
      </c>
      <c r="EY5290" s="13">
        <v>4</v>
      </c>
      <c r="EZ5290" s="13">
        <v>0</v>
      </c>
      <c r="FA5290" s="13">
        <v>1994</v>
      </c>
      <c r="FB5290" s="13" t="s">
        <v>1361</v>
      </c>
      <c r="FC5290" s="13" t="s">
        <v>1249</v>
      </c>
      <c r="FD5290" s="13">
        <v>2.5</v>
      </c>
      <c r="FF5290" s="55">
        <v>5283</v>
      </c>
      <c r="FG5290" s="55" t="s">
        <v>1359</v>
      </c>
      <c r="FH5290" s="55" t="s">
        <v>2048</v>
      </c>
      <c r="FI5290" s="55">
        <v>4</v>
      </c>
      <c r="FJ5290" s="55">
        <v>1000</v>
      </c>
      <c r="FK5290" s="55" t="s">
        <v>1249</v>
      </c>
      <c r="FL5290" s="55">
        <v>0.35</v>
      </c>
    </row>
    <row r="5291" ht="14.25" customHeight="1" outlineLevel="1" spans="152:168">
      <c r="EV5291" s="13">
        <v>5284</v>
      </c>
      <c r="EW5291" s="13" t="s">
        <v>42</v>
      </c>
      <c r="EX5291" s="13" t="s">
        <v>1252</v>
      </c>
      <c r="EY5291" s="13">
        <v>4</v>
      </c>
      <c r="EZ5291" s="13">
        <v>1995</v>
      </c>
      <c r="FA5291" s="13">
        <v>2999</v>
      </c>
      <c r="FB5291" s="13" t="s">
        <v>1361</v>
      </c>
      <c r="FC5291" s="13" t="s">
        <v>1249</v>
      </c>
      <c r="FD5291" s="13">
        <v>2.5</v>
      </c>
      <c r="FF5291" s="55">
        <v>5284</v>
      </c>
      <c r="FG5291" s="55" t="s">
        <v>1359</v>
      </c>
      <c r="FH5291" s="55" t="s">
        <v>2048</v>
      </c>
      <c r="FI5291" s="55">
        <v>4</v>
      </c>
      <c r="FJ5291" s="55">
        <v>2500</v>
      </c>
      <c r="FK5291" s="55" t="s">
        <v>1249</v>
      </c>
      <c r="FL5291" s="55">
        <v>0.3</v>
      </c>
    </row>
    <row r="5292" ht="14.25" customHeight="1" outlineLevel="1" spans="152:168">
      <c r="EV5292" s="13">
        <v>5285</v>
      </c>
      <c r="EW5292" s="13" t="s">
        <v>42</v>
      </c>
      <c r="EX5292" s="13" t="s">
        <v>1252</v>
      </c>
      <c r="EY5292" s="13">
        <v>5</v>
      </c>
      <c r="EZ5292" s="13">
        <v>0</v>
      </c>
      <c r="FA5292" s="13">
        <v>1994</v>
      </c>
      <c r="FB5292" s="13" t="s">
        <v>1361</v>
      </c>
      <c r="FC5292" s="13" t="s">
        <v>1249</v>
      </c>
      <c r="FD5292" s="13">
        <v>2.5</v>
      </c>
      <c r="FF5292" s="55">
        <v>5285</v>
      </c>
      <c r="FG5292" s="55" t="s">
        <v>1359</v>
      </c>
      <c r="FH5292" s="55" t="s">
        <v>2048</v>
      </c>
      <c r="FI5292" s="55">
        <v>4</v>
      </c>
      <c r="FJ5292" s="55">
        <v>5000</v>
      </c>
      <c r="FK5292" s="55" t="s">
        <v>1249</v>
      </c>
      <c r="FL5292" s="55">
        <v>0.3</v>
      </c>
    </row>
    <row r="5293" ht="14.25" customHeight="1" outlineLevel="1" spans="152:168">
      <c r="EV5293" s="13">
        <v>5286</v>
      </c>
      <c r="EW5293" s="13" t="s">
        <v>42</v>
      </c>
      <c r="EX5293" s="13" t="s">
        <v>1252</v>
      </c>
      <c r="EY5293" s="13">
        <v>5</v>
      </c>
      <c r="EZ5293" s="13">
        <v>1995</v>
      </c>
      <c r="FA5293" s="13">
        <v>2999</v>
      </c>
      <c r="FB5293" s="13" t="s">
        <v>1361</v>
      </c>
      <c r="FC5293" s="13" t="s">
        <v>1249</v>
      </c>
      <c r="FD5293" s="13">
        <v>2.5</v>
      </c>
      <c r="FF5293" s="55">
        <v>5286</v>
      </c>
      <c r="FG5293" s="55" t="s">
        <v>1359</v>
      </c>
      <c r="FH5293" s="55" t="s">
        <v>2048</v>
      </c>
      <c r="FI5293" s="55">
        <v>4</v>
      </c>
      <c r="FJ5293" s="55">
        <v>10000</v>
      </c>
      <c r="FK5293" s="55" t="s">
        <v>1249</v>
      </c>
      <c r="FL5293" s="55">
        <v>0.3</v>
      </c>
    </row>
    <row r="5294" ht="14.25" customHeight="1" outlineLevel="1" spans="152:168">
      <c r="EV5294" s="13">
        <v>5287</v>
      </c>
      <c r="EW5294" s="13" t="s">
        <v>42</v>
      </c>
      <c r="EX5294" s="13" t="s">
        <v>1252</v>
      </c>
      <c r="EY5294" s="13">
        <v>6</v>
      </c>
      <c r="EZ5294" s="13">
        <v>0</v>
      </c>
      <c r="FA5294" s="13">
        <v>1994</v>
      </c>
      <c r="FB5294" s="13" t="s">
        <v>1361</v>
      </c>
      <c r="FC5294" s="13" t="s">
        <v>1249</v>
      </c>
      <c r="FD5294" s="13">
        <v>2.5</v>
      </c>
      <c r="FF5294" s="55">
        <v>5287</v>
      </c>
      <c r="FG5294" s="55" t="s">
        <v>1359</v>
      </c>
      <c r="FH5294" s="55" t="s">
        <v>2048</v>
      </c>
      <c r="FI5294" s="55">
        <v>4</v>
      </c>
      <c r="FJ5294" s="55">
        <v>25000</v>
      </c>
      <c r="FK5294" s="55" t="s">
        <v>1249</v>
      </c>
      <c r="FL5294" s="55">
        <v>0.3</v>
      </c>
    </row>
    <row r="5295" ht="14.25" customHeight="1" outlineLevel="1" spans="152:168">
      <c r="EV5295" s="13">
        <v>5288</v>
      </c>
      <c r="EW5295" s="13" t="s">
        <v>42</v>
      </c>
      <c r="EX5295" s="13" t="s">
        <v>1252</v>
      </c>
      <c r="EY5295" s="13">
        <v>6</v>
      </c>
      <c r="EZ5295" s="13">
        <v>1995</v>
      </c>
      <c r="FA5295" s="13">
        <v>2999</v>
      </c>
      <c r="FB5295" s="13" t="s">
        <v>1361</v>
      </c>
      <c r="FC5295" s="13" t="s">
        <v>1249</v>
      </c>
      <c r="FD5295" s="13">
        <v>2.5</v>
      </c>
      <c r="FF5295" s="55">
        <v>5288</v>
      </c>
      <c r="FG5295" s="55" t="s">
        <v>1359</v>
      </c>
      <c r="FH5295" s="55" t="s">
        <v>2048</v>
      </c>
      <c r="FI5295" s="55">
        <v>4</v>
      </c>
      <c r="FJ5295" s="55">
        <v>50000</v>
      </c>
      <c r="FK5295" s="55" t="s">
        <v>1249</v>
      </c>
      <c r="FL5295" s="55">
        <v>0.3</v>
      </c>
    </row>
    <row r="5296" ht="14.25" customHeight="1" outlineLevel="1" spans="152:168">
      <c r="EV5296" s="13">
        <v>5289</v>
      </c>
      <c r="EW5296" s="13" t="s">
        <v>42</v>
      </c>
      <c r="EX5296" s="13" t="s">
        <v>1252</v>
      </c>
      <c r="EY5296" s="13">
        <v>7</v>
      </c>
      <c r="EZ5296" s="13">
        <v>0</v>
      </c>
      <c r="FA5296" s="13">
        <v>1994</v>
      </c>
      <c r="FB5296" s="13" t="s">
        <v>1361</v>
      </c>
      <c r="FC5296" s="13" t="s">
        <v>1249</v>
      </c>
      <c r="FD5296" s="13">
        <v>2.5</v>
      </c>
      <c r="FF5296" s="55">
        <v>5289</v>
      </c>
      <c r="FG5296" s="55" t="s">
        <v>1359</v>
      </c>
      <c r="FH5296" s="55" t="s">
        <v>2048</v>
      </c>
      <c r="FI5296" s="55">
        <v>4</v>
      </c>
      <c r="FJ5296" s="55">
        <v>80000</v>
      </c>
      <c r="FK5296" s="55" t="s">
        <v>1249</v>
      </c>
      <c r="FL5296" s="55">
        <v>0.3</v>
      </c>
    </row>
    <row r="5297" ht="14.25" customHeight="1" outlineLevel="1" spans="152:168">
      <c r="EV5297" s="13">
        <v>5290</v>
      </c>
      <c r="EW5297" s="13" t="s">
        <v>42</v>
      </c>
      <c r="EX5297" s="13" t="s">
        <v>1252</v>
      </c>
      <c r="EY5297" s="13">
        <v>7</v>
      </c>
      <c r="EZ5297" s="13">
        <v>1995</v>
      </c>
      <c r="FA5297" s="13">
        <v>2999</v>
      </c>
      <c r="FB5297" s="13" t="s">
        <v>1361</v>
      </c>
      <c r="FC5297" s="13" t="s">
        <v>1249</v>
      </c>
      <c r="FD5297" s="13">
        <v>2.5</v>
      </c>
      <c r="FF5297" s="55">
        <v>5290</v>
      </c>
      <c r="FG5297" s="55" t="s">
        <v>1359</v>
      </c>
      <c r="FH5297" s="55" t="s">
        <v>2048</v>
      </c>
      <c r="FI5297" s="55">
        <v>4</v>
      </c>
      <c r="FJ5297" s="55">
        <v>130000</v>
      </c>
      <c r="FK5297" s="55" t="s">
        <v>1249</v>
      </c>
      <c r="FL5297" s="55">
        <v>0.3</v>
      </c>
    </row>
    <row r="5298" ht="14.25" customHeight="1" outlineLevel="1" spans="152:168">
      <c r="EV5298" s="13">
        <v>5291</v>
      </c>
      <c r="EW5298" s="13" t="s">
        <v>42</v>
      </c>
      <c r="EX5298" s="13" t="s">
        <v>1252</v>
      </c>
      <c r="EY5298" s="13">
        <v>8</v>
      </c>
      <c r="EZ5298" s="13">
        <v>0</v>
      </c>
      <c r="FA5298" s="13">
        <v>1994</v>
      </c>
      <c r="FB5298" s="13" t="s">
        <v>1361</v>
      </c>
      <c r="FC5298" s="13" t="s">
        <v>1249</v>
      </c>
      <c r="FD5298" s="13">
        <v>2.5</v>
      </c>
      <c r="FF5298" s="55">
        <v>5291</v>
      </c>
      <c r="FG5298" s="55" t="s">
        <v>1359</v>
      </c>
      <c r="FH5298" s="55" t="s">
        <v>2048</v>
      </c>
      <c r="FI5298" s="55">
        <v>4</v>
      </c>
      <c r="FJ5298" s="55">
        <v>260000</v>
      </c>
      <c r="FK5298" s="55" t="s">
        <v>1249</v>
      </c>
      <c r="FL5298" s="55">
        <v>0.3</v>
      </c>
    </row>
    <row r="5299" ht="14.25" customHeight="1" outlineLevel="1" spans="152:168">
      <c r="EV5299" s="13">
        <v>5292</v>
      </c>
      <c r="EW5299" s="13" t="s">
        <v>42</v>
      </c>
      <c r="EX5299" s="13" t="s">
        <v>1252</v>
      </c>
      <c r="EY5299" s="13">
        <v>8</v>
      </c>
      <c r="EZ5299" s="13">
        <v>1995</v>
      </c>
      <c r="FA5299" s="13">
        <v>2999</v>
      </c>
      <c r="FB5299" s="13" t="s">
        <v>1361</v>
      </c>
      <c r="FC5299" s="13" t="s">
        <v>1249</v>
      </c>
      <c r="FD5299" s="13">
        <v>2.5</v>
      </c>
      <c r="FF5299" s="55">
        <v>5292</v>
      </c>
      <c r="FG5299" s="55" t="s">
        <v>1359</v>
      </c>
      <c r="FH5299" s="55" t="s">
        <v>2048</v>
      </c>
      <c r="FI5299" s="55">
        <v>4</v>
      </c>
      <c r="FJ5299" s="55">
        <v>400000</v>
      </c>
      <c r="FK5299" s="55" t="s">
        <v>1249</v>
      </c>
      <c r="FL5299" s="55">
        <v>0.3</v>
      </c>
    </row>
    <row r="5300" ht="14.25" customHeight="1" outlineLevel="1" spans="152:168">
      <c r="EV5300" s="13">
        <v>5293</v>
      </c>
      <c r="EW5300" s="13" t="s">
        <v>42</v>
      </c>
      <c r="EX5300" s="13" t="s">
        <v>1260</v>
      </c>
      <c r="EY5300" s="13">
        <v>15</v>
      </c>
      <c r="EZ5300" s="13">
        <v>0</v>
      </c>
      <c r="FA5300" s="13">
        <v>1994</v>
      </c>
      <c r="FB5300" s="13" t="s">
        <v>1361</v>
      </c>
      <c r="FC5300" s="13" t="s">
        <v>1249</v>
      </c>
      <c r="FD5300" s="13">
        <v>6.5</v>
      </c>
      <c r="FF5300" s="55">
        <v>5293</v>
      </c>
      <c r="FG5300" s="55" t="s">
        <v>1359</v>
      </c>
      <c r="FH5300" s="55" t="s">
        <v>2048</v>
      </c>
      <c r="FI5300" s="55">
        <v>4</v>
      </c>
      <c r="FJ5300" s="55">
        <v>530000</v>
      </c>
      <c r="FK5300" s="55" t="s">
        <v>1249</v>
      </c>
      <c r="FL5300" s="55">
        <v>0.3</v>
      </c>
    </row>
    <row r="5301" ht="14.25" customHeight="1" outlineLevel="1" spans="152:168">
      <c r="EV5301" s="13">
        <v>5294</v>
      </c>
      <c r="EW5301" s="13" t="s">
        <v>42</v>
      </c>
      <c r="EX5301" s="13" t="s">
        <v>1260</v>
      </c>
      <c r="EY5301" s="13">
        <v>15</v>
      </c>
      <c r="EZ5301" s="13">
        <v>1995</v>
      </c>
      <c r="FA5301" s="13">
        <v>2999</v>
      </c>
      <c r="FB5301" s="13" t="s">
        <v>1361</v>
      </c>
      <c r="FC5301" s="13" t="s">
        <v>1249</v>
      </c>
      <c r="FD5301" s="13">
        <v>6.5</v>
      </c>
      <c r="FF5301" s="55">
        <v>5294</v>
      </c>
      <c r="FG5301" s="55" t="s">
        <v>1359</v>
      </c>
      <c r="FH5301" s="55" t="s">
        <v>2048</v>
      </c>
      <c r="FI5301" s="55">
        <v>4</v>
      </c>
      <c r="FJ5301" s="55">
        <v>540000</v>
      </c>
      <c r="FK5301" s="55" t="s">
        <v>1249</v>
      </c>
      <c r="FL5301" s="55">
        <v>0.3</v>
      </c>
    </row>
    <row r="5302" ht="14.25" customHeight="1" outlineLevel="1" spans="152:168">
      <c r="EV5302" s="13">
        <v>5295</v>
      </c>
      <c r="EW5302" s="13" t="s">
        <v>42</v>
      </c>
      <c r="EX5302" s="13" t="s">
        <v>1260</v>
      </c>
      <c r="EY5302" s="13">
        <v>16</v>
      </c>
      <c r="EZ5302" s="13">
        <v>0</v>
      </c>
      <c r="FA5302" s="13">
        <v>1994</v>
      </c>
      <c r="FB5302" s="13" t="s">
        <v>1361</v>
      </c>
      <c r="FC5302" s="13" t="s">
        <v>1249</v>
      </c>
      <c r="FD5302" s="13">
        <v>6.5</v>
      </c>
      <c r="FF5302" s="55">
        <v>5295</v>
      </c>
      <c r="FG5302" s="55" t="s">
        <v>1359</v>
      </c>
      <c r="FH5302" s="55" t="s">
        <v>2048</v>
      </c>
      <c r="FI5302" s="55">
        <v>5</v>
      </c>
      <c r="FJ5302" s="55">
        <v>0</v>
      </c>
      <c r="FK5302" s="55" t="s">
        <v>1249</v>
      </c>
      <c r="FL5302" s="55">
        <v>0.33</v>
      </c>
    </row>
    <row r="5303" ht="14.25" customHeight="1" outlineLevel="1" spans="152:168">
      <c r="EV5303" s="13">
        <v>5296</v>
      </c>
      <c r="EW5303" s="13" t="s">
        <v>42</v>
      </c>
      <c r="EX5303" s="13" t="s">
        <v>1260</v>
      </c>
      <c r="EY5303" s="13">
        <v>16</v>
      </c>
      <c r="EZ5303" s="13">
        <v>1995</v>
      </c>
      <c r="FA5303" s="13">
        <v>2999</v>
      </c>
      <c r="FB5303" s="13" t="s">
        <v>1361</v>
      </c>
      <c r="FC5303" s="13" t="s">
        <v>1249</v>
      </c>
      <c r="FD5303" s="13">
        <v>6.5</v>
      </c>
      <c r="FF5303" s="55">
        <v>5296</v>
      </c>
      <c r="FG5303" s="55" t="s">
        <v>1359</v>
      </c>
      <c r="FH5303" s="55" t="s">
        <v>2048</v>
      </c>
      <c r="FI5303" s="55">
        <v>5</v>
      </c>
      <c r="FJ5303" s="55">
        <v>1000</v>
      </c>
      <c r="FK5303" s="55" t="s">
        <v>1249</v>
      </c>
      <c r="FL5303" s="55">
        <v>0.32</v>
      </c>
    </row>
    <row r="5304" ht="14.25" customHeight="1" outlineLevel="1" spans="152:168">
      <c r="EV5304" s="13">
        <v>5297</v>
      </c>
      <c r="EW5304" s="13" t="s">
        <v>42</v>
      </c>
      <c r="EX5304" s="13" t="s">
        <v>1260</v>
      </c>
      <c r="EY5304" s="13">
        <v>17</v>
      </c>
      <c r="EZ5304" s="13">
        <v>0</v>
      </c>
      <c r="FA5304" s="13">
        <v>1994</v>
      </c>
      <c r="FB5304" s="13" t="s">
        <v>1361</v>
      </c>
      <c r="FC5304" s="13" t="s">
        <v>1249</v>
      </c>
      <c r="FD5304" s="13">
        <v>6.5</v>
      </c>
      <c r="FF5304" s="55">
        <v>5297</v>
      </c>
      <c r="FG5304" s="55" t="s">
        <v>1359</v>
      </c>
      <c r="FH5304" s="55" t="s">
        <v>2048</v>
      </c>
      <c r="FI5304" s="55">
        <v>5</v>
      </c>
      <c r="FJ5304" s="55">
        <v>2500</v>
      </c>
      <c r="FK5304" s="55" t="s">
        <v>1249</v>
      </c>
      <c r="FL5304" s="55">
        <v>0.3</v>
      </c>
    </row>
    <row r="5305" ht="14.25" customHeight="1" outlineLevel="1" spans="152:168">
      <c r="EV5305" s="13">
        <v>5298</v>
      </c>
      <c r="EW5305" s="13" t="s">
        <v>42</v>
      </c>
      <c r="EX5305" s="13" t="s">
        <v>1260</v>
      </c>
      <c r="EY5305" s="13">
        <v>17</v>
      </c>
      <c r="EZ5305" s="13">
        <v>1995</v>
      </c>
      <c r="FA5305" s="13">
        <v>2999</v>
      </c>
      <c r="FB5305" s="13" t="s">
        <v>1361</v>
      </c>
      <c r="FC5305" s="13" t="s">
        <v>1249</v>
      </c>
      <c r="FD5305" s="13">
        <v>6.5</v>
      </c>
      <c r="FF5305" s="55">
        <v>5298</v>
      </c>
      <c r="FG5305" s="55" t="s">
        <v>1359</v>
      </c>
      <c r="FH5305" s="55" t="s">
        <v>2048</v>
      </c>
      <c r="FI5305" s="55">
        <v>5</v>
      </c>
      <c r="FJ5305" s="55">
        <v>5000</v>
      </c>
      <c r="FK5305" s="55" t="s">
        <v>1249</v>
      </c>
      <c r="FL5305" s="55">
        <v>0.3</v>
      </c>
    </row>
    <row r="5306" ht="14.25" customHeight="1" outlineLevel="1" spans="152:168">
      <c r="EV5306" s="13">
        <v>5299</v>
      </c>
      <c r="EW5306" s="13" t="s">
        <v>42</v>
      </c>
      <c r="EX5306" s="13" t="s">
        <v>1260</v>
      </c>
      <c r="EY5306" s="13">
        <v>18</v>
      </c>
      <c r="EZ5306" s="13">
        <v>0</v>
      </c>
      <c r="FA5306" s="13">
        <v>1994</v>
      </c>
      <c r="FB5306" s="13" t="s">
        <v>1361</v>
      </c>
      <c r="FC5306" s="13" t="s">
        <v>1249</v>
      </c>
      <c r="FD5306" s="13">
        <v>6.5</v>
      </c>
      <c r="FF5306" s="55">
        <v>5299</v>
      </c>
      <c r="FG5306" s="55" t="s">
        <v>1359</v>
      </c>
      <c r="FH5306" s="55" t="s">
        <v>2048</v>
      </c>
      <c r="FI5306" s="55">
        <v>5</v>
      </c>
      <c r="FJ5306" s="55">
        <v>10000</v>
      </c>
      <c r="FK5306" s="55" t="s">
        <v>1249</v>
      </c>
      <c r="FL5306" s="55">
        <v>0.3</v>
      </c>
    </row>
    <row r="5307" ht="14.25" customHeight="1" outlineLevel="1" spans="152:168">
      <c r="EV5307" s="13">
        <v>5300</v>
      </c>
      <c r="EW5307" s="13" t="s">
        <v>42</v>
      </c>
      <c r="EX5307" s="13" t="s">
        <v>1260</v>
      </c>
      <c r="EY5307" s="13">
        <v>18</v>
      </c>
      <c r="EZ5307" s="13">
        <v>1995</v>
      </c>
      <c r="FA5307" s="13">
        <v>2999</v>
      </c>
      <c r="FB5307" s="13" t="s">
        <v>1361</v>
      </c>
      <c r="FC5307" s="13" t="s">
        <v>1249</v>
      </c>
      <c r="FD5307" s="13">
        <v>6.5</v>
      </c>
      <c r="FF5307" s="55">
        <v>5300</v>
      </c>
      <c r="FG5307" s="55" t="s">
        <v>1359</v>
      </c>
      <c r="FH5307" s="55" t="s">
        <v>2048</v>
      </c>
      <c r="FI5307" s="55">
        <v>5</v>
      </c>
      <c r="FJ5307" s="55">
        <v>25000</v>
      </c>
      <c r="FK5307" s="55" t="s">
        <v>1249</v>
      </c>
      <c r="FL5307" s="55">
        <v>0.3</v>
      </c>
    </row>
    <row r="5308" ht="14.25" customHeight="1" outlineLevel="1" spans="152:168">
      <c r="EV5308" s="13">
        <v>5301</v>
      </c>
      <c r="EW5308" s="13" t="s">
        <v>42</v>
      </c>
      <c r="EX5308" s="13" t="s">
        <v>1260</v>
      </c>
      <c r="EY5308" s="13">
        <v>19</v>
      </c>
      <c r="EZ5308" s="13">
        <v>0</v>
      </c>
      <c r="FA5308" s="13">
        <v>1994</v>
      </c>
      <c r="FB5308" s="13" t="s">
        <v>1361</v>
      </c>
      <c r="FC5308" s="13" t="s">
        <v>1249</v>
      </c>
      <c r="FD5308" s="13">
        <v>6.5</v>
      </c>
      <c r="FF5308" s="55">
        <v>5301</v>
      </c>
      <c r="FG5308" s="55" t="s">
        <v>1359</v>
      </c>
      <c r="FH5308" s="55" t="s">
        <v>2048</v>
      </c>
      <c r="FI5308" s="55">
        <v>5</v>
      </c>
      <c r="FJ5308" s="55">
        <v>50000</v>
      </c>
      <c r="FK5308" s="55" t="s">
        <v>1249</v>
      </c>
      <c r="FL5308" s="55">
        <v>0.3</v>
      </c>
    </row>
    <row r="5309" ht="14.25" customHeight="1" outlineLevel="1" spans="152:168">
      <c r="EV5309" s="13">
        <v>5302</v>
      </c>
      <c r="EW5309" s="13" t="s">
        <v>42</v>
      </c>
      <c r="EX5309" s="13" t="s">
        <v>1260</v>
      </c>
      <c r="EY5309" s="13">
        <v>19</v>
      </c>
      <c r="EZ5309" s="13">
        <v>1995</v>
      </c>
      <c r="FA5309" s="13">
        <v>2999</v>
      </c>
      <c r="FB5309" s="13" t="s">
        <v>1361</v>
      </c>
      <c r="FC5309" s="13" t="s">
        <v>1249</v>
      </c>
      <c r="FD5309" s="13">
        <v>6.5</v>
      </c>
      <c r="FF5309" s="55">
        <v>5302</v>
      </c>
      <c r="FG5309" s="55" t="s">
        <v>1359</v>
      </c>
      <c r="FH5309" s="55" t="s">
        <v>2048</v>
      </c>
      <c r="FI5309" s="55">
        <v>5</v>
      </c>
      <c r="FJ5309" s="55">
        <v>80000</v>
      </c>
      <c r="FK5309" s="55" t="s">
        <v>1249</v>
      </c>
      <c r="FL5309" s="55">
        <v>0.3</v>
      </c>
    </row>
    <row r="5310" ht="14.25" customHeight="1" outlineLevel="1" spans="152:168">
      <c r="EV5310" s="13">
        <v>5303</v>
      </c>
      <c r="EW5310" s="13" t="s">
        <v>42</v>
      </c>
      <c r="EX5310" s="13" t="s">
        <v>1260</v>
      </c>
      <c r="EY5310" s="13">
        <v>20</v>
      </c>
      <c r="EZ5310" s="13">
        <v>0</v>
      </c>
      <c r="FA5310" s="13">
        <v>1994</v>
      </c>
      <c r="FB5310" s="13" t="s">
        <v>1361</v>
      </c>
      <c r="FC5310" s="13" t="s">
        <v>1249</v>
      </c>
      <c r="FD5310" s="13">
        <v>6.5</v>
      </c>
      <c r="FF5310" s="55">
        <v>5303</v>
      </c>
      <c r="FG5310" s="55" t="s">
        <v>1359</v>
      </c>
      <c r="FH5310" s="55" t="s">
        <v>2048</v>
      </c>
      <c r="FI5310" s="55">
        <v>5</v>
      </c>
      <c r="FJ5310" s="55">
        <v>130000</v>
      </c>
      <c r="FK5310" s="55" t="s">
        <v>1249</v>
      </c>
      <c r="FL5310" s="55">
        <v>0.3</v>
      </c>
    </row>
    <row r="5311" ht="14.25" customHeight="1" outlineLevel="1" spans="152:168">
      <c r="EV5311" s="13">
        <v>5304</v>
      </c>
      <c r="EW5311" s="13" t="s">
        <v>42</v>
      </c>
      <c r="EX5311" s="13" t="s">
        <v>1260</v>
      </c>
      <c r="EY5311" s="13">
        <v>20</v>
      </c>
      <c r="EZ5311" s="13">
        <v>1995</v>
      </c>
      <c r="FA5311" s="13">
        <v>2999</v>
      </c>
      <c r="FB5311" s="13" t="s">
        <v>1361</v>
      </c>
      <c r="FC5311" s="13" t="s">
        <v>1249</v>
      </c>
      <c r="FD5311" s="13">
        <v>6.5</v>
      </c>
      <c r="FF5311" s="55">
        <v>5304</v>
      </c>
      <c r="FG5311" s="55" t="s">
        <v>1359</v>
      </c>
      <c r="FH5311" s="55" t="s">
        <v>2048</v>
      </c>
      <c r="FI5311" s="55">
        <v>5</v>
      </c>
      <c r="FJ5311" s="55">
        <v>260000</v>
      </c>
      <c r="FK5311" s="55" t="s">
        <v>1249</v>
      </c>
      <c r="FL5311" s="55">
        <v>0.3</v>
      </c>
    </row>
    <row r="5312" ht="14.25" customHeight="1" outlineLevel="1" spans="152:168">
      <c r="EV5312" s="13">
        <v>5305</v>
      </c>
      <c r="EW5312" s="13" t="s">
        <v>42</v>
      </c>
      <c r="EX5312" s="13" t="s">
        <v>1260</v>
      </c>
      <c r="EY5312" s="13">
        <v>21</v>
      </c>
      <c r="EZ5312" s="13">
        <v>0</v>
      </c>
      <c r="FA5312" s="13">
        <v>1994</v>
      </c>
      <c r="FB5312" s="13" t="s">
        <v>1361</v>
      </c>
      <c r="FC5312" s="13" t="s">
        <v>1249</v>
      </c>
      <c r="FD5312" s="13">
        <v>6.5</v>
      </c>
      <c r="FF5312" s="55">
        <v>5305</v>
      </c>
      <c r="FG5312" s="55" t="s">
        <v>1359</v>
      </c>
      <c r="FH5312" s="55" t="s">
        <v>2048</v>
      </c>
      <c r="FI5312" s="55">
        <v>5</v>
      </c>
      <c r="FJ5312" s="55">
        <v>400000</v>
      </c>
      <c r="FK5312" s="55" t="s">
        <v>1249</v>
      </c>
      <c r="FL5312" s="55">
        <v>0.3</v>
      </c>
    </row>
    <row r="5313" ht="14.25" customHeight="1" outlineLevel="1" spans="152:168">
      <c r="EV5313" s="13">
        <v>5306</v>
      </c>
      <c r="EW5313" s="13" t="s">
        <v>42</v>
      </c>
      <c r="EX5313" s="13" t="s">
        <v>1260</v>
      </c>
      <c r="EY5313" s="13">
        <v>21</v>
      </c>
      <c r="EZ5313" s="13">
        <v>1995</v>
      </c>
      <c r="FA5313" s="13">
        <v>2999</v>
      </c>
      <c r="FB5313" s="13" t="s">
        <v>1361</v>
      </c>
      <c r="FC5313" s="13" t="s">
        <v>1249</v>
      </c>
      <c r="FD5313" s="13">
        <v>6.5</v>
      </c>
      <c r="FF5313" s="55">
        <v>5306</v>
      </c>
      <c r="FG5313" s="55" t="s">
        <v>1359</v>
      </c>
      <c r="FH5313" s="55" t="s">
        <v>2048</v>
      </c>
      <c r="FI5313" s="55">
        <v>5</v>
      </c>
      <c r="FJ5313" s="55">
        <v>530000</v>
      </c>
      <c r="FK5313" s="55" t="s">
        <v>1249</v>
      </c>
      <c r="FL5313" s="55">
        <v>0.3</v>
      </c>
    </row>
    <row r="5314" ht="14.25" customHeight="1" outlineLevel="1" spans="152:168">
      <c r="EV5314" s="13">
        <v>5307</v>
      </c>
      <c r="EW5314" s="13" t="s">
        <v>42</v>
      </c>
      <c r="EX5314" s="13" t="s">
        <v>1260</v>
      </c>
      <c r="EY5314" s="13">
        <v>22</v>
      </c>
      <c r="EZ5314" s="13">
        <v>0</v>
      </c>
      <c r="FA5314" s="13">
        <v>1994</v>
      </c>
      <c r="FB5314" s="13" t="s">
        <v>1361</v>
      </c>
      <c r="FC5314" s="13" t="s">
        <v>1249</v>
      </c>
      <c r="FD5314" s="13">
        <v>6.5</v>
      </c>
      <c r="FF5314" s="55">
        <v>5307</v>
      </c>
      <c r="FG5314" s="55" t="s">
        <v>1359</v>
      </c>
      <c r="FH5314" s="55" t="s">
        <v>2048</v>
      </c>
      <c r="FI5314" s="55">
        <v>5</v>
      </c>
      <c r="FJ5314" s="55">
        <v>540000</v>
      </c>
      <c r="FK5314" s="55" t="s">
        <v>1249</v>
      </c>
      <c r="FL5314" s="55">
        <v>0.3</v>
      </c>
    </row>
    <row r="5315" ht="14.25" customHeight="1" outlineLevel="1" spans="152:168">
      <c r="EV5315" s="13">
        <v>5308</v>
      </c>
      <c r="EW5315" s="13" t="s">
        <v>42</v>
      </c>
      <c r="EX5315" s="13" t="s">
        <v>1260</v>
      </c>
      <c r="EY5315" s="13">
        <v>22</v>
      </c>
      <c r="EZ5315" s="13">
        <v>1995</v>
      </c>
      <c r="FA5315" s="13">
        <v>2999</v>
      </c>
      <c r="FB5315" s="13" t="s">
        <v>1361</v>
      </c>
      <c r="FC5315" s="13" t="s">
        <v>1249</v>
      </c>
      <c r="FD5315" s="13">
        <v>6.5</v>
      </c>
      <c r="FF5315" s="55">
        <v>5308</v>
      </c>
      <c r="FG5315" s="55" t="s">
        <v>1359</v>
      </c>
      <c r="FH5315" s="55" t="s">
        <v>2048</v>
      </c>
      <c r="FI5315" s="55">
        <v>6</v>
      </c>
      <c r="FJ5315" s="55">
        <v>0</v>
      </c>
      <c r="FK5315" s="55" t="s">
        <v>1249</v>
      </c>
      <c r="FL5315" s="55">
        <v>0.33</v>
      </c>
    </row>
    <row r="5316" ht="14.25" customHeight="1" outlineLevel="1" spans="152:168">
      <c r="EV5316" s="13">
        <v>5309</v>
      </c>
      <c r="EW5316" s="13" t="s">
        <v>42</v>
      </c>
      <c r="EX5316" s="13" t="s">
        <v>1260</v>
      </c>
      <c r="EY5316" s="13">
        <v>23</v>
      </c>
      <c r="EZ5316" s="13">
        <v>0</v>
      </c>
      <c r="FA5316" s="13">
        <v>1994</v>
      </c>
      <c r="FB5316" s="13" t="s">
        <v>1361</v>
      </c>
      <c r="FC5316" s="13" t="s">
        <v>1249</v>
      </c>
      <c r="FD5316" s="13">
        <v>6.5</v>
      </c>
      <c r="FF5316" s="55">
        <v>5309</v>
      </c>
      <c r="FG5316" s="55" t="s">
        <v>1359</v>
      </c>
      <c r="FH5316" s="55" t="s">
        <v>2048</v>
      </c>
      <c r="FI5316" s="55">
        <v>6</v>
      </c>
      <c r="FJ5316" s="55">
        <v>1000</v>
      </c>
      <c r="FK5316" s="55" t="s">
        <v>1249</v>
      </c>
      <c r="FL5316" s="55">
        <v>0.32</v>
      </c>
    </row>
    <row r="5317" ht="14.25" customHeight="1" outlineLevel="1" spans="152:168">
      <c r="EV5317" s="13">
        <v>5310</v>
      </c>
      <c r="EW5317" s="13" t="s">
        <v>42</v>
      </c>
      <c r="EX5317" s="13" t="s">
        <v>1260</v>
      </c>
      <c r="EY5317" s="13">
        <v>23</v>
      </c>
      <c r="EZ5317" s="13">
        <v>1995</v>
      </c>
      <c r="FA5317" s="13">
        <v>2999</v>
      </c>
      <c r="FB5317" s="13" t="s">
        <v>1361</v>
      </c>
      <c r="FC5317" s="13" t="s">
        <v>1249</v>
      </c>
      <c r="FD5317" s="13">
        <v>6.5</v>
      </c>
      <c r="FF5317" s="55">
        <v>5310</v>
      </c>
      <c r="FG5317" s="55" t="s">
        <v>1359</v>
      </c>
      <c r="FH5317" s="55" t="s">
        <v>2048</v>
      </c>
      <c r="FI5317" s="55">
        <v>6</v>
      </c>
      <c r="FJ5317" s="55">
        <v>2500</v>
      </c>
      <c r="FK5317" s="55" t="s">
        <v>1249</v>
      </c>
      <c r="FL5317" s="55">
        <v>0.3</v>
      </c>
    </row>
    <row r="5318" ht="14.25" customHeight="1" outlineLevel="1" spans="152:168">
      <c r="EV5318" s="13">
        <v>5311</v>
      </c>
      <c r="EW5318" s="13" t="s">
        <v>42</v>
      </c>
      <c r="EX5318" s="13" t="s">
        <v>1260</v>
      </c>
      <c r="EY5318" s="13">
        <v>24</v>
      </c>
      <c r="EZ5318" s="13">
        <v>0</v>
      </c>
      <c r="FA5318" s="13">
        <v>1994</v>
      </c>
      <c r="FB5318" s="13" t="s">
        <v>1361</v>
      </c>
      <c r="FC5318" s="13" t="s">
        <v>1249</v>
      </c>
      <c r="FD5318" s="13">
        <v>6.5</v>
      </c>
      <c r="FF5318" s="55">
        <v>5311</v>
      </c>
      <c r="FG5318" s="55" t="s">
        <v>1359</v>
      </c>
      <c r="FH5318" s="55" t="s">
        <v>2048</v>
      </c>
      <c r="FI5318" s="55">
        <v>6</v>
      </c>
      <c r="FJ5318" s="55">
        <v>5000</v>
      </c>
      <c r="FK5318" s="55" t="s">
        <v>1249</v>
      </c>
      <c r="FL5318" s="55">
        <v>0.3</v>
      </c>
    </row>
    <row r="5319" ht="14.25" customHeight="1" outlineLevel="1" spans="152:168">
      <c r="EV5319" s="13">
        <v>5312</v>
      </c>
      <c r="EW5319" s="13" t="s">
        <v>42</v>
      </c>
      <c r="EX5319" s="13" t="s">
        <v>1260</v>
      </c>
      <c r="EY5319" s="13">
        <v>24</v>
      </c>
      <c r="EZ5319" s="13">
        <v>1995</v>
      </c>
      <c r="FA5319" s="13">
        <v>2999</v>
      </c>
      <c r="FB5319" s="13" t="s">
        <v>1361</v>
      </c>
      <c r="FC5319" s="13" t="s">
        <v>1249</v>
      </c>
      <c r="FD5319" s="13">
        <v>6.5</v>
      </c>
      <c r="FF5319" s="55">
        <v>5312</v>
      </c>
      <c r="FG5319" s="55" t="s">
        <v>1359</v>
      </c>
      <c r="FH5319" s="55" t="s">
        <v>2048</v>
      </c>
      <c r="FI5319" s="55">
        <v>6</v>
      </c>
      <c r="FJ5319" s="55">
        <v>10000</v>
      </c>
      <c r="FK5319" s="55" t="s">
        <v>1249</v>
      </c>
      <c r="FL5319" s="55">
        <v>0.3</v>
      </c>
    </row>
    <row r="5320" ht="14.25" customHeight="1" outlineLevel="1" spans="152:168">
      <c r="EV5320" s="13">
        <v>5313</v>
      </c>
      <c r="EW5320" s="13" t="s">
        <v>42</v>
      </c>
      <c r="EX5320" s="13" t="s">
        <v>1260</v>
      </c>
      <c r="EY5320" s="13">
        <v>25</v>
      </c>
      <c r="EZ5320" s="13">
        <v>0</v>
      </c>
      <c r="FA5320" s="13">
        <v>1994</v>
      </c>
      <c r="FB5320" s="13" t="s">
        <v>1361</v>
      </c>
      <c r="FC5320" s="13" t="s">
        <v>1249</v>
      </c>
      <c r="FD5320" s="13">
        <v>6.5</v>
      </c>
      <c r="FF5320" s="55">
        <v>5313</v>
      </c>
      <c r="FG5320" s="55" t="s">
        <v>1359</v>
      </c>
      <c r="FH5320" s="55" t="s">
        <v>2048</v>
      </c>
      <c r="FI5320" s="55">
        <v>6</v>
      </c>
      <c r="FJ5320" s="55">
        <v>25000</v>
      </c>
      <c r="FK5320" s="55" t="s">
        <v>1249</v>
      </c>
      <c r="FL5320" s="55">
        <v>0.3</v>
      </c>
    </row>
    <row r="5321" ht="14.25" customHeight="1" outlineLevel="1" spans="152:168">
      <c r="EV5321" s="13">
        <v>5314</v>
      </c>
      <c r="EW5321" s="13" t="s">
        <v>42</v>
      </c>
      <c r="EX5321" s="13" t="s">
        <v>1260</v>
      </c>
      <c r="EY5321" s="13">
        <v>25</v>
      </c>
      <c r="EZ5321" s="13">
        <v>1995</v>
      </c>
      <c r="FA5321" s="13">
        <v>2999</v>
      </c>
      <c r="FB5321" s="13" t="s">
        <v>1361</v>
      </c>
      <c r="FC5321" s="13" t="s">
        <v>1249</v>
      </c>
      <c r="FD5321" s="13">
        <v>6.5</v>
      </c>
      <c r="FF5321" s="55">
        <v>5314</v>
      </c>
      <c r="FG5321" s="55" t="s">
        <v>1359</v>
      </c>
      <c r="FH5321" s="55" t="s">
        <v>2048</v>
      </c>
      <c r="FI5321" s="55">
        <v>6</v>
      </c>
      <c r="FJ5321" s="55">
        <v>50000</v>
      </c>
      <c r="FK5321" s="55" t="s">
        <v>1249</v>
      </c>
      <c r="FL5321" s="55">
        <v>0.3</v>
      </c>
    </row>
    <row r="5322" ht="14.25" customHeight="1" outlineLevel="1" spans="152:168">
      <c r="EV5322" s="13">
        <v>5315</v>
      </c>
      <c r="EW5322" s="13" t="s">
        <v>42</v>
      </c>
      <c r="EX5322" s="13" t="s">
        <v>1260</v>
      </c>
      <c r="EY5322" s="13">
        <v>26</v>
      </c>
      <c r="EZ5322" s="13">
        <v>0</v>
      </c>
      <c r="FA5322" s="13">
        <v>1994</v>
      </c>
      <c r="FB5322" s="13" t="s">
        <v>1361</v>
      </c>
      <c r="FC5322" s="13" t="s">
        <v>1249</v>
      </c>
      <c r="FD5322" s="13">
        <v>6.5</v>
      </c>
      <c r="FF5322" s="55">
        <v>5315</v>
      </c>
      <c r="FG5322" s="55" t="s">
        <v>1359</v>
      </c>
      <c r="FH5322" s="55" t="s">
        <v>2048</v>
      </c>
      <c r="FI5322" s="55">
        <v>6</v>
      </c>
      <c r="FJ5322" s="55">
        <v>80000</v>
      </c>
      <c r="FK5322" s="55" t="s">
        <v>1249</v>
      </c>
      <c r="FL5322" s="55">
        <v>0.3</v>
      </c>
    </row>
    <row r="5323" ht="14.25" customHeight="1" outlineLevel="1" spans="152:168">
      <c r="EV5323" s="13">
        <v>5316</v>
      </c>
      <c r="EW5323" s="13" t="s">
        <v>42</v>
      </c>
      <c r="EX5323" s="13" t="s">
        <v>1260</v>
      </c>
      <c r="EY5323" s="13">
        <v>26</v>
      </c>
      <c r="EZ5323" s="13">
        <v>1995</v>
      </c>
      <c r="FA5323" s="13">
        <v>2999</v>
      </c>
      <c r="FB5323" s="13" t="s">
        <v>1361</v>
      </c>
      <c r="FC5323" s="13" t="s">
        <v>1249</v>
      </c>
      <c r="FD5323" s="13">
        <v>6.5</v>
      </c>
      <c r="FF5323" s="55">
        <v>5316</v>
      </c>
      <c r="FG5323" s="55" t="s">
        <v>1359</v>
      </c>
      <c r="FH5323" s="55" t="s">
        <v>2048</v>
      </c>
      <c r="FI5323" s="55">
        <v>6</v>
      </c>
      <c r="FJ5323" s="55">
        <v>130000</v>
      </c>
      <c r="FK5323" s="55" t="s">
        <v>1249</v>
      </c>
      <c r="FL5323" s="55">
        <v>0.3</v>
      </c>
    </row>
    <row r="5324" ht="14.25" customHeight="1" outlineLevel="1" spans="152:168">
      <c r="EV5324" s="13">
        <v>5317</v>
      </c>
      <c r="EW5324" s="13" t="s">
        <v>42</v>
      </c>
      <c r="EX5324" s="13" t="s">
        <v>1260</v>
      </c>
      <c r="EY5324" s="13">
        <v>27</v>
      </c>
      <c r="EZ5324" s="13">
        <v>0</v>
      </c>
      <c r="FA5324" s="13">
        <v>1994</v>
      </c>
      <c r="FB5324" s="13" t="s">
        <v>1361</v>
      </c>
      <c r="FC5324" s="13" t="s">
        <v>1249</v>
      </c>
      <c r="FD5324" s="13">
        <v>6.5</v>
      </c>
      <c r="FF5324" s="55">
        <v>5317</v>
      </c>
      <c r="FG5324" s="55" t="s">
        <v>1359</v>
      </c>
      <c r="FH5324" s="55" t="s">
        <v>2048</v>
      </c>
      <c r="FI5324" s="55">
        <v>6</v>
      </c>
      <c r="FJ5324" s="55">
        <v>260000</v>
      </c>
      <c r="FK5324" s="55" t="s">
        <v>1249</v>
      </c>
      <c r="FL5324" s="55">
        <v>0.3</v>
      </c>
    </row>
    <row r="5325" ht="14.25" customHeight="1" outlineLevel="1" spans="152:168">
      <c r="EV5325" s="13">
        <v>5318</v>
      </c>
      <c r="EW5325" s="13" t="s">
        <v>42</v>
      </c>
      <c r="EX5325" s="13" t="s">
        <v>1260</v>
      </c>
      <c r="EY5325" s="13">
        <v>27</v>
      </c>
      <c r="EZ5325" s="13">
        <v>1995</v>
      </c>
      <c r="FA5325" s="13">
        <v>2999</v>
      </c>
      <c r="FB5325" s="13" t="s">
        <v>1361</v>
      </c>
      <c r="FC5325" s="13" t="s">
        <v>1249</v>
      </c>
      <c r="FD5325" s="13">
        <v>6.5</v>
      </c>
      <c r="FF5325" s="55">
        <v>5318</v>
      </c>
      <c r="FG5325" s="55" t="s">
        <v>1359</v>
      </c>
      <c r="FH5325" s="55" t="s">
        <v>2048</v>
      </c>
      <c r="FI5325" s="55">
        <v>6</v>
      </c>
      <c r="FJ5325" s="55">
        <v>400000</v>
      </c>
      <c r="FK5325" s="55" t="s">
        <v>1249</v>
      </c>
      <c r="FL5325" s="55">
        <v>0.3</v>
      </c>
    </row>
    <row r="5326" ht="14.25" customHeight="1" outlineLevel="1" spans="152:168">
      <c r="EV5326" s="13">
        <v>5319</v>
      </c>
      <c r="EW5326" s="13" t="s">
        <v>42</v>
      </c>
      <c r="EX5326" s="13" t="s">
        <v>1260</v>
      </c>
      <c r="EY5326" s="13">
        <v>28</v>
      </c>
      <c r="EZ5326" s="13">
        <v>0</v>
      </c>
      <c r="FA5326" s="13">
        <v>1994</v>
      </c>
      <c r="FB5326" s="13" t="s">
        <v>1361</v>
      </c>
      <c r="FC5326" s="13" t="s">
        <v>1249</v>
      </c>
      <c r="FD5326" s="13">
        <v>6.5</v>
      </c>
      <c r="FF5326" s="55">
        <v>5319</v>
      </c>
      <c r="FG5326" s="55" t="s">
        <v>1359</v>
      </c>
      <c r="FH5326" s="55" t="s">
        <v>2048</v>
      </c>
      <c r="FI5326" s="55">
        <v>6</v>
      </c>
      <c r="FJ5326" s="55">
        <v>530000</v>
      </c>
      <c r="FK5326" s="55" t="s">
        <v>1249</v>
      </c>
      <c r="FL5326" s="55">
        <v>0.3</v>
      </c>
    </row>
    <row r="5327" ht="14.25" customHeight="1" outlineLevel="1" spans="152:168">
      <c r="EV5327" s="13">
        <v>5320</v>
      </c>
      <c r="EW5327" s="13" t="s">
        <v>42</v>
      </c>
      <c r="EX5327" s="13" t="s">
        <v>1260</v>
      </c>
      <c r="EY5327" s="13">
        <v>28</v>
      </c>
      <c r="EZ5327" s="13">
        <v>1995</v>
      </c>
      <c r="FA5327" s="13">
        <v>2999</v>
      </c>
      <c r="FB5327" s="13" t="s">
        <v>1361</v>
      </c>
      <c r="FC5327" s="13" t="s">
        <v>1249</v>
      </c>
      <c r="FD5327" s="13">
        <v>6.5</v>
      </c>
      <c r="FF5327" s="55">
        <v>5320</v>
      </c>
      <c r="FG5327" s="55" t="s">
        <v>1359</v>
      </c>
      <c r="FH5327" s="55" t="s">
        <v>2048</v>
      </c>
      <c r="FI5327" s="55">
        <v>6</v>
      </c>
      <c r="FJ5327" s="55">
        <v>540000</v>
      </c>
      <c r="FK5327" s="55" t="s">
        <v>1249</v>
      </c>
      <c r="FL5327" s="55">
        <v>0.3</v>
      </c>
    </row>
    <row r="5328" ht="14.25" customHeight="1" outlineLevel="1" spans="152:168">
      <c r="EV5328" s="13">
        <v>5321</v>
      </c>
      <c r="EW5328" s="13" t="s">
        <v>42</v>
      </c>
      <c r="EX5328" s="13" t="s">
        <v>1260</v>
      </c>
      <c r="EY5328" s="13">
        <v>29</v>
      </c>
      <c r="EZ5328" s="13">
        <v>0</v>
      </c>
      <c r="FA5328" s="13">
        <v>1994</v>
      </c>
      <c r="FB5328" s="13" t="s">
        <v>1361</v>
      </c>
      <c r="FC5328" s="13" t="s">
        <v>1249</v>
      </c>
      <c r="FD5328" s="13">
        <v>6.5</v>
      </c>
      <c r="FF5328" s="55">
        <v>5321</v>
      </c>
      <c r="FG5328" s="55" t="s">
        <v>1359</v>
      </c>
      <c r="FH5328" s="55" t="s">
        <v>2048</v>
      </c>
      <c r="FI5328" s="55">
        <v>7</v>
      </c>
      <c r="FJ5328" s="55">
        <v>0</v>
      </c>
      <c r="FK5328" s="55" t="s">
        <v>1249</v>
      </c>
      <c r="FL5328" s="55">
        <v>0.35</v>
      </c>
    </row>
    <row r="5329" ht="14.25" customHeight="1" outlineLevel="1" spans="152:168">
      <c r="EV5329" s="13">
        <v>5322</v>
      </c>
      <c r="EW5329" s="13" t="s">
        <v>42</v>
      </c>
      <c r="EX5329" s="13" t="s">
        <v>1260</v>
      </c>
      <c r="EY5329" s="13">
        <v>29</v>
      </c>
      <c r="EZ5329" s="13">
        <v>1995</v>
      </c>
      <c r="FA5329" s="13">
        <v>2999</v>
      </c>
      <c r="FB5329" s="13" t="s">
        <v>1361</v>
      </c>
      <c r="FC5329" s="13" t="s">
        <v>1249</v>
      </c>
      <c r="FD5329" s="13">
        <v>6.5</v>
      </c>
      <c r="FF5329" s="55">
        <v>5322</v>
      </c>
      <c r="FG5329" s="55" t="s">
        <v>1359</v>
      </c>
      <c r="FH5329" s="55" t="s">
        <v>2048</v>
      </c>
      <c r="FI5329" s="55">
        <v>7</v>
      </c>
      <c r="FJ5329" s="55">
        <v>1000</v>
      </c>
      <c r="FK5329" s="55" t="s">
        <v>1249</v>
      </c>
      <c r="FL5329" s="55">
        <v>0.35</v>
      </c>
    </row>
    <row r="5330" ht="14.25" customHeight="1" outlineLevel="1" spans="152:168">
      <c r="EV5330" s="13">
        <v>5323</v>
      </c>
      <c r="EW5330" s="13" t="s">
        <v>42</v>
      </c>
      <c r="EX5330" s="13" t="s">
        <v>1260</v>
      </c>
      <c r="EY5330" s="13">
        <v>30</v>
      </c>
      <c r="EZ5330" s="13">
        <v>0</v>
      </c>
      <c r="FA5330" s="13">
        <v>1994</v>
      </c>
      <c r="FB5330" s="13" t="s">
        <v>1361</v>
      </c>
      <c r="FC5330" s="13" t="s">
        <v>1249</v>
      </c>
      <c r="FD5330" s="13">
        <v>6.5</v>
      </c>
      <c r="FF5330" s="55">
        <v>5323</v>
      </c>
      <c r="FG5330" s="55" t="s">
        <v>1359</v>
      </c>
      <c r="FH5330" s="55" t="s">
        <v>2048</v>
      </c>
      <c r="FI5330" s="55">
        <v>7</v>
      </c>
      <c r="FJ5330" s="55">
        <v>2500</v>
      </c>
      <c r="FK5330" s="55" t="s">
        <v>1249</v>
      </c>
      <c r="FL5330" s="55">
        <v>0.35</v>
      </c>
    </row>
    <row r="5331" ht="14.25" customHeight="1" outlineLevel="1" spans="152:168">
      <c r="EV5331" s="13">
        <v>5324</v>
      </c>
      <c r="EW5331" s="13" t="s">
        <v>42</v>
      </c>
      <c r="EX5331" s="13" t="s">
        <v>1260</v>
      </c>
      <c r="EY5331" s="13">
        <v>30</v>
      </c>
      <c r="EZ5331" s="13">
        <v>1995</v>
      </c>
      <c r="FA5331" s="13">
        <v>2999</v>
      </c>
      <c r="FB5331" s="13" t="s">
        <v>1361</v>
      </c>
      <c r="FC5331" s="13" t="s">
        <v>1249</v>
      </c>
      <c r="FD5331" s="13">
        <v>6.5</v>
      </c>
      <c r="FF5331" s="55">
        <v>5324</v>
      </c>
      <c r="FG5331" s="55" t="s">
        <v>1359</v>
      </c>
      <c r="FH5331" s="55" t="s">
        <v>2048</v>
      </c>
      <c r="FI5331" s="55">
        <v>7</v>
      </c>
      <c r="FJ5331" s="55">
        <v>5000</v>
      </c>
      <c r="FK5331" s="55" t="s">
        <v>1249</v>
      </c>
      <c r="FL5331" s="55">
        <v>0.35</v>
      </c>
    </row>
    <row r="5332" ht="14.25" customHeight="1" outlineLevel="1" spans="152:168">
      <c r="EV5332" s="13">
        <v>5325</v>
      </c>
      <c r="EW5332" s="13" t="s">
        <v>42</v>
      </c>
      <c r="EX5332" s="13" t="s">
        <v>1260</v>
      </c>
      <c r="EY5332" s="13">
        <v>31</v>
      </c>
      <c r="EZ5332" s="13">
        <v>0</v>
      </c>
      <c r="FA5332" s="13">
        <v>1994</v>
      </c>
      <c r="FB5332" s="13" t="s">
        <v>1361</v>
      </c>
      <c r="FC5332" s="13" t="s">
        <v>1249</v>
      </c>
      <c r="FD5332" s="13">
        <v>6.5</v>
      </c>
      <c r="FF5332" s="55">
        <v>5325</v>
      </c>
      <c r="FG5332" s="55" t="s">
        <v>1359</v>
      </c>
      <c r="FH5332" s="55" t="s">
        <v>2048</v>
      </c>
      <c r="FI5332" s="55">
        <v>7</v>
      </c>
      <c r="FJ5332" s="55">
        <v>10000</v>
      </c>
      <c r="FK5332" s="55" t="s">
        <v>1249</v>
      </c>
      <c r="FL5332" s="55">
        <v>0.35</v>
      </c>
    </row>
    <row r="5333" ht="14.25" customHeight="1" outlineLevel="1" spans="152:168">
      <c r="EV5333" s="13">
        <v>5326</v>
      </c>
      <c r="EW5333" s="13" t="s">
        <v>42</v>
      </c>
      <c r="EX5333" s="13" t="s">
        <v>1260</v>
      </c>
      <c r="EY5333" s="13">
        <v>31</v>
      </c>
      <c r="EZ5333" s="13">
        <v>1995</v>
      </c>
      <c r="FA5333" s="13">
        <v>2999</v>
      </c>
      <c r="FB5333" s="13" t="s">
        <v>1361</v>
      </c>
      <c r="FC5333" s="13" t="s">
        <v>1249</v>
      </c>
      <c r="FD5333" s="13">
        <v>6.5</v>
      </c>
      <c r="FF5333" s="55">
        <v>5326</v>
      </c>
      <c r="FG5333" s="55" t="s">
        <v>1359</v>
      </c>
      <c r="FH5333" s="55" t="s">
        <v>2048</v>
      </c>
      <c r="FI5333" s="55">
        <v>7</v>
      </c>
      <c r="FJ5333" s="55">
        <v>25000</v>
      </c>
      <c r="FK5333" s="55" t="s">
        <v>1249</v>
      </c>
      <c r="FL5333" s="55">
        <v>0.35</v>
      </c>
    </row>
    <row r="5334" ht="14.25" customHeight="1" outlineLevel="1" spans="152:168">
      <c r="EV5334" s="13">
        <v>5327</v>
      </c>
      <c r="EW5334" s="13" t="s">
        <v>42</v>
      </c>
      <c r="EX5334" s="13" t="s">
        <v>1260</v>
      </c>
      <c r="EY5334" s="13">
        <v>32</v>
      </c>
      <c r="EZ5334" s="13">
        <v>0</v>
      </c>
      <c r="FA5334" s="13">
        <v>1994</v>
      </c>
      <c r="FB5334" s="13" t="s">
        <v>1361</v>
      </c>
      <c r="FC5334" s="13" t="s">
        <v>1249</v>
      </c>
      <c r="FD5334" s="13">
        <v>6.5</v>
      </c>
      <c r="FF5334" s="55">
        <v>5327</v>
      </c>
      <c r="FG5334" s="55" t="s">
        <v>1359</v>
      </c>
      <c r="FH5334" s="55" t="s">
        <v>2048</v>
      </c>
      <c r="FI5334" s="55">
        <v>7</v>
      </c>
      <c r="FJ5334" s="55">
        <v>50000</v>
      </c>
      <c r="FK5334" s="55" t="s">
        <v>1249</v>
      </c>
      <c r="FL5334" s="55">
        <v>0.35</v>
      </c>
    </row>
    <row r="5335" ht="14.25" customHeight="1" outlineLevel="1" spans="152:168">
      <c r="EV5335" s="13">
        <v>5328</v>
      </c>
      <c r="EW5335" s="13" t="s">
        <v>42</v>
      </c>
      <c r="EX5335" s="13" t="s">
        <v>1260</v>
      </c>
      <c r="EY5335" s="13">
        <v>32</v>
      </c>
      <c r="EZ5335" s="13">
        <v>1995</v>
      </c>
      <c r="FA5335" s="13">
        <v>2999</v>
      </c>
      <c r="FB5335" s="13" t="s">
        <v>1361</v>
      </c>
      <c r="FC5335" s="13" t="s">
        <v>1249</v>
      </c>
      <c r="FD5335" s="13">
        <v>6.5</v>
      </c>
      <c r="FF5335" s="55">
        <v>5328</v>
      </c>
      <c r="FG5335" s="55" t="s">
        <v>1359</v>
      </c>
      <c r="FH5335" s="55" t="s">
        <v>2048</v>
      </c>
      <c r="FI5335" s="55">
        <v>7</v>
      </c>
      <c r="FJ5335" s="55">
        <v>80000</v>
      </c>
      <c r="FK5335" s="55" t="s">
        <v>1249</v>
      </c>
      <c r="FL5335" s="55">
        <v>0.35</v>
      </c>
    </row>
    <row r="5336" ht="14.25" customHeight="1" outlineLevel="1" spans="152:168">
      <c r="EV5336" s="13">
        <v>5329</v>
      </c>
      <c r="EW5336" s="13" t="s">
        <v>42</v>
      </c>
      <c r="EX5336" s="13" t="s">
        <v>1260</v>
      </c>
      <c r="EY5336" s="13">
        <v>33</v>
      </c>
      <c r="EZ5336" s="13">
        <v>0</v>
      </c>
      <c r="FA5336" s="13">
        <v>1994</v>
      </c>
      <c r="FB5336" s="13" t="s">
        <v>1361</v>
      </c>
      <c r="FC5336" s="13" t="s">
        <v>1249</v>
      </c>
      <c r="FD5336" s="13">
        <v>6.5</v>
      </c>
      <c r="FF5336" s="55">
        <v>5329</v>
      </c>
      <c r="FG5336" s="55" t="s">
        <v>1359</v>
      </c>
      <c r="FH5336" s="55" t="s">
        <v>2048</v>
      </c>
      <c r="FI5336" s="55">
        <v>7</v>
      </c>
      <c r="FJ5336" s="55">
        <v>130000</v>
      </c>
      <c r="FK5336" s="55" t="s">
        <v>1249</v>
      </c>
      <c r="FL5336" s="55">
        <v>0.35</v>
      </c>
    </row>
    <row r="5337" ht="14.25" customHeight="1" outlineLevel="1" spans="152:168">
      <c r="EV5337" s="13">
        <v>5330</v>
      </c>
      <c r="EW5337" s="13" t="s">
        <v>42</v>
      </c>
      <c r="EX5337" s="13" t="s">
        <v>1260</v>
      </c>
      <c r="EY5337" s="13">
        <v>33</v>
      </c>
      <c r="EZ5337" s="13">
        <v>1995</v>
      </c>
      <c r="FA5337" s="13">
        <v>2999</v>
      </c>
      <c r="FB5337" s="13" t="s">
        <v>1361</v>
      </c>
      <c r="FC5337" s="13" t="s">
        <v>1249</v>
      </c>
      <c r="FD5337" s="13">
        <v>6.5</v>
      </c>
      <c r="FF5337" s="55">
        <v>5330</v>
      </c>
      <c r="FG5337" s="55" t="s">
        <v>1359</v>
      </c>
      <c r="FH5337" s="55" t="s">
        <v>2048</v>
      </c>
      <c r="FI5337" s="55">
        <v>7</v>
      </c>
      <c r="FJ5337" s="55">
        <v>260000</v>
      </c>
      <c r="FK5337" s="55" t="s">
        <v>1249</v>
      </c>
      <c r="FL5337" s="55">
        <v>0.35</v>
      </c>
    </row>
    <row r="5338" ht="14.25" customHeight="1" outlineLevel="1" spans="152:168">
      <c r="EV5338" s="13">
        <v>5331</v>
      </c>
      <c r="EW5338" s="13" t="s">
        <v>42</v>
      </c>
      <c r="EX5338" s="13" t="s">
        <v>1260</v>
      </c>
      <c r="EY5338" s="13">
        <v>34</v>
      </c>
      <c r="EZ5338" s="13">
        <v>0</v>
      </c>
      <c r="FA5338" s="13">
        <v>1994</v>
      </c>
      <c r="FB5338" s="13" t="s">
        <v>1361</v>
      </c>
      <c r="FC5338" s="13" t="s">
        <v>1249</v>
      </c>
      <c r="FD5338" s="13">
        <v>6.5</v>
      </c>
      <c r="FF5338" s="55">
        <v>5331</v>
      </c>
      <c r="FG5338" s="55" t="s">
        <v>1359</v>
      </c>
      <c r="FH5338" s="55" t="s">
        <v>2048</v>
      </c>
      <c r="FI5338" s="55">
        <v>7</v>
      </c>
      <c r="FJ5338" s="55">
        <v>400000</v>
      </c>
      <c r="FK5338" s="55" t="s">
        <v>1249</v>
      </c>
      <c r="FL5338" s="55">
        <v>0.35</v>
      </c>
    </row>
    <row r="5339" ht="14.25" customHeight="1" outlineLevel="1" spans="152:168">
      <c r="EV5339" s="13">
        <v>5332</v>
      </c>
      <c r="EW5339" s="13" t="s">
        <v>42</v>
      </c>
      <c r="EX5339" s="13" t="s">
        <v>1260</v>
      </c>
      <c r="EY5339" s="13">
        <v>34</v>
      </c>
      <c r="EZ5339" s="13">
        <v>1995</v>
      </c>
      <c r="FA5339" s="13">
        <v>2999</v>
      </c>
      <c r="FB5339" s="13" t="s">
        <v>1361</v>
      </c>
      <c r="FC5339" s="13" t="s">
        <v>1249</v>
      </c>
      <c r="FD5339" s="13">
        <v>6.5</v>
      </c>
      <c r="FF5339" s="55">
        <v>5332</v>
      </c>
      <c r="FG5339" s="55" t="s">
        <v>1359</v>
      </c>
      <c r="FH5339" s="55" t="s">
        <v>2048</v>
      </c>
      <c r="FI5339" s="55">
        <v>7</v>
      </c>
      <c r="FJ5339" s="55">
        <v>530000</v>
      </c>
      <c r="FK5339" s="55" t="s">
        <v>1249</v>
      </c>
      <c r="FL5339" s="55">
        <v>0.35</v>
      </c>
    </row>
    <row r="5340" ht="14.25" customHeight="1" outlineLevel="1" spans="152:168">
      <c r="EV5340" s="13">
        <v>5333</v>
      </c>
      <c r="EW5340" s="13" t="s">
        <v>42</v>
      </c>
      <c r="EX5340" s="13" t="s">
        <v>1260</v>
      </c>
      <c r="EY5340" s="13">
        <v>35</v>
      </c>
      <c r="EZ5340" s="13">
        <v>0</v>
      </c>
      <c r="FA5340" s="13">
        <v>1994</v>
      </c>
      <c r="FB5340" s="13" t="s">
        <v>1361</v>
      </c>
      <c r="FC5340" s="13" t="s">
        <v>1249</v>
      </c>
      <c r="FD5340" s="13">
        <v>6.5</v>
      </c>
      <c r="FF5340" s="55">
        <v>5333</v>
      </c>
      <c r="FG5340" s="55" t="s">
        <v>1359</v>
      </c>
      <c r="FH5340" s="55" t="s">
        <v>2048</v>
      </c>
      <c r="FI5340" s="55">
        <v>7</v>
      </c>
      <c r="FJ5340" s="55">
        <v>540000</v>
      </c>
      <c r="FK5340" s="55" t="s">
        <v>1249</v>
      </c>
      <c r="FL5340" s="55">
        <v>0.35</v>
      </c>
    </row>
    <row r="5341" ht="14.25" customHeight="1" outlineLevel="1" spans="152:168">
      <c r="EV5341" s="13">
        <v>5334</v>
      </c>
      <c r="EW5341" s="13" t="s">
        <v>42</v>
      </c>
      <c r="EX5341" s="13" t="s">
        <v>1260</v>
      </c>
      <c r="EY5341" s="13">
        <v>35</v>
      </c>
      <c r="EZ5341" s="13">
        <v>1995</v>
      </c>
      <c r="FA5341" s="13">
        <v>2999</v>
      </c>
      <c r="FB5341" s="13" t="s">
        <v>1361</v>
      </c>
      <c r="FC5341" s="13" t="s">
        <v>1249</v>
      </c>
      <c r="FD5341" s="13">
        <v>6.5</v>
      </c>
      <c r="FF5341" s="55">
        <v>5334</v>
      </c>
      <c r="FG5341" s="55" t="s">
        <v>1359</v>
      </c>
      <c r="FH5341" s="55" t="s">
        <v>2048</v>
      </c>
      <c r="FI5341" s="55">
        <v>8</v>
      </c>
      <c r="FJ5341" s="55">
        <v>0</v>
      </c>
      <c r="FK5341" s="55" t="s">
        <v>1249</v>
      </c>
      <c r="FL5341" s="55">
        <v>0.35</v>
      </c>
    </row>
    <row r="5342" ht="14.25" customHeight="1" outlineLevel="1" spans="152:168">
      <c r="EV5342" s="13">
        <v>5335</v>
      </c>
      <c r="EW5342" s="13" t="s">
        <v>42</v>
      </c>
      <c r="EX5342" s="13" t="s">
        <v>1260</v>
      </c>
      <c r="EY5342" s="13">
        <v>36</v>
      </c>
      <c r="EZ5342" s="13">
        <v>0</v>
      </c>
      <c r="FA5342" s="13">
        <v>1994</v>
      </c>
      <c r="FB5342" s="13" t="s">
        <v>1361</v>
      </c>
      <c r="FC5342" s="13" t="s">
        <v>1249</v>
      </c>
      <c r="FD5342" s="13">
        <v>6.5</v>
      </c>
      <c r="FF5342" s="55">
        <v>5335</v>
      </c>
      <c r="FG5342" s="55" t="s">
        <v>1359</v>
      </c>
      <c r="FH5342" s="55" t="s">
        <v>2048</v>
      </c>
      <c r="FI5342" s="55">
        <v>8</v>
      </c>
      <c r="FJ5342" s="55">
        <v>1000</v>
      </c>
      <c r="FK5342" s="55" t="s">
        <v>1249</v>
      </c>
      <c r="FL5342" s="55">
        <v>0.35</v>
      </c>
    </row>
    <row r="5343" ht="14.25" customHeight="1" outlineLevel="1" spans="152:168">
      <c r="EV5343" s="13">
        <v>5336</v>
      </c>
      <c r="EW5343" s="13" t="s">
        <v>42</v>
      </c>
      <c r="EX5343" s="13" t="s">
        <v>1260</v>
      </c>
      <c r="EY5343" s="13">
        <v>36</v>
      </c>
      <c r="EZ5343" s="13">
        <v>1995</v>
      </c>
      <c r="FA5343" s="13">
        <v>2999</v>
      </c>
      <c r="FB5343" s="13" t="s">
        <v>1361</v>
      </c>
      <c r="FC5343" s="13" t="s">
        <v>1249</v>
      </c>
      <c r="FD5343" s="13">
        <v>6.5</v>
      </c>
      <c r="FF5343" s="55">
        <v>5336</v>
      </c>
      <c r="FG5343" s="55" t="s">
        <v>1359</v>
      </c>
      <c r="FH5343" s="55" t="s">
        <v>2048</v>
      </c>
      <c r="FI5343" s="55">
        <v>8</v>
      </c>
      <c r="FJ5343" s="55">
        <v>2500</v>
      </c>
      <c r="FK5343" s="55" t="s">
        <v>1249</v>
      </c>
      <c r="FL5343" s="55">
        <v>0.35</v>
      </c>
    </row>
    <row r="5344" ht="14.25" customHeight="1" outlineLevel="1" spans="152:168">
      <c r="EV5344" s="13">
        <v>5337</v>
      </c>
      <c r="EW5344" s="13" t="s">
        <v>42</v>
      </c>
      <c r="EX5344" s="13" t="s">
        <v>1260</v>
      </c>
      <c r="EY5344" s="13">
        <v>37</v>
      </c>
      <c r="EZ5344" s="13">
        <v>0</v>
      </c>
      <c r="FA5344" s="13">
        <v>1994</v>
      </c>
      <c r="FB5344" s="13" t="s">
        <v>1361</v>
      </c>
      <c r="FC5344" s="13" t="s">
        <v>1249</v>
      </c>
      <c r="FD5344" s="13">
        <v>6.5</v>
      </c>
      <c r="FF5344" s="55">
        <v>5337</v>
      </c>
      <c r="FG5344" s="55" t="s">
        <v>1359</v>
      </c>
      <c r="FH5344" s="55" t="s">
        <v>2048</v>
      </c>
      <c r="FI5344" s="55">
        <v>8</v>
      </c>
      <c r="FJ5344" s="55">
        <v>5000</v>
      </c>
      <c r="FK5344" s="55" t="s">
        <v>1249</v>
      </c>
      <c r="FL5344" s="55">
        <v>0.35</v>
      </c>
    </row>
    <row r="5345" ht="14.25" customHeight="1" outlineLevel="1" spans="152:168">
      <c r="EV5345" s="13">
        <v>5338</v>
      </c>
      <c r="EW5345" s="13" t="s">
        <v>42</v>
      </c>
      <c r="EX5345" s="13" t="s">
        <v>1260</v>
      </c>
      <c r="EY5345" s="13">
        <v>37</v>
      </c>
      <c r="EZ5345" s="13">
        <v>1995</v>
      </c>
      <c r="FA5345" s="13">
        <v>2999</v>
      </c>
      <c r="FB5345" s="13" t="s">
        <v>1361</v>
      </c>
      <c r="FC5345" s="13" t="s">
        <v>1249</v>
      </c>
      <c r="FD5345" s="13">
        <v>6.5</v>
      </c>
      <c r="FF5345" s="55">
        <v>5338</v>
      </c>
      <c r="FG5345" s="55" t="s">
        <v>1359</v>
      </c>
      <c r="FH5345" s="55" t="s">
        <v>2048</v>
      </c>
      <c r="FI5345" s="55">
        <v>8</v>
      </c>
      <c r="FJ5345" s="55">
        <v>10000</v>
      </c>
      <c r="FK5345" s="55" t="s">
        <v>1249</v>
      </c>
      <c r="FL5345" s="55">
        <v>0.35</v>
      </c>
    </row>
    <row r="5346" ht="14.25" customHeight="1" outlineLevel="1" spans="152:168">
      <c r="EV5346" s="13">
        <v>5339</v>
      </c>
      <c r="EW5346" s="13" t="s">
        <v>42</v>
      </c>
      <c r="EX5346" s="13" t="s">
        <v>1260</v>
      </c>
      <c r="EY5346" s="13">
        <v>38</v>
      </c>
      <c r="EZ5346" s="13">
        <v>0</v>
      </c>
      <c r="FA5346" s="13">
        <v>1994</v>
      </c>
      <c r="FB5346" s="13" t="s">
        <v>1361</v>
      </c>
      <c r="FC5346" s="13" t="s">
        <v>1249</v>
      </c>
      <c r="FD5346" s="13">
        <v>6.5</v>
      </c>
      <c r="FF5346" s="55">
        <v>5339</v>
      </c>
      <c r="FG5346" s="55" t="s">
        <v>1359</v>
      </c>
      <c r="FH5346" s="55" t="s">
        <v>2048</v>
      </c>
      <c r="FI5346" s="55">
        <v>8</v>
      </c>
      <c r="FJ5346" s="55">
        <v>25000</v>
      </c>
      <c r="FK5346" s="55" t="s">
        <v>1249</v>
      </c>
      <c r="FL5346" s="55">
        <v>0.35</v>
      </c>
    </row>
    <row r="5347" ht="14.25" customHeight="1" outlineLevel="1" spans="152:168">
      <c r="EV5347" s="13">
        <v>5340</v>
      </c>
      <c r="EW5347" s="13" t="s">
        <v>42</v>
      </c>
      <c r="EX5347" s="13" t="s">
        <v>1260</v>
      </c>
      <c r="EY5347" s="13">
        <v>38</v>
      </c>
      <c r="EZ5347" s="13">
        <v>1995</v>
      </c>
      <c r="FA5347" s="13">
        <v>2999</v>
      </c>
      <c r="FB5347" s="13" t="s">
        <v>1361</v>
      </c>
      <c r="FC5347" s="13" t="s">
        <v>1249</v>
      </c>
      <c r="FD5347" s="13">
        <v>6.5</v>
      </c>
      <c r="FF5347" s="55">
        <v>5340</v>
      </c>
      <c r="FG5347" s="55" t="s">
        <v>1359</v>
      </c>
      <c r="FH5347" s="55" t="s">
        <v>2048</v>
      </c>
      <c r="FI5347" s="55">
        <v>8</v>
      </c>
      <c r="FJ5347" s="55">
        <v>50000</v>
      </c>
      <c r="FK5347" s="55" t="s">
        <v>1249</v>
      </c>
      <c r="FL5347" s="55">
        <v>0.35</v>
      </c>
    </row>
    <row r="5348" ht="14.25" customHeight="1" outlineLevel="1" spans="152:168">
      <c r="EV5348" s="13">
        <v>5341</v>
      </c>
      <c r="EW5348" s="13" t="s">
        <v>42</v>
      </c>
      <c r="EX5348" s="13" t="s">
        <v>1260</v>
      </c>
      <c r="EY5348" s="13">
        <v>39</v>
      </c>
      <c r="EZ5348" s="13">
        <v>0</v>
      </c>
      <c r="FA5348" s="13">
        <v>1994</v>
      </c>
      <c r="FB5348" s="13" t="s">
        <v>1361</v>
      </c>
      <c r="FC5348" s="13" t="s">
        <v>1249</v>
      </c>
      <c r="FD5348" s="13">
        <v>6.5</v>
      </c>
      <c r="FF5348" s="55">
        <v>5341</v>
      </c>
      <c r="FG5348" s="55" t="s">
        <v>1359</v>
      </c>
      <c r="FH5348" s="55" t="s">
        <v>2048</v>
      </c>
      <c r="FI5348" s="55">
        <v>8</v>
      </c>
      <c r="FJ5348" s="55">
        <v>80000</v>
      </c>
      <c r="FK5348" s="55" t="s">
        <v>1249</v>
      </c>
      <c r="FL5348" s="55">
        <v>0.35</v>
      </c>
    </row>
    <row r="5349" ht="14.25" customHeight="1" outlineLevel="1" spans="152:168">
      <c r="EV5349" s="13">
        <v>5342</v>
      </c>
      <c r="EW5349" s="13" t="s">
        <v>42</v>
      </c>
      <c r="EX5349" s="13" t="s">
        <v>1260</v>
      </c>
      <c r="EY5349" s="13">
        <v>39</v>
      </c>
      <c r="EZ5349" s="13">
        <v>1995</v>
      </c>
      <c r="FA5349" s="13">
        <v>2999</v>
      </c>
      <c r="FB5349" s="13" t="s">
        <v>1361</v>
      </c>
      <c r="FC5349" s="13" t="s">
        <v>1249</v>
      </c>
      <c r="FD5349" s="13">
        <v>6.5</v>
      </c>
      <c r="FF5349" s="55">
        <v>5342</v>
      </c>
      <c r="FG5349" s="55" t="s">
        <v>1359</v>
      </c>
      <c r="FH5349" s="55" t="s">
        <v>2048</v>
      </c>
      <c r="FI5349" s="55">
        <v>8</v>
      </c>
      <c r="FJ5349" s="55">
        <v>130000</v>
      </c>
      <c r="FK5349" s="55" t="s">
        <v>1249</v>
      </c>
      <c r="FL5349" s="55">
        <v>0.35</v>
      </c>
    </row>
    <row r="5350" ht="14.25" customHeight="1" outlineLevel="1" spans="152:168">
      <c r="EV5350" s="13">
        <v>5343</v>
      </c>
      <c r="EW5350" s="13" t="s">
        <v>42</v>
      </c>
      <c r="EX5350" s="13" t="s">
        <v>1260</v>
      </c>
      <c r="EY5350" s="13">
        <v>40</v>
      </c>
      <c r="EZ5350" s="13">
        <v>0</v>
      </c>
      <c r="FA5350" s="13">
        <v>1994</v>
      </c>
      <c r="FB5350" s="13" t="s">
        <v>1361</v>
      </c>
      <c r="FC5350" s="13" t="s">
        <v>1249</v>
      </c>
      <c r="FD5350" s="13">
        <v>6.5</v>
      </c>
      <c r="FF5350" s="55">
        <v>5343</v>
      </c>
      <c r="FG5350" s="55" t="s">
        <v>1359</v>
      </c>
      <c r="FH5350" s="55" t="s">
        <v>2048</v>
      </c>
      <c r="FI5350" s="55">
        <v>8</v>
      </c>
      <c r="FJ5350" s="55">
        <v>260000</v>
      </c>
      <c r="FK5350" s="55" t="s">
        <v>1249</v>
      </c>
      <c r="FL5350" s="55">
        <v>0.35</v>
      </c>
    </row>
    <row r="5351" ht="14.25" customHeight="1" outlineLevel="1" spans="152:168">
      <c r="EV5351" s="13">
        <v>5344</v>
      </c>
      <c r="EW5351" s="13" t="s">
        <v>42</v>
      </c>
      <c r="EX5351" s="13" t="s">
        <v>1260</v>
      </c>
      <c r="EY5351" s="13">
        <v>40</v>
      </c>
      <c r="EZ5351" s="13">
        <v>1995</v>
      </c>
      <c r="FA5351" s="13">
        <v>2999</v>
      </c>
      <c r="FB5351" s="13" t="s">
        <v>1361</v>
      </c>
      <c r="FC5351" s="13" t="s">
        <v>1249</v>
      </c>
      <c r="FD5351" s="13">
        <v>6.5</v>
      </c>
      <c r="FF5351" s="55">
        <v>5344</v>
      </c>
      <c r="FG5351" s="55" t="s">
        <v>1359</v>
      </c>
      <c r="FH5351" s="55" t="s">
        <v>2048</v>
      </c>
      <c r="FI5351" s="55">
        <v>8</v>
      </c>
      <c r="FJ5351" s="55">
        <v>400000</v>
      </c>
      <c r="FK5351" s="55" t="s">
        <v>1249</v>
      </c>
      <c r="FL5351" s="55">
        <v>0.35</v>
      </c>
    </row>
    <row r="5352" ht="14.25" customHeight="1" outlineLevel="1" spans="152:168">
      <c r="EV5352" s="13">
        <v>5345</v>
      </c>
      <c r="EW5352" s="13" t="s">
        <v>42</v>
      </c>
      <c r="EX5352" s="13" t="s">
        <v>1260</v>
      </c>
      <c r="EY5352" s="13">
        <v>41</v>
      </c>
      <c r="EZ5352" s="13">
        <v>0</v>
      </c>
      <c r="FA5352" s="13">
        <v>1994</v>
      </c>
      <c r="FB5352" s="13" t="s">
        <v>1361</v>
      </c>
      <c r="FC5352" s="13" t="s">
        <v>1249</v>
      </c>
      <c r="FD5352" s="13">
        <v>6.5</v>
      </c>
      <c r="FF5352" s="55">
        <v>5345</v>
      </c>
      <c r="FG5352" s="55" t="s">
        <v>1359</v>
      </c>
      <c r="FH5352" s="55" t="s">
        <v>2048</v>
      </c>
      <c r="FI5352" s="55">
        <v>8</v>
      </c>
      <c r="FJ5352" s="55">
        <v>530000</v>
      </c>
      <c r="FK5352" s="55" t="s">
        <v>1249</v>
      </c>
      <c r="FL5352" s="55">
        <v>0.35</v>
      </c>
    </row>
    <row r="5353" ht="14.25" customHeight="1" outlineLevel="1" spans="152:168">
      <c r="EV5353" s="13">
        <v>5346</v>
      </c>
      <c r="EW5353" s="13" t="s">
        <v>42</v>
      </c>
      <c r="EX5353" s="13" t="s">
        <v>1260</v>
      </c>
      <c r="EY5353" s="13">
        <v>41</v>
      </c>
      <c r="EZ5353" s="13">
        <v>1995</v>
      </c>
      <c r="FA5353" s="13">
        <v>2999</v>
      </c>
      <c r="FB5353" s="13" t="s">
        <v>1361</v>
      </c>
      <c r="FC5353" s="13" t="s">
        <v>1249</v>
      </c>
      <c r="FD5353" s="13">
        <v>6.5</v>
      </c>
      <c r="FF5353" s="55">
        <v>5346</v>
      </c>
      <c r="FG5353" s="55" t="s">
        <v>1359</v>
      </c>
      <c r="FH5353" s="55" t="s">
        <v>2048</v>
      </c>
      <c r="FI5353" s="55">
        <v>8</v>
      </c>
      <c r="FJ5353" s="55">
        <v>540000</v>
      </c>
      <c r="FK5353" s="55" t="s">
        <v>1249</v>
      </c>
      <c r="FL5353" s="55">
        <v>0.35</v>
      </c>
    </row>
    <row r="5354" ht="14.25" customHeight="1" outlineLevel="1" spans="152:168">
      <c r="EV5354" s="13">
        <v>5347</v>
      </c>
      <c r="EW5354" s="13" t="s">
        <v>42</v>
      </c>
      <c r="EX5354" s="13" t="s">
        <v>1260</v>
      </c>
      <c r="EY5354" s="13">
        <v>42</v>
      </c>
      <c r="EZ5354" s="13">
        <v>0</v>
      </c>
      <c r="FA5354" s="13">
        <v>1994</v>
      </c>
      <c r="FB5354" s="13" t="s">
        <v>1361</v>
      </c>
      <c r="FC5354" s="13" t="s">
        <v>1249</v>
      </c>
      <c r="FD5354" s="13">
        <v>6.5</v>
      </c>
      <c r="FF5354" s="55">
        <v>5347</v>
      </c>
      <c r="FG5354" s="55" t="s">
        <v>1359</v>
      </c>
      <c r="FH5354" s="55" t="s">
        <v>1944</v>
      </c>
      <c r="FI5354" s="55">
        <v>1</v>
      </c>
      <c r="FJ5354" s="55">
        <v>0</v>
      </c>
      <c r="FK5354" s="55" t="s">
        <v>1249</v>
      </c>
      <c r="FL5354" s="55">
        <v>0.3</v>
      </c>
    </row>
    <row r="5355" ht="14.25" customHeight="1" outlineLevel="1" spans="152:168">
      <c r="EV5355" s="13">
        <v>5348</v>
      </c>
      <c r="EW5355" s="13" t="s">
        <v>42</v>
      </c>
      <c r="EX5355" s="13" t="s">
        <v>1260</v>
      </c>
      <c r="EY5355" s="13">
        <v>42</v>
      </c>
      <c r="EZ5355" s="13">
        <v>1995</v>
      </c>
      <c r="FA5355" s="13">
        <v>2999</v>
      </c>
      <c r="FB5355" s="13" t="s">
        <v>1361</v>
      </c>
      <c r="FC5355" s="13" t="s">
        <v>1249</v>
      </c>
      <c r="FD5355" s="13">
        <v>6.5</v>
      </c>
      <c r="FF5355" s="55">
        <v>5348</v>
      </c>
      <c r="FG5355" s="55" t="s">
        <v>1359</v>
      </c>
      <c r="FH5355" s="55" t="s">
        <v>1944</v>
      </c>
      <c r="FI5355" s="55">
        <v>1</v>
      </c>
      <c r="FJ5355" s="55">
        <v>1000</v>
      </c>
      <c r="FK5355" s="55" t="s">
        <v>1249</v>
      </c>
      <c r="FL5355" s="55">
        <v>0.3</v>
      </c>
    </row>
    <row r="5356" ht="14.25" customHeight="1" outlineLevel="1" spans="152:168">
      <c r="EV5356" s="13">
        <v>5349</v>
      </c>
      <c r="EW5356" s="13" t="s">
        <v>42</v>
      </c>
      <c r="EX5356" s="13" t="s">
        <v>1260</v>
      </c>
      <c r="EY5356" s="13">
        <v>43</v>
      </c>
      <c r="EZ5356" s="13">
        <v>0</v>
      </c>
      <c r="FA5356" s="13">
        <v>1994</v>
      </c>
      <c r="FB5356" s="13" t="s">
        <v>1361</v>
      </c>
      <c r="FC5356" s="13" t="s">
        <v>1249</v>
      </c>
      <c r="FD5356" s="13">
        <v>6.5</v>
      </c>
      <c r="FF5356" s="55">
        <v>5349</v>
      </c>
      <c r="FG5356" s="55" t="s">
        <v>1359</v>
      </c>
      <c r="FH5356" s="55" t="s">
        <v>1944</v>
      </c>
      <c r="FI5356" s="55">
        <v>1</v>
      </c>
      <c r="FJ5356" s="55">
        <v>2500</v>
      </c>
      <c r="FK5356" s="55" t="s">
        <v>1249</v>
      </c>
      <c r="FL5356" s="55">
        <v>0.3</v>
      </c>
    </row>
    <row r="5357" ht="14.25" customHeight="1" outlineLevel="1" spans="152:168">
      <c r="EV5357" s="13">
        <v>5350</v>
      </c>
      <c r="EW5357" s="13" t="s">
        <v>42</v>
      </c>
      <c r="EX5357" s="13" t="s">
        <v>1260</v>
      </c>
      <c r="EY5357" s="13">
        <v>43</v>
      </c>
      <c r="EZ5357" s="13">
        <v>1995</v>
      </c>
      <c r="FA5357" s="13">
        <v>2999</v>
      </c>
      <c r="FB5357" s="13" t="s">
        <v>1361</v>
      </c>
      <c r="FC5357" s="13" t="s">
        <v>1249</v>
      </c>
      <c r="FD5357" s="13">
        <v>6.5</v>
      </c>
      <c r="FF5357" s="55">
        <v>5350</v>
      </c>
      <c r="FG5357" s="55" t="s">
        <v>1359</v>
      </c>
      <c r="FH5357" s="55" t="s">
        <v>1944</v>
      </c>
      <c r="FI5357" s="55">
        <v>1</v>
      </c>
      <c r="FJ5357" s="55">
        <v>5000</v>
      </c>
      <c r="FK5357" s="55" t="s">
        <v>1249</v>
      </c>
      <c r="FL5357" s="55">
        <v>0.3</v>
      </c>
    </row>
    <row r="5358" ht="14.25" customHeight="1" outlineLevel="1" spans="152:168">
      <c r="EV5358" s="13">
        <v>5351</v>
      </c>
      <c r="EW5358" s="13" t="s">
        <v>42</v>
      </c>
      <c r="EX5358" s="13" t="s">
        <v>1260</v>
      </c>
      <c r="EY5358" s="13">
        <v>44</v>
      </c>
      <c r="EZ5358" s="13">
        <v>0</v>
      </c>
      <c r="FA5358" s="13">
        <v>1994</v>
      </c>
      <c r="FB5358" s="13" t="s">
        <v>1361</v>
      </c>
      <c r="FC5358" s="13" t="s">
        <v>1249</v>
      </c>
      <c r="FD5358" s="13">
        <v>6.5</v>
      </c>
      <c r="FF5358" s="55">
        <v>5351</v>
      </c>
      <c r="FG5358" s="55" t="s">
        <v>1359</v>
      </c>
      <c r="FH5358" s="55" t="s">
        <v>1944</v>
      </c>
      <c r="FI5358" s="55">
        <v>1</v>
      </c>
      <c r="FJ5358" s="55">
        <v>10000</v>
      </c>
      <c r="FK5358" s="55" t="s">
        <v>1249</v>
      </c>
      <c r="FL5358" s="55">
        <v>0.3</v>
      </c>
    </row>
    <row r="5359" ht="14.25" customHeight="1" outlineLevel="1" spans="152:168">
      <c r="EV5359" s="13">
        <v>5352</v>
      </c>
      <c r="EW5359" s="13" t="s">
        <v>42</v>
      </c>
      <c r="EX5359" s="13" t="s">
        <v>1260</v>
      </c>
      <c r="EY5359" s="13">
        <v>44</v>
      </c>
      <c r="EZ5359" s="13">
        <v>1995</v>
      </c>
      <c r="FA5359" s="13">
        <v>2999</v>
      </c>
      <c r="FB5359" s="13" t="s">
        <v>1361</v>
      </c>
      <c r="FC5359" s="13" t="s">
        <v>1249</v>
      </c>
      <c r="FD5359" s="13">
        <v>6.5</v>
      </c>
      <c r="FF5359" s="55">
        <v>5352</v>
      </c>
      <c r="FG5359" s="55" t="s">
        <v>1359</v>
      </c>
      <c r="FH5359" s="55" t="s">
        <v>1944</v>
      </c>
      <c r="FI5359" s="55">
        <v>1</v>
      </c>
      <c r="FJ5359" s="55">
        <v>25000</v>
      </c>
      <c r="FK5359" s="55" t="s">
        <v>1249</v>
      </c>
      <c r="FL5359" s="55">
        <v>0.3</v>
      </c>
    </row>
    <row r="5360" ht="14.25" customHeight="1" outlineLevel="1" spans="152:168">
      <c r="EV5360" s="13">
        <v>5353</v>
      </c>
      <c r="EW5360" s="13" t="s">
        <v>42</v>
      </c>
      <c r="EX5360" s="13" t="s">
        <v>1260</v>
      </c>
      <c r="EY5360" s="13">
        <v>45</v>
      </c>
      <c r="EZ5360" s="13">
        <v>0</v>
      </c>
      <c r="FA5360" s="13">
        <v>1994</v>
      </c>
      <c r="FB5360" s="13" t="s">
        <v>1361</v>
      </c>
      <c r="FC5360" s="13" t="s">
        <v>1249</v>
      </c>
      <c r="FD5360" s="13">
        <v>6.5</v>
      </c>
      <c r="FF5360" s="55">
        <v>5353</v>
      </c>
      <c r="FG5360" s="55" t="s">
        <v>1359</v>
      </c>
      <c r="FH5360" s="55" t="s">
        <v>1944</v>
      </c>
      <c r="FI5360" s="55">
        <v>1</v>
      </c>
      <c r="FJ5360" s="55">
        <v>50000</v>
      </c>
      <c r="FK5360" s="55" t="s">
        <v>1249</v>
      </c>
      <c r="FL5360" s="55">
        <v>0.3</v>
      </c>
    </row>
    <row r="5361" ht="14.25" customHeight="1" outlineLevel="1" spans="152:168">
      <c r="EV5361" s="13">
        <v>5354</v>
      </c>
      <c r="EW5361" s="13" t="s">
        <v>42</v>
      </c>
      <c r="EX5361" s="13" t="s">
        <v>1260</v>
      </c>
      <c r="EY5361" s="13">
        <v>45</v>
      </c>
      <c r="EZ5361" s="13">
        <v>1995</v>
      </c>
      <c r="FA5361" s="13">
        <v>2999</v>
      </c>
      <c r="FB5361" s="13" t="s">
        <v>1361</v>
      </c>
      <c r="FC5361" s="13" t="s">
        <v>1249</v>
      </c>
      <c r="FD5361" s="13">
        <v>6.5</v>
      </c>
      <c r="FF5361" s="55">
        <v>5354</v>
      </c>
      <c r="FG5361" s="55" t="s">
        <v>1359</v>
      </c>
      <c r="FH5361" s="55" t="s">
        <v>1944</v>
      </c>
      <c r="FI5361" s="55">
        <v>1</v>
      </c>
      <c r="FJ5361" s="55">
        <v>80000</v>
      </c>
      <c r="FK5361" s="55" t="s">
        <v>1249</v>
      </c>
      <c r="FL5361" s="55">
        <v>0.3</v>
      </c>
    </row>
    <row r="5362" ht="14.25" customHeight="1" outlineLevel="1" spans="152:168">
      <c r="EV5362" s="13">
        <v>5355</v>
      </c>
      <c r="EW5362" s="13" t="s">
        <v>42</v>
      </c>
      <c r="EX5362" s="13" t="s">
        <v>1260</v>
      </c>
      <c r="EY5362" s="13">
        <v>46</v>
      </c>
      <c r="EZ5362" s="13">
        <v>0</v>
      </c>
      <c r="FA5362" s="13">
        <v>1994</v>
      </c>
      <c r="FB5362" s="13" t="s">
        <v>1361</v>
      </c>
      <c r="FC5362" s="13" t="s">
        <v>1249</v>
      </c>
      <c r="FD5362" s="13">
        <v>6.5</v>
      </c>
      <c r="FF5362" s="55">
        <v>5355</v>
      </c>
      <c r="FG5362" s="55" t="s">
        <v>1359</v>
      </c>
      <c r="FH5362" s="55" t="s">
        <v>1944</v>
      </c>
      <c r="FI5362" s="55">
        <v>1</v>
      </c>
      <c r="FJ5362" s="55">
        <v>130000</v>
      </c>
      <c r="FK5362" s="55" t="s">
        <v>1249</v>
      </c>
      <c r="FL5362" s="55">
        <v>0.3</v>
      </c>
    </row>
    <row r="5363" ht="14.25" customHeight="1" outlineLevel="1" spans="152:168">
      <c r="EV5363" s="13">
        <v>5356</v>
      </c>
      <c r="EW5363" s="13" t="s">
        <v>42</v>
      </c>
      <c r="EX5363" s="13" t="s">
        <v>1260</v>
      </c>
      <c r="EY5363" s="13">
        <v>46</v>
      </c>
      <c r="EZ5363" s="13">
        <v>1995</v>
      </c>
      <c r="FA5363" s="13">
        <v>2999</v>
      </c>
      <c r="FB5363" s="13" t="s">
        <v>1361</v>
      </c>
      <c r="FC5363" s="13" t="s">
        <v>1249</v>
      </c>
      <c r="FD5363" s="13">
        <v>6.5</v>
      </c>
      <c r="FF5363" s="55">
        <v>5356</v>
      </c>
      <c r="FG5363" s="55" t="s">
        <v>1359</v>
      </c>
      <c r="FH5363" s="55" t="s">
        <v>1944</v>
      </c>
      <c r="FI5363" s="55">
        <v>1</v>
      </c>
      <c r="FJ5363" s="55">
        <v>260000</v>
      </c>
      <c r="FK5363" s="55" t="s">
        <v>1249</v>
      </c>
      <c r="FL5363" s="55">
        <v>0.3</v>
      </c>
    </row>
    <row r="5364" ht="14.25" customHeight="1" outlineLevel="1" spans="152:168">
      <c r="EV5364" s="13">
        <v>5357</v>
      </c>
      <c r="EW5364" s="13" t="s">
        <v>42</v>
      </c>
      <c r="EX5364" s="13" t="s">
        <v>1260</v>
      </c>
      <c r="EY5364" s="13">
        <v>47</v>
      </c>
      <c r="EZ5364" s="13">
        <v>0</v>
      </c>
      <c r="FA5364" s="13">
        <v>1994</v>
      </c>
      <c r="FB5364" s="13" t="s">
        <v>1361</v>
      </c>
      <c r="FC5364" s="13" t="s">
        <v>1249</v>
      </c>
      <c r="FD5364" s="13">
        <v>6.5</v>
      </c>
      <c r="FF5364" s="55">
        <v>5357</v>
      </c>
      <c r="FG5364" s="55" t="s">
        <v>1359</v>
      </c>
      <c r="FH5364" s="55" t="s">
        <v>1944</v>
      </c>
      <c r="FI5364" s="55">
        <v>1</v>
      </c>
      <c r="FJ5364" s="55">
        <v>400000</v>
      </c>
      <c r="FK5364" s="55" t="s">
        <v>1249</v>
      </c>
      <c r="FL5364" s="55">
        <v>0.3</v>
      </c>
    </row>
    <row r="5365" ht="14.25" customHeight="1" outlineLevel="1" spans="152:168">
      <c r="EV5365" s="13">
        <v>5358</v>
      </c>
      <c r="EW5365" s="13" t="s">
        <v>42</v>
      </c>
      <c r="EX5365" s="13" t="s">
        <v>1260</v>
      </c>
      <c r="EY5365" s="13">
        <v>47</v>
      </c>
      <c r="EZ5365" s="13">
        <v>1995</v>
      </c>
      <c r="FA5365" s="13">
        <v>2999</v>
      </c>
      <c r="FB5365" s="13" t="s">
        <v>1361</v>
      </c>
      <c r="FC5365" s="13" t="s">
        <v>1249</v>
      </c>
      <c r="FD5365" s="13">
        <v>6.5</v>
      </c>
      <c r="FF5365" s="55">
        <v>5358</v>
      </c>
      <c r="FG5365" s="55" t="s">
        <v>1359</v>
      </c>
      <c r="FH5365" s="55" t="s">
        <v>1944</v>
      </c>
      <c r="FI5365" s="55">
        <v>1</v>
      </c>
      <c r="FJ5365" s="55">
        <v>530000</v>
      </c>
      <c r="FK5365" s="55" t="s">
        <v>1249</v>
      </c>
      <c r="FL5365" s="55">
        <v>0.3</v>
      </c>
    </row>
    <row r="5366" ht="14.25" customHeight="1" outlineLevel="1" spans="152:168">
      <c r="EV5366" s="13">
        <v>5359</v>
      </c>
      <c r="EW5366" s="13" t="s">
        <v>42</v>
      </c>
      <c r="EX5366" s="13" t="s">
        <v>1260</v>
      </c>
      <c r="EY5366" s="13">
        <v>48</v>
      </c>
      <c r="EZ5366" s="13">
        <v>0</v>
      </c>
      <c r="FA5366" s="13">
        <v>1994</v>
      </c>
      <c r="FB5366" s="13" t="s">
        <v>1361</v>
      </c>
      <c r="FC5366" s="13" t="s">
        <v>1249</v>
      </c>
      <c r="FD5366" s="13">
        <v>6.5</v>
      </c>
      <c r="FF5366" s="55">
        <v>5359</v>
      </c>
      <c r="FG5366" s="55" t="s">
        <v>1359</v>
      </c>
      <c r="FH5366" s="55" t="s">
        <v>1944</v>
      </c>
      <c r="FI5366" s="55">
        <v>1</v>
      </c>
      <c r="FJ5366" s="55">
        <v>540000</v>
      </c>
      <c r="FK5366" s="55" t="s">
        <v>1249</v>
      </c>
      <c r="FL5366" s="55">
        <v>0.3</v>
      </c>
    </row>
    <row r="5367" ht="14.25" customHeight="1" outlineLevel="1" spans="152:168">
      <c r="EV5367" s="13">
        <v>5360</v>
      </c>
      <c r="EW5367" s="13" t="s">
        <v>42</v>
      </c>
      <c r="EX5367" s="13" t="s">
        <v>1260</v>
      </c>
      <c r="EY5367" s="13">
        <v>48</v>
      </c>
      <c r="EZ5367" s="13">
        <v>1995</v>
      </c>
      <c r="FA5367" s="13">
        <v>2999</v>
      </c>
      <c r="FB5367" s="13" t="s">
        <v>1361</v>
      </c>
      <c r="FC5367" s="13" t="s">
        <v>1249</v>
      </c>
      <c r="FD5367" s="13">
        <v>6.5</v>
      </c>
      <c r="FF5367" s="55">
        <v>5360</v>
      </c>
      <c r="FG5367" s="55" t="s">
        <v>1359</v>
      </c>
      <c r="FH5367" s="55" t="s">
        <v>2012</v>
      </c>
      <c r="FI5367" s="55">
        <v>1</v>
      </c>
      <c r="FJ5367" s="55">
        <v>0</v>
      </c>
      <c r="FK5367" s="55" t="s">
        <v>1249</v>
      </c>
      <c r="FL5367" s="55">
        <v>0.3</v>
      </c>
    </row>
    <row r="5368" ht="14.25" customHeight="1" outlineLevel="1" spans="152:168">
      <c r="EV5368" s="13">
        <v>5361</v>
      </c>
      <c r="EW5368" s="13" t="s">
        <v>42</v>
      </c>
      <c r="EX5368" s="13" t="s">
        <v>1260</v>
      </c>
      <c r="EY5368" s="13">
        <v>49</v>
      </c>
      <c r="EZ5368" s="13">
        <v>0</v>
      </c>
      <c r="FA5368" s="13">
        <v>1994</v>
      </c>
      <c r="FB5368" s="13" t="s">
        <v>1361</v>
      </c>
      <c r="FC5368" s="13" t="s">
        <v>1249</v>
      </c>
      <c r="FD5368" s="13">
        <v>6.5</v>
      </c>
      <c r="FF5368" s="55">
        <v>5361</v>
      </c>
      <c r="FG5368" s="55" t="s">
        <v>1359</v>
      </c>
      <c r="FH5368" s="55" t="s">
        <v>2012</v>
      </c>
      <c r="FI5368" s="55">
        <v>1</v>
      </c>
      <c r="FJ5368" s="55">
        <v>1000</v>
      </c>
      <c r="FK5368" s="55" t="s">
        <v>1249</v>
      </c>
      <c r="FL5368" s="55">
        <v>0.3</v>
      </c>
    </row>
    <row r="5369" ht="14.25" customHeight="1" outlineLevel="1" spans="152:168">
      <c r="EV5369" s="13">
        <v>5362</v>
      </c>
      <c r="EW5369" s="13" t="s">
        <v>42</v>
      </c>
      <c r="EX5369" s="13" t="s">
        <v>1260</v>
      </c>
      <c r="EY5369" s="13">
        <v>49</v>
      </c>
      <c r="EZ5369" s="13">
        <v>1995</v>
      </c>
      <c r="FA5369" s="13">
        <v>2999</v>
      </c>
      <c r="FB5369" s="13" t="s">
        <v>1361</v>
      </c>
      <c r="FC5369" s="13" t="s">
        <v>1249</v>
      </c>
      <c r="FD5369" s="13">
        <v>6.5</v>
      </c>
      <c r="FF5369" s="55">
        <v>5362</v>
      </c>
      <c r="FG5369" s="55" t="s">
        <v>1359</v>
      </c>
      <c r="FH5369" s="55" t="s">
        <v>2012</v>
      </c>
      <c r="FI5369" s="55">
        <v>1</v>
      </c>
      <c r="FJ5369" s="55">
        <v>2500</v>
      </c>
      <c r="FK5369" s="55" t="s">
        <v>1249</v>
      </c>
      <c r="FL5369" s="55">
        <v>0.3</v>
      </c>
    </row>
    <row r="5370" ht="14.25" customHeight="1" outlineLevel="1" spans="152:168">
      <c r="EV5370" s="13">
        <v>5363</v>
      </c>
      <c r="EW5370" s="13" t="s">
        <v>42</v>
      </c>
      <c r="EX5370" s="13" t="s">
        <v>1260</v>
      </c>
      <c r="EY5370" s="13">
        <v>50</v>
      </c>
      <c r="EZ5370" s="13">
        <v>0</v>
      </c>
      <c r="FA5370" s="13">
        <v>1994</v>
      </c>
      <c r="FB5370" s="13" t="s">
        <v>1361</v>
      </c>
      <c r="FC5370" s="13" t="s">
        <v>1249</v>
      </c>
      <c r="FD5370" s="13">
        <v>6.5</v>
      </c>
      <c r="FF5370" s="55">
        <v>5363</v>
      </c>
      <c r="FG5370" s="55" t="s">
        <v>1359</v>
      </c>
      <c r="FH5370" s="55" t="s">
        <v>2012</v>
      </c>
      <c r="FI5370" s="55">
        <v>1</v>
      </c>
      <c r="FJ5370" s="55">
        <v>5000</v>
      </c>
      <c r="FK5370" s="55" t="s">
        <v>1249</v>
      </c>
      <c r="FL5370" s="55">
        <v>0.3</v>
      </c>
    </row>
    <row r="5371" ht="14.25" customHeight="1" outlineLevel="1" spans="152:168">
      <c r="EV5371" s="13">
        <v>5364</v>
      </c>
      <c r="EW5371" s="13" t="s">
        <v>42</v>
      </c>
      <c r="EX5371" s="13" t="s">
        <v>1260</v>
      </c>
      <c r="EY5371" s="13">
        <v>50</v>
      </c>
      <c r="EZ5371" s="13">
        <v>1995</v>
      </c>
      <c r="FA5371" s="13">
        <v>2999</v>
      </c>
      <c r="FB5371" s="13" t="s">
        <v>1361</v>
      </c>
      <c r="FC5371" s="13" t="s">
        <v>1249</v>
      </c>
      <c r="FD5371" s="13">
        <v>6.5</v>
      </c>
      <c r="FF5371" s="55">
        <v>5364</v>
      </c>
      <c r="FG5371" s="55" t="s">
        <v>1359</v>
      </c>
      <c r="FH5371" s="55" t="s">
        <v>2012</v>
      </c>
      <c r="FI5371" s="55">
        <v>1</v>
      </c>
      <c r="FJ5371" s="55">
        <v>10000</v>
      </c>
      <c r="FK5371" s="55" t="s">
        <v>1249</v>
      </c>
      <c r="FL5371" s="55">
        <v>0.3</v>
      </c>
    </row>
    <row r="5372" ht="14.25" customHeight="1" outlineLevel="1" spans="152:168">
      <c r="EV5372" s="13">
        <v>5365</v>
      </c>
      <c r="EW5372" s="13" t="s">
        <v>42</v>
      </c>
      <c r="EX5372" s="13" t="s">
        <v>1260</v>
      </c>
      <c r="EY5372" s="13">
        <v>51</v>
      </c>
      <c r="EZ5372" s="13">
        <v>0</v>
      </c>
      <c r="FA5372" s="13">
        <v>1994</v>
      </c>
      <c r="FB5372" s="13" t="s">
        <v>1361</v>
      </c>
      <c r="FC5372" s="13" t="s">
        <v>1249</v>
      </c>
      <c r="FD5372" s="13">
        <v>6.5</v>
      </c>
      <c r="FF5372" s="55">
        <v>5365</v>
      </c>
      <c r="FG5372" s="55" t="s">
        <v>1359</v>
      </c>
      <c r="FH5372" s="55" t="s">
        <v>2012</v>
      </c>
      <c r="FI5372" s="55">
        <v>1</v>
      </c>
      <c r="FJ5372" s="55">
        <v>25000</v>
      </c>
      <c r="FK5372" s="55" t="s">
        <v>1249</v>
      </c>
      <c r="FL5372" s="55">
        <v>0.3</v>
      </c>
    </row>
    <row r="5373" ht="14.25" customHeight="1" outlineLevel="1" spans="152:168">
      <c r="EV5373" s="13">
        <v>5366</v>
      </c>
      <c r="EW5373" s="13" t="s">
        <v>42</v>
      </c>
      <c r="EX5373" s="13" t="s">
        <v>1260</v>
      </c>
      <c r="EY5373" s="13">
        <v>51</v>
      </c>
      <c r="EZ5373" s="13">
        <v>1995</v>
      </c>
      <c r="FA5373" s="13">
        <v>2999</v>
      </c>
      <c r="FB5373" s="13" t="s">
        <v>1361</v>
      </c>
      <c r="FC5373" s="13" t="s">
        <v>1249</v>
      </c>
      <c r="FD5373" s="13">
        <v>6.5</v>
      </c>
      <c r="FF5373" s="55">
        <v>5366</v>
      </c>
      <c r="FG5373" s="55" t="s">
        <v>1359</v>
      </c>
      <c r="FH5373" s="55" t="s">
        <v>2012</v>
      </c>
      <c r="FI5373" s="55">
        <v>1</v>
      </c>
      <c r="FJ5373" s="55">
        <v>50000</v>
      </c>
      <c r="FK5373" s="55" t="s">
        <v>1249</v>
      </c>
      <c r="FL5373" s="55">
        <v>0.3</v>
      </c>
    </row>
    <row r="5374" ht="14.25" customHeight="1" outlineLevel="1" spans="152:168">
      <c r="EV5374" s="13">
        <v>5367</v>
      </c>
      <c r="EW5374" s="13" t="s">
        <v>42</v>
      </c>
      <c r="EX5374" s="13" t="s">
        <v>1260</v>
      </c>
      <c r="EY5374" s="13">
        <v>52</v>
      </c>
      <c r="EZ5374" s="13">
        <v>0</v>
      </c>
      <c r="FA5374" s="13">
        <v>1994</v>
      </c>
      <c r="FB5374" s="13" t="s">
        <v>1361</v>
      </c>
      <c r="FC5374" s="13" t="s">
        <v>1249</v>
      </c>
      <c r="FD5374" s="13">
        <v>6.5</v>
      </c>
      <c r="FF5374" s="55">
        <v>5367</v>
      </c>
      <c r="FG5374" s="55" t="s">
        <v>1359</v>
      </c>
      <c r="FH5374" s="55" t="s">
        <v>2012</v>
      </c>
      <c r="FI5374" s="55">
        <v>1</v>
      </c>
      <c r="FJ5374" s="55">
        <v>80000</v>
      </c>
      <c r="FK5374" s="55" t="s">
        <v>1249</v>
      </c>
      <c r="FL5374" s="55">
        <v>0.3</v>
      </c>
    </row>
    <row r="5375" ht="14.25" customHeight="1" outlineLevel="1" spans="152:168">
      <c r="EV5375" s="13">
        <v>5368</v>
      </c>
      <c r="EW5375" s="13" t="s">
        <v>42</v>
      </c>
      <c r="EX5375" s="13" t="s">
        <v>1260</v>
      </c>
      <c r="EY5375" s="13">
        <v>52</v>
      </c>
      <c r="EZ5375" s="13">
        <v>1995</v>
      </c>
      <c r="FA5375" s="13">
        <v>2999</v>
      </c>
      <c r="FB5375" s="13" t="s">
        <v>1361</v>
      </c>
      <c r="FC5375" s="13" t="s">
        <v>1249</v>
      </c>
      <c r="FD5375" s="13">
        <v>6.5</v>
      </c>
      <c r="FF5375" s="55">
        <v>5368</v>
      </c>
      <c r="FG5375" s="55" t="s">
        <v>1359</v>
      </c>
      <c r="FH5375" s="55" t="s">
        <v>2012</v>
      </c>
      <c r="FI5375" s="55">
        <v>1</v>
      </c>
      <c r="FJ5375" s="55">
        <v>130000</v>
      </c>
      <c r="FK5375" s="55" t="s">
        <v>1249</v>
      </c>
      <c r="FL5375" s="55">
        <v>0.3</v>
      </c>
    </row>
    <row r="5376" ht="14.25" customHeight="1" outlineLevel="1" spans="152:168">
      <c r="EV5376" s="13">
        <v>5369</v>
      </c>
      <c r="EW5376" s="13" t="s">
        <v>42</v>
      </c>
      <c r="EX5376" s="13" t="s">
        <v>1260</v>
      </c>
      <c r="EY5376" s="13">
        <v>53</v>
      </c>
      <c r="EZ5376" s="13">
        <v>0</v>
      </c>
      <c r="FA5376" s="13">
        <v>1994</v>
      </c>
      <c r="FB5376" s="13" t="s">
        <v>1361</v>
      </c>
      <c r="FC5376" s="13" t="s">
        <v>1249</v>
      </c>
      <c r="FD5376" s="13">
        <v>6.5</v>
      </c>
      <c r="FF5376" s="55">
        <v>5369</v>
      </c>
      <c r="FG5376" s="55" t="s">
        <v>1359</v>
      </c>
      <c r="FH5376" s="55" t="s">
        <v>2012</v>
      </c>
      <c r="FI5376" s="55">
        <v>1</v>
      </c>
      <c r="FJ5376" s="55">
        <v>260000</v>
      </c>
      <c r="FK5376" s="55" t="s">
        <v>1249</v>
      </c>
      <c r="FL5376" s="55">
        <v>0.3</v>
      </c>
    </row>
    <row r="5377" ht="14.25" customHeight="1" outlineLevel="1" spans="152:168">
      <c r="EV5377" s="13">
        <v>5370</v>
      </c>
      <c r="EW5377" s="13" t="s">
        <v>42</v>
      </c>
      <c r="EX5377" s="13" t="s">
        <v>1260</v>
      </c>
      <c r="EY5377" s="13">
        <v>53</v>
      </c>
      <c r="EZ5377" s="13">
        <v>1995</v>
      </c>
      <c r="FA5377" s="13">
        <v>2999</v>
      </c>
      <c r="FB5377" s="13" t="s">
        <v>1361</v>
      </c>
      <c r="FC5377" s="13" t="s">
        <v>1249</v>
      </c>
      <c r="FD5377" s="13">
        <v>6.5</v>
      </c>
      <c r="FF5377" s="55">
        <v>5370</v>
      </c>
      <c r="FG5377" s="55" t="s">
        <v>1359</v>
      </c>
      <c r="FH5377" s="55" t="s">
        <v>2012</v>
      </c>
      <c r="FI5377" s="55">
        <v>1</v>
      </c>
      <c r="FJ5377" s="55">
        <v>400000</v>
      </c>
      <c r="FK5377" s="55" t="s">
        <v>1249</v>
      </c>
      <c r="FL5377" s="55">
        <v>0.3</v>
      </c>
    </row>
    <row r="5378" ht="14.25" customHeight="1" outlineLevel="1" spans="152:168">
      <c r="EV5378" s="13">
        <v>5371</v>
      </c>
      <c r="EW5378" s="13" t="s">
        <v>42</v>
      </c>
      <c r="EX5378" s="13" t="s">
        <v>1260</v>
      </c>
      <c r="EY5378" s="13">
        <v>54</v>
      </c>
      <c r="EZ5378" s="13">
        <v>0</v>
      </c>
      <c r="FA5378" s="13">
        <v>1994</v>
      </c>
      <c r="FB5378" s="13" t="s">
        <v>1361</v>
      </c>
      <c r="FC5378" s="13" t="s">
        <v>1249</v>
      </c>
      <c r="FD5378" s="13">
        <v>6.5</v>
      </c>
      <c r="FF5378" s="55">
        <v>5371</v>
      </c>
      <c r="FG5378" s="55" t="s">
        <v>1359</v>
      </c>
      <c r="FH5378" s="55" t="s">
        <v>2012</v>
      </c>
      <c r="FI5378" s="55">
        <v>1</v>
      </c>
      <c r="FJ5378" s="55">
        <v>530000</v>
      </c>
      <c r="FK5378" s="55" t="s">
        <v>1249</v>
      </c>
      <c r="FL5378" s="55">
        <v>0.3</v>
      </c>
    </row>
    <row r="5379" ht="14.25" customHeight="1" outlineLevel="1" spans="152:168">
      <c r="EV5379" s="13">
        <v>5372</v>
      </c>
      <c r="EW5379" s="13" t="s">
        <v>42</v>
      </c>
      <c r="EX5379" s="13" t="s">
        <v>1260</v>
      </c>
      <c r="EY5379" s="13">
        <v>54</v>
      </c>
      <c r="EZ5379" s="13">
        <v>1995</v>
      </c>
      <c r="FA5379" s="13">
        <v>2999</v>
      </c>
      <c r="FB5379" s="13" t="s">
        <v>1361</v>
      </c>
      <c r="FC5379" s="13" t="s">
        <v>1249</v>
      </c>
      <c r="FD5379" s="13">
        <v>6.5</v>
      </c>
      <c r="FF5379" s="55">
        <v>5372</v>
      </c>
      <c r="FG5379" s="55" t="s">
        <v>1359</v>
      </c>
      <c r="FH5379" s="55" t="s">
        <v>2012</v>
      </c>
      <c r="FI5379" s="55">
        <v>1</v>
      </c>
      <c r="FJ5379" s="55">
        <v>540000</v>
      </c>
      <c r="FK5379" s="55" t="s">
        <v>1249</v>
      </c>
      <c r="FL5379" s="55">
        <v>0.3</v>
      </c>
    </row>
    <row r="5380" ht="14.25" customHeight="1" outlineLevel="1" spans="152:168">
      <c r="EV5380" s="13">
        <v>5373</v>
      </c>
      <c r="EW5380" s="13" t="s">
        <v>42</v>
      </c>
      <c r="EX5380" s="13" t="s">
        <v>1260</v>
      </c>
      <c r="EY5380" s="13">
        <v>55</v>
      </c>
      <c r="EZ5380" s="13">
        <v>0</v>
      </c>
      <c r="FA5380" s="13">
        <v>1994</v>
      </c>
      <c r="FB5380" s="13" t="s">
        <v>1361</v>
      </c>
      <c r="FC5380" s="13" t="s">
        <v>1249</v>
      </c>
      <c r="FD5380" s="13">
        <v>6.5</v>
      </c>
      <c r="FF5380" s="55">
        <v>5373</v>
      </c>
      <c r="FG5380" s="55" t="s">
        <v>1359</v>
      </c>
      <c r="FH5380" s="55" t="s">
        <v>1490</v>
      </c>
      <c r="FI5380" s="55">
        <v>1</v>
      </c>
      <c r="FJ5380" s="55">
        <v>0</v>
      </c>
      <c r="FK5380" s="55" t="s">
        <v>1249</v>
      </c>
      <c r="FL5380" s="55">
        <v>0.45</v>
      </c>
    </row>
    <row r="5381" ht="14.25" customHeight="1" outlineLevel="1" spans="152:168">
      <c r="EV5381" s="13">
        <v>5374</v>
      </c>
      <c r="EW5381" s="13" t="s">
        <v>42</v>
      </c>
      <c r="EX5381" s="13" t="s">
        <v>1260</v>
      </c>
      <c r="EY5381" s="13">
        <v>55</v>
      </c>
      <c r="EZ5381" s="13">
        <v>1995</v>
      </c>
      <c r="FA5381" s="13">
        <v>2999</v>
      </c>
      <c r="FB5381" s="13" t="s">
        <v>1361</v>
      </c>
      <c r="FC5381" s="13" t="s">
        <v>1249</v>
      </c>
      <c r="FD5381" s="13">
        <v>6.5</v>
      </c>
      <c r="FF5381" s="55">
        <v>5374</v>
      </c>
      <c r="FG5381" s="55" t="s">
        <v>1359</v>
      </c>
      <c r="FH5381" s="55" t="s">
        <v>1490</v>
      </c>
      <c r="FI5381" s="55">
        <v>1</v>
      </c>
      <c r="FJ5381" s="55">
        <v>1000</v>
      </c>
      <c r="FK5381" s="55" t="s">
        <v>1249</v>
      </c>
      <c r="FL5381" s="55">
        <v>0.45</v>
      </c>
    </row>
    <row r="5382" ht="14.25" customHeight="1" outlineLevel="1" spans="152:168">
      <c r="EV5382" s="13">
        <v>5375</v>
      </c>
      <c r="EW5382" s="13" t="s">
        <v>42</v>
      </c>
      <c r="EX5382" s="13" t="s">
        <v>1260</v>
      </c>
      <c r="EY5382" s="13">
        <v>56</v>
      </c>
      <c r="EZ5382" s="13">
        <v>0</v>
      </c>
      <c r="FA5382" s="13">
        <v>1994</v>
      </c>
      <c r="FB5382" s="13" t="s">
        <v>1361</v>
      </c>
      <c r="FC5382" s="13" t="s">
        <v>1249</v>
      </c>
      <c r="FD5382" s="13">
        <v>6.5</v>
      </c>
      <c r="FF5382" s="55">
        <v>5375</v>
      </c>
      <c r="FG5382" s="55" t="s">
        <v>1359</v>
      </c>
      <c r="FH5382" s="55" t="s">
        <v>1490</v>
      </c>
      <c r="FI5382" s="55">
        <v>1</v>
      </c>
      <c r="FJ5382" s="55">
        <v>2500</v>
      </c>
      <c r="FK5382" s="55" t="s">
        <v>1249</v>
      </c>
      <c r="FL5382" s="55">
        <v>0.4</v>
      </c>
    </row>
    <row r="5383" ht="14.25" customHeight="1" outlineLevel="1" spans="152:168">
      <c r="EV5383" s="13">
        <v>5376</v>
      </c>
      <c r="EW5383" s="13" t="s">
        <v>42</v>
      </c>
      <c r="EX5383" s="13" t="s">
        <v>1260</v>
      </c>
      <c r="EY5383" s="13">
        <v>56</v>
      </c>
      <c r="EZ5383" s="13">
        <v>1995</v>
      </c>
      <c r="FA5383" s="13">
        <v>2999</v>
      </c>
      <c r="FB5383" s="13" t="s">
        <v>1361</v>
      </c>
      <c r="FC5383" s="13" t="s">
        <v>1249</v>
      </c>
      <c r="FD5383" s="13">
        <v>6.5</v>
      </c>
      <c r="FF5383" s="55">
        <v>5376</v>
      </c>
      <c r="FG5383" s="55" t="s">
        <v>1359</v>
      </c>
      <c r="FH5383" s="55" t="s">
        <v>1490</v>
      </c>
      <c r="FI5383" s="55">
        <v>1</v>
      </c>
      <c r="FJ5383" s="55">
        <v>5000</v>
      </c>
      <c r="FK5383" s="55" t="s">
        <v>1249</v>
      </c>
      <c r="FL5383" s="55">
        <v>0.35</v>
      </c>
    </row>
    <row r="5384" ht="14.25" customHeight="1" outlineLevel="1" spans="152:168">
      <c r="EV5384" s="13">
        <v>5377</v>
      </c>
      <c r="EW5384" s="13" t="s">
        <v>42</v>
      </c>
      <c r="EX5384" s="13" t="s">
        <v>1260</v>
      </c>
      <c r="EY5384" s="13">
        <v>57</v>
      </c>
      <c r="EZ5384" s="13">
        <v>0</v>
      </c>
      <c r="FA5384" s="13">
        <v>1994</v>
      </c>
      <c r="FB5384" s="13" t="s">
        <v>1361</v>
      </c>
      <c r="FC5384" s="13" t="s">
        <v>1249</v>
      </c>
      <c r="FD5384" s="13">
        <v>6.5</v>
      </c>
      <c r="FF5384" s="55">
        <v>5377</v>
      </c>
      <c r="FG5384" s="55" t="s">
        <v>1359</v>
      </c>
      <c r="FH5384" s="55" t="s">
        <v>1490</v>
      </c>
      <c r="FI5384" s="55">
        <v>1</v>
      </c>
      <c r="FJ5384" s="55">
        <v>10000</v>
      </c>
      <c r="FK5384" s="55" t="s">
        <v>1249</v>
      </c>
      <c r="FL5384" s="55">
        <v>0.3</v>
      </c>
    </row>
    <row r="5385" ht="14.25" customHeight="1" outlineLevel="1" spans="152:168">
      <c r="EV5385" s="13">
        <v>5378</v>
      </c>
      <c r="EW5385" s="13" t="s">
        <v>42</v>
      </c>
      <c r="EX5385" s="13" t="s">
        <v>1260</v>
      </c>
      <c r="EY5385" s="13">
        <v>57</v>
      </c>
      <c r="EZ5385" s="13">
        <v>1995</v>
      </c>
      <c r="FA5385" s="13">
        <v>2999</v>
      </c>
      <c r="FB5385" s="13" t="s">
        <v>1361</v>
      </c>
      <c r="FC5385" s="13" t="s">
        <v>1249</v>
      </c>
      <c r="FD5385" s="13">
        <v>6.5</v>
      </c>
      <c r="FF5385" s="55">
        <v>5378</v>
      </c>
      <c r="FG5385" s="55" t="s">
        <v>1359</v>
      </c>
      <c r="FH5385" s="55" t="s">
        <v>1490</v>
      </c>
      <c r="FI5385" s="55">
        <v>1</v>
      </c>
      <c r="FJ5385" s="55">
        <v>25000</v>
      </c>
      <c r="FK5385" s="55" t="s">
        <v>1249</v>
      </c>
      <c r="FL5385" s="55">
        <v>0.3</v>
      </c>
    </row>
    <row r="5386" ht="14.25" customHeight="1" outlineLevel="1" spans="152:168">
      <c r="EV5386" s="13">
        <v>5379</v>
      </c>
      <c r="EW5386" s="13" t="s">
        <v>42</v>
      </c>
      <c r="EX5386" s="13" t="s">
        <v>1260</v>
      </c>
      <c r="EY5386" s="13">
        <v>58</v>
      </c>
      <c r="EZ5386" s="13">
        <v>0</v>
      </c>
      <c r="FA5386" s="13">
        <v>1994</v>
      </c>
      <c r="FB5386" s="13" t="s">
        <v>1361</v>
      </c>
      <c r="FC5386" s="13" t="s">
        <v>1249</v>
      </c>
      <c r="FD5386" s="13">
        <v>6.5</v>
      </c>
      <c r="FF5386" s="55">
        <v>5379</v>
      </c>
      <c r="FG5386" s="55" t="s">
        <v>1359</v>
      </c>
      <c r="FH5386" s="55" t="s">
        <v>1490</v>
      </c>
      <c r="FI5386" s="55">
        <v>1</v>
      </c>
      <c r="FJ5386" s="55">
        <v>50000</v>
      </c>
      <c r="FK5386" s="55" t="s">
        <v>1249</v>
      </c>
      <c r="FL5386" s="55">
        <v>0.3</v>
      </c>
    </row>
    <row r="5387" ht="14.25" customHeight="1" outlineLevel="1" spans="152:168">
      <c r="EV5387" s="13">
        <v>5380</v>
      </c>
      <c r="EW5387" s="13" t="s">
        <v>42</v>
      </c>
      <c r="EX5387" s="13" t="s">
        <v>1260</v>
      </c>
      <c r="EY5387" s="13">
        <v>58</v>
      </c>
      <c r="EZ5387" s="13">
        <v>1995</v>
      </c>
      <c r="FA5387" s="13">
        <v>2999</v>
      </c>
      <c r="FB5387" s="13" t="s">
        <v>1361</v>
      </c>
      <c r="FC5387" s="13" t="s">
        <v>1249</v>
      </c>
      <c r="FD5387" s="13">
        <v>6.5</v>
      </c>
      <c r="FF5387" s="55">
        <v>5380</v>
      </c>
      <c r="FG5387" s="55" t="s">
        <v>1359</v>
      </c>
      <c r="FH5387" s="55" t="s">
        <v>1490</v>
      </c>
      <c r="FI5387" s="55">
        <v>1</v>
      </c>
      <c r="FJ5387" s="55">
        <v>80000</v>
      </c>
      <c r="FK5387" s="55" t="s">
        <v>1249</v>
      </c>
      <c r="FL5387" s="55">
        <v>0.3</v>
      </c>
    </row>
    <row r="5388" ht="14.25" customHeight="1" outlineLevel="1" spans="152:168">
      <c r="EV5388" s="13">
        <v>5381</v>
      </c>
      <c r="EW5388" s="13" t="s">
        <v>42</v>
      </c>
      <c r="EX5388" s="13" t="s">
        <v>1260</v>
      </c>
      <c r="EY5388" s="13">
        <v>59</v>
      </c>
      <c r="EZ5388" s="13">
        <v>0</v>
      </c>
      <c r="FA5388" s="13">
        <v>1994</v>
      </c>
      <c r="FB5388" s="13" t="s">
        <v>1361</v>
      </c>
      <c r="FC5388" s="13" t="s">
        <v>1249</v>
      </c>
      <c r="FD5388" s="13">
        <v>6.5</v>
      </c>
      <c r="FF5388" s="55">
        <v>5381</v>
      </c>
      <c r="FG5388" s="55" t="s">
        <v>1359</v>
      </c>
      <c r="FH5388" s="55" t="s">
        <v>1490</v>
      </c>
      <c r="FI5388" s="55">
        <v>1</v>
      </c>
      <c r="FJ5388" s="55">
        <v>130000</v>
      </c>
      <c r="FK5388" s="55" t="s">
        <v>1249</v>
      </c>
      <c r="FL5388" s="55">
        <v>0.3</v>
      </c>
    </row>
    <row r="5389" ht="14.25" customHeight="1" outlineLevel="1" spans="152:168">
      <c r="EV5389" s="13">
        <v>5382</v>
      </c>
      <c r="EW5389" s="13" t="s">
        <v>42</v>
      </c>
      <c r="EX5389" s="13" t="s">
        <v>1260</v>
      </c>
      <c r="EY5389" s="13">
        <v>59</v>
      </c>
      <c r="EZ5389" s="13">
        <v>1995</v>
      </c>
      <c r="FA5389" s="13">
        <v>2999</v>
      </c>
      <c r="FB5389" s="13" t="s">
        <v>1361</v>
      </c>
      <c r="FC5389" s="13" t="s">
        <v>1249</v>
      </c>
      <c r="FD5389" s="13">
        <v>6.5</v>
      </c>
      <c r="FF5389" s="55">
        <v>5382</v>
      </c>
      <c r="FG5389" s="55" t="s">
        <v>1359</v>
      </c>
      <c r="FH5389" s="55" t="s">
        <v>1490</v>
      </c>
      <c r="FI5389" s="55">
        <v>1</v>
      </c>
      <c r="FJ5389" s="55">
        <v>260000</v>
      </c>
      <c r="FK5389" s="55" t="s">
        <v>1249</v>
      </c>
      <c r="FL5389" s="55">
        <v>0.3</v>
      </c>
    </row>
    <row r="5390" ht="14.25" customHeight="1" outlineLevel="1" spans="152:168">
      <c r="EV5390" s="13">
        <v>5383</v>
      </c>
      <c r="EW5390" s="13" t="s">
        <v>42</v>
      </c>
      <c r="EX5390" s="13" t="s">
        <v>1260</v>
      </c>
      <c r="EY5390" s="13">
        <v>60</v>
      </c>
      <c r="EZ5390" s="13">
        <v>0</v>
      </c>
      <c r="FA5390" s="13">
        <v>1994</v>
      </c>
      <c r="FB5390" s="13" t="s">
        <v>1361</v>
      </c>
      <c r="FC5390" s="13" t="s">
        <v>1249</v>
      </c>
      <c r="FD5390" s="13">
        <v>6.5</v>
      </c>
      <c r="FF5390" s="55">
        <v>5383</v>
      </c>
      <c r="FG5390" s="55" t="s">
        <v>1359</v>
      </c>
      <c r="FH5390" s="55" t="s">
        <v>1490</v>
      </c>
      <c r="FI5390" s="55">
        <v>1</v>
      </c>
      <c r="FJ5390" s="55">
        <v>400000</v>
      </c>
      <c r="FK5390" s="55" t="s">
        <v>1249</v>
      </c>
      <c r="FL5390" s="55">
        <v>0.3</v>
      </c>
    </row>
    <row r="5391" ht="14.25" customHeight="1" outlineLevel="1" spans="152:168">
      <c r="EV5391" s="13">
        <v>5384</v>
      </c>
      <c r="EW5391" s="13" t="s">
        <v>42</v>
      </c>
      <c r="EX5391" s="13" t="s">
        <v>1260</v>
      </c>
      <c r="EY5391" s="13">
        <v>60</v>
      </c>
      <c r="EZ5391" s="13">
        <v>1995</v>
      </c>
      <c r="FA5391" s="13">
        <v>2999</v>
      </c>
      <c r="FB5391" s="13" t="s">
        <v>1361</v>
      </c>
      <c r="FC5391" s="13" t="s">
        <v>1249</v>
      </c>
      <c r="FD5391" s="13">
        <v>6.5</v>
      </c>
      <c r="FF5391" s="55">
        <v>5384</v>
      </c>
      <c r="FG5391" s="55" t="s">
        <v>1359</v>
      </c>
      <c r="FH5391" s="55" t="s">
        <v>1490</v>
      </c>
      <c r="FI5391" s="55">
        <v>1</v>
      </c>
      <c r="FJ5391" s="55">
        <v>530000</v>
      </c>
      <c r="FK5391" s="55" t="s">
        <v>1249</v>
      </c>
      <c r="FL5391" s="55">
        <v>0.3</v>
      </c>
    </row>
    <row r="5392" ht="14.25" customHeight="1" outlineLevel="1" spans="152:168">
      <c r="EV5392" s="13">
        <v>5385</v>
      </c>
      <c r="EW5392" s="13" t="s">
        <v>42</v>
      </c>
      <c r="EX5392" s="13" t="s">
        <v>1260</v>
      </c>
      <c r="EY5392" s="13">
        <v>61</v>
      </c>
      <c r="EZ5392" s="13">
        <v>0</v>
      </c>
      <c r="FA5392" s="13">
        <v>1994</v>
      </c>
      <c r="FB5392" s="13" t="s">
        <v>1361</v>
      </c>
      <c r="FC5392" s="13" t="s">
        <v>1249</v>
      </c>
      <c r="FD5392" s="13">
        <v>6.5</v>
      </c>
      <c r="FF5392" s="55">
        <v>5385</v>
      </c>
      <c r="FG5392" s="55" t="s">
        <v>1359</v>
      </c>
      <c r="FH5392" s="55" t="s">
        <v>1490</v>
      </c>
      <c r="FI5392" s="55">
        <v>1</v>
      </c>
      <c r="FJ5392" s="55">
        <v>540000</v>
      </c>
      <c r="FK5392" s="55" t="s">
        <v>1249</v>
      </c>
      <c r="FL5392" s="55">
        <v>0.3</v>
      </c>
    </row>
    <row r="5393" ht="14.25" customHeight="1" outlineLevel="1" spans="152:168">
      <c r="EV5393" s="13">
        <v>5386</v>
      </c>
      <c r="EW5393" s="13" t="s">
        <v>42</v>
      </c>
      <c r="EX5393" s="13" t="s">
        <v>1260</v>
      </c>
      <c r="EY5393" s="13">
        <v>61</v>
      </c>
      <c r="EZ5393" s="13">
        <v>1995</v>
      </c>
      <c r="FA5393" s="13">
        <v>2999</v>
      </c>
      <c r="FB5393" s="13" t="s">
        <v>1361</v>
      </c>
      <c r="FC5393" s="13" t="s">
        <v>1249</v>
      </c>
      <c r="FD5393" s="13">
        <v>6.5</v>
      </c>
      <c r="FF5393" s="55">
        <v>5386</v>
      </c>
      <c r="FG5393" s="55" t="s">
        <v>1359</v>
      </c>
      <c r="FH5393" s="55" t="s">
        <v>1490</v>
      </c>
      <c r="FI5393" s="55">
        <v>2</v>
      </c>
      <c r="FJ5393" s="55">
        <v>0</v>
      </c>
      <c r="FK5393" s="55" t="s">
        <v>1249</v>
      </c>
      <c r="FL5393" s="55">
        <v>0.45</v>
      </c>
    </row>
    <row r="5394" ht="14.25" customHeight="1" outlineLevel="1" spans="152:168">
      <c r="EV5394" s="13">
        <v>5387</v>
      </c>
      <c r="EW5394" s="13" t="s">
        <v>42</v>
      </c>
      <c r="EX5394" s="13" t="s">
        <v>1260</v>
      </c>
      <c r="EY5394" s="13">
        <v>62</v>
      </c>
      <c r="EZ5394" s="13">
        <v>0</v>
      </c>
      <c r="FA5394" s="13">
        <v>1994</v>
      </c>
      <c r="FB5394" s="13" t="s">
        <v>1361</v>
      </c>
      <c r="FC5394" s="13" t="s">
        <v>1249</v>
      </c>
      <c r="FD5394" s="13">
        <v>6.5</v>
      </c>
      <c r="FF5394" s="55">
        <v>5387</v>
      </c>
      <c r="FG5394" s="55" t="s">
        <v>1359</v>
      </c>
      <c r="FH5394" s="55" t="s">
        <v>1490</v>
      </c>
      <c r="FI5394" s="55">
        <v>2</v>
      </c>
      <c r="FJ5394" s="55">
        <v>1000</v>
      </c>
      <c r="FK5394" s="55" t="s">
        <v>1249</v>
      </c>
      <c r="FL5394" s="55">
        <v>0.45</v>
      </c>
    </row>
    <row r="5395" ht="14.25" customHeight="1" outlineLevel="1" spans="152:168">
      <c r="EV5395" s="13">
        <v>5388</v>
      </c>
      <c r="EW5395" s="13" t="s">
        <v>42</v>
      </c>
      <c r="EX5395" s="13" t="s">
        <v>1260</v>
      </c>
      <c r="EY5395" s="13">
        <v>62</v>
      </c>
      <c r="EZ5395" s="13">
        <v>1995</v>
      </c>
      <c r="FA5395" s="13">
        <v>2999</v>
      </c>
      <c r="FB5395" s="13" t="s">
        <v>1361</v>
      </c>
      <c r="FC5395" s="13" t="s">
        <v>1249</v>
      </c>
      <c r="FD5395" s="13">
        <v>6.5</v>
      </c>
      <c r="FF5395" s="55">
        <v>5388</v>
      </c>
      <c r="FG5395" s="55" t="s">
        <v>1359</v>
      </c>
      <c r="FH5395" s="55" t="s">
        <v>1490</v>
      </c>
      <c r="FI5395" s="55">
        <v>2</v>
      </c>
      <c r="FJ5395" s="55">
        <v>2500</v>
      </c>
      <c r="FK5395" s="55" t="s">
        <v>1249</v>
      </c>
      <c r="FL5395" s="55">
        <v>0.4</v>
      </c>
    </row>
    <row r="5396" ht="14.25" customHeight="1" outlineLevel="1" spans="152:168">
      <c r="EV5396" s="13">
        <v>5389</v>
      </c>
      <c r="EW5396" s="13" t="s">
        <v>42</v>
      </c>
      <c r="EX5396" s="13" t="s">
        <v>1260</v>
      </c>
      <c r="EY5396" s="13">
        <v>63</v>
      </c>
      <c r="EZ5396" s="13">
        <v>0</v>
      </c>
      <c r="FA5396" s="13">
        <v>1994</v>
      </c>
      <c r="FB5396" s="13" t="s">
        <v>1361</v>
      </c>
      <c r="FC5396" s="13" t="s">
        <v>1249</v>
      </c>
      <c r="FD5396" s="13">
        <v>6.5</v>
      </c>
      <c r="FF5396" s="55">
        <v>5389</v>
      </c>
      <c r="FG5396" s="55" t="s">
        <v>1359</v>
      </c>
      <c r="FH5396" s="55" t="s">
        <v>1490</v>
      </c>
      <c r="FI5396" s="55">
        <v>2</v>
      </c>
      <c r="FJ5396" s="55">
        <v>5000</v>
      </c>
      <c r="FK5396" s="55" t="s">
        <v>1249</v>
      </c>
      <c r="FL5396" s="55">
        <v>0.35</v>
      </c>
    </row>
    <row r="5397" ht="14.25" customHeight="1" outlineLevel="1" spans="152:168">
      <c r="EV5397" s="13">
        <v>5390</v>
      </c>
      <c r="EW5397" s="13" t="s">
        <v>42</v>
      </c>
      <c r="EX5397" s="13" t="s">
        <v>1260</v>
      </c>
      <c r="EY5397" s="13">
        <v>63</v>
      </c>
      <c r="EZ5397" s="13">
        <v>1995</v>
      </c>
      <c r="FA5397" s="13">
        <v>2999</v>
      </c>
      <c r="FB5397" s="13" t="s">
        <v>1361</v>
      </c>
      <c r="FC5397" s="13" t="s">
        <v>1249</v>
      </c>
      <c r="FD5397" s="13">
        <v>6.5</v>
      </c>
      <c r="FF5397" s="55">
        <v>5390</v>
      </c>
      <c r="FG5397" s="55" t="s">
        <v>1359</v>
      </c>
      <c r="FH5397" s="55" t="s">
        <v>1490</v>
      </c>
      <c r="FI5397" s="55">
        <v>2</v>
      </c>
      <c r="FJ5397" s="55">
        <v>10000</v>
      </c>
      <c r="FK5397" s="55" t="s">
        <v>1249</v>
      </c>
      <c r="FL5397" s="55">
        <v>0.3</v>
      </c>
    </row>
    <row r="5398" ht="14.25" customHeight="1" outlineLevel="1" spans="152:168">
      <c r="EV5398" s="13">
        <v>5391</v>
      </c>
      <c r="EW5398" s="13" t="s">
        <v>42</v>
      </c>
      <c r="EX5398" s="13" t="s">
        <v>1260</v>
      </c>
      <c r="EY5398" s="13">
        <v>64</v>
      </c>
      <c r="EZ5398" s="13">
        <v>0</v>
      </c>
      <c r="FA5398" s="13">
        <v>1994</v>
      </c>
      <c r="FB5398" s="13" t="s">
        <v>1361</v>
      </c>
      <c r="FC5398" s="13" t="s">
        <v>1249</v>
      </c>
      <c r="FD5398" s="13">
        <v>6.5</v>
      </c>
      <c r="FF5398" s="55">
        <v>5391</v>
      </c>
      <c r="FG5398" s="55" t="s">
        <v>1359</v>
      </c>
      <c r="FH5398" s="55" t="s">
        <v>1490</v>
      </c>
      <c r="FI5398" s="55">
        <v>2</v>
      </c>
      <c r="FJ5398" s="55">
        <v>25000</v>
      </c>
      <c r="FK5398" s="55" t="s">
        <v>1249</v>
      </c>
      <c r="FL5398" s="55">
        <v>0.3</v>
      </c>
    </row>
    <row r="5399" ht="14.25" customHeight="1" outlineLevel="1" spans="152:168">
      <c r="EV5399" s="13">
        <v>5392</v>
      </c>
      <c r="EW5399" s="13" t="s">
        <v>42</v>
      </c>
      <c r="EX5399" s="13" t="s">
        <v>1260</v>
      </c>
      <c r="EY5399" s="13">
        <v>64</v>
      </c>
      <c r="EZ5399" s="13">
        <v>1995</v>
      </c>
      <c r="FA5399" s="13">
        <v>2999</v>
      </c>
      <c r="FB5399" s="13" t="s">
        <v>1361</v>
      </c>
      <c r="FC5399" s="13" t="s">
        <v>1249</v>
      </c>
      <c r="FD5399" s="13">
        <v>6.5</v>
      </c>
      <c r="FF5399" s="55">
        <v>5392</v>
      </c>
      <c r="FG5399" s="55" t="s">
        <v>1359</v>
      </c>
      <c r="FH5399" s="55" t="s">
        <v>1490</v>
      </c>
      <c r="FI5399" s="55">
        <v>2</v>
      </c>
      <c r="FJ5399" s="55">
        <v>50000</v>
      </c>
      <c r="FK5399" s="55" t="s">
        <v>1249</v>
      </c>
      <c r="FL5399" s="55">
        <v>0.3</v>
      </c>
    </row>
    <row r="5400" ht="14.25" customHeight="1" outlineLevel="1" spans="152:168">
      <c r="EV5400" s="13">
        <v>5393</v>
      </c>
      <c r="EW5400" s="13" t="s">
        <v>42</v>
      </c>
      <c r="EX5400" s="13" t="s">
        <v>1260</v>
      </c>
      <c r="EY5400" s="13">
        <v>65</v>
      </c>
      <c r="EZ5400" s="13">
        <v>0</v>
      </c>
      <c r="FA5400" s="13">
        <v>1994</v>
      </c>
      <c r="FB5400" s="13" t="s">
        <v>1361</v>
      </c>
      <c r="FC5400" s="13" t="s">
        <v>1249</v>
      </c>
      <c r="FD5400" s="13">
        <v>6.5</v>
      </c>
      <c r="FF5400" s="55">
        <v>5393</v>
      </c>
      <c r="FG5400" s="55" t="s">
        <v>1359</v>
      </c>
      <c r="FH5400" s="55" t="s">
        <v>1490</v>
      </c>
      <c r="FI5400" s="55">
        <v>2</v>
      </c>
      <c r="FJ5400" s="55">
        <v>80000</v>
      </c>
      <c r="FK5400" s="55" t="s">
        <v>1249</v>
      </c>
      <c r="FL5400" s="55">
        <v>0.3</v>
      </c>
    </row>
    <row r="5401" ht="14.25" customHeight="1" outlineLevel="1" spans="152:168">
      <c r="EV5401" s="13">
        <v>5394</v>
      </c>
      <c r="EW5401" s="13" t="s">
        <v>42</v>
      </c>
      <c r="EX5401" s="13" t="s">
        <v>1260</v>
      </c>
      <c r="EY5401" s="13">
        <v>65</v>
      </c>
      <c r="EZ5401" s="13">
        <v>1995</v>
      </c>
      <c r="FA5401" s="13">
        <v>2999</v>
      </c>
      <c r="FB5401" s="13" t="s">
        <v>1361</v>
      </c>
      <c r="FC5401" s="13" t="s">
        <v>1249</v>
      </c>
      <c r="FD5401" s="13">
        <v>6.5</v>
      </c>
      <c r="FF5401" s="55">
        <v>5394</v>
      </c>
      <c r="FG5401" s="55" t="s">
        <v>1359</v>
      </c>
      <c r="FH5401" s="55" t="s">
        <v>1490</v>
      </c>
      <c r="FI5401" s="55">
        <v>2</v>
      </c>
      <c r="FJ5401" s="55">
        <v>130000</v>
      </c>
      <c r="FK5401" s="55" t="s">
        <v>1249</v>
      </c>
      <c r="FL5401" s="55">
        <v>0.3</v>
      </c>
    </row>
    <row r="5402" ht="14.25" customHeight="1" outlineLevel="1" spans="152:168">
      <c r="EV5402" s="13">
        <v>5395</v>
      </c>
      <c r="EW5402" s="13" t="s">
        <v>42</v>
      </c>
      <c r="EX5402" s="13" t="s">
        <v>1260</v>
      </c>
      <c r="EY5402" s="13">
        <v>66</v>
      </c>
      <c r="EZ5402" s="13">
        <v>0</v>
      </c>
      <c r="FA5402" s="13">
        <v>1994</v>
      </c>
      <c r="FB5402" s="13" t="s">
        <v>1361</v>
      </c>
      <c r="FC5402" s="13" t="s">
        <v>1249</v>
      </c>
      <c r="FD5402" s="13">
        <v>6.5</v>
      </c>
      <c r="FF5402" s="55">
        <v>5395</v>
      </c>
      <c r="FG5402" s="55" t="s">
        <v>1359</v>
      </c>
      <c r="FH5402" s="55" t="s">
        <v>1490</v>
      </c>
      <c r="FI5402" s="55">
        <v>2</v>
      </c>
      <c r="FJ5402" s="55">
        <v>260000</v>
      </c>
      <c r="FK5402" s="55" t="s">
        <v>1249</v>
      </c>
      <c r="FL5402" s="55">
        <v>0.3</v>
      </c>
    </row>
    <row r="5403" ht="14.25" customHeight="1" outlineLevel="1" spans="152:168">
      <c r="EV5403" s="13">
        <v>5396</v>
      </c>
      <c r="EW5403" s="13" t="s">
        <v>42</v>
      </c>
      <c r="EX5403" s="13" t="s">
        <v>1260</v>
      </c>
      <c r="EY5403" s="13">
        <v>66</v>
      </c>
      <c r="EZ5403" s="13">
        <v>1995</v>
      </c>
      <c r="FA5403" s="13">
        <v>2999</v>
      </c>
      <c r="FB5403" s="13" t="s">
        <v>1361</v>
      </c>
      <c r="FC5403" s="13" t="s">
        <v>1249</v>
      </c>
      <c r="FD5403" s="13">
        <v>6.5</v>
      </c>
      <c r="FF5403" s="55">
        <v>5396</v>
      </c>
      <c r="FG5403" s="55" t="s">
        <v>1359</v>
      </c>
      <c r="FH5403" s="55" t="s">
        <v>1490</v>
      </c>
      <c r="FI5403" s="55">
        <v>2</v>
      </c>
      <c r="FJ5403" s="55">
        <v>400000</v>
      </c>
      <c r="FK5403" s="55" t="s">
        <v>1249</v>
      </c>
      <c r="FL5403" s="55">
        <v>0.3</v>
      </c>
    </row>
    <row r="5404" ht="14.25" customHeight="1" outlineLevel="1" spans="152:168">
      <c r="EV5404" s="13">
        <v>5397</v>
      </c>
      <c r="EW5404" s="13" t="s">
        <v>42</v>
      </c>
      <c r="EX5404" s="13" t="s">
        <v>1260</v>
      </c>
      <c r="EY5404" s="13">
        <v>67</v>
      </c>
      <c r="EZ5404" s="13">
        <v>0</v>
      </c>
      <c r="FA5404" s="13">
        <v>1994</v>
      </c>
      <c r="FB5404" s="13" t="s">
        <v>1361</v>
      </c>
      <c r="FC5404" s="13" t="s">
        <v>1249</v>
      </c>
      <c r="FD5404" s="13">
        <v>6.5</v>
      </c>
      <c r="FF5404" s="55">
        <v>5397</v>
      </c>
      <c r="FG5404" s="55" t="s">
        <v>1359</v>
      </c>
      <c r="FH5404" s="55" t="s">
        <v>1490</v>
      </c>
      <c r="FI5404" s="55">
        <v>2</v>
      </c>
      <c r="FJ5404" s="55">
        <v>530000</v>
      </c>
      <c r="FK5404" s="55" t="s">
        <v>1249</v>
      </c>
      <c r="FL5404" s="55">
        <v>0.3</v>
      </c>
    </row>
    <row r="5405" ht="14.25" customHeight="1" outlineLevel="1" spans="152:168">
      <c r="EV5405" s="13">
        <v>5398</v>
      </c>
      <c r="EW5405" s="13" t="s">
        <v>42</v>
      </c>
      <c r="EX5405" s="13" t="s">
        <v>1260</v>
      </c>
      <c r="EY5405" s="13">
        <v>67</v>
      </c>
      <c r="EZ5405" s="13">
        <v>1995</v>
      </c>
      <c r="FA5405" s="13">
        <v>2999</v>
      </c>
      <c r="FB5405" s="13" t="s">
        <v>1361</v>
      </c>
      <c r="FC5405" s="13" t="s">
        <v>1249</v>
      </c>
      <c r="FD5405" s="13">
        <v>6.5</v>
      </c>
      <c r="FF5405" s="55">
        <v>5398</v>
      </c>
      <c r="FG5405" s="55" t="s">
        <v>1359</v>
      </c>
      <c r="FH5405" s="55" t="s">
        <v>1490</v>
      </c>
      <c r="FI5405" s="55">
        <v>2</v>
      </c>
      <c r="FJ5405" s="55">
        <v>540000</v>
      </c>
      <c r="FK5405" s="55" t="s">
        <v>1249</v>
      </c>
      <c r="FL5405" s="55">
        <v>0.3</v>
      </c>
    </row>
    <row r="5406" ht="14.25" customHeight="1" outlineLevel="1" spans="152:168">
      <c r="EV5406" s="13">
        <v>5399</v>
      </c>
      <c r="EW5406" s="13" t="s">
        <v>42</v>
      </c>
      <c r="EX5406" s="13" t="s">
        <v>1260</v>
      </c>
      <c r="EY5406" s="13">
        <v>68</v>
      </c>
      <c r="EZ5406" s="13">
        <v>0</v>
      </c>
      <c r="FA5406" s="13">
        <v>1994</v>
      </c>
      <c r="FB5406" s="13" t="s">
        <v>1361</v>
      </c>
      <c r="FC5406" s="13" t="s">
        <v>1249</v>
      </c>
      <c r="FD5406" s="13">
        <v>6.5</v>
      </c>
      <c r="FF5406" s="55">
        <v>5399</v>
      </c>
      <c r="FG5406" s="55" t="s">
        <v>1359</v>
      </c>
      <c r="FH5406" s="55" t="s">
        <v>1490</v>
      </c>
      <c r="FI5406" s="55">
        <v>3</v>
      </c>
      <c r="FJ5406" s="55">
        <v>0</v>
      </c>
      <c r="FK5406" s="55" t="s">
        <v>1249</v>
      </c>
      <c r="FL5406" s="55">
        <v>0.35</v>
      </c>
    </row>
    <row r="5407" ht="14.25" customHeight="1" outlineLevel="1" spans="152:168">
      <c r="EV5407" s="13">
        <v>5400</v>
      </c>
      <c r="EW5407" s="13" t="s">
        <v>42</v>
      </c>
      <c r="EX5407" s="13" t="s">
        <v>1260</v>
      </c>
      <c r="EY5407" s="13">
        <v>68</v>
      </c>
      <c r="EZ5407" s="13">
        <v>1995</v>
      </c>
      <c r="FA5407" s="13">
        <v>2999</v>
      </c>
      <c r="FB5407" s="13" t="s">
        <v>1361</v>
      </c>
      <c r="FC5407" s="13" t="s">
        <v>1249</v>
      </c>
      <c r="FD5407" s="13">
        <v>6.5</v>
      </c>
      <c r="FF5407" s="55">
        <v>5400</v>
      </c>
      <c r="FG5407" s="55" t="s">
        <v>1359</v>
      </c>
      <c r="FH5407" s="55" t="s">
        <v>1490</v>
      </c>
      <c r="FI5407" s="55">
        <v>3</v>
      </c>
      <c r="FJ5407" s="55">
        <v>1000</v>
      </c>
      <c r="FK5407" s="55" t="s">
        <v>1249</v>
      </c>
      <c r="FL5407" s="55">
        <v>0.35</v>
      </c>
    </row>
    <row r="5408" ht="14.25" customHeight="1" outlineLevel="1" spans="152:168">
      <c r="EV5408" s="13">
        <v>5401</v>
      </c>
      <c r="EW5408" s="13" t="s">
        <v>42</v>
      </c>
      <c r="EX5408" s="13" t="s">
        <v>1260</v>
      </c>
      <c r="EY5408" s="13">
        <v>69</v>
      </c>
      <c r="EZ5408" s="13">
        <v>0</v>
      </c>
      <c r="FA5408" s="13">
        <v>1994</v>
      </c>
      <c r="FB5408" s="13" t="s">
        <v>1361</v>
      </c>
      <c r="FC5408" s="13" t="s">
        <v>1249</v>
      </c>
      <c r="FD5408" s="13">
        <v>6.5</v>
      </c>
      <c r="FF5408" s="55">
        <v>5401</v>
      </c>
      <c r="FG5408" s="55" t="s">
        <v>1359</v>
      </c>
      <c r="FH5408" s="55" t="s">
        <v>1490</v>
      </c>
      <c r="FI5408" s="55">
        <v>3</v>
      </c>
      <c r="FJ5408" s="55">
        <v>2500</v>
      </c>
      <c r="FK5408" s="55" t="s">
        <v>1249</v>
      </c>
      <c r="FL5408" s="55">
        <v>0.35</v>
      </c>
    </row>
    <row r="5409" ht="14.25" customHeight="1" outlineLevel="1" spans="152:168">
      <c r="EV5409" s="13">
        <v>5402</v>
      </c>
      <c r="EW5409" s="13" t="s">
        <v>42</v>
      </c>
      <c r="EX5409" s="13" t="s">
        <v>1260</v>
      </c>
      <c r="EY5409" s="13">
        <v>69</v>
      </c>
      <c r="EZ5409" s="13">
        <v>1995</v>
      </c>
      <c r="FA5409" s="13">
        <v>2999</v>
      </c>
      <c r="FB5409" s="13" t="s">
        <v>1361</v>
      </c>
      <c r="FC5409" s="13" t="s">
        <v>1249</v>
      </c>
      <c r="FD5409" s="13">
        <v>6.5</v>
      </c>
      <c r="FF5409" s="55">
        <v>5402</v>
      </c>
      <c r="FG5409" s="55" t="s">
        <v>1359</v>
      </c>
      <c r="FH5409" s="55" t="s">
        <v>1490</v>
      </c>
      <c r="FI5409" s="55">
        <v>3</v>
      </c>
      <c r="FJ5409" s="55">
        <v>5000</v>
      </c>
      <c r="FK5409" s="55" t="s">
        <v>1249</v>
      </c>
      <c r="FL5409" s="55">
        <v>0.35</v>
      </c>
    </row>
    <row r="5410" ht="14.25" customHeight="1" outlineLevel="1" spans="152:168">
      <c r="EV5410" s="13">
        <v>5403</v>
      </c>
      <c r="EW5410" s="13" t="s">
        <v>42</v>
      </c>
      <c r="EX5410" s="13" t="s">
        <v>1260</v>
      </c>
      <c r="EY5410" s="13">
        <v>70</v>
      </c>
      <c r="EZ5410" s="13">
        <v>0</v>
      </c>
      <c r="FA5410" s="13">
        <v>1994</v>
      </c>
      <c r="FB5410" s="13" t="s">
        <v>1361</v>
      </c>
      <c r="FC5410" s="13" t="s">
        <v>1249</v>
      </c>
      <c r="FD5410" s="13">
        <v>6.5</v>
      </c>
      <c r="FF5410" s="55">
        <v>5403</v>
      </c>
      <c r="FG5410" s="55" t="s">
        <v>1359</v>
      </c>
      <c r="FH5410" s="55" t="s">
        <v>1490</v>
      </c>
      <c r="FI5410" s="55">
        <v>3</v>
      </c>
      <c r="FJ5410" s="55">
        <v>10000</v>
      </c>
      <c r="FK5410" s="55" t="s">
        <v>1249</v>
      </c>
      <c r="FL5410" s="55">
        <v>0.35</v>
      </c>
    </row>
    <row r="5411" ht="14.25" customHeight="1" outlineLevel="1" spans="152:168">
      <c r="EV5411" s="13">
        <v>5404</v>
      </c>
      <c r="EW5411" s="13" t="s">
        <v>42</v>
      </c>
      <c r="EX5411" s="13" t="s">
        <v>1260</v>
      </c>
      <c r="EY5411" s="13">
        <v>70</v>
      </c>
      <c r="EZ5411" s="13">
        <v>1995</v>
      </c>
      <c r="FA5411" s="13">
        <v>2999</v>
      </c>
      <c r="FB5411" s="13" t="s">
        <v>1361</v>
      </c>
      <c r="FC5411" s="13" t="s">
        <v>1249</v>
      </c>
      <c r="FD5411" s="13">
        <v>6.5</v>
      </c>
      <c r="FF5411" s="55">
        <v>5404</v>
      </c>
      <c r="FG5411" s="55" t="s">
        <v>1359</v>
      </c>
      <c r="FH5411" s="55" t="s">
        <v>1490</v>
      </c>
      <c r="FI5411" s="55">
        <v>3</v>
      </c>
      <c r="FJ5411" s="55">
        <v>25000</v>
      </c>
      <c r="FK5411" s="55" t="s">
        <v>1249</v>
      </c>
      <c r="FL5411" s="55">
        <v>0.35</v>
      </c>
    </row>
    <row r="5412" ht="14.25" customHeight="1" outlineLevel="1" spans="152:168">
      <c r="EV5412" s="13">
        <v>5405</v>
      </c>
      <c r="EW5412" s="13" t="s">
        <v>42</v>
      </c>
      <c r="EX5412" s="13" t="s">
        <v>1260</v>
      </c>
      <c r="EY5412" s="13">
        <v>71</v>
      </c>
      <c r="EZ5412" s="13">
        <v>0</v>
      </c>
      <c r="FA5412" s="13">
        <v>1994</v>
      </c>
      <c r="FB5412" s="13" t="s">
        <v>1361</v>
      </c>
      <c r="FC5412" s="13" t="s">
        <v>1249</v>
      </c>
      <c r="FD5412" s="13">
        <v>6.5</v>
      </c>
      <c r="FF5412" s="55">
        <v>5405</v>
      </c>
      <c r="FG5412" s="55" t="s">
        <v>1359</v>
      </c>
      <c r="FH5412" s="55" t="s">
        <v>1490</v>
      </c>
      <c r="FI5412" s="55">
        <v>3</v>
      </c>
      <c r="FJ5412" s="55">
        <v>50000</v>
      </c>
      <c r="FK5412" s="55" t="s">
        <v>1249</v>
      </c>
      <c r="FL5412" s="55">
        <v>0.35</v>
      </c>
    </row>
    <row r="5413" ht="14.25" customHeight="1" outlineLevel="1" spans="152:168">
      <c r="EV5413" s="13">
        <v>5406</v>
      </c>
      <c r="EW5413" s="13" t="s">
        <v>42</v>
      </c>
      <c r="EX5413" s="13" t="s">
        <v>1260</v>
      </c>
      <c r="EY5413" s="13">
        <v>71</v>
      </c>
      <c r="EZ5413" s="13">
        <v>1995</v>
      </c>
      <c r="FA5413" s="13">
        <v>2999</v>
      </c>
      <c r="FB5413" s="13" t="s">
        <v>1361</v>
      </c>
      <c r="FC5413" s="13" t="s">
        <v>1249</v>
      </c>
      <c r="FD5413" s="13">
        <v>6.5</v>
      </c>
      <c r="FF5413" s="55">
        <v>5406</v>
      </c>
      <c r="FG5413" s="55" t="s">
        <v>1359</v>
      </c>
      <c r="FH5413" s="55" t="s">
        <v>1490</v>
      </c>
      <c r="FI5413" s="55">
        <v>3</v>
      </c>
      <c r="FJ5413" s="55">
        <v>80000</v>
      </c>
      <c r="FK5413" s="55" t="s">
        <v>1249</v>
      </c>
      <c r="FL5413" s="55">
        <v>0.35</v>
      </c>
    </row>
    <row r="5414" ht="14.25" customHeight="1" outlineLevel="1" spans="152:168">
      <c r="EV5414" s="13">
        <v>5407</v>
      </c>
      <c r="EW5414" s="13" t="s">
        <v>42</v>
      </c>
      <c r="EX5414" s="13" t="s">
        <v>1470</v>
      </c>
      <c r="EY5414" s="13">
        <v>12</v>
      </c>
      <c r="EZ5414" s="13">
        <v>0</v>
      </c>
      <c r="FA5414" s="13">
        <v>1994</v>
      </c>
      <c r="FB5414" s="13" t="s">
        <v>1361</v>
      </c>
      <c r="FC5414" s="13" t="s">
        <v>1249</v>
      </c>
      <c r="FD5414" s="13">
        <v>4.15</v>
      </c>
      <c r="FF5414" s="55">
        <v>5407</v>
      </c>
      <c r="FG5414" s="55" t="s">
        <v>1359</v>
      </c>
      <c r="FH5414" s="55" t="s">
        <v>1490</v>
      </c>
      <c r="FI5414" s="55">
        <v>3</v>
      </c>
      <c r="FJ5414" s="55">
        <v>130000</v>
      </c>
      <c r="FK5414" s="55" t="s">
        <v>1249</v>
      </c>
      <c r="FL5414" s="55">
        <v>0.35</v>
      </c>
    </row>
    <row r="5415" ht="14.25" customHeight="1" outlineLevel="1" spans="152:168">
      <c r="EV5415" s="13">
        <v>5408</v>
      </c>
      <c r="EW5415" s="13" t="s">
        <v>42</v>
      </c>
      <c r="EX5415" s="13" t="s">
        <v>1470</v>
      </c>
      <c r="EY5415" s="13">
        <v>12</v>
      </c>
      <c r="EZ5415" s="13">
        <v>1995</v>
      </c>
      <c r="FA5415" s="13">
        <v>2999</v>
      </c>
      <c r="FB5415" s="13" t="s">
        <v>1361</v>
      </c>
      <c r="FC5415" s="13" t="s">
        <v>1249</v>
      </c>
      <c r="FD5415" s="13">
        <v>4.15</v>
      </c>
      <c r="FF5415" s="55">
        <v>5408</v>
      </c>
      <c r="FG5415" s="55" t="s">
        <v>1359</v>
      </c>
      <c r="FH5415" s="55" t="s">
        <v>1490</v>
      </c>
      <c r="FI5415" s="55">
        <v>3</v>
      </c>
      <c r="FJ5415" s="55">
        <v>260000</v>
      </c>
      <c r="FK5415" s="55" t="s">
        <v>1249</v>
      </c>
      <c r="FL5415" s="55">
        <v>0.35</v>
      </c>
    </row>
    <row r="5416" ht="14.25" customHeight="1" outlineLevel="1" spans="152:168">
      <c r="EV5416" s="13">
        <v>5409</v>
      </c>
      <c r="EW5416" s="13" t="s">
        <v>42</v>
      </c>
      <c r="EX5416" s="13" t="s">
        <v>1470</v>
      </c>
      <c r="EY5416" s="13">
        <v>13</v>
      </c>
      <c r="EZ5416" s="13">
        <v>0</v>
      </c>
      <c r="FA5416" s="13">
        <v>1994</v>
      </c>
      <c r="FB5416" s="13" t="s">
        <v>1361</v>
      </c>
      <c r="FC5416" s="13" t="s">
        <v>1249</v>
      </c>
      <c r="FD5416" s="13">
        <v>4.15</v>
      </c>
      <c r="FF5416" s="55">
        <v>5409</v>
      </c>
      <c r="FG5416" s="55" t="s">
        <v>1359</v>
      </c>
      <c r="FH5416" s="55" t="s">
        <v>1490</v>
      </c>
      <c r="FI5416" s="55">
        <v>3</v>
      </c>
      <c r="FJ5416" s="55">
        <v>400000</v>
      </c>
      <c r="FK5416" s="55" t="s">
        <v>1249</v>
      </c>
      <c r="FL5416" s="55">
        <v>0.35</v>
      </c>
    </row>
    <row r="5417" ht="14.25" customHeight="1" outlineLevel="1" spans="152:168">
      <c r="EV5417" s="13">
        <v>5410</v>
      </c>
      <c r="EW5417" s="13" t="s">
        <v>42</v>
      </c>
      <c r="EX5417" s="13" t="s">
        <v>1470</v>
      </c>
      <c r="EY5417" s="13">
        <v>13</v>
      </c>
      <c r="EZ5417" s="13">
        <v>1995</v>
      </c>
      <c r="FA5417" s="13">
        <v>2999</v>
      </c>
      <c r="FB5417" s="13" t="s">
        <v>1361</v>
      </c>
      <c r="FC5417" s="13" t="s">
        <v>1249</v>
      </c>
      <c r="FD5417" s="13">
        <v>4.15</v>
      </c>
      <c r="FF5417" s="55">
        <v>5410</v>
      </c>
      <c r="FG5417" s="55" t="s">
        <v>1359</v>
      </c>
      <c r="FH5417" s="55" t="s">
        <v>1490</v>
      </c>
      <c r="FI5417" s="55">
        <v>3</v>
      </c>
      <c r="FJ5417" s="55">
        <v>530000</v>
      </c>
      <c r="FK5417" s="55" t="s">
        <v>1249</v>
      </c>
      <c r="FL5417" s="55">
        <v>0.35</v>
      </c>
    </row>
    <row r="5418" ht="14.25" customHeight="1" outlineLevel="1" spans="152:168">
      <c r="EV5418" s="13">
        <v>5411</v>
      </c>
      <c r="EW5418" s="13" t="s">
        <v>42</v>
      </c>
      <c r="EX5418" s="13" t="s">
        <v>1470</v>
      </c>
      <c r="EY5418" s="13">
        <v>14</v>
      </c>
      <c r="EZ5418" s="13">
        <v>0</v>
      </c>
      <c r="FA5418" s="13">
        <v>1994</v>
      </c>
      <c r="FB5418" s="13" t="s">
        <v>1361</v>
      </c>
      <c r="FC5418" s="13" t="s">
        <v>1249</v>
      </c>
      <c r="FD5418" s="13">
        <v>4.15</v>
      </c>
      <c r="FF5418" s="55">
        <v>5411</v>
      </c>
      <c r="FG5418" s="55" t="s">
        <v>1359</v>
      </c>
      <c r="FH5418" s="55" t="s">
        <v>1490</v>
      </c>
      <c r="FI5418" s="55">
        <v>3</v>
      </c>
      <c r="FJ5418" s="55">
        <v>540000</v>
      </c>
      <c r="FK5418" s="55" t="s">
        <v>1249</v>
      </c>
      <c r="FL5418" s="55">
        <v>0.35</v>
      </c>
    </row>
    <row r="5419" ht="14.25" customHeight="1" outlineLevel="1" spans="152:168">
      <c r="EV5419" s="13">
        <v>5412</v>
      </c>
      <c r="EW5419" s="13" t="s">
        <v>42</v>
      </c>
      <c r="EX5419" s="13" t="s">
        <v>1470</v>
      </c>
      <c r="EY5419" s="13">
        <v>14</v>
      </c>
      <c r="EZ5419" s="13">
        <v>1995</v>
      </c>
      <c r="FA5419" s="13">
        <v>2999</v>
      </c>
      <c r="FB5419" s="13" t="s">
        <v>1361</v>
      </c>
      <c r="FC5419" s="13" t="s">
        <v>1249</v>
      </c>
      <c r="FD5419" s="13">
        <v>4.15</v>
      </c>
      <c r="FF5419" s="55">
        <v>5412</v>
      </c>
      <c r="FG5419" s="55" t="s">
        <v>1359</v>
      </c>
      <c r="FH5419" s="55" t="s">
        <v>1490</v>
      </c>
      <c r="FI5419" s="55">
        <v>4</v>
      </c>
      <c r="FJ5419" s="55">
        <v>0</v>
      </c>
      <c r="FK5419" s="55" t="s">
        <v>1249</v>
      </c>
      <c r="FL5419" s="55">
        <v>0.35</v>
      </c>
    </row>
    <row r="5420" ht="14.25" customHeight="1" outlineLevel="1" spans="152:168">
      <c r="EV5420" s="13">
        <v>5413</v>
      </c>
      <c r="EW5420" s="13" t="s">
        <v>42</v>
      </c>
      <c r="EX5420" s="13" t="s">
        <v>1756</v>
      </c>
      <c r="EY5420" s="13">
        <v>4</v>
      </c>
      <c r="EZ5420" s="13">
        <v>0</v>
      </c>
      <c r="FA5420" s="13">
        <v>1994</v>
      </c>
      <c r="FB5420" s="13" t="s">
        <v>1361</v>
      </c>
      <c r="FC5420" s="13" t="s">
        <v>1249</v>
      </c>
      <c r="FD5420" s="13">
        <v>2.94</v>
      </c>
      <c r="FF5420" s="55">
        <v>5413</v>
      </c>
      <c r="FG5420" s="55" t="s">
        <v>1359</v>
      </c>
      <c r="FH5420" s="55" t="s">
        <v>1490</v>
      </c>
      <c r="FI5420" s="55">
        <v>4</v>
      </c>
      <c r="FJ5420" s="55">
        <v>1000</v>
      </c>
      <c r="FK5420" s="55" t="s">
        <v>1249</v>
      </c>
      <c r="FL5420" s="55">
        <v>0.35</v>
      </c>
    </row>
    <row r="5421" ht="14.25" customHeight="1" outlineLevel="1" spans="152:168">
      <c r="EV5421" s="13">
        <v>5414</v>
      </c>
      <c r="EW5421" s="13" t="s">
        <v>42</v>
      </c>
      <c r="EX5421" s="13" t="s">
        <v>1756</v>
      </c>
      <c r="EY5421" s="13">
        <v>4</v>
      </c>
      <c r="EZ5421" s="13">
        <v>1995</v>
      </c>
      <c r="FA5421" s="13">
        <v>2999</v>
      </c>
      <c r="FB5421" s="13" t="s">
        <v>1361</v>
      </c>
      <c r="FC5421" s="13" t="s">
        <v>1249</v>
      </c>
      <c r="FD5421" s="13">
        <v>2.94</v>
      </c>
      <c r="FF5421" s="55">
        <v>5414</v>
      </c>
      <c r="FG5421" s="55" t="s">
        <v>1359</v>
      </c>
      <c r="FH5421" s="55" t="s">
        <v>1490</v>
      </c>
      <c r="FI5421" s="55">
        <v>4</v>
      </c>
      <c r="FJ5421" s="55">
        <v>2500</v>
      </c>
      <c r="FK5421" s="55" t="s">
        <v>1249</v>
      </c>
      <c r="FL5421" s="55">
        <v>0.35</v>
      </c>
    </row>
    <row r="5422" ht="14.25" customHeight="1" outlineLevel="1" spans="152:168">
      <c r="EV5422" s="13">
        <v>5415</v>
      </c>
      <c r="EW5422" s="13" t="s">
        <v>42</v>
      </c>
      <c r="EX5422" s="13" t="s">
        <v>1756</v>
      </c>
      <c r="EY5422" s="13">
        <v>5</v>
      </c>
      <c r="EZ5422" s="13">
        <v>0</v>
      </c>
      <c r="FA5422" s="13">
        <v>1994</v>
      </c>
      <c r="FB5422" s="13" t="s">
        <v>1361</v>
      </c>
      <c r="FC5422" s="13" t="s">
        <v>1249</v>
      </c>
      <c r="FD5422" s="13">
        <v>2.94</v>
      </c>
      <c r="FF5422" s="55">
        <v>5415</v>
      </c>
      <c r="FG5422" s="55" t="s">
        <v>1359</v>
      </c>
      <c r="FH5422" s="55" t="s">
        <v>1490</v>
      </c>
      <c r="FI5422" s="55">
        <v>4</v>
      </c>
      <c r="FJ5422" s="55">
        <v>5000</v>
      </c>
      <c r="FK5422" s="55" t="s">
        <v>1249</v>
      </c>
      <c r="FL5422" s="55">
        <v>0.35</v>
      </c>
    </row>
    <row r="5423" ht="14.25" customHeight="1" outlineLevel="1" spans="152:168">
      <c r="EV5423" s="13">
        <v>5416</v>
      </c>
      <c r="EW5423" s="13" t="s">
        <v>42</v>
      </c>
      <c r="EX5423" s="13" t="s">
        <v>1756</v>
      </c>
      <c r="EY5423" s="13">
        <v>5</v>
      </c>
      <c r="EZ5423" s="13">
        <v>1995</v>
      </c>
      <c r="FA5423" s="13">
        <v>2999</v>
      </c>
      <c r="FB5423" s="13" t="s">
        <v>1361</v>
      </c>
      <c r="FC5423" s="13" t="s">
        <v>1249</v>
      </c>
      <c r="FD5423" s="13">
        <v>2.94</v>
      </c>
      <c r="FF5423" s="55">
        <v>5416</v>
      </c>
      <c r="FG5423" s="55" t="s">
        <v>1359</v>
      </c>
      <c r="FH5423" s="55" t="s">
        <v>1490</v>
      </c>
      <c r="FI5423" s="55">
        <v>4</v>
      </c>
      <c r="FJ5423" s="55">
        <v>10000</v>
      </c>
      <c r="FK5423" s="55" t="s">
        <v>1249</v>
      </c>
      <c r="FL5423" s="55">
        <v>0.35</v>
      </c>
    </row>
    <row r="5424" ht="14.25" customHeight="1" outlineLevel="1" spans="152:168">
      <c r="EV5424" s="13">
        <v>5417</v>
      </c>
      <c r="EW5424" s="13" t="s">
        <v>42</v>
      </c>
      <c r="EX5424" s="13" t="s">
        <v>1756</v>
      </c>
      <c r="EY5424" s="13">
        <v>6</v>
      </c>
      <c r="EZ5424" s="13">
        <v>0</v>
      </c>
      <c r="FA5424" s="13">
        <v>1994</v>
      </c>
      <c r="FB5424" s="13" t="s">
        <v>1361</v>
      </c>
      <c r="FC5424" s="13" t="s">
        <v>1249</v>
      </c>
      <c r="FD5424" s="13">
        <v>2.94</v>
      </c>
      <c r="FF5424" s="55">
        <v>5417</v>
      </c>
      <c r="FG5424" s="55" t="s">
        <v>1359</v>
      </c>
      <c r="FH5424" s="55" t="s">
        <v>1490</v>
      </c>
      <c r="FI5424" s="55">
        <v>4</v>
      </c>
      <c r="FJ5424" s="55">
        <v>25000</v>
      </c>
      <c r="FK5424" s="55" t="s">
        <v>1249</v>
      </c>
      <c r="FL5424" s="55">
        <v>0.35</v>
      </c>
    </row>
    <row r="5425" ht="14.25" customHeight="1" outlineLevel="1" spans="152:168">
      <c r="EV5425" s="13">
        <v>5418</v>
      </c>
      <c r="EW5425" s="13" t="s">
        <v>42</v>
      </c>
      <c r="EX5425" s="13" t="s">
        <v>1756</v>
      </c>
      <c r="EY5425" s="13">
        <v>6</v>
      </c>
      <c r="EZ5425" s="13">
        <v>1995</v>
      </c>
      <c r="FA5425" s="13">
        <v>2999</v>
      </c>
      <c r="FB5425" s="13" t="s">
        <v>1361</v>
      </c>
      <c r="FC5425" s="13" t="s">
        <v>1249</v>
      </c>
      <c r="FD5425" s="13">
        <v>2.94</v>
      </c>
      <c r="FF5425" s="55">
        <v>5418</v>
      </c>
      <c r="FG5425" s="55" t="s">
        <v>1359</v>
      </c>
      <c r="FH5425" s="55" t="s">
        <v>1490</v>
      </c>
      <c r="FI5425" s="55">
        <v>4</v>
      </c>
      <c r="FJ5425" s="55">
        <v>50000</v>
      </c>
      <c r="FK5425" s="55" t="s">
        <v>1249</v>
      </c>
      <c r="FL5425" s="55">
        <v>0.35</v>
      </c>
    </row>
    <row r="5426" ht="14.25" customHeight="1" outlineLevel="1" spans="152:168">
      <c r="EV5426" s="13">
        <v>5419</v>
      </c>
      <c r="EW5426" s="13" t="s">
        <v>42</v>
      </c>
      <c r="EX5426" s="13" t="s">
        <v>1756</v>
      </c>
      <c r="EY5426" s="13">
        <v>7</v>
      </c>
      <c r="EZ5426" s="13">
        <v>0</v>
      </c>
      <c r="FA5426" s="13">
        <v>1994</v>
      </c>
      <c r="FB5426" s="13" t="s">
        <v>1361</v>
      </c>
      <c r="FC5426" s="13" t="s">
        <v>1249</v>
      </c>
      <c r="FD5426" s="13">
        <v>2.94</v>
      </c>
      <c r="FF5426" s="55">
        <v>5419</v>
      </c>
      <c r="FG5426" s="55" t="s">
        <v>1359</v>
      </c>
      <c r="FH5426" s="55" t="s">
        <v>1490</v>
      </c>
      <c r="FI5426" s="55">
        <v>4</v>
      </c>
      <c r="FJ5426" s="55">
        <v>80000</v>
      </c>
      <c r="FK5426" s="55" t="s">
        <v>1249</v>
      </c>
      <c r="FL5426" s="55">
        <v>0.35</v>
      </c>
    </row>
    <row r="5427" ht="14.25" customHeight="1" outlineLevel="1" spans="152:168">
      <c r="EV5427" s="13">
        <v>5420</v>
      </c>
      <c r="EW5427" s="13" t="s">
        <v>42</v>
      </c>
      <c r="EX5427" s="13" t="s">
        <v>1756</v>
      </c>
      <c r="EY5427" s="13">
        <v>7</v>
      </c>
      <c r="EZ5427" s="13">
        <v>1995</v>
      </c>
      <c r="FA5427" s="13">
        <v>2999</v>
      </c>
      <c r="FB5427" s="13" t="s">
        <v>1361</v>
      </c>
      <c r="FC5427" s="13" t="s">
        <v>1249</v>
      </c>
      <c r="FD5427" s="13">
        <v>2.94</v>
      </c>
      <c r="FF5427" s="55">
        <v>5420</v>
      </c>
      <c r="FG5427" s="55" t="s">
        <v>1359</v>
      </c>
      <c r="FH5427" s="55" t="s">
        <v>1490</v>
      </c>
      <c r="FI5427" s="55">
        <v>4</v>
      </c>
      <c r="FJ5427" s="55">
        <v>130000</v>
      </c>
      <c r="FK5427" s="55" t="s">
        <v>1249</v>
      </c>
      <c r="FL5427" s="55">
        <v>0.35</v>
      </c>
    </row>
    <row r="5428" ht="14.25" customHeight="1" outlineLevel="1" spans="152:168">
      <c r="EV5428" s="13">
        <v>5421</v>
      </c>
      <c r="EW5428" s="13" t="s">
        <v>42</v>
      </c>
      <c r="EX5428" s="13" t="s">
        <v>1756</v>
      </c>
      <c r="EY5428" s="13">
        <v>8</v>
      </c>
      <c r="EZ5428" s="13">
        <v>0</v>
      </c>
      <c r="FA5428" s="13">
        <v>1994</v>
      </c>
      <c r="FB5428" s="13" t="s">
        <v>1361</v>
      </c>
      <c r="FC5428" s="13" t="s">
        <v>1249</v>
      </c>
      <c r="FD5428" s="13">
        <v>2.94</v>
      </c>
      <c r="FF5428" s="55">
        <v>5421</v>
      </c>
      <c r="FG5428" s="55" t="s">
        <v>1359</v>
      </c>
      <c r="FH5428" s="55" t="s">
        <v>1490</v>
      </c>
      <c r="FI5428" s="55">
        <v>4</v>
      </c>
      <c r="FJ5428" s="55">
        <v>260000</v>
      </c>
      <c r="FK5428" s="55" t="s">
        <v>1249</v>
      </c>
      <c r="FL5428" s="55">
        <v>0.35</v>
      </c>
    </row>
    <row r="5429" ht="14.25" customHeight="1" outlineLevel="1" spans="152:168">
      <c r="EV5429" s="13">
        <v>5422</v>
      </c>
      <c r="EW5429" s="13" t="s">
        <v>42</v>
      </c>
      <c r="EX5429" s="13" t="s">
        <v>1756</v>
      </c>
      <c r="EY5429" s="13">
        <v>8</v>
      </c>
      <c r="EZ5429" s="13">
        <v>1995</v>
      </c>
      <c r="FA5429" s="13">
        <v>2999</v>
      </c>
      <c r="FB5429" s="13" t="s">
        <v>1361</v>
      </c>
      <c r="FC5429" s="13" t="s">
        <v>1249</v>
      </c>
      <c r="FD5429" s="13">
        <v>2.94</v>
      </c>
      <c r="FF5429" s="55">
        <v>5422</v>
      </c>
      <c r="FG5429" s="55" t="s">
        <v>1359</v>
      </c>
      <c r="FH5429" s="55" t="s">
        <v>1490</v>
      </c>
      <c r="FI5429" s="55">
        <v>4</v>
      </c>
      <c r="FJ5429" s="55">
        <v>400000</v>
      </c>
      <c r="FK5429" s="55" t="s">
        <v>1249</v>
      </c>
      <c r="FL5429" s="55">
        <v>0.35</v>
      </c>
    </row>
    <row r="5430" ht="14.25" customHeight="1" outlineLevel="1" spans="152:168">
      <c r="EV5430" s="13">
        <v>5423</v>
      </c>
      <c r="EW5430" s="13" t="s">
        <v>42</v>
      </c>
      <c r="EX5430" s="13" t="s">
        <v>1756</v>
      </c>
      <c r="EY5430" s="13">
        <v>9</v>
      </c>
      <c r="EZ5430" s="13">
        <v>0</v>
      </c>
      <c r="FA5430" s="13">
        <v>1994</v>
      </c>
      <c r="FB5430" s="13" t="s">
        <v>1361</v>
      </c>
      <c r="FC5430" s="13" t="s">
        <v>1249</v>
      </c>
      <c r="FD5430" s="13">
        <v>2.94</v>
      </c>
      <c r="FF5430" s="55">
        <v>5423</v>
      </c>
      <c r="FG5430" s="55" t="s">
        <v>1359</v>
      </c>
      <c r="FH5430" s="55" t="s">
        <v>1490</v>
      </c>
      <c r="FI5430" s="55">
        <v>4</v>
      </c>
      <c r="FJ5430" s="55">
        <v>530000</v>
      </c>
      <c r="FK5430" s="55" t="s">
        <v>1249</v>
      </c>
      <c r="FL5430" s="55">
        <v>0.35</v>
      </c>
    </row>
    <row r="5431" ht="14.25" customHeight="1" outlineLevel="1" spans="152:168">
      <c r="EV5431" s="13">
        <v>5424</v>
      </c>
      <c r="EW5431" s="13" t="s">
        <v>42</v>
      </c>
      <c r="EX5431" s="13" t="s">
        <v>1756</v>
      </c>
      <c r="EY5431" s="13">
        <v>9</v>
      </c>
      <c r="EZ5431" s="13">
        <v>1995</v>
      </c>
      <c r="FA5431" s="13">
        <v>2999</v>
      </c>
      <c r="FB5431" s="13" t="s">
        <v>1361</v>
      </c>
      <c r="FC5431" s="13" t="s">
        <v>1249</v>
      </c>
      <c r="FD5431" s="13">
        <v>2.94</v>
      </c>
      <c r="FF5431" s="55">
        <v>5424</v>
      </c>
      <c r="FG5431" s="55" t="s">
        <v>1359</v>
      </c>
      <c r="FH5431" s="55" t="s">
        <v>1490</v>
      </c>
      <c r="FI5431" s="55">
        <v>4</v>
      </c>
      <c r="FJ5431" s="55">
        <v>540000</v>
      </c>
      <c r="FK5431" s="55" t="s">
        <v>1249</v>
      </c>
      <c r="FL5431" s="55">
        <v>0.35</v>
      </c>
    </row>
    <row r="5432" ht="14.25" customHeight="1" outlineLevel="1" spans="152:168">
      <c r="EV5432" s="13">
        <v>5425</v>
      </c>
      <c r="EW5432" s="13" t="s">
        <v>42</v>
      </c>
      <c r="EX5432" s="13" t="s">
        <v>1756</v>
      </c>
      <c r="EY5432" s="13">
        <v>10</v>
      </c>
      <c r="EZ5432" s="13">
        <v>0</v>
      </c>
      <c r="FA5432" s="13">
        <v>1994</v>
      </c>
      <c r="FB5432" s="13" t="s">
        <v>1361</v>
      </c>
      <c r="FC5432" s="13" t="s">
        <v>1249</v>
      </c>
      <c r="FD5432" s="13">
        <v>2.94</v>
      </c>
      <c r="FF5432" s="55">
        <v>5425</v>
      </c>
      <c r="FG5432" s="55" t="s">
        <v>1359</v>
      </c>
      <c r="FH5432" s="55" t="s">
        <v>1490</v>
      </c>
      <c r="FI5432" s="55">
        <v>5</v>
      </c>
      <c r="FJ5432" s="55">
        <v>0</v>
      </c>
      <c r="FK5432" s="55" t="s">
        <v>1249</v>
      </c>
      <c r="FL5432" s="55">
        <v>0.35</v>
      </c>
    </row>
    <row r="5433" ht="14.25" customHeight="1" outlineLevel="1" spans="152:168">
      <c r="EV5433" s="13">
        <v>5426</v>
      </c>
      <c r="EW5433" s="13" t="s">
        <v>42</v>
      </c>
      <c r="EX5433" s="13" t="s">
        <v>1756</v>
      </c>
      <c r="EY5433" s="13">
        <v>10</v>
      </c>
      <c r="EZ5433" s="13">
        <v>1995</v>
      </c>
      <c r="FA5433" s="13">
        <v>2999</v>
      </c>
      <c r="FB5433" s="13" t="s">
        <v>1361</v>
      </c>
      <c r="FC5433" s="13" t="s">
        <v>1249</v>
      </c>
      <c r="FD5433" s="13">
        <v>2.94</v>
      </c>
      <c r="FF5433" s="55">
        <v>5426</v>
      </c>
      <c r="FG5433" s="55" t="s">
        <v>1359</v>
      </c>
      <c r="FH5433" s="55" t="s">
        <v>1490</v>
      </c>
      <c r="FI5433" s="55">
        <v>5</v>
      </c>
      <c r="FJ5433" s="55">
        <v>1000</v>
      </c>
      <c r="FK5433" s="55" t="s">
        <v>1249</v>
      </c>
      <c r="FL5433" s="55">
        <v>0.35</v>
      </c>
    </row>
    <row r="5434" ht="14.25" customHeight="1" outlineLevel="1" spans="152:168">
      <c r="EV5434" s="13">
        <v>5427</v>
      </c>
      <c r="EW5434" s="13" t="s">
        <v>42</v>
      </c>
      <c r="EX5434" s="13" t="s">
        <v>1756</v>
      </c>
      <c r="EY5434" s="13">
        <v>11</v>
      </c>
      <c r="EZ5434" s="13">
        <v>0</v>
      </c>
      <c r="FA5434" s="13">
        <v>1994</v>
      </c>
      <c r="FB5434" s="13" t="s">
        <v>1361</v>
      </c>
      <c r="FC5434" s="13" t="s">
        <v>1249</v>
      </c>
      <c r="FD5434" s="13">
        <v>2.94</v>
      </c>
      <c r="FF5434" s="55">
        <v>5427</v>
      </c>
      <c r="FG5434" s="55" t="s">
        <v>1359</v>
      </c>
      <c r="FH5434" s="55" t="s">
        <v>1490</v>
      </c>
      <c r="FI5434" s="55">
        <v>5</v>
      </c>
      <c r="FJ5434" s="55">
        <v>2500</v>
      </c>
      <c r="FK5434" s="55" t="s">
        <v>1249</v>
      </c>
      <c r="FL5434" s="55">
        <v>0.35</v>
      </c>
    </row>
    <row r="5435" ht="14.25" customHeight="1" outlineLevel="1" spans="152:168">
      <c r="EV5435" s="13">
        <v>5428</v>
      </c>
      <c r="EW5435" s="13" t="s">
        <v>42</v>
      </c>
      <c r="EX5435" s="13" t="s">
        <v>1756</v>
      </c>
      <c r="EY5435" s="13">
        <v>11</v>
      </c>
      <c r="EZ5435" s="13">
        <v>1995</v>
      </c>
      <c r="FA5435" s="13">
        <v>2999</v>
      </c>
      <c r="FB5435" s="13" t="s">
        <v>1361</v>
      </c>
      <c r="FC5435" s="13" t="s">
        <v>1249</v>
      </c>
      <c r="FD5435" s="13">
        <v>2.94</v>
      </c>
      <c r="FF5435" s="55">
        <v>5428</v>
      </c>
      <c r="FG5435" s="55" t="s">
        <v>1359</v>
      </c>
      <c r="FH5435" s="55" t="s">
        <v>1490</v>
      </c>
      <c r="FI5435" s="55">
        <v>5</v>
      </c>
      <c r="FJ5435" s="55">
        <v>5000</v>
      </c>
      <c r="FK5435" s="55" t="s">
        <v>1249</v>
      </c>
      <c r="FL5435" s="55">
        <v>0.35</v>
      </c>
    </row>
    <row r="5436" ht="14.25" customHeight="1" outlineLevel="1" spans="152:168">
      <c r="EV5436" s="13">
        <v>5429</v>
      </c>
      <c r="EW5436" s="13" t="s">
        <v>42</v>
      </c>
      <c r="EX5436" s="13" t="s">
        <v>1756</v>
      </c>
      <c r="EY5436" s="13">
        <v>12</v>
      </c>
      <c r="EZ5436" s="13">
        <v>0</v>
      </c>
      <c r="FA5436" s="13">
        <v>1994</v>
      </c>
      <c r="FB5436" s="13" t="s">
        <v>1361</v>
      </c>
      <c r="FC5436" s="13" t="s">
        <v>1249</v>
      </c>
      <c r="FD5436" s="13">
        <v>2.94</v>
      </c>
      <c r="FF5436" s="55">
        <v>5429</v>
      </c>
      <c r="FG5436" s="55" t="s">
        <v>1359</v>
      </c>
      <c r="FH5436" s="55" t="s">
        <v>1490</v>
      </c>
      <c r="FI5436" s="55">
        <v>5</v>
      </c>
      <c r="FJ5436" s="55">
        <v>10000</v>
      </c>
      <c r="FK5436" s="55" t="s">
        <v>1249</v>
      </c>
      <c r="FL5436" s="55">
        <v>0.35</v>
      </c>
    </row>
    <row r="5437" ht="14.25" customHeight="1" outlineLevel="1" spans="152:168">
      <c r="EV5437" s="13">
        <v>5430</v>
      </c>
      <c r="EW5437" s="13" t="s">
        <v>42</v>
      </c>
      <c r="EX5437" s="13" t="s">
        <v>1756</v>
      </c>
      <c r="EY5437" s="13">
        <v>12</v>
      </c>
      <c r="EZ5437" s="13">
        <v>1995</v>
      </c>
      <c r="FA5437" s="13">
        <v>2999</v>
      </c>
      <c r="FB5437" s="13" t="s">
        <v>1361</v>
      </c>
      <c r="FC5437" s="13" t="s">
        <v>1249</v>
      </c>
      <c r="FD5437" s="13">
        <v>2.94</v>
      </c>
      <c r="FF5437" s="55">
        <v>5430</v>
      </c>
      <c r="FG5437" s="55" t="s">
        <v>1359</v>
      </c>
      <c r="FH5437" s="55" t="s">
        <v>1490</v>
      </c>
      <c r="FI5437" s="55">
        <v>5</v>
      </c>
      <c r="FJ5437" s="55">
        <v>25000</v>
      </c>
      <c r="FK5437" s="55" t="s">
        <v>1249</v>
      </c>
      <c r="FL5437" s="55">
        <v>0.35</v>
      </c>
    </row>
    <row r="5438" ht="14.25" customHeight="1" outlineLevel="1" spans="152:168">
      <c r="EV5438" s="13">
        <v>5431</v>
      </c>
      <c r="EW5438" s="13" t="s">
        <v>42</v>
      </c>
      <c r="EX5438" s="13" t="s">
        <v>1756</v>
      </c>
      <c r="EY5438" s="13">
        <v>13</v>
      </c>
      <c r="EZ5438" s="13">
        <v>0</v>
      </c>
      <c r="FA5438" s="13">
        <v>1994</v>
      </c>
      <c r="FB5438" s="13" t="s">
        <v>1361</v>
      </c>
      <c r="FC5438" s="13" t="s">
        <v>1249</v>
      </c>
      <c r="FD5438" s="13">
        <v>2.94</v>
      </c>
      <c r="FF5438" s="55">
        <v>5431</v>
      </c>
      <c r="FG5438" s="55" t="s">
        <v>1359</v>
      </c>
      <c r="FH5438" s="55" t="s">
        <v>1490</v>
      </c>
      <c r="FI5438" s="55">
        <v>5</v>
      </c>
      <c r="FJ5438" s="55">
        <v>50000</v>
      </c>
      <c r="FK5438" s="55" t="s">
        <v>1249</v>
      </c>
      <c r="FL5438" s="55">
        <v>0.35</v>
      </c>
    </row>
    <row r="5439" ht="14.25" customHeight="1" outlineLevel="1" spans="152:168">
      <c r="EV5439" s="13">
        <v>5432</v>
      </c>
      <c r="EW5439" s="13" t="s">
        <v>42</v>
      </c>
      <c r="EX5439" s="13" t="s">
        <v>1756</v>
      </c>
      <c r="EY5439" s="13">
        <v>13</v>
      </c>
      <c r="EZ5439" s="13">
        <v>1995</v>
      </c>
      <c r="FA5439" s="13">
        <v>2999</v>
      </c>
      <c r="FB5439" s="13" t="s">
        <v>1361</v>
      </c>
      <c r="FC5439" s="13" t="s">
        <v>1249</v>
      </c>
      <c r="FD5439" s="13">
        <v>2.94</v>
      </c>
      <c r="FF5439" s="55">
        <v>5432</v>
      </c>
      <c r="FG5439" s="55" t="s">
        <v>1359</v>
      </c>
      <c r="FH5439" s="55" t="s">
        <v>1490</v>
      </c>
      <c r="FI5439" s="55">
        <v>5</v>
      </c>
      <c r="FJ5439" s="55">
        <v>80000</v>
      </c>
      <c r="FK5439" s="55" t="s">
        <v>1249</v>
      </c>
      <c r="FL5439" s="55">
        <v>0.35</v>
      </c>
    </row>
    <row r="5440" ht="14.25" customHeight="1" outlineLevel="1" spans="152:168">
      <c r="EV5440" s="13">
        <v>5433</v>
      </c>
      <c r="EW5440" s="13" t="s">
        <v>42</v>
      </c>
      <c r="EX5440" s="13" t="s">
        <v>1756</v>
      </c>
      <c r="EY5440" s="13">
        <v>14</v>
      </c>
      <c r="EZ5440" s="13">
        <v>0</v>
      </c>
      <c r="FA5440" s="13">
        <v>1994</v>
      </c>
      <c r="FB5440" s="13" t="s">
        <v>1361</v>
      </c>
      <c r="FC5440" s="13" t="s">
        <v>1249</v>
      </c>
      <c r="FD5440" s="13">
        <v>2.94</v>
      </c>
      <c r="FF5440" s="55">
        <v>5433</v>
      </c>
      <c r="FG5440" s="55" t="s">
        <v>1359</v>
      </c>
      <c r="FH5440" s="55" t="s">
        <v>1490</v>
      </c>
      <c r="FI5440" s="55">
        <v>5</v>
      </c>
      <c r="FJ5440" s="55">
        <v>130000</v>
      </c>
      <c r="FK5440" s="55" t="s">
        <v>1249</v>
      </c>
      <c r="FL5440" s="55">
        <v>0.35</v>
      </c>
    </row>
    <row r="5441" ht="14.25" customHeight="1" outlineLevel="1" spans="152:168">
      <c r="EV5441" s="13">
        <v>5434</v>
      </c>
      <c r="EW5441" s="13" t="s">
        <v>42</v>
      </c>
      <c r="EX5441" s="13" t="s">
        <v>1756</v>
      </c>
      <c r="EY5441" s="13">
        <v>14</v>
      </c>
      <c r="EZ5441" s="13">
        <v>1995</v>
      </c>
      <c r="FA5441" s="13">
        <v>2999</v>
      </c>
      <c r="FB5441" s="13" t="s">
        <v>1361</v>
      </c>
      <c r="FC5441" s="13" t="s">
        <v>1249</v>
      </c>
      <c r="FD5441" s="13">
        <v>2.94</v>
      </c>
      <c r="FF5441" s="55">
        <v>5434</v>
      </c>
      <c r="FG5441" s="55" t="s">
        <v>1359</v>
      </c>
      <c r="FH5441" s="55" t="s">
        <v>1490</v>
      </c>
      <c r="FI5441" s="55">
        <v>5</v>
      </c>
      <c r="FJ5441" s="55">
        <v>260000</v>
      </c>
      <c r="FK5441" s="55" t="s">
        <v>1249</v>
      </c>
      <c r="FL5441" s="55">
        <v>0.35</v>
      </c>
    </row>
    <row r="5442" ht="14.25" customHeight="1" outlineLevel="1" spans="152:168">
      <c r="EV5442" s="13">
        <v>5435</v>
      </c>
      <c r="EW5442" s="13" t="s">
        <v>42</v>
      </c>
      <c r="EX5442" s="13" t="s">
        <v>1756</v>
      </c>
      <c r="EY5442" s="13">
        <v>15</v>
      </c>
      <c r="EZ5442" s="13">
        <v>0</v>
      </c>
      <c r="FA5442" s="13">
        <v>1994</v>
      </c>
      <c r="FB5442" s="13" t="s">
        <v>1361</v>
      </c>
      <c r="FC5442" s="13" t="s">
        <v>1249</v>
      </c>
      <c r="FD5442" s="13">
        <v>2.94</v>
      </c>
      <c r="FF5442" s="55">
        <v>5435</v>
      </c>
      <c r="FG5442" s="55" t="s">
        <v>1359</v>
      </c>
      <c r="FH5442" s="55" t="s">
        <v>1490</v>
      </c>
      <c r="FI5442" s="55">
        <v>5</v>
      </c>
      <c r="FJ5442" s="55">
        <v>400000</v>
      </c>
      <c r="FK5442" s="55" t="s">
        <v>1249</v>
      </c>
      <c r="FL5442" s="55">
        <v>0.35</v>
      </c>
    </row>
    <row r="5443" ht="14.25" customHeight="1" outlineLevel="1" spans="152:168">
      <c r="EV5443" s="13">
        <v>5436</v>
      </c>
      <c r="EW5443" s="13" t="s">
        <v>42</v>
      </c>
      <c r="EX5443" s="13" t="s">
        <v>1756</v>
      </c>
      <c r="EY5443" s="13">
        <v>15</v>
      </c>
      <c r="EZ5443" s="13">
        <v>1995</v>
      </c>
      <c r="FA5443" s="13">
        <v>2999</v>
      </c>
      <c r="FB5443" s="13" t="s">
        <v>1361</v>
      </c>
      <c r="FC5443" s="13" t="s">
        <v>1249</v>
      </c>
      <c r="FD5443" s="13">
        <v>2.94</v>
      </c>
      <c r="FF5443" s="55">
        <v>5436</v>
      </c>
      <c r="FG5443" s="55" t="s">
        <v>1359</v>
      </c>
      <c r="FH5443" s="55" t="s">
        <v>1490</v>
      </c>
      <c r="FI5443" s="55">
        <v>5</v>
      </c>
      <c r="FJ5443" s="55">
        <v>530000</v>
      </c>
      <c r="FK5443" s="55" t="s">
        <v>1249</v>
      </c>
      <c r="FL5443" s="55">
        <v>0.35</v>
      </c>
    </row>
    <row r="5444" ht="14.25" customHeight="1" outlineLevel="1" spans="152:168">
      <c r="EV5444" s="13">
        <v>5437</v>
      </c>
      <c r="EW5444" s="13" t="s">
        <v>42</v>
      </c>
      <c r="EX5444" s="13" t="s">
        <v>1756</v>
      </c>
      <c r="EY5444" s="13">
        <v>16</v>
      </c>
      <c r="EZ5444" s="13">
        <v>0</v>
      </c>
      <c r="FA5444" s="13">
        <v>1994</v>
      </c>
      <c r="FB5444" s="13" t="s">
        <v>1361</v>
      </c>
      <c r="FC5444" s="13" t="s">
        <v>1249</v>
      </c>
      <c r="FD5444" s="13">
        <v>2.94</v>
      </c>
      <c r="FF5444" s="55">
        <v>5437</v>
      </c>
      <c r="FG5444" s="55" t="s">
        <v>1359</v>
      </c>
      <c r="FH5444" s="55" t="s">
        <v>1490</v>
      </c>
      <c r="FI5444" s="55">
        <v>5</v>
      </c>
      <c r="FJ5444" s="55">
        <v>540000</v>
      </c>
      <c r="FK5444" s="55" t="s">
        <v>1249</v>
      </c>
      <c r="FL5444" s="55">
        <v>0.35</v>
      </c>
    </row>
    <row r="5445" ht="14.25" customHeight="1" outlineLevel="1" spans="152:168">
      <c r="EV5445" s="13">
        <v>5438</v>
      </c>
      <c r="EW5445" s="13" t="s">
        <v>42</v>
      </c>
      <c r="EX5445" s="13" t="s">
        <v>1756</v>
      </c>
      <c r="EY5445" s="13">
        <v>16</v>
      </c>
      <c r="EZ5445" s="13">
        <v>1995</v>
      </c>
      <c r="FA5445" s="13">
        <v>2999</v>
      </c>
      <c r="FB5445" s="13" t="s">
        <v>1361</v>
      </c>
      <c r="FC5445" s="13" t="s">
        <v>1249</v>
      </c>
      <c r="FD5445" s="13">
        <v>2.94</v>
      </c>
      <c r="FF5445" s="55">
        <v>5438</v>
      </c>
      <c r="FG5445" s="55" t="s">
        <v>1359</v>
      </c>
      <c r="FH5445" s="55" t="s">
        <v>1872</v>
      </c>
      <c r="FI5445" s="55">
        <v>1</v>
      </c>
      <c r="FJ5445" s="55">
        <v>0</v>
      </c>
      <c r="FK5445" s="55" t="s">
        <v>1249</v>
      </c>
      <c r="FL5445" s="55">
        <v>0.3</v>
      </c>
    </row>
    <row r="5446" ht="14.25" customHeight="1" outlineLevel="1" spans="152:168">
      <c r="EV5446" s="13">
        <v>5439</v>
      </c>
      <c r="EW5446" s="13" t="s">
        <v>42</v>
      </c>
      <c r="EX5446" s="13" t="s">
        <v>1756</v>
      </c>
      <c r="EY5446" s="13">
        <v>17</v>
      </c>
      <c r="EZ5446" s="13">
        <v>0</v>
      </c>
      <c r="FA5446" s="13">
        <v>1994</v>
      </c>
      <c r="FB5446" s="13" t="s">
        <v>1361</v>
      </c>
      <c r="FC5446" s="13" t="s">
        <v>1249</v>
      </c>
      <c r="FD5446" s="13">
        <v>2.94</v>
      </c>
      <c r="FF5446" s="55">
        <v>5439</v>
      </c>
      <c r="FG5446" s="55" t="s">
        <v>1359</v>
      </c>
      <c r="FH5446" s="55" t="s">
        <v>1872</v>
      </c>
      <c r="FI5446" s="55">
        <v>1</v>
      </c>
      <c r="FJ5446" s="55">
        <v>1000</v>
      </c>
      <c r="FK5446" s="55" t="s">
        <v>1249</v>
      </c>
      <c r="FL5446" s="55">
        <v>0.3</v>
      </c>
    </row>
    <row r="5447" ht="14.25" customHeight="1" outlineLevel="1" spans="152:168">
      <c r="EV5447" s="13">
        <v>5440</v>
      </c>
      <c r="EW5447" s="13" t="s">
        <v>42</v>
      </c>
      <c r="EX5447" s="13" t="s">
        <v>1756</v>
      </c>
      <c r="EY5447" s="13">
        <v>17</v>
      </c>
      <c r="EZ5447" s="13">
        <v>1995</v>
      </c>
      <c r="FA5447" s="13">
        <v>2999</v>
      </c>
      <c r="FB5447" s="13" t="s">
        <v>1361</v>
      </c>
      <c r="FC5447" s="13" t="s">
        <v>1249</v>
      </c>
      <c r="FD5447" s="13">
        <v>2.94</v>
      </c>
      <c r="FF5447" s="55">
        <v>5440</v>
      </c>
      <c r="FG5447" s="55" t="s">
        <v>1359</v>
      </c>
      <c r="FH5447" s="55" t="s">
        <v>1872</v>
      </c>
      <c r="FI5447" s="55">
        <v>1</v>
      </c>
      <c r="FJ5447" s="55">
        <v>2500</v>
      </c>
      <c r="FK5447" s="55" t="s">
        <v>1249</v>
      </c>
      <c r="FL5447" s="55">
        <v>0.3</v>
      </c>
    </row>
    <row r="5448" ht="14.25" customHeight="1" outlineLevel="1" spans="152:168">
      <c r="EV5448" s="13">
        <v>5441</v>
      </c>
      <c r="EW5448" s="13" t="s">
        <v>42</v>
      </c>
      <c r="EX5448" s="13" t="s">
        <v>1756</v>
      </c>
      <c r="EY5448" s="13">
        <v>18</v>
      </c>
      <c r="EZ5448" s="13">
        <v>0</v>
      </c>
      <c r="FA5448" s="13">
        <v>1994</v>
      </c>
      <c r="FB5448" s="13" t="s">
        <v>1361</v>
      </c>
      <c r="FC5448" s="13" t="s">
        <v>1249</v>
      </c>
      <c r="FD5448" s="13">
        <v>2.94</v>
      </c>
      <c r="FF5448" s="55">
        <v>5441</v>
      </c>
      <c r="FG5448" s="55" t="s">
        <v>1359</v>
      </c>
      <c r="FH5448" s="55" t="s">
        <v>1872</v>
      </c>
      <c r="FI5448" s="55">
        <v>1</v>
      </c>
      <c r="FJ5448" s="55">
        <v>5000</v>
      </c>
      <c r="FK5448" s="55" t="s">
        <v>1249</v>
      </c>
      <c r="FL5448" s="55">
        <v>0.3</v>
      </c>
    </row>
    <row r="5449" ht="14.25" customHeight="1" outlineLevel="1" spans="152:168">
      <c r="EV5449" s="13">
        <v>5442</v>
      </c>
      <c r="EW5449" s="13" t="s">
        <v>42</v>
      </c>
      <c r="EX5449" s="13" t="s">
        <v>1756</v>
      </c>
      <c r="EY5449" s="13">
        <v>18</v>
      </c>
      <c r="EZ5449" s="13">
        <v>1995</v>
      </c>
      <c r="FA5449" s="13">
        <v>2999</v>
      </c>
      <c r="FB5449" s="13" t="s">
        <v>1361</v>
      </c>
      <c r="FC5449" s="13" t="s">
        <v>1249</v>
      </c>
      <c r="FD5449" s="13">
        <v>2.94</v>
      </c>
      <c r="FF5449" s="55">
        <v>5442</v>
      </c>
      <c r="FG5449" s="55" t="s">
        <v>1359</v>
      </c>
      <c r="FH5449" s="55" t="s">
        <v>1872</v>
      </c>
      <c r="FI5449" s="55">
        <v>1</v>
      </c>
      <c r="FJ5449" s="55">
        <v>10000</v>
      </c>
      <c r="FK5449" s="55" t="s">
        <v>1249</v>
      </c>
      <c r="FL5449" s="55">
        <v>0.3</v>
      </c>
    </row>
    <row r="5450" ht="14.25" customHeight="1" outlineLevel="1" spans="152:168">
      <c r="EV5450" s="13">
        <v>5443</v>
      </c>
      <c r="EW5450" s="13" t="s">
        <v>42</v>
      </c>
      <c r="EX5450" s="13" t="s">
        <v>1756</v>
      </c>
      <c r="EY5450" s="13">
        <v>19</v>
      </c>
      <c r="EZ5450" s="13">
        <v>0</v>
      </c>
      <c r="FA5450" s="13">
        <v>1994</v>
      </c>
      <c r="FB5450" s="13" t="s">
        <v>1361</v>
      </c>
      <c r="FC5450" s="13" t="s">
        <v>1249</v>
      </c>
      <c r="FD5450" s="13">
        <v>2.94</v>
      </c>
      <c r="FF5450" s="55">
        <v>5443</v>
      </c>
      <c r="FG5450" s="55" t="s">
        <v>1359</v>
      </c>
      <c r="FH5450" s="55" t="s">
        <v>1872</v>
      </c>
      <c r="FI5450" s="55">
        <v>1</v>
      </c>
      <c r="FJ5450" s="55">
        <v>25000</v>
      </c>
      <c r="FK5450" s="55" t="s">
        <v>1249</v>
      </c>
      <c r="FL5450" s="55">
        <v>0.3</v>
      </c>
    </row>
    <row r="5451" ht="14.25" customHeight="1" outlineLevel="1" spans="152:168">
      <c r="EV5451" s="13">
        <v>5444</v>
      </c>
      <c r="EW5451" s="13" t="s">
        <v>42</v>
      </c>
      <c r="EX5451" s="13" t="s">
        <v>1756</v>
      </c>
      <c r="EY5451" s="13">
        <v>19</v>
      </c>
      <c r="EZ5451" s="13">
        <v>1995</v>
      </c>
      <c r="FA5451" s="13">
        <v>2999</v>
      </c>
      <c r="FB5451" s="13" t="s">
        <v>1361</v>
      </c>
      <c r="FC5451" s="13" t="s">
        <v>1249</v>
      </c>
      <c r="FD5451" s="13">
        <v>2.94</v>
      </c>
      <c r="FF5451" s="55">
        <v>5444</v>
      </c>
      <c r="FG5451" s="55" t="s">
        <v>1359</v>
      </c>
      <c r="FH5451" s="55" t="s">
        <v>1872</v>
      </c>
      <c r="FI5451" s="55">
        <v>1</v>
      </c>
      <c r="FJ5451" s="55">
        <v>50000</v>
      </c>
      <c r="FK5451" s="55" t="s">
        <v>1249</v>
      </c>
      <c r="FL5451" s="55">
        <v>0.3</v>
      </c>
    </row>
    <row r="5452" ht="14.25" customHeight="1" outlineLevel="1" spans="152:168">
      <c r="EV5452" s="13">
        <v>5445</v>
      </c>
      <c r="EW5452" s="13" t="s">
        <v>42</v>
      </c>
      <c r="EX5452" s="13" t="s">
        <v>1756</v>
      </c>
      <c r="EY5452" s="13">
        <v>20</v>
      </c>
      <c r="EZ5452" s="13">
        <v>0</v>
      </c>
      <c r="FA5452" s="13">
        <v>1994</v>
      </c>
      <c r="FB5452" s="13" t="s">
        <v>1361</v>
      </c>
      <c r="FC5452" s="13" t="s">
        <v>1249</v>
      </c>
      <c r="FD5452" s="13">
        <v>2.94</v>
      </c>
      <c r="FF5452" s="55">
        <v>5445</v>
      </c>
      <c r="FG5452" s="55" t="s">
        <v>1359</v>
      </c>
      <c r="FH5452" s="55" t="s">
        <v>1872</v>
      </c>
      <c r="FI5452" s="55">
        <v>1</v>
      </c>
      <c r="FJ5452" s="55">
        <v>80000</v>
      </c>
      <c r="FK5452" s="55" t="s">
        <v>1249</v>
      </c>
      <c r="FL5452" s="55">
        <v>0.3</v>
      </c>
    </row>
    <row r="5453" ht="14.25" customHeight="1" outlineLevel="1" spans="152:168">
      <c r="EV5453" s="13">
        <v>5446</v>
      </c>
      <c r="EW5453" s="13" t="s">
        <v>42</v>
      </c>
      <c r="EX5453" s="13" t="s">
        <v>1756</v>
      </c>
      <c r="EY5453" s="13">
        <v>20</v>
      </c>
      <c r="EZ5453" s="13">
        <v>1995</v>
      </c>
      <c r="FA5453" s="13">
        <v>2999</v>
      </c>
      <c r="FB5453" s="13" t="s">
        <v>1361</v>
      </c>
      <c r="FC5453" s="13" t="s">
        <v>1249</v>
      </c>
      <c r="FD5453" s="13">
        <v>2.94</v>
      </c>
      <c r="FF5453" s="55">
        <v>5446</v>
      </c>
      <c r="FG5453" s="55" t="s">
        <v>1359</v>
      </c>
      <c r="FH5453" s="55" t="s">
        <v>1872</v>
      </c>
      <c r="FI5453" s="55">
        <v>1</v>
      </c>
      <c r="FJ5453" s="55">
        <v>130000</v>
      </c>
      <c r="FK5453" s="55" t="s">
        <v>1249</v>
      </c>
      <c r="FL5453" s="55">
        <v>0.3</v>
      </c>
    </row>
    <row r="5454" ht="14.25" customHeight="1" outlineLevel="1" spans="152:168">
      <c r="EV5454" s="13">
        <v>5447</v>
      </c>
      <c r="EW5454" s="13" t="s">
        <v>42</v>
      </c>
      <c r="EX5454" s="13" t="s">
        <v>1756</v>
      </c>
      <c r="EY5454" s="13">
        <v>21</v>
      </c>
      <c r="EZ5454" s="13">
        <v>0</v>
      </c>
      <c r="FA5454" s="13">
        <v>1994</v>
      </c>
      <c r="FB5454" s="13" t="s">
        <v>1361</v>
      </c>
      <c r="FC5454" s="13" t="s">
        <v>1249</v>
      </c>
      <c r="FD5454" s="13">
        <v>2.94</v>
      </c>
      <c r="FF5454" s="55">
        <v>5447</v>
      </c>
      <c r="FG5454" s="55" t="s">
        <v>1359</v>
      </c>
      <c r="FH5454" s="55" t="s">
        <v>1872</v>
      </c>
      <c r="FI5454" s="55">
        <v>1</v>
      </c>
      <c r="FJ5454" s="55">
        <v>260000</v>
      </c>
      <c r="FK5454" s="55" t="s">
        <v>1249</v>
      </c>
      <c r="FL5454" s="55">
        <v>0.3</v>
      </c>
    </row>
    <row r="5455" ht="14.25" customHeight="1" outlineLevel="1" spans="152:168">
      <c r="EV5455" s="13">
        <v>5448</v>
      </c>
      <c r="EW5455" s="13" t="s">
        <v>42</v>
      </c>
      <c r="EX5455" s="13" t="s">
        <v>1756</v>
      </c>
      <c r="EY5455" s="13">
        <v>21</v>
      </c>
      <c r="EZ5455" s="13">
        <v>1995</v>
      </c>
      <c r="FA5455" s="13">
        <v>2999</v>
      </c>
      <c r="FB5455" s="13" t="s">
        <v>1361</v>
      </c>
      <c r="FC5455" s="13" t="s">
        <v>1249</v>
      </c>
      <c r="FD5455" s="13">
        <v>2.94</v>
      </c>
      <c r="FF5455" s="55">
        <v>5448</v>
      </c>
      <c r="FG5455" s="55" t="s">
        <v>1359</v>
      </c>
      <c r="FH5455" s="55" t="s">
        <v>1872</v>
      </c>
      <c r="FI5455" s="55">
        <v>1</v>
      </c>
      <c r="FJ5455" s="55">
        <v>400000</v>
      </c>
      <c r="FK5455" s="55" t="s">
        <v>1249</v>
      </c>
      <c r="FL5455" s="55">
        <v>0.3</v>
      </c>
    </row>
    <row r="5456" ht="14.25" customHeight="1" outlineLevel="1" spans="152:168">
      <c r="EV5456" s="13">
        <v>5449</v>
      </c>
      <c r="EW5456" s="13" t="s">
        <v>42</v>
      </c>
      <c r="EX5456" s="13" t="s">
        <v>1756</v>
      </c>
      <c r="EY5456" s="13">
        <v>22</v>
      </c>
      <c r="EZ5456" s="13">
        <v>0</v>
      </c>
      <c r="FA5456" s="13">
        <v>1994</v>
      </c>
      <c r="FB5456" s="13" t="s">
        <v>1361</v>
      </c>
      <c r="FC5456" s="13" t="s">
        <v>1249</v>
      </c>
      <c r="FD5456" s="13">
        <v>2.94</v>
      </c>
      <c r="FF5456" s="55">
        <v>5449</v>
      </c>
      <c r="FG5456" s="55" t="s">
        <v>1359</v>
      </c>
      <c r="FH5456" s="55" t="s">
        <v>1872</v>
      </c>
      <c r="FI5456" s="55">
        <v>1</v>
      </c>
      <c r="FJ5456" s="55">
        <v>530000</v>
      </c>
      <c r="FK5456" s="55" t="s">
        <v>1249</v>
      </c>
      <c r="FL5456" s="55">
        <v>0.3</v>
      </c>
    </row>
    <row r="5457" ht="14.25" customHeight="1" outlineLevel="1" spans="152:168">
      <c r="EV5457" s="13">
        <v>5450</v>
      </c>
      <c r="EW5457" s="13" t="s">
        <v>42</v>
      </c>
      <c r="EX5457" s="13" t="s">
        <v>1756</v>
      </c>
      <c r="EY5457" s="13">
        <v>22</v>
      </c>
      <c r="EZ5457" s="13">
        <v>1995</v>
      </c>
      <c r="FA5457" s="13">
        <v>2999</v>
      </c>
      <c r="FB5457" s="13" t="s">
        <v>1361</v>
      </c>
      <c r="FC5457" s="13" t="s">
        <v>1249</v>
      </c>
      <c r="FD5457" s="13">
        <v>2.94</v>
      </c>
      <c r="FF5457" s="55">
        <v>5450</v>
      </c>
      <c r="FG5457" s="55" t="s">
        <v>1359</v>
      </c>
      <c r="FH5457" s="55" t="s">
        <v>1872</v>
      </c>
      <c r="FI5457" s="55">
        <v>1</v>
      </c>
      <c r="FJ5457" s="55">
        <v>540000</v>
      </c>
      <c r="FK5457" s="55" t="s">
        <v>1249</v>
      </c>
      <c r="FL5457" s="55">
        <v>0.3</v>
      </c>
    </row>
    <row r="5458" ht="14.25" customHeight="1" outlineLevel="1" spans="152:168">
      <c r="EV5458" s="13">
        <v>5451</v>
      </c>
      <c r="EW5458" s="13" t="s">
        <v>42</v>
      </c>
      <c r="EX5458" s="13" t="s">
        <v>1756</v>
      </c>
      <c r="EY5458" s="13">
        <v>23</v>
      </c>
      <c r="EZ5458" s="13">
        <v>0</v>
      </c>
      <c r="FA5458" s="13">
        <v>1994</v>
      </c>
      <c r="FB5458" s="13" t="s">
        <v>1361</v>
      </c>
      <c r="FC5458" s="13" t="s">
        <v>1249</v>
      </c>
      <c r="FD5458" s="13">
        <v>2.94</v>
      </c>
      <c r="FF5458" s="55">
        <v>5451</v>
      </c>
      <c r="FG5458" s="55" t="s">
        <v>1359</v>
      </c>
      <c r="FH5458" s="55" t="s">
        <v>1364</v>
      </c>
      <c r="FI5458" s="55">
        <v>1</v>
      </c>
      <c r="FJ5458" s="55">
        <v>0</v>
      </c>
      <c r="FK5458" s="55" t="s">
        <v>1249</v>
      </c>
      <c r="FL5458" s="55">
        <v>0.3</v>
      </c>
    </row>
    <row r="5459" ht="14.25" customHeight="1" outlineLevel="1" spans="152:168">
      <c r="EV5459" s="13">
        <v>5452</v>
      </c>
      <c r="EW5459" s="13" t="s">
        <v>42</v>
      </c>
      <c r="EX5459" s="13" t="s">
        <v>1756</v>
      </c>
      <c r="EY5459" s="13">
        <v>23</v>
      </c>
      <c r="EZ5459" s="13">
        <v>1995</v>
      </c>
      <c r="FA5459" s="13">
        <v>2999</v>
      </c>
      <c r="FB5459" s="13" t="s">
        <v>1361</v>
      </c>
      <c r="FC5459" s="13" t="s">
        <v>1249</v>
      </c>
      <c r="FD5459" s="13">
        <v>2.94</v>
      </c>
      <c r="FF5459" s="55">
        <v>5452</v>
      </c>
      <c r="FG5459" s="55" t="s">
        <v>1359</v>
      </c>
      <c r="FH5459" s="55" t="s">
        <v>1364</v>
      </c>
      <c r="FI5459" s="55">
        <v>1</v>
      </c>
      <c r="FJ5459" s="55">
        <v>1000</v>
      </c>
      <c r="FK5459" s="55" t="s">
        <v>1249</v>
      </c>
      <c r="FL5459" s="55">
        <v>0.3</v>
      </c>
    </row>
    <row r="5460" ht="14.25" customHeight="1" outlineLevel="1" spans="152:168">
      <c r="EV5460" s="13">
        <v>5453</v>
      </c>
      <c r="EW5460" s="13" t="s">
        <v>42</v>
      </c>
      <c r="EX5460" s="13" t="s">
        <v>1410</v>
      </c>
      <c r="EY5460" s="13">
        <v>7</v>
      </c>
      <c r="EZ5460" s="13">
        <v>0</v>
      </c>
      <c r="FA5460" s="13">
        <v>1994</v>
      </c>
      <c r="FB5460" s="13" t="s">
        <v>1361</v>
      </c>
      <c r="FC5460" s="13" t="s">
        <v>1249</v>
      </c>
      <c r="FD5460" s="13">
        <v>2.5</v>
      </c>
      <c r="FF5460" s="55">
        <v>5453</v>
      </c>
      <c r="FG5460" s="55" t="s">
        <v>1359</v>
      </c>
      <c r="FH5460" s="55" t="s">
        <v>1364</v>
      </c>
      <c r="FI5460" s="55">
        <v>1</v>
      </c>
      <c r="FJ5460" s="55">
        <v>2500</v>
      </c>
      <c r="FK5460" s="55" t="s">
        <v>1249</v>
      </c>
      <c r="FL5460" s="55">
        <v>0.3</v>
      </c>
    </row>
    <row r="5461" ht="14.25" customHeight="1" outlineLevel="1" spans="152:168">
      <c r="EV5461" s="13">
        <v>5454</v>
      </c>
      <c r="EW5461" s="13" t="s">
        <v>42</v>
      </c>
      <c r="EX5461" s="13" t="s">
        <v>1410</v>
      </c>
      <c r="EY5461" s="13">
        <v>7</v>
      </c>
      <c r="EZ5461" s="13">
        <v>1995</v>
      </c>
      <c r="FA5461" s="13">
        <v>2999</v>
      </c>
      <c r="FB5461" s="13" t="s">
        <v>1361</v>
      </c>
      <c r="FC5461" s="13" t="s">
        <v>1249</v>
      </c>
      <c r="FD5461" s="13">
        <v>2.5</v>
      </c>
      <c r="FF5461" s="55">
        <v>5454</v>
      </c>
      <c r="FG5461" s="55" t="s">
        <v>1359</v>
      </c>
      <c r="FH5461" s="55" t="s">
        <v>1364</v>
      </c>
      <c r="FI5461" s="55">
        <v>1</v>
      </c>
      <c r="FJ5461" s="55">
        <v>5000</v>
      </c>
      <c r="FK5461" s="55" t="s">
        <v>1249</v>
      </c>
      <c r="FL5461" s="55">
        <v>0.3</v>
      </c>
    </row>
    <row r="5462" ht="14.25" customHeight="1" outlineLevel="1" spans="152:168">
      <c r="EV5462" s="13">
        <v>5455</v>
      </c>
      <c r="EW5462" s="13" t="s">
        <v>42</v>
      </c>
      <c r="EX5462" s="13" t="s">
        <v>1410</v>
      </c>
      <c r="EY5462" s="13">
        <v>8</v>
      </c>
      <c r="EZ5462" s="13">
        <v>0</v>
      </c>
      <c r="FA5462" s="13">
        <v>1994</v>
      </c>
      <c r="FB5462" s="13" t="s">
        <v>1361</v>
      </c>
      <c r="FC5462" s="13" t="s">
        <v>1249</v>
      </c>
      <c r="FD5462" s="13">
        <v>2.5</v>
      </c>
      <c r="FF5462" s="55">
        <v>5455</v>
      </c>
      <c r="FG5462" s="55" t="s">
        <v>1359</v>
      </c>
      <c r="FH5462" s="55" t="s">
        <v>1364</v>
      </c>
      <c r="FI5462" s="55">
        <v>1</v>
      </c>
      <c r="FJ5462" s="55">
        <v>10000</v>
      </c>
      <c r="FK5462" s="55" t="s">
        <v>1249</v>
      </c>
      <c r="FL5462" s="55">
        <v>0.3</v>
      </c>
    </row>
    <row r="5463" ht="14.25" customHeight="1" outlineLevel="1" spans="152:168">
      <c r="EV5463" s="13">
        <v>5456</v>
      </c>
      <c r="EW5463" s="13" t="s">
        <v>42</v>
      </c>
      <c r="EX5463" s="13" t="s">
        <v>1410</v>
      </c>
      <c r="EY5463" s="13">
        <v>8</v>
      </c>
      <c r="EZ5463" s="13">
        <v>1995</v>
      </c>
      <c r="FA5463" s="13">
        <v>2999</v>
      </c>
      <c r="FB5463" s="13" t="s">
        <v>1361</v>
      </c>
      <c r="FC5463" s="13" t="s">
        <v>1249</v>
      </c>
      <c r="FD5463" s="13">
        <v>2.5</v>
      </c>
      <c r="FF5463" s="55">
        <v>5456</v>
      </c>
      <c r="FG5463" s="55" t="s">
        <v>1359</v>
      </c>
      <c r="FH5463" s="55" t="s">
        <v>1364</v>
      </c>
      <c r="FI5463" s="55">
        <v>1</v>
      </c>
      <c r="FJ5463" s="55">
        <v>25000</v>
      </c>
      <c r="FK5463" s="55" t="s">
        <v>1249</v>
      </c>
      <c r="FL5463" s="55">
        <v>0.3</v>
      </c>
    </row>
    <row r="5464" ht="14.25" customHeight="1" outlineLevel="1" spans="152:168">
      <c r="EV5464" s="13">
        <v>5457</v>
      </c>
      <c r="EW5464" s="13" t="s">
        <v>42</v>
      </c>
      <c r="EX5464" s="13" t="s">
        <v>1410</v>
      </c>
      <c r="EY5464" s="13">
        <v>9</v>
      </c>
      <c r="EZ5464" s="13">
        <v>0</v>
      </c>
      <c r="FA5464" s="13">
        <v>1994</v>
      </c>
      <c r="FB5464" s="13" t="s">
        <v>1361</v>
      </c>
      <c r="FC5464" s="13" t="s">
        <v>1249</v>
      </c>
      <c r="FD5464" s="13">
        <v>2.5</v>
      </c>
      <c r="FF5464" s="55">
        <v>5457</v>
      </c>
      <c r="FG5464" s="55" t="s">
        <v>1359</v>
      </c>
      <c r="FH5464" s="55" t="s">
        <v>1364</v>
      </c>
      <c r="FI5464" s="55">
        <v>1</v>
      </c>
      <c r="FJ5464" s="55">
        <v>50000</v>
      </c>
      <c r="FK5464" s="55" t="s">
        <v>1249</v>
      </c>
      <c r="FL5464" s="55">
        <v>0.3</v>
      </c>
    </row>
    <row r="5465" ht="14.25" customHeight="1" outlineLevel="1" spans="152:168">
      <c r="EV5465" s="13">
        <v>5458</v>
      </c>
      <c r="EW5465" s="13" t="s">
        <v>42</v>
      </c>
      <c r="EX5465" s="13" t="s">
        <v>1410</v>
      </c>
      <c r="EY5465" s="13">
        <v>9</v>
      </c>
      <c r="EZ5465" s="13">
        <v>1995</v>
      </c>
      <c r="FA5465" s="13">
        <v>2999</v>
      </c>
      <c r="FB5465" s="13" t="s">
        <v>1361</v>
      </c>
      <c r="FC5465" s="13" t="s">
        <v>1249</v>
      </c>
      <c r="FD5465" s="13">
        <v>2.5</v>
      </c>
      <c r="FF5465" s="55">
        <v>5458</v>
      </c>
      <c r="FG5465" s="55" t="s">
        <v>1359</v>
      </c>
      <c r="FH5465" s="55" t="s">
        <v>1364</v>
      </c>
      <c r="FI5465" s="55">
        <v>1</v>
      </c>
      <c r="FJ5465" s="55">
        <v>80000</v>
      </c>
      <c r="FK5465" s="55" t="s">
        <v>1249</v>
      </c>
      <c r="FL5465" s="55">
        <v>0.3</v>
      </c>
    </row>
    <row r="5466" ht="14.25" customHeight="1" outlineLevel="1" spans="152:168">
      <c r="EV5466" s="13">
        <v>5459</v>
      </c>
      <c r="EW5466" s="13" t="s">
        <v>42</v>
      </c>
      <c r="EX5466" s="13" t="s">
        <v>1410</v>
      </c>
      <c r="EY5466" s="13">
        <v>10</v>
      </c>
      <c r="EZ5466" s="13">
        <v>0</v>
      </c>
      <c r="FA5466" s="13">
        <v>1994</v>
      </c>
      <c r="FB5466" s="13" t="s">
        <v>1361</v>
      </c>
      <c r="FC5466" s="13" t="s">
        <v>1249</v>
      </c>
      <c r="FD5466" s="13">
        <v>2.5</v>
      </c>
      <c r="FF5466" s="55">
        <v>5459</v>
      </c>
      <c r="FG5466" s="55" t="s">
        <v>1359</v>
      </c>
      <c r="FH5466" s="55" t="s">
        <v>1364</v>
      </c>
      <c r="FI5466" s="55">
        <v>1</v>
      </c>
      <c r="FJ5466" s="55">
        <v>130000</v>
      </c>
      <c r="FK5466" s="55" t="s">
        <v>1249</v>
      </c>
      <c r="FL5466" s="55">
        <v>0.3</v>
      </c>
    </row>
    <row r="5467" ht="14.25" customHeight="1" outlineLevel="1" spans="152:168">
      <c r="EV5467" s="13">
        <v>5460</v>
      </c>
      <c r="EW5467" s="13" t="s">
        <v>42</v>
      </c>
      <c r="EX5467" s="13" t="s">
        <v>1410</v>
      </c>
      <c r="EY5467" s="13">
        <v>10</v>
      </c>
      <c r="EZ5467" s="13">
        <v>1995</v>
      </c>
      <c r="FA5467" s="13">
        <v>2999</v>
      </c>
      <c r="FB5467" s="13" t="s">
        <v>1361</v>
      </c>
      <c r="FC5467" s="13" t="s">
        <v>1249</v>
      </c>
      <c r="FD5467" s="13">
        <v>2.5</v>
      </c>
      <c r="FF5467" s="55">
        <v>5460</v>
      </c>
      <c r="FG5467" s="55" t="s">
        <v>1359</v>
      </c>
      <c r="FH5467" s="55" t="s">
        <v>1364</v>
      </c>
      <c r="FI5467" s="55">
        <v>1</v>
      </c>
      <c r="FJ5467" s="55">
        <v>260000</v>
      </c>
      <c r="FK5467" s="55" t="s">
        <v>1249</v>
      </c>
      <c r="FL5467" s="55">
        <v>0.3</v>
      </c>
    </row>
    <row r="5468" ht="14.25" customHeight="1" outlineLevel="1" spans="152:168">
      <c r="EV5468" s="13">
        <v>5461</v>
      </c>
      <c r="EW5468" s="13" t="s">
        <v>42</v>
      </c>
      <c r="EX5468" s="13" t="s">
        <v>1810</v>
      </c>
      <c r="EY5468" s="13">
        <v>5</v>
      </c>
      <c r="EZ5468" s="13">
        <v>0</v>
      </c>
      <c r="FA5468" s="13">
        <v>1994</v>
      </c>
      <c r="FB5468" s="13" t="s">
        <v>1361</v>
      </c>
      <c r="FC5468" s="13" t="s">
        <v>1249</v>
      </c>
      <c r="FD5468" s="13">
        <v>2.5</v>
      </c>
      <c r="FF5468" s="55">
        <v>5461</v>
      </c>
      <c r="FG5468" s="55" t="s">
        <v>1359</v>
      </c>
      <c r="FH5468" s="55" t="s">
        <v>1364</v>
      </c>
      <c r="FI5468" s="55">
        <v>1</v>
      </c>
      <c r="FJ5468" s="55">
        <v>400000</v>
      </c>
      <c r="FK5468" s="55" t="s">
        <v>1249</v>
      </c>
      <c r="FL5468" s="55">
        <v>0.3</v>
      </c>
    </row>
    <row r="5469" ht="14.25" customHeight="1" outlineLevel="1" spans="152:168">
      <c r="EV5469" s="13">
        <v>5462</v>
      </c>
      <c r="EW5469" s="13" t="s">
        <v>42</v>
      </c>
      <c r="EX5469" s="13" t="s">
        <v>1810</v>
      </c>
      <c r="EY5469" s="13">
        <v>5</v>
      </c>
      <c r="EZ5469" s="13">
        <v>1995</v>
      </c>
      <c r="FA5469" s="13">
        <v>2999</v>
      </c>
      <c r="FB5469" s="13" t="s">
        <v>1361</v>
      </c>
      <c r="FC5469" s="13" t="s">
        <v>1249</v>
      </c>
      <c r="FD5469" s="13">
        <v>2.5</v>
      </c>
      <c r="FF5469" s="55">
        <v>5462</v>
      </c>
      <c r="FG5469" s="55" t="s">
        <v>1359</v>
      </c>
      <c r="FH5469" s="55" t="s">
        <v>1364</v>
      </c>
      <c r="FI5469" s="55">
        <v>1</v>
      </c>
      <c r="FJ5469" s="55">
        <v>530000</v>
      </c>
      <c r="FK5469" s="55" t="s">
        <v>1249</v>
      </c>
      <c r="FL5469" s="55">
        <v>0.3</v>
      </c>
    </row>
    <row r="5470" ht="14.25" customHeight="1" outlineLevel="1" spans="152:168">
      <c r="EV5470" s="13">
        <v>5463</v>
      </c>
      <c r="EW5470" s="13" t="s">
        <v>42</v>
      </c>
      <c r="EX5470" s="13" t="s">
        <v>1644</v>
      </c>
      <c r="EY5470" s="13">
        <v>4</v>
      </c>
      <c r="EZ5470" s="13">
        <v>0</v>
      </c>
      <c r="FA5470" s="13">
        <v>1994</v>
      </c>
      <c r="FB5470" s="13" t="s">
        <v>1361</v>
      </c>
      <c r="FC5470" s="13" t="s">
        <v>1249</v>
      </c>
      <c r="FD5470" s="13">
        <v>2.5</v>
      </c>
      <c r="FF5470" s="55">
        <v>5463</v>
      </c>
      <c r="FG5470" s="55" t="s">
        <v>1359</v>
      </c>
      <c r="FH5470" s="55" t="s">
        <v>1364</v>
      </c>
      <c r="FI5470" s="55">
        <v>1</v>
      </c>
      <c r="FJ5470" s="55">
        <v>540000</v>
      </c>
      <c r="FK5470" s="55" t="s">
        <v>1249</v>
      </c>
      <c r="FL5470" s="55">
        <v>0.3</v>
      </c>
    </row>
    <row r="5471" ht="14.25" customHeight="1" outlineLevel="1" spans="152:168">
      <c r="EV5471" s="13">
        <v>5464</v>
      </c>
      <c r="EW5471" s="13" t="s">
        <v>42</v>
      </c>
      <c r="EX5471" s="13" t="s">
        <v>1644</v>
      </c>
      <c r="EY5471" s="13">
        <v>4</v>
      </c>
      <c r="EZ5471" s="13">
        <v>1995</v>
      </c>
      <c r="FA5471" s="13">
        <v>2999</v>
      </c>
      <c r="FB5471" s="13" t="s">
        <v>1361</v>
      </c>
      <c r="FC5471" s="13" t="s">
        <v>1249</v>
      </c>
      <c r="FD5471" s="13">
        <v>2.5</v>
      </c>
      <c r="FF5471" s="55">
        <v>5464</v>
      </c>
      <c r="FG5471" s="55" t="s">
        <v>1359</v>
      </c>
      <c r="FH5471" s="55" t="s">
        <v>2118</v>
      </c>
      <c r="FI5471" s="55">
        <v>1</v>
      </c>
      <c r="FJ5471" s="55">
        <v>0</v>
      </c>
      <c r="FK5471" s="55" t="s">
        <v>1249</v>
      </c>
      <c r="FL5471" s="55">
        <v>0.3</v>
      </c>
    </row>
    <row r="5472" ht="14.25" customHeight="1" outlineLevel="1" spans="152:168">
      <c r="EV5472" s="13">
        <v>5465</v>
      </c>
      <c r="EW5472" s="13" t="s">
        <v>42</v>
      </c>
      <c r="EX5472" s="13" t="s">
        <v>1644</v>
      </c>
      <c r="EY5472" s="13">
        <v>5</v>
      </c>
      <c r="EZ5472" s="13">
        <v>0</v>
      </c>
      <c r="FA5472" s="13">
        <v>1994</v>
      </c>
      <c r="FB5472" s="13" t="s">
        <v>1361</v>
      </c>
      <c r="FC5472" s="13" t="s">
        <v>1249</v>
      </c>
      <c r="FD5472" s="13">
        <v>2.5</v>
      </c>
      <c r="FF5472" s="55">
        <v>5465</v>
      </c>
      <c r="FG5472" s="55" t="s">
        <v>1359</v>
      </c>
      <c r="FH5472" s="55" t="s">
        <v>2118</v>
      </c>
      <c r="FI5472" s="55">
        <v>1</v>
      </c>
      <c r="FJ5472" s="55">
        <v>1000</v>
      </c>
      <c r="FK5472" s="55" t="s">
        <v>1249</v>
      </c>
      <c r="FL5472" s="55">
        <v>0.3</v>
      </c>
    </row>
    <row r="5473" ht="14.25" customHeight="1" outlineLevel="1" spans="152:168">
      <c r="EV5473" s="13">
        <v>5466</v>
      </c>
      <c r="EW5473" s="13" t="s">
        <v>42</v>
      </c>
      <c r="EX5473" s="13" t="s">
        <v>1644</v>
      </c>
      <c r="EY5473" s="13">
        <v>5</v>
      </c>
      <c r="EZ5473" s="13">
        <v>1995</v>
      </c>
      <c r="FA5473" s="13">
        <v>2999</v>
      </c>
      <c r="FB5473" s="13" t="s">
        <v>1361</v>
      </c>
      <c r="FC5473" s="13" t="s">
        <v>1249</v>
      </c>
      <c r="FD5473" s="13">
        <v>2.5</v>
      </c>
      <c r="FF5473" s="55">
        <v>5466</v>
      </c>
      <c r="FG5473" s="55" t="s">
        <v>1359</v>
      </c>
      <c r="FH5473" s="55" t="s">
        <v>2118</v>
      </c>
      <c r="FI5473" s="55">
        <v>1</v>
      </c>
      <c r="FJ5473" s="55">
        <v>2500</v>
      </c>
      <c r="FK5473" s="55" t="s">
        <v>1249</v>
      </c>
      <c r="FL5473" s="55">
        <v>0.3</v>
      </c>
    </row>
    <row r="5474" ht="14.25" customHeight="1" outlineLevel="1" spans="152:168">
      <c r="EV5474" s="13">
        <v>5467</v>
      </c>
      <c r="EW5474" s="13" t="s">
        <v>42</v>
      </c>
      <c r="EX5474" s="13" t="s">
        <v>1644</v>
      </c>
      <c r="EY5474" s="13">
        <v>6</v>
      </c>
      <c r="EZ5474" s="13">
        <v>0</v>
      </c>
      <c r="FA5474" s="13">
        <v>1994</v>
      </c>
      <c r="FB5474" s="13" t="s">
        <v>1361</v>
      </c>
      <c r="FC5474" s="13" t="s">
        <v>1249</v>
      </c>
      <c r="FD5474" s="13">
        <v>2.5</v>
      </c>
      <c r="FF5474" s="55">
        <v>5467</v>
      </c>
      <c r="FG5474" s="55" t="s">
        <v>1359</v>
      </c>
      <c r="FH5474" s="55" t="s">
        <v>2118</v>
      </c>
      <c r="FI5474" s="55">
        <v>1</v>
      </c>
      <c r="FJ5474" s="55">
        <v>5000</v>
      </c>
      <c r="FK5474" s="55" t="s">
        <v>1249</v>
      </c>
      <c r="FL5474" s="55">
        <v>0.3</v>
      </c>
    </row>
    <row r="5475" ht="14.25" customHeight="1" outlineLevel="1" spans="152:168">
      <c r="EV5475" s="13">
        <v>5468</v>
      </c>
      <c r="EW5475" s="13" t="s">
        <v>42</v>
      </c>
      <c r="EX5475" s="13" t="s">
        <v>1644</v>
      </c>
      <c r="EY5475" s="13">
        <v>6</v>
      </c>
      <c r="EZ5475" s="13">
        <v>1995</v>
      </c>
      <c r="FA5475" s="13">
        <v>2999</v>
      </c>
      <c r="FB5475" s="13" t="s">
        <v>1361</v>
      </c>
      <c r="FC5475" s="13" t="s">
        <v>1249</v>
      </c>
      <c r="FD5475" s="13">
        <v>2.5</v>
      </c>
      <c r="FF5475" s="55">
        <v>5468</v>
      </c>
      <c r="FG5475" s="55" t="s">
        <v>1359</v>
      </c>
      <c r="FH5475" s="55" t="s">
        <v>2118</v>
      </c>
      <c r="FI5475" s="55">
        <v>1</v>
      </c>
      <c r="FJ5475" s="55">
        <v>10000</v>
      </c>
      <c r="FK5475" s="55" t="s">
        <v>1249</v>
      </c>
      <c r="FL5475" s="55">
        <v>0.3</v>
      </c>
    </row>
    <row r="5476" ht="14.25" customHeight="1" outlineLevel="1" spans="152:168">
      <c r="EV5476" s="13">
        <v>5469</v>
      </c>
      <c r="EW5476" s="13" t="s">
        <v>42</v>
      </c>
      <c r="EX5476" s="13" t="s">
        <v>1644</v>
      </c>
      <c r="EY5476" s="13">
        <v>7</v>
      </c>
      <c r="EZ5476" s="13">
        <v>0</v>
      </c>
      <c r="FA5476" s="13">
        <v>1994</v>
      </c>
      <c r="FB5476" s="13" t="s">
        <v>1361</v>
      </c>
      <c r="FC5476" s="13" t="s">
        <v>1249</v>
      </c>
      <c r="FD5476" s="13">
        <v>2.5</v>
      </c>
      <c r="FF5476" s="55">
        <v>5469</v>
      </c>
      <c r="FG5476" s="55" t="s">
        <v>1359</v>
      </c>
      <c r="FH5476" s="55" t="s">
        <v>2118</v>
      </c>
      <c r="FI5476" s="55">
        <v>1</v>
      </c>
      <c r="FJ5476" s="55">
        <v>25000</v>
      </c>
      <c r="FK5476" s="55" t="s">
        <v>1249</v>
      </c>
      <c r="FL5476" s="55">
        <v>0.3</v>
      </c>
    </row>
    <row r="5477" ht="14.25" customHeight="1" outlineLevel="1" spans="152:168">
      <c r="EV5477" s="13">
        <v>5470</v>
      </c>
      <c r="EW5477" s="13" t="s">
        <v>42</v>
      </c>
      <c r="EX5477" s="13" t="s">
        <v>1644</v>
      </c>
      <c r="EY5477" s="13">
        <v>7</v>
      </c>
      <c r="EZ5477" s="13">
        <v>1995</v>
      </c>
      <c r="FA5477" s="13">
        <v>2999</v>
      </c>
      <c r="FB5477" s="13" t="s">
        <v>1361</v>
      </c>
      <c r="FC5477" s="13" t="s">
        <v>1249</v>
      </c>
      <c r="FD5477" s="13">
        <v>2.5</v>
      </c>
      <c r="FF5477" s="55">
        <v>5470</v>
      </c>
      <c r="FG5477" s="55" t="s">
        <v>1359</v>
      </c>
      <c r="FH5477" s="55" t="s">
        <v>2118</v>
      </c>
      <c r="FI5477" s="55">
        <v>1</v>
      </c>
      <c r="FJ5477" s="55">
        <v>50000</v>
      </c>
      <c r="FK5477" s="55" t="s">
        <v>1249</v>
      </c>
      <c r="FL5477" s="55">
        <v>0.3</v>
      </c>
    </row>
    <row r="5478" ht="14.25" customHeight="1" outlineLevel="1" spans="152:168">
      <c r="EV5478" s="13">
        <v>5471</v>
      </c>
      <c r="EW5478" s="13" t="s">
        <v>42</v>
      </c>
      <c r="EX5478" s="13" t="s">
        <v>1644</v>
      </c>
      <c r="EY5478" s="13">
        <v>8</v>
      </c>
      <c r="EZ5478" s="13">
        <v>0</v>
      </c>
      <c r="FA5478" s="13">
        <v>1994</v>
      </c>
      <c r="FB5478" s="13" t="s">
        <v>1361</v>
      </c>
      <c r="FC5478" s="13" t="s">
        <v>1249</v>
      </c>
      <c r="FD5478" s="13">
        <v>2.5</v>
      </c>
      <c r="FF5478" s="55">
        <v>5471</v>
      </c>
      <c r="FG5478" s="55" t="s">
        <v>1359</v>
      </c>
      <c r="FH5478" s="55" t="s">
        <v>2118</v>
      </c>
      <c r="FI5478" s="55">
        <v>1</v>
      </c>
      <c r="FJ5478" s="55">
        <v>80000</v>
      </c>
      <c r="FK5478" s="55" t="s">
        <v>1249</v>
      </c>
      <c r="FL5478" s="55">
        <v>0.3</v>
      </c>
    </row>
    <row r="5479" ht="14.25" customHeight="1" outlineLevel="1" spans="152:168">
      <c r="EV5479" s="13">
        <v>5472</v>
      </c>
      <c r="EW5479" s="13" t="s">
        <v>42</v>
      </c>
      <c r="EX5479" s="13" t="s">
        <v>1644</v>
      </c>
      <c r="EY5479" s="13">
        <v>8</v>
      </c>
      <c r="EZ5479" s="13">
        <v>1995</v>
      </c>
      <c r="FA5479" s="13">
        <v>2999</v>
      </c>
      <c r="FB5479" s="13" t="s">
        <v>1361</v>
      </c>
      <c r="FC5479" s="13" t="s">
        <v>1249</v>
      </c>
      <c r="FD5479" s="13">
        <v>2.5</v>
      </c>
      <c r="FF5479" s="55">
        <v>5472</v>
      </c>
      <c r="FG5479" s="55" t="s">
        <v>1359</v>
      </c>
      <c r="FH5479" s="55" t="s">
        <v>2118</v>
      </c>
      <c r="FI5479" s="55">
        <v>1</v>
      </c>
      <c r="FJ5479" s="55">
        <v>130000</v>
      </c>
      <c r="FK5479" s="55" t="s">
        <v>1249</v>
      </c>
      <c r="FL5479" s="55">
        <v>0.3</v>
      </c>
    </row>
    <row r="5480" ht="14.25" customHeight="1" outlineLevel="1" spans="152:168">
      <c r="EV5480" s="13">
        <v>5473</v>
      </c>
      <c r="EW5480" s="13" t="s">
        <v>42</v>
      </c>
      <c r="EX5480" s="13" t="s">
        <v>1644</v>
      </c>
      <c r="EY5480" s="13">
        <v>9</v>
      </c>
      <c r="EZ5480" s="13">
        <v>0</v>
      </c>
      <c r="FA5480" s="13">
        <v>1994</v>
      </c>
      <c r="FB5480" s="13" t="s">
        <v>1361</v>
      </c>
      <c r="FC5480" s="13" t="s">
        <v>1249</v>
      </c>
      <c r="FD5480" s="13">
        <v>2.5</v>
      </c>
      <c r="FF5480" s="55">
        <v>5473</v>
      </c>
      <c r="FG5480" s="55" t="s">
        <v>1359</v>
      </c>
      <c r="FH5480" s="55" t="s">
        <v>2118</v>
      </c>
      <c r="FI5480" s="55">
        <v>1</v>
      </c>
      <c r="FJ5480" s="55">
        <v>260000</v>
      </c>
      <c r="FK5480" s="55" t="s">
        <v>1249</v>
      </c>
      <c r="FL5480" s="55">
        <v>0.3</v>
      </c>
    </row>
    <row r="5481" ht="14.25" customHeight="1" outlineLevel="1" spans="152:168">
      <c r="EV5481" s="13">
        <v>5474</v>
      </c>
      <c r="EW5481" s="13" t="s">
        <v>42</v>
      </c>
      <c r="EX5481" s="13" t="s">
        <v>1644</v>
      </c>
      <c r="EY5481" s="13">
        <v>9</v>
      </c>
      <c r="EZ5481" s="13">
        <v>1995</v>
      </c>
      <c r="FA5481" s="13">
        <v>2999</v>
      </c>
      <c r="FB5481" s="13" t="s">
        <v>1361</v>
      </c>
      <c r="FC5481" s="13" t="s">
        <v>1249</v>
      </c>
      <c r="FD5481" s="13">
        <v>2.5</v>
      </c>
      <c r="FF5481" s="55">
        <v>5474</v>
      </c>
      <c r="FG5481" s="55" t="s">
        <v>1359</v>
      </c>
      <c r="FH5481" s="55" t="s">
        <v>2118</v>
      </c>
      <c r="FI5481" s="55">
        <v>1</v>
      </c>
      <c r="FJ5481" s="55">
        <v>400000</v>
      </c>
      <c r="FK5481" s="55" t="s">
        <v>1249</v>
      </c>
      <c r="FL5481" s="55">
        <v>0.3</v>
      </c>
    </row>
    <row r="5482" ht="14.25" customHeight="1" outlineLevel="1" spans="152:168">
      <c r="EV5482" s="13">
        <v>5475</v>
      </c>
      <c r="EW5482" s="13" t="s">
        <v>42</v>
      </c>
      <c r="EX5482" s="13" t="s">
        <v>1644</v>
      </c>
      <c r="EY5482" s="13">
        <v>10</v>
      </c>
      <c r="EZ5482" s="13">
        <v>0</v>
      </c>
      <c r="FA5482" s="13">
        <v>1994</v>
      </c>
      <c r="FB5482" s="13" t="s">
        <v>1361</v>
      </c>
      <c r="FC5482" s="13" t="s">
        <v>1249</v>
      </c>
      <c r="FD5482" s="13">
        <v>2.5</v>
      </c>
      <c r="FF5482" s="55">
        <v>5475</v>
      </c>
      <c r="FG5482" s="55" t="s">
        <v>1359</v>
      </c>
      <c r="FH5482" s="55" t="s">
        <v>2118</v>
      </c>
      <c r="FI5482" s="55">
        <v>1</v>
      </c>
      <c r="FJ5482" s="55">
        <v>530000</v>
      </c>
      <c r="FK5482" s="55" t="s">
        <v>1249</v>
      </c>
      <c r="FL5482" s="55">
        <v>0.3</v>
      </c>
    </row>
    <row r="5483" ht="14.25" customHeight="1" outlineLevel="1" spans="152:168">
      <c r="EV5483" s="13">
        <v>5476</v>
      </c>
      <c r="EW5483" s="13" t="s">
        <v>42</v>
      </c>
      <c r="EX5483" s="13" t="s">
        <v>1644</v>
      </c>
      <c r="EY5483" s="13">
        <v>10</v>
      </c>
      <c r="EZ5483" s="13">
        <v>1995</v>
      </c>
      <c r="FA5483" s="13">
        <v>2999</v>
      </c>
      <c r="FB5483" s="13" t="s">
        <v>1361</v>
      </c>
      <c r="FC5483" s="13" t="s">
        <v>1249</v>
      </c>
      <c r="FD5483" s="13">
        <v>2.5</v>
      </c>
      <c r="FF5483" s="55">
        <v>5476</v>
      </c>
      <c r="FG5483" s="55" t="s">
        <v>1359</v>
      </c>
      <c r="FH5483" s="55" t="s">
        <v>2118</v>
      </c>
      <c r="FI5483" s="55">
        <v>1</v>
      </c>
      <c r="FJ5483" s="55">
        <v>540000</v>
      </c>
      <c r="FK5483" s="55" t="s">
        <v>1249</v>
      </c>
      <c r="FL5483" s="55">
        <v>0.3</v>
      </c>
    </row>
    <row r="5484" ht="14.25" customHeight="1" outlineLevel="1" spans="152:168">
      <c r="FF5484" s="55">
        <v>5477</v>
      </c>
      <c r="FG5484" s="55" t="s">
        <v>1359</v>
      </c>
      <c r="FH5484" s="55" t="s">
        <v>1791</v>
      </c>
      <c r="FI5484" s="55">
        <v>1</v>
      </c>
      <c r="FJ5484" s="55">
        <v>0</v>
      </c>
      <c r="FK5484" s="55" t="s">
        <v>1249</v>
      </c>
      <c r="FL5484" s="55">
        <v>0.35</v>
      </c>
    </row>
    <row r="5485" ht="14.25" customHeight="1" outlineLevel="1" spans="152:168">
      <c r="FF5485" s="55">
        <v>5478</v>
      </c>
      <c r="FG5485" s="55" t="s">
        <v>1359</v>
      </c>
      <c r="FH5485" s="55" t="s">
        <v>1791</v>
      </c>
      <c r="FI5485" s="55">
        <v>1</v>
      </c>
      <c r="FJ5485" s="55">
        <v>1000</v>
      </c>
      <c r="FK5485" s="55" t="s">
        <v>1249</v>
      </c>
      <c r="FL5485" s="55">
        <v>0.33</v>
      </c>
    </row>
    <row r="5486" ht="14.25" customHeight="1" outlineLevel="1" spans="152:168">
      <c r="FF5486" s="55">
        <v>5479</v>
      </c>
      <c r="FG5486" s="55" t="s">
        <v>1359</v>
      </c>
      <c r="FH5486" s="55" t="s">
        <v>1791</v>
      </c>
      <c r="FI5486" s="55">
        <v>1</v>
      </c>
      <c r="FJ5486" s="55">
        <v>2500</v>
      </c>
      <c r="FK5486" s="55" t="s">
        <v>1249</v>
      </c>
      <c r="FL5486" s="55">
        <v>0.31</v>
      </c>
    </row>
    <row r="5487" ht="14.25" customHeight="1" outlineLevel="1" spans="152:168">
      <c r="FF5487" s="55">
        <v>5480</v>
      </c>
      <c r="FG5487" s="55" t="s">
        <v>1359</v>
      </c>
      <c r="FH5487" s="55" t="s">
        <v>1791</v>
      </c>
      <c r="FI5487" s="55">
        <v>1</v>
      </c>
      <c r="FJ5487" s="55">
        <v>5000</v>
      </c>
      <c r="FK5487" s="55" t="s">
        <v>1249</v>
      </c>
      <c r="FL5487" s="55">
        <v>0.3</v>
      </c>
    </row>
    <row r="5488" ht="14.25" customHeight="1" outlineLevel="1" spans="152:168">
      <c r="FF5488" s="55">
        <v>5481</v>
      </c>
      <c r="FG5488" s="55" t="s">
        <v>1359</v>
      </c>
      <c r="FH5488" s="55" t="s">
        <v>1791</v>
      </c>
      <c r="FI5488" s="55">
        <v>1</v>
      </c>
      <c r="FJ5488" s="55">
        <v>10000</v>
      </c>
      <c r="FK5488" s="55" t="s">
        <v>1249</v>
      </c>
      <c r="FL5488" s="55">
        <v>0.3</v>
      </c>
    </row>
    <row r="5489" ht="14.25" customHeight="1" outlineLevel="1" spans="162:168">
      <c r="FF5489" s="55">
        <v>5482</v>
      </c>
      <c r="FG5489" s="55" t="s">
        <v>1359</v>
      </c>
      <c r="FH5489" s="55" t="s">
        <v>1791</v>
      </c>
      <c r="FI5489" s="55">
        <v>1</v>
      </c>
      <c r="FJ5489" s="55">
        <v>25000</v>
      </c>
      <c r="FK5489" s="55" t="s">
        <v>1249</v>
      </c>
      <c r="FL5489" s="55">
        <v>0.3</v>
      </c>
    </row>
    <row r="5490" ht="14.25" customHeight="1" outlineLevel="1" spans="162:168">
      <c r="FF5490" s="55">
        <v>5483</v>
      </c>
      <c r="FG5490" s="55" t="s">
        <v>1359</v>
      </c>
      <c r="FH5490" s="55" t="s">
        <v>1791</v>
      </c>
      <c r="FI5490" s="55">
        <v>1</v>
      </c>
      <c r="FJ5490" s="55">
        <v>50000</v>
      </c>
      <c r="FK5490" s="55" t="s">
        <v>1249</v>
      </c>
      <c r="FL5490" s="55">
        <v>0.3</v>
      </c>
    </row>
    <row r="5491" ht="14.25" customHeight="1" outlineLevel="1" spans="162:168">
      <c r="FF5491" s="55">
        <v>5484</v>
      </c>
      <c r="FG5491" s="55" t="s">
        <v>1359</v>
      </c>
      <c r="FH5491" s="55" t="s">
        <v>1791</v>
      </c>
      <c r="FI5491" s="55">
        <v>1</v>
      </c>
      <c r="FJ5491" s="55">
        <v>80000</v>
      </c>
      <c r="FK5491" s="55" t="s">
        <v>1249</v>
      </c>
      <c r="FL5491" s="55">
        <v>0.3</v>
      </c>
    </row>
    <row r="5492" ht="14.25" customHeight="1" outlineLevel="1" spans="162:168">
      <c r="FF5492" s="55">
        <v>5485</v>
      </c>
      <c r="FG5492" s="55" t="s">
        <v>1359</v>
      </c>
      <c r="FH5492" s="55" t="s">
        <v>1791</v>
      </c>
      <c r="FI5492" s="55">
        <v>1</v>
      </c>
      <c r="FJ5492" s="55">
        <v>130000</v>
      </c>
      <c r="FK5492" s="55" t="s">
        <v>1249</v>
      </c>
      <c r="FL5492" s="55">
        <v>0.3</v>
      </c>
    </row>
    <row r="5493" ht="14.25" customHeight="1" outlineLevel="1" spans="162:168">
      <c r="FF5493" s="55">
        <v>5486</v>
      </c>
      <c r="FG5493" s="55" t="s">
        <v>1359</v>
      </c>
      <c r="FH5493" s="55" t="s">
        <v>1791</v>
      </c>
      <c r="FI5493" s="55">
        <v>1</v>
      </c>
      <c r="FJ5493" s="55">
        <v>260000</v>
      </c>
      <c r="FK5493" s="55" t="s">
        <v>1249</v>
      </c>
      <c r="FL5493" s="55">
        <v>0.3</v>
      </c>
    </row>
    <row r="5494" ht="14.25" customHeight="1" outlineLevel="1" spans="162:168">
      <c r="FF5494" s="55">
        <v>5487</v>
      </c>
      <c r="FG5494" s="55" t="s">
        <v>1359</v>
      </c>
      <c r="FH5494" s="55" t="s">
        <v>1791</v>
      </c>
      <c r="FI5494" s="55">
        <v>1</v>
      </c>
      <c r="FJ5494" s="55">
        <v>400000</v>
      </c>
      <c r="FK5494" s="55" t="s">
        <v>1249</v>
      </c>
      <c r="FL5494" s="55">
        <v>0.3</v>
      </c>
    </row>
    <row r="5495" ht="14.25" customHeight="1" outlineLevel="1" spans="162:168">
      <c r="FF5495" s="55">
        <v>5488</v>
      </c>
      <c r="FG5495" s="55" t="s">
        <v>1359</v>
      </c>
      <c r="FH5495" s="55" t="s">
        <v>1791</v>
      </c>
      <c r="FI5495" s="55">
        <v>1</v>
      </c>
      <c r="FJ5495" s="55">
        <v>530000</v>
      </c>
      <c r="FK5495" s="55" t="s">
        <v>1249</v>
      </c>
      <c r="FL5495" s="55">
        <v>0.3</v>
      </c>
    </row>
    <row r="5496" ht="14.25" customHeight="1" outlineLevel="1" spans="162:168">
      <c r="FF5496" s="55">
        <v>5489</v>
      </c>
      <c r="FG5496" s="55" t="s">
        <v>1359</v>
      </c>
      <c r="FH5496" s="55" t="s">
        <v>1791</v>
      </c>
      <c r="FI5496" s="55">
        <v>1</v>
      </c>
      <c r="FJ5496" s="55">
        <v>540000</v>
      </c>
      <c r="FK5496" s="55" t="s">
        <v>1249</v>
      </c>
      <c r="FL5496" s="55">
        <v>0.3</v>
      </c>
    </row>
    <row r="5497" ht="14.25" customHeight="1" outlineLevel="1" spans="162:168">
      <c r="FF5497" s="55">
        <v>5490</v>
      </c>
      <c r="FG5497" s="55" t="s">
        <v>1359</v>
      </c>
      <c r="FH5497" s="55" t="s">
        <v>1791</v>
      </c>
      <c r="FI5497" s="55">
        <v>2</v>
      </c>
      <c r="FJ5497" s="55">
        <v>0</v>
      </c>
      <c r="FK5497" s="55" t="s">
        <v>1249</v>
      </c>
      <c r="FL5497" s="55">
        <v>0.3</v>
      </c>
    </row>
    <row r="5498" ht="14.25" customHeight="1" outlineLevel="1" spans="162:168">
      <c r="FF5498" s="55">
        <v>5491</v>
      </c>
      <c r="FG5498" s="55" t="s">
        <v>1359</v>
      </c>
      <c r="FH5498" s="55" t="s">
        <v>1791</v>
      </c>
      <c r="FI5498" s="55">
        <v>2</v>
      </c>
      <c r="FJ5498" s="55">
        <v>1000</v>
      </c>
      <c r="FK5498" s="55" t="s">
        <v>1249</v>
      </c>
      <c r="FL5498" s="55">
        <v>0.3</v>
      </c>
    </row>
    <row r="5499" ht="14.25" customHeight="1" outlineLevel="1" spans="162:168">
      <c r="FF5499" s="55">
        <v>5492</v>
      </c>
      <c r="FG5499" s="55" t="s">
        <v>1359</v>
      </c>
      <c r="FH5499" s="55" t="s">
        <v>1791</v>
      </c>
      <c r="FI5499" s="55">
        <v>2</v>
      </c>
      <c r="FJ5499" s="55">
        <v>2500</v>
      </c>
      <c r="FK5499" s="55" t="s">
        <v>1249</v>
      </c>
      <c r="FL5499" s="55">
        <v>0.3</v>
      </c>
    </row>
    <row r="5500" ht="14.25" customHeight="1" outlineLevel="1" spans="162:168">
      <c r="FF5500" s="55">
        <v>5493</v>
      </c>
      <c r="FG5500" s="55" t="s">
        <v>1359</v>
      </c>
      <c r="FH5500" s="55" t="s">
        <v>1791</v>
      </c>
      <c r="FI5500" s="55">
        <v>2</v>
      </c>
      <c r="FJ5500" s="55">
        <v>5000</v>
      </c>
      <c r="FK5500" s="55" t="s">
        <v>1249</v>
      </c>
      <c r="FL5500" s="55">
        <v>0.3</v>
      </c>
    </row>
    <row r="5501" ht="14.25" customHeight="1" outlineLevel="1" spans="162:168">
      <c r="FF5501" s="55">
        <v>5494</v>
      </c>
      <c r="FG5501" s="55" t="s">
        <v>1359</v>
      </c>
      <c r="FH5501" s="55" t="s">
        <v>1791</v>
      </c>
      <c r="FI5501" s="55">
        <v>2</v>
      </c>
      <c r="FJ5501" s="55">
        <v>10000</v>
      </c>
      <c r="FK5501" s="55" t="s">
        <v>1249</v>
      </c>
      <c r="FL5501" s="55">
        <v>0.3</v>
      </c>
    </row>
    <row r="5502" ht="14.25" customHeight="1" outlineLevel="1" spans="162:168">
      <c r="FF5502" s="55">
        <v>5495</v>
      </c>
      <c r="FG5502" s="55" t="s">
        <v>1359</v>
      </c>
      <c r="FH5502" s="55" t="s">
        <v>1791</v>
      </c>
      <c r="FI5502" s="55">
        <v>2</v>
      </c>
      <c r="FJ5502" s="55">
        <v>25000</v>
      </c>
      <c r="FK5502" s="55" t="s">
        <v>1249</v>
      </c>
      <c r="FL5502" s="55">
        <v>0.3</v>
      </c>
    </row>
    <row r="5503" ht="14.25" customHeight="1" outlineLevel="1" spans="162:168">
      <c r="FF5503" s="55">
        <v>5496</v>
      </c>
      <c r="FG5503" s="55" t="s">
        <v>1359</v>
      </c>
      <c r="FH5503" s="55" t="s">
        <v>1791</v>
      </c>
      <c r="FI5503" s="55">
        <v>2</v>
      </c>
      <c r="FJ5503" s="55">
        <v>50000</v>
      </c>
      <c r="FK5503" s="55" t="s">
        <v>1249</v>
      </c>
      <c r="FL5503" s="55">
        <v>0.3</v>
      </c>
    </row>
    <row r="5504" ht="14.25" customHeight="1" outlineLevel="1" spans="162:168">
      <c r="FF5504" s="55">
        <v>5497</v>
      </c>
      <c r="FG5504" s="55" t="s">
        <v>1359</v>
      </c>
      <c r="FH5504" s="55" t="s">
        <v>1791</v>
      </c>
      <c r="FI5504" s="55">
        <v>2</v>
      </c>
      <c r="FJ5504" s="55">
        <v>80000</v>
      </c>
      <c r="FK5504" s="55" t="s">
        <v>1249</v>
      </c>
      <c r="FL5504" s="55">
        <v>0.3</v>
      </c>
    </row>
    <row r="5505" ht="14.25" customHeight="1" outlineLevel="1" spans="162:168">
      <c r="FF5505" s="55">
        <v>5498</v>
      </c>
      <c r="FG5505" s="55" t="s">
        <v>1359</v>
      </c>
      <c r="FH5505" s="55" t="s">
        <v>1791</v>
      </c>
      <c r="FI5505" s="55">
        <v>2</v>
      </c>
      <c r="FJ5505" s="55">
        <v>130000</v>
      </c>
      <c r="FK5505" s="55" t="s">
        <v>1249</v>
      </c>
      <c r="FL5505" s="55">
        <v>0.3</v>
      </c>
    </row>
    <row r="5506" ht="14.25" customHeight="1" outlineLevel="1" spans="162:168">
      <c r="FF5506" s="55">
        <v>5499</v>
      </c>
      <c r="FG5506" s="55" t="s">
        <v>1359</v>
      </c>
      <c r="FH5506" s="55" t="s">
        <v>1791</v>
      </c>
      <c r="FI5506" s="55">
        <v>2</v>
      </c>
      <c r="FJ5506" s="55">
        <v>260000</v>
      </c>
      <c r="FK5506" s="55" t="s">
        <v>1249</v>
      </c>
      <c r="FL5506" s="55">
        <v>0.3</v>
      </c>
    </row>
    <row r="5507" ht="14.25" customHeight="1" outlineLevel="1" spans="162:168">
      <c r="FF5507" s="55">
        <v>5500</v>
      </c>
      <c r="FG5507" s="55" t="s">
        <v>1359</v>
      </c>
      <c r="FH5507" s="55" t="s">
        <v>1791</v>
      </c>
      <c r="FI5507" s="55">
        <v>2</v>
      </c>
      <c r="FJ5507" s="55">
        <v>400000</v>
      </c>
      <c r="FK5507" s="55" t="s">
        <v>1249</v>
      </c>
      <c r="FL5507" s="55">
        <v>0.3</v>
      </c>
    </row>
    <row r="5508" ht="14.25" customHeight="1" outlineLevel="1" spans="162:168">
      <c r="FF5508" s="55">
        <v>5501</v>
      </c>
      <c r="FG5508" s="55" t="s">
        <v>1359</v>
      </c>
      <c r="FH5508" s="55" t="s">
        <v>1791</v>
      </c>
      <c r="FI5508" s="55">
        <v>2</v>
      </c>
      <c r="FJ5508" s="55">
        <v>530000</v>
      </c>
      <c r="FK5508" s="55" t="s">
        <v>1249</v>
      </c>
      <c r="FL5508" s="55">
        <v>0.3</v>
      </c>
    </row>
    <row r="5509" ht="14.25" customHeight="1" outlineLevel="1" spans="162:168">
      <c r="FF5509" s="55">
        <v>5502</v>
      </c>
      <c r="FG5509" s="55" t="s">
        <v>1359</v>
      </c>
      <c r="FH5509" s="55" t="s">
        <v>1791</v>
      </c>
      <c r="FI5509" s="55">
        <v>2</v>
      </c>
      <c r="FJ5509" s="55">
        <v>540000</v>
      </c>
      <c r="FK5509" s="55" t="s">
        <v>1249</v>
      </c>
      <c r="FL5509" s="55">
        <v>0.3</v>
      </c>
    </row>
    <row r="5510" ht="14.25" customHeight="1" outlineLevel="1" spans="162:168">
      <c r="FF5510" s="55">
        <v>5503</v>
      </c>
      <c r="FG5510" s="55" t="s">
        <v>1359</v>
      </c>
      <c r="FH5510" s="55" t="s">
        <v>1263</v>
      </c>
      <c r="FI5510" s="55">
        <v>1</v>
      </c>
      <c r="FJ5510" s="55">
        <v>0</v>
      </c>
      <c r="FK5510" s="55" t="s">
        <v>1249</v>
      </c>
      <c r="FL5510" s="55">
        <v>1</v>
      </c>
    </row>
    <row r="5511" ht="14.25" customHeight="1" outlineLevel="1" spans="162:168">
      <c r="FF5511" s="55">
        <v>5504</v>
      </c>
      <c r="FG5511" s="55" t="s">
        <v>1359</v>
      </c>
      <c r="FH5511" s="55" t="s">
        <v>1263</v>
      </c>
      <c r="FI5511" s="55">
        <v>1</v>
      </c>
      <c r="FJ5511" s="55">
        <v>1000</v>
      </c>
      <c r="FK5511" s="55" t="s">
        <v>1249</v>
      </c>
      <c r="FL5511" s="55">
        <v>0.95</v>
      </c>
    </row>
    <row r="5512" ht="14.25" customHeight="1" outlineLevel="1" spans="162:168">
      <c r="FF5512" s="55">
        <v>5505</v>
      </c>
      <c r="FG5512" s="55" t="s">
        <v>1359</v>
      </c>
      <c r="FH5512" s="55" t="s">
        <v>1263</v>
      </c>
      <c r="FI5512" s="55">
        <v>1</v>
      </c>
      <c r="FJ5512" s="55">
        <v>2500</v>
      </c>
      <c r="FK5512" s="55" t="s">
        <v>1249</v>
      </c>
      <c r="FL5512" s="55">
        <v>0.9</v>
      </c>
    </row>
    <row r="5513" ht="14.25" customHeight="1" outlineLevel="1" spans="162:168">
      <c r="FF5513" s="55">
        <v>5506</v>
      </c>
      <c r="FG5513" s="55" t="s">
        <v>1359</v>
      </c>
      <c r="FH5513" s="55" t="s">
        <v>1263</v>
      </c>
      <c r="FI5513" s="55">
        <v>1</v>
      </c>
      <c r="FJ5513" s="55">
        <v>5000</v>
      </c>
      <c r="FK5513" s="55" t="s">
        <v>1249</v>
      </c>
      <c r="FL5513" s="55">
        <v>0.8</v>
      </c>
    </row>
    <row r="5514" ht="14.25" customHeight="1" outlineLevel="1" spans="162:168">
      <c r="FF5514" s="55">
        <v>5507</v>
      </c>
      <c r="FG5514" s="55" t="s">
        <v>1359</v>
      </c>
      <c r="FH5514" s="55" t="s">
        <v>1263</v>
      </c>
      <c r="FI5514" s="55">
        <v>1</v>
      </c>
      <c r="FJ5514" s="55">
        <v>10000</v>
      </c>
      <c r="FK5514" s="55" t="s">
        <v>1249</v>
      </c>
      <c r="FL5514" s="55">
        <v>0.7</v>
      </c>
    </row>
    <row r="5515" ht="14.25" customHeight="1" outlineLevel="1" spans="162:168">
      <c r="FF5515" s="55">
        <v>5508</v>
      </c>
      <c r="FG5515" s="55" t="s">
        <v>1359</v>
      </c>
      <c r="FH5515" s="55" t="s">
        <v>1263</v>
      </c>
      <c r="FI5515" s="55">
        <v>1</v>
      </c>
      <c r="FJ5515" s="55">
        <v>25000</v>
      </c>
      <c r="FK5515" s="55" t="s">
        <v>1249</v>
      </c>
      <c r="FL5515" s="55">
        <v>0.6</v>
      </c>
    </row>
    <row r="5516" ht="14.25" customHeight="1" outlineLevel="1" spans="162:168">
      <c r="FF5516" s="55">
        <v>5509</v>
      </c>
      <c r="FG5516" s="55" t="s">
        <v>1359</v>
      </c>
      <c r="FH5516" s="55" t="s">
        <v>1263</v>
      </c>
      <c r="FI5516" s="55">
        <v>1</v>
      </c>
      <c r="FJ5516" s="55">
        <v>50000</v>
      </c>
      <c r="FK5516" s="55" t="s">
        <v>1249</v>
      </c>
      <c r="FL5516" s="55">
        <v>0.55</v>
      </c>
    </row>
    <row r="5517" ht="14.25" customHeight="1" outlineLevel="1" spans="162:168">
      <c r="FF5517" s="55">
        <v>5510</v>
      </c>
      <c r="FG5517" s="55" t="s">
        <v>1359</v>
      </c>
      <c r="FH5517" s="55" t="s">
        <v>1263</v>
      </c>
      <c r="FI5517" s="55">
        <v>1</v>
      </c>
      <c r="FJ5517" s="55">
        <v>80000</v>
      </c>
      <c r="FK5517" s="55" t="s">
        <v>1249</v>
      </c>
      <c r="FL5517" s="55">
        <v>0.5</v>
      </c>
    </row>
    <row r="5518" ht="14.25" customHeight="1" outlineLevel="1" spans="162:168">
      <c r="FF5518" s="55">
        <v>5511</v>
      </c>
      <c r="FG5518" s="55" t="s">
        <v>1359</v>
      </c>
      <c r="FH5518" s="55" t="s">
        <v>1263</v>
      </c>
      <c r="FI5518" s="55">
        <v>1</v>
      </c>
      <c r="FJ5518" s="55">
        <v>130000</v>
      </c>
      <c r="FK5518" s="55" t="s">
        <v>1249</v>
      </c>
      <c r="FL5518" s="55">
        <v>0.5</v>
      </c>
    </row>
    <row r="5519" ht="14.25" customHeight="1" outlineLevel="1" spans="162:168">
      <c r="FF5519" s="55">
        <v>5512</v>
      </c>
      <c r="FG5519" s="55" t="s">
        <v>1359</v>
      </c>
      <c r="FH5519" s="55" t="s">
        <v>1263</v>
      </c>
      <c r="FI5519" s="55">
        <v>1</v>
      </c>
      <c r="FJ5519" s="55">
        <v>260000</v>
      </c>
      <c r="FK5519" s="55" t="s">
        <v>1249</v>
      </c>
      <c r="FL5519" s="55">
        <v>0.5</v>
      </c>
    </row>
    <row r="5520" ht="14.25" customHeight="1" outlineLevel="1" spans="162:168">
      <c r="FF5520" s="55">
        <v>5513</v>
      </c>
      <c r="FG5520" s="55" t="s">
        <v>1359</v>
      </c>
      <c r="FH5520" s="55" t="s">
        <v>1263</v>
      </c>
      <c r="FI5520" s="55">
        <v>1</v>
      </c>
      <c r="FJ5520" s="55">
        <v>400000</v>
      </c>
      <c r="FK5520" s="55" t="s">
        <v>1249</v>
      </c>
      <c r="FL5520" s="55">
        <v>0.5</v>
      </c>
    </row>
    <row r="5521" ht="14.25" customHeight="1" outlineLevel="1" spans="162:168">
      <c r="FF5521" s="55">
        <v>5514</v>
      </c>
      <c r="FG5521" s="55" t="s">
        <v>1359</v>
      </c>
      <c r="FH5521" s="55" t="s">
        <v>1263</v>
      </c>
      <c r="FI5521" s="55">
        <v>1</v>
      </c>
      <c r="FJ5521" s="55">
        <v>530000</v>
      </c>
      <c r="FK5521" s="55" t="s">
        <v>1249</v>
      </c>
      <c r="FL5521" s="55">
        <v>0.5</v>
      </c>
    </row>
    <row r="5522" ht="14.25" customHeight="1" outlineLevel="1" spans="162:168">
      <c r="FF5522" s="55">
        <v>5515</v>
      </c>
      <c r="FG5522" s="55" t="s">
        <v>1359</v>
      </c>
      <c r="FH5522" s="55" t="s">
        <v>1263</v>
      </c>
      <c r="FI5522" s="55">
        <v>1</v>
      </c>
      <c r="FJ5522" s="55">
        <v>540000</v>
      </c>
      <c r="FK5522" s="55" t="s">
        <v>1249</v>
      </c>
      <c r="FL5522" s="55">
        <v>0.5</v>
      </c>
    </row>
    <row r="5523" ht="14.25" customHeight="1" outlineLevel="1" spans="162:168">
      <c r="FF5523" s="55">
        <v>5516</v>
      </c>
      <c r="FG5523" s="55" t="s">
        <v>1359</v>
      </c>
      <c r="FH5523" s="55" t="s">
        <v>1263</v>
      </c>
      <c r="FI5523" s="55">
        <v>10</v>
      </c>
      <c r="FJ5523" s="55">
        <v>0</v>
      </c>
      <c r="FK5523" s="55" t="s">
        <v>1249</v>
      </c>
      <c r="FL5523" s="55">
        <v>0.95</v>
      </c>
    </row>
    <row r="5524" ht="14.25" customHeight="1" outlineLevel="1" spans="162:168">
      <c r="FF5524" s="55">
        <v>5517</v>
      </c>
      <c r="FG5524" s="55" t="s">
        <v>1359</v>
      </c>
      <c r="FH5524" s="55" t="s">
        <v>1263</v>
      </c>
      <c r="FI5524" s="55">
        <v>10</v>
      </c>
      <c r="FJ5524" s="55">
        <v>1000</v>
      </c>
      <c r="FK5524" s="55" t="s">
        <v>1249</v>
      </c>
      <c r="FL5524" s="55">
        <v>0.95</v>
      </c>
    </row>
    <row r="5525" ht="14.25" customHeight="1" outlineLevel="1" spans="162:168">
      <c r="FF5525" s="55">
        <v>5518</v>
      </c>
      <c r="FG5525" s="55" t="s">
        <v>1359</v>
      </c>
      <c r="FH5525" s="55" t="s">
        <v>1263</v>
      </c>
      <c r="FI5525" s="55">
        <v>10</v>
      </c>
      <c r="FJ5525" s="55">
        <v>2500</v>
      </c>
      <c r="FK5525" s="55" t="s">
        <v>1249</v>
      </c>
      <c r="FL5525" s="55">
        <v>0.84</v>
      </c>
    </row>
    <row r="5526" ht="14.25" customHeight="1" outlineLevel="1" spans="162:168">
      <c r="FF5526" s="55">
        <v>5519</v>
      </c>
      <c r="FG5526" s="55" t="s">
        <v>1359</v>
      </c>
      <c r="FH5526" s="55" t="s">
        <v>1263</v>
      </c>
      <c r="FI5526" s="55">
        <v>10</v>
      </c>
      <c r="FJ5526" s="55">
        <v>5000</v>
      </c>
      <c r="FK5526" s="55" t="s">
        <v>1249</v>
      </c>
      <c r="FL5526" s="55">
        <v>0.77</v>
      </c>
    </row>
    <row r="5527" ht="14.25" customHeight="1" outlineLevel="1" spans="162:168">
      <c r="FF5527" s="55">
        <v>5520</v>
      </c>
      <c r="FG5527" s="55" t="s">
        <v>1359</v>
      </c>
      <c r="FH5527" s="55" t="s">
        <v>1263</v>
      </c>
      <c r="FI5527" s="55">
        <v>10</v>
      </c>
      <c r="FJ5527" s="55">
        <v>10000</v>
      </c>
      <c r="FK5527" s="55" t="s">
        <v>1249</v>
      </c>
      <c r="FL5527" s="55">
        <v>0.77</v>
      </c>
    </row>
    <row r="5528" ht="14.25" customHeight="1" outlineLevel="1" spans="162:168">
      <c r="FF5528" s="55">
        <v>5521</v>
      </c>
      <c r="FG5528" s="55" t="s">
        <v>1359</v>
      </c>
      <c r="FH5528" s="55" t="s">
        <v>1263</v>
      </c>
      <c r="FI5528" s="55">
        <v>10</v>
      </c>
      <c r="FJ5528" s="55">
        <v>25000</v>
      </c>
      <c r="FK5528" s="55" t="s">
        <v>1249</v>
      </c>
      <c r="FL5528" s="55">
        <v>0.77</v>
      </c>
    </row>
    <row r="5529" ht="14.25" customHeight="1" outlineLevel="1" spans="162:168">
      <c r="FF5529" s="55">
        <v>5522</v>
      </c>
      <c r="FG5529" s="55" t="s">
        <v>1359</v>
      </c>
      <c r="FH5529" s="55" t="s">
        <v>1263</v>
      </c>
      <c r="FI5529" s="55">
        <v>10</v>
      </c>
      <c r="FJ5529" s="55">
        <v>50000</v>
      </c>
      <c r="FK5529" s="55" t="s">
        <v>1249</v>
      </c>
      <c r="FL5529" s="55">
        <v>0.77</v>
      </c>
    </row>
    <row r="5530" ht="14.25" customHeight="1" outlineLevel="1" spans="162:168">
      <c r="FF5530" s="55">
        <v>5523</v>
      </c>
      <c r="FG5530" s="55" t="s">
        <v>1359</v>
      </c>
      <c r="FH5530" s="55" t="s">
        <v>1263</v>
      </c>
      <c r="FI5530" s="55">
        <v>10</v>
      </c>
      <c r="FJ5530" s="55">
        <v>80000</v>
      </c>
      <c r="FK5530" s="55" t="s">
        <v>1249</v>
      </c>
      <c r="FL5530" s="55">
        <v>0.77</v>
      </c>
    </row>
    <row r="5531" ht="14.25" customHeight="1" outlineLevel="1" spans="162:168">
      <c r="FF5531" s="55">
        <v>5524</v>
      </c>
      <c r="FG5531" s="55" t="s">
        <v>1359</v>
      </c>
      <c r="FH5531" s="55" t="s">
        <v>1263</v>
      </c>
      <c r="FI5531" s="55">
        <v>10</v>
      </c>
      <c r="FJ5531" s="55">
        <v>130000</v>
      </c>
      <c r="FK5531" s="55" t="s">
        <v>1249</v>
      </c>
      <c r="FL5531" s="55">
        <v>0.77</v>
      </c>
    </row>
    <row r="5532" ht="14.25" customHeight="1" outlineLevel="1" spans="162:168">
      <c r="FF5532" s="55">
        <v>5525</v>
      </c>
      <c r="FG5532" s="55" t="s">
        <v>1359</v>
      </c>
      <c r="FH5532" s="55" t="s">
        <v>1263</v>
      </c>
      <c r="FI5532" s="55">
        <v>10</v>
      </c>
      <c r="FJ5532" s="55">
        <v>260000</v>
      </c>
      <c r="FK5532" s="55" t="s">
        <v>1249</v>
      </c>
      <c r="FL5532" s="55">
        <v>0.77</v>
      </c>
    </row>
    <row r="5533" ht="14.25" customHeight="1" outlineLevel="1" spans="162:168">
      <c r="FF5533" s="55">
        <v>5526</v>
      </c>
      <c r="FG5533" s="55" t="s">
        <v>1359</v>
      </c>
      <c r="FH5533" s="55" t="s">
        <v>1263</v>
      </c>
      <c r="FI5533" s="55">
        <v>10</v>
      </c>
      <c r="FJ5533" s="55">
        <v>400000</v>
      </c>
      <c r="FK5533" s="55" t="s">
        <v>1249</v>
      </c>
      <c r="FL5533" s="55">
        <v>0.77</v>
      </c>
    </row>
    <row r="5534" ht="14.25" customHeight="1" outlineLevel="1" spans="162:168">
      <c r="FF5534" s="55">
        <v>5527</v>
      </c>
      <c r="FG5534" s="55" t="s">
        <v>1359</v>
      </c>
      <c r="FH5534" s="55" t="s">
        <v>1263</v>
      </c>
      <c r="FI5534" s="55">
        <v>10</v>
      </c>
      <c r="FJ5534" s="55">
        <v>530000</v>
      </c>
      <c r="FK5534" s="55" t="s">
        <v>1249</v>
      </c>
      <c r="FL5534" s="55">
        <v>0.77</v>
      </c>
    </row>
    <row r="5535" ht="14.25" customHeight="1" outlineLevel="1" spans="162:168">
      <c r="FF5535" s="55">
        <v>5528</v>
      </c>
      <c r="FG5535" s="55" t="s">
        <v>1359</v>
      </c>
      <c r="FH5535" s="55" t="s">
        <v>1263</v>
      </c>
      <c r="FI5535" s="55">
        <v>10</v>
      </c>
      <c r="FJ5535" s="55">
        <v>540000</v>
      </c>
      <c r="FK5535" s="55" t="s">
        <v>1249</v>
      </c>
      <c r="FL5535" s="55">
        <v>0.77</v>
      </c>
    </row>
    <row r="5536" ht="14.25" customHeight="1" outlineLevel="1" spans="162:168">
      <c r="FF5536" s="55">
        <v>5529</v>
      </c>
      <c r="FG5536" s="55" t="s">
        <v>1359</v>
      </c>
      <c r="FH5536" s="55" t="s">
        <v>1263</v>
      </c>
      <c r="FI5536" s="55">
        <v>11</v>
      </c>
      <c r="FJ5536" s="55">
        <v>0</v>
      </c>
      <c r="FK5536" s="55" t="s">
        <v>1249</v>
      </c>
      <c r="FL5536" s="55">
        <v>0.95</v>
      </c>
    </row>
    <row r="5537" ht="14.25" customHeight="1" outlineLevel="1" spans="162:168">
      <c r="FF5537" s="55">
        <v>5530</v>
      </c>
      <c r="FG5537" s="55" t="s">
        <v>1359</v>
      </c>
      <c r="FH5537" s="55" t="s">
        <v>1263</v>
      </c>
      <c r="FI5537" s="55">
        <v>11</v>
      </c>
      <c r="FJ5537" s="55">
        <v>1000</v>
      </c>
      <c r="FK5537" s="55" t="s">
        <v>1249</v>
      </c>
      <c r="FL5537" s="55">
        <v>0.95</v>
      </c>
    </row>
    <row r="5538" ht="14.25" customHeight="1" outlineLevel="1" spans="162:168">
      <c r="FF5538" s="55">
        <v>5531</v>
      </c>
      <c r="FG5538" s="55" t="s">
        <v>1359</v>
      </c>
      <c r="FH5538" s="55" t="s">
        <v>1263</v>
      </c>
      <c r="FI5538" s="55">
        <v>11</v>
      </c>
      <c r="FJ5538" s="55">
        <v>2500</v>
      </c>
      <c r="FK5538" s="55" t="s">
        <v>1249</v>
      </c>
      <c r="FL5538" s="55">
        <v>0.84</v>
      </c>
    </row>
    <row r="5539" ht="14.25" customHeight="1" outlineLevel="1" spans="162:168">
      <c r="FF5539" s="55">
        <v>5532</v>
      </c>
      <c r="FG5539" s="55" t="s">
        <v>1359</v>
      </c>
      <c r="FH5539" s="55" t="s">
        <v>1263</v>
      </c>
      <c r="FI5539" s="55">
        <v>11</v>
      </c>
      <c r="FJ5539" s="55">
        <v>5000</v>
      </c>
      <c r="FK5539" s="55" t="s">
        <v>1249</v>
      </c>
      <c r="FL5539" s="55">
        <v>0.77</v>
      </c>
    </row>
    <row r="5540" ht="14.25" customHeight="1" outlineLevel="1" spans="162:168">
      <c r="FF5540" s="55">
        <v>5533</v>
      </c>
      <c r="FG5540" s="55" t="s">
        <v>1359</v>
      </c>
      <c r="FH5540" s="55" t="s">
        <v>1263</v>
      </c>
      <c r="FI5540" s="55">
        <v>11</v>
      </c>
      <c r="FJ5540" s="55">
        <v>10000</v>
      </c>
      <c r="FK5540" s="55" t="s">
        <v>1249</v>
      </c>
      <c r="FL5540" s="55">
        <v>0.77</v>
      </c>
    </row>
    <row r="5541" ht="14.25" customHeight="1" outlineLevel="1" spans="162:168">
      <c r="FF5541" s="55">
        <v>5534</v>
      </c>
      <c r="FG5541" s="55" t="s">
        <v>1359</v>
      </c>
      <c r="FH5541" s="55" t="s">
        <v>1263</v>
      </c>
      <c r="FI5541" s="55">
        <v>11</v>
      </c>
      <c r="FJ5541" s="55">
        <v>25000</v>
      </c>
      <c r="FK5541" s="55" t="s">
        <v>1249</v>
      </c>
      <c r="FL5541" s="55">
        <v>0.77</v>
      </c>
    </row>
    <row r="5542" ht="14.25" customHeight="1" outlineLevel="1" spans="162:168">
      <c r="FF5542" s="55">
        <v>5535</v>
      </c>
      <c r="FG5542" s="55" t="s">
        <v>1359</v>
      </c>
      <c r="FH5542" s="55" t="s">
        <v>1263</v>
      </c>
      <c r="FI5542" s="55">
        <v>11</v>
      </c>
      <c r="FJ5542" s="55">
        <v>50000</v>
      </c>
      <c r="FK5542" s="55" t="s">
        <v>1249</v>
      </c>
      <c r="FL5542" s="55">
        <v>0.77</v>
      </c>
    </row>
    <row r="5543" ht="14.25" customHeight="1" outlineLevel="1" spans="162:168">
      <c r="FF5543" s="55">
        <v>5536</v>
      </c>
      <c r="FG5543" s="55" t="s">
        <v>1359</v>
      </c>
      <c r="FH5543" s="55" t="s">
        <v>1263</v>
      </c>
      <c r="FI5543" s="55">
        <v>11</v>
      </c>
      <c r="FJ5543" s="55">
        <v>80000</v>
      </c>
      <c r="FK5543" s="55" t="s">
        <v>1249</v>
      </c>
      <c r="FL5543" s="55">
        <v>0.77</v>
      </c>
    </row>
    <row r="5544" ht="14.25" customHeight="1" outlineLevel="1" spans="162:168">
      <c r="FF5544" s="55">
        <v>5537</v>
      </c>
      <c r="FG5544" s="55" t="s">
        <v>1359</v>
      </c>
      <c r="FH5544" s="55" t="s">
        <v>1263</v>
      </c>
      <c r="FI5544" s="55">
        <v>11</v>
      </c>
      <c r="FJ5544" s="55">
        <v>130000</v>
      </c>
      <c r="FK5544" s="55" t="s">
        <v>1249</v>
      </c>
      <c r="FL5544" s="55">
        <v>0.77</v>
      </c>
    </row>
    <row r="5545" ht="14.25" customHeight="1" outlineLevel="1" spans="162:168">
      <c r="FF5545" s="55">
        <v>5538</v>
      </c>
      <c r="FG5545" s="55" t="s">
        <v>1359</v>
      </c>
      <c r="FH5545" s="55" t="s">
        <v>1263</v>
      </c>
      <c r="FI5545" s="55">
        <v>11</v>
      </c>
      <c r="FJ5545" s="55">
        <v>260000</v>
      </c>
      <c r="FK5545" s="55" t="s">
        <v>1249</v>
      </c>
      <c r="FL5545" s="55">
        <v>0.77</v>
      </c>
    </row>
    <row r="5546" ht="14.25" customHeight="1" outlineLevel="1" spans="162:168">
      <c r="FF5546" s="55">
        <v>5539</v>
      </c>
      <c r="FG5546" s="55" t="s">
        <v>1359</v>
      </c>
      <c r="FH5546" s="55" t="s">
        <v>1263</v>
      </c>
      <c r="FI5546" s="55">
        <v>11</v>
      </c>
      <c r="FJ5546" s="55">
        <v>400000</v>
      </c>
      <c r="FK5546" s="55" t="s">
        <v>1249</v>
      </c>
      <c r="FL5546" s="55">
        <v>0.77</v>
      </c>
    </row>
    <row r="5547" ht="14.25" customHeight="1" outlineLevel="1" spans="162:168">
      <c r="FF5547" s="55">
        <v>5540</v>
      </c>
      <c r="FG5547" s="55" t="s">
        <v>1359</v>
      </c>
      <c r="FH5547" s="55" t="s">
        <v>1263</v>
      </c>
      <c r="FI5547" s="55">
        <v>11</v>
      </c>
      <c r="FJ5547" s="55">
        <v>530000</v>
      </c>
      <c r="FK5547" s="55" t="s">
        <v>1249</v>
      </c>
      <c r="FL5547" s="55">
        <v>0.77</v>
      </c>
    </row>
    <row r="5548" ht="14.25" customHeight="1" outlineLevel="1" spans="162:168">
      <c r="FF5548" s="55">
        <v>5541</v>
      </c>
      <c r="FG5548" s="55" t="s">
        <v>1359</v>
      </c>
      <c r="FH5548" s="55" t="s">
        <v>1263</v>
      </c>
      <c r="FI5548" s="55">
        <v>11</v>
      </c>
      <c r="FJ5548" s="55">
        <v>540000</v>
      </c>
      <c r="FK5548" s="55" t="s">
        <v>1249</v>
      </c>
      <c r="FL5548" s="55">
        <v>0.77</v>
      </c>
    </row>
    <row r="5549" ht="14.25" customHeight="1" outlineLevel="1" spans="162:168">
      <c r="FF5549" s="55">
        <v>5542</v>
      </c>
      <c r="FG5549" s="55" t="s">
        <v>1359</v>
      </c>
      <c r="FH5549" s="55" t="s">
        <v>1263</v>
      </c>
      <c r="FI5549" s="55">
        <v>12</v>
      </c>
      <c r="FJ5549" s="55">
        <v>0</v>
      </c>
      <c r="FK5549" s="55" t="s">
        <v>1249</v>
      </c>
      <c r="FL5549" s="55">
        <v>0.89</v>
      </c>
    </row>
    <row r="5550" ht="14.25" customHeight="1" outlineLevel="1" spans="162:168">
      <c r="FF5550" s="55">
        <v>5543</v>
      </c>
      <c r="FG5550" s="55" t="s">
        <v>1359</v>
      </c>
      <c r="FH5550" s="55" t="s">
        <v>1263</v>
      </c>
      <c r="FI5550" s="55">
        <v>12</v>
      </c>
      <c r="FJ5550" s="55">
        <v>1000</v>
      </c>
      <c r="FK5550" s="55" t="s">
        <v>1249</v>
      </c>
      <c r="FL5550" s="55">
        <v>0.89</v>
      </c>
    </row>
    <row r="5551" ht="14.25" customHeight="1" outlineLevel="1" spans="162:168">
      <c r="FF5551" s="55">
        <v>5544</v>
      </c>
      <c r="FG5551" s="55" t="s">
        <v>1359</v>
      </c>
      <c r="FH5551" s="55" t="s">
        <v>1263</v>
      </c>
      <c r="FI5551" s="55">
        <v>12</v>
      </c>
      <c r="FJ5551" s="55">
        <v>2500</v>
      </c>
      <c r="FK5551" s="55" t="s">
        <v>1249</v>
      </c>
      <c r="FL5551" s="55">
        <v>0.79</v>
      </c>
    </row>
    <row r="5552" ht="14.25" customHeight="1" outlineLevel="1" spans="162:168">
      <c r="FF5552" s="55">
        <v>5545</v>
      </c>
      <c r="FG5552" s="55" t="s">
        <v>1359</v>
      </c>
      <c r="FH5552" s="55" t="s">
        <v>1263</v>
      </c>
      <c r="FI5552" s="55">
        <v>12</v>
      </c>
      <c r="FJ5552" s="55">
        <v>10000</v>
      </c>
      <c r="FK5552" s="55" t="s">
        <v>1249</v>
      </c>
      <c r="FL5552" s="55">
        <v>0.72</v>
      </c>
    </row>
    <row r="5553" ht="14.25" customHeight="1" outlineLevel="1" spans="162:168">
      <c r="FF5553" s="55">
        <v>5546</v>
      </c>
      <c r="FG5553" s="55" t="s">
        <v>1359</v>
      </c>
      <c r="FH5553" s="55" t="s">
        <v>1263</v>
      </c>
      <c r="FI5553" s="55">
        <v>12</v>
      </c>
      <c r="FJ5553" s="55">
        <v>25000</v>
      </c>
      <c r="FK5553" s="55" t="s">
        <v>1249</v>
      </c>
      <c r="FL5553" s="55">
        <v>0.72</v>
      </c>
    </row>
    <row r="5554" ht="14.25" customHeight="1" outlineLevel="1" spans="162:168">
      <c r="FF5554" s="55">
        <v>5547</v>
      </c>
      <c r="FG5554" s="55" t="s">
        <v>1359</v>
      </c>
      <c r="FH5554" s="55" t="s">
        <v>1263</v>
      </c>
      <c r="FI5554" s="55">
        <v>12</v>
      </c>
      <c r="FJ5554" s="55">
        <v>50000</v>
      </c>
      <c r="FK5554" s="55" t="s">
        <v>1249</v>
      </c>
      <c r="FL5554" s="55">
        <v>0.72</v>
      </c>
    </row>
    <row r="5555" ht="14.25" customHeight="1" outlineLevel="1" spans="162:168">
      <c r="FF5555" s="55">
        <v>5548</v>
      </c>
      <c r="FG5555" s="55" t="s">
        <v>1359</v>
      </c>
      <c r="FH5555" s="55" t="s">
        <v>1263</v>
      </c>
      <c r="FI5555" s="55">
        <v>12</v>
      </c>
      <c r="FJ5555" s="55">
        <v>80000</v>
      </c>
      <c r="FK5555" s="55" t="s">
        <v>1249</v>
      </c>
      <c r="FL5555" s="55">
        <v>0.72</v>
      </c>
    </row>
    <row r="5556" ht="14.25" customHeight="1" outlineLevel="1" spans="162:168">
      <c r="FF5556" s="55">
        <v>5549</v>
      </c>
      <c r="FG5556" s="55" t="s">
        <v>1359</v>
      </c>
      <c r="FH5556" s="55" t="s">
        <v>1263</v>
      </c>
      <c r="FI5556" s="55">
        <v>12</v>
      </c>
      <c r="FJ5556" s="55">
        <v>130000</v>
      </c>
      <c r="FK5556" s="55" t="s">
        <v>1249</v>
      </c>
      <c r="FL5556" s="55">
        <v>0.72</v>
      </c>
    </row>
    <row r="5557" ht="14.25" customHeight="1" outlineLevel="1" spans="162:168">
      <c r="FF5557" s="55">
        <v>5550</v>
      </c>
      <c r="FG5557" s="55" t="s">
        <v>1359</v>
      </c>
      <c r="FH5557" s="55" t="s">
        <v>1263</v>
      </c>
      <c r="FI5557" s="55">
        <v>12</v>
      </c>
      <c r="FJ5557" s="55">
        <v>260000</v>
      </c>
      <c r="FK5557" s="55" t="s">
        <v>1249</v>
      </c>
      <c r="FL5557" s="55">
        <v>0.72</v>
      </c>
    </row>
    <row r="5558" ht="14.25" customHeight="1" outlineLevel="1" spans="162:168">
      <c r="FF5558" s="55">
        <v>5551</v>
      </c>
      <c r="FG5558" s="55" t="s">
        <v>1359</v>
      </c>
      <c r="FH5558" s="55" t="s">
        <v>1263</v>
      </c>
      <c r="FI5558" s="55">
        <v>12</v>
      </c>
      <c r="FJ5558" s="55">
        <v>400000</v>
      </c>
      <c r="FK5558" s="55" t="s">
        <v>1249</v>
      </c>
      <c r="FL5558" s="55">
        <v>0.72</v>
      </c>
    </row>
    <row r="5559" ht="14.25" customHeight="1" outlineLevel="1" spans="162:168">
      <c r="FF5559" s="55">
        <v>5552</v>
      </c>
      <c r="FG5559" s="55" t="s">
        <v>1359</v>
      </c>
      <c r="FH5559" s="55" t="s">
        <v>1263</v>
      </c>
      <c r="FI5559" s="55">
        <v>12</v>
      </c>
      <c r="FJ5559" s="55">
        <v>530000</v>
      </c>
      <c r="FK5559" s="55" t="s">
        <v>1249</v>
      </c>
      <c r="FL5559" s="55">
        <v>0.72</v>
      </c>
    </row>
    <row r="5560" ht="14.25" customHeight="1" outlineLevel="1" spans="162:168">
      <c r="FF5560" s="55">
        <v>5553</v>
      </c>
      <c r="FG5560" s="55" t="s">
        <v>1359</v>
      </c>
      <c r="FH5560" s="55" t="s">
        <v>1263</v>
      </c>
      <c r="FI5560" s="55">
        <v>12</v>
      </c>
      <c r="FJ5560" s="55">
        <v>540000</v>
      </c>
      <c r="FK5560" s="55" t="s">
        <v>1249</v>
      </c>
      <c r="FL5560" s="55">
        <v>0.72</v>
      </c>
    </row>
    <row r="5561" ht="14.25" customHeight="1" outlineLevel="1" spans="162:168">
      <c r="FF5561" s="55">
        <v>5554</v>
      </c>
      <c r="FG5561" s="55" t="s">
        <v>1359</v>
      </c>
      <c r="FH5561" s="55" t="s">
        <v>1263</v>
      </c>
      <c r="FI5561" s="55">
        <v>13</v>
      </c>
      <c r="FJ5561" s="55">
        <v>0</v>
      </c>
      <c r="FK5561" s="55" t="s">
        <v>1249</v>
      </c>
      <c r="FL5561" s="55">
        <v>0.89</v>
      </c>
    </row>
    <row r="5562" ht="14.25" customHeight="1" outlineLevel="1" spans="162:168">
      <c r="FF5562" s="55">
        <v>5555</v>
      </c>
      <c r="FG5562" s="55" t="s">
        <v>1359</v>
      </c>
      <c r="FH5562" s="55" t="s">
        <v>1263</v>
      </c>
      <c r="FI5562" s="55">
        <v>13</v>
      </c>
      <c r="FJ5562" s="55">
        <v>1000</v>
      </c>
      <c r="FK5562" s="55" t="s">
        <v>1249</v>
      </c>
      <c r="FL5562" s="55">
        <v>0.89</v>
      </c>
    </row>
    <row r="5563" ht="14.25" customHeight="1" outlineLevel="1" spans="162:168">
      <c r="FF5563" s="55">
        <v>5556</v>
      </c>
      <c r="FG5563" s="55" t="s">
        <v>1359</v>
      </c>
      <c r="FH5563" s="55" t="s">
        <v>1263</v>
      </c>
      <c r="FI5563" s="55">
        <v>13</v>
      </c>
      <c r="FJ5563" s="55">
        <v>2500</v>
      </c>
      <c r="FK5563" s="55" t="s">
        <v>1249</v>
      </c>
      <c r="FL5563" s="55">
        <v>0.79</v>
      </c>
    </row>
    <row r="5564" ht="14.25" customHeight="1" outlineLevel="1" spans="162:168">
      <c r="FF5564" s="55">
        <v>5557</v>
      </c>
      <c r="FG5564" s="55" t="s">
        <v>1359</v>
      </c>
      <c r="FH5564" s="55" t="s">
        <v>1263</v>
      </c>
      <c r="FI5564" s="55">
        <v>13</v>
      </c>
      <c r="FJ5564" s="55">
        <v>5000</v>
      </c>
      <c r="FK5564" s="55" t="s">
        <v>1249</v>
      </c>
      <c r="FL5564" s="55">
        <v>0.72</v>
      </c>
    </row>
    <row r="5565" ht="14.25" customHeight="1" outlineLevel="1" spans="162:168">
      <c r="FF5565" s="55">
        <v>5558</v>
      </c>
      <c r="FG5565" s="55" t="s">
        <v>1359</v>
      </c>
      <c r="FH5565" s="55" t="s">
        <v>1263</v>
      </c>
      <c r="FI5565" s="55">
        <v>13</v>
      </c>
      <c r="FJ5565" s="55">
        <v>10000</v>
      </c>
      <c r="FK5565" s="55" t="s">
        <v>1249</v>
      </c>
      <c r="FL5565" s="55">
        <v>0.72</v>
      </c>
    </row>
    <row r="5566" ht="14.25" customHeight="1" outlineLevel="1" spans="162:168">
      <c r="FF5566" s="55">
        <v>5559</v>
      </c>
      <c r="FG5566" s="55" t="s">
        <v>1359</v>
      </c>
      <c r="FH5566" s="55" t="s">
        <v>1263</v>
      </c>
      <c r="FI5566" s="55">
        <v>13</v>
      </c>
      <c r="FJ5566" s="55">
        <v>25000</v>
      </c>
      <c r="FK5566" s="55" t="s">
        <v>1249</v>
      </c>
      <c r="FL5566" s="55">
        <v>0.72</v>
      </c>
    </row>
    <row r="5567" ht="14.25" customHeight="1" outlineLevel="1" spans="162:168">
      <c r="FF5567" s="55">
        <v>5560</v>
      </c>
      <c r="FG5567" s="55" t="s">
        <v>1359</v>
      </c>
      <c r="FH5567" s="55" t="s">
        <v>1263</v>
      </c>
      <c r="FI5567" s="55">
        <v>13</v>
      </c>
      <c r="FJ5567" s="55">
        <v>50000</v>
      </c>
      <c r="FK5567" s="55" t="s">
        <v>1249</v>
      </c>
      <c r="FL5567" s="55">
        <v>0.72</v>
      </c>
    </row>
    <row r="5568" ht="14.25" customHeight="1" outlineLevel="1" spans="162:168">
      <c r="FF5568" s="55">
        <v>5561</v>
      </c>
      <c r="FG5568" s="55" t="s">
        <v>1359</v>
      </c>
      <c r="FH5568" s="55" t="s">
        <v>1263</v>
      </c>
      <c r="FI5568" s="55">
        <v>13</v>
      </c>
      <c r="FJ5568" s="55">
        <v>80000</v>
      </c>
      <c r="FK5568" s="55" t="s">
        <v>1249</v>
      </c>
      <c r="FL5568" s="55">
        <v>0.72</v>
      </c>
    </row>
    <row r="5569" ht="14.25" customHeight="1" outlineLevel="1" spans="162:168">
      <c r="FF5569" s="55">
        <v>5562</v>
      </c>
      <c r="FG5569" s="55" t="s">
        <v>1359</v>
      </c>
      <c r="FH5569" s="55" t="s">
        <v>1263</v>
      </c>
      <c r="FI5569" s="55">
        <v>13</v>
      </c>
      <c r="FJ5569" s="55">
        <v>130000</v>
      </c>
      <c r="FK5569" s="55" t="s">
        <v>1249</v>
      </c>
      <c r="FL5569" s="55">
        <v>0.72</v>
      </c>
    </row>
    <row r="5570" ht="14.25" customHeight="1" outlineLevel="1" spans="162:168">
      <c r="FF5570" s="55">
        <v>5563</v>
      </c>
      <c r="FG5570" s="55" t="s">
        <v>1359</v>
      </c>
      <c r="FH5570" s="55" t="s">
        <v>1263</v>
      </c>
      <c r="FI5570" s="55">
        <v>13</v>
      </c>
      <c r="FJ5570" s="55">
        <v>260000</v>
      </c>
      <c r="FK5570" s="55" t="s">
        <v>1249</v>
      </c>
      <c r="FL5570" s="55">
        <v>0.72</v>
      </c>
    </row>
    <row r="5571" ht="14.25" customHeight="1" outlineLevel="1" spans="162:168">
      <c r="FF5571" s="55">
        <v>5564</v>
      </c>
      <c r="FG5571" s="55" t="s">
        <v>1359</v>
      </c>
      <c r="FH5571" s="55" t="s">
        <v>1263</v>
      </c>
      <c r="FI5571" s="55">
        <v>13</v>
      </c>
      <c r="FJ5571" s="55">
        <v>400000</v>
      </c>
      <c r="FK5571" s="55" t="s">
        <v>1249</v>
      </c>
      <c r="FL5571" s="55">
        <v>0.72</v>
      </c>
    </row>
    <row r="5572" ht="14.25" customHeight="1" outlineLevel="1" spans="162:168">
      <c r="FF5572" s="55">
        <v>5565</v>
      </c>
      <c r="FG5572" s="55" t="s">
        <v>1359</v>
      </c>
      <c r="FH5572" s="55" t="s">
        <v>1263</v>
      </c>
      <c r="FI5572" s="55">
        <v>13</v>
      </c>
      <c r="FJ5572" s="55">
        <v>530000</v>
      </c>
      <c r="FK5572" s="55" t="s">
        <v>1249</v>
      </c>
      <c r="FL5572" s="55">
        <v>0.72</v>
      </c>
    </row>
    <row r="5573" ht="14.25" customHeight="1" outlineLevel="1" spans="162:168">
      <c r="FF5573" s="55">
        <v>5566</v>
      </c>
      <c r="FG5573" s="55" t="s">
        <v>1359</v>
      </c>
      <c r="FH5573" s="55" t="s">
        <v>1263</v>
      </c>
      <c r="FI5573" s="55">
        <v>13</v>
      </c>
      <c r="FJ5573" s="55">
        <v>540000</v>
      </c>
      <c r="FK5573" s="55" t="s">
        <v>1249</v>
      </c>
      <c r="FL5573" s="55">
        <v>0.72</v>
      </c>
    </row>
    <row r="5574" ht="14.25" customHeight="1" outlineLevel="1" spans="162:168">
      <c r="FF5574" s="55">
        <v>5567</v>
      </c>
      <c r="FG5574" s="55" t="s">
        <v>1359</v>
      </c>
      <c r="FH5574" s="55" t="s">
        <v>1263</v>
      </c>
      <c r="FI5574" s="55">
        <v>14</v>
      </c>
      <c r="FJ5574" s="55">
        <v>0</v>
      </c>
      <c r="FK5574" s="55" t="s">
        <v>1249</v>
      </c>
      <c r="FL5574" s="55">
        <v>0.89</v>
      </c>
    </row>
    <row r="5575" ht="14.25" customHeight="1" outlineLevel="1" spans="162:168">
      <c r="FF5575" s="55">
        <v>5568</v>
      </c>
      <c r="FG5575" s="55" t="s">
        <v>1359</v>
      </c>
      <c r="FH5575" s="55" t="s">
        <v>1263</v>
      </c>
      <c r="FI5575" s="55">
        <v>14</v>
      </c>
      <c r="FJ5575" s="55">
        <v>1000</v>
      </c>
      <c r="FK5575" s="55" t="s">
        <v>1249</v>
      </c>
      <c r="FL5575" s="55">
        <v>0.89</v>
      </c>
    </row>
    <row r="5576" ht="14.25" customHeight="1" outlineLevel="1" spans="162:168">
      <c r="FF5576" s="55">
        <v>5569</v>
      </c>
      <c r="FG5576" s="55" t="s">
        <v>1359</v>
      </c>
      <c r="FH5576" s="55" t="s">
        <v>1263</v>
      </c>
      <c r="FI5576" s="55">
        <v>14</v>
      </c>
      <c r="FJ5576" s="55">
        <v>2500</v>
      </c>
      <c r="FK5576" s="55" t="s">
        <v>1249</v>
      </c>
      <c r="FL5576" s="55">
        <v>0.79</v>
      </c>
    </row>
    <row r="5577" ht="14.25" customHeight="1" outlineLevel="1" spans="162:168">
      <c r="FF5577" s="55">
        <v>5570</v>
      </c>
      <c r="FG5577" s="55" t="s">
        <v>1359</v>
      </c>
      <c r="FH5577" s="55" t="s">
        <v>1263</v>
      </c>
      <c r="FI5577" s="55">
        <v>14</v>
      </c>
      <c r="FJ5577" s="55">
        <v>5000</v>
      </c>
      <c r="FK5577" s="55" t="s">
        <v>1249</v>
      </c>
      <c r="FL5577" s="55">
        <v>0.72</v>
      </c>
    </row>
    <row r="5578" ht="14.25" customHeight="1" outlineLevel="1" spans="162:168">
      <c r="FF5578" s="55">
        <v>5571</v>
      </c>
      <c r="FG5578" s="55" t="s">
        <v>1359</v>
      </c>
      <c r="FH5578" s="55" t="s">
        <v>1263</v>
      </c>
      <c r="FI5578" s="55">
        <v>14</v>
      </c>
      <c r="FJ5578" s="55">
        <v>10000</v>
      </c>
      <c r="FK5578" s="55" t="s">
        <v>1249</v>
      </c>
      <c r="FL5578" s="55">
        <v>0.72</v>
      </c>
    </row>
    <row r="5579" ht="14.25" customHeight="1" outlineLevel="1" spans="162:168">
      <c r="FF5579" s="55">
        <v>5572</v>
      </c>
      <c r="FG5579" s="55" t="s">
        <v>1359</v>
      </c>
      <c r="FH5579" s="55" t="s">
        <v>1263</v>
      </c>
      <c r="FI5579" s="55">
        <v>14</v>
      </c>
      <c r="FJ5579" s="55">
        <v>25000</v>
      </c>
      <c r="FK5579" s="55" t="s">
        <v>1249</v>
      </c>
      <c r="FL5579" s="55">
        <v>0.72</v>
      </c>
    </row>
    <row r="5580" ht="14.25" customHeight="1" outlineLevel="1" spans="162:168">
      <c r="FF5580" s="55">
        <v>5573</v>
      </c>
      <c r="FG5580" s="55" t="s">
        <v>1359</v>
      </c>
      <c r="FH5580" s="55" t="s">
        <v>1263</v>
      </c>
      <c r="FI5580" s="55">
        <v>14</v>
      </c>
      <c r="FJ5580" s="55">
        <v>50000</v>
      </c>
      <c r="FK5580" s="55" t="s">
        <v>1249</v>
      </c>
      <c r="FL5580" s="55">
        <v>0.72</v>
      </c>
    </row>
    <row r="5581" ht="14.25" customHeight="1" outlineLevel="1" spans="162:168">
      <c r="FF5581" s="55">
        <v>5574</v>
      </c>
      <c r="FG5581" s="55" t="s">
        <v>1359</v>
      </c>
      <c r="FH5581" s="55" t="s">
        <v>1263</v>
      </c>
      <c r="FI5581" s="55">
        <v>14</v>
      </c>
      <c r="FJ5581" s="55">
        <v>80000</v>
      </c>
      <c r="FK5581" s="55" t="s">
        <v>1249</v>
      </c>
      <c r="FL5581" s="55">
        <v>0.72</v>
      </c>
    </row>
    <row r="5582" ht="14.25" customHeight="1" outlineLevel="1" spans="162:168">
      <c r="FF5582" s="55">
        <v>5575</v>
      </c>
      <c r="FG5582" s="55" t="s">
        <v>1359</v>
      </c>
      <c r="FH5582" s="55" t="s">
        <v>1263</v>
      </c>
      <c r="FI5582" s="55">
        <v>14</v>
      </c>
      <c r="FJ5582" s="55">
        <v>130000</v>
      </c>
      <c r="FK5582" s="55" t="s">
        <v>1249</v>
      </c>
      <c r="FL5582" s="55">
        <v>0.72</v>
      </c>
    </row>
    <row r="5583" ht="14.25" customHeight="1" outlineLevel="1" spans="162:168">
      <c r="FF5583" s="55">
        <v>5576</v>
      </c>
      <c r="FG5583" s="55" t="s">
        <v>1359</v>
      </c>
      <c r="FH5583" s="55" t="s">
        <v>1263</v>
      </c>
      <c r="FI5583" s="55">
        <v>14</v>
      </c>
      <c r="FJ5583" s="55">
        <v>260000</v>
      </c>
      <c r="FK5583" s="55" t="s">
        <v>1249</v>
      </c>
      <c r="FL5583" s="55">
        <v>0.72</v>
      </c>
    </row>
    <row r="5584" ht="14.25" customHeight="1" outlineLevel="1" spans="162:168">
      <c r="FF5584" s="55">
        <v>5577</v>
      </c>
      <c r="FG5584" s="55" t="s">
        <v>1359</v>
      </c>
      <c r="FH5584" s="55" t="s">
        <v>1263</v>
      </c>
      <c r="FI5584" s="55">
        <v>14</v>
      </c>
      <c r="FJ5584" s="55">
        <v>400000</v>
      </c>
      <c r="FK5584" s="55" t="s">
        <v>1249</v>
      </c>
      <c r="FL5584" s="55">
        <v>0.72</v>
      </c>
    </row>
    <row r="5585" ht="14.25" customHeight="1" outlineLevel="1" spans="162:168">
      <c r="FF5585" s="55">
        <v>5578</v>
      </c>
      <c r="FG5585" s="55" t="s">
        <v>1359</v>
      </c>
      <c r="FH5585" s="55" t="s">
        <v>1263</v>
      </c>
      <c r="FI5585" s="55">
        <v>14</v>
      </c>
      <c r="FJ5585" s="55">
        <v>530000</v>
      </c>
      <c r="FK5585" s="55" t="s">
        <v>1249</v>
      </c>
      <c r="FL5585" s="55">
        <v>0.72</v>
      </c>
    </row>
    <row r="5586" ht="14.25" customHeight="1" outlineLevel="1" spans="162:168">
      <c r="FF5586" s="55">
        <v>5579</v>
      </c>
      <c r="FG5586" s="55" t="s">
        <v>1359</v>
      </c>
      <c r="FH5586" s="55" t="s">
        <v>1263</v>
      </c>
      <c r="FI5586" s="55">
        <v>14</v>
      </c>
      <c r="FJ5586" s="55">
        <v>540000</v>
      </c>
      <c r="FK5586" s="55" t="s">
        <v>1249</v>
      </c>
      <c r="FL5586" s="55">
        <v>0.72</v>
      </c>
    </row>
    <row r="5587" ht="14.25" customHeight="1" outlineLevel="1" spans="162:168">
      <c r="FF5587" s="55">
        <v>5580</v>
      </c>
      <c r="FG5587" s="55" t="s">
        <v>1359</v>
      </c>
      <c r="FH5587" s="55" t="s">
        <v>1263</v>
      </c>
      <c r="FI5587" s="55">
        <v>2</v>
      </c>
      <c r="FJ5587" s="55">
        <v>0</v>
      </c>
      <c r="FK5587" s="55" t="s">
        <v>1249</v>
      </c>
      <c r="FL5587" s="55">
        <v>1</v>
      </c>
    </row>
    <row r="5588" ht="14.25" customHeight="1" outlineLevel="1" spans="162:168">
      <c r="FF5588" s="55">
        <v>5581</v>
      </c>
      <c r="FG5588" s="55" t="s">
        <v>1359</v>
      </c>
      <c r="FH5588" s="55" t="s">
        <v>1263</v>
      </c>
      <c r="FI5588" s="55">
        <v>2</v>
      </c>
      <c r="FJ5588" s="55">
        <v>1000</v>
      </c>
      <c r="FK5588" s="55" t="s">
        <v>1249</v>
      </c>
      <c r="FL5588" s="55">
        <v>0.95</v>
      </c>
    </row>
    <row r="5589" ht="14.25" customHeight="1" outlineLevel="1" spans="162:168">
      <c r="FF5589" s="55">
        <v>5582</v>
      </c>
      <c r="FG5589" s="55" t="s">
        <v>1359</v>
      </c>
      <c r="FH5589" s="55" t="s">
        <v>1263</v>
      </c>
      <c r="FI5589" s="55">
        <v>2</v>
      </c>
      <c r="FJ5589" s="55">
        <v>2500</v>
      </c>
      <c r="FK5589" s="55" t="s">
        <v>1249</v>
      </c>
      <c r="FL5589" s="55">
        <v>0.9</v>
      </c>
    </row>
    <row r="5590" ht="14.25" customHeight="1" outlineLevel="1" spans="162:168">
      <c r="FF5590" s="55">
        <v>5583</v>
      </c>
      <c r="FG5590" s="55" t="s">
        <v>1359</v>
      </c>
      <c r="FH5590" s="55" t="s">
        <v>1263</v>
      </c>
      <c r="FI5590" s="55">
        <v>2</v>
      </c>
      <c r="FJ5590" s="55">
        <v>5000</v>
      </c>
      <c r="FK5590" s="55" t="s">
        <v>1249</v>
      </c>
      <c r="FL5590" s="55">
        <v>0.8</v>
      </c>
    </row>
    <row r="5591" ht="14.25" customHeight="1" outlineLevel="1" spans="162:168">
      <c r="FF5591" s="55">
        <v>5584</v>
      </c>
      <c r="FG5591" s="55" t="s">
        <v>1359</v>
      </c>
      <c r="FH5591" s="55" t="s">
        <v>1263</v>
      </c>
      <c r="FI5591" s="55">
        <v>2</v>
      </c>
      <c r="FJ5591" s="55">
        <v>10000</v>
      </c>
      <c r="FK5591" s="55" t="s">
        <v>1249</v>
      </c>
      <c r="FL5591" s="55">
        <v>0.7</v>
      </c>
    </row>
    <row r="5592" ht="14.25" customHeight="1" outlineLevel="1" spans="162:168">
      <c r="FF5592" s="55">
        <v>5585</v>
      </c>
      <c r="FG5592" s="55" t="s">
        <v>1359</v>
      </c>
      <c r="FH5592" s="55" t="s">
        <v>1263</v>
      </c>
      <c r="FI5592" s="55">
        <v>2</v>
      </c>
      <c r="FJ5592" s="55">
        <v>25000</v>
      </c>
      <c r="FK5592" s="55" t="s">
        <v>1249</v>
      </c>
      <c r="FL5592" s="55">
        <v>0.6</v>
      </c>
    </row>
    <row r="5593" ht="14.25" customHeight="1" outlineLevel="1" spans="162:168">
      <c r="FF5593" s="55">
        <v>5586</v>
      </c>
      <c r="FG5593" s="55" t="s">
        <v>1359</v>
      </c>
      <c r="FH5593" s="55" t="s">
        <v>1263</v>
      </c>
      <c r="FI5593" s="55">
        <v>2</v>
      </c>
      <c r="FJ5593" s="55">
        <v>50000</v>
      </c>
      <c r="FK5593" s="55" t="s">
        <v>1249</v>
      </c>
      <c r="FL5593" s="55">
        <v>0.55</v>
      </c>
    </row>
    <row r="5594" ht="14.25" customHeight="1" outlineLevel="1" spans="162:168">
      <c r="FF5594" s="55">
        <v>5587</v>
      </c>
      <c r="FG5594" s="55" t="s">
        <v>1359</v>
      </c>
      <c r="FH5594" s="55" t="s">
        <v>1263</v>
      </c>
      <c r="FI5594" s="55">
        <v>2</v>
      </c>
      <c r="FJ5594" s="55">
        <v>80000</v>
      </c>
      <c r="FK5594" s="55" t="s">
        <v>1249</v>
      </c>
      <c r="FL5594" s="55">
        <v>0.5</v>
      </c>
    </row>
    <row r="5595" ht="14.25" customHeight="1" outlineLevel="1" spans="162:168">
      <c r="FF5595" s="55">
        <v>5588</v>
      </c>
      <c r="FG5595" s="55" t="s">
        <v>1359</v>
      </c>
      <c r="FH5595" s="55" t="s">
        <v>1263</v>
      </c>
      <c r="FI5595" s="55">
        <v>2</v>
      </c>
      <c r="FJ5595" s="55">
        <v>130000</v>
      </c>
      <c r="FK5595" s="55" t="s">
        <v>1249</v>
      </c>
      <c r="FL5595" s="55">
        <v>0.5</v>
      </c>
    </row>
    <row r="5596" ht="14.25" customHeight="1" outlineLevel="1" spans="162:168">
      <c r="FF5596" s="55">
        <v>5589</v>
      </c>
      <c r="FG5596" s="55" t="s">
        <v>1359</v>
      </c>
      <c r="FH5596" s="55" t="s">
        <v>1263</v>
      </c>
      <c r="FI5596" s="55">
        <v>2</v>
      </c>
      <c r="FJ5596" s="55">
        <v>260000</v>
      </c>
      <c r="FK5596" s="55" t="s">
        <v>1249</v>
      </c>
      <c r="FL5596" s="55">
        <v>0.5</v>
      </c>
    </row>
    <row r="5597" ht="14.25" customHeight="1" outlineLevel="1" spans="162:168">
      <c r="FF5597" s="55">
        <v>5590</v>
      </c>
      <c r="FG5597" s="55" t="s">
        <v>1359</v>
      </c>
      <c r="FH5597" s="55" t="s">
        <v>1263</v>
      </c>
      <c r="FI5597" s="55">
        <v>2</v>
      </c>
      <c r="FJ5597" s="55">
        <v>400000</v>
      </c>
      <c r="FK5597" s="55" t="s">
        <v>1249</v>
      </c>
      <c r="FL5597" s="55">
        <v>0.5</v>
      </c>
    </row>
    <row r="5598" ht="14.25" customHeight="1" outlineLevel="1" spans="162:168">
      <c r="FF5598" s="55">
        <v>5591</v>
      </c>
      <c r="FG5598" s="55" t="s">
        <v>1359</v>
      </c>
      <c r="FH5598" s="55" t="s">
        <v>1263</v>
      </c>
      <c r="FI5598" s="55">
        <v>2</v>
      </c>
      <c r="FJ5598" s="55">
        <v>530000</v>
      </c>
      <c r="FK5598" s="55" t="s">
        <v>1249</v>
      </c>
      <c r="FL5598" s="55">
        <v>0.5</v>
      </c>
    </row>
    <row r="5599" ht="14.25" customHeight="1" outlineLevel="1" spans="162:168">
      <c r="FF5599" s="55">
        <v>5592</v>
      </c>
      <c r="FG5599" s="55" t="s">
        <v>1359</v>
      </c>
      <c r="FH5599" s="55" t="s">
        <v>1263</v>
      </c>
      <c r="FI5599" s="55">
        <v>2</v>
      </c>
      <c r="FJ5599" s="55">
        <v>540000</v>
      </c>
      <c r="FK5599" s="55" t="s">
        <v>1249</v>
      </c>
      <c r="FL5599" s="55">
        <v>0.5</v>
      </c>
    </row>
    <row r="5600" ht="14.25" customHeight="1" outlineLevel="1" spans="162:168">
      <c r="FF5600" s="55">
        <v>5593</v>
      </c>
      <c r="FG5600" s="55" t="s">
        <v>1359</v>
      </c>
      <c r="FH5600" s="55" t="s">
        <v>1263</v>
      </c>
      <c r="FI5600" s="55">
        <v>3</v>
      </c>
      <c r="FJ5600" s="55">
        <v>0</v>
      </c>
      <c r="FK5600" s="55" t="s">
        <v>1249</v>
      </c>
      <c r="FL5600" s="55">
        <v>0.9</v>
      </c>
    </row>
    <row r="5601" ht="14.25" customHeight="1" outlineLevel="1" spans="162:168">
      <c r="FF5601" s="55">
        <v>5594</v>
      </c>
      <c r="FG5601" s="55" t="s">
        <v>1359</v>
      </c>
      <c r="FH5601" s="55" t="s">
        <v>1263</v>
      </c>
      <c r="FI5601" s="55">
        <v>3</v>
      </c>
      <c r="FJ5601" s="55">
        <v>1000</v>
      </c>
      <c r="FK5601" s="55" t="s">
        <v>1249</v>
      </c>
      <c r="FL5601" s="55">
        <v>0.8</v>
      </c>
    </row>
    <row r="5602" ht="14.25" customHeight="1" outlineLevel="1" spans="162:168">
      <c r="FF5602" s="55">
        <v>5595</v>
      </c>
      <c r="FG5602" s="55" t="s">
        <v>1359</v>
      </c>
      <c r="FH5602" s="55" t="s">
        <v>1263</v>
      </c>
      <c r="FI5602" s="55">
        <v>3</v>
      </c>
      <c r="FJ5602" s="55">
        <v>2500</v>
      </c>
      <c r="FK5602" s="55" t="s">
        <v>1249</v>
      </c>
      <c r="FL5602" s="55">
        <v>0.75</v>
      </c>
    </row>
    <row r="5603" ht="14.25" customHeight="1" outlineLevel="1" spans="162:168">
      <c r="FF5603" s="55">
        <v>5596</v>
      </c>
      <c r="FG5603" s="55" t="s">
        <v>1359</v>
      </c>
      <c r="FH5603" s="55" t="s">
        <v>1263</v>
      </c>
      <c r="FI5603" s="55">
        <v>3</v>
      </c>
      <c r="FJ5603" s="55">
        <v>5000</v>
      </c>
      <c r="FK5603" s="55" t="s">
        <v>1249</v>
      </c>
      <c r="FL5603" s="55">
        <v>0.65</v>
      </c>
    </row>
    <row r="5604" ht="14.25" customHeight="1" outlineLevel="1" spans="162:168">
      <c r="FF5604" s="55">
        <v>5597</v>
      </c>
      <c r="FG5604" s="55" t="s">
        <v>1359</v>
      </c>
      <c r="FH5604" s="55" t="s">
        <v>1263</v>
      </c>
      <c r="FI5604" s="55">
        <v>3</v>
      </c>
      <c r="FJ5604" s="55">
        <v>10000</v>
      </c>
      <c r="FK5604" s="55" t="s">
        <v>1249</v>
      </c>
      <c r="FL5604" s="55">
        <v>0.55</v>
      </c>
    </row>
    <row r="5605" ht="14.25" customHeight="1" outlineLevel="1" spans="162:168">
      <c r="FF5605" s="55">
        <v>5598</v>
      </c>
      <c r="FG5605" s="55" t="s">
        <v>1359</v>
      </c>
      <c r="FH5605" s="55" t="s">
        <v>1263</v>
      </c>
      <c r="FI5605" s="55">
        <v>3</v>
      </c>
      <c r="FJ5605" s="55">
        <v>25000</v>
      </c>
      <c r="FK5605" s="55" t="s">
        <v>1249</v>
      </c>
      <c r="FL5605" s="55">
        <v>0.5</v>
      </c>
    </row>
    <row r="5606" ht="14.25" customHeight="1" outlineLevel="1" spans="162:168">
      <c r="FF5606" s="55">
        <v>5599</v>
      </c>
      <c r="FG5606" s="55" t="s">
        <v>1359</v>
      </c>
      <c r="FH5606" s="55" t="s">
        <v>1263</v>
      </c>
      <c r="FI5606" s="55">
        <v>3</v>
      </c>
      <c r="FJ5606" s="55">
        <v>50000</v>
      </c>
      <c r="FK5606" s="55" t="s">
        <v>1249</v>
      </c>
      <c r="FL5606" s="55">
        <v>0.5</v>
      </c>
    </row>
    <row r="5607" ht="14.25" customHeight="1" outlineLevel="1" spans="162:168">
      <c r="FF5607" s="55">
        <v>5600</v>
      </c>
      <c r="FG5607" s="55" t="s">
        <v>1359</v>
      </c>
      <c r="FH5607" s="55" t="s">
        <v>1263</v>
      </c>
      <c r="FI5607" s="55">
        <v>3</v>
      </c>
      <c r="FJ5607" s="55">
        <v>80000</v>
      </c>
      <c r="FK5607" s="55" t="s">
        <v>1249</v>
      </c>
      <c r="FL5607" s="55">
        <v>0.5</v>
      </c>
    </row>
    <row r="5608" ht="14.25" customHeight="1" outlineLevel="1" spans="162:168">
      <c r="FF5608" s="55">
        <v>5601</v>
      </c>
      <c r="FG5608" s="55" t="s">
        <v>1359</v>
      </c>
      <c r="FH5608" s="55" t="s">
        <v>1263</v>
      </c>
      <c r="FI5608" s="55">
        <v>3</v>
      </c>
      <c r="FJ5608" s="55">
        <v>130000</v>
      </c>
      <c r="FK5608" s="55" t="s">
        <v>1249</v>
      </c>
      <c r="FL5608" s="55">
        <v>0.5</v>
      </c>
    </row>
    <row r="5609" ht="14.25" customHeight="1" outlineLevel="1" spans="162:168">
      <c r="FF5609" s="55">
        <v>5602</v>
      </c>
      <c r="FG5609" s="55" t="s">
        <v>1359</v>
      </c>
      <c r="FH5609" s="55" t="s">
        <v>1263</v>
      </c>
      <c r="FI5609" s="55">
        <v>3</v>
      </c>
      <c r="FJ5609" s="55">
        <v>260000</v>
      </c>
      <c r="FK5609" s="55" t="s">
        <v>1249</v>
      </c>
      <c r="FL5609" s="55">
        <v>0.5</v>
      </c>
    </row>
    <row r="5610" ht="14.25" customHeight="1" outlineLevel="1" spans="162:168">
      <c r="FF5610" s="55">
        <v>5603</v>
      </c>
      <c r="FG5610" s="55" t="s">
        <v>1359</v>
      </c>
      <c r="FH5610" s="55" t="s">
        <v>1263</v>
      </c>
      <c r="FI5610" s="55">
        <v>3</v>
      </c>
      <c r="FJ5610" s="55">
        <v>400000</v>
      </c>
      <c r="FK5610" s="55" t="s">
        <v>1249</v>
      </c>
      <c r="FL5610" s="55">
        <v>0.5</v>
      </c>
    </row>
    <row r="5611" ht="14.25" customHeight="1" outlineLevel="1" spans="162:168">
      <c r="FF5611" s="55">
        <v>5604</v>
      </c>
      <c r="FG5611" s="55" t="s">
        <v>1359</v>
      </c>
      <c r="FH5611" s="55" t="s">
        <v>1263</v>
      </c>
      <c r="FI5611" s="55">
        <v>3</v>
      </c>
      <c r="FJ5611" s="55">
        <v>530000</v>
      </c>
      <c r="FK5611" s="55" t="s">
        <v>1249</v>
      </c>
      <c r="FL5611" s="55">
        <v>0.5</v>
      </c>
    </row>
    <row r="5612" ht="14.25" customHeight="1" outlineLevel="1" spans="162:168">
      <c r="FF5612" s="55">
        <v>5605</v>
      </c>
      <c r="FG5612" s="55" t="s">
        <v>1359</v>
      </c>
      <c r="FH5612" s="55" t="s">
        <v>1263</v>
      </c>
      <c r="FI5612" s="55">
        <v>3</v>
      </c>
      <c r="FJ5612" s="55">
        <v>540000</v>
      </c>
      <c r="FK5612" s="55" t="s">
        <v>1249</v>
      </c>
      <c r="FL5612" s="55">
        <v>0.5</v>
      </c>
    </row>
    <row r="5613" ht="14.25" customHeight="1" outlineLevel="1" spans="162:168">
      <c r="FF5613" s="55">
        <v>5606</v>
      </c>
      <c r="FG5613" s="55" t="s">
        <v>1359</v>
      </c>
      <c r="FH5613" s="55" t="s">
        <v>1263</v>
      </c>
      <c r="FI5613" s="55">
        <v>4</v>
      </c>
      <c r="FJ5613" s="55">
        <v>0</v>
      </c>
      <c r="FK5613" s="55" t="s">
        <v>1249</v>
      </c>
      <c r="FL5613" s="55">
        <v>0.9</v>
      </c>
    </row>
    <row r="5614" ht="14.25" customHeight="1" outlineLevel="1" spans="162:168">
      <c r="FF5614" s="55">
        <v>5607</v>
      </c>
      <c r="FG5614" s="55" t="s">
        <v>1359</v>
      </c>
      <c r="FH5614" s="55" t="s">
        <v>1263</v>
      </c>
      <c r="FI5614" s="55">
        <v>4</v>
      </c>
      <c r="FJ5614" s="55">
        <v>1000</v>
      </c>
      <c r="FK5614" s="55" t="s">
        <v>1249</v>
      </c>
      <c r="FL5614" s="55">
        <v>0.8</v>
      </c>
    </row>
    <row r="5615" ht="14.25" customHeight="1" outlineLevel="1" spans="162:168">
      <c r="FF5615" s="55">
        <v>5608</v>
      </c>
      <c r="FG5615" s="55" t="s">
        <v>1359</v>
      </c>
      <c r="FH5615" s="55" t="s">
        <v>1263</v>
      </c>
      <c r="FI5615" s="55">
        <v>4</v>
      </c>
      <c r="FJ5615" s="55">
        <v>2500</v>
      </c>
      <c r="FK5615" s="55" t="s">
        <v>1249</v>
      </c>
      <c r="FL5615" s="55">
        <v>0.75</v>
      </c>
    </row>
    <row r="5616" ht="14.25" customHeight="1" outlineLevel="1" spans="162:168">
      <c r="FF5616" s="55">
        <v>5609</v>
      </c>
      <c r="FG5616" s="55" t="s">
        <v>1359</v>
      </c>
      <c r="FH5616" s="55" t="s">
        <v>1263</v>
      </c>
      <c r="FI5616" s="55">
        <v>4</v>
      </c>
      <c r="FJ5616" s="55">
        <v>5000</v>
      </c>
      <c r="FK5616" s="55" t="s">
        <v>1249</v>
      </c>
      <c r="FL5616" s="55">
        <v>0.65</v>
      </c>
    </row>
    <row r="5617" ht="14.25" customHeight="1" outlineLevel="1" spans="162:168">
      <c r="FF5617" s="55">
        <v>5610</v>
      </c>
      <c r="FG5617" s="55" t="s">
        <v>1359</v>
      </c>
      <c r="FH5617" s="55" t="s">
        <v>1263</v>
      </c>
      <c r="FI5617" s="55">
        <v>4</v>
      </c>
      <c r="FJ5617" s="55">
        <v>10000</v>
      </c>
      <c r="FK5617" s="55" t="s">
        <v>1249</v>
      </c>
      <c r="FL5617" s="55">
        <v>0.55</v>
      </c>
    </row>
    <row r="5618" ht="14.25" customHeight="1" outlineLevel="1" spans="162:168">
      <c r="FF5618" s="55">
        <v>5611</v>
      </c>
      <c r="FG5618" s="55" t="s">
        <v>1359</v>
      </c>
      <c r="FH5618" s="55" t="s">
        <v>1263</v>
      </c>
      <c r="FI5618" s="55">
        <v>4</v>
      </c>
      <c r="FJ5618" s="55">
        <v>25000</v>
      </c>
      <c r="FK5618" s="55" t="s">
        <v>1249</v>
      </c>
      <c r="FL5618" s="55">
        <v>0.5</v>
      </c>
    </row>
    <row r="5619" ht="14.25" customHeight="1" outlineLevel="1" spans="162:168">
      <c r="FF5619" s="55">
        <v>5612</v>
      </c>
      <c r="FG5619" s="55" t="s">
        <v>1359</v>
      </c>
      <c r="FH5619" s="55" t="s">
        <v>1263</v>
      </c>
      <c r="FI5619" s="55">
        <v>4</v>
      </c>
      <c r="FJ5619" s="55">
        <v>50000</v>
      </c>
      <c r="FK5619" s="55" t="s">
        <v>1249</v>
      </c>
      <c r="FL5619" s="55">
        <v>0.5</v>
      </c>
    </row>
    <row r="5620" ht="14.25" customHeight="1" outlineLevel="1" spans="162:168">
      <c r="FF5620" s="55">
        <v>5613</v>
      </c>
      <c r="FG5620" s="55" t="s">
        <v>1359</v>
      </c>
      <c r="FH5620" s="55" t="s">
        <v>1263</v>
      </c>
      <c r="FI5620" s="55">
        <v>4</v>
      </c>
      <c r="FJ5620" s="55">
        <v>80000</v>
      </c>
      <c r="FK5620" s="55" t="s">
        <v>1249</v>
      </c>
      <c r="FL5620" s="55">
        <v>0.5</v>
      </c>
    </row>
    <row r="5621" ht="14.25" customHeight="1" outlineLevel="1" spans="162:168">
      <c r="FF5621" s="55">
        <v>5614</v>
      </c>
      <c r="FG5621" s="55" t="s">
        <v>1359</v>
      </c>
      <c r="FH5621" s="55" t="s">
        <v>1263</v>
      </c>
      <c r="FI5621" s="55">
        <v>4</v>
      </c>
      <c r="FJ5621" s="55">
        <v>130000</v>
      </c>
      <c r="FK5621" s="55" t="s">
        <v>1249</v>
      </c>
      <c r="FL5621" s="55">
        <v>0.5</v>
      </c>
    </row>
    <row r="5622" ht="14.25" customHeight="1" outlineLevel="1" spans="162:168">
      <c r="FF5622" s="55">
        <v>5615</v>
      </c>
      <c r="FG5622" s="55" t="s">
        <v>1359</v>
      </c>
      <c r="FH5622" s="55" t="s">
        <v>1263</v>
      </c>
      <c r="FI5622" s="55">
        <v>4</v>
      </c>
      <c r="FJ5622" s="55">
        <v>260000</v>
      </c>
      <c r="FK5622" s="55" t="s">
        <v>1249</v>
      </c>
      <c r="FL5622" s="55">
        <v>0.5</v>
      </c>
    </row>
    <row r="5623" ht="14.25" customHeight="1" outlineLevel="1" spans="162:168">
      <c r="FF5623" s="55">
        <v>5616</v>
      </c>
      <c r="FG5623" s="55" t="s">
        <v>1359</v>
      </c>
      <c r="FH5623" s="55" t="s">
        <v>1263</v>
      </c>
      <c r="FI5623" s="55">
        <v>4</v>
      </c>
      <c r="FJ5623" s="55">
        <v>400000</v>
      </c>
      <c r="FK5623" s="55" t="s">
        <v>1249</v>
      </c>
      <c r="FL5623" s="55">
        <v>0.5</v>
      </c>
    </row>
    <row r="5624" ht="14.25" customHeight="1" outlineLevel="1" spans="162:168">
      <c r="FF5624" s="55">
        <v>5617</v>
      </c>
      <c r="FG5624" s="55" t="s">
        <v>1359</v>
      </c>
      <c r="FH5624" s="55" t="s">
        <v>1263</v>
      </c>
      <c r="FI5624" s="55">
        <v>4</v>
      </c>
      <c r="FJ5624" s="55">
        <v>530000</v>
      </c>
      <c r="FK5624" s="55" t="s">
        <v>1249</v>
      </c>
      <c r="FL5624" s="55">
        <v>0.5</v>
      </c>
    </row>
    <row r="5625" ht="14.25" customHeight="1" outlineLevel="1" spans="162:168">
      <c r="FF5625" s="55">
        <v>5618</v>
      </c>
      <c r="FG5625" s="55" t="s">
        <v>1359</v>
      </c>
      <c r="FH5625" s="55" t="s">
        <v>1263</v>
      </c>
      <c r="FI5625" s="55">
        <v>4</v>
      </c>
      <c r="FJ5625" s="55">
        <v>540000</v>
      </c>
      <c r="FK5625" s="55" t="s">
        <v>1249</v>
      </c>
      <c r="FL5625" s="55">
        <v>0.5</v>
      </c>
    </row>
    <row r="5626" ht="14.25" customHeight="1" outlineLevel="1" spans="162:168">
      <c r="FF5626" s="55">
        <v>5619</v>
      </c>
      <c r="FG5626" s="55" t="s">
        <v>1359</v>
      </c>
      <c r="FH5626" s="55" t="s">
        <v>1263</v>
      </c>
      <c r="FI5626" s="55">
        <v>5</v>
      </c>
      <c r="FJ5626" s="55">
        <v>0</v>
      </c>
      <c r="FK5626" s="55" t="s">
        <v>1249</v>
      </c>
      <c r="FL5626" s="55">
        <v>0.9</v>
      </c>
    </row>
    <row r="5627" ht="14.25" customHeight="1" outlineLevel="1" spans="162:168">
      <c r="FF5627" s="55">
        <v>5620</v>
      </c>
      <c r="FG5627" s="55" t="s">
        <v>1359</v>
      </c>
      <c r="FH5627" s="55" t="s">
        <v>1263</v>
      </c>
      <c r="FI5627" s="55">
        <v>5</v>
      </c>
      <c r="FJ5627" s="55">
        <v>1000</v>
      </c>
      <c r="FK5627" s="55" t="s">
        <v>1249</v>
      </c>
      <c r="FL5627" s="55">
        <v>0.8</v>
      </c>
    </row>
    <row r="5628" ht="14.25" customHeight="1" outlineLevel="1" spans="162:168">
      <c r="FF5628" s="55">
        <v>5621</v>
      </c>
      <c r="FG5628" s="55" t="s">
        <v>1359</v>
      </c>
      <c r="FH5628" s="55" t="s">
        <v>1263</v>
      </c>
      <c r="FI5628" s="55">
        <v>5</v>
      </c>
      <c r="FJ5628" s="55">
        <v>2500</v>
      </c>
      <c r="FK5628" s="55" t="s">
        <v>1249</v>
      </c>
      <c r="FL5628" s="55">
        <v>0.75</v>
      </c>
    </row>
    <row r="5629" ht="14.25" customHeight="1" outlineLevel="1" spans="162:168">
      <c r="FF5629" s="55">
        <v>5622</v>
      </c>
      <c r="FG5629" s="55" t="s">
        <v>1359</v>
      </c>
      <c r="FH5629" s="55" t="s">
        <v>1263</v>
      </c>
      <c r="FI5629" s="55">
        <v>5</v>
      </c>
      <c r="FJ5629" s="55">
        <v>5000</v>
      </c>
      <c r="FK5629" s="55" t="s">
        <v>1249</v>
      </c>
      <c r="FL5629" s="55">
        <v>0.65</v>
      </c>
    </row>
    <row r="5630" ht="14.25" customHeight="1" outlineLevel="1" spans="162:168">
      <c r="FF5630" s="55">
        <v>5623</v>
      </c>
      <c r="FG5630" s="55" t="s">
        <v>1359</v>
      </c>
      <c r="FH5630" s="55" t="s">
        <v>1263</v>
      </c>
      <c r="FI5630" s="55">
        <v>5</v>
      </c>
      <c r="FJ5630" s="55">
        <v>10000</v>
      </c>
      <c r="FK5630" s="55" t="s">
        <v>1249</v>
      </c>
      <c r="FL5630" s="55">
        <v>0.55</v>
      </c>
    </row>
    <row r="5631" ht="14.25" customHeight="1" outlineLevel="1" spans="162:168">
      <c r="FF5631" s="55">
        <v>5624</v>
      </c>
      <c r="FG5631" s="55" t="s">
        <v>1359</v>
      </c>
      <c r="FH5631" s="55" t="s">
        <v>1263</v>
      </c>
      <c r="FI5631" s="55">
        <v>5</v>
      </c>
      <c r="FJ5631" s="55">
        <v>25000</v>
      </c>
      <c r="FK5631" s="55" t="s">
        <v>1249</v>
      </c>
      <c r="FL5631" s="55">
        <v>0.5</v>
      </c>
    </row>
    <row r="5632" ht="14.25" customHeight="1" outlineLevel="1" spans="162:168">
      <c r="FF5632" s="55">
        <v>5625</v>
      </c>
      <c r="FG5632" s="55" t="s">
        <v>1359</v>
      </c>
      <c r="FH5632" s="55" t="s">
        <v>1263</v>
      </c>
      <c r="FI5632" s="55">
        <v>5</v>
      </c>
      <c r="FJ5632" s="55">
        <v>50000</v>
      </c>
      <c r="FK5632" s="55" t="s">
        <v>1249</v>
      </c>
      <c r="FL5632" s="55">
        <v>0.5</v>
      </c>
    </row>
    <row r="5633" ht="14.25" customHeight="1" outlineLevel="1" spans="162:168">
      <c r="FF5633" s="55">
        <v>5626</v>
      </c>
      <c r="FG5633" s="55" t="s">
        <v>1359</v>
      </c>
      <c r="FH5633" s="55" t="s">
        <v>1263</v>
      </c>
      <c r="FI5633" s="55">
        <v>5</v>
      </c>
      <c r="FJ5633" s="55">
        <v>80000</v>
      </c>
      <c r="FK5633" s="55" t="s">
        <v>1249</v>
      </c>
      <c r="FL5633" s="55">
        <v>0.5</v>
      </c>
    </row>
    <row r="5634" ht="14.25" customHeight="1" outlineLevel="1" spans="162:168">
      <c r="FF5634" s="55">
        <v>5627</v>
      </c>
      <c r="FG5634" s="55" t="s">
        <v>1359</v>
      </c>
      <c r="FH5634" s="55" t="s">
        <v>1263</v>
      </c>
      <c r="FI5634" s="55">
        <v>5</v>
      </c>
      <c r="FJ5634" s="55">
        <v>130000</v>
      </c>
      <c r="FK5634" s="55" t="s">
        <v>1249</v>
      </c>
      <c r="FL5634" s="55">
        <v>0.5</v>
      </c>
    </row>
    <row r="5635" ht="14.25" customHeight="1" outlineLevel="1" spans="162:168">
      <c r="FF5635" s="55">
        <v>5628</v>
      </c>
      <c r="FG5635" s="55" t="s">
        <v>1359</v>
      </c>
      <c r="FH5635" s="55" t="s">
        <v>1263</v>
      </c>
      <c r="FI5635" s="55">
        <v>5</v>
      </c>
      <c r="FJ5635" s="55">
        <v>260000</v>
      </c>
      <c r="FK5635" s="55" t="s">
        <v>1249</v>
      </c>
      <c r="FL5635" s="55">
        <v>0.5</v>
      </c>
    </row>
    <row r="5636" ht="14.25" customHeight="1" outlineLevel="1" spans="162:168">
      <c r="FF5636" s="55">
        <v>5629</v>
      </c>
      <c r="FG5636" s="55" t="s">
        <v>1359</v>
      </c>
      <c r="FH5636" s="55" t="s">
        <v>1263</v>
      </c>
      <c r="FI5636" s="55">
        <v>5</v>
      </c>
      <c r="FJ5636" s="55">
        <v>400000</v>
      </c>
      <c r="FK5636" s="55" t="s">
        <v>1249</v>
      </c>
      <c r="FL5636" s="55">
        <v>0.5</v>
      </c>
    </row>
    <row r="5637" ht="14.25" customHeight="1" outlineLevel="1" spans="162:168">
      <c r="FF5637" s="55">
        <v>5630</v>
      </c>
      <c r="FG5637" s="55" t="s">
        <v>1359</v>
      </c>
      <c r="FH5637" s="55" t="s">
        <v>1263</v>
      </c>
      <c r="FI5637" s="55">
        <v>5</v>
      </c>
      <c r="FJ5637" s="55">
        <v>530000</v>
      </c>
      <c r="FK5637" s="55" t="s">
        <v>1249</v>
      </c>
      <c r="FL5637" s="55">
        <v>0.5</v>
      </c>
    </row>
    <row r="5638" ht="14.25" customHeight="1" outlineLevel="1" spans="162:168">
      <c r="FF5638" s="55">
        <v>5631</v>
      </c>
      <c r="FG5638" s="55" t="s">
        <v>1359</v>
      </c>
      <c r="FH5638" s="55" t="s">
        <v>1263</v>
      </c>
      <c r="FI5638" s="55">
        <v>5</v>
      </c>
      <c r="FJ5638" s="55">
        <v>540000</v>
      </c>
      <c r="FK5638" s="55" t="s">
        <v>1249</v>
      </c>
      <c r="FL5638" s="55">
        <v>0.5</v>
      </c>
    </row>
    <row r="5639" ht="14.25" customHeight="1" outlineLevel="1" spans="162:168">
      <c r="FF5639" s="55">
        <v>5632</v>
      </c>
      <c r="FG5639" s="55" t="s">
        <v>1359</v>
      </c>
      <c r="FH5639" s="55" t="s">
        <v>1263</v>
      </c>
      <c r="FI5639" s="55">
        <v>6</v>
      </c>
      <c r="FJ5639" s="55">
        <v>0</v>
      </c>
      <c r="FK5639" s="55" t="s">
        <v>1249</v>
      </c>
      <c r="FL5639" s="55">
        <v>0.9</v>
      </c>
    </row>
    <row r="5640" ht="14.25" customHeight="1" outlineLevel="1" spans="162:168">
      <c r="FF5640" s="55">
        <v>5633</v>
      </c>
      <c r="FG5640" s="55" t="s">
        <v>1359</v>
      </c>
      <c r="FH5640" s="55" t="s">
        <v>1263</v>
      </c>
      <c r="FI5640" s="55">
        <v>6</v>
      </c>
      <c r="FJ5640" s="55">
        <v>1000</v>
      </c>
      <c r="FK5640" s="55" t="s">
        <v>1249</v>
      </c>
      <c r="FL5640" s="55">
        <v>0.8</v>
      </c>
    </row>
    <row r="5641" ht="14.25" customHeight="1" outlineLevel="1" spans="162:168">
      <c r="FF5641" s="55">
        <v>5634</v>
      </c>
      <c r="FG5641" s="55" t="s">
        <v>1359</v>
      </c>
      <c r="FH5641" s="55" t="s">
        <v>1263</v>
      </c>
      <c r="FI5641" s="55">
        <v>6</v>
      </c>
      <c r="FJ5641" s="55">
        <v>2500</v>
      </c>
      <c r="FK5641" s="55" t="s">
        <v>1249</v>
      </c>
      <c r="FL5641" s="55">
        <v>0.75</v>
      </c>
    </row>
    <row r="5642" ht="14.25" customHeight="1" outlineLevel="1" spans="162:168">
      <c r="FF5642" s="55">
        <v>5635</v>
      </c>
      <c r="FG5642" s="55" t="s">
        <v>1359</v>
      </c>
      <c r="FH5642" s="55" t="s">
        <v>1263</v>
      </c>
      <c r="FI5642" s="55">
        <v>6</v>
      </c>
      <c r="FJ5642" s="55">
        <v>5000</v>
      </c>
      <c r="FK5642" s="55" t="s">
        <v>1249</v>
      </c>
      <c r="FL5642" s="55">
        <v>0.65</v>
      </c>
    </row>
    <row r="5643" ht="14.25" customHeight="1" outlineLevel="1" spans="162:168">
      <c r="FF5643" s="55">
        <v>5636</v>
      </c>
      <c r="FG5643" s="55" t="s">
        <v>1359</v>
      </c>
      <c r="FH5643" s="55" t="s">
        <v>1263</v>
      </c>
      <c r="FI5643" s="55">
        <v>6</v>
      </c>
      <c r="FJ5643" s="55">
        <v>10000</v>
      </c>
      <c r="FK5643" s="55" t="s">
        <v>1249</v>
      </c>
      <c r="FL5643" s="55">
        <v>0.55</v>
      </c>
    </row>
    <row r="5644" ht="14.25" customHeight="1" outlineLevel="1" spans="162:168">
      <c r="FF5644" s="55">
        <v>5637</v>
      </c>
      <c r="FG5644" s="55" t="s">
        <v>1359</v>
      </c>
      <c r="FH5644" s="55" t="s">
        <v>1263</v>
      </c>
      <c r="FI5644" s="55">
        <v>6</v>
      </c>
      <c r="FJ5644" s="55">
        <v>25000</v>
      </c>
      <c r="FK5644" s="55" t="s">
        <v>1249</v>
      </c>
      <c r="FL5644" s="55">
        <v>0.5</v>
      </c>
    </row>
    <row r="5645" ht="14.25" customHeight="1" outlineLevel="1" spans="162:168">
      <c r="FF5645" s="55">
        <v>5638</v>
      </c>
      <c r="FG5645" s="55" t="s">
        <v>1359</v>
      </c>
      <c r="FH5645" s="55" t="s">
        <v>1263</v>
      </c>
      <c r="FI5645" s="55">
        <v>6</v>
      </c>
      <c r="FJ5645" s="55">
        <v>50000</v>
      </c>
      <c r="FK5645" s="55" t="s">
        <v>1249</v>
      </c>
      <c r="FL5645" s="55">
        <v>0.5</v>
      </c>
    </row>
    <row r="5646" ht="14.25" customHeight="1" outlineLevel="1" spans="162:168">
      <c r="FF5646" s="55">
        <v>5639</v>
      </c>
      <c r="FG5646" s="55" t="s">
        <v>1359</v>
      </c>
      <c r="FH5646" s="55" t="s">
        <v>1263</v>
      </c>
      <c r="FI5646" s="55">
        <v>6</v>
      </c>
      <c r="FJ5646" s="55">
        <v>80000</v>
      </c>
      <c r="FK5646" s="55" t="s">
        <v>1249</v>
      </c>
      <c r="FL5646" s="55">
        <v>0.5</v>
      </c>
    </row>
    <row r="5647" ht="14.25" customHeight="1" outlineLevel="1" spans="162:168">
      <c r="FF5647" s="55">
        <v>5640</v>
      </c>
      <c r="FG5647" s="55" t="s">
        <v>1359</v>
      </c>
      <c r="FH5647" s="55" t="s">
        <v>1263</v>
      </c>
      <c r="FI5647" s="55">
        <v>6</v>
      </c>
      <c r="FJ5647" s="55">
        <v>130000</v>
      </c>
      <c r="FK5647" s="55" t="s">
        <v>1249</v>
      </c>
      <c r="FL5647" s="55">
        <v>0.5</v>
      </c>
    </row>
    <row r="5648" ht="14.25" customHeight="1" outlineLevel="1" spans="162:168">
      <c r="FF5648" s="55">
        <v>5641</v>
      </c>
      <c r="FG5648" s="55" t="s">
        <v>1359</v>
      </c>
      <c r="FH5648" s="55" t="s">
        <v>1263</v>
      </c>
      <c r="FI5648" s="55">
        <v>6</v>
      </c>
      <c r="FJ5648" s="55">
        <v>260000</v>
      </c>
      <c r="FK5648" s="55" t="s">
        <v>1249</v>
      </c>
      <c r="FL5648" s="55">
        <v>0.5</v>
      </c>
    </row>
    <row r="5649" ht="14.25" customHeight="1" outlineLevel="1" spans="162:168">
      <c r="FF5649" s="55">
        <v>5642</v>
      </c>
      <c r="FG5649" s="55" t="s">
        <v>1359</v>
      </c>
      <c r="FH5649" s="55" t="s">
        <v>1263</v>
      </c>
      <c r="FI5649" s="55">
        <v>6</v>
      </c>
      <c r="FJ5649" s="55">
        <v>400000</v>
      </c>
      <c r="FK5649" s="55" t="s">
        <v>1249</v>
      </c>
      <c r="FL5649" s="55">
        <v>0.5</v>
      </c>
    </row>
    <row r="5650" ht="14.25" customHeight="1" outlineLevel="1" spans="162:168">
      <c r="FF5650" s="55">
        <v>5643</v>
      </c>
      <c r="FG5650" s="55" t="s">
        <v>1359</v>
      </c>
      <c r="FH5650" s="55" t="s">
        <v>1263</v>
      </c>
      <c r="FI5650" s="55">
        <v>6</v>
      </c>
      <c r="FJ5650" s="55">
        <v>530000</v>
      </c>
      <c r="FK5650" s="55" t="s">
        <v>1249</v>
      </c>
      <c r="FL5650" s="55">
        <v>0.5</v>
      </c>
    </row>
    <row r="5651" ht="14.25" customHeight="1" outlineLevel="1" spans="162:168">
      <c r="FF5651" s="55">
        <v>5644</v>
      </c>
      <c r="FG5651" s="55" t="s">
        <v>1359</v>
      </c>
      <c r="FH5651" s="55" t="s">
        <v>1263</v>
      </c>
      <c r="FI5651" s="55">
        <v>6</v>
      </c>
      <c r="FJ5651" s="55">
        <v>540000</v>
      </c>
      <c r="FK5651" s="55" t="s">
        <v>1249</v>
      </c>
      <c r="FL5651" s="55">
        <v>0.5</v>
      </c>
    </row>
    <row r="5652" ht="14.25" customHeight="1" outlineLevel="1" spans="162:168">
      <c r="FF5652" s="55">
        <v>5645</v>
      </c>
      <c r="FG5652" s="55" t="s">
        <v>1359</v>
      </c>
      <c r="FH5652" s="55" t="s">
        <v>1263</v>
      </c>
      <c r="FI5652" s="55">
        <v>7</v>
      </c>
      <c r="FJ5652" s="55">
        <v>0</v>
      </c>
      <c r="FK5652" s="55" t="s">
        <v>1249</v>
      </c>
      <c r="FL5652" s="55">
        <v>0.45</v>
      </c>
    </row>
    <row r="5653" ht="14.25" customHeight="1" outlineLevel="1" spans="162:168">
      <c r="FF5653" s="55">
        <v>5646</v>
      </c>
      <c r="FG5653" s="55" t="s">
        <v>1359</v>
      </c>
      <c r="FH5653" s="55" t="s">
        <v>1263</v>
      </c>
      <c r="FI5653" s="55">
        <v>7</v>
      </c>
      <c r="FJ5653" s="55">
        <v>1000</v>
      </c>
      <c r="FK5653" s="55" t="s">
        <v>1249</v>
      </c>
      <c r="FL5653" s="55">
        <v>0.45</v>
      </c>
    </row>
    <row r="5654" ht="14.25" customHeight="1" outlineLevel="1" spans="162:168">
      <c r="FF5654" s="55">
        <v>5647</v>
      </c>
      <c r="FG5654" s="55" t="s">
        <v>1359</v>
      </c>
      <c r="FH5654" s="55" t="s">
        <v>1263</v>
      </c>
      <c r="FI5654" s="55">
        <v>7</v>
      </c>
      <c r="FJ5654" s="55">
        <v>2500</v>
      </c>
      <c r="FK5654" s="55" t="s">
        <v>1249</v>
      </c>
      <c r="FL5654" s="55">
        <v>0.45</v>
      </c>
    </row>
    <row r="5655" ht="14.25" customHeight="1" outlineLevel="1" spans="162:168">
      <c r="FF5655" s="55">
        <v>5648</v>
      </c>
      <c r="FG5655" s="55" t="s">
        <v>1359</v>
      </c>
      <c r="FH5655" s="55" t="s">
        <v>1263</v>
      </c>
      <c r="FI5655" s="55">
        <v>7</v>
      </c>
      <c r="FJ5655" s="55">
        <v>5000</v>
      </c>
      <c r="FK5655" s="55" t="s">
        <v>1249</v>
      </c>
      <c r="FL5655" s="55">
        <v>0.45</v>
      </c>
    </row>
    <row r="5656" ht="14.25" customHeight="1" outlineLevel="1" spans="162:168">
      <c r="FF5656" s="55">
        <v>5649</v>
      </c>
      <c r="FG5656" s="55" t="s">
        <v>1359</v>
      </c>
      <c r="FH5656" s="55" t="s">
        <v>1263</v>
      </c>
      <c r="FI5656" s="55">
        <v>7</v>
      </c>
      <c r="FJ5656" s="55">
        <v>10000</v>
      </c>
      <c r="FK5656" s="55" t="s">
        <v>1249</v>
      </c>
      <c r="FL5656" s="55">
        <v>0.45</v>
      </c>
    </row>
    <row r="5657" ht="14.25" customHeight="1" outlineLevel="1" spans="162:168">
      <c r="FF5657" s="55">
        <v>5650</v>
      </c>
      <c r="FG5657" s="55" t="s">
        <v>1359</v>
      </c>
      <c r="FH5657" s="55" t="s">
        <v>1263</v>
      </c>
      <c r="FI5657" s="55">
        <v>7</v>
      </c>
      <c r="FJ5657" s="55">
        <v>25000</v>
      </c>
      <c r="FK5657" s="55" t="s">
        <v>1249</v>
      </c>
      <c r="FL5657" s="55">
        <v>0.45</v>
      </c>
    </row>
    <row r="5658" ht="14.25" customHeight="1" outlineLevel="1" spans="162:168">
      <c r="FF5658" s="55">
        <v>5651</v>
      </c>
      <c r="FG5658" s="55" t="s">
        <v>1359</v>
      </c>
      <c r="FH5658" s="55" t="s">
        <v>1263</v>
      </c>
      <c r="FI5658" s="55">
        <v>7</v>
      </c>
      <c r="FJ5658" s="55">
        <v>50000</v>
      </c>
      <c r="FK5658" s="55" t="s">
        <v>1249</v>
      </c>
      <c r="FL5658" s="55">
        <v>0.45</v>
      </c>
    </row>
    <row r="5659" ht="14.25" customHeight="1" outlineLevel="1" spans="162:168">
      <c r="FF5659" s="55">
        <v>5652</v>
      </c>
      <c r="FG5659" s="55" t="s">
        <v>1359</v>
      </c>
      <c r="FH5659" s="55" t="s">
        <v>1263</v>
      </c>
      <c r="FI5659" s="55">
        <v>7</v>
      </c>
      <c r="FJ5659" s="55">
        <v>80000</v>
      </c>
      <c r="FK5659" s="55" t="s">
        <v>1249</v>
      </c>
      <c r="FL5659" s="55">
        <v>0.45</v>
      </c>
    </row>
    <row r="5660" ht="14.25" customHeight="1" outlineLevel="1" spans="162:168">
      <c r="FF5660" s="55">
        <v>5653</v>
      </c>
      <c r="FG5660" s="55" t="s">
        <v>1359</v>
      </c>
      <c r="FH5660" s="55" t="s">
        <v>1263</v>
      </c>
      <c r="FI5660" s="55">
        <v>7</v>
      </c>
      <c r="FJ5660" s="55">
        <v>130000</v>
      </c>
      <c r="FK5660" s="55" t="s">
        <v>1249</v>
      </c>
      <c r="FL5660" s="55">
        <v>0.45</v>
      </c>
    </row>
    <row r="5661" ht="14.25" customHeight="1" outlineLevel="1" spans="162:168">
      <c r="FF5661" s="55">
        <v>5654</v>
      </c>
      <c r="FG5661" s="55" t="s">
        <v>1359</v>
      </c>
      <c r="FH5661" s="55" t="s">
        <v>1263</v>
      </c>
      <c r="FI5661" s="55">
        <v>7</v>
      </c>
      <c r="FJ5661" s="55">
        <v>260000</v>
      </c>
      <c r="FK5661" s="55" t="s">
        <v>1249</v>
      </c>
      <c r="FL5661" s="55">
        <v>0.45</v>
      </c>
    </row>
    <row r="5662" ht="14.25" customHeight="1" outlineLevel="1" spans="162:168">
      <c r="FF5662" s="55">
        <v>5655</v>
      </c>
      <c r="FG5662" s="55" t="s">
        <v>1359</v>
      </c>
      <c r="FH5662" s="55" t="s">
        <v>1263</v>
      </c>
      <c r="FI5662" s="55">
        <v>7</v>
      </c>
      <c r="FJ5662" s="55">
        <v>400000</v>
      </c>
      <c r="FK5662" s="55" t="s">
        <v>1249</v>
      </c>
      <c r="FL5662" s="55">
        <v>0.45</v>
      </c>
    </row>
    <row r="5663" ht="14.25" customHeight="1" outlineLevel="1" spans="162:168">
      <c r="FF5663" s="55">
        <v>5656</v>
      </c>
      <c r="FG5663" s="55" t="s">
        <v>1359</v>
      </c>
      <c r="FH5663" s="55" t="s">
        <v>1263</v>
      </c>
      <c r="FI5663" s="55">
        <v>7</v>
      </c>
      <c r="FJ5663" s="55">
        <v>530000</v>
      </c>
      <c r="FK5663" s="55" t="s">
        <v>1249</v>
      </c>
      <c r="FL5663" s="55">
        <v>0.45</v>
      </c>
    </row>
    <row r="5664" ht="14.25" customHeight="1" outlineLevel="1" spans="162:168">
      <c r="FF5664" s="55">
        <v>5657</v>
      </c>
      <c r="FG5664" s="55" t="s">
        <v>1359</v>
      </c>
      <c r="FH5664" s="55" t="s">
        <v>1263</v>
      </c>
      <c r="FI5664" s="55">
        <v>7</v>
      </c>
      <c r="FJ5664" s="55">
        <v>540000</v>
      </c>
      <c r="FK5664" s="55" t="s">
        <v>1249</v>
      </c>
      <c r="FL5664" s="55">
        <v>0.45</v>
      </c>
    </row>
    <row r="5665" ht="14.25" customHeight="1" outlineLevel="1" spans="162:168">
      <c r="FF5665" s="55">
        <v>5658</v>
      </c>
      <c r="FG5665" s="55" t="s">
        <v>1359</v>
      </c>
      <c r="FH5665" s="55" t="s">
        <v>1263</v>
      </c>
      <c r="FI5665" s="55">
        <v>8</v>
      </c>
      <c r="FJ5665" s="55">
        <v>0</v>
      </c>
      <c r="FK5665" s="55" t="s">
        <v>1249</v>
      </c>
      <c r="FL5665" s="55">
        <v>0.56</v>
      </c>
    </row>
    <row r="5666" ht="14.25" customHeight="1" outlineLevel="1" spans="162:168">
      <c r="FF5666" s="55">
        <v>5659</v>
      </c>
      <c r="FG5666" s="55" t="s">
        <v>1359</v>
      </c>
      <c r="FH5666" s="55" t="s">
        <v>1263</v>
      </c>
      <c r="FI5666" s="55">
        <v>8</v>
      </c>
      <c r="FJ5666" s="55">
        <v>1000</v>
      </c>
      <c r="FK5666" s="55" t="s">
        <v>1249</v>
      </c>
      <c r="FL5666" s="55">
        <v>0.56</v>
      </c>
    </row>
    <row r="5667" ht="14.25" customHeight="1" outlineLevel="1" spans="162:168">
      <c r="FF5667" s="55">
        <v>5660</v>
      </c>
      <c r="FG5667" s="55" t="s">
        <v>1359</v>
      </c>
      <c r="FH5667" s="55" t="s">
        <v>1263</v>
      </c>
      <c r="FI5667" s="55">
        <v>8</v>
      </c>
      <c r="FJ5667" s="55">
        <v>2500</v>
      </c>
      <c r="FK5667" s="55" t="s">
        <v>1249</v>
      </c>
      <c r="FL5667" s="55">
        <v>0.56</v>
      </c>
    </row>
    <row r="5668" ht="14.25" customHeight="1" outlineLevel="1" spans="162:168">
      <c r="FF5668" s="55">
        <v>5661</v>
      </c>
      <c r="FG5668" s="55" t="s">
        <v>1359</v>
      </c>
      <c r="FH5668" s="55" t="s">
        <v>1263</v>
      </c>
      <c r="FI5668" s="55">
        <v>8</v>
      </c>
      <c r="FJ5668" s="55">
        <v>5000</v>
      </c>
      <c r="FK5668" s="55" t="s">
        <v>1249</v>
      </c>
      <c r="FL5668" s="55">
        <v>0.56</v>
      </c>
    </row>
    <row r="5669" ht="14.25" customHeight="1" outlineLevel="1" spans="162:168">
      <c r="FF5669" s="55">
        <v>5662</v>
      </c>
      <c r="FG5669" s="55" t="s">
        <v>1359</v>
      </c>
      <c r="FH5669" s="55" t="s">
        <v>1263</v>
      </c>
      <c r="FI5669" s="55">
        <v>8</v>
      </c>
      <c r="FJ5669" s="55">
        <v>10000</v>
      </c>
      <c r="FK5669" s="55" t="s">
        <v>1249</v>
      </c>
      <c r="FL5669" s="55">
        <v>0.56</v>
      </c>
    </row>
    <row r="5670" ht="14.25" customHeight="1" outlineLevel="1" spans="162:168">
      <c r="FF5670" s="55">
        <v>5663</v>
      </c>
      <c r="FG5670" s="55" t="s">
        <v>1359</v>
      </c>
      <c r="FH5670" s="55" t="s">
        <v>1263</v>
      </c>
      <c r="FI5670" s="55">
        <v>8</v>
      </c>
      <c r="FJ5670" s="55">
        <v>25000</v>
      </c>
      <c r="FK5670" s="55" t="s">
        <v>1249</v>
      </c>
      <c r="FL5670" s="55">
        <v>0.56</v>
      </c>
    </row>
    <row r="5671" ht="14.25" customHeight="1" outlineLevel="1" spans="162:168">
      <c r="FF5671" s="55">
        <v>5664</v>
      </c>
      <c r="FG5671" s="55" t="s">
        <v>1359</v>
      </c>
      <c r="FH5671" s="55" t="s">
        <v>1263</v>
      </c>
      <c r="FI5671" s="55">
        <v>8</v>
      </c>
      <c r="FJ5671" s="55">
        <v>50000</v>
      </c>
      <c r="FK5671" s="55" t="s">
        <v>1249</v>
      </c>
      <c r="FL5671" s="55">
        <v>0.56</v>
      </c>
    </row>
    <row r="5672" ht="14.25" customHeight="1" outlineLevel="1" spans="162:168">
      <c r="FF5672" s="55">
        <v>5665</v>
      </c>
      <c r="FG5672" s="55" t="s">
        <v>1359</v>
      </c>
      <c r="FH5672" s="55" t="s">
        <v>1263</v>
      </c>
      <c r="FI5672" s="55">
        <v>8</v>
      </c>
      <c r="FJ5672" s="55">
        <v>80000</v>
      </c>
      <c r="FK5672" s="55" t="s">
        <v>1249</v>
      </c>
      <c r="FL5672" s="55">
        <v>0.56</v>
      </c>
    </row>
    <row r="5673" ht="14.25" customHeight="1" outlineLevel="1" spans="162:168">
      <c r="FF5673" s="55">
        <v>5666</v>
      </c>
      <c r="FG5673" s="55" t="s">
        <v>1359</v>
      </c>
      <c r="FH5673" s="55" t="s">
        <v>1263</v>
      </c>
      <c r="FI5673" s="55">
        <v>8</v>
      </c>
      <c r="FJ5673" s="55">
        <v>130000</v>
      </c>
      <c r="FK5673" s="55" t="s">
        <v>1249</v>
      </c>
      <c r="FL5673" s="55">
        <v>0.56</v>
      </c>
    </row>
    <row r="5674" ht="14.25" customHeight="1" outlineLevel="1" spans="162:168">
      <c r="FF5674" s="55">
        <v>5667</v>
      </c>
      <c r="FG5674" s="55" t="s">
        <v>1359</v>
      </c>
      <c r="FH5674" s="55" t="s">
        <v>1263</v>
      </c>
      <c r="FI5674" s="55">
        <v>8</v>
      </c>
      <c r="FJ5674" s="55">
        <v>260000</v>
      </c>
      <c r="FK5674" s="55" t="s">
        <v>1249</v>
      </c>
      <c r="FL5674" s="55">
        <v>0.56</v>
      </c>
    </row>
    <row r="5675" ht="14.25" customHeight="1" outlineLevel="1" spans="162:168">
      <c r="FF5675" s="55">
        <v>5668</v>
      </c>
      <c r="FG5675" s="55" t="s">
        <v>1359</v>
      </c>
      <c r="FH5675" s="55" t="s">
        <v>1263</v>
      </c>
      <c r="FI5675" s="55">
        <v>8</v>
      </c>
      <c r="FJ5675" s="55">
        <v>400000</v>
      </c>
      <c r="FK5675" s="55" t="s">
        <v>1249</v>
      </c>
      <c r="FL5675" s="55">
        <v>0.56</v>
      </c>
    </row>
    <row r="5676" ht="14.25" customHeight="1" outlineLevel="1" spans="162:168">
      <c r="FF5676" s="55">
        <v>5669</v>
      </c>
      <c r="FG5676" s="55" t="s">
        <v>1359</v>
      </c>
      <c r="FH5676" s="55" t="s">
        <v>1263</v>
      </c>
      <c r="FI5676" s="55">
        <v>8</v>
      </c>
      <c r="FJ5676" s="55">
        <v>530000</v>
      </c>
      <c r="FK5676" s="55" t="s">
        <v>1249</v>
      </c>
      <c r="FL5676" s="55">
        <v>0.56</v>
      </c>
    </row>
    <row r="5677" ht="14.25" customHeight="1" outlineLevel="1" spans="162:168">
      <c r="FF5677" s="55">
        <v>5670</v>
      </c>
      <c r="FG5677" s="55" t="s">
        <v>1359</v>
      </c>
      <c r="FH5677" s="55" t="s">
        <v>1263</v>
      </c>
      <c r="FI5677" s="55">
        <v>8</v>
      </c>
      <c r="FJ5677" s="55">
        <v>540000</v>
      </c>
      <c r="FK5677" s="55" t="s">
        <v>1249</v>
      </c>
      <c r="FL5677" s="55">
        <v>0.56</v>
      </c>
    </row>
    <row r="5678" ht="14.25" customHeight="1" outlineLevel="1" spans="162:168">
      <c r="FF5678" s="55">
        <v>5671</v>
      </c>
      <c r="FG5678" s="55" t="s">
        <v>1359</v>
      </c>
      <c r="FH5678" s="55" t="s">
        <v>1263</v>
      </c>
      <c r="FI5678" s="55">
        <v>9</v>
      </c>
      <c r="FJ5678" s="55">
        <v>0</v>
      </c>
      <c r="FK5678" s="55" t="s">
        <v>1249</v>
      </c>
      <c r="FL5678" s="55">
        <v>0.95</v>
      </c>
    </row>
    <row r="5679" ht="14.25" customHeight="1" outlineLevel="1" spans="162:168">
      <c r="FF5679" s="55">
        <v>5672</v>
      </c>
      <c r="FG5679" s="55" t="s">
        <v>1359</v>
      </c>
      <c r="FH5679" s="55" t="s">
        <v>1263</v>
      </c>
      <c r="FI5679" s="55">
        <v>9</v>
      </c>
      <c r="FJ5679" s="55">
        <v>1000</v>
      </c>
      <c r="FK5679" s="55" t="s">
        <v>1249</v>
      </c>
      <c r="FL5679" s="55">
        <v>0.95</v>
      </c>
    </row>
    <row r="5680" ht="14.25" customHeight="1" outlineLevel="1" spans="162:168">
      <c r="FF5680" s="55">
        <v>5673</v>
      </c>
      <c r="FG5680" s="55" t="s">
        <v>1359</v>
      </c>
      <c r="FH5680" s="55" t="s">
        <v>1263</v>
      </c>
      <c r="FI5680" s="55">
        <v>9</v>
      </c>
      <c r="FJ5680" s="55">
        <v>2500</v>
      </c>
      <c r="FK5680" s="55" t="s">
        <v>1249</v>
      </c>
      <c r="FL5680" s="55">
        <v>0.84</v>
      </c>
    </row>
    <row r="5681" ht="14.25" customHeight="1" outlineLevel="1" spans="162:168">
      <c r="FF5681" s="55">
        <v>5674</v>
      </c>
      <c r="FG5681" s="55" t="s">
        <v>1359</v>
      </c>
      <c r="FH5681" s="55" t="s">
        <v>1263</v>
      </c>
      <c r="FI5681" s="55">
        <v>9</v>
      </c>
      <c r="FJ5681" s="55">
        <v>5000</v>
      </c>
      <c r="FK5681" s="55" t="s">
        <v>1249</v>
      </c>
      <c r="FL5681" s="55">
        <v>0.77</v>
      </c>
    </row>
    <row r="5682" ht="14.25" customHeight="1" outlineLevel="1" spans="162:168">
      <c r="FF5682" s="55">
        <v>5675</v>
      </c>
      <c r="FG5682" s="55" t="s">
        <v>1359</v>
      </c>
      <c r="FH5682" s="55" t="s">
        <v>1263</v>
      </c>
      <c r="FI5682" s="55">
        <v>9</v>
      </c>
      <c r="FJ5682" s="55">
        <v>10000</v>
      </c>
      <c r="FK5682" s="55" t="s">
        <v>1249</v>
      </c>
      <c r="FL5682" s="55">
        <v>0.77</v>
      </c>
    </row>
    <row r="5683" ht="14.25" customHeight="1" outlineLevel="1" spans="162:168">
      <c r="FF5683" s="55">
        <v>5676</v>
      </c>
      <c r="FG5683" s="55" t="s">
        <v>1359</v>
      </c>
      <c r="FH5683" s="55" t="s">
        <v>1263</v>
      </c>
      <c r="FI5683" s="55">
        <v>9</v>
      </c>
      <c r="FJ5683" s="55">
        <v>25000</v>
      </c>
      <c r="FK5683" s="55" t="s">
        <v>1249</v>
      </c>
      <c r="FL5683" s="55">
        <v>0.77</v>
      </c>
    </row>
    <row r="5684" ht="14.25" customHeight="1" outlineLevel="1" spans="162:168">
      <c r="FF5684" s="55">
        <v>5677</v>
      </c>
      <c r="FG5684" s="55" t="s">
        <v>1359</v>
      </c>
      <c r="FH5684" s="55" t="s">
        <v>1263</v>
      </c>
      <c r="FI5684" s="55">
        <v>9</v>
      </c>
      <c r="FJ5684" s="55">
        <v>50000</v>
      </c>
      <c r="FK5684" s="55" t="s">
        <v>1249</v>
      </c>
      <c r="FL5684" s="55">
        <v>0.77</v>
      </c>
    </row>
    <row r="5685" ht="14.25" customHeight="1" outlineLevel="1" spans="162:168">
      <c r="FF5685" s="55">
        <v>5678</v>
      </c>
      <c r="FG5685" s="55" t="s">
        <v>1359</v>
      </c>
      <c r="FH5685" s="55" t="s">
        <v>1263</v>
      </c>
      <c r="FI5685" s="55">
        <v>9</v>
      </c>
      <c r="FJ5685" s="55">
        <v>80000</v>
      </c>
      <c r="FK5685" s="55" t="s">
        <v>1249</v>
      </c>
      <c r="FL5685" s="55">
        <v>0.77</v>
      </c>
    </row>
    <row r="5686" ht="14.25" customHeight="1" outlineLevel="1" spans="162:168">
      <c r="FF5686" s="55">
        <v>5679</v>
      </c>
      <c r="FG5686" s="55" t="s">
        <v>1359</v>
      </c>
      <c r="FH5686" s="55" t="s">
        <v>1263</v>
      </c>
      <c r="FI5686" s="55">
        <v>9</v>
      </c>
      <c r="FJ5686" s="55">
        <v>130000</v>
      </c>
      <c r="FK5686" s="55" t="s">
        <v>1249</v>
      </c>
      <c r="FL5686" s="55">
        <v>0.77</v>
      </c>
    </row>
    <row r="5687" ht="14.25" customHeight="1" outlineLevel="1" spans="162:168">
      <c r="FF5687" s="55">
        <v>5680</v>
      </c>
      <c r="FG5687" s="55" t="s">
        <v>1359</v>
      </c>
      <c r="FH5687" s="55" t="s">
        <v>1263</v>
      </c>
      <c r="FI5687" s="55">
        <v>9</v>
      </c>
      <c r="FJ5687" s="55">
        <v>260000</v>
      </c>
      <c r="FK5687" s="55" t="s">
        <v>1249</v>
      </c>
      <c r="FL5687" s="55">
        <v>0.77</v>
      </c>
    </row>
    <row r="5688" ht="14.25" customHeight="1" outlineLevel="1" spans="162:168">
      <c r="FF5688" s="55">
        <v>5681</v>
      </c>
      <c r="FG5688" s="55" t="s">
        <v>1359</v>
      </c>
      <c r="FH5688" s="55" t="s">
        <v>1263</v>
      </c>
      <c r="FI5688" s="55">
        <v>9</v>
      </c>
      <c r="FJ5688" s="55">
        <v>400000</v>
      </c>
      <c r="FK5688" s="55" t="s">
        <v>1249</v>
      </c>
      <c r="FL5688" s="55">
        <v>0.77</v>
      </c>
    </row>
    <row r="5689" ht="14.25" customHeight="1" outlineLevel="1" spans="162:168">
      <c r="FF5689" s="55">
        <v>5682</v>
      </c>
      <c r="FG5689" s="55" t="s">
        <v>1359</v>
      </c>
      <c r="FH5689" s="55" t="s">
        <v>1263</v>
      </c>
      <c r="FI5689" s="55">
        <v>9</v>
      </c>
      <c r="FJ5689" s="55">
        <v>530000</v>
      </c>
      <c r="FK5689" s="55" t="s">
        <v>1249</v>
      </c>
      <c r="FL5689" s="55">
        <v>0.77</v>
      </c>
    </row>
    <row r="5690" ht="14.25" customHeight="1" outlineLevel="1" spans="162:168">
      <c r="FF5690" s="55">
        <v>5683</v>
      </c>
      <c r="FG5690" s="55" t="s">
        <v>1359</v>
      </c>
      <c r="FH5690" s="55" t="s">
        <v>1263</v>
      </c>
      <c r="FI5690" s="55">
        <v>9</v>
      </c>
      <c r="FJ5690" s="55">
        <v>540000</v>
      </c>
      <c r="FK5690" s="55" t="s">
        <v>1249</v>
      </c>
      <c r="FL5690" s="55">
        <v>0.77</v>
      </c>
    </row>
    <row r="5691" ht="14.25" customHeight="1" outlineLevel="1" spans="162:168">
      <c r="FF5691" s="55">
        <v>5684</v>
      </c>
      <c r="FG5691" s="55" t="s">
        <v>1359</v>
      </c>
      <c r="FH5691" s="55" t="s">
        <v>2272</v>
      </c>
      <c r="FI5691" s="55">
        <v>1</v>
      </c>
      <c r="FJ5691" s="55">
        <v>0</v>
      </c>
      <c r="FK5691" s="55" t="s">
        <v>1249</v>
      </c>
      <c r="FL5691" s="55">
        <v>0.3</v>
      </c>
    </row>
    <row r="5692" ht="14.25" customHeight="1" outlineLevel="1" spans="162:168">
      <c r="FF5692" s="55">
        <v>5685</v>
      </c>
      <c r="FG5692" s="55" t="s">
        <v>1359</v>
      </c>
      <c r="FH5692" s="55" t="s">
        <v>2272</v>
      </c>
      <c r="FI5692" s="55">
        <v>1</v>
      </c>
      <c r="FJ5692" s="55">
        <v>1000</v>
      </c>
      <c r="FK5692" s="55" t="s">
        <v>1249</v>
      </c>
      <c r="FL5692" s="55">
        <v>0.3</v>
      </c>
    </row>
    <row r="5693" ht="14.25" customHeight="1" outlineLevel="1" spans="162:168">
      <c r="FF5693" s="55">
        <v>5686</v>
      </c>
      <c r="FG5693" s="55" t="s">
        <v>1359</v>
      </c>
      <c r="FH5693" s="55" t="s">
        <v>2272</v>
      </c>
      <c r="FI5693" s="55">
        <v>1</v>
      </c>
      <c r="FJ5693" s="55">
        <v>2500</v>
      </c>
      <c r="FK5693" s="55" t="s">
        <v>1249</v>
      </c>
      <c r="FL5693" s="55">
        <v>0.3</v>
      </c>
    </row>
    <row r="5694" ht="14.25" customHeight="1" outlineLevel="1" spans="162:168">
      <c r="FF5694" s="55">
        <v>5687</v>
      </c>
      <c r="FG5694" s="55" t="s">
        <v>1359</v>
      </c>
      <c r="FH5694" s="55" t="s">
        <v>2272</v>
      </c>
      <c r="FI5694" s="55">
        <v>1</v>
      </c>
      <c r="FJ5694" s="55">
        <v>5000</v>
      </c>
      <c r="FK5694" s="55" t="s">
        <v>1249</v>
      </c>
      <c r="FL5694" s="55">
        <v>0.3</v>
      </c>
    </row>
    <row r="5695" ht="14.25" customHeight="1" outlineLevel="1" spans="162:168">
      <c r="FF5695" s="55">
        <v>5688</v>
      </c>
      <c r="FG5695" s="55" t="s">
        <v>1359</v>
      </c>
      <c r="FH5695" s="55" t="s">
        <v>2272</v>
      </c>
      <c r="FI5695" s="55">
        <v>1</v>
      </c>
      <c r="FJ5695" s="55">
        <v>10000</v>
      </c>
      <c r="FK5695" s="55" t="s">
        <v>1249</v>
      </c>
      <c r="FL5695" s="55">
        <v>0.3</v>
      </c>
    </row>
    <row r="5696" ht="14.25" customHeight="1" outlineLevel="1" spans="162:168">
      <c r="FF5696" s="55">
        <v>5689</v>
      </c>
      <c r="FG5696" s="55" t="s">
        <v>1359</v>
      </c>
      <c r="FH5696" s="55" t="s">
        <v>2272</v>
      </c>
      <c r="FI5696" s="55">
        <v>1</v>
      </c>
      <c r="FJ5696" s="55">
        <v>25000</v>
      </c>
      <c r="FK5696" s="55" t="s">
        <v>1249</v>
      </c>
      <c r="FL5696" s="55">
        <v>0.3</v>
      </c>
    </row>
    <row r="5697" ht="14.25" customHeight="1" outlineLevel="1" spans="162:168">
      <c r="FF5697" s="55">
        <v>5690</v>
      </c>
      <c r="FG5697" s="55" t="s">
        <v>1359</v>
      </c>
      <c r="FH5697" s="55" t="s">
        <v>2272</v>
      </c>
      <c r="FI5697" s="55">
        <v>1</v>
      </c>
      <c r="FJ5697" s="55">
        <v>50000</v>
      </c>
      <c r="FK5697" s="55" t="s">
        <v>1249</v>
      </c>
      <c r="FL5697" s="55">
        <v>0.3</v>
      </c>
    </row>
    <row r="5698" ht="14.25" customHeight="1" outlineLevel="1" spans="162:168">
      <c r="FF5698" s="55">
        <v>5691</v>
      </c>
      <c r="FG5698" s="55" t="s">
        <v>1359</v>
      </c>
      <c r="FH5698" s="55" t="s">
        <v>2272</v>
      </c>
      <c r="FI5698" s="55">
        <v>1</v>
      </c>
      <c r="FJ5698" s="55">
        <v>80000</v>
      </c>
      <c r="FK5698" s="55" t="s">
        <v>1249</v>
      </c>
      <c r="FL5698" s="55">
        <v>0.3</v>
      </c>
    </row>
    <row r="5699" ht="14.25" customHeight="1" outlineLevel="1" spans="162:168">
      <c r="FF5699" s="55">
        <v>5692</v>
      </c>
      <c r="FG5699" s="55" t="s">
        <v>1359</v>
      </c>
      <c r="FH5699" s="55" t="s">
        <v>2272</v>
      </c>
      <c r="FI5699" s="55">
        <v>1</v>
      </c>
      <c r="FJ5699" s="55">
        <v>130000</v>
      </c>
      <c r="FK5699" s="55" t="s">
        <v>1249</v>
      </c>
      <c r="FL5699" s="55">
        <v>0.3</v>
      </c>
    </row>
    <row r="5700" ht="14.25" customHeight="1" outlineLevel="1" spans="162:168">
      <c r="FF5700" s="55">
        <v>5693</v>
      </c>
      <c r="FG5700" s="55" t="s">
        <v>1359</v>
      </c>
      <c r="FH5700" s="55" t="s">
        <v>2272</v>
      </c>
      <c r="FI5700" s="55">
        <v>1</v>
      </c>
      <c r="FJ5700" s="55">
        <v>260000</v>
      </c>
      <c r="FK5700" s="55" t="s">
        <v>1249</v>
      </c>
      <c r="FL5700" s="55">
        <v>0.3</v>
      </c>
    </row>
    <row r="5701" ht="14.25" customHeight="1" outlineLevel="1" spans="162:168">
      <c r="FF5701" s="55">
        <v>5694</v>
      </c>
      <c r="FG5701" s="55" t="s">
        <v>1359</v>
      </c>
      <c r="FH5701" s="55" t="s">
        <v>2272</v>
      </c>
      <c r="FI5701" s="55">
        <v>1</v>
      </c>
      <c r="FJ5701" s="55">
        <v>400000</v>
      </c>
      <c r="FK5701" s="55" t="s">
        <v>1249</v>
      </c>
      <c r="FL5701" s="55">
        <v>0.3</v>
      </c>
    </row>
    <row r="5702" ht="14.25" customHeight="1" outlineLevel="1" spans="162:168">
      <c r="FF5702" s="55">
        <v>5695</v>
      </c>
      <c r="FG5702" s="55" t="s">
        <v>1359</v>
      </c>
      <c r="FH5702" s="55" t="s">
        <v>2272</v>
      </c>
      <c r="FI5702" s="55">
        <v>1</v>
      </c>
      <c r="FJ5702" s="55">
        <v>530000</v>
      </c>
      <c r="FK5702" s="55" t="s">
        <v>1249</v>
      </c>
      <c r="FL5702" s="55">
        <v>0.3</v>
      </c>
    </row>
    <row r="5703" ht="14.25" customHeight="1" outlineLevel="1" spans="162:168">
      <c r="FF5703" s="55">
        <v>5696</v>
      </c>
      <c r="FG5703" s="55" t="s">
        <v>1359</v>
      </c>
      <c r="FH5703" s="55" t="s">
        <v>2272</v>
      </c>
      <c r="FI5703" s="55">
        <v>1</v>
      </c>
      <c r="FJ5703" s="55">
        <v>540000</v>
      </c>
      <c r="FK5703" s="55" t="s">
        <v>1249</v>
      </c>
      <c r="FL5703" s="55">
        <v>0.3</v>
      </c>
    </row>
    <row r="5704" ht="14.25" customHeight="1" outlineLevel="1" spans="162:168">
      <c r="FF5704" s="55">
        <v>5697</v>
      </c>
      <c r="FG5704" s="55" t="s">
        <v>1359</v>
      </c>
      <c r="FH5704" s="55" t="s">
        <v>2055</v>
      </c>
      <c r="FI5704" s="55">
        <v>1</v>
      </c>
      <c r="FJ5704" s="55">
        <v>0</v>
      </c>
      <c r="FK5704" s="55" t="s">
        <v>1249</v>
      </c>
      <c r="FL5704" s="55">
        <v>0.3</v>
      </c>
    </row>
    <row r="5705" ht="14.25" customHeight="1" outlineLevel="1" spans="162:168">
      <c r="FF5705" s="55">
        <v>5698</v>
      </c>
      <c r="FG5705" s="55" t="s">
        <v>1359</v>
      </c>
      <c r="FH5705" s="55" t="s">
        <v>2055</v>
      </c>
      <c r="FI5705" s="55">
        <v>1</v>
      </c>
      <c r="FJ5705" s="55">
        <v>1000</v>
      </c>
      <c r="FK5705" s="55" t="s">
        <v>1249</v>
      </c>
      <c r="FL5705" s="55">
        <v>0.3</v>
      </c>
    </row>
    <row r="5706" ht="14.25" customHeight="1" outlineLevel="1" spans="162:168">
      <c r="FF5706" s="55">
        <v>5699</v>
      </c>
      <c r="FG5706" s="55" t="s">
        <v>1359</v>
      </c>
      <c r="FH5706" s="55" t="s">
        <v>2055</v>
      </c>
      <c r="FI5706" s="55">
        <v>1</v>
      </c>
      <c r="FJ5706" s="55">
        <v>2500</v>
      </c>
      <c r="FK5706" s="55" t="s">
        <v>1249</v>
      </c>
      <c r="FL5706" s="55">
        <v>0.3</v>
      </c>
    </row>
    <row r="5707" ht="14.25" customHeight="1" outlineLevel="1" spans="162:168">
      <c r="FF5707" s="55">
        <v>5700</v>
      </c>
      <c r="FG5707" s="55" t="s">
        <v>1359</v>
      </c>
      <c r="FH5707" s="55" t="s">
        <v>2055</v>
      </c>
      <c r="FI5707" s="55">
        <v>1</v>
      </c>
      <c r="FJ5707" s="55">
        <v>5000</v>
      </c>
      <c r="FK5707" s="55" t="s">
        <v>1249</v>
      </c>
      <c r="FL5707" s="55">
        <v>0.3</v>
      </c>
    </row>
    <row r="5708" ht="14.25" customHeight="1" outlineLevel="1" spans="162:168">
      <c r="FF5708" s="55">
        <v>5701</v>
      </c>
      <c r="FG5708" s="55" t="s">
        <v>1359</v>
      </c>
      <c r="FH5708" s="55" t="s">
        <v>2055</v>
      </c>
      <c r="FI5708" s="55">
        <v>1</v>
      </c>
      <c r="FJ5708" s="55">
        <v>10000</v>
      </c>
      <c r="FK5708" s="55" t="s">
        <v>1249</v>
      </c>
      <c r="FL5708" s="55">
        <v>0.3</v>
      </c>
    </row>
    <row r="5709" ht="14.25" customHeight="1" outlineLevel="1" spans="162:168">
      <c r="FF5709" s="55">
        <v>5702</v>
      </c>
      <c r="FG5709" s="55" t="s">
        <v>1359</v>
      </c>
      <c r="FH5709" s="55" t="s">
        <v>2055</v>
      </c>
      <c r="FI5709" s="55">
        <v>1</v>
      </c>
      <c r="FJ5709" s="55">
        <v>25000</v>
      </c>
      <c r="FK5709" s="55" t="s">
        <v>1249</v>
      </c>
      <c r="FL5709" s="55">
        <v>0.3</v>
      </c>
    </row>
    <row r="5710" ht="14.25" customHeight="1" outlineLevel="1" spans="162:168">
      <c r="FF5710" s="55">
        <v>5703</v>
      </c>
      <c r="FG5710" s="55" t="s">
        <v>1359</v>
      </c>
      <c r="FH5710" s="55" t="s">
        <v>2055</v>
      </c>
      <c r="FI5710" s="55">
        <v>1</v>
      </c>
      <c r="FJ5710" s="55">
        <v>50000</v>
      </c>
      <c r="FK5710" s="55" t="s">
        <v>1249</v>
      </c>
      <c r="FL5710" s="55">
        <v>0.3</v>
      </c>
    </row>
    <row r="5711" ht="14.25" customHeight="1" outlineLevel="1" spans="162:168">
      <c r="FF5711" s="55">
        <v>5704</v>
      </c>
      <c r="FG5711" s="55" t="s">
        <v>1359</v>
      </c>
      <c r="FH5711" s="55" t="s">
        <v>2055</v>
      </c>
      <c r="FI5711" s="55">
        <v>1</v>
      </c>
      <c r="FJ5711" s="55">
        <v>80000</v>
      </c>
      <c r="FK5711" s="55" t="s">
        <v>1249</v>
      </c>
      <c r="FL5711" s="55">
        <v>0.3</v>
      </c>
    </row>
    <row r="5712" ht="14.25" customHeight="1" outlineLevel="1" spans="162:168">
      <c r="FF5712" s="55">
        <v>5705</v>
      </c>
      <c r="FG5712" s="55" t="s">
        <v>1359</v>
      </c>
      <c r="FH5712" s="55" t="s">
        <v>2055</v>
      </c>
      <c r="FI5712" s="55">
        <v>1</v>
      </c>
      <c r="FJ5712" s="55">
        <v>130000</v>
      </c>
      <c r="FK5712" s="55" t="s">
        <v>1249</v>
      </c>
      <c r="FL5712" s="55">
        <v>0.3</v>
      </c>
    </row>
    <row r="5713" ht="14.25" customHeight="1" outlineLevel="1" spans="162:168">
      <c r="FF5713" s="55">
        <v>5706</v>
      </c>
      <c r="FG5713" s="55" t="s">
        <v>1359</v>
      </c>
      <c r="FH5713" s="55" t="s">
        <v>2055</v>
      </c>
      <c r="FI5713" s="55">
        <v>1</v>
      </c>
      <c r="FJ5713" s="55">
        <v>260000</v>
      </c>
      <c r="FK5713" s="55" t="s">
        <v>1249</v>
      </c>
      <c r="FL5713" s="55">
        <v>0.3</v>
      </c>
    </row>
    <row r="5714" ht="14.25" customHeight="1" outlineLevel="1" spans="162:168">
      <c r="FF5714" s="55">
        <v>5707</v>
      </c>
      <c r="FG5714" s="55" t="s">
        <v>1359</v>
      </c>
      <c r="FH5714" s="55" t="s">
        <v>2055</v>
      </c>
      <c r="FI5714" s="55">
        <v>1</v>
      </c>
      <c r="FJ5714" s="55">
        <v>400000</v>
      </c>
      <c r="FK5714" s="55" t="s">
        <v>1249</v>
      </c>
      <c r="FL5714" s="55">
        <v>0.3</v>
      </c>
    </row>
    <row r="5715" ht="14.25" customHeight="1" outlineLevel="1" spans="162:168">
      <c r="FF5715" s="55">
        <v>5708</v>
      </c>
      <c r="FG5715" s="55" t="s">
        <v>1359</v>
      </c>
      <c r="FH5715" s="55" t="s">
        <v>2055</v>
      </c>
      <c r="FI5715" s="55">
        <v>1</v>
      </c>
      <c r="FJ5715" s="55">
        <v>530000</v>
      </c>
      <c r="FK5715" s="55" t="s">
        <v>1249</v>
      </c>
      <c r="FL5715" s="55">
        <v>0.3</v>
      </c>
    </row>
    <row r="5716" ht="14.25" customHeight="1" outlineLevel="1" spans="162:168">
      <c r="FF5716" s="55">
        <v>5709</v>
      </c>
      <c r="FG5716" s="55" t="s">
        <v>1359</v>
      </c>
      <c r="FH5716" s="55" t="s">
        <v>2055</v>
      </c>
      <c r="FI5716" s="55">
        <v>1</v>
      </c>
      <c r="FJ5716" s="55">
        <v>540000</v>
      </c>
      <c r="FK5716" s="55" t="s">
        <v>1249</v>
      </c>
      <c r="FL5716" s="55">
        <v>0.3</v>
      </c>
    </row>
    <row r="5717" ht="14.25" customHeight="1" outlineLevel="1" spans="162:168">
      <c r="FF5717" s="55">
        <v>5710</v>
      </c>
      <c r="FG5717" s="55" t="s">
        <v>1359</v>
      </c>
      <c r="FH5717" s="55" t="s">
        <v>2055</v>
      </c>
      <c r="FI5717" s="55">
        <v>2</v>
      </c>
      <c r="FJ5717" s="55">
        <v>0</v>
      </c>
      <c r="FK5717" s="55" t="s">
        <v>1249</v>
      </c>
      <c r="FL5717" s="55">
        <v>0.3</v>
      </c>
    </row>
    <row r="5718" ht="14.25" customHeight="1" outlineLevel="1" spans="162:168">
      <c r="FF5718" s="55">
        <v>5711</v>
      </c>
      <c r="FG5718" s="55" t="s">
        <v>1359</v>
      </c>
      <c r="FH5718" s="55" t="s">
        <v>2055</v>
      </c>
      <c r="FI5718" s="55">
        <v>2</v>
      </c>
      <c r="FJ5718" s="55">
        <v>1000</v>
      </c>
      <c r="FK5718" s="55" t="s">
        <v>1249</v>
      </c>
      <c r="FL5718" s="55">
        <v>0.3</v>
      </c>
    </row>
    <row r="5719" ht="14.25" customHeight="1" outlineLevel="1" spans="162:168">
      <c r="FF5719" s="55">
        <v>5712</v>
      </c>
      <c r="FG5719" s="55" t="s">
        <v>1359</v>
      </c>
      <c r="FH5719" s="55" t="s">
        <v>2055</v>
      </c>
      <c r="FI5719" s="55">
        <v>2</v>
      </c>
      <c r="FJ5719" s="55">
        <v>2500</v>
      </c>
      <c r="FK5719" s="55" t="s">
        <v>1249</v>
      </c>
      <c r="FL5719" s="55">
        <v>0.3</v>
      </c>
    </row>
    <row r="5720" ht="14.25" customHeight="1" outlineLevel="1" spans="162:168">
      <c r="FF5720" s="55">
        <v>5713</v>
      </c>
      <c r="FG5720" s="55" t="s">
        <v>1359</v>
      </c>
      <c r="FH5720" s="55" t="s">
        <v>2055</v>
      </c>
      <c r="FI5720" s="55">
        <v>2</v>
      </c>
      <c r="FJ5720" s="55">
        <v>5000</v>
      </c>
      <c r="FK5720" s="55" t="s">
        <v>1249</v>
      </c>
      <c r="FL5720" s="55">
        <v>0.3</v>
      </c>
    </row>
    <row r="5721" ht="14.25" customHeight="1" outlineLevel="1" spans="162:168">
      <c r="FF5721" s="55">
        <v>5714</v>
      </c>
      <c r="FG5721" s="55" t="s">
        <v>1359</v>
      </c>
      <c r="FH5721" s="55" t="s">
        <v>2055</v>
      </c>
      <c r="FI5721" s="55">
        <v>2</v>
      </c>
      <c r="FJ5721" s="55">
        <v>10000</v>
      </c>
      <c r="FK5721" s="55" t="s">
        <v>1249</v>
      </c>
      <c r="FL5721" s="55">
        <v>0.3</v>
      </c>
    </row>
    <row r="5722" ht="14.25" customHeight="1" outlineLevel="1" spans="162:168">
      <c r="FF5722" s="55">
        <v>5715</v>
      </c>
      <c r="FG5722" s="55" t="s">
        <v>1359</v>
      </c>
      <c r="FH5722" s="55" t="s">
        <v>2055</v>
      </c>
      <c r="FI5722" s="55">
        <v>2</v>
      </c>
      <c r="FJ5722" s="55">
        <v>25000</v>
      </c>
      <c r="FK5722" s="55" t="s">
        <v>1249</v>
      </c>
      <c r="FL5722" s="55">
        <v>0.3</v>
      </c>
    </row>
    <row r="5723" ht="14.25" customHeight="1" outlineLevel="1" spans="162:168">
      <c r="FF5723" s="55">
        <v>5716</v>
      </c>
      <c r="FG5723" s="55" t="s">
        <v>1359</v>
      </c>
      <c r="FH5723" s="55" t="s">
        <v>2055</v>
      </c>
      <c r="FI5723" s="55">
        <v>2</v>
      </c>
      <c r="FJ5723" s="55">
        <v>50000</v>
      </c>
      <c r="FK5723" s="55" t="s">
        <v>1249</v>
      </c>
      <c r="FL5723" s="55">
        <v>0.3</v>
      </c>
    </row>
    <row r="5724" ht="14.25" customHeight="1" outlineLevel="1" spans="162:168">
      <c r="FF5724" s="55">
        <v>5717</v>
      </c>
      <c r="FG5724" s="55" t="s">
        <v>1359</v>
      </c>
      <c r="FH5724" s="55" t="s">
        <v>2055</v>
      </c>
      <c r="FI5724" s="55">
        <v>2</v>
      </c>
      <c r="FJ5724" s="55">
        <v>80000</v>
      </c>
      <c r="FK5724" s="55" t="s">
        <v>1249</v>
      </c>
      <c r="FL5724" s="55">
        <v>0.3</v>
      </c>
    </row>
    <row r="5725" ht="14.25" customHeight="1" outlineLevel="1" spans="162:168">
      <c r="FF5725" s="55">
        <v>5718</v>
      </c>
      <c r="FG5725" s="55" t="s">
        <v>1359</v>
      </c>
      <c r="FH5725" s="55" t="s">
        <v>2055</v>
      </c>
      <c r="FI5725" s="55">
        <v>2</v>
      </c>
      <c r="FJ5725" s="55">
        <v>130000</v>
      </c>
      <c r="FK5725" s="55" t="s">
        <v>1249</v>
      </c>
      <c r="FL5725" s="55">
        <v>0.3</v>
      </c>
    </row>
    <row r="5726" ht="14.25" customHeight="1" outlineLevel="1" spans="162:168">
      <c r="FF5726" s="55">
        <v>5719</v>
      </c>
      <c r="FG5726" s="55" t="s">
        <v>1359</v>
      </c>
      <c r="FH5726" s="55" t="s">
        <v>2055</v>
      </c>
      <c r="FI5726" s="55">
        <v>2</v>
      </c>
      <c r="FJ5726" s="55">
        <v>260000</v>
      </c>
      <c r="FK5726" s="55" t="s">
        <v>1249</v>
      </c>
      <c r="FL5726" s="55">
        <v>0.3</v>
      </c>
    </row>
    <row r="5727" ht="14.25" customHeight="1" outlineLevel="1" spans="162:168">
      <c r="FF5727" s="55">
        <v>5720</v>
      </c>
      <c r="FG5727" s="55" t="s">
        <v>1359</v>
      </c>
      <c r="FH5727" s="55" t="s">
        <v>2055</v>
      </c>
      <c r="FI5727" s="55">
        <v>2</v>
      </c>
      <c r="FJ5727" s="55">
        <v>400000</v>
      </c>
      <c r="FK5727" s="55" t="s">
        <v>1249</v>
      </c>
      <c r="FL5727" s="55">
        <v>0.3</v>
      </c>
    </row>
    <row r="5728" ht="14.25" customHeight="1" outlineLevel="1" spans="162:168">
      <c r="FF5728" s="55">
        <v>5721</v>
      </c>
      <c r="FG5728" s="55" t="s">
        <v>1359</v>
      </c>
      <c r="FH5728" s="55" t="s">
        <v>2055</v>
      </c>
      <c r="FI5728" s="55">
        <v>2</v>
      </c>
      <c r="FJ5728" s="55">
        <v>530000</v>
      </c>
      <c r="FK5728" s="55" t="s">
        <v>1249</v>
      </c>
      <c r="FL5728" s="55">
        <v>0.3</v>
      </c>
    </row>
    <row r="5729" ht="14.25" customHeight="1" outlineLevel="1" spans="162:168">
      <c r="FF5729" s="55">
        <v>5722</v>
      </c>
      <c r="FG5729" s="55" t="s">
        <v>1359</v>
      </c>
      <c r="FH5729" s="55" t="s">
        <v>2055</v>
      </c>
      <c r="FI5729" s="55">
        <v>2</v>
      </c>
      <c r="FJ5729" s="55">
        <v>540000</v>
      </c>
      <c r="FK5729" s="55" t="s">
        <v>1249</v>
      </c>
      <c r="FL5729" s="55">
        <v>0.3</v>
      </c>
    </row>
    <row r="5730" ht="14.25" customHeight="1" outlineLevel="1" spans="162:168">
      <c r="FF5730" s="55">
        <v>5723</v>
      </c>
      <c r="FG5730" s="55" t="s">
        <v>1359</v>
      </c>
      <c r="FH5730" s="55" t="s">
        <v>1708</v>
      </c>
      <c r="FI5730" s="55">
        <v>1</v>
      </c>
      <c r="FJ5730" s="55">
        <v>0</v>
      </c>
      <c r="FK5730" s="55" t="s">
        <v>1249</v>
      </c>
      <c r="FL5730" s="55">
        <v>0.89</v>
      </c>
    </row>
    <row r="5731" ht="14.25" customHeight="1" outlineLevel="1" spans="162:168">
      <c r="FF5731" s="55">
        <v>5724</v>
      </c>
      <c r="FG5731" s="55" t="s">
        <v>1359</v>
      </c>
      <c r="FH5731" s="55" t="s">
        <v>1708</v>
      </c>
      <c r="FI5731" s="55">
        <v>1</v>
      </c>
      <c r="FJ5731" s="55">
        <v>1000</v>
      </c>
      <c r="FK5731" s="55" t="s">
        <v>1249</v>
      </c>
      <c r="FL5731" s="55">
        <v>0.89</v>
      </c>
    </row>
    <row r="5732" ht="14.25" customHeight="1" outlineLevel="1" spans="162:168">
      <c r="FF5732" s="55">
        <v>5725</v>
      </c>
      <c r="FG5732" s="55" t="s">
        <v>1359</v>
      </c>
      <c r="FH5732" s="55" t="s">
        <v>1708</v>
      </c>
      <c r="FI5732" s="55">
        <v>1</v>
      </c>
      <c r="FJ5732" s="55">
        <v>2500</v>
      </c>
      <c r="FK5732" s="55" t="s">
        <v>1249</v>
      </c>
      <c r="FL5732" s="55">
        <v>0.79</v>
      </c>
    </row>
    <row r="5733" ht="14.25" customHeight="1" outlineLevel="1" spans="162:168">
      <c r="FF5733" s="55">
        <v>5726</v>
      </c>
      <c r="FG5733" s="55" t="s">
        <v>1359</v>
      </c>
      <c r="FH5733" s="55" t="s">
        <v>1708</v>
      </c>
      <c r="FI5733" s="55">
        <v>1</v>
      </c>
      <c r="FJ5733" s="55">
        <v>5000</v>
      </c>
      <c r="FK5733" s="55" t="s">
        <v>1249</v>
      </c>
      <c r="FL5733" s="55">
        <v>0.72</v>
      </c>
    </row>
    <row r="5734" ht="14.25" customHeight="1" outlineLevel="1" spans="162:168">
      <c r="FF5734" s="55">
        <v>5727</v>
      </c>
      <c r="FG5734" s="55" t="s">
        <v>1359</v>
      </c>
      <c r="FH5734" s="55" t="s">
        <v>1708</v>
      </c>
      <c r="FI5734" s="55">
        <v>1</v>
      </c>
      <c r="FJ5734" s="55">
        <v>10000</v>
      </c>
      <c r="FK5734" s="55" t="s">
        <v>1249</v>
      </c>
      <c r="FL5734" s="55">
        <v>0.63</v>
      </c>
    </row>
    <row r="5735" ht="14.25" customHeight="1" outlineLevel="1" spans="162:168">
      <c r="FF5735" s="55">
        <v>5728</v>
      </c>
      <c r="FG5735" s="55" t="s">
        <v>1359</v>
      </c>
      <c r="FH5735" s="55" t="s">
        <v>1708</v>
      </c>
      <c r="FI5735" s="55">
        <v>1</v>
      </c>
      <c r="FJ5735" s="55">
        <v>25000</v>
      </c>
      <c r="FK5735" s="55" t="s">
        <v>1249</v>
      </c>
      <c r="FL5735" s="55">
        <v>0.63</v>
      </c>
    </row>
    <row r="5736" ht="14.25" customHeight="1" outlineLevel="1" spans="162:168">
      <c r="FF5736" s="55">
        <v>5729</v>
      </c>
      <c r="FG5736" s="55" t="s">
        <v>1359</v>
      </c>
      <c r="FH5736" s="55" t="s">
        <v>1708</v>
      </c>
      <c r="FI5736" s="55">
        <v>1</v>
      </c>
      <c r="FJ5736" s="55">
        <v>50000</v>
      </c>
      <c r="FK5736" s="55" t="s">
        <v>1249</v>
      </c>
      <c r="FL5736" s="55">
        <v>0.56</v>
      </c>
    </row>
    <row r="5737" ht="14.25" customHeight="1" outlineLevel="1" spans="162:168">
      <c r="FF5737" s="55">
        <v>5730</v>
      </c>
      <c r="FG5737" s="55" t="s">
        <v>1359</v>
      </c>
      <c r="FH5737" s="55" t="s">
        <v>1708</v>
      </c>
      <c r="FI5737" s="55">
        <v>1</v>
      </c>
      <c r="FJ5737" s="55">
        <v>80000</v>
      </c>
      <c r="FK5737" s="55" t="s">
        <v>1249</v>
      </c>
      <c r="FL5737" s="55">
        <v>0.56</v>
      </c>
    </row>
    <row r="5738" ht="14.25" customHeight="1" outlineLevel="1" spans="162:168">
      <c r="FF5738" s="55">
        <v>5731</v>
      </c>
      <c r="FG5738" s="55" t="s">
        <v>1359</v>
      </c>
      <c r="FH5738" s="55" t="s">
        <v>1708</v>
      </c>
      <c r="FI5738" s="55">
        <v>1</v>
      </c>
      <c r="FJ5738" s="55">
        <v>130000</v>
      </c>
      <c r="FK5738" s="55" t="s">
        <v>1249</v>
      </c>
      <c r="FL5738" s="55">
        <v>0.56</v>
      </c>
    </row>
    <row r="5739" ht="14.25" customHeight="1" outlineLevel="1" spans="162:168">
      <c r="FF5739" s="55">
        <v>5732</v>
      </c>
      <c r="FG5739" s="55" t="s">
        <v>1359</v>
      </c>
      <c r="FH5739" s="55" t="s">
        <v>1708</v>
      </c>
      <c r="FI5739" s="55">
        <v>1</v>
      </c>
      <c r="FJ5739" s="55">
        <v>260000</v>
      </c>
      <c r="FK5739" s="55" t="s">
        <v>1249</v>
      </c>
      <c r="FL5739" s="55">
        <v>0.56</v>
      </c>
    </row>
    <row r="5740" ht="14.25" customHeight="1" outlineLevel="1" spans="162:168">
      <c r="FF5740" s="55">
        <v>5733</v>
      </c>
      <c r="FG5740" s="55" t="s">
        <v>1359</v>
      </c>
      <c r="FH5740" s="55" t="s">
        <v>1708</v>
      </c>
      <c r="FI5740" s="55">
        <v>1</v>
      </c>
      <c r="FJ5740" s="55">
        <v>400000</v>
      </c>
      <c r="FK5740" s="55" t="s">
        <v>1249</v>
      </c>
      <c r="FL5740" s="55">
        <v>0.56</v>
      </c>
    </row>
    <row r="5741" ht="14.25" customHeight="1" outlineLevel="1" spans="162:168">
      <c r="FF5741" s="55">
        <v>5734</v>
      </c>
      <c r="FG5741" s="55" t="s">
        <v>1359</v>
      </c>
      <c r="FH5741" s="55" t="s">
        <v>1708</v>
      </c>
      <c r="FI5741" s="55">
        <v>1</v>
      </c>
      <c r="FJ5741" s="55">
        <v>530000</v>
      </c>
      <c r="FK5741" s="55" t="s">
        <v>1249</v>
      </c>
      <c r="FL5741" s="55">
        <v>0.56</v>
      </c>
    </row>
    <row r="5742" ht="14.25" customHeight="1" outlineLevel="1" spans="162:168">
      <c r="FF5742" s="55">
        <v>5735</v>
      </c>
      <c r="FG5742" s="55" t="s">
        <v>1359</v>
      </c>
      <c r="FH5742" s="55" t="s">
        <v>1708</v>
      </c>
      <c r="FI5742" s="55">
        <v>1</v>
      </c>
      <c r="FJ5742" s="55">
        <v>540000</v>
      </c>
      <c r="FK5742" s="55" t="s">
        <v>1249</v>
      </c>
      <c r="FL5742" s="55">
        <v>0.56</v>
      </c>
    </row>
    <row r="5743" ht="14.25" customHeight="1" outlineLevel="1" spans="162:168">
      <c r="FF5743" s="55">
        <v>5736</v>
      </c>
      <c r="FG5743" s="55" t="s">
        <v>1359</v>
      </c>
      <c r="FH5743" s="55" t="s">
        <v>1708</v>
      </c>
      <c r="FI5743" s="55">
        <v>10</v>
      </c>
      <c r="FJ5743" s="55">
        <v>0</v>
      </c>
      <c r="FK5743" s="55" t="s">
        <v>1249</v>
      </c>
      <c r="FL5743" s="55">
        <v>0.65</v>
      </c>
    </row>
    <row r="5744" ht="14.25" customHeight="1" outlineLevel="1" spans="162:168">
      <c r="FF5744" s="55">
        <v>5737</v>
      </c>
      <c r="FG5744" s="55" t="s">
        <v>1359</v>
      </c>
      <c r="FH5744" s="55" t="s">
        <v>1708</v>
      </c>
      <c r="FI5744" s="55">
        <v>10</v>
      </c>
      <c r="FJ5744" s="55">
        <v>1000</v>
      </c>
      <c r="FK5744" s="55" t="s">
        <v>1249</v>
      </c>
      <c r="FL5744" s="55">
        <v>0.65</v>
      </c>
    </row>
    <row r="5745" ht="14.25" customHeight="1" outlineLevel="1" spans="162:168">
      <c r="FF5745" s="55">
        <v>5738</v>
      </c>
      <c r="FG5745" s="55" t="s">
        <v>1359</v>
      </c>
      <c r="FH5745" s="55" t="s">
        <v>1708</v>
      </c>
      <c r="FI5745" s="55">
        <v>10</v>
      </c>
      <c r="FJ5745" s="55">
        <v>2500</v>
      </c>
      <c r="FK5745" s="55" t="s">
        <v>1249</v>
      </c>
      <c r="FL5745" s="55">
        <v>0.65</v>
      </c>
    </row>
    <row r="5746" ht="14.25" customHeight="1" outlineLevel="1" spans="162:168">
      <c r="FF5746" s="55">
        <v>5739</v>
      </c>
      <c r="FG5746" s="55" t="s">
        <v>1359</v>
      </c>
      <c r="FH5746" s="55" t="s">
        <v>1708</v>
      </c>
      <c r="FI5746" s="55">
        <v>10</v>
      </c>
      <c r="FJ5746" s="55">
        <v>5000</v>
      </c>
      <c r="FK5746" s="55" t="s">
        <v>1249</v>
      </c>
      <c r="FL5746" s="55">
        <v>0.65</v>
      </c>
    </row>
    <row r="5747" ht="14.25" customHeight="1" outlineLevel="1" spans="162:168">
      <c r="FF5747" s="55">
        <v>5740</v>
      </c>
      <c r="FG5747" s="55" t="s">
        <v>1359</v>
      </c>
      <c r="FH5747" s="55" t="s">
        <v>1708</v>
      </c>
      <c r="FI5747" s="55">
        <v>10</v>
      </c>
      <c r="FJ5747" s="55">
        <v>10000</v>
      </c>
      <c r="FK5747" s="55" t="s">
        <v>1249</v>
      </c>
      <c r="FL5747" s="55">
        <v>0.65</v>
      </c>
    </row>
    <row r="5748" ht="14.25" customHeight="1" outlineLevel="1" spans="162:168">
      <c r="FF5748" s="55">
        <v>5741</v>
      </c>
      <c r="FG5748" s="55" t="s">
        <v>1359</v>
      </c>
      <c r="FH5748" s="55" t="s">
        <v>1708</v>
      </c>
      <c r="FI5748" s="55">
        <v>10</v>
      </c>
      <c r="FJ5748" s="55">
        <v>25000</v>
      </c>
      <c r="FK5748" s="55" t="s">
        <v>1249</v>
      </c>
      <c r="FL5748" s="55">
        <v>0.65</v>
      </c>
    </row>
    <row r="5749" ht="14.25" customHeight="1" outlineLevel="1" spans="162:168">
      <c r="FF5749" s="55">
        <v>5742</v>
      </c>
      <c r="FG5749" s="55" t="s">
        <v>1359</v>
      </c>
      <c r="FH5749" s="55" t="s">
        <v>1708</v>
      </c>
      <c r="FI5749" s="55">
        <v>10</v>
      </c>
      <c r="FJ5749" s="55">
        <v>50000</v>
      </c>
      <c r="FK5749" s="55" t="s">
        <v>1249</v>
      </c>
      <c r="FL5749" s="55">
        <v>0.65</v>
      </c>
    </row>
    <row r="5750" ht="14.25" customHeight="1" outlineLevel="1" spans="162:168">
      <c r="FF5750" s="55">
        <v>5743</v>
      </c>
      <c r="FG5750" s="55" t="s">
        <v>1359</v>
      </c>
      <c r="FH5750" s="55" t="s">
        <v>1708</v>
      </c>
      <c r="FI5750" s="55">
        <v>10</v>
      </c>
      <c r="FJ5750" s="55">
        <v>80000</v>
      </c>
      <c r="FK5750" s="55" t="s">
        <v>1249</v>
      </c>
      <c r="FL5750" s="55">
        <v>0.65</v>
      </c>
    </row>
    <row r="5751" ht="14.25" customHeight="1" outlineLevel="1" spans="162:168">
      <c r="FF5751" s="55">
        <v>5744</v>
      </c>
      <c r="FG5751" s="55" t="s">
        <v>1359</v>
      </c>
      <c r="FH5751" s="55" t="s">
        <v>1708</v>
      </c>
      <c r="FI5751" s="55">
        <v>10</v>
      </c>
      <c r="FJ5751" s="55">
        <v>130000</v>
      </c>
      <c r="FK5751" s="55" t="s">
        <v>1249</v>
      </c>
      <c r="FL5751" s="55">
        <v>0.65</v>
      </c>
    </row>
    <row r="5752" ht="14.25" customHeight="1" outlineLevel="1" spans="162:168">
      <c r="FF5752" s="55">
        <v>5745</v>
      </c>
      <c r="FG5752" s="55" t="s">
        <v>1359</v>
      </c>
      <c r="FH5752" s="55" t="s">
        <v>1708</v>
      </c>
      <c r="FI5752" s="55">
        <v>10</v>
      </c>
      <c r="FJ5752" s="55">
        <v>260000</v>
      </c>
      <c r="FK5752" s="55" t="s">
        <v>1249</v>
      </c>
      <c r="FL5752" s="55">
        <v>0.65</v>
      </c>
    </row>
    <row r="5753" ht="14.25" customHeight="1" outlineLevel="1" spans="162:168">
      <c r="FF5753" s="55">
        <v>5746</v>
      </c>
      <c r="FG5753" s="55" t="s">
        <v>1359</v>
      </c>
      <c r="FH5753" s="55" t="s">
        <v>1708</v>
      </c>
      <c r="FI5753" s="55">
        <v>10</v>
      </c>
      <c r="FJ5753" s="55">
        <v>400000</v>
      </c>
      <c r="FK5753" s="55" t="s">
        <v>1249</v>
      </c>
      <c r="FL5753" s="55">
        <v>0.65</v>
      </c>
    </row>
    <row r="5754" ht="14.25" customHeight="1" outlineLevel="1" spans="162:168">
      <c r="FF5754" s="55">
        <v>5747</v>
      </c>
      <c r="FG5754" s="55" t="s">
        <v>1359</v>
      </c>
      <c r="FH5754" s="55" t="s">
        <v>1708</v>
      </c>
      <c r="FI5754" s="55">
        <v>10</v>
      </c>
      <c r="FJ5754" s="55">
        <v>530000</v>
      </c>
      <c r="FK5754" s="55" t="s">
        <v>1249</v>
      </c>
      <c r="FL5754" s="55">
        <v>0.65</v>
      </c>
    </row>
    <row r="5755" ht="14.25" customHeight="1" outlineLevel="1" spans="162:168">
      <c r="FF5755" s="55">
        <v>5748</v>
      </c>
      <c r="FG5755" s="55" t="s">
        <v>1359</v>
      </c>
      <c r="FH5755" s="55" t="s">
        <v>1708</v>
      </c>
      <c r="FI5755" s="55">
        <v>10</v>
      </c>
      <c r="FJ5755" s="55">
        <v>540000</v>
      </c>
      <c r="FK5755" s="55" t="s">
        <v>1249</v>
      </c>
      <c r="FL5755" s="55">
        <v>0.65</v>
      </c>
    </row>
    <row r="5756" ht="14.25" customHeight="1" outlineLevel="1" spans="162:168">
      <c r="FF5756" s="55">
        <v>5749</v>
      </c>
      <c r="FG5756" s="55" t="s">
        <v>1359</v>
      </c>
      <c r="FH5756" s="55" t="s">
        <v>1708</v>
      </c>
      <c r="FI5756" s="55">
        <v>11</v>
      </c>
      <c r="FJ5756" s="55">
        <v>0</v>
      </c>
      <c r="FK5756" s="55" t="s">
        <v>1249</v>
      </c>
      <c r="FL5756" s="55">
        <v>0.6</v>
      </c>
    </row>
    <row r="5757" ht="14.25" customHeight="1" outlineLevel="1" spans="162:168">
      <c r="FF5757" s="55">
        <v>5750</v>
      </c>
      <c r="FG5757" s="55" t="s">
        <v>1359</v>
      </c>
      <c r="FH5757" s="55" t="s">
        <v>1708</v>
      </c>
      <c r="FI5757" s="55">
        <v>11</v>
      </c>
      <c r="FJ5757" s="55">
        <v>1000</v>
      </c>
      <c r="FK5757" s="55" t="s">
        <v>1249</v>
      </c>
      <c r="FL5757" s="55">
        <v>0.6</v>
      </c>
    </row>
    <row r="5758" ht="14.25" customHeight="1" outlineLevel="1" spans="162:168">
      <c r="FF5758" s="55">
        <v>5751</v>
      </c>
      <c r="FG5758" s="55" t="s">
        <v>1359</v>
      </c>
      <c r="FH5758" s="55" t="s">
        <v>1708</v>
      </c>
      <c r="FI5758" s="55">
        <v>11</v>
      </c>
      <c r="FJ5758" s="55">
        <v>2500</v>
      </c>
      <c r="FK5758" s="55" t="s">
        <v>1249</v>
      </c>
      <c r="FL5758" s="55">
        <v>0.6</v>
      </c>
    </row>
    <row r="5759" ht="14.25" customHeight="1" outlineLevel="1" spans="162:168">
      <c r="FF5759" s="55">
        <v>5752</v>
      </c>
      <c r="FG5759" s="55" t="s">
        <v>1359</v>
      </c>
      <c r="FH5759" s="55" t="s">
        <v>1708</v>
      </c>
      <c r="FI5759" s="55">
        <v>11</v>
      </c>
      <c r="FJ5759" s="55">
        <v>5000</v>
      </c>
      <c r="FK5759" s="55" t="s">
        <v>1249</v>
      </c>
      <c r="FL5759" s="55">
        <v>0.6</v>
      </c>
    </row>
    <row r="5760" ht="14.25" customHeight="1" outlineLevel="1" spans="162:168">
      <c r="FF5760" s="55">
        <v>5753</v>
      </c>
      <c r="FG5760" s="55" t="s">
        <v>1359</v>
      </c>
      <c r="FH5760" s="55" t="s">
        <v>1708</v>
      </c>
      <c r="FI5760" s="55">
        <v>11</v>
      </c>
      <c r="FJ5760" s="55">
        <v>10000</v>
      </c>
      <c r="FK5760" s="55" t="s">
        <v>1249</v>
      </c>
      <c r="FL5760" s="55">
        <v>0.6</v>
      </c>
    </row>
    <row r="5761" ht="14.25" customHeight="1" outlineLevel="1" spans="162:168">
      <c r="FF5761" s="55">
        <v>5754</v>
      </c>
      <c r="FG5761" s="55" t="s">
        <v>1359</v>
      </c>
      <c r="FH5761" s="55" t="s">
        <v>1708</v>
      </c>
      <c r="FI5761" s="55">
        <v>11</v>
      </c>
      <c r="FJ5761" s="55">
        <v>25000</v>
      </c>
      <c r="FK5761" s="55" t="s">
        <v>1249</v>
      </c>
      <c r="FL5761" s="55">
        <v>0.6</v>
      </c>
    </row>
    <row r="5762" ht="14.25" customHeight="1" outlineLevel="1" spans="162:168">
      <c r="FF5762" s="55">
        <v>5755</v>
      </c>
      <c r="FG5762" s="55" t="s">
        <v>1359</v>
      </c>
      <c r="FH5762" s="55" t="s">
        <v>1708</v>
      </c>
      <c r="FI5762" s="55">
        <v>11</v>
      </c>
      <c r="FJ5762" s="55">
        <v>50000</v>
      </c>
      <c r="FK5762" s="55" t="s">
        <v>1249</v>
      </c>
      <c r="FL5762" s="55">
        <v>0.6</v>
      </c>
    </row>
    <row r="5763" ht="14.25" customHeight="1" outlineLevel="1" spans="162:168">
      <c r="FF5763" s="55">
        <v>5756</v>
      </c>
      <c r="FG5763" s="55" t="s">
        <v>1359</v>
      </c>
      <c r="FH5763" s="55" t="s">
        <v>1708</v>
      </c>
      <c r="FI5763" s="55">
        <v>11</v>
      </c>
      <c r="FJ5763" s="55">
        <v>80000</v>
      </c>
      <c r="FK5763" s="55" t="s">
        <v>1249</v>
      </c>
      <c r="FL5763" s="55">
        <v>0.6</v>
      </c>
    </row>
    <row r="5764" ht="14.25" customHeight="1" outlineLevel="1" spans="162:168">
      <c r="FF5764" s="55">
        <v>5757</v>
      </c>
      <c r="FG5764" s="55" t="s">
        <v>1359</v>
      </c>
      <c r="FH5764" s="55" t="s">
        <v>1708</v>
      </c>
      <c r="FI5764" s="55">
        <v>11</v>
      </c>
      <c r="FJ5764" s="55">
        <v>130000</v>
      </c>
      <c r="FK5764" s="55" t="s">
        <v>1249</v>
      </c>
      <c r="FL5764" s="55">
        <v>0.6</v>
      </c>
    </row>
    <row r="5765" ht="14.25" customHeight="1" outlineLevel="1" spans="162:168">
      <c r="FF5765" s="55">
        <v>5758</v>
      </c>
      <c r="FG5765" s="55" t="s">
        <v>1359</v>
      </c>
      <c r="FH5765" s="55" t="s">
        <v>1708</v>
      </c>
      <c r="FI5765" s="55">
        <v>11</v>
      </c>
      <c r="FJ5765" s="55">
        <v>260000</v>
      </c>
      <c r="FK5765" s="55" t="s">
        <v>1249</v>
      </c>
      <c r="FL5765" s="55">
        <v>0.6</v>
      </c>
    </row>
    <row r="5766" ht="14.25" customHeight="1" outlineLevel="1" spans="162:168">
      <c r="FF5766" s="55">
        <v>5759</v>
      </c>
      <c r="FG5766" s="55" t="s">
        <v>1359</v>
      </c>
      <c r="FH5766" s="55" t="s">
        <v>1708</v>
      </c>
      <c r="FI5766" s="55">
        <v>11</v>
      </c>
      <c r="FJ5766" s="55">
        <v>400000</v>
      </c>
      <c r="FK5766" s="55" t="s">
        <v>1249</v>
      </c>
      <c r="FL5766" s="55">
        <v>0.6</v>
      </c>
    </row>
    <row r="5767" ht="14.25" customHeight="1" outlineLevel="1" spans="162:168">
      <c r="FF5767" s="55">
        <v>5760</v>
      </c>
      <c r="FG5767" s="55" t="s">
        <v>1359</v>
      </c>
      <c r="FH5767" s="55" t="s">
        <v>1708</v>
      </c>
      <c r="FI5767" s="55">
        <v>11</v>
      </c>
      <c r="FJ5767" s="55">
        <v>530000</v>
      </c>
      <c r="FK5767" s="55" t="s">
        <v>1249</v>
      </c>
      <c r="FL5767" s="55">
        <v>0.6</v>
      </c>
    </row>
    <row r="5768" ht="14.25" customHeight="1" outlineLevel="1" spans="162:168">
      <c r="FF5768" s="55">
        <v>5761</v>
      </c>
      <c r="FG5768" s="55" t="s">
        <v>1359</v>
      </c>
      <c r="FH5768" s="55" t="s">
        <v>1708</v>
      </c>
      <c r="FI5768" s="55">
        <v>11</v>
      </c>
      <c r="FJ5768" s="55">
        <v>540000</v>
      </c>
      <c r="FK5768" s="55" t="s">
        <v>1249</v>
      </c>
      <c r="FL5768" s="55">
        <v>0.6</v>
      </c>
    </row>
    <row r="5769" ht="14.25" customHeight="1" outlineLevel="1" spans="162:168">
      <c r="FF5769" s="55">
        <v>5762</v>
      </c>
      <c r="FG5769" s="55" t="s">
        <v>1359</v>
      </c>
      <c r="FH5769" s="55" t="s">
        <v>1708</v>
      </c>
      <c r="FI5769" s="55">
        <v>2</v>
      </c>
      <c r="FJ5769" s="55">
        <v>0</v>
      </c>
      <c r="FK5769" s="55" t="s">
        <v>1249</v>
      </c>
      <c r="FL5769" s="55">
        <v>0.56</v>
      </c>
    </row>
    <row r="5770" ht="14.25" customHeight="1" outlineLevel="1" spans="162:168">
      <c r="FF5770" s="55">
        <v>5763</v>
      </c>
      <c r="FG5770" s="55" t="s">
        <v>1359</v>
      </c>
      <c r="FH5770" s="55" t="s">
        <v>1708</v>
      </c>
      <c r="FI5770" s="55">
        <v>2</v>
      </c>
      <c r="FJ5770" s="55">
        <v>1000</v>
      </c>
      <c r="FK5770" s="55" t="s">
        <v>1249</v>
      </c>
      <c r="FL5770" s="55">
        <v>0.56</v>
      </c>
    </row>
    <row r="5771" ht="14.25" customHeight="1" outlineLevel="1" spans="162:168">
      <c r="FF5771" s="55">
        <v>5764</v>
      </c>
      <c r="FG5771" s="55" t="s">
        <v>1359</v>
      </c>
      <c r="FH5771" s="55" t="s">
        <v>1708</v>
      </c>
      <c r="FI5771" s="55">
        <v>2</v>
      </c>
      <c r="FJ5771" s="55">
        <v>2500</v>
      </c>
      <c r="FK5771" s="55" t="s">
        <v>1249</v>
      </c>
      <c r="FL5771" s="55">
        <v>0.56</v>
      </c>
    </row>
    <row r="5772" ht="14.25" customHeight="1" outlineLevel="1" spans="162:168">
      <c r="FF5772" s="55">
        <v>5765</v>
      </c>
      <c r="FG5772" s="55" t="s">
        <v>1359</v>
      </c>
      <c r="FH5772" s="55" t="s">
        <v>1708</v>
      </c>
      <c r="FI5772" s="55">
        <v>2</v>
      </c>
      <c r="FJ5772" s="55">
        <v>5000</v>
      </c>
      <c r="FK5772" s="55" t="s">
        <v>1249</v>
      </c>
      <c r="FL5772" s="55">
        <v>0.56</v>
      </c>
    </row>
    <row r="5773" ht="14.25" customHeight="1" outlineLevel="1" spans="162:168">
      <c r="FF5773" s="55">
        <v>5766</v>
      </c>
      <c r="FG5773" s="55" t="s">
        <v>1359</v>
      </c>
      <c r="FH5773" s="55" t="s">
        <v>1708</v>
      </c>
      <c r="FI5773" s="55">
        <v>2</v>
      </c>
      <c r="FJ5773" s="55">
        <v>10000</v>
      </c>
      <c r="FK5773" s="55" t="s">
        <v>1249</v>
      </c>
      <c r="FL5773" s="55">
        <v>0.56</v>
      </c>
    </row>
    <row r="5774" ht="14.25" customHeight="1" outlineLevel="1" spans="162:168">
      <c r="FF5774" s="55">
        <v>5767</v>
      </c>
      <c r="FG5774" s="55" t="s">
        <v>1359</v>
      </c>
      <c r="FH5774" s="55" t="s">
        <v>1708</v>
      </c>
      <c r="FI5774" s="55">
        <v>2</v>
      </c>
      <c r="FJ5774" s="55">
        <v>25000</v>
      </c>
      <c r="FK5774" s="55" t="s">
        <v>1249</v>
      </c>
      <c r="FL5774" s="55">
        <v>0.56</v>
      </c>
    </row>
    <row r="5775" ht="14.25" customHeight="1" outlineLevel="1" spans="162:168">
      <c r="FF5775" s="55">
        <v>5768</v>
      </c>
      <c r="FG5775" s="55" t="s">
        <v>1359</v>
      </c>
      <c r="FH5775" s="55" t="s">
        <v>1708</v>
      </c>
      <c r="FI5775" s="55">
        <v>2</v>
      </c>
      <c r="FJ5775" s="55">
        <v>50000</v>
      </c>
      <c r="FK5775" s="55" t="s">
        <v>1249</v>
      </c>
      <c r="FL5775" s="55">
        <v>0.56</v>
      </c>
    </row>
    <row r="5776" ht="14.25" customHeight="1" outlineLevel="1" spans="162:168">
      <c r="FF5776" s="55">
        <v>5769</v>
      </c>
      <c r="FG5776" s="55" t="s">
        <v>1359</v>
      </c>
      <c r="FH5776" s="55" t="s">
        <v>1708</v>
      </c>
      <c r="FI5776" s="55">
        <v>2</v>
      </c>
      <c r="FJ5776" s="55">
        <v>80000</v>
      </c>
      <c r="FK5776" s="55" t="s">
        <v>1249</v>
      </c>
      <c r="FL5776" s="55">
        <v>0.56</v>
      </c>
    </row>
    <row r="5777" ht="14.25" customHeight="1" outlineLevel="1" spans="162:168">
      <c r="FF5777" s="55">
        <v>5770</v>
      </c>
      <c r="FG5777" s="55" t="s">
        <v>1359</v>
      </c>
      <c r="FH5777" s="55" t="s">
        <v>1708</v>
      </c>
      <c r="FI5777" s="55">
        <v>2</v>
      </c>
      <c r="FJ5777" s="55">
        <v>130000</v>
      </c>
      <c r="FK5777" s="55" t="s">
        <v>1249</v>
      </c>
      <c r="FL5777" s="55">
        <v>0.56</v>
      </c>
    </row>
    <row r="5778" ht="14.25" customHeight="1" outlineLevel="1" spans="162:168">
      <c r="FF5778" s="55">
        <v>5771</v>
      </c>
      <c r="FG5778" s="55" t="s">
        <v>1359</v>
      </c>
      <c r="FH5778" s="55" t="s">
        <v>1708</v>
      </c>
      <c r="FI5778" s="55">
        <v>2</v>
      </c>
      <c r="FJ5778" s="55">
        <v>260000</v>
      </c>
      <c r="FK5778" s="55" t="s">
        <v>1249</v>
      </c>
      <c r="FL5778" s="55">
        <v>0.56</v>
      </c>
    </row>
    <row r="5779" ht="14.25" customHeight="1" outlineLevel="1" spans="162:168">
      <c r="FF5779" s="55">
        <v>5772</v>
      </c>
      <c r="FG5779" s="55" t="s">
        <v>1359</v>
      </c>
      <c r="FH5779" s="55" t="s">
        <v>1708</v>
      </c>
      <c r="FI5779" s="55">
        <v>2</v>
      </c>
      <c r="FJ5779" s="55">
        <v>400000</v>
      </c>
      <c r="FK5779" s="55" t="s">
        <v>1249</v>
      </c>
      <c r="FL5779" s="55">
        <v>0.56</v>
      </c>
    </row>
    <row r="5780" ht="14.25" customHeight="1" outlineLevel="1" spans="162:168">
      <c r="FF5780" s="55">
        <v>5773</v>
      </c>
      <c r="FG5780" s="55" t="s">
        <v>1359</v>
      </c>
      <c r="FH5780" s="55" t="s">
        <v>1708</v>
      </c>
      <c r="FI5780" s="55">
        <v>2</v>
      </c>
      <c r="FJ5780" s="55">
        <v>530000</v>
      </c>
      <c r="FK5780" s="55" t="s">
        <v>1249</v>
      </c>
      <c r="FL5780" s="55">
        <v>0.56</v>
      </c>
    </row>
    <row r="5781" ht="14.25" customHeight="1" outlineLevel="1" spans="162:168">
      <c r="FF5781" s="55">
        <v>5774</v>
      </c>
      <c r="FG5781" s="55" t="s">
        <v>1359</v>
      </c>
      <c r="FH5781" s="55" t="s">
        <v>1708</v>
      </c>
      <c r="FI5781" s="55">
        <v>2</v>
      </c>
      <c r="FJ5781" s="55">
        <v>540000</v>
      </c>
      <c r="FK5781" s="55" t="s">
        <v>1249</v>
      </c>
      <c r="FL5781" s="55">
        <v>0.56</v>
      </c>
    </row>
    <row r="5782" ht="14.25" customHeight="1" outlineLevel="1" spans="162:168">
      <c r="FF5782" s="55">
        <v>5775</v>
      </c>
      <c r="FG5782" s="55" t="s">
        <v>1359</v>
      </c>
      <c r="FH5782" s="55" t="s">
        <v>1708</v>
      </c>
      <c r="FI5782" s="55">
        <v>3</v>
      </c>
      <c r="FJ5782" s="55">
        <v>0</v>
      </c>
      <c r="FK5782" s="55" t="s">
        <v>1249</v>
      </c>
      <c r="FL5782" s="55">
        <v>0.56</v>
      </c>
    </row>
    <row r="5783" ht="14.25" customHeight="1" outlineLevel="1" spans="162:168">
      <c r="FF5783" s="55">
        <v>5776</v>
      </c>
      <c r="FG5783" s="55" t="s">
        <v>1359</v>
      </c>
      <c r="FH5783" s="55" t="s">
        <v>1708</v>
      </c>
      <c r="FI5783" s="55">
        <v>3</v>
      </c>
      <c r="FJ5783" s="55">
        <v>1000</v>
      </c>
      <c r="FK5783" s="55" t="s">
        <v>1249</v>
      </c>
      <c r="FL5783" s="55">
        <v>0.56</v>
      </c>
    </row>
    <row r="5784" ht="14.25" customHeight="1" outlineLevel="1" spans="162:168">
      <c r="FF5784" s="55">
        <v>5777</v>
      </c>
      <c r="FG5784" s="55" t="s">
        <v>1359</v>
      </c>
      <c r="FH5784" s="55" t="s">
        <v>1708</v>
      </c>
      <c r="FI5784" s="55">
        <v>3</v>
      </c>
      <c r="FJ5784" s="55">
        <v>2500</v>
      </c>
      <c r="FK5784" s="55" t="s">
        <v>1249</v>
      </c>
      <c r="FL5784" s="55">
        <v>0.56</v>
      </c>
    </row>
    <row r="5785" ht="14.25" customHeight="1" outlineLevel="1" spans="162:168">
      <c r="FF5785" s="55">
        <v>5778</v>
      </c>
      <c r="FG5785" s="55" t="s">
        <v>1359</v>
      </c>
      <c r="FH5785" s="55" t="s">
        <v>1708</v>
      </c>
      <c r="FI5785" s="55">
        <v>3</v>
      </c>
      <c r="FJ5785" s="55">
        <v>5000</v>
      </c>
      <c r="FK5785" s="55" t="s">
        <v>1249</v>
      </c>
      <c r="FL5785" s="55">
        <v>0.56</v>
      </c>
    </row>
    <row r="5786" ht="14.25" customHeight="1" outlineLevel="1" spans="162:168">
      <c r="FF5786" s="55">
        <v>5779</v>
      </c>
      <c r="FG5786" s="55" t="s">
        <v>1359</v>
      </c>
      <c r="FH5786" s="55" t="s">
        <v>1708</v>
      </c>
      <c r="FI5786" s="55">
        <v>3</v>
      </c>
      <c r="FJ5786" s="55">
        <v>10000</v>
      </c>
      <c r="FK5786" s="55" t="s">
        <v>1249</v>
      </c>
      <c r="FL5786" s="55">
        <v>0.56</v>
      </c>
    </row>
    <row r="5787" ht="14.25" customHeight="1" outlineLevel="1" spans="162:168">
      <c r="FF5787" s="55">
        <v>5780</v>
      </c>
      <c r="FG5787" s="55" t="s">
        <v>1359</v>
      </c>
      <c r="FH5787" s="55" t="s">
        <v>1708</v>
      </c>
      <c r="FI5787" s="55">
        <v>3</v>
      </c>
      <c r="FJ5787" s="55">
        <v>25000</v>
      </c>
      <c r="FK5787" s="55" t="s">
        <v>1249</v>
      </c>
      <c r="FL5787" s="55">
        <v>0.56</v>
      </c>
    </row>
    <row r="5788" ht="14.25" customHeight="1" outlineLevel="1" spans="162:168">
      <c r="FF5788" s="55">
        <v>5781</v>
      </c>
      <c r="FG5788" s="55" t="s">
        <v>1359</v>
      </c>
      <c r="FH5788" s="55" t="s">
        <v>1708</v>
      </c>
      <c r="FI5788" s="55">
        <v>3</v>
      </c>
      <c r="FJ5788" s="55">
        <v>50000</v>
      </c>
      <c r="FK5788" s="55" t="s">
        <v>1249</v>
      </c>
      <c r="FL5788" s="55">
        <v>0.56</v>
      </c>
    </row>
    <row r="5789" ht="14.25" customHeight="1" outlineLevel="1" spans="162:168">
      <c r="FF5789" s="55">
        <v>5782</v>
      </c>
      <c r="FG5789" s="55" t="s">
        <v>1359</v>
      </c>
      <c r="FH5789" s="55" t="s">
        <v>1708</v>
      </c>
      <c r="FI5789" s="55">
        <v>3</v>
      </c>
      <c r="FJ5789" s="55">
        <v>80000</v>
      </c>
      <c r="FK5789" s="55" t="s">
        <v>1249</v>
      </c>
      <c r="FL5789" s="55">
        <v>0.56</v>
      </c>
    </row>
    <row r="5790" ht="14.25" customHeight="1" outlineLevel="1" spans="162:168">
      <c r="FF5790" s="55">
        <v>5783</v>
      </c>
      <c r="FG5790" s="55" t="s">
        <v>1359</v>
      </c>
      <c r="FH5790" s="55" t="s">
        <v>1708</v>
      </c>
      <c r="FI5790" s="55">
        <v>3</v>
      </c>
      <c r="FJ5790" s="55">
        <v>130000</v>
      </c>
      <c r="FK5790" s="55" t="s">
        <v>1249</v>
      </c>
      <c r="FL5790" s="55">
        <v>0.56</v>
      </c>
    </row>
    <row r="5791" ht="14.25" customHeight="1" outlineLevel="1" spans="162:168">
      <c r="FF5791" s="55">
        <v>5784</v>
      </c>
      <c r="FG5791" s="55" t="s">
        <v>1359</v>
      </c>
      <c r="FH5791" s="55" t="s">
        <v>1708</v>
      </c>
      <c r="FI5791" s="55">
        <v>3</v>
      </c>
      <c r="FJ5791" s="55">
        <v>260000</v>
      </c>
      <c r="FK5791" s="55" t="s">
        <v>1249</v>
      </c>
      <c r="FL5791" s="55">
        <v>0.56</v>
      </c>
    </row>
    <row r="5792" ht="14.25" customHeight="1" outlineLevel="1" spans="162:168">
      <c r="FF5792" s="55">
        <v>5785</v>
      </c>
      <c r="FG5792" s="55" t="s">
        <v>1359</v>
      </c>
      <c r="FH5792" s="55" t="s">
        <v>1708</v>
      </c>
      <c r="FI5792" s="55">
        <v>3</v>
      </c>
      <c r="FJ5792" s="55">
        <v>400000</v>
      </c>
      <c r="FK5792" s="55" t="s">
        <v>1249</v>
      </c>
      <c r="FL5792" s="55">
        <v>0.56</v>
      </c>
    </row>
    <row r="5793" ht="14.25" customHeight="1" outlineLevel="1" spans="162:168">
      <c r="FF5793" s="55">
        <v>5786</v>
      </c>
      <c r="FG5793" s="55" t="s">
        <v>1359</v>
      </c>
      <c r="FH5793" s="55" t="s">
        <v>1708</v>
      </c>
      <c r="FI5793" s="55">
        <v>3</v>
      </c>
      <c r="FJ5793" s="55">
        <v>530000</v>
      </c>
      <c r="FK5793" s="55" t="s">
        <v>1249</v>
      </c>
      <c r="FL5793" s="55">
        <v>0.56</v>
      </c>
    </row>
    <row r="5794" ht="14.25" customHeight="1" outlineLevel="1" spans="162:168">
      <c r="FF5794" s="55">
        <v>5787</v>
      </c>
      <c r="FG5794" s="55" t="s">
        <v>1359</v>
      </c>
      <c r="FH5794" s="55" t="s">
        <v>1708</v>
      </c>
      <c r="FI5794" s="55">
        <v>3</v>
      </c>
      <c r="FJ5794" s="55">
        <v>540000</v>
      </c>
      <c r="FK5794" s="55" t="s">
        <v>1249</v>
      </c>
      <c r="FL5794" s="55">
        <v>0.56</v>
      </c>
    </row>
    <row r="5795" ht="14.25" customHeight="1" outlineLevel="1" spans="162:168">
      <c r="FF5795" s="55">
        <v>5788</v>
      </c>
      <c r="FG5795" s="55" t="s">
        <v>1359</v>
      </c>
      <c r="FH5795" s="55" t="s">
        <v>1708</v>
      </c>
      <c r="FI5795" s="55">
        <v>4</v>
      </c>
      <c r="FJ5795" s="55">
        <v>0</v>
      </c>
      <c r="FK5795" s="55" t="s">
        <v>1249</v>
      </c>
      <c r="FL5795" s="55">
        <v>0.3</v>
      </c>
    </row>
    <row r="5796" ht="14.25" customHeight="1" outlineLevel="1" spans="162:168">
      <c r="FF5796" s="55">
        <v>5789</v>
      </c>
      <c r="FG5796" s="55" t="s">
        <v>1359</v>
      </c>
      <c r="FH5796" s="55" t="s">
        <v>1708</v>
      </c>
      <c r="FI5796" s="55">
        <v>4</v>
      </c>
      <c r="FJ5796" s="55">
        <v>1000</v>
      </c>
      <c r="FK5796" s="55" t="s">
        <v>1249</v>
      </c>
      <c r="FL5796" s="55">
        <v>0.3</v>
      </c>
    </row>
    <row r="5797" ht="14.25" customHeight="1" outlineLevel="1" spans="162:168">
      <c r="FF5797" s="55">
        <v>5790</v>
      </c>
      <c r="FG5797" s="55" t="s">
        <v>1359</v>
      </c>
      <c r="FH5797" s="55" t="s">
        <v>1708</v>
      </c>
      <c r="FI5797" s="55">
        <v>4</v>
      </c>
      <c r="FJ5797" s="55">
        <v>2500</v>
      </c>
      <c r="FK5797" s="55" t="s">
        <v>1249</v>
      </c>
      <c r="FL5797" s="55">
        <v>0.3</v>
      </c>
    </row>
    <row r="5798" ht="14.25" customHeight="1" outlineLevel="1" spans="162:168">
      <c r="FF5798" s="55">
        <v>5791</v>
      </c>
      <c r="FG5798" s="55" t="s">
        <v>1359</v>
      </c>
      <c r="FH5798" s="55" t="s">
        <v>1708</v>
      </c>
      <c r="FI5798" s="55">
        <v>4</v>
      </c>
      <c r="FJ5798" s="55">
        <v>5000</v>
      </c>
      <c r="FK5798" s="55" t="s">
        <v>1249</v>
      </c>
      <c r="FL5798" s="55">
        <v>0.3</v>
      </c>
    </row>
    <row r="5799" ht="14.25" customHeight="1" outlineLevel="1" spans="162:168">
      <c r="FF5799" s="55">
        <v>5792</v>
      </c>
      <c r="FG5799" s="55" t="s">
        <v>1359</v>
      </c>
      <c r="FH5799" s="55" t="s">
        <v>1708</v>
      </c>
      <c r="FI5799" s="55">
        <v>4</v>
      </c>
      <c r="FJ5799" s="55">
        <v>10000</v>
      </c>
      <c r="FK5799" s="55" t="s">
        <v>1249</v>
      </c>
      <c r="FL5799" s="55">
        <v>0.3</v>
      </c>
    </row>
    <row r="5800" ht="14.25" customHeight="1" outlineLevel="1" spans="162:168">
      <c r="FF5800" s="55">
        <v>5793</v>
      </c>
      <c r="FG5800" s="55" t="s">
        <v>1359</v>
      </c>
      <c r="FH5800" s="55" t="s">
        <v>1708</v>
      </c>
      <c r="FI5800" s="55">
        <v>4</v>
      </c>
      <c r="FJ5800" s="55">
        <v>25000</v>
      </c>
      <c r="FK5800" s="55" t="s">
        <v>1249</v>
      </c>
      <c r="FL5800" s="55">
        <v>0.3</v>
      </c>
    </row>
    <row r="5801" ht="14.25" customHeight="1" outlineLevel="1" spans="162:168">
      <c r="FF5801" s="55">
        <v>5794</v>
      </c>
      <c r="FG5801" s="55" t="s">
        <v>1359</v>
      </c>
      <c r="FH5801" s="55" t="s">
        <v>1708</v>
      </c>
      <c r="FI5801" s="55">
        <v>4</v>
      </c>
      <c r="FJ5801" s="55">
        <v>50000</v>
      </c>
      <c r="FK5801" s="55" t="s">
        <v>1249</v>
      </c>
      <c r="FL5801" s="55">
        <v>0.3</v>
      </c>
    </row>
    <row r="5802" ht="14.25" customHeight="1" outlineLevel="1" spans="162:168">
      <c r="FF5802" s="55">
        <v>5795</v>
      </c>
      <c r="FG5802" s="55" t="s">
        <v>1359</v>
      </c>
      <c r="FH5802" s="55" t="s">
        <v>1708</v>
      </c>
      <c r="FI5802" s="55">
        <v>4</v>
      </c>
      <c r="FJ5802" s="55">
        <v>80000</v>
      </c>
      <c r="FK5802" s="55" t="s">
        <v>1249</v>
      </c>
      <c r="FL5802" s="55">
        <v>0.3</v>
      </c>
    </row>
    <row r="5803" ht="14.25" customHeight="1" outlineLevel="1" spans="162:168">
      <c r="FF5803" s="55">
        <v>5796</v>
      </c>
      <c r="FG5803" s="55" t="s">
        <v>1359</v>
      </c>
      <c r="FH5803" s="55" t="s">
        <v>1708</v>
      </c>
      <c r="FI5803" s="55">
        <v>4</v>
      </c>
      <c r="FJ5803" s="55">
        <v>130000</v>
      </c>
      <c r="FK5803" s="55" t="s">
        <v>1249</v>
      </c>
      <c r="FL5803" s="55">
        <v>0.3</v>
      </c>
    </row>
    <row r="5804" ht="14.25" customHeight="1" outlineLevel="1" spans="162:168">
      <c r="FF5804" s="55">
        <v>5797</v>
      </c>
      <c r="FG5804" s="55" t="s">
        <v>1359</v>
      </c>
      <c r="FH5804" s="55" t="s">
        <v>1708</v>
      </c>
      <c r="FI5804" s="55">
        <v>4</v>
      </c>
      <c r="FJ5804" s="55">
        <v>260000</v>
      </c>
      <c r="FK5804" s="55" t="s">
        <v>1249</v>
      </c>
      <c r="FL5804" s="55">
        <v>0.3</v>
      </c>
    </row>
    <row r="5805" ht="14.25" customHeight="1" outlineLevel="1" spans="162:168">
      <c r="FF5805" s="55">
        <v>5798</v>
      </c>
      <c r="FG5805" s="55" t="s">
        <v>1359</v>
      </c>
      <c r="FH5805" s="55" t="s">
        <v>1708</v>
      </c>
      <c r="FI5805" s="55">
        <v>4</v>
      </c>
      <c r="FJ5805" s="55">
        <v>400000</v>
      </c>
      <c r="FK5805" s="55" t="s">
        <v>1249</v>
      </c>
      <c r="FL5805" s="55">
        <v>0.3</v>
      </c>
    </row>
    <row r="5806" ht="14.25" customHeight="1" outlineLevel="1" spans="162:168">
      <c r="FF5806" s="55">
        <v>5799</v>
      </c>
      <c r="FG5806" s="55" t="s">
        <v>1359</v>
      </c>
      <c r="FH5806" s="55" t="s">
        <v>1708</v>
      </c>
      <c r="FI5806" s="55">
        <v>4</v>
      </c>
      <c r="FJ5806" s="55">
        <v>530000</v>
      </c>
      <c r="FK5806" s="55" t="s">
        <v>1249</v>
      </c>
      <c r="FL5806" s="55">
        <v>0.3</v>
      </c>
    </row>
    <row r="5807" ht="14.25" customHeight="1" outlineLevel="1" spans="162:168">
      <c r="FF5807" s="55">
        <v>5800</v>
      </c>
      <c r="FG5807" s="55" t="s">
        <v>1359</v>
      </c>
      <c r="FH5807" s="55" t="s">
        <v>1708</v>
      </c>
      <c r="FI5807" s="55">
        <v>4</v>
      </c>
      <c r="FJ5807" s="55">
        <v>540000</v>
      </c>
      <c r="FK5807" s="55" t="s">
        <v>1249</v>
      </c>
      <c r="FL5807" s="55">
        <v>0.3</v>
      </c>
    </row>
    <row r="5808" ht="14.25" customHeight="1" outlineLevel="1" spans="162:168">
      <c r="FF5808" s="55">
        <v>5801</v>
      </c>
      <c r="FG5808" s="55" t="s">
        <v>1359</v>
      </c>
      <c r="FH5808" s="55" t="s">
        <v>1708</v>
      </c>
      <c r="FI5808" s="55">
        <v>5</v>
      </c>
      <c r="FJ5808" s="55">
        <v>0</v>
      </c>
      <c r="FK5808" s="55" t="s">
        <v>1249</v>
      </c>
      <c r="FL5808" s="55">
        <v>0.3</v>
      </c>
    </row>
    <row r="5809" ht="14.25" customHeight="1" outlineLevel="1" spans="162:168">
      <c r="FF5809" s="55">
        <v>5802</v>
      </c>
      <c r="FG5809" s="55" t="s">
        <v>1359</v>
      </c>
      <c r="FH5809" s="55" t="s">
        <v>1708</v>
      </c>
      <c r="FI5809" s="55">
        <v>5</v>
      </c>
      <c r="FJ5809" s="55">
        <v>1000</v>
      </c>
      <c r="FK5809" s="55" t="s">
        <v>1249</v>
      </c>
      <c r="FL5809" s="55">
        <v>0.3</v>
      </c>
    </row>
    <row r="5810" ht="14.25" customHeight="1" outlineLevel="1" spans="162:168">
      <c r="FF5810" s="55">
        <v>5803</v>
      </c>
      <c r="FG5810" s="55" t="s">
        <v>1359</v>
      </c>
      <c r="FH5810" s="55" t="s">
        <v>1708</v>
      </c>
      <c r="FI5810" s="55">
        <v>5</v>
      </c>
      <c r="FJ5810" s="55">
        <v>2500</v>
      </c>
      <c r="FK5810" s="55" t="s">
        <v>1249</v>
      </c>
      <c r="FL5810" s="55">
        <v>0.3</v>
      </c>
    </row>
    <row r="5811" ht="14.25" customHeight="1" outlineLevel="1" spans="162:168">
      <c r="FF5811" s="55">
        <v>5804</v>
      </c>
      <c r="FG5811" s="55" t="s">
        <v>1359</v>
      </c>
      <c r="FH5811" s="55" t="s">
        <v>1708</v>
      </c>
      <c r="FI5811" s="55">
        <v>5</v>
      </c>
      <c r="FJ5811" s="55">
        <v>5000</v>
      </c>
      <c r="FK5811" s="55" t="s">
        <v>1249</v>
      </c>
      <c r="FL5811" s="55">
        <v>0.3</v>
      </c>
    </row>
    <row r="5812" ht="14.25" customHeight="1" outlineLevel="1" spans="162:168">
      <c r="FF5812" s="55">
        <v>5805</v>
      </c>
      <c r="FG5812" s="55" t="s">
        <v>1359</v>
      </c>
      <c r="FH5812" s="55" t="s">
        <v>1708</v>
      </c>
      <c r="FI5812" s="55">
        <v>5</v>
      </c>
      <c r="FJ5812" s="55">
        <v>10000</v>
      </c>
      <c r="FK5812" s="55" t="s">
        <v>1249</v>
      </c>
      <c r="FL5812" s="55">
        <v>0.3</v>
      </c>
    </row>
    <row r="5813" ht="14.25" customHeight="1" outlineLevel="1" spans="162:168">
      <c r="FF5813" s="55">
        <v>5806</v>
      </c>
      <c r="FG5813" s="55" t="s">
        <v>1359</v>
      </c>
      <c r="FH5813" s="55" t="s">
        <v>1708</v>
      </c>
      <c r="FI5813" s="55">
        <v>5</v>
      </c>
      <c r="FJ5813" s="55">
        <v>25000</v>
      </c>
      <c r="FK5813" s="55" t="s">
        <v>1249</v>
      </c>
      <c r="FL5813" s="55">
        <v>0.3</v>
      </c>
    </row>
    <row r="5814" ht="14.25" customHeight="1" outlineLevel="1" spans="162:168">
      <c r="FF5814" s="55">
        <v>5807</v>
      </c>
      <c r="FG5814" s="55" t="s">
        <v>1359</v>
      </c>
      <c r="FH5814" s="55" t="s">
        <v>1708</v>
      </c>
      <c r="FI5814" s="55">
        <v>5</v>
      </c>
      <c r="FJ5814" s="55">
        <v>50000</v>
      </c>
      <c r="FK5814" s="55" t="s">
        <v>1249</v>
      </c>
      <c r="FL5814" s="55">
        <v>0.3</v>
      </c>
    </row>
    <row r="5815" ht="14.25" customHeight="1" outlineLevel="1" spans="162:168">
      <c r="FF5815" s="55">
        <v>5808</v>
      </c>
      <c r="FG5815" s="55" t="s">
        <v>1359</v>
      </c>
      <c r="FH5815" s="55" t="s">
        <v>1708</v>
      </c>
      <c r="FI5815" s="55">
        <v>5</v>
      </c>
      <c r="FJ5815" s="55">
        <v>80000</v>
      </c>
      <c r="FK5815" s="55" t="s">
        <v>1249</v>
      </c>
      <c r="FL5815" s="55">
        <v>0.3</v>
      </c>
    </row>
    <row r="5816" ht="14.25" customHeight="1" outlineLevel="1" spans="162:168">
      <c r="FF5816" s="55">
        <v>5809</v>
      </c>
      <c r="FG5816" s="55" t="s">
        <v>1359</v>
      </c>
      <c r="FH5816" s="55" t="s">
        <v>1708</v>
      </c>
      <c r="FI5816" s="55">
        <v>5</v>
      </c>
      <c r="FJ5816" s="55">
        <v>130000</v>
      </c>
      <c r="FK5816" s="55" t="s">
        <v>1249</v>
      </c>
      <c r="FL5816" s="55">
        <v>0.3</v>
      </c>
    </row>
    <row r="5817" ht="14.25" customHeight="1" outlineLevel="1" spans="162:168">
      <c r="FF5817" s="55">
        <v>5810</v>
      </c>
      <c r="FG5817" s="55" t="s">
        <v>1359</v>
      </c>
      <c r="FH5817" s="55" t="s">
        <v>1708</v>
      </c>
      <c r="FI5817" s="55">
        <v>5</v>
      </c>
      <c r="FJ5817" s="55">
        <v>260000</v>
      </c>
      <c r="FK5817" s="55" t="s">
        <v>1249</v>
      </c>
      <c r="FL5817" s="55">
        <v>0.3</v>
      </c>
    </row>
    <row r="5818" ht="14.25" customHeight="1" outlineLevel="1" spans="162:168">
      <c r="FF5818" s="55">
        <v>5811</v>
      </c>
      <c r="FG5818" s="55" t="s">
        <v>1359</v>
      </c>
      <c r="FH5818" s="55" t="s">
        <v>1708</v>
      </c>
      <c r="FI5818" s="55">
        <v>5</v>
      </c>
      <c r="FJ5818" s="55">
        <v>400000</v>
      </c>
      <c r="FK5818" s="55" t="s">
        <v>1249</v>
      </c>
      <c r="FL5818" s="55">
        <v>0.3</v>
      </c>
    </row>
    <row r="5819" ht="14.25" customHeight="1" outlineLevel="1" spans="162:168">
      <c r="FF5819" s="55">
        <v>5812</v>
      </c>
      <c r="FG5819" s="55" t="s">
        <v>1359</v>
      </c>
      <c r="FH5819" s="55" t="s">
        <v>1708</v>
      </c>
      <c r="FI5819" s="55">
        <v>5</v>
      </c>
      <c r="FJ5819" s="55">
        <v>530000</v>
      </c>
      <c r="FK5819" s="55" t="s">
        <v>1249</v>
      </c>
      <c r="FL5819" s="55">
        <v>0.3</v>
      </c>
    </row>
    <row r="5820" ht="14.25" customHeight="1" outlineLevel="1" spans="162:168">
      <c r="FF5820" s="55">
        <v>5813</v>
      </c>
      <c r="FG5820" s="55" t="s">
        <v>1359</v>
      </c>
      <c r="FH5820" s="55" t="s">
        <v>1708</v>
      </c>
      <c r="FI5820" s="55">
        <v>5</v>
      </c>
      <c r="FJ5820" s="55">
        <v>540000</v>
      </c>
      <c r="FK5820" s="55" t="s">
        <v>1249</v>
      </c>
      <c r="FL5820" s="55">
        <v>0.3</v>
      </c>
    </row>
    <row r="5821" ht="14.25" customHeight="1" outlineLevel="1" spans="162:168">
      <c r="FF5821" s="55">
        <v>5814</v>
      </c>
      <c r="FG5821" s="55" t="s">
        <v>1359</v>
      </c>
      <c r="FH5821" s="55" t="s">
        <v>1708</v>
      </c>
      <c r="FI5821" s="55">
        <v>6</v>
      </c>
      <c r="FJ5821" s="55">
        <v>0</v>
      </c>
      <c r="FK5821" s="55" t="s">
        <v>1249</v>
      </c>
      <c r="FL5821" s="55">
        <v>0.3</v>
      </c>
    </row>
    <row r="5822" ht="14.25" customHeight="1" outlineLevel="1" spans="162:168">
      <c r="FF5822" s="55">
        <v>5815</v>
      </c>
      <c r="FG5822" s="55" t="s">
        <v>1359</v>
      </c>
      <c r="FH5822" s="55" t="s">
        <v>1708</v>
      </c>
      <c r="FI5822" s="55">
        <v>6</v>
      </c>
      <c r="FJ5822" s="55">
        <v>1000</v>
      </c>
      <c r="FK5822" s="55" t="s">
        <v>1249</v>
      </c>
      <c r="FL5822" s="55">
        <v>0.3</v>
      </c>
    </row>
    <row r="5823" ht="14.25" customHeight="1" outlineLevel="1" spans="162:168">
      <c r="FF5823" s="55">
        <v>5816</v>
      </c>
      <c r="FG5823" s="55" t="s">
        <v>1359</v>
      </c>
      <c r="FH5823" s="55" t="s">
        <v>1708</v>
      </c>
      <c r="FI5823" s="55">
        <v>6</v>
      </c>
      <c r="FJ5823" s="55">
        <v>2500</v>
      </c>
      <c r="FK5823" s="55" t="s">
        <v>1249</v>
      </c>
      <c r="FL5823" s="55">
        <v>0.3</v>
      </c>
    </row>
    <row r="5824" ht="14.25" customHeight="1" outlineLevel="1" spans="162:168">
      <c r="FF5824" s="55">
        <v>5817</v>
      </c>
      <c r="FG5824" s="55" t="s">
        <v>1359</v>
      </c>
      <c r="FH5824" s="55" t="s">
        <v>1708</v>
      </c>
      <c r="FI5824" s="55">
        <v>6</v>
      </c>
      <c r="FJ5824" s="55">
        <v>5000</v>
      </c>
      <c r="FK5824" s="55" t="s">
        <v>1249</v>
      </c>
      <c r="FL5824" s="55">
        <v>0.3</v>
      </c>
    </row>
    <row r="5825" ht="14.25" customHeight="1" outlineLevel="1" spans="162:168">
      <c r="FF5825" s="55">
        <v>5818</v>
      </c>
      <c r="FG5825" s="55" t="s">
        <v>1359</v>
      </c>
      <c r="FH5825" s="55" t="s">
        <v>1708</v>
      </c>
      <c r="FI5825" s="55">
        <v>6</v>
      </c>
      <c r="FJ5825" s="55">
        <v>10000</v>
      </c>
      <c r="FK5825" s="55" t="s">
        <v>1249</v>
      </c>
      <c r="FL5825" s="55">
        <v>0.3</v>
      </c>
    </row>
    <row r="5826" ht="14.25" customHeight="1" outlineLevel="1" spans="162:168">
      <c r="FF5826" s="55">
        <v>5819</v>
      </c>
      <c r="FG5826" s="55" t="s">
        <v>1359</v>
      </c>
      <c r="FH5826" s="55" t="s">
        <v>1708</v>
      </c>
      <c r="FI5826" s="55">
        <v>6</v>
      </c>
      <c r="FJ5826" s="55">
        <v>25000</v>
      </c>
      <c r="FK5826" s="55" t="s">
        <v>1249</v>
      </c>
      <c r="FL5826" s="55">
        <v>0.3</v>
      </c>
    </row>
    <row r="5827" ht="14.25" customHeight="1" outlineLevel="1" spans="162:168">
      <c r="FF5827" s="55">
        <v>5820</v>
      </c>
      <c r="FG5827" s="55" t="s">
        <v>1359</v>
      </c>
      <c r="FH5827" s="55" t="s">
        <v>1708</v>
      </c>
      <c r="FI5827" s="55">
        <v>6</v>
      </c>
      <c r="FJ5827" s="55">
        <v>50000</v>
      </c>
      <c r="FK5827" s="55" t="s">
        <v>1249</v>
      </c>
      <c r="FL5827" s="55">
        <v>0.3</v>
      </c>
    </row>
    <row r="5828" ht="14.25" customHeight="1" outlineLevel="1" spans="162:168">
      <c r="FF5828" s="55">
        <v>5821</v>
      </c>
      <c r="FG5828" s="55" t="s">
        <v>1359</v>
      </c>
      <c r="FH5828" s="55" t="s">
        <v>1708</v>
      </c>
      <c r="FI5828" s="55">
        <v>6</v>
      </c>
      <c r="FJ5828" s="55">
        <v>80000</v>
      </c>
      <c r="FK5828" s="55" t="s">
        <v>1249</v>
      </c>
      <c r="FL5828" s="55">
        <v>0.3</v>
      </c>
    </row>
    <row r="5829" ht="14.25" customHeight="1" outlineLevel="1" spans="162:168">
      <c r="FF5829" s="55">
        <v>5822</v>
      </c>
      <c r="FG5829" s="55" t="s">
        <v>1359</v>
      </c>
      <c r="FH5829" s="55" t="s">
        <v>1708</v>
      </c>
      <c r="FI5829" s="55">
        <v>6</v>
      </c>
      <c r="FJ5829" s="55">
        <v>130000</v>
      </c>
      <c r="FK5829" s="55" t="s">
        <v>1249</v>
      </c>
      <c r="FL5829" s="55">
        <v>0.3</v>
      </c>
    </row>
    <row r="5830" ht="14.25" customHeight="1" outlineLevel="1" spans="162:168">
      <c r="FF5830" s="55">
        <v>5823</v>
      </c>
      <c r="FG5830" s="55" t="s">
        <v>1359</v>
      </c>
      <c r="FH5830" s="55" t="s">
        <v>1708</v>
      </c>
      <c r="FI5830" s="55">
        <v>6</v>
      </c>
      <c r="FJ5830" s="55">
        <v>260000</v>
      </c>
      <c r="FK5830" s="55" t="s">
        <v>1249</v>
      </c>
      <c r="FL5830" s="55">
        <v>0.3</v>
      </c>
    </row>
    <row r="5831" ht="14.25" customHeight="1" outlineLevel="1" spans="162:168">
      <c r="FF5831" s="55">
        <v>5824</v>
      </c>
      <c r="FG5831" s="55" t="s">
        <v>1359</v>
      </c>
      <c r="FH5831" s="55" t="s">
        <v>1708</v>
      </c>
      <c r="FI5831" s="55">
        <v>6</v>
      </c>
      <c r="FJ5831" s="55">
        <v>400000</v>
      </c>
      <c r="FK5831" s="55" t="s">
        <v>1249</v>
      </c>
      <c r="FL5831" s="55">
        <v>0.3</v>
      </c>
    </row>
    <row r="5832" ht="14.25" customHeight="1" outlineLevel="1" spans="162:168">
      <c r="FF5832" s="55">
        <v>5825</v>
      </c>
      <c r="FG5832" s="55" t="s">
        <v>1359</v>
      </c>
      <c r="FH5832" s="55" t="s">
        <v>1708</v>
      </c>
      <c r="FI5832" s="55">
        <v>6</v>
      </c>
      <c r="FJ5832" s="55">
        <v>530000</v>
      </c>
      <c r="FK5832" s="55" t="s">
        <v>1249</v>
      </c>
      <c r="FL5832" s="55">
        <v>0.3</v>
      </c>
    </row>
    <row r="5833" ht="14.25" customHeight="1" outlineLevel="1" spans="162:168">
      <c r="FF5833" s="55">
        <v>5826</v>
      </c>
      <c r="FG5833" s="55" t="s">
        <v>1359</v>
      </c>
      <c r="FH5833" s="55" t="s">
        <v>1708</v>
      </c>
      <c r="FI5833" s="55">
        <v>6</v>
      </c>
      <c r="FJ5833" s="55">
        <v>540000</v>
      </c>
      <c r="FK5833" s="55" t="s">
        <v>1249</v>
      </c>
      <c r="FL5833" s="55">
        <v>0.3</v>
      </c>
    </row>
    <row r="5834" ht="14.25" customHeight="1" outlineLevel="1" spans="162:168">
      <c r="FF5834" s="55">
        <v>5827</v>
      </c>
      <c r="FG5834" s="55" t="s">
        <v>1359</v>
      </c>
      <c r="FH5834" s="55" t="s">
        <v>1708</v>
      </c>
      <c r="FI5834" s="55">
        <v>7</v>
      </c>
      <c r="FJ5834" s="55">
        <v>0</v>
      </c>
      <c r="FK5834" s="55" t="s">
        <v>1249</v>
      </c>
      <c r="FL5834" s="55">
        <v>0.95</v>
      </c>
    </row>
    <row r="5835" ht="14.25" customHeight="1" outlineLevel="1" spans="162:168">
      <c r="FF5835" s="55">
        <v>5828</v>
      </c>
      <c r="FG5835" s="55" t="s">
        <v>1359</v>
      </c>
      <c r="FH5835" s="55" t="s">
        <v>1708</v>
      </c>
      <c r="FI5835" s="55">
        <v>7</v>
      </c>
      <c r="FJ5835" s="55">
        <v>1000</v>
      </c>
      <c r="FK5835" s="55" t="s">
        <v>1249</v>
      </c>
      <c r="FL5835" s="55">
        <v>0.95</v>
      </c>
    </row>
    <row r="5836" ht="14.25" customHeight="1" outlineLevel="1" spans="162:168">
      <c r="FF5836" s="55">
        <v>5829</v>
      </c>
      <c r="FG5836" s="55" t="s">
        <v>1359</v>
      </c>
      <c r="FH5836" s="55" t="s">
        <v>1708</v>
      </c>
      <c r="FI5836" s="55">
        <v>7</v>
      </c>
      <c r="FJ5836" s="55">
        <v>2500</v>
      </c>
      <c r="FK5836" s="55" t="s">
        <v>1249</v>
      </c>
      <c r="FL5836" s="55">
        <v>0.84</v>
      </c>
    </row>
    <row r="5837" ht="14.25" customHeight="1" outlineLevel="1" spans="162:168">
      <c r="FF5837" s="55">
        <v>5830</v>
      </c>
      <c r="FG5837" s="55" t="s">
        <v>1359</v>
      </c>
      <c r="FH5837" s="55" t="s">
        <v>1708</v>
      </c>
      <c r="FI5837" s="55">
        <v>7</v>
      </c>
      <c r="FJ5837" s="55">
        <v>5000</v>
      </c>
      <c r="FK5837" s="55" t="s">
        <v>1249</v>
      </c>
      <c r="FL5837" s="55">
        <v>0.77</v>
      </c>
    </row>
    <row r="5838" ht="14.25" customHeight="1" outlineLevel="1" spans="162:168">
      <c r="FF5838" s="55">
        <v>5831</v>
      </c>
      <c r="FG5838" s="55" t="s">
        <v>1359</v>
      </c>
      <c r="FH5838" s="55" t="s">
        <v>1708</v>
      </c>
      <c r="FI5838" s="55">
        <v>7</v>
      </c>
      <c r="FJ5838" s="55">
        <v>10000</v>
      </c>
      <c r="FK5838" s="55" t="s">
        <v>1249</v>
      </c>
      <c r="FL5838" s="55">
        <v>0.77</v>
      </c>
    </row>
    <row r="5839" ht="14.25" customHeight="1" outlineLevel="1" spans="162:168">
      <c r="FF5839" s="55">
        <v>5832</v>
      </c>
      <c r="FG5839" s="55" t="s">
        <v>1359</v>
      </c>
      <c r="FH5839" s="55" t="s">
        <v>1708</v>
      </c>
      <c r="FI5839" s="55">
        <v>7</v>
      </c>
      <c r="FJ5839" s="55">
        <v>25000</v>
      </c>
      <c r="FK5839" s="55" t="s">
        <v>1249</v>
      </c>
      <c r="FL5839" s="55">
        <v>0.77</v>
      </c>
    </row>
    <row r="5840" ht="14.25" customHeight="1" outlineLevel="1" spans="162:168">
      <c r="FF5840" s="55">
        <v>5833</v>
      </c>
      <c r="FG5840" s="55" t="s">
        <v>1359</v>
      </c>
      <c r="FH5840" s="55" t="s">
        <v>1708</v>
      </c>
      <c r="FI5840" s="55">
        <v>7</v>
      </c>
      <c r="FJ5840" s="55">
        <v>50000</v>
      </c>
      <c r="FK5840" s="55" t="s">
        <v>1249</v>
      </c>
      <c r="FL5840" s="55">
        <v>0.77</v>
      </c>
    </row>
    <row r="5841" ht="14.25" customHeight="1" outlineLevel="1" spans="162:168">
      <c r="FF5841" s="55">
        <v>5834</v>
      </c>
      <c r="FG5841" s="55" t="s">
        <v>1359</v>
      </c>
      <c r="FH5841" s="55" t="s">
        <v>1708</v>
      </c>
      <c r="FI5841" s="55">
        <v>7</v>
      </c>
      <c r="FJ5841" s="55">
        <v>80000</v>
      </c>
      <c r="FK5841" s="55" t="s">
        <v>1249</v>
      </c>
      <c r="FL5841" s="55">
        <v>0.77</v>
      </c>
    </row>
    <row r="5842" ht="14.25" customHeight="1" outlineLevel="1" spans="162:168">
      <c r="FF5842" s="55">
        <v>5835</v>
      </c>
      <c r="FG5842" s="55" t="s">
        <v>1359</v>
      </c>
      <c r="FH5842" s="55" t="s">
        <v>1708</v>
      </c>
      <c r="FI5842" s="55">
        <v>7</v>
      </c>
      <c r="FJ5842" s="55">
        <v>130000</v>
      </c>
      <c r="FK5842" s="55" t="s">
        <v>1249</v>
      </c>
      <c r="FL5842" s="55">
        <v>0.77</v>
      </c>
    </row>
    <row r="5843" ht="14.25" customHeight="1" outlineLevel="1" spans="162:168">
      <c r="FF5843" s="55">
        <v>5836</v>
      </c>
      <c r="FG5843" s="55" t="s">
        <v>1359</v>
      </c>
      <c r="FH5843" s="55" t="s">
        <v>1708</v>
      </c>
      <c r="FI5843" s="55">
        <v>7</v>
      </c>
      <c r="FJ5843" s="55">
        <v>260000</v>
      </c>
      <c r="FK5843" s="55" t="s">
        <v>1249</v>
      </c>
      <c r="FL5843" s="55">
        <v>0.77</v>
      </c>
    </row>
    <row r="5844" ht="14.25" customHeight="1" outlineLevel="1" spans="162:168">
      <c r="FF5844" s="55">
        <v>5837</v>
      </c>
      <c r="FG5844" s="55" t="s">
        <v>1359</v>
      </c>
      <c r="FH5844" s="55" t="s">
        <v>1708</v>
      </c>
      <c r="FI5844" s="55">
        <v>7</v>
      </c>
      <c r="FJ5844" s="55">
        <v>400000</v>
      </c>
      <c r="FK5844" s="55" t="s">
        <v>1249</v>
      </c>
      <c r="FL5844" s="55">
        <v>0.77</v>
      </c>
    </row>
    <row r="5845" ht="14.25" customHeight="1" outlineLevel="1" spans="162:168">
      <c r="FF5845" s="55">
        <v>5838</v>
      </c>
      <c r="FG5845" s="55" t="s">
        <v>1359</v>
      </c>
      <c r="FH5845" s="55" t="s">
        <v>1708</v>
      </c>
      <c r="FI5845" s="55">
        <v>7</v>
      </c>
      <c r="FJ5845" s="55">
        <v>530000</v>
      </c>
      <c r="FK5845" s="55" t="s">
        <v>1249</v>
      </c>
      <c r="FL5845" s="55">
        <v>0.77</v>
      </c>
    </row>
    <row r="5846" ht="14.25" customHeight="1" outlineLevel="1" spans="162:168">
      <c r="FF5846" s="55">
        <v>5839</v>
      </c>
      <c r="FG5846" s="55" t="s">
        <v>1359</v>
      </c>
      <c r="FH5846" s="55" t="s">
        <v>1708</v>
      </c>
      <c r="FI5846" s="55">
        <v>7</v>
      </c>
      <c r="FJ5846" s="55">
        <v>540000</v>
      </c>
      <c r="FK5846" s="55" t="s">
        <v>1249</v>
      </c>
      <c r="FL5846" s="55">
        <v>0.77</v>
      </c>
    </row>
    <row r="5847" ht="14.25" customHeight="1" outlineLevel="1" spans="162:168">
      <c r="FF5847" s="55">
        <v>5840</v>
      </c>
      <c r="FG5847" s="55" t="s">
        <v>1359</v>
      </c>
      <c r="FH5847" s="55" t="s">
        <v>1708</v>
      </c>
      <c r="FI5847" s="55">
        <v>8</v>
      </c>
      <c r="FJ5847" s="55">
        <v>0</v>
      </c>
      <c r="FK5847" s="55" t="s">
        <v>1249</v>
      </c>
      <c r="FL5847" s="55">
        <v>0.8</v>
      </c>
    </row>
    <row r="5848" ht="14.25" customHeight="1" outlineLevel="1" spans="162:168">
      <c r="FF5848" s="55">
        <v>5841</v>
      </c>
      <c r="FG5848" s="55" t="s">
        <v>1359</v>
      </c>
      <c r="FH5848" s="55" t="s">
        <v>1708</v>
      </c>
      <c r="FI5848" s="55">
        <v>8</v>
      </c>
      <c r="FJ5848" s="55">
        <v>1000</v>
      </c>
      <c r="FK5848" s="55" t="s">
        <v>1249</v>
      </c>
      <c r="FL5848" s="55">
        <v>0.8</v>
      </c>
    </row>
    <row r="5849" ht="14.25" customHeight="1" outlineLevel="1" spans="162:168">
      <c r="FF5849" s="55">
        <v>5842</v>
      </c>
      <c r="FG5849" s="55" t="s">
        <v>1359</v>
      </c>
      <c r="FH5849" s="55" t="s">
        <v>1708</v>
      </c>
      <c r="FI5849" s="55">
        <v>8</v>
      </c>
      <c r="FJ5849" s="55">
        <v>2500</v>
      </c>
      <c r="FK5849" s="55" t="s">
        <v>1249</v>
      </c>
      <c r="FL5849" s="55">
        <v>0.8</v>
      </c>
    </row>
    <row r="5850" ht="14.25" customHeight="1" outlineLevel="1" spans="162:168">
      <c r="FF5850" s="55">
        <v>5843</v>
      </c>
      <c r="FG5850" s="55" t="s">
        <v>1359</v>
      </c>
      <c r="FH5850" s="55" t="s">
        <v>1708</v>
      </c>
      <c r="FI5850" s="55">
        <v>8</v>
      </c>
      <c r="FJ5850" s="55">
        <v>5000</v>
      </c>
      <c r="FK5850" s="55" t="s">
        <v>1249</v>
      </c>
      <c r="FL5850" s="55">
        <v>0.8</v>
      </c>
    </row>
    <row r="5851" ht="14.25" customHeight="1" outlineLevel="1" spans="162:168">
      <c r="FF5851" s="55">
        <v>5844</v>
      </c>
      <c r="FG5851" s="55" t="s">
        <v>1359</v>
      </c>
      <c r="FH5851" s="55" t="s">
        <v>1708</v>
      </c>
      <c r="FI5851" s="55">
        <v>8</v>
      </c>
      <c r="FJ5851" s="55">
        <v>10000</v>
      </c>
      <c r="FK5851" s="55" t="s">
        <v>1249</v>
      </c>
      <c r="FL5851" s="55">
        <v>0.8</v>
      </c>
    </row>
    <row r="5852" ht="14.25" customHeight="1" outlineLevel="1" spans="162:168">
      <c r="FF5852" s="55">
        <v>5845</v>
      </c>
      <c r="FG5852" s="55" t="s">
        <v>1359</v>
      </c>
      <c r="FH5852" s="55" t="s">
        <v>1708</v>
      </c>
      <c r="FI5852" s="55">
        <v>8</v>
      </c>
      <c r="FJ5852" s="55">
        <v>25000</v>
      </c>
      <c r="FK5852" s="55" t="s">
        <v>1249</v>
      </c>
      <c r="FL5852" s="55">
        <v>0.8</v>
      </c>
    </row>
    <row r="5853" ht="14.25" customHeight="1" outlineLevel="1" spans="162:168">
      <c r="FF5853" s="55">
        <v>5846</v>
      </c>
      <c r="FG5853" s="55" t="s">
        <v>1359</v>
      </c>
      <c r="FH5853" s="55" t="s">
        <v>1708</v>
      </c>
      <c r="FI5853" s="55">
        <v>8</v>
      </c>
      <c r="FJ5853" s="55">
        <v>50000</v>
      </c>
      <c r="FK5853" s="55" t="s">
        <v>1249</v>
      </c>
      <c r="FL5853" s="55">
        <v>0.8</v>
      </c>
    </row>
    <row r="5854" ht="14.25" customHeight="1" outlineLevel="1" spans="162:168">
      <c r="FF5854" s="55">
        <v>5847</v>
      </c>
      <c r="FG5854" s="55" t="s">
        <v>1359</v>
      </c>
      <c r="FH5854" s="55" t="s">
        <v>1708</v>
      </c>
      <c r="FI5854" s="55">
        <v>8</v>
      </c>
      <c r="FJ5854" s="55">
        <v>80000</v>
      </c>
      <c r="FK5854" s="55" t="s">
        <v>1249</v>
      </c>
      <c r="FL5854" s="55">
        <v>0.8</v>
      </c>
    </row>
    <row r="5855" ht="14.25" customHeight="1" outlineLevel="1" spans="162:168">
      <c r="FF5855" s="55">
        <v>5848</v>
      </c>
      <c r="FG5855" s="55" t="s">
        <v>1359</v>
      </c>
      <c r="FH5855" s="55" t="s">
        <v>1708</v>
      </c>
      <c r="FI5855" s="55">
        <v>8</v>
      </c>
      <c r="FJ5855" s="55">
        <v>130000</v>
      </c>
      <c r="FK5855" s="55" t="s">
        <v>1249</v>
      </c>
      <c r="FL5855" s="55">
        <v>0.8</v>
      </c>
    </row>
    <row r="5856" ht="14.25" customHeight="1" outlineLevel="1" spans="162:168">
      <c r="FF5856" s="55">
        <v>5849</v>
      </c>
      <c r="FG5856" s="55" t="s">
        <v>1359</v>
      </c>
      <c r="FH5856" s="55" t="s">
        <v>1708</v>
      </c>
      <c r="FI5856" s="55">
        <v>8</v>
      </c>
      <c r="FJ5856" s="55">
        <v>260000</v>
      </c>
      <c r="FK5856" s="55" t="s">
        <v>1249</v>
      </c>
      <c r="FL5856" s="55">
        <v>0.8</v>
      </c>
    </row>
    <row r="5857" ht="14.25" customHeight="1" outlineLevel="1" spans="162:168">
      <c r="FF5857" s="55">
        <v>5850</v>
      </c>
      <c r="FG5857" s="55" t="s">
        <v>1359</v>
      </c>
      <c r="FH5857" s="55" t="s">
        <v>1708</v>
      </c>
      <c r="FI5857" s="55">
        <v>8</v>
      </c>
      <c r="FJ5857" s="55">
        <v>400000</v>
      </c>
      <c r="FK5857" s="55" t="s">
        <v>1249</v>
      </c>
      <c r="FL5857" s="55">
        <v>0.8</v>
      </c>
    </row>
    <row r="5858" ht="14.25" customHeight="1" outlineLevel="1" spans="162:168">
      <c r="FF5858" s="55">
        <v>5851</v>
      </c>
      <c r="FG5858" s="55" t="s">
        <v>1359</v>
      </c>
      <c r="FH5858" s="55" t="s">
        <v>1708</v>
      </c>
      <c r="FI5858" s="55">
        <v>8</v>
      </c>
      <c r="FJ5858" s="55">
        <v>530000</v>
      </c>
      <c r="FK5858" s="55" t="s">
        <v>1249</v>
      </c>
      <c r="FL5858" s="55">
        <v>0.8</v>
      </c>
    </row>
    <row r="5859" ht="14.25" customHeight="1" outlineLevel="1" spans="162:168">
      <c r="FF5859" s="55">
        <v>5852</v>
      </c>
      <c r="FG5859" s="55" t="s">
        <v>1359</v>
      </c>
      <c r="FH5859" s="55" t="s">
        <v>1708</v>
      </c>
      <c r="FI5859" s="55">
        <v>8</v>
      </c>
      <c r="FJ5859" s="55">
        <v>540000</v>
      </c>
      <c r="FK5859" s="55" t="s">
        <v>1249</v>
      </c>
      <c r="FL5859" s="55">
        <v>0.8</v>
      </c>
    </row>
    <row r="5860" ht="14.25" customHeight="1" outlineLevel="1" spans="162:168">
      <c r="FF5860" s="55">
        <v>5853</v>
      </c>
      <c r="FG5860" s="55" t="s">
        <v>1359</v>
      </c>
      <c r="FH5860" s="55" t="s">
        <v>1708</v>
      </c>
      <c r="FI5860" s="55">
        <v>9</v>
      </c>
      <c r="FJ5860" s="55">
        <v>0</v>
      </c>
      <c r="FK5860" s="55" t="s">
        <v>1249</v>
      </c>
      <c r="FL5860" s="55">
        <v>0.7</v>
      </c>
    </row>
    <row r="5861" ht="14.25" customHeight="1" outlineLevel="1" spans="162:168">
      <c r="FF5861" s="55">
        <v>5854</v>
      </c>
      <c r="FG5861" s="55" t="s">
        <v>1359</v>
      </c>
      <c r="FH5861" s="55" t="s">
        <v>1708</v>
      </c>
      <c r="FI5861" s="55">
        <v>9</v>
      </c>
      <c r="FJ5861" s="55">
        <v>1000</v>
      </c>
      <c r="FK5861" s="55" t="s">
        <v>1249</v>
      </c>
      <c r="FL5861" s="55">
        <v>0.7</v>
      </c>
    </row>
    <row r="5862" ht="14.25" customHeight="1" outlineLevel="1" spans="162:168">
      <c r="FF5862" s="55">
        <v>5855</v>
      </c>
      <c r="FG5862" s="55" t="s">
        <v>1359</v>
      </c>
      <c r="FH5862" s="55" t="s">
        <v>1708</v>
      </c>
      <c r="FI5862" s="55">
        <v>9</v>
      </c>
      <c r="FJ5862" s="55">
        <v>2500</v>
      </c>
      <c r="FK5862" s="55" t="s">
        <v>1249</v>
      </c>
      <c r="FL5862" s="55">
        <v>0.7</v>
      </c>
    </row>
    <row r="5863" ht="14.25" customHeight="1" outlineLevel="1" spans="162:168">
      <c r="FF5863" s="55">
        <v>5856</v>
      </c>
      <c r="FG5863" s="55" t="s">
        <v>1359</v>
      </c>
      <c r="FH5863" s="55" t="s">
        <v>1708</v>
      </c>
      <c r="FI5863" s="55">
        <v>9</v>
      </c>
      <c r="FJ5863" s="55">
        <v>5000</v>
      </c>
      <c r="FK5863" s="55" t="s">
        <v>1249</v>
      </c>
      <c r="FL5863" s="55">
        <v>0.7</v>
      </c>
    </row>
    <row r="5864" ht="14.25" customHeight="1" outlineLevel="1" spans="162:168">
      <c r="FF5864" s="55">
        <v>5857</v>
      </c>
      <c r="FG5864" s="55" t="s">
        <v>1359</v>
      </c>
      <c r="FH5864" s="55" t="s">
        <v>1708</v>
      </c>
      <c r="FI5864" s="55">
        <v>9</v>
      </c>
      <c r="FJ5864" s="55">
        <v>10000</v>
      </c>
      <c r="FK5864" s="55" t="s">
        <v>1249</v>
      </c>
      <c r="FL5864" s="55">
        <v>0.7</v>
      </c>
    </row>
    <row r="5865" ht="14.25" customHeight="1" outlineLevel="1" spans="162:168">
      <c r="FF5865" s="55">
        <v>5858</v>
      </c>
      <c r="FG5865" s="55" t="s">
        <v>1359</v>
      </c>
      <c r="FH5865" s="55" t="s">
        <v>1708</v>
      </c>
      <c r="FI5865" s="55">
        <v>9</v>
      </c>
      <c r="FJ5865" s="55">
        <v>25000</v>
      </c>
      <c r="FK5865" s="55" t="s">
        <v>1249</v>
      </c>
      <c r="FL5865" s="55">
        <v>0.7</v>
      </c>
    </row>
    <row r="5866" ht="14.25" customHeight="1" outlineLevel="1" spans="162:168">
      <c r="FF5866" s="55">
        <v>5859</v>
      </c>
      <c r="FG5866" s="55" t="s">
        <v>1359</v>
      </c>
      <c r="FH5866" s="55" t="s">
        <v>1708</v>
      </c>
      <c r="FI5866" s="55">
        <v>9</v>
      </c>
      <c r="FJ5866" s="55">
        <v>50000</v>
      </c>
      <c r="FK5866" s="55" t="s">
        <v>1249</v>
      </c>
      <c r="FL5866" s="55">
        <v>0.7</v>
      </c>
    </row>
    <row r="5867" ht="14.25" customHeight="1" outlineLevel="1" spans="162:168">
      <c r="FF5867" s="55">
        <v>5860</v>
      </c>
      <c r="FG5867" s="55" t="s">
        <v>1359</v>
      </c>
      <c r="FH5867" s="55" t="s">
        <v>1708</v>
      </c>
      <c r="FI5867" s="55">
        <v>9</v>
      </c>
      <c r="FJ5867" s="55">
        <v>80000</v>
      </c>
      <c r="FK5867" s="55" t="s">
        <v>1249</v>
      </c>
      <c r="FL5867" s="55">
        <v>0.7</v>
      </c>
    </row>
    <row r="5868" ht="14.25" customHeight="1" outlineLevel="1" spans="162:168">
      <c r="FF5868" s="55">
        <v>5861</v>
      </c>
      <c r="FG5868" s="55" t="s">
        <v>1359</v>
      </c>
      <c r="FH5868" s="55" t="s">
        <v>1708</v>
      </c>
      <c r="FI5868" s="55">
        <v>9</v>
      </c>
      <c r="FJ5868" s="55">
        <v>130000</v>
      </c>
      <c r="FK5868" s="55" t="s">
        <v>1249</v>
      </c>
      <c r="FL5868" s="55">
        <v>0.7</v>
      </c>
    </row>
    <row r="5869" ht="14.25" customHeight="1" outlineLevel="1" spans="162:168">
      <c r="FF5869" s="55">
        <v>5862</v>
      </c>
      <c r="FG5869" s="55" t="s">
        <v>1359</v>
      </c>
      <c r="FH5869" s="55" t="s">
        <v>1708</v>
      </c>
      <c r="FI5869" s="55">
        <v>9</v>
      </c>
      <c r="FJ5869" s="55">
        <v>260000</v>
      </c>
      <c r="FK5869" s="55" t="s">
        <v>1249</v>
      </c>
      <c r="FL5869" s="55">
        <v>0.7</v>
      </c>
    </row>
    <row r="5870" ht="14.25" customHeight="1" outlineLevel="1" spans="162:168">
      <c r="FF5870" s="55">
        <v>5863</v>
      </c>
      <c r="FG5870" s="55" t="s">
        <v>1359</v>
      </c>
      <c r="FH5870" s="55" t="s">
        <v>1708</v>
      </c>
      <c r="FI5870" s="55">
        <v>9</v>
      </c>
      <c r="FJ5870" s="55">
        <v>400000</v>
      </c>
      <c r="FK5870" s="55" t="s">
        <v>1249</v>
      </c>
      <c r="FL5870" s="55">
        <v>0.7</v>
      </c>
    </row>
    <row r="5871" ht="14.25" customHeight="1" outlineLevel="1" spans="162:168">
      <c r="FF5871" s="55">
        <v>5864</v>
      </c>
      <c r="FG5871" s="55" t="s">
        <v>1359</v>
      </c>
      <c r="FH5871" s="55" t="s">
        <v>1708</v>
      </c>
      <c r="FI5871" s="55">
        <v>9</v>
      </c>
      <c r="FJ5871" s="55">
        <v>530000</v>
      </c>
      <c r="FK5871" s="55" t="s">
        <v>1249</v>
      </c>
      <c r="FL5871" s="55">
        <v>0.7</v>
      </c>
    </row>
    <row r="5872" ht="14.25" customHeight="1" outlineLevel="1" spans="162:168">
      <c r="FF5872" s="55">
        <v>5865</v>
      </c>
      <c r="FG5872" s="55" t="s">
        <v>1359</v>
      </c>
      <c r="FH5872" s="55" t="s">
        <v>1708</v>
      </c>
      <c r="FI5872" s="55">
        <v>9</v>
      </c>
      <c r="FJ5872" s="55">
        <v>540000</v>
      </c>
      <c r="FK5872" s="55" t="s">
        <v>1249</v>
      </c>
      <c r="FL5872" s="55">
        <v>0.7</v>
      </c>
    </row>
    <row r="5873" ht="14.25" customHeight="1" outlineLevel="1" spans="162:168">
      <c r="FF5873" s="55">
        <v>5866</v>
      </c>
      <c r="FG5873" s="55" t="s">
        <v>1359</v>
      </c>
      <c r="FH5873" s="55" t="s">
        <v>2278</v>
      </c>
      <c r="FI5873" s="55">
        <v>1</v>
      </c>
      <c r="FJ5873" s="55">
        <v>0</v>
      </c>
      <c r="FK5873" s="55" t="s">
        <v>1249</v>
      </c>
      <c r="FL5873" s="55">
        <v>0.3</v>
      </c>
    </row>
    <row r="5874" ht="14.25" customHeight="1" outlineLevel="1" spans="162:168">
      <c r="FF5874" s="55">
        <v>5867</v>
      </c>
      <c r="FG5874" s="55" t="s">
        <v>1359</v>
      </c>
      <c r="FH5874" s="55" t="s">
        <v>2278</v>
      </c>
      <c r="FI5874" s="55">
        <v>1</v>
      </c>
      <c r="FJ5874" s="55">
        <v>1000</v>
      </c>
      <c r="FK5874" s="55" t="s">
        <v>1249</v>
      </c>
      <c r="FL5874" s="55">
        <v>0.3</v>
      </c>
    </row>
    <row r="5875" ht="14.25" customHeight="1" outlineLevel="1" spans="162:168">
      <c r="FF5875" s="55">
        <v>5868</v>
      </c>
      <c r="FG5875" s="55" t="s">
        <v>1359</v>
      </c>
      <c r="FH5875" s="55" t="s">
        <v>2278</v>
      </c>
      <c r="FI5875" s="55">
        <v>1</v>
      </c>
      <c r="FJ5875" s="55">
        <v>2500</v>
      </c>
      <c r="FK5875" s="55" t="s">
        <v>1249</v>
      </c>
      <c r="FL5875" s="55">
        <v>0.3</v>
      </c>
    </row>
    <row r="5876" ht="14.25" customHeight="1" outlineLevel="1" spans="162:168">
      <c r="FF5876" s="55">
        <v>5869</v>
      </c>
      <c r="FG5876" s="55" t="s">
        <v>1359</v>
      </c>
      <c r="FH5876" s="55" t="s">
        <v>2278</v>
      </c>
      <c r="FI5876" s="55">
        <v>1</v>
      </c>
      <c r="FJ5876" s="55">
        <v>5000</v>
      </c>
      <c r="FK5876" s="55" t="s">
        <v>1249</v>
      </c>
      <c r="FL5876" s="55">
        <v>0.3</v>
      </c>
    </row>
    <row r="5877" ht="14.25" customHeight="1" outlineLevel="1" spans="162:168">
      <c r="FF5877" s="55">
        <v>5870</v>
      </c>
      <c r="FG5877" s="55" t="s">
        <v>1359</v>
      </c>
      <c r="FH5877" s="55" t="s">
        <v>2278</v>
      </c>
      <c r="FI5877" s="55">
        <v>1</v>
      </c>
      <c r="FJ5877" s="55">
        <v>10000</v>
      </c>
      <c r="FK5877" s="55" t="s">
        <v>1249</v>
      </c>
      <c r="FL5877" s="55">
        <v>0.3</v>
      </c>
    </row>
    <row r="5878" ht="14.25" customHeight="1" outlineLevel="1" spans="162:168">
      <c r="FF5878" s="55">
        <v>5871</v>
      </c>
      <c r="FG5878" s="55" t="s">
        <v>1359</v>
      </c>
      <c r="FH5878" s="55" t="s">
        <v>2278</v>
      </c>
      <c r="FI5878" s="55">
        <v>1</v>
      </c>
      <c r="FJ5878" s="55">
        <v>25000</v>
      </c>
      <c r="FK5878" s="55" t="s">
        <v>1249</v>
      </c>
      <c r="FL5878" s="55">
        <v>0.3</v>
      </c>
    </row>
    <row r="5879" ht="14.25" customHeight="1" outlineLevel="1" spans="162:168">
      <c r="FF5879" s="55">
        <v>5872</v>
      </c>
      <c r="FG5879" s="55" t="s">
        <v>1359</v>
      </c>
      <c r="FH5879" s="55" t="s">
        <v>2278</v>
      </c>
      <c r="FI5879" s="55">
        <v>1</v>
      </c>
      <c r="FJ5879" s="55">
        <v>50000</v>
      </c>
      <c r="FK5879" s="55" t="s">
        <v>1249</v>
      </c>
      <c r="FL5879" s="55">
        <v>0.3</v>
      </c>
    </row>
    <row r="5880" ht="14.25" customHeight="1" outlineLevel="1" spans="162:168">
      <c r="FF5880" s="55">
        <v>5873</v>
      </c>
      <c r="FG5880" s="55" t="s">
        <v>1359</v>
      </c>
      <c r="FH5880" s="55" t="s">
        <v>2278</v>
      </c>
      <c r="FI5880" s="55">
        <v>1</v>
      </c>
      <c r="FJ5880" s="55">
        <v>80000</v>
      </c>
      <c r="FK5880" s="55" t="s">
        <v>1249</v>
      </c>
      <c r="FL5880" s="55">
        <v>0.3</v>
      </c>
    </row>
    <row r="5881" ht="14.25" customHeight="1" outlineLevel="1" spans="162:168">
      <c r="FF5881" s="55">
        <v>5874</v>
      </c>
      <c r="FG5881" s="55" t="s">
        <v>1359</v>
      </c>
      <c r="FH5881" s="55" t="s">
        <v>2278</v>
      </c>
      <c r="FI5881" s="55">
        <v>1</v>
      </c>
      <c r="FJ5881" s="55">
        <v>130000</v>
      </c>
      <c r="FK5881" s="55" t="s">
        <v>1249</v>
      </c>
      <c r="FL5881" s="55">
        <v>0.3</v>
      </c>
    </row>
    <row r="5882" ht="14.25" customHeight="1" outlineLevel="1" spans="162:168">
      <c r="FF5882" s="55">
        <v>5875</v>
      </c>
      <c r="FG5882" s="55" t="s">
        <v>1359</v>
      </c>
      <c r="FH5882" s="55" t="s">
        <v>2278</v>
      </c>
      <c r="FI5882" s="55">
        <v>1</v>
      </c>
      <c r="FJ5882" s="55">
        <v>260000</v>
      </c>
      <c r="FK5882" s="55" t="s">
        <v>1249</v>
      </c>
      <c r="FL5882" s="55">
        <v>0.3</v>
      </c>
    </row>
    <row r="5883" ht="14.25" customHeight="1" outlineLevel="1" spans="162:168">
      <c r="FF5883" s="55">
        <v>5876</v>
      </c>
      <c r="FG5883" s="55" t="s">
        <v>1359</v>
      </c>
      <c r="FH5883" s="55" t="s">
        <v>2278</v>
      </c>
      <c r="FI5883" s="55">
        <v>1</v>
      </c>
      <c r="FJ5883" s="55">
        <v>400000</v>
      </c>
      <c r="FK5883" s="55" t="s">
        <v>1249</v>
      </c>
      <c r="FL5883" s="55">
        <v>0.3</v>
      </c>
    </row>
    <row r="5884" ht="14.25" customHeight="1" outlineLevel="1" spans="162:168">
      <c r="FF5884" s="55">
        <v>5877</v>
      </c>
      <c r="FG5884" s="55" t="s">
        <v>1359</v>
      </c>
      <c r="FH5884" s="55" t="s">
        <v>2278</v>
      </c>
      <c r="FI5884" s="55">
        <v>1</v>
      </c>
      <c r="FJ5884" s="55">
        <v>530000</v>
      </c>
      <c r="FK5884" s="55" t="s">
        <v>1249</v>
      </c>
      <c r="FL5884" s="55">
        <v>0.3</v>
      </c>
    </row>
    <row r="5885" ht="14.25" customHeight="1" outlineLevel="1" spans="162:168">
      <c r="FF5885" s="55">
        <v>5878</v>
      </c>
      <c r="FG5885" s="55" t="s">
        <v>1359</v>
      </c>
      <c r="FH5885" s="55" t="s">
        <v>2278</v>
      </c>
      <c r="FI5885" s="55">
        <v>1</v>
      </c>
      <c r="FJ5885" s="55">
        <v>540000</v>
      </c>
      <c r="FK5885" s="55" t="s">
        <v>1249</v>
      </c>
      <c r="FL5885" s="55">
        <v>0.3</v>
      </c>
    </row>
    <row r="5886" ht="14.25" customHeight="1" outlineLevel="1" spans="162:168">
      <c r="FF5886" s="55">
        <v>5879</v>
      </c>
      <c r="FG5886" s="55" t="s">
        <v>1359</v>
      </c>
      <c r="FH5886" s="55" t="s">
        <v>1995</v>
      </c>
      <c r="FI5886" s="55">
        <v>1</v>
      </c>
      <c r="FJ5886" s="55">
        <v>0</v>
      </c>
      <c r="FK5886" s="55" t="s">
        <v>1249</v>
      </c>
      <c r="FL5886" s="55">
        <v>0.39</v>
      </c>
    </row>
    <row r="5887" ht="14.25" customHeight="1" outlineLevel="1" spans="162:168">
      <c r="FF5887" s="55">
        <v>5880</v>
      </c>
      <c r="FG5887" s="55" t="s">
        <v>1359</v>
      </c>
      <c r="FH5887" s="55" t="s">
        <v>1995</v>
      </c>
      <c r="FI5887" s="55">
        <v>1</v>
      </c>
      <c r="FJ5887" s="55">
        <v>1000</v>
      </c>
      <c r="FK5887" s="55" t="s">
        <v>1249</v>
      </c>
      <c r="FL5887" s="55">
        <v>0.39</v>
      </c>
    </row>
    <row r="5888" ht="14.25" customHeight="1" outlineLevel="1" spans="162:168">
      <c r="FF5888" s="55">
        <v>5881</v>
      </c>
      <c r="FG5888" s="55" t="s">
        <v>1359</v>
      </c>
      <c r="FH5888" s="55" t="s">
        <v>1995</v>
      </c>
      <c r="FI5888" s="55">
        <v>1</v>
      </c>
      <c r="FJ5888" s="55">
        <v>2500</v>
      </c>
      <c r="FK5888" s="55" t="s">
        <v>1249</v>
      </c>
      <c r="FL5888" s="55">
        <v>0.37</v>
      </c>
    </row>
    <row r="5889" ht="14.25" customHeight="1" outlineLevel="1" spans="162:168">
      <c r="FF5889" s="55">
        <v>5882</v>
      </c>
      <c r="FG5889" s="55" t="s">
        <v>1359</v>
      </c>
      <c r="FH5889" s="55" t="s">
        <v>1995</v>
      </c>
      <c r="FI5889" s="55">
        <v>1</v>
      </c>
      <c r="FJ5889" s="55">
        <v>5000</v>
      </c>
      <c r="FK5889" s="55" t="s">
        <v>1249</v>
      </c>
      <c r="FL5889" s="55">
        <v>0.37</v>
      </c>
    </row>
    <row r="5890" ht="14.25" customHeight="1" outlineLevel="1" spans="162:168">
      <c r="FF5890" s="55">
        <v>5883</v>
      </c>
      <c r="FG5890" s="55" t="s">
        <v>1359</v>
      </c>
      <c r="FH5890" s="55" t="s">
        <v>1995</v>
      </c>
      <c r="FI5890" s="55">
        <v>1</v>
      </c>
      <c r="FJ5890" s="55">
        <v>10000</v>
      </c>
      <c r="FK5890" s="55" t="s">
        <v>1249</v>
      </c>
      <c r="FL5890" s="55">
        <v>0.37</v>
      </c>
    </row>
    <row r="5891" ht="14.25" customHeight="1" outlineLevel="1" spans="162:168">
      <c r="FF5891" s="55">
        <v>5884</v>
      </c>
      <c r="FG5891" s="55" t="s">
        <v>1359</v>
      </c>
      <c r="FH5891" s="55" t="s">
        <v>1995</v>
      </c>
      <c r="FI5891" s="55">
        <v>1</v>
      </c>
      <c r="FJ5891" s="55">
        <v>25000</v>
      </c>
      <c r="FK5891" s="55" t="s">
        <v>1249</v>
      </c>
      <c r="FL5891" s="55">
        <v>0.35</v>
      </c>
    </row>
    <row r="5892" ht="14.25" customHeight="1" outlineLevel="1" spans="162:168">
      <c r="FF5892" s="55">
        <v>5885</v>
      </c>
      <c r="FG5892" s="55" t="s">
        <v>1359</v>
      </c>
      <c r="FH5892" s="55" t="s">
        <v>1995</v>
      </c>
      <c r="FI5892" s="55">
        <v>1</v>
      </c>
      <c r="FJ5892" s="55">
        <v>50000</v>
      </c>
      <c r="FK5892" s="55" t="s">
        <v>1249</v>
      </c>
      <c r="FL5892" s="55">
        <v>0.35</v>
      </c>
    </row>
    <row r="5893" ht="14.25" customHeight="1" outlineLevel="1" spans="162:168">
      <c r="FF5893" s="55">
        <v>5886</v>
      </c>
      <c r="FG5893" s="55" t="s">
        <v>1359</v>
      </c>
      <c r="FH5893" s="55" t="s">
        <v>1995</v>
      </c>
      <c r="FI5893" s="55">
        <v>1</v>
      </c>
      <c r="FJ5893" s="55">
        <v>80000</v>
      </c>
      <c r="FK5893" s="55" t="s">
        <v>1249</v>
      </c>
      <c r="FL5893" s="55">
        <v>0.35</v>
      </c>
    </row>
    <row r="5894" ht="14.25" customHeight="1" outlineLevel="1" spans="162:168">
      <c r="FF5894" s="55">
        <v>5887</v>
      </c>
      <c r="FG5894" s="55" t="s">
        <v>1359</v>
      </c>
      <c r="FH5894" s="55" t="s">
        <v>1995</v>
      </c>
      <c r="FI5894" s="55">
        <v>1</v>
      </c>
      <c r="FJ5894" s="55">
        <v>130000</v>
      </c>
      <c r="FK5894" s="55" t="s">
        <v>1249</v>
      </c>
      <c r="FL5894" s="55">
        <v>0.35</v>
      </c>
    </row>
    <row r="5895" ht="14.25" customHeight="1" outlineLevel="1" spans="162:168">
      <c r="FF5895" s="55">
        <v>5888</v>
      </c>
      <c r="FG5895" s="55" t="s">
        <v>1359</v>
      </c>
      <c r="FH5895" s="55" t="s">
        <v>1995</v>
      </c>
      <c r="FI5895" s="55">
        <v>1</v>
      </c>
      <c r="FJ5895" s="55">
        <v>260000</v>
      </c>
      <c r="FK5895" s="55" t="s">
        <v>1249</v>
      </c>
      <c r="FL5895" s="55">
        <v>0.35</v>
      </c>
    </row>
    <row r="5896" ht="14.25" customHeight="1" outlineLevel="1" spans="162:168">
      <c r="FF5896" s="55">
        <v>5889</v>
      </c>
      <c r="FG5896" s="55" t="s">
        <v>1359</v>
      </c>
      <c r="FH5896" s="55" t="s">
        <v>1995</v>
      </c>
      <c r="FI5896" s="55">
        <v>1</v>
      </c>
      <c r="FJ5896" s="55">
        <v>400000</v>
      </c>
      <c r="FK5896" s="55" t="s">
        <v>1249</v>
      </c>
      <c r="FL5896" s="55">
        <v>0.35</v>
      </c>
    </row>
    <row r="5897" ht="14.25" customHeight="1" outlineLevel="1" spans="162:168">
      <c r="FF5897" s="55">
        <v>5890</v>
      </c>
      <c r="FG5897" s="55" t="s">
        <v>1359</v>
      </c>
      <c r="FH5897" s="55" t="s">
        <v>1995</v>
      </c>
      <c r="FI5897" s="55">
        <v>1</v>
      </c>
      <c r="FJ5897" s="55">
        <v>530000</v>
      </c>
      <c r="FK5897" s="55" t="s">
        <v>1249</v>
      </c>
      <c r="FL5897" s="55">
        <v>0.35</v>
      </c>
    </row>
    <row r="5898" ht="14.25" customHeight="1" outlineLevel="1" spans="162:168">
      <c r="FF5898" s="55">
        <v>5891</v>
      </c>
      <c r="FG5898" s="55" t="s">
        <v>1359</v>
      </c>
      <c r="FH5898" s="55" t="s">
        <v>1995</v>
      </c>
      <c r="FI5898" s="55">
        <v>1</v>
      </c>
      <c r="FJ5898" s="55">
        <v>540000</v>
      </c>
      <c r="FK5898" s="55" t="s">
        <v>1249</v>
      </c>
      <c r="FL5898" s="55">
        <v>0.35</v>
      </c>
    </row>
    <row r="5899" ht="14.25" customHeight="1" outlineLevel="1" spans="162:168">
      <c r="FF5899" s="55">
        <v>5892</v>
      </c>
      <c r="FG5899" s="55" t="s">
        <v>1359</v>
      </c>
      <c r="FH5899" s="55" t="s">
        <v>1995</v>
      </c>
      <c r="FI5899" s="55">
        <v>2</v>
      </c>
      <c r="FJ5899" s="55">
        <v>0</v>
      </c>
      <c r="FK5899" s="55" t="s">
        <v>1249</v>
      </c>
      <c r="FL5899" s="55">
        <v>0.35</v>
      </c>
    </row>
    <row r="5900" ht="14.25" customHeight="1" outlineLevel="1" spans="162:168">
      <c r="FF5900" s="55">
        <v>5893</v>
      </c>
      <c r="FG5900" s="55" t="s">
        <v>1359</v>
      </c>
      <c r="FH5900" s="55" t="s">
        <v>1995</v>
      </c>
      <c r="FI5900" s="55">
        <v>2</v>
      </c>
      <c r="FJ5900" s="55">
        <v>1000</v>
      </c>
      <c r="FK5900" s="55" t="s">
        <v>1249</v>
      </c>
      <c r="FL5900" s="55">
        <v>0.33</v>
      </c>
    </row>
    <row r="5901" ht="14.25" customHeight="1" outlineLevel="1" spans="162:168">
      <c r="FF5901" s="55">
        <v>5894</v>
      </c>
      <c r="FG5901" s="55" t="s">
        <v>1359</v>
      </c>
      <c r="FH5901" s="55" t="s">
        <v>1995</v>
      </c>
      <c r="FI5901" s="55">
        <v>2</v>
      </c>
      <c r="FJ5901" s="55">
        <v>2500</v>
      </c>
      <c r="FK5901" s="55" t="s">
        <v>1249</v>
      </c>
      <c r="FL5901" s="55">
        <v>0.33</v>
      </c>
    </row>
    <row r="5902" ht="14.25" customHeight="1" outlineLevel="1" spans="162:168">
      <c r="FF5902" s="55">
        <v>5895</v>
      </c>
      <c r="FG5902" s="55" t="s">
        <v>1359</v>
      </c>
      <c r="FH5902" s="55" t="s">
        <v>1995</v>
      </c>
      <c r="FI5902" s="55">
        <v>2</v>
      </c>
      <c r="FJ5902" s="55">
        <v>5000</v>
      </c>
      <c r="FK5902" s="55" t="s">
        <v>1249</v>
      </c>
      <c r="FL5902" s="55">
        <v>0.33</v>
      </c>
    </row>
    <row r="5903" ht="14.25" customHeight="1" outlineLevel="1" spans="162:168">
      <c r="FF5903" s="55">
        <v>5896</v>
      </c>
      <c r="FG5903" s="55" t="s">
        <v>1359</v>
      </c>
      <c r="FH5903" s="55" t="s">
        <v>1995</v>
      </c>
      <c r="FI5903" s="55">
        <v>2</v>
      </c>
      <c r="FJ5903" s="55">
        <v>10000</v>
      </c>
      <c r="FK5903" s="55" t="s">
        <v>1249</v>
      </c>
      <c r="FL5903" s="55">
        <v>0.3</v>
      </c>
    </row>
    <row r="5904" ht="14.25" customHeight="1" outlineLevel="1" spans="162:168">
      <c r="FF5904" s="55">
        <v>5897</v>
      </c>
      <c r="FG5904" s="55" t="s">
        <v>1359</v>
      </c>
      <c r="FH5904" s="55" t="s">
        <v>1995</v>
      </c>
      <c r="FI5904" s="55">
        <v>2</v>
      </c>
      <c r="FJ5904" s="55">
        <v>25000</v>
      </c>
      <c r="FK5904" s="55" t="s">
        <v>1249</v>
      </c>
      <c r="FL5904" s="55">
        <v>0.3</v>
      </c>
    </row>
    <row r="5905" ht="14.25" customHeight="1" outlineLevel="1" spans="162:168">
      <c r="FF5905" s="55">
        <v>5898</v>
      </c>
      <c r="FG5905" s="55" t="s">
        <v>1359</v>
      </c>
      <c r="FH5905" s="55" t="s">
        <v>1995</v>
      </c>
      <c r="FI5905" s="55">
        <v>2</v>
      </c>
      <c r="FJ5905" s="55">
        <v>50000</v>
      </c>
      <c r="FK5905" s="55" t="s">
        <v>1249</v>
      </c>
      <c r="FL5905" s="55">
        <v>0.3</v>
      </c>
    </row>
    <row r="5906" ht="14.25" customHeight="1" outlineLevel="1" spans="162:168">
      <c r="FF5906" s="55">
        <v>5899</v>
      </c>
      <c r="FG5906" s="55" t="s">
        <v>1359</v>
      </c>
      <c r="FH5906" s="55" t="s">
        <v>1995</v>
      </c>
      <c r="FI5906" s="55">
        <v>2</v>
      </c>
      <c r="FJ5906" s="55">
        <v>80000</v>
      </c>
      <c r="FK5906" s="55" t="s">
        <v>1249</v>
      </c>
      <c r="FL5906" s="55">
        <v>0.3</v>
      </c>
    </row>
    <row r="5907" ht="14.25" customHeight="1" outlineLevel="1" spans="162:168">
      <c r="FF5907" s="55">
        <v>5900</v>
      </c>
      <c r="FG5907" s="55" t="s">
        <v>1359</v>
      </c>
      <c r="FH5907" s="55" t="s">
        <v>1995</v>
      </c>
      <c r="FI5907" s="55">
        <v>2</v>
      </c>
      <c r="FJ5907" s="55">
        <v>130000</v>
      </c>
      <c r="FK5907" s="55" t="s">
        <v>1249</v>
      </c>
      <c r="FL5907" s="55">
        <v>0.3</v>
      </c>
    </row>
    <row r="5908" ht="14.25" customHeight="1" outlineLevel="1" spans="162:168">
      <c r="FF5908" s="55">
        <v>5901</v>
      </c>
      <c r="FG5908" s="55" t="s">
        <v>1359</v>
      </c>
      <c r="FH5908" s="55" t="s">
        <v>1995</v>
      </c>
      <c r="FI5908" s="55">
        <v>2</v>
      </c>
      <c r="FJ5908" s="55">
        <v>260000</v>
      </c>
      <c r="FK5908" s="55" t="s">
        <v>1249</v>
      </c>
      <c r="FL5908" s="55">
        <v>0.3</v>
      </c>
    </row>
    <row r="5909" ht="14.25" customHeight="1" outlineLevel="1" spans="162:168">
      <c r="FF5909" s="55">
        <v>5902</v>
      </c>
      <c r="FG5909" s="55" t="s">
        <v>1359</v>
      </c>
      <c r="FH5909" s="55" t="s">
        <v>1995</v>
      </c>
      <c r="FI5909" s="55">
        <v>2</v>
      </c>
      <c r="FJ5909" s="55">
        <v>400000</v>
      </c>
      <c r="FK5909" s="55" t="s">
        <v>1249</v>
      </c>
      <c r="FL5909" s="55">
        <v>0.3</v>
      </c>
    </row>
    <row r="5910" ht="14.25" customHeight="1" outlineLevel="1" spans="162:168">
      <c r="FF5910" s="55">
        <v>5903</v>
      </c>
      <c r="FG5910" s="55" t="s">
        <v>1359</v>
      </c>
      <c r="FH5910" s="55" t="s">
        <v>1995</v>
      </c>
      <c r="FI5910" s="55">
        <v>2</v>
      </c>
      <c r="FJ5910" s="55">
        <v>530000</v>
      </c>
      <c r="FK5910" s="55" t="s">
        <v>1249</v>
      </c>
      <c r="FL5910" s="55">
        <v>0.3</v>
      </c>
    </row>
    <row r="5911" ht="14.25" customHeight="1" outlineLevel="1" spans="162:168">
      <c r="FF5911" s="55">
        <v>5904</v>
      </c>
      <c r="FG5911" s="55" t="s">
        <v>1359</v>
      </c>
      <c r="FH5911" s="55" t="s">
        <v>1995</v>
      </c>
      <c r="FI5911" s="55">
        <v>2</v>
      </c>
      <c r="FJ5911" s="55">
        <v>540000</v>
      </c>
      <c r="FK5911" s="55" t="s">
        <v>1249</v>
      </c>
      <c r="FL5911" s="55">
        <v>0.3</v>
      </c>
    </row>
    <row r="5912" ht="14.25" customHeight="1" outlineLevel="1" spans="162:168">
      <c r="FF5912" s="55">
        <v>5905</v>
      </c>
      <c r="FG5912" s="55" t="s">
        <v>1359</v>
      </c>
      <c r="FH5912" s="55" t="s">
        <v>1995</v>
      </c>
      <c r="FI5912" s="55">
        <v>3</v>
      </c>
      <c r="FJ5912" s="55">
        <v>0</v>
      </c>
      <c r="FK5912" s="55" t="s">
        <v>1249</v>
      </c>
      <c r="FL5912" s="55">
        <v>0.43</v>
      </c>
    </row>
    <row r="5913" ht="14.25" customHeight="1" outlineLevel="1" spans="162:168">
      <c r="FF5913" s="55">
        <v>5906</v>
      </c>
      <c r="FG5913" s="55" t="s">
        <v>1359</v>
      </c>
      <c r="FH5913" s="55" t="s">
        <v>1995</v>
      </c>
      <c r="FI5913" s="55">
        <v>3</v>
      </c>
      <c r="FJ5913" s="55">
        <v>1000</v>
      </c>
      <c r="FK5913" s="55" t="s">
        <v>1249</v>
      </c>
      <c r="FL5913" s="55">
        <v>0.38</v>
      </c>
    </row>
    <row r="5914" ht="14.25" customHeight="1" outlineLevel="1" spans="162:168">
      <c r="FF5914" s="55">
        <v>5907</v>
      </c>
      <c r="FG5914" s="55" t="s">
        <v>1359</v>
      </c>
      <c r="FH5914" s="55" t="s">
        <v>1995</v>
      </c>
      <c r="FI5914" s="55">
        <v>3</v>
      </c>
      <c r="FJ5914" s="55">
        <v>2500</v>
      </c>
      <c r="FK5914" s="55" t="s">
        <v>1249</v>
      </c>
      <c r="FL5914" s="55">
        <v>0.36</v>
      </c>
    </row>
    <row r="5915" ht="14.25" customHeight="1" outlineLevel="1" spans="162:168">
      <c r="FF5915" s="55">
        <v>5908</v>
      </c>
      <c r="FG5915" s="55" t="s">
        <v>1359</v>
      </c>
      <c r="FH5915" s="55" t="s">
        <v>1995</v>
      </c>
      <c r="FI5915" s="55">
        <v>3</v>
      </c>
      <c r="FJ5915" s="55">
        <v>5000</v>
      </c>
      <c r="FK5915" s="55" t="s">
        <v>1249</v>
      </c>
      <c r="FL5915" s="55">
        <v>0.36</v>
      </c>
    </row>
    <row r="5916" ht="14.25" customHeight="1" outlineLevel="1" spans="162:168">
      <c r="FF5916" s="55">
        <v>5909</v>
      </c>
      <c r="FG5916" s="55" t="s">
        <v>1359</v>
      </c>
      <c r="FH5916" s="55" t="s">
        <v>1995</v>
      </c>
      <c r="FI5916" s="55">
        <v>3</v>
      </c>
      <c r="FJ5916" s="55">
        <v>10000</v>
      </c>
      <c r="FK5916" s="55" t="s">
        <v>1249</v>
      </c>
      <c r="FL5916" s="55">
        <v>0.36</v>
      </c>
    </row>
    <row r="5917" ht="14.25" customHeight="1" outlineLevel="1" spans="162:168">
      <c r="FF5917" s="55">
        <v>5910</v>
      </c>
      <c r="FG5917" s="55" t="s">
        <v>1359</v>
      </c>
      <c r="FH5917" s="55" t="s">
        <v>1995</v>
      </c>
      <c r="FI5917" s="55">
        <v>3</v>
      </c>
      <c r="FJ5917" s="55">
        <v>25000</v>
      </c>
      <c r="FK5917" s="55" t="s">
        <v>1249</v>
      </c>
      <c r="FL5917" s="55">
        <v>0.36</v>
      </c>
    </row>
    <row r="5918" ht="14.25" customHeight="1" outlineLevel="1" spans="162:168">
      <c r="FF5918" s="55">
        <v>5911</v>
      </c>
      <c r="FG5918" s="55" t="s">
        <v>1359</v>
      </c>
      <c r="FH5918" s="55" t="s">
        <v>1995</v>
      </c>
      <c r="FI5918" s="55">
        <v>3</v>
      </c>
      <c r="FJ5918" s="55">
        <v>50000</v>
      </c>
      <c r="FK5918" s="55" t="s">
        <v>1249</v>
      </c>
      <c r="FL5918" s="55">
        <v>0.36</v>
      </c>
    </row>
    <row r="5919" ht="14.25" customHeight="1" outlineLevel="1" spans="162:168">
      <c r="FF5919" s="55">
        <v>5912</v>
      </c>
      <c r="FG5919" s="55" t="s">
        <v>1359</v>
      </c>
      <c r="FH5919" s="55" t="s">
        <v>1995</v>
      </c>
      <c r="FI5919" s="55">
        <v>3</v>
      </c>
      <c r="FJ5919" s="55">
        <v>80000</v>
      </c>
      <c r="FK5919" s="55" t="s">
        <v>1249</v>
      </c>
      <c r="FL5919" s="55">
        <v>0.36</v>
      </c>
    </row>
    <row r="5920" ht="14.25" customHeight="1" outlineLevel="1" spans="162:168">
      <c r="FF5920" s="55">
        <v>5913</v>
      </c>
      <c r="FG5920" s="55" t="s">
        <v>1359</v>
      </c>
      <c r="FH5920" s="55" t="s">
        <v>1995</v>
      </c>
      <c r="FI5920" s="55">
        <v>3</v>
      </c>
      <c r="FJ5920" s="55">
        <v>130000</v>
      </c>
      <c r="FK5920" s="55" t="s">
        <v>1249</v>
      </c>
      <c r="FL5920" s="55">
        <v>0.36</v>
      </c>
    </row>
    <row r="5921" ht="14.25" customHeight="1" outlineLevel="1" spans="162:168">
      <c r="FF5921" s="55">
        <v>5914</v>
      </c>
      <c r="FG5921" s="55" t="s">
        <v>1359</v>
      </c>
      <c r="FH5921" s="55" t="s">
        <v>1995</v>
      </c>
      <c r="FI5921" s="55">
        <v>3</v>
      </c>
      <c r="FJ5921" s="55">
        <v>260000</v>
      </c>
      <c r="FK5921" s="55" t="s">
        <v>1249</v>
      </c>
      <c r="FL5921" s="55">
        <v>0.36</v>
      </c>
    </row>
    <row r="5922" ht="14.25" customHeight="1" outlineLevel="1" spans="162:168">
      <c r="FF5922" s="55">
        <v>5915</v>
      </c>
      <c r="FG5922" s="55" t="s">
        <v>1359</v>
      </c>
      <c r="FH5922" s="55" t="s">
        <v>1995</v>
      </c>
      <c r="FI5922" s="55">
        <v>3</v>
      </c>
      <c r="FJ5922" s="55">
        <v>400000</v>
      </c>
      <c r="FK5922" s="55" t="s">
        <v>1249</v>
      </c>
      <c r="FL5922" s="55">
        <v>0.36</v>
      </c>
    </row>
    <row r="5923" ht="14.25" customHeight="1" outlineLevel="1" spans="162:168">
      <c r="FF5923" s="55">
        <v>5916</v>
      </c>
      <c r="FG5923" s="55" t="s">
        <v>1359</v>
      </c>
      <c r="FH5923" s="55" t="s">
        <v>1995</v>
      </c>
      <c r="FI5923" s="55">
        <v>3</v>
      </c>
      <c r="FJ5923" s="55">
        <v>530000</v>
      </c>
      <c r="FK5923" s="55" t="s">
        <v>1249</v>
      </c>
      <c r="FL5923" s="55">
        <v>0.36</v>
      </c>
    </row>
    <row r="5924" ht="14.25" customHeight="1" outlineLevel="1" spans="162:168">
      <c r="FF5924" s="55">
        <v>5917</v>
      </c>
      <c r="FG5924" s="55" t="s">
        <v>1359</v>
      </c>
      <c r="FH5924" s="55" t="s">
        <v>1995</v>
      </c>
      <c r="FI5924" s="55">
        <v>4</v>
      </c>
      <c r="FJ5924" s="55">
        <v>0</v>
      </c>
      <c r="FK5924" s="55" t="s">
        <v>1249</v>
      </c>
      <c r="FL5924" s="55">
        <v>0.41</v>
      </c>
    </row>
    <row r="5925" ht="14.25" customHeight="1" outlineLevel="1" spans="162:168">
      <c r="FF5925" s="55">
        <v>5918</v>
      </c>
      <c r="FG5925" s="55" t="s">
        <v>1359</v>
      </c>
      <c r="FH5925" s="55" t="s">
        <v>1995</v>
      </c>
      <c r="FI5925" s="55">
        <v>4</v>
      </c>
      <c r="FJ5925" s="55">
        <v>1000</v>
      </c>
      <c r="FK5925" s="55" t="s">
        <v>1249</v>
      </c>
      <c r="FL5925" s="55">
        <v>0.4</v>
      </c>
    </row>
    <row r="5926" ht="14.25" customHeight="1" outlineLevel="1" spans="162:168">
      <c r="FF5926" s="55">
        <v>5919</v>
      </c>
      <c r="FG5926" s="55" t="s">
        <v>1359</v>
      </c>
      <c r="FH5926" s="55" t="s">
        <v>1995</v>
      </c>
      <c r="FI5926" s="55">
        <v>4</v>
      </c>
      <c r="FJ5926" s="55">
        <v>2500</v>
      </c>
      <c r="FK5926" s="55" t="s">
        <v>1249</v>
      </c>
      <c r="FL5926" s="55">
        <v>0.4</v>
      </c>
    </row>
    <row r="5927" ht="14.25" customHeight="1" outlineLevel="1" spans="162:168">
      <c r="FF5927" s="55">
        <v>5920</v>
      </c>
      <c r="FG5927" s="55" t="s">
        <v>1359</v>
      </c>
      <c r="FH5927" s="55" t="s">
        <v>1995</v>
      </c>
      <c r="FI5927" s="55">
        <v>4</v>
      </c>
      <c r="FJ5927" s="55">
        <v>5000</v>
      </c>
      <c r="FK5927" s="55" t="s">
        <v>1249</v>
      </c>
      <c r="FL5927" s="55">
        <v>0.39</v>
      </c>
    </row>
    <row r="5928" ht="14.25" customHeight="1" outlineLevel="1" spans="162:168">
      <c r="FF5928" s="55">
        <v>5921</v>
      </c>
      <c r="FG5928" s="55" t="s">
        <v>1359</v>
      </c>
      <c r="FH5928" s="55" t="s">
        <v>1995</v>
      </c>
      <c r="FI5928" s="55">
        <v>4</v>
      </c>
      <c r="FJ5928" s="55">
        <v>10000</v>
      </c>
      <c r="FK5928" s="55" t="s">
        <v>1249</v>
      </c>
      <c r="FL5928" s="55">
        <v>0.38</v>
      </c>
    </row>
    <row r="5929" ht="14.25" customHeight="1" outlineLevel="1" spans="162:168">
      <c r="FF5929" s="55">
        <v>5922</v>
      </c>
      <c r="FG5929" s="55" t="s">
        <v>1359</v>
      </c>
      <c r="FH5929" s="55" t="s">
        <v>1995</v>
      </c>
      <c r="FI5929" s="55">
        <v>4</v>
      </c>
      <c r="FJ5929" s="55">
        <v>25000</v>
      </c>
      <c r="FK5929" s="55" t="s">
        <v>1249</v>
      </c>
      <c r="FL5929" s="55">
        <v>0.38</v>
      </c>
    </row>
    <row r="5930" ht="14.25" customHeight="1" outlineLevel="1" spans="162:168">
      <c r="FF5930" s="55">
        <v>5923</v>
      </c>
      <c r="FG5930" s="55" t="s">
        <v>1359</v>
      </c>
      <c r="FH5930" s="55" t="s">
        <v>1995</v>
      </c>
      <c r="FI5930" s="55">
        <v>4</v>
      </c>
      <c r="FJ5930" s="55">
        <v>50000</v>
      </c>
      <c r="FK5930" s="55" t="s">
        <v>1249</v>
      </c>
      <c r="FL5930" s="55">
        <v>0.38</v>
      </c>
    </row>
    <row r="5931" ht="14.25" customHeight="1" outlineLevel="1" spans="162:168">
      <c r="FF5931" s="55">
        <v>5924</v>
      </c>
      <c r="FG5931" s="55" t="s">
        <v>1359</v>
      </c>
      <c r="FH5931" s="55" t="s">
        <v>1995</v>
      </c>
      <c r="FI5931" s="55">
        <v>4</v>
      </c>
      <c r="FJ5931" s="55">
        <v>80000</v>
      </c>
      <c r="FK5931" s="55" t="s">
        <v>1249</v>
      </c>
      <c r="FL5931" s="55">
        <v>0.38</v>
      </c>
    </row>
    <row r="5932" ht="14.25" customHeight="1" outlineLevel="1" spans="162:168">
      <c r="FF5932" s="55">
        <v>5925</v>
      </c>
      <c r="FG5932" s="55" t="s">
        <v>1359</v>
      </c>
      <c r="FH5932" s="55" t="s">
        <v>1995</v>
      </c>
      <c r="FI5932" s="55">
        <v>4</v>
      </c>
      <c r="FJ5932" s="55">
        <v>130000</v>
      </c>
      <c r="FK5932" s="55" t="s">
        <v>1249</v>
      </c>
      <c r="FL5932" s="55">
        <v>0.38</v>
      </c>
    </row>
    <row r="5933" ht="14.25" customHeight="1" outlineLevel="1" spans="162:168">
      <c r="FF5933" s="55">
        <v>5926</v>
      </c>
      <c r="FG5933" s="55" t="s">
        <v>1359</v>
      </c>
      <c r="FH5933" s="55" t="s">
        <v>1995</v>
      </c>
      <c r="FI5933" s="55">
        <v>4</v>
      </c>
      <c r="FJ5933" s="55">
        <v>260000</v>
      </c>
      <c r="FK5933" s="55" t="s">
        <v>1249</v>
      </c>
      <c r="FL5933" s="55">
        <v>0.38</v>
      </c>
    </row>
    <row r="5934" ht="14.25" customHeight="1" outlineLevel="1" spans="162:168">
      <c r="FF5934" s="55">
        <v>5927</v>
      </c>
      <c r="FG5934" s="55" t="s">
        <v>1359</v>
      </c>
      <c r="FH5934" s="55" t="s">
        <v>1995</v>
      </c>
      <c r="FI5934" s="55">
        <v>4</v>
      </c>
      <c r="FJ5934" s="55">
        <v>400000</v>
      </c>
      <c r="FK5934" s="55" t="s">
        <v>1249</v>
      </c>
      <c r="FL5934" s="55">
        <v>0.38</v>
      </c>
    </row>
    <row r="5935" ht="14.25" customHeight="1" outlineLevel="1" spans="162:168">
      <c r="FF5935" s="55">
        <v>5928</v>
      </c>
      <c r="FG5935" s="55" t="s">
        <v>1359</v>
      </c>
      <c r="FH5935" s="55" t="s">
        <v>1995</v>
      </c>
      <c r="FI5935" s="55">
        <v>4</v>
      </c>
      <c r="FJ5935" s="55">
        <v>530000</v>
      </c>
      <c r="FK5935" s="55" t="s">
        <v>1249</v>
      </c>
      <c r="FL5935" s="55">
        <v>0.38</v>
      </c>
    </row>
    <row r="5936" ht="14.25" customHeight="1" outlineLevel="1" spans="162:168">
      <c r="FF5936" s="55">
        <v>5929</v>
      </c>
      <c r="FG5936" s="55" t="s">
        <v>1359</v>
      </c>
      <c r="FH5936" s="55" t="s">
        <v>1995</v>
      </c>
      <c r="FI5936" s="55">
        <v>4</v>
      </c>
      <c r="FJ5936" s="55">
        <v>540000</v>
      </c>
      <c r="FK5936" s="55" t="s">
        <v>1249</v>
      </c>
      <c r="FL5936" s="55">
        <v>0.38</v>
      </c>
    </row>
    <row r="5937" ht="14.25" customHeight="1" outlineLevel="1" spans="162:168">
      <c r="FF5937" s="55">
        <v>5930</v>
      </c>
      <c r="FG5937" s="55" t="s">
        <v>1359</v>
      </c>
      <c r="FH5937" s="55" t="s">
        <v>1995</v>
      </c>
      <c r="FI5937" s="55">
        <v>5</v>
      </c>
      <c r="FJ5937" s="55">
        <v>0</v>
      </c>
      <c r="FK5937" s="55" t="s">
        <v>1249</v>
      </c>
      <c r="FL5937" s="55">
        <v>0.38</v>
      </c>
    </row>
    <row r="5938" ht="14.25" customHeight="1" outlineLevel="1" spans="162:168">
      <c r="FF5938" s="55">
        <v>5931</v>
      </c>
      <c r="FG5938" s="55" t="s">
        <v>1359</v>
      </c>
      <c r="FH5938" s="55" t="s">
        <v>1995</v>
      </c>
      <c r="FI5938" s="55">
        <v>5</v>
      </c>
      <c r="FJ5938" s="55">
        <v>1000</v>
      </c>
      <c r="FK5938" s="55" t="s">
        <v>1249</v>
      </c>
      <c r="FL5938" s="55">
        <v>0.38</v>
      </c>
    </row>
    <row r="5939" ht="14.25" customHeight="1" outlineLevel="1" spans="162:168">
      <c r="FF5939" s="55">
        <v>5932</v>
      </c>
      <c r="FG5939" s="55" t="s">
        <v>1359</v>
      </c>
      <c r="FH5939" s="55" t="s">
        <v>1995</v>
      </c>
      <c r="FI5939" s="55">
        <v>5</v>
      </c>
      <c r="FJ5939" s="55">
        <v>2500</v>
      </c>
      <c r="FK5939" s="55" t="s">
        <v>1249</v>
      </c>
      <c r="FL5939" s="55">
        <v>0.36</v>
      </c>
    </row>
    <row r="5940" ht="14.25" customHeight="1" outlineLevel="1" spans="162:168">
      <c r="FF5940" s="55">
        <v>5933</v>
      </c>
      <c r="FG5940" s="55" t="s">
        <v>1359</v>
      </c>
      <c r="FH5940" s="55" t="s">
        <v>1995</v>
      </c>
      <c r="FI5940" s="55">
        <v>5</v>
      </c>
      <c r="FJ5940" s="55">
        <v>5000</v>
      </c>
      <c r="FK5940" s="55" t="s">
        <v>1249</v>
      </c>
      <c r="FL5940" s="55">
        <v>0.36</v>
      </c>
    </row>
    <row r="5941" ht="14.25" customHeight="1" outlineLevel="1" spans="162:168">
      <c r="FF5941" s="55">
        <v>5934</v>
      </c>
      <c r="FG5941" s="55" t="s">
        <v>1359</v>
      </c>
      <c r="FH5941" s="55" t="s">
        <v>1995</v>
      </c>
      <c r="FI5941" s="55">
        <v>5</v>
      </c>
      <c r="FJ5941" s="55">
        <v>10000</v>
      </c>
      <c r="FK5941" s="55" t="s">
        <v>1249</v>
      </c>
      <c r="FL5941" s="55">
        <v>0.36</v>
      </c>
    </row>
    <row r="5942" ht="14.25" customHeight="1" outlineLevel="1" spans="162:168">
      <c r="FF5942" s="55">
        <v>5935</v>
      </c>
      <c r="FG5942" s="55" t="s">
        <v>1359</v>
      </c>
      <c r="FH5942" s="55" t="s">
        <v>1995</v>
      </c>
      <c r="FI5942" s="55">
        <v>5</v>
      </c>
      <c r="FJ5942" s="55">
        <v>25000</v>
      </c>
      <c r="FK5942" s="55" t="s">
        <v>1249</v>
      </c>
      <c r="FL5942" s="55">
        <v>0.34</v>
      </c>
    </row>
    <row r="5943" ht="14.25" customHeight="1" outlineLevel="1" spans="162:168">
      <c r="FF5943" s="55">
        <v>5936</v>
      </c>
      <c r="FG5943" s="55" t="s">
        <v>1359</v>
      </c>
      <c r="FH5943" s="55" t="s">
        <v>1995</v>
      </c>
      <c r="FI5943" s="55">
        <v>5</v>
      </c>
      <c r="FJ5943" s="55">
        <v>50000</v>
      </c>
      <c r="FK5943" s="55" t="s">
        <v>1249</v>
      </c>
      <c r="FL5943" s="55">
        <v>0.34</v>
      </c>
    </row>
    <row r="5944" ht="14.25" customHeight="1" outlineLevel="1" spans="162:168">
      <c r="FF5944" s="55">
        <v>5937</v>
      </c>
      <c r="FG5944" s="55" t="s">
        <v>1359</v>
      </c>
      <c r="FH5944" s="55" t="s">
        <v>1995</v>
      </c>
      <c r="FI5944" s="55">
        <v>5</v>
      </c>
      <c r="FJ5944" s="55">
        <v>80000</v>
      </c>
      <c r="FK5944" s="55" t="s">
        <v>1249</v>
      </c>
      <c r="FL5944" s="55">
        <v>0.34</v>
      </c>
    </row>
    <row r="5945" ht="14.25" customHeight="1" outlineLevel="1" spans="162:168">
      <c r="FF5945" s="55">
        <v>5938</v>
      </c>
      <c r="FG5945" s="55" t="s">
        <v>1359</v>
      </c>
      <c r="FH5945" s="55" t="s">
        <v>1995</v>
      </c>
      <c r="FI5945" s="55">
        <v>5</v>
      </c>
      <c r="FJ5945" s="55">
        <v>130000</v>
      </c>
      <c r="FK5945" s="55" t="s">
        <v>1249</v>
      </c>
      <c r="FL5945" s="55">
        <v>0.34</v>
      </c>
    </row>
    <row r="5946" ht="14.25" customHeight="1" outlineLevel="1" spans="162:168">
      <c r="FF5946" s="55">
        <v>5939</v>
      </c>
      <c r="FG5946" s="55" t="s">
        <v>1359</v>
      </c>
      <c r="FH5946" s="55" t="s">
        <v>1995</v>
      </c>
      <c r="FI5946" s="55">
        <v>5</v>
      </c>
      <c r="FJ5946" s="55">
        <v>260000</v>
      </c>
      <c r="FK5946" s="55" t="s">
        <v>1249</v>
      </c>
      <c r="FL5946" s="55">
        <v>0.34</v>
      </c>
    </row>
    <row r="5947" ht="14.25" customHeight="1" outlineLevel="1" spans="162:168">
      <c r="FF5947" s="55">
        <v>5940</v>
      </c>
      <c r="FG5947" s="55" t="s">
        <v>1359</v>
      </c>
      <c r="FH5947" s="55" t="s">
        <v>1995</v>
      </c>
      <c r="FI5947" s="55">
        <v>5</v>
      </c>
      <c r="FJ5947" s="55">
        <v>400000</v>
      </c>
      <c r="FK5947" s="55" t="s">
        <v>1249</v>
      </c>
      <c r="FL5947" s="55">
        <v>0.34</v>
      </c>
    </row>
    <row r="5948" ht="14.25" customHeight="1" outlineLevel="1" spans="162:168">
      <c r="FF5948" s="55">
        <v>5941</v>
      </c>
      <c r="FG5948" s="55" t="s">
        <v>1359</v>
      </c>
      <c r="FH5948" s="55" t="s">
        <v>1995</v>
      </c>
      <c r="FI5948" s="55">
        <v>5</v>
      </c>
      <c r="FJ5948" s="55">
        <v>530000</v>
      </c>
      <c r="FK5948" s="55" t="s">
        <v>1249</v>
      </c>
      <c r="FL5948" s="55">
        <v>0.34</v>
      </c>
    </row>
    <row r="5949" ht="14.25" customHeight="1" outlineLevel="1" spans="162:168">
      <c r="FF5949" s="55">
        <v>5942</v>
      </c>
      <c r="FG5949" s="55" t="s">
        <v>1359</v>
      </c>
      <c r="FH5949" s="55" t="s">
        <v>1995</v>
      </c>
      <c r="FI5949" s="55">
        <v>5</v>
      </c>
      <c r="FJ5949" s="55">
        <v>540000</v>
      </c>
      <c r="FK5949" s="55" t="s">
        <v>1249</v>
      </c>
      <c r="FL5949" s="55">
        <v>0.34</v>
      </c>
    </row>
    <row r="5950" ht="14.25" customHeight="1" outlineLevel="1" spans="162:168">
      <c r="FF5950" s="55">
        <v>5943</v>
      </c>
      <c r="FG5950" s="55" t="s">
        <v>1359</v>
      </c>
      <c r="FH5950" s="55" t="s">
        <v>1995</v>
      </c>
      <c r="FI5950" s="55">
        <v>6</v>
      </c>
      <c r="FJ5950" s="55">
        <v>0</v>
      </c>
      <c r="FK5950" s="55" t="s">
        <v>1249</v>
      </c>
      <c r="FL5950" s="55">
        <v>0.35</v>
      </c>
    </row>
    <row r="5951" ht="14.25" customHeight="1" outlineLevel="1" spans="162:168">
      <c r="FF5951" s="55">
        <v>5944</v>
      </c>
      <c r="FG5951" s="55" t="s">
        <v>1359</v>
      </c>
      <c r="FH5951" s="55" t="s">
        <v>1995</v>
      </c>
      <c r="FI5951" s="55">
        <v>6</v>
      </c>
      <c r="FJ5951" s="55">
        <v>1000</v>
      </c>
      <c r="FK5951" s="55" t="s">
        <v>1249</v>
      </c>
      <c r="FL5951" s="55">
        <v>0.35</v>
      </c>
    </row>
    <row r="5952" ht="14.25" customHeight="1" outlineLevel="1" spans="162:168">
      <c r="FF5952" s="55">
        <v>5945</v>
      </c>
      <c r="FG5952" s="55" t="s">
        <v>1359</v>
      </c>
      <c r="FH5952" s="55" t="s">
        <v>1995</v>
      </c>
      <c r="FI5952" s="55">
        <v>6</v>
      </c>
      <c r="FJ5952" s="55">
        <v>2500</v>
      </c>
      <c r="FK5952" s="55" t="s">
        <v>1249</v>
      </c>
      <c r="FL5952" s="55">
        <v>0.35</v>
      </c>
    </row>
    <row r="5953" ht="14.25" customHeight="1" outlineLevel="1" spans="162:168">
      <c r="FF5953" s="55">
        <v>5946</v>
      </c>
      <c r="FG5953" s="55" t="s">
        <v>1359</v>
      </c>
      <c r="FH5953" s="55" t="s">
        <v>1995</v>
      </c>
      <c r="FI5953" s="55">
        <v>6</v>
      </c>
      <c r="FJ5953" s="55">
        <v>5000</v>
      </c>
      <c r="FK5953" s="55" t="s">
        <v>1249</v>
      </c>
      <c r="FL5953" s="55">
        <v>0.35</v>
      </c>
    </row>
    <row r="5954" ht="14.25" customHeight="1" outlineLevel="1" spans="162:168">
      <c r="FF5954" s="55">
        <v>5947</v>
      </c>
      <c r="FG5954" s="55" t="s">
        <v>1359</v>
      </c>
      <c r="FH5954" s="55" t="s">
        <v>1995</v>
      </c>
      <c r="FI5954" s="55">
        <v>6</v>
      </c>
      <c r="FJ5954" s="55">
        <v>10000</v>
      </c>
      <c r="FK5954" s="55" t="s">
        <v>1249</v>
      </c>
      <c r="FL5954" s="55">
        <v>0.35</v>
      </c>
    </row>
    <row r="5955" ht="14.25" customHeight="1" outlineLevel="1" spans="162:168">
      <c r="FF5955" s="55">
        <v>5948</v>
      </c>
      <c r="FG5955" s="55" t="s">
        <v>1359</v>
      </c>
      <c r="FH5955" s="55" t="s">
        <v>1995</v>
      </c>
      <c r="FI5955" s="55">
        <v>6</v>
      </c>
      <c r="FJ5955" s="55">
        <v>25000</v>
      </c>
      <c r="FK5955" s="55" t="s">
        <v>1249</v>
      </c>
      <c r="FL5955" s="55">
        <v>0.35</v>
      </c>
    </row>
    <row r="5956" ht="14.25" customHeight="1" outlineLevel="1" spans="162:168">
      <c r="FF5956" s="55">
        <v>5949</v>
      </c>
      <c r="FG5956" s="55" t="s">
        <v>1359</v>
      </c>
      <c r="FH5956" s="55" t="s">
        <v>1995</v>
      </c>
      <c r="FI5956" s="55">
        <v>6</v>
      </c>
      <c r="FJ5956" s="55">
        <v>50000</v>
      </c>
      <c r="FK5956" s="55" t="s">
        <v>1249</v>
      </c>
      <c r="FL5956" s="55">
        <v>0.35</v>
      </c>
    </row>
    <row r="5957" ht="14.25" customHeight="1" outlineLevel="1" spans="162:168">
      <c r="FF5957" s="55">
        <v>5950</v>
      </c>
      <c r="FG5957" s="55" t="s">
        <v>1359</v>
      </c>
      <c r="FH5957" s="55" t="s">
        <v>1995</v>
      </c>
      <c r="FI5957" s="55">
        <v>6</v>
      </c>
      <c r="FJ5957" s="55">
        <v>80000</v>
      </c>
      <c r="FK5957" s="55" t="s">
        <v>1249</v>
      </c>
      <c r="FL5957" s="55">
        <v>0.35</v>
      </c>
    </row>
    <row r="5958" ht="14.25" customHeight="1" outlineLevel="1" spans="162:168">
      <c r="FF5958" s="55">
        <v>5951</v>
      </c>
      <c r="FG5958" s="55" t="s">
        <v>1359</v>
      </c>
      <c r="FH5958" s="55" t="s">
        <v>1995</v>
      </c>
      <c r="FI5958" s="55">
        <v>6</v>
      </c>
      <c r="FJ5958" s="55">
        <v>130000</v>
      </c>
      <c r="FK5958" s="55" t="s">
        <v>1249</v>
      </c>
      <c r="FL5958" s="55">
        <v>0.35</v>
      </c>
    </row>
    <row r="5959" ht="14.25" customHeight="1" outlineLevel="1" spans="162:168">
      <c r="FF5959" s="55">
        <v>5952</v>
      </c>
      <c r="FG5959" s="55" t="s">
        <v>1359</v>
      </c>
      <c r="FH5959" s="55" t="s">
        <v>1995</v>
      </c>
      <c r="FI5959" s="55">
        <v>6</v>
      </c>
      <c r="FJ5959" s="55">
        <v>260000</v>
      </c>
      <c r="FK5959" s="55" t="s">
        <v>1249</v>
      </c>
      <c r="FL5959" s="55">
        <v>0.35</v>
      </c>
    </row>
    <row r="5960" ht="14.25" customHeight="1" outlineLevel="1" spans="162:168">
      <c r="FF5960" s="55">
        <v>5953</v>
      </c>
      <c r="FG5960" s="55" t="s">
        <v>1359</v>
      </c>
      <c r="FH5960" s="55" t="s">
        <v>1995</v>
      </c>
      <c r="FI5960" s="55">
        <v>6</v>
      </c>
      <c r="FJ5960" s="55">
        <v>400000</v>
      </c>
      <c r="FK5960" s="55" t="s">
        <v>1249</v>
      </c>
      <c r="FL5960" s="55">
        <v>0.35</v>
      </c>
    </row>
    <row r="5961" ht="14.25" customHeight="1" outlineLevel="1" spans="162:168">
      <c r="FF5961" s="55">
        <v>5954</v>
      </c>
      <c r="FG5961" s="55" t="s">
        <v>1359</v>
      </c>
      <c r="FH5961" s="55" t="s">
        <v>1995</v>
      </c>
      <c r="FI5961" s="55">
        <v>6</v>
      </c>
      <c r="FJ5961" s="55">
        <v>530000</v>
      </c>
      <c r="FK5961" s="55" t="s">
        <v>1249</v>
      </c>
      <c r="FL5961" s="55">
        <v>0.35</v>
      </c>
    </row>
    <row r="5962" ht="14.25" customHeight="1" outlineLevel="1" spans="162:168">
      <c r="FF5962" s="55">
        <v>5955</v>
      </c>
      <c r="FG5962" s="55" t="s">
        <v>1359</v>
      </c>
      <c r="FH5962" s="55" t="s">
        <v>1995</v>
      </c>
      <c r="FI5962" s="55">
        <v>6</v>
      </c>
      <c r="FJ5962" s="55">
        <v>540000</v>
      </c>
      <c r="FK5962" s="55" t="s">
        <v>1249</v>
      </c>
      <c r="FL5962" s="55">
        <v>0.35</v>
      </c>
    </row>
    <row r="5963" ht="14.25" customHeight="1" outlineLevel="1" spans="162:168">
      <c r="FF5963" s="55">
        <v>5956</v>
      </c>
      <c r="FG5963" s="55" t="s">
        <v>1359</v>
      </c>
      <c r="FH5963" s="55" t="s">
        <v>1995</v>
      </c>
      <c r="FI5963" s="55">
        <v>7</v>
      </c>
      <c r="FJ5963" s="55">
        <v>0</v>
      </c>
      <c r="FK5963" s="55" t="s">
        <v>1249</v>
      </c>
      <c r="FL5963" s="55">
        <v>0.3</v>
      </c>
    </row>
    <row r="5964" ht="14.25" customHeight="1" outlineLevel="1" spans="162:168">
      <c r="FF5964" s="55">
        <v>5957</v>
      </c>
      <c r="FG5964" s="55" t="s">
        <v>1359</v>
      </c>
      <c r="FH5964" s="55" t="s">
        <v>1995</v>
      </c>
      <c r="FI5964" s="55">
        <v>7</v>
      </c>
      <c r="FJ5964" s="55">
        <v>1000</v>
      </c>
      <c r="FK5964" s="55" t="s">
        <v>1249</v>
      </c>
      <c r="FL5964" s="55">
        <v>0.3</v>
      </c>
    </row>
    <row r="5965" ht="14.25" customHeight="1" outlineLevel="1" spans="162:168">
      <c r="FF5965" s="55">
        <v>5958</v>
      </c>
      <c r="FG5965" s="55" t="s">
        <v>1359</v>
      </c>
      <c r="FH5965" s="55" t="s">
        <v>1995</v>
      </c>
      <c r="FI5965" s="55">
        <v>7</v>
      </c>
      <c r="FJ5965" s="55">
        <v>2500</v>
      </c>
      <c r="FK5965" s="55" t="s">
        <v>1249</v>
      </c>
      <c r="FL5965" s="55">
        <v>0.3</v>
      </c>
    </row>
    <row r="5966" ht="14.25" customHeight="1" outlineLevel="1" spans="162:168">
      <c r="FF5966" s="55">
        <v>5959</v>
      </c>
      <c r="FG5966" s="55" t="s">
        <v>1359</v>
      </c>
      <c r="FH5966" s="55" t="s">
        <v>1995</v>
      </c>
      <c r="FI5966" s="55">
        <v>7</v>
      </c>
      <c r="FJ5966" s="55">
        <v>5000</v>
      </c>
      <c r="FK5966" s="55" t="s">
        <v>1249</v>
      </c>
      <c r="FL5966" s="55">
        <v>0.3</v>
      </c>
    </row>
    <row r="5967" ht="14.25" customHeight="1" outlineLevel="1" spans="162:168">
      <c r="FF5967" s="55">
        <v>5960</v>
      </c>
      <c r="FG5967" s="55" t="s">
        <v>1359</v>
      </c>
      <c r="FH5967" s="55" t="s">
        <v>1995</v>
      </c>
      <c r="FI5967" s="55">
        <v>7</v>
      </c>
      <c r="FJ5967" s="55">
        <v>10000</v>
      </c>
      <c r="FK5967" s="55" t="s">
        <v>1249</v>
      </c>
      <c r="FL5967" s="55">
        <v>0.3</v>
      </c>
    </row>
    <row r="5968" ht="14.25" customHeight="1" outlineLevel="1" spans="162:168">
      <c r="FF5968" s="55">
        <v>5961</v>
      </c>
      <c r="FG5968" s="55" t="s">
        <v>1359</v>
      </c>
      <c r="FH5968" s="55" t="s">
        <v>1995</v>
      </c>
      <c r="FI5968" s="55">
        <v>7</v>
      </c>
      <c r="FJ5968" s="55">
        <v>25000</v>
      </c>
      <c r="FK5968" s="55" t="s">
        <v>1249</v>
      </c>
      <c r="FL5968" s="55">
        <v>0.3</v>
      </c>
    </row>
    <row r="5969" ht="14.25" customHeight="1" outlineLevel="1" spans="162:168">
      <c r="FF5969" s="55">
        <v>5962</v>
      </c>
      <c r="FG5969" s="55" t="s">
        <v>1359</v>
      </c>
      <c r="FH5969" s="55" t="s">
        <v>1995</v>
      </c>
      <c r="FI5969" s="55">
        <v>7</v>
      </c>
      <c r="FJ5969" s="55">
        <v>50000</v>
      </c>
      <c r="FK5969" s="55" t="s">
        <v>1249</v>
      </c>
      <c r="FL5969" s="55">
        <v>0.3</v>
      </c>
    </row>
    <row r="5970" ht="14.25" customHeight="1" outlineLevel="1" spans="162:168">
      <c r="FF5970" s="55">
        <v>5963</v>
      </c>
      <c r="FG5970" s="55" t="s">
        <v>1359</v>
      </c>
      <c r="FH5970" s="55" t="s">
        <v>1995</v>
      </c>
      <c r="FI5970" s="55">
        <v>7</v>
      </c>
      <c r="FJ5970" s="55">
        <v>80000</v>
      </c>
      <c r="FK5970" s="55" t="s">
        <v>1249</v>
      </c>
      <c r="FL5970" s="55">
        <v>0.3</v>
      </c>
    </row>
    <row r="5971" ht="14.25" customHeight="1" outlineLevel="1" spans="162:168">
      <c r="FF5971" s="55">
        <v>5964</v>
      </c>
      <c r="FG5971" s="55" t="s">
        <v>1359</v>
      </c>
      <c r="FH5971" s="55" t="s">
        <v>1995</v>
      </c>
      <c r="FI5971" s="55">
        <v>7</v>
      </c>
      <c r="FJ5971" s="55">
        <v>130000</v>
      </c>
      <c r="FK5971" s="55" t="s">
        <v>1249</v>
      </c>
      <c r="FL5971" s="55">
        <v>0.3</v>
      </c>
    </row>
    <row r="5972" ht="14.25" customHeight="1" outlineLevel="1" spans="162:168">
      <c r="FF5972" s="55">
        <v>5965</v>
      </c>
      <c r="FG5972" s="55" t="s">
        <v>1359</v>
      </c>
      <c r="FH5972" s="55" t="s">
        <v>1995</v>
      </c>
      <c r="FI5972" s="55">
        <v>7</v>
      </c>
      <c r="FJ5972" s="55">
        <v>260000</v>
      </c>
      <c r="FK5972" s="55" t="s">
        <v>1249</v>
      </c>
      <c r="FL5972" s="55">
        <v>0.3</v>
      </c>
    </row>
    <row r="5973" ht="14.25" customHeight="1" outlineLevel="1" spans="162:168">
      <c r="FF5973" s="55">
        <v>5966</v>
      </c>
      <c r="FG5973" s="55" t="s">
        <v>1359</v>
      </c>
      <c r="FH5973" s="55" t="s">
        <v>1995</v>
      </c>
      <c r="FI5973" s="55">
        <v>7</v>
      </c>
      <c r="FJ5973" s="55">
        <v>400000</v>
      </c>
      <c r="FK5973" s="55" t="s">
        <v>1249</v>
      </c>
      <c r="FL5973" s="55">
        <v>0.3</v>
      </c>
    </row>
    <row r="5974" ht="14.25" customHeight="1" outlineLevel="1" spans="162:168">
      <c r="FF5974" s="55">
        <v>5967</v>
      </c>
      <c r="FG5974" s="55" t="s">
        <v>1359</v>
      </c>
      <c r="FH5974" s="55" t="s">
        <v>1995</v>
      </c>
      <c r="FI5974" s="55">
        <v>7</v>
      </c>
      <c r="FJ5974" s="55">
        <v>530000</v>
      </c>
      <c r="FK5974" s="55" t="s">
        <v>1249</v>
      </c>
      <c r="FL5974" s="55">
        <v>0.3</v>
      </c>
    </row>
    <row r="5975" ht="14.25" customHeight="1" outlineLevel="1" spans="162:168">
      <c r="FF5975" s="55">
        <v>5968</v>
      </c>
      <c r="FG5975" s="55" t="s">
        <v>1359</v>
      </c>
      <c r="FH5975" s="55" t="s">
        <v>1995</v>
      </c>
      <c r="FI5975" s="55">
        <v>7</v>
      </c>
      <c r="FJ5975" s="55">
        <v>540000</v>
      </c>
      <c r="FK5975" s="55" t="s">
        <v>1249</v>
      </c>
      <c r="FL5975" s="55">
        <v>0.3</v>
      </c>
    </row>
    <row r="5976" ht="14.25" customHeight="1" outlineLevel="1" spans="162:168">
      <c r="FF5976" s="55">
        <v>5969</v>
      </c>
      <c r="FG5976" s="55" t="s">
        <v>1359</v>
      </c>
      <c r="FH5976" s="55" t="s">
        <v>1569</v>
      </c>
      <c r="FI5976" s="55">
        <v>1</v>
      </c>
      <c r="FJ5976" s="55">
        <v>0</v>
      </c>
      <c r="FK5976" s="55" t="s">
        <v>1249</v>
      </c>
      <c r="FL5976" s="55">
        <v>0.3</v>
      </c>
    </row>
    <row r="5977" ht="14.25" customHeight="1" outlineLevel="1" spans="162:168">
      <c r="FF5977" s="55">
        <v>5970</v>
      </c>
      <c r="FG5977" s="55" t="s">
        <v>1359</v>
      </c>
      <c r="FH5977" s="55" t="s">
        <v>1569</v>
      </c>
      <c r="FI5977" s="55">
        <v>1</v>
      </c>
      <c r="FJ5977" s="55">
        <v>1000</v>
      </c>
      <c r="FK5977" s="55" t="s">
        <v>1249</v>
      </c>
      <c r="FL5977" s="55">
        <v>0.3</v>
      </c>
    </row>
    <row r="5978" ht="14.25" customHeight="1" outlineLevel="1" spans="162:168">
      <c r="FF5978" s="55">
        <v>5971</v>
      </c>
      <c r="FG5978" s="55" t="s">
        <v>1359</v>
      </c>
      <c r="FH5978" s="55" t="s">
        <v>1569</v>
      </c>
      <c r="FI5978" s="55">
        <v>1</v>
      </c>
      <c r="FJ5978" s="55">
        <v>2500</v>
      </c>
      <c r="FK5978" s="55" t="s">
        <v>1249</v>
      </c>
      <c r="FL5978" s="55">
        <v>0.3</v>
      </c>
    </row>
    <row r="5979" ht="14.25" customHeight="1" outlineLevel="1" spans="162:168">
      <c r="FF5979" s="55">
        <v>5972</v>
      </c>
      <c r="FG5979" s="55" t="s">
        <v>1359</v>
      </c>
      <c r="FH5979" s="55" t="s">
        <v>1569</v>
      </c>
      <c r="FI5979" s="55">
        <v>1</v>
      </c>
      <c r="FJ5979" s="55">
        <v>5000</v>
      </c>
      <c r="FK5979" s="55" t="s">
        <v>1249</v>
      </c>
      <c r="FL5979" s="55">
        <v>0.3</v>
      </c>
    </row>
    <row r="5980" ht="14.25" customHeight="1" outlineLevel="1" spans="162:168">
      <c r="FF5980" s="55">
        <v>5973</v>
      </c>
      <c r="FG5980" s="55" t="s">
        <v>1359</v>
      </c>
      <c r="FH5980" s="55" t="s">
        <v>1569</v>
      </c>
      <c r="FI5980" s="55">
        <v>1</v>
      </c>
      <c r="FJ5980" s="55">
        <v>10000</v>
      </c>
      <c r="FK5980" s="55" t="s">
        <v>1249</v>
      </c>
      <c r="FL5980" s="55">
        <v>0.3</v>
      </c>
    </row>
    <row r="5981" ht="14.25" customHeight="1" outlineLevel="1" spans="162:168">
      <c r="FF5981" s="55">
        <v>5974</v>
      </c>
      <c r="FG5981" s="55" t="s">
        <v>1359</v>
      </c>
      <c r="FH5981" s="55" t="s">
        <v>1569</v>
      </c>
      <c r="FI5981" s="55">
        <v>1</v>
      </c>
      <c r="FJ5981" s="55">
        <v>25000</v>
      </c>
      <c r="FK5981" s="55" t="s">
        <v>1249</v>
      </c>
      <c r="FL5981" s="55">
        <v>0.3</v>
      </c>
    </row>
    <row r="5982" ht="14.25" customHeight="1" outlineLevel="1" spans="162:168">
      <c r="FF5982" s="55">
        <v>5975</v>
      </c>
      <c r="FG5982" s="55" t="s">
        <v>1359</v>
      </c>
      <c r="FH5982" s="55" t="s">
        <v>1569</v>
      </c>
      <c r="FI5982" s="55">
        <v>1</v>
      </c>
      <c r="FJ5982" s="55">
        <v>50000</v>
      </c>
      <c r="FK5982" s="55" t="s">
        <v>1249</v>
      </c>
      <c r="FL5982" s="55">
        <v>0.3</v>
      </c>
    </row>
    <row r="5983" ht="14.25" customHeight="1" outlineLevel="1" spans="162:168">
      <c r="FF5983" s="55">
        <v>5976</v>
      </c>
      <c r="FG5983" s="55" t="s">
        <v>1359</v>
      </c>
      <c r="FH5983" s="55" t="s">
        <v>1569</v>
      </c>
      <c r="FI5983" s="55">
        <v>1</v>
      </c>
      <c r="FJ5983" s="55">
        <v>80000</v>
      </c>
      <c r="FK5983" s="55" t="s">
        <v>1249</v>
      </c>
      <c r="FL5983" s="55">
        <v>0.3</v>
      </c>
    </row>
    <row r="5984" ht="14.25" customHeight="1" outlineLevel="1" spans="162:168">
      <c r="FF5984" s="55">
        <v>5977</v>
      </c>
      <c r="FG5984" s="55" t="s">
        <v>1359</v>
      </c>
      <c r="FH5984" s="55" t="s">
        <v>1569</v>
      </c>
      <c r="FI5984" s="55">
        <v>1</v>
      </c>
      <c r="FJ5984" s="55">
        <v>130000</v>
      </c>
      <c r="FK5984" s="55" t="s">
        <v>1249</v>
      </c>
      <c r="FL5984" s="55">
        <v>0.3</v>
      </c>
    </row>
    <row r="5985" ht="14.25" customHeight="1" outlineLevel="1" spans="162:168">
      <c r="FF5985" s="55">
        <v>5978</v>
      </c>
      <c r="FG5985" s="55" t="s">
        <v>1359</v>
      </c>
      <c r="FH5985" s="55" t="s">
        <v>1569</v>
      </c>
      <c r="FI5985" s="55">
        <v>1</v>
      </c>
      <c r="FJ5985" s="55">
        <v>260000</v>
      </c>
      <c r="FK5985" s="55" t="s">
        <v>1249</v>
      </c>
      <c r="FL5985" s="55">
        <v>0.3</v>
      </c>
    </row>
    <row r="5986" ht="14.25" customHeight="1" outlineLevel="1" spans="162:168">
      <c r="FF5986" s="55">
        <v>5979</v>
      </c>
      <c r="FG5986" s="55" t="s">
        <v>1359</v>
      </c>
      <c r="FH5986" s="55" t="s">
        <v>1569</v>
      </c>
      <c r="FI5986" s="55">
        <v>1</v>
      </c>
      <c r="FJ5986" s="55">
        <v>400000</v>
      </c>
      <c r="FK5986" s="55" t="s">
        <v>1249</v>
      </c>
      <c r="FL5986" s="55">
        <v>0.3</v>
      </c>
    </row>
    <row r="5987" ht="14.25" customHeight="1" outlineLevel="1" spans="162:168">
      <c r="FF5987" s="55">
        <v>5980</v>
      </c>
      <c r="FG5987" s="55" t="s">
        <v>1359</v>
      </c>
      <c r="FH5987" s="55" t="s">
        <v>1569</v>
      </c>
      <c r="FI5987" s="55">
        <v>1</v>
      </c>
      <c r="FJ5987" s="55">
        <v>530000</v>
      </c>
      <c r="FK5987" s="55" t="s">
        <v>1249</v>
      </c>
      <c r="FL5987" s="55">
        <v>0.3</v>
      </c>
    </row>
    <row r="5988" ht="14.25" customHeight="1" outlineLevel="1" spans="162:168">
      <c r="FF5988" s="55">
        <v>5981</v>
      </c>
      <c r="FG5988" s="55" t="s">
        <v>1359</v>
      </c>
      <c r="FH5988" s="55" t="s">
        <v>1569</v>
      </c>
      <c r="FI5988" s="55">
        <v>1</v>
      </c>
      <c r="FJ5988" s="55">
        <v>540000</v>
      </c>
      <c r="FK5988" s="55" t="s">
        <v>1249</v>
      </c>
      <c r="FL5988" s="55">
        <v>0.3</v>
      </c>
    </row>
    <row r="5989" ht="14.25" customHeight="1" outlineLevel="1" spans="162:168">
      <c r="FF5989" s="55">
        <v>5982</v>
      </c>
      <c r="FG5989" s="55" t="s">
        <v>1359</v>
      </c>
      <c r="FH5989" s="55" t="s">
        <v>2226</v>
      </c>
      <c r="FI5989" s="55">
        <v>1</v>
      </c>
      <c r="FJ5989" s="55">
        <v>0</v>
      </c>
      <c r="FK5989" s="55" t="s">
        <v>1249</v>
      </c>
      <c r="FL5989" s="55">
        <v>0.3</v>
      </c>
    </row>
    <row r="5990" ht="14.25" customHeight="1" outlineLevel="1" spans="162:168">
      <c r="FF5990" s="55">
        <v>5983</v>
      </c>
      <c r="FG5990" s="55" t="s">
        <v>1359</v>
      </c>
      <c r="FH5990" s="55" t="s">
        <v>2226</v>
      </c>
      <c r="FI5990" s="55">
        <v>1</v>
      </c>
      <c r="FJ5990" s="55">
        <v>1000</v>
      </c>
      <c r="FK5990" s="55" t="s">
        <v>1249</v>
      </c>
      <c r="FL5990" s="55">
        <v>0.3</v>
      </c>
    </row>
    <row r="5991" ht="14.25" customHeight="1" outlineLevel="1" spans="162:168">
      <c r="FF5991" s="55">
        <v>5984</v>
      </c>
      <c r="FG5991" s="55" t="s">
        <v>1359</v>
      </c>
      <c r="FH5991" s="55" t="s">
        <v>2226</v>
      </c>
      <c r="FI5991" s="55">
        <v>1</v>
      </c>
      <c r="FJ5991" s="55">
        <v>2500</v>
      </c>
      <c r="FK5991" s="55" t="s">
        <v>1249</v>
      </c>
      <c r="FL5991" s="55">
        <v>0.3</v>
      </c>
    </row>
    <row r="5992" ht="14.25" customHeight="1" outlineLevel="1" spans="162:168">
      <c r="FF5992" s="55">
        <v>5985</v>
      </c>
      <c r="FG5992" s="55" t="s">
        <v>1359</v>
      </c>
      <c r="FH5992" s="55" t="s">
        <v>2226</v>
      </c>
      <c r="FI5992" s="55">
        <v>1</v>
      </c>
      <c r="FJ5992" s="55">
        <v>5000</v>
      </c>
      <c r="FK5992" s="55" t="s">
        <v>1249</v>
      </c>
      <c r="FL5992" s="55">
        <v>0.3</v>
      </c>
    </row>
    <row r="5993" ht="14.25" customHeight="1" outlineLevel="1" spans="162:168">
      <c r="FF5993" s="55">
        <v>5986</v>
      </c>
      <c r="FG5993" s="55" t="s">
        <v>1359</v>
      </c>
      <c r="FH5993" s="55" t="s">
        <v>2226</v>
      </c>
      <c r="FI5993" s="55">
        <v>1</v>
      </c>
      <c r="FJ5993" s="55">
        <v>10000</v>
      </c>
      <c r="FK5993" s="55" t="s">
        <v>1249</v>
      </c>
      <c r="FL5993" s="55">
        <v>0.3</v>
      </c>
    </row>
    <row r="5994" ht="14.25" customHeight="1" outlineLevel="1" spans="162:168">
      <c r="FF5994" s="55">
        <v>5987</v>
      </c>
      <c r="FG5994" s="55" t="s">
        <v>1359</v>
      </c>
      <c r="FH5994" s="55" t="s">
        <v>2226</v>
      </c>
      <c r="FI5994" s="55">
        <v>1</v>
      </c>
      <c r="FJ5994" s="55">
        <v>25000</v>
      </c>
      <c r="FK5994" s="55" t="s">
        <v>1249</v>
      </c>
      <c r="FL5994" s="55">
        <v>0.3</v>
      </c>
    </row>
    <row r="5995" ht="14.25" customHeight="1" outlineLevel="1" spans="162:168">
      <c r="FF5995" s="55">
        <v>5988</v>
      </c>
      <c r="FG5995" s="55" t="s">
        <v>1359</v>
      </c>
      <c r="FH5995" s="55" t="s">
        <v>2226</v>
      </c>
      <c r="FI5995" s="55">
        <v>1</v>
      </c>
      <c r="FJ5995" s="55">
        <v>50000</v>
      </c>
      <c r="FK5995" s="55" t="s">
        <v>1249</v>
      </c>
      <c r="FL5995" s="55">
        <v>0.3</v>
      </c>
    </row>
    <row r="5996" ht="14.25" customHeight="1" outlineLevel="1" spans="162:168">
      <c r="FF5996" s="55">
        <v>5989</v>
      </c>
      <c r="FG5996" s="55" t="s">
        <v>1359</v>
      </c>
      <c r="FH5996" s="55" t="s">
        <v>2226</v>
      </c>
      <c r="FI5996" s="55">
        <v>1</v>
      </c>
      <c r="FJ5996" s="55">
        <v>80000</v>
      </c>
      <c r="FK5996" s="55" t="s">
        <v>1249</v>
      </c>
      <c r="FL5996" s="55">
        <v>0.3</v>
      </c>
    </row>
    <row r="5997" ht="14.25" customHeight="1" outlineLevel="1" spans="162:168">
      <c r="FF5997" s="55">
        <v>5990</v>
      </c>
      <c r="FG5997" s="55" t="s">
        <v>1359</v>
      </c>
      <c r="FH5997" s="55" t="s">
        <v>2226</v>
      </c>
      <c r="FI5997" s="55">
        <v>1</v>
      </c>
      <c r="FJ5997" s="55">
        <v>130000</v>
      </c>
      <c r="FK5997" s="55" t="s">
        <v>1249</v>
      </c>
      <c r="FL5997" s="55">
        <v>0.3</v>
      </c>
    </row>
    <row r="5998" ht="14.25" customHeight="1" outlineLevel="1" spans="162:168">
      <c r="FF5998" s="55">
        <v>5991</v>
      </c>
      <c r="FG5998" s="55" t="s">
        <v>1359</v>
      </c>
      <c r="FH5998" s="55" t="s">
        <v>2226</v>
      </c>
      <c r="FI5998" s="55">
        <v>1</v>
      </c>
      <c r="FJ5998" s="55">
        <v>260000</v>
      </c>
      <c r="FK5998" s="55" t="s">
        <v>1249</v>
      </c>
      <c r="FL5998" s="55">
        <v>0.3</v>
      </c>
    </row>
    <row r="5999" ht="14.25" customHeight="1" outlineLevel="1" spans="162:168">
      <c r="FF5999" s="55">
        <v>5992</v>
      </c>
      <c r="FG5999" s="55" t="s">
        <v>1359</v>
      </c>
      <c r="FH5999" s="55" t="s">
        <v>2226</v>
      </c>
      <c r="FI5999" s="55">
        <v>1</v>
      </c>
      <c r="FJ5999" s="55">
        <v>400000</v>
      </c>
      <c r="FK5999" s="55" t="s">
        <v>1249</v>
      </c>
      <c r="FL5999" s="55">
        <v>0.3</v>
      </c>
    </row>
    <row r="6000" ht="14.25" customHeight="1" outlineLevel="1" spans="162:168">
      <c r="FF6000" s="55">
        <v>5993</v>
      </c>
      <c r="FG6000" s="55" t="s">
        <v>1359</v>
      </c>
      <c r="FH6000" s="55" t="s">
        <v>2226</v>
      </c>
      <c r="FI6000" s="55">
        <v>1</v>
      </c>
      <c r="FJ6000" s="55">
        <v>530000</v>
      </c>
      <c r="FK6000" s="55" t="s">
        <v>1249</v>
      </c>
      <c r="FL6000" s="55">
        <v>0.3</v>
      </c>
    </row>
    <row r="6001" ht="14.25" customHeight="1" outlineLevel="1" spans="162:168">
      <c r="FF6001" s="55">
        <v>5994</v>
      </c>
      <c r="FG6001" s="55" t="s">
        <v>1359</v>
      </c>
      <c r="FH6001" s="55" t="s">
        <v>2226</v>
      </c>
      <c r="FI6001" s="55">
        <v>1</v>
      </c>
      <c r="FJ6001" s="55">
        <v>540000</v>
      </c>
      <c r="FK6001" s="55" t="s">
        <v>1249</v>
      </c>
      <c r="FL6001" s="55">
        <v>0.3</v>
      </c>
    </row>
    <row r="6002" ht="14.25" customHeight="1" outlineLevel="1" spans="162:168">
      <c r="FF6002" s="55">
        <v>5995</v>
      </c>
      <c r="FG6002" s="55" t="s">
        <v>1359</v>
      </c>
      <c r="FH6002" s="55" t="s">
        <v>1919</v>
      </c>
      <c r="FI6002" s="55">
        <v>1</v>
      </c>
      <c r="FJ6002" s="55">
        <v>0</v>
      </c>
      <c r="FK6002" s="55" t="s">
        <v>1249</v>
      </c>
      <c r="FL6002" s="55">
        <v>0.3</v>
      </c>
    </row>
    <row r="6003" ht="14.25" customHeight="1" outlineLevel="1" spans="162:168">
      <c r="FF6003" s="55">
        <v>5996</v>
      </c>
      <c r="FG6003" s="55" t="s">
        <v>1359</v>
      </c>
      <c r="FH6003" s="55" t="s">
        <v>1919</v>
      </c>
      <c r="FI6003" s="55">
        <v>1</v>
      </c>
      <c r="FJ6003" s="55">
        <v>1000</v>
      </c>
      <c r="FK6003" s="55" t="s">
        <v>1249</v>
      </c>
      <c r="FL6003" s="55">
        <v>0.3</v>
      </c>
    </row>
    <row r="6004" ht="14.25" customHeight="1" outlineLevel="1" spans="162:168">
      <c r="FF6004" s="55">
        <v>5997</v>
      </c>
      <c r="FG6004" s="55" t="s">
        <v>1359</v>
      </c>
      <c r="FH6004" s="55" t="s">
        <v>1919</v>
      </c>
      <c r="FI6004" s="55">
        <v>1</v>
      </c>
      <c r="FJ6004" s="55">
        <v>2500</v>
      </c>
      <c r="FK6004" s="55" t="s">
        <v>1249</v>
      </c>
      <c r="FL6004" s="55">
        <v>0.3</v>
      </c>
    </row>
    <row r="6005" ht="14.25" customHeight="1" outlineLevel="1" spans="162:168">
      <c r="FF6005" s="55">
        <v>5998</v>
      </c>
      <c r="FG6005" s="55" t="s">
        <v>1359</v>
      </c>
      <c r="FH6005" s="55" t="s">
        <v>1919</v>
      </c>
      <c r="FI6005" s="55">
        <v>1</v>
      </c>
      <c r="FJ6005" s="55">
        <v>5000</v>
      </c>
      <c r="FK6005" s="55" t="s">
        <v>1249</v>
      </c>
      <c r="FL6005" s="55">
        <v>0.3</v>
      </c>
    </row>
    <row r="6006" ht="14.25" customHeight="1" outlineLevel="1" spans="162:168">
      <c r="FF6006" s="55">
        <v>5999</v>
      </c>
      <c r="FG6006" s="55" t="s">
        <v>1359</v>
      </c>
      <c r="FH6006" s="55" t="s">
        <v>1919</v>
      </c>
      <c r="FI6006" s="55">
        <v>1</v>
      </c>
      <c r="FJ6006" s="55">
        <v>10000</v>
      </c>
      <c r="FK6006" s="55" t="s">
        <v>1249</v>
      </c>
      <c r="FL6006" s="55">
        <v>0.3</v>
      </c>
    </row>
    <row r="6007" ht="14.25" customHeight="1" outlineLevel="1" spans="162:168">
      <c r="FF6007" s="55">
        <v>6000</v>
      </c>
      <c r="FG6007" s="55" t="s">
        <v>1359</v>
      </c>
      <c r="FH6007" s="55" t="s">
        <v>1919</v>
      </c>
      <c r="FI6007" s="55">
        <v>1</v>
      </c>
      <c r="FJ6007" s="55">
        <v>25000</v>
      </c>
      <c r="FK6007" s="55" t="s">
        <v>1249</v>
      </c>
      <c r="FL6007" s="55">
        <v>0.3</v>
      </c>
    </row>
    <row r="6008" ht="14.25" customHeight="1" outlineLevel="1" spans="162:168">
      <c r="FF6008" s="55">
        <v>6001</v>
      </c>
      <c r="FG6008" s="55" t="s">
        <v>1359</v>
      </c>
      <c r="FH6008" s="55" t="s">
        <v>1919</v>
      </c>
      <c r="FI6008" s="55">
        <v>1</v>
      </c>
      <c r="FJ6008" s="55">
        <v>50000</v>
      </c>
      <c r="FK6008" s="55" t="s">
        <v>1249</v>
      </c>
      <c r="FL6008" s="55">
        <v>0.3</v>
      </c>
    </row>
    <row r="6009" ht="14.25" customHeight="1" outlineLevel="1" spans="162:168">
      <c r="FF6009" s="55">
        <v>6002</v>
      </c>
      <c r="FG6009" s="55" t="s">
        <v>1359</v>
      </c>
      <c r="FH6009" s="55" t="s">
        <v>1919</v>
      </c>
      <c r="FI6009" s="55">
        <v>1</v>
      </c>
      <c r="FJ6009" s="55">
        <v>80000</v>
      </c>
      <c r="FK6009" s="55" t="s">
        <v>1249</v>
      </c>
      <c r="FL6009" s="55">
        <v>0.3</v>
      </c>
    </row>
    <row r="6010" ht="14.25" customHeight="1" outlineLevel="1" spans="162:168">
      <c r="FF6010" s="55">
        <v>6003</v>
      </c>
      <c r="FG6010" s="55" t="s">
        <v>1359</v>
      </c>
      <c r="FH6010" s="55" t="s">
        <v>1919</v>
      </c>
      <c r="FI6010" s="55">
        <v>1</v>
      </c>
      <c r="FJ6010" s="55">
        <v>130000</v>
      </c>
      <c r="FK6010" s="55" t="s">
        <v>1249</v>
      </c>
      <c r="FL6010" s="55">
        <v>0.3</v>
      </c>
    </row>
    <row r="6011" ht="14.25" customHeight="1" outlineLevel="1" spans="162:168">
      <c r="FF6011" s="55">
        <v>6004</v>
      </c>
      <c r="FG6011" s="55" t="s">
        <v>1359</v>
      </c>
      <c r="FH6011" s="55" t="s">
        <v>1919</v>
      </c>
      <c r="FI6011" s="55">
        <v>1</v>
      </c>
      <c r="FJ6011" s="55">
        <v>260000</v>
      </c>
      <c r="FK6011" s="55" t="s">
        <v>1249</v>
      </c>
      <c r="FL6011" s="55">
        <v>0.3</v>
      </c>
    </row>
    <row r="6012" ht="14.25" customHeight="1" outlineLevel="1" spans="162:168">
      <c r="FF6012" s="55">
        <v>6005</v>
      </c>
      <c r="FG6012" s="55" t="s">
        <v>1359</v>
      </c>
      <c r="FH6012" s="55" t="s">
        <v>1919</v>
      </c>
      <c r="FI6012" s="55">
        <v>1</v>
      </c>
      <c r="FJ6012" s="55">
        <v>400000</v>
      </c>
      <c r="FK6012" s="55" t="s">
        <v>1249</v>
      </c>
      <c r="FL6012" s="55">
        <v>0.3</v>
      </c>
    </row>
    <row r="6013" ht="14.25" customHeight="1" outlineLevel="1" spans="162:168">
      <c r="FF6013" s="55">
        <v>6006</v>
      </c>
      <c r="FG6013" s="55" t="s">
        <v>1359</v>
      </c>
      <c r="FH6013" s="55" t="s">
        <v>1919</v>
      </c>
      <c r="FI6013" s="55">
        <v>1</v>
      </c>
      <c r="FJ6013" s="55">
        <v>530000</v>
      </c>
      <c r="FK6013" s="55" t="s">
        <v>1249</v>
      </c>
      <c r="FL6013" s="55">
        <v>0.3</v>
      </c>
    </row>
    <row r="6014" ht="14.25" customHeight="1" outlineLevel="1" spans="162:168">
      <c r="FF6014" s="55">
        <v>6007</v>
      </c>
      <c r="FG6014" s="55" t="s">
        <v>1359</v>
      </c>
      <c r="FH6014" s="55" t="s">
        <v>1919</v>
      </c>
      <c r="FI6014" s="55">
        <v>1</v>
      </c>
      <c r="FJ6014" s="55">
        <v>540000</v>
      </c>
      <c r="FK6014" s="55" t="s">
        <v>1249</v>
      </c>
      <c r="FL6014" s="55">
        <v>0.3</v>
      </c>
    </row>
    <row r="6015" ht="14.25" customHeight="1" outlineLevel="1" spans="162:168">
      <c r="FF6015" s="55">
        <v>6008</v>
      </c>
      <c r="FG6015" s="55" t="s">
        <v>1359</v>
      </c>
      <c r="FH6015" s="55" t="s">
        <v>2382</v>
      </c>
      <c r="FI6015" s="55">
        <v>1</v>
      </c>
      <c r="FJ6015" s="55">
        <v>0</v>
      </c>
      <c r="FK6015" s="55" t="s">
        <v>1249</v>
      </c>
      <c r="FL6015" s="55">
        <v>0.3</v>
      </c>
    </row>
    <row r="6016" ht="14.25" customHeight="1" outlineLevel="1" spans="162:168">
      <c r="FF6016" s="55">
        <v>6009</v>
      </c>
      <c r="FG6016" s="55" t="s">
        <v>1359</v>
      </c>
      <c r="FH6016" s="55" t="s">
        <v>2382</v>
      </c>
      <c r="FI6016" s="55">
        <v>1</v>
      </c>
      <c r="FJ6016" s="55">
        <v>1000</v>
      </c>
      <c r="FK6016" s="55" t="s">
        <v>1249</v>
      </c>
      <c r="FL6016" s="55">
        <v>0.3</v>
      </c>
    </row>
    <row r="6017" ht="14.25" customHeight="1" outlineLevel="1" spans="162:168">
      <c r="FF6017" s="55">
        <v>6010</v>
      </c>
      <c r="FG6017" s="55" t="s">
        <v>1359</v>
      </c>
      <c r="FH6017" s="55" t="s">
        <v>2382</v>
      </c>
      <c r="FI6017" s="55">
        <v>1</v>
      </c>
      <c r="FJ6017" s="55">
        <v>2500</v>
      </c>
      <c r="FK6017" s="55" t="s">
        <v>1249</v>
      </c>
      <c r="FL6017" s="55">
        <v>0.3</v>
      </c>
    </row>
    <row r="6018" ht="14.25" customHeight="1" outlineLevel="1" spans="162:168">
      <c r="FF6018" s="55">
        <v>6011</v>
      </c>
      <c r="FG6018" s="55" t="s">
        <v>1359</v>
      </c>
      <c r="FH6018" s="55" t="s">
        <v>2382</v>
      </c>
      <c r="FI6018" s="55">
        <v>1</v>
      </c>
      <c r="FJ6018" s="55">
        <v>5000</v>
      </c>
      <c r="FK6018" s="55" t="s">
        <v>1249</v>
      </c>
      <c r="FL6018" s="55">
        <v>0.3</v>
      </c>
    </row>
    <row r="6019" ht="14.25" customHeight="1" outlineLevel="1" spans="162:168">
      <c r="FF6019" s="55">
        <v>6012</v>
      </c>
      <c r="FG6019" s="55" t="s">
        <v>1359</v>
      </c>
      <c r="FH6019" s="55" t="s">
        <v>2382</v>
      </c>
      <c r="FI6019" s="55">
        <v>1</v>
      </c>
      <c r="FJ6019" s="55">
        <v>10000</v>
      </c>
      <c r="FK6019" s="55" t="s">
        <v>1249</v>
      </c>
      <c r="FL6019" s="55">
        <v>0.3</v>
      </c>
    </row>
    <row r="6020" ht="14.25" customHeight="1" outlineLevel="1" spans="162:168">
      <c r="FF6020" s="55">
        <v>6013</v>
      </c>
      <c r="FG6020" s="55" t="s">
        <v>1359</v>
      </c>
      <c r="FH6020" s="55" t="s">
        <v>2382</v>
      </c>
      <c r="FI6020" s="55">
        <v>1</v>
      </c>
      <c r="FJ6020" s="55">
        <v>25000</v>
      </c>
      <c r="FK6020" s="55" t="s">
        <v>1249</v>
      </c>
      <c r="FL6020" s="55">
        <v>0.3</v>
      </c>
    </row>
    <row r="6021" ht="14.25" customHeight="1" outlineLevel="1" spans="162:168">
      <c r="FF6021" s="55">
        <v>6014</v>
      </c>
      <c r="FG6021" s="55" t="s">
        <v>1359</v>
      </c>
      <c r="FH6021" s="55" t="s">
        <v>2382</v>
      </c>
      <c r="FI6021" s="55">
        <v>1</v>
      </c>
      <c r="FJ6021" s="55">
        <v>50000</v>
      </c>
      <c r="FK6021" s="55" t="s">
        <v>1249</v>
      </c>
      <c r="FL6021" s="55">
        <v>0.3</v>
      </c>
    </row>
    <row r="6022" ht="14.25" customHeight="1" outlineLevel="1" spans="162:168">
      <c r="FF6022" s="55">
        <v>6015</v>
      </c>
      <c r="FG6022" s="55" t="s">
        <v>1359</v>
      </c>
      <c r="FH6022" s="55" t="s">
        <v>2382</v>
      </c>
      <c r="FI6022" s="55">
        <v>1</v>
      </c>
      <c r="FJ6022" s="55">
        <v>80000</v>
      </c>
      <c r="FK6022" s="55" t="s">
        <v>1249</v>
      </c>
      <c r="FL6022" s="55">
        <v>0.3</v>
      </c>
    </row>
    <row r="6023" ht="14.25" customHeight="1" outlineLevel="1" spans="162:168">
      <c r="FF6023" s="55">
        <v>6016</v>
      </c>
      <c r="FG6023" s="55" t="s">
        <v>1359</v>
      </c>
      <c r="FH6023" s="55" t="s">
        <v>2382</v>
      </c>
      <c r="FI6023" s="55">
        <v>1</v>
      </c>
      <c r="FJ6023" s="55">
        <v>130000</v>
      </c>
      <c r="FK6023" s="55" t="s">
        <v>1249</v>
      </c>
      <c r="FL6023" s="55">
        <v>0.3</v>
      </c>
    </row>
    <row r="6024" ht="14.25" customHeight="1" outlineLevel="1" spans="162:168">
      <c r="FF6024" s="55">
        <v>6017</v>
      </c>
      <c r="FG6024" s="55" t="s">
        <v>1359</v>
      </c>
      <c r="FH6024" s="55" t="s">
        <v>2382</v>
      </c>
      <c r="FI6024" s="55">
        <v>1</v>
      </c>
      <c r="FJ6024" s="55">
        <v>260000</v>
      </c>
      <c r="FK6024" s="55" t="s">
        <v>1249</v>
      </c>
      <c r="FL6024" s="55">
        <v>0.3</v>
      </c>
    </row>
    <row r="6025" ht="14.25" customHeight="1" outlineLevel="1" spans="162:168">
      <c r="FF6025" s="55">
        <v>6018</v>
      </c>
      <c r="FG6025" s="55" t="s">
        <v>1359</v>
      </c>
      <c r="FH6025" s="55" t="s">
        <v>2382</v>
      </c>
      <c r="FI6025" s="55">
        <v>1</v>
      </c>
      <c r="FJ6025" s="55">
        <v>400000</v>
      </c>
      <c r="FK6025" s="55" t="s">
        <v>1249</v>
      </c>
      <c r="FL6025" s="55">
        <v>0.3</v>
      </c>
    </row>
    <row r="6026" ht="14.25" customHeight="1" outlineLevel="1" spans="162:168">
      <c r="FF6026" s="55">
        <v>6019</v>
      </c>
      <c r="FG6026" s="55" t="s">
        <v>1359</v>
      </c>
      <c r="FH6026" s="55" t="s">
        <v>2382</v>
      </c>
      <c r="FI6026" s="55">
        <v>1</v>
      </c>
      <c r="FJ6026" s="55">
        <v>530000</v>
      </c>
      <c r="FK6026" s="55" t="s">
        <v>1249</v>
      </c>
      <c r="FL6026" s="55">
        <v>0.3</v>
      </c>
    </row>
    <row r="6027" ht="14.25" customHeight="1" outlineLevel="1" spans="162:168">
      <c r="FF6027" s="55">
        <v>6020</v>
      </c>
      <c r="FG6027" s="55" t="s">
        <v>1359</v>
      </c>
      <c r="FH6027" s="55" t="s">
        <v>2382</v>
      </c>
      <c r="FI6027" s="55">
        <v>1</v>
      </c>
      <c r="FJ6027" s="55">
        <v>540000</v>
      </c>
      <c r="FK6027" s="55" t="s">
        <v>1249</v>
      </c>
      <c r="FL6027" s="55">
        <v>0.3</v>
      </c>
    </row>
    <row r="6028" ht="14.25" customHeight="1" outlineLevel="1" spans="162:168">
      <c r="FF6028" s="55">
        <v>6021</v>
      </c>
      <c r="FG6028" s="55" t="s">
        <v>1359</v>
      </c>
      <c r="FH6028" s="55" t="s">
        <v>1646</v>
      </c>
      <c r="FI6028" s="55">
        <v>1</v>
      </c>
      <c r="FJ6028" s="55">
        <v>0</v>
      </c>
      <c r="FK6028" s="55" t="s">
        <v>1249</v>
      </c>
      <c r="FL6028" s="55">
        <v>0.3</v>
      </c>
    </row>
    <row r="6029" ht="14.25" customHeight="1" outlineLevel="1" spans="162:168">
      <c r="FF6029" s="55">
        <v>6022</v>
      </c>
      <c r="FG6029" s="55" t="s">
        <v>1359</v>
      </c>
      <c r="FH6029" s="55" t="s">
        <v>1646</v>
      </c>
      <c r="FI6029" s="55">
        <v>1</v>
      </c>
      <c r="FJ6029" s="55">
        <v>1000</v>
      </c>
      <c r="FK6029" s="55" t="s">
        <v>1249</v>
      </c>
      <c r="FL6029" s="55">
        <v>0.3</v>
      </c>
    </row>
    <row r="6030" ht="14.25" customHeight="1" outlineLevel="1" spans="162:168">
      <c r="FF6030" s="55">
        <v>6023</v>
      </c>
      <c r="FG6030" s="55" t="s">
        <v>1359</v>
      </c>
      <c r="FH6030" s="55" t="s">
        <v>1646</v>
      </c>
      <c r="FI6030" s="55">
        <v>1</v>
      </c>
      <c r="FJ6030" s="55">
        <v>2500</v>
      </c>
      <c r="FK6030" s="55" t="s">
        <v>1249</v>
      </c>
      <c r="FL6030" s="55">
        <v>0.3</v>
      </c>
    </row>
    <row r="6031" ht="14.25" customHeight="1" outlineLevel="1" spans="162:168">
      <c r="FF6031" s="55">
        <v>6024</v>
      </c>
      <c r="FG6031" s="55" t="s">
        <v>1359</v>
      </c>
      <c r="FH6031" s="55" t="s">
        <v>1646</v>
      </c>
      <c r="FI6031" s="55">
        <v>1</v>
      </c>
      <c r="FJ6031" s="55">
        <v>5000</v>
      </c>
      <c r="FK6031" s="55" t="s">
        <v>1249</v>
      </c>
      <c r="FL6031" s="55">
        <v>0.3</v>
      </c>
    </row>
    <row r="6032" ht="14.25" customHeight="1" outlineLevel="1" spans="162:168">
      <c r="FF6032" s="55">
        <v>6025</v>
      </c>
      <c r="FG6032" s="55" t="s">
        <v>1359</v>
      </c>
      <c r="FH6032" s="55" t="s">
        <v>1646</v>
      </c>
      <c r="FI6032" s="55">
        <v>1</v>
      </c>
      <c r="FJ6032" s="55">
        <v>10000</v>
      </c>
      <c r="FK6032" s="55" t="s">
        <v>1249</v>
      </c>
      <c r="FL6032" s="55">
        <v>0.3</v>
      </c>
    </row>
    <row r="6033" ht="14.25" customHeight="1" outlineLevel="1" spans="162:168">
      <c r="FF6033" s="55">
        <v>6026</v>
      </c>
      <c r="FG6033" s="55" t="s">
        <v>1359</v>
      </c>
      <c r="FH6033" s="55" t="s">
        <v>1646</v>
      </c>
      <c r="FI6033" s="55">
        <v>1</v>
      </c>
      <c r="FJ6033" s="55">
        <v>25000</v>
      </c>
      <c r="FK6033" s="55" t="s">
        <v>1249</v>
      </c>
      <c r="FL6033" s="55">
        <v>0.3</v>
      </c>
    </row>
    <row r="6034" ht="14.25" customHeight="1" outlineLevel="1" spans="162:168">
      <c r="FF6034" s="55">
        <v>6027</v>
      </c>
      <c r="FG6034" s="55" t="s">
        <v>1359</v>
      </c>
      <c r="FH6034" s="55" t="s">
        <v>1646</v>
      </c>
      <c r="FI6034" s="55">
        <v>1</v>
      </c>
      <c r="FJ6034" s="55">
        <v>50000</v>
      </c>
      <c r="FK6034" s="55" t="s">
        <v>1249</v>
      </c>
      <c r="FL6034" s="55">
        <v>0.3</v>
      </c>
    </row>
    <row r="6035" ht="14.25" customHeight="1" outlineLevel="1" spans="162:168">
      <c r="FF6035" s="55">
        <v>6028</v>
      </c>
      <c r="FG6035" s="55" t="s">
        <v>1359</v>
      </c>
      <c r="FH6035" s="55" t="s">
        <v>1646</v>
      </c>
      <c r="FI6035" s="55">
        <v>1</v>
      </c>
      <c r="FJ6035" s="55">
        <v>80000</v>
      </c>
      <c r="FK6035" s="55" t="s">
        <v>1249</v>
      </c>
      <c r="FL6035" s="55">
        <v>0.3</v>
      </c>
    </row>
    <row r="6036" ht="14.25" customHeight="1" outlineLevel="1" spans="162:168">
      <c r="FF6036" s="55">
        <v>6029</v>
      </c>
      <c r="FG6036" s="55" t="s">
        <v>1359</v>
      </c>
      <c r="FH6036" s="55" t="s">
        <v>1646</v>
      </c>
      <c r="FI6036" s="55">
        <v>1</v>
      </c>
      <c r="FJ6036" s="55">
        <v>130000</v>
      </c>
      <c r="FK6036" s="55" t="s">
        <v>1249</v>
      </c>
      <c r="FL6036" s="55">
        <v>0.3</v>
      </c>
    </row>
    <row r="6037" ht="14.25" customHeight="1" outlineLevel="1" spans="162:168">
      <c r="FF6037" s="55">
        <v>6030</v>
      </c>
      <c r="FG6037" s="55" t="s">
        <v>1359</v>
      </c>
      <c r="FH6037" s="55" t="s">
        <v>1646</v>
      </c>
      <c r="FI6037" s="55">
        <v>1</v>
      </c>
      <c r="FJ6037" s="55">
        <v>260000</v>
      </c>
      <c r="FK6037" s="55" t="s">
        <v>1249</v>
      </c>
      <c r="FL6037" s="55">
        <v>0.3</v>
      </c>
    </row>
    <row r="6038" ht="14.25" customHeight="1" outlineLevel="1" spans="162:168">
      <c r="FF6038" s="55">
        <v>6031</v>
      </c>
      <c r="FG6038" s="55" t="s">
        <v>1359</v>
      </c>
      <c r="FH6038" s="55" t="s">
        <v>1646</v>
      </c>
      <c r="FI6038" s="55">
        <v>1</v>
      </c>
      <c r="FJ6038" s="55">
        <v>400000</v>
      </c>
      <c r="FK6038" s="55" t="s">
        <v>1249</v>
      </c>
      <c r="FL6038" s="55">
        <v>0.3</v>
      </c>
    </row>
    <row r="6039" ht="14.25" customHeight="1" outlineLevel="1" spans="162:168">
      <c r="FF6039" s="55">
        <v>6032</v>
      </c>
      <c r="FG6039" s="55" t="s">
        <v>1359</v>
      </c>
      <c r="FH6039" s="55" t="s">
        <v>1646</v>
      </c>
      <c r="FI6039" s="55">
        <v>1</v>
      </c>
      <c r="FJ6039" s="55">
        <v>530000</v>
      </c>
      <c r="FK6039" s="55" t="s">
        <v>1249</v>
      </c>
      <c r="FL6039" s="55">
        <v>0.3</v>
      </c>
    </row>
    <row r="6040" ht="14.25" customHeight="1" outlineLevel="1" spans="162:168">
      <c r="FF6040" s="55">
        <v>6033</v>
      </c>
      <c r="FG6040" s="55" t="s">
        <v>1359</v>
      </c>
      <c r="FH6040" s="55" t="s">
        <v>1646</v>
      </c>
      <c r="FI6040" s="55">
        <v>1</v>
      </c>
      <c r="FJ6040" s="55">
        <v>540000</v>
      </c>
      <c r="FK6040" s="55" t="s">
        <v>1249</v>
      </c>
      <c r="FL6040" s="55">
        <v>0.3</v>
      </c>
    </row>
    <row r="6041" ht="14.25" customHeight="1" outlineLevel="1" spans="162:168">
      <c r="FF6041" s="55">
        <v>6034</v>
      </c>
      <c r="FG6041" s="55" t="s">
        <v>1246</v>
      </c>
      <c r="FH6041" s="55" t="s">
        <v>900</v>
      </c>
      <c r="FI6041" s="55">
        <v>1</v>
      </c>
      <c r="FJ6041" s="55">
        <v>0</v>
      </c>
      <c r="FK6041" s="55" t="s">
        <v>1249</v>
      </c>
      <c r="FL6041" s="55">
        <v>0.3</v>
      </c>
    </row>
    <row r="6042" ht="14.25" customHeight="1" outlineLevel="1" spans="162:168">
      <c r="FF6042" s="55">
        <v>6035</v>
      </c>
      <c r="FG6042" s="55" t="s">
        <v>1246</v>
      </c>
      <c r="FH6042" s="55" t="s">
        <v>900</v>
      </c>
      <c r="FI6042" s="55">
        <v>1</v>
      </c>
      <c r="FJ6042" s="55">
        <v>540000</v>
      </c>
      <c r="FK6042" s="55" t="s">
        <v>1249</v>
      </c>
      <c r="FL6042" s="55">
        <v>0.3</v>
      </c>
    </row>
    <row r="6043" ht="14.25" customHeight="1" outlineLevel="1" spans="162:168">
      <c r="FF6043" s="55">
        <v>6036</v>
      </c>
      <c r="FG6043" s="55" t="s">
        <v>1246</v>
      </c>
      <c r="FH6043" s="55" t="s">
        <v>900</v>
      </c>
      <c r="FI6043" s="55">
        <v>1</v>
      </c>
      <c r="FJ6043" s="55">
        <v>530000</v>
      </c>
      <c r="FK6043" s="55" t="s">
        <v>1249</v>
      </c>
      <c r="FL6043" s="55">
        <v>0.3</v>
      </c>
    </row>
    <row r="6044" ht="14.25" customHeight="1" outlineLevel="1" spans="162:168">
      <c r="FF6044" s="55">
        <v>6037</v>
      </c>
      <c r="FG6044" s="55" t="s">
        <v>1246</v>
      </c>
      <c r="FH6044" s="55" t="s">
        <v>900</v>
      </c>
      <c r="FI6044" s="55">
        <v>1</v>
      </c>
      <c r="FJ6044" s="55">
        <v>400000</v>
      </c>
      <c r="FK6044" s="55" t="s">
        <v>1249</v>
      </c>
      <c r="FL6044" s="55">
        <v>0.3</v>
      </c>
    </row>
    <row r="6045" ht="14.25" customHeight="1" outlineLevel="1" spans="162:168">
      <c r="FF6045" s="55">
        <v>6038</v>
      </c>
      <c r="FG6045" s="55" t="s">
        <v>1246</v>
      </c>
      <c r="FH6045" s="55" t="s">
        <v>900</v>
      </c>
      <c r="FI6045" s="55">
        <v>1</v>
      </c>
      <c r="FJ6045" s="55">
        <v>260000</v>
      </c>
      <c r="FK6045" s="55" t="s">
        <v>1249</v>
      </c>
      <c r="FL6045" s="55">
        <v>0.3</v>
      </c>
    </row>
    <row r="6046" ht="14.25" customHeight="1" outlineLevel="1" spans="162:168">
      <c r="FF6046" s="55">
        <v>6039</v>
      </c>
      <c r="FG6046" s="55" t="s">
        <v>1246</v>
      </c>
      <c r="FH6046" s="55" t="s">
        <v>900</v>
      </c>
      <c r="FI6046" s="55">
        <v>1</v>
      </c>
      <c r="FJ6046" s="55">
        <v>130000</v>
      </c>
      <c r="FK6046" s="55" t="s">
        <v>1249</v>
      </c>
      <c r="FL6046" s="55">
        <v>0.3</v>
      </c>
    </row>
    <row r="6047" ht="14.25" customHeight="1" outlineLevel="1" spans="162:168">
      <c r="FF6047" s="55">
        <v>6040</v>
      </c>
      <c r="FG6047" s="55" t="s">
        <v>1246</v>
      </c>
      <c r="FH6047" s="55" t="s">
        <v>900</v>
      </c>
      <c r="FI6047" s="55">
        <v>1</v>
      </c>
      <c r="FJ6047" s="55">
        <v>80000</v>
      </c>
      <c r="FK6047" s="55" t="s">
        <v>1249</v>
      </c>
      <c r="FL6047" s="55">
        <v>0.3</v>
      </c>
    </row>
    <row r="6048" ht="14.25" customHeight="1" outlineLevel="1" spans="162:168">
      <c r="FF6048" s="55">
        <v>6041</v>
      </c>
      <c r="FG6048" s="55" t="s">
        <v>1246</v>
      </c>
      <c r="FH6048" s="55" t="s">
        <v>900</v>
      </c>
      <c r="FI6048" s="55">
        <v>1</v>
      </c>
      <c r="FJ6048" s="55">
        <v>50000</v>
      </c>
      <c r="FK6048" s="55" t="s">
        <v>1249</v>
      </c>
      <c r="FL6048" s="55">
        <v>0.3</v>
      </c>
    </row>
    <row r="6049" ht="14.25" customHeight="1" outlineLevel="1" spans="162:168">
      <c r="FF6049" s="55">
        <v>6042</v>
      </c>
      <c r="FG6049" s="55" t="s">
        <v>1246</v>
      </c>
      <c r="FH6049" s="55" t="s">
        <v>900</v>
      </c>
      <c r="FI6049" s="55">
        <v>1</v>
      </c>
      <c r="FJ6049" s="55">
        <v>25000</v>
      </c>
      <c r="FK6049" s="55" t="s">
        <v>1249</v>
      </c>
      <c r="FL6049" s="55">
        <v>0.3</v>
      </c>
    </row>
    <row r="6050" ht="14.25" customHeight="1" outlineLevel="1" spans="162:168">
      <c r="FF6050" s="55">
        <v>6043</v>
      </c>
      <c r="FG6050" s="55" t="s">
        <v>1246</v>
      </c>
      <c r="FH6050" s="55" t="s">
        <v>900</v>
      </c>
      <c r="FI6050" s="55">
        <v>1</v>
      </c>
      <c r="FJ6050" s="55">
        <v>10000</v>
      </c>
      <c r="FK6050" s="55" t="s">
        <v>1249</v>
      </c>
      <c r="FL6050" s="55">
        <v>0.3</v>
      </c>
    </row>
    <row r="6051" ht="14.25" customHeight="1" outlineLevel="1" spans="162:168">
      <c r="FF6051" s="55">
        <v>6044</v>
      </c>
      <c r="FG6051" s="55" t="s">
        <v>1246</v>
      </c>
      <c r="FH6051" s="55" t="s">
        <v>900</v>
      </c>
      <c r="FI6051" s="55">
        <v>1</v>
      </c>
      <c r="FJ6051" s="55">
        <v>5000</v>
      </c>
      <c r="FK6051" s="55" t="s">
        <v>1249</v>
      </c>
      <c r="FL6051" s="55">
        <v>0.3</v>
      </c>
    </row>
    <row r="6052" ht="14.25" customHeight="1" outlineLevel="1" spans="162:168">
      <c r="FF6052" s="55">
        <v>6045</v>
      </c>
      <c r="FG6052" s="55" t="s">
        <v>1246</v>
      </c>
      <c r="FH6052" s="55" t="s">
        <v>900</v>
      </c>
      <c r="FI6052" s="55">
        <v>1</v>
      </c>
      <c r="FJ6052" s="55">
        <v>2500</v>
      </c>
      <c r="FK6052" s="55" t="s">
        <v>1249</v>
      </c>
      <c r="FL6052" s="55">
        <v>0.3</v>
      </c>
    </row>
    <row r="6053" ht="14.25" customHeight="1" outlineLevel="1" spans="162:168">
      <c r="FF6053" s="55">
        <v>6046</v>
      </c>
      <c r="FG6053" s="55" t="s">
        <v>1246</v>
      </c>
      <c r="FH6053" s="55" t="s">
        <v>900</v>
      </c>
      <c r="FI6053" s="55">
        <v>1</v>
      </c>
      <c r="FJ6053" s="55">
        <v>1000</v>
      </c>
      <c r="FK6053" s="55" t="s">
        <v>1249</v>
      </c>
      <c r="FL6053" s="55">
        <v>0.3</v>
      </c>
    </row>
    <row r="6054" ht="14.25" customHeight="1" outlineLevel="1" spans="162:168">
      <c r="FF6054" s="55">
        <v>6047</v>
      </c>
      <c r="FG6054" s="55" t="s">
        <v>1246</v>
      </c>
      <c r="FH6054" s="55" t="s">
        <v>763</v>
      </c>
      <c r="FI6054" s="55">
        <v>1</v>
      </c>
      <c r="FJ6054" s="55">
        <v>0</v>
      </c>
      <c r="FK6054" s="55" t="s">
        <v>1249</v>
      </c>
      <c r="FL6054" s="55">
        <v>1.02</v>
      </c>
    </row>
    <row r="6055" ht="14.25" customHeight="1" outlineLevel="1" spans="162:168">
      <c r="FF6055" s="55">
        <v>6048</v>
      </c>
      <c r="FG6055" s="55" t="s">
        <v>1246</v>
      </c>
      <c r="FH6055" s="55" t="s">
        <v>763</v>
      </c>
      <c r="FI6055" s="55">
        <v>1</v>
      </c>
      <c r="FJ6055" s="55">
        <v>1000</v>
      </c>
      <c r="FK6055" s="55" t="s">
        <v>1249</v>
      </c>
      <c r="FL6055" s="55">
        <v>1.02</v>
      </c>
    </row>
    <row r="6056" ht="14.25" customHeight="1" outlineLevel="1" spans="162:168">
      <c r="FF6056" s="55">
        <v>6049</v>
      </c>
      <c r="FG6056" s="55" t="s">
        <v>1246</v>
      </c>
      <c r="FH6056" s="55" t="s">
        <v>763</v>
      </c>
      <c r="FI6056" s="55">
        <v>1</v>
      </c>
      <c r="FJ6056" s="55">
        <v>2500</v>
      </c>
      <c r="FK6056" s="55" t="s">
        <v>1249</v>
      </c>
      <c r="FL6056" s="55">
        <v>0.95</v>
      </c>
    </row>
    <row r="6057" ht="14.25" customHeight="1" outlineLevel="1" spans="162:168">
      <c r="FF6057" s="55">
        <v>6050</v>
      </c>
      <c r="FG6057" s="55" t="s">
        <v>1246</v>
      </c>
      <c r="FH6057" s="55" t="s">
        <v>763</v>
      </c>
      <c r="FI6057" s="55">
        <v>1</v>
      </c>
      <c r="FJ6057" s="55">
        <v>5000</v>
      </c>
      <c r="FK6057" s="55" t="s">
        <v>1249</v>
      </c>
      <c r="FL6057" s="55">
        <v>0.84</v>
      </c>
    </row>
    <row r="6058" ht="14.25" customHeight="1" outlineLevel="1" spans="162:168">
      <c r="FF6058" s="55">
        <v>6051</v>
      </c>
      <c r="FG6058" s="55" t="s">
        <v>1246</v>
      </c>
      <c r="FH6058" s="55" t="s">
        <v>763</v>
      </c>
      <c r="FI6058" s="55">
        <v>1</v>
      </c>
      <c r="FJ6058" s="55">
        <v>10000</v>
      </c>
      <c r="FK6058" s="55" t="s">
        <v>1249</v>
      </c>
      <c r="FL6058" s="55">
        <v>0.7</v>
      </c>
    </row>
    <row r="6059" ht="14.25" customHeight="1" outlineLevel="1" spans="162:168">
      <c r="FF6059" s="55">
        <v>6052</v>
      </c>
      <c r="FG6059" s="55" t="s">
        <v>1246</v>
      </c>
      <c r="FH6059" s="55" t="s">
        <v>763</v>
      </c>
      <c r="FI6059" s="55">
        <v>1</v>
      </c>
      <c r="FJ6059" s="55">
        <v>25000</v>
      </c>
      <c r="FK6059" s="55" t="s">
        <v>1249</v>
      </c>
      <c r="FL6059" s="55">
        <v>0.67</v>
      </c>
    </row>
    <row r="6060" ht="14.25" customHeight="1" outlineLevel="1" spans="162:168">
      <c r="FF6060" s="55">
        <v>6053</v>
      </c>
      <c r="FG6060" s="55" t="s">
        <v>1246</v>
      </c>
      <c r="FH6060" s="55" t="s">
        <v>763</v>
      </c>
      <c r="FI6060" s="55">
        <v>1</v>
      </c>
      <c r="FJ6060" s="55">
        <v>50000</v>
      </c>
      <c r="FK6060" s="55" t="s">
        <v>1249</v>
      </c>
      <c r="FL6060" s="55">
        <v>0.63</v>
      </c>
    </row>
    <row r="6061" ht="14.25" customHeight="1" outlineLevel="1" spans="162:168">
      <c r="FF6061" s="55">
        <v>6054</v>
      </c>
      <c r="FG6061" s="55" t="s">
        <v>1246</v>
      </c>
      <c r="FH6061" s="55" t="s">
        <v>763</v>
      </c>
      <c r="FI6061" s="55">
        <v>1</v>
      </c>
      <c r="FJ6061" s="55">
        <v>80000</v>
      </c>
      <c r="FK6061" s="55" t="s">
        <v>1249</v>
      </c>
      <c r="FL6061" s="55">
        <v>0.57</v>
      </c>
    </row>
    <row r="6062" ht="14.25" customHeight="1" outlineLevel="1" spans="162:168">
      <c r="FF6062" s="55">
        <v>6055</v>
      </c>
      <c r="FG6062" s="55" t="s">
        <v>1246</v>
      </c>
      <c r="FH6062" s="55" t="s">
        <v>763</v>
      </c>
      <c r="FI6062" s="55">
        <v>1</v>
      </c>
      <c r="FJ6062" s="55">
        <v>130000</v>
      </c>
      <c r="FK6062" s="55" t="s">
        <v>1249</v>
      </c>
      <c r="FL6062" s="55">
        <v>0.57</v>
      </c>
    </row>
    <row r="6063" ht="14.25" customHeight="1" outlineLevel="1" spans="162:168">
      <c r="FF6063" s="55">
        <v>6056</v>
      </c>
      <c r="FG6063" s="55" t="s">
        <v>1246</v>
      </c>
      <c r="FH6063" s="55" t="s">
        <v>763</v>
      </c>
      <c r="FI6063" s="55">
        <v>1</v>
      </c>
      <c r="FJ6063" s="55">
        <v>260000</v>
      </c>
      <c r="FK6063" s="55" t="s">
        <v>1249</v>
      </c>
      <c r="FL6063" s="55">
        <v>0.57</v>
      </c>
    </row>
    <row r="6064" ht="14.25" customHeight="1" outlineLevel="1" spans="162:168">
      <c r="FF6064" s="55">
        <v>6057</v>
      </c>
      <c r="FG6064" s="55" t="s">
        <v>1246</v>
      </c>
      <c r="FH6064" s="55" t="s">
        <v>763</v>
      </c>
      <c r="FI6064" s="55">
        <v>1</v>
      </c>
      <c r="FJ6064" s="55">
        <v>400000</v>
      </c>
      <c r="FK6064" s="55" t="s">
        <v>1249</v>
      </c>
      <c r="FL6064" s="55">
        <v>0.57</v>
      </c>
    </row>
    <row r="6065" ht="14.25" customHeight="1" outlineLevel="1" spans="162:168">
      <c r="FF6065" s="55">
        <v>6058</v>
      </c>
      <c r="FG6065" s="55" t="s">
        <v>1246</v>
      </c>
      <c r="FH6065" s="55" t="s">
        <v>763</v>
      </c>
      <c r="FI6065" s="55">
        <v>1</v>
      </c>
      <c r="FJ6065" s="55">
        <v>530000</v>
      </c>
      <c r="FK6065" s="55" t="s">
        <v>1249</v>
      </c>
      <c r="FL6065" s="55">
        <v>0.57</v>
      </c>
    </row>
    <row r="6066" ht="14.25" customHeight="1" outlineLevel="1" spans="162:168">
      <c r="FF6066" s="55">
        <v>6059</v>
      </c>
      <c r="FG6066" s="55" t="s">
        <v>1246</v>
      </c>
      <c r="FH6066" s="55" t="s">
        <v>763</v>
      </c>
      <c r="FI6066" s="55">
        <v>1</v>
      </c>
      <c r="FJ6066" s="55">
        <v>540000</v>
      </c>
      <c r="FK6066" s="55" t="s">
        <v>1249</v>
      </c>
      <c r="FL6066" s="55">
        <v>0.57</v>
      </c>
    </row>
    <row r="6067" ht="14.25" customHeight="1" outlineLevel="1" spans="162:168">
      <c r="FF6067" s="55">
        <v>6060</v>
      </c>
      <c r="FG6067" s="55" t="s">
        <v>1246</v>
      </c>
      <c r="FH6067" s="55" t="s">
        <v>763</v>
      </c>
      <c r="FI6067" s="55">
        <v>2</v>
      </c>
      <c r="FJ6067" s="55">
        <v>0</v>
      </c>
      <c r="FK6067" s="55" t="s">
        <v>1249</v>
      </c>
      <c r="FL6067" s="55">
        <v>1.02</v>
      </c>
    </row>
    <row r="6068" ht="14.25" customHeight="1" outlineLevel="1" spans="162:168">
      <c r="FF6068" s="55">
        <v>6061</v>
      </c>
      <c r="FG6068" s="55" t="s">
        <v>1246</v>
      </c>
      <c r="FH6068" s="55" t="s">
        <v>763</v>
      </c>
      <c r="FI6068" s="55">
        <v>2</v>
      </c>
      <c r="FJ6068" s="55">
        <v>1000</v>
      </c>
      <c r="FK6068" s="55" t="s">
        <v>1249</v>
      </c>
      <c r="FL6068" s="55">
        <v>1.02</v>
      </c>
    </row>
    <row r="6069" ht="14.25" customHeight="1" outlineLevel="1" spans="162:168">
      <c r="FF6069" s="55">
        <v>6062</v>
      </c>
      <c r="FG6069" s="55" t="s">
        <v>1246</v>
      </c>
      <c r="FH6069" s="55" t="s">
        <v>763</v>
      </c>
      <c r="FI6069" s="55">
        <v>2</v>
      </c>
      <c r="FJ6069" s="55">
        <v>2500</v>
      </c>
      <c r="FK6069" s="55" t="s">
        <v>1249</v>
      </c>
      <c r="FL6069" s="55">
        <v>0.95</v>
      </c>
    </row>
    <row r="6070" ht="14.25" customHeight="1" outlineLevel="1" spans="162:168">
      <c r="FF6070" s="55">
        <v>6063</v>
      </c>
      <c r="FG6070" s="55" t="s">
        <v>1246</v>
      </c>
      <c r="FH6070" s="55" t="s">
        <v>763</v>
      </c>
      <c r="FI6070" s="55">
        <v>2</v>
      </c>
      <c r="FJ6070" s="55">
        <v>5000</v>
      </c>
      <c r="FK6070" s="55" t="s">
        <v>1249</v>
      </c>
      <c r="FL6070" s="55">
        <v>0.84</v>
      </c>
    </row>
    <row r="6071" ht="14.25" customHeight="1" outlineLevel="1" spans="162:168">
      <c r="FF6071" s="55">
        <v>6064</v>
      </c>
      <c r="FG6071" s="55" t="s">
        <v>1246</v>
      </c>
      <c r="FH6071" s="55" t="s">
        <v>763</v>
      </c>
      <c r="FI6071" s="55">
        <v>2</v>
      </c>
      <c r="FJ6071" s="55">
        <v>10000</v>
      </c>
      <c r="FK6071" s="55" t="s">
        <v>1249</v>
      </c>
      <c r="FL6071" s="55">
        <v>0.7</v>
      </c>
    </row>
    <row r="6072" ht="14.25" customHeight="1" outlineLevel="1" spans="162:168">
      <c r="FF6072" s="55">
        <v>6065</v>
      </c>
      <c r="FG6072" s="55" t="s">
        <v>1246</v>
      </c>
      <c r="FH6072" s="55" t="s">
        <v>763</v>
      </c>
      <c r="FI6072" s="55">
        <v>2</v>
      </c>
      <c r="FJ6072" s="55">
        <v>25000</v>
      </c>
      <c r="FK6072" s="55" t="s">
        <v>1249</v>
      </c>
      <c r="FL6072" s="55">
        <v>0.67</v>
      </c>
    </row>
    <row r="6073" ht="14.25" customHeight="1" outlineLevel="1" spans="162:168">
      <c r="FF6073" s="55">
        <v>6066</v>
      </c>
      <c r="FG6073" s="55" t="s">
        <v>1246</v>
      </c>
      <c r="FH6073" s="55" t="s">
        <v>763</v>
      </c>
      <c r="FI6073" s="55">
        <v>2</v>
      </c>
      <c r="FJ6073" s="55">
        <v>50000</v>
      </c>
      <c r="FK6073" s="55" t="s">
        <v>1249</v>
      </c>
      <c r="FL6073" s="55">
        <v>0.63</v>
      </c>
    </row>
    <row r="6074" ht="14.25" customHeight="1" outlineLevel="1" spans="162:168">
      <c r="FF6074" s="55">
        <v>6067</v>
      </c>
      <c r="FG6074" s="55" t="s">
        <v>1246</v>
      </c>
      <c r="FH6074" s="55" t="s">
        <v>763</v>
      </c>
      <c r="FI6074" s="55">
        <v>2</v>
      </c>
      <c r="FJ6074" s="55">
        <v>80000</v>
      </c>
      <c r="FK6074" s="55" t="s">
        <v>1249</v>
      </c>
      <c r="FL6074" s="55">
        <v>0.57</v>
      </c>
    </row>
    <row r="6075" ht="14.25" customHeight="1" outlineLevel="1" spans="162:168">
      <c r="FF6075" s="55">
        <v>6068</v>
      </c>
      <c r="FG6075" s="55" t="s">
        <v>1246</v>
      </c>
      <c r="FH6075" s="55" t="s">
        <v>763</v>
      </c>
      <c r="FI6075" s="55">
        <v>2</v>
      </c>
      <c r="FJ6075" s="55">
        <v>130000</v>
      </c>
      <c r="FK6075" s="55" t="s">
        <v>1249</v>
      </c>
      <c r="FL6075" s="55">
        <v>0.57</v>
      </c>
    </row>
    <row r="6076" ht="14.25" customHeight="1" outlineLevel="1" spans="162:168">
      <c r="FF6076" s="55">
        <v>6069</v>
      </c>
      <c r="FG6076" s="55" t="s">
        <v>1246</v>
      </c>
      <c r="FH6076" s="55" t="s">
        <v>763</v>
      </c>
      <c r="FI6076" s="55">
        <v>2</v>
      </c>
      <c r="FJ6076" s="55">
        <v>260000</v>
      </c>
      <c r="FK6076" s="55" t="s">
        <v>1249</v>
      </c>
      <c r="FL6076" s="55">
        <v>0.57</v>
      </c>
    </row>
    <row r="6077" ht="14.25" customHeight="1" outlineLevel="1" spans="162:168">
      <c r="FF6077" s="55">
        <v>6070</v>
      </c>
      <c r="FG6077" s="55" t="s">
        <v>1246</v>
      </c>
      <c r="FH6077" s="55" t="s">
        <v>763</v>
      </c>
      <c r="FI6077" s="55">
        <v>2</v>
      </c>
      <c r="FJ6077" s="55">
        <v>400000</v>
      </c>
      <c r="FK6077" s="55" t="s">
        <v>1249</v>
      </c>
      <c r="FL6077" s="55">
        <v>0.57</v>
      </c>
    </row>
    <row r="6078" ht="14.25" customHeight="1" outlineLevel="1" spans="162:168">
      <c r="FF6078" s="55">
        <v>6071</v>
      </c>
      <c r="FG6078" s="55" t="s">
        <v>1246</v>
      </c>
      <c r="FH6078" s="55" t="s">
        <v>763</v>
      </c>
      <c r="FI6078" s="55">
        <v>2</v>
      </c>
      <c r="FJ6078" s="55">
        <v>530000</v>
      </c>
      <c r="FK6078" s="55" t="s">
        <v>1249</v>
      </c>
      <c r="FL6078" s="55">
        <v>0.57</v>
      </c>
    </row>
    <row r="6079" ht="14.25" customHeight="1" outlineLevel="1" spans="162:168">
      <c r="FF6079" s="55">
        <v>6072</v>
      </c>
      <c r="FG6079" s="55" t="s">
        <v>1246</v>
      </c>
      <c r="FH6079" s="55" t="s">
        <v>763</v>
      </c>
      <c r="FI6079" s="55">
        <v>2</v>
      </c>
      <c r="FJ6079" s="55">
        <v>540000</v>
      </c>
      <c r="FK6079" s="55" t="s">
        <v>1249</v>
      </c>
      <c r="FL6079" s="55">
        <v>0.57</v>
      </c>
    </row>
    <row r="6080" ht="14.25" customHeight="1" outlineLevel="1" spans="162:168">
      <c r="FF6080" s="55">
        <v>6073</v>
      </c>
      <c r="FG6080" s="55" t="s">
        <v>1246</v>
      </c>
      <c r="FH6080" s="55" t="s">
        <v>763</v>
      </c>
      <c r="FI6080" s="55">
        <v>3</v>
      </c>
      <c r="FJ6080" s="55">
        <v>0</v>
      </c>
      <c r="FK6080" s="55" t="s">
        <v>1249</v>
      </c>
      <c r="FL6080" s="55">
        <v>1.02</v>
      </c>
    </row>
    <row r="6081" ht="14.25" customHeight="1" outlineLevel="1" spans="162:168">
      <c r="FF6081" s="55">
        <v>6074</v>
      </c>
      <c r="FG6081" s="55" t="s">
        <v>1246</v>
      </c>
      <c r="FH6081" s="55" t="s">
        <v>763</v>
      </c>
      <c r="FI6081" s="55">
        <v>3</v>
      </c>
      <c r="FJ6081" s="55">
        <v>1000</v>
      </c>
      <c r="FK6081" s="55" t="s">
        <v>1249</v>
      </c>
      <c r="FL6081" s="55">
        <v>1.02</v>
      </c>
    </row>
    <row r="6082" ht="14.25" customHeight="1" outlineLevel="1" spans="162:168">
      <c r="FF6082" s="55">
        <v>6075</v>
      </c>
      <c r="FG6082" s="55" t="s">
        <v>1246</v>
      </c>
      <c r="FH6082" s="55" t="s">
        <v>763</v>
      </c>
      <c r="FI6082" s="55">
        <v>3</v>
      </c>
      <c r="FJ6082" s="55">
        <v>2500</v>
      </c>
      <c r="FK6082" s="55" t="s">
        <v>1249</v>
      </c>
      <c r="FL6082" s="55">
        <v>0.95</v>
      </c>
    </row>
    <row r="6083" ht="14.25" customHeight="1" outlineLevel="1" spans="162:168">
      <c r="FF6083" s="55">
        <v>6076</v>
      </c>
      <c r="FG6083" s="55" t="s">
        <v>1246</v>
      </c>
      <c r="FH6083" s="55" t="s">
        <v>763</v>
      </c>
      <c r="FI6083" s="55">
        <v>3</v>
      </c>
      <c r="FJ6083" s="55">
        <v>5000</v>
      </c>
      <c r="FK6083" s="55" t="s">
        <v>1249</v>
      </c>
      <c r="FL6083" s="55">
        <v>0.84</v>
      </c>
    </row>
    <row r="6084" ht="14.25" customHeight="1" outlineLevel="1" spans="162:168">
      <c r="FF6084" s="55">
        <v>6077</v>
      </c>
      <c r="FG6084" s="55" t="s">
        <v>1246</v>
      </c>
      <c r="FH6084" s="55" t="s">
        <v>763</v>
      </c>
      <c r="FI6084" s="55">
        <v>3</v>
      </c>
      <c r="FJ6084" s="55">
        <v>10000</v>
      </c>
      <c r="FK6084" s="55" t="s">
        <v>1249</v>
      </c>
      <c r="FL6084" s="55">
        <v>0.7</v>
      </c>
    </row>
    <row r="6085" ht="14.25" customHeight="1" outlineLevel="1" spans="162:168">
      <c r="FF6085" s="55">
        <v>6078</v>
      </c>
      <c r="FG6085" s="55" t="s">
        <v>1246</v>
      </c>
      <c r="FH6085" s="55" t="s">
        <v>763</v>
      </c>
      <c r="FI6085" s="55">
        <v>3</v>
      </c>
      <c r="FJ6085" s="55">
        <v>25000</v>
      </c>
      <c r="FK6085" s="55" t="s">
        <v>1249</v>
      </c>
      <c r="FL6085" s="55">
        <v>0.67</v>
      </c>
    </row>
    <row r="6086" ht="14.25" customHeight="1" outlineLevel="1" spans="162:168">
      <c r="FF6086" s="55">
        <v>6079</v>
      </c>
      <c r="FG6086" s="55" t="s">
        <v>1246</v>
      </c>
      <c r="FH6086" s="55" t="s">
        <v>763</v>
      </c>
      <c r="FI6086" s="55">
        <v>3</v>
      </c>
      <c r="FJ6086" s="55">
        <v>50000</v>
      </c>
      <c r="FK6086" s="55" t="s">
        <v>1249</v>
      </c>
      <c r="FL6086" s="55">
        <v>0.63</v>
      </c>
    </row>
    <row r="6087" ht="14.25" customHeight="1" outlineLevel="1" spans="162:168">
      <c r="FF6087" s="55">
        <v>6080</v>
      </c>
      <c r="FG6087" s="55" t="s">
        <v>1246</v>
      </c>
      <c r="FH6087" s="55" t="s">
        <v>763</v>
      </c>
      <c r="FI6087" s="55">
        <v>3</v>
      </c>
      <c r="FJ6087" s="55">
        <v>80000</v>
      </c>
      <c r="FK6087" s="55" t="s">
        <v>1249</v>
      </c>
      <c r="FL6087" s="55">
        <v>0.57</v>
      </c>
    </row>
    <row r="6088" ht="14.25" customHeight="1" outlineLevel="1" spans="162:168">
      <c r="FF6088" s="55">
        <v>6081</v>
      </c>
      <c r="FG6088" s="55" t="s">
        <v>1246</v>
      </c>
      <c r="FH6088" s="55" t="s">
        <v>763</v>
      </c>
      <c r="FI6088" s="55">
        <v>3</v>
      </c>
      <c r="FJ6088" s="55">
        <v>130000</v>
      </c>
      <c r="FK6088" s="55" t="s">
        <v>1249</v>
      </c>
      <c r="FL6088" s="55">
        <v>0.57</v>
      </c>
    </row>
    <row r="6089" ht="14.25" customHeight="1" outlineLevel="1" spans="162:168">
      <c r="FF6089" s="55">
        <v>6082</v>
      </c>
      <c r="FG6089" s="55" t="s">
        <v>1246</v>
      </c>
      <c r="FH6089" s="55" t="s">
        <v>763</v>
      </c>
      <c r="FI6089" s="55">
        <v>3</v>
      </c>
      <c r="FJ6089" s="55">
        <v>260000</v>
      </c>
      <c r="FK6089" s="55" t="s">
        <v>1249</v>
      </c>
      <c r="FL6089" s="55">
        <v>0.57</v>
      </c>
    </row>
    <row r="6090" ht="14.25" customHeight="1" outlineLevel="1" spans="162:168">
      <c r="FF6090" s="55">
        <v>6083</v>
      </c>
      <c r="FG6090" s="55" t="s">
        <v>1246</v>
      </c>
      <c r="FH6090" s="55" t="s">
        <v>763</v>
      </c>
      <c r="FI6090" s="55">
        <v>3</v>
      </c>
      <c r="FJ6090" s="55">
        <v>400000</v>
      </c>
      <c r="FK6090" s="55" t="s">
        <v>1249</v>
      </c>
      <c r="FL6090" s="55">
        <v>0.57</v>
      </c>
    </row>
    <row r="6091" ht="14.25" customHeight="1" outlineLevel="1" spans="162:168">
      <c r="FF6091" s="55">
        <v>6084</v>
      </c>
      <c r="FG6091" s="55" t="s">
        <v>1246</v>
      </c>
      <c r="FH6091" s="55" t="s">
        <v>763</v>
      </c>
      <c r="FI6091" s="55">
        <v>3</v>
      </c>
      <c r="FJ6091" s="55">
        <v>530000</v>
      </c>
      <c r="FK6091" s="55" t="s">
        <v>1249</v>
      </c>
      <c r="FL6091" s="55">
        <v>0.57</v>
      </c>
    </row>
    <row r="6092" ht="14.25" customHeight="1" outlineLevel="1" spans="162:168">
      <c r="FF6092" s="55">
        <v>6085</v>
      </c>
      <c r="FG6092" s="55" t="s">
        <v>1246</v>
      </c>
      <c r="FH6092" s="55" t="s">
        <v>763</v>
      </c>
      <c r="FI6092" s="55">
        <v>3</v>
      </c>
      <c r="FJ6092" s="55">
        <v>540000</v>
      </c>
      <c r="FK6092" s="55" t="s">
        <v>1249</v>
      </c>
      <c r="FL6092" s="55">
        <v>0.57</v>
      </c>
    </row>
    <row r="6093" ht="14.25" customHeight="1" outlineLevel="1" spans="162:168">
      <c r="FF6093" s="55">
        <v>6086</v>
      </c>
      <c r="FG6093" s="55" t="s">
        <v>1246</v>
      </c>
      <c r="FH6093" s="55" t="s">
        <v>763</v>
      </c>
      <c r="FI6093" s="55">
        <v>4</v>
      </c>
      <c r="FJ6093" s="55">
        <v>0</v>
      </c>
      <c r="FK6093" s="55" t="s">
        <v>1249</v>
      </c>
      <c r="FL6093" s="55">
        <v>1.02</v>
      </c>
    </row>
    <row r="6094" ht="14.25" customHeight="1" outlineLevel="1" spans="162:168">
      <c r="FF6094" s="55">
        <v>6087</v>
      </c>
      <c r="FG6094" s="55" t="s">
        <v>1246</v>
      </c>
      <c r="FH6094" s="55" t="s">
        <v>763</v>
      </c>
      <c r="FI6094" s="55">
        <v>4</v>
      </c>
      <c r="FJ6094" s="55">
        <v>1000</v>
      </c>
      <c r="FK6094" s="55" t="s">
        <v>1249</v>
      </c>
      <c r="FL6094" s="55">
        <v>1.02</v>
      </c>
    </row>
    <row r="6095" ht="14.25" customHeight="1" outlineLevel="1" spans="162:168">
      <c r="FF6095" s="55">
        <v>6088</v>
      </c>
      <c r="FG6095" s="55" t="s">
        <v>1246</v>
      </c>
      <c r="FH6095" s="55" t="s">
        <v>763</v>
      </c>
      <c r="FI6095" s="55">
        <v>4</v>
      </c>
      <c r="FJ6095" s="55">
        <v>2500</v>
      </c>
      <c r="FK6095" s="55" t="s">
        <v>1249</v>
      </c>
      <c r="FL6095" s="55">
        <v>0.95</v>
      </c>
    </row>
    <row r="6096" ht="14.25" customHeight="1" outlineLevel="1" spans="162:168">
      <c r="FF6096" s="55">
        <v>6089</v>
      </c>
      <c r="FG6096" s="55" t="s">
        <v>1246</v>
      </c>
      <c r="FH6096" s="55" t="s">
        <v>763</v>
      </c>
      <c r="FI6096" s="55">
        <v>4</v>
      </c>
      <c r="FJ6096" s="55">
        <v>5000</v>
      </c>
      <c r="FK6096" s="55" t="s">
        <v>1249</v>
      </c>
      <c r="FL6096" s="55">
        <v>0.84</v>
      </c>
    </row>
    <row r="6097" ht="14.25" customHeight="1" outlineLevel="1" spans="162:168">
      <c r="FF6097" s="55">
        <v>6090</v>
      </c>
      <c r="FG6097" s="55" t="s">
        <v>1246</v>
      </c>
      <c r="FH6097" s="55" t="s">
        <v>763</v>
      </c>
      <c r="FI6097" s="55">
        <v>4</v>
      </c>
      <c r="FJ6097" s="55">
        <v>10000</v>
      </c>
      <c r="FK6097" s="55" t="s">
        <v>1249</v>
      </c>
      <c r="FL6097" s="55">
        <v>0.7</v>
      </c>
    </row>
    <row r="6098" ht="14.25" customHeight="1" outlineLevel="1" spans="162:168">
      <c r="FF6098" s="55">
        <v>6091</v>
      </c>
      <c r="FG6098" s="55" t="s">
        <v>1246</v>
      </c>
      <c r="FH6098" s="55" t="s">
        <v>763</v>
      </c>
      <c r="FI6098" s="55">
        <v>4</v>
      </c>
      <c r="FJ6098" s="55">
        <v>25000</v>
      </c>
      <c r="FK6098" s="55" t="s">
        <v>1249</v>
      </c>
      <c r="FL6098" s="55">
        <v>0.67</v>
      </c>
    </row>
    <row r="6099" ht="14.25" customHeight="1" outlineLevel="1" spans="162:168">
      <c r="FF6099" s="55">
        <v>6092</v>
      </c>
      <c r="FG6099" s="55" t="s">
        <v>1246</v>
      </c>
      <c r="FH6099" s="55" t="s">
        <v>763</v>
      </c>
      <c r="FI6099" s="55">
        <v>4</v>
      </c>
      <c r="FJ6099" s="55">
        <v>50000</v>
      </c>
      <c r="FK6099" s="55" t="s">
        <v>1249</v>
      </c>
      <c r="FL6099" s="55">
        <v>0.63</v>
      </c>
    </row>
    <row r="6100" ht="14.25" customHeight="1" outlineLevel="1" spans="162:168">
      <c r="FF6100" s="55">
        <v>6093</v>
      </c>
      <c r="FG6100" s="55" t="s">
        <v>1246</v>
      </c>
      <c r="FH6100" s="55" t="s">
        <v>763</v>
      </c>
      <c r="FI6100" s="55">
        <v>4</v>
      </c>
      <c r="FJ6100" s="55">
        <v>80000</v>
      </c>
      <c r="FK6100" s="55" t="s">
        <v>1249</v>
      </c>
      <c r="FL6100" s="55">
        <v>0.57</v>
      </c>
    </row>
    <row r="6101" ht="14.25" customHeight="1" outlineLevel="1" spans="162:168">
      <c r="FF6101" s="55">
        <v>6094</v>
      </c>
      <c r="FG6101" s="55" t="s">
        <v>1246</v>
      </c>
      <c r="FH6101" s="55" t="s">
        <v>763</v>
      </c>
      <c r="FI6101" s="55">
        <v>4</v>
      </c>
      <c r="FJ6101" s="55">
        <v>130000</v>
      </c>
      <c r="FK6101" s="55" t="s">
        <v>1249</v>
      </c>
      <c r="FL6101" s="55">
        <v>0.57</v>
      </c>
    </row>
    <row r="6102" ht="14.25" customHeight="1" outlineLevel="1" spans="162:168">
      <c r="FF6102" s="55">
        <v>6095</v>
      </c>
      <c r="FG6102" s="55" t="s">
        <v>1246</v>
      </c>
      <c r="FH6102" s="55" t="s">
        <v>763</v>
      </c>
      <c r="FI6102" s="55">
        <v>4</v>
      </c>
      <c r="FJ6102" s="55">
        <v>260000</v>
      </c>
      <c r="FK6102" s="55" t="s">
        <v>1249</v>
      </c>
      <c r="FL6102" s="55">
        <v>0.57</v>
      </c>
    </row>
    <row r="6103" ht="14.25" customHeight="1" outlineLevel="1" spans="162:168">
      <c r="FF6103" s="55">
        <v>6096</v>
      </c>
      <c r="FG6103" s="55" t="s">
        <v>1246</v>
      </c>
      <c r="FH6103" s="55" t="s">
        <v>763</v>
      </c>
      <c r="FI6103" s="55">
        <v>4</v>
      </c>
      <c r="FJ6103" s="55">
        <v>400000</v>
      </c>
      <c r="FK6103" s="55" t="s">
        <v>1249</v>
      </c>
      <c r="FL6103" s="55">
        <v>0.57</v>
      </c>
    </row>
    <row r="6104" ht="14.25" customHeight="1" outlineLevel="1" spans="162:168">
      <c r="FF6104" s="55">
        <v>6097</v>
      </c>
      <c r="FG6104" s="55" t="s">
        <v>1246</v>
      </c>
      <c r="FH6104" s="55" t="s">
        <v>763</v>
      </c>
      <c r="FI6104" s="55">
        <v>4</v>
      </c>
      <c r="FJ6104" s="55">
        <v>530000</v>
      </c>
      <c r="FK6104" s="55" t="s">
        <v>1249</v>
      </c>
      <c r="FL6104" s="55">
        <v>0.57</v>
      </c>
    </row>
    <row r="6105" ht="14.25" customHeight="1" outlineLevel="1" spans="162:168">
      <c r="FF6105" s="55">
        <v>6098</v>
      </c>
      <c r="FG6105" s="55" t="s">
        <v>1246</v>
      </c>
      <c r="FH6105" s="55" t="s">
        <v>763</v>
      </c>
      <c r="FI6105" s="55">
        <v>4</v>
      </c>
      <c r="FJ6105" s="55">
        <v>540000</v>
      </c>
      <c r="FK6105" s="55" t="s">
        <v>1249</v>
      </c>
      <c r="FL6105" s="55">
        <v>0.57</v>
      </c>
    </row>
    <row r="6106" ht="14.25" customHeight="1" outlineLevel="1" spans="162:168">
      <c r="FF6106" s="55">
        <v>6099</v>
      </c>
      <c r="FG6106" s="55" t="s">
        <v>1246</v>
      </c>
      <c r="FH6106" s="55" t="s">
        <v>763</v>
      </c>
      <c r="FI6106" s="55">
        <v>5</v>
      </c>
      <c r="FJ6106" s="55">
        <v>0</v>
      </c>
      <c r="FK6106" s="55" t="s">
        <v>1249</v>
      </c>
      <c r="FL6106" s="55">
        <v>0.57</v>
      </c>
    </row>
    <row r="6107" ht="14.25" customHeight="1" outlineLevel="1" spans="162:168">
      <c r="FF6107" s="55">
        <v>6100</v>
      </c>
      <c r="FG6107" s="55" t="s">
        <v>1246</v>
      </c>
      <c r="FH6107" s="55" t="s">
        <v>763</v>
      </c>
      <c r="FI6107" s="55">
        <v>5</v>
      </c>
      <c r="FJ6107" s="55">
        <v>1000</v>
      </c>
      <c r="FK6107" s="55" t="s">
        <v>1249</v>
      </c>
      <c r="FL6107" s="55">
        <v>0.57</v>
      </c>
    </row>
    <row r="6108" ht="14.25" customHeight="1" outlineLevel="1" spans="162:168">
      <c r="FF6108" s="55">
        <v>6101</v>
      </c>
      <c r="FG6108" s="55" t="s">
        <v>1246</v>
      </c>
      <c r="FH6108" s="55" t="s">
        <v>763</v>
      </c>
      <c r="FI6108" s="55">
        <v>5</v>
      </c>
      <c r="FJ6108" s="55">
        <v>2500</v>
      </c>
      <c r="FK6108" s="55" t="s">
        <v>1249</v>
      </c>
      <c r="FL6108" s="55">
        <v>0.57</v>
      </c>
    </row>
    <row r="6109" ht="14.25" customHeight="1" outlineLevel="1" spans="162:168">
      <c r="FF6109" s="55">
        <v>6102</v>
      </c>
      <c r="FG6109" s="55" t="s">
        <v>1246</v>
      </c>
      <c r="FH6109" s="55" t="s">
        <v>763</v>
      </c>
      <c r="FI6109" s="55">
        <v>5</v>
      </c>
      <c r="FJ6109" s="55">
        <v>5000</v>
      </c>
      <c r="FK6109" s="55" t="s">
        <v>1249</v>
      </c>
      <c r="FL6109" s="55">
        <v>0.57</v>
      </c>
    </row>
    <row r="6110" ht="14.25" customHeight="1" outlineLevel="1" spans="162:168">
      <c r="FF6110" s="55">
        <v>6103</v>
      </c>
      <c r="FG6110" s="55" t="s">
        <v>1246</v>
      </c>
      <c r="FH6110" s="55" t="s">
        <v>763</v>
      </c>
      <c r="FI6110" s="55">
        <v>5</v>
      </c>
      <c r="FJ6110" s="55">
        <v>10000</v>
      </c>
      <c r="FK6110" s="55" t="s">
        <v>1249</v>
      </c>
      <c r="FL6110" s="55">
        <v>0.57</v>
      </c>
    </row>
    <row r="6111" ht="14.25" customHeight="1" outlineLevel="1" spans="162:168">
      <c r="FF6111" s="55">
        <v>6104</v>
      </c>
      <c r="FG6111" s="55" t="s">
        <v>1246</v>
      </c>
      <c r="FH6111" s="55" t="s">
        <v>763</v>
      </c>
      <c r="FI6111" s="55">
        <v>5</v>
      </c>
      <c r="FJ6111" s="55">
        <v>25000</v>
      </c>
      <c r="FK6111" s="55" t="s">
        <v>1249</v>
      </c>
      <c r="FL6111" s="55">
        <v>0.57</v>
      </c>
    </row>
    <row r="6112" ht="14.25" customHeight="1" outlineLevel="1" spans="162:168">
      <c r="FF6112" s="55">
        <v>6105</v>
      </c>
      <c r="FG6112" s="55" t="s">
        <v>1246</v>
      </c>
      <c r="FH6112" s="55" t="s">
        <v>763</v>
      </c>
      <c r="FI6112" s="55">
        <v>5</v>
      </c>
      <c r="FJ6112" s="55">
        <v>50000</v>
      </c>
      <c r="FK6112" s="55" t="s">
        <v>1249</v>
      </c>
      <c r="FL6112" s="55">
        <v>0.57</v>
      </c>
    </row>
    <row r="6113" ht="14.25" customHeight="1" outlineLevel="1" spans="162:168">
      <c r="FF6113" s="55">
        <v>6106</v>
      </c>
      <c r="FG6113" s="55" t="s">
        <v>1246</v>
      </c>
      <c r="FH6113" s="55" t="s">
        <v>763</v>
      </c>
      <c r="FI6113" s="55">
        <v>5</v>
      </c>
      <c r="FJ6113" s="55">
        <v>80000</v>
      </c>
      <c r="FK6113" s="55" t="s">
        <v>1249</v>
      </c>
      <c r="FL6113" s="55">
        <v>0.57</v>
      </c>
    </row>
    <row r="6114" ht="14.25" customHeight="1" outlineLevel="1" spans="162:168">
      <c r="FF6114" s="55">
        <v>6107</v>
      </c>
      <c r="FG6114" s="55" t="s">
        <v>1246</v>
      </c>
      <c r="FH6114" s="55" t="s">
        <v>763</v>
      </c>
      <c r="FI6114" s="55">
        <v>5</v>
      </c>
      <c r="FJ6114" s="55">
        <v>130000</v>
      </c>
      <c r="FK6114" s="55" t="s">
        <v>1249</v>
      </c>
      <c r="FL6114" s="55">
        <v>0.57</v>
      </c>
    </row>
    <row r="6115" ht="14.25" customHeight="1" outlineLevel="1" spans="162:168">
      <c r="FF6115" s="55">
        <v>6108</v>
      </c>
      <c r="FG6115" s="55" t="s">
        <v>1246</v>
      </c>
      <c r="FH6115" s="55" t="s">
        <v>763</v>
      </c>
      <c r="FI6115" s="55">
        <v>5</v>
      </c>
      <c r="FJ6115" s="55">
        <v>260000</v>
      </c>
      <c r="FK6115" s="55" t="s">
        <v>1249</v>
      </c>
      <c r="FL6115" s="55">
        <v>0.57</v>
      </c>
    </row>
    <row r="6116" ht="14.25" customHeight="1" outlineLevel="1" spans="162:168">
      <c r="FF6116" s="55">
        <v>6109</v>
      </c>
      <c r="FG6116" s="55" t="s">
        <v>1246</v>
      </c>
      <c r="FH6116" s="55" t="s">
        <v>763</v>
      </c>
      <c r="FI6116" s="55">
        <v>5</v>
      </c>
      <c r="FJ6116" s="55">
        <v>400000</v>
      </c>
      <c r="FK6116" s="55" t="s">
        <v>1249</v>
      </c>
      <c r="FL6116" s="55">
        <v>0.57</v>
      </c>
    </row>
    <row r="6117" ht="14.25" customHeight="1" outlineLevel="1" spans="162:168">
      <c r="FF6117" s="55">
        <v>6110</v>
      </c>
      <c r="FG6117" s="55" t="s">
        <v>1246</v>
      </c>
      <c r="FH6117" s="55" t="s">
        <v>763</v>
      </c>
      <c r="FI6117" s="55">
        <v>5</v>
      </c>
      <c r="FJ6117" s="55">
        <v>530000</v>
      </c>
      <c r="FK6117" s="55" t="s">
        <v>1249</v>
      </c>
      <c r="FL6117" s="55">
        <v>0.57</v>
      </c>
    </row>
    <row r="6118" ht="14.25" customHeight="1" outlineLevel="1" spans="162:168">
      <c r="FF6118" s="55">
        <v>6111</v>
      </c>
      <c r="FG6118" s="55" t="s">
        <v>1246</v>
      </c>
      <c r="FH6118" s="55" t="s">
        <v>763</v>
      </c>
      <c r="FI6118" s="55">
        <v>5</v>
      </c>
      <c r="FJ6118" s="55">
        <v>540000</v>
      </c>
      <c r="FK6118" s="55" t="s">
        <v>1249</v>
      </c>
      <c r="FL6118" s="55">
        <v>0.57</v>
      </c>
    </row>
    <row r="6119" ht="14.25" customHeight="1" outlineLevel="1" spans="162:168">
      <c r="FF6119" s="55">
        <v>6112</v>
      </c>
      <c r="FG6119" s="55" t="s">
        <v>1246</v>
      </c>
      <c r="FH6119" s="55" t="s">
        <v>763</v>
      </c>
      <c r="FI6119" s="55">
        <v>6</v>
      </c>
      <c r="FJ6119" s="55">
        <v>0</v>
      </c>
      <c r="FK6119" s="55" t="s">
        <v>1249</v>
      </c>
      <c r="FL6119" s="55">
        <v>0.3</v>
      </c>
    </row>
    <row r="6120" ht="14.25" customHeight="1" outlineLevel="1" spans="162:168">
      <c r="FF6120" s="55">
        <v>6113</v>
      </c>
      <c r="FG6120" s="55" t="s">
        <v>1246</v>
      </c>
      <c r="FH6120" s="55" t="s">
        <v>763</v>
      </c>
      <c r="FI6120" s="55">
        <v>6</v>
      </c>
      <c r="FJ6120" s="55">
        <v>1000</v>
      </c>
      <c r="FK6120" s="55" t="s">
        <v>1249</v>
      </c>
      <c r="FL6120" s="55">
        <v>0.3</v>
      </c>
    </row>
    <row r="6121" ht="14.25" customHeight="1" outlineLevel="1" spans="162:168">
      <c r="FF6121" s="55">
        <v>6114</v>
      </c>
      <c r="FG6121" s="55" t="s">
        <v>1246</v>
      </c>
      <c r="FH6121" s="55" t="s">
        <v>763</v>
      </c>
      <c r="FI6121" s="55">
        <v>6</v>
      </c>
      <c r="FJ6121" s="55">
        <v>2500</v>
      </c>
      <c r="FK6121" s="55" t="s">
        <v>1249</v>
      </c>
      <c r="FL6121" s="55">
        <v>0.3</v>
      </c>
    </row>
    <row r="6122" ht="14.25" customHeight="1" outlineLevel="1" spans="162:168">
      <c r="FF6122" s="55">
        <v>6115</v>
      </c>
      <c r="FG6122" s="55" t="s">
        <v>1246</v>
      </c>
      <c r="FH6122" s="55" t="s">
        <v>763</v>
      </c>
      <c r="FI6122" s="55">
        <v>6</v>
      </c>
      <c r="FJ6122" s="55">
        <v>5000</v>
      </c>
      <c r="FK6122" s="55" t="s">
        <v>1249</v>
      </c>
      <c r="FL6122" s="55">
        <v>0.3</v>
      </c>
    </row>
    <row r="6123" ht="14.25" customHeight="1" outlineLevel="1" spans="162:168">
      <c r="FF6123" s="55">
        <v>6116</v>
      </c>
      <c r="FG6123" s="55" t="s">
        <v>1246</v>
      </c>
      <c r="FH6123" s="55" t="s">
        <v>763</v>
      </c>
      <c r="FI6123" s="55">
        <v>6</v>
      </c>
      <c r="FJ6123" s="55">
        <v>10000</v>
      </c>
      <c r="FK6123" s="55" t="s">
        <v>1249</v>
      </c>
      <c r="FL6123" s="55">
        <v>0.3</v>
      </c>
    </row>
    <row r="6124" ht="14.25" customHeight="1" outlineLevel="1" spans="162:168">
      <c r="FF6124" s="55">
        <v>6117</v>
      </c>
      <c r="FG6124" s="55" t="s">
        <v>1246</v>
      </c>
      <c r="FH6124" s="55" t="s">
        <v>763</v>
      </c>
      <c r="FI6124" s="55">
        <v>6</v>
      </c>
      <c r="FJ6124" s="55">
        <v>25000</v>
      </c>
      <c r="FK6124" s="55" t="s">
        <v>1249</v>
      </c>
      <c r="FL6124" s="55">
        <v>0.3</v>
      </c>
    </row>
    <row r="6125" ht="14.25" customHeight="1" outlineLevel="1" spans="162:168">
      <c r="FF6125" s="55">
        <v>6118</v>
      </c>
      <c r="FG6125" s="55" t="s">
        <v>1246</v>
      </c>
      <c r="FH6125" s="55" t="s">
        <v>763</v>
      </c>
      <c r="FI6125" s="55">
        <v>6</v>
      </c>
      <c r="FJ6125" s="55">
        <v>50000</v>
      </c>
      <c r="FK6125" s="55" t="s">
        <v>1249</v>
      </c>
      <c r="FL6125" s="55">
        <v>0.3</v>
      </c>
    </row>
    <row r="6126" ht="14.25" customHeight="1" outlineLevel="1" spans="162:168">
      <c r="FF6126" s="55">
        <v>6119</v>
      </c>
      <c r="FG6126" s="55" t="s">
        <v>1246</v>
      </c>
      <c r="FH6126" s="55" t="s">
        <v>763</v>
      </c>
      <c r="FI6126" s="55">
        <v>6</v>
      </c>
      <c r="FJ6126" s="55">
        <v>80000</v>
      </c>
      <c r="FK6126" s="55" t="s">
        <v>1249</v>
      </c>
      <c r="FL6126" s="55">
        <v>0.3</v>
      </c>
    </row>
    <row r="6127" ht="14.25" customHeight="1" outlineLevel="1" spans="162:168">
      <c r="FF6127" s="55">
        <v>6120</v>
      </c>
      <c r="FG6127" s="55" t="s">
        <v>1246</v>
      </c>
      <c r="FH6127" s="55" t="s">
        <v>763</v>
      </c>
      <c r="FI6127" s="55">
        <v>6</v>
      </c>
      <c r="FJ6127" s="55">
        <v>130000</v>
      </c>
      <c r="FK6127" s="55" t="s">
        <v>1249</v>
      </c>
      <c r="FL6127" s="55">
        <v>0.3</v>
      </c>
    </row>
    <row r="6128" ht="14.25" customHeight="1" outlineLevel="1" spans="162:168">
      <c r="FF6128" s="55">
        <v>6121</v>
      </c>
      <c r="FG6128" s="55" t="s">
        <v>1246</v>
      </c>
      <c r="FH6128" s="55" t="s">
        <v>763</v>
      </c>
      <c r="FI6128" s="55">
        <v>6</v>
      </c>
      <c r="FJ6128" s="55">
        <v>260000</v>
      </c>
      <c r="FK6128" s="55" t="s">
        <v>1249</v>
      </c>
      <c r="FL6128" s="55">
        <v>0.3</v>
      </c>
    </row>
    <row r="6129" ht="14.25" customHeight="1" outlineLevel="1" spans="162:168">
      <c r="FF6129" s="55">
        <v>6122</v>
      </c>
      <c r="FG6129" s="55" t="s">
        <v>1246</v>
      </c>
      <c r="FH6129" s="55" t="s">
        <v>763</v>
      </c>
      <c r="FI6129" s="55">
        <v>6</v>
      </c>
      <c r="FJ6129" s="55">
        <v>400000</v>
      </c>
      <c r="FK6129" s="55" t="s">
        <v>1249</v>
      </c>
      <c r="FL6129" s="55">
        <v>0.3</v>
      </c>
    </row>
    <row r="6130" ht="14.25" customHeight="1" outlineLevel="1" spans="162:168">
      <c r="FF6130" s="55">
        <v>6123</v>
      </c>
      <c r="FG6130" s="55" t="s">
        <v>1246</v>
      </c>
      <c r="FH6130" s="55" t="s">
        <v>763</v>
      </c>
      <c r="FI6130" s="55">
        <v>6</v>
      </c>
      <c r="FJ6130" s="55">
        <v>530000</v>
      </c>
      <c r="FK6130" s="55" t="s">
        <v>1249</v>
      </c>
      <c r="FL6130" s="55">
        <v>0.3</v>
      </c>
    </row>
    <row r="6131" ht="14.25" customHeight="1" outlineLevel="1" spans="162:168">
      <c r="FF6131" s="55">
        <v>6124</v>
      </c>
      <c r="FG6131" s="55" t="s">
        <v>1246</v>
      </c>
      <c r="FH6131" s="55" t="s">
        <v>763</v>
      </c>
      <c r="FI6131" s="55">
        <v>6</v>
      </c>
      <c r="FJ6131" s="55">
        <v>540000</v>
      </c>
      <c r="FK6131" s="55" t="s">
        <v>1249</v>
      </c>
      <c r="FL6131" s="55">
        <v>0.3</v>
      </c>
    </row>
    <row r="6132" ht="14.25" customHeight="1" outlineLevel="1" spans="162:168">
      <c r="FF6132" s="55">
        <v>6125</v>
      </c>
      <c r="FG6132" s="55" t="s">
        <v>1246</v>
      </c>
      <c r="FH6132" s="55" t="s">
        <v>1013</v>
      </c>
      <c r="FI6132" s="55">
        <v>1</v>
      </c>
      <c r="FJ6132" s="55">
        <v>0</v>
      </c>
      <c r="FK6132" s="55" t="s">
        <v>1249</v>
      </c>
      <c r="FL6132" s="55">
        <v>0.3</v>
      </c>
    </row>
    <row r="6133" ht="14.25" customHeight="1" outlineLevel="1" spans="162:168">
      <c r="FF6133" s="55">
        <v>6126</v>
      </c>
      <c r="FG6133" s="55" t="s">
        <v>1246</v>
      </c>
      <c r="FH6133" s="55" t="s">
        <v>1013</v>
      </c>
      <c r="FI6133" s="55">
        <v>1</v>
      </c>
      <c r="FJ6133" s="55">
        <v>1000</v>
      </c>
      <c r="FK6133" s="55" t="s">
        <v>1249</v>
      </c>
      <c r="FL6133" s="55">
        <v>0.3</v>
      </c>
    </row>
    <row r="6134" ht="14.25" customHeight="1" outlineLevel="1" spans="162:168">
      <c r="FF6134" s="55">
        <v>6127</v>
      </c>
      <c r="FG6134" s="55" t="s">
        <v>1246</v>
      </c>
      <c r="FH6134" s="55" t="s">
        <v>1013</v>
      </c>
      <c r="FI6134" s="55">
        <v>1</v>
      </c>
      <c r="FJ6134" s="55">
        <v>2500</v>
      </c>
      <c r="FK6134" s="55" t="s">
        <v>1249</v>
      </c>
      <c r="FL6134" s="55">
        <v>0.3</v>
      </c>
    </row>
    <row r="6135" ht="14.25" customHeight="1" outlineLevel="1" spans="162:168">
      <c r="FF6135" s="55">
        <v>6128</v>
      </c>
      <c r="FG6135" s="55" t="s">
        <v>1246</v>
      </c>
      <c r="FH6135" s="55" t="s">
        <v>1013</v>
      </c>
      <c r="FI6135" s="55">
        <v>1</v>
      </c>
      <c r="FJ6135" s="55">
        <v>5000</v>
      </c>
      <c r="FK6135" s="55" t="s">
        <v>1249</v>
      </c>
      <c r="FL6135" s="55">
        <v>0.3</v>
      </c>
    </row>
    <row r="6136" ht="14.25" customHeight="1" outlineLevel="1" spans="162:168">
      <c r="FF6136" s="55">
        <v>6129</v>
      </c>
      <c r="FG6136" s="55" t="s">
        <v>1246</v>
      </c>
      <c r="FH6136" s="55" t="s">
        <v>1013</v>
      </c>
      <c r="FI6136" s="55">
        <v>1</v>
      </c>
      <c r="FJ6136" s="55">
        <v>10000</v>
      </c>
      <c r="FK6136" s="55" t="s">
        <v>1249</v>
      </c>
      <c r="FL6136" s="55">
        <v>0.3</v>
      </c>
    </row>
    <row r="6137" ht="14.25" customHeight="1" outlineLevel="1" spans="162:168">
      <c r="FF6137" s="55">
        <v>6130</v>
      </c>
      <c r="FG6137" s="55" t="s">
        <v>1246</v>
      </c>
      <c r="FH6137" s="55" t="s">
        <v>1013</v>
      </c>
      <c r="FI6137" s="55">
        <v>1</v>
      </c>
      <c r="FJ6137" s="55">
        <v>25000</v>
      </c>
      <c r="FK6137" s="55" t="s">
        <v>1249</v>
      </c>
      <c r="FL6137" s="55">
        <v>0.3</v>
      </c>
    </row>
    <row r="6138" ht="14.25" customHeight="1" outlineLevel="1" spans="162:168">
      <c r="FF6138" s="55">
        <v>6131</v>
      </c>
      <c r="FG6138" s="55" t="s">
        <v>1246</v>
      </c>
      <c r="FH6138" s="55" t="s">
        <v>1013</v>
      </c>
      <c r="FI6138" s="55">
        <v>1</v>
      </c>
      <c r="FJ6138" s="55">
        <v>50000</v>
      </c>
      <c r="FK6138" s="55" t="s">
        <v>1249</v>
      </c>
      <c r="FL6138" s="55">
        <v>0.3</v>
      </c>
    </row>
    <row r="6139" ht="14.25" customHeight="1" outlineLevel="1" spans="162:168">
      <c r="FF6139" s="55">
        <v>6132</v>
      </c>
      <c r="FG6139" s="55" t="s">
        <v>1246</v>
      </c>
      <c r="FH6139" s="55" t="s">
        <v>1013</v>
      </c>
      <c r="FI6139" s="55">
        <v>1</v>
      </c>
      <c r="FJ6139" s="55">
        <v>80000</v>
      </c>
      <c r="FK6139" s="55" t="s">
        <v>1249</v>
      </c>
      <c r="FL6139" s="55">
        <v>0.3</v>
      </c>
    </row>
    <row r="6140" ht="14.25" customHeight="1" outlineLevel="1" spans="162:168">
      <c r="FF6140" s="55">
        <v>6133</v>
      </c>
      <c r="FG6140" s="55" t="s">
        <v>1246</v>
      </c>
      <c r="FH6140" s="55" t="s">
        <v>1013</v>
      </c>
      <c r="FI6140" s="55">
        <v>1</v>
      </c>
      <c r="FJ6140" s="55">
        <v>130000</v>
      </c>
      <c r="FK6140" s="55" t="s">
        <v>1249</v>
      </c>
      <c r="FL6140" s="55">
        <v>0.3</v>
      </c>
    </row>
    <row r="6141" ht="14.25" customHeight="1" outlineLevel="1" spans="162:168">
      <c r="FF6141" s="55">
        <v>6134</v>
      </c>
      <c r="FG6141" s="55" t="s">
        <v>1246</v>
      </c>
      <c r="FH6141" s="55" t="s">
        <v>1013</v>
      </c>
      <c r="FI6141" s="55">
        <v>1</v>
      </c>
      <c r="FJ6141" s="55">
        <v>260000</v>
      </c>
      <c r="FK6141" s="55" t="s">
        <v>1249</v>
      </c>
      <c r="FL6141" s="55">
        <v>0.3</v>
      </c>
    </row>
    <row r="6142" ht="14.25" customHeight="1" outlineLevel="1" spans="162:168">
      <c r="FF6142" s="55">
        <v>6135</v>
      </c>
      <c r="FG6142" s="55" t="s">
        <v>1246</v>
      </c>
      <c r="FH6142" s="55" t="s">
        <v>1013</v>
      </c>
      <c r="FI6142" s="55">
        <v>1</v>
      </c>
      <c r="FJ6142" s="55">
        <v>400000</v>
      </c>
      <c r="FK6142" s="55" t="s">
        <v>1249</v>
      </c>
      <c r="FL6142" s="55">
        <v>0.3</v>
      </c>
    </row>
    <row r="6143" ht="14.25" customHeight="1" outlineLevel="1" spans="162:168">
      <c r="FF6143" s="55">
        <v>6136</v>
      </c>
      <c r="FG6143" s="55" t="s">
        <v>1246</v>
      </c>
      <c r="FH6143" s="55" t="s">
        <v>1013</v>
      </c>
      <c r="FI6143" s="55">
        <v>1</v>
      </c>
      <c r="FJ6143" s="55">
        <v>530000</v>
      </c>
      <c r="FK6143" s="55" t="s">
        <v>1249</v>
      </c>
      <c r="FL6143" s="55">
        <v>0.3</v>
      </c>
    </row>
    <row r="6144" ht="14.25" customHeight="1" outlineLevel="1" spans="162:168">
      <c r="FF6144" s="55">
        <v>6137</v>
      </c>
      <c r="FG6144" s="55" t="s">
        <v>1246</v>
      </c>
      <c r="FH6144" s="55" t="s">
        <v>1013</v>
      </c>
      <c r="FI6144" s="55">
        <v>1</v>
      </c>
      <c r="FJ6144" s="55">
        <v>540000</v>
      </c>
      <c r="FK6144" s="55" t="s">
        <v>1249</v>
      </c>
      <c r="FL6144" s="55">
        <v>0.3</v>
      </c>
    </row>
    <row r="6145" ht="14.25" customHeight="1" outlineLevel="1" spans="162:168">
      <c r="FF6145" s="55">
        <v>6138</v>
      </c>
      <c r="FG6145" s="55" t="s">
        <v>1246</v>
      </c>
      <c r="FH6145" s="55" t="s">
        <v>960</v>
      </c>
      <c r="FI6145" s="55">
        <v>1</v>
      </c>
      <c r="FJ6145" s="55">
        <v>0</v>
      </c>
      <c r="FK6145" s="55" t="s">
        <v>1249</v>
      </c>
      <c r="FL6145" s="55">
        <v>0.3</v>
      </c>
    </row>
    <row r="6146" ht="14.25" customHeight="1" outlineLevel="1" spans="162:168">
      <c r="FF6146" s="55">
        <v>6139</v>
      </c>
      <c r="FG6146" s="55" t="s">
        <v>1246</v>
      </c>
      <c r="FH6146" s="55" t="s">
        <v>960</v>
      </c>
      <c r="FI6146" s="55">
        <v>1</v>
      </c>
      <c r="FJ6146" s="55">
        <v>1000</v>
      </c>
      <c r="FK6146" s="55" t="s">
        <v>1249</v>
      </c>
      <c r="FL6146" s="55">
        <v>0.3</v>
      </c>
    </row>
    <row r="6147" ht="14.25" customHeight="1" outlineLevel="1" spans="162:168">
      <c r="FF6147" s="55">
        <v>6140</v>
      </c>
      <c r="FG6147" s="55" t="s">
        <v>1246</v>
      </c>
      <c r="FH6147" s="55" t="s">
        <v>960</v>
      </c>
      <c r="FI6147" s="55">
        <v>1</v>
      </c>
      <c r="FJ6147" s="55">
        <v>2500</v>
      </c>
      <c r="FK6147" s="55" t="s">
        <v>1249</v>
      </c>
      <c r="FL6147" s="55">
        <v>0.3</v>
      </c>
    </row>
    <row r="6148" ht="14.25" customHeight="1" outlineLevel="1" spans="162:168">
      <c r="FF6148" s="55">
        <v>6141</v>
      </c>
      <c r="FG6148" s="55" t="s">
        <v>1246</v>
      </c>
      <c r="FH6148" s="55" t="s">
        <v>960</v>
      </c>
      <c r="FI6148" s="55">
        <v>1</v>
      </c>
      <c r="FJ6148" s="55">
        <v>5000</v>
      </c>
      <c r="FK6148" s="55" t="s">
        <v>1249</v>
      </c>
      <c r="FL6148" s="55">
        <v>0.3</v>
      </c>
    </row>
    <row r="6149" ht="14.25" customHeight="1" outlineLevel="1" spans="162:168">
      <c r="FF6149" s="55">
        <v>6142</v>
      </c>
      <c r="FG6149" s="55" t="s">
        <v>1246</v>
      </c>
      <c r="FH6149" s="55" t="s">
        <v>960</v>
      </c>
      <c r="FI6149" s="55">
        <v>1</v>
      </c>
      <c r="FJ6149" s="55">
        <v>10000</v>
      </c>
      <c r="FK6149" s="55" t="s">
        <v>1249</v>
      </c>
      <c r="FL6149" s="55">
        <v>0.3</v>
      </c>
    </row>
    <row r="6150" ht="14.25" customHeight="1" outlineLevel="1" spans="162:168">
      <c r="FF6150" s="55">
        <v>6143</v>
      </c>
      <c r="FG6150" s="55" t="s">
        <v>1246</v>
      </c>
      <c r="FH6150" s="55" t="s">
        <v>960</v>
      </c>
      <c r="FI6150" s="55">
        <v>1</v>
      </c>
      <c r="FJ6150" s="55">
        <v>25000</v>
      </c>
      <c r="FK6150" s="55" t="s">
        <v>1249</v>
      </c>
      <c r="FL6150" s="55">
        <v>0.3</v>
      </c>
    </row>
    <row r="6151" ht="14.25" customHeight="1" outlineLevel="1" spans="162:168">
      <c r="FF6151" s="55">
        <v>6144</v>
      </c>
      <c r="FG6151" s="55" t="s">
        <v>1246</v>
      </c>
      <c r="FH6151" s="55" t="s">
        <v>960</v>
      </c>
      <c r="FI6151" s="55">
        <v>1</v>
      </c>
      <c r="FJ6151" s="55">
        <v>50000</v>
      </c>
      <c r="FK6151" s="55" t="s">
        <v>1249</v>
      </c>
      <c r="FL6151" s="55">
        <v>0.3</v>
      </c>
    </row>
    <row r="6152" ht="14.25" customHeight="1" outlineLevel="1" spans="162:168">
      <c r="FF6152" s="55">
        <v>6145</v>
      </c>
      <c r="FG6152" s="55" t="s">
        <v>1246</v>
      </c>
      <c r="FH6152" s="55" t="s">
        <v>960</v>
      </c>
      <c r="FI6152" s="55">
        <v>1</v>
      </c>
      <c r="FJ6152" s="55">
        <v>80000</v>
      </c>
      <c r="FK6152" s="55" t="s">
        <v>1249</v>
      </c>
      <c r="FL6152" s="55">
        <v>0.3</v>
      </c>
    </row>
    <row r="6153" ht="14.25" customHeight="1" outlineLevel="1" spans="162:168">
      <c r="FF6153" s="55">
        <v>6146</v>
      </c>
      <c r="FG6153" s="55" t="s">
        <v>1246</v>
      </c>
      <c r="FH6153" s="55" t="s">
        <v>960</v>
      </c>
      <c r="FI6153" s="55">
        <v>1</v>
      </c>
      <c r="FJ6153" s="55">
        <v>130000</v>
      </c>
      <c r="FK6153" s="55" t="s">
        <v>1249</v>
      </c>
      <c r="FL6153" s="55">
        <v>0.3</v>
      </c>
    </row>
    <row r="6154" ht="14.25" customHeight="1" outlineLevel="1" spans="162:168">
      <c r="FF6154" s="55">
        <v>6147</v>
      </c>
      <c r="FG6154" s="55" t="s">
        <v>1246</v>
      </c>
      <c r="FH6154" s="55" t="s">
        <v>960</v>
      </c>
      <c r="FI6154" s="55">
        <v>1</v>
      </c>
      <c r="FJ6154" s="55">
        <v>260000</v>
      </c>
      <c r="FK6154" s="55" t="s">
        <v>1249</v>
      </c>
      <c r="FL6154" s="55">
        <v>0.3</v>
      </c>
    </row>
    <row r="6155" ht="14.25" customHeight="1" outlineLevel="1" spans="162:168">
      <c r="FF6155" s="55">
        <v>6148</v>
      </c>
      <c r="FG6155" s="55" t="s">
        <v>1246</v>
      </c>
      <c r="FH6155" s="55" t="s">
        <v>960</v>
      </c>
      <c r="FI6155" s="55">
        <v>1</v>
      </c>
      <c r="FJ6155" s="55">
        <v>400000</v>
      </c>
      <c r="FK6155" s="55" t="s">
        <v>1249</v>
      </c>
      <c r="FL6155" s="55">
        <v>0.3</v>
      </c>
    </row>
    <row r="6156" ht="14.25" customHeight="1" outlineLevel="1" spans="162:168">
      <c r="FF6156" s="55">
        <v>6149</v>
      </c>
      <c r="FG6156" s="55" t="s">
        <v>1246</v>
      </c>
      <c r="FH6156" s="55" t="s">
        <v>960</v>
      </c>
      <c r="FI6156" s="55">
        <v>1</v>
      </c>
      <c r="FJ6156" s="55">
        <v>530000</v>
      </c>
      <c r="FK6156" s="55" t="s">
        <v>1249</v>
      </c>
      <c r="FL6156" s="55">
        <v>0.3</v>
      </c>
    </row>
    <row r="6157" ht="14.25" customHeight="1" outlineLevel="1" spans="162:168">
      <c r="FF6157" s="55">
        <v>6150</v>
      </c>
      <c r="FG6157" s="55" t="s">
        <v>1246</v>
      </c>
      <c r="FH6157" s="55" t="s">
        <v>960</v>
      </c>
      <c r="FI6157" s="55">
        <v>1</v>
      </c>
      <c r="FJ6157" s="55">
        <v>540000</v>
      </c>
      <c r="FK6157" s="55" t="s">
        <v>1249</v>
      </c>
      <c r="FL6157" s="55">
        <v>0.3</v>
      </c>
    </row>
    <row r="6158" ht="14.25" customHeight="1" outlineLevel="1" spans="162:168">
      <c r="FF6158" s="55">
        <v>6151</v>
      </c>
      <c r="FG6158" s="55" t="s">
        <v>1246</v>
      </c>
      <c r="FH6158" s="55" t="s">
        <v>1092</v>
      </c>
      <c r="FI6158" s="55">
        <v>1</v>
      </c>
      <c r="FJ6158" s="55">
        <v>0</v>
      </c>
      <c r="FK6158" s="55" t="s">
        <v>1249</v>
      </c>
      <c r="FL6158" s="55">
        <v>0.3</v>
      </c>
    </row>
    <row r="6159" ht="14.25" customHeight="1" outlineLevel="1" spans="162:168">
      <c r="FF6159" s="55">
        <v>6152</v>
      </c>
      <c r="FG6159" s="55" t="s">
        <v>1246</v>
      </c>
      <c r="FH6159" s="55" t="s">
        <v>1092</v>
      </c>
      <c r="FI6159" s="55">
        <v>1</v>
      </c>
      <c r="FJ6159" s="55">
        <v>1000</v>
      </c>
      <c r="FK6159" s="55" t="s">
        <v>1249</v>
      </c>
      <c r="FL6159" s="55">
        <v>0.3</v>
      </c>
    </row>
    <row r="6160" ht="14.25" customHeight="1" outlineLevel="1" spans="162:168">
      <c r="FF6160" s="55">
        <v>6153</v>
      </c>
      <c r="FG6160" s="55" t="s">
        <v>1246</v>
      </c>
      <c r="FH6160" s="55" t="s">
        <v>1092</v>
      </c>
      <c r="FI6160" s="55">
        <v>1</v>
      </c>
      <c r="FJ6160" s="55">
        <v>2500</v>
      </c>
      <c r="FK6160" s="55" t="s">
        <v>1249</v>
      </c>
      <c r="FL6160" s="55">
        <v>0.3</v>
      </c>
    </row>
    <row r="6161" ht="14.25" customHeight="1" outlineLevel="1" spans="162:168">
      <c r="FF6161" s="55">
        <v>6154</v>
      </c>
      <c r="FG6161" s="55" t="s">
        <v>1246</v>
      </c>
      <c r="FH6161" s="55" t="s">
        <v>1092</v>
      </c>
      <c r="FI6161" s="55">
        <v>1</v>
      </c>
      <c r="FJ6161" s="55">
        <v>5000</v>
      </c>
      <c r="FK6161" s="55" t="s">
        <v>1249</v>
      </c>
      <c r="FL6161" s="55">
        <v>0.3</v>
      </c>
    </row>
    <row r="6162" ht="14.25" customHeight="1" outlineLevel="1" spans="162:168">
      <c r="FF6162" s="55">
        <v>6155</v>
      </c>
      <c r="FG6162" s="55" t="s">
        <v>1246</v>
      </c>
      <c r="FH6162" s="55" t="s">
        <v>1092</v>
      </c>
      <c r="FI6162" s="55">
        <v>1</v>
      </c>
      <c r="FJ6162" s="55">
        <v>10000</v>
      </c>
      <c r="FK6162" s="55" t="s">
        <v>1249</v>
      </c>
      <c r="FL6162" s="55">
        <v>0.3</v>
      </c>
    </row>
    <row r="6163" ht="14.25" customHeight="1" outlineLevel="1" spans="162:168">
      <c r="FF6163" s="55">
        <v>6156</v>
      </c>
      <c r="FG6163" s="55" t="s">
        <v>1246</v>
      </c>
      <c r="FH6163" s="55" t="s">
        <v>1092</v>
      </c>
      <c r="FI6163" s="55">
        <v>1</v>
      </c>
      <c r="FJ6163" s="55">
        <v>25000</v>
      </c>
      <c r="FK6163" s="55" t="s">
        <v>1249</v>
      </c>
      <c r="FL6163" s="55">
        <v>0.3</v>
      </c>
    </row>
    <row r="6164" ht="14.25" customHeight="1" outlineLevel="1" spans="162:168">
      <c r="FF6164" s="55">
        <v>6157</v>
      </c>
      <c r="FG6164" s="55" t="s">
        <v>1246</v>
      </c>
      <c r="FH6164" s="55" t="s">
        <v>1092</v>
      </c>
      <c r="FI6164" s="55">
        <v>1</v>
      </c>
      <c r="FJ6164" s="55">
        <v>50000</v>
      </c>
      <c r="FK6164" s="55" t="s">
        <v>1249</v>
      </c>
      <c r="FL6164" s="55">
        <v>0.3</v>
      </c>
    </row>
    <row r="6165" ht="14.25" customHeight="1" outlineLevel="1" spans="162:168">
      <c r="FF6165" s="55">
        <v>6158</v>
      </c>
      <c r="FG6165" s="55" t="s">
        <v>1246</v>
      </c>
      <c r="FH6165" s="55" t="s">
        <v>1092</v>
      </c>
      <c r="FI6165" s="55">
        <v>1</v>
      </c>
      <c r="FJ6165" s="55">
        <v>80000</v>
      </c>
      <c r="FK6165" s="55" t="s">
        <v>1249</v>
      </c>
      <c r="FL6165" s="55">
        <v>0.3</v>
      </c>
    </row>
    <row r="6166" ht="14.25" customHeight="1" outlineLevel="1" spans="162:168">
      <c r="FF6166" s="55">
        <v>6159</v>
      </c>
      <c r="FG6166" s="55" t="s">
        <v>1246</v>
      </c>
      <c r="FH6166" s="55" t="s">
        <v>1092</v>
      </c>
      <c r="FI6166" s="55">
        <v>1</v>
      </c>
      <c r="FJ6166" s="55">
        <v>130000</v>
      </c>
      <c r="FK6166" s="55" t="s">
        <v>1249</v>
      </c>
      <c r="FL6166" s="55">
        <v>0.3</v>
      </c>
    </row>
    <row r="6167" ht="14.25" customHeight="1" outlineLevel="1" spans="162:168">
      <c r="FF6167" s="55">
        <v>6160</v>
      </c>
      <c r="FG6167" s="55" t="s">
        <v>1246</v>
      </c>
      <c r="FH6167" s="55" t="s">
        <v>1092</v>
      </c>
      <c r="FI6167" s="55">
        <v>1</v>
      </c>
      <c r="FJ6167" s="55">
        <v>260000</v>
      </c>
      <c r="FK6167" s="55" t="s">
        <v>1249</v>
      </c>
      <c r="FL6167" s="55">
        <v>0.3</v>
      </c>
    </row>
    <row r="6168" ht="14.25" customHeight="1" outlineLevel="1" spans="162:168">
      <c r="FF6168" s="55">
        <v>6161</v>
      </c>
      <c r="FG6168" s="55" t="s">
        <v>1246</v>
      </c>
      <c r="FH6168" s="55" t="s">
        <v>1092</v>
      </c>
      <c r="FI6168" s="55">
        <v>1</v>
      </c>
      <c r="FJ6168" s="55">
        <v>400000</v>
      </c>
      <c r="FK6168" s="55" t="s">
        <v>1249</v>
      </c>
      <c r="FL6168" s="55">
        <v>0.3</v>
      </c>
    </row>
    <row r="6169" ht="14.25" customHeight="1" outlineLevel="1" spans="162:168">
      <c r="FF6169" s="55">
        <v>6162</v>
      </c>
      <c r="FG6169" s="55" t="s">
        <v>1246</v>
      </c>
      <c r="FH6169" s="55" t="s">
        <v>1092</v>
      </c>
      <c r="FI6169" s="55">
        <v>1</v>
      </c>
      <c r="FJ6169" s="55">
        <v>530000</v>
      </c>
      <c r="FK6169" s="55" t="s">
        <v>1249</v>
      </c>
      <c r="FL6169" s="55">
        <v>0.3</v>
      </c>
    </row>
    <row r="6170" ht="14.25" customHeight="1" outlineLevel="1" spans="162:168">
      <c r="FF6170" s="55">
        <v>6163</v>
      </c>
      <c r="FG6170" s="55" t="s">
        <v>1246</v>
      </c>
      <c r="FH6170" s="55" t="s">
        <v>1092</v>
      </c>
      <c r="FI6170" s="55">
        <v>1</v>
      </c>
      <c r="FJ6170" s="55">
        <v>540000</v>
      </c>
      <c r="FK6170" s="55" t="s">
        <v>1249</v>
      </c>
      <c r="FL6170" s="55">
        <v>0.3</v>
      </c>
    </row>
    <row r="6171" ht="14.25" customHeight="1" outlineLevel="1" spans="162:168">
      <c r="FF6171" s="55">
        <v>6164</v>
      </c>
      <c r="FG6171" s="55" t="s">
        <v>1246</v>
      </c>
      <c r="FH6171" s="55" t="s">
        <v>1230</v>
      </c>
      <c r="FI6171" s="55">
        <v>1</v>
      </c>
      <c r="FJ6171" s="55">
        <v>0</v>
      </c>
      <c r="FK6171" s="55" t="s">
        <v>1249</v>
      </c>
      <c r="FL6171" s="55">
        <v>0.3</v>
      </c>
    </row>
    <row r="6172" ht="14.25" customHeight="1" outlineLevel="1" spans="162:168">
      <c r="FF6172" s="55">
        <v>6165</v>
      </c>
      <c r="FG6172" s="55" t="s">
        <v>1246</v>
      </c>
      <c r="FH6172" s="55" t="s">
        <v>1230</v>
      </c>
      <c r="FI6172" s="55">
        <v>1</v>
      </c>
      <c r="FJ6172" s="55">
        <v>1000</v>
      </c>
      <c r="FK6172" s="55" t="s">
        <v>1249</v>
      </c>
      <c r="FL6172" s="55">
        <v>0.3</v>
      </c>
    </row>
    <row r="6173" ht="14.25" customHeight="1" outlineLevel="1" spans="162:168">
      <c r="FF6173" s="55">
        <v>6166</v>
      </c>
      <c r="FG6173" s="55" t="s">
        <v>1246</v>
      </c>
      <c r="FH6173" s="55" t="s">
        <v>1230</v>
      </c>
      <c r="FI6173" s="55">
        <v>1</v>
      </c>
      <c r="FJ6173" s="55">
        <v>2500</v>
      </c>
      <c r="FK6173" s="55" t="s">
        <v>1249</v>
      </c>
      <c r="FL6173" s="55">
        <v>0.3</v>
      </c>
    </row>
    <row r="6174" ht="14.25" customHeight="1" outlineLevel="1" spans="162:168">
      <c r="FF6174" s="55">
        <v>6167</v>
      </c>
      <c r="FG6174" s="55" t="s">
        <v>1246</v>
      </c>
      <c r="FH6174" s="55" t="s">
        <v>1230</v>
      </c>
      <c r="FI6174" s="55">
        <v>1</v>
      </c>
      <c r="FJ6174" s="55">
        <v>5000</v>
      </c>
      <c r="FK6174" s="55" t="s">
        <v>1249</v>
      </c>
      <c r="FL6174" s="55">
        <v>0.3</v>
      </c>
    </row>
    <row r="6175" ht="14.25" customHeight="1" outlineLevel="1" spans="162:168">
      <c r="FF6175" s="55">
        <v>6168</v>
      </c>
      <c r="FG6175" s="55" t="s">
        <v>1246</v>
      </c>
      <c r="FH6175" s="55" t="s">
        <v>1230</v>
      </c>
      <c r="FI6175" s="55">
        <v>1</v>
      </c>
      <c r="FJ6175" s="55">
        <v>10000</v>
      </c>
      <c r="FK6175" s="55" t="s">
        <v>1249</v>
      </c>
      <c r="FL6175" s="55">
        <v>0.3</v>
      </c>
    </row>
    <row r="6176" ht="14.25" customHeight="1" outlineLevel="1" spans="162:168">
      <c r="FF6176" s="55">
        <v>6169</v>
      </c>
      <c r="FG6176" s="55" t="s">
        <v>1246</v>
      </c>
      <c r="FH6176" s="55" t="s">
        <v>1230</v>
      </c>
      <c r="FI6176" s="55">
        <v>1</v>
      </c>
      <c r="FJ6176" s="55">
        <v>25000</v>
      </c>
      <c r="FK6176" s="55" t="s">
        <v>1249</v>
      </c>
      <c r="FL6176" s="55">
        <v>0.3</v>
      </c>
    </row>
    <row r="6177" ht="14.25" customHeight="1" outlineLevel="1" spans="162:168">
      <c r="FF6177" s="55">
        <v>6170</v>
      </c>
      <c r="FG6177" s="55" t="s">
        <v>1246</v>
      </c>
      <c r="FH6177" s="55" t="s">
        <v>1230</v>
      </c>
      <c r="FI6177" s="55">
        <v>1</v>
      </c>
      <c r="FJ6177" s="55">
        <v>50000</v>
      </c>
      <c r="FK6177" s="55" t="s">
        <v>1249</v>
      </c>
      <c r="FL6177" s="55">
        <v>0.3</v>
      </c>
    </row>
    <row r="6178" ht="14.25" customHeight="1" outlineLevel="1" spans="162:168">
      <c r="FF6178" s="55">
        <v>6171</v>
      </c>
      <c r="FG6178" s="55" t="s">
        <v>1246</v>
      </c>
      <c r="FH6178" s="55" t="s">
        <v>1230</v>
      </c>
      <c r="FI6178" s="55">
        <v>1</v>
      </c>
      <c r="FJ6178" s="55">
        <v>80000</v>
      </c>
      <c r="FK6178" s="55" t="s">
        <v>1249</v>
      </c>
      <c r="FL6178" s="55">
        <v>0.3</v>
      </c>
    </row>
    <row r="6179" ht="14.25" customHeight="1" outlineLevel="1" spans="162:168">
      <c r="FF6179" s="55">
        <v>6172</v>
      </c>
      <c r="FG6179" s="55" t="s">
        <v>1246</v>
      </c>
      <c r="FH6179" s="55" t="s">
        <v>1230</v>
      </c>
      <c r="FI6179" s="55">
        <v>1</v>
      </c>
      <c r="FJ6179" s="55">
        <v>130000</v>
      </c>
      <c r="FK6179" s="55" t="s">
        <v>1249</v>
      </c>
      <c r="FL6179" s="55">
        <v>0.3</v>
      </c>
    </row>
    <row r="6180" ht="14.25" customHeight="1" outlineLevel="1" spans="162:168">
      <c r="FF6180" s="55">
        <v>6173</v>
      </c>
      <c r="FG6180" s="55" t="s">
        <v>1246</v>
      </c>
      <c r="FH6180" s="55" t="s">
        <v>1230</v>
      </c>
      <c r="FI6180" s="55">
        <v>1</v>
      </c>
      <c r="FJ6180" s="55">
        <v>260000</v>
      </c>
      <c r="FK6180" s="55" t="s">
        <v>1249</v>
      </c>
      <c r="FL6180" s="55">
        <v>0.3</v>
      </c>
    </row>
    <row r="6181" ht="14.25" customHeight="1" outlineLevel="1" spans="162:168">
      <c r="FF6181" s="55">
        <v>6174</v>
      </c>
      <c r="FG6181" s="55" t="s">
        <v>1246</v>
      </c>
      <c r="FH6181" s="55" t="s">
        <v>1230</v>
      </c>
      <c r="FI6181" s="55">
        <v>1</v>
      </c>
      <c r="FJ6181" s="55">
        <v>400000</v>
      </c>
      <c r="FK6181" s="55" t="s">
        <v>1249</v>
      </c>
      <c r="FL6181" s="55">
        <v>0.3</v>
      </c>
    </row>
    <row r="6182" ht="14.25" customHeight="1" outlineLevel="1" spans="162:168">
      <c r="FF6182" s="55">
        <v>6175</v>
      </c>
      <c r="FG6182" s="55" t="s">
        <v>1246</v>
      </c>
      <c r="FH6182" s="55" t="s">
        <v>1230</v>
      </c>
      <c r="FI6182" s="55">
        <v>1</v>
      </c>
      <c r="FJ6182" s="55">
        <v>530000</v>
      </c>
      <c r="FK6182" s="55" t="s">
        <v>1249</v>
      </c>
      <c r="FL6182" s="55">
        <v>0.3</v>
      </c>
    </row>
    <row r="6183" ht="14.25" customHeight="1" outlineLevel="1" spans="162:168">
      <c r="FF6183" s="55">
        <v>6176</v>
      </c>
      <c r="FG6183" s="55" t="s">
        <v>1246</v>
      </c>
      <c r="FH6183" s="55" t="s">
        <v>1230</v>
      </c>
      <c r="FI6183" s="55">
        <v>1</v>
      </c>
      <c r="FJ6183" s="55">
        <v>540000</v>
      </c>
      <c r="FK6183" s="55" t="s">
        <v>1249</v>
      </c>
      <c r="FL6183" s="55">
        <v>0.3</v>
      </c>
    </row>
    <row r="6184" ht="14.25" customHeight="1" outlineLevel="1" spans="162:168">
      <c r="FF6184" s="55">
        <v>6177</v>
      </c>
      <c r="FG6184" s="55" t="s">
        <v>1246</v>
      </c>
      <c r="FH6184" s="55" t="s">
        <v>1252</v>
      </c>
      <c r="FI6184" s="55">
        <v>1</v>
      </c>
      <c r="FJ6184" s="55">
        <v>0</v>
      </c>
      <c r="FK6184" s="55" t="s">
        <v>1249</v>
      </c>
      <c r="FL6184" s="55">
        <v>0.35</v>
      </c>
    </row>
    <row r="6185" ht="14.25" customHeight="1" outlineLevel="1" spans="162:168">
      <c r="FF6185" s="55">
        <v>6178</v>
      </c>
      <c r="FG6185" s="55" t="s">
        <v>1246</v>
      </c>
      <c r="FH6185" s="55" t="s">
        <v>1252</v>
      </c>
      <c r="FI6185" s="55">
        <v>1</v>
      </c>
      <c r="FJ6185" s="55">
        <v>1000</v>
      </c>
      <c r="FK6185" s="55" t="s">
        <v>1249</v>
      </c>
      <c r="FL6185" s="55">
        <v>0.33</v>
      </c>
    </row>
    <row r="6186" ht="14.25" customHeight="1" outlineLevel="1" spans="162:168">
      <c r="FF6186" s="55">
        <v>6179</v>
      </c>
      <c r="FG6186" s="55" t="s">
        <v>1246</v>
      </c>
      <c r="FH6186" s="55" t="s">
        <v>1252</v>
      </c>
      <c r="FI6186" s="55">
        <v>1</v>
      </c>
      <c r="FJ6186" s="55">
        <v>2500</v>
      </c>
      <c r="FK6186" s="55" t="s">
        <v>1249</v>
      </c>
      <c r="FL6186" s="55">
        <v>0.31</v>
      </c>
    </row>
    <row r="6187" ht="14.25" customHeight="1" outlineLevel="1" spans="162:168">
      <c r="FF6187" s="55">
        <v>6180</v>
      </c>
      <c r="FG6187" s="55" t="s">
        <v>1246</v>
      </c>
      <c r="FH6187" s="55" t="s">
        <v>1252</v>
      </c>
      <c r="FI6187" s="55">
        <v>1</v>
      </c>
      <c r="FJ6187" s="55">
        <v>5000</v>
      </c>
      <c r="FK6187" s="55" t="s">
        <v>1249</v>
      </c>
      <c r="FL6187" s="55">
        <v>0.3</v>
      </c>
    </row>
    <row r="6188" ht="14.25" customHeight="1" outlineLevel="1" spans="162:168">
      <c r="FF6188" s="55">
        <v>6181</v>
      </c>
      <c r="FG6188" s="55" t="s">
        <v>1246</v>
      </c>
      <c r="FH6188" s="55" t="s">
        <v>1252</v>
      </c>
      <c r="FI6188" s="55">
        <v>1</v>
      </c>
      <c r="FJ6188" s="55">
        <v>10000</v>
      </c>
      <c r="FK6188" s="55" t="s">
        <v>1249</v>
      </c>
      <c r="FL6188" s="55">
        <v>0.3</v>
      </c>
    </row>
    <row r="6189" ht="14.25" customHeight="1" outlineLevel="1" spans="162:168">
      <c r="FF6189" s="55">
        <v>6182</v>
      </c>
      <c r="FG6189" s="55" t="s">
        <v>1246</v>
      </c>
      <c r="FH6189" s="55" t="s">
        <v>1252</v>
      </c>
      <c r="FI6189" s="55">
        <v>1</v>
      </c>
      <c r="FJ6189" s="55">
        <v>25000</v>
      </c>
      <c r="FK6189" s="55" t="s">
        <v>1249</v>
      </c>
      <c r="FL6189" s="55">
        <v>0.3</v>
      </c>
    </row>
    <row r="6190" ht="14.25" customHeight="1" outlineLevel="1" spans="162:168">
      <c r="FF6190" s="55">
        <v>6183</v>
      </c>
      <c r="FG6190" s="55" t="s">
        <v>1246</v>
      </c>
      <c r="FH6190" s="55" t="s">
        <v>1252</v>
      </c>
      <c r="FI6190" s="55">
        <v>1</v>
      </c>
      <c r="FJ6190" s="55">
        <v>50000</v>
      </c>
      <c r="FK6190" s="55" t="s">
        <v>1249</v>
      </c>
      <c r="FL6190" s="55">
        <v>0.3</v>
      </c>
    </row>
    <row r="6191" ht="14.25" customHeight="1" outlineLevel="1" spans="162:168">
      <c r="FF6191" s="55">
        <v>6184</v>
      </c>
      <c r="FG6191" s="55" t="s">
        <v>1246</v>
      </c>
      <c r="FH6191" s="55" t="s">
        <v>1252</v>
      </c>
      <c r="FI6191" s="55">
        <v>1</v>
      </c>
      <c r="FJ6191" s="55">
        <v>80000</v>
      </c>
      <c r="FK6191" s="55" t="s">
        <v>1249</v>
      </c>
      <c r="FL6191" s="55">
        <v>0.3</v>
      </c>
    </row>
    <row r="6192" ht="14.25" customHeight="1" outlineLevel="1" spans="162:168">
      <c r="FF6192" s="55">
        <v>6185</v>
      </c>
      <c r="FG6192" s="55" t="s">
        <v>1246</v>
      </c>
      <c r="FH6192" s="55" t="s">
        <v>1252</v>
      </c>
      <c r="FI6192" s="55">
        <v>1</v>
      </c>
      <c r="FJ6192" s="55">
        <v>130000</v>
      </c>
      <c r="FK6192" s="55" t="s">
        <v>1249</v>
      </c>
      <c r="FL6192" s="55">
        <v>0.3</v>
      </c>
    </row>
    <row r="6193" ht="14.25" customHeight="1" outlineLevel="1" spans="162:168">
      <c r="FF6193" s="55">
        <v>6186</v>
      </c>
      <c r="FG6193" s="55" t="s">
        <v>1246</v>
      </c>
      <c r="FH6193" s="55" t="s">
        <v>1252</v>
      </c>
      <c r="FI6193" s="55">
        <v>1</v>
      </c>
      <c r="FJ6193" s="55">
        <v>260000</v>
      </c>
      <c r="FK6193" s="55" t="s">
        <v>1249</v>
      </c>
      <c r="FL6193" s="55">
        <v>0.3</v>
      </c>
    </row>
    <row r="6194" ht="14.25" customHeight="1" outlineLevel="1" spans="162:168">
      <c r="FF6194" s="55">
        <v>6187</v>
      </c>
      <c r="FG6194" s="55" t="s">
        <v>1246</v>
      </c>
      <c r="FH6194" s="55" t="s">
        <v>1252</v>
      </c>
      <c r="FI6194" s="55">
        <v>1</v>
      </c>
      <c r="FJ6194" s="55">
        <v>400000</v>
      </c>
      <c r="FK6194" s="55" t="s">
        <v>1249</v>
      </c>
      <c r="FL6194" s="55">
        <v>0.3</v>
      </c>
    </row>
    <row r="6195" ht="14.25" customHeight="1" outlineLevel="1" spans="162:168">
      <c r="FF6195" s="55">
        <v>6188</v>
      </c>
      <c r="FG6195" s="55" t="s">
        <v>1246</v>
      </c>
      <c r="FH6195" s="55" t="s">
        <v>1252</v>
      </c>
      <c r="FI6195" s="55">
        <v>1</v>
      </c>
      <c r="FJ6195" s="55">
        <v>530000</v>
      </c>
      <c r="FK6195" s="55" t="s">
        <v>1249</v>
      </c>
      <c r="FL6195" s="55">
        <v>0.3</v>
      </c>
    </row>
    <row r="6196" ht="14.25" customHeight="1" outlineLevel="1" spans="162:168">
      <c r="FF6196" s="55">
        <v>6189</v>
      </c>
      <c r="FG6196" s="55" t="s">
        <v>1246</v>
      </c>
      <c r="FH6196" s="55" t="s">
        <v>1252</v>
      </c>
      <c r="FI6196" s="55">
        <v>1</v>
      </c>
      <c r="FJ6196" s="55">
        <v>540000</v>
      </c>
      <c r="FK6196" s="55" t="s">
        <v>1249</v>
      </c>
      <c r="FL6196" s="55">
        <v>0.3</v>
      </c>
    </row>
    <row r="6197" ht="14.25" customHeight="1" outlineLevel="1" spans="162:168">
      <c r="FF6197" s="55">
        <v>6190</v>
      </c>
      <c r="FG6197" s="55" t="s">
        <v>1246</v>
      </c>
      <c r="FH6197" s="55" t="s">
        <v>1252</v>
      </c>
      <c r="FI6197" s="55">
        <v>2</v>
      </c>
      <c r="FJ6197" s="55">
        <v>0</v>
      </c>
      <c r="FK6197" s="55" t="s">
        <v>1249</v>
      </c>
      <c r="FL6197" s="55">
        <v>0.3</v>
      </c>
    </row>
    <row r="6198" ht="14.25" customHeight="1" outlineLevel="1" spans="162:168">
      <c r="FF6198" s="55">
        <v>6191</v>
      </c>
      <c r="FG6198" s="55" t="s">
        <v>1246</v>
      </c>
      <c r="FH6198" s="55" t="s">
        <v>1252</v>
      </c>
      <c r="FI6198" s="55">
        <v>2</v>
      </c>
      <c r="FJ6198" s="55">
        <v>1000</v>
      </c>
      <c r="FK6198" s="55" t="s">
        <v>1249</v>
      </c>
      <c r="FL6198" s="55">
        <v>0.3</v>
      </c>
    </row>
    <row r="6199" ht="14.25" customHeight="1" outlineLevel="1" spans="162:168">
      <c r="FF6199" s="55">
        <v>6192</v>
      </c>
      <c r="FG6199" s="55" t="s">
        <v>1246</v>
      </c>
      <c r="FH6199" s="55" t="s">
        <v>1252</v>
      </c>
      <c r="FI6199" s="55">
        <v>2</v>
      </c>
      <c r="FJ6199" s="55">
        <v>2500</v>
      </c>
      <c r="FK6199" s="55" t="s">
        <v>1249</v>
      </c>
      <c r="FL6199" s="55">
        <v>0.3</v>
      </c>
    </row>
    <row r="6200" ht="14.25" customHeight="1" outlineLevel="1" spans="162:168">
      <c r="FF6200" s="55">
        <v>6193</v>
      </c>
      <c r="FG6200" s="55" t="s">
        <v>1246</v>
      </c>
      <c r="FH6200" s="55" t="s">
        <v>1252</v>
      </c>
      <c r="FI6200" s="55">
        <v>2</v>
      </c>
      <c r="FJ6200" s="55">
        <v>5000</v>
      </c>
      <c r="FK6200" s="55" t="s">
        <v>1249</v>
      </c>
      <c r="FL6200" s="55">
        <v>0.3</v>
      </c>
    </row>
    <row r="6201" ht="14.25" customHeight="1" outlineLevel="1" spans="162:168">
      <c r="FF6201" s="55">
        <v>6194</v>
      </c>
      <c r="FG6201" s="55" t="s">
        <v>1246</v>
      </c>
      <c r="FH6201" s="55" t="s">
        <v>1252</v>
      </c>
      <c r="FI6201" s="55">
        <v>2</v>
      </c>
      <c r="FJ6201" s="55">
        <v>10000</v>
      </c>
      <c r="FK6201" s="55" t="s">
        <v>1249</v>
      </c>
      <c r="FL6201" s="55">
        <v>0.3</v>
      </c>
    </row>
    <row r="6202" ht="14.25" customHeight="1" outlineLevel="1" spans="162:168">
      <c r="FF6202" s="55">
        <v>6195</v>
      </c>
      <c r="FG6202" s="55" t="s">
        <v>1246</v>
      </c>
      <c r="FH6202" s="55" t="s">
        <v>1252</v>
      </c>
      <c r="FI6202" s="55">
        <v>2</v>
      </c>
      <c r="FJ6202" s="55">
        <v>25000</v>
      </c>
      <c r="FK6202" s="55" t="s">
        <v>1249</v>
      </c>
      <c r="FL6202" s="55">
        <v>0.3</v>
      </c>
    </row>
    <row r="6203" ht="14.25" customHeight="1" outlineLevel="1" spans="162:168">
      <c r="FF6203" s="55">
        <v>6196</v>
      </c>
      <c r="FG6203" s="55" t="s">
        <v>1246</v>
      </c>
      <c r="FH6203" s="55" t="s">
        <v>1252</v>
      </c>
      <c r="FI6203" s="55">
        <v>2</v>
      </c>
      <c r="FJ6203" s="55">
        <v>50000</v>
      </c>
      <c r="FK6203" s="55" t="s">
        <v>1249</v>
      </c>
      <c r="FL6203" s="55">
        <v>0.3</v>
      </c>
    </row>
    <row r="6204" ht="14.25" customHeight="1" outlineLevel="1" spans="162:168">
      <c r="FF6204" s="55">
        <v>6197</v>
      </c>
      <c r="FG6204" s="55" t="s">
        <v>1246</v>
      </c>
      <c r="FH6204" s="55" t="s">
        <v>1252</v>
      </c>
      <c r="FI6204" s="55">
        <v>2</v>
      </c>
      <c r="FJ6204" s="55">
        <v>80000</v>
      </c>
      <c r="FK6204" s="55" t="s">
        <v>1249</v>
      </c>
      <c r="FL6204" s="55">
        <v>0.3</v>
      </c>
    </row>
    <row r="6205" ht="14.25" customHeight="1" outlineLevel="1" spans="162:168">
      <c r="FF6205" s="55">
        <v>6198</v>
      </c>
      <c r="FG6205" s="55" t="s">
        <v>1246</v>
      </c>
      <c r="FH6205" s="55" t="s">
        <v>1252</v>
      </c>
      <c r="FI6205" s="55">
        <v>2</v>
      </c>
      <c r="FJ6205" s="55">
        <v>130000</v>
      </c>
      <c r="FK6205" s="55" t="s">
        <v>1249</v>
      </c>
      <c r="FL6205" s="55">
        <v>0.3</v>
      </c>
    </row>
    <row r="6206" ht="14.25" customHeight="1" outlineLevel="1" spans="162:168">
      <c r="FF6206" s="55">
        <v>6199</v>
      </c>
      <c r="FG6206" s="55" t="s">
        <v>1246</v>
      </c>
      <c r="FH6206" s="55" t="s">
        <v>1252</v>
      </c>
      <c r="FI6206" s="55">
        <v>2</v>
      </c>
      <c r="FJ6206" s="55">
        <v>260000</v>
      </c>
      <c r="FK6206" s="55" t="s">
        <v>1249</v>
      </c>
      <c r="FL6206" s="55">
        <v>0.3</v>
      </c>
    </row>
    <row r="6207" ht="14.25" customHeight="1" outlineLevel="1" spans="162:168">
      <c r="FF6207" s="55">
        <v>6200</v>
      </c>
      <c r="FG6207" s="55" t="s">
        <v>1246</v>
      </c>
      <c r="FH6207" s="55" t="s">
        <v>1252</v>
      </c>
      <c r="FI6207" s="55">
        <v>2</v>
      </c>
      <c r="FJ6207" s="55">
        <v>400000</v>
      </c>
      <c r="FK6207" s="55" t="s">
        <v>1249</v>
      </c>
      <c r="FL6207" s="55">
        <v>0.3</v>
      </c>
    </row>
    <row r="6208" ht="14.25" customHeight="1" outlineLevel="1" spans="162:168">
      <c r="FF6208" s="55">
        <v>6201</v>
      </c>
      <c r="FG6208" s="55" t="s">
        <v>1246</v>
      </c>
      <c r="FH6208" s="55" t="s">
        <v>1252</v>
      </c>
      <c r="FI6208" s="55">
        <v>2</v>
      </c>
      <c r="FJ6208" s="55">
        <v>530000</v>
      </c>
      <c r="FK6208" s="55" t="s">
        <v>1249</v>
      </c>
      <c r="FL6208" s="55">
        <v>0.3</v>
      </c>
    </row>
    <row r="6209" ht="14.25" customHeight="1" outlineLevel="1" spans="162:168">
      <c r="FF6209" s="55">
        <v>6202</v>
      </c>
      <c r="FG6209" s="55" t="s">
        <v>1246</v>
      </c>
      <c r="FH6209" s="55" t="s">
        <v>1252</v>
      </c>
      <c r="FI6209" s="55">
        <v>2</v>
      </c>
      <c r="FJ6209" s="55">
        <v>540000</v>
      </c>
      <c r="FK6209" s="55" t="s">
        <v>1249</v>
      </c>
      <c r="FL6209" s="55">
        <v>0.3</v>
      </c>
    </row>
    <row r="6210" ht="14.25" customHeight="1" outlineLevel="1" spans="162:168">
      <c r="FF6210" s="55">
        <v>6203</v>
      </c>
      <c r="FG6210" s="55" t="s">
        <v>1246</v>
      </c>
      <c r="FH6210" s="55" t="s">
        <v>1390</v>
      </c>
      <c r="FI6210" s="55">
        <v>1</v>
      </c>
      <c r="FJ6210" s="55">
        <v>0</v>
      </c>
      <c r="FK6210" s="55" t="s">
        <v>1249</v>
      </c>
      <c r="FL6210" s="55">
        <v>0.3</v>
      </c>
    </row>
    <row r="6211" ht="14.25" customHeight="1" outlineLevel="1" spans="162:168">
      <c r="FF6211" s="55">
        <v>6204</v>
      </c>
      <c r="FG6211" s="55" t="s">
        <v>1246</v>
      </c>
      <c r="FH6211" s="55" t="s">
        <v>1390</v>
      </c>
      <c r="FI6211" s="55">
        <v>1</v>
      </c>
      <c r="FJ6211" s="55">
        <v>1000</v>
      </c>
      <c r="FK6211" s="55" t="s">
        <v>1249</v>
      </c>
      <c r="FL6211" s="55">
        <v>0.3</v>
      </c>
    </row>
    <row r="6212" ht="14.25" customHeight="1" outlineLevel="1" spans="162:168">
      <c r="FF6212" s="55">
        <v>6205</v>
      </c>
      <c r="FG6212" s="55" t="s">
        <v>1246</v>
      </c>
      <c r="FH6212" s="55" t="s">
        <v>1390</v>
      </c>
      <c r="FI6212" s="55">
        <v>1</v>
      </c>
      <c r="FJ6212" s="55">
        <v>2500</v>
      </c>
      <c r="FK6212" s="55" t="s">
        <v>1249</v>
      </c>
      <c r="FL6212" s="55">
        <v>0.3</v>
      </c>
    </row>
    <row r="6213" ht="14.25" customHeight="1" outlineLevel="1" spans="162:168">
      <c r="FF6213" s="55">
        <v>6206</v>
      </c>
      <c r="FG6213" s="55" t="s">
        <v>1246</v>
      </c>
      <c r="FH6213" s="55" t="s">
        <v>1390</v>
      </c>
      <c r="FI6213" s="55">
        <v>1</v>
      </c>
      <c r="FJ6213" s="55">
        <v>5000</v>
      </c>
      <c r="FK6213" s="55" t="s">
        <v>1249</v>
      </c>
      <c r="FL6213" s="55">
        <v>0.3</v>
      </c>
    </row>
    <row r="6214" ht="14.25" customHeight="1" outlineLevel="1" spans="162:168">
      <c r="FF6214" s="55">
        <v>6207</v>
      </c>
      <c r="FG6214" s="55" t="s">
        <v>1246</v>
      </c>
      <c r="FH6214" s="55" t="s">
        <v>1390</v>
      </c>
      <c r="FI6214" s="55">
        <v>1</v>
      </c>
      <c r="FJ6214" s="55">
        <v>10000</v>
      </c>
      <c r="FK6214" s="55" t="s">
        <v>1249</v>
      </c>
      <c r="FL6214" s="55">
        <v>0.3</v>
      </c>
    </row>
    <row r="6215" ht="14.25" customHeight="1" outlineLevel="1" spans="162:168">
      <c r="FF6215" s="55">
        <v>6208</v>
      </c>
      <c r="FG6215" s="55" t="s">
        <v>1246</v>
      </c>
      <c r="FH6215" s="55" t="s">
        <v>1390</v>
      </c>
      <c r="FI6215" s="55">
        <v>1</v>
      </c>
      <c r="FJ6215" s="55">
        <v>25000</v>
      </c>
      <c r="FK6215" s="55" t="s">
        <v>1249</v>
      </c>
      <c r="FL6215" s="55">
        <v>0.3</v>
      </c>
    </row>
    <row r="6216" ht="14.25" customHeight="1" outlineLevel="1" spans="162:168">
      <c r="FF6216" s="55">
        <v>6209</v>
      </c>
      <c r="FG6216" s="55" t="s">
        <v>1246</v>
      </c>
      <c r="FH6216" s="55" t="s">
        <v>1390</v>
      </c>
      <c r="FI6216" s="55">
        <v>1</v>
      </c>
      <c r="FJ6216" s="55">
        <v>50000</v>
      </c>
      <c r="FK6216" s="55" t="s">
        <v>1249</v>
      </c>
      <c r="FL6216" s="55">
        <v>0.3</v>
      </c>
    </row>
    <row r="6217" ht="14.25" customHeight="1" outlineLevel="1" spans="162:168">
      <c r="FF6217" s="55">
        <v>6210</v>
      </c>
      <c r="FG6217" s="55" t="s">
        <v>1246</v>
      </c>
      <c r="FH6217" s="55" t="s">
        <v>1390</v>
      </c>
      <c r="FI6217" s="55">
        <v>1</v>
      </c>
      <c r="FJ6217" s="55">
        <v>80000</v>
      </c>
      <c r="FK6217" s="55" t="s">
        <v>1249</v>
      </c>
      <c r="FL6217" s="55">
        <v>0.3</v>
      </c>
    </row>
    <row r="6218" ht="14.25" customHeight="1" outlineLevel="1" spans="162:168">
      <c r="FF6218" s="55">
        <v>6211</v>
      </c>
      <c r="FG6218" s="55" t="s">
        <v>1246</v>
      </c>
      <c r="FH6218" s="55" t="s">
        <v>1390</v>
      </c>
      <c r="FI6218" s="55">
        <v>1</v>
      </c>
      <c r="FJ6218" s="55">
        <v>130000</v>
      </c>
      <c r="FK6218" s="55" t="s">
        <v>1249</v>
      </c>
      <c r="FL6218" s="55">
        <v>0.3</v>
      </c>
    </row>
    <row r="6219" ht="14.25" customHeight="1" outlineLevel="1" spans="162:168">
      <c r="FF6219" s="55">
        <v>6212</v>
      </c>
      <c r="FG6219" s="55" t="s">
        <v>1246</v>
      </c>
      <c r="FH6219" s="55" t="s">
        <v>1390</v>
      </c>
      <c r="FI6219" s="55">
        <v>1</v>
      </c>
      <c r="FJ6219" s="55">
        <v>260000</v>
      </c>
      <c r="FK6219" s="55" t="s">
        <v>1249</v>
      </c>
      <c r="FL6219" s="55">
        <v>0.3</v>
      </c>
    </row>
    <row r="6220" ht="14.25" customHeight="1" outlineLevel="1" spans="162:168">
      <c r="FF6220" s="55">
        <v>6213</v>
      </c>
      <c r="FG6220" s="55" t="s">
        <v>1246</v>
      </c>
      <c r="FH6220" s="55" t="s">
        <v>1390</v>
      </c>
      <c r="FI6220" s="55">
        <v>1</v>
      </c>
      <c r="FJ6220" s="55">
        <v>400000</v>
      </c>
      <c r="FK6220" s="55" t="s">
        <v>1249</v>
      </c>
      <c r="FL6220" s="55">
        <v>0.3</v>
      </c>
    </row>
    <row r="6221" ht="14.25" customHeight="1" outlineLevel="1" spans="162:168">
      <c r="FF6221" s="55">
        <v>6214</v>
      </c>
      <c r="FG6221" s="55" t="s">
        <v>1246</v>
      </c>
      <c r="FH6221" s="55" t="s">
        <v>1390</v>
      </c>
      <c r="FI6221" s="55">
        <v>1</v>
      </c>
      <c r="FJ6221" s="55">
        <v>530000</v>
      </c>
      <c r="FK6221" s="55" t="s">
        <v>1249</v>
      </c>
      <c r="FL6221" s="55">
        <v>0.3</v>
      </c>
    </row>
    <row r="6222" ht="14.25" customHeight="1" outlineLevel="1" spans="162:168">
      <c r="FF6222" s="55">
        <v>6215</v>
      </c>
      <c r="FG6222" s="55" t="s">
        <v>1246</v>
      </c>
      <c r="FH6222" s="55" t="s">
        <v>1390</v>
      </c>
      <c r="FI6222" s="55">
        <v>1</v>
      </c>
      <c r="FJ6222" s="55">
        <v>540000</v>
      </c>
      <c r="FK6222" s="55" t="s">
        <v>1249</v>
      </c>
      <c r="FL6222" s="55">
        <v>0.3</v>
      </c>
    </row>
    <row r="6223" ht="14.25" customHeight="1" outlineLevel="1" spans="162:168">
      <c r="FF6223" s="55">
        <v>6216</v>
      </c>
      <c r="FG6223" s="55" t="s">
        <v>1246</v>
      </c>
      <c r="FH6223" s="55" t="s">
        <v>1343</v>
      </c>
      <c r="FI6223" s="55">
        <v>1</v>
      </c>
      <c r="FJ6223" s="55">
        <v>0</v>
      </c>
      <c r="FK6223" s="55" t="s">
        <v>1249</v>
      </c>
      <c r="FL6223" s="55">
        <v>0.33</v>
      </c>
    </row>
    <row r="6224" ht="14.25" customHeight="1" outlineLevel="1" spans="162:168">
      <c r="FF6224" s="55">
        <v>6217</v>
      </c>
      <c r="FG6224" s="55" t="s">
        <v>1246</v>
      </c>
      <c r="FH6224" s="55" t="s">
        <v>1343</v>
      </c>
      <c r="FI6224" s="55">
        <v>1</v>
      </c>
      <c r="FJ6224" s="55">
        <v>1000</v>
      </c>
      <c r="FK6224" s="55" t="s">
        <v>1249</v>
      </c>
      <c r="FL6224" s="55">
        <v>0.32</v>
      </c>
    </row>
    <row r="6225" ht="14.25" customHeight="1" outlineLevel="1" spans="162:168">
      <c r="FF6225" s="55">
        <v>6218</v>
      </c>
      <c r="FG6225" s="55" t="s">
        <v>1246</v>
      </c>
      <c r="FH6225" s="55" t="s">
        <v>1343</v>
      </c>
      <c r="FI6225" s="55">
        <v>1</v>
      </c>
      <c r="FJ6225" s="55">
        <v>2500</v>
      </c>
      <c r="FK6225" s="55" t="s">
        <v>1249</v>
      </c>
      <c r="FL6225" s="55">
        <v>0.3</v>
      </c>
    </row>
    <row r="6226" ht="14.25" customHeight="1" outlineLevel="1" spans="162:168">
      <c r="FF6226" s="55">
        <v>6219</v>
      </c>
      <c r="FG6226" s="55" t="s">
        <v>1246</v>
      </c>
      <c r="FH6226" s="55" t="s">
        <v>1343</v>
      </c>
      <c r="FI6226" s="55">
        <v>1</v>
      </c>
      <c r="FJ6226" s="55">
        <v>5000</v>
      </c>
      <c r="FK6226" s="55" t="s">
        <v>1249</v>
      </c>
      <c r="FL6226" s="55">
        <v>0.27</v>
      </c>
    </row>
    <row r="6227" ht="14.25" customHeight="1" outlineLevel="1" spans="162:168">
      <c r="FF6227" s="55">
        <v>6220</v>
      </c>
      <c r="FG6227" s="55" t="s">
        <v>1246</v>
      </c>
      <c r="FH6227" s="55" t="s">
        <v>1343</v>
      </c>
      <c r="FI6227" s="55">
        <v>1</v>
      </c>
      <c r="FJ6227" s="55">
        <v>10000</v>
      </c>
      <c r="FK6227" s="55" t="s">
        <v>1249</v>
      </c>
      <c r="FL6227" s="55">
        <v>0.25</v>
      </c>
    </row>
    <row r="6228" ht="14.25" customHeight="1" outlineLevel="1" spans="162:168">
      <c r="FF6228" s="55">
        <v>6221</v>
      </c>
      <c r="FG6228" s="55" t="s">
        <v>1246</v>
      </c>
      <c r="FH6228" s="55" t="s">
        <v>1343</v>
      </c>
      <c r="FI6228" s="55">
        <v>1</v>
      </c>
      <c r="FJ6228" s="55">
        <v>25000</v>
      </c>
      <c r="FK6228" s="55" t="s">
        <v>1249</v>
      </c>
      <c r="FL6228" s="55">
        <v>0.25</v>
      </c>
    </row>
    <row r="6229" ht="14.25" customHeight="1" outlineLevel="1" spans="162:168">
      <c r="FF6229" s="55">
        <v>6222</v>
      </c>
      <c r="FG6229" s="55" t="s">
        <v>1246</v>
      </c>
      <c r="FH6229" s="55" t="s">
        <v>1343</v>
      </c>
      <c r="FI6229" s="55">
        <v>1</v>
      </c>
      <c r="FJ6229" s="55">
        <v>50000</v>
      </c>
      <c r="FK6229" s="55" t="s">
        <v>1249</v>
      </c>
      <c r="FL6229" s="55">
        <v>0.25</v>
      </c>
    </row>
    <row r="6230" ht="14.25" customHeight="1" outlineLevel="1" spans="162:168">
      <c r="FF6230" s="55">
        <v>6223</v>
      </c>
      <c r="FG6230" s="55" t="s">
        <v>1246</v>
      </c>
      <c r="FH6230" s="55" t="s">
        <v>1343</v>
      </c>
      <c r="FI6230" s="55">
        <v>1</v>
      </c>
      <c r="FJ6230" s="55">
        <v>80000</v>
      </c>
      <c r="FK6230" s="55" t="s">
        <v>1249</v>
      </c>
      <c r="FL6230" s="55">
        <v>0.25</v>
      </c>
    </row>
    <row r="6231" ht="14.25" customHeight="1" outlineLevel="1" spans="162:168">
      <c r="FF6231" s="55">
        <v>6224</v>
      </c>
      <c r="FG6231" s="55" t="s">
        <v>1246</v>
      </c>
      <c r="FH6231" s="55" t="s">
        <v>1343</v>
      </c>
      <c r="FI6231" s="55">
        <v>1</v>
      </c>
      <c r="FJ6231" s="55">
        <v>130000</v>
      </c>
      <c r="FK6231" s="55" t="s">
        <v>1249</v>
      </c>
      <c r="FL6231" s="55">
        <v>0.25</v>
      </c>
    </row>
    <row r="6232" ht="14.25" customHeight="1" outlineLevel="1" spans="162:168">
      <c r="FF6232" s="55">
        <v>6225</v>
      </c>
      <c r="FG6232" s="55" t="s">
        <v>1246</v>
      </c>
      <c r="FH6232" s="55" t="s">
        <v>1343</v>
      </c>
      <c r="FI6232" s="55">
        <v>1</v>
      </c>
      <c r="FJ6232" s="55">
        <v>260000</v>
      </c>
      <c r="FK6232" s="55" t="s">
        <v>1249</v>
      </c>
      <c r="FL6232" s="55">
        <v>0.25</v>
      </c>
    </row>
    <row r="6233" ht="14.25" customHeight="1" outlineLevel="1" spans="162:168">
      <c r="FF6233" s="55">
        <v>6226</v>
      </c>
      <c r="FG6233" s="55" t="s">
        <v>1246</v>
      </c>
      <c r="FH6233" s="55" t="s">
        <v>1343</v>
      </c>
      <c r="FI6233" s="55">
        <v>1</v>
      </c>
      <c r="FJ6233" s="55">
        <v>400000</v>
      </c>
      <c r="FK6233" s="55" t="s">
        <v>1249</v>
      </c>
      <c r="FL6233" s="55">
        <v>0.25</v>
      </c>
    </row>
    <row r="6234" ht="14.25" customHeight="1" outlineLevel="1" spans="162:168">
      <c r="FF6234" s="55">
        <v>6227</v>
      </c>
      <c r="FG6234" s="55" t="s">
        <v>1246</v>
      </c>
      <c r="FH6234" s="55" t="s">
        <v>1343</v>
      </c>
      <c r="FI6234" s="55">
        <v>1</v>
      </c>
      <c r="FJ6234" s="55">
        <v>530000</v>
      </c>
      <c r="FK6234" s="55" t="s">
        <v>1249</v>
      </c>
      <c r="FL6234" s="55">
        <v>0.25</v>
      </c>
    </row>
    <row r="6235" ht="14.25" customHeight="1" outlineLevel="1" spans="162:168">
      <c r="FF6235" s="55">
        <v>6228</v>
      </c>
      <c r="FG6235" s="55" t="s">
        <v>1246</v>
      </c>
      <c r="FH6235" s="55" t="s">
        <v>1343</v>
      </c>
      <c r="FI6235" s="55">
        <v>1</v>
      </c>
      <c r="FJ6235" s="55">
        <v>540000</v>
      </c>
      <c r="FK6235" s="55" t="s">
        <v>1249</v>
      </c>
      <c r="FL6235" s="55">
        <v>0.25</v>
      </c>
    </row>
    <row r="6236" ht="14.25" customHeight="1" outlineLevel="1" spans="162:168">
      <c r="FF6236" s="55">
        <v>6229</v>
      </c>
      <c r="FG6236" s="55" t="s">
        <v>1246</v>
      </c>
      <c r="FH6236" s="55" t="s">
        <v>1343</v>
      </c>
      <c r="FI6236" s="55">
        <v>2</v>
      </c>
      <c r="FJ6236" s="55">
        <v>0</v>
      </c>
      <c r="FK6236" s="55" t="s">
        <v>1249</v>
      </c>
      <c r="FL6236" s="55">
        <v>0.33</v>
      </c>
    </row>
    <row r="6237" ht="14.25" customHeight="1" outlineLevel="1" spans="162:168">
      <c r="FF6237" s="55">
        <v>6230</v>
      </c>
      <c r="FG6237" s="55" t="s">
        <v>1246</v>
      </c>
      <c r="FH6237" s="55" t="s">
        <v>1343</v>
      </c>
      <c r="FI6237" s="55">
        <v>2</v>
      </c>
      <c r="FJ6237" s="55">
        <v>1000</v>
      </c>
      <c r="FK6237" s="55" t="s">
        <v>1249</v>
      </c>
      <c r="FL6237" s="55">
        <v>0.32</v>
      </c>
    </row>
    <row r="6238" ht="14.25" customHeight="1" outlineLevel="1" spans="162:168">
      <c r="FF6238" s="55">
        <v>6231</v>
      </c>
      <c r="FG6238" s="55" t="s">
        <v>1246</v>
      </c>
      <c r="FH6238" s="55" t="s">
        <v>1343</v>
      </c>
      <c r="FI6238" s="55">
        <v>2</v>
      </c>
      <c r="FJ6238" s="55">
        <v>2500</v>
      </c>
      <c r="FK6238" s="55" t="s">
        <v>1249</v>
      </c>
      <c r="FL6238" s="55">
        <v>0.3</v>
      </c>
    </row>
    <row r="6239" ht="14.25" customHeight="1" outlineLevel="1" spans="162:168">
      <c r="FF6239" s="55">
        <v>6232</v>
      </c>
      <c r="FG6239" s="55" t="s">
        <v>1246</v>
      </c>
      <c r="FH6239" s="55" t="s">
        <v>1343</v>
      </c>
      <c r="FI6239" s="55">
        <v>2</v>
      </c>
      <c r="FJ6239" s="55">
        <v>5000</v>
      </c>
      <c r="FK6239" s="55" t="s">
        <v>1249</v>
      </c>
      <c r="FL6239" s="55">
        <v>0.3</v>
      </c>
    </row>
    <row r="6240" ht="14.25" customHeight="1" outlineLevel="1" spans="162:168">
      <c r="FF6240" s="55">
        <v>6233</v>
      </c>
      <c r="FG6240" s="55" t="s">
        <v>1246</v>
      </c>
      <c r="FH6240" s="55" t="s">
        <v>1343</v>
      </c>
      <c r="FI6240" s="55">
        <v>2</v>
      </c>
      <c r="FJ6240" s="55">
        <v>10000</v>
      </c>
      <c r="FK6240" s="55" t="s">
        <v>1249</v>
      </c>
      <c r="FL6240" s="55">
        <v>0.3</v>
      </c>
    </row>
    <row r="6241" ht="14.25" customHeight="1" outlineLevel="1" spans="162:168">
      <c r="FF6241" s="55">
        <v>6234</v>
      </c>
      <c r="FG6241" s="55" t="s">
        <v>1246</v>
      </c>
      <c r="FH6241" s="55" t="s">
        <v>1343</v>
      </c>
      <c r="FI6241" s="55">
        <v>2</v>
      </c>
      <c r="FJ6241" s="55">
        <v>25000</v>
      </c>
      <c r="FK6241" s="55" t="s">
        <v>1249</v>
      </c>
      <c r="FL6241" s="55">
        <v>0.3</v>
      </c>
    </row>
    <row r="6242" ht="14.25" customHeight="1" outlineLevel="1" spans="162:168">
      <c r="FF6242" s="55">
        <v>6235</v>
      </c>
      <c r="FG6242" s="55" t="s">
        <v>1246</v>
      </c>
      <c r="FH6242" s="55" t="s">
        <v>1343</v>
      </c>
      <c r="FI6242" s="55">
        <v>2</v>
      </c>
      <c r="FJ6242" s="55">
        <v>50000</v>
      </c>
      <c r="FK6242" s="55" t="s">
        <v>1249</v>
      </c>
      <c r="FL6242" s="55">
        <v>0.3</v>
      </c>
    </row>
    <row r="6243" ht="14.25" customHeight="1" outlineLevel="1" spans="162:168">
      <c r="FF6243" s="55">
        <v>6236</v>
      </c>
      <c r="FG6243" s="55" t="s">
        <v>1246</v>
      </c>
      <c r="FH6243" s="55" t="s">
        <v>1343</v>
      </c>
      <c r="FI6243" s="55">
        <v>2</v>
      </c>
      <c r="FJ6243" s="55">
        <v>80000</v>
      </c>
      <c r="FK6243" s="55" t="s">
        <v>1249</v>
      </c>
      <c r="FL6243" s="55">
        <v>0.3</v>
      </c>
    </row>
    <row r="6244" ht="14.25" customHeight="1" outlineLevel="1" spans="162:168">
      <c r="FF6244" s="55">
        <v>6237</v>
      </c>
      <c r="FG6244" s="55" t="s">
        <v>1246</v>
      </c>
      <c r="FH6244" s="55" t="s">
        <v>1343</v>
      </c>
      <c r="FI6244" s="55">
        <v>2</v>
      </c>
      <c r="FJ6244" s="55">
        <v>130000</v>
      </c>
      <c r="FK6244" s="55" t="s">
        <v>1249</v>
      </c>
      <c r="FL6244" s="55">
        <v>0.3</v>
      </c>
    </row>
    <row r="6245" ht="14.25" customHeight="1" outlineLevel="1" spans="162:168">
      <c r="FF6245" s="55">
        <v>6238</v>
      </c>
      <c r="FG6245" s="55" t="s">
        <v>1246</v>
      </c>
      <c r="FH6245" s="55" t="s">
        <v>1343</v>
      </c>
      <c r="FI6245" s="55">
        <v>2</v>
      </c>
      <c r="FJ6245" s="55">
        <v>260000</v>
      </c>
      <c r="FK6245" s="55" t="s">
        <v>1249</v>
      </c>
      <c r="FL6245" s="55">
        <v>0.3</v>
      </c>
    </row>
    <row r="6246" ht="14.25" customHeight="1" outlineLevel="1" spans="162:168">
      <c r="FF6246" s="55">
        <v>6239</v>
      </c>
      <c r="FG6246" s="55" t="s">
        <v>1246</v>
      </c>
      <c r="FH6246" s="55" t="s">
        <v>1343</v>
      </c>
      <c r="FI6246" s="55">
        <v>2</v>
      </c>
      <c r="FJ6246" s="55">
        <v>400000</v>
      </c>
      <c r="FK6246" s="55" t="s">
        <v>1249</v>
      </c>
      <c r="FL6246" s="55">
        <v>0.3</v>
      </c>
    </row>
    <row r="6247" ht="14.25" customHeight="1" outlineLevel="1" spans="162:168">
      <c r="FF6247" s="55">
        <v>6240</v>
      </c>
      <c r="FG6247" s="55" t="s">
        <v>1246</v>
      </c>
      <c r="FH6247" s="55" t="s">
        <v>1343</v>
      </c>
      <c r="FI6247" s="55">
        <v>2</v>
      </c>
      <c r="FJ6247" s="55">
        <v>530000</v>
      </c>
      <c r="FK6247" s="55" t="s">
        <v>1249</v>
      </c>
      <c r="FL6247" s="55">
        <v>0.3</v>
      </c>
    </row>
    <row r="6248" ht="14.25" customHeight="1" outlineLevel="1" spans="162:168">
      <c r="FF6248" s="55">
        <v>6241</v>
      </c>
      <c r="FG6248" s="55" t="s">
        <v>1246</v>
      </c>
      <c r="FH6248" s="55" t="s">
        <v>1343</v>
      </c>
      <c r="FI6248" s="55">
        <v>2</v>
      </c>
      <c r="FJ6248" s="55">
        <v>540000</v>
      </c>
      <c r="FK6248" s="55" t="s">
        <v>1249</v>
      </c>
      <c r="FL6248" s="55">
        <v>0.3</v>
      </c>
    </row>
    <row r="6249" ht="14.25" customHeight="1" outlineLevel="1" spans="162:168">
      <c r="FF6249" s="55">
        <v>6242</v>
      </c>
      <c r="FG6249" s="55" t="s">
        <v>1246</v>
      </c>
      <c r="FH6249" s="55" t="s">
        <v>1343</v>
      </c>
      <c r="FI6249" s="55">
        <v>3</v>
      </c>
      <c r="FJ6249" s="55">
        <v>0</v>
      </c>
      <c r="FK6249" s="55" t="s">
        <v>1249</v>
      </c>
      <c r="FL6249" s="55">
        <v>0.33</v>
      </c>
    </row>
    <row r="6250" ht="14.25" customHeight="1" outlineLevel="1" spans="162:168">
      <c r="FF6250" s="55">
        <v>6243</v>
      </c>
      <c r="FG6250" s="55" t="s">
        <v>1246</v>
      </c>
      <c r="FH6250" s="55" t="s">
        <v>1343</v>
      </c>
      <c r="FI6250" s="55">
        <v>3</v>
      </c>
      <c r="FJ6250" s="55">
        <v>1000</v>
      </c>
      <c r="FK6250" s="55" t="s">
        <v>1249</v>
      </c>
      <c r="FL6250" s="55">
        <v>0.32</v>
      </c>
    </row>
    <row r="6251" ht="14.25" customHeight="1" outlineLevel="1" spans="162:168">
      <c r="FF6251" s="55">
        <v>6244</v>
      </c>
      <c r="FG6251" s="55" t="s">
        <v>1246</v>
      </c>
      <c r="FH6251" s="55" t="s">
        <v>1343</v>
      </c>
      <c r="FI6251" s="55">
        <v>3</v>
      </c>
      <c r="FJ6251" s="55">
        <v>2500</v>
      </c>
      <c r="FK6251" s="55" t="s">
        <v>1249</v>
      </c>
      <c r="FL6251" s="55">
        <v>0.3</v>
      </c>
    </row>
    <row r="6252" ht="14.25" customHeight="1" outlineLevel="1" spans="162:168">
      <c r="FF6252" s="55">
        <v>6245</v>
      </c>
      <c r="FG6252" s="55" t="s">
        <v>1246</v>
      </c>
      <c r="FH6252" s="55" t="s">
        <v>1343</v>
      </c>
      <c r="FI6252" s="55">
        <v>3</v>
      </c>
      <c r="FJ6252" s="55">
        <v>5000</v>
      </c>
      <c r="FK6252" s="55" t="s">
        <v>1249</v>
      </c>
      <c r="FL6252" s="55">
        <v>0.3</v>
      </c>
    </row>
    <row r="6253" ht="14.25" customHeight="1" outlineLevel="1" spans="162:168">
      <c r="FF6253" s="55">
        <v>6246</v>
      </c>
      <c r="FG6253" s="55" t="s">
        <v>1246</v>
      </c>
      <c r="FH6253" s="55" t="s">
        <v>1343</v>
      </c>
      <c r="FI6253" s="55">
        <v>3</v>
      </c>
      <c r="FJ6253" s="55">
        <v>10000</v>
      </c>
      <c r="FK6253" s="55" t="s">
        <v>1249</v>
      </c>
      <c r="FL6253" s="55">
        <v>0.3</v>
      </c>
    </row>
    <row r="6254" ht="14.25" customHeight="1" outlineLevel="1" spans="162:168">
      <c r="FF6254" s="55">
        <v>6247</v>
      </c>
      <c r="FG6254" s="55" t="s">
        <v>1246</v>
      </c>
      <c r="FH6254" s="55" t="s">
        <v>1343</v>
      </c>
      <c r="FI6254" s="55">
        <v>3</v>
      </c>
      <c r="FJ6254" s="55">
        <v>25000</v>
      </c>
      <c r="FK6254" s="55" t="s">
        <v>1249</v>
      </c>
      <c r="FL6254" s="55">
        <v>0.3</v>
      </c>
    </row>
    <row r="6255" ht="14.25" customHeight="1" outlineLevel="1" spans="162:168">
      <c r="FF6255" s="55">
        <v>6248</v>
      </c>
      <c r="FG6255" s="55" t="s">
        <v>1246</v>
      </c>
      <c r="FH6255" s="55" t="s">
        <v>1343</v>
      </c>
      <c r="FI6255" s="55">
        <v>3</v>
      </c>
      <c r="FJ6255" s="55">
        <v>50000</v>
      </c>
      <c r="FK6255" s="55" t="s">
        <v>1249</v>
      </c>
      <c r="FL6255" s="55">
        <v>0.3</v>
      </c>
    </row>
    <row r="6256" ht="14.25" customHeight="1" outlineLevel="1" spans="162:168">
      <c r="FF6256" s="55">
        <v>6249</v>
      </c>
      <c r="FG6256" s="55" t="s">
        <v>1246</v>
      </c>
      <c r="FH6256" s="55" t="s">
        <v>1343</v>
      </c>
      <c r="FI6256" s="55">
        <v>3</v>
      </c>
      <c r="FJ6256" s="55">
        <v>80000</v>
      </c>
      <c r="FK6256" s="55" t="s">
        <v>1249</v>
      </c>
      <c r="FL6256" s="55">
        <v>0.3</v>
      </c>
    </row>
    <row r="6257" ht="14.25" customHeight="1" outlineLevel="1" spans="162:168">
      <c r="FF6257" s="55">
        <v>6250</v>
      </c>
      <c r="FG6257" s="55" t="s">
        <v>1246</v>
      </c>
      <c r="FH6257" s="55" t="s">
        <v>1343</v>
      </c>
      <c r="FI6257" s="55">
        <v>3</v>
      </c>
      <c r="FJ6257" s="55">
        <v>130000</v>
      </c>
      <c r="FK6257" s="55" t="s">
        <v>1249</v>
      </c>
      <c r="FL6257" s="55">
        <v>0.3</v>
      </c>
    </row>
    <row r="6258" ht="14.25" customHeight="1" outlineLevel="1" spans="162:168">
      <c r="FF6258" s="55">
        <v>6251</v>
      </c>
      <c r="FG6258" s="55" t="s">
        <v>1246</v>
      </c>
      <c r="FH6258" s="55" t="s">
        <v>1343</v>
      </c>
      <c r="FI6258" s="55">
        <v>3</v>
      </c>
      <c r="FJ6258" s="55">
        <v>260000</v>
      </c>
      <c r="FK6258" s="55" t="s">
        <v>1249</v>
      </c>
      <c r="FL6258" s="55">
        <v>0.3</v>
      </c>
    </row>
    <row r="6259" ht="14.25" customHeight="1" outlineLevel="1" spans="162:168">
      <c r="FF6259" s="55">
        <v>6252</v>
      </c>
      <c r="FG6259" s="55" t="s">
        <v>1246</v>
      </c>
      <c r="FH6259" s="55" t="s">
        <v>1343</v>
      </c>
      <c r="FI6259" s="55">
        <v>3</v>
      </c>
      <c r="FJ6259" s="55">
        <v>400000</v>
      </c>
      <c r="FK6259" s="55" t="s">
        <v>1249</v>
      </c>
      <c r="FL6259" s="55">
        <v>0.3</v>
      </c>
    </row>
    <row r="6260" ht="14.25" customHeight="1" outlineLevel="1" spans="162:168">
      <c r="FF6260" s="55">
        <v>6253</v>
      </c>
      <c r="FG6260" s="55" t="s">
        <v>1246</v>
      </c>
      <c r="FH6260" s="55" t="s">
        <v>1343</v>
      </c>
      <c r="FI6260" s="55">
        <v>3</v>
      </c>
      <c r="FJ6260" s="55">
        <v>530000</v>
      </c>
      <c r="FK6260" s="55" t="s">
        <v>1249</v>
      </c>
      <c r="FL6260" s="55">
        <v>0.3</v>
      </c>
    </row>
    <row r="6261" ht="14.25" customHeight="1" outlineLevel="1" spans="162:168">
      <c r="FF6261" s="55">
        <v>6254</v>
      </c>
      <c r="FG6261" s="55" t="s">
        <v>1246</v>
      </c>
      <c r="FH6261" s="55" t="s">
        <v>1343</v>
      </c>
      <c r="FI6261" s="55">
        <v>3</v>
      </c>
      <c r="FJ6261" s="55">
        <v>540000</v>
      </c>
      <c r="FK6261" s="55" t="s">
        <v>1249</v>
      </c>
      <c r="FL6261" s="55">
        <v>0.3</v>
      </c>
    </row>
    <row r="6262" ht="14.25" customHeight="1" outlineLevel="1" spans="162:168">
      <c r="FF6262" s="55">
        <v>6255</v>
      </c>
      <c r="FG6262" s="55" t="s">
        <v>1246</v>
      </c>
      <c r="FH6262" s="55" t="s">
        <v>1260</v>
      </c>
      <c r="FI6262" s="55">
        <v>1</v>
      </c>
      <c r="FJ6262" s="55">
        <v>0</v>
      </c>
      <c r="FK6262" s="55" t="s">
        <v>1249</v>
      </c>
      <c r="FL6262" s="55">
        <v>5</v>
      </c>
    </row>
    <row r="6263" ht="14.25" customHeight="1" outlineLevel="1" spans="162:168">
      <c r="FF6263" s="55">
        <v>6256</v>
      </c>
      <c r="FG6263" s="55" t="s">
        <v>1246</v>
      </c>
      <c r="FH6263" s="55" t="s">
        <v>1260</v>
      </c>
      <c r="FI6263" s="55">
        <v>1</v>
      </c>
      <c r="FJ6263" s="55">
        <v>1000</v>
      </c>
      <c r="FK6263" s="55" t="s">
        <v>1249</v>
      </c>
      <c r="FL6263" s="55">
        <v>5</v>
      </c>
    </row>
    <row r="6264" ht="14.25" customHeight="1" outlineLevel="1" spans="162:168">
      <c r="FF6264" s="55">
        <v>6257</v>
      </c>
      <c r="FG6264" s="55" t="s">
        <v>1246</v>
      </c>
      <c r="FH6264" s="55" t="s">
        <v>1260</v>
      </c>
      <c r="FI6264" s="55">
        <v>1</v>
      </c>
      <c r="FJ6264" s="55">
        <v>2500</v>
      </c>
      <c r="FK6264" s="55" t="s">
        <v>1249</v>
      </c>
      <c r="FL6264" s="55">
        <v>5</v>
      </c>
    </row>
    <row r="6265" ht="14.25" customHeight="1" outlineLevel="1" spans="162:168">
      <c r="FF6265" s="55">
        <v>6258</v>
      </c>
      <c r="FG6265" s="55" t="s">
        <v>1246</v>
      </c>
      <c r="FH6265" s="55" t="s">
        <v>1260</v>
      </c>
      <c r="FI6265" s="55">
        <v>1</v>
      </c>
      <c r="FJ6265" s="55">
        <v>5000</v>
      </c>
      <c r="FK6265" s="55" t="s">
        <v>1249</v>
      </c>
      <c r="FL6265" s="55">
        <v>5</v>
      </c>
    </row>
    <row r="6266" ht="14.25" customHeight="1" outlineLevel="1" spans="162:168">
      <c r="FF6266" s="55">
        <v>6259</v>
      </c>
      <c r="FG6266" s="55" t="s">
        <v>1246</v>
      </c>
      <c r="FH6266" s="55" t="s">
        <v>1260</v>
      </c>
      <c r="FI6266" s="55">
        <v>1</v>
      </c>
      <c r="FJ6266" s="55">
        <v>10000</v>
      </c>
      <c r="FK6266" s="55" t="s">
        <v>1249</v>
      </c>
      <c r="FL6266" s="55">
        <v>5</v>
      </c>
    </row>
    <row r="6267" ht="14.25" customHeight="1" outlineLevel="1" spans="162:168">
      <c r="FF6267" s="55">
        <v>6260</v>
      </c>
      <c r="FG6267" s="55" t="s">
        <v>1246</v>
      </c>
      <c r="FH6267" s="55" t="s">
        <v>1260</v>
      </c>
      <c r="FI6267" s="55">
        <v>1</v>
      </c>
      <c r="FJ6267" s="55">
        <v>25000</v>
      </c>
      <c r="FK6267" s="55" t="s">
        <v>1249</v>
      </c>
      <c r="FL6267" s="55">
        <v>5</v>
      </c>
    </row>
    <row r="6268" ht="14.25" customHeight="1" outlineLevel="1" spans="162:168">
      <c r="FF6268" s="55">
        <v>6261</v>
      </c>
      <c r="FG6268" s="55" t="s">
        <v>1246</v>
      </c>
      <c r="FH6268" s="55" t="s">
        <v>1260</v>
      </c>
      <c r="FI6268" s="55">
        <v>1</v>
      </c>
      <c r="FJ6268" s="55">
        <v>50000</v>
      </c>
      <c r="FK6268" s="55" t="s">
        <v>1249</v>
      </c>
      <c r="FL6268" s="55">
        <v>5</v>
      </c>
    </row>
    <row r="6269" ht="14.25" customHeight="1" outlineLevel="1" spans="162:168">
      <c r="FF6269" s="55">
        <v>6262</v>
      </c>
      <c r="FG6269" s="55" t="s">
        <v>1246</v>
      </c>
      <c r="FH6269" s="55" t="s">
        <v>1260</v>
      </c>
      <c r="FI6269" s="55">
        <v>1</v>
      </c>
      <c r="FJ6269" s="55">
        <v>80000</v>
      </c>
      <c r="FK6269" s="55" t="s">
        <v>1249</v>
      </c>
      <c r="FL6269" s="55">
        <v>5</v>
      </c>
    </row>
    <row r="6270" ht="14.25" customHeight="1" outlineLevel="1" spans="162:168">
      <c r="FF6270" s="55">
        <v>6263</v>
      </c>
      <c r="FG6270" s="55" t="s">
        <v>1246</v>
      </c>
      <c r="FH6270" s="55" t="s">
        <v>1260</v>
      </c>
      <c r="FI6270" s="55">
        <v>1</v>
      </c>
      <c r="FJ6270" s="55">
        <v>130000</v>
      </c>
      <c r="FK6270" s="55" t="s">
        <v>1249</v>
      </c>
      <c r="FL6270" s="55">
        <v>5</v>
      </c>
    </row>
    <row r="6271" ht="14.25" customHeight="1" outlineLevel="1" spans="162:168">
      <c r="FF6271" s="55">
        <v>6264</v>
      </c>
      <c r="FG6271" s="55" t="s">
        <v>1246</v>
      </c>
      <c r="FH6271" s="55" t="s">
        <v>1260</v>
      </c>
      <c r="FI6271" s="55">
        <v>1</v>
      </c>
      <c r="FJ6271" s="55">
        <v>260000</v>
      </c>
      <c r="FK6271" s="55" t="s">
        <v>1249</v>
      </c>
      <c r="FL6271" s="55">
        <v>5</v>
      </c>
    </row>
    <row r="6272" ht="14.25" customHeight="1" outlineLevel="1" spans="162:168">
      <c r="FF6272" s="55">
        <v>6265</v>
      </c>
      <c r="FG6272" s="55" t="s">
        <v>1246</v>
      </c>
      <c r="FH6272" s="55" t="s">
        <v>1260</v>
      </c>
      <c r="FI6272" s="55">
        <v>1</v>
      </c>
      <c r="FJ6272" s="55">
        <v>400000</v>
      </c>
      <c r="FK6272" s="55" t="s">
        <v>1249</v>
      </c>
      <c r="FL6272" s="55">
        <v>5</v>
      </c>
    </row>
    <row r="6273" ht="14.25" customHeight="1" outlineLevel="1" spans="162:168">
      <c r="FF6273" s="55">
        <v>6266</v>
      </c>
      <c r="FG6273" s="55" t="s">
        <v>1246</v>
      </c>
      <c r="FH6273" s="55" t="s">
        <v>1260</v>
      </c>
      <c r="FI6273" s="55">
        <v>1</v>
      </c>
      <c r="FJ6273" s="55">
        <v>530000</v>
      </c>
      <c r="FK6273" s="55" t="s">
        <v>1249</v>
      </c>
      <c r="FL6273" s="55">
        <v>5</v>
      </c>
    </row>
    <row r="6274" ht="14.25" customHeight="1" outlineLevel="1" spans="162:168">
      <c r="FF6274" s="55">
        <v>6267</v>
      </c>
      <c r="FG6274" s="55" t="s">
        <v>1246</v>
      </c>
      <c r="FH6274" s="55" t="s">
        <v>1260</v>
      </c>
      <c r="FI6274" s="55">
        <v>1</v>
      </c>
      <c r="FJ6274" s="55">
        <v>540000</v>
      </c>
      <c r="FK6274" s="55" t="s">
        <v>1249</v>
      </c>
      <c r="FL6274" s="55">
        <v>5</v>
      </c>
    </row>
    <row r="6275" ht="14.25" customHeight="1" outlineLevel="1" spans="162:168">
      <c r="FF6275" s="55">
        <v>6268</v>
      </c>
      <c r="FG6275" s="55" t="s">
        <v>1246</v>
      </c>
      <c r="FH6275" s="55" t="s">
        <v>1260</v>
      </c>
      <c r="FI6275" s="55">
        <v>10</v>
      </c>
      <c r="FJ6275" s="55">
        <v>0</v>
      </c>
      <c r="FK6275" s="55" t="s">
        <v>1249</v>
      </c>
      <c r="FL6275" s="55">
        <v>1.28</v>
      </c>
    </row>
    <row r="6276" ht="14.25" customHeight="1" outlineLevel="1" spans="162:168">
      <c r="FF6276" s="55">
        <v>6269</v>
      </c>
      <c r="FG6276" s="55" t="s">
        <v>1246</v>
      </c>
      <c r="FH6276" s="55" t="s">
        <v>1260</v>
      </c>
      <c r="FI6276" s="55">
        <v>10</v>
      </c>
      <c r="FJ6276" s="55">
        <v>1000</v>
      </c>
      <c r="FK6276" s="55" t="s">
        <v>1249</v>
      </c>
      <c r="FL6276" s="55">
        <v>1.28</v>
      </c>
    </row>
    <row r="6277" ht="14.25" customHeight="1" outlineLevel="1" spans="162:168">
      <c r="FF6277" s="55">
        <v>6270</v>
      </c>
      <c r="FG6277" s="55" t="s">
        <v>1246</v>
      </c>
      <c r="FH6277" s="55" t="s">
        <v>1260</v>
      </c>
      <c r="FI6277" s="55">
        <v>10</v>
      </c>
      <c r="FJ6277" s="55">
        <v>2500</v>
      </c>
      <c r="FK6277" s="55" t="s">
        <v>1249</v>
      </c>
      <c r="FL6277" s="55">
        <v>1.19</v>
      </c>
    </row>
    <row r="6278" ht="14.25" customHeight="1" outlineLevel="1" spans="162:168">
      <c r="FF6278" s="55">
        <v>6271</v>
      </c>
      <c r="FG6278" s="55" t="s">
        <v>1246</v>
      </c>
      <c r="FH6278" s="55" t="s">
        <v>1260</v>
      </c>
      <c r="FI6278" s="55">
        <v>10</v>
      </c>
      <c r="FJ6278" s="55">
        <v>5000</v>
      </c>
      <c r="FK6278" s="55" t="s">
        <v>1249</v>
      </c>
      <c r="FL6278" s="55">
        <v>1.06</v>
      </c>
    </row>
    <row r="6279" ht="14.25" customHeight="1" outlineLevel="1" spans="162:168">
      <c r="FF6279" s="55">
        <v>6272</v>
      </c>
      <c r="FG6279" s="55" t="s">
        <v>1246</v>
      </c>
      <c r="FH6279" s="55" t="s">
        <v>1260</v>
      </c>
      <c r="FI6279" s="55">
        <v>10</v>
      </c>
      <c r="FJ6279" s="55">
        <v>10000</v>
      </c>
      <c r="FK6279" s="55" t="s">
        <v>1249</v>
      </c>
      <c r="FL6279" s="55">
        <v>0.95</v>
      </c>
    </row>
    <row r="6280" ht="14.25" customHeight="1" outlineLevel="1" spans="162:168">
      <c r="FF6280" s="55">
        <v>6273</v>
      </c>
      <c r="FG6280" s="55" t="s">
        <v>1246</v>
      </c>
      <c r="FH6280" s="55" t="s">
        <v>1260</v>
      </c>
      <c r="FI6280" s="55">
        <v>10</v>
      </c>
      <c r="FJ6280" s="55">
        <v>25000</v>
      </c>
      <c r="FK6280" s="55" t="s">
        <v>1249</v>
      </c>
      <c r="FL6280" s="55">
        <v>0.95</v>
      </c>
    </row>
    <row r="6281" ht="14.25" customHeight="1" outlineLevel="1" spans="162:168">
      <c r="FF6281" s="55">
        <v>6274</v>
      </c>
      <c r="FG6281" s="55" t="s">
        <v>1246</v>
      </c>
      <c r="FH6281" s="55" t="s">
        <v>1260</v>
      </c>
      <c r="FI6281" s="55">
        <v>10</v>
      </c>
      <c r="FJ6281" s="55">
        <v>50000</v>
      </c>
      <c r="FK6281" s="55" t="s">
        <v>1249</v>
      </c>
      <c r="FL6281" s="55">
        <v>0.95</v>
      </c>
    </row>
    <row r="6282" ht="14.25" customHeight="1" outlineLevel="1" spans="162:168">
      <c r="FF6282" s="55">
        <v>6275</v>
      </c>
      <c r="FG6282" s="55" t="s">
        <v>1246</v>
      </c>
      <c r="FH6282" s="55" t="s">
        <v>1260</v>
      </c>
      <c r="FI6282" s="55">
        <v>10</v>
      </c>
      <c r="FJ6282" s="55">
        <v>80000</v>
      </c>
      <c r="FK6282" s="55" t="s">
        <v>1249</v>
      </c>
      <c r="FL6282" s="55">
        <v>0.88</v>
      </c>
    </row>
    <row r="6283" ht="14.25" customHeight="1" outlineLevel="1" spans="162:168">
      <c r="FF6283" s="55">
        <v>6276</v>
      </c>
      <c r="FG6283" s="55" t="s">
        <v>1246</v>
      </c>
      <c r="FH6283" s="55" t="s">
        <v>1260</v>
      </c>
      <c r="FI6283" s="55">
        <v>10</v>
      </c>
      <c r="FJ6283" s="55">
        <v>130000</v>
      </c>
      <c r="FK6283" s="55" t="s">
        <v>1249</v>
      </c>
      <c r="FL6283" s="55">
        <v>0.88</v>
      </c>
    </row>
    <row r="6284" ht="14.25" customHeight="1" outlineLevel="1" spans="162:168">
      <c r="FF6284" s="55">
        <v>6277</v>
      </c>
      <c r="FG6284" s="55" t="s">
        <v>1246</v>
      </c>
      <c r="FH6284" s="55" t="s">
        <v>1260</v>
      </c>
      <c r="FI6284" s="55">
        <v>10</v>
      </c>
      <c r="FJ6284" s="55">
        <v>260000</v>
      </c>
      <c r="FK6284" s="55" t="s">
        <v>1249</v>
      </c>
      <c r="FL6284" s="55">
        <v>0.88</v>
      </c>
    </row>
    <row r="6285" ht="14.25" customHeight="1" outlineLevel="1" spans="162:168">
      <c r="FF6285" s="55">
        <v>6278</v>
      </c>
      <c r="FG6285" s="55" t="s">
        <v>1246</v>
      </c>
      <c r="FH6285" s="55" t="s">
        <v>1260</v>
      </c>
      <c r="FI6285" s="55">
        <v>10</v>
      </c>
      <c r="FJ6285" s="55">
        <v>400000</v>
      </c>
      <c r="FK6285" s="55" t="s">
        <v>1249</v>
      </c>
      <c r="FL6285" s="55">
        <v>0.88</v>
      </c>
    </row>
    <row r="6286" ht="14.25" customHeight="1" outlineLevel="1" spans="162:168">
      <c r="FF6286" s="55">
        <v>6279</v>
      </c>
      <c r="FG6286" s="55" t="s">
        <v>1246</v>
      </c>
      <c r="FH6286" s="55" t="s">
        <v>1260</v>
      </c>
      <c r="FI6286" s="55">
        <v>10</v>
      </c>
      <c r="FJ6286" s="55">
        <v>530000</v>
      </c>
      <c r="FK6286" s="55" t="s">
        <v>1249</v>
      </c>
      <c r="FL6286" s="55">
        <v>0.88</v>
      </c>
    </row>
    <row r="6287" ht="14.25" customHeight="1" outlineLevel="1" spans="162:168">
      <c r="FF6287" s="55">
        <v>6280</v>
      </c>
      <c r="FG6287" s="55" t="s">
        <v>1246</v>
      </c>
      <c r="FH6287" s="55" t="s">
        <v>1260</v>
      </c>
      <c r="FI6287" s="55">
        <v>10</v>
      </c>
      <c r="FJ6287" s="55">
        <v>540000</v>
      </c>
      <c r="FK6287" s="55" t="s">
        <v>1249</v>
      </c>
      <c r="FL6287" s="55">
        <v>0.88</v>
      </c>
    </row>
    <row r="6288" ht="14.25" customHeight="1" outlineLevel="1" spans="162:168">
      <c r="FF6288" s="55">
        <v>6281</v>
      </c>
      <c r="FG6288" s="55" t="s">
        <v>1246</v>
      </c>
      <c r="FH6288" s="55" t="s">
        <v>1260</v>
      </c>
      <c r="FI6288" s="55">
        <v>11</v>
      </c>
      <c r="FJ6288" s="55">
        <v>0</v>
      </c>
      <c r="FK6288" s="55" t="s">
        <v>1249</v>
      </c>
      <c r="FL6288" s="55">
        <v>0.9</v>
      </c>
    </row>
    <row r="6289" ht="14.25" customHeight="1" outlineLevel="1" spans="162:168">
      <c r="FF6289" s="55">
        <v>6282</v>
      </c>
      <c r="FG6289" s="55" t="s">
        <v>1246</v>
      </c>
      <c r="FH6289" s="55" t="s">
        <v>1260</v>
      </c>
      <c r="FI6289" s="55">
        <v>11</v>
      </c>
      <c r="FJ6289" s="55">
        <v>1000</v>
      </c>
      <c r="FK6289" s="55" t="s">
        <v>1249</v>
      </c>
      <c r="FL6289" s="55">
        <v>0.75</v>
      </c>
    </row>
    <row r="6290" ht="14.25" customHeight="1" outlineLevel="1" spans="162:168">
      <c r="FF6290" s="55">
        <v>6283</v>
      </c>
      <c r="FG6290" s="55" t="s">
        <v>1246</v>
      </c>
      <c r="FH6290" s="55" t="s">
        <v>1260</v>
      </c>
      <c r="FI6290" s="55">
        <v>11</v>
      </c>
      <c r="FJ6290" s="55">
        <v>2500</v>
      </c>
      <c r="FK6290" s="55" t="s">
        <v>1249</v>
      </c>
      <c r="FL6290" s="55">
        <v>0.7</v>
      </c>
    </row>
    <row r="6291" ht="14.25" customHeight="1" outlineLevel="1" spans="162:168">
      <c r="FF6291" s="55">
        <v>6284</v>
      </c>
      <c r="FG6291" s="55" t="s">
        <v>1246</v>
      </c>
      <c r="FH6291" s="55" t="s">
        <v>1260</v>
      </c>
      <c r="FI6291" s="55">
        <v>11</v>
      </c>
      <c r="FJ6291" s="55">
        <v>5000</v>
      </c>
      <c r="FK6291" s="55" t="s">
        <v>1249</v>
      </c>
      <c r="FL6291" s="55">
        <v>0.65</v>
      </c>
    </row>
    <row r="6292" ht="14.25" customHeight="1" outlineLevel="1" spans="162:168">
      <c r="FF6292" s="55">
        <v>6285</v>
      </c>
      <c r="FG6292" s="55" t="s">
        <v>1246</v>
      </c>
      <c r="FH6292" s="55" t="s">
        <v>1260</v>
      </c>
      <c r="FI6292" s="55">
        <v>11</v>
      </c>
      <c r="FJ6292" s="55">
        <v>10000</v>
      </c>
      <c r="FK6292" s="55" t="s">
        <v>1249</v>
      </c>
      <c r="FL6292" s="55">
        <v>0.55</v>
      </c>
    </row>
    <row r="6293" ht="14.25" customHeight="1" outlineLevel="1" spans="162:168">
      <c r="FF6293" s="55">
        <v>6286</v>
      </c>
      <c r="FG6293" s="55" t="s">
        <v>1246</v>
      </c>
      <c r="FH6293" s="55" t="s">
        <v>1260</v>
      </c>
      <c r="FI6293" s="55">
        <v>11</v>
      </c>
      <c r="FJ6293" s="55">
        <v>25000</v>
      </c>
      <c r="FK6293" s="55" t="s">
        <v>1249</v>
      </c>
      <c r="FL6293" s="55">
        <v>0.5</v>
      </c>
    </row>
    <row r="6294" ht="14.25" customHeight="1" outlineLevel="1" spans="162:168">
      <c r="FF6294" s="55">
        <v>6287</v>
      </c>
      <c r="FG6294" s="55" t="s">
        <v>1246</v>
      </c>
      <c r="FH6294" s="55" t="s">
        <v>1260</v>
      </c>
      <c r="FI6294" s="55">
        <v>11</v>
      </c>
      <c r="FJ6294" s="55">
        <v>50000</v>
      </c>
      <c r="FK6294" s="55" t="s">
        <v>1249</v>
      </c>
      <c r="FL6294" s="55">
        <v>0.5</v>
      </c>
    </row>
    <row r="6295" ht="14.25" customHeight="1" outlineLevel="1" spans="162:168">
      <c r="FF6295" s="55">
        <v>6288</v>
      </c>
      <c r="FG6295" s="55" t="s">
        <v>1246</v>
      </c>
      <c r="FH6295" s="55" t="s">
        <v>1260</v>
      </c>
      <c r="FI6295" s="55">
        <v>11</v>
      </c>
      <c r="FJ6295" s="55">
        <v>80000</v>
      </c>
      <c r="FK6295" s="55" t="s">
        <v>1249</v>
      </c>
      <c r="FL6295" s="55">
        <v>0.5</v>
      </c>
    </row>
    <row r="6296" ht="14.25" customHeight="1" outlineLevel="1" spans="162:168">
      <c r="FF6296" s="55">
        <v>6289</v>
      </c>
      <c r="FG6296" s="55" t="s">
        <v>1246</v>
      </c>
      <c r="FH6296" s="55" t="s">
        <v>1260</v>
      </c>
      <c r="FI6296" s="55">
        <v>11</v>
      </c>
      <c r="FJ6296" s="55">
        <v>130000</v>
      </c>
      <c r="FK6296" s="55" t="s">
        <v>1249</v>
      </c>
      <c r="FL6296" s="55">
        <v>0.5</v>
      </c>
    </row>
    <row r="6297" ht="14.25" customHeight="1" outlineLevel="1" spans="162:168">
      <c r="FF6297" s="55">
        <v>6290</v>
      </c>
      <c r="FG6297" s="55" t="s">
        <v>1246</v>
      </c>
      <c r="FH6297" s="55" t="s">
        <v>1260</v>
      </c>
      <c r="FI6297" s="55">
        <v>11</v>
      </c>
      <c r="FJ6297" s="55">
        <v>260000</v>
      </c>
      <c r="FK6297" s="55" t="s">
        <v>1249</v>
      </c>
      <c r="FL6297" s="55">
        <v>0.5</v>
      </c>
    </row>
    <row r="6298" ht="14.25" customHeight="1" outlineLevel="1" spans="162:168">
      <c r="FF6298" s="55">
        <v>6291</v>
      </c>
      <c r="FG6298" s="55" t="s">
        <v>1246</v>
      </c>
      <c r="FH6298" s="55" t="s">
        <v>1260</v>
      </c>
      <c r="FI6298" s="55">
        <v>11</v>
      </c>
      <c r="FJ6298" s="55">
        <v>400000</v>
      </c>
      <c r="FK6298" s="55" t="s">
        <v>1249</v>
      </c>
      <c r="FL6298" s="55">
        <v>0.5</v>
      </c>
    </row>
    <row r="6299" ht="14.25" customHeight="1" outlineLevel="1" spans="162:168">
      <c r="FF6299" s="55">
        <v>6292</v>
      </c>
      <c r="FG6299" s="55" t="s">
        <v>1246</v>
      </c>
      <c r="FH6299" s="55" t="s">
        <v>1260</v>
      </c>
      <c r="FI6299" s="55">
        <v>11</v>
      </c>
      <c r="FJ6299" s="55">
        <v>530000</v>
      </c>
      <c r="FK6299" s="55" t="s">
        <v>1249</v>
      </c>
      <c r="FL6299" s="55">
        <v>0.5</v>
      </c>
    </row>
    <row r="6300" ht="14.25" customHeight="1" outlineLevel="1" spans="162:168">
      <c r="FF6300" s="55">
        <v>6293</v>
      </c>
      <c r="FG6300" s="55" t="s">
        <v>1246</v>
      </c>
      <c r="FH6300" s="55" t="s">
        <v>1260</v>
      </c>
      <c r="FI6300" s="55">
        <v>11</v>
      </c>
      <c r="FJ6300" s="55">
        <v>540000</v>
      </c>
      <c r="FK6300" s="55" t="s">
        <v>1249</v>
      </c>
      <c r="FL6300" s="55">
        <v>0.5</v>
      </c>
    </row>
    <row r="6301" ht="14.25" customHeight="1" outlineLevel="1" spans="162:168">
      <c r="FF6301" s="55">
        <v>6294</v>
      </c>
      <c r="FG6301" s="55" t="s">
        <v>1246</v>
      </c>
      <c r="FH6301" s="55" t="s">
        <v>1260</v>
      </c>
      <c r="FI6301" s="55">
        <v>12</v>
      </c>
      <c r="FJ6301" s="55">
        <v>0</v>
      </c>
      <c r="FK6301" s="55" t="s">
        <v>1249</v>
      </c>
      <c r="FL6301" s="55">
        <v>0.81</v>
      </c>
    </row>
    <row r="6302" ht="14.25" customHeight="1" outlineLevel="1" spans="162:168">
      <c r="FF6302" s="55">
        <v>6295</v>
      </c>
      <c r="FG6302" s="55" t="s">
        <v>1246</v>
      </c>
      <c r="FH6302" s="55" t="s">
        <v>1260</v>
      </c>
      <c r="FI6302" s="55">
        <v>12</v>
      </c>
      <c r="FJ6302" s="55">
        <v>1000</v>
      </c>
      <c r="FK6302" s="55" t="s">
        <v>1249</v>
      </c>
      <c r="FL6302" s="55">
        <v>0.81</v>
      </c>
    </row>
    <row r="6303" ht="14.25" customHeight="1" outlineLevel="1" spans="162:168">
      <c r="FF6303" s="55">
        <v>6296</v>
      </c>
      <c r="FG6303" s="55" t="s">
        <v>1246</v>
      </c>
      <c r="FH6303" s="55" t="s">
        <v>1260</v>
      </c>
      <c r="FI6303" s="55">
        <v>12</v>
      </c>
      <c r="FJ6303" s="55">
        <v>2500</v>
      </c>
      <c r="FK6303" s="55" t="s">
        <v>1249</v>
      </c>
      <c r="FL6303" s="55">
        <v>0.81</v>
      </c>
    </row>
    <row r="6304" ht="14.25" customHeight="1" outlineLevel="1" spans="162:168">
      <c r="FF6304" s="55">
        <v>6297</v>
      </c>
      <c r="FG6304" s="55" t="s">
        <v>1246</v>
      </c>
      <c r="FH6304" s="55" t="s">
        <v>1260</v>
      </c>
      <c r="FI6304" s="55">
        <v>12</v>
      </c>
      <c r="FJ6304" s="55">
        <v>10000</v>
      </c>
      <c r="FK6304" s="55" t="s">
        <v>1249</v>
      </c>
      <c r="FL6304" s="55">
        <v>0.81</v>
      </c>
    </row>
    <row r="6305" ht="14.25" customHeight="1" outlineLevel="1" spans="162:168">
      <c r="FF6305" s="55">
        <v>6298</v>
      </c>
      <c r="FG6305" s="55" t="s">
        <v>1246</v>
      </c>
      <c r="FH6305" s="55" t="s">
        <v>1260</v>
      </c>
      <c r="FI6305" s="55">
        <v>12</v>
      </c>
      <c r="FJ6305" s="55">
        <v>25000</v>
      </c>
      <c r="FK6305" s="55" t="s">
        <v>1249</v>
      </c>
      <c r="FL6305" s="55">
        <v>0.81</v>
      </c>
    </row>
    <row r="6306" ht="14.25" customHeight="1" outlineLevel="1" spans="162:168">
      <c r="FF6306" s="55">
        <v>6299</v>
      </c>
      <c r="FG6306" s="55" t="s">
        <v>1246</v>
      </c>
      <c r="FH6306" s="55" t="s">
        <v>1260</v>
      </c>
      <c r="FI6306" s="55">
        <v>12</v>
      </c>
      <c r="FJ6306" s="55">
        <v>50000</v>
      </c>
      <c r="FK6306" s="55" t="s">
        <v>1249</v>
      </c>
      <c r="FL6306" s="55">
        <v>0.77</v>
      </c>
    </row>
    <row r="6307" ht="14.25" customHeight="1" outlineLevel="1" spans="162:168">
      <c r="FF6307" s="55">
        <v>6300</v>
      </c>
      <c r="FG6307" s="55" t="s">
        <v>1246</v>
      </c>
      <c r="FH6307" s="55" t="s">
        <v>1260</v>
      </c>
      <c r="FI6307" s="55">
        <v>12</v>
      </c>
      <c r="FJ6307" s="55">
        <v>80000</v>
      </c>
      <c r="FK6307" s="55" t="s">
        <v>1249</v>
      </c>
      <c r="FL6307" s="55">
        <v>0.5</v>
      </c>
    </row>
    <row r="6308" ht="14.25" customHeight="1" outlineLevel="1" spans="162:168">
      <c r="FF6308" s="55">
        <v>6301</v>
      </c>
      <c r="FG6308" s="55" t="s">
        <v>1246</v>
      </c>
      <c r="FH6308" s="55" t="s">
        <v>1260</v>
      </c>
      <c r="FI6308" s="55">
        <v>12</v>
      </c>
      <c r="FJ6308" s="55">
        <v>130000</v>
      </c>
      <c r="FK6308" s="55" t="s">
        <v>1249</v>
      </c>
      <c r="FL6308" s="55">
        <v>0.5</v>
      </c>
    </row>
    <row r="6309" ht="14.25" customHeight="1" outlineLevel="1" spans="162:168">
      <c r="FF6309" s="55">
        <v>6302</v>
      </c>
      <c r="FG6309" s="55" t="s">
        <v>1246</v>
      </c>
      <c r="FH6309" s="55" t="s">
        <v>1260</v>
      </c>
      <c r="FI6309" s="55">
        <v>12</v>
      </c>
      <c r="FJ6309" s="55">
        <v>260000</v>
      </c>
      <c r="FK6309" s="55" t="s">
        <v>1249</v>
      </c>
      <c r="FL6309" s="55">
        <v>0.5</v>
      </c>
    </row>
    <row r="6310" ht="14.25" customHeight="1" outlineLevel="1" spans="162:168">
      <c r="FF6310" s="55">
        <v>6303</v>
      </c>
      <c r="FG6310" s="55" t="s">
        <v>1246</v>
      </c>
      <c r="FH6310" s="55" t="s">
        <v>1260</v>
      </c>
      <c r="FI6310" s="55">
        <v>12</v>
      </c>
      <c r="FJ6310" s="55">
        <v>400000</v>
      </c>
      <c r="FK6310" s="55" t="s">
        <v>1249</v>
      </c>
      <c r="FL6310" s="55">
        <v>0.5</v>
      </c>
    </row>
    <row r="6311" ht="14.25" customHeight="1" outlineLevel="1" spans="162:168">
      <c r="FF6311" s="55">
        <v>6304</v>
      </c>
      <c r="FG6311" s="55" t="s">
        <v>1246</v>
      </c>
      <c r="FH6311" s="55" t="s">
        <v>1260</v>
      </c>
      <c r="FI6311" s="55">
        <v>12</v>
      </c>
      <c r="FJ6311" s="55">
        <v>530000</v>
      </c>
      <c r="FK6311" s="55" t="s">
        <v>1249</v>
      </c>
      <c r="FL6311" s="55">
        <v>0.5</v>
      </c>
    </row>
    <row r="6312" ht="14.25" customHeight="1" outlineLevel="1" spans="162:168">
      <c r="FF6312" s="55">
        <v>6305</v>
      </c>
      <c r="FG6312" s="55" t="s">
        <v>1246</v>
      </c>
      <c r="FH6312" s="55" t="s">
        <v>1260</v>
      </c>
      <c r="FI6312" s="55">
        <v>12</v>
      </c>
      <c r="FJ6312" s="55">
        <v>540000</v>
      </c>
      <c r="FK6312" s="55" t="s">
        <v>1249</v>
      </c>
      <c r="FL6312" s="55">
        <v>0.5</v>
      </c>
    </row>
    <row r="6313" ht="14.25" customHeight="1" outlineLevel="1" spans="162:168">
      <c r="FF6313" s="55">
        <v>6306</v>
      </c>
      <c r="FG6313" s="55" t="s">
        <v>1246</v>
      </c>
      <c r="FH6313" s="55" t="s">
        <v>1260</v>
      </c>
      <c r="FI6313" s="55">
        <v>13</v>
      </c>
      <c r="FJ6313" s="55">
        <v>0</v>
      </c>
      <c r="FK6313" s="55" t="s">
        <v>1249</v>
      </c>
      <c r="FL6313" s="55">
        <v>0.75</v>
      </c>
    </row>
    <row r="6314" ht="14.25" customHeight="1" outlineLevel="1" spans="162:168">
      <c r="FF6314" s="55">
        <v>6307</v>
      </c>
      <c r="FG6314" s="55" t="s">
        <v>1246</v>
      </c>
      <c r="FH6314" s="55" t="s">
        <v>1260</v>
      </c>
      <c r="FI6314" s="55">
        <v>14</v>
      </c>
      <c r="FJ6314" s="55">
        <v>0</v>
      </c>
      <c r="FK6314" s="55" t="s">
        <v>1249</v>
      </c>
      <c r="FL6314" s="55">
        <v>0.75</v>
      </c>
    </row>
    <row r="6315" ht="14.25" customHeight="1" outlineLevel="1" spans="162:168">
      <c r="FF6315" s="55">
        <v>6308</v>
      </c>
      <c r="FG6315" s="55" t="s">
        <v>1246</v>
      </c>
      <c r="FH6315" s="55" t="s">
        <v>1260</v>
      </c>
      <c r="FI6315" s="55">
        <v>2</v>
      </c>
      <c r="FJ6315" s="55">
        <v>0</v>
      </c>
      <c r="FK6315" s="55" t="s">
        <v>1249</v>
      </c>
      <c r="FL6315" s="55">
        <v>2</v>
      </c>
    </row>
    <row r="6316" ht="14.25" customHeight="1" outlineLevel="1" spans="162:168">
      <c r="FF6316" s="55">
        <v>6309</v>
      </c>
      <c r="FG6316" s="55" t="s">
        <v>1246</v>
      </c>
      <c r="FH6316" s="55" t="s">
        <v>1260</v>
      </c>
      <c r="FI6316" s="55">
        <v>2</v>
      </c>
      <c r="FJ6316" s="55">
        <v>1000</v>
      </c>
      <c r="FK6316" s="55" t="s">
        <v>1249</v>
      </c>
      <c r="FL6316" s="55">
        <v>1.25</v>
      </c>
    </row>
    <row r="6317" ht="14.25" customHeight="1" outlineLevel="1" spans="162:168">
      <c r="FF6317" s="55">
        <v>6310</v>
      </c>
      <c r="FG6317" s="55" t="s">
        <v>1246</v>
      </c>
      <c r="FH6317" s="55" t="s">
        <v>1260</v>
      </c>
      <c r="FI6317" s="55">
        <v>2</v>
      </c>
      <c r="FJ6317" s="55">
        <v>2500</v>
      </c>
      <c r="FK6317" s="55" t="s">
        <v>1249</v>
      </c>
      <c r="FL6317" s="55">
        <v>1.15</v>
      </c>
    </row>
    <row r="6318" ht="14.25" customHeight="1" outlineLevel="1" spans="162:168">
      <c r="FF6318" s="55">
        <v>6311</v>
      </c>
      <c r="FG6318" s="55" t="s">
        <v>1246</v>
      </c>
      <c r="FH6318" s="55" t="s">
        <v>1260</v>
      </c>
      <c r="FI6318" s="55">
        <v>2</v>
      </c>
      <c r="FJ6318" s="55">
        <v>5000</v>
      </c>
      <c r="FK6318" s="55" t="s">
        <v>1249</v>
      </c>
      <c r="FL6318" s="55">
        <v>1.05</v>
      </c>
    </row>
    <row r="6319" ht="14.25" customHeight="1" outlineLevel="1" spans="162:168">
      <c r="FF6319" s="55">
        <v>6312</v>
      </c>
      <c r="FG6319" s="55" t="s">
        <v>1246</v>
      </c>
      <c r="FH6319" s="55" t="s">
        <v>1260</v>
      </c>
      <c r="FI6319" s="55">
        <v>2</v>
      </c>
      <c r="FJ6319" s="55">
        <v>10000</v>
      </c>
      <c r="FK6319" s="55" t="s">
        <v>1249</v>
      </c>
      <c r="FL6319" s="55">
        <v>0.9</v>
      </c>
    </row>
    <row r="6320" ht="14.25" customHeight="1" outlineLevel="1" spans="162:168">
      <c r="FF6320" s="55">
        <v>6313</v>
      </c>
      <c r="FG6320" s="55" t="s">
        <v>1246</v>
      </c>
      <c r="FH6320" s="55" t="s">
        <v>1260</v>
      </c>
      <c r="FI6320" s="55">
        <v>2</v>
      </c>
      <c r="FJ6320" s="55">
        <v>25000</v>
      </c>
      <c r="FK6320" s="55" t="s">
        <v>1249</v>
      </c>
      <c r="FL6320" s="55">
        <v>0.8</v>
      </c>
    </row>
    <row r="6321" ht="14.25" customHeight="1" outlineLevel="1" spans="162:168">
      <c r="FF6321" s="55">
        <v>6314</v>
      </c>
      <c r="FG6321" s="55" t="s">
        <v>1246</v>
      </c>
      <c r="FH6321" s="55" t="s">
        <v>1260</v>
      </c>
      <c r="FI6321" s="55">
        <v>2</v>
      </c>
      <c r="FJ6321" s="55">
        <v>50000</v>
      </c>
      <c r="FK6321" s="55" t="s">
        <v>1249</v>
      </c>
      <c r="FL6321" s="55">
        <v>0.7</v>
      </c>
    </row>
    <row r="6322" ht="14.25" customHeight="1" outlineLevel="1" spans="162:168">
      <c r="FF6322" s="55">
        <v>6315</v>
      </c>
      <c r="FG6322" s="55" t="s">
        <v>1246</v>
      </c>
      <c r="FH6322" s="55" t="s">
        <v>1260</v>
      </c>
      <c r="FI6322" s="55">
        <v>2</v>
      </c>
      <c r="FJ6322" s="55">
        <v>80000</v>
      </c>
      <c r="FK6322" s="55" t="s">
        <v>1249</v>
      </c>
      <c r="FL6322" s="55">
        <v>0.7</v>
      </c>
    </row>
    <row r="6323" ht="14.25" customHeight="1" outlineLevel="1" spans="162:168">
      <c r="FF6323" s="55">
        <v>6316</v>
      </c>
      <c r="FG6323" s="55" t="s">
        <v>1246</v>
      </c>
      <c r="FH6323" s="55" t="s">
        <v>1260</v>
      </c>
      <c r="FI6323" s="55">
        <v>2</v>
      </c>
      <c r="FJ6323" s="55">
        <v>130000</v>
      </c>
      <c r="FK6323" s="55" t="s">
        <v>1249</v>
      </c>
      <c r="FL6323" s="55">
        <v>0.7</v>
      </c>
    </row>
    <row r="6324" ht="14.25" customHeight="1" outlineLevel="1" spans="162:168">
      <c r="FF6324" s="55">
        <v>6317</v>
      </c>
      <c r="FG6324" s="55" t="s">
        <v>1246</v>
      </c>
      <c r="FH6324" s="55" t="s">
        <v>1260</v>
      </c>
      <c r="FI6324" s="55">
        <v>2</v>
      </c>
      <c r="FJ6324" s="55">
        <v>260000</v>
      </c>
      <c r="FK6324" s="55" t="s">
        <v>1249</v>
      </c>
      <c r="FL6324" s="55">
        <v>0.7</v>
      </c>
    </row>
    <row r="6325" ht="14.25" customHeight="1" outlineLevel="1" spans="162:168">
      <c r="FF6325" s="55">
        <v>6318</v>
      </c>
      <c r="FG6325" s="55" t="s">
        <v>1246</v>
      </c>
      <c r="FH6325" s="55" t="s">
        <v>1260</v>
      </c>
      <c r="FI6325" s="55">
        <v>2</v>
      </c>
      <c r="FJ6325" s="55">
        <v>400000</v>
      </c>
      <c r="FK6325" s="55" t="s">
        <v>1249</v>
      </c>
      <c r="FL6325" s="55">
        <v>0.7</v>
      </c>
    </row>
    <row r="6326" ht="14.25" customHeight="1" outlineLevel="1" spans="162:168">
      <c r="FF6326" s="55">
        <v>6319</v>
      </c>
      <c r="FG6326" s="55" t="s">
        <v>1246</v>
      </c>
      <c r="FH6326" s="55" t="s">
        <v>1260</v>
      </c>
      <c r="FI6326" s="55">
        <v>2</v>
      </c>
      <c r="FJ6326" s="55">
        <v>530000</v>
      </c>
      <c r="FK6326" s="55" t="s">
        <v>1249</v>
      </c>
      <c r="FL6326" s="55">
        <v>0.7</v>
      </c>
    </row>
    <row r="6327" ht="14.25" customHeight="1" outlineLevel="1" spans="162:168">
      <c r="FF6327" s="55">
        <v>6320</v>
      </c>
      <c r="FG6327" s="55" t="s">
        <v>1246</v>
      </c>
      <c r="FH6327" s="55" t="s">
        <v>1260</v>
      </c>
      <c r="FI6327" s="55">
        <v>2</v>
      </c>
      <c r="FJ6327" s="55">
        <v>540000</v>
      </c>
      <c r="FK6327" s="55" t="s">
        <v>1249</v>
      </c>
      <c r="FL6327" s="55">
        <v>0.7</v>
      </c>
    </row>
    <row r="6328" ht="14.25" customHeight="1" outlineLevel="1" spans="162:168">
      <c r="FF6328" s="55">
        <v>6321</v>
      </c>
      <c r="FG6328" s="55" t="s">
        <v>1246</v>
      </c>
      <c r="FH6328" s="55" t="s">
        <v>1260</v>
      </c>
      <c r="FI6328" s="55">
        <v>3</v>
      </c>
      <c r="FJ6328" s="55">
        <v>0</v>
      </c>
      <c r="FK6328" s="55" t="s">
        <v>1249</v>
      </c>
      <c r="FL6328" s="55">
        <v>1.35</v>
      </c>
    </row>
    <row r="6329" ht="14.25" customHeight="1" outlineLevel="1" spans="162:168">
      <c r="FF6329" s="55">
        <v>6322</v>
      </c>
      <c r="FG6329" s="55" t="s">
        <v>1246</v>
      </c>
      <c r="FH6329" s="55" t="s">
        <v>1260</v>
      </c>
      <c r="FI6329" s="55">
        <v>3</v>
      </c>
      <c r="FJ6329" s="55">
        <v>1000</v>
      </c>
      <c r="FK6329" s="55" t="s">
        <v>1249</v>
      </c>
      <c r="FL6329" s="55">
        <v>1.2</v>
      </c>
    </row>
    <row r="6330" ht="14.25" customHeight="1" outlineLevel="1" spans="162:168">
      <c r="FF6330" s="55">
        <v>6323</v>
      </c>
      <c r="FG6330" s="55" t="s">
        <v>1246</v>
      </c>
      <c r="FH6330" s="55" t="s">
        <v>1260</v>
      </c>
      <c r="FI6330" s="55">
        <v>3</v>
      </c>
      <c r="FJ6330" s="55">
        <v>2500</v>
      </c>
      <c r="FK6330" s="55" t="s">
        <v>1249</v>
      </c>
      <c r="FL6330" s="55">
        <v>1.1</v>
      </c>
    </row>
    <row r="6331" ht="14.25" customHeight="1" outlineLevel="1" spans="162:168">
      <c r="FF6331" s="55">
        <v>6324</v>
      </c>
      <c r="FG6331" s="55" t="s">
        <v>1246</v>
      </c>
      <c r="FH6331" s="55" t="s">
        <v>1260</v>
      </c>
      <c r="FI6331" s="55">
        <v>3</v>
      </c>
      <c r="FJ6331" s="55">
        <v>5000</v>
      </c>
      <c r="FK6331" s="55" t="s">
        <v>1249</v>
      </c>
      <c r="FL6331" s="55">
        <v>0.85</v>
      </c>
    </row>
    <row r="6332" ht="14.25" customHeight="1" outlineLevel="1" spans="162:168">
      <c r="FF6332" s="55">
        <v>6325</v>
      </c>
      <c r="FG6332" s="55" t="s">
        <v>1246</v>
      </c>
      <c r="FH6332" s="55" t="s">
        <v>1260</v>
      </c>
      <c r="FI6332" s="55">
        <v>3</v>
      </c>
      <c r="FJ6332" s="55">
        <v>10000</v>
      </c>
      <c r="FK6332" s="55" t="s">
        <v>1249</v>
      </c>
      <c r="FL6332" s="55">
        <v>0.65</v>
      </c>
    </row>
    <row r="6333" ht="14.25" customHeight="1" outlineLevel="1" spans="162:168">
      <c r="FF6333" s="55">
        <v>6326</v>
      </c>
      <c r="FG6333" s="55" t="s">
        <v>1246</v>
      </c>
      <c r="FH6333" s="55" t="s">
        <v>1260</v>
      </c>
      <c r="FI6333" s="55">
        <v>3</v>
      </c>
      <c r="FJ6333" s="55">
        <v>25000</v>
      </c>
      <c r="FK6333" s="55" t="s">
        <v>1249</v>
      </c>
      <c r="FL6333" s="55">
        <v>0.65</v>
      </c>
    </row>
    <row r="6334" ht="14.25" customHeight="1" outlineLevel="1" spans="162:168">
      <c r="FF6334" s="55">
        <v>6327</v>
      </c>
      <c r="FG6334" s="55" t="s">
        <v>1246</v>
      </c>
      <c r="FH6334" s="55" t="s">
        <v>1260</v>
      </c>
      <c r="FI6334" s="55">
        <v>3</v>
      </c>
      <c r="FJ6334" s="55">
        <v>50000</v>
      </c>
      <c r="FK6334" s="55" t="s">
        <v>1249</v>
      </c>
      <c r="FL6334" s="55">
        <v>0.55</v>
      </c>
    </row>
    <row r="6335" ht="14.25" customHeight="1" outlineLevel="1" spans="162:168">
      <c r="FF6335" s="55">
        <v>6328</v>
      </c>
      <c r="FG6335" s="55" t="s">
        <v>1246</v>
      </c>
      <c r="FH6335" s="55" t="s">
        <v>1260</v>
      </c>
      <c r="FI6335" s="55">
        <v>3</v>
      </c>
      <c r="FJ6335" s="55">
        <v>80000</v>
      </c>
      <c r="FK6335" s="55" t="s">
        <v>1249</v>
      </c>
      <c r="FL6335" s="55">
        <v>0.55</v>
      </c>
    </row>
    <row r="6336" ht="14.25" customHeight="1" outlineLevel="1" spans="162:168">
      <c r="FF6336" s="55">
        <v>6329</v>
      </c>
      <c r="FG6336" s="55" t="s">
        <v>1246</v>
      </c>
      <c r="FH6336" s="55" t="s">
        <v>1260</v>
      </c>
      <c r="FI6336" s="55">
        <v>3</v>
      </c>
      <c r="FJ6336" s="55">
        <v>130000</v>
      </c>
      <c r="FK6336" s="55" t="s">
        <v>1249</v>
      </c>
      <c r="FL6336" s="55">
        <v>0.55</v>
      </c>
    </row>
    <row r="6337" ht="14.25" customHeight="1" outlineLevel="1" spans="162:168">
      <c r="FF6337" s="55">
        <v>6330</v>
      </c>
      <c r="FG6337" s="55" t="s">
        <v>1246</v>
      </c>
      <c r="FH6337" s="55" t="s">
        <v>1260</v>
      </c>
      <c r="FI6337" s="55">
        <v>3</v>
      </c>
      <c r="FJ6337" s="55">
        <v>260000</v>
      </c>
      <c r="FK6337" s="55" t="s">
        <v>1249</v>
      </c>
      <c r="FL6337" s="55">
        <v>0.55</v>
      </c>
    </row>
    <row r="6338" ht="14.25" customHeight="1" outlineLevel="1" spans="162:168">
      <c r="FF6338" s="55">
        <v>6331</v>
      </c>
      <c r="FG6338" s="55" t="s">
        <v>1246</v>
      </c>
      <c r="FH6338" s="55" t="s">
        <v>1260</v>
      </c>
      <c r="FI6338" s="55">
        <v>3</v>
      </c>
      <c r="FJ6338" s="55">
        <v>400000</v>
      </c>
      <c r="FK6338" s="55" t="s">
        <v>1249</v>
      </c>
      <c r="FL6338" s="55">
        <v>0.55</v>
      </c>
    </row>
    <row r="6339" ht="14.25" customHeight="1" outlineLevel="1" spans="162:168">
      <c r="FF6339" s="55">
        <v>6332</v>
      </c>
      <c r="FG6339" s="55" t="s">
        <v>1246</v>
      </c>
      <c r="FH6339" s="55" t="s">
        <v>1260</v>
      </c>
      <c r="FI6339" s="55">
        <v>3</v>
      </c>
      <c r="FJ6339" s="55">
        <v>530000</v>
      </c>
      <c r="FK6339" s="55" t="s">
        <v>1249</v>
      </c>
      <c r="FL6339" s="55">
        <v>0.55</v>
      </c>
    </row>
    <row r="6340" ht="14.25" customHeight="1" outlineLevel="1" spans="162:168">
      <c r="FF6340" s="55">
        <v>6333</v>
      </c>
      <c r="FG6340" s="55" t="s">
        <v>1246</v>
      </c>
      <c r="FH6340" s="55" t="s">
        <v>1260</v>
      </c>
      <c r="FI6340" s="55">
        <v>3</v>
      </c>
      <c r="FJ6340" s="55">
        <v>540000</v>
      </c>
      <c r="FK6340" s="55" t="s">
        <v>1249</v>
      </c>
      <c r="FL6340" s="55">
        <v>0.55</v>
      </c>
    </row>
    <row r="6341" ht="14.25" customHeight="1" outlineLevel="1" spans="162:168">
      <c r="FF6341" s="55">
        <v>6334</v>
      </c>
      <c r="FG6341" s="55" t="s">
        <v>1246</v>
      </c>
      <c r="FH6341" s="55" t="s">
        <v>1260</v>
      </c>
      <c r="FI6341" s="55">
        <v>4</v>
      </c>
      <c r="FJ6341" s="55">
        <v>0</v>
      </c>
      <c r="FK6341" s="55" t="s">
        <v>1249</v>
      </c>
      <c r="FL6341" s="55">
        <v>1.25</v>
      </c>
    </row>
    <row r="6342" ht="14.25" customHeight="1" outlineLevel="1" spans="162:168">
      <c r="FF6342" s="55">
        <v>6335</v>
      </c>
      <c r="FG6342" s="55" t="s">
        <v>1246</v>
      </c>
      <c r="FH6342" s="55" t="s">
        <v>1260</v>
      </c>
      <c r="FI6342" s="55">
        <v>4</v>
      </c>
      <c r="FJ6342" s="55">
        <v>1000</v>
      </c>
      <c r="FK6342" s="55" t="s">
        <v>1249</v>
      </c>
      <c r="FL6342" s="55">
        <v>1.15</v>
      </c>
    </row>
    <row r="6343" ht="14.25" customHeight="1" outlineLevel="1" spans="162:168">
      <c r="FF6343" s="55">
        <v>6336</v>
      </c>
      <c r="FG6343" s="55" t="s">
        <v>1246</v>
      </c>
      <c r="FH6343" s="55" t="s">
        <v>1260</v>
      </c>
      <c r="FI6343" s="55">
        <v>4</v>
      </c>
      <c r="FJ6343" s="55">
        <v>2500</v>
      </c>
      <c r="FK6343" s="55" t="s">
        <v>1249</v>
      </c>
      <c r="FL6343" s="55">
        <v>1.05</v>
      </c>
    </row>
    <row r="6344" ht="14.25" customHeight="1" outlineLevel="1" spans="162:168">
      <c r="FF6344" s="55">
        <v>6337</v>
      </c>
      <c r="FG6344" s="55" t="s">
        <v>1246</v>
      </c>
      <c r="FH6344" s="55" t="s">
        <v>1260</v>
      </c>
      <c r="FI6344" s="55">
        <v>4</v>
      </c>
      <c r="FJ6344" s="55">
        <v>5000</v>
      </c>
      <c r="FK6344" s="55" t="s">
        <v>1249</v>
      </c>
      <c r="FL6344" s="55">
        <v>0.8</v>
      </c>
    </row>
    <row r="6345" ht="14.25" customHeight="1" outlineLevel="1" spans="162:168">
      <c r="FF6345" s="55">
        <v>6338</v>
      </c>
      <c r="FG6345" s="55" t="s">
        <v>1246</v>
      </c>
      <c r="FH6345" s="55" t="s">
        <v>1260</v>
      </c>
      <c r="FI6345" s="55">
        <v>4</v>
      </c>
      <c r="FJ6345" s="55">
        <v>10000</v>
      </c>
      <c r="FK6345" s="55" t="s">
        <v>1249</v>
      </c>
      <c r="FL6345" s="55">
        <v>0.6</v>
      </c>
    </row>
    <row r="6346" ht="14.25" customHeight="1" outlineLevel="1" spans="162:168">
      <c r="FF6346" s="55">
        <v>6339</v>
      </c>
      <c r="FG6346" s="55" t="s">
        <v>1246</v>
      </c>
      <c r="FH6346" s="55" t="s">
        <v>1260</v>
      </c>
      <c r="FI6346" s="55">
        <v>4</v>
      </c>
      <c r="FJ6346" s="55">
        <v>25000</v>
      </c>
      <c r="FK6346" s="55" t="s">
        <v>1249</v>
      </c>
      <c r="FL6346" s="55">
        <v>0.5</v>
      </c>
    </row>
    <row r="6347" ht="14.25" customHeight="1" outlineLevel="1" spans="162:168">
      <c r="FF6347" s="55">
        <v>6340</v>
      </c>
      <c r="FG6347" s="55" t="s">
        <v>1246</v>
      </c>
      <c r="FH6347" s="55" t="s">
        <v>1260</v>
      </c>
      <c r="FI6347" s="55">
        <v>4</v>
      </c>
      <c r="FJ6347" s="55">
        <v>50000</v>
      </c>
      <c r="FK6347" s="55" t="s">
        <v>1249</v>
      </c>
      <c r="FL6347" s="55">
        <v>0.5</v>
      </c>
    </row>
    <row r="6348" ht="14.25" customHeight="1" outlineLevel="1" spans="162:168">
      <c r="FF6348" s="55">
        <v>6341</v>
      </c>
      <c r="FG6348" s="55" t="s">
        <v>1246</v>
      </c>
      <c r="FH6348" s="55" t="s">
        <v>1260</v>
      </c>
      <c r="FI6348" s="55">
        <v>4</v>
      </c>
      <c r="FJ6348" s="55">
        <v>80000</v>
      </c>
      <c r="FK6348" s="55" t="s">
        <v>1249</v>
      </c>
      <c r="FL6348" s="55">
        <v>0.5</v>
      </c>
    </row>
    <row r="6349" ht="14.25" customHeight="1" outlineLevel="1" spans="162:168">
      <c r="FF6349" s="55">
        <v>6342</v>
      </c>
      <c r="FG6349" s="55" t="s">
        <v>1246</v>
      </c>
      <c r="FH6349" s="55" t="s">
        <v>1260</v>
      </c>
      <c r="FI6349" s="55">
        <v>4</v>
      </c>
      <c r="FJ6349" s="55">
        <v>130000</v>
      </c>
      <c r="FK6349" s="55" t="s">
        <v>1249</v>
      </c>
      <c r="FL6349" s="55">
        <v>0.5</v>
      </c>
    </row>
    <row r="6350" ht="14.25" customHeight="1" outlineLevel="1" spans="162:168">
      <c r="FF6350" s="55">
        <v>6343</v>
      </c>
      <c r="FG6350" s="55" t="s">
        <v>1246</v>
      </c>
      <c r="FH6350" s="55" t="s">
        <v>1260</v>
      </c>
      <c r="FI6350" s="55">
        <v>4</v>
      </c>
      <c r="FJ6350" s="55">
        <v>260000</v>
      </c>
      <c r="FK6350" s="55" t="s">
        <v>1249</v>
      </c>
      <c r="FL6350" s="55">
        <v>0.5</v>
      </c>
    </row>
    <row r="6351" ht="14.25" customHeight="1" outlineLevel="1" spans="162:168">
      <c r="FF6351" s="55">
        <v>6344</v>
      </c>
      <c r="FG6351" s="55" t="s">
        <v>1246</v>
      </c>
      <c r="FH6351" s="55" t="s">
        <v>1260</v>
      </c>
      <c r="FI6351" s="55">
        <v>4</v>
      </c>
      <c r="FJ6351" s="55">
        <v>400000</v>
      </c>
      <c r="FK6351" s="55" t="s">
        <v>1249</v>
      </c>
      <c r="FL6351" s="55">
        <v>0.5</v>
      </c>
    </row>
    <row r="6352" ht="14.25" customHeight="1" outlineLevel="1" spans="162:168">
      <c r="FF6352" s="55">
        <v>6345</v>
      </c>
      <c r="FG6352" s="55" t="s">
        <v>1246</v>
      </c>
      <c r="FH6352" s="55" t="s">
        <v>1260</v>
      </c>
      <c r="FI6352" s="55">
        <v>4</v>
      </c>
      <c r="FJ6352" s="55">
        <v>530000</v>
      </c>
      <c r="FK6352" s="55" t="s">
        <v>1249</v>
      </c>
      <c r="FL6352" s="55">
        <v>0.5</v>
      </c>
    </row>
    <row r="6353" ht="14.25" customHeight="1" outlineLevel="1" spans="162:168">
      <c r="FF6353" s="55">
        <v>6346</v>
      </c>
      <c r="FG6353" s="55" t="s">
        <v>1246</v>
      </c>
      <c r="FH6353" s="55" t="s">
        <v>1260</v>
      </c>
      <c r="FI6353" s="55">
        <v>4</v>
      </c>
      <c r="FJ6353" s="55">
        <v>540000</v>
      </c>
      <c r="FK6353" s="55" t="s">
        <v>1249</v>
      </c>
      <c r="FL6353" s="55">
        <v>0.5</v>
      </c>
    </row>
    <row r="6354" ht="14.25" customHeight="1" outlineLevel="1" spans="162:168">
      <c r="FF6354" s="55">
        <v>6347</v>
      </c>
      <c r="FG6354" s="55" t="s">
        <v>1246</v>
      </c>
      <c r="FH6354" s="55" t="s">
        <v>1260</v>
      </c>
      <c r="FI6354" s="55">
        <v>5</v>
      </c>
      <c r="FJ6354" s="55">
        <v>0</v>
      </c>
      <c r="FK6354" s="55" t="s">
        <v>1249</v>
      </c>
      <c r="FL6354" s="55">
        <v>1.25</v>
      </c>
    </row>
    <row r="6355" ht="14.25" customHeight="1" outlineLevel="1" spans="162:168">
      <c r="FF6355" s="55">
        <v>6348</v>
      </c>
      <c r="FG6355" s="55" t="s">
        <v>1246</v>
      </c>
      <c r="FH6355" s="55" t="s">
        <v>1260</v>
      </c>
      <c r="FI6355" s="55">
        <v>5</v>
      </c>
      <c r="FJ6355" s="55">
        <v>1000</v>
      </c>
      <c r="FK6355" s="55" t="s">
        <v>1249</v>
      </c>
      <c r="FL6355" s="55">
        <v>1.15</v>
      </c>
    </row>
    <row r="6356" ht="14.25" customHeight="1" outlineLevel="1" spans="162:168">
      <c r="FF6356" s="55">
        <v>6349</v>
      </c>
      <c r="FG6356" s="55" t="s">
        <v>1246</v>
      </c>
      <c r="FH6356" s="55" t="s">
        <v>1260</v>
      </c>
      <c r="FI6356" s="55">
        <v>5</v>
      </c>
      <c r="FJ6356" s="55">
        <v>2500</v>
      </c>
      <c r="FK6356" s="55" t="s">
        <v>1249</v>
      </c>
      <c r="FL6356" s="55">
        <v>1.05</v>
      </c>
    </row>
    <row r="6357" ht="14.25" customHeight="1" outlineLevel="1" spans="162:168">
      <c r="FF6357" s="55">
        <v>6350</v>
      </c>
      <c r="FG6357" s="55" t="s">
        <v>1246</v>
      </c>
      <c r="FH6357" s="55" t="s">
        <v>1260</v>
      </c>
      <c r="FI6357" s="55">
        <v>5</v>
      </c>
      <c r="FJ6357" s="55">
        <v>5000</v>
      </c>
      <c r="FK6357" s="55" t="s">
        <v>1249</v>
      </c>
      <c r="FL6357" s="55">
        <v>0.8</v>
      </c>
    </row>
    <row r="6358" ht="14.25" customHeight="1" outlineLevel="1" spans="162:168">
      <c r="FF6358" s="55">
        <v>6351</v>
      </c>
      <c r="FG6358" s="55" t="s">
        <v>1246</v>
      </c>
      <c r="FH6358" s="55" t="s">
        <v>1260</v>
      </c>
      <c r="FI6358" s="55">
        <v>5</v>
      </c>
      <c r="FJ6358" s="55">
        <v>10000</v>
      </c>
      <c r="FK6358" s="55" t="s">
        <v>1249</v>
      </c>
      <c r="FL6358" s="55">
        <v>0.6</v>
      </c>
    </row>
    <row r="6359" ht="14.25" customHeight="1" outlineLevel="1" spans="162:168">
      <c r="FF6359" s="55">
        <v>6352</v>
      </c>
      <c r="FG6359" s="55" t="s">
        <v>1246</v>
      </c>
      <c r="FH6359" s="55" t="s">
        <v>1260</v>
      </c>
      <c r="FI6359" s="55">
        <v>5</v>
      </c>
      <c r="FJ6359" s="55">
        <v>25000</v>
      </c>
      <c r="FK6359" s="55" t="s">
        <v>1249</v>
      </c>
      <c r="FL6359" s="55">
        <v>0.5</v>
      </c>
    </row>
    <row r="6360" ht="14.25" customHeight="1" outlineLevel="1" spans="162:168">
      <c r="FF6360" s="55">
        <v>6353</v>
      </c>
      <c r="FG6360" s="55" t="s">
        <v>1246</v>
      </c>
      <c r="FH6360" s="55" t="s">
        <v>1260</v>
      </c>
      <c r="FI6360" s="55">
        <v>5</v>
      </c>
      <c r="FJ6360" s="55">
        <v>50000</v>
      </c>
      <c r="FK6360" s="55" t="s">
        <v>1249</v>
      </c>
      <c r="FL6360" s="55">
        <v>0.5</v>
      </c>
    </row>
    <row r="6361" ht="14.25" customHeight="1" outlineLevel="1" spans="162:168">
      <c r="FF6361" s="55">
        <v>6354</v>
      </c>
      <c r="FG6361" s="55" t="s">
        <v>1246</v>
      </c>
      <c r="FH6361" s="55" t="s">
        <v>1260</v>
      </c>
      <c r="FI6361" s="55">
        <v>5</v>
      </c>
      <c r="FJ6361" s="55">
        <v>80000</v>
      </c>
      <c r="FK6361" s="55" t="s">
        <v>1249</v>
      </c>
      <c r="FL6361" s="55">
        <v>0.5</v>
      </c>
    </row>
    <row r="6362" ht="14.25" customHeight="1" outlineLevel="1" spans="162:168">
      <c r="FF6362" s="55">
        <v>6355</v>
      </c>
      <c r="FG6362" s="55" t="s">
        <v>1246</v>
      </c>
      <c r="FH6362" s="55" t="s">
        <v>1260</v>
      </c>
      <c r="FI6362" s="55">
        <v>5</v>
      </c>
      <c r="FJ6362" s="55">
        <v>130000</v>
      </c>
      <c r="FK6362" s="55" t="s">
        <v>1249</v>
      </c>
      <c r="FL6362" s="55">
        <v>0.5</v>
      </c>
    </row>
    <row r="6363" ht="14.25" customHeight="1" outlineLevel="1" spans="162:168">
      <c r="FF6363" s="55">
        <v>6356</v>
      </c>
      <c r="FG6363" s="55" t="s">
        <v>1246</v>
      </c>
      <c r="FH6363" s="55" t="s">
        <v>1260</v>
      </c>
      <c r="FI6363" s="55">
        <v>5</v>
      </c>
      <c r="FJ6363" s="55">
        <v>260000</v>
      </c>
      <c r="FK6363" s="55" t="s">
        <v>1249</v>
      </c>
      <c r="FL6363" s="55">
        <v>0.5</v>
      </c>
    </row>
    <row r="6364" ht="14.25" customHeight="1" outlineLevel="1" spans="162:168">
      <c r="FF6364" s="55">
        <v>6357</v>
      </c>
      <c r="FG6364" s="55" t="s">
        <v>1246</v>
      </c>
      <c r="FH6364" s="55" t="s">
        <v>1260</v>
      </c>
      <c r="FI6364" s="55">
        <v>5</v>
      </c>
      <c r="FJ6364" s="55">
        <v>400000</v>
      </c>
      <c r="FK6364" s="55" t="s">
        <v>1249</v>
      </c>
      <c r="FL6364" s="55">
        <v>0.5</v>
      </c>
    </row>
    <row r="6365" ht="14.25" customHeight="1" outlineLevel="1" spans="162:168">
      <c r="FF6365" s="55">
        <v>6358</v>
      </c>
      <c r="FG6365" s="55" t="s">
        <v>1246</v>
      </c>
      <c r="FH6365" s="55" t="s">
        <v>1260</v>
      </c>
      <c r="FI6365" s="55">
        <v>5</v>
      </c>
      <c r="FJ6365" s="55">
        <v>530000</v>
      </c>
      <c r="FK6365" s="55" t="s">
        <v>1249</v>
      </c>
      <c r="FL6365" s="55">
        <v>0.5</v>
      </c>
    </row>
    <row r="6366" ht="14.25" customHeight="1" outlineLevel="1" spans="162:168">
      <c r="FF6366" s="55">
        <v>6359</v>
      </c>
      <c r="FG6366" s="55" t="s">
        <v>1246</v>
      </c>
      <c r="FH6366" s="55" t="s">
        <v>1260</v>
      </c>
      <c r="FI6366" s="55">
        <v>5</v>
      </c>
      <c r="FJ6366" s="55">
        <v>540000</v>
      </c>
      <c r="FK6366" s="55" t="s">
        <v>1249</v>
      </c>
      <c r="FL6366" s="55">
        <v>0.5</v>
      </c>
    </row>
    <row r="6367" ht="14.25" customHeight="1" outlineLevel="1" spans="162:168">
      <c r="FF6367" s="55">
        <v>6360</v>
      </c>
      <c r="FG6367" s="55" t="s">
        <v>1246</v>
      </c>
      <c r="FH6367" s="55" t="s">
        <v>1260</v>
      </c>
      <c r="FI6367" s="55">
        <v>6</v>
      </c>
      <c r="FJ6367" s="55">
        <v>0</v>
      </c>
      <c r="FK6367" s="55" t="s">
        <v>1249</v>
      </c>
      <c r="FL6367" s="55">
        <v>0.81</v>
      </c>
    </row>
    <row r="6368" ht="14.25" customHeight="1" outlineLevel="1" spans="162:168">
      <c r="FF6368" s="55">
        <v>6361</v>
      </c>
      <c r="FG6368" s="55" t="s">
        <v>1246</v>
      </c>
      <c r="FH6368" s="55" t="s">
        <v>1260</v>
      </c>
      <c r="FI6368" s="55">
        <v>6</v>
      </c>
      <c r="FJ6368" s="55">
        <v>1000</v>
      </c>
      <c r="FK6368" s="55" t="s">
        <v>1249</v>
      </c>
      <c r="FL6368" s="55">
        <v>0.81</v>
      </c>
    </row>
    <row r="6369" ht="14.25" customHeight="1" outlineLevel="1" spans="162:168">
      <c r="FF6369" s="55">
        <v>6362</v>
      </c>
      <c r="FG6369" s="55" t="s">
        <v>1246</v>
      </c>
      <c r="FH6369" s="55" t="s">
        <v>1260</v>
      </c>
      <c r="FI6369" s="55">
        <v>6</v>
      </c>
      <c r="FJ6369" s="55">
        <v>2500</v>
      </c>
      <c r="FK6369" s="55" t="s">
        <v>1249</v>
      </c>
      <c r="FL6369" s="55">
        <v>0.81</v>
      </c>
    </row>
    <row r="6370" ht="14.25" customHeight="1" outlineLevel="1" spans="162:168">
      <c r="FF6370" s="55">
        <v>6363</v>
      </c>
      <c r="FG6370" s="55" t="s">
        <v>1246</v>
      </c>
      <c r="FH6370" s="55" t="s">
        <v>1260</v>
      </c>
      <c r="FI6370" s="55">
        <v>6</v>
      </c>
      <c r="FJ6370" s="55">
        <v>5000</v>
      </c>
      <c r="FK6370" s="55" t="s">
        <v>1249</v>
      </c>
      <c r="FL6370" s="55">
        <v>0.81</v>
      </c>
    </row>
    <row r="6371" ht="14.25" customHeight="1" outlineLevel="1" spans="162:168">
      <c r="FF6371" s="55">
        <v>6364</v>
      </c>
      <c r="FG6371" s="55" t="s">
        <v>1246</v>
      </c>
      <c r="FH6371" s="55" t="s">
        <v>1260</v>
      </c>
      <c r="FI6371" s="55">
        <v>6</v>
      </c>
      <c r="FJ6371" s="55">
        <v>10000</v>
      </c>
      <c r="FK6371" s="55" t="s">
        <v>1249</v>
      </c>
      <c r="FL6371" s="55">
        <v>0.81</v>
      </c>
    </row>
    <row r="6372" ht="14.25" customHeight="1" outlineLevel="1" spans="162:168">
      <c r="FF6372" s="55">
        <v>6365</v>
      </c>
      <c r="FG6372" s="55" t="s">
        <v>1246</v>
      </c>
      <c r="FH6372" s="55" t="s">
        <v>1260</v>
      </c>
      <c r="FI6372" s="55">
        <v>6</v>
      </c>
      <c r="FJ6372" s="55">
        <v>25000</v>
      </c>
      <c r="FK6372" s="55" t="s">
        <v>1249</v>
      </c>
      <c r="FL6372" s="55">
        <v>0.81</v>
      </c>
    </row>
    <row r="6373" ht="14.25" customHeight="1" outlineLevel="1" spans="162:168">
      <c r="FF6373" s="55">
        <v>6366</v>
      </c>
      <c r="FG6373" s="55" t="s">
        <v>1246</v>
      </c>
      <c r="FH6373" s="55" t="s">
        <v>1260</v>
      </c>
      <c r="FI6373" s="55">
        <v>6</v>
      </c>
      <c r="FJ6373" s="55">
        <v>50000</v>
      </c>
      <c r="FK6373" s="55" t="s">
        <v>1249</v>
      </c>
      <c r="FL6373" s="55">
        <v>0.77</v>
      </c>
    </row>
    <row r="6374" ht="14.25" customHeight="1" outlineLevel="1" spans="162:168">
      <c r="FF6374" s="55">
        <v>6367</v>
      </c>
      <c r="FG6374" s="55" t="s">
        <v>1246</v>
      </c>
      <c r="FH6374" s="55" t="s">
        <v>1260</v>
      </c>
      <c r="FI6374" s="55">
        <v>6</v>
      </c>
      <c r="FJ6374" s="55">
        <v>80000</v>
      </c>
      <c r="FK6374" s="55" t="s">
        <v>1249</v>
      </c>
      <c r="FL6374" s="55">
        <v>0.4</v>
      </c>
    </row>
    <row r="6375" ht="14.25" customHeight="1" outlineLevel="1" spans="162:168">
      <c r="FF6375" s="55">
        <v>6368</v>
      </c>
      <c r="FG6375" s="55" t="s">
        <v>1246</v>
      </c>
      <c r="FH6375" s="55" t="s">
        <v>1260</v>
      </c>
      <c r="FI6375" s="55">
        <v>6</v>
      </c>
      <c r="FJ6375" s="55">
        <v>130000</v>
      </c>
      <c r="FK6375" s="55" t="s">
        <v>1249</v>
      </c>
      <c r="FL6375" s="55">
        <v>0.35</v>
      </c>
    </row>
    <row r="6376" ht="14.25" customHeight="1" outlineLevel="1" spans="162:168">
      <c r="FF6376" s="55">
        <v>6369</v>
      </c>
      <c r="FG6376" s="55" t="s">
        <v>1246</v>
      </c>
      <c r="FH6376" s="55" t="s">
        <v>1260</v>
      </c>
      <c r="FI6376" s="55">
        <v>6</v>
      </c>
      <c r="FJ6376" s="55">
        <v>260000</v>
      </c>
      <c r="FK6376" s="55" t="s">
        <v>1249</v>
      </c>
      <c r="FL6376" s="55">
        <v>0.35</v>
      </c>
    </row>
    <row r="6377" ht="14.25" customHeight="1" outlineLevel="1" spans="162:168">
      <c r="FF6377" s="55">
        <v>6370</v>
      </c>
      <c r="FG6377" s="55" t="s">
        <v>1246</v>
      </c>
      <c r="FH6377" s="55" t="s">
        <v>1260</v>
      </c>
      <c r="FI6377" s="55">
        <v>6</v>
      </c>
      <c r="FJ6377" s="55">
        <v>400000</v>
      </c>
      <c r="FK6377" s="55" t="s">
        <v>1249</v>
      </c>
      <c r="FL6377" s="55">
        <v>0.35</v>
      </c>
    </row>
    <row r="6378" ht="14.25" customHeight="1" outlineLevel="1" spans="162:168">
      <c r="FF6378" s="55">
        <v>6371</v>
      </c>
      <c r="FG6378" s="55" t="s">
        <v>1246</v>
      </c>
      <c r="FH6378" s="55" t="s">
        <v>1260</v>
      </c>
      <c r="FI6378" s="55">
        <v>6</v>
      </c>
      <c r="FJ6378" s="55">
        <v>530000</v>
      </c>
      <c r="FK6378" s="55" t="s">
        <v>1249</v>
      </c>
      <c r="FL6378" s="55">
        <v>0.35</v>
      </c>
    </row>
    <row r="6379" ht="14.25" customHeight="1" outlineLevel="1" spans="162:168">
      <c r="FF6379" s="55">
        <v>6372</v>
      </c>
      <c r="FG6379" s="55" t="s">
        <v>1246</v>
      </c>
      <c r="FH6379" s="55" t="s">
        <v>1260</v>
      </c>
      <c r="FI6379" s="55">
        <v>6</v>
      </c>
      <c r="FJ6379" s="55">
        <v>540000</v>
      </c>
      <c r="FK6379" s="55" t="s">
        <v>1249</v>
      </c>
      <c r="FL6379" s="55">
        <v>0.35</v>
      </c>
    </row>
    <row r="6380" ht="14.25" customHeight="1" outlineLevel="1" spans="162:168">
      <c r="FF6380" s="55">
        <v>6373</v>
      </c>
      <c r="FG6380" s="55" t="s">
        <v>1246</v>
      </c>
      <c r="FH6380" s="55" t="s">
        <v>1260</v>
      </c>
      <c r="FI6380" s="55">
        <v>7</v>
      </c>
      <c r="FJ6380" s="55">
        <v>0</v>
      </c>
      <c r="FK6380" s="55" t="s">
        <v>1249</v>
      </c>
      <c r="FL6380" s="55">
        <v>0.86</v>
      </c>
    </row>
    <row r="6381" ht="14.25" customHeight="1" outlineLevel="1" spans="162:168">
      <c r="FF6381" s="55">
        <v>6374</v>
      </c>
      <c r="FG6381" s="55" t="s">
        <v>1246</v>
      </c>
      <c r="FH6381" s="55" t="s">
        <v>1260</v>
      </c>
      <c r="FI6381" s="55">
        <v>7</v>
      </c>
      <c r="FJ6381" s="55">
        <v>1000</v>
      </c>
      <c r="FK6381" s="55" t="s">
        <v>1249</v>
      </c>
      <c r="FL6381" s="55">
        <v>0.86</v>
      </c>
    </row>
    <row r="6382" ht="14.25" customHeight="1" outlineLevel="1" spans="162:168">
      <c r="FF6382" s="55">
        <v>6375</v>
      </c>
      <c r="FG6382" s="55" t="s">
        <v>1246</v>
      </c>
      <c r="FH6382" s="55" t="s">
        <v>1260</v>
      </c>
      <c r="FI6382" s="55">
        <v>7</v>
      </c>
      <c r="FJ6382" s="55">
        <v>2500</v>
      </c>
      <c r="FK6382" s="55" t="s">
        <v>1249</v>
      </c>
      <c r="FL6382" s="55">
        <v>0.86</v>
      </c>
    </row>
    <row r="6383" ht="14.25" customHeight="1" outlineLevel="1" spans="162:168">
      <c r="FF6383" s="55">
        <v>6376</v>
      </c>
      <c r="FG6383" s="55" t="s">
        <v>1246</v>
      </c>
      <c r="FH6383" s="55" t="s">
        <v>1260</v>
      </c>
      <c r="FI6383" s="55">
        <v>7</v>
      </c>
      <c r="FJ6383" s="55">
        <v>5000</v>
      </c>
      <c r="FK6383" s="55" t="s">
        <v>1249</v>
      </c>
      <c r="FL6383" s="55">
        <v>0.86</v>
      </c>
    </row>
    <row r="6384" ht="14.25" customHeight="1" outlineLevel="1" spans="162:168">
      <c r="FF6384" s="55">
        <v>6377</v>
      </c>
      <c r="FG6384" s="55" t="s">
        <v>1246</v>
      </c>
      <c r="FH6384" s="55" t="s">
        <v>1260</v>
      </c>
      <c r="FI6384" s="55">
        <v>7</v>
      </c>
      <c r="FJ6384" s="55">
        <v>10000</v>
      </c>
      <c r="FK6384" s="55" t="s">
        <v>1249</v>
      </c>
      <c r="FL6384" s="55">
        <v>0.86</v>
      </c>
    </row>
    <row r="6385" ht="14.25" customHeight="1" outlineLevel="1" spans="162:168">
      <c r="FF6385" s="55">
        <v>6378</v>
      </c>
      <c r="FG6385" s="55" t="s">
        <v>1246</v>
      </c>
      <c r="FH6385" s="55" t="s">
        <v>1260</v>
      </c>
      <c r="FI6385" s="55">
        <v>7</v>
      </c>
      <c r="FJ6385" s="55">
        <v>25000</v>
      </c>
      <c r="FK6385" s="55" t="s">
        <v>1249</v>
      </c>
      <c r="FL6385" s="55">
        <v>0.86</v>
      </c>
    </row>
    <row r="6386" ht="14.25" customHeight="1" outlineLevel="1" spans="162:168">
      <c r="FF6386" s="55">
        <v>6379</v>
      </c>
      <c r="FG6386" s="55" t="s">
        <v>1246</v>
      </c>
      <c r="FH6386" s="55" t="s">
        <v>1260</v>
      </c>
      <c r="FI6386" s="55">
        <v>7</v>
      </c>
      <c r="FJ6386" s="55">
        <v>50000</v>
      </c>
      <c r="FK6386" s="55" t="s">
        <v>1249</v>
      </c>
      <c r="FL6386" s="55">
        <v>0.82</v>
      </c>
    </row>
    <row r="6387" ht="14.25" customHeight="1" outlineLevel="1" spans="162:168">
      <c r="FF6387" s="55">
        <v>6380</v>
      </c>
      <c r="FG6387" s="55" t="s">
        <v>1246</v>
      </c>
      <c r="FH6387" s="55" t="s">
        <v>1260</v>
      </c>
      <c r="FI6387" s="55">
        <v>7</v>
      </c>
      <c r="FJ6387" s="55">
        <v>80000</v>
      </c>
      <c r="FK6387" s="55" t="s">
        <v>1249</v>
      </c>
      <c r="FL6387" s="55">
        <v>0.4</v>
      </c>
    </row>
    <row r="6388" ht="14.25" customHeight="1" outlineLevel="1" spans="162:168">
      <c r="FF6388" s="55">
        <v>6381</v>
      </c>
      <c r="FG6388" s="55" t="s">
        <v>1246</v>
      </c>
      <c r="FH6388" s="55" t="s">
        <v>1260</v>
      </c>
      <c r="FI6388" s="55">
        <v>7</v>
      </c>
      <c r="FJ6388" s="55">
        <v>130000</v>
      </c>
      <c r="FK6388" s="55" t="s">
        <v>1249</v>
      </c>
      <c r="FL6388" s="55">
        <v>0.35</v>
      </c>
    </row>
    <row r="6389" ht="14.25" customHeight="1" outlineLevel="1" spans="162:168">
      <c r="FF6389" s="55">
        <v>6382</v>
      </c>
      <c r="FG6389" s="55" t="s">
        <v>1246</v>
      </c>
      <c r="FH6389" s="55" t="s">
        <v>1260</v>
      </c>
      <c r="FI6389" s="55">
        <v>7</v>
      </c>
      <c r="FJ6389" s="55">
        <v>260000</v>
      </c>
      <c r="FK6389" s="55" t="s">
        <v>1249</v>
      </c>
      <c r="FL6389" s="55">
        <v>0.35</v>
      </c>
    </row>
    <row r="6390" ht="14.25" customHeight="1" outlineLevel="1" spans="162:168">
      <c r="FF6390" s="55">
        <v>6383</v>
      </c>
      <c r="FG6390" s="55" t="s">
        <v>1246</v>
      </c>
      <c r="FH6390" s="55" t="s">
        <v>1260</v>
      </c>
      <c r="FI6390" s="55">
        <v>7</v>
      </c>
      <c r="FJ6390" s="55">
        <v>400000</v>
      </c>
      <c r="FK6390" s="55" t="s">
        <v>1249</v>
      </c>
      <c r="FL6390" s="55">
        <v>0.35</v>
      </c>
    </row>
    <row r="6391" ht="14.25" customHeight="1" outlineLevel="1" spans="162:168">
      <c r="FF6391" s="55">
        <v>6384</v>
      </c>
      <c r="FG6391" s="55" t="s">
        <v>1246</v>
      </c>
      <c r="FH6391" s="55" t="s">
        <v>1260</v>
      </c>
      <c r="FI6391" s="55">
        <v>7</v>
      </c>
      <c r="FJ6391" s="55">
        <v>530000</v>
      </c>
      <c r="FK6391" s="55" t="s">
        <v>1249</v>
      </c>
      <c r="FL6391" s="55">
        <v>0.35</v>
      </c>
    </row>
    <row r="6392" ht="14.25" customHeight="1" outlineLevel="1" spans="162:168">
      <c r="FF6392" s="55">
        <v>6385</v>
      </c>
      <c r="FG6392" s="55" t="s">
        <v>1246</v>
      </c>
      <c r="FH6392" s="55" t="s">
        <v>1260</v>
      </c>
      <c r="FI6392" s="55">
        <v>7</v>
      </c>
      <c r="FJ6392" s="55">
        <v>540000</v>
      </c>
      <c r="FK6392" s="55" t="s">
        <v>1249</v>
      </c>
      <c r="FL6392" s="55">
        <v>0.35</v>
      </c>
    </row>
    <row r="6393" ht="14.25" customHeight="1" outlineLevel="1" spans="162:168">
      <c r="FF6393" s="55">
        <v>6386</v>
      </c>
      <c r="FG6393" s="55" t="s">
        <v>1246</v>
      </c>
      <c r="FH6393" s="55" t="s">
        <v>1260</v>
      </c>
      <c r="FI6393" s="55">
        <v>8</v>
      </c>
      <c r="FJ6393" s="55">
        <v>0</v>
      </c>
      <c r="FK6393" s="55" t="s">
        <v>1249</v>
      </c>
      <c r="FL6393" s="55">
        <v>1</v>
      </c>
    </row>
    <row r="6394" ht="14.25" customHeight="1" outlineLevel="1" spans="162:168">
      <c r="FF6394" s="55">
        <v>6387</v>
      </c>
      <c r="FG6394" s="55" t="s">
        <v>1246</v>
      </c>
      <c r="FH6394" s="55" t="s">
        <v>1260</v>
      </c>
      <c r="FI6394" s="55">
        <v>8</v>
      </c>
      <c r="FJ6394" s="55">
        <v>1000</v>
      </c>
      <c r="FK6394" s="55" t="s">
        <v>1249</v>
      </c>
      <c r="FL6394" s="55">
        <v>0.9</v>
      </c>
    </row>
    <row r="6395" ht="14.25" customHeight="1" outlineLevel="1" spans="162:168">
      <c r="FF6395" s="55">
        <v>6388</v>
      </c>
      <c r="FG6395" s="55" t="s">
        <v>1246</v>
      </c>
      <c r="FH6395" s="55" t="s">
        <v>1260</v>
      </c>
      <c r="FI6395" s="55">
        <v>8</v>
      </c>
      <c r="FJ6395" s="55">
        <v>2500</v>
      </c>
      <c r="FK6395" s="55" t="s">
        <v>1249</v>
      </c>
      <c r="FL6395" s="55">
        <v>0.85</v>
      </c>
    </row>
    <row r="6396" ht="14.25" customHeight="1" outlineLevel="1" spans="162:168">
      <c r="FF6396" s="55">
        <v>6389</v>
      </c>
      <c r="FG6396" s="55" t="s">
        <v>1246</v>
      </c>
      <c r="FH6396" s="55" t="s">
        <v>1260</v>
      </c>
      <c r="FI6396" s="55">
        <v>8</v>
      </c>
      <c r="FJ6396" s="55">
        <v>5000</v>
      </c>
      <c r="FK6396" s="55" t="s">
        <v>1249</v>
      </c>
      <c r="FL6396" s="55">
        <v>0.7</v>
      </c>
    </row>
    <row r="6397" ht="14.25" customHeight="1" outlineLevel="1" spans="162:168">
      <c r="FF6397" s="55">
        <v>6390</v>
      </c>
      <c r="FG6397" s="55" t="s">
        <v>1246</v>
      </c>
      <c r="FH6397" s="55" t="s">
        <v>1260</v>
      </c>
      <c r="FI6397" s="55">
        <v>8</v>
      </c>
      <c r="FJ6397" s="55">
        <v>10000</v>
      </c>
      <c r="FK6397" s="55" t="s">
        <v>1249</v>
      </c>
      <c r="FL6397" s="55">
        <v>0.5</v>
      </c>
    </row>
    <row r="6398" ht="14.25" customHeight="1" outlineLevel="1" spans="162:168">
      <c r="FF6398" s="55">
        <v>6391</v>
      </c>
      <c r="FG6398" s="55" t="s">
        <v>1246</v>
      </c>
      <c r="FH6398" s="55" t="s">
        <v>1260</v>
      </c>
      <c r="FI6398" s="55">
        <v>8</v>
      </c>
      <c r="FJ6398" s="55">
        <v>25000</v>
      </c>
      <c r="FK6398" s="55" t="s">
        <v>1249</v>
      </c>
      <c r="FL6398" s="55">
        <v>0.45</v>
      </c>
    </row>
    <row r="6399" ht="14.25" customHeight="1" outlineLevel="1" spans="162:168">
      <c r="FF6399" s="55">
        <v>6392</v>
      </c>
      <c r="FG6399" s="55" t="s">
        <v>1246</v>
      </c>
      <c r="FH6399" s="55" t="s">
        <v>1260</v>
      </c>
      <c r="FI6399" s="55">
        <v>8</v>
      </c>
      <c r="FJ6399" s="55">
        <v>50000</v>
      </c>
      <c r="FK6399" s="55" t="s">
        <v>1249</v>
      </c>
      <c r="FL6399" s="55">
        <v>0.45</v>
      </c>
    </row>
    <row r="6400" ht="14.25" customHeight="1" outlineLevel="1" spans="162:168">
      <c r="FF6400" s="55">
        <v>6393</v>
      </c>
      <c r="FG6400" s="55" t="s">
        <v>1246</v>
      </c>
      <c r="FH6400" s="55" t="s">
        <v>1260</v>
      </c>
      <c r="FI6400" s="55">
        <v>8</v>
      </c>
      <c r="FJ6400" s="55">
        <v>80000</v>
      </c>
      <c r="FK6400" s="55" t="s">
        <v>1249</v>
      </c>
      <c r="FL6400" s="55">
        <v>0.45</v>
      </c>
    </row>
    <row r="6401" ht="14.25" customHeight="1" outlineLevel="1" spans="162:168">
      <c r="FF6401" s="55">
        <v>6394</v>
      </c>
      <c r="FG6401" s="55" t="s">
        <v>1246</v>
      </c>
      <c r="FH6401" s="55" t="s">
        <v>1260</v>
      </c>
      <c r="FI6401" s="55">
        <v>8</v>
      </c>
      <c r="FJ6401" s="55">
        <v>130000</v>
      </c>
      <c r="FK6401" s="55" t="s">
        <v>1249</v>
      </c>
      <c r="FL6401" s="55">
        <v>0.45</v>
      </c>
    </row>
    <row r="6402" ht="14.25" customHeight="1" outlineLevel="1" spans="162:168">
      <c r="FF6402" s="55">
        <v>6395</v>
      </c>
      <c r="FG6402" s="55" t="s">
        <v>1246</v>
      </c>
      <c r="FH6402" s="55" t="s">
        <v>1260</v>
      </c>
      <c r="FI6402" s="55">
        <v>8</v>
      </c>
      <c r="FJ6402" s="55">
        <v>260000</v>
      </c>
      <c r="FK6402" s="55" t="s">
        <v>1249</v>
      </c>
      <c r="FL6402" s="55">
        <v>0.45</v>
      </c>
    </row>
    <row r="6403" ht="14.25" customHeight="1" outlineLevel="1" spans="162:168">
      <c r="FF6403" s="55">
        <v>6396</v>
      </c>
      <c r="FG6403" s="55" t="s">
        <v>1246</v>
      </c>
      <c r="FH6403" s="55" t="s">
        <v>1260</v>
      </c>
      <c r="FI6403" s="55">
        <v>8</v>
      </c>
      <c r="FJ6403" s="55">
        <v>400000</v>
      </c>
      <c r="FK6403" s="55" t="s">
        <v>1249</v>
      </c>
      <c r="FL6403" s="55">
        <v>0.45</v>
      </c>
    </row>
    <row r="6404" ht="14.25" customHeight="1" outlineLevel="1" spans="162:168">
      <c r="FF6404" s="55">
        <v>6397</v>
      </c>
      <c r="FG6404" s="55" t="s">
        <v>1246</v>
      </c>
      <c r="FH6404" s="55" t="s">
        <v>1260</v>
      </c>
      <c r="FI6404" s="55">
        <v>8</v>
      </c>
      <c r="FJ6404" s="55">
        <v>530000</v>
      </c>
      <c r="FK6404" s="55" t="s">
        <v>1249</v>
      </c>
      <c r="FL6404" s="55">
        <v>0.45</v>
      </c>
    </row>
    <row r="6405" ht="14.25" customHeight="1" outlineLevel="1" spans="162:168">
      <c r="FF6405" s="55">
        <v>6398</v>
      </c>
      <c r="FG6405" s="55" t="s">
        <v>1246</v>
      </c>
      <c r="FH6405" s="55" t="s">
        <v>1260</v>
      </c>
      <c r="FI6405" s="55">
        <v>8</v>
      </c>
      <c r="FJ6405" s="55">
        <v>540000</v>
      </c>
      <c r="FK6405" s="55" t="s">
        <v>1249</v>
      </c>
      <c r="FL6405" s="55">
        <v>0.45</v>
      </c>
    </row>
    <row r="6406" ht="14.25" customHeight="1" outlineLevel="1" spans="162:168">
      <c r="FF6406" s="55">
        <v>6399</v>
      </c>
      <c r="FG6406" s="55" t="s">
        <v>1246</v>
      </c>
      <c r="FH6406" s="55" t="s">
        <v>1260</v>
      </c>
      <c r="FI6406" s="55">
        <v>9</v>
      </c>
      <c r="FJ6406" s="55">
        <v>0</v>
      </c>
      <c r="FK6406" s="55" t="s">
        <v>1249</v>
      </c>
      <c r="FL6406" s="55">
        <v>0.88</v>
      </c>
    </row>
    <row r="6407" ht="14.25" customHeight="1" outlineLevel="1" spans="162:168">
      <c r="FF6407" s="55">
        <v>6400</v>
      </c>
      <c r="FG6407" s="55" t="s">
        <v>1246</v>
      </c>
      <c r="FH6407" s="55" t="s">
        <v>1260</v>
      </c>
      <c r="FI6407" s="55">
        <v>9</v>
      </c>
      <c r="FJ6407" s="55">
        <v>1000</v>
      </c>
      <c r="FK6407" s="55" t="s">
        <v>1249</v>
      </c>
      <c r="FL6407" s="55">
        <v>0.88</v>
      </c>
    </row>
    <row r="6408" ht="14.25" customHeight="1" outlineLevel="1" spans="162:168">
      <c r="FF6408" s="55">
        <v>6401</v>
      </c>
      <c r="FG6408" s="55" t="s">
        <v>1246</v>
      </c>
      <c r="FH6408" s="55" t="s">
        <v>1260</v>
      </c>
      <c r="FI6408" s="55">
        <v>9</v>
      </c>
      <c r="FJ6408" s="55">
        <v>2500</v>
      </c>
      <c r="FK6408" s="55" t="s">
        <v>1249</v>
      </c>
      <c r="FL6408" s="55">
        <v>0.88</v>
      </c>
    </row>
    <row r="6409" ht="14.25" customHeight="1" outlineLevel="1" spans="162:168">
      <c r="FF6409" s="55">
        <v>6402</v>
      </c>
      <c r="FG6409" s="55" t="s">
        <v>1246</v>
      </c>
      <c r="FH6409" s="55" t="s">
        <v>1260</v>
      </c>
      <c r="FI6409" s="55">
        <v>9</v>
      </c>
      <c r="FJ6409" s="55">
        <v>5000</v>
      </c>
      <c r="FK6409" s="55" t="s">
        <v>1249</v>
      </c>
      <c r="FL6409" s="55">
        <v>0.88</v>
      </c>
    </row>
    <row r="6410" ht="14.25" customHeight="1" outlineLevel="1" spans="162:168">
      <c r="FF6410" s="55">
        <v>6403</v>
      </c>
      <c r="FG6410" s="55" t="s">
        <v>1246</v>
      </c>
      <c r="FH6410" s="55" t="s">
        <v>1260</v>
      </c>
      <c r="FI6410" s="55">
        <v>9</v>
      </c>
      <c r="FJ6410" s="55">
        <v>10000</v>
      </c>
      <c r="FK6410" s="55" t="s">
        <v>1249</v>
      </c>
      <c r="FL6410" s="55">
        <v>0.88</v>
      </c>
    </row>
    <row r="6411" ht="14.25" customHeight="1" outlineLevel="1" spans="162:168">
      <c r="FF6411" s="55">
        <v>6404</v>
      </c>
      <c r="FG6411" s="55" t="s">
        <v>1246</v>
      </c>
      <c r="FH6411" s="55" t="s">
        <v>1260</v>
      </c>
      <c r="FI6411" s="55">
        <v>9</v>
      </c>
      <c r="FJ6411" s="55">
        <v>25000</v>
      </c>
      <c r="FK6411" s="55" t="s">
        <v>1249</v>
      </c>
      <c r="FL6411" s="55">
        <v>0.88</v>
      </c>
    </row>
    <row r="6412" ht="14.25" customHeight="1" outlineLevel="1" spans="162:168">
      <c r="FF6412" s="55">
        <v>6405</v>
      </c>
      <c r="FG6412" s="55" t="s">
        <v>1246</v>
      </c>
      <c r="FH6412" s="55" t="s">
        <v>1260</v>
      </c>
      <c r="FI6412" s="55">
        <v>9</v>
      </c>
      <c r="FJ6412" s="55">
        <v>50000</v>
      </c>
      <c r="FK6412" s="55" t="s">
        <v>1249</v>
      </c>
      <c r="FL6412" s="55">
        <v>0.84</v>
      </c>
    </row>
    <row r="6413" ht="14.25" customHeight="1" outlineLevel="1" spans="162:168">
      <c r="FF6413" s="55">
        <v>6406</v>
      </c>
      <c r="FG6413" s="55" t="s">
        <v>1246</v>
      </c>
      <c r="FH6413" s="55" t="s">
        <v>1260</v>
      </c>
      <c r="FI6413" s="55">
        <v>9</v>
      </c>
      <c r="FJ6413" s="55">
        <v>80000</v>
      </c>
      <c r="FK6413" s="55" t="s">
        <v>1249</v>
      </c>
      <c r="FL6413" s="55">
        <v>0.45</v>
      </c>
    </row>
    <row r="6414" ht="14.25" customHeight="1" outlineLevel="1" spans="162:168">
      <c r="FF6414" s="55">
        <v>6407</v>
      </c>
      <c r="FG6414" s="55" t="s">
        <v>1246</v>
      </c>
      <c r="FH6414" s="55" t="s">
        <v>1260</v>
      </c>
      <c r="FI6414" s="55">
        <v>9</v>
      </c>
      <c r="FJ6414" s="55">
        <v>130000</v>
      </c>
      <c r="FK6414" s="55" t="s">
        <v>1249</v>
      </c>
      <c r="FL6414" s="55">
        <v>0.45</v>
      </c>
    </row>
    <row r="6415" ht="14.25" customHeight="1" outlineLevel="1" spans="162:168">
      <c r="FF6415" s="55">
        <v>6408</v>
      </c>
      <c r="FG6415" s="55" t="s">
        <v>1246</v>
      </c>
      <c r="FH6415" s="55" t="s">
        <v>1260</v>
      </c>
      <c r="FI6415" s="55">
        <v>9</v>
      </c>
      <c r="FJ6415" s="55">
        <v>260000</v>
      </c>
      <c r="FK6415" s="55" t="s">
        <v>1249</v>
      </c>
      <c r="FL6415" s="55">
        <v>0.45</v>
      </c>
    </row>
    <row r="6416" ht="14.25" customHeight="1" outlineLevel="1" spans="162:168">
      <c r="FF6416" s="55">
        <v>6409</v>
      </c>
      <c r="FG6416" s="55" t="s">
        <v>1246</v>
      </c>
      <c r="FH6416" s="55" t="s">
        <v>1260</v>
      </c>
      <c r="FI6416" s="55">
        <v>9</v>
      </c>
      <c r="FJ6416" s="55">
        <v>400000</v>
      </c>
      <c r="FK6416" s="55" t="s">
        <v>1249</v>
      </c>
      <c r="FL6416" s="55">
        <v>0.45</v>
      </c>
    </row>
    <row r="6417" ht="14.25" customHeight="1" outlineLevel="1" spans="162:168">
      <c r="FF6417" s="55">
        <v>6410</v>
      </c>
      <c r="FG6417" s="55" t="s">
        <v>1246</v>
      </c>
      <c r="FH6417" s="55" t="s">
        <v>1260</v>
      </c>
      <c r="FI6417" s="55">
        <v>9</v>
      </c>
      <c r="FJ6417" s="55">
        <v>530000</v>
      </c>
      <c r="FK6417" s="55" t="s">
        <v>1249</v>
      </c>
      <c r="FL6417" s="55">
        <v>0.45</v>
      </c>
    </row>
    <row r="6418" ht="14.25" customHeight="1" outlineLevel="1" spans="162:168">
      <c r="FF6418" s="55">
        <v>6411</v>
      </c>
      <c r="FG6418" s="55" t="s">
        <v>1246</v>
      </c>
      <c r="FH6418" s="55" t="s">
        <v>1260</v>
      </c>
      <c r="FI6418" s="55">
        <v>9</v>
      </c>
      <c r="FJ6418" s="55">
        <v>540000</v>
      </c>
      <c r="FK6418" s="55" t="s">
        <v>1249</v>
      </c>
      <c r="FL6418" s="55">
        <v>0.45</v>
      </c>
    </row>
    <row r="6419" ht="14.25" customHeight="1" outlineLevel="1" spans="162:168">
      <c r="FF6419" s="55">
        <v>6412</v>
      </c>
      <c r="FG6419" s="55" t="s">
        <v>1246</v>
      </c>
      <c r="FH6419" s="55" t="s">
        <v>1470</v>
      </c>
      <c r="FI6419" s="55">
        <v>1</v>
      </c>
      <c r="FJ6419" s="55">
        <v>0</v>
      </c>
      <c r="FK6419" s="55" t="s">
        <v>1249</v>
      </c>
      <c r="FL6419" s="55">
        <v>0.65</v>
      </c>
    </row>
    <row r="6420" ht="14.25" customHeight="1" outlineLevel="1" spans="162:168">
      <c r="FF6420" s="55">
        <v>6413</v>
      </c>
      <c r="FG6420" s="55" t="s">
        <v>1246</v>
      </c>
      <c r="FH6420" s="55" t="s">
        <v>1470</v>
      </c>
      <c r="FI6420" s="55">
        <v>1</v>
      </c>
      <c r="FJ6420" s="55">
        <v>1000</v>
      </c>
      <c r="FK6420" s="55" t="s">
        <v>1249</v>
      </c>
      <c r="FL6420" s="55">
        <v>0.6</v>
      </c>
    </row>
    <row r="6421" ht="14.25" customHeight="1" outlineLevel="1" spans="162:168">
      <c r="FF6421" s="55">
        <v>6414</v>
      </c>
      <c r="FG6421" s="55" t="s">
        <v>1246</v>
      </c>
      <c r="FH6421" s="55" t="s">
        <v>1470</v>
      </c>
      <c r="FI6421" s="55">
        <v>1</v>
      </c>
      <c r="FJ6421" s="55">
        <v>2500</v>
      </c>
      <c r="FK6421" s="55" t="s">
        <v>1249</v>
      </c>
      <c r="FL6421" s="55">
        <v>0.55</v>
      </c>
    </row>
    <row r="6422" ht="14.25" customHeight="1" outlineLevel="1" spans="162:168">
      <c r="FF6422" s="55">
        <v>6415</v>
      </c>
      <c r="FG6422" s="55" t="s">
        <v>1246</v>
      </c>
      <c r="FH6422" s="55" t="s">
        <v>1470</v>
      </c>
      <c r="FI6422" s="55">
        <v>1</v>
      </c>
      <c r="FJ6422" s="55">
        <v>5000</v>
      </c>
      <c r="FK6422" s="55" t="s">
        <v>1249</v>
      </c>
      <c r="FL6422" s="55">
        <v>0.5</v>
      </c>
    </row>
    <row r="6423" ht="14.25" customHeight="1" outlineLevel="1" spans="162:168">
      <c r="FF6423" s="55">
        <v>6416</v>
      </c>
      <c r="FG6423" s="55" t="s">
        <v>1246</v>
      </c>
      <c r="FH6423" s="55" t="s">
        <v>1470</v>
      </c>
      <c r="FI6423" s="55">
        <v>1</v>
      </c>
      <c r="FJ6423" s="55">
        <v>10000</v>
      </c>
      <c r="FK6423" s="55" t="s">
        <v>1249</v>
      </c>
      <c r="FL6423" s="55">
        <v>0.4</v>
      </c>
    </row>
    <row r="6424" ht="14.25" customHeight="1" outlineLevel="1" spans="162:168">
      <c r="FF6424" s="55">
        <v>6417</v>
      </c>
      <c r="FG6424" s="55" t="s">
        <v>1246</v>
      </c>
      <c r="FH6424" s="55" t="s">
        <v>1470</v>
      </c>
      <c r="FI6424" s="55">
        <v>1</v>
      </c>
      <c r="FJ6424" s="55">
        <v>25000</v>
      </c>
      <c r="FK6424" s="55" t="s">
        <v>1249</v>
      </c>
      <c r="FL6424" s="55">
        <v>0.35</v>
      </c>
    </row>
    <row r="6425" ht="14.25" customHeight="1" outlineLevel="1" spans="162:168">
      <c r="FF6425" s="55">
        <v>6418</v>
      </c>
      <c r="FG6425" s="55" t="s">
        <v>1246</v>
      </c>
      <c r="FH6425" s="55" t="s">
        <v>1470</v>
      </c>
      <c r="FI6425" s="55">
        <v>1</v>
      </c>
      <c r="FJ6425" s="55">
        <v>50000</v>
      </c>
      <c r="FK6425" s="55" t="s">
        <v>1249</v>
      </c>
      <c r="FL6425" s="55">
        <v>0.35</v>
      </c>
    </row>
    <row r="6426" ht="14.25" customHeight="1" outlineLevel="1" spans="162:168">
      <c r="FF6426" s="55">
        <v>6419</v>
      </c>
      <c r="FG6426" s="55" t="s">
        <v>1246</v>
      </c>
      <c r="FH6426" s="55" t="s">
        <v>1470</v>
      </c>
      <c r="FI6426" s="55">
        <v>1</v>
      </c>
      <c r="FJ6426" s="55">
        <v>80000</v>
      </c>
      <c r="FK6426" s="55" t="s">
        <v>1249</v>
      </c>
      <c r="FL6426" s="55">
        <v>0.35</v>
      </c>
    </row>
    <row r="6427" ht="14.25" customHeight="1" outlineLevel="1" spans="162:168">
      <c r="FF6427" s="55">
        <v>6420</v>
      </c>
      <c r="FG6427" s="55" t="s">
        <v>1246</v>
      </c>
      <c r="FH6427" s="55" t="s">
        <v>1470</v>
      </c>
      <c r="FI6427" s="55">
        <v>1</v>
      </c>
      <c r="FJ6427" s="55">
        <v>130000</v>
      </c>
      <c r="FK6427" s="55" t="s">
        <v>1249</v>
      </c>
      <c r="FL6427" s="55">
        <v>0.35</v>
      </c>
    </row>
    <row r="6428" ht="14.25" customHeight="1" outlineLevel="1" spans="162:168">
      <c r="FF6428" s="55">
        <v>6421</v>
      </c>
      <c r="FG6428" s="55" t="s">
        <v>1246</v>
      </c>
      <c r="FH6428" s="55" t="s">
        <v>1470</v>
      </c>
      <c r="FI6428" s="55">
        <v>1</v>
      </c>
      <c r="FJ6428" s="55">
        <v>260000</v>
      </c>
      <c r="FK6428" s="55" t="s">
        <v>1249</v>
      </c>
      <c r="FL6428" s="55">
        <v>0.35</v>
      </c>
    </row>
    <row r="6429" ht="14.25" customHeight="1" outlineLevel="1" spans="162:168">
      <c r="FF6429" s="55">
        <v>6422</v>
      </c>
      <c r="FG6429" s="55" t="s">
        <v>1246</v>
      </c>
      <c r="FH6429" s="55" t="s">
        <v>1470</v>
      </c>
      <c r="FI6429" s="55">
        <v>1</v>
      </c>
      <c r="FJ6429" s="55">
        <v>400000</v>
      </c>
      <c r="FK6429" s="55" t="s">
        <v>1249</v>
      </c>
      <c r="FL6429" s="55">
        <v>0.35</v>
      </c>
    </row>
    <row r="6430" ht="14.25" customHeight="1" outlineLevel="1" spans="162:168">
      <c r="FF6430" s="55">
        <v>6423</v>
      </c>
      <c r="FG6430" s="55" t="s">
        <v>1246</v>
      </c>
      <c r="FH6430" s="55" t="s">
        <v>1470</v>
      </c>
      <c r="FI6430" s="55">
        <v>1</v>
      </c>
      <c r="FJ6430" s="55">
        <v>530000</v>
      </c>
      <c r="FK6430" s="55" t="s">
        <v>1249</v>
      </c>
      <c r="FL6430" s="55">
        <v>0.35</v>
      </c>
    </row>
    <row r="6431" ht="14.25" customHeight="1" outlineLevel="1" spans="162:168">
      <c r="FF6431" s="55">
        <v>6424</v>
      </c>
      <c r="FG6431" s="55" t="s">
        <v>1246</v>
      </c>
      <c r="FH6431" s="55" t="s">
        <v>1470</v>
      </c>
      <c r="FI6431" s="55">
        <v>1</v>
      </c>
      <c r="FJ6431" s="55">
        <v>540000</v>
      </c>
      <c r="FK6431" s="55" t="s">
        <v>1249</v>
      </c>
      <c r="FL6431" s="55">
        <v>0.35</v>
      </c>
    </row>
    <row r="6432" ht="14.25" customHeight="1" outlineLevel="1" spans="162:168">
      <c r="FF6432" s="55">
        <v>6425</v>
      </c>
      <c r="FG6432" s="55" t="s">
        <v>1246</v>
      </c>
      <c r="FH6432" s="55" t="s">
        <v>1470</v>
      </c>
      <c r="FI6432" s="55">
        <v>10</v>
      </c>
      <c r="FJ6432" s="55">
        <v>0</v>
      </c>
      <c r="FK6432" s="55" t="s">
        <v>1249</v>
      </c>
      <c r="FL6432" s="55">
        <v>0.8</v>
      </c>
    </row>
    <row r="6433" ht="14.25" customHeight="1" outlineLevel="1" spans="162:168">
      <c r="FF6433" s="55">
        <v>6426</v>
      </c>
      <c r="FG6433" s="55" t="s">
        <v>1246</v>
      </c>
      <c r="FH6433" s="55" t="s">
        <v>1470</v>
      </c>
      <c r="FI6433" s="55">
        <v>10</v>
      </c>
      <c r="FJ6433" s="55">
        <v>1000</v>
      </c>
      <c r="FK6433" s="55" t="s">
        <v>1249</v>
      </c>
      <c r="FL6433" s="55">
        <v>0.8</v>
      </c>
    </row>
    <row r="6434" ht="14.25" customHeight="1" outlineLevel="1" spans="162:168">
      <c r="FF6434" s="55">
        <v>6427</v>
      </c>
      <c r="FG6434" s="55" t="s">
        <v>1246</v>
      </c>
      <c r="FH6434" s="55" t="s">
        <v>1470</v>
      </c>
      <c r="FI6434" s="55">
        <v>10</v>
      </c>
      <c r="FJ6434" s="55">
        <v>2500</v>
      </c>
      <c r="FK6434" s="55" t="s">
        <v>1249</v>
      </c>
      <c r="FL6434" s="55">
        <v>0.8</v>
      </c>
    </row>
    <row r="6435" ht="14.25" customHeight="1" outlineLevel="1" spans="162:168">
      <c r="FF6435" s="55">
        <v>6428</v>
      </c>
      <c r="FG6435" s="55" t="s">
        <v>1246</v>
      </c>
      <c r="FH6435" s="55" t="s">
        <v>1470</v>
      </c>
      <c r="FI6435" s="55">
        <v>10</v>
      </c>
      <c r="FJ6435" s="55">
        <v>5000</v>
      </c>
      <c r="FK6435" s="55" t="s">
        <v>1249</v>
      </c>
      <c r="FL6435" s="55">
        <v>0.8</v>
      </c>
    </row>
    <row r="6436" ht="14.25" customHeight="1" outlineLevel="1" spans="162:168">
      <c r="FF6436" s="55">
        <v>6429</v>
      </c>
      <c r="FG6436" s="55" t="s">
        <v>1246</v>
      </c>
      <c r="FH6436" s="55" t="s">
        <v>1470</v>
      </c>
      <c r="FI6436" s="55">
        <v>10</v>
      </c>
      <c r="FJ6436" s="55">
        <v>10000</v>
      </c>
      <c r="FK6436" s="55" t="s">
        <v>1249</v>
      </c>
      <c r="FL6436" s="55">
        <v>0.8</v>
      </c>
    </row>
    <row r="6437" ht="14.25" customHeight="1" outlineLevel="1" spans="162:168">
      <c r="FF6437" s="55">
        <v>6430</v>
      </c>
      <c r="FG6437" s="55" t="s">
        <v>1246</v>
      </c>
      <c r="FH6437" s="55" t="s">
        <v>1470</v>
      </c>
      <c r="FI6437" s="55">
        <v>10</v>
      </c>
      <c r="FJ6437" s="55">
        <v>25000</v>
      </c>
      <c r="FK6437" s="55" t="s">
        <v>1249</v>
      </c>
      <c r="FL6437" s="55">
        <v>0.8</v>
      </c>
    </row>
    <row r="6438" ht="14.25" customHeight="1" outlineLevel="1" spans="162:168">
      <c r="FF6438" s="55">
        <v>6431</v>
      </c>
      <c r="FG6438" s="55" t="s">
        <v>1246</v>
      </c>
      <c r="FH6438" s="55" t="s">
        <v>1470</v>
      </c>
      <c r="FI6438" s="55">
        <v>10</v>
      </c>
      <c r="FJ6438" s="55">
        <v>50000</v>
      </c>
      <c r="FK6438" s="55" t="s">
        <v>1249</v>
      </c>
      <c r="FL6438" s="55">
        <v>0.8</v>
      </c>
    </row>
    <row r="6439" ht="14.25" customHeight="1" outlineLevel="1" spans="162:168">
      <c r="FF6439" s="55">
        <v>6432</v>
      </c>
      <c r="FG6439" s="55" t="s">
        <v>1246</v>
      </c>
      <c r="FH6439" s="55" t="s">
        <v>1470</v>
      </c>
      <c r="FI6439" s="55">
        <v>10</v>
      </c>
      <c r="FJ6439" s="55">
        <v>80000</v>
      </c>
      <c r="FK6439" s="55" t="s">
        <v>1249</v>
      </c>
      <c r="FL6439" s="55">
        <v>0.8</v>
      </c>
    </row>
    <row r="6440" ht="14.25" customHeight="1" outlineLevel="1" spans="162:168">
      <c r="FF6440" s="55">
        <v>6433</v>
      </c>
      <c r="FG6440" s="55" t="s">
        <v>1246</v>
      </c>
      <c r="FH6440" s="55" t="s">
        <v>1470</v>
      </c>
      <c r="FI6440" s="55">
        <v>10</v>
      </c>
      <c r="FJ6440" s="55">
        <v>130000</v>
      </c>
      <c r="FK6440" s="55" t="s">
        <v>1249</v>
      </c>
      <c r="FL6440" s="55">
        <v>0.8</v>
      </c>
    </row>
    <row r="6441" ht="14.25" customHeight="1" outlineLevel="1" spans="162:168">
      <c r="FF6441" s="55">
        <v>6434</v>
      </c>
      <c r="FG6441" s="55" t="s">
        <v>1246</v>
      </c>
      <c r="FH6441" s="55" t="s">
        <v>1470</v>
      </c>
      <c r="FI6441" s="55">
        <v>10</v>
      </c>
      <c r="FJ6441" s="55">
        <v>260000</v>
      </c>
      <c r="FK6441" s="55" t="s">
        <v>1249</v>
      </c>
      <c r="FL6441" s="55">
        <v>0.8</v>
      </c>
    </row>
    <row r="6442" ht="14.25" customHeight="1" outlineLevel="1" spans="162:168">
      <c r="FF6442" s="55">
        <v>6435</v>
      </c>
      <c r="FG6442" s="55" t="s">
        <v>1246</v>
      </c>
      <c r="FH6442" s="55" t="s">
        <v>1470</v>
      </c>
      <c r="FI6442" s="55">
        <v>10</v>
      </c>
      <c r="FJ6442" s="55">
        <v>400000</v>
      </c>
      <c r="FK6442" s="55" t="s">
        <v>1249</v>
      </c>
      <c r="FL6442" s="55">
        <v>0.8</v>
      </c>
    </row>
    <row r="6443" ht="14.25" customHeight="1" outlineLevel="1" spans="162:168">
      <c r="FF6443" s="55">
        <v>6436</v>
      </c>
      <c r="FG6443" s="55" t="s">
        <v>1246</v>
      </c>
      <c r="FH6443" s="55" t="s">
        <v>1470</v>
      </c>
      <c r="FI6443" s="55">
        <v>10</v>
      </c>
      <c r="FJ6443" s="55">
        <v>530000</v>
      </c>
      <c r="FK6443" s="55" t="s">
        <v>1249</v>
      </c>
      <c r="FL6443" s="55">
        <v>0.8</v>
      </c>
    </row>
    <row r="6444" ht="14.25" customHeight="1" outlineLevel="1" spans="162:168">
      <c r="FF6444" s="55">
        <v>6437</v>
      </c>
      <c r="FG6444" s="55" t="s">
        <v>1246</v>
      </c>
      <c r="FH6444" s="55" t="s">
        <v>1470</v>
      </c>
      <c r="FI6444" s="55">
        <v>10</v>
      </c>
      <c r="FJ6444" s="55">
        <v>540000</v>
      </c>
      <c r="FK6444" s="55" t="s">
        <v>1249</v>
      </c>
      <c r="FL6444" s="55">
        <v>0.8</v>
      </c>
    </row>
    <row r="6445" ht="14.25" customHeight="1" outlineLevel="1" spans="162:168">
      <c r="FF6445" s="55">
        <v>6438</v>
      </c>
      <c r="FG6445" s="55" t="s">
        <v>1246</v>
      </c>
      <c r="FH6445" s="55" t="s">
        <v>1470</v>
      </c>
      <c r="FI6445" s="55">
        <v>11</v>
      </c>
      <c r="FJ6445" s="55">
        <v>0</v>
      </c>
      <c r="FK6445" s="55" t="s">
        <v>1249</v>
      </c>
      <c r="FL6445" s="55">
        <v>0.8</v>
      </c>
    </row>
    <row r="6446" ht="14.25" customHeight="1" outlineLevel="1" spans="162:168">
      <c r="FF6446" s="55">
        <v>6439</v>
      </c>
      <c r="FG6446" s="55" t="s">
        <v>1246</v>
      </c>
      <c r="FH6446" s="55" t="s">
        <v>1470</v>
      </c>
      <c r="FI6446" s="55">
        <v>11</v>
      </c>
      <c r="FJ6446" s="55">
        <v>1000</v>
      </c>
      <c r="FK6446" s="55" t="s">
        <v>1249</v>
      </c>
      <c r="FL6446" s="55">
        <v>0.8</v>
      </c>
    </row>
    <row r="6447" ht="14.25" customHeight="1" outlineLevel="1" spans="162:168">
      <c r="FF6447" s="55">
        <v>6440</v>
      </c>
      <c r="FG6447" s="55" t="s">
        <v>1246</v>
      </c>
      <c r="FH6447" s="55" t="s">
        <v>1470</v>
      </c>
      <c r="FI6447" s="55">
        <v>11</v>
      </c>
      <c r="FJ6447" s="55">
        <v>2500</v>
      </c>
      <c r="FK6447" s="55" t="s">
        <v>1249</v>
      </c>
      <c r="FL6447" s="55">
        <v>0.8</v>
      </c>
    </row>
    <row r="6448" ht="14.25" customHeight="1" outlineLevel="1" spans="162:168">
      <c r="FF6448" s="55">
        <v>6441</v>
      </c>
      <c r="FG6448" s="55" t="s">
        <v>1246</v>
      </c>
      <c r="FH6448" s="55" t="s">
        <v>1470</v>
      </c>
      <c r="FI6448" s="55">
        <v>11</v>
      </c>
      <c r="FJ6448" s="55">
        <v>5000</v>
      </c>
      <c r="FK6448" s="55" t="s">
        <v>1249</v>
      </c>
      <c r="FL6448" s="55">
        <v>0.8</v>
      </c>
    </row>
    <row r="6449" ht="14.25" customHeight="1" outlineLevel="1" spans="162:168">
      <c r="FF6449" s="55">
        <v>6442</v>
      </c>
      <c r="FG6449" s="55" t="s">
        <v>1246</v>
      </c>
      <c r="FH6449" s="55" t="s">
        <v>1470</v>
      </c>
      <c r="FI6449" s="55">
        <v>11</v>
      </c>
      <c r="FJ6449" s="55">
        <v>10000</v>
      </c>
      <c r="FK6449" s="55" t="s">
        <v>1249</v>
      </c>
      <c r="FL6449" s="55">
        <v>0.8</v>
      </c>
    </row>
    <row r="6450" ht="14.25" customHeight="1" outlineLevel="1" spans="162:168">
      <c r="FF6450" s="55">
        <v>6443</v>
      </c>
      <c r="FG6450" s="55" t="s">
        <v>1246</v>
      </c>
      <c r="FH6450" s="55" t="s">
        <v>1470</v>
      </c>
      <c r="FI6450" s="55">
        <v>11</v>
      </c>
      <c r="FJ6450" s="55">
        <v>25000</v>
      </c>
      <c r="FK6450" s="55" t="s">
        <v>1249</v>
      </c>
      <c r="FL6450" s="55">
        <v>0.8</v>
      </c>
    </row>
    <row r="6451" ht="14.25" customHeight="1" outlineLevel="1" spans="162:168">
      <c r="FF6451" s="55">
        <v>6444</v>
      </c>
      <c r="FG6451" s="55" t="s">
        <v>1246</v>
      </c>
      <c r="FH6451" s="55" t="s">
        <v>1470</v>
      </c>
      <c r="FI6451" s="55">
        <v>11</v>
      </c>
      <c r="FJ6451" s="55">
        <v>50000</v>
      </c>
      <c r="FK6451" s="55" t="s">
        <v>1249</v>
      </c>
      <c r="FL6451" s="55">
        <v>0.8</v>
      </c>
    </row>
    <row r="6452" ht="14.25" customHeight="1" outlineLevel="1" spans="162:168">
      <c r="FF6452" s="55">
        <v>6445</v>
      </c>
      <c r="FG6452" s="55" t="s">
        <v>1246</v>
      </c>
      <c r="FH6452" s="55" t="s">
        <v>1470</v>
      </c>
      <c r="FI6452" s="55">
        <v>11</v>
      </c>
      <c r="FJ6452" s="55">
        <v>80000</v>
      </c>
      <c r="FK6452" s="55" t="s">
        <v>1249</v>
      </c>
      <c r="FL6452" s="55">
        <v>0.8</v>
      </c>
    </row>
    <row r="6453" ht="14.25" customHeight="1" outlineLevel="1" spans="162:168">
      <c r="FF6453" s="55">
        <v>6446</v>
      </c>
      <c r="FG6453" s="55" t="s">
        <v>1246</v>
      </c>
      <c r="FH6453" s="55" t="s">
        <v>1470</v>
      </c>
      <c r="FI6453" s="55">
        <v>11</v>
      </c>
      <c r="FJ6453" s="55">
        <v>130000</v>
      </c>
      <c r="FK6453" s="55" t="s">
        <v>1249</v>
      </c>
      <c r="FL6453" s="55">
        <v>0.8</v>
      </c>
    </row>
    <row r="6454" ht="14.25" customHeight="1" outlineLevel="1" spans="162:168">
      <c r="FF6454" s="55">
        <v>6447</v>
      </c>
      <c r="FG6454" s="55" t="s">
        <v>1246</v>
      </c>
      <c r="FH6454" s="55" t="s">
        <v>1470</v>
      </c>
      <c r="FI6454" s="55">
        <v>11</v>
      </c>
      <c r="FJ6454" s="55">
        <v>260000</v>
      </c>
      <c r="FK6454" s="55" t="s">
        <v>1249</v>
      </c>
      <c r="FL6454" s="55">
        <v>0.8</v>
      </c>
    </row>
    <row r="6455" ht="14.25" customHeight="1" outlineLevel="1" spans="162:168">
      <c r="FF6455" s="55">
        <v>6448</v>
      </c>
      <c r="FG6455" s="55" t="s">
        <v>1246</v>
      </c>
      <c r="FH6455" s="55" t="s">
        <v>1470</v>
      </c>
      <c r="FI6455" s="55">
        <v>11</v>
      </c>
      <c r="FJ6455" s="55">
        <v>400000</v>
      </c>
      <c r="FK6455" s="55" t="s">
        <v>1249</v>
      </c>
      <c r="FL6455" s="55">
        <v>0.8</v>
      </c>
    </row>
    <row r="6456" ht="14.25" customHeight="1" outlineLevel="1" spans="162:168">
      <c r="FF6456" s="55">
        <v>6449</v>
      </c>
      <c r="FG6456" s="55" t="s">
        <v>1246</v>
      </c>
      <c r="FH6456" s="55" t="s">
        <v>1470</v>
      </c>
      <c r="FI6456" s="55">
        <v>11</v>
      </c>
      <c r="FJ6456" s="55">
        <v>530000</v>
      </c>
      <c r="FK6456" s="55" t="s">
        <v>1249</v>
      </c>
      <c r="FL6456" s="55">
        <v>0.8</v>
      </c>
    </row>
    <row r="6457" ht="14.25" customHeight="1" outlineLevel="1" spans="162:168">
      <c r="FF6457" s="55">
        <v>6450</v>
      </c>
      <c r="FG6457" s="55" t="s">
        <v>1246</v>
      </c>
      <c r="FH6457" s="55" t="s">
        <v>1470</v>
      </c>
      <c r="FI6457" s="55">
        <v>11</v>
      </c>
      <c r="FJ6457" s="55">
        <v>540000</v>
      </c>
      <c r="FK6457" s="55" t="s">
        <v>1249</v>
      </c>
      <c r="FL6457" s="55">
        <v>0.8</v>
      </c>
    </row>
    <row r="6458" ht="14.25" customHeight="1" outlineLevel="1" spans="162:168">
      <c r="FF6458" s="55">
        <v>6451</v>
      </c>
      <c r="FG6458" s="55" t="s">
        <v>1246</v>
      </c>
      <c r="FH6458" s="55" t="s">
        <v>1470</v>
      </c>
      <c r="FI6458" s="55">
        <v>2</v>
      </c>
      <c r="FJ6458" s="55">
        <v>0</v>
      </c>
      <c r="FK6458" s="55" t="s">
        <v>1249</v>
      </c>
      <c r="FL6458" s="55">
        <v>0.65</v>
      </c>
    </row>
    <row r="6459" ht="14.25" customHeight="1" outlineLevel="1" spans="162:168">
      <c r="FF6459" s="55">
        <v>6452</v>
      </c>
      <c r="FG6459" s="55" t="s">
        <v>1246</v>
      </c>
      <c r="FH6459" s="55" t="s">
        <v>1470</v>
      </c>
      <c r="FI6459" s="55">
        <v>2</v>
      </c>
      <c r="FJ6459" s="55">
        <v>1000</v>
      </c>
      <c r="FK6459" s="55" t="s">
        <v>1249</v>
      </c>
      <c r="FL6459" s="55">
        <v>0.6</v>
      </c>
    </row>
    <row r="6460" ht="14.25" customHeight="1" outlineLevel="1" spans="162:168">
      <c r="FF6460" s="55">
        <v>6453</v>
      </c>
      <c r="FG6460" s="55" t="s">
        <v>1246</v>
      </c>
      <c r="FH6460" s="55" t="s">
        <v>1470</v>
      </c>
      <c r="FI6460" s="55">
        <v>2</v>
      </c>
      <c r="FJ6460" s="55">
        <v>2500</v>
      </c>
      <c r="FK6460" s="55" t="s">
        <v>1249</v>
      </c>
      <c r="FL6460" s="55">
        <v>0.55</v>
      </c>
    </row>
    <row r="6461" ht="14.25" customHeight="1" outlineLevel="1" spans="162:168">
      <c r="FF6461" s="55">
        <v>6454</v>
      </c>
      <c r="FG6461" s="55" t="s">
        <v>1246</v>
      </c>
      <c r="FH6461" s="55" t="s">
        <v>1470</v>
      </c>
      <c r="FI6461" s="55">
        <v>2</v>
      </c>
      <c r="FJ6461" s="55">
        <v>5000</v>
      </c>
      <c r="FK6461" s="55" t="s">
        <v>1249</v>
      </c>
      <c r="FL6461" s="55">
        <v>0.5</v>
      </c>
    </row>
    <row r="6462" ht="14.25" customHeight="1" outlineLevel="1" spans="162:168">
      <c r="FF6462" s="55">
        <v>6455</v>
      </c>
      <c r="FG6462" s="55" t="s">
        <v>1246</v>
      </c>
      <c r="FH6462" s="55" t="s">
        <v>1470</v>
      </c>
      <c r="FI6462" s="55">
        <v>2</v>
      </c>
      <c r="FJ6462" s="55">
        <v>10000</v>
      </c>
      <c r="FK6462" s="55" t="s">
        <v>1249</v>
      </c>
      <c r="FL6462" s="55">
        <v>0.4</v>
      </c>
    </row>
    <row r="6463" ht="14.25" customHeight="1" outlineLevel="1" spans="162:168">
      <c r="FF6463" s="55">
        <v>6456</v>
      </c>
      <c r="FG6463" s="55" t="s">
        <v>1246</v>
      </c>
      <c r="FH6463" s="55" t="s">
        <v>1470</v>
      </c>
      <c r="FI6463" s="55">
        <v>2</v>
      </c>
      <c r="FJ6463" s="55">
        <v>25000</v>
      </c>
      <c r="FK6463" s="55" t="s">
        <v>1249</v>
      </c>
      <c r="FL6463" s="55">
        <v>0.35</v>
      </c>
    </row>
    <row r="6464" ht="14.25" customHeight="1" outlineLevel="1" spans="162:168">
      <c r="FF6464" s="55">
        <v>6457</v>
      </c>
      <c r="FG6464" s="55" t="s">
        <v>1246</v>
      </c>
      <c r="FH6464" s="55" t="s">
        <v>1470</v>
      </c>
      <c r="FI6464" s="55">
        <v>2</v>
      </c>
      <c r="FJ6464" s="55">
        <v>50000</v>
      </c>
      <c r="FK6464" s="55" t="s">
        <v>1249</v>
      </c>
      <c r="FL6464" s="55">
        <v>0.35</v>
      </c>
    </row>
    <row r="6465" ht="14.25" customHeight="1" outlineLevel="1" spans="162:168">
      <c r="FF6465" s="55">
        <v>6458</v>
      </c>
      <c r="FG6465" s="55" t="s">
        <v>1246</v>
      </c>
      <c r="FH6465" s="55" t="s">
        <v>1470</v>
      </c>
      <c r="FI6465" s="55">
        <v>2</v>
      </c>
      <c r="FJ6465" s="55">
        <v>80000</v>
      </c>
      <c r="FK6465" s="55" t="s">
        <v>1249</v>
      </c>
      <c r="FL6465" s="55">
        <v>0.35</v>
      </c>
    </row>
    <row r="6466" ht="14.25" customHeight="1" outlineLevel="1" spans="162:168">
      <c r="FF6466" s="55">
        <v>6459</v>
      </c>
      <c r="FG6466" s="55" t="s">
        <v>1246</v>
      </c>
      <c r="FH6466" s="55" t="s">
        <v>1470</v>
      </c>
      <c r="FI6466" s="55">
        <v>2</v>
      </c>
      <c r="FJ6466" s="55">
        <v>130000</v>
      </c>
      <c r="FK6466" s="55" t="s">
        <v>1249</v>
      </c>
      <c r="FL6466" s="55">
        <v>0.35</v>
      </c>
    </row>
    <row r="6467" ht="14.25" customHeight="1" outlineLevel="1" spans="162:168">
      <c r="FF6467" s="55">
        <v>6460</v>
      </c>
      <c r="FG6467" s="55" t="s">
        <v>1246</v>
      </c>
      <c r="FH6467" s="55" t="s">
        <v>1470</v>
      </c>
      <c r="FI6467" s="55">
        <v>2</v>
      </c>
      <c r="FJ6467" s="55">
        <v>260000</v>
      </c>
      <c r="FK6467" s="55" t="s">
        <v>1249</v>
      </c>
      <c r="FL6467" s="55">
        <v>0.35</v>
      </c>
    </row>
    <row r="6468" ht="14.25" customHeight="1" outlineLevel="1" spans="162:168">
      <c r="FF6468" s="55">
        <v>6461</v>
      </c>
      <c r="FG6468" s="55" t="s">
        <v>1246</v>
      </c>
      <c r="FH6468" s="55" t="s">
        <v>1470</v>
      </c>
      <c r="FI6468" s="55">
        <v>2</v>
      </c>
      <c r="FJ6468" s="55">
        <v>400000</v>
      </c>
      <c r="FK6468" s="55" t="s">
        <v>1249</v>
      </c>
      <c r="FL6468" s="55">
        <v>0.35</v>
      </c>
    </row>
    <row r="6469" ht="14.25" customHeight="1" outlineLevel="1" spans="162:168">
      <c r="FF6469" s="55">
        <v>6462</v>
      </c>
      <c r="FG6469" s="55" t="s">
        <v>1246</v>
      </c>
      <c r="FH6469" s="55" t="s">
        <v>1470</v>
      </c>
      <c r="FI6469" s="55">
        <v>2</v>
      </c>
      <c r="FJ6469" s="55">
        <v>530000</v>
      </c>
      <c r="FK6469" s="55" t="s">
        <v>1249</v>
      </c>
      <c r="FL6469" s="55">
        <v>0.35</v>
      </c>
    </row>
    <row r="6470" ht="14.25" customHeight="1" outlineLevel="1" spans="162:168">
      <c r="FF6470" s="55">
        <v>6463</v>
      </c>
      <c r="FG6470" s="55" t="s">
        <v>1246</v>
      </c>
      <c r="FH6470" s="55" t="s">
        <v>1470</v>
      </c>
      <c r="FI6470" s="55">
        <v>2</v>
      </c>
      <c r="FJ6470" s="55">
        <v>540000</v>
      </c>
      <c r="FK6470" s="55" t="s">
        <v>1249</v>
      </c>
      <c r="FL6470" s="55">
        <v>0.35</v>
      </c>
    </row>
    <row r="6471" ht="14.25" customHeight="1" outlineLevel="1" spans="162:168">
      <c r="FF6471" s="55">
        <v>6464</v>
      </c>
      <c r="FG6471" s="55" t="s">
        <v>1246</v>
      </c>
      <c r="FH6471" s="55" t="s">
        <v>1470</v>
      </c>
      <c r="FI6471" s="55">
        <v>3</v>
      </c>
      <c r="FJ6471" s="55">
        <v>0</v>
      </c>
      <c r="FK6471" s="55" t="s">
        <v>1249</v>
      </c>
      <c r="FL6471" s="55">
        <v>0.65</v>
      </c>
    </row>
    <row r="6472" ht="14.25" customHeight="1" outlineLevel="1" spans="162:168">
      <c r="FF6472" s="55">
        <v>6465</v>
      </c>
      <c r="FG6472" s="55" t="s">
        <v>1246</v>
      </c>
      <c r="FH6472" s="55" t="s">
        <v>1470</v>
      </c>
      <c r="FI6472" s="55">
        <v>3</v>
      </c>
      <c r="FJ6472" s="55">
        <v>1000</v>
      </c>
      <c r="FK6472" s="55" t="s">
        <v>1249</v>
      </c>
      <c r="FL6472" s="55">
        <v>0.6</v>
      </c>
    </row>
    <row r="6473" ht="14.25" customHeight="1" outlineLevel="1" spans="162:168">
      <c r="FF6473" s="55">
        <v>6466</v>
      </c>
      <c r="FG6473" s="55" t="s">
        <v>1246</v>
      </c>
      <c r="FH6473" s="55" t="s">
        <v>1470</v>
      </c>
      <c r="FI6473" s="55">
        <v>3</v>
      </c>
      <c r="FJ6473" s="55">
        <v>2500</v>
      </c>
      <c r="FK6473" s="55" t="s">
        <v>1249</v>
      </c>
      <c r="FL6473" s="55">
        <v>0.55</v>
      </c>
    </row>
    <row r="6474" ht="14.25" customHeight="1" outlineLevel="1" spans="162:168">
      <c r="FF6474" s="55">
        <v>6467</v>
      </c>
      <c r="FG6474" s="55" t="s">
        <v>1246</v>
      </c>
      <c r="FH6474" s="55" t="s">
        <v>1470</v>
      </c>
      <c r="FI6474" s="55">
        <v>3</v>
      </c>
      <c r="FJ6474" s="55">
        <v>5000</v>
      </c>
      <c r="FK6474" s="55" t="s">
        <v>1249</v>
      </c>
      <c r="FL6474" s="55">
        <v>0.5</v>
      </c>
    </row>
    <row r="6475" ht="14.25" customHeight="1" outlineLevel="1" spans="162:168">
      <c r="FF6475" s="55">
        <v>6468</v>
      </c>
      <c r="FG6475" s="55" t="s">
        <v>1246</v>
      </c>
      <c r="FH6475" s="55" t="s">
        <v>1470</v>
      </c>
      <c r="FI6475" s="55">
        <v>3</v>
      </c>
      <c r="FJ6475" s="55">
        <v>10000</v>
      </c>
      <c r="FK6475" s="55" t="s">
        <v>1249</v>
      </c>
      <c r="FL6475" s="55">
        <v>0.4</v>
      </c>
    </row>
    <row r="6476" ht="14.25" customHeight="1" outlineLevel="1" spans="162:168">
      <c r="FF6476" s="55">
        <v>6469</v>
      </c>
      <c r="FG6476" s="55" t="s">
        <v>1246</v>
      </c>
      <c r="FH6476" s="55" t="s">
        <v>1470</v>
      </c>
      <c r="FI6476" s="55">
        <v>3</v>
      </c>
      <c r="FJ6476" s="55">
        <v>25000</v>
      </c>
      <c r="FK6476" s="55" t="s">
        <v>1249</v>
      </c>
      <c r="FL6476" s="55">
        <v>0.35</v>
      </c>
    </row>
    <row r="6477" ht="14.25" customHeight="1" outlineLevel="1" spans="162:168">
      <c r="FF6477" s="55">
        <v>6470</v>
      </c>
      <c r="FG6477" s="55" t="s">
        <v>1246</v>
      </c>
      <c r="FH6477" s="55" t="s">
        <v>1470</v>
      </c>
      <c r="FI6477" s="55">
        <v>3</v>
      </c>
      <c r="FJ6477" s="55">
        <v>50000</v>
      </c>
      <c r="FK6477" s="55" t="s">
        <v>1249</v>
      </c>
      <c r="FL6477" s="55">
        <v>0.35</v>
      </c>
    </row>
    <row r="6478" ht="14.25" customHeight="1" outlineLevel="1" spans="162:168">
      <c r="FF6478" s="55">
        <v>6471</v>
      </c>
      <c r="FG6478" s="55" t="s">
        <v>1246</v>
      </c>
      <c r="FH6478" s="55" t="s">
        <v>1470</v>
      </c>
      <c r="FI6478" s="55">
        <v>3</v>
      </c>
      <c r="FJ6478" s="55">
        <v>80000</v>
      </c>
      <c r="FK6478" s="55" t="s">
        <v>1249</v>
      </c>
      <c r="FL6478" s="55">
        <v>0.35</v>
      </c>
    </row>
    <row r="6479" ht="14.25" customHeight="1" outlineLevel="1" spans="162:168">
      <c r="FF6479" s="55">
        <v>6472</v>
      </c>
      <c r="FG6479" s="55" t="s">
        <v>1246</v>
      </c>
      <c r="FH6479" s="55" t="s">
        <v>1470</v>
      </c>
      <c r="FI6479" s="55">
        <v>3</v>
      </c>
      <c r="FJ6479" s="55">
        <v>130000</v>
      </c>
      <c r="FK6479" s="55" t="s">
        <v>1249</v>
      </c>
      <c r="FL6479" s="55">
        <v>0.35</v>
      </c>
    </row>
    <row r="6480" ht="14.25" customHeight="1" outlineLevel="1" spans="162:168">
      <c r="FF6480" s="55">
        <v>6473</v>
      </c>
      <c r="FG6480" s="55" t="s">
        <v>1246</v>
      </c>
      <c r="FH6480" s="55" t="s">
        <v>1470</v>
      </c>
      <c r="FI6480" s="55">
        <v>3</v>
      </c>
      <c r="FJ6480" s="55">
        <v>260000</v>
      </c>
      <c r="FK6480" s="55" t="s">
        <v>1249</v>
      </c>
      <c r="FL6480" s="55">
        <v>0.35</v>
      </c>
    </row>
    <row r="6481" ht="14.25" customHeight="1" outlineLevel="1" spans="162:168">
      <c r="FF6481" s="55">
        <v>6474</v>
      </c>
      <c r="FG6481" s="55" t="s">
        <v>1246</v>
      </c>
      <c r="FH6481" s="55" t="s">
        <v>1470</v>
      </c>
      <c r="FI6481" s="55">
        <v>3</v>
      </c>
      <c r="FJ6481" s="55">
        <v>400000</v>
      </c>
      <c r="FK6481" s="55" t="s">
        <v>1249</v>
      </c>
      <c r="FL6481" s="55">
        <v>0.35</v>
      </c>
    </row>
    <row r="6482" ht="14.25" customHeight="1" outlineLevel="1" spans="162:168">
      <c r="FF6482" s="55">
        <v>6475</v>
      </c>
      <c r="FG6482" s="55" t="s">
        <v>1246</v>
      </c>
      <c r="FH6482" s="55" t="s">
        <v>1470</v>
      </c>
      <c r="FI6482" s="55">
        <v>3</v>
      </c>
      <c r="FJ6482" s="55">
        <v>530000</v>
      </c>
      <c r="FK6482" s="55" t="s">
        <v>1249</v>
      </c>
      <c r="FL6482" s="55">
        <v>0.35</v>
      </c>
    </row>
    <row r="6483" ht="14.25" customHeight="1" outlineLevel="1" spans="162:168">
      <c r="FF6483" s="55">
        <v>6476</v>
      </c>
      <c r="FG6483" s="55" t="s">
        <v>1246</v>
      </c>
      <c r="FH6483" s="55" t="s">
        <v>1470</v>
      </c>
      <c r="FI6483" s="55">
        <v>3</v>
      </c>
      <c r="FJ6483" s="55">
        <v>540000</v>
      </c>
      <c r="FK6483" s="55" t="s">
        <v>1249</v>
      </c>
      <c r="FL6483" s="55">
        <v>0.35</v>
      </c>
    </row>
    <row r="6484" ht="14.25" customHeight="1" outlineLevel="1" spans="162:168">
      <c r="FF6484" s="55">
        <v>6477</v>
      </c>
      <c r="FG6484" s="55" t="s">
        <v>1246</v>
      </c>
      <c r="FH6484" s="55" t="s">
        <v>1470</v>
      </c>
      <c r="FI6484" s="55">
        <v>4</v>
      </c>
      <c r="FJ6484" s="55">
        <v>0</v>
      </c>
      <c r="FK6484" s="55" t="s">
        <v>1249</v>
      </c>
      <c r="FL6484" s="55">
        <v>0.65</v>
      </c>
    </row>
    <row r="6485" ht="14.25" customHeight="1" outlineLevel="1" spans="162:168">
      <c r="FF6485" s="55">
        <v>6478</v>
      </c>
      <c r="FG6485" s="55" t="s">
        <v>1246</v>
      </c>
      <c r="FH6485" s="55" t="s">
        <v>1470</v>
      </c>
      <c r="FI6485" s="55">
        <v>4</v>
      </c>
      <c r="FJ6485" s="55">
        <v>1000</v>
      </c>
      <c r="FK6485" s="55" t="s">
        <v>1249</v>
      </c>
      <c r="FL6485" s="55">
        <v>0.6</v>
      </c>
    </row>
    <row r="6486" ht="14.25" customHeight="1" outlineLevel="1" spans="162:168">
      <c r="FF6486" s="55">
        <v>6479</v>
      </c>
      <c r="FG6486" s="55" t="s">
        <v>1246</v>
      </c>
      <c r="FH6486" s="55" t="s">
        <v>1470</v>
      </c>
      <c r="FI6486" s="55">
        <v>4</v>
      </c>
      <c r="FJ6486" s="55">
        <v>2500</v>
      </c>
      <c r="FK6486" s="55" t="s">
        <v>1249</v>
      </c>
      <c r="FL6486" s="55">
        <v>0.55</v>
      </c>
    </row>
    <row r="6487" ht="14.25" customHeight="1" outlineLevel="1" spans="162:168">
      <c r="FF6487" s="55">
        <v>6480</v>
      </c>
      <c r="FG6487" s="55" t="s">
        <v>1246</v>
      </c>
      <c r="FH6487" s="55" t="s">
        <v>1470</v>
      </c>
      <c r="FI6487" s="55">
        <v>4</v>
      </c>
      <c r="FJ6487" s="55">
        <v>5000</v>
      </c>
      <c r="FK6487" s="55" t="s">
        <v>1249</v>
      </c>
      <c r="FL6487" s="55">
        <v>0.5</v>
      </c>
    </row>
    <row r="6488" ht="14.25" customHeight="1" outlineLevel="1" spans="162:168">
      <c r="FF6488" s="55">
        <v>6481</v>
      </c>
      <c r="FG6488" s="55" t="s">
        <v>1246</v>
      </c>
      <c r="FH6488" s="55" t="s">
        <v>1470</v>
      </c>
      <c r="FI6488" s="55">
        <v>4</v>
      </c>
      <c r="FJ6488" s="55">
        <v>10000</v>
      </c>
      <c r="FK6488" s="55" t="s">
        <v>1249</v>
      </c>
      <c r="FL6488" s="55">
        <v>0.4</v>
      </c>
    </row>
    <row r="6489" ht="14.25" customHeight="1" outlineLevel="1" spans="162:168">
      <c r="FF6489" s="55">
        <v>6482</v>
      </c>
      <c r="FG6489" s="55" t="s">
        <v>1246</v>
      </c>
      <c r="FH6489" s="55" t="s">
        <v>1470</v>
      </c>
      <c r="FI6489" s="55">
        <v>4</v>
      </c>
      <c r="FJ6489" s="55">
        <v>25000</v>
      </c>
      <c r="FK6489" s="55" t="s">
        <v>1249</v>
      </c>
      <c r="FL6489" s="55">
        <v>0.35</v>
      </c>
    </row>
    <row r="6490" ht="14.25" customHeight="1" outlineLevel="1" spans="162:168">
      <c r="FF6490" s="55">
        <v>6483</v>
      </c>
      <c r="FG6490" s="55" t="s">
        <v>1246</v>
      </c>
      <c r="FH6490" s="55" t="s">
        <v>1470</v>
      </c>
      <c r="FI6490" s="55">
        <v>4</v>
      </c>
      <c r="FJ6490" s="55">
        <v>50000</v>
      </c>
      <c r="FK6490" s="55" t="s">
        <v>1249</v>
      </c>
      <c r="FL6490" s="55">
        <v>0.35</v>
      </c>
    </row>
    <row r="6491" ht="14.25" customHeight="1" outlineLevel="1" spans="162:168">
      <c r="FF6491" s="55">
        <v>6484</v>
      </c>
      <c r="FG6491" s="55" t="s">
        <v>1246</v>
      </c>
      <c r="FH6491" s="55" t="s">
        <v>1470</v>
      </c>
      <c r="FI6491" s="55">
        <v>4</v>
      </c>
      <c r="FJ6491" s="55">
        <v>80000</v>
      </c>
      <c r="FK6491" s="55" t="s">
        <v>1249</v>
      </c>
      <c r="FL6491" s="55">
        <v>0.35</v>
      </c>
    </row>
    <row r="6492" ht="14.25" customHeight="1" outlineLevel="1" spans="162:168">
      <c r="FF6492" s="55">
        <v>6485</v>
      </c>
      <c r="FG6492" s="55" t="s">
        <v>1246</v>
      </c>
      <c r="FH6492" s="55" t="s">
        <v>1470</v>
      </c>
      <c r="FI6492" s="55">
        <v>4</v>
      </c>
      <c r="FJ6492" s="55">
        <v>130000</v>
      </c>
      <c r="FK6492" s="55" t="s">
        <v>1249</v>
      </c>
      <c r="FL6492" s="55">
        <v>0.35</v>
      </c>
    </row>
    <row r="6493" ht="14.25" customHeight="1" outlineLevel="1" spans="162:168">
      <c r="FF6493" s="55">
        <v>6486</v>
      </c>
      <c r="FG6493" s="55" t="s">
        <v>1246</v>
      </c>
      <c r="FH6493" s="55" t="s">
        <v>1470</v>
      </c>
      <c r="FI6493" s="55">
        <v>4</v>
      </c>
      <c r="FJ6493" s="55">
        <v>260000</v>
      </c>
      <c r="FK6493" s="55" t="s">
        <v>1249</v>
      </c>
      <c r="FL6493" s="55">
        <v>0.35</v>
      </c>
    </row>
    <row r="6494" ht="14.25" customHeight="1" outlineLevel="1" spans="162:168">
      <c r="FF6494" s="55">
        <v>6487</v>
      </c>
      <c r="FG6494" s="55" t="s">
        <v>1246</v>
      </c>
      <c r="FH6494" s="55" t="s">
        <v>1470</v>
      </c>
      <c r="FI6494" s="55">
        <v>4</v>
      </c>
      <c r="FJ6494" s="55">
        <v>400000</v>
      </c>
      <c r="FK6494" s="55" t="s">
        <v>1249</v>
      </c>
      <c r="FL6494" s="55">
        <v>0.35</v>
      </c>
    </row>
    <row r="6495" ht="14.25" customHeight="1" outlineLevel="1" spans="162:168">
      <c r="FF6495" s="55">
        <v>6488</v>
      </c>
      <c r="FG6495" s="55" t="s">
        <v>1246</v>
      </c>
      <c r="FH6495" s="55" t="s">
        <v>1470</v>
      </c>
      <c r="FI6495" s="55">
        <v>4</v>
      </c>
      <c r="FJ6495" s="55">
        <v>530000</v>
      </c>
      <c r="FK6495" s="55" t="s">
        <v>1249</v>
      </c>
      <c r="FL6495" s="55">
        <v>0.35</v>
      </c>
    </row>
    <row r="6496" ht="14.25" customHeight="1" outlineLevel="1" spans="162:168">
      <c r="FF6496" s="55">
        <v>6489</v>
      </c>
      <c r="FG6496" s="55" t="s">
        <v>1246</v>
      </c>
      <c r="FH6496" s="55" t="s">
        <v>1470</v>
      </c>
      <c r="FI6496" s="55">
        <v>4</v>
      </c>
      <c r="FJ6496" s="55">
        <v>540000</v>
      </c>
      <c r="FK6496" s="55" t="s">
        <v>1249</v>
      </c>
      <c r="FL6496" s="55">
        <v>0.35</v>
      </c>
    </row>
    <row r="6497" ht="14.25" customHeight="1" outlineLevel="1" spans="162:168">
      <c r="FF6497" s="55">
        <v>6490</v>
      </c>
      <c r="FG6497" s="55" t="s">
        <v>1246</v>
      </c>
      <c r="FH6497" s="55" t="s">
        <v>1470</v>
      </c>
      <c r="FI6497" s="55">
        <v>5</v>
      </c>
      <c r="FJ6497" s="55">
        <v>0</v>
      </c>
      <c r="FK6497" s="55" t="s">
        <v>1249</v>
      </c>
      <c r="FL6497" s="55">
        <v>0.65</v>
      </c>
    </row>
    <row r="6498" ht="14.25" customHeight="1" outlineLevel="1" spans="162:168">
      <c r="FF6498" s="55">
        <v>6491</v>
      </c>
      <c r="FG6498" s="55" t="s">
        <v>1246</v>
      </c>
      <c r="FH6498" s="55" t="s">
        <v>1470</v>
      </c>
      <c r="FI6498" s="55">
        <v>5</v>
      </c>
      <c r="FJ6498" s="55">
        <v>1000</v>
      </c>
      <c r="FK6498" s="55" t="s">
        <v>1249</v>
      </c>
      <c r="FL6498" s="55">
        <v>0.6</v>
      </c>
    </row>
    <row r="6499" ht="14.25" customHeight="1" outlineLevel="1" spans="162:168">
      <c r="FF6499" s="55">
        <v>6492</v>
      </c>
      <c r="FG6499" s="55" t="s">
        <v>1246</v>
      </c>
      <c r="FH6499" s="55" t="s">
        <v>1470</v>
      </c>
      <c r="FI6499" s="55">
        <v>5</v>
      </c>
      <c r="FJ6499" s="55">
        <v>2500</v>
      </c>
      <c r="FK6499" s="55" t="s">
        <v>1249</v>
      </c>
      <c r="FL6499" s="55">
        <v>0.55</v>
      </c>
    </row>
    <row r="6500" ht="14.25" customHeight="1" outlineLevel="1" spans="162:168">
      <c r="FF6500" s="55">
        <v>6493</v>
      </c>
      <c r="FG6500" s="55" t="s">
        <v>1246</v>
      </c>
      <c r="FH6500" s="55" t="s">
        <v>1470</v>
      </c>
      <c r="FI6500" s="55">
        <v>5</v>
      </c>
      <c r="FJ6500" s="55">
        <v>5000</v>
      </c>
      <c r="FK6500" s="55" t="s">
        <v>1249</v>
      </c>
      <c r="FL6500" s="55">
        <v>0.5</v>
      </c>
    </row>
    <row r="6501" ht="14.25" customHeight="1" outlineLevel="1" spans="162:168">
      <c r="FF6501" s="55">
        <v>6494</v>
      </c>
      <c r="FG6501" s="55" t="s">
        <v>1246</v>
      </c>
      <c r="FH6501" s="55" t="s">
        <v>1470</v>
      </c>
      <c r="FI6501" s="55">
        <v>5</v>
      </c>
      <c r="FJ6501" s="55">
        <v>10000</v>
      </c>
      <c r="FK6501" s="55" t="s">
        <v>1249</v>
      </c>
      <c r="FL6501" s="55">
        <v>0.4</v>
      </c>
    </row>
    <row r="6502" ht="14.25" customHeight="1" outlineLevel="1" spans="162:168">
      <c r="FF6502" s="55">
        <v>6495</v>
      </c>
      <c r="FG6502" s="55" t="s">
        <v>1246</v>
      </c>
      <c r="FH6502" s="55" t="s">
        <v>1470</v>
      </c>
      <c r="FI6502" s="55">
        <v>5</v>
      </c>
      <c r="FJ6502" s="55">
        <v>25000</v>
      </c>
      <c r="FK6502" s="55" t="s">
        <v>1249</v>
      </c>
      <c r="FL6502" s="55">
        <v>0.35</v>
      </c>
    </row>
    <row r="6503" ht="14.25" customHeight="1" outlineLevel="1" spans="162:168">
      <c r="FF6503" s="55">
        <v>6496</v>
      </c>
      <c r="FG6503" s="55" t="s">
        <v>1246</v>
      </c>
      <c r="FH6503" s="55" t="s">
        <v>1470</v>
      </c>
      <c r="FI6503" s="55">
        <v>5</v>
      </c>
      <c r="FJ6503" s="55">
        <v>50000</v>
      </c>
      <c r="FK6503" s="55" t="s">
        <v>1249</v>
      </c>
      <c r="FL6503" s="55">
        <v>0.35</v>
      </c>
    </row>
    <row r="6504" ht="14.25" customHeight="1" outlineLevel="1" spans="162:168">
      <c r="FF6504" s="55">
        <v>6497</v>
      </c>
      <c r="FG6504" s="55" t="s">
        <v>1246</v>
      </c>
      <c r="FH6504" s="55" t="s">
        <v>1470</v>
      </c>
      <c r="FI6504" s="55">
        <v>5</v>
      </c>
      <c r="FJ6504" s="55">
        <v>80000</v>
      </c>
      <c r="FK6504" s="55" t="s">
        <v>1249</v>
      </c>
      <c r="FL6504" s="55">
        <v>0.35</v>
      </c>
    </row>
    <row r="6505" ht="14.25" customHeight="1" outlineLevel="1" spans="162:168">
      <c r="FF6505" s="55">
        <v>6498</v>
      </c>
      <c r="FG6505" s="55" t="s">
        <v>1246</v>
      </c>
      <c r="FH6505" s="55" t="s">
        <v>1470</v>
      </c>
      <c r="FI6505" s="55">
        <v>5</v>
      </c>
      <c r="FJ6505" s="55">
        <v>130000</v>
      </c>
      <c r="FK6505" s="55" t="s">
        <v>1249</v>
      </c>
      <c r="FL6505" s="55">
        <v>0.35</v>
      </c>
    </row>
    <row r="6506" ht="14.25" customHeight="1" outlineLevel="1" spans="162:168">
      <c r="FF6506" s="55">
        <v>6499</v>
      </c>
      <c r="FG6506" s="55" t="s">
        <v>1246</v>
      </c>
      <c r="FH6506" s="55" t="s">
        <v>1470</v>
      </c>
      <c r="FI6506" s="55">
        <v>5</v>
      </c>
      <c r="FJ6506" s="55">
        <v>260000</v>
      </c>
      <c r="FK6506" s="55" t="s">
        <v>1249</v>
      </c>
      <c r="FL6506" s="55">
        <v>0.35</v>
      </c>
    </row>
    <row r="6507" ht="14.25" customHeight="1" outlineLevel="1" spans="162:168">
      <c r="FF6507" s="55">
        <v>6500</v>
      </c>
      <c r="FG6507" s="55" t="s">
        <v>1246</v>
      </c>
      <c r="FH6507" s="55" t="s">
        <v>1470</v>
      </c>
      <c r="FI6507" s="55">
        <v>5</v>
      </c>
      <c r="FJ6507" s="55">
        <v>400000</v>
      </c>
      <c r="FK6507" s="55" t="s">
        <v>1249</v>
      </c>
      <c r="FL6507" s="55">
        <v>0.35</v>
      </c>
    </row>
    <row r="6508" ht="14.25" customHeight="1" outlineLevel="1" spans="162:168">
      <c r="FF6508" s="55">
        <v>6501</v>
      </c>
      <c r="FG6508" s="55" t="s">
        <v>1246</v>
      </c>
      <c r="FH6508" s="55" t="s">
        <v>1470</v>
      </c>
      <c r="FI6508" s="55">
        <v>5</v>
      </c>
      <c r="FJ6508" s="55">
        <v>530000</v>
      </c>
      <c r="FK6508" s="55" t="s">
        <v>1249</v>
      </c>
      <c r="FL6508" s="55">
        <v>0.35</v>
      </c>
    </row>
    <row r="6509" ht="14.25" customHeight="1" outlineLevel="1" spans="162:168">
      <c r="FF6509" s="55">
        <v>6502</v>
      </c>
      <c r="FG6509" s="55" t="s">
        <v>1246</v>
      </c>
      <c r="FH6509" s="55" t="s">
        <v>1470</v>
      </c>
      <c r="FI6509" s="55">
        <v>5</v>
      </c>
      <c r="FJ6509" s="55">
        <v>540000</v>
      </c>
      <c r="FK6509" s="55" t="s">
        <v>1249</v>
      </c>
      <c r="FL6509" s="55">
        <v>0.35</v>
      </c>
    </row>
    <row r="6510" ht="14.25" customHeight="1" outlineLevel="1" spans="162:168">
      <c r="FF6510" s="55">
        <v>6503</v>
      </c>
      <c r="FG6510" s="55" t="s">
        <v>1246</v>
      </c>
      <c r="FH6510" s="55" t="s">
        <v>1470</v>
      </c>
      <c r="FI6510" s="55">
        <v>6</v>
      </c>
      <c r="FJ6510" s="55">
        <v>0</v>
      </c>
      <c r="FK6510" s="55" t="s">
        <v>1249</v>
      </c>
      <c r="FL6510" s="55">
        <v>0.65</v>
      </c>
    </row>
    <row r="6511" ht="14.25" customHeight="1" outlineLevel="1" spans="162:168">
      <c r="FF6511" s="55">
        <v>6504</v>
      </c>
      <c r="FG6511" s="55" t="s">
        <v>1246</v>
      </c>
      <c r="FH6511" s="55" t="s">
        <v>1470</v>
      </c>
      <c r="FI6511" s="55">
        <v>6</v>
      </c>
      <c r="FJ6511" s="55">
        <v>1000</v>
      </c>
      <c r="FK6511" s="55" t="s">
        <v>1249</v>
      </c>
      <c r="FL6511" s="55">
        <v>0.6</v>
      </c>
    </row>
    <row r="6512" ht="14.25" customHeight="1" outlineLevel="1" spans="162:168">
      <c r="FF6512" s="55">
        <v>6505</v>
      </c>
      <c r="FG6512" s="55" t="s">
        <v>1246</v>
      </c>
      <c r="FH6512" s="55" t="s">
        <v>1470</v>
      </c>
      <c r="FI6512" s="55">
        <v>6</v>
      </c>
      <c r="FJ6512" s="55">
        <v>2500</v>
      </c>
      <c r="FK6512" s="55" t="s">
        <v>1249</v>
      </c>
      <c r="FL6512" s="55">
        <v>0.55</v>
      </c>
    </row>
    <row r="6513" ht="14.25" customHeight="1" outlineLevel="1" spans="162:168">
      <c r="FF6513" s="55">
        <v>6506</v>
      </c>
      <c r="FG6513" s="55" t="s">
        <v>1246</v>
      </c>
      <c r="FH6513" s="55" t="s">
        <v>1470</v>
      </c>
      <c r="FI6513" s="55">
        <v>6</v>
      </c>
      <c r="FJ6513" s="55">
        <v>5000</v>
      </c>
      <c r="FK6513" s="55" t="s">
        <v>1249</v>
      </c>
      <c r="FL6513" s="55">
        <v>0.5</v>
      </c>
    </row>
    <row r="6514" ht="14.25" customHeight="1" outlineLevel="1" spans="162:168">
      <c r="FF6514" s="55">
        <v>6507</v>
      </c>
      <c r="FG6514" s="55" t="s">
        <v>1246</v>
      </c>
      <c r="FH6514" s="55" t="s">
        <v>1470</v>
      </c>
      <c r="FI6514" s="55">
        <v>6</v>
      </c>
      <c r="FJ6514" s="55">
        <v>10000</v>
      </c>
      <c r="FK6514" s="55" t="s">
        <v>1249</v>
      </c>
      <c r="FL6514" s="55">
        <v>0.4</v>
      </c>
    </row>
    <row r="6515" ht="14.25" customHeight="1" outlineLevel="1" spans="162:168">
      <c r="FF6515" s="55">
        <v>6508</v>
      </c>
      <c r="FG6515" s="55" t="s">
        <v>1246</v>
      </c>
      <c r="FH6515" s="55" t="s">
        <v>1470</v>
      </c>
      <c r="FI6515" s="55">
        <v>6</v>
      </c>
      <c r="FJ6515" s="55">
        <v>25000</v>
      </c>
      <c r="FK6515" s="55" t="s">
        <v>1249</v>
      </c>
      <c r="FL6515" s="55">
        <v>0.35</v>
      </c>
    </row>
    <row r="6516" ht="14.25" customHeight="1" outlineLevel="1" spans="162:168">
      <c r="FF6516" s="55">
        <v>6509</v>
      </c>
      <c r="FG6516" s="55" t="s">
        <v>1246</v>
      </c>
      <c r="FH6516" s="55" t="s">
        <v>1470</v>
      </c>
      <c r="FI6516" s="55">
        <v>6</v>
      </c>
      <c r="FJ6516" s="55">
        <v>50000</v>
      </c>
      <c r="FK6516" s="55" t="s">
        <v>1249</v>
      </c>
      <c r="FL6516" s="55">
        <v>0.35</v>
      </c>
    </row>
    <row r="6517" ht="14.25" customHeight="1" outlineLevel="1" spans="162:168">
      <c r="FF6517" s="55">
        <v>6510</v>
      </c>
      <c r="FG6517" s="55" t="s">
        <v>1246</v>
      </c>
      <c r="FH6517" s="55" t="s">
        <v>1470</v>
      </c>
      <c r="FI6517" s="55">
        <v>6</v>
      </c>
      <c r="FJ6517" s="55">
        <v>80000</v>
      </c>
      <c r="FK6517" s="55" t="s">
        <v>1249</v>
      </c>
      <c r="FL6517" s="55">
        <v>0.35</v>
      </c>
    </row>
    <row r="6518" ht="14.25" customHeight="1" outlineLevel="1" spans="162:168">
      <c r="FF6518" s="55">
        <v>6511</v>
      </c>
      <c r="FG6518" s="55" t="s">
        <v>1246</v>
      </c>
      <c r="FH6518" s="55" t="s">
        <v>1470</v>
      </c>
      <c r="FI6518" s="55">
        <v>6</v>
      </c>
      <c r="FJ6518" s="55">
        <v>130000</v>
      </c>
      <c r="FK6518" s="55" t="s">
        <v>1249</v>
      </c>
      <c r="FL6518" s="55">
        <v>0.35</v>
      </c>
    </row>
    <row r="6519" ht="14.25" customHeight="1" outlineLevel="1" spans="162:168">
      <c r="FF6519" s="55">
        <v>6512</v>
      </c>
      <c r="FG6519" s="55" t="s">
        <v>1246</v>
      </c>
      <c r="FH6519" s="55" t="s">
        <v>1470</v>
      </c>
      <c r="FI6519" s="55">
        <v>6</v>
      </c>
      <c r="FJ6519" s="55">
        <v>260000</v>
      </c>
      <c r="FK6519" s="55" t="s">
        <v>1249</v>
      </c>
      <c r="FL6519" s="55">
        <v>0.35</v>
      </c>
    </row>
    <row r="6520" ht="14.25" customHeight="1" outlineLevel="1" spans="162:168">
      <c r="FF6520" s="55">
        <v>6513</v>
      </c>
      <c r="FG6520" s="55" t="s">
        <v>1246</v>
      </c>
      <c r="FH6520" s="55" t="s">
        <v>1470</v>
      </c>
      <c r="FI6520" s="55">
        <v>6</v>
      </c>
      <c r="FJ6520" s="55">
        <v>400000</v>
      </c>
      <c r="FK6520" s="55" t="s">
        <v>1249</v>
      </c>
      <c r="FL6520" s="55">
        <v>0.35</v>
      </c>
    </row>
    <row r="6521" ht="14.25" customHeight="1" outlineLevel="1" spans="162:168">
      <c r="FF6521" s="55">
        <v>6514</v>
      </c>
      <c r="FG6521" s="55" t="s">
        <v>1246</v>
      </c>
      <c r="FH6521" s="55" t="s">
        <v>1470</v>
      </c>
      <c r="FI6521" s="55">
        <v>6</v>
      </c>
      <c r="FJ6521" s="55">
        <v>530000</v>
      </c>
      <c r="FK6521" s="55" t="s">
        <v>1249</v>
      </c>
      <c r="FL6521" s="55">
        <v>0.35</v>
      </c>
    </row>
    <row r="6522" ht="14.25" customHeight="1" outlineLevel="1" spans="162:168">
      <c r="FF6522" s="55">
        <v>6515</v>
      </c>
      <c r="FG6522" s="55" t="s">
        <v>1246</v>
      </c>
      <c r="FH6522" s="55" t="s">
        <v>1470</v>
      </c>
      <c r="FI6522" s="55">
        <v>6</v>
      </c>
      <c r="FJ6522" s="55">
        <v>540000</v>
      </c>
      <c r="FK6522" s="55" t="s">
        <v>1249</v>
      </c>
      <c r="FL6522" s="55">
        <v>0.35</v>
      </c>
    </row>
    <row r="6523" ht="14.25" customHeight="1" outlineLevel="1" spans="162:168">
      <c r="FF6523" s="55">
        <v>6516</v>
      </c>
      <c r="FG6523" s="55" t="s">
        <v>1246</v>
      </c>
      <c r="FH6523" s="55" t="s">
        <v>1470</v>
      </c>
      <c r="FI6523" s="55">
        <v>7</v>
      </c>
      <c r="FJ6523" s="55">
        <v>0</v>
      </c>
      <c r="FK6523" s="55" t="s">
        <v>1249</v>
      </c>
      <c r="FL6523" s="55">
        <v>0.4</v>
      </c>
    </row>
    <row r="6524" ht="14.25" customHeight="1" outlineLevel="1" spans="162:168">
      <c r="FF6524" s="55">
        <v>6517</v>
      </c>
      <c r="FG6524" s="55" t="s">
        <v>1246</v>
      </c>
      <c r="FH6524" s="55" t="s">
        <v>1470</v>
      </c>
      <c r="FI6524" s="55">
        <v>7</v>
      </c>
      <c r="FJ6524" s="55">
        <v>1000</v>
      </c>
      <c r="FK6524" s="55" t="s">
        <v>1249</v>
      </c>
      <c r="FL6524" s="55">
        <v>0.4</v>
      </c>
    </row>
    <row r="6525" ht="14.25" customHeight="1" outlineLevel="1" spans="162:168">
      <c r="FF6525" s="55">
        <v>6518</v>
      </c>
      <c r="FG6525" s="55" t="s">
        <v>1246</v>
      </c>
      <c r="FH6525" s="55" t="s">
        <v>1470</v>
      </c>
      <c r="FI6525" s="55">
        <v>7</v>
      </c>
      <c r="FJ6525" s="55">
        <v>2500</v>
      </c>
      <c r="FK6525" s="55" t="s">
        <v>1249</v>
      </c>
      <c r="FL6525" s="55">
        <v>0.4</v>
      </c>
    </row>
    <row r="6526" ht="14.25" customHeight="1" outlineLevel="1" spans="162:168">
      <c r="FF6526" s="55">
        <v>6519</v>
      </c>
      <c r="FG6526" s="55" t="s">
        <v>1246</v>
      </c>
      <c r="FH6526" s="55" t="s">
        <v>1470</v>
      </c>
      <c r="FI6526" s="55">
        <v>7</v>
      </c>
      <c r="FJ6526" s="55">
        <v>5000</v>
      </c>
      <c r="FK6526" s="55" t="s">
        <v>1249</v>
      </c>
      <c r="FL6526" s="55">
        <v>0.4</v>
      </c>
    </row>
    <row r="6527" ht="14.25" customHeight="1" outlineLevel="1" spans="162:168">
      <c r="FF6527" s="55">
        <v>6520</v>
      </c>
      <c r="FG6527" s="55" t="s">
        <v>1246</v>
      </c>
      <c r="FH6527" s="55" t="s">
        <v>1470</v>
      </c>
      <c r="FI6527" s="55">
        <v>7</v>
      </c>
      <c r="FJ6527" s="55">
        <v>10000</v>
      </c>
      <c r="FK6527" s="55" t="s">
        <v>1249</v>
      </c>
      <c r="FL6527" s="55">
        <v>0.4</v>
      </c>
    </row>
    <row r="6528" ht="14.25" customHeight="1" outlineLevel="1" spans="162:168">
      <c r="FF6528" s="55">
        <v>6521</v>
      </c>
      <c r="FG6528" s="55" t="s">
        <v>1246</v>
      </c>
      <c r="FH6528" s="55" t="s">
        <v>1470</v>
      </c>
      <c r="FI6528" s="55">
        <v>7</v>
      </c>
      <c r="FJ6528" s="55">
        <v>25000</v>
      </c>
      <c r="FK6528" s="55" t="s">
        <v>1249</v>
      </c>
      <c r="FL6528" s="55">
        <v>0.35</v>
      </c>
    </row>
    <row r="6529" ht="14.25" customHeight="1" outlineLevel="1" spans="162:168">
      <c r="FF6529" s="55">
        <v>6522</v>
      </c>
      <c r="FG6529" s="55" t="s">
        <v>1246</v>
      </c>
      <c r="FH6529" s="55" t="s">
        <v>1470</v>
      </c>
      <c r="FI6529" s="55">
        <v>7</v>
      </c>
      <c r="FJ6529" s="55">
        <v>50000</v>
      </c>
      <c r="FK6529" s="55" t="s">
        <v>1249</v>
      </c>
      <c r="FL6529" s="55">
        <v>0.35</v>
      </c>
    </row>
    <row r="6530" ht="14.25" customHeight="1" outlineLevel="1" spans="162:168">
      <c r="FF6530" s="55">
        <v>6523</v>
      </c>
      <c r="FG6530" s="55" t="s">
        <v>1246</v>
      </c>
      <c r="FH6530" s="55" t="s">
        <v>1470</v>
      </c>
      <c r="FI6530" s="55">
        <v>7</v>
      </c>
      <c r="FJ6530" s="55">
        <v>80000</v>
      </c>
      <c r="FK6530" s="55" t="s">
        <v>1249</v>
      </c>
      <c r="FL6530" s="55">
        <v>0.35</v>
      </c>
    </row>
    <row r="6531" ht="14.25" customHeight="1" outlineLevel="1" spans="162:168">
      <c r="FF6531" s="55">
        <v>6524</v>
      </c>
      <c r="FG6531" s="55" t="s">
        <v>1246</v>
      </c>
      <c r="FH6531" s="55" t="s">
        <v>1470</v>
      </c>
      <c r="FI6531" s="55">
        <v>7</v>
      </c>
      <c r="FJ6531" s="55">
        <v>130000</v>
      </c>
      <c r="FK6531" s="55" t="s">
        <v>1249</v>
      </c>
      <c r="FL6531" s="55">
        <v>0.35</v>
      </c>
    </row>
    <row r="6532" ht="14.25" customHeight="1" outlineLevel="1" spans="162:168">
      <c r="FF6532" s="55">
        <v>6525</v>
      </c>
      <c r="FG6532" s="55" t="s">
        <v>1246</v>
      </c>
      <c r="FH6532" s="55" t="s">
        <v>1470</v>
      </c>
      <c r="FI6532" s="55">
        <v>7</v>
      </c>
      <c r="FJ6532" s="55">
        <v>260000</v>
      </c>
      <c r="FK6532" s="55" t="s">
        <v>1249</v>
      </c>
      <c r="FL6532" s="55">
        <v>0.35</v>
      </c>
    </row>
    <row r="6533" ht="14.25" customHeight="1" outlineLevel="1" spans="162:168">
      <c r="FF6533" s="55">
        <v>6526</v>
      </c>
      <c r="FG6533" s="55" t="s">
        <v>1246</v>
      </c>
      <c r="FH6533" s="55" t="s">
        <v>1470</v>
      </c>
      <c r="FI6533" s="55">
        <v>7</v>
      </c>
      <c r="FJ6533" s="55">
        <v>400000</v>
      </c>
      <c r="FK6533" s="55" t="s">
        <v>1249</v>
      </c>
      <c r="FL6533" s="55">
        <v>0.35</v>
      </c>
    </row>
    <row r="6534" ht="14.25" customHeight="1" outlineLevel="1" spans="162:168">
      <c r="FF6534" s="55">
        <v>6527</v>
      </c>
      <c r="FG6534" s="55" t="s">
        <v>1246</v>
      </c>
      <c r="FH6534" s="55" t="s">
        <v>1470</v>
      </c>
      <c r="FI6534" s="55">
        <v>7</v>
      </c>
      <c r="FJ6534" s="55">
        <v>530000</v>
      </c>
      <c r="FK6534" s="55" t="s">
        <v>1249</v>
      </c>
      <c r="FL6534" s="55">
        <v>0.35</v>
      </c>
    </row>
    <row r="6535" ht="14.25" customHeight="1" outlineLevel="1" spans="162:168">
      <c r="FF6535" s="55">
        <v>6528</v>
      </c>
      <c r="FG6535" s="55" t="s">
        <v>1246</v>
      </c>
      <c r="FH6535" s="55" t="s">
        <v>1470</v>
      </c>
      <c r="FI6535" s="55">
        <v>7</v>
      </c>
      <c r="FJ6535" s="55">
        <v>540000</v>
      </c>
      <c r="FK6535" s="55" t="s">
        <v>1249</v>
      </c>
      <c r="FL6535" s="55">
        <v>0.35</v>
      </c>
    </row>
    <row r="6536" ht="14.25" customHeight="1" outlineLevel="1" spans="162:168">
      <c r="FF6536" s="55">
        <v>6529</v>
      </c>
      <c r="FG6536" s="55" t="s">
        <v>1246</v>
      </c>
      <c r="FH6536" s="55" t="s">
        <v>1470</v>
      </c>
      <c r="FI6536" s="55">
        <v>8</v>
      </c>
      <c r="FJ6536" s="55">
        <v>0</v>
      </c>
      <c r="FK6536" s="55" t="s">
        <v>1249</v>
      </c>
      <c r="FL6536" s="55">
        <v>0.35</v>
      </c>
    </row>
    <row r="6537" ht="14.25" customHeight="1" outlineLevel="1" spans="162:168">
      <c r="FF6537" s="55">
        <v>6530</v>
      </c>
      <c r="FG6537" s="55" t="s">
        <v>1246</v>
      </c>
      <c r="FH6537" s="55" t="s">
        <v>1470</v>
      </c>
      <c r="FI6537" s="55">
        <v>8</v>
      </c>
      <c r="FJ6537" s="55">
        <v>1000</v>
      </c>
      <c r="FK6537" s="55" t="s">
        <v>1249</v>
      </c>
      <c r="FL6537" s="55">
        <v>0.35</v>
      </c>
    </row>
    <row r="6538" ht="14.25" customHeight="1" outlineLevel="1" spans="162:168">
      <c r="FF6538" s="55">
        <v>6531</v>
      </c>
      <c r="FG6538" s="55" t="s">
        <v>1246</v>
      </c>
      <c r="FH6538" s="55" t="s">
        <v>1470</v>
      </c>
      <c r="FI6538" s="55">
        <v>8</v>
      </c>
      <c r="FJ6538" s="55">
        <v>2500</v>
      </c>
      <c r="FK6538" s="55" t="s">
        <v>1249</v>
      </c>
      <c r="FL6538" s="55">
        <v>0.35</v>
      </c>
    </row>
    <row r="6539" ht="14.25" customHeight="1" outlineLevel="1" spans="162:168">
      <c r="FF6539" s="55">
        <v>6532</v>
      </c>
      <c r="FG6539" s="55" t="s">
        <v>1246</v>
      </c>
      <c r="FH6539" s="55" t="s">
        <v>1470</v>
      </c>
      <c r="FI6539" s="55">
        <v>8</v>
      </c>
      <c r="FJ6539" s="55">
        <v>5000</v>
      </c>
      <c r="FK6539" s="55" t="s">
        <v>1249</v>
      </c>
      <c r="FL6539" s="55">
        <v>0.35</v>
      </c>
    </row>
    <row r="6540" ht="14.25" customHeight="1" outlineLevel="1" spans="162:168">
      <c r="FF6540" s="55">
        <v>6533</v>
      </c>
      <c r="FG6540" s="55" t="s">
        <v>1246</v>
      </c>
      <c r="FH6540" s="55" t="s">
        <v>1470</v>
      </c>
      <c r="FI6540" s="55">
        <v>8</v>
      </c>
      <c r="FJ6540" s="55">
        <v>10000</v>
      </c>
      <c r="FK6540" s="55" t="s">
        <v>1249</v>
      </c>
      <c r="FL6540" s="55">
        <v>0.35</v>
      </c>
    </row>
    <row r="6541" ht="14.25" customHeight="1" outlineLevel="1" spans="162:168">
      <c r="FF6541" s="55">
        <v>6534</v>
      </c>
      <c r="FG6541" s="55" t="s">
        <v>1246</v>
      </c>
      <c r="FH6541" s="55" t="s">
        <v>1470</v>
      </c>
      <c r="FI6541" s="55">
        <v>8</v>
      </c>
      <c r="FJ6541" s="55">
        <v>25000</v>
      </c>
      <c r="FK6541" s="55" t="s">
        <v>1249</v>
      </c>
      <c r="FL6541" s="55">
        <v>0.35</v>
      </c>
    </row>
    <row r="6542" ht="14.25" customHeight="1" outlineLevel="1" spans="162:168">
      <c r="FF6542" s="55">
        <v>6535</v>
      </c>
      <c r="FG6542" s="55" t="s">
        <v>1246</v>
      </c>
      <c r="FH6542" s="55" t="s">
        <v>1470</v>
      </c>
      <c r="FI6542" s="55">
        <v>8</v>
      </c>
      <c r="FJ6542" s="55">
        <v>50000</v>
      </c>
      <c r="FK6542" s="55" t="s">
        <v>1249</v>
      </c>
      <c r="FL6542" s="55">
        <v>0.35</v>
      </c>
    </row>
    <row r="6543" ht="14.25" customHeight="1" outlineLevel="1" spans="162:168">
      <c r="FF6543" s="55">
        <v>6536</v>
      </c>
      <c r="FG6543" s="55" t="s">
        <v>1246</v>
      </c>
      <c r="FH6543" s="55" t="s">
        <v>1470</v>
      </c>
      <c r="FI6543" s="55">
        <v>8</v>
      </c>
      <c r="FJ6543" s="55">
        <v>80000</v>
      </c>
      <c r="FK6543" s="55" t="s">
        <v>1249</v>
      </c>
      <c r="FL6543" s="55">
        <v>0.35</v>
      </c>
    </row>
    <row r="6544" ht="14.25" customHeight="1" outlineLevel="1" spans="162:168">
      <c r="FF6544" s="55">
        <v>6537</v>
      </c>
      <c r="FG6544" s="55" t="s">
        <v>1246</v>
      </c>
      <c r="FH6544" s="55" t="s">
        <v>1470</v>
      </c>
      <c r="FI6544" s="55">
        <v>8</v>
      </c>
      <c r="FJ6544" s="55">
        <v>130000</v>
      </c>
      <c r="FK6544" s="55" t="s">
        <v>1249</v>
      </c>
      <c r="FL6544" s="55">
        <v>0.35</v>
      </c>
    </row>
    <row r="6545" ht="14.25" customHeight="1" outlineLevel="1" spans="162:168">
      <c r="FF6545" s="55">
        <v>6538</v>
      </c>
      <c r="FG6545" s="55" t="s">
        <v>1246</v>
      </c>
      <c r="FH6545" s="55" t="s">
        <v>1470</v>
      </c>
      <c r="FI6545" s="55">
        <v>8</v>
      </c>
      <c r="FJ6545" s="55">
        <v>260000</v>
      </c>
      <c r="FK6545" s="55" t="s">
        <v>1249</v>
      </c>
      <c r="FL6545" s="55">
        <v>0.35</v>
      </c>
    </row>
    <row r="6546" ht="14.25" customHeight="1" outlineLevel="1" spans="162:168">
      <c r="FF6546" s="55">
        <v>6539</v>
      </c>
      <c r="FG6546" s="55" t="s">
        <v>1246</v>
      </c>
      <c r="FH6546" s="55" t="s">
        <v>1470</v>
      </c>
      <c r="FI6546" s="55">
        <v>8</v>
      </c>
      <c r="FJ6546" s="55">
        <v>400000</v>
      </c>
      <c r="FK6546" s="55" t="s">
        <v>1249</v>
      </c>
      <c r="FL6546" s="55">
        <v>0.35</v>
      </c>
    </row>
    <row r="6547" ht="14.25" customHeight="1" outlineLevel="1" spans="162:168">
      <c r="FF6547" s="55">
        <v>6540</v>
      </c>
      <c r="FG6547" s="55" t="s">
        <v>1246</v>
      </c>
      <c r="FH6547" s="55" t="s">
        <v>1470</v>
      </c>
      <c r="FI6547" s="55">
        <v>8</v>
      </c>
      <c r="FJ6547" s="55">
        <v>530000</v>
      </c>
      <c r="FK6547" s="55" t="s">
        <v>1249</v>
      </c>
      <c r="FL6547" s="55">
        <v>0.35</v>
      </c>
    </row>
    <row r="6548" ht="14.25" customHeight="1" outlineLevel="1" spans="162:168">
      <c r="FF6548" s="55">
        <v>6541</v>
      </c>
      <c r="FG6548" s="55" t="s">
        <v>1246</v>
      </c>
      <c r="FH6548" s="55" t="s">
        <v>1470</v>
      </c>
      <c r="FI6548" s="55">
        <v>8</v>
      </c>
      <c r="FJ6548" s="55">
        <v>540000</v>
      </c>
      <c r="FK6548" s="55" t="s">
        <v>1249</v>
      </c>
      <c r="FL6548" s="55">
        <v>0.35</v>
      </c>
    </row>
    <row r="6549" ht="14.25" customHeight="1" outlineLevel="1" spans="162:168">
      <c r="FF6549" s="55">
        <v>6542</v>
      </c>
      <c r="FG6549" s="55" t="s">
        <v>1246</v>
      </c>
      <c r="FH6549" s="55" t="s">
        <v>1470</v>
      </c>
      <c r="FI6549" s="55">
        <v>9</v>
      </c>
      <c r="FJ6549" s="55">
        <v>0</v>
      </c>
      <c r="FK6549" s="55" t="s">
        <v>1249</v>
      </c>
      <c r="FL6549" s="55">
        <v>0.35</v>
      </c>
    </row>
    <row r="6550" ht="14.25" customHeight="1" outlineLevel="1" spans="162:168">
      <c r="FF6550" s="55">
        <v>6543</v>
      </c>
      <c r="FG6550" s="55" t="s">
        <v>1246</v>
      </c>
      <c r="FH6550" s="55" t="s">
        <v>1470</v>
      </c>
      <c r="FI6550" s="55">
        <v>9</v>
      </c>
      <c r="FJ6550" s="55">
        <v>1000</v>
      </c>
      <c r="FK6550" s="55" t="s">
        <v>1249</v>
      </c>
      <c r="FL6550" s="55">
        <v>0.35</v>
      </c>
    </row>
    <row r="6551" ht="14.25" customHeight="1" outlineLevel="1" spans="162:168">
      <c r="FF6551" s="55">
        <v>6544</v>
      </c>
      <c r="FG6551" s="55" t="s">
        <v>1246</v>
      </c>
      <c r="FH6551" s="55" t="s">
        <v>1470</v>
      </c>
      <c r="FI6551" s="55">
        <v>9</v>
      </c>
      <c r="FJ6551" s="55">
        <v>2500</v>
      </c>
      <c r="FK6551" s="55" t="s">
        <v>1249</v>
      </c>
      <c r="FL6551" s="55">
        <v>0.35</v>
      </c>
    </row>
    <row r="6552" ht="14.25" customHeight="1" outlineLevel="1" spans="162:168">
      <c r="FF6552" s="55">
        <v>6545</v>
      </c>
      <c r="FG6552" s="55" t="s">
        <v>1246</v>
      </c>
      <c r="FH6552" s="55" t="s">
        <v>1470</v>
      </c>
      <c r="FI6552" s="55">
        <v>9</v>
      </c>
      <c r="FJ6552" s="55">
        <v>5000</v>
      </c>
      <c r="FK6552" s="55" t="s">
        <v>1249</v>
      </c>
      <c r="FL6552" s="55">
        <v>0.35</v>
      </c>
    </row>
    <row r="6553" ht="14.25" customHeight="1" outlineLevel="1" spans="162:168">
      <c r="FF6553" s="55">
        <v>6546</v>
      </c>
      <c r="FG6553" s="55" t="s">
        <v>1246</v>
      </c>
      <c r="FH6553" s="55" t="s">
        <v>1470</v>
      </c>
      <c r="FI6553" s="55">
        <v>9</v>
      </c>
      <c r="FJ6553" s="55">
        <v>10000</v>
      </c>
      <c r="FK6553" s="55" t="s">
        <v>1249</v>
      </c>
      <c r="FL6553" s="55">
        <v>0.35</v>
      </c>
    </row>
    <row r="6554" ht="14.25" customHeight="1" outlineLevel="1" spans="162:168">
      <c r="FF6554" s="55">
        <v>6547</v>
      </c>
      <c r="FG6554" s="55" t="s">
        <v>1246</v>
      </c>
      <c r="FH6554" s="55" t="s">
        <v>1470</v>
      </c>
      <c r="FI6554" s="55">
        <v>9</v>
      </c>
      <c r="FJ6554" s="55">
        <v>25000</v>
      </c>
      <c r="FK6554" s="55" t="s">
        <v>1249</v>
      </c>
      <c r="FL6554" s="55">
        <v>0.35</v>
      </c>
    </row>
    <row r="6555" ht="14.25" customHeight="1" outlineLevel="1" spans="162:168">
      <c r="FF6555" s="55">
        <v>6548</v>
      </c>
      <c r="FG6555" s="55" t="s">
        <v>1246</v>
      </c>
      <c r="FH6555" s="55" t="s">
        <v>1470</v>
      </c>
      <c r="FI6555" s="55">
        <v>9</v>
      </c>
      <c r="FJ6555" s="55">
        <v>50000</v>
      </c>
      <c r="FK6555" s="55" t="s">
        <v>1249</v>
      </c>
      <c r="FL6555" s="55">
        <v>0.35</v>
      </c>
    </row>
    <row r="6556" ht="14.25" customHeight="1" outlineLevel="1" spans="162:168">
      <c r="FF6556" s="55">
        <v>6549</v>
      </c>
      <c r="FG6556" s="55" t="s">
        <v>1246</v>
      </c>
      <c r="FH6556" s="55" t="s">
        <v>1470</v>
      </c>
      <c r="FI6556" s="55">
        <v>9</v>
      </c>
      <c r="FJ6556" s="55">
        <v>80000</v>
      </c>
      <c r="FK6556" s="55" t="s">
        <v>1249</v>
      </c>
      <c r="FL6556" s="55">
        <v>0.35</v>
      </c>
    </row>
    <row r="6557" ht="14.25" customHeight="1" outlineLevel="1" spans="162:168">
      <c r="FF6557" s="55">
        <v>6550</v>
      </c>
      <c r="FG6557" s="55" t="s">
        <v>1246</v>
      </c>
      <c r="FH6557" s="55" t="s">
        <v>1470</v>
      </c>
      <c r="FI6557" s="55">
        <v>9</v>
      </c>
      <c r="FJ6557" s="55">
        <v>130000</v>
      </c>
      <c r="FK6557" s="55" t="s">
        <v>1249</v>
      </c>
      <c r="FL6557" s="55">
        <v>0.35</v>
      </c>
    </row>
    <row r="6558" ht="14.25" customHeight="1" outlineLevel="1" spans="162:168">
      <c r="FF6558" s="55">
        <v>6551</v>
      </c>
      <c r="FG6558" s="55" t="s">
        <v>1246</v>
      </c>
      <c r="FH6558" s="55" t="s">
        <v>1470</v>
      </c>
      <c r="FI6558" s="55">
        <v>9</v>
      </c>
      <c r="FJ6558" s="55">
        <v>260000</v>
      </c>
      <c r="FK6558" s="55" t="s">
        <v>1249</v>
      </c>
      <c r="FL6558" s="55">
        <v>0.35</v>
      </c>
    </row>
    <row r="6559" ht="14.25" customHeight="1" outlineLevel="1" spans="162:168">
      <c r="FF6559" s="55">
        <v>6552</v>
      </c>
      <c r="FG6559" s="55" t="s">
        <v>1246</v>
      </c>
      <c r="FH6559" s="55" t="s">
        <v>1470</v>
      </c>
      <c r="FI6559" s="55">
        <v>9</v>
      </c>
      <c r="FJ6559" s="55">
        <v>400000</v>
      </c>
      <c r="FK6559" s="55" t="s">
        <v>1249</v>
      </c>
      <c r="FL6559" s="55">
        <v>0.35</v>
      </c>
    </row>
    <row r="6560" ht="14.25" customHeight="1" outlineLevel="1" spans="162:168">
      <c r="FF6560" s="55">
        <v>6553</v>
      </c>
      <c r="FG6560" s="55" t="s">
        <v>1246</v>
      </c>
      <c r="FH6560" s="55" t="s">
        <v>1470</v>
      </c>
      <c r="FI6560" s="55">
        <v>9</v>
      </c>
      <c r="FJ6560" s="55">
        <v>530000</v>
      </c>
      <c r="FK6560" s="55" t="s">
        <v>1249</v>
      </c>
      <c r="FL6560" s="55">
        <v>0.35</v>
      </c>
    </row>
    <row r="6561" ht="14.25" customHeight="1" outlineLevel="1" spans="162:168">
      <c r="FF6561" s="55">
        <v>6554</v>
      </c>
      <c r="FG6561" s="55" t="s">
        <v>1246</v>
      </c>
      <c r="FH6561" s="55" t="s">
        <v>1470</v>
      </c>
      <c r="FI6561" s="55">
        <v>9</v>
      </c>
      <c r="FJ6561" s="55">
        <v>540000</v>
      </c>
      <c r="FK6561" s="55" t="s">
        <v>1249</v>
      </c>
      <c r="FL6561" s="55">
        <v>0.35</v>
      </c>
    </row>
    <row r="6562" ht="14.25" customHeight="1" outlineLevel="1" spans="162:168">
      <c r="FF6562" s="55">
        <v>6555</v>
      </c>
      <c r="FG6562" s="55" t="s">
        <v>1246</v>
      </c>
      <c r="FH6562" s="55" t="s">
        <v>1667</v>
      </c>
      <c r="FI6562" s="55">
        <v>1</v>
      </c>
      <c r="FJ6562" s="55">
        <v>0</v>
      </c>
      <c r="FK6562" s="55" t="s">
        <v>1249</v>
      </c>
      <c r="FL6562" s="55">
        <v>0.3</v>
      </c>
    </row>
    <row r="6563" ht="14.25" customHeight="1" outlineLevel="1" spans="162:168">
      <c r="FF6563" s="55">
        <v>6556</v>
      </c>
      <c r="FG6563" s="55" t="s">
        <v>1246</v>
      </c>
      <c r="FH6563" s="55" t="s">
        <v>1667</v>
      </c>
      <c r="FI6563" s="55">
        <v>1</v>
      </c>
      <c r="FJ6563" s="55">
        <v>1000</v>
      </c>
      <c r="FK6563" s="55" t="s">
        <v>1249</v>
      </c>
      <c r="FL6563" s="55">
        <v>0.3</v>
      </c>
    </row>
    <row r="6564" ht="14.25" customHeight="1" outlineLevel="1" spans="162:168">
      <c r="FF6564" s="55">
        <v>6557</v>
      </c>
      <c r="FG6564" s="55" t="s">
        <v>1246</v>
      </c>
      <c r="FH6564" s="55" t="s">
        <v>1667</v>
      </c>
      <c r="FI6564" s="55">
        <v>1</v>
      </c>
      <c r="FJ6564" s="55">
        <v>2500</v>
      </c>
      <c r="FK6564" s="55" t="s">
        <v>1249</v>
      </c>
      <c r="FL6564" s="55">
        <v>0.3</v>
      </c>
    </row>
    <row r="6565" ht="14.25" customHeight="1" outlineLevel="1" spans="162:168">
      <c r="FF6565" s="55">
        <v>6558</v>
      </c>
      <c r="FG6565" s="55" t="s">
        <v>1246</v>
      </c>
      <c r="FH6565" s="55" t="s">
        <v>1667</v>
      </c>
      <c r="FI6565" s="55">
        <v>1</v>
      </c>
      <c r="FJ6565" s="55">
        <v>5000</v>
      </c>
      <c r="FK6565" s="55" t="s">
        <v>1249</v>
      </c>
      <c r="FL6565" s="55">
        <v>0.3</v>
      </c>
    </row>
    <row r="6566" ht="14.25" customHeight="1" outlineLevel="1" spans="162:168">
      <c r="FF6566" s="55">
        <v>6559</v>
      </c>
      <c r="FG6566" s="55" t="s">
        <v>1246</v>
      </c>
      <c r="FH6566" s="55" t="s">
        <v>1667</v>
      </c>
      <c r="FI6566" s="55">
        <v>1</v>
      </c>
      <c r="FJ6566" s="55">
        <v>10000</v>
      </c>
      <c r="FK6566" s="55" t="s">
        <v>1249</v>
      </c>
      <c r="FL6566" s="55">
        <v>0.3</v>
      </c>
    </row>
    <row r="6567" ht="14.25" customHeight="1" outlineLevel="1" spans="162:168">
      <c r="FF6567" s="55">
        <v>6560</v>
      </c>
      <c r="FG6567" s="55" t="s">
        <v>1246</v>
      </c>
      <c r="FH6567" s="55" t="s">
        <v>1667</v>
      </c>
      <c r="FI6567" s="55">
        <v>1</v>
      </c>
      <c r="FJ6567" s="55">
        <v>25000</v>
      </c>
      <c r="FK6567" s="55" t="s">
        <v>1249</v>
      </c>
      <c r="FL6567" s="55">
        <v>0.3</v>
      </c>
    </row>
    <row r="6568" ht="14.25" customHeight="1" outlineLevel="1" spans="162:168">
      <c r="FF6568" s="55">
        <v>6561</v>
      </c>
      <c r="FG6568" s="55" t="s">
        <v>1246</v>
      </c>
      <c r="FH6568" s="55" t="s">
        <v>1667</v>
      </c>
      <c r="FI6568" s="55">
        <v>1</v>
      </c>
      <c r="FJ6568" s="55">
        <v>50000</v>
      </c>
      <c r="FK6568" s="55" t="s">
        <v>1249</v>
      </c>
      <c r="FL6568" s="55">
        <v>0.3</v>
      </c>
    </row>
    <row r="6569" ht="14.25" customHeight="1" outlineLevel="1" spans="162:168">
      <c r="FF6569" s="55">
        <v>6562</v>
      </c>
      <c r="FG6569" s="55" t="s">
        <v>1246</v>
      </c>
      <c r="FH6569" s="55" t="s">
        <v>1667</v>
      </c>
      <c r="FI6569" s="55">
        <v>1</v>
      </c>
      <c r="FJ6569" s="55">
        <v>80000</v>
      </c>
      <c r="FK6569" s="55" t="s">
        <v>1249</v>
      </c>
      <c r="FL6569" s="55">
        <v>0.3</v>
      </c>
    </row>
    <row r="6570" ht="14.25" customHeight="1" outlineLevel="1" spans="162:168">
      <c r="FF6570" s="55">
        <v>6563</v>
      </c>
      <c r="FG6570" s="55" t="s">
        <v>1246</v>
      </c>
      <c r="FH6570" s="55" t="s">
        <v>1667</v>
      </c>
      <c r="FI6570" s="55">
        <v>1</v>
      </c>
      <c r="FJ6570" s="55">
        <v>130000</v>
      </c>
      <c r="FK6570" s="55" t="s">
        <v>1249</v>
      </c>
      <c r="FL6570" s="55">
        <v>0.3</v>
      </c>
    </row>
    <row r="6571" ht="14.25" customHeight="1" outlineLevel="1" spans="162:168">
      <c r="FF6571" s="55">
        <v>6564</v>
      </c>
      <c r="FG6571" s="55" t="s">
        <v>1246</v>
      </c>
      <c r="FH6571" s="55" t="s">
        <v>1667</v>
      </c>
      <c r="FI6571" s="55">
        <v>1</v>
      </c>
      <c r="FJ6571" s="55">
        <v>260000</v>
      </c>
      <c r="FK6571" s="55" t="s">
        <v>1249</v>
      </c>
      <c r="FL6571" s="55">
        <v>0.3</v>
      </c>
    </row>
    <row r="6572" ht="14.25" customHeight="1" outlineLevel="1" spans="162:168">
      <c r="FF6572" s="55">
        <v>6565</v>
      </c>
      <c r="FG6572" s="55" t="s">
        <v>1246</v>
      </c>
      <c r="FH6572" s="55" t="s">
        <v>1667</v>
      </c>
      <c r="FI6572" s="55">
        <v>1</v>
      </c>
      <c r="FJ6572" s="55">
        <v>400000</v>
      </c>
      <c r="FK6572" s="55" t="s">
        <v>1249</v>
      </c>
      <c r="FL6572" s="55">
        <v>0.3</v>
      </c>
    </row>
    <row r="6573" ht="14.25" customHeight="1" outlineLevel="1" spans="162:168">
      <c r="FF6573" s="55">
        <v>6566</v>
      </c>
      <c r="FG6573" s="55" t="s">
        <v>1246</v>
      </c>
      <c r="FH6573" s="55" t="s">
        <v>1667</v>
      </c>
      <c r="FI6573" s="55">
        <v>1</v>
      </c>
      <c r="FJ6573" s="55">
        <v>530000</v>
      </c>
      <c r="FK6573" s="55" t="s">
        <v>1249</v>
      </c>
      <c r="FL6573" s="55">
        <v>0.3</v>
      </c>
    </row>
    <row r="6574" ht="14.25" customHeight="1" outlineLevel="1" spans="162:168">
      <c r="FF6574" s="55">
        <v>6567</v>
      </c>
      <c r="FG6574" s="55" t="s">
        <v>1246</v>
      </c>
      <c r="FH6574" s="55" t="s">
        <v>1667</v>
      </c>
      <c r="FI6574" s="55">
        <v>1</v>
      </c>
      <c r="FJ6574" s="55">
        <v>540000</v>
      </c>
      <c r="FK6574" s="55" t="s">
        <v>1249</v>
      </c>
      <c r="FL6574" s="55">
        <v>0.3</v>
      </c>
    </row>
    <row r="6575" ht="14.25" customHeight="1" outlineLevel="1" spans="162:168">
      <c r="FF6575" s="55">
        <v>6568</v>
      </c>
      <c r="FG6575" s="55" t="s">
        <v>1246</v>
      </c>
      <c r="FH6575" s="55" t="s">
        <v>1554</v>
      </c>
      <c r="FI6575" s="55">
        <v>1</v>
      </c>
      <c r="FJ6575" s="55">
        <v>0</v>
      </c>
      <c r="FK6575" s="55" t="s">
        <v>1249</v>
      </c>
      <c r="FL6575" s="55">
        <v>0.3</v>
      </c>
    </row>
    <row r="6576" ht="14.25" customHeight="1" outlineLevel="1" spans="162:168">
      <c r="FF6576" s="55">
        <v>6569</v>
      </c>
      <c r="FG6576" s="55" t="s">
        <v>1246</v>
      </c>
      <c r="FH6576" s="55" t="s">
        <v>1554</v>
      </c>
      <c r="FI6576" s="55">
        <v>1</v>
      </c>
      <c r="FJ6576" s="55">
        <v>1000</v>
      </c>
      <c r="FK6576" s="55" t="s">
        <v>1249</v>
      </c>
      <c r="FL6576" s="55">
        <v>0.3</v>
      </c>
    </row>
    <row r="6577" ht="14.25" customHeight="1" outlineLevel="1" spans="162:168">
      <c r="FF6577" s="55">
        <v>6570</v>
      </c>
      <c r="FG6577" s="55" t="s">
        <v>1246</v>
      </c>
      <c r="FH6577" s="55" t="s">
        <v>1554</v>
      </c>
      <c r="FI6577" s="55">
        <v>1</v>
      </c>
      <c r="FJ6577" s="55">
        <v>2500</v>
      </c>
      <c r="FK6577" s="55" t="s">
        <v>1249</v>
      </c>
      <c r="FL6577" s="55">
        <v>0.3</v>
      </c>
    </row>
    <row r="6578" ht="14.25" customHeight="1" outlineLevel="1" spans="162:168">
      <c r="FF6578" s="55">
        <v>6571</v>
      </c>
      <c r="FG6578" s="55" t="s">
        <v>1246</v>
      </c>
      <c r="FH6578" s="55" t="s">
        <v>1554</v>
      </c>
      <c r="FI6578" s="55">
        <v>1</v>
      </c>
      <c r="FJ6578" s="55">
        <v>5000</v>
      </c>
      <c r="FK6578" s="55" t="s">
        <v>1249</v>
      </c>
      <c r="FL6578" s="55">
        <v>0.3</v>
      </c>
    </row>
    <row r="6579" ht="14.25" customHeight="1" outlineLevel="1" spans="162:168">
      <c r="FF6579" s="55">
        <v>6572</v>
      </c>
      <c r="FG6579" s="55" t="s">
        <v>1246</v>
      </c>
      <c r="FH6579" s="55" t="s">
        <v>1554</v>
      </c>
      <c r="FI6579" s="55">
        <v>1</v>
      </c>
      <c r="FJ6579" s="55">
        <v>10000</v>
      </c>
      <c r="FK6579" s="55" t="s">
        <v>1249</v>
      </c>
      <c r="FL6579" s="55">
        <v>0.3</v>
      </c>
    </row>
    <row r="6580" ht="14.25" customHeight="1" outlineLevel="1" spans="162:168">
      <c r="FF6580" s="55">
        <v>6573</v>
      </c>
      <c r="FG6580" s="55" t="s">
        <v>1246</v>
      </c>
      <c r="FH6580" s="55" t="s">
        <v>1554</v>
      </c>
      <c r="FI6580" s="55">
        <v>1</v>
      </c>
      <c r="FJ6580" s="55">
        <v>25000</v>
      </c>
      <c r="FK6580" s="55" t="s">
        <v>1249</v>
      </c>
      <c r="FL6580" s="55">
        <v>0.3</v>
      </c>
    </row>
    <row r="6581" ht="14.25" customHeight="1" outlineLevel="1" spans="162:168">
      <c r="FF6581" s="55">
        <v>6574</v>
      </c>
      <c r="FG6581" s="55" t="s">
        <v>1246</v>
      </c>
      <c r="FH6581" s="55" t="s">
        <v>1554</v>
      </c>
      <c r="FI6581" s="55">
        <v>1</v>
      </c>
      <c r="FJ6581" s="55">
        <v>50000</v>
      </c>
      <c r="FK6581" s="55" t="s">
        <v>1249</v>
      </c>
      <c r="FL6581" s="55">
        <v>0.3</v>
      </c>
    </row>
    <row r="6582" ht="14.25" customHeight="1" outlineLevel="1" spans="162:168">
      <c r="FF6582" s="55">
        <v>6575</v>
      </c>
      <c r="FG6582" s="55" t="s">
        <v>1246</v>
      </c>
      <c r="FH6582" s="55" t="s">
        <v>1554</v>
      </c>
      <c r="FI6582" s="55">
        <v>1</v>
      </c>
      <c r="FJ6582" s="55">
        <v>80000</v>
      </c>
      <c r="FK6582" s="55" t="s">
        <v>1249</v>
      </c>
      <c r="FL6582" s="55">
        <v>0.3</v>
      </c>
    </row>
    <row r="6583" ht="14.25" customHeight="1" outlineLevel="1" spans="162:168">
      <c r="FF6583" s="55">
        <v>6576</v>
      </c>
      <c r="FG6583" s="55" t="s">
        <v>1246</v>
      </c>
      <c r="FH6583" s="55" t="s">
        <v>1554</v>
      </c>
      <c r="FI6583" s="55">
        <v>1</v>
      </c>
      <c r="FJ6583" s="55">
        <v>130000</v>
      </c>
      <c r="FK6583" s="55" t="s">
        <v>1249</v>
      </c>
      <c r="FL6583" s="55">
        <v>0.3</v>
      </c>
    </row>
    <row r="6584" ht="14.25" customHeight="1" outlineLevel="1" spans="162:168">
      <c r="FF6584" s="55">
        <v>6577</v>
      </c>
      <c r="FG6584" s="55" t="s">
        <v>1246</v>
      </c>
      <c r="FH6584" s="55" t="s">
        <v>1554</v>
      </c>
      <c r="FI6584" s="55">
        <v>1</v>
      </c>
      <c r="FJ6584" s="55">
        <v>260000</v>
      </c>
      <c r="FK6584" s="55" t="s">
        <v>1249</v>
      </c>
      <c r="FL6584" s="55">
        <v>0.3</v>
      </c>
    </row>
    <row r="6585" ht="14.25" customHeight="1" outlineLevel="1" spans="162:168">
      <c r="FF6585" s="55">
        <v>6578</v>
      </c>
      <c r="FG6585" s="55" t="s">
        <v>1246</v>
      </c>
      <c r="FH6585" s="55" t="s">
        <v>1554</v>
      </c>
      <c r="FI6585" s="55">
        <v>1</v>
      </c>
      <c r="FJ6585" s="55">
        <v>400000</v>
      </c>
      <c r="FK6585" s="55" t="s">
        <v>1249</v>
      </c>
      <c r="FL6585" s="55">
        <v>0.3</v>
      </c>
    </row>
    <row r="6586" ht="14.25" customHeight="1" outlineLevel="1" spans="162:168">
      <c r="FF6586" s="55">
        <v>6579</v>
      </c>
      <c r="FG6586" s="55" t="s">
        <v>1246</v>
      </c>
      <c r="FH6586" s="55" t="s">
        <v>1554</v>
      </c>
      <c r="FI6586" s="55">
        <v>1</v>
      </c>
      <c r="FJ6586" s="55">
        <v>530000</v>
      </c>
      <c r="FK6586" s="55" t="s">
        <v>1249</v>
      </c>
      <c r="FL6586" s="55">
        <v>0.3</v>
      </c>
    </row>
    <row r="6587" ht="14.25" customHeight="1" outlineLevel="1" spans="162:168">
      <c r="FF6587" s="55">
        <v>6580</v>
      </c>
      <c r="FG6587" s="55" t="s">
        <v>1246</v>
      </c>
      <c r="FH6587" s="55" t="s">
        <v>1554</v>
      </c>
      <c r="FI6587" s="55">
        <v>1</v>
      </c>
      <c r="FJ6587" s="55">
        <v>540000</v>
      </c>
      <c r="FK6587" s="55" t="s">
        <v>1249</v>
      </c>
      <c r="FL6587" s="55">
        <v>0.3</v>
      </c>
    </row>
    <row r="6588" ht="14.25" customHeight="1" outlineLevel="1" spans="162:168">
      <c r="FF6588" s="55">
        <v>6581</v>
      </c>
      <c r="FG6588" s="55" t="s">
        <v>1246</v>
      </c>
      <c r="FH6588" s="55" t="s">
        <v>1595</v>
      </c>
      <c r="FI6588" s="55">
        <v>1</v>
      </c>
      <c r="FJ6588" s="55">
        <v>0</v>
      </c>
      <c r="FK6588" s="55" t="s">
        <v>1249</v>
      </c>
      <c r="FL6588" s="55">
        <v>0.3</v>
      </c>
    </row>
    <row r="6589" ht="14.25" customHeight="1" outlineLevel="1" spans="162:168">
      <c r="FF6589" s="55">
        <v>6582</v>
      </c>
      <c r="FG6589" s="55" t="s">
        <v>1246</v>
      </c>
      <c r="FH6589" s="55" t="s">
        <v>1595</v>
      </c>
      <c r="FI6589" s="55">
        <v>1</v>
      </c>
      <c r="FJ6589" s="55">
        <v>1000</v>
      </c>
      <c r="FK6589" s="55" t="s">
        <v>1249</v>
      </c>
      <c r="FL6589" s="55">
        <v>0.3</v>
      </c>
    </row>
    <row r="6590" ht="14.25" customHeight="1" outlineLevel="1" spans="162:168">
      <c r="FF6590" s="55">
        <v>6583</v>
      </c>
      <c r="FG6590" s="55" t="s">
        <v>1246</v>
      </c>
      <c r="FH6590" s="55" t="s">
        <v>1595</v>
      </c>
      <c r="FI6590" s="55">
        <v>1</v>
      </c>
      <c r="FJ6590" s="55">
        <v>2500</v>
      </c>
      <c r="FK6590" s="55" t="s">
        <v>1249</v>
      </c>
      <c r="FL6590" s="55">
        <v>0.3</v>
      </c>
    </row>
    <row r="6591" ht="14.25" customHeight="1" outlineLevel="1" spans="162:168">
      <c r="FF6591" s="55">
        <v>6584</v>
      </c>
      <c r="FG6591" s="55" t="s">
        <v>1246</v>
      </c>
      <c r="FH6591" s="55" t="s">
        <v>1595</v>
      </c>
      <c r="FI6591" s="55">
        <v>1</v>
      </c>
      <c r="FJ6591" s="55">
        <v>5000</v>
      </c>
      <c r="FK6591" s="55" t="s">
        <v>1249</v>
      </c>
      <c r="FL6591" s="55">
        <v>0.3</v>
      </c>
    </row>
    <row r="6592" ht="14.25" customHeight="1" outlineLevel="1" spans="162:168">
      <c r="FF6592" s="55">
        <v>6585</v>
      </c>
      <c r="FG6592" s="55" t="s">
        <v>1246</v>
      </c>
      <c r="FH6592" s="55" t="s">
        <v>1595</v>
      </c>
      <c r="FI6592" s="55">
        <v>1</v>
      </c>
      <c r="FJ6592" s="55">
        <v>10000</v>
      </c>
      <c r="FK6592" s="55" t="s">
        <v>1249</v>
      </c>
      <c r="FL6592" s="55">
        <v>0.3</v>
      </c>
    </row>
    <row r="6593" ht="14.25" customHeight="1" outlineLevel="1" spans="162:168">
      <c r="FF6593" s="55">
        <v>6586</v>
      </c>
      <c r="FG6593" s="55" t="s">
        <v>1246</v>
      </c>
      <c r="FH6593" s="55" t="s">
        <v>1595</v>
      </c>
      <c r="FI6593" s="55">
        <v>1</v>
      </c>
      <c r="FJ6593" s="55">
        <v>25000</v>
      </c>
      <c r="FK6593" s="55" t="s">
        <v>1249</v>
      </c>
      <c r="FL6593" s="55">
        <v>0.3</v>
      </c>
    </row>
    <row r="6594" ht="14.25" customHeight="1" outlineLevel="1" spans="162:168">
      <c r="FF6594" s="55">
        <v>6587</v>
      </c>
      <c r="FG6594" s="55" t="s">
        <v>1246</v>
      </c>
      <c r="FH6594" s="55" t="s">
        <v>1595</v>
      </c>
      <c r="FI6594" s="55">
        <v>1</v>
      </c>
      <c r="FJ6594" s="55">
        <v>50000</v>
      </c>
      <c r="FK6594" s="55" t="s">
        <v>1249</v>
      </c>
      <c r="FL6594" s="55">
        <v>0.3</v>
      </c>
    </row>
    <row r="6595" ht="14.25" customHeight="1" outlineLevel="1" spans="162:168">
      <c r="FF6595" s="55">
        <v>6588</v>
      </c>
      <c r="FG6595" s="55" t="s">
        <v>1246</v>
      </c>
      <c r="FH6595" s="55" t="s">
        <v>1595</v>
      </c>
      <c r="FI6595" s="55">
        <v>1</v>
      </c>
      <c r="FJ6595" s="55">
        <v>80000</v>
      </c>
      <c r="FK6595" s="55" t="s">
        <v>1249</v>
      </c>
      <c r="FL6595" s="55">
        <v>0.3</v>
      </c>
    </row>
    <row r="6596" ht="14.25" customHeight="1" outlineLevel="1" spans="162:168">
      <c r="FF6596" s="55">
        <v>6589</v>
      </c>
      <c r="FG6596" s="55" t="s">
        <v>1246</v>
      </c>
      <c r="FH6596" s="55" t="s">
        <v>1595</v>
      </c>
      <c r="FI6596" s="55">
        <v>1</v>
      </c>
      <c r="FJ6596" s="55">
        <v>130000</v>
      </c>
      <c r="FK6596" s="55" t="s">
        <v>1249</v>
      </c>
      <c r="FL6596" s="55">
        <v>0.3</v>
      </c>
    </row>
    <row r="6597" ht="14.25" customHeight="1" outlineLevel="1" spans="162:168">
      <c r="FF6597" s="55">
        <v>6590</v>
      </c>
      <c r="FG6597" s="55" t="s">
        <v>1246</v>
      </c>
      <c r="FH6597" s="55" t="s">
        <v>1595</v>
      </c>
      <c r="FI6597" s="55">
        <v>1</v>
      </c>
      <c r="FJ6597" s="55">
        <v>260000</v>
      </c>
      <c r="FK6597" s="55" t="s">
        <v>1249</v>
      </c>
      <c r="FL6597" s="55">
        <v>0.3</v>
      </c>
    </row>
    <row r="6598" ht="14.25" customHeight="1" outlineLevel="1" spans="162:168">
      <c r="FF6598" s="55">
        <v>6591</v>
      </c>
      <c r="FG6598" s="55" t="s">
        <v>1246</v>
      </c>
      <c r="FH6598" s="55" t="s">
        <v>1595</v>
      </c>
      <c r="FI6598" s="55">
        <v>1</v>
      </c>
      <c r="FJ6598" s="55">
        <v>400000</v>
      </c>
      <c r="FK6598" s="55" t="s">
        <v>1249</v>
      </c>
      <c r="FL6598" s="55">
        <v>0.3</v>
      </c>
    </row>
    <row r="6599" ht="14.25" customHeight="1" outlineLevel="1" spans="162:168">
      <c r="FF6599" s="55">
        <v>6592</v>
      </c>
      <c r="FG6599" s="55" t="s">
        <v>1246</v>
      </c>
      <c r="FH6599" s="55" t="s">
        <v>1595</v>
      </c>
      <c r="FI6599" s="55">
        <v>1</v>
      </c>
      <c r="FJ6599" s="55">
        <v>530000</v>
      </c>
      <c r="FK6599" s="55" t="s">
        <v>1249</v>
      </c>
      <c r="FL6599" s="55">
        <v>0.3</v>
      </c>
    </row>
    <row r="6600" ht="14.25" customHeight="1" outlineLevel="1" spans="162:168">
      <c r="FF6600" s="55">
        <v>6593</v>
      </c>
      <c r="FG6600" s="55" t="s">
        <v>1246</v>
      </c>
      <c r="FH6600" s="55" t="s">
        <v>1595</v>
      </c>
      <c r="FI6600" s="55">
        <v>1</v>
      </c>
      <c r="FJ6600" s="55">
        <v>540000</v>
      </c>
      <c r="FK6600" s="55" t="s">
        <v>1249</v>
      </c>
      <c r="FL6600" s="55">
        <v>0.3</v>
      </c>
    </row>
    <row r="6601" ht="14.25" customHeight="1" outlineLevel="1" spans="162:168">
      <c r="FF6601" s="55">
        <v>6594</v>
      </c>
      <c r="FG6601" s="55" t="s">
        <v>1246</v>
      </c>
      <c r="FH6601" s="55" t="s">
        <v>1595</v>
      </c>
      <c r="FI6601" s="55">
        <v>2</v>
      </c>
      <c r="FJ6601" s="55">
        <v>0</v>
      </c>
      <c r="FK6601" s="55" t="s">
        <v>1249</v>
      </c>
      <c r="FL6601" s="55">
        <v>0.3</v>
      </c>
    </row>
    <row r="6602" ht="14.25" customHeight="1" outlineLevel="1" spans="162:168">
      <c r="FF6602" s="55">
        <v>6595</v>
      </c>
      <c r="FG6602" s="55" t="s">
        <v>1246</v>
      </c>
      <c r="FH6602" s="55" t="s">
        <v>1595</v>
      </c>
      <c r="FI6602" s="55">
        <v>2</v>
      </c>
      <c r="FJ6602" s="55">
        <v>1000</v>
      </c>
      <c r="FK6602" s="55" t="s">
        <v>1249</v>
      </c>
      <c r="FL6602" s="55">
        <v>0.3</v>
      </c>
    </row>
    <row r="6603" ht="14.25" customHeight="1" outlineLevel="1" spans="162:168">
      <c r="FF6603" s="55">
        <v>6596</v>
      </c>
      <c r="FG6603" s="55" t="s">
        <v>1246</v>
      </c>
      <c r="FH6603" s="55" t="s">
        <v>1595</v>
      </c>
      <c r="FI6603" s="55">
        <v>2</v>
      </c>
      <c r="FJ6603" s="55">
        <v>2500</v>
      </c>
      <c r="FK6603" s="55" t="s">
        <v>1249</v>
      </c>
      <c r="FL6603" s="55">
        <v>0.3</v>
      </c>
    </row>
    <row r="6604" ht="14.25" customHeight="1" outlineLevel="1" spans="162:168">
      <c r="FF6604" s="55">
        <v>6597</v>
      </c>
      <c r="FG6604" s="55" t="s">
        <v>1246</v>
      </c>
      <c r="FH6604" s="55" t="s">
        <v>1595</v>
      </c>
      <c r="FI6604" s="55">
        <v>2</v>
      </c>
      <c r="FJ6604" s="55">
        <v>5000</v>
      </c>
      <c r="FK6604" s="55" t="s">
        <v>1249</v>
      </c>
      <c r="FL6604" s="55">
        <v>0.3</v>
      </c>
    </row>
    <row r="6605" ht="14.25" customHeight="1" outlineLevel="1" spans="162:168">
      <c r="FF6605" s="55">
        <v>6598</v>
      </c>
      <c r="FG6605" s="55" t="s">
        <v>1246</v>
      </c>
      <c r="FH6605" s="55" t="s">
        <v>1595</v>
      </c>
      <c r="FI6605" s="55">
        <v>2</v>
      </c>
      <c r="FJ6605" s="55">
        <v>10000</v>
      </c>
      <c r="FK6605" s="55" t="s">
        <v>1249</v>
      </c>
      <c r="FL6605" s="55">
        <v>0.3</v>
      </c>
    </row>
    <row r="6606" ht="14.25" customHeight="1" outlineLevel="1" spans="162:168">
      <c r="FF6606" s="55">
        <v>6599</v>
      </c>
      <c r="FG6606" s="55" t="s">
        <v>1246</v>
      </c>
      <c r="FH6606" s="55" t="s">
        <v>1595</v>
      </c>
      <c r="FI6606" s="55">
        <v>2</v>
      </c>
      <c r="FJ6606" s="55">
        <v>25000</v>
      </c>
      <c r="FK6606" s="55" t="s">
        <v>1249</v>
      </c>
      <c r="FL6606" s="55">
        <v>0.3</v>
      </c>
    </row>
    <row r="6607" ht="14.25" customHeight="1" outlineLevel="1" spans="162:168">
      <c r="FF6607" s="55">
        <v>6600</v>
      </c>
      <c r="FG6607" s="55" t="s">
        <v>1246</v>
      </c>
      <c r="FH6607" s="55" t="s">
        <v>1595</v>
      </c>
      <c r="FI6607" s="55">
        <v>2</v>
      </c>
      <c r="FJ6607" s="55">
        <v>50000</v>
      </c>
      <c r="FK6607" s="55" t="s">
        <v>1249</v>
      </c>
      <c r="FL6607" s="55">
        <v>0.3</v>
      </c>
    </row>
    <row r="6608" ht="14.25" customHeight="1" outlineLevel="1" spans="162:168">
      <c r="FF6608" s="55">
        <v>6601</v>
      </c>
      <c r="FG6608" s="55" t="s">
        <v>1246</v>
      </c>
      <c r="FH6608" s="55" t="s">
        <v>1595</v>
      </c>
      <c r="FI6608" s="55">
        <v>2</v>
      </c>
      <c r="FJ6608" s="55">
        <v>80000</v>
      </c>
      <c r="FK6608" s="55" t="s">
        <v>1249</v>
      </c>
      <c r="FL6608" s="55">
        <v>0.3</v>
      </c>
    </row>
    <row r="6609" ht="14.25" customHeight="1" outlineLevel="1" spans="162:168">
      <c r="FF6609" s="55">
        <v>6602</v>
      </c>
      <c r="FG6609" s="55" t="s">
        <v>1246</v>
      </c>
      <c r="FH6609" s="55" t="s">
        <v>1595</v>
      </c>
      <c r="FI6609" s="55">
        <v>2</v>
      </c>
      <c r="FJ6609" s="55">
        <v>130000</v>
      </c>
      <c r="FK6609" s="55" t="s">
        <v>1249</v>
      </c>
      <c r="FL6609" s="55">
        <v>0.3</v>
      </c>
    </row>
    <row r="6610" ht="14.25" customHeight="1" outlineLevel="1" spans="162:168">
      <c r="FF6610" s="55">
        <v>6603</v>
      </c>
      <c r="FG6610" s="55" t="s">
        <v>1246</v>
      </c>
      <c r="FH6610" s="55" t="s">
        <v>1595</v>
      </c>
      <c r="FI6610" s="55">
        <v>2</v>
      </c>
      <c r="FJ6610" s="55">
        <v>260000</v>
      </c>
      <c r="FK6610" s="55" t="s">
        <v>1249</v>
      </c>
      <c r="FL6610" s="55">
        <v>0.3</v>
      </c>
    </row>
    <row r="6611" ht="14.25" customHeight="1" outlineLevel="1" spans="162:168">
      <c r="FF6611" s="55">
        <v>6604</v>
      </c>
      <c r="FG6611" s="55" t="s">
        <v>1246</v>
      </c>
      <c r="FH6611" s="55" t="s">
        <v>1595</v>
      </c>
      <c r="FI6611" s="55">
        <v>2</v>
      </c>
      <c r="FJ6611" s="55">
        <v>400000</v>
      </c>
      <c r="FK6611" s="55" t="s">
        <v>1249</v>
      </c>
      <c r="FL6611" s="55">
        <v>0.3</v>
      </c>
    </row>
    <row r="6612" ht="14.25" customHeight="1" outlineLevel="1" spans="162:168">
      <c r="FF6612" s="55">
        <v>6605</v>
      </c>
      <c r="FG6612" s="55" t="s">
        <v>1246</v>
      </c>
      <c r="FH6612" s="55" t="s">
        <v>1595</v>
      </c>
      <c r="FI6612" s="55">
        <v>2</v>
      </c>
      <c r="FJ6612" s="55">
        <v>530000</v>
      </c>
      <c r="FK6612" s="55" t="s">
        <v>1249</v>
      </c>
      <c r="FL6612" s="55">
        <v>0.3</v>
      </c>
    </row>
    <row r="6613" ht="14.25" customHeight="1" outlineLevel="1" spans="162:168">
      <c r="FF6613" s="55">
        <v>6606</v>
      </c>
      <c r="FG6613" s="55" t="s">
        <v>1246</v>
      </c>
      <c r="FH6613" s="55" t="s">
        <v>1595</v>
      </c>
      <c r="FI6613" s="55">
        <v>2</v>
      </c>
      <c r="FJ6613" s="55">
        <v>540000</v>
      </c>
      <c r="FK6613" s="55" t="s">
        <v>1249</v>
      </c>
      <c r="FL6613" s="55">
        <v>0.3</v>
      </c>
    </row>
    <row r="6614" ht="14.25" customHeight="1" outlineLevel="1" spans="162:168">
      <c r="FF6614" s="55">
        <v>6607</v>
      </c>
      <c r="FG6614" s="55" t="s">
        <v>1246</v>
      </c>
      <c r="FH6614" s="55" t="s">
        <v>1595</v>
      </c>
      <c r="FI6614" s="55">
        <v>3</v>
      </c>
      <c r="FJ6614" s="55">
        <v>0</v>
      </c>
      <c r="FK6614" s="55" t="s">
        <v>1249</v>
      </c>
      <c r="FL6614" s="55">
        <v>0.3</v>
      </c>
    </row>
    <row r="6615" ht="14.25" customHeight="1" outlineLevel="1" spans="162:168">
      <c r="FF6615" s="55">
        <v>6608</v>
      </c>
      <c r="FG6615" s="55" t="s">
        <v>1246</v>
      </c>
      <c r="FH6615" s="55" t="s">
        <v>1595</v>
      </c>
      <c r="FI6615" s="55">
        <v>3</v>
      </c>
      <c r="FJ6615" s="55">
        <v>1000</v>
      </c>
      <c r="FK6615" s="55" t="s">
        <v>1249</v>
      </c>
      <c r="FL6615" s="55">
        <v>0.3</v>
      </c>
    </row>
    <row r="6616" ht="14.25" customHeight="1" outlineLevel="1" spans="162:168">
      <c r="FF6616" s="55">
        <v>6609</v>
      </c>
      <c r="FG6616" s="55" t="s">
        <v>1246</v>
      </c>
      <c r="FH6616" s="55" t="s">
        <v>1595</v>
      </c>
      <c r="FI6616" s="55">
        <v>3</v>
      </c>
      <c r="FJ6616" s="55">
        <v>2500</v>
      </c>
      <c r="FK6616" s="55" t="s">
        <v>1249</v>
      </c>
      <c r="FL6616" s="55">
        <v>0.3</v>
      </c>
    </row>
    <row r="6617" ht="14.25" customHeight="1" outlineLevel="1" spans="162:168">
      <c r="FF6617" s="55">
        <v>6610</v>
      </c>
      <c r="FG6617" s="55" t="s">
        <v>1246</v>
      </c>
      <c r="FH6617" s="55" t="s">
        <v>1595</v>
      </c>
      <c r="FI6617" s="55">
        <v>3</v>
      </c>
      <c r="FJ6617" s="55">
        <v>5000</v>
      </c>
      <c r="FK6617" s="55" t="s">
        <v>1249</v>
      </c>
      <c r="FL6617" s="55">
        <v>0.3</v>
      </c>
    </row>
    <row r="6618" ht="14.25" customHeight="1" outlineLevel="1" spans="162:168">
      <c r="FF6618" s="55">
        <v>6611</v>
      </c>
      <c r="FG6618" s="55" t="s">
        <v>1246</v>
      </c>
      <c r="FH6618" s="55" t="s">
        <v>1595</v>
      </c>
      <c r="FI6618" s="55">
        <v>3</v>
      </c>
      <c r="FJ6618" s="55">
        <v>10000</v>
      </c>
      <c r="FK6618" s="55" t="s">
        <v>1249</v>
      </c>
      <c r="FL6618" s="55">
        <v>0.3</v>
      </c>
    </row>
    <row r="6619" ht="14.25" customHeight="1" outlineLevel="1" spans="162:168">
      <c r="FF6619" s="55">
        <v>6612</v>
      </c>
      <c r="FG6619" s="55" t="s">
        <v>1246</v>
      </c>
      <c r="FH6619" s="55" t="s">
        <v>1595</v>
      </c>
      <c r="FI6619" s="55">
        <v>3</v>
      </c>
      <c r="FJ6619" s="55">
        <v>25000</v>
      </c>
      <c r="FK6619" s="55" t="s">
        <v>1249</v>
      </c>
      <c r="FL6619" s="55">
        <v>0.3</v>
      </c>
    </row>
    <row r="6620" ht="14.25" customHeight="1" outlineLevel="1" spans="162:168">
      <c r="FF6620" s="55">
        <v>6613</v>
      </c>
      <c r="FG6620" s="55" t="s">
        <v>1246</v>
      </c>
      <c r="FH6620" s="55" t="s">
        <v>1595</v>
      </c>
      <c r="FI6620" s="55">
        <v>3</v>
      </c>
      <c r="FJ6620" s="55">
        <v>50000</v>
      </c>
      <c r="FK6620" s="55" t="s">
        <v>1249</v>
      </c>
      <c r="FL6620" s="55">
        <v>0.3</v>
      </c>
    </row>
    <row r="6621" ht="14.25" customHeight="1" outlineLevel="1" spans="162:168">
      <c r="FF6621" s="55">
        <v>6614</v>
      </c>
      <c r="FG6621" s="55" t="s">
        <v>1246</v>
      </c>
      <c r="FH6621" s="55" t="s">
        <v>1595</v>
      </c>
      <c r="FI6621" s="55">
        <v>3</v>
      </c>
      <c r="FJ6621" s="55">
        <v>80000</v>
      </c>
      <c r="FK6621" s="55" t="s">
        <v>1249</v>
      </c>
      <c r="FL6621" s="55">
        <v>0.3</v>
      </c>
    </row>
    <row r="6622" ht="14.25" customHeight="1" outlineLevel="1" spans="162:168">
      <c r="FF6622" s="55">
        <v>6615</v>
      </c>
      <c r="FG6622" s="55" t="s">
        <v>1246</v>
      </c>
      <c r="FH6622" s="55" t="s">
        <v>1595</v>
      </c>
      <c r="FI6622" s="55">
        <v>3</v>
      </c>
      <c r="FJ6622" s="55">
        <v>130000</v>
      </c>
      <c r="FK6622" s="55" t="s">
        <v>1249</v>
      </c>
      <c r="FL6622" s="55">
        <v>0.3</v>
      </c>
    </row>
    <row r="6623" ht="14.25" customHeight="1" outlineLevel="1" spans="162:168">
      <c r="FF6623" s="55">
        <v>6616</v>
      </c>
      <c r="FG6623" s="55" t="s">
        <v>1246</v>
      </c>
      <c r="FH6623" s="55" t="s">
        <v>1595</v>
      </c>
      <c r="FI6623" s="55">
        <v>3</v>
      </c>
      <c r="FJ6623" s="55">
        <v>260000</v>
      </c>
      <c r="FK6623" s="55" t="s">
        <v>1249</v>
      </c>
      <c r="FL6623" s="55">
        <v>0.3</v>
      </c>
    </row>
    <row r="6624" ht="14.25" customHeight="1" outlineLevel="1" spans="162:168">
      <c r="FF6624" s="55">
        <v>6617</v>
      </c>
      <c r="FG6624" s="55" t="s">
        <v>1246</v>
      </c>
      <c r="FH6624" s="55" t="s">
        <v>1595</v>
      </c>
      <c r="FI6624" s="55">
        <v>3</v>
      </c>
      <c r="FJ6624" s="55">
        <v>400000</v>
      </c>
      <c r="FK6624" s="55" t="s">
        <v>1249</v>
      </c>
      <c r="FL6624" s="55">
        <v>0.3</v>
      </c>
    </row>
    <row r="6625" ht="14.25" customHeight="1" outlineLevel="1" spans="162:168">
      <c r="FF6625" s="55">
        <v>6618</v>
      </c>
      <c r="FG6625" s="55" t="s">
        <v>1246</v>
      </c>
      <c r="FH6625" s="55" t="s">
        <v>1595</v>
      </c>
      <c r="FI6625" s="55">
        <v>3</v>
      </c>
      <c r="FJ6625" s="55">
        <v>530000</v>
      </c>
      <c r="FK6625" s="55" t="s">
        <v>1249</v>
      </c>
      <c r="FL6625" s="55">
        <v>0.3</v>
      </c>
    </row>
    <row r="6626" ht="14.25" customHeight="1" outlineLevel="1" spans="162:168">
      <c r="FF6626" s="55">
        <v>6619</v>
      </c>
      <c r="FG6626" s="55" t="s">
        <v>1246</v>
      </c>
      <c r="FH6626" s="55" t="s">
        <v>1595</v>
      </c>
      <c r="FI6626" s="55">
        <v>3</v>
      </c>
      <c r="FJ6626" s="55">
        <v>540000</v>
      </c>
      <c r="FK6626" s="55" t="s">
        <v>1249</v>
      </c>
      <c r="FL6626" s="55">
        <v>0.3</v>
      </c>
    </row>
    <row r="6627" ht="14.25" customHeight="1" outlineLevel="1" spans="162:168">
      <c r="FF6627" s="55">
        <v>6620</v>
      </c>
      <c r="FG6627" s="55" t="s">
        <v>1246</v>
      </c>
      <c r="FH6627" s="55" t="s">
        <v>1595</v>
      </c>
      <c r="FI6627" s="55">
        <v>4</v>
      </c>
      <c r="FJ6627" s="55">
        <v>0</v>
      </c>
      <c r="FK6627" s="55" t="s">
        <v>1249</v>
      </c>
      <c r="FL6627" s="55">
        <v>0.3</v>
      </c>
    </row>
    <row r="6628" ht="14.25" customHeight="1" outlineLevel="1" spans="162:168">
      <c r="FF6628" s="55">
        <v>6621</v>
      </c>
      <c r="FG6628" s="55" t="s">
        <v>1246</v>
      </c>
      <c r="FH6628" s="55" t="s">
        <v>1595</v>
      </c>
      <c r="FI6628" s="55">
        <v>4</v>
      </c>
      <c r="FJ6628" s="55">
        <v>1000</v>
      </c>
      <c r="FK6628" s="55" t="s">
        <v>1249</v>
      </c>
      <c r="FL6628" s="55">
        <v>0.3</v>
      </c>
    </row>
    <row r="6629" ht="14.25" customHeight="1" outlineLevel="1" spans="162:168">
      <c r="FF6629" s="55">
        <v>6622</v>
      </c>
      <c r="FG6629" s="55" t="s">
        <v>1246</v>
      </c>
      <c r="FH6629" s="55" t="s">
        <v>1595</v>
      </c>
      <c r="FI6629" s="55">
        <v>4</v>
      </c>
      <c r="FJ6629" s="55">
        <v>2500</v>
      </c>
      <c r="FK6629" s="55" t="s">
        <v>1249</v>
      </c>
      <c r="FL6629" s="55">
        <v>0.3</v>
      </c>
    </row>
    <row r="6630" ht="14.25" customHeight="1" outlineLevel="1" spans="162:168">
      <c r="FF6630" s="55">
        <v>6623</v>
      </c>
      <c r="FG6630" s="55" t="s">
        <v>1246</v>
      </c>
      <c r="FH6630" s="55" t="s">
        <v>1595</v>
      </c>
      <c r="FI6630" s="55">
        <v>4</v>
      </c>
      <c r="FJ6630" s="55">
        <v>5000</v>
      </c>
      <c r="FK6630" s="55" t="s">
        <v>1249</v>
      </c>
      <c r="FL6630" s="55">
        <v>0.3</v>
      </c>
    </row>
    <row r="6631" ht="14.25" customHeight="1" outlineLevel="1" spans="162:168">
      <c r="FF6631" s="55">
        <v>6624</v>
      </c>
      <c r="FG6631" s="55" t="s">
        <v>1246</v>
      </c>
      <c r="FH6631" s="55" t="s">
        <v>1595</v>
      </c>
      <c r="FI6631" s="55">
        <v>4</v>
      </c>
      <c r="FJ6631" s="55">
        <v>10000</v>
      </c>
      <c r="FK6631" s="55" t="s">
        <v>1249</v>
      </c>
      <c r="FL6631" s="55">
        <v>0.3</v>
      </c>
    </row>
    <row r="6632" ht="14.25" customHeight="1" outlineLevel="1" spans="162:168">
      <c r="FF6632" s="55">
        <v>6625</v>
      </c>
      <c r="FG6632" s="55" t="s">
        <v>1246</v>
      </c>
      <c r="FH6632" s="55" t="s">
        <v>1595</v>
      </c>
      <c r="FI6632" s="55">
        <v>4</v>
      </c>
      <c r="FJ6632" s="55">
        <v>25000</v>
      </c>
      <c r="FK6632" s="55" t="s">
        <v>1249</v>
      </c>
      <c r="FL6632" s="55">
        <v>0.3</v>
      </c>
    </row>
    <row r="6633" ht="14.25" customHeight="1" outlineLevel="1" spans="162:168">
      <c r="FF6633" s="55">
        <v>6626</v>
      </c>
      <c r="FG6633" s="55" t="s">
        <v>1246</v>
      </c>
      <c r="FH6633" s="55" t="s">
        <v>1595</v>
      </c>
      <c r="FI6633" s="55">
        <v>4</v>
      </c>
      <c r="FJ6633" s="55">
        <v>50000</v>
      </c>
      <c r="FK6633" s="55" t="s">
        <v>1249</v>
      </c>
      <c r="FL6633" s="55">
        <v>0.3</v>
      </c>
    </row>
    <row r="6634" ht="14.25" customHeight="1" outlineLevel="1" spans="162:168">
      <c r="FF6634" s="55">
        <v>6627</v>
      </c>
      <c r="FG6634" s="55" t="s">
        <v>1246</v>
      </c>
      <c r="FH6634" s="55" t="s">
        <v>1595</v>
      </c>
      <c r="FI6634" s="55">
        <v>4</v>
      </c>
      <c r="FJ6634" s="55">
        <v>80000</v>
      </c>
      <c r="FK6634" s="55" t="s">
        <v>1249</v>
      </c>
      <c r="FL6634" s="55">
        <v>0.3</v>
      </c>
    </row>
    <row r="6635" ht="14.25" customHeight="1" outlineLevel="1" spans="162:168">
      <c r="FF6635" s="55">
        <v>6628</v>
      </c>
      <c r="FG6635" s="55" t="s">
        <v>1246</v>
      </c>
      <c r="FH6635" s="55" t="s">
        <v>1595</v>
      </c>
      <c r="FI6635" s="55">
        <v>4</v>
      </c>
      <c r="FJ6635" s="55">
        <v>130000</v>
      </c>
      <c r="FK6635" s="55" t="s">
        <v>1249</v>
      </c>
      <c r="FL6635" s="55">
        <v>0.3</v>
      </c>
    </row>
    <row r="6636" ht="14.25" customHeight="1" outlineLevel="1" spans="162:168">
      <c r="FF6636" s="55">
        <v>6629</v>
      </c>
      <c r="FG6636" s="55" t="s">
        <v>1246</v>
      </c>
      <c r="FH6636" s="55" t="s">
        <v>1595</v>
      </c>
      <c r="FI6636" s="55">
        <v>4</v>
      </c>
      <c r="FJ6636" s="55">
        <v>260000</v>
      </c>
      <c r="FK6636" s="55" t="s">
        <v>1249</v>
      </c>
      <c r="FL6636" s="55">
        <v>0.3</v>
      </c>
    </row>
    <row r="6637" ht="14.25" customHeight="1" outlineLevel="1" spans="162:168">
      <c r="FF6637" s="55">
        <v>6630</v>
      </c>
      <c r="FG6637" s="55" t="s">
        <v>1246</v>
      </c>
      <c r="FH6637" s="55" t="s">
        <v>1595</v>
      </c>
      <c r="FI6637" s="55">
        <v>4</v>
      </c>
      <c r="FJ6637" s="55">
        <v>400000</v>
      </c>
      <c r="FK6637" s="55" t="s">
        <v>1249</v>
      </c>
      <c r="FL6637" s="55">
        <v>0.3</v>
      </c>
    </row>
    <row r="6638" ht="14.25" customHeight="1" outlineLevel="1" spans="162:168">
      <c r="FF6638" s="55">
        <v>6631</v>
      </c>
      <c r="FG6638" s="55" t="s">
        <v>1246</v>
      </c>
      <c r="FH6638" s="55" t="s">
        <v>1595</v>
      </c>
      <c r="FI6638" s="55">
        <v>4</v>
      </c>
      <c r="FJ6638" s="55">
        <v>530000</v>
      </c>
      <c r="FK6638" s="55" t="s">
        <v>1249</v>
      </c>
      <c r="FL6638" s="55">
        <v>0.3</v>
      </c>
    </row>
    <row r="6639" ht="14.25" customHeight="1" outlineLevel="1" spans="162:168">
      <c r="FF6639" s="55">
        <v>6632</v>
      </c>
      <c r="FG6639" s="55" t="s">
        <v>1246</v>
      </c>
      <c r="FH6639" s="55" t="s">
        <v>1595</v>
      </c>
      <c r="FI6639" s="55">
        <v>4</v>
      </c>
      <c r="FJ6639" s="55">
        <v>540000</v>
      </c>
      <c r="FK6639" s="55" t="s">
        <v>1249</v>
      </c>
      <c r="FL6639" s="55">
        <v>0.3</v>
      </c>
    </row>
    <row r="6640" ht="14.25" customHeight="1" outlineLevel="1" spans="162:168">
      <c r="FF6640" s="55">
        <v>6633</v>
      </c>
      <c r="FG6640" s="55" t="s">
        <v>1246</v>
      </c>
      <c r="FH6640" s="55" t="s">
        <v>1531</v>
      </c>
      <c r="FI6640" s="55">
        <v>1</v>
      </c>
      <c r="FJ6640" s="55">
        <v>0</v>
      </c>
      <c r="FK6640" s="55" t="s">
        <v>1249</v>
      </c>
      <c r="FL6640" s="55">
        <v>0.3</v>
      </c>
    </row>
    <row r="6641" ht="14.25" customHeight="1" outlineLevel="1" spans="162:168">
      <c r="FF6641" s="55">
        <v>6634</v>
      </c>
      <c r="FG6641" s="55" t="s">
        <v>1246</v>
      </c>
      <c r="FH6641" s="55" t="s">
        <v>1531</v>
      </c>
      <c r="FI6641" s="55">
        <v>1</v>
      </c>
      <c r="FJ6641" s="55">
        <v>1000</v>
      </c>
      <c r="FK6641" s="55" t="s">
        <v>1249</v>
      </c>
      <c r="FL6641" s="55">
        <v>0.3</v>
      </c>
    </row>
    <row r="6642" ht="14.25" customHeight="1" outlineLevel="1" spans="162:168">
      <c r="FF6642" s="55">
        <v>6635</v>
      </c>
      <c r="FG6642" s="55" t="s">
        <v>1246</v>
      </c>
      <c r="FH6642" s="55" t="s">
        <v>1531</v>
      </c>
      <c r="FI6642" s="55">
        <v>1</v>
      </c>
      <c r="FJ6642" s="55">
        <v>2500</v>
      </c>
      <c r="FK6642" s="55" t="s">
        <v>1249</v>
      </c>
      <c r="FL6642" s="55">
        <v>0.3</v>
      </c>
    </row>
    <row r="6643" ht="14.25" customHeight="1" outlineLevel="1" spans="162:168">
      <c r="FF6643" s="55">
        <v>6636</v>
      </c>
      <c r="FG6643" s="55" t="s">
        <v>1246</v>
      </c>
      <c r="FH6643" s="55" t="s">
        <v>1531</v>
      </c>
      <c r="FI6643" s="55">
        <v>1</v>
      </c>
      <c r="FJ6643" s="55">
        <v>5000</v>
      </c>
      <c r="FK6643" s="55" t="s">
        <v>1249</v>
      </c>
      <c r="FL6643" s="55">
        <v>0.3</v>
      </c>
    </row>
    <row r="6644" ht="14.25" customHeight="1" outlineLevel="1" spans="162:168">
      <c r="FF6644" s="55">
        <v>6637</v>
      </c>
      <c r="FG6644" s="55" t="s">
        <v>1246</v>
      </c>
      <c r="FH6644" s="55" t="s">
        <v>1531</v>
      </c>
      <c r="FI6644" s="55">
        <v>1</v>
      </c>
      <c r="FJ6644" s="55">
        <v>10000</v>
      </c>
      <c r="FK6644" s="55" t="s">
        <v>1249</v>
      </c>
      <c r="FL6644" s="55">
        <v>0.3</v>
      </c>
    </row>
    <row r="6645" ht="14.25" customHeight="1" outlineLevel="1" spans="162:168">
      <c r="FF6645" s="55">
        <v>6638</v>
      </c>
      <c r="FG6645" s="55" t="s">
        <v>1246</v>
      </c>
      <c r="FH6645" s="55" t="s">
        <v>1531</v>
      </c>
      <c r="FI6645" s="55">
        <v>1</v>
      </c>
      <c r="FJ6645" s="55">
        <v>25000</v>
      </c>
      <c r="FK6645" s="55" t="s">
        <v>1249</v>
      </c>
      <c r="FL6645" s="55">
        <v>0.3</v>
      </c>
    </row>
    <row r="6646" ht="14.25" customHeight="1" outlineLevel="1" spans="162:168">
      <c r="FF6646" s="55">
        <v>6639</v>
      </c>
      <c r="FG6646" s="55" t="s">
        <v>1246</v>
      </c>
      <c r="FH6646" s="55" t="s">
        <v>1531</v>
      </c>
      <c r="FI6646" s="55">
        <v>1</v>
      </c>
      <c r="FJ6646" s="55">
        <v>50000</v>
      </c>
      <c r="FK6646" s="55" t="s">
        <v>1249</v>
      </c>
      <c r="FL6646" s="55">
        <v>0.3</v>
      </c>
    </row>
    <row r="6647" ht="14.25" customHeight="1" outlineLevel="1" spans="162:168">
      <c r="FF6647" s="55">
        <v>6640</v>
      </c>
      <c r="FG6647" s="55" t="s">
        <v>1246</v>
      </c>
      <c r="FH6647" s="55" t="s">
        <v>1531</v>
      </c>
      <c r="FI6647" s="55">
        <v>1</v>
      </c>
      <c r="FJ6647" s="55">
        <v>80000</v>
      </c>
      <c r="FK6647" s="55" t="s">
        <v>1249</v>
      </c>
      <c r="FL6647" s="55">
        <v>0.3</v>
      </c>
    </row>
    <row r="6648" ht="14.25" customHeight="1" outlineLevel="1" spans="162:168">
      <c r="FF6648" s="55">
        <v>6641</v>
      </c>
      <c r="FG6648" s="55" t="s">
        <v>1246</v>
      </c>
      <c r="FH6648" s="55" t="s">
        <v>1531</v>
      </c>
      <c r="FI6648" s="55">
        <v>1</v>
      </c>
      <c r="FJ6648" s="55">
        <v>130000</v>
      </c>
      <c r="FK6648" s="55" t="s">
        <v>1249</v>
      </c>
      <c r="FL6648" s="55">
        <v>0.3</v>
      </c>
    </row>
    <row r="6649" ht="14.25" customHeight="1" outlineLevel="1" spans="162:168">
      <c r="FF6649" s="55">
        <v>6642</v>
      </c>
      <c r="FG6649" s="55" t="s">
        <v>1246</v>
      </c>
      <c r="FH6649" s="55" t="s">
        <v>1531</v>
      </c>
      <c r="FI6649" s="55">
        <v>1</v>
      </c>
      <c r="FJ6649" s="55">
        <v>260000</v>
      </c>
      <c r="FK6649" s="55" t="s">
        <v>1249</v>
      </c>
      <c r="FL6649" s="55">
        <v>0.3</v>
      </c>
    </row>
    <row r="6650" ht="14.25" customHeight="1" outlineLevel="1" spans="162:168">
      <c r="FF6650" s="55">
        <v>6643</v>
      </c>
      <c r="FG6650" s="55" t="s">
        <v>1246</v>
      </c>
      <c r="FH6650" s="55" t="s">
        <v>1531</v>
      </c>
      <c r="FI6650" s="55">
        <v>1</v>
      </c>
      <c r="FJ6650" s="55">
        <v>400000</v>
      </c>
      <c r="FK6650" s="55" t="s">
        <v>1249</v>
      </c>
      <c r="FL6650" s="55">
        <v>0.3</v>
      </c>
    </row>
    <row r="6651" ht="14.25" customHeight="1" outlineLevel="1" spans="162:168">
      <c r="FF6651" s="55">
        <v>6644</v>
      </c>
      <c r="FG6651" s="55" t="s">
        <v>1246</v>
      </c>
      <c r="FH6651" s="55" t="s">
        <v>1531</v>
      </c>
      <c r="FI6651" s="55">
        <v>1</v>
      </c>
      <c r="FJ6651" s="55">
        <v>530000</v>
      </c>
      <c r="FK6651" s="55" t="s">
        <v>1249</v>
      </c>
      <c r="FL6651" s="55">
        <v>0.3</v>
      </c>
    </row>
    <row r="6652" ht="14.25" customHeight="1" outlineLevel="1" spans="162:168">
      <c r="FF6652" s="55">
        <v>6645</v>
      </c>
      <c r="FG6652" s="55" t="s">
        <v>1246</v>
      </c>
      <c r="FH6652" s="55" t="s">
        <v>1531</v>
      </c>
      <c r="FI6652" s="55">
        <v>1</v>
      </c>
      <c r="FJ6652" s="55">
        <v>540000</v>
      </c>
      <c r="FK6652" s="55" t="s">
        <v>1249</v>
      </c>
      <c r="FL6652" s="55">
        <v>0.3</v>
      </c>
    </row>
    <row r="6653" ht="14.25" customHeight="1" outlineLevel="1" spans="162:168">
      <c r="FF6653" s="55">
        <v>6646</v>
      </c>
      <c r="FG6653" s="55" t="s">
        <v>1246</v>
      </c>
      <c r="FH6653" s="55" t="s">
        <v>1531</v>
      </c>
      <c r="FI6653" s="55">
        <v>2</v>
      </c>
      <c r="FJ6653" s="55">
        <v>0</v>
      </c>
      <c r="FK6653" s="55" t="s">
        <v>1249</v>
      </c>
      <c r="FL6653" s="55">
        <v>0.3</v>
      </c>
    </row>
    <row r="6654" ht="14.25" customHeight="1" outlineLevel="1" spans="162:168">
      <c r="FF6654" s="55">
        <v>6647</v>
      </c>
      <c r="FG6654" s="55" t="s">
        <v>1246</v>
      </c>
      <c r="FH6654" s="55" t="s">
        <v>1531</v>
      </c>
      <c r="FI6654" s="55">
        <v>2</v>
      </c>
      <c r="FJ6654" s="55">
        <v>1000</v>
      </c>
      <c r="FK6654" s="55" t="s">
        <v>1249</v>
      </c>
      <c r="FL6654" s="55">
        <v>0.3</v>
      </c>
    </row>
    <row r="6655" ht="14.25" customHeight="1" outlineLevel="1" spans="162:168">
      <c r="FF6655" s="55">
        <v>6648</v>
      </c>
      <c r="FG6655" s="55" t="s">
        <v>1246</v>
      </c>
      <c r="FH6655" s="55" t="s">
        <v>1531</v>
      </c>
      <c r="FI6655" s="55">
        <v>2</v>
      </c>
      <c r="FJ6655" s="55">
        <v>2500</v>
      </c>
      <c r="FK6655" s="55" t="s">
        <v>1249</v>
      </c>
      <c r="FL6655" s="55">
        <v>0.3</v>
      </c>
    </row>
    <row r="6656" ht="14.25" customHeight="1" outlineLevel="1" spans="162:168">
      <c r="FF6656" s="55">
        <v>6649</v>
      </c>
      <c r="FG6656" s="55" t="s">
        <v>1246</v>
      </c>
      <c r="FH6656" s="55" t="s">
        <v>1531</v>
      </c>
      <c r="FI6656" s="55">
        <v>2</v>
      </c>
      <c r="FJ6656" s="55">
        <v>5000</v>
      </c>
      <c r="FK6656" s="55" t="s">
        <v>1249</v>
      </c>
      <c r="FL6656" s="55">
        <v>0.3</v>
      </c>
    </row>
    <row r="6657" ht="14.25" customHeight="1" outlineLevel="1" spans="162:168">
      <c r="FF6657" s="55">
        <v>6650</v>
      </c>
      <c r="FG6657" s="55" t="s">
        <v>1246</v>
      </c>
      <c r="FH6657" s="55" t="s">
        <v>1531</v>
      </c>
      <c r="FI6657" s="55">
        <v>2</v>
      </c>
      <c r="FJ6657" s="55">
        <v>10000</v>
      </c>
      <c r="FK6657" s="55" t="s">
        <v>1249</v>
      </c>
      <c r="FL6657" s="55">
        <v>0.3</v>
      </c>
    </row>
    <row r="6658" ht="14.25" customHeight="1" outlineLevel="1" spans="162:168">
      <c r="FF6658" s="55">
        <v>6651</v>
      </c>
      <c r="FG6658" s="55" t="s">
        <v>1246</v>
      </c>
      <c r="FH6658" s="55" t="s">
        <v>1531</v>
      </c>
      <c r="FI6658" s="55">
        <v>2</v>
      </c>
      <c r="FJ6658" s="55">
        <v>25000</v>
      </c>
      <c r="FK6658" s="55" t="s">
        <v>1249</v>
      </c>
      <c r="FL6658" s="55">
        <v>0.3</v>
      </c>
    </row>
    <row r="6659" ht="14.25" customHeight="1" outlineLevel="1" spans="162:168">
      <c r="FF6659" s="55">
        <v>6652</v>
      </c>
      <c r="FG6659" s="55" t="s">
        <v>1246</v>
      </c>
      <c r="FH6659" s="55" t="s">
        <v>1531</v>
      </c>
      <c r="FI6659" s="55">
        <v>2</v>
      </c>
      <c r="FJ6659" s="55">
        <v>50000</v>
      </c>
      <c r="FK6659" s="55" t="s">
        <v>1249</v>
      </c>
      <c r="FL6659" s="55">
        <v>0.3</v>
      </c>
    </row>
    <row r="6660" ht="14.25" customHeight="1" outlineLevel="1" spans="162:168">
      <c r="FF6660" s="55">
        <v>6653</v>
      </c>
      <c r="FG6660" s="55" t="s">
        <v>1246</v>
      </c>
      <c r="FH6660" s="55" t="s">
        <v>1531</v>
      </c>
      <c r="FI6660" s="55">
        <v>2</v>
      </c>
      <c r="FJ6660" s="55">
        <v>80000</v>
      </c>
      <c r="FK6660" s="55" t="s">
        <v>1249</v>
      </c>
      <c r="FL6660" s="55">
        <v>0.3</v>
      </c>
    </row>
    <row r="6661" ht="14.25" customHeight="1" outlineLevel="1" spans="162:168">
      <c r="FF6661" s="55">
        <v>6654</v>
      </c>
      <c r="FG6661" s="55" t="s">
        <v>1246</v>
      </c>
      <c r="FH6661" s="55" t="s">
        <v>1531</v>
      </c>
      <c r="FI6661" s="55">
        <v>2</v>
      </c>
      <c r="FJ6661" s="55">
        <v>130000</v>
      </c>
      <c r="FK6661" s="55" t="s">
        <v>1249</v>
      </c>
      <c r="FL6661" s="55">
        <v>0.3</v>
      </c>
    </row>
    <row r="6662" ht="14.25" customHeight="1" outlineLevel="1" spans="162:168">
      <c r="FF6662" s="55">
        <v>6655</v>
      </c>
      <c r="FG6662" s="55" t="s">
        <v>1246</v>
      </c>
      <c r="FH6662" s="55" t="s">
        <v>1531</v>
      </c>
      <c r="FI6662" s="55">
        <v>2</v>
      </c>
      <c r="FJ6662" s="55">
        <v>260000</v>
      </c>
      <c r="FK6662" s="55" t="s">
        <v>1249</v>
      </c>
      <c r="FL6662" s="55">
        <v>0.3</v>
      </c>
    </row>
    <row r="6663" ht="14.25" customHeight="1" outlineLevel="1" spans="162:168">
      <c r="FF6663" s="55">
        <v>6656</v>
      </c>
      <c r="FG6663" s="55" t="s">
        <v>1246</v>
      </c>
      <c r="FH6663" s="55" t="s">
        <v>1531</v>
      </c>
      <c r="FI6663" s="55">
        <v>2</v>
      </c>
      <c r="FJ6663" s="55">
        <v>400000</v>
      </c>
      <c r="FK6663" s="55" t="s">
        <v>1249</v>
      </c>
      <c r="FL6663" s="55">
        <v>0.3</v>
      </c>
    </row>
    <row r="6664" ht="14.25" customHeight="1" outlineLevel="1" spans="162:168">
      <c r="FF6664" s="55">
        <v>6657</v>
      </c>
      <c r="FG6664" s="55" t="s">
        <v>1246</v>
      </c>
      <c r="FH6664" s="55" t="s">
        <v>1531</v>
      </c>
      <c r="FI6664" s="55">
        <v>2</v>
      </c>
      <c r="FJ6664" s="55">
        <v>530000</v>
      </c>
      <c r="FK6664" s="55" t="s">
        <v>1249</v>
      </c>
      <c r="FL6664" s="55">
        <v>0.3</v>
      </c>
    </row>
    <row r="6665" ht="14.25" customHeight="1" outlineLevel="1" spans="162:168">
      <c r="FF6665" s="55">
        <v>6658</v>
      </c>
      <c r="FG6665" s="55" t="s">
        <v>1246</v>
      </c>
      <c r="FH6665" s="55" t="s">
        <v>1531</v>
      </c>
      <c r="FI6665" s="55">
        <v>2</v>
      </c>
      <c r="FJ6665" s="55">
        <v>540000</v>
      </c>
      <c r="FK6665" s="55" t="s">
        <v>1249</v>
      </c>
      <c r="FL6665" s="55">
        <v>0.3</v>
      </c>
    </row>
    <row r="6666" ht="14.25" customHeight="1" outlineLevel="1" spans="162:168">
      <c r="FF6666" s="55">
        <v>6659</v>
      </c>
      <c r="FG6666" s="55" t="s">
        <v>1246</v>
      </c>
      <c r="FH6666" s="55" t="s">
        <v>1701</v>
      </c>
      <c r="FI6666" s="55">
        <v>1</v>
      </c>
      <c r="FJ6666" s="55">
        <v>0</v>
      </c>
      <c r="FK6666" s="55" t="s">
        <v>1249</v>
      </c>
      <c r="FL6666" s="55">
        <v>0.3</v>
      </c>
    </row>
    <row r="6667" ht="14.25" customHeight="1" outlineLevel="1" spans="162:168">
      <c r="FF6667" s="55">
        <v>6660</v>
      </c>
      <c r="FG6667" s="55" t="s">
        <v>1246</v>
      </c>
      <c r="FH6667" s="55" t="s">
        <v>1701</v>
      </c>
      <c r="FI6667" s="55">
        <v>1</v>
      </c>
      <c r="FJ6667" s="55">
        <v>1000</v>
      </c>
      <c r="FK6667" s="55" t="s">
        <v>1249</v>
      </c>
      <c r="FL6667" s="55">
        <v>0.3</v>
      </c>
    </row>
    <row r="6668" ht="14.25" customHeight="1" outlineLevel="1" spans="162:168">
      <c r="FF6668" s="55">
        <v>6661</v>
      </c>
      <c r="FG6668" s="55" t="s">
        <v>1246</v>
      </c>
      <c r="FH6668" s="55" t="s">
        <v>1701</v>
      </c>
      <c r="FI6668" s="55">
        <v>1</v>
      </c>
      <c r="FJ6668" s="55">
        <v>2500</v>
      </c>
      <c r="FK6668" s="55" t="s">
        <v>1249</v>
      </c>
      <c r="FL6668" s="55">
        <v>0.3</v>
      </c>
    </row>
    <row r="6669" ht="14.25" customHeight="1" outlineLevel="1" spans="162:168">
      <c r="FF6669" s="55">
        <v>6662</v>
      </c>
      <c r="FG6669" s="55" t="s">
        <v>1246</v>
      </c>
      <c r="FH6669" s="55" t="s">
        <v>1701</v>
      </c>
      <c r="FI6669" s="55">
        <v>1</v>
      </c>
      <c r="FJ6669" s="55">
        <v>5000</v>
      </c>
      <c r="FK6669" s="55" t="s">
        <v>1249</v>
      </c>
      <c r="FL6669" s="55">
        <v>0.3</v>
      </c>
    </row>
    <row r="6670" ht="14.25" customHeight="1" outlineLevel="1" spans="162:168">
      <c r="FF6670" s="55">
        <v>6663</v>
      </c>
      <c r="FG6670" s="55" t="s">
        <v>1246</v>
      </c>
      <c r="FH6670" s="55" t="s">
        <v>1701</v>
      </c>
      <c r="FI6670" s="55">
        <v>1</v>
      </c>
      <c r="FJ6670" s="55">
        <v>10000</v>
      </c>
      <c r="FK6670" s="55" t="s">
        <v>1249</v>
      </c>
      <c r="FL6670" s="55">
        <v>0.3</v>
      </c>
    </row>
    <row r="6671" ht="14.25" customHeight="1" outlineLevel="1" spans="162:168">
      <c r="FF6671" s="55">
        <v>6664</v>
      </c>
      <c r="FG6671" s="55" t="s">
        <v>1246</v>
      </c>
      <c r="FH6671" s="55" t="s">
        <v>1701</v>
      </c>
      <c r="FI6671" s="55">
        <v>1</v>
      </c>
      <c r="FJ6671" s="55">
        <v>25000</v>
      </c>
      <c r="FK6671" s="55" t="s">
        <v>1249</v>
      </c>
      <c r="FL6671" s="55">
        <v>0.3</v>
      </c>
    </row>
    <row r="6672" ht="14.25" customHeight="1" outlineLevel="1" spans="162:168">
      <c r="FF6672" s="55">
        <v>6665</v>
      </c>
      <c r="FG6672" s="55" t="s">
        <v>1246</v>
      </c>
      <c r="FH6672" s="55" t="s">
        <v>1701</v>
      </c>
      <c r="FI6672" s="55">
        <v>1</v>
      </c>
      <c r="FJ6672" s="55">
        <v>50000</v>
      </c>
      <c r="FK6672" s="55" t="s">
        <v>1249</v>
      </c>
      <c r="FL6672" s="55">
        <v>0.3</v>
      </c>
    </row>
    <row r="6673" ht="14.25" customHeight="1" outlineLevel="1" spans="162:168">
      <c r="FF6673" s="55">
        <v>6666</v>
      </c>
      <c r="FG6673" s="55" t="s">
        <v>1246</v>
      </c>
      <c r="FH6673" s="55" t="s">
        <v>1701</v>
      </c>
      <c r="FI6673" s="55">
        <v>1</v>
      </c>
      <c r="FJ6673" s="55">
        <v>80000</v>
      </c>
      <c r="FK6673" s="55" t="s">
        <v>1249</v>
      </c>
      <c r="FL6673" s="55">
        <v>0.3</v>
      </c>
    </row>
    <row r="6674" ht="14.25" customHeight="1" outlineLevel="1" spans="162:168">
      <c r="FF6674" s="55">
        <v>6667</v>
      </c>
      <c r="FG6674" s="55" t="s">
        <v>1246</v>
      </c>
      <c r="FH6674" s="55" t="s">
        <v>1701</v>
      </c>
      <c r="FI6674" s="55">
        <v>1</v>
      </c>
      <c r="FJ6674" s="55">
        <v>130000</v>
      </c>
      <c r="FK6674" s="55" t="s">
        <v>1249</v>
      </c>
      <c r="FL6674" s="55">
        <v>0.3</v>
      </c>
    </row>
    <row r="6675" ht="14.25" customHeight="1" outlineLevel="1" spans="162:168">
      <c r="FF6675" s="55">
        <v>6668</v>
      </c>
      <c r="FG6675" s="55" t="s">
        <v>1246</v>
      </c>
      <c r="FH6675" s="55" t="s">
        <v>1701</v>
      </c>
      <c r="FI6675" s="55">
        <v>1</v>
      </c>
      <c r="FJ6675" s="55">
        <v>260000</v>
      </c>
      <c r="FK6675" s="55" t="s">
        <v>1249</v>
      </c>
      <c r="FL6675" s="55">
        <v>0.3</v>
      </c>
    </row>
    <row r="6676" ht="14.25" customHeight="1" outlineLevel="1" spans="162:168">
      <c r="FF6676" s="55">
        <v>6669</v>
      </c>
      <c r="FG6676" s="55" t="s">
        <v>1246</v>
      </c>
      <c r="FH6676" s="55" t="s">
        <v>1701</v>
      </c>
      <c r="FI6676" s="55">
        <v>1</v>
      </c>
      <c r="FJ6676" s="55">
        <v>400000</v>
      </c>
      <c r="FK6676" s="55" t="s">
        <v>1249</v>
      </c>
      <c r="FL6676" s="55">
        <v>0.3</v>
      </c>
    </row>
    <row r="6677" ht="14.25" customHeight="1" outlineLevel="1" spans="162:168">
      <c r="FF6677" s="55">
        <v>6670</v>
      </c>
      <c r="FG6677" s="55" t="s">
        <v>1246</v>
      </c>
      <c r="FH6677" s="55" t="s">
        <v>1701</v>
      </c>
      <c r="FI6677" s="55">
        <v>1</v>
      </c>
      <c r="FJ6677" s="55">
        <v>530000</v>
      </c>
      <c r="FK6677" s="55" t="s">
        <v>1249</v>
      </c>
      <c r="FL6677" s="55">
        <v>0.3</v>
      </c>
    </row>
    <row r="6678" ht="14.25" customHeight="1" outlineLevel="1" spans="162:168">
      <c r="FF6678" s="55">
        <v>6671</v>
      </c>
      <c r="FG6678" s="55" t="s">
        <v>1246</v>
      </c>
      <c r="FH6678" s="55" t="s">
        <v>1701</v>
      </c>
      <c r="FI6678" s="55">
        <v>1</v>
      </c>
      <c r="FJ6678" s="55">
        <v>540000</v>
      </c>
      <c r="FK6678" s="55" t="s">
        <v>1249</v>
      </c>
      <c r="FL6678" s="55">
        <v>0.3</v>
      </c>
    </row>
    <row r="6679" ht="14.25" customHeight="1" outlineLevel="1" spans="162:168">
      <c r="FF6679" s="55">
        <v>6672</v>
      </c>
      <c r="FG6679" s="55" t="s">
        <v>1246</v>
      </c>
      <c r="FH6679" s="55" t="s">
        <v>1756</v>
      </c>
      <c r="FI6679" s="55">
        <v>1</v>
      </c>
      <c r="FJ6679" s="55">
        <v>0</v>
      </c>
      <c r="FK6679" s="55" t="s">
        <v>1249</v>
      </c>
      <c r="FL6679" s="55">
        <v>1.02</v>
      </c>
    </row>
    <row r="6680" ht="14.25" customHeight="1" outlineLevel="1" spans="162:168">
      <c r="FF6680" s="55">
        <v>6673</v>
      </c>
      <c r="FG6680" s="55" t="s">
        <v>1246</v>
      </c>
      <c r="FH6680" s="55" t="s">
        <v>1756</v>
      </c>
      <c r="FI6680" s="55">
        <v>1</v>
      </c>
      <c r="FJ6680" s="55">
        <v>1000</v>
      </c>
      <c r="FK6680" s="55" t="s">
        <v>1249</v>
      </c>
      <c r="FL6680" s="55">
        <v>1.02</v>
      </c>
    </row>
    <row r="6681" ht="14.25" customHeight="1" outlineLevel="1" spans="162:168">
      <c r="FF6681" s="55">
        <v>6674</v>
      </c>
      <c r="FG6681" s="55" t="s">
        <v>1246</v>
      </c>
      <c r="FH6681" s="55" t="s">
        <v>1756</v>
      </c>
      <c r="FI6681" s="55">
        <v>1</v>
      </c>
      <c r="FJ6681" s="55">
        <v>2500</v>
      </c>
      <c r="FK6681" s="55" t="s">
        <v>1249</v>
      </c>
      <c r="FL6681" s="55">
        <v>0.95</v>
      </c>
    </row>
    <row r="6682" ht="14.25" customHeight="1" outlineLevel="1" spans="162:168">
      <c r="FF6682" s="55">
        <v>6675</v>
      </c>
      <c r="FG6682" s="55" t="s">
        <v>1246</v>
      </c>
      <c r="FH6682" s="55" t="s">
        <v>1756</v>
      </c>
      <c r="FI6682" s="55">
        <v>1</v>
      </c>
      <c r="FJ6682" s="55">
        <v>5000</v>
      </c>
      <c r="FK6682" s="55" t="s">
        <v>1249</v>
      </c>
      <c r="FL6682" s="55">
        <v>0.84</v>
      </c>
    </row>
    <row r="6683" ht="14.25" customHeight="1" outlineLevel="1" spans="162:168">
      <c r="FF6683" s="55">
        <v>6676</v>
      </c>
      <c r="FG6683" s="55" t="s">
        <v>1246</v>
      </c>
      <c r="FH6683" s="55" t="s">
        <v>1756</v>
      </c>
      <c r="FI6683" s="55">
        <v>1</v>
      </c>
      <c r="FJ6683" s="55">
        <v>10000</v>
      </c>
      <c r="FK6683" s="55" t="s">
        <v>1249</v>
      </c>
      <c r="FL6683" s="55">
        <v>0.7</v>
      </c>
    </row>
    <row r="6684" ht="14.25" customHeight="1" outlineLevel="1" spans="162:168">
      <c r="FF6684" s="55">
        <v>6677</v>
      </c>
      <c r="FG6684" s="55" t="s">
        <v>1246</v>
      </c>
      <c r="FH6684" s="55" t="s">
        <v>1756</v>
      </c>
      <c r="FI6684" s="55">
        <v>1</v>
      </c>
      <c r="FJ6684" s="55">
        <v>25000</v>
      </c>
      <c r="FK6684" s="55" t="s">
        <v>1249</v>
      </c>
      <c r="FL6684" s="55">
        <v>0.67</v>
      </c>
    </row>
    <row r="6685" ht="14.25" customHeight="1" outlineLevel="1" spans="162:168">
      <c r="FF6685" s="55">
        <v>6678</v>
      </c>
      <c r="FG6685" s="55" t="s">
        <v>1246</v>
      </c>
      <c r="FH6685" s="55" t="s">
        <v>1756</v>
      </c>
      <c r="FI6685" s="55">
        <v>1</v>
      </c>
      <c r="FJ6685" s="55">
        <v>50000</v>
      </c>
      <c r="FK6685" s="55" t="s">
        <v>1249</v>
      </c>
      <c r="FL6685" s="55">
        <v>0.63</v>
      </c>
    </row>
    <row r="6686" ht="14.25" customHeight="1" outlineLevel="1" spans="162:168">
      <c r="FF6686" s="55">
        <v>6679</v>
      </c>
      <c r="FG6686" s="55" t="s">
        <v>1246</v>
      </c>
      <c r="FH6686" s="55" t="s">
        <v>1756</v>
      </c>
      <c r="FI6686" s="55">
        <v>1</v>
      </c>
      <c r="FJ6686" s="55">
        <v>80000</v>
      </c>
      <c r="FK6686" s="55" t="s">
        <v>1249</v>
      </c>
      <c r="FL6686" s="55">
        <v>0.57</v>
      </c>
    </row>
    <row r="6687" ht="14.25" customHeight="1" outlineLevel="1" spans="162:168">
      <c r="FF6687" s="55">
        <v>6680</v>
      </c>
      <c r="FG6687" s="55" t="s">
        <v>1246</v>
      </c>
      <c r="FH6687" s="55" t="s">
        <v>1756</v>
      </c>
      <c r="FI6687" s="55">
        <v>1</v>
      </c>
      <c r="FJ6687" s="55">
        <v>130000</v>
      </c>
      <c r="FK6687" s="55" t="s">
        <v>1249</v>
      </c>
      <c r="FL6687" s="55">
        <v>0.57</v>
      </c>
    </row>
    <row r="6688" ht="14.25" customHeight="1" outlineLevel="1" spans="162:168">
      <c r="FF6688" s="55">
        <v>6681</v>
      </c>
      <c r="FG6688" s="55" t="s">
        <v>1246</v>
      </c>
      <c r="FH6688" s="55" t="s">
        <v>1756</v>
      </c>
      <c r="FI6688" s="55">
        <v>1</v>
      </c>
      <c r="FJ6688" s="55">
        <v>260000</v>
      </c>
      <c r="FK6688" s="55" t="s">
        <v>1249</v>
      </c>
      <c r="FL6688" s="55">
        <v>0.57</v>
      </c>
    </row>
    <row r="6689" ht="14.25" customHeight="1" outlineLevel="1" spans="162:168">
      <c r="FF6689" s="55">
        <v>6682</v>
      </c>
      <c r="FG6689" s="55" t="s">
        <v>1246</v>
      </c>
      <c r="FH6689" s="55" t="s">
        <v>1756</v>
      </c>
      <c r="FI6689" s="55">
        <v>1</v>
      </c>
      <c r="FJ6689" s="55">
        <v>400000</v>
      </c>
      <c r="FK6689" s="55" t="s">
        <v>1249</v>
      </c>
      <c r="FL6689" s="55">
        <v>0.57</v>
      </c>
    </row>
    <row r="6690" ht="14.25" customHeight="1" outlineLevel="1" spans="162:168">
      <c r="FF6690" s="55">
        <v>6683</v>
      </c>
      <c r="FG6690" s="55" t="s">
        <v>1246</v>
      </c>
      <c r="FH6690" s="55" t="s">
        <v>1756</v>
      </c>
      <c r="FI6690" s="55">
        <v>1</v>
      </c>
      <c r="FJ6690" s="55">
        <v>530000</v>
      </c>
      <c r="FK6690" s="55" t="s">
        <v>1249</v>
      </c>
      <c r="FL6690" s="55">
        <v>0.57</v>
      </c>
    </row>
    <row r="6691" ht="14.25" customHeight="1" outlineLevel="1" spans="162:168">
      <c r="FF6691" s="55">
        <v>6684</v>
      </c>
      <c r="FG6691" s="55" t="s">
        <v>1246</v>
      </c>
      <c r="FH6691" s="55" t="s">
        <v>1756</v>
      </c>
      <c r="FI6691" s="55">
        <v>1</v>
      </c>
      <c r="FJ6691" s="55">
        <v>540000</v>
      </c>
      <c r="FK6691" s="55" t="s">
        <v>1249</v>
      </c>
      <c r="FL6691" s="55">
        <v>0.57</v>
      </c>
    </row>
    <row r="6692" ht="14.25" customHeight="1" outlineLevel="1" spans="162:168">
      <c r="FF6692" s="55">
        <v>6685</v>
      </c>
      <c r="FG6692" s="55" t="s">
        <v>1246</v>
      </c>
      <c r="FH6692" s="55" t="s">
        <v>1756</v>
      </c>
      <c r="FI6692" s="55">
        <v>2</v>
      </c>
      <c r="FJ6692" s="55">
        <v>0</v>
      </c>
      <c r="FK6692" s="55" t="s">
        <v>1249</v>
      </c>
      <c r="FL6692" s="55">
        <v>0.57</v>
      </c>
    </row>
    <row r="6693" ht="14.25" customHeight="1" outlineLevel="1" spans="162:168">
      <c r="FF6693" s="55">
        <v>6686</v>
      </c>
      <c r="FG6693" s="55" t="s">
        <v>1246</v>
      </c>
      <c r="FH6693" s="55" t="s">
        <v>1756</v>
      </c>
      <c r="FI6693" s="55">
        <v>2</v>
      </c>
      <c r="FJ6693" s="55">
        <v>1000</v>
      </c>
      <c r="FK6693" s="55" t="s">
        <v>1249</v>
      </c>
      <c r="FL6693" s="55">
        <v>0.57</v>
      </c>
    </row>
    <row r="6694" ht="14.25" customHeight="1" outlineLevel="1" spans="162:168">
      <c r="FF6694" s="55">
        <v>6687</v>
      </c>
      <c r="FG6694" s="55" t="s">
        <v>1246</v>
      </c>
      <c r="FH6694" s="55" t="s">
        <v>1756</v>
      </c>
      <c r="FI6694" s="55">
        <v>2</v>
      </c>
      <c r="FJ6694" s="55">
        <v>2500</v>
      </c>
      <c r="FK6694" s="55" t="s">
        <v>1249</v>
      </c>
      <c r="FL6694" s="55">
        <v>0.57</v>
      </c>
    </row>
    <row r="6695" ht="14.25" customHeight="1" outlineLevel="1" spans="162:168">
      <c r="FF6695" s="55">
        <v>6688</v>
      </c>
      <c r="FG6695" s="55" t="s">
        <v>1246</v>
      </c>
      <c r="FH6695" s="55" t="s">
        <v>1756</v>
      </c>
      <c r="FI6695" s="55">
        <v>2</v>
      </c>
      <c r="FJ6695" s="55">
        <v>5000</v>
      </c>
      <c r="FK6695" s="55" t="s">
        <v>1249</v>
      </c>
      <c r="FL6695" s="55">
        <v>0.57</v>
      </c>
    </row>
    <row r="6696" ht="14.25" customHeight="1" outlineLevel="1" spans="162:168">
      <c r="FF6696" s="55">
        <v>6689</v>
      </c>
      <c r="FG6696" s="55" t="s">
        <v>1246</v>
      </c>
      <c r="FH6696" s="55" t="s">
        <v>1756</v>
      </c>
      <c r="FI6696" s="55">
        <v>2</v>
      </c>
      <c r="FJ6696" s="55">
        <v>10000</v>
      </c>
      <c r="FK6696" s="55" t="s">
        <v>1249</v>
      </c>
      <c r="FL6696" s="55">
        <v>0.57</v>
      </c>
    </row>
    <row r="6697" ht="14.25" customHeight="1" outlineLevel="1" spans="162:168">
      <c r="FF6697" s="55">
        <v>6690</v>
      </c>
      <c r="FG6697" s="55" t="s">
        <v>1246</v>
      </c>
      <c r="FH6697" s="55" t="s">
        <v>1756</v>
      </c>
      <c r="FI6697" s="55">
        <v>2</v>
      </c>
      <c r="FJ6697" s="55">
        <v>25000</v>
      </c>
      <c r="FK6697" s="55" t="s">
        <v>1249</v>
      </c>
      <c r="FL6697" s="55">
        <v>0.57</v>
      </c>
    </row>
    <row r="6698" ht="14.25" customHeight="1" outlineLevel="1" spans="162:168">
      <c r="FF6698" s="55">
        <v>6691</v>
      </c>
      <c r="FG6698" s="55" t="s">
        <v>1246</v>
      </c>
      <c r="FH6698" s="55" t="s">
        <v>1756</v>
      </c>
      <c r="FI6698" s="55">
        <v>2</v>
      </c>
      <c r="FJ6698" s="55">
        <v>50000</v>
      </c>
      <c r="FK6698" s="55" t="s">
        <v>1249</v>
      </c>
      <c r="FL6698" s="55">
        <v>0.57</v>
      </c>
    </row>
    <row r="6699" ht="14.25" customHeight="1" outlineLevel="1" spans="162:168">
      <c r="FF6699" s="55">
        <v>6692</v>
      </c>
      <c r="FG6699" s="55" t="s">
        <v>1246</v>
      </c>
      <c r="FH6699" s="55" t="s">
        <v>1756</v>
      </c>
      <c r="FI6699" s="55">
        <v>2</v>
      </c>
      <c r="FJ6699" s="55">
        <v>80000</v>
      </c>
      <c r="FK6699" s="55" t="s">
        <v>1249</v>
      </c>
      <c r="FL6699" s="55">
        <v>0.57</v>
      </c>
    </row>
    <row r="6700" ht="14.25" customHeight="1" outlineLevel="1" spans="162:168">
      <c r="FF6700" s="55">
        <v>6693</v>
      </c>
      <c r="FG6700" s="55" t="s">
        <v>1246</v>
      </c>
      <c r="FH6700" s="55" t="s">
        <v>1756</v>
      </c>
      <c r="FI6700" s="55">
        <v>2</v>
      </c>
      <c r="FJ6700" s="55">
        <v>130000</v>
      </c>
      <c r="FK6700" s="55" t="s">
        <v>1249</v>
      </c>
      <c r="FL6700" s="55">
        <v>0.57</v>
      </c>
    </row>
    <row r="6701" ht="14.25" customHeight="1" outlineLevel="1" spans="162:168">
      <c r="FF6701" s="55">
        <v>6694</v>
      </c>
      <c r="FG6701" s="55" t="s">
        <v>1246</v>
      </c>
      <c r="FH6701" s="55" t="s">
        <v>1756</v>
      </c>
      <c r="FI6701" s="55">
        <v>2</v>
      </c>
      <c r="FJ6701" s="55">
        <v>260000</v>
      </c>
      <c r="FK6701" s="55" t="s">
        <v>1249</v>
      </c>
      <c r="FL6701" s="55">
        <v>0.57</v>
      </c>
    </row>
    <row r="6702" ht="14.25" customHeight="1" outlineLevel="1" spans="162:168">
      <c r="FF6702" s="55">
        <v>6695</v>
      </c>
      <c r="FG6702" s="55" t="s">
        <v>1246</v>
      </c>
      <c r="FH6702" s="55" t="s">
        <v>1756</v>
      </c>
      <c r="FI6702" s="55">
        <v>2</v>
      </c>
      <c r="FJ6702" s="55">
        <v>400000</v>
      </c>
      <c r="FK6702" s="55" t="s">
        <v>1249</v>
      </c>
      <c r="FL6702" s="55">
        <v>0.57</v>
      </c>
    </row>
    <row r="6703" ht="14.25" customHeight="1" outlineLevel="1" spans="162:168">
      <c r="FF6703" s="55">
        <v>6696</v>
      </c>
      <c r="FG6703" s="55" t="s">
        <v>1246</v>
      </c>
      <c r="FH6703" s="55" t="s">
        <v>1756</v>
      </c>
      <c r="FI6703" s="55">
        <v>2</v>
      </c>
      <c r="FJ6703" s="55">
        <v>530000</v>
      </c>
      <c r="FK6703" s="55" t="s">
        <v>1249</v>
      </c>
      <c r="FL6703" s="55">
        <v>0.57</v>
      </c>
    </row>
    <row r="6704" ht="14.25" customHeight="1" outlineLevel="1" spans="162:168">
      <c r="FF6704" s="55">
        <v>6697</v>
      </c>
      <c r="FG6704" s="55" t="s">
        <v>1246</v>
      </c>
      <c r="FH6704" s="55" t="s">
        <v>1756</v>
      </c>
      <c r="FI6704" s="55">
        <v>2</v>
      </c>
      <c r="FJ6704" s="55">
        <v>540000</v>
      </c>
      <c r="FK6704" s="55" t="s">
        <v>1249</v>
      </c>
      <c r="FL6704" s="55">
        <v>0.57</v>
      </c>
    </row>
    <row r="6705" ht="14.25" customHeight="1" outlineLevel="1" spans="162:168">
      <c r="FF6705" s="55">
        <v>6698</v>
      </c>
      <c r="FG6705" s="55" t="s">
        <v>1246</v>
      </c>
      <c r="FH6705" s="55" t="s">
        <v>1756</v>
      </c>
      <c r="FI6705" s="55">
        <v>3</v>
      </c>
      <c r="FJ6705" s="55">
        <v>0</v>
      </c>
      <c r="FK6705" s="55" t="s">
        <v>1249</v>
      </c>
      <c r="FL6705" s="55">
        <v>0.3</v>
      </c>
    </row>
    <row r="6706" ht="14.25" customHeight="1" outlineLevel="1" spans="162:168">
      <c r="FF6706" s="55">
        <v>6699</v>
      </c>
      <c r="FG6706" s="55" t="s">
        <v>1246</v>
      </c>
      <c r="FH6706" s="55" t="s">
        <v>1756</v>
      </c>
      <c r="FI6706" s="55">
        <v>3</v>
      </c>
      <c r="FJ6706" s="55">
        <v>1000</v>
      </c>
      <c r="FK6706" s="55" t="s">
        <v>1249</v>
      </c>
      <c r="FL6706" s="55">
        <v>0.3</v>
      </c>
    </row>
    <row r="6707" ht="14.25" customHeight="1" outlineLevel="1" spans="162:168">
      <c r="FF6707" s="55">
        <v>6700</v>
      </c>
      <c r="FG6707" s="55" t="s">
        <v>1246</v>
      </c>
      <c r="FH6707" s="55" t="s">
        <v>1756</v>
      </c>
      <c r="FI6707" s="55">
        <v>3</v>
      </c>
      <c r="FJ6707" s="55">
        <v>2500</v>
      </c>
      <c r="FK6707" s="55" t="s">
        <v>1249</v>
      </c>
      <c r="FL6707" s="55">
        <v>0.3</v>
      </c>
    </row>
    <row r="6708" ht="14.25" customHeight="1" outlineLevel="1" spans="162:168">
      <c r="FF6708" s="55">
        <v>6701</v>
      </c>
      <c r="FG6708" s="55" t="s">
        <v>1246</v>
      </c>
      <c r="FH6708" s="55" t="s">
        <v>1756</v>
      </c>
      <c r="FI6708" s="55">
        <v>3</v>
      </c>
      <c r="FJ6708" s="55">
        <v>5000</v>
      </c>
      <c r="FK6708" s="55" t="s">
        <v>1249</v>
      </c>
      <c r="FL6708" s="55">
        <v>0.3</v>
      </c>
    </row>
    <row r="6709" ht="14.25" customHeight="1" outlineLevel="1" spans="162:168">
      <c r="FF6709" s="55">
        <v>6702</v>
      </c>
      <c r="FG6709" s="55" t="s">
        <v>1246</v>
      </c>
      <c r="FH6709" s="55" t="s">
        <v>1756</v>
      </c>
      <c r="FI6709" s="55">
        <v>3</v>
      </c>
      <c r="FJ6709" s="55">
        <v>10000</v>
      </c>
      <c r="FK6709" s="55" t="s">
        <v>1249</v>
      </c>
      <c r="FL6709" s="55">
        <v>0.3</v>
      </c>
    </row>
    <row r="6710" ht="14.25" customHeight="1" outlineLevel="1" spans="162:168">
      <c r="FF6710" s="55">
        <v>6703</v>
      </c>
      <c r="FG6710" s="55" t="s">
        <v>1246</v>
      </c>
      <c r="FH6710" s="55" t="s">
        <v>1756</v>
      </c>
      <c r="FI6710" s="55">
        <v>3</v>
      </c>
      <c r="FJ6710" s="55">
        <v>25000</v>
      </c>
      <c r="FK6710" s="55" t="s">
        <v>1249</v>
      </c>
      <c r="FL6710" s="55">
        <v>0.3</v>
      </c>
    </row>
    <row r="6711" ht="14.25" customHeight="1" outlineLevel="1" spans="162:168">
      <c r="FF6711" s="55">
        <v>6704</v>
      </c>
      <c r="FG6711" s="55" t="s">
        <v>1246</v>
      </c>
      <c r="FH6711" s="55" t="s">
        <v>1756</v>
      </c>
      <c r="FI6711" s="55">
        <v>3</v>
      </c>
      <c r="FJ6711" s="55">
        <v>50000</v>
      </c>
      <c r="FK6711" s="55" t="s">
        <v>1249</v>
      </c>
      <c r="FL6711" s="55">
        <v>0.3</v>
      </c>
    </row>
    <row r="6712" ht="14.25" customHeight="1" outlineLevel="1" spans="162:168">
      <c r="FF6712" s="55">
        <v>6705</v>
      </c>
      <c r="FG6712" s="55" t="s">
        <v>1246</v>
      </c>
      <c r="FH6712" s="55" t="s">
        <v>1756</v>
      </c>
      <c r="FI6712" s="55">
        <v>3</v>
      </c>
      <c r="FJ6712" s="55">
        <v>80000</v>
      </c>
      <c r="FK6712" s="55" t="s">
        <v>1249</v>
      </c>
      <c r="FL6712" s="55">
        <v>0.3</v>
      </c>
    </row>
    <row r="6713" ht="14.25" customHeight="1" outlineLevel="1" spans="162:168">
      <c r="FF6713" s="55">
        <v>6706</v>
      </c>
      <c r="FG6713" s="55" t="s">
        <v>1246</v>
      </c>
      <c r="FH6713" s="55" t="s">
        <v>1756</v>
      </c>
      <c r="FI6713" s="55">
        <v>3</v>
      </c>
      <c r="FJ6713" s="55">
        <v>130000</v>
      </c>
      <c r="FK6713" s="55" t="s">
        <v>1249</v>
      </c>
      <c r="FL6713" s="55">
        <v>0.3</v>
      </c>
    </row>
    <row r="6714" ht="14.25" customHeight="1" outlineLevel="1" spans="162:168">
      <c r="FF6714" s="55">
        <v>6707</v>
      </c>
      <c r="FG6714" s="55" t="s">
        <v>1246</v>
      </c>
      <c r="FH6714" s="55" t="s">
        <v>1756</v>
      </c>
      <c r="FI6714" s="55">
        <v>3</v>
      </c>
      <c r="FJ6714" s="55">
        <v>260000</v>
      </c>
      <c r="FK6714" s="55" t="s">
        <v>1249</v>
      </c>
      <c r="FL6714" s="55">
        <v>0.3</v>
      </c>
    </row>
    <row r="6715" ht="14.25" customHeight="1" outlineLevel="1" spans="162:168">
      <c r="FF6715" s="55">
        <v>6708</v>
      </c>
      <c r="FG6715" s="55" t="s">
        <v>1246</v>
      </c>
      <c r="FH6715" s="55" t="s">
        <v>1756</v>
      </c>
      <c r="FI6715" s="55">
        <v>3</v>
      </c>
      <c r="FJ6715" s="55">
        <v>400000</v>
      </c>
      <c r="FK6715" s="55" t="s">
        <v>1249</v>
      </c>
      <c r="FL6715" s="55">
        <v>0.3</v>
      </c>
    </row>
    <row r="6716" ht="14.25" customHeight="1" outlineLevel="1" spans="162:168">
      <c r="FF6716" s="55">
        <v>6709</v>
      </c>
      <c r="FG6716" s="55" t="s">
        <v>1246</v>
      </c>
      <c r="FH6716" s="55" t="s">
        <v>1756</v>
      </c>
      <c r="FI6716" s="55">
        <v>3</v>
      </c>
      <c r="FJ6716" s="55">
        <v>530000</v>
      </c>
      <c r="FK6716" s="55" t="s">
        <v>1249</v>
      </c>
      <c r="FL6716" s="55">
        <v>0.3</v>
      </c>
    </row>
    <row r="6717" ht="14.25" customHeight="1" outlineLevel="1" spans="162:168">
      <c r="FF6717" s="55">
        <v>6710</v>
      </c>
      <c r="FG6717" s="55" t="s">
        <v>1246</v>
      </c>
      <c r="FH6717" s="55" t="s">
        <v>1756</v>
      </c>
      <c r="FI6717" s="55">
        <v>3</v>
      </c>
      <c r="FJ6717" s="55">
        <v>540000</v>
      </c>
      <c r="FK6717" s="55" t="s">
        <v>1249</v>
      </c>
      <c r="FL6717" s="55">
        <v>0.3</v>
      </c>
    </row>
    <row r="6718" ht="14.25" customHeight="1" outlineLevel="1" spans="162:168">
      <c r="FF6718" s="55">
        <v>6711</v>
      </c>
      <c r="FG6718" s="55" t="s">
        <v>1246</v>
      </c>
      <c r="FH6718" s="55" t="s">
        <v>1410</v>
      </c>
      <c r="FI6718" s="55">
        <v>1</v>
      </c>
      <c r="FJ6718" s="55">
        <v>0</v>
      </c>
      <c r="FK6718" s="55" t="s">
        <v>1249</v>
      </c>
      <c r="FL6718" s="55">
        <v>0.6</v>
      </c>
    </row>
    <row r="6719" ht="14.25" customHeight="1" outlineLevel="1" spans="162:168">
      <c r="FF6719" s="55">
        <v>6712</v>
      </c>
      <c r="FG6719" s="55" t="s">
        <v>1246</v>
      </c>
      <c r="FH6719" s="55" t="s">
        <v>1410</v>
      </c>
      <c r="FI6719" s="55">
        <v>1</v>
      </c>
      <c r="FJ6719" s="55">
        <v>1000</v>
      </c>
      <c r="FK6719" s="55" t="s">
        <v>1249</v>
      </c>
      <c r="FL6719" s="55">
        <v>0.6</v>
      </c>
    </row>
    <row r="6720" ht="14.25" customHeight="1" outlineLevel="1" spans="162:168">
      <c r="FF6720" s="55">
        <v>6713</v>
      </c>
      <c r="FG6720" s="55" t="s">
        <v>1246</v>
      </c>
      <c r="FH6720" s="55" t="s">
        <v>1410</v>
      </c>
      <c r="FI6720" s="55">
        <v>1</v>
      </c>
      <c r="FJ6720" s="55">
        <v>2500</v>
      </c>
      <c r="FK6720" s="55" t="s">
        <v>1249</v>
      </c>
      <c r="FL6720" s="55">
        <v>0.6</v>
      </c>
    </row>
    <row r="6721" ht="14.25" customHeight="1" outlineLevel="1" spans="162:168">
      <c r="FF6721" s="55">
        <v>6714</v>
      </c>
      <c r="FG6721" s="55" t="s">
        <v>1246</v>
      </c>
      <c r="FH6721" s="55" t="s">
        <v>1410</v>
      </c>
      <c r="FI6721" s="55">
        <v>1</v>
      </c>
      <c r="FJ6721" s="55">
        <v>5000</v>
      </c>
      <c r="FK6721" s="55" t="s">
        <v>1249</v>
      </c>
      <c r="FL6721" s="55">
        <v>0.6</v>
      </c>
    </row>
    <row r="6722" ht="14.25" customHeight="1" outlineLevel="1" spans="162:168">
      <c r="FF6722" s="55">
        <v>6715</v>
      </c>
      <c r="FG6722" s="55" t="s">
        <v>1246</v>
      </c>
      <c r="FH6722" s="55" t="s">
        <v>1410</v>
      </c>
      <c r="FI6722" s="55">
        <v>1</v>
      </c>
      <c r="FJ6722" s="55">
        <v>10000</v>
      </c>
      <c r="FK6722" s="55" t="s">
        <v>1249</v>
      </c>
      <c r="FL6722" s="55">
        <v>0.6</v>
      </c>
    </row>
    <row r="6723" ht="14.25" customHeight="1" outlineLevel="1" spans="162:168">
      <c r="FF6723" s="55">
        <v>6716</v>
      </c>
      <c r="FG6723" s="55" t="s">
        <v>1246</v>
      </c>
      <c r="FH6723" s="55" t="s">
        <v>1410</v>
      </c>
      <c r="FI6723" s="55">
        <v>1</v>
      </c>
      <c r="FJ6723" s="55">
        <v>25000</v>
      </c>
      <c r="FK6723" s="55" t="s">
        <v>1249</v>
      </c>
      <c r="FL6723" s="55">
        <v>0.6</v>
      </c>
    </row>
    <row r="6724" ht="14.25" customHeight="1" outlineLevel="1" spans="162:168">
      <c r="FF6724" s="55">
        <v>6717</v>
      </c>
      <c r="FG6724" s="55" t="s">
        <v>1246</v>
      </c>
      <c r="FH6724" s="55" t="s">
        <v>1410</v>
      </c>
      <c r="FI6724" s="55">
        <v>1</v>
      </c>
      <c r="FJ6724" s="55">
        <v>50000</v>
      </c>
      <c r="FK6724" s="55" t="s">
        <v>1249</v>
      </c>
      <c r="FL6724" s="55">
        <v>0.6</v>
      </c>
    </row>
    <row r="6725" ht="14.25" customHeight="1" outlineLevel="1" spans="162:168">
      <c r="FF6725" s="55">
        <v>6718</v>
      </c>
      <c r="FG6725" s="55" t="s">
        <v>1246</v>
      </c>
      <c r="FH6725" s="55" t="s">
        <v>1410</v>
      </c>
      <c r="FI6725" s="55">
        <v>1</v>
      </c>
      <c r="FJ6725" s="55">
        <v>80000</v>
      </c>
      <c r="FK6725" s="55" t="s">
        <v>1249</v>
      </c>
      <c r="FL6725" s="55">
        <v>0.6</v>
      </c>
    </row>
    <row r="6726" ht="14.25" customHeight="1" outlineLevel="1" spans="162:168">
      <c r="FF6726" s="55">
        <v>6719</v>
      </c>
      <c r="FG6726" s="55" t="s">
        <v>1246</v>
      </c>
      <c r="FH6726" s="55" t="s">
        <v>1410</v>
      </c>
      <c r="FI6726" s="55">
        <v>1</v>
      </c>
      <c r="FJ6726" s="55">
        <v>130000</v>
      </c>
      <c r="FK6726" s="55" t="s">
        <v>1249</v>
      </c>
      <c r="FL6726" s="55">
        <v>0.6</v>
      </c>
    </row>
    <row r="6727" ht="14.25" customHeight="1" outlineLevel="1" spans="162:168">
      <c r="FF6727" s="55">
        <v>6720</v>
      </c>
      <c r="FG6727" s="55" t="s">
        <v>1246</v>
      </c>
      <c r="FH6727" s="55" t="s">
        <v>1410</v>
      </c>
      <c r="FI6727" s="55">
        <v>1</v>
      </c>
      <c r="FJ6727" s="55">
        <v>260000</v>
      </c>
      <c r="FK6727" s="55" t="s">
        <v>1249</v>
      </c>
      <c r="FL6727" s="55">
        <v>0.6</v>
      </c>
    </row>
    <row r="6728" ht="14.25" customHeight="1" outlineLevel="1" spans="162:168">
      <c r="FF6728" s="55">
        <v>6721</v>
      </c>
      <c r="FG6728" s="55" t="s">
        <v>1246</v>
      </c>
      <c r="FH6728" s="55" t="s">
        <v>1410</v>
      </c>
      <c r="FI6728" s="55">
        <v>1</v>
      </c>
      <c r="FJ6728" s="55">
        <v>400000</v>
      </c>
      <c r="FK6728" s="55" t="s">
        <v>1249</v>
      </c>
      <c r="FL6728" s="55">
        <v>0.6</v>
      </c>
    </row>
    <row r="6729" ht="14.25" customHeight="1" outlineLevel="1" spans="162:168">
      <c r="FF6729" s="55">
        <v>6722</v>
      </c>
      <c r="FG6729" s="55" t="s">
        <v>1246</v>
      </c>
      <c r="FH6729" s="55" t="s">
        <v>1410</v>
      </c>
      <c r="FI6729" s="55">
        <v>1</v>
      </c>
      <c r="FJ6729" s="55">
        <v>530000</v>
      </c>
      <c r="FK6729" s="55" t="s">
        <v>1249</v>
      </c>
      <c r="FL6729" s="55">
        <v>0.6</v>
      </c>
    </row>
    <row r="6730" ht="14.25" customHeight="1" outlineLevel="1" spans="162:168">
      <c r="FF6730" s="55">
        <v>6723</v>
      </c>
      <c r="FG6730" s="55" t="s">
        <v>1246</v>
      </c>
      <c r="FH6730" s="55" t="s">
        <v>1410</v>
      </c>
      <c r="FI6730" s="55">
        <v>1</v>
      </c>
      <c r="FJ6730" s="55">
        <v>540000</v>
      </c>
      <c r="FK6730" s="55" t="s">
        <v>1249</v>
      </c>
      <c r="FL6730" s="55">
        <v>0.6</v>
      </c>
    </row>
    <row r="6731" ht="14.25" customHeight="1" outlineLevel="1" spans="162:168">
      <c r="FF6731" s="55">
        <v>6724</v>
      </c>
      <c r="FG6731" s="55" t="s">
        <v>1246</v>
      </c>
      <c r="FH6731" s="55" t="s">
        <v>1410</v>
      </c>
      <c r="FI6731" s="55">
        <v>2</v>
      </c>
      <c r="FJ6731" s="55">
        <v>0</v>
      </c>
      <c r="FK6731" s="55" t="s">
        <v>1249</v>
      </c>
      <c r="FL6731" s="55">
        <v>0.45</v>
      </c>
    </row>
    <row r="6732" ht="14.25" customHeight="1" outlineLevel="1" spans="162:168">
      <c r="FF6732" s="55">
        <v>6725</v>
      </c>
      <c r="FG6732" s="55" t="s">
        <v>1246</v>
      </c>
      <c r="FH6732" s="55" t="s">
        <v>1410</v>
      </c>
      <c r="FI6732" s="55">
        <v>2</v>
      </c>
      <c r="FJ6732" s="55">
        <v>1000</v>
      </c>
      <c r="FK6732" s="55" t="s">
        <v>1249</v>
      </c>
      <c r="FL6732" s="55">
        <v>0.35</v>
      </c>
    </row>
    <row r="6733" ht="14.25" customHeight="1" outlineLevel="1" spans="162:168">
      <c r="FF6733" s="55">
        <v>6726</v>
      </c>
      <c r="FG6733" s="55" t="s">
        <v>1246</v>
      </c>
      <c r="FH6733" s="55" t="s">
        <v>1410</v>
      </c>
      <c r="FI6733" s="55">
        <v>2</v>
      </c>
      <c r="FJ6733" s="55">
        <v>2500</v>
      </c>
      <c r="FK6733" s="55" t="s">
        <v>1249</v>
      </c>
      <c r="FL6733" s="55">
        <v>0.3</v>
      </c>
    </row>
    <row r="6734" ht="14.25" customHeight="1" outlineLevel="1" spans="162:168">
      <c r="FF6734" s="55">
        <v>6727</v>
      </c>
      <c r="FG6734" s="55" t="s">
        <v>1246</v>
      </c>
      <c r="FH6734" s="55" t="s">
        <v>1410</v>
      </c>
      <c r="FI6734" s="55">
        <v>2</v>
      </c>
      <c r="FJ6734" s="55">
        <v>5000</v>
      </c>
      <c r="FK6734" s="55" t="s">
        <v>1249</v>
      </c>
      <c r="FL6734" s="55">
        <v>0.3</v>
      </c>
    </row>
    <row r="6735" ht="14.25" customHeight="1" outlineLevel="1" spans="162:168">
      <c r="FF6735" s="55">
        <v>6728</v>
      </c>
      <c r="FG6735" s="55" t="s">
        <v>1246</v>
      </c>
      <c r="FH6735" s="55" t="s">
        <v>1410</v>
      </c>
      <c r="FI6735" s="55">
        <v>2</v>
      </c>
      <c r="FJ6735" s="55">
        <v>10000</v>
      </c>
      <c r="FK6735" s="55" t="s">
        <v>1249</v>
      </c>
      <c r="FL6735" s="55">
        <v>0.3</v>
      </c>
    </row>
    <row r="6736" ht="14.25" customHeight="1" outlineLevel="1" spans="162:168">
      <c r="FF6736" s="55">
        <v>6729</v>
      </c>
      <c r="FG6736" s="55" t="s">
        <v>1246</v>
      </c>
      <c r="FH6736" s="55" t="s">
        <v>1410</v>
      </c>
      <c r="FI6736" s="55">
        <v>2</v>
      </c>
      <c r="FJ6736" s="55">
        <v>25000</v>
      </c>
      <c r="FK6736" s="55" t="s">
        <v>1249</v>
      </c>
      <c r="FL6736" s="55">
        <v>0.3</v>
      </c>
    </row>
    <row r="6737" ht="14.25" customHeight="1" outlineLevel="1" spans="162:168">
      <c r="FF6737" s="55">
        <v>6730</v>
      </c>
      <c r="FG6737" s="55" t="s">
        <v>1246</v>
      </c>
      <c r="FH6737" s="55" t="s">
        <v>1410</v>
      </c>
      <c r="FI6737" s="55">
        <v>2</v>
      </c>
      <c r="FJ6737" s="55">
        <v>50000</v>
      </c>
      <c r="FK6737" s="55" t="s">
        <v>1249</v>
      </c>
      <c r="FL6737" s="55">
        <v>0.3</v>
      </c>
    </row>
    <row r="6738" ht="14.25" customHeight="1" outlineLevel="1" spans="162:168">
      <c r="FF6738" s="55">
        <v>6731</v>
      </c>
      <c r="FG6738" s="55" t="s">
        <v>1246</v>
      </c>
      <c r="FH6738" s="55" t="s">
        <v>1410</v>
      </c>
      <c r="FI6738" s="55">
        <v>2</v>
      </c>
      <c r="FJ6738" s="55">
        <v>80000</v>
      </c>
      <c r="FK6738" s="55" t="s">
        <v>1249</v>
      </c>
      <c r="FL6738" s="55">
        <v>0.3</v>
      </c>
    </row>
    <row r="6739" ht="14.25" customHeight="1" outlineLevel="1" spans="162:168">
      <c r="FF6739" s="55">
        <v>6732</v>
      </c>
      <c r="FG6739" s="55" t="s">
        <v>1246</v>
      </c>
      <c r="FH6739" s="55" t="s">
        <v>1410</v>
      </c>
      <c r="FI6739" s="55">
        <v>2</v>
      </c>
      <c r="FJ6739" s="55">
        <v>130000</v>
      </c>
      <c r="FK6739" s="55" t="s">
        <v>1249</v>
      </c>
      <c r="FL6739" s="55">
        <v>0.3</v>
      </c>
    </row>
    <row r="6740" ht="14.25" customHeight="1" outlineLevel="1" spans="162:168">
      <c r="FF6740" s="55">
        <v>6733</v>
      </c>
      <c r="FG6740" s="55" t="s">
        <v>1246</v>
      </c>
      <c r="FH6740" s="55" t="s">
        <v>1410</v>
      </c>
      <c r="FI6740" s="55">
        <v>2</v>
      </c>
      <c r="FJ6740" s="55">
        <v>260000</v>
      </c>
      <c r="FK6740" s="55" t="s">
        <v>1249</v>
      </c>
      <c r="FL6740" s="55">
        <v>0.3</v>
      </c>
    </row>
    <row r="6741" ht="14.25" customHeight="1" outlineLevel="1" spans="162:168">
      <c r="FF6741" s="55">
        <v>6734</v>
      </c>
      <c r="FG6741" s="55" t="s">
        <v>1246</v>
      </c>
      <c r="FH6741" s="55" t="s">
        <v>1410</v>
      </c>
      <c r="FI6741" s="55">
        <v>2</v>
      </c>
      <c r="FJ6741" s="55">
        <v>400000</v>
      </c>
      <c r="FK6741" s="55" t="s">
        <v>1249</v>
      </c>
      <c r="FL6741" s="55">
        <v>0.3</v>
      </c>
    </row>
    <row r="6742" ht="14.25" customHeight="1" outlineLevel="1" spans="162:168">
      <c r="FF6742" s="55">
        <v>6735</v>
      </c>
      <c r="FG6742" s="55" t="s">
        <v>1246</v>
      </c>
      <c r="FH6742" s="55" t="s">
        <v>1410</v>
      </c>
      <c r="FI6742" s="55">
        <v>2</v>
      </c>
      <c r="FJ6742" s="55">
        <v>530000</v>
      </c>
      <c r="FK6742" s="55" t="s">
        <v>1249</v>
      </c>
      <c r="FL6742" s="55">
        <v>0.3</v>
      </c>
    </row>
    <row r="6743" ht="14.25" customHeight="1" outlineLevel="1" spans="162:168">
      <c r="FF6743" s="55">
        <v>6736</v>
      </c>
      <c r="FG6743" s="55" t="s">
        <v>1246</v>
      </c>
      <c r="FH6743" s="55" t="s">
        <v>1410</v>
      </c>
      <c r="FI6743" s="55">
        <v>2</v>
      </c>
      <c r="FJ6743" s="55">
        <v>540000</v>
      </c>
      <c r="FK6743" s="55" t="s">
        <v>1249</v>
      </c>
      <c r="FL6743" s="55">
        <v>0.3</v>
      </c>
    </row>
    <row r="6744" ht="14.25" customHeight="1" outlineLevel="1" spans="162:168">
      <c r="FF6744" s="55">
        <v>6737</v>
      </c>
      <c r="FG6744" s="55" t="s">
        <v>1246</v>
      </c>
      <c r="FH6744" s="55" t="s">
        <v>1410</v>
      </c>
      <c r="FI6744" s="55">
        <v>3</v>
      </c>
      <c r="FJ6744" s="55">
        <v>0</v>
      </c>
      <c r="FK6744" s="55" t="s">
        <v>1249</v>
      </c>
      <c r="FL6744" s="55">
        <v>0.33</v>
      </c>
    </row>
    <row r="6745" ht="14.25" customHeight="1" outlineLevel="1" spans="162:168">
      <c r="FF6745" s="55">
        <v>6738</v>
      </c>
      <c r="FG6745" s="55" t="s">
        <v>1246</v>
      </c>
      <c r="FH6745" s="55" t="s">
        <v>1410</v>
      </c>
      <c r="FI6745" s="55">
        <v>3</v>
      </c>
      <c r="FJ6745" s="55">
        <v>1000</v>
      </c>
      <c r="FK6745" s="55" t="s">
        <v>1249</v>
      </c>
      <c r="FL6745" s="55">
        <v>0.32</v>
      </c>
    </row>
    <row r="6746" ht="14.25" customHeight="1" outlineLevel="1" spans="162:168">
      <c r="FF6746" s="55">
        <v>6739</v>
      </c>
      <c r="FG6746" s="55" t="s">
        <v>1246</v>
      </c>
      <c r="FH6746" s="55" t="s">
        <v>1410</v>
      </c>
      <c r="FI6746" s="55">
        <v>3</v>
      </c>
      <c r="FJ6746" s="55">
        <v>2500</v>
      </c>
      <c r="FK6746" s="55" t="s">
        <v>1249</v>
      </c>
      <c r="FL6746" s="55">
        <v>0.3</v>
      </c>
    </row>
    <row r="6747" ht="14.25" customHeight="1" outlineLevel="1" spans="162:168">
      <c r="FF6747" s="55">
        <v>6740</v>
      </c>
      <c r="FG6747" s="55" t="s">
        <v>1246</v>
      </c>
      <c r="FH6747" s="55" t="s">
        <v>1410</v>
      </c>
      <c r="FI6747" s="55">
        <v>3</v>
      </c>
      <c r="FJ6747" s="55">
        <v>5000</v>
      </c>
      <c r="FK6747" s="55" t="s">
        <v>1249</v>
      </c>
      <c r="FL6747" s="55">
        <v>0.3</v>
      </c>
    </row>
    <row r="6748" ht="14.25" customHeight="1" outlineLevel="1" spans="162:168">
      <c r="FF6748" s="55">
        <v>6741</v>
      </c>
      <c r="FG6748" s="55" t="s">
        <v>1246</v>
      </c>
      <c r="FH6748" s="55" t="s">
        <v>1410</v>
      </c>
      <c r="FI6748" s="55">
        <v>3</v>
      </c>
      <c r="FJ6748" s="55">
        <v>10000</v>
      </c>
      <c r="FK6748" s="55" t="s">
        <v>1249</v>
      </c>
      <c r="FL6748" s="55">
        <v>0.3</v>
      </c>
    </row>
    <row r="6749" ht="14.25" customHeight="1" outlineLevel="1" spans="162:168">
      <c r="FF6749" s="55">
        <v>6742</v>
      </c>
      <c r="FG6749" s="55" t="s">
        <v>1246</v>
      </c>
      <c r="FH6749" s="55" t="s">
        <v>1410</v>
      </c>
      <c r="FI6749" s="55">
        <v>3</v>
      </c>
      <c r="FJ6749" s="55">
        <v>25000</v>
      </c>
      <c r="FK6749" s="55" t="s">
        <v>1249</v>
      </c>
      <c r="FL6749" s="55">
        <v>0.3</v>
      </c>
    </row>
    <row r="6750" ht="14.25" customHeight="1" outlineLevel="1" spans="162:168">
      <c r="FF6750" s="55">
        <v>6743</v>
      </c>
      <c r="FG6750" s="55" t="s">
        <v>1246</v>
      </c>
      <c r="FH6750" s="55" t="s">
        <v>1410</v>
      </c>
      <c r="FI6750" s="55">
        <v>3</v>
      </c>
      <c r="FJ6750" s="55">
        <v>50000</v>
      </c>
      <c r="FK6750" s="55" t="s">
        <v>1249</v>
      </c>
      <c r="FL6750" s="55">
        <v>0.3</v>
      </c>
    </row>
    <row r="6751" ht="14.25" customHeight="1" outlineLevel="1" spans="162:168">
      <c r="FF6751" s="55">
        <v>6744</v>
      </c>
      <c r="FG6751" s="55" t="s">
        <v>1246</v>
      </c>
      <c r="FH6751" s="55" t="s">
        <v>1410</v>
      </c>
      <c r="FI6751" s="55">
        <v>3</v>
      </c>
      <c r="FJ6751" s="55">
        <v>80000</v>
      </c>
      <c r="FK6751" s="55" t="s">
        <v>1249</v>
      </c>
      <c r="FL6751" s="55">
        <v>0.3</v>
      </c>
    </row>
    <row r="6752" ht="14.25" customHeight="1" outlineLevel="1" spans="162:168">
      <c r="FF6752" s="55">
        <v>6745</v>
      </c>
      <c r="FG6752" s="55" t="s">
        <v>1246</v>
      </c>
      <c r="FH6752" s="55" t="s">
        <v>1410</v>
      </c>
      <c r="FI6752" s="55">
        <v>3</v>
      </c>
      <c r="FJ6752" s="55">
        <v>130000</v>
      </c>
      <c r="FK6752" s="55" t="s">
        <v>1249</v>
      </c>
      <c r="FL6752" s="55">
        <v>0.3</v>
      </c>
    </row>
    <row r="6753" ht="14.25" customHeight="1" outlineLevel="1" spans="162:168">
      <c r="FF6753" s="55">
        <v>6746</v>
      </c>
      <c r="FG6753" s="55" t="s">
        <v>1246</v>
      </c>
      <c r="FH6753" s="55" t="s">
        <v>1410</v>
      </c>
      <c r="FI6753" s="55">
        <v>3</v>
      </c>
      <c r="FJ6753" s="55">
        <v>260000</v>
      </c>
      <c r="FK6753" s="55" t="s">
        <v>1249</v>
      </c>
      <c r="FL6753" s="55">
        <v>0.3</v>
      </c>
    </row>
    <row r="6754" ht="14.25" customHeight="1" outlineLevel="1" spans="162:168">
      <c r="FF6754" s="55">
        <v>6747</v>
      </c>
      <c r="FG6754" s="55" t="s">
        <v>1246</v>
      </c>
      <c r="FH6754" s="55" t="s">
        <v>1410</v>
      </c>
      <c r="FI6754" s="55">
        <v>3</v>
      </c>
      <c r="FJ6754" s="55">
        <v>400000</v>
      </c>
      <c r="FK6754" s="55" t="s">
        <v>1249</v>
      </c>
      <c r="FL6754" s="55">
        <v>0.3</v>
      </c>
    </row>
    <row r="6755" ht="14.25" customHeight="1" outlineLevel="1" spans="162:168">
      <c r="FF6755" s="55">
        <v>6748</v>
      </c>
      <c r="FG6755" s="55" t="s">
        <v>1246</v>
      </c>
      <c r="FH6755" s="55" t="s">
        <v>1410</v>
      </c>
      <c r="FI6755" s="55">
        <v>3</v>
      </c>
      <c r="FJ6755" s="55">
        <v>530000</v>
      </c>
      <c r="FK6755" s="55" t="s">
        <v>1249</v>
      </c>
      <c r="FL6755" s="55">
        <v>0.3</v>
      </c>
    </row>
    <row r="6756" ht="14.25" customHeight="1" outlineLevel="1" spans="162:168">
      <c r="FF6756" s="55">
        <v>6749</v>
      </c>
      <c r="FG6756" s="55" t="s">
        <v>1246</v>
      </c>
      <c r="FH6756" s="55" t="s">
        <v>1410</v>
      </c>
      <c r="FI6756" s="55">
        <v>3</v>
      </c>
      <c r="FJ6756" s="55">
        <v>540000</v>
      </c>
      <c r="FK6756" s="55" t="s">
        <v>1249</v>
      </c>
      <c r="FL6756" s="55">
        <v>0.3</v>
      </c>
    </row>
    <row r="6757" ht="14.25" customHeight="1" outlineLevel="1" spans="162:168">
      <c r="FF6757" s="55">
        <v>6750</v>
      </c>
      <c r="FG6757" s="55" t="s">
        <v>1246</v>
      </c>
      <c r="FH6757" s="55" t="s">
        <v>1410</v>
      </c>
      <c r="FI6757" s="55">
        <v>4</v>
      </c>
      <c r="FJ6757" s="55">
        <v>0</v>
      </c>
      <c r="FK6757" s="55" t="s">
        <v>1249</v>
      </c>
      <c r="FL6757" s="55">
        <v>0.33</v>
      </c>
    </row>
    <row r="6758" ht="14.25" customHeight="1" outlineLevel="1" spans="162:168">
      <c r="FF6758" s="55">
        <v>6751</v>
      </c>
      <c r="FG6758" s="55" t="s">
        <v>1246</v>
      </c>
      <c r="FH6758" s="55" t="s">
        <v>1410</v>
      </c>
      <c r="FI6758" s="55">
        <v>4</v>
      </c>
      <c r="FJ6758" s="55">
        <v>1000</v>
      </c>
      <c r="FK6758" s="55" t="s">
        <v>1249</v>
      </c>
      <c r="FL6758" s="55">
        <v>0.32</v>
      </c>
    </row>
    <row r="6759" ht="14.25" customHeight="1" outlineLevel="1" spans="162:168">
      <c r="FF6759" s="55">
        <v>6752</v>
      </c>
      <c r="FG6759" s="55" t="s">
        <v>1246</v>
      </c>
      <c r="FH6759" s="55" t="s">
        <v>1410</v>
      </c>
      <c r="FI6759" s="55">
        <v>4</v>
      </c>
      <c r="FJ6759" s="55">
        <v>2500</v>
      </c>
      <c r="FK6759" s="55" t="s">
        <v>1249</v>
      </c>
      <c r="FL6759" s="55">
        <v>0.3</v>
      </c>
    </row>
    <row r="6760" ht="14.25" customHeight="1" outlineLevel="1" spans="162:168">
      <c r="FF6760" s="55">
        <v>6753</v>
      </c>
      <c r="FG6760" s="55" t="s">
        <v>1246</v>
      </c>
      <c r="FH6760" s="55" t="s">
        <v>1410</v>
      </c>
      <c r="FI6760" s="55">
        <v>4</v>
      </c>
      <c r="FJ6760" s="55">
        <v>5000</v>
      </c>
      <c r="FK6760" s="55" t="s">
        <v>1249</v>
      </c>
      <c r="FL6760" s="55">
        <v>0.3</v>
      </c>
    </row>
    <row r="6761" ht="14.25" customHeight="1" outlineLevel="1" spans="162:168">
      <c r="FF6761" s="55">
        <v>6754</v>
      </c>
      <c r="FG6761" s="55" t="s">
        <v>1246</v>
      </c>
      <c r="FH6761" s="55" t="s">
        <v>1410</v>
      </c>
      <c r="FI6761" s="55">
        <v>4</v>
      </c>
      <c r="FJ6761" s="55">
        <v>10000</v>
      </c>
      <c r="FK6761" s="55" t="s">
        <v>1249</v>
      </c>
      <c r="FL6761" s="55">
        <v>0.3</v>
      </c>
    </row>
    <row r="6762" ht="14.25" customHeight="1" outlineLevel="1" spans="162:168">
      <c r="FF6762" s="55">
        <v>6755</v>
      </c>
      <c r="FG6762" s="55" t="s">
        <v>1246</v>
      </c>
      <c r="FH6762" s="55" t="s">
        <v>1410</v>
      </c>
      <c r="FI6762" s="55">
        <v>4</v>
      </c>
      <c r="FJ6762" s="55">
        <v>25000</v>
      </c>
      <c r="FK6762" s="55" t="s">
        <v>1249</v>
      </c>
      <c r="FL6762" s="55">
        <v>0.3</v>
      </c>
    </row>
    <row r="6763" ht="14.25" customHeight="1" outlineLevel="1" spans="162:168">
      <c r="FF6763" s="55">
        <v>6756</v>
      </c>
      <c r="FG6763" s="55" t="s">
        <v>1246</v>
      </c>
      <c r="FH6763" s="55" t="s">
        <v>1410</v>
      </c>
      <c r="FI6763" s="55">
        <v>4</v>
      </c>
      <c r="FJ6763" s="55">
        <v>50000</v>
      </c>
      <c r="FK6763" s="55" t="s">
        <v>1249</v>
      </c>
      <c r="FL6763" s="55">
        <v>0.3</v>
      </c>
    </row>
    <row r="6764" ht="14.25" customHeight="1" outlineLevel="1" spans="162:168">
      <c r="FF6764" s="55">
        <v>6757</v>
      </c>
      <c r="FG6764" s="55" t="s">
        <v>1246</v>
      </c>
      <c r="FH6764" s="55" t="s">
        <v>1410</v>
      </c>
      <c r="FI6764" s="55">
        <v>4</v>
      </c>
      <c r="FJ6764" s="55">
        <v>80000</v>
      </c>
      <c r="FK6764" s="55" t="s">
        <v>1249</v>
      </c>
      <c r="FL6764" s="55">
        <v>0.3</v>
      </c>
    </row>
    <row r="6765" ht="14.25" customHeight="1" outlineLevel="1" spans="162:168">
      <c r="FF6765" s="55">
        <v>6758</v>
      </c>
      <c r="FG6765" s="55" t="s">
        <v>1246</v>
      </c>
      <c r="FH6765" s="55" t="s">
        <v>1410</v>
      </c>
      <c r="FI6765" s="55">
        <v>4</v>
      </c>
      <c r="FJ6765" s="55">
        <v>130000</v>
      </c>
      <c r="FK6765" s="55" t="s">
        <v>1249</v>
      </c>
      <c r="FL6765" s="55">
        <v>0.3</v>
      </c>
    </row>
    <row r="6766" ht="14.25" customHeight="1" outlineLevel="1" spans="162:168">
      <c r="FF6766" s="55">
        <v>6759</v>
      </c>
      <c r="FG6766" s="55" t="s">
        <v>1246</v>
      </c>
      <c r="FH6766" s="55" t="s">
        <v>1410</v>
      </c>
      <c r="FI6766" s="55">
        <v>4</v>
      </c>
      <c r="FJ6766" s="55">
        <v>260000</v>
      </c>
      <c r="FK6766" s="55" t="s">
        <v>1249</v>
      </c>
      <c r="FL6766" s="55">
        <v>0.3</v>
      </c>
    </row>
    <row r="6767" ht="14.25" customHeight="1" outlineLevel="1" spans="162:168">
      <c r="FF6767" s="55">
        <v>6760</v>
      </c>
      <c r="FG6767" s="55" t="s">
        <v>1246</v>
      </c>
      <c r="FH6767" s="55" t="s">
        <v>1410</v>
      </c>
      <c r="FI6767" s="55">
        <v>4</v>
      </c>
      <c r="FJ6767" s="55">
        <v>400000</v>
      </c>
      <c r="FK6767" s="55" t="s">
        <v>1249</v>
      </c>
      <c r="FL6767" s="55">
        <v>0.3</v>
      </c>
    </row>
    <row r="6768" ht="14.25" customHeight="1" outlineLevel="1" spans="162:168">
      <c r="FF6768" s="55">
        <v>6761</v>
      </c>
      <c r="FG6768" s="55" t="s">
        <v>1246</v>
      </c>
      <c r="FH6768" s="55" t="s">
        <v>1410</v>
      </c>
      <c r="FI6768" s="55">
        <v>4</v>
      </c>
      <c r="FJ6768" s="55">
        <v>530000</v>
      </c>
      <c r="FK6768" s="55" t="s">
        <v>1249</v>
      </c>
      <c r="FL6768" s="55">
        <v>0.3</v>
      </c>
    </row>
    <row r="6769" ht="14.25" customHeight="1" outlineLevel="1" spans="162:168">
      <c r="FF6769" s="55">
        <v>6762</v>
      </c>
      <c r="FG6769" s="55" t="s">
        <v>1246</v>
      </c>
      <c r="FH6769" s="55" t="s">
        <v>1410</v>
      </c>
      <c r="FI6769" s="55">
        <v>4</v>
      </c>
      <c r="FJ6769" s="55">
        <v>540000</v>
      </c>
      <c r="FK6769" s="55" t="s">
        <v>1249</v>
      </c>
      <c r="FL6769" s="55">
        <v>0.3</v>
      </c>
    </row>
    <row r="6770" ht="14.25" customHeight="1" outlineLevel="1" spans="162:168">
      <c r="FF6770" s="55">
        <v>6763</v>
      </c>
      <c r="FG6770" s="55" t="s">
        <v>1246</v>
      </c>
      <c r="FH6770" s="55" t="s">
        <v>1410</v>
      </c>
      <c r="FI6770" s="55">
        <v>5</v>
      </c>
      <c r="FJ6770" s="55">
        <v>0</v>
      </c>
      <c r="FK6770" s="55" t="s">
        <v>1249</v>
      </c>
      <c r="FL6770" s="55">
        <v>0.3</v>
      </c>
    </row>
    <row r="6771" ht="14.25" customHeight="1" outlineLevel="1" spans="162:168">
      <c r="FF6771" s="55">
        <v>6764</v>
      </c>
      <c r="FG6771" s="55" t="s">
        <v>1246</v>
      </c>
      <c r="FH6771" s="55" t="s">
        <v>1410</v>
      </c>
      <c r="FI6771" s="55">
        <v>5</v>
      </c>
      <c r="FJ6771" s="55">
        <v>1000</v>
      </c>
      <c r="FK6771" s="55" t="s">
        <v>1249</v>
      </c>
      <c r="FL6771" s="55">
        <v>0.3</v>
      </c>
    </row>
    <row r="6772" ht="14.25" customHeight="1" outlineLevel="1" spans="162:168">
      <c r="FF6772" s="55">
        <v>6765</v>
      </c>
      <c r="FG6772" s="55" t="s">
        <v>1246</v>
      </c>
      <c r="FH6772" s="55" t="s">
        <v>1410</v>
      </c>
      <c r="FI6772" s="55">
        <v>5</v>
      </c>
      <c r="FJ6772" s="55">
        <v>2500</v>
      </c>
      <c r="FK6772" s="55" t="s">
        <v>1249</v>
      </c>
      <c r="FL6772" s="55">
        <v>0.3</v>
      </c>
    </row>
    <row r="6773" ht="14.25" customHeight="1" outlineLevel="1" spans="162:168">
      <c r="FF6773" s="55">
        <v>6766</v>
      </c>
      <c r="FG6773" s="55" t="s">
        <v>1246</v>
      </c>
      <c r="FH6773" s="55" t="s">
        <v>1410</v>
      </c>
      <c r="FI6773" s="55">
        <v>5</v>
      </c>
      <c r="FJ6773" s="55">
        <v>5000</v>
      </c>
      <c r="FK6773" s="55" t="s">
        <v>1249</v>
      </c>
      <c r="FL6773" s="55">
        <v>0.3</v>
      </c>
    </row>
    <row r="6774" ht="14.25" customHeight="1" outlineLevel="1" spans="162:168">
      <c r="FF6774" s="55">
        <v>6767</v>
      </c>
      <c r="FG6774" s="55" t="s">
        <v>1246</v>
      </c>
      <c r="FH6774" s="55" t="s">
        <v>1410</v>
      </c>
      <c r="FI6774" s="55">
        <v>5</v>
      </c>
      <c r="FJ6774" s="55">
        <v>10000</v>
      </c>
      <c r="FK6774" s="55" t="s">
        <v>1249</v>
      </c>
      <c r="FL6774" s="55">
        <v>0.3</v>
      </c>
    </row>
    <row r="6775" ht="14.25" customHeight="1" outlineLevel="1" spans="162:168">
      <c r="FF6775" s="55">
        <v>6768</v>
      </c>
      <c r="FG6775" s="55" t="s">
        <v>1246</v>
      </c>
      <c r="FH6775" s="55" t="s">
        <v>1410</v>
      </c>
      <c r="FI6775" s="55">
        <v>5</v>
      </c>
      <c r="FJ6775" s="55">
        <v>25000</v>
      </c>
      <c r="FK6775" s="55" t="s">
        <v>1249</v>
      </c>
      <c r="FL6775" s="55">
        <v>0.3</v>
      </c>
    </row>
    <row r="6776" ht="14.25" customHeight="1" outlineLevel="1" spans="162:168">
      <c r="FF6776" s="55">
        <v>6769</v>
      </c>
      <c r="FG6776" s="55" t="s">
        <v>1246</v>
      </c>
      <c r="FH6776" s="55" t="s">
        <v>1410</v>
      </c>
      <c r="FI6776" s="55">
        <v>5</v>
      </c>
      <c r="FJ6776" s="55">
        <v>50000</v>
      </c>
      <c r="FK6776" s="55" t="s">
        <v>1249</v>
      </c>
      <c r="FL6776" s="55">
        <v>0.3</v>
      </c>
    </row>
    <row r="6777" ht="14.25" customHeight="1" outlineLevel="1" spans="162:168">
      <c r="FF6777" s="55">
        <v>6770</v>
      </c>
      <c r="FG6777" s="55" t="s">
        <v>1246</v>
      </c>
      <c r="FH6777" s="55" t="s">
        <v>1410</v>
      </c>
      <c r="FI6777" s="55">
        <v>5</v>
      </c>
      <c r="FJ6777" s="55">
        <v>80000</v>
      </c>
      <c r="FK6777" s="55" t="s">
        <v>1249</v>
      </c>
      <c r="FL6777" s="55">
        <v>0.3</v>
      </c>
    </row>
    <row r="6778" ht="14.25" customHeight="1" outlineLevel="1" spans="162:168">
      <c r="FF6778" s="55">
        <v>6771</v>
      </c>
      <c r="FG6778" s="55" t="s">
        <v>1246</v>
      </c>
      <c r="FH6778" s="55" t="s">
        <v>1410</v>
      </c>
      <c r="FI6778" s="55">
        <v>5</v>
      </c>
      <c r="FJ6778" s="55">
        <v>130000</v>
      </c>
      <c r="FK6778" s="55" t="s">
        <v>1249</v>
      </c>
      <c r="FL6778" s="55">
        <v>0.3</v>
      </c>
    </row>
    <row r="6779" ht="14.25" customHeight="1" outlineLevel="1" spans="162:168">
      <c r="FF6779" s="55">
        <v>6772</v>
      </c>
      <c r="FG6779" s="55" t="s">
        <v>1246</v>
      </c>
      <c r="FH6779" s="55" t="s">
        <v>1410</v>
      </c>
      <c r="FI6779" s="55">
        <v>5</v>
      </c>
      <c r="FJ6779" s="55">
        <v>260000</v>
      </c>
      <c r="FK6779" s="55" t="s">
        <v>1249</v>
      </c>
      <c r="FL6779" s="55">
        <v>0.3</v>
      </c>
    </row>
    <row r="6780" ht="14.25" customHeight="1" outlineLevel="1" spans="162:168">
      <c r="FF6780" s="55">
        <v>6773</v>
      </c>
      <c r="FG6780" s="55" t="s">
        <v>1246</v>
      </c>
      <c r="FH6780" s="55" t="s">
        <v>1410</v>
      </c>
      <c r="FI6780" s="55">
        <v>5</v>
      </c>
      <c r="FJ6780" s="55">
        <v>400000</v>
      </c>
      <c r="FK6780" s="55" t="s">
        <v>1249</v>
      </c>
      <c r="FL6780" s="55">
        <v>0.3</v>
      </c>
    </row>
    <row r="6781" ht="14.25" customHeight="1" outlineLevel="1" spans="162:168">
      <c r="FF6781" s="55">
        <v>6774</v>
      </c>
      <c r="FG6781" s="55" t="s">
        <v>1246</v>
      </c>
      <c r="FH6781" s="55" t="s">
        <v>1410</v>
      </c>
      <c r="FI6781" s="55">
        <v>5</v>
      </c>
      <c r="FJ6781" s="55">
        <v>530000</v>
      </c>
      <c r="FK6781" s="55" t="s">
        <v>1249</v>
      </c>
      <c r="FL6781" s="55">
        <v>0.3</v>
      </c>
    </row>
    <row r="6782" ht="14.25" customHeight="1" outlineLevel="1" spans="162:168">
      <c r="FF6782" s="55">
        <v>6775</v>
      </c>
      <c r="FG6782" s="55" t="s">
        <v>1246</v>
      </c>
      <c r="FH6782" s="55" t="s">
        <v>1410</v>
      </c>
      <c r="FI6782" s="55">
        <v>5</v>
      </c>
      <c r="FJ6782" s="55">
        <v>540000</v>
      </c>
      <c r="FK6782" s="55" t="s">
        <v>1249</v>
      </c>
      <c r="FL6782" s="55">
        <v>0.3</v>
      </c>
    </row>
    <row r="6783" ht="14.25" customHeight="1" outlineLevel="1" spans="162:168">
      <c r="FF6783" s="55">
        <v>6776</v>
      </c>
      <c r="FG6783" s="55" t="s">
        <v>1246</v>
      </c>
      <c r="FH6783" s="55" t="s">
        <v>1410</v>
      </c>
      <c r="FI6783" s="55">
        <v>6</v>
      </c>
      <c r="FJ6783" s="55">
        <v>0</v>
      </c>
      <c r="FK6783" s="55" t="s">
        <v>1249</v>
      </c>
      <c r="FL6783" s="55">
        <v>0.3</v>
      </c>
    </row>
    <row r="6784" ht="14.25" customHeight="1" outlineLevel="1" spans="162:168">
      <c r="FF6784" s="55">
        <v>6777</v>
      </c>
      <c r="FG6784" s="55" t="s">
        <v>1246</v>
      </c>
      <c r="FH6784" s="55" t="s">
        <v>1410</v>
      </c>
      <c r="FI6784" s="55">
        <v>6</v>
      </c>
      <c r="FJ6784" s="55">
        <v>1000</v>
      </c>
      <c r="FK6784" s="55" t="s">
        <v>1249</v>
      </c>
      <c r="FL6784" s="55">
        <v>0.3</v>
      </c>
    </row>
    <row r="6785" ht="14.25" customHeight="1" outlineLevel="1" spans="162:168">
      <c r="FF6785" s="55">
        <v>6778</v>
      </c>
      <c r="FG6785" s="55" t="s">
        <v>1246</v>
      </c>
      <c r="FH6785" s="55" t="s">
        <v>1410</v>
      </c>
      <c r="FI6785" s="55">
        <v>6</v>
      </c>
      <c r="FJ6785" s="55">
        <v>2500</v>
      </c>
      <c r="FK6785" s="55" t="s">
        <v>1249</v>
      </c>
      <c r="FL6785" s="55">
        <v>0.3</v>
      </c>
    </row>
    <row r="6786" ht="14.25" customHeight="1" outlineLevel="1" spans="162:168">
      <c r="FF6786" s="55">
        <v>6779</v>
      </c>
      <c r="FG6786" s="55" t="s">
        <v>1246</v>
      </c>
      <c r="FH6786" s="55" t="s">
        <v>1410</v>
      </c>
      <c r="FI6786" s="55">
        <v>6</v>
      </c>
      <c r="FJ6786" s="55">
        <v>5000</v>
      </c>
      <c r="FK6786" s="55" t="s">
        <v>1249</v>
      </c>
      <c r="FL6786" s="55">
        <v>0.3</v>
      </c>
    </row>
    <row r="6787" ht="14.25" customHeight="1" outlineLevel="1" spans="162:168">
      <c r="FF6787" s="55">
        <v>6780</v>
      </c>
      <c r="FG6787" s="55" t="s">
        <v>1246</v>
      </c>
      <c r="FH6787" s="55" t="s">
        <v>1410</v>
      </c>
      <c r="FI6787" s="55">
        <v>6</v>
      </c>
      <c r="FJ6787" s="55">
        <v>10000</v>
      </c>
      <c r="FK6787" s="55" t="s">
        <v>1249</v>
      </c>
      <c r="FL6787" s="55">
        <v>0.3</v>
      </c>
    </row>
    <row r="6788" ht="14.25" customHeight="1" outlineLevel="1" spans="162:168">
      <c r="FF6788" s="55">
        <v>6781</v>
      </c>
      <c r="FG6788" s="55" t="s">
        <v>1246</v>
      </c>
      <c r="FH6788" s="55" t="s">
        <v>1410</v>
      </c>
      <c r="FI6788" s="55">
        <v>6</v>
      </c>
      <c r="FJ6788" s="55">
        <v>25000</v>
      </c>
      <c r="FK6788" s="55" t="s">
        <v>1249</v>
      </c>
      <c r="FL6788" s="55">
        <v>0.3</v>
      </c>
    </row>
    <row r="6789" ht="14.25" customHeight="1" outlineLevel="1" spans="162:168">
      <c r="FF6789" s="55">
        <v>6782</v>
      </c>
      <c r="FG6789" s="55" t="s">
        <v>1246</v>
      </c>
      <c r="FH6789" s="55" t="s">
        <v>1410</v>
      </c>
      <c r="FI6789" s="55">
        <v>6</v>
      </c>
      <c r="FJ6789" s="55">
        <v>50000</v>
      </c>
      <c r="FK6789" s="55" t="s">
        <v>1249</v>
      </c>
      <c r="FL6789" s="55">
        <v>0.3</v>
      </c>
    </row>
    <row r="6790" ht="14.25" customHeight="1" outlineLevel="1" spans="162:168">
      <c r="FF6790" s="55">
        <v>6783</v>
      </c>
      <c r="FG6790" s="55" t="s">
        <v>1246</v>
      </c>
      <c r="FH6790" s="55" t="s">
        <v>1410</v>
      </c>
      <c r="FI6790" s="55">
        <v>6</v>
      </c>
      <c r="FJ6790" s="55">
        <v>80000</v>
      </c>
      <c r="FK6790" s="55" t="s">
        <v>1249</v>
      </c>
      <c r="FL6790" s="55">
        <v>0.3</v>
      </c>
    </row>
    <row r="6791" ht="14.25" customHeight="1" outlineLevel="1" spans="162:168">
      <c r="FF6791" s="55">
        <v>6784</v>
      </c>
      <c r="FG6791" s="55" t="s">
        <v>1246</v>
      </c>
      <c r="FH6791" s="55" t="s">
        <v>1410</v>
      </c>
      <c r="FI6791" s="55">
        <v>6</v>
      </c>
      <c r="FJ6791" s="55">
        <v>130000</v>
      </c>
      <c r="FK6791" s="55" t="s">
        <v>1249</v>
      </c>
      <c r="FL6791" s="55">
        <v>0.3</v>
      </c>
    </row>
    <row r="6792" ht="14.25" customHeight="1" outlineLevel="1" spans="162:168">
      <c r="FF6792" s="55">
        <v>6785</v>
      </c>
      <c r="FG6792" s="55" t="s">
        <v>1246</v>
      </c>
      <c r="FH6792" s="55" t="s">
        <v>1410</v>
      </c>
      <c r="FI6792" s="55">
        <v>6</v>
      </c>
      <c r="FJ6792" s="55">
        <v>260000</v>
      </c>
      <c r="FK6792" s="55" t="s">
        <v>1249</v>
      </c>
      <c r="FL6792" s="55">
        <v>0.3</v>
      </c>
    </row>
    <row r="6793" ht="14.25" customHeight="1" outlineLevel="1" spans="162:168">
      <c r="FF6793" s="55">
        <v>6786</v>
      </c>
      <c r="FG6793" s="55" t="s">
        <v>1246</v>
      </c>
      <c r="FH6793" s="55" t="s">
        <v>1410</v>
      </c>
      <c r="FI6793" s="55">
        <v>6</v>
      </c>
      <c r="FJ6793" s="55">
        <v>400000</v>
      </c>
      <c r="FK6793" s="55" t="s">
        <v>1249</v>
      </c>
      <c r="FL6793" s="55">
        <v>0.3</v>
      </c>
    </row>
    <row r="6794" ht="14.25" customHeight="1" outlineLevel="1" spans="162:168">
      <c r="FF6794" s="55">
        <v>6787</v>
      </c>
      <c r="FG6794" s="55" t="s">
        <v>1246</v>
      </c>
      <c r="FH6794" s="55" t="s">
        <v>1410</v>
      </c>
      <c r="FI6794" s="55">
        <v>6</v>
      </c>
      <c r="FJ6794" s="55">
        <v>530000</v>
      </c>
      <c r="FK6794" s="55" t="s">
        <v>1249</v>
      </c>
      <c r="FL6794" s="55">
        <v>0.3</v>
      </c>
    </row>
    <row r="6795" ht="14.25" customHeight="1" outlineLevel="1" spans="162:168">
      <c r="FF6795" s="55">
        <v>6788</v>
      </c>
      <c r="FG6795" s="55" t="s">
        <v>1246</v>
      </c>
      <c r="FH6795" s="55" t="s">
        <v>1410</v>
      </c>
      <c r="FI6795" s="55">
        <v>6</v>
      </c>
      <c r="FJ6795" s="55">
        <v>540000</v>
      </c>
      <c r="FK6795" s="55" t="s">
        <v>1249</v>
      </c>
      <c r="FL6795" s="55">
        <v>0.3</v>
      </c>
    </row>
    <row r="6796" ht="14.25" customHeight="1" outlineLevel="1" spans="162:168">
      <c r="FF6796" s="55">
        <v>6789</v>
      </c>
      <c r="FG6796" s="55" t="s">
        <v>1246</v>
      </c>
      <c r="FH6796" s="55" t="s">
        <v>1810</v>
      </c>
      <c r="FI6796" s="55">
        <v>1</v>
      </c>
      <c r="FJ6796" s="55">
        <v>0</v>
      </c>
      <c r="FK6796" s="55" t="s">
        <v>1249</v>
      </c>
      <c r="FL6796" s="55">
        <v>0.45</v>
      </c>
    </row>
    <row r="6797" ht="14.25" customHeight="1" outlineLevel="1" spans="162:168">
      <c r="FF6797" s="55">
        <v>6790</v>
      </c>
      <c r="FG6797" s="55" t="s">
        <v>1246</v>
      </c>
      <c r="FH6797" s="55" t="s">
        <v>1810</v>
      </c>
      <c r="FI6797" s="55">
        <v>1</v>
      </c>
      <c r="FJ6797" s="55">
        <v>1000</v>
      </c>
      <c r="FK6797" s="55" t="s">
        <v>1249</v>
      </c>
      <c r="FL6797" s="55">
        <v>0.4</v>
      </c>
    </row>
    <row r="6798" ht="14.25" customHeight="1" outlineLevel="1" spans="162:168">
      <c r="FF6798" s="55">
        <v>6791</v>
      </c>
      <c r="FG6798" s="55" t="s">
        <v>1246</v>
      </c>
      <c r="FH6798" s="55" t="s">
        <v>1810</v>
      </c>
      <c r="FI6798" s="55">
        <v>1</v>
      </c>
      <c r="FJ6798" s="55">
        <v>2500</v>
      </c>
      <c r="FK6798" s="55" t="s">
        <v>1249</v>
      </c>
      <c r="FL6798" s="55">
        <v>0.38</v>
      </c>
    </row>
    <row r="6799" ht="14.25" customHeight="1" outlineLevel="1" spans="162:168">
      <c r="FF6799" s="55">
        <v>6792</v>
      </c>
      <c r="FG6799" s="55" t="s">
        <v>1246</v>
      </c>
      <c r="FH6799" s="55" t="s">
        <v>1810</v>
      </c>
      <c r="FI6799" s="55">
        <v>1</v>
      </c>
      <c r="FJ6799" s="55">
        <v>5000</v>
      </c>
      <c r="FK6799" s="55" t="s">
        <v>1249</v>
      </c>
      <c r="FL6799" s="55">
        <v>0.36</v>
      </c>
    </row>
    <row r="6800" ht="14.25" customHeight="1" outlineLevel="1" spans="162:168">
      <c r="FF6800" s="55">
        <v>6793</v>
      </c>
      <c r="FG6800" s="55" t="s">
        <v>1246</v>
      </c>
      <c r="FH6800" s="55" t="s">
        <v>1810</v>
      </c>
      <c r="FI6800" s="55">
        <v>1</v>
      </c>
      <c r="FJ6800" s="55">
        <v>10000</v>
      </c>
      <c r="FK6800" s="55" t="s">
        <v>1249</v>
      </c>
      <c r="FL6800" s="55">
        <v>0.34</v>
      </c>
    </row>
    <row r="6801" ht="14.25" customHeight="1" outlineLevel="1" spans="162:168">
      <c r="FF6801" s="55">
        <v>6794</v>
      </c>
      <c r="FG6801" s="55" t="s">
        <v>1246</v>
      </c>
      <c r="FH6801" s="55" t="s">
        <v>1810</v>
      </c>
      <c r="FI6801" s="55">
        <v>1</v>
      </c>
      <c r="FJ6801" s="55">
        <v>25000</v>
      </c>
      <c r="FK6801" s="55" t="s">
        <v>1249</v>
      </c>
      <c r="FL6801" s="55">
        <v>0.34</v>
      </c>
    </row>
    <row r="6802" ht="14.25" customHeight="1" outlineLevel="1" spans="162:168">
      <c r="FF6802" s="55">
        <v>6795</v>
      </c>
      <c r="FG6802" s="55" t="s">
        <v>1246</v>
      </c>
      <c r="FH6802" s="55" t="s">
        <v>1810</v>
      </c>
      <c r="FI6802" s="55">
        <v>1</v>
      </c>
      <c r="FJ6802" s="55">
        <v>50000</v>
      </c>
      <c r="FK6802" s="55" t="s">
        <v>1249</v>
      </c>
      <c r="FL6802" s="55">
        <v>0.3</v>
      </c>
    </row>
    <row r="6803" ht="14.25" customHeight="1" outlineLevel="1" spans="162:168">
      <c r="FF6803" s="55">
        <v>6796</v>
      </c>
      <c r="FG6803" s="55" t="s">
        <v>1246</v>
      </c>
      <c r="FH6803" s="55" t="s">
        <v>1810</v>
      </c>
      <c r="FI6803" s="55">
        <v>1</v>
      </c>
      <c r="FJ6803" s="55">
        <v>80000</v>
      </c>
      <c r="FK6803" s="55" t="s">
        <v>1249</v>
      </c>
      <c r="FL6803" s="55">
        <v>0.3</v>
      </c>
    </row>
    <row r="6804" ht="14.25" customHeight="1" outlineLevel="1" spans="162:168">
      <c r="FF6804" s="55">
        <v>6797</v>
      </c>
      <c r="FG6804" s="55" t="s">
        <v>1246</v>
      </c>
      <c r="FH6804" s="55" t="s">
        <v>1810</v>
      </c>
      <c r="FI6804" s="55">
        <v>1</v>
      </c>
      <c r="FJ6804" s="55">
        <v>130000</v>
      </c>
      <c r="FK6804" s="55" t="s">
        <v>1249</v>
      </c>
      <c r="FL6804" s="55">
        <v>0.3</v>
      </c>
    </row>
    <row r="6805" ht="14.25" customHeight="1" outlineLevel="1" spans="162:168">
      <c r="FF6805" s="55">
        <v>6798</v>
      </c>
      <c r="FG6805" s="55" t="s">
        <v>1246</v>
      </c>
      <c r="FH6805" s="55" t="s">
        <v>1810</v>
      </c>
      <c r="FI6805" s="55">
        <v>1</v>
      </c>
      <c r="FJ6805" s="55">
        <v>260000</v>
      </c>
      <c r="FK6805" s="55" t="s">
        <v>1249</v>
      </c>
      <c r="FL6805" s="55">
        <v>0.3</v>
      </c>
    </row>
    <row r="6806" ht="14.25" customHeight="1" outlineLevel="1" spans="162:168">
      <c r="FF6806" s="55">
        <v>6799</v>
      </c>
      <c r="FG6806" s="55" t="s">
        <v>1246</v>
      </c>
      <c r="FH6806" s="55" t="s">
        <v>1810</v>
      </c>
      <c r="FI6806" s="55">
        <v>1</v>
      </c>
      <c r="FJ6806" s="55">
        <v>400000</v>
      </c>
      <c r="FK6806" s="55" t="s">
        <v>1249</v>
      </c>
      <c r="FL6806" s="55">
        <v>0.3</v>
      </c>
    </row>
    <row r="6807" ht="14.25" customHeight="1" outlineLevel="1" spans="162:168">
      <c r="FF6807" s="55">
        <v>6800</v>
      </c>
      <c r="FG6807" s="55" t="s">
        <v>1246</v>
      </c>
      <c r="FH6807" s="55" t="s">
        <v>1810</v>
      </c>
      <c r="FI6807" s="55">
        <v>1</v>
      </c>
      <c r="FJ6807" s="55">
        <v>530000</v>
      </c>
      <c r="FK6807" s="55" t="s">
        <v>1249</v>
      </c>
      <c r="FL6807" s="55">
        <v>0.3</v>
      </c>
    </row>
    <row r="6808" ht="14.25" customHeight="1" outlineLevel="1" spans="162:168">
      <c r="FF6808" s="55">
        <v>6801</v>
      </c>
      <c r="FG6808" s="55" t="s">
        <v>1246</v>
      </c>
      <c r="FH6808" s="55" t="s">
        <v>1810</v>
      </c>
      <c r="FI6808" s="55">
        <v>1</v>
      </c>
      <c r="FJ6808" s="55">
        <v>540000</v>
      </c>
      <c r="FK6808" s="55" t="s">
        <v>1249</v>
      </c>
      <c r="FL6808" s="55">
        <v>0.3</v>
      </c>
    </row>
    <row r="6809" ht="14.25" customHeight="1" outlineLevel="1" spans="162:168">
      <c r="FF6809" s="55">
        <v>6802</v>
      </c>
      <c r="FG6809" s="55" t="s">
        <v>1246</v>
      </c>
      <c r="FH6809" s="55" t="s">
        <v>1810</v>
      </c>
      <c r="FI6809" s="55">
        <v>2</v>
      </c>
      <c r="FJ6809" s="55">
        <v>0</v>
      </c>
      <c r="FK6809" s="55" t="s">
        <v>1249</v>
      </c>
      <c r="FL6809" s="55">
        <v>0.4</v>
      </c>
    </row>
    <row r="6810" ht="14.25" customHeight="1" outlineLevel="1" spans="162:168">
      <c r="FF6810" s="55">
        <v>6803</v>
      </c>
      <c r="FG6810" s="55" t="s">
        <v>1246</v>
      </c>
      <c r="FH6810" s="55" t="s">
        <v>1810</v>
      </c>
      <c r="FI6810" s="55">
        <v>2</v>
      </c>
      <c r="FJ6810" s="55">
        <v>1000</v>
      </c>
      <c r="FK6810" s="55" t="s">
        <v>1249</v>
      </c>
      <c r="FL6810" s="55">
        <v>0.35</v>
      </c>
    </row>
    <row r="6811" ht="14.25" customHeight="1" outlineLevel="1" spans="162:168">
      <c r="FF6811" s="55">
        <v>6804</v>
      </c>
      <c r="FG6811" s="55" t="s">
        <v>1246</v>
      </c>
      <c r="FH6811" s="55" t="s">
        <v>1810</v>
      </c>
      <c r="FI6811" s="55">
        <v>2</v>
      </c>
      <c r="FJ6811" s="55">
        <v>2500</v>
      </c>
      <c r="FK6811" s="55" t="s">
        <v>1249</v>
      </c>
      <c r="FL6811" s="55">
        <v>0.3</v>
      </c>
    </row>
    <row r="6812" ht="14.25" customHeight="1" outlineLevel="1" spans="162:168">
      <c r="FF6812" s="55">
        <v>6805</v>
      </c>
      <c r="FG6812" s="55" t="s">
        <v>1246</v>
      </c>
      <c r="FH6812" s="55" t="s">
        <v>1810</v>
      </c>
      <c r="FI6812" s="55">
        <v>2</v>
      </c>
      <c r="FJ6812" s="55">
        <v>5000</v>
      </c>
      <c r="FK6812" s="55" t="s">
        <v>1249</v>
      </c>
      <c r="FL6812" s="55">
        <v>0.3</v>
      </c>
    </row>
    <row r="6813" ht="14.25" customHeight="1" outlineLevel="1" spans="162:168">
      <c r="FF6813" s="55">
        <v>6806</v>
      </c>
      <c r="FG6813" s="55" t="s">
        <v>1246</v>
      </c>
      <c r="FH6813" s="55" t="s">
        <v>1810</v>
      </c>
      <c r="FI6813" s="55">
        <v>2</v>
      </c>
      <c r="FJ6813" s="55">
        <v>10000</v>
      </c>
      <c r="FK6813" s="55" t="s">
        <v>1249</v>
      </c>
      <c r="FL6813" s="55">
        <v>0.3</v>
      </c>
    </row>
    <row r="6814" ht="14.25" customHeight="1" outlineLevel="1" spans="162:168">
      <c r="FF6814" s="55">
        <v>6807</v>
      </c>
      <c r="FG6814" s="55" t="s">
        <v>1246</v>
      </c>
      <c r="FH6814" s="55" t="s">
        <v>1810</v>
      </c>
      <c r="FI6814" s="55">
        <v>2</v>
      </c>
      <c r="FJ6814" s="55">
        <v>25000</v>
      </c>
      <c r="FK6814" s="55" t="s">
        <v>1249</v>
      </c>
      <c r="FL6814" s="55">
        <v>0.29</v>
      </c>
    </row>
    <row r="6815" ht="14.25" customHeight="1" outlineLevel="1" spans="162:168">
      <c r="FF6815" s="55">
        <v>6808</v>
      </c>
      <c r="FG6815" s="55" t="s">
        <v>1246</v>
      </c>
      <c r="FH6815" s="55" t="s">
        <v>1810</v>
      </c>
      <c r="FI6815" s="55">
        <v>2</v>
      </c>
      <c r="FJ6815" s="55">
        <v>50000</v>
      </c>
      <c r="FK6815" s="55" t="s">
        <v>1249</v>
      </c>
      <c r="FL6815" s="55">
        <v>0.27</v>
      </c>
    </row>
    <row r="6816" ht="14.25" customHeight="1" outlineLevel="1" spans="162:168">
      <c r="FF6816" s="55">
        <v>6809</v>
      </c>
      <c r="FG6816" s="55" t="s">
        <v>1246</v>
      </c>
      <c r="FH6816" s="55" t="s">
        <v>1810</v>
      </c>
      <c r="FI6816" s="55">
        <v>2</v>
      </c>
      <c r="FJ6816" s="55">
        <v>80000</v>
      </c>
      <c r="FK6816" s="55" t="s">
        <v>1249</v>
      </c>
      <c r="FL6816" s="55">
        <v>0.25</v>
      </c>
    </row>
    <row r="6817" ht="14.25" customHeight="1" outlineLevel="1" spans="162:168">
      <c r="FF6817" s="55">
        <v>6810</v>
      </c>
      <c r="FG6817" s="55" t="s">
        <v>1246</v>
      </c>
      <c r="FH6817" s="55" t="s">
        <v>1810</v>
      </c>
      <c r="FI6817" s="55">
        <v>2</v>
      </c>
      <c r="FJ6817" s="55">
        <v>130000</v>
      </c>
      <c r="FK6817" s="55" t="s">
        <v>1249</v>
      </c>
      <c r="FL6817" s="55">
        <v>0.25</v>
      </c>
    </row>
    <row r="6818" ht="14.25" customHeight="1" outlineLevel="1" spans="162:168">
      <c r="FF6818" s="55">
        <v>6811</v>
      </c>
      <c r="FG6818" s="55" t="s">
        <v>1246</v>
      </c>
      <c r="FH6818" s="55" t="s">
        <v>1810</v>
      </c>
      <c r="FI6818" s="55">
        <v>2</v>
      </c>
      <c r="FJ6818" s="55">
        <v>260000</v>
      </c>
      <c r="FK6818" s="55" t="s">
        <v>1249</v>
      </c>
      <c r="FL6818" s="55">
        <v>0.25</v>
      </c>
    </row>
    <row r="6819" ht="14.25" customHeight="1" outlineLevel="1" spans="162:168">
      <c r="FF6819" s="55">
        <v>6812</v>
      </c>
      <c r="FG6819" s="55" t="s">
        <v>1246</v>
      </c>
      <c r="FH6819" s="55" t="s">
        <v>1810</v>
      </c>
      <c r="FI6819" s="55">
        <v>2</v>
      </c>
      <c r="FJ6819" s="55">
        <v>400000</v>
      </c>
      <c r="FK6819" s="55" t="s">
        <v>1249</v>
      </c>
      <c r="FL6819" s="55">
        <v>0.25</v>
      </c>
    </row>
    <row r="6820" ht="14.25" customHeight="1" outlineLevel="1" spans="162:168">
      <c r="FF6820" s="55">
        <v>6813</v>
      </c>
      <c r="FG6820" s="55" t="s">
        <v>1246</v>
      </c>
      <c r="FH6820" s="55" t="s">
        <v>1810</v>
      </c>
      <c r="FI6820" s="55">
        <v>2</v>
      </c>
      <c r="FJ6820" s="55">
        <v>530000</v>
      </c>
      <c r="FK6820" s="55" t="s">
        <v>1249</v>
      </c>
      <c r="FL6820" s="55">
        <v>0.25</v>
      </c>
    </row>
    <row r="6821" ht="14.25" customHeight="1" outlineLevel="1" spans="162:168">
      <c r="FF6821" s="55">
        <v>6814</v>
      </c>
      <c r="FG6821" s="55" t="s">
        <v>1246</v>
      </c>
      <c r="FH6821" s="55" t="s">
        <v>1810</v>
      </c>
      <c r="FI6821" s="55">
        <v>2</v>
      </c>
      <c r="FJ6821" s="55">
        <v>540000</v>
      </c>
      <c r="FK6821" s="55" t="s">
        <v>1249</v>
      </c>
      <c r="FL6821" s="55">
        <v>0.25</v>
      </c>
    </row>
    <row r="6822" ht="14.25" customHeight="1" outlineLevel="1" spans="162:168">
      <c r="FF6822" s="55">
        <v>6815</v>
      </c>
      <c r="FG6822" s="55" t="s">
        <v>1246</v>
      </c>
      <c r="FH6822" s="55" t="s">
        <v>1810</v>
      </c>
      <c r="FI6822" s="55">
        <v>3</v>
      </c>
      <c r="FJ6822" s="55">
        <v>0</v>
      </c>
      <c r="FK6822" s="55" t="s">
        <v>1249</v>
      </c>
      <c r="FL6822" s="55">
        <v>0.4</v>
      </c>
    </row>
    <row r="6823" ht="14.25" customHeight="1" outlineLevel="1" spans="162:168">
      <c r="FF6823" s="55">
        <v>6816</v>
      </c>
      <c r="FG6823" s="55" t="s">
        <v>1246</v>
      </c>
      <c r="FH6823" s="55" t="s">
        <v>1810</v>
      </c>
      <c r="FI6823" s="55">
        <v>3</v>
      </c>
      <c r="FJ6823" s="55">
        <v>1000</v>
      </c>
      <c r="FK6823" s="55" t="s">
        <v>1249</v>
      </c>
      <c r="FL6823" s="55">
        <v>0.4</v>
      </c>
    </row>
    <row r="6824" ht="14.25" customHeight="1" outlineLevel="1" spans="162:168">
      <c r="FF6824" s="55">
        <v>6817</v>
      </c>
      <c r="FG6824" s="55" t="s">
        <v>1246</v>
      </c>
      <c r="FH6824" s="55" t="s">
        <v>1810</v>
      </c>
      <c r="FI6824" s="55">
        <v>3</v>
      </c>
      <c r="FJ6824" s="55">
        <v>2500</v>
      </c>
      <c r="FK6824" s="55" t="s">
        <v>1249</v>
      </c>
      <c r="FL6824" s="55">
        <v>0.4</v>
      </c>
    </row>
    <row r="6825" ht="14.25" customHeight="1" outlineLevel="1" spans="162:168">
      <c r="FF6825" s="55">
        <v>6818</v>
      </c>
      <c r="FG6825" s="55" t="s">
        <v>1246</v>
      </c>
      <c r="FH6825" s="55" t="s">
        <v>1810</v>
      </c>
      <c r="FI6825" s="55">
        <v>3</v>
      </c>
      <c r="FJ6825" s="55">
        <v>5000</v>
      </c>
      <c r="FK6825" s="55" t="s">
        <v>1249</v>
      </c>
      <c r="FL6825" s="55">
        <v>0.4</v>
      </c>
    </row>
    <row r="6826" ht="14.25" customHeight="1" outlineLevel="1" spans="162:168">
      <c r="FF6826" s="55">
        <v>6819</v>
      </c>
      <c r="FG6826" s="55" t="s">
        <v>1246</v>
      </c>
      <c r="FH6826" s="55" t="s">
        <v>1810</v>
      </c>
      <c r="FI6826" s="55">
        <v>3</v>
      </c>
      <c r="FJ6826" s="55">
        <v>10000</v>
      </c>
      <c r="FK6826" s="55" t="s">
        <v>1249</v>
      </c>
      <c r="FL6826" s="55">
        <v>0.4</v>
      </c>
    </row>
    <row r="6827" ht="14.25" customHeight="1" outlineLevel="1" spans="162:168">
      <c r="FF6827" s="55">
        <v>6820</v>
      </c>
      <c r="FG6827" s="55" t="s">
        <v>1246</v>
      </c>
      <c r="FH6827" s="55" t="s">
        <v>1810</v>
      </c>
      <c r="FI6827" s="55">
        <v>3</v>
      </c>
      <c r="FJ6827" s="55">
        <v>25000</v>
      </c>
      <c r="FK6827" s="55" t="s">
        <v>1249</v>
      </c>
      <c r="FL6827" s="55">
        <v>0.4</v>
      </c>
    </row>
    <row r="6828" ht="14.25" customHeight="1" outlineLevel="1" spans="162:168">
      <c r="FF6828" s="55">
        <v>6821</v>
      </c>
      <c r="FG6828" s="55" t="s">
        <v>1246</v>
      </c>
      <c r="FH6828" s="55" t="s">
        <v>1810</v>
      </c>
      <c r="FI6828" s="55">
        <v>3</v>
      </c>
      <c r="FJ6828" s="55">
        <v>50000</v>
      </c>
      <c r="FK6828" s="55" t="s">
        <v>1249</v>
      </c>
      <c r="FL6828" s="55">
        <v>0.4</v>
      </c>
    </row>
    <row r="6829" ht="14.25" customHeight="1" outlineLevel="1" spans="162:168">
      <c r="FF6829" s="55">
        <v>6822</v>
      </c>
      <c r="FG6829" s="55" t="s">
        <v>1246</v>
      </c>
      <c r="FH6829" s="55" t="s">
        <v>1810</v>
      </c>
      <c r="FI6829" s="55">
        <v>3</v>
      </c>
      <c r="FJ6829" s="55">
        <v>80000</v>
      </c>
      <c r="FK6829" s="55" t="s">
        <v>1249</v>
      </c>
      <c r="FL6829" s="55">
        <v>0.4</v>
      </c>
    </row>
    <row r="6830" ht="14.25" customHeight="1" outlineLevel="1" spans="162:168">
      <c r="FF6830" s="55">
        <v>6823</v>
      </c>
      <c r="FG6830" s="55" t="s">
        <v>1246</v>
      </c>
      <c r="FH6830" s="55" t="s">
        <v>1810</v>
      </c>
      <c r="FI6830" s="55">
        <v>3</v>
      </c>
      <c r="FJ6830" s="55">
        <v>130000</v>
      </c>
      <c r="FK6830" s="55" t="s">
        <v>1249</v>
      </c>
      <c r="FL6830" s="55">
        <v>0.4</v>
      </c>
    </row>
    <row r="6831" ht="14.25" customHeight="1" outlineLevel="1" spans="162:168">
      <c r="FF6831" s="55">
        <v>6824</v>
      </c>
      <c r="FG6831" s="55" t="s">
        <v>1246</v>
      </c>
      <c r="FH6831" s="55" t="s">
        <v>1810</v>
      </c>
      <c r="FI6831" s="55">
        <v>3</v>
      </c>
      <c r="FJ6831" s="55">
        <v>260000</v>
      </c>
      <c r="FK6831" s="55" t="s">
        <v>1249</v>
      </c>
      <c r="FL6831" s="55">
        <v>0.4</v>
      </c>
    </row>
    <row r="6832" ht="14.25" customHeight="1" outlineLevel="1" spans="162:168">
      <c r="FF6832" s="55">
        <v>6825</v>
      </c>
      <c r="FG6832" s="55" t="s">
        <v>1246</v>
      </c>
      <c r="FH6832" s="55" t="s">
        <v>1810</v>
      </c>
      <c r="FI6832" s="55">
        <v>3</v>
      </c>
      <c r="FJ6832" s="55">
        <v>400000</v>
      </c>
      <c r="FK6832" s="55" t="s">
        <v>1249</v>
      </c>
      <c r="FL6832" s="55">
        <v>0.4</v>
      </c>
    </row>
    <row r="6833" ht="14.25" customHeight="1" outlineLevel="1" spans="162:168">
      <c r="FF6833" s="55">
        <v>6826</v>
      </c>
      <c r="FG6833" s="55" t="s">
        <v>1246</v>
      </c>
      <c r="FH6833" s="55" t="s">
        <v>1810</v>
      </c>
      <c r="FI6833" s="55">
        <v>3</v>
      </c>
      <c r="FJ6833" s="55">
        <v>530000</v>
      </c>
      <c r="FK6833" s="55" t="s">
        <v>1249</v>
      </c>
      <c r="FL6833" s="55">
        <v>0.4</v>
      </c>
    </row>
    <row r="6834" ht="14.25" customHeight="1" outlineLevel="1" spans="162:168">
      <c r="FF6834" s="55">
        <v>6827</v>
      </c>
      <c r="FG6834" s="55" t="s">
        <v>1246</v>
      </c>
      <c r="FH6834" s="55" t="s">
        <v>1810</v>
      </c>
      <c r="FI6834" s="55">
        <v>3</v>
      </c>
      <c r="FJ6834" s="55">
        <v>540000</v>
      </c>
      <c r="FK6834" s="55" t="s">
        <v>1249</v>
      </c>
      <c r="FL6834" s="55">
        <v>0.4</v>
      </c>
    </row>
    <row r="6835" ht="14.25" customHeight="1" outlineLevel="1" spans="162:168">
      <c r="FF6835" s="55">
        <v>6828</v>
      </c>
      <c r="FG6835" s="55" t="s">
        <v>1246</v>
      </c>
      <c r="FH6835" s="55" t="s">
        <v>1810</v>
      </c>
      <c r="FI6835" s="55">
        <v>4</v>
      </c>
      <c r="FJ6835" s="55">
        <v>0</v>
      </c>
      <c r="FK6835" s="55" t="s">
        <v>1249</v>
      </c>
      <c r="FL6835" s="55">
        <v>0.3</v>
      </c>
    </row>
    <row r="6836" ht="14.25" customHeight="1" outlineLevel="1" spans="162:168">
      <c r="FF6836" s="55">
        <v>6829</v>
      </c>
      <c r="FG6836" s="55" t="s">
        <v>1246</v>
      </c>
      <c r="FH6836" s="55" t="s">
        <v>1810</v>
      </c>
      <c r="FI6836" s="55">
        <v>4</v>
      </c>
      <c r="FJ6836" s="55">
        <v>1000</v>
      </c>
      <c r="FK6836" s="55" t="s">
        <v>1249</v>
      </c>
      <c r="FL6836" s="55">
        <v>0.3</v>
      </c>
    </row>
    <row r="6837" ht="14.25" customHeight="1" outlineLevel="1" spans="162:168">
      <c r="FF6837" s="55">
        <v>6830</v>
      </c>
      <c r="FG6837" s="55" t="s">
        <v>1246</v>
      </c>
      <c r="FH6837" s="55" t="s">
        <v>1810</v>
      </c>
      <c r="FI6837" s="55">
        <v>4</v>
      </c>
      <c r="FJ6837" s="55">
        <v>2500</v>
      </c>
      <c r="FK6837" s="55" t="s">
        <v>1249</v>
      </c>
      <c r="FL6837" s="55">
        <v>0.3</v>
      </c>
    </row>
    <row r="6838" ht="14.25" customHeight="1" outlineLevel="1" spans="162:168">
      <c r="FF6838" s="55">
        <v>6831</v>
      </c>
      <c r="FG6838" s="55" t="s">
        <v>1246</v>
      </c>
      <c r="FH6838" s="55" t="s">
        <v>1810</v>
      </c>
      <c r="FI6838" s="55">
        <v>4</v>
      </c>
      <c r="FJ6838" s="55">
        <v>5000</v>
      </c>
      <c r="FK6838" s="55" t="s">
        <v>1249</v>
      </c>
      <c r="FL6838" s="55">
        <v>0.3</v>
      </c>
    </row>
    <row r="6839" ht="14.25" customHeight="1" outlineLevel="1" spans="162:168">
      <c r="FF6839" s="55">
        <v>6832</v>
      </c>
      <c r="FG6839" s="55" t="s">
        <v>1246</v>
      </c>
      <c r="FH6839" s="55" t="s">
        <v>1810</v>
      </c>
      <c r="FI6839" s="55">
        <v>4</v>
      </c>
      <c r="FJ6839" s="55">
        <v>10000</v>
      </c>
      <c r="FK6839" s="55" t="s">
        <v>1249</v>
      </c>
      <c r="FL6839" s="55">
        <v>0.3</v>
      </c>
    </row>
    <row r="6840" ht="14.25" customHeight="1" outlineLevel="1" spans="162:168">
      <c r="FF6840" s="55">
        <v>6833</v>
      </c>
      <c r="FG6840" s="55" t="s">
        <v>1246</v>
      </c>
      <c r="FH6840" s="55" t="s">
        <v>1810</v>
      </c>
      <c r="FI6840" s="55">
        <v>4</v>
      </c>
      <c r="FJ6840" s="55">
        <v>25000</v>
      </c>
      <c r="FK6840" s="55" t="s">
        <v>1249</v>
      </c>
      <c r="FL6840" s="55">
        <v>0.3</v>
      </c>
    </row>
    <row r="6841" ht="14.25" customHeight="1" outlineLevel="1" spans="162:168">
      <c r="FF6841" s="55">
        <v>6834</v>
      </c>
      <c r="FG6841" s="55" t="s">
        <v>1246</v>
      </c>
      <c r="FH6841" s="55" t="s">
        <v>1810</v>
      </c>
      <c r="FI6841" s="55">
        <v>4</v>
      </c>
      <c r="FJ6841" s="55">
        <v>50000</v>
      </c>
      <c r="FK6841" s="55" t="s">
        <v>1249</v>
      </c>
      <c r="FL6841" s="55">
        <v>0.3</v>
      </c>
    </row>
    <row r="6842" ht="14.25" customHeight="1" outlineLevel="1" spans="162:168">
      <c r="FF6842" s="55">
        <v>6835</v>
      </c>
      <c r="FG6842" s="55" t="s">
        <v>1246</v>
      </c>
      <c r="FH6842" s="55" t="s">
        <v>1810</v>
      </c>
      <c r="FI6842" s="55">
        <v>4</v>
      </c>
      <c r="FJ6842" s="55">
        <v>80000</v>
      </c>
      <c r="FK6842" s="55" t="s">
        <v>1249</v>
      </c>
      <c r="FL6842" s="55">
        <v>0.3</v>
      </c>
    </row>
    <row r="6843" ht="14.25" customHeight="1" outlineLevel="1" spans="162:168">
      <c r="FF6843" s="55">
        <v>6836</v>
      </c>
      <c r="FG6843" s="55" t="s">
        <v>1246</v>
      </c>
      <c r="FH6843" s="55" t="s">
        <v>1810</v>
      </c>
      <c r="FI6843" s="55">
        <v>4</v>
      </c>
      <c r="FJ6843" s="55">
        <v>130000</v>
      </c>
      <c r="FK6843" s="55" t="s">
        <v>1249</v>
      </c>
      <c r="FL6843" s="55">
        <v>0.3</v>
      </c>
    </row>
    <row r="6844" ht="14.25" customHeight="1" outlineLevel="1" spans="162:168">
      <c r="FF6844" s="55">
        <v>6837</v>
      </c>
      <c r="FG6844" s="55" t="s">
        <v>1246</v>
      </c>
      <c r="FH6844" s="55" t="s">
        <v>1810</v>
      </c>
      <c r="FI6844" s="55">
        <v>4</v>
      </c>
      <c r="FJ6844" s="55">
        <v>260000</v>
      </c>
      <c r="FK6844" s="55" t="s">
        <v>1249</v>
      </c>
      <c r="FL6844" s="55">
        <v>0.3</v>
      </c>
    </row>
    <row r="6845" ht="14.25" customHeight="1" outlineLevel="1" spans="162:168">
      <c r="FF6845" s="55">
        <v>6838</v>
      </c>
      <c r="FG6845" s="55" t="s">
        <v>1246</v>
      </c>
      <c r="FH6845" s="55" t="s">
        <v>1810</v>
      </c>
      <c r="FI6845" s="55">
        <v>4</v>
      </c>
      <c r="FJ6845" s="55">
        <v>400000</v>
      </c>
      <c r="FK6845" s="55" t="s">
        <v>1249</v>
      </c>
      <c r="FL6845" s="55">
        <v>0.3</v>
      </c>
    </row>
    <row r="6846" ht="14.25" customHeight="1" outlineLevel="1" spans="162:168">
      <c r="FF6846" s="55">
        <v>6839</v>
      </c>
      <c r="FG6846" s="55" t="s">
        <v>1246</v>
      </c>
      <c r="FH6846" s="55" t="s">
        <v>1810</v>
      </c>
      <c r="FI6846" s="55">
        <v>4</v>
      </c>
      <c r="FJ6846" s="55">
        <v>530000</v>
      </c>
      <c r="FK6846" s="55" t="s">
        <v>1249</v>
      </c>
      <c r="FL6846" s="55">
        <v>0.3</v>
      </c>
    </row>
    <row r="6847" ht="14.25" customHeight="1" outlineLevel="1" spans="162:168">
      <c r="FF6847" s="55">
        <v>6840</v>
      </c>
      <c r="FG6847" s="55" t="s">
        <v>1246</v>
      </c>
      <c r="FH6847" s="55" t="s">
        <v>1810</v>
      </c>
      <c r="FI6847" s="55">
        <v>4</v>
      </c>
      <c r="FJ6847" s="55">
        <v>540000</v>
      </c>
      <c r="FK6847" s="55" t="s">
        <v>1249</v>
      </c>
      <c r="FL6847" s="55">
        <v>0.3</v>
      </c>
    </row>
    <row r="6848" ht="14.25" customHeight="1" outlineLevel="1" spans="162:168">
      <c r="FF6848" s="55">
        <v>6841</v>
      </c>
      <c r="FG6848" s="55" t="s">
        <v>1246</v>
      </c>
      <c r="FH6848" s="55" t="s">
        <v>1644</v>
      </c>
      <c r="FI6848" s="55">
        <v>1</v>
      </c>
      <c r="FJ6848" s="55">
        <v>0</v>
      </c>
      <c r="FK6848" s="55" t="s">
        <v>1249</v>
      </c>
      <c r="FL6848" s="55">
        <v>0.35</v>
      </c>
    </row>
    <row r="6849" ht="14.25" customHeight="1" outlineLevel="1" spans="162:168">
      <c r="FF6849" s="55">
        <v>6842</v>
      </c>
      <c r="FG6849" s="55" t="s">
        <v>1246</v>
      </c>
      <c r="FH6849" s="55" t="s">
        <v>1644</v>
      </c>
      <c r="FI6849" s="55">
        <v>1</v>
      </c>
      <c r="FJ6849" s="55">
        <v>1000</v>
      </c>
      <c r="FK6849" s="55" t="s">
        <v>1249</v>
      </c>
      <c r="FL6849" s="55">
        <v>0.33</v>
      </c>
    </row>
    <row r="6850" ht="14.25" customHeight="1" outlineLevel="1" spans="162:168">
      <c r="FF6850" s="55">
        <v>6843</v>
      </c>
      <c r="FG6850" s="55" t="s">
        <v>1246</v>
      </c>
      <c r="FH6850" s="55" t="s">
        <v>1644</v>
      </c>
      <c r="FI6850" s="55">
        <v>1</v>
      </c>
      <c r="FJ6850" s="55">
        <v>2500</v>
      </c>
      <c r="FK6850" s="55" t="s">
        <v>1249</v>
      </c>
      <c r="FL6850" s="55">
        <v>0.31</v>
      </c>
    </row>
    <row r="6851" ht="14.25" customHeight="1" outlineLevel="1" spans="162:168">
      <c r="FF6851" s="55">
        <v>6844</v>
      </c>
      <c r="FG6851" s="55" t="s">
        <v>1246</v>
      </c>
      <c r="FH6851" s="55" t="s">
        <v>1644</v>
      </c>
      <c r="FI6851" s="55">
        <v>1</v>
      </c>
      <c r="FJ6851" s="55">
        <v>5000</v>
      </c>
      <c r="FK6851" s="55" t="s">
        <v>1249</v>
      </c>
      <c r="FL6851" s="55">
        <v>0.3</v>
      </c>
    </row>
    <row r="6852" ht="14.25" customHeight="1" outlineLevel="1" spans="162:168">
      <c r="FF6852" s="55">
        <v>6845</v>
      </c>
      <c r="FG6852" s="55" t="s">
        <v>1246</v>
      </c>
      <c r="FH6852" s="55" t="s">
        <v>1644</v>
      </c>
      <c r="FI6852" s="55">
        <v>1</v>
      </c>
      <c r="FJ6852" s="55">
        <v>10000</v>
      </c>
      <c r="FK6852" s="55" t="s">
        <v>1249</v>
      </c>
      <c r="FL6852" s="55">
        <v>0.3</v>
      </c>
    </row>
    <row r="6853" ht="14.25" customHeight="1" outlineLevel="1" spans="162:168">
      <c r="FF6853" s="55">
        <v>6846</v>
      </c>
      <c r="FG6853" s="55" t="s">
        <v>1246</v>
      </c>
      <c r="FH6853" s="55" t="s">
        <v>1644</v>
      </c>
      <c r="FI6853" s="55">
        <v>1</v>
      </c>
      <c r="FJ6853" s="55">
        <v>25000</v>
      </c>
      <c r="FK6853" s="55" t="s">
        <v>1249</v>
      </c>
      <c r="FL6853" s="55">
        <v>0.3</v>
      </c>
    </row>
    <row r="6854" ht="14.25" customHeight="1" outlineLevel="1" spans="162:168">
      <c r="FF6854" s="55">
        <v>6847</v>
      </c>
      <c r="FG6854" s="55" t="s">
        <v>1246</v>
      </c>
      <c r="FH6854" s="55" t="s">
        <v>1644</v>
      </c>
      <c r="FI6854" s="55">
        <v>1</v>
      </c>
      <c r="FJ6854" s="55">
        <v>50000</v>
      </c>
      <c r="FK6854" s="55" t="s">
        <v>1249</v>
      </c>
      <c r="FL6854" s="55">
        <v>0.3</v>
      </c>
    </row>
    <row r="6855" ht="14.25" customHeight="1" outlineLevel="1" spans="162:168">
      <c r="FF6855" s="55">
        <v>6848</v>
      </c>
      <c r="FG6855" s="55" t="s">
        <v>1246</v>
      </c>
      <c r="FH6855" s="55" t="s">
        <v>1644</v>
      </c>
      <c r="FI6855" s="55">
        <v>1</v>
      </c>
      <c r="FJ6855" s="55">
        <v>80000</v>
      </c>
      <c r="FK6855" s="55" t="s">
        <v>1249</v>
      </c>
      <c r="FL6855" s="55">
        <v>0.3</v>
      </c>
    </row>
    <row r="6856" ht="14.25" customHeight="1" outlineLevel="1" spans="162:168">
      <c r="FF6856" s="55">
        <v>6849</v>
      </c>
      <c r="FG6856" s="55" t="s">
        <v>1246</v>
      </c>
      <c r="FH6856" s="55" t="s">
        <v>1644</v>
      </c>
      <c r="FI6856" s="55">
        <v>1</v>
      </c>
      <c r="FJ6856" s="55">
        <v>130000</v>
      </c>
      <c r="FK6856" s="55" t="s">
        <v>1249</v>
      </c>
      <c r="FL6856" s="55">
        <v>0.3</v>
      </c>
    </row>
    <row r="6857" ht="14.25" customHeight="1" outlineLevel="1" spans="162:168">
      <c r="FF6857" s="55">
        <v>6850</v>
      </c>
      <c r="FG6857" s="55" t="s">
        <v>1246</v>
      </c>
      <c r="FH6857" s="55" t="s">
        <v>1644</v>
      </c>
      <c r="FI6857" s="55">
        <v>1</v>
      </c>
      <c r="FJ6857" s="55">
        <v>260000</v>
      </c>
      <c r="FK6857" s="55" t="s">
        <v>1249</v>
      </c>
      <c r="FL6857" s="55">
        <v>0.3</v>
      </c>
    </row>
    <row r="6858" ht="14.25" customHeight="1" outlineLevel="1" spans="162:168">
      <c r="FF6858" s="55">
        <v>6851</v>
      </c>
      <c r="FG6858" s="55" t="s">
        <v>1246</v>
      </c>
      <c r="FH6858" s="55" t="s">
        <v>1644</v>
      </c>
      <c r="FI6858" s="55">
        <v>1</v>
      </c>
      <c r="FJ6858" s="55">
        <v>400000</v>
      </c>
      <c r="FK6858" s="55" t="s">
        <v>1249</v>
      </c>
      <c r="FL6858" s="55">
        <v>0.3</v>
      </c>
    </row>
    <row r="6859" ht="14.25" customHeight="1" outlineLevel="1" spans="162:168">
      <c r="FF6859" s="55">
        <v>6852</v>
      </c>
      <c r="FG6859" s="55" t="s">
        <v>1246</v>
      </c>
      <c r="FH6859" s="55" t="s">
        <v>1644</v>
      </c>
      <c r="FI6859" s="55">
        <v>1</v>
      </c>
      <c r="FJ6859" s="55">
        <v>530000</v>
      </c>
      <c r="FK6859" s="55" t="s">
        <v>1249</v>
      </c>
      <c r="FL6859" s="55">
        <v>0.3</v>
      </c>
    </row>
    <row r="6860" ht="14.25" customHeight="1" outlineLevel="1" spans="162:168">
      <c r="FF6860" s="55">
        <v>6853</v>
      </c>
      <c r="FG6860" s="55" t="s">
        <v>1246</v>
      </c>
      <c r="FH6860" s="55" t="s">
        <v>1644</v>
      </c>
      <c r="FI6860" s="55">
        <v>1</v>
      </c>
      <c r="FJ6860" s="55">
        <v>540000</v>
      </c>
      <c r="FK6860" s="55" t="s">
        <v>1249</v>
      </c>
      <c r="FL6860" s="55">
        <v>0.3</v>
      </c>
    </row>
    <row r="6861" ht="14.25" customHeight="1" outlineLevel="1" spans="162:168">
      <c r="FF6861" s="55">
        <v>6854</v>
      </c>
      <c r="FG6861" s="55" t="s">
        <v>1246</v>
      </c>
      <c r="FH6861" s="55" t="s">
        <v>1644</v>
      </c>
      <c r="FI6861" s="55">
        <v>2</v>
      </c>
      <c r="FJ6861" s="55">
        <v>0</v>
      </c>
      <c r="FK6861" s="55" t="s">
        <v>1249</v>
      </c>
      <c r="FL6861" s="55">
        <v>0.3</v>
      </c>
    </row>
    <row r="6862" ht="14.25" customHeight="1" outlineLevel="1" spans="162:168">
      <c r="FF6862" s="55">
        <v>6855</v>
      </c>
      <c r="FG6862" s="55" t="s">
        <v>1246</v>
      </c>
      <c r="FH6862" s="55" t="s">
        <v>1644</v>
      </c>
      <c r="FI6862" s="55">
        <v>2</v>
      </c>
      <c r="FJ6862" s="55">
        <v>1000</v>
      </c>
      <c r="FK6862" s="55" t="s">
        <v>1249</v>
      </c>
      <c r="FL6862" s="55">
        <v>0.3</v>
      </c>
    </row>
    <row r="6863" ht="14.25" customHeight="1" outlineLevel="1" spans="162:168">
      <c r="FF6863" s="55">
        <v>6856</v>
      </c>
      <c r="FG6863" s="55" t="s">
        <v>1246</v>
      </c>
      <c r="FH6863" s="55" t="s">
        <v>1644</v>
      </c>
      <c r="FI6863" s="55">
        <v>2</v>
      </c>
      <c r="FJ6863" s="55">
        <v>2500</v>
      </c>
      <c r="FK6863" s="55" t="s">
        <v>1249</v>
      </c>
      <c r="FL6863" s="55">
        <v>0.3</v>
      </c>
    </row>
    <row r="6864" ht="14.25" customHeight="1" outlineLevel="1" spans="162:168">
      <c r="FF6864" s="55">
        <v>6857</v>
      </c>
      <c r="FG6864" s="55" t="s">
        <v>1246</v>
      </c>
      <c r="FH6864" s="55" t="s">
        <v>1644</v>
      </c>
      <c r="FI6864" s="55">
        <v>2</v>
      </c>
      <c r="FJ6864" s="55">
        <v>5000</v>
      </c>
      <c r="FK6864" s="55" t="s">
        <v>1249</v>
      </c>
      <c r="FL6864" s="55">
        <v>0.3</v>
      </c>
    </row>
    <row r="6865" ht="14.25" customHeight="1" outlineLevel="1" spans="162:168">
      <c r="FF6865" s="55">
        <v>6858</v>
      </c>
      <c r="FG6865" s="55" t="s">
        <v>1246</v>
      </c>
      <c r="FH6865" s="55" t="s">
        <v>1644</v>
      </c>
      <c r="FI6865" s="55">
        <v>2</v>
      </c>
      <c r="FJ6865" s="55">
        <v>10000</v>
      </c>
      <c r="FK6865" s="55" t="s">
        <v>1249</v>
      </c>
      <c r="FL6865" s="55">
        <v>0.3</v>
      </c>
    </row>
    <row r="6866" ht="14.25" customHeight="1" outlineLevel="1" spans="162:168">
      <c r="FF6866" s="55">
        <v>6859</v>
      </c>
      <c r="FG6866" s="55" t="s">
        <v>1246</v>
      </c>
      <c r="FH6866" s="55" t="s">
        <v>1644</v>
      </c>
      <c r="FI6866" s="55">
        <v>2</v>
      </c>
      <c r="FJ6866" s="55">
        <v>25000</v>
      </c>
      <c r="FK6866" s="55" t="s">
        <v>1249</v>
      </c>
      <c r="FL6866" s="55">
        <v>0.3</v>
      </c>
    </row>
    <row r="6867" ht="14.25" customHeight="1" outlineLevel="1" spans="162:168">
      <c r="FF6867" s="55">
        <v>6860</v>
      </c>
      <c r="FG6867" s="55" t="s">
        <v>1246</v>
      </c>
      <c r="FH6867" s="55" t="s">
        <v>1644</v>
      </c>
      <c r="FI6867" s="55">
        <v>2</v>
      </c>
      <c r="FJ6867" s="55">
        <v>50000</v>
      </c>
      <c r="FK6867" s="55" t="s">
        <v>1249</v>
      </c>
      <c r="FL6867" s="55">
        <v>0.3</v>
      </c>
    </row>
    <row r="6868" ht="14.25" customHeight="1" outlineLevel="1" spans="162:168">
      <c r="FF6868" s="55">
        <v>6861</v>
      </c>
      <c r="FG6868" s="55" t="s">
        <v>1246</v>
      </c>
      <c r="FH6868" s="55" t="s">
        <v>1644</v>
      </c>
      <c r="FI6868" s="55">
        <v>2</v>
      </c>
      <c r="FJ6868" s="55">
        <v>80000</v>
      </c>
      <c r="FK6868" s="55" t="s">
        <v>1249</v>
      </c>
      <c r="FL6868" s="55">
        <v>0.3</v>
      </c>
    </row>
    <row r="6869" ht="14.25" customHeight="1" outlineLevel="1" spans="162:168">
      <c r="FF6869" s="55">
        <v>6862</v>
      </c>
      <c r="FG6869" s="55" t="s">
        <v>1246</v>
      </c>
      <c r="FH6869" s="55" t="s">
        <v>1644</v>
      </c>
      <c r="FI6869" s="55">
        <v>2</v>
      </c>
      <c r="FJ6869" s="55">
        <v>130000</v>
      </c>
      <c r="FK6869" s="55" t="s">
        <v>1249</v>
      </c>
      <c r="FL6869" s="55">
        <v>0.3</v>
      </c>
    </row>
    <row r="6870" ht="14.25" customHeight="1" outlineLevel="1" spans="162:168">
      <c r="FF6870" s="55">
        <v>6863</v>
      </c>
      <c r="FG6870" s="55" t="s">
        <v>1246</v>
      </c>
      <c r="FH6870" s="55" t="s">
        <v>1644</v>
      </c>
      <c r="FI6870" s="55">
        <v>2</v>
      </c>
      <c r="FJ6870" s="55">
        <v>260000</v>
      </c>
      <c r="FK6870" s="55" t="s">
        <v>1249</v>
      </c>
      <c r="FL6870" s="55">
        <v>0.3</v>
      </c>
    </row>
    <row r="6871" ht="14.25" customHeight="1" outlineLevel="1" spans="162:168">
      <c r="FF6871" s="55">
        <v>6864</v>
      </c>
      <c r="FG6871" s="55" t="s">
        <v>1246</v>
      </c>
      <c r="FH6871" s="55" t="s">
        <v>1644</v>
      </c>
      <c r="FI6871" s="55">
        <v>2</v>
      </c>
      <c r="FJ6871" s="55">
        <v>400000</v>
      </c>
      <c r="FK6871" s="55" t="s">
        <v>1249</v>
      </c>
      <c r="FL6871" s="55">
        <v>0.3</v>
      </c>
    </row>
    <row r="6872" ht="14.25" customHeight="1" outlineLevel="1" spans="162:168">
      <c r="FF6872" s="55">
        <v>6865</v>
      </c>
      <c r="FG6872" s="55" t="s">
        <v>1246</v>
      </c>
      <c r="FH6872" s="55" t="s">
        <v>1644</v>
      </c>
      <c r="FI6872" s="55">
        <v>2</v>
      </c>
      <c r="FJ6872" s="55">
        <v>530000</v>
      </c>
      <c r="FK6872" s="55" t="s">
        <v>1249</v>
      </c>
      <c r="FL6872" s="55">
        <v>0.3</v>
      </c>
    </row>
    <row r="6873" ht="14.25" customHeight="1" outlineLevel="1" spans="162:168">
      <c r="FF6873" s="55">
        <v>6866</v>
      </c>
      <c r="FG6873" s="55" t="s">
        <v>1246</v>
      </c>
      <c r="FH6873" s="55" t="s">
        <v>1644</v>
      </c>
      <c r="FI6873" s="55">
        <v>2</v>
      </c>
      <c r="FJ6873" s="55">
        <v>540000</v>
      </c>
      <c r="FK6873" s="55" t="s">
        <v>1249</v>
      </c>
      <c r="FL6873" s="55">
        <v>0.3</v>
      </c>
    </row>
    <row r="6874" ht="14.25" customHeight="1" outlineLevel="1" spans="162:168">
      <c r="FF6874" s="55">
        <v>6867</v>
      </c>
      <c r="FG6874" s="55" t="s">
        <v>1246</v>
      </c>
      <c r="FH6874" s="55" t="s">
        <v>1644</v>
      </c>
      <c r="FI6874" s="55">
        <v>3</v>
      </c>
      <c r="FJ6874" s="55">
        <v>0</v>
      </c>
      <c r="FK6874" s="55" t="s">
        <v>1249</v>
      </c>
      <c r="FL6874" s="55">
        <v>0.3</v>
      </c>
    </row>
    <row r="6875" ht="14.25" customHeight="1" outlineLevel="1" spans="162:168">
      <c r="FF6875" s="55">
        <v>6868</v>
      </c>
      <c r="FG6875" s="55" t="s">
        <v>1246</v>
      </c>
      <c r="FH6875" s="55" t="s">
        <v>1644</v>
      </c>
      <c r="FI6875" s="55">
        <v>3</v>
      </c>
      <c r="FJ6875" s="55">
        <v>1000</v>
      </c>
      <c r="FK6875" s="55" t="s">
        <v>1249</v>
      </c>
      <c r="FL6875" s="55">
        <v>0.3</v>
      </c>
    </row>
    <row r="6876" ht="14.25" customHeight="1" outlineLevel="1" spans="162:168">
      <c r="FF6876" s="55">
        <v>6869</v>
      </c>
      <c r="FG6876" s="55" t="s">
        <v>1246</v>
      </c>
      <c r="FH6876" s="55" t="s">
        <v>1644</v>
      </c>
      <c r="FI6876" s="55">
        <v>3</v>
      </c>
      <c r="FJ6876" s="55">
        <v>2500</v>
      </c>
      <c r="FK6876" s="55" t="s">
        <v>1249</v>
      </c>
      <c r="FL6876" s="55">
        <v>0.3</v>
      </c>
    </row>
    <row r="6877" ht="14.25" customHeight="1" outlineLevel="1" spans="162:168">
      <c r="FF6877" s="55">
        <v>6870</v>
      </c>
      <c r="FG6877" s="55" t="s">
        <v>1246</v>
      </c>
      <c r="FH6877" s="55" t="s">
        <v>1644</v>
      </c>
      <c r="FI6877" s="55">
        <v>3</v>
      </c>
      <c r="FJ6877" s="55">
        <v>5000</v>
      </c>
      <c r="FK6877" s="55" t="s">
        <v>1249</v>
      </c>
      <c r="FL6877" s="55">
        <v>0.3</v>
      </c>
    </row>
    <row r="6878" ht="14.25" customHeight="1" outlineLevel="1" spans="162:168">
      <c r="FF6878" s="55">
        <v>6871</v>
      </c>
      <c r="FG6878" s="55" t="s">
        <v>1246</v>
      </c>
      <c r="FH6878" s="55" t="s">
        <v>1644</v>
      </c>
      <c r="FI6878" s="55">
        <v>3</v>
      </c>
      <c r="FJ6878" s="55">
        <v>10000</v>
      </c>
      <c r="FK6878" s="55" t="s">
        <v>1249</v>
      </c>
      <c r="FL6878" s="55">
        <v>0.3</v>
      </c>
    </row>
    <row r="6879" ht="14.25" customHeight="1" outlineLevel="1" spans="162:168">
      <c r="FF6879" s="55">
        <v>6872</v>
      </c>
      <c r="FG6879" s="55" t="s">
        <v>1246</v>
      </c>
      <c r="FH6879" s="55" t="s">
        <v>1644</v>
      </c>
      <c r="FI6879" s="55">
        <v>3</v>
      </c>
      <c r="FJ6879" s="55">
        <v>25000</v>
      </c>
      <c r="FK6879" s="55" t="s">
        <v>1249</v>
      </c>
      <c r="FL6879" s="55">
        <v>0.3</v>
      </c>
    </row>
    <row r="6880" ht="14.25" customHeight="1" outlineLevel="1" spans="162:168">
      <c r="FF6880" s="55">
        <v>6873</v>
      </c>
      <c r="FG6880" s="55" t="s">
        <v>1246</v>
      </c>
      <c r="FH6880" s="55" t="s">
        <v>1644</v>
      </c>
      <c r="FI6880" s="55">
        <v>3</v>
      </c>
      <c r="FJ6880" s="55">
        <v>50000</v>
      </c>
      <c r="FK6880" s="55" t="s">
        <v>1249</v>
      </c>
      <c r="FL6880" s="55">
        <v>0.3</v>
      </c>
    </row>
    <row r="6881" ht="14.25" customHeight="1" outlineLevel="1" spans="162:168">
      <c r="FF6881" s="55">
        <v>6874</v>
      </c>
      <c r="FG6881" s="55" t="s">
        <v>1246</v>
      </c>
      <c r="FH6881" s="55" t="s">
        <v>1644</v>
      </c>
      <c r="FI6881" s="55">
        <v>3</v>
      </c>
      <c r="FJ6881" s="55">
        <v>80000</v>
      </c>
      <c r="FK6881" s="55" t="s">
        <v>1249</v>
      </c>
      <c r="FL6881" s="55">
        <v>0.3</v>
      </c>
    </row>
    <row r="6882" ht="14.25" customHeight="1" outlineLevel="1" spans="162:168">
      <c r="FF6882" s="55">
        <v>6875</v>
      </c>
      <c r="FG6882" s="55" t="s">
        <v>1246</v>
      </c>
      <c r="FH6882" s="55" t="s">
        <v>1644</v>
      </c>
      <c r="FI6882" s="55">
        <v>3</v>
      </c>
      <c r="FJ6882" s="55">
        <v>130000</v>
      </c>
      <c r="FK6882" s="55" t="s">
        <v>1249</v>
      </c>
      <c r="FL6882" s="55">
        <v>0.3</v>
      </c>
    </row>
    <row r="6883" ht="14.25" customHeight="1" outlineLevel="1" spans="162:168">
      <c r="FF6883" s="55">
        <v>6876</v>
      </c>
      <c r="FG6883" s="55" t="s">
        <v>1246</v>
      </c>
      <c r="FH6883" s="55" t="s">
        <v>1644</v>
      </c>
      <c r="FI6883" s="55">
        <v>3</v>
      </c>
      <c r="FJ6883" s="55">
        <v>260000</v>
      </c>
      <c r="FK6883" s="55" t="s">
        <v>1249</v>
      </c>
      <c r="FL6883" s="55">
        <v>0.3</v>
      </c>
    </row>
    <row r="6884" ht="14.25" customHeight="1" outlineLevel="1" spans="162:168">
      <c r="FF6884" s="55">
        <v>6877</v>
      </c>
      <c r="FG6884" s="55" t="s">
        <v>1246</v>
      </c>
      <c r="FH6884" s="55" t="s">
        <v>1644</v>
      </c>
      <c r="FI6884" s="55">
        <v>3</v>
      </c>
      <c r="FJ6884" s="55">
        <v>400000</v>
      </c>
      <c r="FK6884" s="55" t="s">
        <v>1249</v>
      </c>
      <c r="FL6884" s="55">
        <v>0.3</v>
      </c>
    </row>
    <row r="6885" ht="14.25" customHeight="1" outlineLevel="1" spans="162:168">
      <c r="FF6885" s="55">
        <v>6878</v>
      </c>
      <c r="FG6885" s="55" t="s">
        <v>1246</v>
      </c>
      <c r="FH6885" s="55" t="s">
        <v>1644</v>
      </c>
      <c r="FI6885" s="55">
        <v>3</v>
      </c>
      <c r="FJ6885" s="55">
        <v>530000</v>
      </c>
      <c r="FK6885" s="55" t="s">
        <v>1249</v>
      </c>
      <c r="FL6885" s="55">
        <v>0.3</v>
      </c>
    </row>
    <row r="6886" ht="14.25" customHeight="1" outlineLevel="1" spans="162:168">
      <c r="FF6886" s="55">
        <v>6879</v>
      </c>
      <c r="FG6886" s="55" t="s">
        <v>1246</v>
      </c>
      <c r="FH6886" s="55" t="s">
        <v>1644</v>
      </c>
      <c r="FI6886" s="55">
        <v>3</v>
      </c>
      <c r="FJ6886" s="55">
        <v>540000</v>
      </c>
      <c r="FK6886" s="55" t="s">
        <v>1249</v>
      </c>
      <c r="FL6886" s="55">
        <v>0.3</v>
      </c>
    </row>
    <row r="6887" ht="14.25" customHeight="1" outlineLevel="1" spans="162:168">
      <c r="FF6887" s="55">
        <v>6880</v>
      </c>
      <c r="FG6887" s="55" t="s">
        <v>1246</v>
      </c>
      <c r="FH6887" s="55" t="s">
        <v>1268</v>
      </c>
      <c r="FI6887" s="55">
        <v>1</v>
      </c>
      <c r="FJ6887" s="55">
        <v>0</v>
      </c>
      <c r="FK6887" s="55" t="s">
        <v>1249</v>
      </c>
      <c r="FL6887" s="55">
        <v>0.3</v>
      </c>
    </row>
    <row r="6888" ht="14.25" customHeight="1" outlineLevel="1" spans="162:168">
      <c r="FF6888" s="55">
        <v>6881</v>
      </c>
      <c r="FG6888" s="55" t="s">
        <v>1246</v>
      </c>
      <c r="FH6888" s="55" t="s">
        <v>1268</v>
      </c>
      <c r="FI6888" s="55">
        <v>1</v>
      </c>
      <c r="FJ6888" s="55">
        <v>1000</v>
      </c>
      <c r="FK6888" s="55" t="s">
        <v>1249</v>
      </c>
      <c r="FL6888" s="55">
        <v>0.3</v>
      </c>
    </row>
    <row r="6889" ht="14.25" customHeight="1" outlineLevel="1" spans="162:168">
      <c r="FF6889" s="55">
        <v>6882</v>
      </c>
      <c r="FG6889" s="55" t="s">
        <v>1246</v>
      </c>
      <c r="FH6889" s="55" t="s">
        <v>1268</v>
      </c>
      <c r="FI6889" s="55">
        <v>1</v>
      </c>
      <c r="FJ6889" s="55">
        <v>2500</v>
      </c>
      <c r="FK6889" s="55" t="s">
        <v>1249</v>
      </c>
      <c r="FL6889" s="55">
        <v>0.3</v>
      </c>
    </row>
    <row r="6890" ht="14.25" customHeight="1" outlineLevel="1" spans="162:168">
      <c r="FF6890" s="55">
        <v>6883</v>
      </c>
      <c r="FG6890" s="55" t="s">
        <v>1246</v>
      </c>
      <c r="FH6890" s="55" t="s">
        <v>1268</v>
      </c>
      <c r="FI6890" s="55">
        <v>1</v>
      </c>
      <c r="FJ6890" s="55">
        <v>5000</v>
      </c>
      <c r="FK6890" s="55" t="s">
        <v>1249</v>
      </c>
      <c r="FL6890" s="55">
        <v>0.3</v>
      </c>
    </row>
    <row r="6891" ht="14.25" customHeight="1" outlineLevel="1" spans="162:168">
      <c r="FF6891" s="55">
        <v>6884</v>
      </c>
      <c r="FG6891" s="55" t="s">
        <v>1246</v>
      </c>
      <c r="FH6891" s="55" t="s">
        <v>1268</v>
      </c>
      <c r="FI6891" s="55">
        <v>1</v>
      </c>
      <c r="FJ6891" s="55">
        <v>10000</v>
      </c>
      <c r="FK6891" s="55" t="s">
        <v>1249</v>
      </c>
      <c r="FL6891" s="55">
        <v>0.3</v>
      </c>
    </row>
    <row r="6892" ht="14.25" customHeight="1" outlineLevel="1" spans="162:168">
      <c r="FF6892" s="55">
        <v>6885</v>
      </c>
      <c r="FG6892" s="55" t="s">
        <v>1246</v>
      </c>
      <c r="FH6892" s="55" t="s">
        <v>1268</v>
      </c>
      <c r="FI6892" s="55">
        <v>1</v>
      </c>
      <c r="FJ6892" s="55">
        <v>25000</v>
      </c>
      <c r="FK6892" s="55" t="s">
        <v>1249</v>
      </c>
      <c r="FL6892" s="55">
        <v>0.3</v>
      </c>
    </row>
    <row r="6893" ht="14.25" customHeight="1" outlineLevel="1" spans="162:168">
      <c r="FF6893" s="55">
        <v>6886</v>
      </c>
      <c r="FG6893" s="55" t="s">
        <v>1246</v>
      </c>
      <c r="FH6893" s="55" t="s">
        <v>1268</v>
      </c>
      <c r="FI6893" s="55">
        <v>1</v>
      </c>
      <c r="FJ6893" s="55">
        <v>50000</v>
      </c>
      <c r="FK6893" s="55" t="s">
        <v>1249</v>
      </c>
      <c r="FL6893" s="55">
        <v>0.3</v>
      </c>
    </row>
    <row r="6894" ht="14.25" customHeight="1" outlineLevel="1" spans="162:168">
      <c r="FF6894" s="55">
        <v>6887</v>
      </c>
      <c r="FG6894" s="55" t="s">
        <v>1246</v>
      </c>
      <c r="FH6894" s="55" t="s">
        <v>1268</v>
      </c>
      <c r="FI6894" s="55">
        <v>1</v>
      </c>
      <c r="FJ6894" s="55">
        <v>80000</v>
      </c>
      <c r="FK6894" s="55" t="s">
        <v>1249</v>
      </c>
      <c r="FL6894" s="55">
        <v>0.3</v>
      </c>
    </row>
    <row r="6895" ht="14.25" customHeight="1" outlineLevel="1" spans="162:168">
      <c r="FF6895" s="55">
        <v>6888</v>
      </c>
      <c r="FG6895" s="55" t="s">
        <v>1246</v>
      </c>
      <c r="FH6895" s="55" t="s">
        <v>1268</v>
      </c>
      <c r="FI6895" s="55">
        <v>1</v>
      </c>
      <c r="FJ6895" s="55">
        <v>130000</v>
      </c>
      <c r="FK6895" s="55" t="s">
        <v>1249</v>
      </c>
      <c r="FL6895" s="55">
        <v>0.3</v>
      </c>
    </row>
    <row r="6896" ht="14.25" customHeight="1" outlineLevel="1" spans="162:168">
      <c r="FF6896" s="55">
        <v>6889</v>
      </c>
      <c r="FG6896" s="55" t="s">
        <v>1246</v>
      </c>
      <c r="FH6896" s="55" t="s">
        <v>1268</v>
      </c>
      <c r="FI6896" s="55">
        <v>1</v>
      </c>
      <c r="FJ6896" s="55">
        <v>260000</v>
      </c>
      <c r="FK6896" s="55" t="s">
        <v>1249</v>
      </c>
      <c r="FL6896" s="55">
        <v>0.3</v>
      </c>
    </row>
    <row r="6897" ht="14.25" customHeight="1" outlineLevel="1" spans="162:168">
      <c r="FF6897" s="55">
        <v>6890</v>
      </c>
      <c r="FG6897" s="55" t="s">
        <v>1246</v>
      </c>
      <c r="FH6897" s="55" t="s">
        <v>1268</v>
      </c>
      <c r="FI6897" s="55">
        <v>1</v>
      </c>
      <c r="FJ6897" s="55">
        <v>400000</v>
      </c>
      <c r="FK6897" s="55" t="s">
        <v>1249</v>
      </c>
      <c r="FL6897" s="55">
        <v>0.3</v>
      </c>
    </row>
    <row r="6898" ht="14.25" customHeight="1" outlineLevel="1" spans="162:168">
      <c r="FF6898" s="55">
        <v>6891</v>
      </c>
      <c r="FG6898" s="55" t="s">
        <v>1246</v>
      </c>
      <c r="FH6898" s="55" t="s">
        <v>1268</v>
      </c>
      <c r="FI6898" s="55">
        <v>1</v>
      </c>
      <c r="FJ6898" s="55">
        <v>530000</v>
      </c>
      <c r="FK6898" s="55" t="s">
        <v>1249</v>
      </c>
      <c r="FL6898" s="55">
        <v>0.3</v>
      </c>
    </row>
    <row r="6899" ht="14.25" customHeight="1" outlineLevel="1" spans="162:168">
      <c r="FF6899" s="55">
        <v>6892</v>
      </c>
      <c r="FG6899" s="55" t="s">
        <v>1246</v>
      </c>
      <c r="FH6899" s="55" t="s">
        <v>1268</v>
      </c>
      <c r="FI6899" s="55">
        <v>1</v>
      </c>
      <c r="FJ6899" s="55">
        <v>540000</v>
      </c>
      <c r="FK6899" s="55" t="s">
        <v>1249</v>
      </c>
      <c r="FL6899" s="55">
        <v>0.3</v>
      </c>
    </row>
    <row r="6900" ht="14.25" customHeight="1" outlineLevel="1" spans="162:168">
      <c r="FF6900" s="55">
        <v>6893</v>
      </c>
      <c r="FG6900" s="55" t="s">
        <v>1246</v>
      </c>
      <c r="FH6900" s="55" t="s">
        <v>1268</v>
      </c>
      <c r="FI6900" s="55">
        <v>2</v>
      </c>
      <c r="FJ6900" s="55">
        <v>0</v>
      </c>
      <c r="FK6900" s="55" t="s">
        <v>1249</v>
      </c>
      <c r="FL6900" s="55">
        <v>0.3</v>
      </c>
    </row>
    <row r="6901" ht="14.25" customHeight="1" outlineLevel="1" spans="162:168">
      <c r="FF6901" s="55">
        <v>6894</v>
      </c>
      <c r="FG6901" s="55" t="s">
        <v>1246</v>
      </c>
      <c r="FH6901" s="55" t="s">
        <v>1268</v>
      </c>
      <c r="FI6901" s="55">
        <v>2</v>
      </c>
      <c r="FJ6901" s="55">
        <v>1000</v>
      </c>
      <c r="FK6901" s="55" t="s">
        <v>1249</v>
      </c>
      <c r="FL6901" s="55">
        <v>0.3</v>
      </c>
    </row>
    <row r="6902" ht="14.25" customHeight="1" outlineLevel="1" spans="162:168">
      <c r="FF6902" s="55">
        <v>6895</v>
      </c>
      <c r="FG6902" s="55" t="s">
        <v>1246</v>
      </c>
      <c r="FH6902" s="55" t="s">
        <v>1268</v>
      </c>
      <c r="FI6902" s="55">
        <v>2</v>
      </c>
      <c r="FJ6902" s="55">
        <v>2500</v>
      </c>
      <c r="FK6902" s="55" t="s">
        <v>1249</v>
      </c>
      <c r="FL6902" s="55">
        <v>0.3</v>
      </c>
    </row>
    <row r="6903" ht="14.25" customHeight="1" outlineLevel="1" spans="162:168">
      <c r="FF6903" s="55">
        <v>6896</v>
      </c>
      <c r="FG6903" s="55" t="s">
        <v>1246</v>
      </c>
      <c r="FH6903" s="55" t="s">
        <v>1268</v>
      </c>
      <c r="FI6903" s="55">
        <v>2</v>
      </c>
      <c r="FJ6903" s="55">
        <v>5000</v>
      </c>
      <c r="FK6903" s="55" t="s">
        <v>1249</v>
      </c>
      <c r="FL6903" s="55">
        <v>0.3</v>
      </c>
    </row>
    <row r="6904" ht="14.25" customHeight="1" outlineLevel="1" spans="162:168">
      <c r="FF6904" s="55">
        <v>6897</v>
      </c>
      <c r="FG6904" s="55" t="s">
        <v>1246</v>
      </c>
      <c r="FH6904" s="55" t="s">
        <v>1268</v>
      </c>
      <c r="FI6904" s="55">
        <v>2</v>
      </c>
      <c r="FJ6904" s="55">
        <v>10000</v>
      </c>
      <c r="FK6904" s="55" t="s">
        <v>1249</v>
      </c>
      <c r="FL6904" s="55">
        <v>0.3</v>
      </c>
    </row>
    <row r="6905" ht="14.25" customHeight="1" outlineLevel="1" spans="162:168">
      <c r="FF6905" s="55">
        <v>6898</v>
      </c>
      <c r="FG6905" s="55" t="s">
        <v>1246</v>
      </c>
      <c r="FH6905" s="55" t="s">
        <v>1268</v>
      </c>
      <c r="FI6905" s="55">
        <v>2</v>
      </c>
      <c r="FJ6905" s="55">
        <v>25000</v>
      </c>
      <c r="FK6905" s="55" t="s">
        <v>1249</v>
      </c>
      <c r="FL6905" s="55">
        <v>0.3</v>
      </c>
    </row>
    <row r="6906" ht="14.25" customHeight="1" outlineLevel="1" spans="162:168">
      <c r="FF6906" s="55">
        <v>6899</v>
      </c>
      <c r="FG6906" s="55" t="s">
        <v>1246</v>
      </c>
      <c r="FH6906" s="55" t="s">
        <v>1268</v>
      </c>
      <c r="FI6906" s="55">
        <v>2</v>
      </c>
      <c r="FJ6906" s="55">
        <v>50000</v>
      </c>
      <c r="FK6906" s="55" t="s">
        <v>1249</v>
      </c>
      <c r="FL6906" s="55">
        <v>0.3</v>
      </c>
    </row>
    <row r="6907" ht="14.25" customHeight="1" outlineLevel="1" spans="162:168">
      <c r="FF6907" s="55">
        <v>6900</v>
      </c>
      <c r="FG6907" s="55" t="s">
        <v>1246</v>
      </c>
      <c r="FH6907" s="55" t="s">
        <v>1268</v>
      </c>
      <c r="FI6907" s="55">
        <v>2</v>
      </c>
      <c r="FJ6907" s="55">
        <v>80000</v>
      </c>
      <c r="FK6907" s="55" t="s">
        <v>1249</v>
      </c>
      <c r="FL6907" s="55">
        <v>0.3</v>
      </c>
    </row>
    <row r="6908" ht="14.25" customHeight="1" outlineLevel="1" spans="162:168">
      <c r="FF6908" s="55">
        <v>6901</v>
      </c>
      <c r="FG6908" s="55" t="s">
        <v>1246</v>
      </c>
      <c r="FH6908" s="55" t="s">
        <v>1268</v>
      </c>
      <c r="FI6908" s="55">
        <v>2</v>
      </c>
      <c r="FJ6908" s="55">
        <v>130000</v>
      </c>
      <c r="FK6908" s="55" t="s">
        <v>1249</v>
      </c>
      <c r="FL6908" s="55">
        <v>0.3</v>
      </c>
    </row>
    <row r="6909" ht="14.25" customHeight="1" outlineLevel="1" spans="162:168">
      <c r="FF6909" s="55">
        <v>6902</v>
      </c>
      <c r="FG6909" s="55" t="s">
        <v>1246</v>
      </c>
      <c r="FH6909" s="55" t="s">
        <v>1268</v>
      </c>
      <c r="FI6909" s="55">
        <v>2</v>
      </c>
      <c r="FJ6909" s="55">
        <v>260000</v>
      </c>
      <c r="FK6909" s="55" t="s">
        <v>1249</v>
      </c>
      <c r="FL6909" s="55">
        <v>0.3</v>
      </c>
    </row>
    <row r="6910" ht="14.25" customHeight="1" outlineLevel="1" spans="162:168">
      <c r="FF6910" s="55">
        <v>6903</v>
      </c>
      <c r="FG6910" s="55" t="s">
        <v>1246</v>
      </c>
      <c r="FH6910" s="55" t="s">
        <v>1268</v>
      </c>
      <c r="FI6910" s="55">
        <v>2</v>
      </c>
      <c r="FJ6910" s="55">
        <v>400000</v>
      </c>
      <c r="FK6910" s="55" t="s">
        <v>1249</v>
      </c>
      <c r="FL6910" s="55">
        <v>0.3</v>
      </c>
    </row>
    <row r="6911" ht="14.25" customHeight="1" outlineLevel="1" spans="162:168">
      <c r="FF6911" s="55">
        <v>6904</v>
      </c>
      <c r="FG6911" s="55" t="s">
        <v>1246</v>
      </c>
      <c r="FH6911" s="55" t="s">
        <v>1268</v>
      </c>
      <c r="FI6911" s="55">
        <v>2</v>
      </c>
      <c r="FJ6911" s="55">
        <v>530000</v>
      </c>
      <c r="FK6911" s="55" t="s">
        <v>1249</v>
      </c>
      <c r="FL6911" s="55">
        <v>0.3</v>
      </c>
    </row>
    <row r="6912" ht="14.25" customHeight="1" outlineLevel="1" spans="162:168">
      <c r="FF6912" s="55">
        <v>6905</v>
      </c>
      <c r="FG6912" s="55" t="s">
        <v>1246</v>
      </c>
      <c r="FH6912" s="55" t="s">
        <v>1268</v>
      </c>
      <c r="FI6912" s="55">
        <v>2</v>
      </c>
      <c r="FJ6912" s="55">
        <v>540000</v>
      </c>
      <c r="FK6912" s="55" t="s">
        <v>1249</v>
      </c>
      <c r="FL6912" s="55">
        <v>0.3</v>
      </c>
    </row>
    <row r="6913" ht="14.25" customHeight="1" outlineLevel="1" spans="162:168">
      <c r="FF6913" s="55">
        <v>6906</v>
      </c>
      <c r="FG6913" s="55" t="s">
        <v>1246</v>
      </c>
      <c r="FH6913" s="55" t="s">
        <v>1885</v>
      </c>
      <c r="FI6913" s="55">
        <v>1</v>
      </c>
      <c r="FJ6913" s="55">
        <v>0</v>
      </c>
      <c r="FK6913" s="55" t="s">
        <v>1249</v>
      </c>
      <c r="FL6913" s="55">
        <v>0.3</v>
      </c>
    </row>
    <row r="6914" ht="14.25" customHeight="1" outlineLevel="1" spans="162:168">
      <c r="FF6914" s="55">
        <v>6907</v>
      </c>
      <c r="FG6914" s="55" t="s">
        <v>1246</v>
      </c>
      <c r="FH6914" s="55" t="s">
        <v>1885</v>
      </c>
      <c r="FI6914" s="55">
        <v>1</v>
      </c>
      <c r="FJ6914" s="55">
        <v>1000</v>
      </c>
      <c r="FK6914" s="55" t="s">
        <v>1249</v>
      </c>
      <c r="FL6914" s="55">
        <v>0.3</v>
      </c>
    </row>
    <row r="6915" ht="14.25" customHeight="1" outlineLevel="1" spans="162:168">
      <c r="FF6915" s="55">
        <v>6908</v>
      </c>
      <c r="FG6915" s="55" t="s">
        <v>1246</v>
      </c>
      <c r="FH6915" s="55" t="s">
        <v>1885</v>
      </c>
      <c r="FI6915" s="55">
        <v>1</v>
      </c>
      <c r="FJ6915" s="55">
        <v>2500</v>
      </c>
      <c r="FK6915" s="55" t="s">
        <v>1249</v>
      </c>
      <c r="FL6915" s="55">
        <v>0.3</v>
      </c>
    </row>
    <row r="6916" ht="14.25" customHeight="1" outlineLevel="1" spans="162:168">
      <c r="FF6916" s="55">
        <v>6909</v>
      </c>
      <c r="FG6916" s="55" t="s">
        <v>1246</v>
      </c>
      <c r="FH6916" s="55" t="s">
        <v>1885</v>
      </c>
      <c r="FI6916" s="55">
        <v>1</v>
      </c>
      <c r="FJ6916" s="55">
        <v>5000</v>
      </c>
      <c r="FK6916" s="55" t="s">
        <v>1249</v>
      </c>
      <c r="FL6916" s="55">
        <v>0.3</v>
      </c>
    </row>
    <row r="6917" ht="14.25" customHeight="1" outlineLevel="1" spans="162:168">
      <c r="FF6917" s="55">
        <v>6910</v>
      </c>
      <c r="FG6917" s="55" t="s">
        <v>1246</v>
      </c>
      <c r="FH6917" s="55" t="s">
        <v>1885</v>
      </c>
      <c r="FI6917" s="55">
        <v>1</v>
      </c>
      <c r="FJ6917" s="55">
        <v>10000</v>
      </c>
      <c r="FK6917" s="55" t="s">
        <v>1249</v>
      </c>
      <c r="FL6917" s="55">
        <v>0.3</v>
      </c>
    </row>
    <row r="6918" ht="14.25" customHeight="1" outlineLevel="1" spans="162:168">
      <c r="FF6918" s="55">
        <v>6911</v>
      </c>
      <c r="FG6918" s="55" t="s">
        <v>1246</v>
      </c>
      <c r="FH6918" s="55" t="s">
        <v>1885</v>
      </c>
      <c r="FI6918" s="55">
        <v>1</v>
      </c>
      <c r="FJ6918" s="55">
        <v>25000</v>
      </c>
      <c r="FK6918" s="55" t="s">
        <v>1249</v>
      </c>
      <c r="FL6918" s="55">
        <v>0.3</v>
      </c>
    </row>
    <row r="6919" ht="14.25" customHeight="1" outlineLevel="1" spans="162:168">
      <c r="FF6919" s="55">
        <v>6912</v>
      </c>
      <c r="FG6919" s="55" t="s">
        <v>1246</v>
      </c>
      <c r="FH6919" s="55" t="s">
        <v>1885</v>
      </c>
      <c r="FI6919" s="55">
        <v>1</v>
      </c>
      <c r="FJ6919" s="55">
        <v>50000</v>
      </c>
      <c r="FK6919" s="55" t="s">
        <v>1249</v>
      </c>
      <c r="FL6919" s="55">
        <v>0.3</v>
      </c>
    </row>
    <row r="6920" ht="14.25" customHeight="1" outlineLevel="1" spans="162:168">
      <c r="FF6920" s="55">
        <v>6913</v>
      </c>
      <c r="FG6920" s="55" t="s">
        <v>1246</v>
      </c>
      <c r="FH6920" s="55" t="s">
        <v>1885</v>
      </c>
      <c r="FI6920" s="55">
        <v>1</v>
      </c>
      <c r="FJ6920" s="55">
        <v>80000</v>
      </c>
      <c r="FK6920" s="55" t="s">
        <v>1249</v>
      </c>
      <c r="FL6920" s="55">
        <v>0.3</v>
      </c>
    </row>
    <row r="6921" ht="14.25" customHeight="1" outlineLevel="1" spans="162:168">
      <c r="FF6921" s="55">
        <v>6914</v>
      </c>
      <c r="FG6921" s="55" t="s">
        <v>1246</v>
      </c>
      <c r="FH6921" s="55" t="s">
        <v>1885</v>
      </c>
      <c r="FI6921" s="55">
        <v>1</v>
      </c>
      <c r="FJ6921" s="55">
        <v>130000</v>
      </c>
      <c r="FK6921" s="55" t="s">
        <v>1249</v>
      </c>
      <c r="FL6921" s="55">
        <v>0.3</v>
      </c>
    </row>
    <row r="6922" ht="14.25" customHeight="1" outlineLevel="1" spans="162:168">
      <c r="FF6922" s="55">
        <v>6915</v>
      </c>
      <c r="FG6922" s="55" t="s">
        <v>1246</v>
      </c>
      <c r="FH6922" s="55" t="s">
        <v>1885</v>
      </c>
      <c r="FI6922" s="55">
        <v>1</v>
      </c>
      <c r="FJ6922" s="55">
        <v>260000</v>
      </c>
      <c r="FK6922" s="55" t="s">
        <v>1249</v>
      </c>
      <c r="FL6922" s="55">
        <v>0.3</v>
      </c>
    </row>
    <row r="6923" ht="14.25" customHeight="1" outlineLevel="1" spans="162:168">
      <c r="FF6923" s="55">
        <v>6916</v>
      </c>
      <c r="FG6923" s="55" t="s">
        <v>1246</v>
      </c>
      <c r="FH6923" s="55" t="s">
        <v>1885</v>
      </c>
      <c r="FI6923" s="55">
        <v>1</v>
      </c>
      <c r="FJ6923" s="55">
        <v>400000</v>
      </c>
      <c r="FK6923" s="55" t="s">
        <v>1249</v>
      </c>
      <c r="FL6923" s="55">
        <v>0.3</v>
      </c>
    </row>
    <row r="6924" ht="14.25" customHeight="1" outlineLevel="1" spans="162:168">
      <c r="FF6924" s="55">
        <v>6917</v>
      </c>
      <c r="FG6924" s="55" t="s">
        <v>1246</v>
      </c>
      <c r="FH6924" s="55" t="s">
        <v>1885</v>
      </c>
      <c r="FI6924" s="55">
        <v>1</v>
      </c>
      <c r="FJ6924" s="55">
        <v>530000</v>
      </c>
      <c r="FK6924" s="55" t="s">
        <v>1249</v>
      </c>
      <c r="FL6924" s="55">
        <v>0.3</v>
      </c>
    </row>
    <row r="6925" ht="14.25" customHeight="1" outlineLevel="1" spans="162:168">
      <c r="FF6925" s="55">
        <v>6918</v>
      </c>
      <c r="FG6925" s="55" t="s">
        <v>1246</v>
      </c>
      <c r="FH6925" s="55" t="s">
        <v>1885</v>
      </c>
      <c r="FI6925" s="55">
        <v>1</v>
      </c>
      <c r="FJ6925" s="55">
        <v>540000</v>
      </c>
      <c r="FK6925" s="55" t="s">
        <v>1249</v>
      </c>
      <c r="FL6925" s="55">
        <v>0.3</v>
      </c>
    </row>
    <row r="6926" ht="14.25" customHeight="1" outlineLevel="1" spans="162:168">
      <c r="FF6926" s="55">
        <v>6919</v>
      </c>
      <c r="FG6926" s="55" t="s">
        <v>1246</v>
      </c>
      <c r="FH6926" s="55" t="s">
        <v>1938</v>
      </c>
      <c r="FI6926" s="55">
        <v>1</v>
      </c>
      <c r="FJ6926" s="55">
        <v>0</v>
      </c>
      <c r="FK6926" s="55" t="s">
        <v>1249</v>
      </c>
      <c r="FL6926" s="55">
        <v>0.3</v>
      </c>
    </row>
    <row r="6927" ht="14.25" customHeight="1" outlineLevel="1" spans="162:168">
      <c r="FF6927" s="55">
        <v>6920</v>
      </c>
      <c r="FG6927" s="55" t="s">
        <v>1246</v>
      </c>
      <c r="FH6927" s="55" t="s">
        <v>1938</v>
      </c>
      <c r="FI6927" s="55">
        <v>1</v>
      </c>
      <c r="FJ6927" s="55">
        <v>1000</v>
      </c>
      <c r="FK6927" s="55" t="s">
        <v>1249</v>
      </c>
      <c r="FL6927" s="55">
        <v>0.3</v>
      </c>
    </row>
    <row r="6928" ht="14.25" customHeight="1" outlineLevel="1" spans="162:168">
      <c r="FF6928" s="55">
        <v>6921</v>
      </c>
      <c r="FG6928" s="55" t="s">
        <v>1246</v>
      </c>
      <c r="FH6928" s="55" t="s">
        <v>1938</v>
      </c>
      <c r="FI6928" s="55">
        <v>1</v>
      </c>
      <c r="FJ6928" s="55">
        <v>2500</v>
      </c>
      <c r="FK6928" s="55" t="s">
        <v>1249</v>
      </c>
      <c r="FL6928" s="55">
        <v>0.3</v>
      </c>
    </row>
    <row r="6929" ht="14.25" customHeight="1" outlineLevel="1" spans="162:168">
      <c r="FF6929" s="55">
        <v>6922</v>
      </c>
      <c r="FG6929" s="55" t="s">
        <v>1246</v>
      </c>
      <c r="FH6929" s="55" t="s">
        <v>1938</v>
      </c>
      <c r="FI6929" s="55">
        <v>1</v>
      </c>
      <c r="FJ6929" s="55">
        <v>5000</v>
      </c>
      <c r="FK6929" s="55" t="s">
        <v>1249</v>
      </c>
      <c r="FL6929" s="55">
        <v>0.3</v>
      </c>
    </row>
    <row r="6930" ht="14.25" customHeight="1" outlineLevel="1" spans="162:168">
      <c r="FF6930" s="55">
        <v>6923</v>
      </c>
      <c r="FG6930" s="55" t="s">
        <v>1246</v>
      </c>
      <c r="FH6930" s="55" t="s">
        <v>1938</v>
      </c>
      <c r="FI6930" s="55">
        <v>1</v>
      </c>
      <c r="FJ6930" s="55">
        <v>10000</v>
      </c>
      <c r="FK6930" s="55" t="s">
        <v>1249</v>
      </c>
      <c r="FL6930" s="55">
        <v>0.3</v>
      </c>
    </row>
    <row r="6931" ht="14.25" customHeight="1" outlineLevel="1" spans="162:168">
      <c r="FF6931" s="55">
        <v>6924</v>
      </c>
      <c r="FG6931" s="55" t="s">
        <v>1246</v>
      </c>
      <c r="FH6931" s="55" t="s">
        <v>1938</v>
      </c>
      <c r="FI6931" s="55">
        <v>1</v>
      </c>
      <c r="FJ6931" s="55">
        <v>25000</v>
      </c>
      <c r="FK6931" s="55" t="s">
        <v>1249</v>
      </c>
      <c r="FL6931" s="55">
        <v>0.3</v>
      </c>
    </row>
    <row r="6932" ht="14.25" customHeight="1" outlineLevel="1" spans="162:168">
      <c r="FF6932" s="55">
        <v>6925</v>
      </c>
      <c r="FG6932" s="55" t="s">
        <v>1246</v>
      </c>
      <c r="FH6932" s="55" t="s">
        <v>1938</v>
      </c>
      <c r="FI6932" s="55">
        <v>1</v>
      </c>
      <c r="FJ6932" s="55">
        <v>50000</v>
      </c>
      <c r="FK6932" s="55" t="s">
        <v>1249</v>
      </c>
      <c r="FL6932" s="55">
        <v>0.3</v>
      </c>
    </row>
    <row r="6933" ht="14.25" customHeight="1" outlineLevel="1" spans="162:168">
      <c r="FF6933" s="55">
        <v>6926</v>
      </c>
      <c r="FG6933" s="55" t="s">
        <v>1246</v>
      </c>
      <c r="FH6933" s="55" t="s">
        <v>1938</v>
      </c>
      <c r="FI6933" s="55">
        <v>1</v>
      </c>
      <c r="FJ6933" s="55">
        <v>80000</v>
      </c>
      <c r="FK6933" s="55" t="s">
        <v>1249</v>
      </c>
      <c r="FL6933" s="55">
        <v>0.3</v>
      </c>
    </row>
    <row r="6934" ht="14.25" customHeight="1" outlineLevel="1" spans="162:168">
      <c r="FF6934" s="55">
        <v>6927</v>
      </c>
      <c r="FG6934" s="55" t="s">
        <v>1246</v>
      </c>
      <c r="FH6934" s="55" t="s">
        <v>1938</v>
      </c>
      <c r="FI6934" s="55">
        <v>1</v>
      </c>
      <c r="FJ6934" s="55">
        <v>130000</v>
      </c>
      <c r="FK6934" s="55" t="s">
        <v>1249</v>
      </c>
      <c r="FL6934" s="55">
        <v>0.3</v>
      </c>
    </row>
    <row r="6935" ht="14.25" customHeight="1" outlineLevel="1" spans="162:168">
      <c r="FF6935" s="55">
        <v>6928</v>
      </c>
      <c r="FG6935" s="55" t="s">
        <v>1246</v>
      </c>
      <c r="FH6935" s="55" t="s">
        <v>1938</v>
      </c>
      <c r="FI6935" s="55">
        <v>1</v>
      </c>
      <c r="FJ6935" s="55">
        <v>260000</v>
      </c>
      <c r="FK6935" s="55" t="s">
        <v>1249</v>
      </c>
      <c r="FL6935" s="55">
        <v>0.3</v>
      </c>
    </row>
    <row r="6936" ht="14.25" customHeight="1" outlineLevel="1" spans="162:168">
      <c r="FF6936" s="55">
        <v>6929</v>
      </c>
      <c r="FG6936" s="55" t="s">
        <v>1246</v>
      </c>
      <c r="FH6936" s="55" t="s">
        <v>1938</v>
      </c>
      <c r="FI6936" s="55">
        <v>1</v>
      </c>
      <c r="FJ6936" s="55">
        <v>400000</v>
      </c>
      <c r="FK6936" s="55" t="s">
        <v>1249</v>
      </c>
      <c r="FL6936" s="55">
        <v>0.3</v>
      </c>
    </row>
    <row r="6937" ht="14.25" customHeight="1" outlineLevel="1" spans="162:168">
      <c r="FF6937" s="55">
        <v>6930</v>
      </c>
      <c r="FG6937" s="55" t="s">
        <v>1246</v>
      </c>
      <c r="FH6937" s="55" t="s">
        <v>1938</v>
      </c>
      <c r="FI6937" s="55">
        <v>1</v>
      </c>
      <c r="FJ6937" s="55">
        <v>530000</v>
      </c>
      <c r="FK6937" s="55" t="s">
        <v>1249</v>
      </c>
      <c r="FL6937" s="55">
        <v>0.3</v>
      </c>
    </row>
    <row r="6938" ht="14.25" customHeight="1" outlineLevel="1" spans="162:168">
      <c r="FF6938" s="55">
        <v>6931</v>
      </c>
      <c r="FG6938" s="55" t="s">
        <v>1246</v>
      </c>
      <c r="FH6938" s="55" t="s">
        <v>1938</v>
      </c>
      <c r="FI6938" s="55">
        <v>1</v>
      </c>
      <c r="FJ6938" s="55">
        <v>540000</v>
      </c>
      <c r="FK6938" s="55" t="s">
        <v>1249</v>
      </c>
      <c r="FL6938" s="55">
        <v>0.3</v>
      </c>
    </row>
    <row r="6939" ht="14.25" customHeight="1" outlineLevel="1" spans="162:168">
      <c r="FF6939" s="55">
        <v>6932</v>
      </c>
      <c r="FG6939" s="55" t="s">
        <v>1246</v>
      </c>
      <c r="FH6939" s="55" t="s">
        <v>1938</v>
      </c>
      <c r="FI6939" s="55">
        <v>2</v>
      </c>
      <c r="FJ6939" s="55">
        <v>0</v>
      </c>
      <c r="FK6939" s="55" t="s">
        <v>1249</v>
      </c>
      <c r="FL6939" s="55">
        <v>0.3</v>
      </c>
    </row>
    <row r="6940" ht="14.25" customHeight="1" outlineLevel="1" spans="162:168">
      <c r="FF6940" s="55">
        <v>6933</v>
      </c>
      <c r="FG6940" s="55" t="s">
        <v>1246</v>
      </c>
      <c r="FH6940" s="55" t="s">
        <v>1938</v>
      </c>
      <c r="FI6940" s="55">
        <v>2</v>
      </c>
      <c r="FJ6940" s="55">
        <v>1000</v>
      </c>
      <c r="FK6940" s="55" t="s">
        <v>1249</v>
      </c>
      <c r="FL6940" s="55">
        <v>0.3</v>
      </c>
    </row>
    <row r="6941" ht="14.25" customHeight="1" outlineLevel="1" spans="162:168">
      <c r="FF6941" s="55">
        <v>6934</v>
      </c>
      <c r="FG6941" s="55" t="s">
        <v>1246</v>
      </c>
      <c r="FH6941" s="55" t="s">
        <v>1938</v>
      </c>
      <c r="FI6941" s="55">
        <v>2</v>
      </c>
      <c r="FJ6941" s="55">
        <v>2500</v>
      </c>
      <c r="FK6941" s="55" t="s">
        <v>1249</v>
      </c>
      <c r="FL6941" s="55">
        <v>0.3</v>
      </c>
    </row>
    <row r="6942" ht="14.25" customHeight="1" outlineLevel="1" spans="162:168">
      <c r="FF6942" s="55">
        <v>6935</v>
      </c>
      <c r="FG6942" s="55" t="s">
        <v>1246</v>
      </c>
      <c r="FH6942" s="55" t="s">
        <v>1938</v>
      </c>
      <c r="FI6942" s="55">
        <v>2</v>
      </c>
      <c r="FJ6942" s="55">
        <v>5000</v>
      </c>
      <c r="FK6942" s="55" t="s">
        <v>1249</v>
      </c>
      <c r="FL6942" s="55">
        <v>0.3</v>
      </c>
    </row>
    <row r="6943" ht="14.25" customHeight="1" outlineLevel="1" spans="162:168">
      <c r="FF6943" s="55">
        <v>6936</v>
      </c>
      <c r="FG6943" s="55" t="s">
        <v>1246</v>
      </c>
      <c r="FH6943" s="55" t="s">
        <v>1938</v>
      </c>
      <c r="FI6943" s="55">
        <v>2</v>
      </c>
      <c r="FJ6943" s="55">
        <v>10000</v>
      </c>
      <c r="FK6943" s="55" t="s">
        <v>1249</v>
      </c>
      <c r="FL6943" s="55">
        <v>0.3</v>
      </c>
    </row>
    <row r="6944" ht="14.25" customHeight="1" outlineLevel="1" spans="162:168">
      <c r="FF6944" s="55">
        <v>6937</v>
      </c>
      <c r="FG6944" s="55" t="s">
        <v>1246</v>
      </c>
      <c r="FH6944" s="55" t="s">
        <v>1938</v>
      </c>
      <c r="FI6944" s="55">
        <v>2</v>
      </c>
      <c r="FJ6944" s="55">
        <v>25000</v>
      </c>
      <c r="FK6944" s="55" t="s">
        <v>1249</v>
      </c>
      <c r="FL6944" s="55">
        <v>0.3</v>
      </c>
    </row>
    <row r="6945" ht="14.25" customHeight="1" outlineLevel="1" spans="162:168">
      <c r="FF6945" s="55">
        <v>6938</v>
      </c>
      <c r="FG6945" s="55" t="s">
        <v>1246</v>
      </c>
      <c r="FH6945" s="55" t="s">
        <v>1938</v>
      </c>
      <c r="FI6945" s="55">
        <v>2</v>
      </c>
      <c r="FJ6945" s="55">
        <v>50000</v>
      </c>
      <c r="FK6945" s="55" t="s">
        <v>1249</v>
      </c>
      <c r="FL6945" s="55">
        <v>0.3</v>
      </c>
    </row>
    <row r="6946" ht="14.25" customHeight="1" outlineLevel="1" spans="162:168">
      <c r="FF6946" s="55">
        <v>6939</v>
      </c>
      <c r="FG6946" s="55" t="s">
        <v>1246</v>
      </c>
      <c r="FH6946" s="55" t="s">
        <v>1938</v>
      </c>
      <c r="FI6946" s="55">
        <v>2</v>
      </c>
      <c r="FJ6946" s="55">
        <v>80000</v>
      </c>
      <c r="FK6946" s="55" t="s">
        <v>1249</v>
      </c>
      <c r="FL6946" s="55">
        <v>0.3</v>
      </c>
    </row>
    <row r="6947" ht="14.25" customHeight="1" outlineLevel="1" spans="162:168">
      <c r="FF6947" s="55">
        <v>6940</v>
      </c>
      <c r="FG6947" s="55" t="s">
        <v>1246</v>
      </c>
      <c r="FH6947" s="55" t="s">
        <v>1938</v>
      </c>
      <c r="FI6947" s="55">
        <v>2</v>
      </c>
      <c r="FJ6947" s="55">
        <v>130000</v>
      </c>
      <c r="FK6947" s="55" t="s">
        <v>1249</v>
      </c>
      <c r="FL6947" s="55">
        <v>0.3</v>
      </c>
    </row>
    <row r="6948" ht="14.25" customHeight="1" outlineLevel="1" spans="162:168">
      <c r="FF6948" s="55">
        <v>6941</v>
      </c>
      <c r="FG6948" s="55" t="s">
        <v>1246</v>
      </c>
      <c r="FH6948" s="55" t="s">
        <v>1938</v>
      </c>
      <c r="FI6948" s="55">
        <v>2</v>
      </c>
      <c r="FJ6948" s="55">
        <v>260000</v>
      </c>
      <c r="FK6948" s="55" t="s">
        <v>1249</v>
      </c>
      <c r="FL6948" s="55">
        <v>0.3</v>
      </c>
    </row>
    <row r="6949" ht="14.25" customHeight="1" outlineLevel="1" spans="162:168">
      <c r="FF6949" s="55">
        <v>6942</v>
      </c>
      <c r="FG6949" s="55" t="s">
        <v>1246</v>
      </c>
      <c r="FH6949" s="55" t="s">
        <v>1938</v>
      </c>
      <c r="FI6949" s="55">
        <v>2</v>
      </c>
      <c r="FJ6949" s="55">
        <v>400000</v>
      </c>
      <c r="FK6949" s="55" t="s">
        <v>1249</v>
      </c>
      <c r="FL6949" s="55">
        <v>0.3</v>
      </c>
    </row>
    <row r="6950" ht="14.25" customHeight="1" outlineLevel="1" spans="162:168">
      <c r="FF6950" s="55">
        <v>6943</v>
      </c>
      <c r="FG6950" s="55" t="s">
        <v>1246</v>
      </c>
      <c r="FH6950" s="55" t="s">
        <v>1938</v>
      </c>
      <c r="FI6950" s="55">
        <v>2</v>
      </c>
      <c r="FJ6950" s="55">
        <v>530000</v>
      </c>
      <c r="FK6950" s="55" t="s">
        <v>1249</v>
      </c>
      <c r="FL6950" s="55">
        <v>0.3</v>
      </c>
    </row>
    <row r="6951" ht="14.25" customHeight="1" outlineLevel="1" spans="162:168">
      <c r="FF6951" s="55">
        <v>6944</v>
      </c>
      <c r="FG6951" s="55" t="s">
        <v>1246</v>
      </c>
      <c r="FH6951" s="55" t="s">
        <v>1938</v>
      </c>
      <c r="FI6951" s="55">
        <v>2</v>
      </c>
      <c r="FJ6951" s="55">
        <v>540000</v>
      </c>
      <c r="FK6951" s="55" t="s">
        <v>1249</v>
      </c>
      <c r="FL6951" s="55">
        <v>0.3</v>
      </c>
    </row>
    <row r="6952" ht="14.25" customHeight="1" outlineLevel="1" spans="162:168">
      <c r="FF6952" s="55">
        <v>6945</v>
      </c>
      <c r="FG6952" s="55" t="s">
        <v>1246</v>
      </c>
      <c r="FH6952" s="55" t="s">
        <v>1738</v>
      </c>
      <c r="FI6952" s="55">
        <v>1</v>
      </c>
      <c r="FJ6952" s="55">
        <v>0</v>
      </c>
      <c r="FK6952" s="55" t="s">
        <v>1249</v>
      </c>
      <c r="FL6952" s="55">
        <v>0.9</v>
      </c>
    </row>
    <row r="6953" ht="14.25" customHeight="1" outlineLevel="1" spans="162:168">
      <c r="FF6953" s="55">
        <v>6946</v>
      </c>
      <c r="FG6953" s="55" t="s">
        <v>1246</v>
      </c>
      <c r="FH6953" s="55" t="s">
        <v>1738</v>
      </c>
      <c r="FI6953" s="55">
        <v>1</v>
      </c>
      <c r="FJ6953" s="55">
        <v>1000</v>
      </c>
      <c r="FK6953" s="55" t="s">
        <v>1249</v>
      </c>
      <c r="FL6953" s="55">
        <v>0.85</v>
      </c>
    </row>
    <row r="6954" ht="14.25" customHeight="1" outlineLevel="1" spans="162:168">
      <c r="FF6954" s="55">
        <v>6947</v>
      </c>
      <c r="FG6954" s="55" t="s">
        <v>1246</v>
      </c>
      <c r="FH6954" s="55" t="s">
        <v>1738</v>
      </c>
      <c r="FI6954" s="55">
        <v>1</v>
      </c>
      <c r="FJ6954" s="55">
        <v>2500</v>
      </c>
      <c r="FK6954" s="55" t="s">
        <v>1249</v>
      </c>
      <c r="FL6954" s="55">
        <v>0.8</v>
      </c>
    </row>
    <row r="6955" ht="14.25" customHeight="1" outlineLevel="1" spans="162:168">
      <c r="FF6955" s="55">
        <v>6948</v>
      </c>
      <c r="FG6955" s="55" t="s">
        <v>1246</v>
      </c>
      <c r="FH6955" s="55" t="s">
        <v>1738</v>
      </c>
      <c r="FI6955" s="55">
        <v>1</v>
      </c>
      <c r="FJ6955" s="55">
        <v>5000</v>
      </c>
      <c r="FK6955" s="55" t="s">
        <v>1249</v>
      </c>
      <c r="FL6955" s="55">
        <v>0.7</v>
      </c>
    </row>
    <row r="6956" ht="14.25" customHeight="1" outlineLevel="1" spans="162:168">
      <c r="FF6956" s="55">
        <v>6949</v>
      </c>
      <c r="FG6956" s="55" t="s">
        <v>1246</v>
      </c>
      <c r="FH6956" s="55" t="s">
        <v>1738</v>
      </c>
      <c r="FI6956" s="55">
        <v>1</v>
      </c>
      <c r="FJ6956" s="55">
        <v>10000</v>
      </c>
      <c r="FK6956" s="55" t="s">
        <v>1249</v>
      </c>
      <c r="FL6956" s="55">
        <v>0.6</v>
      </c>
    </row>
    <row r="6957" ht="14.25" customHeight="1" outlineLevel="1" spans="162:168">
      <c r="FF6957" s="55">
        <v>6950</v>
      </c>
      <c r="FG6957" s="55" t="s">
        <v>1246</v>
      </c>
      <c r="FH6957" s="55" t="s">
        <v>1738</v>
      </c>
      <c r="FI6957" s="55">
        <v>1</v>
      </c>
      <c r="FJ6957" s="55">
        <v>25000</v>
      </c>
      <c r="FK6957" s="55" t="s">
        <v>1249</v>
      </c>
      <c r="FL6957" s="55">
        <v>0.5</v>
      </c>
    </row>
    <row r="6958" ht="14.25" customHeight="1" outlineLevel="1" spans="162:168">
      <c r="FF6958" s="55">
        <v>6951</v>
      </c>
      <c r="FG6958" s="55" t="s">
        <v>1246</v>
      </c>
      <c r="FH6958" s="55" t="s">
        <v>1738</v>
      </c>
      <c r="FI6958" s="55">
        <v>1</v>
      </c>
      <c r="FJ6958" s="55">
        <v>50000</v>
      </c>
      <c r="FK6958" s="55" t="s">
        <v>1249</v>
      </c>
      <c r="FL6958" s="55">
        <v>0.5</v>
      </c>
    </row>
    <row r="6959" ht="14.25" customHeight="1" outlineLevel="1" spans="162:168">
      <c r="FF6959" s="55">
        <v>6952</v>
      </c>
      <c r="FG6959" s="55" t="s">
        <v>1246</v>
      </c>
      <c r="FH6959" s="55" t="s">
        <v>1738</v>
      </c>
      <c r="FI6959" s="55">
        <v>1</v>
      </c>
      <c r="FJ6959" s="55">
        <v>80000</v>
      </c>
      <c r="FK6959" s="55" t="s">
        <v>1249</v>
      </c>
      <c r="FL6959" s="55">
        <v>0.5</v>
      </c>
    </row>
    <row r="6960" ht="14.25" customHeight="1" outlineLevel="1" spans="162:168">
      <c r="FF6960" s="55">
        <v>6953</v>
      </c>
      <c r="FG6960" s="55" t="s">
        <v>1246</v>
      </c>
      <c r="FH6960" s="55" t="s">
        <v>1738</v>
      </c>
      <c r="FI6960" s="55">
        <v>1</v>
      </c>
      <c r="FJ6960" s="55">
        <v>130000</v>
      </c>
      <c r="FK6960" s="55" t="s">
        <v>1249</v>
      </c>
      <c r="FL6960" s="55">
        <v>0.5</v>
      </c>
    </row>
    <row r="6961" ht="14.25" customHeight="1" outlineLevel="1" spans="162:168">
      <c r="FF6961" s="55">
        <v>6954</v>
      </c>
      <c r="FG6961" s="55" t="s">
        <v>1246</v>
      </c>
      <c r="FH6961" s="55" t="s">
        <v>1738</v>
      </c>
      <c r="FI6961" s="55">
        <v>1</v>
      </c>
      <c r="FJ6961" s="55">
        <v>260000</v>
      </c>
      <c r="FK6961" s="55" t="s">
        <v>1249</v>
      </c>
      <c r="FL6961" s="55">
        <v>0.5</v>
      </c>
    </row>
    <row r="6962" ht="14.25" customHeight="1" outlineLevel="1" spans="162:168">
      <c r="FF6962" s="55">
        <v>6955</v>
      </c>
      <c r="FG6962" s="55" t="s">
        <v>1246</v>
      </c>
      <c r="FH6962" s="55" t="s">
        <v>1738</v>
      </c>
      <c r="FI6962" s="55">
        <v>1</v>
      </c>
      <c r="FJ6962" s="55">
        <v>400000</v>
      </c>
      <c r="FK6962" s="55" t="s">
        <v>1249</v>
      </c>
      <c r="FL6962" s="55">
        <v>0.5</v>
      </c>
    </row>
    <row r="6963" ht="14.25" customHeight="1" outlineLevel="1" spans="162:168">
      <c r="FF6963" s="55">
        <v>6956</v>
      </c>
      <c r="FG6963" s="55" t="s">
        <v>1246</v>
      </c>
      <c r="FH6963" s="55" t="s">
        <v>1738</v>
      </c>
      <c r="FI6963" s="55">
        <v>1</v>
      </c>
      <c r="FJ6963" s="55">
        <v>530000</v>
      </c>
      <c r="FK6963" s="55" t="s">
        <v>1249</v>
      </c>
      <c r="FL6963" s="55">
        <v>0.5</v>
      </c>
    </row>
    <row r="6964" ht="14.25" customHeight="1" outlineLevel="1" spans="162:168">
      <c r="FF6964" s="55">
        <v>6957</v>
      </c>
      <c r="FG6964" s="55" t="s">
        <v>1246</v>
      </c>
      <c r="FH6964" s="55" t="s">
        <v>1738</v>
      </c>
      <c r="FI6964" s="55">
        <v>1</v>
      </c>
      <c r="FJ6964" s="55">
        <v>540000</v>
      </c>
      <c r="FK6964" s="55" t="s">
        <v>1249</v>
      </c>
      <c r="FL6964" s="55">
        <v>0.5</v>
      </c>
    </row>
    <row r="6965" ht="14.25" customHeight="1" outlineLevel="1" spans="162:168">
      <c r="FF6965" s="55">
        <v>6958</v>
      </c>
      <c r="FG6965" s="55" t="s">
        <v>1246</v>
      </c>
      <c r="FH6965" s="55" t="s">
        <v>1738</v>
      </c>
      <c r="FI6965" s="55">
        <v>2</v>
      </c>
      <c r="FJ6965" s="55">
        <v>0</v>
      </c>
      <c r="FK6965" s="55" t="s">
        <v>1249</v>
      </c>
      <c r="FL6965" s="55">
        <v>0.9</v>
      </c>
    </row>
    <row r="6966" ht="14.25" customHeight="1" outlineLevel="1" spans="162:168">
      <c r="FF6966" s="55">
        <v>6959</v>
      </c>
      <c r="FG6966" s="55" t="s">
        <v>1246</v>
      </c>
      <c r="FH6966" s="55" t="s">
        <v>1738</v>
      </c>
      <c r="FI6966" s="55">
        <v>2</v>
      </c>
      <c r="FJ6966" s="55">
        <v>1000</v>
      </c>
      <c r="FK6966" s="55" t="s">
        <v>1249</v>
      </c>
      <c r="FL6966" s="55">
        <v>0.85</v>
      </c>
    </row>
    <row r="6967" ht="14.25" customHeight="1" outlineLevel="1" spans="162:168">
      <c r="FF6967" s="55">
        <v>6960</v>
      </c>
      <c r="FG6967" s="55" t="s">
        <v>1246</v>
      </c>
      <c r="FH6967" s="55" t="s">
        <v>1738</v>
      </c>
      <c r="FI6967" s="55">
        <v>2</v>
      </c>
      <c r="FJ6967" s="55">
        <v>2500</v>
      </c>
      <c r="FK6967" s="55" t="s">
        <v>1249</v>
      </c>
      <c r="FL6967" s="55">
        <v>0.8</v>
      </c>
    </row>
    <row r="6968" ht="14.25" customHeight="1" outlineLevel="1" spans="162:168">
      <c r="FF6968" s="55">
        <v>6961</v>
      </c>
      <c r="FG6968" s="55" t="s">
        <v>1246</v>
      </c>
      <c r="FH6968" s="55" t="s">
        <v>1738</v>
      </c>
      <c r="FI6968" s="55">
        <v>2</v>
      </c>
      <c r="FJ6968" s="55">
        <v>5000</v>
      </c>
      <c r="FK6968" s="55" t="s">
        <v>1249</v>
      </c>
      <c r="FL6968" s="55">
        <v>0.7</v>
      </c>
    </row>
    <row r="6969" ht="14.25" customHeight="1" outlineLevel="1" spans="162:168">
      <c r="FF6969" s="55">
        <v>6962</v>
      </c>
      <c r="FG6969" s="55" t="s">
        <v>1246</v>
      </c>
      <c r="FH6969" s="55" t="s">
        <v>1738</v>
      </c>
      <c r="FI6969" s="55">
        <v>2</v>
      </c>
      <c r="FJ6969" s="55">
        <v>10000</v>
      </c>
      <c r="FK6969" s="55" t="s">
        <v>1249</v>
      </c>
      <c r="FL6969" s="55">
        <v>0.6</v>
      </c>
    </row>
    <row r="6970" ht="14.25" customHeight="1" outlineLevel="1" spans="162:168">
      <c r="FF6970" s="55">
        <v>6963</v>
      </c>
      <c r="FG6970" s="55" t="s">
        <v>1246</v>
      </c>
      <c r="FH6970" s="55" t="s">
        <v>1738</v>
      </c>
      <c r="FI6970" s="55">
        <v>2</v>
      </c>
      <c r="FJ6970" s="55">
        <v>25000</v>
      </c>
      <c r="FK6970" s="55" t="s">
        <v>1249</v>
      </c>
      <c r="FL6970" s="55">
        <v>0.5</v>
      </c>
    </row>
    <row r="6971" ht="14.25" customHeight="1" outlineLevel="1" spans="162:168">
      <c r="FF6971" s="55">
        <v>6964</v>
      </c>
      <c r="FG6971" s="55" t="s">
        <v>1246</v>
      </c>
      <c r="FH6971" s="55" t="s">
        <v>1738</v>
      </c>
      <c r="FI6971" s="55">
        <v>2</v>
      </c>
      <c r="FJ6971" s="55">
        <v>50000</v>
      </c>
      <c r="FK6971" s="55" t="s">
        <v>1249</v>
      </c>
      <c r="FL6971" s="55">
        <v>0.5</v>
      </c>
    </row>
    <row r="6972" ht="14.25" customHeight="1" outlineLevel="1" spans="162:168">
      <c r="FF6972" s="55">
        <v>6965</v>
      </c>
      <c r="FG6972" s="55" t="s">
        <v>1246</v>
      </c>
      <c r="FH6972" s="55" t="s">
        <v>1738</v>
      </c>
      <c r="FI6972" s="55">
        <v>2</v>
      </c>
      <c r="FJ6972" s="55">
        <v>80000</v>
      </c>
      <c r="FK6972" s="55" t="s">
        <v>1249</v>
      </c>
      <c r="FL6972" s="55">
        <v>0.5</v>
      </c>
    </row>
    <row r="6973" ht="14.25" customHeight="1" outlineLevel="1" spans="162:168">
      <c r="FF6973" s="55">
        <v>6966</v>
      </c>
      <c r="FG6973" s="55" t="s">
        <v>1246</v>
      </c>
      <c r="FH6973" s="55" t="s">
        <v>1738</v>
      </c>
      <c r="FI6973" s="55">
        <v>2</v>
      </c>
      <c r="FJ6973" s="55">
        <v>130000</v>
      </c>
      <c r="FK6973" s="55" t="s">
        <v>1249</v>
      </c>
      <c r="FL6973" s="55">
        <v>0.5</v>
      </c>
    </row>
    <row r="6974" ht="14.25" customHeight="1" outlineLevel="1" spans="162:168">
      <c r="FF6974" s="55">
        <v>6967</v>
      </c>
      <c r="FG6974" s="55" t="s">
        <v>1246</v>
      </c>
      <c r="FH6974" s="55" t="s">
        <v>1738</v>
      </c>
      <c r="FI6974" s="55">
        <v>2</v>
      </c>
      <c r="FJ6974" s="55">
        <v>260000</v>
      </c>
      <c r="FK6974" s="55" t="s">
        <v>1249</v>
      </c>
      <c r="FL6974" s="55">
        <v>0.5</v>
      </c>
    </row>
    <row r="6975" ht="14.25" customHeight="1" outlineLevel="1" spans="162:168">
      <c r="FF6975" s="55">
        <v>6968</v>
      </c>
      <c r="FG6975" s="55" t="s">
        <v>1246</v>
      </c>
      <c r="FH6975" s="55" t="s">
        <v>1738</v>
      </c>
      <c r="FI6975" s="55">
        <v>2</v>
      </c>
      <c r="FJ6975" s="55">
        <v>400000</v>
      </c>
      <c r="FK6975" s="55" t="s">
        <v>1249</v>
      </c>
      <c r="FL6975" s="55">
        <v>0.5</v>
      </c>
    </row>
    <row r="6976" ht="14.25" customHeight="1" outlineLevel="1" spans="162:168">
      <c r="FF6976" s="55">
        <v>6969</v>
      </c>
      <c r="FG6976" s="55" t="s">
        <v>1246</v>
      </c>
      <c r="FH6976" s="55" t="s">
        <v>1738</v>
      </c>
      <c r="FI6976" s="55">
        <v>2</v>
      </c>
      <c r="FJ6976" s="55">
        <v>530000</v>
      </c>
      <c r="FK6976" s="55" t="s">
        <v>1249</v>
      </c>
      <c r="FL6976" s="55">
        <v>0.5</v>
      </c>
    </row>
    <row r="6977" ht="14.25" customHeight="1" outlineLevel="1" spans="162:168">
      <c r="FF6977" s="55">
        <v>6970</v>
      </c>
      <c r="FG6977" s="55" t="s">
        <v>1246</v>
      </c>
      <c r="FH6977" s="55" t="s">
        <v>1738</v>
      </c>
      <c r="FI6977" s="55">
        <v>2</v>
      </c>
      <c r="FJ6977" s="55">
        <v>540000</v>
      </c>
      <c r="FK6977" s="55" t="s">
        <v>1249</v>
      </c>
      <c r="FL6977" s="55">
        <v>0.5</v>
      </c>
    </row>
    <row r="6978" ht="14.25" customHeight="1" outlineLevel="1" spans="162:168">
      <c r="FF6978" s="55">
        <v>6971</v>
      </c>
      <c r="FG6978" s="55" t="s">
        <v>1246</v>
      </c>
      <c r="FH6978" s="55" t="s">
        <v>1738</v>
      </c>
      <c r="FI6978" s="55">
        <v>3</v>
      </c>
      <c r="FJ6978" s="55">
        <v>0</v>
      </c>
      <c r="FK6978" s="55" t="s">
        <v>1249</v>
      </c>
      <c r="FL6978" s="55">
        <v>0.9</v>
      </c>
    </row>
    <row r="6979" ht="14.25" customHeight="1" outlineLevel="1" spans="162:168">
      <c r="FF6979" s="55">
        <v>6972</v>
      </c>
      <c r="FG6979" s="55" t="s">
        <v>1246</v>
      </c>
      <c r="FH6979" s="55" t="s">
        <v>1738</v>
      </c>
      <c r="FI6979" s="55">
        <v>3</v>
      </c>
      <c r="FJ6979" s="55">
        <v>1000</v>
      </c>
      <c r="FK6979" s="55" t="s">
        <v>1249</v>
      </c>
      <c r="FL6979" s="55">
        <v>0.85</v>
      </c>
    </row>
    <row r="6980" ht="14.25" customHeight="1" outlineLevel="1" spans="162:168">
      <c r="FF6980" s="55">
        <v>6973</v>
      </c>
      <c r="FG6980" s="55" t="s">
        <v>1246</v>
      </c>
      <c r="FH6980" s="55" t="s">
        <v>1738</v>
      </c>
      <c r="FI6980" s="55">
        <v>3</v>
      </c>
      <c r="FJ6980" s="55">
        <v>2500</v>
      </c>
      <c r="FK6980" s="55" t="s">
        <v>1249</v>
      </c>
      <c r="FL6980" s="55">
        <v>0.8</v>
      </c>
    </row>
    <row r="6981" ht="14.25" customHeight="1" outlineLevel="1" spans="162:168">
      <c r="FF6981" s="55">
        <v>6974</v>
      </c>
      <c r="FG6981" s="55" t="s">
        <v>1246</v>
      </c>
      <c r="FH6981" s="55" t="s">
        <v>1738</v>
      </c>
      <c r="FI6981" s="55">
        <v>3</v>
      </c>
      <c r="FJ6981" s="55">
        <v>5000</v>
      </c>
      <c r="FK6981" s="55" t="s">
        <v>1249</v>
      </c>
      <c r="FL6981" s="55">
        <v>0.7</v>
      </c>
    </row>
    <row r="6982" ht="14.25" customHeight="1" outlineLevel="1" spans="162:168">
      <c r="FF6982" s="55">
        <v>6975</v>
      </c>
      <c r="FG6982" s="55" t="s">
        <v>1246</v>
      </c>
      <c r="FH6982" s="55" t="s">
        <v>1738</v>
      </c>
      <c r="FI6982" s="55">
        <v>3</v>
      </c>
      <c r="FJ6982" s="55">
        <v>10000</v>
      </c>
      <c r="FK6982" s="55" t="s">
        <v>1249</v>
      </c>
      <c r="FL6982" s="55">
        <v>0.6</v>
      </c>
    </row>
    <row r="6983" ht="14.25" customHeight="1" outlineLevel="1" spans="162:168">
      <c r="FF6983" s="55">
        <v>6976</v>
      </c>
      <c r="FG6983" s="55" t="s">
        <v>1246</v>
      </c>
      <c r="FH6983" s="55" t="s">
        <v>1738</v>
      </c>
      <c r="FI6983" s="55">
        <v>3</v>
      </c>
      <c r="FJ6983" s="55">
        <v>25000</v>
      </c>
      <c r="FK6983" s="55" t="s">
        <v>1249</v>
      </c>
      <c r="FL6983" s="55">
        <v>0.5</v>
      </c>
    </row>
    <row r="6984" ht="14.25" customHeight="1" outlineLevel="1" spans="162:168">
      <c r="FF6984" s="55">
        <v>6977</v>
      </c>
      <c r="FG6984" s="55" t="s">
        <v>1246</v>
      </c>
      <c r="FH6984" s="55" t="s">
        <v>1738</v>
      </c>
      <c r="FI6984" s="55">
        <v>3</v>
      </c>
      <c r="FJ6984" s="55">
        <v>50000</v>
      </c>
      <c r="FK6984" s="55" t="s">
        <v>1249</v>
      </c>
      <c r="FL6984" s="55">
        <v>0.5</v>
      </c>
    </row>
    <row r="6985" ht="14.25" customHeight="1" outlineLevel="1" spans="162:168">
      <c r="FF6985" s="55">
        <v>6978</v>
      </c>
      <c r="FG6985" s="55" t="s">
        <v>1246</v>
      </c>
      <c r="FH6985" s="55" t="s">
        <v>1738</v>
      </c>
      <c r="FI6985" s="55">
        <v>3</v>
      </c>
      <c r="FJ6985" s="55">
        <v>80000</v>
      </c>
      <c r="FK6985" s="55" t="s">
        <v>1249</v>
      </c>
      <c r="FL6985" s="55">
        <v>0.5</v>
      </c>
    </row>
    <row r="6986" ht="14.25" customHeight="1" outlineLevel="1" spans="162:168">
      <c r="FF6986" s="55">
        <v>6979</v>
      </c>
      <c r="FG6986" s="55" t="s">
        <v>1246</v>
      </c>
      <c r="FH6986" s="55" t="s">
        <v>1738</v>
      </c>
      <c r="FI6986" s="55">
        <v>3</v>
      </c>
      <c r="FJ6986" s="55">
        <v>130000</v>
      </c>
      <c r="FK6986" s="55" t="s">
        <v>1249</v>
      </c>
      <c r="FL6986" s="55">
        <v>0.5</v>
      </c>
    </row>
    <row r="6987" ht="14.25" customHeight="1" outlineLevel="1" spans="162:168">
      <c r="FF6987" s="55">
        <v>6980</v>
      </c>
      <c r="FG6987" s="55" t="s">
        <v>1246</v>
      </c>
      <c r="FH6987" s="55" t="s">
        <v>1738</v>
      </c>
      <c r="FI6987" s="55">
        <v>3</v>
      </c>
      <c r="FJ6987" s="55">
        <v>260000</v>
      </c>
      <c r="FK6987" s="55" t="s">
        <v>1249</v>
      </c>
      <c r="FL6987" s="55">
        <v>0.5</v>
      </c>
    </row>
    <row r="6988" ht="14.25" customHeight="1" outlineLevel="1" spans="162:168">
      <c r="FF6988" s="55">
        <v>6981</v>
      </c>
      <c r="FG6988" s="55" t="s">
        <v>1246</v>
      </c>
      <c r="FH6988" s="55" t="s">
        <v>1738</v>
      </c>
      <c r="FI6988" s="55">
        <v>3</v>
      </c>
      <c r="FJ6988" s="55">
        <v>400000</v>
      </c>
      <c r="FK6988" s="55" t="s">
        <v>1249</v>
      </c>
      <c r="FL6988" s="55">
        <v>0.5</v>
      </c>
    </row>
    <row r="6989" ht="14.25" customHeight="1" outlineLevel="1" spans="162:168">
      <c r="FF6989" s="55">
        <v>6982</v>
      </c>
      <c r="FG6989" s="55" t="s">
        <v>1246</v>
      </c>
      <c r="FH6989" s="55" t="s">
        <v>1738</v>
      </c>
      <c r="FI6989" s="55">
        <v>3</v>
      </c>
      <c r="FJ6989" s="55">
        <v>530000</v>
      </c>
      <c r="FK6989" s="55" t="s">
        <v>1249</v>
      </c>
      <c r="FL6989" s="55">
        <v>0.5</v>
      </c>
    </row>
    <row r="6990" ht="14.25" customHeight="1" outlineLevel="1" spans="162:168">
      <c r="FF6990" s="55">
        <v>6983</v>
      </c>
      <c r="FG6990" s="55" t="s">
        <v>1246</v>
      </c>
      <c r="FH6990" s="55" t="s">
        <v>1738</v>
      </c>
      <c r="FI6990" s="55">
        <v>3</v>
      </c>
      <c r="FJ6990" s="55">
        <v>540000</v>
      </c>
      <c r="FK6990" s="55" t="s">
        <v>1249</v>
      </c>
      <c r="FL6990" s="55">
        <v>0.5</v>
      </c>
    </row>
    <row r="6991" ht="14.25" customHeight="1" outlineLevel="1" spans="162:168">
      <c r="FF6991" s="55">
        <v>6984</v>
      </c>
      <c r="FG6991" s="55" t="s">
        <v>1246</v>
      </c>
      <c r="FH6991" s="55" t="s">
        <v>1738</v>
      </c>
      <c r="FI6991" s="55">
        <v>4</v>
      </c>
      <c r="FJ6991" s="55">
        <v>1000</v>
      </c>
      <c r="FK6991" s="55" t="s">
        <v>1249</v>
      </c>
      <c r="FL6991" s="55">
        <v>0.85</v>
      </c>
    </row>
    <row r="6992" ht="14.25" customHeight="1" outlineLevel="1" spans="162:168">
      <c r="FF6992" s="55">
        <v>6985</v>
      </c>
      <c r="FG6992" s="55" t="s">
        <v>1246</v>
      </c>
      <c r="FH6992" s="55" t="s">
        <v>1738</v>
      </c>
      <c r="FI6992" s="55">
        <v>4</v>
      </c>
      <c r="FJ6992" s="55">
        <v>2500</v>
      </c>
      <c r="FK6992" s="55" t="s">
        <v>1249</v>
      </c>
      <c r="FL6992" s="55">
        <v>0.8</v>
      </c>
    </row>
    <row r="6993" ht="14.25" customHeight="1" outlineLevel="1" spans="162:168">
      <c r="FF6993" s="55">
        <v>6986</v>
      </c>
      <c r="FG6993" s="55" t="s">
        <v>1246</v>
      </c>
      <c r="FH6993" s="55" t="s">
        <v>1738</v>
      </c>
      <c r="FI6993" s="55">
        <v>4</v>
      </c>
      <c r="FJ6993" s="55">
        <v>5000</v>
      </c>
      <c r="FK6993" s="55" t="s">
        <v>1249</v>
      </c>
      <c r="FL6993" s="55">
        <v>0.7</v>
      </c>
    </row>
    <row r="6994" ht="14.25" customHeight="1" outlineLevel="1" spans="162:168">
      <c r="FF6994" s="55">
        <v>6987</v>
      </c>
      <c r="FG6994" s="55" t="s">
        <v>1246</v>
      </c>
      <c r="FH6994" s="55" t="s">
        <v>1738</v>
      </c>
      <c r="FI6994" s="55">
        <v>4</v>
      </c>
      <c r="FJ6994" s="55">
        <v>10000</v>
      </c>
      <c r="FK6994" s="55" t="s">
        <v>1249</v>
      </c>
      <c r="FL6994" s="55">
        <v>0.6</v>
      </c>
    </row>
    <row r="6995" ht="14.25" customHeight="1" outlineLevel="1" spans="162:168">
      <c r="FF6995" s="55">
        <v>6988</v>
      </c>
      <c r="FG6995" s="55" t="s">
        <v>1246</v>
      </c>
      <c r="FH6995" s="55" t="s">
        <v>1738</v>
      </c>
      <c r="FI6995" s="55">
        <v>4</v>
      </c>
      <c r="FJ6995" s="55">
        <v>25000</v>
      </c>
      <c r="FK6995" s="55" t="s">
        <v>1249</v>
      </c>
      <c r="FL6995" s="55">
        <v>0.5</v>
      </c>
    </row>
    <row r="6996" ht="14.25" customHeight="1" outlineLevel="1" spans="162:168">
      <c r="FF6996" s="55">
        <v>6989</v>
      </c>
      <c r="FG6996" s="55" t="s">
        <v>1246</v>
      </c>
      <c r="FH6996" s="55" t="s">
        <v>1738</v>
      </c>
      <c r="FI6996" s="55">
        <v>4</v>
      </c>
      <c r="FJ6996" s="55">
        <v>50000</v>
      </c>
      <c r="FK6996" s="55" t="s">
        <v>1249</v>
      </c>
      <c r="FL6996" s="55">
        <v>0.5</v>
      </c>
    </row>
    <row r="6997" ht="14.25" customHeight="1" outlineLevel="1" spans="162:168">
      <c r="FF6997" s="55">
        <v>6990</v>
      </c>
      <c r="FG6997" s="55" t="s">
        <v>1246</v>
      </c>
      <c r="FH6997" s="55" t="s">
        <v>1738</v>
      </c>
      <c r="FI6997" s="55">
        <v>4</v>
      </c>
      <c r="FJ6997" s="55">
        <v>80000</v>
      </c>
      <c r="FK6997" s="55" t="s">
        <v>1249</v>
      </c>
      <c r="FL6997" s="55">
        <v>0.5</v>
      </c>
    </row>
    <row r="6998" ht="14.25" customHeight="1" outlineLevel="1" spans="162:168">
      <c r="FF6998" s="55">
        <v>6991</v>
      </c>
      <c r="FG6998" s="55" t="s">
        <v>1246</v>
      </c>
      <c r="FH6998" s="55" t="s">
        <v>1738</v>
      </c>
      <c r="FI6998" s="55">
        <v>4</v>
      </c>
      <c r="FJ6998" s="55">
        <v>130000</v>
      </c>
      <c r="FK6998" s="55" t="s">
        <v>1249</v>
      </c>
      <c r="FL6998" s="55">
        <v>0.5</v>
      </c>
    </row>
    <row r="6999" ht="14.25" customHeight="1" outlineLevel="1" spans="162:168">
      <c r="FF6999" s="55">
        <v>6992</v>
      </c>
      <c r="FG6999" s="55" t="s">
        <v>1246</v>
      </c>
      <c r="FH6999" s="55" t="s">
        <v>1738</v>
      </c>
      <c r="FI6999" s="55">
        <v>4</v>
      </c>
      <c r="FJ6999" s="55">
        <v>260000</v>
      </c>
      <c r="FK6999" s="55" t="s">
        <v>1249</v>
      </c>
      <c r="FL6999" s="55">
        <v>0.5</v>
      </c>
    </row>
    <row r="7000" ht="14.25" customHeight="1" outlineLevel="1" spans="162:168">
      <c r="FF7000" s="55">
        <v>6993</v>
      </c>
      <c r="FG7000" s="55" t="s">
        <v>1246</v>
      </c>
      <c r="FH7000" s="55" t="s">
        <v>1738</v>
      </c>
      <c r="FI7000" s="55">
        <v>4</v>
      </c>
      <c r="FJ7000" s="55">
        <v>400000</v>
      </c>
      <c r="FK7000" s="55" t="s">
        <v>1249</v>
      </c>
      <c r="FL7000" s="55">
        <v>0.5</v>
      </c>
    </row>
    <row r="7001" ht="14.25" customHeight="1" outlineLevel="1" spans="162:168">
      <c r="FF7001" s="55">
        <v>6994</v>
      </c>
      <c r="FG7001" s="55" t="s">
        <v>1246</v>
      </c>
      <c r="FH7001" s="55" t="s">
        <v>1738</v>
      </c>
      <c r="FI7001" s="55">
        <v>4</v>
      </c>
      <c r="FJ7001" s="55">
        <v>530000</v>
      </c>
      <c r="FK7001" s="55" t="s">
        <v>1249</v>
      </c>
      <c r="FL7001" s="55">
        <v>0.5</v>
      </c>
    </row>
    <row r="7002" ht="14.25" customHeight="1" outlineLevel="1" spans="162:168">
      <c r="FF7002" s="55">
        <v>6995</v>
      </c>
      <c r="FG7002" s="55" t="s">
        <v>1246</v>
      </c>
      <c r="FH7002" s="55" t="s">
        <v>1738</v>
      </c>
      <c r="FI7002" s="55">
        <v>4</v>
      </c>
      <c r="FJ7002" s="55">
        <v>540000</v>
      </c>
      <c r="FK7002" s="55" t="s">
        <v>1249</v>
      </c>
      <c r="FL7002" s="55">
        <v>0.5</v>
      </c>
    </row>
    <row r="7003" ht="14.25" customHeight="1" outlineLevel="1" spans="162:168">
      <c r="FF7003" s="55">
        <v>6996</v>
      </c>
      <c r="FG7003" s="55" t="s">
        <v>1246</v>
      </c>
      <c r="FH7003" s="55" t="s">
        <v>1738</v>
      </c>
      <c r="FI7003" s="55">
        <v>5</v>
      </c>
      <c r="FJ7003" s="55">
        <v>1000</v>
      </c>
      <c r="FK7003" s="55" t="s">
        <v>1249</v>
      </c>
      <c r="FL7003" s="55">
        <v>0.3</v>
      </c>
    </row>
    <row r="7004" ht="14.25" customHeight="1" outlineLevel="1" spans="162:168">
      <c r="FF7004" s="55">
        <v>6997</v>
      </c>
      <c r="FG7004" s="55" t="s">
        <v>1246</v>
      </c>
      <c r="FH7004" s="55" t="s">
        <v>1738</v>
      </c>
      <c r="FI7004" s="55">
        <v>5</v>
      </c>
      <c r="FJ7004" s="55">
        <v>2500</v>
      </c>
      <c r="FK7004" s="55" t="s">
        <v>1249</v>
      </c>
      <c r="FL7004" s="55">
        <v>0.3</v>
      </c>
    </row>
    <row r="7005" ht="14.25" customHeight="1" outlineLevel="1" spans="162:168">
      <c r="FF7005" s="55">
        <v>6998</v>
      </c>
      <c r="FG7005" s="55" t="s">
        <v>1246</v>
      </c>
      <c r="FH7005" s="55" t="s">
        <v>1738</v>
      </c>
      <c r="FI7005" s="55">
        <v>5</v>
      </c>
      <c r="FJ7005" s="55">
        <v>5000</v>
      </c>
      <c r="FK7005" s="55" t="s">
        <v>1249</v>
      </c>
      <c r="FL7005" s="55">
        <v>0.3</v>
      </c>
    </row>
    <row r="7006" ht="14.25" customHeight="1" outlineLevel="1" spans="162:168">
      <c r="FF7006" s="55">
        <v>6999</v>
      </c>
      <c r="FG7006" s="55" t="s">
        <v>1246</v>
      </c>
      <c r="FH7006" s="55" t="s">
        <v>1738</v>
      </c>
      <c r="FI7006" s="55">
        <v>5</v>
      </c>
      <c r="FJ7006" s="55">
        <v>10000</v>
      </c>
      <c r="FK7006" s="55" t="s">
        <v>1249</v>
      </c>
      <c r="FL7006" s="55">
        <v>0.3</v>
      </c>
    </row>
    <row r="7007" ht="14.25" customHeight="1" outlineLevel="1" spans="162:168">
      <c r="FF7007" s="55">
        <v>7000</v>
      </c>
      <c r="FG7007" s="55" t="s">
        <v>1246</v>
      </c>
      <c r="FH7007" s="55" t="s">
        <v>1738</v>
      </c>
      <c r="FI7007" s="55">
        <v>5</v>
      </c>
      <c r="FJ7007" s="55">
        <v>25000</v>
      </c>
      <c r="FK7007" s="55" t="s">
        <v>1249</v>
      </c>
      <c r="FL7007" s="55">
        <v>0.3</v>
      </c>
    </row>
    <row r="7008" ht="14.25" customHeight="1" outlineLevel="1" spans="162:168">
      <c r="FF7008" s="55">
        <v>7001</v>
      </c>
      <c r="FG7008" s="55" t="s">
        <v>1246</v>
      </c>
      <c r="FH7008" s="55" t="s">
        <v>1738</v>
      </c>
      <c r="FI7008" s="55">
        <v>5</v>
      </c>
      <c r="FJ7008" s="55">
        <v>50000</v>
      </c>
      <c r="FK7008" s="55" t="s">
        <v>1249</v>
      </c>
      <c r="FL7008" s="55">
        <v>0.3</v>
      </c>
    </row>
    <row r="7009" ht="14.25" customHeight="1" outlineLevel="1" spans="162:168">
      <c r="FF7009" s="55">
        <v>7002</v>
      </c>
      <c r="FG7009" s="55" t="s">
        <v>1246</v>
      </c>
      <c r="FH7009" s="55" t="s">
        <v>1738</v>
      </c>
      <c r="FI7009" s="55">
        <v>5</v>
      </c>
      <c r="FJ7009" s="55">
        <v>80000</v>
      </c>
      <c r="FK7009" s="55" t="s">
        <v>1249</v>
      </c>
      <c r="FL7009" s="55">
        <v>0.3</v>
      </c>
    </row>
    <row r="7010" ht="14.25" customHeight="1" outlineLevel="1" spans="162:168">
      <c r="FF7010" s="55">
        <v>7003</v>
      </c>
      <c r="FG7010" s="55" t="s">
        <v>1246</v>
      </c>
      <c r="FH7010" s="55" t="s">
        <v>1738</v>
      </c>
      <c r="FI7010" s="55">
        <v>5</v>
      </c>
      <c r="FJ7010" s="55">
        <v>130000</v>
      </c>
      <c r="FK7010" s="55" t="s">
        <v>1249</v>
      </c>
      <c r="FL7010" s="55">
        <v>0.3</v>
      </c>
    </row>
    <row r="7011" ht="14.25" customHeight="1" outlineLevel="1" spans="162:168">
      <c r="FF7011" s="55">
        <v>7004</v>
      </c>
      <c r="FG7011" s="55" t="s">
        <v>1246</v>
      </c>
      <c r="FH7011" s="55" t="s">
        <v>1738</v>
      </c>
      <c r="FI7011" s="55">
        <v>5</v>
      </c>
      <c r="FJ7011" s="55">
        <v>260000</v>
      </c>
      <c r="FK7011" s="55" t="s">
        <v>1249</v>
      </c>
      <c r="FL7011" s="55">
        <v>0.3</v>
      </c>
    </row>
    <row r="7012" ht="14.25" customHeight="1" outlineLevel="1" spans="162:168">
      <c r="FF7012" s="55">
        <v>7005</v>
      </c>
      <c r="FG7012" s="55" t="s">
        <v>1246</v>
      </c>
      <c r="FH7012" s="55" t="s">
        <v>1738</v>
      </c>
      <c r="FI7012" s="55">
        <v>5</v>
      </c>
      <c r="FJ7012" s="55">
        <v>400000</v>
      </c>
      <c r="FK7012" s="55" t="s">
        <v>1249</v>
      </c>
      <c r="FL7012" s="55">
        <v>0.3</v>
      </c>
    </row>
    <row r="7013" ht="14.25" customHeight="1" outlineLevel="1" spans="162:168">
      <c r="FF7013" s="55">
        <v>7006</v>
      </c>
      <c r="FG7013" s="55" t="s">
        <v>1246</v>
      </c>
      <c r="FH7013" s="55" t="s">
        <v>1738</v>
      </c>
      <c r="FI7013" s="55">
        <v>5</v>
      </c>
      <c r="FJ7013" s="55">
        <v>530000</v>
      </c>
      <c r="FK7013" s="55" t="s">
        <v>1249</v>
      </c>
      <c r="FL7013" s="55">
        <v>0.3</v>
      </c>
    </row>
    <row r="7014" ht="14.25" customHeight="1" outlineLevel="1" spans="162:168">
      <c r="FF7014" s="55">
        <v>7007</v>
      </c>
      <c r="FG7014" s="55" t="s">
        <v>1246</v>
      </c>
      <c r="FH7014" s="55" t="s">
        <v>1738</v>
      </c>
      <c r="FI7014" s="55">
        <v>5</v>
      </c>
      <c r="FJ7014" s="55">
        <v>540000</v>
      </c>
      <c r="FK7014" s="55" t="s">
        <v>1249</v>
      </c>
      <c r="FL7014" s="55">
        <v>0.3</v>
      </c>
    </row>
    <row r="7015" ht="14.25" customHeight="1" outlineLevel="1" spans="162:168">
      <c r="FF7015" s="55">
        <v>7008</v>
      </c>
      <c r="FG7015" s="55" t="s">
        <v>1246</v>
      </c>
      <c r="FH7015" s="55" t="s">
        <v>1963</v>
      </c>
      <c r="FI7015" s="55">
        <v>1</v>
      </c>
      <c r="FJ7015" s="55">
        <v>0</v>
      </c>
      <c r="FK7015" s="55" t="s">
        <v>1249</v>
      </c>
      <c r="FL7015" s="55">
        <v>0.3</v>
      </c>
    </row>
    <row r="7016" ht="14.25" customHeight="1" outlineLevel="1" spans="162:168">
      <c r="FF7016" s="55">
        <v>7009</v>
      </c>
      <c r="FG7016" s="55" t="s">
        <v>1246</v>
      </c>
      <c r="FH7016" s="55" t="s">
        <v>1963</v>
      </c>
      <c r="FI7016" s="55">
        <v>1</v>
      </c>
      <c r="FJ7016" s="55">
        <v>1000</v>
      </c>
      <c r="FK7016" s="55" t="s">
        <v>1249</v>
      </c>
      <c r="FL7016" s="55">
        <v>0.3</v>
      </c>
    </row>
    <row r="7017" ht="14.25" customHeight="1" outlineLevel="1" spans="162:168">
      <c r="FF7017" s="55">
        <v>7010</v>
      </c>
      <c r="FG7017" s="55" t="s">
        <v>1246</v>
      </c>
      <c r="FH7017" s="55" t="s">
        <v>1963</v>
      </c>
      <c r="FI7017" s="55">
        <v>1</v>
      </c>
      <c r="FJ7017" s="55">
        <v>2500</v>
      </c>
      <c r="FK7017" s="55" t="s">
        <v>1249</v>
      </c>
      <c r="FL7017" s="55">
        <v>0.3</v>
      </c>
    </row>
    <row r="7018" ht="14.25" customHeight="1" outlineLevel="1" spans="162:168">
      <c r="FF7018" s="55">
        <v>7011</v>
      </c>
      <c r="FG7018" s="55" t="s">
        <v>1246</v>
      </c>
      <c r="FH7018" s="55" t="s">
        <v>1963</v>
      </c>
      <c r="FI7018" s="55">
        <v>1</v>
      </c>
      <c r="FJ7018" s="55">
        <v>5000</v>
      </c>
      <c r="FK7018" s="55" t="s">
        <v>1249</v>
      </c>
      <c r="FL7018" s="55">
        <v>0.3</v>
      </c>
    </row>
    <row r="7019" ht="14.25" customHeight="1" outlineLevel="1" spans="162:168">
      <c r="FF7019" s="55">
        <v>7012</v>
      </c>
      <c r="FG7019" s="55" t="s">
        <v>1246</v>
      </c>
      <c r="FH7019" s="55" t="s">
        <v>1963</v>
      </c>
      <c r="FI7019" s="55">
        <v>1</v>
      </c>
      <c r="FJ7019" s="55">
        <v>10000</v>
      </c>
      <c r="FK7019" s="55" t="s">
        <v>1249</v>
      </c>
      <c r="FL7019" s="55">
        <v>0.3</v>
      </c>
    </row>
    <row r="7020" ht="14.25" customHeight="1" outlineLevel="1" spans="162:168">
      <c r="FF7020" s="55">
        <v>7013</v>
      </c>
      <c r="FG7020" s="55" t="s">
        <v>1246</v>
      </c>
      <c r="FH7020" s="55" t="s">
        <v>1963</v>
      </c>
      <c r="FI7020" s="55">
        <v>1</v>
      </c>
      <c r="FJ7020" s="55">
        <v>25000</v>
      </c>
      <c r="FK7020" s="55" t="s">
        <v>1249</v>
      </c>
      <c r="FL7020" s="55">
        <v>0.3</v>
      </c>
    </row>
    <row r="7021" ht="14.25" customHeight="1" outlineLevel="1" spans="162:168">
      <c r="FF7021" s="55">
        <v>7014</v>
      </c>
      <c r="FG7021" s="55" t="s">
        <v>1246</v>
      </c>
      <c r="FH7021" s="55" t="s">
        <v>1963</v>
      </c>
      <c r="FI7021" s="55">
        <v>1</v>
      </c>
      <c r="FJ7021" s="55">
        <v>50000</v>
      </c>
      <c r="FK7021" s="55" t="s">
        <v>1249</v>
      </c>
      <c r="FL7021" s="55">
        <v>0.3</v>
      </c>
    </row>
    <row r="7022" ht="14.25" customHeight="1" outlineLevel="1" spans="162:168">
      <c r="FF7022" s="55">
        <v>7015</v>
      </c>
      <c r="FG7022" s="55" t="s">
        <v>1246</v>
      </c>
      <c r="FH7022" s="55" t="s">
        <v>1963</v>
      </c>
      <c r="FI7022" s="55">
        <v>1</v>
      </c>
      <c r="FJ7022" s="55">
        <v>80000</v>
      </c>
      <c r="FK7022" s="55" t="s">
        <v>1249</v>
      </c>
      <c r="FL7022" s="55">
        <v>0.3</v>
      </c>
    </row>
    <row r="7023" ht="14.25" customHeight="1" outlineLevel="1" spans="162:168">
      <c r="FF7023" s="55">
        <v>7016</v>
      </c>
      <c r="FG7023" s="55" t="s">
        <v>1246</v>
      </c>
      <c r="FH7023" s="55" t="s">
        <v>1963</v>
      </c>
      <c r="FI7023" s="55">
        <v>1</v>
      </c>
      <c r="FJ7023" s="55">
        <v>130000</v>
      </c>
      <c r="FK7023" s="55" t="s">
        <v>1249</v>
      </c>
      <c r="FL7023" s="55">
        <v>0.3</v>
      </c>
    </row>
    <row r="7024" ht="14.25" customHeight="1" outlineLevel="1" spans="162:168">
      <c r="FF7024" s="55">
        <v>7017</v>
      </c>
      <c r="FG7024" s="55" t="s">
        <v>1246</v>
      </c>
      <c r="FH7024" s="55" t="s">
        <v>1963</v>
      </c>
      <c r="FI7024" s="55">
        <v>1</v>
      </c>
      <c r="FJ7024" s="55">
        <v>260000</v>
      </c>
      <c r="FK7024" s="55" t="s">
        <v>1249</v>
      </c>
      <c r="FL7024" s="55">
        <v>0.3</v>
      </c>
    </row>
    <row r="7025" ht="14.25" customHeight="1" outlineLevel="1" spans="162:168">
      <c r="FF7025" s="55">
        <v>7018</v>
      </c>
      <c r="FG7025" s="55" t="s">
        <v>1246</v>
      </c>
      <c r="FH7025" s="55" t="s">
        <v>1963</v>
      </c>
      <c r="FI7025" s="55">
        <v>1</v>
      </c>
      <c r="FJ7025" s="55">
        <v>400000</v>
      </c>
      <c r="FK7025" s="55" t="s">
        <v>1249</v>
      </c>
      <c r="FL7025" s="55">
        <v>0.3</v>
      </c>
    </row>
    <row r="7026" ht="14.25" customHeight="1" outlineLevel="1" spans="162:168">
      <c r="FF7026" s="55">
        <v>7019</v>
      </c>
      <c r="FG7026" s="55" t="s">
        <v>1246</v>
      </c>
      <c r="FH7026" s="55" t="s">
        <v>1963</v>
      </c>
      <c r="FI7026" s="55">
        <v>1</v>
      </c>
      <c r="FJ7026" s="55">
        <v>530000</v>
      </c>
      <c r="FK7026" s="55" t="s">
        <v>1249</v>
      </c>
      <c r="FL7026" s="55">
        <v>0.3</v>
      </c>
    </row>
    <row r="7027" ht="14.25" customHeight="1" outlineLevel="1" spans="162:168">
      <c r="FF7027" s="55">
        <v>7020</v>
      </c>
      <c r="FG7027" s="55" t="s">
        <v>1246</v>
      </c>
      <c r="FH7027" s="55" t="s">
        <v>1963</v>
      </c>
      <c r="FI7027" s="55">
        <v>1</v>
      </c>
      <c r="FJ7027" s="55">
        <v>540000</v>
      </c>
      <c r="FK7027" s="55" t="s">
        <v>1249</v>
      </c>
      <c r="FL7027" s="55">
        <v>0.3</v>
      </c>
    </row>
    <row r="7028" ht="14.25" customHeight="1" outlineLevel="1" spans="162:168">
      <c r="FF7028" s="55">
        <v>7021</v>
      </c>
      <c r="FG7028" s="55" t="s">
        <v>1246</v>
      </c>
      <c r="FH7028" s="55" t="s">
        <v>2016</v>
      </c>
      <c r="FI7028" s="55">
        <v>1</v>
      </c>
      <c r="FJ7028" s="55">
        <v>0</v>
      </c>
      <c r="FK7028" s="55" t="s">
        <v>1249</v>
      </c>
      <c r="FL7028" s="55">
        <v>0.35</v>
      </c>
    </row>
    <row r="7029" ht="14.25" customHeight="1" outlineLevel="1" spans="162:168">
      <c r="FF7029" s="55">
        <v>7022</v>
      </c>
      <c r="FG7029" s="55" t="s">
        <v>1246</v>
      </c>
      <c r="FH7029" s="55" t="s">
        <v>2016</v>
      </c>
      <c r="FI7029" s="55">
        <v>1</v>
      </c>
      <c r="FJ7029" s="55">
        <v>1000</v>
      </c>
      <c r="FK7029" s="55" t="s">
        <v>1249</v>
      </c>
      <c r="FL7029" s="55">
        <v>0.3</v>
      </c>
    </row>
    <row r="7030" ht="14.25" customHeight="1" outlineLevel="1" spans="162:168">
      <c r="FF7030" s="55">
        <v>7023</v>
      </c>
      <c r="FG7030" s="55" t="s">
        <v>1246</v>
      </c>
      <c r="FH7030" s="55" t="s">
        <v>2016</v>
      </c>
      <c r="FI7030" s="55">
        <v>1</v>
      </c>
      <c r="FJ7030" s="55">
        <v>2500</v>
      </c>
      <c r="FK7030" s="55" t="s">
        <v>1249</v>
      </c>
      <c r="FL7030" s="55">
        <v>0.3</v>
      </c>
    </row>
    <row r="7031" ht="14.25" customHeight="1" outlineLevel="1" spans="162:168">
      <c r="FF7031" s="55">
        <v>7024</v>
      </c>
      <c r="FG7031" s="55" t="s">
        <v>1246</v>
      </c>
      <c r="FH7031" s="55" t="s">
        <v>2016</v>
      </c>
      <c r="FI7031" s="55">
        <v>1</v>
      </c>
      <c r="FJ7031" s="55">
        <v>5000</v>
      </c>
      <c r="FK7031" s="55" t="s">
        <v>1249</v>
      </c>
      <c r="FL7031" s="55">
        <v>0.3</v>
      </c>
    </row>
    <row r="7032" ht="14.25" customHeight="1" outlineLevel="1" spans="162:168">
      <c r="FF7032" s="55">
        <v>7025</v>
      </c>
      <c r="FG7032" s="55" t="s">
        <v>1246</v>
      </c>
      <c r="FH7032" s="55" t="s">
        <v>2016</v>
      </c>
      <c r="FI7032" s="55">
        <v>1</v>
      </c>
      <c r="FJ7032" s="55">
        <v>10000</v>
      </c>
      <c r="FK7032" s="55" t="s">
        <v>1249</v>
      </c>
      <c r="FL7032" s="55">
        <v>0.3</v>
      </c>
    </row>
    <row r="7033" ht="14.25" customHeight="1" outlineLevel="1" spans="162:168">
      <c r="FF7033" s="55">
        <v>7026</v>
      </c>
      <c r="FG7033" s="55" t="s">
        <v>1246</v>
      </c>
      <c r="FH7033" s="55" t="s">
        <v>2016</v>
      </c>
      <c r="FI7033" s="55">
        <v>1</v>
      </c>
      <c r="FJ7033" s="55">
        <v>25000</v>
      </c>
      <c r="FK7033" s="55" t="s">
        <v>1249</v>
      </c>
      <c r="FL7033" s="55">
        <v>0.3</v>
      </c>
    </row>
    <row r="7034" ht="14.25" customHeight="1" outlineLevel="1" spans="162:168">
      <c r="FF7034" s="55">
        <v>7027</v>
      </c>
      <c r="FG7034" s="55" t="s">
        <v>1246</v>
      </c>
      <c r="FH7034" s="55" t="s">
        <v>2016</v>
      </c>
      <c r="FI7034" s="55">
        <v>1</v>
      </c>
      <c r="FJ7034" s="55">
        <v>50000</v>
      </c>
      <c r="FK7034" s="55" t="s">
        <v>1249</v>
      </c>
      <c r="FL7034" s="55">
        <v>0.3</v>
      </c>
    </row>
    <row r="7035" ht="14.25" customHeight="1" outlineLevel="1" spans="162:168">
      <c r="FF7035" s="55">
        <v>7028</v>
      </c>
      <c r="FG7035" s="55" t="s">
        <v>1246</v>
      </c>
      <c r="FH7035" s="55" t="s">
        <v>2016</v>
      </c>
      <c r="FI7035" s="55">
        <v>1</v>
      </c>
      <c r="FJ7035" s="55">
        <v>80000</v>
      </c>
      <c r="FK7035" s="55" t="s">
        <v>1249</v>
      </c>
      <c r="FL7035" s="55">
        <v>0.3</v>
      </c>
    </row>
    <row r="7036" ht="14.25" customHeight="1" outlineLevel="1" spans="162:168">
      <c r="FF7036" s="55">
        <v>7029</v>
      </c>
      <c r="FG7036" s="55" t="s">
        <v>1246</v>
      </c>
      <c r="FH7036" s="55" t="s">
        <v>2016</v>
      </c>
      <c r="FI7036" s="55">
        <v>1</v>
      </c>
      <c r="FJ7036" s="55">
        <v>130000</v>
      </c>
      <c r="FK7036" s="55" t="s">
        <v>1249</v>
      </c>
      <c r="FL7036" s="55">
        <v>0.3</v>
      </c>
    </row>
    <row r="7037" ht="14.25" customHeight="1" outlineLevel="1" spans="162:168">
      <c r="FF7037" s="55">
        <v>7030</v>
      </c>
      <c r="FG7037" s="55" t="s">
        <v>1246</v>
      </c>
      <c r="FH7037" s="55" t="s">
        <v>2016</v>
      </c>
      <c r="FI7037" s="55">
        <v>1</v>
      </c>
      <c r="FJ7037" s="55">
        <v>260000</v>
      </c>
      <c r="FK7037" s="55" t="s">
        <v>1249</v>
      </c>
      <c r="FL7037" s="55">
        <v>0.3</v>
      </c>
    </row>
    <row r="7038" ht="14.25" customHeight="1" outlineLevel="1" spans="162:168">
      <c r="FF7038" s="55">
        <v>7031</v>
      </c>
      <c r="FG7038" s="55" t="s">
        <v>1246</v>
      </c>
      <c r="FH7038" s="55" t="s">
        <v>2016</v>
      </c>
      <c r="FI7038" s="55">
        <v>1</v>
      </c>
      <c r="FJ7038" s="55">
        <v>400000</v>
      </c>
      <c r="FK7038" s="55" t="s">
        <v>1249</v>
      </c>
      <c r="FL7038" s="55">
        <v>0.3</v>
      </c>
    </row>
    <row r="7039" ht="14.25" customHeight="1" outlineLevel="1" spans="162:168">
      <c r="FF7039" s="55">
        <v>7032</v>
      </c>
      <c r="FG7039" s="55" t="s">
        <v>1246</v>
      </c>
      <c r="FH7039" s="55" t="s">
        <v>2016</v>
      </c>
      <c r="FI7039" s="55">
        <v>1</v>
      </c>
      <c r="FJ7039" s="55">
        <v>530000</v>
      </c>
      <c r="FK7039" s="55" t="s">
        <v>1249</v>
      </c>
      <c r="FL7039" s="55">
        <v>0.3</v>
      </c>
    </row>
    <row r="7040" ht="14.25" customHeight="1" outlineLevel="1" spans="162:168">
      <c r="FF7040" s="55">
        <v>7033</v>
      </c>
      <c r="FG7040" s="55" t="s">
        <v>1246</v>
      </c>
      <c r="FH7040" s="55" t="s">
        <v>2016</v>
      </c>
      <c r="FI7040" s="55">
        <v>1</v>
      </c>
      <c r="FJ7040" s="55">
        <v>540000</v>
      </c>
      <c r="FK7040" s="55" t="s">
        <v>1249</v>
      </c>
      <c r="FL7040" s="55">
        <v>0.3</v>
      </c>
    </row>
    <row r="7041" ht="14.25" customHeight="1" outlineLevel="1" spans="162:168">
      <c r="FF7041" s="55">
        <v>7034</v>
      </c>
      <c r="FG7041" s="55" t="s">
        <v>1246</v>
      </c>
      <c r="FH7041" s="55" t="s">
        <v>2016</v>
      </c>
      <c r="FI7041" s="55">
        <v>10</v>
      </c>
      <c r="FJ7041" s="55">
        <v>0</v>
      </c>
      <c r="FK7041" s="55" t="s">
        <v>1249</v>
      </c>
      <c r="FL7041" s="55">
        <v>0.5</v>
      </c>
    </row>
    <row r="7042" ht="14.25" customHeight="1" outlineLevel="1" spans="162:168">
      <c r="FF7042" s="55">
        <v>7035</v>
      </c>
      <c r="FG7042" s="55" t="s">
        <v>1246</v>
      </c>
      <c r="FH7042" s="55" t="s">
        <v>2016</v>
      </c>
      <c r="FI7042" s="55">
        <v>10</v>
      </c>
      <c r="FJ7042" s="55">
        <v>1000</v>
      </c>
      <c r="FK7042" s="55" t="s">
        <v>1249</v>
      </c>
      <c r="FL7042" s="55">
        <v>0.45</v>
      </c>
    </row>
    <row r="7043" ht="14.25" customHeight="1" outlineLevel="1" spans="162:168">
      <c r="FF7043" s="55">
        <v>7036</v>
      </c>
      <c r="FG7043" s="55" t="s">
        <v>1246</v>
      </c>
      <c r="FH7043" s="55" t="s">
        <v>2016</v>
      </c>
      <c r="FI7043" s="55">
        <v>10</v>
      </c>
      <c r="FJ7043" s="55">
        <v>2500</v>
      </c>
      <c r="FK7043" s="55" t="s">
        <v>1249</v>
      </c>
      <c r="FL7043" s="55">
        <v>0.4</v>
      </c>
    </row>
    <row r="7044" ht="14.25" customHeight="1" outlineLevel="1" spans="162:168">
      <c r="FF7044" s="55">
        <v>7037</v>
      </c>
      <c r="FG7044" s="55" t="s">
        <v>1246</v>
      </c>
      <c r="FH7044" s="55" t="s">
        <v>2016</v>
      </c>
      <c r="FI7044" s="55">
        <v>10</v>
      </c>
      <c r="FJ7044" s="55">
        <v>5000</v>
      </c>
      <c r="FK7044" s="55" t="s">
        <v>1249</v>
      </c>
      <c r="FL7044" s="55">
        <v>0.4</v>
      </c>
    </row>
    <row r="7045" ht="14.25" customHeight="1" outlineLevel="1" spans="162:168">
      <c r="FF7045" s="55">
        <v>7038</v>
      </c>
      <c r="FG7045" s="55" t="s">
        <v>1246</v>
      </c>
      <c r="FH7045" s="55" t="s">
        <v>2016</v>
      </c>
      <c r="FI7045" s="55">
        <v>10</v>
      </c>
      <c r="FJ7045" s="55">
        <v>10000</v>
      </c>
      <c r="FK7045" s="55" t="s">
        <v>1249</v>
      </c>
      <c r="FL7045" s="55">
        <v>0.4</v>
      </c>
    </row>
    <row r="7046" ht="14.25" customHeight="1" outlineLevel="1" spans="162:168">
      <c r="FF7046" s="55">
        <v>7039</v>
      </c>
      <c r="FG7046" s="55" t="s">
        <v>1246</v>
      </c>
      <c r="FH7046" s="55" t="s">
        <v>2016</v>
      </c>
      <c r="FI7046" s="55">
        <v>10</v>
      </c>
      <c r="FJ7046" s="55">
        <v>25000</v>
      </c>
      <c r="FK7046" s="55" t="s">
        <v>1249</v>
      </c>
      <c r="FL7046" s="55">
        <v>0.4</v>
      </c>
    </row>
    <row r="7047" ht="14.25" customHeight="1" outlineLevel="1" spans="162:168">
      <c r="FF7047" s="55">
        <v>7040</v>
      </c>
      <c r="FG7047" s="55" t="s">
        <v>1246</v>
      </c>
      <c r="FH7047" s="55" t="s">
        <v>2016</v>
      </c>
      <c r="FI7047" s="55">
        <v>10</v>
      </c>
      <c r="FJ7047" s="55">
        <v>50000</v>
      </c>
      <c r="FK7047" s="55" t="s">
        <v>1249</v>
      </c>
      <c r="FL7047" s="55">
        <v>0.35</v>
      </c>
    </row>
    <row r="7048" ht="14.25" customHeight="1" outlineLevel="1" spans="162:168">
      <c r="FF7048" s="55">
        <v>7041</v>
      </c>
      <c r="FG7048" s="55" t="s">
        <v>1246</v>
      </c>
      <c r="FH7048" s="55" t="s">
        <v>2016</v>
      </c>
      <c r="FI7048" s="55">
        <v>10</v>
      </c>
      <c r="FJ7048" s="55">
        <v>80000</v>
      </c>
      <c r="FK7048" s="55" t="s">
        <v>1249</v>
      </c>
      <c r="FL7048" s="55">
        <v>0.35</v>
      </c>
    </row>
    <row r="7049" ht="14.25" customHeight="1" outlineLevel="1" spans="162:168">
      <c r="FF7049" s="55">
        <v>7042</v>
      </c>
      <c r="FG7049" s="55" t="s">
        <v>1246</v>
      </c>
      <c r="FH7049" s="55" t="s">
        <v>2016</v>
      </c>
      <c r="FI7049" s="55">
        <v>10</v>
      </c>
      <c r="FJ7049" s="55">
        <v>130000</v>
      </c>
      <c r="FK7049" s="55" t="s">
        <v>1249</v>
      </c>
      <c r="FL7049" s="55">
        <v>0.35</v>
      </c>
    </row>
    <row r="7050" ht="14.25" customHeight="1" outlineLevel="1" spans="162:168">
      <c r="FF7050" s="55">
        <v>7043</v>
      </c>
      <c r="FG7050" s="55" t="s">
        <v>1246</v>
      </c>
      <c r="FH7050" s="55" t="s">
        <v>2016</v>
      </c>
      <c r="FI7050" s="55">
        <v>10</v>
      </c>
      <c r="FJ7050" s="55">
        <v>260000</v>
      </c>
      <c r="FK7050" s="55" t="s">
        <v>1249</v>
      </c>
      <c r="FL7050" s="55">
        <v>0.35</v>
      </c>
    </row>
    <row r="7051" ht="14.25" customHeight="1" outlineLevel="1" spans="162:168">
      <c r="FF7051" s="55">
        <v>7044</v>
      </c>
      <c r="FG7051" s="55" t="s">
        <v>1246</v>
      </c>
      <c r="FH7051" s="55" t="s">
        <v>2016</v>
      </c>
      <c r="FI7051" s="55">
        <v>10</v>
      </c>
      <c r="FJ7051" s="55">
        <v>400000</v>
      </c>
      <c r="FK7051" s="55" t="s">
        <v>1249</v>
      </c>
      <c r="FL7051" s="55">
        <v>0.35</v>
      </c>
    </row>
    <row r="7052" ht="14.25" customHeight="1" outlineLevel="1" spans="162:168">
      <c r="FF7052" s="55">
        <v>7045</v>
      </c>
      <c r="FG7052" s="55" t="s">
        <v>1246</v>
      </c>
      <c r="FH7052" s="55" t="s">
        <v>2016</v>
      </c>
      <c r="FI7052" s="55">
        <v>10</v>
      </c>
      <c r="FJ7052" s="55">
        <v>530000</v>
      </c>
      <c r="FK7052" s="55" t="s">
        <v>1249</v>
      </c>
      <c r="FL7052" s="55">
        <v>0.35</v>
      </c>
    </row>
    <row r="7053" ht="14.25" customHeight="1" outlineLevel="1" spans="162:168">
      <c r="FF7053" s="55">
        <v>7046</v>
      </c>
      <c r="FG7053" s="55" t="s">
        <v>1246</v>
      </c>
      <c r="FH7053" s="55" t="s">
        <v>2016</v>
      </c>
      <c r="FI7053" s="55">
        <v>10</v>
      </c>
      <c r="FJ7053" s="55">
        <v>540000</v>
      </c>
      <c r="FK7053" s="55" t="s">
        <v>1249</v>
      </c>
      <c r="FL7053" s="55">
        <v>0.35</v>
      </c>
    </row>
    <row r="7054" ht="14.25" customHeight="1" outlineLevel="1" spans="162:168">
      <c r="FF7054" s="55">
        <v>7047</v>
      </c>
      <c r="FG7054" s="55" t="s">
        <v>1246</v>
      </c>
      <c r="FH7054" s="55" t="s">
        <v>2016</v>
      </c>
      <c r="FI7054" s="55">
        <v>11</v>
      </c>
      <c r="FJ7054" s="55">
        <v>0</v>
      </c>
      <c r="FK7054" s="55" t="s">
        <v>1249</v>
      </c>
      <c r="FL7054" s="55">
        <v>0.5</v>
      </c>
    </row>
    <row r="7055" ht="14.25" customHeight="1" outlineLevel="1" spans="162:168">
      <c r="FF7055" s="55">
        <v>7048</v>
      </c>
      <c r="FG7055" s="55" t="s">
        <v>1246</v>
      </c>
      <c r="FH7055" s="55" t="s">
        <v>2016</v>
      </c>
      <c r="FI7055" s="55">
        <v>11</v>
      </c>
      <c r="FJ7055" s="55">
        <v>1000</v>
      </c>
      <c r="FK7055" s="55" t="s">
        <v>1249</v>
      </c>
      <c r="FL7055" s="55">
        <v>0.45</v>
      </c>
    </row>
    <row r="7056" ht="14.25" customHeight="1" outlineLevel="1" spans="162:168">
      <c r="FF7056" s="55">
        <v>7049</v>
      </c>
      <c r="FG7056" s="55" t="s">
        <v>1246</v>
      </c>
      <c r="FH7056" s="55" t="s">
        <v>2016</v>
      </c>
      <c r="FI7056" s="55">
        <v>11</v>
      </c>
      <c r="FJ7056" s="55">
        <v>2500</v>
      </c>
      <c r="FK7056" s="55" t="s">
        <v>1249</v>
      </c>
      <c r="FL7056" s="55">
        <v>0.4</v>
      </c>
    </row>
    <row r="7057" ht="14.25" customHeight="1" outlineLevel="1" spans="162:168">
      <c r="FF7057" s="55">
        <v>7050</v>
      </c>
      <c r="FG7057" s="55" t="s">
        <v>1246</v>
      </c>
      <c r="FH7057" s="55" t="s">
        <v>2016</v>
      </c>
      <c r="FI7057" s="55">
        <v>11</v>
      </c>
      <c r="FJ7057" s="55">
        <v>5000</v>
      </c>
      <c r="FK7057" s="55" t="s">
        <v>1249</v>
      </c>
      <c r="FL7057" s="55">
        <v>0.4</v>
      </c>
    </row>
    <row r="7058" ht="14.25" customHeight="1" outlineLevel="1" spans="162:168">
      <c r="FF7058" s="55">
        <v>7051</v>
      </c>
      <c r="FG7058" s="55" t="s">
        <v>1246</v>
      </c>
      <c r="FH7058" s="55" t="s">
        <v>2016</v>
      </c>
      <c r="FI7058" s="55">
        <v>11</v>
      </c>
      <c r="FJ7058" s="55">
        <v>10000</v>
      </c>
      <c r="FK7058" s="55" t="s">
        <v>1249</v>
      </c>
      <c r="FL7058" s="55">
        <v>0.4</v>
      </c>
    </row>
    <row r="7059" ht="14.25" customHeight="1" outlineLevel="1" spans="162:168">
      <c r="FF7059" s="55">
        <v>7052</v>
      </c>
      <c r="FG7059" s="55" t="s">
        <v>1246</v>
      </c>
      <c r="FH7059" s="55" t="s">
        <v>2016</v>
      </c>
      <c r="FI7059" s="55">
        <v>11</v>
      </c>
      <c r="FJ7059" s="55">
        <v>25000</v>
      </c>
      <c r="FK7059" s="55" t="s">
        <v>1249</v>
      </c>
      <c r="FL7059" s="55">
        <v>0.4</v>
      </c>
    </row>
    <row r="7060" ht="14.25" customHeight="1" outlineLevel="1" spans="162:168">
      <c r="FF7060" s="55">
        <v>7053</v>
      </c>
      <c r="FG7060" s="55" t="s">
        <v>1246</v>
      </c>
      <c r="FH7060" s="55" t="s">
        <v>2016</v>
      </c>
      <c r="FI7060" s="55">
        <v>11</v>
      </c>
      <c r="FJ7060" s="55">
        <v>50000</v>
      </c>
      <c r="FK7060" s="55" t="s">
        <v>1249</v>
      </c>
      <c r="FL7060" s="55">
        <v>0.35</v>
      </c>
    </row>
    <row r="7061" ht="14.25" customHeight="1" outlineLevel="1" spans="162:168">
      <c r="FF7061" s="55">
        <v>7054</v>
      </c>
      <c r="FG7061" s="55" t="s">
        <v>1246</v>
      </c>
      <c r="FH7061" s="55" t="s">
        <v>2016</v>
      </c>
      <c r="FI7061" s="55">
        <v>11</v>
      </c>
      <c r="FJ7061" s="55">
        <v>80000</v>
      </c>
      <c r="FK7061" s="55" t="s">
        <v>1249</v>
      </c>
      <c r="FL7061" s="55">
        <v>0.35</v>
      </c>
    </row>
    <row r="7062" ht="14.25" customHeight="1" outlineLevel="1" spans="162:168">
      <c r="FF7062" s="55">
        <v>7055</v>
      </c>
      <c r="FG7062" s="55" t="s">
        <v>1246</v>
      </c>
      <c r="FH7062" s="55" t="s">
        <v>2016</v>
      </c>
      <c r="FI7062" s="55">
        <v>11</v>
      </c>
      <c r="FJ7062" s="55">
        <v>130000</v>
      </c>
      <c r="FK7062" s="55" t="s">
        <v>1249</v>
      </c>
      <c r="FL7062" s="55">
        <v>0.35</v>
      </c>
    </row>
    <row r="7063" ht="14.25" customHeight="1" outlineLevel="1" spans="162:168">
      <c r="FF7063" s="55">
        <v>7056</v>
      </c>
      <c r="FG7063" s="55" t="s">
        <v>1246</v>
      </c>
      <c r="FH7063" s="55" t="s">
        <v>2016</v>
      </c>
      <c r="FI7063" s="55">
        <v>11</v>
      </c>
      <c r="FJ7063" s="55">
        <v>260000</v>
      </c>
      <c r="FK7063" s="55" t="s">
        <v>1249</v>
      </c>
      <c r="FL7063" s="55">
        <v>0.35</v>
      </c>
    </row>
    <row r="7064" ht="14.25" customHeight="1" outlineLevel="1" spans="162:168">
      <c r="FF7064" s="55">
        <v>7057</v>
      </c>
      <c r="FG7064" s="55" t="s">
        <v>1246</v>
      </c>
      <c r="FH7064" s="55" t="s">
        <v>2016</v>
      </c>
      <c r="FI7064" s="55">
        <v>11</v>
      </c>
      <c r="FJ7064" s="55">
        <v>400000</v>
      </c>
      <c r="FK7064" s="55" t="s">
        <v>1249</v>
      </c>
      <c r="FL7064" s="55">
        <v>0.35</v>
      </c>
    </row>
    <row r="7065" ht="14.25" customHeight="1" outlineLevel="1" spans="162:168">
      <c r="FF7065" s="55">
        <v>7058</v>
      </c>
      <c r="FG7065" s="55" t="s">
        <v>1246</v>
      </c>
      <c r="FH7065" s="55" t="s">
        <v>2016</v>
      </c>
      <c r="FI7065" s="55">
        <v>11</v>
      </c>
      <c r="FJ7065" s="55">
        <v>530000</v>
      </c>
      <c r="FK7065" s="55" t="s">
        <v>1249</v>
      </c>
      <c r="FL7065" s="55">
        <v>0.35</v>
      </c>
    </row>
    <row r="7066" ht="14.25" customHeight="1" outlineLevel="1" spans="162:168">
      <c r="FF7066" s="55">
        <v>7059</v>
      </c>
      <c r="FG7066" s="55" t="s">
        <v>1246</v>
      </c>
      <c r="FH7066" s="55" t="s">
        <v>2016</v>
      </c>
      <c r="FI7066" s="55">
        <v>11</v>
      </c>
      <c r="FJ7066" s="55">
        <v>540000</v>
      </c>
      <c r="FK7066" s="55" t="s">
        <v>1249</v>
      </c>
      <c r="FL7066" s="55">
        <v>0.35</v>
      </c>
    </row>
    <row r="7067" ht="14.25" customHeight="1" outlineLevel="1" spans="162:168">
      <c r="FF7067" s="55">
        <v>7060</v>
      </c>
      <c r="FG7067" s="55" t="s">
        <v>1246</v>
      </c>
      <c r="FH7067" s="55" t="s">
        <v>2016</v>
      </c>
      <c r="FI7067" s="55">
        <v>12</v>
      </c>
      <c r="FJ7067" s="55">
        <v>0</v>
      </c>
      <c r="FK7067" s="55" t="s">
        <v>1249</v>
      </c>
      <c r="FL7067" s="55">
        <v>2</v>
      </c>
    </row>
    <row r="7068" ht="14.25" customHeight="1" outlineLevel="1" spans="162:168">
      <c r="FF7068" s="55">
        <v>7061</v>
      </c>
      <c r="FG7068" s="55" t="s">
        <v>1246</v>
      </c>
      <c r="FH7068" s="55" t="s">
        <v>2016</v>
      </c>
      <c r="FI7068" s="55">
        <v>12</v>
      </c>
      <c r="FJ7068" s="55">
        <v>1000</v>
      </c>
      <c r="FK7068" s="55" t="s">
        <v>1249</v>
      </c>
      <c r="FL7068" s="55">
        <v>2</v>
      </c>
    </row>
    <row r="7069" ht="14.25" customHeight="1" outlineLevel="1" spans="162:168">
      <c r="FF7069" s="55">
        <v>7062</v>
      </c>
      <c r="FG7069" s="55" t="s">
        <v>1246</v>
      </c>
      <c r="FH7069" s="55" t="s">
        <v>2016</v>
      </c>
      <c r="FI7069" s="55">
        <v>12</v>
      </c>
      <c r="FJ7069" s="55">
        <v>2500</v>
      </c>
      <c r="FK7069" s="55" t="s">
        <v>1249</v>
      </c>
      <c r="FL7069" s="55">
        <v>2</v>
      </c>
    </row>
    <row r="7070" ht="14.25" customHeight="1" outlineLevel="1" spans="162:168">
      <c r="FF7070" s="55">
        <v>7063</v>
      </c>
      <c r="FG7070" s="55" t="s">
        <v>1246</v>
      </c>
      <c r="FH7070" s="55" t="s">
        <v>2016</v>
      </c>
      <c r="FI7070" s="55">
        <v>12</v>
      </c>
      <c r="FJ7070" s="55">
        <v>10000</v>
      </c>
      <c r="FK7070" s="55" t="s">
        <v>1249</v>
      </c>
      <c r="FL7070" s="55">
        <v>2</v>
      </c>
    </row>
    <row r="7071" ht="14.25" customHeight="1" outlineLevel="1" spans="162:168">
      <c r="FF7071" s="55">
        <v>7064</v>
      </c>
      <c r="FG7071" s="55" t="s">
        <v>1246</v>
      </c>
      <c r="FH7071" s="55" t="s">
        <v>2016</v>
      </c>
      <c r="FI7071" s="55">
        <v>12</v>
      </c>
      <c r="FJ7071" s="55">
        <v>25000</v>
      </c>
      <c r="FK7071" s="55" t="s">
        <v>1249</v>
      </c>
      <c r="FL7071" s="55">
        <v>2</v>
      </c>
    </row>
    <row r="7072" ht="14.25" customHeight="1" outlineLevel="1" spans="162:168">
      <c r="FF7072" s="55">
        <v>7065</v>
      </c>
      <c r="FG7072" s="55" t="s">
        <v>1246</v>
      </c>
      <c r="FH7072" s="55" t="s">
        <v>2016</v>
      </c>
      <c r="FI7072" s="55">
        <v>12</v>
      </c>
      <c r="FJ7072" s="55">
        <v>50000</v>
      </c>
      <c r="FK7072" s="55" t="s">
        <v>1249</v>
      </c>
      <c r="FL7072" s="55">
        <v>2</v>
      </c>
    </row>
    <row r="7073" ht="14.25" customHeight="1" outlineLevel="1" spans="162:168">
      <c r="FF7073" s="55">
        <v>7066</v>
      </c>
      <c r="FG7073" s="55" t="s">
        <v>1246</v>
      </c>
      <c r="FH7073" s="55" t="s">
        <v>2016</v>
      </c>
      <c r="FI7073" s="55">
        <v>12</v>
      </c>
      <c r="FJ7073" s="55">
        <v>80000</v>
      </c>
      <c r="FK7073" s="55" t="s">
        <v>1249</v>
      </c>
      <c r="FL7073" s="55">
        <v>2</v>
      </c>
    </row>
    <row r="7074" ht="14.25" customHeight="1" outlineLevel="1" spans="162:168">
      <c r="FF7074" s="55">
        <v>7067</v>
      </c>
      <c r="FG7074" s="55" t="s">
        <v>1246</v>
      </c>
      <c r="FH7074" s="55" t="s">
        <v>2016</v>
      </c>
      <c r="FI7074" s="55">
        <v>12</v>
      </c>
      <c r="FJ7074" s="55">
        <v>130000</v>
      </c>
      <c r="FK7074" s="55" t="s">
        <v>1249</v>
      </c>
      <c r="FL7074" s="55">
        <v>2</v>
      </c>
    </row>
    <row r="7075" ht="14.25" customHeight="1" outlineLevel="1" spans="162:168">
      <c r="FF7075" s="55">
        <v>7068</v>
      </c>
      <c r="FG7075" s="55" t="s">
        <v>1246</v>
      </c>
      <c r="FH7075" s="55" t="s">
        <v>2016</v>
      </c>
      <c r="FI7075" s="55">
        <v>12</v>
      </c>
      <c r="FJ7075" s="55">
        <v>260000</v>
      </c>
      <c r="FK7075" s="55" t="s">
        <v>1249</v>
      </c>
      <c r="FL7075" s="55">
        <v>2</v>
      </c>
    </row>
    <row r="7076" ht="14.25" customHeight="1" outlineLevel="1" spans="162:168">
      <c r="FF7076" s="55">
        <v>7069</v>
      </c>
      <c r="FG7076" s="55" t="s">
        <v>1246</v>
      </c>
      <c r="FH7076" s="55" t="s">
        <v>2016</v>
      </c>
      <c r="FI7076" s="55">
        <v>12</v>
      </c>
      <c r="FJ7076" s="55">
        <v>400000</v>
      </c>
      <c r="FK7076" s="55" t="s">
        <v>1249</v>
      </c>
      <c r="FL7076" s="55">
        <v>2</v>
      </c>
    </row>
    <row r="7077" ht="14.25" customHeight="1" outlineLevel="1" spans="162:168">
      <c r="FF7077" s="55">
        <v>7070</v>
      </c>
      <c r="FG7077" s="55" t="s">
        <v>1246</v>
      </c>
      <c r="FH7077" s="55" t="s">
        <v>2016</v>
      </c>
      <c r="FI7077" s="55">
        <v>12</v>
      </c>
      <c r="FJ7077" s="55">
        <v>530000</v>
      </c>
      <c r="FK7077" s="55" t="s">
        <v>1249</v>
      </c>
      <c r="FL7077" s="55">
        <v>2</v>
      </c>
    </row>
    <row r="7078" ht="14.25" customHeight="1" outlineLevel="1" spans="162:168">
      <c r="FF7078" s="55">
        <v>7071</v>
      </c>
      <c r="FG7078" s="55" t="s">
        <v>1246</v>
      </c>
      <c r="FH7078" s="55" t="s">
        <v>2016</v>
      </c>
      <c r="FI7078" s="55">
        <v>12</v>
      </c>
      <c r="FJ7078" s="55">
        <v>540000</v>
      </c>
      <c r="FK7078" s="55" t="s">
        <v>1249</v>
      </c>
      <c r="FL7078" s="55">
        <v>2</v>
      </c>
    </row>
    <row r="7079" ht="14.25" customHeight="1" outlineLevel="1" spans="162:168">
      <c r="FF7079" s="55">
        <v>7072</v>
      </c>
      <c r="FG7079" s="55" t="s">
        <v>1246</v>
      </c>
      <c r="FH7079" s="55" t="s">
        <v>2016</v>
      </c>
      <c r="FI7079" s="55">
        <v>13</v>
      </c>
      <c r="FJ7079" s="55">
        <v>0</v>
      </c>
      <c r="FK7079" s="55" t="s">
        <v>1249</v>
      </c>
      <c r="FL7079" s="55">
        <v>2</v>
      </c>
    </row>
    <row r="7080" ht="14.25" customHeight="1" outlineLevel="1" spans="162:168">
      <c r="FF7080" s="55">
        <v>7073</v>
      </c>
      <c r="FG7080" s="55" t="s">
        <v>1246</v>
      </c>
      <c r="FH7080" s="55" t="s">
        <v>2016</v>
      </c>
      <c r="FI7080" s="55">
        <v>13</v>
      </c>
      <c r="FJ7080" s="55">
        <v>1000</v>
      </c>
      <c r="FK7080" s="55" t="s">
        <v>1249</v>
      </c>
      <c r="FL7080" s="55">
        <v>2</v>
      </c>
    </row>
    <row r="7081" ht="14.25" customHeight="1" outlineLevel="1" spans="162:168">
      <c r="FF7081" s="55">
        <v>7074</v>
      </c>
      <c r="FG7081" s="55" t="s">
        <v>1246</v>
      </c>
      <c r="FH7081" s="55" t="s">
        <v>2016</v>
      </c>
      <c r="FI7081" s="55">
        <v>13</v>
      </c>
      <c r="FJ7081" s="55">
        <v>2500</v>
      </c>
      <c r="FK7081" s="55" t="s">
        <v>1249</v>
      </c>
      <c r="FL7081" s="55">
        <v>2</v>
      </c>
    </row>
    <row r="7082" ht="14.25" customHeight="1" outlineLevel="1" spans="162:168">
      <c r="FF7082" s="55">
        <v>7075</v>
      </c>
      <c r="FG7082" s="55" t="s">
        <v>1246</v>
      </c>
      <c r="FH7082" s="55" t="s">
        <v>2016</v>
      </c>
      <c r="FI7082" s="55">
        <v>13</v>
      </c>
      <c r="FJ7082" s="55">
        <v>5000</v>
      </c>
      <c r="FK7082" s="55" t="s">
        <v>1249</v>
      </c>
      <c r="FL7082" s="55">
        <v>2</v>
      </c>
    </row>
    <row r="7083" ht="14.25" customHeight="1" outlineLevel="1" spans="162:168">
      <c r="FF7083" s="55">
        <v>7076</v>
      </c>
      <c r="FG7083" s="55" t="s">
        <v>1246</v>
      </c>
      <c r="FH7083" s="55" t="s">
        <v>2016</v>
      </c>
      <c r="FI7083" s="55">
        <v>13</v>
      </c>
      <c r="FJ7083" s="55">
        <v>10000</v>
      </c>
      <c r="FK7083" s="55" t="s">
        <v>1249</v>
      </c>
      <c r="FL7083" s="55">
        <v>2</v>
      </c>
    </row>
    <row r="7084" ht="14.25" customHeight="1" outlineLevel="1" spans="162:168">
      <c r="FF7084" s="55">
        <v>7077</v>
      </c>
      <c r="FG7084" s="55" t="s">
        <v>1246</v>
      </c>
      <c r="FH7084" s="55" t="s">
        <v>2016</v>
      </c>
      <c r="FI7084" s="55">
        <v>13</v>
      </c>
      <c r="FJ7084" s="55">
        <v>25000</v>
      </c>
      <c r="FK7084" s="55" t="s">
        <v>1249</v>
      </c>
      <c r="FL7084" s="55">
        <v>2</v>
      </c>
    </row>
    <row r="7085" ht="14.25" customHeight="1" outlineLevel="1" spans="162:168">
      <c r="FF7085" s="55">
        <v>7078</v>
      </c>
      <c r="FG7085" s="55" t="s">
        <v>1246</v>
      </c>
      <c r="FH7085" s="55" t="s">
        <v>2016</v>
      </c>
      <c r="FI7085" s="55">
        <v>13</v>
      </c>
      <c r="FJ7085" s="55">
        <v>50000</v>
      </c>
      <c r="FK7085" s="55" t="s">
        <v>1249</v>
      </c>
      <c r="FL7085" s="55">
        <v>2</v>
      </c>
    </row>
    <row r="7086" ht="14.25" customHeight="1" outlineLevel="1" spans="162:168">
      <c r="FF7086" s="55">
        <v>7079</v>
      </c>
      <c r="FG7086" s="55" t="s">
        <v>1246</v>
      </c>
      <c r="FH7086" s="55" t="s">
        <v>2016</v>
      </c>
      <c r="FI7086" s="55">
        <v>13</v>
      </c>
      <c r="FJ7086" s="55">
        <v>80000</v>
      </c>
      <c r="FK7086" s="55" t="s">
        <v>1249</v>
      </c>
      <c r="FL7086" s="55">
        <v>2</v>
      </c>
    </row>
    <row r="7087" ht="14.25" customHeight="1" outlineLevel="1" spans="162:168">
      <c r="FF7087" s="55">
        <v>7080</v>
      </c>
      <c r="FG7087" s="55" t="s">
        <v>1246</v>
      </c>
      <c r="FH7087" s="55" t="s">
        <v>2016</v>
      </c>
      <c r="FI7087" s="55">
        <v>13</v>
      </c>
      <c r="FJ7087" s="55">
        <v>130000</v>
      </c>
      <c r="FK7087" s="55" t="s">
        <v>1249</v>
      </c>
      <c r="FL7087" s="55">
        <v>2</v>
      </c>
    </row>
    <row r="7088" ht="14.25" customHeight="1" outlineLevel="1" spans="162:168">
      <c r="FF7088" s="55">
        <v>7081</v>
      </c>
      <c r="FG7088" s="55" t="s">
        <v>1246</v>
      </c>
      <c r="FH7088" s="55" t="s">
        <v>2016</v>
      </c>
      <c r="FI7088" s="55">
        <v>13</v>
      </c>
      <c r="FJ7088" s="55">
        <v>260000</v>
      </c>
      <c r="FK7088" s="55" t="s">
        <v>1249</v>
      </c>
      <c r="FL7088" s="55">
        <v>2</v>
      </c>
    </row>
    <row r="7089" ht="14.25" customHeight="1" outlineLevel="1" spans="162:168">
      <c r="FF7089" s="55">
        <v>7082</v>
      </c>
      <c r="FG7089" s="55" t="s">
        <v>1246</v>
      </c>
      <c r="FH7089" s="55" t="s">
        <v>2016</v>
      </c>
      <c r="FI7089" s="55">
        <v>13</v>
      </c>
      <c r="FJ7089" s="55">
        <v>400000</v>
      </c>
      <c r="FK7089" s="55" t="s">
        <v>1249</v>
      </c>
      <c r="FL7089" s="55">
        <v>2</v>
      </c>
    </row>
    <row r="7090" ht="14.25" customHeight="1" outlineLevel="1" spans="162:168">
      <c r="FF7090" s="55">
        <v>7083</v>
      </c>
      <c r="FG7090" s="55" t="s">
        <v>1246</v>
      </c>
      <c r="FH7090" s="55" t="s">
        <v>2016</v>
      </c>
      <c r="FI7090" s="55">
        <v>13</v>
      </c>
      <c r="FJ7090" s="55">
        <v>530000</v>
      </c>
      <c r="FK7090" s="55" t="s">
        <v>1249</v>
      </c>
      <c r="FL7090" s="55">
        <v>2</v>
      </c>
    </row>
    <row r="7091" ht="14.25" customHeight="1" outlineLevel="1" spans="162:168">
      <c r="FF7091" s="55">
        <v>7084</v>
      </c>
      <c r="FG7091" s="55" t="s">
        <v>1246</v>
      </c>
      <c r="FH7091" s="55" t="s">
        <v>2016</v>
      </c>
      <c r="FI7091" s="55">
        <v>13</v>
      </c>
      <c r="FJ7091" s="55">
        <v>540000</v>
      </c>
      <c r="FK7091" s="55" t="s">
        <v>1249</v>
      </c>
      <c r="FL7091" s="55">
        <v>2</v>
      </c>
    </row>
    <row r="7092" ht="14.25" customHeight="1" outlineLevel="1" spans="162:168">
      <c r="FF7092" s="55">
        <v>7085</v>
      </c>
      <c r="FG7092" s="55" t="s">
        <v>1246</v>
      </c>
      <c r="FH7092" s="55" t="s">
        <v>2016</v>
      </c>
      <c r="FI7092" s="55">
        <v>2</v>
      </c>
      <c r="FJ7092" s="55">
        <v>0</v>
      </c>
      <c r="FK7092" s="55" t="s">
        <v>1249</v>
      </c>
      <c r="FL7092" s="55">
        <v>0.35</v>
      </c>
    </row>
    <row r="7093" ht="14.25" customHeight="1" outlineLevel="1" spans="162:168">
      <c r="FF7093" s="55">
        <v>7086</v>
      </c>
      <c r="FG7093" s="55" t="s">
        <v>1246</v>
      </c>
      <c r="FH7093" s="55" t="s">
        <v>2016</v>
      </c>
      <c r="FI7093" s="55">
        <v>2</v>
      </c>
      <c r="FJ7093" s="55">
        <v>1000</v>
      </c>
      <c r="FK7093" s="55" t="s">
        <v>1249</v>
      </c>
      <c r="FL7093" s="55">
        <v>0.3</v>
      </c>
    </row>
    <row r="7094" ht="14.25" customHeight="1" outlineLevel="1" spans="162:168">
      <c r="FF7094" s="55">
        <v>7087</v>
      </c>
      <c r="FG7094" s="55" t="s">
        <v>1246</v>
      </c>
      <c r="FH7094" s="55" t="s">
        <v>2016</v>
      </c>
      <c r="FI7094" s="55">
        <v>2</v>
      </c>
      <c r="FJ7094" s="55">
        <v>2500</v>
      </c>
      <c r="FK7094" s="55" t="s">
        <v>1249</v>
      </c>
      <c r="FL7094" s="55">
        <v>0.3</v>
      </c>
    </row>
    <row r="7095" ht="14.25" customHeight="1" outlineLevel="1" spans="162:168">
      <c r="FF7095" s="55">
        <v>7088</v>
      </c>
      <c r="FG7095" s="55" t="s">
        <v>1246</v>
      </c>
      <c r="FH7095" s="55" t="s">
        <v>2016</v>
      </c>
      <c r="FI7095" s="55">
        <v>2</v>
      </c>
      <c r="FJ7095" s="55">
        <v>5000</v>
      </c>
      <c r="FK7095" s="55" t="s">
        <v>1249</v>
      </c>
      <c r="FL7095" s="55">
        <v>0.3</v>
      </c>
    </row>
    <row r="7096" ht="14.25" customHeight="1" outlineLevel="1" spans="162:168">
      <c r="FF7096" s="55">
        <v>7089</v>
      </c>
      <c r="FG7096" s="55" t="s">
        <v>1246</v>
      </c>
      <c r="FH7096" s="55" t="s">
        <v>2016</v>
      </c>
      <c r="FI7096" s="55">
        <v>2</v>
      </c>
      <c r="FJ7096" s="55">
        <v>10000</v>
      </c>
      <c r="FK7096" s="55" t="s">
        <v>1249</v>
      </c>
      <c r="FL7096" s="55">
        <v>0.3</v>
      </c>
    </row>
    <row r="7097" ht="14.25" customHeight="1" outlineLevel="1" spans="162:168">
      <c r="FF7097" s="55">
        <v>7090</v>
      </c>
      <c r="FG7097" s="55" t="s">
        <v>1246</v>
      </c>
      <c r="FH7097" s="55" t="s">
        <v>2016</v>
      </c>
      <c r="FI7097" s="55">
        <v>2</v>
      </c>
      <c r="FJ7097" s="55">
        <v>25000</v>
      </c>
      <c r="FK7097" s="55" t="s">
        <v>1249</v>
      </c>
      <c r="FL7097" s="55">
        <v>0.3</v>
      </c>
    </row>
    <row r="7098" ht="14.25" customHeight="1" outlineLevel="1" spans="162:168">
      <c r="FF7098" s="55">
        <v>7091</v>
      </c>
      <c r="FG7098" s="55" t="s">
        <v>1246</v>
      </c>
      <c r="FH7098" s="55" t="s">
        <v>2016</v>
      </c>
      <c r="FI7098" s="55">
        <v>2</v>
      </c>
      <c r="FJ7098" s="55">
        <v>50000</v>
      </c>
      <c r="FK7098" s="55" t="s">
        <v>1249</v>
      </c>
      <c r="FL7098" s="55">
        <v>0.3</v>
      </c>
    </row>
    <row r="7099" ht="14.25" customHeight="1" outlineLevel="1" spans="162:168">
      <c r="FF7099" s="55">
        <v>7092</v>
      </c>
      <c r="FG7099" s="55" t="s">
        <v>1246</v>
      </c>
      <c r="FH7099" s="55" t="s">
        <v>2016</v>
      </c>
      <c r="FI7099" s="55">
        <v>2</v>
      </c>
      <c r="FJ7099" s="55">
        <v>80000</v>
      </c>
      <c r="FK7099" s="55" t="s">
        <v>1249</v>
      </c>
      <c r="FL7099" s="55">
        <v>0.3</v>
      </c>
    </row>
    <row r="7100" ht="14.25" customHeight="1" outlineLevel="1" spans="162:168">
      <c r="FF7100" s="55">
        <v>7093</v>
      </c>
      <c r="FG7100" s="55" t="s">
        <v>1246</v>
      </c>
      <c r="FH7100" s="55" t="s">
        <v>2016</v>
      </c>
      <c r="FI7100" s="55">
        <v>2</v>
      </c>
      <c r="FJ7100" s="55">
        <v>130000</v>
      </c>
      <c r="FK7100" s="55" t="s">
        <v>1249</v>
      </c>
      <c r="FL7100" s="55">
        <v>0.3</v>
      </c>
    </row>
    <row r="7101" ht="14.25" customHeight="1" outlineLevel="1" spans="162:168">
      <c r="FF7101" s="55">
        <v>7094</v>
      </c>
      <c r="FG7101" s="55" t="s">
        <v>1246</v>
      </c>
      <c r="FH7101" s="55" t="s">
        <v>2016</v>
      </c>
      <c r="FI7101" s="55">
        <v>2</v>
      </c>
      <c r="FJ7101" s="55">
        <v>260000</v>
      </c>
      <c r="FK7101" s="55" t="s">
        <v>1249</v>
      </c>
      <c r="FL7101" s="55">
        <v>0.3</v>
      </c>
    </row>
    <row r="7102" ht="14.25" customHeight="1" outlineLevel="1" spans="162:168">
      <c r="FF7102" s="55">
        <v>7095</v>
      </c>
      <c r="FG7102" s="55" t="s">
        <v>1246</v>
      </c>
      <c r="FH7102" s="55" t="s">
        <v>2016</v>
      </c>
      <c r="FI7102" s="55">
        <v>2</v>
      </c>
      <c r="FJ7102" s="55">
        <v>400000</v>
      </c>
      <c r="FK7102" s="55" t="s">
        <v>1249</v>
      </c>
      <c r="FL7102" s="55">
        <v>0.3</v>
      </c>
    </row>
    <row r="7103" ht="14.25" customHeight="1" outlineLevel="1" spans="162:168">
      <c r="FF7103" s="55">
        <v>7096</v>
      </c>
      <c r="FG7103" s="55" t="s">
        <v>1246</v>
      </c>
      <c r="FH7103" s="55" t="s">
        <v>2016</v>
      </c>
      <c r="FI7103" s="55">
        <v>2</v>
      </c>
      <c r="FJ7103" s="55">
        <v>530000</v>
      </c>
      <c r="FK7103" s="55" t="s">
        <v>1249</v>
      </c>
      <c r="FL7103" s="55">
        <v>0.3</v>
      </c>
    </row>
    <row r="7104" ht="14.25" customHeight="1" outlineLevel="1" spans="162:168">
      <c r="FF7104" s="55">
        <v>7097</v>
      </c>
      <c r="FG7104" s="55" t="s">
        <v>1246</v>
      </c>
      <c r="FH7104" s="55" t="s">
        <v>2016</v>
      </c>
      <c r="FI7104" s="55">
        <v>2</v>
      </c>
      <c r="FJ7104" s="55">
        <v>540000</v>
      </c>
      <c r="FK7104" s="55" t="s">
        <v>1249</v>
      </c>
      <c r="FL7104" s="55">
        <v>0.3</v>
      </c>
    </row>
    <row r="7105" ht="14.25" customHeight="1" outlineLevel="1" spans="162:168">
      <c r="FF7105" s="55">
        <v>7098</v>
      </c>
      <c r="FG7105" s="55" t="s">
        <v>1246</v>
      </c>
      <c r="FH7105" s="55" t="s">
        <v>2016</v>
      </c>
      <c r="FI7105" s="55">
        <v>3</v>
      </c>
      <c r="FJ7105" s="55">
        <v>0</v>
      </c>
      <c r="FK7105" s="55" t="s">
        <v>1249</v>
      </c>
      <c r="FL7105" s="55">
        <v>0.3</v>
      </c>
    </row>
    <row r="7106" ht="14.25" customHeight="1" outlineLevel="1" spans="162:168">
      <c r="FF7106" s="55">
        <v>7099</v>
      </c>
      <c r="FG7106" s="55" t="s">
        <v>1246</v>
      </c>
      <c r="FH7106" s="55" t="s">
        <v>2016</v>
      </c>
      <c r="FI7106" s="55">
        <v>3</v>
      </c>
      <c r="FJ7106" s="55">
        <v>1000</v>
      </c>
      <c r="FK7106" s="55" t="s">
        <v>1249</v>
      </c>
      <c r="FL7106" s="55">
        <v>0.3</v>
      </c>
    </row>
    <row r="7107" ht="14.25" customHeight="1" outlineLevel="1" spans="162:168">
      <c r="FF7107" s="55">
        <v>7100</v>
      </c>
      <c r="FG7107" s="55" t="s">
        <v>1246</v>
      </c>
      <c r="FH7107" s="55" t="s">
        <v>2016</v>
      </c>
      <c r="FI7107" s="55">
        <v>3</v>
      </c>
      <c r="FJ7107" s="55">
        <v>2500</v>
      </c>
      <c r="FK7107" s="55" t="s">
        <v>1249</v>
      </c>
      <c r="FL7107" s="55">
        <v>0.3</v>
      </c>
    </row>
    <row r="7108" ht="14.25" customHeight="1" outlineLevel="1" spans="162:168">
      <c r="FF7108" s="55">
        <v>7101</v>
      </c>
      <c r="FG7108" s="55" t="s">
        <v>1246</v>
      </c>
      <c r="FH7108" s="55" t="s">
        <v>2016</v>
      </c>
      <c r="FI7108" s="55">
        <v>3</v>
      </c>
      <c r="FJ7108" s="55">
        <v>5000</v>
      </c>
      <c r="FK7108" s="55" t="s">
        <v>1249</v>
      </c>
      <c r="FL7108" s="55">
        <v>0.3</v>
      </c>
    </row>
    <row r="7109" ht="14.25" customHeight="1" outlineLevel="1" spans="162:168">
      <c r="FF7109" s="55">
        <v>7102</v>
      </c>
      <c r="FG7109" s="55" t="s">
        <v>1246</v>
      </c>
      <c r="FH7109" s="55" t="s">
        <v>2016</v>
      </c>
      <c r="FI7109" s="55">
        <v>3</v>
      </c>
      <c r="FJ7109" s="55">
        <v>10000</v>
      </c>
      <c r="FK7109" s="55" t="s">
        <v>1249</v>
      </c>
      <c r="FL7109" s="55">
        <v>0.3</v>
      </c>
    </row>
    <row r="7110" ht="14.25" customHeight="1" outlineLevel="1" spans="162:168">
      <c r="FF7110" s="55">
        <v>7103</v>
      </c>
      <c r="FG7110" s="55" t="s">
        <v>1246</v>
      </c>
      <c r="FH7110" s="55" t="s">
        <v>2016</v>
      </c>
      <c r="FI7110" s="55">
        <v>3</v>
      </c>
      <c r="FJ7110" s="55">
        <v>25000</v>
      </c>
      <c r="FK7110" s="55" t="s">
        <v>1249</v>
      </c>
      <c r="FL7110" s="55">
        <v>0.3</v>
      </c>
    </row>
    <row r="7111" ht="14.25" customHeight="1" outlineLevel="1" spans="162:168">
      <c r="FF7111" s="55">
        <v>7104</v>
      </c>
      <c r="FG7111" s="55" t="s">
        <v>1246</v>
      </c>
      <c r="FH7111" s="55" t="s">
        <v>2016</v>
      </c>
      <c r="FI7111" s="55">
        <v>3</v>
      </c>
      <c r="FJ7111" s="55">
        <v>50000</v>
      </c>
      <c r="FK7111" s="55" t="s">
        <v>1249</v>
      </c>
      <c r="FL7111" s="55">
        <v>0.3</v>
      </c>
    </row>
    <row r="7112" ht="14.25" customHeight="1" outlineLevel="1" spans="162:168">
      <c r="FF7112" s="55">
        <v>7105</v>
      </c>
      <c r="FG7112" s="55" t="s">
        <v>1246</v>
      </c>
      <c r="FH7112" s="55" t="s">
        <v>2016</v>
      </c>
      <c r="FI7112" s="55">
        <v>3</v>
      </c>
      <c r="FJ7112" s="55">
        <v>80000</v>
      </c>
      <c r="FK7112" s="55" t="s">
        <v>1249</v>
      </c>
      <c r="FL7112" s="55">
        <v>0.3</v>
      </c>
    </row>
    <row r="7113" ht="14.25" customHeight="1" outlineLevel="1" spans="162:168">
      <c r="FF7113" s="55">
        <v>7106</v>
      </c>
      <c r="FG7113" s="55" t="s">
        <v>1246</v>
      </c>
      <c r="FH7113" s="55" t="s">
        <v>2016</v>
      </c>
      <c r="FI7113" s="55">
        <v>3</v>
      </c>
      <c r="FJ7113" s="55">
        <v>130000</v>
      </c>
      <c r="FK7113" s="55" t="s">
        <v>1249</v>
      </c>
      <c r="FL7113" s="55">
        <v>0.3</v>
      </c>
    </row>
    <row r="7114" ht="14.25" customHeight="1" outlineLevel="1" spans="162:168">
      <c r="FF7114" s="55">
        <v>7107</v>
      </c>
      <c r="FG7114" s="55" t="s">
        <v>1246</v>
      </c>
      <c r="FH7114" s="55" t="s">
        <v>2016</v>
      </c>
      <c r="FI7114" s="55">
        <v>3</v>
      </c>
      <c r="FJ7114" s="55">
        <v>260000</v>
      </c>
      <c r="FK7114" s="55" t="s">
        <v>1249</v>
      </c>
      <c r="FL7114" s="55">
        <v>0.3</v>
      </c>
    </row>
    <row r="7115" ht="14.25" customHeight="1" outlineLevel="1" spans="162:168">
      <c r="FF7115" s="55">
        <v>7108</v>
      </c>
      <c r="FG7115" s="55" t="s">
        <v>1246</v>
      </c>
      <c r="FH7115" s="55" t="s">
        <v>2016</v>
      </c>
      <c r="FI7115" s="55">
        <v>3</v>
      </c>
      <c r="FJ7115" s="55">
        <v>400000</v>
      </c>
      <c r="FK7115" s="55" t="s">
        <v>1249</v>
      </c>
      <c r="FL7115" s="55">
        <v>0.3</v>
      </c>
    </row>
    <row r="7116" ht="14.25" customHeight="1" outlineLevel="1" spans="162:168">
      <c r="FF7116" s="55">
        <v>7109</v>
      </c>
      <c r="FG7116" s="55" t="s">
        <v>1246</v>
      </c>
      <c r="FH7116" s="55" t="s">
        <v>2016</v>
      </c>
      <c r="FI7116" s="55">
        <v>3</v>
      </c>
      <c r="FJ7116" s="55">
        <v>530000</v>
      </c>
      <c r="FK7116" s="55" t="s">
        <v>1249</v>
      </c>
      <c r="FL7116" s="55">
        <v>0.3</v>
      </c>
    </row>
    <row r="7117" ht="14.25" customHeight="1" outlineLevel="1" spans="162:168">
      <c r="FF7117" s="55">
        <v>7110</v>
      </c>
      <c r="FG7117" s="55" t="s">
        <v>1246</v>
      </c>
      <c r="FH7117" s="55" t="s">
        <v>2016</v>
      </c>
      <c r="FI7117" s="55">
        <v>3</v>
      </c>
      <c r="FJ7117" s="55">
        <v>540000</v>
      </c>
      <c r="FK7117" s="55" t="s">
        <v>1249</v>
      </c>
      <c r="FL7117" s="55">
        <v>0.3</v>
      </c>
    </row>
    <row r="7118" ht="14.25" customHeight="1" outlineLevel="1" spans="162:168">
      <c r="FF7118" s="55">
        <v>7111</v>
      </c>
      <c r="FG7118" s="55" t="s">
        <v>1246</v>
      </c>
      <c r="FH7118" s="55" t="s">
        <v>2016</v>
      </c>
      <c r="FI7118" s="55">
        <v>4</v>
      </c>
      <c r="FJ7118" s="55">
        <v>0</v>
      </c>
      <c r="FK7118" s="55" t="s">
        <v>1249</v>
      </c>
      <c r="FL7118" s="55">
        <v>0.3</v>
      </c>
    </row>
    <row r="7119" ht="14.25" customHeight="1" outlineLevel="1" spans="162:168">
      <c r="FF7119" s="55">
        <v>7112</v>
      </c>
      <c r="FG7119" s="55" t="s">
        <v>1246</v>
      </c>
      <c r="FH7119" s="55" t="s">
        <v>2016</v>
      </c>
      <c r="FI7119" s="55">
        <v>4</v>
      </c>
      <c r="FJ7119" s="55">
        <v>1000</v>
      </c>
      <c r="FK7119" s="55" t="s">
        <v>1249</v>
      </c>
      <c r="FL7119" s="55">
        <v>0.3</v>
      </c>
    </row>
    <row r="7120" ht="14.25" customHeight="1" outlineLevel="1" spans="162:168">
      <c r="FF7120" s="55">
        <v>7113</v>
      </c>
      <c r="FG7120" s="55" t="s">
        <v>1246</v>
      </c>
      <c r="FH7120" s="55" t="s">
        <v>2016</v>
      </c>
      <c r="FI7120" s="55">
        <v>4</v>
      </c>
      <c r="FJ7120" s="55">
        <v>2500</v>
      </c>
      <c r="FK7120" s="55" t="s">
        <v>1249</v>
      </c>
      <c r="FL7120" s="55">
        <v>0.3</v>
      </c>
    </row>
    <row r="7121" ht="14.25" customHeight="1" outlineLevel="1" spans="162:168">
      <c r="FF7121" s="55">
        <v>7114</v>
      </c>
      <c r="FG7121" s="55" t="s">
        <v>1246</v>
      </c>
      <c r="FH7121" s="55" t="s">
        <v>2016</v>
      </c>
      <c r="FI7121" s="55">
        <v>4</v>
      </c>
      <c r="FJ7121" s="55">
        <v>5000</v>
      </c>
      <c r="FK7121" s="55" t="s">
        <v>1249</v>
      </c>
      <c r="FL7121" s="55">
        <v>0.3</v>
      </c>
    </row>
    <row r="7122" ht="14.25" customHeight="1" outlineLevel="1" spans="162:168">
      <c r="FF7122" s="55">
        <v>7115</v>
      </c>
      <c r="FG7122" s="55" t="s">
        <v>1246</v>
      </c>
      <c r="FH7122" s="55" t="s">
        <v>2016</v>
      </c>
      <c r="FI7122" s="55">
        <v>4</v>
      </c>
      <c r="FJ7122" s="55">
        <v>10000</v>
      </c>
      <c r="FK7122" s="55" t="s">
        <v>1249</v>
      </c>
      <c r="FL7122" s="55">
        <v>0.3</v>
      </c>
    </row>
    <row r="7123" ht="14.25" customHeight="1" outlineLevel="1" spans="162:168">
      <c r="FF7123" s="55">
        <v>7116</v>
      </c>
      <c r="FG7123" s="55" t="s">
        <v>1246</v>
      </c>
      <c r="FH7123" s="55" t="s">
        <v>2016</v>
      </c>
      <c r="FI7123" s="55">
        <v>4</v>
      </c>
      <c r="FJ7123" s="55">
        <v>25000</v>
      </c>
      <c r="FK7123" s="55" t="s">
        <v>1249</v>
      </c>
      <c r="FL7123" s="55">
        <v>0.3</v>
      </c>
    </row>
    <row r="7124" ht="14.25" customHeight="1" outlineLevel="1" spans="162:168">
      <c r="FF7124" s="55">
        <v>7117</v>
      </c>
      <c r="FG7124" s="55" t="s">
        <v>1246</v>
      </c>
      <c r="FH7124" s="55" t="s">
        <v>2016</v>
      </c>
      <c r="FI7124" s="55">
        <v>4</v>
      </c>
      <c r="FJ7124" s="55">
        <v>50000</v>
      </c>
      <c r="FK7124" s="55" t="s">
        <v>1249</v>
      </c>
      <c r="FL7124" s="55">
        <v>0.3</v>
      </c>
    </row>
    <row r="7125" ht="14.25" customHeight="1" outlineLevel="1" spans="162:168">
      <c r="FF7125" s="55">
        <v>7118</v>
      </c>
      <c r="FG7125" s="55" t="s">
        <v>1246</v>
      </c>
      <c r="FH7125" s="55" t="s">
        <v>2016</v>
      </c>
      <c r="FI7125" s="55">
        <v>4</v>
      </c>
      <c r="FJ7125" s="55">
        <v>80000</v>
      </c>
      <c r="FK7125" s="55" t="s">
        <v>1249</v>
      </c>
      <c r="FL7125" s="55">
        <v>0.3</v>
      </c>
    </row>
    <row r="7126" ht="14.25" customHeight="1" outlineLevel="1" spans="162:168">
      <c r="FF7126" s="55">
        <v>7119</v>
      </c>
      <c r="FG7126" s="55" t="s">
        <v>1246</v>
      </c>
      <c r="FH7126" s="55" t="s">
        <v>2016</v>
      </c>
      <c r="FI7126" s="55">
        <v>4</v>
      </c>
      <c r="FJ7126" s="55">
        <v>130000</v>
      </c>
      <c r="FK7126" s="55" t="s">
        <v>1249</v>
      </c>
      <c r="FL7126" s="55">
        <v>0.3</v>
      </c>
    </row>
    <row r="7127" ht="14.25" customHeight="1" outlineLevel="1" spans="162:168">
      <c r="FF7127" s="55">
        <v>7120</v>
      </c>
      <c r="FG7127" s="55" t="s">
        <v>1246</v>
      </c>
      <c r="FH7127" s="55" t="s">
        <v>2016</v>
      </c>
      <c r="FI7127" s="55">
        <v>4</v>
      </c>
      <c r="FJ7127" s="55">
        <v>260000</v>
      </c>
      <c r="FK7127" s="55" t="s">
        <v>1249</v>
      </c>
      <c r="FL7127" s="55">
        <v>0.3</v>
      </c>
    </row>
    <row r="7128" ht="14.25" customHeight="1" outlineLevel="1" spans="162:168">
      <c r="FF7128" s="55">
        <v>7121</v>
      </c>
      <c r="FG7128" s="55" t="s">
        <v>1246</v>
      </c>
      <c r="FH7128" s="55" t="s">
        <v>2016</v>
      </c>
      <c r="FI7128" s="55">
        <v>4</v>
      </c>
      <c r="FJ7128" s="55">
        <v>400000</v>
      </c>
      <c r="FK7128" s="55" t="s">
        <v>1249</v>
      </c>
      <c r="FL7128" s="55">
        <v>0.3</v>
      </c>
    </row>
    <row r="7129" ht="14.25" customHeight="1" outlineLevel="1" spans="162:168">
      <c r="FF7129" s="55">
        <v>7122</v>
      </c>
      <c r="FG7129" s="55" t="s">
        <v>1246</v>
      </c>
      <c r="FH7129" s="55" t="s">
        <v>2016</v>
      </c>
      <c r="FI7129" s="55">
        <v>4</v>
      </c>
      <c r="FJ7129" s="55">
        <v>530000</v>
      </c>
      <c r="FK7129" s="55" t="s">
        <v>1249</v>
      </c>
      <c r="FL7129" s="55">
        <v>0.3</v>
      </c>
    </row>
    <row r="7130" ht="14.25" customHeight="1" outlineLevel="1" spans="162:168">
      <c r="FF7130" s="55">
        <v>7123</v>
      </c>
      <c r="FG7130" s="55" t="s">
        <v>1246</v>
      </c>
      <c r="FH7130" s="55" t="s">
        <v>2016</v>
      </c>
      <c r="FI7130" s="55">
        <v>4</v>
      </c>
      <c r="FJ7130" s="55">
        <v>540000</v>
      </c>
      <c r="FK7130" s="55" t="s">
        <v>1249</v>
      </c>
      <c r="FL7130" s="55">
        <v>0.3</v>
      </c>
    </row>
    <row r="7131" ht="14.25" customHeight="1" outlineLevel="1" spans="162:168">
      <c r="FF7131" s="55">
        <v>7124</v>
      </c>
      <c r="FG7131" s="55" t="s">
        <v>1246</v>
      </c>
      <c r="FH7131" s="55" t="s">
        <v>2016</v>
      </c>
      <c r="FI7131" s="55">
        <v>5</v>
      </c>
      <c r="FJ7131" s="55">
        <v>0</v>
      </c>
      <c r="FK7131" s="55" t="s">
        <v>1249</v>
      </c>
      <c r="FL7131" s="55">
        <v>0.5</v>
      </c>
    </row>
    <row r="7132" ht="14.25" customHeight="1" outlineLevel="1" spans="162:168">
      <c r="FF7132" s="55">
        <v>7125</v>
      </c>
      <c r="FG7132" s="55" t="s">
        <v>1246</v>
      </c>
      <c r="FH7132" s="55" t="s">
        <v>2016</v>
      </c>
      <c r="FI7132" s="55">
        <v>5</v>
      </c>
      <c r="FJ7132" s="55">
        <v>1000</v>
      </c>
      <c r="FK7132" s="55" t="s">
        <v>1249</v>
      </c>
      <c r="FL7132" s="55">
        <v>0.45</v>
      </c>
    </row>
    <row r="7133" ht="14.25" customHeight="1" outlineLevel="1" spans="162:168">
      <c r="FF7133" s="55">
        <v>7126</v>
      </c>
      <c r="FG7133" s="55" t="s">
        <v>1246</v>
      </c>
      <c r="FH7133" s="55" t="s">
        <v>2016</v>
      </c>
      <c r="FI7133" s="55">
        <v>5</v>
      </c>
      <c r="FJ7133" s="55">
        <v>2500</v>
      </c>
      <c r="FK7133" s="55" t="s">
        <v>1249</v>
      </c>
      <c r="FL7133" s="55">
        <v>0.4</v>
      </c>
    </row>
    <row r="7134" ht="14.25" customHeight="1" outlineLevel="1" spans="162:168">
      <c r="FF7134" s="55">
        <v>7127</v>
      </c>
      <c r="FG7134" s="55" t="s">
        <v>1246</v>
      </c>
      <c r="FH7134" s="55" t="s">
        <v>2016</v>
      </c>
      <c r="FI7134" s="55">
        <v>5</v>
      </c>
      <c r="FJ7134" s="55">
        <v>5000</v>
      </c>
      <c r="FK7134" s="55" t="s">
        <v>1249</v>
      </c>
      <c r="FL7134" s="55">
        <v>0.4</v>
      </c>
    </row>
    <row r="7135" ht="14.25" customHeight="1" outlineLevel="1" spans="162:168">
      <c r="FF7135" s="55">
        <v>7128</v>
      </c>
      <c r="FG7135" s="55" t="s">
        <v>1246</v>
      </c>
      <c r="FH7135" s="55" t="s">
        <v>2016</v>
      </c>
      <c r="FI7135" s="55">
        <v>5</v>
      </c>
      <c r="FJ7135" s="55">
        <v>10000</v>
      </c>
      <c r="FK7135" s="55" t="s">
        <v>1249</v>
      </c>
      <c r="FL7135" s="55">
        <v>0.4</v>
      </c>
    </row>
    <row r="7136" ht="14.25" customHeight="1" outlineLevel="1" spans="162:168">
      <c r="FF7136" s="55">
        <v>7129</v>
      </c>
      <c r="FG7136" s="55" t="s">
        <v>1246</v>
      </c>
      <c r="FH7136" s="55" t="s">
        <v>2016</v>
      </c>
      <c r="FI7136" s="55">
        <v>5</v>
      </c>
      <c r="FJ7136" s="55">
        <v>25000</v>
      </c>
      <c r="FK7136" s="55" t="s">
        <v>1249</v>
      </c>
      <c r="FL7136" s="55">
        <v>0.4</v>
      </c>
    </row>
    <row r="7137" ht="14.25" customHeight="1" outlineLevel="1" spans="162:168">
      <c r="FF7137" s="55">
        <v>7130</v>
      </c>
      <c r="FG7137" s="55" t="s">
        <v>1246</v>
      </c>
      <c r="FH7137" s="55" t="s">
        <v>2016</v>
      </c>
      <c r="FI7137" s="55">
        <v>5</v>
      </c>
      <c r="FJ7137" s="55">
        <v>50000</v>
      </c>
      <c r="FK7137" s="55" t="s">
        <v>1249</v>
      </c>
      <c r="FL7137" s="55">
        <v>0.35</v>
      </c>
    </row>
    <row r="7138" ht="14.25" customHeight="1" outlineLevel="1" spans="162:168">
      <c r="FF7138" s="55">
        <v>7131</v>
      </c>
      <c r="FG7138" s="55" t="s">
        <v>1246</v>
      </c>
      <c r="FH7138" s="55" t="s">
        <v>2016</v>
      </c>
      <c r="FI7138" s="55">
        <v>5</v>
      </c>
      <c r="FJ7138" s="55">
        <v>80000</v>
      </c>
      <c r="FK7138" s="55" t="s">
        <v>1249</v>
      </c>
      <c r="FL7138" s="55">
        <v>0.35</v>
      </c>
    </row>
    <row r="7139" ht="14.25" customHeight="1" outlineLevel="1" spans="162:168">
      <c r="FF7139" s="55">
        <v>7132</v>
      </c>
      <c r="FG7139" s="55" t="s">
        <v>1246</v>
      </c>
      <c r="FH7139" s="55" t="s">
        <v>2016</v>
      </c>
      <c r="FI7139" s="55">
        <v>5</v>
      </c>
      <c r="FJ7139" s="55">
        <v>130000</v>
      </c>
      <c r="FK7139" s="55" t="s">
        <v>1249</v>
      </c>
      <c r="FL7139" s="55">
        <v>0.35</v>
      </c>
    </row>
    <row r="7140" ht="14.25" customHeight="1" outlineLevel="1" spans="162:168">
      <c r="FF7140" s="55">
        <v>7133</v>
      </c>
      <c r="FG7140" s="55" t="s">
        <v>1246</v>
      </c>
      <c r="FH7140" s="55" t="s">
        <v>2016</v>
      </c>
      <c r="FI7140" s="55">
        <v>5</v>
      </c>
      <c r="FJ7140" s="55">
        <v>260000</v>
      </c>
      <c r="FK7140" s="55" t="s">
        <v>1249</v>
      </c>
      <c r="FL7140" s="55">
        <v>0.35</v>
      </c>
    </row>
    <row r="7141" ht="14.25" customHeight="1" outlineLevel="1" spans="162:168">
      <c r="FF7141" s="55">
        <v>7134</v>
      </c>
      <c r="FG7141" s="55" t="s">
        <v>1246</v>
      </c>
      <c r="FH7141" s="55" t="s">
        <v>2016</v>
      </c>
      <c r="FI7141" s="55">
        <v>5</v>
      </c>
      <c r="FJ7141" s="55">
        <v>400000</v>
      </c>
      <c r="FK7141" s="55" t="s">
        <v>1249</v>
      </c>
      <c r="FL7141" s="55">
        <v>0.35</v>
      </c>
    </row>
    <row r="7142" ht="14.25" customHeight="1" outlineLevel="1" spans="162:168">
      <c r="FF7142" s="55">
        <v>7135</v>
      </c>
      <c r="FG7142" s="55" t="s">
        <v>1246</v>
      </c>
      <c r="FH7142" s="55" t="s">
        <v>2016</v>
      </c>
      <c r="FI7142" s="55">
        <v>5</v>
      </c>
      <c r="FJ7142" s="55">
        <v>530000</v>
      </c>
      <c r="FK7142" s="55" t="s">
        <v>1249</v>
      </c>
      <c r="FL7142" s="55">
        <v>0.35</v>
      </c>
    </row>
    <row r="7143" ht="14.25" customHeight="1" outlineLevel="1" spans="162:168">
      <c r="FF7143" s="55">
        <v>7136</v>
      </c>
      <c r="FG7143" s="55" t="s">
        <v>1246</v>
      </c>
      <c r="FH7143" s="55" t="s">
        <v>2016</v>
      </c>
      <c r="FI7143" s="55">
        <v>5</v>
      </c>
      <c r="FJ7143" s="55">
        <v>540000</v>
      </c>
      <c r="FK7143" s="55" t="s">
        <v>1249</v>
      </c>
      <c r="FL7143" s="55">
        <v>0.35</v>
      </c>
    </row>
    <row r="7144" ht="14.25" customHeight="1" outlineLevel="1" spans="162:168">
      <c r="FF7144" s="55">
        <v>7137</v>
      </c>
      <c r="FG7144" s="55" t="s">
        <v>1246</v>
      </c>
      <c r="FH7144" s="55" t="s">
        <v>2016</v>
      </c>
      <c r="FI7144" s="55">
        <v>6</v>
      </c>
      <c r="FJ7144" s="55">
        <v>0</v>
      </c>
      <c r="FK7144" s="55" t="s">
        <v>1249</v>
      </c>
      <c r="FL7144" s="55">
        <v>0.89</v>
      </c>
    </row>
    <row r="7145" ht="14.25" customHeight="1" outlineLevel="1" spans="162:168">
      <c r="FF7145" s="55">
        <v>7138</v>
      </c>
      <c r="FG7145" s="55" t="s">
        <v>1246</v>
      </c>
      <c r="FH7145" s="55" t="s">
        <v>2016</v>
      </c>
      <c r="FI7145" s="55">
        <v>6</v>
      </c>
      <c r="FJ7145" s="55">
        <v>1000</v>
      </c>
      <c r="FK7145" s="55" t="s">
        <v>1249</v>
      </c>
      <c r="FL7145" s="55">
        <v>0.89</v>
      </c>
    </row>
    <row r="7146" ht="14.25" customHeight="1" outlineLevel="1" spans="162:168">
      <c r="FF7146" s="55">
        <v>7139</v>
      </c>
      <c r="FG7146" s="55" t="s">
        <v>1246</v>
      </c>
      <c r="FH7146" s="55" t="s">
        <v>2016</v>
      </c>
      <c r="FI7146" s="55">
        <v>6</v>
      </c>
      <c r="FJ7146" s="55">
        <v>2500</v>
      </c>
      <c r="FK7146" s="55" t="s">
        <v>1249</v>
      </c>
      <c r="FL7146" s="55">
        <v>0.79</v>
      </c>
    </row>
    <row r="7147" ht="14.25" customHeight="1" outlineLevel="1" spans="162:168">
      <c r="FF7147" s="55">
        <v>7140</v>
      </c>
      <c r="FG7147" s="55" t="s">
        <v>1246</v>
      </c>
      <c r="FH7147" s="55" t="s">
        <v>2016</v>
      </c>
      <c r="FI7147" s="55">
        <v>6</v>
      </c>
      <c r="FJ7147" s="55">
        <v>5000</v>
      </c>
      <c r="FK7147" s="55" t="s">
        <v>1249</v>
      </c>
      <c r="FL7147" s="55">
        <v>0.72</v>
      </c>
    </row>
    <row r="7148" ht="14.25" customHeight="1" outlineLevel="1" spans="162:168">
      <c r="FF7148" s="55">
        <v>7141</v>
      </c>
      <c r="FG7148" s="55" t="s">
        <v>1246</v>
      </c>
      <c r="FH7148" s="55" t="s">
        <v>2016</v>
      </c>
      <c r="FI7148" s="55">
        <v>6</v>
      </c>
      <c r="FJ7148" s="55">
        <v>10000</v>
      </c>
      <c r="FK7148" s="55" t="s">
        <v>1249</v>
      </c>
      <c r="FL7148" s="55">
        <v>0.72</v>
      </c>
    </row>
    <row r="7149" ht="14.25" customHeight="1" outlineLevel="1" spans="162:168">
      <c r="FF7149" s="55">
        <v>7142</v>
      </c>
      <c r="FG7149" s="55" t="s">
        <v>1246</v>
      </c>
      <c r="FH7149" s="55" t="s">
        <v>2016</v>
      </c>
      <c r="FI7149" s="55">
        <v>6</v>
      </c>
      <c r="FJ7149" s="55">
        <v>25000</v>
      </c>
      <c r="FK7149" s="55" t="s">
        <v>1249</v>
      </c>
      <c r="FL7149" s="55">
        <v>0.72</v>
      </c>
    </row>
    <row r="7150" ht="14.25" customHeight="1" outlineLevel="1" spans="162:168">
      <c r="FF7150" s="55">
        <v>7143</v>
      </c>
      <c r="FG7150" s="55" t="s">
        <v>1246</v>
      </c>
      <c r="FH7150" s="55" t="s">
        <v>2016</v>
      </c>
      <c r="FI7150" s="55">
        <v>6</v>
      </c>
      <c r="FJ7150" s="55">
        <v>50000</v>
      </c>
      <c r="FK7150" s="55" t="s">
        <v>1249</v>
      </c>
      <c r="FL7150" s="55">
        <v>0.72</v>
      </c>
    </row>
    <row r="7151" ht="14.25" customHeight="1" outlineLevel="1" spans="162:168">
      <c r="FF7151" s="55">
        <v>7144</v>
      </c>
      <c r="FG7151" s="55" t="s">
        <v>1246</v>
      </c>
      <c r="FH7151" s="55" t="s">
        <v>2016</v>
      </c>
      <c r="FI7151" s="55">
        <v>6</v>
      </c>
      <c r="FJ7151" s="55">
        <v>80000</v>
      </c>
      <c r="FK7151" s="55" t="s">
        <v>1249</v>
      </c>
      <c r="FL7151" s="55">
        <v>0.72</v>
      </c>
    </row>
    <row r="7152" ht="14.25" customHeight="1" outlineLevel="1" spans="162:168">
      <c r="FF7152" s="55">
        <v>7145</v>
      </c>
      <c r="FG7152" s="55" t="s">
        <v>1246</v>
      </c>
      <c r="FH7152" s="55" t="s">
        <v>2016</v>
      </c>
      <c r="FI7152" s="55">
        <v>6</v>
      </c>
      <c r="FJ7152" s="55">
        <v>130000</v>
      </c>
      <c r="FK7152" s="55" t="s">
        <v>1249</v>
      </c>
      <c r="FL7152" s="55">
        <v>0.72</v>
      </c>
    </row>
    <row r="7153" ht="14.25" customHeight="1" outlineLevel="1" spans="162:168">
      <c r="FF7153" s="55">
        <v>7146</v>
      </c>
      <c r="FG7153" s="55" t="s">
        <v>1246</v>
      </c>
      <c r="FH7153" s="55" t="s">
        <v>2016</v>
      </c>
      <c r="FI7153" s="55">
        <v>6</v>
      </c>
      <c r="FJ7153" s="55">
        <v>260000</v>
      </c>
      <c r="FK7153" s="55" t="s">
        <v>1249</v>
      </c>
      <c r="FL7153" s="55">
        <v>0.72</v>
      </c>
    </row>
    <row r="7154" ht="14.25" customHeight="1" outlineLevel="1" spans="162:168">
      <c r="FF7154" s="55">
        <v>7147</v>
      </c>
      <c r="FG7154" s="55" t="s">
        <v>1246</v>
      </c>
      <c r="FH7154" s="55" t="s">
        <v>2016</v>
      </c>
      <c r="FI7154" s="55">
        <v>6</v>
      </c>
      <c r="FJ7154" s="55">
        <v>400000</v>
      </c>
      <c r="FK7154" s="55" t="s">
        <v>1249</v>
      </c>
      <c r="FL7154" s="55">
        <v>0.72</v>
      </c>
    </row>
    <row r="7155" ht="14.25" customHeight="1" outlineLevel="1" spans="162:168">
      <c r="FF7155" s="55">
        <v>7148</v>
      </c>
      <c r="FG7155" s="55" t="s">
        <v>1246</v>
      </c>
      <c r="FH7155" s="55" t="s">
        <v>2016</v>
      </c>
      <c r="FI7155" s="55">
        <v>6</v>
      </c>
      <c r="FJ7155" s="55">
        <v>530000</v>
      </c>
      <c r="FK7155" s="55" t="s">
        <v>1249</v>
      </c>
      <c r="FL7155" s="55">
        <v>0.72</v>
      </c>
    </row>
    <row r="7156" ht="14.25" customHeight="1" outlineLevel="1" spans="162:168">
      <c r="FF7156" s="55">
        <v>7149</v>
      </c>
      <c r="FG7156" s="55" t="s">
        <v>1246</v>
      </c>
      <c r="FH7156" s="55" t="s">
        <v>2016</v>
      </c>
      <c r="FI7156" s="55">
        <v>6</v>
      </c>
      <c r="FJ7156" s="55">
        <v>540000</v>
      </c>
      <c r="FK7156" s="55" t="s">
        <v>1249</v>
      </c>
      <c r="FL7156" s="55">
        <v>0.72</v>
      </c>
    </row>
    <row r="7157" ht="14.25" customHeight="1" outlineLevel="1" spans="162:168">
      <c r="FF7157" s="55">
        <v>7150</v>
      </c>
      <c r="FG7157" s="55" t="s">
        <v>1246</v>
      </c>
      <c r="FH7157" s="55" t="s">
        <v>2016</v>
      </c>
      <c r="FI7157" s="55">
        <v>7</v>
      </c>
      <c r="FJ7157" s="55">
        <v>0</v>
      </c>
      <c r="FK7157" s="55" t="s">
        <v>1249</v>
      </c>
      <c r="FL7157" s="55">
        <v>0.5</v>
      </c>
    </row>
    <row r="7158" ht="14.25" customHeight="1" outlineLevel="1" spans="162:168">
      <c r="FF7158" s="55">
        <v>7151</v>
      </c>
      <c r="FG7158" s="55" t="s">
        <v>1246</v>
      </c>
      <c r="FH7158" s="55" t="s">
        <v>2016</v>
      </c>
      <c r="FI7158" s="55">
        <v>7</v>
      </c>
      <c r="FJ7158" s="55">
        <v>1000</v>
      </c>
      <c r="FK7158" s="55" t="s">
        <v>1249</v>
      </c>
      <c r="FL7158" s="55">
        <v>0.45</v>
      </c>
    </row>
    <row r="7159" ht="14.25" customHeight="1" outlineLevel="1" spans="162:168">
      <c r="FF7159" s="55">
        <v>7152</v>
      </c>
      <c r="FG7159" s="55" t="s">
        <v>1246</v>
      </c>
      <c r="FH7159" s="55" t="s">
        <v>2016</v>
      </c>
      <c r="FI7159" s="55">
        <v>7</v>
      </c>
      <c r="FJ7159" s="55">
        <v>2500</v>
      </c>
      <c r="FK7159" s="55" t="s">
        <v>1249</v>
      </c>
      <c r="FL7159" s="55">
        <v>0.4</v>
      </c>
    </row>
    <row r="7160" ht="14.25" customHeight="1" outlineLevel="1" spans="162:168">
      <c r="FF7160" s="55">
        <v>7153</v>
      </c>
      <c r="FG7160" s="55" t="s">
        <v>1246</v>
      </c>
      <c r="FH7160" s="55" t="s">
        <v>2016</v>
      </c>
      <c r="FI7160" s="55">
        <v>7</v>
      </c>
      <c r="FJ7160" s="55">
        <v>5000</v>
      </c>
      <c r="FK7160" s="55" t="s">
        <v>1249</v>
      </c>
      <c r="FL7160" s="55">
        <v>0.4</v>
      </c>
    </row>
    <row r="7161" ht="14.25" customHeight="1" outlineLevel="1" spans="162:168">
      <c r="FF7161" s="55">
        <v>7154</v>
      </c>
      <c r="FG7161" s="55" t="s">
        <v>1246</v>
      </c>
      <c r="FH7161" s="55" t="s">
        <v>2016</v>
      </c>
      <c r="FI7161" s="55">
        <v>7</v>
      </c>
      <c r="FJ7161" s="55">
        <v>10000</v>
      </c>
      <c r="FK7161" s="55" t="s">
        <v>1249</v>
      </c>
      <c r="FL7161" s="55">
        <v>0.4</v>
      </c>
    </row>
    <row r="7162" ht="14.25" customHeight="1" outlineLevel="1" spans="162:168">
      <c r="FF7162" s="55">
        <v>7155</v>
      </c>
      <c r="FG7162" s="55" t="s">
        <v>1246</v>
      </c>
      <c r="FH7162" s="55" t="s">
        <v>2016</v>
      </c>
      <c r="FI7162" s="55">
        <v>7</v>
      </c>
      <c r="FJ7162" s="55">
        <v>25000</v>
      </c>
      <c r="FK7162" s="55" t="s">
        <v>1249</v>
      </c>
      <c r="FL7162" s="55">
        <v>0.4</v>
      </c>
    </row>
    <row r="7163" ht="14.25" customHeight="1" outlineLevel="1" spans="162:168">
      <c r="FF7163" s="55">
        <v>7156</v>
      </c>
      <c r="FG7163" s="55" t="s">
        <v>1246</v>
      </c>
      <c r="FH7163" s="55" t="s">
        <v>2016</v>
      </c>
      <c r="FI7163" s="55">
        <v>7</v>
      </c>
      <c r="FJ7163" s="55">
        <v>50000</v>
      </c>
      <c r="FK7163" s="55" t="s">
        <v>1249</v>
      </c>
      <c r="FL7163" s="55">
        <v>0.35</v>
      </c>
    </row>
    <row r="7164" ht="14.25" customHeight="1" outlineLevel="1" spans="162:168">
      <c r="FF7164" s="55">
        <v>7157</v>
      </c>
      <c r="FG7164" s="55" t="s">
        <v>1246</v>
      </c>
      <c r="FH7164" s="55" t="s">
        <v>2016</v>
      </c>
      <c r="FI7164" s="55">
        <v>7</v>
      </c>
      <c r="FJ7164" s="55">
        <v>80000</v>
      </c>
      <c r="FK7164" s="55" t="s">
        <v>1249</v>
      </c>
      <c r="FL7164" s="55">
        <v>0.35</v>
      </c>
    </row>
    <row r="7165" ht="14.25" customHeight="1" outlineLevel="1" spans="162:168">
      <c r="FF7165" s="55">
        <v>7158</v>
      </c>
      <c r="FG7165" s="55" t="s">
        <v>1246</v>
      </c>
      <c r="FH7165" s="55" t="s">
        <v>2016</v>
      </c>
      <c r="FI7165" s="55">
        <v>7</v>
      </c>
      <c r="FJ7165" s="55">
        <v>130000</v>
      </c>
      <c r="FK7165" s="55" t="s">
        <v>1249</v>
      </c>
      <c r="FL7165" s="55">
        <v>0.35</v>
      </c>
    </row>
    <row r="7166" ht="14.25" customHeight="1" outlineLevel="1" spans="162:168">
      <c r="FF7166" s="55">
        <v>7159</v>
      </c>
      <c r="FG7166" s="55" t="s">
        <v>1246</v>
      </c>
      <c r="FH7166" s="55" t="s">
        <v>2016</v>
      </c>
      <c r="FI7166" s="55">
        <v>7</v>
      </c>
      <c r="FJ7166" s="55">
        <v>260000</v>
      </c>
      <c r="FK7166" s="55" t="s">
        <v>1249</v>
      </c>
      <c r="FL7166" s="55">
        <v>0.35</v>
      </c>
    </row>
    <row r="7167" ht="14.25" customHeight="1" outlineLevel="1" spans="162:168">
      <c r="FF7167" s="55">
        <v>7160</v>
      </c>
      <c r="FG7167" s="55" t="s">
        <v>1246</v>
      </c>
      <c r="FH7167" s="55" t="s">
        <v>2016</v>
      </c>
      <c r="FI7167" s="55">
        <v>7</v>
      </c>
      <c r="FJ7167" s="55">
        <v>400000</v>
      </c>
      <c r="FK7167" s="55" t="s">
        <v>1249</v>
      </c>
      <c r="FL7167" s="55">
        <v>0.35</v>
      </c>
    </row>
    <row r="7168" ht="14.25" customHeight="1" outlineLevel="1" spans="162:168">
      <c r="FF7168" s="55">
        <v>7161</v>
      </c>
      <c r="FG7168" s="55" t="s">
        <v>1246</v>
      </c>
      <c r="FH7168" s="55" t="s">
        <v>2016</v>
      </c>
      <c r="FI7168" s="55">
        <v>7</v>
      </c>
      <c r="FJ7168" s="55">
        <v>530000</v>
      </c>
      <c r="FK7168" s="55" t="s">
        <v>1249</v>
      </c>
      <c r="FL7168" s="55">
        <v>0.35</v>
      </c>
    </row>
    <row r="7169" ht="14.25" customHeight="1" outlineLevel="1" spans="162:168">
      <c r="FF7169" s="55">
        <v>7162</v>
      </c>
      <c r="FG7169" s="55" t="s">
        <v>1246</v>
      </c>
      <c r="FH7169" s="55" t="s">
        <v>2016</v>
      </c>
      <c r="FI7169" s="55">
        <v>7</v>
      </c>
      <c r="FJ7169" s="55">
        <v>540000</v>
      </c>
      <c r="FK7169" s="55" t="s">
        <v>1249</v>
      </c>
      <c r="FL7169" s="55">
        <v>0.35</v>
      </c>
    </row>
    <row r="7170" ht="14.25" customHeight="1" outlineLevel="1" spans="162:168">
      <c r="FF7170" s="55">
        <v>7163</v>
      </c>
      <c r="FG7170" s="55" t="s">
        <v>1246</v>
      </c>
      <c r="FH7170" s="55" t="s">
        <v>2016</v>
      </c>
      <c r="FI7170" s="55">
        <v>8</v>
      </c>
      <c r="FJ7170" s="55">
        <v>0</v>
      </c>
      <c r="FK7170" s="55" t="s">
        <v>1249</v>
      </c>
      <c r="FL7170" s="55">
        <v>0.89</v>
      </c>
    </row>
    <row r="7171" ht="14.25" customHeight="1" outlineLevel="1" spans="162:168">
      <c r="FF7171" s="55">
        <v>7164</v>
      </c>
      <c r="FG7171" s="55" t="s">
        <v>1246</v>
      </c>
      <c r="FH7171" s="55" t="s">
        <v>2016</v>
      </c>
      <c r="FI7171" s="55">
        <v>8</v>
      </c>
      <c r="FJ7171" s="55">
        <v>1000</v>
      </c>
      <c r="FK7171" s="55" t="s">
        <v>1249</v>
      </c>
      <c r="FL7171" s="55">
        <v>0.89</v>
      </c>
    </row>
    <row r="7172" ht="14.25" customHeight="1" outlineLevel="1" spans="162:168">
      <c r="FF7172" s="55">
        <v>7165</v>
      </c>
      <c r="FG7172" s="55" t="s">
        <v>1246</v>
      </c>
      <c r="FH7172" s="55" t="s">
        <v>2016</v>
      </c>
      <c r="FI7172" s="55">
        <v>8</v>
      </c>
      <c r="FJ7172" s="55">
        <v>2500</v>
      </c>
      <c r="FK7172" s="55" t="s">
        <v>1249</v>
      </c>
      <c r="FL7172" s="55">
        <v>0.79</v>
      </c>
    </row>
    <row r="7173" ht="14.25" customHeight="1" outlineLevel="1" spans="162:168">
      <c r="FF7173" s="55">
        <v>7166</v>
      </c>
      <c r="FG7173" s="55" t="s">
        <v>1246</v>
      </c>
      <c r="FH7173" s="55" t="s">
        <v>2016</v>
      </c>
      <c r="FI7173" s="55">
        <v>8</v>
      </c>
      <c r="FJ7173" s="55">
        <v>5000</v>
      </c>
      <c r="FK7173" s="55" t="s">
        <v>1249</v>
      </c>
      <c r="FL7173" s="55">
        <v>0.72</v>
      </c>
    </row>
    <row r="7174" ht="14.25" customHeight="1" outlineLevel="1" spans="162:168">
      <c r="FF7174" s="55">
        <v>7167</v>
      </c>
      <c r="FG7174" s="55" t="s">
        <v>1246</v>
      </c>
      <c r="FH7174" s="55" t="s">
        <v>2016</v>
      </c>
      <c r="FI7174" s="55">
        <v>8</v>
      </c>
      <c r="FJ7174" s="55">
        <v>10000</v>
      </c>
      <c r="FK7174" s="55" t="s">
        <v>1249</v>
      </c>
      <c r="FL7174" s="55">
        <v>0.72</v>
      </c>
    </row>
    <row r="7175" ht="14.25" customHeight="1" outlineLevel="1" spans="162:168">
      <c r="FF7175" s="55">
        <v>7168</v>
      </c>
      <c r="FG7175" s="55" t="s">
        <v>1246</v>
      </c>
      <c r="FH7175" s="55" t="s">
        <v>2016</v>
      </c>
      <c r="FI7175" s="55">
        <v>8</v>
      </c>
      <c r="FJ7175" s="55">
        <v>25000</v>
      </c>
      <c r="FK7175" s="55" t="s">
        <v>1249</v>
      </c>
      <c r="FL7175" s="55">
        <v>0.72</v>
      </c>
    </row>
    <row r="7176" ht="14.25" customHeight="1" outlineLevel="1" spans="162:168">
      <c r="FF7176" s="55">
        <v>7169</v>
      </c>
      <c r="FG7176" s="55" t="s">
        <v>1246</v>
      </c>
      <c r="FH7176" s="55" t="s">
        <v>2016</v>
      </c>
      <c r="FI7176" s="55">
        <v>8</v>
      </c>
      <c r="FJ7176" s="55">
        <v>50000</v>
      </c>
      <c r="FK7176" s="55" t="s">
        <v>1249</v>
      </c>
      <c r="FL7176" s="55">
        <v>0.72</v>
      </c>
    </row>
    <row r="7177" ht="14.25" customHeight="1" outlineLevel="1" spans="162:168">
      <c r="FF7177" s="55">
        <v>7170</v>
      </c>
      <c r="FG7177" s="55" t="s">
        <v>1246</v>
      </c>
      <c r="FH7177" s="55" t="s">
        <v>2016</v>
      </c>
      <c r="FI7177" s="55">
        <v>8</v>
      </c>
      <c r="FJ7177" s="55">
        <v>80000</v>
      </c>
      <c r="FK7177" s="55" t="s">
        <v>1249</v>
      </c>
      <c r="FL7177" s="55">
        <v>0.72</v>
      </c>
    </row>
    <row r="7178" ht="14.25" customHeight="1" outlineLevel="1" spans="162:168">
      <c r="FF7178" s="55">
        <v>7171</v>
      </c>
      <c r="FG7178" s="55" t="s">
        <v>1246</v>
      </c>
      <c r="FH7178" s="55" t="s">
        <v>2016</v>
      </c>
      <c r="FI7178" s="55">
        <v>8</v>
      </c>
      <c r="FJ7178" s="55">
        <v>130000</v>
      </c>
      <c r="FK7178" s="55" t="s">
        <v>1249</v>
      </c>
      <c r="FL7178" s="55">
        <v>0.72</v>
      </c>
    </row>
    <row r="7179" ht="14.25" customHeight="1" outlineLevel="1" spans="162:168">
      <c r="FF7179" s="55">
        <v>7172</v>
      </c>
      <c r="FG7179" s="55" t="s">
        <v>1246</v>
      </c>
      <c r="FH7179" s="55" t="s">
        <v>2016</v>
      </c>
      <c r="FI7179" s="55">
        <v>8</v>
      </c>
      <c r="FJ7179" s="55">
        <v>260000</v>
      </c>
      <c r="FK7179" s="55" t="s">
        <v>1249</v>
      </c>
      <c r="FL7179" s="55">
        <v>0.72</v>
      </c>
    </row>
    <row r="7180" ht="14.25" customHeight="1" outlineLevel="1" spans="162:168">
      <c r="FF7180" s="55">
        <v>7173</v>
      </c>
      <c r="FG7180" s="55" t="s">
        <v>1246</v>
      </c>
      <c r="FH7180" s="55" t="s">
        <v>2016</v>
      </c>
      <c r="FI7180" s="55">
        <v>8</v>
      </c>
      <c r="FJ7180" s="55">
        <v>400000</v>
      </c>
      <c r="FK7180" s="55" t="s">
        <v>1249</v>
      </c>
      <c r="FL7180" s="55">
        <v>0.72</v>
      </c>
    </row>
    <row r="7181" ht="14.25" customHeight="1" outlineLevel="1" spans="162:168">
      <c r="FF7181" s="55">
        <v>7174</v>
      </c>
      <c r="FG7181" s="55" t="s">
        <v>1246</v>
      </c>
      <c r="FH7181" s="55" t="s">
        <v>2016</v>
      </c>
      <c r="FI7181" s="55">
        <v>8</v>
      </c>
      <c r="FJ7181" s="55">
        <v>530000</v>
      </c>
      <c r="FK7181" s="55" t="s">
        <v>1249</v>
      </c>
      <c r="FL7181" s="55">
        <v>0.72</v>
      </c>
    </row>
    <row r="7182" ht="14.25" customHeight="1" outlineLevel="1" spans="162:168">
      <c r="FF7182" s="55">
        <v>7175</v>
      </c>
      <c r="FG7182" s="55" t="s">
        <v>1246</v>
      </c>
      <c r="FH7182" s="55" t="s">
        <v>2016</v>
      </c>
      <c r="FI7182" s="55">
        <v>8</v>
      </c>
      <c r="FJ7182" s="55">
        <v>540000</v>
      </c>
      <c r="FK7182" s="55" t="s">
        <v>1249</v>
      </c>
      <c r="FL7182" s="55">
        <v>0.72</v>
      </c>
    </row>
    <row r="7183" ht="14.25" customHeight="1" outlineLevel="1" spans="162:168">
      <c r="FF7183" s="55">
        <v>7176</v>
      </c>
      <c r="FG7183" s="55" t="s">
        <v>1246</v>
      </c>
      <c r="FH7183" s="55" t="s">
        <v>2016</v>
      </c>
      <c r="FI7183" s="55">
        <v>9</v>
      </c>
      <c r="FJ7183" s="55">
        <v>0</v>
      </c>
      <c r="FK7183" s="55" t="s">
        <v>1249</v>
      </c>
      <c r="FL7183" s="55">
        <v>0.89</v>
      </c>
    </row>
    <row r="7184" ht="14.25" customHeight="1" outlineLevel="1" spans="162:168">
      <c r="FF7184" s="55">
        <v>7177</v>
      </c>
      <c r="FG7184" s="55" t="s">
        <v>1246</v>
      </c>
      <c r="FH7184" s="55" t="s">
        <v>2016</v>
      </c>
      <c r="FI7184" s="55">
        <v>9</v>
      </c>
      <c r="FJ7184" s="55">
        <v>1000</v>
      </c>
      <c r="FK7184" s="55" t="s">
        <v>1249</v>
      </c>
      <c r="FL7184" s="55">
        <v>0.89</v>
      </c>
    </row>
    <row r="7185" ht="14.25" customHeight="1" outlineLevel="1" spans="162:168">
      <c r="FF7185" s="55">
        <v>7178</v>
      </c>
      <c r="FG7185" s="55" t="s">
        <v>1246</v>
      </c>
      <c r="FH7185" s="55" t="s">
        <v>2016</v>
      </c>
      <c r="FI7185" s="55">
        <v>9</v>
      </c>
      <c r="FJ7185" s="55">
        <v>2500</v>
      </c>
      <c r="FK7185" s="55" t="s">
        <v>1249</v>
      </c>
      <c r="FL7185" s="55">
        <v>0.79</v>
      </c>
    </row>
    <row r="7186" ht="14.25" customHeight="1" outlineLevel="1" spans="162:168">
      <c r="FF7186" s="55">
        <v>7179</v>
      </c>
      <c r="FG7186" s="55" t="s">
        <v>1246</v>
      </c>
      <c r="FH7186" s="55" t="s">
        <v>2016</v>
      </c>
      <c r="FI7186" s="55">
        <v>9</v>
      </c>
      <c r="FJ7186" s="55">
        <v>5000</v>
      </c>
      <c r="FK7186" s="55" t="s">
        <v>1249</v>
      </c>
      <c r="FL7186" s="55">
        <v>0.72</v>
      </c>
    </row>
    <row r="7187" ht="14.25" customHeight="1" outlineLevel="1" spans="162:168">
      <c r="FF7187" s="55">
        <v>7180</v>
      </c>
      <c r="FG7187" s="55" t="s">
        <v>1246</v>
      </c>
      <c r="FH7187" s="55" t="s">
        <v>2016</v>
      </c>
      <c r="FI7187" s="55">
        <v>9</v>
      </c>
      <c r="FJ7187" s="55">
        <v>10000</v>
      </c>
      <c r="FK7187" s="55" t="s">
        <v>1249</v>
      </c>
      <c r="FL7187" s="55">
        <v>0.72</v>
      </c>
    </row>
    <row r="7188" ht="14.25" customHeight="1" outlineLevel="1" spans="162:168">
      <c r="FF7188" s="55">
        <v>7181</v>
      </c>
      <c r="FG7188" s="55" t="s">
        <v>1246</v>
      </c>
      <c r="FH7188" s="55" t="s">
        <v>2016</v>
      </c>
      <c r="FI7188" s="55">
        <v>9</v>
      </c>
      <c r="FJ7188" s="55">
        <v>25000</v>
      </c>
      <c r="FK7188" s="55" t="s">
        <v>1249</v>
      </c>
      <c r="FL7188" s="55">
        <v>0.72</v>
      </c>
    </row>
    <row r="7189" ht="14.25" customHeight="1" outlineLevel="1" spans="162:168">
      <c r="FF7189" s="55">
        <v>7182</v>
      </c>
      <c r="FG7189" s="55" t="s">
        <v>1246</v>
      </c>
      <c r="FH7189" s="55" t="s">
        <v>2016</v>
      </c>
      <c r="FI7189" s="55">
        <v>9</v>
      </c>
      <c r="FJ7189" s="55">
        <v>50000</v>
      </c>
      <c r="FK7189" s="55" t="s">
        <v>1249</v>
      </c>
      <c r="FL7189" s="55">
        <v>0.72</v>
      </c>
    </row>
    <row r="7190" ht="14.25" customHeight="1" outlineLevel="1" spans="162:168">
      <c r="FF7190" s="55">
        <v>7183</v>
      </c>
      <c r="FG7190" s="55" t="s">
        <v>1246</v>
      </c>
      <c r="FH7190" s="55" t="s">
        <v>2016</v>
      </c>
      <c r="FI7190" s="55">
        <v>9</v>
      </c>
      <c r="FJ7190" s="55">
        <v>80000</v>
      </c>
      <c r="FK7190" s="55" t="s">
        <v>1249</v>
      </c>
      <c r="FL7190" s="55">
        <v>0.72</v>
      </c>
    </row>
    <row r="7191" ht="14.25" customHeight="1" outlineLevel="1" spans="162:168">
      <c r="FF7191" s="55">
        <v>7184</v>
      </c>
      <c r="FG7191" s="55" t="s">
        <v>1246</v>
      </c>
      <c r="FH7191" s="55" t="s">
        <v>2016</v>
      </c>
      <c r="FI7191" s="55">
        <v>9</v>
      </c>
      <c r="FJ7191" s="55">
        <v>130000</v>
      </c>
      <c r="FK7191" s="55" t="s">
        <v>1249</v>
      </c>
      <c r="FL7191" s="55">
        <v>0.72</v>
      </c>
    </row>
    <row r="7192" ht="14.25" customHeight="1" outlineLevel="1" spans="162:168">
      <c r="FF7192" s="55">
        <v>7185</v>
      </c>
      <c r="FG7192" s="55" t="s">
        <v>1246</v>
      </c>
      <c r="FH7192" s="55" t="s">
        <v>2016</v>
      </c>
      <c r="FI7192" s="55">
        <v>9</v>
      </c>
      <c r="FJ7192" s="55">
        <v>260000</v>
      </c>
      <c r="FK7192" s="55" t="s">
        <v>1249</v>
      </c>
      <c r="FL7192" s="55">
        <v>0.72</v>
      </c>
    </row>
    <row r="7193" ht="14.25" customHeight="1" outlineLevel="1" spans="162:168">
      <c r="FF7193" s="55">
        <v>7186</v>
      </c>
      <c r="FG7193" s="55" t="s">
        <v>1246</v>
      </c>
      <c r="FH7193" s="55" t="s">
        <v>2016</v>
      </c>
      <c r="FI7193" s="55">
        <v>9</v>
      </c>
      <c r="FJ7193" s="55">
        <v>400000</v>
      </c>
      <c r="FK7193" s="55" t="s">
        <v>1249</v>
      </c>
      <c r="FL7193" s="55">
        <v>0.72</v>
      </c>
    </row>
    <row r="7194" ht="14.25" customHeight="1" outlineLevel="1" spans="162:168">
      <c r="FF7194" s="55">
        <v>7187</v>
      </c>
      <c r="FG7194" s="55" t="s">
        <v>1246</v>
      </c>
      <c r="FH7194" s="55" t="s">
        <v>2016</v>
      </c>
      <c r="FI7194" s="55">
        <v>9</v>
      </c>
      <c r="FJ7194" s="55">
        <v>530000</v>
      </c>
      <c r="FK7194" s="55" t="s">
        <v>1249</v>
      </c>
      <c r="FL7194" s="55">
        <v>0.72</v>
      </c>
    </row>
    <row r="7195" ht="14.25" customHeight="1" outlineLevel="1" spans="162:168">
      <c r="FF7195" s="55">
        <v>7188</v>
      </c>
      <c r="FG7195" s="55" t="s">
        <v>1246</v>
      </c>
      <c r="FH7195" s="55" t="s">
        <v>2016</v>
      </c>
      <c r="FI7195" s="55">
        <v>9</v>
      </c>
      <c r="FJ7195" s="55">
        <v>540000</v>
      </c>
      <c r="FK7195" s="55" t="s">
        <v>1249</v>
      </c>
      <c r="FL7195" s="55">
        <v>0.72</v>
      </c>
    </row>
    <row r="7196" ht="14.25" customHeight="1" outlineLevel="1" spans="162:168">
      <c r="FF7196" s="55">
        <v>7189</v>
      </c>
      <c r="FG7196" s="55" t="s">
        <v>1246</v>
      </c>
      <c r="FH7196" s="55" t="s">
        <v>2135</v>
      </c>
      <c r="FI7196" s="55">
        <v>1</v>
      </c>
      <c r="FJ7196" s="55">
        <v>0</v>
      </c>
      <c r="FK7196" s="55" t="s">
        <v>1249</v>
      </c>
      <c r="FL7196" s="55">
        <v>0.3</v>
      </c>
    </row>
    <row r="7197" ht="14.25" customHeight="1" outlineLevel="1" spans="162:168">
      <c r="FF7197" s="55">
        <v>7190</v>
      </c>
      <c r="FG7197" s="55" t="s">
        <v>1246</v>
      </c>
      <c r="FH7197" s="55" t="s">
        <v>2135</v>
      </c>
      <c r="FI7197" s="55">
        <v>1</v>
      </c>
      <c r="FJ7197" s="55">
        <v>1000</v>
      </c>
      <c r="FK7197" s="55" t="s">
        <v>1249</v>
      </c>
      <c r="FL7197" s="55">
        <v>0.3</v>
      </c>
    </row>
    <row r="7198" ht="14.25" customHeight="1" outlineLevel="1" spans="162:168">
      <c r="FF7198" s="55">
        <v>7191</v>
      </c>
      <c r="FG7198" s="55" t="s">
        <v>1246</v>
      </c>
      <c r="FH7198" s="55" t="s">
        <v>2135</v>
      </c>
      <c r="FI7198" s="55">
        <v>1</v>
      </c>
      <c r="FJ7198" s="55">
        <v>2500</v>
      </c>
      <c r="FK7198" s="55" t="s">
        <v>1249</v>
      </c>
      <c r="FL7198" s="55">
        <v>0.3</v>
      </c>
    </row>
    <row r="7199" ht="14.25" customHeight="1" outlineLevel="1" spans="162:168">
      <c r="FF7199" s="55">
        <v>7192</v>
      </c>
      <c r="FG7199" s="55" t="s">
        <v>1246</v>
      </c>
      <c r="FH7199" s="55" t="s">
        <v>2135</v>
      </c>
      <c r="FI7199" s="55">
        <v>1</v>
      </c>
      <c r="FJ7199" s="55">
        <v>5000</v>
      </c>
      <c r="FK7199" s="55" t="s">
        <v>1249</v>
      </c>
      <c r="FL7199" s="55">
        <v>0.3</v>
      </c>
    </row>
    <row r="7200" ht="14.25" customHeight="1" outlineLevel="1" spans="162:168">
      <c r="FF7200" s="55">
        <v>7193</v>
      </c>
      <c r="FG7200" s="55" t="s">
        <v>1246</v>
      </c>
      <c r="FH7200" s="55" t="s">
        <v>2135</v>
      </c>
      <c r="FI7200" s="55">
        <v>1</v>
      </c>
      <c r="FJ7200" s="55">
        <v>10000</v>
      </c>
      <c r="FK7200" s="55" t="s">
        <v>1249</v>
      </c>
      <c r="FL7200" s="55">
        <v>0.3</v>
      </c>
    </row>
    <row r="7201" ht="14.25" customHeight="1" outlineLevel="1" spans="162:168">
      <c r="FF7201" s="55">
        <v>7194</v>
      </c>
      <c r="FG7201" s="55" t="s">
        <v>1246</v>
      </c>
      <c r="FH7201" s="55" t="s">
        <v>2135</v>
      </c>
      <c r="FI7201" s="55">
        <v>1</v>
      </c>
      <c r="FJ7201" s="55">
        <v>25000</v>
      </c>
      <c r="FK7201" s="55" t="s">
        <v>1249</v>
      </c>
      <c r="FL7201" s="55">
        <v>0.3</v>
      </c>
    </row>
    <row r="7202" ht="14.25" customHeight="1" outlineLevel="1" spans="162:168">
      <c r="FF7202" s="55">
        <v>7195</v>
      </c>
      <c r="FG7202" s="55" t="s">
        <v>1246</v>
      </c>
      <c r="FH7202" s="55" t="s">
        <v>2135</v>
      </c>
      <c r="FI7202" s="55">
        <v>1</v>
      </c>
      <c r="FJ7202" s="55">
        <v>50000</v>
      </c>
      <c r="FK7202" s="55" t="s">
        <v>1249</v>
      </c>
      <c r="FL7202" s="55">
        <v>0.3</v>
      </c>
    </row>
    <row r="7203" ht="14.25" customHeight="1" outlineLevel="1" spans="162:168">
      <c r="FF7203" s="55">
        <v>7196</v>
      </c>
      <c r="FG7203" s="55" t="s">
        <v>1246</v>
      </c>
      <c r="FH7203" s="55" t="s">
        <v>2135</v>
      </c>
      <c r="FI7203" s="55">
        <v>1</v>
      </c>
      <c r="FJ7203" s="55">
        <v>80000</v>
      </c>
      <c r="FK7203" s="55" t="s">
        <v>1249</v>
      </c>
      <c r="FL7203" s="55">
        <v>0.3</v>
      </c>
    </row>
    <row r="7204" ht="14.25" customHeight="1" outlineLevel="1" spans="162:168">
      <c r="FF7204" s="55">
        <v>7197</v>
      </c>
      <c r="FG7204" s="55" t="s">
        <v>1246</v>
      </c>
      <c r="FH7204" s="55" t="s">
        <v>2135</v>
      </c>
      <c r="FI7204" s="55">
        <v>1</v>
      </c>
      <c r="FJ7204" s="55">
        <v>130000</v>
      </c>
      <c r="FK7204" s="55" t="s">
        <v>1249</v>
      </c>
      <c r="FL7204" s="55">
        <v>0.3</v>
      </c>
    </row>
    <row r="7205" ht="14.25" customHeight="1" outlineLevel="1" spans="162:168">
      <c r="FF7205" s="55">
        <v>7198</v>
      </c>
      <c r="FG7205" s="55" t="s">
        <v>1246</v>
      </c>
      <c r="FH7205" s="55" t="s">
        <v>2135</v>
      </c>
      <c r="FI7205" s="55">
        <v>1</v>
      </c>
      <c r="FJ7205" s="55">
        <v>260000</v>
      </c>
      <c r="FK7205" s="55" t="s">
        <v>1249</v>
      </c>
      <c r="FL7205" s="55">
        <v>0.3</v>
      </c>
    </row>
    <row r="7206" ht="14.25" customHeight="1" outlineLevel="1" spans="162:168">
      <c r="FF7206" s="55">
        <v>7199</v>
      </c>
      <c r="FG7206" s="55" t="s">
        <v>1246</v>
      </c>
      <c r="FH7206" s="55" t="s">
        <v>2135</v>
      </c>
      <c r="FI7206" s="55">
        <v>1</v>
      </c>
      <c r="FJ7206" s="55">
        <v>400000</v>
      </c>
      <c r="FK7206" s="55" t="s">
        <v>1249</v>
      </c>
      <c r="FL7206" s="55">
        <v>0.3</v>
      </c>
    </row>
    <row r="7207" ht="14.25" customHeight="1" outlineLevel="1" spans="162:168">
      <c r="FF7207" s="55">
        <v>7200</v>
      </c>
      <c r="FG7207" s="55" t="s">
        <v>1246</v>
      </c>
      <c r="FH7207" s="55" t="s">
        <v>2135</v>
      </c>
      <c r="FI7207" s="55">
        <v>1</v>
      </c>
      <c r="FJ7207" s="55">
        <v>530000</v>
      </c>
      <c r="FK7207" s="55" t="s">
        <v>1249</v>
      </c>
      <c r="FL7207" s="55">
        <v>0.3</v>
      </c>
    </row>
    <row r="7208" ht="14.25" customHeight="1" outlineLevel="1" spans="162:168">
      <c r="FF7208" s="55">
        <v>7201</v>
      </c>
      <c r="FG7208" s="55" t="s">
        <v>1246</v>
      </c>
      <c r="FH7208" s="55" t="s">
        <v>2135</v>
      </c>
      <c r="FI7208" s="55">
        <v>1</v>
      </c>
      <c r="FJ7208" s="55">
        <v>540000</v>
      </c>
      <c r="FK7208" s="55" t="s">
        <v>1249</v>
      </c>
      <c r="FL7208" s="55">
        <v>0.3</v>
      </c>
    </row>
    <row r="7209" ht="14.25" customHeight="1" outlineLevel="1" spans="162:168">
      <c r="FF7209" s="55">
        <v>7202</v>
      </c>
      <c r="FG7209" s="55" t="s">
        <v>1246</v>
      </c>
      <c r="FH7209" s="55" t="s">
        <v>1988</v>
      </c>
      <c r="FI7209" s="55">
        <v>1</v>
      </c>
      <c r="FJ7209" s="55">
        <v>0</v>
      </c>
      <c r="FK7209" s="55" t="s">
        <v>1249</v>
      </c>
      <c r="FL7209" s="55">
        <v>0.3</v>
      </c>
    </row>
    <row r="7210" ht="14.25" customHeight="1" outlineLevel="1" spans="162:168">
      <c r="FF7210" s="55">
        <v>7203</v>
      </c>
      <c r="FG7210" s="55" t="s">
        <v>1246</v>
      </c>
      <c r="FH7210" s="55" t="s">
        <v>1988</v>
      </c>
      <c r="FI7210" s="55">
        <v>1</v>
      </c>
      <c r="FJ7210" s="55">
        <v>1000</v>
      </c>
      <c r="FK7210" s="55" t="s">
        <v>1249</v>
      </c>
      <c r="FL7210" s="55">
        <v>0.3</v>
      </c>
    </row>
    <row r="7211" ht="14.25" customHeight="1" outlineLevel="1" spans="162:168">
      <c r="FF7211" s="55">
        <v>7204</v>
      </c>
      <c r="FG7211" s="55" t="s">
        <v>1246</v>
      </c>
      <c r="FH7211" s="55" t="s">
        <v>1988</v>
      </c>
      <c r="FI7211" s="55">
        <v>1</v>
      </c>
      <c r="FJ7211" s="55">
        <v>2500</v>
      </c>
      <c r="FK7211" s="55" t="s">
        <v>1249</v>
      </c>
      <c r="FL7211" s="55">
        <v>0.3</v>
      </c>
    </row>
    <row r="7212" ht="14.25" customHeight="1" outlineLevel="1" spans="162:168">
      <c r="FF7212" s="55">
        <v>7205</v>
      </c>
      <c r="FG7212" s="55" t="s">
        <v>1246</v>
      </c>
      <c r="FH7212" s="55" t="s">
        <v>1988</v>
      </c>
      <c r="FI7212" s="55">
        <v>1</v>
      </c>
      <c r="FJ7212" s="55">
        <v>5000</v>
      </c>
      <c r="FK7212" s="55" t="s">
        <v>1249</v>
      </c>
      <c r="FL7212" s="55">
        <v>0.3</v>
      </c>
    </row>
    <row r="7213" ht="14.25" customHeight="1" outlineLevel="1" spans="162:168">
      <c r="FF7213" s="55">
        <v>7206</v>
      </c>
      <c r="FG7213" s="55" t="s">
        <v>1246</v>
      </c>
      <c r="FH7213" s="55" t="s">
        <v>1988</v>
      </c>
      <c r="FI7213" s="55">
        <v>1</v>
      </c>
      <c r="FJ7213" s="55">
        <v>10000</v>
      </c>
      <c r="FK7213" s="55" t="s">
        <v>1249</v>
      </c>
      <c r="FL7213" s="55">
        <v>0.3</v>
      </c>
    </row>
    <row r="7214" ht="14.25" customHeight="1" outlineLevel="1" spans="162:168">
      <c r="FF7214" s="55">
        <v>7207</v>
      </c>
      <c r="FG7214" s="55" t="s">
        <v>1246</v>
      </c>
      <c r="FH7214" s="55" t="s">
        <v>1988</v>
      </c>
      <c r="FI7214" s="55">
        <v>1</v>
      </c>
      <c r="FJ7214" s="55">
        <v>25000</v>
      </c>
      <c r="FK7214" s="55" t="s">
        <v>1249</v>
      </c>
      <c r="FL7214" s="55">
        <v>0.3</v>
      </c>
    </row>
    <row r="7215" ht="14.25" customHeight="1" outlineLevel="1" spans="162:168">
      <c r="FF7215" s="55">
        <v>7208</v>
      </c>
      <c r="FG7215" s="55" t="s">
        <v>1246</v>
      </c>
      <c r="FH7215" s="55" t="s">
        <v>1988</v>
      </c>
      <c r="FI7215" s="55">
        <v>1</v>
      </c>
      <c r="FJ7215" s="55">
        <v>50000</v>
      </c>
      <c r="FK7215" s="55" t="s">
        <v>1249</v>
      </c>
      <c r="FL7215" s="55">
        <v>0.3</v>
      </c>
    </row>
    <row r="7216" ht="14.25" customHeight="1" outlineLevel="1" spans="162:168">
      <c r="FF7216" s="55">
        <v>7209</v>
      </c>
      <c r="FG7216" s="55" t="s">
        <v>1246</v>
      </c>
      <c r="FH7216" s="55" t="s">
        <v>1988</v>
      </c>
      <c r="FI7216" s="55">
        <v>1</v>
      </c>
      <c r="FJ7216" s="55">
        <v>80000</v>
      </c>
      <c r="FK7216" s="55" t="s">
        <v>1249</v>
      </c>
      <c r="FL7216" s="55">
        <v>0.3</v>
      </c>
    </row>
    <row r="7217" ht="14.25" customHeight="1" outlineLevel="1" spans="162:168">
      <c r="FF7217" s="55">
        <v>7210</v>
      </c>
      <c r="FG7217" s="55" t="s">
        <v>1246</v>
      </c>
      <c r="FH7217" s="55" t="s">
        <v>1988</v>
      </c>
      <c r="FI7217" s="55">
        <v>1</v>
      </c>
      <c r="FJ7217" s="55">
        <v>130000</v>
      </c>
      <c r="FK7217" s="55" t="s">
        <v>1249</v>
      </c>
      <c r="FL7217" s="55">
        <v>0.3</v>
      </c>
    </row>
    <row r="7218" ht="14.25" customHeight="1" outlineLevel="1" spans="162:168">
      <c r="FF7218" s="55">
        <v>7211</v>
      </c>
      <c r="FG7218" s="55" t="s">
        <v>1246</v>
      </c>
      <c r="FH7218" s="55" t="s">
        <v>1988</v>
      </c>
      <c r="FI7218" s="55">
        <v>1</v>
      </c>
      <c r="FJ7218" s="55">
        <v>260000</v>
      </c>
      <c r="FK7218" s="55" t="s">
        <v>1249</v>
      </c>
      <c r="FL7218" s="55">
        <v>0.3</v>
      </c>
    </row>
    <row r="7219" ht="14.25" customHeight="1" outlineLevel="1" spans="162:168">
      <c r="FF7219" s="55">
        <v>7212</v>
      </c>
      <c r="FG7219" s="55" t="s">
        <v>1246</v>
      </c>
      <c r="FH7219" s="55" t="s">
        <v>1988</v>
      </c>
      <c r="FI7219" s="55">
        <v>1</v>
      </c>
      <c r="FJ7219" s="55">
        <v>400000</v>
      </c>
      <c r="FK7219" s="55" t="s">
        <v>1249</v>
      </c>
      <c r="FL7219" s="55">
        <v>0.3</v>
      </c>
    </row>
    <row r="7220" ht="14.25" customHeight="1" outlineLevel="1" spans="162:168">
      <c r="FF7220" s="55">
        <v>7213</v>
      </c>
      <c r="FG7220" s="55" t="s">
        <v>1246</v>
      </c>
      <c r="FH7220" s="55" t="s">
        <v>1988</v>
      </c>
      <c r="FI7220" s="55">
        <v>1</v>
      </c>
      <c r="FJ7220" s="55">
        <v>530000</v>
      </c>
      <c r="FK7220" s="55" t="s">
        <v>1249</v>
      </c>
      <c r="FL7220" s="55">
        <v>0.3</v>
      </c>
    </row>
    <row r="7221" ht="14.25" customHeight="1" outlineLevel="1" spans="162:168">
      <c r="FF7221" s="55">
        <v>7214</v>
      </c>
      <c r="FG7221" s="55" t="s">
        <v>1246</v>
      </c>
      <c r="FH7221" s="55" t="s">
        <v>1988</v>
      </c>
      <c r="FI7221" s="55">
        <v>1</v>
      </c>
      <c r="FJ7221" s="55">
        <v>540000</v>
      </c>
      <c r="FK7221" s="55" t="s">
        <v>1249</v>
      </c>
      <c r="FL7221" s="55">
        <v>0.3</v>
      </c>
    </row>
    <row r="7222" ht="14.25" customHeight="1" outlineLevel="1" spans="162:168">
      <c r="FF7222" s="55">
        <v>7215</v>
      </c>
      <c r="FG7222" s="55" t="s">
        <v>1246</v>
      </c>
      <c r="FH7222" s="55" t="s">
        <v>1607</v>
      </c>
      <c r="FI7222" s="55">
        <v>1</v>
      </c>
      <c r="FJ7222" s="55">
        <v>0</v>
      </c>
      <c r="FK7222" s="55" t="s">
        <v>1249</v>
      </c>
      <c r="FL7222" s="55">
        <v>0.35</v>
      </c>
    </row>
    <row r="7223" ht="14.25" customHeight="1" outlineLevel="1" spans="162:168">
      <c r="FF7223" s="55">
        <v>7216</v>
      </c>
      <c r="FG7223" s="55" t="s">
        <v>1246</v>
      </c>
      <c r="FH7223" s="55" t="s">
        <v>1607</v>
      </c>
      <c r="FI7223" s="55">
        <v>1</v>
      </c>
      <c r="FJ7223" s="55">
        <v>1000</v>
      </c>
      <c r="FK7223" s="55" t="s">
        <v>1249</v>
      </c>
      <c r="FL7223" s="55">
        <v>0.33</v>
      </c>
    </row>
    <row r="7224" ht="14.25" customHeight="1" outlineLevel="1" spans="162:168">
      <c r="FF7224" s="55">
        <v>7217</v>
      </c>
      <c r="FG7224" s="55" t="s">
        <v>1246</v>
      </c>
      <c r="FH7224" s="55" t="s">
        <v>1607</v>
      </c>
      <c r="FI7224" s="55">
        <v>1</v>
      </c>
      <c r="FJ7224" s="55">
        <v>2500</v>
      </c>
      <c r="FK7224" s="55" t="s">
        <v>1249</v>
      </c>
      <c r="FL7224" s="55">
        <v>0.31</v>
      </c>
    </row>
    <row r="7225" ht="14.25" customHeight="1" outlineLevel="1" spans="162:168">
      <c r="FF7225" s="55">
        <v>7218</v>
      </c>
      <c r="FG7225" s="55" t="s">
        <v>1246</v>
      </c>
      <c r="FH7225" s="55" t="s">
        <v>1607</v>
      </c>
      <c r="FI7225" s="55">
        <v>1</v>
      </c>
      <c r="FJ7225" s="55">
        <v>5000</v>
      </c>
      <c r="FK7225" s="55" t="s">
        <v>1249</v>
      </c>
      <c r="FL7225" s="55">
        <v>0.3</v>
      </c>
    </row>
    <row r="7226" ht="14.25" customHeight="1" outlineLevel="1" spans="162:168">
      <c r="FF7226" s="55">
        <v>7219</v>
      </c>
      <c r="FG7226" s="55" t="s">
        <v>1246</v>
      </c>
      <c r="FH7226" s="55" t="s">
        <v>1607</v>
      </c>
      <c r="FI7226" s="55">
        <v>1</v>
      </c>
      <c r="FJ7226" s="55">
        <v>10000</v>
      </c>
      <c r="FK7226" s="55" t="s">
        <v>1249</v>
      </c>
      <c r="FL7226" s="55">
        <v>0.3</v>
      </c>
    </row>
    <row r="7227" ht="14.25" customHeight="1" outlineLevel="1" spans="162:168">
      <c r="FF7227" s="55">
        <v>7220</v>
      </c>
      <c r="FG7227" s="55" t="s">
        <v>1246</v>
      </c>
      <c r="FH7227" s="55" t="s">
        <v>1607</v>
      </c>
      <c r="FI7227" s="55">
        <v>1</v>
      </c>
      <c r="FJ7227" s="55">
        <v>25000</v>
      </c>
      <c r="FK7227" s="55" t="s">
        <v>1249</v>
      </c>
      <c r="FL7227" s="55">
        <v>0.3</v>
      </c>
    </row>
    <row r="7228" ht="14.25" customHeight="1" outlineLevel="1" spans="162:168">
      <c r="FF7228" s="55">
        <v>7221</v>
      </c>
      <c r="FG7228" s="55" t="s">
        <v>1246</v>
      </c>
      <c r="FH7228" s="55" t="s">
        <v>1607</v>
      </c>
      <c r="FI7228" s="55">
        <v>1</v>
      </c>
      <c r="FJ7228" s="55">
        <v>50000</v>
      </c>
      <c r="FK7228" s="55" t="s">
        <v>1249</v>
      </c>
      <c r="FL7228" s="55">
        <v>0.3</v>
      </c>
    </row>
    <row r="7229" ht="14.25" customHeight="1" outlineLevel="1" spans="162:168">
      <c r="FF7229" s="55">
        <v>7222</v>
      </c>
      <c r="FG7229" s="55" t="s">
        <v>1246</v>
      </c>
      <c r="FH7229" s="55" t="s">
        <v>1607</v>
      </c>
      <c r="FI7229" s="55">
        <v>1</v>
      </c>
      <c r="FJ7229" s="55">
        <v>80000</v>
      </c>
      <c r="FK7229" s="55" t="s">
        <v>1249</v>
      </c>
      <c r="FL7229" s="55">
        <v>0.3</v>
      </c>
    </row>
    <row r="7230" ht="14.25" customHeight="1" outlineLevel="1" spans="162:168">
      <c r="FF7230" s="55">
        <v>7223</v>
      </c>
      <c r="FG7230" s="55" t="s">
        <v>1246</v>
      </c>
      <c r="FH7230" s="55" t="s">
        <v>1607</v>
      </c>
      <c r="FI7230" s="55">
        <v>1</v>
      </c>
      <c r="FJ7230" s="55">
        <v>130000</v>
      </c>
      <c r="FK7230" s="55" t="s">
        <v>1249</v>
      </c>
      <c r="FL7230" s="55">
        <v>0.3</v>
      </c>
    </row>
    <row r="7231" ht="14.25" customHeight="1" outlineLevel="1" spans="162:168">
      <c r="FF7231" s="55">
        <v>7224</v>
      </c>
      <c r="FG7231" s="55" t="s">
        <v>1246</v>
      </c>
      <c r="FH7231" s="55" t="s">
        <v>1607</v>
      </c>
      <c r="FI7231" s="55">
        <v>1</v>
      </c>
      <c r="FJ7231" s="55">
        <v>260000</v>
      </c>
      <c r="FK7231" s="55" t="s">
        <v>1249</v>
      </c>
      <c r="FL7231" s="55">
        <v>0.3</v>
      </c>
    </row>
    <row r="7232" ht="14.25" customHeight="1" outlineLevel="1" spans="162:168">
      <c r="FF7232" s="55">
        <v>7225</v>
      </c>
      <c r="FG7232" s="55" t="s">
        <v>1246</v>
      </c>
      <c r="FH7232" s="55" t="s">
        <v>1607</v>
      </c>
      <c r="FI7232" s="55">
        <v>1</v>
      </c>
      <c r="FJ7232" s="55">
        <v>400000</v>
      </c>
      <c r="FK7232" s="55" t="s">
        <v>1249</v>
      </c>
      <c r="FL7232" s="55">
        <v>0.3</v>
      </c>
    </row>
    <row r="7233" ht="14.25" customHeight="1" outlineLevel="1" spans="162:168">
      <c r="FF7233" s="55">
        <v>7226</v>
      </c>
      <c r="FG7233" s="55" t="s">
        <v>1246</v>
      </c>
      <c r="FH7233" s="55" t="s">
        <v>1607</v>
      </c>
      <c r="FI7233" s="55">
        <v>1</v>
      </c>
      <c r="FJ7233" s="55">
        <v>530000</v>
      </c>
      <c r="FK7233" s="55" t="s">
        <v>1249</v>
      </c>
      <c r="FL7233" s="55">
        <v>0.3</v>
      </c>
    </row>
    <row r="7234" ht="14.25" customHeight="1" outlineLevel="1" spans="162:168">
      <c r="FF7234" s="55">
        <v>7227</v>
      </c>
      <c r="FG7234" s="55" t="s">
        <v>1246</v>
      </c>
      <c r="FH7234" s="55" t="s">
        <v>1607</v>
      </c>
      <c r="FI7234" s="55">
        <v>1</v>
      </c>
      <c r="FJ7234" s="55">
        <v>540000</v>
      </c>
      <c r="FK7234" s="55" t="s">
        <v>1249</v>
      </c>
      <c r="FL7234" s="55">
        <v>0.3</v>
      </c>
    </row>
    <row r="7235" ht="14.25" customHeight="1" outlineLevel="1" spans="162:168">
      <c r="FF7235" s="55">
        <v>7228</v>
      </c>
      <c r="FG7235" s="55" t="s">
        <v>1246</v>
      </c>
      <c r="FH7235" s="55" t="s">
        <v>1607</v>
      </c>
      <c r="FI7235" s="55">
        <v>2</v>
      </c>
      <c r="FJ7235" s="55">
        <v>0</v>
      </c>
      <c r="FK7235" s="55" t="s">
        <v>1249</v>
      </c>
      <c r="FL7235" s="55">
        <v>0.3</v>
      </c>
    </row>
    <row r="7236" ht="14.25" customHeight="1" outlineLevel="1" spans="162:168">
      <c r="FF7236" s="55">
        <v>7229</v>
      </c>
      <c r="FG7236" s="55" t="s">
        <v>1246</v>
      </c>
      <c r="FH7236" s="55" t="s">
        <v>1607</v>
      </c>
      <c r="FI7236" s="55">
        <v>2</v>
      </c>
      <c r="FJ7236" s="55">
        <v>1000</v>
      </c>
      <c r="FK7236" s="55" t="s">
        <v>1249</v>
      </c>
      <c r="FL7236" s="55">
        <v>0.3</v>
      </c>
    </row>
    <row r="7237" ht="14.25" customHeight="1" outlineLevel="1" spans="162:168">
      <c r="FF7237" s="55">
        <v>7230</v>
      </c>
      <c r="FG7237" s="55" t="s">
        <v>1246</v>
      </c>
      <c r="FH7237" s="55" t="s">
        <v>1607</v>
      </c>
      <c r="FI7237" s="55">
        <v>2</v>
      </c>
      <c r="FJ7237" s="55">
        <v>2500</v>
      </c>
      <c r="FK7237" s="55" t="s">
        <v>1249</v>
      </c>
      <c r="FL7237" s="55">
        <v>0.3</v>
      </c>
    </row>
    <row r="7238" ht="14.25" customHeight="1" outlineLevel="1" spans="162:168">
      <c r="FF7238" s="55">
        <v>7231</v>
      </c>
      <c r="FG7238" s="55" t="s">
        <v>1246</v>
      </c>
      <c r="FH7238" s="55" t="s">
        <v>1607</v>
      </c>
      <c r="FI7238" s="55">
        <v>2</v>
      </c>
      <c r="FJ7238" s="55">
        <v>5000</v>
      </c>
      <c r="FK7238" s="55" t="s">
        <v>1249</v>
      </c>
      <c r="FL7238" s="55">
        <v>0.3</v>
      </c>
    </row>
    <row r="7239" ht="14.25" customHeight="1" outlineLevel="1" spans="162:168">
      <c r="FF7239" s="55">
        <v>7232</v>
      </c>
      <c r="FG7239" s="55" t="s">
        <v>1246</v>
      </c>
      <c r="FH7239" s="55" t="s">
        <v>1607</v>
      </c>
      <c r="FI7239" s="55">
        <v>2</v>
      </c>
      <c r="FJ7239" s="55">
        <v>10000</v>
      </c>
      <c r="FK7239" s="55" t="s">
        <v>1249</v>
      </c>
      <c r="FL7239" s="55">
        <v>0.3</v>
      </c>
    </row>
    <row r="7240" ht="14.25" customHeight="1" outlineLevel="1" spans="162:168">
      <c r="FF7240" s="55">
        <v>7233</v>
      </c>
      <c r="FG7240" s="55" t="s">
        <v>1246</v>
      </c>
      <c r="FH7240" s="55" t="s">
        <v>1607</v>
      </c>
      <c r="FI7240" s="55">
        <v>2</v>
      </c>
      <c r="FJ7240" s="55">
        <v>25000</v>
      </c>
      <c r="FK7240" s="55" t="s">
        <v>1249</v>
      </c>
      <c r="FL7240" s="55">
        <v>0.3</v>
      </c>
    </row>
    <row r="7241" ht="14.25" customHeight="1" outlineLevel="1" spans="162:168">
      <c r="FF7241" s="55">
        <v>7234</v>
      </c>
      <c r="FG7241" s="55" t="s">
        <v>1246</v>
      </c>
      <c r="FH7241" s="55" t="s">
        <v>1607</v>
      </c>
      <c r="FI7241" s="55">
        <v>2</v>
      </c>
      <c r="FJ7241" s="55">
        <v>50000</v>
      </c>
      <c r="FK7241" s="55" t="s">
        <v>1249</v>
      </c>
      <c r="FL7241" s="55">
        <v>0.3</v>
      </c>
    </row>
    <row r="7242" ht="14.25" customHeight="1" outlineLevel="1" spans="162:168">
      <c r="FF7242" s="55">
        <v>7235</v>
      </c>
      <c r="FG7242" s="55" t="s">
        <v>1246</v>
      </c>
      <c r="FH7242" s="55" t="s">
        <v>1607</v>
      </c>
      <c r="FI7242" s="55">
        <v>2</v>
      </c>
      <c r="FJ7242" s="55">
        <v>80000</v>
      </c>
      <c r="FK7242" s="55" t="s">
        <v>1249</v>
      </c>
      <c r="FL7242" s="55">
        <v>0.3</v>
      </c>
    </row>
    <row r="7243" ht="14.25" customHeight="1" outlineLevel="1" spans="162:168">
      <c r="FF7243" s="55">
        <v>7236</v>
      </c>
      <c r="FG7243" s="55" t="s">
        <v>1246</v>
      </c>
      <c r="FH7243" s="55" t="s">
        <v>1607</v>
      </c>
      <c r="FI7243" s="55">
        <v>2</v>
      </c>
      <c r="FJ7243" s="55">
        <v>130000</v>
      </c>
      <c r="FK7243" s="55" t="s">
        <v>1249</v>
      </c>
      <c r="FL7243" s="55">
        <v>0.3</v>
      </c>
    </row>
    <row r="7244" ht="14.25" customHeight="1" outlineLevel="1" spans="162:168">
      <c r="FF7244" s="55">
        <v>7237</v>
      </c>
      <c r="FG7244" s="55" t="s">
        <v>1246</v>
      </c>
      <c r="FH7244" s="55" t="s">
        <v>1607</v>
      </c>
      <c r="FI7244" s="55">
        <v>2</v>
      </c>
      <c r="FJ7244" s="55">
        <v>260000</v>
      </c>
      <c r="FK7244" s="55" t="s">
        <v>1249</v>
      </c>
      <c r="FL7244" s="55">
        <v>0.3</v>
      </c>
    </row>
    <row r="7245" ht="14.25" customHeight="1" outlineLevel="1" spans="162:168">
      <c r="FF7245" s="55">
        <v>7238</v>
      </c>
      <c r="FG7245" s="55" t="s">
        <v>1246</v>
      </c>
      <c r="FH7245" s="55" t="s">
        <v>1607</v>
      </c>
      <c r="FI7245" s="55">
        <v>2</v>
      </c>
      <c r="FJ7245" s="55">
        <v>400000</v>
      </c>
      <c r="FK7245" s="55" t="s">
        <v>1249</v>
      </c>
      <c r="FL7245" s="55">
        <v>0.3</v>
      </c>
    </row>
    <row r="7246" ht="14.25" customHeight="1" outlineLevel="1" spans="162:168">
      <c r="FF7246" s="55">
        <v>7239</v>
      </c>
      <c r="FG7246" s="55" t="s">
        <v>1246</v>
      </c>
      <c r="FH7246" s="55" t="s">
        <v>1607</v>
      </c>
      <c r="FI7246" s="55">
        <v>2</v>
      </c>
      <c r="FJ7246" s="55">
        <v>530000</v>
      </c>
      <c r="FK7246" s="55" t="s">
        <v>1249</v>
      </c>
      <c r="FL7246" s="55">
        <v>0.3</v>
      </c>
    </row>
    <row r="7247" ht="14.25" customHeight="1" outlineLevel="1" spans="162:168">
      <c r="FF7247" s="55">
        <v>7240</v>
      </c>
      <c r="FG7247" s="55" t="s">
        <v>1246</v>
      </c>
      <c r="FH7247" s="55" t="s">
        <v>1607</v>
      </c>
      <c r="FI7247" s="55">
        <v>2</v>
      </c>
      <c r="FJ7247" s="55">
        <v>540000</v>
      </c>
      <c r="FK7247" s="55" t="s">
        <v>1249</v>
      </c>
      <c r="FL7247" s="55">
        <v>0.3</v>
      </c>
    </row>
    <row r="7248" ht="14.25" customHeight="1" outlineLevel="1" spans="162:168">
      <c r="FF7248" s="55">
        <v>7241</v>
      </c>
      <c r="FG7248" s="55" t="s">
        <v>1246</v>
      </c>
      <c r="FH7248" s="55" t="s">
        <v>1607</v>
      </c>
      <c r="FI7248" s="55">
        <v>3</v>
      </c>
      <c r="FJ7248" s="55">
        <v>0</v>
      </c>
      <c r="FK7248" s="55" t="s">
        <v>1249</v>
      </c>
      <c r="FL7248" s="55">
        <v>0.3</v>
      </c>
    </row>
    <row r="7249" ht="14.25" customHeight="1" outlineLevel="1" spans="162:168">
      <c r="FF7249" s="55">
        <v>7242</v>
      </c>
      <c r="FG7249" s="55" t="s">
        <v>1246</v>
      </c>
      <c r="FH7249" s="55" t="s">
        <v>1607</v>
      </c>
      <c r="FI7249" s="55">
        <v>3</v>
      </c>
      <c r="FJ7249" s="55">
        <v>1000</v>
      </c>
      <c r="FK7249" s="55" t="s">
        <v>1249</v>
      </c>
      <c r="FL7249" s="55">
        <v>0.3</v>
      </c>
    </row>
    <row r="7250" ht="14.25" customHeight="1" outlineLevel="1" spans="162:168">
      <c r="FF7250" s="55">
        <v>7243</v>
      </c>
      <c r="FG7250" s="55" t="s">
        <v>1246</v>
      </c>
      <c r="FH7250" s="55" t="s">
        <v>1607</v>
      </c>
      <c r="FI7250" s="55">
        <v>3</v>
      </c>
      <c r="FJ7250" s="55">
        <v>2500</v>
      </c>
      <c r="FK7250" s="55" t="s">
        <v>1249</v>
      </c>
      <c r="FL7250" s="55">
        <v>0.3</v>
      </c>
    </row>
    <row r="7251" ht="14.25" customHeight="1" outlineLevel="1" spans="162:168">
      <c r="FF7251" s="55">
        <v>7244</v>
      </c>
      <c r="FG7251" s="55" t="s">
        <v>1246</v>
      </c>
      <c r="FH7251" s="55" t="s">
        <v>1607</v>
      </c>
      <c r="FI7251" s="55">
        <v>3</v>
      </c>
      <c r="FJ7251" s="55">
        <v>5000</v>
      </c>
      <c r="FK7251" s="55" t="s">
        <v>1249</v>
      </c>
      <c r="FL7251" s="55">
        <v>0.3</v>
      </c>
    </row>
    <row r="7252" ht="14.25" customHeight="1" outlineLevel="1" spans="162:168">
      <c r="FF7252" s="55">
        <v>7245</v>
      </c>
      <c r="FG7252" s="55" t="s">
        <v>1246</v>
      </c>
      <c r="FH7252" s="55" t="s">
        <v>1607</v>
      </c>
      <c r="FI7252" s="55">
        <v>3</v>
      </c>
      <c r="FJ7252" s="55">
        <v>10000</v>
      </c>
      <c r="FK7252" s="55" t="s">
        <v>1249</v>
      </c>
      <c r="FL7252" s="55">
        <v>0.3</v>
      </c>
    </row>
    <row r="7253" ht="14.25" customHeight="1" outlineLevel="1" spans="162:168">
      <c r="FF7253" s="55">
        <v>7246</v>
      </c>
      <c r="FG7253" s="55" t="s">
        <v>1246</v>
      </c>
      <c r="FH7253" s="55" t="s">
        <v>1607</v>
      </c>
      <c r="FI7253" s="55">
        <v>3</v>
      </c>
      <c r="FJ7253" s="55">
        <v>25000</v>
      </c>
      <c r="FK7253" s="55" t="s">
        <v>1249</v>
      </c>
      <c r="FL7253" s="55">
        <v>0.3</v>
      </c>
    </row>
    <row r="7254" ht="14.25" customHeight="1" outlineLevel="1" spans="162:168">
      <c r="FF7254" s="55">
        <v>7247</v>
      </c>
      <c r="FG7254" s="55" t="s">
        <v>1246</v>
      </c>
      <c r="FH7254" s="55" t="s">
        <v>1607</v>
      </c>
      <c r="FI7254" s="55">
        <v>3</v>
      </c>
      <c r="FJ7254" s="55">
        <v>50000</v>
      </c>
      <c r="FK7254" s="55" t="s">
        <v>1249</v>
      </c>
      <c r="FL7254" s="55">
        <v>0.3</v>
      </c>
    </row>
    <row r="7255" ht="14.25" customHeight="1" outlineLevel="1" spans="162:168">
      <c r="FF7255" s="55">
        <v>7248</v>
      </c>
      <c r="FG7255" s="55" t="s">
        <v>1246</v>
      </c>
      <c r="FH7255" s="55" t="s">
        <v>1607</v>
      </c>
      <c r="FI7255" s="55">
        <v>3</v>
      </c>
      <c r="FJ7255" s="55">
        <v>80000</v>
      </c>
      <c r="FK7255" s="55" t="s">
        <v>1249</v>
      </c>
      <c r="FL7255" s="55">
        <v>0.3</v>
      </c>
    </row>
    <row r="7256" ht="14.25" customHeight="1" outlineLevel="1" spans="162:168">
      <c r="FF7256" s="55">
        <v>7249</v>
      </c>
      <c r="FG7256" s="55" t="s">
        <v>1246</v>
      </c>
      <c r="FH7256" s="55" t="s">
        <v>1607</v>
      </c>
      <c r="FI7256" s="55">
        <v>3</v>
      </c>
      <c r="FJ7256" s="55">
        <v>130000</v>
      </c>
      <c r="FK7256" s="55" t="s">
        <v>1249</v>
      </c>
      <c r="FL7256" s="55">
        <v>0.3</v>
      </c>
    </row>
    <row r="7257" ht="14.25" customHeight="1" outlineLevel="1" spans="162:168">
      <c r="FF7257" s="55">
        <v>7250</v>
      </c>
      <c r="FG7257" s="55" t="s">
        <v>1246</v>
      </c>
      <c r="FH7257" s="55" t="s">
        <v>1607</v>
      </c>
      <c r="FI7257" s="55">
        <v>3</v>
      </c>
      <c r="FJ7257" s="55">
        <v>260000</v>
      </c>
      <c r="FK7257" s="55" t="s">
        <v>1249</v>
      </c>
      <c r="FL7257" s="55">
        <v>0.3</v>
      </c>
    </row>
    <row r="7258" ht="14.25" customHeight="1" outlineLevel="1" spans="162:168">
      <c r="FF7258" s="55">
        <v>7251</v>
      </c>
      <c r="FG7258" s="55" t="s">
        <v>1246</v>
      </c>
      <c r="FH7258" s="55" t="s">
        <v>1607</v>
      </c>
      <c r="FI7258" s="55">
        <v>3</v>
      </c>
      <c r="FJ7258" s="55">
        <v>400000</v>
      </c>
      <c r="FK7258" s="55" t="s">
        <v>1249</v>
      </c>
      <c r="FL7258" s="55">
        <v>0.3</v>
      </c>
    </row>
    <row r="7259" ht="14.25" customHeight="1" outlineLevel="1" spans="162:168">
      <c r="FF7259" s="55">
        <v>7252</v>
      </c>
      <c r="FG7259" s="55" t="s">
        <v>1246</v>
      </c>
      <c r="FH7259" s="55" t="s">
        <v>1607</v>
      </c>
      <c r="FI7259" s="55">
        <v>3</v>
      </c>
      <c r="FJ7259" s="55">
        <v>530000</v>
      </c>
      <c r="FK7259" s="55" t="s">
        <v>1249</v>
      </c>
      <c r="FL7259" s="55">
        <v>0.3</v>
      </c>
    </row>
    <row r="7260" ht="14.25" customHeight="1" outlineLevel="1" spans="162:168">
      <c r="FF7260" s="55">
        <v>7253</v>
      </c>
      <c r="FG7260" s="55" t="s">
        <v>1246</v>
      </c>
      <c r="FH7260" s="55" t="s">
        <v>1607</v>
      </c>
      <c r="FI7260" s="55">
        <v>3</v>
      </c>
      <c r="FJ7260" s="55">
        <v>540000</v>
      </c>
      <c r="FK7260" s="55" t="s">
        <v>1249</v>
      </c>
      <c r="FL7260" s="55">
        <v>0.3</v>
      </c>
    </row>
    <row r="7261" ht="14.25" customHeight="1" outlineLevel="1" spans="162:168">
      <c r="FF7261" s="55">
        <v>7254</v>
      </c>
      <c r="FG7261" s="55" t="s">
        <v>1246</v>
      </c>
      <c r="FH7261" s="55" t="s">
        <v>2048</v>
      </c>
      <c r="FI7261" s="55">
        <v>1</v>
      </c>
      <c r="FJ7261" s="55">
        <v>0</v>
      </c>
      <c r="FK7261" s="55" t="s">
        <v>1249</v>
      </c>
      <c r="FL7261" s="55">
        <v>0.4</v>
      </c>
    </row>
    <row r="7262" ht="14.25" customHeight="1" outlineLevel="1" spans="162:168">
      <c r="FF7262" s="55">
        <v>7255</v>
      </c>
      <c r="FG7262" s="55" t="s">
        <v>1246</v>
      </c>
      <c r="FH7262" s="55" t="s">
        <v>2048</v>
      </c>
      <c r="FI7262" s="55">
        <v>1</v>
      </c>
      <c r="FJ7262" s="55">
        <v>1000</v>
      </c>
      <c r="FK7262" s="55" t="s">
        <v>1249</v>
      </c>
      <c r="FL7262" s="55">
        <v>0.35</v>
      </c>
    </row>
    <row r="7263" ht="14.25" customHeight="1" outlineLevel="1" spans="162:168">
      <c r="FF7263" s="55">
        <v>7256</v>
      </c>
      <c r="FG7263" s="55" t="s">
        <v>1246</v>
      </c>
      <c r="FH7263" s="55" t="s">
        <v>2048</v>
      </c>
      <c r="FI7263" s="55">
        <v>1</v>
      </c>
      <c r="FJ7263" s="55">
        <v>2500</v>
      </c>
      <c r="FK7263" s="55" t="s">
        <v>1249</v>
      </c>
      <c r="FL7263" s="55">
        <v>0.3</v>
      </c>
    </row>
    <row r="7264" ht="14.25" customHeight="1" outlineLevel="1" spans="162:168">
      <c r="FF7264" s="55">
        <v>7257</v>
      </c>
      <c r="FG7264" s="55" t="s">
        <v>1246</v>
      </c>
      <c r="FH7264" s="55" t="s">
        <v>2048</v>
      </c>
      <c r="FI7264" s="55">
        <v>1</v>
      </c>
      <c r="FJ7264" s="55">
        <v>5000</v>
      </c>
      <c r="FK7264" s="55" t="s">
        <v>1249</v>
      </c>
      <c r="FL7264" s="55">
        <v>0.3</v>
      </c>
    </row>
    <row r="7265" ht="14.25" customHeight="1" outlineLevel="1" spans="162:168">
      <c r="FF7265" s="55">
        <v>7258</v>
      </c>
      <c r="FG7265" s="55" t="s">
        <v>1246</v>
      </c>
      <c r="FH7265" s="55" t="s">
        <v>2048</v>
      </c>
      <c r="FI7265" s="55">
        <v>1</v>
      </c>
      <c r="FJ7265" s="55">
        <v>10000</v>
      </c>
      <c r="FK7265" s="55" t="s">
        <v>1249</v>
      </c>
      <c r="FL7265" s="55">
        <v>0.3</v>
      </c>
    </row>
    <row r="7266" ht="14.25" customHeight="1" outlineLevel="1" spans="162:168">
      <c r="FF7266" s="55">
        <v>7259</v>
      </c>
      <c r="FG7266" s="55" t="s">
        <v>1246</v>
      </c>
      <c r="FH7266" s="55" t="s">
        <v>2048</v>
      </c>
      <c r="FI7266" s="55">
        <v>1</v>
      </c>
      <c r="FJ7266" s="55">
        <v>25000</v>
      </c>
      <c r="FK7266" s="55" t="s">
        <v>1249</v>
      </c>
      <c r="FL7266" s="55">
        <v>0.3</v>
      </c>
    </row>
    <row r="7267" ht="14.25" customHeight="1" outlineLevel="1" spans="162:168">
      <c r="FF7267" s="55">
        <v>7260</v>
      </c>
      <c r="FG7267" s="55" t="s">
        <v>1246</v>
      </c>
      <c r="FH7267" s="55" t="s">
        <v>2048</v>
      </c>
      <c r="FI7267" s="55">
        <v>1</v>
      </c>
      <c r="FJ7267" s="55">
        <v>50000</v>
      </c>
      <c r="FK7267" s="55" t="s">
        <v>1249</v>
      </c>
      <c r="FL7267" s="55">
        <v>0.3</v>
      </c>
    </row>
    <row r="7268" ht="14.25" customHeight="1" outlineLevel="1" spans="162:168">
      <c r="FF7268" s="55">
        <v>7261</v>
      </c>
      <c r="FG7268" s="55" t="s">
        <v>1246</v>
      </c>
      <c r="FH7268" s="55" t="s">
        <v>2048</v>
      </c>
      <c r="FI7268" s="55">
        <v>1</v>
      </c>
      <c r="FJ7268" s="55">
        <v>80000</v>
      </c>
      <c r="FK7268" s="55" t="s">
        <v>1249</v>
      </c>
      <c r="FL7268" s="55">
        <v>0.3</v>
      </c>
    </row>
    <row r="7269" ht="14.25" customHeight="1" outlineLevel="1" spans="162:168">
      <c r="FF7269" s="55">
        <v>7262</v>
      </c>
      <c r="FG7269" s="55" t="s">
        <v>1246</v>
      </c>
      <c r="FH7269" s="55" t="s">
        <v>2048</v>
      </c>
      <c r="FI7269" s="55">
        <v>1</v>
      </c>
      <c r="FJ7269" s="55">
        <v>130000</v>
      </c>
      <c r="FK7269" s="55" t="s">
        <v>1249</v>
      </c>
      <c r="FL7269" s="55">
        <v>0.3</v>
      </c>
    </row>
    <row r="7270" ht="14.25" customHeight="1" outlineLevel="1" spans="162:168">
      <c r="FF7270" s="55">
        <v>7263</v>
      </c>
      <c r="FG7270" s="55" t="s">
        <v>1246</v>
      </c>
      <c r="FH7270" s="55" t="s">
        <v>2048</v>
      </c>
      <c r="FI7270" s="55">
        <v>1</v>
      </c>
      <c r="FJ7270" s="55">
        <v>260000</v>
      </c>
      <c r="FK7270" s="55" t="s">
        <v>1249</v>
      </c>
      <c r="FL7270" s="55">
        <v>0.3</v>
      </c>
    </row>
    <row r="7271" ht="14.25" customHeight="1" outlineLevel="1" spans="162:168">
      <c r="FF7271" s="55">
        <v>7264</v>
      </c>
      <c r="FG7271" s="55" t="s">
        <v>1246</v>
      </c>
      <c r="FH7271" s="55" t="s">
        <v>2048</v>
      </c>
      <c r="FI7271" s="55">
        <v>1</v>
      </c>
      <c r="FJ7271" s="55">
        <v>400000</v>
      </c>
      <c r="FK7271" s="55" t="s">
        <v>1249</v>
      </c>
      <c r="FL7271" s="55">
        <v>0.3</v>
      </c>
    </row>
    <row r="7272" ht="14.25" customHeight="1" outlineLevel="1" spans="162:168">
      <c r="FF7272" s="55">
        <v>7265</v>
      </c>
      <c r="FG7272" s="55" t="s">
        <v>1246</v>
      </c>
      <c r="FH7272" s="55" t="s">
        <v>2048</v>
      </c>
      <c r="FI7272" s="55">
        <v>1</v>
      </c>
      <c r="FJ7272" s="55">
        <v>530000</v>
      </c>
      <c r="FK7272" s="55" t="s">
        <v>1249</v>
      </c>
      <c r="FL7272" s="55">
        <v>0.3</v>
      </c>
    </row>
    <row r="7273" ht="14.25" customHeight="1" outlineLevel="1" spans="162:168">
      <c r="FF7273" s="55">
        <v>7266</v>
      </c>
      <c r="FG7273" s="55" t="s">
        <v>1246</v>
      </c>
      <c r="FH7273" s="55" t="s">
        <v>2048</v>
      </c>
      <c r="FI7273" s="55">
        <v>1</v>
      </c>
      <c r="FJ7273" s="55">
        <v>540000</v>
      </c>
      <c r="FK7273" s="55" t="s">
        <v>1249</v>
      </c>
      <c r="FL7273" s="55">
        <v>0.3</v>
      </c>
    </row>
    <row r="7274" ht="14.25" customHeight="1" outlineLevel="1" spans="162:168">
      <c r="FF7274" s="55">
        <v>7267</v>
      </c>
      <c r="FG7274" s="55" t="s">
        <v>1246</v>
      </c>
      <c r="FH7274" s="55" t="s">
        <v>2048</v>
      </c>
      <c r="FI7274" s="55">
        <v>2</v>
      </c>
      <c r="FJ7274" s="55">
        <v>0</v>
      </c>
      <c r="FK7274" s="55" t="s">
        <v>1249</v>
      </c>
      <c r="FL7274" s="55">
        <v>0.4</v>
      </c>
    </row>
    <row r="7275" ht="14.25" customHeight="1" outlineLevel="1" spans="162:168">
      <c r="FF7275" s="55">
        <v>7268</v>
      </c>
      <c r="FG7275" s="55" t="s">
        <v>1246</v>
      </c>
      <c r="FH7275" s="55" t="s">
        <v>2048</v>
      </c>
      <c r="FI7275" s="55">
        <v>2</v>
      </c>
      <c r="FJ7275" s="55">
        <v>1000</v>
      </c>
      <c r="FK7275" s="55" t="s">
        <v>1249</v>
      </c>
      <c r="FL7275" s="55">
        <v>0.35</v>
      </c>
    </row>
    <row r="7276" ht="14.25" customHeight="1" outlineLevel="1" spans="162:168">
      <c r="FF7276" s="55">
        <v>7269</v>
      </c>
      <c r="FG7276" s="55" t="s">
        <v>1246</v>
      </c>
      <c r="FH7276" s="55" t="s">
        <v>2048</v>
      </c>
      <c r="FI7276" s="55">
        <v>2</v>
      </c>
      <c r="FJ7276" s="55">
        <v>2500</v>
      </c>
      <c r="FK7276" s="55" t="s">
        <v>1249</v>
      </c>
      <c r="FL7276" s="55">
        <v>0.3</v>
      </c>
    </row>
    <row r="7277" ht="14.25" customHeight="1" outlineLevel="1" spans="162:168">
      <c r="FF7277" s="55">
        <v>7270</v>
      </c>
      <c r="FG7277" s="55" t="s">
        <v>1246</v>
      </c>
      <c r="FH7277" s="55" t="s">
        <v>2048</v>
      </c>
      <c r="FI7277" s="55">
        <v>2</v>
      </c>
      <c r="FJ7277" s="55">
        <v>5000</v>
      </c>
      <c r="FK7277" s="55" t="s">
        <v>1249</v>
      </c>
      <c r="FL7277" s="55">
        <v>0.3</v>
      </c>
    </row>
    <row r="7278" ht="14.25" customHeight="1" outlineLevel="1" spans="162:168">
      <c r="FF7278" s="55">
        <v>7271</v>
      </c>
      <c r="FG7278" s="55" t="s">
        <v>1246</v>
      </c>
      <c r="FH7278" s="55" t="s">
        <v>2048</v>
      </c>
      <c r="FI7278" s="55">
        <v>2</v>
      </c>
      <c r="FJ7278" s="55">
        <v>10000</v>
      </c>
      <c r="FK7278" s="55" t="s">
        <v>1249</v>
      </c>
      <c r="FL7278" s="55">
        <v>0.3</v>
      </c>
    </row>
    <row r="7279" ht="14.25" customHeight="1" outlineLevel="1" spans="162:168">
      <c r="FF7279" s="55">
        <v>7272</v>
      </c>
      <c r="FG7279" s="55" t="s">
        <v>1246</v>
      </c>
      <c r="FH7279" s="55" t="s">
        <v>2048</v>
      </c>
      <c r="FI7279" s="55">
        <v>2</v>
      </c>
      <c r="FJ7279" s="55">
        <v>25000</v>
      </c>
      <c r="FK7279" s="55" t="s">
        <v>1249</v>
      </c>
      <c r="FL7279" s="55">
        <v>0.3</v>
      </c>
    </row>
    <row r="7280" ht="14.25" customHeight="1" outlineLevel="1" spans="162:168">
      <c r="FF7280" s="55">
        <v>7273</v>
      </c>
      <c r="FG7280" s="55" t="s">
        <v>1246</v>
      </c>
      <c r="FH7280" s="55" t="s">
        <v>2048</v>
      </c>
      <c r="FI7280" s="55">
        <v>2</v>
      </c>
      <c r="FJ7280" s="55">
        <v>50000</v>
      </c>
      <c r="FK7280" s="55" t="s">
        <v>1249</v>
      </c>
      <c r="FL7280" s="55">
        <v>0.3</v>
      </c>
    </row>
    <row r="7281" ht="14.25" customHeight="1" outlineLevel="1" spans="162:168">
      <c r="FF7281" s="55">
        <v>7274</v>
      </c>
      <c r="FG7281" s="55" t="s">
        <v>1246</v>
      </c>
      <c r="FH7281" s="55" t="s">
        <v>2048</v>
      </c>
      <c r="FI7281" s="55">
        <v>2</v>
      </c>
      <c r="FJ7281" s="55">
        <v>80000</v>
      </c>
      <c r="FK7281" s="55" t="s">
        <v>1249</v>
      </c>
      <c r="FL7281" s="55">
        <v>0.3</v>
      </c>
    </row>
    <row r="7282" ht="14.25" customHeight="1" outlineLevel="1" spans="162:168">
      <c r="FF7282" s="55">
        <v>7275</v>
      </c>
      <c r="FG7282" s="55" t="s">
        <v>1246</v>
      </c>
      <c r="FH7282" s="55" t="s">
        <v>2048</v>
      </c>
      <c r="FI7282" s="55">
        <v>2</v>
      </c>
      <c r="FJ7282" s="55">
        <v>130000</v>
      </c>
      <c r="FK7282" s="55" t="s">
        <v>1249</v>
      </c>
      <c r="FL7282" s="55">
        <v>0.3</v>
      </c>
    </row>
    <row r="7283" ht="14.25" customHeight="1" outlineLevel="1" spans="162:168">
      <c r="FF7283" s="55">
        <v>7276</v>
      </c>
      <c r="FG7283" s="55" t="s">
        <v>1246</v>
      </c>
      <c r="FH7283" s="55" t="s">
        <v>2048</v>
      </c>
      <c r="FI7283" s="55">
        <v>2</v>
      </c>
      <c r="FJ7283" s="55">
        <v>260000</v>
      </c>
      <c r="FK7283" s="55" t="s">
        <v>1249</v>
      </c>
      <c r="FL7283" s="55">
        <v>0.3</v>
      </c>
    </row>
    <row r="7284" ht="14.25" customHeight="1" outlineLevel="1" spans="162:168">
      <c r="FF7284" s="55">
        <v>7277</v>
      </c>
      <c r="FG7284" s="55" t="s">
        <v>1246</v>
      </c>
      <c r="FH7284" s="55" t="s">
        <v>2048</v>
      </c>
      <c r="FI7284" s="55">
        <v>2</v>
      </c>
      <c r="FJ7284" s="55">
        <v>400000</v>
      </c>
      <c r="FK7284" s="55" t="s">
        <v>1249</v>
      </c>
      <c r="FL7284" s="55">
        <v>0.3</v>
      </c>
    </row>
    <row r="7285" ht="14.25" customHeight="1" outlineLevel="1" spans="162:168">
      <c r="FF7285" s="55">
        <v>7278</v>
      </c>
      <c r="FG7285" s="55" t="s">
        <v>1246</v>
      </c>
      <c r="FH7285" s="55" t="s">
        <v>2048</v>
      </c>
      <c r="FI7285" s="55">
        <v>2</v>
      </c>
      <c r="FJ7285" s="55">
        <v>530000</v>
      </c>
      <c r="FK7285" s="55" t="s">
        <v>1249</v>
      </c>
      <c r="FL7285" s="55">
        <v>0.3</v>
      </c>
    </row>
    <row r="7286" ht="14.25" customHeight="1" outlineLevel="1" spans="162:168">
      <c r="FF7286" s="55">
        <v>7279</v>
      </c>
      <c r="FG7286" s="55" t="s">
        <v>1246</v>
      </c>
      <c r="FH7286" s="55" t="s">
        <v>2048</v>
      </c>
      <c r="FI7286" s="55">
        <v>2</v>
      </c>
      <c r="FJ7286" s="55">
        <v>540000</v>
      </c>
      <c r="FK7286" s="55" t="s">
        <v>1249</v>
      </c>
      <c r="FL7286" s="55">
        <v>0.3</v>
      </c>
    </row>
    <row r="7287" ht="14.25" customHeight="1" outlineLevel="1" spans="162:168">
      <c r="FF7287" s="55">
        <v>7280</v>
      </c>
      <c r="FG7287" s="55" t="s">
        <v>1246</v>
      </c>
      <c r="FH7287" s="55" t="s">
        <v>2048</v>
      </c>
      <c r="FI7287" s="55">
        <v>3</v>
      </c>
      <c r="FJ7287" s="55">
        <v>0</v>
      </c>
      <c r="FK7287" s="55" t="s">
        <v>1249</v>
      </c>
      <c r="FL7287" s="55">
        <v>0.4</v>
      </c>
    </row>
    <row r="7288" ht="14.25" customHeight="1" outlineLevel="1" spans="162:168">
      <c r="FF7288" s="55">
        <v>7281</v>
      </c>
      <c r="FG7288" s="55" t="s">
        <v>1246</v>
      </c>
      <c r="FH7288" s="55" t="s">
        <v>2048</v>
      </c>
      <c r="FI7288" s="55">
        <v>3</v>
      </c>
      <c r="FJ7288" s="55">
        <v>1000</v>
      </c>
      <c r="FK7288" s="55" t="s">
        <v>1249</v>
      </c>
      <c r="FL7288" s="55">
        <v>0.35</v>
      </c>
    </row>
    <row r="7289" ht="14.25" customHeight="1" outlineLevel="1" spans="162:168">
      <c r="FF7289" s="55">
        <v>7282</v>
      </c>
      <c r="FG7289" s="55" t="s">
        <v>1246</v>
      </c>
      <c r="FH7289" s="55" t="s">
        <v>2048</v>
      </c>
      <c r="FI7289" s="55">
        <v>3</v>
      </c>
      <c r="FJ7289" s="55">
        <v>2500</v>
      </c>
      <c r="FK7289" s="55" t="s">
        <v>1249</v>
      </c>
      <c r="FL7289" s="55">
        <v>0.3</v>
      </c>
    </row>
    <row r="7290" ht="14.25" customHeight="1" outlineLevel="1" spans="162:168">
      <c r="FF7290" s="55">
        <v>7283</v>
      </c>
      <c r="FG7290" s="55" t="s">
        <v>1246</v>
      </c>
      <c r="FH7290" s="55" t="s">
        <v>2048</v>
      </c>
      <c r="FI7290" s="55">
        <v>3</v>
      </c>
      <c r="FJ7290" s="55">
        <v>5000</v>
      </c>
      <c r="FK7290" s="55" t="s">
        <v>1249</v>
      </c>
      <c r="FL7290" s="55">
        <v>0.3</v>
      </c>
    </row>
    <row r="7291" ht="14.25" customHeight="1" outlineLevel="1" spans="162:168">
      <c r="FF7291" s="55">
        <v>7284</v>
      </c>
      <c r="FG7291" s="55" t="s">
        <v>1246</v>
      </c>
      <c r="FH7291" s="55" t="s">
        <v>2048</v>
      </c>
      <c r="FI7291" s="55">
        <v>3</v>
      </c>
      <c r="FJ7291" s="55">
        <v>10000</v>
      </c>
      <c r="FK7291" s="55" t="s">
        <v>1249</v>
      </c>
      <c r="FL7291" s="55">
        <v>0.3</v>
      </c>
    </row>
    <row r="7292" ht="14.25" customHeight="1" outlineLevel="1" spans="162:168">
      <c r="FF7292" s="55">
        <v>7285</v>
      </c>
      <c r="FG7292" s="55" t="s">
        <v>1246</v>
      </c>
      <c r="FH7292" s="55" t="s">
        <v>2048</v>
      </c>
      <c r="FI7292" s="55">
        <v>3</v>
      </c>
      <c r="FJ7292" s="55">
        <v>25000</v>
      </c>
      <c r="FK7292" s="55" t="s">
        <v>1249</v>
      </c>
      <c r="FL7292" s="55">
        <v>0.3</v>
      </c>
    </row>
    <row r="7293" ht="14.25" customHeight="1" outlineLevel="1" spans="162:168">
      <c r="FF7293" s="55">
        <v>7286</v>
      </c>
      <c r="FG7293" s="55" t="s">
        <v>1246</v>
      </c>
      <c r="FH7293" s="55" t="s">
        <v>2048</v>
      </c>
      <c r="FI7293" s="55">
        <v>3</v>
      </c>
      <c r="FJ7293" s="55">
        <v>50000</v>
      </c>
      <c r="FK7293" s="55" t="s">
        <v>1249</v>
      </c>
      <c r="FL7293" s="55">
        <v>0.3</v>
      </c>
    </row>
    <row r="7294" ht="14.25" customHeight="1" outlineLevel="1" spans="162:168">
      <c r="FF7294" s="55">
        <v>7287</v>
      </c>
      <c r="FG7294" s="55" t="s">
        <v>1246</v>
      </c>
      <c r="FH7294" s="55" t="s">
        <v>2048</v>
      </c>
      <c r="FI7294" s="55">
        <v>3</v>
      </c>
      <c r="FJ7294" s="55">
        <v>80000</v>
      </c>
      <c r="FK7294" s="55" t="s">
        <v>1249</v>
      </c>
      <c r="FL7294" s="55">
        <v>0.3</v>
      </c>
    </row>
    <row r="7295" ht="14.25" customHeight="1" outlineLevel="1" spans="162:168">
      <c r="FF7295" s="55">
        <v>7288</v>
      </c>
      <c r="FG7295" s="55" t="s">
        <v>1246</v>
      </c>
      <c r="FH7295" s="55" t="s">
        <v>2048</v>
      </c>
      <c r="FI7295" s="55">
        <v>3</v>
      </c>
      <c r="FJ7295" s="55">
        <v>130000</v>
      </c>
      <c r="FK7295" s="55" t="s">
        <v>1249</v>
      </c>
      <c r="FL7295" s="55">
        <v>0.3</v>
      </c>
    </row>
    <row r="7296" ht="14.25" customHeight="1" outlineLevel="1" spans="162:168">
      <c r="FF7296" s="55">
        <v>7289</v>
      </c>
      <c r="FG7296" s="55" t="s">
        <v>1246</v>
      </c>
      <c r="FH7296" s="55" t="s">
        <v>2048</v>
      </c>
      <c r="FI7296" s="55">
        <v>3</v>
      </c>
      <c r="FJ7296" s="55">
        <v>260000</v>
      </c>
      <c r="FK7296" s="55" t="s">
        <v>1249</v>
      </c>
      <c r="FL7296" s="55">
        <v>0.3</v>
      </c>
    </row>
    <row r="7297" ht="14.25" customHeight="1" outlineLevel="1" spans="162:168">
      <c r="FF7297" s="55">
        <v>7290</v>
      </c>
      <c r="FG7297" s="55" t="s">
        <v>1246</v>
      </c>
      <c r="FH7297" s="55" t="s">
        <v>2048</v>
      </c>
      <c r="FI7297" s="55">
        <v>3</v>
      </c>
      <c r="FJ7297" s="55">
        <v>400000</v>
      </c>
      <c r="FK7297" s="55" t="s">
        <v>1249</v>
      </c>
      <c r="FL7297" s="55">
        <v>0.3</v>
      </c>
    </row>
    <row r="7298" ht="14.25" customHeight="1" outlineLevel="1" spans="162:168">
      <c r="FF7298" s="55">
        <v>7291</v>
      </c>
      <c r="FG7298" s="55" t="s">
        <v>1246</v>
      </c>
      <c r="FH7298" s="55" t="s">
        <v>2048</v>
      </c>
      <c r="FI7298" s="55">
        <v>3</v>
      </c>
      <c r="FJ7298" s="55">
        <v>530000</v>
      </c>
      <c r="FK7298" s="55" t="s">
        <v>1249</v>
      </c>
      <c r="FL7298" s="55">
        <v>0.3</v>
      </c>
    </row>
    <row r="7299" ht="14.25" customHeight="1" outlineLevel="1" spans="162:168">
      <c r="FF7299" s="55">
        <v>7292</v>
      </c>
      <c r="FG7299" s="55" t="s">
        <v>1246</v>
      </c>
      <c r="FH7299" s="55" t="s">
        <v>2048</v>
      </c>
      <c r="FI7299" s="55">
        <v>3</v>
      </c>
      <c r="FJ7299" s="55">
        <v>540000</v>
      </c>
      <c r="FK7299" s="55" t="s">
        <v>1249</v>
      </c>
      <c r="FL7299" s="55">
        <v>0.3</v>
      </c>
    </row>
    <row r="7300" ht="14.25" customHeight="1" outlineLevel="1" spans="162:168">
      <c r="FF7300" s="55">
        <v>7293</v>
      </c>
      <c r="FG7300" s="55" t="s">
        <v>1246</v>
      </c>
      <c r="FH7300" s="55" t="s">
        <v>2048</v>
      </c>
      <c r="FI7300" s="55">
        <v>4</v>
      </c>
      <c r="FJ7300" s="55">
        <v>0</v>
      </c>
      <c r="FK7300" s="55" t="s">
        <v>1249</v>
      </c>
      <c r="FL7300" s="55">
        <v>0.4</v>
      </c>
    </row>
    <row r="7301" ht="14.25" customHeight="1" outlineLevel="1" spans="162:168">
      <c r="FF7301" s="55">
        <v>7294</v>
      </c>
      <c r="FG7301" s="55" t="s">
        <v>1246</v>
      </c>
      <c r="FH7301" s="55" t="s">
        <v>2048</v>
      </c>
      <c r="FI7301" s="55">
        <v>4</v>
      </c>
      <c r="FJ7301" s="55">
        <v>1000</v>
      </c>
      <c r="FK7301" s="55" t="s">
        <v>1249</v>
      </c>
      <c r="FL7301" s="55">
        <v>0.35</v>
      </c>
    </row>
    <row r="7302" ht="14.25" customHeight="1" outlineLevel="1" spans="162:168">
      <c r="FF7302" s="55">
        <v>7295</v>
      </c>
      <c r="FG7302" s="55" t="s">
        <v>1246</v>
      </c>
      <c r="FH7302" s="55" t="s">
        <v>2048</v>
      </c>
      <c r="FI7302" s="55">
        <v>4</v>
      </c>
      <c r="FJ7302" s="55">
        <v>2500</v>
      </c>
      <c r="FK7302" s="55" t="s">
        <v>1249</v>
      </c>
      <c r="FL7302" s="55">
        <v>0.3</v>
      </c>
    </row>
    <row r="7303" ht="14.25" customHeight="1" outlineLevel="1" spans="162:168">
      <c r="FF7303" s="55">
        <v>7296</v>
      </c>
      <c r="FG7303" s="55" t="s">
        <v>1246</v>
      </c>
      <c r="FH7303" s="55" t="s">
        <v>2048</v>
      </c>
      <c r="FI7303" s="55">
        <v>4</v>
      </c>
      <c r="FJ7303" s="55">
        <v>5000</v>
      </c>
      <c r="FK7303" s="55" t="s">
        <v>1249</v>
      </c>
      <c r="FL7303" s="55">
        <v>0.3</v>
      </c>
    </row>
    <row r="7304" ht="14.25" customHeight="1" outlineLevel="1" spans="162:168">
      <c r="FF7304" s="55">
        <v>7297</v>
      </c>
      <c r="FG7304" s="55" t="s">
        <v>1246</v>
      </c>
      <c r="FH7304" s="55" t="s">
        <v>2048</v>
      </c>
      <c r="FI7304" s="55">
        <v>4</v>
      </c>
      <c r="FJ7304" s="55">
        <v>10000</v>
      </c>
      <c r="FK7304" s="55" t="s">
        <v>1249</v>
      </c>
      <c r="FL7304" s="55">
        <v>0.3</v>
      </c>
    </row>
    <row r="7305" ht="14.25" customHeight="1" outlineLevel="1" spans="162:168">
      <c r="FF7305" s="55">
        <v>7298</v>
      </c>
      <c r="FG7305" s="55" t="s">
        <v>1246</v>
      </c>
      <c r="FH7305" s="55" t="s">
        <v>2048</v>
      </c>
      <c r="FI7305" s="55">
        <v>4</v>
      </c>
      <c r="FJ7305" s="55">
        <v>25000</v>
      </c>
      <c r="FK7305" s="55" t="s">
        <v>1249</v>
      </c>
      <c r="FL7305" s="55">
        <v>0.3</v>
      </c>
    </row>
    <row r="7306" ht="14.25" customHeight="1" outlineLevel="1" spans="162:168">
      <c r="FF7306" s="55">
        <v>7299</v>
      </c>
      <c r="FG7306" s="55" t="s">
        <v>1246</v>
      </c>
      <c r="FH7306" s="55" t="s">
        <v>2048</v>
      </c>
      <c r="FI7306" s="55">
        <v>4</v>
      </c>
      <c r="FJ7306" s="55">
        <v>50000</v>
      </c>
      <c r="FK7306" s="55" t="s">
        <v>1249</v>
      </c>
      <c r="FL7306" s="55">
        <v>0.3</v>
      </c>
    </row>
    <row r="7307" ht="14.25" customHeight="1" outlineLevel="1" spans="162:168">
      <c r="FF7307" s="55">
        <v>7300</v>
      </c>
      <c r="FG7307" s="55" t="s">
        <v>1246</v>
      </c>
      <c r="FH7307" s="55" t="s">
        <v>2048</v>
      </c>
      <c r="FI7307" s="55">
        <v>4</v>
      </c>
      <c r="FJ7307" s="55">
        <v>80000</v>
      </c>
      <c r="FK7307" s="55" t="s">
        <v>1249</v>
      </c>
      <c r="FL7307" s="55">
        <v>0.3</v>
      </c>
    </row>
    <row r="7308" ht="14.25" customHeight="1" outlineLevel="1" spans="162:168">
      <c r="FF7308" s="55">
        <v>7301</v>
      </c>
      <c r="FG7308" s="55" t="s">
        <v>1246</v>
      </c>
      <c r="FH7308" s="55" t="s">
        <v>2048</v>
      </c>
      <c r="FI7308" s="55">
        <v>4</v>
      </c>
      <c r="FJ7308" s="55">
        <v>130000</v>
      </c>
      <c r="FK7308" s="55" t="s">
        <v>1249</v>
      </c>
      <c r="FL7308" s="55">
        <v>0.3</v>
      </c>
    </row>
    <row r="7309" ht="14.25" customHeight="1" outlineLevel="1" spans="162:168">
      <c r="FF7309" s="55">
        <v>7302</v>
      </c>
      <c r="FG7309" s="55" t="s">
        <v>1246</v>
      </c>
      <c r="FH7309" s="55" t="s">
        <v>2048</v>
      </c>
      <c r="FI7309" s="55">
        <v>4</v>
      </c>
      <c r="FJ7309" s="55">
        <v>260000</v>
      </c>
      <c r="FK7309" s="55" t="s">
        <v>1249</v>
      </c>
      <c r="FL7309" s="55">
        <v>0.3</v>
      </c>
    </row>
    <row r="7310" ht="14.25" customHeight="1" outlineLevel="1" spans="162:168">
      <c r="FF7310" s="55">
        <v>7303</v>
      </c>
      <c r="FG7310" s="55" t="s">
        <v>1246</v>
      </c>
      <c r="FH7310" s="55" t="s">
        <v>2048</v>
      </c>
      <c r="FI7310" s="55">
        <v>4</v>
      </c>
      <c r="FJ7310" s="55">
        <v>400000</v>
      </c>
      <c r="FK7310" s="55" t="s">
        <v>1249</v>
      </c>
      <c r="FL7310" s="55">
        <v>0.3</v>
      </c>
    </row>
    <row r="7311" ht="14.25" customHeight="1" outlineLevel="1" spans="162:168">
      <c r="FF7311" s="55">
        <v>7304</v>
      </c>
      <c r="FG7311" s="55" t="s">
        <v>1246</v>
      </c>
      <c r="FH7311" s="55" t="s">
        <v>2048</v>
      </c>
      <c r="FI7311" s="55">
        <v>4</v>
      </c>
      <c r="FJ7311" s="55">
        <v>530000</v>
      </c>
      <c r="FK7311" s="55" t="s">
        <v>1249</v>
      </c>
      <c r="FL7311" s="55">
        <v>0.3</v>
      </c>
    </row>
    <row r="7312" ht="14.25" customHeight="1" outlineLevel="1" spans="162:168">
      <c r="FF7312" s="55">
        <v>7305</v>
      </c>
      <c r="FG7312" s="55" t="s">
        <v>1246</v>
      </c>
      <c r="FH7312" s="55" t="s">
        <v>2048</v>
      </c>
      <c r="FI7312" s="55">
        <v>4</v>
      </c>
      <c r="FJ7312" s="55">
        <v>540000</v>
      </c>
      <c r="FK7312" s="55" t="s">
        <v>1249</v>
      </c>
      <c r="FL7312" s="55">
        <v>0.3</v>
      </c>
    </row>
    <row r="7313" ht="14.25" customHeight="1" outlineLevel="1" spans="162:168">
      <c r="FF7313" s="55">
        <v>7306</v>
      </c>
      <c r="FG7313" s="55" t="s">
        <v>1246</v>
      </c>
      <c r="FH7313" s="55" t="s">
        <v>2048</v>
      </c>
      <c r="FI7313" s="55">
        <v>5</v>
      </c>
      <c r="FJ7313" s="55">
        <v>0</v>
      </c>
      <c r="FK7313" s="55" t="s">
        <v>1249</v>
      </c>
      <c r="FL7313" s="55">
        <v>0.33</v>
      </c>
    </row>
    <row r="7314" ht="14.25" customHeight="1" outlineLevel="1" spans="162:168">
      <c r="FF7314" s="55">
        <v>7307</v>
      </c>
      <c r="FG7314" s="55" t="s">
        <v>1246</v>
      </c>
      <c r="FH7314" s="55" t="s">
        <v>2048</v>
      </c>
      <c r="FI7314" s="55">
        <v>5</v>
      </c>
      <c r="FJ7314" s="55">
        <v>1000</v>
      </c>
      <c r="FK7314" s="55" t="s">
        <v>1249</v>
      </c>
      <c r="FL7314" s="55">
        <v>0.32</v>
      </c>
    </row>
    <row r="7315" ht="14.25" customHeight="1" outlineLevel="1" spans="162:168">
      <c r="FF7315" s="55">
        <v>7308</v>
      </c>
      <c r="FG7315" s="55" t="s">
        <v>1246</v>
      </c>
      <c r="FH7315" s="55" t="s">
        <v>2048</v>
      </c>
      <c r="FI7315" s="55">
        <v>5</v>
      </c>
      <c r="FJ7315" s="55">
        <v>2500</v>
      </c>
      <c r="FK7315" s="55" t="s">
        <v>1249</v>
      </c>
      <c r="FL7315" s="55">
        <v>0.3</v>
      </c>
    </row>
    <row r="7316" ht="14.25" customHeight="1" outlineLevel="1" spans="162:168">
      <c r="FF7316" s="55">
        <v>7309</v>
      </c>
      <c r="FG7316" s="55" t="s">
        <v>1246</v>
      </c>
      <c r="FH7316" s="55" t="s">
        <v>2048</v>
      </c>
      <c r="FI7316" s="55">
        <v>5</v>
      </c>
      <c r="FJ7316" s="55">
        <v>5000</v>
      </c>
      <c r="FK7316" s="55" t="s">
        <v>1249</v>
      </c>
      <c r="FL7316" s="55">
        <v>0.3</v>
      </c>
    </row>
    <row r="7317" ht="14.25" customHeight="1" outlineLevel="1" spans="162:168">
      <c r="FF7317" s="55">
        <v>7310</v>
      </c>
      <c r="FG7317" s="55" t="s">
        <v>1246</v>
      </c>
      <c r="FH7317" s="55" t="s">
        <v>2048</v>
      </c>
      <c r="FI7317" s="55">
        <v>5</v>
      </c>
      <c r="FJ7317" s="55">
        <v>10000</v>
      </c>
      <c r="FK7317" s="55" t="s">
        <v>1249</v>
      </c>
      <c r="FL7317" s="55">
        <v>0.3</v>
      </c>
    </row>
    <row r="7318" ht="14.25" customHeight="1" outlineLevel="1" spans="162:168">
      <c r="FF7318" s="55">
        <v>7311</v>
      </c>
      <c r="FG7318" s="55" t="s">
        <v>1246</v>
      </c>
      <c r="FH7318" s="55" t="s">
        <v>2048</v>
      </c>
      <c r="FI7318" s="55">
        <v>5</v>
      </c>
      <c r="FJ7318" s="55">
        <v>25000</v>
      </c>
      <c r="FK7318" s="55" t="s">
        <v>1249</v>
      </c>
      <c r="FL7318" s="55">
        <v>0.3</v>
      </c>
    </row>
    <row r="7319" ht="14.25" customHeight="1" outlineLevel="1" spans="162:168">
      <c r="FF7319" s="55">
        <v>7312</v>
      </c>
      <c r="FG7319" s="55" t="s">
        <v>1246</v>
      </c>
      <c r="FH7319" s="55" t="s">
        <v>2048</v>
      </c>
      <c r="FI7319" s="55">
        <v>5</v>
      </c>
      <c r="FJ7319" s="55">
        <v>50000</v>
      </c>
      <c r="FK7319" s="55" t="s">
        <v>1249</v>
      </c>
      <c r="FL7319" s="55">
        <v>0.3</v>
      </c>
    </row>
    <row r="7320" ht="14.25" customHeight="1" outlineLevel="1" spans="162:168">
      <c r="FF7320" s="55">
        <v>7313</v>
      </c>
      <c r="FG7320" s="55" t="s">
        <v>1246</v>
      </c>
      <c r="FH7320" s="55" t="s">
        <v>2048</v>
      </c>
      <c r="FI7320" s="55">
        <v>5</v>
      </c>
      <c r="FJ7320" s="55">
        <v>80000</v>
      </c>
      <c r="FK7320" s="55" t="s">
        <v>1249</v>
      </c>
      <c r="FL7320" s="55">
        <v>0.3</v>
      </c>
    </row>
    <row r="7321" ht="14.25" customHeight="1" outlineLevel="1" spans="162:168">
      <c r="FF7321" s="55">
        <v>7314</v>
      </c>
      <c r="FG7321" s="55" t="s">
        <v>1246</v>
      </c>
      <c r="FH7321" s="55" t="s">
        <v>2048</v>
      </c>
      <c r="FI7321" s="55">
        <v>5</v>
      </c>
      <c r="FJ7321" s="55">
        <v>130000</v>
      </c>
      <c r="FK7321" s="55" t="s">
        <v>1249</v>
      </c>
      <c r="FL7321" s="55">
        <v>0.3</v>
      </c>
    </row>
    <row r="7322" ht="14.25" customHeight="1" outlineLevel="1" spans="162:168">
      <c r="FF7322" s="55">
        <v>7315</v>
      </c>
      <c r="FG7322" s="55" t="s">
        <v>1246</v>
      </c>
      <c r="FH7322" s="55" t="s">
        <v>2048</v>
      </c>
      <c r="FI7322" s="55">
        <v>5</v>
      </c>
      <c r="FJ7322" s="55">
        <v>260000</v>
      </c>
      <c r="FK7322" s="55" t="s">
        <v>1249</v>
      </c>
      <c r="FL7322" s="55">
        <v>0.3</v>
      </c>
    </row>
    <row r="7323" ht="14.25" customHeight="1" outlineLevel="1" spans="162:168">
      <c r="FF7323" s="55">
        <v>7316</v>
      </c>
      <c r="FG7323" s="55" t="s">
        <v>1246</v>
      </c>
      <c r="FH7323" s="55" t="s">
        <v>2048</v>
      </c>
      <c r="FI7323" s="55">
        <v>5</v>
      </c>
      <c r="FJ7323" s="55">
        <v>400000</v>
      </c>
      <c r="FK7323" s="55" t="s">
        <v>1249</v>
      </c>
      <c r="FL7323" s="55">
        <v>0.3</v>
      </c>
    </row>
    <row r="7324" ht="14.25" customHeight="1" outlineLevel="1" spans="162:168">
      <c r="FF7324" s="55">
        <v>7317</v>
      </c>
      <c r="FG7324" s="55" t="s">
        <v>1246</v>
      </c>
      <c r="FH7324" s="55" t="s">
        <v>2048</v>
      </c>
      <c r="FI7324" s="55">
        <v>5</v>
      </c>
      <c r="FJ7324" s="55">
        <v>530000</v>
      </c>
      <c r="FK7324" s="55" t="s">
        <v>1249</v>
      </c>
      <c r="FL7324" s="55">
        <v>0.3</v>
      </c>
    </row>
    <row r="7325" ht="14.25" customHeight="1" outlineLevel="1" spans="162:168">
      <c r="FF7325" s="55">
        <v>7318</v>
      </c>
      <c r="FG7325" s="55" t="s">
        <v>1246</v>
      </c>
      <c r="FH7325" s="55" t="s">
        <v>2048</v>
      </c>
      <c r="FI7325" s="55">
        <v>5</v>
      </c>
      <c r="FJ7325" s="55">
        <v>540000</v>
      </c>
      <c r="FK7325" s="55" t="s">
        <v>1249</v>
      </c>
      <c r="FL7325" s="55">
        <v>0.3</v>
      </c>
    </row>
    <row r="7326" ht="14.25" customHeight="1" outlineLevel="1" spans="162:168">
      <c r="FF7326" s="55">
        <v>7319</v>
      </c>
      <c r="FG7326" s="55" t="s">
        <v>1246</v>
      </c>
      <c r="FH7326" s="55" t="s">
        <v>2048</v>
      </c>
      <c r="FI7326" s="55">
        <v>6</v>
      </c>
      <c r="FJ7326" s="55">
        <v>0</v>
      </c>
      <c r="FK7326" s="55" t="s">
        <v>1249</v>
      </c>
      <c r="FL7326" s="55">
        <v>0.33</v>
      </c>
    </row>
    <row r="7327" ht="14.25" customHeight="1" outlineLevel="1" spans="162:168">
      <c r="FF7327" s="55">
        <v>7320</v>
      </c>
      <c r="FG7327" s="55" t="s">
        <v>1246</v>
      </c>
      <c r="FH7327" s="55" t="s">
        <v>2048</v>
      </c>
      <c r="FI7327" s="55">
        <v>6</v>
      </c>
      <c r="FJ7327" s="55">
        <v>1000</v>
      </c>
      <c r="FK7327" s="55" t="s">
        <v>1249</v>
      </c>
      <c r="FL7327" s="55">
        <v>0.32</v>
      </c>
    </row>
    <row r="7328" ht="14.25" customHeight="1" outlineLevel="1" spans="162:168">
      <c r="FF7328" s="55">
        <v>7321</v>
      </c>
      <c r="FG7328" s="55" t="s">
        <v>1246</v>
      </c>
      <c r="FH7328" s="55" t="s">
        <v>2048</v>
      </c>
      <c r="FI7328" s="55">
        <v>6</v>
      </c>
      <c r="FJ7328" s="55">
        <v>2500</v>
      </c>
      <c r="FK7328" s="55" t="s">
        <v>1249</v>
      </c>
      <c r="FL7328" s="55">
        <v>0.3</v>
      </c>
    </row>
    <row r="7329" ht="14.25" customHeight="1" outlineLevel="1" spans="162:168">
      <c r="FF7329" s="55">
        <v>7322</v>
      </c>
      <c r="FG7329" s="55" t="s">
        <v>1246</v>
      </c>
      <c r="FH7329" s="55" t="s">
        <v>2048</v>
      </c>
      <c r="FI7329" s="55">
        <v>6</v>
      </c>
      <c r="FJ7329" s="55">
        <v>5000</v>
      </c>
      <c r="FK7329" s="55" t="s">
        <v>1249</v>
      </c>
      <c r="FL7329" s="55">
        <v>0.3</v>
      </c>
    </row>
    <row r="7330" ht="14.25" customHeight="1" outlineLevel="1" spans="162:168">
      <c r="FF7330" s="55">
        <v>7323</v>
      </c>
      <c r="FG7330" s="55" t="s">
        <v>1246</v>
      </c>
      <c r="FH7330" s="55" t="s">
        <v>2048</v>
      </c>
      <c r="FI7330" s="55">
        <v>6</v>
      </c>
      <c r="FJ7330" s="55">
        <v>10000</v>
      </c>
      <c r="FK7330" s="55" t="s">
        <v>1249</v>
      </c>
      <c r="FL7330" s="55">
        <v>0.3</v>
      </c>
    </row>
    <row r="7331" ht="14.25" customHeight="1" outlineLevel="1" spans="162:168">
      <c r="FF7331" s="55">
        <v>7324</v>
      </c>
      <c r="FG7331" s="55" t="s">
        <v>1246</v>
      </c>
      <c r="FH7331" s="55" t="s">
        <v>2048</v>
      </c>
      <c r="FI7331" s="55">
        <v>6</v>
      </c>
      <c r="FJ7331" s="55">
        <v>25000</v>
      </c>
      <c r="FK7331" s="55" t="s">
        <v>1249</v>
      </c>
      <c r="FL7331" s="55">
        <v>0.3</v>
      </c>
    </row>
    <row r="7332" ht="14.25" customHeight="1" outlineLevel="1" spans="162:168">
      <c r="FF7332" s="55">
        <v>7325</v>
      </c>
      <c r="FG7332" s="55" t="s">
        <v>1246</v>
      </c>
      <c r="FH7332" s="55" t="s">
        <v>2048</v>
      </c>
      <c r="FI7332" s="55">
        <v>6</v>
      </c>
      <c r="FJ7332" s="55">
        <v>50000</v>
      </c>
      <c r="FK7332" s="55" t="s">
        <v>1249</v>
      </c>
      <c r="FL7332" s="55">
        <v>0.3</v>
      </c>
    </row>
    <row r="7333" ht="14.25" customHeight="1" outlineLevel="1" spans="162:168">
      <c r="FF7333" s="55">
        <v>7326</v>
      </c>
      <c r="FG7333" s="55" t="s">
        <v>1246</v>
      </c>
      <c r="FH7333" s="55" t="s">
        <v>2048</v>
      </c>
      <c r="FI7333" s="55">
        <v>6</v>
      </c>
      <c r="FJ7333" s="55">
        <v>80000</v>
      </c>
      <c r="FK7333" s="55" t="s">
        <v>1249</v>
      </c>
      <c r="FL7333" s="55">
        <v>0.3</v>
      </c>
    </row>
    <row r="7334" ht="14.25" customHeight="1" outlineLevel="1" spans="162:168">
      <c r="FF7334" s="55">
        <v>7327</v>
      </c>
      <c r="FG7334" s="55" t="s">
        <v>1246</v>
      </c>
      <c r="FH7334" s="55" t="s">
        <v>2048</v>
      </c>
      <c r="FI7334" s="55">
        <v>6</v>
      </c>
      <c r="FJ7334" s="55">
        <v>130000</v>
      </c>
      <c r="FK7334" s="55" t="s">
        <v>1249</v>
      </c>
      <c r="FL7334" s="55">
        <v>0.3</v>
      </c>
    </row>
    <row r="7335" ht="14.25" customHeight="1" outlineLevel="1" spans="162:168">
      <c r="FF7335" s="55">
        <v>7328</v>
      </c>
      <c r="FG7335" s="55" t="s">
        <v>1246</v>
      </c>
      <c r="FH7335" s="55" t="s">
        <v>2048</v>
      </c>
      <c r="FI7335" s="55">
        <v>6</v>
      </c>
      <c r="FJ7335" s="55">
        <v>260000</v>
      </c>
      <c r="FK7335" s="55" t="s">
        <v>1249</v>
      </c>
      <c r="FL7335" s="55">
        <v>0.3</v>
      </c>
    </row>
    <row r="7336" ht="14.25" customHeight="1" outlineLevel="1" spans="162:168">
      <c r="FF7336" s="55">
        <v>7329</v>
      </c>
      <c r="FG7336" s="55" t="s">
        <v>1246</v>
      </c>
      <c r="FH7336" s="55" t="s">
        <v>2048</v>
      </c>
      <c r="FI7336" s="55">
        <v>6</v>
      </c>
      <c r="FJ7336" s="55">
        <v>400000</v>
      </c>
      <c r="FK7336" s="55" t="s">
        <v>1249</v>
      </c>
      <c r="FL7336" s="55">
        <v>0.3</v>
      </c>
    </row>
    <row r="7337" ht="14.25" customHeight="1" outlineLevel="1" spans="162:168">
      <c r="FF7337" s="55">
        <v>7330</v>
      </c>
      <c r="FG7337" s="55" t="s">
        <v>1246</v>
      </c>
      <c r="FH7337" s="55" t="s">
        <v>2048</v>
      </c>
      <c r="FI7337" s="55">
        <v>6</v>
      </c>
      <c r="FJ7337" s="55">
        <v>530000</v>
      </c>
      <c r="FK7337" s="55" t="s">
        <v>1249</v>
      </c>
      <c r="FL7337" s="55">
        <v>0.3</v>
      </c>
    </row>
    <row r="7338" ht="14.25" customHeight="1" outlineLevel="1" spans="162:168">
      <c r="FF7338" s="55">
        <v>7331</v>
      </c>
      <c r="FG7338" s="55" t="s">
        <v>1246</v>
      </c>
      <c r="FH7338" s="55" t="s">
        <v>2048</v>
      </c>
      <c r="FI7338" s="55">
        <v>6</v>
      </c>
      <c r="FJ7338" s="55">
        <v>540000</v>
      </c>
      <c r="FK7338" s="55" t="s">
        <v>1249</v>
      </c>
      <c r="FL7338" s="55">
        <v>0.3</v>
      </c>
    </row>
    <row r="7339" ht="14.25" customHeight="1" outlineLevel="1" spans="162:168">
      <c r="FF7339" s="55">
        <v>7332</v>
      </c>
      <c r="FG7339" s="55" t="s">
        <v>1246</v>
      </c>
      <c r="FH7339" s="55" t="s">
        <v>2048</v>
      </c>
      <c r="FI7339" s="55">
        <v>7</v>
      </c>
      <c r="FJ7339" s="55">
        <v>0</v>
      </c>
      <c r="FK7339" s="55" t="s">
        <v>1249</v>
      </c>
      <c r="FL7339" s="55">
        <v>0.35</v>
      </c>
    </row>
    <row r="7340" ht="14.25" customHeight="1" outlineLevel="1" spans="162:168">
      <c r="FF7340" s="55">
        <v>7333</v>
      </c>
      <c r="FG7340" s="55" t="s">
        <v>1246</v>
      </c>
      <c r="FH7340" s="55" t="s">
        <v>2048</v>
      </c>
      <c r="FI7340" s="55">
        <v>7</v>
      </c>
      <c r="FJ7340" s="55">
        <v>1000</v>
      </c>
      <c r="FK7340" s="55" t="s">
        <v>1249</v>
      </c>
      <c r="FL7340" s="55">
        <v>0.35</v>
      </c>
    </row>
    <row r="7341" ht="14.25" customHeight="1" outlineLevel="1" spans="162:168">
      <c r="FF7341" s="55">
        <v>7334</v>
      </c>
      <c r="FG7341" s="55" t="s">
        <v>1246</v>
      </c>
      <c r="FH7341" s="55" t="s">
        <v>2048</v>
      </c>
      <c r="FI7341" s="55">
        <v>7</v>
      </c>
      <c r="FJ7341" s="55">
        <v>2500</v>
      </c>
      <c r="FK7341" s="55" t="s">
        <v>1249</v>
      </c>
      <c r="FL7341" s="55">
        <v>0.35</v>
      </c>
    </row>
    <row r="7342" ht="14.25" customHeight="1" outlineLevel="1" spans="162:168">
      <c r="FF7342" s="55">
        <v>7335</v>
      </c>
      <c r="FG7342" s="55" t="s">
        <v>1246</v>
      </c>
      <c r="FH7342" s="55" t="s">
        <v>2048</v>
      </c>
      <c r="FI7342" s="55">
        <v>7</v>
      </c>
      <c r="FJ7342" s="55">
        <v>5000</v>
      </c>
      <c r="FK7342" s="55" t="s">
        <v>1249</v>
      </c>
      <c r="FL7342" s="55">
        <v>0.35</v>
      </c>
    </row>
    <row r="7343" ht="14.25" customHeight="1" outlineLevel="1" spans="162:168">
      <c r="FF7343" s="55">
        <v>7336</v>
      </c>
      <c r="FG7343" s="55" t="s">
        <v>1246</v>
      </c>
      <c r="FH7343" s="55" t="s">
        <v>2048</v>
      </c>
      <c r="FI7343" s="55">
        <v>7</v>
      </c>
      <c r="FJ7343" s="55">
        <v>10000</v>
      </c>
      <c r="FK7343" s="55" t="s">
        <v>1249</v>
      </c>
      <c r="FL7343" s="55">
        <v>0.35</v>
      </c>
    </row>
    <row r="7344" ht="14.25" customHeight="1" outlineLevel="1" spans="162:168">
      <c r="FF7344" s="55">
        <v>7337</v>
      </c>
      <c r="FG7344" s="55" t="s">
        <v>1246</v>
      </c>
      <c r="FH7344" s="55" t="s">
        <v>2048</v>
      </c>
      <c r="FI7344" s="55">
        <v>7</v>
      </c>
      <c r="FJ7344" s="55">
        <v>25000</v>
      </c>
      <c r="FK7344" s="55" t="s">
        <v>1249</v>
      </c>
      <c r="FL7344" s="55">
        <v>0.35</v>
      </c>
    </row>
    <row r="7345" ht="14.25" customHeight="1" outlineLevel="1" spans="162:168">
      <c r="FF7345" s="55">
        <v>7338</v>
      </c>
      <c r="FG7345" s="55" t="s">
        <v>1246</v>
      </c>
      <c r="FH7345" s="55" t="s">
        <v>2048</v>
      </c>
      <c r="FI7345" s="55">
        <v>7</v>
      </c>
      <c r="FJ7345" s="55">
        <v>50000</v>
      </c>
      <c r="FK7345" s="55" t="s">
        <v>1249</v>
      </c>
      <c r="FL7345" s="55">
        <v>0.35</v>
      </c>
    </row>
    <row r="7346" ht="14.25" customHeight="1" outlineLevel="1" spans="162:168">
      <c r="FF7346" s="55">
        <v>7339</v>
      </c>
      <c r="FG7346" s="55" t="s">
        <v>1246</v>
      </c>
      <c r="FH7346" s="55" t="s">
        <v>2048</v>
      </c>
      <c r="FI7346" s="55">
        <v>7</v>
      </c>
      <c r="FJ7346" s="55">
        <v>80000</v>
      </c>
      <c r="FK7346" s="55" t="s">
        <v>1249</v>
      </c>
      <c r="FL7346" s="55">
        <v>0.35</v>
      </c>
    </row>
    <row r="7347" ht="14.25" customHeight="1" outlineLevel="1" spans="162:168">
      <c r="FF7347" s="55">
        <v>7340</v>
      </c>
      <c r="FG7347" s="55" t="s">
        <v>1246</v>
      </c>
      <c r="FH7347" s="55" t="s">
        <v>2048</v>
      </c>
      <c r="FI7347" s="55">
        <v>7</v>
      </c>
      <c r="FJ7347" s="55">
        <v>130000</v>
      </c>
      <c r="FK7347" s="55" t="s">
        <v>1249</v>
      </c>
      <c r="FL7347" s="55">
        <v>0.35</v>
      </c>
    </row>
    <row r="7348" ht="14.25" customHeight="1" outlineLevel="1" spans="162:168">
      <c r="FF7348" s="55">
        <v>7341</v>
      </c>
      <c r="FG7348" s="55" t="s">
        <v>1246</v>
      </c>
      <c r="FH7348" s="55" t="s">
        <v>2048</v>
      </c>
      <c r="FI7348" s="55">
        <v>7</v>
      </c>
      <c r="FJ7348" s="55">
        <v>260000</v>
      </c>
      <c r="FK7348" s="55" t="s">
        <v>1249</v>
      </c>
      <c r="FL7348" s="55">
        <v>0.35</v>
      </c>
    </row>
    <row r="7349" ht="14.25" customHeight="1" outlineLevel="1" spans="162:168">
      <c r="FF7349" s="55">
        <v>7342</v>
      </c>
      <c r="FG7349" s="55" t="s">
        <v>1246</v>
      </c>
      <c r="FH7349" s="55" t="s">
        <v>2048</v>
      </c>
      <c r="FI7349" s="55">
        <v>7</v>
      </c>
      <c r="FJ7349" s="55">
        <v>400000</v>
      </c>
      <c r="FK7349" s="55" t="s">
        <v>1249</v>
      </c>
      <c r="FL7349" s="55">
        <v>0.35</v>
      </c>
    </row>
    <row r="7350" ht="14.25" customHeight="1" outlineLevel="1" spans="162:168">
      <c r="FF7350" s="55">
        <v>7343</v>
      </c>
      <c r="FG7350" s="55" t="s">
        <v>1246</v>
      </c>
      <c r="FH7350" s="55" t="s">
        <v>2048</v>
      </c>
      <c r="FI7350" s="55">
        <v>7</v>
      </c>
      <c r="FJ7350" s="55">
        <v>530000</v>
      </c>
      <c r="FK7350" s="55" t="s">
        <v>1249</v>
      </c>
      <c r="FL7350" s="55">
        <v>0.35</v>
      </c>
    </row>
    <row r="7351" ht="14.25" customHeight="1" outlineLevel="1" spans="162:168">
      <c r="FF7351" s="55">
        <v>7344</v>
      </c>
      <c r="FG7351" s="55" t="s">
        <v>1246</v>
      </c>
      <c r="FH7351" s="55" t="s">
        <v>2048</v>
      </c>
      <c r="FI7351" s="55">
        <v>7</v>
      </c>
      <c r="FJ7351" s="55">
        <v>540000</v>
      </c>
      <c r="FK7351" s="55" t="s">
        <v>1249</v>
      </c>
      <c r="FL7351" s="55">
        <v>0.35</v>
      </c>
    </row>
    <row r="7352" ht="14.25" customHeight="1" outlineLevel="1" spans="162:168">
      <c r="FF7352" s="55">
        <v>7345</v>
      </c>
      <c r="FG7352" s="55" t="s">
        <v>1246</v>
      </c>
      <c r="FH7352" s="55" t="s">
        <v>2048</v>
      </c>
      <c r="FI7352" s="55">
        <v>8</v>
      </c>
      <c r="FJ7352" s="55">
        <v>0</v>
      </c>
      <c r="FK7352" s="55" t="s">
        <v>1249</v>
      </c>
      <c r="FL7352" s="55">
        <v>0.35</v>
      </c>
    </row>
    <row r="7353" ht="14.25" customHeight="1" outlineLevel="1" spans="162:168">
      <c r="FF7353" s="55">
        <v>7346</v>
      </c>
      <c r="FG7353" s="55" t="s">
        <v>1246</v>
      </c>
      <c r="FH7353" s="55" t="s">
        <v>2048</v>
      </c>
      <c r="FI7353" s="55">
        <v>8</v>
      </c>
      <c r="FJ7353" s="55">
        <v>1000</v>
      </c>
      <c r="FK7353" s="55" t="s">
        <v>1249</v>
      </c>
      <c r="FL7353" s="55">
        <v>0.35</v>
      </c>
    </row>
    <row r="7354" ht="14.25" customHeight="1" outlineLevel="1" spans="162:168">
      <c r="FF7354" s="55">
        <v>7347</v>
      </c>
      <c r="FG7354" s="55" t="s">
        <v>1246</v>
      </c>
      <c r="FH7354" s="55" t="s">
        <v>2048</v>
      </c>
      <c r="FI7354" s="55">
        <v>8</v>
      </c>
      <c r="FJ7354" s="55">
        <v>2500</v>
      </c>
      <c r="FK7354" s="55" t="s">
        <v>1249</v>
      </c>
      <c r="FL7354" s="55">
        <v>0.35</v>
      </c>
    </row>
    <row r="7355" ht="14.25" customHeight="1" outlineLevel="1" spans="162:168">
      <c r="FF7355" s="55">
        <v>7348</v>
      </c>
      <c r="FG7355" s="55" t="s">
        <v>1246</v>
      </c>
      <c r="FH7355" s="55" t="s">
        <v>2048</v>
      </c>
      <c r="FI7355" s="55">
        <v>8</v>
      </c>
      <c r="FJ7355" s="55">
        <v>5000</v>
      </c>
      <c r="FK7355" s="55" t="s">
        <v>1249</v>
      </c>
      <c r="FL7355" s="55">
        <v>0.35</v>
      </c>
    </row>
    <row r="7356" ht="14.25" customHeight="1" outlineLevel="1" spans="162:168">
      <c r="FF7356" s="55">
        <v>7349</v>
      </c>
      <c r="FG7356" s="55" t="s">
        <v>1246</v>
      </c>
      <c r="FH7356" s="55" t="s">
        <v>2048</v>
      </c>
      <c r="FI7356" s="55">
        <v>8</v>
      </c>
      <c r="FJ7356" s="55">
        <v>10000</v>
      </c>
      <c r="FK7356" s="55" t="s">
        <v>1249</v>
      </c>
      <c r="FL7356" s="55">
        <v>0.35</v>
      </c>
    </row>
    <row r="7357" ht="14.25" customHeight="1" outlineLevel="1" spans="162:168">
      <c r="FF7357" s="55">
        <v>7350</v>
      </c>
      <c r="FG7357" s="55" t="s">
        <v>1246</v>
      </c>
      <c r="FH7357" s="55" t="s">
        <v>2048</v>
      </c>
      <c r="FI7357" s="55">
        <v>8</v>
      </c>
      <c r="FJ7357" s="55">
        <v>25000</v>
      </c>
      <c r="FK7357" s="55" t="s">
        <v>1249</v>
      </c>
      <c r="FL7357" s="55">
        <v>0.35</v>
      </c>
    </row>
    <row r="7358" ht="14.25" customHeight="1" outlineLevel="1" spans="162:168">
      <c r="FF7358" s="55">
        <v>7351</v>
      </c>
      <c r="FG7358" s="55" t="s">
        <v>1246</v>
      </c>
      <c r="FH7358" s="55" t="s">
        <v>2048</v>
      </c>
      <c r="FI7358" s="55">
        <v>8</v>
      </c>
      <c r="FJ7358" s="55">
        <v>50000</v>
      </c>
      <c r="FK7358" s="55" t="s">
        <v>1249</v>
      </c>
      <c r="FL7358" s="55">
        <v>0.35</v>
      </c>
    </row>
    <row r="7359" ht="14.25" customHeight="1" outlineLevel="1" spans="162:168">
      <c r="FF7359" s="55">
        <v>7352</v>
      </c>
      <c r="FG7359" s="55" t="s">
        <v>1246</v>
      </c>
      <c r="FH7359" s="55" t="s">
        <v>2048</v>
      </c>
      <c r="FI7359" s="55">
        <v>8</v>
      </c>
      <c r="FJ7359" s="55">
        <v>80000</v>
      </c>
      <c r="FK7359" s="55" t="s">
        <v>1249</v>
      </c>
      <c r="FL7359" s="55">
        <v>0.35</v>
      </c>
    </row>
    <row r="7360" ht="14.25" customHeight="1" outlineLevel="1" spans="162:168">
      <c r="FF7360" s="55">
        <v>7353</v>
      </c>
      <c r="FG7360" s="55" t="s">
        <v>1246</v>
      </c>
      <c r="FH7360" s="55" t="s">
        <v>2048</v>
      </c>
      <c r="FI7360" s="55">
        <v>8</v>
      </c>
      <c r="FJ7360" s="55">
        <v>130000</v>
      </c>
      <c r="FK7360" s="55" t="s">
        <v>1249</v>
      </c>
      <c r="FL7360" s="55">
        <v>0.35</v>
      </c>
    </row>
    <row r="7361" ht="14.25" customHeight="1" outlineLevel="1" spans="162:168">
      <c r="FF7361" s="55">
        <v>7354</v>
      </c>
      <c r="FG7361" s="55" t="s">
        <v>1246</v>
      </c>
      <c r="FH7361" s="55" t="s">
        <v>2048</v>
      </c>
      <c r="FI7361" s="55">
        <v>8</v>
      </c>
      <c r="FJ7361" s="55">
        <v>260000</v>
      </c>
      <c r="FK7361" s="55" t="s">
        <v>1249</v>
      </c>
      <c r="FL7361" s="55">
        <v>0.35</v>
      </c>
    </row>
    <row r="7362" ht="14.25" customHeight="1" outlineLevel="1" spans="162:168">
      <c r="FF7362" s="55">
        <v>7355</v>
      </c>
      <c r="FG7362" s="55" t="s">
        <v>1246</v>
      </c>
      <c r="FH7362" s="55" t="s">
        <v>2048</v>
      </c>
      <c r="FI7362" s="55">
        <v>8</v>
      </c>
      <c r="FJ7362" s="55">
        <v>400000</v>
      </c>
      <c r="FK7362" s="55" t="s">
        <v>1249</v>
      </c>
      <c r="FL7362" s="55">
        <v>0.35</v>
      </c>
    </row>
    <row r="7363" ht="14.25" customHeight="1" outlineLevel="1" spans="162:168">
      <c r="FF7363" s="55">
        <v>7356</v>
      </c>
      <c r="FG7363" s="55" t="s">
        <v>1246</v>
      </c>
      <c r="FH7363" s="55" t="s">
        <v>2048</v>
      </c>
      <c r="FI7363" s="55">
        <v>8</v>
      </c>
      <c r="FJ7363" s="55">
        <v>530000</v>
      </c>
      <c r="FK7363" s="55" t="s">
        <v>1249</v>
      </c>
      <c r="FL7363" s="55">
        <v>0.35</v>
      </c>
    </row>
    <row r="7364" ht="14.25" customHeight="1" outlineLevel="1" spans="162:168">
      <c r="FF7364" s="55">
        <v>7357</v>
      </c>
      <c r="FG7364" s="55" t="s">
        <v>1246</v>
      </c>
      <c r="FH7364" s="55" t="s">
        <v>2048</v>
      </c>
      <c r="FI7364" s="55">
        <v>8</v>
      </c>
      <c r="FJ7364" s="55">
        <v>540000</v>
      </c>
      <c r="FK7364" s="55" t="s">
        <v>1249</v>
      </c>
      <c r="FL7364" s="55">
        <v>0.35</v>
      </c>
    </row>
    <row r="7365" ht="14.25" customHeight="1" outlineLevel="1" spans="162:168">
      <c r="FF7365" s="55">
        <v>7358</v>
      </c>
      <c r="FG7365" s="55" t="s">
        <v>1246</v>
      </c>
      <c r="FH7365" s="55" t="s">
        <v>1944</v>
      </c>
      <c r="FI7365" s="55">
        <v>1</v>
      </c>
      <c r="FJ7365" s="55">
        <v>0</v>
      </c>
      <c r="FK7365" s="55" t="s">
        <v>1249</v>
      </c>
      <c r="FL7365" s="55">
        <v>0.3</v>
      </c>
    </row>
    <row r="7366" ht="14.25" customHeight="1" outlineLevel="1" spans="162:168">
      <c r="FF7366" s="55">
        <v>7359</v>
      </c>
      <c r="FG7366" s="55" t="s">
        <v>1246</v>
      </c>
      <c r="FH7366" s="55" t="s">
        <v>1944</v>
      </c>
      <c r="FI7366" s="55">
        <v>1</v>
      </c>
      <c r="FJ7366" s="55">
        <v>1000</v>
      </c>
      <c r="FK7366" s="55" t="s">
        <v>1249</v>
      </c>
      <c r="FL7366" s="55">
        <v>0.3</v>
      </c>
    </row>
    <row r="7367" ht="14.25" customHeight="1" outlineLevel="1" spans="162:168">
      <c r="FF7367" s="55">
        <v>7360</v>
      </c>
      <c r="FG7367" s="55" t="s">
        <v>1246</v>
      </c>
      <c r="FH7367" s="55" t="s">
        <v>1944</v>
      </c>
      <c r="FI7367" s="55">
        <v>1</v>
      </c>
      <c r="FJ7367" s="55">
        <v>2500</v>
      </c>
      <c r="FK7367" s="55" t="s">
        <v>1249</v>
      </c>
      <c r="FL7367" s="55">
        <v>0.3</v>
      </c>
    </row>
    <row r="7368" ht="14.25" customHeight="1" outlineLevel="1" spans="162:168">
      <c r="FF7368" s="55">
        <v>7361</v>
      </c>
      <c r="FG7368" s="55" t="s">
        <v>1246</v>
      </c>
      <c r="FH7368" s="55" t="s">
        <v>1944</v>
      </c>
      <c r="FI7368" s="55">
        <v>1</v>
      </c>
      <c r="FJ7368" s="55">
        <v>5000</v>
      </c>
      <c r="FK7368" s="55" t="s">
        <v>1249</v>
      </c>
      <c r="FL7368" s="55">
        <v>0.3</v>
      </c>
    </row>
    <row r="7369" ht="14.25" customHeight="1" outlineLevel="1" spans="162:168">
      <c r="FF7369" s="55">
        <v>7362</v>
      </c>
      <c r="FG7369" s="55" t="s">
        <v>1246</v>
      </c>
      <c r="FH7369" s="55" t="s">
        <v>1944</v>
      </c>
      <c r="FI7369" s="55">
        <v>1</v>
      </c>
      <c r="FJ7369" s="55">
        <v>10000</v>
      </c>
      <c r="FK7369" s="55" t="s">
        <v>1249</v>
      </c>
      <c r="FL7369" s="55">
        <v>0.3</v>
      </c>
    </row>
    <row r="7370" ht="14.25" customHeight="1" outlineLevel="1" spans="162:168">
      <c r="FF7370" s="55">
        <v>7363</v>
      </c>
      <c r="FG7370" s="55" t="s">
        <v>1246</v>
      </c>
      <c r="FH7370" s="55" t="s">
        <v>1944</v>
      </c>
      <c r="FI7370" s="55">
        <v>1</v>
      </c>
      <c r="FJ7370" s="55">
        <v>25000</v>
      </c>
      <c r="FK7370" s="55" t="s">
        <v>1249</v>
      </c>
      <c r="FL7370" s="55">
        <v>0.3</v>
      </c>
    </row>
    <row r="7371" ht="14.25" customHeight="1" outlineLevel="1" spans="162:168">
      <c r="FF7371" s="55">
        <v>7364</v>
      </c>
      <c r="FG7371" s="55" t="s">
        <v>1246</v>
      </c>
      <c r="FH7371" s="55" t="s">
        <v>1944</v>
      </c>
      <c r="FI7371" s="55">
        <v>1</v>
      </c>
      <c r="FJ7371" s="55">
        <v>50000</v>
      </c>
      <c r="FK7371" s="55" t="s">
        <v>1249</v>
      </c>
      <c r="FL7371" s="55">
        <v>0.3</v>
      </c>
    </row>
    <row r="7372" ht="14.25" customHeight="1" outlineLevel="1" spans="162:168">
      <c r="FF7372" s="55">
        <v>7365</v>
      </c>
      <c r="FG7372" s="55" t="s">
        <v>1246</v>
      </c>
      <c r="FH7372" s="55" t="s">
        <v>1944</v>
      </c>
      <c r="FI7372" s="55">
        <v>1</v>
      </c>
      <c r="FJ7372" s="55">
        <v>80000</v>
      </c>
      <c r="FK7372" s="55" t="s">
        <v>1249</v>
      </c>
      <c r="FL7372" s="55">
        <v>0.3</v>
      </c>
    </row>
    <row r="7373" ht="14.25" customHeight="1" outlineLevel="1" spans="162:168">
      <c r="FF7373" s="55">
        <v>7366</v>
      </c>
      <c r="FG7373" s="55" t="s">
        <v>1246</v>
      </c>
      <c r="FH7373" s="55" t="s">
        <v>1944</v>
      </c>
      <c r="FI7373" s="55">
        <v>1</v>
      </c>
      <c r="FJ7373" s="55">
        <v>130000</v>
      </c>
      <c r="FK7373" s="55" t="s">
        <v>1249</v>
      </c>
      <c r="FL7373" s="55">
        <v>0.3</v>
      </c>
    </row>
    <row r="7374" ht="14.25" customHeight="1" outlineLevel="1" spans="162:168">
      <c r="FF7374" s="55">
        <v>7367</v>
      </c>
      <c r="FG7374" s="55" t="s">
        <v>1246</v>
      </c>
      <c r="FH7374" s="55" t="s">
        <v>1944</v>
      </c>
      <c r="FI7374" s="55">
        <v>1</v>
      </c>
      <c r="FJ7374" s="55">
        <v>260000</v>
      </c>
      <c r="FK7374" s="55" t="s">
        <v>1249</v>
      </c>
      <c r="FL7374" s="55">
        <v>0.3</v>
      </c>
    </row>
    <row r="7375" ht="14.25" customHeight="1" outlineLevel="1" spans="162:168">
      <c r="FF7375" s="55">
        <v>7368</v>
      </c>
      <c r="FG7375" s="55" t="s">
        <v>1246</v>
      </c>
      <c r="FH7375" s="55" t="s">
        <v>1944</v>
      </c>
      <c r="FI7375" s="55">
        <v>1</v>
      </c>
      <c r="FJ7375" s="55">
        <v>400000</v>
      </c>
      <c r="FK7375" s="55" t="s">
        <v>1249</v>
      </c>
      <c r="FL7375" s="55">
        <v>0.3</v>
      </c>
    </row>
    <row r="7376" ht="14.25" customHeight="1" outlineLevel="1" spans="162:168">
      <c r="FF7376" s="55">
        <v>7369</v>
      </c>
      <c r="FG7376" s="55" t="s">
        <v>1246</v>
      </c>
      <c r="FH7376" s="55" t="s">
        <v>1944</v>
      </c>
      <c r="FI7376" s="55">
        <v>1</v>
      </c>
      <c r="FJ7376" s="55">
        <v>530000</v>
      </c>
      <c r="FK7376" s="55" t="s">
        <v>1249</v>
      </c>
      <c r="FL7376" s="55">
        <v>0.3</v>
      </c>
    </row>
    <row r="7377" ht="14.25" customHeight="1" outlineLevel="1" spans="162:168">
      <c r="FF7377" s="55">
        <v>7370</v>
      </c>
      <c r="FG7377" s="55" t="s">
        <v>1246</v>
      </c>
      <c r="FH7377" s="55" t="s">
        <v>1944</v>
      </c>
      <c r="FI7377" s="55">
        <v>1</v>
      </c>
      <c r="FJ7377" s="55">
        <v>540000</v>
      </c>
      <c r="FK7377" s="55" t="s">
        <v>1249</v>
      </c>
      <c r="FL7377" s="55">
        <v>0.3</v>
      </c>
    </row>
    <row r="7378" ht="14.25" customHeight="1" outlineLevel="1" spans="162:168">
      <c r="FF7378" s="55">
        <v>7371</v>
      </c>
      <c r="FG7378" s="55" t="s">
        <v>1246</v>
      </c>
      <c r="FH7378" s="55" t="s">
        <v>2012</v>
      </c>
      <c r="FI7378" s="55">
        <v>1</v>
      </c>
      <c r="FJ7378" s="55">
        <v>0</v>
      </c>
      <c r="FK7378" s="55" t="s">
        <v>1249</v>
      </c>
      <c r="FL7378" s="55">
        <v>0.3</v>
      </c>
    </row>
    <row r="7379" ht="14.25" customHeight="1" outlineLevel="1" spans="162:168">
      <c r="FF7379" s="55">
        <v>7372</v>
      </c>
      <c r="FG7379" s="55" t="s">
        <v>1246</v>
      </c>
      <c r="FH7379" s="55" t="s">
        <v>2012</v>
      </c>
      <c r="FI7379" s="55">
        <v>1</v>
      </c>
      <c r="FJ7379" s="55">
        <v>1000</v>
      </c>
      <c r="FK7379" s="55" t="s">
        <v>1249</v>
      </c>
      <c r="FL7379" s="55">
        <v>0.3</v>
      </c>
    </row>
    <row r="7380" ht="14.25" customHeight="1" outlineLevel="1" spans="162:168">
      <c r="FF7380" s="55">
        <v>7373</v>
      </c>
      <c r="FG7380" s="55" t="s">
        <v>1246</v>
      </c>
      <c r="FH7380" s="55" t="s">
        <v>2012</v>
      </c>
      <c r="FI7380" s="55">
        <v>1</v>
      </c>
      <c r="FJ7380" s="55">
        <v>2500</v>
      </c>
      <c r="FK7380" s="55" t="s">
        <v>1249</v>
      </c>
      <c r="FL7380" s="55">
        <v>0.3</v>
      </c>
    </row>
    <row r="7381" ht="14.25" customHeight="1" outlineLevel="1" spans="162:168">
      <c r="FF7381" s="55">
        <v>7374</v>
      </c>
      <c r="FG7381" s="55" t="s">
        <v>1246</v>
      </c>
      <c r="FH7381" s="55" t="s">
        <v>2012</v>
      </c>
      <c r="FI7381" s="55">
        <v>1</v>
      </c>
      <c r="FJ7381" s="55">
        <v>5000</v>
      </c>
      <c r="FK7381" s="55" t="s">
        <v>1249</v>
      </c>
      <c r="FL7381" s="55">
        <v>0.3</v>
      </c>
    </row>
    <row r="7382" ht="14.25" customHeight="1" outlineLevel="1" spans="162:168">
      <c r="FF7382" s="55">
        <v>7375</v>
      </c>
      <c r="FG7382" s="55" t="s">
        <v>1246</v>
      </c>
      <c r="FH7382" s="55" t="s">
        <v>2012</v>
      </c>
      <c r="FI7382" s="55">
        <v>1</v>
      </c>
      <c r="FJ7382" s="55">
        <v>10000</v>
      </c>
      <c r="FK7382" s="55" t="s">
        <v>1249</v>
      </c>
      <c r="FL7382" s="55">
        <v>0.3</v>
      </c>
    </row>
    <row r="7383" ht="14.25" customHeight="1" outlineLevel="1" spans="162:168">
      <c r="FF7383" s="55">
        <v>7376</v>
      </c>
      <c r="FG7383" s="55" t="s">
        <v>1246</v>
      </c>
      <c r="FH7383" s="55" t="s">
        <v>2012</v>
      </c>
      <c r="FI7383" s="55">
        <v>1</v>
      </c>
      <c r="FJ7383" s="55">
        <v>25000</v>
      </c>
      <c r="FK7383" s="55" t="s">
        <v>1249</v>
      </c>
      <c r="FL7383" s="55">
        <v>0.3</v>
      </c>
    </row>
    <row r="7384" ht="14.25" customHeight="1" outlineLevel="1" spans="162:168">
      <c r="FF7384" s="55">
        <v>7377</v>
      </c>
      <c r="FG7384" s="55" t="s">
        <v>1246</v>
      </c>
      <c r="FH7384" s="55" t="s">
        <v>2012</v>
      </c>
      <c r="FI7384" s="55">
        <v>1</v>
      </c>
      <c r="FJ7384" s="55">
        <v>50000</v>
      </c>
      <c r="FK7384" s="55" t="s">
        <v>1249</v>
      </c>
      <c r="FL7384" s="55">
        <v>0.3</v>
      </c>
    </row>
    <row r="7385" ht="14.25" customHeight="1" outlineLevel="1" spans="162:168">
      <c r="FF7385" s="55">
        <v>7378</v>
      </c>
      <c r="FG7385" s="55" t="s">
        <v>1246</v>
      </c>
      <c r="FH7385" s="55" t="s">
        <v>2012</v>
      </c>
      <c r="FI7385" s="55">
        <v>1</v>
      </c>
      <c r="FJ7385" s="55">
        <v>80000</v>
      </c>
      <c r="FK7385" s="55" t="s">
        <v>1249</v>
      </c>
      <c r="FL7385" s="55">
        <v>0.3</v>
      </c>
    </row>
    <row r="7386" ht="14.25" customHeight="1" outlineLevel="1" spans="162:168">
      <c r="FF7386" s="55">
        <v>7379</v>
      </c>
      <c r="FG7386" s="55" t="s">
        <v>1246</v>
      </c>
      <c r="FH7386" s="55" t="s">
        <v>2012</v>
      </c>
      <c r="FI7386" s="55">
        <v>1</v>
      </c>
      <c r="FJ7386" s="55">
        <v>130000</v>
      </c>
      <c r="FK7386" s="55" t="s">
        <v>1249</v>
      </c>
      <c r="FL7386" s="55">
        <v>0.3</v>
      </c>
    </row>
    <row r="7387" ht="14.25" customHeight="1" outlineLevel="1" spans="162:168">
      <c r="FF7387" s="55">
        <v>7380</v>
      </c>
      <c r="FG7387" s="55" t="s">
        <v>1246</v>
      </c>
      <c r="FH7387" s="55" t="s">
        <v>2012</v>
      </c>
      <c r="FI7387" s="55">
        <v>1</v>
      </c>
      <c r="FJ7387" s="55">
        <v>260000</v>
      </c>
      <c r="FK7387" s="55" t="s">
        <v>1249</v>
      </c>
      <c r="FL7387" s="55">
        <v>0.3</v>
      </c>
    </row>
    <row r="7388" ht="14.25" customHeight="1" outlineLevel="1" spans="162:168">
      <c r="FF7388" s="55">
        <v>7381</v>
      </c>
      <c r="FG7388" s="55" t="s">
        <v>1246</v>
      </c>
      <c r="FH7388" s="55" t="s">
        <v>2012</v>
      </c>
      <c r="FI7388" s="55">
        <v>1</v>
      </c>
      <c r="FJ7388" s="55">
        <v>400000</v>
      </c>
      <c r="FK7388" s="55" t="s">
        <v>1249</v>
      </c>
      <c r="FL7388" s="55">
        <v>0.3</v>
      </c>
    </row>
    <row r="7389" ht="14.25" customHeight="1" outlineLevel="1" spans="162:168">
      <c r="FF7389" s="55">
        <v>7382</v>
      </c>
      <c r="FG7389" s="55" t="s">
        <v>1246</v>
      </c>
      <c r="FH7389" s="55" t="s">
        <v>2012</v>
      </c>
      <c r="FI7389" s="55">
        <v>1</v>
      </c>
      <c r="FJ7389" s="55">
        <v>530000</v>
      </c>
      <c r="FK7389" s="55" t="s">
        <v>1249</v>
      </c>
      <c r="FL7389" s="55">
        <v>0.3</v>
      </c>
    </row>
    <row r="7390" ht="14.25" customHeight="1" outlineLevel="1" spans="162:168">
      <c r="FF7390" s="55">
        <v>7383</v>
      </c>
      <c r="FG7390" s="55" t="s">
        <v>1246</v>
      </c>
      <c r="FH7390" s="55" t="s">
        <v>2012</v>
      </c>
      <c r="FI7390" s="55">
        <v>1</v>
      </c>
      <c r="FJ7390" s="55">
        <v>540000</v>
      </c>
      <c r="FK7390" s="55" t="s">
        <v>1249</v>
      </c>
      <c r="FL7390" s="55">
        <v>0.3</v>
      </c>
    </row>
    <row r="7391" ht="14.25" customHeight="1" outlineLevel="1" spans="162:168">
      <c r="FF7391" s="55">
        <v>7384</v>
      </c>
      <c r="FG7391" s="55" t="s">
        <v>1246</v>
      </c>
      <c r="FH7391" s="55" t="s">
        <v>1490</v>
      </c>
      <c r="FI7391" s="55">
        <v>1</v>
      </c>
      <c r="FJ7391" s="55">
        <v>0</v>
      </c>
      <c r="FK7391" s="55" t="s">
        <v>1249</v>
      </c>
      <c r="FL7391" s="55">
        <v>0.45</v>
      </c>
    </row>
    <row r="7392" ht="14.25" customHeight="1" outlineLevel="1" spans="162:168">
      <c r="FF7392" s="55">
        <v>7385</v>
      </c>
      <c r="FG7392" s="55" t="s">
        <v>1246</v>
      </c>
      <c r="FH7392" s="55" t="s">
        <v>1490</v>
      </c>
      <c r="FI7392" s="55">
        <v>1</v>
      </c>
      <c r="FJ7392" s="55">
        <v>1000</v>
      </c>
      <c r="FK7392" s="55" t="s">
        <v>1249</v>
      </c>
      <c r="FL7392" s="55">
        <v>0.45</v>
      </c>
    </row>
    <row r="7393" ht="14.25" customHeight="1" outlineLevel="1" spans="162:168">
      <c r="FF7393" s="55">
        <v>7386</v>
      </c>
      <c r="FG7393" s="55" t="s">
        <v>1246</v>
      </c>
      <c r="FH7393" s="55" t="s">
        <v>1490</v>
      </c>
      <c r="FI7393" s="55">
        <v>1</v>
      </c>
      <c r="FJ7393" s="55">
        <v>2500</v>
      </c>
      <c r="FK7393" s="55" t="s">
        <v>1249</v>
      </c>
      <c r="FL7393" s="55">
        <v>0.4</v>
      </c>
    </row>
    <row r="7394" ht="14.25" customHeight="1" outlineLevel="1" spans="162:168">
      <c r="FF7394" s="55">
        <v>7387</v>
      </c>
      <c r="FG7394" s="55" t="s">
        <v>1246</v>
      </c>
      <c r="FH7394" s="55" t="s">
        <v>1490</v>
      </c>
      <c r="FI7394" s="55">
        <v>1</v>
      </c>
      <c r="FJ7394" s="55">
        <v>5000</v>
      </c>
      <c r="FK7394" s="55" t="s">
        <v>1249</v>
      </c>
      <c r="FL7394" s="55">
        <v>0.35</v>
      </c>
    </row>
    <row r="7395" ht="14.25" customHeight="1" outlineLevel="1" spans="162:168">
      <c r="FF7395" s="55">
        <v>7388</v>
      </c>
      <c r="FG7395" s="55" t="s">
        <v>1246</v>
      </c>
      <c r="FH7395" s="55" t="s">
        <v>1490</v>
      </c>
      <c r="FI7395" s="55">
        <v>1</v>
      </c>
      <c r="FJ7395" s="55">
        <v>10000</v>
      </c>
      <c r="FK7395" s="55" t="s">
        <v>1249</v>
      </c>
      <c r="FL7395" s="55">
        <v>0.3</v>
      </c>
    </row>
    <row r="7396" ht="14.25" customHeight="1" outlineLevel="1" spans="162:168">
      <c r="FF7396" s="55">
        <v>7389</v>
      </c>
      <c r="FG7396" s="55" t="s">
        <v>1246</v>
      </c>
      <c r="FH7396" s="55" t="s">
        <v>1490</v>
      </c>
      <c r="FI7396" s="55">
        <v>1</v>
      </c>
      <c r="FJ7396" s="55">
        <v>25000</v>
      </c>
      <c r="FK7396" s="55" t="s">
        <v>1249</v>
      </c>
      <c r="FL7396" s="55">
        <v>0.3</v>
      </c>
    </row>
    <row r="7397" ht="14.25" customHeight="1" outlineLevel="1" spans="162:168">
      <c r="FF7397" s="55">
        <v>7390</v>
      </c>
      <c r="FG7397" s="55" t="s">
        <v>1246</v>
      </c>
      <c r="FH7397" s="55" t="s">
        <v>1490</v>
      </c>
      <c r="FI7397" s="55">
        <v>1</v>
      </c>
      <c r="FJ7397" s="55">
        <v>50000</v>
      </c>
      <c r="FK7397" s="55" t="s">
        <v>1249</v>
      </c>
      <c r="FL7397" s="55">
        <v>0.3</v>
      </c>
    </row>
    <row r="7398" ht="14.25" customHeight="1" outlineLevel="1" spans="162:168">
      <c r="FF7398" s="55">
        <v>7391</v>
      </c>
      <c r="FG7398" s="55" t="s">
        <v>1246</v>
      </c>
      <c r="FH7398" s="55" t="s">
        <v>1490</v>
      </c>
      <c r="FI7398" s="55">
        <v>1</v>
      </c>
      <c r="FJ7398" s="55">
        <v>80000</v>
      </c>
      <c r="FK7398" s="55" t="s">
        <v>1249</v>
      </c>
      <c r="FL7398" s="55">
        <v>0.3</v>
      </c>
    </row>
    <row r="7399" ht="14.25" customHeight="1" outlineLevel="1" spans="162:168">
      <c r="FF7399" s="55">
        <v>7392</v>
      </c>
      <c r="FG7399" s="55" t="s">
        <v>1246</v>
      </c>
      <c r="FH7399" s="55" t="s">
        <v>1490</v>
      </c>
      <c r="FI7399" s="55">
        <v>1</v>
      </c>
      <c r="FJ7399" s="55">
        <v>130000</v>
      </c>
      <c r="FK7399" s="55" t="s">
        <v>1249</v>
      </c>
      <c r="FL7399" s="55">
        <v>0.3</v>
      </c>
    </row>
    <row r="7400" ht="14.25" customHeight="1" outlineLevel="1" spans="162:168">
      <c r="FF7400" s="55">
        <v>7393</v>
      </c>
      <c r="FG7400" s="55" t="s">
        <v>1246</v>
      </c>
      <c r="FH7400" s="55" t="s">
        <v>1490</v>
      </c>
      <c r="FI7400" s="55">
        <v>1</v>
      </c>
      <c r="FJ7400" s="55">
        <v>260000</v>
      </c>
      <c r="FK7400" s="55" t="s">
        <v>1249</v>
      </c>
      <c r="FL7400" s="55">
        <v>0.3</v>
      </c>
    </row>
    <row r="7401" ht="14.25" customHeight="1" outlineLevel="1" spans="162:168">
      <c r="FF7401" s="55">
        <v>7394</v>
      </c>
      <c r="FG7401" s="55" t="s">
        <v>1246</v>
      </c>
      <c r="FH7401" s="55" t="s">
        <v>1490</v>
      </c>
      <c r="FI7401" s="55">
        <v>1</v>
      </c>
      <c r="FJ7401" s="55">
        <v>400000</v>
      </c>
      <c r="FK7401" s="55" t="s">
        <v>1249</v>
      </c>
      <c r="FL7401" s="55">
        <v>0.3</v>
      </c>
    </row>
    <row r="7402" ht="14.25" customHeight="1" outlineLevel="1" spans="162:168">
      <c r="FF7402" s="55">
        <v>7395</v>
      </c>
      <c r="FG7402" s="55" t="s">
        <v>1246</v>
      </c>
      <c r="FH7402" s="55" t="s">
        <v>1490</v>
      </c>
      <c r="FI7402" s="55">
        <v>1</v>
      </c>
      <c r="FJ7402" s="55">
        <v>530000</v>
      </c>
      <c r="FK7402" s="55" t="s">
        <v>1249</v>
      </c>
      <c r="FL7402" s="55">
        <v>0.3</v>
      </c>
    </row>
    <row r="7403" ht="14.25" customHeight="1" outlineLevel="1" spans="162:168">
      <c r="FF7403" s="55">
        <v>7396</v>
      </c>
      <c r="FG7403" s="55" t="s">
        <v>1246</v>
      </c>
      <c r="FH7403" s="55" t="s">
        <v>1490</v>
      </c>
      <c r="FI7403" s="55">
        <v>1</v>
      </c>
      <c r="FJ7403" s="55">
        <v>540000</v>
      </c>
      <c r="FK7403" s="55" t="s">
        <v>1249</v>
      </c>
      <c r="FL7403" s="55">
        <v>0.3</v>
      </c>
    </row>
    <row r="7404" ht="14.25" customHeight="1" outlineLevel="1" spans="162:168">
      <c r="FF7404" s="55">
        <v>7397</v>
      </c>
      <c r="FG7404" s="55" t="s">
        <v>1246</v>
      </c>
      <c r="FH7404" s="55" t="s">
        <v>1490</v>
      </c>
      <c r="FI7404" s="55">
        <v>2</v>
      </c>
      <c r="FJ7404" s="55">
        <v>0</v>
      </c>
      <c r="FK7404" s="55" t="s">
        <v>1249</v>
      </c>
      <c r="FL7404" s="55">
        <v>0.45</v>
      </c>
    </row>
    <row r="7405" ht="14.25" customHeight="1" outlineLevel="1" spans="162:168">
      <c r="FF7405" s="55">
        <v>7398</v>
      </c>
      <c r="FG7405" s="55" t="s">
        <v>1246</v>
      </c>
      <c r="FH7405" s="55" t="s">
        <v>1490</v>
      </c>
      <c r="FI7405" s="55">
        <v>2</v>
      </c>
      <c r="FJ7405" s="55">
        <v>1000</v>
      </c>
      <c r="FK7405" s="55" t="s">
        <v>1249</v>
      </c>
      <c r="FL7405" s="55">
        <v>0.45</v>
      </c>
    </row>
    <row r="7406" ht="14.25" customHeight="1" outlineLevel="1" spans="162:168">
      <c r="FF7406" s="55">
        <v>7399</v>
      </c>
      <c r="FG7406" s="55" t="s">
        <v>1246</v>
      </c>
      <c r="FH7406" s="55" t="s">
        <v>1490</v>
      </c>
      <c r="FI7406" s="55">
        <v>2</v>
      </c>
      <c r="FJ7406" s="55">
        <v>2500</v>
      </c>
      <c r="FK7406" s="55" t="s">
        <v>1249</v>
      </c>
      <c r="FL7406" s="55">
        <v>0.4</v>
      </c>
    </row>
    <row r="7407" ht="14.25" customHeight="1" outlineLevel="1" spans="162:168">
      <c r="FF7407" s="55">
        <v>7400</v>
      </c>
      <c r="FG7407" s="55" t="s">
        <v>1246</v>
      </c>
      <c r="FH7407" s="55" t="s">
        <v>1490</v>
      </c>
      <c r="FI7407" s="55">
        <v>2</v>
      </c>
      <c r="FJ7407" s="55">
        <v>5000</v>
      </c>
      <c r="FK7407" s="55" t="s">
        <v>1249</v>
      </c>
      <c r="FL7407" s="55">
        <v>0.35</v>
      </c>
    </row>
    <row r="7408" ht="14.25" customHeight="1" outlineLevel="1" spans="162:168">
      <c r="FF7408" s="55">
        <v>7401</v>
      </c>
      <c r="FG7408" s="55" t="s">
        <v>1246</v>
      </c>
      <c r="FH7408" s="55" t="s">
        <v>1490</v>
      </c>
      <c r="FI7408" s="55">
        <v>2</v>
      </c>
      <c r="FJ7408" s="55">
        <v>10000</v>
      </c>
      <c r="FK7408" s="55" t="s">
        <v>1249</v>
      </c>
      <c r="FL7408" s="55">
        <v>0.3</v>
      </c>
    </row>
    <row r="7409" ht="14.25" customHeight="1" outlineLevel="1" spans="162:168">
      <c r="FF7409" s="55">
        <v>7402</v>
      </c>
      <c r="FG7409" s="55" t="s">
        <v>1246</v>
      </c>
      <c r="FH7409" s="55" t="s">
        <v>1490</v>
      </c>
      <c r="FI7409" s="55">
        <v>2</v>
      </c>
      <c r="FJ7409" s="55">
        <v>25000</v>
      </c>
      <c r="FK7409" s="55" t="s">
        <v>1249</v>
      </c>
      <c r="FL7409" s="55">
        <v>0.3</v>
      </c>
    </row>
    <row r="7410" ht="14.25" customHeight="1" outlineLevel="1" spans="162:168">
      <c r="FF7410" s="55">
        <v>7403</v>
      </c>
      <c r="FG7410" s="55" t="s">
        <v>1246</v>
      </c>
      <c r="FH7410" s="55" t="s">
        <v>1490</v>
      </c>
      <c r="FI7410" s="55">
        <v>2</v>
      </c>
      <c r="FJ7410" s="55">
        <v>50000</v>
      </c>
      <c r="FK7410" s="55" t="s">
        <v>1249</v>
      </c>
      <c r="FL7410" s="55">
        <v>0.3</v>
      </c>
    </row>
    <row r="7411" ht="14.25" customHeight="1" outlineLevel="1" spans="162:168">
      <c r="FF7411" s="55">
        <v>7404</v>
      </c>
      <c r="FG7411" s="55" t="s">
        <v>1246</v>
      </c>
      <c r="FH7411" s="55" t="s">
        <v>1490</v>
      </c>
      <c r="FI7411" s="55">
        <v>2</v>
      </c>
      <c r="FJ7411" s="55">
        <v>80000</v>
      </c>
      <c r="FK7411" s="55" t="s">
        <v>1249</v>
      </c>
      <c r="FL7411" s="55">
        <v>0.3</v>
      </c>
    </row>
    <row r="7412" ht="14.25" customHeight="1" outlineLevel="1" spans="162:168">
      <c r="FF7412" s="55">
        <v>7405</v>
      </c>
      <c r="FG7412" s="55" t="s">
        <v>1246</v>
      </c>
      <c r="FH7412" s="55" t="s">
        <v>1490</v>
      </c>
      <c r="FI7412" s="55">
        <v>2</v>
      </c>
      <c r="FJ7412" s="55">
        <v>130000</v>
      </c>
      <c r="FK7412" s="55" t="s">
        <v>1249</v>
      </c>
      <c r="FL7412" s="55">
        <v>0.3</v>
      </c>
    </row>
    <row r="7413" ht="14.25" customHeight="1" outlineLevel="1" spans="162:168">
      <c r="FF7413" s="55">
        <v>7406</v>
      </c>
      <c r="FG7413" s="55" t="s">
        <v>1246</v>
      </c>
      <c r="FH7413" s="55" t="s">
        <v>1490</v>
      </c>
      <c r="FI7413" s="55">
        <v>2</v>
      </c>
      <c r="FJ7413" s="55">
        <v>260000</v>
      </c>
      <c r="FK7413" s="55" t="s">
        <v>1249</v>
      </c>
      <c r="FL7413" s="55">
        <v>0.3</v>
      </c>
    </row>
    <row r="7414" ht="14.25" customHeight="1" outlineLevel="1" spans="162:168">
      <c r="FF7414" s="55">
        <v>7407</v>
      </c>
      <c r="FG7414" s="55" t="s">
        <v>1246</v>
      </c>
      <c r="FH7414" s="55" t="s">
        <v>1490</v>
      </c>
      <c r="FI7414" s="55">
        <v>2</v>
      </c>
      <c r="FJ7414" s="55">
        <v>400000</v>
      </c>
      <c r="FK7414" s="55" t="s">
        <v>1249</v>
      </c>
      <c r="FL7414" s="55">
        <v>0.3</v>
      </c>
    </row>
    <row r="7415" ht="14.25" customHeight="1" outlineLevel="1" spans="162:168">
      <c r="FF7415" s="55">
        <v>7408</v>
      </c>
      <c r="FG7415" s="55" t="s">
        <v>1246</v>
      </c>
      <c r="FH7415" s="55" t="s">
        <v>1490</v>
      </c>
      <c r="FI7415" s="55">
        <v>2</v>
      </c>
      <c r="FJ7415" s="55">
        <v>530000</v>
      </c>
      <c r="FK7415" s="55" t="s">
        <v>1249</v>
      </c>
      <c r="FL7415" s="55">
        <v>0.3</v>
      </c>
    </row>
    <row r="7416" ht="14.25" customHeight="1" outlineLevel="1" spans="162:168">
      <c r="FF7416" s="55">
        <v>7409</v>
      </c>
      <c r="FG7416" s="55" t="s">
        <v>1246</v>
      </c>
      <c r="FH7416" s="55" t="s">
        <v>1490</v>
      </c>
      <c r="FI7416" s="55">
        <v>2</v>
      </c>
      <c r="FJ7416" s="55">
        <v>540000</v>
      </c>
      <c r="FK7416" s="55" t="s">
        <v>1249</v>
      </c>
      <c r="FL7416" s="55">
        <v>0.3</v>
      </c>
    </row>
    <row r="7417" ht="14.25" customHeight="1" outlineLevel="1" spans="162:168">
      <c r="FF7417" s="55">
        <v>7410</v>
      </c>
      <c r="FG7417" s="55" t="s">
        <v>1246</v>
      </c>
      <c r="FH7417" s="55" t="s">
        <v>1490</v>
      </c>
      <c r="FI7417" s="55">
        <v>3</v>
      </c>
      <c r="FJ7417" s="55">
        <v>0</v>
      </c>
      <c r="FK7417" s="55" t="s">
        <v>1249</v>
      </c>
      <c r="FL7417" s="55">
        <v>0.35</v>
      </c>
    </row>
    <row r="7418" ht="14.25" customHeight="1" outlineLevel="1" spans="162:168">
      <c r="FF7418" s="55">
        <v>7411</v>
      </c>
      <c r="FG7418" s="55" t="s">
        <v>1246</v>
      </c>
      <c r="FH7418" s="55" t="s">
        <v>1490</v>
      </c>
      <c r="FI7418" s="55">
        <v>3</v>
      </c>
      <c r="FJ7418" s="55">
        <v>1000</v>
      </c>
      <c r="FK7418" s="55" t="s">
        <v>1249</v>
      </c>
      <c r="FL7418" s="55">
        <v>0.35</v>
      </c>
    </row>
    <row r="7419" ht="14.25" customHeight="1" outlineLevel="1" spans="162:168">
      <c r="FF7419" s="55">
        <v>7412</v>
      </c>
      <c r="FG7419" s="55" t="s">
        <v>1246</v>
      </c>
      <c r="FH7419" s="55" t="s">
        <v>1490</v>
      </c>
      <c r="FI7419" s="55">
        <v>3</v>
      </c>
      <c r="FJ7419" s="55">
        <v>2500</v>
      </c>
      <c r="FK7419" s="55" t="s">
        <v>1249</v>
      </c>
      <c r="FL7419" s="55">
        <v>0.35</v>
      </c>
    </row>
    <row r="7420" ht="14.25" customHeight="1" outlineLevel="1" spans="162:168">
      <c r="FF7420" s="55">
        <v>7413</v>
      </c>
      <c r="FG7420" s="55" t="s">
        <v>1246</v>
      </c>
      <c r="FH7420" s="55" t="s">
        <v>1490</v>
      </c>
      <c r="FI7420" s="55">
        <v>3</v>
      </c>
      <c r="FJ7420" s="55">
        <v>5000</v>
      </c>
      <c r="FK7420" s="55" t="s">
        <v>1249</v>
      </c>
      <c r="FL7420" s="55">
        <v>0.35</v>
      </c>
    </row>
    <row r="7421" ht="14.25" customHeight="1" outlineLevel="1" spans="162:168">
      <c r="FF7421" s="55">
        <v>7414</v>
      </c>
      <c r="FG7421" s="55" t="s">
        <v>1246</v>
      </c>
      <c r="FH7421" s="55" t="s">
        <v>1490</v>
      </c>
      <c r="FI7421" s="55">
        <v>3</v>
      </c>
      <c r="FJ7421" s="55">
        <v>10000</v>
      </c>
      <c r="FK7421" s="55" t="s">
        <v>1249</v>
      </c>
      <c r="FL7421" s="55">
        <v>0.35</v>
      </c>
    </row>
    <row r="7422" ht="14.25" customHeight="1" outlineLevel="1" spans="162:168">
      <c r="FF7422" s="55">
        <v>7415</v>
      </c>
      <c r="FG7422" s="55" t="s">
        <v>1246</v>
      </c>
      <c r="FH7422" s="55" t="s">
        <v>1490</v>
      </c>
      <c r="FI7422" s="55">
        <v>3</v>
      </c>
      <c r="FJ7422" s="55">
        <v>25000</v>
      </c>
      <c r="FK7422" s="55" t="s">
        <v>1249</v>
      </c>
      <c r="FL7422" s="55">
        <v>0.35</v>
      </c>
    </row>
    <row r="7423" ht="14.25" customHeight="1" outlineLevel="1" spans="162:168">
      <c r="FF7423" s="55">
        <v>7416</v>
      </c>
      <c r="FG7423" s="55" t="s">
        <v>1246</v>
      </c>
      <c r="FH7423" s="55" t="s">
        <v>1490</v>
      </c>
      <c r="FI7423" s="55">
        <v>3</v>
      </c>
      <c r="FJ7423" s="55">
        <v>50000</v>
      </c>
      <c r="FK7423" s="55" t="s">
        <v>1249</v>
      </c>
      <c r="FL7423" s="55">
        <v>0.35</v>
      </c>
    </row>
    <row r="7424" ht="14.25" customHeight="1" outlineLevel="1" spans="162:168">
      <c r="FF7424" s="55">
        <v>7417</v>
      </c>
      <c r="FG7424" s="55" t="s">
        <v>1246</v>
      </c>
      <c r="FH7424" s="55" t="s">
        <v>1490</v>
      </c>
      <c r="FI7424" s="55">
        <v>3</v>
      </c>
      <c r="FJ7424" s="55">
        <v>80000</v>
      </c>
      <c r="FK7424" s="55" t="s">
        <v>1249</v>
      </c>
      <c r="FL7424" s="55">
        <v>0.35</v>
      </c>
    </row>
    <row r="7425" ht="14.25" customHeight="1" outlineLevel="1" spans="162:168">
      <c r="FF7425" s="55">
        <v>7418</v>
      </c>
      <c r="FG7425" s="55" t="s">
        <v>1246</v>
      </c>
      <c r="FH7425" s="55" t="s">
        <v>1490</v>
      </c>
      <c r="FI7425" s="55">
        <v>3</v>
      </c>
      <c r="FJ7425" s="55">
        <v>130000</v>
      </c>
      <c r="FK7425" s="55" t="s">
        <v>1249</v>
      </c>
      <c r="FL7425" s="55">
        <v>0.35</v>
      </c>
    </row>
    <row r="7426" ht="14.25" customHeight="1" outlineLevel="1" spans="162:168">
      <c r="FF7426" s="55">
        <v>7419</v>
      </c>
      <c r="FG7426" s="55" t="s">
        <v>1246</v>
      </c>
      <c r="FH7426" s="55" t="s">
        <v>1490</v>
      </c>
      <c r="FI7426" s="55">
        <v>3</v>
      </c>
      <c r="FJ7426" s="55">
        <v>260000</v>
      </c>
      <c r="FK7426" s="55" t="s">
        <v>1249</v>
      </c>
      <c r="FL7426" s="55">
        <v>0.35</v>
      </c>
    </row>
    <row r="7427" ht="14.25" customHeight="1" outlineLevel="1" spans="162:168">
      <c r="FF7427" s="55">
        <v>7420</v>
      </c>
      <c r="FG7427" s="55" t="s">
        <v>1246</v>
      </c>
      <c r="FH7427" s="55" t="s">
        <v>1490</v>
      </c>
      <c r="FI7427" s="55">
        <v>3</v>
      </c>
      <c r="FJ7427" s="55">
        <v>400000</v>
      </c>
      <c r="FK7427" s="55" t="s">
        <v>1249</v>
      </c>
      <c r="FL7427" s="55">
        <v>0.35</v>
      </c>
    </row>
    <row r="7428" ht="14.25" customHeight="1" outlineLevel="1" spans="162:168">
      <c r="FF7428" s="55">
        <v>7421</v>
      </c>
      <c r="FG7428" s="55" t="s">
        <v>1246</v>
      </c>
      <c r="FH7428" s="55" t="s">
        <v>1490</v>
      </c>
      <c r="FI7428" s="55">
        <v>3</v>
      </c>
      <c r="FJ7428" s="55">
        <v>530000</v>
      </c>
      <c r="FK7428" s="55" t="s">
        <v>1249</v>
      </c>
      <c r="FL7428" s="55">
        <v>0.35</v>
      </c>
    </row>
    <row r="7429" ht="14.25" customHeight="1" outlineLevel="1" spans="162:168">
      <c r="FF7429" s="55">
        <v>7422</v>
      </c>
      <c r="FG7429" s="55" t="s">
        <v>1246</v>
      </c>
      <c r="FH7429" s="55" t="s">
        <v>1490</v>
      </c>
      <c r="FI7429" s="55">
        <v>3</v>
      </c>
      <c r="FJ7429" s="55">
        <v>540000</v>
      </c>
      <c r="FK7429" s="55" t="s">
        <v>1249</v>
      </c>
      <c r="FL7429" s="55">
        <v>0.35</v>
      </c>
    </row>
    <row r="7430" ht="14.25" customHeight="1" outlineLevel="1" spans="162:168">
      <c r="FF7430" s="55">
        <v>7423</v>
      </c>
      <c r="FG7430" s="55" t="s">
        <v>1246</v>
      </c>
      <c r="FH7430" s="55" t="s">
        <v>1490</v>
      </c>
      <c r="FI7430" s="55">
        <v>4</v>
      </c>
      <c r="FJ7430" s="55">
        <v>0</v>
      </c>
      <c r="FK7430" s="55" t="s">
        <v>1249</v>
      </c>
      <c r="FL7430" s="55">
        <v>0.35</v>
      </c>
    </row>
    <row r="7431" ht="14.25" customHeight="1" outlineLevel="1" spans="162:168">
      <c r="FF7431" s="55">
        <v>7424</v>
      </c>
      <c r="FG7431" s="55" t="s">
        <v>1246</v>
      </c>
      <c r="FH7431" s="55" t="s">
        <v>1490</v>
      </c>
      <c r="FI7431" s="55">
        <v>4</v>
      </c>
      <c r="FJ7431" s="55">
        <v>1000</v>
      </c>
      <c r="FK7431" s="55" t="s">
        <v>1249</v>
      </c>
      <c r="FL7431" s="55">
        <v>0.35</v>
      </c>
    </row>
    <row r="7432" ht="14.25" customHeight="1" outlineLevel="1" spans="162:168">
      <c r="FF7432" s="55">
        <v>7425</v>
      </c>
      <c r="FG7432" s="55" t="s">
        <v>1246</v>
      </c>
      <c r="FH7432" s="55" t="s">
        <v>1490</v>
      </c>
      <c r="FI7432" s="55">
        <v>4</v>
      </c>
      <c r="FJ7432" s="55">
        <v>2500</v>
      </c>
      <c r="FK7432" s="55" t="s">
        <v>1249</v>
      </c>
      <c r="FL7432" s="55">
        <v>0.35</v>
      </c>
    </row>
    <row r="7433" ht="14.25" customHeight="1" outlineLevel="1" spans="162:168">
      <c r="FF7433" s="55">
        <v>7426</v>
      </c>
      <c r="FG7433" s="55" t="s">
        <v>1246</v>
      </c>
      <c r="FH7433" s="55" t="s">
        <v>1490</v>
      </c>
      <c r="FI7433" s="55">
        <v>4</v>
      </c>
      <c r="FJ7433" s="55">
        <v>5000</v>
      </c>
      <c r="FK7433" s="55" t="s">
        <v>1249</v>
      </c>
      <c r="FL7433" s="55">
        <v>0.35</v>
      </c>
    </row>
    <row r="7434" ht="14.25" customHeight="1" outlineLevel="1" spans="162:168">
      <c r="FF7434" s="55">
        <v>7427</v>
      </c>
      <c r="FG7434" s="55" t="s">
        <v>1246</v>
      </c>
      <c r="FH7434" s="55" t="s">
        <v>1490</v>
      </c>
      <c r="FI7434" s="55">
        <v>4</v>
      </c>
      <c r="FJ7434" s="55">
        <v>10000</v>
      </c>
      <c r="FK7434" s="55" t="s">
        <v>1249</v>
      </c>
      <c r="FL7434" s="55">
        <v>0.35</v>
      </c>
    </row>
    <row r="7435" ht="14.25" customHeight="1" outlineLevel="1" spans="162:168">
      <c r="FF7435" s="55">
        <v>7428</v>
      </c>
      <c r="FG7435" s="55" t="s">
        <v>1246</v>
      </c>
      <c r="FH7435" s="55" t="s">
        <v>1490</v>
      </c>
      <c r="FI7435" s="55">
        <v>4</v>
      </c>
      <c r="FJ7435" s="55">
        <v>25000</v>
      </c>
      <c r="FK7435" s="55" t="s">
        <v>1249</v>
      </c>
      <c r="FL7435" s="55">
        <v>0.35</v>
      </c>
    </row>
    <row r="7436" ht="14.25" customHeight="1" outlineLevel="1" spans="162:168">
      <c r="FF7436" s="55">
        <v>7429</v>
      </c>
      <c r="FG7436" s="55" t="s">
        <v>1246</v>
      </c>
      <c r="FH7436" s="55" t="s">
        <v>1490</v>
      </c>
      <c r="FI7436" s="55">
        <v>4</v>
      </c>
      <c r="FJ7436" s="55">
        <v>50000</v>
      </c>
      <c r="FK7436" s="55" t="s">
        <v>1249</v>
      </c>
      <c r="FL7436" s="55">
        <v>0.35</v>
      </c>
    </row>
    <row r="7437" ht="14.25" customHeight="1" outlineLevel="1" spans="162:168">
      <c r="FF7437" s="55">
        <v>7430</v>
      </c>
      <c r="FG7437" s="55" t="s">
        <v>1246</v>
      </c>
      <c r="FH7437" s="55" t="s">
        <v>1490</v>
      </c>
      <c r="FI7437" s="55">
        <v>4</v>
      </c>
      <c r="FJ7437" s="55">
        <v>80000</v>
      </c>
      <c r="FK7437" s="55" t="s">
        <v>1249</v>
      </c>
      <c r="FL7437" s="55">
        <v>0.35</v>
      </c>
    </row>
    <row r="7438" ht="14.25" customHeight="1" outlineLevel="1" spans="162:168">
      <c r="FF7438" s="55">
        <v>7431</v>
      </c>
      <c r="FG7438" s="55" t="s">
        <v>1246</v>
      </c>
      <c r="FH7438" s="55" t="s">
        <v>1490</v>
      </c>
      <c r="FI7438" s="55">
        <v>4</v>
      </c>
      <c r="FJ7438" s="55">
        <v>130000</v>
      </c>
      <c r="FK7438" s="55" t="s">
        <v>1249</v>
      </c>
      <c r="FL7438" s="55">
        <v>0.35</v>
      </c>
    </row>
    <row r="7439" ht="14.25" customHeight="1" outlineLevel="1" spans="162:168">
      <c r="FF7439" s="55">
        <v>7432</v>
      </c>
      <c r="FG7439" s="55" t="s">
        <v>1246</v>
      </c>
      <c r="FH7439" s="55" t="s">
        <v>1490</v>
      </c>
      <c r="FI7439" s="55">
        <v>4</v>
      </c>
      <c r="FJ7439" s="55">
        <v>260000</v>
      </c>
      <c r="FK7439" s="55" t="s">
        <v>1249</v>
      </c>
      <c r="FL7439" s="55">
        <v>0.35</v>
      </c>
    </row>
    <row r="7440" ht="14.25" customHeight="1" outlineLevel="1" spans="162:168">
      <c r="FF7440" s="55">
        <v>7433</v>
      </c>
      <c r="FG7440" s="55" t="s">
        <v>1246</v>
      </c>
      <c r="FH7440" s="55" t="s">
        <v>1490</v>
      </c>
      <c r="FI7440" s="55">
        <v>4</v>
      </c>
      <c r="FJ7440" s="55">
        <v>400000</v>
      </c>
      <c r="FK7440" s="55" t="s">
        <v>1249</v>
      </c>
      <c r="FL7440" s="55">
        <v>0.35</v>
      </c>
    </row>
    <row r="7441" ht="14.25" customHeight="1" outlineLevel="1" spans="162:168">
      <c r="FF7441" s="55">
        <v>7434</v>
      </c>
      <c r="FG7441" s="55" t="s">
        <v>1246</v>
      </c>
      <c r="FH7441" s="55" t="s">
        <v>1490</v>
      </c>
      <c r="FI7441" s="55">
        <v>4</v>
      </c>
      <c r="FJ7441" s="55">
        <v>530000</v>
      </c>
      <c r="FK7441" s="55" t="s">
        <v>1249</v>
      </c>
      <c r="FL7441" s="55">
        <v>0.35</v>
      </c>
    </row>
    <row r="7442" ht="14.25" customHeight="1" outlineLevel="1" spans="162:168">
      <c r="FF7442" s="55">
        <v>7435</v>
      </c>
      <c r="FG7442" s="55" t="s">
        <v>1246</v>
      </c>
      <c r="FH7442" s="55" t="s">
        <v>1490</v>
      </c>
      <c r="FI7442" s="55">
        <v>4</v>
      </c>
      <c r="FJ7442" s="55">
        <v>540000</v>
      </c>
      <c r="FK7442" s="55" t="s">
        <v>1249</v>
      </c>
      <c r="FL7442" s="55">
        <v>0.35</v>
      </c>
    </row>
    <row r="7443" ht="14.25" customHeight="1" outlineLevel="1" spans="162:168">
      <c r="FF7443" s="55">
        <v>7436</v>
      </c>
      <c r="FG7443" s="55" t="s">
        <v>1246</v>
      </c>
      <c r="FH7443" s="55" t="s">
        <v>1490</v>
      </c>
      <c r="FI7443" s="55">
        <v>5</v>
      </c>
      <c r="FJ7443" s="55">
        <v>0</v>
      </c>
      <c r="FK7443" s="55" t="s">
        <v>1249</v>
      </c>
      <c r="FL7443" s="55">
        <v>0.35</v>
      </c>
    </row>
    <row r="7444" ht="14.25" customHeight="1" outlineLevel="1" spans="162:168">
      <c r="FF7444" s="55">
        <v>7437</v>
      </c>
      <c r="FG7444" s="55" t="s">
        <v>1246</v>
      </c>
      <c r="FH7444" s="55" t="s">
        <v>1490</v>
      </c>
      <c r="FI7444" s="55">
        <v>5</v>
      </c>
      <c r="FJ7444" s="55">
        <v>1000</v>
      </c>
      <c r="FK7444" s="55" t="s">
        <v>1249</v>
      </c>
      <c r="FL7444" s="55">
        <v>0.35</v>
      </c>
    </row>
    <row r="7445" ht="14.25" customHeight="1" outlineLevel="1" spans="162:168">
      <c r="FF7445" s="55">
        <v>7438</v>
      </c>
      <c r="FG7445" s="55" t="s">
        <v>1246</v>
      </c>
      <c r="FH7445" s="55" t="s">
        <v>1490</v>
      </c>
      <c r="FI7445" s="55">
        <v>5</v>
      </c>
      <c r="FJ7445" s="55">
        <v>2500</v>
      </c>
      <c r="FK7445" s="55" t="s">
        <v>1249</v>
      </c>
      <c r="FL7445" s="55">
        <v>0.35</v>
      </c>
    </row>
    <row r="7446" ht="14.25" customHeight="1" outlineLevel="1" spans="162:168">
      <c r="FF7446" s="55">
        <v>7439</v>
      </c>
      <c r="FG7446" s="55" t="s">
        <v>1246</v>
      </c>
      <c r="FH7446" s="55" t="s">
        <v>1490</v>
      </c>
      <c r="FI7446" s="55">
        <v>5</v>
      </c>
      <c r="FJ7446" s="55">
        <v>5000</v>
      </c>
      <c r="FK7446" s="55" t="s">
        <v>1249</v>
      </c>
      <c r="FL7446" s="55">
        <v>0.35</v>
      </c>
    </row>
    <row r="7447" ht="14.25" customHeight="1" outlineLevel="1" spans="162:168">
      <c r="FF7447" s="55">
        <v>7440</v>
      </c>
      <c r="FG7447" s="55" t="s">
        <v>1246</v>
      </c>
      <c r="FH7447" s="55" t="s">
        <v>1490</v>
      </c>
      <c r="FI7447" s="55">
        <v>5</v>
      </c>
      <c r="FJ7447" s="55">
        <v>10000</v>
      </c>
      <c r="FK7447" s="55" t="s">
        <v>1249</v>
      </c>
      <c r="FL7447" s="55">
        <v>0.35</v>
      </c>
    </row>
    <row r="7448" ht="14.25" customHeight="1" outlineLevel="1" spans="162:168">
      <c r="FF7448" s="55">
        <v>7441</v>
      </c>
      <c r="FG7448" s="55" t="s">
        <v>1246</v>
      </c>
      <c r="FH7448" s="55" t="s">
        <v>1490</v>
      </c>
      <c r="FI7448" s="55">
        <v>5</v>
      </c>
      <c r="FJ7448" s="55">
        <v>25000</v>
      </c>
      <c r="FK7448" s="55" t="s">
        <v>1249</v>
      </c>
      <c r="FL7448" s="55">
        <v>0.35</v>
      </c>
    </row>
    <row r="7449" ht="14.25" customHeight="1" outlineLevel="1" spans="162:168">
      <c r="FF7449" s="55">
        <v>7442</v>
      </c>
      <c r="FG7449" s="55" t="s">
        <v>1246</v>
      </c>
      <c r="FH7449" s="55" t="s">
        <v>1490</v>
      </c>
      <c r="FI7449" s="55">
        <v>5</v>
      </c>
      <c r="FJ7449" s="55">
        <v>50000</v>
      </c>
      <c r="FK7449" s="55" t="s">
        <v>1249</v>
      </c>
      <c r="FL7449" s="55">
        <v>0.35</v>
      </c>
    </row>
    <row r="7450" ht="14.25" customHeight="1" outlineLevel="1" spans="162:168">
      <c r="FF7450" s="55">
        <v>7443</v>
      </c>
      <c r="FG7450" s="55" t="s">
        <v>1246</v>
      </c>
      <c r="FH7450" s="55" t="s">
        <v>1490</v>
      </c>
      <c r="FI7450" s="55">
        <v>5</v>
      </c>
      <c r="FJ7450" s="55">
        <v>80000</v>
      </c>
      <c r="FK7450" s="55" t="s">
        <v>1249</v>
      </c>
      <c r="FL7450" s="55">
        <v>0.35</v>
      </c>
    </row>
    <row r="7451" ht="14.25" customHeight="1" outlineLevel="1" spans="162:168">
      <c r="FF7451" s="55">
        <v>7444</v>
      </c>
      <c r="FG7451" s="55" t="s">
        <v>1246</v>
      </c>
      <c r="FH7451" s="55" t="s">
        <v>1490</v>
      </c>
      <c r="FI7451" s="55">
        <v>5</v>
      </c>
      <c r="FJ7451" s="55">
        <v>130000</v>
      </c>
      <c r="FK7451" s="55" t="s">
        <v>1249</v>
      </c>
      <c r="FL7451" s="55">
        <v>0.35</v>
      </c>
    </row>
    <row r="7452" ht="14.25" customHeight="1" outlineLevel="1" spans="162:168">
      <c r="FF7452" s="55">
        <v>7445</v>
      </c>
      <c r="FG7452" s="55" t="s">
        <v>1246</v>
      </c>
      <c r="FH7452" s="55" t="s">
        <v>1490</v>
      </c>
      <c r="FI7452" s="55">
        <v>5</v>
      </c>
      <c r="FJ7452" s="55">
        <v>260000</v>
      </c>
      <c r="FK7452" s="55" t="s">
        <v>1249</v>
      </c>
      <c r="FL7452" s="55">
        <v>0.35</v>
      </c>
    </row>
    <row r="7453" ht="14.25" customHeight="1" outlineLevel="1" spans="162:168">
      <c r="FF7453" s="55">
        <v>7446</v>
      </c>
      <c r="FG7453" s="55" t="s">
        <v>1246</v>
      </c>
      <c r="FH7453" s="55" t="s">
        <v>1490</v>
      </c>
      <c r="FI7453" s="55">
        <v>5</v>
      </c>
      <c r="FJ7453" s="55">
        <v>400000</v>
      </c>
      <c r="FK7453" s="55" t="s">
        <v>1249</v>
      </c>
      <c r="FL7453" s="55">
        <v>0.35</v>
      </c>
    </row>
    <row r="7454" ht="14.25" customHeight="1" outlineLevel="1" spans="162:168">
      <c r="FF7454" s="55">
        <v>7447</v>
      </c>
      <c r="FG7454" s="55" t="s">
        <v>1246</v>
      </c>
      <c r="FH7454" s="55" t="s">
        <v>1490</v>
      </c>
      <c r="FI7454" s="55">
        <v>5</v>
      </c>
      <c r="FJ7454" s="55">
        <v>530000</v>
      </c>
      <c r="FK7454" s="55" t="s">
        <v>1249</v>
      </c>
      <c r="FL7454" s="55">
        <v>0.35</v>
      </c>
    </row>
    <row r="7455" ht="14.25" customHeight="1" outlineLevel="1" spans="162:168">
      <c r="FF7455" s="55">
        <v>7448</v>
      </c>
      <c r="FG7455" s="55" t="s">
        <v>1246</v>
      </c>
      <c r="FH7455" s="55" t="s">
        <v>1490</v>
      </c>
      <c r="FI7455" s="55">
        <v>5</v>
      </c>
      <c r="FJ7455" s="55">
        <v>540000</v>
      </c>
      <c r="FK7455" s="55" t="s">
        <v>1249</v>
      </c>
      <c r="FL7455" s="55">
        <v>0.35</v>
      </c>
    </row>
    <row r="7456" ht="14.25" customHeight="1" outlineLevel="1" spans="162:168">
      <c r="FF7456" s="55">
        <v>7449</v>
      </c>
      <c r="FG7456" s="55" t="s">
        <v>1246</v>
      </c>
      <c r="FH7456" s="55" t="s">
        <v>1872</v>
      </c>
      <c r="FI7456" s="55">
        <v>1</v>
      </c>
      <c r="FJ7456" s="55">
        <v>0</v>
      </c>
      <c r="FK7456" s="55" t="s">
        <v>1249</v>
      </c>
      <c r="FL7456" s="55">
        <v>0.3</v>
      </c>
    </row>
    <row r="7457" ht="14.25" customHeight="1" outlineLevel="1" spans="162:168">
      <c r="FF7457" s="55">
        <v>7450</v>
      </c>
      <c r="FG7457" s="55" t="s">
        <v>1246</v>
      </c>
      <c r="FH7457" s="55" t="s">
        <v>1872</v>
      </c>
      <c r="FI7457" s="55">
        <v>1</v>
      </c>
      <c r="FJ7457" s="55">
        <v>1000</v>
      </c>
      <c r="FK7457" s="55" t="s">
        <v>1249</v>
      </c>
      <c r="FL7457" s="55">
        <v>0.3</v>
      </c>
    </row>
    <row r="7458" ht="14.25" customHeight="1" outlineLevel="1" spans="162:168">
      <c r="FF7458" s="55">
        <v>7451</v>
      </c>
      <c r="FG7458" s="55" t="s">
        <v>1246</v>
      </c>
      <c r="FH7458" s="55" t="s">
        <v>1872</v>
      </c>
      <c r="FI7458" s="55">
        <v>1</v>
      </c>
      <c r="FJ7458" s="55">
        <v>2500</v>
      </c>
      <c r="FK7458" s="55" t="s">
        <v>1249</v>
      </c>
      <c r="FL7458" s="55">
        <v>0.3</v>
      </c>
    </row>
    <row r="7459" ht="14.25" customHeight="1" outlineLevel="1" spans="162:168">
      <c r="FF7459" s="55">
        <v>7452</v>
      </c>
      <c r="FG7459" s="55" t="s">
        <v>1246</v>
      </c>
      <c r="FH7459" s="55" t="s">
        <v>1872</v>
      </c>
      <c r="FI7459" s="55">
        <v>1</v>
      </c>
      <c r="FJ7459" s="55">
        <v>5000</v>
      </c>
      <c r="FK7459" s="55" t="s">
        <v>1249</v>
      </c>
      <c r="FL7459" s="55">
        <v>0.3</v>
      </c>
    </row>
    <row r="7460" ht="14.25" customHeight="1" outlineLevel="1" spans="162:168">
      <c r="FF7460" s="55">
        <v>7453</v>
      </c>
      <c r="FG7460" s="55" t="s">
        <v>1246</v>
      </c>
      <c r="FH7460" s="55" t="s">
        <v>1872</v>
      </c>
      <c r="FI7460" s="55">
        <v>1</v>
      </c>
      <c r="FJ7460" s="55">
        <v>10000</v>
      </c>
      <c r="FK7460" s="55" t="s">
        <v>1249</v>
      </c>
      <c r="FL7460" s="55">
        <v>0.3</v>
      </c>
    </row>
    <row r="7461" ht="14.25" customHeight="1" outlineLevel="1" spans="162:168">
      <c r="FF7461" s="55">
        <v>7454</v>
      </c>
      <c r="FG7461" s="55" t="s">
        <v>1246</v>
      </c>
      <c r="FH7461" s="55" t="s">
        <v>1872</v>
      </c>
      <c r="FI7461" s="55">
        <v>1</v>
      </c>
      <c r="FJ7461" s="55">
        <v>25000</v>
      </c>
      <c r="FK7461" s="55" t="s">
        <v>1249</v>
      </c>
      <c r="FL7461" s="55">
        <v>0.3</v>
      </c>
    </row>
    <row r="7462" ht="14.25" customHeight="1" outlineLevel="1" spans="162:168">
      <c r="FF7462" s="55">
        <v>7455</v>
      </c>
      <c r="FG7462" s="55" t="s">
        <v>1246</v>
      </c>
      <c r="FH7462" s="55" t="s">
        <v>1872</v>
      </c>
      <c r="FI7462" s="55">
        <v>1</v>
      </c>
      <c r="FJ7462" s="55">
        <v>50000</v>
      </c>
      <c r="FK7462" s="55" t="s">
        <v>1249</v>
      </c>
      <c r="FL7462" s="55">
        <v>0.3</v>
      </c>
    </row>
    <row r="7463" ht="14.25" customHeight="1" outlineLevel="1" spans="162:168">
      <c r="FF7463" s="55">
        <v>7456</v>
      </c>
      <c r="FG7463" s="55" t="s">
        <v>1246</v>
      </c>
      <c r="FH7463" s="55" t="s">
        <v>1872</v>
      </c>
      <c r="FI7463" s="55">
        <v>1</v>
      </c>
      <c r="FJ7463" s="55">
        <v>80000</v>
      </c>
      <c r="FK7463" s="55" t="s">
        <v>1249</v>
      </c>
      <c r="FL7463" s="55">
        <v>0.3</v>
      </c>
    </row>
    <row r="7464" ht="14.25" customHeight="1" outlineLevel="1" spans="162:168">
      <c r="FF7464" s="55">
        <v>7457</v>
      </c>
      <c r="FG7464" s="55" t="s">
        <v>1246</v>
      </c>
      <c r="FH7464" s="55" t="s">
        <v>1872</v>
      </c>
      <c r="FI7464" s="55">
        <v>1</v>
      </c>
      <c r="FJ7464" s="55">
        <v>130000</v>
      </c>
      <c r="FK7464" s="55" t="s">
        <v>1249</v>
      </c>
      <c r="FL7464" s="55">
        <v>0.3</v>
      </c>
    </row>
    <row r="7465" ht="14.25" customHeight="1" outlineLevel="1" spans="162:168">
      <c r="FF7465" s="55">
        <v>7458</v>
      </c>
      <c r="FG7465" s="55" t="s">
        <v>1246</v>
      </c>
      <c r="FH7465" s="55" t="s">
        <v>1872</v>
      </c>
      <c r="FI7465" s="55">
        <v>1</v>
      </c>
      <c r="FJ7465" s="55">
        <v>260000</v>
      </c>
      <c r="FK7465" s="55" t="s">
        <v>1249</v>
      </c>
      <c r="FL7465" s="55">
        <v>0.3</v>
      </c>
    </row>
    <row r="7466" ht="14.25" customHeight="1" outlineLevel="1" spans="162:168">
      <c r="FF7466" s="55">
        <v>7459</v>
      </c>
      <c r="FG7466" s="55" t="s">
        <v>1246</v>
      </c>
      <c r="FH7466" s="55" t="s">
        <v>1872</v>
      </c>
      <c r="FI7466" s="55">
        <v>1</v>
      </c>
      <c r="FJ7466" s="55">
        <v>400000</v>
      </c>
      <c r="FK7466" s="55" t="s">
        <v>1249</v>
      </c>
      <c r="FL7466" s="55">
        <v>0.3</v>
      </c>
    </row>
    <row r="7467" ht="14.25" customHeight="1" outlineLevel="1" spans="162:168">
      <c r="FF7467" s="55">
        <v>7460</v>
      </c>
      <c r="FG7467" s="55" t="s">
        <v>1246</v>
      </c>
      <c r="FH7467" s="55" t="s">
        <v>1872</v>
      </c>
      <c r="FI7467" s="55">
        <v>1</v>
      </c>
      <c r="FJ7467" s="55">
        <v>530000</v>
      </c>
      <c r="FK7467" s="55" t="s">
        <v>1249</v>
      </c>
      <c r="FL7467" s="55">
        <v>0.3</v>
      </c>
    </row>
    <row r="7468" ht="14.25" customHeight="1" outlineLevel="1" spans="162:168">
      <c r="FF7468" s="55">
        <v>7461</v>
      </c>
      <c r="FG7468" s="55" t="s">
        <v>1246</v>
      </c>
      <c r="FH7468" s="55" t="s">
        <v>1872</v>
      </c>
      <c r="FI7468" s="55">
        <v>1</v>
      </c>
      <c r="FJ7468" s="55">
        <v>540000</v>
      </c>
      <c r="FK7468" s="55" t="s">
        <v>1249</v>
      </c>
      <c r="FL7468" s="55">
        <v>0.3</v>
      </c>
    </row>
    <row r="7469" ht="14.25" customHeight="1" outlineLevel="1" spans="162:168">
      <c r="FF7469" s="55">
        <v>7462</v>
      </c>
      <c r="FG7469" s="55" t="s">
        <v>1246</v>
      </c>
      <c r="FH7469" s="55" t="s">
        <v>1364</v>
      </c>
      <c r="FI7469" s="55">
        <v>1</v>
      </c>
      <c r="FJ7469" s="55">
        <v>0</v>
      </c>
      <c r="FK7469" s="55" t="s">
        <v>1249</v>
      </c>
      <c r="FL7469" s="55">
        <v>0.3</v>
      </c>
    </row>
    <row r="7470" ht="14.25" customHeight="1" outlineLevel="1" spans="162:168">
      <c r="FF7470" s="55">
        <v>7463</v>
      </c>
      <c r="FG7470" s="55" t="s">
        <v>1246</v>
      </c>
      <c r="FH7470" s="55" t="s">
        <v>1364</v>
      </c>
      <c r="FI7470" s="55">
        <v>1</v>
      </c>
      <c r="FJ7470" s="55">
        <v>1000</v>
      </c>
      <c r="FK7470" s="55" t="s">
        <v>1249</v>
      </c>
      <c r="FL7470" s="55">
        <v>0.3</v>
      </c>
    </row>
    <row r="7471" ht="14.25" customHeight="1" outlineLevel="1" spans="162:168">
      <c r="FF7471" s="55">
        <v>7464</v>
      </c>
      <c r="FG7471" s="55" t="s">
        <v>1246</v>
      </c>
      <c r="FH7471" s="55" t="s">
        <v>1364</v>
      </c>
      <c r="FI7471" s="55">
        <v>1</v>
      </c>
      <c r="FJ7471" s="55">
        <v>2500</v>
      </c>
      <c r="FK7471" s="55" t="s">
        <v>1249</v>
      </c>
      <c r="FL7471" s="55">
        <v>0.3</v>
      </c>
    </row>
    <row r="7472" ht="14.25" customHeight="1" outlineLevel="1" spans="162:168">
      <c r="FF7472" s="55">
        <v>7465</v>
      </c>
      <c r="FG7472" s="55" t="s">
        <v>1246</v>
      </c>
      <c r="FH7472" s="55" t="s">
        <v>1364</v>
      </c>
      <c r="FI7472" s="55">
        <v>1</v>
      </c>
      <c r="FJ7472" s="55">
        <v>5000</v>
      </c>
      <c r="FK7472" s="55" t="s">
        <v>1249</v>
      </c>
      <c r="FL7472" s="55">
        <v>0.3</v>
      </c>
    </row>
    <row r="7473" ht="14.25" customHeight="1" outlineLevel="1" spans="162:168">
      <c r="FF7473" s="55">
        <v>7466</v>
      </c>
      <c r="FG7473" s="55" t="s">
        <v>1246</v>
      </c>
      <c r="FH7473" s="55" t="s">
        <v>1364</v>
      </c>
      <c r="FI7473" s="55">
        <v>1</v>
      </c>
      <c r="FJ7473" s="55">
        <v>10000</v>
      </c>
      <c r="FK7473" s="55" t="s">
        <v>1249</v>
      </c>
      <c r="FL7473" s="55">
        <v>0.3</v>
      </c>
    </row>
    <row r="7474" ht="14.25" customHeight="1" outlineLevel="1" spans="162:168">
      <c r="FF7474" s="55">
        <v>7467</v>
      </c>
      <c r="FG7474" s="55" t="s">
        <v>1246</v>
      </c>
      <c r="FH7474" s="55" t="s">
        <v>1364</v>
      </c>
      <c r="FI7474" s="55">
        <v>1</v>
      </c>
      <c r="FJ7474" s="55">
        <v>25000</v>
      </c>
      <c r="FK7474" s="55" t="s">
        <v>1249</v>
      </c>
      <c r="FL7474" s="55">
        <v>0.3</v>
      </c>
    </row>
    <row r="7475" ht="14.25" customHeight="1" outlineLevel="1" spans="162:168">
      <c r="FF7475" s="55">
        <v>7468</v>
      </c>
      <c r="FG7475" s="55" t="s">
        <v>1246</v>
      </c>
      <c r="FH7475" s="55" t="s">
        <v>1364</v>
      </c>
      <c r="FI7475" s="55">
        <v>1</v>
      </c>
      <c r="FJ7475" s="55">
        <v>50000</v>
      </c>
      <c r="FK7475" s="55" t="s">
        <v>1249</v>
      </c>
      <c r="FL7475" s="55">
        <v>0.3</v>
      </c>
    </row>
    <row r="7476" ht="14.25" customHeight="1" outlineLevel="1" spans="162:168">
      <c r="FF7476" s="55">
        <v>7469</v>
      </c>
      <c r="FG7476" s="55" t="s">
        <v>1246</v>
      </c>
      <c r="FH7476" s="55" t="s">
        <v>1364</v>
      </c>
      <c r="FI7476" s="55">
        <v>1</v>
      </c>
      <c r="FJ7476" s="55">
        <v>80000</v>
      </c>
      <c r="FK7476" s="55" t="s">
        <v>1249</v>
      </c>
      <c r="FL7476" s="55">
        <v>0.3</v>
      </c>
    </row>
    <row r="7477" ht="14.25" customHeight="1" outlineLevel="1" spans="162:168">
      <c r="FF7477" s="55">
        <v>7470</v>
      </c>
      <c r="FG7477" s="55" t="s">
        <v>1246</v>
      </c>
      <c r="FH7477" s="55" t="s">
        <v>1364</v>
      </c>
      <c r="FI7477" s="55">
        <v>1</v>
      </c>
      <c r="FJ7477" s="55">
        <v>130000</v>
      </c>
      <c r="FK7477" s="55" t="s">
        <v>1249</v>
      </c>
      <c r="FL7477" s="55">
        <v>0.3</v>
      </c>
    </row>
    <row r="7478" ht="14.25" customHeight="1" outlineLevel="1" spans="162:168">
      <c r="FF7478" s="55">
        <v>7471</v>
      </c>
      <c r="FG7478" s="55" t="s">
        <v>1246</v>
      </c>
      <c r="FH7478" s="55" t="s">
        <v>1364</v>
      </c>
      <c r="FI7478" s="55">
        <v>1</v>
      </c>
      <c r="FJ7478" s="55">
        <v>260000</v>
      </c>
      <c r="FK7478" s="55" t="s">
        <v>1249</v>
      </c>
      <c r="FL7478" s="55">
        <v>0.3</v>
      </c>
    </row>
    <row r="7479" ht="14.25" customHeight="1" outlineLevel="1" spans="162:168">
      <c r="FF7479" s="55">
        <v>7472</v>
      </c>
      <c r="FG7479" s="55" t="s">
        <v>1246</v>
      </c>
      <c r="FH7479" s="55" t="s">
        <v>1364</v>
      </c>
      <c r="FI7479" s="55">
        <v>1</v>
      </c>
      <c r="FJ7479" s="55">
        <v>400000</v>
      </c>
      <c r="FK7479" s="55" t="s">
        <v>1249</v>
      </c>
      <c r="FL7479" s="55">
        <v>0.3</v>
      </c>
    </row>
    <row r="7480" ht="14.25" customHeight="1" outlineLevel="1" spans="162:168">
      <c r="FF7480" s="55">
        <v>7473</v>
      </c>
      <c r="FG7480" s="55" t="s">
        <v>1246</v>
      </c>
      <c r="FH7480" s="55" t="s">
        <v>1364</v>
      </c>
      <c r="FI7480" s="55">
        <v>1</v>
      </c>
      <c r="FJ7480" s="55">
        <v>530000</v>
      </c>
      <c r="FK7480" s="55" t="s">
        <v>1249</v>
      </c>
      <c r="FL7480" s="55">
        <v>0.3</v>
      </c>
    </row>
    <row r="7481" ht="14.25" customHeight="1" outlineLevel="1" spans="162:168">
      <c r="FF7481" s="55">
        <v>7474</v>
      </c>
      <c r="FG7481" s="55" t="s">
        <v>1246</v>
      </c>
      <c r="FH7481" s="55" t="s">
        <v>1364</v>
      </c>
      <c r="FI7481" s="55">
        <v>1</v>
      </c>
      <c r="FJ7481" s="55">
        <v>540000</v>
      </c>
      <c r="FK7481" s="55" t="s">
        <v>1249</v>
      </c>
      <c r="FL7481" s="55">
        <v>0.3</v>
      </c>
    </row>
    <row r="7482" ht="14.25" customHeight="1" outlineLevel="1" spans="162:168">
      <c r="FF7482" s="55">
        <v>7475</v>
      </c>
      <c r="FG7482" s="55" t="s">
        <v>1246</v>
      </c>
      <c r="FH7482" s="55" t="s">
        <v>2118</v>
      </c>
      <c r="FI7482" s="55">
        <v>1</v>
      </c>
      <c r="FJ7482" s="55">
        <v>0</v>
      </c>
      <c r="FK7482" s="55" t="s">
        <v>1249</v>
      </c>
      <c r="FL7482" s="55">
        <v>0.3</v>
      </c>
    </row>
    <row r="7483" ht="14.25" customHeight="1" outlineLevel="1" spans="162:168">
      <c r="FF7483" s="55">
        <v>7476</v>
      </c>
      <c r="FG7483" s="55" t="s">
        <v>1246</v>
      </c>
      <c r="FH7483" s="55" t="s">
        <v>2118</v>
      </c>
      <c r="FI7483" s="55">
        <v>1</v>
      </c>
      <c r="FJ7483" s="55">
        <v>1000</v>
      </c>
      <c r="FK7483" s="55" t="s">
        <v>1249</v>
      </c>
      <c r="FL7483" s="55">
        <v>0.3</v>
      </c>
    </row>
    <row r="7484" ht="14.25" customHeight="1" outlineLevel="1" spans="162:168">
      <c r="FF7484" s="55">
        <v>7477</v>
      </c>
      <c r="FG7484" s="55" t="s">
        <v>1246</v>
      </c>
      <c r="FH7484" s="55" t="s">
        <v>2118</v>
      </c>
      <c r="FI7484" s="55">
        <v>1</v>
      </c>
      <c r="FJ7484" s="55">
        <v>2500</v>
      </c>
      <c r="FK7484" s="55" t="s">
        <v>1249</v>
      </c>
      <c r="FL7484" s="55">
        <v>0.3</v>
      </c>
    </row>
    <row r="7485" ht="14.25" customHeight="1" outlineLevel="1" spans="162:168">
      <c r="FF7485" s="55">
        <v>7478</v>
      </c>
      <c r="FG7485" s="55" t="s">
        <v>1246</v>
      </c>
      <c r="FH7485" s="55" t="s">
        <v>2118</v>
      </c>
      <c r="FI7485" s="55">
        <v>1</v>
      </c>
      <c r="FJ7485" s="55">
        <v>5000</v>
      </c>
      <c r="FK7485" s="55" t="s">
        <v>1249</v>
      </c>
      <c r="FL7485" s="55">
        <v>0.3</v>
      </c>
    </row>
    <row r="7486" ht="14.25" customHeight="1" outlineLevel="1" spans="162:168">
      <c r="FF7486" s="55">
        <v>7479</v>
      </c>
      <c r="FG7486" s="55" t="s">
        <v>1246</v>
      </c>
      <c r="FH7486" s="55" t="s">
        <v>2118</v>
      </c>
      <c r="FI7486" s="55">
        <v>1</v>
      </c>
      <c r="FJ7486" s="55">
        <v>10000</v>
      </c>
      <c r="FK7486" s="55" t="s">
        <v>1249</v>
      </c>
      <c r="FL7486" s="55">
        <v>0.3</v>
      </c>
    </row>
    <row r="7487" ht="14.25" customHeight="1" outlineLevel="1" spans="162:168">
      <c r="FF7487" s="55">
        <v>7480</v>
      </c>
      <c r="FG7487" s="55" t="s">
        <v>1246</v>
      </c>
      <c r="FH7487" s="55" t="s">
        <v>2118</v>
      </c>
      <c r="FI7487" s="55">
        <v>1</v>
      </c>
      <c r="FJ7487" s="55">
        <v>25000</v>
      </c>
      <c r="FK7487" s="55" t="s">
        <v>1249</v>
      </c>
      <c r="FL7487" s="55">
        <v>0.3</v>
      </c>
    </row>
    <row r="7488" ht="14.25" customHeight="1" outlineLevel="1" spans="162:168">
      <c r="FF7488" s="55">
        <v>7481</v>
      </c>
      <c r="FG7488" s="55" t="s">
        <v>1246</v>
      </c>
      <c r="FH7488" s="55" t="s">
        <v>2118</v>
      </c>
      <c r="FI7488" s="55">
        <v>1</v>
      </c>
      <c r="FJ7488" s="55">
        <v>50000</v>
      </c>
      <c r="FK7488" s="55" t="s">
        <v>1249</v>
      </c>
      <c r="FL7488" s="55">
        <v>0.3</v>
      </c>
    </row>
    <row r="7489" ht="14.25" customHeight="1" outlineLevel="1" spans="162:168">
      <c r="FF7489" s="55">
        <v>7482</v>
      </c>
      <c r="FG7489" s="55" t="s">
        <v>1246</v>
      </c>
      <c r="FH7489" s="55" t="s">
        <v>2118</v>
      </c>
      <c r="FI7489" s="55">
        <v>1</v>
      </c>
      <c r="FJ7489" s="55">
        <v>80000</v>
      </c>
      <c r="FK7489" s="55" t="s">
        <v>1249</v>
      </c>
      <c r="FL7489" s="55">
        <v>0.3</v>
      </c>
    </row>
    <row r="7490" ht="14.25" customHeight="1" outlineLevel="1" spans="162:168">
      <c r="FF7490" s="55">
        <v>7483</v>
      </c>
      <c r="FG7490" s="55" t="s">
        <v>1246</v>
      </c>
      <c r="FH7490" s="55" t="s">
        <v>2118</v>
      </c>
      <c r="FI7490" s="55">
        <v>1</v>
      </c>
      <c r="FJ7490" s="55">
        <v>130000</v>
      </c>
      <c r="FK7490" s="55" t="s">
        <v>1249</v>
      </c>
      <c r="FL7490" s="55">
        <v>0.3</v>
      </c>
    </row>
    <row r="7491" ht="14.25" customHeight="1" outlineLevel="1" spans="162:168">
      <c r="FF7491" s="55">
        <v>7484</v>
      </c>
      <c r="FG7491" s="55" t="s">
        <v>1246</v>
      </c>
      <c r="FH7491" s="55" t="s">
        <v>2118</v>
      </c>
      <c r="FI7491" s="55">
        <v>1</v>
      </c>
      <c r="FJ7491" s="55">
        <v>260000</v>
      </c>
      <c r="FK7491" s="55" t="s">
        <v>1249</v>
      </c>
      <c r="FL7491" s="55">
        <v>0.3</v>
      </c>
    </row>
    <row r="7492" ht="14.25" customHeight="1" outlineLevel="1" spans="162:168">
      <c r="FF7492" s="55">
        <v>7485</v>
      </c>
      <c r="FG7492" s="55" t="s">
        <v>1246</v>
      </c>
      <c r="FH7492" s="55" t="s">
        <v>2118</v>
      </c>
      <c r="FI7492" s="55">
        <v>1</v>
      </c>
      <c r="FJ7492" s="55">
        <v>400000</v>
      </c>
      <c r="FK7492" s="55" t="s">
        <v>1249</v>
      </c>
      <c r="FL7492" s="55">
        <v>0.3</v>
      </c>
    </row>
    <row r="7493" ht="14.25" customHeight="1" outlineLevel="1" spans="162:168">
      <c r="FF7493" s="55">
        <v>7486</v>
      </c>
      <c r="FG7493" s="55" t="s">
        <v>1246</v>
      </c>
      <c r="FH7493" s="55" t="s">
        <v>2118</v>
      </c>
      <c r="FI7493" s="55">
        <v>1</v>
      </c>
      <c r="FJ7493" s="55">
        <v>530000</v>
      </c>
      <c r="FK7493" s="55" t="s">
        <v>1249</v>
      </c>
      <c r="FL7493" s="55">
        <v>0.3</v>
      </c>
    </row>
    <row r="7494" ht="14.25" customHeight="1" outlineLevel="1" spans="162:168">
      <c r="FF7494" s="55">
        <v>7487</v>
      </c>
      <c r="FG7494" s="55" t="s">
        <v>1246</v>
      </c>
      <c r="FH7494" s="55" t="s">
        <v>2118</v>
      </c>
      <c r="FI7494" s="55">
        <v>1</v>
      </c>
      <c r="FJ7494" s="55">
        <v>540000</v>
      </c>
      <c r="FK7494" s="55" t="s">
        <v>1249</v>
      </c>
      <c r="FL7494" s="55">
        <v>0.3</v>
      </c>
    </row>
    <row r="7495" ht="14.25" customHeight="1" outlineLevel="1" spans="162:168">
      <c r="FF7495" s="55">
        <v>7488</v>
      </c>
      <c r="FG7495" s="55" t="s">
        <v>1246</v>
      </c>
      <c r="FH7495" s="55" t="s">
        <v>1791</v>
      </c>
      <c r="FI7495" s="55">
        <v>1</v>
      </c>
      <c r="FJ7495" s="55">
        <v>0</v>
      </c>
      <c r="FK7495" s="55" t="s">
        <v>1249</v>
      </c>
      <c r="FL7495" s="55">
        <v>0.35</v>
      </c>
    </row>
    <row r="7496" ht="14.25" customHeight="1" outlineLevel="1" spans="162:168">
      <c r="FF7496" s="55">
        <v>7489</v>
      </c>
      <c r="FG7496" s="55" t="s">
        <v>1246</v>
      </c>
      <c r="FH7496" s="55" t="s">
        <v>1791</v>
      </c>
      <c r="FI7496" s="55">
        <v>1</v>
      </c>
      <c r="FJ7496" s="55">
        <v>1000</v>
      </c>
      <c r="FK7496" s="55" t="s">
        <v>1249</v>
      </c>
      <c r="FL7496" s="55">
        <v>0.33</v>
      </c>
    </row>
    <row r="7497" ht="14.25" customHeight="1" outlineLevel="1" spans="162:168">
      <c r="FF7497" s="55">
        <v>7490</v>
      </c>
      <c r="FG7497" s="55" t="s">
        <v>1246</v>
      </c>
      <c r="FH7497" s="55" t="s">
        <v>1791</v>
      </c>
      <c r="FI7497" s="55">
        <v>1</v>
      </c>
      <c r="FJ7497" s="55">
        <v>2500</v>
      </c>
      <c r="FK7497" s="55" t="s">
        <v>1249</v>
      </c>
      <c r="FL7497" s="55">
        <v>0.31</v>
      </c>
    </row>
    <row r="7498" ht="14.25" customHeight="1" outlineLevel="1" spans="162:168">
      <c r="FF7498" s="55">
        <v>7491</v>
      </c>
      <c r="FG7498" s="55" t="s">
        <v>1246</v>
      </c>
      <c r="FH7498" s="55" t="s">
        <v>1791</v>
      </c>
      <c r="FI7498" s="55">
        <v>1</v>
      </c>
      <c r="FJ7498" s="55">
        <v>5000</v>
      </c>
      <c r="FK7498" s="55" t="s">
        <v>1249</v>
      </c>
      <c r="FL7498" s="55">
        <v>0.3</v>
      </c>
    </row>
    <row r="7499" ht="14.25" customHeight="1" outlineLevel="1" spans="162:168">
      <c r="FF7499" s="55">
        <v>7492</v>
      </c>
      <c r="FG7499" s="55" t="s">
        <v>1246</v>
      </c>
      <c r="FH7499" s="55" t="s">
        <v>1791</v>
      </c>
      <c r="FI7499" s="55">
        <v>1</v>
      </c>
      <c r="FJ7499" s="55">
        <v>10000</v>
      </c>
      <c r="FK7499" s="55" t="s">
        <v>1249</v>
      </c>
      <c r="FL7499" s="55">
        <v>0.3</v>
      </c>
    </row>
    <row r="7500" ht="14.25" customHeight="1" outlineLevel="1" spans="162:168">
      <c r="FF7500" s="55">
        <v>7493</v>
      </c>
      <c r="FG7500" s="55" t="s">
        <v>1246</v>
      </c>
      <c r="FH7500" s="55" t="s">
        <v>1791</v>
      </c>
      <c r="FI7500" s="55">
        <v>1</v>
      </c>
      <c r="FJ7500" s="55">
        <v>25000</v>
      </c>
      <c r="FK7500" s="55" t="s">
        <v>1249</v>
      </c>
      <c r="FL7500" s="55">
        <v>0.3</v>
      </c>
    </row>
    <row r="7501" ht="14.25" customHeight="1" outlineLevel="1" spans="162:168">
      <c r="FF7501" s="55">
        <v>7494</v>
      </c>
      <c r="FG7501" s="55" t="s">
        <v>1246</v>
      </c>
      <c r="FH7501" s="55" t="s">
        <v>1791</v>
      </c>
      <c r="FI7501" s="55">
        <v>1</v>
      </c>
      <c r="FJ7501" s="55">
        <v>50000</v>
      </c>
      <c r="FK7501" s="55" t="s">
        <v>1249</v>
      </c>
      <c r="FL7501" s="55">
        <v>0.3</v>
      </c>
    </row>
    <row r="7502" ht="14.25" customHeight="1" outlineLevel="1" spans="162:168">
      <c r="FF7502" s="55">
        <v>7495</v>
      </c>
      <c r="FG7502" s="55" t="s">
        <v>1246</v>
      </c>
      <c r="FH7502" s="55" t="s">
        <v>1791</v>
      </c>
      <c r="FI7502" s="55">
        <v>1</v>
      </c>
      <c r="FJ7502" s="55">
        <v>80000</v>
      </c>
      <c r="FK7502" s="55" t="s">
        <v>1249</v>
      </c>
      <c r="FL7502" s="55">
        <v>0.3</v>
      </c>
    </row>
    <row r="7503" ht="14.25" customHeight="1" outlineLevel="1" spans="162:168">
      <c r="FF7503" s="55">
        <v>7496</v>
      </c>
      <c r="FG7503" s="55" t="s">
        <v>1246</v>
      </c>
      <c r="FH7503" s="55" t="s">
        <v>1791</v>
      </c>
      <c r="FI7503" s="55">
        <v>1</v>
      </c>
      <c r="FJ7503" s="55">
        <v>130000</v>
      </c>
      <c r="FK7503" s="55" t="s">
        <v>1249</v>
      </c>
      <c r="FL7503" s="55">
        <v>0.3</v>
      </c>
    </row>
    <row r="7504" ht="14.25" customHeight="1" outlineLevel="1" spans="162:168">
      <c r="FF7504" s="55">
        <v>7497</v>
      </c>
      <c r="FG7504" s="55" t="s">
        <v>1246</v>
      </c>
      <c r="FH7504" s="55" t="s">
        <v>1791</v>
      </c>
      <c r="FI7504" s="55">
        <v>1</v>
      </c>
      <c r="FJ7504" s="55">
        <v>260000</v>
      </c>
      <c r="FK7504" s="55" t="s">
        <v>1249</v>
      </c>
      <c r="FL7504" s="55">
        <v>0.3</v>
      </c>
    </row>
    <row r="7505" ht="14.25" customHeight="1" outlineLevel="1" spans="162:168">
      <c r="FF7505" s="55">
        <v>7498</v>
      </c>
      <c r="FG7505" s="55" t="s">
        <v>1246</v>
      </c>
      <c r="FH7505" s="55" t="s">
        <v>1791</v>
      </c>
      <c r="FI7505" s="55">
        <v>1</v>
      </c>
      <c r="FJ7505" s="55">
        <v>400000</v>
      </c>
      <c r="FK7505" s="55" t="s">
        <v>1249</v>
      </c>
      <c r="FL7505" s="55">
        <v>0.3</v>
      </c>
    </row>
    <row r="7506" ht="14.25" customHeight="1" outlineLevel="1" spans="162:168">
      <c r="FF7506" s="55">
        <v>7499</v>
      </c>
      <c r="FG7506" s="55" t="s">
        <v>1246</v>
      </c>
      <c r="FH7506" s="55" t="s">
        <v>1791</v>
      </c>
      <c r="FI7506" s="55">
        <v>1</v>
      </c>
      <c r="FJ7506" s="55">
        <v>530000</v>
      </c>
      <c r="FK7506" s="55" t="s">
        <v>1249</v>
      </c>
      <c r="FL7506" s="55">
        <v>0.3</v>
      </c>
    </row>
    <row r="7507" ht="14.25" customHeight="1" outlineLevel="1" spans="162:168">
      <c r="FF7507" s="55">
        <v>7500</v>
      </c>
      <c r="FG7507" s="55" t="s">
        <v>1246</v>
      </c>
      <c r="FH7507" s="55" t="s">
        <v>1791</v>
      </c>
      <c r="FI7507" s="55">
        <v>1</v>
      </c>
      <c r="FJ7507" s="55">
        <v>540000</v>
      </c>
      <c r="FK7507" s="55" t="s">
        <v>1249</v>
      </c>
      <c r="FL7507" s="55">
        <v>0.3</v>
      </c>
    </row>
    <row r="7508" ht="14.25" customHeight="1" outlineLevel="1" spans="162:168">
      <c r="FF7508" s="55">
        <v>7501</v>
      </c>
      <c r="FG7508" s="55" t="s">
        <v>1246</v>
      </c>
      <c r="FH7508" s="55" t="s">
        <v>1791</v>
      </c>
      <c r="FI7508" s="55">
        <v>2</v>
      </c>
      <c r="FJ7508" s="55">
        <v>0</v>
      </c>
      <c r="FK7508" s="55" t="s">
        <v>1249</v>
      </c>
      <c r="FL7508" s="55">
        <v>0.3</v>
      </c>
    </row>
    <row r="7509" ht="14.25" customHeight="1" outlineLevel="1" spans="162:168">
      <c r="FF7509" s="55">
        <v>7502</v>
      </c>
      <c r="FG7509" s="55" t="s">
        <v>1246</v>
      </c>
      <c r="FH7509" s="55" t="s">
        <v>1791</v>
      </c>
      <c r="FI7509" s="55">
        <v>2</v>
      </c>
      <c r="FJ7509" s="55">
        <v>1000</v>
      </c>
      <c r="FK7509" s="55" t="s">
        <v>1249</v>
      </c>
      <c r="FL7509" s="55">
        <v>0.3</v>
      </c>
    </row>
    <row r="7510" ht="14.25" customHeight="1" outlineLevel="1" spans="162:168">
      <c r="FF7510" s="55">
        <v>7503</v>
      </c>
      <c r="FG7510" s="55" t="s">
        <v>1246</v>
      </c>
      <c r="FH7510" s="55" t="s">
        <v>1791</v>
      </c>
      <c r="FI7510" s="55">
        <v>2</v>
      </c>
      <c r="FJ7510" s="55">
        <v>2500</v>
      </c>
      <c r="FK7510" s="55" t="s">
        <v>1249</v>
      </c>
      <c r="FL7510" s="55">
        <v>0.3</v>
      </c>
    </row>
    <row r="7511" ht="14.25" customHeight="1" outlineLevel="1" spans="162:168">
      <c r="FF7511" s="55">
        <v>7504</v>
      </c>
      <c r="FG7511" s="55" t="s">
        <v>1246</v>
      </c>
      <c r="FH7511" s="55" t="s">
        <v>1791</v>
      </c>
      <c r="FI7511" s="55">
        <v>2</v>
      </c>
      <c r="FJ7511" s="55">
        <v>5000</v>
      </c>
      <c r="FK7511" s="55" t="s">
        <v>1249</v>
      </c>
      <c r="FL7511" s="55">
        <v>0.3</v>
      </c>
    </row>
    <row r="7512" ht="14.25" customHeight="1" outlineLevel="1" spans="162:168">
      <c r="FF7512" s="55">
        <v>7505</v>
      </c>
      <c r="FG7512" s="55" t="s">
        <v>1246</v>
      </c>
      <c r="FH7512" s="55" t="s">
        <v>1791</v>
      </c>
      <c r="FI7512" s="55">
        <v>2</v>
      </c>
      <c r="FJ7512" s="55">
        <v>10000</v>
      </c>
      <c r="FK7512" s="55" t="s">
        <v>1249</v>
      </c>
      <c r="FL7512" s="55">
        <v>0.3</v>
      </c>
    </row>
    <row r="7513" ht="14.25" customHeight="1" outlineLevel="1" spans="162:168">
      <c r="FF7513" s="55">
        <v>7506</v>
      </c>
      <c r="FG7513" s="55" t="s">
        <v>1246</v>
      </c>
      <c r="FH7513" s="55" t="s">
        <v>1791</v>
      </c>
      <c r="FI7513" s="55">
        <v>2</v>
      </c>
      <c r="FJ7513" s="55">
        <v>25000</v>
      </c>
      <c r="FK7513" s="55" t="s">
        <v>1249</v>
      </c>
      <c r="FL7513" s="55">
        <v>0.3</v>
      </c>
    </row>
    <row r="7514" ht="14.25" customHeight="1" outlineLevel="1" spans="162:168">
      <c r="FF7514" s="55">
        <v>7507</v>
      </c>
      <c r="FG7514" s="55" t="s">
        <v>1246</v>
      </c>
      <c r="FH7514" s="55" t="s">
        <v>1791</v>
      </c>
      <c r="FI7514" s="55">
        <v>2</v>
      </c>
      <c r="FJ7514" s="55">
        <v>50000</v>
      </c>
      <c r="FK7514" s="55" t="s">
        <v>1249</v>
      </c>
      <c r="FL7514" s="55">
        <v>0.3</v>
      </c>
    </row>
    <row r="7515" ht="14.25" customHeight="1" outlineLevel="1" spans="162:168">
      <c r="FF7515" s="55">
        <v>7508</v>
      </c>
      <c r="FG7515" s="55" t="s">
        <v>1246</v>
      </c>
      <c r="FH7515" s="55" t="s">
        <v>1791</v>
      </c>
      <c r="FI7515" s="55">
        <v>2</v>
      </c>
      <c r="FJ7515" s="55">
        <v>80000</v>
      </c>
      <c r="FK7515" s="55" t="s">
        <v>1249</v>
      </c>
      <c r="FL7515" s="55">
        <v>0.3</v>
      </c>
    </row>
    <row r="7516" ht="14.25" customHeight="1" outlineLevel="1" spans="162:168">
      <c r="FF7516" s="55">
        <v>7509</v>
      </c>
      <c r="FG7516" s="55" t="s">
        <v>1246</v>
      </c>
      <c r="FH7516" s="55" t="s">
        <v>1791</v>
      </c>
      <c r="FI7516" s="55">
        <v>2</v>
      </c>
      <c r="FJ7516" s="55">
        <v>130000</v>
      </c>
      <c r="FK7516" s="55" t="s">
        <v>1249</v>
      </c>
      <c r="FL7516" s="55">
        <v>0.3</v>
      </c>
    </row>
    <row r="7517" ht="14.25" customHeight="1" outlineLevel="1" spans="162:168">
      <c r="FF7517" s="55">
        <v>7510</v>
      </c>
      <c r="FG7517" s="55" t="s">
        <v>1246</v>
      </c>
      <c r="FH7517" s="55" t="s">
        <v>1791</v>
      </c>
      <c r="FI7517" s="55">
        <v>2</v>
      </c>
      <c r="FJ7517" s="55">
        <v>260000</v>
      </c>
      <c r="FK7517" s="55" t="s">
        <v>1249</v>
      </c>
      <c r="FL7517" s="55">
        <v>0.3</v>
      </c>
    </row>
    <row r="7518" ht="14.25" customHeight="1" outlineLevel="1" spans="162:168">
      <c r="FF7518" s="55">
        <v>7511</v>
      </c>
      <c r="FG7518" s="55" t="s">
        <v>1246</v>
      </c>
      <c r="FH7518" s="55" t="s">
        <v>1791</v>
      </c>
      <c r="FI7518" s="55">
        <v>2</v>
      </c>
      <c r="FJ7518" s="55">
        <v>400000</v>
      </c>
      <c r="FK7518" s="55" t="s">
        <v>1249</v>
      </c>
      <c r="FL7518" s="55">
        <v>0.3</v>
      </c>
    </row>
    <row r="7519" ht="14.25" customHeight="1" outlineLevel="1" spans="162:168">
      <c r="FF7519" s="55">
        <v>7512</v>
      </c>
      <c r="FG7519" s="55" t="s">
        <v>1246</v>
      </c>
      <c r="FH7519" s="55" t="s">
        <v>1791</v>
      </c>
      <c r="FI7519" s="55">
        <v>2</v>
      </c>
      <c r="FJ7519" s="55">
        <v>530000</v>
      </c>
      <c r="FK7519" s="55" t="s">
        <v>1249</v>
      </c>
      <c r="FL7519" s="55">
        <v>0.3</v>
      </c>
    </row>
    <row r="7520" ht="14.25" customHeight="1" outlineLevel="1" spans="162:168">
      <c r="FF7520" s="55">
        <v>7513</v>
      </c>
      <c r="FG7520" s="55" t="s">
        <v>1246</v>
      </c>
      <c r="FH7520" s="55" t="s">
        <v>1791</v>
      </c>
      <c r="FI7520" s="55">
        <v>2</v>
      </c>
      <c r="FJ7520" s="55">
        <v>540000</v>
      </c>
      <c r="FK7520" s="55" t="s">
        <v>1249</v>
      </c>
      <c r="FL7520" s="55">
        <v>0.3</v>
      </c>
    </row>
    <row r="7521" ht="14.25" customHeight="1" outlineLevel="1" spans="162:168">
      <c r="FF7521" s="55">
        <v>7514</v>
      </c>
      <c r="FG7521" s="55" t="s">
        <v>1246</v>
      </c>
      <c r="FH7521" s="55" t="s">
        <v>1263</v>
      </c>
      <c r="FI7521" s="55">
        <v>1</v>
      </c>
      <c r="FJ7521" s="55">
        <v>0</v>
      </c>
      <c r="FK7521" s="55" t="s">
        <v>1249</v>
      </c>
      <c r="FL7521" s="55">
        <v>1</v>
      </c>
    </row>
    <row r="7522" ht="14.25" customHeight="1" outlineLevel="1" spans="162:168">
      <c r="FF7522" s="55">
        <v>7515</v>
      </c>
      <c r="FG7522" s="55" t="s">
        <v>1246</v>
      </c>
      <c r="FH7522" s="55" t="s">
        <v>1263</v>
      </c>
      <c r="FI7522" s="55">
        <v>1</v>
      </c>
      <c r="FJ7522" s="55">
        <v>1000</v>
      </c>
      <c r="FK7522" s="55" t="s">
        <v>1249</v>
      </c>
      <c r="FL7522" s="55">
        <v>0.95</v>
      </c>
    </row>
    <row r="7523" ht="14.25" customHeight="1" outlineLevel="1" spans="162:168">
      <c r="FF7523" s="55">
        <v>7516</v>
      </c>
      <c r="FG7523" s="55" t="s">
        <v>1246</v>
      </c>
      <c r="FH7523" s="55" t="s">
        <v>1263</v>
      </c>
      <c r="FI7523" s="55">
        <v>1</v>
      </c>
      <c r="FJ7523" s="55">
        <v>2500</v>
      </c>
      <c r="FK7523" s="55" t="s">
        <v>1249</v>
      </c>
      <c r="FL7523" s="55">
        <v>0.9</v>
      </c>
    </row>
    <row r="7524" ht="14.25" customHeight="1" outlineLevel="1" spans="162:168">
      <c r="FF7524" s="55">
        <v>7517</v>
      </c>
      <c r="FG7524" s="55" t="s">
        <v>1246</v>
      </c>
      <c r="FH7524" s="55" t="s">
        <v>1263</v>
      </c>
      <c r="FI7524" s="55">
        <v>1</v>
      </c>
      <c r="FJ7524" s="55">
        <v>5000</v>
      </c>
      <c r="FK7524" s="55" t="s">
        <v>1249</v>
      </c>
      <c r="FL7524" s="55">
        <v>0.8</v>
      </c>
    </row>
    <row r="7525" ht="14.25" customHeight="1" outlineLevel="1" spans="162:168">
      <c r="FF7525" s="55">
        <v>7518</v>
      </c>
      <c r="FG7525" s="55" t="s">
        <v>1246</v>
      </c>
      <c r="FH7525" s="55" t="s">
        <v>1263</v>
      </c>
      <c r="FI7525" s="55">
        <v>1</v>
      </c>
      <c r="FJ7525" s="55">
        <v>10000</v>
      </c>
      <c r="FK7525" s="55" t="s">
        <v>1249</v>
      </c>
      <c r="FL7525" s="55">
        <v>0.7</v>
      </c>
    </row>
    <row r="7526" ht="14.25" customHeight="1" outlineLevel="1" spans="162:168">
      <c r="FF7526" s="55">
        <v>7519</v>
      </c>
      <c r="FG7526" s="55" t="s">
        <v>1246</v>
      </c>
      <c r="FH7526" s="55" t="s">
        <v>1263</v>
      </c>
      <c r="FI7526" s="55">
        <v>1</v>
      </c>
      <c r="FJ7526" s="55">
        <v>25000</v>
      </c>
      <c r="FK7526" s="55" t="s">
        <v>1249</v>
      </c>
      <c r="FL7526" s="55">
        <v>0.6</v>
      </c>
    </row>
    <row r="7527" ht="14.25" customHeight="1" outlineLevel="1" spans="162:168">
      <c r="FF7527" s="55">
        <v>7520</v>
      </c>
      <c r="FG7527" s="55" t="s">
        <v>1246</v>
      </c>
      <c r="FH7527" s="55" t="s">
        <v>1263</v>
      </c>
      <c r="FI7527" s="55">
        <v>1</v>
      </c>
      <c r="FJ7527" s="55">
        <v>50000</v>
      </c>
      <c r="FK7527" s="55" t="s">
        <v>1249</v>
      </c>
      <c r="FL7527" s="55">
        <v>0.55</v>
      </c>
    </row>
    <row r="7528" ht="14.25" customHeight="1" outlineLevel="1" spans="162:168">
      <c r="FF7528" s="55">
        <v>7521</v>
      </c>
      <c r="FG7528" s="55" t="s">
        <v>1246</v>
      </c>
      <c r="FH7528" s="55" t="s">
        <v>1263</v>
      </c>
      <c r="FI7528" s="55">
        <v>1</v>
      </c>
      <c r="FJ7528" s="55">
        <v>80000</v>
      </c>
      <c r="FK7528" s="55" t="s">
        <v>1249</v>
      </c>
      <c r="FL7528" s="55">
        <v>0.5</v>
      </c>
    </row>
    <row r="7529" ht="14.25" customHeight="1" outlineLevel="1" spans="162:168">
      <c r="FF7529" s="55">
        <v>7522</v>
      </c>
      <c r="FG7529" s="55" t="s">
        <v>1246</v>
      </c>
      <c r="FH7529" s="55" t="s">
        <v>1263</v>
      </c>
      <c r="FI7529" s="55">
        <v>1</v>
      </c>
      <c r="FJ7529" s="55">
        <v>130000</v>
      </c>
      <c r="FK7529" s="55" t="s">
        <v>1249</v>
      </c>
      <c r="FL7529" s="55">
        <v>0.5</v>
      </c>
    </row>
    <row r="7530" ht="14.25" customHeight="1" outlineLevel="1" spans="162:168">
      <c r="FF7530" s="55">
        <v>7523</v>
      </c>
      <c r="FG7530" s="55" t="s">
        <v>1246</v>
      </c>
      <c r="FH7530" s="55" t="s">
        <v>1263</v>
      </c>
      <c r="FI7530" s="55">
        <v>1</v>
      </c>
      <c r="FJ7530" s="55">
        <v>260000</v>
      </c>
      <c r="FK7530" s="55" t="s">
        <v>1249</v>
      </c>
      <c r="FL7530" s="55">
        <v>0.5</v>
      </c>
    </row>
    <row r="7531" ht="14.25" customHeight="1" outlineLevel="1" spans="162:168">
      <c r="FF7531" s="55">
        <v>7524</v>
      </c>
      <c r="FG7531" s="55" t="s">
        <v>1246</v>
      </c>
      <c r="FH7531" s="55" t="s">
        <v>1263</v>
      </c>
      <c r="FI7531" s="55">
        <v>1</v>
      </c>
      <c r="FJ7531" s="55">
        <v>400000</v>
      </c>
      <c r="FK7531" s="55" t="s">
        <v>1249</v>
      </c>
      <c r="FL7531" s="55">
        <v>0.5</v>
      </c>
    </row>
    <row r="7532" ht="14.25" customHeight="1" outlineLevel="1" spans="162:168">
      <c r="FF7532" s="55">
        <v>7525</v>
      </c>
      <c r="FG7532" s="55" t="s">
        <v>1246</v>
      </c>
      <c r="FH7532" s="55" t="s">
        <v>1263</v>
      </c>
      <c r="FI7532" s="55">
        <v>1</v>
      </c>
      <c r="FJ7532" s="55">
        <v>530000</v>
      </c>
      <c r="FK7532" s="55" t="s">
        <v>1249</v>
      </c>
      <c r="FL7532" s="55">
        <v>0.5</v>
      </c>
    </row>
    <row r="7533" ht="14.25" customHeight="1" outlineLevel="1" spans="162:168">
      <c r="FF7533" s="55">
        <v>7526</v>
      </c>
      <c r="FG7533" s="55" t="s">
        <v>1246</v>
      </c>
      <c r="FH7533" s="55" t="s">
        <v>1263</v>
      </c>
      <c r="FI7533" s="55">
        <v>1</v>
      </c>
      <c r="FJ7533" s="55">
        <v>540000</v>
      </c>
      <c r="FK7533" s="55" t="s">
        <v>1249</v>
      </c>
      <c r="FL7533" s="55">
        <v>0.5</v>
      </c>
    </row>
    <row r="7534" ht="14.25" customHeight="1" outlineLevel="1" spans="162:168">
      <c r="FF7534" s="55">
        <v>7527</v>
      </c>
      <c r="FG7534" s="55" t="s">
        <v>1246</v>
      </c>
      <c r="FH7534" s="55" t="s">
        <v>1263</v>
      </c>
      <c r="FI7534" s="55">
        <v>10</v>
      </c>
      <c r="FJ7534" s="55">
        <v>0</v>
      </c>
      <c r="FK7534" s="55" t="s">
        <v>1249</v>
      </c>
      <c r="FL7534" s="55">
        <v>0.95</v>
      </c>
    </row>
    <row r="7535" ht="14.25" customHeight="1" outlineLevel="1" spans="162:168">
      <c r="FF7535" s="55">
        <v>7528</v>
      </c>
      <c r="FG7535" s="55" t="s">
        <v>1246</v>
      </c>
      <c r="FH7535" s="55" t="s">
        <v>1263</v>
      </c>
      <c r="FI7535" s="55">
        <v>10</v>
      </c>
      <c r="FJ7535" s="55">
        <v>1000</v>
      </c>
      <c r="FK7535" s="55" t="s">
        <v>1249</v>
      </c>
      <c r="FL7535" s="55">
        <v>0.95</v>
      </c>
    </row>
    <row r="7536" ht="14.25" customHeight="1" outlineLevel="1" spans="162:168">
      <c r="FF7536" s="55">
        <v>7529</v>
      </c>
      <c r="FG7536" s="55" t="s">
        <v>1246</v>
      </c>
      <c r="FH7536" s="55" t="s">
        <v>1263</v>
      </c>
      <c r="FI7536" s="55">
        <v>10</v>
      </c>
      <c r="FJ7536" s="55">
        <v>2500</v>
      </c>
      <c r="FK7536" s="55" t="s">
        <v>1249</v>
      </c>
      <c r="FL7536" s="55">
        <v>0.84</v>
      </c>
    </row>
    <row r="7537" ht="14.25" customHeight="1" outlineLevel="1" spans="162:168">
      <c r="FF7537" s="55">
        <v>7530</v>
      </c>
      <c r="FG7537" s="55" t="s">
        <v>1246</v>
      </c>
      <c r="FH7537" s="55" t="s">
        <v>1263</v>
      </c>
      <c r="FI7537" s="55">
        <v>10</v>
      </c>
      <c r="FJ7537" s="55">
        <v>5000</v>
      </c>
      <c r="FK7537" s="55" t="s">
        <v>1249</v>
      </c>
      <c r="FL7537" s="55">
        <v>0.77</v>
      </c>
    </row>
    <row r="7538" ht="14.25" customHeight="1" outlineLevel="1" spans="162:168">
      <c r="FF7538" s="55">
        <v>7531</v>
      </c>
      <c r="FG7538" s="55" t="s">
        <v>1246</v>
      </c>
      <c r="FH7538" s="55" t="s">
        <v>1263</v>
      </c>
      <c r="FI7538" s="55">
        <v>10</v>
      </c>
      <c r="FJ7538" s="55">
        <v>10000</v>
      </c>
      <c r="FK7538" s="55" t="s">
        <v>1249</v>
      </c>
      <c r="FL7538" s="55">
        <v>0.77</v>
      </c>
    </row>
    <row r="7539" ht="14.25" customHeight="1" outlineLevel="1" spans="162:168">
      <c r="FF7539" s="55">
        <v>7532</v>
      </c>
      <c r="FG7539" s="55" t="s">
        <v>1246</v>
      </c>
      <c r="FH7539" s="55" t="s">
        <v>1263</v>
      </c>
      <c r="FI7539" s="55">
        <v>10</v>
      </c>
      <c r="FJ7539" s="55">
        <v>25000</v>
      </c>
      <c r="FK7539" s="55" t="s">
        <v>1249</v>
      </c>
      <c r="FL7539" s="55">
        <v>0.77</v>
      </c>
    </row>
    <row r="7540" ht="14.25" customHeight="1" outlineLevel="1" spans="162:168">
      <c r="FF7540" s="55">
        <v>7533</v>
      </c>
      <c r="FG7540" s="55" t="s">
        <v>1246</v>
      </c>
      <c r="FH7540" s="55" t="s">
        <v>1263</v>
      </c>
      <c r="FI7540" s="55">
        <v>10</v>
      </c>
      <c r="FJ7540" s="55">
        <v>50000</v>
      </c>
      <c r="FK7540" s="55" t="s">
        <v>1249</v>
      </c>
      <c r="FL7540" s="55">
        <v>0.77</v>
      </c>
    </row>
    <row r="7541" ht="14.25" customHeight="1" outlineLevel="1" spans="162:168">
      <c r="FF7541" s="55">
        <v>7534</v>
      </c>
      <c r="FG7541" s="55" t="s">
        <v>1246</v>
      </c>
      <c r="FH7541" s="55" t="s">
        <v>1263</v>
      </c>
      <c r="FI7541" s="55">
        <v>10</v>
      </c>
      <c r="FJ7541" s="55">
        <v>80000</v>
      </c>
      <c r="FK7541" s="55" t="s">
        <v>1249</v>
      </c>
      <c r="FL7541" s="55">
        <v>0.77</v>
      </c>
    </row>
    <row r="7542" ht="14.25" customHeight="1" outlineLevel="1" spans="162:168">
      <c r="FF7542" s="55">
        <v>7535</v>
      </c>
      <c r="FG7542" s="55" t="s">
        <v>1246</v>
      </c>
      <c r="FH7542" s="55" t="s">
        <v>1263</v>
      </c>
      <c r="FI7542" s="55">
        <v>10</v>
      </c>
      <c r="FJ7542" s="55">
        <v>130000</v>
      </c>
      <c r="FK7542" s="55" t="s">
        <v>1249</v>
      </c>
      <c r="FL7542" s="55">
        <v>0.77</v>
      </c>
    </row>
    <row r="7543" ht="14.25" customHeight="1" outlineLevel="1" spans="162:168">
      <c r="FF7543" s="55">
        <v>7536</v>
      </c>
      <c r="FG7543" s="55" t="s">
        <v>1246</v>
      </c>
      <c r="FH7543" s="55" t="s">
        <v>1263</v>
      </c>
      <c r="FI7543" s="55">
        <v>10</v>
      </c>
      <c r="FJ7543" s="55">
        <v>260000</v>
      </c>
      <c r="FK7543" s="55" t="s">
        <v>1249</v>
      </c>
      <c r="FL7543" s="55">
        <v>0.77</v>
      </c>
    </row>
    <row r="7544" ht="14.25" customHeight="1" outlineLevel="1" spans="162:168">
      <c r="FF7544" s="55">
        <v>7537</v>
      </c>
      <c r="FG7544" s="55" t="s">
        <v>1246</v>
      </c>
      <c r="FH7544" s="55" t="s">
        <v>1263</v>
      </c>
      <c r="FI7544" s="55">
        <v>10</v>
      </c>
      <c r="FJ7544" s="55">
        <v>400000</v>
      </c>
      <c r="FK7544" s="55" t="s">
        <v>1249</v>
      </c>
      <c r="FL7544" s="55">
        <v>0.77</v>
      </c>
    </row>
    <row r="7545" ht="14.25" customHeight="1" outlineLevel="1" spans="162:168">
      <c r="FF7545" s="55">
        <v>7538</v>
      </c>
      <c r="FG7545" s="55" t="s">
        <v>1246</v>
      </c>
      <c r="FH7545" s="55" t="s">
        <v>1263</v>
      </c>
      <c r="FI7545" s="55">
        <v>10</v>
      </c>
      <c r="FJ7545" s="55">
        <v>530000</v>
      </c>
      <c r="FK7545" s="55" t="s">
        <v>1249</v>
      </c>
      <c r="FL7545" s="55">
        <v>0.77</v>
      </c>
    </row>
    <row r="7546" ht="14.25" customHeight="1" outlineLevel="1" spans="162:168">
      <c r="FF7546" s="55">
        <v>7539</v>
      </c>
      <c r="FG7546" s="55" t="s">
        <v>1246</v>
      </c>
      <c r="FH7546" s="55" t="s">
        <v>1263</v>
      </c>
      <c r="FI7546" s="55">
        <v>10</v>
      </c>
      <c r="FJ7546" s="55">
        <v>540000</v>
      </c>
      <c r="FK7546" s="55" t="s">
        <v>1249</v>
      </c>
      <c r="FL7546" s="55">
        <v>0.77</v>
      </c>
    </row>
    <row r="7547" ht="14.25" customHeight="1" outlineLevel="1" spans="162:168">
      <c r="FF7547" s="55">
        <v>7540</v>
      </c>
      <c r="FG7547" s="55" t="s">
        <v>1246</v>
      </c>
      <c r="FH7547" s="55" t="s">
        <v>1263</v>
      </c>
      <c r="FI7547" s="55">
        <v>11</v>
      </c>
      <c r="FJ7547" s="55">
        <v>0</v>
      </c>
      <c r="FK7547" s="55" t="s">
        <v>1249</v>
      </c>
      <c r="FL7547" s="55">
        <v>0.95</v>
      </c>
    </row>
    <row r="7548" ht="14.25" customHeight="1" outlineLevel="1" spans="162:168">
      <c r="FF7548" s="55">
        <v>7541</v>
      </c>
      <c r="FG7548" s="55" t="s">
        <v>1246</v>
      </c>
      <c r="FH7548" s="55" t="s">
        <v>1263</v>
      </c>
      <c r="FI7548" s="55">
        <v>11</v>
      </c>
      <c r="FJ7548" s="55">
        <v>1000</v>
      </c>
      <c r="FK7548" s="55" t="s">
        <v>1249</v>
      </c>
      <c r="FL7548" s="55">
        <v>0.95</v>
      </c>
    </row>
    <row r="7549" ht="14.25" customHeight="1" outlineLevel="1" spans="162:168">
      <c r="FF7549" s="55">
        <v>7542</v>
      </c>
      <c r="FG7549" s="55" t="s">
        <v>1246</v>
      </c>
      <c r="FH7549" s="55" t="s">
        <v>1263</v>
      </c>
      <c r="FI7549" s="55">
        <v>11</v>
      </c>
      <c r="FJ7549" s="55">
        <v>2500</v>
      </c>
      <c r="FK7549" s="55" t="s">
        <v>1249</v>
      </c>
      <c r="FL7549" s="55">
        <v>0.84</v>
      </c>
    </row>
    <row r="7550" ht="14.25" customHeight="1" outlineLevel="1" spans="162:168">
      <c r="FF7550" s="55">
        <v>7543</v>
      </c>
      <c r="FG7550" s="55" t="s">
        <v>1246</v>
      </c>
      <c r="FH7550" s="55" t="s">
        <v>1263</v>
      </c>
      <c r="FI7550" s="55">
        <v>11</v>
      </c>
      <c r="FJ7550" s="55">
        <v>5000</v>
      </c>
      <c r="FK7550" s="55" t="s">
        <v>1249</v>
      </c>
      <c r="FL7550" s="55">
        <v>0.77</v>
      </c>
    </row>
    <row r="7551" ht="14.25" customHeight="1" outlineLevel="1" spans="162:168">
      <c r="FF7551" s="55">
        <v>7544</v>
      </c>
      <c r="FG7551" s="55" t="s">
        <v>1246</v>
      </c>
      <c r="FH7551" s="55" t="s">
        <v>1263</v>
      </c>
      <c r="FI7551" s="55">
        <v>11</v>
      </c>
      <c r="FJ7551" s="55">
        <v>10000</v>
      </c>
      <c r="FK7551" s="55" t="s">
        <v>1249</v>
      </c>
      <c r="FL7551" s="55">
        <v>0.77</v>
      </c>
    </row>
    <row r="7552" ht="14.25" customHeight="1" outlineLevel="1" spans="162:168">
      <c r="FF7552" s="55">
        <v>7545</v>
      </c>
      <c r="FG7552" s="55" t="s">
        <v>1246</v>
      </c>
      <c r="FH7552" s="55" t="s">
        <v>1263</v>
      </c>
      <c r="FI7552" s="55">
        <v>11</v>
      </c>
      <c r="FJ7552" s="55">
        <v>25000</v>
      </c>
      <c r="FK7552" s="55" t="s">
        <v>1249</v>
      </c>
      <c r="FL7552" s="55">
        <v>0.77</v>
      </c>
    </row>
    <row r="7553" ht="14.25" customHeight="1" outlineLevel="1" spans="162:168">
      <c r="FF7553" s="55">
        <v>7546</v>
      </c>
      <c r="FG7553" s="55" t="s">
        <v>1246</v>
      </c>
      <c r="FH7553" s="55" t="s">
        <v>1263</v>
      </c>
      <c r="FI7553" s="55">
        <v>11</v>
      </c>
      <c r="FJ7553" s="55">
        <v>50000</v>
      </c>
      <c r="FK7553" s="55" t="s">
        <v>1249</v>
      </c>
      <c r="FL7553" s="55">
        <v>0.77</v>
      </c>
    </row>
    <row r="7554" ht="14.25" customHeight="1" outlineLevel="1" spans="162:168">
      <c r="FF7554" s="55">
        <v>7547</v>
      </c>
      <c r="FG7554" s="55" t="s">
        <v>1246</v>
      </c>
      <c r="FH7554" s="55" t="s">
        <v>1263</v>
      </c>
      <c r="FI7554" s="55">
        <v>11</v>
      </c>
      <c r="FJ7554" s="55">
        <v>80000</v>
      </c>
      <c r="FK7554" s="55" t="s">
        <v>1249</v>
      </c>
      <c r="FL7554" s="55">
        <v>0.77</v>
      </c>
    </row>
    <row r="7555" ht="14.25" customHeight="1" outlineLevel="1" spans="162:168">
      <c r="FF7555" s="55">
        <v>7548</v>
      </c>
      <c r="FG7555" s="55" t="s">
        <v>1246</v>
      </c>
      <c r="FH7555" s="55" t="s">
        <v>1263</v>
      </c>
      <c r="FI7555" s="55">
        <v>11</v>
      </c>
      <c r="FJ7555" s="55">
        <v>130000</v>
      </c>
      <c r="FK7555" s="55" t="s">
        <v>1249</v>
      </c>
      <c r="FL7555" s="55">
        <v>0.77</v>
      </c>
    </row>
    <row r="7556" ht="14.25" customHeight="1" outlineLevel="1" spans="162:168">
      <c r="FF7556" s="55">
        <v>7549</v>
      </c>
      <c r="FG7556" s="55" t="s">
        <v>1246</v>
      </c>
      <c r="FH7556" s="55" t="s">
        <v>1263</v>
      </c>
      <c r="FI7556" s="55">
        <v>11</v>
      </c>
      <c r="FJ7556" s="55">
        <v>260000</v>
      </c>
      <c r="FK7556" s="55" t="s">
        <v>1249</v>
      </c>
      <c r="FL7556" s="55">
        <v>0.77</v>
      </c>
    </row>
    <row r="7557" ht="14.25" customHeight="1" outlineLevel="1" spans="162:168">
      <c r="FF7557" s="55">
        <v>7550</v>
      </c>
      <c r="FG7557" s="55" t="s">
        <v>1246</v>
      </c>
      <c r="FH7557" s="55" t="s">
        <v>1263</v>
      </c>
      <c r="FI7557" s="55">
        <v>11</v>
      </c>
      <c r="FJ7557" s="55">
        <v>400000</v>
      </c>
      <c r="FK7557" s="55" t="s">
        <v>1249</v>
      </c>
      <c r="FL7557" s="55">
        <v>0.77</v>
      </c>
    </row>
    <row r="7558" ht="14.25" customHeight="1" outlineLevel="1" spans="162:168">
      <c r="FF7558" s="55">
        <v>7551</v>
      </c>
      <c r="FG7558" s="55" t="s">
        <v>1246</v>
      </c>
      <c r="FH7558" s="55" t="s">
        <v>1263</v>
      </c>
      <c r="FI7558" s="55">
        <v>11</v>
      </c>
      <c r="FJ7558" s="55">
        <v>530000</v>
      </c>
      <c r="FK7558" s="55" t="s">
        <v>1249</v>
      </c>
      <c r="FL7558" s="55">
        <v>0.77</v>
      </c>
    </row>
    <row r="7559" ht="14.25" customHeight="1" outlineLevel="1" spans="162:168">
      <c r="FF7559" s="55">
        <v>7552</v>
      </c>
      <c r="FG7559" s="55" t="s">
        <v>1246</v>
      </c>
      <c r="FH7559" s="55" t="s">
        <v>1263</v>
      </c>
      <c r="FI7559" s="55">
        <v>11</v>
      </c>
      <c r="FJ7559" s="55">
        <v>540000</v>
      </c>
      <c r="FK7559" s="55" t="s">
        <v>1249</v>
      </c>
      <c r="FL7559" s="55">
        <v>0.77</v>
      </c>
    </row>
    <row r="7560" ht="14.25" customHeight="1" outlineLevel="1" spans="162:168">
      <c r="FF7560" s="55">
        <v>7553</v>
      </c>
      <c r="FG7560" s="55" t="s">
        <v>1246</v>
      </c>
      <c r="FH7560" s="55" t="s">
        <v>1263</v>
      </c>
      <c r="FI7560" s="55">
        <v>12</v>
      </c>
      <c r="FJ7560" s="55">
        <v>0</v>
      </c>
      <c r="FK7560" s="55" t="s">
        <v>1249</v>
      </c>
      <c r="FL7560" s="55">
        <v>0.89</v>
      </c>
    </row>
    <row r="7561" ht="14.25" customHeight="1" outlineLevel="1" spans="162:168">
      <c r="FF7561" s="55">
        <v>7554</v>
      </c>
      <c r="FG7561" s="55" t="s">
        <v>1246</v>
      </c>
      <c r="FH7561" s="55" t="s">
        <v>1263</v>
      </c>
      <c r="FI7561" s="55">
        <v>12</v>
      </c>
      <c r="FJ7561" s="55">
        <v>1000</v>
      </c>
      <c r="FK7561" s="55" t="s">
        <v>1249</v>
      </c>
      <c r="FL7561" s="55">
        <v>0.89</v>
      </c>
    </row>
    <row r="7562" ht="14.25" customHeight="1" outlineLevel="1" spans="162:168">
      <c r="FF7562" s="55">
        <v>7555</v>
      </c>
      <c r="FG7562" s="55" t="s">
        <v>1246</v>
      </c>
      <c r="FH7562" s="55" t="s">
        <v>1263</v>
      </c>
      <c r="FI7562" s="55">
        <v>12</v>
      </c>
      <c r="FJ7562" s="55">
        <v>2500</v>
      </c>
      <c r="FK7562" s="55" t="s">
        <v>1249</v>
      </c>
      <c r="FL7562" s="55">
        <v>0.79</v>
      </c>
    </row>
    <row r="7563" ht="14.25" customHeight="1" outlineLevel="1" spans="162:168">
      <c r="FF7563" s="55">
        <v>7556</v>
      </c>
      <c r="FG7563" s="55" t="s">
        <v>1246</v>
      </c>
      <c r="FH7563" s="55" t="s">
        <v>1263</v>
      </c>
      <c r="FI7563" s="55">
        <v>12</v>
      </c>
      <c r="FJ7563" s="55">
        <v>10000</v>
      </c>
      <c r="FK7563" s="55" t="s">
        <v>1249</v>
      </c>
      <c r="FL7563" s="55">
        <v>0.72</v>
      </c>
    </row>
    <row r="7564" ht="14.25" customHeight="1" outlineLevel="1" spans="162:168">
      <c r="FF7564" s="55">
        <v>7557</v>
      </c>
      <c r="FG7564" s="55" t="s">
        <v>1246</v>
      </c>
      <c r="FH7564" s="55" t="s">
        <v>1263</v>
      </c>
      <c r="FI7564" s="55">
        <v>12</v>
      </c>
      <c r="FJ7564" s="55">
        <v>25000</v>
      </c>
      <c r="FK7564" s="55" t="s">
        <v>1249</v>
      </c>
      <c r="FL7564" s="55">
        <v>0.72</v>
      </c>
    </row>
    <row r="7565" ht="14.25" customHeight="1" outlineLevel="1" spans="162:168">
      <c r="FF7565" s="55">
        <v>7558</v>
      </c>
      <c r="FG7565" s="55" t="s">
        <v>1246</v>
      </c>
      <c r="FH7565" s="55" t="s">
        <v>1263</v>
      </c>
      <c r="FI7565" s="55">
        <v>12</v>
      </c>
      <c r="FJ7565" s="55">
        <v>50000</v>
      </c>
      <c r="FK7565" s="55" t="s">
        <v>1249</v>
      </c>
      <c r="FL7565" s="55">
        <v>0.72</v>
      </c>
    </row>
    <row r="7566" ht="14.25" customHeight="1" outlineLevel="1" spans="162:168">
      <c r="FF7566" s="55">
        <v>7559</v>
      </c>
      <c r="FG7566" s="55" t="s">
        <v>1246</v>
      </c>
      <c r="FH7566" s="55" t="s">
        <v>1263</v>
      </c>
      <c r="FI7566" s="55">
        <v>12</v>
      </c>
      <c r="FJ7566" s="55">
        <v>80000</v>
      </c>
      <c r="FK7566" s="55" t="s">
        <v>1249</v>
      </c>
      <c r="FL7566" s="55">
        <v>0.72</v>
      </c>
    </row>
    <row r="7567" ht="14.25" customHeight="1" outlineLevel="1" spans="162:168">
      <c r="FF7567" s="55">
        <v>7560</v>
      </c>
      <c r="FG7567" s="55" t="s">
        <v>1246</v>
      </c>
      <c r="FH7567" s="55" t="s">
        <v>1263</v>
      </c>
      <c r="FI7567" s="55">
        <v>12</v>
      </c>
      <c r="FJ7567" s="55">
        <v>130000</v>
      </c>
      <c r="FK7567" s="55" t="s">
        <v>1249</v>
      </c>
      <c r="FL7567" s="55">
        <v>0.72</v>
      </c>
    </row>
    <row r="7568" ht="14.25" customHeight="1" outlineLevel="1" spans="162:168">
      <c r="FF7568" s="55">
        <v>7561</v>
      </c>
      <c r="FG7568" s="55" t="s">
        <v>1246</v>
      </c>
      <c r="FH7568" s="55" t="s">
        <v>1263</v>
      </c>
      <c r="FI7568" s="55">
        <v>12</v>
      </c>
      <c r="FJ7568" s="55">
        <v>260000</v>
      </c>
      <c r="FK7568" s="55" t="s">
        <v>1249</v>
      </c>
      <c r="FL7568" s="55">
        <v>0.72</v>
      </c>
    </row>
    <row r="7569" ht="14.25" customHeight="1" outlineLevel="1" spans="162:168">
      <c r="FF7569" s="55">
        <v>7562</v>
      </c>
      <c r="FG7569" s="55" t="s">
        <v>1246</v>
      </c>
      <c r="FH7569" s="55" t="s">
        <v>1263</v>
      </c>
      <c r="FI7569" s="55">
        <v>12</v>
      </c>
      <c r="FJ7569" s="55">
        <v>400000</v>
      </c>
      <c r="FK7569" s="55" t="s">
        <v>1249</v>
      </c>
      <c r="FL7569" s="55">
        <v>0.72</v>
      </c>
    </row>
    <row r="7570" ht="14.25" customHeight="1" outlineLevel="1" spans="162:168">
      <c r="FF7570" s="55">
        <v>7563</v>
      </c>
      <c r="FG7570" s="55" t="s">
        <v>1246</v>
      </c>
      <c r="FH7570" s="55" t="s">
        <v>1263</v>
      </c>
      <c r="FI7570" s="55">
        <v>12</v>
      </c>
      <c r="FJ7570" s="55">
        <v>530000</v>
      </c>
      <c r="FK7570" s="55" t="s">
        <v>1249</v>
      </c>
      <c r="FL7570" s="55">
        <v>0.72</v>
      </c>
    </row>
    <row r="7571" ht="14.25" customHeight="1" outlineLevel="1" spans="162:168">
      <c r="FF7571" s="55">
        <v>7564</v>
      </c>
      <c r="FG7571" s="55" t="s">
        <v>1246</v>
      </c>
      <c r="FH7571" s="55" t="s">
        <v>1263</v>
      </c>
      <c r="FI7571" s="55">
        <v>12</v>
      </c>
      <c r="FJ7571" s="55">
        <v>540000</v>
      </c>
      <c r="FK7571" s="55" t="s">
        <v>1249</v>
      </c>
      <c r="FL7571" s="55">
        <v>0.72</v>
      </c>
    </row>
    <row r="7572" ht="14.25" customHeight="1" outlineLevel="1" spans="162:168">
      <c r="FF7572" s="55">
        <v>7565</v>
      </c>
      <c r="FG7572" s="55" t="s">
        <v>1246</v>
      </c>
      <c r="FH7572" s="55" t="s">
        <v>1263</v>
      </c>
      <c r="FI7572" s="55">
        <v>13</v>
      </c>
      <c r="FJ7572" s="55">
        <v>0</v>
      </c>
      <c r="FK7572" s="55" t="s">
        <v>1249</v>
      </c>
      <c r="FL7572" s="55">
        <v>0.89</v>
      </c>
    </row>
    <row r="7573" ht="14.25" customHeight="1" outlineLevel="1" spans="162:168">
      <c r="FF7573" s="55">
        <v>7566</v>
      </c>
      <c r="FG7573" s="55" t="s">
        <v>1246</v>
      </c>
      <c r="FH7573" s="55" t="s">
        <v>1263</v>
      </c>
      <c r="FI7573" s="55">
        <v>13</v>
      </c>
      <c r="FJ7573" s="55">
        <v>1000</v>
      </c>
      <c r="FK7573" s="55" t="s">
        <v>1249</v>
      </c>
      <c r="FL7573" s="55">
        <v>0.89</v>
      </c>
    </row>
    <row r="7574" ht="14.25" customHeight="1" outlineLevel="1" spans="162:168">
      <c r="FF7574" s="55">
        <v>7567</v>
      </c>
      <c r="FG7574" s="55" t="s">
        <v>1246</v>
      </c>
      <c r="FH7574" s="55" t="s">
        <v>1263</v>
      </c>
      <c r="FI7574" s="55">
        <v>13</v>
      </c>
      <c r="FJ7574" s="55">
        <v>2500</v>
      </c>
      <c r="FK7574" s="55" t="s">
        <v>1249</v>
      </c>
      <c r="FL7574" s="55">
        <v>0.79</v>
      </c>
    </row>
    <row r="7575" ht="14.25" customHeight="1" outlineLevel="1" spans="162:168">
      <c r="FF7575" s="55">
        <v>7568</v>
      </c>
      <c r="FG7575" s="55" t="s">
        <v>1246</v>
      </c>
      <c r="FH7575" s="55" t="s">
        <v>1263</v>
      </c>
      <c r="FI7575" s="55">
        <v>13</v>
      </c>
      <c r="FJ7575" s="55">
        <v>5000</v>
      </c>
      <c r="FK7575" s="55" t="s">
        <v>1249</v>
      </c>
      <c r="FL7575" s="55">
        <v>0.72</v>
      </c>
    </row>
    <row r="7576" ht="14.25" customHeight="1" outlineLevel="1" spans="162:168">
      <c r="FF7576" s="55">
        <v>7569</v>
      </c>
      <c r="FG7576" s="55" t="s">
        <v>1246</v>
      </c>
      <c r="FH7576" s="55" t="s">
        <v>1263</v>
      </c>
      <c r="FI7576" s="55">
        <v>13</v>
      </c>
      <c r="FJ7576" s="55">
        <v>10000</v>
      </c>
      <c r="FK7576" s="55" t="s">
        <v>1249</v>
      </c>
      <c r="FL7576" s="55">
        <v>0.72</v>
      </c>
    </row>
    <row r="7577" ht="14.25" customHeight="1" outlineLevel="1" spans="162:168">
      <c r="FF7577" s="55">
        <v>7570</v>
      </c>
      <c r="FG7577" s="55" t="s">
        <v>1246</v>
      </c>
      <c r="FH7577" s="55" t="s">
        <v>1263</v>
      </c>
      <c r="FI7577" s="55">
        <v>13</v>
      </c>
      <c r="FJ7577" s="55">
        <v>25000</v>
      </c>
      <c r="FK7577" s="55" t="s">
        <v>1249</v>
      </c>
      <c r="FL7577" s="55">
        <v>0.72</v>
      </c>
    </row>
    <row r="7578" ht="14.25" customHeight="1" outlineLevel="1" spans="162:168">
      <c r="FF7578" s="55">
        <v>7571</v>
      </c>
      <c r="FG7578" s="55" t="s">
        <v>1246</v>
      </c>
      <c r="FH7578" s="55" t="s">
        <v>1263</v>
      </c>
      <c r="FI7578" s="55">
        <v>13</v>
      </c>
      <c r="FJ7578" s="55">
        <v>50000</v>
      </c>
      <c r="FK7578" s="55" t="s">
        <v>1249</v>
      </c>
      <c r="FL7578" s="55">
        <v>0.72</v>
      </c>
    </row>
    <row r="7579" ht="14.25" customHeight="1" outlineLevel="1" spans="162:168">
      <c r="FF7579" s="55">
        <v>7572</v>
      </c>
      <c r="FG7579" s="55" t="s">
        <v>1246</v>
      </c>
      <c r="FH7579" s="55" t="s">
        <v>1263</v>
      </c>
      <c r="FI7579" s="55">
        <v>13</v>
      </c>
      <c r="FJ7579" s="55">
        <v>80000</v>
      </c>
      <c r="FK7579" s="55" t="s">
        <v>1249</v>
      </c>
      <c r="FL7579" s="55">
        <v>0.72</v>
      </c>
    </row>
    <row r="7580" ht="14.25" customHeight="1" outlineLevel="1" spans="162:168">
      <c r="FF7580" s="55">
        <v>7573</v>
      </c>
      <c r="FG7580" s="55" t="s">
        <v>1246</v>
      </c>
      <c r="FH7580" s="55" t="s">
        <v>1263</v>
      </c>
      <c r="FI7580" s="55">
        <v>13</v>
      </c>
      <c r="FJ7580" s="55">
        <v>130000</v>
      </c>
      <c r="FK7580" s="55" t="s">
        <v>1249</v>
      </c>
      <c r="FL7580" s="55">
        <v>0.72</v>
      </c>
    </row>
    <row r="7581" ht="14.25" customHeight="1" outlineLevel="1" spans="162:168">
      <c r="FF7581" s="55">
        <v>7574</v>
      </c>
      <c r="FG7581" s="55" t="s">
        <v>1246</v>
      </c>
      <c r="FH7581" s="55" t="s">
        <v>1263</v>
      </c>
      <c r="FI7581" s="55">
        <v>13</v>
      </c>
      <c r="FJ7581" s="55">
        <v>260000</v>
      </c>
      <c r="FK7581" s="55" t="s">
        <v>1249</v>
      </c>
      <c r="FL7581" s="55">
        <v>0.72</v>
      </c>
    </row>
    <row r="7582" ht="14.25" customHeight="1" outlineLevel="1" spans="162:168">
      <c r="FF7582" s="55">
        <v>7575</v>
      </c>
      <c r="FG7582" s="55" t="s">
        <v>1246</v>
      </c>
      <c r="FH7582" s="55" t="s">
        <v>1263</v>
      </c>
      <c r="FI7582" s="55">
        <v>13</v>
      </c>
      <c r="FJ7582" s="55">
        <v>400000</v>
      </c>
      <c r="FK7582" s="55" t="s">
        <v>1249</v>
      </c>
      <c r="FL7582" s="55">
        <v>0.72</v>
      </c>
    </row>
    <row r="7583" ht="14.25" customHeight="1" outlineLevel="1" spans="162:168">
      <c r="FF7583" s="55">
        <v>7576</v>
      </c>
      <c r="FG7583" s="55" t="s">
        <v>1246</v>
      </c>
      <c r="FH7583" s="55" t="s">
        <v>1263</v>
      </c>
      <c r="FI7583" s="55">
        <v>13</v>
      </c>
      <c r="FJ7583" s="55">
        <v>530000</v>
      </c>
      <c r="FK7583" s="55" t="s">
        <v>1249</v>
      </c>
      <c r="FL7583" s="55">
        <v>0.72</v>
      </c>
    </row>
    <row r="7584" ht="14.25" customHeight="1" outlineLevel="1" spans="162:168">
      <c r="FF7584" s="55">
        <v>7577</v>
      </c>
      <c r="FG7584" s="55" t="s">
        <v>1246</v>
      </c>
      <c r="FH7584" s="55" t="s">
        <v>1263</v>
      </c>
      <c r="FI7584" s="55">
        <v>13</v>
      </c>
      <c r="FJ7584" s="55">
        <v>540000</v>
      </c>
      <c r="FK7584" s="55" t="s">
        <v>1249</v>
      </c>
      <c r="FL7584" s="55">
        <v>0.72</v>
      </c>
    </row>
    <row r="7585" ht="14.25" customHeight="1" outlineLevel="1" spans="162:168">
      <c r="FF7585" s="55">
        <v>7578</v>
      </c>
      <c r="FG7585" s="55" t="s">
        <v>1246</v>
      </c>
      <c r="FH7585" s="55" t="s">
        <v>1263</v>
      </c>
      <c r="FI7585" s="55">
        <v>14</v>
      </c>
      <c r="FJ7585" s="55">
        <v>0</v>
      </c>
      <c r="FK7585" s="55" t="s">
        <v>1249</v>
      </c>
      <c r="FL7585" s="55">
        <v>0.89</v>
      </c>
    </row>
    <row r="7586" ht="14.25" customHeight="1" outlineLevel="1" spans="162:168">
      <c r="FF7586" s="55">
        <v>7579</v>
      </c>
      <c r="FG7586" s="55" t="s">
        <v>1246</v>
      </c>
      <c r="FH7586" s="55" t="s">
        <v>1263</v>
      </c>
      <c r="FI7586" s="55">
        <v>14</v>
      </c>
      <c r="FJ7586" s="55">
        <v>1000</v>
      </c>
      <c r="FK7586" s="55" t="s">
        <v>1249</v>
      </c>
      <c r="FL7586" s="55">
        <v>0.89</v>
      </c>
    </row>
    <row r="7587" ht="14.25" customHeight="1" outlineLevel="1" spans="162:168">
      <c r="FF7587" s="55">
        <v>7580</v>
      </c>
      <c r="FG7587" s="55" t="s">
        <v>1246</v>
      </c>
      <c r="FH7587" s="55" t="s">
        <v>1263</v>
      </c>
      <c r="FI7587" s="55">
        <v>14</v>
      </c>
      <c r="FJ7587" s="55">
        <v>2500</v>
      </c>
      <c r="FK7587" s="55" t="s">
        <v>1249</v>
      </c>
      <c r="FL7587" s="55">
        <v>0.79</v>
      </c>
    </row>
    <row r="7588" ht="14.25" customHeight="1" outlineLevel="1" spans="162:168">
      <c r="FF7588" s="55">
        <v>7581</v>
      </c>
      <c r="FG7588" s="55" t="s">
        <v>1246</v>
      </c>
      <c r="FH7588" s="55" t="s">
        <v>1263</v>
      </c>
      <c r="FI7588" s="55">
        <v>14</v>
      </c>
      <c r="FJ7588" s="55">
        <v>5000</v>
      </c>
      <c r="FK7588" s="55" t="s">
        <v>1249</v>
      </c>
      <c r="FL7588" s="55">
        <v>0.72</v>
      </c>
    </row>
    <row r="7589" ht="14.25" customHeight="1" outlineLevel="1" spans="162:168">
      <c r="FF7589" s="55">
        <v>7582</v>
      </c>
      <c r="FG7589" s="55" t="s">
        <v>1246</v>
      </c>
      <c r="FH7589" s="55" t="s">
        <v>1263</v>
      </c>
      <c r="FI7589" s="55">
        <v>14</v>
      </c>
      <c r="FJ7589" s="55">
        <v>10000</v>
      </c>
      <c r="FK7589" s="55" t="s">
        <v>1249</v>
      </c>
      <c r="FL7589" s="55">
        <v>0.72</v>
      </c>
    </row>
    <row r="7590" ht="14.25" customHeight="1" outlineLevel="1" spans="162:168">
      <c r="FF7590" s="55">
        <v>7583</v>
      </c>
      <c r="FG7590" s="55" t="s">
        <v>1246</v>
      </c>
      <c r="FH7590" s="55" t="s">
        <v>1263</v>
      </c>
      <c r="FI7590" s="55">
        <v>14</v>
      </c>
      <c r="FJ7590" s="55">
        <v>25000</v>
      </c>
      <c r="FK7590" s="55" t="s">
        <v>1249</v>
      </c>
      <c r="FL7590" s="55">
        <v>0.72</v>
      </c>
    </row>
    <row r="7591" ht="14.25" customHeight="1" outlineLevel="1" spans="162:168">
      <c r="FF7591" s="55">
        <v>7584</v>
      </c>
      <c r="FG7591" s="55" t="s">
        <v>1246</v>
      </c>
      <c r="FH7591" s="55" t="s">
        <v>1263</v>
      </c>
      <c r="FI7591" s="55">
        <v>14</v>
      </c>
      <c r="FJ7591" s="55">
        <v>50000</v>
      </c>
      <c r="FK7591" s="55" t="s">
        <v>1249</v>
      </c>
      <c r="FL7591" s="55">
        <v>0.72</v>
      </c>
    </row>
    <row r="7592" ht="14.25" customHeight="1" outlineLevel="1" spans="162:168">
      <c r="FF7592" s="55">
        <v>7585</v>
      </c>
      <c r="FG7592" s="55" t="s">
        <v>1246</v>
      </c>
      <c r="FH7592" s="55" t="s">
        <v>1263</v>
      </c>
      <c r="FI7592" s="55">
        <v>14</v>
      </c>
      <c r="FJ7592" s="55">
        <v>80000</v>
      </c>
      <c r="FK7592" s="55" t="s">
        <v>1249</v>
      </c>
      <c r="FL7592" s="55">
        <v>0.72</v>
      </c>
    </row>
    <row r="7593" ht="14.25" customHeight="1" outlineLevel="1" spans="162:168">
      <c r="FF7593" s="55">
        <v>7586</v>
      </c>
      <c r="FG7593" s="55" t="s">
        <v>1246</v>
      </c>
      <c r="FH7593" s="55" t="s">
        <v>1263</v>
      </c>
      <c r="FI7593" s="55">
        <v>14</v>
      </c>
      <c r="FJ7593" s="55">
        <v>130000</v>
      </c>
      <c r="FK7593" s="55" t="s">
        <v>1249</v>
      </c>
      <c r="FL7593" s="55">
        <v>0.72</v>
      </c>
    </row>
    <row r="7594" ht="14.25" customHeight="1" outlineLevel="1" spans="162:168">
      <c r="FF7594" s="55">
        <v>7587</v>
      </c>
      <c r="FG7594" s="55" t="s">
        <v>1246</v>
      </c>
      <c r="FH7594" s="55" t="s">
        <v>1263</v>
      </c>
      <c r="FI7594" s="55">
        <v>14</v>
      </c>
      <c r="FJ7594" s="55">
        <v>260000</v>
      </c>
      <c r="FK7594" s="55" t="s">
        <v>1249</v>
      </c>
      <c r="FL7594" s="55">
        <v>0.72</v>
      </c>
    </row>
    <row r="7595" ht="14.25" customHeight="1" outlineLevel="1" spans="162:168">
      <c r="FF7595" s="55">
        <v>7588</v>
      </c>
      <c r="FG7595" s="55" t="s">
        <v>1246</v>
      </c>
      <c r="FH7595" s="55" t="s">
        <v>1263</v>
      </c>
      <c r="FI7595" s="55">
        <v>14</v>
      </c>
      <c r="FJ7595" s="55">
        <v>400000</v>
      </c>
      <c r="FK7595" s="55" t="s">
        <v>1249</v>
      </c>
      <c r="FL7595" s="55">
        <v>0.72</v>
      </c>
    </row>
    <row r="7596" ht="14.25" customHeight="1" outlineLevel="1" spans="162:168">
      <c r="FF7596" s="55">
        <v>7589</v>
      </c>
      <c r="FG7596" s="55" t="s">
        <v>1246</v>
      </c>
      <c r="FH7596" s="55" t="s">
        <v>1263</v>
      </c>
      <c r="FI7596" s="55">
        <v>14</v>
      </c>
      <c r="FJ7596" s="55">
        <v>530000</v>
      </c>
      <c r="FK7596" s="55" t="s">
        <v>1249</v>
      </c>
      <c r="FL7596" s="55">
        <v>0.72</v>
      </c>
    </row>
    <row r="7597" ht="14.25" customHeight="1" outlineLevel="1" spans="162:168">
      <c r="FF7597" s="55">
        <v>7590</v>
      </c>
      <c r="FG7597" s="55" t="s">
        <v>1246</v>
      </c>
      <c r="FH7597" s="55" t="s">
        <v>1263</v>
      </c>
      <c r="FI7597" s="55">
        <v>14</v>
      </c>
      <c r="FJ7597" s="55">
        <v>540000</v>
      </c>
      <c r="FK7597" s="55" t="s">
        <v>1249</v>
      </c>
      <c r="FL7597" s="55">
        <v>0.72</v>
      </c>
    </row>
    <row r="7598" ht="14.25" customHeight="1" outlineLevel="1" spans="162:168">
      <c r="FF7598" s="55">
        <v>7591</v>
      </c>
      <c r="FG7598" s="55" t="s">
        <v>1246</v>
      </c>
      <c r="FH7598" s="55" t="s">
        <v>1263</v>
      </c>
      <c r="FI7598" s="55">
        <v>2</v>
      </c>
      <c r="FJ7598" s="55">
        <v>0</v>
      </c>
      <c r="FK7598" s="55" t="s">
        <v>1249</v>
      </c>
      <c r="FL7598" s="55">
        <v>1</v>
      </c>
    </row>
    <row r="7599" ht="14.25" customHeight="1" outlineLevel="1" spans="162:168">
      <c r="FF7599" s="55">
        <v>7592</v>
      </c>
      <c r="FG7599" s="55" t="s">
        <v>1246</v>
      </c>
      <c r="FH7599" s="55" t="s">
        <v>1263</v>
      </c>
      <c r="FI7599" s="55">
        <v>2</v>
      </c>
      <c r="FJ7599" s="55">
        <v>1000</v>
      </c>
      <c r="FK7599" s="55" t="s">
        <v>1249</v>
      </c>
      <c r="FL7599" s="55">
        <v>0.95</v>
      </c>
    </row>
    <row r="7600" ht="14.25" customHeight="1" outlineLevel="1" spans="162:168">
      <c r="FF7600" s="55">
        <v>7593</v>
      </c>
      <c r="FG7600" s="55" t="s">
        <v>1246</v>
      </c>
      <c r="FH7600" s="55" t="s">
        <v>1263</v>
      </c>
      <c r="FI7600" s="55">
        <v>2</v>
      </c>
      <c r="FJ7600" s="55">
        <v>2500</v>
      </c>
      <c r="FK7600" s="55" t="s">
        <v>1249</v>
      </c>
      <c r="FL7600" s="55">
        <v>0.9</v>
      </c>
    </row>
    <row r="7601" ht="14.25" customHeight="1" outlineLevel="1" spans="162:168">
      <c r="FF7601" s="55">
        <v>7594</v>
      </c>
      <c r="FG7601" s="55" t="s">
        <v>1246</v>
      </c>
      <c r="FH7601" s="55" t="s">
        <v>1263</v>
      </c>
      <c r="FI7601" s="55">
        <v>2</v>
      </c>
      <c r="FJ7601" s="55">
        <v>5000</v>
      </c>
      <c r="FK7601" s="55" t="s">
        <v>1249</v>
      </c>
      <c r="FL7601" s="55">
        <v>0.8</v>
      </c>
    </row>
    <row r="7602" ht="14.25" customHeight="1" outlineLevel="1" spans="162:168">
      <c r="FF7602" s="55">
        <v>7595</v>
      </c>
      <c r="FG7602" s="55" t="s">
        <v>1246</v>
      </c>
      <c r="FH7602" s="55" t="s">
        <v>1263</v>
      </c>
      <c r="FI7602" s="55">
        <v>2</v>
      </c>
      <c r="FJ7602" s="55">
        <v>10000</v>
      </c>
      <c r="FK7602" s="55" t="s">
        <v>1249</v>
      </c>
      <c r="FL7602" s="55">
        <v>0.7</v>
      </c>
    </row>
    <row r="7603" ht="14.25" customHeight="1" outlineLevel="1" spans="162:168">
      <c r="FF7603" s="55">
        <v>7596</v>
      </c>
      <c r="FG7603" s="55" t="s">
        <v>1246</v>
      </c>
      <c r="FH7603" s="55" t="s">
        <v>1263</v>
      </c>
      <c r="FI7603" s="55">
        <v>2</v>
      </c>
      <c r="FJ7603" s="55">
        <v>25000</v>
      </c>
      <c r="FK7603" s="55" t="s">
        <v>1249</v>
      </c>
      <c r="FL7603" s="55">
        <v>0.6</v>
      </c>
    </row>
    <row r="7604" ht="14.25" customHeight="1" outlineLevel="1" spans="162:168">
      <c r="FF7604" s="55">
        <v>7597</v>
      </c>
      <c r="FG7604" s="55" t="s">
        <v>1246</v>
      </c>
      <c r="FH7604" s="55" t="s">
        <v>1263</v>
      </c>
      <c r="FI7604" s="55">
        <v>2</v>
      </c>
      <c r="FJ7604" s="55">
        <v>50000</v>
      </c>
      <c r="FK7604" s="55" t="s">
        <v>1249</v>
      </c>
      <c r="FL7604" s="55">
        <v>0.55</v>
      </c>
    </row>
    <row r="7605" ht="14.25" customHeight="1" outlineLevel="1" spans="162:168">
      <c r="FF7605" s="55">
        <v>7598</v>
      </c>
      <c r="FG7605" s="55" t="s">
        <v>1246</v>
      </c>
      <c r="FH7605" s="55" t="s">
        <v>1263</v>
      </c>
      <c r="FI7605" s="55">
        <v>2</v>
      </c>
      <c r="FJ7605" s="55">
        <v>80000</v>
      </c>
      <c r="FK7605" s="55" t="s">
        <v>1249</v>
      </c>
      <c r="FL7605" s="55">
        <v>0.5</v>
      </c>
    </row>
    <row r="7606" ht="14.25" customHeight="1" outlineLevel="1" spans="162:168">
      <c r="FF7606" s="55">
        <v>7599</v>
      </c>
      <c r="FG7606" s="55" t="s">
        <v>1246</v>
      </c>
      <c r="FH7606" s="55" t="s">
        <v>1263</v>
      </c>
      <c r="FI7606" s="55">
        <v>2</v>
      </c>
      <c r="FJ7606" s="55">
        <v>130000</v>
      </c>
      <c r="FK7606" s="55" t="s">
        <v>1249</v>
      </c>
      <c r="FL7606" s="55">
        <v>0.5</v>
      </c>
    </row>
    <row r="7607" ht="14.25" customHeight="1" outlineLevel="1" spans="162:168">
      <c r="FF7607" s="55">
        <v>7600</v>
      </c>
      <c r="FG7607" s="55" t="s">
        <v>1246</v>
      </c>
      <c r="FH7607" s="55" t="s">
        <v>1263</v>
      </c>
      <c r="FI7607" s="55">
        <v>2</v>
      </c>
      <c r="FJ7607" s="55">
        <v>260000</v>
      </c>
      <c r="FK7607" s="55" t="s">
        <v>1249</v>
      </c>
      <c r="FL7607" s="55">
        <v>0.5</v>
      </c>
    </row>
    <row r="7608" ht="14.25" customHeight="1" outlineLevel="1" spans="162:168">
      <c r="FF7608" s="55">
        <v>7601</v>
      </c>
      <c r="FG7608" s="55" t="s">
        <v>1246</v>
      </c>
      <c r="FH7608" s="55" t="s">
        <v>1263</v>
      </c>
      <c r="FI7608" s="55">
        <v>2</v>
      </c>
      <c r="FJ7608" s="55">
        <v>400000</v>
      </c>
      <c r="FK7608" s="55" t="s">
        <v>1249</v>
      </c>
      <c r="FL7608" s="55">
        <v>0.5</v>
      </c>
    </row>
    <row r="7609" ht="14.25" customHeight="1" outlineLevel="1" spans="162:168">
      <c r="FF7609" s="55">
        <v>7602</v>
      </c>
      <c r="FG7609" s="55" t="s">
        <v>1246</v>
      </c>
      <c r="FH7609" s="55" t="s">
        <v>1263</v>
      </c>
      <c r="FI7609" s="55">
        <v>2</v>
      </c>
      <c r="FJ7609" s="55">
        <v>530000</v>
      </c>
      <c r="FK7609" s="55" t="s">
        <v>1249</v>
      </c>
      <c r="FL7609" s="55">
        <v>0.5</v>
      </c>
    </row>
    <row r="7610" ht="14.25" customHeight="1" outlineLevel="1" spans="162:168">
      <c r="FF7610" s="55">
        <v>7603</v>
      </c>
      <c r="FG7610" s="55" t="s">
        <v>1246</v>
      </c>
      <c r="FH7610" s="55" t="s">
        <v>1263</v>
      </c>
      <c r="FI7610" s="55">
        <v>2</v>
      </c>
      <c r="FJ7610" s="55">
        <v>540000</v>
      </c>
      <c r="FK7610" s="55" t="s">
        <v>1249</v>
      </c>
      <c r="FL7610" s="55">
        <v>0.5</v>
      </c>
    </row>
    <row r="7611" ht="14.25" customHeight="1" outlineLevel="1" spans="162:168">
      <c r="FF7611" s="55">
        <v>7604</v>
      </c>
      <c r="FG7611" s="55" t="s">
        <v>1246</v>
      </c>
      <c r="FH7611" s="55" t="s">
        <v>1263</v>
      </c>
      <c r="FI7611" s="55">
        <v>3</v>
      </c>
      <c r="FJ7611" s="55">
        <v>0</v>
      </c>
      <c r="FK7611" s="55" t="s">
        <v>1249</v>
      </c>
      <c r="FL7611" s="55">
        <v>0.9</v>
      </c>
    </row>
    <row r="7612" ht="14.25" customHeight="1" outlineLevel="1" spans="162:168">
      <c r="FF7612" s="55">
        <v>7605</v>
      </c>
      <c r="FG7612" s="55" t="s">
        <v>1246</v>
      </c>
      <c r="FH7612" s="55" t="s">
        <v>1263</v>
      </c>
      <c r="FI7612" s="55">
        <v>3</v>
      </c>
      <c r="FJ7612" s="55">
        <v>1000</v>
      </c>
      <c r="FK7612" s="55" t="s">
        <v>1249</v>
      </c>
      <c r="FL7612" s="55">
        <v>0.8</v>
      </c>
    </row>
    <row r="7613" ht="14.25" customHeight="1" outlineLevel="1" spans="162:168">
      <c r="FF7613" s="55">
        <v>7606</v>
      </c>
      <c r="FG7613" s="55" t="s">
        <v>1246</v>
      </c>
      <c r="FH7613" s="55" t="s">
        <v>1263</v>
      </c>
      <c r="FI7613" s="55">
        <v>3</v>
      </c>
      <c r="FJ7613" s="55">
        <v>2500</v>
      </c>
      <c r="FK7613" s="55" t="s">
        <v>1249</v>
      </c>
      <c r="FL7613" s="55">
        <v>0.75</v>
      </c>
    </row>
    <row r="7614" ht="14.25" customHeight="1" outlineLevel="1" spans="162:168">
      <c r="FF7614" s="55">
        <v>7607</v>
      </c>
      <c r="FG7614" s="55" t="s">
        <v>1246</v>
      </c>
      <c r="FH7614" s="55" t="s">
        <v>1263</v>
      </c>
      <c r="FI7614" s="55">
        <v>3</v>
      </c>
      <c r="FJ7614" s="55">
        <v>5000</v>
      </c>
      <c r="FK7614" s="55" t="s">
        <v>1249</v>
      </c>
      <c r="FL7614" s="55">
        <v>0.65</v>
      </c>
    </row>
    <row r="7615" ht="14.25" customHeight="1" outlineLevel="1" spans="162:168">
      <c r="FF7615" s="55">
        <v>7608</v>
      </c>
      <c r="FG7615" s="55" t="s">
        <v>1246</v>
      </c>
      <c r="FH7615" s="55" t="s">
        <v>1263</v>
      </c>
      <c r="FI7615" s="55">
        <v>3</v>
      </c>
      <c r="FJ7615" s="55">
        <v>10000</v>
      </c>
      <c r="FK7615" s="55" t="s">
        <v>1249</v>
      </c>
      <c r="FL7615" s="55">
        <v>0.55</v>
      </c>
    </row>
    <row r="7616" ht="14.25" customHeight="1" outlineLevel="1" spans="162:168">
      <c r="FF7616" s="55">
        <v>7609</v>
      </c>
      <c r="FG7616" s="55" t="s">
        <v>1246</v>
      </c>
      <c r="FH7616" s="55" t="s">
        <v>1263</v>
      </c>
      <c r="FI7616" s="55">
        <v>3</v>
      </c>
      <c r="FJ7616" s="55">
        <v>25000</v>
      </c>
      <c r="FK7616" s="55" t="s">
        <v>1249</v>
      </c>
      <c r="FL7616" s="55">
        <v>0.5</v>
      </c>
    </row>
    <row r="7617" ht="14.25" customHeight="1" outlineLevel="1" spans="162:168">
      <c r="FF7617" s="55">
        <v>7610</v>
      </c>
      <c r="FG7617" s="55" t="s">
        <v>1246</v>
      </c>
      <c r="FH7617" s="55" t="s">
        <v>1263</v>
      </c>
      <c r="FI7617" s="55">
        <v>3</v>
      </c>
      <c r="FJ7617" s="55">
        <v>50000</v>
      </c>
      <c r="FK7617" s="55" t="s">
        <v>1249</v>
      </c>
      <c r="FL7617" s="55">
        <v>0.5</v>
      </c>
    </row>
    <row r="7618" ht="14.25" customHeight="1" outlineLevel="1" spans="162:168">
      <c r="FF7618" s="55">
        <v>7611</v>
      </c>
      <c r="FG7618" s="55" t="s">
        <v>1246</v>
      </c>
      <c r="FH7618" s="55" t="s">
        <v>1263</v>
      </c>
      <c r="FI7618" s="55">
        <v>3</v>
      </c>
      <c r="FJ7618" s="55">
        <v>80000</v>
      </c>
      <c r="FK7618" s="55" t="s">
        <v>1249</v>
      </c>
      <c r="FL7618" s="55">
        <v>0.5</v>
      </c>
    </row>
    <row r="7619" ht="14.25" customHeight="1" outlineLevel="1" spans="162:168">
      <c r="FF7619" s="55">
        <v>7612</v>
      </c>
      <c r="FG7619" s="55" t="s">
        <v>1246</v>
      </c>
      <c r="FH7619" s="55" t="s">
        <v>1263</v>
      </c>
      <c r="FI7619" s="55">
        <v>3</v>
      </c>
      <c r="FJ7619" s="55">
        <v>130000</v>
      </c>
      <c r="FK7619" s="55" t="s">
        <v>1249</v>
      </c>
      <c r="FL7619" s="55">
        <v>0.5</v>
      </c>
    </row>
    <row r="7620" ht="14.25" customHeight="1" outlineLevel="1" spans="162:168">
      <c r="FF7620" s="55">
        <v>7613</v>
      </c>
      <c r="FG7620" s="55" t="s">
        <v>1246</v>
      </c>
      <c r="FH7620" s="55" t="s">
        <v>1263</v>
      </c>
      <c r="FI7620" s="55">
        <v>3</v>
      </c>
      <c r="FJ7620" s="55">
        <v>260000</v>
      </c>
      <c r="FK7620" s="55" t="s">
        <v>1249</v>
      </c>
      <c r="FL7620" s="55">
        <v>0.5</v>
      </c>
    </row>
    <row r="7621" ht="14.25" customHeight="1" outlineLevel="1" spans="162:168">
      <c r="FF7621" s="55">
        <v>7614</v>
      </c>
      <c r="FG7621" s="55" t="s">
        <v>1246</v>
      </c>
      <c r="FH7621" s="55" t="s">
        <v>1263</v>
      </c>
      <c r="FI7621" s="55">
        <v>3</v>
      </c>
      <c r="FJ7621" s="55">
        <v>400000</v>
      </c>
      <c r="FK7621" s="55" t="s">
        <v>1249</v>
      </c>
      <c r="FL7621" s="55">
        <v>0.5</v>
      </c>
    </row>
    <row r="7622" ht="14.25" customHeight="1" outlineLevel="1" spans="162:168">
      <c r="FF7622" s="55">
        <v>7615</v>
      </c>
      <c r="FG7622" s="55" t="s">
        <v>1246</v>
      </c>
      <c r="FH7622" s="55" t="s">
        <v>1263</v>
      </c>
      <c r="FI7622" s="55">
        <v>3</v>
      </c>
      <c r="FJ7622" s="55">
        <v>530000</v>
      </c>
      <c r="FK7622" s="55" t="s">
        <v>1249</v>
      </c>
      <c r="FL7622" s="55">
        <v>0.5</v>
      </c>
    </row>
    <row r="7623" ht="14.25" customHeight="1" outlineLevel="1" spans="162:168">
      <c r="FF7623" s="55">
        <v>7616</v>
      </c>
      <c r="FG7623" s="55" t="s">
        <v>1246</v>
      </c>
      <c r="FH7623" s="55" t="s">
        <v>1263</v>
      </c>
      <c r="FI7623" s="55">
        <v>3</v>
      </c>
      <c r="FJ7623" s="55">
        <v>540000</v>
      </c>
      <c r="FK7623" s="55" t="s">
        <v>1249</v>
      </c>
      <c r="FL7623" s="55">
        <v>0.5</v>
      </c>
    </row>
    <row r="7624" ht="14.25" customHeight="1" outlineLevel="1" spans="162:168">
      <c r="FF7624" s="55">
        <v>7617</v>
      </c>
      <c r="FG7624" s="55" t="s">
        <v>1246</v>
      </c>
      <c r="FH7624" s="55" t="s">
        <v>1263</v>
      </c>
      <c r="FI7624" s="55">
        <v>4</v>
      </c>
      <c r="FJ7624" s="55">
        <v>0</v>
      </c>
      <c r="FK7624" s="55" t="s">
        <v>1249</v>
      </c>
      <c r="FL7624" s="55">
        <v>0.9</v>
      </c>
    </row>
    <row r="7625" ht="14.25" customHeight="1" outlineLevel="1" spans="162:168">
      <c r="FF7625" s="55">
        <v>7618</v>
      </c>
      <c r="FG7625" s="55" t="s">
        <v>1246</v>
      </c>
      <c r="FH7625" s="55" t="s">
        <v>1263</v>
      </c>
      <c r="FI7625" s="55">
        <v>4</v>
      </c>
      <c r="FJ7625" s="55">
        <v>1000</v>
      </c>
      <c r="FK7625" s="55" t="s">
        <v>1249</v>
      </c>
      <c r="FL7625" s="55">
        <v>0.8</v>
      </c>
    </row>
    <row r="7626" ht="14.25" customHeight="1" outlineLevel="1" spans="162:168">
      <c r="FF7626" s="55">
        <v>7619</v>
      </c>
      <c r="FG7626" s="55" t="s">
        <v>1246</v>
      </c>
      <c r="FH7626" s="55" t="s">
        <v>1263</v>
      </c>
      <c r="FI7626" s="55">
        <v>4</v>
      </c>
      <c r="FJ7626" s="55">
        <v>2500</v>
      </c>
      <c r="FK7626" s="55" t="s">
        <v>1249</v>
      </c>
      <c r="FL7626" s="55">
        <v>0.75</v>
      </c>
    </row>
    <row r="7627" ht="14.25" customHeight="1" outlineLevel="1" spans="162:168">
      <c r="FF7627" s="55">
        <v>7620</v>
      </c>
      <c r="FG7627" s="55" t="s">
        <v>1246</v>
      </c>
      <c r="FH7627" s="55" t="s">
        <v>1263</v>
      </c>
      <c r="FI7627" s="55">
        <v>4</v>
      </c>
      <c r="FJ7627" s="55">
        <v>5000</v>
      </c>
      <c r="FK7627" s="55" t="s">
        <v>1249</v>
      </c>
      <c r="FL7627" s="55">
        <v>0.65</v>
      </c>
    </row>
    <row r="7628" ht="14.25" customHeight="1" outlineLevel="1" spans="162:168">
      <c r="FF7628" s="55">
        <v>7621</v>
      </c>
      <c r="FG7628" s="55" t="s">
        <v>1246</v>
      </c>
      <c r="FH7628" s="55" t="s">
        <v>1263</v>
      </c>
      <c r="FI7628" s="55">
        <v>4</v>
      </c>
      <c r="FJ7628" s="55">
        <v>10000</v>
      </c>
      <c r="FK7628" s="55" t="s">
        <v>1249</v>
      </c>
      <c r="FL7628" s="55">
        <v>0.55</v>
      </c>
    </row>
    <row r="7629" ht="14.25" customHeight="1" outlineLevel="1" spans="162:168">
      <c r="FF7629" s="55">
        <v>7622</v>
      </c>
      <c r="FG7629" s="55" t="s">
        <v>1246</v>
      </c>
      <c r="FH7629" s="55" t="s">
        <v>1263</v>
      </c>
      <c r="FI7629" s="55">
        <v>4</v>
      </c>
      <c r="FJ7629" s="55">
        <v>25000</v>
      </c>
      <c r="FK7629" s="55" t="s">
        <v>1249</v>
      </c>
      <c r="FL7629" s="55">
        <v>0.5</v>
      </c>
    </row>
    <row r="7630" ht="14.25" customHeight="1" outlineLevel="1" spans="162:168">
      <c r="FF7630" s="55">
        <v>7623</v>
      </c>
      <c r="FG7630" s="55" t="s">
        <v>1246</v>
      </c>
      <c r="FH7630" s="55" t="s">
        <v>1263</v>
      </c>
      <c r="FI7630" s="55">
        <v>4</v>
      </c>
      <c r="FJ7630" s="55">
        <v>50000</v>
      </c>
      <c r="FK7630" s="55" t="s">
        <v>1249</v>
      </c>
      <c r="FL7630" s="55">
        <v>0.5</v>
      </c>
    </row>
    <row r="7631" ht="14.25" customHeight="1" outlineLevel="1" spans="162:168">
      <c r="FF7631" s="55">
        <v>7624</v>
      </c>
      <c r="FG7631" s="55" t="s">
        <v>1246</v>
      </c>
      <c r="FH7631" s="55" t="s">
        <v>1263</v>
      </c>
      <c r="FI7631" s="55">
        <v>4</v>
      </c>
      <c r="FJ7631" s="55">
        <v>80000</v>
      </c>
      <c r="FK7631" s="55" t="s">
        <v>1249</v>
      </c>
      <c r="FL7631" s="55">
        <v>0.5</v>
      </c>
    </row>
    <row r="7632" ht="14.25" customHeight="1" outlineLevel="1" spans="162:168">
      <c r="FF7632" s="55">
        <v>7625</v>
      </c>
      <c r="FG7632" s="55" t="s">
        <v>1246</v>
      </c>
      <c r="FH7632" s="55" t="s">
        <v>1263</v>
      </c>
      <c r="FI7632" s="55">
        <v>4</v>
      </c>
      <c r="FJ7632" s="55">
        <v>130000</v>
      </c>
      <c r="FK7632" s="55" t="s">
        <v>1249</v>
      </c>
      <c r="FL7632" s="55">
        <v>0.5</v>
      </c>
    </row>
    <row r="7633" ht="14.25" customHeight="1" outlineLevel="1" spans="162:168">
      <c r="FF7633" s="55">
        <v>7626</v>
      </c>
      <c r="FG7633" s="55" t="s">
        <v>1246</v>
      </c>
      <c r="FH7633" s="55" t="s">
        <v>1263</v>
      </c>
      <c r="FI7633" s="55">
        <v>4</v>
      </c>
      <c r="FJ7633" s="55">
        <v>260000</v>
      </c>
      <c r="FK7633" s="55" t="s">
        <v>1249</v>
      </c>
      <c r="FL7633" s="55">
        <v>0.5</v>
      </c>
    </row>
    <row r="7634" ht="14.25" customHeight="1" outlineLevel="1" spans="162:168">
      <c r="FF7634" s="55">
        <v>7627</v>
      </c>
      <c r="FG7634" s="55" t="s">
        <v>1246</v>
      </c>
      <c r="FH7634" s="55" t="s">
        <v>1263</v>
      </c>
      <c r="FI7634" s="55">
        <v>4</v>
      </c>
      <c r="FJ7634" s="55">
        <v>400000</v>
      </c>
      <c r="FK7634" s="55" t="s">
        <v>1249</v>
      </c>
      <c r="FL7634" s="55">
        <v>0.5</v>
      </c>
    </row>
    <row r="7635" ht="14.25" customHeight="1" outlineLevel="1" spans="162:168">
      <c r="FF7635" s="55">
        <v>7628</v>
      </c>
      <c r="FG7635" s="55" t="s">
        <v>1246</v>
      </c>
      <c r="FH7635" s="55" t="s">
        <v>1263</v>
      </c>
      <c r="FI7635" s="55">
        <v>4</v>
      </c>
      <c r="FJ7635" s="55">
        <v>530000</v>
      </c>
      <c r="FK7635" s="55" t="s">
        <v>1249</v>
      </c>
      <c r="FL7635" s="55">
        <v>0.5</v>
      </c>
    </row>
    <row r="7636" ht="14.25" customHeight="1" outlineLevel="1" spans="162:168">
      <c r="FF7636" s="55">
        <v>7629</v>
      </c>
      <c r="FG7636" s="55" t="s">
        <v>1246</v>
      </c>
      <c r="FH7636" s="55" t="s">
        <v>1263</v>
      </c>
      <c r="FI7636" s="55">
        <v>4</v>
      </c>
      <c r="FJ7636" s="55">
        <v>540000</v>
      </c>
      <c r="FK7636" s="55" t="s">
        <v>1249</v>
      </c>
      <c r="FL7636" s="55">
        <v>0.5</v>
      </c>
    </row>
    <row r="7637" ht="14.25" customHeight="1" outlineLevel="1" spans="162:168">
      <c r="FF7637" s="55">
        <v>7630</v>
      </c>
      <c r="FG7637" s="55" t="s">
        <v>1246</v>
      </c>
      <c r="FH7637" s="55" t="s">
        <v>1263</v>
      </c>
      <c r="FI7637" s="55">
        <v>5</v>
      </c>
      <c r="FJ7637" s="55">
        <v>0</v>
      </c>
      <c r="FK7637" s="55" t="s">
        <v>1249</v>
      </c>
      <c r="FL7637" s="55">
        <v>0.9</v>
      </c>
    </row>
    <row r="7638" ht="14.25" customHeight="1" outlineLevel="1" spans="162:168">
      <c r="FF7638" s="55">
        <v>7631</v>
      </c>
      <c r="FG7638" s="55" t="s">
        <v>1246</v>
      </c>
      <c r="FH7638" s="55" t="s">
        <v>1263</v>
      </c>
      <c r="FI7638" s="55">
        <v>5</v>
      </c>
      <c r="FJ7638" s="55">
        <v>1000</v>
      </c>
      <c r="FK7638" s="55" t="s">
        <v>1249</v>
      </c>
      <c r="FL7638" s="55">
        <v>0.8</v>
      </c>
    </row>
    <row r="7639" ht="14.25" customHeight="1" outlineLevel="1" spans="162:168">
      <c r="FF7639" s="55">
        <v>7632</v>
      </c>
      <c r="FG7639" s="55" t="s">
        <v>1246</v>
      </c>
      <c r="FH7639" s="55" t="s">
        <v>1263</v>
      </c>
      <c r="FI7639" s="55">
        <v>5</v>
      </c>
      <c r="FJ7639" s="55">
        <v>2500</v>
      </c>
      <c r="FK7639" s="55" t="s">
        <v>1249</v>
      </c>
      <c r="FL7639" s="55">
        <v>0.75</v>
      </c>
    </row>
    <row r="7640" ht="14.25" customHeight="1" outlineLevel="1" spans="162:168">
      <c r="FF7640" s="55">
        <v>7633</v>
      </c>
      <c r="FG7640" s="55" t="s">
        <v>1246</v>
      </c>
      <c r="FH7640" s="55" t="s">
        <v>1263</v>
      </c>
      <c r="FI7640" s="55">
        <v>5</v>
      </c>
      <c r="FJ7640" s="55">
        <v>5000</v>
      </c>
      <c r="FK7640" s="55" t="s">
        <v>1249</v>
      </c>
      <c r="FL7640" s="55">
        <v>0.65</v>
      </c>
    </row>
    <row r="7641" ht="14.25" customHeight="1" outlineLevel="1" spans="162:168">
      <c r="FF7641" s="55">
        <v>7634</v>
      </c>
      <c r="FG7641" s="55" t="s">
        <v>1246</v>
      </c>
      <c r="FH7641" s="55" t="s">
        <v>1263</v>
      </c>
      <c r="FI7641" s="55">
        <v>5</v>
      </c>
      <c r="FJ7641" s="55">
        <v>10000</v>
      </c>
      <c r="FK7641" s="55" t="s">
        <v>1249</v>
      </c>
      <c r="FL7641" s="55">
        <v>0.55</v>
      </c>
    </row>
    <row r="7642" ht="14.25" customHeight="1" outlineLevel="1" spans="162:168">
      <c r="FF7642" s="55">
        <v>7635</v>
      </c>
      <c r="FG7642" s="55" t="s">
        <v>1246</v>
      </c>
      <c r="FH7642" s="55" t="s">
        <v>1263</v>
      </c>
      <c r="FI7642" s="55">
        <v>5</v>
      </c>
      <c r="FJ7642" s="55">
        <v>25000</v>
      </c>
      <c r="FK7642" s="55" t="s">
        <v>1249</v>
      </c>
      <c r="FL7642" s="55">
        <v>0.5</v>
      </c>
    </row>
    <row r="7643" ht="14.25" customHeight="1" outlineLevel="1" spans="162:168">
      <c r="FF7643" s="55">
        <v>7636</v>
      </c>
      <c r="FG7643" s="55" t="s">
        <v>1246</v>
      </c>
      <c r="FH7643" s="55" t="s">
        <v>1263</v>
      </c>
      <c r="FI7643" s="55">
        <v>5</v>
      </c>
      <c r="FJ7643" s="55">
        <v>50000</v>
      </c>
      <c r="FK7643" s="55" t="s">
        <v>1249</v>
      </c>
      <c r="FL7643" s="55">
        <v>0.5</v>
      </c>
    </row>
    <row r="7644" ht="14.25" customHeight="1" outlineLevel="1" spans="162:168">
      <c r="FF7644" s="55">
        <v>7637</v>
      </c>
      <c r="FG7644" s="55" t="s">
        <v>1246</v>
      </c>
      <c r="FH7644" s="55" t="s">
        <v>1263</v>
      </c>
      <c r="FI7644" s="55">
        <v>5</v>
      </c>
      <c r="FJ7644" s="55">
        <v>80000</v>
      </c>
      <c r="FK7644" s="55" t="s">
        <v>1249</v>
      </c>
      <c r="FL7644" s="55">
        <v>0.5</v>
      </c>
    </row>
    <row r="7645" ht="14.25" customHeight="1" outlineLevel="1" spans="162:168">
      <c r="FF7645" s="55">
        <v>7638</v>
      </c>
      <c r="FG7645" s="55" t="s">
        <v>1246</v>
      </c>
      <c r="FH7645" s="55" t="s">
        <v>1263</v>
      </c>
      <c r="FI7645" s="55">
        <v>5</v>
      </c>
      <c r="FJ7645" s="55">
        <v>130000</v>
      </c>
      <c r="FK7645" s="55" t="s">
        <v>1249</v>
      </c>
      <c r="FL7645" s="55">
        <v>0.5</v>
      </c>
    </row>
    <row r="7646" ht="14.25" customHeight="1" outlineLevel="1" spans="162:168">
      <c r="FF7646" s="55">
        <v>7639</v>
      </c>
      <c r="FG7646" s="55" t="s">
        <v>1246</v>
      </c>
      <c r="FH7646" s="55" t="s">
        <v>1263</v>
      </c>
      <c r="FI7646" s="55">
        <v>5</v>
      </c>
      <c r="FJ7646" s="55">
        <v>260000</v>
      </c>
      <c r="FK7646" s="55" t="s">
        <v>1249</v>
      </c>
      <c r="FL7646" s="55">
        <v>0.5</v>
      </c>
    </row>
    <row r="7647" ht="14.25" customHeight="1" outlineLevel="1" spans="162:168">
      <c r="FF7647" s="55">
        <v>7640</v>
      </c>
      <c r="FG7647" s="55" t="s">
        <v>1246</v>
      </c>
      <c r="FH7647" s="55" t="s">
        <v>1263</v>
      </c>
      <c r="FI7647" s="55">
        <v>5</v>
      </c>
      <c r="FJ7647" s="55">
        <v>400000</v>
      </c>
      <c r="FK7647" s="55" t="s">
        <v>1249</v>
      </c>
      <c r="FL7647" s="55">
        <v>0.5</v>
      </c>
    </row>
    <row r="7648" ht="14.25" customHeight="1" outlineLevel="1" spans="162:168">
      <c r="FF7648" s="55">
        <v>7641</v>
      </c>
      <c r="FG7648" s="55" t="s">
        <v>1246</v>
      </c>
      <c r="FH7648" s="55" t="s">
        <v>1263</v>
      </c>
      <c r="FI7648" s="55">
        <v>5</v>
      </c>
      <c r="FJ7648" s="55">
        <v>530000</v>
      </c>
      <c r="FK7648" s="55" t="s">
        <v>1249</v>
      </c>
      <c r="FL7648" s="55">
        <v>0.5</v>
      </c>
    </row>
    <row r="7649" ht="14.25" customHeight="1" outlineLevel="1" spans="162:168">
      <c r="FF7649" s="55">
        <v>7642</v>
      </c>
      <c r="FG7649" s="55" t="s">
        <v>1246</v>
      </c>
      <c r="FH7649" s="55" t="s">
        <v>1263</v>
      </c>
      <c r="FI7649" s="55">
        <v>5</v>
      </c>
      <c r="FJ7649" s="55">
        <v>540000</v>
      </c>
      <c r="FK7649" s="55" t="s">
        <v>1249</v>
      </c>
      <c r="FL7649" s="55">
        <v>0.5</v>
      </c>
    </row>
    <row r="7650" ht="14.25" customHeight="1" outlineLevel="1" spans="162:168">
      <c r="FF7650" s="55">
        <v>7643</v>
      </c>
      <c r="FG7650" s="55" t="s">
        <v>1246</v>
      </c>
      <c r="FH7650" s="55" t="s">
        <v>1263</v>
      </c>
      <c r="FI7650" s="55">
        <v>6</v>
      </c>
      <c r="FJ7650" s="55">
        <v>0</v>
      </c>
      <c r="FK7650" s="55" t="s">
        <v>1249</v>
      </c>
      <c r="FL7650" s="55">
        <v>0.9</v>
      </c>
    </row>
    <row r="7651" ht="14.25" customHeight="1" outlineLevel="1" spans="162:168">
      <c r="FF7651" s="55">
        <v>7644</v>
      </c>
      <c r="FG7651" s="55" t="s">
        <v>1246</v>
      </c>
      <c r="FH7651" s="55" t="s">
        <v>1263</v>
      </c>
      <c r="FI7651" s="55">
        <v>6</v>
      </c>
      <c r="FJ7651" s="55">
        <v>1000</v>
      </c>
      <c r="FK7651" s="55" t="s">
        <v>1249</v>
      </c>
      <c r="FL7651" s="55">
        <v>0.8</v>
      </c>
    </row>
    <row r="7652" ht="14.25" customHeight="1" outlineLevel="1" spans="162:168">
      <c r="FF7652" s="55">
        <v>7645</v>
      </c>
      <c r="FG7652" s="55" t="s">
        <v>1246</v>
      </c>
      <c r="FH7652" s="55" t="s">
        <v>1263</v>
      </c>
      <c r="FI7652" s="55">
        <v>6</v>
      </c>
      <c r="FJ7652" s="55">
        <v>2500</v>
      </c>
      <c r="FK7652" s="55" t="s">
        <v>1249</v>
      </c>
      <c r="FL7652" s="55">
        <v>0.75</v>
      </c>
    </row>
    <row r="7653" ht="14.25" customHeight="1" outlineLevel="1" spans="162:168">
      <c r="FF7653" s="55">
        <v>7646</v>
      </c>
      <c r="FG7653" s="55" t="s">
        <v>1246</v>
      </c>
      <c r="FH7653" s="55" t="s">
        <v>1263</v>
      </c>
      <c r="FI7653" s="55">
        <v>6</v>
      </c>
      <c r="FJ7653" s="55">
        <v>5000</v>
      </c>
      <c r="FK7653" s="55" t="s">
        <v>1249</v>
      </c>
      <c r="FL7653" s="55">
        <v>0.65</v>
      </c>
    </row>
    <row r="7654" ht="14.25" customHeight="1" outlineLevel="1" spans="162:168">
      <c r="FF7654" s="55">
        <v>7647</v>
      </c>
      <c r="FG7654" s="55" t="s">
        <v>1246</v>
      </c>
      <c r="FH7654" s="55" t="s">
        <v>1263</v>
      </c>
      <c r="FI7654" s="55">
        <v>6</v>
      </c>
      <c r="FJ7654" s="55">
        <v>10000</v>
      </c>
      <c r="FK7654" s="55" t="s">
        <v>1249</v>
      </c>
      <c r="FL7654" s="55">
        <v>0.55</v>
      </c>
    </row>
    <row r="7655" ht="14.25" customHeight="1" outlineLevel="1" spans="162:168">
      <c r="FF7655" s="55">
        <v>7648</v>
      </c>
      <c r="FG7655" s="55" t="s">
        <v>1246</v>
      </c>
      <c r="FH7655" s="55" t="s">
        <v>1263</v>
      </c>
      <c r="FI7655" s="55">
        <v>6</v>
      </c>
      <c r="FJ7655" s="55">
        <v>25000</v>
      </c>
      <c r="FK7655" s="55" t="s">
        <v>1249</v>
      </c>
      <c r="FL7655" s="55">
        <v>0.5</v>
      </c>
    </row>
    <row r="7656" ht="14.25" customHeight="1" outlineLevel="1" spans="162:168">
      <c r="FF7656" s="55">
        <v>7649</v>
      </c>
      <c r="FG7656" s="55" t="s">
        <v>1246</v>
      </c>
      <c r="FH7656" s="55" t="s">
        <v>1263</v>
      </c>
      <c r="FI7656" s="55">
        <v>6</v>
      </c>
      <c r="FJ7656" s="55">
        <v>50000</v>
      </c>
      <c r="FK7656" s="55" t="s">
        <v>1249</v>
      </c>
      <c r="FL7656" s="55">
        <v>0.5</v>
      </c>
    </row>
    <row r="7657" ht="14.25" customHeight="1" outlineLevel="1" spans="162:168">
      <c r="FF7657" s="55">
        <v>7650</v>
      </c>
      <c r="FG7657" s="55" t="s">
        <v>1246</v>
      </c>
      <c r="FH7657" s="55" t="s">
        <v>1263</v>
      </c>
      <c r="FI7657" s="55">
        <v>6</v>
      </c>
      <c r="FJ7657" s="55">
        <v>80000</v>
      </c>
      <c r="FK7657" s="55" t="s">
        <v>1249</v>
      </c>
      <c r="FL7657" s="55">
        <v>0.5</v>
      </c>
    </row>
    <row r="7658" ht="14.25" customHeight="1" outlineLevel="1" spans="162:168">
      <c r="FF7658" s="55">
        <v>7651</v>
      </c>
      <c r="FG7658" s="55" t="s">
        <v>1246</v>
      </c>
      <c r="FH7658" s="55" t="s">
        <v>1263</v>
      </c>
      <c r="FI7658" s="55">
        <v>6</v>
      </c>
      <c r="FJ7658" s="55">
        <v>130000</v>
      </c>
      <c r="FK7658" s="55" t="s">
        <v>1249</v>
      </c>
      <c r="FL7658" s="55">
        <v>0.5</v>
      </c>
    </row>
    <row r="7659" ht="14.25" customHeight="1" outlineLevel="1" spans="162:168">
      <c r="FF7659" s="55">
        <v>7652</v>
      </c>
      <c r="FG7659" s="55" t="s">
        <v>1246</v>
      </c>
      <c r="FH7659" s="55" t="s">
        <v>1263</v>
      </c>
      <c r="FI7659" s="55">
        <v>6</v>
      </c>
      <c r="FJ7659" s="55">
        <v>260000</v>
      </c>
      <c r="FK7659" s="55" t="s">
        <v>1249</v>
      </c>
      <c r="FL7659" s="55">
        <v>0.5</v>
      </c>
    </row>
    <row r="7660" ht="14.25" customHeight="1" outlineLevel="1" spans="162:168">
      <c r="FF7660" s="55">
        <v>7653</v>
      </c>
      <c r="FG7660" s="55" t="s">
        <v>1246</v>
      </c>
      <c r="FH7660" s="55" t="s">
        <v>1263</v>
      </c>
      <c r="FI7660" s="55">
        <v>6</v>
      </c>
      <c r="FJ7660" s="55">
        <v>400000</v>
      </c>
      <c r="FK7660" s="55" t="s">
        <v>1249</v>
      </c>
      <c r="FL7660" s="55">
        <v>0.5</v>
      </c>
    </row>
    <row r="7661" ht="14.25" customHeight="1" outlineLevel="1" spans="162:168">
      <c r="FF7661" s="55">
        <v>7654</v>
      </c>
      <c r="FG7661" s="55" t="s">
        <v>1246</v>
      </c>
      <c r="FH7661" s="55" t="s">
        <v>1263</v>
      </c>
      <c r="FI7661" s="55">
        <v>6</v>
      </c>
      <c r="FJ7661" s="55">
        <v>530000</v>
      </c>
      <c r="FK7661" s="55" t="s">
        <v>1249</v>
      </c>
      <c r="FL7661" s="55">
        <v>0.5</v>
      </c>
    </row>
    <row r="7662" ht="14.25" customHeight="1" outlineLevel="1" spans="162:168">
      <c r="FF7662" s="55">
        <v>7655</v>
      </c>
      <c r="FG7662" s="55" t="s">
        <v>1246</v>
      </c>
      <c r="FH7662" s="55" t="s">
        <v>1263</v>
      </c>
      <c r="FI7662" s="55">
        <v>6</v>
      </c>
      <c r="FJ7662" s="55">
        <v>540000</v>
      </c>
      <c r="FK7662" s="55" t="s">
        <v>1249</v>
      </c>
      <c r="FL7662" s="55">
        <v>0.5</v>
      </c>
    </row>
    <row r="7663" ht="14.25" customHeight="1" outlineLevel="1" spans="162:168">
      <c r="FF7663" s="55">
        <v>7656</v>
      </c>
      <c r="FG7663" s="55" t="s">
        <v>1246</v>
      </c>
      <c r="FH7663" s="55" t="s">
        <v>1263</v>
      </c>
      <c r="FI7663" s="55">
        <v>7</v>
      </c>
      <c r="FJ7663" s="55">
        <v>0</v>
      </c>
      <c r="FK7663" s="55" t="s">
        <v>1249</v>
      </c>
      <c r="FL7663" s="55">
        <v>0.45</v>
      </c>
    </row>
    <row r="7664" ht="14.25" customHeight="1" outlineLevel="1" spans="162:168">
      <c r="FF7664" s="55">
        <v>7657</v>
      </c>
      <c r="FG7664" s="55" t="s">
        <v>1246</v>
      </c>
      <c r="FH7664" s="55" t="s">
        <v>1263</v>
      </c>
      <c r="FI7664" s="55">
        <v>7</v>
      </c>
      <c r="FJ7664" s="55">
        <v>1000</v>
      </c>
      <c r="FK7664" s="55" t="s">
        <v>1249</v>
      </c>
      <c r="FL7664" s="55">
        <v>0.45</v>
      </c>
    </row>
    <row r="7665" ht="14.25" customHeight="1" outlineLevel="1" spans="162:168">
      <c r="FF7665" s="55">
        <v>7658</v>
      </c>
      <c r="FG7665" s="55" t="s">
        <v>1246</v>
      </c>
      <c r="FH7665" s="55" t="s">
        <v>1263</v>
      </c>
      <c r="FI7665" s="55">
        <v>7</v>
      </c>
      <c r="FJ7665" s="55">
        <v>2500</v>
      </c>
      <c r="FK7665" s="55" t="s">
        <v>1249</v>
      </c>
      <c r="FL7665" s="55">
        <v>0.45</v>
      </c>
    </row>
    <row r="7666" ht="14.25" customHeight="1" outlineLevel="1" spans="162:168">
      <c r="FF7666" s="55">
        <v>7659</v>
      </c>
      <c r="FG7666" s="55" t="s">
        <v>1246</v>
      </c>
      <c r="FH7666" s="55" t="s">
        <v>1263</v>
      </c>
      <c r="FI7666" s="55">
        <v>7</v>
      </c>
      <c r="FJ7666" s="55">
        <v>5000</v>
      </c>
      <c r="FK7666" s="55" t="s">
        <v>1249</v>
      </c>
      <c r="FL7666" s="55">
        <v>0.45</v>
      </c>
    </row>
    <row r="7667" ht="14.25" customHeight="1" outlineLevel="1" spans="162:168">
      <c r="FF7667" s="55">
        <v>7660</v>
      </c>
      <c r="FG7667" s="55" t="s">
        <v>1246</v>
      </c>
      <c r="FH7667" s="55" t="s">
        <v>1263</v>
      </c>
      <c r="FI7667" s="55">
        <v>7</v>
      </c>
      <c r="FJ7667" s="55">
        <v>10000</v>
      </c>
      <c r="FK7667" s="55" t="s">
        <v>1249</v>
      </c>
      <c r="FL7667" s="55">
        <v>0.45</v>
      </c>
    </row>
    <row r="7668" ht="14.25" customHeight="1" outlineLevel="1" spans="162:168">
      <c r="FF7668" s="55">
        <v>7661</v>
      </c>
      <c r="FG7668" s="55" t="s">
        <v>1246</v>
      </c>
      <c r="FH7668" s="55" t="s">
        <v>1263</v>
      </c>
      <c r="FI7668" s="55">
        <v>7</v>
      </c>
      <c r="FJ7668" s="55">
        <v>25000</v>
      </c>
      <c r="FK7668" s="55" t="s">
        <v>1249</v>
      </c>
      <c r="FL7668" s="55">
        <v>0.45</v>
      </c>
    </row>
    <row r="7669" ht="14.25" customHeight="1" outlineLevel="1" spans="162:168">
      <c r="FF7669" s="55">
        <v>7662</v>
      </c>
      <c r="FG7669" s="55" t="s">
        <v>1246</v>
      </c>
      <c r="FH7669" s="55" t="s">
        <v>1263</v>
      </c>
      <c r="FI7669" s="55">
        <v>7</v>
      </c>
      <c r="FJ7669" s="55">
        <v>50000</v>
      </c>
      <c r="FK7669" s="55" t="s">
        <v>1249</v>
      </c>
      <c r="FL7669" s="55">
        <v>0.45</v>
      </c>
    </row>
    <row r="7670" ht="14.25" customHeight="1" outlineLevel="1" spans="162:168">
      <c r="FF7670" s="55">
        <v>7663</v>
      </c>
      <c r="FG7670" s="55" t="s">
        <v>1246</v>
      </c>
      <c r="FH7670" s="55" t="s">
        <v>1263</v>
      </c>
      <c r="FI7670" s="55">
        <v>7</v>
      </c>
      <c r="FJ7670" s="55">
        <v>80000</v>
      </c>
      <c r="FK7670" s="55" t="s">
        <v>1249</v>
      </c>
      <c r="FL7670" s="55">
        <v>0.45</v>
      </c>
    </row>
    <row r="7671" ht="14.25" customHeight="1" outlineLevel="1" spans="162:168">
      <c r="FF7671" s="55">
        <v>7664</v>
      </c>
      <c r="FG7671" s="55" t="s">
        <v>1246</v>
      </c>
      <c r="FH7671" s="55" t="s">
        <v>1263</v>
      </c>
      <c r="FI7671" s="55">
        <v>7</v>
      </c>
      <c r="FJ7671" s="55">
        <v>130000</v>
      </c>
      <c r="FK7671" s="55" t="s">
        <v>1249</v>
      </c>
      <c r="FL7671" s="55">
        <v>0.45</v>
      </c>
    </row>
    <row r="7672" ht="14.25" customHeight="1" outlineLevel="1" spans="162:168">
      <c r="FF7672" s="55">
        <v>7665</v>
      </c>
      <c r="FG7672" s="55" t="s">
        <v>1246</v>
      </c>
      <c r="FH7672" s="55" t="s">
        <v>1263</v>
      </c>
      <c r="FI7672" s="55">
        <v>7</v>
      </c>
      <c r="FJ7672" s="55">
        <v>260000</v>
      </c>
      <c r="FK7672" s="55" t="s">
        <v>1249</v>
      </c>
      <c r="FL7672" s="55">
        <v>0.45</v>
      </c>
    </row>
    <row r="7673" ht="14.25" customHeight="1" outlineLevel="1" spans="162:168">
      <c r="FF7673" s="55">
        <v>7666</v>
      </c>
      <c r="FG7673" s="55" t="s">
        <v>1246</v>
      </c>
      <c r="FH7673" s="55" t="s">
        <v>1263</v>
      </c>
      <c r="FI7673" s="55">
        <v>7</v>
      </c>
      <c r="FJ7673" s="55">
        <v>400000</v>
      </c>
      <c r="FK7673" s="55" t="s">
        <v>1249</v>
      </c>
      <c r="FL7673" s="55">
        <v>0.45</v>
      </c>
    </row>
    <row r="7674" ht="14.25" customHeight="1" outlineLevel="1" spans="162:168">
      <c r="FF7674" s="55">
        <v>7667</v>
      </c>
      <c r="FG7674" s="55" t="s">
        <v>1246</v>
      </c>
      <c r="FH7674" s="55" t="s">
        <v>1263</v>
      </c>
      <c r="FI7674" s="55">
        <v>7</v>
      </c>
      <c r="FJ7674" s="55">
        <v>530000</v>
      </c>
      <c r="FK7674" s="55" t="s">
        <v>1249</v>
      </c>
      <c r="FL7674" s="55">
        <v>0.45</v>
      </c>
    </row>
    <row r="7675" ht="14.25" customHeight="1" outlineLevel="1" spans="162:168">
      <c r="FF7675" s="55">
        <v>7668</v>
      </c>
      <c r="FG7675" s="55" t="s">
        <v>1246</v>
      </c>
      <c r="FH7675" s="55" t="s">
        <v>1263</v>
      </c>
      <c r="FI7675" s="55">
        <v>7</v>
      </c>
      <c r="FJ7675" s="55">
        <v>540000</v>
      </c>
      <c r="FK7675" s="55" t="s">
        <v>1249</v>
      </c>
      <c r="FL7675" s="55">
        <v>0.45</v>
      </c>
    </row>
    <row r="7676" ht="14.25" customHeight="1" outlineLevel="1" spans="162:168">
      <c r="FF7676" s="55">
        <v>7669</v>
      </c>
      <c r="FG7676" s="55" t="s">
        <v>1246</v>
      </c>
      <c r="FH7676" s="55" t="s">
        <v>1263</v>
      </c>
      <c r="FI7676" s="55">
        <v>8</v>
      </c>
      <c r="FJ7676" s="55">
        <v>0</v>
      </c>
      <c r="FK7676" s="55" t="s">
        <v>1249</v>
      </c>
      <c r="FL7676" s="55">
        <v>0.56</v>
      </c>
    </row>
    <row r="7677" ht="14.25" customHeight="1" outlineLevel="1" spans="162:168">
      <c r="FF7677" s="55">
        <v>7670</v>
      </c>
      <c r="FG7677" s="55" t="s">
        <v>1246</v>
      </c>
      <c r="FH7677" s="55" t="s">
        <v>1263</v>
      </c>
      <c r="FI7677" s="55">
        <v>8</v>
      </c>
      <c r="FJ7677" s="55">
        <v>1000</v>
      </c>
      <c r="FK7677" s="55" t="s">
        <v>1249</v>
      </c>
      <c r="FL7677" s="55">
        <v>0.56</v>
      </c>
    </row>
    <row r="7678" ht="14.25" customHeight="1" outlineLevel="1" spans="162:168">
      <c r="FF7678" s="55">
        <v>7671</v>
      </c>
      <c r="FG7678" s="55" t="s">
        <v>1246</v>
      </c>
      <c r="FH7678" s="55" t="s">
        <v>1263</v>
      </c>
      <c r="FI7678" s="55">
        <v>8</v>
      </c>
      <c r="FJ7678" s="55">
        <v>2500</v>
      </c>
      <c r="FK7678" s="55" t="s">
        <v>1249</v>
      </c>
      <c r="FL7678" s="55">
        <v>0.56</v>
      </c>
    </row>
    <row r="7679" ht="14.25" customHeight="1" outlineLevel="1" spans="162:168">
      <c r="FF7679" s="55">
        <v>7672</v>
      </c>
      <c r="FG7679" s="55" t="s">
        <v>1246</v>
      </c>
      <c r="FH7679" s="55" t="s">
        <v>1263</v>
      </c>
      <c r="FI7679" s="55">
        <v>8</v>
      </c>
      <c r="FJ7679" s="55">
        <v>5000</v>
      </c>
      <c r="FK7679" s="55" t="s">
        <v>1249</v>
      </c>
      <c r="FL7679" s="55">
        <v>0.56</v>
      </c>
    </row>
    <row r="7680" ht="14.25" customHeight="1" outlineLevel="1" spans="162:168">
      <c r="FF7680" s="55">
        <v>7673</v>
      </c>
      <c r="FG7680" s="55" t="s">
        <v>1246</v>
      </c>
      <c r="FH7680" s="55" t="s">
        <v>1263</v>
      </c>
      <c r="FI7680" s="55">
        <v>8</v>
      </c>
      <c r="FJ7680" s="55">
        <v>10000</v>
      </c>
      <c r="FK7680" s="55" t="s">
        <v>1249</v>
      </c>
      <c r="FL7680" s="55">
        <v>0.56</v>
      </c>
    </row>
    <row r="7681" ht="14.25" customHeight="1" outlineLevel="1" spans="162:168">
      <c r="FF7681" s="55">
        <v>7674</v>
      </c>
      <c r="FG7681" s="55" t="s">
        <v>1246</v>
      </c>
      <c r="FH7681" s="55" t="s">
        <v>1263</v>
      </c>
      <c r="FI7681" s="55">
        <v>8</v>
      </c>
      <c r="FJ7681" s="55">
        <v>25000</v>
      </c>
      <c r="FK7681" s="55" t="s">
        <v>1249</v>
      </c>
      <c r="FL7681" s="55">
        <v>0.56</v>
      </c>
    </row>
    <row r="7682" ht="14.25" customHeight="1" outlineLevel="1" spans="162:168">
      <c r="FF7682" s="55">
        <v>7675</v>
      </c>
      <c r="FG7682" s="55" t="s">
        <v>1246</v>
      </c>
      <c r="FH7682" s="55" t="s">
        <v>1263</v>
      </c>
      <c r="FI7682" s="55">
        <v>8</v>
      </c>
      <c r="FJ7682" s="55">
        <v>50000</v>
      </c>
      <c r="FK7682" s="55" t="s">
        <v>1249</v>
      </c>
      <c r="FL7682" s="55">
        <v>0.56</v>
      </c>
    </row>
    <row r="7683" ht="14.25" customHeight="1" outlineLevel="1" spans="162:168">
      <c r="FF7683" s="55">
        <v>7676</v>
      </c>
      <c r="FG7683" s="55" t="s">
        <v>1246</v>
      </c>
      <c r="FH7683" s="55" t="s">
        <v>1263</v>
      </c>
      <c r="FI7683" s="55">
        <v>8</v>
      </c>
      <c r="FJ7683" s="55">
        <v>80000</v>
      </c>
      <c r="FK7683" s="55" t="s">
        <v>1249</v>
      </c>
      <c r="FL7683" s="55">
        <v>0.56</v>
      </c>
    </row>
    <row r="7684" ht="14.25" customHeight="1" outlineLevel="1" spans="162:168">
      <c r="FF7684" s="55">
        <v>7677</v>
      </c>
      <c r="FG7684" s="55" t="s">
        <v>1246</v>
      </c>
      <c r="FH7684" s="55" t="s">
        <v>1263</v>
      </c>
      <c r="FI7684" s="55">
        <v>8</v>
      </c>
      <c r="FJ7684" s="55">
        <v>130000</v>
      </c>
      <c r="FK7684" s="55" t="s">
        <v>1249</v>
      </c>
      <c r="FL7684" s="55">
        <v>0.56</v>
      </c>
    </row>
    <row r="7685" ht="14.25" customHeight="1" outlineLevel="1" spans="162:168">
      <c r="FF7685" s="55">
        <v>7678</v>
      </c>
      <c r="FG7685" s="55" t="s">
        <v>1246</v>
      </c>
      <c r="FH7685" s="55" t="s">
        <v>1263</v>
      </c>
      <c r="FI7685" s="55">
        <v>8</v>
      </c>
      <c r="FJ7685" s="55">
        <v>260000</v>
      </c>
      <c r="FK7685" s="55" t="s">
        <v>1249</v>
      </c>
      <c r="FL7685" s="55">
        <v>0.56</v>
      </c>
    </row>
    <row r="7686" ht="14.25" customHeight="1" outlineLevel="1" spans="162:168">
      <c r="FF7686" s="55">
        <v>7679</v>
      </c>
      <c r="FG7686" s="55" t="s">
        <v>1246</v>
      </c>
      <c r="FH7686" s="55" t="s">
        <v>1263</v>
      </c>
      <c r="FI7686" s="55">
        <v>8</v>
      </c>
      <c r="FJ7686" s="55">
        <v>400000</v>
      </c>
      <c r="FK7686" s="55" t="s">
        <v>1249</v>
      </c>
      <c r="FL7686" s="55">
        <v>0.56</v>
      </c>
    </row>
    <row r="7687" ht="14.25" customHeight="1" outlineLevel="1" spans="162:168">
      <c r="FF7687" s="55">
        <v>7680</v>
      </c>
      <c r="FG7687" s="55" t="s">
        <v>1246</v>
      </c>
      <c r="FH7687" s="55" t="s">
        <v>1263</v>
      </c>
      <c r="FI7687" s="55">
        <v>8</v>
      </c>
      <c r="FJ7687" s="55">
        <v>530000</v>
      </c>
      <c r="FK7687" s="55" t="s">
        <v>1249</v>
      </c>
      <c r="FL7687" s="55">
        <v>0.56</v>
      </c>
    </row>
    <row r="7688" ht="14.25" customHeight="1" outlineLevel="1" spans="162:168">
      <c r="FF7688" s="55">
        <v>7681</v>
      </c>
      <c r="FG7688" s="55" t="s">
        <v>1246</v>
      </c>
      <c r="FH7688" s="55" t="s">
        <v>1263</v>
      </c>
      <c r="FI7688" s="55">
        <v>8</v>
      </c>
      <c r="FJ7688" s="55">
        <v>540000</v>
      </c>
      <c r="FK7688" s="55" t="s">
        <v>1249</v>
      </c>
      <c r="FL7688" s="55">
        <v>0.56</v>
      </c>
    </row>
    <row r="7689" ht="14.25" customHeight="1" outlineLevel="1" spans="162:168">
      <c r="FF7689" s="55">
        <v>7682</v>
      </c>
      <c r="FG7689" s="55" t="s">
        <v>1246</v>
      </c>
      <c r="FH7689" s="55" t="s">
        <v>1263</v>
      </c>
      <c r="FI7689" s="55">
        <v>9</v>
      </c>
      <c r="FJ7689" s="55">
        <v>0</v>
      </c>
      <c r="FK7689" s="55" t="s">
        <v>1249</v>
      </c>
      <c r="FL7689" s="55">
        <v>0.95</v>
      </c>
    </row>
    <row r="7690" ht="14.25" customHeight="1" outlineLevel="1" spans="162:168">
      <c r="FF7690" s="55">
        <v>7683</v>
      </c>
      <c r="FG7690" s="55" t="s">
        <v>1246</v>
      </c>
      <c r="FH7690" s="55" t="s">
        <v>1263</v>
      </c>
      <c r="FI7690" s="55">
        <v>9</v>
      </c>
      <c r="FJ7690" s="55">
        <v>1000</v>
      </c>
      <c r="FK7690" s="55" t="s">
        <v>1249</v>
      </c>
      <c r="FL7690" s="55">
        <v>0.95</v>
      </c>
    </row>
    <row r="7691" ht="14.25" customHeight="1" outlineLevel="1" spans="162:168">
      <c r="FF7691" s="55">
        <v>7684</v>
      </c>
      <c r="FG7691" s="55" t="s">
        <v>1246</v>
      </c>
      <c r="FH7691" s="55" t="s">
        <v>1263</v>
      </c>
      <c r="FI7691" s="55">
        <v>9</v>
      </c>
      <c r="FJ7691" s="55">
        <v>2500</v>
      </c>
      <c r="FK7691" s="55" t="s">
        <v>1249</v>
      </c>
      <c r="FL7691" s="55">
        <v>0.84</v>
      </c>
    </row>
    <row r="7692" ht="14.25" customHeight="1" outlineLevel="1" spans="162:168">
      <c r="FF7692" s="55">
        <v>7685</v>
      </c>
      <c r="FG7692" s="55" t="s">
        <v>1246</v>
      </c>
      <c r="FH7692" s="55" t="s">
        <v>1263</v>
      </c>
      <c r="FI7692" s="55">
        <v>9</v>
      </c>
      <c r="FJ7692" s="55">
        <v>5000</v>
      </c>
      <c r="FK7692" s="55" t="s">
        <v>1249</v>
      </c>
      <c r="FL7692" s="55">
        <v>0.77</v>
      </c>
    </row>
    <row r="7693" ht="14.25" customHeight="1" outlineLevel="1" spans="162:168">
      <c r="FF7693" s="55">
        <v>7686</v>
      </c>
      <c r="FG7693" s="55" t="s">
        <v>1246</v>
      </c>
      <c r="FH7693" s="55" t="s">
        <v>1263</v>
      </c>
      <c r="FI7693" s="55">
        <v>9</v>
      </c>
      <c r="FJ7693" s="55">
        <v>10000</v>
      </c>
      <c r="FK7693" s="55" t="s">
        <v>1249</v>
      </c>
      <c r="FL7693" s="55">
        <v>0.77</v>
      </c>
    </row>
    <row r="7694" ht="14.25" customHeight="1" outlineLevel="1" spans="162:168">
      <c r="FF7694" s="55">
        <v>7687</v>
      </c>
      <c r="FG7694" s="55" t="s">
        <v>1246</v>
      </c>
      <c r="FH7694" s="55" t="s">
        <v>1263</v>
      </c>
      <c r="FI7694" s="55">
        <v>9</v>
      </c>
      <c r="FJ7694" s="55">
        <v>25000</v>
      </c>
      <c r="FK7694" s="55" t="s">
        <v>1249</v>
      </c>
      <c r="FL7694" s="55">
        <v>0.77</v>
      </c>
    </row>
    <row r="7695" ht="14.25" customHeight="1" outlineLevel="1" spans="162:168">
      <c r="FF7695" s="55">
        <v>7688</v>
      </c>
      <c r="FG7695" s="55" t="s">
        <v>1246</v>
      </c>
      <c r="FH7695" s="55" t="s">
        <v>1263</v>
      </c>
      <c r="FI7695" s="55">
        <v>9</v>
      </c>
      <c r="FJ7695" s="55">
        <v>50000</v>
      </c>
      <c r="FK7695" s="55" t="s">
        <v>1249</v>
      </c>
      <c r="FL7695" s="55">
        <v>0.77</v>
      </c>
    </row>
    <row r="7696" ht="14.25" customHeight="1" outlineLevel="1" spans="162:168">
      <c r="FF7696" s="55">
        <v>7689</v>
      </c>
      <c r="FG7696" s="55" t="s">
        <v>1246</v>
      </c>
      <c r="FH7696" s="55" t="s">
        <v>1263</v>
      </c>
      <c r="FI7696" s="55">
        <v>9</v>
      </c>
      <c r="FJ7696" s="55">
        <v>80000</v>
      </c>
      <c r="FK7696" s="55" t="s">
        <v>1249</v>
      </c>
      <c r="FL7696" s="55">
        <v>0.77</v>
      </c>
    </row>
    <row r="7697" ht="14.25" customHeight="1" outlineLevel="1" spans="162:168">
      <c r="FF7697" s="55">
        <v>7690</v>
      </c>
      <c r="FG7697" s="55" t="s">
        <v>1246</v>
      </c>
      <c r="FH7697" s="55" t="s">
        <v>1263</v>
      </c>
      <c r="FI7697" s="55">
        <v>9</v>
      </c>
      <c r="FJ7697" s="55">
        <v>130000</v>
      </c>
      <c r="FK7697" s="55" t="s">
        <v>1249</v>
      </c>
      <c r="FL7697" s="55">
        <v>0.77</v>
      </c>
    </row>
    <row r="7698" ht="14.25" customHeight="1" outlineLevel="1" spans="162:168">
      <c r="FF7698" s="55">
        <v>7691</v>
      </c>
      <c r="FG7698" s="55" t="s">
        <v>1246</v>
      </c>
      <c r="FH7698" s="55" t="s">
        <v>1263</v>
      </c>
      <c r="FI7698" s="55">
        <v>9</v>
      </c>
      <c r="FJ7698" s="55">
        <v>260000</v>
      </c>
      <c r="FK7698" s="55" t="s">
        <v>1249</v>
      </c>
      <c r="FL7698" s="55">
        <v>0.77</v>
      </c>
    </row>
    <row r="7699" ht="14.25" customHeight="1" outlineLevel="1" spans="162:168">
      <c r="FF7699" s="55">
        <v>7692</v>
      </c>
      <c r="FG7699" s="55" t="s">
        <v>1246</v>
      </c>
      <c r="FH7699" s="55" t="s">
        <v>1263</v>
      </c>
      <c r="FI7699" s="55">
        <v>9</v>
      </c>
      <c r="FJ7699" s="55">
        <v>400000</v>
      </c>
      <c r="FK7699" s="55" t="s">
        <v>1249</v>
      </c>
      <c r="FL7699" s="55">
        <v>0.77</v>
      </c>
    </row>
    <row r="7700" ht="14.25" customHeight="1" outlineLevel="1" spans="162:168">
      <c r="FF7700" s="55">
        <v>7693</v>
      </c>
      <c r="FG7700" s="55" t="s">
        <v>1246</v>
      </c>
      <c r="FH7700" s="55" t="s">
        <v>1263</v>
      </c>
      <c r="FI7700" s="55">
        <v>9</v>
      </c>
      <c r="FJ7700" s="55">
        <v>530000</v>
      </c>
      <c r="FK7700" s="55" t="s">
        <v>1249</v>
      </c>
      <c r="FL7700" s="55">
        <v>0.77</v>
      </c>
    </row>
    <row r="7701" ht="14.25" customHeight="1" outlineLevel="1" spans="162:168">
      <c r="FF7701" s="55">
        <v>7694</v>
      </c>
      <c r="FG7701" s="55" t="s">
        <v>1246</v>
      </c>
      <c r="FH7701" s="55" t="s">
        <v>1263</v>
      </c>
      <c r="FI7701" s="55">
        <v>9</v>
      </c>
      <c r="FJ7701" s="55">
        <v>540000</v>
      </c>
      <c r="FK7701" s="55" t="s">
        <v>1249</v>
      </c>
      <c r="FL7701" s="55">
        <v>0.77</v>
      </c>
    </row>
    <row r="7702" ht="14.25" customHeight="1" outlineLevel="1" spans="162:168">
      <c r="FF7702" s="55">
        <v>7695</v>
      </c>
      <c r="FG7702" s="55" t="s">
        <v>1246</v>
      </c>
      <c r="FH7702" s="55" t="s">
        <v>2272</v>
      </c>
      <c r="FI7702" s="55">
        <v>1</v>
      </c>
      <c r="FJ7702" s="55">
        <v>0</v>
      </c>
      <c r="FK7702" s="55" t="s">
        <v>1249</v>
      </c>
      <c r="FL7702" s="55">
        <v>0.3</v>
      </c>
    </row>
    <row r="7703" ht="14.25" customHeight="1" outlineLevel="1" spans="162:168">
      <c r="FF7703" s="55">
        <v>7696</v>
      </c>
      <c r="FG7703" s="55" t="s">
        <v>1246</v>
      </c>
      <c r="FH7703" s="55" t="s">
        <v>2272</v>
      </c>
      <c r="FI7703" s="55">
        <v>1</v>
      </c>
      <c r="FJ7703" s="55">
        <v>1000</v>
      </c>
      <c r="FK7703" s="55" t="s">
        <v>1249</v>
      </c>
      <c r="FL7703" s="55">
        <v>0.3</v>
      </c>
    </row>
    <row r="7704" ht="14.25" customHeight="1" outlineLevel="1" spans="162:168">
      <c r="FF7704" s="55">
        <v>7697</v>
      </c>
      <c r="FG7704" s="55" t="s">
        <v>1246</v>
      </c>
      <c r="FH7704" s="55" t="s">
        <v>2272</v>
      </c>
      <c r="FI7704" s="55">
        <v>1</v>
      </c>
      <c r="FJ7704" s="55">
        <v>2500</v>
      </c>
      <c r="FK7704" s="55" t="s">
        <v>1249</v>
      </c>
      <c r="FL7704" s="55">
        <v>0.3</v>
      </c>
    </row>
    <row r="7705" ht="14.25" customHeight="1" outlineLevel="1" spans="162:168">
      <c r="FF7705" s="55">
        <v>7698</v>
      </c>
      <c r="FG7705" s="55" t="s">
        <v>1246</v>
      </c>
      <c r="FH7705" s="55" t="s">
        <v>2272</v>
      </c>
      <c r="FI7705" s="55">
        <v>1</v>
      </c>
      <c r="FJ7705" s="55">
        <v>5000</v>
      </c>
      <c r="FK7705" s="55" t="s">
        <v>1249</v>
      </c>
      <c r="FL7705" s="55">
        <v>0.3</v>
      </c>
    </row>
    <row r="7706" ht="14.25" customHeight="1" outlineLevel="1" spans="162:168">
      <c r="FF7706" s="55">
        <v>7699</v>
      </c>
      <c r="FG7706" s="55" t="s">
        <v>1246</v>
      </c>
      <c r="FH7706" s="55" t="s">
        <v>2272</v>
      </c>
      <c r="FI7706" s="55">
        <v>1</v>
      </c>
      <c r="FJ7706" s="55">
        <v>10000</v>
      </c>
      <c r="FK7706" s="55" t="s">
        <v>1249</v>
      </c>
      <c r="FL7706" s="55">
        <v>0.3</v>
      </c>
    </row>
    <row r="7707" ht="14.25" customHeight="1" outlineLevel="1" spans="162:168">
      <c r="FF7707" s="55">
        <v>7700</v>
      </c>
      <c r="FG7707" s="55" t="s">
        <v>1246</v>
      </c>
      <c r="FH7707" s="55" t="s">
        <v>2272</v>
      </c>
      <c r="FI7707" s="55">
        <v>1</v>
      </c>
      <c r="FJ7707" s="55">
        <v>25000</v>
      </c>
      <c r="FK7707" s="55" t="s">
        <v>1249</v>
      </c>
      <c r="FL7707" s="55">
        <v>0.3</v>
      </c>
    </row>
    <row r="7708" ht="14.25" customHeight="1" outlineLevel="1" spans="162:168">
      <c r="FF7708" s="55">
        <v>7701</v>
      </c>
      <c r="FG7708" s="55" t="s">
        <v>1246</v>
      </c>
      <c r="FH7708" s="55" t="s">
        <v>2272</v>
      </c>
      <c r="FI7708" s="55">
        <v>1</v>
      </c>
      <c r="FJ7708" s="55">
        <v>50000</v>
      </c>
      <c r="FK7708" s="55" t="s">
        <v>1249</v>
      </c>
      <c r="FL7708" s="55">
        <v>0.3</v>
      </c>
    </row>
    <row r="7709" ht="14.25" customHeight="1" outlineLevel="1" spans="162:168">
      <c r="FF7709" s="55">
        <v>7702</v>
      </c>
      <c r="FG7709" s="55" t="s">
        <v>1246</v>
      </c>
      <c r="FH7709" s="55" t="s">
        <v>2272</v>
      </c>
      <c r="FI7709" s="55">
        <v>1</v>
      </c>
      <c r="FJ7709" s="55">
        <v>80000</v>
      </c>
      <c r="FK7709" s="55" t="s">
        <v>1249</v>
      </c>
      <c r="FL7709" s="55">
        <v>0.3</v>
      </c>
    </row>
    <row r="7710" ht="14.25" customHeight="1" outlineLevel="1" spans="162:168">
      <c r="FF7710" s="55">
        <v>7703</v>
      </c>
      <c r="FG7710" s="55" t="s">
        <v>1246</v>
      </c>
      <c r="FH7710" s="55" t="s">
        <v>2272</v>
      </c>
      <c r="FI7710" s="55">
        <v>1</v>
      </c>
      <c r="FJ7710" s="55">
        <v>130000</v>
      </c>
      <c r="FK7710" s="55" t="s">
        <v>1249</v>
      </c>
      <c r="FL7710" s="55">
        <v>0.3</v>
      </c>
    </row>
    <row r="7711" ht="14.25" customHeight="1" outlineLevel="1" spans="162:168">
      <c r="FF7711" s="55">
        <v>7704</v>
      </c>
      <c r="FG7711" s="55" t="s">
        <v>1246</v>
      </c>
      <c r="FH7711" s="55" t="s">
        <v>2272</v>
      </c>
      <c r="FI7711" s="55">
        <v>1</v>
      </c>
      <c r="FJ7711" s="55">
        <v>260000</v>
      </c>
      <c r="FK7711" s="55" t="s">
        <v>1249</v>
      </c>
      <c r="FL7711" s="55">
        <v>0.3</v>
      </c>
    </row>
    <row r="7712" ht="14.25" customHeight="1" outlineLevel="1" spans="162:168">
      <c r="FF7712" s="55">
        <v>7705</v>
      </c>
      <c r="FG7712" s="55" t="s">
        <v>1246</v>
      </c>
      <c r="FH7712" s="55" t="s">
        <v>2272</v>
      </c>
      <c r="FI7712" s="55">
        <v>1</v>
      </c>
      <c r="FJ7712" s="55">
        <v>400000</v>
      </c>
      <c r="FK7712" s="55" t="s">
        <v>1249</v>
      </c>
      <c r="FL7712" s="55">
        <v>0.3</v>
      </c>
    </row>
    <row r="7713" ht="14.25" customHeight="1" outlineLevel="1" spans="162:168">
      <c r="FF7713" s="55">
        <v>7706</v>
      </c>
      <c r="FG7713" s="55" t="s">
        <v>1246</v>
      </c>
      <c r="FH7713" s="55" t="s">
        <v>2272</v>
      </c>
      <c r="FI7713" s="55">
        <v>1</v>
      </c>
      <c r="FJ7713" s="55">
        <v>530000</v>
      </c>
      <c r="FK7713" s="55" t="s">
        <v>1249</v>
      </c>
      <c r="FL7713" s="55">
        <v>0.3</v>
      </c>
    </row>
    <row r="7714" ht="14.25" customHeight="1" outlineLevel="1" spans="162:168">
      <c r="FF7714" s="55">
        <v>7707</v>
      </c>
      <c r="FG7714" s="55" t="s">
        <v>1246</v>
      </c>
      <c r="FH7714" s="55" t="s">
        <v>2272</v>
      </c>
      <c r="FI7714" s="55">
        <v>1</v>
      </c>
      <c r="FJ7714" s="55">
        <v>540000</v>
      </c>
      <c r="FK7714" s="55" t="s">
        <v>1249</v>
      </c>
      <c r="FL7714" s="55">
        <v>0.3</v>
      </c>
    </row>
    <row r="7715" ht="14.25" customHeight="1" outlineLevel="1" spans="162:168">
      <c r="FF7715" s="55">
        <v>7708</v>
      </c>
      <c r="FG7715" s="55" t="s">
        <v>1246</v>
      </c>
      <c r="FH7715" s="55" t="s">
        <v>2055</v>
      </c>
      <c r="FI7715" s="55">
        <v>1</v>
      </c>
      <c r="FJ7715" s="55">
        <v>0</v>
      </c>
      <c r="FK7715" s="55" t="s">
        <v>1249</v>
      </c>
      <c r="FL7715" s="55">
        <v>0.3</v>
      </c>
    </row>
    <row r="7716" ht="14.25" customHeight="1" outlineLevel="1" spans="162:168">
      <c r="FF7716" s="55">
        <v>7709</v>
      </c>
      <c r="FG7716" s="55" t="s">
        <v>1246</v>
      </c>
      <c r="FH7716" s="55" t="s">
        <v>2055</v>
      </c>
      <c r="FI7716" s="55">
        <v>1</v>
      </c>
      <c r="FJ7716" s="55">
        <v>1000</v>
      </c>
      <c r="FK7716" s="55" t="s">
        <v>1249</v>
      </c>
      <c r="FL7716" s="55">
        <v>0.3</v>
      </c>
    </row>
    <row r="7717" ht="14.25" customHeight="1" outlineLevel="1" spans="162:168">
      <c r="FF7717" s="55">
        <v>7710</v>
      </c>
      <c r="FG7717" s="55" t="s">
        <v>1246</v>
      </c>
      <c r="FH7717" s="55" t="s">
        <v>2055</v>
      </c>
      <c r="FI7717" s="55">
        <v>1</v>
      </c>
      <c r="FJ7717" s="55">
        <v>2500</v>
      </c>
      <c r="FK7717" s="55" t="s">
        <v>1249</v>
      </c>
      <c r="FL7717" s="55">
        <v>0.3</v>
      </c>
    </row>
    <row r="7718" ht="14.25" customHeight="1" outlineLevel="1" spans="162:168">
      <c r="FF7718" s="55">
        <v>7711</v>
      </c>
      <c r="FG7718" s="55" t="s">
        <v>1246</v>
      </c>
      <c r="FH7718" s="55" t="s">
        <v>2055</v>
      </c>
      <c r="FI7718" s="55">
        <v>1</v>
      </c>
      <c r="FJ7718" s="55">
        <v>5000</v>
      </c>
      <c r="FK7718" s="55" t="s">
        <v>1249</v>
      </c>
      <c r="FL7718" s="55">
        <v>0.3</v>
      </c>
    </row>
    <row r="7719" ht="14.25" customHeight="1" outlineLevel="1" spans="162:168">
      <c r="FF7719" s="55">
        <v>7712</v>
      </c>
      <c r="FG7719" s="55" t="s">
        <v>1246</v>
      </c>
      <c r="FH7719" s="55" t="s">
        <v>2055</v>
      </c>
      <c r="FI7719" s="55">
        <v>1</v>
      </c>
      <c r="FJ7719" s="55">
        <v>10000</v>
      </c>
      <c r="FK7719" s="55" t="s">
        <v>1249</v>
      </c>
      <c r="FL7719" s="55">
        <v>0.3</v>
      </c>
    </row>
    <row r="7720" ht="14.25" customHeight="1" outlineLevel="1" spans="162:168">
      <c r="FF7720" s="55">
        <v>7713</v>
      </c>
      <c r="FG7720" s="55" t="s">
        <v>1246</v>
      </c>
      <c r="FH7720" s="55" t="s">
        <v>2055</v>
      </c>
      <c r="FI7720" s="55">
        <v>1</v>
      </c>
      <c r="FJ7720" s="55">
        <v>25000</v>
      </c>
      <c r="FK7720" s="55" t="s">
        <v>1249</v>
      </c>
      <c r="FL7720" s="55">
        <v>0.3</v>
      </c>
    </row>
    <row r="7721" ht="14.25" customHeight="1" outlineLevel="1" spans="162:168">
      <c r="FF7721" s="55">
        <v>7714</v>
      </c>
      <c r="FG7721" s="55" t="s">
        <v>1246</v>
      </c>
      <c r="FH7721" s="55" t="s">
        <v>2055</v>
      </c>
      <c r="FI7721" s="55">
        <v>1</v>
      </c>
      <c r="FJ7721" s="55">
        <v>50000</v>
      </c>
      <c r="FK7721" s="55" t="s">
        <v>1249</v>
      </c>
      <c r="FL7721" s="55">
        <v>0.3</v>
      </c>
    </row>
    <row r="7722" ht="14.25" customHeight="1" outlineLevel="1" spans="162:168">
      <c r="FF7722" s="55">
        <v>7715</v>
      </c>
      <c r="FG7722" s="55" t="s">
        <v>1246</v>
      </c>
      <c r="FH7722" s="55" t="s">
        <v>2055</v>
      </c>
      <c r="FI7722" s="55">
        <v>1</v>
      </c>
      <c r="FJ7722" s="55">
        <v>80000</v>
      </c>
      <c r="FK7722" s="55" t="s">
        <v>1249</v>
      </c>
      <c r="FL7722" s="55">
        <v>0.3</v>
      </c>
    </row>
    <row r="7723" ht="14.25" customHeight="1" outlineLevel="1" spans="162:168">
      <c r="FF7723" s="55">
        <v>7716</v>
      </c>
      <c r="FG7723" s="55" t="s">
        <v>1246</v>
      </c>
      <c r="FH7723" s="55" t="s">
        <v>2055</v>
      </c>
      <c r="FI7723" s="55">
        <v>1</v>
      </c>
      <c r="FJ7723" s="55">
        <v>130000</v>
      </c>
      <c r="FK7723" s="55" t="s">
        <v>1249</v>
      </c>
      <c r="FL7723" s="55">
        <v>0.3</v>
      </c>
    </row>
    <row r="7724" ht="14.25" customHeight="1" outlineLevel="1" spans="162:168">
      <c r="FF7724" s="55">
        <v>7717</v>
      </c>
      <c r="FG7724" s="55" t="s">
        <v>1246</v>
      </c>
      <c r="FH7724" s="55" t="s">
        <v>2055</v>
      </c>
      <c r="FI7724" s="55">
        <v>1</v>
      </c>
      <c r="FJ7724" s="55">
        <v>260000</v>
      </c>
      <c r="FK7724" s="55" t="s">
        <v>1249</v>
      </c>
      <c r="FL7724" s="55">
        <v>0.3</v>
      </c>
    </row>
    <row r="7725" ht="14.25" customHeight="1" outlineLevel="1" spans="162:168">
      <c r="FF7725" s="55">
        <v>7718</v>
      </c>
      <c r="FG7725" s="55" t="s">
        <v>1246</v>
      </c>
      <c r="FH7725" s="55" t="s">
        <v>2055</v>
      </c>
      <c r="FI7725" s="55">
        <v>1</v>
      </c>
      <c r="FJ7725" s="55">
        <v>400000</v>
      </c>
      <c r="FK7725" s="55" t="s">
        <v>1249</v>
      </c>
      <c r="FL7725" s="55">
        <v>0.3</v>
      </c>
    </row>
    <row r="7726" ht="14.25" customHeight="1" outlineLevel="1" spans="162:168">
      <c r="FF7726" s="55">
        <v>7719</v>
      </c>
      <c r="FG7726" s="55" t="s">
        <v>1246</v>
      </c>
      <c r="FH7726" s="55" t="s">
        <v>2055</v>
      </c>
      <c r="FI7726" s="55">
        <v>1</v>
      </c>
      <c r="FJ7726" s="55">
        <v>530000</v>
      </c>
      <c r="FK7726" s="55" t="s">
        <v>1249</v>
      </c>
      <c r="FL7726" s="55">
        <v>0.3</v>
      </c>
    </row>
    <row r="7727" ht="14.25" customHeight="1" outlineLevel="1" spans="162:168">
      <c r="FF7727" s="55">
        <v>7720</v>
      </c>
      <c r="FG7727" s="55" t="s">
        <v>1246</v>
      </c>
      <c r="FH7727" s="55" t="s">
        <v>2055</v>
      </c>
      <c r="FI7727" s="55">
        <v>1</v>
      </c>
      <c r="FJ7727" s="55">
        <v>540000</v>
      </c>
      <c r="FK7727" s="55" t="s">
        <v>1249</v>
      </c>
      <c r="FL7727" s="55">
        <v>0.3</v>
      </c>
    </row>
    <row r="7728" ht="14.25" customHeight="1" outlineLevel="1" spans="162:168">
      <c r="FF7728" s="55">
        <v>7721</v>
      </c>
      <c r="FG7728" s="55" t="s">
        <v>1246</v>
      </c>
      <c r="FH7728" s="55" t="s">
        <v>2055</v>
      </c>
      <c r="FI7728" s="55">
        <v>2</v>
      </c>
      <c r="FJ7728" s="55">
        <v>0</v>
      </c>
      <c r="FK7728" s="55" t="s">
        <v>1249</v>
      </c>
      <c r="FL7728" s="55">
        <v>0.3</v>
      </c>
    </row>
    <row r="7729" ht="14.25" customHeight="1" outlineLevel="1" spans="162:168">
      <c r="FF7729" s="55">
        <v>7722</v>
      </c>
      <c r="FG7729" s="55" t="s">
        <v>1246</v>
      </c>
      <c r="FH7729" s="55" t="s">
        <v>2055</v>
      </c>
      <c r="FI7729" s="55">
        <v>2</v>
      </c>
      <c r="FJ7729" s="55">
        <v>1000</v>
      </c>
      <c r="FK7729" s="55" t="s">
        <v>1249</v>
      </c>
      <c r="FL7729" s="55">
        <v>0.3</v>
      </c>
    </row>
    <row r="7730" ht="14.25" customHeight="1" outlineLevel="1" spans="162:168">
      <c r="FF7730" s="55">
        <v>7723</v>
      </c>
      <c r="FG7730" s="55" t="s">
        <v>1246</v>
      </c>
      <c r="FH7730" s="55" t="s">
        <v>2055</v>
      </c>
      <c r="FI7730" s="55">
        <v>2</v>
      </c>
      <c r="FJ7730" s="55">
        <v>2500</v>
      </c>
      <c r="FK7730" s="55" t="s">
        <v>1249</v>
      </c>
      <c r="FL7730" s="55">
        <v>0.3</v>
      </c>
    </row>
    <row r="7731" ht="14.25" customHeight="1" outlineLevel="1" spans="162:168">
      <c r="FF7731" s="55">
        <v>7724</v>
      </c>
      <c r="FG7731" s="55" t="s">
        <v>1246</v>
      </c>
      <c r="FH7731" s="55" t="s">
        <v>2055</v>
      </c>
      <c r="FI7731" s="55">
        <v>2</v>
      </c>
      <c r="FJ7731" s="55">
        <v>5000</v>
      </c>
      <c r="FK7731" s="55" t="s">
        <v>1249</v>
      </c>
      <c r="FL7731" s="55">
        <v>0.3</v>
      </c>
    </row>
    <row r="7732" ht="14.25" customHeight="1" outlineLevel="1" spans="162:168">
      <c r="FF7732" s="55">
        <v>7725</v>
      </c>
      <c r="FG7732" s="55" t="s">
        <v>1246</v>
      </c>
      <c r="FH7732" s="55" t="s">
        <v>2055</v>
      </c>
      <c r="FI7732" s="55">
        <v>2</v>
      </c>
      <c r="FJ7732" s="55">
        <v>10000</v>
      </c>
      <c r="FK7732" s="55" t="s">
        <v>1249</v>
      </c>
      <c r="FL7732" s="55">
        <v>0.3</v>
      </c>
    </row>
    <row r="7733" ht="14.25" customHeight="1" outlineLevel="1" spans="162:168">
      <c r="FF7733" s="55">
        <v>7726</v>
      </c>
      <c r="FG7733" s="55" t="s">
        <v>1246</v>
      </c>
      <c r="FH7733" s="55" t="s">
        <v>2055</v>
      </c>
      <c r="FI7733" s="55">
        <v>2</v>
      </c>
      <c r="FJ7733" s="55">
        <v>25000</v>
      </c>
      <c r="FK7733" s="55" t="s">
        <v>1249</v>
      </c>
      <c r="FL7733" s="55">
        <v>0.3</v>
      </c>
    </row>
    <row r="7734" ht="14.25" customHeight="1" outlineLevel="1" spans="162:168">
      <c r="FF7734" s="55">
        <v>7727</v>
      </c>
      <c r="FG7734" s="55" t="s">
        <v>1246</v>
      </c>
      <c r="FH7734" s="55" t="s">
        <v>2055</v>
      </c>
      <c r="FI7734" s="55">
        <v>2</v>
      </c>
      <c r="FJ7734" s="55">
        <v>50000</v>
      </c>
      <c r="FK7734" s="55" t="s">
        <v>1249</v>
      </c>
      <c r="FL7734" s="55">
        <v>0.3</v>
      </c>
    </row>
    <row r="7735" ht="14.25" customHeight="1" outlineLevel="1" spans="162:168">
      <c r="FF7735" s="55">
        <v>7728</v>
      </c>
      <c r="FG7735" s="55" t="s">
        <v>1246</v>
      </c>
      <c r="FH7735" s="55" t="s">
        <v>2055</v>
      </c>
      <c r="FI7735" s="55">
        <v>2</v>
      </c>
      <c r="FJ7735" s="55">
        <v>80000</v>
      </c>
      <c r="FK7735" s="55" t="s">
        <v>1249</v>
      </c>
      <c r="FL7735" s="55">
        <v>0.3</v>
      </c>
    </row>
    <row r="7736" ht="14.25" customHeight="1" outlineLevel="1" spans="162:168">
      <c r="FF7736" s="55">
        <v>7729</v>
      </c>
      <c r="FG7736" s="55" t="s">
        <v>1246</v>
      </c>
      <c r="FH7736" s="55" t="s">
        <v>2055</v>
      </c>
      <c r="FI7736" s="55">
        <v>2</v>
      </c>
      <c r="FJ7736" s="55">
        <v>130000</v>
      </c>
      <c r="FK7736" s="55" t="s">
        <v>1249</v>
      </c>
      <c r="FL7736" s="55">
        <v>0.3</v>
      </c>
    </row>
    <row r="7737" ht="14.25" customHeight="1" outlineLevel="1" spans="162:168">
      <c r="FF7737" s="55">
        <v>7730</v>
      </c>
      <c r="FG7737" s="55" t="s">
        <v>1246</v>
      </c>
      <c r="FH7737" s="55" t="s">
        <v>2055</v>
      </c>
      <c r="FI7737" s="55">
        <v>2</v>
      </c>
      <c r="FJ7737" s="55">
        <v>260000</v>
      </c>
      <c r="FK7737" s="55" t="s">
        <v>1249</v>
      </c>
      <c r="FL7737" s="55">
        <v>0.3</v>
      </c>
    </row>
    <row r="7738" ht="14.25" customHeight="1" outlineLevel="1" spans="162:168">
      <c r="FF7738" s="55">
        <v>7731</v>
      </c>
      <c r="FG7738" s="55" t="s">
        <v>1246</v>
      </c>
      <c r="FH7738" s="55" t="s">
        <v>2055</v>
      </c>
      <c r="FI7738" s="55">
        <v>2</v>
      </c>
      <c r="FJ7738" s="55">
        <v>400000</v>
      </c>
      <c r="FK7738" s="55" t="s">
        <v>1249</v>
      </c>
      <c r="FL7738" s="55">
        <v>0.3</v>
      </c>
    </row>
    <row r="7739" ht="14.25" customHeight="1" outlineLevel="1" spans="162:168">
      <c r="FF7739" s="55">
        <v>7732</v>
      </c>
      <c r="FG7739" s="55" t="s">
        <v>1246</v>
      </c>
      <c r="FH7739" s="55" t="s">
        <v>2055</v>
      </c>
      <c r="FI7739" s="55">
        <v>2</v>
      </c>
      <c r="FJ7739" s="55">
        <v>530000</v>
      </c>
      <c r="FK7739" s="55" t="s">
        <v>1249</v>
      </c>
      <c r="FL7739" s="55">
        <v>0.3</v>
      </c>
    </row>
    <row r="7740" ht="14.25" customHeight="1" outlineLevel="1" spans="162:168">
      <c r="FF7740" s="55">
        <v>7733</v>
      </c>
      <c r="FG7740" s="55" t="s">
        <v>1246</v>
      </c>
      <c r="FH7740" s="55" t="s">
        <v>2055</v>
      </c>
      <c r="FI7740" s="55">
        <v>2</v>
      </c>
      <c r="FJ7740" s="55">
        <v>540000</v>
      </c>
      <c r="FK7740" s="55" t="s">
        <v>1249</v>
      </c>
      <c r="FL7740" s="55">
        <v>0.3</v>
      </c>
    </row>
    <row r="7741" ht="14.25" customHeight="1" outlineLevel="1" spans="162:168">
      <c r="FF7741" s="55">
        <v>7734</v>
      </c>
      <c r="FG7741" s="55" t="s">
        <v>1246</v>
      </c>
      <c r="FH7741" s="55" t="s">
        <v>1708</v>
      </c>
      <c r="FI7741" s="55">
        <v>1</v>
      </c>
      <c r="FJ7741" s="55">
        <v>0</v>
      </c>
      <c r="FK7741" s="55" t="s">
        <v>1249</v>
      </c>
      <c r="FL7741" s="55">
        <v>0.89</v>
      </c>
    </row>
    <row r="7742" ht="14.25" customHeight="1" outlineLevel="1" spans="162:168">
      <c r="FF7742" s="55">
        <v>7735</v>
      </c>
      <c r="FG7742" s="55" t="s">
        <v>1246</v>
      </c>
      <c r="FH7742" s="55" t="s">
        <v>1708</v>
      </c>
      <c r="FI7742" s="55">
        <v>1</v>
      </c>
      <c r="FJ7742" s="55">
        <v>1000</v>
      </c>
      <c r="FK7742" s="55" t="s">
        <v>1249</v>
      </c>
      <c r="FL7742" s="55">
        <v>0.89</v>
      </c>
    </row>
    <row r="7743" ht="14.25" customHeight="1" outlineLevel="1" spans="162:168">
      <c r="FF7743" s="55">
        <v>7736</v>
      </c>
      <c r="FG7743" s="55" t="s">
        <v>1246</v>
      </c>
      <c r="FH7743" s="55" t="s">
        <v>1708</v>
      </c>
      <c r="FI7743" s="55">
        <v>1</v>
      </c>
      <c r="FJ7743" s="55">
        <v>2500</v>
      </c>
      <c r="FK7743" s="55" t="s">
        <v>1249</v>
      </c>
      <c r="FL7743" s="55">
        <v>0.79</v>
      </c>
    </row>
    <row r="7744" ht="14.25" customHeight="1" outlineLevel="1" spans="162:168">
      <c r="FF7744" s="55">
        <v>7737</v>
      </c>
      <c r="FG7744" s="55" t="s">
        <v>1246</v>
      </c>
      <c r="FH7744" s="55" t="s">
        <v>1708</v>
      </c>
      <c r="FI7744" s="55">
        <v>1</v>
      </c>
      <c r="FJ7744" s="55">
        <v>5000</v>
      </c>
      <c r="FK7744" s="55" t="s">
        <v>1249</v>
      </c>
      <c r="FL7744" s="55">
        <v>0.72</v>
      </c>
    </row>
    <row r="7745" ht="14.25" customHeight="1" outlineLevel="1" spans="162:168">
      <c r="FF7745" s="55">
        <v>7738</v>
      </c>
      <c r="FG7745" s="55" t="s">
        <v>1246</v>
      </c>
      <c r="FH7745" s="55" t="s">
        <v>1708</v>
      </c>
      <c r="FI7745" s="55">
        <v>1</v>
      </c>
      <c r="FJ7745" s="55">
        <v>10000</v>
      </c>
      <c r="FK7745" s="55" t="s">
        <v>1249</v>
      </c>
      <c r="FL7745" s="55">
        <v>0.63</v>
      </c>
    </row>
    <row r="7746" ht="14.25" customHeight="1" outlineLevel="1" spans="162:168">
      <c r="FF7746" s="55">
        <v>7739</v>
      </c>
      <c r="FG7746" s="55" t="s">
        <v>1246</v>
      </c>
      <c r="FH7746" s="55" t="s">
        <v>1708</v>
      </c>
      <c r="FI7746" s="55">
        <v>1</v>
      </c>
      <c r="FJ7746" s="55">
        <v>25000</v>
      </c>
      <c r="FK7746" s="55" t="s">
        <v>1249</v>
      </c>
      <c r="FL7746" s="55">
        <v>0.63</v>
      </c>
    </row>
    <row r="7747" ht="14.25" customHeight="1" outlineLevel="1" spans="162:168">
      <c r="FF7747" s="55">
        <v>7740</v>
      </c>
      <c r="FG7747" s="55" t="s">
        <v>1246</v>
      </c>
      <c r="FH7747" s="55" t="s">
        <v>1708</v>
      </c>
      <c r="FI7747" s="55">
        <v>1</v>
      </c>
      <c r="FJ7747" s="55">
        <v>50000</v>
      </c>
      <c r="FK7747" s="55" t="s">
        <v>1249</v>
      </c>
      <c r="FL7747" s="55">
        <v>0.56</v>
      </c>
    </row>
    <row r="7748" ht="14.25" customHeight="1" outlineLevel="1" spans="162:168">
      <c r="FF7748" s="55">
        <v>7741</v>
      </c>
      <c r="FG7748" s="55" t="s">
        <v>1246</v>
      </c>
      <c r="FH7748" s="55" t="s">
        <v>1708</v>
      </c>
      <c r="FI7748" s="55">
        <v>1</v>
      </c>
      <c r="FJ7748" s="55">
        <v>80000</v>
      </c>
      <c r="FK7748" s="55" t="s">
        <v>1249</v>
      </c>
      <c r="FL7748" s="55">
        <v>0.56</v>
      </c>
    </row>
    <row r="7749" ht="14.25" customHeight="1" outlineLevel="1" spans="162:168">
      <c r="FF7749" s="55">
        <v>7742</v>
      </c>
      <c r="FG7749" s="55" t="s">
        <v>1246</v>
      </c>
      <c r="FH7749" s="55" t="s">
        <v>1708</v>
      </c>
      <c r="FI7749" s="55">
        <v>1</v>
      </c>
      <c r="FJ7749" s="55">
        <v>130000</v>
      </c>
      <c r="FK7749" s="55" t="s">
        <v>1249</v>
      </c>
      <c r="FL7749" s="55">
        <v>0.56</v>
      </c>
    </row>
    <row r="7750" ht="14.25" customHeight="1" outlineLevel="1" spans="162:168">
      <c r="FF7750" s="55">
        <v>7743</v>
      </c>
      <c r="FG7750" s="55" t="s">
        <v>1246</v>
      </c>
      <c r="FH7750" s="55" t="s">
        <v>1708</v>
      </c>
      <c r="FI7750" s="55">
        <v>1</v>
      </c>
      <c r="FJ7750" s="55">
        <v>260000</v>
      </c>
      <c r="FK7750" s="55" t="s">
        <v>1249</v>
      </c>
      <c r="FL7750" s="55">
        <v>0.56</v>
      </c>
    </row>
    <row r="7751" ht="14.25" customHeight="1" outlineLevel="1" spans="162:168">
      <c r="FF7751" s="55">
        <v>7744</v>
      </c>
      <c r="FG7751" s="55" t="s">
        <v>1246</v>
      </c>
      <c r="FH7751" s="55" t="s">
        <v>1708</v>
      </c>
      <c r="FI7751" s="55">
        <v>1</v>
      </c>
      <c r="FJ7751" s="55">
        <v>400000</v>
      </c>
      <c r="FK7751" s="55" t="s">
        <v>1249</v>
      </c>
      <c r="FL7751" s="55">
        <v>0.56</v>
      </c>
    </row>
    <row r="7752" ht="14.25" customHeight="1" outlineLevel="1" spans="162:168">
      <c r="FF7752" s="55">
        <v>7745</v>
      </c>
      <c r="FG7752" s="55" t="s">
        <v>1246</v>
      </c>
      <c r="FH7752" s="55" t="s">
        <v>1708</v>
      </c>
      <c r="FI7752" s="55">
        <v>1</v>
      </c>
      <c r="FJ7752" s="55">
        <v>530000</v>
      </c>
      <c r="FK7752" s="55" t="s">
        <v>1249</v>
      </c>
      <c r="FL7752" s="55">
        <v>0.56</v>
      </c>
    </row>
    <row r="7753" ht="14.25" customHeight="1" outlineLevel="1" spans="162:168">
      <c r="FF7753" s="55">
        <v>7746</v>
      </c>
      <c r="FG7753" s="55" t="s">
        <v>1246</v>
      </c>
      <c r="FH7753" s="55" t="s">
        <v>1708</v>
      </c>
      <c r="FI7753" s="55">
        <v>1</v>
      </c>
      <c r="FJ7753" s="55">
        <v>540000</v>
      </c>
      <c r="FK7753" s="55" t="s">
        <v>1249</v>
      </c>
      <c r="FL7753" s="55">
        <v>0.56</v>
      </c>
    </row>
    <row r="7754" ht="14.25" customHeight="1" outlineLevel="1" spans="162:168">
      <c r="FF7754" s="55">
        <v>7747</v>
      </c>
      <c r="FG7754" s="55" t="s">
        <v>1246</v>
      </c>
      <c r="FH7754" s="55" t="s">
        <v>1708</v>
      </c>
      <c r="FI7754" s="55">
        <v>10</v>
      </c>
      <c r="FJ7754" s="55">
        <v>0</v>
      </c>
      <c r="FK7754" s="55" t="s">
        <v>1249</v>
      </c>
      <c r="FL7754" s="55">
        <v>0.65</v>
      </c>
    </row>
    <row r="7755" ht="14.25" customHeight="1" outlineLevel="1" spans="162:168">
      <c r="FF7755" s="55">
        <v>7748</v>
      </c>
      <c r="FG7755" s="55" t="s">
        <v>1246</v>
      </c>
      <c r="FH7755" s="55" t="s">
        <v>1708</v>
      </c>
      <c r="FI7755" s="55">
        <v>10</v>
      </c>
      <c r="FJ7755" s="55">
        <v>1000</v>
      </c>
      <c r="FK7755" s="55" t="s">
        <v>1249</v>
      </c>
      <c r="FL7755" s="55">
        <v>0.65</v>
      </c>
    </row>
    <row r="7756" ht="14.25" customHeight="1" outlineLevel="1" spans="162:168">
      <c r="FF7756" s="55">
        <v>7749</v>
      </c>
      <c r="FG7756" s="55" t="s">
        <v>1246</v>
      </c>
      <c r="FH7756" s="55" t="s">
        <v>1708</v>
      </c>
      <c r="FI7756" s="55">
        <v>10</v>
      </c>
      <c r="FJ7756" s="55">
        <v>2500</v>
      </c>
      <c r="FK7756" s="55" t="s">
        <v>1249</v>
      </c>
      <c r="FL7756" s="55">
        <v>0.65</v>
      </c>
    </row>
    <row r="7757" ht="14.25" customHeight="1" outlineLevel="1" spans="162:168">
      <c r="FF7757" s="55">
        <v>7750</v>
      </c>
      <c r="FG7757" s="55" t="s">
        <v>1246</v>
      </c>
      <c r="FH7757" s="55" t="s">
        <v>1708</v>
      </c>
      <c r="FI7757" s="55">
        <v>10</v>
      </c>
      <c r="FJ7757" s="55">
        <v>5000</v>
      </c>
      <c r="FK7757" s="55" t="s">
        <v>1249</v>
      </c>
      <c r="FL7757" s="55">
        <v>0.65</v>
      </c>
    </row>
    <row r="7758" ht="14.25" customHeight="1" outlineLevel="1" spans="162:168">
      <c r="FF7758" s="55">
        <v>7751</v>
      </c>
      <c r="FG7758" s="55" t="s">
        <v>1246</v>
      </c>
      <c r="FH7758" s="55" t="s">
        <v>1708</v>
      </c>
      <c r="FI7758" s="55">
        <v>10</v>
      </c>
      <c r="FJ7758" s="55">
        <v>10000</v>
      </c>
      <c r="FK7758" s="55" t="s">
        <v>1249</v>
      </c>
      <c r="FL7758" s="55">
        <v>0.65</v>
      </c>
    </row>
    <row r="7759" ht="14.25" customHeight="1" outlineLevel="1" spans="162:168">
      <c r="FF7759" s="55">
        <v>7752</v>
      </c>
      <c r="FG7759" s="55" t="s">
        <v>1246</v>
      </c>
      <c r="FH7759" s="55" t="s">
        <v>1708</v>
      </c>
      <c r="FI7759" s="55">
        <v>10</v>
      </c>
      <c r="FJ7759" s="55">
        <v>25000</v>
      </c>
      <c r="FK7759" s="55" t="s">
        <v>1249</v>
      </c>
      <c r="FL7759" s="55">
        <v>0.65</v>
      </c>
    </row>
    <row r="7760" ht="14.25" customHeight="1" outlineLevel="1" spans="162:168">
      <c r="FF7760" s="55">
        <v>7753</v>
      </c>
      <c r="FG7760" s="55" t="s">
        <v>1246</v>
      </c>
      <c r="FH7760" s="55" t="s">
        <v>1708</v>
      </c>
      <c r="FI7760" s="55">
        <v>10</v>
      </c>
      <c r="FJ7760" s="55">
        <v>50000</v>
      </c>
      <c r="FK7760" s="55" t="s">
        <v>1249</v>
      </c>
      <c r="FL7760" s="55">
        <v>0.65</v>
      </c>
    </row>
    <row r="7761" ht="14.25" customHeight="1" outlineLevel="1" spans="162:168">
      <c r="FF7761" s="55">
        <v>7754</v>
      </c>
      <c r="FG7761" s="55" t="s">
        <v>1246</v>
      </c>
      <c r="FH7761" s="55" t="s">
        <v>1708</v>
      </c>
      <c r="FI7761" s="55">
        <v>10</v>
      </c>
      <c r="FJ7761" s="55">
        <v>80000</v>
      </c>
      <c r="FK7761" s="55" t="s">
        <v>1249</v>
      </c>
      <c r="FL7761" s="55">
        <v>0.65</v>
      </c>
    </row>
    <row r="7762" ht="14.25" customHeight="1" outlineLevel="1" spans="162:168">
      <c r="FF7762" s="55">
        <v>7755</v>
      </c>
      <c r="FG7762" s="55" t="s">
        <v>1246</v>
      </c>
      <c r="FH7762" s="55" t="s">
        <v>1708</v>
      </c>
      <c r="FI7762" s="55">
        <v>10</v>
      </c>
      <c r="FJ7762" s="55">
        <v>130000</v>
      </c>
      <c r="FK7762" s="55" t="s">
        <v>1249</v>
      </c>
      <c r="FL7762" s="55">
        <v>0.65</v>
      </c>
    </row>
    <row r="7763" ht="14.25" customHeight="1" outlineLevel="1" spans="162:168">
      <c r="FF7763" s="55">
        <v>7756</v>
      </c>
      <c r="FG7763" s="55" t="s">
        <v>1246</v>
      </c>
      <c r="FH7763" s="55" t="s">
        <v>1708</v>
      </c>
      <c r="FI7763" s="55">
        <v>10</v>
      </c>
      <c r="FJ7763" s="55">
        <v>260000</v>
      </c>
      <c r="FK7763" s="55" t="s">
        <v>1249</v>
      </c>
      <c r="FL7763" s="55">
        <v>0.65</v>
      </c>
    </row>
    <row r="7764" ht="14.25" customHeight="1" outlineLevel="1" spans="162:168">
      <c r="FF7764" s="55">
        <v>7757</v>
      </c>
      <c r="FG7764" s="55" t="s">
        <v>1246</v>
      </c>
      <c r="FH7764" s="55" t="s">
        <v>1708</v>
      </c>
      <c r="FI7764" s="55">
        <v>10</v>
      </c>
      <c r="FJ7764" s="55">
        <v>400000</v>
      </c>
      <c r="FK7764" s="55" t="s">
        <v>1249</v>
      </c>
      <c r="FL7764" s="55">
        <v>0.65</v>
      </c>
    </row>
    <row r="7765" ht="14.25" customHeight="1" outlineLevel="1" spans="162:168">
      <c r="FF7765" s="55">
        <v>7758</v>
      </c>
      <c r="FG7765" s="55" t="s">
        <v>1246</v>
      </c>
      <c r="FH7765" s="55" t="s">
        <v>1708</v>
      </c>
      <c r="FI7765" s="55">
        <v>10</v>
      </c>
      <c r="FJ7765" s="55">
        <v>530000</v>
      </c>
      <c r="FK7765" s="55" t="s">
        <v>1249</v>
      </c>
      <c r="FL7765" s="55">
        <v>0.65</v>
      </c>
    </row>
    <row r="7766" ht="14.25" customHeight="1" outlineLevel="1" spans="162:168">
      <c r="FF7766" s="55">
        <v>7759</v>
      </c>
      <c r="FG7766" s="55" t="s">
        <v>1246</v>
      </c>
      <c r="FH7766" s="55" t="s">
        <v>1708</v>
      </c>
      <c r="FI7766" s="55">
        <v>10</v>
      </c>
      <c r="FJ7766" s="55">
        <v>540000</v>
      </c>
      <c r="FK7766" s="55" t="s">
        <v>1249</v>
      </c>
      <c r="FL7766" s="55">
        <v>0.65</v>
      </c>
    </row>
    <row r="7767" ht="14.25" customHeight="1" outlineLevel="1" spans="162:168">
      <c r="FF7767" s="55">
        <v>7760</v>
      </c>
      <c r="FG7767" s="55" t="s">
        <v>1246</v>
      </c>
      <c r="FH7767" s="55" t="s">
        <v>1708</v>
      </c>
      <c r="FI7767" s="55">
        <v>11</v>
      </c>
      <c r="FJ7767" s="55">
        <v>0</v>
      </c>
      <c r="FK7767" s="55" t="s">
        <v>1249</v>
      </c>
      <c r="FL7767" s="55">
        <v>0.6</v>
      </c>
    </row>
    <row r="7768" ht="14.25" customHeight="1" outlineLevel="1" spans="162:168">
      <c r="FF7768" s="55">
        <v>7761</v>
      </c>
      <c r="FG7768" s="55" t="s">
        <v>1246</v>
      </c>
      <c r="FH7768" s="55" t="s">
        <v>1708</v>
      </c>
      <c r="FI7768" s="55">
        <v>11</v>
      </c>
      <c r="FJ7768" s="55">
        <v>1000</v>
      </c>
      <c r="FK7768" s="55" t="s">
        <v>1249</v>
      </c>
      <c r="FL7768" s="55">
        <v>0.6</v>
      </c>
    </row>
    <row r="7769" ht="14.25" customHeight="1" outlineLevel="1" spans="162:168">
      <c r="FF7769" s="55">
        <v>7762</v>
      </c>
      <c r="FG7769" s="55" t="s">
        <v>1246</v>
      </c>
      <c r="FH7769" s="55" t="s">
        <v>1708</v>
      </c>
      <c r="FI7769" s="55">
        <v>11</v>
      </c>
      <c r="FJ7769" s="55">
        <v>2500</v>
      </c>
      <c r="FK7769" s="55" t="s">
        <v>1249</v>
      </c>
      <c r="FL7769" s="55">
        <v>0.6</v>
      </c>
    </row>
    <row r="7770" ht="14.25" customHeight="1" outlineLevel="1" spans="162:168">
      <c r="FF7770" s="55">
        <v>7763</v>
      </c>
      <c r="FG7770" s="55" t="s">
        <v>1246</v>
      </c>
      <c r="FH7770" s="55" t="s">
        <v>1708</v>
      </c>
      <c r="FI7770" s="55">
        <v>11</v>
      </c>
      <c r="FJ7770" s="55">
        <v>5000</v>
      </c>
      <c r="FK7770" s="55" t="s">
        <v>1249</v>
      </c>
      <c r="FL7770" s="55">
        <v>0.6</v>
      </c>
    </row>
    <row r="7771" ht="14.25" customHeight="1" outlineLevel="1" spans="162:168">
      <c r="FF7771" s="55">
        <v>7764</v>
      </c>
      <c r="FG7771" s="55" t="s">
        <v>1246</v>
      </c>
      <c r="FH7771" s="55" t="s">
        <v>1708</v>
      </c>
      <c r="FI7771" s="55">
        <v>11</v>
      </c>
      <c r="FJ7771" s="55">
        <v>10000</v>
      </c>
      <c r="FK7771" s="55" t="s">
        <v>1249</v>
      </c>
      <c r="FL7771" s="55">
        <v>0.6</v>
      </c>
    </row>
    <row r="7772" ht="14.25" customHeight="1" outlineLevel="1" spans="162:168">
      <c r="FF7772" s="55">
        <v>7765</v>
      </c>
      <c r="FG7772" s="55" t="s">
        <v>1246</v>
      </c>
      <c r="FH7772" s="55" t="s">
        <v>1708</v>
      </c>
      <c r="FI7772" s="55">
        <v>11</v>
      </c>
      <c r="FJ7772" s="55">
        <v>25000</v>
      </c>
      <c r="FK7772" s="55" t="s">
        <v>1249</v>
      </c>
      <c r="FL7772" s="55">
        <v>0.6</v>
      </c>
    </row>
    <row r="7773" ht="14.25" customHeight="1" outlineLevel="1" spans="162:168">
      <c r="FF7773" s="55">
        <v>7766</v>
      </c>
      <c r="FG7773" s="55" t="s">
        <v>1246</v>
      </c>
      <c r="FH7773" s="55" t="s">
        <v>1708</v>
      </c>
      <c r="FI7773" s="55">
        <v>11</v>
      </c>
      <c r="FJ7773" s="55">
        <v>50000</v>
      </c>
      <c r="FK7773" s="55" t="s">
        <v>1249</v>
      </c>
      <c r="FL7773" s="55">
        <v>0.6</v>
      </c>
    </row>
    <row r="7774" ht="14.25" customHeight="1" outlineLevel="1" spans="162:168">
      <c r="FF7774" s="55">
        <v>7767</v>
      </c>
      <c r="FG7774" s="55" t="s">
        <v>1246</v>
      </c>
      <c r="FH7774" s="55" t="s">
        <v>1708</v>
      </c>
      <c r="FI7774" s="55">
        <v>11</v>
      </c>
      <c r="FJ7774" s="55">
        <v>80000</v>
      </c>
      <c r="FK7774" s="55" t="s">
        <v>1249</v>
      </c>
      <c r="FL7774" s="55">
        <v>0.6</v>
      </c>
    </row>
    <row r="7775" ht="14.25" customHeight="1" outlineLevel="1" spans="162:168">
      <c r="FF7775" s="55">
        <v>7768</v>
      </c>
      <c r="FG7775" s="55" t="s">
        <v>1246</v>
      </c>
      <c r="FH7775" s="55" t="s">
        <v>1708</v>
      </c>
      <c r="FI7775" s="55">
        <v>11</v>
      </c>
      <c r="FJ7775" s="55">
        <v>130000</v>
      </c>
      <c r="FK7775" s="55" t="s">
        <v>1249</v>
      </c>
      <c r="FL7775" s="55">
        <v>0.6</v>
      </c>
    </row>
    <row r="7776" ht="14.25" customHeight="1" outlineLevel="1" spans="162:168">
      <c r="FF7776" s="55">
        <v>7769</v>
      </c>
      <c r="FG7776" s="55" t="s">
        <v>1246</v>
      </c>
      <c r="FH7776" s="55" t="s">
        <v>1708</v>
      </c>
      <c r="FI7776" s="55">
        <v>11</v>
      </c>
      <c r="FJ7776" s="55">
        <v>260000</v>
      </c>
      <c r="FK7776" s="55" t="s">
        <v>1249</v>
      </c>
      <c r="FL7776" s="55">
        <v>0.6</v>
      </c>
    </row>
    <row r="7777" ht="14.25" customHeight="1" outlineLevel="1" spans="162:168">
      <c r="FF7777" s="55">
        <v>7770</v>
      </c>
      <c r="FG7777" s="55" t="s">
        <v>1246</v>
      </c>
      <c r="FH7777" s="55" t="s">
        <v>1708</v>
      </c>
      <c r="FI7777" s="55">
        <v>11</v>
      </c>
      <c r="FJ7777" s="55">
        <v>400000</v>
      </c>
      <c r="FK7777" s="55" t="s">
        <v>1249</v>
      </c>
      <c r="FL7777" s="55">
        <v>0.6</v>
      </c>
    </row>
    <row r="7778" ht="14.25" customHeight="1" outlineLevel="1" spans="162:168">
      <c r="FF7778" s="55">
        <v>7771</v>
      </c>
      <c r="FG7778" s="55" t="s">
        <v>1246</v>
      </c>
      <c r="FH7778" s="55" t="s">
        <v>1708</v>
      </c>
      <c r="FI7778" s="55">
        <v>11</v>
      </c>
      <c r="FJ7778" s="55">
        <v>530000</v>
      </c>
      <c r="FK7778" s="55" t="s">
        <v>1249</v>
      </c>
      <c r="FL7778" s="55">
        <v>0.6</v>
      </c>
    </row>
    <row r="7779" ht="14.25" customHeight="1" outlineLevel="1" spans="162:168">
      <c r="FF7779" s="55">
        <v>7772</v>
      </c>
      <c r="FG7779" s="55" t="s">
        <v>1246</v>
      </c>
      <c r="FH7779" s="55" t="s">
        <v>1708</v>
      </c>
      <c r="FI7779" s="55">
        <v>11</v>
      </c>
      <c r="FJ7779" s="55">
        <v>540000</v>
      </c>
      <c r="FK7779" s="55" t="s">
        <v>1249</v>
      </c>
      <c r="FL7779" s="55">
        <v>0.6</v>
      </c>
    </row>
    <row r="7780" ht="14.25" customHeight="1" outlineLevel="1" spans="162:168">
      <c r="FF7780" s="55">
        <v>7773</v>
      </c>
      <c r="FG7780" s="55" t="s">
        <v>1246</v>
      </c>
      <c r="FH7780" s="55" t="s">
        <v>1708</v>
      </c>
      <c r="FI7780" s="55">
        <v>2</v>
      </c>
      <c r="FJ7780" s="55">
        <v>0</v>
      </c>
      <c r="FK7780" s="55" t="s">
        <v>1249</v>
      </c>
      <c r="FL7780" s="55">
        <v>0.56</v>
      </c>
    </row>
    <row r="7781" ht="14.25" customHeight="1" outlineLevel="1" spans="162:168">
      <c r="FF7781" s="55">
        <v>7774</v>
      </c>
      <c r="FG7781" s="55" t="s">
        <v>1246</v>
      </c>
      <c r="FH7781" s="55" t="s">
        <v>1708</v>
      </c>
      <c r="FI7781" s="55">
        <v>2</v>
      </c>
      <c r="FJ7781" s="55">
        <v>1000</v>
      </c>
      <c r="FK7781" s="55" t="s">
        <v>1249</v>
      </c>
      <c r="FL7781" s="55">
        <v>0.56</v>
      </c>
    </row>
    <row r="7782" ht="14.25" customHeight="1" outlineLevel="1" spans="162:168">
      <c r="FF7782" s="55">
        <v>7775</v>
      </c>
      <c r="FG7782" s="55" t="s">
        <v>1246</v>
      </c>
      <c r="FH7782" s="55" t="s">
        <v>1708</v>
      </c>
      <c r="FI7782" s="55">
        <v>2</v>
      </c>
      <c r="FJ7782" s="55">
        <v>2500</v>
      </c>
      <c r="FK7782" s="55" t="s">
        <v>1249</v>
      </c>
      <c r="FL7782" s="55">
        <v>0.56</v>
      </c>
    </row>
    <row r="7783" ht="14.25" customHeight="1" outlineLevel="1" spans="162:168">
      <c r="FF7783" s="55">
        <v>7776</v>
      </c>
      <c r="FG7783" s="55" t="s">
        <v>1246</v>
      </c>
      <c r="FH7783" s="55" t="s">
        <v>1708</v>
      </c>
      <c r="FI7783" s="55">
        <v>2</v>
      </c>
      <c r="FJ7783" s="55">
        <v>5000</v>
      </c>
      <c r="FK7783" s="55" t="s">
        <v>1249</v>
      </c>
      <c r="FL7783" s="55">
        <v>0.56</v>
      </c>
    </row>
    <row r="7784" ht="14.25" customHeight="1" outlineLevel="1" spans="162:168">
      <c r="FF7784" s="55">
        <v>7777</v>
      </c>
      <c r="FG7784" s="55" t="s">
        <v>1246</v>
      </c>
      <c r="FH7784" s="55" t="s">
        <v>1708</v>
      </c>
      <c r="FI7784" s="55">
        <v>2</v>
      </c>
      <c r="FJ7784" s="55">
        <v>10000</v>
      </c>
      <c r="FK7784" s="55" t="s">
        <v>1249</v>
      </c>
      <c r="FL7784" s="55">
        <v>0.56</v>
      </c>
    </row>
    <row r="7785" ht="14.25" customHeight="1" outlineLevel="1" spans="162:168">
      <c r="FF7785" s="55">
        <v>7778</v>
      </c>
      <c r="FG7785" s="55" t="s">
        <v>1246</v>
      </c>
      <c r="FH7785" s="55" t="s">
        <v>1708</v>
      </c>
      <c r="FI7785" s="55">
        <v>2</v>
      </c>
      <c r="FJ7785" s="55">
        <v>25000</v>
      </c>
      <c r="FK7785" s="55" t="s">
        <v>1249</v>
      </c>
      <c r="FL7785" s="55">
        <v>0.56</v>
      </c>
    </row>
    <row r="7786" ht="14.25" customHeight="1" outlineLevel="1" spans="162:168">
      <c r="FF7786" s="55">
        <v>7779</v>
      </c>
      <c r="FG7786" s="55" t="s">
        <v>1246</v>
      </c>
      <c r="FH7786" s="55" t="s">
        <v>1708</v>
      </c>
      <c r="FI7786" s="55">
        <v>2</v>
      </c>
      <c r="FJ7786" s="55">
        <v>50000</v>
      </c>
      <c r="FK7786" s="55" t="s">
        <v>1249</v>
      </c>
      <c r="FL7786" s="55">
        <v>0.56</v>
      </c>
    </row>
    <row r="7787" ht="14.25" customHeight="1" outlineLevel="1" spans="162:168">
      <c r="FF7787" s="55">
        <v>7780</v>
      </c>
      <c r="FG7787" s="55" t="s">
        <v>1246</v>
      </c>
      <c r="FH7787" s="55" t="s">
        <v>1708</v>
      </c>
      <c r="FI7787" s="55">
        <v>2</v>
      </c>
      <c r="FJ7787" s="55">
        <v>80000</v>
      </c>
      <c r="FK7787" s="55" t="s">
        <v>1249</v>
      </c>
      <c r="FL7787" s="55">
        <v>0.56</v>
      </c>
    </row>
    <row r="7788" ht="14.25" customHeight="1" outlineLevel="1" spans="162:168">
      <c r="FF7788" s="55">
        <v>7781</v>
      </c>
      <c r="FG7788" s="55" t="s">
        <v>1246</v>
      </c>
      <c r="FH7788" s="55" t="s">
        <v>1708</v>
      </c>
      <c r="FI7788" s="55">
        <v>2</v>
      </c>
      <c r="FJ7788" s="55">
        <v>130000</v>
      </c>
      <c r="FK7788" s="55" t="s">
        <v>1249</v>
      </c>
      <c r="FL7788" s="55">
        <v>0.56</v>
      </c>
    </row>
    <row r="7789" ht="14.25" customHeight="1" outlineLevel="1" spans="162:168">
      <c r="FF7789" s="55">
        <v>7782</v>
      </c>
      <c r="FG7789" s="55" t="s">
        <v>1246</v>
      </c>
      <c r="FH7789" s="55" t="s">
        <v>1708</v>
      </c>
      <c r="FI7789" s="55">
        <v>2</v>
      </c>
      <c r="FJ7789" s="55">
        <v>260000</v>
      </c>
      <c r="FK7789" s="55" t="s">
        <v>1249</v>
      </c>
      <c r="FL7789" s="55">
        <v>0.56</v>
      </c>
    </row>
    <row r="7790" ht="14.25" customHeight="1" outlineLevel="1" spans="162:168">
      <c r="FF7790" s="55">
        <v>7783</v>
      </c>
      <c r="FG7790" s="55" t="s">
        <v>1246</v>
      </c>
      <c r="FH7790" s="55" t="s">
        <v>1708</v>
      </c>
      <c r="FI7790" s="55">
        <v>2</v>
      </c>
      <c r="FJ7790" s="55">
        <v>400000</v>
      </c>
      <c r="FK7790" s="55" t="s">
        <v>1249</v>
      </c>
      <c r="FL7790" s="55">
        <v>0.56</v>
      </c>
    </row>
    <row r="7791" ht="14.25" customHeight="1" outlineLevel="1" spans="162:168">
      <c r="FF7791" s="55">
        <v>7784</v>
      </c>
      <c r="FG7791" s="55" t="s">
        <v>1246</v>
      </c>
      <c r="FH7791" s="55" t="s">
        <v>1708</v>
      </c>
      <c r="FI7791" s="55">
        <v>2</v>
      </c>
      <c r="FJ7791" s="55">
        <v>530000</v>
      </c>
      <c r="FK7791" s="55" t="s">
        <v>1249</v>
      </c>
      <c r="FL7791" s="55">
        <v>0.56</v>
      </c>
    </row>
    <row r="7792" ht="14.25" customHeight="1" outlineLevel="1" spans="162:168">
      <c r="FF7792" s="55">
        <v>7785</v>
      </c>
      <c r="FG7792" s="55" t="s">
        <v>1246</v>
      </c>
      <c r="FH7792" s="55" t="s">
        <v>1708</v>
      </c>
      <c r="FI7792" s="55">
        <v>2</v>
      </c>
      <c r="FJ7792" s="55">
        <v>540000</v>
      </c>
      <c r="FK7792" s="55" t="s">
        <v>1249</v>
      </c>
      <c r="FL7792" s="55">
        <v>0.56</v>
      </c>
    </row>
    <row r="7793" ht="14.25" customHeight="1" outlineLevel="1" spans="162:168">
      <c r="FF7793" s="55">
        <v>7786</v>
      </c>
      <c r="FG7793" s="55" t="s">
        <v>1246</v>
      </c>
      <c r="FH7793" s="55" t="s">
        <v>1708</v>
      </c>
      <c r="FI7793" s="55">
        <v>3</v>
      </c>
      <c r="FJ7793" s="55">
        <v>0</v>
      </c>
      <c r="FK7793" s="55" t="s">
        <v>1249</v>
      </c>
      <c r="FL7793" s="55">
        <v>0.56</v>
      </c>
    </row>
    <row r="7794" ht="14.25" customHeight="1" outlineLevel="1" spans="162:168">
      <c r="FF7794" s="55">
        <v>7787</v>
      </c>
      <c r="FG7794" s="55" t="s">
        <v>1246</v>
      </c>
      <c r="FH7794" s="55" t="s">
        <v>1708</v>
      </c>
      <c r="FI7794" s="55">
        <v>3</v>
      </c>
      <c r="FJ7794" s="55">
        <v>1000</v>
      </c>
      <c r="FK7794" s="55" t="s">
        <v>1249</v>
      </c>
      <c r="FL7794" s="55">
        <v>0.56</v>
      </c>
    </row>
    <row r="7795" ht="14.25" customHeight="1" outlineLevel="1" spans="162:168">
      <c r="FF7795" s="55">
        <v>7788</v>
      </c>
      <c r="FG7795" s="55" t="s">
        <v>1246</v>
      </c>
      <c r="FH7795" s="55" t="s">
        <v>1708</v>
      </c>
      <c r="FI7795" s="55">
        <v>3</v>
      </c>
      <c r="FJ7795" s="55">
        <v>2500</v>
      </c>
      <c r="FK7795" s="55" t="s">
        <v>1249</v>
      </c>
      <c r="FL7795" s="55">
        <v>0.56</v>
      </c>
    </row>
    <row r="7796" ht="14.25" customHeight="1" outlineLevel="1" spans="162:168">
      <c r="FF7796" s="55">
        <v>7789</v>
      </c>
      <c r="FG7796" s="55" t="s">
        <v>1246</v>
      </c>
      <c r="FH7796" s="55" t="s">
        <v>1708</v>
      </c>
      <c r="FI7796" s="55">
        <v>3</v>
      </c>
      <c r="FJ7796" s="55">
        <v>5000</v>
      </c>
      <c r="FK7796" s="55" t="s">
        <v>1249</v>
      </c>
      <c r="FL7796" s="55">
        <v>0.56</v>
      </c>
    </row>
    <row r="7797" ht="14.25" customHeight="1" outlineLevel="1" spans="162:168">
      <c r="FF7797" s="55">
        <v>7790</v>
      </c>
      <c r="FG7797" s="55" t="s">
        <v>1246</v>
      </c>
      <c r="FH7797" s="55" t="s">
        <v>1708</v>
      </c>
      <c r="FI7797" s="55">
        <v>3</v>
      </c>
      <c r="FJ7797" s="55">
        <v>10000</v>
      </c>
      <c r="FK7797" s="55" t="s">
        <v>1249</v>
      </c>
      <c r="FL7797" s="55">
        <v>0.56</v>
      </c>
    </row>
    <row r="7798" ht="14.25" customHeight="1" outlineLevel="1" spans="162:168">
      <c r="FF7798" s="55">
        <v>7791</v>
      </c>
      <c r="FG7798" s="55" t="s">
        <v>1246</v>
      </c>
      <c r="FH7798" s="55" t="s">
        <v>1708</v>
      </c>
      <c r="FI7798" s="55">
        <v>3</v>
      </c>
      <c r="FJ7798" s="55">
        <v>25000</v>
      </c>
      <c r="FK7798" s="55" t="s">
        <v>1249</v>
      </c>
      <c r="FL7798" s="55">
        <v>0.56</v>
      </c>
    </row>
    <row r="7799" ht="14.25" customHeight="1" outlineLevel="1" spans="162:168">
      <c r="FF7799" s="55">
        <v>7792</v>
      </c>
      <c r="FG7799" s="55" t="s">
        <v>1246</v>
      </c>
      <c r="FH7799" s="55" t="s">
        <v>1708</v>
      </c>
      <c r="FI7799" s="55">
        <v>3</v>
      </c>
      <c r="FJ7799" s="55">
        <v>50000</v>
      </c>
      <c r="FK7799" s="55" t="s">
        <v>1249</v>
      </c>
      <c r="FL7799" s="55">
        <v>0.56</v>
      </c>
    </row>
    <row r="7800" ht="14.25" customHeight="1" outlineLevel="1" spans="162:168">
      <c r="FF7800" s="55">
        <v>7793</v>
      </c>
      <c r="FG7800" s="55" t="s">
        <v>1246</v>
      </c>
      <c r="FH7800" s="55" t="s">
        <v>1708</v>
      </c>
      <c r="FI7800" s="55">
        <v>3</v>
      </c>
      <c r="FJ7800" s="55">
        <v>80000</v>
      </c>
      <c r="FK7800" s="55" t="s">
        <v>1249</v>
      </c>
      <c r="FL7800" s="55">
        <v>0.56</v>
      </c>
    </row>
    <row r="7801" ht="14.25" customHeight="1" outlineLevel="1" spans="162:168">
      <c r="FF7801" s="55">
        <v>7794</v>
      </c>
      <c r="FG7801" s="55" t="s">
        <v>1246</v>
      </c>
      <c r="FH7801" s="55" t="s">
        <v>1708</v>
      </c>
      <c r="FI7801" s="55">
        <v>3</v>
      </c>
      <c r="FJ7801" s="55">
        <v>130000</v>
      </c>
      <c r="FK7801" s="55" t="s">
        <v>1249</v>
      </c>
      <c r="FL7801" s="55">
        <v>0.56</v>
      </c>
    </row>
    <row r="7802" ht="14.25" customHeight="1" outlineLevel="1" spans="162:168">
      <c r="FF7802" s="55">
        <v>7795</v>
      </c>
      <c r="FG7802" s="55" t="s">
        <v>1246</v>
      </c>
      <c r="FH7802" s="55" t="s">
        <v>1708</v>
      </c>
      <c r="FI7802" s="55">
        <v>3</v>
      </c>
      <c r="FJ7802" s="55">
        <v>260000</v>
      </c>
      <c r="FK7802" s="55" t="s">
        <v>1249</v>
      </c>
      <c r="FL7802" s="55">
        <v>0.56</v>
      </c>
    </row>
    <row r="7803" ht="14.25" customHeight="1" outlineLevel="1" spans="162:168">
      <c r="FF7803" s="55">
        <v>7796</v>
      </c>
      <c r="FG7803" s="55" t="s">
        <v>1246</v>
      </c>
      <c r="FH7803" s="55" t="s">
        <v>1708</v>
      </c>
      <c r="FI7803" s="55">
        <v>3</v>
      </c>
      <c r="FJ7803" s="55">
        <v>400000</v>
      </c>
      <c r="FK7803" s="55" t="s">
        <v>1249</v>
      </c>
      <c r="FL7803" s="55">
        <v>0.56</v>
      </c>
    </row>
    <row r="7804" ht="14.25" customHeight="1" outlineLevel="1" spans="162:168">
      <c r="FF7804" s="55">
        <v>7797</v>
      </c>
      <c r="FG7804" s="55" t="s">
        <v>1246</v>
      </c>
      <c r="FH7804" s="55" t="s">
        <v>1708</v>
      </c>
      <c r="FI7804" s="55">
        <v>3</v>
      </c>
      <c r="FJ7804" s="55">
        <v>530000</v>
      </c>
      <c r="FK7804" s="55" t="s">
        <v>1249</v>
      </c>
      <c r="FL7804" s="55">
        <v>0.56</v>
      </c>
    </row>
    <row r="7805" ht="14.25" customHeight="1" outlineLevel="1" spans="162:168">
      <c r="FF7805" s="55">
        <v>7798</v>
      </c>
      <c r="FG7805" s="55" t="s">
        <v>1246</v>
      </c>
      <c r="FH7805" s="55" t="s">
        <v>1708</v>
      </c>
      <c r="FI7805" s="55">
        <v>3</v>
      </c>
      <c r="FJ7805" s="55">
        <v>540000</v>
      </c>
      <c r="FK7805" s="55" t="s">
        <v>1249</v>
      </c>
      <c r="FL7805" s="55">
        <v>0.56</v>
      </c>
    </row>
    <row r="7806" ht="14.25" customHeight="1" outlineLevel="1" spans="162:168">
      <c r="FF7806" s="55">
        <v>7799</v>
      </c>
      <c r="FG7806" s="55" t="s">
        <v>1246</v>
      </c>
      <c r="FH7806" s="55" t="s">
        <v>1708</v>
      </c>
      <c r="FI7806" s="55">
        <v>4</v>
      </c>
      <c r="FJ7806" s="55">
        <v>0</v>
      </c>
      <c r="FK7806" s="55" t="s">
        <v>1249</v>
      </c>
      <c r="FL7806" s="55">
        <v>0.3</v>
      </c>
    </row>
    <row r="7807" ht="14.25" customHeight="1" outlineLevel="1" spans="162:168">
      <c r="FF7807" s="55">
        <v>7800</v>
      </c>
      <c r="FG7807" s="55" t="s">
        <v>1246</v>
      </c>
      <c r="FH7807" s="55" t="s">
        <v>1708</v>
      </c>
      <c r="FI7807" s="55">
        <v>4</v>
      </c>
      <c r="FJ7807" s="55">
        <v>1000</v>
      </c>
      <c r="FK7807" s="55" t="s">
        <v>1249</v>
      </c>
      <c r="FL7807" s="55">
        <v>0.3</v>
      </c>
    </row>
    <row r="7808" ht="14.25" customHeight="1" outlineLevel="1" spans="162:168">
      <c r="FF7808" s="55">
        <v>7801</v>
      </c>
      <c r="FG7808" s="55" t="s">
        <v>1246</v>
      </c>
      <c r="FH7808" s="55" t="s">
        <v>1708</v>
      </c>
      <c r="FI7808" s="55">
        <v>4</v>
      </c>
      <c r="FJ7808" s="55">
        <v>2500</v>
      </c>
      <c r="FK7808" s="55" t="s">
        <v>1249</v>
      </c>
      <c r="FL7808" s="55">
        <v>0.3</v>
      </c>
    </row>
    <row r="7809" ht="14.25" customHeight="1" outlineLevel="1" spans="162:168">
      <c r="FF7809" s="55">
        <v>7802</v>
      </c>
      <c r="FG7809" s="55" t="s">
        <v>1246</v>
      </c>
      <c r="FH7809" s="55" t="s">
        <v>1708</v>
      </c>
      <c r="FI7809" s="55">
        <v>4</v>
      </c>
      <c r="FJ7809" s="55">
        <v>5000</v>
      </c>
      <c r="FK7809" s="55" t="s">
        <v>1249</v>
      </c>
      <c r="FL7809" s="55">
        <v>0.3</v>
      </c>
    </row>
    <row r="7810" ht="14.25" customHeight="1" outlineLevel="1" spans="162:168">
      <c r="FF7810" s="55">
        <v>7803</v>
      </c>
      <c r="FG7810" s="55" t="s">
        <v>1246</v>
      </c>
      <c r="FH7810" s="55" t="s">
        <v>1708</v>
      </c>
      <c r="FI7810" s="55">
        <v>4</v>
      </c>
      <c r="FJ7810" s="55">
        <v>10000</v>
      </c>
      <c r="FK7810" s="55" t="s">
        <v>1249</v>
      </c>
      <c r="FL7810" s="55">
        <v>0.3</v>
      </c>
    </row>
    <row r="7811" ht="14.25" customHeight="1" outlineLevel="1" spans="162:168">
      <c r="FF7811" s="55">
        <v>7804</v>
      </c>
      <c r="FG7811" s="55" t="s">
        <v>1246</v>
      </c>
      <c r="FH7811" s="55" t="s">
        <v>1708</v>
      </c>
      <c r="FI7811" s="55">
        <v>4</v>
      </c>
      <c r="FJ7811" s="55">
        <v>25000</v>
      </c>
      <c r="FK7811" s="55" t="s">
        <v>1249</v>
      </c>
      <c r="FL7811" s="55">
        <v>0.3</v>
      </c>
    </row>
    <row r="7812" ht="14.25" customHeight="1" outlineLevel="1" spans="162:168">
      <c r="FF7812" s="55">
        <v>7805</v>
      </c>
      <c r="FG7812" s="55" t="s">
        <v>1246</v>
      </c>
      <c r="FH7812" s="55" t="s">
        <v>1708</v>
      </c>
      <c r="FI7812" s="55">
        <v>4</v>
      </c>
      <c r="FJ7812" s="55">
        <v>50000</v>
      </c>
      <c r="FK7812" s="55" t="s">
        <v>1249</v>
      </c>
      <c r="FL7812" s="55">
        <v>0.3</v>
      </c>
    </row>
    <row r="7813" ht="14.25" customHeight="1" outlineLevel="1" spans="162:168">
      <c r="FF7813" s="55">
        <v>7806</v>
      </c>
      <c r="FG7813" s="55" t="s">
        <v>1246</v>
      </c>
      <c r="FH7813" s="55" t="s">
        <v>1708</v>
      </c>
      <c r="FI7813" s="55">
        <v>4</v>
      </c>
      <c r="FJ7813" s="55">
        <v>80000</v>
      </c>
      <c r="FK7813" s="55" t="s">
        <v>1249</v>
      </c>
      <c r="FL7813" s="55">
        <v>0.3</v>
      </c>
    </row>
    <row r="7814" ht="14.25" customHeight="1" outlineLevel="1" spans="162:168">
      <c r="FF7814" s="55">
        <v>7807</v>
      </c>
      <c r="FG7814" s="55" t="s">
        <v>1246</v>
      </c>
      <c r="FH7814" s="55" t="s">
        <v>1708</v>
      </c>
      <c r="FI7814" s="55">
        <v>4</v>
      </c>
      <c r="FJ7814" s="55">
        <v>130000</v>
      </c>
      <c r="FK7814" s="55" t="s">
        <v>1249</v>
      </c>
      <c r="FL7814" s="55">
        <v>0.3</v>
      </c>
    </row>
    <row r="7815" ht="14.25" customHeight="1" outlineLevel="1" spans="162:168">
      <c r="FF7815" s="55">
        <v>7808</v>
      </c>
      <c r="FG7815" s="55" t="s">
        <v>1246</v>
      </c>
      <c r="FH7815" s="55" t="s">
        <v>1708</v>
      </c>
      <c r="FI7815" s="55">
        <v>4</v>
      </c>
      <c r="FJ7815" s="55">
        <v>260000</v>
      </c>
      <c r="FK7815" s="55" t="s">
        <v>1249</v>
      </c>
      <c r="FL7815" s="55">
        <v>0.3</v>
      </c>
    </row>
    <row r="7816" ht="14.25" customHeight="1" outlineLevel="1" spans="162:168">
      <c r="FF7816" s="55">
        <v>7809</v>
      </c>
      <c r="FG7816" s="55" t="s">
        <v>1246</v>
      </c>
      <c r="FH7816" s="55" t="s">
        <v>1708</v>
      </c>
      <c r="FI7816" s="55">
        <v>4</v>
      </c>
      <c r="FJ7816" s="55">
        <v>400000</v>
      </c>
      <c r="FK7816" s="55" t="s">
        <v>1249</v>
      </c>
      <c r="FL7816" s="55">
        <v>0.3</v>
      </c>
    </row>
    <row r="7817" ht="14.25" customHeight="1" outlineLevel="1" spans="162:168">
      <c r="FF7817" s="55">
        <v>7810</v>
      </c>
      <c r="FG7817" s="55" t="s">
        <v>1246</v>
      </c>
      <c r="FH7817" s="55" t="s">
        <v>1708</v>
      </c>
      <c r="FI7817" s="55">
        <v>4</v>
      </c>
      <c r="FJ7817" s="55">
        <v>530000</v>
      </c>
      <c r="FK7817" s="55" t="s">
        <v>1249</v>
      </c>
      <c r="FL7817" s="55">
        <v>0.3</v>
      </c>
    </row>
    <row r="7818" ht="14.25" customHeight="1" outlineLevel="1" spans="162:168">
      <c r="FF7818" s="55">
        <v>7811</v>
      </c>
      <c r="FG7818" s="55" t="s">
        <v>1246</v>
      </c>
      <c r="FH7818" s="55" t="s">
        <v>1708</v>
      </c>
      <c r="FI7818" s="55">
        <v>4</v>
      </c>
      <c r="FJ7818" s="55">
        <v>540000</v>
      </c>
      <c r="FK7818" s="55" t="s">
        <v>1249</v>
      </c>
      <c r="FL7818" s="55">
        <v>0.3</v>
      </c>
    </row>
    <row r="7819" ht="14.25" customHeight="1" outlineLevel="1" spans="162:168">
      <c r="FF7819" s="55">
        <v>7812</v>
      </c>
      <c r="FG7819" s="55" t="s">
        <v>1246</v>
      </c>
      <c r="FH7819" s="55" t="s">
        <v>1708</v>
      </c>
      <c r="FI7819" s="55">
        <v>5</v>
      </c>
      <c r="FJ7819" s="55">
        <v>0</v>
      </c>
      <c r="FK7819" s="55" t="s">
        <v>1249</v>
      </c>
      <c r="FL7819" s="55">
        <v>0.3</v>
      </c>
    </row>
    <row r="7820" ht="14.25" customHeight="1" outlineLevel="1" spans="162:168">
      <c r="FF7820" s="55">
        <v>7813</v>
      </c>
      <c r="FG7820" s="55" t="s">
        <v>1246</v>
      </c>
      <c r="FH7820" s="55" t="s">
        <v>1708</v>
      </c>
      <c r="FI7820" s="55">
        <v>5</v>
      </c>
      <c r="FJ7820" s="55">
        <v>1000</v>
      </c>
      <c r="FK7820" s="55" t="s">
        <v>1249</v>
      </c>
      <c r="FL7820" s="55">
        <v>0.3</v>
      </c>
    </row>
    <row r="7821" ht="14.25" customHeight="1" outlineLevel="1" spans="162:168">
      <c r="FF7821" s="55">
        <v>7814</v>
      </c>
      <c r="FG7821" s="55" t="s">
        <v>1246</v>
      </c>
      <c r="FH7821" s="55" t="s">
        <v>1708</v>
      </c>
      <c r="FI7821" s="55">
        <v>5</v>
      </c>
      <c r="FJ7821" s="55">
        <v>2500</v>
      </c>
      <c r="FK7821" s="55" t="s">
        <v>1249</v>
      </c>
      <c r="FL7821" s="55">
        <v>0.3</v>
      </c>
    </row>
    <row r="7822" ht="14.25" customHeight="1" outlineLevel="1" spans="162:168">
      <c r="FF7822" s="55">
        <v>7815</v>
      </c>
      <c r="FG7822" s="55" t="s">
        <v>1246</v>
      </c>
      <c r="FH7822" s="55" t="s">
        <v>1708</v>
      </c>
      <c r="FI7822" s="55">
        <v>5</v>
      </c>
      <c r="FJ7822" s="55">
        <v>5000</v>
      </c>
      <c r="FK7822" s="55" t="s">
        <v>1249</v>
      </c>
      <c r="FL7822" s="55">
        <v>0.3</v>
      </c>
    </row>
    <row r="7823" ht="14.25" customHeight="1" outlineLevel="1" spans="162:168">
      <c r="FF7823" s="55">
        <v>7816</v>
      </c>
      <c r="FG7823" s="55" t="s">
        <v>1246</v>
      </c>
      <c r="FH7823" s="55" t="s">
        <v>1708</v>
      </c>
      <c r="FI7823" s="55">
        <v>5</v>
      </c>
      <c r="FJ7823" s="55">
        <v>10000</v>
      </c>
      <c r="FK7823" s="55" t="s">
        <v>1249</v>
      </c>
      <c r="FL7823" s="55">
        <v>0.3</v>
      </c>
    </row>
    <row r="7824" ht="14.25" customHeight="1" outlineLevel="1" spans="162:168">
      <c r="FF7824" s="55">
        <v>7817</v>
      </c>
      <c r="FG7824" s="55" t="s">
        <v>1246</v>
      </c>
      <c r="FH7824" s="55" t="s">
        <v>1708</v>
      </c>
      <c r="FI7824" s="55">
        <v>5</v>
      </c>
      <c r="FJ7824" s="55">
        <v>25000</v>
      </c>
      <c r="FK7824" s="55" t="s">
        <v>1249</v>
      </c>
      <c r="FL7824" s="55">
        <v>0.3</v>
      </c>
    </row>
    <row r="7825" ht="14.25" customHeight="1" outlineLevel="1" spans="162:168">
      <c r="FF7825" s="55">
        <v>7818</v>
      </c>
      <c r="FG7825" s="55" t="s">
        <v>1246</v>
      </c>
      <c r="FH7825" s="55" t="s">
        <v>1708</v>
      </c>
      <c r="FI7825" s="55">
        <v>5</v>
      </c>
      <c r="FJ7825" s="55">
        <v>50000</v>
      </c>
      <c r="FK7825" s="55" t="s">
        <v>1249</v>
      </c>
      <c r="FL7825" s="55">
        <v>0.3</v>
      </c>
    </row>
    <row r="7826" ht="14.25" customHeight="1" outlineLevel="1" spans="162:168">
      <c r="FF7826" s="55">
        <v>7819</v>
      </c>
      <c r="FG7826" s="55" t="s">
        <v>1246</v>
      </c>
      <c r="FH7826" s="55" t="s">
        <v>1708</v>
      </c>
      <c r="FI7826" s="55">
        <v>5</v>
      </c>
      <c r="FJ7826" s="55">
        <v>80000</v>
      </c>
      <c r="FK7826" s="55" t="s">
        <v>1249</v>
      </c>
      <c r="FL7826" s="55">
        <v>0.3</v>
      </c>
    </row>
    <row r="7827" ht="14.25" customHeight="1" outlineLevel="1" spans="162:168">
      <c r="FF7827" s="55">
        <v>7820</v>
      </c>
      <c r="FG7827" s="55" t="s">
        <v>1246</v>
      </c>
      <c r="FH7827" s="55" t="s">
        <v>1708</v>
      </c>
      <c r="FI7827" s="55">
        <v>5</v>
      </c>
      <c r="FJ7827" s="55">
        <v>130000</v>
      </c>
      <c r="FK7827" s="55" t="s">
        <v>1249</v>
      </c>
      <c r="FL7827" s="55">
        <v>0.3</v>
      </c>
    </row>
    <row r="7828" ht="14.25" customHeight="1" outlineLevel="1" spans="162:168">
      <c r="FF7828" s="55">
        <v>7821</v>
      </c>
      <c r="FG7828" s="55" t="s">
        <v>1246</v>
      </c>
      <c r="FH7828" s="55" t="s">
        <v>1708</v>
      </c>
      <c r="FI7828" s="55">
        <v>5</v>
      </c>
      <c r="FJ7828" s="55">
        <v>260000</v>
      </c>
      <c r="FK7828" s="55" t="s">
        <v>1249</v>
      </c>
      <c r="FL7828" s="55">
        <v>0.3</v>
      </c>
    </row>
    <row r="7829" ht="14.25" customHeight="1" outlineLevel="1" spans="162:168">
      <c r="FF7829" s="55">
        <v>7822</v>
      </c>
      <c r="FG7829" s="55" t="s">
        <v>1246</v>
      </c>
      <c r="FH7829" s="55" t="s">
        <v>1708</v>
      </c>
      <c r="FI7829" s="55">
        <v>5</v>
      </c>
      <c r="FJ7829" s="55">
        <v>400000</v>
      </c>
      <c r="FK7829" s="55" t="s">
        <v>1249</v>
      </c>
      <c r="FL7829" s="55">
        <v>0.3</v>
      </c>
    </row>
    <row r="7830" ht="14.25" customHeight="1" outlineLevel="1" spans="162:168">
      <c r="FF7830" s="55">
        <v>7823</v>
      </c>
      <c r="FG7830" s="55" t="s">
        <v>1246</v>
      </c>
      <c r="FH7830" s="55" t="s">
        <v>1708</v>
      </c>
      <c r="FI7830" s="55">
        <v>5</v>
      </c>
      <c r="FJ7830" s="55">
        <v>530000</v>
      </c>
      <c r="FK7830" s="55" t="s">
        <v>1249</v>
      </c>
      <c r="FL7830" s="55">
        <v>0.3</v>
      </c>
    </row>
    <row r="7831" ht="14.25" customHeight="1" outlineLevel="1" spans="162:168">
      <c r="FF7831" s="55">
        <v>7824</v>
      </c>
      <c r="FG7831" s="55" t="s">
        <v>1246</v>
      </c>
      <c r="FH7831" s="55" t="s">
        <v>1708</v>
      </c>
      <c r="FI7831" s="55">
        <v>5</v>
      </c>
      <c r="FJ7831" s="55">
        <v>540000</v>
      </c>
      <c r="FK7831" s="55" t="s">
        <v>1249</v>
      </c>
      <c r="FL7831" s="55">
        <v>0.3</v>
      </c>
    </row>
    <row r="7832" ht="14.25" customHeight="1" outlineLevel="1" spans="162:168">
      <c r="FF7832" s="55">
        <v>7825</v>
      </c>
      <c r="FG7832" s="55" t="s">
        <v>1246</v>
      </c>
      <c r="FH7832" s="55" t="s">
        <v>1708</v>
      </c>
      <c r="FI7832" s="55">
        <v>6</v>
      </c>
      <c r="FJ7832" s="55">
        <v>0</v>
      </c>
      <c r="FK7832" s="55" t="s">
        <v>1249</v>
      </c>
      <c r="FL7832" s="55">
        <v>0.3</v>
      </c>
    </row>
    <row r="7833" ht="14.25" customHeight="1" outlineLevel="1" spans="162:168">
      <c r="FF7833" s="55">
        <v>7826</v>
      </c>
      <c r="FG7833" s="55" t="s">
        <v>1246</v>
      </c>
      <c r="FH7833" s="55" t="s">
        <v>1708</v>
      </c>
      <c r="FI7833" s="55">
        <v>6</v>
      </c>
      <c r="FJ7833" s="55">
        <v>1000</v>
      </c>
      <c r="FK7833" s="55" t="s">
        <v>1249</v>
      </c>
      <c r="FL7833" s="55">
        <v>0.3</v>
      </c>
    </row>
    <row r="7834" ht="14.25" customHeight="1" outlineLevel="1" spans="162:168">
      <c r="FF7834" s="55">
        <v>7827</v>
      </c>
      <c r="FG7834" s="55" t="s">
        <v>1246</v>
      </c>
      <c r="FH7834" s="55" t="s">
        <v>1708</v>
      </c>
      <c r="FI7834" s="55">
        <v>6</v>
      </c>
      <c r="FJ7834" s="55">
        <v>2500</v>
      </c>
      <c r="FK7834" s="55" t="s">
        <v>1249</v>
      </c>
      <c r="FL7834" s="55">
        <v>0.3</v>
      </c>
    </row>
    <row r="7835" ht="14.25" customHeight="1" outlineLevel="1" spans="162:168">
      <c r="FF7835" s="55">
        <v>7828</v>
      </c>
      <c r="FG7835" s="55" t="s">
        <v>1246</v>
      </c>
      <c r="FH7835" s="55" t="s">
        <v>1708</v>
      </c>
      <c r="FI7835" s="55">
        <v>6</v>
      </c>
      <c r="FJ7835" s="55">
        <v>5000</v>
      </c>
      <c r="FK7835" s="55" t="s">
        <v>1249</v>
      </c>
      <c r="FL7835" s="55">
        <v>0.3</v>
      </c>
    </row>
    <row r="7836" ht="14.25" customHeight="1" outlineLevel="1" spans="162:168">
      <c r="FF7836" s="55">
        <v>7829</v>
      </c>
      <c r="FG7836" s="55" t="s">
        <v>1246</v>
      </c>
      <c r="FH7836" s="55" t="s">
        <v>1708</v>
      </c>
      <c r="FI7836" s="55">
        <v>6</v>
      </c>
      <c r="FJ7836" s="55">
        <v>10000</v>
      </c>
      <c r="FK7836" s="55" t="s">
        <v>1249</v>
      </c>
      <c r="FL7836" s="55">
        <v>0.3</v>
      </c>
    </row>
    <row r="7837" ht="14.25" customHeight="1" outlineLevel="1" spans="162:168">
      <c r="FF7837" s="55">
        <v>7830</v>
      </c>
      <c r="FG7837" s="55" t="s">
        <v>1246</v>
      </c>
      <c r="FH7837" s="55" t="s">
        <v>1708</v>
      </c>
      <c r="FI7837" s="55">
        <v>6</v>
      </c>
      <c r="FJ7837" s="55">
        <v>25000</v>
      </c>
      <c r="FK7837" s="55" t="s">
        <v>1249</v>
      </c>
      <c r="FL7837" s="55">
        <v>0.3</v>
      </c>
    </row>
    <row r="7838" ht="14.25" customHeight="1" outlineLevel="1" spans="162:168">
      <c r="FF7838" s="55">
        <v>7831</v>
      </c>
      <c r="FG7838" s="55" t="s">
        <v>1246</v>
      </c>
      <c r="FH7838" s="55" t="s">
        <v>1708</v>
      </c>
      <c r="FI7838" s="55">
        <v>6</v>
      </c>
      <c r="FJ7838" s="55">
        <v>50000</v>
      </c>
      <c r="FK7838" s="55" t="s">
        <v>1249</v>
      </c>
      <c r="FL7838" s="55">
        <v>0.3</v>
      </c>
    </row>
    <row r="7839" ht="14.25" customHeight="1" outlineLevel="1" spans="162:168">
      <c r="FF7839" s="55">
        <v>7832</v>
      </c>
      <c r="FG7839" s="55" t="s">
        <v>1246</v>
      </c>
      <c r="FH7839" s="55" t="s">
        <v>1708</v>
      </c>
      <c r="FI7839" s="55">
        <v>6</v>
      </c>
      <c r="FJ7839" s="55">
        <v>80000</v>
      </c>
      <c r="FK7839" s="55" t="s">
        <v>1249</v>
      </c>
      <c r="FL7839" s="55">
        <v>0.3</v>
      </c>
    </row>
    <row r="7840" ht="14.25" customHeight="1" outlineLevel="1" spans="162:168">
      <c r="FF7840" s="55">
        <v>7833</v>
      </c>
      <c r="FG7840" s="55" t="s">
        <v>1246</v>
      </c>
      <c r="FH7840" s="55" t="s">
        <v>1708</v>
      </c>
      <c r="FI7840" s="55">
        <v>6</v>
      </c>
      <c r="FJ7840" s="55">
        <v>130000</v>
      </c>
      <c r="FK7840" s="55" t="s">
        <v>1249</v>
      </c>
      <c r="FL7840" s="55">
        <v>0.3</v>
      </c>
    </row>
    <row r="7841" ht="14.25" customHeight="1" outlineLevel="1" spans="162:168">
      <c r="FF7841" s="55">
        <v>7834</v>
      </c>
      <c r="FG7841" s="55" t="s">
        <v>1246</v>
      </c>
      <c r="FH7841" s="55" t="s">
        <v>1708</v>
      </c>
      <c r="FI7841" s="55">
        <v>6</v>
      </c>
      <c r="FJ7841" s="55">
        <v>260000</v>
      </c>
      <c r="FK7841" s="55" t="s">
        <v>1249</v>
      </c>
      <c r="FL7841" s="55">
        <v>0.3</v>
      </c>
    </row>
    <row r="7842" ht="14.25" customHeight="1" outlineLevel="1" spans="162:168">
      <c r="FF7842" s="55">
        <v>7835</v>
      </c>
      <c r="FG7842" s="55" t="s">
        <v>1246</v>
      </c>
      <c r="FH7842" s="55" t="s">
        <v>1708</v>
      </c>
      <c r="FI7842" s="55">
        <v>6</v>
      </c>
      <c r="FJ7842" s="55">
        <v>400000</v>
      </c>
      <c r="FK7842" s="55" t="s">
        <v>1249</v>
      </c>
      <c r="FL7842" s="55">
        <v>0.3</v>
      </c>
    </row>
    <row r="7843" ht="14.25" customHeight="1" outlineLevel="1" spans="162:168">
      <c r="FF7843" s="55">
        <v>7836</v>
      </c>
      <c r="FG7843" s="55" t="s">
        <v>1246</v>
      </c>
      <c r="FH7843" s="55" t="s">
        <v>1708</v>
      </c>
      <c r="FI7843" s="55">
        <v>6</v>
      </c>
      <c r="FJ7843" s="55">
        <v>530000</v>
      </c>
      <c r="FK7843" s="55" t="s">
        <v>1249</v>
      </c>
      <c r="FL7843" s="55">
        <v>0.3</v>
      </c>
    </row>
    <row r="7844" ht="14.25" customHeight="1" outlineLevel="1" spans="162:168">
      <c r="FF7844" s="55">
        <v>7837</v>
      </c>
      <c r="FG7844" s="55" t="s">
        <v>1246</v>
      </c>
      <c r="FH7844" s="55" t="s">
        <v>1708</v>
      </c>
      <c r="FI7844" s="55">
        <v>6</v>
      </c>
      <c r="FJ7844" s="55">
        <v>540000</v>
      </c>
      <c r="FK7844" s="55" t="s">
        <v>1249</v>
      </c>
      <c r="FL7844" s="55">
        <v>0.3</v>
      </c>
    </row>
    <row r="7845" ht="14.25" customHeight="1" outlineLevel="1" spans="162:168">
      <c r="FF7845" s="55">
        <v>7838</v>
      </c>
      <c r="FG7845" s="55" t="s">
        <v>1246</v>
      </c>
      <c r="FH7845" s="55" t="s">
        <v>1708</v>
      </c>
      <c r="FI7845" s="55">
        <v>7</v>
      </c>
      <c r="FJ7845" s="55">
        <v>0</v>
      </c>
      <c r="FK7845" s="55" t="s">
        <v>1249</v>
      </c>
      <c r="FL7845" s="55">
        <v>0.95</v>
      </c>
    </row>
    <row r="7846" ht="14.25" customHeight="1" outlineLevel="1" spans="162:168">
      <c r="FF7846" s="55">
        <v>7839</v>
      </c>
      <c r="FG7846" s="55" t="s">
        <v>1246</v>
      </c>
      <c r="FH7846" s="55" t="s">
        <v>1708</v>
      </c>
      <c r="FI7846" s="55">
        <v>7</v>
      </c>
      <c r="FJ7846" s="55">
        <v>1000</v>
      </c>
      <c r="FK7846" s="55" t="s">
        <v>1249</v>
      </c>
      <c r="FL7846" s="55">
        <v>0.95</v>
      </c>
    </row>
    <row r="7847" ht="14.25" customHeight="1" outlineLevel="1" spans="162:168">
      <c r="FF7847" s="55">
        <v>7840</v>
      </c>
      <c r="FG7847" s="55" t="s">
        <v>1246</v>
      </c>
      <c r="FH7847" s="55" t="s">
        <v>1708</v>
      </c>
      <c r="FI7847" s="55">
        <v>7</v>
      </c>
      <c r="FJ7847" s="55">
        <v>2500</v>
      </c>
      <c r="FK7847" s="55" t="s">
        <v>1249</v>
      </c>
      <c r="FL7847" s="55">
        <v>0.84</v>
      </c>
    </row>
    <row r="7848" ht="14.25" customHeight="1" outlineLevel="1" spans="162:168">
      <c r="FF7848" s="55">
        <v>7841</v>
      </c>
      <c r="FG7848" s="55" t="s">
        <v>1246</v>
      </c>
      <c r="FH7848" s="55" t="s">
        <v>1708</v>
      </c>
      <c r="FI7848" s="55">
        <v>7</v>
      </c>
      <c r="FJ7848" s="55">
        <v>5000</v>
      </c>
      <c r="FK7848" s="55" t="s">
        <v>1249</v>
      </c>
      <c r="FL7848" s="55">
        <v>0.77</v>
      </c>
    </row>
    <row r="7849" ht="14.25" customHeight="1" outlineLevel="1" spans="162:168">
      <c r="FF7849" s="55">
        <v>7842</v>
      </c>
      <c r="FG7849" s="55" t="s">
        <v>1246</v>
      </c>
      <c r="FH7849" s="55" t="s">
        <v>1708</v>
      </c>
      <c r="FI7849" s="55">
        <v>7</v>
      </c>
      <c r="FJ7849" s="55">
        <v>10000</v>
      </c>
      <c r="FK7849" s="55" t="s">
        <v>1249</v>
      </c>
      <c r="FL7849" s="55">
        <v>0.77</v>
      </c>
    </row>
    <row r="7850" ht="14.25" customHeight="1" outlineLevel="1" spans="162:168">
      <c r="FF7850" s="55">
        <v>7843</v>
      </c>
      <c r="FG7850" s="55" t="s">
        <v>1246</v>
      </c>
      <c r="FH7850" s="55" t="s">
        <v>1708</v>
      </c>
      <c r="FI7850" s="55">
        <v>7</v>
      </c>
      <c r="FJ7850" s="55">
        <v>25000</v>
      </c>
      <c r="FK7850" s="55" t="s">
        <v>1249</v>
      </c>
      <c r="FL7850" s="55">
        <v>0.77</v>
      </c>
    </row>
    <row r="7851" ht="14.25" customHeight="1" outlineLevel="1" spans="162:168">
      <c r="FF7851" s="55">
        <v>7844</v>
      </c>
      <c r="FG7851" s="55" t="s">
        <v>1246</v>
      </c>
      <c r="FH7851" s="55" t="s">
        <v>1708</v>
      </c>
      <c r="FI7851" s="55">
        <v>7</v>
      </c>
      <c r="FJ7851" s="55">
        <v>50000</v>
      </c>
      <c r="FK7851" s="55" t="s">
        <v>1249</v>
      </c>
      <c r="FL7851" s="55">
        <v>0.77</v>
      </c>
    </row>
    <row r="7852" ht="14.25" customHeight="1" outlineLevel="1" spans="162:168">
      <c r="FF7852" s="55">
        <v>7845</v>
      </c>
      <c r="FG7852" s="55" t="s">
        <v>1246</v>
      </c>
      <c r="FH7852" s="55" t="s">
        <v>1708</v>
      </c>
      <c r="FI7852" s="55">
        <v>7</v>
      </c>
      <c r="FJ7852" s="55">
        <v>80000</v>
      </c>
      <c r="FK7852" s="55" t="s">
        <v>1249</v>
      </c>
      <c r="FL7852" s="55">
        <v>0.77</v>
      </c>
    </row>
    <row r="7853" ht="14.25" customHeight="1" outlineLevel="1" spans="162:168">
      <c r="FF7853" s="55">
        <v>7846</v>
      </c>
      <c r="FG7853" s="55" t="s">
        <v>1246</v>
      </c>
      <c r="FH7853" s="55" t="s">
        <v>1708</v>
      </c>
      <c r="FI7853" s="55">
        <v>7</v>
      </c>
      <c r="FJ7853" s="55">
        <v>130000</v>
      </c>
      <c r="FK7853" s="55" t="s">
        <v>1249</v>
      </c>
      <c r="FL7853" s="55">
        <v>0.77</v>
      </c>
    </row>
    <row r="7854" ht="14.25" customHeight="1" outlineLevel="1" spans="162:168">
      <c r="FF7854" s="55">
        <v>7847</v>
      </c>
      <c r="FG7854" s="55" t="s">
        <v>1246</v>
      </c>
      <c r="FH7854" s="55" t="s">
        <v>1708</v>
      </c>
      <c r="FI7854" s="55">
        <v>7</v>
      </c>
      <c r="FJ7854" s="55">
        <v>260000</v>
      </c>
      <c r="FK7854" s="55" t="s">
        <v>1249</v>
      </c>
      <c r="FL7854" s="55">
        <v>0.77</v>
      </c>
    </row>
    <row r="7855" ht="14.25" customHeight="1" outlineLevel="1" spans="162:168">
      <c r="FF7855" s="55">
        <v>7848</v>
      </c>
      <c r="FG7855" s="55" t="s">
        <v>1246</v>
      </c>
      <c r="FH7855" s="55" t="s">
        <v>1708</v>
      </c>
      <c r="FI7855" s="55">
        <v>7</v>
      </c>
      <c r="FJ7855" s="55">
        <v>400000</v>
      </c>
      <c r="FK7855" s="55" t="s">
        <v>1249</v>
      </c>
      <c r="FL7855" s="55">
        <v>0.77</v>
      </c>
    </row>
    <row r="7856" ht="14.25" customHeight="1" outlineLevel="1" spans="162:168">
      <c r="FF7856" s="55">
        <v>7849</v>
      </c>
      <c r="FG7856" s="55" t="s">
        <v>1246</v>
      </c>
      <c r="FH7856" s="55" t="s">
        <v>1708</v>
      </c>
      <c r="FI7856" s="55">
        <v>7</v>
      </c>
      <c r="FJ7856" s="55">
        <v>530000</v>
      </c>
      <c r="FK7856" s="55" t="s">
        <v>1249</v>
      </c>
      <c r="FL7856" s="55">
        <v>0.77</v>
      </c>
    </row>
    <row r="7857" ht="14.25" customHeight="1" outlineLevel="1" spans="162:168">
      <c r="FF7857" s="55">
        <v>7850</v>
      </c>
      <c r="FG7857" s="55" t="s">
        <v>1246</v>
      </c>
      <c r="FH7857" s="55" t="s">
        <v>1708</v>
      </c>
      <c r="FI7857" s="55">
        <v>7</v>
      </c>
      <c r="FJ7857" s="55">
        <v>540000</v>
      </c>
      <c r="FK7857" s="55" t="s">
        <v>1249</v>
      </c>
      <c r="FL7857" s="55">
        <v>0.77</v>
      </c>
    </row>
    <row r="7858" ht="14.25" customHeight="1" outlineLevel="1" spans="162:168">
      <c r="FF7858" s="55">
        <v>7851</v>
      </c>
      <c r="FG7858" s="55" t="s">
        <v>1246</v>
      </c>
      <c r="FH7858" s="55" t="s">
        <v>1708</v>
      </c>
      <c r="FI7858" s="55">
        <v>8</v>
      </c>
      <c r="FJ7858" s="55">
        <v>0</v>
      </c>
      <c r="FK7858" s="55" t="s">
        <v>1249</v>
      </c>
      <c r="FL7858" s="55">
        <v>0.8</v>
      </c>
    </row>
    <row r="7859" ht="14.25" customHeight="1" outlineLevel="1" spans="162:168">
      <c r="FF7859" s="55">
        <v>7852</v>
      </c>
      <c r="FG7859" s="55" t="s">
        <v>1246</v>
      </c>
      <c r="FH7859" s="55" t="s">
        <v>1708</v>
      </c>
      <c r="FI7859" s="55">
        <v>8</v>
      </c>
      <c r="FJ7859" s="55">
        <v>1000</v>
      </c>
      <c r="FK7859" s="55" t="s">
        <v>1249</v>
      </c>
      <c r="FL7859" s="55">
        <v>0.8</v>
      </c>
    </row>
    <row r="7860" ht="14.25" customHeight="1" outlineLevel="1" spans="162:168">
      <c r="FF7860" s="55">
        <v>7853</v>
      </c>
      <c r="FG7860" s="55" t="s">
        <v>1246</v>
      </c>
      <c r="FH7860" s="55" t="s">
        <v>1708</v>
      </c>
      <c r="FI7860" s="55">
        <v>8</v>
      </c>
      <c r="FJ7860" s="55">
        <v>2500</v>
      </c>
      <c r="FK7860" s="55" t="s">
        <v>1249</v>
      </c>
      <c r="FL7860" s="55">
        <v>0.8</v>
      </c>
    </row>
    <row r="7861" ht="14.25" customHeight="1" outlineLevel="1" spans="162:168">
      <c r="FF7861" s="55">
        <v>7854</v>
      </c>
      <c r="FG7861" s="55" t="s">
        <v>1246</v>
      </c>
      <c r="FH7861" s="55" t="s">
        <v>1708</v>
      </c>
      <c r="FI7861" s="55">
        <v>8</v>
      </c>
      <c r="FJ7861" s="55">
        <v>5000</v>
      </c>
      <c r="FK7861" s="55" t="s">
        <v>1249</v>
      </c>
      <c r="FL7861" s="55">
        <v>0.8</v>
      </c>
    </row>
    <row r="7862" ht="14.25" customHeight="1" outlineLevel="1" spans="162:168">
      <c r="FF7862" s="55">
        <v>7855</v>
      </c>
      <c r="FG7862" s="55" t="s">
        <v>1246</v>
      </c>
      <c r="FH7862" s="55" t="s">
        <v>1708</v>
      </c>
      <c r="FI7862" s="55">
        <v>8</v>
      </c>
      <c r="FJ7862" s="55">
        <v>10000</v>
      </c>
      <c r="FK7862" s="55" t="s">
        <v>1249</v>
      </c>
      <c r="FL7862" s="55">
        <v>0.8</v>
      </c>
    </row>
    <row r="7863" ht="14.25" customHeight="1" outlineLevel="1" spans="162:168">
      <c r="FF7863" s="55">
        <v>7856</v>
      </c>
      <c r="FG7863" s="55" t="s">
        <v>1246</v>
      </c>
      <c r="FH7863" s="55" t="s">
        <v>1708</v>
      </c>
      <c r="FI7863" s="55">
        <v>8</v>
      </c>
      <c r="FJ7863" s="55">
        <v>25000</v>
      </c>
      <c r="FK7863" s="55" t="s">
        <v>1249</v>
      </c>
      <c r="FL7863" s="55">
        <v>0.8</v>
      </c>
    </row>
    <row r="7864" ht="14.25" customHeight="1" outlineLevel="1" spans="162:168">
      <c r="FF7864" s="55">
        <v>7857</v>
      </c>
      <c r="FG7864" s="55" t="s">
        <v>1246</v>
      </c>
      <c r="FH7864" s="55" t="s">
        <v>1708</v>
      </c>
      <c r="FI7864" s="55">
        <v>8</v>
      </c>
      <c r="FJ7864" s="55">
        <v>50000</v>
      </c>
      <c r="FK7864" s="55" t="s">
        <v>1249</v>
      </c>
      <c r="FL7864" s="55">
        <v>0.8</v>
      </c>
    </row>
    <row r="7865" ht="14.25" customHeight="1" outlineLevel="1" spans="162:168">
      <c r="FF7865" s="55">
        <v>7858</v>
      </c>
      <c r="FG7865" s="55" t="s">
        <v>1246</v>
      </c>
      <c r="FH7865" s="55" t="s">
        <v>1708</v>
      </c>
      <c r="FI7865" s="55">
        <v>8</v>
      </c>
      <c r="FJ7865" s="55">
        <v>80000</v>
      </c>
      <c r="FK7865" s="55" t="s">
        <v>1249</v>
      </c>
      <c r="FL7865" s="55">
        <v>0.8</v>
      </c>
    </row>
    <row r="7866" ht="14.25" customHeight="1" outlineLevel="1" spans="162:168">
      <c r="FF7866" s="55">
        <v>7859</v>
      </c>
      <c r="FG7866" s="55" t="s">
        <v>1246</v>
      </c>
      <c r="FH7866" s="55" t="s">
        <v>1708</v>
      </c>
      <c r="FI7866" s="55">
        <v>8</v>
      </c>
      <c r="FJ7866" s="55">
        <v>130000</v>
      </c>
      <c r="FK7866" s="55" t="s">
        <v>1249</v>
      </c>
      <c r="FL7866" s="55">
        <v>0.8</v>
      </c>
    </row>
    <row r="7867" ht="14.25" customHeight="1" outlineLevel="1" spans="162:168">
      <c r="FF7867" s="55">
        <v>7860</v>
      </c>
      <c r="FG7867" s="55" t="s">
        <v>1246</v>
      </c>
      <c r="FH7867" s="55" t="s">
        <v>1708</v>
      </c>
      <c r="FI7867" s="55">
        <v>8</v>
      </c>
      <c r="FJ7867" s="55">
        <v>260000</v>
      </c>
      <c r="FK7867" s="55" t="s">
        <v>1249</v>
      </c>
      <c r="FL7867" s="55">
        <v>0.8</v>
      </c>
    </row>
    <row r="7868" ht="14.25" customHeight="1" outlineLevel="1" spans="162:168">
      <c r="FF7868" s="55">
        <v>7861</v>
      </c>
      <c r="FG7868" s="55" t="s">
        <v>1246</v>
      </c>
      <c r="FH7868" s="55" t="s">
        <v>1708</v>
      </c>
      <c r="FI7868" s="55">
        <v>8</v>
      </c>
      <c r="FJ7868" s="55">
        <v>400000</v>
      </c>
      <c r="FK7868" s="55" t="s">
        <v>1249</v>
      </c>
      <c r="FL7868" s="55">
        <v>0.8</v>
      </c>
    </row>
    <row r="7869" ht="14.25" customHeight="1" outlineLevel="1" spans="162:168">
      <c r="FF7869" s="55">
        <v>7862</v>
      </c>
      <c r="FG7869" s="55" t="s">
        <v>1246</v>
      </c>
      <c r="FH7869" s="55" t="s">
        <v>1708</v>
      </c>
      <c r="FI7869" s="55">
        <v>8</v>
      </c>
      <c r="FJ7869" s="55">
        <v>530000</v>
      </c>
      <c r="FK7869" s="55" t="s">
        <v>1249</v>
      </c>
      <c r="FL7869" s="55">
        <v>0.8</v>
      </c>
    </row>
    <row r="7870" ht="14.25" customHeight="1" outlineLevel="1" spans="162:168">
      <c r="FF7870" s="55">
        <v>7863</v>
      </c>
      <c r="FG7870" s="55" t="s">
        <v>1246</v>
      </c>
      <c r="FH7870" s="55" t="s">
        <v>1708</v>
      </c>
      <c r="FI7870" s="55">
        <v>8</v>
      </c>
      <c r="FJ7870" s="55">
        <v>540000</v>
      </c>
      <c r="FK7870" s="55" t="s">
        <v>1249</v>
      </c>
      <c r="FL7870" s="55">
        <v>0.8</v>
      </c>
    </row>
    <row r="7871" ht="14.25" customHeight="1" outlineLevel="1" spans="162:168">
      <c r="FF7871" s="55">
        <v>7864</v>
      </c>
      <c r="FG7871" s="55" t="s">
        <v>1246</v>
      </c>
      <c r="FH7871" s="55" t="s">
        <v>1708</v>
      </c>
      <c r="FI7871" s="55">
        <v>9</v>
      </c>
      <c r="FJ7871" s="55">
        <v>0</v>
      </c>
      <c r="FK7871" s="55" t="s">
        <v>1249</v>
      </c>
      <c r="FL7871" s="55">
        <v>0.7</v>
      </c>
    </row>
    <row r="7872" ht="14.25" customHeight="1" outlineLevel="1" spans="162:168">
      <c r="FF7872" s="55">
        <v>7865</v>
      </c>
      <c r="FG7872" s="55" t="s">
        <v>1246</v>
      </c>
      <c r="FH7872" s="55" t="s">
        <v>1708</v>
      </c>
      <c r="FI7872" s="55">
        <v>9</v>
      </c>
      <c r="FJ7872" s="55">
        <v>1000</v>
      </c>
      <c r="FK7872" s="55" t="s">
        <v>1249</v>
      </c>
      <c r="FL7872" s="55">
        <v>0.7</v>
      </c>
    </row>
    <row r="7873" ht="14.25" customHeight="1" outlineLevel="1" spans="162:168">
      <c r="FF7873" s="55">
        <v>7866</v>
      </c>
      <c r="FG7873" s="55" t="s">
        <v>1246</v>
      </c>
      <c r="FH7873" s="55" t="s">
        <v>1708</v>
      </c>
      <c r="FI7873" s="55">
        <v>9</v>
      </c>
      <c r="FJ7873" s="55">
        <v>2500</v>
      </c>
      <c r="FK7873" s="55" t="s">
        <v>1249</v>
      </c>
      <c r="FL7873" s="55">
        <v>0.7</v>
      </c>
    </row>
    <row r="7874" ht="14.25" customHeight="1" outlineLevel="1" spans="162:168">
      <c r="FF7874" s="55">
        <v>7867</v>
      </c>
      <c r="FG7874" s="55" t="s">
        <v>1246</v>
      </c>
      <c r="FH7874" s="55" t="s">
        <v>1708</v>
      </c>
      <c r="FI7874" s="55">
        <v>9</v>
      </c>
      <c r="FJ7874" s="55">
        <v>5000</v>
      </c>
      <c r="FK7874" s="55" t="s">
        <v>1249</v>
      </c>
      <c r="FL7874" s="55">
        <v>0.7</v>
      </c>
    </row>
    <row r="7875" ht="14.25" customHeight="1" outlineLevel="1" spans="162:168">
      <c r="FF7875" s="55">
        <v>7868</v>
      </c>
      <c r="FG7875" s="55" t="s">
        <v>1246</v>
      </c>
      <c r="FH7875" s="55" t="s">
        <v>1708</v>
      </c>
      <c r="FI7875" s="55">
        <v>9</v>
      </c>
      <c r="FJ7875" s="55">
        <v>10000</v>
      </c>
      <c r="FK7875" s="55" t="s">
        <v>1249</v>
      </c>
      <c r="FL7875" s="55">
        <v>0.7</v>
      </c>
    </row>
    <row r="7876" ht="14.25" customHeight="1" outlineLevel="1" spans="162:168">
      <c r="FF7876" s="55">
        <v>7869</v>
      </c>
      <c r="FG7876" s="55" t="s">
        <v>1246</v>
      </c>
      <c r="FH7876" s="55" t="s">
        <v>1708</v>
      </c>
      <c r="FI7876" s="55">
        <v>9</v>
      </c>
      <c r="FJ7876" s="55">
        <v>25000</v>
      </c>
      <c r="FK7876" s="55" t="s">
        <v>1249</v>
      </c>
      <c r="FL7876" s="55">
        <v>0.7</v>
      </c>
    </row>
    <row r="7877" ht="14.25" customHeight="1" outlineLevel="1" spans="162:168">
      <c r="FF7877" s="55">
        <v>7870</v>
      </c>
      <c r="FG7877" s="55" t="s">
        <v>1246</v>
      </c>
      <c r="FH7877" s="55" t="s">
        <v>1708</v>
      </c>
      <c r="FI7877" s="55">
        <v>9</v>
      </c>
      <c r="FJ7877" s="55">
        <v>50000</v>
      </c>
      <c r="FK7877" s="55" t="s">
        <v>1249</v>
      </c>
      <c r="FL7877" s="55">
        <v>0.7</v>
      </c>
    </row>
    <row r="7878" ht="14.25" customHeight="1" outlineLevel="1" spans="162:168">
      <c r="FF7878" s="55">
        <v>7871</v>
      </c>
      <c r="FG7878" s="55" t="s">
        <v>1246</v>
      </c>
      <c r="FH7878" s="55" t="s">
        <v>1708</v>
      </c>
      <c r="FI7878" s="55">
        <v>9</v>
      </c>
      <c r="FJ7878" s="55">
        <v>80000</v>
      </c>
      <c r="FK7878" s="55" t="s">
        <v>1249</v>
      </c>
      <c r="FL7878" s="55">
        <v>0.7</v>
      </c>
    </row>
    <row r="7879" ht="14.25" customHeight="1" outlineLevel="1" spans="162:168">
      <c r="FF7879" s="55">
        <v>7872</v>
      </c>
      <c r="FG7879" s="55" t="s">
        <v>1246</v>
      </c>
      <c r="FH7879" s="55" t="s">
        <v>1708</v>
      </c>
      <c r="FI7879" s="55">
        <v>9</v>
      </c>
      <c r="FJ7879" s="55">
        <v>130000</v>
      </c>
      <c r="FK7879" s="55" t="s">
        <v>1249</v>
      </c>
      <c r="FL7879" s="55">
        <v>0.7</v>
      </c>
    </row>
    <row r="7880" ht="14.25" customHeight="1" outlineLevel="1" spans="162:168">
      <c r="FF7880" s="55">
        <v>7873</v>
      </c>
      <c r="FG7880" s="55" t="s">
        <v>1246</v>
      </c>
      <c r="FH7880" s="55" t="s">
        <v>1708</v>
      </c>
      <c r="FI7880" s="55">
        <v>9</v>
      </c>
      <c r="FJ7880" s="55">
        <v>260000</v>
      </c>
      <c r="FK7880" s="55" t="s">
        <v>1249</v>
      </c>
      <c r="FL7880" s="55">
        <v>0.7</v>
      </c>
    </row>
    <row r="7881" ht="14.25" customHeight="1" outlineLevel="1" spans="162:168">
      <c r="FF7881" s="55">
        <v>7874</v>
      </c>
      <c r="FG7881" s="55" t="s">
        <v>1246</v>
      </c>
      <c r="FH7881" s="55" t="s">
        <v>1708</v>
      </c>
      <c r="FI7881" s="55">
        <v>9</v>
      </c>
      <c r="FJ7881" s="55">
        <v>400000</v>
      </c>
      <c r="FK7881" s="55" t="s">
        <v>1249</v>
      </c>
      <c r="FL7881" s="55">
        <v>0.7</v>
      </c>
    </row>
    <row r="7882" ht="14.25" customHeight="1" outlineLevel="1" spans="162:168">
      <c r="FF7882" s="55">
        <v>7875</v>
      </c>
      <c r="FG7882" s="55" t="s">
        <v>1246</v>
      </c>
      <c r="FH7882" s="55" t="s">
        <v>1708</v>
      </c>
      <c r="FI7882" s="55">
        <v>9</v>
      </c>
      <c r="FJ7882" s="55">
        <v>530000</v>
      </c>
      <c r="FK7882" s="55" t="s">
        <v>1249</v>
      </c>
      <c r="FL7882" s="55">
        <v>0.7</v>
      </c>
    </row>
    <row r="7883" ht="14.25" customHeight="1" outlineLevel="1" spans="162:168">
      <c r="FF7883" s="55">
        <v>7876</v>
      </c>
      <c r="FG7883" s="55" t="s">
        <v>1246</v>
      </c>
      <c r="FH7883" s="55" t="s">
        <v>1708</v>
      </c>
      <c r="FI7883" s="55">
        <v>9</v>
      </c>
      <c r="FJ7883" s="55">
        <v>540000</v>
      </c>
      <c r="FK7883" s="55" t="s">
        <v>1249</v>
      </c>
      <c r="FL7883" s="55">
        <v>0.7</v>
      </c>
    </row>
    <row r="7884" ht="14.25" customHeight="1" outlineLevel="1" spans="162:168">
      <c r="FF7884" s="55">
        <v>7877</v>
      </c>
      <c r="FG7884" s="55" t="s">
        <v>1246</v>
      </c>
      <c r="FH7884" s="55" t="s">
        <v>2278</v>
      </c>
      <c r="FI7884" s="55">
        <v>1</v>
      </c>
      <c r="FJ7884" s="55">
        <v>0</v>
      </c>
      <c r="FK7884" s="55" t="s">
        <v>1249</v>
      </c>
      <c r="FL7884" s="55">
        <v>0.3</v>
      </c>
    </row>
    <row r="7885" ht="14.25" customHeight="1" outlineLevel="1" spans="162:168">
      <c r="FF7885" s="55">
        <v>7878</v>
      </c>
      <c r="FG7885" s="55" t="s">
        <v>1246</v>
      </c>
      <c r="FH7885" s="55" t="s">
        <v>2278</v>
      </c>
      <c r="FI7885" s="55">
        <v>1</v>
      </c>
      <c r="FJ7885" s="55">
        <v>1000</v>
      </c>
      <c r="FK7885" s="55" t="s">
        <v>1249</v>
      </c>
      <c r="FL7885" s="55">
        <v>0.3</v>
      </c>
    </row>
    <row r="7886" ht="14.25" customHeight="1" outlineLevel="1" spans="162:168">
      <c r="FF7886" s="55">
        <v>7879</v>
      </c>
      <c r="FG7886" s="55" t="s">
        <v>1246</v>
      </c>
      <c r="FH7886" s="55" t="s">
        <v>2278</v>
      </c>
      <c r="FI7886" s="55">
        <v>1</v>
      </c>
      <c r="FJ7886" s="55">
        <v>2500</v>
      </c>
      <c r="FK7886" s="55" t="s">
        <v>1249</v>
      </c>
      <c r="FL7886" s="55">
        <v>0.3</v>
      </c>
    </row>
    <row r="7887" ht="14.25" customHeight="1" outlineLevel="1" spans="162:168">
      <c r="FF7887" s="55">
        <v>7880</v>
      </c>
      <c r="FG7887" s="55" t="s">
        <v>1246</v>
      </c>
      <c r="FH7887" s="55" t="s">
        <v>2278</v>
      </c>
      <c r="FI7887" s="55">
        <v>1</v>
      </c>
      <c r="FJ7887" s="55">
        <v>5000</v>
      </c>
      <c r="FK7887" s="55" t="s">
        <v>1249</v>
      </c>
      <c r="FL7887" s="55">
        <v>0.3</v>
      </c>
    </row>
    <row r="7888" ht="14.25" customHeight="1" outlineLevel="1" spans="162:168">
      <c r="FF7888" s="55">
        <v>7881</v>
      </c>
      <c r="FG7888" s="55" t="s">
        <v>1246</v>
      </c>
      <c r="FH7888" s="55" t="s">
        <v>2278</v>
      </c>
      <c r="FI7888" s="55">
        <v>1</v>
      </c>
      <c r="FJ7888" s="55">
        <v>10000</v>
      </c>
      <c r="FK7888" s="55" t="s">
        <v>1249</v>
      </c>
      <c r="FL7888" s="55">
        <v>0.3</v>
      </c>
    </row>
    <row r="7889" ht="14.25" customHeight="1" outlineLevel="1" spans="162:168">
      <c r="FF7889" s="55">
        <v>7882</v>
      </c>
      <c r="FG7889" s="55" t="s">
        <v>1246</v>
      </c>
      <c r="FH7889" s="55" t="s">
        <v>2278</v>
      </c>
      <c r="FI7889" s="55">
        <v>1</v>
      </c>
      <c r="FJ7889" s="55">
        <v>25000</v>
      </c>
      <c r="FK7889" s="55" t="s">
        <v>1249</v>
      </c>
      <c r="FL7889" s="55">
        <v>0.3</v>
      </c>
    </row>
    <row r="7890" ht="14.25" customHeight="1" outlineLevel="1" spans="162:168">
      <c r="FF7890" s="55">
        <v>7883</v>
      </c>
      <c r="FG7890" s="55" t="s">
        <v>1246</v>
      </c>
      <c r="FH7890" s="55" t="s">
        <v>2278</v>
      </c>
      <c r="FI7890" s="55">
        <v>1</v>
      </c>
      <c r="FJ7890" s="55">
        <v>50000</v>
      </c>
      <c r="FK7890" s="55" t="s">
        <v>1249</v>
      </c>
      <c r="FL7890" s="55">
        <v>0.3</v>
      </c>
    </row>
    <row r="7891" ht="14.25" customHeight="1" outlineLevel="1" spans="162:168">
      <c r="FF7891" s="55">
        <v>7884</v>
      </c>
      <c r="FG7891" s="55" t="s">
        <v>1246</v>
      </c>
      <c r="FH7891" s="55" t="s">
        <v>2278</v>
      </c>
      <c r="FI7891" s="55">
        <v>1</v>
      </c>
      <c r="FJ7891" s="55">
        <v>80000</v>
      </c>
      <c r="FK7891" s="55" t="s">
        <v>1249</v>
      </c>
      <c r="FL7891" s="55">
        <v>0.3</v>
      </c>
    </row>
    <row r="7892" ht="14.25" customHeight="1" outlineLevel="1" spans="162:168">
      <c r="FF7892" s="55">
        <v>7885</v>
      </c>
      <c r="FG7892" s="55" t="s">
        <v>1246</v>
      </c>
      <c r="FH7892" s="55" t="s">
        <v>2278</v>
      </c>
      <c r="FI7892" s="55">
        <v>1</v>
      </c>
      <c r="FJ7892" s="55">
        <v>130000</v>
      </c>
      <c r="FK7892" s="55" t="s">
        <v>1249</v>
      </c>
      <c r="FL7892" s="55">
        <v>0.3</v>
      </c>
    </row>
    <row r="7893" ht="14.25" customHeight="1" outlineLevel="1" spans="162:168">
      <c r="FF7893" s="55">
        <v>7886</v>
      </c>
      <c r="FG7893" s="55" t="s">
        <v>1246</v>
      </c>
      <c r="FH7893" s="55" t="s">
        <v>2278</v>
      </c>
      <c r="FI7893" s="55">
        <v>1</v>
      </c>
      <c r="FJ7893" s="55">
        <v>260000</v>
      </c>
      <c r="FK7893" s="55" t="s">
        <v>1249</v>
      </c>
      <c r="FL7893" s="55">
        <v>0.3</v>
      </c>
    </row>
    <row r="7894" ht="14.25" customHeight="1" outlineLevel="1" spans="162:168">
      <c r="FF7894" s="55">
        <v>7887</v>
      </c>
      <c r="FG7894" s="55" t="s">
        <v>1246</v>
      </c>
      <c r="FH7894" s="55" t="s">
        <v>2278</v>
      </c>
      <c r="FI7894" s="55">
        <v>1</v>
      </c>
      <c r="FJ7894" s="55">
        <v>400000</v>
      </c>
      <c r="FK7894" s="55" t="s">
        <v>1249</v>
      </c>
      <c r="FL7894" s="55">
        <v>0.3</v>
      </c>
    </row>
    <row r="7895" ht="14.25" customHeight="1" outlineLevel="1" spans="162:168">
      <c r="FF7895" s="55">
        <v>7888</v>
      </c>
      <c r="FG7895" s="55" t="s">
        <v>1246</v>
      </c>
      <c r="FH7895" s="55" t="s">
        <v>2278</v>
      </c>
      <c r="FI7895" s="55">
        <v>1</v>
      </c>
      <c r="FJ7895" s="55">
        <v>530000</v>
      </c>
      <c r="FK7895" s="55" t="s">
        <v>1249</v>
      </c>
      <c r="FL7895" s="55">
        <v>0.3</v>
      </c>
    </row>
    <row r="7896" ht="14.25" customHeight="1" outlineLevel="1" spans="162:168">
      <c r="FF7896" s="55">
        <v>7889</v>
      </c>
      <c r="FG7896" s="55" t="s">
        <v>1246</v>
      </c>
      <c r="FH7896" s="55" t="s">
        <v>2278</v>
      </c>
      <c r="FI7896" s="55">
        <v>1</v>
      </c>
      <c r="FJ7896" s="55">
        <v>540000</v>
      </c>
      <c r="FK7896" s="55" t="s">
        <v>1249</v>
      </c>
      <c r="FL7896" s="55">
        <v>0.3</v>
      </c>
    </row>
    <row r="7897" ht="14.25" customHeight="1" outlineLevel="1" spans="162:168">
      <c r="FF7897" s="55">
        <v>7890</v>
      </c>
      <c r="FG7897" s="55" t="s">
        <v>1246</v>
      </c>
      <c r="FH7897" s="55" t="s">
        <v>1995</v>
      </c>
      <c r="FI7897" s="55">
        <v>1</v>
      </c>
      <c r="FJ7897" s="55">
        <v>0</v>
      </c>
      <c r="FK7897" s="55" t="s">
        <v>1249</v>
      </c>
      <c r="FL7897" s="55">
        <v>0.39</v>
      </c>
    </row>
    <row r="7898" ht="14.25" customHeight="1" outlineLevel="1" spans="162:168">
      <c r="FF7898" s="55">
        <v>7891</v>
      </c>
      <c r="FG7898" s="55" t="s">
        <v>1246</v>
      </c>
      <c r="FH7898" s="55" t="s">
        <v>1995</v>
      </c>
      <c r="FI7898" s="55">
        <v>1</v>
      </c>
      <c r="FJ7898" s="55">
        <v>1000</v>
      </c>
      <c r="FK7898" s="55" t="s">
        <v>1249</v>
      </c>
      <c r="FL7898" s="55">
        <v>0.39</v>
      </c>
    </row>
    <row r="7899" ht="14.25" customHeight="1" outlineLevel="1" spans="162:168">
      <c r="FF7899" s="55">
        <v>7892</v>
      </c>
      <c r="FG7899" s="55" t="s">
        <v>1246</v>
      </c>
      <c r="FH7899" s="55" t="s">
        <v>1995</v>
      </c>
      <c r="FI7899" s="55">
        <v>1</v>
      </c>
      <c r="FJ7899" s="55">
        <v>2500</v>
      </c>
      <c r="FK7899" s="55" t="s">
        <v>1249</v>
      </c>
      <c r="FL7899" s="55">
        <v>0.37</v>
      </c>
    </row>
    <row r="7900" ht="14.25" customHeight="1" outlineLevel="1" spans="162:168">
      <c r="FF7900" s="55">
        <v>7893</v>
      </c>
      <c r="FG7900" s="55" t="s">
        <v>1246</v>
      </c>
      <c r="FH7900" s="55" t="s">
        <v>1995</v>
      </c>
      <c r="FI7900" s="55">
        <v>1</v>
      </c>
      <c r="FJ7900" s="55">
        <v>5000</v>
      </c>
      <c r="FK7900" s="55" t="s">
        <v>1249</v>
      </c>
      <c r="FL7900" s="55">
        <v>0.37</v>
      </c>
    </row>
    <row r="7901" ht="14.25" customHeight="1" outlineLevel="1" spans="162:168">
      <c r="FF7901" s="55">
        <v>7894</v>
      </c>
      <c r="FG7901" s="55" t="s">
        <v>1246</v>
      </c>
      <c r="FH7901" s="55" t="s">
        <v>1995</v>
      </c>
      <c r="FI7901" s="55">
        <v>1</v>
      </c>
      <c r="FJ7901" s="55">
        <v>10000</v>
      </c>
      <c r="FK7901" s="55" t="s">
        <v>1249</v>
      </c>
      <c r="FL7901" s="55">
        <v>0.37</v>
      </c>
    </row>
    <row r="7902" ht="14.25" customHeight="1" outlineLevel="1" spans="162:168">
      <c r="FF7902" s="55">
        <v>7895</v>
      </c>
      <c r="FG7902" s="55" t="s">
        <v>1246</v>
      </c>
      <c r="FH7902" s="55" t="s">
        <v>1995</v>
      </c>
      <c r="FI7902" s="55">
        <v>1</v>
      </c>
      <c r="FJ7902" s="55">
        <v>25000</v>
      </c>
      <c r="FK7902" s="55" t="s">
        <v>1249</v>
      </c>
      <c r="FL7902" s="55">
        <v>0.35</v>
      </c>
    </row>
    <row r="7903" ht="14.25" customHeight="1" outlineLevel="1" spans="162:168">
      <c r="FF7903" s="55">
        <v>7896</v>
      </c>
      <c r="FG7903" s="55" t="s">
        <v>1246</v>
      </c>
      <c r="FH7903" s="55" t="s">
        <v>1995</v>
      </c>
      <c r="FI7903" s="55">
        <v>1</v>
      </c>
      <c r="FJ7903" s="55">
        <v>50000</v>
      </c>
      <c r="FK7903" s="55" t="s">
        <v>1249</v>
      </c>
      <c r="FL7903" s="55">
        <v>0.35</v>
      </c>
    </row>
    <row r="7904" ht="14.25" customHeight="1" outlineLevel="1" spans="162:168">
      <c r="FF7904" s="55">
        <v>7897</v>
      </c>
      <c r="FG7904" s="55" t="s">
        <v>1246</v>
      </c>
      <c r="FH7904" s="55" t="s">
        <v>1995</v>
      </c>
      <c r="FI7904" s="55">
        <v>1</v>
      </c>
      <c r="FJ7904" s="55">
        <v>80000</v>
      </c>
      <c r="FK7904" s="55" t="s">
        <v>1249</v>
      </c>
      <c r="FL7904" s="55">
        <v>0.35</v>
      </c>
    </row>
    <row r="7905" ht="14.25" customHeight="1" outlineLevel="1" spans="162:168">
      <c r="FF7905" s="55">
        <v>7898</v>
      </c>
      <c r="FG7905" s="55" t="s">
        <v>1246</v>
      </c>
      <c r="FH7905" s="55" t="s">
        <v>1995</v>
      </c>
      <c r="FI7905" s="55">
        <v>1</v>
      </c>
      <c r="FJ7905" s="55">
        <v>130000</v>
      </c>
      <c r="FK7905" s="55" t="s">
        <v>1249</v>
      </c>
      <c r="FL7905" s="55">
        <v>0.35</v>
      </c>
    </row>
    <row r="7906" ht="14.25" customHeight="1" outlineLevel="1" spans="162:168">
      <c r="FF7906" s="55">
        <v>7899</v>
      </c>
      <c r="FG7906" s="55" t="s">
        <v>1246</v>
      </c>
      <c r="FH7906" s="55" t="s">
        <v>1995</v>
      </c>
      <c r="FI7906" s="55">
        <v>1</v>
      </c>
      <c r="FJ7906" s="55">
        <v>260000</v>
      </c>
      <c r="FK7906" s="55" t="s">
        <v>1249</v>
      </c>
      <c r="FL7906" s="55">
        <v>0.35</v>
      </c>
    </row>
    <row r="7907" ht="14.25" customHeight="1" outlineLevel="1" spans="162:168">
      <c r="FF7907" s="55">
        <v>7900</v>
      </c>
      <c r="FG7907" s="55" t="s">
        <v>1246</v>
      </c>
      <c r="FH7907" s="55" t="s">
        <v>1995</v>
      </c>
      <c r="FI7907" s="55">
        <v>1</v>
      </c>
      <c r="FJ7907" s="55">
        <v>400000</v>
      </c>
      <c r="FK7907" s="55" t="s">
        <v>1249</v>
      </c>
      <c r="FL7907" s="55">
        <v>0.35</v>
      </c>
    </row>
    <row r="7908" ht="14.25" customHeight="1" outlineLevel="1" spans="162:168">
      <c r="FF7908" s="55">
        <v>7901</v>
      </c>
      <c r="FG7908" s="55" t="s">
        <v>1246</v>
      </c>
      <c r="FH7908" s="55" t="s">
        <v>1995</v>
      </c>
      <c r="FI7908" s="55">
        <v>1</v>
      </c>
      <c r="FJ7908" s="55">
        <v>530000</v>
      </c>
      <c r="FK7908" s="55" t="s">
        <v>1249</v>
      </c>
      <c r="FL7908" s="55">
        <v>0.35</v>
      </c>
    </row>
    <row r="7909" ht="14.25" customHeight="1" outlineLevel="1" spans="162:168">
      <c r="FF7909" s="55">
        <v>7902</v>
      </c>
      <c r="FG7909" s="55" t="s">
        <v>1246</v>
      </c>
      <c r="FH7909" s="55" t="s">
        <v>1995</v>
      </c>
      <c r="FI7909" s="55">
        <v>1</v>
      </c>
      <c r="FJ7909" s="55">
        <v>540000</v>
      </c>
      <c r="FK7909" s="55" t="s">
        <v>1249</v>
      </c>
      <c r="FL7909" s="55">
        <v>0.35</v>
      </c>
    </row>
    <row r="7910" ht="14.25" customHeight="1" outlineLevel="1" spans="162:168">
      <c r="FF7910" s="55">
        <v>7903</v>
      </c>
      <c r="FG7910" s="55" t="s">
        <v>1246</v>
      </c>
      <c r="FH7910" s="55" t="s">
        <v>1995</v>
      </c>
      <c r="FI7910" s="55">
        <v>2</v>
      </c>
      <c r="FJ7910" s="55">
        <v>0</v>
      </c>
      <c r="FK7910" s="55" t="s">
        <v>1249</v>
      </c>
      <c r="FL7910" s="55">
        <v>0.35</v>
      </c>
    </row>
    <row r="7911" ht="14.25" customHeight="1" outlineLevel="1" spans="162:168">
      <c r="FF7911" s="55">
        <v>7904</v>
      </c>
      <c r="FG7911" s="55" t="s">
        <v>1246</v>
      </c>
      <c r="FH7911" s="55" t="s">
        <v>1995</v>
      </c>
      <c r="FI7911" s="55">
        <v>2</v>
      </c>
      <c r="FJ7911" s="55">
        <v>1000</v>
      </c>
      <c r="FK7911" s="55" t="s">
        <v>1249</v>
      </c>
      <c r="FL7911" s="55">
        <v>0.33</v>
      </c>
    </row>
    <row r="7912" ht="14.25" customHeight="1" outlineLevel="1" spans="162:168">
      <c r="FF7912" s="55">
        <v>7905</v>
      </c>
      <c r="FG7912" s="55" t="s">
        <v>1246</v>
      </c>
      <c r="FH7912" s="55" t="s">
        <v>1995</v>
      </c>
      <c r="FI7912" s="55">
        <v>2</v>
      </c>
      <c r="FJ7912" s="55">
        <v>2500</v>
      </c>
      <c r="FK7912" s="55" t="s">
        <v>1249</v>
      </c>
      <c r="FL7912" s="55">
        <v>0.33</v>
      </c>
    </row>
    <row r="7913" ht="14.25" customHeight="1" outlineLevel="1" spans="162:168">
      <c r="FF7913" s="55">
        <v>7906</v>
      </c>
      <c r="FG7913" s="55" t="s">
        <v>1246</v>
      </c>
      <c r="FH7913" s="55" t="s">
        <v>1995</v>
      </c>
      <c r="FI7913" s="55">
        <v>2</v>
      </c>
      <c r="FJ7913" s="55">
        <v>5000</v>
      </c>
      <c r="FK7913" s="55" t="s">
        <v>1249</v>
      </c>
      <c r="FL7913" s="55">
        <v>0.33</v>
      </c>
    </row>
    <row r="7914" ht="14.25" customHeight="1" outlineLevel="1" spans="162:168">
      <c r="FF7914" s="55">
        <v>7907</v>
      </c>
      <c r="FG7914" s="55" t="s">
        <v>1246</v>
      </c>
      <c r="FH7914" s="55" t="s">
        <v>1995</v>
      </c>
      <c r="FI7914" s="55">
        <v>2</v>
      </c>
      <c r="FJ7914" s="55">
        <v>10000</v>
      </c>
      <c r="FK7914" s="55" t="s">
        <v>1249</v>
      </c>
      <c r="FL7914" s="55">
        <v>0.3</v>
      </c>
    </row>
    <row r="7915" ht="14.25" customHeight="1" outlineLevel="1" spans="162:168">
      <c r="FF7915" s="55">
        <v>7908</v>
      </c>
      <c r="FG7915" s="55" t="s">
        <v>1246</v>
      </c>
      <c r="FH7915" s="55" t="s">
        <v>1995</v>
      </c>
      <c r="FI7915" s="55">
        <v>2</v>
      </c>
      <c r="FJ7915" s="55">
        <v>25000</v>
      </c>
      <c r="FK7915" s="55" t="s">
        <v>1249</v>
      </c>
      <c r="FL7915" s="55">
        <v>0.3</v>
      </c>
    </row>
    <row r="7916" ht="14.25" customHeight="1" outlineLevel="1" spans="162:168">
      <c r="FF7916" s="55">
        <v>7909</v>
      </c>
      <c r="FG7916" s="55" t="s">
        <v>1246</v>
      </c>
      <c r="FH7916" s="55" t="s">
        <v>1995</v>
      </c>
      <c r="FI7916" s="55">
        <v>2</v>
      </c>
      <c r="FJ7916" s="55">
        <v>50000</v>
      </c>
      <c r="FK7916" s="55" t="s">
        <v>1249</v>
      </c>
      <c r="FL7916" s="55">
        <v>0.3</v>
      </c>
    </row>
    <row r="7917" ht="14.25" customHeight="1" outlineLevel="1" spans="162:168">
      <c r="FF7917" s="55">
        <v>7910</v>
      </c>
      <c r="FG7917" s="55" t="s">
        <v>1246</v>
      </c>
      <c r="FH7917" s="55" t="s">
        <v>1995</v>
      </c>
      <c r="FI7917" s="55">
        <v>2</v>
      </c>
      <c r="FJ7917" s="55">
        <v>80000</v>
      </c>
      <c r="FK7917" s="55" t="s">
        <v>1249</v>
      </c>
      <c r="FL7917" s="55">
        <v>0.3</v>
      </c>
    </row>
    <row r="7918" ht="14.25" customHeight="1" outlineLevel="1" spans="162:168">
      <c r="FF7918" s="55">
        <v>7911</v>
      </c>
      <c r="FG7918" s="55" t="s">
        <v>1246</v>
      </c>
      <c r="FH7918" s="55" t="s">
        <v>1995</v>
      </c>
      <c r="FI7918" s="55">
        <v>2</v>
      </c>
      <c r="FJ7918" s="55">
        <v>130000</v>
      </c>
      <c r="FK7918" s="55" t="s">
        <v>1249</v>
      </c>
      <c r="FL7918" s="55">
        <v>0.3</v>
      </c>
    </row>
    <row r="7919" ht="14.25" customHeight="1" outlineLevel="1" spans="162:168">
      <c r="FF7919" s="55">
        <v>7912</v>
      </c>
      <c r="FG7919" s="55" t="s">
        <v>1246</v>
      </c>
      <c r="FH7919" s="55" t="s">
        <v>1995</v>
      </c>
      <c r="FI7919" s="55">
        <v>2</v>
      </c>
      <c r="FJ7919" s="55">
        <v>260000</v>
      </c>
      <c r="FK7919" s="55" t="s">
        <v>1249</v>
      </c>
      <c r="FL7919" s="55">
        <v>0.3</v>
      </c>
    </row>
    <row r="7920" ht="14.25" customHeight="1" outlineLevel="1" spans="162:168">
      <c r="FF7920" s="55">
        <v>7913</v>
      </c>
      <c r="FG7920" s="55" t="s">
        <v>1246</v>
      </c>
      <c r="FH7920" s="55" t="s">
        <v>1995</v>
      </c>
      <c r="FI7920" s="55">
        <v>2</v>
      </c>
      <c r="FJ7920" s="55">
        <v>400000</v>
      </c>
      <c r="FK7920" s="55" t="s">
        <v>1249</v>
      </c>
      <c r="FL7920" s="55">
        <v>0.3</v>
      </c>
    </row>
    <row r="7921" ht="14.25" customHeight="1" outlineLevel="1" spans="162:168">
      <c r="FF7921" s="55">
        <v>7914</v>
      </c>
      <c r="FG7921" s="55" t="s">
        <v>1246</v>
      </c>
      <c r="FH7921" s="55" t="s">
        <v>1995</v>
      </c>
      <c r="FI7921" s="55">
        <v>2</v>
      </c>
      <c r="FJ7921" s="55">
        <v>530000</v>
      </c>
      <c r="FK7921" s="55" t="s">
        <v>1249</v>
      </c>
      <c r="FL7921" s="55">
        <v>0.3</v>
      </c>
    </row>
    <row r="7922" ht="14.25" customHeight="1" outlineLevel="1" spans="162:168">
      <c r="FF7922" s="55">
        <v>7915</v>
      </c>
      <c r="FG7922" s="55" t="s">
        <v>1246</v>
      </c>
      <c r="FH7922" s="55" t="s">
        <v>1995</v>
      </c>
      <c r="FI7922" s="55">
        <v>2</v>
      </c>
      <c r="FJ7922" s="55">
        <v>540000</v>
      </c>
      <c r="FK7922" s="55" t="s">
        <v>1249</v>
      </c>
      <c r="FL7922" s="55">
        <v>0.3</v>
      </c>
    </row>
    <row r="7923" ht="14.25" customHeight="1" outlineLevel="1" spans="162:168">
      <c r="FF7923" s="55">
        <v>7916</v>
      </c>
      <c r="FG7923" s="55" t="s">
        <v>1246</v>
      </c>
      <c r="FH7923" s="55" t="s">
        <v>1995</v>
      </c>
      <c r="FI7923" s="55">
        <v>3</v>
      </c>
      <c r="FJ7923" s="55">
        <v>0</v>
      </c>
      <c r="FK7923" s="55" t="s">
        <v>1249</v>
      </c>
      <c r="FL7923" s="55">
        <v>0.43</v>
      </c>
    </row>
    <row r="7924" ht="14.25" customHeight="1" outlineLevel="1" spans="162:168">
      <c r="FF7924" s="55">
        <v>7917</v>
      </c>
      <c r="FG7924" s="55" t="s">
        <v>1246</v>
      </c>
      <c r="FH7924" s="55" t="s">
        <v>1995</v>
      </c>
      <c r="FI7924" s="55">
        <v>3</v>
      </c>
      <c r="FJ7924" s="55">
        <v>1000</v>
      </c>
      <c r="FK7924" s="55" t="s">
        <v>1249</v>
      </c>
      <c r="FL7924" s="55">
        <v>0.38</v>
      </c>
    </row>
    <row r="7925" ht="14.25" customHeight="1" outlineLevel="1" spans="162:168">
      <c r="FF7925" s="55">
        <v>7918</v>
      </c>
      <c r="FG7925" s="55" t="s">
        <v>1246</v>
      </c>
      <c r="FH7925" s="55" t="s">
        <v>1995</v>
      </c>
      <c r="FI7925" s="55">
        <v>3</v>
      </c>
      <c r="FJ7925" s="55">
        <v>2500</v>
      </c>
      <c r="FK7925" s="55" t="s">
        <v>1249</v>
      </c>
      <c r="FL7925" s="55">
        <v>0.36</v>
      </c>
    </row>
    <row r="7926" ht="14.25" customHeight="1" outlineLevel="1" spans="162:168">
      <c r="FF7926" s="55">
        <v>7919</v>
      </c>
      <c r="FG7926" s="55" t="s">
        <v>1246</v>
      </c>
      <c r="FH7926" s="55" t="s">
        <v>1995</v>
      </c>
      <c r="FI7926" s="55">
        <v>3</v>
      </c>
      <c r="FJ7926" s="55">
        <v>5000</v>
      </c>
      <c r="FK7926" s="55" t="s">
        <v>1249</v>
      </c>
      <c r="FL7926" s="55">
        <v>0.36</v>
      </c>
    </row>
    <row r="7927" ht="14.25" customHeight="1" outlineLevel="1" spans="162:168">
      <c r="FF7927" s="55">
        <v>7920</v>
      </c>
      <c r="FG7927" s="55" t="s">
        <v>1246</v>
      </c>
      <c r="FH7927" s="55" t="s">
        <v>1995</v>
      </c>
      <c r="FI7927" s="55">
        <v>3</v>
      </c>
      <c r="FJ7927" s="55">
        <v>10000</v>
      </c>
      <c r="FK7927" s="55" t="s">
        <v>1249</v>
      </c>
      <c r="FL7927" s="55">
        <v>0.36</v>
      </c>
    </row>
    <row r="7928" ht="14.25" customHeight="1" outlineLevel="1" spans="162:168">
      <c r="FF7928" s="55">
        <v>7921</v>
      </c>
      <c r="FG7928" s="55" t="s">
        <v>1246</v>
      </c>
      <c r="FH7928" s="55" t="s">
        <v>1995</v>
      </c>
      <c r="FI7928" s="55">
        <v>3</v>
      </c>
      <c r="FJ7928" s="55">
        <v>25000</v>
      </c>
      <c r="FK7928" s="55" t="s">
        <v>1249</v>
      </c>
      <c r="FL7928" s="55">
        <v>0.36</v>
      </c>
    </row>
    <row r="7929" ht="14.25" customHeight="1" outlineLevel="1" spans="162:168">
      <c r="FF7929" s="55">
        <v>7922</v>
      </c>
      <c r="FG7929" s="55" t="s">
        <v>1246</v>
      </c>
      <c r="FH7929" s="55" t="s">
        <v>1995</v>
      </c>
      <c r="FI7929" s="55">
        <v>3</v>
      </c>
      <c r="FJ7929" s="55">
        <v>50000</v>
      </c>
      <c r="FK7929" s="55" t="s">
        <v>1249</v>
      </c>
      <c r="FL7929" s="55">
        <v>0.36</v>
      </c>
    </row>
    <row r="7930" ht="14.25" customHeight="1" outlineLevel="1" spans="162:168">
      <c r="FF7930" s="55">
        <v>7923</v>
      </c>
      <c r="FG7930" s="55" t="s">
        <v>1246</v>
      </c>
      <c r="FH7930" s="55" t="s">
        <v>1995</v>
      </c>
      <c r="FI7930" s="55">
        <v>3</v>
      </c>
      <c r="FJ7930" s="55">
        <v>80000</v>
      </c>
      <c r="FK7930" s="55" t="s">
        <v>1249</v>
      </c>
      <c r="FL7930" s="55">
        <v>0.36</v>
      </c>
    </row>
    <row r="7931" ht="14.25" customHeight="1" outlineLevel="1" spans="162:168">
      <c r="FF7931" s="55">
        <v>7924</v>
      </c>
      <c r="FG7931" s="55" t="s">
        <v>1246</v>
      </c>
      <c r="FH7931" s="55" t="s">
        <v>1995</v>
      </c>
      <c r="FI7931" s="55">
        <v>3</v>
      </c>
      <c r="FJ7931" s="55">
        <v>130000</v>
      </c>
      <c r="FK7931" s="55" t="s">
        <v>1249</v>
      </c>
      <c r="FL7931" s="55">
        <v>0.36</v>
      </c>
    </row>
    <row r="7932" ht="14.25" customHeight="1" outlineLevel="1" spans="162:168">
      <c r="FF7932" s="55">
        <v>7925</v>
      </c>
      <c r="FG7932" s="55" t="s">
        <v>1246</v>
      </c>
      <c r="FH7932" s="55" t="s">
        <v>1995</v>
      </c>
      <c r="FI7932" s="55">
        <v>3</v>
      </c>
      <c r="FJ7932" s="55">
        <v>260000</v>
      </c>
      <c r="FK7932" s="55" t="s">
        <v>1249</v>
      </c>
      <c r="FL7932" s="55">
        <v>0.36</v>
      </c>
    </row>
    <row r="7933" ht="14.25" customHeight="1" outlineLevel="1" spans="162:168">
      <c r="FF7933" s="55">
        <v>7926</v>
      </c>
      <c r="FG7933" s="55" t="s">
        <v>1246</v>
      </c>
      <c r="FH7933" s="55" t="s">
        <v>1995</v>
      </c>
      <c r="FI7933" s="55">
        <v>3</v>
      </c>
      <c r="FJ7933" s="55">
        <v>400000</v>
      </c>
      <c r="FK7933" s="55" t="s">
        <v>1249</v>
      </c>
      <c r="FL7933" s="55">
        <v>0.36</v>
      </c>
    </row>
    <row r="7934" ht="14.25" customHeight="1" outlineLevel="1" spans="162:168">
      <c r="FF7934" s="55">
        <v>7927</v>
      </c>
      <c r="FG7934" s="55" t="s">
        <v>1246</v>
      </c>
      <c r="FH7934" s="55" t="s">
        <v>1995</v>
      </c>
      <c r="FI7934" s="55">
        <v>3</v>
      </c>
      <c r="FJ7934" s="55">
        <v>530000</v>
      </c>
      <c r="FK7934" s="55" t="s">
        <v>1249</v>
      </c>
      <c r="FL7934" s="55">
        <v>0.36</v>
      </c>
    </row>
    <row r="7935" ht="14.25" customHeight="1" outlineLevel="1" spans="162:168">
      <c r="FF7935" s="55">
        <v>7928</v>
      </c>
      <c r="FG7935" s="55" t="s">
        <v>1246</v>
      </c>
      <c r="FH7935" s="55" t="s">
        <v>1995</v>
      </c>
      <c r="FI7935" s="55">
        <v>4</v>
      </c>
      <c r="FJ7935" s="55">
        <v>0</v>
      </c>
      <c r="FK7935" s="55" t="s">
        <v>1249</v>
      </c>
      <c r="FL7935" s="55">
        <v>0.41</v>
      </c>
    </row>
    <row r="7936" ht="14.25" customHeight="1" outlineLevel="1" spans="162:168">
      <c r="FF7936" s="55">
        <v>7929</v>
      </c>
      <c r="FG7936" s="55" t="s">
        <v>1246</v>
      </c>
      <c r="FH7936" s="55" t="s">
        <v>1995</v>
      </c>
      <c r="FI7936" s="55">
        <v>4</v>
      </c>
      <c r="FJ7936" s="55">
        <v>1000</v>
      </c>
      <c r="FK7936" s="55" t="s">
        <v>1249</v>
      </c>
      <c r="FL7936" s="55">
        <v>0.4</v>
      </c>
    </row>
    <row r="7937" ht="14.25" customHeight="1" outlineLevel="1" spans="162:168">
      <c r="FF7937" s="55">
        <v>7930</v>
      </c>
      <c r="FG7937" s="55" t="s">
        <v>1246</v>
      </c>
      <c r="FH7937" s="55" t="s">
        <v>1995</v>
      </c>
      <c r="FI7937" s="55">
        <v>4</v>
      </c>
      <c r="FJ7937" s="55">
        <v>2500</v>
      </c>
      <c r="FK7937" s="55" t="s">
        <v>1249</v>
      </c>
      <c r="FL7937" s="55">
        <v>0.4</v>
      </c>
    </row>
    <row r="7938" ht="14.25" customHeight="1" outlineLevel="1" spans="162:168">
      <c r="FF7938" s="55">
        <v>7931</v>
      </c>
      <c r="FG7938" s="55" t="s">
        <v>1246</v>
      </c>
      <c r="FH7938" s="55" t="s">
        <v>1995</v>
      </c>
      <c r="FI7938" s="55">
        <v>4</v>
      </c>
      <c r="FJ7938" s="55">
        <v>5000</v>
      </c>
      <c r="FK7938" s="55" t="s">
        <v>1249</v>
      </c>
      <c r="FL7938" s="55">
        <v>0.39</v>
      </c>
    </row>
    <row r="7939" ht="14.25" customHeight="1" outlineLevel="1" spans="162:168">
      <c r="FF7939" s="55">
        <v>7932</v>
      </c>
      <c r="FG7939" s="55" t="s">
        <v>1246</v>
      </c>
      <c r="FH7939" s="55" t="s">
        <v>1995</v>
      </c>
      <c r="FI7939" s="55">
        <v>4</v>
      </c>
      <c r="FJ7939" s="55">
        <v>10000</v>
      </c>
      <c r="FK7939" s="55" t="s">
        <v>1249</v>
      </c>
      <c r="FL7939" s="55">
        <v>0.38</v>
      </c>
    </row>
    <row r="7940" ht="14.25" customHeight="1" outlineLevel="1" spans="162:168">
      <c r="FF7940" s="55">
        <v>7933</v>
      </c>
      <c r="FG7940" s="55" t="s">
        <v>1246</v>
      </c>
      <c r="FH7940" s="55" t="s">
        <v>1995</v>
      </c>
      <c r="FI7940" s="55">
        <v>4</v>
      </c>
      <c r="FJ7940" s="55">
        <v>25000</v>
      </c>
      <c r="FK7940" s="55" t="s">
        <v>1249</v>
      </c>
      <c r="FL7940" s="55">
        <v>0.38</v>
      </c>
    </row>
    <row r="7941" ht="14.25" customHeight="1" outlineLevel="1" spans="162:168">
      <c r="FF7941" s="55">
        <v>7934</v>
      </c>
      <c r="FG7941" s="55" t="s">
        <v>1246</v>
      </c>
      <c r="FH7941" s="55" t="s">
        <v>1995</v>
      </c>
      <c r="FI7941" s="55">
        <v>4</v>
      </c>
      <c r="FJ7941" s="55">
        <v>50000</v>
      </c>
      <c r="FK7941" s="55" t="s">
        <v>1249</v>
      </c>
      <c r="FL7941" s="55">
        <v>0.38</v>
      </c>
    </row>
    <row r="7942" ht="14.25" customHeight="1" outlineLevel="1" spans="162:168">
      <c r="FF7942" s="55">
        <v>7935</v>
      </c>
      <c r="FG7942" s="55" t="s">
        <v>1246</v>
      </c>
      <c r="FH7942" s="55" t="s">
        <v>1995</v>
      </c>
      <c r="FI7942" s="55">
        <v>4</v>
      </c>
      <c r="FJ7942" s="55">
        <v>80000</v>
      </c>
      <c r="FK7942" s="55" t="s">
        <v>1249</v>
      </c>
      <c r="FL7942" s="55">
        <v>0.38</v>
      </c>
    </row>
    <row r="7943" ht="14.25" customHeight="1" outlineLevel="1" spans="162:168">
      <c r="FF7943" s="55">
        <v>7936</v>
      </c>
      <c r="FG7943" s="55" t="s">
        <v>1246</v>
      </c>
      <c r="FH7943" s="55" t="s">
        <v>1995</v>
      </c>
      <c r="FI7943" s="55">
        <v>4</v>
      </c>
      <c r="FJ7943" s="55">
        <v>130000</v>
      </c>
      <c r="FK7943" s="55" t="s">
        <v>1249</v>
      </c>
      <c r="FL7943" s="55">
        <v>0.38</v>
      </c>
    </row>
    <row r="7944" ht="14.25" customHeight="1" outlineLevel="1" spans="162:168">
      <c r="FF7944" s="55">
        <v>7937</v>
      </c>
      <c r="FG7944" s="55" t="s">
        <v>1246</v>
      </c>
      <c r="FH7944" s="55" t="s">
        <v>1995</v>
      </c>
      <c r="FI7944" s="55">
        <v>4</v>
      </c>
      <c r="FJ7944" s="55">
        <v>260000</v>
      </c>
      <c r="FK7944" s="55" t="s">
        <v>1249</v>
      </c>
      <c r="FL7944" s="55">
        <v>0.38</v>
      </c>
    </row>
    <row r="7945" ht="14.25" customHeight="1" outlineLevel="1" spans="162:168">
      <c r="FF7945" s="55">
        <v>7938</v>
      </c>
      <c r="FG7945" s="55" t="s">
        <v>1246</v>
      </c>
      <c r="FH7945" s="55" t="s">
        <v>1995</v>
      </c>
      <c r="FI7945" s="55">
        <v>4</v>
      </c>
      <c r="FJ7945" s="55">
        <v>400000</v>
      </c>
      <c r="FK7945" s="55" t="s">
        <v>1249</v>
      </c>
      <c r="FL7945" s="55">
        <v>0.38</v>
      </c>
    </row>
    <row r="7946" ht="14.25" customHeight="1" outlineLevel="1" spans="162:168">
      <c r="FF7946" s="55">
        <v>7939</v>
      </c>
      <c r="FG7946" s="55" t="s">
        <v>1246</v>
      </c>
      <c r="FH7946" s="55" t="s">
        <v>1995</v>
      </c>
      <c r="FI7946" s="55">
        <v>4</v>
      </c>
      <c r="FJ7946" s="55">
        <v>530000</v>
      </c>
      <c r="FK7946" s="55" t="s">
        <v>1249</v>
      </c>
      <c r="FL7946" s="55">
        <v>0.38</v>
      </c>
    </row>
    <row r="7947" ht="14.25" customHeight="1" outlineLevel="1" spans="162:168">
      <c r="FF7947" s="55">
        <v>7940</v>
      </c>
      <c r="FG7947" s="55" t="s">
        <v>1246</v>
      </c>
      <c r="FH7947" s="55" t="s">
        <v>1995</v>
      </c>
      <c r="FI7947" s="55">
        <v>4</v>
      </c>
      <c r="FJ7947" s="55">
        <v>540000</v>
      </c>
      <c r="FK7947" s="55" t="s">
        <v>1249</v>
      </c>
      <c r="FL7947" s="55">
        <v>0.38</v>
      </c>
    </row>
    <row r="7948" ht="14.25" customHeight="1" outlineLevel="1" spans="162:168">
      <c r="FF7948" s="55">
        <v>7941</v>
      </c>
      <c r="FG7948" s="55" t="s">
        <v>1246</v>
      </c>
      <c r="FH7948" s="55" t="s">
        <v>1995</v>
      </c>
      <c r="FI7948" s="55">
        <v>5</v>
      </c>
      <c r="FJ7948" s="55">
        <v>0</v>
      </c>
      <c r="FK7948" s="55" t="s">
        <v>1249</v>
      </c>
      <c r="FL7948" s="55">
        <v>0.38</v>
      </c>
    </row>
    <row r="7949" ht="14.25" customHeight="1" outlineLevel="1" spans="162:168">
      <c r="FF7949" s="55">
        <v>7942</v>
      </c>
      <c r="FG7949" s="55" t="s">
        <v>1246</v>
      </c>
      <c r="FH7949" s="55" t="s">
        <v>1995</v>
      </c>
      <c r="FI7949" s="55">
        <v>5</v>
      </c>
      <c r="FJ7949" s="55">
        <v>1000</v>
      </c>
      <c r="FK7949" s="55" t="s">
        <v>1249</v>
      </c>
      <c r="FL7949" s="55">
        <v>0.38</v>
      </c>
    </row>
    <row r="7950" ht="14.25" customHeight="1" outlineLevel="1" spans="162:168">
      <c r="FF7950" s="55">
        <v>7943</v>
      </c>
      <c r="FG7950" s="55" t="s">
        <v>1246</v>
      </c>
      <c r="FH7950" s="55" t="s">
        <v>1995</v>
      </c>
      <c r="FI7950" s="55">
        <v>5</v>
      </c>
      <c r="FJ7950" s="55">
        <v>2500</v>
      </c>
      <c r="FK7950" s="55" t="s">
        <v>1249</v>
      </c>
      <c r="FL7950" s="55">
        <v>0.36</v>
      </c>
    </row>
    <row r="7951" ht="14.25" customHeight="1" outlineLevel="1" spans="162:168">
      <c r="FF7951" s="55">
        <v>7944</v>
      </c>
      <c r="FG7951" s="55" t="s">
        <v>1246</v>
      </c>
      <c r="FH7951" s="55" t="s">
        <v>1995</v>
      </c>
      <c r="FI7951" s="55">
        <v>5</v>
      </c>
      <c r="FJ7951" s="55">
        <v>5000</v>
      </c>
      <c r="FK7951" s="55" t="s">
        <v>1249</v>
      </c>
      <c r="FL7951" s="55">
        <v>0.36</v>
      </c>
    </row>
    <row r="7952" ht="14.25" customHeight="1" outlineLevel="1" spans="162:168">
      <c r="FF7952" s="55">
        <v>7945</v>
      </c>
      <c r="FG7952" s="55" t="s">
        <v>1246</v>
      </c>
      <c r="FH7952" s="55" t="s">
        <v>1995</v>
      </c>
      <c r="FI7952" s="55">
        <v>5</v>
      </c>
      <c r="FJ7952" s="55">
        <v>10000</v>
      </c>
      <c r="FK7952" s="55" t="s">
        <v>1249</v>
      </c>
      <c r="FL7952" s="55">
        <v>0.36</v>
      </c>
    </row>
    <row r="7953" ht="14.25" customHeight="1" outlineLevel="1" spans="162:168">
      <c r="FF7953" s="55">
        <v>7946</v>
      </c>
      <c r="FG7953" s="55" t="s">
        <v>1246</v>
      </c>
      <c r="FH7953" s="55" t="s">
        <v>1995</v>
      </c>
      <c r="FI7953" s="55">
        <v>5</v>
      </c>
      <c r="FJ7953" s="55">
        <v>25000</v>
      </c>
      <c r="FK7953" s="55" t="s">
        <v>1249</v>
      </c>
      <c r="FL7953" s="55">
        <v>0.34</v>
      </c>
    </row>
    <row r="7954" ht="14.25" customHeight="1" outlineLevel="1" spans="162:168">
      <c r="FF7954" s="55">
        <v>7947</v>
      </c>
      <c r="FG7954" s="55" t="s">
        <v>1246</v>
      </c>
      <c r="FH7954" s="55" t="s">
        <v>1995</v>
      </c>
      <c r="FI7954" s="55">
        <v>5</v>
      </c>
      <c r="FJ7954" s="55">
        <v>50000</v>
      </c>
      <c r="FK7954" s="55" t="s">
        <v>1249</v>
      </c>
      <c r="FL7954" s="55">
        <v>0.34</v>
      </c>
    </row>
    <row r="7955" ht="14.25" customHeight="1" outlineLevel="1" spans="162:168">
      <c r="FF7955" s="55">
        <v>7948</v>
      </c>
      <c r="FG7955" s="55" t="s">
        <v>1246</v>
      </c>
      <c r="FH7955" s="55" t="s">
        <v>1995</v>
      </c>
      <c r="FI7955" s="55">
        <v>5</v>
      </c>
      <c r="FJ7955" s="55">
        <v>80000</v>
      </c>
      <c r="FK7955" s="55" t="s">
        <v>1249</v>
      </c>
      <c r="FL7955" s="55">
        <v>0.34</v>
      </c>
    </row>
    <row r="7956" ht="14.25" customHeight="1" outlineLevel="1" spans="162:168">
      <c r="FF7956" s="55">
        <v>7949</v>
      </c>
      <c r="FG7956" s="55" t="s">
        <v>1246</v>
      </c>
      <c r="FH7956" s="55" t="s">
        <v>1995</v>
      </c>
      <c r="FI7956" s="55">
        <v>5</v>
      </c>
      <c r="FJ7956" s="55">
        <v>130000</v>
      </c>
      <c r="FK7956" s="55" t="s">
        <v>1249</v>
      </c>
      <c r="FL7956" s="55">
        <v>0.34</v>
      </c>
    </row>
    <row r="7957" ht="14.25" customHeight="1" outlineLevel="1" spans="162:168">
      <c r="FF7957" s="55">
        <v>7950</v>
      </c>
      <c r="FG7957" s="55" t="s">
        <v>1246</v>
      </c>
      <c r="FH7957" s="55" t="s">
        <v>1995</v>
      </c>
      <c r="FI7957" s="55">
        <v>5</v>
      </c>
      <c r="FJ7957" s="55">
        <v>260000</v>
      </c>
      <c r="FK7957" s="55" t="s">
        <v>1249</v>
      </c>
      <c r="FL7957" s="55">
        <v>0.34</v>
      </c>
    </row>
    <row r="7958" ht="14.25" customHeight="1" outlineLevel="1" spans="162:168">
      <c r="FF7958" s="55">
        <v>7951</v>
      </c>
      <c r="FG7958" s="55" t="s">
        <v>1246</v>
      </c>
      <c r="FH7958" s="55" t="s">
        <v>1995</v>
      </c>
      <c r="FI7958" s="55">
        <v>5</v>
      </c>
      <c r="FJ7958" s="55">
        <v>400000</v>
      </c>
      <c r="FK7958" s="55" t="s">
        <v>1249</v>
      </c>
      <c r="FL7958" s="55">
        <v>0.34</v>
      </c>
    </row>
    <row r="7959" ht="14.25" customHeight="1" outlineLevel="1" spans="162:168">
      <c r="FF7959" s="55">
        <v>7952</v>
      </c>
      <c r="FG7959" s="55" t="s">
        <v>1246</v>
      </c>
      <c r="FH7959" s="55" t="s">
        <v>1995</v>
      </c>
      <c r="FI7959" s="55">
        <v>5</v>
      </c>
      <c r="FJ7959" s="55">
        <v>530000</v>
      </c>
      <c r="FK7959" s="55" t="s">
        <v>1249</v>
      </c>
      <c r="FL7959" s="55">
        <v>0.34</v>
      </c>
    </row>
    <row r="7960" ht="14.25" customHeight="1" outlineLevel="1" spans="162:168">
      <c r="FF7960" s="55">
        <v>7953</v>
      </c>
      <c r="FG7960" s="55" t="s">
        <v>1246</v>
      </c>
      <c r="FH7960" s="55" t="s">
        <v>1995</v>
      </c>
      <c r="FI7960" s="55">
        <v>5</v>
      </c>
      <c r="FJ7960" s="55">
        <v>540000</v>
      </c>
      <c r="FK7960" s="55" t="s">
        <v>1249</v>
      </c>
      <c r="FL7960" s="55">
        <v>0.34</v>
      </c>
    </row>
    <row r="7961" ht="14.25" customHeight="1" outlineLevel="1" spans="162:168">
      <c r="FF7961" s="55">
        <v>7954</v>
      </c>
      <c r="FG7961" s="55" t="s">
        <v>1246</v>
      </c>
      <c r="FH7961" s="55" t="s">
        <v>1995</v>
      </c>
      <c r="FI7961" s="55">
        <v>6</v>
      </c>
      <c r="FJ7961" s="55">
        <v>0</v>
      </c>
      <c r="FK7961" s="55" t="s">
        <v>1249</v>
      </c>
      <c r="FL7961" s="55">
        <v>0.35</v>
      </c>
    </row>
    <row r="7962" ht="14.25" customHeight="1" outlineLevel="1" spans="162:168">
      <c r="FF7962" s="55">
        <v>7955</v>
      </c>
      <c r="FG7962" s="55" t="s">
        <v>1246</v>
      </c>
      <c r="FH7962" s="55" t="s">
        <v>1995</v>
      </c>
      <c r="FI7962" s="55">
        <v>6</v>
      </c>
      <c r="FJ7962" s="55">
        <v>1000</v>
      </c>
      <c r="FK7962" s="55" t="s">
        <v>1249</v>
      </c>
      <c r="FL7962" s="55">
        <v>0.35</v>
      </c>
    </row>
    <row r="7963" ht="14.25" customHeight="1" outlineLevel="1" spans="162:168">
      <c r="FF7963" s="55">
        <v>7956</v>
      </c>
      <c r="FG7963" s="55" t="s">
        <v>1246</v>
      </c>
      <c r="FH7963" s="55" t="s">
        <v>1995</v>
      </c>
      <c r="FI7963" s="55">
        <v>6</v>
      </c>
      <c r="FJ7963" s="55">
        <v>2500</v>
      </c>
      <c r="FK7963" s="55" t="s">
        <v>1249</v>
      </c>
      <c r="FL7963" s="55">
        <v>0.35</v>
      </c>
    </row>
    <row r="7964" ht="14.25" customHeight="1" outlineLevel="1" spans="162:168">
      <c r="FF7964" s="55">
        <v>7957</v>
      </c>
      <c r="FG7964" s="55" t="s">
        <v>1246</v>
      </c>
      <c r="FH7964" s="55" t="s">
        <v>1995</v>
      </c>
      <c r="FI7964" s="55">
        <v>6</v>
      </c>
      <c r="FJ7964" s="55">
        <v>5000</v>
      </c>
      <c r="FK7964" s="55" t="s">
        <v>1249</v>
      </c>
      <c r="FL7964" s="55">
        <v>0.35</v>
      </c>
    </row>
    <row r="7965" ht="14.25" customHeight="1" outlineLevel="1" spans="162:168">
      <c r="FF7965" s="55">
        <v>7958</v>
      </c>
      <c r="FG7965" s="55" t="s">
        <v>1246</v>
      </c>
      <c r="FH7965" s="55" t="s">
        <v>1995</v>
      </c>
      <c r="FI7965" s="55">
        <v>6</v>
      </c>
      <c r="FJ7965" s="55">
        <v>10000</v>
      </c>
      <c r="FK7965" s="55" t="s">
        <v>1249</v>
      </c>
      <c r="FL7965" s="55">
        <v>0.35</v>
      </c>
    </row>
    <row r="7966" ht="14.25" customHeight="1" outlineLevel="1" spans="162:168">
      <c r="FF7966" s="55">
        <v>7959</v>
      </c>
      <c r="FG7966" s="55" t="s">
        <v>1246</v>
      </c>
      <c r="FH7966" s="55" t="s">
        <v>1995</v>
      </c>
      <c r="FI7966" s="55">
        <v>6</v>
      </c>
      <c r="FJ7966" s="55">
        <v>25000</v>
      </c>
      <c r="FK7966" s="55" t="s">
        <v>1249</v>
      </c>
      <c r="FL7966" s="55">
        <v>0.35</v>
      </c>
    </row>
    <row r="7967" ht="14.25" customHeight="1" outlineLevel="1" spans="162:168">
      <c r="FF7967" s="55">
        <v>7960</v>
      </c>
      <c r="FG7967" s="55" t="s">
        <v>1246</v>
      </c>
      <c r="FH7967" s="55" t="s">
        <v>1995</v>
      </c>
      <c r="FI7967" s="55">
        <v>6</v>
      </c>
      <c r="FJ7967" s="55">
        <v>50000</v>
      </c>
      <c r="FK7967" s="55" t="s">
        <v>1249</v>
      </c>
      <c r="FL7967" s="55">
        <v>0.35</v>
      </c>
    </row>
    <row r="7968" ht="14.25" customHeight="1" outlineLevel="1" spans="162:168">
      <c r="FF7968" s="55">
        <v>7961</v>
      </c>
      <c r="FG7968" s="55" t="s">
        <v>1246</v>
      </c>
      <c r="FH7968" s="55" t="s">
        <v>1995</v>
      </c>
      <c r="FI7968" s="55">
        <v>6</v>
      </c>
      <c r="FJ7968" s="55">
        <v>80000</v>
      </c>
      <c r="FK7968" s="55" t="s">
        <v>1249</v>
      </c>
      <c r="FL7968" s="55">
        <v>0.35</v>
      </c>
    </row>
    <row r="7969" ht="14.25" customHeight="1" outlineLevel="1" spans="162:168">
      <c r="FF7969" s="55">
        <v>7962</v>
      </c>
      <c r="FG7969" s="55" t="s">
        <v>1246</v>
      </c>
      <c r="FH7969" s="55" t="s">
        <v>1995</v>
      </c>
      <c r="FI7969" s="55">
        <v>6</v>
      </c>
      <c r="FJ7969" s="55">
        <v>130000</v>
      </c>
      <c r="FK7969" s="55" t="s">
        <v>1249</v>
      </c>
      <c r="FL7969" s="55">
        <v>0.35</v>
      </c>
    </row>
    <row r="7970" ht="14.25" customHeight="1" outlineLevel="1" spans="162:168">
      <c r="FF7970" s="55">
        <v>7963</v>
      </c>
      <c r="FG7970" s="55" t="s">
        <v>1246</v>
      </c>
      <c r="FH7970" s="55" t="s">
        <v>1995</v>
      </c>
      <c r="FI7970" s="55">
        <v>6</v>
      </c>
      <c r="FJ7970" s="55">
        <v>260000</v>
      </c>
      <c r="FK7970" s="55" t="s">
        <v>1249</v>
      </c>
      <c r="FL7970" s="55">
        <v>0.35</v>
      </c>
    </row>
    <row r="7971" ht="14.25" customHeight="1" outlineLevel="1" spans="162:168">
      <c r="FF7971" s="55">
        <v>7964</v>
      </c>
      <c r="FG7971" s="55" t="s">
        <v>1246</v>
      </c>
      <c r="FH7971" s="55" t="s">
        <v>1995</v>
      </c>
      <c r="FI7971" s="55">
        <v>6</v>
      </c>
      <c r="FJ7971" s="55">
        <v>400000</v>
      </c>
      <c r="FK7971" s="55" t="s">
        <v>1249</v>
      </c>
      <c r="FL7971" s="55">
        <v>0.35</v>
      </c>
    </row>
    <row r="7972" ht="14.25" customHeight="1" outlineLevel="1" spans="162:168">
      <c r="FF7972" s="55">
        <v>7965</v>
      </c>
      <c r="FG7972" s="55" t="s">
        <v>1246</v>
      </c>
      <c r="FH7972" s="55" t="s">
        <v>1995</v>
      </c>
      <c r="FI7972" s="55">
        <v>6</v>
      </c>
      <c r="FJ7972" s="55">
        <v>530000</v>
      </c>
      <c r="FK7972" s="55" t="s">
        <v>1249</v>
      </c>
      <c r="FL7972" s="55">
        <v>0.35</v>
      </c>
    </row>
    <row r="7973" ht="14.25" customHeight="1" outlineLevel="1" spans="162:168">
      <c r="FF7973" s="55">
        <v>7966</v>
      </c>
      <c r="FG7973" s="55" t="s">
        <v>1246</v>
      </c>
      <c r="FH7973" s="55" t="s">
        <v>1995</v>
      </c>
      <c r="FI7973" s="55">
        <v>6</v>
      </c>
      <c r="FJ7973" s="55">
        <v>540000</v>
      </c>
      <c r="FK7973" s="55" t="s">
        <v>1249</v>
      </c>
      <c r="FL7973" s="55">
        <v>0.35</v>
      </c>
    </row>
    <row r="7974" ht="14.25" customHeight="1" outlineLevel="1" spans="162:168">
      <c r="FF7974" s="55">
        <v>7967</v>
      </c>
      <c r="FG7974" s="55" t="s">
        <v>1246</v>
      </c>
      <c r="FH7974" s="55" t="s">
        <v>1995</v>
      </c>
      <c r="FI7974" s="55">
        <v>7</v>
      </c>
      <c r="FJ7974" s="55">
        <v>0</v>
      </c>
      <c r="FK7974" s="55" t="s">
        <v>1249</v>
      </c>
      <c r="FL7974" s="55">
        <v>0.3</v>
      </c>
    </row>
    <row r="7975" ht="14.25" customHeight="1" outlineLevel="1" spans="162:168">
      <c r="FF7975" s="55">
        <v>7968</v>
      </c>
      <c r="FG7975" s="55" t="s">
        <v>1246</v>
      </c>
      <c r="FH7975" s="55" t="s">
        <v>1995</v>
      </c>
      <c r="FI7975" s="55">
        <v>7</v>
      </c>
      <c r="FJ7975" s="55">
        <v>1000</v>
      </c>
      <c r="FK7975" s="55" t="s">
        <v>1249</v>
      </c>
      <c r="FL7975" s="55">
        <v>0.3</v>
      </c>
    </row>
    <row r="7976" ht="14.25" customHeight="1" outlineLevel="1" spans="162:168">
      <c r="FF7976" s="55">
        <v>7969</v>
      </c>
      <c r="FG7976" s="55" t="s">
        <v>1246</v>
      </c>
      <c r="FH7976" s="55" t="s">
        <v>1995</v>
      </c>
      <c r="FI7976" s="55">
        <v>7</v>
      </c>
      <c r="FJ7976" s="55">
        <v>2500</v>
      </c>
      <c r="FK7976" s="55" t="s">
        <v>1249</v>
      </c>
      <c r="FL7976" s="55">
        <v>0.3</v>
      </c>
    </row>
    <row r="7977" ht="14.25" customHeight="1" outlineLevel="1" spans="162:168">
      <c r="FF7977" s="55">
        <v>7970</v>
      </c>
      <c r="FG7977" s="55" t="s">
        <v>1246</v>
      </c>
      <c r="FH7977" s="55" t="s">
        <v>1995</v>
      </c>
      <c r="FI7977" s="55">
        <v>7</v>
      </c>
      <c r="FJ7977" s="55">
        <v>5000</v>
      </c>
      <c r="FK7977" s="55" t="s">
        <v>1249</v>
      </c>
      <c r="FL7977" s="55">
        <v>0.3</v>
      </c>
    </row>
    <row r="7978" ht="14.25" customHeight="1" outlineLevel="1" spans="162:168">
      <c r="FF7978" s="55">
        <v>7971</v>
      </c>
      <c r="FG7978" s="55" t="s">
        <v>1246</v>
      </c>
      <c r="FH7978" s="55" t="s">
        <v>1995</v>
      </c>
      <c r="FI7978" s="55">
        <v>7</v>
      </c>
      <c r="FJ7978" s="55">
        <v>10000</v>
      </c>
      <c r="FK7978" s="55" t="s">
        <v>1249</v>
      </c>
      <c r="FL7978" s="55">
        <v>0.3</v>
      </c>
    </row>
    <row r="7979" ht="14.25" customHeight="1" outlineLevel="1" spans="162:168">
      <c r="FF7979" s="55">
        <v>7972</v>
      </c>
      <c r="FG7979" s="55" t="s">
        <v>1246</v>
      </c>
      <c r="FH7979" s="55" t="s">
        <v>1995</v>
      </c>
      <c r="FI7979" s="55">
        <v>7</v>
      </c>
      <c r="FJ7979" s="55">
        <v>25000</v>
      </c>
      <c r="FK7979" s="55" t="s">
        <v>1249</v>
      </c>
      <c r="FL7979" s="55">
        <v>0.3</v>
      </c>
    </row>
    <row r="7980" ht="14.25" customHeight="1" outlineLevel="1" spans="162:168">
      <c r="FF7980" s="55">
        <v>7973</v>
      </c>
      <c r="FG7980" s="55" t="s">
        <v>1246</v>
      </c>
      <c r="FH7980" s="55" t="s">
        <v>1995</v>
      </c>
      <c r="FI7980" s="55">
        <v>7</v>
      </c>
      <c r="FJ7980" s="55">
        <v>50000</v>
      </c>
      <c r="FK7980" s="55" t="s">
        <v>1249</v>
      </c>
      <c r="FL7980" s="55">
        <v>0.3</v>
      </c>
    </row>
    <row r="7981" ht="14.25" customHeight="1" outlineLevel="1" spans="162:168">
      <c r="FF7981" s="55">
        <v>7974</v>
      </c>
      <c r="FG7981" s="55" t="s">
        <v>1246</v>
      </c>
      <c r="FH7981" s="55" t="s">
        <v>1995</v>
      </c>
      <c r="FI7981" s="55">
        <v>7</v>
      </c>
      <c r="FJ7981" s="55">
        <v>80000</v>
      </c>
      <c r="FK7981" s="55" t="s">
        <v>1249</v>
      </c>
      <c r="FL7981" s="55">
        <v>0.3</v>
      </c>
    </row>
    <row r="7982" ht="14.25" customHeight="1" outlineLevel="1" spans="162:168">
      <c r="FF7982" s="55">
        <v>7975</v>
      </c>
      <c r="FG7982" s="55" t="s">
        <v>1246</v>
      </c>
      <c r="FH7982" s="55" t="s">
        <v>1995</v>
      </c>
      <c r="FI7982" s="55">
        <v>7</v>
      </c>
      <c r="FJ7982" s="55">
        <v>130000</v>
      </c>
      <c r="FK7982" s="55" t="s">
        <v>1249</v>
      </c>
      <c r="FL7982" s="55">
        <v>0.3</v>
      </c>
    </row>
    <row r="7983" ht="14.25" customHeight="1" outlineLevel="1" spans="162:168">
      <c r="FF7983" s="55">
        <v>7976</v>
      </c>
      <c r="FG7983" s="55" t="s">
        <v>1246</v>
      </c>
      <c r="FH7983" s="55" t="s">
        <v>1995</v>
      </c>
      <c r="FI7983" s="55">
        <v>7</v>
      </c>
      <c r="FJ7983" s="55">
        <v>260000</v>
      </c>
      <c r="FK7983" s="55" t="s">
        <v>1249</v>
      </c>
      <c r="FL7983" s="55">
        <v>0.3</v>
      </c>
    </row>
    <row r="7984" ht="14.25" customHeight="1" outlineLevel="1" spans="162:168">
      <c r="FF7984" s="55">
        <v>7977</v>
      </c>
      <c r="FG7984" s="55" t="s">
        <v>1246</v>
      </c>
      <c r="FH7984" s="55" t="s">
        <v>1995</v>
      </c>
      <c r="FI7984" s="55">
        <v>7</v>
      </c>
      <c r="FJ7984" s="55">
        <v>400000</v>
      </c>
      <c r="FK7984" s="55" t="s">
        <v>1249</v>
      </c>
      <c r="FL7984" s="55">
        <v>0.3</v>
      </c>
    </row>
    <row r="7985" ht="14.25" customHeight="1" outlineLevel="1" spans="162:168">
      <c r="FF7985" s="55">
        <v>7978</v>
      </c>
      <c r="FG7985" s="55" t="s">
        <v>1246</v>
      </c>
      <c r="FH7985" s="55" t="s">
        <v>1995</v>
      </c>
      <c r="FI7985" s="55">
        <v>7</v>
      </c>
      <c r="FJ7985" s="55">
        <v>530000</v>
      </c>
      <c r="FK7985" s="55" t="s">
        <v>1249</v>
      </c>
      <c r="FL7985" s="55">
        <v>0.3</v>
      </c>
    </row>
    <row r="7986" ht="14.25" customHeight="1" outlineLevel="1" spans="162:168">
      <c r="FF7986" s="55">
        <v>7979</v>
      </c>
      <c r="FG7986" s="55" t="s">
        <v>1246</v>
      </c>
      <c r="FH7986" s="55" t="s">
        <v>1995</v>
      </c>
      <c r="FI7986" s="55">
        <v>7</v>
      </c>
      <c r="FJ7986" s="55">
        <v>540000</v>
      </c>
      <c r="FK7986" s="55" t="s">
        <v>1249</v>
      </c>
      <c r="FL7986" s="55">
        <v>0.3</v>
      </c>
    </row>
    <row r="7987" ht="14.25" customHeight="1" outlineLevel="1" spans="162:168">
      <c r="FF7987" s="55">
        <v>7980</v>
      </c>
      <c r="FG7987" s="55" t="s">
        <v>1246</v>
      </c>
      <c r="FH7987" s="55" t="s">
        <v>1569</v>
      </c>
      <c r="FI7987" s="55">
        <v>1</v>
      </c>
      <c r="FJ7987" s="55">
        <v>0</v>
      </c>
      <c r="FK7987" s="55" t="s">
        <v>1249</v>
      </c>
      <c r="FL7987" s="55">
        <v>0.3</v>
      </c>
    </row>
    <row r="7988" ht="14.25" customHeight="1" outlineLevel="1" spans="162:168">
      <c r="FF7988" s="55">
        <v>7981</v>
      </c>
      <c r="FG7988" s="55" t="s">
        <v>1246</v>
      </c>
      <c r="FH7988" s="55" t="s">
        <v>1569</v>
      </c>
      <c r="FI7988" s="55">
        <v>1</v>
      </c>
      <c r="FJ7988" s="55">
        <v>1000</v>
      </c>
      <c r="FK7988" s="55" t="s">
        <v>1249</v>
      </c>
      <c r="FL7988" s="55">
        <v>0.3</v>
      </c>
    </row>
    <row r="7989" ht="14.25" customHeight="1" outlineLevel="1" spans="162:168">
      <c r="FF7989" s="55">
        <v>7982</v>
      </c>
      <c r="FG7989" s="55" t="s">
        <v>1246</v>
      </c>
      <c r="FH7989" s="55" t="s">
        <v>1569</v>
      </c>
      <c r="FI7989" s="55">
        <v>1</v>
      </c>
      <c r="FJ7989" s="55">
        <v>2500</v>
      </c>
      <c r="FK7989" s="55" t="s">
        <v>1249</v>
      </c>
      <c r="FL7989" s="55">
        <v>0.3</v>
      </c>
    </row>
    <row r="7990" ht="14.25" customHeight="1" outlineLevel="1" spans="162:168">
      <c r="FF7990" s="55">
        <v>7983</v>
      </c>
      <c r="FG7990" s="55" t="s">
        <v>1246</v>
      </c>
      <c r="FH7990" s="55" t="s">
        <v>1569</v>
      </c>
      <c r="FI7990" s="55">
        <v>1</v>
      </c>
      <c r="FJ7990" s="55">
        <v>5000</v>
      </c>
      <c r="FK7990" s="55" t="s">
        <v>1249</v>
      </c>
      <c r="FL7990" s="55">
        <v>0.3</v>
      </c>
    </row>
    <row r="7991" ht="14.25" customHeight="1" outlineLevel="1" spans="162:168">
      <c r="FF7991" s="55">
        <v>7984</v>
      </c>
      <c r="FG7991" s="55" t="s">
        <v>1246</v>
      </c>
      <c r="FH7991" s="55" t="s">
        <v>1569</v>
      </c>
      <c r="FI7991" s="55">
        <v>1</v>
      </c>
      <c r="FJ7991" s="55">
        <v>10000</v>
      </c>
      <c r="FK7991" s="55" t="s">
        <v>1249</v>
      </c>
      <c r="FL7991" s="55">
        <v>0.3</v>
      </c>
    </row>
    <row r="7992" ht="14.25" customHeight="1" outlineLevel="1" spans="162:168">
      <c r="FF7992" s="55">
        <v>7985</v>
      </c>
      <c r="FG7992" s="55" t="s">
        <v>1246</v>
      </c>
      <c r="FH7992" s="55" t="s">
        <v>1569</v>
      </c>
      <c r="FI7992" s="55">
        <v>1</v>
      </c>
      <c r="FJ7992" s="55">
        <v>25000</v>
      </c>
      <c r="FK7992" s="55" t="s">
        <v>1249</v>
      </c>
      <c r="FL7992" s="55">
        <v>0.3</v>
      </c>
    </row>
    <row r="7993" ht="14.25" customHeight="1" outlineLevel="1" spans="162:168">
      <c r="FF7993" s="55">
        <v>7986</v>
      </c>
      <c r="FG7993" s="55" t="s">
        <v>1246</v>
      </c>
      <c r="FH7993" s="55" t="s">
        <v>1569</v>
      </c>
      <c r="FI7993" s="55">
        <v>1</v>
      </c>
      <c r="FJ7993" s="55">
        <v>50000</v>
      </c>
      <c r="FK7993" s="55" t="s">
        <v>1249</v>
      </c>
      <c r="FL7993" s="55">
        <v>0.3</v>
      </c>
    </row>
    <row r="7994" ht="14.25" customHeight="1" outlineLevel="1" spans="162:168">
      <c r="FF7994" s="55">
        <v>7987</v>
      </c>
      <c r="FG7994" s="55" t="s">
        <v>1246</v>
      </c>
      <c r="FH7994" s="55" t="s">
        <v>1569</v>
      </c>
      <c r="FI7994" s="55">
        <v>1</v>
      </c>
      <c r="FJ7994" s="55">
        <v>80000</v>
      </c>
      <c r="FK7994" s="55" t="s">
        <v>1249</v>
      </c>
      <c r="FL7994" s="55">
        <v>0.3</v>
      </c>
    </row>
    <row r="7995" ht="14.25" customHeight="1" outlineLevel="1" spans="162:168">
      <c r="FF7995" s="55">
        <v>7988</v>
      </c>
      <c r="FG7995" s="55" t="s">
        <v>1246</v>
      </c>
      <c r="FH7995" s="55" t="s">
        <v>1569</v>
      </c>
      <c r="FI7995" s="55">
        <v>1</v>
      </c>
      <c r="FJ7995" s="55">
        <v>130000</v>
      </c>
      <c r="FK7995" s="55" t="s">
        <v>1249</v>
      </c>
      <c r="FL7995" s="55">
        <v>0.3</v>
      </c>
    </row>
    <row r="7996" ht="14.25" customHeight="1" outlineLevel="1" spans="162:168">
      <c r="FF7996" s="55">
        <v>7989</v>
      </c>
      <c r="FG7996" s="55" t="s">
        <v>1246</v>
      </c>
      <c r="FH7996" s="55" t="s">
        <v>1569</v>
      </c>
      <c r="FI7996" s="55">
        <v>1</v>
      </c>
      <c r="FJ7996" s="55">
        <v>260000</v>
      </c>
      <c r="FK7996" s="55" t="s">
        <v>1249</v>
      </c>
      <c r="FL7996" s="55">
        <v>0.3</v>
      </c>
    </row>
    <row r="7997" ht="14.25" customHeight="1" outlineLevel="1" spans="162:168">
      <c r="FF7997" s="55">
        <v>7990</v>
      </c>
      <c r="FG7997" s="55" t="s">
        <v>1246</v>
      </c>
      <c r="FH7997" s="55" t="s">
        <v>1569</v>
      </c>
      <c r="FI7997" s="55">
        <v>1</v>
      </c>
      <c r="FJ7997" s="55">
        <v>400000</v>
      </c>
      <c r="FK7997" s="55" t="s">
        <v>1249</v>
      </c>
      <c r="FL7997" s="55">
        <v>0.3</v>
      </c>
    </row>
    <row r="7998" ht="14.25" customHeight="1" outlineLevel="1" spans="162:168">
      <c r="FF7998" s="55">
        <v>7991</v>
      </c>
      <c r="FG7998" s="55" t="s">
        <v>1246</v>
      </c>
      <c r="FH7998" s="55" t="s">
        <v>1569</v>
      </c>
      <c r="FI7998" s="55">
        <v>1</v>
      </c>
      <c r="FJ7998" s="55">
        <v>530000</v>
      </c>
      <c r="FK7998" s="55" t="s">
        <v>1249</v>
      </c>
      <c r="FL7998" s="55">
        <v>0.3</v>
      </c>
    </row>
    <row r="7999" ht="14.25" customHeight="1" outlineLevel="1" spans="162:168">
      <c r="FF7999" s="55">
        <v>7992</v>
      </c>
      <c r="FG7999" s="55" t="s">
        <v>1246</v>
      </c>
      <c r="FH7999" s="55" t="s">
        <v>1569</v>
      </c>
      <c r="FI7999" s="55">
        <v>1</v>
      </c>
      <c r="FJ7999" s="55">
        <v>540000</v>
      </c>
      <c r="FK7999" s="55" t="s">
        <v>1249</v>
      </c>
      <c r="FL7999" s="55">
        <v>0.3</v>
      </c>
    </row>
    <row r="8000" ht="14.25" customHeight="1" outlineLevel="1" spans="162:168">
      <c r="FF8000" s="55">
        <v>7993</v>
      </c>
      <c r="FG8000" s="55" t="s">
        <v>1246</v>
      </c>
      <c r="FH8000" s="55" t="s">
        <v>2226</v>
      </c>
      <c r="FI8000" s="55">
        <v>1</v>
      </c>
      <c r="FJ8000" s="55">
        <v>0</v>
      </c>
      <c r="FK8000" s="55" t="s">
        <v>1249</v>
      </c>
      <c r="FL8000" s="55">
        <v>0.3</v>
      </c>
    </row>
    <row r="8001" ht="14.25" customHeight="1" outlineLevel="1" spans="162:168">
      <c r="FF8001" s="55">
        <v>7994</v>
      </c>
      <c r="FG8001" s="55" t="s">
        <v>1246</v>
      </c>
      <c r="FH8001" s="55" t="s">
        <v>2226</v>
      </c>
      <c r="FI8001" s="55">
        <v>1</v>
      </c>
      <c r="FJ8001" s="55">
        <v>1000</v>
      </c>
      <c r="FK8001" s="55" t="s">
        <v>1249</v>
      </c>
      <c r="FL8001" s="55">
        <v>0.3</v>
      </c>
    </row>
    <row r="8002" ht="14.25" customHeight="1" outlineLevel="1" spans="162:168">
      <c r="FF8002" s="55">
        <v>7995</v>
      </c>
      <c r="FG8002" s="55" t="s">
        <v>1246</v>
      </c>
      <c r="FH8002" s="55" t="s">
        <v>2226</v>
      </c>
      <c r="FI8002" s="55">
        <v>1</v>
      </c>
      <c r="FJ8002" s="55">
        <v>2500</v>
      </c>
      <c r="FK8002" s="55" t="s">
        <v>1249</v>
      </c>
      <c r="FL8002" s="55">
        <v>0.3</v>
      </c>
    </row>
    <row r="8003" ht="14.25" customHeight="1" outlineLevel="1" spans="162:168">
      <c r="FF8003" s="55">
        <v>7996</v>
      </c>
      <c r="FG8003" s="55" t="s">
        <v>1246</v>
      </c>
      <c r="FH8003" s="55" t="s">
        <v>2226</v>
      </c>
      <c r="FI8003" s="55">
        <v>1</v>
      </c>
      <c r="FJ8003" s="55">
        <v>5000</v>
      </c>
      <c r="FK8003" s="55" t="s">
        <v>1249</v>
      </c>
      <c r="FL8003" s="55">
        <v>0.3</v>
      </c>
    </row>
    <row r="8004" ht="14.25" customHeight="1" outlineLevel="1" spans="162:168">
      <c r="FF8004" s="55">
        <v>7997</v>
      </c>
      <c r="FG8004" s="55" t="s">
        <v>1246</v>
      </c>
      <c r="FH8004" s="55" t="s">
        <v>2226</v>
      </c>
      <c r="FI8004" s="55">
        <v>1</v>
      </c>
      <c r="FJ8004" s="55">
        <v>10000</v>
      </c>
      <c r="FK8004" s="55" t="s">
        <v>1249</v>
      </c>
      <c r="FL8004" s="55">
        <v>0.3</v>
      </c>
    </row>
    <row r="8005" ht="14.25" customHeight="1" outlineLevel="1" spans="162:168">
      <c r="FF8005" s="55">
        <v>7998</v>
      </c>
      <c r="FG8005" s="55" t="s">
        <v>1246</v>
      </c>
      <c r="FH8005" s="55" t="s">
        <v>2226</v>
      </c>
      <c r="FI8005" s="55">
        <v>1</v>
      </c>
      <c r="FJ8005" s="55">
        <v>25000</v>
      </c>
      <c r="FK8005" s="55" t="s">
        <v>1249</v>
      </c>
      <c r="FL8005" s="55">
        <v>0.3</v>
      </c>
    </row>
    <row r="8006" ht="14.25" customHeight="1" outlineLevel="1" spans="162:168">
      <c r="FF8006" s="55">
        <v>7999</v>
      </c>
      <c r="FG8006" s="55" t="s">
        <v>1246</v>
      </c>
      <c r="FH8006" s="55" t="s">
        <v>2226</v>
      </c>
      <c r="FI8006" s="55">
        <v>1</v>
      </c>
      <c r="FJ8006" s="55">
        <v>50000</v>
      </c>
      <c r="FK8006" s="55" t="s">
        <v>1249</v>
      </c>
      <c r="FL8006" s="55">
        <v>0.3</v>
      </c>
    </row>
    <row r="8007" ht="14.25" customHeight="1" outlineLevel="1" spans="162:168">
      <c r="FF8007" s="55">
        <v>8000</v>
      </c>
      <c r="FG8007" s="55" t="s">
        <v>1246</v>
      </c>
      <c r="FH8007" s="55" t="s">
        <v>2226</v>
      </c>
      <c r="FI8007" s="55">
        <v>1</v>
      </c>
      <c r="FJ8007" s="55">
        <v>80000</v>
      </c>
      <c r="FK8007" s="55" t="s">
        <v>1249</v>
      </c>
      <c r="FL8007" s="55">
        <v>0.3</v>
      </c>
    </row>
    <row r="8008" ht="14.25" customHeight="1" outlineLevel="1" spans="162:168">
      <c r="FF8008" s="55">
        <v>8001</v>
      </c>
      <c r="FG8008" s="55" t="s">
        <v>1246</v>
      </c>
      <c r="FH8008" s="55" t="s">
        <v>2226</v>
      </c>
      <c r="FI8008" s="55">
        <v>1</v>
      </c>
      <c r="FJ8008" s="55">
        <v>130000</v>
      </c>
      <c r="FK8008" s="55" t="s">
        <v>1249</v>
      </c>
      <c r="FL8008" s="55">
        <v>0.3</v>
      </c>
    </row>
    <row r="8009" ht="14.25" customHeight="1" outlineLevel="1" spans="162:168">
      <c r="FF8009" s="55">
        <v>8002</v>
      </c>
      <c r="FG8009" s="55" t="s">
        <v>1246</v>
      </c>
      <c r="FH8009" s="55" t="s">
        <v>2226</v>
      </c>
      <c r="FI8009" s="55">
        <v>1</v>
      </c>
      <c r="FJ8009" s="55">
        <v>260000</v>
      </c>
      <c r="FK8009" s="55" t="s">
        <v>1249</v>
      </c>
      <c r="FL8009" s="55">
        <v>0.3</v>
      </c>
    </row>
    <row r="8010" ht="14.25" customHeight="1" outlineLevel="1" spans="162:168">
      <c r="FF8010" s="55">
        <v>8003</v>
      </c>
      <c r="FG8010" s="55" t="s">
        <v>1246</v>
      </c>
      <c r="FH8010" s="55" t="s">
        <v>2226</v>
      </c>
      <c r="FI8010" s="55">
        <v>1</v>
      </c>
      <c r="FJ8010" s="55">
        <v>400000</v>
      </c>
      <c r="FK8010" s="55" t="s">
        <v>1249</v>
      </c>
      <c r="FL8010" s="55">
        <v>0.3</v>
      </c>
    </row>
    <row r="8011" ht="14.25" customHeight="1" outlineLevel="1" spans="162:168">
      <c r="FF8011" s="55">
        <v>8004</v>
      </c>
      <c r="FG8011" s="55" t="s">
        <v>1246</v>
      </c>
      <c r="FH8011" s="55" t="s">
        <v>2226</v>
      </c>
      <c r="FI8011" s="55">
        <v>1</v>
      </c>
      <c r="FJ8011" s="55">
        <v>530000</v>
      </c>
      <c r="FK8011" s="55" t="s">
        <v>1249</v>
      </c>
      <c r="FL8011" s="55">
        <v>0.3</v>
      </c>
    </row>
    <row r="8012" ht="14.25" customHeight="1" outlineLevel="1" spans="162:168">
      <c r="FF8012" s="55">
        <v>8005</v>
      </c>
      <c r="FG8012" s="55" t="s">
        <v>1246</v>
      </c>
      <c r="FH8012" s="55" t="s">
        <v>2226</v>
      </c>
      <c r="FI8012" s="55">
        <v>1</v>
      </c>
      <c r="FJ8012" s="55">
        <v>540000</v>
      </c>
      <c r="FK8012" s="55" t="s">
        <v>1249</v>
      </c>
      <c r="FL8012" s="55">
        <v>0.3</v>
      </c>
    </row>
    <row r="8013" ht="14.25" customHeight="1" outlineLevel="1" spans="162:168">
      <c r="FF8013" s="55">
        <v>8006</v>
      </c>
      <c r="FG8013" s="55" t="s">
        <v>1246</v>
      </c>
      <c r="FH8013" s="55" t="s">
        <v>1919</v>
      </c>
      <c r="FI8013" s="55">
        <v>1</v>
      </c>
      <c r="FJ8013" s="55">
        <v>0</v>
      </c>
      <c r="FK8013" s="55" t="s">
        <v>1249</v>
      </c>
      <c r="FL8013" s="55">
        <v>0.3</v>
      </c>
    </row>
    <row r="8014" ht="14.25" customHeight="1" outlineLevel="1" spans="162:168">
      <c r="FF8014" s="55">
        <v>8007</v>
      </c>
      <c r="FG8014" s="55" t="s">
        <v>1246</v>
      </c>
      <c r="FH8014" s="55" t="s">
        <v>1919</v>
      </c>
      <c r="FI8014" s="55">
        <v>1</v>
      </c>
      <c r="FJ8014" s="55">
        <v>1000</v>
      </c>
      <c r="FK8014" s="55" t="s">
        <v>1249</v>
      </c>
      <c r="FL8014" s="55">
        <v>0.3</v>
      </c>
    </row>
    <row r="8015" ht="14.25" customHeight="1" outlineLevel="1" spans="162:168">
      <c r="FF8015" s="55">
        <v>8008</v>
      </c>
      <c r="FG8015" s="55" t="s">
        <v>1246</v>
      </c>
      <c r="FH8015" s="55" t="s">
        <v>1919</v>
      </c>
      <c r="FI8015" s="55">
        <v>1</v>
      </c>
      <c r="FJ8015" s="55">
        <v>2500</v>
      </c>
      <c r="FK8015" s="55" t="s">
        <v>1249</v>
      </c>
      <c r="FL8015" s="55">
        <v>0.3</v>
      </c>
    </row>
    <row r="8016" ht="14.25" customHeight="1" outlineLevel="1" spans="162:168">
      <c r="FF8016" s="55">
        <v>8009</v>
      </c>
      <c r="FG8016" s="55" t="s">
        <v>1246</v>
      </c>
      <c r="FH8016" s="55" t="s">
        <v>1919</v>
      </c>
      <c r="FI8016" s="55">
        <v>1</v>
      </c>
      <c r="FJ8016" s="55">
        <v>5000</v>
      </c>
      <c r="FK8016" s="55" t="s">
        <v>1249</v>
      </c>
      <c r="FL8016" s="55">
        <v>0.3</v>
      </c>
    </row>
    <row r="8017" ht="14.25" customHeight="1" outlineLevel="1" spans="162:168">
      <c r="FF8017" s="55">
        <v>8010</v>
      </c>
      <c r="FG8017" s="55" t="s">
        <v>1246</v>
      </c>
      <c r="FH8017" s="55" t="s">
        <v>1919</v>
      </c>
      <c r="FI8017" s="55">
        <v>1</v>
      </c>
      <c r="FJ8017" s="55">
        <v>10000</v>
      </c>
      <c r="FK8017" s="55" t="s">
        <v>1249</v>
      </c>
      <c r="FL8017" s="55">
        <v>0.3</v>
      </c>
    </row>
    <row r="8018" ht="14.25" customHeight="1" outlineLevel="1" spans="162:168">
      <c r="FF8018" s="55">
        <v>8011</v>
      </c>
      <c r="FG8018" s="55" t="s">
        <v>1246</v>
      </c>
      <c r="FH8018" s="55" t="s">
        <v>1919</v>
      </c>
      <c r="FI8018" s="55">
        <v>1</v>
      </c>
      <c r="FJ8018" s="55">
        <v>25000</v>
      </c>
      <c r="FK8018" s="55" t="s">
        <v>1249</v>
      </c>
      <c r="FL8018" s="55">
        <v>0.3</v>
      </c>
    </row>
    <row r="8019" ht="14.25" customHeight="1" outlineLevel="1" spans="162:168">
      <c r="FF8019" s="55">
        <v>8012</v>
      </c>
      <c r="FG8019" s="55" t="s">
        <v>1246</v>
      </c>
      <c r="FH8019" s="55" t="s">
        <v>1919</v>
      </c>
      <c r="FI8019" s="55">
        <v>1</v>
      </c>
      <c r="FJ8019" s="55">
        <v>50000</v>
      </c>
      <c r="FK8019" s="55" t="s">
        <v>1249</v>
      </c>
      <c r="FL8019" s="55">
        <v>0.3</v>
      </c>
    </row>
    <row r="8020" ht="14.25" customHeight="1" outlineLevel="1" spans="162:168">
      <c r="FF8020" s="55">
        <v>8013</v>
      </c>
      <c r="FG8020" s="55" t="s">
        <v>1246</v>
      </c>
      <c r="FH8020" s="55" t="s">
        <v>1919</v>
      </c>
      <c r="FI8020" s="55">
        <v>1</v>
      </c>
      <c r="FJ8020" s="55">
        <v>80000</v>
      </c>
      <c r="FK8020" s="55" t="s">
        <v>1249</v>
      </c>
      <c r="FL8020" s="55">
        <v>0.3</v>
      </c>
    </row>
    <row r="8021" ht="14.25" customHeight="1" outlineLevel="1" spans="162:168">
      <c r="FF8021" s="55">
        <v>8014</v>
      </c>
      <c r="FG8021" s="55" t="s">
        <v>1246</v>
      </c>
      <c r="FH8021" s="55" t="s">
        <v>1919</v>
      </c>
      <c r="FI8021" s="55">
        <v>1</v>
      </c>
      <c r="FJ8021" s="55">
        <v>130000</v>
      </c>
      <c r="FK8021" s="55" t="s">
        <v>1249</v>
      </c>
      <c r="FL8021" s="55">
        <v>0.3</v>
      </c>
    </row>
    <row r="8022" ht="14.25" customHeight="1" outlineLevel="1" spans="162:168">
      <c r="FF8022" s="55">
        <v>8015</v>
      </c>
      <c r="FG8022" s="55" t="s">
        <v>1246</v>
      </c>
      <c r="FH8022" s="55" t="s">
        <v>1919</v>
      </c>
      <c r="FI8022" s="55">
        <v>1</v>
      </c>
      <c r="FJ8022" s="55">
        <v>260000</v>
      </c>
      <c r="FK8022" s="55" t="s">
        <v>1249</v>
      </c>
      <c r="FL8022" s="55">
        <v>0.3</v>
      </c>
    </row>
    <row r="8023" ht="14.25" customHeight="1" outlineLevel="1" spans="162:168">
      <c r="FF8023" s="55">
        <v>8016</v>
      </c>
      <c r="FG8023" s="55" t="s">
        <v>1246</v>
      </c>
      <c r="FH8023" s="55" t="s">
        <v>1919</v>
      </c>
      <c r="FI8023" s="55">
        <v>1</v>
      </c>
      <c r="FJ8023" s="55">
        <v>400000</v>
      </c>
      <c r="FK8023" s="55" t="s">
        <v>1249</v>
      </c>
      <c r="FL8023" s="55">
        <v>0.3</v>
      </c>
    </row>
    <row r="8024" ht="14.25" customHeight="1" outlineLevel="1" spans="162:168">
      <c r="FF8024" s="55">
        <v>8017</v>
      </c>
      <c r="FG8024" s="55" t="s">
        <v>1246</v>
      </c>
      <c r="FH8024" s="55" t="s">
        <v>1919</v>
      </c>
      <c r="FI8024" s="55">
        <v>1</v>
      </c>
      <c r="FJ8024" s="55">
        <v>530000</v>
      </c>
      <c r="FK8024" s="55" t="s">
        <v>1249</v>
      </c>
      <c r="FL8024" s="55">
        <v>0.3</v>
      </c>
    </row>
    <row r="8025" ht="14.25" customHeight="1" outlineLevel="1" spans="162:168">
      <c r="FF8025" s="55">
        <v>8018</v>
      </c>
      <c r="FG8025" s="55" t="s">
        <v>1246</v>
      </c>
      <c r="FH8025" s="55" t="s">
        <v>1919</v>
      </c>
      <c r="FI8025" s="55">
        <v>1</v>
      </c>
      <c r="FJ8025" s="55">
        <v>540000</v>
      </c>
      <c r="FK8025" s="55" t="s">
        <v>1249</v>
      </c>
      <c r="FL8025" s="55">
        <v>0.3</v>
      </c>
    </row>
    <row r="8026" ht="14.25" customHeight="1" outlineLevel="1" spans="162:168">
      <c r="FF8026" s="55">
        <v>8019</v>
      </c>
      <c r="FG8026" s="55" t="s">
        <v>1246</v>
      </c>
      <c r="FH8026" s="55" t="s">
        <v>2382</v>
      </c>
      <c r="FI8026" s="55">
        <v>1</v>
      </c>
      <c r="FJ8026" s="55">
        <v>0</v>
      </c>
      <c r="FK8026" s="55" t="s">
        <v>1249</v>
      </c>
      <c r="FL8026" s="55">
        <v>0.3</v>
      </c>
    </row>
    <row r="8027" ht="14.25" customHeight="1" outlineLevel="1" spans="162:168">
      <c r="FF8027" s="55">
        <v>8020</v>
      </c>
      <c r="FG8027" s="55" t="s">
        <v>1246</v>
      </c>
      <c r="FH8027" s="55" t="s">
        <v>2382</v>
      </c>
      <c r="FI8027" s="55">
        <v>1</v>
      </c>
      <c r="FJ8027" s="55">
        <v>1000</v>
      </c>
      <c r="FK8027" s="55" t="s">
        <v>1249</v>
      </c>
      <c r="FL8027" s="55">
        <v>0.3</v>
      </c>
    </row>
    <row r="8028" ht="14.25" customHeight="1" outlineLevel="1" spans="162:168">
      <c r="FF8028" s="55">
        <v>8021</v>
      </c>
      <c r="FG8028" s="55" t="s">
        <v>1246</v>
      </c>
      <c r="FH8028" s="55" t="s">
        <v>2382</v>
      </c>
      <c r="FI8028" s="55">
        <v>1</v>
      </c>
      <c r="FJ8028" s="55">
        <v>2500</v>
      </c>
      <c r="FK8028" s="55" t="s">
        <v>1249</v>
      </c>
      <c r="FL8028" s="55">
        <v>0.3</v>
      </c>
    </row>
    <row r="8029" ht="14.25" customHeight="1" outlineLevel="1" spans="162:168">
      <c r="FF8029" s="55">
        <v>8022</v>
      </c>
      <c r="FG8029" s="55" t="s">
        <v>1246</v>
      </c>
      <c r="FH8029" s="55" t="s">
        <v>2382</v>
      </c>
      <c r="FI8029" s="55">
        <v>1</v>
      </c>
      <c r="FJ8029" s="55">
        <v>5000</v>
      </c>
      <c r="FK8029" s="55" t="s">
        <v>1249</v>
      </c>
      <c r="FL8029" s="55">
        <v>0.3</v>
      </c>
    </row>
    <row r="8030" ht="14.25" customHeight="1" outlineLevel="1" spans="162:168">
      <c r="FF8030" s="55">
        <v>8023</v>
      </c>
      <c r="FG8030" s="55" t="s">
        <v>1246</v>
      </c>
      <c r="FH8030" s="55" t="s">
        <v>2382</v>
      </c>
      <c r="FI8030" s="55">
        <v>1</v>
      </c>
      <c r="FJ8030" s="55">
        <v>10000</v>
      </c>
      <c r="FK8030" s="55" t="s">
        <v>1249</v>
      </c>
      <c r="FL8030" s="55">
        <v>0.3</v>
      </c>
    </row>
    <row r="8031" ht="14.25" customHeight="1" outlineLevel="1" spans="162:168">
      <c r="FF8031" s="55">
        <v>8024</v>
      </c>
      <c r="FG8031" s="55" t="s">
        <v>1246</v>
      </c>
      <c r="FH8031" s="55" t="s">
        <v>2382</v>
      </c>
      <c r="FI8031" s="55">
        <v>1</v>
      </c>
      <c r="FJ8031" s="55">
        <v>25000</v>
      </c>
      <c r="FK8031" s="55" t="s">
        <v>1249</v>
      </c>
      <c r="FL8031" s="55">
        <v>0.3</v>
      </c>
    </row>
    <row r="8032" ht="14.25" customHeight="1" outlineLevel="1" spans="162:168">
      <c r="FF8032" s="55">
        <v>8025</v>
      </c>
      <c r="FG8032" s="55" t="s">
        <v>1246</v>
      </c>
      <c r="FH8032" s="55" t="s">
        <v>2382</v>
      </c>
      <c r="FI8032" s="55">
        <v>1</v>
      </c>
      <c r="FJ8032" s="55">
        <v>50000</v>
      </c>
      <c r="FK8032" s="55" t="s">
        <v>1249</v>
      </c>
      <c r="FL8032" s="55">
        <v>0.3</v>
      </c>
    </row>
    <row r="8033" ht="14.25" customHeight="1" outlineLevel="1" spans="162:168">
      <c r="FF8033" s="55">
        <v>8026</v>
      </c>
      <c r="FG8033" s="55" t="s">
        <v>1246</v>
      </c>
      <c r="FH8033" s="55" t="s">
        <v>2382</v>
      </c>
      <c r="FI8033" s="55">
        <v>1</v>
      </c>
      <c r="FJ8033" s="55">
        <v>80000</v>
      </c>
      <c r="FK8033" s="55" t="s">
        <v>1249</v>
      </c>
      <c r="FL8033" s="55">
        <v>0.3</v>
      </c>
    </row>
    <row r="8034" ht="14.25" customHeight="1" outlineLevel="1" spans="162:168">
      <c r="FF8034" s="55">
        <v>8027</v>
      </c>
      <c r="FG8034" s="55" t="s">
        <v>1246</v>
      </c>
      <c r="FH8034" s="55" t="s">
        <v>2382</v>
      </c>
      <c r="FI8034" s="55">
        <v>1</v>
      </c>
      <c r="FJ8034" s="55">
        <v>130000</v>
      </c>
      <c r="FK8034" s="55" t="s">
        <v>1249</v>
      </c>
      <c r="FL8034" s="55">
        <v>0.3</v>
      </c>
    </row>
    <row r="8035" ht="14.25" customHeight="1" outlineLevel="1" spans="162:168">
      <c r="FF8035" s="55">
        <v>8028</v>
      </c>
      <c r="FG8035" s="55" t="s">
        <v>1246</v>
      </c>
      <c r="FH8035" s="55" t="s">
        <v>2382</v>
      </c>
      <c r="FI8035" s="55">
        <v>1</v>
      </c>
      <c r="FJ8035" s="55">
        <v>260000</v>
      </c>
      <c r="FK8035" s="55" t="s">
        <v>1249</v>
      </c>
      <c r="FL8035" s="55">
        <v>0.3</v>
      </c>
    </row>
    <row r="8036" ht="14.25" customHeight="1" outlineLevel="1" spans="162:168">
      <c r="FF8036" s="55">
        <v>8029</v>
      </c>
      <c r="FG8036" s="55" t="s">
        <v>1246</v>
      </c>
      <c r="FH8036" s="55" t="s">
        <v>2382</v>
      </c>
      <c r="FI8036" s="55">
        <v>1</v>
      </c>
      <c r="FJ8036" s="55">
        <v>400000</v>
      </c>
      <c r="FK8036" s="55" t="s">
        <v>1249</v>
      </c>
      <c r="FL8036" s="55">
        <v>0.3</v>
      </c>
    </row>
    <row r="8037" ht="14.25" customHeight="1" outlineLevel="1" spans="162:168">
      <c r="FF8037" s="55">
        <v>8030</v>
      </c>
      <c r="FG8037" s="55" t="s">
        <v>1246</v>
      </c>
      <c r="FH8037" s="55" t="s">
        <v>2382</v>
      </c>
      <c r="FI8037" s="55">
        <v>1</v>
      </c>
      <c r="FJ8037" s="55">
        <v>530000</v>
      </c>
      <c r="FK8037" s="55" t="s">
        <v>1249</v>
      </c>
      <c r="FL8037" s="55">
        <v>0.3</v>
      </c>
    </row>
    <row r="8038" ht="14.25" customHeight="1" outlineLevel="1" spans="162:168">
      <c r="FF8038" s="55">
        <v>8031</v>
      </c>
      <c r="FG8038" s="55" t="s">
        <v>1246</v>
      </c>
      <c r="FH8038" s="55" t="s">
        <v>2382</v>
      </c>
      <c r="FI8038" s="55">
        <v>1</v>
      </c>
      <c r="FJ8038" s="55">
        <v>540000</v>
      </c>
      <c r="FK8038" s="55" t="s">
        <v>1249</v>
      </c>
      <c r="FL8038" s="55">
        <v>0.3</v>
      </c>
    </row>
    <row r="8039" ht="14.25" customHeight="1" outlineLevel="1" spans="162:168">
      <c r="FF8039" s="55">
        <v>8032</v>
      </c>
      <c r="FG8039" s="55" t="s">
        <v>1246</v>
      </c>
      <c r="FH8039" s="55" t="s">
        <v>1646</v>
      </c>
      <c r="FI8039" s="55">
        <v>1</v>
      </c>
      <c r="FJ8039" s="55">
        <v>0</v>
      </c>
      <c r="FK8039" s="55" t="s">
        <v>1249</v>
      </c>
      <c r="FL8039" s="55">
        <v>0.3</v>
      </c>
    </row>
    <row r="8040" ht="14.25" customHeight="1" outlineLevel="1" spans="162:168">
      <c r="FF8040" s="55">
        <v>8033</v>
      </c>
      <c r="FG8040" s="55" t="s">
        <v>1246</v>
      </c>
      <c r="FH8040" s="55" t="s">
        <v>1646</v>
      </c>
      <c r="FI8040" s="55">
        <v>1</v>
      </c>
      <c r="FJ8040" s="55">
        <v>1000</v>
      </c>
      <c r="FK8040" s="55" t="s">
        <v>1249</v>
      </c>
      <c r="FL8040" s="55">
        <v>0.3</v>
      </c>
    </row>
    <row r="8041" ht="14.25" customHeight="1" outlineLevel="1" spans="162:168">
      <c r="FF8041" s="55">
        <v>8034</v>
      </c>
      <c r="FG8041" s="55" t="s">
        <v>1246</v>
      </c>
      <c r="FH8041" s="55" t="s">
        <v>1646</v>
      </c>
      <c r="FI8041" s="55">
        <v>1</v>
      </c>
      <c r="FJ8041" s="55">
        <v>2500</v>
      </c>
      <c r="FK8041" s="55" t="s">
        <v>1249</v>
      </c>
      <c r="FL8041" s="55">
        <v>0.3</v>
      </c>
    </row>
    <row r="8042" ht="14.25" customHeight="1" outlineLevel="1" spans="162:168">
      <c r="FF8042" s="55">
        <v>8035</v>
      </c>
      <c r="FG8042" s="55" t="s">
        <v>1246</v>
      </c>
      <c r="FH8042" s="55" t="s">
        <v>1646</v>
      </c>
      <c r="FI8042" s="55">
        <v>1</v>
      </c>
      <c r="FJ8042" s="55">
        <v>5000</v>
      </c>
      <c r="FK8042" s="55" t="s">
        <v>1249</v>
      </c>
      <c r="FL8042" s="55">
        <v>0.3</v>
      </c>
    </row>
    <row r="8043" ht="14.25" customHeight="1" outlineLevel="1" spans="162:168">
      <c r="FF8043" s="55">
        <v>8036</v>
      </c>
      <c r="FG8043" s="55" t="s">
        <v>1246</v>
      </c>
      <c r="FH8043" s="55" t="s">
        <v>1646</v>
      </c>
      <c r="FI8043" s="55">
        <v>1</v>
      </c>
      <c r="FJ8043" s="55">
        <v>10000</v>
      </c>
      <c r="FK8043" s="55" t="s">
        <v>1249</v>
      </c>
      <c r="FL8043" s="55">
        <v>0.3</v>
      </c>
    </row>
    <row r="8044" ht="14.25" customHeight="1" outlineLevel="1" spans="162:168">
      <c r="FF8044" s="55">
        <v>8037</v>
      </c>
      <c r="FG8044" s="55" t="s">
        <v>1246</v>
      </c>
      <c r="FH8044" s="55" t="s">
        <v>1646</v>
      </c>
      <c r="FI8044" s="55">
        <v>1</v>
      </c>
      <c r="FJ8044" s="55">
        <v>25000</v>
      </c>
      <c r="FK8044" s="55" t="s">
        <v>1249</v>
      </c>
      <c r="FL8044" s="55">
        <v>0.3</v>
      </c>
    </row>
    <row r="8045" ht="14.25" customHeight="1" outlineLevel="1" spans="162:168">
      <c r="FF8045" s="55">
        <v>8038</v>
      </c>
      <c r="FG8045" s="55" t="s">
        <v>1246</v>
      </c>
      <c r="FH8045" s="55" t="s">
        <v>1646</v>
      </c>
      <c r="FI8045" s="55">
        <v>1</v>
      </c>
      <c r="FJ8045" s="55">
        <v>50000</v>
      </c>
      <c r="FK8045" s="55" t="s">
        <v>1249</v>
      </c>
      <c r="FL8045" s="55">
        <v>0.3</v>
      </c>
    </row>
    <row r="8046" ht="14.25" customHeight="1" outlineLevel="1" spans="162:168">
      <c r="FF8046" s="55">
        <v>8039</v>
      </c>
      <c r="FG8046" s="55" t="s">
        <v>1246</v>
      </c>
      <c r="FH8046" s="55" t="s">
        <v>1646</v>
      </c>
      <c r="FI8046" s="55">
        <v>1</v>
      </c>
      <c r="FJ8046" s="55">
        <v>80000</v>
      </c>
      <c r="FK8046" s="55" t="s">
        <v>1249</v>
      </c>
      <c r="FL8046" s="55">
        <v>0.3</v>
      </c>
    </row>
    <row r="8047" ht="14.25" customHeight="1" outlineLevel="1" spans="162:168">
      <c r="FF8047" s="55">
        <v>8040</v>
      </c>
      <c r="FG8047" s="55" t="s">
        <v>1246</v>
      </c>
      <c r="FH8047" s="55" t="s">
        <v>1646</v>
      </c>
      <c r="FI8047" s="55">
        <v>1</v>
      </c>
      <c r="FJ8047" s="55">
        <v>130000</v>
      </c>
      <c r="FK8047" s="55" t="s">
        <v>1249</v>
      </c>
      <c r="FL8047" s="55">
        <v>0.3</v>
      </c>
    </row>
    <row r="8048" ht="14.25" customHeight="1" outlineLevel="1" spans="162:168">
      <c r="FF8048" s="55">
        <v>8041</v>
      </c>
      <c r="FG8048" s="55" t="s">
        <v>1246</v>
      </c>
      <c r="FH8048" s="55" t="s">
        <v>1646</v>
      </c>
      <c r="FI8048" s="55">
        <v>1</v>
      </c>
      <c r="FJ8048" s="55">
        <v>260000</v>
      </c>
      <c r="FK8048" s="55" t="s">
        <v>1249</v>
      </c>
      <c r="FL8048" s="55">
        <v>0.3</v>
      </c>
    </row>
    <row r="8049" ht="14.25" customHeight="1" outlineLevel="1" spans="162:168">
      <c r="FF8049" s="55">
        <v>8042</v>
      </c>
      <c r="FG8049" s="55" t="s">
        <v>1246</v>
      </c>
      <c r="FH8049" s="55" t="s">
        <v>1646</v>
      </c>
      <c r="FI8049" s="55">
        <v>1</v>
      </c>
      <c r="FJ8049" s="55">
        <v>400000</v>
      </c>
      <c r="FK8049" s="55" t="s">
        <v>1249</v>
      </c>
      <c r="FL8049" s="55">
        <v>0.3</v>
      </c>
    </row>
    <row r="8050" ht="14.25" customHeight="1" outlineLevel="1" spans="162:168">
      <c r="FF8050" s="55">
        <v>8043</v>
      </c>
      <c r="FG8050" s="55" t="s">
        <v>1246</v>
      </c>
      <c r="FH8050" s="55" t="s">
        <v>1646</v>
      </c>
      <c r="FI8050" s="55">
        <v>1</v>
      </c>
      <c r="FJ8050" s="55">
        <v>530000</v>
      </c>
      <c r="FK8050" s="55" t="s">
        <v>1249</v>
      </c>
      <c r="FL8050" s="55">
        <v>0.3</v>
      </c>
    </row>
    <row r="8051" ht="14.25" customHeight="1" outlineLevel="1" spans="162:168">
      <c r="FF8051" s="55">
        <v>8044</v>
      </c>
      <c r="FG8051" s="55" t="s">
        <v>1246</v>
      </c>
      <c r="FH8051" s="55" t="s">
        <v>1646</v>
      </c>
      <c r="FI8051" s="55">
        <v>1</v>
      </c>
      <c r="FJ8051" s="55">
        <v>540000</v>
      </c>
      <c r="FK8051" s="55" t="s">
        <v>1249</v>
      </c>
      <c r="FL8051" s="55">
        <v>0.3</v>
      </c>
    </row>
    <row r="8052" ht="14.25" customHeight="1" outlineLevel="1" spans="162:168">
      <c r="FF8052" s="55">
        <v>8045</v>
      </c>
      <c r="FG8052" s="55" t="s">
        <v>1309</v>
      </c>
      <c r="FH8052" s="55" t="s">
        <v>900</v>
      </c>
      <c r="FI8052" s="55">
        <v>1</v>
      </c>
      <c r="FJ8052" s="55">
        <v>0</v>
      </c>
      <c r="FK8052" s="55" t="s">
        <v>1249</v>
      </c>
      <c r="FL8052" s="55">
        <v>0.3</v>
      </c>
    </row>
    <row r="8053" ht="14.25" customHeight="1" outlineLevel="1" spans="162:168">
      <c r="FF8053" s="55">
        <v>8046</v>
      </c>
      <c r="FG8053" s="55" t="s">
        <v>1309</v>
      </c>
      <c r="FH8053" s="55" t="s">
        <v>900</v>
      </c>
      <c r="FI8053" s="55">
        <v>1</v>
      </c>
      <c r="FJ8053" s="55">
        <v>540000</v>
      </c>
      <c r="FK8053" s="55" t="s">
        <v>1249</v>
      </c>
      <c r="FL8053" s="55">
        <v>0.3</v>
      </c>
    </row>
    <row r="8054" ht="14.25" customHeight="1" outlineLevel="1" spans="162:168">
      <c r="FF8054" s="55">
        <v>8047</v>
      </c>
      <c r="FG8054" s="55" t="s">
        <v>1309</v>
      </c>
      <c r="FH8054" s="55" t="s">
        <v>900</v>
      </c>
      <c r="FI8054" s="55">
        <v>1</v>
      </c>
      <c r="FJ8054" s="55">
        <v>530000</v>
      </c>
      <c r="FK8054" s="55" t="s">
        <v>1249</v>
      </c>
      <c r="FL8054" s="55">
        <v>0.3</v>
      </c>
    </row>
    <row r="8055" ht="14.25" customHeight="1" outlineLevel="1" spans="162:168">
      <c r="FF8055" s="55">
        <v>8048</v>
      </c>
      <c r="FG8055" s="55" t="s">
        <v>1309</v>
      </c>
      <c r="FH8055" s="55" t="s">
        <v>900</v>
      </c>
      <c r="FI8055" s="55">
        <v>1</v>
      </c>
      <c r="FJ8055" s="55">
        <v>400000</v>
      </c>
      <c r="FK8055" s="55" t="s">
        <v>1249</v>
      </c>
      <c r="FL8055" s="55">
        <v>0.3</v>
      </c>
    </row>
    <row r="8056" ht="14.25" customHeight="1" outlineLevel="1" spans="162:168">
      <c r="FF8056" s="55">
        <v>8049</v>
      </c>
      <c r="FG8056" s="55" t="s">
        <v>1309</v>
      </c>
      <c r="FH8056" s="55" t="s">
        <v>900</v>
      </c>
      <c r="FI8056" s="55">
        <v>1</v>
      </c>
      <c r="FJ8056" s="55">
        <v>260000</v>
      </c>
      <c r="FK8056" s="55" t="s">
        <v>1249</v>
      </c>
      <c r="FL8056" s="55">
        <v>0.3</v>
      </c>
    </row>
    <row r="8057" ht="14.25" customHeight="1" outlineLevel="1" spans="162:168">
      <c r="FF8057" s="55">
        <v>8050</v>
      </c>
      <c r="FG8057" s="55" t="s">
        <v>1309</v>
      </c>
      <c r="FH8057" s="55" t="s">
        <v>900</v>
      </c>
      <c r="FI8057" s="55">
        <v>1</v>
      </c>
      <c r="FJ8057" s="55">
        <v>130000</v>
      </c>
      <c r="FK8057" s="55" t="s">
        <v>1249</v>
      </c>
      <c r="FL8057" s="55">
        <v>0.3</v>
      </c>
    </row>
    <row r="8058" ht="14.25" customHeight="1" outlineLevel="1" spans="162:168">
      <c r="FF8058" s="55">
        <v>8051</v>
      </c>
      <c r="FG8058" s="55" t="s">
        <v>1309</v>
      </c>
      <c r="FH8058" s="55" t="s">
        <v>900</v>
      </c>
      <c r="FI8058" s="55">
        <v>1</v>
      </c>
      <c r="FJ8058" s="55">
        <v>80000</v>
      </c>
      <c r="FK8058" s="55" t="s">
        <v>1249</v>
      </c>
      <c r="FL8058" s="55">
        <v>0.3</v>
      </c>
    </row>
    <row r="8059" ht="14.25" customHeight="1" outlineLevel="1" spans="162:168">
      <c r="FF8059" s="55">
        <v>8052</v>
      </c>
      <c r="FG8059" s="55" t="s">
        <v>1309</v>
      </c>
      <c r="FH8059" s="55" t="s">
        <v>900</v>
      </c>
      <c r="FI8059" s="55">
        <v>1</v>
      </c>
      <c r="FJ8059" s="55">
        <v>50000</v>
      </c>
      <c r="FK8059" s="55" t="s">
        <v>1249</v>
      </c>
      <c r="FL8059" s="55">
        <v>0.3</v>
      </c>
    </row>
    <row r="8060" ht="14.25" customHeight="1" outlineLevel="1" spans="162:168">
      <c r="FF8060" s="55">
        <v>8053</v>
      </c>
      <c r="FG8060" s="55" t="s">
        <v>1309</v>
      </c>
      <c r="FH8060" s="55" t="s">
        <v>900</v>
      </c>
      <c r="FI8060" s="55">
        <v>1</v>
      </c>
      <c r="FJ8060" s="55">
        <v>25000</v>
      </c>
      <c r="FK8060" s="55" t="s">
        <v>1249</v>
      </c>
      <c r="FL8060" s="55">
        <v>0.3</v>
      </c>
    </row>
    <row r="8061" ht="14.25" customHeight="1" outlineLevel="1" spans="162:168">
      <c r="FF8061" s="55">
        <v>8054</v>
      </c>
      <c r="FG8061" s="55" t="s">
        <v>1309</v>
      </c>
      <c r="FH8061" s="55" t="s">
        <v>900</v>
      </c>
      <c r="FI8061" s="55">
        <v>1</v>
      </c>
      <c r="FJ8061" s="55">
        <v>10000</v>
      </c>
      <c r="FK8061" s="55" t="s">
        <v>1249</v>
      </c>
      <c r="FL8061" s="55">
        <v>0.3</v>
      </c>
    </row>
    <row r="8062" ht="14.25" customHeight="1" outlineLevel="1" spans="162:168">
      <c r="FF8062" s="55">
        <v>8055</v>
      </c>
      <c r="FG8062" s="55" t="s">
        <v>1309</v>
      </c>
      <c r="FH8062" s="55" t="s">
        <v>900</v>
      </c>
      <c r="FI8062" s="55">
        <v>1</v>
      </c>
      <c r="FJ8062" s="55">
        <v>5000</v>
      </c>
      <c r="FK8062" s="55" t="s">
        <v>1249</v>
      </c>
      <c r="FL8062" s="55">
        <v>0.3</v>
      </c>
    </row>
    <row r="8063" ht="14.25" customHeight="1" outlineLevel="1" spans="162:168">
      <c r="FF8063" s="55">
        <v>8056</v>
      </c>
      <c r="FG8063" s="55" t="s">
        <v>1309</v>
      </c>
      <c r="FH8063" s="55" t="s">
        <v>900</v>
      </c>
      <c r="FI8063" s="55">
        <v>1</v>
      </c>
      <c r="FJ8063" s="55">
        <v>2500</v>
      </c>
      <c r="FK8063" s="55" t="s">
        <v>1249</v>
      </c>
      <c r="FL8063" s="55">
        <v>0.3</v>
      </c>
    </row>
    <row r="8064" ht="14.25" customHeight="1" outlineLevel="1" spans="162:168">
      <c r="FF8064" s="55">
        <v>8057</v>
      </c>
      <c r="FG8064" s="55" t="s">
        <v>1309</v>
      </c>
      <c r="FH8064" s="55" t="s">
        <v>900</v>
      </c>
      <c r="FI8064" s="55">
        <v>1</v>
      </c>
      <c r="FJ8064" s="55">
        <v>1000</v>
      </c>
      <c r="FK8064" s="55" t="s">
        <v>1249</v>
      </c>
      <c r="FL8064" s="55">
        <v>0.3</v>
      </c>
    </row>
    <row r="8065" ht="14.25" customHeight="1" outlineLevel="1" spans="162:168">
      <c r="FF8065" s="55">
        <v>8058</v>
      </c>
      <c r="FG8065" s="55" t="s">
        <v>1309</v>
      </c>
      <c r="FH8065" s="55" t="s">
        <v>763</v>
      </c>
      <c r="FI8065" s="55">
        <v>1</v>
      </c>
      <c r="FJ8065" s="55">
        <v>0</v>
      </c>
      <c r="FK8065" s="55" t="s">
        <v>1249</v>
      </c>
      <c r="FL8065" s="55">
        <v>1.02</v>
      </c>
    </row>
    <row r="8066" ht="14.25" customHeight="1" outlineLevel="1" spans="162:168">
      <c r="FF8066" s="55">
        <v>8059</v>
      </c>
      <c r="FG8066" s="55" t="s">
        <v>1309</v>
      </c>
      <c r="FH8066" s="55" t="s">
        <v>763</v>
      </c>
      <c r="FI8066" s="55">
        <v>1</v>
      </c>
      <c r="FJ8066" s="55">
        <v>1000</v>
      </c>
      <c r="FK8066" s="55" t="s">
        <v>1249</v>
      </c>
      <c r="FL8066" s="55">
        <v>1.02</v>
      </c>
    </row>
    <row r="8067" ht="14.25" customHeight="1" outlineLevel="1" spans="162:168">
      <c r="FF8067" s="55">
        <v>8060</v>
      </c>
      <c r="FG8067" s="55" t="s">
        <v>1309</v>
      </c>
      <c r="FH8067" s="55" t="s">
        <v>763</v>
      </c>
      <c r="FI8067" s="55">
        <v>1</v>
      </c>
      <c r="FJ8067" s="55">
        <v>2500</v>
      </c>
      <c r="FK8067" s="55" t="s">
        <v>1249</v>
      </c>
      <c r="FL8067" s="55">
        <v>0.95</v>
      </c>
    </row>
    <row r="8068" ht="14.25" customHeight="1" outlineLevel="1" spans="162:168">
      <c r="FF8068" s="55">
        <v>8061</v>
      </c>
      <c r="FG8068" s="55" t="s">
        <v>1309</v>
      </c>
      <c r="FH8068" s="55" t="s">
        <v>763</v>
      </c>
      <c r="FI8068" s="55">
        <v>1</v>
      </c>
      <c r="FJ8068" s="55">
        <v>5000</v>
      </c>
      <c r="FK8068" s="55" t="s">
        <v>1249</v>
      </c>
      <c r="FL8068" s="55">
        <v>0.84</v>
      </c>
    </row>
    <row r="8069" ht="14.25" customHeight="1" outlineLevel="1" spans="162:168">
      <c r="FF8069" s="55">
        <v>8062</v>
      </c>
      <c r="FG8069" s="55" t="s">
        <v>1309</v>
      </c>
      <c r="FH8069" s="55" t="s">
        <v>763</v>
      </c>
      <c r="FI8069" s="55">
        <v>1</v>
      </c>
      <c r="FJ8069" s="55">
        <v>10000</v>
      </c>
      <c r="FK8069" s="55" t="s">
        <v>1249</v>
      </c>
      <c r="FL8069" s="55">
        <v>0.7</v>
      </c>
    </row>
    <row r="8070" ht="14.25" customHeight="1" outlineLevel="1" spans="162:168">
      <c r="FF8070" s="55">
        <v>8063</v>
      </c>
      <c r="FG8070" s="55" t="s">
        <v>1309</v>
      </c>
      <c r="FH8070" s="55" t="s">
        <v>763</v>
      </c>
      <c r="FI8070" s="55">
        <v>1</v>
      </c>
      <c r="FJ8070" s="55">
        <v>25000</v>
      </c>
      <c r="FK8070" s="55" t="s">
        <v>1249</v>
      </c>
      <c r="FL8070" s="55">
        <v>0.67</v>
      </c>
    </row>
    <row r="8071" ht="14.25" customHeight="1" outlineLevel="1" spans="162:168">
      <c r="FF8071" s="55">
        <v>8064</v>
      </c>
      <c r="FG8071" s="55" t="s">
        <v>1309</v>
      </c>
      <c r="FH8071" s="55" t="s">
        <v>763</v>
      </c>
      <c r="FI8071" s="55">
        <v>1</v>
      </c>
      <c r="FJ8071" s="55">
        <v>50000</v>
      </c>
      <c r="FK8071" s="55" t="s">
        <v>1249</v>
      </c>
      <c r="FL8071" s="55">
        <v>0.63</v>
      </c>
    </row>
    <row r="8072" ht="14.25" customHeight="1" outlineLevel="1" spans="162:168">
      <c r="FF8072" s="55">
        <v>8065</v>
      </c>
      <c r="FG8072" s="55" t="s">
        <v>1309</v>
      </c>
      <c r="FH8072" s="55" t="s">
        <v>763</v>
      </c>
      <c r="FI8072" s="55">
        <v>1</v>
      </c>
      <c r="FJ8072" s="55">
        <v>80000</v>
      </c>
      <c r="FK8072" s="55" t="s">
        <v>1249</v>
      </c>
      <c r="FL8072" s="55">
        <v>0.57</v>
      </c>
    </row>
    <row r="8073" ht="14.25" customHeight="1" outlineLevel="1" spans="162:168">
      <c r="FF8073" s="55">
        <v>8066</v>
      </c>
      <c r="FG8073" s="55" t="s">
        <v>1309</v>
      </c>
      <c r="FH8073" s="55" t="s">
        <v>763</v>
      </c>
      <c r="FI8073" s="55">
        <v>1</v>
      </c>
      <c r="FJ8073" s="55">
        <v>130000</v>
      </c>
      <c r="FK8073" s="55" t="s">
        <v>1249</v>
      </c>
      <c r="FL8073" s="55">
        <v>0.57</v>
      </c>
    </row>
    <row r="8074" ht="14.25" customHeight="1" outlineLevel="1" spans="162:168">
      <c r="FF8074" s="55">
        <v>8067</v>
      </c>
      <c r="FG8074" s="55" t="s">
        <v>1309</v>
      </c>
      <c r="FH8074" s="55" t="s">
        <v>763</v>
      </c>
      <c r="FI8074" s="55">
        <v>1</v>
      </c>
      <c r="FJ8074" s="55">
        <v>260000</v>
      </c>
      <c r="FK8074" s="55" t="s">
        <v>1249</v>
      </c>
      <c r="FL8074" s="55">
        <v>0.57</v>
      </c>
    </row>
    <row r="8075" ht="14.25" customHeight="1" outlineLevel="1" spans="162:168">
      <c r="FF8075" s="55">
        <v>8068</v>
      </c>
      <c r="FG8075" s="55" t="s">
        <v>1309</v>
      </c>
      <c r="FH8075" s="55" t="s">
        <v>763</v>
      </c>
      <c r="FI8075" s="55">
        <v>1</v>
      </c>
      <c r="FJ8075" s="55">
        <v>400000</v>
      </c>
      <c r="FK8075" s="55" t="s">
        <v>1249</v>
      </c>
      <c r="FL8075" s="55">
        <v>0.57</v>
      </c>
    </row>
    <row r="8076" ht="14.25" customHeight="1" outlineLevel="1" spans="162:168">
      <c r="FF8076" s="55">
        <v>8069</v>
      </c>
      <c r="FG8076" s="55" t="s">
        <v>1309</v>
      </c>
      <c r="FH8076" s="55" t="s">
        <v>763</v>
      </c>
      <c r="FI8076" s="55">
        <v>1</v>
      </c>
      <c r="FJ8076" s="55">
        <v>530000</v>
      </c>
      <c r="FK8076" s="55" t="s">
        <v>1249</v>
      </c>
      <c r="FL8076" s="55">
        <v>0.57</v>
      </c>
    </row>
    <row r="8077" ht="14.25" customHeight="1" outlineLevel="1" spans="162:168">
      <c r="FF8077" s="55">
        <v>8070</v>
      </c>
      <c r="FG8077" s="55" t="s">
        <v>1309</v>
      </c>
      <c r="FH8077" s="55" t="s">
        <v>763</v>
      </c>
      <c r="FI8077" s="55">
        <v>1</v>
      </c>
      <c r="FJ8077" s="55">
        <v>540000</v>
      </c>
      <c r="FK8077" s="55" t="s">
        <v>1249</v>
      </c>
      <c r="FL8077" s="55">
        <v>0.57</v>
      </c>
    </row>
    <row r="8078" ht="14.25" customHeight="1" outlineLevel="1" spans="162:168">
      <c r="FF8078" s="55">
        <v>8071</v>
      </c>
      <c r="FG8078" s="55" t="s">
        <v>1309</v>
      </c>
      <c r="FH8078" s="55" t="s">
        <v>763</v>
      </c>
      <c r="FI8078" s="55">
        <v>2</v>
      </c>
      <c r="FJ8078" s="55">
        <v>0</v>
      </c>
      <c r="FK8078" s="55" t="s">
        <v>1249</v>
      </c>
      <c r="FL8078" s="55">
        <v>1.02</v>
      </c>
    </row>
    <row r="8079" ht="14.25" customHeight="1" outlineLevel="1" spans="162:168">
      <c r="FF8079" s="55">
        <v>8072</v>
      </c>
      <c r="FG8079" s="55" t="s">
        <v>1309</v>
      </c>
      <c r="FH8079" s="55" t="s">
        <v>763</v>
      </c>
      <c r="FI8079" s="55">
        <v>2</v>
      </c>
      <c r="FJ8079" s="55">
        <v>1000</v>
      </c>
      <c r="FK8079" s="55" t="s">
        <v>1249</v>
      </c>
      <c r="FL8079" s="55">
        <v>1.02</v>
      </c>
    </row>
    <row r="8080" ht="14.25" customHeight="1" outlineLevel="1" spans="162:168">
      <c r="FF8080" s="55">
        <v>8073</v>
      </c>
      <c r="FG8080" s="55" t="s">
        <v>1309</v>
      </c>
      <c r="FH8080" s="55" t="s">
        <v>763</v>
      </c>
      <c r="FI8080" s="55">
        <v>2</v>
      </c>
      <c r="FJ8080" s="55">
        <v>2500</v>
      </c>
      <c r="FK8080" s="55" t="s">
        <v>1249</v>
      </c>
      <c r="FL8080" s="55">
        <v>0.95</v>
      </c>
    </row>
    <row r="8081" ht="14.25" customHeight="1" outlineLevel="1" spans="162:168">
      <c r="FF8081" s="55">
        <v>8074</v>
      </c>
      <c r="FG8081" s="55" t="s">
        <v>1309</v>
      </c>
      <c r="FH8081" s="55" t="s">
        <v>763</v>
      </c>
      <c r="FI8081" s="55">
        <v>2</v>
      </c>
      <c r="FJ8081" s="55">
        <v>5000</v>
      </c>
      <c r="FK8081" s="55" t="s">
        <v>1249</v>
      </c>
      <c r="FL8081" s="55">
        <v>0.84</v>
      </c>
    </row>
    <row r="8082" ht="14.25" customHeight="1" outlineLevel="1" spans="162:168">
      <c r="FF8082" s="55">
        <v>8075</v>
      </c>
      <c r="FG8082" s="55" t="s">
        <v>1309</v>
      </c>
      <c r="FH8082" s="55" t="s">
        <v>763</v>
      </c>
      <c r="FI8082" s="55">
        <v>2</v>
      </c>
      <c r="FJ8082" s="55">
        <v>10000</v>
      </c>
      <c r="FK8082" s="55" t="s">
        <v>1249</v>
      </c>
      <c r="FL8082" s="55">
        <v>0.7</v>
      </c>
    </row>
    <row r="8083" ht="14.25" customHeight="1" outlineLevel="1" spans="162:168">
      <c r="FF8083" s="55">
        <v>8076</v>
      </c>
      <c r="FG8083" s="55" t="s">
        <v>1309</v>
      </c>
      <c r="FH8083" s="55" t="s">
        <v>763</v>
      </c>
      <c r="FI8083" s="55">
        <v>2</v>
      </c>
      <c r="FJ8083" s="55">
        <v>25000</v>
      </c>
      <c r="FK8083" s="55" t="s">
        <v>1249</v>
      </c>
      <c r="FL8083" s="55">
        <v>0.67</v>
      </c>
    </row>
    <row r="8084" ht="14.25" customHeight="1" outlineLevel="1" spans="162:168">
      <c r="FF8084" s="55">
        <v>8077</v>
      </c>
      <c r="FG8084" s="55" t="s">
        <v>1309</v>
      </c>
      <c r="FH8084" s="55" t="s">
        <v>763</v>
      </c>
      <c r="FI8084" s="55">
        <v>2</v>
      </c>
      <c r="FJ8084" s="55">
        <v>50000</v>
      </c>
      <c r="FK8084" s="55" t="s">
        <v>1249</v>
      </c>
      <c r="FL8084" s="55">
        <v>0.63</v>
      </c>
    </row>
    <row r="8085" ht="14.25" customHeight="1" outlineLevel="1" spans="162:168">
      <c r="FF8085" s="55">
        <v>8078</v>
      </c>
      <c r="FG8085" s="55" t="s">
        <v>1309</v>
      </c>
      <c r="FH8085" s="55" t="s">
        <v>763</v>
      </c>
      <c r="FI8085" s="55">
        <v>2</v>
      </c>
      <c r="FJ8085" s="55">
        <v>80000</v>
      </c>
      <c r="FK8085" s="55" t="s">
        <v>1249</v>
      </c>
      <c r="FL8085" s="55">
        <v>0.57</v>
      </c>
    </row>
    <row r="8086" ht="14.25" customHeight="1" outlineLevel="1" spans="162:168">
      <c r="FF8086" s="55">
        <v>8079</v>
      </c>
      <c r="FG8086" s="55" t="s">
        <v>1309</v>
      </c>
      <c r="FH8086" s="55" t="s">
        <v>763</v>
      </c>
      <c r="FI8086" s="55">
        <v>2</v>
      </c>
      <c r="FJ8086" s="55">
        <v>130000</v>
      </c>
      <c r="FK8086" s="55" t="s">
        <v>1249</v>
      </c>
      <c r="FL8086" s="55">
        <v>0.57</v>
      </c>
    </row>
    <row r="8087" ht="14.25" customHeight="1" outlineLevel="1" spans="162:168">
      <c r="FF8087" s="55">
        <v>8080</v>
      </c>
      <c r="FG8087" s="55" t="s">
        <v>1309</v>
      </c>
      <c r="FH8087" s="55" t="s">
        <v>763</v>
      </c>
      <c r="FI8087" s="55">
        <v>2</v>
      </c>
      <c r="FJ8087" s="55">
        <v>260000</v>
      </c>
      <c r="FK8087" s="55" t="s">
        <v>1249</v>
      </c>
      <c r="FL8087" s="55">
        <v>0.57</v>
      </c>
    </row>
    <row r="8088" ht="14.25" customHeight="1" outlineLevel="1" spans="162:168">
      <c r="FF8088" s="55">
        <v>8081</v>
      </c>
      <c r="FG8088" s="55" t="s">
        <v>1309</v>
      </c>
      <c r="FH8088" s="55" t="s">
        <v>763</v>
      </c>
      <c r="FI8088" s="55">
        <v>2</v>
      </c>
      <c r="FJ8088" s="55">
        <v>400000</v>
      </c>
      <c r="FK8088" s="55" t="s">
        <v>1249</v>
      </c>
      <c r="FL8088" s="55">
        <v>0.57</v>
      </c>
    </row>
    <row r="8089" ht="14.25" customHeight="1" outlineLevel="1" spans="162:168">
      <c r="FF8089" s="55">
        <v>8082</v>
      </c>
      <c r="FG8089" s="55" t="s">
        <v>1309</v>
      </c>
      <c r="FH8089" s="55" t="s">
        <v>763</v>
      </c>
      <c r="FI8089" s="55">
        <v>2</v>
      </c>
      <c r="FJ8089" s="55">
        <v>530000</v>
      </c>
      <c r="FK8089" s="55" t="s">
        <v>1249</v>
      </c>
      <c r="FL8089" s="55">
        <v>0.57</v>
      </c>
    </row>
    <row r="8090" ht="14.25" customHeight="1" outlineLevel="1" spans="162:168">
      <c r="FF8090" s="55">
        <v>8083</v>
      </c>
      <c r="FG8090" s="55" t="s">
        <v>1309</v>
      </c>
      <c r="FH8090" s="55" t="s">
        <v>763</v>
      </c>
      <c r="FI8090" s="55">
        <v>2</v>
      </c>
      <c r="FJ8090" s="55">
        <v>540000</v>
      </c>
      <c r="FK8090" s="55" t="s">
        <v>1249</v>
      </c>
      <c r="FL8090" s="55">
        <v>0.57</v>
      </c>
    </row>
    <row r="8091" ht="14.25" customHeight="1" outlineLevel="1" spans="162:168">
      <c r="FF8091" s="55">
        <v>8084</v>
      </c>
      <c r="FG8091" s="55" t="s">
        <v>1309</v>
      </c>
      <c r="FH8091" s="55" t="s">
        <v>763</v>
      </c>
      <c r="FI8091" s="55">
        <v>3</v>
      </c>
      <c r="FJ8091" s="55">
        <v>0</v>
      </c>
      <c r="FK8091" s="55" t="s">
        <v>1249</v>
      </c>
      <c r="FL8091" s="55">
        <v>1.02</v>
      </c>
    </row>
    <row r="8092" ht="14.25" customHeight="1" outlineLevel="1" spans="162:168">
      <c r="FF8092" s="55">
        <v>8085</v>
      </c>
      <c r="FG8092" s="55" t="s">
        <v>1309</v>
      </c>
      <c r="FH8092" s="55" t="s">
        <v>763</v>
      </c>
      <c r="FI8092" s="55">
        <v>3</v>
      </c>
      <c r="FJ8092" s="55">
        <v>1000</v>
      </c>
      <c r="FK8092" s="55" t="s">
        <v>1249</v>
      </c>
      <c r="FL8092" s="55">
        <v>1.02</v>
      </c>
    </row>
    <row r="8093" ht="14.25" customHeight="1" outlineLevel="1" spans="162:168">
      <c r="FF8093" s="55">
        <v>8086</v>
      </c>
      <c r="FG8093" s="55" t="s">
        <v>1309</v>
      </c>
      <c r="FH8093" s="55" t="s">
        <v>763</v>
      </c>
      <c r="FI8093" s="55">
        <v>3</v>
      </c>
      <c r="FJ8093" s="55">
        <v>2500</v>
      </c>
      <c r="FK8093" s="55" t="s">
        <v>1249</v>
      </c>
      <c r="FL8093" s="55">
        <v>0.95</v>
      </c>
    </row>
    <row r="8094" ht="14.25" customHeight="1" outlineLevel="1" spans="162:168">
      <c r="FF8094" s="55">
        <v>8087</v>
      </c>
      <c r="FG8094" s="55" t="s">
        <v>1309</v>
      </c>
      <c r="FH8094" s="55" t="s">
        <v>763</v>
      </c>
      <c r="FI8094" s="55">
        <v>3</v>
      </c>
      <c r="FJ8094" s="55">
        <v>5000</v>
      </c>
      <c r="FK8094" s="55" t="s">
        <v>1249</v>
      </c>
      <c r="FL8094" s="55">
        <v>0.84</v>
      </c>
    </row>
    <row r="8095" ht="14.25" customHeight="1" outlineLevel="1" spans="162:168">
      <c r="FF8095" s="55">
        <v>8088</v>
      </c>
      <c r="FG8095" s="55" t="s">
        <v>1309</v>
      </c>
      <c r="FH8095" s="55" t="s">
        <v>763</v>
      </c>
      <c r="FI8095" s="55">
        <v>3</v>
      </c>
      <c r="FJ8095" s="55">
        <v>10000</v>
      </c>
      <c r="FK8095" s="55" t="s">
        <v>1249</v>
      </c>
      <c r="FL8095" s="55">
        <v>0.7</v>
      </c>
    </row>
    <row r="8096" ht="14.25" customHeight="1" outlineLevel="1" spans="162:168">
      <c r="FF8096" s="55">
        <v>8089</v>
      </c>
      <c r="FG8096" s="55" t="s">
        <v>1309</v>
      </c>
      <c r="FH8096" s="55" t="s">
        <v>763</v>
      </c>
      <c r="FI8096" s="55">
        <v>3</v>
      </c>
      <c r="FJ8096" s="55">
        <v>25000</v>
      </c>
      <c r="FK8096" s="55" t="s">
        <v>1249</v>
      </c>
      <c r="FL8096" s="55">
        <v>0.67</v>
      </c>
    </row>
    <row r="8097" ht="14.25" customHeight="1" outlineLevel="1" spans="162:168">
      <c r="FF8097" s="55">
        <v>8090</v>
      </c>
      <c r="FG8097" s="55" t="s">
        <v>1309</v>
      </c>
      <c r="FH8097" s="55" t="s">
        <v>763</v>
      </c>
      <c r="FI8097" s="55">
        <v>3</v>
      </c>
      <c r="FJ8097" s="55">
        <v>50000</v>
      </c>
      <c r="FK8097" s="55" t="s">
        <v>1249</v>
      </c>
      <c r="FL8097" s="55">
        <v>0.63</v>
      </c>
    </row>
    <row r="8098" ht="14.25" customHeight="1" outlineLevel="1" spans="162:168">
      <c r="FF8098" s="55">
        <v>8091</v>
      </c>
      <c r="FG8098" s="55" t="s">
        <v>1309</v>
      </c>
      <c r="FH8098" s="55" t="s">
        <v>763</v>
      </c>
      <c r="FI8098" s="55">
        <v>3</v>
      </c>
      <c r="FJ8098" s="55">
        <v>80000</v>
      </c>
      <c r="FK8098" s="55" t="s">
        <v>1249</v>
      </c>
      <c r="FL8098" s="55">
        <v>0.57</v>
      </c>
    </row>
    <row r="8099" ht="14.25" customHeight="1" outlineLevel="1" spans="162:168">
      <c r="FF8099" s="55">
        <v>8092</v>
      </c>
      <c r="FG8099" s="55" t="s">
        <v>1309</v>
      </c>
      <c r="FH8099" s="55" t="s">
        <v>763</v>
      </c>
      <c r="FI8099" s="55">
        <v>3</v>
      </c>
      <c r="FJ8099" s="55">
        <v>130000</v>
      </c>
      <c r="FK8099" s="55" t="s">
        <v>1249</v>
      </c>
      <c r="FL8099" s="55">
        <v>0.57</v>
      </c>
    </row>
    <row r="8100" ht="14.25" customHeight="1" outlineLevel="1" spans="162:168">
      <c r="FF8100" s="55">
        <v>8093</v>
      </c>
      <c r="FG8100" s="55" t="s">
        <v>1309</v>
      </c>
      <c r="FH8100" s="55" t="s">
        <v>763</v>
      </c>
      <c r="FI8100" s="55">
        <v>3</v>
      </c>
      <c r="FJ8100" s="55">
        <v>260000</v>
      </c>
      <c r="FK8100" s="55" t="s">
        <v>1249</v>
      </c>
      <c r="FL8100" s="55">
        <v>0.57</v>
      </c>
    </row>
    <row r="8101" ht="14.25" customHeight="1" outlineLevel="1" spans="162:168">
      <c r="FF8101" s="55">
        <v>8094</v>
      </c>
      <c r="FG8101" s="55" t="s">
        <v>1309</v>
      </c>
      <c r="FH8101" s="55" t="s">
        <v>763</v>
      </c>
      <c r="FI8101" s="55">
        <v>3</v>
      </c>
      <c r="FJ8101" s="55">
        <v>400000</v>
      </c>
      <c r="FK8101" s="55" t="s">
        <v>1249</v>
      </c>
      <c r="FL8101" s="55">
        <v>0.57</v>
      </c>
    </row>
    <row r="8102" ht="14.25" customHeight="1" outlineLevel="1" spans="162:168">
      <c r="FF8102" s="55">
        <v>8095</v>
      </c>
      <c r="FG8102" s="55" t="s">
        <v>1309</v>
      </c>
      <c r="FH8102" s="55" t="s">
        <v>763</v>
      </c>
      <c r="FI8102" s="55">
        <v>3</v>
      </c>
      <c r="FJ8102" s="55">
        <v>530000</v>
      </c>
      <c r="FK8102" s="55" t="s">
        <v>1249</v>
      </c>
      <c r="FL8102" s="55">
        <v>0.57</v>
      </c>
    </row>
    <row r="8103" ht="14.25" customHeight="1" outlineLevel="1" spans="162:168">
      <c r="FF8103" s="55">
        <v>8096</v>
      </c>
      <c r="FG8103" s="55" t="s">
        <v>1309</v>
      </c>
      <c r="FH8103" s="55" t="s">
        <v>763</v>
      </c>
      <c r="FI8103" s="55">
        <v>3</v>
      </c>
      <c r="FJ8103" s="55">
        <v>540000</v>
      </c>
      <c r="FK8103" s="55" t="s">
        <v>1249</v>
      </c>
      <c r="FL8103" s="55">
        <v>0.57</v>
      </c>
    </row>
    <row r="8104" ht="14.25" customHeight="1" outlineLevel="1" spans="162:168">
      <c r="FF8104" s="55">
        <v>8097</v>
      </c>
      <c r="FG8104" s="55" t="s">
        <v>1309</v>
      </c>
      <c r="FH8104" s="55" t="s">
        <v>763</v>
      </c>
      <c r="FI8104" s="55">
        <v>4</v>
      </c>
      <c r="FJ8104" s="55">
        <v>0</v>
      </c>
      <c r="FK8104" s="55" t="s">
        <v>1249</v>
      </c>
      <c r="FL8104" s="55">
        <v>1.02</v>
      </c>
    </row>
    <row r="8105" ht="14.25" customHeight="1" outlineLevel="1" spans="162:168">
      <c r="FF8105" s="55">
        <v>8098</v>
      </c>
      <c r="FG8105" s="55" t="s">
        <v>1309</v>
      </c>
      <c r="FH8105" s="55" t="s">
        <v>763</v>
      </c>
      <c r="FI8105" s="55">
        <v>4</v>
      </c>
      <c r="FJ8105" s="55">
        <v>1000</v>
      </c>
      <c r="FK8105" s="55" t="s">
        <v>1249</v>
      </c>
      <c r="FL8105" s="55">
        <v>1.02</v>
      </c>
    </row>
    <row r="8106" ht="14.25" customHeight="1" outlineLevel="1" spans="162:168">
      <c r="FF8106" s="55">
        <v>8099</v>
      </c>
      <c r="FG8106" s="55" t="s">
        <v>1309</v>
      </c>
      <c r="FH8106" s="55" t="s">
        <v>763</v>
      </c>
      <c r="FI8106" s="55">
        <v>4</v>
      </c>
      <c r="FJ8106" s="55">
        <v>2500</v>
      </c>
      <c r="FK8106" s="55" t="s">
        <v>1249</v>
      </c>
      <c r="FL8106" s="55">
        <v>0.95</v>
      </c>
    </row>
    <row r="8107" ht="14.25" customHeight="1" outlineLevel="1" spans="162:168">
      <c r="FF8107" s="55">
        <v>8100</v>
      </c>
      <c r="FG8107" s="55" t="s">
        <v>1309</v>
      </c>
      <c r="FH8107" s="55" t="s">
        <v>763</v>
      </c>
      <c r="FI8107" s="55">
        <v>4</v>
      </c>
      <c r="FJ8107" s="55">
        <v>5000</v>
      </c>
      <c r="FK8107" s="55" t="s">
        <v>1249</v>
      </c>
      <c r="FL8107" s="55">
        <v>0.84</v>
      </c>
    </row>
    <row r="8108" ht="14.25" customHeight="1" outlineLevel="1" spans="162:168">
      <c r="FF8108" s="55">
        <v>8101</v>
      </c>
      <c r="FG8108" s="55" t="s">
        <v>1309</v>
      </c>
      <c r="FH8108" s="55" t="s">
        <v>763</v>
      </c>
      <c r="FI8108" s="55">
        <v>4</v>
      </c>
      <c r="FJ8108" s="55">
        <v>10000</v>
      </c>
      <c r="FK8108" s="55" t="s">
        <v>1249</v>
      </c>
      <c r="FL8108" s="55">
        <v>0.7</v>
      </c>
    </row>
    <row r="8109" ht="14.25" customHeight="1" outlineLevel="1" spans="162:168">
      <c r="FF8109" s="55">
        <v>8102</v>
      </c>
      <c r="FG8109" s="55" t="s">
        <v>1309</v>
      </c>
      <c r="FH8109" s="55" t="s">
        <v>763</v>
      </c>
      <c r="FI8109" s="55">
        <v>4</v>
      </c>
      <c r="FJ8109" s="55">
        <v>25000</v>
      </c>
      <c r="FK8109" s="55" t="s">
        <v>1249</v>
      </c>
      <c r="FL8109" s="55">
        <v>0.67</v>
      </c>
    </row>
    <row r="8110" ht="14.25" customHeight="1" outlineLevel="1" spans="162:168">
      <c r="FF8110" s="55">
        <v>8103</v>
      </c>
      <c r="FG8110" s="55" t="s">
        <v>1309</v>
      </c>
      <c r="FH8110" s="55" t="s">
        <v>763</v>
      </c>
      <c r="FI8110" s="55">
        <v>4</v>
      </c>
      <c r="FJ8110" s="55">
        <v>50000</v>
      </c>
      <c r="FK8110" s="55" t="s">
        <v>1249</v>
      </c>
      <c r="FL8110" s="55">
        <v>0.63</v>
      </c>
    </row>
    <row r="8111" ht="14.25" customHeight="1" outlineLevel="1" spans="162:168">
      <c r="FF8111" s="55">
        <v>8104</v>
      </c>
      <c r="FG8111" s="55" t="s">
        <v>1309</v>
      </c>
      <c r="FH8111" s="55" t="s">
        <v>763</v>
      </c>
      <c r="FI8111" s="55">
        <v>4</v>
      </c>
      <c r="FJ8111" s="55">
        <v>80000</v>
      </c>
      <c r="FK8111" s="55" t="s">
        <v>1249</v>
      </c>
      <c r="FL8111" s="55">
        <v>0.57</v>
      </c>
    </row>
    <row r="8112" ht="14.25" customHeight="1" outlineLevel="1" spans="162:168">
      <c r="FF8112" s="55">
        <v>8105</v>
      </c>
      <c r="FG8112" s="55" t="s">
        <v>1309</v>
      </c>
      <c r="FH8112" s="55" t="s">
        <v>763</v>
      </c>
      <c r="FI8112" s="55">
        <v>4</v>
      </c>
      <c r="FJ8112" s="55">
        <v>130000</v>
      </c>
      <c r="FK8112" s="55" t="s">
        <v>1249</v>
      </c>
      <c r="FL8112" s="55">
        <v>0.57</v>
      </c>
    </row>
    <row r="8113" ht="14.25" customHeight="1" outlineLevel="1" spans="162:168">
      <c r="FF8113" s="55">
        <v>8106</v>
      </c>
      <c r="FG8113" s="55" t="s">
        <v>1309</v>
      </c>
      <c r="FH8113" s="55" t="s">
        <v>763</v>
      </c>
      <c r="FI8113" s="55">
        <v>4</v>
      </c>
      <c r="FJ8113" s="55">
        <v>260000</v>
      </c>
      <c r="FK8113" s="55" t="s">
        <v>1249</v>
      </c>
      <c r="FL8113" s="55">
        <v>0.57</v>
      </c>
    </row>
    <row r="8114" ht="14.25" customHeight="1" outlineLevel="1" spans="162:168">
      <c r="FF8114" s="55">
        <v>8107</v>
      </c>
      <c r="FG8114" s="55" t="s">
        <v>1309</v>
      </c>
      <c r="FH8114" s="55" t="s">
        <v>763</v>
      </c>
      <c r="FI8114" s="55">
        <v>4</v>
      </c>
      <c r="FJ8114" s="55">
        <v>400000</v>
      </c>
      <c r="FK8114" s="55" t="s">
        <v>1249</v>
      </c>
      <c r="FL8114" s="55">
        <v>0.57</v>
      </c>
    </row>
    <row r="8115" ht="14.25" customHeight="1" outlineLevel="1" spans="162:168">
      <c r="FF8115" s="55">
        <v>8108</v>
      </c>
      <c r="FG8115" s="55" t="s">
        <v>1309</v>
      </c>
      <c r="FH8115" s="55" t="s">
        <v>763</v>
      </c>
      <c r="FI8115" s="55">
        <v>4</v>
      </c>
      <c r="FJ8115" s="55">
        <v>530000</v>
      </c>
      <c r="FK8115" s="55" t="s">
        <v>1249</v>
      </c>
      <c r="FL8115" s="55">
        <v>0.57</v>
      </c>
    </row>
    <row r="8116" ht="14.25" customHeight="1" outlineLevel="1" spans="162:168">
      <c r="FF8116" s="55">
        <v>8109</v>
      </c>
      <c r="FG8116" s="55" t="s">
        <v>1309</v>
      </c>
      <c r="FH8116" s="55" t="s">
        <v>763</v>
      </c>
      <c r="FI8116" s="55">
        <v>4</v>
      </c>
      <c r="FJ8116" s="55">
        <v>540000</v>
      </c>
      <c r="FK8116" s="55" t="s">
        <v>1249</v>
      </c>
      <c r="FL8116" s="55">
        <v>0.57</v>
      </c>
    </row>
    <row r="8117" ht="14.25" customHeight="1" outlineLevel="1" spans="162:168">
      <c r="FF8117" s="55">
        <v>8110</v>
      </c>
      <c r="FG8117" s="55" t="s">
        <v>1309</v>
      </c>
      <c r="FH8117" s="55" t="s">
        <v>763</v>
      </c>
      <c r="FI8117" s="55">
        <v>5</v>
      </c>
      <c r="FJ8117" s="55">
        <v>0</v>
      </c>
      <c r="FK8117" s="55" t="s">
        <v>1249</v>
      </c>
      <c r="FL8117" s="55">
        <v>0.57</v>
      </c>
    </row>
    <row r="8118" ht="14.25" customHeight="1" outlineLevel="1" spans="162:168">
      <c r="FF8118" s="55">
        <v>8111</v>
      </c>
      <c r="FG8118" s="55" t="s">
        <v>1309</v>
      </c>
      <c r="FH8118" s="55" t="s">
        <v>763</v>
      </c>
      <c r="FI8118" s="55">
        <v>5</v>
      </c>
      <c r="FJ8118" s="55">
        <v>1000</v>
      </c>
      <c r="FK8118" s="55" t="s">
        <v>1249</v>
      </c>
      <c r="FL8118" s="55">
        <v>0.57</v>
      </c>
    </row>
    <row r="8119" ht="14.25" customHeight="1" outlineLevel="1" spans="162:168">
      <c r="FF8119" s="55">
        <v>8112</v>
      </c>
      <c r="FG8119" s="55" t="s">
        <v>1309</v>
      </c>
      <c r="FH8119" s="55" t="s">
        <v>763</v>
      </c>
      <c r="FI8119" s="55">
        <v>5</v>
      </c>
      <c r="FJ8119" s="55">
        <v>2500</v>
      </c>
      <c r="FK8119" s="55" t="s">
        <v>1249</v>
      </c>
      <c r="FL8119" s="55">
        <v>0.57</v>
      </c>
    </row>
    <row r="8120" ht="14.25" customHeight="1" outlineLevel="1" spans="162:168">
      <c r="FF8120" s="55">
        <v>8113</v>
      </c>
      <c r="FG8120" s="55" t="s">
        <v>1309</v>
      </c>
      <c r="FH8120" s="55" t="s">
        <v>763</v>
      </c>
      <c r="FI8120" s="55">
        <v>5</v>
      </c>
      <c r="FJ8120" s="55">
        <v>5000</v>
      </c>
      <c r="FK8120" s="55" t="s">
        <v>1249</v>
      </c>
      <c r="FL8120" s="55">
        <v>0.57</v>
      </c>
    </row>
    <row r="8121" ht="14.25" customHeight="1" outlineLevel="1" spans="162:168">
      <c r="FF8121" s="55">
        <v>8114</v>
      </c>
      <c r="FG8121" s="55" t="s">
        <v>1309</v>
      </c>
      <c r="FH8121" s="55" t="s">
        <v>763</v>
      </c>
      <c r="FI8121" s="55">
        <v>5</v>
      </c>
      <c r="FJ8121" s="55">
        <v>10000</v>
      </c>
      <c r="FK8121" s="55" t="s">
        <v>1249</v>
      </c>
      <c r="FL8121" s="55">
        <v>0.57</v>
      </c>
    </row>
    <row r="8122" ht="14.25" customHeight="1" outlineLevel="1" spans="162:168">
      <c r="FF8122" s="55">
        <v>8115</v>
      </c>
      <c r="FG8122" s="55" t="s">
        <v>1309</v>
      </c>
      <c r="FH8122" s="55" t="s">
        <v>763</v>
      </c>
      <c r="FI8122" s="55">
        <v>5</v>
      </c>
      <c r="FJ8122" s="55">
        <v>25000</v>
      </c>
      <c r="FK8122" s="55" t="s">
        <v>1249</v>
      </c>
      <c r="FL8122" s="55">
        <v>0.57</v>
      </c>
    </row>
    <row r="8123" ht="14.25" customHeight="1" outlineLevel="1" spans="162:168">
      <c r="FF8123" s="55">
        <v>8116</v>
      </c>
      <c r="FG8123" s="55" t="s">
        <v>1309</v>
      </c>
      <c r="FH8123" s="55" t="s">
        <v>763</v>
      </c>
      <c r="FI8123" s="55">
        <v>5</v>
      </c>
      <c r="FJ8123" s="55">
        <v>50000</v>
      </c>
      <c r="FK8123" s="55" t="s">
        <v>1249</v>
      </c>
      <c r="FL8123" s="55">
        <v>0.57</v>
      </c>
    </row>
    <row r="8124" ht="14.25" customHeight="1" outlineLevel="1" spans="162:168">
      <c r="FF8124" s="55">
        <v>8117</v>
      </c>
      <c r="FG8124" s="55" t="s">
        <v>1309</v>
      </c>
      <c r="FH8124" s="55" t="s">
        <v>763</v>
      </c>
      <c r="FI8124" s="55">
        <v>5</v>
      </c>
      <c r="FJ8124" s="55">
        <v>80000</v>
      </c>
      <c r="FK8124" s="55" t="s">
        <v>1249</v>
      </c>
      <c r="FL8124" s="55">
        <v>0.57</v>
      </c>
    </row>
    <row r="8125" ht="14.25" customHeight="1" outlineLevel="1" spans="162:168">
      <c r="FF8125" s="55">
        <v>8118</v>
      </c>
      <c r="FG8125" s="55" t="s">
        <v>1309</v>
      </c>
      <c r="FH8125" s="55" t="s">
        <v>763</v>
      </c>
      <c r="FI8125" s="55">
        <v>5</v>
      </c>
      <c r="FJ8125" s="55">
        <v>130000</v>
      </c>
      <c r="FK8125" s="55" t="s">
        <v>1249</v>
      </c>
      <c r="FL8125" s="55">
        <v>0.57</v>
      </c>
    </row>
    <row r="8126" ht="14.25" customHeight="1" outlineLevel="1" spans="162:168">
      <c r="FF8126" s="55">
        <v>8119</v>
      </c>
      <c r="FG8126" s="55" t="s">
        <v>1309</v>
      </c>
      <c r="FH8126" s="55" t="s">
        <v>763</v>
      </c>
      <c r="FI8126" s="55">
        <v>5</v>
      </c>
      <c r="FJ8126" s="55">
        <v>260000</v>
      </c>
      <c r="FK8126" s="55" t="s">
        <v>1249</v>
      </c>
      <c r="FL8126" s="55">
        <v>0.57</v>
      </c>
    </row>
    <row r="8127" ht="14.25" customHeight="1" outlineLevel="1" spans="162:168">
      <c r="FF8127" s="55">
        <v>8120</v>
      </c>
      <c r="FG8127" s="55" t="s">
        <v>1309</v>
      </c>
      <c r="FH8127" s="55" t="s">
        <v>763</v>
      </c>
      <c r="FI8127" s="55">
        <v>5</v>
      </c>
      <c r="FJ8127" s="55">
        <v>400000</v>
      </c>
      <c r="FK8127" s="55" t="s">
        <v>1249</v>
      </c>
      <c r="FL8127" s="55">
        <v>0.57</v>
      </c>
    </row>
    <row r="8128" ht="14.25" customHeight="1" outlineLevel="1" spans="162:168">
      <c r="FF8128" s="55">
        <v>8121</v>
      </c>
      <c r="FG8128" s="55" t="s">
        <v>1309</v>
      </c>
      <c r="FH8128" s="55" t="s">
        <v>763</v>
      </c>
      <c r="FI8128" s="55">
        <v>5</v>
      </c>
      <c r="FJ8128" s="55">
        <v>530000</v>
      </c>
      <c r="FK8128" s="55" t="s">
        <v>1249</v>
      </c>
      <c r="FL8128" s="55">
        <v>0.57</v>
      </c>
    </row>
    <row r="8129" ht="14.25" customHeight="1" outlineLevel="1" spans="162:168">
      <c r="FF8129" s="55">
        <v>8122</v>
      </c>
      <c r="FG8129" s="55" t="s">
        <v>1309</v>
      </c>
      <c r="FH8129" s="55" t="s">
        <v>763</v>
      </c>
      <c r="FI8129" s="55">
        <v>5</v>
      </c>
      <c r="FJ8129" s="55">
        <v>540000</v>
      </c>
      <c r="FK8129" s="55" t="s">
        <v>1249</v>
      </c>
      <c r="FL8129" s="55">
        <v>0.57</v>
      </c>
    </row>
    <row r="8130" ht="14.25" customHeight="1" outlineLevel="1" spans="162:168">
      <c r="FF8130" s="55">
        <v>8123</v>
      </c>
      <c r="FG8130" s="55" t="s">
        <v>1309</v>
      </c>
      <c r="FH8130" s="55" t="s">
        <v>763</v>
      </c>
      <c r="FI8130" s="55">
        <v>6</v>
      </c>
      <c r="FJ8130" s="55">
        <v>0</v>
      </c>
      <c r="FK8130" s="55" t="s">
        <v>1249</v>
      </c>
      <c r="FL8130" s="55">
        <v>0.3</v>
      </c>
    </row>
    <row r="8131" ht="14.25" customHeight="1" outlineLevel="1" spans="162:168">
      <c r="FF8131" s="55">
        <v>8124</v>
      </c>
      <c r="FG8131" s="55" t="s">
        <v>1309</v>
      </c>
      <c r="FH8131" s="55" t="s">
        <v>763</v>
      </c>
      <c r="FI8131" s="55">
        <v>6</v>
      </c>
      <c r="FJ8131" s="55">
        <v>1000</v>
      </c>
      <c r="FK8131" s="55" t="s">
        <v>1249</v>
      </c>
      <c r="FL8131" s="55">
        <v>0.3</v>
      </c>
    </row>
    <row r="8132" ht="14.25" customHeight="1" outlineLevel="1" spans="162:168">
      <c r="FF8132" s="55">
        <v>8125</v>
      </c>
      <c r="FG8132" s="55" t="s">
        <v>1309</v>
      </c>
      <c r="FH8132" s="55" t="s">
        <v>763</v>
      </c>
      <c r="FI8132" s="55">
        <v>6</v>
      </c>
      <c r="FJ8132" s="55">
        <v>2500</v>
      </c>
      <c r="FK8132" s="55" t="s">
        <v>1249</v>
      </c>
      <c r="FL8132" s="55">
        <v>0.3</v>
      </c>
    </row>
    <row r="8133" ht="14.25" customHeight="1" outlineLevel="1" spans="162:168">
      <c r="FF8133" s="55">
        <v>8126</v>
      </c>
      <c r="FG8133" s="55" t="s">
        <v>1309</v>
      </c>
      <c r="FH8133" s="55" t="s">
        <v>763</v>
      </c>
      <c r="FI8133" s="55">
        <v>6</v>
      </c>
      <c r="FJ8133" s="55">
        <v>5000</v>
      </c>
      <c r="FK8133" s="55" t="s">
        <v>1249</v>
      </c>
      <c r="FL8133" s="55">
        <v>0.3</v>
      </c>
    </row>
    <row r="8134" ht="14.25" customHeight="1" outlineLevel="1" spans="162:168">
      <c r="FF8134" s="55">
        <v>8127</v>
      </c>
      <c r="FG8134" s="55" t="s">
        <v>1309</v>
      </c>
      <c r="FH8134" s="55" t="s">
        <v>763</v>
      </c>
      <c r="FI8134" s="55">
        <v>6</v>
      </c>
      <c r="FJ8134" s="55">
        <v>10000</v>
      </c>
      <c r="FK8134" s="55" t="s">
        <v>1249</v>
      </c>
      <c r="FL8134" s="55">
        <v>0.3</v>
      </c>
    </row>
    <row r="8135" ht="14.25" customHeight="1" outlineLevel="1" spans="162:168">
      <c r="FF8135" s="55">
        <v>8128</v>
      </c>
      <c r="FG8135" s="55" t="s">
        <v>1309</v>
      </c>
      <c r="FH8135" s="55" t="s">
        <v>763</v>
      </c>
      <c r="FI8135" s="55">
        <v>6</v>
      </c>
      <c r="FJ8135" s="55">
        <v>25000</v>
      </c>
      <c r="FK8135" s="55" t="s">
        <v>1249</v>
      </c>
      <c r="FL8135" s="55">
        <v>0.3</v>
      </c>
    </row>
    <row r="8136" ht="14.25" customHeight="1" outlineLevel="1" spans="162:168">
      <c r="FF8136" s="55">
        <v>8129</v>
      </c>
      <c r="FG8136" s="55" t="s">
        <v>1309</v>
      </c>
      <c r="FH8136" s="55" t="s">
        <v>763</v>
      </c>
      <c r="FI8136" s="55">
        <v>6</v>
      </c>
      <c r="FJ8136" s="55">
        <v>50000</v>
      </c>
      <c r="FK8136" s="55" t="s">
        <v>1249</v>
      </c>
      <c r="FL8136" s="55">
        <v>0.3</v>
      </c>
    </row>
    <row r="8137" ht="14.25" customHeight="1" outlineLevel="1" spans="162:168">
      <c r="FF8137" s="55">
        <v>8130</v>
      </c>
      <c r="FG8137" s="55" t="s">
        <v>1309</v>
      </c>
      <c r="FH8137" s="55" t="s">
        <v>763</v>
      </c>
      <c r="FI8137" s="55">
        <v>6</v>
      </c>
      <c r="FJ8137" s="55">
        <v>80000</v>
      </c>
      <c r="FK8137" s="55" t="s">
        <v>1249</v>
      </c>
      <c r="FL8137" s="55">
        <v>0.3</v>
      </c>
    </row>
    <row r="8138" ht="14.25" customHeight="1" outlineLevel="1" spans="162:168">
      <c r="FF8138" s="55">
        <v>8131</v>
      </c>
      <c r="FG8138" s="55" t="s">
        <v>1309</v>
      </c>
      <c r="FH8138" s="55" t="s">
        <v>763</v>
      </c>
      <c r="FI8138" s="55">
        <v>6</v>
      </c>
      <c r="FJ8138" s="55">
        <v>130000</v>
      </c>
      <c r="FK8138" s="55" t="s">
        <v>1249</v>
      </c>
      <c r="FL8138" s="55">
        <v>0.3</v>
      </c>
    </row>
    <row r="8139" ht="14.25" customHeight="1" outlineLevel="1" spans="162:168">
      <c r="FF8139" s="55">
        <v>8132</v>
      </c>
      <c r="FG8139" s="55" t="s">
        <v>1309</v>
      </c>
      <c r="FH8139" s="55" t="s">
        <v>763</v>
      </c>
      <c r="FI8139" s="55">
        <v>6</v>
      </c>
      <c r="FJ8139" s="55">
        <v>260000</v>
      </c>
      <c r="FK8139" s="55" t="s">
        <v>1249</v>
      </c>
      <c r="FL8139" s="55">
        <v>0.3</v>
      </c>
    </row>
    <row r="8140" ht="14.25" customHeight="1" outlineLevel="1" spans="162:168">
      <c r="FF8140" s="55">
        <v>8133</v>
      </c>
      <c r="FG8140" s="55" t="s">
        <v>1309</v>
      </c>
      <c r="FH8140" s="55" t="s">
        <v>763</v>
      </c>
      <c r="FI8140" s="55">
        <v>6</v>
      </c>
      <c r="FJ8140" s="55">
        <v>400000</v>
      </c>
      <c r="FK8140" s="55" t="s">
        <v>1249</v>
      </c>
      <c r="FL8140" s="55">
        <v>0.3</v>
      </c>
    </row>
    <row r="8141" ht="14.25" customHeight="1" outlineLevel="1" spans="162:168">
      <c r="FF8141" s="55">
        <v>8134</v>
      </c>
      <c r="FG8141" s="55" t="s">
        <v>1309</v>
      </c>
      <c r="FH8141" s="55" t="s">
        <v>763</v>
      </c>
      <c r="FI8141" s="55">
        <v>6</v>
      </c>
      <c r="FJ8141" s="55">
        <v>530000</v>
      </c>
      <c r="FK8141" s="55" t="s">
        <v>1249</v>
      </c>
      <c r="FL8141" s="55">
        <v>0.3</v>
      </c>
    </row>
    <row r="8142" ht="14.25" customHeight="1" outlineLevel="1" spans="162:168">
      <c r="FF8142" s="55">
        <v>8135</v>
      </c>
      <c r="FG8142" s="55" t="s">
        <v>1309</v>
      </c>
      <c r="FH8142" s="55" t="s">
        <v>763</v>
      </c>
      <c r="FI8142" s="55">
        <v>6</v>
      </c>
      <c r="FJ8142" s="55">
        <v>540000</v>
      </c>
      <c r="FK8142" s="55" t="s">
        <v>1249</v>
      </c>
      <c r="FL8142" s="55">
        <v>0.3</v>
      </c>
    </row>
    <row r="8143" ht="14.25" customHeight="1" outlineLevel="1" spans="162:168">
      <c r="FF8143" s="55">
        <v>8136</v>
      </c>
      <c r="FG8143" s="55" t="s">
        <v>1309</v>
      </c>
      <c r="FH8143" s="55" t="s">
        <v>1013</v>
      </c>
      <c r="FI8143" s="55">
        <v>1</v>
      </c>
      <c r="FJ8143" s="55">
        <v>0</v>
      </c>
      <c r="FK8143" s="55" t="s">
        <v>1249</v>
      </c>
      <c r="FL8143" s="55">
        <v>0.3</v>
      </c>
    </row>
    <row r="8144" ht="14.25" customHeight="1" outlineLevel="1" spans="162:168">
      <c r="FF8144" s="55">
        <v>8137</v>
      </c>
      <c r="FG8144" s="55" t="s">
        <v>1309</v>
      </c>
      <c r="FH8144" s="55" t="s">
        <v>1013</v>
      </c>
      <c r="FI8144" s="55">
        <v>1</v>
      </c>
      <c r="FJ8144" s="55">
        <v>1000</v>
      </c>
      <c r="FK8144" s="55" t="s">
        <v>1249</v>
      </c>
      <c r="FL8144" s="55">
        <v>0.3</v>
      </c>
    </row>
    <row r="8145" ht="14.25" customHeight="1" outlineLevel="1" spans="162:168">
      <c r="FF8145" s="55">
        <v>8138</v>
      </c>
      <c r="FG8145" s="55" t="s">
        <v>1309</v>
      </c>
      <c r="FH8145" s="55" t="s">
        <v>1013</v>
      </c>
      <c r="FI8145" s="55">
        <v>1</v>
      </c>
      <c r="FJ8145" s="55">
        <v>2500</v>
      </c>
      <c r="FK8145" s="55" t="s">
        <v>1249</v>
      </c>
      <c r="FL8145" s="55">
        <v>0.3</v>
      </c>
    </row>
    <row r="8146" ht="14.25" customHeight="1" outlineLevel="1" spans="162:168">
      <c r="FF8146" s="55">
        <v>8139</v>
      </c>
      <c r="FG8146" s="55" t="s">
        <v>1309</v>
      </c>
      <c r="FH8146" s="55" t="s">
        <v>1013</v>
      </c>
      <c r="FI8146" s="55">
        <v>1</v>
      </c>
      <c r="FJ8146" s="55">
        <v>5000</v>
      </c>
      <c r="FK8146" s="55" t="s">
        <v>1249</v>
      </c>
      <c r="FL8146" s="55">
        <v>0.3</v>
      </c>
    </row>
    <row r="8147" ht="14.25" customHeight="1" outlineLevel="1" spans="162:168">
      <c r="FF8147" s="55">
        <v>8140</v>
      </c>
      <c r="FG8147" s="55" t="s">
        <v>1309</v>
      </c>
      <c r="FH8147" s="55" t="s">
        <v>1013</v>
      </c>
      <c r="FI8147" s="55">
        <v>1</v>
      </c>
      <c r="FJ8147" s="55">
        <v>10000</v>
      </c>
      <c r="FK8147" s="55" t="s">
        <v>1249</v>
      </c>
      <c r="FL8147" s="55">
        <v>0.3</v>
      </c>
    </row>
    <row r="8148" ht="14.25" customHeight="1" outlineLevel="1" spans="162:168">
      <c r="FF8148" s="55">
        <v>8141</v>
      </c>
      <c r="FG8148" s="55" t="s">
        <v>1309</v>
      </c>
      <c r="FH8148" s="55" t="s">
        <v>1013</v>
      </c>
      <c r="FI8148" s="55">
        <v>1</v>
      </c>
      <c r="FJ8148" s="55">
        <v>25000</v>
      </c>
      <c r="FK8148" s="55" t="s">
        <v>1249</v>
      </c>
      <c r="FL8148" s="55">
        <v>0.3</v>
      </c>
    </row>
    <row r="8149" ht="14.25" customHeight="1" outlineLevel="1" spans="162:168">
      <c r="FF8149" s="55">
        <v>8142</v>
      </c>
      <c r="FG8149" s="55" t="s">
        <v>1309</v>
      </c>
      <c r="FH8149" s="55" t="s">
        <v>1013</v>
      </c>
      <c r="FI8149" s="55">
        <v>1</v>
      </c>
      <c r="FJ8149" s="55">
        <v>50000</v>
      </c>
      <c r="FK8149" s="55" t="s">
        <v>1249</v>
      </c>
      <c r="FL8149" s="55">
        <v>0.3</v>
      </c>
    </row>
    <row r="8150" ht="14.25" customHeight="1" outlineLevel="1" spans="162:168">
      <c r="FF8150" s="55">
        <v>8143</v>
      </c>
      <c r="FG8150" s="55" t="s">
        <v>1309</v>
      </c>
      <c r="FH8150" s="55" t="s">
        <v>1013</v>
      </c>
      <c r="FI8150" s="55">
        <v>1</v>
      </c>
      <c r="FJ8150" s="55">
        <v>80000</v>
      </c>
      <c r="FK8150" s="55" t="s">
        <v>1249</v>
      </c>
      <c r="FL8150" s="55">
        <v>0.3</v>
      </c>
    </row>
    <row r="8151" ht="14.25" customHeight="1" outlineLevel="1" spans="162:168">
      <c r="FF8151" s="55">
        <v>8144</v>
      </c>
      <c r="FG8151" s="55" t="s">
        <v>1309</v>
      </c>
      <c r="FH8151" s="55" t="s">
        <v>1013</v>
      </c>
      <c r="FI8151" s="55">
        <v>1</v>
      </c>
      <c r="FJ8151" s="55">
        <v>130000</v>
      </c>
      <c r="FK8151" s="55" t="s">
        <v>1249</v>
      </c>
      <c r="FL8151" s="55">
        <v>0.3</v>
      </c>
    </row>
    <row r="8152" ht="14.25" customHeight="1" outlineLevel="1" spans="162:168">
      <c r="FF8152" s="55">
        <v>8145</v>
      </c>
      <c r="FG8152" s="55" t="s">
        <v>1309</v>
      </c>
      <c r="FH8152" s="55" t="s">
        <v>1013</v>
      </c>
      <c r="FI8152" s="55">
        <v>1</v>
      </c>
      <c r="FJ8152" s="55">
        <v>260000</v>
      </c>
      <c r="FK8152" s="55" t="s">
        <v>1249</v>
      </c>
      <c r="FL8152" s="55">
        <v>0.3</v>
      </c>
    </row>
    <row r="8153" ht="14.25" customHeight="1" outlineLevel="1" spans="162:168">
      <c r="FF8153" s="55">
        <v>8146</v>
      </c>
      <c r="FG8153" s="55" t="s">
        <v>1309</v>
      </c>
      <c r="FH8153" s="55" t="s">
        <v>1013</v>
      </c>
      <c r="FI8153" s="55">
        <v>1</v>
      </c>
      <c r="FJ8153" s="55">
        <v>400000</v>
      </c>
      <c r="FK8153" s="55" t="s">
        <v>1249</v>
      </c>
      <c r="FL8153" s="55">
        <v>0.3</v>
      </c>
    </row>
    <row r="8154" ht="14.25" customHeight="1" outlineLevel="1" spans="162:168">
      <c r="FF8154" s="55">
        <v>8147</v>
      </c>
      <c r="FG8154" s="55" t="s">
        <v>1309</v>
      </c>
      <c r="FH8154" s="55" t="s">
        <v>1013</v>
      </c>
      <c r="FI8154" s="55">
        <v>1</v>
      </c>
      <c r="FJ8154" s="55">
        <v>530000</v>
      </c>
      <c r="FK8154" s="55" t="s">
        <v>1249</v>
      </c>
      <c r="FL8154" s="55">
        <v>0.3</v>
      </c>
    </row>
    <row r="8155" ht="14.25" customHeight="1" outlineLevel="1" spans="162:168">
      <c r="FF8155" s="55">
        <v>8148</v>
      </c>
      <c r="FG8155" s="55" t="s">
        <v>1309</v>
      </c>
      <c r="FH8155" s="55" t="s">
        <v>1013</v>
      </c>
      <c r="FI8155" s="55">
        <v>1</v>
      </c>
      <c r="FJ8155" s="55">
        <v>540000</v>
      </c>
      <c r="FK8155" s="55" t="s">
        <v>1249</v>
      </c>
      <c r="FL8155" s="55">
        <v>0.3</v>
      </c>
    </row>
    <row r="8156" ht="14.25" customHeight="1" outlineLevel="1" spans="162:168">
      <c r="FF8156" s="55">
        <v>8149</v>
      </c>
      <c r="FG8156" s="55" t="s">
        <v>1309</v>
      </c>
      <c r="FH8156" s="55" t="s">
        <v>960</v>
      </c>
      <c r="FI8156" s="55">
        <v>1</v>
      </c>
      <c r="FJ8156" s="55">
        <v>0</v>
      </c>
      <c r="FK8156" s="55" t="s">
        <v>1249</v>
      </c>
      <c r="FL8156" s="55">
        <v>0.3</v>
      </c>
    </row>
    <row r="8157" ht="14.25" customHeight="1" outlineLevel="1" spans="162:168">
      <c r="FF8157" s="55">
        <v>8150</v>
      </c>
      <c r="FG8157" s="55" t="s">
        <v>1309</v>
      </c>
      <c r="FH8157" s="55" t="s">
        <v>960</v>
      </c>
      <c r="FI8157" s="55">
        <v>1</v>
      </c>
      <c r="FJ8157" s="55">
        <v>1000</v>
      </c>
      <c r="FK8157" s="55" t="s">
        <v>1249</v>
      </c>
      <c r="FL8157" s="55">
        <v>0.3</v>
      </c>
    </row>
    <row r="8158" ht="14.25" customHeight="1" outlineLevel="1" spans="162:168">
      <c r="FF8158" s="55">
        <v>8151</v>
      </c>
      <c r="FG8158" s="55" t="s">
        <v>1309</v>
      </c>
      <c r="FH8158" s="55" t="s">
        <v>960</v>
      </c>
      <c r="FI8158" s="55">
        <v>1</v>
      </c>
      <c r="FJ8158" s="55">
        <v>2500</v>
      </c>
      <c r="FK8158" s="55" t="s">
        <v>1249</v>
      </c>
      <c r="FL8158" s="55">
        <v>0.3</v>
      </c>
    </row>
    <row r="8159" ht="14.25" customHeight="1" outlineLevel="1" spans="162:168">
      <c r="FF8159" s="55">
        <v>8152</v>
      </c>
      <c r="FG8159" s="55" t="s">
        <v>1309</v>
      </c>
      <c r="FH8159" s="55" t="s">
        <v>960</v>
      </c>
      <c r="FI8159" s="55">
        <v>1</v>
      </c>
      <c r="FJ8159" s="55">
        <v>5000</v>
      </c>
      <c r="FK8159" s="55" t="s">
        <v>1249</v>
      </c>
      <c r="FL8159" s="55">
        <v>0.3</v>
      </c>
    </row>
    <row r="8160" ht="14.25" customHeight="1" outlineLevel="1" spans="162:168">
      <c r="FF8160" s="55">
        <v>8153</v>
      </c>
      <c r="FG8160" s="55" t="s">
        <v>1309</v>
      </c>
      <c r="FH8160" s="55" t="s">
        <v>960</v>
      </c>
      <c r="FI8160" s="55">
        <v>1</v>
      </c>
      <c r="FJ8160" s="55">
        <v>10000</v>
      </c>
      <c r="FK8160" s="55" t="s">
        <v>1249</v>
      </c>
      <c r="FL8160" s="55">
        <v>0.3</v>
      </c>
    </row>
    <row r="8161" ht="14.25" customHeight="1" outlineLevel="1" spans="162:168">
      <c r="FF8161" s="55">
        <v>8154</v>
      </c>
      <c r="FG8161" s="55" t="s">
        <v>1309</v>
      </c>
      <c r="FH8161" s="55" t="s">
        <v>960</v>
      </c>
      <c r="FI8161" s="55">
        <v>1</v>
      </c>
      <c r="FJ8161" s="55">
        <v>25000</v>
      </c>
      <c r="FK8161" s="55" t="s">
        <v>1249</v>
      </c>
      <c r="FL8161" s="55">
        <v>0.3</v>
      </c>
    </row>
    <row r="8162" ht="14.25" customHeight="1" outlineLevel="1" spans="162:168">
      <c r="FF8162" s="55">
        <v>8155</v>
      </c>
      <c r="FG8162" s="55" t="s">
        <v>1309</v>
      </c>
      <c r="FH8162" s="55" t="s">
        <v>960</v>
      </c>
      <c r="FI8162" s="55">
        <v>1</v>
      </c>
      <c r="FJ8162" s="55">
        <v>50000</v>
      </c>
      <c r="FK8162" s="55" t="s">
        <v>1249</v>
      </c>
      <c r="FL8162" s="55">
        <v>0.3</v>
      </c>
    </row>
    <row r="8163" ht="14.25" customHeight="1" outlineLevel="1" spans="162:168">
      <c r="FF8163" s="55">
        <v>8156</v>
      </c>
      <c r="FG8163" s="55" t="s">
        <v>1309</v>
      </c>
      <c r="FH8163" s="55" t="s">
        <v>960</v>
      </c>
      <c r="FI8163" s="55">
        <v>1</v>
      </c>
      <c r="FJ8163" s="55">
        <v>80000</v>
      </c>
      <c r="FK8163" s="55" t="s">
        <v>1249</v>
      </c>
      <c r="FL8163" s="55">
        <v>0.3</v>
      </c>
    </row>
    <row r="8164" ht="14.25" customHeight="1" outlineLevel="1" spans="162:168">
      <c r="FF8164" s="55">
        <v>8157</v>
      </c>
      <c r="FG8164" s="55" t="s">
        <v>1309</v>
      </c>
      <c r="FH8164" s="55" t="s">
        <v>960</v>
      </c>
      <c r="FI8164" s="55">
        <v>1</v>
      </c>
      <c r="FJ8164" s="55">
        <v>130000</v>
      </c>
      <c r="FK8164" s="55" t="s">
        <v>1249</v>
      </c>
      <c r="FL8164" s="55">
        <v>0.3</v>
      </c>
    </row>
    <row r="8165" ht="14.25" customHeight="1" outlineLevel="1" spans="162:168">
      <c r="FF8165" s="55">
        <v>8158</v>
      </c>
      <c r="FG8165" s="55" t="s">
        <v>1309</v>
      </c>
      <c r="FH8165" s="55" t="s">
        <v>960</v>
      </c>
      <c r="FI8165" s="55">
        <v>1</v>
      </c>
      <c r="FJ8165" s="55">
        <v>260000</v>
      </c>
      <c r="FK8165" s="55" t="s">
        <v>1249</v>
      </c>
      <c r="FL8165" s="55">
        <v>0.3</v>
      </c>
    </row>
    <row r="8166" ht="14.25" customHeight="1" outlineLevel="1" spans="162:168">
      <c r="FF8166" s="55">
        <v>8159</v>
      </c>
      <c r="FG8166" s="55" t="s">
        <v>1309</v>
      </c>
      <c r="FH8166" s="55" t="s">
        <v>960</v>
      </c>
      <c r="FI8166" s="55">
        <v>1</v>
      </c>
      <c r="FJ8166" s="55">
        <v>400000</v>
      </c>
      <c r="FK8166" s="55" t="s">
        <v>1249</v>
      </c>
      <c r="FL8166" s="55">
        <v>0.3</v>
      </c>
    </row>
    <row r="8167" ht="14.25" customHeight="1" outlineLevel="1" spans="162:168">
      <c r="FF8167" s="55">
        <v>8160</v>
      </c>
      <c r="FG8167" s="55" t="s">
        <v>1309</v>
      </c>
      <c r="FH8167" s="55" t="s">
        <v>960</v>
      </c>
      <c r="FI8167" s="55">
        <v>1</v>
      </c>
      <c r="FJ8167" s="55">
        <v>530000</v>
      </c>
      <c r="FK8167" s="55" t="s">
        <v>1249</v>
      </c>
      <c r="FL8167" s="55">
        <v>0.3</v>
      </c>
    </row>
    <row r="8168" ht="14.25" customHeight="1" outlineLevel="1" spans="162:168">
      <c r="FF8168" s="55">
        <v>8161</v>
      </c>
      <c r="FG8168" s="55" t="s">
        <v>1309</v>
      </c>
      <c r="FH8168" s="55" t="s">
        <v>960</v>
      </c>
      <c r="FI8168" s="55">
        <v>1</v>
      </c>
      <c r="FJ8168" s="55">
        <v>540000</v>
      </c>
      <c r="FK8168" s="55" t="s">
        <v>1249</v>
      </c>
      <c r="FL8168" s="55">
        <v>0.3</v>
      </c>
    </row>
    <row r="8169" ht="14.25" customHeight="1" outlineLevel="1" spans="162:168">
      <c r="FF8169" s="55">
        <v>8162</v>
      </c>
      <c r="FG8169" s="55" t="s">
        <v>1309</v>
      </c>
      <c r="FH8169" s="55" t="s">
        <v>1092</v>
      </c>
      <c r="FI8169" s="55">
        <v>1</v>
      </c>
      <c r="FJ8169" s="55">
        <v>0</v>
      </c>
      <c r="FK8169" s="55" t="s">
        <v>1249</v>
      </c>
      <c r="FL8169" s="55">
        <v>0.3</v>
      </c>
    </row>
    <row r="8170" ht="14.25" customHeight="1" outlineLevel="1" spans="162:168">
      <c r="FF8170" s="55">
        <v>8163</v>
      </c>
      <c r="FG8170" s="55" t="s">
        <v>1309</v>
      </c>
      <c r="FH8170" s="55" t="s">
        <v>1092</v>
      </c>
      <c r="FI8170" s="55">
        <v>1</v>
      </c>
      <c r="FJ8170" s="55">
        <v>1000</v>
      </c>
      <c r="FK8170" s="55" t="s">
        <v>1249</v>
      </c>
      <c r="FL8170" s="55">
        <v>0.3</v>
      </c>
    </row>
    <row r="8171" ht="14.25" customHeight="1" outlineLevel="1" spans="162:168">
      <c r="FF8171" s="55">
        <v>8164</v>
      </c>
      <c r="FG8171" s="55" t="s">
        <v>1309</v>
      </c>
      <c r="FH8171" s="55" t="s">
        <v>1092</v>
      </c>
      <c r="FI8171" s="55">
        <v>1</v>
      </c>
      <c r="FJ8171" s="55">
        <v>2500</v>
      </c>
      <c r="FK8171" s="55" t="s">
        <v>1249</v>
      </c>
      <c r="FL8171" s="55">
        <v>0.3</v>
      </c>
    </row>
    <row r="8172" ht="14.25" customHeight="1" outlineLevel="1" spans="162:168">
      <c r="FF8172" s="55">
        <v>8165</v>
      </c>
      <c r="FG8172" s="55" t="s">
        <v>1309</v>
      </c>
      <c r="FH8172" s="55" t="s">
        <v>1092</v>
      </c>
      <c r="FI8172" s="55">
        <v>1</v>
      </c>
      <c r="FJ8172" s="55">
        <v>5000</v>
      </c>
      <c r="FK8172" s="55" t="s">
        <v>1249</v>
      </c>
      <c r="FL8172" s="55">
        <v>0.3</v>
      </c>
    </row>
    <row r="8173" ht="14.25" customHeight="1" outlineLevel="1" spans="162:168">
      <c r="FF8173" s="55">
        <v>8166</v>
      </c>
      <c r="FG8173" s="55" t="s">
        <v>1309</v>
      </c>
      <c r="FH8173" s="55" t="s">
        <v>1092</v>
      </c>
      <c r="FI8173" s="55">
        <v>1</v>
      </c>
      <c r="FJ8173" s="55">
        <v>10000</v>
      </c>
      <c r="FK8173" s="55" t="s">
        <v>1249</v>
      </c>
      <c r="FL8173" s="55">
        <v>0.3</v>
      </c>
    </row>
    <row r="8174" ht="14.25" customHeight="1" outlineLevel="1" spans="162:168">
      <c r="FF8174" s="55">
        <v>8167</v>
      </c>
      <c r="FG8174" s="55" t="s">
        <v>1309</v>
      </c>
      <c r="FH8174" s="55" t="s">
        <v>1092</v>
      </c>
      <c r="FI8174" s="55">
        <v>1</v>
      </c>
      <c r="FJ8174" s="55">
        <v>25000</v>
      </c>
      <c r="FK8174" s="55" t="s">
        <v>1249</v>
      </c>
      <c r="FL8174" s="55">
        <v>0.3</v>
      </c>
    </row>
    <row r="8175" ht="14.25" customHeight="1" outlineLevel="1" spans="162:168">
      <c r="FF8175" s="55">
        <v>8168</v>
      </c>
      <c r="FG8175" s="55" t="s">
        <v>1309</v>
      </c>
      <c r="FH8175" s="55" t="s">
        <v>1092</v>
      </c>
      <c r="FI8175" s="55">
        <v>1</v>
      </c>
      <c r="FJ8175" s="55">
        <v>50000</v>
      </c>
      <c r="FK8175" s="55" t="s">
        <v>1249</v>
      </c>
      <c r="FL8175" s="55">
        <v>0.3</v>
      </c>
    </row>
    <row r="8176" ht="14.25" customHeight="1" outlineLevel="1" spans="162:168">
      <c r="FF8176" s="55">
        <v>8169</v>
      </c>
      <c r="FG8176" s="55" t="s">
        <v>1309</v>
      </c>
      <c r="FH8176" s="55" t="s">
        <v>1092</v>
      </c>
      <c r="FI8176" s="55">
        <v>1</v>
      </c>
      <c r="FJ8176" s="55">
        <v>80000</v>
      </c>
      <c r="FK8176" s="55" t="s">
        <v>1249</v>
      </c>
      <c r="FL8176" s="55">
        <v>0.3</v>
      </c>
    </row>
    <row r="8177" ht="14.25" customHeight="1" outlineLevel="1" spans="162:168">
      <c r="FF8177" s="55">
        <v>8170</v>
      </c>
      <c r="FG8177" s="55" t="s">
        <v>1309</v>
      </c>
      <c r="FH8177" s="55" t="s">
        <v>1092</v>
      </c>
      <c r="FI8177" s="55">
        <v>1</v>
      </c>
      <c r="FJ8177" s="55">
        <v>130000</v>
      </c>
      <c r="FK8177" s="55" t="s">
        <v>1249</v>
      </c>
      <c r="FL8177" s="55">
        <v>0.3</v>
      </c>
    </row>
    <row r="8178" ht="14.25" customHeight="1" outlineLevel="1" spans="162:168">
      <c r="FF8178" s="55">
        <v>8171</v>
      </c>
      <c r="FG8178" s="55" t="s">
        <v>1309</v>
      </c>
      <c r="FH8178" s="55" t="s">
        <v>1092</v>
      </c>
      <c r="FI8178" s="55">
        <v>1</v>
      </c>
      <c r="FJ8178" s="55">
        <v>260000</v>
      </c>
      <c r="FK8178" s="55" t="s">
        <v>1249</v>
      </c>
      <c r="FL8178" s="55">
        <v>0.3</v>
      </c>
    </row>
    <row r="8179" ht="14.25" customHeight="1" outlineLevel="1" spans="162:168">
      <c r="FF8179" s="55">
        <v>8172</v>
      </c>
      <c r="FG8179" s="55" t="s">
        <v>1309</v>
      </c>
      <c r="FH8179" s="55" t="s">
        <v>1092</v>
      </c>
      <c r="FI8179" s="55">
        <v>1</v>
      </c>
      <c r="FJ8179" s="55">
        <v>400000</v>
      </c>
      <c r="FK8179" s="55" t="s">
        <v>1249</v>
      </c>
      <c r="FL8179" s="55">
        <v>0.3</v>
      </c>
    </row>
    <row r="8180" ht="14.25" customHeight="1" outlineLevel="1" spans="162:168">
      <c r="FF8180" s="55">
        <v>8173</v>
      </c>
      <c r="FG8180" s="55" t="s">
        <v>1309</v>
      </c>
      <c r="FH8180" s="55" t="s">
        <v>1092</v>
      </c>
      <c r="FI8180" s="55">
        <v>1</v>
      </c>
      <c r="FJ8180" s="55">
        <v>530000</v>
      </c>
      <c r="FK8180" s="55" t="s">
        <v>1249</v>
      </c>
      <c r="FL8180" s="55">
        <v>0.3</v>
      </c>
    </row>
    <row r="8181" ht="14.25" customHeight="1" outlineLevel="1" spans="162:168">
      <c r="FF8181" s="55">
        <v>8174</v>
      </c>
      <c r="FG8181" s="55" t="s">
        <v>1309</v>
      </c>
      <c r="FH8181" s="55" t="s">
        <v>1092</v>
      </c>
      <c r="FI8181" s="55">
        <v>1</v>
      </c>
      <c r="FJ8181" s="55">
        <v>540000</v>
      </c>
      <c r="FK8181" s="55" t="s">
        <v>1249</v>
      </c>
      <c r="FL8181" s="55">
        <v>0.3</v>
      </c>
    </row>
    <row r="8182" ht="14.25" customHeight="1" outlineLevel="1" spans="162:168">
      <c r="FF8182" s="55">
        <v>8175</v>
      </c>
      <c r="FG8182" s="55" t="s">
        <v>1309</v>
      </c>
      <c r="FH8182" s="55" t="s">
        <v>1230</v>
      </c>
      <c r="FI8182" s="55">
        <v>1</v>
      </c>
      <c r="FJ8182" s="55">
        <v>0</v>
      </c>
      <c r="FK8182" s="55" t="s">
        <v>1249</v>
      </c>
      <c r="FL8182" s="55">
        <v>0.3</v>
      </c>
    </row>
    <row r="8183" ht="14.25" customHeight="1" outlineLevel="1" spans="162:168">
      <c r="FF8183" s="55">
        <v>8176</v>
      </c>
      <c r="FG8183" s="55" t="s">
        <v>1309</v>
      </c>
      <c r="FH8183" s="55" t="s">
        <v>1230</v>
      </c>
      <c r="FI8183" s="55">
        <v>1</v>
      </c>
      <c r="FJ8183" s="55">
        <v>1000</v>
      </c>
      <c r="FK8183" s="55" t="s">
        <v>1249</v>
      </c>
      <c r="FL8183" s="55">
        <v>0.3</v>
      </c>
    </row>
    <row r="8184" ht="14.25" customHeight="1" outlineLevel="1" spans="162:168">
      <c r="FF8184" s="55">
        <v>8177</v>
      </c>
      <c r="FG8184" s="55" t="s">
        <v>1309</v>
      </c>
      <c r="FH8184" s="55" t="s">
        <v>1230</v>
      </c>
      <c r="FI8184" s="55">
        <v>1</v>
      </c>
      <c r="FJ8184" s="55">
        <v>2500</v>
      </c>
      <c r="FK8184" s="55" t="s">
        <v>1249</v>
      </c>
      <c r="FL8184" s="55">
        <v>0.3</v>
      </c>
    </row>
    <row r="8185" ht="14.25" customHeight="1" outlineLevel="1" spans="162:168">
      <c r="FF8185" s="55">
        <v>8178</v>
      </c>
      <c r="FG8185" s="55" t="s">
        <v>1309</v>
      </c>
      <c r="FH8185" s="55" t="s">
        <v>1230</v>
      </c>
      <c r="FI8185" s="55">
        <v>1</v>
      </c>
      <c r="FJ8185" s="55">
        <v>5000</v>
      </c>
      <c r="FK8185" s="55" t="s">
        <v>1249</v>
      </c>
      <c r="FL8185" s="55">
        <v>0.3</v>
      </c>
    </row>
    <row r="8186" ht="14.25" customHeight="1" outlineLevel="1" spans="162:168">
      <c r="FF8186" s="55">
        <v>8179</v>
      </c>
      <c r="FG8186" s="55" t="s">
        <v>1309</v>
      </c>
      <c r="FH8186" s="55" t="s">
        <v>1230</v>
      </c>
      <c r="FI8186" s="55">
        <v>1</v>
      </c>
      <c r="FJ8186" s="55">
        <v>10000</v>
      </c>
      <c r="FK8186" s="55" t="s">
        <v>1249</v>
      </c>
      <c r="FL8186" s="55">
        <v>0.3</v>
      </c>
    </row>
    <row r="8187" ht="14.25" customHeight="1" outlineLevel="1" spans="162:168">
      <c r="FF8187" s="55">
        <v>8180</v>
      </c>
      <c r="FG8187" s="55" t="s">
        <v>1309</v>
      </c>
      <c r="FH8187" s="55" t="s">
        <v>1230</v>
      </c>
      <c r="FI8187" s="55">
        <v>1</v>
      </c>
      <c r="FJ8187" s="55">
        <v>25000</v>
      </c>
      <c r="FK8187" s="55" t="s">
        <v>1249</v>
      </c>
      <c r="FL8187" s="55">
        <v>0.3</v>
      </c>
    </row>
    <row r="8188" ht="14.25" customHeight="1" outlineLevel="1" spans="162:168">
      <c r="FF8188" s="55">
        <v>8181</v>
      </c>
      <c r="FG8188" s="55" t="s">
        <v>1309</v>
      </c>
      <c r="FH8188" s="55" t="s">
        <v>1230</v>
      </c>
      <c r="FI8188" s="55">
        <v>1</v>
      </c>
      <c r="FJ8188" s="55">
        <v>50000</v>
      </c>
      <c r="FK8188" s="55" t="s">
        <v>1249</v>
      </c>
      <c r="FL8188" s="55">
        <v>0.3</v>
      </c>
    </row>
    <row r="8189" ht="14.25" customHeight="1" outlineLevel="1" spans="162:168">
      <c r="FF8189" s="55">
        <v>8182</v>
      </c>
      <c r="FG8189" s="55" t="s">
        <v>1309</v>
      </c>
      <c r="FH8189" s="55" t="s">
        <v>1230</v>
      </c>
      <c r="FI8189" s="55">
        <v>1</v>
      </c>
      <c r="FJ8189" s="55">
        <v>80000</v>
      </c>
      <c r="FK8189" s="55" t="s">
        <v>1249</v>
      </c>
      <c r="FL8189" s="55">
        <v>0.3</v>
      </c>
    </row>
    <row r="8190" ht="14.25" customHeight="1" outlineLevel="1" spans="162:168">
      <c r="FF8190" s="55">
        <v>8183</v>
      </c>
      <c r="FG8190" s="55" t="s">
        <v>1309</v>
      </c>
      <c r="FH8190" s="55" t="s">
        <v>1230</v>
      </c>
      <c r="FI8190" s="55">
        <v>1</v>
      </c>
      <c r="FJ8190" s="55">
        <v>130000</v>
      </c>
      <c r="FK8190" s="55" t="s">
        <v>1249</v>
      </c>
      <c r="FL8190" s="55">
        <v>0.3</v>
      </c>
    </row>
    <row r="8191" ht="14.25" customHeight="1" outlineLevel="1" spans="162:168">
      <c r="FF8191" s="55">
        <v>8184</v>
      </c>
      <c r="FG8191" s="55" t="s">
        <v>1309</v>
      </c>
      <c r="FH8191" s="55" t="s">
        <v>1230</v>
      </c>
      <c r="FI8191" s="55">
        <v>1</v>
      </c>
      <c r="FJ8191" s="55">
        <v>260000</v>
      </c>
      <c r="FK8191" s="55" t="s">
        <v>1249</v>
      </c>
      <c r="FL8191" s="55">
        <v>0.3</v>
      </c>
    </row>
    <row r="8192" ht="14.25" customHeight="1" outlineLevel="1" spans="162:168">
      <c r="FF8192" s="55">
        <v>8185</v>
      </c>
      <c r="FG8192" s="55" t="s">
        <v>1309</v>
      </c>
      <c r="FH8192" s="55" t="s">
        <v>1230</v>
      </c>
      <c r="FI8192" s="55">
        <v>1</v>
      </c>
      <c r="FJ8192" s="55">
        <v>400000</v>
      </c>
      <c r="FK8192" s="55" t="s">
        <v>1249</v>
      </c>
      <c r="FL8192" s="55">
        <v>0.3</v>
      </c>
    </row>
    <row r="8193" ht="14.25" customHeight="1" outlineLevel="1" spans="162:168">
      <c r="FF8193" s="55">
        <v>8186</v>
      </c>
      <c r="FG8193" s="55" t="s">
        <v>1309</v>
      </c>
      <c r="FH8193" s="55" t="s">
        <v>1230</v>
      </c>
      <c r="FI8193" s="55">
        <v>1</v>
      </c>
      <c r="FJ8193" s="55">
        <v>530000</v>
      </c>
      <c r="FK8193" s="55" t="s">
        <v>1249</v>
      </c>
      <c r="FL8193" s="55">
        <v>0.3</v>
      </c>
    </row>
    <row r="8194" ht="14.25" customHeight="1" outlineLevel="1" spans="162:168">
      <c r="FF8194" s="55">
        <v>8187</v>
      </c>
      <c r="FG8194" s="55" t="s">
        <v>1309</v>
      </c>
      <c r="FH8194" s="55" t="s">
        <v>1230</v>
      </c>
      <c r="FI8194" s="55">
        <v>1</v>
      </c>
      <c r="FJ8194" s="55">
        <v>540000</v>
      </c>
      <c r="FK8194" s="55" t="s">
        <v>1249</v>
      </c>
      <c r="FL8194" s="55">
        <v>0.3</v>
      </c>
    </row>
    <row r="8195" ht="14.25" customHeight="1" outlineLevel="1" spans="162:168">
      <c r="FF8195" s="55">
        <v>8188</v>
      </c>
      <c r="FG8195" s="55" t="s">
        <v>1309</v>
      </c>
      <c r="FH8195" s="55" t="s">
        <v>1252</v>
      </c>
      <c r="FI8195" s="55">
        <v>1</v>
      </c>
      <c r="FJ8195" s="55">
        <v>0</v>
      </c>
      <c r="FK8195" s="55" t="s">
        <v>1249</v>
      </c>
      <c r="FL8195" s="55">
        <v>0.35</v>
      </c>
    </row>
    <row r="8196" ht="14.25" customHeight="1" outlineLevel="1" spans="162:168">
      <c r="FF8196" s="55">
        <v>8189</v>
      </c>
      <c r="FG8196" s="55" t="s">
        <v>1309</v>
      </c>
      <c r="FH8196" s="55" t="s">
        <v>1252</v>
      </c>
      <c r="FI8196" s="55">
        <v>1</v>
      </c>
      <c r="FJ8196" s="55">
        <v>1000</v>
      </c>
      <c r="FK8196" s="55" t="s">
        <v>1249</v>
      </c>
      <c r="FL8196" s="55">
        <v>0.33</v>
      </c>
    </row>
    <row r="8197" ht="14.25" customHeight="1" outlineLevel="1" spans="162:168">
      <c r="FF8197" s="55">
        <v>8190</v>
      </c>
      <c r="FG8197" s="55" t="s">
        <v>1309</v>
      </c>
      <c r="FH8197" s="55" t="s">
        <v>1252</v>
      </c>
      <c r="FI8197" s="55">
        <v>1</v>
      </c>
      <c r="FJ8197" s="55">
        <v>2500</v>
      </c>
      <c r="FK8197" s="55" t="s">
        <v>1249</v>
      </c>
      <c r="FL8197" s="55">
        <v>0.31</v>
      </c>
    </row>
    <row r="8198" ht="14.25" customHeight="1" outlineLevel="1" spans="162:168">
      <c r="FF8198" s="55">
        <v>8191</v>
      </c>
      <c r="FG8198" s="55" t="s">
        <v>1309</v>
      </c>
      <c r="FH8198" s="55" t="s">
        <v>1252</v>
      </c>
      <c r="FI8198" s="55">
        <v>1</v>
      </c>
      <c r="FJ8198" s="55">
        <v>5000</v>
      </c>
      <c r="FK8198" s="55" t="s">
        <v>1249</v>
      </c>
      <c r="FL8198" s="55">
        <v>0.3</v>
      </c>
    </row>
    <row r="8199" ht="14.25" customHeight="1" outlineLevel="1" spans="162:168">
      <c r="FF8199" s="55">
        <v>8192</v>
      </c>
      <c r="FG8199" s="55" t="s">
        <v>1309</v>
      </c>
      <c r="FH8199" s="55" t="s">
        <v>1252</v>
      </c>
      <c r="FI8199" s="55">
        <v>1</v>
      </c>
      <c r="FJ8199" s="55">
        <v>10000</v>
      </c>
      <c r="FK8199" s="55" t="s">
        <v>1249</v>
      </c>
      <c r="FL8199" s="55">
        <v>0.3</v>
      </c>
    </row>
    <row r="8200" ht="14.25" customHeight="1" outlineLevel="1" spans="162:168">
      <c r="FF8200" s="55">
        <v>8193</v>
      </c>
      <c r="FG8200" s="55" t="s">
        <v>1309</v>
      </c>
      <c r="FH8200" s="55" t="s">
        <v>1252</v>
      </c>
      <c r="FI8200" s="55">
        <v>1</v>
      </c>
      <c r="FJ8200" s="55">
        <v>25000</v>
      </c>
      <c r="FK8200" s="55" t="s">
        <v>1249</v>
      </c>
      <c r="FL8200" s="55">
        <v>0.3</v>
      </c>
    </row>
    <row r="8201" ht="14.25" customHeight="1" outlineLevel="1" spans="162:168">
      <c r="FF8201" s="55">
        <v>8194</v>
      </c>
      <c r="FG8201" s="55" t="s">
        <v>1309</v>
      </c>
      <c r="FH8201" s="55" t="s">
        <v>1252</v>
      </c>
      <c r="FI8201" s="55">
        <v>1</v>
      </c>
      <c r="FJ8201" s="55">
        <v>50000</v>
      </c>
      <c r="FK8201" s="55" t="s">
        <v>1249</v>
      </c>
      <c r="FL8201" s="55">
        <v>0.3</v>
      </c>
    </row>
    <row r="8202" ht="14.25" customHeight="1" outlineLevel="1" spans="162:168">
      <c r="FF8202" s="55">
        <v>8195</v>
      </c>
      <c r="FG8202" s="55" t="s">
        <v>1309</v>
      </c>
      <c r="FH8202" s="55" t="s">
        <v>1252</v>
      </c>
      <c r="FI8202" s="55">
        <v>1</v>
      </c>
      <c r="FJ8202" s="55">
        <v>80000</v>
      </c>
      <c r="FK8202" s="55" t="s">
        <v>1249</v>
      </c>
      <c r="FL8202" s="55">
        <v>0.3</v>
      </c>
    </row>
    <row r="8203" ht="14.25" customHeight="1" outlineLevel="1" spans="162:168">
      <c r="FF8203" s="55">
        <v>8196</v>
      </c>
      <c r="FG8203" s="55" t="s">
        <v>1309</v>
      </c>
      <c r="FH8203" s="55" t="s">
        <v>1252</v>
      </c>
      <c r="FI8203" s="55">
        <v>1</v>
      </c>
      <c r="FJ8203" s="55">
        <v>130000</v>
      </c>
      <c r="FK8203" s="55" t="s">
        <v>1249</v>
      </c>
      <c r="FL8203" s="55">
        <v>0.3</v>
      </c>
    </row>
    <row r="8204" ht="14.25" customHeight="1" outlineLevel="1" spans="162:168">
      <c r="FF8204" s="55">
        <v>8197</v>
      </c>
      <c r="FG8204" s="55" t="s">
        <v>1309</v>
      </c>
      <c r="FH8204" s="55" t="s">
        <v>1252</v>
      </c>
      <c r="FI8204" s="55">
        <v>1</v>
      </c>
      <c r="FJ8204" s="55">
        <v>260000</v>
      </c>
      <c r="FK8204" s="55" t="s">
        <v>1249</v>
      </c>
      <c r="FL8204" s="55">
        <v>0.3</v>
      </c>
    </row>
    <row r="8205" ht="14.25" customHeight="1" outlineLevel="1" spans="162:168">
      <c r="FF8205" s="55">
        <v>8198</v>
      </c>
      <c r="FG8205" s="55" t="s">
        <v>1309</v>
      </c>
      <c r="FH8205" s="55" t="s">
        <v>1252</v>
      </c>
      <c r="FI8205" s="55">
        <v>1</v>
      </c>
      <c r="FJ8205" s="55">
        <v>400000</v>
      </c>
      <c r="FK8205" s="55" t="s">
        <v>1249</v>
      </c>
      <c r="FL8205" s="55">
        <v>0.3</v>
      </c>
    </row>
    <row r="8206" ht="14.25" customHeight="1" outlineLevel="1" spans="162:168">
      <c r="FF8206" s="55">
        <v>8199</v>
      </c>
      <c r="FG8206" s="55" t="s">
        <v>1309</v>
      </c>
      <c r="FH8206" s="55" t="s">
        <v>1252</v>
      </c>
      <c r="FI8206" s="55">
        <v>1</v>
      </c>
      <c r="FJ8206" s="55">
        <v>530000</v>
      </c>
      <c r="FK8206" s="55" t="s">
        <v>1249</v>
      </c>
      <c r="FL8206" s="55">
        <v>0.3</v>
      </c>
    </row>
    <row r="8207" ht="14.25" customHeight="1" outlineLevel="1" spans="162:168">
      <c r="FF8207" s="55">
        <v>8200</v>
      </c>
      <c r="FG8207" s="55" t="s">
        <v>1309</v>
      </c>
      <c r="FH8207" s="55" t="s">
        <v>1252</v>
      </c>
      <c r="FI8207" s="55">
        <v>1</v>
      </c>
      <c r="FJ8207" s="55">
        <v>540000</v>
      </c>
      <c r="FK8207" s="55" t="s">
        <v>1249</v>
      </c>
      <c r="FL8207" s="55">
        <v>0.3</v>
      </c>
    </row>
    <row r="8208" ht="14.25" customHeight="1" outlineLevel="1" spans="162:168">
      <c r="FF8208" s="55">
        <v>8201</v>
      </c>
      <c r="FG8208" s="55" t="s">
        <v>1309</v>
      </c>
      <c r="FH8208" s="55" t="s">
        <v>1252</v>
      </c>
      <c r="FI8208" s="55">
        <v>2</v>
      </c>
      <c r="FJ8208" s="55">
        <v>0</v>
      </c>
      <c r="FK8208" s="55" t="s">
        <v>1249</v>
      </c>
      <c r="FL8208" s="55">
        <v>0.3</v>
      </c>
    </row>
    <row r="8209" ht="14.25" customHeight="1" outlineLevel="1" spans="162:168">
      <c r="FF8209" s="55">
        <v>8202</v>
      </c>
      <c r="FG8209" s="55" t="s">
        <v>1309</v>
      </c>
      <c r="FH8209" s="55" t="s">
        <v>1252</v>
      </c>
      <c r="FI8209" s="55">
        <v>2</v>
      </c>
      <c r="FJ8209" s="55">
        <v>1000</v>
      </c>
      <c r="FK8209" s="55" t="s">
        <v>1249</v>
      </c>
      <c r="FL8209" s="55">
        <v>0.3</v>
      </c>
    </row>
    <row r="8210" ht="14.25" customHeight="1" outlineLevel="1" spans="162:168">
      <c r="FF8210" s="55">
        <v>8203</v>
      </c>
      <c r="FG8210" s="55" t="s">
        <v>1309</v>
      </c>
      <c r="FH8210" s="55" t="s">
        <v>1252</v>
      </c>
      <c r="FI8210" s="55">
        <v>2</v>
      </c>
      <c r="FJ8210" s="55">
        <v>2500</v>
      </c>
      <c r="FK8210" s="55" t="s">
        <v>1249</v>
      </c>
      <c r="FL8210" s="55">
        <v>0.3</v>
      </c>
    </row>
    <row r="8211" ht="14.25" customHeight="1" outlineLevel="1" spans="162:168">
      <c r="FF8211" s="55">
        <v>8204</v>
      </c>
      <c r="FG8211" s="55" t="s">
        <v>1309</v>
      </c>
      <c r="FH8211" s="55" t="s">
        <v>1252</v>
      </c>
      <c r="FI8211" s="55">
        <v>2</v>
      </c>
      <c r="FJ8211" s="55">
        <v>5000</v>
      </c>
      <c r="FK8211" s="55" t="s">
        <v>1249</v>
      </c>
      <c r="FL8211" s="55">
        <v>0.3</v>
      </c>
    </row>
    <row r="8212" ht="14.25" customHeight="1" outlineLevel="1" spans="162:168">
      <c r="FF8212" s="55">
        <v>8205</v>
      </c>
      <c r="FG8212" s="55" t="s">
        <v>1309</v>
      </c>
      <c r="FH8212" s="55" t="s">
        <v>1252</v>
      </c>
      <c r="FI8212" s="55">
        <v>2</v>
      </c>
      <c r="FJ8212" s="55">
        <v>10000</v>
      </c>
      <c r="FK8212" s="55" t="s">
        <v>1249</v>
      </c>
      <c r="FL8212" s="55">
        <v>0.3</v>
      </c>
    </row>
    <row r="8213" ht="14.25" customHeight="1" outlineLevel="1" spans="162:168">
      <c r="FF8213" s="55">
        <v>8206</v>
      </c>
      <c r="FG8213" s="55" t="s">
        <v>1309</v>
      </c>
      <c r="FH8213" s="55" t="s">
        <v>1252</v>
      </c>
      <c r="FI8213" s="55">
        <v>2</v>
      </c>
      <c r="FJ8213" s="55">
        <v>25000</v>
      </c>
      <c r="FK8213" s="55" t="s">
        <v>1249</v>
      </c>
      <c r="FL8213" s="55">
        <v>0.3</v>
      </c>
    </row>
    <row r="8214" ht="14.25" customHeight="1" outlineLevel="1" spans="162:168">
      <c r="FF8214" s="55">
        <v>8207</v>
      </c>
      <c r="FG8214" s="55" t="s">
        <v>1309</v>
      </c>
      <c r="FH8214" s="55" t="s">
        <v>1252</v>
      </c>
      <c r="FI8214" s="55">
        <v>2</v>
      </c>
      <c r="FJ8214" s="55">
        <v>50000</v>
      </c>
      <c r="FK8214" s="55" t="s">
        <v>1249</v>
      </c>
      <c r="FL8214" s="55">
        <v>0.3</v>
      </c>
    </row>
    <row r="8215" ht="14.25" customHeight="1" outlineLevel="1" spans="162:168">
      <c r="FF8215" s="55">
        <v>8208</v>
      </c>
      <c r="FG8215" s="55" t="s">
        <v>1309</v>
      </c>
      <c r="FH8215" s="55" t="s">
        <v>1252</v>
      </c>
      <c r="FI8215" s="55">
        <v>2</v>
      </c>
      <c r="FJ8215" s="55">
        <v>80000</v>
      </c>
      <c r="FK8215" s="55" t="s">
        <v>1249</v>
      </c>
      <c r="FL8215" s="55">
        <v>0.3</v>
      </c>
    </row>
    <row r="8216" ht="14.25" customHeight="1" outlineLevel="1" spans="162:168">
      <c r="FF8216" s="55">
        <v>8209</v>
      </c>
      <c r="FG8216" s="55" t="s">
        <v>1309</v>
      </c>
      <c r="FH8216" s="55" t="s">
        <v>1252</v>
      </c>
      <c r="FI8216" s="55">
        <v>2</v>
      </c>
      <c r="FJ8216" s="55">
        <v>130000</v>
      </c>
      <c r="FK8216" s="55" t="s">
        <v>1249</v>
      </c>
      <c r="FL8216" s="55">
        <v>0.3</v>
      </c>
    </row>
    <row r="8217" ht="14.25" customHeight="1" outlineLevel="1" spans="162:168">
      <c r="FF8217" s="55">
        <v>8210</v>
      </c>
      <c r="FG8217" s="55" t="s">
        <v>1309</v>
      </c>
      <c r="FH8217" s="55" t="s">
        <v>1252</v>
      </c>
      <c r="FI8217" s="55">
        <v>2</v>
      </c>
      <c r="FJ8217" s="55">
        <v>260000</v>
      </c>
      <c r="FK8217" s="55" t="s">
        <v>1249</v>
      </c>
      <c r="FL8217" s="55">
        <v>0.3</v>
      </c>
    </row>
    <row r="8218" ht="14.25" customHeight="1" outlineLevel="1" spans="162:168">
      <c r="FF8218" s="55">
        <v>8211</v>
      </c>
      <c r="FG8218" s="55" t="s">
        <v>1309</v>
      </c>
      <c r="FH8218" s="55" t="s">
        <v>1252</v>
      </c>
      <c r="FI8218" s="55">
        <v>2</v>
      </c>
      <c r="FJ8218" s="55">
        <v>400000</v>
      </c>
      <c r="FK8218" s="55" t="s">
        <v>1249</v>
      </c>
      <c r="FL8218" s="55">
        <v>0.3</v>
      </c>
    </row>
    <row r="8219" ht="14.25" customHeight="1" outlineLevel="1" spans="162:168">
      <c r="FF8219" s="55">
        <v>8212</v>
      </c>
      <c r="FG8219" s="55" t="s">
        <v>1309</v>
      </c>
      <c r="FH8219" s="55" t="s">
        <v>1252</v>
      </c>
      <c r="FI8219" s="55">
        <v>2</v>
      </c>
      <c r="FJ8219" s="55">
        <v>530000</v>
      </c>
      <c r="FK8219" s="55" t="s">
        <v>1249</v>
      </c>
      <c r="FL8219" s="55">
        <v>0.3</v>
      </c>
    </row>
    <row r="8220" ht="14.25" customHeight="1" outlineLevel="1" spans="162:168">
      <c r="FF8220" s="55">
        <v>8213</v>
      </c>
      <c r="FG8220" s="55" t="s">
        <v>1309</v>
      </c>
      <c r="FH8220" s="55" t="s">
        <v>1252</v>
      </c>
      <c r="FI8220" s="55">
        <v>2</v>
      </c>
      <c r="FJ8220" s="55">
        <v>540000</v>
      </c>
      <c r="FK8220" s="55" t="s">
        <v>1249</v>
      </c>
      <c r="FL8220" s="55">
        <v>0.3</v>
      </c>
    </row>
    <row r="8221" ht="14.25" customHeight="1" outlineLevel="1" spans="162:168">
      <c r="FF8221" s="55">
        <v>8214</v>
      </c>
      <c r="FG8221" s="55" t="s">
        <v>1309</v>
      </c>
      <c r="FH8221" s="55" t="s">
        <v>1390</v>
      </c>
      <c r="FI8221" s="55">
        <v>1</v>
      </c>
      <c r="FJ8221" s="55">
        <v>0</v>
      </c>
      <c r="FK8221" s="55" t="s">
        <v>1249</v>
      </c>
      <c r="FL8221" s="55">
        <v>0.3</v>
      </c>
    </row>
    <row r="8222" ht="14.25" customHeight="1" outlineLevel="1" spans="162:168">
      <c r="FF8222" s="55">
        <v>8215</v>
      </c>
      <c r="FG8222" s="55" t="s">
        <v>1309</v>
      </c>
      <c r="FH8222" s="55" t="s">
        <v>1390</v>
      </c>
      <c r="FI8222" s="55">
        <v>1</v>
      </c>
      <c r="FJ8222" s="55">
        <v>1000</v>
      </c>
      <c r="FK8222" s="55" t="s">
        <v>1249</v>
      </c>
      <c r="FL8222" s="55">
        <v>0.3</v>
      </c>
    </row>
    <row r="8223" ht="14.25" customHeight="1" outlineLevel="1" spans="162:168">
      <c r="FF8223" s="55">
        <v>8216</v>
      </c>
      <c r="FG8223" s="55" t="s">
        <v>1309</v>
      </c>
      <c r="FH8223" s="55" t="s">
        <v>1390</v>
      </c>
      <c r="FI8223" s="55">
        <v>1</v>
      </c>
      <c r="FJ8223" s="55">
        <v>2500</v>
      </c>
      <c r="FK8223" s="55" t="s">
        <v>1249</v>
      </c>
      <c r="FL8223" s="55">
        <v>0.3</v>
      </c>
    </row>
    <row r="8224" ht="14.25" customHeight="1" outlineLevel="1" spans="162:168">
      <c r="FF8224" s="55">
        <v>8217</v>
      </c>
      <c r="FG8224" s="55" t="s">
        <v>1309</v>
      </c>
      <c r="FH8224" s="55" t="s">
        <v>1390</v>
      </c>
      <c r="FI8224" s="55">
        <v>1</v>
      </c>
      <c r="FJ8224" s="55">
        <v>5000</v>
      </c>
      <c r="FK8224" s="55" t="s">
        <v>1249</v>
      </c>
      <c r="FL8224" s="55">
        <v>0.3</v>
      </c>
    </row>
    <row r="8225" ht="14.25" customHeight="1" outlineLevel="1" spans="162:168">
      <c r="FF8225" s="55">
        <v>8218</v>
      </c>
      <c r="FG8225" s="55" t="s">
        <v>1309</v>
      </c>
      <c r="FH8225" s="55" t="s">
        <v>1390</v>
      </c>
      <c r="FI8225" s="55">
        <v>1</v>
      </c>
      <c r="FJ8225" s="55">
        <v>10000</v>
      </c>
      <c r="FK8225" s="55" t="s">
        <v>1249</v>
      </c>
      <c r="FL8225" s="55">
        <v>0.3</v>
      </c>
    </row>
    <row r="8226" ht="14.25" customHeight="1" outlineLevel="1" spans="162:168">
      <c r="FF8226" s="55">
        <v>8219</v>
      </c>
      <c r="FG8226" s="55" t="s">
        <v>1309</v>
      </c>
      <c r="FH8226" s="55" t="s">
        <v>1390</v>
      </c>
      <c r="FI8226" s="55">
        <v>1</v>
      </c>
      <c r="FJ8226" s="55">
        <v>25000</v>
      </c>
      <c r="FK8226" s="55" t="s">
        <v>1249</v>
      </c>
      <c r="FL8226" s="55">
        <v>0.3</v>
      </c>
    </row>
    <row r="8227" ht="14.25" customHeight="1" outlineLevel="1" spans="162:168">
      <c r="FF8227" s="55">
        <v>8220</v>
      </c>
      <c r="FG8227" s="55" t="s">
        <v>1309</v>
      </c>
      <c r="FH8227" s="55" t="s">
        <v>1390</v>
      </c>
      <c r="FI8227" s="55">
        <v>1</v>
      </c>
      <c r="FJ8227" s="55">
        <v>50000</v>
      </c>
      <c r="FK8227" s="55" t="s">
        <v>1249</v>
      </c>
      <c r="FL8227" s="55">
        <v>0.3</v>
      </c>
    </row>
    <row r="8228" ht="14.25" customHeight="1" outlineLevel="1" spans="162:168">
      <c r="FF8228" s="55">
        <v>8221</v>
      </c>
      <c r="FG8228" s="55" t="s">
        <v>1309</v>
      </c>
      <c r="FH8228" s="55" t="s">
        <v>1390</v>
      </c>
      <c r="FI8228" s="55">
        <v>1</v>
      </c>
      <c r="FJ8228" s="55">
        <v>80000</v>
      </c>
      <c r="FK8228" s="55" t="s">
        <v>1249</v>
      </c>
      <c r="FL8228" s="55">
        <v>0.3</v>
      </c>
    </row>
    <row r="8229" ht="14.25" customHeight="1" outlineLevel="1" spans="162:168">
      <c r="FF8229" s="55">
        <v>8222</v>
      </c>
      <c r="FG8229" s="55" t="s">
        <v>1309</v>
      </c>
      <c r="FH8229" s="55" t="s">
        <v>1390</v>
      </c>
      <c r="FI8229" s="55">
        <v>1</v>
      </c>
      <c r="FJ8229" s="55">
        <v>130000</v>
      </c>
      <c r="FK8229" s="55" t="s">
        <v>1249</v>
      </c>
      <c r="FL8229" s="55">
        <v>0.3</v>
      </c>
    </row>
    <row r="8230" ht="14.25" customHeight="1" outlineLevel="1" spans="162:168">
      <c r="FF8230" s="55">
        <v>8223</v>
      </c>
      <c r="FG8230" s="55" t="s">
        <v>1309</v>
      </c>
      <c r="FH8230" s="55" t="s">
        <v>1390</v>
      </c>
      <c r="FI8230" s="55">
        <v>1</v>
      </c>
      <c r="FJ8230" s="55">
        <v>260000</v>
      </c>
      <c r="FK8230" s="55" t="s">
        <v>1249</v>
      </c>
      <c r="FL8230" s="55">
        <v>0.3</v>
      </c>
    </row>
    <row r="8231" ht="14.25" customHeight="1" outlineLevel="1" spans="162:168">
      <c r="FF8231" s="55">
        <v>8224</v>
      </c>
      <c r="FG8231" s="55" t="s">
        <v>1309</v>
      </c>
      <c r="FH8231" s="55" t="s">
        <v>1390</v>
      </c>
      <c r="FI8231" s="55">
        <v>1</v>
      </c>
      <c r="FJ8231" s="55">
        <v>400000</v>
      </c>
      <c r="FK8231" s="55" t="s">
        <v>1249</v>
      </c>
      <c r="FL8231" s="55">
        <v>0.3</v>
      </c>
    </row>
    <row r="8232" ht="14.25" customHeight="1" outlineLevel="1" spans="162:168">
      <c r="FF8232" s="55">
        <v>8225</v>
      </c>
      <c r="FG8232" s="55" t="s">
        <v>1309</v>
      </c>
      <c r="FH8232" s="55" t="s">
        <v>1390</v>
      </c>
      <c r="FI8232" s="55">
        <v>1</v>
      </c>
      <c r="FJ8232" s="55">
        <v>530000</v>
      </c>
      <c r="FK8232" s="55" t="s">
        <v>1249</v>
      </c>
      <c r="FL8232" s="55">
        <v>0.3</v>
      </c>
    </row>
    <row r="8233" ht="14.25" customHeight="1" outlineLevel="1" spans="162:168">
      <c r="FF8233" s="55">
        <v>8226</v>
      </c>
      <c r="FG8233" s="55" t="s">
        <v>1309</v>
      </c>
      <c r="FH8233" s="55" t="s">
        <v>1390</v>
      </c>
      <c r="FI8233" s="55">
        <v>1</v>
      </c>
      <c r="FJ8233" s="55">
        <v>540000</v>
      </c>
      <c r="FK8233" s="55" t="s">
        <v>1249</v>
      </c>
      <c r="FL8233" s="55">
        <v>0.3</v>
      </c>
    </row>
    <row r="8234" ht="14.25" customHeight="1" outlineLevel="1" spans="162:168">
      <c r="FF8234" s="55">
        <v>8227</v>
      </c>
      <c r="FG8234" s="55" t="s">
        <v>1309</v>
      </c>
      <c r="FH8234" s="55" t="s">
        <v>1343</v>
      </c>
      <c r="FI8234" s="55">
        <v>1</v>
      </c>
      <c r="FJ8234" s="55">
        <v>0</v>
      </c>
      <c r="FK8234" s="55" t="s">
        <v>1249</v>
      </c>
      <c r="FL8234" s="55">
        <v>0.33</v>
      </c>
    </row>
    <row r="8235" ht="14.25" customHeight="1" outlineLevel="1" spans="162:168">
      <c r="FF8235" s="55">
        <v>8228</v>
      </c>
      <c r="FG8235" s="55" t="s">
        <v>1309</v>
      </c>
      <c r="FH8235" s="55" t="s">
        <v>1343</v>
      </c>
      <c r="FI8235" s="55">
        <v>1</v>
      </c>
      <c r="FJ8235" s="55">
        <v>1000</v>
      </c>
      <c r="FK8235" s="55" t="s">
        <v>1249</v>
      </c>
      <c r="FL8235" s="55">
        <v>0.32</v>
      </c>
    </row>
    <row r="8236" ht="14.25" customHeight="1" outlineLevel="1" spans="162:168">
      <c r="FF8236" s="55">
        <v>8229</v>
      </c>
      <c r="FG8236" s="55" t="s">
        <v>1309</v>
      </c>
      <c r="FH8236" s="55" t="s">
        <v>1343</v>
      </c>
      <c r="FI8236" s="55">
        <v>1</v>
      </c>
      <c r="FJ8236" s="55">
        <v>2500</v>
      </c>
      <c r="FK8236" s="55" t="s">
        <v>1249</v>
      </c>
      <c r="FL8236" s="55">
        <v>0.3</v>
      </c>
    </row>
    <row r="8237" ht="14.25" customHeight="1" outlineLevel="1" spans="162:168">
      <c r="FF8237" s="55">
        <v>8230</v>
      </c>
      <c r="FG8237" s="55" t="s">
        <v>1309</v>
      </c>
      <c r="FH8237" s="55" t="s">
        <v>1343</v>
      </c>
      <c r="FI8237" s="55">
        <v>1</v>
      </c>
      <c r="FJ8237" s="55">
        <v>5000</v>
      </c>
      <c r="FK8237" s="55" t="s">
        <v>1249</v>
      </c>
      <c r="FL8237" s="55">
        <v>0.27</v>
      </c>
    </row>
    <row r="8238" ht="14.25" customHeight="1" outlineLevel="1" spans="162:168">
      <c r="FF8238" s="55">
        <v>8231</v>
      </c>
      <c r="FG8238" s="55" t="s">
        <v>1309</v>
      </c>
      <c r="FH8238" s="55" t="s">
        <v>1343</v>
      </c>
      <c r="FI8238" s="55">
        <v>1</v>
      </c>
      <c r="FJ8238" s="55">
        <v>10000</v>
      </c>
      <c r="FK8238" s="55" t="s">
        <v>1249</v>
      </c>
      <c r="FL8238" s="55">
        <v>0.25</v>
      </c>
    </row>
    <row r="8239" ht="14.25" customHeight="1" outlineLevel="1" spans="162:168">
      <c r="FF8239" s="55">
        <v>8232</v>
      </c>
      <c r="FG8239" s="55" t="s">
        <v>1309</v>
      </c>
      <c r="FH8239" s="55" t="s">
        <v>1343</v>
      </c>
      <c r="FI8239" s="55">
        <v>1</v>
      </c>
      <c r="FJ8239" s="55">
        <v>25000</v>
      </c>
      <c r="FK8239" s="55" t="s">
        <v>1249</v>
      </c>
      <c r="FL8239" s="55">
        <v>0.25</v>
      </c>
    </row>
    <row r="8240" ht="14.25" customHeight="1" outlineLevel="1" spans="162:168">
      <c r="FF8240" s="55">
        <v>8233</v>
      </c>
      <c r="FG8240" s="55" t="s">
        <v>1309</v>
      </c>
      <c r="FH8240" s="55" t="s">
        <v>1343</v>
      </c>
      <c r="FI8240" s="55">
        <v>1</v>
      </c>
      <c r="FJ8240" s="55">
        <v>50000</v>
      </c>
      <c r="FK8240" s="55" t="s">
        <v>1249</v>
      </c>
      <c r="FL8240" s="55">
        <v>0.25</v>
      </c>
    </row>
    <row r="8241" ht="14.25" customHeight="1" outlineLevel="1" spans="162:168">
      <c r="FF8241" s="55">
        <v>8234</v>
      </c>
      <c r="FG8241" s="55" t="s">
        <v>1309</v>
      </c>
      <c r="FH8241" s="55" t="s">
        <v>1343</v>
      </c>
      <c r="FI8241" s="55">
        <v>1</v>
      </c>
      <c r="FJ8241" s="55">
        <v>80000</v>
      </c>
      <c r="FK8241" s="55" t="s">
        <v>1249</v>
      </c>
      <c r="FL8241" s="55">
        <v>0.25</v>
      </c>
    </row>
    <row r="8242" ht="14.25" customHeight="1" outlineLevel="1" spans="162:168">
      <c r="FF8242" s="55">
        <v>8235</v>
      </c>
      <c r="FG8242" s="55" t="s">
        <v>1309</v>
      </c>
      <c r="FH8242" s="55" t="s">
        <v>1343</v>
      </c>
      <c r="FI8242" s="55">
        <v>1</v>
      </c>
      <c r="FJ8242" s="55">
        <v>130000</v>
      </c>
      <c r="FK8242" s="55" t="s">
        <v>1249</v>
      </c>
      <c r="FL8242" s="55">
        <v>0.25</v>
      </c>
    </row>
    <row r="8243" ht="14.25" customHeight="1" outlineLevel="1" spans="162:168">
      <c r="FF8243" s="55">
        <v>8236</v>
      </c>
      <c r="FG8243" s="55" t="s">
        <v>1309</v>
      </c>
      <c r="FH8243" s="55" t="s">
        <v>1343</v>
      </c>
      <c r="FI8243" s="55">
        <v>1</v>
      </c>
      <c r="FJ8243" s="55">
        <v>260000</v>
      </c>
      <c r="FK8243" s="55" t="s">
        <v>1249</v>
      </c>
      <c r="FL8243" s="55">
        <v>0.25</v>
      </c>
    </row>
    <row r="8244" ht="14.25" customHeight="1" outlineLevel="1" spans="162:168">
      <c r="FF8244" s="55">
        <v>8237</v>
      </c>
      <c r="FG8244" s="55" t="s">
        <v>1309</v>
      </c>
      <c r="FH8244" s="55" t="s">
        <v>1343</v>
      </c>
      <c r="FI8244" s="55">
        <v>1</v>
      </c>
      <c r="FJ8244" s="55">
        <v>400000</v>
      </c>
      <c r="FK8244" s="55" t="s">
        <v>1249</v>
      </c>
      <c r="FL8244" s="55">
        <v>0.25</v>
      </c>
    </row>
    <row r="8245" ht="14.25" customHeight="1" outlineLevel="1" spans="162:168">
      <c r="FF8245" s="55">
        <v>8238</v>
      </c>
      <c r="FG8245" s="55" t="s">
        <v>1309</v>
      </c>
      <c r="FH8245" s="55" t="s">
        <v>1343</v>
      </c>
      <c r="FI8245" s="55">
        <v>1</v>
      </c>
      <c r="FJ8245" s="55">
        <v>530000</v>
      </c>
      <c r="FK8245" s="55" t="s">
        <v>1249</v>
      </c>
      <c r="FL8245" s="55">
        <v>0.25</v>
      </c>
    </row>
    <row r="8246" ht="14.25" customHeight="1" outlineLevel="1" spans="162:168">
      <c r="FF8246" s="55">
        <v>8239</v>
      </c>
      <c r="FG8246" s="55" t="s">
        <v>1309</v>
      </c>
      <c r="FH8246" s="55" t="s">
        <v>1343</v>
      </c>
      <c r="FI8246" s="55">
        <v>1</v>
      </c>
      <c r="FJ8246" s="55">
        <v>540000</v>
      </c>
      <c r="FK8246" s="55" t="s">
        <v>1249</v>
      </c>
      <c r="FL8246" s="55">
        <v>0.25</v>
      </c>
    </row>
    <row r="8247" ht="14.25" customHeight="1" outlineLevel="1" spans="162:168">
      <c r="FF8247" s="55">
        <v>8240</v>
      </c>
      <c r="FG8247" s="55" t="s">
        <v>1309</v>
      </c>
      <c r="FH8247" s="55" t="s">
        <v>1343</v>
      </c>
      <c r="FI8247" s="55">
        <v>2</v>
      </c>
      <c r="FJ8247" s="55">
        <v>0</v>
      </c>
      <c r="FK8247" s="55" t="s">
        <v>1249</v>
      </c>
      <c r="FL8247" s="55">
        <v>0.33</v>
      </c>
    </row>
    <row r="8248" ht="14.25" customHeight="1" outlineLevel="1" spans="162:168">
      <c r="FF8248" s="55">
        <v>8241</v>
      </c>
      <c r="FG8248" s="55" t="s">
        <v>1309</v>
      </c>
      <c r="FH8248" s="55" t="s">
        <v>1343</v>
      </c>
      <c r="FI8248" s="55">
        <v>2</v>
      </c>
      <c r="FJ8248" s="55">
        <v>1000</v>
      </c>
      <c r="FK8248" s="55" t="s">
        <v>1249</v>
      </c>
      <c r="FL8248" s="55">
        <v>0.32</v>
      </c>
    </row>
    <row r="8249" ht="14.25" customHeight="1" outlineLevel="1" spans="162:168">
      <c r="FF8249" s="55">
        <v>8242</v>
      </c>
      <c r="FG8249" s="55" t="s">
        <v>1309</v>
      </c>
      <c r="FH8249" s="55" t="s">
        <v>1343</v>
      </c>
      <c r="FI8249" s="55">
        <v>2</v>
      </c>
      <c r="FJ8249" s="55">
        <v>2500</v>
      </c>
      <c r="FK8249" s="55" t="s">
        <v>1249</v>
      </c>
      <c r="FL8249" s="55">
        <v>0.3</v>
      </c>
    </row>
    <row r="8250" ht="14.25" customHeight="1" outlineLevel="1" spans="162:168">
      <c r="FF8250" s="55">
        <v>8243</v>
      </c>
      <c r="FG8250" s="55" t="s">
        <v>1309</v>
      </c>
      <c r="FH8250" s="55" t="s">
        <v>1343</v>
      </c>
      <c r="FI8250" s="55">
        <v>2</v>
      </c>
      <c r="FJ8250" s="55">
        <v>5000</v>
      </c>
      <c r="FK8250" s="55" t="s">
        <v>1249</v>
      </c>
      <c r="FL8250" s="55">
        <v>0.3</v>
      </c>
    </row>
    <row r="8251" ht="14.25" customHeight="1" outlineLevel="1" spans="162:168">
      <c r="FF8251" s="55">
        <v>8244</v>
      </c>
      <c r="FG8251" s="55" t="s">
        <v>1309</v>
      </c>
      <c r="FH8251" s="55" t="s">
        <v>1343</v>
      </c>
      <c r="FI8251" s="55">
        <v>2</v>
      </c>
      <c r="FJ8251" s="55">
        <v>10000</v>
      </c>
      <c r="FK8251" s="55" t="s">
        <v>1249</v>
      </c>
      <c r="FL8251" s="55">
        <v>0.3</v>
      </c>
    </row>
    <row r="8252" ht="14.25" customHeight="1" outlineLevel="1" spans="162:168">
      <c r="FF8252" s="55">
        <v>8245</v>
      </c>
      <c r="FG8252" s="55" t="s">
        <v>1309</v>
      </c>
      <c r="FH8252" s="55" t="s">
        <v>1343</v>
      </c>
      <c r="FI8252" s="55">
        <v>2</v>
      </c>
      <c r="FJ8252" s="55">
        <v>25000</v>
      </c>
      <c r="FK8252" s="55" t="s">
        <v>1249</v>
      </c>
      <c r="FL8252" s="55">
        <v>0.3</v>
      </c>
    </row>
    <row r="8253" ht="14.25" customHeight="1" outlineLevel="1" spans="162:168">
      <c r="FF8253" s="55">
        <v>8246</v>
      </c>
      <c r="FG8253" s="55" t="s">
        <v>1309</v>
      </c>
      <c r="FH8253" s="55" t="s">
        <v>1343</v>
      </c>
      <c r="FI8253" s="55">
        <v>2</v>
      </c>
      <c r="FJ8253" s="55">
        <v>50000</v>
      </c>
      <c r="FK8253" s="55" t="s">
        <v>1249</v>
      </c>
      <c r="FL8253" s="55">
        <v>0.3</v>
      </c>
    </row>
    <row r="8254" ht="14.25" customHeight="1" outlineLevel="1" spans="162:168">
      <c r="FF8254" s="55">
        <v>8247</v>
      </c>
      <c r="FG8254" s="55" t="s">
        <v>1309</v>
      </c>
      <c r="FH8254" s="55" t="s">
        <v>1343</v>
      </c>
      <c r="FI8254" s="55">
        <v>2</v>
      </c>
      <c r="FJ8254" s="55">
        <v>80000</v>
      </c>
      <c r="FK8254" s="55" t="s">
        <v>1249</v>
      </c>
      <c r="FL8254" s="55">
        <v>0.3</v>
      </c>
    </row>
    <row r="8255" ht="14.25" customHeight="1" outlineLevel="1" spans="162:168">
      <c r="FF8255" s="55">
        <v>8248</v>
      </c>
      <c r="FG8255" s="55" t="s">
        <v>1309</v>
      </c>
      <c r="FH8255" s="55" t="s">
        <v>1343</v>
      </c>
      <c r="FI8255" s="55">
        <v>2</v>
      </c>
      <c r="FJ8255" s="55">
        <v>130000</v>
      </c>
      <c r="FK8255" s="55" t="s">
        <v>1249</v>
      </c>
      <c r="FL8255" s="55">
        <v>0.3</v>
      </c>
    </row>
    <row r="8256" ht="14.25" customHeight="1" outlineLevel="1" spans="162:168">
      <c r="FF8256" s="55">
        <v>8249</v>
      </c>
      <c r="FG8256" s="55" t="s">
        <v>1309</v>
      </c>
      <c r="FH8256" s="55" t="s">
        <v>1343</v>
      </c>
      <c r="FI8256" s="55">
        <v>2</v>
      </c>
      <c r="FJ8256" s="55">
        <v>260000</v>
      </c>
      <c r="FK8256" s="55" t="s">
        <v>1249</v>
      </c>
      <c r="FL8256" s="55">
        <v>0.3</v>
      </c>
    </row>
    <row r="8257" ht="14.25" customHeight="1" outlineLevel="1" spans="162:168">
      <c r="FF8257" s="55">
        <v>8250</v>
      </c>
      <c r="FG8257" s="55" t="s">
        <v>1309</v>
      </c>
      <c r="FH8257" s="55" t="s">
        <v>1343</v>
      </c>
      <c r="FI8257" s="55">
        <v>2</v>
      </c>
      <c r="FJ8257" s="55">
        <v>400000</v>
      </c>
      <c r="FK8257" s="55" t="s">
        <v>1249</v>
      </c>
      <c r="FL8257" s="55">
        <v>0.3</v>
      </c>
    </row>
    <row r="8258" ht="14.25" customHeight="1" outlineLevel="1" spans="162:168">
      <c r="FF8258" s="55">
        <v>8251</v>
      </c>
      <c r="FG8258" s="55" t="s">
        <v>1309</v>
      </c>
      <c r="FH8258" s="55" t="s">
        <v>1343</v>
      </c>
      <c r="FI8258" s="55">
        <v>2</v>
      </c>
      <c r="FJ8258" s="55">
        <v>530000</v>
      </c>
      <c r="FK8258" s="55" t="s">
        <v>1249</v>
      </c>
      <c r="FL8258" s="55">
        <v>0.3</v>
      </c>
    </row>
    <row r="8259" ht="14.25" customHeight="1" outlineLevel="1" spans="162:168">
      <c r="FF8259" s="55">
        <v>8252</v>
      </c>
      <c r="FG8259" s="55" t="s">
        <v>1309</v>
      </c>
      <c r="FH8259" s="55" t="s">
        <v>1343</v>
      </c>
      <c r="FI8259" s="55">
        <v>2</v>
      </c>
      <c r="FJ8259" s="55">
        <v>540000</v>
      </c>
      <c r="FK8259" s="55" t="s">
        <v>1249</v>
      </c>
      <c r="FL8259" s="55">
        <v>0.3</v>
      </c>
    </row>
    <row r="8260" ht="14.25" customHeight="1" outlineLevel="1" spans="162:168">
      <c r="FF8260" s="55">
        <v>8253</v>
      </c>
      <c r="FG8260" s="55" t="s">
        <v>1309</v>
      </c>
      <c r="FH8260" s="55" t="s">
        <v>1343</v>
      </c>
      <c r="FI8260" s="55">
        <v>3</v>
      </c>
      <c r="FJ8260" s="55">
        <v>0</v>
      </c>
      <c r="FK8260" s="55" t="s">
        <v>1249</v>
      </c>
      <c r="FL8260" s="55">
        <v>0.33</v>
      </c>
    </row>
    <row r="8261" ht="14.25" customHeight="1" outlineLevel="1" spans="162:168">
      <c r="FF8261" s="55">
        <v>8254</v>
      </c>
      <c r="FG8261" s="55" t="s">
        <v>1309</v>
      </c>
      <c r="FH8261" s="55" t="s">
        <v>1343</v>
      </c>
      <c r="FI8261" s="55">
        <v>3</v>
      </c>
      <c r="FJ8261" s="55">
        <v>1000</v>
      </c>
      <c r="FK8261" s="55" t="s">
        <v>1249</v>
      </c>
      <c r="FL8261" s="55">
        <v>0.32</v>
      </c>
    </row>
    <row r="8262" ht="14.25" customHeight="1" outlineLevel="1" spans="162:168">
      <c r="FF8262" s="55">
        <v>8255</v>
      </c>
      <c r="FG8262" s="55" t="s">
        <v>1309</v>
      </c>
      <c r="FH8262" s="55" t="s">
        <v>1343</v>
      </c>
      <c r="FI8262" s="55">
        <v>3</v>
      </c>
      <c r="FJ8262" s="55">
        <v>2500</v>
      </c>
      <c r="FK8262" s="55" t="s">
        <v>1249</v>
      </c>
      <c r="FL8262" s="55">
        <v>0.3</v>
      </c>
    </row>
    <row r="8263" ht="14.25" customHeight="1" outlineLevel="1" spans="162:168">
      <c r="FF8263" s="55">
        <v>8256</v>
      </c>
      <c r="FG8263" s="55" t="s">
        <v>1309</v>
      </c>
      <c r="FH8263" s="55" t="s">
        <v>1343</v>
      </c>
      <c r="FI8263" s="55">
        <v>3</v>
      </c>
      <c r="FJ8263" s="55">
        <v>5000</v>
      </c>
      <c r="FK8263" s="55" t="s">
        <v>1249</v>
      </c>
      <c r="FL8263" s="55">
        <v>0.3</v>
      </c>
    </row>
    <row r="8264" ht="14.25" customHeight="1" outlineLevel="1" spans="162:168">
      <c r="FF8264" s="55">
        <v>8257</v>
      </c>
      <c r="FG8264" s="55" t="s">
        <v>1309</v>
      </c>
      <c r="FH8264" s="55" t="s">
        <v>1343</v>
      </c>
      <c r="FI8264" s="55">
        <v>3</v>
      </c>
      <c r="FJ8264" s="55">
        <v>10000</v>
      </c>
      <c r="FK8264" s="55" t="s">
        <v>1249</v>
      </c>
      <c r="FL8264" s="55">
        <v>0.3</v>
      </c>
    </row>
    <row r="8265" ht="14.25" customHeight="1" outlineLevel="1" spans="162:168">
      <c r="FF8265" s="55">
        <v>8258</v>
      </c>
      <c r="FG8265" s="55" t="s">
        <v>1309</v>
      </c>
      <c r="FH8265" s="55" t="s">
        <v>1343</v>
      </c>
      <c r="FI8265" s="55">
        <v>3</v>
      </c>
      <c r="FJ8265" s="55">
        <v>25000</v>
      </c>
      <c r="FK8265" s="55" t="s">
        <v>1249</v>
      </c>
      <c r="FL8265" s="55">
        <v>0.3</v>
      </c>
    </row>
    <row r="8266" ht="14.25" customHeight="1" outlineLevel="1" spans="162:168">
      <c r="FF8266" s="55">
        <v>8259</v>
      </c>
      <c r="FG8266" s="55" t="s">
        <v>1309</v>
      </c>
      <c r="FH8266" s="55" t="s">
        <v>1343</v>
      </c>
      <c r="FI8266" s="55">
        <v>3</v>
      </c>
      <c r="FJ8266" s="55">
        <v>50000</v>
      </c>
      <c r="FK8266" s="55" t="s">
        <v>1249</v>
      </c>
      <c r="FL8266" s="55">
        <v>0.3</v>
      </c>
    </row>
    <row r="8267" ht="14.25" customHeight="1" outlineLevel="1" spans="162:168">
      <c r="FF8267" s="55">
        <v>8260</v>
      </c>
      <c r="FG8267" s="55" t="s">
        <v>1309</v>
      </c>
      <c r="FH8267" s="55" t="s">
        <v>1343</v>
      </c>
      <c r="FI8267" s="55">
        <v>3</v>
      </c>
      <c r="FJ8267" s="55">
        <v>80000</v>
      </c>
      <c r="FK8267" s="55" t="s">
        <v>1249</v>
      </c>
      <c r="FL8267" s="55">
        <v>0.3</v>
      </c>
    </row>
    <row r="8268" ht="14.25" customHeight="1" outlineLevel="1" spans="162:168">
      <c r="FF8268" s="55">
        <v>8261</v>
      </c>
      <c r="FG8268" s="55" t="s">
        <v>1309</v>
      </c>
      <c r="FH8268" s="55" t="s">
        <v>1343</v>
      </c>
      <c r="FI8268" s="55">
        <v>3</v>
      </c>
      <c r="FJ8268" s="55">
        <v>130000</v>
      </c>
      <c r="FK8268" s="55" t="s">
        <v>1249</v>
      </c>
      <c r="FL8268" s="55">
        <v>0.3</v>
      </c>
    </row>
    <row r="8269" ht="14.25" customHeight="1" outlineLevel="1" spans="162:168">
      <c r="FF8269" s="55">
        <v>8262</v>
      </c>
      <c r="FG8269" s="55" t="s">
        <v>1309</v>
      </c>
      <c r="FH8269" s="55" t="s">
        <v>1343</v>
      </c>
      <c r="FI8269" s="55">
        <v>3</v>
      </c>
      <c r="FJ8269" s="55">
        <v>260000</v>
      </c>
      <c r="FK8269" s="55" t="s">
        <v>1249</v>
      </c>
      <c r="FL8269" s="55">
        <v>0.3</v>
      </c>
    </row>
    <row r="8270" ht="14.25" customHeight="1" outlineLevel="1" spans="162:168">
      <c r="FF8270" s="55">
        <v>8263</v>
      </c>
      <c r="FG8270" s="55" t="s">
        <v>1309</v>
      </c>
      <c r="FH8270" s="55" t="s">
        <v>1343</v>
      </c>
      <c r="FI8270" s="55">
        <v>3</v>
      </c>
      <c r="FJ8270" s="55">
        <v>400000</v>
      </c>
      <c r="FK8270" s="55" t="s">
        <v>1249</v>
      </c>
      <c r="FL8270" s="55">
        <v>0.3</v>
      </c>
    </row>
    <row r="8271" ht="14.25" customHeight="1" outlineLevel="1" spans="162:168">
      <c r="FF8271" s="55">
        <v>8264</v>
      </c>
      <c r="FG8271" s="55" t="s">
        <v>1309</v>
      </c>
      <c r="FH8271" s="55" t="s">
        <v>1343</v>
      </c>
      <c r="FI8271" s="55">
        <v>3</v>
      </c>
      <c r="FJ8271" s="55">
        <v>530000</v>
      </c>
      <c r="FK8271" s="55" t="s">
        <v>1249</v>
      </c>
      <c r="FL8271" s="55">
        <v>0.3</v>
      </c>
    </row>
    <row r="8272" ht="14.25" customHeight="1" outlineLevel="1" spans="162:168">
      <c r="FF8272" s="55">
        <v>8265</v>
      </c>
      <c r="FG8272" s="55" t="s">
        <v>1309</v>
      </c>
      <c r="FH8272" s="55" t="s">
        <v>1343</v>
      </c>
      <c r="FI8272" s="55">
        <v>3</v>
      </c>
      <c r="FJ8272" s="55">
        <v>540000</v>
      </c>
      <c r="FK8272" s="55" t="s">
        <v>1249</v>
      </c>
      <c r="FL8272" s="55">
        <v>0.3</v>
      </c>
    </row>
    <row r="8273" ht="14.25" customHeight="1" outlineLevel="1" spans="162:168">
      <c r="FF8273" s="55">
        <v>8266</v>
      </c>
      <c r="FG8273" s="55" t="s">
        <v>1309</v>
      </c>
      <c r="FH8273" s="55" t="s">
        <v>1260</v>
      </c>
      <c r="FI8273" s="55">
        <v>1</v>
      </c>
      <c r="FJ8273" s="55">
        <v>0</v>
      </c>
      <c r="FK8273" s="55" t="s">
        <v>1249</v>
      </c>
      <c r="FL8273" s="55">
        <v>5</v>
      </c>
    </row>
    <row r="8274" ht="14.25" customHeight="1" outlineLevel="1" spans="162:168">
      <c r="FF8274" s="55">
        <v>8267</v>
      </c>
      <c r="FG8274" s="55" t="s">
        <v>1309</v>
      </c>
      <c r="FH8274" s="55" t="s">
        <v>1260</v>
      </c>
      <c r="FI8274" s="55">
        <v>1</v>
      </c>
      <c r="FJ8274" s="55">
        <v>1000</v>
      </c>
      <c r="FK8274" s="55" t="s">
        <v>1249</v>
      </c>
      <c r="FL8274" s="55">
        <v>5</v>
      </c>
    </row>
    <row r="8275" ht="14.25" customHeight="1" outlineLevel="1" spans="162:168">
      <c r="FF8275" s="55">
        <v>8268</v>
      </c>
      <c r="FG8275" s="55" t="s">
        <v>1309</v>
      </c>
      <c r="FH8275" s="55" t="s">
        <v>1260</v>
      </c>
      <c r="FI8275" s="55">
        <v>1</v>
      </c>
      <c r="FJ8275" s="55">
        <v>2500</v>
      </c>
      <c r="FK8275" s="55" t="s">
        <v>1249</v>
      </c>
      <c r="FL8275" s="55">
        <v>5</v>
      </c>
    </row>
    <row r="8276" ht="14.25" customHeight="1" outlineLevel="1" spans="162:168">
      <c r="FF8276" s="55">
        <v>8269</v>
      </c>
      <c r="FG8276" s="55" t="s">
        <v>1309</v>
      </c>
      <c r="FH8276" s="55" t="s">
        <v>1260</v>
      </c>
      <c r="FI8276" s="55">
        <v>1</v>
      </c>
      <c r="FJ8276" s="55">
        <v>5000</v>
      </c>
      <c r="FK8276" s="55" t="s">
        <v>1249</v>
      </c>
      <c r="FL8276" s="55">
        <v>5</v>
      </c>
    </row>
    <row r="8277" ht="14.25" customHeight="1" outlineLevel="1" spans="162:168">
      <c r="FF8277" s="55">
        <v>8270</v>
      </c>
      <c r="FG8277" s="55" t="s">
        <v>1309</v>
      </c>
      <c r="FH8277" s="55" t="s">
        <v>1260</v>
      </c>
      <c r="FI8277" s="55">
        <v>1</v>
      </c>
      <c r="FJ8277" s="55">
        <v>10000</v>
      </c>
      <c r="FK8277" s="55" t="s">
        <v>1249</v>
      </c>
      <c r="FL8277" s="55">
        <v>5</v>
      </c>
    </row>
    <row r="8278" ht="14.25" customHeight="1" outlineLevel="1" spans="162:168">
      <c r="FF8278" s="55">
        <v>8271</v>
      </c>
      <c r="FG8278" s="55" t="s">
        <v>1309</v>
      </c>
      <c r="FH8278" s="55" t="s">
        <v>1260</v>
      </c>
      <c r="FI8278" s="55">
        <v>1</v>
      </c>
      <c r="FJ8278" s="55">
        <v>25000</v>
      </c>
      <c r="FK8278" s="55" t="s">
        <v>1249</v>
      </c>
      <c r="FL8278" s="55">
        <v>5</v>
      </c>
    </row>
    <row r="8279" ht="14.25" customHeight="1" outlineLevel="1" spans="162:168">
      <c r="FF8279" s="55">
        <v>8272</v>
      </c>
      <c r="FG8279" s="55" t="s">
        <v>1309</v>
      </c>
      <c r="FH8279" s="55" t="s">
        <v>1260</v>
      </c>
      <c r="FI8279" s="55">
        <v>1</v>
      </c>
      <c r="FJ8279" s="55">
        <v>50000</v>
      </c>
      <c r="FK8279" s="55" t="s">
        <v>1249</v>
      </c>
      <c r="FL8279" s="55">
        <v>5</v>
      </c>
    </row>
    <row r="8280" ht="14.25" customHeight="1" outlineLevel="1" spans="162:168">
      <c r="FF8280" s="55">
        <v>8273</v>
      </c>
      <c r="FG8280" s="55" t="s">
        <v>1309</v>
      </c>
      <c r="FH8280" s="55" t="s">
        <v>1260</v>
      </c>
      <c r="FI8280" s="55">
        <v>1</v>
      </c>
      <c r="FJ8280" s="55">
        <v>80000</v>
      </c>
      <c r="FK8280" s="55" t="s">
        <v>1249</v>
      </c>
      <c r="FL8280" s="55">
        <v>5</v>
      </c>
    </row>
    <row r="8281" ht="14.25" customHeight="1" outlineLevel="1" spans="162:168">
      <c r="FF8281" s="55">
        <v>8274</v>
      </c>
      <c r="FG8281" s="55" t="s">
        <v>1309</v>
      </c>
      <c r="FH8281" s="55" t="s">
        <v>1260</v>
      </c>
      <c r="FI8281" s="55">
        <v>1</v>
      </c>
      <c r="FJ8281" s="55">
        <v>130000</v>
      </c>
      <c r="FK8281" s="55" t="s">
        <v>1249</v>
      </c>
      <c r="FL8281" s="55">
        <v>5</v>
      </c>
    </row>
    <row r="8282" ht="14.25" customHeight="1" outlineLevel="1" spans="162:168">
      <c r="FF8282" s="55">
        <v>8275</v>
      </c>
      <c r="FG8282" s="55" t="s">
        <v>1309</v>
      </c>
      <c r="FH8282" s="55" t="s">
        <v>1260</v>
      </c>
      <c r="FI8282" s="55">
        <v>1</v>
      </c>
      <c r="FJ8282" s="55">
        <v>260000</v>
      </c>
      <c r="FK8282" s="55" t="s">
        <v>1249</v>
      </c>
      <c r="FL8282" s="55">
        <v>5</v>
      </c>
    </row>
    <row r="8283" ht="14.25" customHeight="1" outlineLevel="1" spans="162:168">
      <c r="FF8283" s="55">
        <v>8276</v>
      </c>
      <c r="FG8283" s="55" t="s">
        <v>1309</v>
      </c>
      <c r="FH8283" s="55" t="s">
        <v>1260</v>
      </c>
      <c r="FI8283" s="55">
        <v>1</v>
      </c>
      <c r="FJ8283" s="55">
        <v>400000</v>
      </c>
      <c r="FK8283" s="55" t="s">
        <v>1249</v>
      </c>
      <c r="FL8283" s="55">
        <v>5</v>
      </c>
    </row>
    <row r="8284" ht="14.25" customHeight="1" outlineLevel="1" spans="162:168">
      <c r="FF8284" s="55">
        <v>8277</v>
      </c>
      <c r="FG8284" s="55" t="s">
        <v>1309</v>
      </c>
      <c r="FH8284" s="55" t="s">
        <v>1260</v>
      </c>
      <c r="FI8284" s="55">
        <v>1</v>
      </c>
      <c r="FJ8284" s="55">
        <v>530000</v>
      </c>
      <c r="FK8284" s="55" t="s">
        <v>1249</v>
      </c>
      <c r="FL8284" s="55">
        <v>5</v>
      </c>
    </row>
    <row r="8285" ht="14.25" customHeight="1" outlineLevel="1" spans="162:168">
      <c r="FF8285" s="55">
        <v>8278</v>
      </c>
      <c r="FG8285" s="55" t="s">
        <v>1309</v>
      </c>
      <c r="FH8285" s="55" t="s">
        <v>1260</v>
      </c>
      <c r="FI8285" s="55">
        <v>1</v>
      </c>
      <c r="FJ8285" s="55">
        <v>540000</v>
      </c>
      <c r="FK8285" s="55" t="s">
        <v>1249</v>
      </c>
      <c r="FL8285" s="55">
        <v>5</v>
      </c>
    </row>
    <row r="8286" ht="14.25" customHeight="1" outlineLevel="1" spans="162:168">
      <c r="FF8286" s="55">
        <v>8279</v>
      </c>
      <c r="FG8286" s="55" t="s">
        <v>1309</v>
      </c>
      <c r="FH8286" s="55" t="s">
        <v>1260</v>
      </c>
      <c r="FI8286" s="55">
        <v>10</v>
      </c>
      <c r="FJ8286" s="55">
        <v>0</v>
      </c>
      <c r="FK8286" s="55" t="s">
        <v>1249</v>
      </c>
      <c r="FL8286" s="55">
        <v>1.28</v>
      </c>
    </row>
    <row r="8287" ht="14.25" customHeight="1" outlineLevel="1" spans="162:168">
      <c r="FF8287" s="55">
        <v>8280</v>
      </c>
      <c r="FG8287" s="55" t="s">
        <v>1309</v>
      </c>
      <c r="FH8287" s="55" t="s">
        <v>1260</v>
      </c>
      <c r="FI8287" s="55">
        <v>10</v>
      </c>
      <c r="FJ8287" s="55">
        <v>1000</v>
      </c>
      <c r="FK8287" s="55" t="s">
        <v>1249</v>
      </c>
      <c r="FL8287" s="55">
        <v>1.28</v>
      </c>
    </row>
    <row r="8288" ht="14.25" customHeight="1" outlineLevel="1" spans="162:168">
      <c r="FF8288" s="55">
        <v>8281</v>
      </c>
      <c r="FG8288" s="55" t="s">
        <v>1309</v>
      </c>
      <c r="FH8288" s="55" t="s">
        <v>1260</v>
      </c>
      <c r="FI8288" s="55">
        <v>10</v>
      </c>
      <c r="FJ8288" s="55">
        <v>2500</v>
      </c>
      <c r="FK8288" s="55" t="s">
        <v>1249</v>
      </c>
      <c r="FL8288" s="55">
        <v>1.19</v>
      </c>
    </row>
    <row r="8289" ht="14.25" customHeight="1" outlineLevel="1" spans="162:168">
      <c r="FF8289" s="55">
        <v>8282</v>
      </c>
      <c r="FG8289" s="55" t="s">
        <v>1309</v>
      </c>
      <c r="FH8289" s="55" t="s">
        <v>1260</v>
      </c>
      <c r="FI8289" s="55">
        <v>10</v>
      </c>
      <c r="FJ8289" s="55">
        <v>5000</v>
      </c>
      <c r="FK8289" s="55" t="s">
        <v>1249</v>
      </c>
      <c r="FL8289" s="55">
        <v>1.06</v>
      </c>
    </row>
    <row r="8290" ht="14.25" customHeight="1" outlineLevel="1" spans="162:168">
      <c r="FF8290" s="55">
        <v>8283</v>
      </c>
      <c r="FG8290" s="55" t="s">
        <v>1309</v>
      </c>
      <c r="FH8290" s="55" t="s">
        <v>1260</v>
      </c>
      <c r="FI8290" s="55">
        <v>10</v>
      </c>
      <c r="FJ8290" s="55">
        <v>10000</v>
      </c>
      <c r="FK8290" s="55" t="s">
        <v>1249</v>
      </c>
      <c r="FL8290" s="55">
        <v>0.95</v>
      </c>
    </row>
    <row r="8291" ht="14.25" customHeight="1" outlineLevel="1" spans="162:168">
      <c r="FF8291" s="55">
        <v>8284</v>
      </c>
      <c r="FG8291" s="55" t="s">
        <v>1309</v>
      </c>
      <c r="FH8291" s="55" t="s">
        <v>1260</v>
      </c>
      <c r="FI8291" s="55">
        <v>10</v>
      </c>
      <c r="FJ8291" s="55">
        <v>25000</v>
      </c>
      <c r="FK8291" s="55" t="s">
        <v>1249</v>
      </c>
      <c r="FL8291" s="55">
        <v>0.95</v>
      </c>
    </row>
    <row r="8292" ht="14.25" customHeight="1" outlineLevel="1" spans="162:168">
      <c r="FF8292" s="55">
        <v>8285</v>
      </c>
      <c r="FG8292" s="55" t="s">
        <v>1309</v>
      </c>
      <c r="FH8292" s="55" t="s">
        <v>1260</v>
      </c>
      <c r="FI8292" s="55">
        <v>10</v>
      </c>
      <c r="FJ8292" s="55">
        <v>50000</v>
      </c>
      <c r="FK8292" s="55" t="s">
        <v>1249</v>
      </c>
      <c r="FL8292" s="55">
        <v>0.95</v>
      </c>
    </row>
    <row r="8293" ht="14.25" customHeight="1" outlineLevel="1" spans="162:168">
      <c r="FF8293" s="55">
        <v>8286</v>
      </c>
      <c r="FG8293" s="55" t="s">
        <v>1309</v>
      </c>
      <c r="FH8293" s="55" t="s">
        <v>1260</v>
      </c>
      <c r="FI8293" s="55">
        <v>10</v>
      </c>
      <c r="FJ8293" s="55">
        <v>80000</v>
      </c>
      <c r="FK8293" s="55" t="s">
        <v>1249</v>
      </c>
      <c r="FL8293" s="55">
        <v>0.88</v>
      </c>
    </row>
    <row r="8294" ht="14.25" customHeight="1" outlineLevel="1" spans="162:168">
      <c r="FF8294" s="55">
        <v>8287</v>
      </c>
      <c r="FG8294" s="55" t="s">
        <v>1309</v>
      </c>
      <c r="FH8294" s="55" t="s">
        <v>1260</v>
      </c>
      <c r="FI8294" s="55">
        <v>10</v>
      </c>
      <c r="FJ8294" s="55">
        <v>130000</v>
      </c>
      <c r="FK8294" s="55" t="s">
        <v>1249</v>
      </c>
      <c r="FL8294" s="55">
        <v>0.88</v>
      </c>
    </row>
    <row r="8295" ht="14.25" customHeight="1" outlineLevel="1" spans="162:168">
      <c r="FF8295" s="55">
        <v>8288</v>
      </c>
      <c r="FG8295" s="55" t="s">
        <v>1309</v>
      </c>
      <c r="FH8295" s="55" t="s">
        <v>1260</v>
      </c>
      <c r="FI8295" s="55">
        <v>10</v>
      </c>
      <c r="FJ8295" s="55">
        <v>260000</v>
      </c>
      <c r="FK8295" s="55" t="s">
        <v>1249</v>
      </c>
      <c r="FL8295" s="55">
        <v>0.88</v>
      </c>
    </row>
    <row r="8296" ht="14.25" customHeight="1" outlineLevel="1" spans="162:168">
      <c r="FF8296" s="55">
        <v>8289</v>
      </c>
      <c r="FG8296" s="55" t="s">
        <v>1309</v>
      </c>
      <c r="FH8296" s="55" t="s">
        <v>1260</v>
      </c>
      <c r="FI8296" s="55">
        <v>10</v>
      </c>
      <c r="FJ8296" s="55">
        <v>400000</v>
      </c>
      <c r="FK8296" s="55" t="s">
        <v>1249</v>
      </c>
      <c r="FL8296" s="55">
        <v>0.88</v>
      </c>
    </row>
    <row r="8297" ht="14.25" customHeight="1" outlineLevel="1" spans="162:168">
      <c r="FF8297" s="55">
        <v>8290</v>
      </c>
      <c r="FG8297" s="55" t="s">
        <v>1309</v>
      </c>
      <c r="FH8297" s="55" t="s">
        <v>1260</v>
      </c>
      <c r="FI8297" s="55">
        <v>10</v>
      </c>
      <c r="FJ8297" s="55">
        <v>530000</v>
      </c>
      <c r="FK8297" s="55" t="s">
        <v>1249</v>
      </c>
      <c r="FL8297" s="55">
        <v>0.88</v>
      </c>
    </row>
    <row r="8298" ht="14.25" customHeight="1" outlineLevel="1" spans="162:168">
      <c r="FF8298" s="55">
        <v>8291</v>
      </c>
      <c r="FG8298" s="55" t="s">
        <v>1309</v>
      </c>
      <c r="FH8298" s="55" t="s">
        <v>1260</v>
      </c>
      <c r="FI8298" s="55">
        <v>10</v>
      </c>
      <c r="FJ8298" s="55">
        <v>540000</v>
      </c>
      <c r="FK8298" s="55" t="s">
        <v>1249</v>
      </c>
      <c r="FL8298" s="55">
        <v>0.88</v>
      </c>
    </row>
    <row r="8299" ht="14.25" customHeight="1" outlineLevel="1" spans="162:168">
      <c r="FF8299" s="55">
        <v>8292</v>
      </c>
      <c r="FG8299" s="55" t="s">
        <v>1309</v>
      </c>
      <c r="FH8299" s="55" t="s">
        <v>1260</v>
      </c>
      <c r="FI8299" s="55">
        <v>11</v>
      </c>
      <c r="FJ8299" s="55">
        <v>0</v>
      </c>
      <c r="FK8299" s="55" t="s">
        <v>1249</v>
      </c>
      <c r="FL8299" s="55">
        <v>0.9</v>
      </c>
    </row>
    <row r="8300" ht="14.25" customHeight="1" outlineLevel="1" spans="162:168">
      <c r="FF8300" s="55">
        <v>8293</v>
      </c>
      <c r="FG8300" s="55" t="s">
        <v>1309</v>
      </c>
      <c r="FH8300" s="55" t="s">
        <v>1260</v>
      </c>
      <c r="FI8300" s="55">
        <v>11</v>
      </c>
      <c r="FJ8300" s="55">
        <v>1000</v>
      </c>
      <c r="FK8300" s="55" t="s">
        <v>1249</v>
      </c>
      <c r="FL8300" s="55">
        <v>0.75</v>
      </c>
    </row>
    <row r="8301" ht="14.25" customHeight="1" outlineLevel="1" spans="162:168">
      <c r="FF8301" s="55">
        <v>8294</v>
      </c>
      <c r="FG8301" s="55" t="s">
        <v>1309</v>
      </c>
      <c r="FH8301" s="55" t="s">
        <v>1260</v>
      </c>
      <c r="FI8301" s="55">
        <v>11</v>
      </c>
      <c r="FJ8301" s="55">
        <v>2500</v>
      </c>
      <c r="FK8301" s="55" t="s">
        <v>1249</v>
      </c>
      <c r="FL8301" s="55">
        <v>0.7</v>
      </c>
    </row>
    <row r="8302" ht="14.25" customHeight="1" outlineLevel="1" spans="162:168">
      <c r="FF8302" s="55">
        <v>8295</v>
      </c>
      <c r="FG8302" s="55" t="s">
        <v>1309</v>
      </c>
      <c r="FH8302" s="55" t="s">
        <v>1260</v>
      </c>
      <c r="FI8302" s="55">
        <v>11</v>
      </c>
      <c r="FJ8302" s="55">
        <v>5000</v>
      </c>
      <c r="FK8302" s="55" t="s">
        <v>1249</v>
      </c>
      <c r="FL8302" s="55">
        <v>0.65</v>
      </c>
    </row>
    <row r="8303" ht="14.25" customHeight="1" outlineLevel="1" spans="162:168">
      <c r="FF8303" s="55">
        <v>8296</v>
      </c>
      <c r="FG8303" s="55" t="s">
        <v>1309</v>
      </c>
      <c r="FH8303" s="55" t="s">
        <v>1260</v>
      </c>
      <c r="FI8303" s="55">
        <v>11</v>
      </c>
      <c r="FJ8303" s="55">
        <v>10000</v>
      </c>
      <c r="FK8303" s="55" t="s">
        <v>1249</v>
      </c>
      <c r="FL8303" s="55">
        <v>0.55</v>
      </c>
    </row>
    <row r="8304" ht="14.25" customHeight="1" outlineLevel="1" spans="162:168">
      <c r="FF8304" s="55">
        <v>8297</v>
      </c>
      <c r="FG8304" s="55" t="s">
        <v>1309</v>
      </c>
      <c r="FH8304" s="55" t="s">
        <v>1260</v>
      </c>
      <c r="FI8304" s="55">
        <v>11</v>
      </c>
      <c r="FJ8304" s="55">
        <v>25000</v>
      </c>
      <c r="FK8304" s="55" t="s">
        <v>1249</v>
      </c>
      <c r="FL8304" s="55">
        <v>0.5</v>
      </c>
    </row>
    <row r="8305" ht="14.25" customHeight="1" outlineLevel="1" spans="162:168">
      <c r="FF8305" s="55">
        <v>8298</v>
      </c>
      <c r="FG8305" s="55" t="s">
        <v>1309</v>
      </c>
      <c r="FH8305" s="55" t="s">
        <v>1260</v>
      </c>
      <c r="FI8305" s="55">
        <v>11</v>
      </c>
      <c r="FJ8305" s="55">
        <v>50000</v>
      </c>
      <c r="FK8305" s="55" t="s">
        <v>1249</v>
      </c>
      <c r="FL8305" s="55">
        <v>0.5</v>
      </c>
    </row>
    <row r="8306" ht="14.25" customHeight="1" outlineLevel="1" spans="162:168">
      <c r="FF8306" s="55">
        <v>8299</v>
      </c>
      <c r="FG8306" s="55" t="s">
        <v>1309</v>
      </c>
      <c r="FH8306" s="55" t="s">
        <v>1260</v>
      </c>
      <c r="FI8306" s="55">
        <v>11</v>
      </c>
      <c r="FJ8306" s="55">
        <v>80000</v>
      </c>
      <c r="FK8306" s="55" t="s">
        <v>1249</v>
      </c>
      <c r="FL8306" s="55">
        <v>0.5</v>
      </c>
    </row>
    <row r="8307" ht="14.25" customHeight="1" outlineLevel="1" spans="162:168">
      <c r="FF8307" s="55">
        <v>8300</v>
      </c>
      <c r="FG8307" s="55" t="s">
        <v>1309</v>
      </c>
      <c r="FH8307" s="55" t="s">
        <v>1260</v>
      </c>
      <c r="FI8307" s="55">
        <v>11</v>
      </c>
      <c r="FJ8307" s="55">
        <v>130000</v>
      </c>
      <c r="FK8307" s="55" t="s">
        <v>1249</v>
      </c>
      <c r="FL8307" s="55">
        <v>0.5</v>
      </c>
    </row>
    <row r="8308" ht="14.25" customHeight="1" outlineLevel="1" spans="162:168">
      <c r="FF8308" s="55">
        <v>8301</v>
      </c>
      <c r="FG8308" s="55" t="s">
        <v>1309</v>
      </c>
      <c r="FH8308" s="55" t="s">
        <v>1260</v>
      </c>
      <c r="FI8308" s="55">
        <v>11</v>
      </c>
      <c r="FJ8308" s="55">
        <v>260000</v>
      </c>
      <c r="FK8308" s="55" t="s">
        <v>1249</v>
      </c>
      <c r="FL8308" s="55">
        <v>0.5</v>
      </c>
    </row>
    <row r="8309" ht="14.25" customHeight="1" outlineLevel="1" spans="162:168">
      <c r="FF8309" s="55">
        <v>8302</v>
      </c>
      <c r="FG8309" s="55" t="s">
        <v>1309</v>
      </c>
      <c r="FH8309" s="55" t="s">
        <v>1260</v>
      </c>
      <c r="FI8309" s="55">
        <v>11</v>
      </c>
      <c r="FJ8309" s="55">
        <v>400000</v>
      </c>
      <c r="FK8309" s="55" t="s">
        <v>1249</v>
      </c>
      <c r="FL8309" s="55">
        <v>0.5</v>
      </c>
    </row>
    <row r="8310" ht="14.25" customHeight="1" outlineLevel="1" spans="162:168">
      <c r="FF8310" s="55">
        <v>8303</v>
      </c>
      <c r="FG8310" s="55" t="s">
        <v>1309</v>
      </c>
      <c r="FH8310" s="55" t="s">
        <v>1260</v>
      </c>
      <c r="FI8310" s="55">
        <v>11</v>
      </c>
      <c r="FJ8310" s="55">
        <v>530000</v>
      </c>
      <c r="FK8310" s="55" t="s">
        <v>1249</v>
      </c>
      <c r="FL8310" s="55">
        <v>0.5</v>
      </c>
    </row>
    <row r="8311" ht="14.25" customHeight="1" outlineLevel="1" spans="162:168">
      <c r="FF8311" s="55">
        <v>8304</v>
      </c>
      <c r="FG8311" s="55" t="s">
        <v>1309</v>
      </c>
      <c r="FH8311" s="55" t="s">
        <v>1260</v>
      </c>
      <c r="FI8311" s="55">
        <v>11</v>
      </c>
      <c r="FJ8311" s="55">
        <v>540000</v>
      </c>
      <c r="FK8311" s="55" t="s">
        <v>1249</v>
      </c>
      <c r="FL8311" s="55">
        <v>0.5</v>
      </c>
    </row>
    <row r="8312" ht="14.25" customHeight="1" outlineLevel="1" spans="162:168">
      <c r="FF8312" s="55">
        <v>8305</v>
      </c>
      <c r="FG8312" s="55" t="s">
        <v>1309</v>
      </c>
      <c r="FH8312" s="55" t="s">
        <v>1260</v>
      </c>
      <c r="FI8312" s="55">
        <v>12</v>
      </c>
      <c r="FJ8312" s="55">
        <v>0</v>
      </c>
      <c r="FK8312" s="55" t="s">
        <v>1249</v>
      </c>
      <c r="FL8312" s="55">
        <v>0.81</v>
      </c>
    </row>
    <row r="8313" ht="14.25" customHeight="1" outlineLevel="1" spans="162:168">
      <c r="FF8313" s="55">
        <v>8306</v>
      </c>
      <c r="FG8313" s="55" t="s">
        <v>1309</v>
      </c>
      <c r="FH8313" s="55" t="s">
        <v>1260</v>
      </c>
      <c r="FI8313" s="55">
        <v>12</v>
      </c>
      <c r="FJ8313" s="55">
        <v>1000</v>
      </c>
      <c r="FK8313" s="55" t="s">
        <v>1249</v>
      </c>
      <c r="FL8313" s="55">
        <v>0.81</v>
      </c>
    </row>
    <row r="8314" ht="14.25" customHeight="1" outlineLevel="1" spans="162:168">
      <c r="FF8314" s="55">
        <v>8307</v>
      </c>
      <c r="FG8314" s="55" t="s">
        <v>1309</v>
      </c>
      <c r="FH8314" s="55" t="s">
        <v>1260</v>
      </c>
      <c r="FI8314" s="55">
        <v>12</v>
      </c>
      <c r="FJ8314" s="55">
        <v>2500</v>
      </c>
      <c r="FK8314" s="55" t="s">
        <v>1249</v>
      </c>
      <c r="FL8314" s="55">
        <v>0.81</v>
      </c>
    </row>
    <row r="8315" ht="14.25" customHeight="1" outlineLevel="1" spans="162:168">
      <c r="FF8315" s="55">
        <v>8308</v>
      </c>
      <c r="FG8315" s="55" t="s">
        <v>1309</v>
      </c>
      <c r="FH8315" s="55" t="s">
        <v>1260</v>
      </c>
      <c r="FI8315" s="55">
        <v>12</v>
      </c>
      <c r="FJ8315" s="55">
        <v>10000</v>
      </c>
      <c r="FK8315" s="55" t="s">
        <v>1249</v>
      </c>
      <c r="FL8315" s="55">
        <v>0.81</v>
      </c>
    </row>
    <row r="8316" ht="14.25" customHeight="1" outlineLevel="1" spans="162:168">
      <c r="FF8316" s="55">
        <v>8309</v>
      </c>
      <c r="FG8316" s="55" t="s">
        <v>1309</v>
      </c>
      <c r="FH8316" s="55" t="s">
        <v>1260</v>
      </c>
      <c r="FI8316" s="55">
        <v>12</v>
      </c>
      <c r="FJ8316" s="55">
        <v>25000</v>
      </c>
      <c r="FK8316" s="55" t="s">
        <v>1249</v>
      </c>
      <c r="FL8316" s="55">
        <v>0.81</v>
      </c>
    </row>
    <row r="8317" ht="14.25" customHeight="1" outlineLevel="1" spans="162:168">
      <c r="FF8317" s="55">
        <v>8310</v>
      </c>
      <c r="FG8317" s="55" t="s">
        <v>1309</v>
      </c>
      <c r="FH8317" s="55" t="s">
        <v>1260</v>
      </c>
      <c r="FI8317" s="55">
        <v>12</v>
      </c>
      <c r="FJ8317" s="55">
        <v>50000</v>
      </c>
      <c r="FK8317" s="55" t="s">
        <v>1249</v>
      </c>
      <c r="FL8317" s="55">
        <v>0.77</v>
      </c>
    </row>
    <row r="8318" ht="14.25" customHeight="1" outlineLevel="1" spans="162:168">
      <c r="FF8318" s="55">
        <v>8311</v>
      </c>
      <c r="FG8318" s="55" t="s">
        <v>1309</v>
      </c>
      <c r="FH8318" s="55" t="s">
        <v>1260</v>
      </c>
      <c r="FI8318" s="55">
        <v>12</v>
      </c>
      <c r="FJ8318" s="55">
        <v>80000</v>
      </c>
      <c r="FK8318" s="55" t="s">
        <v>1249</v>
      </c>
      <c r="FL8318" s="55">
        <v>0.5</v>
      </c>
    </row>
    <row r="8319" ht="14.25" customHeight="1" outlineLevel="1" spans="162:168">
      <c r="FF8319" s="55">
        <v>8312</v>
      </c>
      <c r="FG8319" s="55" t="s">
        <v>1309</v>
      </c>
      <c r="FH8319" s="55" t="s">
        <v>1260</v>
      </c>
      <c r="FI8319" s="55">
        <v>12</v>
      </c>
      <c r="FJ8319" s="55">
        <v>130000</v>
      </c>
      <c r="FK8319" s="55" t="s">
        <v>1249</v>
      </c>
      <c r="FL8319" s="55">
        <v>0.5</v>
      </c>
    </row>
    <row r="8320" ht="14.25" customHeight="1" outlineLevel="1" spans="162:168">
      <c r="FF8320" s="55">
        <v>8313</v>
      </c>
      <c r="FG8320" s="55" t="s">
        <v>1309</v>
      </c>
      <c r="FH8320" s="55" t="s">
        <v>1260</v>
      </c>
      <c r="FI8320" s="55">
        <v>12</v>
      </c>
      <c r="FJ8320" s="55">
        <v>260000</v>
      </c>
      <c r="FK8320" s="55" t="s">
        <v>1249</v>
      </c>
      <c r="FL8320" s="55">
        <v>0.5</v>
      </c>
    </row>
    <row r="8321" ht="14.25" customHeight="1" outlineLevel="1" spans="162:168">
      <c r="FF8321" s="55">
        <v>8314</v>
      </c>
      <c r="FG8321" s="55" t="s">
        <v>1309</v>
      </c>
      <c r="FH8321" s="55" t="s">
        <v>1260</v>
      </c>
      <c r="FI8321" s="55">
        <v>12</v>
      </c>
      <c r="FJ8321" s="55">
        <v>400000</v>
      </c>
      <c r="FK8321" s="55" t="s">
        <v>1249</v>
      </c>
      <c r="FL8321" s="55">
        <v>0.5</v>
      </c>
    </row>
    <row r="8322" ht="14.25" customHeight="1" outlineLevel="1" spans="162:168">
      <c r="FF8322" s="55">
        <v>8315</v>
      </c>
      <c r="FG8322" s="55" t="s">
        <v>1309</v>
      </c>
      <c r="FH8322" s="55" t="s">
        <v>1260</v>
      </c>
      <c r="FI8322" s="55">
        <v>12</v>
      </c>
      <c r="FJ8322" s="55">
        <v>530000</v>
      </c>
      <c r="FK8322" s="55" t="s">
        <v>1249</v>
      </c>
      <c r="FL8322" s="55">
        <v>0.5</v>
      </c>
    </row>
    <row r="8323" ht="14.25" customHeight="1" outlineLevel="1" spans="162:168">
      <c r="FF8323" s="55">
        <v>8316</v>
      </c>
      <c r="FG8323" s="55" t="s">
        <v>1309</v>
      </c>
      <c r="FH8323" s="55" t="s">
        <v>1260</v>
      </c>
      <c r="FI8323" s="55">
        <v>12</v>
      </c>
      <c r="FJ8323" s="55">
        <v>540000</v>
      </c>
      <c r="FK8323" s="55" t="s">
        <v>1249</v>
      </c>
      <c r="FL8323" s="55">
        <v>0.5</v>
      </c>
    </row>
    <row r="8324" ht="14.25" customHeight="1" outlineLevel="1" spans="162:168">
      <c r="FF8324" s="55">
        <v>8317</v>
      </c>
      <c r="FG8324" s="55" t="s">
        <v>1309</v>
      </c>
      <c r="FH8324" s="55" t="s">
        <v>1260</v>
      </c>
      <c r="FI8324" s="55">
        <v>13</v>
      </c>
      <c r="FJ8324" s="55">
        <v>0</v>
      </c>
      <c r="FK8324" s="55" t="s">
        <v>1249</v>
      </c>
      <c r="FL8324" s="55">
        <v>0.75</v>
      </c>
    </row>
    <row r="8325" ht="14.25" customHeight="1" outlineLevel="1" spans="162:168">
      <c r="FF8325" s="55">
        <v>8318</v>
      </c>
      <c r="FG8325" s="55" t="s">
        <v>1309</v>
      </c>
      <c r="FH8325" s="55" t="s">
        <v>1260</v>
      </c>
      <c r="FI8325" s="55">
        <v>14</v>
      </c>
      <c r="FJ8325" s="55">
        <v>0</v>
      </c>
      <c r="FK8325" s="55" t="s">
        <v>1249</v>
      </c>
      <c r="FL8325" s="55">
        <v>0.75</v>
      </c>
    </row>
    <row r="8326" ht="14.25" customHeight="1" outlineLevel="1" spans="162:168">
      <c r="FF8326" s="55">
        <v>8319</v>
      </c>
      <c r="FG8326" s="55" t="s">
        <v>1309</v>
      </c>
      <c r="FH8326" s="55" t="s">
        <v>1260</v>
      </c>
      <c r="FI8326" s="55">
        <v>2</v>
      </c>
      <c r="FJ8326" s="55">
        <v>0</v>
      </c>
      <c r="FK8326" s="55" t="s">
        <v>1249</v>
      </c>
      <c r="FL8326" s="55">
        <v>2</v>
      </c>
    </row>
    <row r="8327" ht="14.25" customHeight="1" outlineLevel="1" spans="162:168">
      <c r="FF8327" s="55">
        <v>8320</v>
      </c>
      <c r="FG8327" s="55" t="s">
        <v>1309</v>
      </c>
      <c r="FH8327" s="55" t="s">
        <v>1260</v>
      </c>
      <c r="FI8327" s="55">
        <v>2</v>
      </c>
      <c r="FJ8327" s="55">
        <v>1000</v>
      </c>
      <c r="FK8327" s="55" t="s">
        <v>1249</v>
      </c>
      <c r="FL8327" s="55">
        <v>1.25</v>
      </c>
    </row>
    <row r="8328" ht="14.25" customHeight="1" outlineLevel="1" spans="162:168">
      <c r="FF8328" s="55">
        <v>8321</v>
      </c>
      <c r="FG8328" s="55" t="s">
        <v>1309</v>
      </c>
      <c r="FH8328" s="55" t="s">
        <v>1260</v>
      </c>
      <c r="FI8328" s="55">
        <v>2</v>
      </c>
      <c r="FJ8328" s="55">
        <v>2500</v>
      </c>
      <c r="FK8328" s="55" t="s">
        <v>1249</v>
      </c>
      <c r="FL8328" s="55">
        <v>1.15</v>
      </c>
    </row>
    <row r="8329" ht="14.25" customHeight="1" outlineLevel="1" spans="162:168">
      <c r="FF8329" s="55">
        <v>8322</v>
      </c>
      <c r="FG8329" s="55" t="s">
        <v>1309</v>
      </c>
      <c r="FH8329" s="55" t="s">
        <v>1260</v>
      </c>
      <c r="FI8329" s="55">
        <v>2</v>
      </c>
      <c r="FJ8329" s="55">
        <v>5000</v>
      </c>
      <c r="FK8329" s="55" t="s">
        <v>1249</v>
      </c>
      <c r="FL8329" s="55">
        <v>1.05</v>
      </c>
    </row>
    <row r="8330" ht="14.25" customHeight="1" outlineLevel="1" spans="162:168">
      <c r="FF8330" s="55">
        <v>8323</v>
      </c>
      <c r="FG8330" s="55" t="s">
        <v>1309</v>
      </c>
      <c r="FH8330" s="55" t="s">
        <v>1260</v>
      </c>
      <c r="FI8330" s="55">
        <v>2</v>
      </c>
      <c r="FJ8330" s="55">
        <v>10000</v>
      </c>
      <c r="FK8330" s="55" t="s">
        <v>1249</v>
      </c>
      <c r="FL8330" s="55">
        <v>0.9</v>
      </c>
    </row>
    <row r="8331" ht="14.25" customHeight="1" outlineLevel="1" spans="162:168">
      <c r="FF8331" s="55">
        <v>8324</v>
      </c>
      <c r="FG8331" s="55" t="s">
        <v>1309</v>
      </c>
      <c r="FH8331" s="55" t="s">
        <v>1260</v>
      </c>
      <c r="FI8331" s="55">
        <v>2</v>
      </c>
      <c r="FJ8331" s="55">
        <v>25000</v>
      </c>
      <c r="FK8331" s="55" t="s">
        <v>1249</v>
      </c>
      <c r="FL8331" s="55">
        <v>0.8</v>
      </c>
    </row>
    <row r="8332" ht="14.25" customHeight="1" outlineLevel="1" spans="162:168">
      <c r="FF8332" s="55">
        <v>8325</v>
      </c>
      <c r="FG8332" s="55" t="s">
        <v>1309</v>
      </c>
      <c r="FH8332" s="55" t="s">
        <v>1260</v>
      </c>
      <c r="FI8332" s="55">
        <v>2</v>
      </c>
      <c r="FJ8332" s="55">
        <v>50000</v>
      </c>
      <c r="FK8332" s="55" t="s">
        <v>1249</v>
      </c>
      <c r="FL8332" s="55">
        <v>0.7</v>
      </c>
    </row>
    <row r="8333" ht="14.25" customHeight="1" outlineLevel="1" spans="162:168">
      <c r="FF8333" s="55">
        <v>8326</v>
      </c>
      <c r="FG8333" s="55" t="s">
        <v>1309</v>
      </c>
      <c r="FH8333" s="55" t="s">
        <v>1260</v>
      </c>
      <c r="FI8333" s="55">
        <v>2</v>
      </c>
      <c r="FJ8333" s="55">
        <v>80000</v>
      </c>
      <c r="FK8333" s="55" t="s">
        <v>1249</v>
      </c>
      <c r="FL8333" s="55">
        <v>0.7</v>
      </c>
    </row>
    <row r="8334" ht="14.25" customHeight="1" outlineLevel="1" spans="162:168">
      <c r="FF8334" s="55">
        <v>8327</v>
      </c>
      <c r="FG8334" s="55" t="s">
        <v>1309</v>
      </c>
      <c r="FH8334" s="55" t="s">
        <v>1260</v>
      </c>
      <c r="FI8334" s="55">
        <v>2</v>
      </c>
      <c r="FJ8334" s="55">
        <v>130000</v>
      </c>
      <c r="FK8334" s="55" t="s">
        <v>1249</v>
      </c>
      <c r="FL8334" s="55">
        <v>0.7</v>
      </c>
    </row>
    <row r="8335" ht="14.25" customHeight="1" outlineLevel="1" spans="162:168">
      <c r="FF8335" s="55">
        <v>8328</v>
      </c>
      <c r="FG8335" s="55" t="s">
        <v>1309</v>
      </c>
      <c r="FH8335" s="55" t="s">
        <v>1260</v>
      </c>
      <c r="FI8335" s="55">
        <v>2</v>
      </c>
      <c r="FJ8335" s="55">
        <v>260000</v>
      </c>
      <c r="FK8335" s="55" t="s">
        <v>1249</v>
      </c>
      <c r="FL8335" s="55">
        <v>0.7</v>
      </c>
    </row>
    <row r="8336" ht="14.25" customHeight="1" outlineLevel="1" spans="162:168">
      <c r="FF8336" s="55">
        <v>8329</v>
      </c>
      <c r="FG8336" s="55" t="s">
        <v>1309</v>
      </c>
      <c r="FH8336" s="55" t="s">
        <v>1260</v>
      </c>
      <c r="FI8336" s="55">
        <v>2</v>
      </c>
      <c r="FJ8336" s="55">
        <v>400000</v>
      </c>
      <c r="FK8336" s="55" t="s">
        <v>1249</v>
      </c>
      <c r="FL8336" s="55">
        <v>0.7</v>
      </c>
    </row>
    <row r="8337" ht="14.25" customHeight="1" outlineLevel="1" spans="162:168">
      <c r="FF8337" s="55">
        <v>8330</v>
      </c>
      <c r="FG8337" s="55" t="s">
        <v>1309</v>
      </c>
      <c r="FH8337" s="55" t="s">
        <v>1260</v>
      </c>
      <c r="FI8337" s="55">
        <v>2</v>
      </c>
      <c r="FJ8337" s="55">
        <v>530000</v>
      </c>
      <c r="FK8337" s="55" t="s">
        <v>1249</v>
      </c>
      <c r="FL8337" s="55">
        <v>0.7</v>
      </c>
    </row>
    <row r="8338" ht="14.25" customHeight="1" outlineLevel="1" spans="162:168">
      <c r="FF8338" s="55">
        <v>8331</v>
      </c>
      <c r="FG8338" s="55" t="s">
        <v>1309</v>
      </c>
      <c r="FH8338" s="55" t="s">
        <v>1260</v>
      </c>
      <c r="FI8338" s="55">
        <v>2</v>
      </c>
      <c r="FJ8338" s="55">
        <v>540000</v>
      </c>
      <c r="FK8338" s="55" t="s">
        <v>1249</v>
      </c>
      <c r="FL8338" s="55">
        <v>0.7</v>
      </c>
    </row>
    <row r="8339" ht="14.25" customHeight="1" outlineLevel="1" spans="162:168">
      <c r="FF8339" s="55">
        <v>8332</v>
      </c>
      <c r="FG8339" s="55" t="s">
        <v>1309</v>
      </c>
      <c r="FH8339" s="55" t="s">
        <v>1260</v>
      </c>
      <c r="FI8339" s="55">
        <v>3</v>
      </c>
      <c r="FJ8339" s="55">
        <v>0</v>
      </c>
      <c r="FK8339" s="55" t="s">
        <v>1249</v>
      </c>
      <c r="FL8339" s="55">
        <v>1.35</v>
      </c>
    </row>
    <row r="8340" ht="14.25" customHeight="1" outlineLevel="1" spans="162:168">
      <c r="FF8340" s="55">
        <v>8333</v>
      </c>
      <c r="FG8340" s="55" t="s">
        <v>1309</v>
      </c>
      <c r="FH8340" s="55" t="s">
        <v>1260</v>
      </c>
      <c r="FI8340" s="55">
        <v>3</v>
      </c>
      <c r="FJ8340" s="55">
        <v>1000</v>
      </c>
      <c r="FK8340" s="55" t="s">
        <v>1249</v>
      </c>
      <c r="FL8340" s="55">
        <v>1.2</v>
      </c>
    </row>
    <row r="8341" ht="14.25" customHeight="1" outlineLevel="1" spans="162:168">
      <c r="FF8341" s="55">
        <v>8334</v>
      </c>
      <c r="FG8341" s="55" t="s">
        <v>1309</v>
      </c>
      <c r="FH8341" s="55" t="s">
        <v>1260</v>
      </c>
      <c r="FI8341" s="55">
        <v>3</v>
      </c>
      <c r="FJ8341" s="55">
        <v>2500</v>
      </c>
      <c r="FK8341" s="55" t="s">
        <v>1249</v>
      </c>
      <c r="FL8341" s="55">
        <v>1.1</v>
      </c>
    </row>
    <row r="8342" ht="14.25" customHeight="1" outlineLevel="1" spans="162:168">
      <c r="FF8342" s="55">
        <v>8335</v>
      </c>
      <c r="FG8342" s="55" t="s">
        <v>1309</v>
      </c>
      <c r="FH8342" s="55" t="s">
        <v>1260</v>
      </c>
      <c r="FI8342" s="55">
        <v>3</v>
      </c>
      <c r="FJ8342" s="55">
        <v>5000</v>
      </c>
      <c r="FK8342" s="55" t="s">
        <v>1249</v>
      </c>
      <c r="FL8342" s="55">
        <v>0.85</v>
      </c>
    </row>
    <row r="8343" ht="14.25" customHeight="1" outlineLevel="1" spans="162:168">
      <c r="FF8343" s="55">
        <v>8336</v>
      </c>
      <c r="FG8343" s="55" t="s">
        <v>1309</v>
      </c>
      <c r="FH8343" s="55" t="s">
        <v>1260</v>
      </c>
      <c r="FI8343" s="55">
        <v>3</v>
      </c>
      <c r="FJ8343" s="55">
        <v>10000</v>
      </c>
      <c r="FK8343" s="55" t="s">
        <v>1249</v>
      </c>
      <c r="FL8343" s="55">
        <v>0.65</v>
      </c>
    </row>
    <row r="8344" ht="14.25" customHeight="1" outlineLevel="1" spans="162:168">
      <c r="FF8344" s="55">
        <v>8337</v>
      </c>
      <c r="FG8344" s="55" t="s">
        <v>1309</v>
      </c>
      <c r="FH8344" s="55" t="s">
        <v>1260</v>
      </c>
      <c r="FI8344" s="55">
        <v>3</v>
      </c>
      <c r="FJ8344" s="55">
        <v>25000</v>
      </c>
      <c r="FK8344" s="55" t="s">
        <v>1249</v>
      </c>
      <c r="FL8344" s="55">
        <v>0.65</v>
      </c>
    </row>
    <row r="8345" ht="14.25" customHeight="1" outlineLevel="1" spans="162:168">
      <c r="FF8345" s="55">
        <v>8338</v>
      </c>
      <c r="FG8345" s="55" t="s">
        <v>1309</v>
      </c>
      <c r="FH8345" s="55" t="s">
        <v>1260</v>
      </c>
      <c r="FI8345" s="55">
        <v>3</v>
      </c>
      <c r="FJ8345" s="55">
        <v>50000</v>
      </c>
      <c r="FK8345" s="55" t="s">
        <v>1249</v>
      </c>
      <c r="FL8345" s="55">
        <v>0.55</v>
      </c>
    </row>
    <row r="8346" ht="14.25" customHeight="1" outlineLevel="1" spans="162:168">
      <c r="FF8346" s="55">
        <v>8339</v>
      </c>
      <c r="FG8346" s="55" t="s">
        <v>1309</v>
      </c>
      <c r="FH8346" s="55" t="s">
        <v>1260</v>
      </c>
      <c r="FI8346" s="55">
        <v>3</v>
      </c>
      <c r="FJ8346" s="55">
        <v>80000</v>
      </c>
      <c r="FK8346" s="55" t="s">
        <v>1249</v>
      </c>
      <c r="FL8346" s="55">
        <v>0.55</v>
      </c>
    </row>
    <row r="8347" ht="14.25" customHeight="1" outlineLevel="1" spans="162:168">
      <c r="FF8347" s="55">
        <v>8340</v>
      </c>
      <c r="FG8347" s="55" t="s">
        <v>1309</v>
      </c>
      <c r="FH8347" s="55" t="s">
        <v>1260</v>
      </c>
      <c r="FI8347" s="55">
        <v>3</v>
      </c>
      <c r="FJ8347" s="55">
        <v>130000</v>
      </c>
      <c r="FK8347" s="55" t="s">
        <v>1249</v>
      </c>
      <c r="FL8347" s="55">
        <v>0.55</v>
      </c>
    </row>
    <row r="8348" ht="14.25" customHeight="1" outlineLevel="1" spans="162:168">
      <c r="FF8348" s="55">
        <v>8341</v>
      </c>
      <c r="FG8348" s="55" t="s">
        <v>1309</v>
      </c>
      <c r="FH8348" s="55" t="s">
        <v>1260</v>
      </c>
      <c r="FI8348" s="55">
        <v>3</v>
      </c>
      <c r="FJ8348" s="55">
        <v>260000</v>
      </c>
      <c r="FK8348" s="55" t="s">
        <v>1249</v>
      </c>
      <c r="FL8348" s="55">
        <v>0.55</v>
      </c>
    </row>
    <row r="8349" ht="14.25" customHeight="1" outlineLevel="1" spans="162:168">
      <c r="FF8349" s="55">
        <v>8342</v>
      </c>
      <c r="FG8349" s="55" t="s">
        <v>1309</v>
      </c>
      <c r="FH8349" s="55" t="s">
        <v>1260</v>
      </c>
      <c r="FI8349" s="55">
        <v>3</v>
      </c>
      <c r="FJ8349" s="55">
        <v>400000</v>
      </c>
      <c r="FK8349" s="55" t="s">
        <v>1249</v>
      </c>
      <c r="FL8349" s="55">
        <v>0.55</v>
      </c>
    </row>
    <row r="8350" ht="14.25" customHeight="1" outlineLevel="1" spans="162:168">
      <c r="FF8350" s="55">
        <v>8343</v>
      </c>
      <c r="FG8350" s="55" t="s">
        <v>1309</v>
      </c>
      <c r="FH8350" s="55" t="s">
        <v>1260</v>
      </c>
      <c r="FI8350" s="55">
        <v>3</v>
      </c>
      <c r="FJ8350" s="55">
        <v>530000</v>
      </c>
      <c r="FK8350" s="55" t="s">
        <v>1249</v>
      </c>
      <c r="FL8350" s="55">
        <v>0.55</v>
      </c>
    </row>
    <row r="8351" ht="14.25" customHeight="1" outlineLevel="1" spans="162:168">
      <c r="FF8351" s="55">
        <v>8344</v>
      </c>
      <c r="FG8351" s="55" t="s">
        <v>1309</v>
      </c>
      <c r="FH8351" s="55" t="s">
        <v>1260</v>
      </c>
      <c r="FI8351" s="55">
        <v>3</v>
      </c>
      <c r="FJ8351" s="55">
        <v>540000</v>
      </c>
      <c r="FK8351" s="55" t="s">
        <v>1249</v>
      </c>
      <c r="FL8351" s="55">
        <v>0.55</v>
      </c>
    </row>
    <row r="8352" ht="14.25" customHeight="1" outlineLevel="1" spans="162:168">
      <c r="FF8352" s="55">
        <v>8345</v>
      </c>
      <c r="FG8352" s="55" t="s">
        <v>1309</v>
      </c>
      <c r="FH8352" s="55" t="s">
        <v>1260</v>
      </c>
      <c r="FI8352" s="55">
        <v>4</v>
      </c>
      <c r="FJ8352" s="55">
        <v>0</v>
      </c>
      <c r="FK8352" s="55" t="s">
        <v>1249</v>
      </c>
      <c r="FL8352" s="55">
        <v>1.25</v>
      </c>
    </row>
    <row r="8353" ht="14.25" customHeight="1" outlineLevel="1" spans="162:168">
      <c r="FF8353" s="55">
        <v>8346</v>
      </c>
      <c r="FG8353" s="55" t="s">
        <v>1309</v>
      </c>
      <c r="FH8353" s="55" t="s">
        <v>1260</v>
      </c>
      <c r="FI8353" s="55">
        <v>4</v>
      </c>
      <c r="FJ8353" s="55">
        <v>1000</v>
      </c>
      <c r="FK8353" s="55" t="s">
        <v>1249</v>
      </c>
      <c r="FL8353" s="55">
        <v>1.15</v>
      </c>
    </row>
    <row r="8354" ht="14.25" customHeight="1" outlineLevel="1" spans="162:168">
      <c r="FF8354" s="55">
        <v>8347</v>
      </c>
      <c r="FG8354" s="55" t="s">
        <v>1309</v>
      </c>
      <c r="FH8354" s="55" t="s">
        <v>1260</v>
      </c>
      <c r="FI8354" s="55">
        <v>4</v>
      </c>
      <c r="FJ8354" s="55">
        <v>2500</v>
      </c>
      <c r="FK8354" s="55" t="s">
        <v>1249</v>
      </c>
      <c r="FL8354" s="55">
        <v>1.05</v>
      </c>
    </row>
    <row r="8355" ht="14.25" customHeight="1" outlineLevel="1" spans="162:168">
      <c r="FF8355" s="55">
        <v>8348</v>
      </c>
      <c r="FG8355" s="55" t="s">
        <v>1309</v>
      </c>
      <c r="FH8355" s="55" t="s">
        <v>1260</v>
      </c>
      <c r="FI8355" s="55">
        <v>4</v>
      </c>
      <c r="FJ8355" s="55">
        <v>5000</v>
      </c>
      <c r="FK8355" s="55" t="s">
        <v>1249</v>
      </c>
      <c r="FL8355" s="55">
        <v>0.8</v>
      </c>
    </row>
    <row r="8356" ht="14.25" customHeight="1" outlineLevel="1" spans="162:168">
      <c r="FF8356" s="55">
        <v>8349</v>
      </c>
      <c r="FG8356" s="55" t="s">
        <v>1309</v>
      </c>
      <c r="FH8356" s="55" t="s">
        <v>1260</v>
      </c>
      <c r="FI8356" s="55">
        <v>4</v>
      </c>
      <c r="FJ8356" s="55">
        <v>10000</v>
      </c>
      <c r="FK8356" s="55" t="s">
        <v>1249</v>
      </c>
      <c r="FL8356" s="55">
        <v>0.6</v>
      </c>
    </row>
    <row r="8357" ht="14.25" customHeight="1" outlineLevel="1" spans="162:168">
      <c r="FF8357" s="55">
        <v>8350</v>
      </c>
      <c r="FG8357" s="55" t="s">
        <v>1309</v>
      </c>
      <c r="FH8357" s="55" t="s">
        <v>1260</v>
      </c>
      <c r="FI8357" s="55">
        <v>4</v>
      </c>
      <c r="FJ8357" s="55">
        <v>25000</v>
      </c>
      <c r="FK8357" s="55" t="s">
        <v>1249</v>
      </c>
      <c r="FL8357" s="55">
        <v>0.5</v>
      </c>
    </row>
    <row r="8358" ht="14.25" customHeight="1" outlineLevel="1" spans="162:168">
      <c r="FF8358" s="55">
        <v>8351</v>
      </c>
      <c r="FG8358" s="55" t="s">
        <v>1309</v>
      </c>
      <c r="FH8358" s="55" t="s">
        <v>1260</v>
      </c>
      <c r="FI8358" s="55">
        <v>4</v>
      </c>
      <c r="FJ8358" s="55">
        <v>50000</v>
      </c>
      <c r="FK8358" s="55" t="s">
        <v>1249</v>
      </c>
      <c r="FL8358" s="55">
        <v>0.5</v>
      </c>
    </row>
    <row r="8359" ht="14.25" customHeight="1" outlineLevel="1" spans="162:168">
      <c r="FF8359" s="55">
        <v>8352</v>
      </c>
      <c r="FG8359" s="55" t="s">
        <v>1309</v>
      </c>
      <c r="FH8359" s="55" t="s">
        <v>1260</v>
      </c>
      <c r="FI8359" s="55">
        <v>4</v>
      </c>
      <c r="FJ8359" s="55">
        <v>80000</v>
      </c>
      <c r="FK8359" s="55" t="s">
        <v>1249</v>
      </c>
      <c r="FL8359" s="55">
        <v>0.5</v>
      </c>
    </row>
    <row r="8360" ht="14.25" customHeight="1" outlineLevel="1" spans="162:168">
      <c r="FF8360" s="55">
        <v>8353</v>
      </c>
      <c r="FG8360" s="55" t="s">
        <v>1309</v>
      </c>
      <c r="FH8360" s="55" t="s">
        <v>1260</v>
      </c>
      <c r="FI8360" s="55">
        <v>4</v>
      </c>
      <c r="FJ8360" s="55">
        <v>130000</v>
      </c>
      <c r="FK8360" s="55" t="s">
        <v>1249</v>
      </c>
      <c r="FL8360" s="55">
        <v>0.5</v>
      </c>
    </row>
    <row r="8361" ht="14.25" customHeight="1" outlineLevel="1" spans="162:168">
      <c r="FF8361" s="55">
        <v>8354</v>
      </c>
      <c r="FG8361" s="55" t="s">
        <v>1309</v>
      </c>
      <c r="FH8361" s="55" t="s">
        <v>1260</v>
      </c>
      <c r="FI8361" s="55">
        <v>4</v>
      </c>
      <c r="FJ8361" s="55">
        <v>260000</v>
      </c>
      <c r="FK8361" s="55" t="s">
        <v>1249</v>
      </c>
      <c r="FL8361" s="55">
        <v>0.5</v>
      </c>
    </row>
    <row r="8362" ht="14.25" customHeight="1" outlineLevel="1" spans="162:168">
      <c r="FF8362" s="55">
        <v>8355</v>
      </c>
      <c r="FG8362" s="55" t="s">
        <v>1309</v>
      </c>
      <c r="FH8362" s="55" t="s">
        <v>1260</v>
      </c>
      <c r="FI8362" s="55">
        <v>4</v>
      </c>
      <c r="FJ8362" s="55">
        <v>400000</v>
      </c>
      <c r="FK8362" s="55" t="s">
        <v>1249</v>
      </c>
      <c r="FL8362" s="55">
        <v>0.5</v>
      </c>
    </row>
    <row r="8363" ht="14.25" customHeight="1" outlineLevel="1" spans="162:168">
      <c r="FF8363" s="55">
        <v>8356</v>
      </c>
      <c r="FG8363" s="55" t="s">
        <v>1309</v>
      </c>
      <c r="FH8363" s="55" t="s">
        <v>1260</v>
      </c>
      <c r="FI8363" s="55">
        <v>4</v>
      </c>
      <c r="FJ8363" s="55">
        <v>530000</v>
      </c>
      <c r="FK8363" s="55" t="s">
        <v>1249</v>
      </c>
      <c r="FL8363" s="55">
        <v>0.5</v>
      </c>
    </row>
    <row r="8364" ht="14.25" customHeight="1" outlineLevel="1" spans="162:168">
      <c r="FF8364" s="55">
        <v>8357</v>
      </c>
      <c r="FG8364" s="55" t="s">
        <v>1309</v>
      </c>
      <c r="FH8364" s="55" t="s">
        <v>1260</v>
      </c>
      <c r="FI8364" s="55">
        <v>4</v>
      </c>
      <c r="FJ8364" s="55">
        <v>540000</v>
      </c>
      <c r="FK8364" s="55" t="s">
        <v>1249</v>
      </c>
      <c r="FL8364" s="55">
        <v>0.5</v>
      </c>
    </row>
    <row r="8365" ht="14.25" customHeight="1" outlineLevel="1" spans="162:168">
      <c r="FF8365" s="55">
        <v>8358</v>
      </c>
      <c r="FG8365" s="55" t="s">
        <v>1309</v>
      </c>
      <c r="FH8365" s="55" t="s">
        <v>1260</v>
      </c>
      <c r="FI8365" s="55">
        <v>5</v>
      </c>
      <c r="FJ8365" s="55">
        <v>0</v>
      </c>
      <c r="FK8365" s="55" t="s">
        <v>1249</v>
      </c>
      <c r="FL8365" s="55">
        <v>1.25</v>
      </c>
    </row>
    <row r="8366" ht="14.25" customHeight="1" outlineLevel="1" spans="162:168">
      <c r="FF8366" s="55">
        <v>8359</v>
      </c>
      <c r="FG8366" s="55" t="s">
        <v>1309</v>
      </c>
      <c r="FH8366" s="55" t="s">
        <v>1260</v>
      </c>
      <c r="FI8366" s="55">
        <v>5</v>
      </c>
      <c r="FJ8366" s="55">
        <v>1000</v>
      </c>
      <c r="FK8366" s="55" t="s">
        <v>1249</v>
      </c>
      <c r="FL8366" s="55">
        <v>1.15</v>
      </c>
    </row>
    <row r="8367" ht="14.25" customHeight="1" outlineLevel="1" spans="162:168">
      <c r="FF8367" s="55">
        <v>8360</v>
      </c>
      <c r="FG8367" s="55" t="s">
        <v>1309</v>
      </c>
      <c r="FH8367" s="55" t="s">
        <v>1260</v>
      </c>
      <c r="FI8367" s="55">
        <v>5</v>
      </c>
      <c r="FJ8367" s="55">
        <v>2500</v>
      </c>
      <c r="FK8367" s="55" t="s">
        <v>1249</v>
      </c>
      <c r="FL8367" s="55">
        <v>1.05</v>
      </c>
    </row>
    <row r="8368" ht="14.25" customHeight="1" outlineLevel="1" spans="162:168">
      <c r="FF8368" s="55">
        <v>8361</v>
      </c>
      <c r="FG8368" s="55" t="s">
        <v>1309</v>
      </c>
      <c r="FH8368" s="55" t="s">
        <v>1260</v>
      </c>
      <c r="FI8368" s="55">
        <v>5</v>
      </c>
      <c r="FJ8368" s="55">
        <v>5000</v>
      </c>
      <c r="FK8368" s="55" t="s">
        <v>1249</v>
      </c>
      <c r="FL8368" s="55">
        <v>0.8</v>
      </c>
    </row>
    <row r="8369" ht="14.25" customHeight="1" outlineLevel="1" spans="162:168">
      <c r="FF8369" s="55">
        <v>8362</v>
      </c>
      <c r="FG8369" s="55" t="s">
        <v>1309</v>
      </c>
      <c r="FH8369" s="55" t="s">
        <v>1260</v>
      </c>
      <c r="FI8369" s="55">
        <v>5</v>
      </c>
      <c r="FJ8369" s="55">
        <v>10000</v>
      </c>
      <c r="FK8369" s="55" t="s">
        <v>1249</v>
      </c>
      <c r="FL8369" s="55">
        <v>0.6</v>
      </c>
    </row>
    <row r="8370" ht="14.25" customHeight="1" outlineLevel="1" spans="162:168">
      <c r="FF8370" s="55">
        <v>8363</v>
      </c>
      <c r="FG8370" s="55" t="s">
        <v>1309</v>
      </c>
      <c r="FH8370" s="55" t="s">
        <v>1260</v>
      </c>
      <c r="FI8370" s="55">
        <v>5</v>
      </c>
      <c r="FJ8370" s="55">
        <v>25000</v>
      </c>
      <c r="FK8370" s="55" t="s">
        <v>1249</v>
      </c>
      <c r="FL8370" s="55">
        <v>0.5</v>
      </c>
    </row>
    <row r="8371" ht="14.25" customHeight="1" outlineLevel="1" spans="162:168">
      <c r="FF8371" s="55">
        <v>8364</v>
      </c>
      <c r="FG8371" s="55" t="s">
        <v>1309</v>
      </c>
      <c r="FH8371" s="55" t="s">
        <v>1260</v>
      </c>
      <c r="FI8371" s="55">
        <v>5</v>
      </c>
      <c r="FJ8371" s="55">
        <v>50000</v>
      </c>
      <c r="FK8371" s="55" t="s">
        <v>1249</v>
      </c>
      <c r="FL8371" s="55">
        <v>0.5</v>
      </c>
    </row>
    <row r="8372" ht="14.25" customHeight="1" outlineLevel="1" spans="162:168">
      <c r="FF8372" s="55">
        <v>8365</v>
      </c>
      <c r="FG8372" s="55" t="s">
        <v>1309</v>
      </c>
      <c r="FH8372" s="55" t="s">
        <v>1260</v>
      </c>
      <c r="FI8372" s="55">
        <v>5</v>
      </c>
      <c r="FJ8372" s="55">
        <v>80000</v>
      </c>
      <c r="FK8372" s="55" t="s">
        <v>1249</v>
      </c>
      <c r="FL8372" s="55">
        <v>0.5</v>
      </c>
    </row>
    <row r="8373" ht="14.25" customHeight="1" outlineLevel="1" spans="162:168">
      <c r="FF8373" s="55">
        <v>8366</v>
      </c>
      <c r="FG8373" s="55" t="s">
        <v>1309</v>
      </c>
      <c r="FH8373" s="55" t="s">
        <v>1260</v>
      </c>
      <c r="FI8373" s="55">
        <v>5</v>
      </c>
      <c r="FJ8373" s="55">
        <v>130000</v>
      </c>
      <c r="FK8373" s="55" t="s">
        <v>1249</v>
      </c>
      <c r="FL8373" s="55">
        <v>0.5</v>
      </c>
    </row>
    <row r="8374" ht="14.25" customHeight="1" outlineLevel="1" spans="162:168">
      <c r="FF8374" s="55">
        <v>8367</v>
      </c>
      <c r="FG8374" s="55" t="s">
        <v>1309</v>
      </c>
      <c r="FH8374" s="55" t="s">
        <v>1260</v>
      </c>
      <c r="FI8374" s="55">
        <v>5</v>
      </c>
      <c r="FJ8374" s="55">
        <v>260000</v>
      </c>
      <c r="FK8374" s="55" t="s">
        <v>1249</v>
      </c>
      <c r="FL8374" s="55">
        <v>0.5</v>
      </c>
    </row>
    <row r="8375" ht="14.25" customHeight="1" outlineLevel="1" spans="162:168">
      <c r="FF8375" s="55">
        <v>8368</v>
      </c>
      <c r="FG8375" s="55" t="s">
        <v>1309</v>
      </c>
      <c r="FH8375" s="55" t="s">
        <v>1260</v>
      </c>
      <c r="FI8375" s="55">
        <v>5</v>
      </c>
      <c r="FJ8375" s="55">
        <v>400000</v>
      </c>
      <c r="FK8375" s="55" t="s">
        <v>1249</v>
      </c>
      <c r="FL8375" s="55">
        <v>0.5</v>
      </c>
    </row>
    <row r="8376" ht="14.25" customHeight="1" outlineLevel="1" spans="162:168">
      <c r="FF8376" s="55">
        <v>8369</v>
      </c>
      <c r="FG8376" s="55" t="s">
        <v>1309</v>
      </c>
      <c r="FH8376" s="55" t="s">
        <v>1260</v>
      </c>
      <c r="FI8376" s="55">
        <v>5</v>
      </c>
      <c r="FJ8376" s="55">
        <v>530000</v>
      </c>
      <c r="FK8376" s="55" t="s">
        <v>1249</v>
      </c>
      <c r="FL8376" s="55">
        <v>0.5</v>
      </c>
    </row>
    <row r="8377" ht="14.25" customHeight="1" outlineLevel="1" spans="162:168">
      <c r="FF8377" s="55">
        <v>8370</v>
      </c>
      <c r="FG8377" s="55" t="s">
        <v>1309</v>
      </c>
      <c r="FH8377" s="55" t="s">
        <v>1260</v>
      </c>
      <c r="FI8377" s="55">
        <v>5</v>
      </c>
      <c r="FJ8377" s="55">
        <v>540000</v>
      </c>
      <c r="FK8377" s="55" t="s">
        <v>1249</v>
      </c>
      <c r="FL8377" s="55">
        <v>0.5</v>
      </c>
    </row>
    <row r="8378" ht="14.25" customHeight="1" outlineLevel="1" spans="162:168">
      <c r="FF8378" s="55">
        <v>8371</v>
      </c>
      <c r="FG8378" s="55" t="s">
        <v>1309</v>
      </c>
      <c r="FH8378" s="55" t="s">
        <v>1260</v>
      </c>
      <c r="FI8378" s="55">
        <v>6</v>
      </c>
      <c r="FJ8378" s="55">
        <v>0</v>
      </c>
      <c r="FK8378" s="55" t="s">
        <v>1249</v>
      </c>
      <c r="FL8378" s="55">
        <v>0.81</v>
      </c>
    </row>
    <row r="8379" ht="14.25" customHeight="1" outlineLevel="1" spans="162:168">
      <c r="FF8379" s="55">
        <v>8372</v>
      </c>
      <c r="FG8379" s="55" t="s">
        <v>1309</v>
      </c>
      <c r="FH8379" s="55" t="s">
        <v>1260</v>
      </c>
      <c r="FI8379" s="55">
        <v>6</v>
      </c>
      <c r="FJ8379" s="55">
        <v>1000</v>
      </c>
      <c r="FK8379" s="55" t="s">
        <v>1249</v>
      </c>
      <c r="FL8379" s="55">
        <v>0.81</v>
      </c>
    </row>
    <row r="8380" ht="14.25" customHeight="1" outlineLevel="1" spans="162:168">
      <c r="FF8380" s="55">
        <v>8373</v>
      </c>
      <c r="FG8380" s="55" t="s">
        <v>1309</v>
      </c>
      <c r="FH8380" s="55" t="s">
        <v>1260</v>
      </c>
      <c r="FI8380" s="55">
        <v>6</v>
      </c>
      <c r="FJ8380" s="55">
        <v>2500</v>
      </c>
      <c r="FK8380" s="55" t="s">
        <v>1249</v>
      </c>
      <c r="FL8380" s="55">
        <v>0.81</v>
      </c>
    </row>
    <row r="8381" ht="14.25" customHeight="1" outlineLevel="1" spans="162:168">
      <c r="FF8381" s="55">
        <v>8374</v>
      </c>
      <c r="FG8381" s="55" t="s">
        <v>1309</v>
      </c>
      <c r="FH8381" s="55" t="s">
        <v>1260</v>
      </c>
      <c r="FI8381" s="55">
        <v>6</v>
      </c>
      <c r="FJ8381" s="55">
        <v>5000</v>
      </c>
      <c r="FK8381" s="55" t="s">
        <v>1249</v>
      </c>
      <c r="FL8381" s="55">
        <v>0.81</v>
      </c>
    </row>
    <row r="8382" ht="14.25" customHeight="1" outlineLevel="1" spans="162:168">
      <c r="FF8382" s="55">
        <v>8375</v>
      </c>
      <c r="FG8382" s="55" t="s">
        <v>1309</v>
      </c>
      <c r="FH8382" s="55" t="s">
        <v>1260</v>
      </c>
      <c r="FI8382" s="55">
        <v>6</v>
      </c>
      <c r="FJ8382" s="55">
        <v>10000</v>
      </c>
      <c r="FK8382" s="55" t="s">
        <v>1249</v>
      </c>
      <c r="FL8382" s="55">
        <v>0.81</v>
      </c>
    </row>
    <row r="8383" ht="14.25" customHeight="1" outlineLevel="1" spans="162:168">
      <c r="FF8383" s="55">
        <v>8376</v>
      </c>
      <c r="FG8383" s="55" t="s">
        <v>1309</v>
      </c>
      <c r="FH8383" s="55" t="s">
        <v>1260</v>
      </c>
      <c r="FI8383" s="55">
        <v>6</v>
      </c>
      <c r="FJ8383" s="55">
        <v>25000</v>
      </c>
      <c r="FK8383" s="55" t="s">
        <v>1249</v>
      </c>
      <c r="FL8383" s="55">
        <v>0.81</v>
      </c>
    </row>
    <row r="8384" ht="14.25" customHeight="1" outlineLevel="1" spans="162:168">
      <c r="FF8384" s="55">
        <v>8377</v>
      </c>
      <c r="FG8384" s="55" t="s">
        <v>1309</v>
      </c>
      <c r="FH8384" s="55" t="s">
        <v>1260</v>
      </c>
      <c r="FI8384" s="55">
        <v>6</v>
      </c>
      <c r="FJ8384" s="55">
        <v>50000</v>
      </c>
      <c r="FK8384" s="55" t="s">
        <v>1249</v>
      </c>
      <c r="FL8384" s="55">
        <v>0.77</v>
      </c>
    </row>
    <row r="8385" ht="14.25" customHeight="1" outlineLevel="1" spans="162:168">
      <c r="FF8385" s="55">
        <v>8378</v>
      </c>
      <c r="FG8385" s="55" t="s">
        <v>1309</v>
      </c>
      <c r="FH8385" s="55" t="s">
        <v>1260</v>
      </c>
      <c r="FI8385" s="55">
        <v>6</v>
      </c>
      <c r="FJ8385" s="55">
        <v>80000</v>
      </c>
      <c r="FK8385" s="55" t="s">
        <v>1249</v>
      </c>
      <c r="FL8385" s="55">
        <v>0.4</v>
      </c>
    </row>
    <row r="8386" ht="14.25" customHeight="1" outlineLevel="1" spans="162:168">
      <c r="FF8386" s="55">
        <v>8379</v>
      </c>
      <c r="FG8386" s="55" t="s">
        <v>1309</v>
      </c>
      <c r="FH8386" s="55" t="s">
        <v>1260</v>
      </c>
      <c r="FI8386" s="55">
        <v>6</v>
      </c>
      <c r="FJ8386" s="55">
        <v>130000</v>
      </c>
      <c r="FK8386" s="55" t="s">
        <v>1249</v>
      </c>
      <c r="FL8386" s="55">
        <v>0.35</v>
      </c>
    </row>
    <row r="8387" ht="14.25" customHeight="1" outlineLevel="1" spans="162:168">
      <c r="FF8387" s="55">
        <v>8380</v>
      </c>
      <c r="FG8387" s="55" t="s">
        <v>1309</v>
      </c>
      <c r="FH8387" s="55" t="s">
        <v>1260</v>
      </c>
      <c r="FI8387" s="55">
        <v>6</v>
      </c>
      <c r="FJ8387" s="55">
        <v>260000</v>
      </c>
      <c r="FK8387" s="55" t="s">
        <v>1249</v>
      </c>
      <c r="FL8387" s="55">
        <v>0.35</v>
      </c>
    </row>
    <row r="8388" ht="14.25" customHeight="1" outlineLevel="1" spans="162:168">
      <c r="FF8388" s="55">
        <v>8381</v>
      </c>
      <c r="FG8388" s="55" t="s">
        <v>1309</v>
      </c>
      <c r="FH8388" s="55" t="s">
        <v>1260</v>
      </c>
      <c r="FI8388" s="55">
        <v>6</v>
      </c>
      <c r="FJ8388" s="55">
        <v>400000</v>
      </c>
      <c r="FK8388" s="55" t="s">
        <v>1249</v>
      </c>
      <c r="FL8388" s="55">
        <v>0.35</v>
      </c>
    </row>
    <row r="8389" ht="14.25" customHeight="1" outlineLevel="1" spans="162:168">
      <c r="FF8389" s="55">
        <v>8382</v>
      </c>
      <c r="FG8389" s="55" t="s">
        <v>1309</v>
      </c>
      <c r="FH8389" s="55" t="s">
        <v>1260</v>
      </c>
      <c r="FI8389" s="55">
        <v>6</v>
      </c>
      <c r="FJ8389" s="55">
        <v>530000</v>
      </c>
      <c r="FK8389" s="55" t="s">
        <v>1249</v>
      </c>
      <c r="FL8389" s="55">
        <v>0.35</v>
      </c>
    </row>
    <row r="8390" ht="14.25" customHeight="1" outlineLevel="1" spans="162:168">
      <c r="FF8390" s="55">
        <v>8383</v>
      </c>
      <c r="FG8390" s="55" t="s">
        <v>1309</v>
      </c>
      <c r="FH8390" s="55" t="s">
        <v>1260</v>
      </c>
      <c r="FI8390" s="55">
        <v>6</v>
      </c>
      <c r="FJ8390" s="55">
        <v>540000</v>
      </c>
      <c r="FK8390" s="55" t="s">
        <v>1249</v>
      </c>
      <c r="FL8390" s="55">
        <v>0.35</v>
      </c>
    </row>
    <row r="8391" ht="14.25" customHeight="1" outlineLevel="1" spans="162:168">
      <c r="FF8391" s="55">
        <v>8384</v>
      </c>
      <c r="FG8391" s="55" t="s">
        <v>1309</v>
      </c>
      <c r="FH8391" s="55" t="s">
        <v>1260</v>
      </c>
      <c r="FI8391" s="55">
        <v>7</v>
      </c>
      <c r="FJ8391" s="55">
        <v>0</v>
      </c>
      <c r="FK8391" s="55" t="s">
        <v>1249</v>
      </c>
      <c r="FL8391" s="55">
        <v>0.86</v>
      </c>
    </row>
    <row r="8392" ht="14.25" customHeight="1" outlineLevel="1" spans="162:168">
      <c r="FF8392" s="55">
        <v>8385</v>
      </c>
      <c r="FG8392" s="55" t="s">
        <v>1309</v>
      </c>
      <c r="FH8392" s="55" t="s">
        <v>1260</v>
      </c>
      <c r="FI8392" s="55">
        <v>7</v>
      </c>
      <c r="FJ8392" s="55">
        <v>1000</v>
      </c>
      <c r="FK8392" s="55" t="s">
        <v>1249</v>
      </c>
      <c r="FL8392" s="55">
        <v>0.86</v>
      </c>
    </row>
    <row r="8393" ht="14.25" customHeight="1" outlineLevel="1" spans="162:168">
      <c r="FF8393" s="55">
        <v>8386</v>
      </c>
      <c r="FG8393" s="55" t="s">
        <v>1309</v>
      </c>
      <c r="FH8393" s="55" t="s">
        <v>1260</v>
      </c>
      <c r="FI8393" s="55">
        <v>7</v>
      </c>
      <c r="FJ8393" s="55">
        <v>2500</v>
      </c>
      <c r="FK8393" s="55" t="s">
        <v>1249</v>
      </c>
      <c r="FL8393" s="55">
        <v>0.86</v>
      </c>
    </row>
    <row r="8394" ht="14.25" customHeight="1" outlineLevel="1" spans="162:168">
      <c r="FF8394" s="55">
        <v>8387</v>
      </c>
      <c r="FG8394" s="55" t="s">
        <v>1309</v>
      </c>
      <c r="FH8394" s="55" t="s">
        <v>1260</v>
      </c>
      <c r="FI8394" s="55">
        <v>7</v>
      </c>
      <c r="FJ8394" s="55">
        <v>5000</v>
      </c>
      <c r="FK8394" s="55" t="s">
        <v>1249</v>
      </c>
      <c r="FL8394" s="55">
        <v>0.86</v>
      </c>
    </row>
    <row r="8395" ht="14.25" customHeight="1" outlineLevel="1" spans="162:168">
      <c r="FF8395" s="55">
        <v>8388</v>
      </c>
      <c r="FG8395" s="55" t="s">
        <v>1309</v>
      </c>
      <c r="FH8395" s="55" t="s">
        <v>1260</v>
      </c>
      <c r="FI8395" s="55">
        <v>7</v>
      </c>
      <c r="FJ8395" s="55">
        <v>10000</v>
      </c>
      <c r="FK8395" s="55" t="s">
        <v>1249</v>
      </c>
      <c r="FL8395" s="55">
        <v>0.86</v>
      </c>
    </row>
    <row r="8396" ht="14.25" customHeight="1" outlineLevel="1" spans="162:168">
      <c r="FF8396" s="55">
        <v>8389</v>
      </c>
      <c r="FG8396" s="55" t="s">
        <v>1309</v>
      </c>
      <c r="FH8396" s="55" t="s">
        <v>1260</v>
      </c>
      <c r="FI8396" s="55">
        <v>7</v>
      </c>
      <c r="FJ8396" s="55">
        <v>25000</v>
      </c>
      <c r="FK8396" s="55" t="s">
        <v>1249</v>
      </c>
      <c r="FL8396" s="55">
        <v>0.86</v>
      </c>
    </row>
    <row r="8397" ht="14.25" customHeight="1" outlineLevel="1" spans="162:168">
      <c r="FF8397" s="55">
        <v>8390</v>
      </c>
      <c r="FG8397" s="55" t="s">
        <v>1309</v>
      </c>
      <c r="FH8397" s="55" t="s">
        <v>1260</v>
      </c>
      <c r="FI8397" s="55">
        <v>7</v>
      </c>
      <c r="FJ8397" s="55">
        <v>50000</v>
      </c>
      <c r="FK8397" s="55" t="s">
        <v>1249</v>
      </c>
      <c r="FL8397" s="55">
        <v>0.82</v>
      </c>
    </row>
    <row r="8398" ht="14.25" customHeight="1" outlineLevel="1" spans="162:168">
      <c r="FF8398" s="55">
        <v>8391</v>
      </c>
      <c r="FG8398" s="55" t="s">
        <v>1309</v>
      </c>
      <c r="FH8398" s="55" t="s">
        <v>1260</v>
      </c>
      <c r="FI8398" s="55">
        <v>7</v>
      </c>
      <c r="FJ8398" s="55">
        <v>80000</v>
      </c>
      <c r="FK8398" s="55" t="s">
        <v>1249</v>
      </c>
      <c r="FL8398" s="55">
        <v>0.4</v>
      </c>
    </row>
    <row r="8399" ht="14.25" customHeight="1" outlineLevel="1" spans="162:168">
      <c r="FF8399" s="55">
        <v>8392</v>
      </c>
      <c r="FG8399" s="55" t="s">
        <v>1309</v>
      </c>
      <c r="FH8399" s="55" t="s">
        <v>1260</v>
      </c>
      <c r="FI8399" s="55">
        <v>7</v>
      </c>
      <c r="FJ8399" s="55">
        <v>130000</v>
      </c>
      <c r="FK8399" s="55" t="s">
        <v>1249</v>
      </c>
      <c r="FL8399" s="55">
        <v>0.35</v>
      </c>
    </row>
    <row r="8400" ht="14.25" customHeight="1" outlineLevel="1" spans="162:168">
      <c r="FF8400" s="55">
        <v>8393</v>
      </c>
      <c r="FG8400" s="55" t="s">
        <v>1309</v>
      </c>
      <c r="FH8400" s="55" t="s">
        <v>1260</v>
      </c>
      <c r="FI8400" s="55">
        <v>7</v>
      </c>
      <c r="FJ8400" s="55">
        <v>260000</v>
      </c>
      <c r="FK8400" s="55" t="s">
        <v>1249</v>
      </c>
      <c r="FL8400" s="55">
        <v>0.35</v>
      </c>
    </row>
    <row r="8401" ht="14.25" customHeight="1" outlineLevel="1" spans="162:168">
      <c r="FF8401" s="55">
        <v>8394</v>
      </c>
      <c r="FG8401" s="55" t="s">
        <v>1309</v>
      </c>
      <c r="FH8401" s="55" t="s">
        <v>1260</v>
      </c>
      <c r="FI8401" s="55">
        <v>7</v>
      </c>
      <c r="FJ8401" s="55">
        <v>400000</v>
      </c>
      <c r="FK8401" s="55" t="s">
        <v>1249</v>
      </c>
      <c r="FL8401" s="55">
        <v>0.35</v>
      </c>
    </row>
    <row r="8402" ht="14.25" customHeight="1" outlineLevel="1" spans="162:168">
      <c r="FF8402" s="55">
        <v>8395</v>
      </c>
      <c r="FG8402" s="55" t="s">
        <v>1309</v>
      </c>
      <c r="FH8402" s="55" t="s">
        <v>1260</v>
      </c>
      <c r="FI8402" s="55">
        <v>7</v>
      </c>
      <c r="FJ8402" s="55">
        <v>530000</v>
      </c>
      <c r="FK8402" s="55" t="s">
        <v>1249</v>
      </c>
      <c r="FL8402" s="55">
        <v>0.35</v>
      </c>
    </row>
    <row r="8403" ht="14.25" customHeight="1" outlineLevel="1" spans="162:168">
      <c r="FF8403" s="55">
        <v>8396</v>
      </c>
      <c r="FG8403" s="55" t="s">
        <v>1309</v>
      </c>
      <c r="FH8403" s="55" t="s">
        <v>1260</v>
      </c>
      <c r="FI8403" s="55">
        <v>7</v>
      </c>
      <c r="FJ8403" s="55">
        <v>540000</v>
      </c>
      <c r="FK8403" s="55" t="s">
        <v>1249</v>
      </c>
      <c r="FL8403" s="55">
        <v>0.35</v>
      </c>
    </row>
    <row r="8404" ht="14.25" customHeight="1" outlineLevel="1" spans="162:168">
      <c r="FF8404" s="55">
        <v>8397</v>
      </c>
      <c r="FG8404" s="55" t="s">
        <v>1309</v>
      </c>
      <c r="FH8404" s="55" t="s">
        <v>1260</v>
      </c>
      <c r="FI8404" s="55">
        <v>8</v>
      </c>
      <c r="FJ8404" s="55">
        <v>0</v>
      </c>
      <c r="FK8404" s="55" t="s">
        <v>1249</v>
      </c>
      <c r="FL8404" s="55">
        <v>1</v>
      </c>
    </row>
    <row r="8405" ht="14.25" customHeight="1" outlineLevel="1" spans="162:168">
      <c r="FF8405" s="55">
        <v>8398</v>
      </c>
      <c r="FG8405" s="55" t="s">
        <v>1309</v>
      </c>
      <c r="FH8405" s="55" t="s">
        <v>1260</v>
      </c>
      <c r="FI8405" s="55">
        <v>8</v>
      </c>
      <c r="FJ8405" s="55">
        <v>1000</v>
      </c>
      <c r="FK8405" s="55" t="s">
        <v>1249</v>
      </c>
      <c r="FL8405" s="55">
        <v>0.9</v>
      </c>
    </row>
    <row r="8406" ht="14.25" customHeight="1" outlineLevel="1" spans="162:168">
      <c r="FF8406" s="55">
        <v>8399</v>
      </c>
      <c r="FG8406" s="55" t="s">
        <v>1309</v>
      </c>
      <c r="FH8406" s="55" t="s">
        <v>1260</v>
      </c>
      <c r="FI8406" s="55">
        <v>8</v>
      </c>
      <c r="FJ8406" s="55">
        <v>2500</v>
      </c>
      <c r="FK8406" s="55" t="s">
        <v>1249</v>
      </c>
      <c r="FL8406" s="55">
        <v>0.85</v>
      </c>
    </row>
    <row r="8407" ht="14.25" customHeight="1" outlineLevel="1" spans="162:168">
      <c r="FF8407" s="55">
        <v>8400</v>
      </c>
      <c r="FG8407" s="55" t="s">
        <v>1309</v>
      </c>
      <c r="FH8407" s="55" t="s">
        <v>1260</v>
      </c>
      <c r="FI8407" s="55">
        <v>8</v>
      </c>
      <c r="FJ8407" s="55">
        <v>5000</v>
      </c>
      <c r="FK8407" s="55" t="s">
        <v>1249</v>
      </c>
      <c r="FL8407" s="55">
        <v>0.7</v>
      </c>
    </row>
    <row r="8408" ht="14.25" customHeight="1" outlineLevel="1" spans="162:168">
      <c r="FF8408" s="55">
        <v>8401</v>
      </c>
      <c r="FG8408" s="55" t="s">
        <v>1309</v>
      </c>
      <c r="FH8408" s="55" t="s">
        <v>1260</v>
      </c>
      <c r="FI8408" s="55">
        <v>8</v>
      </c>
      <c r="FJ8408" s="55">
        <v>10000</v>
      </c>
      <c r="FK8408" s="55" t="s">
        <v>1249</v>
      </c>
      <c r="FL8408" s="55">
        <v>0.5</v>
      </c>
    </row>
    <row r="8409" ht="14.25" customHeight="1" outlineLevel="1" spans="162:168">
      <c r="FF8409" s="55">
        <v>8402</v>
      </c>
      <c r="FG8409" s="55" t="s">
        <v>1309</v>
      </c>
      <c r="FH8409" s="55" t="s">
        <v>1260</v>
      </c>
      <c r="FI8409" s="55">
        <v>8</v>
      </c>
      <c r="FJ8409" s="55">
        <v>25000</v>
      </c>
      <c r="FK8409" s="55" t="s">
        <v>1249</v>
      </c>
      <c r="FL8409" s="55">
        <v>0.45</v>
      </c>
    </row>
    <row r="8410" ht="14.25" customHeight="1" outlineLevel="1" spans="162:168">
      <c r="FF8410" s="55">
        <v>8403</v>
      </c>
      <c r="FG8410" s="55" t="s">
        <v>1309</v>
      </c>
      <c r="FH8410" s="55" t="s">
        <v>1260</v>
      </c>
      <c r="FI8410" s="55">
        <v>8</v>
      </c>
      <c r="FJ8410" s="55">
        <v>50000</v>
      </c>
      <c r="FK8410" s="55" t="s">
        <v>1249</v>
      </c>
      <c r="FL8410" s="55">
        <v>0.45</v>
      </c>
    </row>
    <row r="8411" ht="14.25" customHeight="1" outlineLevel="1" spans="162:168">
      <c r="FF8411" s="55">
        <v>8404</v>
      </c>
      <c r="FG8411" s="55" t="s">
        <v>1309</v>
      </c>
      <c r="FH8411" s="55" t="s">
        <v>1260</v>
      </c>
      <c r="FI8411" s="55">
        <v>8</v>
      </c>
      <c r="FJ8411" s="55">
        <v>80000</v>
      </c>
      <c r="FK8411" s="55" t="s">
        <v>1249</v>
      </c>
      <c r="FL8411" s="55">
        <v>0.45</v>
      </c>
    </row>
    <row r="8412" ht="14.25" customHeight="1" outlineLevel="1" spans="162:168">
      <c r="FF8412" s="55">
        <v>8405</v>
      </c>
      <c r="FG8412" s="55" t="s">
        <v>1309</v>
      </c>
      <c r="FH8412" s="55" t="s">
        <v>1260</v>
      </c>
      <c r="FI8412" s="55">
        <v>8</v>
      </c>
      <c r="FJ8412" s="55">
        <v>130000</v>
      </c>
      <c r="FK8412" s="55" t="s">
        <v>1249</v>
      </c>
      <c r="FL8412" s="55">
        <v>0.45</v>
      </c>
    </row>
    <row r="8413" ht="14.25" customHeight="1" outlineLevel="1" spans="162:168">
      <c r="FF8413" s="55">
        <v>8406</v>
      </c>
      <c r="FG8413" s="55" t="s">
        <v>1309</v>
      </c>
      <c r="FH8413" s="55" t="s">
        <v>1260</v>
      </c>
      <c r="FI8413" s="55">
        <v>8</v>
      </c>
      <c r="FJ8413" s="55">
        <v>260000</v>
      </c>
      <c r="FK8413" s="55" t="s">
        <v>1249</v>
      </c>
      <c r="FL8413" s="55">
        <v>0.45</v>
      </c>
    </row>
    <row r="8414" ht="14.25" customHeight="1" outlineLevel="1" spans="162:168">
      <c r="FF8414" s="55">
        <v>8407</v>
      </c>
      <c r="FG8414" s="55" t="s">
        <v>1309</v>
      </c>
      <c r="FH8414" s="55" t="s">
        <v>1260</v>
      </c>
      <c r="FI8414" s="55">
        <v>8</v>
      </c>
      <c r="FJ8414" s="55">
        <v>400000</v>
      </c>
      <c r="FK8414" s="55" t="s">
        <v>1249</v>
      </c>
      <c r="FL8414" s="55">
        <v>0.45</v>
      </c>
    </row>
    <row r="8415" ht="14.25" customHeight="1" outlineLevel="1" spans="162:168">
      <c r="FF8415" s="55">
        <v>8408</v>
      </c>
      <c r="FG8415" s="55" t="s">
        <v>1309</v>
      </c>
      <c r="FH8415" s="55" t="s">
        <v>1260</v>
      </c>
      <c r="FI8415" s="55">
        <v>8</v>
      </c>
      <c r="FJ8415" s="55">
        <v>530000</v>
      </c>
      <c r="FK8415" s="55" t="s">
        <v>1249</v>
      </c>
      <c r="FL8415" s="55">
        <v>0.45</v>
      </c>
    </row>
    <row r="8416" ht="14.25" customHeight="1" outlineLevel="1" spans="162:168">
      <c r="FF8416" s="55">
        <v>8409</v>
      </c>
      <c r="FG8416" s="55" t="s">
        <v>1309</v>
      </c>
      <c r="FH8416" s="55" t="s">
        <v>1260</v>
      </c>
      <c r="FI8416" s="55">
        <v>8</v>
      </c>
      <c r="FJ8416" s="55">
        <v>540000</v>
      </c>
      <c r="FK8416" s="55" t="s">
        <v>1249</v>
      </c>
      <c r="FL8416" s="55">
        <v>0.45</v>
      </c>
    </row>
    <row r="8417" ht="14.25" customHeight="1" outlineLevel="1" spans="162:168">
      <c r="FF8417" s="55">
        <v>8410</v>
      </c>
      <c r="FG8417" s="55" t="s">
        <v>1309</v>
      </c>
      <c r="FH8417" s="55" t="s">
        <v>1260</v>
      </c>
      <c r="FI8417" s="55">
        <v>9</v>
      </c>
      <c r="FJ8417" s="55">
        <v>0</v>
      </c>
      <c r="FK8417" s="55" t="s">
        <v>1249</v>
      </c>
      <c r="FL8417" s="55">
        <v>0.88</v>
      </c>
    </row>
    <row r="8418" ht="14.25" customHeight="1" outlineLevel="1" spans="162:168">
      <c r="FF8418" s="55">
        <v>8411</v>
      </c>
      <c r="FG8418" s="55" t="s">
        <v>1309</v>
      </c>
      <c r="FH8418" s="55" t="s">
        <v>1260</v>
      </c>
      <c r="FI8418" s="55">
        <v>9</v>
      </c>
      <c r="FJ8418" s="55">
        <v>1000</v>
      </c>
      <c r="FK8418" s="55" t="s">
        <v>1249</v>
      </c>
      <c r="FL8418" s="55">
        <v>0.88</v>
      </c>
    </row>
    <row r="8419" ht="14.25" customHeight="1" outlineLevel="1" spans="162:168">
      <c r="FF8419" s="55">
        <v>8412</v>
      </c>
      <c r="FG8419" s="55" t="s">
        <v>1309</v>
      </c>
      <c r="FH8419" s="55" t="s">
        <v>1260</v>
      </c>
      <c r="FI8419" s="55">
        <v>9</v>
      </c>
      <c r="FJ8419" s="55">
        <v>2500</v>
      </c>
      <c r="FK8419" s="55" t="s">
        <v>1249</v>
      </c>
      <c r="FL8419" s="55">
        <v>0.88</v>
      </c>
    </row>
    <row r="8420" ht="14.25" customHeight="1" outlineLevel="1" spans="162:168">
      <c r="FF8420" s="55">
        <v>8413</v>
      </c>
      <c r="FG8420" s="55" t="s">
        <v>1309</v>
      </c>
      <c r="FH8420" s="55" t="s">
        <v>1260</v>
      </c>
      <c r="FI8420" s="55">
        <v>9</v>
      </c>
      <c r="FJ8420" s="55">
        <v>5000</v>
      </c>
      <c r="FK8420" s="55" t="s">
        <v>1249</v>
      </c>
      <c r="FL8420" s="55">
        <v>0.88</v>
      </c>
    </row>
    <row r="8421" ht="14.25" customHeight="1" outlineLevel="1" spans="162:168">
      <c r="FF8421" s="55">
        <v>8414</v>
      </c>
      <c r="FG8421" s="55" t="s">
        <v>1309</v>
      </c>
      <c r="FH8421" s="55" t="s">
        <v>1260</v>
      </c>
      <c r="FI8421" s="55">
        <v>9</v>
      </c>
      <c r="FJ8421" s="55">
        <v>10000</v>
      </c>
      <c r="FK8421" s="55" t="s">
        <v>1249</v>
      </c>
      <c r="FL8421" s="55">
        <v>0.88</v>
      </c>
    </row>
    <row r="8422" ht="14.25" customHeight="1" outlineLevel="1" spans="162:168">
      <c r="FF8422" s="55">
        <v>8415</v>
      </c>
      <c r="FG8422" s="55" t="s">
        <v>1309</v>
      </c>
      <c r="FH8422" s="55" t="s">
        <v>1260</v>
      </c>
      <c r="FI8422" s="55">
        <v>9</v>
      </c>
      <c r="FJ8422" s="55">
        <v>25000</v>
      </c>
      <c r="FK8422" s="55" t="s">
        <v>1249</v>
      </c>
      <c r="FL8422" s="55">
        <v>0.88</v>
      </c>
    </row>
    <row r="8423" ht="14.25" customHeight="1" outlineLevel="1" spans="162:168">
      <c r="FF8423" s="55">
        <v>8416</v>
      </c>
      <c r="FG8423" s="55" t="s">
        <v>1309</v>
      </c>
      <c r="FH8423" s="55" t="s">
        <v>1260</v>
      </c>
      <c r="FI8423" s="55">
        <v>9</v>
      </c>
      <c r="FJ8423" s="55">
        <v>50000</v>
      </c>
      <c r="FK8423" s="55" t="s">
        <v>1249</v>
      </c>
      <c r="FL8423" s="55">
        <v>0.84</v>
      </c>
    </row>
    <row r="8424" ht="14.25" customHeight="1" outlineLevel="1" spans="162:168">
      <c r="FF8424" s="55">
        <v>8417</v>
      </c>
      <c r="FG8424" s="55" t="s">
        <v>1309</v>
      </c>
      <c r="FH8424" s="55" t="s">
        <v>1260</v>
      </c>
      <c r="FI8424" s="55">
        <v>9</v>
      </c>
      <c r="FJ8424" s="55">
        <v>80000</v>
      </c>
      <c r="FK8424" s="55" t="s">
        <v>1249</v>
      </c>
      <c r="FL8424" s="55">
        <v>0.45</v>
      </c>
    </row>
    <row r="8425" ht="14.25" customHeight="1" outlineLevel="1" spans="162:168">
      <c r="FF8425" s="55">
        <v>8418</v>
      </c>
      <c r="FG8425" s="55" t="s">
        <v>1309</v>
      </c>
      <c r="FH8425" s="55" t="s">
        <v>1260</v>
      </c>
      <c r="FI8425" s="55">
        <v>9</v>
      </c>
      <c r="FJ8425" s="55">
        <v>130000</v>
      </c>
      <c r="FK8425" s="55" t="s">
        <v>1249</v>
      </c>
      <c r="FL8425" s="55">
        <v>0.45</v>
      </c>
    </row>
    <row r="8426" ht="14.25" customHeight="1" outlineLevel="1" spans="162:168">
      <c r="FF8426" s="55">
        <v>8419</v>
      </c>
      <c r="FG8426" s="55" t="s">
        <v>1309</v>
      </c>
      <c r="FH8426" s="55" t="s">
        <v>1260</v>
      </c>
      <c r="FI8426" s="55">
        <v>9</v>
      </c>
      <c r="FJ8426" s="55">
        <v>260000</v>
      </c>
      <c r="FK8426" s="55" t="s">
        <v>1249</v>
      </c>
      <c r="FL8426" s="55">
        <v>0.45</v>
      </c>
    </row>
    <row r="8427" ht="14.25" customHeight="1" outlineLevel="1" spans="162:168">
      <c r="FF8427" s="55">
        <v>8420</v>
      </c>
      <c r="FG8427" s="55" t="s">
        <v>1309</v>
      </c>
      <c r="FH8427" s="55" t="s">
        <v>1260</v>
      </c>
      <c r="FI8427" s="55">
        <v>9</v>
      </c>
      <c r="FJ8427" s="55">
        <v>400000</v>
      </c>
      <c r="FK8427" s="55" t="s">
        <v>1249</v>
      </c>
      <c r="FL8427" s="55">
        <v>0.45</v>
      </c>
    </row>
    <row r="8428" ht="14.25" customHeight="1" outlineLevel="1" spans="162:168">
      <c r="FF8428" s="55">
        <v>8421</v>
      </c>
      <c r="FG8428" s="55" t="s">
        <v>1309</v>
      </c>
      <c r="FH8428" s="55" t="s">
        <v>1260</v>
      </c>
      <c r="FI8428" s="55">
        <v>9</v>
      </c>
      <c r="FJ8428" s="55">
        <v>530000</v>
      </c>
      <c r="FK8428" s="55" t="s">
        <v>1249</v>
      </c>
      <c r="FL8428" s="55">
        <v>0.45</v>
      </c>
    </row>
    <row r="8429" ht="14.25" customHeight="1" outlineLevel="1" spans="162:168">
      <c r="FF8429" s="55">
        <v>8422</v>
      </c>
      <c r="FG8429" s="55" t="s">
        <v>1309</v>
      </c>
      <c r="FH8429" s="55" t="s">
        <v>1260</v>
      </c>
      <c r="FI8429" s="55">
        <v>9</v>
      </c>
      <c r="FJ8429" s="55">
        <v>540000</v>
      </c>
      <c r="FK8429" s="55" t="s">
        <v>1249</v>
      </c>
      <c r="FL8429" s="55">
        <v>0.45</v>
      </c>
    </row>
    <row r="8430" ht="14.25" customHeight="1" outlineLevel="1" spans="162:168">
      <c r="FF8430" s="55">
        <v>8423</v>
      </c>
      <c r="FG8430" s="55" t="s">
        <v>1309</v>
      </c>
      <c r="FH8430" s="55" t="s">
        <v>1470</v>
      </c>
      <c r="FI8430" s="55">
        <v>1</v>
      </c>
      <c r="FJ8430" s="55">
        <v>0</v>
      </c>
      <c r="FK8430" s="55" t="s">
        <v>1249</v>
      </c>
      <c r="FL8430" s="55">
        <v>0.65</v>
      </c>
    </row>
    <row r="8431" ht="14.25" customHeight="1" outlineLevel="1" spans="162:168">
      <c r="FF8431" s="55">
        <v>8424</v>
      </c>
      <c r="FG8431" s="55" t="s">
        <v>1309</v>
      </c>
      <c r="FH8431" s="55" t="s">
        <v>1470</v>
      </c>
      <c r="FI8431" s="55">
        <v>1</v>
      </c>
      <c r="FJ8431" s="55">
        <v>1000</v>
      </c>
      <c r="FK8431" s="55" t="s">
        <v>1249</v>
      </c>
      <c r="FL8431" s="55">
        <v>0.6</v>
      </c>
    </row>
    <row r="8432" ht="14.25" customHeight="1" outlineLevel="1" spans="162:168">
      <c r="FF8432" s="55">
        <v>8425</v>
      </c>
      <c r="FG8432" s="55" t="s">
        <v>1309</v>
      </c>
      <c r="FH8432" s="55" t="s">
        <v>1470</v>
      </c>
      <c r="FI8432" s="55">
        <v>1</v>
      </c>
      <c r="FJ8432" s="55">
        <v>2500</v>
      </c>
      <c r="FK8432" s="55" t="s">
        <v>1249</v>
      </c>
      <c r="FL8432" s="55">
        <v>0.55</v>
      </c>
    </row>
    <row r="8433" ht="14.25" customHeight="1" outlineLevel="1" spans="162:168">
      <c r="FF8433" s="55">
        <v>8426</v>
      </c>
      <c r="FG8433" s="55" t="s">
        <v>1309</v>
      </c>
      <c r="FH8433" s="55" t="s">
        <v>1470</v>
      </c>
      <c r="FI8433" s="55">
        <v>1</v>
      </c>
      <c r="FJ8433" s="55">
        <v>5000</v>
      </c>
      <c r="FK8433" s="55" t="s">
        <v>1249</v>
      </c>
      <c r="FL8433" s="55">
        <v>0.5</v>
      </c>
    </row>
    <row r="8434" ht="14.25" customHeight="1" outlineLevel="1" spans="162:168">
      <c r="FF8434" s="55">
        <v>8427</v>
      </c>
      <c r="FG8434" s="55" t="s">
        <v>1309</v>
      </c>
      <c r="FH8434" s="55" t="s">
        <v>1470</v>
      </c>
      <c r="FI8434" s="55">
        <v>1</v>
      </c>
      <c r="FJ8434" s="55">
        <v>10000</v>
      </c>
      <c r="FK8434" s="55" t="s">
        <v>1249</v>
      </c>
      <c r="FL8434" s="55">
        <v>0.4</v>
      </c>
    </row>
    <row r="8435" ht="14.25" customHeight="1" outlineLevel="1" spans="162:168">
      <c r="FF8435" s="55">
        <v>8428</v>
      </c>
      <c r="FG8435" s="55" t="s">
        <v>1309</v>
      </c>
      <c r="FH8435" s="55" t="s">
        <v>1470</v>
      </c>
      <c r="FI8435" s="55">
        <v>1</v>
      </c>
      <c r="FJ8435" s="55">
        <v>25000</v>
      </c>
      <c r="FK8435" s="55" t="s">
        <v>1249</v>
      </c>
      <c r="FL8435" s="55">
        <v>0.35</v>
      </c>
    </row>
    <row r="8436" ht="14.25" customHeight="1" outlineLevel="1" spans="162:168">
      <c r="FF8436" s="55">
        <v>8429</v>
      </c>
      <c r="FG8436" s="55" t="s">
        <v>1309</v>
      </c>
      <c r="FH8436" s="55" t="s">
        <v>1470</v>
      </c>
      <c r="FI8436" s="55">
        <v>1</v>
      </c>
      <c r="FJ8436" s="55">
        <v>50000</v>
      </c>
      <c r="FK8436" s="55" t="s">
        <v>1249</v>
      </c>
      <c r="FL8436" s="55">
        <v>0.35</v>
      </c>
    </row>
    <row r="8437" ht="14.25" customHeight="1" outlineLevel="1" spans="162:168">
      <c r="FF8437" s="55">
        <v>8430</v>
      </c>
      <c r="FG8437" s="55" t="s">
        <v>1309</v>
      </c>
      <c r="FH8437" s="55" t="s">
        <v>1470</v>
      </c>
      <c r="FI8437" s="55">
        <v>1</v>
      </c>
      <c r="FJ8437" s="55">
        <v>80000</v>
      </c>
      <c r="FK8437" s="55" t="s">
        <v>1249</v>
      </c>
      <c r="FL8437" s="55">
        <v>0.35</v>
      </c>
    </row>
    <row r="8438" ht="14.25" customHeight="1" outlineLevel="1" spans="162:168">
      <c r="FF8438" s="55">
        <v>8431</v>
      </c>
      <c r="FG8438" s="55" t="s">
        <v>1309</v>
      </c>
      <c r="FH8438" s="55" t="s">
        <v>1470</v>
      </c>
      <c r="FI8438" s="55">
        <v>1</v>
      </c>
      <c r="FJ8438" s="55">
        <v>130000</v>
      </c>
      <c r="FK8438" s="55" t="s">
        <v>1249</v>
      </c>
      <c r="FL8438" s="55">
        <v>0.35</v>
      </c>
    </row>
    <row r="8439" ht="14.25" customHeight="1" outlineLevel="1" spans="162:168">
      <c r="FF8439" s="55">
        <v>8432</v>
      </c>
      <c r="FG8439" s="55" t="s">
        <v>1309</v>
      </c>
      <c r="FH8439" s="55" t="s">
        <v>1470</v>
      </c>
      <c r="FI8439" s="55">
        <v>1</v>
      </c>
      <c r="FJ8439" s="55">
        <v>260000</v>
      </c>
      <c r="FK8439" s="55" t="s">
        <v>1249</v>
      </c>
      <c r="FL8439" s="55">
        <v>0.35</v>
      </c>
    </row>
    <row r="8440" ht="14.25" customHeight="1" outlineLevel="1" spans="162:168">
      <c r="FF8440" s="55">
        <v>8433</v>
      </c>
      <c r="FG8440" s="55" t="s">
        <v>1309</v>
      </c>
      <c r="FH8440" s="55" t="s">
        <v>1470</v>
      </c>
      <c r="FI8440" s="55">
        <v>1</v>
      </c>
      <c r="FJ8440" s="55">
        <v>400000</v>
      </c>
      <c r="FK8440" s="55" t="s">
        <v>1249</v>
      </c>
      <c r="FL8440" s="55">
        <v>0.35</v>
      </c>
    </row>
    <row r="8441" ht="14.25" customHeight="1" outlineLevel="1" spans="162:168">
      <c r="FF8441" s="55">
        <v>8434</v>
      </c>
      <c r="FG8441" s="55" t="s">
        <v>1309</v>
      </c>
      <c r="FH8441" s="55" t="s">
        <v>1470</v>
      </c>
      <c r="FI8441" s="55">
        <v>1</v>
      </c>
      <c r="FJ8441" s="55">
        <v>530000</v>
      </c>
      <c r="FK8441" s="55" t="s">
        <v>1249</v>
      </c>
      <c r="FL8441" s="55">
        <v>0.35</v>
      </c>
    </row>
    <row r="8442" ht="14.25" customHeight="1" outlineLevel="1" spans="162:168">
      <c r="FF8442" s="55">
        <v>8435</v>
      </c>
      <c r="FG8442" s="55" t="s">
        <v>1309</v>
      </c>
      <c r="FH8442" s="55" t="s">
        <v>1470</v>
      </c>
      <c r="FI8442" s="55">
        <v>1</v>
      </c>
      <c r="FJ8442" s="55">
        <v>540000</v>
      </c>
      <c r="FK8442" s="55" t="s">
        <v>1249</v>
      </c>
      <c r="FL8442" s="55">
        <v>0.35</v>
      </c>
    </row>
    <row r="8443" ht="14.25" customHeight="1" outlineLevel="1" spans="162:168">
      <c r="FF8443" s="55">
        <v>8436</v>
      </c>
      <c r="FG8443" s="55" t="s">
        <v>1309</v>
      </c>
      <c r="FH8443" s="55" t="s">
        <v>1470</v>
      </c>
      <c r="FI8443" s="55">
        <v>10</v>
      </c>
      <c r="FJ8443" s="55">
        <v>0</v>
      </c>
      <c r="FK8443" s="55" t="s">
        <v>1249</v>
      </c>
      <c r="FL8443" s="55">
        <v>0.8</v>
      </c>
    </row>
    <row r="8444" ht="14.25" customHeight="1" outlineLevel="1" spans="162:168">
      <c r="FF8444" s="55">
        <v>8437</v>
      </c>
      <c r="FG8444" s="55" t="s">
        <v>1309</v>
      </c>
      <c r="FH8444" s="55" t="s">
        <v>1470</v>
      </c>
      <c r="FI8444" s="55">
        <v>10</v>
      </c>
      <c r="FJ8444" s="55">
        <v>1000</v>
      </c>
      <c r="FK8444" s="55" t="s">
        <v>1249</v>
      </c>
      <c r="FL8444" s="55">
        <v>0.8</v>
      </c>
    </row>
    <row r="8445" ht="14.25" customHeight="1" outlineLevel="1" spans="162:168">
      <c r="FF8445" s="55">
        <v>8438</v>
      </c>
      <c r="FG8445" s="55" t="s">
        <v>1309</v>
      </c>
      <c r="FH8445" s="55" t="s">
        <v>1470</v>
      </c>
      <c r="FI8445" s="55">
        <v>10</v>
      </c>
      <c r="FJ8445" s="55">
        <v>2500</v>
      </c>
      <c r="FK8445" s="55" t="s">
        <v>1249</v>
      </c>
      <c r="FL8445" s="55">
        <v>0.8</v>
      </c>
    </row>
    <row r="8446" ht="14.25" customHeight="1" outlineLevel="1" spans="162:168">
      <c r="FF8446" s="55">
        <v>8439</v>
      </c>
      <c r="FG8446" s="55" t="s">
        <v>1309</v>
      </c>
      <c r="FH8446" s="55" t="s">
        <v>1470</v>
      </c>
      <c r="FI8446" s="55">
        <v>10</v>
      </c>
      <c r="FJ8446" s="55">
        <v>5000</v>
      </c>
      <c r="FK8446" s="55" t="s">
        <v>1249</v>
      </c>
      <c r="FL8446" s="55">
        <v>0.8</v>
      </c>
    </row>
    <row r="8447" ht="14.25" customHeight="1" outlineLevel="1" spans="162:168">
      <c r="FF8447" s="55">
        <v>8440</v>
      </c>
      <c r="FG8447" s="55" t="s">
        <v>1309</v>
      </c>
      <c r="FH8447" s="55" t="s">
        <v>1470</v>
      </c>
      <c r="FI8447" s="55">
        <v>10</v>
      </c>
      <c r="FJ8447" s="55">
        <v>10000</v>
      </c>
      <c r="FK8447" s="55" t="s">
        <v>1249</v>
      </c>
      <c r="FL8447" s="55">
        <v>0.8</v>
      </c>
    </row>
    <row r="8448" ht="14.25" customHeight="1" outlineLevel="1" spans="162:168">
      <c r="FF8448" s="55">
        <v>8441</v>
      </c>
      <c r="FG8448" s="55" t="s">
        <v>1309</v>
      </c>
      <c r="FH8448" s="55" t="s">
        <v>1470</v>
      </c>
      <c r="FI8448" s="55">
        <v>10</v>
      </c>
      <c r="FJ8448" s="55">
        <v>25000</v>
      </c>
      <c r="FK8448" s="55" t="s">
        <v>1249</v>
      </c>
      <c r="FL8448" s="55">
        <v>0.8</v>
      </c>
    </row>
    <row r="8449" ht="14.25" customHeight="1" outlineLevel="1" spans="162:168">
      <c r="FF8449" s="55">
        <v>8442</v>
      </c>
      <c r="FG8449" s="55" t="s">
        <v>1309</v>
      </c>
      <c r="FH8449" s="55" t="s">
        <v>1470</v>
      </c>
      <c r="FI8449" s="55">
        <v>10</v>
      </c>
      <c r="FJ8449" s="55">
        <v>50000</v>
      </c>
      <c r="FK8449" s="55" t="s">
        <v>1249</v>
      </c>
      <c r="FL8449" s="55">
        <v>0.8</v>
      </c>
    </row>
    <row r="8450" ht="14.25" customHeight="1" outlineLevel="1" spans="162:168">
      <c r="FF8450" s="55">
        <v>8443</v>
      </c>
      <c r="FG8450" s="55" t="s">
        <v>1309</v>
      </c>
      <c r="FH8450" s="55" t="s">
        <v>1470</v>
      </c>
      <c r="FI8450" s="55">
        <v>10</v>
      </c>
      <c r="FJ8450" s="55">
        <v>80000</v>
      </c>
      <c r="FK8450" s="55" t="s">
        <v>1249</v>
      </c>
      <c r="FL8450" s="55">
        <v>0.8</v>
      </c>
    </row>
    <row r="8451" ht="14.25" customHeight="1" outlineLevel="1" spans="162:168">
      <c r="FF8451" s="55">
        <v>8444</v>
      </c>
      <c r="FG8451" s="55" t="s">
        <v>1309</v>
      </c>
      <c r="FH8451" s="55" t="s">
        <v>1470</v>
      </c>
      <c r="FI8451" s="55">
        <v>10</v>
      </c>
      <c r="FJ8451" s="55">
        <v>130000</v>
      </c>
      <c r="FK8451" s="55" t="s">
        <v>1249</v>
      </c>
      <c r="FL8451" s="55">
        <v>0.8</v>
      </c>
    </row>
    <row r="8452" ht="14.25" customHeight="1" outlineLevel="1" spans="162:168">
      <c r="FF8452" s="55">
        <v>8445</v>
      </c>
      <c r="FG8452" s="55" t="s">
        <v>1309</v>
      </c>
      <c r="FH8452" s="55" t="s">
        <v>1470</v>
      </c>
      <c r="FI8452" s="55">
        <v>10</v>
      </c>
      <c r="FJ8452" s="55">
        <v>260000</v>
      </c>
      <c r="FK8452" s="55" t="s">
        <v>1249</v>
      </c>
      <c r="FL8452" s="55">
        <v>0.8</v>
      </c>
    </row>
    <row r="8453" ht="14.25" customHeight="1" outlineLevel="1" spans="162:168">
      <c r="FF8453" s="55">
        <v>8446</v>
      </c>
      <c r="FG8453" s="55" t="s">
        <v>1309</v>
      </c>
      <c r="FH8453" s="55" t="s">
        <v>1470</v>
      </c>
      <c r="FI8453" s="55">
        <v>10</v>
      </c>
      <c r="FJ8453" s="55">
        <v>400000</v>
      </c>
      <c r="FK8453" s="55" t="s">
        <v>1249</v>
      </c>
      <c r="FL8453" s="55">
        <v>0.8</v>
      </c>
    </row>
    <row r="8454" ht="14.25" customHeight="1" outlineLevel="1" spans="162:168">
      <c r="FF8454" s="55">
        <v>8447</v>
      </c>
      <c r="FG8454" s="55" t="s">
        <v>1309</v>
      </c>
      <c r="FH8454" s="55" t="s">
        <v>1470</v>
      </c>
      <c r="FI8454" s="55">
        <v>10</v>
      </c>
      <c r="FJ8454" s="55">
        <v>530000</v>
      </c>
      <c r="FK8454" s="55" t="s">
        <v>1249</v>
      </c>
      <c r="FL8454" s="55">
        <v>0.8</v>
      </c>
    </row>
    <row r="8455" ht="14.25" customHeight="1" outlineLevel="1" spans="162:168">
      <c r="FF8455" s="55">
        <v>8448</v>
      </c>
      <c r="FG8455" s="55" t="s">
        <v>1309</v>
      </c>
      <c r="FH8455" s="55" t="s">
        <v>1470</v>
      </c>
      <c r="FI8455" s="55">
        <v>10</v>
      </c>
      <c r="FJ8455" s="55">
        <v>540000</v>
      </c>
      <c r="FK8455" s="55" t="s">
        <v>1249</v>
      </c>
      <c r="FL8455" s="55">
        <v>0.8</v>
      </c>
    </row>
    <row r="8456" ht="14.25" customHeight="1" outlineLevel="1" spans="162:168">
      <c r="FF8456" s="55">
        <v>8449</v>
      </c>
      <c r="FG8456" s="55" t="s">
        <v>1309</v>
      </c>
      <c r="FH8456" s="55" t="s">
        <v>1470</v>
      </c>
      <c r="FI8456" s="55">
        <v>11</v>
      </c>
      <c r="FJ8456" s="55">
        <v>0</v>
      </c>
      <c r="FK8456" s="55" t="s">
        <v>1249</v>
      </c>
      <c r="FL8456" s="55">
        <v>0.8</v>
      </c>
    </row>
    <row r="8457" ht="14.25" customHeight="1" outlineLevel="1" spans="162:168">
      <c r="FF8457" s="55">
        <v>8450</v>
      </c>
      <c r="FG8457" s="55" t="s">
        <v>1309</v>
      </c>
      <c r="FH8457" s="55" t="s">
        <v>1470</v>
      </c>
      <c r="FI8457" s="55">
        <v>11</v>
      </c>
      <c r="FJ8457" s="55">
        <v>1000</v>
      </c>
      <c r="FK8457" s="55" t="s">
        <v>1249</v>
      </c>
      <c r="FL8457" s="55">
        <v>0.8</v>
      </c>
    </row>
    <row r="8458" ht="14.25" customHeight="1" outlineLevel="1" spans="162:168">
      <c r="FF8458" s="55">
        <v>8451</v>
      </c>
      <c r="FG8458" s="55" t="s">
        <v>1309</v>
      </c>
      <c r="FH8458" s="55" t="s">
        <v>1470</v>
      </c>
      <c r="FI8458" s="55">
        <v>11</v>
      </c>
      <c r="FJ8458" s="55">
        <v>2500</v>
      </c>
      <c r="FK8458" s="55" t="s">
        <v>1249</v>
      </c>
      <c r="FL8458" s="55">
        <v>0.8</v>
      </c>
    </row>
    <row r="8459" ht="14.25" customHeight="1" outlineLevel="1" spans="162:168">
      <c r="FF8459" s="55">
        <v>8452</v>
      </c>
      <c r="FG8459" s="55" t="s">
        <v>1309</v>
      </c>
      <c r="FH8459" s="55" t="s">
        <v>1470</v>
      </c>
      <c r="FI8459" s="55">
        <v>11</v>
      </c>
      <c r="FJ8459" s="55">
        <v>5000</v>
      </c>
      <c r="FK8459" s="55" t="s">
        <v>1249</v>
      </c>
      <c r="FL8459" s="55">
        <v>0.8</v>
      </c>
    </row>
    <row r="8460" ht="14.25" customHeight="1" outlineLevel="1" spans="162:168">
      <c r="FF8460" s="55">
        <v>8453</v>
      </c>
      <c r="FG8460" s="55" t="s">
        <v>1309</v>
      </c>
      <c r="FH8460" s="55" t="s">
        <v>1470</v>
      </c>
      <c r="FI8460" s="55">
        <v>11</v>
      </c>
      <c r="FJ8460" s="55">
        <v>10000</v>
      </c>
      <c r="FK8460" s="55" t="s">
        <v>1249</v>
      </c>
      <c r="FL8460" s="55">
        <v>0.8</v>
      </c>
    </row>
    <row r="8461" ht="14.25" customHeight="1" outlineLevel="1" spans="162:168">
      <c r="FF8461" s="55">
        <v>8454</v>
      </c>
      <c r="FG8461" s="55" t="s">
        <v>1309</v>
      </c>
      <c r="FH8461" s="55" t="s">
        <v>1470</v>
      </c>
      <c r="FI8461" s="55">
        <v>11</v>
      </c>
      <c r="FJ8461" s="55">
        <v>25000</v>
      </c>
      <c r="FK8461" s="55" t="s">
        <v>1249</v>
      </c>
      <c r="FL8461" s="55">
        <v>0.8</v>
      </c>
    </row>
    <row r="8462" ht="14.25" customHeight="1" outlineLevel="1" spans="162:168">
      <c r="FF8462" s="55">
        <v>8455</v>
      </c>
      <c r="FG8462" s="55" t="s">
        <v>1309</v>
      </c>
      <c r="FH8462" s="55" t="s">
        <v>1470</v>
      </c>
      <c r="FI8462" s="55">
        <v>11</v>
      </c>
      <c r="FJ8462" s="55">
        <v>50000</v>
      </c>
      <c r="FK8462" s="55" t="s">
        <v>1249</v>
      </c>
      <c r="FL8462" s="55">
        <v>0.8</v>
      </c>
    </row>
    <row r="8463" ht="14.25" customHeight="1" outlineLevel="1" spans="162:168">
      <c r="FF8463" s="55">
        <v>8456</v>
      </c>
      <c r="FG8463" s="55" t="s">
        <v>1309</v>
      </c>
      <c r="FH8463" s="55" t="s">
        <v>1470</v>
      </c>
      <c r="FI8463" s="55">
        <v>11</v>
      </c>
      <c r="FJ8463" s="55">
        <v>80000</v>
      </c>
      <c r="FK8463" s="55" t="s">
        <v>1249</v>
      </c>
      <c r="FL8463" s="55">
        <v>0.8</v>
      </c>
    </row>
    <row r="8464" ht="14.25" customHeight="1" outlineLevel="1" spans="162:168">
      <c r="FF8464" s="55">
        <v>8457</v>
      </c>
      <c r="FG8464" s="55" t="s">
        <v>1309</v>
      </c>
      <c r="FH8464" s="55" t="s">
        <v>1470</v>
      </c>
      <c r="FI8464" s="55">
        <v>11</v>
      </c>
      <c r="FJ8464" s="55">
        <v>130000</v>
      </c>
      <c r="FK8464" s="55" t="s">
        <v>1249</v>
      </c>
      <c r="FL8464" s="55">
        <v>0.8</v>
      </c>
    </row>
    <row r="8465" ht="14.25" customHeight="1" outlineLevel="1" spans="162:168">
      <c r="FF8465" s="55">
        <v>8458</v>
      </c>
      <c r="FG8465" s="55" t="s">
        <v>1309</v>
      </c>
      <c r="FH8465" s="55" t="s">
        <v>1470</v>
      </c>
      <c r="FI8465" s="55">
        <v>11</v>
      </c>
      <c r="FJ8465" s="55">
        <v>260000</v>
      </c>
      <c r="FK8465" s="55" t="s">
        <v>1249</v>
      </c>
      <c r="FL8465" s="55">
        <v>0.8</v>
      </c>
    </row>
    <row r="8466" ht="14.25" customHeight="1" outlineLevel="1" spans="162:168">
      <c r="FF8466" s="55">
        <v>8459</v>
      </c>
      <c r="FG8466" s="55" t="s">
        <v>1309</v>
      </c>
      <c r="FH8466" s="55" t="s">
        <v>1470</v>
      </c>
      <c r="FI8466" s="55">
        <v>11</v>
      </c>
      <c r="FJ8466" s="55">
        <v>400000</v>
      </c>
      <c r="FK8466" s="55" t="s">
        <v>1249</v>
      </c>
      <c r="FL8466" s="55">
        <v>0.8</v>
      </c>
    </row>
    <row r="8467" ht="14.25" customHeight="1" outlineLevel="1" spans="162:168">
      <c r="FF8467" s="55">
        <v>8460</v>
      </c>
      <c r="FG8467" s="55" t="s">
        <v>1309</v>
      </c>
      <c r="FH8467" s="55" t="s">
        <v>1470</v>
      </c>
      <c r="FI8467" s="55">
        <v>11</v>
      </c>
      <c r="FJ8467" s="55">
        <v>530000</v>
      </c>
      <c r="FK8467" s="55" t="s">
        <v>1249</v>
      </c>
      <c r="FL8467" s="55">
        <v>0.8</v>
      </c>
    </row>
    <row r="8468" ht="14.25" customHeight="1" outlineLevel="1" spans="162:168">
      <c r="FF8468" s="55">
        <v>8461</v>
      </c>
      <c r="FG8468" s="55" t="s">
        <v>1309</v>
      </c>
      <c r="FH8468" s="55" t="s">
        <v>1470</v>
      </c>
      <c r="FI8468" s="55">
        <v>11</v>
      </c>
      <c r="FJ8468" s="55">
        <v>540000</v>
      </c>
      <c r="FK8468" s="55" t="s">
        <v>1249</v>
      </c>
      <c r="FL8468" s="55">
        <v>0.8</v>
      </c>
    </row>
    <row r="8469" ht="14.25" customHeight="1" outlineLevel="1" spans="162:168">
      <c r="FF8469" s="55">
        <v>8462</v>
      </c>
      <c r="FG8469" s="55" t="s">
        <v>1309</v>
      </c>
      <c r="FH8469" s="55" t="s">
        <v>1470</v>
      </c>
      <c r="FI8469" s="55">
        <v>2</v>
      </c>
      <c r="FJ8469" s="55">
        <v>0</v>
      </c>
      <c r="FK8469" s="55" t="s">
        <v>1249</v>
      </c>
      <c r="FL8469" s="55">
        <v>0.65</v>
      </c>
    </row>
    <row r="8470" ht="14.25" customHeight="1" outlineLevel="1" spans="162:168">
      <c r="FF8470" s="55">
        <v>8463</v>
      </c>
      <c r="FG8470" s="55" t="s">
        <v>1309</v>
      </c>
      <c r="FH8470" s="55" t="s">
        <v>1470</v>
      </c>
      <c r="FI8470" s="55">
        <v>2</v>
      </c>
      <c r="FJ8470" s="55">
        <v>1000</v>
      </c>
      <c r="FK8470" s="55" t="s">
        <v>1249</v>
      </c>
      <c r="FL8470" s="55">
        <v>0.6</v>
      </c>
    </row>
    <row r="8471" ht="14.25" customHeight="1" outlineLevel="1" spans="162:168">
      <c r="FF8471" s="55">
        <v>8464</v>
      </c>
      <c r="FG8471" s="55" t="s">
        <v>1309</v>
      </c>
      <c r="FH8471" s="55" t="s">
        <v>1470</v>
      </c>
      <c r="FI8471" s="55">
        <v>2</v>
      </c>
      <c r="FJ8471" s="55">
        <v>2500</v>
      </c>
      <c r="FK8471" s="55" t="s">
        <v>1249</v>
      </c>
      <c r="FL8471" s="55">
        <v>0.55</v>
      </c>
    </row>
    <row r="8472" ht="14.25" customHeight="1" outlineLevel="1" spans="162:168">
      <c r="FF8472" s="55">
        <v>8465</v>
      </c>
      <c r="FG8472" s="55" t="s">
        <v>1309</v>
      </c>
      <c r="FH8472" s="55" t="s">
        <v>1470</v>
      </c>
      <c r="FI8472" s="55">
        <v>2</v>
      </c>
      <c r="FJ8472" s="55">
        <v>5000</v>
      </c>
      <c r="FK8472" s="55" t="s">
        <v>1249</v>
      </c>
      <c r="FL8472" s="55">
        <v>0.5</v>
      </c>
    </row>
    <row r="8473" ht="14.25" customHeight="1" outlineLevel="1" spans="162:168">
      <c r="FF8473" s="55">
        <v>8466</v>
      </c>
      <c r="FG8473" s="55" t="s">
        <v>1309</v>
      </c>
      <c r="FH8473" s="55" t="s">
        <v>1470</v>
      </c>
      <c r="FI8473" s="55">
        <v>2</v>
      </c>
      <c r="FJ8473" s="55">
        <v>10000</v>
      </c>
      <c r="FK8473" s="55" t="s">
        <v>1249</v>
      </c>
      <c r="FL8473" s="55">
        <v>0.4</v>
      </c>
    </row>
    <row r="8474" ht="14.25" customHeight="1" outlineLevel="1" spans="162:168">
      <c r="FF8474" s="55">
        <v>8467</v>
      </c>
      <c r="FG8474" s="55" t="s">
        <v>1309</v>
      </c>
      <c r="FH8474" s="55" t="s">
        <v>1470</v>
      </c>
      <c r="FI8474" s="55">
        <v>2</v>
      </c>
      <c r="FJ8474" s="55">
        <v>25000</v>
      </c>
      <c r="FK8474" s="55" t="s">
        <v>1249</v>
      </c>
      <c r="FL8474" s="55">
        <v>0.35</v>
      </c>
    </row>
    <row r="8475" ht="14.25" customHeight="1" outlineLevel="1" spans="162:168">
      <c r="FF8475" s="55">
        <v>8468</v>
      </c>
      <c r="FG8475" s="55" t="s">
        <v>1309</v>
      </c>
      <c r="FH8475" s="55" t="s">
        <v>1470</v>
      </c>
      <c r="FI8475" s="55">
        <v>2</v>
      </c>
      <c r="FJ8475" s="55">
        <v>50000</v>
      </c>
      <c r="FK8475" s="55" t="s">
        <v>1249</v>
      </c>
      <c r="FL8475" s="55">
        <v>0.35</v>
      </c>
    </row>
    <row r="8476" ht="14.25" customHeight="1" outlineLevel="1" spans="162:168">
      <c r="FF8476" s="55">
        <v>8469</v>
      </c>
      <c r="FG8476" s="55" t="s">
        <v>1309</v>
      </c>
      <c r="FH8476" s="55" t="s">
        <v>1470</v>
      </c>
      <c r="FI8476" s="55">
        <v>2</v>
      </c>
      <c r="FJ8476" s="55">
        <v>80000</v>
      </c>
      <c r="FK8476" s="55" t="s">
        <v>1249</v>
      </c>
      <c r="FL8476" s="55">
        <v>0.35</v>
      </c>
    </row>
    <row r="8477" ht="14.25" customHeight="1" outlineLevel="1" spans="162:168">
      <c r="FF8477" s="55">
        <v>8470</v>
      </c>
      <c r="FG8477" s="55" t="s">
        <v>1309</v>
      </c>
      <c r="FH8477" s="55" t="s">
        <v>1470</v>
      </c>
      <c r="FI8477" s="55">
        <v>2</v>
      </c>
      <c r="FJ8477" s="55">
        <v>130000</v>
      </c>
      <c r="FK8477" s="55" t="s">
        <v>1249</v>
      </c>
      <c r="FL8477" s="55">
        <v>0.35</v>
      </c>
    </row>
    <row r="8478" ht="14.25" customHeight="1" outlineLevel="1" spans="162:168">
      <c r="FF8478" s="55">
        <v>8471</v>
      </c>
      <c r="FG8478" s="55" t="s">
        <v>1309</v>
      </c>
      <c r="FH8478" s="55" t="s">
        <v>1470</v>
      </c>
      <c r="FI8478" s="55">
        <v>2</v>
      </c>
      <c r="FJ8478" s="55">
        <v>260000</v>
      </c>
      <c r="FK8478" s="55" t="s">
        <v>1249</v>
      </c>
      <c r="FL8478" s="55">
        <v>0.35</v>
      </c>
    </row>
    <row r="8479" ht="14.25" customHeight="1" outlineLevel="1" spans="162:168">
      <c r="FF8479" s="55">
        <v>8472</v>
      </c>
      <c r="FG8479" s="55" t="s">
        <v>1309</v>
      </c>
      <c r="FH8479" s="55" t="s">
        <v>1470</v>
      </c>
      <c r="FI8479" s="55">
        <v>2</v>
      </c>
      <c r="FJ8479" s="55">
        <v>400000</v>
      </c>
      <c r="FK8479" s="55" t="s">
        <v>1249</v>
      </c>
      <c r="FL8479" s="55">
        <v>0.35</v>
      </c>
    </row>
    <row r="8480" ht="14.25" customHeight="1" outlineLevel="1" spans="162:168">
      <c r="FF8480" s="55">
        <v>8473</v>
      </c>
      <c r="FG8480" s="55" t="s">
        <v>1309</v>
      </c>
      <c r="FH8480" s="55" t="s">
        <v>1470</v>
      </c>
      <c r="FI8480" s="55">
        <v>2</v>
      </c>
      <c r="FJ8480" s="55">
        <v>530000</v>
      </c>
      <c r="FK8480" s="55" t="s">
        <v>1249</v>
      </c>
      <c r="FL8480" s="55">
        <v>0.35</v>
      </c>
    </row>
    <row r="8481" ht="14.25" customHeight="1" outlineLevel="1" spans="162:168">
      <c r="FF8481" s="55">
        <v>8474</v>
      </c>
      <c r="FG8481" s="55" t="s">
        <v>1309</v>
      </c>
      <c r="FH8481" s="55" t="s">
        <v>1470</v>
      </c>
      <c r="FI8481" s="55">
        <v>2</v>
      </c>
      <c r="FJ8481" s="55">
        <v>540000</v>
      </c>
      <c r="FK8481" s="55" t="s">
        <v>1249</v>
      </c>
      <c r="FL8481" s="55">
        <v>0.35</v>
      </c>
    </row>
    <row r="8482" ht="14.25" customHeight="1" outlineLevel="1" spans="162:168">
      <c r="FF8482" s="55">
        <v>8475</v>
      </c>
      <c r="FG8482" s="55" t="s">
        <v>1309</v>
      </c>
      <c r="FH8482" s="55" t="s">
        <v>1470</v>
      </c>
      <c r="FI8482" s="55">
        <v>3</v>
      </c>
      <c r="FJ8482" s="55">
        <v>0</v>
      </c>
      <c r="FK8482" s="55" t="s">
        <v>1249</v>
      </c>
      <c r="FL8482" s="55">
        <v>0.65</v>
      </c>
    </row>
    <row r="8483" ht="14.25" customHeight="1" outlineLevel="1" spans="162:168">
      <c r="FF8483" s="55">
        <v>8476</v>
      </c>
      <c r="FG8483" s="55" t="s">
        <v>1309</v>
      </c>
      <c r="FH8483" s="55" t="s">
        <v>1470</v>
      </c>
      <c r="FI8483" s="55">
        <v>3</v>
      </c>
      <c r="FJ8483" s="55">
        <v>1000</v>
      </c>
      <c r="FK8483" s="55" t="s">
        <v>1249</v>
      </c>
      <c r="FL8483" s="55">
        <v>0.6</v>
      </c>
    </row>
    <row r="8484" ht="14.25" customHeight="1" outlineLevel="1" spans="162:168">
      <c r="FF8484" s="55">
        <v>8477</v>
      </c>
      <c r="FG8484" s="55" t="s">
        <v>1309</v>
      </c>
      <c r="FH8484" s="55" t="s">
        <v>1470</v>
      </c>
      <c r="FI8484" s="55">
        <v>3</v>
      </c>
      <c r="FJ8484" s="55">
        <v>2500</v>
      </c>
      <c r="FK8484" s="55" t="s">
        <v>1249</v>
      </c>
      <c r="FL8484" s="55">
        <v>0.55</v>
      </c>
    </row>
    <row r="8485" ht="14.25" customHeight="1" outlineLevel="1" spans="162:168">
      <c r="FF8485" s="55">
        <v>8478</v>
      </c>
      <c r="FG8485" s="55" t="s">
        <v>1309</v>
      </c>
      <c r="FH8485" s="55" t="s">
        <v>1470</v>
      </c>
      <c r="FI8485" s="55">
        <v>3</v>
      </c>
      <c r="FJ8485" s="55">
        <v>5000</v>
      </c>
      <c r="FK8485" s="55" t="s">
        <v>1249</v>
      </c>
      <c r="FL8485" s="55">
        <v>0.5</v>
      </c>
    </row>
    <row r="8486" ht="14.25" customHeight="1" outlineLevel="1" spans="162:168">
      <c r="FF8486" s="55">
        <v>8479</v>
      </c>
      <c r="FG8486" s="55" t="s">
        <v>1309</v>
      </c>
      <c r="FH8486" s="55" t="s">
        <v>1470</v>
      </c>
      <c r="FI8486" s="55">
        <v>3</v>
      </c>
      <c r="FJ8486" s="55">
        <v>10000</v>
      </c>
      <c r="FK8486" s="55" t="s">
        <v>1249</v>
      </c>
      <c r="FL8486" s="55">
        <v>0.4</v>
      </c>
    </row>
    <row r="8487" ht="14.25" customHeight="1" outlineLevel="1" spans="162:168">
      <c r="FF8487" s="55">
        <v>8480</v>
      </c>
      <c r="FG8487" s="55" t="s">
        <v>1309</v>
      </c>
      <c r="FH8487" s="55" t="s">
        <v>1470</v>
      </c>
      <c r="FI8487" s="55">
        <v>3</v>
      </c>
      <c r="FJ8487" s="55">
        <v>25000</v>
      </c>
      <c r="FK8487" s="55" t="s">
        <v>1249</v>
      </c>
      <c r="FL8487" s="55">
        <v>0.35</v>
      </c>
    </row>
    <row r="8488" ht="14.25" customHeight="1" outlineLevel="1" spans="162:168">
      <c r="FF8488" s="55">
        <v>8481</v>
      </c>
      <c r="FG8488" s="55" t="s">
        <v>1309</v>
      </c>
      <c r="FH8488" s="55" t="s">
        <v>1470</v>
      </c>
      <c r="FI8488" s="55">
        <v>3</v>
      </c>
      <c r="FJ8488" s="55">
        <v>50000</v>
      </c>
      <c r="FK8488" s="55" t="s">
        <v>1249</v>
      </c>
      <c r="FL8488" s="55">
        <v>0.35</v>
      </c>
    </row>
    <row r="8489" ht="14.25" customHeight="1" outlineLevel="1" spans="162:168">
      <c r="FF8489" s="55">
        <v>8482</v>
      </c>
      <c r="FG8489" s="55" t="s">
        <v>1309</v>
      </c>
      <c r="FH8489" s="55" t="s">
        <v>1470</v>
      </c>
      <c r="FI8489" s="55">
        <v>3</v>
      </c>
      <c r="FJ8489" s="55">
        <v>80000</v>
      </c>
      <c r="FK8489" s="55" t="s">
        <v>1249</v>
      </c>
      <c r="FL8489" s="55">
        <v>0.35</v>
      </c>
    </row>
    <row r="8490" ht="14.25" customHeight="1" outlineLevel="1" spans="162:168">
      <c r="FF8490" s="55">
        <v>8483</v>
      </c>
      <c r="FG8490" s="55" t="s">
        <v>1309</v>
      </c>
      <c r="FH8490" s="55" t="s">
        <v>1470</v>
      </c>
      <c r="FI8490" s="55">
        <v>3</v>
      </c>
      <c r="FJ8490" s="55">
        <v>130000</v>
      </c>
      <c r="FK8490" s="55" t="s">
        <v>1249</v>
      </c>
      <c r="FL8490" s="55">
        <v>0.35</v>
      </c>
    </row>
    <row r="8491" ht="14.25" customHeight="1" outlineLevel="1" spans="162:168">
      <c r="FF8491" s="55">
        <v>8484</v>
      </c>
      <c r="FG8491" s="55" t="s">
        <v>1309</v>
      </c>
      <c r="FH8491" s="55" t="s">
        <v>1470</v>
      </c>
      <c r="FI8491" s="55">
        <v>3</v>
      </c>
      <c r="FJ8491" s="55">
        <v>260000</v>
      </c>
      <c r="FK8491" s="55" t="s">
        <v>1249</v>
      </c>
      <c r="FL8491" s="55">
        <v>0.35</v>
      </c>
    </row>
    <row r="8492" ht="14.25" customHeight="1" outlineLevel="1" spans="162:168">
      <c r="FF8492" s="55">
        <v>8485</v>
      </c>
      <c r="FG8492" s="55" t="s">
        <v>1309</v>
      </c>
      <c r="FH8492" s="55" t="s">
        <v>1470</v>
      </c>
      <c r="FI8492" s="55">
        <v>3</v>
      </c>
      <c r="FJ8492" s="55">
        <v>400000</v>
      </c>
      <c r="FK8492" s="55" t="s">
        <v>1249</v>
      </c>
      <c r="FL8492" s="55">
        <v>0.35</v>
      </c>
    </row>
    <row r="8493" ht="14.25" customHeight="1" outlineLevel="1" spans="162:168">
      <c r="FF8493" s="55">
        <v>8486</v>
      </c>
      <c r="FG8493" s="55" t="s">
        <v>1309</v>
      </c>
      <c r="FH8493" s="55" t="s">
        <v>1470</v>
      </c>
      <c r="FI8493" s="55">
        <v>3</v>
      </c>
      <c r="FJ8493" s="55">
        <v>530000</v>
      </c>
      <c r="FK8493" s="55" t="s">
        <v>1249</v>
      </c>
      <c r="FL8493" s="55">
        <v>0.35</v>
      </c>
    </row>
    <row r="8494" ht="14.25" customHeight="1" outlineLevel="1" spans="162:168">
      <c r="FF8494" s="55">
        <v>8487</v>
      </c>
      <c r="FG8494" s="55" t="s">
        <v>1309</v>
      </c>
      <c r="FH8494" s="55" t="s">
        <v>1470</v>
      </c>
      <c r="FI8494" s="55">
        <v>3</v>
      </c>
      <c r="FJ8494" s="55">
        <v>540000</v>
      </c>
      <c r="FK8494" s="55" t="s">
        <v>1249</v>
      </c>
      <c r="FL8494" s="55">
        <v>0.35</v>
      </c>
    </row>
    <row r="8495" ht="14.25" customHeight="1" outlineLevel="1" spans="162:168">
      <c r="FF8495" s="55">
        <v>8488</v>
      </c>
      <c r="FG8495" s="55" t="s">
        <v>1309</v>
      </c>
      <c r="FH8495" s="55" t="s">
        <v>1470</v>
      </c>
      <c r="FI8495" s="55">
        <v>4</v>
      </c>
      <c r="FJ8495" s="55">
        <v>0</v>
      </c>
      <c r="FK8495" s="55" t="s">
        <v>1249</v>
      </c>
      <c r="FL8495" s="55">
        <v>0.65</v>
      </c>
    </row>
    <row r="8496" ht="14.25" customHeight="1" outlineLevel="1" spans="162:168">
      <c r="FF8496" s="55">
        <v>8489</v>
      </c>
      <c r="FG8496" s="55" t="s">
        <v>1309</v>
      </c>
      <c r="FH8496" s="55" t="s">
        <v>1470</v>
      </c>
      <c r="FI8496" s="55">
        <v>4</v>
      </c>
      <c r="FJ8496" s="55">
        <v>1000</v>
      </c>
      <c r="FK8496" s="55" t="s">
        <v>1249</v>
      </c>
      <c r="FL8496" s="55">
        <v>0.6</v>
      </c>
    </row>
    <row r="8497" ht="14.25" customHeight="1" outlineLevel="1" spans="162:168">
      <c r="FF8497" s="55">
        <v>8490</v>
      </c>
      <c r="FG8497" s="55" t="s">
        <v>1309</v>
      </c>
      <c r="FH8497" s="55" t="s">
        <v>1470</v>
      </c>
      <c r="FI8497" s="55">
        <v>4</v>
      </c>
      <c r="FJ8497" s="55">
        <v>2500</v>
      </c>
      <c r="FK8497" s="55" t="s">
        <v>1249</v>
      </c>
      <c r="FL8497" s="55">
        <v>0.55</v>
      </c>
    </row>
    <row r="8498" ht="14.25" customHeight="1" outlineLevel="1" spans="162:168">
      <c r="FF8498" s="55">
        <v>8491</v>
      </c>
      <c r="FG8498" s="55" t="s">
        <v>1309</v>
      </c>
      <c r="FH8498" s="55" t="s">
        <v>1470</v>
      </c>
      <c r="FI8498" s="55">
        <v>4</v>
      </c>
      <c r="FJ8498" s="55">
        <v>5000</v>
      </c>
      <c r="FK8498" s="55" t="s">
        <v>1249</v>
      </c>
      <c r="FL8498" s="55">
        <v>0.5</v>
      </c>
    </row>
    <row r="8499" ht="14.25" customHeight="1" outlineLevel="1" spans="162:168">
      <c r="FF8499" s="55">
        <v>8492</v>
      </c>
      <c r="FG8499" s="55" t="s">
        <v>1309</v>
      </c>
      <c r="FH8499" s="55" t="s">
        <v>1470</v>
      </c>
      <c r="FI8499" s="55">
        <v>4</v>
      </c>
      <c r="FJ8499" s="55">
        <v>10000</v>
      </c>
      <c r="FK8499" s="55" t="s">
        <v>1249</v>
      </c>
      <c r="FL8499" s="55">
        <v>0.4</v>
      </c>
    </row>
    <row r="8500" ht="14.25" customHeight="1" outlineLevel="1" spans="162:168">
      <c r="FF8500" s="55">
        <v>8493</v>
      </c>
      <c r="FG8500" s="55" t="s">
        <v>1309</v>
      </c>
      <c r="FH8500" s="55" t="s">
        <v>1470</v>
      </c>
      <c r="FI8500" s="55">
        <v>4</v>
      </c>
      <c r="FJ8500" s="55">
        <v>25000</v>
      </c>
      <c r="FK8500" s="55" t="s">
        <v>1249</v>
      </c>
      <c r="FL8500" s="55">
        <v>0.35</v>
      </c>
    </row>
    <row r="8501" ht="14.25" customHeight="1" outlineLevel="1" spans="162:168">
      <c r="FF8501" s="55">
        <v>8494</v>
      </c>
      <c r="FG8501" s="55" t="s">
        <v>1309</v>
      </c>
      <c r="FH8501" s="55" t="s">
        <v>1470</v>
      </c>
      <c r="FI8501" s="55">
        <v>4</v>
      </c>
      <c r="FJ8501" s="55">
        <v>50000</v>
      </c>
      <c r="FK8501" s="55" t="s">
        <v>1249</v>
      </c>
      <c r="FL8501" s="55">
        <v>0.35</v>
      </c>
    </row>
    <row r="8502" ht="14.25" customHeight="1" outlineLevel="1" spans="162:168">
      <c r="FF8502" s="55">
        <v>8495</v>
      </c>
      <c r="FG8502" s="55" t="s">
        <v>1309</v>
      </c>
      <c r="FH8502" s="55" t="s">
        <v>1470</v>
      </c>
      <c r="FI8502" s="55">
        <v>4</v>
      </c>
      <c r="FJ8502" s="55">
        <v>80000</v>
      </c>
      <c r="FK8502" s="55" t="s">
        <v>1249</v>
      </c>
      <c r="FL8502" s="55">
        <v>0.35</v>
      </c>
    </row>
    <row r="8503" ht="14.25" customHeight="1" outlineLevel="1" spans="162:168">
      <c r="FF8503" s="55">
        <v>8496</v>
      </c>
      <c r="FG8503" s="55" t="s">
        <v>1309</v>
      </c>
      <c r="FH8503" s="55" t="s">
        <v>1470</v>
      </c>
      <c r="FI8503" s="55">
        <v>4</v>
      </c>
      <c r="FJ8503" s="55">
        <v>130000</v>
      </c>
      <c r="FK8503" s="55" t="s">
        <v>1249</v>
      </c>
      <c r="FL8503" s="55">
        <v>0.35</v>
      </c>
    </row>
    <row r="8504" ht="14.25" customHeight="1" outlineLevel="1" spans="162:168">
      <c r="FF8504" s="55">
        <v>8497</v>
      </c>
      <c r="FG8504" s="55" t="s">
        <v>1309</v>
      </c>
      <c r="FH8504" s="55" t="s">
        <v>1470</v>
      </c>
      <c r="FI8504" s="55">
        <v>4</v>
      </c>
      <c r="FJ8504" s="55">
        <v>260000</v>
      </c>
      <c r="FK8504" s="55" t="s">
        <v>1249</v>
      </c>
      <c r="FL8504" s="55">
        <v>0.35</v>
      </c>
    </row>
    <row r="8505" ht="14.25" customHeight="1" outlineLevel="1" spans="162:168">
      <c r="FF8505" s="55">
        <v>8498</v>
      </c>
      <c r="FG8505" s="55" t="s">
        <v>1309</v>
      </c>
      <c r="FH8505" s="55" t="s">
        <v>1470</v>
      </c>
      <c r="FI8505" s="55">
        <v>4</v>
      </c>
      <c r="FJ8505" s="55">
        <v>400000</v>
      </c>
      <c r="FK8505" s="55" t="s">
        <v>1249</v>
      </c>
      <c r="FL8505" s="55">
        <v>0.35</v>
      </c>
    </row>
    <row r="8506" ht="14.25" customHeight="1" outlineLevel="1" spans="162:168">
      <c r="FF8506" s="55">
        <v>8499</v>
      </c>
      <c r="FG8506" s="55" t="s">
        <v>1309</v>
      </c>
      <c r="FH8506" s="55" t="s">
        <v>1470</v>
      </c>
      <c r="FI8506" s="55">
        <v>4</v>
      </c>
      <c r="FJ8506" s="55">
        <v>530000</v>
      </c>
      <c r="FK8506" s="55" t="s">
        <v>1249</v>
      </c>
      <c r="FL8506" s="55">
        <v>0.35</v>
      </c>
    </row>
    <row r="8507" ht="14.25" customHeight="1" outlineLevel="1" spans="162:168">
      <c r="FF8507" s="55">
        <v>8500</v>
      </c>
      <c r="FG8507" s="55" t="s">
        <v>1309</v>
      </c>
      <c r="FH8507" s="55" t="s">
        <v>1470</v>
      </c>
      <c r="FI8507" s="55">
        <v>4</v>
      </c>
      <c r="FJ8507" s="55">
        <v>540000</v>
      </c>
      <c r="FK8507" s="55" t="s">
        <v>1249</v>
      </c>
      <c r="FL8507" s="55">
        <v>0.35</v>
      </c>
    </row>
    <row r="8508" ht="14.25" customHeight="1" outlineLevel="1" spans="162:168">
      <c r="FF8508" s="55">
        <v>8501</v>
      </c>
      <c r="FG8508" s="55" t="s">
        <v>1309</v>
      </c>
      <c r="FH8508" s="55" t="s">
        <v>1470</v>
      </c>
      <c r="FI8508" s="55">
        <v>5</v>
      </c>
      <c r="FJ8508" s="55">
        <v>0</v>
      </c>
      <c r="FK8508" s="55" t="s">
        <v>1249</v>
      </c>
      <c r="FL8508" s="55">
        <v>0.65</v>
      </c>
    </row>
    <row r="8509" ht="14.25" customHeight="1" outlineLevel="1" spans="162:168">
      <c r="FF8509" s="55">
        <v>8502</v>
      </c>
      <c r="FG8509" s="55" t="s">
        <v>1309</v>
      </c>
      <c r="FH8509" s="55" t="s">
        <v>1470</v>
      </c>
      <c r="FI8509" s="55">
        <v>5</v>
      </c>
      <c r="FJ8509" s="55">
        <v>1000</v>
      </c>
      <c r="FK8509" s="55" t="s">
        <v>1249</v>
      </c>
      <c r="FL8509" s="55">
        <v>0.6</v>
      </c>
    </row>
    <row r="8510" ht="14.25" customHeight="1" outlineLevel="1" spans="162:168">
      <c r="FF8510" s="55">
        <v>8503</v>
      </c>
      <c r="FG8510" s="55" t="s">
        <v>1309</v>
      </c>
      <c r="FH8510" s="55" t="s">
        <v>1470</v>
      </c>
      <c r="FI8510" s="55">
        <v>5</v>
      </c>
      <c r="FJ8510" s="55">
        <v>2500</v>
      </c>
      <c r="FK8510" s="55" t="s">
        <v>1249</v>
      </c>
      <c r="FL8510" s="55">
        <v>0.55</v>
      </c>
    </row>
    <row r="8511" ht="14.25" customHeight="1" outlineLevel="1" spans="162:168">
      <c r="FF8511" s="55">
        <v>8504</v>
      </c>
      <c r="FG8511" s="55" t="s">
        <v>1309</v>
      </c>
      <c r="FH8511" s="55" t="s">
        <v>1470</v>
      </c>
      <c r="FI8511" s="55">
        <v>5</v>
      </c>
      <c r="FJ8511" s="55">
        <v>5000</v>
      </c>
      <c r="FK8511" s="55" t="s">
        <v>1249</v>
      </c>
      <c r="FL8511" s="55">
        <v>0.5</v>
      </c>
    </row>
    <row r="8512" ht="14.25" customHeight="1" outlineLevel="1" spans="162:168">
      <c r="FF8512" s="55">
        <v>8505</v>
      </c>
      <c r="FG8512" s="55" t="s">
        <v>1309</v>
      </c>
      <c r="FH8512" s="55" t="s">
        <v>1470</v>
      </c>
      <c r="FI8512" s="55">
        <v>5</v>
      </c>
      <c r="FJ8512" s="55">
        <v>10000</v>
      </c>
      <c r="FK8512" s="55" t="s">
        <v>1249</v>
      </c>
      <c r="FL8512" s="55">
        <v>0.4</v>
      </c>
    </row>
    <row r="8513" ht="14.25" customHeight="1" outlineLevel="1" spans="162:168">
      <c r="FF8513" s="55">
        <v>8506</v>
      </c>
      <c r="FG8513" s="55" t="s">
        <v>1309</v>
      </c>
      <c r="FH8513" s="55" t="s">
        <v>1470</v>
      </c>
      <c r="FI8513" s="55">
        <v>5</v>
      </c>
      <c r="FJ8513" s="55">
        <v>25000</v>
      </c>
      <c r="FK8513" s="55" t="s">
        <v>1249</v>
      </c>
      <c r="FL8513" s="55">
        <v>0.35</v>
      </c>
    </row>
    <row r="8514" ht="14.25" customHeight="1" outlineLevel="1" spans="162:168">
      <c r="FF8514" s="55">
        <v>8507</v>
      </c>
      <c r="FG8514" s="55" t="s">
        <v>1309</v>
      </c>
      <c r="FH8514" s="55" t="s">
        <v>1470</v>
      </c>
      <c r="FI8514" s="55">
        <v>5</v>
      </c>
      <c r="FJ8514" s="55">
        <v>50000</v>
      </c>
      <c r="FK8514" s="55" t="s">
        <v>1249</v>
      </c>
      <c r="FL8514" s="55">
        <v>0.35</v>
      </c>
    </row>
    <row r="8515" ht="14.25" customHeight="1" outlineLevel="1" spans="162:168">
      <c r="FF8515" s="55">
        <v>8508</v>
      </c>
      <c r="FG8515" s="55" t="s">
        <v>1309</v>
      </c>
      <c r="FH8515" s="55" t="s">
        <v>1470</v>
      </c>
      <c r="FI8515" s="55">
        <v>5</v>
      </c>
      <c r="FJ8515" s="55">
        <v>80000</v>
      </c>
      <c r="FK8515" s="55" t="s">
        <v>1249</v>
      </c>
      <c r="FL8515" s="55">
        <v>0.35</v>
      </c>
    </row>
    <row r="8516" ht="14.25" customHeight="1" outlineLevel="1" spans="162:168">
      <c r="FF8516" s="55">
        <v>8509</v>
      </c>
      <c r="FG8516" s="55" t="s">
        <v>1309</v>
      </c>
      <c r="FH8516" s="55" t="s">
        <v>1470</v>
      </c>
      <c r="FI8516" s="55">
        <v>5</v>
      </c>
      <c r="FJ8516" s="55">
        <v>130000</v>
      </c>
      <c r="FK8516" s="55" t="s">
        <v>1249</v>
      </c>
      <c r="FL8516" s="55">
        <v>0.35</v>
      </c>
    </row>
    <row r="8517" ht="14.25" customHeight="1" outlineLevel="1" spans="162:168">
      <c r="FF8517" s="55">
        <v>8510</v>
      </c>
      <c r="FG8517" s="55" t="s">
        <v>1309</v>
      </c>
      <c r="FH8517" s="55" t="s">
        <v>1470</v>
      </c>
      <c r="FI8517" s="55">
        <v>5</v>
      </c>
      <c r="FJ8517" s="55">
        <v>260000</v>
      </c>
      <c r="FK8517" s="55" t="s">
        <v>1249</v>
      </c>
      <c r="FL8517" s="55">
        <v>0.35</v>
      </c>
    </row>
    <row r="8518" ht="14.25" customHeight="1" outlineLevel="1" spans="162:168">
      <c r="FF8518" s="55">
        <v>8511</v>
      </c>
      <c r="FG8518" s="55" t="s">
        <v>1309</v>
      </c>
      <c r="FH8518" s="55" t="s">
        <v>1470</v>
      </c>
      <c r="FI8518" s="55">
        <v>5</v>
      </c>
      <c r="FJ8518" s="55">
        <v>400000</v>
      </c>
      <c r="FK8518" s="55" t="s">
        <v>1249</v>
      </c>
      <c r="FL8518" s="55">
        <v>0.35</v>
      </c>
    </row>
    <row r="8519" ht="14.25" customHeight="1" outlineLevel="1" spans="162:168">
      <c r="FF8519" s="55">
        <v>8512</v>
      </c>
      <c r="FG8519" s="55" t="s">
        <v>1309</v>
      </c>
      <c r="FH8519" s="55" t="s">
        <v>1470</v>
      </c>
      <c r="FI8519" s="55">
        <v>5</v>
      </c>
      <c r="FJ8519" s="55">
        <v>530000</v>
      </c>
      <c r="FK8519" s="55" t="s">
        <v>1249</v>
      </c>
      <c r="FL8519" s="55">
        <v>0.35</v>
      </c>
    </row>
    <row r="8520" ht="14.25" customHeight="1" outlineLevel="1" spans="162:168">
      <c r="FF8520" s="55">
        <v>8513</v>
      </c>
      <c r="FG8520" s="55" t="s">
        <v>1309</v>
      </c>
      <c r="FH8520" s="55" t="s">
        <v>1470</v>
      </c>
      <c r="FI8520" s="55">
        <v>5</v>
      </c>
      <c r="FJ8520" s="55">
        <v>540000</v>
      </c>
      <c r="FK8520" s="55" t="s">
        <v>1249</v>
      </c>
      <c r="FL8520" s="55">
        <v>0.35</v>
      </c>
    </row>
    <row r="8521" ht="14.25" customHeight="1" outlineLevel="1" spans="162:168">
      <c r="FF8521" s="55">
        <v>8514</v>
      </c>
      <c r="FG8521" s="55" t="s">
        <v>1309</v>
      </c>
      <c r="FH8521" s="55" t="s">
        <v>1470</v>
      </c>
      <c r="FI8521" s="55">
        <v>6</v>
      </c>
      <c r="FJ8521" s="55">
        <v>0</v>
      </c>
      <c r="FK8521" s="55" t="s">
        <v>1249</v>
      </c>
      <c r="FL8521" s="55">
        <v>0.65</v>
      </c>
    </row>
    <row r="8522" ht="14.25" customHeight="1" outlineLevel="1" spans="162:168">
      <c r="FF8522" s="55">
        <v>8515</v>
      </c>
      <c r="FG8522" s="55" t="s">
        <v>1309</v>
      </c>
      <c r="FH8522" s="55" t="s">
        <v>1470</v>
      </c>
      <c r="FI8522" s="55">
        <v>6</v>
      </c>
      <c r="FJ8522" s="55">
        <v>1000</v>
      </c>
      <c r="FK8522" s="55" t="s">
        <v>1249</v>
      </c>
      <c r="FL8522" s="55">
        <v>0.6</v>
      </c>
    </row>
    <row r="8523" ht="14.25" customHeight="1" outlineLevel="1" spans="162:168">
      <c r="FF8523" s="55">
        <v>8516</v>
      </c>
      <c r="FG8523" s="55" t="s">
        <v>1309</v>
      </c>
      <c r="FH8523" s="55" t="s">
        <v>1470</v>
      </c>
      <c r="FI8523" s="55">
        <v>6</v>
      </c>
      <c r="FJ8523" s="55">
        <v>2500</v>
      </c>
      <c r="FK8523" s="55" t="s">
        <v>1249</v>
      </c>
      <c r="FL8523" s="55">
        <v>0.55</v>
      </c>
    </row>
    <row r="8524" ht="14.25" customHeight="1" outlineLevel="1" spans="162:168">
      <c r="FF8524" s="55">
        <v>8517</v>
      </c>
      <c r="FG8524" s="55" t="s">
        <v>1309</v>
      </c>
      <c r="FH8524" s="55" t="s">
        <v>1470</v>
      </c>
      <c r="FI8524" s="55">
        <v>6</v>
      </c>
      <c r="FJ8524" s="55">
        <v>5000</v>
      </c>
      <c r="FK8524" s="55" t="s">
        <v>1249</v>
      </c>
      <c r="FL8524" s="55">
        <v>0.5</v>
      </c>
    </row>
    <row r="8525" ht="14.25" customHeight="1" outlineLevel="1" spans="162:168">
      <c r="FF8525" s="55">
        <v>8518</v>
      </c>
      <c r="FG8525" s="55" t="s">
        <v>1309</v>
      </c>
      <c r="FH8525" s="55" t="s">
        <v>1470</v>
      </c>
      <c r="FI8525" s="55">
        <v>6</v>
      </c>
      <c r="FJ8525" s="55">
        <v>10000</v>
      </c>
      <c r="FK8525" s="55" t="s">
        <v>1249</v>
      </c>
      <c r="FL8525" s="55">
        <v>0.4</v>
      </c>
    </row>
    <row r="8526" ht="14.25" customHeight="1" outlineLevel="1" spans="162:168">
      <c r="FF8526" s="55">
        <v>8519</v>
      </c>
      <c r="FG8526" s="55" t="s">
        <v>1309</v>
      </c>
      <c r="FH8526" s="55" t="s">
        <v>1470</v>
      </c>
      <c r="FI8526" s="55">
        <v>6</v>
      </c>
      <c r="FJ8526" s="55">
        <v>25000</v>
      </c>
      <c r="FK8526" s="55" t="s">
        <v>1249</v>
      </c>
      <c r="FL8526" s="55">
        <v>0.35</v>
      </c>
    </row>
    <row r="8527" ht="14.25" customHeight="1" outlineLevel="1" spans="162:168">
      <c r="FF8527" s="55">
        <v>8520</v>
      </c>
      <c r="FG8527" s="55" t="s">
        <v>1309</v>
      </c>
      <c r="FH8527" s="55" t="s">
        <v>1470</v>
      </c>
      <c r="FI8527" s="55">
        <v>6</v>
      </c>
      <c r="FJ8527" s="55">
        <v>50000</v>
      </c>
      <c r="FK8527" s="55" t="s">
        <v>1249</v>
      </c>
      <c r="FL8527" s="55">
        <v>0.35</v>
      </c>
    </row>
    <row r="8528" ht="14.25" customHeight="1" outlineLevel="1" spans="162:168">
      <c r="FF8528" s="55">
        <v>8521</v>
      </c>
      <c r="FG8528" s="55" t="s">
        <v>1309</v>
      </c>
      <c r="FH8528" s="55" t="s">
        <v>1470</v>
      </c>
      <c r="FI8528" s="55">
        <v>6</v>
      </c>
      <c r="FJ8528" s="55">
        <v>80000</v>
      </c>
      <c r="FK8528" s="55" t="s">
        <v>1249</v>
      </c>
      <c r="FL8528" s="55">
        <v>0.35</v>
      </c>
    </row>
    <row r="8529" ht="14.25" customHeight="1" outlineLevel="1" spans="162:168">
      <c r="FF8529" s="55">
        <v>8522</v>
      </c>
      <c r="FG8529" s="55" t="s">
        <v>1309</v>
      </c>
      <c r="FH8529" s="55" t="s">
        <v>1470</v>
      </c>
      <c r="FI8529" s="55">
        <v>6</v>
      </c>
      <c r="FJ8529" s="55">
        <v>130000</v>
      </c>
      <c r="FK8529" s="55" t="s">
        <v>1249</v>
      </c>
      <c r="FL8529" s="55">
        <v>0.35</v>
      </c>
    </row>
    <row r="8530" ht="14.25" customHeight="1" outlineLevel="1" spans="162:168">
      <c r="FF8530" s="55">
        <v>8523</v>
      </c>
      <c r="FG8530" s="55" t="s">
        <v>1309</v>
      </c>
      <c r="FH8530" s="55" t="s">
        <v>1470</v>
      </c>
      <c r="FI8530" s="55">
        <v>6</v>
      </c>
      <c r="FJ8530" s="55">
        <v>260000</v>
      </c>
      <c r="FK8530" s="55" t="s">
        <v>1249</v>
      </c>
      <c r="FL8530" s="55">
        <v>0.35</v>
      </c>
    </row>
    <row r="8531" ht="14.25" customHeight="1" outlineLevel="1" spans="162:168">
      <c r="FF8531" s="55">
        <v>8524</v>
      </c>
      <c r="FG8531" s="55" t="s">
        <v>1309</v>
      </c>
      <c r="FH8531" s="55" t="s">
        <v>1470</v>
      </c>
      <c r="FI8531" s="55">
        <v>6</v>
      </c>
      <c r="FJ8531" s="55">
        <v>400000</v>
      </c>
      <c r="FK8531" s="55" t="s">
        <v>1249</v>
      </c>
      <c r="FL8531" s="55">
        <v>0.35</v>
      </c>
    </row>
    <row r="8532" ht="14.25" customHeight="1" outlineLevel="1" spans="162:168">
      <c r="FF8532" s="55">
        <v>8525</v>
      </c>
      <c r="FG8532" s="55" t="s">
        <v>1309</v>
      </c>
      <c r="FH8532" s="55" t="s">
        <v>1470</v>
      </c>
      <c r="FI8532" s="55">
        <v>6</v>
      </c>
      <c r="FJ8532" s="55">
        <v>530000</v>
      </c>
      <c r="FK8532" s="55" t="s">
        <v>1249</v>
      </c>
      <c r="FL8532" s="55">
        <v>0.35</v>
      </c>
    </row>
    <row r="8533" ht="14.25" customHeight="1" outlineLevel="1" spans="162:168">
      <c r="FF8533" s="55">
        <v>8526</v>
      </c>
      <c r="FG8533" s="55" t="s">
        <v>1309</v>
      </c>
      <c r="FH8533" s="55" t="s">
        <v>1470</v>
      </c>
      <c r="FI8533" s="55">
        <v>6</v>
      </c>
      <c r="FJ8533" s="55">
        <v>540000</v>
      </c>
      <c r="FK8533" s="55" t="s">
        <v>1249</v>
      </c>
      <c r="FL8533" s="55">
        <v>0.35</v>
      </c>
    </row>
    <row r="8534" ht="14.25" customHeight="1" outlineLevel="1" spans="162:168">
      <c r="FF8534" s="55">
        <v>8527</v>
      </c>
      <c r="FG8534" s="55" t="s">
        <v>1309</v>
      </c>
      <c r="FH8534" s="55" t="s">
        <v>1470</v>
      </c>
      <c r="FI8534" s="55">
        <v>7</v>
      </c>
      <c r="FJ8534" s="55">
        <v>0</v>
      </c>
      <c r="FK8534" s="55" t="s">
        <v>1249</v>
      </c>
      <c r="FL8534" s="55">
        <v>0.4</v>
      </c>
    </row>
    <row r="8535" ht="14.25" customHeight="1" outlineLevel="1" spans="162:168">
      <c r="FF8535" s="55">
        <v>8528</v>
      </c>
      <c r="FG8535" s="55" t="s">
        <v>1309</v>
      </c>
      <c r="FH8535" s="55" t="s">
        <v>1470</v>
      </c>
      <c r="FI8535" s="55">
        <v>7</v>
      </c>
      <c r="FJ8535" s="55">
        <v>1000</v>
      </c>
      <c r="FK8535" s="55" t="s">
        <v>1249</v>
      </c>
      <c r="FL8535" s="55">
        <v>0.4</v>
      </c>
    </row>
    <row r="8536" ht="14.25" customHeight="1" outlineLevel="1" spans="162:168">
      <c r="FF8536" s="55">
        <v>8529</v>
      </c>
      <c r="FG8536" s="55" t="s">
        <v>1309</v>
      </c>
      <c r="FH8536" s="55" t="s">
        <v>1470</v>
      </c>
      <c r="FI8536" s="55">
        <v>7</v>
      </c>
      <c r="FJ8536" s="55">
        <v>2500</v>
      </c>
      <c r="FK8536" s="55" t="s">
        <v>1249</v>
      </c>
      <c r="FL8536" s="55">
        <v>0.4</v>
      </c>
    </row>
    <row r="8537" ht="14.25" customHeight="1" outlineLevel="1" spans="162:168">
      <c r="FF8537" s="55">
        <v>8530</v>
      </c>
      <c r="FG8537" s="55" t="s">
        <v>1309</v>
      </c>
      <c r="FH8537" s="55" t="s">
        <v>1470</v>
      </c>
      <c r="FI8537" s="55">
        <v>7</v>
      </c>
      <c r="FJ8537" s="55">
        <v>5000</v>
      </c>
      <c r="FK8537" s="55" t="s">
        <v>1249</v>
      </c>
      <c r="FL8537" s="55">
        <v>0.4</v>
      </c>
    </row>
    <row r="8538" ht="14.25" customHeight="1" outlineLevel="1" spans="162:168">
      <c r="FF8538" s="55">
        <v>8531</v>
      </c>
      <c r="FG8538" s="55" t="s">
        <v>1309</v>
      </c>
      <c r="FH8538" s="55" t="s">
        <v>1470</v>
      </c>
      <c r="FI8538" s="55">
        <v>7</v>
      </c>
      <c r="FJ8538" s="55">
        <v>10000</v>
      </c>
      <c r="FK8538" s="55" t="s">
        <v>1249</v>
      </c>
      <c r="FL8538" s="55">
        <v>0.4</v>
      </c>
    </row>
    <row r="8539" ht="14.25" customHeight="1" outlineLevel="1" spans="162:168">
      <c r="FF8539" s="55">
        <v>8532</v>
      </c>
      <c r="FG8539" s="55" t="s">
        <v>1309</v>
      </c>
      <c r="FH8539" s="55" t="s">
        <v>1470</v>
      </c>
      <c r="FI8539" s="55">
        <v>7</v>
      </c>
      <c r="FJ8539" s="55">
        <v>25000</v>
      </c>
      <c r="FK8539" s="55" t="s">
        <v>1249</v>
      </c>
      <c r="FL8539" s="55">
        <v>0.35</v>
      </c>
    </row>
    <row r="8540" ht="14.25" customHeight="1" outlineLevel="1" spans="162:168">
      <c r="FF8540" s="55">
        <v>8533</v>
      </c>
      <c r="FG8540" s="55" t="s">
        <v>1309</v>
      </c>
      <c r="FH8540" s="55" t="s">
        <v>1470</v>
      </c>
      <c r="FI8540" s="55">
        <v>7</v>
      </c>
      <c r="FJ8540" s="55">
        <v>50000</v>
      </c>
      <c r="FK8540" s="55" t="s">
        <v>1249</v>
      </c>
      <c r="FL8540" s="55">
        <v>0.35</v>
      </c>
    </row>
    <row r="8541" ht="14.25" customHeight="1" outlineLevel="1" spans="162:168">
      <c r="FF8541" s="55">
        <v>8534</v>
      </c>
      <c r="FG8541" s="55" t="s">
        <v>1309</v>
      </c>
      <c r="FH8541" s="55" t="s">
        <v>1470</v>
      </c>
      <c r="FI8541" s="55">
        <v>7</v>
      </c>
      <c r="FJ8541" s="55">
        <v>80000</v>
      </c>
      <c r="FK8541" s="55" t="s">
        <v>1249</v>
      </c>
      <c r="FL8541" s="55">
        <v>0.35</v>
      </c>
    </row>
    <row r="8542" ht="14.25" customHeight="1" outlineLevel="1" spans="162:168">
      <c r="FF8542" s="55">
        <v>8535</v>
      </c>
      <c r="FG8542" s="55" t="s">
        <v>1309</v>
      </c>
      <c r="FH8542" s="55" t="s">
        <v>1470</v>
      </c>
      <c r="FI8542" s="55">
        <v>7</v>
      </c>
      <c r="FJ8542" s="55">
        <v>130000</v>
      </c>
      <c r="FK8542" s="55" t="s">
        <v>1249</v>
      </c>
      <c r="FL8542" s="55">
        <v>0.35</v>
      </c>
    </row>
    <row r="8543" ht="14.25" customHeight="1" outlineLevel="1" spans="162:168">
      <c r="FF8543" s="55">
        <v>8536</v>
      </c>
      <c r="FG8543" s="55" t="s">
        <v>1309</v>
      </c>
      <c r="FH8543" s="55" t="s">
        <v>1470</v>
      </c>
      <c r="FI8543" s="55">
        <v>7</v>
      </c>
      <c r="FJ8543" s="55">
        <v>260000</v>
      </c>
      <c r="FK8543" s="55" t="s">
        <v>1249</v>
      </c>
      <c r="FL8543" s="55">
        <v>0.35</v>
      </c>
    </row>
    <row r="8544" ht="14.25" customHeight="1" outlineLevel="1" spans="162:168">
      <c r="FF8544" s="55">
        <v>8537</v>
      </c>
      <c r="FG8544" s="55" t="s">
        <v>1309</v>
      </c>
      <c r="FH8544" s="55" t="s">
        <v>1470</v>
      </c>
      <c r="FI8544" s="55">
        <v>7</v>
      </c>
      <c r="FJ8544" s="55">
        <v>400000</v>
      </c>
      <c r="FK8544" s="55" t="s">
        <v>1249</v>
      </c>
      <c r="FL8544" s="55">
        <v>0.35</v>
      </c>
    </row>
    <row r="8545" ht="14.25" customHeight="1" outlineLevel="1" spans="162:168">
      <c r="FF8545" s="55">
        <v>8538</v>
      </c>
      <c r="FG8545" s="55" t="s">
        <v>1309</v>
      </c>
      <c r="FH8545" s="55" t="s">
        <v>1470</v>
      </c>
      <c r="FI8545" s="55">
        <v>7</v>
      </c>
      <c r="FJ8545" s="55">
        <v>530000</v>
      </c>
      <c r="FK8545" s="55" t="s">
        <v>1249</v>
      </c>
      <c r="FL8545" s="55">
        <v>0.35</v>
      </c>
    </row>
    <row r="8546" ht="14.25" customHeight="1" outlineLevel="1" spans="162:168">
      <c r="FF8546" s="55">
        <v>8539</v>
      </c>
      <c r="FG8546" s="55" t="s">
        <v>1309</v>
      </c>
      <c r="FH8546" s="55" t="s">
        <v>1470</v>
      </c>
      <c r="FI8546" s="55">
        <v>7</v>
      </c>
      <c r="FJ8546" s="55">
        <v>540000</v>
      </c>
      <c r="FK8546" s="55" t="s">
        <v>1249</v>
      </c>
      <c r="FL8546" s="55">
        <v>0.35</v>
      </c>
    </row>
    <row r="8547" ht="14.25" customHeight="1" outlineLevel="1" spans="162:168">
      <c r="FF8547" s="55">
        <v>8540</v>
      </c>
      <c r="FG8547" s="55" t="s">
        <v>1309</v>
      </c>
      <c r="FH8547" s="55" t="s">
        <v>1470</v>
      </c>
      <c r="FI8547" s="55">
        <v>8</v>
      </c>
      <c r="FJ8547" s="55">
        <v>0</v>
      </c>
      <c r="FK8547" s="55" t="s">
        <v>1249</v>
      </c>
      <c r="FL8547" s="55">
        <v>0.35</v>
      </c>
    </row>
    <row r="8548" ht="14.25" customHeight="1" outlineLevel="1" spans="162:168">
      <c r="FF8548" s="55">
        <v>8541</v>
      </c>
      <c r="FG8548" s="55" t="s">
        <v>1309</v>
      </c>
      <c r="FH8548" s="55" t="s">
        <v>1470</v>
      </c>
      <c r="FI8548" s="55">
        <v>8</v>
      </c>
      <c r="FJ8548" s="55">
        <v>1000</v>
      </c>
      <c r="FK8548" s="55" t="s">
        <v>1249</v>
      </c>
      <c r="FL8548" s="55">
        <v>0.35</v>
      </c>
    </row>
    <row r="8549" ht="14.25" customHeight="1" outlineLevel="1" spans="162:168">
      <c r="FF8549" s="55">
        <v>8542</v>
      </c>
      <c r="FG8549" s="55" t="s">
        <v>1309</v>
      </c>
      <c r="FH8549" s="55" t="s">
        <v>1470</v>
      </c>
      <c r="FI8549" s="55">
        <v>8</v>
      </c>
      <c r="FJ8549" s="55">
        <v>2500</v>
      </c>
      <c r="FK8549" s="55" t="s">
        <v>1249</v>
      </c>
      <c r="FL8549" s="55">
        <v>0.35</v>
      </c>
    </row>
    <row r="8550" ht="14.25" customHeight="1" outlineLevel="1" spans="162:168">
      <c r="FF8550" s="55">
        <v>8543</v>
      </c>
      <c r="FG8550" s="55" t="s">
        <v>1309</v>
      </c>
      <c r="FH8550" s="55" t="s">
        <v>1470</v>
      </c>
      <c r="FI8550" s="55">
        <v>8</v>
      </c>
      <c r="FJ8550" s="55">
        <v>5000</v>
      </c>
      <c r="FK8550" s="55" t="s">
        <v>1249</v>
      </c>
      <c r="FL8550" s="55">
        <v>0.35</v>
      </c>
    </row>
    <row r="8551" ht="14.25" customHeight="1" outlineLevel="1" spans="162:168">
      <c r="FF8551" s="55">
        <v>8544</v>
      </c>
      <c r="FG8551" s="55" t="s">
        <v>1309</v>
      </c>
      <c r="FH8551" s="55" t="s">
        <v>1470</v>
      </c>
      <c r="FI8551" s="55">
        <v>8</v>
      </c>
      <c r="FJ8551" s="55">
        <v>10000</v>
      </c>
      <c r="FK8551" s="55" t="s">
        <v>1249</v>
      </c>
      <c r="FL8551" s="55">
        <v>0.35</v>
      </c>
    </row>
    <row r="8552" ht="14.25" customHeight="1" outlineLevel="1" spans="162:168">
      <c r="FF8552" s="55">
        <v>8545</v>
      </c>
      <c r="FG8552" s="55" t="s">
        <v>1309</v>
      </c>
      <c r="FH8552" s="55" t="s">
        <v>1470</v>
      </c>
      <c r="FI8552" s="55">
        <v>8</v>
      </c>
      <c r="FJ8552" s="55">
        <v>25000</v>
      </c>
      <c r="FK8552" s="55" t="s">
        <v>1249</v>
      </c>
      <c r="FL8552" s="55">
        <v>0.35</v>
      </c>
    </row>
    <row r="8553" ht="14.25" customHeight="1" outlineLevel="1" spans="162:168">
      <c r="FF8553" s="55">
        <v>8546</v>
      </c>
      <c r="FG8553" s="55" t="s">
        <v>1309</v>
      </c>
      <c r="FH8553" s="55" t="s">
        <v>1470</v>
      </c>
      <c r="FI8553" s="55">
        <v>8</v>
      </c>
      <c r="FJ8553" s="55">
        <v>50000</v>
      </c>
      <c r="FK8553" s="55" t="s">
        <v>1249</v>
      </c>
      <c r="FL8553" s="55">
        <v>0.35</v>
      </c>
    </row>
    <row r="8554" ht="14.25" customHeight="1" outlineLevel="1" spans="162:168">
      <c r="FF8554" s="55">
        <v>8547</v>
      </c>
      <c r="FG8554" s="55" t="s">
        <v>1309</v>
      </c>
      <c r="FH8554" s="55" t="s">
        <v>1470</v>
      </c>
      <c r="FI8554" s="55">
        <v>8</v>
      </c>
      <c r="FJ8554" s="55">
        <v>80000</v>
      </c>
      <c r="FK8554" s="55" t="s">
        <v>1249</v>
      </c>
      <c r="FL8554" s="55">
        <v>0.35</v>
      </c>
    </row>
    <row r="8555" ht="14.25" customHeight="1" outlineLevel="1" spans="162:168">
      <c r="FF8555" s="55">
        <v>8548</v>
      </c>
      <c r="FG8555" s="55" t="s">
        <v>1309</v>
      </c>
      <c r="FH8555" s="55" t="s">
        <v>1470</v>
      </c>
      <c r="FI8555" s="55">
        <v>8</v>
      </c>
      <c r="FJ8555" s="55">
        <v>130000</v>
      </c>
      <c r="FK8555" s="55" t="s">
        <v>1249</v>
      </c>
      <c r="FL8555" s="55">
        <v>0.35</v>
      </c>
    </row>
    <row r="8556" ht="14.25" customHeight="1" outlineLevel="1" spans="162:168">
      <c r="FF8556" s="55">
        <v>8549</v>
      </c>
      <c r="FG8556" s="55" t="s">
        <v>1309</v>
      </c>
      <c r="FH8556" s="55" t="s">
        <v>1470</v>
      </c>
      <c r="FI8556" s="55">
        <v>8</v>
      </c>
      <c r="FJ8556" s="55">
        <v>260000</v>
      </c>
      <c r="FK8556" s="55" t="s">
        <v>1249</v>
      </c>
      <c r="FL8556" s="55">
        <v>0.35</v>
      </c>
    </row>
    <row r="8557" ht="14.25" customHeight="1" outlineLevel="1" spans="162:168">
      <c r="FF8557" s="55">
        <v>8550</v>
      </c>
      <c r="FG8557" s="55" t="s">
        <v>1309</v>
      </c>
      <c r="FH8557" s="55" t="s">
        <v>1470</v>
      </c>
      <c r="FI8557" s="55">
        <v>8</v>
      </c>
      <c r="FJ8557" s="55">
        <v>400000</v>
      </c>
      <c r="FK8557" s="55" t="s">
        <v>1249</v>
      </c>
      <c r="FL8557" s="55">
        <v>0.35</v>
      </c>
    </row>
    <row r="8558" ht="14.25" customHeight="1" outlineLevel="1" spans="162:168">
      <c r="FF8558" s="55">
        <v>8551</v>
      </c>
      <c r="FG8558" s="55" t="s">
        <v>1309</v>
      </c>
      <c r="FH8558" s="55" t="s">
        <v>1470</v>
      </c>
      <c r="FI8558" s="55">
        <v>8</v>
      </c>
      <c r="FJ8558" s="55">
        <v>530000</v>
      </c>
      <c r="FK8558" s="55" t="s">
        <v>1249</v>
      </c>
      <c r="FL8558" s="55">
        <v>0.35</v>
      </c>
    </row>
    <row r="8559" ht="14.25" customHeight="1" outlineLevel="1" spans="162:168">
      <c r="FF8559" s="55">
        <v>8552</v>
      </c>
      <c r="FG8559" s="55" t="s">
        <v>1309</v>
      </c>
      <c r="FH8559" s="55" t="s">
        <v>1470</v>
      </c>
      <c r="FI8559" s="55">
        <v>8</v>
      </c>
      <c r="FJ8559" s="55">
        <v>540000</v>
      </c>
      <c r="FK8559" s="55" t="s">
        <v>1249</v>
      </c>
      <c r="FL8559" s="55">
        <v>0.35</v>
      </c>
    </row>
    <row r="8560" ht="14.25" customHeight="1" outlineLevel="1" spans="162:168">
      <c r="FF8560" s="55">
        <v>8553</v>
      </c>
      <c r="FG8560" s="55" t="s">
        <v>1309</v>
      </c>
      <c r="FH8560" s="55" t="s">
        <v>1470</v>
      </c>
      <c r="FI8560" s="55">
        <v>9</v>
      </c>
      <c r="FJ8560" s="55">
        <v>0</v>
      </c>
      <c r="FK8560" s="55" t="s">
        <v>1249</v>
      </c>
      <c r="FL8560" s="55">
        <v>0.35</v>
      </c>
    </row>
    <row r="8561" ht="14.25" customHeight="1" outlineLevel="1" spans="162:168">
      <c r="FF8561" s="55">
        <v>8554</v>
      </c>
      <c r="FG8561" s="55" t="s">
        <v>1309</v>
      </c>
      <c r="FH8561" s="55" t="s">
        <v>1470</v>
      </c>
      <c r="FI8561" s="55">
        <v>9</v>
      </c>
      <c r="FJ8561" s="55">
        <v>1000</v>
      </c>
      <c r="FK8561" s="55" t="s">
        <v>1249</v>
      </c>
      <c r="FL8561" s="55">
        <v>0.35</v>
      </c>
    </row>
    <row r="8562" ht="14.25" customHeight="1" outlineLevel="1" spans="162:168">
      <c r="FF8562" s="55">
        <v>8555</v>
      </c>
      <c r="FG8562" s="55" t="s">
        <v>1309</v>
      </c>
      <c r="FH8562" s="55" t="s">
        <v>1470</v>
      </c>
      <c r="FI8562" s="55">
        <v>9</v>
      </c>
      <c r="FJ8562" s="55">
        <v>2500</v>
      </c>
      <c r="FK8562" s="55" t="s">
        <v>1249</v>
      </c>
      <c r="FL8562" s="55">
        <v>0.35</v>
      </c>
    </row>
    <row r="8563" ht="14.25" customHeight="1" outlineLevel="1" spans="162:168">
      <c r="FF8563" s="55">
        <v>8556</v>
      </c>
      <c r="FG8563" s="55" t="s">
        <v>1309</v>
      </c>
      <c r="FH8563" s="55" t="s">
        <v>1470</v>
      </c>
      <c r="FI8563" s="55">
        <v>9</v>
      </c>
      <c r="FJ8563" s="55">
        <v>5000</v>
      </c>
      <c r="FK8563" s="55" t="s">
        <v>1249</v>
      </c>
      <c r="FL8563" s="55">
        <v>0.35</v>
      </c>
    </row>
    <row r="8564" ht="14.25" customHeight="1" outlineLevel="1" spans="162:168">
      <c r="FF8564" s="55">
        <v>8557</v>
      </c>
      <c r="FG8564" s="55" t="s">
        <v>1309</v>
      </c>
      <c r="FH8564" s="55" t="s">
        <v>1470</v>
      </c>
      <c r="FI8564" s="55">
        <v>9</v>
      </c>
      <c r="FJ8564" s="55">
        <v>10000</v>
      </c>
      <c r="FK8564" s="55" t="s">
        <v>1249</v>
      </c>
      <c r="FL8564" s="55">
        <v>0.35</v>
      </c>
    </row>
    <row r="8565" ht="14.25" customHeight="1" outlineLevel="1" spans="162:168">
      <c r="FF8565" s="55">
        <v>8558</v>
      </c>
      <c r="FG8565" s="55" t="s">
        <v>1309</v>
      </c>
      <c r="FH8565" s="55" t="s">
        <v>1470</v>
      </c>
      <c r="FI8565" s="55">
        <v>9</v>
      </c>
      <c r="FJ8565" s="55">
        <v>25000</v>
      </c>
      <c r="FK8565" s="55" t="s">
        <v>1249</v>
      </c>
      <c r="FL8565" s="55">
        <v>0.35</v>
      </c>
    </row>
    <row r="8566" ht="14.25" customHeight="1" outlineLevel="1" spans="162:168">
      <c r="FF8566" s="55">
        <v>8559</v>
      </c>
      <c r="FG8566" s="55" t="s">
        <v>1309</v>
      </c>
      <c r="FH8566" s="55" t="s">
        <v>1470</v>
      </c>
      <c r="FI8566" s="55">
        <v>9</v>
      </c>
      <c r="FJ8566" s="55">
        <v>50000</v>
      </c>
      <c r="FK8566" s="55" t="s">
        <v>1249</v>
      </c>
      <c r="FL8566" s="55">
        <v>0.35</v>
      </c>
    </row>
    <row r="8567" ht="14.25" customHeight="1" outlineLevel="1" spans="162:168">
      <c r="FF8567" s="55">
        <v>8560</v>
      </c>
      <c r="FG8567" s="55" t="s">
        <v>1309</v>
      </c>
      <c r="FH8567" s="55" t="s">
        <v>1470</v>
      </c>
      <c r="FI8567" s="55">
        <v>9</v>
      </c>
      <c r="FJ8567" s="55">
        <v>80000</v>
      </c>
      <c r="FK8567" s="55" t="s">
        <v>1249</v>
      </c>
      <c r="FL8567" s="55">
        <v>0.35</v>
      </c>
    </row>
    <row r="8568" ht="14.25" customHeight="1" outlineLevel="1" spans="162:168">
      <c r="FF8568" s="55">
        <v>8561</v>
      </c>
      <c r="FG8568" s="55" t="s">
        <v>1309</v>
      </c>
      <c r="FH8568" s="55" t="s">
        <v>1470</v>
      </c>
      <c r="FI8568" s="55">
        <v>9</v>
      </c>
      <c r="FJ8568" s="55">
        <v>130000</v>
      </c>
      <c r="FK8568" s="55" t="s">
        <v>1249</v>
      </c>
      <c r="FL8568" s="55">
        <v>0.35</v>
      </c>
    </row>
    <row r="8569" ht="14.25" customHeight="1" outlineLevel="1" spans="162:168">
      <c r="FF8569" s="55">
        <v>8562</v>
      </c>
      <c r="FG8569" s="55" t="s">
        <v>1309</v>
      </c>
      <c r="FH8569" s="55" t="s">
        <v>1470</v>
      </c>
      <c r="FI8569" s="55">
        <v>9</v>
      </c>
      <c r="FJ8569" s="55">
        <v>260000</v>
      </c>
      <c r="FK8569" s="55" t="s">
        <v>1249</v>
      </c>
      <c r="FL8569" s="55">
        <v>0.35</v>
      </c>
    </row>
    <row r="8570" ht="14.25" customHeight="1" outlineLevel="1" spans="162:168">
      <c r="FF8570" s="55">
        <v>8563</v>
      </c>
      <c r="FG8570" s="55" t="s">
        <v>1309</v>
      </c>
      <c r="FH8570" s="55" t="s">
        <v>1470</v>
      </c>
      <c r="FI8570" s="55">
        <v>9</v>
      </c>
      <c r="FJ8570" s="55">
        <v>400000</v>
      </c>
      <c r="FK8570" s="55" t="s">
        <v>1249</v>
      </c>
      <c r="FL8570" s="55">
        <v>0.35</v>
      </c>
    </row>
    <row r="8571" ht="14.25" customHeight="1" outlineLevel="1" spans="162:168">
      <c r="FF8571" s="55">
        <v>8564</v>
      </c>
      <c r="FG8571" s="55" t="s">
        <v>1309</v>
      </c>
      <c r="FH8571" s="55" t="s">
        <v>1470</v>
      </c>
      <c r="FI8571" s="55">
        <v>9</v>
      </c>
      <c r="FJ8571" s="55">
        <v>530000</v>
      </c>
      <c r="FK8571" s="55" t="s">
        <v>1249</v>
      </c>
      <c r="FL8571" s="55">
        <v>0.35</v>
      </c>
    </row>
    <row r="8572" ht="14.25" customHeight="1" outlineLevel="1" spans="162:168">
      <c r="FF8572" s="55">
        <v>8565</v>
      </c>
      <c r="FG8572" s="55" t="s">
        <v>1309</v>
      </c>
      <c r="FH8572" s="55" t="s">
        <v>1470</v>
      </c>
      <c r="FI8572" s="55">
        <v>9</v>
      </c>
      <c r="FJ8572" s="55">
        <v>540000</v>
      </c>
      <c r="FK8572" s="55" t="s">
        <v>1249</v>
      </c>
      <c r="FL8572" s="55">
        <v>0.35</v>
      </c>
    </row>
    <row r="8573" ht="14.25" customHeight="1" outlineLevel="1" spans="162:168">
      <c r="FF8573" s="55">
        <v>8566</v>
      </c>
      <c r="FG8573" s="55" t="s">
        <v>1309</v>
      </c>
      <c r="FH8573" s="55" t="s">
        <v>1667</v>
      </c>
      <c r="FI8573" s="55">
        <v>1</v>
      </c>
      <c r="FJ8573" s="55">
        <v>0</v>
      </c>
      <c r="FK8573" s="55" t="s">
        <v>1249</v>
      </c>
      <c r="FL8573" s="55">
        <v>0.3</v>
      </c>
    </row>
    <row r="8574" ht="14.25" customHeight="1" outlineLevel="1" spans="162:168">
      <c r="FF8574" s="55">
        <v>8567</v>
      </c>
      <c r="FG8574" s="55" t="s">
        <v>1309</v>
      </c>
      <c r="FH8574" s="55" t="s">
        <v>1667</v>
      </c>
      <c r="FI8574" s="55">
        <v>1</v>
      </c>
      <c r="FJ8574" s="55">
        <v>1000</v>
      </c>
      <c r="FK8574" s="55" t="s">
        <v>1249</v>
      </c>
      <c r="FL8574" s="55">
        <v>0.3</v>
      </c>
    </row>
    <row r="8575" ht="14.25" customHeight="1" outlineLevel="1" spans="162:168">
      <c r="FF8575" s="55">
        <v>8568</v>
      </c>
      <c r="FG8575" s="55" t="s">
        <v>1309</v>
      </c>
      <c r="FH8575" s="55" t="s">
        <v>1667</v>
      </c>
      <c r="FI8575" s="55">
        <v>1</v>
      </c>
      <c r="FJ8575" s="55">
        <v>2500</v>
      </c>
      <c r="FK8575" s="55" t="s">
        <v>1249</v>
      </c>
      <c r="FL8575" s="55">
        <v>0.3</v>
      </c>
    </row>
    <row r="8576" ht="14.25" customHeight="1" outlineLevel="1" spans="162:168">
      <c r="FF8576" s="55">
        <v>8569</v>
      </c>
      <c r="FG8576" s="55" t="s">
        <v>1309</v>
      </c>
      <c r="FH8576" s="55" t="s">
        <v>1667</v>
      </c>
      <c r="FI8576" s="55">
        <v>1</v>
      </c>
      <c r="FJ8576" s="55">
        <v>5000</v>
      </c>
      <c r="FK8576" s="55" t="s">
        <v>1249</v>
      </c>
      <c r="FL8576" s="55">
        <v>0.3</v>
      </c>
    </row>
    <row r="8577" ht="14.25" customHeight="1" outlineLevel="1" spans="162:168">
      <c r="FF8577" s="55">
        <v>8570</v>
      </c>
      <c r="FG8577" s="55" t="s">
        <v>1309</v>
      </c>
      <c r="FH8577" s="55" t="s">
        <v>1667</v>
      </c>
      <c r="FI8577" s="55">
        <v>1</v>
      </c>
      <c r="FJ8577" s="55">
        <v>10000</v>
      </c>
      <c r="FK8577" s="55" t="s">
        <v>1249</v>
      </c>
      <c r="FL8577" s="55">
        <v>0.3</v>
      </c>
    </row>
    <row r="8578" ht="14.25" customHeight="1" outlineLevel="1" spans="162:168">
      <c r="FF8578" s="55">
        <v>8571</v>
      </c>
      <c r="FG8578" s="55" t="s">
        <v>1309</v>
      </c>
      <c r="FH8578" s="55" t="s">
        <v>1667</v>
      </c>
      <c r="FI8578" s="55">
        <v>1</v>
      </c>
      <c r="FJ8578" s="55">
        <v>25000</v>
      </c>
      <c r="FK8578" s="55" t="s">
        <v>1249</v>
      </c>
      <c r="FL8578" s="55">
        <v>0.3</v>
      </c>
    </row>
    <row r="8579" ht="14.25" customHeight="1" outlineLevel="1" spans="162:168">
      <c r="FF8579" s="55">
        <v>8572</v>
      </c>
      <c r="FG8579" s="55" t="s">
        <v>1309</v>
      </c>
      <c r="FH8579" s="55" t="s">
        <v>1667</v>
      </c>
      <c r="FI8579" s="55">
        <v>1</v>
      </c>
      <c r="FJ8579" s="55">
        <v>50000</v>
      </c>
      <c r="FK8579" s="55" t="s">
        <v>1249</v>
      </c>
      <c r="FL8579" s="55">
        <v>0.3</v>
      </c>
    </row>
    <row r="8580" ht="14.25" customHeight="1" outlineLevel="1" spans="162:168">
      <c r="FF8580" s="55">
        <v>8573</v>
      </c>
      <c r="FG8580" s="55" t="s">
        <v>1309</v>
      </c>
      <c r="FH8580" s="55" t="s">
        <v>1667</v>
      </c>
      <c r="FI8580" s="55">
        <v>1</v>
      </c>
      <c r="FJ8580" s="55">
        <v>80000</v>
      </c>
      <c r="FK8580" s="55" t="s">
        <v>1249</v>
      </c>
      <c r="FL8580" s="55">
        <v>0.3</v>
      </c>
    </row>
    <row r="8581" ht="14.25" customHeight="1" outlineLevel="1" spans="162:168">
      <c r="FF8581" s="55">
        <v>8574</v>
      </c>
      <c r="FG8581" s="55" t="s">
        <v>1309</v>
      </c>
      <c r="FH8581" s="55" t="s">
        <v>1667</v>
      </c>
      <c r="FI8581" s="55">
        <v>1</v>
      </c>
      <c r="FJ8581" s="55">
        <v>130000</v>
      </c>
      <c r="FK8581" s="55" t="s">
        <v>1249</v>
      </c>
      <c r="FL8581" s="55">
        <v>0.3</v>
      </c>
    </row>
    <row r="8582" ht="14.25" customHeight="1" outlineLevel="1" spans="162:168">
      <c r="FF8582" s="55">
        <v>8575</v>
      </c>
      <c r="FG8582" s="55" t="s">
        <v>1309</v>
      </c>
      <c r="FH8582" s="55" t="s">
        <v>1667</v>
      </c>
      <c r="FI8582" s="55">
        <v>1</v>
      </c>
      <c r="FJ8582" s="55">
        <v>260000</v>
      </c>
      <c r="FK8582" s="55" t="s">
        <v>1249</v>
      </c>
      <c r="FL8582" s="55">
        <v>0.3</v>
      </c>
    </row>
    <row r="8583" ht="14.25" customHeight="1" outlineLevel="1" spans="162:168">
      <c r="FF8583" s="55">
        <v>8576</v>
      </c>
      <c r="FG8583" s="55" t="s">
        <v>1309</v>
      </c>
      <c r="FH8583" s="55" t="s">
        <v>1667</v>
      </c>
      <c r="FI8583" s="55">
        <v>1</v>
      </c>
      <c r="FJ8583" s="55">
        <v>400000</v>
      </c>
      <c r="FK8583" s="55" t="s">
        <v>1249</v>
      </c>
      <c r="FL8583" s="55">
        <v>0.3</v>
      </c>
    </row>
    <row r="8584" ht="14.25" customHeight="1" outlineLevel="1" spans="162:168">
      <c r="FF8584" s="55">
        <v>8577</v>
      </c>
      <c r="FG8584" s="55" t="s">
        <v>1309</v>
      </c>
      <c r="FH8584" s="55" t="s">
        <v>1667</v>
      </c>
      <c r="FI8584" s="55">
        <v>1</v>
      </c>
      <c r="FJ8584" s="55">
        <v>530000</v>
      </c>
      <c r="FK8584" s="55" t="s">
        <v>1249</v>
      </c>
      <c r="FL8584" s="55">
        <v>0.3</v>
      </c>
    </row>
    <row r="8585" ht="14.25" customHeight="1" outlineLevel="1" spans="162:168">
      <c r="FF8585" s="55">
        <v>8578</v>
      </c>
      <c r="FG8585" s="55" t="s">
        <v>1309</v>
      </c>
      <c r="FH8585" s="55" t="s">
        <v>1667</v>
      </c>
      <c r="FI8585" s="55">
        <v>1</v>
      </c>
      <c r="FJ8585" s="55">
        <v>540000</v>
      </c>
      <c r="FK8585" s="55" t="s">
        <v>1249</v>
      </c>
      <c r="FL8585" s="55">
        <v>0.3</v>
      </c>
    </row>
    <row r="8586" ht="14.25" customHeight="1" outlineLevel="1" spans="162:168">
      <c r="FF8586" s="55">
        <v>8579</v>
      </c>
      <c r="FG8586" s="55" t="s">
        <v>1309</v>
      </c>
      <c r="FH8586" s="55" t="s">
        <v>1554</v>
      </c>
      <c r="FI8586" s="55">
        <v>1</v>
      </c>
      <c r="FJ8586" s="55">
        <v>0</v>
      </c>
      <c r="FK8586" s="55" t="s">
        <v>1249</v>
      </c>
      <c r="FL8586" s="55">
        <v>0.3</v>
      </c>
    </row>
    <row r="8587" ht="14.25" customHeight="1" outlineLevel="1" spans="162:168">
      <c r="FF8587" s="55">
        <v>8580</v>
      </c>
      <c r="FG8587" s="55" t="s">
        <v>1309</v>
      </c>
      <c r="FH8587" s="55" t="s">
        <v>1554</v>
      </c>
      <c r="FI8587" s="55">
        <v>1</v>
      </c>
      <c r="FJ8587" s="55">
        <v>1000</v>
      </c>
      <c r="FK8587" s="55" t="s">
        <v>1249</v>
      </c>
      <c r="FL8587" s="55">
        <v>0.3</v>
      </c>
    </row>
    <row r="8588" ht="14.25" customHeight="1" outlineLevel="1" spans="162:168">
      <c r="FF8588" s="55">
        <v>8581</v>
      </c>
      <c r="FG8588" s="55" t="s">
        <v>1309</v>
      </c>
      <c r="FH8588" s="55" t="s">
        <v>1554</v>
      </c>
      <c r="FI8588" s="55">
        <v>1</v>
      </c>
      <c r="FJ8588" s="55">
        <v>2500</v>
      </c>
      <c r="FK8588" s="55" t="s">
        <v>1249</v>
      </c>
      <c r="FL8588" s="55">
        <v>0.3</v>
      </c>
    </row>
    <row r="8589" ht="14.25" customHeight="1" outlineLevel="1" spans="162:168">
      <c r="FF8589" s="55">
        <v>8582</v>
      </c>
      <c r="FG8589" s="55" t="s">
        <v>1309</v>
      </c>
      <c r="FH8589" s="55" t="s">
        <v>1554</v>
      </c>
      <c r="FI8589" s="55">
        <v>1</v>
      </c>
      <c r="FJ8589" s="55">
        <v>5000</v>
      </c>
      <c r="FK8589" s="55" t="s">
        <v>1249</v>
      </c>
      <c r="FL8589" s="55">
        <v>0.3</v>
      </c>
    </row>
    <row r="8590" ht="14.25" customHeight="1" outlineLevel="1" spans="162:168">
      <c r="FF8590" s="55">
        <v>8583</v>
      </c>
      <c r="FG8590" s="55" t="s">
        <v>1309</v>
      </c>
      <c r="FH8590" s="55" t="s">
        <v>1554</v>
      </c>
      <c r="FI8590" s="55">
        <v>1</v>
      </c>
      <c r="FJ8590" s="55">
        <v>10000</v>
      </c>
      <c r="FK8590" s="55" t="s">
        <v>1249</v>
      </c>
      <c r="FL8590" s="55">
        <v>0.3</v>
      </c>
    </row>
    <row r="8591" ht="14.25" customHeight="1" outlineLevel="1" spans="162:168">
      <c r="FF8591" s="55">
        <v>8584</v>
      </c>
      <c r="FG8591" s="55" t="s">
        <v>1309</v>
      </c>
      <c r="FH8591" s="55" t="s">
        <v>1554</v>
      </c>
      <c r="FI8591" s="55">
        <v>1</v>
      </c>
      <c r="FJ8591" s="55">
        <v>25000</v>
      </c>
      <c r="FK8591" s="55" t="s">
        <v>1249</v>
      </c>
      <c r="FL8591" s="55">
        <v>0.3</v>
      </c>
    </row>
    <row r="8592" ht="14.25" customHeight="1" outlineLevel="1" spans="162:168">
      <c r="FF8592" s="55">
        <v>8585</v>
      </c>
      <c r="FG8592" s="55" t="s">
        <v>1309</v>
      </c>
      <c r="FH8592" s="55" t="s">
        <v>1554</v>
      </c>
      <c r="FI8592" s="55">
        <v>1</v>
      </c>
      <c r="FJ8592" s="55">
        <v>50000</v>
      </c>
      <c r="FK8592" s="55" t="s">
        <v>1249</v>
      </c>
      <c r="FL8592" s="55">
        <v>0.3</v>
      </c>
    </row>
    <row r="8593" ht="14.25" customHeight="1" outlineLevel="1" spans="162:168">
      <c r="FF8593" s="55">
        <v>8586</v>
      </c>
      <c r="FG8593" s="55" t="s">
        <v>1309</v>
      </c>
      <c r="FH8593" s="55" t="s">
        <v>1554</v>
      </c>
      <c r="FI8593" s="55">
        <v>1</v>
      </c>
      <c r="FJ8593" s="55">
        <v>80000</v>
      </c>
      <c r="FK8593" s="55" t="s">
        <v>1249</v>
      </c>
      <c r="FL8593" s="55">
        <v>0.3</v>
      </c>
    </row>
    <row r="8594" ht="14.25" customHeight="1" outlineLevel="1" spans="162:168">
      <c r="FF8594" s="55">
        <v>8587</v>
      </c>
      <c r="FG8594" s="55" t="s">
        <v>1309</v>
      </c>
      <c r="FH8594" s="55" t="s">
        <v>1554</v>
      </c>
      <c r="FI8594" s="55">
        <v>1</v>
      </c>
      <c r="FJ8594" s="55">
        <v>130000</v>
      </c>
      <c r="FK8594" s="55" t="s">
        <v>1249</v>
      </c>
      <c r="FL8594" s="55">
        <v>0.3</v>
      </c>
    </row>
    <row r="8595" ht="14.25" customHeight="1" outlineLevel="1" spans="162:168">
      <c r="FF8595" s="55">
        <v>8588</v>
      </c>
      <c r="FG8595" s="55" t="s">
        <v>1309</v>
      </c>
      <c r="FH8595" s="55" t="s">
        <v>1554</v>
      </c>
      <c r="FI8595" s="55">
        <v>1</v>
      </c>
      <c r="FJ8595" s="55">
        <v>260000</v>
      </c>
      <c r="FK8595" s="55" t="s">
        <v>1249</v>
      </c>
      <c r="FL8595" s="55">
        <v>0.3</v>
      </c>
    </row>
    <row r="8596" ht="14.25" customHeight="1" outlineLevel="1" spans="162:168">
      <c r="FF8596" s="55">
        <v>8589</v>
      </c>
      <c r="FG8596" s="55" t="s">
        <v>1309</v>
      </c>
      <c r="FH8596" s="55" t="s">
        <v>1554</v>
      </c>
      <c r="FI8596" s="55">
        <v>1</v>
      </c>
      <c r="FJ8596" s="55">
        <v>400000</v>
      </c>
      <c r="FK8596" s="55" t="s">
        <v>1249</v>
      </c>
      <c r="FL8596" s="55">
        <v>0.3</v>
      </c>
    </row>
    <row r="8597" ht="14.25" customHeight="1" outlineLevel="1" spans="162:168">
      <c r="FF8597" s="55">
        <v>8590</v>
      </c>
      <c r="FG8597" s="55" t="s">
        <v>1309</v>
      </c>
      <c r="FH8597" s="55" t="s">
        <v>1554</v>
      </c>
      <c r="FI8597" s="55">
        <v>1</v>
      </c>
      <c r="FJ8597" s="55">
        <v>530000</v>
      </c>
      <c r="FK8597" s="55" t="s">
        <v>1249</v>
      </c>
      <c r="FL8597" s="55">
        <v>0.3</v>
      </c>
    </row>
    <row r="8598" ht="14.25" customHeight="1" outlineLevel="1" spans="162:168">
      <c r="FF8598" s="55">
        <v>8591</v>
      </c>
      <c r="FG8598" s="55" t="s">
        <v>1309</v>
      </c>
      <c r="FH8598" s="55" t="s">
        <v>1554</v>
      </c>
      <c r="FI8598" s="55">
        <v>1</v>
      </c>
      <c r="FJ8598" s="55">
        <v>540000</v>
      </c>
      <c r="FK8598" s="55" t="s">
        <v>1249</v>
      </c>
      <c r="FL8598" s="55">
        <v>0.3</v>
      </c>
    </row>
    <row r="8599" ht="14.25" customHeight="1" outlineLevel="1" spans="162:168">
      <c r="FF8599" s="55">
        <v>8592</v>
      </c>
      <c r="FG8599" s="55" t="s">
        <v>1309</v>
      </c>
      <c r="FH8599" s="55" t="s">
        <v>1595</v>
      </c>
      <c r="FI8599" s="55">
        <v>1</v>
      </c>
      <c r="FJ8599" s="55">
        <v>0</v>
      </c>
      <c r="FK8599" s="55" t="s">
        <v>1249</v>
      </c>
      <c r="FL8599" s="55">
        <v>0.3</v>
      </c>
    </row>
    <row r="8600" ht="14.25" customHeight="1" outlineLevel="1" spans="162:168">
      <c r="FF8600" s="55">
        <v>8593</v>
      </c>
      <c r="FG8600" s="55" t="s">
        <v>1309</v>
      </c>
      <c r="FH8600" s="55" t="s">
        <v>1595</v>
      </c>
      <c r="FI8600" s="55">
        <v>1</v>
      </c>
      <c r="FJ8600" s="55">
        <v>1000</v>
      </c>
      <c r="FK8600" s="55" t="s">
        <v>1249</v>
      </c>
      <c r="FL8600" s="55">
        <v>0.3</v>
      </c>
    </row>
    <row r="8601" ht="14.25" customHeight="1" outlineLevel="1" spans="162:168">
      <c r="FF8601" s="55">
        <v>8594</v>
      </c>
      <c r="FG8601" s="55" t="s">
        <v>1309</v>
      </c>
      <c r="FH8601" s="55" t="s">
        <v>1595</v>
      </c>
      <c r="FI8601" s="55">
        <v>1</v>
      </c>
      <c r="FJ8601" s="55">
        <v>2500</v>
      </c>
      <c r="FK8601" s="55" t="s">
        <v>1249</v>
      </c>
      <c r="FL8601" s="55">
        <v>0.3</v>
      </c>
    </row>
    <row r="8602" ht="14.25" customHeight="1" outlineLevel="1" spans="162:168">
      <c r="FF8602" s="55">
        <v>8595</v>
      </c>
      <c r="FG8602" s="55" t="s">
        <v>1309</v>
      </c>
      <c r="FH8602" s="55" t="s">
        <v>1595</v>
      </c>
      <c r="FI8602" s="55">
        <v>1</v>
      </c>
      <c r="FJ8602" s="55">
        <v>5000</v>
      </c>
      <c r="FK8602" s="55" t="s">
        <v>1249</v>
      </c>
      <c r="FL8602" s="55">
        <v>0.3</v>
      </c>
    </row>
    <row r="8603" ht="14.25" customHeight="1" outlineLevel="1" spans="162:168">
      <c r="FF8603" s="55">
        <v>8596</v>
      </c>
      <c r="FG8603" s="55" t="s">
        <v>1309</v>
      </c>
      <c r="FH8603" s="55" t="s">
        <v>1595</v>
      </c>
      <c r="FI8603" s="55">
        <v>1</v>
      </c>
      <c r="FJ8603" s="55">
        <v>10000</v>
      </c>
      <c r="FK8603" s="55" t="s">
        <v>1249</v>
      </c>
      <c r="FL8603" s="55">
        <v>0.3</v>
      </c>
    </row>
    <row r="8604" ht="14.25" customHeight="1" outlineLevel="1" spans="162:168">
      <c r="FF8604" s="55">
        <v>8597</v>
      </c>
      <c r="FG8604" s="55" t="s">
        <v>1309</v>
      </c>
      <c r="FH8604" s="55" t="s">
        <v>1595</v>
      </c>
      <c r="FI8604" s="55">
        <v>1</v>
      </c>
      <c r="FJ8604" s="55">
        <v>25000</v>
      </c>
      <c r="FK8604" s="55" t="s">
        <v>1249</v>
      </c>
      <c r="FL8604" s="55">
        <v>0.3</v>
      </c>
    </row>
    <row r="8605" ht="14.25" customHeight="1" outlineLevel="1" spans="162:168">
      <c r="FF8605" s="55">
        <v>8598</v>
      </c>
      <c r="FG8605" s="55" t="s">
        <v>1309</v>
      </c>
      <c r="FH8605" s="55" t="s">
        <v>1595</v>
      </c>
      <c r="FI8605" s="55">
        <v>1</v>
      </c>
      <c r="FJ8605" s="55">
        <v>50000</v>
      </c>
      <c r="FK8605" s="55" t="s">
        <v>1249</v>
      </c>
      <c r="FL8605" s="55">
        <v>0.3</v>
      </c>
    </row>
    <row r="8606" ht="14.25" customHeight="1" outlineLevel="1" spans="162:168">
      <c r="FF8606" s="55">
        <v>8599</v>
      </c>
      <c r="FG8606" s="55" t="s">
        <v>1309</v>
      </c>
      <c r="FH8606" s="55" t="s">
        <v>1595</v>
      </c>
      <c r="FI8606" s="55">
        <v>1</v>
      </c>
      <c r="FJ8606" s="55">
        <v>80000</v>
      </c>
      <c r="FK8606" s="55" t="s">
        <v>1249</v>
      </c>
      <c r="FL8606" s="55">
        <v>0.3</v>
      </c>
    </row>
    <row r="8607" ht="14.25" customHeight="1" outlineLevel="1" spans="162:168">
      <c r="FF8607" s="55">
        <v>8600</v>
      </c>
      <c r="FG8607" s="55" t="s">
        <v>1309</v>
      </c>
      <c r="FH8607" s="55" t="s">
        <v>1595</v>
      </c>
      <c r="FI8607" s="55">
        <v>1</v>
      </c>
      <c r="FJ8607" s="55">
        <v>130000</v>
      </c>
      <c r="FK8607" s="55" t="s">
        <v>1249</v>
      </c>
      <c r="FL8607" s="55">
        <v>0.3</v>
      </c>
    </row>
    <row r="8608" ht="14.25" customHeight="1" outlineLevel="1" spans="162:168">
      <c r="FF8608" s="55">
        <v>8601</v>
      </c>
      <c r="FG8608" s="55" t="s">
        <v>1309</v>
      </c>
      <c r="FH8608" s="55" t="s">
        <v>1595</v>
      </c>
      <c r="FI8608" s="55">
        <v>1</v>
      </c>
      <c r="FJ8608" s="55">
        <v>260000</v>
      </c>
      <c r="FK8608" s="55" t="s">
        <v>1249</v>
      </c>
      <c r="FL8608" s="55">
        <v>0.3</v>
      </c>
    </row>
    <row r="8609" ht="14.25" customHeight="1" outlineLevel="1" spans="162:168">
      <c r="FF8609" s="55">
        <v>8602</v>
      </c>
      <c r="FG8609" s="55" t="s">
        <v>1309</v>
      </c>
      <c r="FH8609" s="55" t="s">
        <v>1595</v>
      </c>
      <c r="FI8609" s="55">
        <v>1</v>
      </c>
      <c r="FJ8609" s="55">
        <v>400000</v>
      </c>
      <c r="FK8609" s="55" t="s">
        <v>1249</v>
      </c>
      <c r="FL8609" s="55">
        <v>0.3</v>
      </c>
    </row>
    <row r="8610" ht="14.25" customHeight="1" outlineLevel="1" spans="162:168">
      <c r="FF8610" s="55">
        <v>8603</v>
      </c>
      <c r="FG8610" s="55" t="s">
        <v>1309</v>
      </c>
      <c r="FH8610" s="55" t="s">
        <v>1595</v>
      </c>
      <c r="FI8610" s="55">
        <v>1</v>
      </c>
      <c r="FJ8610" s="55">
        <v>530000</v>
      </c>
      <c r="FK8610" s="55" t="s">
        <v>1249</v>
      </c>
      <c r="FL8610" s="55">
        <v>0.3</v>
      </c>
    </row>
    <row r="8611" ht="14.25" customHeight="1" outlineLevel="1" spans="162:168">
      <c r="FF8611" s="55">
        <v>8604</v>
      </c>
      <c r="FG8611" s="55" t="s">
        <v>1309</v>
      </c>
      <c r="FH8611" s="55" t="s">
        <v>1595</v>
      </c>
      <c r="FI8611" s="55">
        <v>1</v>
      </c>
      <c r="FJ8611" s="55">
        <v>540000</v>
      </c>
      <c r="FK8611" s="55" t="s">
        <v>1249</v>
      </c>
      <c r="FL8611" s="55">
        <v>0.3</v>
      </c>
    </row>
    <row r="8612" ht="14.25" customHeight="1" outlineLevel="1" spans="162:168">
      <c r="FF8612" s="55">
        <v>8605</v>
      </c>
      <c r="FG8612" s="55" t="s">
        <v>1309</v>
      </c>
      <c r="FH8612" s="55" t="s">
        <v>1595</v>
      </c>
      <c r="FI8612" s="55">
        <v>2</v>
      </c>
      <c r="FJ8612" s="55">
        <v>0</v>
      </c>
      <c r="FK8612" s="55" t="s">
        <v>1249</v>
      </c>
      <c r="FL8612" s="55">
        <v>0.3</v>
      </c>
    </row>
    <row r="8613" ht="14.25" customHeight="1" outlineLevel="1" spans="162:168">
      <c r="FF8613" s="55">
        <v>8606</v>
      </c>
      <c r="FG8613" s="55" t="s">
        <v>1309</v>
      </c>
      <c r="FH8613" s="55" t="s">
        <v>1595</v>
      </c>
      <c r="FI8613" s="55">
        <v>2</v>
      </c>
      <c r="FJ8613" s="55">
        <v>1000</v>
      </c>
      <c r="FK8613" s="55" t="s">
        <v>1249</v>
      </c>
      <c r="FL8613" s="55">
        <v>0.3</v>
      </c>
    </row>
    <row r="8614" ht="14.25" customHeight="1" outlineLevel="1" spans="162:168">
      <c r="FF8614" s="55">
        <v>8607</v>
      </c>
      <c r="FG8614" s="55" t="s">
        <v>1309</v>
      </c>
      <c r="FH8614" s="55" t="s">
        <v>1595</v>
      </c>
      <c r="FI8614" s="55">
        <v>2</v>
      </c>
      <c r="FJ8614" s="55">
        <v>2500</v>
      </c>
      <c r="FK8614" s="55" t="s">
        <v>1249</v>
      </c>
      <c r="FL8614" s="55">
        <v>0.3</v>
      </c>
    </row>
    <row r="8615" ht="14.25" customHeight="1" outlineLevel="1" spans="162:168">
      <c r="FF8615" s="55">
        <v>8608</v>
      </c>
      <c r="FG8615" s="55" t="s">
        <v>1309</v>
      </c>
      <c r="FH8615" s="55" t="s">
        <v>1595</v>
      </c>
      <c r="FI8615" s="55">
        <v>2</v>
      </c>
      <c r="FJ8615" s="55">
        <v>5000</v>
      </c>
      <c r="FK8615" s="55" t="s">
        <v>1249</v>
      </c>
      <c r="FL8615" s="55">
        <v>0.3</v>
      </c>
    </row>
    <row r="8616" ht="14.25" customHeight="1" outlineLevel="1" spans="162:168">
      <c r="FF8616" s="55">
        <v>8609</v>
      </c>
      <c r="FG8616" s="55" t="s">
        <v>1309</v>
      </c>
      <c r="FH8616" s="55" t="s">
        <v>1595</v>
      </c>
      <c r="FI8616" s="55">
        <v>2</v>
      </c>
      <c r="FJ8616" s="55">
        <v>10000</v>
      </c>
      <c r="FK8616" s="55" t="s">
        <v>1249</v>
      </c>
      <c r="FL8616" s="55">
        <v>0.3</v>
      </c>
    </row>
    <row r="8617" ht="14.25" customHeight="1" outlineLevel="1" spans="162:168">
      <c r="FF8617" s="55">
        <v>8610</v>
      </c>
      <c r="FG8617" s="55" t="s">
        <v>1309</v>
      </c>
      <c r="FH8617" s="55" t="s">
        <v>1595</v>
      </c>
      <c r="FI8617" s="55">
        <v>2</v>
      </c>
      <c r="FJ8617" s="55">
        <v>25000</v>
      </c>
      <c r="FK8617" s="55" t="s">
        <v>1249</v>
      </c>
      <c r="FL8617" s="55">
        <v>0.3</v>
      </c>
    </row>
    <row r="8618" ht="14.25" customHeight="1" outlineLevel="1" spans="162:168">
      <c r="FF8618" s="55">
        <v>8611</v>
      </c>
      <c r="FG8618" s="55" t="s">
        <v>1309</v>
      </c>
      <c r="FH8618" s="55" t="s">
        <v>1595</v>
      </c>
      <c r="FI8618" s="55">
        <v>2</v>
      </c>
      <c r="FJ8618" s="55">
        <v>50000</v>
      </c>
      <c r="FK8618" s="55" t="s">
        <v>1249</v>
      </c>
      <c r="FL8618" s="55">
        <v>0.3</v>
      </c>
    </row>
    <row r="8619" ht="14.25" customHeight="1" outlineLevel="1" spans="162:168">
      <c r="FF8619" s="55">
        <v>8612</v>
      </c>
      <c r="FG8619" s="55" t="s">
        <v>1309</v>
      </c>
      <c r="FH8619" s="55" t="s">
        <v>1595</v>
      </c>
      <c r="FI8619" s="55">
        <v>2</v>
      </c>
      <c r="FJ8619" s="55">
        <v>80000</v>
      </c>
      <c r="FK8619" s="55" t="s">
        <v>1249</v>
      </c>
      <c r="FL8619" s="55">
        <v>0.3</v>
      </c>
    </row>
    <row r="8620" ht="14.25" customHeight="1" outlineLevel="1" spans="162:168">
      <c r="FF8620" s="55">
        <v>8613</v>
      </c>
      <c r="FG8620" s="55" t="s">
        <v>1309</v>
      </c>
      <c r="FH8620" s="55" t="s">
        <v>1595</v>
      </c>
      <c r="FI8620" s="55">
        <v>2</v>
      </c>
      <c r="FJ8620" s="55">
        <v>130000</v>
      </c>
      <c r="FK8620" s="55" t="s">
        <v>1249</v>
      </c>
      <c r="FL8620" s="55">
        <v>0.3</v>
      </c>
    </row>
    <row r="8621" ht="14.25" customHeight="1" outlineLevel="1" spans="162:168">
      <c r="FF8621" s="55">
        <v>8614</v>
      </c>
      <c r="FG8621" s="55" t="s">
        <v>1309</v>
      </c>
      <c r="FH8621" s="55" t="s">
        <v>1595</v>
      </c>
      <c r="FI8621" s="55">
        <v>2</v>
      </c>
      <c r="FJ8621" s="55">
        <v>260000</v>
      </c>
      <c r="FK8621" s="55" t="s">
        <v>1249</v>
      </c>
      <c r="FL8621" s="55">
        <v>0.3</v>
      </c>
    </row>
    <row r="8622" ht="14.25" customHeight="1" outlineLevel="1" spans="162:168">
      <c r="FF8622" s="55">
        <v>8615</v>
      </c>
      <c r="FG8622" s="55" t="s">
        <v>1309</v>
      </c>
      <c r="FH8622" s="55" t="s">
        <v>1595</v>
      </c>
      <c r="FI8622" s="55">
        <v>2</v>
      </c>
      <c r="FJ8622" s="55">
        <v>400000</v>
      </c>
      <c r="FK8622" s="55" t="s">
        <v>1249</v>
      </c>
      <c r="FL8622" s="55">
        <v>0.3</v>
      </c>
    </row>
    <row r="8623" ht="14.25" customHeight="1" outlineLevel="1" spans="162:168">
      <c r="FF8623" s="55">
        <v>8616</v>
      </c>
      <c r="FG8623" s="55" t="s">
        <v>1309</v>
      </c>
      <c r="FH8623" s="55" t="s">
        <v>1595</v>
      </c>
      <c r="FI8623" s="55">
        <v>2</v>
      </c>
      <c r="FJ8623" s="55">
        <v>530000</v>
      </c>
      <c r="FK8623" s="55" t="s">
        <v>1249</v>
      </c>
      <c r="FL8623" s="55">
        <v>0.3</v>
      </c>
    </row>
    <row r="8624" ht="14.25" customHeight="1" outlineLevel="1" spans="162:168">
      <c r="FF8624" s="55">
        <v>8617</v>
      </c>
      <c r="FG8624" s="55" t="s">
        <v>1309</v>
      </c>
      <c r="FH8624" s="55" t="s">
        <v>1595</v>
      </c>
      <c r="FI8624" s="55">
        <v>2</v>
      </c>
      <c r="FJ8624" s="55">
        <v>540000</v>
      </c>
      <c r="FK8624" s="55" t="s">
        <v>1249</v>
      </c>
      <c r="FL8624" s="55">
        <v>0.3</v>
      </c>
    </row>
    <row r="8625" ht="14.25" customHeight="1" outlineLevel="1" spans="162:168">
      <c r="FF8625" s="55">
        <v>8618</v>
      </c>
      <c r="FG8625" s="55" t="s">
        <v>1309</v>
      </c>
      <c r="FH8625" s="55" t="s">
        <v>1595</v>
      </c>
      <c r="FI8625" s="55">
        <v>3</v>
      </c>
      <c r="FJ8625" s="55">
        <v>0</v>
      </c>
      <c r="FK8625" s="55" t="s">
        <v>1249</v>
      </c>
      <c r="FL8625" s="55">
        <v>0.3</v>
      </c>
    </row>
    <row r="8626" ht="14.25" customHeight="1" outlineLevel="1" spans="162:168">
      <c r="FF8626" s="55">
        <v>8619</v>
      </c>
      <c r="FG8626" s="55" t="s">
        <v>1309</v>
      </c>
      <c r="FH8626" s="55" t="s">
        <v>1595</v>
      </c>
      <c r="FI8626" s="55">
        <v>3</v>
      </c>
      <c r="FJ8626" s="55">
        <v>1000</v>
      </c>
      <c r="FK8626" s="55" t="s">
        <v>1249</v>
      </c>
      <c r="FL8626" s="55">
        <v>0.3</v>
      </c>
    </row>
    <row r="8627" ht="14.25" customHeight="1" outlineLevel="1" spans="162:168">
      <c r="FF8627" s="55">
        <v>8620</v>
      </c>
      <c r="FG8627" s="55" t="s">
        <v>1309</v>
      </c>
      <c r="FH8627" s="55" t="s">
        <v>1595</v>
      </c>
      <c r="FI8627" s="55">
        <v>3</v>
      </c>
      <c r="FJ8627" s="55">
        <v>2500</v>
      </c>
      <c r="FK8627" s="55" t="s">
        <v>1249</v>
      </c>
      <c r="FL8627" s="55">
        <v>0.3</v>
      </c>
    </row>
    <row r="8628" ht="14.25" customHeight="1" outlineLevel="1" spans="162:168">
      <c r="FF8628" s="55">
        <v>8621</v>
      </c>
      <c r="FG8628" s="55" t="s">
        <v>1309</v>
      </c>
      <c r="FH8628" s="55" t="s">
        <v>1595</v>
      </c>
      <c r="FI8628" s="55">
        <v>3</v>
      </c>
      <c r="FJ8628" s="55">
        <v>5000</v>
      </c>
      <c r="FK8628" s="55" t="s">
        <v>1249</v>
      </c>
      <c r="FL8628" s="55">
        <v>0.3</v>
      </c>
    </row>
    <row r="8629" ht="14.25" customHeight="1" outlineLevel="1" spans="162:168">
      <c r="FF8629" s="55">
        <v>8622</v>
      </c>
      <c r="FG8629" s="55" t="s">
        <v>1309</v>
      </c>
      <c r="FH8629" s="55" t="s">
        <v>1595</v>
      </c>
      <c r="FI8629" s="55">
        <v>3</v>
      </c>
      <c r="FJ8629" s="55">
        <v>10000</v>
      </c>
      <c r="FK8629" s="55" t="s">
        <v>1249</v>
      </c>
      <c r="FL8629" s="55">
        <v>0.3</v>
      </c>
    </row>
    <row r="8630" ht="14.25" customHeight="1" outlineLevel="1" spans="162:168">
      <c r="FF8630" s="55">
        <v>8623</v>
      </c>
      <c r="FG8630" s="55" t="s">
        <v>1309</v>
      </c>
      <c r="FH8630" s="55" t="s">
        <v>1595</v>
      </c>
      <c r="FI8630" s="55">
        <v>3</v>
      </c>
      <c r="FJ8630" s="55">
        <v>25000</v>
      </c>
      <c r="FK8630" s="55" t="s">
        <v>1249</v>
      </c>
      <c r="FL8630" s="55">
        <v>0.3</v>
      </c>
    </row>
    <row r="8631" ht="14.25" customHeight="1" outlineLevel="1" spans="162:168">
      <c r="FF8631" s="55">
        <v>8624</v>
      </c>
      <c r="FG8631" s="55" t="s">
        <v>1309</v>
      </c>
      <c r="FH8631" s="55" t="s">
        <v>1595</v>
      </c>
      <c r="FI8631" s="55">
        <v>3</v>
      </c>
      <c r="FJ8631" s="55">
        <v>50000</v>
      </c>
      <c r="FK8631" s="55" t="s">
        <v>1249</v>
      </c>
      <c r="FL8631" s="55">
        <v>0.3</v>
      </c>
    </row>
    <row r="8632" ht="14.25" customHeight="1" outlineLevel="1" spans="162:168">
      <c r="FF8632" s="55">
        <v>8625</v>
      </c>
      <c r="FG8632" s="55" t="s">
        <v>1309</v>
      </c>
      <c r="FH8632" s="55" t="s">
        <v>1595</v>
      </c>
      <c r="FI8632" s="55">
        <v>3</v>
      </c>
      <c r="FJ8632" s="55">
        <v>80000</v>
      </c>
      <c r="FK8632" s="55" t="s">
        <v>1249</v>
      </c>
      <c r="FL8632" s="55">
        <v>0.3</v>
      </c>
    </row>
    <row r="8633" ht="14.25" customHeight="1" outlineLevel="1" spans="162:168">
      <c r="FF8633" s="55">
        <v>8626</v>
      </c>
      <c r="FG8633" s="55" t="s">
        <v>1309</v>
      </c>
      <c r="FH8633" s="55" t="s">
        <v>1595</v>
      </c>
      <c r="FI8633" s="55">
        <v>3</v>
      </c>
      <c r="FJ8633" s="55">
        <v>130000</v>
      </c>
      <c r="FK8633" s="55" t="s">
        <v>1249</v>
      </c>
      <c r="FL8633" s="55">
        <v>0.3</v>
      </c>
    </row>
    <row r="8634" ht="14.25" customHeight="1" outlineLevel="1" spans="162:168">
      <c r="FF8634" s="55">
        <v>8627</v>
      </c>
      <c r="FG8634" s="55" t="s">
        <v>1309</v>
      </c>
      <c r="FH8634" s="55" t="s">
        <v>1595</v>
      </c>
      <c r="FI8634" s="55">
        <v>3</v>
      </c>
      <c r="FJ8634" s="55">
        <v>260000</v>
      </c>
      <c r="FK8634" s="55" t="s">
        <v>1249</v>
      </c>
      <c r="FL8634" s="55">
        <v>0.3</v>
      </c>
    </row>
    <row r="8635" ht="14.25" customHeight="1" outlineLevel="1" spans="162:168">
      <c r="FF8635" s="55">
        <v>8628</v>
      </c>
      <c r="FG8635" s="55" t="s">
        <v>1309</v>
      </c>
      <c r="FH8635" s="55" t="s">
        <v>1595</v>
      </c>
      <c r="FI8635" s="55">
        <v>3</v>
      </c>
      <c r="FJ8635" s="55">
        <v>400000</v>
      </c>
      <c r="FK8635" s="55" t="s">
        <v>1249</v>
      </c>
      <c r="FL8635" s="55">
        <v>0.3</v>
      </c>
    </row>
    <row r="8636" ht="14.25" customHeight="1" outlineLevel="1" spans="162:168">
      <c r="FF8636" s="55">
        <v>8629</v>
      </c>
      <c r="FG8636" s="55" t="s">
        <v>1309</v>
      </c>
      <c r="FH8636" s="55" t="s">
        <v>1595</v>
      </c>
      <c r="FI8636" s="55">
        <v>3</v>
      </c>
      <c r="FJ8636" s="55">
        <v>530000</v>
      </c>
      <c r="FK8636" s="55" t="s">
        <v>1249</v>
      </c>
      <c r="FL8636" s="55">
        <v>0.3</v>
      </c>
    </row>
    <row r="8637" ht="14.25" customHeight="1" outlineLevel="1" spans="162:168">
      <c r="FF8637" s="55">
        <v>8630</v>
      </c>
      <c r="FG8637" s="55" t="s">
        <v>1309</v>
      </c>
      <c r="FH8637" s="55" t="s">
        <v>1595</v>
      </c>
      <c r="FI8637" s="55">
        <v>3</v>
      </c>
      <c r="FJ8637" s="55">
        <v>540000</v>
      </c>
      <c r="FK8637" s="55" t="s">
        <v>1249</v>
      </c>
      <c r="FL8637" s="55">
        <v>0.3</v>
      </c>
    </row>
    <row r="8638" ht="14.25" customHeight="1" outlineLevel="1" spans="162:168">
      <c r="FF8638" s="55">
        <v>8631</v>
      </c>
      <c r="FG8638" s="55" t="s">
        <v>1309</v>
      </c>
      <c r="FH8638" s="55" t="s">
        <v>1595</v>
      </c>
      <c r="FI8638" s="55">
        <v>4</v>
      </c>
      <c r="FJ8638" s="55">
        <v>0</v>
      </c>
      <c r="FK8638" s="55" t="s">
        <v>1249</v>
      </c>
      <c r="FL8638" s="55">
        <v>0.3</v>
      </c>
    </row>
    <row r="8639" ht="14.25" customHeight="1" outlineLevel="1" spans="162:168">
      <c r="FF8639" s="55">
        <v>8632</v>
      </c>
      <c r="FG8639" s="55" t="s">
        <v>1309</v>
      </c>
      <c r="FH8639" s="55" t="s">
        <v>1595</v>
      </c>
      <c r="FI8639" s="55">
        <v>4</v>
      </c>
      <c r="FJ8639" s="55">
        <v>1000</v>
      </c>
      <c r="FK8639" s="55" t="s">
        <v>1249</v>
      </c>
      <c r="FL8639" s="55">
        <v>0.3</v>
      </c>
    </row>
    <row r="8640" ht="14.25" customHeight="1" outlineLevel="1" spans="162:168">
      <c r="FF8640" s="55">
        <v>8633</v>
      </c>
      <c r="FG8640" s="55" t="s">
        <v>1309</v>
      </c>
      <c r="FH8640" s="55" t="s">
        <v>1595</v>
      </c>
      <c r="FI8640" s="55">
        <v>4</v>
      </c>
      <c r="FJ8640" s="55">
        <v>2500</v>
      </c>
      <c r="FK8640" s="55" t="s">
        <v>1249</v>
      </c>
      <c r="FL8640" s="55">
        <v>0.3</v>
      </c>
    </row>
    <row r="8641" ht="14.25" customHeight="1" outlineLevel="1" spans="162:168">
      <c r="FF8641" s="55">
        <v>8634</v>
      </c>
      <c r="FG8641" s="55" t="s">
        <v>1309</v>
      </c>
      <c r="FH8641" s="55" t="s">
        <v>1595</v>
      </c>
      <c r="FI8641" s="55">
        <v>4</v>
      </c>
      <c r="FJ8641" s="55">
        <v>5000</v>
      </c>
      <c r="FK8641" s="55" t="s">
        <v>1249</v>
      </c>
      <c r="FL8641" s="55">
        <v>0.3</v>
      </c>
    </row>
    <row r="8642" ht="14.25" customHeight="1" outlineLevel="1" spans="162:168">
      <c r="FF8642" s="55">
        <v>8635</v>
      </c>
      <c r="FG8642" s="55" t="s">
        <v>1309</v>
      </c>
      <c r="FH8642" s="55" t="s">
        <v>1595</v>
      </c>
      <c r="FI8642" s="55">
        <v>4</v>
      </c>
      <c r="FJ8642" s="55">
        <v>10000</v>
      </c>
      <c r="FK8642" s="55" t="s">
        <v>1249</v>
      </c>
      <c r="FL8642" s="55">
        <v>0.3</v>
      </c>
    </row>
    <row r="8643" ht="14.25" customHeight="1" outlineLevel="1" spans="162:168">
      <c r="FF8643" s="55">
        <v>8636</v>
      </c>
      <c r="FG8643" s="55" t="s">
        <v>1309</v>
      </c>
      <c r="FH8643" s="55" t="s">
        <v>1595</v>
      </c>
      <c r="FI8643" s="55">
        <v>4</v>
      </c>
      <c r="FJ8643" s="55">
        <v>25000</v>
      </c>
      <c r="FK8643" s="55" t="s">
        <v>1249</v>
      </c>
      <c r="FL8643" s="55">
        <v>0.3</v>
      </c>
    </row>
    <row r="8644" ht="14.25" customHeight="1" outlineLevel="1" spans="162:168">
      <c r="FF8644" s="55">
        <v>8637</v>
      </c>
      <c r="FG8644" s="55" t="s">
        <v>1309</v>
      </c>
      <c r="FH8644" s="55" t="s">
        <v>1595</v>
      </c>
      <c r="FI8644" s="55">
        <v>4</v>
      </c>
      <c r="FJ8644" s="55">
        <v>50000</v>
      </c>
      <c r="FK8644" s="55" t="s">
        <v>1249</v>
      </c>
      <c r="FL8644" s="55">
        <v>0.3</v>
      </c>
    </row>
    <row r="8645" ht="14.25" customHeight="1" outlineLevel="1" spans="162:168">
      <c r="FF8645" s="55">
        <v>8638</v>
      </c>
      <c r="FG8645" s="55" t="s">
        <v>1309</v>
      </c>
      <c r="FH8645" s="55" t="s">
        <v>1595</v>
      </c>
      <c r="FI8645" s="55">
        <v>4</v>
      </c>
      <c r="FJ8645" s="55">
        <v>80000</v>
      </c>
      <c r="FK8645" s="55" t="s">
        <v>1249</v>
      </c>
      <c r="FL8645" s="55">
        <v>0.3</v>
      </c>
    </row>
    <row r="8646" ht="14.25" customHeight="1" outlineLevel="1" spans="162:168">
      <c r="FF8646" s="55">
        <v>8639</v>
      </c>
      <c r="FG8646" s="55" t="s">
        <v>1309</v>
      </c>
      <c r="FH8646" s="55" t="s">
        <v>1595</v>
      </c>
      <c r="FI8646" s="55">
        <v>4</v>
      </c>
      <c r="FJ8646" s="55">
        <v>130000</v>
      </c>
      <c r="FK8646" s="55" t="s">
        <v>1249</v>
      </c>
      <c r="FL8646" s="55">
        <v>0.3</v>
      </c>
    </row>
    <row r="8647" ht="14.25" customHeight="1" outlineLevel="1" spans="162:168">
      <c r="FF8647" s="55">
        <v>8640</v>
      </c>
      <c r="FG8647" s="55" t="s">
        <v>1309</v>
      </c>
      <c r="FH8647" s="55" t="s">
        <v>1595</v>
      </c>
      <c r="FI8647" s="55">
        <v>4</v>
      </c>
      <c r="FJ8647" s="55">
        <v>260000</v>
      </c>
      <c r="FK8647" s="55" t="s">
        <v>1249</v>
      </c>
      <c r="FL8647" s="55">
        <v>0.3</v>
      </c>
    </row>
    <row r="8648" ht="14.25" customHeight="1" outlineLevel="1" spans="162:168">
      <c r="FF8648" s="55">
        <v>8641</v>
      </c>
      <c r="FG8648" s="55" t="s">
        <v>1309</v>
      </c>
      <c r="FH8648" s="55" t="s">
        <v>1595</v>
      </c>
      <c r="FI8648" s="55">
        <v>4</v>
      </c>
      <c r="FJ8648" s="55">
        <v>400000</v>
      </c>
      <c r="FK8648" s="55" t="s">
        <v>1249</v>
      </c>
      <c r="FL8648" s="55">
        <v>0.3</v>
      </c>
    </row>
    <row r="8649" ht="14.25" customHeight="1" outlineLevel="1" spans="162:168">
      <c r="FF8649" s="55">
        <v>8642</v>
      </c>
      <c r="FG8649" s="55" t="s">
        <v>1309</v>
      </c>
      <c r="FH8649" s="55" t="s">
        <v>1595</v>
      </c>
      <c r="FI8649" s="55">
        <v>4</v>
      </c>
      <c r="FJ8649" s="55">
        <v>530000</v>
      </c>
      <c r="FK8649" s="55" t="s">
        <v>1249</v>
      </c>
      <c r="FL8649" s="55">
        <v>0.3</v>
      </c>
    </row>
    <row r="8650" ht="14.25" customHeight="1" outlineLevel="1" spans="162:168">
      <c r="FF8650" s="55">
        <v>8643</v>
      </c>
      <c r="FG8650" s="55" t="s">
        <v>1309</v>
      </c>
      <c r="FH8650" s="55" t="s">
        <v>1595</v>
      </c>
      <c r="FI8650" s="55">
        <v>4</v>
      </c>
      <c r="FJ8650" s="55">
        <v>540000</v>
      </c>
      <c r="FK8650" s="55" t="s">
        <v>1249</v>
      </c>
      <c r="FL8650" s="55">
        <v>0.3</v>
      </c>
    </row>
    <row r="8651" ht="14.25" customHeight="1" outlineLevel="1" spans="162:168">
      <c r="FF8651" s="55">
        <v>8644</v>
      </c>
      <c r="FG8651" s="55" t="s">
        <v>1309</v>
      </c>
      <c r="FH8651" s="55" t="s">
        <v>1531</v>
      </c>
      <c r="FI8651" s="55">
        <v>1</v>
      </c>
      <c r="FJ8651" s="55">
        <v>0</v>
      </c>
      <c r="FK8651" s="55" t="s">
        <v>1249</v>
      </c>
      <c r="FL8651" s="55">
        <v>0.3</v>
      </c>
    </row>
    <row r="8652" ht="14.25" customHeight="1" outlineLevel="1" spans="162:168">
      <c r="FF8652" s="55">
        <v>8645</v>
      </c>
      <c r="FG8652" s="55" t="s">
        <v>1309</v>
      </c>
      <c r="FH8652" s="55" t="s">
        <v>1531</v>
      </c>
      <c r="FI8652" s="55">
        <v>1</v>
      </c>
      <c r="FJ8652" s="55">
        <v>1000</v>
      </c>
      <c r="FK8652" s="55" t="s">
        <v>1249</v>
      </c>
      <c r="FL8652" s="55">
        <v>0.3</v>
      </c>
    </row>
    <row r="8653" ht="14.25" customHeight="1" outlineLevel="1" spans="162:168">
      <c r="FF8653" s="55">
        <v>8646</v>
      </c>
      <c r="FG8653" s="55" t="s">
        <v>1309</v>
      </c>
      <c r="FH8653" s="55" t="s">
        <v>1531</v>
      </c>
      <c r="FI8653" s="55">
        <v>1</v>
      </c>
      <c r="FJ8653" s="55">
        <v>2500</v>
      </c>
      <c r="FK8653" s="55" t="s">
        <v>1249</v>
      </c>
      <c r="FL8653" s="55">
        <v>0.3</v>
      </c>
    </row>
    <row r="8654" ht="14.25" customHeight="1" outlineLevel="1" spans="162:168">
      <c r="FF8654" s="55">
        <v>8647</v>
      </c>
      <c r="FG8654" s="55" t="s">
        <v>1309</v>
      </c>
      <c r="FH8654" s="55" t="s">
        <v>1531</v>
      </c>
      <c r="FI8654" s="55">
        <v>1</v>
      </c>
      <c r="FJ8654" s="55">
        <v>5000</v>
      </c>
      <c r="FK8654" s="55" t="s">
        <v>1249</v>
      </c>
      <c r="FL8654" s="55">
        <v>0.3</v>
      </c>
    </row>
    <row r="8655" ht="14.25" customHeight="1" outlineLevel="1" spans="162:168">
      <c r="FF8655" s="55">
        <v>8648</v>
      </c>
      <c r="FG8655" s="55" t="s">
        <v>1309</v>
      </c>
      <c r="FH8655" s="55" t="s">
        <v>1531</v>
      </c>
      <c r="FI8655" s="55">
        <v>1</v>
      </c>
      <c r="FJ8655" s="55">
        <v>10000</v>
      </c>
      <c r="FK8655" s="55" t="s">
        <v>1249</v>
      </c>
      <c r="FL8655" s="55">
        <v>0.3</v>
      </c>
    </row>
    <row r="8656" ht="14.25" customHeight="1" outlineLevel="1" spans="162:168">
      <c r="FF8656" s="55">
        <v>8649</v>
      </c>
      <c r="FG8656" s="55" t="s">
        <v>1309</v>
      </c>
      <c r="FH8656" s="55" t="s">
        <v>1531</v>
      </c>
      <c r="FI8656" s="55">
        <v>1</v>
      </c>
      <c r="FJ8656" s="55">
        <v>25000</v>
      </c>
      <c r="FK8656" s="55" t="s">
        <v>1249</v>
      </c>
      <c r="FL8656" s="55">
        <v>0.3</v>
      </c>
    </row>
    <row r="8657" ht="14.25" customHeight="1" outlineLevel="1" spans="162:168">
      <c r="FF8657" s="55">
        <v>8650</v>
      </c>
      <c r="FG8657" s="55" t="s">
        <v>1309</v>
      </c>
      <c r="FH8657" s="55" t="s">
        <v>1531</v>
      </c>
      <c r="FI8657" s="55">
        <v>1</v>
      </c>
      <c r="FJ8657" s="55">
        <v>50000</v>
      </c>
      <c r="FK8657" s="55" t="s">
        <v>1249</v>
      </c>
      <c r="FL8657" s="55">
        <v>0.3</v>
      </c>
    </row>
    <row r="8658" ht="14.25" customHeight="1" outlineLevel="1" spans="162:168">
      <c r="FF8658" s="55">
        <v>8651</v>
      </c>
      <c r="FG8658" s="55" t="s">
        <v>1309</v>
      </c>
      <c r="FH8658" s="55" t="s">
        <v>1531</v>
      </c>
      <c r="FI8658" s="55">
        <v>1</v>
      </c>
      <c r="FJ8658" s="55">
        <v>80000</v>
      </c>
      <c r="FK8658" s="55" t="s">
        <v>1249</v>
      </c>
      <c r="FL8658" s="55">
        <v>0.3</v>
      </c>
    </row>
    <row r="8659" ht="14.25" customHeight="1" outlineLevel="1" spans="162:168">
      <c r="FF8659" s="55">
        <v>8652</v>
      </c>
      <c r="FG8659" s="55" t="s">
        <v>1309</v>
      </c>
      <c r="FH8659" s="55" t="s">
        <v>1531</v>
      </c>
      <c r="FI8659" s="55">
        <v>1</v>
      </c>
      <c r="FJ8659" s="55">
        <v>130000</v>
      </c>
      <c r="FK8659" s="55" t="s">
        <v>1249</v>
      </c>
      <c r="FL8659" s="55">
        <v>0.3</v>
      </c>
    </row>
    <row r="8660" ht="14.25" customHeight="1" outlineLevel="1" spans="162:168">
      <c r="FF8660" s="55">
        <v>8653</v>
      </c>
      <c r="FG8660" s="55" t="s">
        <v>1309</v>
      </c>
      <c r="FH8660" s="55" t="s">
        <v>1531</v>
      </c>
      <c r="FI8660" s="55">
        <v>1</v>
      </c>
      <c r="FJ8660" s="55">
        <v>260000</v>
      </c>
      <c r="FK8660" s="55" t="s">
        <v>1249</v>
      </c>
      <c r="FL8660" s="55">
        <v>0.3</v>
      </c>
    </row>
    <row r="8661" ht="14.25" customHeight="1" outlineLevel="1" spans="162:168">
      <c r="FF8661" s="55">
        <v>8654</v>
      </c>
      <c r="FG8661" s="55" t="s">
        <v>1309</v>
      </c>
      <c r="FH8661" s="55" t="s">
        <v>1531</v>
      </c>
      <c r="FI8661" s="55">
        <v>1</v>
      </c>
      <c r="FJ8661" s="55">
        <v>400000</v>
      </c>
      <c r="FK8661" s="55" t="s">
        <v>1249</v>
      </c>
      <c r="FL8661" s="55">
        <v>0.3</v>
      </c>
    </row>
    <row r="8662" ht="14.25" customHeight="1" outlineLevel="1" spans="162:168">
      <c r="FF8662" s="55">
        <v>8655</v>
      </c>
      <c r="FG8662" s="55" t="s">
        <v>1309</v>
      </c>
      <c r="FH8662" s="55" t="s">
        <v>1531</v>
      </c>
      <c r="FI8662" s="55">
        <v>1</v>
      </c>
      <c r="FJ8662" s="55">
        <v>530000</v>
      </c>
      <c r="FK8662" s="55" t="s">
        <v>1249</v>
      </c>
      <c r="FL8662" s="55">
        <v>0.3</v>
      </c>
    </row>
    <row r="8663" ht="14.25" customHeight="1" outlineLevel="1" spans="162:168">
      <c r="FF8663" s="55">
        <v>8656</v>
      </c>
      <c r="FG8663" s="55" t="s">
        <v>1309</v>
      </c>
      <c r="FH8663" s="55" t="s">
        <v>1531</v>
      </c>
      <c r="FI8663" s="55">
        <v>1</v>
      </c>
      <c r="FJ8663" s="55">
        <v>540000</v>
      </c>
      <c r="FK8663" s="55" t="s">
        <v>1249</v>
      </c>
      <c r="FL8663" s="55">
        <v>0.3</v>
      </c>
    </row>
    <row r="8664" ht="14.25" customHeight="1" outlineLevel="1" spans="162:168">
      <c r="FF8664" s="55">
        <v>8657</v>
      </c>
      <c r="FG8664" s="55" t="s">
        <v>1309</v>
      </c>
      <c r="FH8664" s="55" t="s">
        <v>1531</v>
      </c>
      <c r="FI8664" s="55">
        <v>2</v>
      </c>
      <c r="FJ8664" s="55">
        <v>0</v>
      </c>
      <c r="FK8664" s="55" t="s">
        <v>1249</v>
      </c>
      <c r="FL8664" s="55">
        <v>0.3</v>
      </c>
    </row>
    <row r="8665" ht="14.25" customHeight="1" outlineLevel="1" spans="162:168">
      <c r="FF8665" s="55">
        <v>8658</v>
      </c>
      <c r="FG8665" s="55" t="s">
        <v>1309</v>
      </c>
      <c r="FH8665" s="55" t="s">
        <v>1531</v>
      </c>
      <c r="FI8665" s="55">
        <v>2</v>
      </c>
      <c r="FJ8665" s="55">
        <v>1000</v>
      </c>
      <c r="FK8665" s="55" t="s">
        <v>1249</v>
      </c>
      <c r="FL8665" s="55">
        <v>0.3</v>
      </c>
    </row>
    <row r="8666" ht="14.25" customHeight="1" outlineLevel="1" spans="162:168">
      <c r="FF8666" s="55">
        <v>8659</v>
      </c>
      <c r="FG8666" s="55" t="s">
        <v>1309</v>
      </c>
      <c r="FH8666" s="55" t="s">
        <v>1531</v>
      </c>
      <c r="FI8666" s="55">
        <v>2</v>
      </c>
      <c r="FJ8666" s="55">
        <v>2500</v>
      </c>
      <c r="FK8666" s="55" t="s">
        <v>1249</v>
      </c>
      <c r="FL8666" s="55">
        <v>0.3</v>
      </c>
    </row>
    <row r="8667" ht="14.25" customHeight="1" outlineLevel="1" spans="162:168">
      <c r="FF8667" s="55">
        <v>8660</v>
      </c>
      <c r="FG8667" s="55" t="s">
        <v>1309</v>
      </c>
      <c r="FH8667" s="55" t="s">
        <v>1531</v>
      </c>
      <c r="FI8667" s="55">
        <v>2</v>
      </c>
      <c r="FJ8667" s="55">
        <v>5000</v>
      </c>
      <c r="FK8667" s="55" t="s">
        <v>1249</v>
      </c>
      <c r="FL8667" s="55">
        <v>0.3</v>
      </c>
    </row>
    <row r="8668" ht="14.25" customHeight="1" outlineLevel="1" spans="162:168">
      <c r="FF8668" s="55">
        <v>8661</v>
      </c>
      <c r="FG8668" s="55" t="s">
        <v>1309</v>
      </c>
      <c r="FH8668" s="55" t="s">
        <v>1531</v>
      </c>
      <c r="FI8668" s="55">
        <v>2</v>
      </c>
      <c r="FJ8668" s="55">
        <v>10000</v>
      </c>
      <c r="FK8668" s="55" t="s">
        <v>1249</v>
      </c>
      <c r="FL8668" s="55">
        <v>0.3</v>
      </c>
    </row>
    <row r="8669" ht="14.25" customHeight="1" outlineLevel="1" spans="162:168">
      <c r="FF8669" s="55">
        <v>8662</v>
      </c>
      <c r="FG8669" s="55" t="s">
        <v>1309</v>
      </c>
      <c r="FH8669" s="55" t="s">
        <v>1531</v>
      </c>
      <c r="FI8669" s="55">
        <v>2</v>
      </c>
      <c r="FJ8669" s="55">
        <v>25000</v>
      </c>
      <c r="FK8669" s="55" t="s">
        <v>1249</v>
      </c>
      <c r="FL8669" s="55">
        <v>0.3</v>
      </c>
    </row>
    <row r="8670" ht="14.25" customHeight="1" outlineLevel="1" spans="162:168">
      <c r="FF8670" s="55">
        <v>8663</v>
      </c>
      <c r="FG8670" s="55" t="s">
        <v>1309</v>
      </c>
      <c r="FH8670" s="55" t="s">
        <v>1531</v>
      </c>
      <c r="FI8670" s="55">
        <v>2</v>
      </c>
      <c r="FJ8670" s="55">
        <v>50000</v>
      </c>
      <c r="FK8670" s="55" t="s">
        <v>1249</v>
      </c>
      <c r="FL8670" s="55">
        <v>0.3</v>
      </c>
    </row>
    <row r="8671" ht="14.25" customHeight="1" outlineLevel="1" spans="162:168">
      <c r="FF8671" s="55">
        <v>8664</v>
      </c>
      <c r="FG8671" s="55" t="s">
        <v>1309</v>
      </c>
      <c r="FH8671" s="55" t="s">
        <v>1531</v>
      </c>
      <c r="FI8671" s="55">
        <v>2</v>
      </c>
      <c r="FJ8671" s="55">
        <v>80000</v>
      </c>
      <c r="FK8671" s="55" t="s">
        <v>1249</v>
      </c>
      <c r="FL8671" s="55">
        <v>0.3</v>
      </c>
    </row>
    <row r="8672" ht="14.25" customHeight="1" outlineLevel="1" spans="162:168">
      <c r="FF8672" s="55">
        <v>8665</v>
      </c>
      <c r="FG8672" s="55" t="s">
        <v>1309</v>
      </c>
      <c r="FH8672" s="55" t="s">
        <v>1531</v>
      </c>
      <c r="FI8672" s="55">
        <v>2</v>
      </c>
      <c r="FJ8672" s="55">
        <v>130000</v>
      </c>
      <c r="FK8672" s="55" t="s">
        <v>1249</v>
      </c>
      <c r="FL8672" s="55">
        <v>0.3</v>
      </c>
    </row>
    <row r="8673" ht="14.25" customHeight="1" outlineLevel="1" spans="162:168">
      <c r="FF8673" s="55">
        <v>8666</v>
      </c>
      <c r="FG8673" s="55" t="s">
        <v>1309</v>
      </c>
      <c r="FH8673" s="55" t="s">
        <v>1531</v>
      </c>
      <c r="FI8673" s="55">
        <v>2</v>
      </c>
      <c r="FJ8673" s="55">
        <v>260000</v>
      </c>
      <c r="FK8673" s="55" t="s">
        <v>1249</v>
      </c>
      <c r="FL8673" s="55">
        <v>0.3</v>
      </c>
    </row>
    <row r="8674" ht="14.25" customHeight="1" outlineLevel="1" spans="162:168">
      <c r="FF8674" s="55">
        <v>8667</v>
      </c>
      <c r="FG8674" s="55" t="s">
        <v>1309</v>
      </c>
      <c r="FH8674" s="55" t="s">
        <v>1531</v>
      </c>
      <c r="FI8674" s="55">
        <v>2</v>
      </c>
      <c r="FJ8674" s="55">
        <v>400000</v>
      </c>
      <c r="FK8674" s="55" t="s">
        <v>1249</v>
      </c>
      <c r="FL8674" s="55">
        <v>0.3</v>
      </c>
    </row>
    <row r="8675" ht="14.25" customHeight="1" outlineLevel="1" spans="162:168">
      <c r="FF8675" s="55">
        <v>8668</v>
      </c>
      <c r="FG8675" s="55" t="s">
        <v>1309</v>
      </c>
      <c r="FH8675" s="55" t="s">
        <v>1531</v>
      </c>
      <c r="FI8675" s="55">
        <v>2</v>
      </c>
      <c r="FJ8675" s="55">
        <v>530000</v>
      </c>
      <c r="FK8675" s="55" t="s">
        <v>1249</v>
      </c>
      <c r="FL8675" s="55">
        <v>0.3</v>
      </c>
    </row>
    <row r="8676" ht="14.25" customHeight="1" outlineLevel="1" spans="162:168">
      <c r="FF8676" s="55">
        <v>8669</v>
      </c>
      <c r="FG8676" s="55" t="s">
        <v>1309</v>
      </c>
      <c r="FH8676" s="55" t="s">
        <v>1531</v>
      </c>
      <c r="FI8676" s="55">
        <v>2</v>
      </c>
      <c r="FJ8676" s="55">
        <v>540000</v>
      </c>
      <c r="FK8676" s="55" t="s">
        <v>1249</v>
      </c>
      <c r="FL8676" s="55">
        <v>0.3</v>
      </c>
    </row>
    <row r="8677" ht="14.25" customHeight="1" outlineLevel="1" spans="162:168">
      <c r="FF8677" s="55">
        <v>8670</v>
      </c>
      <c r="FG8677" s="55" t="s">
        <v>1309</v>
      </c>
      <c r="FH8677" s="55" t="s">
        <v>1701</v>
      </c>
      <c r="FI8677" s="55">
        <v>1</v>
      </c>
      <c r="FJ8677" s="55">
        <v>0</v>
      </c>
      <c r="FK8677" s="55" t="s">
        <v>1249</v>
      </c>
      <c r="FL8677" s="55">
        <v>0.3</v>
      </c>
    </row>
    <row r="8678" ht="14.25" customHeight="1" outlineLevel="1" spans="162:168">
      <c r="FF8678" s="55">
        <v>8671</v>
      </c>
      <c r="FG8678" s="55" t="s">
        <v>1309</v>
      </c>
      <c r="FH8678" s="55" t="s">
        <v>1701</v>
      </c>
      <c r="FI8678" s="55">
        <v>1</v>
      </c>
      <c r="FJ8678" s="55">
        <v>1000</v>
      </c>
      <c r="FK8678" s="55" t="s">
        <v>1249</v>
      </c>
      <c r="FL8678" s="55">
        <v>0.3</v>
      </c>
    </row>
    <row r="8679" ht="14.25" customHeight="1" outlineLevel="1" spans="162:168">
      <c r="FF8679" s="55">
        <v>8672</v>
      </c>
      <c r="FG8679" s="55" t="s">
        <v>1309</v>
      </c>
      <c r="FH8679" s="55" t="s">
        <v>1701</v>
      </c>
      <c r="FI8679" s="55">
        <v>1</v>
      </c>
      <c r="FJ8679" s="55">
        <v>2500</v>
      </c>
      <c r="FK8679" s="55" t="s">
        <v>1249</v>
      </c>
      <c r="FL8679" s="55">
        <v>0.3</v>
      </c>
    </row>
    <row r="8680" ht="14.25" customHeight="1" outlineLevel="1" spans="162:168">
      <c r="FF8680" s="55">
        <v>8673</v>
      </c>
      <c r="FG8680" s="55" t="s">
        <v>1309</v>
      </c>
      <c r="FH8680" s="55" t="s">
        <v>1701</v>
      </c>
      <c r="FI8680" s="55">
        <v>1</v>
      </c>
      <c r="FJ8680" s="55">
        <v>5000</v>
      </c>
      <c r="FK8680" s="55" t="s">
        <v>1249</v>
      </c>
      <c r="FL8680" s="55">
        <v>0.3</v>
      </c>
    </row>
    <row r="8681" ht="14.25" customHeight="1" outlineLevel="1" spans="162:168">
      <c r="FF8681" s="55">
        <v>8674</v>
      </c>
      <c r="FG8681" s="55" t="s">
        <v>1309</v>
      </c>
      <c r="FH8681" s="55" t="s">
        <v>1701</v>
      </c>
      <c r="FI8681" s="55">
        <v>1</v>
      </c>
      <c r="FJ8681" s="55">
        <v>10000</v>
      </c>
      <c r="FK8681" s="55" t="s">
        <v>1249</v>
      </c>
      <c r="FL8681" s="55">
        <v>0.3</v>
      </c>
    </row>
    <row r="8682" ht="14.25" customHeight="1" outlineLevel="1" spans="162:168">
      <c r="FF8682" s="55">
        <v>8675</v>
      </c>
      <c r="FG8682" s="55" t="s">
        <v>1309</v>
      </c>
      <c r="FH8682" s="55" t="s">
        <v>1701</v>
      </c>
      <c r="FI8682" s="55">
        <v>1</v>
      </c>
      <c r="FJ8682" s="55">
        <v>25000</v>
      </c>
      <c r="FK8682" s="55" t="s">
        <v>1249</v>
      </c>
      <c r="FL8682" s="55">
        <v>0.3</v>
      </c>
    </row>
    <row r="8683" ht="14.25" customHeight="1" outlineLevel="1" spans="162:168">
      <c r="FF8683" s="55">
        <v>8676</v>
      </c>
      <c r="FG8683" s="55" t="s">
        <v>1309</v>
      </c>
      <c r="FH8683" s="55" t="s">
        <v>1701</v>
      </c>
      <c r="FI8683" s="55">
        <v>1</v>
      </c>
      <c r="FJ8683" s="55">
        <v>50000</v>
      </c>
      <c r="FK8683" s="55" t="s">
        <v>1249</v>
      </c>
      <c r="FL8683" s="55">
        <v>0.3</v>
      </c>
    </row>
    <row r="8684" ht="14.25" customHeight="1" outlineLevel="1" spans="162:168">
      <c r="FF8684" s="55">
        <v>8677</v>
      </c>
      <c r="FG8684" s="55" t="s">
        <v>1309</v>
      </c>
      <c r="FH8684" s="55" t="s">
        <v>1701</v>
      </c>
      <c r="FI8684" s="55">
        <v>1</v>
      </c>
      <c r="FJ8684" s="55">
        <v>80000</v>
      </c>
      <c r="FK8684" s="55" t="s">
        <v>1249</v>
      </c>
      <c r="FL8684" s="55">
        <v>0.3</v>
      </c>
    </row>
    <row r="8685" ht="14.25" customHeight="1" outlineLevel="1" spans="162:168">
      <c r="FF8685" s="55">
        <v>8678</v>
      </c>
      <c r="FG8685" s="55" t="s">
        <v>1309</v>
      </c>
      <c r="FH8685" s="55" t="s">
        <v>1701</v>
      </c>
      <c r="FI8685" s="55">
        <v>1</v>
      </c>
      <c r="FJ8685" s="55">
        <v>130000</v>
      </c>
      <c r="FK8685" s="55" t="s">
        <v>1249</v>
      </c>
      <c r="FL8685" s="55">
        <v>0.3</v>
      </c>
    </row>
    <row r="8686" ht="14.25" customHeight="1" outlineLevel="1" spans="162:168">
      <c r="FF8686" s="55">
        <v>8679</v>
      </c>
      <c r="FG8686" s="55" t="s">
        <v>1309</v>
      </c>
      <c r="FH8686" s="55" t="s">
        <v>1701</v>
      </c>
      <c r="FI8686" s="55">
        <v>1</v>
      </c>
      <c r="FJ8686" s="55">
        <v>260000</v>
      </c>
      <c r="FK8686" s="55" t="s">
        <v>1249</v>
      </c>
      <c r="FL8686" s="55">
        <v>0.3</v>
      </c>
    </row>
    <row r="8687" ht="14.25" customHeight="1" outlineLevel="1" spans="162:168">
      <c r="FF8687" s="55">
        <v>8680</v>
      </c>
      <c r="FG8687" s="55" t="s">
        <v>1309</v>
      </c>
      <c r="FH8687" s="55" t="s">
        <v>1701</v>
      </c>
      <c r="FI8687" s="55">
        <v>1</v>
      </c>
      <c r="FJ8687" s="55">
        <v>400000</v>
      </c>
      <c r="FK8687" s="55" t="s">
        <v>1249</v>
      </c>
      <c r="FL8687" s="55">
        <v>0.3</v>
      </c>
    </row>
    <row r="8688" ht="14.25" customHeight="1" outlineLevel="1" spans="162:168">
      <c r="FF8688" s="55">
        <v>8681</v>
      </c>
      <c r="FG8688" s="55" t="s">
        <v>1309</v>
      </c>
      <c r="FH8688" s="55" t="s">
        <v>1701</v>
      </c>
      <c r="FI8688" s="55">
        <v>1</v>
      </c>
      <c r="FJ8688" s="55">
        <v>530000</v>
      </c>
      <c r="FK8688" s="55" t="s">
        <v>1249</v>
      </c>
      <c r="FL8688" s="55">
        <v>0.3</v>
      </c>
    </row>
    <row r="8689" ht="14.25" customHeight="1" outlineLevel="1" spans="162:168">
      <c r="FF8689" s="55">
        <v>8682</v>
      </c>
      <c r="FG8689" s="55" t="s">
        <v>1309</v>
      </c>
      <c r="FH8689" s="55" t="s">
        <v>1701</v>
      </c>
      <c r="FI8689" s="55">
        <v>1</v>
      </c>
      <c r="FJ8689" s="55">
        <v>540000</v>
      </c>
      <c r="FK8689" s="55" t="s">
        <v>1249</v>
      </c>
      <c r="FL8689" s="55">
        <v>0.3</v>
      </c>
    </row>
    <row r="8690" ht="14.25" customHeight="1" outlineLevel="1" spans="162:168">
      <c r="FF8690" s="55">
        <v>8683</v>
      </c>
      <c r="FG8690" s="55" t="s">
        <v>1309</v>
      </c>
      <c r="FH8690" s="55" t="s">
        <v>1756</v>
      </c>
      <c r="FI8690" s="55">
        <v>1</v>
      </c>
      <c r="FJ8690" s="55">
        <v>0</v>
      </c>
      <c r="FK8690" s="55" t="s">
        <v>1249</v>
      </c>
      <c r="FL8690" s="55">
        <v>1.02</v>
      </c>
    </row>
    <row r="8691" ht="14.25" customHeight="1" outlineLevel="1" spans="162:168">
      <c r="FF8691" s="55">
        <v>8684</v>
      </c>
      <c r="FG8691" s="55" t="s">
        <v>1309</v>
      </c>
      <c r="FH8691" s="55" t="s">
        <v>1756</v>
      </c>
      <c r="FI8691" s="55">
        <v>1</v>
      </c>
      <c r="FJ8691" s="55">
        <v>1000</v>
      </c>
      <c r="FK8691" s="55" t="s">
        <v>1249</v>
      </c>
      <c r="FL8691" s="55">
        <v>1.02</v>
      </c>
    </row>
    <row r="8692" ht="14.25" customHeight="1" outlineLevel="1" spans="162:168">
      <c r="FF8692" s="55">
        <v>8685</v>
      </c>
      <c r="FG8692" s="55" t="s">
        <v>1309</v>
      </c>
      <c r="FH8692" s="55" t="s">
        <v>1756</v>
      </c>
      <c r="FI8692" s="55">
        <v>1</v>
      </c>
      <c r="FJ8692" s="55">
        <v>2500</v>
      </c>
      <c r="FK8692" s="55" t="s">
        <v>1249</v>
      </c>
      <c r="FL8692" s="55">
        <v>0.95</v>
      </c>
    </row>
    <row r="8693" ht="14.25" customHeight="1" outlineLevel="1" spans="162:168">
      <c r="FF8693" s="55">
        <v>8686</v>
      </c>
      <c r="FG8693" s="55" t="s">
        <v>1309</v>
      </c>
      <c r="FH8693" s="55" t="s">
        <v>1756</v>
      </c>
      <c r="FI8693" s="55">
        <v>1</v>
      </c>
      <c r="FJ8693" s="55">
        <v>5000</v>
      </c>
      <c r="FK8693" s="55" t="s">
        <v>1249</v>
      </c>
      <c r="FL8693" s="55">
        <v>0.84</v>
      </c>
    </row>
    <row r="8694" ht="14.25" customHeight="1" outlineLevel="1" spans="162:168">
      <c r="FF8694" s="55">
        <v>8687</v>
      </c>
      <c r="FG8694" s="55" t="s">
        <v>1309</v>
      </c>
      <c r="FH8694" s="55" t="s">
        <v>1756</v>
      </c>
      <c r="FI8694" s="55">
        <v>1</v>
      </c>
      <c r="FJ8694" s="55">
        <v>10000</v>
      </c>
      <c r="FK8694" s="55" t="s">
        <v>1249</v>
      </c>
      <c r="FL8694" s="55">
        <v>0.7</v>
      </c>
    </row>
    <row r="8695" ht="14.25" customHeight="1" outlineLevel="1" spans="162:168">
      <c r="FF8695" s="55">
        <v>8688</v>
      </c>
      <c r="FG8695" s="55" t="s">
        <v>1309</v>
      </c>
      <c r="FH8695" s="55" t="s">
        <v>1756</v>
      </c>
      <c r="FI8695" s="55">
        <v>1</v>
      </c>
      <c r="FJ8695" s="55">
        <v>25000</v>
      </c>
      <c r="FK8695" s="55" t="s">
        <v>1249</v>
      </c>
      <c r="FL8695" s="55">
        <v>0.67</v>
      </c>
    </row>
    <row r="8696" ht="14.25" customHeight="1" outlineLevel="1" spans="162:168">
      <c r="FF8696" s="55">
        <v>8689</v>
      </c>
      <c r="FG8696" s="55" t="s">
        <v>1309</v>
      </c>
      <c r="FH8696" s="55" t="s">
        <v>1756</v>
      </c>
      <c r="FI8696" s="55">
        <v>1</v>
      </c>
      <c r="FJ8696" s="55">
        <v>50000</v>
      </c>
      <c r="FK8696" s="55" t="s">
        <v>1249</v>
      </c>
      <c r="FL8696" s="55">
        <v>0.63</v>
      </c>
    </row>
    <row r="8697" ht="14.25" customHeight="1" outlineLevel="1" spans="162:168">
      <c r="FF8697" s="55">
        <v>8690</v>
      </c>
      <c r="FG8697" s="55" t="s">
        <v>1309</v>
      </c>
      <c r="FH8697" s="55" t="s">
        <v>1756</v>
      </c>
      <c r="FI8697" s="55">
        <v>1</v>
      </c>
      <c r="FJ8697" s="55">
        <v>80000</v>
      </c>
      <c r="FK8697" s="55" t="s">
        <v>1249</v>
      </c>
      <c r="FL8697" s="55">
        <v>0.57</v>
      </c>
    </row>
    <row r="8698" ht="14.25" customHeight="1" outlineLevel="1" spans="162:168">
      <c r="FF8698" s="55">
        <v>8691</v>
      </c>
      <c r="FG8698" s="55" t="s">
        <v>1309</v>
      </c>
      <c r="FH8698" s="55" t="s">
        <v>1756</v>
      </c>
      <c r="FI8698" s="55">
        <v>1</v>
      </c>
      <c r="FJ8698" s="55">
        <v>130000</v>
      </c>
      <c r="FK8698" s="55" t="s">
        <v>1249</v>
      </c>
      <c r="FL8698" s="55">
        <v>0.57</v>
      </c>
    </row>
    <row r="8699" ht="14.25" customHeight="1" outlineLevel="1" spans="162:168">
      <c r="FF8699" s="55">
        <v>8692</v>
      </c>
      <c r="FG8699" s="55" t="s">
        <v>1309</v>
      </c>
      <c r="FH8699" s="55" t="s">
        <v>1756</v>
      </c>
      <c r="FI8699" s="55">
        <v>1</v>
      </c>
      <c r="FJ8699" s="55">
        <v>260000</v>
      </c>
      <c r="FK8699" s="55" t="s">
        <v>1249</v>
      </c>
      <c r="FL8699" s="55">
        <v>0.57</v>
      </c>
    </row>
    <row r="8700" ht="14.25" customHeight="1" outlineLevel="1" spans="162:168">
      <c r="FF8700" s="55">
        <v>8693</v>
      </c>
      <c r="FG8700" s="55" t="s">
        <v>1309</v>
      </c>
      <c r="FH8700" s="55" t="s">
        <v>1756</v>
      </c>
      <c r="FI8700" s="55">
        <v>1</v>
      </c>
      <c r="FJ8700" s="55">
        <v>400000</v>
      </c>
      <c r="FK8700" s="55" t="s">
        <v>1249</v>
      </c>
      <c r="FL8700" s="55">
        <v>0.57</v>
      </c>
    </row>
    <row r="8701" ht="14.25" customHeight="1" outlineLevel="1" spans="162:168">
      <c r="FF8701" s="55">
        <v>8694</v>
      </c>
      <c r="FG8701" s="55" t="s">
        <v>1309</v>
      </c>
      <c r="FH8701" s="55" t="s">
        <v>1756</v>
      </c>
      <c r="FI8701" s="55">
        <v>1</v>
      </c>
      <c r="FJ8701" s="55">
        <v>530000</v>
      </c>
      <c r="FK8701" s="55" t="s">
        <v>1249</v>
      </c>
      <c r="FL8701" s="55">
        <v>0.57</v>
      </c>
    </row>
    <row r="8702" ht="14.25" customHeight="1" outlineLevel="1" spans="162:168">
      <c r="FF8702" s="55">
        <v>8695</v>
      </c>
      <c r="FG8702" s="55" t="s">
        <v>1309</v>
      </c>
      <c r="FH8702" s="55" t="s">
        <v>1756</v>
      </c>
      <c r="FI8702" s="55">
        <v>1</v>
      </c>
      <c r="FJ8702" s="55">
        <v>540000</v>
      </c>
      <c r="FK8702" s="55" t="s">
        <v>1249</v>
      </c>
      <c r="FL8702" s="55">
        <v>0.57</v>
      </c>
    </row>
    <row r="8703" ht="14.25" customHeight="1" outlineLevel="1" spans="162:168">
      <c r="FF8703" s="55">
        <v>8696</v>
      </c>
      <c r="FG8703" s="55" t="s">
        <v>1309</v>
      </c>
      <c r="FH8703" s="55" t="s">
        <v>1756</v>
      </c>
      <c r="FI8703" s="55">
        <v>2</v>
      </c>
      <c r="FJ8703" s="55">
        <v>0</v>
      </c>
      <c r="FK8703" s="55" t="s">
        <v>1249</v>
      </c>
      <c r="FL8703" s="55">
        <v>0.57</v>
      </c>
    </row>
    <row r="8704" ht="14.25" customHeight="1" outlineLevel="1" spans="162:168">
      <c r="FF8704" s="55">
        <v>8697</v>
      </c>
      <c r="FG8704" s="55" t="s">
        <v>1309</v>
      </c>
      <c r="FH8704" s="55" t="s">
        <v>1756</v>
      </c>
      <c r="FI8704" s="55">
        <v>2</v>
      </c>
      <c r="FJ8704" s="55">
        <v>1000</v>
      </c>
      <c r="FK8704" s="55" t="s">
        <v>1249</v>
      </c>
      <c r="FL8704" s="55">
        <v>0.57</v>
      </c>
    </row>
    <row r="8705" ht="14.25" customHeight="1" outlineLevel="1" spans="162:168">
      <c r="FF8705" s="55">
        <v>8698</v>
      </c>
      <c r="FG8705" s="55" t="s">
        <v>1309</v>
      </c>
      <c r="FH8705" s="55" t="s">
        <v>1756</v>
      </c>
      <c r="FI8705" s="55">
        <v>2</v>
      </c>
      <c r="FJ8705" s="55">
        <v>2500</v>
      </c>
      <c r="FK8705" s="55" t="s">
        <v>1249</v>
      </c>
      <c r="FL8705" s="55">
        <v>0.57</v>
      </c>
    </row>
    <row r="8706" ht="14.25" customHeight="1" outlineLevel="1" spans="162:168">
      <c r="FF8706" s="55">
        <v>8699</v>
      </c>
      <c r="FG8706" s="55" t="s">
        <v>1309</v>
      </c>
      <c r="FH8706" s="55" t="s">
        <v>1756</v>
      </c>
      <c r="FI8706" s="55">
        <v>2</v>
      </c>
      <c r="FJ8706" s="55">
        <v>5000</v>
      </c>
      <c r="FK8706" s="55" t="s">
        <v>1249</v>
      </c>
      <c r="FL8706" s="55">
        <v>0.57</v>
      </c>
    </row>
    <row r="8707" ht="14.25" customHeight="1" outlineLevel="1" spans="162:168">
      <c r="FF8707" s="55">
        <v>8700</v>
      </c>
      <c r="FG8707" s="55" t="s">
        <v>1309</v>
      </c>
      <c r="FH8707" s="55" t="s">
        <v>1756</v>
      </c>
      <c r="FI8707" s="55">
        <v>2</v>
      </c>
      <c r="FJ8707" s="55">
        <v>10000</v>
      </c>
      <c r="FK8707" s="55" t="s">
        <v>1249</v>
      </c>
      <c r="FL8707" s="55">
        <v>0.57</v>
      </c>
    </row>
    <row r="8708" ht="14.25" customHeight="1" outlineLevel="1" spans="162:168">
      <c r="FF8708" s="55">
        <v>8701</v>
      </c>
      <c r="FG8708" s="55" t="s">
        <v>1309</v>
      </c>
      <c r="FH8708" s="55" t="s">
        <v>1756</v>
      </c>
      <c r="FI8708" s="55">
        <v>2</v>
      </c>
      <c r="FJ8708" s="55">
        <v>25000</v>
      </c>
      <c r="FK8708" s="55" t="s">
        <v>1249</v>
      </c>
      <c r="FL8708" s="55">
        <v>0.57</v>
      </c>
    </row>
    <row r="8709" ht="14.25" customHeight="1" outlineLevel="1" spans="162:168">
      <c r="FF8709" s="55">
        <v>8702</v>
      </c>
      <c r="FG8709" s="55" t="s">
        <v>1309</v>
      </c>
      <c r="FH8709" s="55" t="s">
        <v>1756</v>
      </c>
      <c r="FI8709" s="55">
        <v>2</v>
      </c>
      <c r="FJ8709" s="55">
        <v>50000</v>
      </c>
      <c r="FK8709" s="55" t="s">
        <v>1249</v>
      </c>
      <c r="FL8709" s="55">
        <v>0.57</v>
      </c>
    </row>
    <row r="8710" ht="14.25" customHeight="1" outlineLevel="1" spans="162:168">
      <c r="FF8710" s="55">
        <v>8703</v>
      </c>
      <c r="FG8710" s="55" t="s">
        <v>1309</v>
      </c>
      <c r="FH8710" s="55" t="s">
        <v>1756</v>
      </c>
      <c r="FI8710" s="55">
        <v>2</v>
      </c>
      <c r="FJ8710" s="55">
        <v>80000</v>
      </c>
      <c r="FK8710" s="55" t="s">
        <v>1249</v>
      </c>
      <c r="FL8710" s="55">
        <v>0.57</v>
      </c>
    </row>
    <row r="8711" ht="14.25" customHeight="1" outlineLevel="1" spans="162:168">
      <c r="FF8711" s="55">
        <v>8704</v>
      </c>
      <c r="FG8711" s="55" t="s">
        <v>1309</v>
      </c>
      <c r="FH8711" s="55" t="s">
        <v>1756</v>
      </c>
      <c r="FI8711" s="55">
        <v>2</v>
      </c>
      <c r="FJ8711" s="55">
        <v>130000</v>
      </c>
      <c r="FK8711" s="55" t="s">
        <v>1249</v>
      </c>
      <c r="FL8711" s="55">
        <v>0.57</v>
      </c>
    </row>
    <row r="8712" ht="14.25" customHeight="1" outlineLevel="1" spans="162:168">
      <c r="FF8712" s="55">
        <v>8705</v>
      </c>
      <c r="FG8712" s="55" t="s">
        <v>1309</v>
      </c>
      <c r="FH8712" s="55" t="s">
        <v>1756</v>
      </c>
      <c r="FI8712" s="55">
        <v>2</v>
      </c>
      <c r="FJ8712" s="55">
        <v>260000</v>
      </c>
      <c r="FK8712" s="55" t="s">
        <v>1249</v>
      </c>
      <c r="FL8712" s="55">
        <v>0.57</v>
      </c>
    </row>
    <row r="8713" ht="14.25" customHeight="1" outlineLevel="1" spans="162:168">
      <c r="FF8713" s="55">
        <v>8706</v>
      </c>
      <c r="FG8713" s="55" t="s">
        <v>1309</v>
      </c>
      <c r="FH8713" s="55" t="s">
        <v>1756</v>
      </c>
      <c r="FI8713" s="55">
        <v>2</v>
      </c>
      <c r="FJ8713" s="55">
        <v>400000</v>
      </c>
      <c r="FK8713" s="55" t="s">
        <v>1249</v>
      </c>
      <c r="FL8713" s="55">
        <v>0.57</v>
      </c>
    </row>
    <row r="8714" ht="14.25" customHeight="1" outlineLevel="1" spans="162:168">
      <c r="FF8714" s="55">
        <v>8707</v>
      </c>
      <c r="FG8714" s="55" t="s">
        <v>1309</v>
      </c>
      <c r="FH8714" s="55" t="s">
        <v>1756</v>
      </c>
      <c r="FI8714" s="55">
        <v>2</v>
      </c>
      <c r="FJ8714" s="55">
        <v>530000</v>
      </c>
      <c r="FK8714" s="55" t="s">
        <v>1249</v>
      </c>
      <c r="FL8714" s="55">
        <v>0.57</v>
      </c>
    </row>
    <row r="8715" ht="14.25" customHeight="1" outlineLevel="1" spans="162:168">
      <c r="FF8715" s="55">
        <v>8708</v>
      </c>
      <c r="FG8715" s="55" t="s">
        <v>1309</v>
      </c>
      <c r="FH8715" s="55" t="s">
        <v>1756</v>
      </c>
      <c r="FI8715" s="55">
        <v>2</v>
      </c>
      <c r="FJ8715" s="55">
        <v>540000</v>
      </c>
      <c r="FK8715" s="55" t="s">
        <v>1249</v>
      </c>
      <c r="FL8715" s="55">
        <v>0.57</v>
      </c>
    </row>
    <row r="8716" ht="14.25" customHeight="1" outlineLevel="1" spans="162:168">
      <c r="FF8716" s="55">
        <v>8709</v>
      </c>
      <c r="FG8716" s="55" t="s">
        <v>1309</v>
      </c>
      <c r="FH8716" s="55" t="s">
        <v>1756</v>
      </c>
      <c r="FI8716" s="55">
        <v>3</v>
      </c>
      <c r="FJ8716" s="55">
        <v>0</v>
      </c>
      <c r="FK8716" s="55" t="s">
        <v>1249</v>
      </c>
      <c r="FL8716" s="55">
        <v>0.3</v>
      </c>
    </row>
    <row r="8717" ht="14.25" customHeight="1" outlineLevel="1" spans="162:168">
      <c r="FF8717" s="55">
        <v>8710</v>
      </c>
      <c r="FG8717" s="55" t="s">
        <v>1309</v>
      </c>
      <c r="FH8717" s="55" t="s">
        <v>1756</v>
      </c>
      <c r="FI8717" s="55">
        <v>3</v>
      </c>
      <c r="FJ8717" s="55">
        <v>1000</v>
      </c>
      <c r="FK8717" s="55" t="s">
        <v>1249</v>
      </c>
      <c r="FL8717" s="55">
        <v>0.3</v>
      </c>
    </row>
    <row r="8718" ht="14.25" customHeight="1" outlineLevel="1" spans="162:168">
      <c r="FF8718" s="55">
        <v>8711</v>
      </c>
      <c r="FG8718" s="55" t="s">
        <v>1309</v>
      </c>
      <c r="FH8718" s="55" t="s">
        <v>1756</v>
      </c>
      <c r="FI8718" s="55">
        <v>3</v>
      </c>
      <c r="FJ8718" s="55">
        <v>2500</v>
      </c>
      <c r="FK8718" s="55" t="s">
        <v>1249</v>
      </c>
      <c r="FL8718" s="55">
        <v>0.3</v>
      </c>
    </row>
    <row r="8719" ht="14.25" customHeight="1" outlineLevel="1" spans="162:168">
      <c r="FF8719" s="55">
        <v>8712</v>
      </c>
      <c r="FG8719" s="55" t="s">
        <v>1309</v>
      </c>
      <c r="FH8719" s="55" t="s">
        <v>1756</v>
      </c>
      <c r="FI8719" s="55">
        <v>3</v>
      </c>
      <c r="FJ8719" s="55">
        <v>5000</v>
      </c>
      <c r="FK8719" s="55" t="s">
        <v>1249</v>
      </c>
      <c r="FL8719" s="55">
        <v>0.3</v>
      </c>
    </row>
    <row r="8720" ht="14.25" customHeight="1" outlineLevel="1" spans="162:168">
      <c r="FF8720" s="55">
        <v>8713</v>
      </c>
      <c r="FG8720" s="55" t="s">
        <v>1309</v>
      </c>
      <c r="FH8720" s="55" t="s">
        <v>1756</v>
      </c>
      <c r="FI8720" s="55">
        <v>3</v>
      </c>
      <c r="FJ8720" s="55">
        <v>10000</v>
      </c>
      <c r="FK8720" s="55" t="s">
        <v>1249</v>
      </c>
      <c r="FL8720" s="55">
        <v>0.3</v>
      </c>
    </row>
    <row r="8721" ht="14.25" customHeight="1" outlineLevel="1" spans="162:168">
      <c r="FF8721" s="55">
        <v>8714</v>
      </c>
      <c r="FG8721" s="55" t="s">
        <v>1309</v>
      </c>
      <c r="FH8721" s="55" t="s">
        <v>1756</v>
      </c>
      <c r="FI8721" s="55">
        <v>3</v>
      </c>
      <c r="FJ8721" s="55">
        <v>25000</v>
      </c>
      <c r="FK8721" s="55" t="s">
        <v>1249</v>
      </c>
      <c r="FL8721" s="55">
        <v>0.3</v>
      </c>
    </row>
    <row r="8722" ht="14.25" customHeight="1" outlineLevel="1" spans="162:168">
      <c r="FF8722" s="55">
        <v>8715</v>
      </c>
      <c r="FG8722" s="55" t="s">
        <v>1309</v>
      </c>
      <c r="FH8722" s="55" t="s">
        <v>1756</v>
      </c>
      <c r="FI8722" s="55">
        <v>3</v>
      </c>
      <c r="FJ8722" s="55">
        <v>50000</v>
      </c>
      <c r="FK8722" s="55" t="s">
        <v>1249</v>
      </c>
      <c r="FL8722" s="55">
        <v>0.3</v>
      </c>
    </row>
    <row r="8723" ht="14.25" customHeight="1" outlineLevel="1" spans="162:168">
      <c r="FF8723" s="55">
        <v>8716</v>
      </c>
      <c r="FG8723" s="55" t="s">
        <v>1309</v>
      </c>
      <c r="FH8723" s="55" t="s">
        <v>1756</v>
      </c>
      <c r="FI8723" s="55">
        <v>3</v>
      </c>
      <c r="FJ8723" s="55">
        <v>80000</v>
      </c>
      <c r="FK8723" s="55" t="s">
        <v>1249</v>
      </c>
      <c r="FL8723" s="55">
        <v>0.3</v>
      </c>
    </row>
    <row r="8724" ht="14.25" customHeight="1" outlineLevel="1" spans="162:168">
      <c r="FF8724" s="55">
        <v>8717</v>
      </c>
      <c r="FG8724" s="55" t="s">
        <v>1309</v>
      </c>
      <c r="FH8724" s="55" t="s">
        <v>1756</v>
      </c>
      <c r="FI8724" s="55">
        <v>3</v>
      </c>
      <c r="FJ8724" s="55">
        <v>130000</v>
      </c>
      <c r="FK8724" s="55" t="s">
        <v>1249</v>
      </c>
      <c r="FL8724" s="55">
        <v>0.3</v>
      </c>
    </row>
    <row r="8725" ht="14.25" customHeight="1" outlineLevel="1" spans="162:168">
      <c r="FF8725" s="55">
        <v>8718</v>
      </c>
      <c r="FG8725" s="55" t="s">
        <v>1309</v>
      </c>
      <c r="FH8725" s="55" t="s">
        <v>1756</v>
      </c>
      <c r="FI8725" s="55">
        <v>3</v>
      </c>
      <c r="FJ8725" s="55">
        <v>260000</v>
      </c>
      <c r="FK8725" s="55" t="s">
        <v>1249</v>
      </c>
      <c r="FL8725" s="55">
        <v>0.3</v>
      </c>
    </row>
    <row r="8726" ht="14.25" customHeight="1" outlineLevel="1" spans="162:168">
      <c r="FF8726" s="55">
        <v>8719</v>
      </c>
      <c r="FG8726" s="55" t="s">
        <v>1309</v>
      </c>
      <c r="FH8726" s="55" t="s">
        <v>1756</v>
      </c>
      <c r="FI8726" s="55">
        <v>3</v>
      </c>
      <c r="FJ8726" s="55">
        <v>400000</v>
      </c>
      <c r="FK8726" s="55" t="s">
        <v>1249</v>
      </c>
      <c r="FL8726" s="55">
        <v>0.3</v>
      </c>
    </row>
    <row r="8727" ht="14.25" customHeight="1" outlineLevel="1" spans="162:168">
      <c r="FF8727" s="55">
        <v>8720</v>
      </c>
      <c r="FG8727" s="55" t="s">
        <v>1309</v>
      </c>
      <c r="FH8727" s="55" t="s">
        <v>1756</v>
      </c>
      <c r="FI8727" s="55">
        <v>3</v>
      </c>
      <c r="FJ8727" s="55">
        <v>530000</v>
      </c>
      <c r="FK8727" s="55" t="s">
        <v>1249</v>
      </c>
      <c r="FL8727" s="55">
        <v>0.3</v>
      </c>
    </row>
    <row r="8728" ht="14.25" customHeight="1" outlineLevel="1" spans="162:168">
      <c r="FF8728" s="55">
        <v>8721</v>
      </c>
      <c r="FG8728" s="55" t="s">
        <v>1309</v>
      </c>
      <c r="FH8728" s="55" t="s">
        <v>1756</v>
      </c>
      <c r="FI8728" s="55">
        <v>3</v>
      </c>
      <c r="FJ8728" s="55">
        <v>540000</v>
      </c>
      <c r="FK8728" s="55" t="s">
        <v>1249</v>
      </c>
      <c r="FL8728" s="55">
        <v>0.3</v>
      </c>
    </row>
    <row r="8729" ht="14.25" customHeight="1" outlineLevel="1" spans="162:168">
      <c r="FF8729" s="55">
        <v>8722</v>
      </c>
      <c r="FG8729" s="55" t="s">
        <v>1309</v>
      </c>
      <c r="FH8729" s="55" t="s">
        <v>1410</v>
      </c>
      <c r="FI8729" s="55">
        <v>1</v>
      </c>
      <c r="FJ8729" s="55">
        <v>0</v>
      </c>
      <c r="FK8729" s="55" t="s">
        <v>1249</v>
      </c>
      <c r="FL8729" s="55">
        <v>0.6</v>
      </c>
    </row>
    <row r="8730" ht="14.25" customHeight="1" outlineLevel="1" spans="162:168">
      <c r="FF8730" s="55">
        <v>8723</v>
      </c>
      <c r="FG8730" s="55" t="s">
        <v>1309</v>
      </c>
      <c r="FH8730" s="55" t="s">
        <v>1410</v>
      </c>
      <c r="FI8730" s="55">
        <v>1</v>
      </c>
      <c r="FJ8730" s="55">
        <v>1000</v>
      </c>
      <c r="FK8730" s="55" t="s">
        <v>1249</v>
      </c>
      <c r="FL8730" s="55">
        <v>0.6</v>
      </c>
    </row>
    <row r="8731" ht="14.25" customHeight="1" outlineLevel="1" spans="162:168">
      <c r="FF8731" s="55">
        <v>8724</v>
      </c>
      <c r="FG8731" s="55" t="s">
        <v>1309</v>
      </c>
      <c r="FH8731" s="55" t="s">
        <v>1410</v>
      </c>
      <c r="FI8731" s="55">
        <v>1</v>
      </c>
      <c r="FJ8731" s="55">
        <v>2500</v>
      </c>
      <c r="FK8731" s="55" t="s">
        <v>1249</v>
      </c>
      <c r="FL8731" s="55">
        <v>0.6</v>
      </c>
    </row>
    <row r="8732" ht="14.25" customHeight="1" outlineLevel="1" spans="162:168">
      <c r="FF8732" s="55">
        <v>8725</v>
      </c>
      <c r="FG8732" s="55" t="s">
        <v>1309</v>
      </c>
      <c r="FH8732" s="55" t="s">
        <v>1410</v>
      </c>
      <c r="FI8732" s="55">
        <v>1</v>
      </c>
      <c r="FJ8732" s="55">
        <v>5000</v>
      </c>
      <c r="FK8732" s="55" t="s">
        <v>1249</v>
      </c>
      <c r="FL8732" s="55">
        <v>0.6</v>
      </c>
    </row>
    <row r="8733" ht="14.25" customHeight="1" outlineLevel="1" spans="162:168">
      <c r="FF8733" s="55">
        <v>8726</v>
      </c>
      <c r="FG8733" s="55" t="s">
        <v>1309</v>
      </c>
      <c r="FH8733" s="55" t="s">
        <v>1410</v>
      </c>
      <c r="FI8733" s="55">
        <v>1</v>
      </c>
      <c r="FJ8733" s="55">
        <v>10000</v>
      </c>
      <c r="FK8733" s="55" t="s">
        <v>1249</v>
      </c>
      <c r="FL8733" s="55">
        <v>0.6</v>
      </c>
    </row>
    <row r="8734" ht="14.25" customHeight="1" outlineLevel="1" spans="162:168">
      <c r="FF8734" s="55">
        <v>8727</v>
      </c>
      <c r="FG8734" s="55" t="s">
        <v>1309</v>
      </c>
      <c r="FH8734" s="55" t="s">
        <v>1410</v>
      </c>
      <c r="FI8734" s="55">
        <v>1</v>
      </c>
      <c r="FJ8734" s="55">
        <v>25000</v>
      </c>
      <c r="FK8734" s="55" t="s">
        <v>1249</v>
      </c>
      <c r="FL8734" s="55">
        <v>0.6</v>
      </c>
    </row>
    <row r="8735" ht="14.25" customHeight="1" outlineLevel="1" spans="162:168">
      <c r="FF8735" s="55">
        <v>8728</v>
      </c>
      <c r="FG8735" s="55" t="s">
        <v>1309</v>
      </c>
      <c r="FH8735" s="55" t="s">
        <v>1410</v>
      </c>
      <c r="FI8735" s="55">
        <v>1</v>
      </c>
      <c r="FJ8735" s="55">
        <v>50000</v>
      </c>
      <c r="FK8735" s="55" t="s">
        <v>1249</v>
      </c>
      <c r="FL8735" s="55">
        <v>0.6</v>
      </c>
    </row>
    <row r="8736" ht="14.25" customHeight="1" outlineLevel="1" spans="162:168">
      <c r="FF8736" s="55">
        <v>8729</v>
      </c>
      <c r="FG8736" s="55" t="s">
        <v>1309</v>
      </c>
      <c r="FH8736" s="55" t="s">
        <v>1410</v>
      </c>
      <c r="FI8736" s="55">
        <v>1</v>
      </c>
      <c r="FJ8736" s="55">
        <v>80000</v>
      </c>
      <c r="FK8736" s="55" t="s">
        <v>1249</v>
      </c>
      <c r="FL8736" s="55">
        <v>0.6</v>
      </c>
    </row>
    <row r="8737" ht="14.25" customHeight="1" outlineLevel="1" spans="162:168">
      <c r="FF8737" s="55">
        <v>8730</v>
      </c>
      <c r="FG8737" s="55" t="s">
        <v>1309</v>
      </c>
      <c r="FH8737" s="55" t="s">
        <v>1410</v>
      </c>
      <c r="FI8737" s="55">
        <v>1</v>
      </c>
      <c r="FJ8737" s="55">
        <v>130000</v>
      </c>
      <c r="FK8737" s="55" t="s">
        <v>1249</v>
      </c>
      <c r="FL8737" s="55">
        <v>0.6</v>
      </c>
    </row>
    <row r="8738" ht="14.25" customHeight="1" outlineLevel="1" spans="162:168">
      <c r="FF8738" s="55">
        <v>8731</v>
      </c>
      <c r="FG8738" s="55" t="s">
        <v>1309</v>
      </c>
      <c r="FH8738" s="55" t="s">
        <v>1410</v>
      </c>
      <c r="FI8738" s="55">
        <v>1</v>
      </c>
      <c r="FJ8738" s="55">
        <v>260000</v>
      </c>
      <c r="FK8738" s="55" t="s">
        <v>1249</v>
      </c>
      <c r="FL8738" s="55">
        <v>0.6</v>
      </c>
    </row>
    <row r="8739" ht="14.25" customHeight="1" outlineLevel="1" spans="162:168">
      <c r="FF8739" s="55">
        <v>8732</v>
      </c>
      <c r="FG8739" s="55" t="s">
        <v>1309</v>
      </c>
      <c r="FH8739" s="55" t="s">
        <v>1410</v>
      </c>
      <c r="FI8739" s="55">
        <v>1</v>
      </c>
      <c r="FJ8739" s="55">
        <v>400000</v>
      </c>
      <c r="FK8739" s="55" t="s">
        <v>1249</v>
      </c>
      <c r="FL8739" s="55">
        <v>0.6</v>
      </c>
    </row>
    <row r="8740" ht="14.25" customHeight="1" outlineLevel="1" spans="162:168">
      <c r="FF8740" s="55">
        <v>8733</v>
      </c>
      <c r="FG8740" s="55" t="s">
        <v>1309</v>
      </c>
      <c r="FH8740" s="55" t="s">
        <v>1410</v>
      </c>
      <c r="FI8740" s="55">
        <v>1</v>
      </c>
      <c r="FJ8740" s="55">
        <v>530000</v>
      </c>
      <c r="FK8740" s="55" t="s">
        <v>1249</v>
      </c>
      <c r="FL8740" s="55">
        <v>0.6</v>
      </c>
    </row>
    <row r="8741" ht="14.25" customHeight="1" outlineLevel="1" spans="162:168">
      <c r="FF8741" s="55">
        <v>8734</v>
      </c>
      <c r="FG8741" s="55" t="s">
        <v>1309</v>
      </c>
      <c r="FH8741" s="55" t="s">
        <v>1410</v>
      </c>
      <c r="FI8741" s="55">
        <v>1</v>
      </c>
      <c r="FJ8741" s="55">
        <v>540000</v>
      </c>
      <c r="FK8741" s="55" t="s">
        <v>1249</v>
      </c>
      <c r="FL8741" s="55">
        <v>0.6</v>
      </c>
    </row>
    <row r="8742" ht="14.25" customHeight="1" outlineLevel="1" spans="162:168">
      <c r="FF8742" s="55">
        <v>8735</v>
      </c>
      <c r="FG8742" s="55" t="s">
        <v>1309</v>
      </c>
      <c r="FH8742" s="55" t="s">
        <v>1410</v>
      </c>
      <c r="FI8742" s="55">
        <v>2</v>
      </c>
      <c r="FJ8742" s="55">
        <v>0</v>
      </c>
      <c r="FK8742" s="55" t="s">
        <v>1249</v>
      </c>
      <c r="FL8742" s="55">
        <v>0.45</v>
      </c>
    </row>
    <row r="8743" ht="14.25" customHeight="1" outlineLevel="1" spans="162:168">
      <c r="FF8743" s="55">
        <v>8736</v>
      </c>
      <c r="FG8743" s="55" t="s">
        <v>1309</v>
      </c>
      <c r="FH8743" s="55" t="s">
        <v>1410</v>
      </c>
      <c r="FI8743" s="55">
        <v>2</v>
      </c>
      <c r="FJ8743" s="55">
        <v>1000</v>
      </c>
      <c r="FK8743" s="55" t="s">
        <v>1249</v>
      </c>
      <c r="FL8743" s="55">
        <v>0.35</v>
      </c>
    </row>
    <row r="8744" ht="14.25" customHeight="1" outlineLevel="1" spans="162:168">
      <c r="FF8744" s="55">
        <v>8737</v>
      </c>
      <c r="FG8744" s="55" t="s">
        <v>1309</v>
      </c>
      <c r="FH8744" s="55" t="s">
        <v>1410</v>
      </c>
      <c r="FI8744" s="55">
        <v>2</v>
      </c>
      <c r="FJ8744" s="55">
        <v>2500</v>
      </c>
      <c r="FK8744" s="55" t="s">
        <v>1249</v>
      </c>
      <c r="FL8744" s="55">
        <v>0.3</v>
      </c>
    </row>
    <row r="8745" ht="14.25" customHeight="1" outlineLevel="1" spans="162:168">
      <c r="FF8745" s="55">
        <v>8738</v>
      </c>
      <c r="FG8745" s="55" t="s">
        <v>1309</v>
      </c>
      <c r="FH8745" s="55" t="s">
        <v>1410</v>
      </c>
      <c r="FI8745" s="55">
        <v>2</v>
      </c>
      <c r="FJ8745" s="55">
        <v>5000</v>
      </c>
      <c r="FK8745" s="55" t="s">
        <v>1249</v>
      </c>
      <c r="FL8745" s="55">
        <v>0.3</v>
      </c>
    </row>
    <row r="8746" ht="14.25" customHeight="1" outlineLevel="1" spans="162:168">
      <c r="FF8746" s="55">
        <v>8739</v>
      </c>
      <c r="FG8746" s="55" t="s">
        <v>1309</v>
      </c>
      <c r="FH8746" s="55" t="s">
        <v>1410</v>
      </c>
      <c r="FI8746" s="55">
        <v>2</v>
      </c>
      <c r="FJ8746" s="55">
        <v>10000</v>
      </c>
      <c r="FK8746" s="55" t="s">
        <v>1249</v>
      </c>
      <c r="FL8746" s="55">
        <v>0.3</v>
      </c>
    </row>
    <row r="8747" ht="14.25" customHeight="1" outlineLevel="1" spans="162:168">
      <c r="FF8747" s="55">
        <v>8740</v>
      </c>
      <c r="FG8747" s="55" t="s">
        <v>1309</v>
      </c>
      <c r="FH8747" s="55" t="s">
        <v>1410</v>
      </c>
      <c r="FI8747" s="55">
        <v>2</v>
      </c>
      <c r="FJ8747" s="55">
        <v>25000</v>
      </c>
      <c r="FK8747" s="55" t="s">
        <v>1249</v>
      </c>
      <c r="FL8747" s="55">
        <v>0.3</v>
      </c>
    </row>
    <row r="8748" ht="14.25" customHeight="1" outlineLevel="1" spans="162:168">
      <c r="FF8748" s="55">
        <v>8741</v>
      </c>
      <c r="FG8748" s="55" t="s">
        <v>1309</v>
      </c>
      <c r="FH8748" s="55" t="s">
        <v>1410</v>
      </c>
      <c r="FI8748" s="55">
        <v>2</v>
      </c>
      <c r="FJ8748" s="55">
        <v>50000</v>
      </c>
      <c r="FK8748" s="55" t="s">
        <v>1249</v>
      </c>
      <c r="FL8748" s="55">
        <v>0.3</v>
      </c>
    </row>
    <row r="8749" ht="14.25" customHeight="1" outlineLevel="1" spans="162:168">
      <c r="FF8749" s="55">
        <v>8742</v>
      </c>
      <c r="FG8749" s="55" t="s">
        <v>1309</v>
      </c>
      <c r="FH8749" s="55" t="s">
        <v>1410</v>
      </c>
      <c r="FI8749" s="55">
        <v>2</v>
      </c>
      <c r="FJ8749" s="55">
        <v>80000</v>
      </c>
      <c r="FK8749" s="55" t="s">
        <v>1249</v>
      </c>
      <c r="FL8749" s="55">
        <v>0.3</v>
      </c>
    </row>
    <row r="8750" ht="14.25" customHeight="1" outlineLevel="1" spans="162:168">
      <c r="FF8750" s="55">
        <v>8743</v>
      </c>
      <c r="FG8750" s="55" t="s">
        <v>1309</v>
      </c>
      <c r="FH8750" s="55" t="s">
        <v>1410</v>
      </c>
      <c r="FI8750" s="55">
        <v>2</v>
      </c>
      <c r="FJ8750" s="55">
        <v>130000</v>
      </c>
      <c r="FK8750" s="55" t="s">
        <v>1249</v>
      </c>
      <c r="FL8750" s="55">
        <v>0.3</v>
      </c>
    </row>
    <row r="8751" ht="14.25" customHeight="1" outlineLevel="1" spans="162:168">
      <c r="FF8751" s="55">
        <v>8744</v>
      </c>
      <c r="FG8751" s="55" t="s">
        <v>1309</v>
      </c>
      <c r="FH8751" s="55" t="s">
        <v>1410</v>
      </c>
      <c r="FI8751" s="55">
        <v>2</v>
      </c>
      <c r="FJ8751" s="55">
        <v>260000</v>
      </c>
      <c r="FK8751" s="55" t="s">
        <v>1249</v>
      </c>
      <c r="FL8751" s="55">
        <v>0.3</v>
      </c>
    </row>
    <row r="8752" ht="14.25" customHeight="1" outlineLevel="1" spans="162:168">
      <c r="FF8752" s="55">
        <v>8745</v>
      </c>
      <c r="FG8752" s="55" t="s">
        <v>1309</v>
      </c>
      <c r="FH8752" s="55" t="s">
        <v>1410</v>
      </c>
      <c r="FI8752" s="55">
        <v>2</v>
      </c>
      <c r="FJ8752" s="55">
        <v>400000</v>
      </c>
      <c r="FK8752" s="55" t="s">
        <v>1249</v>
      </c>
      <c r="FL8752" s="55">
        <v>0.3</v>
      </c>
    </row>
    <row r="8753" ht="14.25" customHeight="1" outlineLevel="1" spans="162:168">
      <c r="FF8753" s="55">
        <v>8746</v>
      </c>
      <c r="FG8753" s="55" t="s">
        <v>1309</v>
      </c>
      <c r="FH8753" s="55" t="s">
        <v>1410</v>
      </c>
      <c r="FI8753" s="55">
        <v>2</v>
      </c>
      <c r="FJ8753" s="55">
        <v>530000</v>
      </c>
      <c r="FK8753" s="55" t="s">
        <v>1249</v>
      </c>
      <c r="FL8753" s="55">
        <v>0.3</v>
      </c>
    </row>
    <row r="8754" ht="14.25" customHeight="1" outlineLevel="1" spans="162:168">
      <c r="FF8754" s="55">
        <v>8747</v>
      </c>
      <c r="FG8754" s="55" t="s">
        <v>1309</v>
      </c>
      <c r="FH8754" s="55" t="s">
        <v>1410</v>
      </c>
      <c r="FI8754" s="55">
        <v>2</v>
      </c>
      <c r="FJ8754" s="55">
        <v>540000</v>
      </c>
      <c r="FK8754" s="55" t="s">
        <v>1249</v>
      </c>
      <c r="FL8754" s="55">
        <v>0.3</v>
      </c>
    </row>
    <row r="8755" ht="14.25" customHeight="1" outlineLevel="1" spans="162:168">
      <c r="FF8755" s="55">
        <v>8748</v>
      </c>
      <c r="FG8755" s="55" t="s">
        <v>1309</v>
      </c>
      <c r="FH8755" s="55" t="s">
        <v>1410</v>
      </c>
      <c r="FI8755" s="55">
        <v>3</v>
      </c>
      <c r="FJ8755" s="55">
        <v>0</v>
      </c>
      <c r="FK8755" s="55" t="s">
        <v>1249</v>
      </c>
      <c r="FL8755" s="55">
        <v>0.33</v>
      </c>
    </row>
    <row r="8756" ht="14.25" customHeight="1" outlineLevel="1" spans="162:168">
      <c r="FF8756" s="55">
        <v>8749</v>
      </c>
      <c r="FG8756" s="55" t="s">
        <v>1309</v>
      </c>
      <c r="FH8756" s="55" t="s">
        <v>1410</v>
      </c>
      <c r="FI8756" s="55">
        <v>3</v>
      </c>
      <c r="FJ8756" s="55">
        <v>1000</v>
      </c>
      <c r="FK8756" s="55" t="s">
        <v>1249</v>
      </c>
      <c r="FL8756" s="55">
        <v>0.32</v>
      </c>
    </row>
    <row r="8757" ht="14.25" customHeight="1" outlineLevel="1" spans="162:168">
      <c r="FF8757" s="55">
        <v>8750</v>
      </c>
      <c r="FG8757" s="55" t="s">
        <v>1309</v>
      </c>
      <c r="FH8757" s="55" t="s">
        <v>1410</v>
      </c>
      <c r="FI8757" s="55">
        <v>3</v>
      </c>
      <c r="FJ8757" s="55">
        <v>2500</v>
      </c>
      <c r="FK8757" s="55" t="s">
        <v>1249</v>
      </c>
      <c r="FL8757" s="55">
        <v>0.3</v>
      </c>
    </row>
    <row r="8758" ht="14.25" customHeight="1" outlineLevel="1" spans="162:168">
      <c r="FF8758" s="55">
        <v>8751</v>
      </c>
      <c r="FG8758" s="55" t="s">
        <v>1309</v>
      </c>
      <c r="FH8758" s="55" t="s">
        <v>1410</v>
      </c>
      <c r="FI8758" s="55">
        <v>3</v>
      </c>
      <c r="FJ8758" s="55">
        <v>5000</v>
      </c>
      <c r="FK8758" s="55" t="s">
        <v>1249</v>
      </c>
      <c r="FL8758" s="55">
        <v>0.3</v>
      </c>
    </row>
    <row r="8759" ht="14.25" customHeight="1" outlineLevel="1" spans="162:168">
      <c r="FF8759" s="55">
        <v>8752</v>
      </c>
      <c r="FG8759" s="55" t="s">
        <v>1309</v>
      </c>
      <c r="FH8759" s="55" t="s">
        <v>1410</v>
      </c>
      <c r="FI8759" s="55">
        <v>3</v>
      </c>
      <c r="FJ8759" s="55">
        <v>10000</v>
      </c>
      <c r="FK8759" s="55" t="s">
        <v>1249</v>
      </c>
      <c r="FL8759" s="55">
        <v>0.3</v>
      </c>
    </row>
    <row r="8760" ht="14.25" customHeight="1" outlineLevel="1" spans="162:168">
      <c r="FF8760" s="55">
        <v>8753</v>
      </c>
      <c r="FG8760" s="55" t="s">
        <v>1309</v>
      </c>
      <c r="FH8760" s="55" t="s">
        <v>1410</v>
      </c>
      <c r="FI8760" s="55">
        <v>3</v>
      </c>
      <c r="FJ8760" s="55">
        <v>25000</v>
      </c>
      <c r="FK8760" s="55" t="s">
        <v>1249</v>
      </c>
      <c r="FL8760" s="55">
        <v>0.3</v>
      </c>
    </row>
    <row r="8761" ht="14.25" customHeight="1" outlineLevel="1" spans="162:168">
      <c r="FF8761" s="55">
        <v>8754</v>
      </c>
      <c r="FG8761" s="55" t="s">
        <v>1309</v>
      </c>
      <c r="FH8761" s="55" t="s">
        <v>1410</v>
      </c>
      <c r="FI8761" s="55">
        <v>3</v>
      </c>
      <c r="FJ8761" s="55">
        <v>50000</v>
      </c>
      <c r="FK8761" s="55" t="s">
        <v>1249</v>
      </c>
      <c r="FL8761" s="55">
        <v>0.3</v>
      </c>
    </row>
    <row r="8762" ht="14.25" customHeight="1" outlineLevel="1" spans="162:168">
      <c r="FF8762" s="55">
        <v>8755</v>
      </c>
      <c r="FG8762" s="55" t="s">
        <v>1309</v>
      </c>
      <c r="FH8762" s="55" t="s">
        <v>1410</v>
      </c>
      <c r="FI8762" s="55">
        <v>3</v>
      </c>
      <c r="FJ8762" s="55">
        <v>80000</v>
      </c>
      <c r="FK8762" s="55" t="s">
        <v>1249</v>
      </c>
      <c r="FL8762" s="55">
        <v>0.3</v>
      </c>
    </row>
    <row r="8763" ht="14.25" customHeight="1" outlineLevel="1" spans="162:168">
      <c r="FF8763" s="55">
        <v>8756</v>
      </c>
      <c r="FG8763" s="55" t="s">
        <v>1309</v>
      </c>
      <c r="FH8763" s="55" t="s">
        <v>1410</v>
      </c>
      <c r="FI8763" s="55">
        <v>3</v>
      </c>
      <c r="FJ8763" s="55">
        <v>130000</v>
      </c>
      <c r="FK8763" s="55" t="s">
        <v>1249</v>
      </c>
      <c r="FL8763" s="55">
        <v>0.3</v>
      </c>
    </row>
    <row r="8764" ht="14.25" customHeight="1" outlineLevel="1" spans="162:168">
      <c r="FF8764" s="55">
        <v>8757</v>
      </c>
      <c r="FG8764" s="55" t="s">
        <v>1309</v>
      </c>
      <c r="FH8764" s="55" t="s">
        <v>1410</v>
      </c>
      <c r="FI8764" s="55">
        <v>3</v>
      </c>
      <c r="FJ8764" s="55">
        <v>260000</v>
      </c>
      <c r="FK8764" s="55" t="s">
        <v>1249</v>
      </c>
      <c r="FL8764" s="55">
        <v>0.3</v>
      </c>
    </row>
    <row r="8765" ht="14.25" customHeight="1" outlineLevel="1" spans="162:168">
      <c r="FF8765" s="55">
        <v>8758</v>
      </c>
      <c r="FG8765" s="55" t="s">
        <v>1309</v>
      </c>
      <c r="FH8765" s="55" t="s">
        <v>1410</v>
      </c>
      <c r="FI8765" s="55">
        <v>3</v>
      </c>
      <c r="FJ8765" s="55">
        <v>400000</v>
      </c>
      <c r="FK8765" s="55" t="s">
        <v>1249</v>
      </c>
      <c r="FL8765" s="55">
        <v>0.3</v>
      </c>
    </row>
    <row r="8766" ht="14.25" customHeight="1" outlineLevel="1" spans="162:168">
      <c r="FF8766" s="55">
        <v>8759</v>
      </c>
      <c r="FG8766" s="55" t="s">
        <v>1309</v>
      </c>
      <c r="FH8766" s="55" t="s">
        <v>1410</v>
      </c>
      <c r="FI8766" s="55">
        <v>3</v>
      </c>
      <c r="FJ8766" s="55">
        <v>530000</v>
      </c>
      <c r="FK8766" s="55" t="s">
        <v>1249</v>
      </c>
      <c r="FL8766" s="55">
        <v>0.3</v>
      </c>
    </row>
    <row r="8767" ht="14.25" customHeight="1" outlineLevel="1" spans="162:168">
      <c r="FF8767" s="55">
        <v>8760</v>
      </c>
      <c r="FG8767" s="55" t="s">
        <v>1309</v>
      </c>
      <c r="FH8767" s="55" t="s">
        <v>1410</v>
      </c>
      <c r="FI8767" s="55">
        <v>3</v>
      </c>
      <c r="FJ8767" s="55">
        <v>540000</v>
      </c>
      <c r="FK8767" s="55" t="s">
        <v>1249</v>
      </c>
      <c r="FL8767" s="55">
        <v>0.3</v>
      </c>
    </row>
    <row r="8768" ht="14.25" customHeight="1" outlineLevel="1" spans="162:168">
      <c r="FF8768" s="55">
        <v>8761</v>
      </c>
      <c r="FG8768" s="55" t="s">
        <v>1309</v>
      </c>
      <c r="FH8768" s="55" t="s">
        <v>1410</v>
      </c>
      <c r="FI8768" s="55">
        <v>4</v>
      </c>
      <c r="FJ8768" s="55">
        <v>0</v>
      </c>
      <c r="FK8768" s="55" t="s">
        <v>1249</v>
      </c>
      <c r="FL8768" s="55">
        <v>0.33</v>
      </c>
    </row>
    <row r="8769" ht="14.25" customHeight="1" outlineLevel="1" spans="162:168">
      <c r="FF8769" s="55">
        <v>8762</v>
      </c>
      <c r="FG8769" s="55" t="s">
        <v>1309</v>
      </c>
      <c r="FH8769" s="55" t="s">
        <v>1410</v>
      </c>
      <c r="FI8769" s="55">
        <v>4</v>
      </c>
      <c r="FJ8769" s="55">
        <v>1000</v>
      </c>
      <c r="FK8769" s="55" t="s">
        <v>1249</v>
      </c>
      <c r="FL8769" s="55">
        <v>0.32</v>
      </c>
    </row>
    <row r="8770" ht="14.25" customHeight="1" outlineLevel="1" spans="162:168">
      <c r="FF8770" s="55">
        <v>8763</v>
      </c>
      <c r="FG8770" s="55" t="s">
        <v>1309</v>
      </c>
      <c r="FH8770" s="55" t="s">
        <v>1410</v>
      </c>
      <c r="FI8770" s="55">
        <v>4</v>
      </c>
      <c r="FJ8770" s="55">
        <v>2500</v>
      </c>
      <c r="FK8770" s="55" t="s">
        <v>1249</v>
      </c>
      <c r="FL8770" s="55">
        <v>0.3</v>
      </c>
    </row>
    <row r="8771" ht="14.25" customHeight="1" outlineLevel="1" spans="162:168">
      <c r="FF8771" s="55">
        <v>8764</v>
      </c>
      <c r="FG8771" s="55" t="s">
        <v>1309</v>
      </c>
      <c r="FH8771" s="55" t="s">
        <v>1410</v>
      </c>
      <c r="FI8771" s="55">
        <v>4</v>
      </c>
      <c r="FJ8771" s="55">
        <v>5000</v>
      </c>
      <c r="FK8771" s="55" t="s">
        <v>1249</v>
      </c>
      <c r="FL8771" s="55">
        <v>0.3</v>
      </c>
    </row>
    <row r="8772" ht="14.25" customHeight="1" outlineLevel="1" spans="162:168">
      <c r="FF8772" s="55">
        <v>8765</v>
      </c>
      <c r="FG8772" s="55" t="s">
        <v>1309</v>
      </c>
      <c r="FH8772" s="55" t="s">
        <v>1410</v>
      </c>
      <c r="FI8772" s="55">
        <v>4</v>
      </c>
      <c r="FJ8772" s="55">
        <v>10000</v>
      </c>
      <c r="FK8772" s="55" t="s">
        <v>1249</v>
      </c>
      <c r="FL8772" s="55">
        <v>0.3</v>
      </c>
    </row>
    <row r="8773" ht="14.25" customHeight="1" outlineLevel="1" spans="162:168">
      <c r="FF8773" s="55">
        <v>8766</v>
      </c>
      <c r="FG8773" s="55" t="s">
        <v>1309</v>
      </c>
      <c r="FH8773" s="55" t="s">
        <v>1410</v>
      </c>
      <c r="FI8773" s="55">
        <v>4</v>
      </c>
      <c r="FJ8773" s="55">
        <v>25000</v>
      </c>
      <c r="FK8773" s="55" t="s">
        <v>1249</v>
      </c>
      <c r="FL8773" s="55">
        <v>0.3</v>
      </c>
    </row>
    <row r="8774" ht="14.25" customHeight="1" outlineLevel="1" spans="162:168">
      <c r="FF8774" s="55">
        <v>8767</v>
      </c>
      <c r="FG8774" s="55" t="s">
        <v>1309</v>
      </c>
      <c r="FH8774" s="55" t="s">
        <v>1410</v>
      </c>
      <c r="FI8774" s="55">
        <v>4</v>
      </c>
      <c r="FJ8774" s="55">
        <v>50000</v>
      </c>
      <c r="FK8774" s="55" t="s">
        <v>1249</v>
      </c>
      <c r="FL8774" s="55">
        <v>0.3</v>
      </c>
    </row>
    <row r="8775" ht="14.25" customHeight="1" outlineLevel="1" spans="162:168">
      <c r="FF8775" s="55">
        <v>8768</v>
      </c>
      <c r="FG8775" s="55" t="s">
        <v>1309</v>
      </c>
      <c r="FH8775" s="55" t="s">
        <v>1410</v>
      </c>
      <c r="FI8775" s="55">
        <v>4</v>
      </c>
      <c r="FJ8775" s="55">
        <v>80000</v>
      </c>
      <c r="FK8775" s="55" t="s">
        <v>1249</v>
      </c>
      <c r="FL8775" s="55">
        <v>0.3</v>
      </c>
    </row>
    <row r="8776" ht="14.25" customHeight="1" outlineLevel="1" spans="162:168">
      <c r="FF8776" s="55">
        <v>8769</v>
      </c>
      <c r="FG8776" s="55" t="s">
        <v>1309</v>
      </c>
      <c r="FH8776" s="55" t="s">
        <v>1410</v>
      </c>
      <c r="FI8776" s="55">
        <v>4</v>
      </c>
      <c r="FJ8776" s="55">
        <v>130000</v>
      </c>
      <c r="FK8776" s="55" t="s">
        <v>1249</v>
      </c>
      <c r="FL8776" s="55">
        <v>0.3</v>
      </c>
    </row>
    <row r="8777" ht="14.25" customHeight="1" outlineLevel="1" spans="162:168">
      <c r="FF8777" s="55">
        <v>8770</v>
      </c>
      <c r="FG8777" s="55" t="s">
        <v>1309</v>
      </c>
      <c r="FH8777" s="55" t="s">
        <v>1410</v>
      </c>
      <c r="FI8777" s="55">
        <v>4</v>
      </c>
      <c r="FJ8777" s="55">
        <v>260000</v>
      </c>
      <c r="FK8777" s="55" t="s">
        <v>1249</v>
      </c>
      <c r="FL8777" s="55">
        <v>0.3</v>
      </c>
    </row>
    <row r="8778" ht="14.25" customHeight="1" outlineLevel="1" spans="162:168">
      <c r="FF8778" s="55">
        <v>8771</v>
      </c>
      <c r="FG8778" s="55" t="s">
        <v>1309</v>
      </c>
      <c r="FH8778" s="55" t="s">
        <v>1410</v>
      </c>
      <c r="FI8778" s="55">
        <v>4</v>
      </c>
      <c r="FJ8778" s="55">
        <v>400000</v>
      </c>
      <c r="FK8778" s="55" t="s">
        <v>1249</v>
      </c>
      <c r="FL8778" s="55">
        <v>0.3</v>
      </c>
    </row>
    <row r="8779" ht="14.25" customHeight="1" outlineLevel="1" spans="162:168">
      <c r="FF8779" s="55">
        <v>8772</v>
      </c>
      <c r="FG8779" s="55" t="s">
        <v>1309</v>
      </c>
      <c r="FH8779" s="55" t="s">
        <v>1410</v>
      </c>
      <c r="FI8779" s="55">
        <v>4</v>
      </c>
      <c r="FJ8779" s="55">
        <v>530000</v>
      </c>
      <c r="FK8779" s="55" t="s">
        <v>1249</v>
      </c>
      <c r="FL8779" s="55">
        <v>0.3</v>
      </c>
    </row>
    <row r="8780" ht="14.25" customHeight="1" outlineLevel="1" spans="162:168">
      <c r="FF8780" s="55">
        <v>8773</v>
      </c>
      <c r="FG8780" s="55" t="s">
        <v>1309</v>
      </c>
      <c r="FH8780" s="55" t="s">
        <v>1410</v>
      </c>
      <c r="FI8780" s="55">
        <v>4</v>
      </c>
      <c r="FJ8780" s="55">
        <v>540000</v>
      </c>
      <c r="FK8780" s="55" t="s">
        <v>1249</v>
      </c>
      <c r="FL8780" s="55">
        <v>0.3</v>
      </c>
    </row>
    <row r="8781" ht="14.25" customHeight="1" outlineLevel="1" spans="162:168">
      <c r="FF8781" s="55">
        <v>8774</v>
      </c>
      <c r="FG8781" s="55" t="s">
        <v>1309</v>
      </c>
      <c r="FH8781" s="55" t="s">
        <v>1410</v>
      </c>
      <c r="FI8781" s="55">
        <v>5</v>
      </c>
      <c r="FJ8781" s="55">
        <v>0</v>
      </c>
      <c r="FK8781" s="55" t="s">
        <v>1249</v>
      </c>
      <c r="FL8781" s="55">
        <v>0.3</v>
      </c>
    </row>
    <row r="8782" ht="14.25" customHeight="1" outlineLevel="1" spans="162:168">
      <c r="FF8782" s="55">
        <v>8775</v>
      </c>
      <c r="FG8782" s="55" t="s">
        <v>1309</v>
      </c>
      <c r="FH8782" s="55" t="s">
        <v>1410</v>
      </c>
      <c r="FI8782" s="55">
        <v>5</v>
      </c>
      <c r="FJ8782" s="55">
        <v>1000</v>
      </c>
      <c r="FK8782" s="55" t="s">
        <v>1249</v>
      </c>
      <c r="FL8782" s="55">
        <v>0.3</v>
      </c>
    </row>
    <row r="8783" ht="14.25" customHeight="1" outlineLevel="1" spans="162:168">
      <c r="FF8783" s="55">
        <v>8776</v>
      </c>
      <c r="FG8783" s="55" t="s">
        <v>1309</v>
      </c>
      <c r="FH8783" s="55" t="s">
        <v>1410</v>
      </c>
      <c r="FI8783" s="55">
        <v>5</v>
      </c>
      <c r="FJ8783" s="55">
        <v>2500</v>
      </c>
      <c r="FK8783" s="55" t="s">
        <v>1249</v>
      </c>
      <c r="FL8783" s="55">
        <v>0.3</v>
      </c>
    </row>
    <row r="8784" ht="14.25" customHeight="1" outlineLevel="1" spans="162:168">
      <c r="FF8784" s="55">
        <v>8777</v>
      </c>
      <c r="FG8784" s="55" t="s">
        <v>1309</v>
      </c>
      <c r="FH8784" s="55" t="s">
        <v>1410</v>
      </c>
      <c r="FI8784" s="55">
        <v>5</v>
      </c>
      <c r="FJ8784" s="55">
        <v>5000</v>
      </c>
      <c r="FK8784" s="55" t="s">
        <v>1249</v>
      </c>
      <c r="FL8784" s="55">
        <v>0.3</v>
      </c>
    </row>
    <row r="8785" ht="14.25" customHeight="1" outlineLevel="1" spans="162:168">
      <c r="FF8785" s="55">
        <v>8778</v>
      </c>
      <c r="FG8785" s="55" t="s">
        <v>1309</v>
      </c>
      <c r="FH8785" s="55" t="s">
        <v>1410</v>
      </c>
      <c r="FI8785" s="55">
        <v>5</v>
      </c>
      <c r="FJ8785" s="55">
        <v>10000</v>
      </c>
      <c r="FK8785" s="55" t="s">
        <v>1249</v>
      </c>
      <c r="FL8785" s="55">
        <v>0.3</v>
      </c>
    </row>
    <row r="8786" ht="14.25" customHeight="1" outlineLevel="1" spans="162:168">
      <c r="FF8786" s="55">
        <v>8779</v>
      </c>
      <c r="FG8786" s="55" t="s">
        <v>1309</v>
      </c>
      <c r="FH8786" s="55" t="s">
        <v>1410</v>
      </c>
      <c r="FI8786" s="55">
        <v>5</v>
      </c>
      <c r="FJ8786" s="55">
        <v>25000</v>
      </c>
      <c r="FK8786" s="55" t="s">
        <v>1249</v>
      </c>
      <c r="FL8786" s="55">
        <v>0.3</v>
      </c>
    </row>
    <row r="8787" ht="14.25" customHeight="1" outlineLevel="1" spans="162:168">
      <c r="FF8787" s="55">
        <v>8780</v>
      </c>
      <c r="FG8787" s="55" t="s">
        <v>1309</v>
      </c>
      <c r="FH8787" s="55" t="s">
        <v>1410</v>
      </c>
      <c r="FI8787" s="55">
        <v>5</v>
      </c>
      <c r="FJ8787" s="55">
        <v>50000</v>
      </c>
      <c r="FK8787" s="55" t="s">
        <v>1249</v>
      </c>
      <c r="FL8787" s="55">
        <v>0.3</v>
      </c>
    </row>
    <row r="8788" ht="14.25" customHeight="1" outlineLevel="1" spans="162:168">
      <c r="FF8788" s="55">
        <v>8781</v>
      </c>
      <c r="FG8788" s="55" t="s">
        <v>1309</v>
      </c>
      <c r="FH8788" s="55" t="s">
        <v>1410</v>
      </c>
      <c r="FI8788" s="55">
        <v>5</v>
      </c>
      <c r="FJ8788" s="55">
        <v>80000</v>
      </c>
      <c r="FK8788" s="55" t="s">
        <v>1249</v>
      </c>
      <c r="FL8788" s="55">
        <v>0.3</v>
      </c>
    </row>
    <row r="8789" ht="14.25" customHeight="1" outlineLevel="1" spans="162:168">
      <c r="FF8789" s="55">
        <v>8782</v>
      </c>
      <c r="FG8789" s="55" t="s">
        <v>1309</v>
      </c>
      <c r="FH8789" s="55" t="s">
        <v>1410</v>
      </c>
      <c r="FI8789" s="55">
        <v>5</v>
      </c>
      <c r="FJ8789" s="55">
        <v>130000</v>
      </c>
      <c r="FK8789" s="55" t="s">
        <v>1249</v>
      </c>
      <c r="FL8789" s="55">
        <v>0.3</v>
      </c>
    </row>
    <row r="8790" ht="14.25" customHeight="1" outlineLevel="1" spans="162:168">
      <c r="FF8790" s="55">
        <v>8783</v>
      </c>
      <c r="FG8790" s="55" t="s">
        <v>1309</v>
      </c>
      <c r="FH8790" s="55" t="s">
        <v>1410</v>
      </c>
      <c r="FI8790" s="55">
        <v>5</v>
      </c>
      <c r="FJ8790" s="55">
        <v>260000</v>
      </c>
      <c r="FK8790" s="55" t="s">
        <v>1249</v>
      </c>
      <c r="FL8790" s="55">
        <v>0.3</v>
      </c>
    </row>
    <row r="8791" ht="14.25" customHeight="1" outlineLevel="1" spans="162:168">
      <c r="FF8791" s="55">
        <v>8784</v>
      </c>
      <c r="FG8791" s="55" t="s">
        <v>1309</v>
      </c>
      <c r="FH8791" s="55" t="s">
        <v>1410</v>
      </c>
      <c r="FI8791" s="55">
        <v>5</v>
      </c>
      <c r="FJ8791" s="55">
        <v>400000</v>
      </c>
      <c r="FK8791" s="55" t="s">
        <v>1249</v>
      </c>
      <c r="FL8791" s="55">
        <v>0.3</v>
      </c>
    </row>
    <row r="8792" ht="14.25" customHeight="1" outlineLevel="1" spans="162:168">
      <c r="FF8792" s="55">
        <v>8785</v>
      </c>
      <c r="FG8792" s="55" t="s">
        <v>1309</v>
      </c>
      <c r="FH8792" s="55" t="s">
        <v>1410</v>
      </c>
      <c r="FI8792" s="55">
        <v>5</v>
      </c>
      <c r="FJ8792" s="55">
        <v>530000</v>
      </c>
      <c r="FK8792" s="55" t="s">
        <v>1249</v>
      </c>
      <c r="FL8792" s="55">
        <v>0.3</v>
      </c>
    </row>
    <row r="8793" ht="14.25" customHeight="1" outlineLevel="1" spans="162:168">
      <c r="FF8793" s="55">
        <v>8786</v>
      </c>
      <c r="FG8793" s="55" t="s">
        <v>1309</v>
      </c>
      <c r="FH8793" s="55" t="s">
        <v>1410</v>
      </c>
      <c r="FI8793" s="55">
        <v>5</v>
      </c>
      <c r="FJ8793" s="55">
        <v>540000</v>
      </c>
      <c r="FK8793" s="55" t="s">
        <v>1249</v>
      </c>
      <c r="FL8793" s="55">
        <v>0.3</v>
      </c>
    </row>
    <row r="8794" ht="14.25" customHeight="1" outlineLevel="1" spans="162:168">
      <c r="FF8794" s="55">
        <v>8787</v>
      </c>
      <c r="FG8794" s="55" t="s">
        <v>1309</v>
      </c>
      <c r="FH8794" s="55" t="s">
        <v>1410</v>
      </c>
      <c r="FI8794" s="55">
        <v>6</v>
      </c>
      <c r="FJ8794" s="55">
        <v>0</v>
      </c>
      <c r="FK8794" s="55" t="s">
        <v>1249</v>
      </c>
      <c r="FL8794" s="55">
        <v>0.3</v>
      </c>
    </row>
    <row r="8795" ht="14.25" customHeight="1" outlineLevel="1" spans="162:168">
      <c r="FF8795" s="55">
        <v>8788</v>
      </c>
      <c r="FG8795" s="55" t="s">
        <v>1309</v>
      </c>
      <c r="FH8795" s="55" t="s">
        <v>1410</v>
      </c>
      <c r="FI8795" s="55">
        <v>6</v>
      </c>
      <c r="FJ8795" s="55">
        <v>1000</v>
      </c>
      <c r="FK8795" s="55" t="s">
        <v>1249</v>
      </c>
      <c r="FL8795" s="55">
        <v>0.3</v>
      </c>
    </row>
    <row r="8796" ht="14.25" customHeight="1" outlineLevel="1" spans="162:168">
      <c r="FF8796" s="55">
        <v>8789</v>
      </c>
      <c r="FG8796" s="55" t="s">
        <v>1309</v>
      </c>
      <c r="FH8796" s="55" t="s">
        <v>1410</v>
      </c>
      <c r="FI8796" s="55">
        <v>6</v>
      </c>
      <c r="FJ8796" s="55">
        <v>2500</v>
      </c>
      <c r="FK8796" s="55" t="s">
        <v>1249</v>
      </c>
      <c r="FL8796" s="55">
        <v>0.3</v>
      </c>
    </row>
    <row r="8797" ht="14.25" customHeight="1" outlineLevel="1" spans="162:168">
      <c r="FF8797" s="55">
        <v>8790</v>
      </c>
      <c r="FG8797" s="55" t="s">
        <v>1309</v>
      </c>
      <c r="FH8797" s="55" t="s">
        <v>1410</v>
      </c>
      <c r="FI8797" s="55">
        <v>6</v>
      </c>
      <c r="FJ8797" s="55">
        <v>5000</v>
      </c>
      <c r="FK8797" s="55" t="s">
        <v>1249</v>
      </c>
      <c r="FL8797" s="55">
        <v>0.3</v>
      </c>
    </row>
    <row r="8798" ht="14.25" customHeight="1" outlineLevel="1" spans="162:168">
      <c r="FF8798" s="55">
        <v>8791</v>
      </c>
      <c r="FG8798" s="55" t="s">
        <v>1309</v>
      </c>
      <c r="FH8798" s="55" t="s">
        <v>1410</v>
      </c>
      <c r="FI8798" s="55">
        <v>6</v>
      </c>
      <c r="FJ8798" s="55">
        <v>10000</v>
      </c>
      <c r="FK8798" s="55" t="s">
        <v>1249</v>
      </c>
      <c r="FL8798" s="55">
        <v>0.3</v>
      </c>
    </row>
    <row r="8799" ht="14.25" customHeight="1" outlineLevel="1" spans="162:168">
      <c r="FF8799" s="55">
        <v>8792</v>
      </c>
      <c r="FG8799" s="55" t="s">
        <v>1309</v>
      </c>
      <c r="FH8799" s="55" t="s">
        <v>1410</v>
      </c>
      <c r="FI8799" s="55">
        <v>6</v>
      </c>
      <c r="FJ8799" s="55">
        <v>25000</v>
      </c>
      <c r="FK8799" s="55" t="s">
        <v>1249</v>
      </c>
      <c r="FL8799" s="55">
        <v>0.3</v>
      </c>
    </row>
    <row r="8800" ht="14.25" customHeight="1" outlineLevel="1" spans="162:168">
      <c r="FF8800" s="55">
        <v>8793</v>
      </c>
      <c r="FG8800" s="55" t="s">
        <v>1309</v>
      </c>
      <c r="FH8800" s="55" t="s">
        <v>1410</v>
      </c>
      <c r="FI8800" s="55">
        <v>6</v>
      </c>
      <c r="FJ8800" s="55">
        <v>50000</v>
      </c>
      <c r="FK8800" s="55" t="s">
        <v>1249</v>
      </c>
      <c r="FL8800" s="55">
        <v>0.3</v>
      </c>
    </row>
    <row r="8801" ht="14.25" customHeight="1" outlineLevel="1" spans="162:168">
      <c r="FF8801" s="55">
        <v>8794</v>
      </c>
      <c r="FG8801" s="55" t="s">
        <v>1309</v>
      </c>
      <c r="FH8801" s="55" t="s">
        <v>1410</v>
      </c>
      <c r="FI8801" s="55">
        <v>6</v>
      </c>
      <c r="FJ8801" s="55">
        <v>80000</v>
      </c>
      <c r="FK8801" s="55" t="s">
        <v>1249</v>
      </c>
      <c r="FL8801" s="55">
        <v>0.3</v>
      </c>
    </row>
    <row r="8802" ht="14.25" customHeight="1" outlineLevel="1" spans="162:168">
      <c r="FF8802" s="55">
        <v>8795</v>
      </c>
      <c r="FG8802" s="55" t="s">
        <v>1309</v>
      </c>
      <c r="FH8802" s="55" t="s">
        <v>1410</v>
      </c>
      <c r="FI8802" s="55">
        <v>6</v>
      </c>
      <c r="FJ8802" s="55">
        <v>130000</v>
      </c>
      <c r="FK8802" s="55" t="s">
        <v>1249</v>
      </c>
      <c r="FL8802" s="55">
        <v>0.3</v>
      </c>
    </row>
    <row r="8803" ht="14.25" customHeight="1" outlineLevel="1" spans="162:168">
      <c r="FF8803" s="55">
        <v>8796</v>
      </c>
      <c r="FG8803" s="55" t="s">
        <v>1309</v>
      </c>
      <c r="FH8803" s="55" t="s">
        <v>1410</v>
      </c>
      <c r="FI8803" s="55">
        <v>6</v>
      </c>
      <c r="FJ8803" s="55">
        <v>260000</v>
      </c>
      <c r="FK8803" s="55" t="s">
        <v>1249</v>
      </c>
      <c r="FL8803" s="55">
        <v>0.3</v>
      </c>
    </row>
    <row r="8804" ht="14.25" customHeight="1" outlineLevel="1" spans="162:168">
      <c r="FF8804" s="55">
        <v>8797</v>
      </c>
      <c r="FG8804" s="55" t="s">
        <v>1309</v>
      </c>
      <c r="FH8804" s="55" t="s">
        <v>1410</v>
      </c>
      <c r="FI8804" s="55">
        <v>6</v>
      </c>
      <c r="FJ8804" s="55">
        <v>400000</v>
      </c>
      <c r="FK8804" s="55" t="s">
        <v>1249</v>
      </c>
      <c r="FL8804" s="55">
        <v>0.3</v>
      </c>
    </row>
    <row r="8805" ht="14.25" customHeight="1" outlineLevel="1" spans="162:168">
      <c r="FF8805" s="55">
        <v>8798</v>
      </c>
      <c r="FG8805" s="55" t="s">
        <v>1309</v>
      </c>
      <c r="FH8805" s="55" t="s">
        <v>1410</v>
      </c>
      <c r="FI8805" s="55">
        <v>6</v>
      </c>
      <c r="FJ8805" s="55">
        <v>530000</v>
      </c>
      <c r="FK8805" s="55" t="s">
        <v>1249</v>
      </c>
      <c r="FL8805" s="55">
        <v>0.3</v>
      </c>
    </row>
    <row r="8806" ht="14.25" customHeight="1" outlineLevel="1" spans="162:168">
      <c r="FF8806" s="55">
        <v>8799</v>
      </c>
      <c r="FG8806" s="55" t="s">
        <v>1309</v>
      </c>
      <c r="FH8806" s="55" t="s">
        <v>1410</v>
      </c>
      <c r="FI8806" s="55">
        <v>6</v>
      </c>
      <c r="FJ8806" s="55">
        <v>540000</v>
      </c>
      <c r="FK8806" s="55" t="s">
        <v>1249</v>
      </c>
      <c r="FL8806" s="55">
        <v>0.3</v>
      </c>
    </row>
    <row r="8807" ht="14.25" customHeight="1" outlineLevel="1" spans="162:168">
      <c r="FF8807" s="55">
        <v>8800</v>
      </c>
      <c r="FG8807" s="55" t="s">
        <v>1309</v>
      </c>
      <c r="FH8807" s="55" t="s">
        <v>1810</v>
      </c>
      <c r="FI8807" s="55">
        <v>1</v>
      </c>
      <c r="FJ8807" s="55">
        <v>0</v>
      </c>
      <c r="FK8807" s="55" t="s">
        <v>1249</v>
      </c>
      <c r="FL8807" s="55">
        <v>0.45</v>
      </c>
    </row>
    <row r="8808" ht="14.25" customHeight="1" outlineLevel="1" spans="162:168">
      <c r="FF8808" s="55">
        <v>8801</v>
      </c>
      <c r="FG8808" s="55" t="s">
        <v>1309</v>
      </c>
      <c r="FH8808" s="55" t="s">
        <v>1810</v>
      </c>
      <c r="FI8808" s="55">
        <v>1</v>
      </c>
      <c r="FJ8808" s="55">
        <v>1000</v>
      </c>
      <c r="FK8808" s="55" t="s">
        <v>1249</v>
      </c>
      <c r="FL8808" s="55">
        <v>0.4</v>
      </c>
    </row>
    <row r="8809" ht="14.25" customHeight="1" outlineLevel="1" spans="162:168">
      <c r="FF8809" s="55">
        <v>8802</v>
      </c>
      <c r="FG8809" s="55" t="s">
        <v>1309</v>
      </c>
      <c r="FH8809" s="55" t="s">
        <v>1810</v>
      </c>
      <c r="FI8809" s="55">
        <v>1</v>
      </c>
      <c r="FJ8809" s="55">
        <v>2500</v>
      </c>
      <c r="FK8809" s="55" t="s">
        <v>1249</v>
      </c>
      <c r="FL8809" s="55">
        <v>0.38</v>
      </c>
    </row>
    <row r="8810" ht="14.25" customHeight="1" outlineLevel="1" spans="162:168">
      <c r="FF8810" s="55">
        <v>8803</v>
      </c>
      <c r="FG8810" s="55" t="s">
        <v>1309</v>
      </c>
      <c r="FH8810" s="55" t="s">
        <v>1810</v>
      </c>
      <c r="FI8810" s="55">
        <v>1</v>
      </c>
      <c r="FJ8810" s="55">
        <v>5000</v>
      </c>
      <c r="FK8810" s="55" t="s">
        <v>1249</v>
      </c>
      <c r="FL8810" s="55">
        <v>0.36</v>
      </c>
    </row>
    <row r="8811" ht="14.25" customHeight="1" outlineLevel="1" spans="162:168">
      <c r="FF8811" s="55">
        <v>8804</v>
      </c>
      <c r="FG8811" s="55" t="s">
        <v>1309</v>
      </c>
      <c r="FH8811" s="55" t="s">
        <v>1810</v>
      </c>
      <c r="FI8811" s="55">
        <v>1</v>
      </c>
      <c r="FJ8811" s="55">
        <v>10000</v>
      </c>
      <c r="FK8811" s="55" t="s">
        <v>1249</v>
      </c>
      <c r="FL8811" s="55">
        <v>0.34</v>
      </c>
    </row>
    <row r="8812" ht="14.25" customHeight="1" outlineLevel="1" spans="162:168">
      <c r="FF8812" s="55">
        <v>8805</v>
      </c>
      <c r="FG8812" s="55" t="s">
        <v>1309</v>
      </c>
      <c r="FH8812" s="55" t="s">
        <v>1810</v>
      </c>
      <c r="FI8812" s="55">
        <v>1</v>
      </c>
      <c r="FJ8812" s="55">
        <v>25000</v>
      </c>
      <c r="FK8812" s="55" t="s">
        <v>1249</v>
      </c>
      <c r="FL8812" s="55">
        <v>0.34</v>
      </c>
    </row>
    <row r="8813" ht="14.25" customHeight="1" outlineLevel="1" spans="162:168">
      <c r="FF8813" s="55">
        <v>8806</v>
      </c>
      <c r="FG8813" s="55" t="s">
        <v>1309</v>
      </c>
      <c r="FH8813" s="55" t="s">
        <v>1810</v>
      </c>
      <c r="FI8813" s="55">
        <v>1</v>
      </c>
      <c r="FJ8813" s="55">
        <v>50000</v>
      </c>
      <c r="FK8813" s="55" t="s">
        <v>1249</v>
      </c>
      <c r="FL8813" s="55">
        <v>0.3</v>
      </c>
    </row>
    <row r="8814" ht="14.25" customHeight="1" outlineLevel="1" spans="162:168">
      <c r="FF8814" s="55">
        <v>8807</v>
      </c>
      <c r="FG8814" s="55" t="s">
        <v>1309</v>
      </c>
      <c r="FH8814" s="55" t="s">
        <v>1810</v>
      </c>
      <c r="FI8814" s="55">
        <v>1</v>
      </c>
      <c r="FJ8814" s="55">
        <v>80000</v>
      </c>
      <c r="FK8814" s="55" t="s">
        <v>1249</v>
      </c>
      <c r="FL8814" s="55">
        <v>0.3</v>
      </c>
    </row>
    <row r="8815" ht="14.25" customHeight="1" outlineLevel="1" spans="162:168">
      <c r="FF8815" s="55">
        <v>8808</v>
      </c>
      <c r="FG8815" s="55" t="s">
        <v>1309</v>
      </c>
      <c r="FH8815" s="55" t="s">
        <v>1810</v>
      </c>
      <c r="FI8815" s="55">
        <v>1</v>
      </c>
      <c r="FJ8815" s="55">
        <v>130000</v>
      </c>
      <c r="FK8815" s="55" t="s">
        <v>1249</v>
      </c>
      <c r="FL8815" s="55">
        <v>0.3</v>
      </c>
    </row>
    <row r="8816" ht="14.25" customHeight="1" outlineLevel="1" spans="162:168">
      <c r="FF8816" s="55">
        <v>8809</v>
      </c>
      <c r="FG8816" s="55" t="s">
        <v>1309</v>
      </c>
      <c r="FH8816" s="55" t="s">
        <v>1810</v>
      </c>
      <c r="FI8816" s="55">
        <v>1</v>
      </c>
      <c r="FJ8816" s="55">
        <v>260000</v>
      </c>
      <c r="FK8816" s="55" t="s">
        <v>1249</v>
      </c>
      <c r="FL8816" s="55">
        <v>0.3</v>
      </c>
    </row>
    <row r="8817" ht="14.25" customHeight="1" outlineLevel="1" spans="162:168">
      <c r="FF8817" s="55">
        <v>8810</v>
      </c>
      <c r="FG8817" s="55" t="s">
        <v>1309</v>
      </c>
      <c r="FH8817" s="55" t="s">
        <v>1810</v>
      </c>
      <c r="FI8817" s="55">
        <v>1</v>
      </c>
      <c r="FJ8817" s="55">
        <v>400000</v>
      </c>
      <c r="FK8817" s="55" t="s">
        <v>1249</v>
      </c>
      <c r="FL8817" s="55">
        <v>0.3</v>
      </c>
    </row>
    <row r="8818" ht="14.25" customHeight="1" outlineLevel="1" spans="162:168">
      <c r="FF8818" s="55">
        <v>8811</v>
      </c>
      <c r="FG8818" s="55" t="s">
        <v>1309</v>
      </c>
      <c r="FH8818" s="55" t="s">
        <v>1810</v>
      </c>
      <c r="FI8818" s="55">
        <v>1</v>
      </c>
      <c r="FJ8818" s="55">
        <v>530000</v>
      </c>
      <c r="FK8818" s="55" t="s">
        <v>1249</v>
      </c>
      <c r="FL8818" s="55">
        <v>0.3</v>
      </c>
    </row>
    <row r="8819" ht="14.25" customHeight="1" outlineLevel="1" spans="162:168">
      <c r="FF8819" s="55">
        <v>8812</v>
      </c>
      <c r="FG8819" s="55" t="s">
        <v>1309</v>
      </c>
      <c r="FH8819" s="55" t="s">
        <v>1810</v>
      </c>
      <c r="FI8819" s="55">
        <v>1</v>
      </c>
      <c r="FJ8819" s="55">
        <v>540000</v>
      </c>
      <c r="FK8819" s="55" t="s">
        <v>1249</v>
      </c>
      <c r="FL8819" s="55">
        <v>0.3</v>
      </c>
    </row>
    <row r="8820" ht="14.25" customHeight="1" outlineLevel="1" spans="162:168">
      <c r="FF8820" s="55">
        <v>8813</v>
      </c>
      <c r="FG8820" s="55" t="s">
        <v>1309</v>
      </c>
      <c r="FH8820" s="55" t="s">
        <v>1810</v>
      </c>
      <c r="FI8820" s="55">
        <v>2</v>
      </c>
      <c r="FJ8820" s="55">
        <v>0</v>
      </c>
      <c r="FK8820" s="55" t="s">
        <v>1249</v>
      </c>
      <c r="FL8820" s="55">
        <v>0.4</v>
      </c>
    </row>
    <row r="8821" ht="14.25" customHeight="1" outlineLevel="1" spans="162:168">
      <c r="FF8821" s="55">
        <v>8814</v>
      </c>
      <c r="FG8821" s="55" t="s">
        <v>1309</v>
      </c>
      <c r="FH8821" s="55" t="s">
        <v>1810</v>
      </c>
      <c r="FI8821" s="55">
        <v>2</v>
      </c>
      <c r="FJ8821" s="55">
        <v>1000</v>
      </c>
      <c r="FK8821" s="55" t="s">
        <v>1249</v>
      </c>
      <c r="FL8821" s="55">
        <v>0.35</v>
      </c>
    </row>
    <row r="8822" ht="14.25" customHeight="1" outlineLevel="1" spans="162:168">
      <c r="FF8822" s="55">
        <v>8815</v>
      </c>
      <c r="FG8822" s="55" t="s">
        <v>1309</v>
      </c>
      <c r="FH8822" s="55" t="s">
        <v>1810</v>
      </c>
      <c r="FI8822" s="55">
        <v>2</v>
      </c>
      <c r="FJ8822" s="55">
        <v>2500</v>
      </c>
      <c r="FK8822" s="55" t="s">
        <v>1249</v>
      </c>
      <c r="FL8822" s="55">
        <v>0.3</v>
      </c>
    </row>
    <row r="8823" ht="14.25" customHeight="1" outlineLevel="1" spans="162:168">
      <c r="FF8823" s="55">
        <v>8816</v>
      </c>
      <c r="FG8823" s="55" t="s">
        <v>1309</v>
      </c>
      <c r="FH8823" s="55" t="s">
        <v>1810</v>
      </c>
      <c r="FI8823" s="55">
        <v>2</v>
      </c>
      <c r="FJ8823" s="55">
        <v>5000</v>
      </c>
      <c r="FK8823" s="55" t="s">
        <v>1249</v>
      </c>
      <c r="FL8823" s="55">
        <v>0.3</v>
      </c>
    </row>
    <row r="8824" ht="14.25" customHeight="1" outlineLevel="1" spans="162:168">
      <c r="FF8824" s="55">
        <v>8817</v>
      </c>
      <c r="FG8824" s="55" t="s">
        <v>1309</v>
      </c>
      <c r="FH8824" s="55" t="s">
        <v>1810</v>
      </c>
      <c r="FI8824" s="55">
        <v>2</v>
      </c>
      <c r="FJ8824" s="55">
        <v>10000</v>
      </c>
      <c r="FK8824" s="55" t="s">
        <v>1249</v>
      </c>
      <c r="FL8824" s="55">
        <v>0.3</v>
      </c>
    </row>
    <row r="8825" ht="14.25" customHeight="1" outlineLevel="1" spans="162:168">
      <c r="FF8825" s="55">
        <v>8818</v>
      </c>
      <c r="FG8825" s="55" t="s">
        <v>1309</v>
      </c>
      <c r="FH8825" s="55" t="s">
        <v>1810</v>
      </c>
      <c r="FI8825" s="55">
        <v>2</v>
      </c>
      <c r="FJ8825" s="55">
        <v>25000</v>
      </c>
      <c r="FK8825" s="55" t="s">
        <v>1249</v>
      </c>
      <c r="FL8825" s="55">
        <v>0.29</v>
      </c>
    </row>
    <row r="8826" ht="14.25" customHeight="1" outlineLevel="1" spans="162:168">
      <c r="FF8826" s="55">
        <v>8819</v>
      </c>
      <c r="FG8826" s="55" t="s">
        <v>1309</v>
      </c>
      <c r="FH8826" s="55" t="s">
        <v>1810</v>
      </c>
      <c r="FI8826" s="55">
        <v>2</v>
      </c>
      <c r="FJ8826" s="55">
        <v>50000</v>
      </c>
      <c r="FK8826" s="55" t="s">
        <v>1249</v>
      </c>
      <c r="FL8826" s="55">
        <v>0.27</v>
      </c>
    </row>
    <row r="8827" ht="14.25" customHeight="1" outlineLevel="1" spans="162:168">
      <c r="FF8827" s="55">
        <v>8820</v>
      </c>
      <c r="FG8827" s="55" t="s">
        <v>1309</v>
      </c>
      <c r="FH8827" s="55" t="s">
        <v>1810</v>
      </c>
      <c r="FI8827" s="55">
        <v>2</v>
      </c>
      <c r="FJ8827" s="55">
        <v>80000</v>
      </c>
      <c r="FK8827" s="55" t="s">
        <v>1249</v>
      </c>
      <c r="FL8827" s="55">
        <v>0.25</v>
      </c>
    </row>
    <row r="8828" ht="14.25" customHeight="1" outlineLevel="1" spans="162:168">
      <c r="FF8828" s="55">
        <v>8821</v>
      </c>
      <c r="FG8828" s="55" t="s">
        <v>1309</v>
      </c>
      <c r="FH8828" s="55" t="s">
        <v>1810</v>
      </c>
      <c r="FI8828" s="55">
        <v>2</v>
      </c>
      <c r="FJ8828" s="55">
        <v>130000</v>
      </c>
      <c r="FK8828" s="55" t="s">
        <v>1249</v>
      </c>
      <c r="FL8828" s="55">
        <v>0.25</v>
      </c>
    </row>
    <row r="8829" ht="14.25" customHeight="1" outlineLevel="1" spans="162:168">
      <c r="FF8829" s="55">
        <v>8822</v>
      </c>
      <c r="FG8829" s="55" t="s">
        <v>1309</v>
      </c>
      <c r="FH8829" s="55" t="s">
        <v>1810</v>
      </c>
      <c r="FI8829" s="55">
        <v>2</v>
      </c>
      <c r="FJ8829" s="55">
        <v>260000</v>
      </c>
      <c r="FK8829" s="55" t="s">
        <v>1249</v>
      </c>
      <c r="FL8829" s="55">
        <v>0.25</v>
      </c>
    </row>
    <row r="8830" ht="14.25" customHeight="1" outlineLevel="1" spans="162:168">
      <c r="FF8830" s="55">
        <v>8823</v>
      </c>
      <c r="FG8830" s="55" t="s">
        <v>1309</v>
      </c>
      <c r="FH8830" s="55" t="s">
        <v>1810</v>
      </c>
      <c r="FI8830" s="55">
        <v>2</v>
      </c>
      <c r="FJ8830" s="55">
        <v>400000</v>
      </c>
      <c r="FK8830" s="55" t="s">
        <v>1249</v>
      </c>
      <c r="FL8830" s="55">
        <v>0.25</v>
      </c>
    </row>
    <row r="8831" ht="14.25" customHeight="1" outlineLevel="1" spans="162:168">
      <c r="FF8831" s="55">
        <v>8824</v>
      </c>
      <c r="FG8831" s="55" t="s">
        <v>1309</v>
      </c>
      <c r="FH8831" s="55" t="s">
        <v>1810</v>
      </c>
      <c r="FI8831" s="55">
        <v>2</v>
      </c>
      <c r="FJ8831" s="55">
        <v>530000</v>
      </c>
      <c r="FK8831" s="55" t="s">
        <v>1249</v>
      </c>
      <c r="FL8831" s="55">
        <v>0.25</v>
      </c>
    </row>
    <row r="8832" ht="14.25" customHeight="1" outlineLevel="1" spans="162:168">
      <c r="FF8832" s="55">
        <v>8825</v>
      </c>
      <c r="FG8832" s="55" t="s">
        <v>1309</v>
      </c>
      <c r="FH8832" s="55" t="s">
        <v>1810</v>
      </c>
      <c r="FI8832" s="55">
        <v>2</v>
      </c>
      <c r="FJ8832" s="55">
        <v>540000</v>
      </c>
      <c r="FK8832" s="55" t="s">
        <v>1249</v>
      </c>
      <c r="FL8832" s="55">
        <v>0.25</v>
      </c>
    </row>
    <row r="8833" ht="14.25" customHeight="1" outlineLevel="1" spans="162:168">
      <c r="FF8833" s="55">
        <v>8826</v>
      </c>
      <c r="FG8833" s="55" t="s">
        <v>1309</v>
      </c>
      <c r="FH8833" s="55" t="s">
        <v>1810</v>
      </c>
      <c r="FI8833" s="55">
        <v>3</v>
      </c>
      <c r="FJ8833" s="55">
        <v>0</v>
      </c>
      <c r="FK8833" s="55" t="s">
        <v>1249</v>
      </c>
      <c r="FL8833" s="55">
        <v>0.4</v>
      </c>
    </row>
    <row r="8834" ht="14.25" customHeight="1" outlineLevel="1" spans="162:168">
      <c r="FF8834" s="55">
        <v>8827</v>
      </c>
      <c r="FG8834" s="55" t="s">
        <v>1309</v>
      </c>
      <c r="FH8834" s="55" t="s">
        <v>1810</v>
      </c>
      <c r="FI8834" s="55">
        <v>3</v>
      </c>
      <c r="FJ8834" s="55">
        <v>1000</v>
      </c>
      <c r="FK8834" s="55" t="s">
        <v>1249</v>
      </c>
      <c r="FL8834" s="55">
        <v>0.4</v>
      </c>
    </row>
    <row r="8835" ht="14.25" customHeight="1" outlineLevel="1" spans="162:168">
      <c r="FF8835" s="55">
        <v>8828</v>
      </c>
      <c r="FG8835" s="55" t="s">
        <v>1309</v>
      </c>
      <c r="FH8835" s="55" t="s">
        <v>1810</v>
      </c>
      <c r="FI8835" s="55">
        <v>3</v>
      </c>
      <c r="FJ8835" s="55">
        <v>2500</v>
      </c>
      <c r="FK8835" s="55" t="s">
        <v>1249</v>
      </c>
      <c r="FL8835" s="55">
        <v>0.4</v>
      </c>
    </row>
    <row r="8836" ht="14.25" customHeight="1" outlineLevel="1" spans="162:168">
      <c r="FF8836" s="55">
        <v>8829</v>
      </c>
      <c r="FG8836" s="55" t="s">
        <v>1309</v>
      </c>
      <c r="FH8836" s="55" t="s">
        <v>1810</v>
      </c>
      <c r="FI8836" s="55">
        <v>3</v>
      </c>
      <c r="FJ8836" s="55">
        <v>5000</v>
      </c>
      <c r="FK8836" s="55" t="s">
        <v>1249</v>
      </c>
      <c r="FL8836" s="55">
        <v>0.4</v>
      </c>
    </row>
    <row r="8837" ht="14.25" customHeight="1" outlineLevel="1" spans="162:168">
      <c r="FF8837" s="55">
        <v>8830</v>
      </c>
      <c r="FG8837" s="55" t="s">
        <v>1309</v>
      </c>
      <c r="FH8837" s="55" t="s">
        <v>1810</v>
      </c>
      <c r="FI8837" s="55">
        <v>3</v>
      </c>
      <c r="FJ8837" s="55">
        <v>10000</v>
      </c>
      <c r="FK8837" s="55" t="s">
        <v>1249</v>
      </c>
      <c r="FL8837" s="55">
        <v>0.4</v>
      </c>
    </row>
    <row r="8838" ht="14.25" customHeight="1" outlineLevel="1" spans="162:168">
      <c r="FF8838" s="55">
        <v>8831</v>
      </c>
      <c r="FG8838" s="55" t="s">
        <v>1309</v>
      </c>
      <c r="FH8838" s="55" t="s">
        <v>1810</v>
      </c>
      <c r="FI8838" s="55">
        <v>3</v>
      </c>
      <c r="FJ8838" s="55">
        <v>25000</v>
      </c>
      <c r="FK8838" s="55" t="s">
        <v>1249</v>
      </c>
      <c r="FL8838" s="55">
        <v>0.4</v>
      </c>
    </row>
    <row r="8839" ht="14.25" customHeight="1" outlineLevel="1" spans="162:168">
      <c r="FF8839" s="55">
        <v>8832</v>
      </c>
      <c r="FG8839" s="55" t="s">
        <v>1309</v>
      </c>
      <c r="FH8839" s="55" t="s">
        <v>1810</v>
      </c>
      <c r="FI8839" s="55">
        <v>3</v>
      </c>
      <c r="FJ8839" s="55">
        <v>50000</v>
      </c>
      <c r="FK8839" s="55" t="s">
        <v>1249</v>
      </c>
      <c r="FL8839" s="55">
        <v>0.4</v>
      </c>
    </row>
    <row r="8840" ht="14.25" customHeight="1" outlineLevel="1" spans="162:168">
      <c r="FF8840" s="55">
        <v>8833</v>
      </c>
      <c r="FG8840" s="55" t="s">
        <v>1309</v>
      </c>
      <c r="FH8840" s="55" t="s">
        <v>1810</v>
      </c>
      <c r="FI8840" s="55">
        <v>3</v>
      </c>
      <c r="FJ8840" s="55">
        <v>80000</v>
      </c>
      <c r="FK8840" s="55" t="s">
        <v>1249</v>
      </c>
      <c r="FL8840" s="55">
        <v>0.4</v>
      </c>
    </row>
    <row r="8841" ht="14.25" customHeight="1" outlineLevel="1" spans="162:168">
      <c r="FF8841" s="55">
        <v>8834</v>
      </c>
      <c r="FG8841" s="55" t="s">
        <v>1309</v>
      </c>
      <c r="FH8841" s="55" t="s">
        <v>1810</v>
      </c>
      <c r="FI8841" s="55">
        <v>3</v>
      </c>
      <c r="FJ8841" s="55">
        <v>130000</v>
      </c>
      <c r="FK8841" s="55" t="s">
        <v>1249</v>
      </c>
      <c r="FL8841" s="55">
        <v>0.4</v>
      </c>
    </row>
    <row r="8842" ht="14.25" customHeight="1" outlineLevel="1" spans="162:168">
      <c r="FF8842" s="55">
        <v>8835</v>
      </c>
      <c r="FG8842" s="55" t="s">
        <v>1309</v>
      </c>
      <c r="FH8842" s="55" t="s">
        <v>1810</v>
      </c>
      <c r="FI8842" s="55">
        <v>3</v>
      </c>
      <c r="FJ8842" s="55">
        <v>260000</v>
      </c>
      <c r="FK8842" s="55" t="s">
        <v>1249</v>
      </c>
      <c r="FL8842" s="55">
        <v>0.4</v>
      </c>
    </row>
    <row r="8843" ht="14.25" customHeight="1" outlineLevel="1" spans="162:168">
      <c r="FF8843" s="55">
        <v>8836</v>
      </c>
      <c r="FG8843" s="55" t="s">
        <v>1309</v>
      </c>
      <c r="FH8843" s="55" t="s">
        <v>1810</v>
      </c>
      <c r="FI8843" s="55">
        <v>3</v>
      </c>
      <c r="FJ8843" s="55">
        <v>400000</v>
      </c>
      <c r="FK8843" s="55" t="s">
        <v>1249</v>
      </c>
      <c r="FL8843" s="55">
        <v>0.4</v>
      </c>
    </row>
    <row r="8844" ht="14.25" customHeight="1" outlineLevel="1" spans="162:168">
      <c r="FF8844" s="55">
        <v>8837</v>
      </c>
      <c r="FG8844" s="55" t="s">
        <v>1309</v>
      </c>
      <c r="FH8844" s="55" t="s">
        <v>1810</v>
      </c>
      <c r="FI8844" s="55">
        <v>3</v>
      </c>
      <c r="FJ8844" s="55">
        <v>530000</v>
      </c>
      <c r="FK8844" s="55" t="s">
        <v>1249</v>
      </c>
      <c r="FL8844" s="55">
        <v>0.4</v>
      </c>
    </row>
    <row r="8845" ht="14.25" customHeight="1" outlineLevel="1" spans="162:168">
      <c r="FF8845" s="55">
        <v>8838</v>
      </c>
      <c r="FG8845" s="55" t="s">
        <v>1309</v>
      </c>
      <c r="FH8845" s="55" t="s">
        <v>1810</v>
      </c>
      <c r="FI8845" s="55">
        <v>3</v>
      </c>
      <c r="FJ8845" s="55">
        <v>540000</v>
      </c>
      <c r="FK8845" s="55" t="s">
        <v>1249</v>
      </c>
      <c r="FL8845" s="55">
        <v>0.4</v>
      </c>
    </row>
    <row r="8846" ht="14.25" customHeight="1" outlineLevel="1" spans="162:168">
      <c r="FF8846" s="55">
        <v>8839</v>
      </c>
      <c r="FG8846" s="55" t="s">
        <v>1309</v>
      </c>
      <c r="FH8846" s="55" t="s">
        <v>1810</v>
      </c>
      <c r="FI8846" s="55">
        <v>4</v>
      </c>
      <c r="FJ8846" s="55">
        <v>0</v>
      </c>
      <c r="FK8846" s="55" t="s">
        <v>1249</v>
      </c>
      <c r="FL8846" s="55">
        <v>0.3</v>
      </c>
    </row>
    <row r="8847" ht="14.25" customHeight="1" outlineLevel="1" spans="162:168">
      <c r="FF8847" s="55">
        <v>8840</v>
      </c>
      <c r="FG8847" s="55" t="s">
        <v>1309</v>
      </c>
      <c r="FH8847" s="55" t="s">
        <v>1810</v>
      </c>
      <c r="FI8847" s="55">
        <v>4</v>
      </c>
      <c r="FJ8847" s="55">
        <v>1000</v>
      </c>
      <c r="FK8847" s="55" t="s">
        <v>1249</v>
      </c>
      <c r="FL8847" s="55">
        <v>0.3</v>
      </c>
    </row>
    <row r="8848" ht="14.25" customHeight="1" outlineLevel="1" spans="162:168">
      <c r="FF8848" s="55">
        <v>8841</v>
      </c>
      <c r="FG8848" s="55" t="s">
        <v>1309</v>
      </c>
      <c r="FH8848" s="55" t="s">
        <v>1810</v>
      </c>
      <c r="FI8848" s="55">
        <v>4</v>
      </c>
      <c r="FJ8848" s="55">
        <v>2500</v>
      </c>
      <c r="FK8848" s="55" t="s">
        <v>1249</v>
      </c>
      <c r="FL8848" s="55">
        <v>0.3</v>
      </c>
    </row>
    <row r="8849" ht="14.25" customHeight="1" outlineLevel="1" spans="162:168">
      <c r="FF8849" s="55">
        <v>8842</v>
      </c>
      <c r="FG8849" s="55" t="s">
        <v>1309</v>
      </c>
      <c r="FH8849" s="55" t="s">
        <v>1810</v>
      </c>
      <c r="FI8849" s="55">
        <v>4</v>
      </c>
      <c r="FJ8849" s="55">
        <v>5000</v>
      </c>
      <c r="FK8849" s="55" t="s">
        <v>1249</v>
      </c>
      <c r="FL8849" s="55">
        <v>0.3</v>
      </c>
    </row>
    <row r="8850" ht="14.25" customHeight="1" outlineLevel="1" spans="162:168">
      <c r="FF8850" s="55">
        <v>8843</v>
      </c>
      <c r="FG8850" s="55" t="s">
        <v>1309</v>
      </c>
      <c r="FH8850" s="55" t="s">
        <v>1810</v>
      </c>
      <c r="FI8850" s="55">
        <v>4</v>
      </c>
      <c r="FJ8850" s="55">
        <v>10000</v>
      </c>
      <c r="FK8850" s="55" t="s">
        <v>1249</v>
      </c>
      <c r="FL8850" s="55">
        <v>0.3</v>
      </c>
    </row>
    <row r="8851" ht="14.25" customHeight="1" outlineLevel="1" spans="162:168">
      <c r="FF8851" s="55">
        <v>8844</v>
      </c>
      <c r="FG8851" s="55" t="s">
        <v>1309</v>
      </c>
      <c r="FH8851" s="55" t="s">
        <v>1810</v>
      </c>
      <c r="FI8851" s="55">
        <v>4</v>
      </c>
      <c r="FJ8851" s="55">
        <v>25000</v>
      </c>
      <c r="FK8851" s="55" t="s">
        <v>1249</v>
      </c>
      <c r="FL8851" s="55">
        <v>0.3</v>
      </c>
    </row>
    <row r="8852" ht="14.25" customHeight="1" outlineLevel="1" spans="162:168">
      <c r="FF8852" s="55">
        <v>8845</v>
      </c>
      <c r="FG8852" s="55" t="s">
        <v>1309</v>
      </c>
      <c r="FH8852" s="55" t="s">
        <v>1810</v>
      </c>
      <c r="FI8852" s="55">
        <v>4</v>
      </c>
      <c r="FJ8852" s="55">
        <v>50000</v>
      </c>
      <c r="FK8852" s="55" t="s">
        <v>1249</v>
      </c>
      <c r="FL8852" s="55">
        <v>0.3</v>
      </c>
    </row>
    <row r="8853" ht="14.25" customHeight="1" outlineLevel="1" spans="162:168">
      <c r="FF8853" s="55">
        <v>8846</v>
      </c>
      <c r="FG8853" s="55" t="s">
        <v>1309</v>
      </c>
      <c r="FH8853" s="55" t="s">
        <v>1810</v>
      </c>
      <c r="FI8853" s="55">
        <v>4</v>
      </c>
      <c r="FJ8853" s="55">
        <v>80000</v>
      </c>
      <c r="FK8853" s="55" t="s">
        <v>1249</v>
      </c>
      <c r="FL8853" s="55">
        <v>0.3</v>
      </c>
    </row>
    <row r="8854" ht="14.25" customHeight="1" outlineLevel="1" spans="162:168">
      <c r="FF8854" s="55">
        <v>8847</v>
      </c>
      <c r="FG8854" s="55" t="s">
        <v>1309</v>
      </c>
      <c r="FH8854" s="55" t="s">
        <v>1810</v>
      </c>
      <c r="FI8854" s="55">
        <v>4</v>
      </c>
      <c r="FJ8854" s="55">
        <v>130000</v>
      </c>
      <c r="FK8854" s="55" t="s">
        <v>1249</v>
      </c>
      <c r="FL8854" s="55">
        <v>0.3</v>
      </c>
    </row>
    <row r="8855" ht="14.25" customHeight="1" outlineLevel="1" spans="162:168">
      <c r="FF8855" s="55">
        <v>8848</v>
      </c>
      <c r="FG8855" s="55" t="s">
        <v>1309</v>
      </c>
      <c r="FH8855" s="55" t="s">
        <v>1810</v>
      </c>
      <c r="FI8855" s="55">
        <v>4</v>
      </c>
      <c r="FJ8855" s="55">
        <v>260000</v>
      </c>
      <c r="FK8855" s="55" t="s">
        <v>1249</v>
      </c>
      <c r="FL8855" s="55">
        <v>0.3</v>
      </c>
    </row>
    <row r="8856" ht="14.25" customHeight="1" outlineLevel="1" spans="162:168">
      <c r="FF8856" s="55">
        <v>8849</v>
      </c>
      <c r="FG8856" s="55" t="s">
        <v>1309</v>
      </c>
      <c r="FH8856" s="55" t="s">
        <v>1810</v>
      </c>
      <c r="FI8856" s="55">
        <v>4</v>
      </c>
      <c r="FJ8856" s="55">
        <v>400000</v>
      </c>
      <c r="FK8856" s="55" t="s">
        <v>1249</v>
      </c>
      <c r="FL8856" s="55">
        <v>0.3</v>
      </c>
    </row>
    <row r="8857" ht="14.25" customHeight="1" outlineLevel="1" spans="162:168">
      <c r="FF8857" s="55">
        <v>8850</v>
      </c>
      <c r="FG8857" s="55" t="s">
        <v>1309</v>
      </c>
      <c r="FH8857" s="55" t="s">
        <v>1810</v>
      </c>
      <c r="FI8857" s="55">
        <v>4</v>
      </c>
      <c r="FJ8857" s="55">
        <v>530000</v>
      </c>
      <c r="FK8857" s="55" t="s">
        <v>1249</v>
      </c>
      <c r="FL8857" s="55">
        <v>0.3</v>
      </c>
    </row>
    <row r="8858" ht="14.25" customHeight="1" outlineLevel="1" spans="162:168">
      <c r="FF8858" s="55">
        <v>8851</v>
      </c>
      <c r="FG8858" s="55" t="s">
        <v>1309</v>
      </c>
      <c r="FH8858" s="55" t="s">
        <v>1810</v>
      </c>
      <c r="FI8858" s="55">
        <v>4</v>
      </c>
      <c r="FJ8858" s="55">
        <v>540000</v>
      </c>
      <c r="FK8858" s="55" t="s">
        <v>1249</v>
      </c>
      <c r="FL8858" s="55">
        <v>0.3</v>
      </c>
    </row>
    <row r="8859" ht="14.25" customHeight="1" outlineLevel="1" spans="162:168">
      <c r="FF8859" s="55">
        <v>8852</v>
      </c>
      <c r="FG8859" s="55" t="s">
        <v>1309</v>
      </c>
      <c r="FH8859" s="55" t="s">
        <v>1644</v>
      </c>
      <c r="FI8859" s="55">
        <v>1</v>
      </c>
      <c r="FJ8859" s="55">
        <v>0</v>
      </c>
      <c r="FK8859" s="55" t="s">
        <v>1249</v>
      </c>
      <c r="FL8859" s="55">
        <v>0.35</v>
      </c>
    </row>
    <row r="8860" ht="14.25" customHeight="1" outlineLevel="1" spans="162:168">
      <c r="FF8860" s="55">
        <v>8853</v>
      </c>
      <c r="FG8860" s="55" t="s">
        <v>1309</v>
      </c>
      <c r="FH8860" s="55" t="s">
        <v>1644</v>
      </c>
      <c r="FI8860" s="55">
        <v>1</v>
      </c>
      <c r="FJ8860" s="55">
        <v>1000</v>
      </c>
      <c r="FK8860" s="55" t="s">
        <v>1249</v>
      </c>
      <c r="FL8860" s="55">
        <v>0.33</v>
      </c>
    </row>
    <row r="8861" ht="14.25" customHeight="1" outlineLevel="1" spans="162:168">
      <c r="FF8861" s="55">
        <v>8854</v>
      </c>
      <c r="FG8861" s="55" t="s">
        <v>1309</v>
      </c>
      <c r="FH8861" s="55" t="s">
        <v>1644</v>
      </c>
      <c r="FI8861" s="55">
        <v>1</v>
      </c>
      <c r="FJ8861" s="55">
        <v>2500</v>
      </c>
      <c r="FK8861" s="55" t="s">
        <v>1249</v>
      </c>
      <c r="FL8861" s="55">
        <v>0.31</v>
      </c>
    </row>
    <row r="8862" ht="14.25" customHeight="1" outlineLevel="1" spans="162:168">
      <c r="FF8862" s="55">
        <v>8855</v>
      </c>
      <c r="FG8862" s="55" t="s">
        <v>1309</v>
      </c>
      <c r="FH8862" s="55" t="s">
        <v>1644</v>
      </c>
      <c r="FI8862" s="55">
        <v>1</v>
      </c>
      <c r="FJ8862" s="55">
        <v>5000</v>
      </c>
      <c r="FK8862" s="55" t="s">
        <v>1249</v>
      </c>
      <c r="FL8862" s="55">
        <v>0.3</v>
      </c>
    </row>
    <row r="8863" ht="14.25" customHeight="1" outlineLevel="1" spans="162:168">
      <c r="FF8863" s="55">
        <v>8856</v>
      </c>
      <c r="FG8863" s="55" t="s">
        <v>1309</v>
      </c>
      <c r="FH8863" s="55" t="s">
        <v>1644</v>
      </c>
      <c r="FI8863" s="55">
        <v>1</v>
      </c>
      <c r="FJ8863" s="55">
        <v>10000</v>
      </c>
      <c r="FK8863" s="55" t="s">
        <v>1249</v>
      </c>
      <c r="FL8863" s="55">
        <v>0.3</v>
      </c>
    </row>
    <row r="8864" ht="14.25" customHeight="1" outlineLevel="1" spans="162:168">
      <c r="FF8864" s="55">
        <v>8857</v>
      </c>
      <c r="FG8864" s="55" t="s">
        <v>1309</v>
      </c>
      <c r="FH8864" s="55" t="s">
        <v>1644</v>
      </c>
      <c r="FI8864" s="55">
        <v>1</v>
      </c>
      <c r="FJ8864" s="55">
        <v>25000</v>
      </c>
      <c r="FK8864" s="55" t="s">
        <v>1249</v>
      </c>
      <c r="FL8864" s="55">
        <v>0.3</v>
      </c>
    </row>
    <row r="8865" ht="14.25" customHeight="1" outlineLevel="1" spans="162:168">
      <c r="FF8865" s="55">
        <v>8858</v>
      </c>
      <c r="FG8865" s="55" t="s">
        <v>1309</v>
      </c>
      <c r="FH8865" s="55" t="s">
        <v>1644</v>
      </c>
      <c r="FI8865" s="55">
        <v>1</v>
      </c>
      <c r="FJ8865" s="55">
        <v>50000</v>
      </c>
      <c r="FK8865" s="55" t="s">
        <v>1249</v>
      </c>
      <c r="FL8865" s="55">
        <v>0.3</v>
      </c>
    </row>
    <row r="8866" ht="14.25" customHeight="1" outlineLevel="1" spans="162:168">
      <c r="FF8866" s="55">
        <v>8859</v>
      </c>
      <c r="FG8866" s="55" t="s">
        <v>1309</v>
      </c>
      <c r="FH8866" s="55" t="s">
        <v>1644</v>
      </c>
      <c r="FI8866" s="55">
        <v>1</v>
      </c>
      <c r="FJ8866" s="55">
        <v>80000</v>
      </c>
      <c r="FK8866" s="55" t="s">
        <v>1249</v>
      </c>
      <c r="FL8866" s="55">
        <v>0.3</v>
      </c>
    </row>
    <row r="8867" ht="14.25" customHeight="1" outlineLevel="1" spans="162:168">
      <c r="FF8867" s="55">
        <v>8860</v>
      </c>
      <c r="FG8867" s="55" t="s">
        <v>1309</v>
      </c>
      <c r="FH8867" s="55" t="s">
        <v>1644</v>
      </c>
      <c r="FI8867" s="55">
        <v>1</v>
      </c>
      <c r="FJ8867" s="55">
        <v>130000</v>
      </c>
      <c r="FK8867" s="55" t="s">
        <v>1249</v>
      </c>
      <c r="FL8867" s="55">
        <v>0.3</v>
      </c>
    </row>
    <row r="8868" ht="14.25" customHeight="1" outlineLevel="1" spans="162:168">
      <c r="FF8868" s="55">
        <v>8861</v>
      </c>
      <c r="FG8868" s="55" t="s">
        <v>1309</v>
      </c>
      <c r="FH8868" s="55" t="s">
        <v>1644</v>
      </c>
      <c r="FI8868" s="55">
        <v>1</v>
      </c>
      <c r="FJ8868" s="55">
        <v>260000</v>
      </c>
      <c r="FK8868" s="55" t="s">
        <v>1249</v>
      </c>
      <c r="FL8868" s="55">
        <v>0.3</v>
      </c>
    </row>
    <row r="8869" ht="14.25" customHeight="1" outlineLevel="1" spans="162:168">
      <c r="FF8869" s="55">
        <v>8862</v>
      </c>
      <c r="FG8869" s="55" t="s">
        <v>1309</v>
      </c>
      <c r="FH8869" s="55" t="s">
        <v>1644</v>
      </c>
      <c r="FI8869" s="55">
        <v>1</v>
      </c>
      <c r="FJ8869" s="55">
        <v>400000</v>
      </c>
      <c r="FK8869" s="55" t="s">
        <v>1249</v>
      </c>
      <c r="FL8869" s="55">
        <v>0.3</v>
      </c>
    </row>
    <row r="8870" ht="14.25" customHeight="1" outlineLevel="1" spans="162:168">
      <c r="FF8870" s="55">
        <v>8863</v>
      </c>
      <c r="FG8870" s="55" t="s">
        <v>1309</v>
      </c>
      <c r="FH8870" s="55" t="s">
        <v>1644</v>
      </c>
      <c r="FI8870" s="55">
        <v>1</v>
      </c>
      <c r="FJ8870" s="55">
        <v>530000</v>
      </c>
      <c r="FK8870" s="55" t="s">
        <v>1249</v>
      </c>
      <c r="FL8870" s="55">
        <v>0.3</v>
      </c>
    </row>
    <row r="8871" ht="14.25" customHeight="1" outlineLevel="1" spans="162:168">
      <c r="FF8871" s="55">
        <v>8864</v>
      </c>
      <c r="FG8871" s="55" t="s">
        <v>1309</v>
      </c>
      <c r="FH8871" s="55" t="s">
        <v>1644</v>
      </c>
      <c r="FI8871" s="55">
        <v>1</v>
      </c>
      <c r="FJ8871" s="55">
        <v>540000</v>
      </c>
      <c r="FK8871" s="55" t="s">
        <v>1249</v>
      </c>
      <c r="FL8871" s="55">
        <v>0.3</v>
      </c>
    </row>
    <row r="8872" ht="14.25" customHeight="1" outlineLevel="1" spans="162:168">
      <c r="FF8872" s="55">
        <v>8865</v>
      </c>
      <c r="FG8872" s="55" t="s">
        <v>1309</v>
      </c>
      <c r="FH8872" s="55" t="s">
        <v>1644</v>
      </c>
      <c r="FI8872" s="55">
        <v>2</v>
      </c>
      <c r="FJ8872" s="55">
        <v>0</v>
      </c>
      <c r="FK8872" s="55" t="s">
        <v>1249</v>
      </c>
      <c r="FL8872" s="55">
        <v>0.3</v>
      </c>
    </row>
    <row r="8873" ht="14.25" customHeight="1" outlineLevel="1" spans="162:168">
      <c r="FF8873" s="55">
        <v>8866</v>
      </c>
      <c r="FG8873" s="55" t="s">
        <v>1309</v>
      </c>
      <c r="FH8873" s="55" t="s">
        <v>1644</v>
      </c>
      <c r="FI8873" s="55">
        <v>2</v>
      </c>
      <c r="FJ8873" s="55">
        <v>1000</v>
      </c>
      <c r="FK8873" s="55" t="s">
        <v>1249</v>
      </c>
      <c r="FL8873" s="55">
        <v>0.3</v>
      </c>
    </row>
    <row r="8874" ht="14.25" customHeight="1" outlineLevel="1" spans="162:168">
      <c r="FF8874" s="55">
        <v>8867</v>
      </c>
      <c r="FG8874" s="55" t="s">
        <v>1309</v>
      </c>
      <c r="FH8874" s="55" t="s">
        <v>1644</v>
      </c>
      <c r="FI8874" s="55">
        <v>2</v>
      </c>
      <c r="FJ8874" s="55">
        <v>2500</v>
      </c>
      <c r="FK8874" s="55" t="s">
        <v>1249</v>
      </c>
      <c r="FL8874" s="55">
        <v>0.3</v>
      </c>
    </row>
    <row r="8875" ht="14.25" customHeight="1" outlineLevel="1" spans="162:168">
      <c r="FF8875" s="55">
        <v>8868</v>
      </c>
      <c r="FG8875" s="55" t="s">
        <v>1309</v>
      </c>
      <c r="FH8875" s="55" t="s">
        <v>1644</v>
      </c>
      <c r="FI8875" s="55">
        <v>2</v>
      </c>
      <c r="FJ8875" s="55">
        <v>5000</v>
      </c>
      <c r="FK8875" s="55" t="s">
        <v>1249</v>
      </c>
      <c r="FL8875" s="55">
        <v>0.3</v>
      </c>
    </row>
    <row r="8876" ht="14.25" customHeight="1" outlineLevel="1" spans="162:168">
      <c r="FF8876" s="55">
        <v>8869</v>
      </c>
      <c r="FG8876" s="55" t="s">
        <v>1309</v>
      </c>
      <c r="FH8876" s="55" t="s">
        <v>1644</v>
      </c>
      <c r="FI8876" s="55">
        <v>2</v>
      </c>
      <c r="FJ8876" s="55">
        <v>10000</v>
      </c>
      <c r="FK8876" s="55" t="s">
        <v>1249</v>
      </c>
      <c r="FL8876" s="55">
        <v>0.3</v>
      </c>
    </row>
    <row r="8877" ht="14.25" customHeight="1" outlineLevel="1" spans="162:168">
      <c r="FF8877" s="55">
        <v>8870</v>
      </c>
      <c r="FG8877" s="55" t="s">
        <v>1309</v>
      </c>
      <c r="FH8877" s="55" t="s">
        <v>1644</v>
      </c>
      <c r="FI8877" s="55">
        <v>2</v>
      </c>
      <c r="FJ8877" s="55">
        <v>25000</v>
      </c>
      <c r="FK8877" s="55" t="s">
        <v>1249</v>
      </c>
      <c r="FL8877" s="55">
        <v>0.3</v>
      </c>
    </row>
    <row r="8878" ht="14.25" customHeight="1" outlineLevel="1" spans="162:168">
      <c r="FF8878" s="55">
        <v>8871</v>
      </c>
      <c r="FG8878" s="55" t="s">
        <v>1309</v>
      </c>
      <c r="FH8878" s="55" t="s">
        <v>1644</v>
      </c>
      <c r="FI8878" s="55">
        <v>2</v>
      </c>
      <c r="FJ8878" s="55">
        <v>50000</v>
      </c>
      <c r="FK8878" s="55" t="s">
        <v>1249</v>
      </c>
      <c r="FL8878" s="55">
        <v>0.3</v>
      </c>
    </row>
    <row r="8879" ht="14.25" customHeight="1" outlineLevel="1" spans="162:168">
      <c r="FF8879" s="55">
        <v>8872</v>
      </c>
      <c r="FG8879" s="55" t="s">
        <v>1309</v>
      </c>
      <c r="FH8879" s="55" t="s">
        <v>1644</v>
      </c>
      <c r="FI8879" s="55">
        <v>2</v>
      </c>
      <c r="FJ8879" s="55">
        <v>80000</v>
      </c>
      <c r="FK8879" s="55" t="s">
        <v>1249</v>
      </c>
      <c r="FL8879" s="55">
        <v>0.3</v>
      </c>
    </row>
    <row r="8880" ht="14.25" customHeight="1" outlineLevel="1" spans="162:168">
      <c r="FF8880" s="55">
        <v>8873</v>
      </c>
      <c r="FG8880" s="55" t="s">
        <v>1309</v>
      </c>
      <c r="FH8880" s="55" t="s">
        <v>1644</v>
      </c>
      <c r="FI8880" s="55">
        <v>2</v>
      </c>
      <c r="FJ8880" s="55">
        <v>130000</v>
      </c>
      <c r="FK8880" s="55" t="s">
        <v>1249</v>
      </c>
      <c r="FL8880" s="55">
        <v>0.3</v>
      </c>
    </row>
    <row r="8881" ht="14.25" customHeight="1" outlineLevel="1" spans="162:168">
      <c r="FF8881" s="55">
        <v>8874</v>
      </c>
      <c r="FG8881" s="55" t="s">
        <v>1309</v>
      </c>
      <c r="FH8881" s="55" t="s">
        <v>1644</v>
      </c>
      <c r="FI8881" s="55">
        <v>2</v>
      </c>
      <c r="FJ8881" s="55">
        <v>260000</v>
      </c>
      <c r="FK8881" s="55" t="s">
        <v>1249</v>
      </c>
      <c r="FL8881" s="55">
        <v>0.3</v>
      </c>
    </row>
    <row r="8882" ht="14.25" customHeight="1" outlineLevel="1" spans="162:168">
      <c r="FF8882" s="55">
        <v>8875</v>
      </c>
      <c r="FG8882" s="55" t="s">
        <v>1309</v>
      </c>
      <c r="FH8882" s="55" t="s">
        <v>1644</v>
      </c>
      <c r="FI8882" s="55">
        <v>2</v>
      </c>
      <c r="FJ8882" s="55">
        <v>400000</v>
      </c>
      <c r="FK8882" s="55" t="s">
        <v>1249</v>
      </c>
      <c r="FL8882" s="55">
        <v>0.3</v>
      </c>
    </row>
    <row r="8883" ht="14.25" customHeight="1" outlineLevel="1" spans="162:168">
      <c r="FF8883" s="55">
        <v>8876</v>
      </c>
      <c r="FG8883" s="55" t="s">
        <v>1309</v>
      </c>
      <c r="FH8883" s="55" t="s">
        <v>1644</v>
      </c>
      <c r="FI8883" s="55">
        <v>2</v>
      </c>
      <c r="FJ8883" s="55">
        <v>530000</v>
      </c>
      <c r="FK8883" s="55" t="s">
        <v>1249</v>
      </c>
      <c r="FL8883" s="55">
        <v>0.3</v>
      </c>
    </row>
    <row r="8884" ht="14.25" customHeight="1" outlineLevel="1" spans="162:168">
      <c r="FF8884" s="55">
        <v>8877</v>
      </c>
      <c r="FG8884" s="55" t="s">
        <v>1309</v>
      </c>
      <c r="FH8884" s="55" t="s">
        <v>1644</v>
      </c>
      <c r="FI8884" s="55">
        <v>2</v>
      </c>
      <c r="FJ8884" s="55">
        <v>540000</v>
      </c>
      <c r="FK8884" s="55" t="s">
        <v>1249</v>
      </c>
      <c r="FL8884" s="55">
        <v>0.3</v>
      </c>
    </row>
    <row r="8885" ht="14.25" customHeight="1" outlineLevel="1" spans="162:168">
      <c r="FF8885" s="55">
        <v>8878</v>
      </c>
      <c r="FG8885" s="55" t="s">
        <v>1309</v>
      </c>
      <c r="FH8885" s="55" t="s">
        <v>1644</v>
      </c>
      <c r="FI8885" s="55">
        <v>3</v>
      </c>
      <c r="FJ8885" s="55">
        <v>0</v>
      </c>
      <c r="FK8885" s="55" t="s">
        <v>1249</v>
      </c>
      <c r="FL8885" s="55">
        <v>0.3</v>
      </c>
    </row>
    <row r="8886" ht="14.25" customHeight="1" outlineLevel="1" spans="162:168">
      <c r="FF8886" s="55">
        <v>8879</v>
      </c>
      <c r="FG8886" s="55" t="s">
        <v>1309</v>
      </c>
      <c r="FH8886" s="55" t="s">
        <v>1644</v>
      </c>
      <c r="FI8886" s="55">
        <v>3</v>
      </c>
      <c r="FJ8886" s="55">
        <v>1000</v>
      </c>
      <c r="FK8886" s="55" t="s">
        <v>1249</v>
      </c>
      <c r="FL8886" s="55">
        <v>0.3</v>
      </c>
    </row>
    <row r="8887" ht="14.25" customHeight="1" outlineLevel="1" spans="162:168">
      <c r="FF8887" s="55">
        <v>8880</v>
      </c>
      <c r="FG8887" s="55" t="s">
        <v>1309</v>
      </c>
      <c r="FH8887" s="55" t="s">
        <v>1644</v>
      </c>
      <c r="FI8887" s="55">
        <v>3</v>
      </c>
      <c r="FJ8887" s="55">
        <v>2500</v>
      </c>
      <c r="FK8887" s="55" t="s">
        <v>1249</v>
      </c>
      <c r="FL8887" s="55">
        <v>0.3</v>
      </c>
    </row>
    <row r="8888" ht="14.25" customHeight="1" outlineLevel="1" spans="162:168">
      <c r="FF8888" s="55">
        <v>8881</v>
      </c>
      <c r="FG8888" s="55" t="s">
        <v>1309</v>
      </c>
      <c r="FH8888" s="55" t="s">
        <v>1644</v>
      </c>
      <c r="FI8888" s="55">
        <v>3</v>
      </c>
      <c r="FJ8888" s="55">
        <v>5000</v>
      </c>
      <c r="FK8888" s="55" t="s">
        <v>1249</v>
      </c>
      <c r="FL8888" s="55">
        <v>0.3</v>
      </c>
    </row>
    <row r="8889" ht="14.25" customHeight="1" outlineLevel="1" spans="162:168">
      <c r="FF8889" s="55">
        <v>8882</v>
      </c>
      <c r="FG8889" s="55" t="s">
        <v>1309</v>
      </c>
      <c r="FH8889" s="55" t="s">
        <v>1644</v>
      </c>
      <c r="FI8889" s="55">
        <v>3</v>
      </c>
      <c r="FJ8889" s="55">
        <v>10000</v>
      </c>
      <c r="FK8889" s="55" t="s">
        <v>1249</v>
      </c>
      <c r="FL8889" s="55">
        <v>0.3</v>
      </c>
    </row>
    <row r="8890" ht="14.25" customHeight="1" outlineLevel="1" spans="162:168">
      <c r="FF8890" s="55">
        <v>8883</v>
      </c>
      <c r="FG8890" s="55" t="s">
        <v>1309</v>
      </c>
      <c r="FH8890" s="55" t="s">
        <v>1644</v>
      </c>
      <c r="FI8890" s="55">
        <v>3</v>
      </c>
      <c r="FJ8890" s="55">
        <v>25000</v>
      </c>
      <c r="FK8890" s="55" t="s">
        <v>1249</v>
      </c>
      <c r="FL8890" s="55">
        <v>0.3</v>
      </c>
    </row>
    <row r="8891" ht="14.25" customHeight="1" outlineLevel="1" spans="162:168">
      <c r="FF8891" s="55">
        <v>8884</v>
      </c>
      <c r="FG8891" s="55" t="s">
        <v>1309</v>
      </c>
      <c r="FH8891" s="55" t="s">
        <v>1644</v>
      </c>
      <c r="FI8891" s="55">
        <v>3</v>
      </c>
      <c r="FJ8891" s="55">
        <v>50000</v>
      </c>
      <c r="FK8891" s="55" t="s">
        <v>1249</v>
      </c>
      <c r="FL8891" s="55">
        <v>0.3</v>
      </c>
    </row>
    <row r="8892" ht="14.25" customHeight="1" outlineLevel="1" spans="162:168">
      <c r="FF8892" s="55">
        <v>8885</v>
      </c>
      <c r="FG8892" s="55" t="s">
        <v>1309</v>
      </c>
      <c r="FH8892" s="55" t="s">
        <v>1644</v>
      </c>
      <c r="FI8892" s="55">
        <v>3</v>
      </c>
      <c r="FJ8892" s="55">
        <v>80000</v>
      </c>
      <c r="FK8892" s="55" t="s">
        <v>1249</v>
      </c>
      <c r="FL8892" s="55">
        <v>0.3</v>
      </c>
    </row>
    <row r="8893" ht="14.25" customHeight="1" outlineLevel="1" spans="162:168">
      <c r="FF8893" s="55">
        <v>8886</v>
      </c>
      <c r="FG8893" s="55" t="s">
        <v>1309</v>
      </c>
      <c r="FH8893" s="55" t="s">
        <v>1644</v>
      </c>
      <c r="FI8893" s="55">
        <v>3</v>
      </c>
      <c r="FJ8893" s="55">
        <v>130000</v>
      </c>
      <c r="FK8893" s="55" t="s">
        <v>1249</v>
      </c>
      <c r="FL8893" s="55">
        <v>0.3</v>
      </c>
    </row>
    <row r="8894" ht="14.25" customHeight="1" outlineLevel="1" spans="162:168">
      <c r="FF8894" s="55">
        <v>8887</v>
      </c>
      <c r="FG8894" s="55" t="s">
        <v>1309</v>
      </c>
      <c r="FH8894" s="55" t="s">
        <v>1644</v>
      </c>
      <c r="FI8894" s="55">
        <v>3</v>
      </c>
      <c r="FJ8894" s="55">
        <v>260000</v>
      </c>
      <c r="FK8894" s="55" t="s">
        <v>1249</v>
      </c>
      <c r="FL8894" s="55">
        <v>0.3</v>
      </c>
    </row>
    <row r="8895" ht="14.25" customHeight="1" outlineLevel="1" spans="162:168">
      <c r="FF8895" s="55">
        <v>8888</v>
      </c>
      <c r="FG8895" s="55" t="s">
        <v>1309</v>
      </c>
      <c r="FH8895" s="55" t="s">
        <v>1644</v>
      </c>
      <c r="FI8895" s="55">
        <v>3</v>
      </c>
      <c r="FJ8895" s="55">
        <v>400000</v>
      </c>
      <c r="FK8895" s="55" t="s">
        <v>1249</v>
      </c>
      <c r="FL8895" s="55">
        <v>0.3</v>
      </c>
    </row>
    <row r="8896" ht="14.25" customHeight="1" outlineLevel="1" spans="162:168">
      <c r="FF8896" s="55">
        <v>8889</v>
      </c>
      <c r="FG8896" s="55" t="s">
        <v>1309</v>
      </c>
      <c r="FH8896" s="55" t="s">
        <v>1644</v>
      </c>
      <c r="FI8896" s="55">
        <v>3</v>
      </c>
      <c r="FJ8896" s="55">
        <v>530000</v>
      </c>
      <c r="FK8896" s="55" t="s">
        <v>1249</v>
      </c>
      <c r="FL8896" s="55">
        <v>0.3</v>
      </c>
    </row>
    <row r="8897" ht="14.25" customHeight="1" outlineLevel="1" spans="162:168">
      <c r="FF8897" s="55">
        <v>8890</v>
      </c>
      <c r="FG8897" s="55" t="s">
        <v>1309</v>
      </c>
      <c r="FH8897" s="55" t="s">
        <v>1644</v>
      </c>
      <c r="FI8897" s="55">
        <v>3</v>
      </c>
      <c r="FJ8897" s="55">
        <v>540000</v>
      </c>
      <c r="FK8897" s="55" t="s">
        <v>1249</v>
      </c>
      <c r="FL8897" s="55">
        <v>0.3</v>
      </c>
    </row>
    <row r="8898" ht="14.25" customHeight="1" outlineLevel="1" spans="162:168">
      <c r="FF8898" s="55">
        <v>8891</v>
      </c>
      <c r="FG8898" s="55" t="s">
        <v>1309</v>
      </c>
      <c r="FH8898" s="55" t="s">
        <v>1268</v>
      </c>
      <c r="FI8898" s="55">
        <v>1</v>
      </c>
      <c r="FJ8898" s="55">
        <v>0</v>
      </c>
      <c r="FK8898" s="55" t="s">
        <v>1249</v>
      </c>
      <c r="FL8898" s="55">
        <v>0.3</v>
      </c>
    </row>
    <row r="8899" ht="14.25" customHeight="1" outlineLevel="1" spans="162:168">
      <c r="FF8899" s="55">
        <v>8892</v>
      </c>
      <c r="FG8899" s="55" t="s">
        <v>1309</v>
      </c>
      <c r="FH8899" s="55" t="s">
        <v>1268</v>
      </c>
      <c r="FI8899" s="55">
        <v>1</v>
      </c>
      <c r="FJ8899" s="55">
        <v>1000</v>
      </c>
      <c r="FK8899" s="55" t="s">
        <v>1249</v>
      </c>
      <c r="FL8899" s="55">
        <v>0.3</v>
      </c>
    </row>
    <row r="8900" ht="14.25" customHeight="1" outlineLevel="1" spans="162:168">
      <c r="FF8900" s="55">
        <v>8893</v>
      </c>
      <c r="FG8900" s="55" t="s">
        <v>1309</v>
      </c>
      <c r="FH8900" s="55" t="s">
        <v>1268</v>
      </c>
      <c r="FI8900" s="55">
        <v>1</v>
      </c>
      <c r="FJ8900" s="55">
        <v>2500</v>
      </c>
      <c r="FK8900" s="55" t="s">
        <v>1249</v>
      </c>
      <c r="FL8900" s="55">
        <v>0.3</v>
      </c>
    </row>
    <row r="8901" ht="14.25" customHeight="1" outlineLevel="1" spans="162:168">
      <c r="FF8901" s="55">
        <v>8894</v>
      </c>
      <c r="FG8901" s="55" t="s">
        <v>1309</v>
      </c>
      <c r="FH8901" s="55" t="s">
        <v>1268</v>
      </c>
      <c r="FI8901" s="55">
        <v>1</v>
      </c>
      <c r="FJ8901" s="55">
        <v>5000</v>
      </c>
      <c r="FK8901" s="55" t="s">
        <v>1249</v>
      </c>
      <c r="FL8901" s="55">
        <v>0.3</v>
      </c>
    </row>
    <row r="8902" ht="14.25" customHeight="1" outlineLevel="1" spans="162:168">
      <c r="FF8902" s="55">
        <v>8895</v>
      </c>
      <c r="FG8902" s="55" t="s">
        <v>1309</v>
      </c>
      <c r="FH8902" s="55" t="s">
        <v>1268</v>
      </c>
      <c r="FI8902" s="55">
        <v>1</v>
      </c>
      <c r="FJ8902" s="55">
        <v>10000</v>
      </c>
      <c r="FK8902" s="55" t="s">
        <v>1249</v>
      </c>
      <c r="FL8902" s="55">
        <v>0.3</v>
      </c>
    </row>
    <row r="8903" ht="14.25" customHeight="1" outlineLevel="1" spans="162:168">
      <c r="FF8903" s="55">
        <v>8896</v>
      </c>
      <c r="FG8903" s="55" t="s">
        <v>1309</v>
      </c>
      <c r="FH8903" s="55" t="s">
        <v>1268</v>
      </c>
      <c r="FI8903" s="55">
        <v>1</v>
      </c>
      <c r="FJ8903" s="55">
        <v>25000</v>
      </c>
      <c r="FK8903" s="55" t="s">
        <v>1249</v>
      </c>
      <c r="FL8903" s="55">
        <v>0.3</v>
      </c>
    </row>
    <row r="8904" ht="14.25" customHeight="1" outlineLevel="1" spans="162:168">
      <c r="FF8904" s="55">
        <v>8897</v>
      </c>
      <c r="FG8904" s="55" t="s">
        <v>1309</v>
      </c>
      <c r="FH8904" s="55" t="s">
        <v>1268</v>
      </c>
      <c r="FI8904" s="55">
        <v>1</v>
      </c>
      <c r="FJ8904" s="55">
        <v>50000</v>
      </c>
      <c r="FK8904" s="55" t="s">
        <v>1249</v>
      </c>
      <c r="FL8904" s="55">
        <v>0.3</v>
      </c>
    </row>
    <row r="8905" ht="14.25" customHeight="1" outlineLevel="1" spans="162:168">
      <c r="FF8905" s="55">
        <v>8898</v>
      </c>
      <c r="FG8905" s="55" t="s">
        <v>1309</v>
      </c>
      <c r="FH8905" s="55" t="s">
        <v>1268</v>
      </c>
      <c r="FI8905" s="55">
        <v>1</v>
      </c>
      <c r="FJ8905" s="55">
        <v>80000</v>
      </c>
      <c r="FK8905" s="55" t="s">
        <v>1249</v>
      </c>
      <c r="FL8905" s="55">
        <v>0.3</v>
      </c>
    </row>
    <row r="8906" ht="14.25" customHeight="1" outlineLevel="1" spans="162:168">
      <c r="FF8906" s="55">
        <v>8899</v>
      </c>
      <c r="FG8906" s="55" t="s">
        <v>1309</v>
      </c>
      <c r="FH8906" s="55" t="s">
        <v>1268</v>
      </c>
      <c r="FI8906" s="55">
        <v>1</v>
      </c>
      <c r="FJ8906" s="55">
        <v>130000</v>
      </c>
      <c r="FK8906" s="55" t="s">
        <v>1249</v>
      </c>
      <c r="FL8906" s="55">
        <v>0.3</v>
      </c>
    </row>
    <row r="8907" ht="14.25" customHeight="1" outlineLevel="1" spans="162:168">
      <c r="FF8907" s="55">
        <v>8900</v>
      </c>
      <c r="FG8907" s="55" t="s">
        <v>1309</v>
      </c>
      <c r="FH8907" s="55" t="s">
        <v>1268</v>
      </c>
      <c r="FI8907" s="55">
        <v>1</v>
      </c>
      <c r="FJ8907" s="55">
        <v>260000</v>
      </c>
      <c r="FK8907" s="55" t="s">
        <v>1249</v>
      </c>
      <c r="FL8907" s="55">
        <v>0.3</v>
      </c>
    </row>
    <row r="8908" ht="14.25" customHeight="1" outlineLevel="1" spans="162:168">
      <c r="FF8908" s="55">
        <v>8901</v>
      </c>
      <c r="FG8908" s="55" t="s">
        <v>1309</v>
      </c>
      <c r="FH8908" s="55" t="s">
        <v>1268</v>
      </c>
      <c r="FI8908" s="55">
        <v>1</v>
      </c>
      <c r="FJ8908" s="55">
        <v>400000</v>
      </c>
      <c r="FK8908" s="55" t="s">
        <v>1249</v>
      </c>
      <c r="FL8908" s="55">
        <v>0.3</v>
      </c>
    </row>
    <row r="8909" ht="14.25" customHeight="1" outlineLevel="1" spans="162:168">
      <c r="FF8909" s="55">
        <v>8902</v>
      </c>
      <c r="FG8909" s="55" t="s">
        <v>1309</v>
      </c>
      <c r="FH8909" s="55" t="s">
        <v>1268</v>
      </c>
      <c r="FI8909" s="55">
        <v>1</v>
      </c>
      <c r="FJ8909" s="55">
        <v>530000</v>
      </c>
      <c r="FK8909" s="55" t="s">
        <v>1249</v>
      </c>
      <c r="FL8909" s="55">
        <v>0.3</v>
      </c>
    </row>
    <row r="8910" ht="14.25" customHeight="1" outlineLevel="1" spans="162:168">
      <c r="FF8910" s="55">
        <v>8903</v>
      </c>
      <c r="FG8910" s="55" t="s">
        <v>1309</v>
      </c>
      <c r="FH8910" s="55" t="s">
        <v>1268</v>
      </c>
      <c r="FI8910" s="55">
        <v>1</v>
      </c>
      <c r="FJ8910" s="55">
        <v>540000</v>
      </c>
      <c r="FK8910" s="55" t="s">
        <v>1249</v>
      </c>
      <c r="FL8910" s="55">
        <v>0.3</v>
      </c>
    </row>
    <row r="8911" ht="14.25" customHeight="1" outlineLevel="1" spans="162:168">
      <c r="FF8911" s="55">
        <v>8904</v>
      </c>
      <c r="FG8911" s="55" t="s">
        <v>1309</v>
      </c>
      <c r="FH8911" s="55" t="s">
        <v>1268</v>
      </c>
      <c r="FI8911" s="55">
        <v>2</v>
      </c>
      <c r="FJ8911" s="55">
        <v>0</v>
      </c>
      <c r="FK8911" s="55" t="s">
        <v>1249</v>
      </c>
      <c r="FL8911" s="55">
        <v>0.3</v>
      </c>
    </row>
    <row r="8912" ht="14.25" customHeight="1" outlineLevel="1" spans="162:168">
      <c r="FF8912" s="55">
        <v>8905</v>
      </c>
      <c r="FG8912" s="55" t="s">
        <v>1309</v>
      </c>
      <c r="FH8912" s="55" t="s">
        <v>1268</v>
      </c>
      <c r="FI8912" s="55">
        <v>2</v>
      </c>
      <c r="FJ8912" s="55">
        <v>1000</v>
      </c>
      <c r="FK8912" s="55" t="s">
        <v>1249</v>
      </c>
      <c r="FL8912" s="55">
        <v>0.3</v>
      </c>
    </row>
    <row r="8913" ht="14.25" customHeight="1" outlineLevel="1" spans="162:168">
      <c r="FF8913" s="55">
        <v>8906</v>
      </c>
      <c r="FG8913" s="55" t="s">
        <v>1309</v>
      </c>
      <c r="FH8913" s="55" t="s">
        <v>1268</v>
      </c>
      <c r="FI8913" s="55">
        <v>2</v>
      </c>
      <c r="FJ8913" s="55">
        <v>2500</v>
      </c>
      <c r="FK8913" s="55" t="s">
        <v>1249</v>
      </c>
      <c r="FL8913" s="55">
        <v>0.3</v>
      </c>
    </row>
    <row r="8914" ht="14.25" customHeight="1" outlineLevel="1" spans="162:168">
      <c r="FF8914" s="55">
        <v>8907</v>
      </c>
      <c r="FG8914" s="55" t="s">
        <v>1309</v>
      </c>
      <c r="FH8914" s="55" t="s">
        <v>1268</v>
      </c>
      <c r="FI8914" s="55">
        <v>2</v>
      </c>
      <c r="FJ8914" s="55">
        <v>5000</v>
      </c>
      <c r="FK8914" s="55" t="s">
        <v>1249</v>
      </c>
      <c r="FL8914" s="55">
        <v>0.3</v>
      </c>
    </row>
    <row r="8915" ht="14.25" customHeight="1" outlineLevel="1" spans="162:168">
      <c r="FF8915" s="55">
        <v>8908</v>
      </c>
      <c r="FG8915" s="55" t="s">
        <v>1309</v>
      </c>
      <c r="FH8915" s="55" t="s">
        <v>1268</v>
      </c>
      <c r="FI8915" s="55">
        <v>2</v>
      </c>
      <c r="FJ8915" s="55">
        <v>10000</v>
      </c>
      <c r="FK8915" s="55" t="s">
        <v>1249</v>
      </c>
      <c r="FL8915" s="55">
        <v>0.3</v>
      </c>
    </row>
    <row r="8916" ht="14.25" customHeight="1" outlineLevel="1" spans="162:168">
      <c r="FF8916" s="55">
        <v>8909</v>
      </c>
      <c r="FG8916" s="55" t="s">
        <v>1309</v>
      </c>
      <c r="FH8916" s="55" t="s">
        <v>1268</v>
      </c>
      <c r="FI8916" s="55">
        <v>2</v>
      </c>
      <c r="FJ8916" s="55">
        <v>25000</v>
      </c>
      <c r="FK8916" s="55" t="s">
        <v>1249</v>
      </c>
      <c r="FL8916" s="55">
        <v>0.3</v>
      </c>
    </row>
    <row r="8917" ht="14.25" customHeight="1" outlineLevel="1" spans="162:168">
      <c r="FF8917" s="55">
        <v>8910</v>
      </c>
      <c r="FG8917" s="55" t="s">
        <v>1309</v>
      </c>
      <c r="FH8917" s="55" t="s">
        <v>1268</v>
      </c>
      <c r="FI8917" s="55">
        <v>2</v>
      </c>
      <c r="FJ8917" s="55">
        <v>50000</v>
      </c>
      <c r="FK8917" s="55" t="s">
        <v>1249</v>
      </c>
      <c r="FL8917" s="55">
        <v>0.3</v>
      </c>
    </row>
    <row r="8918" ht="14.25" customHeight="1" outlineLevel="1" spans="162:168">
      <c r="FF8918" s="55">
        <v>8911</v>
      </c>
      <c r="FG8918" s="55" t="s">
        <v>1309</v>
      </c>
      <c r="FH8918" s="55" t="s">
        <v>1268</v>
      </c>
      <c r="FI8918" s="55">
        <v>2</v>
      </c>
      <c r="FJ8918" s="55">
        <v>80000</v>
      </c>
      <c r="FK8918" s="55" t="s">
        <v>1249</v>
      </c>
      <c r="FL8918" s="55">
        <v>0.3</v>
      </c>
    </row>
    <row r="8919" ht="14.25" customHeight="1" outlineLevel="1" spans="162:168">
      <c r="FF8919" s="55">
        <v>8912</v>
      </c>
      <c r="FG8919" s="55" t="s">
        <v>1309</v>
      </c>
      <c r="FH8919" s="55" t="s">
        <v>1268</v>
      </c>
      <c r="FI8919" s="55">
        <v>2</v>
      </c>
      <c r="FJ8919" s="55">
        <v>130000</v>
      </c>
      <c r="FK8919" s="55" t="s">
        <v>1249</v>
      </c>
      <c r="FL8919" s="55">
        <v>0.3</v>
      </c>
    </row>
    <row r="8920" ht="14.25" customHeight="1" outlineLevel="1" spans="162:168">
      <c r="FF8920" s="55">
        <v>8913</v>
      </c>
      <c r="FG8920" s="55" t="s">
        <v>1309</v>
      </c>
      <c r="FH8920" s="55" t="s">
        <v>1268</v>
      </c>
      <c r="FI8920" s="55">
        <v>2</v>
      </c>
      <c r="FJ8920" s="55">
        <v>260000</v>
      </c>
      <c r="FK8920" s="55" t="s">
        <v>1249</v>
      </c>
      <c r="FL8920" s="55">
        <v>0.3</v>
      </c>
    </row>
    <row r="8921" ht="14.25" customHeight="1" outlineLevel="1" spans="162:168">
      <c r="FF8921" s="55">
        <v>8914</v>
      </c>
      <c r="FG8921" s="55" t="s">
        <v>1309</v>
      </c>
      <c r="FH8921" s="55" t="s">
        <v>1268</v>
      </c>
      <c r="FI8921" s="55">
        <v>2</v>
      </c>
      <c r="FJ8921" s="55">
        <v>400000</v>
      </c>
      <c r="FK8921" s="55" t="s">
        <v>1249</v>
      </c>
      <c r="FL8921" s="55">
        <v>0.3</v>
      </c>
    </row>
    <row r="8922" ht="14.25" customHeight="1" outlineLevel="1" spans="162:168">
      <c r="FF8922" s="55">
        <v>8915</v>
      </c>
      <c r="FG8922" s="55" t="s">
        <v>1309</v>
      </c>
      <c r="FH8922" s="55" t="s">
        <v>1268</v>
      </c>
      <c r="FI8922" s="55">
        <v>2</v>
      </c>
      <c r="FJ8922" s="55">
        <v>530000</v>
      </c>
      <c r="FK8922" s="55" t="s">
        <v>1249</v>
      </c>
      <c r="FL8922" s="55">
        <v>0.3</v>
      </c>
    </row>
    <row r="8923" ht="14.25" customHeight="1" outlineLevel="1" spans="162:168">
      <c r="FF8923" s="55">
        <v>8916</v>
      </c>
      <c r="FG8923" s="55" t="s">
        <v>1309</v>
      </c>
      <c r="FH8923" s="55" t="s">
        <v>1268</v>
      </c>
      <c r="FI8923" s="55">
        <v>2</v>
      </c>
      <c r="FJ8923" s="55">
        <v>540000</v>
      </c>
      <c r="FK8923" s="55" t="s">
        <v>1249</v>
      </c>
      <c r="FL8923" s="55">
        <v>0.3</v>
      </c>
    </row>
    <row r="8924" ht="14.25" customHeight="1" outlineLevel="1" spans="162:168">
      <c r="FF8924" s="55">
        <v>8917</v>
      </c>
      <c r="FG8924" s="55" t="s">
        <v>1309</v>
      </c>
      <c r="FH8924" s="55" t="s">
        <v>1885</v>
      </c>
      <c r="FI8924" s="55">
        <v>1</v>
      </c>
      <c r="FJ8924" s="55">
        <v>0</v>
      </c>
      <c r="FK8924" s="55" t="s">
        <v>1249</v>
      </c>
      <c r="FL8924" s="55">
        <v>0.3</v>
      </c>
    </row>
    <row r="8925" ht="14.25" customHeight="1" outlineLevel="1" spans="162:168">
      <c r="FF8925" s="55">
        <v>8918</v>
      </c>
      <c r="FG8925" s="55" t="s">
        <v>1309</v>
      </c>
      <c r="FH8925" s="55" t="s">
        <v>1885</v>
      </c>
      <c r="FI8925" s="55">
        <v>1</v>
      </c>
      <c r="FJ8925" s="55">
        <v>1000</v>
      </c>
      <c r="FK8925" s="55" t="s">
        <v>1249</v>
      </c>
      <c r="FL8925" s="55">
        <v>0.3</v>
      </c>
    </row>
    <row r="8926" ht="14.25" customHeight="1" outlineLevel="1" spans="162:168">
      <c r="FF8926" s="55">
        <v>8919</v>
      </c>
      <c r="FG8926" s="55" t="s">
        <v>1309</v>
      </c>
      <c r="FH8926" s="55" t="s">
        <v>1885</v>
      </c>
      <c r="FI8926" s="55">
        <v>1</v>
      </c>
      <c r="FJ8926" s="55">
        <v>2500</v>
      </c>
      <c r="FK8926" s="55" t="s">
        <v>1249</v>
      </c>
      <c r="FL8926" s="55">
        <v>0.3</v>
      </c>
    </row>
    <row r="8927" ht="14.25" customHeight="1" outlineLevel="1" spans="162:168">
      <c r="FF8927" s="55">
        <v>8920</v>
      </c>
      <c r="FG8927" s="55" t="s">
        <v>1309</v>
      </c>
      <c r="FH8927" s="55" t="s">
        <v>1885</v>
      </c>
      <c r="FI8927" s="55">
        <v>1</v>
      </c>
      <c r="FJ8927" s="55">
        <v>5000</v>
      </c>
      <c r="FK8927" s="55" t="s">
        <v>1249</v>
      </c>
      <c r="FL8927" s="55">
        <v>0.3</v>
      </c>
    </row>
    <row r="8928" ht="14.25" customHeight="1" outlineLevel="1" spans="162:168">
      <c r="FF8928" s="55">
        <v>8921</v>
      </c>
      <c r="FG8928" s="55" t="s">
        <v>1309</v>
      </c>
      <c r="FH8928" s="55" t="s">
        <v>1885</v>
      </c>
      <c r="FI8928" s="55">
        <v>1</v>
      </c>
      <c r="FJ8928" s="55">
        <v>10000</v>
      </c>
      <c r="FK8928" s="55" t="s">
        <v>1249</v>
      </c>
      <c r="FL8928" s="55">
        <v>0.3</v>
      </c>
    </row>
    <row r="8929" ht="14.25" customHeight="1" outlineLevel="1" spans="162:168">
      <c r="FF8929" s="55">
        <v>8922</v>
      </c>
      <c r="FG8929" s="55" t="s">
        <v>1309</v>
      </c>
      <c r="FH8929" s="55" t="s">
        <v>1885</v>
      </c>
      <c r="FI8929" s="55">
        <v>1</v>
      </c>
      <c r="FJ8929" s="55">
        <v>25000</v>
      </c>
      <c r="FK8929" s="55" t="s">
        <v>1249</v>
      </c>
      <c r="FL8929" s="55">
        <v>0.3</v>
      </c>
    </row>
    <row r="8930" ht="14.25" customHeight="1" outlineLevel="1" spans="162:168">
      <c r="FF8930" s="55">
        <v>8923</v>
      </c>
      <c r="FG8930" s="55" t="s">
        <v>1309</v>
      </c>
      <c r="FH8930" s="55" t="s">
        <v>1885</v>
      </c>
      <c r="FI8930" s="55">
        <v>1</v>
      </c>
      <c r="FJ8930" s="55">
        <v>50000</v>
      </c>
      <c r="FK8930" s="55" t="s">
        <v>1249</v>
      </c>
      <c r="FL8930" s="55">
        <v>0.3</v>
      </c>
    </row>
    <row r="8931" ht="14.25" customHeight="1" outlineLevel="1" spans="162:168">
      <c r="FF8931" s="55">
        <v>8924</v>
      </c>
      <c r="FG8931" s="55" t="s">
        <v>1309</v>
      </c>
      <c r="FH8931" s="55" t="s">
        <v>1885</v>
      </c>
      <c r="FI8931" s="55">
        <v>1</v>
      </c>
      <c r="FJ8931" s="55">
        <v>80000</v>
      </c>
      <c r="FK8931" s="55" t="s">
        <v>1249</v>
      </c>
      <c r="FL8931" s="55">
        <v>0.3</v>
      </c>
    </row>
    <row r="8932" ht="14.25" customHeight="1" outlineLevel="1" spans="162:168">
      <c r="FF8932" s="55">
        <v>8925</v>
      </c>
      <c r="FG8932" s="55" t="s">
        <v>1309</v>
      </c>
      <c r="FH8932" s="55" t="s">
        <v>1885</v>
      </c>
      <c r="FI8932" s="55">
        <v>1</v>
      </c>
      <c r="FJ8932" s="55">
        <v>130000</v>
      </c>
      <c r="FK8932" s="55" t="s">
        <v>1249</v>
      </c>
      <c r="FL8932" s="55">
        <v>0.3</v>
      </c>
    </row>
    <row r="8933" ht="14.25" customHeight="1" outlineLevel="1" spans="162:168">
      <c r="FF8933" s="55">
        <v>8926</v>
      </c>
      <c r="FG8933" s="55" t="s">
        <v>1309</v>
      </c>
      <c r="FH8933" s="55" t="s">
        <v>1885</v>
      </c>
      <c r="FI8933" s="55">
        <v>1</v>
      </c>
      <c r="FJ8933" s="55">
        <v>260000</v>
      </c>
      <c r="FK8933" s="55" t="s">
        <v>1249</v>
      </c>
      <c r="FL8933" s="55">
        <v>0.3</v>
      </c>
    </row>
    <row r="8934" ht="14.25" customHeight="1" outlineLevel="1" spans="162:168">
      <c r="FF8934" s="55">
        <v>8927</v>
      </c>
      <c r="FG8934" s="55" t="s">
        <v>1309</v>
      </c>
      <c r="FH8934" s="55" t="s">
        <v>1885</v>
      </c>
      <c r="FI8934" s="55">
        <v>1</v>
      </c>
      <c r="FJ8934" s="55">
        <v>400000</v>
      </c>
      <c r="FK8934" s="55" t="s">
        <v>1249</v>
      </c>
      <c r="FL8934" s="55">
        <v>0.3</v>
      </c>
    </row>
    <row r="8935" ht="14.25" customHeight="1" outlineLevel="1" spans="162:168">
      <c r="FF8935" s="55">
        <v>8928</v>
      </c>
      <c r="FG8935" s="55" t="s">
        <v>1309</v>
      </c>
      <c r="FH8935" s="55" t="s">
        <v>1885</v>
      </c>
      <c r="FI8935" s="55">
        <v>1</v>
      </c>
      <c r="FJ8935" s="55">
        <v>530000</v>
      </c>
      <c r="FK8935" s="55" t="s">
        <v>1249</v>
      </c>
      <c r="FL8935" s="55">
        <v>0.3</v>
      </c>
    </row>
    <row r="8936" ht="14.25" customHeight="1" outlineLevel="1" spans="162:168">
      <c r="FF8936" s="55">
        <v>8929</v>
      </c>
      <c r="FG8936" s="55" t="s">
        <v>1309</v>
      </c>
      <c r="FH8936" s="55" t="s">
        <v>1885</v>
      </c>
      <c r="FI8936" s="55">
        <v>1</v>
      </c>
      <c r="FJ8936" s="55">
        <v>540000</v>
      </c>
      <c r="FK8936" s="55" t="s">
        <v>1249</v>
      </c>
      <c r="FL8936" s="55">
        <v>0.3</v>
      </c>
    </row>
    <row r="8937" ht="14.25" customHeight="1" outlineLevel="1" spans="162:168">
      <c r="FF8937" s="55">
        <v>8930</v>
      </c>
      <c r="FG8937" s="55" t="s">
        <v>1309</v>
      </c>
      <c r="FH8937" s="55" t="s">
        <v>1938</v>
      </c>
      <c r="FI8937" s="55">
        <v>1</v>
      </c>
      <c r="FJ8937" s="55">
        <v>0</v>
      </c>
      <c r="FK8937" s="55" t="s">
        <v>1249</v>
      </c>
      <c r="FL8937" s="55">
        <v>0.3</v>
      </c>
    </row>
    <row r="8938" ht="14.25" customHeight="1" outlineLevel="1" spans="162:168">
      <c r="FF8938" s="55">
        <v>8931</v>
      </c>
      <c r="FG8938" s="55" t="s">
        <v>1309</v>
      </c>
      <c r="FH8938" s="55" t="s">
        <v>1938</v>
      </c>
      <c r="FI8938" s="55">
        <v>1</v>
      </c>
      <c r="FJ8938" s="55">
        <v>1000</v>
      </c>
      <c r="FK8938" s="55" t="s">
        <v>1249</v>
      </c>
      <c r="FL8938" s="55">
        <v>0.3</v>
      </c>
    </row>
    <row r="8939" ht="14.25" customHeight="1" outlineLevel="1" spans="162:168">
      <c r="FF8939" s="55">
        <v>8932</v>
      </c>
      <c r="FG8939" s="55" t="s">
        <v>1309</v>
      </c>
      <c r="FH8939" s="55" t="s">
        <v>1938</v>
      </c>
      <c r="FI8939" s="55">
        <v>1</v>
      </c>
      <c r="FJ8939" s="55">
        <v>2500</v>
      </c>
      <c r="FK8939" s="55" t="s">
        <v>1249</v>
      </c>
      <c r="FL8939" s="55">
        <v>0.3</v>
      </c>
    </row>
    <row r="8940" ht="14.25" customHeight="1" outlineLevel="1" spans="162:168">
      <c r="FF8940" s="55">
        <v>8933</v>
      </c>
      <c r="FG8940" s="55" t="s">
        <v>1309</v>
      </c>
      <c r="FH8940" s="55" t="s">
        <v>1938</v>
      </c>
      <c r="FI8940" s="55">
        <v>1</v>
      </c>
      <c r="FJ8940" s="55">
        <v>5000</v>
      </c>
      <c r="FK8940" s="55" t="s">
        <v>1249</v>
      </c>
      <c r="FL8940" s="55">
        <v>0.3</v>
      </c>
    </row>
    <row r="8941" ht="14.25" customHeight="1" outlineLevel="1" spans="162:168">
      <c r="FF8941" s="55">
        <v>8934</v>
      </c>
      <c r="FG8941" s="55" t="s">
        <v>1309</v>
      </c>
      <c r="FH8941" s="55" t="s">
        <v>1938</v>
      </c>
      <c r="FI8941" s="55">
        <v>1</v>
      </c>
      <c r="FJ8941" s="55">
        <v>10000</v>
      </c>
      <c r="FK8941" s="55" t="s">
        <v>1249</v>
      </c>
      <c r="FL8941" s="55">
        <v>0.3</v>
      </c>
    </row>
    <row r="8942" ht="14.25" customHeight="1" outlineLevel="1" spans="162:168">
      <c r="FF8942" s="55">
        <v>8935</v>
      </c>
      <c r="FG8942" s="55" t="s">
        <v>1309</v>
      </c>
      <c r="FH8942" s="55" t="s">
        <v>1938</v>
      </c>
      <c r="FI8942" s="55">
        <v>1</v>
      </c>
      <c r="FJ8942" s="55">
        <v>25000</v>
      </c>
      <c r="FK8942" s="55" t="s">
        <v>1249</v>
      </c>
      <c r="FL8942" s="55">
        <v>0.3</v>
      </c>
    </row>
    <row r="8943" ht="14.25" customHeight="1" outlineLevel="1" spans="162:168">
      <c r="FF8943" s="55">
        <v>8936</v>
      </c>
      <c r="FG8943" s="55" t="s">
        <v>1309</v>
      </c>
      <c r="FH8943" s="55" t="s">
        <v>1938</v>
      </c>
      <c r="FI8943" s="55">
        <v>1</v>
      </c>
      <c r="FJ8943" s="55">
        <v>50000</v>
      </c>
      <c r="FK8943" s="55" t="s">
        <v>1249</v>
      </c>
      <c r="FL8943" s="55">
        <v>0.3</v>
      </c>
    </row>
    <row r="8944" ht="14.25" customHeight="1" outlineLevel="1" spans="162:168">
      <c r="FF8944" s="55">
        <v>8937</v>
      </c>
      <c r="FG8944" s="55" t="s">
        <v>1309</v>
      </c>
      <c r="FH8944" s="55" t="s">
        <v>1938</v>
      </c>
      <c r="FI8944" s="55">
        <v>1</v>
      </c>
      <c r="FJ8944" s="55">
        <v>80000</v>
      </c>
      <c r="FK8944" s="55" t="s">
        <v>1249</v>
      </c>
      <c r="FL8944" s="55">
        <v>0.3</v>
      </c>
    </row>
    <row r="8945" ht="14.25" customHeight="1" outlineLevel="1" spans="162:168">
      <c r="FF8945" s="55">
        <v>8938</v>
      </c>
      <c r="FG8945" s="55" t="s">
        <v>1309</v>
      </c>
      <c r="FH8945" s="55" t="s">
        <v>1938</v>
      </c>
      <c r="FI8945" s="55">
        <v>1</v>
      </c>
      <c r="FJ8945" s="55">
        <v>130000</v>
      </c>
      <c r="FK8945" s="55" t="s">
        <v>1249</v>
      </c>
      <c r="FL8945" s="55">
        <v>0.3</v>
      </c>
    </row>
    <row r="8946" ht="14.25" customHeight="1" outlineLevel="1" spans="162:168">
      <c r="FF8946" s="55">
        <v>8939</v>
      </c>
      <c r="FG8946" s="55" t="s">
        <v>1309</v>
      </c>
      <c r="FH8946" s="55" t="s">
        <v>1938</v>
      </c>
      <c r="FI8946" s="55">
        <v>1</v>
      </c>
      <c r="FJ8946" s="55">
        <v>260000</v>
      </c>
      <c r="FK8946" s="55" t="s">
        <v>1249</v>
      </c>
      <c r="FL8946" s="55">
        <v>0.3</v>
      </c>
    </row>
    <row r="8947" ht="14.25" customHeight="1" outlineLevel="1" spans="162:168">
      <c r="FF8947" s="55">
        <v>8940</v>
      </c>
      <c r="FG8947" s="55" t="s">
        <v>1309</v>
      </c>
      <c r="FH8947" s="55" t="s">
        <v>1938</v>
      </c>
      <c r="FI8947" s="55">
        <v>1</v>
      </c>
      <c r="FJ8947" s="55">
        <v>400000</v>
      </c>
      <c r="FK8947" s="55" t="s">
        <v>1249</v>
      </c>
      <c r="FL8947" s="55">
        <v>0.3</v>
      </c>
    </row>
    <row r="8948" ht="14.25" customHeight="1" outlineLevel="1" spans="162:168">
      <c r="FF8948" s="55">
        <v>8941</v>
      </c>
      <c r="FG8948" s="55" t="s">
        <v>1309</v>
      </c>
      <c r="FH8948" s="55" t="s">
        <v>1938</v>
      </c>
      <c r="FI8948" s="55">
        <v>1</v>
      </c>
      <c r="FJ8948" s="55">
        <v>530000</v>
      </c>
      <c r="FK8948" s="55" t="s">
        <v>1249</v>
      </c>
      <c r="FL8948" s="55">
        <v>0.3</v>
      </c>
    </row>
    <row r="8949" ht="14.25" customHeight="1" outlineLevel="1" spans="162:168">
      <c r="FF8949" s="55">
        <v>8942</v>
      </c>
      <c r="FG8949" s="55" t="s">
        <v>1309</v>
      </c>
      <c r="FH8949" s="55" t="s">
        <v>1938</v>
      </c>
      <c r="FI8949" s="55">
        <v>1</v>
      </c>
      <c r="FJ8949" s="55">
        <v>540000</v>
      </c>
      <c r="FK8949" s="55" t="s">
        <v>1249</v>
      </c>
      <c r="FL8949" s="55">
        <v>0.3</v>
      </c>
    </row>
    <row r="8950" ht="14.25" customHeight="1" outlineLevel="1" spans="162:168">
      <c r="FF8950" s="55">
        <v>8943</v>
      </c>
      <c r="FG8950" s="55" t="s">
        <v>1309</v>
      </c>
      <c r="FH8950" s="55" t="s">
        <v>1938</v>
      </c>
      <c r="FI8950" s="55">
        <v>2</v>
      </c>
      <c r="FJ8950" s="55">
        <v>0</v>
      </c>
      <c r="FK8950" s="55" t="s">
        <v>1249</v>
      </c>
      <c r="FL8950" s="55">
        <v>0.3</v>
      </c>
    </row>
    <row r="8951" ht="14.25" customHeight="1" outlineLevel="1" spans="162:168">
      <c r="FF8951" s="55">
        <v>8944</v>
      </c>
      <c r="FG8951" s="55" t="s">
        <v>1309</v>
      </c>
      <c r="FH8951" s="55" t="s">
        <v>1938</v>
      </c>
      <c r="FI8951" s="55">
        <v>2</v>
      </c>
      <c r="FJ8951" s="55">
        <v>1000</v>
      </c>
      <c r="FK8951" s="55" t="s">
        <v>1249</v>
      </c>
      <c r="FL8951" s="55">
        <v>0.3</v>
      </c>
    </row>
    <row r="8952" ht="14.25" customHeight="1" outlineLevel="1" spans="162:168">
      <c r="FF8952" s="55">
        <v>8945</v>
      </c>
      <c r="FG8952" s="55" t="s">
        <v>1309</v>
      </c>
      <c r="FH8952" s="55" t="s">
        <v>1938</v>
      </c>
      <c r="FI8952" s="55">
        <v>2</v>
      </c>
      <c r="FJ8952" s="55">
        <v>2500</v>
      </c>
      <c r="FK8952" s="55" t="s">
        <v>1249</v>
      </c>
      <c r="FL8952" s="55">
        <v>0.3</v>
      </c>
    </row>
    <row r="8953" ht="14.25" customHeight="1" outlineLevel="1" spans="162:168">
      <c r="FF8953" s="55">
        <v>8946</v>
      </c>
      <c r="FG8953" s="55" t="s">
        <v>1309</v>
      </c>
      <c r="FH8953" s="55" t="s">
        <v>1938</v>
      </c>
      <c r="FI8953" s="55">
        <v>2</v>
      </c>
      <c r="FJ8953" s="55">
        <v>5000</v>
      </c>
      <c r="FK8953" s="55" t="s">
        <v>1249</v>
      </c>
      <c r="FL8953" s="55">
        <v>0.3</v>
      </c>
    </row>
    <row r="8954" ht="14.25" customHeight="1" outlineLevel="1" spans="162:168">
      <c r="FF8954" s="55">
        <v>8947</v>
      </c>
      <c r="FG8954" s="55" t="s">
        <v>1309</v>
      </c>
      <c r="FH8954" s="55" t="s">
        <v>1938</v>
      </c>
      <c r="FI8954" s="55">
        <v>2</v>
      </c>
      <c r="FJ8954" s="55">
        <v>10000</v>
      </c>
      <c r="FK8954" s="55" t="s">
        <v>1249</v>
      </c>
      <c r="FL8954" s="55">
        <v>0.3</v>
      </c>
    </row>
    <row r="8955" ht="14.25" customHeight="1" outlineLevel="1" spans="162:168">
      <c r="FF8955" s="55">
        <v>8948</v>
      </c>
      <c r="FG8955" s="55" t="s">
        <v>1309</v>
      </c>
      <c r="FH8955" s="55" t="s">
        <v>1938</v>
      </c>
      <c r="FI8955" s="55">
        <v>2</v>
      </c>
      <c r="FJ8955" s="55">
        <v>25000</v>
      </c>
      <c r="FK8955" s="55" t="s">
        <v>1249</v>
      </c>
      <c r="FL8955" s="55">
        <v>0.3</v>
      </c>
    </row>
    <row r="8956" ht="14.25" customHeight="1" outlineLevel="1" spans="162:168">
      <c r="FF8956" s="55">
        <v>8949</v>
      </c>
      <c r="FG8956" s="55" t="s">
        <v>1309</v>
      </c>
      <c r="FH8956" s="55" t="s">
        <v>1938</v>
      </c>
      <c r="FI8956" s="55">
        <v>2</v>
      </c>
      <c r="FJ8956" s="55">
        <v>50000</v>
      </c>
      <c r="FK8956" s="55" t="s">
        <v>1249</v>
      </c>
      <c r="FL8956" s="55">
        <v>0.3</v>
      </c>
    </row>
    <row r="8957" ht="14.25" customHeight="1" outlineLevel="1" spans="162:168">
      <c r="FF8957" s="55">
        <v>8950</v>
      </c>
      <c r="FG8957" s="55" t="s">
        <v>1309</v>
      </c>
      <c r="FH8957" s="55" t="s">
        <v>1938</v>
      </c>
      <c r="FI8957" s="55">
        <v>2</v>
      </c>
      <c r="FJ8957" s="55">
        <v>80000</v>
      </c>
      <c r="FK8957" s="55" t="s">
        <v>1249</v>
      </c>
      <c r="FL8957" s="55">
        <v>0.3</v>
      </c>
    </row>
    <row r="8958" ht="14.25" customHeight="1" outlineLevel="1" spans="162:168">
      <c r="FF8958" s="55">
        <v>8951</v>
      </c>
      <c r="FG8958" s="55" t="s">
        <v>1309</v>
      </c>
      <c r="FH8958" s="55" t="s">
        <v>1938</v>
      </c>
      <c r="FI8958" s="55">
        <v>2</v>
      </c>
      <c r="FJ8958" s="55">
        <v>130000</v>
      </c>
      <c r="FK8958" s="55" t="s">
        <v>1249</v>
      </c>
      <c r="FL8958" s="55">
        <v>0.3</v>
      </c>
    </row>
    <row r="8959" ht="14.25" customHeight="1" outlineLevel="1" spans="162:168">
      <c r="FF8959" s="55">
        <v>8952</v>
      </c>
      <c r="FG8959" s="55" t="s">
        <v>1309</v>
      </c>
      <c r="FH8959" s="55" t="s">
        <v>1938</v>
      </c>
      <c r="FI8959" s="55">
        <v>2</v>
      </c>
      <c r="FJ8959" s="55">
        <v>260000</v>
      </c>
      <c r="FK8959" s="55" t="s">
        <v>1249</v>
      </c>
      <c r="FL8959" s="55">
        <v>0.3</v>
      </c>
    </row>
    <row r="8960" ht="14.25" customHeight="1" outlineLevel="1" spans="162:168">
      <c r="FF8960" s="55">
        <v>8953</v>
      </c>
      <c r="FG8960" s="55" t="s">
        <v>1309</v>
      </c>
      <c r="FH8960" s="55" t="s">
        <v>1938</v>
      </c>
      <c r="FI8960" s="55">
        <v>2</v>
      </c>
      <c r="FJ8960" s="55">
        <v>400000</v>
      </c>
      <c r="FK8960" s="55" t="s">
        <v>1249</v>
      </c>
      <c r="FL8960" s="55">
        <v>0.3</v>
      </c>
    </row>
    <row r="8961" ht="14.25" customHeight="1" outlineLevel="1" spans="162:168">
      <c r="FF8961" s="55">
        <v>8954</v>
      </c>
      <c r="FG8961" s="55" t="s">
        <v>1309</v>
      </c>
      <c r="FH8961" s="55" t="s">
        <v>1938</v>
      </c>
      <c r="FI8961" s="55">
        <v>2</v>
      </c>
      <c r="FJ8961" s="55">
        <v>530000</v>
      </c>
      <c r="FK8961" s="55" t="s">
        <v>1249</v>
      </c>
      <c r="FL8961" s="55">
        <v>0.3</v>
      </c>
    </row>
    <row r="8962" ht="14.25" customHeight="1" outlineLevel="1" spans="162:168">
      <c r="FF8962" s="55">
        <v>8955</v>
      </c>
      <c r="FG8962" s="55" t="s">
        <v>1309</v>
      </c>
      <c r="FH8962" s="55" t="s">
        <v>1938</v>
      </c>
      <c r="FI8962" s="55">
        <v>2</v>
      </c>
      <c r="FJ8962" s="55">
        <v>540000</v>
      </c>
      <c r="FK8962" s="55" t="s">
        <v>1249</v>
      </c>
      <c r="FL8962" s="55">
        <v>0.3</v>
      </c>
    </row>
    <row r="8963" ht="14.25" customHeight="1" outlineLevel="1" spans="162:168">
      <c r="FF8963" s="55">
        <v>8956</v>
      </c>
      <c r="FG8963" s="55" t="s">
        <v>1309</v>
      </c>
      <c r="FH8963" s="55" t="s">
        <v>1738</v>
      </c>
      <c r="FI8963" s="55">
        <v>1</v>
      </c>
      <c r="FJ8963" s="55">
        <v>0</v>
      </c>
      <c r="FK8963" s="55" t="s">
        <v>1249</v>
      </c>
      <c r="FL8963" s="55">
        <v>0.9</v>
      </c>
    </row>
    <row r="8964" ht="14.25" customHeight="1" outlineLevel="1" spans="162:168">
      <c r="FF8964" s="55">
        <v>8957</v>
      </c>
      <c r="FG8964" s="55" t="s">
        <v>1309</v>
      </c>
      <c r="FH8964" s="55" t="s">
        <v>1738</v>
      </c>
      <c r="FI8964" s="55">
        <v>1</v>
      </c>
      <c r="FJ8964" s="55">
        <v>1000</v>
      </c>
      <c r="FK8964" s="55" t="s">
        <v>1249</v>
      </c>
      <c r="FL8964" s="55">
        <v>0.85</v>
      </c>
    </row>
    <row r="8965" ht="14.25" customHeight="1" outlineLevel="1" spans="162:168">
      <c r="FF8965" s="55">
        <v>8958</v>
      </c>
      <c r="FG8965" s="55" t="s">
        <v>1309</v>
      </c>
      <c r="FH8965" s="55" t="s">
        <v>1738</v>
      </c>
      <c r="FI8965" s="55">
        <v>1</v>
      </c>
      <c r="FJ8965" s="55">
        <v>2500</v>
      </c>
      <c r="FK8965" s="55" t="s">
        <v>1249</v>
      </c>
      <c r="FL8965" s="55">
        <v>0.8</v>
      </c>
    </row>
    <row r="8966" ht="14.25" customHeight="1" outlineLevel="1" spans="162:168">
      <c r="FF8966" s="55">
        <v>8959</v>
      </c>
      <c r="FG8966" s="55" t="s">
        <v>1309</v>
      </c>
      <c r="FH8966" s="55" t="s">
        <v>1738</v>
      </c>
      <c r="FI8966" s="55">
        <v>1</v>
      </c>
      <c r="FJ8966" s="55">
        <v>5000</v>
      </c>
      <c r="FK8966" s="55" t="s">
        <v>1249</v>
      </c>
      <c r="FL8966" s="55">
        <v>0.7</v>
      </c>
    </row>
    <row r="8967" ht="14.25" customHeight="1" outlineLevel="1" spans="162:168">
      <c r="FF8967" s="55">
        <v>8960</v>
      </c>
      <c r="FG8967" s="55" t="s">
        <v>1309</v>
      </c>
      <c r="FH8967" s="55" t="s">
        <v>1738</v>
      </c>
      <c r="FI8967" s="55">
        <v>1</v>
      </c>
      <c r="FJ8967" s="55">
        <v>10000</v>
      </c>
      <c r="FK8967" s="55" t="s">
        <v>1249</v>
      </c>
      <c r="FL8967" s="55">
        <v>0.6</v>
      </c>
    </row>
    <row r="8968" ht="14.25" customHeight="1" outlineLevel="1" spans="162:168">
      <c r="FF8968" s="55">
        <v>8961</v>
      </c>
      <c r="FG8968" s="55" t="s">
        <v>1309</v>
      </c>
      <c r="FH8968" s="55" t="s">
        <v>1738</v>
      </c>
      <c r="FI8968" s="55">
        <v>1</v>
      </c>
      <c r="FJ8968" s="55">
        <v>25000</v>
      </c>
      <c r="FK8968" s="55" t="s">
        <v>1249</v>
      </c>
      <c r="FL8968" s="55">
        <v>0.5</v>
      </c>
    </row>
    <row r="8969" ht="14.25" customHeight="1" outlineLevel="1" spans="162:168">
      <c r="FF8969" s="55">
        <v>8962</v>
      </c>
      <c r="FG8969" s="55" t="s">
        <v>1309</v>
      </c>
      <c r="FH8969" s="55" t="s">
        <v>1738</v>
      </c>
      <c r="FI8969" s="55">
        <v>1</v>
      </c>
      <c r="FJ8969" s="55">
        <v>50000</v>
      </c>
      <c r="FK8969" s="55" t="s">
        <v>1249</v>
      </c>
      <c r="FL8969" s="55">
        <v>0.5</v>
      </c>
    </row>
    <row r="8970" ht="14.25" customHeight="1" outlineLevel="1" spans="162:168">
      <c r="FF8970" s="55">
        <v>8963</v>
      </c>
      <c r="FG8970" s="55" t="s">
        <v>1309</v>
      </c>
      <c r="FH8970" s="55" t="s">
        <v>1738</v>
      </c>
      <c r="FI8970" s="55">
        <v>1</v>
      </c>
      <c r="FJ8970" s="55">
        <v>80000</v>
      </c>
      <c r="FK8970" s="55" t="s">
        <v>1249</v>
      </c>
      <c r="FL8970" s="55">
        <v>0.5</v>
      </c>
    </row>
    <row r="8971" ht="14.25" customHeight="1" outlineLevel="1" spans="162:168">
      <c r="FF8971" s="55">
        <v>8964</v>
      </c>
      <c r="FG8971" s="55" t="s">
        <v>1309</v>
      </c>
      <c r="FH8971" s="55" t="s">
        <v>1738</v>
      </c>
      <c r="FI8971" s="55">
        <v>1</v>
      </c>
      <c r="FJ8971" s="55">
        <v>130000</v>
      </c>
      <c r="FK8971" s="55" t="s">
        <v>1249</v>
      </c>
      <c r="FL8971" s="55">
        <v>0.5</v>
      </c>
    </row>
    <row r="8972" ht="14.25" customHeight="1" outlineLevel="1" spans="162:168">
      <c r="FF8972" s="55">
        <v>8965</v>
      </c>
      <c r="FG8972" s="55" t="s">
        <v>1309</v>
      </c>
      <c r="FH8972" s="55" t="s">
        <v>1738</v>
      </c>
      <c r="FI8972" s="55">
        <v>1</v>
      </c>
      <c r="FJ8972" s="55">
        <v>260000</v>
      </c>
      <c r="FK8972" s="55" t="s">
        <v>1249</v>
      </c>
      <c r="FL8972" s="55">
        <v>0.5</v>
      </c>
    </row>
    <row r="8973" ht="14.25" customHeight="1" outlineLevel="1" spans="162:168">
      <c r="FF8973" s="55">
        <v>8966</v>
      </c>
      <c r="FG8973" s="55" t="s">
        <v>1309</v>
      </c>
      <c r="FH8973" s="55" t="s">
        <v>1738</v>
      </c>
      <c r="FI8973" s="55">
        <v>1</v>
      </c>
      <c r="FJ8973" s="55">
        <v>400000</v>
      </c>
      <c r="FK8973" s="55" t="s">
        <v>1249</v>
      </c>
      <c r="FL8973" s="55">
        <v>0.5</v>
      </c>
    </row>
    <row r="8974" ht="14.25" customHeight="1" outlineLevel="1" spans="162:168">
      <c r="FF8974" s="55">
        <v>8967</v>
      </c>
      <c r="FG8974" s="55" t="s">
        <v>1309</v>
      </c>
      <c r="FH8974" s="55" t="s">
        <v>1738</v>
      </c>
      <c r="FI8974" s="55">
        <v>1</v>
      </c>
      <c r="FJ8974" s="55">
        <v>530000</v>
      </c>
      <c r="FK8974" s="55" t="s">
        <v>1249</v>
      </c>
      <c r="FL8974" s="55">
        <v>0.5</v>
      </c>
    </row>
    <row r="8975" ht="14.25" customHeight="1" outlineLevel="1" spans="162:168">
      <c r="FF8975" s="55">
        <v>8968</v>
      </c>
      <c r="FG8975" s="55" t="s">
        <v>1309</v>
      </c>
      <c r="FH8975" s="55" t="s">
        <v>1738</v>
      </c>
      <c r="FI8975" s="55">
        <v>1</v>
      </c>
      <c r="FJ8975" s="55">
        <v>540000</v>
      </c>
      <c r="FK8975" s="55" t="s">
        <v>1249</v>
      </c>
      <c r="FL8975" s="55">
        <v>0.5</v>
      </c>
    </row>
    <row r="8976" ht="14.25" customHeight="1" outlineLevel="1" spans="162:168">
      <c r="FF8976" s="55">
        <v>8969</v>
      </c>
      <c r="FG8976" s="55" t="s">
        <v>1309</v>
      </c>
      <c r="FH8976" s="55" t="s">
        <v>1738</v>
      </c>
      <c r="FI8976" s="55">
        <v>2</v>
      </c>
      <c r="FJ8976" s="55">
        <v>0</v>
      </c>
      <c r="FK8976" s="55" t="s">
        <v>1249</v>
      </c>
      <c r="FL8976" s="55">
        <v>0.9</v>
      </c>
    </row>
    <row r="8977" ht="14.25" customHeight="1" outlineLevel="1" spans="162:168">
      <c r="FF8977" s="55">
        <v>8970</v>
      </c>
      <c r="FG8977" s="55" t="s">
        <v>1309</v>
      </c>
      <c r="FH8977" s="55" t="s">
        <v>1738</v>
      </c>
      <c r="FI8977" s="55">
        <v>2</v>
      </c>
      <c r="FJ8977" s="55">
        <v>1000</v>
      </c>
      <c r="FK8977" s="55" t="s">
        <v>1249</v>
      </c>
      <c r="FL8977" s="55">
        <v>0.85</v>
      </c>
    </row>
    <row r="8978" ht="14.25" customHeight="1" outlineLevel="1" spans="162:168">
      <c r="FF8978" s="55">
        <v>8971</v>
      </c>
      <c r="FG8978" s="55" t="s">
        <v>1309</v>
      </c>
      <c r="FH8978" s="55" t="s">
        <v>1738</v>
      </c>
      <c r="FI8978" s="55">
        <v>2</v>
      </c>
      <c r="FJ8978" s="55">
        <v>2500</v>
      </c>
      <c r="FK8978" s="55" t="s">
        <v>1249</v>
      </c>
      <c r="FL8978" s="55">
        <v>0.8</v>
      </c>
    </row>
    <row r="8979" ht="14.25" customHeight="1" outlineLevel="1" spans="162:168">
      <c r="FF8979" s="55">
        <v>8972</v>
      </c>
      <c r="FG8979" s="55" t="s">
        <v>1309</v>
      </c>
      <c r="FH8979" s="55" t="s">
        <v>1738</v>
      </c>
      <c r="FI8979" s="55">
        <v>2</v>
      </c>
      <c r="FJ8979" s="55">
        <v>5000</v>
      </c>
      <c r="FK8979" s="55" t="s">
        <v>1249</v>
      </c>
      <c r="FL8979" s="55">
        <v>0.7</v>
      </c>
    </row>
    <row r="8980" ht="14.25" customHeight="1" outlineLevel="1" spans="162:168">
      <c r="FF8980" s="55">
        <v>8973</v>
      </c>
      <c r="FG8980" s="55" t="s">
        <v>1309</v>
      </c>
      <c r="FH8980" s="55" t="s">
        <v>1738</v>
      </c>
      <c r="FI8980" s="55">
        <v>2</v>
      </c>
      <c r="FJ8980" s="55">
        <v>10000</v>
      </c>
      <c r="FK8980" s="55" t="s">
        <v>1249</v>
      </c>
      <c r="FL8980" s="55">
        <v>0.6</v>
      </c>
    </row>
    <row r="8981" ht="14.25" customHeight="1" outlineLevel="1" spans="162:168">
      <c r="FF8981" s="55">
        <v>8974</v>
      </c>
      <c r="FG8981" s="55" t="s">
        <v>1309</v>
      </c>
      <c r="FH8981" s="55" t="s">
        <v>1738</v>
      </c>
      <c r="FI8981" s="55">
        <v>2</v>
      </c>
      <c r="FJ8981" s="55">
        <v>25000</v>
      </c>
      <c r="FK8981" s="55" t="s">
        <v>1249</v>
      </c>
      <c r="FL8981" s="55">
        <v>0.5</v>
      </c>
    </row>
    <row r="8982" ht="14.25" customHeight="1" outlineLevel="1" spans="162:168">
      <c r="FF8982" s="55">
        <v>8975</v>
      </c>
      <c r="FG8982" s="55" t="s">
        <v>1309</v>
      </c>
      <c r="FH8982" s="55" t="s">
        <v>1738</v>
      </c>
      <c r="FI8982" s="55">
        <v>2</v>
      </c>
      <c r="FJ8982" s="55">
        <v>50000</v>
      </c>
      <c r="FK8982" s="55" t="s">
        <v>1249</v>
      </c>
      <c r="FL8982" s="55">
        <v>0.5</v>
      </c>
    </row>
    <row r="8983" ht="14.25" customHeight="1" outlineLevel="1" spans="162:168">
      <c r="FF8983" s="55">
        <v>8976</v>
      </c>
      <c r="FG8983" s="55" t="s">
        <v>1309</v>
      </c>
      <c r="FH8983" s="55" t="s">
        <v>1738</v>
      </c>
      <c r="FI8983" s="55">
        <v>2</v>
      </c>
      <c r="FJ8983" s="55">
        <v>80000</v>
      </c>
      <c r="FK8983" s="55" t="s">
        <v>1249</v>
      </c>
      <c r="FL8983" s="55">
        <v>0.5</v>
      </c>
    </row>
    <row r="8984" ht="14.25" customHeight="1" outlineLevel="1" spans="162:168">
      <c r="FF8984" s="55">
        <v>8977</v>
      </c>
      <c r="FG8984" s="55" t="s">
        <v>1309</v>
      </c>
      <c r="FH8984" s="55" t="s">
        <v>1738</v>
      </c>
      <c r="FI8984" s="55">
        <v>2</v>
      </c>
      <c r="FJ8984" s="55">
        <v>130000</v>
      </c>
      <c r="FK8984" s="55" t="s">
        <v>1249</v>
      </c>
      <c r="FL8984" s="55">
        <v>0.5</v>
      </c>
    </row>
    <row r="8985" ht="14.25" customHeight="1" outlineLevel="1" spans="162:168">
      <c r="FF8985" s="55">
        <v>8978</v>
      </c>
      <c r="FG8985" s="55" t="s">
        <v>1309</v>
      </c>
      <c r="FH8985" s="55" t="s">
        <v>1738</v>
      </c>
      <c r="FI8985" s="55">
        <v>2</v>
      </c>
      <c r="FJ8985" s="55">
        <v>260000</v>
      </c>
      <c r="FK8985" s="55" t="s">
        <v>1249</v>
      </c>
      <c r="FL8985" s="55">
        <v>0.5</v>
      </c>
    </row>
    <row r="8986" ht="14.25" customHeight="1" outlineLevel="1" spans="162:168">
      <c r="FF8986" s="55">
        <v>8979</v>
      </c>
      <c r="FG8986" s="55" t="s">
        <v>1309</v>
      </c>
      <c r="FH8986" s="55" t="s">
        <v>1738</v>
      </c>
      <c r="FI8986" s="55">
        <v>2</v>
      </c>
      <c r="FJ8986" s="55">
        <v>400000</v>
      </c>
      <c r="FK8986" s="55" t="s">
        <v>1249</v>
      </c>
      <c r="FL8986" s="55">
        <v>0.5</v>
      </c>
    </row>
    <row r="8987" ht="14.25" customHeight="1" outlineLevel="1" spans="162:168">
      <c r="FF8987" s="55">
        <v>8980</v>
      </c>
      <c r="FG8987" s="55" t="s">
        <v>1309</v>
      </c>
      <c r="FH8987" s="55" t="s">
        <v>1738</v>
      </c>
      <c r="FI8987" s="55">
        <v>2</v>
      </c>
      <c r="FJ8987" s="55">
        <v>530000</v>
      </c>
      <c r="FK8987" s="55" t="s">
        <v>1249</v>
      </c>
      <c r="FL8987" s="55">
        <v>0.5</v>
      </c>
    </row>
    <row r="8988" ht="14.25" customHeight="1" outlineLevel="1" spans="162:168">
      <c r="FF8988" s="55">
        <v>8981</v>
      </c>
      <c r="FG8988" s="55" t="s">
        <v>1309</v>
      </c>
      <c r="FH8988" s="55" t="s">
        <v>1738</v>
      </c>
      <c r="FI8988" s="55">
        <v>2</v>
      </c>
      <c r="FJ8988" s="55">
        <v>540000</v>
      </c>
      <c r="FK8988" s="55" t="s">
        <v>1249</v>
      </c>
      <c r="FL8988" s="55">
        <v>0.5</v>
      </c>
    </row>
    <row r="8989" ht="14.25" customHeight="1" outlineLevel="1" spans="162:168">
      <c r="FF8989" s="55">
        <v>8982</v>
      </c>
      <c r="FG8989" s="55" t="s">
        <v>1309</v>
      </c>
      <c r="FH8989" s="55" t="s">
        <v>1738</v>
      </c>
      <c r="FI8989" s="55">
        <v>3</v>
      </c>
      <c r="FJ8989" s="55">
        <v>0</v>
      </c>
      <c r="FK8989" s="55" t="s">
        <v>1249</v>
      </c>
      <c r="FL8989" s="55">
        <v>0.9</v>
      </c>
    </row>
    <row r="8990" ht="14.25" customHeight="1" outlineLevel="1" spans="162:168">
      <c r="FF8990" s="55">
        <v>8983</v>
      </c>
      <c r="FG8990" s="55" t="s">
        <v>1309</v>
      </c>
      <c r="FH8990" s="55" t="s">
        <v>1738</v>
      </c>
      <c r="FI8990" s="55">
        <v>3</v>
      </c>
      <c r="FJ8990" s="55">
        <v>1000</v>
      </c>
      <c r="FK8990" s="55" t="s">
        <v>1249</v>
      </c>
      <c r="FL8990" s="55">
        <v>0.85</v>
      </c>
    </row>
    <row r="8991" ht="14.25" customHeight="1" outlineLevel="1" spans="162:168">
      <c r="FF8991" s="55">
        <v>8984</v>
      </c>
      <c r="FG8991" s="55" t="s">
        <v>1309</v>
      </c>
      <c r="FH8991" s="55" t="s">
        <v>1738</v>
      </c>
      <c r="FI8991" s="55">
        <v>3</v>
      </c>
      <c r="FJ8991" s="55">
        <v>2500</v>
      </c>
      <c r="FK8991" s="55" t="s">
        <v>1249</v>
      </c>
      <c r="FL8991" s="55">
        <v>0.8</v>
      </c>
    </row>
    <row r="8992" ht="14.25" customHeight="1" outlineLevel="1" spans="162:168">
      <c r="FF8992" s="55">
        <v>8985</v>
      </c>
      <c r="FG8992" s="55" t="s">
        <v>1309</v>
      </c>
      <c r="FH8992" s="55" t="s">
        <v>1738</v>
      </c>
      <c r="FI8992" s="55">
        <v>3</v>
      </c>
      <c r="FJ8992" s="55">
        <v>5000</v>
      </c>
      <c r="FK8992" s="55" t="s">
        <v>1249</v>
      </c>
      <c r="FL8992" s="55">
        <v>0.7</v>
      </c>
    </row>
    <row r="8993" ht="14.25" customHeight="1" outlineLevel="1" spans="162:168">
      <c r="FF8993" s="55">
        <v>8986</v>
      </c>
      <c r="FG8993" s="55" t="s">
        <v>1309</v>
      </c>
      <c r="FH8993" s="55" t="s">
        <v>1738</v>
      </c>
      <c r="FI8993" s="55">
        <v>3</v>
      </c>
      <c r="FJ8993" s="55">
        <v>10000</v>
      </c>
      <c r="FK8993" s="55" t="s">
        <v>1249</v>
      </c>
      <c r="FL8993" s="55">
        <v>0.6</v>
      </c>
    </row>
    <row r="8994" ht="14.25" customHeight="1" outlineLevel="1" spans="162:168">
      <c r="FF8994" s="55">
        <v>8987</v>
      </c>
      <c r="FG8994" s="55" t="s">
        <v>1309</v>
      </c>
      <c r="FH8994" s="55" t="s">
        <v>1738</v>
      </c>
      <c r="FI8994" s="55">
        <v>3</v>
      </c>
      <c r="FJ8994" s="55">
        <v>25000</v>
      </c>
      <c r="FK8994" s="55" t="s">
        <v>1249</v>
      </c>
      <c r="FL8994" s="55">
        <v>0.5</v>
      </c>
    </row>
    <row r="8995" ht="14.25" customHeight="1" outlineLevel="1" spans="162:168">
      <c r="FF8995" s="55">
        <v>8988</v>
      </c>
      <c r="FG8995" s="55" t="s">
        <v>1309</v>
      </c>
      <c r="FH8995" s="55" t="s">
        <v>1738</v>
      </c>
      <c r="FI8995" s="55">
        <v>3</v>
      </c>
      <c r="FJ8995" s="55">
        <v>50000</v>
      </c>
      <c r="FK8995" s="55" t="s">
        <v>1249</v>
      </c>
      <c r="FL8995" s="55">
        <v>0.5</v>
      </c>
    </row>
    <row r="8996" ht="14.25" customHeight="1" outlineLevel="1" spans="162:168">
      <c r="FF8996" s="55">
        <v>8989</v>
      </c>
      <c r="FG8996" s="55" t="s">
        <v>1309</v>
      </c>
      <c r="FH8996" s="55" t="s">
        <v>1738</v>
      </c>
      <c r="FI8996" s="55">
        <v>3</v>
      </c>
      <c r="FJ8996" s="55">
        <v>80000</v>
      </c>
      <c r="FK8996" s="55" t="s">
        <v>1249</v>
      </c>
      <c r="FL8996" s="55">
        <v>0.5</v>
      </c>
    </row>
    <row r="8997" ht="14.25" customHeight="1" outlineLevel="1" spans="162:168">
      <c r="FF8997" s="55">
        <v>8990</v>
      </c>
      <c r="FG8997" s="55" t="s">
        <v>1309</v>
      </c>
      <c r="FH8997" s="55" t="s">
        <v>1738</v>
      </c>
      <c r="FI8997" s="55">
        <v>3</v>
      </c>
      <c r="FJ8997" s="55">
        <v>130000</v>
      </c>
      <c r="FK8997" s="55" t="s">
        <v>1249</v>
      </c>
      <c r="FL8997" s="55">
        <v>0.5</v>
      </c>
    </row>
    <row r="8998" ht="14.25" customHeight="1" outlineLevel="1" spans="162:168">
      <c r="FF8998" s="55">
        <v>8991</v>
      </c>
      <c r="FG8998" s="55" t="s">
        <v>1309</v>
      </c>
      <c r="FH8998" s="55" t="s">
        <v>1738</v>
      </c>
      <c r="FI8998" s="55">
        <v>3</v>
      </c>
      <c r="FJ8998" s="55">
        <v>260000</v>
      </c>
      <c r="FK8998" s="55" t="s">
        <v>1249</v>
      </c>
      <c r="FL8998" s="55">
        <v>0.5</v>
      </c>
    </row>
    <row r="8999" ht="14.25" customHeight="1" outlineLevel="1" spans="162:168">
      <c r="FF8999" s="55">
        <v>8992</v>
      </c>
      <c r="FG8999" s="55" t="s">
        <v>1309</v>
      </c>
      <c r="FH8999" s="55" t="s">
        <v>1738</v>
      </c>
      <c r="FI8999" s="55">
        <v>3</v>
      </c>
      <c r="FJ8999" s="55">
        <v>400000</v>
      </c>
      <c r="FK8999" s="55" t="s">
        <v>1249</v>
      </c>
      <c r="FL8999" s="55">
        <v>0.5</v>
      </c>
    </row>
    <row r="9000" ht="14.25" customHeight="1" outlineLevel="1" spans="162:168">
      <c r="FF9000" s="55">
        <v>8993</v>
      </c>
      <c r="FG9000" s="55" t="s">
        <v>1309</v>
      </c>
      <c r="FH9000" s="55" t="s">
        <v>1738</v>
      </c>
      <c r="FI9000" s="55">
        <v>3</v>
      </c>
      <c r="FJ9000" s="55">
        <v>530000</v>
      </c>
      <c r="FK9000" s="55" t="s">
        <v>1249</v>
      </c>
      <c r="FL9000" s="55">
        <v>0.5</v>
      </c>
    </row>
    <row r="9001" ht="14.25" customHeight="1" outlineLevel="1" spans="162:168">
      <c r="FF9001" s="55">
        <v>8994</v>
      </c>
      <c r="FG9001" s="55" t="s">
        <v>1309</v>
      </c>
      <c r="FH9001" s="55" t="s">
        <v>1738</v>
      </c>
      <c r="FI9001" s="55">
        <v>3</v>
      </c>
      <c r="FJ9001" s="55">
        <v>540000</v>
      </c>
      <c r="FK9001" s="55" t="s">
        <v>1249</v>
      </c>
      <c r="FL9001" s="55">
        <v>0.5</v>
      </c>
    </row>
    <row r="9002" ht="14.25" customHeight="1" outlineLevel="1" spans="162:168">
      <c r="FF9002" s="55">
        <v>8995</v>
      </c>
      <c r="FG9002" s="55" t="s">
        <v>1309</v>
      </c>
      <c r="FH9002" s="55" t="s">
        <v>1738</v>
      </c>
      <c r="FI9002" s="55">
        <v>4</v>
      </c>
      <c r="FJ9002" s="55">
        <v>1000</v>
      </c>
      <c r="FK9002" s="55" t="s">
        <v>1249</v>
      </c>
      <c r="FL9002" s="55">
        <v>0.85</v>
      </c>
    </row>
    <row r="9003" ht="14.25" customHeight="1" outlineLevel="1" spans="162:168">
      <c r="FF9003" s="55">
        <v>8996</v>
      </c>
      <c r="FG9003" s="55" t="s">
        <v>1309</v>
      </c>
      <c r="FH9003" s="55" t="s">
        <v>1738</v>
      </c>
      <c r="FI9003" s="55">
        <v>4</v>
      </c>
      <c r="FJ9003" s="55">
        <v>2500</v>
      </c>
      <c r="FK9003" s="55" t="s">
        <v>1249</v>
      </c>
      <c r="FL9003" s="55">
        <v>0.8</v>
      </c>
    </row>
    <row r="9004" ht="14.25" customHeight="1" outlineLevel="1" spans="162:168">
      <c r="FF9004" s="55">
        <v>8997</v>
      </c>
      <c r="FG9004" s="55" t="s">
        <v>1309</v>
      </c>
      <c r="FH9004" s="55" t="s">
        <v>1738</v>
      </c>
      <c r="FI9004" s="55">
        <v>4</v>
      </c>
      <c r="FJ9004" s="55">
        <v>5000</v>
      </c>
      <c r="FK9004" s="55" t="s">
        <v>1249</v>
      </c>
      <c r="FL9004" s="55">
        <v>0.7</v>
      </c>
    </row>
    <row r="9005" ht="14.25" customHeight="1" outlineLevel="1" spans="162:168">
      <c r="FF9005" s="55">
        <v>8998</v>
      </c>
      <c r="FG9005" s="55" t="s">
        <v>1309</v>
      </c>
      <c r="FH9005" s="55" t="s">
        <v>1738</v>
      </c>
      <c r="FI9005" s="55">
        <v>4</v>
      </c>
      <c r="FJ9005" s="55">
        <v>10000</v>
      </c>
      <c r="FK9005" s="55" t="s">
        <v>1249</v>
      </c>
      <c r="FL9005" s="55">
        <v>0.6</v>
      </c>
    </row>
    <row r="9006" ht="14.25" customHeight="1" outlineLevel="1" spans="162:168">
      <c r="FF9006" s="55">
        <v>8999</v>
      </c>
      <c r="FG9006" s="55" t="s">
        <v>1309</v>
      </c>
      <c r="FH9006" s="55" t="s">
        <v>1738</v>
      </c>
      <c r="FI9006" s="55">
        <v>4</v>
      </c>
      <c r="FJ9006" s="55">
        <v>25000</v>
      </c>
      <c r="FK9006" s="55" t="s">
        <v>1249</v>
      </c>
      <c r="FL9006" s="55">
        <v>0.5</v>
      </c>
    </row>
    <row r="9007" ht="14.25" customHeight="1" outlineLevel="1" spans="162:168">
      <c r="FF9007" s="55">
        <v>9000</v>
      </c>
      <c r="FG9007" s="55" t="s">
        <v>1309</v>
      </c>
      <c r="FH9007" s="55" t="s">
        <v>1738</v>
      </c>
      <c r="FI9007" s="55">
        <v>4</v>
      </c>
      <c r="FJ9007" s="55">
        <v>50000</v>
      </c>
      <c r="FK9007" s="55" t="s">
        <v>1249</v>
      </c>
      <c r="FL9007" s="55">
        <v>0.5</v>
      </c>
    </row>
    <row r="9008" ht="14.25" customHeight="1" outlineLevel="1" spans="162:168">
      <c r="FF9008" s="55">
        <v>9001</v>
      </c>
      <c r="FG9008" s="55" t="s">
        <v>1309</v>
      </c>
      <c r="FH9008" s="55" t="s">
        <v>1738</v>
      </c>
      <c r="FI9008" s="55">
        <v>4</v>
      </c>
      <c r="FJ9008" s="55">
        <v>80000</v>
      </c>
      <c r="FK9008" s="55" t="s">
        <v>1249</v>
      </c>
      <c r="FL9008" s="55">
        <v>0.5</v>
      </c>
    </row>
    <row r="9009" ht="14.25" customHeight="1" outlineLevel="1" spans="162:168">
      <c r="FF9009" s="55">
        <v>9002</v>
      </c>
      <c r="FG9009" s="55" t="s">
        <v>1309</v>
      </c>
      <c r="FH9009" s="55" t="s">
        <v>1738</v>
      </c>
      <c r="FI9009" s="55">
        <v>4</v>
      </c>
      <c r="FJ9009" s="55">
        <v>130000</v>
      </c>
      <c r="FK9009" s="55" t="s">
        <v>1249</v>
      </c>
      <c r="FL9009" s="55">
        <v>0.5</v>
      </c>
    </row>
    <row r="9010" ht="14.25" customHeight="1" outlineLevel="1" spans="162:168">
      <c r="FF9010" s="55">
        <v>9003</v>
      </c>
      <c r="FG9010" s="55" t="s">
        <v>1309</v>
      </c>
      <c r="FH9010" s="55" t="s">
        <v>1738</v>
      </c>
      <c r="FI9010" s="55">
        <v>4</v>
      </c>
      <c r="FJ9010" s="55">
        <v>260000</v>
      </c>
      <c r="FK9010" s="55" t="s">
        <v>1249</v>
      </c>
      <c r="FL9010" s="55">
        <v>0.5</v>
      </c>
    </row>
    <row r="9011" ht="14.25" customHeight="1" outlineLevel="1" spans="162:168">
      <c r="FF9011" s="55">
        <v>9004</v>
      </c>
      <c r="FG9011" s="55" t="s">
        <v>1309</v>
      </c>
      <c r="FH9011" s="55" t="s">
        <v>1738</v>
      </c>
      <c r="FI9011" s="55">
        <v>4</v>
      </c>
      <c r="FJ9011" s="55">
        <v>400000</v>
      </c>
      <c r="FK9011" s="55" t="s">
        <v>1249</v>
      </c>
      <c r="FL9011" s="55">
        <v>0.5</v>
      </c>
    </row>
    <row r="9012" ht="14.25" customHeight="1" outlineLevel="1" spans="162:168">
      <c r="FF9012" s="55">
        <v>9005</v>
      </c>
      <c r="FG9012" s="55" t="s">
        <v>1309</v>
      </c>
      <c r="FH9012" s="55" t="s">
        <v>1738</v>
      </c>
      <c r="FI9012" s="55">
        <v>4</v>
      </c>
      <c r="FJ9012" s="55">
        <v>530000</v>
      </c>
      <c r="FK9012" s="55" t="s">
        <v>1249</v>
      </c>
      <c r="FL9012" s="55">
        <v>0.5</v>
      </c>
    </row>
    <row r="9013" ht="14.25" customHeight="1" outlineLevel="1" spans="162:168">
      <c r="FF9013" s="55">
        <v>9006</v>
      </c>
      <c r="FG9013" s="55" t="s">
        <v>1309</v>
      </c>
      <c r="FH9013" s="55" t="s">
        <v>1738</v>
      </c>
      <c r="FI9013" s="55">
        <v>4</v>
      </c>
      <c r="FJ9013" s="55">
        <v>540000</v>
      </c>
      <c r="FK9013" s="55" t="s">
        <v>1249</v>
      </c>
      <c r="FL9013" s="55">
        <v>0.5</v>
      </c>
    </row>
    <row r="9014" ht="14.25" customHeight="1" outlineLevel="1" spans="162:168">
      <c r="FF9014" s="55">
        <v>9007</v>
      </c>
      <c r="FG9014" s="55" t="s">
        <v>1309</v>
      </c>
      <c r="FH9014" s="55" t="s">
        <v>1738</v>
      </c>
      <c r="FI9014" s="55">
        <v>5</v>
      </c>
      <c r="FJ9014" s="55">
        <v>1000</v>
      </c>
      <c r="FK9014" s="55" t="s">
        <v>1249</v>
      </c>
      <c r="FL9014" s="55">
        <v>0.3</v>
      </c>
    </row>
    <row r="9015" ht="14.25" customHeight="1" outlineLevel="1" spans="162:168">
      <c r="FF9015" s="55">
        <v>9008</v>
      </c>
      <c r="FG9015" s="55" t="s">
        <v>1309</v>
      </c>
      <c r="FH9015" s="55" t="s">
        <v>1738</v>
      </c>
      <c r="FI9015" s="55">
        <v>5</v>
      </c>
      <c r="FJ9015" s="55">
        <v>2500</v>
      </c>
      <c r="FK9015" s="55" t="s">
        <v>1249</v>
      </c>
      <c r="FL9015" s="55">
        <v>0.3</v>
      </c>
    </row>
    <row r="9016" ht="14.25" customHeight="1" outlineLevel="1" spans="162:168">
      <c r="FF9016" s="55">
        <v>9009</v>
      </c>
      <c r="FG9016" s="55" t="s">
        <v>1309</v>
      </c>
      <c r="FH9016" s="55" t="s">
        <v>1738</v>
      </c>
      <c r="FI9016" s="55">
        <v>5</v>
      </c>
      <c r="FJ9016" s="55">
        <v>5000</v>
      </c>
      <c r="FK9016" s="55" t="s">
        <v>1249</v>
      </c>
      <c r="FL9016" s="55">
        <v>0.3</v>
      </c>
    </row>
    <row r="9017" ht="14.25" customHeight="1" outlineLevel="1" spans="162:168">
      <c r="FF9017" s="55">
        <v>9010</v>
      </c>
      <c r="FG9017" s="55" t="s">
        <v>1309</v>
      </c>
      <c r="FH9017" s="55" t="s">
        <v>1738</v>
      </c>
      <c r="FI9017" s="55">
        <v>5</v>
      </c>
      <c r="FJ9017" s="55">
        <v>10000</v>
      </c>
      <c r="FK9017" s="55" t="s">
        <v>1249</v>
      </c>
      <c r="FL9017" s="55">
        <v>0.3</v>
      </c>
    </row>
    <row r="9018" ht="14.25" customHeight="1" outlineLevel="1" spans="162:168">
      <c r="FF9018" s="55">
        <v>9011</v>
      </c>
      <c r="FG9018" s="55" t="s">
        <v>1309</v>
      </c>
      <c r="FH9018" s="55" t="s">
        <v>1738</v>
      </c>
      <c r="FI9018" s="55">
        <v>5</v>
      </c>
      <c r="FJ9018" s="55">
        <v>25000</v>
      </c>
      <c r="FK9018" s="55" t="s">
        <v>1249</v>
      </c>
      <c r="FL9018" s="55">
        <v>0.3</v>
      </c>
    </row>
    <row r="9019" ht="14.25" customHeight="1" outlineLevel="1" spans="162:168">
      <c r="FF9019" s="55">
        <v>9012</v>
      </c>
      <c r="FG9019" s="55" t="s">
        <v>1309</v>
      </c>
      <c r="FH9019" s="55" t="s">
        <v>1738</v>
      </c>
      <c r="FI9019" s="55">
        <v>5</v>
      </c>
      <c r="FJ9019" s="55">
        <v>50000</v>
      </c>
      <c r="FK9019" s="55" t="s">
        <v>1249</v>
      </c>
      <c r="FL9019" s="55">
        <v>0.3</v>
      </c>
    </row>
    <row r="9020" ht="14.25" customHeight="1" outlineLevel="1" spans="162:168">
      <c r="FF9020" s="55">
        <v>9013</v>
      </c>
      <c r="FG9020" s="55" t="s">
        <v>1309</v>
      </c>
      <c r="FH9020" s="55" t="s">
        <v>1738</v>
      </c>
      <c r="FI9020" s="55">
        <v>5</v>
      </c>
      <c r="FJ9020" s="55">
        <v>80000</v>
      </c>
      <c r="FK9020" s="55" t="s">
        <v>1249</v>
      </c>
      <c r="FL9020" s="55">
        <v>0.3</v>
      </c>
    </row>
    <row r="9021" ht="14.25" customHeight="1" outlineLevel="1" spans="162:168">
      <c r="FF9021" s="55">
        <v>9014</v>
      </c>
      <c r="FG9021" s="55" t="s">
        <v>1309</v>
      </c>
      <c r="FH9021" s="55" t="s">
        <v>1738</v>
      </c>
      <c r="FI9021" s="55">
        <v>5</v>
      </c>
      <c r="FJ9021" s="55">
        <v>130000</v>
      </c>
      <c r="FK9021" s="55" t="s">
        <v>1249</v>
      </c>
      <c r="FL9021" s="55">
        <v>0.3</v>
      </c>
    </row>
    <row r="9022" ht="14.25" customHeight="1" outlineLevel="1" spans="162:168">
      <c r="FF9022" s="55">
        <v>9015</v>
      </c>
      <c r="FG9022" s="55" t="s">
        <v>1309</v>
      </c>
      <c r="FH9022" s="55" t="s">
        <v>1738</v>
      </c>
      <c r="FI9022" s="55">
        <v>5</v>
      </c>
      <c r="FJ9022" s="55">
        <v>260000</v>
      </c>
      <c r="FK9022" s="55" t="s">
        <v>1249</v>
      </c>
      <c r="FL9022" s="55">
        <v>0.3</v>
      </c>
    </row>
    <row r="9023" ht="14.25" customHeight="1" outlineLevel="1" spans="162:168">
      <c r="FF9023" s="55">
        <v>9016</v>
      </c>
      <c r="FG9023" s="55" t="s">
        <v>1309</v>
      </c>
      <c r="FH9023" s="55" t="s">
        <v>1738</v>
      </c>
      <c r="FI9023" s="55">
        <v>5</v>
      </c>
      <c r="FJ9023" s="55">
        <v>400000</v>
      </c>
      <c r="FK9023" s="55" t="s">
        <v>1249</v>
      </c>
      <c r="FL9023" s="55">
        <v>0.3</v>
      </c>
    </row>
    <row r="9024" ht="14.25" customHeight="1" outlineLevel="1" spans="162:168">
      <c r="FF9024" s="55">
        <v>9017</v>
      </c>
      <c r="FG9024" s="55" t="s">
        <v>1309</v>
      </c>
      <c r="FH9024" s="55" t="s">
        <v>1738</v>
      </c>
      <c r="FI9024" s="55">
        <v>5</v>
      </c>
      <c r="FJ9024" s="55">
        <v>530000</v>
      </c>
      <c r="FK9024" s="55" t="s">
        <v>1249</v>
      </c>
      <c r="FL9024" s="55">
        <v>0.3</v>
      </c>
    </row>
    <row r="9025" ht="14.25" customHeight="1" outlineLevel="1" spans="162:168">
      <c r="FF9025" s="55">
        <v>9018</v>
      </c>
      <c r="FG9025" s="55" t="s">
        <v>1309</v>
      </c>
      <c r="FH9025" s="55" t="s">
        <v>1738</v>
      </c>
      <c r="FI9025" s="55">
        <v>5</v>
      </c>
      <c r="FJ9025" s="55">
        <v>540000</v>
      </c>
      <c r="FK9025" s="55" t="s">
        <v>1249</v>
      </c>
      <c r="FL9025" s="55">
        <v>0.3</v>
      </c>
    </row>
    <row r="9026" ht="14.25" customHeight="1" outlineLevel="1" spans="162:168">
      <c r="FF9026" s="55">
        <v>9019</v>
      </c>
      <c r="FG9026" s="55" t="s">
        <v>1309</v>
      </c>
      <c r="FH9026" s="55" t="s">
        <v>1963</v>
      </c>
      <c r="FI9026" s="55">
        <v>1</v>
      </c>
      <c r="FJ9026" s="55">
        <v>0</v>
      </c>
      <c r="FK9026" s="55" t="s">
        <v>1249</v>
      </c>
      <c r="FL9026" s="55">
        <v>0.3</v>
      </c>
    </row>
    <row r="9027" ht="14.25" customHeight="1" outlineLevel="1" spans="162:168">
      <c r="FF9027" s="55">
        <v>9020</v>
      </c>
      <c r="FG9027" s="55" t="s">
        <v>1309</v>
      </c>
      <c r="FH9027" s="55" t="s">
        <v>1963</v>
      </c>
      <c r="FI9027" s="55">
        <v>1</v>
      </c>
      <c r="FJ9027" s="55">
        <v>1000</v>
      </c>
      <c r="FK9027" s="55" t="s">
        <v>1249</v>
      </c>
      <c r="FL9027" s="55">
        <v>0.3</v>
      </c>
    </row>
    <row r="9028" ht="14.25" customHeight="1" outlineLevel="1" spans="162:168">
      <c r="FF9028" s="55">
        <v>9021</v>
      </c>
      <c r="FG9028" s="55" t="s">
        <v>1309</v>
      </c>
      <c r="FH9028" s="55" t="s">
        <v>1963</v>
      </c>
      <c r="FI9028" s="55">
        <v>1</v>
      </c>
      <c r="FJ9028" s="55">
        <v>2500</v>
      </c>
      <c r="FK9028" s="55" t="s">
        <v>1249</v>
      </c>
      <c r="FL9028" s="55">
        <v>0.3</v>
      </c>
    </row>
    <row r="9029" ht="14.25" customHeight="1" outlineLevel="1" spans="162:168">
      <c r="FF9029" s="55">
        <v>9022</v>
      </c>
      <c r="FG9029" s="55" t="s">
        <v>1309</v>
      </c>
      <c r="FH9029" s="55" t="s">
        <v>1963</v>
      </c>
      <c r="FI9029" s="55">
        <v>1</v>
      </c>
      <c r="FJ9029" s="55">
        <v>5000</v>
      </c>
      <c r="FK9029" s="55" t="s">
        <v>1249</v>
      </c>
      <c r="FL9029" s="55">
        <v>0.3</v>
      </c>
    </row>
    <row r="9030" ht="14.25" customHeight="1" outlineLevel="1" spans="162:168">
      <c r="FF9030" s="55">
        <v>9023</v>
      </c>
      <c r="FG9030" s="55" t="s">
        <v>1309</v>
      </c>
      <c r="FH9030" s="55" t="s">
        <v>1963</v>
      </c>
      <c r="FI9030" s="55">
        <v>1</v>
      </c>
      <c r="FJ9030" s="55">
        <v>10000</v>
      </c>
      <c r="FK9030" s="55" t="s">
        <v>1249</v>
      </c>
      <c r="FL9030" s="55">
        <v>0.3</v>
      </c>
    </row>
    <row r="9031" ht="14.25" customHeight="1" outlineLevel="1" spans="162:168">
      <c r="FF9031" s="55">
        <v>9024</v>
      </c>
      <c r="FG9031" s="55" t="s">
        <v>1309</v>
      </c>
      <c r="FH9031" s="55" t="s">
        <v>1963</v>
      </c>
      <c r="FI9031" s="55">
        <v>1</v>
      </c>
      <c r="FJ9031" s="55">
        <v>25000</v>
      </c>
      <c r="FK9031" s="55" t="s">
        <v>1249</v>
      </c>
      <c r="FL9031" s="55">
        <v>0.3</v>
      </c>
    </row>
    <row r="9032" ht="14.25" customHeight="1" outlineLevel="1" spans="162:168">
      <c r="FF9032" s="55">
        <v>9025</v>
      </c>
      <c r="FG9032" s="55" t="s">
        <v>1309</v>
      </c>
      <c r="FH9032" s="55" t="s">
        <v>1963</v>
      </c>
      <c r="FI9032" s="55">
        <v>1</v>
      </c>
      <c r="FJ9032" s="55">
        <v>50000</v>
      </c>
      <c r="FK9032" s="55" t="s">
        <v>1249</v>
      </c>
      <c r="FL9032" s="55">
        <v>0.3</v>
      </c>
    </row>
    <row r="9033" ht="14.25" customHeight="1" outlineLevel="1" spans="162:168">
      <c r="FF9033" s="55">
        <v>9026</v>
      </c>
      <c r="FG9033" s="55" t="s">
        <v>1309</v>
      </c>
      <c r="FH9033" s="55" t="s">
        <v>1963</v>
      </c>
      <c r="FI9033" s="55">
        <v>1</v>
      </c>
      <c r="FJ9033" s="55">
        <v>80000</v>
      </c>
      <c r="FK9033" s="55" t="s">
        <v>1249</v>
      </c>
      <c r="FL9033" s="55">
        <v>0.3</v>
      </c>
    </row>
    <row r="9034" ht="14.25" customHeight="1" outlineLevel="1" spans="162:168">
      <c r="FF9034" s="55">
        <v>9027</v>
      </c>
      <c r="FG9034" s="55" t="s">
        <v>1309</v>
      </c>
      <c r="FH9034" s="55" t="s">
        <v>1963</v>
      </c>
      <c r="FI9034" s="55">
        <v>1</v>
      </c>
      <c r="FJ9034" s="55">
        <v>130000</v>
      </c>
      <c r="FK9034" s="55" t="s">
        <v>1249</v>
      </c>
      <c r="FL9034" s="55">
        <v>0.3</v>
      </c>
    </row>
    <row r="9035" ht="14.25" customHeight="1" outlineLevel="1" spans="162:168">
      <c r="FF9035" s="55">
        <v>9028</v>
      </c>
      <c r="FG9035" s="55" t="s">
        <v>1309</v>
      </c>
      <c r="FH9035" s="55" t="s">
        <v>1963</v>
      </c>
      <c r="FI9035" s="55">
        <v>1</v>
      </c>
      <c r="FJ9035" s="55">
        <v>260000</v>
      </c>
      <c r="FK9035" s="55" t="s">
        <v>1249</v>
      </c>
      <c r="FL9035" s="55">
        <v>0.3</v>
      </c>
    </row>
    <row r="9036" ht="14.25" customHeight="1" outlineLevel="1" spans="162:168">
      <c r="FF9036" s="55">
        <v>9029</v>
      </c>
      <c r="FG9036" s="55" t="s">
        <v>1309</v>
      </c>
      <c r="FH9036" s="55" t="s">
        <v>1963</v>
      </c>
      <c r="FI9036" s="55">
        <v>1</v>
      </c>
      <c r="FJ9036" s="55">
        <v>400000</v>
      </c>
      <c r="FK9036" s="55" t="s">
        <v>1249</v>
      </c>
      <c r="FL9036" s="55">
        <v>0.3</v>
      </c>
    </row>
    <row r="9037" ht="14.25" customHeight="1" outlineLevel="1" spans="162:168">
      <c r="FF9037" s="55">
        <v>9030</v>
      </c>
      <c r="FG9037" s="55" t="s">
        <v>1309</v>
      </c>
      <c r="FH9037" s="55" t="s">
        <v>1963</v>
      </c>
      <c r="FI9037" s="55">
        <v>1</v>
      </c>
      <c r="FJ9037" s="55">
        <v>530000</v>
      </c>
      <c r="FK9037" s="55" t="s">
        <v>1249</v>
      </c>
      <c r="FL9037" s="55">
        <v>0.3</v>
      </c>
    </row>
    <row r="9038" ht="14.25" customHeight="1" outlineLevel="1" spans="162:168">
      <c r="FF9038" s="55">
        <v>9031</v>
      </c>
      <c r="FG9038" s="55" t="s">
        <v>1309</v>
      </c>
      <c r="FH9038" s="55" t="s">
        <v>1963</v>
      </c>
      <c r="FI9038" s="55">
        <v>1</v>
      </c>
      <c r="FJ9038" s="55">
        <v>540000</v>
      </c>
      <c r="FK9038" s="55" t="s">
        <v>1249</v>
      </c>
      <c r="FL9038" s="55">
        <v>0.3</v>
      </c>
    </row>
    <row r="9039" ht="14.25" customHeight="1" outlineLevel="1" spans="162:168">
      <c r="FF9039" s="55">
        <v>9032</v>
      </c>
      <c r="FG9039" s="55" t="s">
        <v>1309</v>
      </c>
      <c r="FH9039" s="55" t="s">
        <v>2016</v>
      </c>
      <c r="FI9039" s="55">
        <v>1</v>
      </c>
      <c r="FJ9039" s="55">
        <v>0</v>
      </c>
      <c r="FK9039" s="55" t="s">
        <v>1249</v>
      </c>
      <c r="FL9039" s="55">
        <v>0.35</v>
      </c>
    </row>
    <row r="9040" ht="14.25" customHeight="1" outlineLevel="1" spans="162:168">
      <c r="FF9040" s="55">
        <v>9033</v>
      </c>
      <c r="FG9040" s="55" t="s">
        <v>1309</v>
      </c>
      <c r="FH9040" s="55" t="s">
        <v>2016</v>
      </c>
      <c r="FI9040" s="55">
        <v>1</v>
      </c>
      <c r="FJ9040" s="55">
        <v>1000</v>
      </c>
      <c r="FK9040" s="55" t="s">
        <v>1249</v>
      </c>
      <c r="FL9040" s="55">
        <v>0.3</v>
      </c>
    </row>
    <row r="9041" ht="14.25" customHeight="1" outlineLevel="1" spans="162:168">
      <c r="FF9041" s="55">
        <v>9034</v>
      </c>
      <c r="FG9041" s="55" t="s">
        <v>1309</v>
      </c>
      <c r="FH9041" s="55" t="s">
        <v>2016</v>
      </c>
      <c r="FI9041" s="55">
        <v>1</v>
      </c>
      <c r="FJ9041" s="55">
        <v>2500</v>
      </c>
      <c r="FK9041" s="55" t="s">
        <v>1249</v>
      </c>
      <c r="FL9041" s="55">
        <v>0.3</v>
      </c>
    </row>
    <row r="9042" ht="14.25" customHeight="1" outlineLevel="1" spans="162:168">
      <c r="FF9042" s="55">
        <v>9035</v>
      </c>
      <c r="FG9042" s="55" t="s">
        <v>1309</v>
      </c>
      <c r="FH9042" s="55" t="s">
        <v>2016</v>
      </c>
      <c r="FI9042" s="55">
        <v>1</v>
      </c>
      <c r="FJ9042" s="55">
        <v>5000</v>
      </c>
      <c r="FK9042" s="55" t="s">
        <v>1249</v>
      </c>
      <c r="FL9042" s="55">
        <v>0.3</v>
      </c>
    </row>
    <row r="9043" ht="14.25" customHeight="1" outlineLevel="1" spans="162:168">
      <c r="FF9043" s="55">
        <v>9036</v>
      </c>
      <c r="FG9043" s="55" t="s">
        <v>1309</v>
      </c>
      <c r="FH9043" s="55" t="s">
        <v>2016</v>
      </c>
      <c r="FI9043" s="55">
        <v>1</v>
      </c>
      <c r="FJ9043" s="55">
        <v>10000</v>
      </c>
      <c r="FK9043" s="55" t="s">
        <v>1249</v>
      </c>
      <c r="FL9043" s="55">
        <v>0.3</v>
      </c>
    </row>
    <row r="9044" ht="14.25" customHeight="1" outlineLevel="1" spans="162:168">
      <c r="FF9044" s="55">
        <v>9037</v>
      </c>
      <c r="FG9044" s="55" t="s">
        <v>1309</v>
      </c>
      <c r="FH9044" s="55" t="s">
        <v>2016</v>
      </c>
      <c r="FI9044" s="55">
        <v>1</v>
      </c>
      <c r="FJ9044" s="55">
        <v>25000</v>
      </c>
      <c r="FK9044" s="55" t="s">
        <v>1249</v>
      </c>
      <c r="FL9044" s="55">
        <v>0.3</v>
      </c>
    </row>
    <row r="9045" ht="14.25" customHeight="1" outlineLevel="1" spans="162:168">
      <c r="FF9045" s="55">
        <v>9038</v>
      </c>
      <c r="FG9045" s="55" t="s">
        <v>1309</v>
      </c>
      <c r="FH9045" s="55" t="s">
        <v>2016</v>
      </c>
      <c r="FI9045" s="55">
        <v>1</v>
      </c>
      <c r="FJ9045" s="55">
        <v>50000</v>
      </c>
      <c r="FK9045" s="55" t="s">
        <v>1249</v>
      </c>
      <c r="FL9045" s="55">
        <v>0.3</v>
      </c>
    </row>
    <row r="9046" ht="14.25" customHeight="1" outlineLevel="1" spans="162:168">
      <c r="FF9046" s="55">
        <v>9039</v>
      </c>
      <c r="FG9046" s="55" t="s">
        <v>1309</v>
      </c>
      <c r="FH9046" s="55" t="s">
        <v>2016</v>
      </c>
      <c r="FI9046" s="55">
        <v>1</v>
      </c>
      <c r="FJ9046" s="55">
        <v>80000</v>
      </c>
      <c r="FK9046" s="55" t="s">
        <v>1249</v>
      </c>
      <c r="FL9046" s="55">
        <v>0.3</v>
      </c>
    </row>
    <row r="9047" ht="14.25" customHeight="1" outlineLevel="1" spans="162:168">
      <c r="FF9047" s="55">
        <v>9040</v>
      </c>
      <c r="FG9047" s="55" t="s">
        <v>1309</v>
      </c>
      <c r="FH9047" s="55" t="s">
        <v>2016</v>
      </c>
      <c r="FI9047" s="55">
        <v>1</v>
      </c>
      <c r="FJ9047" s="55">
        <v>130000</v>
      </c>
      <c r="FK9047" s="55" t="s">
        <v>1249</v>
      </c>
      <c r="FL9047" s="55">
        <v>0.3</v>
      </c>
    </row>
    <row r="9048" ht="14.25" customHeight="1" outlineLevel="1" spans="162:168">
      <c r="FF9048" s="55">
        <v>9041</v>
      </c>
      <c r="FG9048" s="55" t="s">
        <v>1309</v>
      </c>
      <c r="FH9048" s="55" t="s">
        <v>2016</v>
      </c>
      <c r="FI9048" s="55">
        <v>1</v>
      </c>
      <c r="FJ9048" s="55">
        <v>260000</v>
      </c>
      <c r="FK9048" s="55" t="s">
        <v>1249</v>
      </c>
      <c r="FL9048" s="55">
        <v>0.3</v>
      </c>
    </row>
    <row r="9049" ht="14.25" customHeight="1" outlineLevel="1" spans="162:168">
      <c r="FF9049" s="55">
        <v>9042</v>
      </c>
      <c r="FG9049" s="55" t="s">
        <v>1309</v>
      </c>
      <c r="FH9049" s="55" t="s">
        <v>2016</v>
      </c>
      <c r="FI9049" s="55">
        <v>1</v>
      </c>
      <c r="FJ9049" s="55">
        <v>400000</v>
      </c>
      <c r="FK9049" s="55" t="s">
        <v>1249</v>
      </c>
      <c r="FL9049" s="55">
        <v>0.3</v>
      </c>
    </row>
    <row r="9050" ht="14.25" customHeight="1" outlineLevel="1" spans="162:168">
      <c r="FF9050" s="55">
        <v>9043</v>
      </c>
      <c r="FG9050" s="55" t="s">
        <v>1309</v>
      </c>
      <c r="FH9050" s="55" t="s">
        <v>2016</v>
      </c>
      <c r="FI9050" s="55">
        <v>1</v>
      </c>
      <c r="FJ9050" s="55">
        <v>530000</v>
      </c>
      <c r="FK9050" s="55" t="s">
        <v>1249</v>
      </c>
      <c r="FL9050" s="55">
        <v>0.3</v>
      </c>
    </row>
    <row r="9051" ht="14.25" customHeight="1" outlineLevel="1" spans="162:168">
      <c r="FF9051" s="55">
        <v>9044</v>
      </c>
      <c r="FG9051" s="55" t="s">
        <v>1309</v>
      </c>
      <c r="FH9051" s="55" t="s">
        <v>2016</v>
      </c>
      <c r="FI9051" s="55">
        <v>1</v>
      </c>
      <c r="FJ9051" s="55">
        <v>540000</v>
      </c>
      <c r="FK9051" s="55" t="s">
        <v>1249</v>
      </c>
      <c r="FL9051" s="55">
        <v>0.3</v>
      </c>
    </row>
    <row r="9052" ht="14.25" customHeight="1" outlineLevel="1" spans="162:168">
      <c r="FF9052" s="55">
        <v>9045</v>
      </c>
      <c r="FG9052" s="55" t="s">
        <v>1309</v>
      </c>
      <c r="FH9052" s="55" t="s">
        <v>2016</v>
      </c>
      <c r="FI9052" s="55">
        <v>10</v>
      </c>
      <c r="FJ9052" s="55">
        <v>0</v>
      </c>
      <c r="FK9052" s="55" t="s">
        <v>1249</v>
      </c>
      <c r="FL9052" s="55">
        <v>0.5</v>
      </c>
    </row>
    <row r="9053" ht="14.25" customHeight="1" outlineLevel="1" spans="162:168">
      <c r="FF9053" s="55">
        <v>9046</v>
      </c>
      <c r="FG9053" s="55" t="s">
        <v>1309</v>
      </c>
      <c r="FH9053" s="55" t="s">
        <v>2016</v>
      </c>
      <c r="FI9053" s="55">
        <v>10</v>
      </c>
      <c r="FJ9053" s="55">
        <v>1000</v>
      </c>
      <c r="FK9053" s="55" t="s">
        <v>1249</v>
      </c>
      <c r="FL9053" s="55">
        <v>0.45</v>
      </c>
    </row>
    <row r="9054" ht="14.25" customHeight="1" outlineLevel="1" spans="162:168">
      <c r="FF9054" s="55">
        <v>9047</v>
      </c>
      <c r="FG9054" s="55" t="s">
        <v>1309</v>
      </c>
      <c r="FH9054" s="55" t="s">
        <v>2016</v>
      </c>
      <c r="FI9054" s="55">
        <v>10</v>
      </c>
      <c r="FJ9054" s="55">
        <v>2500</v>
      </c>
      <c r="FK9054" s="55" t="s">
        <v>1249</v>
      </c>
      <c r="FL9054" s="55">
        <v>0.4</v>
      </c>
    </row>
    <row r="9055" ht="14.25" customHeight="1" outlineLevel="1" spans="162:168">
      <c r="FF9055" s="55">
        <v>9048</v>
      </c>
      <c r="FG9055" s="55" t="s">
        <v>1309</v>
      </c>
      <c r="FH9055" s="55" t="s">
        <v>2016</v>
      </c>
      <c r="FI9055" s="55">
        <v>10</v>
      </c>
      <c r="FJ9055" s="55">
        <v>5000</v>
      </c>
      <c r="FK9055" s="55" t="s">
        <v>1249</v>
      </c>
      <c r="FL9055" s="55">
        <v>0.4</v>
      </c>
    </row>
    <row r="9056" ht="14.25" customHeight="1" outlineLevel="1" spans="162:168">
      <c r="FF9056" s="55">
        <v>9049</v>
      </c>
      <c r="FG9056" s="55" t="s">
        <v>1309</v>
      </c>
      <c r="FH9056" s="55" t="s">
        <v>2016</v>
      </c>
      <c r="FI9056" s="55">
        <v>10</v>
      </c>
      <c r="FJ9056" s="55">
        <v>10000</v>
      </c>
      <c r="FK9056" s="55" t="s">
        <v>1249</v>
      </c>
      <c r="FL9056" s="55">
        <v>0.4</v>
      </c>
    </row>
    <row r="9057" ht="14.25" customHeight="1" outlineLevel="1" spans="162:168">
      <c r="FF9057" s="55">
        <v>9050</v>
      </c>
      <c r="FG9057" s="55" t="s">
        <v>1309</v>
      </c>
      <c r="FH9057" s="55" t="s">
        <v>2016</v>
      </c>
      <c r="FI9057" s="55">
        <v>10</v>
      </c>
      <c r="FJ9057" s="55">
        <v>25000</v>
      </c>
      <c r="FK9057" s="55" t="s">
        <v>1249</v>
      </c>
      <c r="FL9057" s="55">
        <v>0.4</v>
      </c>
    </row>
    <row r="9058" ht="14.25" customHeight="1" outlineLevel="1" spans="162:168">
      <c r="FF9058" s="55">
        <v>9051</v>
      </c>
      <c r="FG9058" s="55" t="s">
        <v>1309</v>
      </c>
      <c r="FH9058" s="55" t="s">
        <v>2016</v>
      </c>
      <c r="FI9058" s="55">
        <v>10</v>
      </c>
      <c r="FJ9058" s="55">
        <v>50000</v>
      </c>
      <c r="FK9058" s="55" t="s">
        <v>1249</v>
      </c>
      <c r="FL9058" s="55">
        <v>0.35</v>
      </c>
    </row>
    <row r="9059" ht="14.25" customHeight="1" outlineLevel="1" spans="162:168">
      <c r="FF9059" s="55">
        <v>9052</v>
      </c>
      <c r="FG9059" s="55" t="s">
        <v>1309</v>
      </c>
      <c r="FH9059" s="55" t="s">
        <v>2016</v>
      </c>
      <c r="FI9059" s="55">
        <v>10</v>
      </c>
      <c r="FJ9059" s="55">
        <v>80000</v>
      </c>
      <c r="FK9059" s="55" t="s">
        <v>1249</v>
      </c>
      <c r="FL9059" s="55">
        <v>0.35</v>
      </c>
    </row>
    <row r="9060" ht="14.25" customHeight="1" outlineLevel="1" spans="162:168">
      <c r="FF9060" s="55">
        <v>9053</v>
      </c>
      <c r="FG9060" s="55" t="s">
        <v>1309</v>
      </c>
      <c r="FH9060" s="55" t="s">
        <v>2016</v>
      </c>
      <c r="FI9060" s="55">
        <v>10</v>
      </c>
      <c r="FJ9060" s="55">
        <v>130000</v>
      </c>
      <c r="FK9060" s="55" t="s">
        <v>1249</v>
      </c>
      <c r="FL9060" s="55">
        <v>0.35</v>
      </c>
    </row>
    <row r="9061" ht="14.25" customHeight="1" outlineLevel="1" spans="162:168">
      <c r="FF9061" s="55">
        <v>9054</v>
      </c>
      <c r="FG9061" s="55" t="s">
        <v>1309</v>
      </c>
      <c r="FH9061" s="55" t="s">
        <v>2016</v>
      </c>
      <c r="FI9061" s="55">
        <v>10</v>
      </c>
      <c r="FJ9061" s="55">
        <v>260000</v>
      </c>
      <c r="FK9061" s="55" t="s">
        <v>1249</v>
      </c>
      <c r="FL9061" s="55">
        <v>0.35</v>
      </c>
    </row>
    <row r="9062" ht="14.25" customHeight="1" outlineLevel="1" spans="162:168">
      <c r="FF9062" s="55">
        <v>9055</v>
      </c>
      <c r="FG9062" s="55" t="s">
        <v>1309</v>
      </c>
      <c r="FH9062" s="55" t="s">
        <v>2016</v>
      </c>
      <c r="FI9062" s="55">
        <v>10</v>
      </c>
      <c r="FJ9062" s="55">
        <v>400000</v>
      </c>
      <c r="FK9062" s="55" t="s">
        <v>1249</v>
      </c>
      <c r="FL9062" s="55">
        <v>0.35</v>
      </c>
    </row>
    <row r="9063" ht="14.25" customHeight="1" outlineLevel="1" spans="162:168">
      <c r="FF9063" s="55">
        <v>9056</v>
      </c>
      <c r="FG9063" s="55" t="s">
        <v>1309</v>
      </c>
      <c r="FH9063" s="55" t="s">
        <v>2016</v>
      </c>
      <c r="FI9063" s="55">
        <v>10</v>
      </c>
      <c r="FJ9063" s="55">
        <v>530000</v>
      </c>
      <c r="FK9063" s="55" t="s">
        <v>1249</v>
      </c>
      <c r="FL9063" s="55">
        <v>0.35</v>
      </c>
    </row>
    <row r="9064" ht="14.25" customHeight="1" outlineLevel="1" spans="162:168">
      <c r="FF9064" s="55">
        <v>9057</v>
      </c>
      <c r="FG9064" s="55" t="s">
        <v>1309</v>
      </c>
      <c r="FH9064" s="55" t="s">
        <v>2016</v>
      </c>
      <c r="FI9064" s="55">
        <v>10</v>
      </c>
      <c r="FJ9064" s="55">
        <v>540000</v>
      </c>
      <c r="FK9064" s="55" t="s">
        <v>1249</v>
      </c>
      <c r="FL9064" s="55">
        <v>0.35</v>
      </c>
    </row>
    <row r="9065" ht="14.25" customHeight="1" outlineLevel="1" spans="162:168">
      <c r="FF9065" s="55">
        <v>9058</v>
      </c>
      <c r="FG9065" s="55" t="s">
        <v>1309</v>
      </c>
      <c r="FH9065" s="55" t="s">
        <v>2016</v>
      </c>
      <c r="FI9065" s="55">
        <v>11</v>
      </c>
      <c r="FJ9065" s="55">
        <v>0</v>
      </c>
      <c r="FK9065" s="55" t="s">
        <v>1249</v>
      </c>
      <c r="FL9065" s="55">
        <v>0.5</v>
      </c>
    </row>
    <row r="9066" ht="14.25" customHeight="1" outlineLevel="1" spans="162:168">
      <c r="FF9066" s="55">
        <v>9059</v>
      </c>
      <c r="FG9066" s="55" t="s">
        <v>1309</v>
      </c>
      <c r="FH9066" s="55" t="s">
        <v>2016</v>
      </c>
      <c r="FI9066" s="55">
        <v>11</v>
      </c>
      <c r="FJ9066" s="55">
        <v>1000</v>
      </c>
      <c r="FK9066" s="55" t="s">
        <v>1249</v>
      </c>
      <c r="FL9066" s="55">
        <v>0.45</v>
      </c>
    </row>
    <row r="9067" ht="14.25" customHeight="1" outlineLevel="1" spans="162:168">
      <c r="FF9067" s="55">
        <v>9060</v>
      </c>
      <c r="FG9067" s="55" t="s">
        <v>1309</v>
      </c>
      <c r="FH9067" s="55" t="s">
        <v>2016</v>
      </c>
      <c r="FI9067" s="55">
        <v>11</v>
      </c>
      <c r="FJ9067" s="55">
        <v>2500</v>
      </c>
      <c r="FK9067" s="55" t="s">
        <v>1249</v>
      </c>
      <c r="FL9067" s="55">
        <v>0.4</v>
      </c>
    </row>
    <row r="9068" ht="14.25" customHeight="1" outlineLevel="1" spans="162:168">
      <c r="FF9068" s="55">
        <v>9061</v>
      </c>
      <c r="FG9068" s="55" t="s">
        <v>1309</v>
      </c>
      <c r="FH9068" s="55" t="s">
        <v>2016</v>
      </c>
      <c r="FI9068" s="55">
        <v>11</v>
      </c>
      <c r="FJ9068" s="55">
        <v>5000</v>
      </c>
      <c r="FK9068" s="55" t="s">
        <v>1249</v>
      </c>
      <c r="FL9068" s="55">
        <v>0.4</v>
      </c>
    </row>
    <row r="9069" ht="14.25" customHeight="1" outlineLevel="1" spans="162:168">
      <c r="FF9069" s="55">
        <v>9062</v>
      </c>
      <c r="FG9069" s="55" t="s">
        <v>1309</v>
      </c>
      <c r="FH9069" s="55" t="s">
        <v>2016</v>
      </c>
      <c r="FI9069" s="55">
        <v>11</v>
      </c>
      <c r="FJ9069" s="55">
        <v>10000</v>
      </c>
      <c r="FK9069" s="55" t="s">
        <v>1249</v>
      </c>
      <c r="FL9069" s="55">
        <v>0.4</v>
      </c>
    </row>
    <row r="9070" ht="14.25" customHeight="1" outlineLevel="1" spans="162:168">
      <c r="FF9070" s="55">
        <v>9063</v>
      </c>
      <c r="FG9070" s="55" t="s">
        <v>1309</v>
      </c>
      <c r="FH9070" s="55" t="s">
        <v>2016</v>
      </c>
      <c r="FI9070" s="55">
        <v>11</v>
      </c>
      <c r="FJ9070" s="55">
        <v>25000</v>
      </c>
      <c r="FK9070" s="55" t="s">
        <v>1249</v>
      </c>
      <c r="FL9070" s="55">
        <v>0.4</v>
      </c>
    </row>
    <row r="9071" ht="14.25" customHeight="1" outlineLevel="1" spans="162:168">
      <c r="FF9071" s="55">
        <v>9064</v>
      </c>
      <c r="FG9071" s="55" t="s">
        <v>1309</v>
      </c>
      <c r="FH9071" s="55" t="s">
        <v>2016</v>
      </c>
      <c r="FI9071" s="55">
        <v>11</v>
      </c>
      <c r="FJ9071" s="55">
        <v>50000</v>
      </c>
      <c r="FK9071" s="55" t="s">
        <v>1249</v>
      </c>
      <c r="FL9071" s="55">
        <v>0.35</v>
      </c>
    </row>
    <row r="9072" ht="14.25" customHeight="1" outlineLevel="1" spans="162:168">
      <c r="FF9072" s="55">
        <v>9065</v>
      </c>
      <c r="FG9072" s="55" t="s">
        <v>1309</v>
      </c>
      <c r="FH9072" s="55" t="s">
        <v>2016</v>
      </c>
      <c r="FI9072" s="55">
        <v>11</v>
      </c>
      <c r="FJ9072" s="55">
        <v>80000</v>
      </c>
      <c r="FK9072" s="55" t="s">
        <v>1249</v>
      </c>
      <c r="FL9072" s="55">
        <v>0.35</v>
      </c>
    </row>
    <row r="9073" ht="14.25" customHeight="1" outlineLevel="1" spans="162:168">
      <c r="FF9073" s="55">
        <v>9066</v>
      </c>
      <c r="FG9073" s="55" t="s">
        <v>1309</v>
      </c>
      <c r="FH9073" s="55" t="s">
        <v>2016</v>
      </c>
      <c r="FI9073" s="55">
        <v>11</v>
      </c>
      <c r="FJ9073" s="55">
        <v>130000</v>
      </c>
      <c r="FK9073" s="55" t="s">
        <v>1249</v>
      </c>
      <c r="FL9073" s="55">
        <v>0.35</v>
      </c>
    </row>
    <row r="9074" ht="14.25" customHeight="1" outlineLevel="1" spans="162:168">
      <c r="FF9074" s="55">
        <v>9067</v>
      </c>
      <c r="FG9074" s="55" t="s">
        <v>1309</v>
      </c>
      <c r="FH9074" s="55" t="s">
        <v>2016</v>
      </c>
      <c r="FI9074" s="55">
        <v>11</v>
      </c>
      <c r="FJ9074" s="55">
        <v>260000</v>
      </c>
      <c r="FK9074" s="55" t="s">
        <v>1249</v>
      </c>
      <c r="FL9074" s="55">
        <v>0.35</v>
      </c>
    </row>
    <row r="9075" ht="14.25" customHeight="1" outlineLevel="1" spans="162:168">
      <c r="FF9075" s="55">
        <v>9068</v>
      </c>
      <c r="FG9075" s="55" t="s">
        <v>1309</v>
      </c>
      <c r="FH9075" s="55" t="s">
        <v>2016</v>
      </c>
      <c r="FI9075" s="55">
        <v>11</v>
      </c>
      <c r="FJ9075" s="55">
        <v>400000</v>
      </c>
      <c r="FK9075" s="55" t="s">
        <v>1249</v>
      </c>
      <c r="FL9075" s="55">
        <v>0.35</v>
      </c>
    </row>
    <row r="9076" ht="14.25" customHeight="1" outlineLevel="1" spans="162:168">
      <c r="FF9076" s="55">
        <v>9069</v>
      </c>
      <c r="FG9076" s="55" t="s">
        <v>1309</v>
      </c>
      <c r="FH9076" s="55" t="s">
        <v>2016</v>
      </c>
      <c r="FI9076" s="55">
        <v>11</v>
      </c>
      <c r="FJ9076" s="55">
        <v>530000</v>
      </c>
      <c r="FK9076" s="55" t="s">
        <v>1249</v>
      </c>
      <c r="FL9076" s="55">
        <v>0.35</v>
      </c>
    </row>
    <row r="9077" ht="14.25" customHeight="1" outlineLevel="1" spans="162:168">
      <c r="FF9077" s="55">
        <v>9070</v>
      </c>
      <c r="FG9077" s="55" t="s">
        <v>1309</v>
      </c>
      <c r="FH9077" s="55" t="s">
        <v>2016</v>
      </c>
      <c r="FI9077" s="55">
        <v>11</v>
      </c>
      <c r="FJ9077" s="55">
        <v>540000</v>
      </c>
      <c r="FK9077" s="55" t="s">
        <v>1249</v>
      </c>
      <c r="FL9077" s="55">
        <v>0.35</v>
      </c>
    </row>
    <row r="9078" ht="14.25" customHeight="1" outlineLevel="1" spans="162:168">
      <c r="FF9078" s="55">
        <v>9071</v>
      </c>
      <c r="FG9078" s="55" t="s">
        <v>1309</v>
      </c>
      <c r="FH9078" s="55" t="s">
        <v>2016</v>
      </c>
      <c r="FI9078" s="55">
        <v>12</v>
      </c>
      <c r="FJ9078" s="55">
        <v>0</v>
      </c>
      <c r="FK9078" s="55" t="s">
        <v>1249</v>
      </c>
      <c r="FL9078" s="55">
        <v>2</v>
      </c>
    </row>
    <row r="9079" ht="14.25" customHeight="1" outlineLevel="1" spans="162:168">
      <c r="FF9079" s="55">
        <v>9072</v>
      </c>
      <c r="FG9079" s="55" t="s">
        <v>1309</v>
      </c>
      <c r="FH9079" s="55" t="s">
        <v>2016</v>
      </c>
      <c r="FI9079" s="55">
        <v>12</v>
      </c>
      <c r="FJ9079" s="55">
        <v>1000</v>
      </c>
      <c r="FK9079" s="55" t="s">
        <v>1249</v>
      </c>
      <c r="FL9079" s="55">
        <v>2</v>
      </c>
    </row>
    <row r="9080" ht="14.25" customHeight="1" outlineLevel="1" spans="162:168">
      <c r="FF9080" s="55">
        <v>9073</v>
      </c>
      <c r="FG9080" s="55" t="s">
        <v>1309</v>
      </c>
      <c r="FH9080" s="55" t="s">
        <v>2016</v>
      </c>
      <c r="FI9080" s="55">
        <v>12</v>
      </c>
      <c r="FJ9080" s="55">
        <v>2500</v>
      </c>
      <c r="FK9080" s="55" t="s">
        <v>1249</v>
      </c>
      <c r="FL9080" s="55">
        <v>2</v>
      </c>
    </row>
    <row r="9081" ht="14.25" customHeight="1" outlineLevel="1" spans="162:168">
      <c r="FF9081" s="55">
        <v>9074</v>
      </c>
      <c r="FG9081" s="55" t="s">
        <v>1309</v>
      </c>
      <c r="FH9081" s="55" t="s">
        <v>2016</v>
      </c>
      <c r="FI9081" s="55">
        <v>12</v>
      </c>
      <c r="FJ9081" s="55">
        <v>10000</v>
      </c>
      <c r="FK9081" s="55" t="s">
        <v>1249</v>
      </c>
      <c r="FL9081" s="55">
        <v>2</v>
      </c>
    </row>
    <row r="9082" ht="14.25" customHeight="1" outlineLevel="1" spans="162:168">
      <c r="FF9082" s="55">
        <v>9075</v>
      </c>
      <c r="FG9082" s="55" t="s">
        <v>1309</v>
      </c>
      <c r="FH9082" s="55" t="s">
        <v>2016</v>
      </c>
      <c r="FI9082" s="55">
        <v>12</v>
      </c>
      <c r="FJ9082" s="55">
        <v>25000</v>
      </c>
      <c r="FK9082" s="55" t="s">
        <v>1249</v>
      </c>
      <c r="FL9082" s="55">
        <v>2</v>
      </c>
    </row>
    <row r="9083" ht="14.25" customHeight="1" outlineLevel="1" spans="162:168">
      <c r="FF9083" s="55">
        <v>9076</v>
      </c>
      <c r="FG9083" s="55" t="s">
        <v>1309</v>
      </c>
      <c r="FH9083" s="55" t="s">
        <v>2016</v>
      </c>
      <c r="FI9083" s="55">
        <v>12</v>
      </c>
      <c r="FJ9083" s="55">
        <v>50000</v>
      </c>
      <c r="FK9083" s="55" t="s">
        <v>1249</v>
      </c>
      <c r="FL9083" s="55">
        <v>2</v>
      </c>
    </row>
    <row r="9084" ht="14.25" customHeight="1" outlineLevel="1" spans="162:168">
      <c r="FF9084" s="55">
        <v>9077</v>
      </c>
      <c r="FG9084" s="55" t="s">
        <v>1309</v>
      </c>
      <c r="FH9084" s="55" t="s">
        <v>2016</v>
      </c>
      <c r="FI9084" s="55">
        <v>12</v>
      </c>
      <c r="FJ9084" s="55">
        <v>80000</v>
      </c>
      <c r="FK9084" s="55" t="s">
        <v>1249</v>
      </c>
      <c r="FL9084" s="55">
        <v>2</v>
      </c>
    </row>
    <row r="9085" ht="14.25" customHeight="1" outlineLevel="1" spans="162:168">
      <c r="FF9085" s="55">
        <v>9078</v>
      </c>
      <c r="FG9085" s="55" t="s">
        <v>1309</v>
      </c>
      <c r="FH9085" s="55" t="s">
        <v>2016</v>
      </c>
      <c r="FI9085" s="55">
        <v>12</v>
      </c>
      <c r="FJ9085" s="55">
        <v>130000</v>
      </c>
      <c r="FK9085" s="55" t="s">
        <v>1249</v>
      </c>
      <c r="FL9085" s="55">
        <v>2</v>
      </c>
    </row>
    <row r="9086" ht="14.25" customHeight="1" outlineLevel="1" spans="162:168">
      <c r="FF9086" s="55">
        <v>9079</v>
      </c>
      <c r="FG9086" s="55" t="s">
        <v>1309</v>
      </c>
      <c r="FH9086" s="55" t="s">
        <v>2016</v>
      </c>
      <c r="FI9086" s="55">
        <v>12</v>
      </c>
      <c r="FJ9086" s="55">
        <v>260000</v>
      </c>
      <c r="FK9086" s="55" t="s">
        <v>1249</v>
      </c>
      <c r="FL9086" s="55">
        <v>2</v>
      </c>
    </row>
    <row r="9087" ht="14.25" customHeight="1" outlineLevel="1" spans="162:168">
      <c r="FF9087" s="55">
        <v>9080</v>
      </c>
      <c r="FG9087" s="55" t="s">
        <v>1309</v>
      </c>
      <c r="FH9087" s="55" t="s">
        <v>2016</v>
      </c>
      <c r="FI9087" s="55">
        <v>12</v>
      </c>
      <c r="FJ9087" s="55">
        <v>400000</v>
      </c>
      <c r="FK9087" s="55" t="s">
        <v>1249</v>
      </c>
      <c r="FL9087" s="55">
        <v>2</v>
      </c>
    </row>
    <row r="9088" ht="14.25" customHeight="1" outlineLevel="1" spans="162:168">
      <c r="FF9088" s="55">
        <v>9081</v>
      </c>
      <c r="FG9088" s="55" t="s">
        <v>1309</v>
      </c>
      <c r="FH9088" s="55" t="s">
        <v>2016</v>
      </c>
      <c r="FI9088" s="55">
        <v>12</v>
      </c>
      <c r="FJ9088" s="55">
        <v>530000</v>
      </c>
      <c r="FK9088" s="55" t="s">
        <v>1249</v>
      </c>
      <c r="FL9088" s="55">
        <v>2</v>
      </c>
    </row>
    <row r="9089" ht="14.25" customHeight="1" outlineLevel="1" spans="162:168">
      <c r="FF9089" s="55">
        <v>9082</v>
      </c>
      <c r="FG9089" s="55" t="s">
        <v>1309</v>
      </c>
      <c r="FH9089" s="55" t="s">
        <v>2016</v>
      </c>
      <c r="FI9089" s="55">
        <v>12</v>
      </c>
      <c r="FJ9089" s="55">
        <v>540000</v>
      </c>
      <c r="FK9089" s="55" t="s">
        <v>1249</v>
      </c>
      <c r="FL9089" s="55">
        <v>2</v>
      </c>
    </row>
    <row r="9090" ht="14.25" customHeight="1" outlineLevel="1" spans="162:168">
      <c r="FF9090" s="55">
        <v>9083</v>
      </c>
      <c r="FG9090" s="55" t="s">
        <v>1309</v>
      </c>
      <c r="FH9090" s="55" t="s">
        <v>2016</v>
      </c>
      <c r="FI9090" s="55">
        <v>13</v>
      </c>
      <c r="FJ9090" s="55">
        <v>0</v>
      </c>
      <c r="FK9090" s="55" t="s">
        <v>1249</v>
      </c>
      <c r="FL9090" s="55">
        <v>2</v>
      </c>
    </row>
    <row r="9091" ht="14.25" customHeight="1" outlineLevel="1" spans="162:168">
      <c r="FF9091" s="55">
        <v>9084</v>
      </c>
      <c r="FG9091" s="55" t="s">
        <v>1309</v>
      </c>
      <c r="FH9091" s="55" t="s">
        <v>2016</v>
      </c>
      <c r="FI9091" s="55">
        <v>13</v>
      </c>
      <c r="FJ9091" s="55">
        <v>1000</v>
      </c>
      <c r="FK9091" s="55" t="s">
        <v>1249</v>
      </c>
      <c r="FL9091" s="55">
        <v>2</v>
      </c>
    </row>
    <row r="9092" ht="14.25" customHeight="1" outlineLevel="1" spans="162:168">
      <c r="FF9092" s="55">
        <v>9085</v>
      </c>
      <c r="FG9092" s="55" t="s">
        <v>1309</v>
      </c>
      <c r="FH9092" s="55" t="s">
        <v>2016</v>
      </c>
      <c r="FI9092" s="55">
        <v>13</v>
      </c>
      <c r="FJ9092" s="55">
        <v>2500</v>
      </c>
      <c r="FK9092" s="55" t="s">
        <v>1249</v>
      </c>
      <c r="FL9092" s="55">
        <v>2</v>
      </c>
    </row>
    <row r="9093" ht="14.25" customHeight="1" outlineLevel="1" spans="162:168">
      <c r="FF9093" s="55">
        <v>9086</v>
      </c>
      <c r="FG9093" s="55" t="s">
        <v>1309</v>
      </c>
      <c r="FH9093" s="55" t="s">
        <v>2016</v>
      </c>
      <c r="FI9093" s="55">
        <v>13</v>
      </c>
      <c r="FJ9093" s="55">
        <v>5000</v>
      </c>
      <c r="FK9093" s="55" t="s">
        <v>1249</v>
      </c>
      <c r="FL9093" s="55">
        <v>2</v>
      </c>
    </row>
    <row r="9094" ht="14.25" customHeight="1" outlineLevel="1" spans="162:168">
      <c r="FF9094" s="55">
        <v>9087</v>
      </c>
      <c r="FG9094" s="55" t="s">
        <v>1309</v>
      </c>
      <c r="FH9094" s="55" t="s">
        <v>2016</v>
      </c>
      <c r="FI9094" s="55">
        <v>13</v>
      </c>
      <c r="FJ9094" s="55">
        <v>10000</v>
      </c>
      <c r="FK9094" s="55" t="s">
        <v>1249</v>
      </c>
      <c r="FL9094" s="55">
        <v>2</v>
      </c>
    </row>
    <row r="9095" ht="14.25" customHeight="1" outlineLevel="1" spans="162:168">
      <c r="FF9095" s="55">
        <v>9088</v>
      </c>
      <c r="FG9095" s="55" t="s">
        <v>1309</v>
      </c>
      <c r="FH9095" s="55" t="s">
        <v>2016</v>
      </c>
      <c r="FI9095" s="55">
        <v>13</v>
      </c>
      <c r="FJ9095" s="55">
        <v>25000</v>
      </c>
      <c r="FK9095" s="55" t="s">
        <v>1249</v>
      </c>
      <c r="FL9095" s="55">
        <v>2</v>
      </c>
    </row>
    <row r="9096" ht="14.25" customHeight="1" outlineLevel="1" spans="162:168">
      <c r="FF9096" s="55">
        <v>9089</v>
      </c>
      <c r="FG9096" s="55" t="s">
        <v>1309</v>
      </c>
      <c r="FH9096" s="55" t="s">
        <v>2016</v>
      </c>
      <c r="FI9096" s="55">
        <v>13</v>
      </c>
      <c r="FJ9096" s="55">
        <v>50000</v>
      </c>
      <c r="FK9096" s="55" t="s">
        <v>1249</v>
      </c>
      <c r="FL9096" s="55">
        <v>2</v>
      </c>
    </row>
    <row r="9097" ht="14.25" customHeight="1" outlineLevel="1" spans="162:168">
      <c r="FF9097" s="55">
        <v>9090</v>
      </c>
      <c r="FG9097" s="55" t="s">
        <v>1309</v>
      </c>
      <c r="FH9097" s="55" t="s">
        <v>2016</v>
      </c>
      <c r="FI9097" s="55">
        <v>13</v>
      </c>
      <c r="FJ9097" s="55">
        <v>80000</v>
      </c>
      <c r="FK9097" s="55" t="s">
        <v>1249</v>
      </c>
      <c r="FL9097" s="55">
        <v>2</v>
      </c>
    </row>
    <row r="9098" ht="14.25" customHeight="1" outlineLevel="1" spans="162:168">
      <c r="FF9098" s="55">
        <v>9091</v>
      </c>
      <c r="FG9098" s="55" t="s">
        <v>1309</v>
      </c>
      <c r="FH9098" s="55" t="s">
        <v>2016</v>
      </c>
      <c r="FI9098" s="55">
        <v>13</v>
      </c>
      <c r="FJ9098" s="55">
        <v>130000</v>
      </c>
      <c r="FK9098" s="55" t="s">
        <v>1249</v>
      </c>
      <c r="FL9098" s="55">
        <v>2</v>
      </c>
    </row>
    <row r="9099" ht="14.25" customHeight="1" outlineLevel="1" spans="162:168">
      <c r="FF9099" s="55">
        <v>9092</v>
      </c>
      <c r="FG9099" s="55" t="s">
        <v>1309</v>
      </c>
      <c r="FH9099" s="55" t="s">
        <v>2016</v>
      </c>
      <c r="FI9099" s="55">
        <v>13</v>
      </c>
      <c r="FJ9099" s="55">
        <v>260000</v>
      </c>
      <c r="FK9099" s="55" t="s">
        <v>1249</v>
      </c>
      <c r="FL9099" s="55">
        <v>2</v>
      </c>
    </row>
    <row r="9100" ht="14.25" customHeight="1" outlineLevel="1" spans="162:168">
      <c r="FF9100" s="55">
        <v>9093</v>
      </c>
      <c r="FG9100" s="55" t="s">
        <v>1309</v>
      </c>
      <c r="FH9100" s="55" t="s">
        <v>2016</v>
      </c>
      <c r="FI9100" s="55">
        <v>13</v>
      </c>
      <c r="FJ9100" s="55">
        <v>400000</v>
      </c>
      <c r="FK9100" s="55" t="s">
        <v>1249</v>
      </c>
      <c r="FL9100" s="55">
        <v>2</v>
      </c>
    </row>
    <row r="9101" ht="14.25" customHeight="1" outlineLevel="1" spans="162:168">
      <c r="FF9101" s="55">
        <v>9094</v>
      </c>
      <c r="FG9101" s="55" t="s">
        <v>1309</v>
      </c>
      <c r="FH9101" s="55" t="s">
        <v>2016</v>
      </c>
      <c r="FI9101" s="55">
        <v>13</v>
      </c>
      <c r="FJ9101" s="55">
        <v>530000</v>
      </c>
      <c r="FK9101" s="55" t="s">
        <v>1249</v>
      </c>
      <c r="FL9101" s="55">
        <v>2</v>
      </c>
    </row>
    <row r="9102" ht="14.25" customHeight="1" outlineLevel="1" spans="162:168">
      <c r="FF9102" s="55">
        <v>9095</v>
      </c>
      <c r="FG9102" s="55" t="s">
        <v>1309</v>
      </c>
      <c r="FH9102" s="55" t="s">
        <v>2016</v>
      </c>
      <c r="FI9102" s="55">
        <v>13</v>
      </c>
      <c r="FJ9102" s="55">
        <v>540000</v>
      </c>
      <c r="FK9102" s="55" t="s">
        <v>1249</v>
      </c>
      <c r="FL9102" s="55">
        <v>2</v>
      </c>
    </row>
    <row r="9103" ht="14.25" customHeight="1" outlineLevel="1" spans="162:168">
      <c r="FF9103" s="55">
        <v>9096</v>
      </c>
      <c r="FG9103" s="55" t="s">
        <v>1309</v>
      </c>
      <c r="FH9103" s="55" t="s">
        <v>2016</v>
      </c>
      <c r="FI9103" s="55">
        <v>2</v>
      </c>
      <c r="FJ9103" s="55">
        <v>0</v>
      </c>
      <c r="FK9103" s="55" t="s">
        <v>1249</v>
      </c>
      <c r="FL9103" s="55">
        <v>0.35</v>
      </c>
    </row>
    <row r="9104" ht="14.25" customHeight="1" outlineLevel="1" spans="162:168">
      <c r="FF9104" s="55">
        <v>9097</v>
      </c>
      <c r="FG9104" s="55" t="s">
        <v>1309</v>
      </c>
      <c r="FH9104" s="55" t="s">
        <v>2016</v>
      </c>
      <c r="FI9104" s="55">
        <v>2</v>
      </c>
      <c r="FJ9104" s="55">
        <v>1000</v>
      </c>
      <c r="FK9104" s="55" t="s">
        <v>1249</v>
      </c>
      <c r="FL9104" s="55">
        <v>0.3</v>
      </c>
    </row>
    <row r="9105" ht="14.25" customHeight="1" outlineLevel="1" spans="162:168">
      <c r="FF9105" s="55">
        <v>9098</v>
      </c>
      <c r="FG9105" s="55" t="s">
        <v>1309</v>
      </c>
      <c r="FH9105" s="55" t="s">
        <v>2016</v>
      </c>
      <c r="FI9105" s="55">
        <v>2</v>
      </c>
      <c r="FJ9105" s="55">
        <v>2500</v>
      </c>
      <c r="FK9105" s="55" t="s">
        <v>1249</v>
      </c>
      <c r="FL9105" s="55">
        <v>0.3</v>
      </c>
    </row>
    <row r="9106" ht="14.25" customHeight="1" outlineLevel="1" spans="162:168">
      <c r="FF9106" s="55">
        <v>9099</v>
      </c>
      <c r="FG9106" s="55" t="s">
        <v>1309</v>
      </c>
      <c r="FH9106" s="55" t="s">
        <v>2016</v>
      </c>
      <c r="FI9106" s="55">
        <v>2</v>
      </c>
      <c r="FJ9106" s="55">
        <v>5000</v>
      </c>
      <c r="FK9106" s="55" t="s">
        <v>1249</v>
      </c>
      <c r="FL9106" s="55">
        <v>0.3</v>
      </c>
    </row>
    <row r="9107" ht="14.25" customHeight="1" outlineLevel="1" spans="162:168">
      <c r="FF9107" s="55">
        <v>9100</v>
      </c>
      <c r="FG9107" s="55" t="s">
        <v>1309</v>
      </c>
      <c r="FH9107" s="55" t="s">
        <v>2016</v>
      </c>
      <c r="FI9107" s="55">
        <v>2</v>
      </c>
      <c r="FJ9107" s="55">
        <v>10000</v>
      </c>
      <c r="FK9107" s="55" t="s">
        <v>1249</v>
      </c>
      <c r="FL9107" s="55">
        <v>0.3</v>
      </c>
    </row>
    <row r="9108" ht="14.25" customHeight="1" outlineLevel="1" spans="162:168">
      <c r="FF9108" s="55">
        <v>9101</v>
      </c>
      <c r="FG9108" s="55" t="s">
        <v>1309</v>
      </c>
      <c r="FH9108" s="55" t="s">
        <v>2016</v>
      </c>
      <c r="FI9108" s="55">
        <v>2</v>
      </c>
      <c r="FJ9108" s="55">
        <v>25000</v>
      </c>
      <c r="FK9108" s="55" t="s">
        <v>1249</v>
      </c>
      <c r="FL9108" s="55">
        <v>0.3</v>
      </c>
    </row>
    <row r="9109" ht="14.25" customHeight="1" outlineLevel="1" spans="162:168">
      <c r="FF9109" s="55">
        <v>9102</v>
      </c>
      <c r="FG9109" s="55" t="s">
        <v>1309</v>
      </c>
      <c r="FH9109" s="55" t="s">
        <v>2016</v>
      </c>
      <c r="FI9109" s="55">
        <v>2</v>
      </c>
      <c r="FJ9109" s="55">
        <v>50000</v>
      </c>
      <c r="FK9109" s="55" t="s">
        <v>1249</v>
      </c>
      <c r="FL9109" s="55">
        <v>0.3</v>
      </c>
    </row>
    <row r="9110" ht="14.25" customHeight="1" outlineLevel="1" spans="162:168">
      <c r="FF9110" s="55">
        <v>9103</v>
      </c>
      <c r="FG9110" s="55" t="s">
        <v>1309</v>
      </c>
      <c r="FH9110" s="55" t="s">
        <v>2016</v>
      </c>
      <c r="FI9110" s="55">
        <v>2</v>
      </c>
      <c r="FJ9110" s="55">
        <v>80000</v>
      </c>
      <c r="FK9110" s="55" t="s">
        <v>1249</v>
      </c>
      <c r="FL9110" s="55">
        <v>0.3</v>
      </c>
    </row>
    <row r="9111" ht="14.25" customHeight="1" outlineLevel="1" spans="162:168">
      <c r="FF9111" s="55">
        <v>9104</v>
      </c>
      <c r="FG9111" s="55" t="s">
        <v>1309</v>
      </c>
      <c r="FH9111" s="55" t="s">
        <v>2016</v>
      </c>
      <c r="FI9111" s="55">
        <v>2</v>
      </c>
      <c r="FJ9111" s="55">
        <v>130000</v>
      </c>
      <c r="FK9111" s="55" t="s">
        <v>1249</v>
      </c>
      <c r="FL9111" s="55">
        <v>0.3</v>
      </c>
    </row>
    <row r="9112" ht="14.25" customHeight="1" outlineLevel="1" spans="162:168">
      <c r="FF9112" s="55">
        <v>9105</v>
      </c>
      <c r="FG9112" s="55" t="s">
        <v>1309</v>
      </c>
      <c r="FH9112" s="55" t="s">
        <v>2016</v>
      </c>
      <c r="FI9112" s="55">
        <v>2</v>
      </c>
      <c r="FJ9112" s="55">
        <v>260000</v>
      </c>
      <c r="FK9112" s="55" t="s">
        <v>1249</v>
      </c>
      <c r="FL9112" s="55">
        <v>0.3</v>
      </c>
    </row>
    <row r="9113" ht="14.25" customHeight="1" outlineLevel="1" spans="162:168">
      <c r="FF9113" s="55">
        <v>9106</v>
      </c>
      <c r="FG9113" s="55" t="s">
        <v>1309</v>
      </c>
      <c r="FH9113" s="55" t="s">
        <v>2016</v>
      </c>
      <c r="FI9113" s="55">
        <v>2</v>
      </c>
      <c r="FJ9113" s="55">
        <v>400000</v>
      </c>
      <c r="FK9113" s="55" t="s">
        <v>1249</v>
      </c>
      <c r="FL9113" s="55">
        <v>0.3</v>
      </c>
    </row>
    <row r="9114" ht="14.25" customHeight="1" outlineLevel="1" spans="162:168">
      <c r="FF9114" s="55">
        <v>9107</v>
      </c>
      <c r="FG9114" s="55" t="s">
        <v>1309</v>
      </c>
      <c r="FH9114" s="55" t="s">
        <v>2016</v>
      </c>
      <c r="FI9114" s="55">
        <v>2</v>
      </c>
      <c r="FJ9114" s="55">
        <v>530000</v>
      </c>
      <c r="FK9114" s="55" t="s">
        <v>1249</v>
      </c>
      <c r="FL9114" s="55">
        <v>0.3</v>
      </c>
    </row>
    <row r="9115" ht="14.25" customHeight="1" outlineLevel="1" spans="162:168">
      <c r="FF9115" s="55">
        <v>9108</v>
      </c>
      <c r="FG9115" s="55" t="s">
        <v>1309</v>
      </c>
      <c r="FH9115" s="55" t="s">
        <v>2016</v>
      </c>
      <c r="FI9115" s="55">
        <v>2</v>
      </c>
      <c r="FJ9115" s="55">
        <v>540000</v>
      </c>
      <c r="FK9115" s="55" t="s">
        <v>1249</v>
      </c>
      <c r="FL9115" s="55">
        <v>0.3</v>
      </c>
    </row>
    <row r="9116" ht="14.25" customHeight="1" outlineLevel="1" spans="162:168">
      <c r="FF9116" s="55">
        <v>9109</v>
      </c>
      <c r="FG9116" s="55" t="s">
        <v>1309</v>
      </c>
      <c r="FH9116" s="55" t="s">
        <v>2016</v>
      </c>
      <c r="FI9116" s="55">
        <v>3</v>
      </c>
      <c r="FJ9116" s="55">
        <v>0</v>
      </c>
      <c r="FK9116" s="55" t="s">
        <v>1249</v>
      </c>
      <c r="FL9116" s="55">
        <v>0.3</v>
      </c>
    </row>
    <row r="9117" ht="14.25" customHeight="1" outlineLevel="1" spans="162:168">
      <c r="FF9117" s="55">
        <v>9110</v>
      </c>
      <c r="FG9117" s="55" t="s">
        <v>1309</v>
      </c>
      <c r="FH9117" s="55" t="s">
        <v>2016</v>
      </c>
      <c r="FI9117" s="55">
        <v>3</v>
      </c>
      <c r="FJ9117" s="55">
        <v>1000</v>
      </c>
      <c r="FK9117" s="55" t="s">
        <v>1249</v>
      </c>
      <c r="FL9117" s="55">
        <v>0.3</v>
      </c>
    </row>
    <row r="9118" ht="14.25" customHeight="1" outlineLevel="1" spans="162:168">
      <c r="FF9118" s="55">
        <v>9111</v>
      </c>
      <c r="FG9118" s="55" t="s">
        <v>1309</v>
      </c>
      <c r="FH9118" s="55" t="s">
        <v>2016</v>
      </c>
      <c r="FI9118" s="55">
        <v>3</v>
      </c>
      <c r="FJ9118" s="55">
        <v>2500</v>
      </c>
      <c r="FK9118" s="55" t="s">
        <v>1249</v>
      </c>
      <c r="FL9118" s="55">
        <v>0.3</v>
      </c>
    </row>
    <row r="9119" ht="14.25" customHeight="1" outlineLevel="1" spans="162:168">
      <c r="FF9119" s="55">
        <v>9112</v>
      </c>
      <c r="FG9119" s="55" t="s">
        <v>1309</v>
      </c>
      <c r="FH9119" s="55" t="s">
        <v>2016</v>
      </c>
      <c r="FI9119" s="55">
        <v>3</v>
      </c>
      <c r="FJ9119" s="55">
        <v>5000</v>
      </c>
      <c r="FK9119" s="55" t="s">
        <v>1249</v>
      </c>
      <c r="FL9119" s="55">
        <v>0.3</v>
      </c>
    </row>
    <row r="9120" ht="14.25" customHeight="1" outlineLevel="1" spans="162:168">
      <c r="FF9120" s="55">
        <v>9113</v>
      </c>
      <c r="FG9120" s="55" t="s">
        <v>1309</v>
      </c>
      <c r="FH9120" s="55" t="s">
        <v>2016</v>
      </c>
      <c r="FI9120" s="55">
        <v>3</v>
      </c>
      <c r="FJ9120" s="55">
        <v>10000</v>
      </c>
      <c r="FK9120" s="55" t="s">
        <v>1249</v>
      </c>
      <c r="FL9120" s="55">
        <v>0.3</v>
      </c>
    </row>
    <row r="9121" ht="14.25" customHeight="1" outlineLevel="1" spans="162:168">
      <c r="FF9121" s="55">
        <v>9114</v>
      </c>
      <c r="FG9121" s="55" t="s">
        <v>1309</v>
      </c>
      <c r="FH9121" s="55" t="s">
        <v>2016</v>
      </c>
      <c r="FI9121" s="55">
        <v>3</v>
      </c>
      <c r="FJ9121" s="55">
        <v>25000</v>
      </c>
      <c r="FK9121" s="55" t="s">
        <v>1249</v>
      </c>
      <c r="FL9121" s="55">
        <v>0.3</v>
      </c>
    </row>
    <row r="9122" ht="14.25" customHeight="1" outlineLevel="1" spans="162:168">
      <c r="FF9122" s="55">
        <v>9115</v>
      </c>
      <c r="FG9122" s="55" t="s">
        <v>1309</v>
      </c>
      <c r="FH9122" s="55" t="s">
        <v>2016</v>
      </c>
      <c r="FI9122" s="55">
        <v>3</v>
      </c>
      <c r="FJ9122" s="55">
        <v>50000</v>
      </c>
      <c r="FK9122" s="55" t="s">
        <v>1249</v>
      </c>
      <c r="FL9122" s="55">
        <v>0.3</v>
      </c>
    </row>
    <row r="9123" ht="14.25" customHeight="1" outlineLevel="1" spans="162:168">
      <c r="FF9123" s="55">
        <v>9116</v>
      </c>
      <c r="FG9123" s="55" t="s">
        <v>1309</v>
      </c>
      <c r="FH9123" s="55" t="s">
        <v>2016</v>
      </c>
      <c r="FI9123" s="55">
        <v>3</v>
      </c>
      <c r="FJ9123" s="55">
        <v>80000</v>
      </c>
      <c r="FK9123" s="55" t="s">
        <v>1249</v>
      </c>
      <c r="FL9123" s="55">
        <v>0.3</v>
      </c>
    </row>
    <row r="9124" ht="14.25" customHeight="1" outlineLevel="1" spans="162:168">
      <c r="FF9124" s="55">
        <v>9117</v>
      </c>
      <c r="FG9124" s="55" t="s">
        <v>1309</v>
      </c>
      <c r="FH9124" s="55" t="s">
        <v>2016</v>
      </c>
      <c r="FI9124" s="55">
        <v>3</v>
      </c>
      <c r="FJ9124" s="55">
        <v>130000</v>
      </c>
      <c r="FK9124" s="55" t="s">
        <v>1249</v>
      </c>
      <c r="FL9124" s="55">
        <v>0.3</v>
      </c>
    </row>
    <row r="9125" ht="14.25" customHeight="1" outlineLevel="1" spans="162:168">
      <c r="FF9125" s="55">
        <v>9118</v>
      </c>
      <c r="FG9125" s="55" t="s">
        <v>1309</v>
      </c>
      <c r="FH9125" s="55" t="s">
        <v>2016</v>
      </c>
      <c r="FI9125" s="55">
        <v>3</v>
      </c>
      <c r="FJ9125" s="55">
        <v>260000</v>
      </c>
      <c r="FK9125" s="55" t="s">
        <v>1249</v>
      </c>
      <c r="FL9125" s="55">
        <v>0.3</v>
      </c>
    </row>
    <row r="9126" ht="14.25" customHeight="1" outlineLevel="1" spans="162:168">
      <c r="FF9126" s="55">
        <v>9119</v>
      </c>
      <c r="FG9126" s="55" t="s">
        <v>1309</v>
      </c>
      <c r="FH9126" s="55" t="s">
        <v>2016</v>
      </c>
      <c r="FI9126" s="55">
        <v>3</v>
      </c>
      <c r="FJ9126" s="55">
        <v>400000</v>
      </c>
      <c r="FK9126" s="55" t="s">
        <v>1249</v>
      </c>
      <c r="FL9126" s="55">
        <v>0.3</v>
      </c>
    </row>
    <row r="9127" ht="14.25" customHeight="1" outlineLevel="1" spans="162:168">
      <c r="FF9127" s="55">
        <v>9120</v>
      </c>
      <c r="FG9127" s="55" t="s">
        <v>1309</v>
      </c>
      <c r="FH9127" s="55" t="s">
        <v>2016</v>
      </c>
      <c r="FI9127" s="55">
        <v>3</v>
      </c>
      <c r="FJ9127" s="55">
        <v>530000</v>
      </c>
      <c r="FK9127" s="55" t="s">
        <v>1249</v>
      </c>
      <c r="FL9127" s="55">
        <v>0.3</v>
      </c>
    </row>
    <row r="9128" ht="14.25" customHeight="1" outlineLevel="1" spans="162:168">
      <c r="FF9128" s="55">
        <v>9121</v>
      </c>
      <c r="FG9128" s="55" t="s">
        <v>1309</v>
      </c>
      <c r="FH9128" s="55" t="s">
        <v>2016</v>
      </c>
      <c r="FI9128" s="55">
        <v>3</v>
      </c>
      <c r="FJ9128" s="55">
        <v>540000</v>
      </c>
      <c r="FK9128" s="55" t="s">
        <v>1249</v>
      </c>
      <c r="FL9128" s="55">
        <v>0.3</v>
      </c>
    </row>
    <row r="9129" ht="14.25" customHeight="1" outlineLevel="1" spans="162:168">
      <c r="FF9129" s="55">
        <v>9122</v>
      </c>
      <c r="FG9129" s="55" t="s">
        <v>1309</v>
      </c>
      <c r="FH9129" s="55" t="s">
        <v>2016</v>
      </c>
      <c r="FI9129" s="55">
        <v>4</v>
      </c>
      <c r="FJ9129" s="55">
        <v>0</v>
      </c>
      <c r="FK9129" s="55" t="s">
        <v>1249</v>
      </c>
      <c r="FL9129" s="55">
        <v>0.3</v>
      </c>
    </row>
    <row r="9130" ht="14.25" customHeight="1" outlineLevel="1" spans="162:168">
      <c r="FF9130" s="55">
        <v>9123</v>
      </c>
      <c r="FG9130" s="55" t="s">
        <v>1309</v>
      </c>
      <c r="FH9130" s="55" t="s">
        <v>2016</v>
      </c>
      <c r="FI9130" s="55">
        <v>4</v>
      </c>
      <c r="FJ9130" s="55">
        <v>1000</v>
      </c>
      <c r="FK9130" s="55" t="s">
        <v>1249</v>
      </c>
      <c r="FL9130" s="55">
        <v>0.3</v>
      </c>
    </row>
    <row r="9131" ht="14.25" customHeight="1" outlineLevel="1" spans="162:168">
      <c r="FF9131" s="55">
        <v>9124</v>
      </c>
      <c r="FG9131" s="55" t="s">
        <v>1309</v>
      </c>
      <c r="FH9131" s="55" t="s">
        <v>2016</v>
      </c>
      <c r="FI9131" s="55">
        <v>4</v>
      </c>
      <c r="FJ9131" s="55">
        <v>2500</v>
      </c>
      <c r="FK9131" s="55" t="s">
        <v>1249</v>
      </c>
      <c r="FL9131" s="55">
        <v>0.3</v>
      </c>
    </row>
    <row r="9132" ht="14.25" customHeight="1" outlineLevel="1" spans="162:168">
      <c r="FF9132" s="55">
        <v>9125</v>
      </c>
      <c r="FG9132" s="55" t="s">
        <v>1309</v>
      </c>
      <c r="FH9132" s="55" t="s">
        <v>2016</v>
      </c>
      <c r="FI9132" s="55">
        <v>4</v>
      </c>
      <c r="FJ9132" s="55">
        <v>5000</v>
      </c>
      <c r="FK9132" s="55" t="s">
        <v>1249</v>
      </c>
      <c r="FL9132" s="55">
        <v>0.3</v>
      </c>
    </row>
    <row r="9133" ht="14.25" customHeight="1" outlineLevel="1" spans="162:168">
      <c r="FF9133" s="55">
        <v>9126</v>
      </c>
      <c r="FG9133" s="55" t="s">
        <v>1309</v>
      </c>
      <c r="FH9133" s="55" t="s">
        <v>2016</v>
      </c>
      <c r="FI9133" s="55">
        <v>4</v>
      </c>
      <c r="FJ9133" s="55">
        <v>10000</v>
      </c>
      <c r="FK9133" s="55" t="s">
        <v>1249</v>
      </c>
      <c r="FL9133" s="55">
        <v>0.3</v>
      </c>
    </row>
    <row r="9134" ht="14.25" customHeight="1" outlineLevel="1" spans="162:168">
      <c r="FF9134" s="55">
        <v>9127</v>
      </c>
      <c r="FG9134" s="55" t="s">
        <v>1309</v>
      </c>
      <c r="FH9134" s="55" t="s">
        <v>2016</v>
      </c>
      <c r="FI9134" s="55">
        <v>4</v>
      </c>
      <c r="FJ9134" s="55">
        <v>25000</v>
      </c>
      <c r="FK9134" s="55" t="s">
        <v>1249</v>
      </c>
      <c r="FL9134" s="55">
        <v>0.3</v>
      </c>
    </row>
    <row r="9135" ht="14.25" customHeight="1" outlineLevel="1" spans="162:168">
      <c r="FF9135" s="55">
        <v>9128</v>
      </c>
      <c r="FG9135" s="55" t="s">
        <v>1309</v>
      </c>
      <c r="FH9135" s="55" t="s">
        <v>2016</v>
      </c>
      <c r="FI9135" s="55">
        <v>4</v>
      </c>
      <c r="FJ9135" s="55">
        <v>50000</v>
      </c>
      <c r="FK9135" s="55" t="s">
        <v>1249</v>
      </c>
      <c r="FL9135" s="55">
        <v>0.3</v>
      </c>
    </row>
    <row r="9136" ht="14.25" customHeight="1" outlineLevel="1" spans="162:168">
      <c r="FF9136" s="55">
        <v>9129</v>
      </c>
      <c r="FG9136" s="55" t="s">
        <v>1309</v>
      </c>
      <c r="FH9136" s="55" t="s">
        <v>2016</v>
      </c>
      <c r="FI9136" s="55">
        <v>4</v>
      </c>
      <c r="FJ9136" s="55">
        <v>80000</v>
      </c>
      <c r="FK9136" s="55" t="s">
        <v>1249</v>
      </c>
      <c r="FL9136" s="55">
        <v>0.3</v>
      </c>
    </row>
    <row r="9137" ht="14.25" customHeight="1" outlineLevel="1" spans="162:168">
      <c r="FF9137" s="55">
        <v>9130</v>
      </c>
      <c r="FG9137" s="55" t="s">
        <v>1309</v>
      </c>
      <c r="FH9137" s="55" t="s">
        <v>2016</v>
      </c>
      <c r="FI9137" s="55">
        <v>4</v>
      </c>
      <c r="FJ9137" s="55">
        <v>130000</v>
      </c>
      <c r="FK9137" s="55" t="s">
        <v>1249</v>
      </c>
      <c r="FL9137" s="55">
        <v>0.3</v>
      </c>
    </row>
    <row r="9138" ht="14.25" customHeight="1" outlineLevel="1" spans="162:168">
      <c r="FF9138" s="55">
        <v>9131</v>
      </c>
      <c r="FG9138" s="55" t="s">
        <v>1309</v>
      </c>
      <c r="FH9138" s="55" t="s">
        <v>2016</v>
      </c>
      <c r="FI9138" s="55">
        <v>4</v>
      </c>
      <c r="FJ9138" s="55">
        <v>260000</v>
      </c>
      <c r="FK9138" s="55" t="s">
        <v>1249</v>
      </c>
      <c r="FL9138" s="55">
        <v>0.3</v>
      </c>
    </row>
    <row r="9139" ht="14.25" customHeight="1" outlineLevel="1" spans="162:168">
      <c r="FF9139" s="55">
        <v>9132</v>
      </c>
      <c r="FG9139" s="55" t="s">
        <v>1309</v>
      </c>
      <c r="FH9139" s="55" t="s">
        <v>2016</v>
      </c>
      <c r="FI9139" s="55">
        <v>4</v>
      </c>
      <c r="FJ9139" s="55">
        <v>400000</v>
      </c>
      <c r="FK9139" s="55" t="s">
        <v>1249</v>
      </c>
      <c r="FL9139" s="55">
        <v>0.3</v>
      </c>
    </row>
    <row r="9140" ht="14.25" customHeight="1" outlineLevel="1" spans="162:168">
      <c r="FF9140" s="55">
        <v>9133</v>
      </c>
      <c r="FG9140" s="55" t="s">
        <v>1309</v>
      </c>
      <c r="FH9140" s="55" t="s">
        <v>2016</v>
      </c>
      <c r="FI9140" s="55">
        <v>4</v>
      </c>
      <c r="FJ9140" s="55">
        <v>530000</v>
      </c>
      <c r="FK9140" s="55" t="s">
        <v>1249</v>
      </c>
      <c r="FL9140" s="55">
        <v>0.3</v>
      </c>
    </row>
    <row r="9141" ht="14.25" customHeight="1" outlineLevel="1" spans="162:168">
      <c r="FF9141" s="55">
        <v>9134</v>
      </c>
      <c r="FG9141" s="55" t="s">
        <v>1309</v>
      </c>
      <c r="FH9141" s="55" t="s">
        <v>2016</v>
      </c>
      <c r="FI9141" s="55">
        <v>4</v>
      </c>
      <c r="FJ9141" s="55">
        <v>540000</v>
      </c>
      <c r="FK9141" s="55" t="s">
        <v>1249</v>
      </c>
      <c r="FL9141" s="55">
        <v>0.3</v>
      </c>
    </row>
    <row r="9142" ht="14.25" customHeight="1" outlineLevel="1" spans="162:168">
      <c r="FF9142" s="55">
        <v>9135</v>
      </c>
      <c r="FG9142" s="55" t="s">
        <v>1309</v>
      </c>
      <c r="FH9142" s="55" t="s">
        <v>2016</v>
      </c>
      <c r="FI9142" s="55">
        <v>5</v>
      </c>
      <c r="FJ9142" s="55">
        <v>0</v>
      </c>
      <c r="FK9142" s="55" t="s">
        <v>1249</v>
      </c>
      <c r="FL9142" s="55">
        <v>0.5</v>
      </c>
    </row>
    <row r="9143" ht="14.25" customHeight="1" outlineLevel="1" spans="162:168">
      <c r="FF9143" s="55">
        <v>9136</v>
      </c>
      <c r="FG9143" s="55" t="s">
        <v>1309</v>
      </c>
      <c r="FH9143" s="55" t="s">
        <v>2016</v>
      </c>
      <c r="FI9143" s="55">
        <v>5</v>
      </c>
      <c r="FJ9143" s="55">
        <v>1000</v>
      </c>
      <c r="FK9143" s="55" t="s">
        <v>1249</v>
      </c>
      <c r="FL9143" s="55">
        <v>0.45</v>
      </c>
    </row>
    <row r="9144" ht="14.25" customHeight="1" outlineLevel="1" spans="162:168">
      <c r="FF9144" s="55">
        <v>9137</v>
      </c>
      <c r="FG9144" s="55" t="s">
        <v>1309</v>
      </c>
      <c r="FH9144" s="55" t="s">
        <v>2016</v>
      </c>
      <c r="FI9144" s="55">
        <v>5</v>
      </c>
      <c r="FJ9144" s="55">
        <v>2500</v>
      </c>
      <c r="FK9144" s="55" t="s">
        <v>1249</v>
      </c>
      <c r="FL9144" s="55">
        <v>0.4</v>
      </c>
    </row>
    <row r="9145" ht="14.25" customHeight="1" outlineLevel="1" spans="162:168">
      <c r="FF9145" s="55">
        <v>9138</v>
      </c>
      <c r="FG9145" s="55" t="s">
        <v>1309</v>
      </c>
      <c r="FH9145" s="55" t="s">
        <v>2016</v>
      </c>
      <c r="FI9145" s="55">
        <v>5</v>
      </c>
      <c r="FJ9145" s="55">
        <v>5000</v>
      </c>
      <c r="FK9145" s="55" t="s">
        <v>1249</v>
      </c>
      <c r="FL9145" s="55">
        <v>0.4</v>
      </c>
    </row>
    <row r="9146" ht="14.25" customHeight="1" outlineLevel="1" spans="162:168">
      <c r="FF9146" s="55">
        <v>9139</v>
      </c>
      <c r="FG9146" s="55" t="s">
        <v>1309</v>
      </c>
      <c r="FH9146" s="55" t="s">
        <v>2016</v>
      </c>
      <c r="FI9146" s="55">
        <v>5</v>
      </c>
      <c r="FJ9146" s="55">
        <v>10000</v>
      </c>
      <c r="FK9146" s="55" t="s">
        <v>1249</v>
      </c>
      <c r="FL9146" s="55">
        <v>0.4</v>
      </c>
    </row>
    <row r="9147" ht="14.25" customHeight="1" outlineLevel="1" spans="162:168">
      <c r="FF9147" s="55">
        <v>9140</v>
      </c>
      <c r="FG9147" s="55" t="s">
        <v>1309</v>
      </c>
      <c r="FH9147" s="55" t="s">
        <v>2016</v>
      </c>
      <c r="FI9147" s="55">
        <v>5</v>
      </c>
      <c r="FJ9147" s="55">
        <v>25000</v>
      </c>
      <c r="FK9147" s="55" t="s">
        <v>1249</v>
      </c>
      <c r="FL9147" s="55">
        <v>0.4</v>
      </c>
    </row>
    <row r="9148" ht="14.25" customHeight="1" outlineLevel="1" spans="162:168">
      <c r="FF9148" s="55">
        <v>9141</v>
      </c>
      <c r="FG9148" s="55" t="s">
        <v>1309</v>
      </c>
      <c r="FH9148" s="55" t="s">
        <v>2016</v>
      </c>
      <c r="FI9148" s="55">
        <v>5</v>
      </c>
      <c r="FJ9148" s="55">
        <v>50000</v>
      </c>
      <c r="FK9148" s="55" t="s">
        <v>1249</v>
      </c>
      <c r="FL9148" s="55">
        <v>0.35</v>
      </c>
    </row>
    <row r="9149" ht="14.25" customHeight="1" outlineLevel="1" spans="162:168">
      <c r="FF9149" s="55">
        <v>9142</v>
      </c>
      <c r="FG9149" s="55" t="s">
        <v>1309</v>
      </c>
      <c r="FH9149" s="55" t="s">
        <v>2016</v>
      </c>
      <c r="FI9149" s="55">
        <v>5</v>
      </c>
      <c r="FJ9149" s="55">
        <v>80000</v>
      </c>
      <c r="FK9149" s="55" t="s">
        <v>1249</v>
      </c>
      <c r="FL9149" s="55">
        <v>0.35</v>
      </c>
    </row>
    <row r="9150" ht="14.25" customHeight="1" outlineLevel="1" spans="162:168">
      <c r="FF9150" s="55">
        <v>9143</v>
      </c>
      <c r="FG9150" s="55" t="s">
        <v>1309</v>
      </c>
      <c r="FH9150" s="55" t="s">
        <v>2016</v>
      </c>
      <c r="FI9150" s="55">
        <v>5</v>
      </c>
      <c r="FJ9150" s="55">
        <v>130000</v>
      </c>
      <c r="FK9150" s="55" t="s">
        <v>1249</v>
      </c>
      <c r="FL9150" s="55">
        <v>0.35</v>
      </c>
    </row>
    <row r="9151" ht="14.25" customHeight="1" outlineLevel="1" spans="162:168">
      <c r="FF9151" s="55">
        <v>9144</v>
      </c>
      <c r="FG9151" s="55" t="s">
        <v>1309</v>
      </c>
      <c r="FH9151" s="55" t="s">
        <v>2016</v>
      </c>
      <c r="FI9151" s="55">
        <v>5</v>
      </c>
      <c r="FJ9151" s="55">
        <v>260000</v>
      </c>
      <c r="FK9151" s="55" t="s">
        <v>1249</v>
      </c>
      <c r="FL9151" s="55">
        <v>0.35</v>
      </c>
    </row>
    <row r="9152" ht="14.25" customHeight="1" outlineLevel="1" spans="162:168">
      <c r="FF9152" s="55">
        <v>9145</v>
      </c>
      <c r="FG9152" s="55" t="s">
        <v>1309</v>
      </c>
      <c r="FH9152" s="55" t="s">
        <v>2016</v>
      </c>
      <c r="FI9152" s="55">
        <v>5</v>
      </c>
      <c r="FJ9152" s="55">
        <v>400000</v>
      </c>
      <c r="FK9152" s="55" t="s">
        <v>1249</v>
      </c>
      <c r="FL9152" s="55">
        <v>0.35</v>
      </c>
    </row>
    <row r="9153" ht="14.25" customHeight="1" outlineLevel="1" spans="162:168">
      <c r="FF9153" s="55">
        <v>9146</v>
      </c>
      <c r="FG9153" s="55" t="s">
        <v>1309</v>
      </c>
      <c r="FH9153" s="55" t="s">
        <v>2016</v>
      </c>
      <c r="FI9153" s="55">
        <v>5</v>
      </c>
      <c r="FJ9153" s="55">
        <v>530000</v>
      </c>
      <c r="FK9153" s="55" t="s">
        <v>1249</v>
      </c>
      <c r="FL9153" s="55">
        <v>0.35</v>
      </c>
    </row>
    <row r="9154" ht="14.25" customHeight="1" outlineLevel="1" spans="162:168">
      <c r="FF9154" s="55">
        <v>9147</v>
      </c>
      <c r="FG9154" s="55" t="s">
        <v>1309</v>
      </c>
      <c r="FH9154" s="55" t="s">
        <v>2016</v>
      </c>
      <c r="FI9154" s="55">
        <v>5</v>
      </c>
      <c r="FJ9154" s="55">
        <v>540000</v>
      </c>
      <c r="FK9154" s="55" t="s">
        <v>1249</v>
      </c>
      <c r="FL9154" s="55">
        <v>0.35</v>
      </c>
    </row>
    <row r="9155" ht="14.25" customHeight="1" outlineLevel="1" spans="162:168">
      <c r="FF9155" s="55">
        <v>9148</v>
      </c>
      <c r="FG9155" s="55" t="s">
        <v>1309</v>
      </c>
      <c r="FH9155" s="55" t="s">
        <v>2016</v>
      </c>
      <c r="FI9155" s="55">
        <v>6</v>
      </c>
      <c r="FJ9155" s="55">
        <v>0</v>
      </c>
      <c r="FK9155" s="55" t="s">
        <v>1249</v>
      </c>
      <c r="FL9155" s="55">
        <v>0.89</v>
      </c>
    </row>
    <row r="9156" ht="14.25" customHeight="1" outlineLevel="1" spans="162:168">
      <c r="FF9156" s="55">
        <v>9149</v>
      </c>
      <c r="FG9156" s="55" t="s">
        <v>1309</v>
      </c>
      <c r="FH9156" s="55" t="s">
        <v>2016</v>
      </c>
      <c r="FI9156" s="55">
        <v>6</v>
      </c>
      <c r="FJ9156" s="55">
        <v>1000</v>
      </c>
      <c r="FK9156" s="55" t="s">
        <v>1249</v>
      </c>
      <c r="FL9156" s="55">
        <v>0.89</v>
      </c>
    </row>
    <row r="9157" ht="14.25" customHeight="1" outlineLevel="1" spans="162:168">
      <c r="FF9157" s="55">
        <v>9150</v>
      </c>
      <c r="FG9157" s="55" t="s">
        <v>1309</v>
      </c>
      <c r="FH9157" s="55" t="s">
        <v>2016</v>
      </c>
      <c r="FI9157" s="55">
        <v>6</v>
      </c>
      <c r="FJ9157" s="55">
        <v>2500</v>
      </c>
      <c r="FK9157" s="55" t="s">
        <v>1249</v>
      </c>
      <c r="FL9157" s="55">
        <v>0.79</v>
      </c>
    </row>
    <row r="9158" ht="14.25" customHeight="1" outlineLevel="1" spans="162:168">
      <c r="FF9158" s="55">
        <v>9151</v>
      </c>
      <c r="FG9158" s="55" t="s">
        <v>1309</v>
      </c>
      <c r="FH9158" s="55" t="s">
        <v>2016</v>
      </c>
      <c r="FI9158" s="55">
        <v>6</v>
      </c>
      <c r="FJ9158" s="55">
        <v>5000</v>
      </c>
      <c r="FK9158" s="55" t="s">
        <v>1249</v>
      </c>
      <c r="FL9158" s="55">
        <v>0.72</v>
      </c>
    </row>
    <row r="9159" ht="14.25" customHeight="1" outlineLevel="1" spans="162:168">
      <c r="FF9159" s="55">
        <v>9152</v>
      </c>
      <c r="FG9159" s="55" t="s">
        <v>1309</v>
      </c>
      <c r="FH9159" s="55" t="s">
        <v>2016</v>
      </c>
      <c r="FI9159" s="55">
        <v>6</v>
      </c>
      <c r="FJ9159" s="55">
        <v>10000</v>
      </c>
      <c r="FK9159" s="55" t="s">
        <v>1249</v>
      </c>
      <c r="FL9159" s="55">
        <v>0.72</v>
      </c>
    </row>
    <row r="9160" ht="14.25" customHeight="1" outlineLevel="1" spans="162:168">
      <c r="FF9160" s="55">
        <v>9153</v>
      </c>
      <c r="FG9160" s="55" t="s">
        <v>1309</v>
      </c>
      <c r="FH9160" s="55" t="s">
        <v>2016</v>
      </c>
      <c r="FI9160" s="55">
        <v>6</v>
      </c>
      <c r="FJ9160" s="55">
        <v>25000</v>
      </c>
      <c r="FK9160" s="55" t="s">
        <v>1249</v>
      </c>
      <c r="FL9160" s="55">
        <v>0.72</v>
      </c>
    </row>
    <row r="9161" ht="14.25" customHeight="1" outlineLevel="1" spans="162:168">
      <c r="FF9161" s="55">
        <v>9154</v>
      </c>
      <c r="FG9161" s="55" t="s">
        <v>1309</v>
      </c>
      <c r="FH9161" s="55" t="s">
        <v>2016</v>
      </c>
      <c r="FI9161" s="55">
        <v>6</v>
      </c>
      <c r="FJ9161" s="55">
        <v>50000</v>
      </c>
      <c r="FK9161" s="55" t="s">
        <v>1249</v>
      </c>
      <c r="FL9161" s="55">
        <v>0.72</v>
      </c>
    </row>
    <row r="9162" ht="14.25" customHeight="1" outlineLevel="1" spans="162:168">
      <c r="FF9162" s="55">
        <v>9155</v>
      </c>
      <c r="FG9162" s="55" t="s">
        <v>1309</v>
      </c>
      <c r="FH9162" s="55" t="s">
        <v>2016</v>
      </c>
      <c r="FI9162" s="55">
        <v>6</v>
      </c>
      <c r="FJ9162" s="55">
        <v>80000</v>
      </c>
      <c r="FK9162" s="55" t="s">
        <v>1249</v>
      </c>
      <c r="FL9162" s="55">
        <v>0.72</v>
      </c>
    </row>
    <row r="9163" ht="14.25" customHeight="1" outlineLevel="1" spans="162:168">
      <c r="FF9163" s="55">
        <v>9156</v>
      </c>
      <c r="FG9163" s="55" t="s">
        <v>1309</v>
      </c>
      <c r="FH9163" s="55" t="s">
        <v>2016</v>
      </c>
      <c r="FI9163" s="55">
        <v>6</v>
      </c>
      <c r="FJ9163" s="55">
        <v>130000</v>
      </c>
      <c r="FK9163" s="55" t="s">
        <v>1249</v>
      </c>
      <c r="FL9163" s="55">
        <v>0.72</v>
      </c>
    </row>
    <row r="9164" ht="14.25" customHeight="1" outlineLevel="1" spans="162:168">
      <c r="FF9164" s="55">
        <v>9157</v>
      </c>
      <c r="FG9164" s="55" t="s">
        <v>1309</v>
      </c>
      <c r="FH9164" s="55" t="s">
        <v>2016</v>
      </c>
      <c r="FI9164" s="55">
        <v>6</v>
      </c>
      <c r="FJ9164" s="55">
        <v>260000</v>
      </c>
      <c r="FK9164" s="55" t="s">
        <v>1249</v>
      </c>
      <c r="FL9164" s="55">
        <v>0.72</v>
      </c>
    </row>
    <row r="9165" ht="14.25" customHeight="1" outlineLevel="1" spans="162:168">
      <c r="FF9165" s="55">
        <v>9158</v>
      </c>
      <c r="FG9165" s="55" t="s">
        <v>1309</v>
      </c>
      <c r="FH9165" s="55" t="s">
        <v>2016</v>
      </c>
      <c r="FI9165" s="55">
        <v>6</v>
      </c>
      <c r="FJ9165" s="55">
        <v>400000</v>
      </c>
      <c r="FK9165" s="55" t="s">
        <v>1249</v>
      </c>
      <c r="FL9165" s="55">
        <v>0.72</v>
      </c>
    </row>
    <row r="9166" ht="14.25" customHeight="1" outlineLevel="1" spans="162:168">
      <c r="FF9166" s="55">
        <v>9159</v>
      </c>
      <c r="FG9166" s="55" t="s">
        <v>1309</v>
      </c>
      <c r="FH9166" s="55" t="s">
        <v>2016</v>
      </c>
      <c r="FI9166" s="55">
        <v>6</v>
      </c>
      <c r="FJ9166" s="55">
        <v>530000</v>
      </c>
      <c r="FK9166" s="55" t="s">
        <v>1249</v>
      </c>
      <c r="FL9166" s="55">
        <v>0.72</v>
      </c>
    </row>
    <row r="9167" ht="14.25" customHeight="1" outlineLevel="1" spans="162:168">
      <c r="FF9167" s="55">
        <v>9160</v>
      </c>
      <c r="FG9167" s="55" t="s">
        <v>1309</v>
      </c>
      <c r="FH9167" s="55" t="s">
        <v>2016</v>
      </c>
      <c r="FI9167" s="55">
        <v>6</v>
      </c>
      <c r="FJ9167" s="55">
        <v>540000</v>
      </c>
      <c r="FK9167" s="55" t="s">
        <v>1249</v>
      </c>
      <c r="FL9167" s="55">
        <v>0.72</v>
      </c>
    </row>
    <row r="9168" ht="14.25" customHeight="1" outlineLevel="1" spans="162:168">
      <c r="FF9168" s="55">
        <v>9161</v>
      </c>
      <c r="FG9168" s="55" t="s">
        <v>1309</v>
      </c>
      <c r="FH9168" s="55" t="s">
        <v>2016</v>
      </c>
      <c r="FI9168" s="55">
        <v>7</v>
      </c>
      <c r="FJ9168" s="55">
        <v>0</v>
      </c>
      <c r="FK9168" s="55" t="s">
        <v>1249</v>
      </c>
      <c r="FL9168" s="55">
        <v>0.5</v>
      </c>
    </row>
    <row r="9169" ht="14.25" customHeight="1" outlineLevel="1" spans="162:168">
      <c r="FF9169" s="55">
        <v>9162</v>
      </c>
      <c r="FG9169" s="55" t="s">
        <v>1309</v>
      </c>
      <c r="FH9169" s="55" t="s">
        <v>2016</v>
      </c>
      <c r="FI9169" s="55">
        <v>7</v>
      </c>
      <c r="FJ9169" s="55">
        <v>1000</v>
      </c>
      <c r="FK9169" s="55" t="s">
        <v>1249</v>
      </c>
      <c r="FL9169" s="55">
        <v>0.45</v>
      </c>
    </row>
    <row r="9170" ht="14.25" customHeight="1" outlineLevel="1" spans="162:168">
      <c r="FF9170" s="55">
        <v>9163</v>
      </c>
      <c r="FG9170" s="55" t="s">
        <v>1309</v>
      </c>
      <c r="FH9170" s="55" t="s">
        <v>2016</v>
      </c>
      <c r="FI9170" s="55">
        <v>7</v>
      </c>
      <c r="FJ9170" s="55">
        <v>2500</v>
      </c>
      <c r="FK9170" s="55" t="s">
        <v>1249</v>
      </c>
      <c r="FL9170" s="55">
        <v>0.4</v>
      </c>
    </row>
    <row r="9171" ht="14.25" customHeight="1" outlineLevel="1" spans="162:168">
      <c r="FF9171" s="55">
        <v>9164</v>
      </c>
      <c r="FG9171" s="55" t="s">
        <v>1309</v>
      </c>
      <c r="FH9171" s="55" t="s">
        <v>2016</v>
      </c>
      <c r="FI9171" s="55">
        <v>7</v>
      </c>
      <c r="FJ9171" s="55">
        <v>5000</v>
      </c>
      <c r="FK9171" s="55" t="s">
        <v>1249</v>
      </c>
      <c r="FL9171" s="55">
        <v>0.4</v>
      </c>
    </row>
    <row r="9172" ht="14.25" customHeight="1" outlineLevel="1" spans="162:168">
      <c r="FF9172" s="55">
        <v>9165</v>
      </c>
      <c r="FG9172" s="55" t="s">
        <v>1309</v>
      </c>
      <c r="FH9172" s="55" t="s">
        <v>2016</v>
      </c>
      <c r="FI9172" s="55">
        <v>7</v>
      </c>
      <c r="FJ9172" s="55">
        <v>10000</v>
      </c>
      <c r="FK9172" s="55" t="s">
        <v>1249</v>
      </c>
      <c r="FL9172" s="55">
        <v>0.4</v>
      </c>
    </row>
    <row r="9173" ht="14.25" customHeight="1" outlineLevel="1" spans="162:168">
      <c r="FF9173" s="55">
        <v>9166</v>
      </c>
      <c r="FG9173" s="55" t="s">
        <v>1309</v>
      </c>
      <c r="FH9173" s="55" t="s">
        <v>2016</v>
      </c>
      <c r="FI9173" s="55">
        <v>7</v>
      </c>
      <c r="FJ9173" s="55">
        <v>25000</v>
      </c>
      <c r="FK9173" s="55" t="s">
        <v>1249</v>
      </c>
      <c r="FL9173" s="55">
        <v>0.4</v>
      </c>
    </row>
    <row r="9174" ht="14.25" customHeight="1" outlineLevel="1" spans="162:168">
      <c r="FF9174" s="55">
        <v>9167</v>
      </c>
      <c r="FG9174" s="55" t="s">
        <v>1309</v>
      </c>
      <c r="FH9174" s="55" t="s">
        <v>2016</v>
      </c>
      <c r="FI9174" s="55">
        <v>7</v>
      </c>
      <c r="FJ9174" s="55">
        <v>50000</v>
      </c>
      <c r="FK9174" s="55" t="s">
        <v>1249</v>
      </c>
      <c r="FL9174" s="55">
        <v>0.35</v>
      </c>
    </row>
    <row r="9175" ht="14.25" customHeight="1" outlineLevel="1" spans="162:168">
      <c r="FF9175" s="55">
        <v>9168</v>
      </c>
      <c r="FG9175" s="55" t="s">
        <v>1309</v>
      </c>
      <c r="FH9175" s="55" t="s">
        <v>2016</v>
      </c>
      <c r="FI9175" s="55">
        <v>7</v>
      </c>
      <c r="FJ9175" s="55">
        <v>80000</v>
      </c>
      <c r="FK9175" s="55" t="s">
        <v>1249</v>
      </c>
      <c r="FL9175" s="55">
        <v>0.35</v>
      </c>
    </row>
    <row r="9176" ht="14.25" customHeight="1" outlineLevel="1" spans="162:168">
      <c r="FF9176" s="55">
        <v>9169</v>
      </c>
      <c r="FG9176" s="55" t="s">
        <v>1309</v>
      </c>
      <c r="FH9176" s="55" t="s">
        <v>2016</v>
      </c>
      <c r="FI9176" s="55">
        <v>7</v>
      </c>
      <c r="FJ9176" s="55">
        <v>130000</v>
      </c>
      <c r="FK9176" s="55" t="s">
        <v>1249</v>
      </c>
      <c r="FL9176" s="55">
        <v>0.35</v>
      </c>
    </row>
    <row r="9177" ht="14.25" customHeight="1" outlineLevel="1" spans="162:168">
      <c r="FF9177" s="55">
        <v>9170</v>
      </c>
      <c r="FG9177" s="55" t="s">
        <v>1309</v>
      </c>
      <c r="FH9177" s="55" t="s">
        <v>2016</v>
      </c>
      <c r="FI9177" s="55">
        <v>7</v>
      </c>
      <c r="FJ9177" s="55">
        <v>260000</v>
      </c>
      <c r="FK9177" s="55" t="s">
        <v>1249</v>
      </c>
      <c r="FL9177" s="55">
        <v>0.35</v>
      </c>
    </row>
    <row r="9178" ht="14.25" customHeight="1" outlineLevel="1" spans="162:168">
      <c r="FF9178" s="55">
        <v>9171</v>
      </c>
      <c r="FG9178" s="55" t="s">
        <v>1309</v>
      </c>
      <c r="FH9178" s="55" t="s">
        <v>2016</v>
      </c>
      <c r="FI9178" s="55">
        <v>7</v>
      </c>
      <c r="FJ9178" s="55">
        <v>400000</v>
      </c>
      <c r="FK9178" s="55" t="s">
        <v>1249</v>
      </c>
      <c r="FL9178" s="55">
        <v>0.35</v>
      </c>
    </row>
    <row r="9179" ht="14.25" customHeight="1" outlineLevel="1" spans="162:168">
      <c r="FF9179" s="55">
        <v>9172</v>
      </c>
      <c r="FG9179" s="55" t="s">
        <v>1309</v>
      </c>
      <c r="FH9179" s="55" t="s">
        <v>2016</v>
      </c>
      <c r="FI9179" s="55">
        <v>7</v>
      </c>
      <c r="FJ9179" s="55">
        <v>530000</v>
      </c>
      <c r="FK9179" s="55" t="s">
        <v>1249</v>
      </c>
      <c r="FL9179" s="55">
        <v>0.35</v>
      </c>
    </row>
    <row r="9180" ht="14.25" customHeight="1" outlineLevel="1" spans="162:168">
      <c r="FF9180" s="55">
        <v>9173</v>
      </c>
      <c r="FG9180" s="55" t="s">
        <v>1309</v>
      </c>
      <c r="FH9180" s="55" t="s">
        <v>2016</v>
      </c>
      <c r="FI9180" s="55">
        <v>7</v>
      </c>
      <c r="FJ9180" s="55">
        <v>540000</v>
      </c>
      <c r="FK9180" s="55" t="s">
        <v>1249</v>
      </c>
      <c r="FL9180" s="55">
        <v>0.35</v>
      </c>
    </row>
    <row r="9181" ht="14.25" customHeight="1" outlineLevel="1" spans="162:168">
      <c r="FF9181" s="55">
        <v>9174</v>
      </c>
      <c r="FG9181" s="55" t="s">
        <v>1309</v>
      </c>
      <c r="FH9181" s="55" t="s">
        <v>2016</v>
      </c>
      <c r="FI9181" s="55">
        <v>8</v>
      </c>
      <c r="FJ9181" s="55">
        <v>0</v>
      </c>
      <c r="FK9181" s="55" t="s">
        <v>1249</v>
      </c>
      <c r="FL9181" s="55">
        <v>0.89</v>
      </c>
    </row>
    <row r="9182" ht="14.25" customHeight="1" outlineLevel="1" spans="162:168">
      <c r="FF9182" s="55">
        <v>9175</v>
      </c>
      <c r="FG9182" s="55" t="s">
        <v>1309</v>
      </c>
      <c r="FH9182" s="55" t="s">
        <v>2016</v>
      </c>
      <c r="FI9182" s="55">
        <v>8</v>
      </c>
      <c r="FJ9182" s="55">
        <v>1000</v>
      </c>
      <c r="FK9182" s="55" t="s">
        <v>1249</v>
      </c>
      <c r="FL9182" s="55">
        <v>0.89</v>
      </c>
    </row>
    <row r="9183" ht="14.25" customHeight="1" outlineLevel="1" spans="162:168">
      <c r="FF9183" s="55">
        <v>9176</v>
      </c>
      <c r="FG9183" s="55" t="s">
        <v>1309</v>
      </c>
      <c r="FH9183" s="55" t="s">
        <v>2016</v>
      </c>
      <c r="FI9183" s="55">
        <v>8</v>
      </c>
      <c r="FJ9183" s="55">
        <v>2500</v>
      </c>
      <c r="FK9183" s="55" t="s">
        <v>1249</v>
      </c>
      <c r="FL9183" s="55">
        <v>0.79</v>
      </c>
    </row>
    <row r="9184" ht="14.25" customHeight="1" outlineLevel="1" spans="162:168">
      <c r="FF9184" s="55">
        <v>9177</v>
      </c>
      <c r="FG9184" s="55" t="s">
        <v>1309</v>
      </c>
      <c r="FH9184" s="55" t="s">
        <v>2016</v>
      </c>
      <c r="FI9184" s="55">
        <v>8</v>
      </c>
      <c r="FJ9184" s="55">
        <v>5000</v>
      </c>
      <c r="FK9184" s="55" t="s">
        <v>1249</v>
      </c>
      <c r="FL9184" s="55">
        <v>0.72</v>
      </c>
    </row>
    <row r="9185" ht="14.25" customHeight="1" outlineLevel="1" spans="162:168">
      <c r="FF9185" s="55">
        <v>9178</v>
      </c>
      <c r="FG9185" s="55" t="s">
        <v>1309</v>
      </c>
      <c r="FH9185" s="55" t="s">
        <v>2016</v>
      </c>
      <c r="FI9185" s="55">
        <v>8</v>
      </c>
      <c r="FJ9185" s="55">
        <v>10000</v>
      </c>
      <c r="FK9185" s="55" t="s">
        <v>1249</v>
      </c>
      <c r="FL9185" s="55">
        <v>0.72</v>
      </c>
    </row>
    <row r="9186" ht="14.25" customHeight="1" outlineLevel="1" spans="162:168">
      <c r="FF9186" s="55">
        <v>9179</v>
      </c>
      <c r="FG9186" s="55" t="s">
        <v>1309</v>
      </c>
      <c r="FH9186" s="55" t="s">
        <v>2016</v>
      </c>
      <c r="FI9186" s="55">
        <v>8</v>
      </c>
      <c r="FJ9186" s="55">
        <v>25000</v>
      </c>
      <c r="FK9186" s="55" t="s">
        <v>1249</v>
      </c>
      <c r="FL9186" s="55">
        <v>0.72</v>
      </c>
    </row>
    <row r="9187" ht="14.25" customHeight="1" outlineLevel="1" spans="162:168">
      <c r="FF9187" s="55">
        <v>9180</v>
      </c>
      <c r="FG9187" s="55" t="s">
        <v>1309</v>
      </c>
      <c r="FH9187" s="55" t="s">
        <v>2016</v>
      </c>
      <c r="FI9187" s="55">
        <v>8</v>
      </c>
      <c r="FJ9187" s="55">
        <v>50000</v>
      </c>
      <c r="FK9187" s="55" t="s">
        <v>1249</v>
      </c>
      <c r="FL9187" s="55">
        <v>0.72</v>
      </c>
    </row>
    <row r="9188" ht="14.25" customHeight="1" outlineLevel="1" spans="162:168">
      <c r="FF9188" s="55">
        <v>9181</v>
      </c>
      <c r="FG9188" s="55" t="s">
        <v>1309</v>
      </c>
      <c r="FH9188" s="55" t="s">
        <v>2016</v>
      </c>
      <c r="FI9188" s="55">
        <v>8</v>
      </c>
      <c r="FJ9188" s="55">
        <v>80000</v>
      </c>
      <c r="FK9188" s="55" t="s">
        <v>1249</v>
      </c>
      <c r="FL9188" s="55">
        <v>0.72</v>
      </c>
    </row>
    <row r="9189" ht="14.25" customHeight="1" outlineLevel="1" spans="162:168">
      <c r="FF9189" s="55">
        <v>9182</v>
      </c>
      <c r="FG9189" s="55" t="s">
        <v>1309</v>
      </c>
      <c r="FH9189" s="55" t="s">
        <v>2016</v>
      </c>
      <c r="FI9189" s="55">
        <v>8</v>
      </c>
      <c r="FJ9189" s="55">
        <v>130000</v>
      </c>
      <c r="FK9189" s="55" t="s">
        <v>1249</v>
      </c>
      <c r="FL9189" s="55">
        <v>0.72</v>
      </c>
    </row>
    <row r="9190" ht="14.25" customHeight="1" outlineLevel="1" spans="162:168">
      <c r="FF9190" s="55">
        <v>9183</v>
      </c>
      <c r="FG9190" s="55" t="s">
        <v>1309</v>
      </c>
      <c r="FH9190" s="55" t="s">
        <v>2016</v>
      </c>
      <c r="FI9190" s="55">
        <v>8</v>
      </c>
      <c r="FJ9190" s="55">
        <v>260000</v>
      </c>
      <c r="FK9190" s="55" t="s">
        <v>1249</v>
      </c>
      <c r="FL9190" s="55">
        <v>0.72</v>
      </c>
    </row>
    <row r="9191" ht="14.25" customHeight="1" outlineLevel="1" spans="162:168">
      <c r="FF9191" s="55">
        <v>9184</v>
      </c>
      <c r="FG9191" s="55" t="s">
        <v>1309</v>
      </c>
      <c r="FH9191" s="55" t="s">
        <v>2016</v>
      </c>
      <c r="FI9191" s="55">
        <v>8</v>
      </c>
      <c r="FJ9191" s="55">
        <v>400000</v>
      </c>
      <c r="FK9191" s="55" t="s">
        <v>1249</v>
      </c>
      <c r="FL9191" s="55">
        <v>0.72</v>
      </c>
    </row>
    <row r="9192" ht="14.25" customHeight="1" outlineLevel="1" spans="162:168">
      <c r="FF9192" s="55">
        <v>9185</v>
      </c>
      <c r="FG9192" s="55" t="s">
        <v>1309</v>
      </c>
      <c r="FH9192" s="55" t="s">
        <v>2016</v>
      </c>
      <c r="FI9192" s="55">
        <v>8</v>
      </c>
      <c r="FJ9192" s="55">
        <v>530000</v>
      </c>
      <c r="FK9192" s="55" t="s">
        <v>1249</v>
      </c>
      <c r="FL9192" s="55">
        <v>0.72</v>
      </c>
    </row>
    <row r="9193" ht="14.25" customHeight="1" outlineLevel="1" spans="162:168">
      <c r="FF9193" s="55">
        <v>9186</v>
      </c>
      <c r="FG9193" s="55" t="s">
        <v>1309</v>
      </c>
      <c r="FH9193" s="55" t="s">
        <v>2016</v>
      </c>
      <c r="FI9193" s="55">
        <v>8</v>
      </c>
      <c r="FJ9193" s="55">
        <v>540000</v>
      </c>
      <c r="FK9193" s="55" t="s">
        <v>1249</v>
      </c>
      <c r="FL9193" s="55">
        <v>0.72</v>
      </c>
    </row>
    <row r="9194" ht="14.25" customHeight="1" outlineLevel="1" spans="162:168">
      <c r="FF9194" s="55">
        <v>9187</v>
      </c>
      <c r="FG9194" s="55" t="s">
        <v>1309</v>
      </c>
      <c r="FH9194" s="55" t="s">
        <v>2016</v>
      </c>
      <c r="FI9194" s="55">
        <v>9</v>
      </c>
      <c r="FJ9194" s="55">
        <v>0</v>
      </c>
      <c r="FK9194" s="55" t="s">
        <v>1249</v>
      </c>
      <c r="FL9194" s="55">
        <v>0.89</v>
      </c>
    </row>
    <row r="9195" ht="14.25" customHeight="1" outlineLevel="1" spans="162:168">
      <c r="FF9195" s="55">
        <v>9188</v>
      </c>
      <c r="FG9195" s="55" t="s">
        <v>1309</v>
      </c>
      <c r="FH9195" s="55" t="s">
        <v>2016</v>
      </c>
      <c r="FI9195" s="55">
        <v>9</v>
      </c>
      <c r="FJ9195" s="55">
        <v>1000</v>
      </c>
      <c r="FK9195" s="55" t="s">
        <v>1249</v>
      </c>
      <c r="FL9195" s="55">
        <v>0.89</v>
      </c>
    </row>
    <row r="9196" ht="14.25" customHeight="1" outlineLevel="1" spans="162:168">
      <c r="FF9196" s="55">
        <v>9189</v>
      </c>
      <c r="FG9196" s="55" t="s">
        <v>1309</v>
      </c>
      <c r="FH9196" s="55" t="s">
        <v>2016</v>
      </c>
      <c r="FI9196" s="55">
        <v>9</v>
      </c>
      <c r="FJ9196" s="55">
        <v>2500</v>
      </c>
      <c r="FK9196" s="55" t="s">
        <v>1249</v>
      </c>
      <c r="FL9196" s="55">
        <v>0.79</v>
      </c>
    </row>
    <row r="9197" ht="14.25" customHeight="1" outlineLevel="1" spans="162:168">
      <c r="FF9197" s="55">
        <v>9190</v>
      </c>
      <c r="FG9197" s="55" t="s">
        <v>1309</v>
      </c>
      <c r="FH9197" s="55" t="s">
        <v>2016</v>
      </c>
      <c r="FI9197" s="55">
        <v>9</v>
      </c>
      <c r="FJ9197" s="55">
        <v>5000</v>
      </c>
      <c r="FK9197" s="55" t="s">
        <v>1249</v>
      </c>
      <c r="FL9197" s="55">
        <v>0.72</v>
      </c>
    </row>
    <row r="9198" ht="14.25" customHeight="1" outlineLevel="1" spans="162:168">
      <c r="FF9198" s="55">
        <v>9191</v>
      </c>
      <c r="FG9198" s="55" t="s">
        <v>1309</v>
      </c>
      <c r="FH9198" s="55" t="s">
        <v>2016</v>
      </c>
      <c r="FI9198" s="55">
        <v>9</v>
      </c>
      <c r="FJ9198" s="55">
        <v>10000</v>
      </c>
      <c r="FK9198" s="55" t="s">
        <v>1249</v>
      </c>
      <c r="FL9198" s="55">
        <v>0.72</v>
      </c>
    </row>
    <row r="9199" ht="14.25" customHeight="1" outlineLevel="1" spans="162:168">
      <c r="FF9199" s="55">
        <v>9192</v>
      </c>
      <c r="FG9199" s="55" t="s">
        <v>1309</v>
      </c>
      <c r="FH9199" s="55" t="s">
        <v>2016</v>
      </c>
      <c r="FI9199" s="55">
        <v>9</v>
      </c>
      <c r="FJ9199" s="55">
        <v>25000</v>
      </c>
      <c r="FK9199" s="55" t="s">
        <v>1249</v>
      </c>
      <c r="FL9199" s="55">
        <v>0.72</v>
      </c>
    </row>
    <row r="9200" ht="14.25" customHeight="1" outlineLevel="1" spans="162:168">
      <c r="FF9200" s="55">
        <v>9193</v>
      </c>
      <c r="FG9200" s="55" t="s">
        <v>1309</v>
      </c>
      <c r="FH9200" s="55" t="s">
        <v>2016</v>
      </c>
      <c r="FI9200" s="55">
        <v>9</v>
      </c>
      <c r="FJ9200" s="55">
        <v>50000</v>
      </c>
      <c r="FK9200" s="55" t="s">
        <v>1249</v>
      </c>
      <c r="FL9200" s="55">
        <v>0.72</v>
      </c>
    </row>
    <row r="9201" ht="14.25" customHeight="1" outlineLevel="1" spans="162:168">
      <c r="FF9201" s="55">
        <v>9194</v>
      </c>
      <c r="FG9201" s="55" t="s">
        <v>1309</v>
      </c>
      <c r="FH9201" s="55" t="s">
        <v>2016</v>
      </c>
      <c r="FI9201" s="55">
        <v>9</v>
      </c>
      <c r="FJ9201" s="55">
        <v>80000</v>
      </c>
      <c r="FK9201" s="55" t="s">
        <v>1249</v>
      </c>
      <c r="FL9201" s="55">
        <v>0.72</v>
      </c>
    </row>
    <row r="9202" ht="14.25" customHeight="1" outlineLevel="1" spans="162:168">
      <c r="FF9202" s="55">
        <v>9195</v>
      </c>
      <c r="FG9202" s="55" t="s">
        <v>1309</v>
      </c>
      <c r="FH9202" s="55" t="s">
        <v>2016</v>
      </c>
      <c r="FI9202" s="55">
        <v>9</v>
      </c>
      <c r="FJ9202" s="55">
        <v>130000</v>
      </c>
      <c r="FK9202" s="55" t="s">
        <v>1249</v>
      </c>
      <c r="FL9202" s="55">
        <v>0.72</v>
      </c>
    </row>
    <row r="9203" ht="14.25" customHeight="1" outlineLevel="1" spans="162:168">
      <c r="FF9203" s="55">
        <v>9196</v>
      </c>
      <c r="FG9203" s="55" t="s">
        <v>1309</v>
      </c>
      <c r="FH9203" s="55" t="s">
        <v>2016</v>
      </c>
      <c r="FI9203" s="55">
        <v>9</v>
      </c>
      <c r="FJ9203" s="55">
        <v>260000</v>
      </c>
      <c r="FK9203" s="55" t="s">
        <v>1249</v>
      </c>
      <c r="FL9203" s="55">
        <v>0.72</v>
      </c>
    </row>
    <row r="9204" ht="14.25" customHeight="1" outlineLevel="1" spans="162:168">
      <c r="FF9204" s="55">
        <v>9197</v>
      </c>
      <c r="FG9204" s="55" t="s">
        <v>1309</v>
      </c>
      <c r="FH9204" s="55" t="s">
        <v>2016</v>
      </c>
      <c r="FI9204" s="55">
        <v>9</v>
      </c>
      <c r="FJ9204" s="55">
        <v>400000</v>
      </c>
      <c r="FK9204" s="55" t="s">
        <v>1249</v>
      </c>
      <c r="FL9204" s="55">
        <v>0.72</v>
      </c>
    </row>
    <row r="9205" ht="14.25" customHeight="1" outlineLevel="1" spans="162:168">
      <c r="FF9205" s="55">
        <v>9198</v>
      </c>
      <c r="FG9205" s="55" t="s">
        <v>1309</v>
      </c>
      <c r="FH9205" s="55" t="s">
        <v>2016</v>
      </c>
      <c r="FI9205" s="55">
        <v>9</v>
      </c>
      <c r="FJ9205" s="55">
        <v>530000</v>
      </c>
      <c r="FK9205" s="55" t="s">
        <v>1249</v>
      </c>
      <c r="FL9205" s="55">
        <v>0.72</v>
      </c>
    </row>
    <row r="9206" ht="14.25" customHeight="1" outlineLevel="1" spans="162:168">
      <c r="FF9206" s="55">
        <v>9199</v>
      </c>
      <c r="FG9206" s="55" t="s">
        <v>1309</v>
      </c>
      <c r="FH9206" s="55" t="s">
        <v>2016</v>
      </c>
      <c r="FI9206" s="55">
        <v>9</v>
      </c>
      <c r="FJ9206" s="55">
        <v>540000</v>
      </c>
      <c r="FK9206" s="55" t="s">
        <v>1249</v>
      </c>
      <c r="FL9206" s="55">
        <v>0.72</v>
      </c>
    </row>
    <row r="9207" ht="14.25" customHeight="1" outlineLevel="1" spans="162:168">
      <c r="FF9207" s="55">
        <v>9200</v>
      </c>
      <c r="FG9207" s="55" t="s">
        <v>1309</v>
      </c>
      <c r="FH9207" s="55" t="s">
        <v>2135</v>
      </c>
      <c r="FI9207" s="55">
        <v>1</v>
      </c>
      <c r="FJ9207" s="55">
        <v>0</v>
      </c>
      <c r="FK9207" s="55" t="s">
        <v>1249</v>
      </c>
      <c r="FL9207" s="55">
        <v>0.3</v>
      </c>
    </row>
    <row r="9208" ht="14.25" customHeight="1" outlineLevel="1" spans="162:168">
      <c r="FF9208" s="55">
        <v>9201</v>
      </c>
      <c r="FG9208" s="55" t="s">
        <v>1309</v>
      </c>
      <c r="FH9208" s="55" t="s">
        <v>2135</v>
      </c>
      <c r="FI9208" s="55">
        <v>1</v>
      </c>
      <c r="FJ9208" s="55">
        <v>1000</v>
      </c>
      <c r="FK9208" s="55" t="s">
        <v>1249</v>
      </c>
      <c r="FL9208" s="55">
        <v>0.3</v>
      </c>
    </row>
    <row r="9209" ht="14.25" customHeight="1" outlineLevel="1" spans="162:168">
      <c r="FF9209" s="55">
        <v>9202</v>
      </c>
      <c r="FG9209" s="55" t="s">
        <v>1309</v>
      </c>
      <c r="FH9209" s="55" t="s">
        <v>2135</v>
      </c>
      <c r="FI9209" s="55">
        <v>1</v>
      </c>
      <c r="FJ9209" s="55">
        <v>2500</v>
      </c>
      <c r="FK9209" s="55" t="s">
        <v>1249</v>
      </c>
      <c r="FL9209" s="55">
        <v>0.3</v>
      </c>
    </row>
    <row r="9210" ht="14.25" customHeight="1" outlineLevel="1" spans="162:168">
      <c r="FF9210" s="55">
        <v>9203</v>
      </c>
      <c r="FG9210" s="55" t="s">
        <v>1309</v>
      </c>
      <c r="FH9210" s="55" t="s">
        <v>2135</v>
      </c>
      <c r="FI9210" s="55">
        <v>1</v>
      </c>
      <c r="FJ9210" s="55">
        <v>5000</v>
      </c>
      <c r="FK9210" s="55" t="s">
        <v>1249</v>
      </c>
      <c r="FL9210" s="55">
        <v>0.3</v>
      </c>
    </row>
    <row r="9211" ht="14.25" customHeight="1" outlineLevel="1" spans="162:168">
      <c r="FF9211" s="55">
        <v>9204</v>
      </c>
      <c r="FG9211" s="55" t="s">
        <v>1309</v>
      </c>
      <c r="FH9211" s="55" t="s">
        <v>2135</v>
      </c>
      <c r="FI9211" s="55">
        <v>1</v>
      </c>
      <c r="FJ9211" s="55">
        <v>10000</v>
      </c>
      <c r="FK9211" s="55" t="s">
        <v>1249</v>
      </c>
      <c r="FL9211" s="55">
        <v>0.3</v>
      </c>
    </row>
    <row r="9212" ht="14.25" customHeight="1" outlineLevel="1" spans="162:168">
      <c r="FF9212" s="55">
        <v>9205</v>
      </c>
      <c r="FG9212" s="55" t="s">
        <v>1309</v>
      </c>
      <c r="FH9212" s="55" t="s">
        <v>2135</v>
      </c>
      <c r="FI9212" s="55">
        <v>1</v>
      </c>
      <c r="FJ9212" s="55">
        <v>25000</v>
      </c>
      <c r="FK9212" s="55" t="s">
        <v>1249</v>
      </c>
      <c r="FL9212" s="55">
        <v>0.3</v>
      </c>
    </row>
    <row r="9213" ht="14.25" customHeight="1" outlineLevel="1" spans="162:168">
      <c r="FF9213" s="55">
        <v>9206</v>
      </c>
      <c r="FG9213" s="55" t="s">
        <v>1309</v>
      </c>
      <c r="FH9213" s="55" t="s">
        <v>2135</v>
      </c>
      <c r="FI9213" s="55">
        <v>1</v>
      </c>
      <c r="FJ9213" s="55">
        <v>50000</v>
      </c>
      <c r="FK9213" s="55" t="s">
        <v>1249</v>
      </c>
      <c r="FL9213" s="55">
        <v>0.3</v>
      </c>
    </row>
    <row r="9214" ht="14.25" customHeight="1" outlineLevel="1" spans="162:168">
      <c r="FF9214" s="55">
        <v>9207</v>
      </c>
      <c r="FG9214" s="55" t="s">
        <v>1309</v>
      </c>
      <c r="FH9214" s="55" t="s">
        <v>2135</v>
      </c>
      <c r="FI9214" s="55">
        <v>1</v>
      </c>
      <c r="FJ9214" s="55">
        <v>80000</v>
      </c>
      <c r="FK9214" s="55" t="s">
        <v>1249</v>
      </c>
      <c r="FL9214" s="55">
        <v>0.3</v>
      </c>
    </row>
    <row r="9215" ht="14.25" customHeight="1" outlineLevel="1" spans="162:168">
      <c r="FF9215" s="55">
        <v>9208</v>
      </c>
      <c r="FG9215" s="55" t="s">
        <v>1309</v>
      </c>
      <c r="FH9215" s="55" t="s">
        <v>2135</v>
      </c>
      <c r="FI9215" s="55">
        <v>1</v>
      </c>
      <c r="FJ9215" s="55">
        <v>130000</v>
      </c>
      <c r="FK9215" s="55" t="s">
        <v>1249</v>
      </c>
      <c r="FL9215" s="55">
        <v>0.3</v>
      </c>
    </row>
    <row r="9216" ht="14.25" customHeight="1" outlineLevel="1" spans="162:168">
      <c r="FF9216" s="55">
        <v>9209</v>
      </c>
      <c r="FG9216" s="55" t="s">
        <v>1309</v>
      </c>
      <c r="FH9216" s="55" t="s">
        <v>2135</v>
      </c>
      <c r="FI9216" s="55">
        <v>1</v>
      </c>
      <c r="FJ9216" s="55">
        <v>260000</v>
      </c>
      <c r="FK9216" s="55" t="s">
        <v>1249</v>
      </c>
      <c r="FL9216" s="55">
        <v>0.3</v>
      </c>
    </row>
    <row r="9217" ht="14.25" customHeight="1" outlineLevel="1" spans="162:168">
      <c r="FF9217" s="55">
        <v>9210</v>
      </c>
      <c r="FG9217" s="55" t="s">
        <v>1309</v>
      </c>
      <c r="FH9217" s="55" t="s">
        <v>2135</v>
      </c>
      <c r="FI9217" s="55">
        <v>1</v>
      </c>
      <c r="FJ9217" s="55">
        <v>400000</v>
      </c>
      <c r="FK9217" s="55" t="s">
        <v>1249</v>
      </c>
      <c r="FL9217" s="55">
        <v>0.3</v>
      </c>
    </row>
    <row r="9218" ht="14.25" customHeight="1" outlineLevel="1" spans="162:168">
      <c r="FF9218" s="55">
        <v>9211</v>
      </c>
      <c r="FG9218" s="55" t="s">
        <v>1309</v>
      </c>
      <c r="FH9218" s="55" t="s">
        <v>2135</v>
      </c>
      <c r="FI9218" s="55">
        <v>1</v>
      </c>
      <c r="FJ9218" s="55">
        <v>530000</v>
      </c>
      <c r="FK9218" s="55" t="s">
        <v>1249</v>
      </c>
      <c r="FL9218" s="55">
        <v>0.3</v>
      </c>
    </row>
    <row r="9219" ht="14.25" customHeight="1" outlineLevel="1" spans="162:168">
      <c r="FF9219" s="55">
        <v>9212</v>
      </c>
      <c r="FG9219" s="55" t="s">
        <v>1309</v>
      </c>
      <c r="FH9219" s="55" t="s">
        <v>2135</v>
      </c>
      <c r="FI9219" s="55">
        <v>1</v>
      </c>
      <c r="FJ9219" s="55">
        <v>540000</v>
      </c>
      <c r="FK9219" s="55" t="s">
        <v>1249</v>
      </c>
      <c r="FL9219" s="55">
        <v>0.3</v>
      </c>
    </row>
    <row r="9220" ht="14.25" customHeight="1" outlineLevel="1" spans="162:168">
      <c r="FF9220" s="55">
        <v>9213</v>
      </c>
      <c r="FG9220" s="55" t="s">
        <v>1309</v>
      </c>
      <c r="FH9220" s="55" t="s">
        <v>1988</v>
      </c>
      <c r="FI9220" s="55">
        <v>1</v>
      </c>
      <c r="FJ9220" s="55">
        <v>0</v>
      </c>
      <c r="FK9220" s="55" t="s">
        <v>1249</v>
      </c>
      <c r="FL9220" s="55">
        <v>0.3</v>
      </c>
    </row>
    <row r="9221" ht="14.25" customHeight="1" outlineLevel="1" spans="162:168">
      <c r="FF9221" s="55">
        <v>9214</v>
      </c>
      <c r="FG9221" s="55" t="s">
        <v>1309</v>
      </c>
      <c r="FH9221" s="55" t="s">
        <v>1988</v>
      </c>
      <c r="FI9221" s="55">
        <v>1</v>
      </c>
      <c r="FJ9221" s="55">
        <v>1000</v>
      </c>
      <c r="FK9221" s="55" t="s">
        <v>1249</v>
      </c>
      <c r="FL9221" s="55">
        <v>0.3</v>
      </c>
    </row>
    <row r="9222" ht="14.25" customHeight="1" outlineLevel="1" spans="162:168">
      <c r="FF9222" s="55">
        <v>9215</v>
      </c>
      <c r="FG9222" s="55" t="s">
        <v>1309</v>
      </c>
      <c r="FH9222" s="55" t="s">
        <v>1988</v>
      </c>
      <c r="FI9222" s="55">
        <v>1</v>
      </c>
      <c r="FJ9222" s="55">
        <v>2500</v>
      </c>
      <c r="FK9222" s="55" t="s">
        <v>1249</v>
      </c>
      <c r="FL9222" s="55">
        <v>0.3</v>
      </c>
    </row>
    <row r="9223" ht="14.25" customHeight="1" outlineLevel="1" spans="162:168">
      <c r="FF9223" s="55">
        <v>9216</v>
      </c>
      <c r="FG9223" s="55" t="s">
        <v>1309</v>
      </c>
      <c r="FH9223" s="55" t="s">
        <v>1988</v>
      </c>
      <c r="FI9223" s="55">
        <v>1</v>
      </c>
      <c r="FJ9223" s="55">
        <v>5000</v>
      </c>
      <c r="FK9223" s="55" t="s">
        <v>1249</v>
      </c>
      <c r="FL9223" s="55">
        <v>0.3</v>
      </c>
    </row>
    <row r="9224" ht="14.25" customHeight="1" outlineLevel="1" spans="162:168">
      <c r="FF9224" s="55">
        <v>9217</v>
      </c>
      <c r="FG9224" s="55" t="s">
        <v>1309</v>
      </c>
      <c r="FH9224" s="55" t="s">
        <v>1988</v>
      </c>
      <c r="FI9224" s="55">
        <v>1</v>
      </c>
      <c r="FJ9224" s="55">
        <v>10000</v>
      </c>
      <c r="FK9224" s="55" t="s">
        <v>1249</v>
      </c>
      <c r="FL9224" s="55">
        <v>0.3</v>
      </c>
    </row>
    <row r="9225" ht="14.25" customHeight="1" outlineLevel="1" spans="162:168">
      <c r="FF9225" s="55">
        <v>9218</v>
      </c>
      <c r="FG9225" s="55" t="s">
        <v>1309</v>
      </c>
      <c r="FH9225" s="55" t="s">
        <v>1988</v>
      </c>
      <c r="FI9225" s="55">
        <v>1</v>
      </c>
      <c r="FJ9225" s="55">
        <v>25000</v>
      </c>
      <c r="FK9225" s="55" t="s">
        <v>1249</v>
      </c>
      <c r="FL9225" s="55">
        <v>0.3</v>
      </c>
    </row>
    <row r="9226" ht="14.25" customHeight="1" outlineLevel="1" spans="162:168">
      <c r="FF9226" s="55">
        <v>9219</v>
      </c>
      <c r="FG9226" s="55" t="s">
        <v>1309</v>
      </c>
      <c r="FH9226" s="55" t="s">
        <v>1988</v>
      </c>
      <c r="FI9226" s="55">
        <v>1</v>
      </c>
      <c r="FJ9226" s="55">
        <v>50000</v>
      </c>
      <c r="FK9226" s="55" t="s">
        <v>1249</v>
      </c>
      <c r="FL9226" s="55">
        <v>0.3</v>
      </c>
    </row>
    <row r="9227" ht="14.25" customHeight="1" outlineLevel="1" spans="162:168">
      <c r="FF9227" s="55">
        <v>9220</v>
      </c>
      <c r="FG9227" s="55" t="s">
        <v>1309</v>
      </c>
      <c r="FH9227" s="55" t="s">
        <v>1988</v>
      </c>
      <c r="FI9227" s="55">
        <v>1</v>
      </c>
      <c r="FJ9227" s="55">
        <v>80000</v>
      </c>
      <c r="FK9227" s="55" t="s">
        <v>1249</v>
      </c>
      <c r="FL9227" s="55">
        <v>0.3</v>
      </c>
    </row>
    <row r="9228" ht="14.25" customHeight="1" outlineLevel="1" spans="162:168">
      <c r="FF9228" s="55">
        <v>9221</v>
      </c>
      <c r="FG9228" s="55" t="s">
        <v>1309</v>
      </c>
      <c r="FH9228" s="55" t="s">
        <v>1988</v>
      </c>
      <c r="FI9228" s="55">
        <v>1</v>
      </c>
      <c r="FJ9228" s="55">
        <v>130000</v>
      </c>
      <c r="FK9228" s="55" t="s">
        <v>1249</v>
      </c>
      <c r="FL9228" s="55">
        <v>0.3</v>
      </c>
    </row>
    <row r="9229" ht="14.25" customHeight="1" outlineLevel="1" spans="162:168">
      <c r="FF9229" s="55">
        <v>9222</v>
      </c>
      <c r="FG9229" s="55" t="s">
        <v>1309</v>
      </c>
      <c r="FH9229" s="55" t="s">
        <v>1988</v>
      </c>
      <c r="FI9229" s="55">
        <v>1</v>
      </c>
      <c r="FJ9229" s="55">
        <v>260000</v>
      </c>
      <c r="FK9229" s="55" t="s">
        <v>1249</v>
      </c>
      <c r="FL9229" s="55">
        <v>0.3</v>
      </c>
    </row>
    <row r="9230" ht="14.25" customHeight="1" outlineLevel="1" spans="162:168">
      <c r="FF9230" s="55">
        <v>9223</v>
      </c>
      <c r="FG9230" s="55" t="s">
        <v>1309</v>
      </c>
      <c r="FH9230" s="55" t="s">
        <v>1988</v>
      </c>
      <c r="FI9230" s="55">
        <v>1</v>
      </c>
      <c r="FJ9230" s="55">
        <v>400000</v>
      </c>
      <c r="FK9230" s="55" t="s">
        <v>1249</v>
      </c>
      <c r="FL9230" s="55">
        <v>0.3</v>
      </c>
    </row>
    <row r="9231" ht="14.25" customHeight="1" outlineLevel="1" spans="162:168">
      <c r="FF9231" s="55">
        <v>9224</v>
      </c>
      <c r="FG9231" s="55" t="s">
        <v>1309</v>
      </c>
      <c r="FH9231" s="55" t="s">
        <v>1988</v>
      </c>
      <c r="FI9231" s="55">
        <v>1</v>
      </c>
      <c r="FJ9231" s="55">
        <v>530000</v>
      </c>
      <c r="FK9231" s="55" t="s">
        <v>1249</v>
      </c>
      <c r="FL9231" s="55">
        <v>0.3</v>
      </c>
    </row>
    <row r="9232" ht="14.25" customHeight="1" outlineLevel="1" spans="162:168">
      <c r="FF9232" s="55">
        <v>9225</v>
      </c>
      <c r="FG9232" s="55" t="s">
        <v>1309</v>
      </c>
      <c r="FH9232" s="55" t="s">
        <v>1988</v>
      </c>
      <c r="FI9232" s="55">
        <v>1</v>
      </c>
      <c r="FJ9232" s="55">
        <v>540000</v>
      </c>
      <c r="FK9232" s="55" t="s">
        <v>1249</v>
      </c>
      <c r="FL9232" s="55">
        <v>0.3</v>
      </c>
    </row>
    <row r="9233" ht="14.25" customHeight="1" outlineLevel="1" spans="162:168">
      <c r="FF9233" s="55">
        <v>9226</v>
      </c>
      <c r="FG9233" s="55" t="s">
        <v>1309</v>
      </c>
      <c r="FH9233" s="55" t="s">
        <v>1607</v>
      </c>
      <c r="FI9233" s="55">
        <v>1</v>
      </c>
      <c r="FJ9233" s="55">
        <v>0</v>
      </c>
      <c r="FK9233" s="55" t="s">
        <v>1249</v>
      </c>
      <c r="FL9233" s="55">
        <v>0.35</v>
      </c>
    </row>
    <row r="9234" ht="14.25" customHeight="1" outlineLevel="1" spans="162:168">
      <c r="FF9234" s="55">
        <v>9227</v>
      </c>
      <c r="FG9234" s="55" t="s">
        <v>1309</v>
      </c>
      <c r="FH9234" s="55" t="s">
        <v>1607</v>
      </c>
      <c r="FI9234" s="55">
        <v>1</v>
      </c>
      <c r="FJ9234" s="55">
        <v>1000</v>
      </c>
      <c r="FK9234" s="55" t="s">
        <v>1249</v>
      </c>
      <c r="FL9234" s="55">
        <v>0.33</v>
      </c>
    </row>
    <row r="9235" ht="14.25" customHeight="1" outlineLevel="1" spans="162:168">
      <c r="FF9235" s="55">
        <v>9228</v>
      </c>
      <c r="FG9235" s="55" t="s">
        <v>1309</v>
      </c>
      <c r="FH9235" s="55" t="s">
        <v>1607</v>
      </c>
      <c r="FI9235" s="55">
        <v>1</v>
      </c>
      <c r="FJ9235" s="55">
        <v>2500</v>
      </c>
      <c r="FK9235" s="55" t="s">
        <v>1249</v>
      </c>
      <c r="FL9235" s="55">
        <v>0.31</v>
      </c>
    </row>
    <row r="9236" ht="14.25" customHeight="1" outlineLevel="1" spans="162:168">
      <c r="FF9236" s="55">
        <v>9229</v>
      </c>
      <c r="FG9236" s="55" t="s">
        <v>1309</v>
      </c>
      <c r="FH9236" s="55" t="s">
        <v>1607</v>
      </c>
      <c r="FI9236" s="55">
        <v>1</v>
      </c>
      <c r="FJ9236" s="55">
        <v>5000</v>
      </c>
      <c r="FK9236" s="55" t="s">
        <v>1249</v>
      </c>
      <c r="FL9236" s="55">
        <v>0.3</v>
      </c>
    </row>
    <row r="9237" ht="14.25" customHeight="1" outlineLevel="1" spans="162:168">
      <c r="FF9237" s="55">
        <v>9230</v>
      </c>
      <c r="FG9237" s="55" t="s">
        <v>1309</v>
      </c>
      <c r="FH9237" s="55" t="s">
        <v>1607</v>
      </c>
      <c r="FI9237" s="55">
        <v>1</v>
      </c>
      <c r="FJ9237" s="55">
        <v>10000</v>
      </c>
      <c r="FK9237" s="55" t="s">
        <v>1249</v>
      </c>
      <c r="FL9237" s="55">
        <v>0.3</v>
      </c>
    </row>
    <row r="9238" ht="14.25" customHeight="1" outlineLevel="1" spans="162:168">
      <c r="FF9238" s="55">
        <v>9231</v>
      </c>
      <c r="FG9238" s="55" t="s">
        <v>1309</v>
      </c>
      <c r="FH9238" s="55" t="s">
        <v>1607</v>
      </c>
      <c r="FI9238" s="55">
        <v>1</v>
      </c>
      <c r="FJ9238" s="55">
        <v>25000</v>
      </c>
      <c r="FK9238" s="55" t="s">
        <v>1249</v>
      </c>
      <c r="FL9238" s="55">
        <v>0.3</v>
      </c>
    </row>
    <row r="9239" ht="14.25" customHeight="1" outlineLevel="1" spans="162:168">
      <c r="FF9239" s="55">
        <v>9232</v>
      </c>
      <c r="FG9239" s="55" t="s">
        <v>1309</v>
      </c>
      <c r="FH9239" s="55" t="s">
        <v>1607</v>
      </c>
      <c r="FI9239" s="55">
        <v>1</v>
      </c>
      <c r="FJ9239" s="55">
        <v>50000</v>
      </c>
      <c r="FK9239" s="55" t="s">
        <v>1249</v>
      </c>
      <c r="FL9239" s="55">
        <v>0.3</v>
      </c>
    </row>
    <row r="9240" ht="14.25" customHeight="1" outlineLevel="1" spans="162:168">
      <c r="FF9240" s="55">
        <v>9233</v>
      </c>
      <c r="FG9240" s="55" t="s">
        <v>1309</v>
      </c>
      <c r="FH9240" s="55" t="s">
        <v>1607</v>
      </c>
      <c r="FI9240" s="55">
        <v>1</v>
      </c>
      <c r="FJ9240" s="55">
        <v>80000</v>
      </c>
      <c r="FK9240" s="55" t="s">
        <v>1249</v>
      </c>
      <c r="FL9240" s="55">
        <v>0.3</v>
      </c>
    </row>
    <row r="9241" ht="14.25" customHeight="1" outlineLevel="1" spans="162:168">
      <c r="FF9241" s="55">
        <v>9234</v>
      </c>
      <c r="FG9241" s="55" t="s">
        <v>1309</v>
      </c>
      <c r="FH9241" s="55" t="s">
        <v>1607</v>
      </c>
      <c r="FI9241" s="55">
        <v>1</v>
      </c>
      <c r="FJ9241" s="55">
        <v>130000</v>
      </c>
      <c r="FK9241" s="55" t="s">
        <v>1249</v>
      </c>
      <c r="FL9241" s="55">
        <v>0.3</v>
      </c>
    </row>
    <row r="9242" ht="14.25" customHeight="1" outlineLevel="1" spans="162:168">
      <c r="FF9242" s="55">
        <v>9235</v>
      </c>
      <c r="FG9242" s="55" t="s">
        <v>1309</v>
      </c>
      <c r="FH9242" s="55" t="s">
        <v>1607</v>
      </c>
      <c r="FI9242" s="55">
        <v>1</v>
      </c>
      <c r="FJ9242" s="55">
        <v>260000</v>
      </c>
      <c r="FK9242" s="55" t="s">
        <v>1249</v>
      </c>
      <c r="FL9242" s="55">
        <v>0.3</v>
      </c>
    </row>
    <row r="9243" ht="14.25" customHeight="1" outlineLevel="1" spans="162:168">
      <c r="FF9243" s="55">
        <v>9236</v>
      </c>
      <c r="FG9243" s="55" t="s">
        <v>1309</v>
      </c>
      <c r="FH9243" s="55" t="s">
        <v>1607</v>
      </c>
      <c r="FI9243" s="55">
        <v>1</v>
      </c>
      <c r="FJ9243" s="55">
        <v>400000</v>
      </c>
      <c r="FK9243" s="55" t="s">
        <v>1249</v>
      </c>
      <c r="FL9243" s="55">
        <v>0.3</v>
      </c>
    </row>
    <row r="9244" ht="14.25" customHeight="1" outlineLevel="1" spans="162:168">
      <c r="FF9244" s="55">
        <v>9237</v>
      </c>
      <c r="FG9244" s="55" t="s">
        <v>1309</v>
      </c>
      <c r="FH9244" s="55" t="s">
        <v>1607</v>
      </c>
      <c r="FI9244" s="55">
        <v>1</v>
      </c>
      <c r="FJ9244" s="55">
        <v>530000</v>
      </c>
      <c r="FK9244" s="55" t="s">
        <v>1249</v>
      </c>
      <c r="FL9244" s="55">
        <v>0.3</v>
      </c>
    </row>
    <row r="9245" ht="14.25" customHeight="1" outlineLevel="1" spans="162:168">
      <c r="FF9245" s="55">
        <v>9238</v>
      </c>
      <c r="FG9245" s="55" t="s">
        <v>1309</v>
      </c>
      <c r="FH9245" s="55" t="s">
        <v>1607</v>
      </c>
      <c r="FI9245" s="55">
        <v>1</v>
      </c>
      <c r="FJ9245" s="55">
        <v>540000</v>
      </c>
      <c r="FK9245" s="55" t="s">
        <v>1249</v>
      </c>
      <c r="FL9245" s="55">
        <v>0.3</v>
      </c>
    </row>
    <row r="9246" ht="14.25" customHeight="1" outlineLevel="1" spans="162:168">
      <c r="FF9246" s="55">
        <v>9239</v>
      </c>
      <c r="FG9246" s="55" t="s">
        <v>1309</v>
      </c>
      <c r="FH9246" s="55" t="s">
        <v>1607</v>
      </c>
      <c r="FI9246" s="55">
        <v>2</v>
      </c>
      <c r="FJ9246" s="55">
        <v>0</v>
      </c>
      <c r="FK9246" s="55" t="s">
        <v>1249</v>
      </c>
      <c r="FL9246" s="55">
        <v>0.3</v>
      </c>
    </row>
    <row r="9247" ht="14.25" customHeight="1" outlineLevel="1" spans="162:168">
      <c r="FF9247" s="55">
        <v>9240</v>
      </c>
      <c r="FG9247" s="55" t="s">
        <v>1309</v>
      </c>
      <c r="FH9247" s="55" t="s">
        <v>1607</v>
      </c>
      <c r="FI9247" s="55">
        <v>2</v>
      </c>
      <c r="FJ9247" s="55">
        <v>1000</v>
      </c>
      <c r="FK9247" s="55" t="s">
        <v>1249</v>
      </c>
      <c r="FL9247" s="55">
        <v>0.3</v>
      </c>
    </row>
    <row r="9248" ht="14.25" customHeight="1" outlineLevel="1" spans="162:168">
      <c r="FF9248" s="55">
        <v>9241</v>
      </c>
      <c r="FG9248" s="55" t="s">
        <v>1309</v>
      </c>
      <c r="FH9248" s="55" t="s">
        <v>1607</v>
      </c>
      <c r="FI9248" s="55">
        <v>2</v>
      </c>
      <c r="FJ9248" s="55">
        <v>2500</v>
      </c>
      <c r="FK9248" s="55" t="s">
        <v>1249</v>
      </c>
      <c r="FL9248" s="55">
        <v>0.3</v>
      </c>
    </row>
    <row r="9249" ht="14.25" customHeight="1" outlineLevel="1" spans="162:168">
      <c r="FF9249" s="55">
        <v>9242</v>
      </c>
      <c r="FG9249" s="55" t="s">
        <v>1309</v>
      </c>
      <c r="FH9249" s="55" t="s">
        <v>1607</v>
      </c>
      <c r="FI9249" s="55">
        <v>2</v>
      </c>
      <c r="FJ9249" s="55">
        <v>5000</v>
      </c>
      <c r="FK9249" s="55" t="s">
        <v>1249</v>
      </c>
      <c r="FL9249" s="55">
        <v>0.3</v>
      </c>
    </row>
    <row r="9250" ht="14.25" customHeight="1" outlineLevel="1" spans="162:168">
      <c r="FF9250" s="55">
        <v>9243</v>
      </c>
      <c r="FG9250" s="55" t="s">
        <v>1309</v>
      </c>
      <c r="FH9250" s="55" t="s">
        <v>1607</v>
      </c>
      <c r="FI9250" s="55">
        <v>2</v>
      </c>
      <c r="FJ9250" s="55">
        <v>10000</v>
      </c>
      <c r="FK9250" s="55" t="s">
        <v>1249</v>
      </c>
      <c r="FL9250" s="55">
        <v>0.3</v>
      </c>
    </row>
    <row r="9251" ht="14.25" customHeight="1" outlineLevel="1" spans="162:168">
      <c r="FF9251" s="55">
        <v>9244</v>
      </c>
      <c r="FG9251" s="55" t="s">
        <v>1309</v>
      </c>
      <c r="FH9251" s="55" t="s">
        <v>1607</v>
      </c>
      <c r="FI9251" s="55">
        <v>2</v>
      </c>
      <c r="FJ9251" s="55">
        <v>25000</v>
      </c>
      <c r="FK9251" s="55" t="s">
        <v>1249</v>
      </c>
      <c r="FL9251" s="55">
        <v>0.3</v>
      </c>
    </row>
    <row r="9252" ht="14.25" customHeight="1" outlineLevel="1" spans="162:168">
      <c r="FF9252" s="55">
        <v>9245</v>
      </c>
      <c r="FG9252" s="55" t="s">
        <v>1309</v>
      </c>
      <c r="FH9252" s="55" t="s">
        <v>1607</v>
      </c>
      <c r="FI9252" s="55">
        <v>2</v>
      </c>
      <c r="FJ9252" s="55">
        <v>50000</v>
      </c>
      <c r="FK9252" s="55" t="s">
        <v>1249</v>
      </c>
      <c r="FL9252" s="55">
        <v>0.3</v>
      </c>
    </row>
    <row r="9253" ht="14.25" customHeight="1" outlineLevel="1" spans="162:168">
      <c r="FF9253" s="55">
        <v>9246</v>
      </c>
      <c r="FG9253" s="55" t="s">
        <v>1309</v>
      </c>
      <c r="FH9253" s="55" t="s">
        <v>1607</v>
      </c>
      <c r="FI9253" s="55">
        <v>2</v>
      </c>
      <c r="FJ9253" s="55">
        <v>80000</v>
      </c>
      <c r="FK9253" s="55" t="s">
        <v>1249</v>
      </c>
      <c r="FL9253" s="55">
        <v>0.3</v>
      </c>
    </row>
    <row r="9254" ht="14.25" customHeight="1" outlineLevel="1" spans="162:168">
      <c r="FF9254" s="55">
        <v>9247</v>
      </c>
      <c r="FG9254" s="55" t="s">
        <v>1309</v>
      </c>
      <c r="FH9254" s="55" t="s">
        <v>1607</v>
      </c>
      <c r="FI9254" s="55">
        <v>2</v>
      </c>
      <c r="FJ9254" s="55">
        <v>130000</v>
      </c>
      <c r="FK9254" s="55" t="s">
        <v>1249</v>
      </c>
      <c r="FL9254" s="55">
        <v>0.3</v>
      </c>
    </row>
    <row r="9255" ht="14.25" customHeight="1" outlineLevel="1" spans="162:168">
      <c r="FF9255" s="55">
        <v>9248</v>
      </c>
      <c r="FG9255" s="55" t="s">
        <v>1309</v>
      </c>
      <c r="FH9255" s="55" t="s">
        <v>1607</v>
      </c>
      <c r="FI9255" s="55">
        <v>2</v>
      </c>
      <c r="FJ9255" s="55">
        <v>260000</v>
      </c>
      <c r="FK9255" s="55" t="s">
        <v>1249</v>
      </c>
      <c r="FL9255" s="55">
        <v>0.3</v>
      </c>
    </row>
    <row r="9256" ht="14.25" customHeight="1" outlineLevel="1" spans="162:168">
      <c r="FF9256" s="55">
        <v>9249</v>
      </c>
      <c r="FG9256" s="55" t="s">
        <v>1309</v>
      </c>
      <c r="FH9256" s="55" t="s">
        <v>1607</v>
      </c>
      <c r="FI9256" s="55">
        <v>2</v>
      </c>
      <c r="FJ9256" s="55">
        <v>400000</v>
      </c>
      <c r="FK9256" s="55" t="s">
        <v>1249</v>
      </c>
      <c r="FL9256" s="55">
        <v>0.3</v>
      </c>
    </row>
    <row r="9257" ht="14.25" customHeight="1" outlineLevel="1" spans="162:168">
      <c r="FF9257" s="55">
        <v>9250</v>
      </c>
      <c r="FG9257" s="55" t="s">
        <v>1309</v>
      </c>
      <c r="FH9257" s="55" t="s">
        <v>1607</v>
      </c>
      <c r="FI9257" s="55">
        <v>2</v>
      </c>
      <c r="FJ9257" s="55">
        <v>530000</v>
      </c>
      <c r="FK9257" s="55" t="s">
        <v>1249</v>
      </c>
      <c r="FL9257" s="55">
        <v>0.3</v>
      </c>
    </row>
    <row r="9258" ht="14.25" customHeight="1" outlineLevel="1" spans="162:168">
      <c r="FF9258" s="55">
        <v>9251</v>
      </c>
      <c r="FG9258" s="55" t="s">
        <v>1309</v>
      </c>
      <c r="FH9258" s="55" t="s">
        <v>1607</v>
      </c>
      <c r="FI9258" s="55">
        <v>2</v>
      </c>
      <c r="FJ9258" s="55">
        <v>540000</v>
      </c>
      <c r="FK9258" s="55" t="s">
        <v>1249</v>
      </c>
      <c r="FL9258" s="55">
        <v>0.3</v>
      </c>
    </row>
    <row r="9259" ht="14.25" customHeight="1" outlineLevel="1" spans="162:168">
      <c r="FF9259" s="55">
        <v>9252</v>
      </c>
      <c r="FG9259" s="55" t="s">
        <v>1309</v>
      </c>
      <c r="FH9259" s="55" t="s">
        <v>1607</v>
      </c>
      <c r="FI9259" s="55">
        <v>3</v>
      </c>
      <c r="FJ9259" s="55">
        <v>0</v>
      </c>
      <c r="FK9259" s="55" t="s">
        <v>1249</v>
      </c>
      <c r="FL9259" s="55">
        <v>0.3</v>
      </c>
    </row>
    <row r="9260" ht="14.25" customHeight="1" outlineLevel="1" spans="162:168">
      <c r="FF9260" s="55">
        <v>9253</v>
      </c>
      <c r="FG9260" s="55" t="s">
        <v>1309</v>
      </c>
      <c r="FH9260" s="55" t="s">
        <v>1607</v>
      </c>
      <c r="FI9260" s="55">
        <v>3</v>
      </c>
      <c r="FJ9260" s="55">
        <v>1000</v>
      </c>
      <c r="FK9260" s="55" t="s">
        <v>1249</v>
      </c>
      <c r="FL9260" s="55">
        <v>0.3</v>
      </c>
    </row>
    <row r="9261" ht="14.25" customHeight="1" outlineLevel="1" spans="162:168">
      <c r="FF9261" s="55">
        <v>9254</v>
      </c>
      <c r="FG9261" s="55" t="s">
        <v>1309</v>
      </c>
      <c r="FH9261" s="55" t="s">
        <v>1607</v>
      </c>
      <c r="FI9261" s="55">
        <v>3</v>
      </c>
      <c r="FJ9261" s="55">
        <v>2500</v>
      </c>
      <c r="FK9261" s="55" t="s">
        <v>1249</v>
      </c>
      <c r="FL9261" s="55">
        <v>0.3</v>
      </c>
    </row>
    <row r="9262" ht="14.25" customHeight="1" outlineLevel="1" spans="162:168">
      <c r="FF9262" s="55">
        <v>9255</v>
      </c>
      <c r="FG9262" s="55" t="s">
        <v>1309</v>
      </c>
      <c r="FH9262" s="55" t="s">
        <v>1607</v>
      </c>
      <c r="FI9262" s="55">
        <v>3</v>
      </c>
      <c r="FJ9262" s="55">
        <v>5000</v>
      </c>
      <c r="FK9262" s="55" t="s">
        <v>1249</v>
      </c>
      <c r="FL9262" s="55">
        <v>0.3</v>
      </c>
    </row>
    <row r="9263" ht="14.25" customHeight="1" outlineLevel="1" spans="162:168">
      <c r="FF9263" s="55">
        <v>9256</v>
      </c>
      <c r="FG9263" s="55" t="s">
        <v>1309</v>
      </c>
      <c r="FH9263" s="55" t="s">
        <v>1607</v>
      </c>
      <c r="FI9263" s="55">
        <v>3</v>
      </c>
      <c r="FJ9263" s="55">
        <v>10000</v>
      </c>
      <c r="FK9263" s="55" t="s">
        <v>1249</v>
      </c>
      <c r="FL9263" s="55">
        <v>0.3</v>
      </c>
    </row>
    <row r="9264" ht="14.25" customHeight="1" outlineLevel="1" spans="162:168">
      <c r="FF9264" s="55">
        <v>9257</v>
      </c>
      <c r="FG9264" s="55" t="s">
        <v>1309</v>
      </c>
      <c r="FH9264" s="55" t="s">
        <v>1607</v>
      </c>
      <c r="FI9264" s="55">
        <v>3</v>
      </c>
      <c r="FJ9264" s="55">
        <v>25000</v>
      </c>
      <c r="FK9264" s="55" t="s">
        <v>1249</v>
      </c>
      <c r="FL9264" s="55">
        <v>0.3</v>
      </c>
    </row>
    <row r="9265" ht="14.25" customHeight="1" outlineLevel="1" spans="162:168">
      <c r="FF9265" s="55">
        <v>9258</v>
      </c>
      <c r="FG9265" s="55" t="s">
        <v>1309</v>
      </c>
      <c r="FH9265" s="55" t="s">
        <v>1607</v>
      </c>
      <c r="FI9265" s="55">
        <v>3</v>
      </c>
      <c r="FJ9265" s="55">
        <v>50000</v>
      </c>
      <c r="FK9265" s="55" t="s">
        <v>1249</v>
      </c>
      <c r="FL9265" s="55">
        <v>0.3</v>
      </c>
    </row>
    <row r="9266" ht="14.25" customHeight="1" outlineLevel="1" spans="162:168">
      <c r="FF9266" s="55">
        <v>9259</v>
      </c>
      <c r="FG9266" s="55" t="s">
        <v>1309</v>
      </c>
      <c r="FH9266" s="55" t="s">
        <v>1607</v>
      </c>
      <c r="FI9266" s="55">
        <v>3</v>
      </c>
      <c r="FJ9266" s="55">
        <v>80000</v>
      </c>
      <c r="FK9266" s="55" t="s">
        <v>1249</v>
      </c>
      <c r="FL9266" s="55">
        <v>0.3</v>
      </c>
    </row>
    <row r="9267" ht="14.25" customHeight="1" outlineLevel="1" spans="162:168">
      <c r="FF9267" s="55">
        <v>9260</v>
      </c>
      <c r="FG9267" s="55" t="s">
        <v>1309</v>
      </c>
      <c r="FH9267" s="55" t="s">
        <v>1607</v>
      </c>
      <c r="FI9267" s="55">
        <v>3</v>
      </c>
      <c r="FJ9267" s="55">
        <v>130000</v>
      </c>
      <c r="FK9267" s="55" t="s">
        <v>1249</v>
      </c>
      <c r="FL9267" s="55">
        <v>0.3</v>
      </c>
    </row>
    <row r="9268" ht="14.25" customHeight="1" outlineLevel="1" spans="162:168">
      <c r="FF9268" s="55">
        <v>9261</v>
      </c>
      <c r="FG9268" s="55" t="s">
        <v>1309</v>
      </c>
      <c r="FH9268" s="55" t="s">
        <v>1607</v>
      </c>
      <c r="FI9268" s="55">
        <v>3</v>
      </c>
      <c r="FJ9268" s="55">
        <v>260000</v>
      </c>
      <c r="FK9268" s="55" t="s">
        <v>1249</v>
      </c>
      <c r="FL9268" s="55">
        <v>0.3</v>
      </c>
    </row>
    <row r="9269" ht="14.25" customHeight="1" outlineLevel="1" spans="162:168">
      <c r="FF9269" s="55">
        <v>9262</v>
      </c>
      <c r="FG9269" s="55" t="s">
        <v>1309</v>
      </c>
      <c r="FH9269" s="55" t="s">
        <v>1607</v>
      </c>
      <c r="FI9269" s="55">
        <v>3</v>
      </c>
      <c r="FJ9269" s="55">
        <v>400000</v>
      </c>
      <c r="FK9269" s="55" t="s">
        <v>1249</v>
      </c>
      <c r="FL9269" s="55">
        <v>0.3</v>
      </c>
    </row>
    <row r="9270" ht="14.25" customHeight="1" outlineLevel="1" spans="162:168">
      <c r="FF9270" s="55">
        <v>9263</v>
      </c>
      <c r="FG9270" s="55" t="s">
        <v>1309</v>
      </c>
      <c r="FH9270" s="55" t="s">
        <v>1607</v>
      </c>
      <c r="FI9270" s="55">
        <v>3</v>
      </c>
      <c r="FJ9270" s="55">
        <v>530000</v>
      </c>
      <c r="FK9270" s="55" t="s">
        <v>1249</v>
      </c>
      <c r="FL9270" s="55">
        <v>0.3</v>
      </c>
    </row>
    <row r="9271" ht="14.25" customHeight="1" outlineLevel="1" spans="162:168">
      <c r="FF9271" s="55">
        <v>9264</v>
      </c>
      <c r="FG9271" s="55" t="s">
        <v>1309</v>
      </c>
      <c r="FH9271" s="55" t="s">
        <v>1607</v>
      </c>
      <c r="FI9271" s="55">
        <v>3</v>
      </c>
      <c r="FJ9271" s="55">
        <v>540000</v>
      </c>
      <c r="FK9271" s="55" t="s">
        <v>1249</v>
      </c>
      <c r="FL9271" s="55">
        <v>0.3</v>
      </c>
    </row>
    <row r="9272" ht="14.25" customHeight="1" outlineLevel="1" spans="162:168">
      <c r="FF9272" s="55">
        <v>9265</v>
      </c>
      <c r="FG9272" s="55" t="s">
        <v>1309</v>
      </c>
      <c r="FH9272" s="55" t="s">
        <v>2048</v>
      </c>
      <c r="FI9272" s="55">
        <v>1</v>
      </c>
      <c r="FJ9272" s="55">
        <v>0</v>
      </c>
      <c r="FK9272" s="55" t="s">
        <v>1249</v>
      </c>
      <c r="FL9272" s="55">
        <v>0.4</v>
      </c>
    </row>
    <row r="9273" ht="14.25" customHeight="1" outlineLevel="1" spans="162:168">
      <c r="FF9273" s="55">
        <v>9266</v>
      </c>
      <c r="FG9273" s="55" t="s">
        <v>1309</v>
      </c>
      <c r="FH9273" s="55" t="s">
        <v>2048</v>
      </c>
      <c r="FI9273" s="55">
        <v>1</v>
      </c>
      <c r="FJ9273" s="55">
        <v>1000</v>
      </c>
      <c r="FK9273" s="55" t="s">
        <v>1249</v>
      </c>
      <c r="FL9273" s="55">
        <v>0.35</v>
      </c>
    </row>
    <row r="9274" ht="14.25" customHeight="1" outlineLevel="1" spans="162:168">
      <c r="FF9274" s="55">
        <v>9267</v>
      </c>
      <c r="FG9274" s="55" t="s">
        <v>1309</v>
      </c>
      <c r="FH9274" s="55" t="s">
        <v>2048</v>
      </c>
      <c r="FI9274" s="55">
        <v>1</v>
      </c>
      <c r="FJ9274" s="55">
        <v>2500</v>
      </c>
      <c r="FK9274" s="55" t="s">
        <v>1249</v>
      </c>
      <c r="FL9274" s="55">
        <v>0.3</v>
      </c>
    </row>
    <row r="9275" ht="14.25" customHeight="1" outlineLevel="1" spans="162:168">
      <c r="FF9275" s="55">
        <v>9268</v>
      </c>
      <c r="FG9275" s="55" t="s">
        <v>1309</v>
      </c>
      <c r="FH9275" s="55" t="s">
        <v>2048</v>
      </c>
      <c r="FI9275" s="55">
        <v>1</v>
      </c>
      <c r="FJ9275" s="55">
        <v>5000</v>
      </c>
      <c r="FK9275" s="55" t="s">
        <v>1249</v>
      </c>
      <c r="FL9275" s="55">
        <v>0.3</v>
      </c>
    </row>
    <row r="9276" ht="14.25" customHeight="1" outlineLevel="1" spans="162:168">
      <c r="FF9276" s="55">
        <v>9269</v>
      </c>
      <c r="FG9276" s="55" t="s">
        <v>1309</v>
      </c>
      <c r="FH9276" s="55" t="s">
        <v>2048</v>
      </c>
      <c r="FI9276" s="55">
        <v>1</v>
      </c>
      <c r="FJ9276" s="55">
        <v>10000</v>
      </c>
      <c r="FK9276" s="55" t="s">
        <v>1249</v>
      </c>
      <c r="FL9276" s="55">
        <v>0.3</v>
      </c>
    </row>
    <row r="9277" ht="14.25" customHeight="1" outlineLevel="1" spans="162:168">
      <c r="FF9277" s="55">
        <v>9270</v>
      </c>
      <c r="FG9277" s="55" t="s">
        <v>1309</v>
      </c>
      <c r="FH9277" s="55" t="s">
        <v>2048</v>
      </c>
      <c r="FI9277" s="55">
        <v>1</v>
      </c>
      <c r="FJ9277" s="55">
        <v>25000</v>
      </c>
      <c r="FK9277" s="55" t="s">
        <v>1249</v>
      </c>
      <c r="FL9277" s="55">
        <v>0.3</v>
      </c>
    </row>
    <row r="9278" ht="14.25" customHeight="1" outlineLevel="1" spans="162:168">
      <c r="FF9278" s="55">
        <v>9271</v>
      </c>
      <c r="FG9278" s="55" t="s">
        <v>1309</v>
      </c>
      <c r="FH9278" s="55" t="s">
        <v>2048</v>
      </c>
      <c r="FI9278" s="55">
        <v>1</v>
      </c>
      <c r="FJ9278" s="55">
        <v>50000</v>
      </c>
      <c r="FK9278" s="55" t="s">
        <v>1249</v>
      </c>
      <c r="FL9278" s="55">
        <v>0.3</v>
      </c>
    </row>
    <row r="9279" ht="14.25" customHeight="1" outlineLevel="1" spans="162:168">
      <c r="FF9279" s="55">
        <v>9272</v>
      </c>
      <c r="FG9279" s="55" t="s">
        <v>1309</v>
      </c>
      <c r="FH9279" s="55" t="s">
        <v>2048</v>
      </c>
      <c r="FI9279" s="55">
        <v>1</v>
      </c>
      <c r="FJ9279" s="55">
        <v>80000</v>
      </c>
      <c r="FK9279" s="55" t="s">
        <v>1249</v>
      </c>
      <c r="FL9279" s="55">
        <v>0.3</v>
      </c>
    </row>
    <row r="9280" ht="14.25" customHeight="1" outlineLevel="1" spans="162:168">
      <c r="FF9280" s="55">
        <v>9273</v>
      </c>
      <c r="FG9280" s="55" t="s">
        <v>1309</v>
      </c>
      <c r="FH9280" s="55" t="s">
        <v>2048</v>
      </c>
      <c r="FI9280" s="55">
        <v>1</v>
      </c>
      <c r="FJ9280" s="55">
        <v>130000</v>
      </c>
      <c r="FK9280" s="55" t="s">
        <v>1249</v>
      </c>
      <c r="FL9280" s="55">
        <v>0.3</v>
      </c>
    </row>
    <row r="9281" ht="14.25" customHeight="1" outlineLevel="1" spans="162:168">
      <c r="FF9281" s="55">
        <v>9274</v>
      </c>
      <c r="FG9281" s="55" t="s">
        <v>1309</v>
      </c>
      <c r="FH9281" s="55" t="s">
        <v>2048</v>
      </c>
      <c r="FI9281" s="55">
        <v>1</v>
      </c>
      <c r="FJ9281" s="55">
        <v>260000</v>
      </c>
      <c r="FK9281" s="55" t="s">
        <v>1249</v>
      </c>
      <c r="FL9281" s="55">
        <v>0.3</v>
      </c>
    </row>
    <row r="9282" ht="14.25" customHeight="1" outlineLevel="1" spans="162:168">
      <c r="FF9282" s="55">
        <v>9275</v>
      </c>
      <c r="FG9282" s="55" t="s">
        <v>1309</v>
      </c>
      <c r="FH9282" s="55" t="s">
        <v>2048</v>
      </c>
      <c r="FI9282" s="55">
        <v>1</v>
      </c>
      <c r="FJ9282" s="55">
        <v>400000</v>
      </c>
      <c r="FK9282" s="55" t="s">
        <v>1249</v>
      </c>
      <c r="FL9282" s="55">
        <v>0.3</v>
      </c>
    </row>
    <row r="9283" ht="14.25" customHeight="1" outlineLevel="1" spans="162:168">
      <c r="FF9283" s="55">
        <v>9276</v>
      </c>
      <c r="FG9283" s="55" t="s">
        <v>1309</v>
      </c>
      <c r="FH9283" s="55" t="s">
        <v>2048</v>
      </c>
      <c r="FI9283" s="55">
        <v>1</v>
      </c>
      <c r="FJ9283" s="55">
        <v>530000</v>
      </c>
      <c r="FK9283" s="55" t="s">
        <v>1249</v>
      </c>
      <c r="FL9283" s="55">
        <v>0.3</v>
      </c>
    </row>
    <row r="9284" ht="14.25" customHeight="1" outlineLevel="1" spans="162:168">
      <c r="FF9284" s="55">
        <v>9277</v>
      </c>
      <c r="FG9284" s="55" t="s">
        <v>1309</v>
      </c>
      <c r="FH9284" s="55" t="s">
        <v>2048</v>
      </c>
      <c r="FI9284" s="55">
        <v>1</v>
      </c>
      <c r="FJ9284" s="55">
        <v>540000</v>
      </c>
      <c r="FK9284" s="55" t="s">
        <v>1249</v>
      </c>
      <c r="FL9284" s="55">
        <v>0.3</v>
      </c>
    </row>
    <row r="9285" ht="14.25" customHeight="1" outlineLevel="1" spans="162:168">
      <c r="FF9285" s="55">
        <v>9278</v>
      </c>
      <c r="FG9285" s="55" t="s">
        <v>1309</v>
      </c>
      <c r="FH9285" s="55" t="s">
        <v>2048</v>
      </c>
      <c r="FI9285" s="55">
        <v>2</v>
      </c>
      <c r="FJ9285" s="55">
        <v>0</v>
      </c>
      <c r="FK9285" s="55" t="s">
        <v>1249</v>
      </c>
      <c r="FL9285" s="55">
        <v>0.4</v>
      </c>
    </row>
    <row r="9286" ht="14.25" customHeight="1" outlineLevel="1" spans="162:168">
      <c r="FF9286" s="55">
        <v>9279</v>
      </c>
      <c r="FG9286" s="55" t="s">
        <v>1309</v>
      </c>
      <c r="FH9286" s="55" t="s">
        <v>2048</v>
      </c>
      <c r="FI9286" s="55">
        <v>2</v>
      </c>
      <c r="FJ9286" s="55">
        <v>1000</v>
      </c>
      <c r="FK9286" s="55" t="s">
        <v>1249</v>
      </c>
      <c r="FL9286" s="55">
        <v>0.35</v>
      </c>
    </row>
    <row r="9287" ht="14.25" customHeight="1" outlineLevel="1" spans="162:168">
      <c r="FF9287" s="55">
        <v>9280</v>
      </c>
      <c r="FG9287" s="55" t="s">
        <v>1309</v>
      </c>
      <c r="FH9287" s="55" t="s">
        <v>2048</v>
      </c>
      <c r="FI9287" s="55">
        <v>2</v>
      </c>
      <c r="FJ9287" s="55">
        <v>2500</v>
      </c>
      <c r="FK9287" s="55" t="s">
        <v>1249</v>
      </c>
      <c r="FL9287" s="55">
        <v>0.3</v>
      </c>
    </row>
    <row r="9288" ht="14.25" customHeight="1" outlineLevel="1" spans="162:168">
      <c r="FF9288" s="55">
        <v>9281</v>
      </c>
      <c r="FG9288" s="55" t="s">
        <v>1309</v>
      </c>
      <c r="FH9288" s="55" t="s">
        <v>2048</v>
      </c>
      <c r="FI9288" s="55">
        <v>2</v>
      </c>
      <c r="FJ9288" s="55">
        <v>5000</v>
      </c>
      <c r="FK9288" s="55" t="s">
        <v>1249</v>
      </c>
      <c r="FL9288" s="55">
        <v>0.3</v>
      </c>
    </row>
    <row r="9289" ht="14.25" customHeight="1" outlineLevel="1" spans="162:168">
      <c r="FF9289" s="55">
        <v>9282</v>
      </c>
      <c r="FG9289" s="55" t="s">
        <v>1309</v>
      </c>
      <c r="FH9289" s="55" t="s">
        <v>2048</v>
      </c>
      <c r="FI9289" s="55">
        <v>2</v>
      </c>
      <c r="FJ9289" s="55">
        <v>10000</v>
      </c>
      <c r="FK9289" s="55" t="s">
        <v>1249</v>
      </c>
      <c r="FL9289" s="55">
        <v>0.3</v>
      </c>
    </row>
    <row r="9290" ht="14.25" customHeight="1" outlineLevel="1" spans="162:168">
      <c r="FF9290" s="55">
        <v>9283</v>
      </c>
      <c r="FG9290" s="55" t="s">
        <v>1309</v>
      </c>
      <c r="FH9290" s="55" t="s">
        <v>2048</v>
      </c>
      <c r="FI9290" s="55">
        <v>2</v>
      </c>
      <c r="FJ9290" s="55">
        <v>25000</v>
      </c>
      <c r="FK9290" s="55" t="s">
        <v>1249</v>
      </c>
      <c r="FL9290" s="55">
        <v>0.3</v>
      </c>
    </row>
    <row r="9291" ht="14.25" customHeight="1" outlineLevel="1" spans="162:168">
      <c r="FF9291" s="55">
        <v>9284</v>
      </c>
      <c r="FG9291" s="55" t="s">
        <v>1309</v>
      </c>
      <c r="FH9291" s="55" t="s">
        <v>2048</v>
      </c>
      <c r="FI9291" s="55">
        <v>2</v>
      </c>
      <c r="FJ9291" s="55">
        <v>50000</v>
      </c>
      <c r="FK9291" s="55" t="s">
        <v>1249</v>
      </c>
      <c r="FL9291" s="55">
        <v>0.3</v>
      </c>
    </row>
    <row r="9292" ht="14.25" customHeight="1" outlineLevel="1" spans="162:168">
      <c r="FF9292" s="55">
        <v>9285</v>
      </c>
      <c r="FG9292" s="55" t="s">
        <v>1309</v>
      </c>
      <c r="FH9292" s="55" t="s">
        <v>2048</v>
      </c>
      <c r="FI9292" s="55">
        <v>2</v>
      </c>
      <c r="FJ9292" s="55">
        <v>80000</v>
      </c>
      <c r="FK9292" s="55" t="s">
        <v>1249</v>
      </c>
      <c r="FL9292" s="55">
        <v>0.3</v>
      </c>
    </row>
    <row r="9293" ht="14.25" customHeight="1" outlineLevel="1" spans="162:168">
      <c r="FF9293" s="55">
        <v>9286</v>
      </c>
      <c r="FG9293" s="55" t="s">
        <v>1309</v>
      </c>
      <c r="FH9293" s="55" t="s">
        <v>2048</v>
      </c>
      <c r="FI9293" s="55">
        <v>2</v>
      </c>
      <c r="FJ9293" s="55">
        <v>130000</v>
      </c>
      <c r="FK9293" s="55" t="s">
        <v>1249</v>
      </c>
      <c r="FL9293" s="55">
        <v>0.3</v>
      </c>
    </row>
    <row r="9294" ht="14.25" customHeight="1" outlineLevel="1" spans="162:168">
      <c r="FF9294" s="55">
        <v>9287</v>
      </c>
      <c r="FG9294" s="55" t="s">
        <v>1309</v>
      </c>
      <c r="FH9294" s="55" t="s">
        <v>2048</v>
      </c>
      <c r="FI9294" s="55">
        <v>2</v>
      </c>
      <c r="FJ9294" s="55">
        <v>260000</v>
      </c>
      <c r="FK9294" s="55" t="s">
        <v>1249</v>
      </c>
      <c r="FL9294" s="55">
        <v>0.3</v>
      </c>
    </row>
    <row r="9295" ht="14.25" customHeight="1" outlineLevel="1" spans="162:168">
      <c r="FF9295" s="55">
        <v>9288</v>
      </c>
      <c r="FG9295" s="55" t="s">
        <v>1309</v>
      </c>
      <c r="FH9295" s="55" t="s">
        <v>2048</v>
      </c>
      <c r="FI9295" s="55">
        <v>2</v>
      </c>
      <c r="FJ9295" s="55">
        <v>400000</v>
      </c>
      <c r="FK9295" s="55" t="s">
        <v>1249</v>
      </c>
      <c r="FL9295" s="55">
        <v>0.3</v>
      </c>
    </row>
    <row r="9296" ht="14.25" customHeight="1" outlineLevel="1" spans="162:168">
      <c r="FF9296" s="55">
        <v>9289</v>
      </c>
      <c r="FG9296" s="55" t="s">
        <v>1309</v>
      </c>
      <c r="FH9296" s="55" t="s">
        <v>2048</v>
      </c>
      <c r="FI9296" s="55">
        <v>2</v>
      </c>
      <c r="FJ9296" s="55">
        <v>530000</v>
      </c>
      <c r="FK9296" s="55" t="s">
        <v>1249</v>
      </c>
      <c r="FL9296" s="55">
        <v>0.3</v>
      </c>
    </row>
    <row r="9297" ht="14.25" customHeight="1" outlineLevel="1" spans="162:168">
      <c r="FF9297" s="55">
        <v>9290</v>
      </c>
      <c r="FG9297" s="55" t="s">
        <v>1309</v>
      </c>
      <c r="FH9297" s="55" t="s">
        <v>2048</v>
      </c>
      <c r="FI9297" s="55">
        <v>2</v>
      </c>
      <c r="FJ9297" s="55">
        <v>540000</v>
      </c>
      <c r="FK9297" s="55" t="s">
        <v>1249</v>
      </c>
      <c r="FL9297" s="55">
        <v>0.3</v>
      </c>
    </row>
    <row r="9298" ht="14.25" customHeight="1" outlineLevel="1" spans="162:168">
      <c r="FF9298" s="55">
        <v>9291</v>
      </c>
      <c r="FG9298" s="55" t="s">
        <v>1309</v>
      </c>
      <c r="FH9298" s="55" t="s">
        <v>2048</v>
      </c>
      <c r="FI9298" s="55">
        <v>3</v>
      </c>
      <c r="FJ9298" s="55">
        <v>0</v>
      </c>
      <c r="FK9298" s="55" t="s">
        <v>1249</v>
      </c>
      <c r="FL9298" s="55">
        <v>0.4</v>
      </c>
    </row>
    <row r="9299" ht="14.25" customHeight="1" outlineLevel="1" spans="162:168">
      <c r="FF9299" s="55">
        <v>9292</v>
      </c>
      <c r="FG9299" s="55" t="s">
        <v>1309</v>
      </c>
      <c r="FH9299" s="55" t="s">
        <v>2048</v>
      </c>
      <c r="FI9299" s="55">
        <v>3</v>
      </c>
      <c r="FJ9299" s="55">
        <v>1000</v>
      </c>
      <c r="FK9299" s="55" t="s">
        <v>1249</v>
      </c>
      <c r="FL9299" s="55">
        <v>0.35</v>
      </c>
    </row>
    <row r="9300" ht="14.25" customHeight="1" outlineLevel="1" spans="162:168">
      <c r="FF9300" s="55">
        <v>9293</v>
      </c>
      <c r="FG9300" s="55" t="s">
        <v>1309</v>
      </c>
      <c r="FH9300" s="55" t="s">
        <v>2048</v>
      </c>
      <c r="FI9300" s="55">
        <v>3</v>
      </c>
      <c r="FJ9300" s="55">
        <v>2500</v>
      </c>
      <c r="FK9300" s="55" t="s">
        <v>1249</v>
      </c>
      <c r="FL9300" s="55">
        <v>0.3</v>
      </c>
    </row>
    <row r="9301" ht="14.25" customHeight="1" outlineLevel="1" spans="162:168">
      <c r="FF9301" s="55">
        <v>9294</v>
      </c>
      <c r="FG9301" s="55" t="s">
        <v>1309</v>
      </c>
      <c r="FH9301" s="55" t="s">
        <v>2048</v>
      </c>
      <c r="FI9301" s="55">
        <v>3</v>
      </c>
      <c r="FJ9301" s="55">
        <v>5000</v>
      </c>
      <c r="FK9301" s="55" t="s">
        <v>1249</v>
      </c>
      <c r="FL9301" s="55">
        <v>0.3</v>
      </c>
    </row>
    <row r="9302" ht="14.25" customHeight="1" outlineLevel="1" spans="162:168">
      <c r="FF9302" s="55">
        <v>9295</v>
      </c>
      <c r="FG9302" s="55" t="s">
        <v>1309</v>
      </c>
      <c r="FH9302" s="55" t="s">
        <v>2048</v>
      </c>
      <c r="FI9302" s="55">
        <v>3</v>
      </c>
      <c r="FJ9302" s="55">
        <v>10000</v>
      </c>
      <c r="FK9302" s="55" t="s">
        <v>1249</v>
      </c>
      <c r="FL9302" s="55">
        <v>0.3</v>
      </c>
    </row>
    <row r="9303" ht="14.25" customHeight="1" outlineLevel="1" spans="162:168">
      <c r="FF9303" s="55">
        <v>9296</v>
      </c>
      <c r="FG9303" s="55" t="s">
        <v>1309</v>
      </c>
      <c r="FH9303" s="55" t="s">
        <v>2048</v>
      </c>
      <c r="FI9303" s="55">
        <v>3</v>
      </c>
      <c r="FJ9303" s="55">
        <v>25000</v>
      </c>
      <c r="FK9303" s="55" t="s">
        <v>1249</v>
      </c>
      <c r="FL9303" s="55">
        <v>0.3</v>
      </c>
    </row>
    <row r="9304" ht="14.25" customHeight="1" outlineLevel="1" spans="162:168">
      <c r="FF9304" s="55">
        <v>9297</v>
      </c>
      <c r="FG9304" s="55" t="s">
        <v>1309</v>
      </c>
      <c r="FH9304" s="55" t="s">
        <v>2048</v>
      </c>
      <c r="FI9304" s="55">
        <v>3</v>
      </c>
      <c r="FJ9304" s="55">
        <v>50000</v>
      </c>
      <c r="FK9304" s="55" t="s">
        <v>1249</v>
      </c>
      <c r="FL9304" s="55">
        <v>0.3</v>
      </c>
    </row>
    <row r="9305" ht="14.25" customHeight="1" outlineLevel="1" spans="162:168">
      <c r="FF9305" s="55">
        <v>9298</v>
      </c>
      <c r="FG9305" s="55" t="s">
        <v>1309</v>
      </c>
      <c r="FH9305" s="55" t="s">
        <v>2048</v>
      </c>
      <c r="FI9305" s="55">
        <v>3</v>
      </c>
      <c r="FJ9305" s="55">
        <v>80000</v>
      </c>
      <c r="FK9305" s="55" t="s">
        <v>1249</v>
      </c>
      <c r="FL9305" s="55">
        <v>0.3</v>
      </c>
    </row>
    <row r="9306" ht="14.25" customHeight="1" outlineLevel="1" spans="162:168">
      <c r="FF9306" s="55">
        <v>9299</v>
      </c>
      <c r="FG9306" s="55" t="s">
        <v>1309</v>
      </c>
      <c r="FH9306" s="55" t="s">
        <v>2048</v>
      </c>
      <c r="FI9306" s="55">
        <v>3</v>
      </c>
      <c r="FJ9306" s="55">
        <v>130000</v>
      </c>
      <c r="FK9306" s="55" t="s">
        <v>1249</v>
      </c>
      <c r="FL9306" s="55">
        <v>0.3</v>
      </c>
    </row>
    <row r="9307" ht="14.25" customHeight="1" outlineLevel="1" spans="162:168">
      <c r="FF9307" s="55">
        <v>9300</v>
      </c>
      <c r="FG9307" s="55" t="s">
        <v>1309</v>
      </c>
      <c r="FH9307" s="55" t="s">
        <v>2048</v>
      </c>
      <c r="FI9307" s="55">
        <v>3</v>
      </c>
      <c r="FJ9307" s="55">
        <v>260000</v>
      </c>
      <c r="FK9307" s="55" t="s">
        <v>1249</v>
      </c>
      <c r="FL9307" s="55">
        <v>0.3</v>
      </c>
    </row>
    <row r="9308" ht="14.25" customHeight="1" outlineLevel="1" spans="162:168">
      <c r="FF9308" s="55">
        <v>9301</v>
      </c>
      <c r="FG9308" s="55" t="s">
        <v>1309</v>
      </c>
      <c r="FH9308" s="55" t="s">
        <v>2048</v>
      </c>
      <c r="FI9308" s="55">
        <v>3</v>
      </c>
      <c r="FJ9308" s="55">
        <v>400000</v>
      </c>
      <c r="FK9308" s="55" t="s">
        <v>1249</v>
      </c>
      <c r="FL9308" s="55">
        <v>0.3</v>
      </c>
    </row>
    <row r="9309" ht="14.25" customHeight="1" outlineLevel="1" spans="162:168">
      <c r="FF9309" s="55">
        <v>9302</v>
      </c>
      <c r="FG9309" s="55" t="s">
        <v>1309</v>
      </c>
      <c r="FH9309" s="55" t="s">
        <v>2048</v>
      </c>
      <c r="FI9309" s="55">
        <v>3</v>
      </c>
      <c r="FJ9309" s="55">
        <v>530000</v>
      </c>
      <c r="FK9309" s="55" t="s">
        <v>1249</v>
      </c>
      <c r="FL9309" s="55">
        <v>0.3</v>
      </c>
    </row>
    <row r="9310" ht="14.25" customHeight="1" outlineLevel="1" spans="162:168">
      <c r="FF9310" s="55">
        <v>9303</v>
      </c>
      <c r="FG9310" s="55" t="s">
        <v>1309</v>
      </c>
      <c r="FH9310" s="55" t="s">
        <v>2048</v>
      </c>
      <c r="FI9310" s="55">
        <v>3</v>
      </c>
      <c r="FJ9310" s="55">
        <v>540000</v>
      </c>
      <c r="FK9310" s="55" t="s">
        <v>1249</v>
      </c>
      <c r="FL9310" s="55">
        <v>0.3</v>
      </c>
    </row>
    <row r="9311" ht="14.25" customHeight="1" outlineLevel="1" spans="162:168">
      <c r="FF9311" s="55">
        <v>9304</v>
      </c>
      <c r="FG9311" s="55" t="s">
        <v>1309</v>
      </c>
      <c r="FH9311" s="55" t="s">
        <v>2048</v>
      </c>
      <c r="FI9311" s="55">
        <v>4</v>
      </c>
      <c r="FJ9311" s="55">
        <v>0</v>
      </c>
      <c r="FK9311" s="55" t="s">
        <v>1249</v>
      </c>
      <c r="FL9311" s="55">
        <v>0.4</v>
      </c>
    </row>
    <row r="9312" ht="14.25" customHeight="1" outlineLevel="1" spans="162:168">
      <c r="FF9312" s="55">
        <v>9305</v>
      </c>
      <c r="FG9312" s="55" t="s">
        <v>1309</v>
      </c>
      <c r="FH9312" s="55" t="s">
        <v>2048</v>
      </c>
      <c r="FI9312" s="55">
        <v>4</v>
      </c>
      <c r="FJ9312" s="55">
        <v>1000</v>
      </c>
      <c r="FK9312" s="55" t="s">
        <v>1249</v>
      </c>
      <c r="FL9312" s="55">
        <v>0.35</v>
      </c>
    </row>
    <row r="9313" ht="14.25" customHeight="1" outlineLevel="1" spans="162:168">
      <c r="FF9313" s="55">
        <v>9306</v>
      </c>
      <c r="FG9313" s="55" t="s">
        <v>1309</v>
      </c>
      <c r="FH9313" s="55" t="s">
        <v>2048</v>
      </c>
      <c r="FI9313" s="55">
        <v>4</v>
      </c>
      <c r="FJ9313" s="55">
        <v>2500</v>
      </c>
      <c r="FK9313" s="55" t="s">
        <v>1249</v>
      </c>
      <c r="FL9313" s="55">
        <v>0.3</v>
      </c>
    </row>
    <row r="9314" ht="14.25" customHeight="1" outlineLevel="1" spans="162:168">
      <c r="FF9314" s="55">
        <v>9307</v>
      </c>
      <c r="FG9314" s="55" t="s">
        <v>1309</v>
      </c>
      <c r="FH9314" s="55" t="s">
        <v>2048</v>
      </c>
      <c r="FI9314" s="55">
        <v>4</v>
      </c>
      <c r="FJ9314" s="55">
        <v>5000</v>
      </c>
      <c r="FK9314" s="55" t="s">
        <v>1249</v>
      </c>
      <c r="FL9314" s="55">
        <v>0.3</v>
      </c>
    </row>
    <row r="9315" ht="14.25" customHeight="1" outlineLevel="1" spans="162:168">
      <c r="FF9315" s="55">
        <v>9308</v>
      </c>
      <c r="FG9315" s="55" t="s">
        <v>1309</v>
      </c>
      <c r="FH9315" s="55" t="s">
        <v>2048</v>
      </c>
      <c r="FI9315" s="55">
        <v>4</v>
      </c>
      <c r="FJ9315" s="55">
        <v>10000</v>
      </c>
      <c r="FK9315" s="55" t="s">
        <v>1249</v>
      </c>
      <c r="FL9315" s="55">
        <v>0.3</v>
      </c>
    </row>
    <row r="9316" ht="14.25" customHeight="1" outlineLevel="1" spans="162:168">
      <c r="FF9316" s="55">
        <v>9309</v>
      </c>
      <c r="FG9316" s="55" t="s">
        <v>1309</v>
      </c>
      <c r="FH9316" s="55" t="s">
        <v>2048</v>
      </c>
      <c r="FI9316" s="55">
        <v>4</v>
      </c>
      <c r="FJ9316" s="55">
        <v>25000</v>
      </c>
      <c r="FK9316" s="55" t="s">
        <v>1249</v>
      </c>
      <c r="FL9316" s="55">
        <v>0.3</v>
      </c>
    </row>
    <row r="9317" ht="14.25" customHeight="1" outlineLevel="1" spans="162:168">
      <c r="FF9317" s="55">
        <v>9310</v>
      </c>
      <c r="FG9317" s="55" t="s">
        <v>1309</v>
      </c>
      <c r="FH9317" s="55" t="s">
        <v>2048</v>
      </c>
      <c r="FI9317" s="55">
        <v>4</v>
      </c>
      <c r="FJ9317" s="55">
        <v>50000</v>
      </c>
      <c r="FK9317" s="55" t="s">
        <v>1249</v>
      </c>
      <c r="FL9317" s="55">
        <v>0.3</v>
      </c>
    </row>
    <row r="9318" ht="14.25" customHeight="1" outlineLevel="1" spans="162:168">
      <c r="FF9318" s="55">
        <v>9311</v>
      </c>
      <c r="FG9318" s="55" t="s">
        <v>1309</v>
      </c>
      <c r="FH9318" s="55" t="s">
        <v>2048</v>
      </c>
      <c r="FI9318" s="55">
        <v>4</v>
      </c>
      <c r="FJ9318" s="55">
        <v>80000</v>
      </c>
      <c r="FK9318" s="55" t="s">
        <v>1249</v>
      </c>
      <c r="FL9318" s="55">
        <v>0.3</v>
      </c>
    </row>
    <row r="9319" ht="14.25" customHeight="1" outlineLevel="1" spans="162:168">
      <c r="FF9319" s="55">
        <v>9312</v>
      </c>
      <c r="FG9319" s="55" t="s">
        <v>1309</v>
      </c>
      <c r="FH9319" s="55" t="s">
        <v>2048</v>
      </c>
      <c r="FI9319" s="55">
        <v>4</v>
      </c>
      <c r="FJ9319" s="55">
        <v>130000</v>
      </c>
      <c r="FK9319" s="55" t="s">
        <v>1249</v>
      </c>
      <c r="FL9319" s="55">
        <v>0.3</v>
      </c>
    </row>
    <row r="9320" ht="14.25" customHeight="1" outlineLevel="1" spans="162:168">
      <c r="FF9320" s="55">
        <v>9313</v>
      </c>
      <c r="FG9320" s="55" t="s">
        <v>1309</v>
      </c>
      <c r="FH9320" s="55" t="s">
        <v>2048</v>
      </c>
      <c r="FI9320" s="55">
        <v>4</v>
      </c>
      <c r="FJ9320" s="55">
        <v>260000</v>
      </c>
      <c r="FK9320" s="55" t="s">
        <v>1249</v>
      </c>
      <c r="FL9320" s="55">
        <v>0.3</v>
      </c>
    </row>
    <row r="9321" ht="14.25" customHeight="1" outlineLevel="1" spans="162:168">
      <c r="FF9321" s="55">
        <v>9314</v>
      </c>
      <c r="FG9321" s="55" t="s">
        <v>1309</v>
      </c>
      <c r="FH9321" s="55" t="s">
        <v>2048</v>
      </c>
      <c r="FI9321" s="55">
        <v>4</v>
      </c>
      <c r="FJ9321" s="55">
        <v>400000</v>
      </c>
      <c r="FK9321" s="55" t="s">
        <v>1249</v>
      </c>
      <c r="FL9321" s="55">
        <v>0.3</v>
      </c>
    </row>
    <row r="9322" ht="14.25" customHeight="1" outlineLevel="1" spans="162:168">
      <c r="FF9322" s="55">
        <v>9315</v>
      </c>
      <c r="FG9322" s="55" t="s">
        <v>1309</v>
      </c>
      <c r="FH9322" s="55" t="s">
        <v>2048</v>
      </c>
      <c r="FI9322" s="55">
        <v>4</v>
      </c>
      <c r="FJ9322" s="55">
        <v>530000</v>
      </c>
      <c r="FK9322" s="55" t="s">
        <v>1249</v>
      </c>
      <c r="FL9322" s="55">
        <v>0.3</v>
      </c>
    </row>
    <row r="9323" ht="14.25" customHeight="1" outlineLevel="1" spans="162:168">
      <c r="FF9323" s="55">
        <v>9316</v>
      </c>
      <c r="FG9323" s="55" t="s">
        <v>1309</v>
      </c>
      <c r="FH9323" s="55" t="s">
        <v>2048</v>
      </c>
      <c r="FI9323" s="55">
        <v>4</v>
      </c>
      <c r="FJ9323" s="55">
        <v>540000</v>
      </c>
      <c r="FK9323" s="55" t="s">
        <v>1249</v>
      </c>
      <c r="FL9323" s="55">
        <v>0.3</v>
      </c>
    </row>
    <row r="9324" ht="14.25" customHeight="1" outlineLevel="1" spans="162:168">
      <c r="FF9324" s="55">
        <v>9317</v>
      </c>
      <c r="FG9324" s="55" t="s">
        <v>1309</v>
      </c>
      <c r="FH9324" s="55" t="s">
        <v>2048</v>
      </c>
      <c r="FI9324" s="55">
        <v>5</v>
      </c>
      <c r="FJ9324" s="55">
        <v>0</v>
      </c>
      <c r="FK9324" s="55" t="s">
        <v>1249</v>
      </c>
      <c r="FL9324" s="55">
        <v>0.33</v>
      </c>
    </row>
    <row r="9325" ht="14.25" customHeight="1" outlineLevel="1" spans="162:168">
      <c r="FF9325" s="55">
        <v>9318</v>
      </c>
      <c r="FG9325" s="55" t="s">
        <v>1309</v>
      </c>
      <c r="FH9325" s="55" t="s">
        <v>2048</v>
      </c>
      <c r="FI9325" s="55">
        <v>5</v>
      </c>
      <c r="FJ9325" s="55">
        <v>1000</v>
      </c>
      <c r="FK9325" s="55" t="s">
        <v>1249</v>
      </c>
      <c r="FL9325" s="55">
        <v>0.32</v>
      </c>
    </row>
    <row r="9326" ht="14.25" customHeight="1" outlineLevel="1" spans="162:168">
      <c r="FF9326" s="55">
        <v>9319</v>
      </c>
      <c r="FG9326" s="55" t="s">
        <v>1309</v>
      </c>
      <c r="FH9326" s="55" t="s">
        <v>2048</v>
      </c>
      <c r="FI9326" s="55">
        <v>5</v>
      </c>
      <c r="FJ9326" s="55">
        <v>2500</v>
      </c>
      <c r="FK9326" s="55" t="s">
        <v>1249</v>
      </c>
      <c r="FL9326" s="55">
        <v>0.3</v>
      </c>
    </row>
    <row r="9327" ht="14.25" customHeight="1" outlineLevel="1" spans="162:168">
      <c r="FF9327" s="55">
        <v>9320</v>
      </c>
      <c r="FG9327" s="55" t="s">
        <v>1309</v>
      </c>
      <c r="FH9327" s="55" t="s">
        <v>2048</v>
      </c>
      <c r="FI9327" s="55">
        <v>5</v>
      </c>
      <c r="FJ9327" s="55">
        <v>5000</v>
      </c>
      <c r="FK9327" s="55" t="s">
        <v>1249</v>
      </c>
      <c r="FL9327" s="55">
        <v>0.3</v>
      </c>
    </row>
    <row r="9328" ht="14.25" customHeight="1" outlineLevel="1" spans="162:168">
      <c r="FF9328" s="55">
        <v>9321</v>
      </c>
      <c r="FG9328" s="55" t="s">
        <v>1309</v>
      </c>
      <c r="FH9328" s="55" t="s">
        <v>2048</v>
      </c>
      <c r="FI9328" s="55">
        <v>5</v>
      </c>
      <c r="FJ9328" s="55">
        <v>10000</v>
      </c>
      <c r="FK9328" s="55" t="s">
        <v>1249</v>
      </c>
      <c r="FL9328" s="55">
        <v>0.3</v>
      </c>
    </row>
    <row r="9329" ht="14.25" customHeight="1" outlineLevel="1" spans="162:168">
      <c r="FF9329" s="55">
        <v>9322</v>
      </c>
      <c r="FG9329" s="55" t="s">
        <v>1309</v>
      </c>
      <c r="FH9329" s="55" t="s">
        <v>2048</v>
      </c>
      <c r="FI9329" s="55">
        <v>5</v>
      </c>
      <c r="FJ9329" s="55">
        <v>25000</v>
      </c>
      <c r="FK9329" s="55" t="s">
        <v>1249</v>
      </c>
      <c r="FL9329" s="55">
        <v>0.3</v>
      </c>
    </row>
    <row r="9330" ht="14.25" customHeight="1" outlineLevel="1" spans="162:168">
      <c r="FF9330" s="55">
        <v>9323</v>
      </c>
      <c r="FG9330" s="55" t="s">
        <v>1309</v>
      </c>
      <c r="FH9330" s="55" t="s">
        <v>2048</v>
      </c>
      <c r="FI9330" s="55">
        <v>5</v>
      </c>
      <c r="FJ9330" s="55">
        <v>50000</v>
      </c>
      <c r="FK9330" s="55" t="s">
        <v>1249</v>
      </c>
      <c r="FL9330" s="55">
        <v>0.3</v>
      </c>
    </row>
    <row r="9331" ht="14.25" customHeight="1" outlineLevel="1" spans="162:168">
      <c r="FF9331" s="55">
        <v>9324</v>
      </c>
      <c r="FG9331" s="55" t="s">
        <v>1309</v>
      </c>
      <c r="FH9331" s="55" t="s">
        <v>2048</v>
      </c>
      <c r="FI9331" s="55">
        <v>5</v>
      </c>
      <c r="FJ9331" s="55">
        <v>80000</v>
      </c>
      <c r="FK9331" s="55" t="s">
        <v>1249</v>
      </c>
      <c r="FL9331" s="55">
        <v>0.3</v>
      </c>
    </row>
    <row r="9332" ht="14.25" customHeight="1" outlineLevel="1" spans="162:168">
      <c r="FF9332" s="55">
        <v>9325</v>
      </c>
      <c r="FG9332" s="55" t="s">
        <v>1309</v>
      </c>
      <c r="FH9332" s="55" t="s">
        <v>2048</v>
      </c>
      <c r="FI9332" s="55">
        <v>5</v>
      </c>
      <c r="FJ9332" s="55">
        <v>130000</v>
      </c>
      <c r="FK9332" s="55" t="s">
        <v>1249</v>
      </c>
      <c r="FL9332" s="55">
        <v>0.3</v>
      </c>
    </row>
    <row r="9333" ht="14.25" customHeight="1" outlineLevel="1" spans="162:168">
      <c r="FF9333" s="55">
        <v>9326</v>
      </c>
      <c r="FG9333" s="55" t="s">
        <v>1309</v>
      </c>
      <c r="FH9333" s="55" t="s">
        <v>2048</v>
      </c>
      <c r="FI9333" s="55">
        <v>5</v>
      </c>
      <c r="FJ9333" s="55">
        <v>260000</v>
      </c>
      <c r="FK9333" s="55" t="s">
        <v>1249</v>
      </c>
      <c r="FL9333" s="55">
        <v>0.3</v>
      </c>
    </row>
    <row r="9334" ht="14.25" customHeight="1" outlineLevel="1" spans="162:168">
      <c r="FF9334" s="55">
        <v>9327</v>
      </c>
      <c r="FG9334" s="55" t="s">
        <v>1309</v>
      </c>
      <c r="FH9334" s="55" t="s">
        <v>2048</v>
      </c>
      <c r="FI9334" s="55">
        <v>5</v>
      </c>
      <c r="FJ9334" s="55">
        <v>400000</v>
      </c>
      <c r="FK9334" s="55" t="s">
        <v>1249</v>
      </c>
      <c r="FL9334" s="55">
        <v>0.3</v>
      </c>
    </row>
    <row r="9335" ht="14.25" customHeight="1" outlineLevel="1" spans="162:168">
      <c r="FF9335" s="55">
        <v>9328</v>
      </c>
      <c r="FG9335" s="55" t="s">
        <v>1309</v>
      </c>
      <c r="FH9335" s="55" t="s">
        <v>2048</v>
      </c>
      <c r="FI9335" s="55">
        <v>5</v>
      </c>
      <c r="FJ9335" s="55">
        <v>530000</v>
      </c>
      <c r="FK9335" s="55" t="s">
        <v>1249</v>
      </c>
      <c r="FL9335" s="55">
        <v>0.3</v>
      </c>
    </row>
    <row r="9336" ht="14.25" customHeight="1" outlineLevel="1" spans="162:168">
      <c r="FF9336" s="55">
        <v>9329</v>
      </c>
      <c r="FG9336" s="55" t="s">
        <v>1309</v>
      </c>
      <c r="FH9336" s="55" t="s">
        <v>2048</v>
      </c>
      <c r="FI9336" s="55">
        <v>5</v>
      </c>
      <c r="FJ9336" s="55">
        <v>540000</v>
      </c>
      <c r="FK9336" s="55" t="s">
        <v>1249</v>
      </c>
      <c r="FL9336" s="55">
        <v>0.3</v>
      </c>
    </row>
    <row r="9337" ht="14.25" customHeight="1" outlineLevel="1" spans="162:168">
      <c r="FF9337" s="55">
        <v>9330</v>
      </c>
      <c r="FG9337" s="55" t="s">
        <v>1309</v>
      </c>
      <c r="FH9337" s="55" t="s">
        <v>2048</v>
      </c>
      <c r="FI9337" s="55">
        <v>6</v>
      </c>
      <c r="FJ9337" s="55">
        <v>0</v>
      </c>
      <c r="FK9337" s="55" t="s">
        <v>1249</v>
      </c>
      <c r="FL9337" s="55">
        <v>0.33</v>
      </c>
    </row>
    <row r="9338" ht="14.25" customHeight="1" outlineLevel="1" spans="162:168">
      <c r="FF9338" s="55">
        <v>9331</v>
      </c>
      <c r="FG9338" s="55" t="s">
        <v>1309</v>
      </c>
      <c r="FH9338" s="55" t="s">
        <v>2048</v>
      </c>
      <c r="FI9338" s="55">
        <v>6</v>
      </c>
      <c r="FJ9338" s="55">
        <v>1000</v>
      </c>
      <c r="FK9338" s="55" t="s">
        <v>1249</v>
      </c>
      <c r="FL9338" s="55">
        <v>0.32</v>
      </c>
    </row>
    <row r="9339" ht="14.25" customHeight="1" outlineLevel="1" spans="162:168">
      <c r="FF9339" s="55">
        <v>9332</v>
      </c>
      <c r="FG9339" s="55" t="s">
        <v>1309</v>
      </c>
      <c r="FH9339" s="55" t="s">
        <v>2048</v>
      </c>
      <c r="FI9339" s="55">
        <v>6</v>
      </c>
      <c r="FJ9339" s="55">
        <v>2500</v>
      </c>
      <c r="FK9339" s="55" t="s">
        <v>1249</v>
      </c>
      <c r="FL9339" s="55">
        <v>0.3</v>
      </c>
    </row>
    <row r="9340" ht="14.25" customHeight="1" outlineLevel="1" spans="162:168">
      <c r="FF9340" s="55">
        <v>9333</v>
      </c>
      <c r="FG9340" s="55" t="s">
        <v>1309</v>
      </c>
      <c r="FH9340" s="55" t="s">
        <v>2048</v>
      </c>
      <c r="FI9340" s="55">
        <v>6</v>
      </c>
      <c r="FJ9340" s="55">
        <v>5000</v>
      </c>
      <c r="FK9340" s="55" t="s">
        <v>1249</v>
      </c>
      <c r="FL9340" s="55">
        <v>0.3</v>
      </c>
    </row>
    <row r="9341" ht="14.25" customHeight="1" outlineLevel="1" spans="162:168">
      <c r="FF9341" s="55">
        <v>9334</v>
      </c>
      <c r="FG9341" s="55" t="s">
        <v>1309</v>
      </c>
      <c r="FH9341" s="55" t="s">
        <v>2048</v>
      </c>
      <c r="FI9341" s="55">
        <v>6</v>
      </c>
      <c r="FJ9341" s="55">
        <v>10000</v>
      </c>
      <c r="FK9341" s="55" t="s">
        <v>1249</v>
      </c>
      <c r="FL9341" s="55">
        <v>0.3</v>
      </c>
    </row>
    <row r="9342" ht="14.25" customHeight="1" outlineLevel="1" spans="162:168">
      <c r="FF9342" s="55">
        <v>9335</v>
      </c>
      <c r="FG9342" s="55" t="s">
        <v>1309</v>
      </c>
      <c r="FH9342" s="55" t="s">
        <v>2048</v>
      </c>
      <c r="FI9342" s="55">
        <v>6</v>
      </c>
      <c r="FJ9342" s="55">
        <v>25000</v>
      </c>
      <c r="FK9342" s="55" t="s">
        <v>1249</v>
      </c>
      <c r="FL9342" s="55">
        <v>0.3</v>
      </c>
    </row>
    <row r="9343" ht="14.25" customHeight="1" outlineLevel="1" spans="162:168">
      <c r="FF9343" s="55">
        <v>9336</v>
      </c>
      <c r="FG9343" s="55" t="s">
        <v>1309</v>
      </c>
      <c r="FH9343" s="55" t="s">
        <v>2048</v>
      </c>
      <c r="FI9343" s="55">
        <v>6</v>
      </c>
      <c r="FJ9343" s="55">
        <v>50000</v>
      </c>
      <c r="FK9343" s="55" t="s">
        <v>1249</v>
      </c>
      <c r="FL9343" s="55">
        <v>0.3</v>
      </c>
    </row>
    <row r="9344" ht="14.25" customHeight="1" outlineLevel="1" spans="162:168">
      <c r="FF9344" s="55">
        <v>9337</v>
      </c>
      <c r="FG9344" s="55" t="s">
        <v>1309</v>
      </c>
      <c r="FH9344" s="55" t="s">
        <v>2048</v>
      </c>
      <c r="FI9344" s="55">
        <v>6</v>
      </c>
      <c r="FJ9344" s="55">
        <v>80000</v>
      </c>
      <c r="FK9344" s="55" t="s">
        <v>1249</v>
      </c>
      <c r="FL9344" s="55">
        <v>0.3</v>
      </c>
    </row>
    <row r="9345" ht="14.25" customHeight="1" outlineLevel="1" spans="162:168">
      <c r="FF9345" s="55">
        <v>9338</v>
      </c>
      <c r="FG9345" s="55" t="s">
        <v>1309</v>
      </c>
      <c r="FH9345" s="55" t="s">
        <v>2048</v>
      </c>
      <c r="FI9345" s="55">
        <v>6</v>
      </c>
      <c r="FJ9345" s="55">
        <v>130000</v>
      </c>
      <c r="FK9345" s="55" t="s">
        <v>1249</v>
      </c>
      <c r="FL9345" s="55">
        <v>0.3</v>
      </c>
    </row>
    <row r="9346" ht="14.25" customHeight="1" outlineLevel="1" spans="162:168">
      <c r="FF9346" s="55">
        <v>9339</v>
      </c>
      <c r="FG9346" s="55" t="s">
        <v>1309</v>
      </c>
      <c r="FH9346" s="55" t="s">
        <v>2048</v>
      </c>
      <c r="FI9346" s="55">
        <v>6</v>
      </c>
      <c r="FJ9346" s="55">
        <v>260000</v>
      </c>
      <c r="FK9346" s="55" t="s">
        <v>1249</v>
      </c>
      <c r="FL9346" s="55">
        <v>0.3</v>
      </c>
    </row>
    <row r="9347" ht="14.25" customHeight="1" outlineLevel="1" spans="162:168">
      <c r="FF9347" s="55">
        <v>9340</v>
      </c>
      <c r="FG9347" s="55" t="s">
        <v>1309</v>
      </c>
      <c r="FH9347" s="55" t="s">
        <v>2048</v>
      </c>
      <c r="FI9347" s="55">
        <v>6</v>
      </c>
      <c r="FJ9347" s="55">
        <v>400000</v>
      </c>
      <c r="FK9347" s="55" t="s">
        <v>1249</v>
      </c>
      <c r="FL9347" s="55">
        <v>0.3</v>
      </c>
    </row>
    <row r="9348" ht="14.25" customHeight="1" outlineLevel="1" spans="162:168">
      <c r="FF9348" s="55">
        <v>9341</v>
      </c>
      <c r="FG9348" s="55" t="s">
        <v>1309</v>
      </c>
      <c r="FH9348" s="55" t="s">
        <v>2048</v>
      </c>
      <c r="FI9348" s="55">
        <v>6</v>
      </c>
      <c r="FJ9348" s="55">
        <v>530000</v>
      </c>
      <c r="FK9348" s="55" t="s">
        <v>1249</v>
      </c>
      <c r="FL9348" s="55">
        <v>0.3</v>
      </c>
    </row>
    <row r="9349" ht="14.25" customHeight="1" outlineLevel="1" spans="162:168">
      <c r="FF9349" s="55">
        <v>9342</v>
      </c>
      <c r="FG9349" s="55" t="s">
        <v>1309</v>
      </c>
      <c r="FH9349" s="55" t="s">
        <v>2048</v>
      </c>
      <c r="FI9349" s="55">
        <v>6</v>
      </c>
      <c r="FJ9349" s="55">
        <v>540000</v>
      </c>
      <c r="FK9349" s="55" t="s">
        <v>1249</v>
      </c>
      <c r="FL9349" s="55">
        <v>0.3</v>
      </c>
    </row>
    <row r="9350" ht="14.25" customHeight="1" outlineLevel="1" spans="162:168">
      <c r="FF9350" s="55">
        <v>9343</v>
      </c>
      <c r="FG9350" s="55" t="s">
        <v>1309</v>
      </c>
      <c r="FH9350" s="55" t="s">
        <v>2048</v>
      </c>
      <c r="FI9350" s="55">
        <v>7</v>
      </c>
      <c r="FJ9350" s="55">
        <v>0</v>
      </c>
      <c r="FK9350" s="55" t="s">
        <v>1249</v>
      </c>
      <c r="FL9350" s="55">
        <v>0.35</v>
      </c>
    </row>
    <row r="9351" ht="14.25" customHeight="1" outlineLevel="1" spans="162:168">
      <c r="FF9351" s="55">
        <v>9344</v>
      </c>
      <c r="FG9351" s="55" t="s">
        <v>1309</v>
      </c>
      <c r="FH9351" s="55" t="s">
        <v>2048</v>
      </c>
      <c r="FI9351" s="55">
        <v>7</v>
      </c>
      <c r="FJ9351" s="55">
        <v>1000</v>
      </c>
      <c r="FK9351" s="55" t="s">
        <v>1249</v>
      </c>
      <c r="FL9351" s="55">
        <v>0.35</v>
      </c>
    </row>
    <row r="9352" ht="14.25" customHeight="1" outlineLevel="1" spans="162:168">
      <c r="FF9352" s="55">
        <v>9345</v>
      </c>
      <c r="FG9352" s="55" t="s">
        <v>1309</v>
      </c>
      <c r="FH9352" s="55" t="s">
        <v>2048</v>
      </c>
      <c r="FI9352" s="55">
        <v>7</v>
      </c>
      <c r="FJ9352" s="55">
        <v>2500</v>
      </c>
      <c r="FK9352" s="55" t="s">
        <v>1249</v>
      </c>
      <c r="FL9352" s="55">
        <v>0.35</v>
      </c>
    </row>
    <row r="9353" ht="14.25" customHeight="1" outlineLevel="1" spans="162:168">
      <c r="FF9353" s="55">
        <v>9346</v>
      </c>
      <c r="FG9353" s="55" t="s">
        <v>1309</v>
      </c>
      <c r="FH9353" s="55" t="s">
        <v>2048</v>
      </c>
      <c r="FI9353" s="55">
        <v>7</v>
      </c>
      <c r="FJ9353" s="55">
        <v>5000</v>
      </c>
      <c r="FK9353" s="55" t="s">
        <v>1249</v>
      </c>
      <c r="FL9353" s="55">
        <v>0.35</v>
      </c>
    </row>
    <row r="9354" ht="14.25" customHeight="1" outlineLevel="1" spans="162:168">
      <c r="FF9354" s="55">
        <v>9347</v>
      </c>
      <c r="FG9354" s="55" t="s">
        <v>1309</v>
      </c>
      <c r="FH9354" s="55" t="s">
        <v>2048</v>
      </c>
      <c r="FI9354" s="55">
        <v>7</v>
      </c>
      <c r="FJ9354" s="55">
        <v>10000</v>
      </c>
      <c r="FK9354" s="55" t="s">
        <v>1249</v>
      </c>
      <c r="FL9354" s="55">
        <v>0.35</v>
      </c>
    </row>
    <row r="9355" ht="14.25" customHeight="1" outlineLevel="1" spans="162:168">
      <c r="FF9355" s="55">
        <v>9348</v>
      </c>
      <c r="FG9355" s="55" t="s">
        <v>1309</v>
      </c>
      <c r="FH9355" s="55" t="s">
        <v>2048</v>
      </c>
      <c r="FI9355" s="55">
        <v>7</v>
      </c>
      <c r="FJ9355" s="55">
        <v>25000</v>
      </c>
      <c r="FK9355" s="55" t="s">
        <v>1249</v>
      </c>
      <c r="FL9355" s="55">
        <v>0.35</v>
      </c>
    </row>
    <row r="9356" ht="14.25" customHeight="1" outlineLevel="1" spans="162:168">
      <c r="FF9356" s="55">
        <v>9349</v>
      </c>
      <c r="FG9356" s="55" t="s">
        <v>1309</v>
      </c>
      <c r="FH9356" s="55" t="s">
        <v>2048</v>
      </c>
      <c r="FI9356" s="55">
        <v>7</v>
      </c>
      <c r="FJ9356" s="55">
        <v>50000</v>
      </c>
      <c r="FK9356" s="55" t="s">
        <v>1249</v>
      </c>
      <c r="FL9356" s="55">
        <v>0.35</v>
      </c>
    </row>
    <row r="9357" ht="14.25" customHeight="1" outlineLevel="1" spans="162:168">
      <c r="FF9357" s="55">
        <v>9350</v>
      </c>
      <c r="FG9357" s="55" t="s">
        <v>1309</v>
      </c>
      <c r="FH9357" s="55" t="s">
        <v>2048</v>
      </c>
      <c r="FI9357" s="55">
        <v>7</v>
      </c>
      <c r="FJ9357" s="55">
        <v>80000</v>
      </c>
      <c r="FK9357" s="55" t="s">
        <v>1249</v>
      </c>
      <c r="FL9357" s="55">
        <v>0.35</v>
      </c>
    </row>
    <row r="9358" ht="14.25" customHeight="1" outlineLevel="1" spans="162:168">
      <c r="FF9358" s="55">
        <v>9351</v>
      </c>
      <c r="FG9358" s="55" t="s">
        <v>1309</v>
      </c>
      <c r="FH9358" s="55" t="s">
        <v>2048</v>
      </c>
      <c r="FI9358" s="55">
        <v>7</v>
      </c>
      <c r="FJ9358" s="55">
        <v>130000</v>
      </c>
      <c r="FK9358" s="55" t="s">
        <v>1249</v>
      </c>
      <c r="FL9358" s="55">
        <v>0.35</v>
      </c>
    </row>
    <row r="9359" ht="14.25" customHeight="1" outlineLevel="1" spans="162:168">
      <c r="FF9359" s="55">
        <v>9352</v>
      </c>
      <c r="FG9359" s="55" t="s">
        <v>1309</v>
      </c>
      <c r="FH9359" s="55" t="s">
        <v>2048</v>
      </c>
      <c r="FI9359" s="55">
        <v>7</v>
      </c>
      <c r="FJ9359" s="55">
        <v>260000</v>
      </c>
      <c r="FK9359" s="55" t="s">
        <v>1249</v>
      </c>
      <c r="FL9359" s="55">
        <v>0.35</v>
      </c>
    </row>
    <row r="9360" ht="14.25" customHeight="1" outlineLevel="1" spans="162:168">
      <c r="FF9360" s="55">
        <v>9353</v>
      </c>
      <c r="FG9360" s="55" t="s">
        <v>1309</v>
      </c>
      <c r="FH9360" s="55" t="s">
        <v>2048</v>
      </c>
      <c r="FI9360" s="55">
        <v>7</v>
      </c>
      <c r="FJ9360" s="55">
        <v>400000</v>
      </c>
      <c r="FK9360" s="55" t="s">
        <v>1249</v>
      </c>
      <c r="FL9360" s="55">
        <v>0.35</v>
      </c>
    </row>
    <row r="9361" ht="14.25" customHeight="1" outlineLevel="1" spans="162:168">
      <c r="FF9361" s="55">
        <v>9354</v>
      </c>
      <c r="FG9361" s="55" t="s">
        <v>1309</v>
      </c>
      <c r="FH9361" s="55" t="s">
        <v>2048</v>
      </c>
      <c r="FI9361" s="55">
        <v>7</v>
      </c>
      <c r="FJ9361" s="55">
        <v>530000</v>
      </c>
      <c r="FK9361" s="55" t="s">
        <v>1249</v>
      </c>
      <c r="FL9361" s="55">
        <v>0.35</v>
      </c>
    </row>
    <row r="9362" ht="14.25" customHeight="1" outlineLevel="1" spans="162:168">
      <c r="FF9362" s="55">
        <v>9355</v>
      </c>
      <c r="FG9362" s="55" t="s">
        <v>1309</v>
      </c>
      <c r="FH9362" s="55" t="s">
        <v>2048</v>
      </c>
      <c r="FI9362" s="55">
        <v>7</v>
      </c>
      <c r="FJ9362" s="55">
        <v>540000</v>
      </c>
      <c r="FK9362" s="55" t="s">
        <v>1249</v>
      </c>
      <c r="FL9362" s="55">
        <v>0.35</v>
      </c>
    </row>
    <row r="9363" ht="14.25" customHeight="1" outlineLevel="1" spans="162:168">
      <c r="FF9363" s="55">
        <v>9356</v>
      </c>
      <c r="FG9363" s="55" t="s">
        <v>1309</v>
      </c>
      <c r="FH9363" s="55" t="s">
        <v>2048</v>
      </c>
      <c r="FI9363" s="55">
        <v>8</v>
      </c>
      <c r="FJ9363" s="55">
        <v>0</v>
      </c>
      <c r="FK9363" s="55" t="s">
        <v>1249</v>
      </c>
      <c r="FL9363" s="55">
        <v>0.35</v>
      </c>
    </row>
    <row r="9364" ht="14.25" customHeight="1" outlineLevel="1" spans="162:168">
      <c r="FF9364" s="55">
        <v>9357</v>
      </c>
      <c r="FG9364" s="55" t="s">
        <v>1309</v>
      </c>
      <c r="FH9364" s="55" t="s">
        <v>2048</v>
      </c>
      <c r="FI9364" s="55">
        <v>8</v>
      </c>
      <c r="FJ9364" s="55">
        <v>1000</v>
      </c>
      <c r="FK9364" s="55" t="s">
        <v>1249</v>
      </c>
      <c r="FL9364" s="55">
        <v>0.35</v>
      </c>
    </row>
    <row r="9365" ht="14.25" customHeight="1" outlineLevel="1" spans="162:168">
      <c r="FF9365" s="55">
        <v>9358</v>
      </c>
      <c r="FG9365" s="55" t="s">
        <v>1309</v>
      </c>
      <c r="FH9365" s="55" t="s">
        <v>2048</v>
      </c>
      <c r="FI9365" s="55">
        <v>8</v>
      </c>
      <c r="FJ9365" s="55">
        <v>2500</v>
      </c>
      <c r="FK9365" s="55" t="s">
        <v>1249</v>
      </c>
      <c r="FL9365" s="55">
        <v>0.35</v>
      </c>
    </row>
    <row r="9366" ht="14.25" customHeight="1" outlineLevel="1" spans="162:168">
      <c r="FF9366" s="55">
        <v>9359</v>
      </c>
      <c r="FG9366" s="55" t="s">
        <v>1309</v>
      </c>
      <c r="FH9366" s="55" t="s">
        <v>2048</v>
      </c>
      <c r="FI9366" s="55">
        <v>8</v>
      </c>
      <c r="FJ9366" s="55">
        <v>5000</v>
      </c>
      <c r="FK9366" s="55" t="s">
        <v>1249</v>
      </c>
      <c r="FL9366" s="55">
        <v>0.35</v>
      </c>
    </row>
    <row r="9367" ht="14.25" customHeight="1" outlineLevel="1" spans="162:168">
      <c r="FF9367" s="55">
        <v>9360</v>
      </c>
      <c r="FG9367" s="55" t="s">
        <v>1309</v>
      </c>
      <c r="FH9367" s="55" t="s">
        <v>2048</v>
      </c>
      <c r="FI9367" s="55">
        <v>8</v>
      </c>
      <c r="FJ9367" s="55">
        <v>10000</v>
      </c>
      <c r="FK9367" s="55" t="s">
        <v>1249</v>
      </c>
      <c r="FL9367" s="55">
        <v>0.35</v>
      </c>
    </row>
    <row r="9368" ht="14.25" customHeight="1" outlineLevel="1" spans="162:168">
      <c r="FF9368" s="55">
        <v>9361</v>
      </c>
      <c r="FG9368" s="55" t="s">
        <v>1309</v>
      </c>
      <c r="FH9368" s="55" t="s">
        <v>2048</v>
      </c>
      <c r="FI9368" s="55">
        <v>8</v>
      </c>
      <c r="FJ9368" s="55">
        <v>25000</v>
      </c>
      <c r="FK9368" s="55" t="s">
        <v>1249</v>
      </c>
      <c r="FL9368" s="55">
        <v>0.35</v>
      </c>
    </row>
    <row r="9369" ht="14.25" customHeight="1" outlineLevel="1" spans="162:168">
      <c r="FF9369" s="55">
        <v>9362</v>
      </c>
      <c r="FG9369" s="55" t="s">
        <v>1309</v>
      </c>
      <c r="FH9369" s="55" t="s">
        <v>2048</v>
      </c>
      <c r="FI9369" s="55">
        <v>8</v>
      </c>
      <c r="FJ9369" s="55">
        <v>50000</v>
      </c>
      <c r="FK9369" s="55" t="s">
        <v>1249</v>
      </c>
      <c r="FL9369" s="55">
        <v>0.35</v>
      </c>
    </row>
    <row r="9370" ht="14.25" customHeight="1" outlineLevel="1" spans="162:168">
      <c r="FF9370" s="55">
        <v>9363</v>
      </c>
      <c r="FG9370" s="55" t="s">
        <v>1309</v>
      </c>
      <c r="FH9370" s="55" t="s">
        <v>2048</v>
      </c>
      <c r="FI9370" s="55">
        <v>8</v>
      </c>
      <c r="FJ9370" s="55">
        <v>80000</v>
      </c>
      <c r="FK9370" s="55" t="s">
        <v>1249</v>
      </c>
      <c r="FL9370" s="55">
        <v>0.35</v>
      </c>
    </row>
    <row r="9371" ht="14.25" customHeight="1" outlineLevel="1" spans="162:168">
      <c r="FF9371" s="55">
        <v>9364</v>
      </c>
      <c r="FG9371" s="55" t="s">
        <v>1309</v>
      </c>
      <c r="FH9371" s="55" t="s">
        <v>2048</v>
      </c>
      <c r="FI9371" s="55">
        <v>8</v>
      </c>
      <c r="FJ9371" s="55">
        <v>130000</v>
      </c>
      <c r="FK9371" s="55" t="s">
        <v>1249</v>
      </c>
      <c r="FL9371" s="55">
        <v>0.35</v>
      </c>
    </row>
    <row r="9372" ht="14.25" customHeight="1" outlineLevel="1" spans="162:168">
      <c r="FF9372" s="55">
        <v>9365</v>
      </c>
      <c r="FG9372" s="55" t="s">
        <v>1309</v>
      </c>
      <c r="FH9372" s="55" t="s">
        <v>2048</v>
      </c>
      <c r="FI9372" s="55">
        <v>8</v>
      </c>
      <c r="FJ9372" s="55">
        <v>260000</v>
      </c>
      <c r="FK9372" s="55" t="s">
        <v>1249</v>
      </c>
      <c r="FL9372" s="55">
        <v>0.35</v>
      </c>
    </row>
    <row r="9373" ht="14.25" customHeight="1" outlineLevel="1" spans="162:168">
      <c r="FF9373" s="55">
        <v>9366</v>
      </c>
      <c r="FG9373" s="55" t="s">
        <v>1309</v>
      </c>
      <c r="FH9373" s="55" t="s">
        <v>2048</v>
      </c>
      <c r="FI9373" s="55">
        <v>8</v>
      </c>
      <c r="FJ9373" s="55">
        <v>400000</v>
      </c>
      <c r="FK9373" s="55" t="s">
        <v>1249</v>
      </c>
      <c r="FL9373" s="55">
        <v>0.35</v>
      </c>
    </row>
    <row r="9374" ht="14.25" customHeight="1" outlineLevel="1" spans="162:168">
      <c r="FF9374" s="55">
        <v>9367</v>
      </c>
      <c r="FG9374" s="55" t="s">
        <v>1309</v>
      </c>
      <c r="FH9374" s="55" t="s">
        <v>2048</v>
      </c>
      <c r="FI9374" s="55">
        <v>8</v>
      </c>
      <c r="FJ9374" s="55">
        <v>530000</v>
      </c>
      <c r="FK9374" s="55" t="s">
        <v>1249</v>
      </c>
      <c r="FL9374" s="55">
        <v>0.35</v>
      </c>
    </row>
    <row r="9375" ht="14.25" customHeight="1" outlineLevel="1" spans="162:168">
      <c r="FF9375" s="55">
        <v>9368</v>
      </c>
      <c r="FG9375" s="55" t="s">
        <v>1309</v>
      </c>
      <c r="FH9375" s="55" t="s">
        <v>2048</v>
      </c>
      <c r="FI9375" s="55">
        <v>8</v>
      </c>
      <c r="FJ9375" s="55">
        <v>540000</v>
      </c>
      <c r="FK9375" s="55" t="s">
        <v>1249</v>
      </c>
      <c r="FL9375" s="55">
        <v>0.35</v>
      </c>
    </row>
    <row r="9376" ht="14.25" customHeight="1" outlineLevel="1" spans="162:168">
      <c r="FF9376" s="55">
        <v>9369</v>
      </c>
      <c r="FG9376" s="55" t="s">
        <v>1309</v>
      </c>
      <c r="FH9376" s="55" t="s">
        <v>1944</v>
      </c>
      <c r="FI9376" s="55">
        <v>1</v>
      </c>
      <c r="FJ9376" s="55">
        <v>0</v>
      </c>
      <c r="FK9376" s="55" t="s">
        <v>1249</v>
      </c>
      <c r="FL9376" s="55">
        <v>0.3</v>
      </c>
    </row>
    <row r="9377" ht="14.25" customHeight="1" outlineLevel="1" spans="162:168">
      <c r="FF9377" s="55">
        <v>9370</v>
      </c>
      <c r="FG9377" s="55" t="s">
        <v>1309</v>
      </c>
      <c r="FH9377" s="55" t="s">
        <v>1944</v>
      </c>
      <c r="FI9377" s="55">
        <v>1</v>
      </c>
      <c r="FJ9377" s="55">
        <v>1000</v>
      </c>
      <c r="FK9377" s="55" t="s">
        <v>1249</v>
      </c>
      <c r="FL9377" s="55">
        <v>0.3</v>
      </c>
    </row>
    <row r="9378" ht="14.25" customHeight="1" outlineLevel="1" spans="162:168">
      <c r="FF9378" s="55">
        <v>9371</v>
      </c>
      <c r="FG9378" s="55" t="s">
        <v>1309</v>
      </c>
      <c r="FH9378" s="55" t="s">
        <v>1944</v>
      </c>
      <c r="FI9378" s="55">
        <v>1</v>
      </c>
      <c r="FJ9378" s="55">
        <v>2500</v>
      </c>
      <c r="FK9378" s="55" t="s">
        <v>1249</v>
      </c>
      <c r="FL9378" s="55">
        <v>0.3</v>
      </c>
    </row>
    <row r="9379" ht="14.25" customHeight="1" outlineLevel="1" spans="162:168">
      <c r="FF9379" s="55">
        <v>9372</v>
      </c>
      <c r="FG9379" s="55" t="s">
        <v>1309</v>
      </c>
      <c r="FH9379" s="55" t="s">
        <v>1944</v>
      </c>
      <c r="FI9379" s="55">
        <v>1</v>
      </c>
      <c r="FJ9379" s="55">
        <v>5000</v>
      </c>
      <c r="FK9379" s="55" t="s">
        <v>1249</v>
      </c>
      <c r="FL9379" s="55">
        <v>0.3</v>
      </c>
    </row>
    <row r="9380" ht="14.25" customHeight="1" outlineLevel="1" spans="162:168">
      <c r="FF9380" s="55">
        <v>9373</v>
      </c>
      <c r="FG9380" s="55" t="s">
        <v>1309</v>
      </c>
      <c r="FH9380" s="55" t="s">
        <v>1944</v>
      </c>
      <c r="FI9380" s="55">
        <v>1</v>
      </c>
      <c r="FJ9380" s="55">
        <v>10000</v>
      </c>
      <c r="FK9380" s="55" t="s">
        <v>1249</v>
      </c>
      <c r="FL9380" s="55">
        <v>0.3</v>
      </c>
    </row>
    <row r="9381" ht="14.25" customHeight="1" outlineLevel="1" spans="162:168">
      <c r="FF9381" s="55">
        <v>9374</v>
      </c>
      <c r="FG9381" s="55" t="s">
        <v>1309</v>
      </c>
      <c r="FH9381" s="55" t="s">
        <v>1944</v>
      </c>
      <c r="FI9381" s="55">
        <v>1</v>
      </c>
      <c r="FJ9381" s="55">
        <v>25000</v>
      </c>
      <c r="FK9381" s="55" t="s">
        <v>1249</v>
      </c>
      <c r="FL9381" s="55">
        <v>0.3</v>
      </c>
    </row>
    <row r="9382" ht="14.25" customHeight="1" outlineLevel="1" spans="162:168">
      <c r="FF9382" s="55">
        <v>9375</v>
      </c>
      <c r="FG9382" s="55" t="s">
        <v>1309</v>
      </c>
      <c r="FH9382" s="55" t="s">
        <v>1944</v>
      </c>
      <c r="FI9382" s="55">
        <v>1</v>
      </c>
      <c r="FJ9382" s="55">
        <v>50000</v>
      </c>
      <c r="FK9382" s="55" t="s">
        <v>1249</v>
      </c>
      <c r="FL9382" s="55">
        <v>0.3</v>
      </c>
    </row>
    <row r="9383" ht="14.25" customHeight="1" outlineLevel="1" spans="162:168">
      <c r="FF9383" s="55">
        <v>9376</v>
      </c>
      <c r="FG9383" s="55" t="s">
        <v>1309</v>
      </c>
      <c r="FH9383" s="55" t="s">
        <v>1944</v>
      </c>
      <c r="FI9383" s="55">
        <v>1</v>
      </c>
      <c r="FJ9383" s="55">
        <v>80000</v>
      </c>
      <c r="FK9383" s="55" t="s">
        <v>1249</v>
      </c>
      <c r="FL9383" s="55">
        <v>0.3</v>
      </c>
    </row>
    <row r="9384" ht="14.25" customHeight="1" outlineLevel="1" spans="162:168">
      <c r="FF9384" s="55">
        <v>9377</v>
      </c>
      <c r="FG9384" s="55" t="s">
        <v>1309</v>
      </c>
      <c r="FH9384" s="55" t="s">
        <v>1944</v>
      </c>
      <c r="FI9384" s="55">
        <v>1</v>
      </c>
      <c r="FJ9384" s="55">
        <v>130000</v>
      </c>
      <c r="FK9384" s="55" t="s">
        <v>1249</v>
      </c>
      <c r="FL9384" s="55">
        <v>0.3</v>
      </c>
    </row>
    <row r="9385" ht="14.25" customHeight="1" outlineLevel="1" spans="162:168">
      <c r="FF9385" s="55">
        <v>9378</v>
      </c>
      <c r="FG9385" s="55" t="s">
        <v>1309</v>
      </c>
      <c r="FH9385" s="55" t="s">
        <v>1944</v>
      </c>
      <c r="FI9385" s="55">
        <v>1</v>
      </c>
      <c r="FJ9385" s="55">
        <v>260000</v>
      </c>
      <c r="FK9385" s="55" t="s">
        <v>1249</v>
      </c>
      <c r="FL9385" s="55">
        <v>0.3</v>
      </c>
    </row>
    <row r="9386" ht="14.25" customHeight="1" outlineLevel="1" spans="162:168">
      <c r="FF9386" s="55">
        <v>9379</v>
      </c>
      <c r="FG9386" s="55" t="s">
        <v>1309</v>
      </c>
      <c r="FH9386" s="55" t="s">
        <v>1944</v>
      </c>
      <c r="FI9386" s="55">
        <v>1</v>
      </c>
      <c r="FJ9386" s="55">
        <v>400000</v>
      </c>
      <c r="FK9386" s="55" t="s">
        <v>1249</v>
      </c>
      <c r="FL9386" s="55">
        <v>0.3</v>
      </c>
    </row>
    <row r="9387" ht="14.25" customHeight="1" outlineLevel="1" spans="162:168">
      <c r="FF9387" s="55">
        <v>9380</v>
      </c>
      <c r="FG9387" s="55" t="s">
        <v>1309</v>
      </c>
      <c r="FH9387" s="55" t="s">
        <v>1944</v>
      </c>
      <c r="FI9387" s="55">
        <v>1</v>
      </c>
      <c r="FJ9387" s="55">
        <v>530000</v>
      </c>
      <c r="FK9387" s="55" t="s">
        <v>1249</v>
      </c>
      <c r="FL9387" s="55">
        <v>0.3</v>
      </c>
    </row>
    <row r="9388" ht="14.25" customHeight="1" outlineLevel="1" spans="162:168">
      <c r="FF9388" s="55">
        <v>9381</v>
      </c>
      <c r="FG9388" s="55" t="s">
        <v>1309</v>
      </c>
      <c r="FH9388" s="55" t="s">
        <v>1944</v>
      </c>
      <c r="FI9388" s="55">
        <v>1</v>
      </c>
      <c r="FJ9388" s="55">
        <v>540000</v>
      </c>
      <c r="FK9388" s="55" t="s">
        <v>1249</v>
      </c>
      <c r="FL9388" s="55">
        <v>0.3</v>
      </c>
    </row>
    <row r="9389" ht="14.25" customHeight="1" outlineLevel="1" spans="162:168">
      <c r="FF9389" s="55">
        <v>9382</v>
      </c>
      <c r="FG9389" s="55" t="s">
        <v>1309</v>
      </c>
      <c r="FH9389" s="55" t="s">
        <v>2012</v>
      </c>
      <c r="FI9389" s="55">
        <v>1</v>
      </c>
      <c r="FJ9389" s="55">
        <v>0</v>
      </c>
      <c r="FK9389" s="55" t="s">
        <v>1249</v>
      </c>
      <c r="FL9389" s="55">
        <v>0.3</v>
      </c>
    </row>
    <row r="9390" ht="14.25" customHeight="1" outlineLevel="1" spans="162:168">
      <c r="FF9390" s="55">
        <v>9383</v>
      </c>
      <c r="FG9390" s="55" t="s">
        <v>1309</v>
      </c>
      <c r="FH9390" s="55" t="s">
        <v>2012</v>
      </c>
      <c r="FI9390" s="55">
        <v>1</v>
      </c>
      <c r="FJ9390" s="55">
        <v>1000</v>
      </c>
      <c r="FK9390" s="55" t="s">
        <v>1249</v>
      </c>
      <c r="FL9390" s="55">
        <v>0.3</v>
      </c>
    </row>
    <row r="9391" ht="14.25" customHeight="1" outlineLevel="1" spans="162:168">
      <c r="FF9391" s="55">
        <v>9384</v>
      </c>
      <c r="FG9391" s="55" t="s">
        <v>1309</v>
      </c>
      <c r="FH9391" s="55" t="s">
        <v>2012</v>
      </c>
      <c r="FI9391" s="55">
        <v>1</v>
      </c>
      <c r="FJ9391" s="55">
        <v>2500</v>
      </c>
      <c r="FK9391" s="55" t="s">
        <v>1249</v>
      </c>
      <c r="FL9391" s="55">
        <v>0.3</v>
      </c>
    </row>
    <row r="9392" ht="14.25" customHeight="1" outlineLevel="1" spans="162:168">
      <c r="FF9392" s="55">
        <v>9385</v>
      </c>
      <c r="FG9392" s="55" t="s">
        <v>1309</v>
      </c>
      <c r="FH9392" s="55" t="s">
        <v>2012</v>
      </c>
      <c r="FI9392" s="55">
        <v>1</v>
      </c>
      <c r="FJ9392" s="55">
        <v>5000</v>
      </c>
      <c r="FK9392" s="55" t="s">
        <v>1249</v>
      </c>
      <c r="FL9392" s="55">
        <v>0.3</v>
      </c>
    </row>
    <row r="9393" ht="14.25" customHeight="1" outlineLevel="1" spans="162:168">
      <c r="FF9393" s="55">
        <v>9386</v>
      </c>
      <c r="FG9393" s="55" t="s">
        <v>1309</v>
      </c>
      <c r="FH9393" s="55" t="s">
        <v>2012</v>
      </c>
      <c r="FI9393" s="55">
        <v>1</v>
      </c>
      <c r="FJ9393" s="55">
        <v>10000</v>
      </c>
      <c r="FK9393" s="55" t="s">
        <v>1249</v>
      </c>
      <c r="FL9393" s="55">
        <v>0.3</v>
      </c>
    </row>
    <row r="9394" ht="14.25" customHeight="1" outlineLevel="1" spans="162:168">
      <c r="FF9394" s="55">
        <v>9387</v>
      </c>
      <c r="FG9394" s="55" t="s">
        <v>1309</v>
      </c>
      <c r="FH9394" s="55" t="s">
        <v>2012</v>
      </c>
      <c r="FI9394" s="55">
        <v>1</v>
      </c>
      <c r="FJ9394" s="55">
        <v>25000</v>
      </c>
      <c r="FK9394" s="55" t="s">
        <v>1249</v>
      </c>
      <c r="FL9394" s="55">
        <v>0.3</v>
      </c>
    </row>
    <row r="9395" ht="14.25" customHeight="1" outlineLevel="1" spans="162:168">
      <c r="FF9395" s="55">
        <v>9388</v>
      </c>
      <c r="FG9395" s="55" t="s">
        <v>1309</v>
      </c>
      <c r="FH9395" s="55" t="s">
        <v>2012</v>
      </c>
      <c r="FI9395" s="55">
        <v>1</v>
      </c>
      <c r="FJ9395" s="55">
        <v>50000</v>
      </c>
      <c r="FK9395" s="55" t="s">
        <v>1249</v>
      </c>
      <c r="FL9395" s="55">
        <v>0.3</v>
      </c>
    </row>
    <row r="9396" ht="14.25" customHeight="1" outlineLevel="1" spans="162:168">
      <c r="FF9396" s="55">
        <v>9389</v>
      </c>
      <c r="FG9396" s="55" t="s">
        <v>1309</v>
      </c>
      <c r="FH9396" s="55" t="s">
        <v>2012</v>
      </c>
      <c r="FI9396" s="55">
        <v>1</v>
      </c>
      <c r="FJ9396" s="55">
        <v>80000</v>
      </c>
      <c r="FK9396" s="55" t="s">
        <v>1249</v>
      </c>
      <c r="FL9396" s="55">
        <v>0.3</v>
      </c>
    </row>
    <row r="9397" ht="14.25" customHeight="1" outlineLevel="1" spans="162:168">
      <c r="FF9397" s="55">
        <v>9390</v>
      </c>
      <c r="FG9397" s="55" t="s">
        <v>1309</v>
      </c>
      <c r="FH9397" s="55" t="s">
        <v>2012</v>
      </c>
      <c r="FI9397" s="55">
        <v>1</v>
      </c>
      <c r="FJ9397" s="55">
        <v>130000</v>
      </c>
      <c r="FK9397" s="55" t="s">
        <v>1249</v>
      </c>
      <c r="FL9397" s="55">
        <v>0.3</v>
      </c>
    </row>
    <row r="9398" ht="14.25" customHeight="1" outlineLevel="1" spans="162:168">
      <c r="FF9398" s="55">
        <v>9391</v>
      </c>
      <c r="FG9398" s="55" t="s">
        <v>1309</v>
      </c>
      <c r="FH9398" s="55" t="s">
        <v>2012</v>
      </c>
      <c r="FI9398" s="55">
        <v>1</v>
      </c>
      <c r="FJ9398" s="55">
        <v>260000</v>
      </c>
      <c r="FK9398" s="55" t="s">
        <v>1249</v>
      </c>
      <c r="FL9398" s="55">
        <v>0.3</v>
      </c>
    </row>
    <row r="9399" ht="14.25" customHeight="1" outlineLevel="1" spans="162:168">
      <c r="FF9399" s="55">
        <v>9392</v>
      </c>
      <c r="FG9399" s="55" t="s">
        <v>1309</v>
      </c>
      <c r="FH9399" s="55" t="s">
        <v>2012</v>
      </c>
      <c r="FI9399" s="55">
        <v>1</v>
      </c>
      <c r="FJ9399" s="55">
        <v>400000</v>
      </c>
      <c r="FK9399" s="55" t="s">
        <v>1249</v>
      </c>
      <c r="FL9399" s="55">
        <v>0.3</v>
      </c>
    </row>
    <row r="9400" ht="14.25" customHeight="1" outlineLevel="1" spans="162:168">
      <c r="FF9400" s="55">
        <v>9393</v>
      </c>
      <c r="FG9400" s="55" t="s">
        <v>1309</v>
      </c>
      <c r="FH9400" s="55" t="s">
        <v>2012</v>
      </c>
      <c r="FI9400" s="55">
        <v>1</v>
      </c>
      <c r="FJ9400" s="55">
        <v>530000</v>
      </c>
      <c r="FK9400" s="55" t="s">
        <v>1249</v>
      </c>
      <c r="FL9400" s="55">
        <v>0.3</v>
      </c>
    </row>
    <row r="9401" ht="14.25" customHeight="1" outlineLevel="1" spans="162:168">
      <c r="FF9401" s="55">
        <v>9394</v>
      </c>
      <c r="FG9401" s="55" t="s">
        <v>1309</v>
      </c>
      <c r="FH9401" s="55" t="s">
        <v>2012</v>
      </c>
      <c r="FI9401" s="55">
        <v>1</v>
      </c>
      <c r="FJ9401" s="55">
        <v>540000</v>
      </c>
      <c r="FK9401" s="55" t="s">
        <v>1249</v>
      </c>
      <c r="FL9401" s="55">
        <v>0.3</v>
      </c>
    </row>
    <row r="9402" ht="14.25" customHeight="1" outlineLevel="1" spans="162:168">
      <c r="FF9402" s="55">
        <v>9395</v>
      </c>
      <c r="FG9402" s="55" t="s">
        <v>1309</v>
      </c>
      <c r="FH9402" s="55" t="s">
        <v>1490</v>
      </c>
      <c r="FI9402" s="55">
        <v>1</v>
      </c>
      <c r="FJ9402" s="55">
        <v>0</v>
      </c>
      <c r="FK9402" s="55" t="s">
        <v>1249</v>
      </c>
      <c r="FL9402" s="55">
        <v>0.45</v>
      </c>
    </row>
    <row r="9403" ht="14.25" customHeight="1" outlineLevel="1" spans="162:168">
      <c r="FF9403" s="55">
        <v>9396</v>
      </c>
      <c r="FG9403" s="55" t="s">
        <v>1309</v>
      </c>
      <c r="FH9403" s="55" t="s">
        <v>1490</v>
      </c>
      <c r="FI9403" s="55">
        <v>1</v>
      </c>
      <c r="FJ9403" s="55">
        <v>1000</v>
      </c>
      <c r="FK9403" s="55" t="s">
        <v>1249</v>
      </c>
      <c r="FL9403" s="55">
        <v>0.45</v>
      </c>
    </row>
    <row r="9404" ht="14.25" customHeight="1" outlineLevel="1" spans="162:168">
      <c r="FF9404" s="55">
        <v>9397</v>
      </c>
      <c r="FG9404" s="55" t="s">
        <v>1309</v>
      </c>
      <c r="FH9404" s="55" t="s">
        <v>1490</v>
      </c>
      <c r="FI9404" s="55">
        <v>1</v>
      </c>
      <c r="FJ9404" s="55">
        <v>2500</v>
      </c>
      <c r="FK9404" s="55" t="s">
        <v>1249</v>
      </c>
      <c r="FL9404" s="55">
        <v>0.4</v>
      </c>
    </row>
    <row r="9405" ht="14.25" customHeight="1" outlineLevel="1" spans="162:168">
      <c r="FF9405" s="55">
        <v>9398</v>
      </c>
      <c r="FG9405" s="55" t="s">
        <v>1309</v>
      </c>
      <c r="FH9405" s="55" t="s">
        <v>1490</v>
      </c>
      <c r="FI9405" s="55">
        <v>1</v>
      </c>
      <c r="FJ9405" s="55">
        <v>5000</v>
      </c>
      <c r="FK9405" s="55" t="s">
        <v>1249</v>
      </c>
      <c r="FL9405" s="55">
        <v>0.35</v>
      </c>
    </row>
    <row r="9406" ht="14.25" customHeight="1" outlineLevel="1" spans="162:168">
      <c r="FF9406" s="55">
        <v>9399</v>
      </c>
      <c r="FG9406" s="55" t="s">
        <v>1309</v>
      </c>
      <c r="FH9406" s="55" t="s">
        <v>1490</v>
      </c>
      <c r="FI9406" s="55">
        <v>1</v>
      </c>
      <c r="FJ9406" s="55">
        <v>10000</v>
      </c>
      <c r="FK9406" s="55" t="s">
        <v>1249</v>
      </c>
      <c r="FL9406" s="55">
        <v>0.3</v>
      </c>
    </row>
    <row r="9407" ht="14.25" customHeight="1" outlineLevel="1" spans="162:168">
      <c r="FF9407" s="55">
        <v>9400</v>
      </c>
      <c r="FG9407" s="55" t="s">
        <v>1309</v>
      </c>
      <c r="FH9407" s="55" t="s">
        <v>1490</v>
      </c>
      <c r="FI9407" s="55">
        <v>1</v>
      </c>
      <c r="FJ9407" s="55">
        <v>25000</v>
      </c>
      <c r="FK9407" s="55" t="s">
        <v>1249</v>
      </c>
      <c r="FL9407" s="55">
        <v>0.3</v>
      </c>
    </row>
    <row r="9408" ht="14.25" customHeight="1" outlineLevel="1" spans="162:168">
      <c r="FF9408" s="55">
        <v>9401</v>
      </c>
      <c r="FG9408" s="55" t="s">
        <v>1309</v>
      </c>
      <c r="FH9408" s="55" t="s">
        <v>1490</v>
      </c>
      <c r="FI9408" s="55">
        <v>1</v>
      </c>
      <c r="FJ9408" s="55">
        <v>50000</v>
      </c>
      <c r="FK9408" s="55" t="s">
        <v>1249</v>
      </c>
      <c r="FL9408" s="55">
        <v>0.3</v>
      </c>
    </row>
    <row r="9409" ht="14.25" customHeight="1" outlineLevel="1" spans="162:168">
      <c r="FF9409" s="55">
        <v>9402</v>
      </c>
      <c r="FG9409" s="55" t="s">
        <v>1309</v>
      </c>
      <c r="FH9409" s="55" t="s">
        <v>1490</v>
      </c>
      <c r="FI9409" s="55">
        <v>1</v>
      </c>
      <c r="FJ9409" s="55">
        <v>80000</v>
      </c>
      <c r="FK9409" s="55" t="s">
        <v>1249</v>
      </c>
      <c r="FL9409" s="55">
        <v>0.3</v>
      </c>
    </row>
    <row r="9410" ht="14.25" customHeight="1" outlineLevel="1" spans="162:168">
      <c r="FF9410" s="55">
        <v>9403</v>
      </c>
      <c r="FG9410" s="55" t="s">
        <v>1309</v>
      </c>
      <c r="FH9410" s="55" t="s">
        <v>1490</v>
      </c>
      <c r="FI9410" s="55">
        <v>1</v>
      </c>
      <c r="FJ9410" s="55">
        <v>130000</v>
      </c>
      <c r="FK9410" s="55" t="s">
        <v>1249</v>
      </c>
      <c r="FL9410" s="55">
        <v>0.3</v>
      </c>
    </row>
    <row r="9411" ht="14.25" customHeight="1" outlineLevel="1" spans="162:168">
      <c r="FF9411" s="55">
        <v>9404</v>
      </c>
      <c r="FG9411" s="55" t="s">
        <v>1309</v>
      </c>
      <c r="FH9411" s="55" t="s">
        <v>1490</v>
      </c>
      <c r="FI9411" s="55">
        <v>1</v>
      </c>
      <c r="FJ9411" s="55">
        <v>260000</v>
      </c>
      <c r="FK9411" s="55" t="s">
        <v>1249</v>
      </c>
      <c r="FL9411" s="55">
        <v>0.3</v>
      </c>
    </row>
    <row r="9412" ht="14.25" customHeight="1" outlineLevel="1" spans="162:168">
      <c r="FF9412" s="55">
        <v>9405</v>
      </c>
      <c r="FG9412" s="55" t="s">
        <v>1309</v>
      </c>
      <c r="FH9412" s="55" t="s">
        <v>1490</v>
      </c>
      <c r="FI9412" s="55">
        <v>1</v>
      </c>
      <c r="FJ9412" s="55">
        <v>400000</v>
      </c>
      <c r="FK9412" s="55" t="s">
        <v>1249</v>
      </c>
      <c r="FL9412" s="55">
        <v>0.3</v>
      </c>
    </row>
    <row r="9413" ht="14.25" customHeight="1" outlineLevel="1" spans="162:168">
      <c r="FF9413" s="55">
        <v>9406</v>
      </c>
      <c r="FG9413" s="55" t="s">
        <v>1309</v>
      </c>
      <c r="FH9413" s="55" t="s">
        <v>1490</v>
      </c>
      <c r="FI9413" s="55">
        <v>1</v>
      </c>
      <c r="FJ9413" s="55">
        <v>530000</v>
      </c>
      <c r="FK9413" s="55" t="s">
        <v>1249</v>
      </c>
      <c r="FL9413" s="55">
        <v>0.3</v>
      </c>
    </row>
    <row r="9414" ht="14.25" customHeight="1" outlineLevel="1" spans="162:168">
      <c r="FF9414" s="55">
        <v>9407</v>
      </c>
      <c r="FG9414" s="55" t="s">
        <v>1309</v>
      </c>
      <c r="FH9414" s="55" t="s">
        <v>1490</v>
      </c>
      <c r="FI9414" s="55">
        <v>1</v>
      </c>
      <c r="FJ9414" s="55">
        <v>540000</v>
      </c>
      <c r="FK9414" s="55" t="s">
        <v>1249</v>
      </c>
      <c r="FL9414" s="55">
        <v>0.3</v>
      </c>
    </row>
    <row r="9415" ht="14.25" customHeight="1" outlineLevel="1" spans="162:168">
      <c r="FF9415" s="55">
        <v>9408</v>
      </c>
      <c r="FG9415" s="55" t="s">
        <v>1309</v>
      </c>
      <c r="FH9415" s="55" t="s">
        <v>1490</v>
      </c>
      <c r="FI9415" s="55">
        <v>2</v>
      </c>
      <c r="FJ9415" s="55">
        <v>0</v>
      </c>
      <c r="FK9415" s="55" t="s">
        <v>1249</v>
      </c>
      <c r="FL9415" s="55">
        <v>0.45</v>
      </c>
    </row>
    <row r="9416" ht="14.25" customHeight="1" outlineLevel="1" spans="162:168">
      <c r="FF9416" s="55">
        <v>9409</v>
      </c>
      <c r="FG9416" s="55" t="s">
        <v>1309</v>
      </c>
      <c r="FH9416" s="55" t="s">
        <v>1490</v>
      </c>
      <c r="FI9416" s="55">
        <v>2</v>
      </c>
      <c r="FJ9416" s="55">
        <v>1000</v>
      </c>
      <c r="FK9416" s="55" t="s">
        <v>1249</v>
      </c>
      <c r="FL9416" s="55">
        <v>0.45</v>
      </c>
    </row>
    <row r="9417" ht="14.25" customHeight="1" outlineLevel="1" spans="162:168">
      <c r="FF9417" s="55">
        <v>9410</v>
      </c>
      <c r="FG9417" s="55" t="s">
        <v>1309</v>
      </c>
      <c r="FH9417" s="55" t="s">
        <v>1490</v>
      </c>
      <c r="FI9417" s="55">
        <v>2</v>
      </c>
      <c r="FJ9417" s="55">
        <v>2500</v>
      </c>
      <c r="FK9417" s="55" t="s">
        <v>1249</v>
      </c>
      <c r="FL9417" s="55">
        <v>0.4</v>
      </c>
    </row>
    <row r="9418" ht="14.25" customHeight="1" outlineLevel="1" spans="162:168">
      <c r="FF9418" s="55">
        <v>9411</v>
      </c>
      <c r="FG9418" s="55" t="s">
        <v>1309</v>
      </c>
      <c r="FH9418" s="55" t="s">
        <v>1490</v>
      </c>
      <c r="FI9418" s="55">
        <v>2</v>
      </c>
      <c r="FJ9418" s="55">
        <v>5000</v>
      </c>
      <c r="FK9418" s="55" t="s">
        <v>1249</v>
      </c>
      <c r="FL9418" s="55">
        <v>0.35</v>
      </c>
    </row>
    <row r="9419" ht="14.25" customHeight="1" outlineLevel="1" spans="162:168">
      <c r="FF9419" s="55">
        <v>9412</v>
      </c>
      <c r="FG9419" s="55" t="s">
        <v>1309</v>
      </c>
      <c r="FH9419" s="55" t="s">
        <v>1490</v>
      </c>
      <c r="FI9419" s="55">
        <v>2</v>
      </c>
      <c r="FJ9419" s="55">
        <v>10000</v>
      </c>
      <c r="FK9419" s="55" t="s">
        <v>1249</v>
      </c>
      <c r="FL9419" s="55">
        <v>0.3</v>
      </c>
    </row>
    <row r="9420" ht="14.25" customHeight="1" outlineLevel="1" spans="162:168">
      <c r="FF9420" s="55">
        <v>9413</v>
      </c>
      <c r="FG9420" s="55" t="s">
        <v>1309</v>
      </c>
      <c r="FH9420" s="55" t="s">
        <v>1490</v>
      </c>
      <c r="FI9420" s="55">
        <v>2</v>
      </c>
      <c r="FJ9420" s="55">
        <v>25000</v>
      </c>
      <c r="FK9420" s="55" t="s">
        <v>1249</v>
      </c>
      <c r="FL9420" s="55">
        <v>0.3</v>
      </c>
    </row>
    <row r="9421" ht="14.25" customHeight="1" outlineLevel="1" spans="162:168">
      <c r="FF9421" s="55">
        <v>9414</v>
      </c>
      <c r="FG9421" s="55" t="s">
        <v>1309</v>
      </c>
      <c r="FH9421" s="55" t="s">
        <v>1490</v>
      </c>
      <c r="FI9421" s="55">
        <v>2</v>
      </c>
      <c r="FJ9421" s="55">
        <v>50000</v>
      </c>
      <c r="FK9421" s="55" t="s">
        <v>1249</v>
      </c>
      <c r="FL9421" s="55">
        <v>0.3</v>
      </c>
    </row>
    <row r="9422" ht="14.25" customHeight="1" outlineLevel="1" spans="162:168">
      <c r="FF9422" s="55">
        <v>9415</v>
      </c>
      <c r="FG9422" s="55" t="s">
        <v>1309</v>
      </c>
      <c r="FH9422" s="55" t="s">
        <v>1490</v>
      </c>
      <c r="FI9422" s="55">
        <v>2</v>
      </c>
      <c r="FJ9422" s="55">
        <v>80000</v>
      </c>
      <c r="FK9422" s="55" t="s">
        <v>1249</v>
      </c>
      <c r="FL9422" s="55">
        <v>0.3</v>
      </c>
    </row>
    <row r="9423" ht="14.25" customHeight="1" outlineLevel="1" spans="162:168">
      <c r="FF9423" s="55">
        <v>9416</v>
      </c>
      <c r="FG9423" s="55" t="s">
        <v>1309</v>
      </c>
      <c r="FH9423" s="55" t="s">
        <v>1490</v>
      </c>
      <c r="FI9423" s="55">
        <v>2</v>
      </c>
      <c r="FJ9423" s="55">
        <v>130000</v>
      </c>
      <c r="FK9423" s="55" t="s">
        <v>1249</v>
      </c>
      <c r="FL9423" s="55">
        <v>0.3</v>
      </c>
    </row>
    <row r="9424" ht="14.25" customHeight="1" outlineLevel="1" spans="162:168">
      <c r="FF9424" s="55">
        <v>9417</v>
      </c>
      <c r="FG9424" s="55" t="s">
        <v>1309</v>
      </c>
      <c r="FH9424" s="55" t="s">
        <v>1490</v>
      </c>
      <c r="FI9424" s="55">
        <v>2</v>
      </c>
      <c r="FJ9424" s="55">
        <v>260000</v>
      </c>
      <c r="FK9424" s="55" t="s">
        <v>1249</v>
      </c>
      <c r="FL9424" s="55">
        <v>0.3</v>
      </c>
    </row>
    <row r="9425" ht="14.25" customHeight="1" outlineLevel="1" spans="162:168">
      <c r="FF9425" s="55">
        <v>9418</v>
      </c>
      <c r="FG9425" s="55" t="s">
        <v>1309</v>
      </c>
      <c r="FH9425" s="55" t="s">
        <v>1490</v>
      </c>
      <c r="FI9425" s="55">
        <v>2</v>
      </c>
      <c r="FJ9425" s="55">
        <v>400000</v>
      </c>
      <c r="FK9425" s="55" t="s">
        <v>1249</v>
      </c>
      <c r="FL9425" s="55">
        <v>0.3</v>
      </c>
    </row>
    <row r="9426" ht="14.25" customHeight="1" outlineLevel="1" spans="162:168">
      <c r="FF9426" s="55">
        <v>9419</v>
      </c>
      <c r="FG9426" s="55" t="s">
        <v>1309</v>
      </c>
      <c r="FH9426" s="55" t="s">
        <v>1490</v>
      </c>
      <c r="FI9426" s="55">
        <v>2</v>
      </c>
      <c r="FJ9426" s="55">
        <v>530000</v>
      </c>
      <c r="FK9426" s="55" t="s">
        <v>1249</v>
      </c>
      <c r="FL9426" s="55">
        <v>0.3</v>
      </c>
    </row>
    <row r="9427" ht="14.25" customHeight="1" outlineLevel="1" spans="162:168">
      <c r="FF9427" s="55">
        <v>9420</v>
      </c>
      <c r="FG9427" s="55" t="s">
        <v>1309</v>
      </c>
      <c r="FH9427" s="55" t="s">
        <v>1490</v>
      </c>
      <c r="FI9427" s="55">
        <v>2</v>
      </c>
      <c r="FJ9427" s="55">
        <v>540000</v>
      </c>
      <c r="FK9427" s="55" t="s">
        <v>1249</v>
      </c>
      <c r="FL9427" s="55">
        <v>0.3</v>
      </c>
    </row>
    <row r="9428" ht="14.25" customHeight="1" outlineLevel="1" spans="162:168">
      <c r="FF9428" s="55">
        <v>9421</v>
      </c>
      <c r="FG9428" s="55" t="s">
        <v>1309</v>
      </c>
      <c r="FH9428" s="55" t="s">
        <v>1490</v>
      </c>
      <c r="FI9428" s="55">
        <v>3</v>
      </c>
      <c r="FJ9428" s="55">
        <v>0</v>
      </c>
      <c r="FK9428" s="55" t="s">
        <v>1249</v>
      </c>
      <c r="FL9428" s="55">
        <v>0.35</v>
      </c>
    </row>
    <row r="9429" ht="14.25" customHeight="1" outlineLevel="1" spans="162:168">
      <c r="FF9429" s="55">
        <v>9422</v>
      </c>
      <c r="FG9429" s="55" t="s">
        <v>1309</v>
      </c>
      <c r="FH9429" s="55" t="s">
        <v>1490</v>
      </c>
      <c r="FI9429" s="55">
        <v>3</v>
      </c>
      <c r="FJ9429" s="55">
        <v>1000</v>
      </c>
      <c r="FK9429" s="55" t="s">
        <v>1249</v>
      </c>
      <c r="FL9429" s="55">
        <v>0.35</v>
      </c>
    </row>
    <row r="9430" ht="14.25" customHeight="1" outlineLevel="1" spans="162:168">
      <c r="FF9430" s="55">
        <v>9423</v>
      </c>
      <c r="FG9430" s="55" t="s">
        <v>1309</v>
      </c>
      <c r="FH9430" s="55" t="s">
        <v>1490</v>
      </c>
      <c r="FI9430" s="55">
        <v>3</v>
      </c>
      <c r="FJ9430" s="55">
        <v>2500</v>
      </c>
      <c r="FK9430" s="55" t="s">
        <v>1249</v>
      </c>
      <c r="FL9430" s="55">
        <v>0.35</v>
      </c>
    </row>
    <row r="9431" ht="14.25" customHeight="1" outlineLevel="1" spans="162:168">
      <c r="FF9431" s="55">
        <v>9424</v>
      </c>
      <c r="FG9431" s="55" t="s">
        <v>1309</v>
      </c>
      <c r="FH9431" s="55" t="s">
        <v>1490</v>
      </c>
      <c r="FI9431" s="55">
        <v>3</v>
      </c>
      <c r="FJ9431" s="55">
        <v>5000</v>
      </c>
      <c r="FK9431" s="55" t="s">
        <v>1249</v>
      </c>
      <c r="FL9431" s="55">
        <v>0.35</v>
      </c>
    </row>
    <row r="9432" ht="14.25" customHeight="1" outlineLevel="1" spans="162:168">
      <c r="FF9432" s="55">
        <v>9425</v>
      </c>
      <c r="FG9432" s="55" t="s">
        <v>1309</v>
      </c>
      <c r="FH9432" s="55" t="s">
        <v>1490</v>
      </c>
      <c r="FI9432" s="55">
        <v>3</v>
      </c>
      <c r="FJ9432" s="55">
        <v>10000</v>
      </c>
      <c r="FK9432" s="55" t="s">
        <v>1249</v>
      </c>
      <c r="FL9432" s="55">
        <v>0.35</v>
      </c>
    </row>
    <row r="9433" ht="14.25" customHeight="1" outlineLevel="1" spans="162:168">
      <c r="FF9433" s="55">
        <v>9426</v>
      </c>
      <c r="FG9433" s="55" t="s">
        <v>1309</v>
      </c>
      <c r="FH9433" s="55" t="s">
        <v>1490</v>
      </c>
      <c r="FI9433" s="55">
        <v>3</v>
      </c>
      <c r="FJ9433" s="55">
        <v>25000</v>
      </c>
      <c r="FK9433" s="55" t="s">
        <v>1249</v>
      </c>
      <c r="FL9433" s="55">
        <v>0.35</v>
      </c>
    </row>
    <row r="9434" ht="14.25" customHeight="1" outlineLevel="1" spans="162:168">
      <c r="FF9434" s="55">
        <v>9427</v>
      </c>
      <c r="FG9434" s="55" t="s">
        <v>1309</v>
      </c>
      <c r="FH9434" s="55" t="s">
        <v>1490</v>
      </c>
      <c r="FI9434" s="55">
        <v>3</v>
      </c>
      <c r="FJ9434" s="55">
        <v>50000</v>
      </c>
      <c r="FK9434" s="55" t="s">
        <v>1249</v>
      </c>
      <c r="FL9434" s="55">
        <v>0.35</v>
      </c>
    </row>
    <row r="9435" ht="14.25" customHeight="1" outlineLevel="1" spans="162:168">
      <c r="FF9435" s="55">
        <v>9428</v>
      </c>
      <c r="FG9435" s="55" t="s">
        <v>1309</v>
      </c>
      <c r="FH9435" s="55" t="s">
        <v>1490</v>
      </c>
      <c r="FI9435" s="55">
        <v>3</v>
      </c>
      <c r="FJ9435" s="55">
        <v>80000</v>
      </c>
      <c r="FK9435" s="55" t="s">
        <v>1249</v>
      </c>
      <c r="FL9435" s="55">
        <v>0.35</v>
      </c>
    </row>
    <row r="9436" ht="14.25" customHeight="1" outlineLevel="1" spans="162:168">
      <c r="FF9436" s="55">
        <v>9429</v>
      </c>
      <c r="FG9436" s="55" t="s">
        <v>1309</v>
      </c>
      <c r="FH9436" s="55" t="s">
        <v>1490</v>
      </c>
      <c r="FI9436" s="55">
        <v>3</v>
      </c>
      <c r="FJ9436" s="55">
        <v>130000</v>
      </c>
      <c r="FK9436" s="55" t="s">
        <v>1249</v>
      </c>
      <c r="FL9436" s="55">
        <v>0.35</v>
      </c>
    </row>
    <row r="9437" ht="14.25" customHeight="1" outlineLevel="1" spans="162:168">
      <c r="FF9437" s="55">
        <v>9430</v>
      </c>
      <c r="FG9437" s="55" t="s">
        <v>1309</v>
      </c>
      <c r="FH9437" s="55" t="s">
        <v>1490</v>
      </c>
      <c r="FI9437" s="55">
        <v>3</v>
      </c>
      <c r="FJ9437" s="55">
        <v>260000</v>
      </c>
      <c r="FK9437" s="55" t="s">
        <v>1249</v>
      </c>
      <c r="FL9437" s="55">
        <v>0.35</v>
      </c>
    </row>
    <row r="9438" ht="14.25" customHeight="1" outlineLevel="1" spans="162:168">
      <c r="FF9438" s="55">
        <v>9431</v>
      </c>
      <c r="FG9438" s="55" t="s">
        <v>1309</v>
      </c>
      <c r="FH9438" s="55" t="s">
        <v>1490</v>
      </c>
      <c r="FI9438" s="55">
        <v>3</v>
      </c>
      <c r="FJ9438" s="55">
        <v>400000</v>
      </c>
      <c r="FK9438" s="55" t="s">
        <v>1249</v>
      </c>
      <c r="FL9438" s="55">
        <v>0.35</v>
      </c>
    </row>
    <row r="9439" ht="14.25" customHeight="1" outlineLevel="1" spans="162:168">
      <c r="FF9439" s="55">
        <v>9432</v>
      </c>
      <c r="FG9439" s="55" t="s">
        <v>1309</v>
      </c>
      <c r="FH9439" s="55" t="s">
        <v>1490</v>
      </c>
      <c r="FI9439" s="55">
        <v>3</v>
      </c>
      <c r="FJ9439" s="55">
        <v>530000</v>
      </c>
      <c r="FK9439" s="55" t="s">
        <v>1249</v>
      </c>
      <c r="FL9439" s="55">
        <v>0.35</v>
      </c>
    </row>
    <row r="9440" ht="14.25" customHeight="1" outlineLevel="1" spans="162:168">
      <c r="FF9440" s="55">
        <v>9433</v>
      </c>
      <c r="FG9440" s="55" t="s">
        <v>1309</v>
      </c>
      <c r="FH9440" s="55" t="s">
        <v>1490</v>
      </c>
      <c r="FI9440" s="55">
        <v>3</v>
      </c>
      <c r="FJ9440" s="55">
        <v>540000</v>
      </c>
      <c r="FK9440" s="55" t="s">
        <v>1249</v>
      </c>
      <c r="FL9440" s="55">
        <v>0.35</v>
      </c>
    </row>
    <row r="9441" ht="14.25" customHeight="1" outlineLevel="1" spans="162:168">
      <c r="FF9441" s="55">
        <v>9434</v>
      </c>
      <c r="FG9441" s="55" t="s">
        <v>1309</v>
      </c>
      <c r="FH9441" s="55" t="s">
        <v>1490</v>
      </c>
      <c r="FI9441" s="55">
        <v>4</v>
      </c>
      <c r="FJ9441" s="55">
        <v>0</v>
      </c>
      <c r="FK9441" s="55" t="s">
        <v>1249</v>
      </c>
      <c r="FL9441" s="55">
        <v>0.35</v>
      </c>
    </row>
    <row r="9442" ht="14.25" customHeight="1" outlineLevel="1" spans="162:168">
      <c r="FF9442" s="55">
        <v>9435</v>
      </c>
      <c r="FG9442" s="55" t="s">
        <v>1309</v>
      </c>
      <c r="FH9442" s="55" t="s">
        <v>1490</v>
      </c>
      <c r="FI9442" s="55">
        <v>4</v>
      </c>
      <c r="FJ9442" s="55">
        <v>1000</v>
      </c>
      <c r="FK9442" s="55" t="s">
        <v>1249</v>
      </c>
      <c r="FL9442" s="55">
        <v>0.35</v>
      </c>
    </row>
    <row r="9443" ht="14.25" customHeight="1" outlineLevel="1" spans="162:168">
      <c r="FF9443" s="55">
        <v>9436</v>
      </c>
      <c r="FG9443" s="55" t="s">
        <v>1309</v>
      </c>
      <c r="FH9443" s="55" t="s">
        <v>1490</v>
      </c>
      <c r="FI9443" s="55">
        <v>4</v>
      </c>
      <c r="FJ9443" s="55">
        <v>2500</v>
      </c>
      <c r="FK9443" s="55" t="s">
        <v>1249</v>
      </c>
      <c r="FL9443" s="55">
        <v>0.35</v>
      </c>
    </row>
    <row r="9444" ht="14.25" customHeight="1" outlineLevel="1" spans="162:168">
      <c r="FF9444" s="55">
        <v>9437</v>
      </c>
      <c r="FG9444" s="55" t="s">
        <v>1309</v>
      </c>
      <c r="FH9444" s="55" t="s">
        <v>1490</v>
      </c>
      <c r="FI9444" s="55">
        <v>4</v>
      </c>
      <c r="FJ9444" s="55">
        <v>5000</v>
      </c>
      <c r="FK9444" s="55" t="s">
        <v>1249</v>
      </c>
      <c r="FL9444" s="55">
        <v>0.35</v>
      </c>
    </row>
    <row r="9445" ht="14.25" customHeight="1" outlineLevel="1" spans="162:168">
      <c r="FF9445" s="55">
        <v>9438</v>
      </c>
      <c r="FG9445" s="55" t="s">
        <v>1309</v>
      </c>
      <c r="FH9445" s="55" t="s">
        <v>1490</v>
      </c>
      <c r="FI9445" s="55">
        <v>4</v>
      </c>
      <c r="FJ9445" s="55">
        <v>10000</v>
      </c>
      <c r="FK9445" s="55" t="s">
        <v>1249</v>
      </c>
      <c r="FL9445" s="55">
        <v>0.35</v>
      </c>
    </row>
    <row r="9446" ht="14.25" customHeight="1" outlineLevel="1" spans="162:168">
      <c r="FF9446" s="55">
        <v>9439</v>
      </c>
      <c r="FG9446" s="55" t="s">
        <v>1309</v>
      </c>
      <c r="FH9446" s="55" t="s">
        <v>1490</v>
      </c>
      <c r="FI9446" s="55">
        <v>4</v>
      </c>
      <c r="FJ9446" s="55">
        <v>25000</v>
      </c>
      <c r="FK9446" s="55" t="s">
        <v>1249</v>
      </c>
      <c r="FL9446" s="55">
        <v>0.35</v>
      </c>
    </row>
    <row r="9447" ht="14.25" customHeight="1" outlineLevel="1" spans="162:168">
      <c r="FF9447" s="55">
        <v>9440</v>
      </c>
      <c r="FG9447" s="55" t="s">
        <v>1309</v>
      </c>
      <c r="FH9447" s="55" t="s">
        <v>1490</v>
      </c>
      <c r="FI9447" s="55">
        <v>4</v>
      </c>
      <c r="FJ9447" s="55">
        <v>50000</v>
      </c>
      <c r="FK9447" s="55" t="s">
        <v>1249</v>
      </c>
      <c r="FL9447" s="55">
        <v>0.35</v>
      </c>
    </row>
    <row r="9448" ht="14.25" customHeight="1" outlineLevel="1" spans="162:168">
      <c r="FF9448" s="55">
        <v>9441</v>
      </c>
      <c r="FG9448" s="55" t="s">
        <v>1309</v>
      </c>
      <c r="FH9448" s="55" t="s">
        <v>1490</v>
      </c>
      <c r="FI9448" s="55">
        <v>4</v>
      </c>
      <c r="FJ9448" s="55">
        <v>80000</v>
      </c>
      <c r="FK9448" s="55" t="s">
        <v>1249</v>
      </c>
      <c r="FL9448" s="55">
        <v>0.35</v>
      </c>
    </row>
    <row r="9449" ht="14.25" customHeight="1" outlineLevel="1" spans="162:168">
      <c r="FF9449" s="55">
        <v>9442</v>
      </c>
      <c r="FG9449" s="55" t="s">
        <v>1309</v>
      </c>
      <c r="FH9449" s="55" t="s">
        <v>1490</v>
      </c>
      <c r="FI9449" s="55">
        <v>4</v>
      </c>
      <c r="FJ9449" s="55">
        <v>130000</v>
      </c>
      <c r="FK9449" s="55" t="s">
        <v>1249</v>
      </c>
      <c r="FL9449" s="55">
        <v>0.35</v>
      </c>
    </row>
    <row r="9450" ht="14.25" customHeight="1" outlineLevel="1" spans="162:168">
      <c r="FF9450" s="55">
        <v>9443</v>
      </c>
      <c r="FG9450" s="55" t="s">
        <v>1309</v>
      </c>
      <c r="FH9450" s="55" t="s">
        <v>1490</v>
      </c>
      <c r="FI9450" s="55">
        <v>4</v>
      </c>
      <c r="FJ9450" s="55">
        <v>260000</v>
      </c>
      <c r="FK9450" s="55" t="s">
        <v>1249</v>
      </c>
      <c r="FL9450" s="55">
        <v>0.35</v>
      </c>
    </row>
    <row r="9451" ht="14.25" customHeight="1" outlineLevel="1" spans="162:168">
      <c r="FF9451" s="55">
        <v>9444</v>
      </c>
      <c r="FG9451" s="55" t="s">
        <v>1309</v>
      </c>
      <c r="FH9451" s="55" t="s">
        <v>1490</v>
      </c>
      <c r="FI9451" s="55">
        <v>4</v>
      </c>
      <c r="FJ9451" s="55">
        <v>400000</v>
      </c>
      <c r="FK9451" s="55" t="s">
        <v>1249</v>
      </c>
      <c r="FL9451" s="55">
        <v>0.35</v>
      </c>
    </row>
    <row r="9452" ht="14.25" customHeight="1" outlineLevel="1" spans="162:168">
      <c r="FF9452" s="55">
        <v>9445</v>
      </c>
      <c r="FG9452" s="55" t="s">
        <v>1309</v>
      </c>
      <c r="FH9452" s="55" t="s">
        <v>1490</v>
      </c>
      <c r="FI9452" s="55">
        <v>4</v>
      </c>
      <c r="FJ9452" s="55">
        <v>530000</v>
      </c>
      <c r="FK9452" s="55" t="s">
        <v>1249</v>
      </c>
      <c r="FL9452" s="55">
        <v>0.35</v>
      </c>
    </row>
    <row r="9453" ht="14.25" customHeight="1" outlineLevel="1" spans="162:168">
      <c r="FF9453" s="55">
        <v>9446</v>
      </c>
      <c r="FG9453" s="55" t="s">
        <v>1309</v>
      </c>
      <c r="FH9453" s="55" t="s">
        <v>1490</v>
      </c>
      <c r="FI9453" s="55">
        <v>4</v>
      </c>
      <c r="FJ9453" s="55">
        <v>540000</v>
      </c>
      <c r="FK9453" s="55" t="s">
        <v>1249</v>
      </c>
      <c r="FL9453" s="55">
        <v>0.35</v>
      </c>
    </row>
    <row r="9454" ht="14.25" customHeight="1" outlineLevel="1" spans="162:168">
      <c r="FF9454" s="55">
        <v>9447</v>
      </c>
      <c r="FG9454" s="55" t="s">
        <v>1309</v>
      </c>
      <c r="FH9454" s="55" t="s">
        <v>1490</v>
      </c>
      <c r="FI9454" s="55">
        <v>5</v>
      </c>
      <c r="FJ9454" s="55">
        <v>0</v>
      </c>
      <c r="FK9454" s="55" t="s">
        <v>1249</v>
      </c>
      <c r="FL9454" s="55">
        <v>0.35</v>
      </c>
    </row>
    <row r="9455" ht="14.25" customHeight="1" outlineLevel="1" spans="162:168">
      <c r="FF9455" s="55">
        <v>9448</v>
      </c>
      <c r="FG9455" s="55" t="s">
        <v>1309</v>
      </c>
      <c r="FH9455" s="55" t="s">
        <v>1490</v>
      </c>
      <c r="FI9455" s="55">
        <v>5</v>
      </c>
      <c r="FJ9455" s="55">
        <v>1000</v>
      </c>
      <c r="FK9455" s="55" t="s">
        <v>1249</v>
      </c>
      <c r="FL9455" s="55">
        <v>0.35</v>
      </c>
    </row>
    <row r="9456" ht="14.25" customHeight="1" outlineLevel="1" spans="162:168">
      <c r="FF9456" s="55">
        <v>9449</v>
      </c>
      <c r="FG9456" s="55" t="s">
        <v>1309</v>
      </c>
      <c r="FH9456" s="55" t="s">
        <v>1490</v>
      </c>
      <c r="FI9456" s="55">
        <v>5</v>
      </c>
      <c r="FJ9456" s="55">
        <v>2500</v>
      </c>
      <c r="FK9456" s="55" t="s">
        <v>1249</v>
      </c>
      <c r="FL9456" s="55">
        <v>0.35</v>
      </c>
    </row>
    <row r="9457" ht="14.25" customHeight="1" outlineLevel="1" spans="162:168">
      <c r="FF9457" s="55">
        <v>9450</v>
      </c>
      <c r="FG9457" s="55" t="s">
        <v>1309</v>
      </c>
      <c r="FH9457" s="55" t="s">
        <v>1490</v>
      </c>
      <c r="FI9457" s="55">
        <v>5</v>
      </c>
      <c r="FJ9457" s="55">
        <v>5000</v>
      </c>
      <c r="FK9457" s="55" t="s">
        <v>1249</v>
      </c>
      <c r="FL9457" s="55">
        <v>0.35</v>
      </c>
    </row>
    <row r="9458" ht="14.25" customHeight="1" outlineLevel="1" spans="162:168">
      <c r="FF9458" s="55">
        <v>9451</v>
      </c>
      <c r="FG9458" s="55" t="s">
        <v>1309</v>
      </c>
      <c r="FH9458" s="55" t="s">
        <v>1490</v>
      </c>
      <c r="FI9458" s="55">
        <v>5</v>
      </c>
      <c r="FJ9458" s="55">
        <v>10000</v>
      </c>
      <c r="FK9458" s="55" t="s">
        <v>1249</v>
      </c>
      <c r="FL9458" s="55">
        <v>0.35</v>
      </c>
    </row>
    <row r="9459" ht="14.25" customHeight="1" outlineLevel="1" spans="162:168">
      <c r="FF9459" s="55">
        <v>9452</v>
      </c>
      <c r="FG9459" s="55" t="s">
        <v>1309</v>
      </c>
      <c r="FH9459" s="55" t="s">
        <v>1490</v>
      </c>
      <c r="FI9459" s="55">
        <v>5</v>
      </c>
      <c r="FJ9459" s="55">
        <v>25000</v>
      </c>
      <c r="FK9459" s="55" t="s">
        <v>1249</v>
      </c>
      <c r="FL9459" s="55">
        <v>0.35</v>
      </c>
    </row>
    <row r="9460" ht="14.25" customHeight="1" outlineLevel="1" spans="162:168">
      <c r="FF9460" s="55">
        <v>9453</v>
      </c>
      <c r="FG9460" s="55" t="s">
        <v>1309</v>
      </c>
      <c r="FH9460" s="55" t="s">
        <v>1490</v>
      </c>
      <c r="FI9460" s="55">
        <v>5</v>
      </c>
      <c r="FJ9460" s="55">
        <v>50000</v>
      </c>
      <c r="FK9460" s="55" t="s">
        <v>1249</v>
      </c>
      <c r="FL9460" s="55">
        <v>0.35</v>
      </c>
    </row>
    <row r="9461" ht="14.25" customHeight="1" outlineLevel="1" spans="162:168">
      <c r="FF9461" s="55">
        <v>9454</v>
      </c>
      <c r="FG9461" s="55" t="s">
        <v>1309</v>
      </c>
      <c r="FH9461" s="55" t="s">
        <v>1490</v>
      </c>
      <c r="FI9461" s="55">
        <v>5</v>
      </c>
      <c r="FJ9461" s="55">
        <v>80000</v>
      </c>
      <c r="FK9461" s="55" t="s">
        <v>1249</v>
      </c>
      <c r="FL9461" s="55">
        <v>0.35</v>
      </c>
    </row>
    <row r="9462" ht="14.25" customHeight="1" outlineLevel="1" spans="162:168">
      <c r="FF9462" s="55">
        <v>9455</v>
      </c>
      <c r="FG9462" s="55" t="s">
        <v>1309</v>
      </c>
      <c r="FH9462" s="55" t="s">
        <v>1490</v>
      </c>
      <c r="FI9462" s="55">
        <v>5</v>
      </c>
      <c r="FJ9462" s="55">
        <v>130000</v>
      </c>
      <c r="FK9462" s="55" t="s">
        <v>1249</v>
      </c>
      <c r="FL9462" s="55">
        <v>0.35</v>
      </c>
    </row>
    <row r="9463" ht="14.25" customHeight="1" outlineLevel="1" spans="162:168">
      <c r="FF9463" s="55">
        <v>9456</v>
      </c>
      <c r="FG9463" s="55" t="s">
        <v>1309</v>
      </c>
      <c r="FH9463" s="55" t="s">
        <v>1490</v>
      </c>
      <c r="FI9463" s="55">
        <v>5</v>
      </c>
      <c r="FJ9463" s="55">
        <v>260000</v>
      </c>
      <c r="FK9463" s="55" t="s">
        <v>1249</v>
      </c>
      <c r="FL9463" s="55">
        <v>0.35</v>
      </c>
    </row>
    <row r="9464" ht="14.25" customHeight="1" outlineLevel="1" spans="162:168">
      <c r="FF9464" s="55">
        <v>9457</v>
      </c>
      <c r="FG9464" s="55" t="s">
        <v>1309</v>
      </c>
      <c r="FH9464" s="55" t="s">
        <v>1490</v>
      </c>
      <c r="FI9464" s="55">
        <v>5</v>
      </c>
      <c r="FJ9464" s="55">
        <v>400000</v>
      </c>
      <c r="FK9464" s="55" t="s">
        <v>1249</v>
      </c>
      <c r="FL9464" s="55">
        <v>0.35</v>
      </c>
    </row>
    <row r="9465" ht="14.25" customHeight="1" outlineLevel="1" spans="162:168">
      <c r="FF9465" s="55">
        <v>9458</v>
      </c>
      <c r="FG9465" s="55" t="s">
        <v>1309</v>
      </c>
      <c r="FH9465" s="55" t="s">
        <v>1490</v>
      </c>
      <c r="FI9465" s="55">
        <v>5</v>
      </c>
      <c r="FJ9465" s="55">
        <v>530000</v>
      </c>
      <c r="FK9465" s="55" t="s">
        <v>1249</v>
      </c>
      <c r="FL9465" s="55">
        <v>0.35</v>
      </c>
    </row>
    <row r="9466" ht="14.25" customHeight="1" outlineLevel="1" spans="162:168">
      <c r="FF9466" s="55">
        <v>9459</v>
      </c>
      <c r="FG9466" s="55" t="s">
        <v>1309</v>
      </c>
      <c r="FH9466" s="55" t="s">
        <v>1490</v>
      </c>
      <c r="FI9466" s="55">
        <v>5</v>
      </c>
      <c r="FJ9466" s="55">
        <v>540000</v>
      </c>
      <c r="FK9466" s="55" t="s">
        <v>1249</v>
      </c>
      <c r="FL9466" s="55">
        <v>0.35</v>
      </c>
    </row>
    <row r="9467" ht="14.25" customHeight="1" outlineLevel="1" spans="162:168">
      <c r="FF9467" s="55">
        <v>9460</v>
      </c>
      <c r="FG9467" s="55" t="s">
        <v>1309</v>
      </c>
      <c r="FH9467" s="55" t="s">
        <v>1872</v>
      </c>
      <c r="FI9467" s="55">
        <v>1</v>
      </c>
      <c r="FJ9467" s="55">
        <v>0</v>
      </c>
      <c r="FK9467" s="55" t="s">
        <v>1249</v>
      </c>
      <c r="FL9467" s="55">
        <v>0.3</v>
      </c>
    </row>
    <row r="9468" ht="14.25" customHeight="1" outlineLevel="1" spans="162:168">
      <c r="FF9468" s="55">
        <v>9461</v>
      </c>
      <c r="FG9468" s="55" t="s">
        <v>1309</v>
      </c>
      <c r="FH9468" s="55" t="s">
        <v>1872</v>
      </c>
      <c r="FI9468" s="55">
        <v>1</v>
      </c>
      <c r="FJ9468" s="55">
        <v>1000</v>
      </c>
      <c r="FK9468" s="55" t="s">
        <v>1249</v>
      </c>
      <c r="FL9468" s="55">
        <v>0.3</v>
      </c>
    </row>
    <row r="9469" ht="14.25" customHeight="1" outlineLevel="1" spans="162:168">
      <c r="FF9469" s="55">
        <v>9462</v>
      </c>
      <c r="FG9469" s="55" t="s">
        <v>1309</v>
      </c>
      <c r="FH9469" s="55" t="s">
        <v>1872</v>
      </c>
      <c r="FI9469" s="55">
        <v>1</v>
      </c>
      <c r="FJ9469" s="55">
        <v>2500</v>
      </c>
      <c r="FK9469" s="55" t="s">
        <v>1249</v>
      </c>
      <c r="FL9469" s="55">
        <v>0.3</v>
      </c>
    </row>
    <row r="9470" ht="14.25" customHeight="1" outlineLevel="1" spans="162:168">
      <c r="FF9470" s="55">
        <v>9463</v>
      </c>
      <c r="FG9470" s="55" t="s">
        <v>1309</v>
      </c>
      <c r="FH9470" s="55" t="s">
        <v>1872</v>
      </c>
      <c r="FI9470" s="55">
        <v>1</v>
      </c>
      <c r="FJ9470" s="55">
        <v>5000</v>
      </c>
      <c r="FK9470" s="55" t="s">
        <v>1249</v>
      </c>
      <c r="FL9470" s="55">
        <v>0.3</v>
      </c>
    </row>
    <row r="9471" ht="14.25" customHeight="1" outlineLevel="1" spans="162:168">
      <c r="FF9471" s="55">
        <v>9464</v>
      </c>
      <c r="FG9471" s="55" t="s">
        <v>1309</v>
      </c>
      <c r="FH9471" s="55" t="s">
        <v>1872</v>
      </c>
      <c r="FI9471" s="55">
        <v>1</v>
      </c>
      <c r="FJ9471" s="55">
        <v>10000</v>
      </c>
      <c r="FK9471" s="55" t="s">
        <v>1249</v>
      </c>
      <c r="FL9471" s="55">
        <v>0.3</v>
      </c>
    </row>
    <row r="9472" ht="14.25" customHeight="1" outlineLevel="1" spans="162:168">
      <c r="FF9472" s="55">
        <v>9465</v>
      </c>
      <c r="FG9472" s="55" t="s">
        <v>1309</v>
      </c>
      <c r="FH9472" s="55" t="s">
        <v>1872</v>
      </c>
      <c r="FI9472" s="55">
        <v>1</v>
      </c>
      <c r="FJ9472" s="55">
        <v>25000</v>
      </c>
      <c r="FK9472" s="55" t="s">
        <v>1249</v>
      </c>
      <c r="FL9472" s="55">
        <v>0.3</v>
      </c>
    </row>
    <row r="9473" ht="14.25" customHeight="1" outlineLevel="1" spans="162:168">
      <c r="FF9473" s="55">
        <v>9466</v>
      </c>
      <c r="FG9473" s="55" t="s">
        <v>1309</v>
      </c>
      <c r="FH9473" s="55" t="s">
        <v>1872</v>
      </c>
      <c r="FI9473" s="55">
        <v>1</v>
      </c>
      <c r="FJ9473" s="55">
        <v>50000</v>
      </c>
      <c r="FK9473" s="55" t="s">
        <v>1249</v>
      </c>
      <c r="FL9473" s="55">
        <v>0.3</v>
      </c>
    </row>
    <row r="9474" ht="14.25" customHeight="1" outlineLevel="1" spans="162:168">
      <c r="FF9474" s="55">
        <v>9467</v>
      </c>
      <c r="FG9474" s="55" t="s">
        <v>1309</v>
      </c>
      <c r="FH9474" s="55" t="s">
        <v>1872</v>
      </c>
      <c r="FI9474" s="55">
        <v>1</v>
      </c>
      <c r="FJ9474" s="55">
        <v>80000</v>
      </c>
      <c r="FK9474" s="55" t="s">
        <v>1249</v>
      </c>
      <c r="FL9474" s="55">
        <v>0.3</v>
      </c>
    </row>
    <row r="9475" ht="14.25" customHeight="1" outlineLevel="1" spans="162:168">
      <c r="FF9475" s="55">
        <v>9468</v>
      </c>
      <c r="FG9475" s="55" t="s">
        <v>1309</v>
      </c>
      <c r="FH9475" s="55" t="s">
        <v>1872</v>
      </c>
      <c r="FI9475" s="55">
        <v>1</v>
      </c>
      <c r="FJ9475" s="55">
        <v>130000</v>
      </c>
      <c r="FK9475" s="55" t="s">
        <v>1249</v>
      </c>
      <c r="FL9475" s="55">
        <v>0.3</v>
      </c>
    </row>
    <row r="9476" ht="14.25" customHeight="1" outlineLevel="1" spans="162:168">
      <c r="FF9476" s="55">
        <v>9469</v>
      </c>
      <c r="FG9476" s="55" t="s">
        <v>1309</v>
      </c>
      <c r="FH9476" s="55" t="s">
        <v>1872</v>
      </c>
      <c r="FI9476" s="55">
        <v>1</v>
      </c>
      <c r="FJ9476" s="55">
        <v>260000</v>
      </c>
      <c r="FK9476" s="55" t="s">
        <v>1249</v>
      </c>
      <c r="FL9476" s="55">
        <v>0.3</v>
      </c>
    </row>
    <row r="9477" ht="14.25" customHeight="1" outlineLevel="1" spans="162:168">
      <c r="FF9477" s="55">
        <v>9470</v>
      </c>
      <c r="FG9477" s="55" t="s">
        <v>1309</v>
      </c>
      <c r="FH9477" s="55" t="s">
        <v>1872</v>
      </c>
      <c r="FI9477" s="55">
        <v>1</v>
      </c>
      <c r="FJ9477" s="55">
        <v>400000</v>
      </c>
      <c r="FK9477" s="55" t="s">
        <v>1249</v>
      </c>
      <c r="FL9477" s="55">
        <v>0.3</v>
      </c>
    </row>
    <row r="9478" ht="14.25" customHeight="1" outlineLevel="1" spans="162:168">
      <c r="FF9478" s="55">
        <v>9471</v>
      </c>
      <c r="FG9478" s="55" t="s">
        <v>1309</v>
      </c>
      <c r="FH9478" s="55" t="s">
        <v>1872</v>
      </c>
      <c r="FI9478" s="55">
        <v>1</v>
      </c>
      <c r="FJ9478" s="55">
        <v>530000</v>
      </c>
      <c r="FK9478" s="55" t="s">
        <v>1249</v>
      </c>
      <c r="FL9478" s="55">
        <v>0.3</v>
      </c>
    </row>
    <row r="9479" ht="14.25" customHeight="1" outlineLevel="1" spans="162:168">
      <c r="FF9479" s="55">
        <v>9472</v>
      </c>
      <c r="FG9479" s="55" t="s">
        <v>1309</v>
      </c>
      <c r="FH9479" s="55" t="s">
        <v>1872</v>
      </c>
      <c r="FI9479" s="55">
        <v>1</v>
      </c>
      <c r="FJ9479" s="55">
        <v>540000</v>
      </c>
      <c r="FK9479" s="55" t="s">
        <v>1249</v>
      </c>
      <c r="FL9479" s="55">
        <v>0.3</v>
      </c>
    </row>
    <row r="9480" ht="14.25" customHeight="1" outlineLevel="1" spans="162:168">
      <c r="FF9480" s="55">
        <v>9473</v>
      </c>
      <c r="FG9480" s="55" t="s">
        <v>1309</v>
      </c>
      <c r="FH9480" s="55" t="s">
        <v>1364</v>
      </c>
      <c r="FI9480" s="55">
        <v>1</v>
      </c>
      <c r="FJ9480" s="55">
        <v>0</v>
      </c>
      <c r="FK9480" s="55" t="s">
        <v>1249</v>
      </c>
      <c r="FL9480" s="55">
        <v>0.3</v>
      </c>
    </row>
    <row r="9481" ht="14.25" customHeight="1" outlineLevel="1" spans="162:168">
      <c r="FF9481" s="55">
        <v>9474</v>
      </c>
      <c r="FG9481" s="55" t="s">
        <v>1309</v>
      </c>
      <c r="FH9481" s="55" t="s">
        <v>1364</v>
      </c>
      <c r="FI9481" s="55">
        <v>1</v>
      </c>
      <c r="FJ9481" s="55">
        <v>1000</v>
      </c>
      <c r="FK9481" s="55" t="s">
        <v>1249</v>
      </c>
      <c r="FL9481" s="55">
        <v>0.3</v>
      </c>
    </row>
    <row r="9482" ht="14.25" customHeight="1" outlineLevel="1" spans="162:168">
      <c r="FF9482" s="55">
        <v>9475</v>
      </c>
      <c r="FG9482" s="55" t="s">
        <v>1309</v>
      </c>
      <c r="FH9482" s="55" t="s">
        <v>1364</v>
      </c>
      <c r="FI9482" s="55">
        <v>1</v>
      </c>
      <c r="FJ9482" s="55">
        <v>2500</v>
      </c>
      <c r="FK9482" s="55" t="s">
        <v>1249</v>
      </c>
      <c r="FL9482" s="55">
        <v>0.3</v>
      </c>
    </row>
    <row r="9483" ht="14.25" customHeight="1" outlineLevel="1" spans="162:168">
      <c r="FF9483" s="55">
        <v>9476</v>
      </c>
      <c r="FG9483" s="55" t="s">
        <v>1309</v>
      </c>
      <c r="FH9483" s="55" t="s">
        <v>1364</v>
      </c>
      <c r="FI9483" s="55">
        <v>1</v>
      </c>
      <c r="FJ9483" s="55">
        <v>5000</v>
      </c>
      <c r="FK9483" s="55" t="s">
        <v>1249</v>
      </c>
      <c r="FL9483" s="55">
        <v>0.3</v>
      </c>
    </row>
    <row r="9484" ht="14.25" customHeight="1" outlineLevel="1" spans="162:168">
      <c r="FF9484" s="55">
        <v>9477</v>
      </c>
      <c r="FG9484" s="55" t="s">
        <v>1309</v>
      </c>
      <c r="FH9484" s="55" t="s">
        <v>1364</v>
      </c>
      <c r="FI9484" s="55">
        <v>1</v>
      </c>
      <c r="FJ9484" s="55">
        <v>10000</v>
      </c>
      <c r="FK9484" s="55" t="s">
        <v>1249</v>
      </c>
      <c r="FL9484" s="55">
        <v>0.3</v>
      </c>
    </row>
    <row r="9485" ht="14.25" customHeight="1" outlineLevel="1" spans="162:168">
      <c r="FF9485" s="55">
        <v>9478</v>
      </c>
      <c r="FG9485" s="55" t="s">
        <v>1309</v>
      </c>
      <c r="FH9485" s="55" t="s">
        <v>1364</v>
      </c>
      <c r="FI9485" s="55">
        <v>1</v>
      </c>
      <c r="FJ9485" s="55">
        <v>25000</v>
      </c>
      <c r="FK9485" s="55" t="s">
        <v>1249</v>
      </c>
      <c r="FL9485" s="55">
        <v>0.3</v>
      </c>
    </row>
    <row r="9486" ht="14.25" customHeight="1" outlineLevel="1" spans="162:168">
      <c r="FF9486" s="55">
        <v>9479</v>
      </c>
      <c r="FG9486" s="55" t="s">
        <v>1309</v>
      </c>
      <c r="FH9486" s="55" t="s">
        <v>1364</v>
      </c>
      <c r="FI9486" s="55">
        <v>1</v>
      </c>
      <c r="FJ9486" s="55">
        <v>50000</v>
      </c>
      <c r="FK9486" s="55" t="s">
        <v>1249</v>
      </c>
      <c r="FL9486" s="55">
        <v>0.3</v>
      </c>
    </row>
    <row r="9487" ht="14.25" customHeight="1" outlineLevel="1" spans="162:168">
      <c r="FF9487" s="55">
        <v>9480</v>
      </c>
      <c r="FG9487" s="55" t="s">
        <v>1309</v>
      </c>
      <c r="FH9487" s="55" t="s">
        <v>1364</v>
      </c>
      <c r="FI9487" s="55">
        <v>1</v>
      </c>
      <c r="FJ9487" s="55">
        <v>80000</v>
      </c>
      <c r="FK9487" s="55" t="s">
        <v>1249</v>
      </c>
      <c r="FL9487" s="55">
        <v>0.3</v>
      </c>
    </row>
    <row r="9488" ht="14.25" customHeight="1" outlineLevel="1" spans="162:168">
      <c r="FF9488" s="55">
        <v>9481</v>
      </c>
      <c r="FG9488" s="55" t="s">
        <v>1309</v>
      </c>
      <c r="FH9488" s="55" t="s">
        <v>1364</v>
      </c>
      <c r="FI9488" s="55">
        <v>1</v>
      </c>
      <c r="FJ9488" s="55">
        <v>130000</v>
      </c>
      <c r="FK9488" s="55" t="s">
        <v>1249</v>
      </c>
      <c r="FL9488" s="55">
        <v>0.3</v>
      </c>
    </row>
    <row r="9489" ht="14.25" customHeight="1" outlineLevel="1" spans="162:168">
      <c r="FF9489" s="55">
        <v>9482</v>
      </c>
      <c r="FG9489" s="55" t="s">
        <v>1309</v>
      </c>
      <c r="FH9489" s="55" t="s">
        <v>1364</v>
      </c>
      <c r="FI9489" s="55">
        <v>1</v>
      </c>
      <c r="FJ9489" s="55">
        <v>260000</v>
      </c>
      <c r="FK9489" s="55" t="s">
        <v>1249</v>
      </c>
      <c r="FL9489" s="55">
        <v>0.3</v>
      </c>
    </row>
    <row r="9490" ht="14.25" customHeight="1" outlineLevel="1" spans="162:168">
      <c r="FF9490" s="55">
        <v>9483</v>
      </c>
      <c r="FG9490" s="55" t="s">
        <v>1309</v>
      </c>
      <c r="FH9490" s="55" t="s">
        <v>1364</v>
      </c>
      <c r="FI9490" s="55">
        <v>1</v>
      </c>
      <c r="FJ9490" s="55">
        <v>400000</v>
      </c>
      <c r="FK9490" s="55" t="s">
        <v>1249</v>
      </c>
      <c r="FL9490" s="55">
        <v>0.3</v>
      </c>
    </row>
    <row r="9491" ht="14.25" customHeight="1" outlineLevel="1" spans="162:168">
      <c r="FF9491" s="55">
        <v>9484</v>
      </c>
      <c r="FG9491" s="55" t="s">
        <v>1309</v>
      </c>
      <c r="FH9491" s="55" t="s">
        <v>1364</v>
      </c>
      <c r="FI9491" s="55">
        <v>1</v>
      </c>
      <c r="FJ9491" s="55">
        <v>530000</v>
      </c>
      <c r="FK9491" s="55" t="s">
        <v>1249</v>
      </c>
      <c r="FL9491" s="55">
        <v>0.3</v>
      </c>
    </row>
    <row r="9492" ht="14.25" customHeight="1" outlineLevel="1" spans="162:168">
      <c r="FF9492" s="55">
        <v>9485</v>
      </c>
      <c r="FG9492" s="55" t="s">
        <v>1309</v>
      </c>
      <c r="FH9492" s="55" t="s">
        <v>1364</v>
      </c>
      <c r="FI9492" s="55">
        <v>1</v>
      </c>
      <c r="FJ9492" s="55">
        <v>540000</v>
      </c>
      <c r="FK9492" s="55" t="s">
        <v>1249</v>
      </c>
      <c r="FL9492" s="55">
        <v>0.3</v>
      </c>
    </row>
    <row r="9493" ht="14.25" customHeight="1" outlineLevel="1" spans="162:168">
      <c r="FF9493" s="55">
        <v>9486</v>
      </c>
      <c r="FG9493" s="55" t="s">
        <v>1309</v>
      </c>
      <c r="FH9493" s="55" t="s">
        <v>2118</v>
      </c>
      <c r="FI9493" s="55">
        <v>1</v>
      </c>
      <c r="FJ9493" s="55">
        <v>0</v>
      </c>
      <c r="FK9493" s="55" t="s">
        <v>1249</v>
      </c>
      <c r="FL9493" s="55">
        <v>0.3</v>
      </c>
    </row>
    <row r="9494" ht="14.25" customHeight="1" outlineLevel="1" spans="162:168">
      <c r="FF9494" s="55">
        <v>9487</v>
      </c>
      <c r="FG9494" s="55" t="s">
        <v>1309</v>
      </c>
      <c r="FH9494" s="55" t="s">
        <v>2118</v>
      </c>
      <c r="FI9494" s="55">
        <v>1</v>
      </c>
      <c r="FJ9494" s="55">
        <v>1000</v>
      </c>
      <c r="FK9494" s="55" t="s">
        <v>1249</v>
      </c>
      <c r="FL9494" s="55">
        <v>0.3</v>
      </c>
    </row>
    <row r="9495" ht="14.25" customHeight="1" outlineLevel="1" spans="162:168">
      <c r="FF9495" s="55">
        <v>9488</v>
      </c>
      <c r="FG9495" s="55" t="s">
        <v>1309</v>
      </c>
      <c r="FH9495" s="55" t="s">
        <v>2118</v>
      </c>
      <c r="FI9495" s="55">
        <v>1</v>
      </c>
      <c r="FJ9495" s="55">
        <v>2500</v>
      </c>
      <c r="FK9495" s="55" t="s">
        <v>1249</v>
      </c>
      <c r="FL9495" s="55">
        <v>0.3</v>
      </c>
    </row>
    <row r="9496" ht="14.25" customHeight="1" outlineLevel="1" spans="162:168">
      <c r="FF9496" s="55">
        <v>9489</v>
      </c>
      <c r="FG9496" s="55" t="s">
        <v>1309</v>
      </c>
      <c r="FH9496" s="55" t="s">
        <v>2118</v>
      </c>
      <c r="FI9496" s="55">
        <v>1</v>
      </c>
      <c r="FJ9496" s="55">
        <v>5000</v>
      </c>
      <c r="FK9496" s="55" t="s">
        <v>1249</v>
      </c>
      <c r="FL9496" s="55">
        <v>0.3</v>
      </c>
    </row>
    <row r="9497" ht="14.25" customHeight="1" outlineLevel="1" spans="162:168">
      <c r="FF9497" s="55">
        <v>9490</v>
      </c>
      <c r="FG9497" s="55" t="s">
        <v>1309</v>
      </c>
      <c r="FH9497" s="55" t="s">
        <v>2118</v>
      </c>
      <c r="FI9497" s="55">
        <v>1</v>
      </c>
      <c r="FJ9497" s="55">
        <v>10000</v>
      </c>
      <c r="FK9497" s="55" t="s">
        <v>1249</v>
      </c>
      <c r="FL9497" s="55">
        <v>0.3</v>
      </c>
    </row>
    <row r="9498" ht="14.25" customHeight="1" outlineLevel="1" spans="162:168">
      <c r="FF9498" s="55">
        <v>9491</v>
      </c>
      <c r="FG9498" s="55" t="s">
        <v>1309</v>
      </c>
      <c r="FH9498" s="55" t="s">
        <v>2118</v>
      </c>
      <c r="FI9498" s="55">
        <v>1</v>
      </c>
      <c r="FJ9498" s="55">
        <v>25000</v>
      </c>
      <c r="FK9498" s="55" t="s">
        <v>1249</v>
      </c>
      <c r="FL9498" s="55">
        <v>0.3</v>
      </c>
    </row>
    <row r="9499" ht="14.25" customHeight="1" outlineLevel="1" spans="162:168">
      <c r="FF9499" s="55">
        <v>9492</v>
      </c>
      <c r="FG9499" s="55" t="s">
        <v>1309</v>
      </c>
      <c r="FH9499" s="55" t="s">
        <v>2118</v>
      </c>
      <c r="FI9499" s="55">
        <v>1</v>
      </c>
      <c r="FJ9499" s="55">
        <v>50000</v>
      </c>
      <c r="FK9499" s="55" t="s">
        <v>1249</v>
      </c>
      <c r="FL9499" s="55">
        <v>0.3</v>
      </c>
    </row>
    <row r="9500" ht="14.25" customHeight="1" outlineLevel="1" spans="162:168">
      <c r="FF9500" s="55">
        <v>9493</v>
      </c>
      <c r="FG9500" s="55" t="s">
        <v>1309</v>
      </c>
      <c r="FH9500" s="55" t="s">
        <v>2118</v>
      </c>
      <c r="FI9500" s="55">
        <v>1</v>
      </c>
      <c r="FJ9500" s="55">
        <v>80000</v>
      </c>
      <c r="FK9500" s="55" t="s">
        <v>1249</v>
      </c>
      <c r="FL9500" s="55">
        <v>0.3</v>
      </c>
    </row>
    <row r="9501" ht="14.25" customHeight="1" outlineLevel="1" spans="162:168">
      <c r="FF9501" s="55">
        <v>9494</v>
      </c>
      <c r="FG9501" s="55" t="s">
        <v>1309</v>
      </c>
      <c r="FH9501" s="55" t="s">
        <v>2118</v>
      </c>
      <c r="FI9501" s="55">
        <v>1</v>
      </c>
      <c r="FJ9501" s="55">
        <v>130000</v>
      </c>
      <c r="FK9501" s="55" t="s">
        <v>1249</v>
      </c>
      <c r="FL9501" s="55">
        <v>0.3</v>
      </c>
    </row>
    <row r="9502" ht="14.25" customHeight="1" outlineLevel="1" spans="162:168">
      <c r="FF9502" s="55">
        <v>9495</v>
      </c>
      <c r="FG9502" s="55" t="s">
        <v>1309</v>
      </c>
      <c r="FH9502" s="55" t="s">
        <v>2118</v>
      </c>
      <c r="FI9502" s="55">
        <v>1</v>
      </c>
      <c r="FJ9502" s="55">
        <v>260000</v>
      </c>
      <c r="FK9502" s="55" t="s">
        <v>1249</v>
      </c>
      <c r="FL9502" s="55">
        <v>0.3</v>
      </c>
    </row>
    <row r="9503" ht="14.25" customHeight="1" outlineLevel="1" spans="162:168">
      <c r="FF9503" s="55">
        <v>9496</v>
      </c>
      <c r="FG9503" s="55" t="s">
        <v>1309</v>
      </c>
      <c r="FH9503" s="55" t="s">
        <v>2118</v>
      </c>
      <c r="FI9503" s="55">
        <v>1</v>
      </c>
      <c r="FJ9503" s="55">
        <v>400000</v>
      </c>
      <c r="FK9503" s="55" t="s">
        <v>1249</v>
      </c>
      <c r="FL9503" s="55">
        <v>0.3</v>
      </c>
    </row>
    <row r="9504" ht="14.25" customHeight="1" outlineLevel="1" spans="162:168">
      <c r="FF9504" s="55">
        <v>9497</v>
      </c>
      <c r="FG9504" s="55" t="s">
        <v>1309</v>
      </c>
      <c r="FH9504" s="55" t="s">
        <v>2118</v>
      </c>
      <c r="FI9504" s="55">
        <v>1</v>
      </c>
      <c r="FJ9504" s="55">
        <v>530000</v>
      </c>
      <c r="FK9504" s="55" t="s">
        <v>1249</v>
      </c>
      <c r="FL9504" s="55">
        <v>0.3</v>
      </c>
    </row>
    <row r="9505" ht="14.25" customHeight="1" outlineLevel="1" spans="162:168">
      <c r="FF9505" s="55">
        <v>9498</v>
      </c>
      <c r="FG9505" s="55" t="s">
        <v>1309</v>
      </c>
      <c r="FH9505" s="55" t="s">
        <v>2118</v>
      </c>
      <c r="FI9505" s="55">
        <v>1</v>
      </c>
      <c r="FJ9505" s="55">
        <v>540000</v>
      </c>
      <c r="FK9505" s="55" t="s">
        <v>1249</v>
      </c>
      <c r="FL9505" s="55">
        <v>0.3</v>
      </c>
    </row>
    <row r="9506" ht="14.25" customHeight="1" outlineLevel="1" spans="162:168">
      <c r="FF9506" s="55">
        <v>9499</v>
      </c>
      <c r="FG9506" s="55" t="s">
        <v>1309</v>
      </c>
      <c r="FH9506" s="55" t="s">
        <v>1791</v>
      </c>
      <c r="FI9506" s="55">
        <v>1</v>
      </c>
      <c r="FJ9506" s="55">
        <v>0</v>
      </c>
      <c r="FK9506" s="55" t="s">
        <v>1249</v>
      </c>
      <c r="FL9506" s="55">
        <v>0.35</v>
      </c>
    </row>
    <row r="9507" ht="14.25" customHeight="1" outlineLevel="1" spans="162:168">
      <c r="FF9507" s="55">
        <v>9500</v>
      </c>
      <c r="FG9507" s="55" t="s">
        <v>1309</v>
      </c>
      <c r="FH9507" s="55" t="s">
        <v>1791</v>
      </c>
      <c r="FI9507" s="55">
        <v>1</v>
      </c>
      <c r="FJ9507" s="55">
        <v>1000</v>
      </c>
      <c r="FK9507" s="55" t="s">
        <v>1249</v>
      </c>
      <c r="FL9507" s="55">
        <v>0.33</v>
      </c>
    </row>
    <row r="9508" ht="14.25" customHeight="1" outlineLevel="1" spans="162:168">
      <c r="FF9508" s="55">
        <v>9501</v>
      </c>
      <c r="FG9508" s="55" t="s">
        <v>1309</v>
      </c>
      <c r="FH9508" s="55" t="s">
        <v>1791</v>
      </c>
      <c r="FI9508" s="55">
        <v>1</v>
      </c>
      <c r="FJ9508" s="55">
        <v>2500</v>
      </c>
      <c r="FK9508" s="55" t="s">
        <v>1249</v>
      </c>
      <c r="FL9508" s="55">
        <v>0.31</v>
      </c>
    </row>
    <row r="9509" ht="14.25" customHeight="1" outlineLevel="1" spans="162:168">
      <c r="FF9509" s="55">
        <v>9502</v>
      </c>
      <c r="FG9509" s="55" t="s">
        <v>1309</v>
      </c>
      <c r="FH9509" s="55" t="s">
        <v>1791</v>
      </c>
      <c r="FI9509" s="55">
        <v>1</v>
      </c>
      <c r="FJ9509" s="55">
        <v>5000</v>
      </c>
      <c r="FK9509" s="55" t="s">
        <v>1249</v>
      </c>
      <c r="FL9509" s="55">
        <v>0.3</v>
      </c>
    </row>
    <row r="9510" ht="14.25" customHeight="1" outlineLevel="1" spans="162:168">
      <c r="FF9510" s="55">
        <v>9503</v>
      </c>
      <c r="FG9510" s="55" t="s">
        <v>1309</v>
      </c>
      <c r="FH9510" s="55" t="s">
        <v>1791</v>
      </c>
      <c r="FI9510" s="55">
        <v>1</v>
      </c>
      <c r="FJ9510" s="55">
        <v>10000</v>
      </c>
      <c r="FK9510" s="55" t="s">
        <v>1249</v>
      </c>
      <c r="FL9510" s="55">
        <v>0.3</v>
      </c>
    </row>
    <row r="9511" ht="14.25" customHeight="1" outlineLevel="1" spans="162:168">
      <c r="FF9511" s="55">
        <v>9504</v>
      </c>
      <c r="FG9511" s="55" t="s">
        <v>1309</v>
      </c>
      <c r="FH9511" s="55" t="s">
        <v>1791</v>
      </c>
      <c r="FI9511" s="55">
        <v>1</v>
      </c>
      <c r="FJ9511" s="55">
        <v>25000</v>
      </c>
      <c r="FK9511" s="55" t="s">
        <v>1249</v>
      </c>
      <c r="FL9511" s="55">
        <v>0.3</v>
      </c>
    </row>
    <row r="9512" ht="14.25" customHeight="1" outlineLevel="1" spans="162:168">
      <c r="FF9512" s="55">
        <v>9505</v>
      </c>
      <c r="FG9512" s="55" t="s">
        <v>1309</v>
      </c>
      <c r="FH9512" s="55" t="s">
        <v>1791</v>
      </c>
      <c r="FI9512" s="55">
        <v>1</v>
      </c>
      <c r="FJ9512" s="55">
        <v>50000</v>
      </c>
      <c r="FK9512" s="55" t="s">
        <v>1249</v>
      </c>
      <c r="FL9512" s="55">
        <v>0.3</v>
      </c>
    </row>
    <row r="9513" ht="14.25" customHeight="1" outlineLevel="1" spans="162:168">
      <c r="FF9513" s="55">
        <v>9506</v>
      </c>
      <c r="FG9513" s="55" t="s">
        <v>1309</v>
      </c>
      <c r="FH9513" s="55" t="s">
        <v>1791</v>
      </c>
      <c r="FI9513" s="55">
        <v>1</v>
      </c>
      <c r="FJ9513" s="55">
        <v>80000</v>
      </c>
      <c r="FK9513" s="55" t="s">
        <v>1249</v>
      </c>
      <c r="FL9513" s="55">
        <v>0.3</v>
      </c>
    </row>
    <row r="9514" ht="14.25" customHeight="1" outlineLevel="1" spans="162:168">
      <c r="FF9514" s="55">
        <v>9507</v>
      </c>
      <c r="FG9514" s="55" t="s">
        <v>1309</v>
      </c>
      <c r="FH9514" s="55" t="s">
        <v>1791</v>
      </c>
      <c r="FI9514" s="55">
        <v>1</v>
      </c>
      <c r="FJ9514" s="55">
        <v>130000</v>
      </c>
      <c r="FK9514" s="55" t="s">
        <v>1249</v>
      </c>
      <c r="FL9514" s="55">
        <v>0.3</v>
      </c>
    </row>
    <row r="9515" ht="14.25" customHeight="1" outlineLevel="1" spans="162:168">
      <c r="FF9515" s="55">
        <v>9508</v>
      </c>
      <c r="FG9515" s="55" t="s">
        <v>1309</v>
      </c>
      <c r="FH9515" s="55" t="s">
        <v>1791</v>
      </c>
      <c r="FI9515" s="55">
        <v>1</v>
      </c>
      <c r="FJ9515" s="55">
        <v>260000</v>
      </c>
      <c r="FK9515" s="55" t="s">
        <v>1249</v>
      </c>
      <c r="FL9515" s="55">
        <v>0.3</v>
      </c>
    </row>
    <row r="9516" ht="14.25" customHeight="1" outlineLevel="1" spans="162:168">
      <c r="FF9516" s="55">
        <v>9509</v>
      </c>
      <c r="FG9516" s="55" t="s">
        <v>1309</v>
      </c>
      <c r="FH9516" s="55" t="s">
        <v>1791</v>
      </c>
      <c r="FI9516" s="55">
        <v>1</v>
      </c>
      <c r="FJ9516" s="55">
        <v>400000</v>
      </c>
      <c r="FK9516" s="55" t="s">
        <v>1249</v>
      </c>
      <c r="FL9516" s="55">
        <v>0.3</v>
      </c>
    </row>
    <row r="9517" ht="14.25" customHeight="1" outlineLevel="1" spans="162:168">
      <c r="FF9517" s="55">
        <v>9510</v>
      </c>
      <c r="FG9517" s="55" t="s">
        <v>1309</v>
      </c>
      <c r="FH9517" s="55" t="s">
        <v>1791</v>
      </c>
      <c r="FI9517" s="55">
        <v>1</v>
      </c>
      <c r="FJ9517" s="55">
        <v>530000</v>
      </c>
      <c r="FK9517" s="55" t="s">
        <v>1249</v>
      </c>
      <c r="FL9517" s="55">
        <v>0.3</v>
      </c>
    </row>
    <row r="9518" ht="14.25" customHeight="1" outlineLevel="1" spans="162:168">
      <c r="FF9518" s="55">
        <v>9511</v>
      </c>
      <c r="FG9518" s="55" t="s">
        <v>1309</v>
      </c>
      <c r="FH9518" s="55" t="s">
        <v>1791</v>
      </c>
      <c r="FI9518" s="55">
        <v>1</v>
      </c>
      <c r="FJ9518" s="55">
        <v>540000</v>
      </c>
      <c r="FK9518" s="55" t="s">
        <v>1249</v>
      </c>
      <c r="FL9518" s="55">
        <v>0.3</v>
      </c>
    </row>
    <row r="9519" ht="14.25" customHeight="1" outlineLevel="1" spans="162:168">
      <c r="FF9519" s="55">
        <v>9512</v>
      </c>
      <c r="FG9519" s="55" t="s">
        <v>1309</v>
      </c>
      <c r="FH9519" s="55" t="s">
        <v>1791</v>
      </c>
      <c r="FI9519" s="55">
        <v>2</v>
      </c>
      <c r="FJ9519" s="55">
        <v>0</v>
      </c>
      <c r="FK9519" s="55" t="s">
        <v>1249</v>
      </c>
      <c r="FL9519" s="55">
        <v>0.3</v>
      </c>
    </row>
    <row r="9520" ht="14.25" customHeight="1" outlineLevel="1" spans="162:168">
      <c r="FF9520" s="55">
        <v>9513</v>
      </c>
      <c r="FG9520" s="55" t="s">
        <v>1309</v>
      </c>
      <c r="FH9520" s="55" t="s">
        <v>1791</v>
      </c>
      <c r="FI9520" s="55">
        <v>2</v>
      </c>
      <c r="FJ9520" s="55">
        <v>1000</v>
      </c>
      <c r="FK9520" s="55" t="s">
        <v>1249</v>
      </c>
      <c r="FL9520" s="55">
        <v>0.3</v>
      </c>
    </row>
    <row r="9521" ht="14.25" customHeight="1" outlineLevel="1" spans="162:168">
      <c r="FF9521" s="55">
        <v>9514</v>
      </c>
      <c r="FG9521" s="55" t="s">
        <v>1309</v>
      </c>
      <c r="FH9521" s="55" t="s">
        <v>1791</v>
      </c>
      <c r="FI9521" s="55">
        <v>2</v>
      </c>
      <c r="FJ9521" s="55">
        <v>2500</v>
      </c>
      <c r="FK9521" s="55" t="s">
        <v>1249</v>
      </c>
      <c r="FL9521" s="55">
        <v>0.3</v>
      </c>
    </row>
    <row r="9522" ht="14.25" customHeight="1" outlineLevel="1" spans="162:168">
      <c r="FF9522" s="55">
        <v>9515</v>
      </c>
      <c r="FG9522" s="55" t="s">
        <v>1309</v>
      </c>
      <c r="FH9522" s="55" t="s">
        <v>1791</v>
      </c>
      <c r="FI9522" s="55">
        <v>2</v>
      </c>
      <c r="FJ9522" s="55">
        <v>5000</v>
      </c>
      <c r="FK9522" s="55" t="s">
        <v>1249</v>
      </c>
      <c r="FL9522" s="55">
        <v>0.3</v>
      </c>
    </row>
    <row r="9523" ht="14.25" customHeight="1" outlineLevel="1" spans="162:168">
      <c r="FF9523" s="55">
        <v>9516</v>
      </c>
      <c r="FG9523" s="55" t="s">
        <v>1309</v>
      </c>
      <c r="FH9523" s="55" t="s">
        <v>1791</v>
      </c>
      <c r="FI9523" s="55">
        <v>2</v>
      </c>
      <c r="FJ9523" s="55">
        <v>10000</v>
      </c>
      <c r="FK9523" s="55" t="s">
        <v>1249</v>
      </c>
      <c r="FL9523" s="55">
        <v>0.3</v>
      </c>
    </row>
    <row r="9524" ht="14.25" customHeight="1" outlineLevel="1" spans="162:168">
      <c r="FF9524" s="55">
        <v>9517</v>
      </c>
      <c r="FG9524" s="55" t="s">
        <v>1309</v>
      </c>
      <c r="FH9524" s="55" t="s">
        <v>1791</v>
      </c>
      <c r="FI9524" s="55">
        <v>2</v>
      </c>
      <c r="FJ9524" s="55">
        <v>25000</v>
      </c>
      <c r="FK9524" s="55" t="s">
        <v>1249</v>
      </c>
      <c r="FL9524" s="55">
        <v>0.3</v>
      </c>
    </row>
    <row r="9525" ht="14.25" customHeight="1" outlineLevel="1" spans="162:168">
      <c r="FF9525" s="55">
        <v>9518</v>
      </c>
      <c r="FG9525" s="55" t="s">
        <v>1309</v>
      </c>
      <c r="FH9525" s="55" t="s">
        <v>1791</v>
      </c>
      <c r="FI9525" s="55">
        <v>2</v>
      </c>
      <c r="FJ9525" s="55">
        <v>50000</v>
      </c>
      <c r="FK9525" s="55" t="s">
        <v>1249</v>
      </c>
      <c r="FL9525" s="55">
        <v>0.3</v>
      </c>
    </row>
    <row r="9526" ht="14.25" customHeight="1" outlineLevel="1" spans="162:168">
      <c r="FF9526" s="55">
        <v>9519</v>
      </c>
      <c r="FG9526" s="55" t="s">
        <v>1309</v>
      </c>
      <c r="FH9526" s="55" t="s">
        <v>1791</v>
      </c>
      <c r="FI9526" s="55">
        <v>2</v>
      </c>
      <c r="FJ9526" s="55">
        <v>80000</v>
      </c>
      <c r="FK9526" s="55" t="s">
        <v>1249</v>
      </c>
      <c r="FL9526" s="55">
        <v>0.3</v>
      </c>
    </row>
    <row r="9527" ht="14.25" customHeight="1" outlineLevel="1" spans="162:168">
      <c r="FF9527" s="55">
        <v>9520</v>
      </c>
      <c r="FG9527" s="55" t="s">
        <v>1309</v>
      </c>
      <c r="FH9527" s="55" t="s">
        <v>1791</v>
      </c>
      <c r="FI9527" s="55">
        <v>2</v>
      </c>
      <c r="FJ9527" s="55">
        <v>130000</v>
      </c>
      <c r="FK9527" s="55" t="s">
        <v>1249</v>
      </c>
      <c r="FL9527" s="55">
        <v>0.3</v>
      </c>
    </row>
    <row r="9528" ht="14.25" customHeight="1" outlineLevel="1" spans="162:168">
      <c r="FF9528" s="55">
        <v>9521</v>
      </c>
      <c r="FG9528" s="55" t="s">
        <v>1309</v>
      </c>
      <c r="FH9528" s="55" t="s">
        <v>1791</v>
      </c>
      <c r="FI9528" s="55">
        <v>2</v>
      </c>
      <c r="FJ9528" s="55">
        <v>260000</v>
      </c>
      <c r="FK9528" s="55" t="s">
        <v>1249</v>
      </c>
      <c r="FL9528" s="55">
        <v>0.3</v>
      </c>
    </row>
    <row r="9529" ht="14.25" customHeight="1" outlineLevel="1" spans="162:168">
      <c r="FF9529" s="55">
        <v>9522</v>
      </c>
      <c r="FG9529" s="55" t="s">
        <v>1309</v>
      </c>
      <c r="FH9529" s="55" t="s">
        <v>1791</v>
      </c>
      <c r="FI9529" s="55">
        <v>2</v>
      </c>
      <c r="FJ9529" s="55">
        <v>400000</v>
      </c>
      <c r="FK9529" s="55" t="s">
        <v>1249</v>
      </c>
      <c r="FL9529" s="55">
        <v>0.3</v>
      </c>
    </row>
    <row r="9530" ht="14.25" customHeight="1" outlineLevel="1" spans="162:168">
      <c r="FF9530" s="55">
        <v>9523</v>
      </c>
      <c r="FG9530" s="55" t="s">
        <v>1309</v>
      </c>
      <c r="FH9530" s="55" t="s">
        <v>1791</v>
      </c>
      <c r="FI9530" s="55">
        <v>2</v>
      </c>
      <c r="FJ9530" s="55">
        <v>530000</v>
      </c>
      <c r="FK9530" s="55" t="s">
        <v>1249</v>
      </c>
      <c r="FL9530" s="55">
        <v>0.3</v>
      </c>
    </row>
    <row r="9531" ht="14.25" customHeight="1" outlineLevel="1" spans="162:168">
      <c r="FF9531" s="55">
        <v>9524</v>
      </c>
      <c r="FG9531" s="55" t="s">
        <v>1309</v>
      </c>
      <c r="FH9531" s="55" t="s">
        <v>1791</v>
      </c>
      <c r="FI9531" s="55">
        <v>2</v>
      </c>
      <c r="FJ9531" s="55">
        <v>540000</v>
      </c>
      <c r="FK9531" s="55" t="s">
        <v>1249</v>
      </c>
      <c r="FL9531" s="55">
        <v>0.3</v>
      </c>
    </row>
    <row r="9532" ht="14.25" customHeight="1" outlineLevel="1" spans="162:168">
      <c r="FF9532" s="55">
        <v>9525</v>
      </c>
      <c r="FG9532" s="55" t="s">
        <v>1309</v>
      </c>
      <c r="FH9532" s="55" t="s">
        <v>1263</v>
      </c>
      <c r="FI9532" s="55">
        <v>1</v>
      </c>
      <c r="FJ9532" s="55">
        <v>0</v>
      </c>
      <c r="FK9532" s="55" t="s">
        <v>1249</v>
      </c>
      <c r="FL9532" s="55">
        <v>1</v>
      </c>
    </row>
    <row r="9533" ht="14.25" customHeight="1" outlineLevel="1" spans="162:168">
      <c r="FF9533" s="55">
        <v>9526</v>
      </c>
      <c r="FG9533" s="55" t="s">
        <v>1309</v>
      </c>
      <c r="FH9533" s="55" t="s">
        <v>1263</v>
      </c>
      <c r="FI9533" s="55">
        <v>1</v>
      </c>
      <c r="FJ9533" s="55">
        <v>1000</v>
      </c>
      <c r="FK9533" s="55" t="s">
        <v>1249</v>
      </c>
      <c r="FL9533" s="55">
        <v>0.95</v>
      </c>
    </row>
    <row r="9534" ht="14.25" customHeight="1" outlineLevel="1" spans="162:168">
      <c r="FF9534" s="55">
        <v>9527</v>
      </c>
      <c r="FG9534" s="55" t="s">
        <v>1309</v>
      </c>
      <c r="FH9534" s="55" t="s">
        <v>1263</v>
      </c>
      <c r="FI9534" s="55">
        <v>1</v>
      </c>
      <c r="FJ9534" s="55">
        <v>2500</v>
      </c>
      <c r="FK9534" s="55" t="s">
        <v>1249</v>
      </c>
      <c r="FL9534" s="55">
        <v>0.9</v>
      </c>
    </row>
    <row r="9535" ht="14.25" customHeight="1" outlineLevel="1" spans="162:168">
      <c r="FF9535" s="55">
        <v>9528</v>
      </c>
      <c r="FG9535" s="55" t="s">
        <v>1309</v>
      </c>
      <c r="FH9535" s="55" t="s">
        <v>1263</v>
      </c>
      <c r="FI9535" s="55">
        <v>1</v>
      </c>
      <c r="FJ9535" s="55">
        <v>5000</v>
      </c>
      <c r="FK9535" s="55" t="s">
        <v>1249</v>
      </c>
      <c r="FL9535" s="55">
        <v>0.8</v>
      </c>
    </row>
    <row r="9536" ht="14.25" customHeight="1" outlineLevel="1" spans="162:168">
      <c r="FF9536" s="55">
        <v>9529</v>
      </c>
      <c r="FG9536" s="55" t="s">
        <v>1309</v>
      </c>
      <c r="FH9536" s="55" t="s">
        <v>1263</v>
      </c>
      <c r="FI9536" s="55">
        <v>1</v>
      </c>
      <c r="FJ9536" s="55">
        <v>10000</v>
      </c>
      <c r="FK9536" s="55" t="s">
        <v>1249</v>
      </c>
      <c r="FL9536" s="55">
        <v>0.7</v>
      </c>
    </row>
    <row r="9537" ht="14.25" customHeight="1" outlineLevel="1" spans="162:168">
      <c r="FF9537" s="55">
        <v>9530</v>
      </c>
      <c r="FG9537" s="55" t="s">
        <v>1309</v>
      </c>
      <c r="FH9537" s="55" t="s">
        <v>1263</v>
      </c>
      <c r="FI9537" s="55">
        <v>1</v>
      </c>
      <c r="FJ9537" s="55">
        <v>25000</v>
      </c>
      <c r="FK9537" s="55" t="s">
        <v>1249</v>
      </c>
      <c r="FL9537" s="55">
        <v>0.6</v>
      </c>
    </row>
    <row r="9538" ht="14.25" customHeight="1" outlineLevel="1" spans="162:168">
      <c r="FF9538" s="55">
        <v>9531</v>
      </c>
      <c r="FG9538" s="55" t="s">
        <v>1309</v>
      </c>
      <c r="FH9538" s="55" t="s">
        <v>1263</v>
      </c>
      <c r="FI9538" s="55">
        <v>1</v>
      </c>
      <c r="FJ9538" s="55">
        <v>50000</v>
      </c>
      <c r="FK9538" s="55" t="s">
        <v>1249</v>
      </c>
      <c r="FL9538" s="55">
        <v>0.55</v>
      </c>
    </row>
    <row r="9539" ht="14.25" customHeight="1" outlineLevel="1" spans="162:168">
      <c r="FF9539" s="55">
        <v>9532</v>
      </c>
      <c r="FG9539" s="55" t="s">
        <v>1309</v>
      </c>
      <c r="FH9539" s="55" t="s">
        <v>1263</v>
      </c>
      <c r="FI9539" s="55">
        <v>1</v>
      </c>
      <c r="FJ9539" s="55">
        <v>80000</v>
      </c>
      <c r="FK9539" s="55" t="s">
        <v>1249</v>
      </c>
      <c r="FL9539" s="55">
        <v>0.5</v>
      </c>
    </row>
    <row r="9540" ht="14.25" customHeight="1" outlineLevel="1" spans="162:168">
      <c r="FF9540" s="55">
        <v>9533</v>
      </c>
      <c r="FG9540" s="55" t="s">
        <v>1309</v>
      </c>
      <c r="FH9540" s="55" t="s">
        <v>1263</v>
      </c>
      <c r="FI9540" s="55">
        <v>1</v>
      </c>
      <c r="FJ9540" s="55">
        <v>130000</v>
      </c>
      <c r="FK9540" s="55" t="s">
        <v>1249</v>
      </c>
      <c r="FL9540" s="55">
        <v>0.5</v>
      </c>
    </row>
    <row r="9541" ht="14.25" customHeight="1" outlineLevel="1" spans="162:168">
      <c r="FF9541" s="55">
        <v>9534</v>
      </c>
      <c r="FG9541" s="55" t="s">
        <v>1309</v>
      </c>
      <c r="FH9541" s="55" t="s">
        <v>1263</v>
      </c>
      <c r="FI9541" s="55">
        <v>1</v>
      </c>
      <c r="FJ9541" s="55">
        <v>260000</v>
      </c>
      <c r="FK9541" s="55" t="s">
        <v>1249</v>
      </c>
      <c r="FL9541" s="55">
        <v>0.5</v>
      </c>
    </row>
    <row r="9542" ht="14.25" customHeight="1" outlineLevel="1" spans="162:168">
      <c r="FF9542" s="55">
        <v>9535</v>
      </c>
      <c r="FG9542" s="55" t="s">
        <v>1309</v>
      </c>
      <c r="FH9542" s="55" t="s">
        <v>1263</v>
      </c>
      <c r="FI9542" s="55">
        <v>1</v>
      </c>
      <c r="FJ9542" s="55">
        <v>400000</v>
      </c>
      <c r="FK9542" s="55" t="s">
        <v>1249</v>
      </c>
      <c r="FL9542" s="55">
        <v>0.5</v>
      </c>
    </row>
    <row r="9543" ht="14.25" customHeight="1" outlineLevel="1" spans="162:168">
      <c r="FF9543" s="55">
        <v>9536</v>
      </c>
      <c r="FG9543" s="55" t="s">
        <v>1309</v>
      </c>
      <c r="FH9543" s="55" t="s">
        <v>1263</v>
      </c>
      <c r="FI9543" s="55">
        <v>1</v>
      </c>
      <c r="FJ9543" s="55">
        <v>530000</v>
      </c>
      <c r="FK9543" s="55" t="s">
        <v>1249</v>
      </c>
      <c r="FL9543" s="55">
        <v>0.5</v>
      </c>
    </row>
    <row r="9544" ht="14.25" customHeight="1" outlineLevel="1" spans="162:168">
      <c r="FF9544" s="55">
        <v>9537</v>
      </c>
      <c r="FG9544" s="55" t="s">
        <v>1309</v>
      </c>
      <c r="FH9544" s="55" t="s">
        <v>1263</v>
      </c>
      <c r="FI9544" s="55">
        <v>1</v>
      </c>
      <c r="FJ9544" s="55">
        <v>540000</v>
      </c>
      <c r="FK9544" s="55" t="s">
        <v>1249</v>
      </c>
      <c r="FL9544" s="55">
        <v>0.5</v>
      </c>
    </row>
    <row r="9545" ht="14.25" customHeight="1" outlineLevel="1" spans="162:168">
      <c r="FF9545" s="55">
        <v>9538</v>
      </c>
      <c r="FG9545" s="55" t="s">
        <v>1309</v>
      </c>
      <c r="FH9545" s="55" t="s">
        <v>1263</v>
      </c>
      <c r="FI9545" s="55">
        <v>10</v>
      </c>
      <c r="FJ9545" s="55">
        <v>0</v>
      </c>
      <c r="FK9545" s="55" t="s">
        <v>1249</v>
      </c>
      <c r="FL9545" s="55">
        <v>0.95</v>
      </c>
    </row>
    <row r="9546" ht="14.25" customHeight="1" outlineLevel="1" spans="162:168">
      <c r="FF9546" s="55">
        <v>9539</v>
      </c>
      <c r="FG9546" s="55" t="s">
        <v>1309</v>
      </c>
      <c r="FH9546" s="55" t="s">
        <v>1263</v>
      </c>
      <c r="FI9546" s="55">
        <v>10</v>
      </c>
      <c r="FJ9546" s="55">
        <v>1000</v>
      </c>
      <c r="FK9546" s="55" t="s">
        <v>1249</v>
      </c>
      <c r="FL9546" s="55">
        <v>0.95</v>
      </c>
    </row>
    <row r="9547" ht="14.25" customHeight="1" outlineLevel="1" spans="162:168">
      <c r="FF9547" s="55">
        <v>9540</v>
      </c>
      <c r="FG9547" s="55" t="s">
        <v>1309</v>
      </c>
      <c r="FH9547" s="55" t="s">
        <v>1263</v>
      </c>
      <c r="FI9547" s="55">
        <v>10</v>
      </c>
      <c r="FJ9547" s="55">
        <v>2500</v>
      </c>
      <c r="FK9547" s="55" t="s">
        <v>1249</v>
      </c>
      <c r="FL9547" s="55">
        <v>0.84</v>
      </c>
    </row>
    <row r="9548" ht="14.25" customHeight="1" outlineLevel="1" spans="162:168">
      <c r="FF9548" s="55">
        <v>9541</v>
      </c>
      <c r="FG9548" s="55" t="s">
        <v>1309</v>
      </c>
      <c r="FH9548" s="55" t="s">
        <v>1263</v>
      </c>
      <c r="FI9548" s="55">
        <v>10</v>
      </c>
      <c r="FJ9548" s="55">
        <v>5000</v>
      </c>
      <c r="FK9548" s="55" t="s">
        <v>1249</v>
      </c>
      <c r="FL9548" s="55">
        <v>0.77</v>
      </c>
    </row>
    <row r="9549" ht="14.25" customHeight="1" outlineLevel="1" spans="162:168">
      <c r="FF9549" s="55">
        <v>9542</v>
      </c>
      <c r="FG9549" s="55" t="s">
        <v>1309</v>
      </c>
      <c r="FH9549" s="55" t="s">
        <v>1263</v>
      </c>
      <c r="FI9549" s="55">
        <v>10</v>
      </c>
      <c r="FJ9549" s="55">
        <v>10000</v>
      </c>
      <c r="FK9549" s="55" t="s">
        <v>1249</v>
      </c>
      <c r="FL9549" s="55">
        <v>0.77</v>
      </c>
    </row>
    <row r="9550" ht="14.25" customHeight="1" outlineLevel="1" spans="162:168">
      <c r="FF9550" s="55">
        <v>9543</v>
      </c>
      <c r="FG9550" s="55" t="s">
        <v>1309</v>
      </c>
      <c r="FH9550" s="55" t="s">
        <v>1263</v>
      </c>
      <c r="FI9550" s="55">
        <v>10</v>
      </c>
      <c r="FJ9550" s="55">
        <v>25000</v>
      </c>
      <c r="FK9550" s="55" t="s">
        <v>1249</v>
      </c>
      <c r="FL9550" s="55">
        <v>0.77</v>
      </c>
    </row>
    <row r="9551" ht="14.25" customHeight="1" outlineLevel="1" spans="162:168">
      <c r="FF9551" s="55">
        <v>9544</v>
      </c>
      <c r="FG9551" s="55" t="s">
        <v>1309</v>
      </c>
      <c r="FH9551" s="55" t="s">
        <v>1263</v>
      </c>
      <c r="FI9551" s="55">
        <v>10</v>
      </c>
      <c r="FJ9551" s="55">
        <v>50000</v>
      </c>
      <c r="FK9551" s="55" t="s">
        <v>1249</v>
      </c>
      <c r="FL9551" s="55">
        <v>0.77</v>
      </c>
    </row>
    <row r="9552" ht="14.25" customHeight="1" outlineLevel="1" spans="162:168">
      <c r="FF9552" s="55">
        <v>9545</v>
      </c>
      <c r="FG9552" s="55" t="s">
        <v>1309</v>
      </c>
      <c r="FH9552" s="55" t="s">
        <v>1263</v>
      </c>
      <c r="FI9552" s="55">
        <v>10</v>
      </c>
      <c r="FJ9552" s="55">
        <v>80000</v>
      </c>
      <c r="FK9552" s="55" t="s">
        <v>1249</v>
      </c>
      <c r="FL9552" s="55">
        <v>0.77</v>
      </c>
    </row>
    <row r="9553" ht="14.25" customHeight="1" outlineLevel="1" spans="162:168">
      <c r="FF9553" s="55">
        <v>9546</v>
      </c>
      <c r="FG9553" s="55" t="s">
        <v>1309</v>
      </c>
      <c r="FH9553" s="55" t="s">
        <v>1263</v>
      </c>
      <c r="FI9553" s="55">
        <v>10</v>
      </c>
      <c r="FJ9553" s="55">
        <v>130000</v>
      </c>
      <c r="FK9553" s="55" t="s">
        <v>1249</v>
      </c>
      <c r="FL9553" s="55">
        <v>0.77</v>
      </c>
    </row>
    <row r="9554" ht="14.25" customHeight="1" outlineLevel="1" spans="162:168">
      <c r="FF9554" s="55">
        <v>9547</v>
      </c>
      <c r="FG9554" s="55" t="s">
        <v>1309</v>
      </c>
      <c r="FH9554" s="55" t="s">
        <v>1263</v>
      </c>
      <c r="FI9554" s="55">
        <v>10</v>
      </c>
      <c r="FJ9554" s="55">
        <v>260000</v>
      </c>
      <c r="FK9554" s="55" t="s">
        <v>1249</v>
      </c>
      <c r="FL9554" s="55">
        <v>0.77</v>
      </c>
    </row>
    <row r="9555" ht="14.25" customHeight="1" outlineLevel="1" spans="162:168">
      <c r="FF9555" s="55">
        <v>9548</v>
      </c>
      <c r="FG9555" s="55" t="s">
        <v>1309</v>
      </c>
      <c r="FH9555" s="55" t="s">
        <v>1263</v>
      </c>
      <c r="FI9555" s="55">
        <v>10</v>
      </c>
      <c r="FJ9555" s="55">
        <v>400000</v>
      </c>
      <c r="FK9555" s="55" t="s">
        <v>1249</v>
      </c>
      <c r="FL9555" s="55">
        <v>0.77</v>
      </c>
    </row>
    <row r="9556" ht="14.25" customHeight="1" outlineLevel="1" spans="162:168">
      <c r="FF9556" s="55">
        <v>9549</v>
      </c>
      <c r="FG9556" s="55" t="s">
        <v>1309</v>
      </c>
      <c r="FH9556" s="55" t="s">
        <v>1263</v>
      </c>
      <c r="FI9556" s="55">
        <v>10</v>
      </c>
      <c r="FJ9556" s="55">
        <v>530000</v>
      </c>
      <c r="FK9556" s="55" t="s">
        <v>1249</v>
      </c>
      <c r="FL9556" s="55">
        <v>0.77</v>
      </c>
    </row>
    <row r="9557" ht="14.25" customHeight="1" outlineLevel="1" spans="162:168">
      <c r="FF9557" s="55">
        <v>9550</v>
      </c>
      <c r="FG9557" s="55" t="s">
        <v>1309</v>
      </c>
      <c r="FH9557" s="55" t="s">
        <v>1263</v>
      </c>
      <c r="FI9557" s="55">
        <v>10</v>
      </c>
      <c r="FJ9557" s="55">
        <v>540000</v>
      </c>
      <c r="FK9557" s="55" t="s">
        <v>1249</v>
      </c>
      <c r="FL9557" s="55">
        <v>0.77</v>
      </c>
    </row>
    <row r="9558" ht="14.25" customHeight="1" outlineLevel="1" spans="162:168">
      <c r="FF9558" s="55">
        <v>9551</v>
      </c>
      <c r="FG9558" s="55" t="s">
        <v>1309</v>
      </c>
      <c r="FH9558" s="55" t="s">
        <v>1263</v>
      </c>
      <c r="FI9558" s="55">
        <v>11</v>
      </c>
      <c r="FJ9558" s="55">
        <v>0</v>
      </c>
      <c r="FK9558" s="55" t="s">
        <v>1249</v>
      </c>
      <c r="FL9558" s="55">
        <v>0.95</v>
      </c>
    </row>
    <row r="9559" ht="14.25" customHeight="1" outlineLevel="1" spans="162:168">
      <c r="FF9559" s="55">
        <v>9552</v>
      </c>
      <c r="FG9559" s="55" t="s">
        <v>1309</v>
      </c>
      <c r="FH9559" s="55" t="s">
        <v>1263</v>
      </c>
      <c r="FI9559" s="55">
        <v>11</v>
      </c>
      <c r="FJ9559" s="55">
        <v>1000</v>
      </c>
      <c r="FK9559" s="55" t="s">
        <v>1249</v>
      </c>
      <c r="FL9559" s="55">
        <v>0.95</v>
      </c>
    </row>
    <row r="9560" ht="14.25" customHeight="1" outlineLevel="1" spans="162:168">
      <c r="FF9560" s="55">
        <v>9553</v>
      </c>
      <c r="FG9560" s="55" t="s">
        <v>1309</v>
      </c>
      <c r="FH9560" s="55" t="s">
        <v>1263</v>
      </c>
      <c r="FI9560" s="55">
        <v>11</v>
      </c>
      <c r="FJ9560" s="55">
        <v>2500</v>
      </c>
      <c r="FK9560" s="55" t="s">
        <v>1249</v>
      </c>
      <c r="FL9560" s="55">
        <v>0.84</v>
      </c>
    </row>
    <row r="9561" ht="14.25" customHeight="1" outlineLevel="1" spans="162:168">
      <c r="FF9561" s="55">
        <v>9554</v>
      </c>
      <c r="FG9561" s="55" t="s">
        <v>1309</v>
      </c>
      <c r="FH9561" s="55" t="s">
        <v>1263</v>
      </c>
      <c r="FI9561" s="55">
        <v>11</v>
      </c>
      <c r="FJ9561" s="55">
        <v>5000</v>
      </c>
      <c r="FK9561" s="55" t="s">
        <v>1249</v>
      </c>
      <c r="FL9561" s="55">
        <v>0.77</v>
      </c>
    </row>
    <row r="9562" ht="14.25" customHeight="1" outlineLevel="1" spans="162:168">
      <c r="FF9562" s="55">
        <v>9555</v>
      </c>
      <c r="FG9562" s="55" t="s">
        <v>1309</v>
      </c>
      <c r="FH9562" s="55" t="s">
        <v>1263</v>
      </c>
      <c r="FI9562" s="55">
        <v>11</v>
      </c>
      <c r="FJ9562" s="55">
        <v>10000</v>
      </c>
      <c r="FK9562" s="55" t="s">
        <v>1249</v>
      </c>
      <c r="FL9562" s="55">
        <v>0.77</v>
      </c>
    </row>
    <row r="9563" ht="14.25" customHeight="1" outlineLevel="1" spans="162:168">
      <c r="FF9563" s="55">
        <v>9556</v>
      </c>
      <c r="FG9563" s="55" t="s">
        <v>1309</v>
      </c>
      <c r="FH9563" s="55" t="s">
        <v>1263</v>
      </c>
      <c r="FI9563" s="55">
        <v>11</v>
      </c>
      <c r="FJ9563" s="55">
        <v>25000</v>
      </c>
      <c r="FK9563" s="55" t="s">
        <v>1249</v>
      </c>
      <c r="FL9563" s="55">
        <v>0.77</v>
      </c>
    </row>
    <row r="9564" ht="14.25" customHeight="1" outlineLevel="1" spans="162:168">
      <c r="FF9564" s="55">
        <v>9557</v>
      </c>
      <c r="FG9564" s="55" t="s">
        <v>1309</v>
      </c>
      <c r="FH9564" s="55" t="s">
        <v>1263</v>
      </c>
      <c r="FI9564" s="55">
        <v>11</v>
      </c>
      <c r="FJ9564" s="55">
        <v>50000</v>
      </c>
      <c r="FK9564" s="55" t="s">
        <v>1249</v>
      </c>
      <c r="FL9564" s="55">
        <v>0.77</v>
      </c>
    </row>
    <row r="9565" ht="14.25" customHeight="1" outlineLevel="1" spans="162:168">
      <c r="FF9565" s="55">
        <v>9558</v>
      </c>
      <c r="FG9565" s="55" t="s">
        <v>1309</v>
      </c>
      <c r="FH9565" s="55" t="s">
        <v>1263</v>
      </c>
      <c r="FI9565" s="55">
        <v>11</v>
      </c>
      <c r="FJ9565" s="55">
        <v>80000</v>
      </c>
      <c r="FK9565" s="55" t="s">
        <v>1249</v>
      </c>
      <c r="FL9565" s="55">
        <v>0.77</v>
      </c>
    </row>
    <row r="9566" ht="14.25" customHeight="1" outlineLevel="1" spans="162:168">
      <c r="FF9566" s="55">
        <v>9559</v>
      </c>
      <c r="FG9566" s="55" t="s">
        <v>1309</v>
      </c>
      <c r="FH9566" s="55" t="s">
        <v>1263</v>
      </c>
      <c r="FI9566" s="55">
        <v>11</v>
      </c>
      <c r="FJ9566" s="55">
        <v>130000</v>
      </c>
      <c r="FK9566" s="55" t="s">
        <v>1249</v>
      </c>
      <c r="FL9566" s="55">
        <v>0.77</v>
      </c>
    </row>
    <row r="9567" ht="14.25" customHeight="1" outlineLevel="1" spans="162:168">
      <c r="FF9567" s="55">
        <v>9560</v>
      </c>
      <c r="FG9567" s="55" t="s">
        <v>1309</v>
      </c>
      <c r="FH9567" s="55" t="s">
        <v>1263</v>
      </c>
      <c r="FI9567" s="55">
        <v>11</v>
      </c>
      <c r="FJ9567" s="55">
        <v>260000</v>
      </c>
      <c r="FK9567" s="55" t="s">
        <v>1249</v>
      </c>
      <c r="FL9567" s="55">
        <v>0.77</v>
      </c>
    </row>
    <row r="9568" ht="14.25" customHeight="1" outlineLevel="1" spans="162:168">
      <c r="FF9568" s="55">
        <v>9561</v>
      </c>
      <c r="FG9568" s="55" t="s">
        <v>1309</v>
      </c>
      <c r="FH9568" s="55" t="s">
        <v>1263</v>
      </c>
      <c r="FI9568" s="55">
        <v>11</v>
      </c>
      <c r="FJ9568" s="55">
        <v>400000</v>
      </c>
      <c r="FK9568" s="55" t="s">
        <v>1249</v>
      </c>
      <c r="FL9568" s="55">
        <v>0.77</v>
      </c>
    </row>
    <row r="9569" ht="14.25" customHeight="1" outlineLevel="1" spans="162:168">
      <c r="FF9569" s="55">
        <v>9562</v>
      </c>
      <c r="FG9569" s="55" t="s">
        <v>1309</v>
      </c>
      <c r="FH9569" s="55" t="s">
        <v>1263</v>
      </c>
      <c r="FI9569" s="55">
        <v>11</v>
      </c>
      <c r="FJ9569" s="55">
        <v>530000</v>
      </c>
      <c r="FK9569" s="55" t="s">
        <v>1249</v>
      </c>
      <c r="FL9569" s="55">
        <v>0.77</v>
      </c>
    </row>
    <row r="9570" ht="14.25" customHeight="1" outlineLevel="1" spans="162:168">
      <c r="FF9570" s="55">
        <v>9563</v>
      </c>
      <c r="FG9570" s="55" t="s">
        <v>1309</v>
      </c>
      <c r="FH9570" s="55" t="s">
        <v>1263</v>
      </c>
      <c r="FI9570" s="55">
        <v>11</v>
      </c>
      <c r="FJ9570" s="55">
        <v>540000</v>
      </c>
      <c r="FK9570" s="55" t="s">
        <v>1249</v>
      </c>
      <c r="FL9570" s="55">
        <v>0.77</v>
      </c>
    </row>
    <row r="9571" ht="14.25" customHeight="1" outlineLevel="1" spans="162:168">
      <c r="FF9571" s="55">
        <v>9564</v>
      </c>
      <c r="FG9571" s="55" t="s">
        <v>1309</v>
      </c>
      <c r="FH9571" s="55" t="s">
        <v>1263</v>
      </c>
      <c r="FI9571" s="55">
        <v>12</v>
      </c>
      <c r="FJ9571" s="55">
        <v>0</v>
      </c>
      <c r="FK9571" s="55" t="s">
        <v>1249</v>
      </c>
      <c r="FL9571" s="55">
        <v>0.89</v>
      </c>
    </row>
    <row r="9572" ht="14.25" customHeight="1" outlineLevel="1" spans="162:168">
      <c r="FF9572" s="55">
        <v>9565</v>
      </c>
      <c r="FG9572" s="55" t="s">
        <v>1309</v>
      </c>
      <c r="FH9572" s="55" t="s">
        <v>1263</v>
      </c>
      <c r="FI9572" s="55">
        <v>12</v>
      </c>
      <c r="FJ9572" s="55">
        <v>1000</v>
      </c>
      <c r="FK9572" s="55" t="s">
        <v>1249</v>
      </c>
      <c r="FL9572" s="55">
        <v>0.89</v>
      </c>
    </row>
    <row r="9573" ht="14.25" customHeight="1" outlineLevel="1" spans="162:168">
      <c r="FF9573" s="55">
        <v>9566</v>
      </c>
      <c r="FG9573" s="55" t="s">
        <v>1309</v>
      </c>
      <c r="FH9573" s="55" t="s">
        <v>1263</v>
      </c>
      <c r="FI9573" s="55">
        <v>12</v>
      </c>
      <c r="FJ9573" s="55">
        <v>2500</v>
      </c>
      <c r="FK9573" s="55" t="s">
        <v>1249</v>
      </c>
      <c r="FL9573" s="55">
        <v>0.79</v>
      </c>
    </row>
    <row r="9574" ht="14.25" customHeight="1" outlineLevel="1" spans="162:168">
      <c r="FF9574" s="55">
        <v>9567</v>
      </c>
      <c r="FG9574" s="55" t="s">
        <v>1309</v>
      </c>
      <c r="FH9574" s="55" t="s">
        <v>1263</v>
      </c>
      <c r="FI9574" s="55">
        <v>12</v>
      </c>
      <c r="FJ9574" s="55">
        <v>10000</v>
      </c>
      <c r="FK9574" s="55" t="s">
        <v>1249</v>
      </c>
      <c r="FL9574" s="55">
        <v>0.72</v>
      </c>
    </row>
    <row r="9575" ht="14.25" customHeight="1" outlineLevel="1" spans="162:168">
      <c r="FF9575" s="55">
        <v>9568</v>
      </c>
      <c r="FG9575" s="55" t="s">
        <v>1309</v>
      </c>
      <c r="FH9575" s="55" t="s">
        <v>1263</v>
      </c>
      <c r="FI9575" s="55">
        <v>12</v>
      </c>
      <c r="FJ9575" s="55">
        <v>25000</v>
      </c>
      <c r="FK9575" s="55" t="s">
        <v>1249</v>
      </c>
      <c r="FL9575" s="55">
        <v>0.72</v>
      </c>
    </row>
    <row r="9576" ht="14.25" customHeight="1" outlineLevel="1" spans="162:168">
      <c r="FF9576" s="55">
        <v>9569</v>
      </c>
      <c r="FG9576" s="55" t="s">
        <v>1309</v>
      </c>
      <c r="FH9576" s="55" t="s">
        <v>1263</v>
      </c>
      <c r="FI9576" s="55">
        <v>12</v>
      </c>
      <c r="FJ9576" s="55">
        <v>50000</v>
      </c>
      <c r="FK9576" s="55" t="s">
        <v>1249</v>
      </c>
      <c r="FL9576" s="55">
        <v>0.72</v>
      </c>
    </row>
    <row r="9577" ht="14.25" customHeight="1" outlineLevel="1" spans="162:168">
      <c r="FF9577" s="55">
        <v>9570</v>
      </c>
      <c r="FG9577" s="55" t="s">
        <v>1309</v>
      </c>
      <c r="FH9577" s="55" t="s">
        <v>1263</v>
      </c>
      <c r="FI9577" s="55">
        <v>12</v>
      </c>
      <c r="FJ9577" s="55">
        <v>80000</v>
      </c>
      <c r="FK9577" s="55" t="s">
        <v>1249</v>
      </c>
      <c r="FL9577" s="55">
        <v>0.72</v>
      </c>
    </row>
    <row r="9578" ht="14.25" customHeight="1" outlineLevel="1" spans="162:168">
      <c r="FF9578" s="55">
        <v>9571</v>
      </c>
      <c r="FG9578" s="55" t="s">
        <v>1309</v>
      </c>
      <c r="FH9578" s="55" t="s">
        <v>1263</v>
      </c>
      <c r="FI9578" s="55">
        <v>12</v>
      </c>
      <c r="FJ9578" s="55">
        <v>130000</v>
      </c>
      <c r="FK9578" s="55" t="s">
        <v>1249</v>
      </c>
      <c r="FL9578" s="55">
        <v>0.72</v>
      </c>
    </row>
    <row r="9579" ht="14.25" customHeight="1" outlineLevel="1" spans="162:168">
      <c r="FF9579" s="55">
        <v>9572</v>
      </c>
      <c r="FG9579" s="55" t="s">
        <v>1309</v>
      </c>
      <c r="FH9579" s="55" t="s">
        <v>1263</v>
      </c>
      <c r="FI9579" s="55">
        <v>12</v>
      </c>
      <c r="FJ9579" s="55">
        <v>260000</v>
      </c>
      <c r="FK9579" s="55" t="s">
        <v>1249</v>
      </c>
      <c r="FL9579" s="55">
        <v>0.72</v>
      </c>
    </row>
    <row r="9580" ht="14.25" customHeight="1" outlineLevel="1" spans="162:168">
      <c r="FF9580" s="55">
        <v>9573</v>
      </c>
      <c r="FG9580" s="55" t="s">
        <v>1309</v>
      </c>
      <c r="FH9580" s="55" t="s">
        <v>1263</v>
      </c>
      <c r="FI9580" s="55">
        <v>12</v>
      </c>
      <c r="FJ9580" s="55">
        <v>400000</v>
      </c>
      <c r="FK9580" s="55" t="s">
        <v>1249</v>
      </c>
      <c r="FL9580" s="55">
        <v>0.72</v>
      </c>
    </row>
    <row r="9581" ht="14.25" customHeight="1" outlineLevel="1" spans="162:168">
      <c r="FF9581" s="55">
        <v>9574</v>
      </c>
      <c r="FG9581" s="55" t="s">
        <v>1309</v>
      </c>
      <c r="FH9581" s="55" t="s">
        <v>1263</v>
      </c>
      <c r="FI9581" s="55">
        <v>12</v>
      </c>
      <c r="FJ9581" s="55">
        <v>530000</v>
      </c>
      <c r="FK9581" s="55" t="s">
        <v>1249</v>
      </c>
      <c r="FL9581" s="55">
        <v>0.72</v>
      </c>
    </row>
    <row r="9582" ht="14.25" customHeight="1" outlineLevel="1" spans="162:168">
      <c r="FF9582" s="55">
        <v>9575</v>
      </c>
      <c r="FG9582" s="55" t="s">
        <v>1309</v>
      </c>
      <c r="FH9582" s="55" t="s">
        <v>1263</v>
      </c>
      <c r="FI9582" s="55">
        <v>12</v>
      </c>
      <c r="FJ9582" s="55">
        <v>540000</v>
      </c>
      <c r="FK9582" s="55" t="s">
        <v>1249</v>
      </c>
      <c r="FL9582" s="55">
        <v>0.72</v>
      </c>
    </row>
    <row r="9583" ht="14.25" customHeight="1" outlineLevel="1" spans="162:168">
      <c r="FF9583" s="55">
        <v>9576</v>
      </c>
      <c r="FG9583" s="55" t="s">
        <v>1309</v>
      </c>
      <c r="FH9583" s="55" t="s">
        <v>1263</v>
      </c>
      <c r="FI9583" s="55">
        <v>13</v>
      </c>
      <c r="FJ9583" s="55">
        <v>0</v>
      </c>
      <c r="FK9583" s="55" t="s">
        <v>1249</v>
      </c>
      <c r="FL9583" s="55">
        <v>0.89</v>
      </c>
    </row>
    <row r="9584" ht="14.25" customHeight="1" outlineLevel="1" spans="162:168">
      <c r="FF9584" s="55">
        <v>9577</v>
      </c>
      <c r="FG9584" s="55" t="s">
        <v>1309</v>
      </c>
      <c r="FH9584" s="55" t="s">
        <v>1263</v>
      </c>
      <c r="FI9584" s="55">
        <v>13</v>
      </c>
      <c r="FJ9584" s="55">
        <v>1000</v>
      </c>
      <c r="FK9584" s="55" t="s">
        <v>1249</v>
      </c>
      <c r="FL9584" s="55">
        <v>0.89</v>
      </c>
    </row>
    <row r="9585" ht="14.25" customHeight="1" outlineLevel="1" spans="162:168">
      <c r="FF9585" s="55">
        <v>9578</v>
      </c>
      <c r="FG9585" s="55" t="s">
        <v>1309</v>
      </c>
      <c r="FH9585" s="55" t="s">
        <v>1263</v>
      </c>
      <c r="FI9585" s="55">
        <v>13</v>
      </c>
      <c r="FJ9585" s="55">
        <v>2500</v>
      </c>
      <c r="FK9585" s="55" t="s">
        <v>1249</v>
      </c>
      <c r="FL9585" s="55">
        <v>0.79</v>
      </c>
    </row>
    <row r="9586" ht="14.25" customHeight="1" outlineLevel="1" spans="162:168">
      <c r="FF9586" s="55">
        <v>9579</v>
      </c>
      <c r="FG9586" s="55" t="s">
        <v>1309</v>
      </c>
      <c r="FH9586" s="55" t="s">
        <v>1263</v>
      </c>
      <c r="FI9586" s="55">
        <v>13</v>
      </c>
      <c r="FJ9586" s="55">
        <v>5000</v>
      </c>
      <c r="FK9586" s="55" t="s">
        <v>1249</v>
      </c>
      <c r="FL9586" s="55">
        <v>0.72</v>
      </c>
    </row>
    <row r="9587" ht="14.25" customHeight="1" outlineLevel="1" spans="162:168">
      <c r="FF9587" s="55">
        <v>9580</v>
      </c>
      <c r="FG9587" s="55" t="s">
        <v>1309</v>
      </c>
      <c r="FH9587" s="55" t="s">
        <v>1263</v>
      </c>
      <c r="FI9587" s="55">
        <v>13</v>
      </c>
      <c r="FJ9587" s="55">
        <v>10000</v>
      </c>
      <c r="FK9587" s="55" t="s">
        <v>1249</v>
      </c>
      <c r="FL9587" s="55">
        <v>0.72</v>
      </c>
    </row>
    <row r="9588" ht="14.25" customHeight="1" outlineLevel="1" spans="162:168">
      <c r="FF9588" s="55">
        <v>9581</v>
      </c>
      <c r="FG9588" s="55" t="s">
        <v>1309</v>
      </c>
      <c r="FH9588" s="55" t="s">
        <v>1263</v>
      </c>
      <c r="FI9588" s="55">
        <v>13</v>
      </c>
      <c r="FJ9588" s="55">
        <v>25000</v>
      </c>
      <c r="FK9588" s="55" t="s">
        <v>1249</v>
      </c>
      <c r="FL9588" s="55">
        <v>0.72</v>
      </c>
    </row>
    <row r="9589" ht="14.25" customHeight="1" outlineLevel="1" spans="162:168">
      <c r="FF9589" s="55">
        <v>9582</v>
      </c>
      <c r="FG9589" s="55" t="s">
        <v>1309</v>
      </c>
      <c r="FH9589" s="55" t="s">
        <v>1263</v>
      </c>
      <c r="FI9589" s="55">
        <v>13</v>
      </c>
      <c r="FJ9589" s="55">
        <v>50000</v>
      </c>
      <c r="FK9589" s="55" t="s">
        <v>1249</v>
      </c>
      <c r="FL9589" s="55">
        <v>0.72</v>
      </c>
    </row>
    <row r="9590" ht="14.25" customHeight="1" outlineLevel="1" spans="162:168">
      <c r="FF9590" s="55">
        <v>9583</v>
      </c>
      <c r="FG9590" s="55" t="s">
        <v>1309</v>
      </c>
      <c r="FH9590" s="55" t="s">
        <v>1263</v>
      </c>
      <c r="FI9590" s="55">
        <v>13</v>
      </c>
      <c r="FJ9590" s="55">
        <v>80000</v>
      </c>
      <c r="FK9590" s="55" t="s">
        <v>1249</v>
      </c>
      <c r="FL9590" s="55">
        <v>0.72</v>
      </c>
    </row>
    <row r="9591" ht="14.25" customHeight="1" outlineLevel="1" spans="162:168">
      <c r="FF9591" s="55">
        <v>9584</v>
      </c>
      <c r="FG9591" s="55" t="s">
        <v>1309</v>
      </c>
      <c r="FH9591" s="55" t="s">
        <v>1263</v>
      </c>
      <c r="FI9591" s="55">
        <v>13</v>
      </c>
      <c r="FJ9591" s="55">
        <v>130000</v>
      </c>
      <c r="FK9591" s="55" t="s">
        <v>1249</v>
      </c>
      <c r="FL9591" s="55">
        <v>0.72</v>
      </c>
    </row>
    <row r="9592" ht="14.25" customHeight="1" outlineLevel="1" spans="162:168">
      <c r="FF9592" s="55">
        <v>9585</v>
      </c>
      <c r="FG9592" s="55" t="s">
        <v>1309</v>
      </c>
      <c r="FH9592" s="55" t="s">
        <v>1263</v>
      </c>
      <c r="FI9592" s="55">
        <v>13</v>
      </c>
      <c r="FJ9592" s="55">
        <v>260000</v>
      </c>
      <c r="FK9592" s="55" t="s">
        <v>1249</v>
      </c>
      <c r="FL9592" s="55">
        <v>0.72</v>
      </c>
    </row>
    <row r="9593" ht="14.25" customHeight="1" outlineLevel="1" spans="162:168">
      <c r="FF9593" s="55">
        <v>9586</v>
      </c>
      <c r="FG9593" s="55" t="s">
        <v>1309</v>
      </c>
      <c r="FH9593" s="55" t="s">
        <v>1263</v>
      </c>
      <c r="FI9593" s="55">
        <v>13</v>
      </c>
      <c r="FJ9593" s="55">
        <v>400000</v>
      </c>
      <c r="FK9593" s="55" t="s">
        <v>1249</v>
      </c>
      <c r="FL9593" s="55">
        <v>0.72</v>
      </c>
    </row>
    <row r="9594" ht="14.25" customHeight="1" outlineLevel="1" spans="162:168">
      <c r="FF9594" s="55">
        <v>9587</v>
      </c>
      <c r="FG9594" s="55" t="s">
        <v>1309</v>
      </c>
      <c r="FH9594" s="55" t="s">
        <v>1263</v>
      </c>
      <c r="FI9594" s="55">
        <v>13</v>
      </c>
      <c r="FJ9594" s="55">
        <v>530000</v>
      </c>
      <c r="FK9594" s="55" t="s">
        <v>1249</v>
      </c>
      <c r="FL9594" s="55">
        <v>0.72</v>
      </c>
    </row>
    <row r="9595" ht="14.25" customHeight="1" outlineLevel="1" spans="162:168">
      <c r="FF9595" s="55">
        <v>9588</v>
      </c>
      <c r="FG9595" s="55" t="s">
        <v>1309</v>
      </c>
      <c r="FH9595" s="55" t="s">
        <v>1263</v>
      </c>
      <c r="FI9595" s="55">
        <v>13</v>
      </c>
      <c r="FJ9595" s="55">
        <v>540000</v>
      </c>
      <c r="FK9595" s="55" t="s">
        <v>1249</v>
      </c>
      <c r="FL9595" s="55">
        <v>0.72</v>
      </c>
    </row>
    <row r="9596" ht="14.25" customHeight="1" outlineLevel="1" spans="162:168">
      <c r="FF9596" s="55">
        <v>9589</v>
      </c>
      <c r="FG9596" s="55" t="s">
        <v>1309</v>
      </c>
      <c r="FH9596" s="55" t="s">
        <v>1263</v>
      </c>
      <c r="FI9596" s="55">
        <v>14</v>
      </c>
      <c r="FJ9596" s="55">
        <v>0</v>
      </c>
      <c r="FK9596" s="55" t="s">
        <v>1249</v>
      </c>
      <c r="FL9596" s="55">
        <v>0.89</v>
      </c>
    </row>
    <row r="9597" ht="14.25" customHeight="1" outlineLevel="1" spans="162:168">
      <c r="FF9597" s="55">
        <v>9590</v>
      </c>
      <c r="FG9597" s="55" t="s">
        <v>1309</v>
      </c>
      <c r="FH9597" s="55" t="s">
        <v>1263</v>
      </c>
      <c r="FI9597" s="55">
        <v>14</v>
      </c>
      <c r="FJ9597" s="55">
        <v>1000</v>
      </c>
      <c r="FK9597" s="55" t="s">
        <v>1249</v>
      </c>
      <c r="FL9597" s="55">
        <v>0.89</v>
      </c>
    </row>
    <row r="9598" ht="14.25" customHeight="1" outlineLevel="1" spans="162:168">
      <c r="FF9598" s="55">
        <v>9591</v>
      </c>
      <c r="FG9598" s="55" t="s">
        <v>1309</v>
      </c>
      <c r="FH9598" s="55" t="s">
        <v>1263</v>
      </c>
      <c r="FI9598" s="55">
        <v>14</v>
      </c>
      <c r="FJ9598" s="55">
        <v>2500</v>
      </c>
      <c r="FK9598" s="55" t="s">
        <v>1249</v>
      </c>
      <c r="FL9598" s="55">
        <v>0.79</v>
      </c>
    </row>
    <row r="9599" ht="14.25" customHeight="1" outlineLevel="1" spans="162:168">
      <c r="FF9599" s="55">
        <v>9592</v>
      </c>
      <c r="FG9599" s="55" t="s">
        <v>1309</v>
      </c>
      <c r="FH9599" s="55" t="s">
        <v>1263</v>
      </c>
      <c r="FI9599" s="55">
        <v>14</v>
      </c>
      <c r="FJ9599" s="55">
        <v>5000</v>
      </c>
      <c r="FK9599" s="55" t="s">
        <v>1249</v>
      </c>
      <c r="FL9599" s="55">
        <v>0.72</v>
      </c>
    </row>
    <row r="9600" ht="14.25" customHeight="1" outlineLevel="1" spans="162:168">
      <c r="FF9600" s="55">
        <v>9593</v>
      </c>
      <c r="FG9600" s="55" t="s">
        <v>1309</v>
      </c>
      <c r="FH9600" s="55" t="s">
        <v>1263</v>
      </c>
      <c r="FI9600" s="55">
        <v>14</v>
      </c>
      <c r="FJ9600" s="55">
        <v>10000</v>
      </c>
      <c r="FK9600" s="55" t="s">
        <v>1249</v>
      </c>
      <c r="FL9600" s="55">
        <v>0.72</v>
      </c>
    </row>
    <row r="9601" ht="14.25" customHeight="1" outlineLevel="1" spans="162:168">
      <c r="FF9601" s="55">
        <v>9594</v>
      </c>
      <c r="FG9601" s="55" t="s">
        <v>1309</v>
      </c>
      <c r="FH9601" s="55" t="s">
        <v>1263</v>
      </c>
      <c r="FI9601" s="55">
        <v>14</v>
      </c>
      <c r="FJ9601" s="55">
        <v>25000</v>
      </c>
      <c r="FK9601" s="55" t="s">
        <v>1249</v>
      </c>
      <c r="FL9601" s="55">
        <v>0.72</v>
      </c>
    </row>
    <row r="9602" ht="14.25" customHeight="1" outlineLevel="1" spans="162:168">
      <c r="FF9602" s="55">
        <v>9595</v>
      </c>
      <c r="FG9602" s="55" t="s">
        <v>1309</v>
      </c>
      <c r="FH9602" s="55" t="s">
        <v>1263</v>
      </c>
      <c r="FI9602" s="55">
        <v>14</v>
      </c>
      <c r="FJ9602" s="55">
        <v>50000</v>
      </c>
      <c r="FK9602" s="55" t="s">
        <v>1249</v>
      </c>
      <c r="FL9602" s="55">
        <v>0.72</v>
      </c>
    </row>
    <row r="9603" ht="14.25" customHeight="1" outlineLevel="1" spans="162:168">
      <c r="FF9603" s="55">
        <v>9596</v>
      </c>
      <c r="FG9603" s="55" t="s">
        <v>1309</v>
      </c>
      <c r="FH9603" s="55" t="s">
        <v>1263</v>
      </c>
      <c r="FI9603" s="55">
        <v>14</v>
      </c>
      <c r="FJ9603" s="55">
        <v>80000</v>
      </c>
      <c r="FK9603" s="55" t="s">
        <v>1249</v>
      </c>
      <c r="FL9603" s="55">
        <v>0.72</v>
      </c>
    </row>
    <row r="9604" ht="14.25" customHeight="1" outlineLevel="1" spans="162:168">
      <c r="FF9604" s="55">
        <v>9597</v>
      </c>
      <c r="FG9604" s="55" t="s">
        <v>1309</v>
      </c>
      <c r="FH9604" s="55" t="s">
        <v>1263</v>
      </c>
      <c r="FI9604" s="55">
        <v>14</v>
      </c>
      <c r="FJ9604" s="55">
        <v>130000</v>
      </c>
      <c r="FK9604" s="55" t="s">
        <v>1249</v>
      </c>
      <c r="FL9604" s="55">
        <v>0.72</v>
      </c>
    </row>
    <row r="9605" ht="14.25" customHeight="1" outlineLevel="1" spans="162:168">
      <c r="FF9605" s="55">
        <v>9598</v>
      </c>
      <c r="FG9605" s="55" t="s">
        <v>1309</v>
      </c>
      <c r="FH9605" s="55" t="s">
        <v>1263</v>
      </c>
      <c r="FI9605" s="55">
        <v>14</v>
      </c>
      <c r="FJ9605" s="55">
        <v>260000</v>
      </c>
      <c r="FK9605" s="55" t="s">
        <v>1249</v>
      </c>
      <c r="FL9605" s="55">
        <v>0.72</v>
      </c>
    </row>
    <row r="9606" ht="14.25" customHeight="1" outlineLevel="1" spans="162:168">
      <c r="FF9606" s="55">
        <v>9599</v>
      </c>
      <c r="FG9606" s="55" t="s">
        <v>1309</v>
      </c>
      <c r="FH9606" s="55" t="s">
        <v>1263</v>
      </c>
      <c r="FI9606" s="55">
        <v>14</v>
      </c>
      <c r="FJ9606" s="55">
        <v>400000</v>
      </c>
      <c r="FK9606" s="55" t="s">
        <v>1249</v>
      </c>
      <c r="FL9606" s="55">
        <v>0.72</v>
      </c>
    </row>
    <row r="9607" ht="14.25" customHeight="1" outlineLevel="1" spans="162:168">
      <c r="FF9607" s="55">
        <v>9600</v>
      </c>
      <c r="FG9607" s="55" t="s">
        <v>1309</v>
      </c>
      <c r="FH9607" s="55" t="s">
        <v>1263</v>
      </c>
      <c r="FI9607" s="55">
        <v>14</v>
      </c>
      <c r="FJ9607" s="55">
        <v>530000</v>
      </c>
      <c r="FK9607" s="55" t="s">
        <v>1249</v>
      </c>
      <c r="FL9607" s="55">
        <v>0.72</v>
      </c>
    </row>
    <row r="9608" ht="14.25" customHeight="1" outlineLevel="1" spans="162:168">
      <c r="FF9608" s="55">
        <v>9601</v>
      </c>
      <c r="FG9608" s="55" t="s">
        <v>1309</v>
      </c>
      <c r="FH9608" s="55" t="s">
        <v>1263</v>
      </c>
      <c r="FI9608" s="55">
        <v>14</v>
      </c>
      <c r="FJ9608" s="55">
        <v>540000</v>
      </c>
      <c r="FK9608" s="55" t="s">
        <v>1249</v>
      </c>
      <c r="FL9608" s="55">
        <v>0.72</v>
      </c>
    </row>
    <row r="9609" ht="14.25" customHeight="1" outlineLevel="1" spans="162:168">
      <c r="FF9609" s="55">
        <v>9602</v>
      </c>
      <c r="FG9609" s="55" t="s">
        <v>1309</v>
      </c>
      <c r="FH9609" s="55" t="s">
        <v>1263</v>
      </c>
      <c r="FI9609" s="55">
        <v>2</v>
      </c>
      <c r="FJ9609" s="55">
        <v>0</v>
      </c>
      <c r="FK9609" s="55" t="s">
        <v>1249</v>
      </c>
      <c r="FL9609" s="55">
        <v>1</v>
      </c>
    </row>
    <row r="9610" ht="14.25" customHeight="1" outlineLevel="1" spans="162:168">
      <c r="FF9610" s="55">
        <v>9603</v>
      </c>
      <c r="FG9610" s="55" t="s">
        <v>1309</v>
      </c>
      <c r="FH9610" s="55" t="s">
        <v>1263</v>
      </c>
      <c r="FI9610" s="55">
        <v>2</v>
      </c>
      <c r="FJ9610" s="55">
        <v>1000</v>
      </c>
      <c r="FK9610" s="55" t="s">
        <v>1249</v>
      </c>
      <c r="FL9610" s="55">
        <v>0.95</v>
      </c>
    </row>
    <row r="9611" ht="14.25" customHeight="1" outlineLevel="1" spans="162:168">
      <c r="FF9611" s="55">
        <v>9604</v>
      </c>
      <c r="FG9611" s="55" t="s">
        <v>1309</v>
      </c>
      <c r="FH9611" s="55" t="s">
        <v>1263</v>
      </c>
      <c r="FI9611" s="55">
        <v>2</v>
      </c>
      <c r="FJ9611" s="55">
        <v>2500</v>
      </c>
      <c r="FK9611" s="55" t="s">
        <v>1249</v>
      </c>
      <c r="FL9611" s="55">
        <v>0.9</v>
      </c>
    </row>
    <row r="9612" ht="14.25" customHeight="1" outlineLevel="1" spans="162:168">
      <c r="FF9612" s="55">
        <v>9605</v>
      </c>
      <c r="FG9612" s="55" t="s">
        <v>1309</v>
      </c>
      <c r="FH9612" s="55" t="s">
        <v>1263</v>
      </c>
      <c r="FI9612" s="55">
        <v>2</v>
      </c>
      <c r="FJ9612" s="55">
        <v>5000</v>
      </c>
      <c r="FK9612" s="55" t="s">
        <v>1249</v>
      </c>
      <c r="FL9612" s="55">
        <v>0.8</v>
      </c>
    </row>
    <row r="9613" ht="14.25" customHeight="1" outlineLevel="1" spans="162:168">
      <c r="FF9613" s="55">
        <v>9606</v>
      </c>
      <c r="FG9613" s="55" t="s">
        <v>1309</v>
      </c>
      <c r="FH9613" s="55" t="s">
        <v>1263</v>
      </c>
      <c r="FI9613" s="55">
        <v>2</v>
      </c>
      <c r="FJ9613" s="55">
        <v>10000</v>
      </c>
      <c r="FK9613" s="55" t="s">
        <v>1249</v>
      </c>
      <c r="FL9613" s="55">
        <v>0.7</v>
      </c>
    </row>
    <row r="9614" ht="14.25" customHeight="1" outlineLevel="1" spans="162:168">
      <c r="FF9614" s="55">
        <v>9607</v>
      </c>
      <c r="FG9614" s="55" t="s">
        <v>1309</v>
      </c>
      <c r="FH9614" s="55" t="s">
        <v>1263</v>
      </c>
      <c r="FI9614" s="55">
        <v>2</v>
      </c>
      <c r="FJ9614" s="55">
        <v>25000</v>
      </c>
      <c r="FK9614" s="55" t="s">
        <v>1249</v>
      </c>
      <c r="FL9614" s="55">
        <v>0.6</v>
      </c>
    </row>
    <row r="9615" ht="14.25" customHeight="1" outlineLevel="1" spans="162:168">
      <c r="FF9615" s="55">
        <v>9608</v>
      </c>
      <c r="FG9615" s="55" t="s">
        <v>1309</v>
      </c>
      <c r="FH9615" s="55" t="s">
        <v>1263</v>
      </c>
      <c r="FI9615" s="55">
        <v>2</v>
      </c>
      <c r="FJ9615" s="55">
        <v>50000</v>
      </c>
      <c r="FK9615" s="55" t="s">
        <v>1249</v>
      </c>
      <c r="FL9615" s="55">
        <v>0.55</v>
      </c>
    </row>
    <row r="9616" ht="14.25" customHeight="1" outlineLevel="1" spans="162:168">
      <c r="FF9616" s="55">
        <v>9609</v>
      </c>
      <c r="FG9616" s="55" t="s">
        <v>1309</v>
      </c>
      <c r="FH9616" s="55" t="s">
        <v>1263</v>
      </c>
      <c r="FI9616" s="55">
        <v>2</v>
      </c>
      <c r="FJ9616" s="55">
        <v>80000</v>
      </c>
      <c r="FK9616" s="55" t="s">
        <v>1249</v>
      </c>
      <c r="FL9616" s="55">
        <v>0.5</v>
      </c>
    </row>
    <row r="9617" ht="14.25" customHeight="1" outlineLevel="1" spans="162:168">
      <c r="FF9617" s="55">
        <v>9610</v>
      </c>
      <c r="FG9617" s="55" t="s">
        <v>1309</v>
      </c>
      <c r="FH9617" s="55" t="s">
        <v>1263</v>
      </c>
      <c r="FI9617" s="55">
        <v>2</v>
      </c>
      <c r="FJ9617" s="55">
        <v>130000</v>
      </c>
      <c r="FK9617" s="55" t="s">
        <v>1249</v>
      </c>
      <c r="FL9617" s="55">
        <v>0.5</v>
      </c>
    </row>
    <row r="9618" ht="14.25" customHeight="1" outlineLevel="1" spans="162:168">
      <c r="FF9618" s="55">
        <v>9611</v>
      </c>
      <c r="FG9618" s="55" t="s">
        <v>1309</v>
      </c>
      <c r="FH9618" s="55" t="s">
        <v>1263</v>
      </c>
      <c r="FI9618" s="55">
        <v>2</v>
      </c>
      <c r="FJ9618" s="55">
        <v>260000</v>
      </c>
      <c r="FK9618" s="55" t="s">
        <v>1249</v>
      </c>
      <c r="FL9618" s="55">
        <v>0.5</v>
      </c>
    </row>
    <row r="9619" ht="14.25" customHeight="1" outlineLevel="1" spans="162:168">
      <c r="FF9619" s="55">
        <v>9612</v>
      </c>
      <c r="FG9619" s="55" t="s">
        <v>1309</v>
      </c>
      <c r="FH9619" s="55" t="s">
        <v>1263</v>
      </c>
      <c r="FI9619" s="55">
        <v>2</v>
      </c>
      <c r="FJ9619" s="55">
        <v>400000</v>
      </c>
      <c r="FK9619" s="55" t="s">
        <v>1249</v>
      </c>
      <c r="FL9619" s="55">
        <v>0.5</v>
      </c>
    </row>
    <row r="9620" ht="14.25" customHeight="1" outlineLevel="1" spans="162:168">
      <c r="FF9620" s="55">
        <v>9613</v>
      </c>
      <c r="FG9620" s="55" t="s">
        <v>1309</v>
      </c>
      <c r="FH9620" s="55" t="s">
        <v>1263</v>
      </c>
      <c r="FI9620" s="55">
        <v>2</v>
      </c>
      <c r="FJ9620" s="55">
        <v>530000</v>
      </c>
      <c r="FK9620" s="55" t="s">
        <v>1249</v>
      </c>
      <c r="FL9620" s="55">
        <v>0.5</v>
      </c>
    </row>
    <row r="9621" ht="14.25" customHeight="1" outlineLevel="1" spans="162:168">
      <c r="FF9621" s="55">
        <v>9614</v>
      </c>
      <c r="FG9621" s="55" t="s">
        <v>1309</v>
      </c>
      <c r="FH9621" s="55" t="s">
        <v>1263</v>
      </c>
      <c r="FI9621" s="55">
        <v>2</v>
      </c>
      <c r="FJ9621" s="55">
        <v>540000</v>
      </c>
      <c r="FK9621" s="55" t="s">
        <v>1249</v>
      </c>
      <c r="FL9621" s="55">
        <v>0.5</v>
      </c>
    </row>
    <row r="9622" ht="14.25" customHeight="1" outlineLevel="1" spans="162:168">
      <c r="FF9622" s="55">
        <v>9615</v>
      </c>
      <c r="FG9622" s="55" t="s">
        <v>1309</v>
      </c>
      <c r="FH9622" s="55" t="s">
        <v>1263</v>
      </c>
      <c r="FI9622" s="55">
        <v>3</v>
      </c>
      <c r="FJ9622" s="55">
        <v>0</v>
      </c>
      <c r="FK9622" s="55" t="s">
        <v>1249</v>
      </c>
      <c r="FL9622" s="55">
        <v>0.9</v>
      </c>
    </row>
    <row r="9623" ht="14.25" customHeight="1" outlineLevel="1" spans="162:168">
      <c r="FF9623" s="55">
        <v>9616</v>
      </c>
      <c r="FG9623" s="55" t="s">
        <v>1309</v>
      </c>
      <c r="FH9623" s="55" t="s">
        <v>1263</v>
      </c>
      <c r="FI9623" s="55">
        <v>3</v>
      </c>
      <c r="FJ9623" s="55">
        <v>1000</v>
      </c>
      <c r="FK9623" s="55" t="s">
        <v>1249</v>
      </c>
      <c r="FL9623" s="55">
        <v>0.8</v>
      </c>
    </row>
    <row r="9624" ht="14.25" customHeight="1" outlineLevel="1" spans="162:168">
      <c r="FF9624" s="55">
        <v>9617</v>
      </c>
      <c r="FG9624" s="55" t="s">
        <v>1309</v>
      </c>
      <c r="FH9624" s="55" t="s">
        <v>1263</v>
      </c>
      <c r="FI9624" s="55">
        <v>3</v>
      </c>
      <c r="FJ9624" s="55">
        <v>2500</v>
      </c>
      <c r="FK9624" s="55" t="s">
        <v>1249</v>
      </c>
      <c r="FL9624" s="55">
        <v>0.75</v>
      </c>
    </row>
    <row r="9625" ht="14.25" customHeight="1" outlineLevel="1" spans="162:168">
      <c r="FF9625" s="55">
        <v>9618</v>
      </c>
      <c r="FG9625" s="55" t="s">
        <v>1309</v>
      </c>
      <c r="FH9625" s="55" t="s">
        <v>1263</v>
      </c>
      <c r="FI9625" s="55">
        <v>3</v>
      </c>
      <c r="FJ9625" s="55">
        <v>5000</v>
      </c>
      <c r="FK9625" s="55" t="s">
        <v>1249</v>
      </c>
      <c r="FL9625" s="55">
        <v>0.65</v>
      </c>
    </row>
    <row r="9626" ht="14.25" customHeight="1" outlineLevel="1" spans="162:168">
      <c r="FF9626" s="55">
        <v>9619</v>
      </c>
      <c r="FG9626" s="55" t="s">
        <v>1309</v>
      </c>
      <c r="FH9626" s="55" t="s">
        <v>1263</v>
      </c>
      <c r="FI9626" s="55">
        <v>3</v>
      </c>
      <c r="FJ9626" s="55">
        <v>10000</v>
      </c>
      <c r="FK9626" s="55" t="s">
        <v>1249</v>
      </c>
      <c r="FL9626" s="55">
        <v>0.55</v>
      </c>
    </row>
    <row r="9627" ht="14.25" customHeight="1" outlineLevel="1" spans="162:168">
      <c r="FF9627" s="55">
        <v>9620</v>
      </c>
      <c r="FG9627" s="55" t="s">
        <v>1309</v>
      </c>
      <c r="FH9627" s="55" t="s">
        <v>1263</v>
      </c>
      <c r="FI9627" s="55">
        <v>3</v>
      </c>
      <c r="FJ9627" s="55">
        <v>25000</v>
      </c>
      <c r="FK9627" s="55" t="s">
        <v>1249</v>
      </c>
      <c r="FL9627" s="55">
        <v>0.5</v>
      </c>
    </row>
    <row r="9628" ht="14.25" customHeight="1" outlineLevel="1" spans="162:168">
      <c r="FF9628" s="55">
        <v>9621</v>
      </c>
      <c r="FG9628" s="55" t="s">
        <v>1309</v>
      </c>
      <c r="FH9628" s="55" t="s">
        <v>1263</v>
      </c>
      <c r="FI9628" s="55">
        <v>3</v>
      </c>
      <c r="FJ9628" s="55">
        <v>50000</v>
      </c>
      <c r="FK9628" s="55" t="s">
        <v>1249</v>
      </c>
      <c r="FL9628" s="55">
        <v>0.5</v>
      </c>
    </row>
    <row r="9629" ht="14.25" customHeight="1" outlineLevel="1" spans="162:168">
      <c r="FF9629" s="55">
        <v>9622</v>
      </c>
      <c r="FG9629" s="55" t="s">
        <v>1309</v>
      </c>
      <c r="FH9629" s="55" t="s">
        <v>1263</v>
      </c>
      <c r="FI9629" s="55">
        <v>3</v>
      </c>
      <c r="FJ9629" s="55">
        <v>80000</v>
      </c>
      <c r="FK9629" s="55" t="s">
        <v>1249</v>
      </c>
      <c r="FL9629" s="55">
        <v>0.5</v>
      </c>
    </row>
    <row r="9630" ht="14.25" customHeight="1" outlineLevel="1" spans="162:168">
      <c r="FF9630" s="55">
        <v>9623</v>
      </c>
      <c r="FG9630" s="55" t="s">
        <v>1309</v>
      </c>
      <c r="FH9630" s="55" t="s">
        <v>1263</v>
      </c>
      <c r="FI9630" s="55">
        <v>3</v>
      </c>
      <c r="FJ9630" s="55">
        <v>130000</v>
      </c>
      <c r="FK9630" s="55" t="s">
        <v>1249</v>
      </c>
      <c r="FL9630" s="55">
        <v>0.5</v>
      </c>
    </row>
    <row r="9631" ht="14.25" customHeight="1" outlineLevel="1" spans="162:168">
      <c r="FF9631" s="55">
        <v>9624</v>
      </c>
      <c r="FG9631" s="55" t="s">
        <v>1309</v>
      </c>
      <c r="FH9631" s="55" t="s">
        <v>1263</v>
      </c>
      <c r="FI9631" s="55">
        <v>3</v>
      </c>
      <c r="FJ9631" s="55">
        <v>260000</v>
      </c>
      <c r="FK9631" s="55" t="s">
        <v>1249</v>
      </c>
      <c r="FL9631" s="55">
        <v>0.5</v>
      </c>
    </row>
    <row r="9632" ht="14.25" customHeight="1" outlineLevel="1" spans="162:168">
      <c r="FF9632" s="55">
        <v>9625</v>
      </c>
      <c r="FG9632" s="55" t="s">
        <v>1309</v>
      </c>
      <c r="FH9632" s="55" t="s">
        <v>1263</v>
      </c>
      <c r="FI9632" s="55">
        <v>3</v>
      </c>
      <c r="FJ9632" s="55">
        <v>400000</v>
      </c>
      <c r="FK9632" s="55" t="s">
        <v>1249</v>
      </c>
      <c r="FL9632" s="55">
        <v>0.5</v>
      </c>
    </row>
    <row r="9633" ht="14.25" customHeight="1" outlineLevel="1" spans="162:168">
      <c r="FF9633" s="55">
        <v>9626</v>
      </c>
      <c r="FG9633" s="55" t="s">
        <v>1309</v>
      </c>
      <c r="FH9633" s="55" t="s">
        <v>1263</v>
      </c>
      <c r="FI9633" s="55">
        <v>3</v>
      </c>
      <c r="FJ9633" s="55">
        <v>530000</v>
      </c>
      <c r="FK9633" s="55" t="s">
        <v>1249</v>
      </c>
      <c r="FL9633" s="55">
        <v>0.5</v>
      </c>
    </row>
    <row r="9634" ht="14.25" customHeight="1" outlineLevel="1" spans="162:168">
      <c r="FF9634" s="55">
        <v>9627</v>
      </c>
      <c r="FG9634" s="55" t="s">
        <v>1309</v>
      </c>
      <c r="FH9634" s="55" t="s">
        <v>1263</v>
      </c>
      <c r="FI9634" s="55">
        <v>3</v>
      </c>
      <c r="FJ9634" s="55">
        <v>540000</v>
      </c>
      <c r="FK9634" s="55" t="s">
        <v>1249</v>
      </c>
      <c r="FL9634" s="55">
        <v>0.5</v>
      </c>
    </row>
    <row r="9635" ht="14.25" customHeight="1" outlineLevel="1" spans="162:168">
      <c r="FF9635" s="55">
        <v>9628</v>
      </c>
      <c r="FG9635" s="55" t="s">
        <v>1309</v>
      </c>
      <c r="FH9635" s="55" t="s">
        <v>1263</v>
      </c>
      <c r="FI9635" s="55">
        <v>4</v>
      </c>
      <c r="FJ9635" s="55">
        <v>0</v>
      </c>
      <c r="FK9635" s="55" t="s">
        <v>1249</v>
      </c>
      <c r="FL9635" s="55">
        <v>0.9</v>
      </c>
    </row>
    <row r="9636" ht="14.25" customHeight="1" outlineLevel="1" spans="162:168">
      <c r="FF9636" s="55">
        <v>9629</v>
      </c>
      <c r="FG9636" s="55" t="s">
        <v>1309</v>
      </c>
      <c r="FH9636" s="55" t="s">
        <v>1263</v>
      </c>
      <c r="FI9636" s="55">
        <v>4</v>
      </c>
      <c r="FJ9636" s="55">
        <v>1000</v>
      </c>
      <c r="FK9636" s="55" t="s">
        <v>1249</v>
      </c>
      <c r="FL9636" s="55">
        <v>0.8</v>
      </c>
    </row>
    <row r="9637" ht="14.25" customHeight="1" outlineLevel="1" spans="162:168">
      <c r="FF9637" s="55">
        <v>9630</v>
      </c>
      <c r="FG9637" s="55" t="s">
        <v>1309</v>
      </c>
      <c r="FH9637" s="55" t="s">
        <v>1263</v>
      </c>
      <c r="FI9637" s="55">
        <v>4</v>
      </c>
      <c r="FJ9637" s="55">
        <v>2500</v>
      </c>
      <c r="FK9637" s="55" t="s">
        <v>1249</v>
      </c>
      <c r="FL9637" s="55">
        <v>0.75</v>
      </c>
    </row>
    <row r="9638" ht="14.25" customHeight="1" outlineLevel="1" spans="162:168">
      <c r="FF9638" s="55">
        <v>9631</v>
      </c>
      <c r="FG9638" s="55" t="s">
        <v>1309</v>
      </c>
      <c r="FH9638" s="55" t="s">
        <v>1263</v>
      </c>
      <c r="FI9638" s="55">
        <v>4</v>
      </c>
      <c r="FJ9638" s="55">
        <v>5000</v>
      </c>
      <c r="FK9638" s="55" t="s">
        <v>1249</v>
      </c>
      <c r="FL9638" s="55">
        <v>0.65</v>
      </c>
    </row>
    <row r="9639" ht="14.25" customHeight="1" outlineLevel="1" spans="162:168">
      <c r="FF9639" s="55">
        <v>9632</v>
      </c>
      <c r="FG9639" s="55" t="s">
        <v>1309</v>
      </c>
      <c r="FH9639" s="55" t="s">
        <v>1263</v>
      </c>
      <c r="FI9639" s="55">
        <v>4</v>
      </c>
      <c r="FJ9639" s="55">
        <v>10000</v>
      </c>
      <c r="FK9639" s="55" t="s">
        <v>1249</v>
      </c>
      <c r="FL9639" s="55">
        <v>0.55</v>
      </c>
    </row>
    <row r="9640" ht="14.25" customHeight="1" outlineLevel="1" spans="162:168">
      <c r="FF9640" s="55">
        <v>9633</v>
      </c>
      <c r="FG9640" s="55" t="s">
        <v>1309</v>
      </c>
      <c r="FH9640" s="55" t="s">
        <v>1263</v>
      </c>
      <c r="FI9640" s="55">
        <v>4</v>
      </c>
      <c r="FJ9640" s="55">
        <v>25000</v>
      </c>
      <c r="FK9640" s="55" t="s">
        <v>1249</v>
      </c>
      <c r="FL9640" s="55">
        <v>0.5</v>
      </c>
    </row>
    <row r="9641" ht="14.25" customHeight="1" outlineLevel="1" spans="162:168">
      <c r="FF9641" s="55">
        <v>9634</v>
      </c>
      <c r="FG9641" s="55" t="s">
        <v>1309</v>
      </c>
      <c r="FH9641" s="55" t="s">
        <v>1263</v>
      </c>
      <c r="FI9641" s="55">
        <v>4</v>
      </c>
      <c r="FJ9641" s="55">
        <v>50000</v>
      </c>
      <c r="FK9641" s="55" t="s">
        <v>1249</v>
      </c>
      <c r="FL9641" s="55">
        <v>0.5</v>
      </c>
    </row>
    <row r="9642" ht="14.25" customHeight="1" outlineLevel="1" spans="162:168">
      <c r="FF9642" s="55">
        <v>9635</v>
      </c>
      <c r="FG9642" s="55" t="s">
        <v>1309</v>
      </c>
      <c r="FH9642" s="55" t="s">
        <v>1263</v>
      </c>
      <c r="FI9642" s="55">
        <v>4</v>
      </c>
      <c r="FJ9642" s="55">
        <v>80000</v>
      </c>
      <c r="FK9642" s="55" t="s">
        <v>1249</v>
      </c>
      <c r="FL9642" s="55">
        <v>0.5</v>
      </c>
    </row>
    <row r="9643" ht="14.25" customHeight="1" outlineLevel="1" spans="162:168">
      <c r="FF9643" s="55">
        <v>9636</v>
      </c>
      <c r="FG9643" s="55" t="s">
        <v>1309</v>
      </c>
      <c r="FH9643" s="55" t="s">
        <v>1263</v>
      </c>
      <c r="FI9643" s="55">
        <v>4</v>
      </c>
      <c r="FJ9643" s="55">
        <v>130000</v>
      </c>
      <c r="FK9643" s="55" t="s">
        <v>1249</v>
      </c>
      <c r="FL9643" s="55">
        <v>0.5</v>
      </c>
    </row>
    <row r="9644" ht="14.25" customHeight="1" outlineLevel="1" spans="162:168">
      <c r="FF9644" s="55">
        <v>9637</v>
      </c>
      <c r="FG9644" s="55" t="s">
        <v>1309</v>
      </c>
      <c r="FH9644" s="55" t="s">
        <v>1263</v>
      </c>
      <c r="FI9644" s="55">
        <v>4</v>
      </c>
      <c r="FJ9644" s="55">
        <v>260000</v>
      </c>
      <c r="FK9644" s="55" t="s">
        <v>1249</v>
      </c>
      <c r="FL9644" s="55">
        <v>0.5</v>
      </c>
    </row>
    <row r="9645" ht="14.25" customHeight="1" outlineLevel="1" spans="162:168">
      <c r="FF9645" s="55">
        <v>9638</v>
      </c>
      <c r="FG9645" s="55" t="s">
        <v>1309</v>
      </c>
      <c r="FH9645" s="55" t="s">
        <v>1263</v>
      </c>
      <c r="FI9645" s="55">
        <v>4</v>
      </c>
      <c r="FJ9645" s="55">
        <v>400000</v>
      </c>
      <c r="FK9645" s="55" t="s">
        <v>1249</v>
      </c>
      <c r="FL9645" s="55">
        <v>0.5</v>
      </c>
    </row>
    <row r="9646" ht="14.25" customHeight="1" outlineLevel="1" spans="162:168">
      <c r="FF9646" s="55">
        <v>9639</v>
      </c>
      <c r="FG9646" s="55" t="s">
        <v>1309</v>
      </c>
      <c r="FH9646" s="55" t="s">
        <v>1263</v>
      </c>
      <c r="FI9646" s="55">
        <v>4</v>
      </c>
      <c r="FJ9646" s="55">
        <v>530000</v>
      </c>
      <c r="FK9646" s="55" t="s">
        <v>1249</v>
      </c>
      <c r="FL9646" s="55">
        <v>0.5</v>
      </c>
    </row>
    <row r="9647" ht="14.25" customHeight="1" outlineLevel="1" spans="162:168">
      <c r="FF9647" s="55">
        <v>9640</v>
      </c>
      <c r="FG9647" s="55" t="s">
        <v>1309</v>
      </c>
      <c r="FH9647" s="55" t="s">
        <v>1263</v>
      </c>
      <c r="FI9647" s="55">
        <v>4</v>
      </c>
      <c r="FJ9647" s="55">
        <v>540000</v>
      </c>
      <c r="FK9647" s="55" t="s">
        <v>1249</v>
      </c>
      <c r="FL9647" s="55">
        <v>0.5</v>
      </c>
    </row>
    <row r="9648" ht="14.25" customHeight="1" outlineLevel="1" spans="162:168">
      <c r="FF9648" s="55">
        <v>9641</v>
      </c>
      <c r="FG9648" s="55" t="s">
        <v>1309</v>
      </c>
      <c r="FH9648" s="55" t="s">
        <v>1263</v>
      </c>
      <c r="FI9648" s="55">
        <v>5</v>
      </c>
      <c r="FJ9648" s="55">
        <v>0</v>
      </c>
      <c r="FK9648" s="55" t="s">
        <v>1249</v>
      </c>
      <c r="FL9648" s="55">
        <v>0.9</v>
      </c>
    </row>
    <row r="9649" ht="14.25" customHeight="1" outlineLevel="1" spans="162:168">
      <c r="FF9649" s="55">
        <v>9642</v>
      </c>
      <c r="FG9649" s="55" t="s">
        <v>1309</v>
      </c>
      <c r="FH9649" s="55" t="s">
        <v>1263</v>
      </c>
      <c r="FI9649" s="55">
        <v>5</v>
      </c>
      <c r="FJ9649" s="55">
        <v>1000</v>
      </c>
      <c r="FK9649" s="55" t="s">
        <v>1249</v>
      </c>
      <c r="FL9649" s="55">
        <v>0.8</v>
      </c>
    </row>
    <row r="9650" ht="14.25" customHeight="1" outlineLevel="1" spans="162:168">
      <c r="FF9650" s="55">
        <v>9643</v>
      </c>
      <c r="FG9650" s="55" t="s">
        <v>1309</v>
      </c>
      <c r="FH9650" s="55" t="s">
        <v>1263</v>
      </c>
      <c r="FI9650" s="55">
        <v>5</v>
      </c>
      <c r="FJ9650" s="55">
        <v>2500</v>
      </c>
      <c r="FK9650" s="55" t="s">
        <v>1249</v>
      </c>
      <c r="FL9650" s="55">
        <v>0.75</v>
      </c>
    </row>
    <row r="9651" ht="14.25" customHeight="1" outlineLevel="1" spans="162:168">
      <c r="FF9651" s="55">
        <v>9644</v>
      </c>
      <c r="FG9651" s="55" t="s">
        <v>1309</v>
      </c>
      <c r="FH9651" s="55" t="s">
        <v>1263</v>
      </c>
      <c r="FI9651" s="55">
        <v>5</v>
      </c>
      <c r="FJ9651" s="55">
        <v>5000</v>
      </c>
      <c r="FK9651" s="55" t="s">
        <v>1249</v>
      </c>
      <c r="FL9651" s="55">
        <v>0.65</v>
      </c>
    </row>
    <row r="9652" ht="14.25" customHeight="1" outlineLevel="1" spans="162:168">
      <c r="FF9652" s="55">
        <v>9645</v>
      </c>
      <c r="FG9652" s="55" t="s">
        <v>1309</v>
      </c>
      <c r="FH9652" s="55" t="s">
        <v>1263</v>
      </c>
      <c r="FI9652" s="55">
        <v>5</v>
      </c>
      <c r="FJ9652" s="55">
        <v>10000</v>
      </c>
      <c r="FK9652" s="55" t="s">
        <v>1249</v>
      </c>
      <c r="FL9652" s="55">
        <v>0.55</v>
      </c>
    </row>
    <row r="9653" ht="14.25" customHeight="1" outlineLevel="1" spans="162:168">
      <c r="FF9653" s="55">
        <v>9646</v>
      </c>
      <c r="FG9653" s="55" t="s">
        <v>1309</v>
      </c>
      <c r="FH9653" s="55" t="s">
        <v>1263</v>
      </c>
      <c r="FI9653" s="55">
        <v>5</v>
      </c>
      <c r="FJ9653" s="55">
        <v>25000</v>
      </c>
      <c r="FK9653" s="55" t="s">
        <v>1249</v>
      </c>
      <c r="FL9653" s="55">
        <v>0.5</v>
      </c>
    </row>
    <row r="9654" ht="14.25" customHeight="1" outlineLevel="1" spans="162:168">
      <c r="FF9654" s="55">
        <v>9647</v>
      </c>
      <c r="FG9654" s="55" t="s">
        <v>1309</v>
      </c>
      <c r="FH9654" s="55" t="s">
        <v>1263</v>
      </c>
      <c r="FI9654" s="55">
        <v>5</v>
      </c>
      <c r="FJ9654" s="55">
        <v>50000</v>
      </c>
      <c r="FK9654" s="55" t="s">
        <v>1249</v>
      </c>
      <c r="FL9654" s="55">
        <v>0.5</v>
      </c>
    </row>
    <row r="9655" ht="14.25" customHeight="1" outlineLevel="1" spans="162:168">
      <c r="FF9655" s="55">
        <v>9648</v>
      </c>
      <c r="FG9655" s="55" t="s">
        <v>1309</v>
      </c>
      <c r="FH9655" s="55" t="s">
        <v>1263</v>
      </c>
      <c r="FI9655" s="55">
        <v>5</v>
      </c>
      <c r="FJ9655" s="55">
        <v>80000</v>
      </c>
      <c r="FK9655" s="55" t="s">
        <v>1249</v>
      </c>
      <c r="FL9655" s="55">
        <v>0.5</v>
      </c>
    </row>
    <row r="9656" ht="14.25" customHeight="1" outlineLevel="1" spans="162:168">
      <c r="FF9656" s="55">
        <v>9649</v>
      </c>
      <c r="FG9656" s="55" t="s">
        <v>1309</v>
      </c>
      <c r="FH9656" s="55" t="s">
        <v>1263</v>
      </c>
      <c r="FI9656" s="55">
        <v>5</v>
      </c>
      <c r="FJ9656" s="55">
        <v>130000</v>
      </c>
      <c r="FK9656" s="55" t="s">
        <v>1249</v>
      </c>
      <c r="FL9656" s="55">
        <v>0.5</v>
      </c>
    </row>
    <row r="9657" ht="14.25" customHeight="1" outlineLevel="1" spans="162:168">
      <c r="FF9657" s="55">
        <v>9650</v>
      </c>
      <c r="FG9657" s="55" t="s">
        <v>1309</v>
      </c>
      <c r="FH9657" s="55" t="s">
        <v>1263</v>
      </c>
      <c r="FI9657" s="55">
        <v>5</v>
      </c>
      <c r="FJ9657" s="55">
        <v>260000</v>
      </c>
      <c r="FK9657" s="55" t="s">
        <v>1249</v>
      </c>
      <c r="FL9657" s="55">
        <v>0.5</v>
      </c>
    </row>
    <row r="9658" ht="14.25" customHeight="1" outlineLevel="1" spans="162:168">
      <c r="FF9658" s="55">
        <v>9651</v>
      </c>
      <c r="FG9658" s="55" t="s">
        <v>1309</v>
      </c>
      <c r="FH9658" s="55" t="s">
        <v>1263</v>
      </c>
      <c r="FI9658" s="55">
        <v>5</v>
      </c>
      <c r="FJ9658" s="55">
        <v>400000</v>
      </c>
      <c r="FK9658" s="55" t="s">
        <v>1249</v>
      </c>
      <c r="FL9658" s="55">
        <v>0.5</v>
      </c>
    </row>
    <row r="9659" ht="14.25" customHeight="1" outlineLevel="1" spans="162:168">
      <c r="FF9659" s="55">
        <v>9652</v>
      </c>
      <c r="FG9659" s="55" t="s">
        <v>1309</v>
      </c>
      <c r="FH9659" s="55" t="s">
        <v>1263</v>
      </c>
      <c r="FI9659" s="55">
        <v>5</v>
      </c>
      <c r="FJ9659" s="55">
        <v>530000</v>
      </c>
      <c r="FK9659" s="55" t="s">
        <v>1249</v>
      </c>
      <c r="FL9659" s="55">
        <v>0.5</v>
      </c>
    </row>
    <row r="9660" ht="14.25" customHeight="1" outlineLevel="1" spans="162:168">
      <c r="FF9660" s="55">
        <v>9653</v>
      </c>
      <c r="FG9660" s="55" t="s">
        <v>1309</v>
      </c>
      <c r="FH9660" s="55" t="s">
        <v>1263</v>
      </c>
      <c r="FI9660" s="55">
        <v>5</v>
      </c>
      <c r="FJ9660" s="55">
        <v>540000</v>
      </c>
      <c r="FK9660" s="55" t="s">
        <v>1249</v>
      </c>
      <c r="FL9660" s="55">
        <v>0.5</v>
      </c>
    </row>
    <row r="9661" ht="14.25" customHeight="1" outlineLevel="1" spans="162:168">
      <c r="FF9661" s="55">
        <v>9654</v>
      </c>
      <c r="FG9661" s="55" t="s">
        <v>1309</v>
      </c>
      <c r="FH9661" s="55" t="s">
        <v>1263</v>
      </c>
      <c r="FI9661" s="55">
        <v>6</v>
      </c>
      <c r="FJ9661" s="55">
        <v>0</v>
      </c>
      <c r="FK9661" s="55" t="s">
        <v>1249</v>
      </c>
      <c r="FL9661" s="55">
        <v>0.9</v>
      </c>
    </row>
    <row r="9662" ht="14.25" customHeight="1" outlineLevel="1" spans="162:168">
      <c r="FF9662" s="55">
        <v>9655</v>
      </c>
      <c r="FG9662" s="55" t="s">
        <v>1309</v>
      </c>
      <c r="FH9662" s="55" t="s">
        <v>1263</v>
      </c>
      <c r="FI9662" s="55">
        <v>6</v>
      </c>
      <c r="FJ9662" s="55">
        <v>1000</v>
      </c>
      <c r="FK9662" s="55" t="s">
        <v>1249</v>
      </c>
      <c r="FL9662" s="55">
        <v>0.8</v>
      </c>
    </row>
    <row r="9663" ht="14.25" customHeight="1" outlineLevel="1" spans="162:168">
      <c r="FF9663" s="55">
        <v>9656</v>
      </c>
      <c r="FG9663" s="55" t="s">
        <v>1309</v>
      </c>
      <c r="FH9663" s="55" t="s">
        <v>1263</v>
      </c>
      <c r="FI9663" s="55">
        <v>6</v>
      </c>
      <c r="FJ9663" s="55">
        <v>2500</v>
      </c>
      <c r="FK9663" s="55" t="s">
        <v>1249</v>
      </c>
      <c r="FL9663" s="55">
        <v>0.75</v>
      </c>
    </row>
    <row r="9664" ht="14.25" customHeight="1" outlineLevel="1" spans="162:168">
      <c r="FF9664" s="55">
        <v>9657</v>
      </c>
      <c r="FG9664" s="55" t="s">
        <v>1309</v>
      </c>
      <c r="FH9664" s="55" t="s">
        <v>1263</v>
      </c>
      <c r="FI9664" s="55">
        <v>6</v>
      </c>
      <c r="FJ9664" s="55">
        <v>5000</v>
      </c>
      <c r="FK9664" s="55" t="s">
        <v>1249</v>
      </c>
      <c r="FL9664" s="55">
        <v>0.65</v>
      </c>
    </row>
    <row r="9665" ht="14.25" customHeight="1" outlineLevel="1" spans="162:168">
      <c r="FF9665" s="55">
        <v>9658</v>
      </c>
      <c r="FG9665" s="55" t="s">
        <v>1309</v>
      </c>
      <c r="FH9665" s="55" t="s">
        <v>1263</v>
      </c>
      <c r="FI9665" s="55">
        <v>6</v>
      </c>
      <c r="FJ9665" s="55">
        <v>10000</v>
      </c>
      <c r="FK9665" s="55" t="s">
        <v>1249</v>
      </c>
      <c r="FL9665" s="55">
        <v>0.55</v>
      </c>
    </row>
    <row r="9666" ht="14.25" customHeight="1" outlineLevel="1" spans="162:168">
      <c r="FF9666" s="55">
        <v>9659</v>
      </c>
      <c r="FG9666" s="55" t="s">
        <v>1309</v>
      </c>
      <c r="FH9666" s="55" t="s">
        <v>1263</v>
      </c>
      <c r="FI9666" s="55">
        <v>6</v>
      </c>
      <c r="FJ9666" s="55">
        <v>25000</v>
      </c>
      <c r="FK9666" s="55" t="s">
        <v>1249</v>
      </c>
      <c r="FL9666" s="55">
        <v>0.5</v>
      </c>
    </row>
    <row r="9667" ht="14.25" customHeight="1" outlineLevel="1" spans="162:168">
      <c r="FF9667" s="55">
        <v>9660</v>
      </c>
      <c r="FG9667" s="55" t="s">
        <v>1309</v>
      </c>
      <c r="FH9667" s="55" t="s">
        <v>1263</v>
      </c>
      <c r="FI9667" s="55">
        <v>6</v>
      </c>
      <c r="FJ9667" s="55">
        <v>50000</v>
      </c>
      <c r="FK9667" s="55" t="s">
        <v>1249</v>
      </c>
      <c r="FL9667" s="55">
        <v>0.5</v>
      </c>
    </row>
    <row r="9668" ht="14.25" customHeight="1" outlineLevel="1" spans="162:168">
      <c r="FF9668" s="55">
        <v>9661</v>
      </c>
      <c r="FG9668" s="55" t="s">
        <v>1309</v>
      </c>
      <c r="FH9668" s="55" t="s">
        <v>1263</v>
      </c>
      <c r="FI9668" s="55">
        <v>6</v>
      </c>
      <c r="FJ9668" s="55">
        <v>80000</v>
      </c>
      <c r="FK9668" s="55" t="s">
        <v>1249</v>
      </c>
      <c r="FL9668" s="55">
        <v>0.5</v>
      </c>
    </row>
    <row r="9669" ht="14.25" customHeight="1" outlineLevel="1" spans="162:168">
      <c r="FF9669" s="55">
        <v>9662</v>
      </c>
      <c r="FG9669" s="55" t="s">
        <v>1309</v>
      </c>
      <c r="FH9669" s="55" t="s">
        <v>1263</v>
      </c>
      <c r="FI9669" s="55">
        <v>6</v>
      </c>
      <c r="FJ9669" s="55">
        <v>130000</v>
      </c>
      <c r="FK9669" s="55" t="s">
        <v>1249</v>
      </c>
      <c r="FL9669" s="55">
        <v>0.5</v>
      </c>
    </row>
    <row r="9670" ht="14.25" customHeight="1" outlineLevel="1" spans="162:168">
      <c r="FF9670" s="55">
        <v>9663</v>
      </c>
      <c r="FG9670" s="55" t="s">
        <v>1309</v>
      </c>
      <c r="FH9670" s="55" t="s">
        <v>1263</v>
      </c>
      <c r="FI9670" s="55">
        <v>6</v>
      </c>
      <c r="FJ9670" s="55">
        <v>260000</v>
      </c>
      <c r="FK9670" s="55" t="s">
        <v>1249</v>
      </c>
      <c r="FL9670" s="55">
        <v>0.5</v>
      </c>
    </row>
    <row r="9671" ht="14.25" customHeight="1" outlineLevel="1" spans="162:168">
      <c r="FF9671" s="55">
        <v>9664</v>
      </c>
      <c r="FG9671" s="55" t="s">
        <v>1309</v>
      </c>
      <c r="FH9671" s="55" t="s">
        <v>1263</v>
      </c>
      <c r="FI9671" s="55">
        <v>6</v>
      </c>
      <c r="FJ9671" s="55">
        <v>400000</v>
      </c>
      <c r="FK9671" s="55" t="s">
        <v>1249</v>
      </c>
      <c r="FL9671" s="55">
        <v>0.5</v>
      </c>
    </row>
    <row r="9672" ht="14.25" customHeight="1" outlineLevel="1" spans="162:168">
      <c r="FF9672" s="55">
        <v>9665</v>
      </c>
      <c r="FG9672" s="55" t="s">
        <v>1309</v>
      </c>
      <c r="FH9672" s="55" t="s">
        <v>1263</v>
      </c>
      <c r="FI9672" s="55">
        <v>6</v>
      </c>
      <c r="FJ9672" s="55">
        <v>530000</v>
      </c>
      <c r="FK9672" s="55" t="s">
        <v>1249</v>
      </c>
      <c r="FL9672" s="55">
        <v>0.5</v>
      </c>
    </row>
    <row r="9673" ht="14.25" customHeight="1" outlineLevel="1" spans="162:168">
      <c r="FF9673" s="55">
        <v>9666</v>
      </c>
      <c r="FG9673" s="55" t="s">
        <v>1309</v>
      </c>
      <c r="FH9673" s="55" t="s">
        <v>1263</v>
      </c>
      <c r="FI9673" s="55">
        <v>6</v>
      </c>
      <c r="FJ9673" s="55">
        <v>540000</v>
      </c>
      <c r="FK9673" s="55" t="s">
        <v>1249</v>
      </c>
      <c r="FL9673" s="55">
        <v>0.5</v>
      </c>
    </row>
    <row r="9674" ht="14.25" customHeight="1" outlineLevel="1" spans="162:168">
      <c r="FF9674" s="55">
        <v>9667</v>
      </c>
      <c r="FG9674" s="55" t="s">
        <v>1309</v>
      </c>
      <c r="FH9674" s="55" t="s">
        <v>1263</v>
      </c>
      <c r="FI9674" s="55">
        <v>7</v>
      </c>
      <c r="FJ9674" s="55">
        <v>0</v>
      </c>
      <c r="FK9674" s="55" t="s">
        <v>1249</v>
      </c>
      <c r="FL9674" s="55">
        <v>0.45</v>
      </c>
    </row>
    <row r="9675" ht="14.25" customHeight="1" outlineLevel="1" spans="162:168">
      <c r="FF9675" s="55">
        <v>9668</v>
      </c>
      <c r="FG9675" s="55" t="s">
        <v>1309</v>
      </c>
      <c r="FH9675" s="55" t="s">
        <v>1263</v>
      </c>
      <c r="FI9675" s="55">
        <v>7</v>
      </c>
      <c r="FJ9675" s="55">
        <v>1000</v>
      </c>
      <c r="FK9675" s="55" t="s">
        <v>1249</v>
      </c>
      <c r="FL9675" s="55">
        <v>0.45</v>
      </c>
    </row>
    <row r="9676" ht="14.25" customHeight="1" outlineLevel="1" spans="162:168">
      <c r="FF9676" s="55">
        <v>9669</v>
      </c>
      <c r="FG9676" s="55" t="s">
        <v>1309</v>
      </c>
      <c r="FH9676" s="55" t="s">
        <v>1263</v>
      </c>
      <c r="FI9676" s="55">
        <v>7</v>
      </c>
      <c r="FJ9676" s="55">
        <v>2500</v>
      </c>
      <c r="FK9676" s="55" t="s">
        <v>1249</v>
      </c>
      <c r="FL9676" s="55">
        <v>0.45</v>
      </c>
    </row>
    <row r="9677" ht="14.25" customHeight="1" outlineLevel="1" spans="162:168">
      <c r="FF9677" s="55">
        <v>9670</v>
      </c>
      <c r="FG9677" s="55" t="s">
        <v>1309</v>
      </c>
      <c r="FH9677" s="55" t="s">
        <v>1263</v>
      </c>
      <c r="FI9677" s="55">
        <v>7</v>
      </c>
      <c r="FJ9677" s="55">
        <v>5000</v>
      </c>
      <c r="FK9677" s="55" t="s">
        <v>1249</v>
      </c>
      <c r="FL9677" s="55">
        <v>0.45</v>
      </c>
    </row>
    <row r="9678" ht="14.25" customHeight="1" outlineLevel="1" spans="162:168">
      <c r="FF9678" s="55">
        <v>9671</v>
      </c>
      <c r="FG9678" s="55" t="s">
        <v>1309</v>
      </c>
      <c r="FH9678" s="55" t="s">
        <v>1263</v>
      </c>
      <c r="FI9678" s="55">
        <v>7</v>
      </c>
      <c r="FJ9678" s="55">
        <v>10000</v>
      </c>
      <c r="FK9678" s="55" t="s">
        <v>1249</v>
      </c>
      <c r="FL9678" s="55">
        <v>0.45</v>
      </c>
    </row>
    <row r="9679" ht="14.25" customHeight="1" outlineLevel="1" spans="162:168">
      <c r="FF9679" s="55">
        <v>9672</v>
      </c>
      <c r="FG9679" s="55" t="s">
        <v>1309</v>
      </c>
      <c r="FH9679" s="55" t="s">
        <v>1263</v>
      </c>
      <c r="FI9679" s="55">
        <v>7</v>
      </c>
      <c r="FJ9679" s="55">
        <v>25000</v>
      </c>
      <c r="FK9679" s="55" t="s">
        <v>1249</v>
      </c>
      <c r="FL9679" s="55">
        <v>0.45</v>
      </c>
    </row>
    <row r="9680" ht="14.25" customHeight="1" outlineLevel="1" spans="162:168">
      <c r="FF9680" s="55">
        <v>9673</v>
      </c>
      <c r="FG9680" s="55" t="s">
        <v>1309</v>
      </c>
      <c r="FH9680" s="55" t="s">
        <v>1263</v>
      </c>
      <c r="FI9680" s="55">
        <v>7</v>
      </c>
      <c r="FJ9680" s="55">
        <v>50000</v>
      </c>
      <c r="FK9680" s="55" t="s">
        <v>1249</v>
      </c>
      <c r="FL9680" s="55">
        <v>0.45</v>
      </c>
    </row>
    <row r="9681" ht="14.25" customHeight="1" outlineLevel="1" spans="162:168">
      <c r="FF9681" s="55">
        <v>9674</v>
      </c>
      <c r="FG9681" s="55" t="s">
        <v>1309</v>
      </c>
      <c r="FH9681" s="55" t="s">
        <v>1263</v>
      </c>
      <c r="FI9681" s="55">
        <v>7</v>
      </c>
      <c r="FJ9681" s="55">
        <v>80000</v>
      </c>
      <c r="FK9681" s="55" t="s">
        <v>1249</v>
      </c>
      <c r="FL9681" s="55">
        <v>0.45</v>
      </c>
    </row>
    <row r="9682" ht="14.25" customHeight="1" outlineLevel="1" spans="162:168">
      <c r="FF9682" s="55">
        <v>9675</v>
      </c>
      <c r="FG9682" s="55" t="s">
        <v>1309</v>
      </c>
      <c r="FH9682" s="55" t="s">
        <v>1263</v>
      </c>
      <c r="FI9682" s="55">
        <v>7</v>
      </c>
      <c r="FJ9682" s="55">
        <v>130000</v>
      </c>
      <c r="FK9682" s="55" t="s">
        <v>1249</v>
      </c>
      <c r="FL9682" s="55">
        <v>0.45</v>
      </c>
    </row>
    <row r="9683" ht="14.25" customHeight="1" outlineLevel="1" spans="162:168">
      <c r="FF9683" s="55">
        <v>9676</v>
      </c>
      <c r="FG9683" s="55" t="s">
        <v>1309</v>
      </c>
      <c r="FH9683" s="55" t="s">
        <v>1263</v>
      </c>
      <c r="FI9683" s="55">
        <v>7</v>
      </c>
      <c r="FJ9683" s="55">
        <v>260000</v>
      </c>
      <c r="FK9683" s="55" t="s">
        <v>1249</v>
      </c>
      <c r="FL9683" s="55">
        <v>0.45</v>
      </c>
    </row>
    <row r="9684" ht="14.25" customHeight="1" outlineLevel="1" spans="162:168">
      <c r="FF9684" s="55">
        <v>9677</v>
      </c>
      <c r="FG9684" s="55" t="s">
        <v>1309</v>
      </c>
      <c r="FH9684" s="55" t="s">
        <v>1263</v>
      </c>
      <c r="FI9684" s="55">
        <v>7</v>
      </c>
      <c r="FJ9684" s="55">
        <v>400000</v>
      </c>
      <c r="FK9684" s="55" t="s">
        <v>1249</v>
      </c>
      <c r="FL9684" s="55">
        <v>0.45</v>
      </c>
    </row>
    <row r="9685" ht="14.25" customHeight="1" outlineLevel="1" spans="162:168">
      <c r="FF9685" s="55">
        <v>9678</v>
      </c>
      <c r="FG9685" s="55" t="s">
        <v>1309</v>
      </c>
      <c r="FH9685" s="55" t="s">
        <v>1263</v>
      </c>
      <c r="FI9685" s="55">
        <v>7</v>
      </c>
      <c r="FJ9685" s="55">
        <v>530000</v>
      </c>
      <c r="FK9685" s="55" t="s">
        <v>1249</v>
      </c>
      <c r="FL9685" s="55">
        <v>0.45</v>
      </c>
    </row>
    <row r="9686" ht="14.25" customHeight="1" outlineLevel="1" spans="162:168">
      <c r="FF9686" s="55">
        <v>9679</v>
      </c>
      <c r="FG9686" s="55" t="s">
        <v>1309</v>
      </c>
      <c r="FH9686" s="55" t="s">
        <v>1263</v>
      </c>
      <c r="FI9686" s="55">
        <v>7</v>
      </c>
      <c r="FJ9686" s="55">
        <v>540000</v>
      </c>
      <c r="FK9686" s="55" t="s">
        <v>1249</v>
      </c>
      <c r="FL9686" s="55">
        <v>0.45</v>
      </c>
    </row>
    <row r="9687" ht="14.25" customHeight="1" outlineLevel="1" spans="162:168">
      <c r="FF9687" s="55">
        <v>9680</v>
      </c>
      <c r="FG9687" s="55" t="s">
        <v>1309</v>
      </c>
      <c r="FH9687" s="55" t="s">
        <v>1263</v>
      </c>
      <c r="FI9687" s="55">
        <v>8</v>
      </c>
      <c r="FJ9687" s="55">
        <v>0</v>
      </c>
      <c r="FK9687" s="55" t="s">
        <v>1249</v>
      </c>
      <c r="FL9687" s="55">
        <v>0.56</v>
      </c>
    </row>
    <row r="9688" ht="14.25" customHeight="1" outlineLevel="1" spans="162:168">
      <c r="FF9688" s="55">
        <v>9681</v>
      </c>
      <c r="FG9688" s="55" t="s">
        <v>1309</v>
      </c>
      <c r="FH9688" s="55" t="s">
        <v>1263</v>
      </c>
      <c r="FI9688" s="55">
        <v>8</v>
      </c>
      <c r="FJ9688" s="55">
        <v>1000</v>
      </c>
      <c r="FK9688" s="55" t="s">
        <v>1249</v>
      </c>
      <c r="FL9688" s="55">
        <v>0.56</v>
      </c>
    </row>
    <row r="9689" ht="14.25" customHeight="1" outlineLevel="1" spans="162:168">
      <c r="FF9689" s="55">
        <v>9682</v>
      </c>
      <c r="FG9689" s="55" t="s">
        <v>1309</v>
      </c>
      <c r="FH9689" s="55" t="s">
        <v>1263</v>
      </c>
      <c r="FI9689" s="55">
        <v>8</v>
      </c>
      <c r="FJ9689" s="55">
        <v>2500</v>
      </c>
      <c r="FK9689" s="55" t="s">
        <v>1249</v>
      </c>
      <c r="FL9689" s="55">
        <v>0.56</v>
      </c>
    </row>
    <row r="9690" ht="14.25" customHeight="1" outlineLevel="1" spans="162:168">
      <c r="FF9690" s="55">
        <v>9683</v>
      </c>
      <c r="FG9690" s="55" t="s">
        <v>1309</v>
      </c>
      <c r="FH9690" s="55" t="s">
        <v>1263</v>
      </c>
      <c r="FI9690" s="55">
        <v>8</v>
      </c>
      <c r="FJ9690" s="55">
        <v>5000</v>
      </c>
      <c r="FK9690" s="55" t="s">
        <v>1249</v>
      </c>
      <c r="FL9690" s="55">
        <v>0.56</v>
      </c>
    </row>
    <row r="9691" ht="14.25" customHeight="1" outlineLevel="1" spans="162:168">
      <c r="FF9691" s="55">
        <v>9684</v>
      </c>
      <c r="FG9691" s="55" t="s">
        <v>1309</v>
      </c>
      <c r="FH9691" s="55" t="s">
        <v>1263</v>
      </c>
      <c r="FI9691" s="55">
        <v>8</v>
      </c>
      <c r="FJ9691" s="55">
        <v>10000</v>
      </c>
      <c r="FK9691" s="55" t="s">
        <v>1249</v>
      </c>
      <c r="FL9691" s="55">
        <v>0.56</v>
      </c>
    </row>
    <row r="9692" ht="14.25" customHeight="1" outlineLevel="1" spans="162:168">
      <c r="FF9692" s="55">
        <v>9685</v>
      </c>
      <c r="FG9692" s="55" t="s">
        <v>1309</v>
      </c>
      <c r="FH9692" s="55" t="s">
        <v>1263</v>
      </c>
      <c r="FI9692" s="55">
        <v>8</v>
      </c>
      <c r="FJ9692" s="55">
        <v>25000</v>
      </c>
      <c r="FK9692" s="55" t="s">
        <v>1249</v>
      </c>
      <c r="FL9692" s="55">
        <v>0.56</v>
      </c>
    </row>
    <row r="9693" ht="14.25" customHeight="1" outlineLevel="1" spans="162:168">
      <c r="FF9693" s="55">
        <v>9686</v>
      </c>
      <c r="FG9693" s="55" t="s">
        <v>1309</v>
      </c>
      <c r="FH9693" s="55" t="s">
        <v>1263</v>
      </c>
      <c r="FI9693" s="55">
        <v>8</v>
      </c>
      <c r="FJ9693" s="55">
        <v>50000</v>
      </c>
      <c r="FK9693" s="55" t="s">
        <v>1249</v>
      </c>
      <c r="FL9693" s="55">
        <v>0.56</v>
      </c>
    </row>
    <row r="9694" ht="14.25" customHeight="1" outlineLevel="1" spans="162:168">
      <c r="FF9694" s="55">
        <v>9687</v>
      </c>
      <c r="FG9694" s="55" t="s">
        <v>1309</v>
      </c>
      <c r="FH9694" s="55" t="s">
        <v>1263</v>
      </c>
      <c r="FI9694" s="55">
        <v>8</v>
      </c>
      <c r="FJ9694" s="55">
        <v>80000</v>
      </c>
      <c r="FK9694" s="55" t="s">
        <v>1249</v>
      </c>
      <c r="FL9694" s="55">
        <v>0.56</v>
      </c>
    </row>
    <row r="9695" ht="14.25" customHeight="1" outlineLevel="1" spans="162:168">
      <c r="FF9695" s="55">
        <v>9688</v>
      </c>
      <c r="FG9695" s="55" t="s">
        <v>1309</v>
      </c>
      <c r="FH9695" s="55" t="s">
        <v>1263</v>
      </c>
      <c r="FI9695" s="55">
        <v>8</v>
      </c>
      <c r="FJ9695" s="55">
        <v>130000</v>
      </c>
      <c r="FK9695" s="55" t="s">
        <v>1249</v>
      </c>
      <c r="FL9695" s="55">
        <v>0.56</v>
      </c>
    </row>
    <row r="9696" ht="14.25" customHeight="1" outlineLevel="1" spans="162:168">
      <c r="FF9696" s="55">
        <v>9689</v>
      </c>
      <c r="FG9696" s="55" t="s">
        <v>1309</v>
      </c>
      <c r="FH9696" s="55" t="s">
        <v>1263</v>
      </c>
      <c r="FI9696" s="55">
        <v>8</v>
      </c>
      <c r="FJ9696" s="55">
        <v>260000</v>
      </c>
      <c r="FK9696" s="55" t="s">
        <v>1249</v>
      </c>
      <c r="FL9696" s="55">
        <v>0.56</v>
      </c>
    </row>
    <row r="9697" ht="14.25" customHeight="1" outlineLevel="1" spans="162:168">
      <c r="FF9697" s="55">
        <v>9690</v>
      </c>
      <c r="FG9697" s="55" t="s">
        <v>1309</v>
      </c>
      <c r="FH9697" s="55" t="s">
        <v>1263</v>
      </c>
      <c r="FI9697" s="55">
        <v>8</v>
      </c>
      <c r="FJ9697" s="55">
        <v>400000</v>
      </c>
      <c r="FK9697" s="55" t="s">
        <v>1249</v>
      </c>
      <c r="FL9697" s="55">
        <v>0.56</v>
      </c>
    </row>
    <row r="9698" ht="14.25" customHeight="1" outlineLevel="1" spans="162:168">
      <c r="FF9698" s="55">
        <v>9691</v>
      </c>
      <c r="FG9698" s="55" t="s">
        <v>1309</v>
      </c>
      <c r="FH9698" s="55" t="s">
        <v>1263</v>
      </c>
      <c r="FI9698" s="55">
        <v>8</v>
      </c>
      <c r="FJ9698" s="55">
        <v>530000</v>
      </c>
      <c r="FK9698" s="55" t="s">
        <v>1249</v>
      </c>
      <c r="FL9698" s="55">
        <v>0.56</v>
      </c>
    </row>
    <row r="9699" ht="14.25" customHeight="1" outlineLevel="1" spans="162:168">
      <c r="FF9699" s="55">
        <v>9692</v>
      </c>
      <c r="FG9699" s="55" t="s">
        <v>1309</v>
      </c>
      <c r="FH9699" s="55" t="s">
        <v>1263</v>
      </c>
      <c r="FI9699" s="55">
        <v>8</v>
      </c>
      <c r="FJ9699" s="55">
        <v>540000</v>
      </c>
      <c r="FK9699" s="55" t="s">
        <v>1249</v>
      </c>
      <c r="FL9699" s="55">
        <v>0.56</v>
      </c>
    </row>
    <row r="9700" ht="14.25" customHeight="1" outlineLevel="1" spans="162:168">
      <c r="FF9700" s="55">
        <v>9693</v>
      </c>
      <c r="FG9700" s="55" t="s">
        <v>1309</v>
      </c>
      <c r="FH9700" s="55" t="s">
        <v>1263</v>
      </c>
      <c r="FI9700" s="55">
        <v>9</v>
      </c>
      <c r="FJ9700" s="55">
        <v>0</v>
      </c>
      <c r="FK9700" s="55" t="s">
        <v>1249</v>
      </c>
      <c r="FL9700" s="55">
        <v>0.95</v>
      </c>
    </row>
    <row r="9701" ht="14.25" customHeight="1" outlineLevel="1" spans="162:168">
      <c r="FF9701" s="55">
        <v>9694</v>
      </c>
      <c r="FG9701" s="55" t="s">
        <v>1309</v>
      </c>
      <c r="FH9701" s="55" t="s">
        <v>1263</v>
      </c>
      <c r="FI9701" s="55">
        <v>9</v>
      </c>
      <c r="FJ9701" s="55">
        <v>1000</v>
      </c>
      <c r="FK9701" s="55" t="s">
        <v>1249</v>
      </c>
      <c r="FL9701" s="55">
        <v>0.95</v>
      </c>
    </row>
    <row r="9702" ht="14.25" customHeight="1" outlineLevel="1" spans="162:168">
      <c r="FF9702" s="55">
        <v>9695</v>
      </c>
      <c r="FG9702" s="55" t="s">
        <v>1309</v>
      </c>
      <c r="FH9702" s="55" t="s">
        <v>1263</v>
      </c>
      <c r="FI9702" s="55">
        <v>9</v>
      </c>
      <c r="FJ9702" s="55">
        <v>2500</v>
      </c>
      <c r="FK9702" s="55" t="s">
        <v>1249</v>
      </c>
      <c r="FL9702" s="55">
        <v>0.84</v>
      </c>
    </row>
    <row r="9703" ht="14.25" customHeight="1" outlineLevel="1" spans="162:168">
      <c r="FF9703" s="55">
        <v>9696</v>
      </c>
      <c r="FG9703" s="55" t="s">
        <v>1309</v>
      </c>
      <c r="FH9703" s="55" t="s">
        <v>1263</v>
      </c>
      <c r="FI9703" s="55">
        <v>9</v>
      </c>
      <c r="FJ9703" s="55">
        <v>5000</v>
      </c>
      <c r="FK9703" s="55" t="s">
        <v>1249</v>
      </c>
      <c r="FL9703" s="55">
        <v>0.77</v>
      </c>
    </row>
    <row r="9704" ht="14.25" customHeight="1" outlineLevel="1" spans="162:168">
      <c r="FF9704" s="55">
        <v>9697</v>
      </c>
      <c r="FG9704" s="55" t="s">
        <v>1309</v>
      </c>
      <c r="FH9704" s="55" t="s">
        <v>1263</v>
      </c>
      <c r="FI9704" s="55">
        <v>9</v>
      </c>
      <c r="FJ9704" s="55">
        <v>10000</v>
      </c>
      <c r="FK9704" s="55" t="s">
        <v>1249</v>
      </c>
      <c r="FL9704" s="55">
        <v>0.77</v>
      </c>
    </row>
    <row r="9705" ht="14.25" customHeight="1" outlineLevel="1" spans="162:168">
      <c r="FF9705" s="55">
        <v>9698</v>
      </c>
      <c r="FG9705" s="55" t="s">
        <v>1309</v>
      </c>
      <c r="FH9705" s="55" t="s">
        <v>1263</v>
      </c>
      <c r="FI9705" s="55">
        <v>9</v>
      </c>
      <c r="FJ9705" s="55">
        <v>25000</v>
      </c>
      <c r="FK9705" s="55" t="s">
        <v>1249</v>
      </c>
      <c r="FL9705" s="55">
        <v>0.77</v>
      </c>
    </row>
    <row r="9706" ht="14.25" customHeight="1" outlineLevel="1" spans="162:168">
      <c r="FF9706" s="55">
        <v>9699</v>
      </c>
      <c r="FG9706" s="55" t="s">
        <v>1309</v>
      </c>
      <c r="FH9706" s="55" t="s">
        <v>1263</v>
      </c>
      <c r="FI9706" s="55">
        <v>9</v>
      </c>
      <c r="FJ9706" s="55">
        <v>50000</v>
      </c>
      <c r="FK9706" s="55" t="s">
        <v>1249</v>
      </c>
      <c r="FL9706" s="55">
        <v>0.77</v>
      </c>
    </row>
    <row r="9707" ht="14.25" customHeight="1" outlineLevel="1" spans="162:168">
      <c r="FF9707" s="55">
        <v>9700</v>
      </c>
      <c r="FG9707" s="55" t="s">
        <v>1309</v>
      </c>
      <c r="FH9707" s="55" t="s">
        <v>1263</v>
      </c>
      <c r="FI9707" s="55">
        <v>9</v>
      </c>
      <c r="FJ9707" s="55">
        <v>80000</v>
      </c>
      <c r="FK9707" s="55" t="s">
        <v>1249</v>
      </c>
      <c r="FL9707" s="55">
        <v>0.77</v>
      </c>
    </row>
    <row r="9708" ht="14.25" customHeight="1" outlineLevel="1" spans="162:168">
      <c r="FF9708" s="55">
        <v>9701</v>
      </c>
      <c r="FG9708" s="55" t="s">
        <v>1309</v>
      </c>
      <c r="FH9708" s="55" t="s">
        <v>1263</v>
      </c>
      <c r="FI9708" s="55">
        <v>9</v>
      </c>
      <c r="FJ9708" s="55">
        <v>130000</v>
      </c>
      <c r="FK9708" s="55" t="s">
        <v>1249</v>
      </c>
      <c r="FL9708" s="55">
        <v>0.77</v>
      </c>
    </row>
    <row r="9709" ht="14.25" customHeight="1" outlineLevel="1" spans="162:168">
      <c r="FF9709" s="55">
        <v>9702</v>
      </c>
      <c r="FG9709" s="55" t="s">
        <v>1309</v>
      </c>
      <c r="FH9709" s="55" t="s">
        <v>1263</v>
      </c>
      <c r="FI9709" s="55">
        <v>9</v>
      </c>
      <c r="FJ9709" s="55">
        <v>260000</v>
      </c>
      <c r="FK9709" s="55" t="s">
        <v>1249</v>
      </c>
      <c r="FL9709" s="55">
        <v>0.77</v>
      </c>
    </row>
    <row r="9710" ht="14.25" customHeight="1" outlineLevel="1" spans="162:168">
      <c r="FF9710" s="55">
        <v>9703</v>
      </c>
      <c r="FG9710" s="55" t="s">
        <v>1309</v>
      </c>
      <c r="FH9710" s="55" t="s">
        <v>1263</v>
      </c>
      <c r="FI9710" s="55">
        <v>9</v>
      </c>
      <c r="FJ9710" s="55">
        <v>400000</v>
      </c>
      <c r="FK9710" s="55" t="s">
        <v>1249</v>
      </c>
      <c r="FL9710" s="55">
        <v>0.77</v>
      </c>
    </row>
    <row r="9711" ht="14.25" customHeight="1" outlineLevel="1" spans="162:168">
      <c r="FF9711" s="55">
        <v>9704</v>
      </c>
      <c r="FG9711" s="55" t="s">
        <v>1309</v>
      </c>
      <c r="FH9711" s="55" t="s">
        <v>1263</v>
      </c>
      <c r="FI9711" s="55">
        <v>9</v>
      </c>
      <c r="FJ9711" s="55">
        <v>530000</v>
      </c>
      <c r="FK9711" s="55" t="s">
        <v>1249</v>
      </c>
      <c r="FL9711" s="55">
        <v>0.77</v>
      </c>
    </row>
    <row r="9712" ht="14.25" customHeight="1" outlineLevel="1" spans="162:168">
      <c r="FF9712" s="55">
        <v>9705</v>
      </c>
      <c r="FG9712" s="55" t="s">
        <v>1309</v>
      </c>
      <c r="FH9712" s="55" t="s">
        <v>1263</v>
      </c>
      <c r="FI9712" s="55">
        <v>9</v>
      </c>
      <c r="FJ9712" s="55">
        <v>540000</v>
      </c>
      <c r="FK9712" s="55" t="s">
        <v>1249</v>
      </c>
      <c r="FL9712" s="55">
        <v>0.77</v>
      </c>
    </row>
    <row r="9713" ht="14.25" customHeight="1" outlineLevel="1" spans="162:168">
      <c r="FF9713" s="55">
        <v>9706</v>
      </c>
      <c r="FG9713" s="55" t="s">
        <v>1309</v>
      </c>
      <c r="FH9713" s="55" t="s">
        <v>2272</v>
      </c>
      <c r="FI9713" s="55">
        <v>1</v>
      </c>
      <c r="FJ9713" s="55">
        <v>0</v>
      </c>
      <c r="FK9713" s="55" t="s">
        <v>1249</v>
      </c>
      <c r="FL9713" s="55">
        <v>0.3</v>
      </c>
    </row>
    <row r="9714" ht="14.25" customHeight="1" outlineLevel="1" spans="162:168">
      <c r="FF9714" s="55">
        <v>9707</v>
      </c>
      <c r="FG9714" s="55" t="s">
        <v>1309</v>
      </c>
      <c r="FH9714" s="55" t="s">
        <v>2272</v>
      </c>
      <c r="FI9714" s="55">
        <v>1</v>
      </c>
      <c r="FJ9714" s="55">
        <v>1000</v>
      </c>
      <c r="FK9714" s="55" t="s">
        <v>1249</v>
      </c>
      <c r="FL9714" s="55">
        <v>0.3</v>
      </c>
    </row>
    <row r="9715" ht="14.25" customHeight="1" outlineLevel="1" spans="162:168">
      <c r="FF9715" s="55">
        <v>9708</v>
      </c>
      <c r="FG9715" s="55" t="s">
        <v>1309</v>
      </c>
      <c r="FH9715" s="55" t="s">
        <v>2272</v>
      </c>
      <c r="FI9715" s="55">
        <v>1</v>
      </c>
      <c r="FJ9715" s="55">
        <v>2500</v>
      </c>
      <c r="FK9715" s="55" t="s">
        <v>1249</v>
      </c>
      <c r="FL9715" s="55">
        <v>0.3</v>
      </c>
    </row>
    <row r="9716" ht="14.25" customHeight="1" outlineLevel="1" spans="162:168">
      <c r="FF9716" s="55">
        <v>9709</v>
      </c>
      <c r="FG9716" s="55" t="s">
        <v>1309</v>
      </c>
      <c r="FH9716" s="55" t="s">
        <v>2272</v>
      </c>
      <c r="FI9716" s="55">
        <v>1</v>
      </c>
      <c r="FJ9716" s="55">
        <v>5000</v>
      </c>
      <c r="FK9716" s="55" t="s">
        <v>1249</v>
      </c>
      <c r="FL9716" s="55">
        <v>0.3</v>
      </c>
    </row>
    <row r="9717" ht="14.25" customHeight="1" outlineLevel="1" spans="162:168">
      <c r="FF9717" s="55">
        <v>9710</v>
      </c>
      <c r="FG9717" s="55" t="s">
        <v>1309</v>
      </c>
      <c r="FH9717" s="55" t="s">
        <v>2272</v>
      </c>
      <c r="FI9717" s="55">
        <v>1</v>
      </c>
      <c r="FJ9717" s="55">
        <v>10000</v>
      </c>
      <c r="FK9717" s="55" t="s">
        <v>1249</v>
      </c>
      <c r="FL9717" s="55">
        <v>0.3</v>
      </c>
    </row>
    <row r="9718" ht="14.25" customHeight="1" outlineLevel="1" spans="162:168">
      <c r="FF9718" s="55">
        <v>9711</v>
      </c>
      <c r="FG9718" s="55" t="s">
        <v>1309</v>
      </c>
      <c r="FH9718" s="55" t="s">
        <v>2272</v>
      </c>
      <c r="FI9718" s="55">
        <v>1</v>
      </c>
      <c r="FJ9718" s="55">
        <v>25000</v>
      </c>
      <c r="FK9718" s="55" t="s">
        <v>1249</v>
      </c>
      <c r="FL9718" s="55">
        <v>0.3</v>
      </c>
    </row>
    <row r="9719" ht="14.25" customHeight="1" outlineLevel="1" spans="162:168">
      <c r="FF9719" s="55">
        <v>9712</v>
      </c>
      <c r="FG9719" s="55" t="s">
        <v>1309</v>
      </c>
      <c r="FH9719" s="55" t="s">
        <v>2272</v>
      </c>
      <c r="FI9719" s="55">
        <v>1</v>
      </c>
      <c r="FJ9719" s="55">
        <v>50000</v>
      </c>
      <c r="FK9719" s="55" t="s">
        <v>1249</v>
      </c>
      <c r="FL9719" s="55">
        <v>0.3</v>
      </c>
    </row>
    <row r="9720" ht="14.25" customHeight="1" outlineLevel="1" spans="162:168">
      <c r="FF9720" s="55">
        <v>9713</v>
      </c>
      <c r="FG9720" s="55" t="s">
        <v>1309</v>
      </c>
      <c r="FH9720" s="55" t="s">
        <v>2272</v>
      </c>
      <c r="FI9720" s="55">
        <v>1</v>
      </c>
      <c r="FJ9720" s="55">
        <v>80000</v>
      </c>
      <c r="FK9720" s="55" t="s">
        <v>1249</v>
      </c>
      <c r="FL9720" s="55">
        <v>0.3</v>
      </c>
    </row>
    <row r="9721" ht="14.25" customHeight="1" outlineLevel="1" spans="162:168">
      <c r="FF9721" s="55">
        <v>9714</v>
      </c>
      <c r="FG9721" s="55" t="s">
        <v>1309</v>
      </c>
      <c r="FH9721" s="55" t="s">
        <v>2272</v>
      </c>
      <c r="FI9721" s="55">
        <v>1</v>
      </c>
      <c r="FJ9721" s="55">
        <v>130000</v>
      </c>
      <c r="FK9721" s="55" t="s">
        <v>1249</v>
      </c>
      <c r="FL9721" s="55">
        <v>0.3</v>
      </c>
    </row>
    <row r="9722" ht="14.25" customHeight="1" outlineLevel="1" spans="162:168">
      <c r="FF9722" s="55">
        <v>9715</v>
      </c>
      <c r="FG9722" s="55" t="s">
        <v>1309</v>
      </c>
      <c r="FH9722" s="55" t="s">
        <v>2272</v>
      </c>
      <c r="FI9722" s="55">
        <v>1</v>
      </c>
      <c r="FJ9722" s="55">
        <v>260000</v>
      </c>
      <c r="FK9722" s="55" t="s">
        <v>1249</v>
      </c>
      <c r="FL9722" s="55">
        <v>0.3</v>
      </c>
    </row>
    <row r="9723" ht="14.25" customHeight="1" outlineLevel="1" spans="162:168">
      <c r="FF9723" s="55">
        <v>9716</v>
      </c>
      <c r="FG9723" s="55" t="s">
        <v>1309</v>
      </c>
      <c r="FH9723" s="55" t="s">
        <v>2272</v>
      </c>
      <c r="FI9723" s="55">
        <v>1</v>
      </c>
      <c r="FJ9723" s="55">
        <v>400000</v>
      </c>
      <c r="FK9723" s="55" t="s">
        <v>1249</v>
      </c>
      <c r="FL9723" s="55">
        <v>0.3</v>
      </c>
    </row>
    <row r="9724" ht="14.25" customHeight="1" outlineLevel="1" spans="162:168">
      <c r="FF9724" s="55">
        <v>9717</v>
      </c>
      <c r="FG9724" s="55" t="s">
        <v>1309</v>
      </c>
      <c r="FH9724" s="55" t="s">
        <v>2272</v>
      </c>
      <c r="FI9724" s="55">
        <v>1</v>
      </c>
      <c r="FJ9724" s="55">
        <v>530000</v>
      </c>
      <c r="FK9724" s="55" t="s">
        <v>1249</v>
      </c>
      <c r="FL9724" s="55">
        <v>0.3</v>
      </c>
    </row>
    <row r="9725" ht="14.25" customHeight="1" outlineLevel="1" spans="162:168">
      <c r="FF9725" s="55">
        <v>9718</v>
      </c>
      <c r="FG9725" s="55" t="s">
        <v>1309</v>
      </c>
      <c r="FH9725" s="55" t="s">
        <v>2272</v>
      </c>
      <c r="FI9725" s="55">
        <v>1</v>
      </c>
      <c r="FJ9725" s="55">
        <v>540000</v>
      </c>
      <c r="FK9725" s="55" t="s">
        <v>1249</v>
      </c>
      <c r="FL9725" s="55">
        <v>0.3</v>
      </c>
    </row>
    <row r="9726" ht="14.25" customHeight="1" outlineLevel="1" spans="162:168">
      <c r="FF9726" s="55">
        <v>9719</v>
      </c>
      <c r="FG9726" s="55" t="s">
        <v>1309</v>
      </c>
      <c r="FH9726" s="55" t="s">
        <v>2055</v>
      </c>
      <c r="FI9726" s="55">
        <v>1</v>
      </c>
      <c r="FJ9726" s="55">
        <v>0</v>
      </c>
      <c r="FK9726" s="55" t="s">
        <v>1249</v>
      </c>
      <c r="FL9726" s="55">
        <v>0.3</v>
      </c>
    </row>
    <row r="9727" ht="14.25" customHeight="1" outlineLevel="1" spans="162:168">
      <c r="FF9727" s="55">
        <v>9720</v>
      </c>
      <c r="FG9727" s="55" t="s">
        <v>1309</v>
      </c>
      <c r="FH9727" s="55" t="s">
        <v>2055</v>
      </c>
      <c r="FI9727" s="55">
        <v>1</v>
      </c>
      <c r="FJ9727" s="55">
        <v>1000</v>
      </c>
      <c r="FK9727" s="55" t="s">
        <v>1249</v>
      </c>
      <c r="FL9727" s="55">
        <v>0.3</v>
      </c>
    </row>
    <row r="9728" ht="14.25" customHeight="1" outlineLevel="1" spans="162:168">
      <c r="FF9728" s="55">
        <v>9721</v>
      </c>
      <c r="FG9728" s="55" t="s">
        <v>1309</v>
      </c>
      <c r="FH9728" s="55" t="s">
        <v>2055</v>
      </c>
      <c r="FI9728" s="55">
        <v>1</v>
      </c>
      <c r="FJ9728" s="55">
        <v>2500</v>
      </c>
      <c r="FK9728" s="55" t="s">
        <v>1249</v>
      </c>
      <c r="FL9728" s="55">
        <v>0.3</v>
      </c>
    </row>
    <row r="9729" ht="14.25" customHeight="1" outlineLevel="1" spans="162:168">
      <c r="FF9729" s="55">
        <v>9722</v>
      </c>
      <c r="FG9729" s="55" t="s">
        <v>1309</v>
      </c>
      <c r="FH9729" s="55" t="s">
        <v>2055</v>
      </c>
      <c r="FI9729" s="55">
        <v>1</v>
      </c>
      <c r="FJ9729" s="55">
        <v>5000</v>
      </c>
      <c r="FK9729" s="55" t="s">
        <v>1249</v>
      </c>
      <c r="FL9729" s="55">
        <v>0.3</v>
      </c>
    </row>
    <row r="9730" ht="14.25" customHeight="1" outlineLevel="1" spans="162:168">
      <c r="FF9730" s="55">
        <v>9723</v>
      </c>
      <c r="FG9730" s="55" t="s">
        <v>1309</v>
      </c>
      <c r="FH9730" s="55" t="s">
        <v>2055</v>
      </c>
      <c r="FI9730" s="55">
        <v>1</v>
      </c>
      <c r="FJ9730" s="55">
        <v>10000</v>
      </c>
      <c r="FK9730" s="55" t="s">
        <v>1249</v>
      </c>
      <c r="FL9730" s="55">
        <v>0.3</v>
      </c>
    </row>
    <row r="9731" ht="14.25" customHeight="1" outlineLevel="1" spans="162:168">
      <c r="FF9731" s="55">
        <v>9724</v>
      </c>
      <c r="FG9731" s="55" t="s">
        <v>1309</v>
      </c>
      <c r="FH9731" s="55" t="s">
        <v>2055</v>
      </c>
      <c r="FI9731" s="55">
        <v>1</v>
      </c>
      <c r="FJ9731" s="55">
        <v>25000</v>
      </c>
      <c r="FK9731" s="55" t="s">
        <v>1249</v>
      </c>
      <c r="FL9731" s="55">
        <v>0.3</v>
      </c>
    </row>
    <row r="9732" ht="14.25" customHeight="1" outlineLevel="1" spans="162:168">
      <c r="FF9732" s="55">
        <v>9725</v>
      </c>
      <c r="FG9732" s="55" t="s">
        <v>1309</v>
      </c>
      <c r="FH9732" s="55" t="s">
        <v>2055</v>
      </c>
      <c r="FI9732" s="55">
        <v>1</v>
      </c>
      <c r="FJ9732" s="55">
        <v>50000</v>
      </c>
      <c r="FK9732" s="55" t="s">
        <v>1249</v>
      </c>
      <c r="FL9732" s="55">
        <v>0.3</v>
      </c>
    </row>
    <row r="9733" ht="14.25" customHeight="1" outlineLevel="1" spans="162:168">
      <c r="FF9733" s="55">
        <v>9726</v>
      </c>
      <c r="FG9733" s="55" t="s">
        <v>1309</v>
      </c>
      <c r="FH9733" s="55" t="s">
        <v>2055</v>
      </c>
      <c r="FI9733" s="55">
        <v>1</v>
      </c>
      <c r="FJ9733" s="55">
        <v>80000</v>
      </c>
      <c r="FK9733" s="55" t="s">
        <v>1249</v>
      </c>
      <c r="FL9733" s="55">
        <v>0.3</v>
      </c>
    </row>
    <row r="9734" ht="14.25" customHeight="1" outlineLevel="1" spans="162:168">
      <c r="FF9734" s="55">
        <v>9727</v>
      </c>
      <c r="FG9734" s="55" t="s">
        <v>1309</v>
      </c>
      <c r="FH9734" s="55" t="s">
        <v>2055</v>
      </c>
      <c r="FI9734" s="55">
        <v>1</v>
      </c>
      <c r="FJ9734" s="55">
        <v>130000</v>
      </c>
      <c r="FK9734" s="55" t="s">
        <v>1249</v>
      </c>
      <c r="FL9734" s="55">
        <v>0.3</v>
      </c>
    </row>
    <row r="9735" ht="14.25" customHeight="1" outlineLevel="1" spans="162:168">
      <c r="FF9735" s="55">
        <v>9728</v>
      </c>
      <c r="FG9735" s="55" t="s">
        <v>1309</v>
      </c>
      <c r="FH9735" s="55" t="s">
        <v>2055</v>
      </c>
      <c r="FI9735" s="55">
        <v>1</v>
      </c>
      <c r="FJ9735" s="55">
        <v>260000</v>
      </c>
      <c r="FK9735" s="55" t="s">
        <v>1249</v>
      </c>
      <c r="FL9735" s="55">
        <v>0.3</v>
      </c>
    </row>
    <row r="9736" ht="14.25" customHeight="1" outlineLevel="1" spans="162:168">
      <c r="FF9736" s="55">
        <v>9729</v>
      </c>
      <c r="FG9736" s="55" t="s">
        <v>1309</v>
      </c>
      <c r="FH9736" s="55" t="s">
        <v>2055</v>
      </c>
      <c r="FI9736" s="55">
        <v>1</v>
      </c>
      <c r="FJ9736" s="55">
        <v>400000</v>
      </c>
      <c r="FK9736" s="55" t="s">
        <v>1249</v>
      </c>
      <c r="FL9736" s="55">
        <v>0.3</v>
      </c>
    </row>
    <row r="9737" ht="14.25" customHeight="1" outlineLevel="1" spans="162:168">
      <c r="FF9737" s="55">
        <v>9730</v>
      </c>
      <c r="FG9737" s="55" t="s">
        <v>1309</v>
      </c>
      <c r="FH9737" s="55" t="s">
        <v>2055</v>
      </c>
      <c r="FI9737" s="55">
        <v>1</v>
      </c>
      <c r="FJ9737" s="55">
        <v>530000</v>
      </c>
      <c r="FK9737" s="55" t="s">
        <v>1249</v>
      </c>
      <c r="FL9737" s="55">
        <v>0.3</v>
      </c>
    </row>
    <row r="9738" ht="14.25" customHeight="1" outlineLevel="1" spans="162:168">
      <c r="FF9738" s="55">
        <v>9731</v>
      </c>
      <c r="FG9738" s="55" t="s">
        <v>1309</v>
      </c>
      <c r="FH9738" s="55" t="s">
        <v>2055</v>
      </c>
      <c r="FI9738" s="55">
        <v>1</v>
      </c>
      <c r="FJ9738" s="55">
        <v>540000</v>
      </c>
      <c r="FK9738" s="55" t="s">
        <v>1249</v>
      </c>
      <c r="FL9738" s="55">
        <v>0.3</v>
      </c>
    </row>
    <row r="9739" ht="14.25" customHeight="1" outlineLevel="1" spans="162:168">
      <c r="FF9739" s="55">
        <v>9732</v>
      </c>
      <c r="FG9739" s="55" t="s">
        <v>1309</v>
      </c>
      <c r="FH9739" s="55" t="s">
        <v>2055</v>
      </c>
      <c r="FI9739" s="55">
        <v>2</v>
      </c>
      <c r="FJ9739" s="55">
        <v>0</v>
      </c>
      <c r="FK9739" s="55" t="s">
        <v>1249</v>
      </c>
      <c r="FL9739" s="55">
        <v>0.3</v>
      </c>
    </row>
    <row r="9740" ht="14.25" customHeight="1" outlineLevel="1" spans="162:168">
      <c r="FF9740" s="55">
        <v>9733</v>
      </c>
      <c r="FG9740" s="55" t="s">
        <v>1309</v>
      </c>
      <c r="FH9740" s="55" t="s">
        <v>2055</v>
      </c>
      <c r="FI9740" s="55">
        <v>2</v>
      </c>
      <c r="FJ9740" s="55">
        <v>1000</v>
      </c>
      <c r="FK9740" s="55" t="s">
        <v>1249</v>
      </c>
      <c r="FL9740" s="55">
        <v>0.3</v>
      </c>
    </row>
    <row r="9741" ht="14.25" customHeight="1" outlineLevel="1" spans="162:168">
      <c r="FF9741" s="55">
        <v>9734</v>
      </c>
      <c r="FG9741" s="55" t="s">
        <v>1309</v>
      </c>
      <c r="FH9741" s="55" t="s">
        <v>2055</v>
      </c>
      <c r="FI9741" s="55">
        <v>2</v>
      </c>
      <c r="FJ9741" s="55">
        <v>2500</v>
      </c>
      <c r="FK9741" s="55" t="s">
        <v>1249</v>
      </c>
      <c r="FL9741" s="55">
        <v>0.3</v>
      </c>
    </row>
    <row r="9742" ht="14.25" customHeight="1" outlineLevel="1" spans="162:168">
      <c r="FF9742" s="55">
        <v>9735</v>
      </c>
      <c r="FG9742" s="55" t="s">
        <v>1309</v>
      </c>
      <c r="FH9742" s="55" t="s">
        <v>2055</v>
      </c>
      <c r="FI9742" s="55">
        <v>2</v>
      </c>
      <c r="FJ9742" s="55">
        <v>5000</v>
      </c>
      <c r="FK9742" s="55" t="s">
        <v>1249</v>
      </c>
      <c r="FL9742" s="55">
        <v>0.3</v>
      </c>
    </row>
    <row r="9743" ht="14.25" customHeight="1" outlineLevel="1" spans="162:168">
      <c r="FF9743" s="55">
        <v>9736</v>
      </c>
      <c r="FG9743" s="55" t="s">
        <v>1309</v>
      </c>
      <c r="FH9743" s="55" t="s">
        <v>2055</v>
      </c>
      <c r="FI9743" s="55">
        <v>2</v>
      </c>
      <c r="FJ9743" s="55">
        <v>10000</v>
      </c>
      <c r="FK9743" s="55" t="s">
        <v>1249</v>
      </c>
      <c r="FL9743" s="55">
        <v>0.3</v>
      </c>
    </row>
    <row r="9744" ht="14.25" customHeight="1" outlineLevel="1" spans="162:168">
      <c r="FF9744" s="55">
        <v>9737</v>
      </c>
      <c r="FG9744" s="55" t="s">
        <v>1309</v>
      </c>
      <c r="FH9744" s="55" t="s">
        <v>2055</v>
      </c>
      <c r="FI9744" s="55">
        <v>2</v>
      </c>
      <c r="FJ9744" s="55">
        <v>25000</v>
      </c>
      <c r="FK9744" s="55" t="s">
        <v>1249</v>
      </c>
      <c r="FL9744" s="55">
        <v>0.3</v>
      </c>
    </row>
    <row r="9745" ht="14.25" customHeight="1" outlineLevel="1" spans="162:168">
      <c r="FF9745" s="55">
        <v>9738</v>
      </c>
      <c r="FG9745" s="55" t="s">
        <v>1309</v>
      </c>
      <c r="FH9745" s="55" t="s">
        <v>2055</v>
      </c>
      <c r="FI9745" s="55">
        <v>2</v>
      </c>
      <c r="FJ9745" s="55">
        <v>50000</v>
      </c>
      <c r="FK9745" s="55" t="s">
        <v>1249</v>
      </c>
      <c r="FL9745" s="55">
        <v>0.3</v>
      </c>
    </row>
    <row r="9746" ht="14.25" customHeight="1" outlineLevel="1" spans="162:168">
      <c r="FF9746" s="55">
        <v>9739</v>
      </c>
      <c r="FG9746" s="55" t="s">
        <v>1309</v>
      </c>
      <c r="FH9746" s="55" t="s">
        <v>2055</v>
      </c>
      <c r="FI9746" s="55">
        <v>2</v>
      </c>
      <c r="FJ9746" s="55">
        <v>80000</v>
      </c>
      <c r="FK9746" s="55" t="s">
        <v>1249</v>
      </c>
      <c r="FL9746" s="55">
        <v>0.3</v>
      </c>
    </row>
    <row r="9747" ht="14.25" customHeight="1" outlineLevel="1" spans="162:168">
      <c r="FF9747" s="55">
        <v>9740</v>
      </c>
      <c r="FG9747" s="55" t="s">
        <v>1309</v>
      </c>
      <c r="FH9747" s="55" t="s">
        <v>2055</v>
      </c>
      <c r="FI9747" s="55">
        <v>2</v>
      </c>
      <c r="FJ9747" s="55">
        <v>130000</v>
      </c>
      <c r="FK9747" s="55" t="s">
        <v>1249</v>
      </c>
      <c r="FL9747" s="55">
        <v>0.3</v>
      </c>
    </row>
    <row r="9748" ht="14.25" customHeight="1" outlineLevel="1" spans="162:168">
      <c r="FF9748" s="55">
        <v>9741</v>
      </c>
      <c r="FG9748" s="55" t="s">
        <v>1309</v>
      </c>
      <c r="FH9748" s="55" t="s">
        <v>2055</v>
      </c>
      <c r="FI9748" s="55">
        <v>2</v>
      </c>
      <c r="FJ9748" s="55">
        <v>260000</v>
      </c>
      <c r="FK9748" s="55" t="s">
        <v>1249</v>
      </c>
      <c r="FL9748" s="55">
        <v>0.3</v>
      </c>
    </row>
    <row r="9749" ht="14.25" customHeight="1" outlineLevel="1" spans="162:168">
      <c r="FF9749" s="55">
        <v>9742</v>
      </c>
      <c r="FG9749" s="55" t="s">
        <v>1309</v>
      </c>
      <c r="FH9749" s="55" t="s">
        <v>2055</v>
      </c>
      <c r="FI9749" s="55">
        <v>2</v>
      </c>
      <c r="FJ9749" s="55">
        <v>400000</v>
      </c>
      <c r="FK9749" s="55" t="s">
        <v>1249</v>
      </c>
      <c r="FL9749" s="55">
        <v>0.3</v>
      </c>
    </row>
    <row r="9750" ht="14.25" customHeight="1" outlineLevel="1" spans="162:168">
      <c r="FF9750" s="55">
        <v>9743</v>
      </c>
      <c r="FG9750" s="55" t="s">
        <v>1309</v>
      </c>
      <c r="FH9750" s="55" t="s">
        <v>2055</v>
      </c>
      <c r="FI9750" s="55">
        <v>2</v>
      </c>
      <c r="FJ9750" s="55">
        <v>530000</v>
      </c>
      <c r="FK9750" s="55" t="s">
        <v>1249</v>
      </c>
      <c r="FL9750" s="55">
        <v>0.3</v>
      </c>
    </row>
    <row r="9751" ht="14.25" customHeight="1" outlineLevel="1" spans="162:168">
      <c r="FF9751" s="55">
        <v>9744</v>
      </c>
      <c r="FG9751" s="55" t="s">
        <v>1309</v>
      </c>
      <c r="FH9751" s="55" t="s">
        <v>2055</v>
      </c>
      <c r="FI9751" s="55">
        <v>2</v>
      </c>
      <c r="FJ9751" s="55">
        <v>540000</v>
      </c>
      <c r="FK9751" s="55" t="s">
        <v>1249</v>
      </c>
      <c r="FL9751" s="55">
        <v>0.3</v>
      </c>
    </row>
    <row r="9752" ht="14.25" customHeight="1" outlineLevel="1" spans="162:168">
      <c r="FF9752" s="55">
        <v>9745</v>
      </c>
      <c r="FG9752" s="55" t="s">
        <v>1309</v>
      </c>
      <c r="FH9752" s="55" t="s">
        <v>1708</v>
      </c>
      <c r="FI9752" s="55">
        <v>1</v>
      </c>
      <c r="FJ9752" s="55">
        <v>0</v>
      </c>
      <c r="FK9752" s="55" t="s">
        <v>1249</v>
      </c>
      <c r="FL9752" s="55">
        <v>0.89</v>
      </c>
    </row>
    <row r="9753" ht="14.25" customHeight="1" outlineLevel="1" spans="162:168">
      <c r="FF9753" s="55">
        <v>9746</v>
      </c>
      <c r="FG9753" s="55" t="s">
        <v>1309</v>
      </c>
      <c r="FH9753" s="55" t="s">
        <v>1708</v>
      </c>
      <c r="FI9753" s="55">
        <v>1</v>
      </c>
      <c r="FJ9753" s="55">
        <v>1000</v>
      </c>
      <c r="FK9753" s="55" t="s">
        <v>1249</v>
      </c>
      <c r="FL9753" s="55">
        <v>0.89</v>
      </c>
    </row>
    <row r="9754" ht="14.25" customHeight="1" outlineLevel="1" spans="162:168">
      <c r="FF9754" s="55">
        <v>9747</v>
      </c>
      <c r="FG9754" s="55" t="s">
        <v>1309</v>
      </c>
      <c r="FH9754" s="55" t="s">
        <v>1708</v>
      </c>
      <c r="FI9754" s="55">
        <v>1</v>
      </c>
      <c r="FJ9754" s="55">
        <v>2500</v>
      </c>
      <c r="FK9754" s="55" t="s">
        <v>1249</v>
      </c>
      <c r="FL9754" s="55">
        <v>0.79</v>
      </c>
    </row>
    <row r="9755" ht="14.25" customHeight="1" outlineLevel="1" spans="162:168">
      <c r="FF9755" s="55">
        <v>9748</v>
      </c>
      <c r="FG9755" s="55" t="s">
        <v>1309</v>
      </c>
      <c r="FH9755" s="55" t="s">
        <v>1708</v>
      </c>
      <c r="FI9755" s="55">
        <v>1</v>
      </c>
      <c r="FJ9755" s="55">
        <v>5000</v>
      </c>
      <c r="FK9755" s="55" t="s">
        <v>1249</v>
      </c>
      <c r="FL9755" s="55">
        <v>0.72</v>
      </c>
    </row>
    <row r="9756" ht="14.25" customHeight="1" outlineLevel="1" spans="162:168">
      <c r="FF9756" s="55">
        <v>9749</v>
      </c>
      <c r="FG9756" s="55" t="s">
        <v>1309</v>
      </c>
      <c r="FH9756" s="55" t="s">
        <v>1708</v>
      </c>
      <c r="FI9756" s="55">
        <v>1</v>
      </c>
      <c r="FJ9756" s="55">
        <v>10000</v>
      </c>
      <c r="FK9756" s="55" t="s">
        <v>1249</v>
      </c>
      <c r="FL9756" s="55">
        <v>0.63</v>
      </c>
    </row>
    <row r="9757" ht="14.25" customHeight="1" outlineLevel="1" spans="162:168">
      <c r="FF9757" s="55">
        <v>9750</v>
      </c>
      <c r="FG9757" s="55" t="s">
        <v>1309</v>
      </c>
      <c r="FH9757" s="55" t="s">
        <v>1708</v>
      </c>
      <c r="FI9757" s="55">
        <v>1</v>
      </c>
      <c r="FJ9757" s="55">
        <v>25000</v>
      </c>
      <c r="FK9757" s="55" t="s">
        <v>1249</v>
      </c>
      <c r="FL9757" s="55">
        <v>0.63</v>
      </c>
    </row>
    <row r="9758" ht="14.25" customHeight="1" outlineLevel="1" spans="162:168">
      <c r="FF9758" s="55">
        <v>9751</v>
      </c>
      <c r="FG9758" s="55" t="s">
        <v>1309</v>
      </c>
      <c r="FH9758" s="55" t="s">
        <v>1708</v>
      </c>
      <c r="FI9758" s="55">
        <v>1</v>
      </c>
      <c r="FJ9758" s="55">
        <v>50000</v>
      </c>
      <c r="FK9758" s="55" t="s">
        <v>1249</v>
      </c>
      <c r="FL9758" s="55">
        <v>0.56</v>
      </c>
    </row>
    <row r="9759" ht="14.25" customHeight="1" outlineLevel="1" spans="162:168">
      <c r="FF9759" s="55">
        <v>9752</v>
      </c>
      <c r="FG9759" s="55" t="s">
        <v>1309</v>
      </c>
      <c r="FH9759" s="55" t="s">
        <v>1708</v>
      </c>
      <c r="FI9759" s="55">
        <v>1</v>
      </c>
      <c r="FJ9759" s="55">
        <v>80000</v>
      </c>
      <c r="FK9759" s="55" t="s">
        <v>1249</v>
      </c>
      <c r="FL9759" s="55">
        <v>0.56</v>
      </c>
    </row>
    <row r="9760" ht="14.25" customHeight="1" outlineLevel="1" spans="162:168">
      <c r="FF9760" s="55">
        <v>9753</v>
      </c>
      <c r="FG9760" s="55" t="s">
        <v>1309</v>
      </c>
      <c r="FH9760" s="55" t="s">
        <v>1708</v>
      </c>
      <c r="FI9760" s="55">
        <v>1</v>
      </c>
      <c r="FJ9760" s="55">
        <v>130000</v>
      </c>
      <c r="FK9760" s="55" t="s">
        <v>1249</v>
      </c>
      <c r="FL9760" s="55">
        <v>0.56</v>
      </c>
    </row>
    <row r="9761" ht="14.25" customHeight="1" outlineLevel="1" spans="162:168">
      <c r="FF9761" s="55">
        <v>9754</v>
      </c>
      <c r="FG9761" s="55" t="s">
        <v>1309</v>
      </c>
      <c r="FH9761" s="55" t="s">
        <v>1708</v>
      </c>
      <c r="FI9761" s="55">
        <v>1</v>
      </c>
      <c r="FJ9761" s="55">
        <v>260000</v>
      </c>
      <c r="FK9761" s="55" t="s">
        <v>1249</v>
      </c>
      <c r="FL9761" s="55">
        <v>0.56</v>
      </c>
    </row>
    <row r="9762" ht="14.25" customHeight="1" outlineLevel="1" spans="162:168">
      <c r="FF9762" s="55">
        <v>9755</v>
      </c>
      <c r="FG9762" s="55" t="s">
        <v>1309</v>
      </c>
      <c r="FH9762" s="55" t="s">
        <v>1708</v>
      </c>
      <c r="FI9762" s="55">
        <v>1</v>
      </c>
      <c r="FJ9762" s="55">
        <v>400000</v>
      </c>
      <c r="FK9762" s="55" t="s">
        <v>1249</v>
      </c>
      <c r="FL9762" s="55">
        <v>0.56</v>
      </c>
    </row>
    <row r="9763" ht="14.25" customHeight="1" outlineLevel="1" spans="162:168">
      <c r="FF9763" s="55">
        <v>9756</v>
      </c>
      <c r="FG9763" s="55" t="s">
        <v>1309</v>
      </c>
      <c r="FH9763" s="55" t="s">
        <v>1708</v>
      </c>
      <c r="FI9763" s="55">
        <v>1</v>
      </c>
      <c r="FJ9763" s="55">
        <v>530000</v>
      </c>
      <c r="FK9763" s="55" t="s">
        <v>1249</v>
      </c>
      <c r="FL9763" s="55">
        <v>0.56</v>
      </c>
    </row>
    <row r="9764" ht="14.25" customHeight="1" outlineLevel="1" spans="162:168">
      <c r="FF9764" s="55">
        <v>9757</v>
      </c>
      <c r="FG9764" s="55" t="s">
        <v>1309</v>
      </c>
      <c r="FH9764" s="55" t="s">
        <v>1708</v>
      </c>
      <c r="FI9764" s="55">
        <v>1</v>
      </c>
      <c r="FJ9764" s="55">
        <v>540000</v>
      </c>
      <c r="FK9764" s="55" t="s">
        <v>1249</v>
      </c>
      <c r="FL9764" s="55">
        <v>0.56</v>
      </c>
    </row>
    <row r="9765" ht="14.25" customHeight="1" outlineLevel="1" spans="162:168">
      <c r="FF9765" s="55">
        <v>9758</v>
      </c>
      <c r="FG9765" s="55" t="s">
        <v>1309</v>
      </c>
      <c r="FH9765" s="55" t="s">
        <v>1708</v>
      </c>
      <c r="FI9765" s="55">
        <v>10</v>
      </c>
      <c r="FJ9765" s="55">
        <v>0</v>
      </c>
      <c r="FK9765" s="55" t="s">
        <v>1249</v>
      </c>
      <c r="FL9765" s="55">
        <v>0.65</v>
      </c>
    </row>
    <row r="9766" ht="14.25" customHeight="1" outlineLevel="1" spans="162:168">
      <c r="FF9766" s="55">
        <v>9759</v>
      </c>
      <c r="FG9766" s="55" t="s">
        <v>1309</v>
      </c>
      <c r="FH9766" s="55" t="s">
        <v>1708</v>
      </c>
      <c r="FI9766" s="55">
        <v>10</v>
      </c>
      <c r="FJ9766" s="55">
        <v>1000</v>
      </c>
      <c r="FK9766" s="55" t="s">
        <v>1249</v>
      </c>
      <c r="FL9766" s="55">
        <v>0.65</v>
      </c>
    </row>
    <row r="9767" ht="14.25" customHeight="1" outlineLevel="1" spans="162:168">
      <c r="FF9767" s="55">
        <v>9760</v>
      </c>
      <c r="FG9767" s="55" t="s">
        <v>1309</v>
      </c>
      <c r="FH9767" s="55" t="s">
        <v>1708</v>
      </c>
      <c r="FI9767" s="55">
        <v>10</v>
      </c>
      <c r="FJ9767" s="55">
        <v>2500</v>
      </c>
      <c r="FK9767" s="55" t="s">
        <v>1249</v>
      </c>
      <c r="FL9767" s="55">
        <v>0.65</v>
      </c>
    </row>
    <row r="9768" ht="14.25" customHeight="1" outlineLevel="1" spans="162:168">
      <c r="FF9768" s="55">
        <v>9761</v>
      </c>
      <c r="FG9768" s="55" t="s">
        <v>1309</v>
      </c>
      <c r="FH9768" s="55" t="s">
        <v>1708</v>
      </c>
      <c r="FI9768" s="55">
        <v>10</v>
      </c>
      <c r="FJ9768" s="55">
        <v>5000</v>
      </c>
      <c r="FK9768" s="55" t="s">
        <v>1249</v>
      </c>
      <c r="FL9768" s="55">
        <v>0.65</v>
      </c>
    </row>
    <row r="9769" ht="14.25" customHeight="1" outlineLevel="1" spans="162:168">
      <c r="FF9769" s="55">
        <v>9762</v>
      </c>
      <c r="FG9769" s="55" t="s">
        <v>1309</v>
      </c>
      <c r="FH9769" s="55" t="s">
        <v>1708</v>
      </c>
      <c r="FI9769" s="55">
        <v>10</v>
      </c>
      <c r="FJ9769" s="55">
        <v>10000</v>
      </c>
      <c r="FK9769" s="55" t="s">
        <v>1249</v>
      </c>
      <c r="FL9769" s="55">
        <v>0.65</v>
      </c>
    </row>
    <row r="9770" ht="14.25" customHeight="1" outlineLevel="1" spans="162:168">
      <c r="FF9770" s="55">
        <v>9763</v>
      </c>
      <c r="FG9770" s="55" t="s">
        <v>1309</v>
      </c>
      <c r="FH9770" s="55" t="s">
        <v>1708</v>
      </c>
      <c r="FI9770" s="55">
        <v>10</v>
      </c>
      <c r="FJ9770" s="55">
        <v>25000</v>
      </c>
      <c r="FK9770" s="55" t="s">
        <v>1249</v>
      </c>
      <c r="FL9770" s="55">
        <v>0.65</v>
      </c>
    </row>
    <row r="9771" ht="14.25" customHeight="1" outlineLevel="1" spans="162:168">
      <c r="FF9771" s="55">
        <v>9764</v>
      </c>
      <c r="FG9771" s="55" t="s">
        <v>1309</v>
      </c>
      <c r="FH9771" s="55" t="s">
        <v>1708</v>
      </c>
      <c r="FI9771" s="55">
        <v>10</v>
      </c>
      <c r="FJ9771" s="55">
        <v>50000</v>
      </c>
      <c r="FK9771" s="55" t="s">
        <v>1249</v>
      </c>
      <c r="FL9771" s="55">
        <v>0.65</v>
      </c>
    </row>
    <row r="9772" ht="14.25" customHeight="1" outlineLevel="1" spans="162:168">
      <c r="FF9772" s="55">
        <v>9765</v>
      </c>
      <c r="FG9772" s="55" t="s">
        <v>1309</v>
      </c>
      <c r="FH9772" s="55" t="s">
        <v>1708</v>
      </c>
      <c r="FI9772" s="55">
        <v>10</v>
      </c>
      <c r="FJ9772" s="55">
        <v>80000</v>
      </c>
      <c r="FK9772" s="55" t="s">
        <v>1249</v>
      </c>
      <c r="FL9772" s="55">
        <v>0.65</v>
      </c>
    </row>
    <row r="9773" ht="14.25" customHeight="1" outlineLevel="1" spans="162:168">
      <c r="FF9773" s="55">
        <v>9766</v>
      </c>
      <c r="FG9773" s="55" t="s">
        <v>1309</v>
      </c>
      <c r="FH9773" s="55" t="s">
        <v>1708</v>
      </c>
      <c r="FI9773" s="55">
        <v>10</v>
      </c>
      <c r="FJ9773" s="55">
        <v>130000</v>
      </c>
      <c r="FK9773" s="55" t="s">
        <v>1249</v>
      </c>
      <c r="FL9773" s="55">
        <v>0.65</v>
      </c>
    </row>
    <row r="9774" ht="14.25" customHeight="1" outlineLevel="1" spans="162:168">
      <c r="FF9774" s="55">
        <v>9767</v>
      </c>
      <c r="FG9774" s="55" t="s">
        <v>1309</v>
      </c>
      <c r="FH9774" s="55" t="s">
        <v>1708</v>
      </c>
      <c r="FI9774" s="55">
        <v>10</v>
      </c>
      <c r="FJ9774" s="55">
        <v>260000</v>
      </c>
      <c r="FK9774" s="55" t="s">
        <v>1249</v>
      </c>
      <c r="FL9774" s="55">
        <v>0.65</v>
      </c>
    </row>
    <row r="9775" ht="14.25" customHeight="1" outlineLevel="1" spans="162:168">
      <c r="FF9775" s="55">
        <v>9768</v>
      </c>
      <c r="FG9775" s="55" t="s">
        <v>1309</v>
      </c>
      <c r="FH9775" s="55" t="s">
        <v>1708</v>
      </c>
      <c r="FI9775" s="55">
        <v>10</v>
      </c>
      <c r="FJ9775" s="55">
        <v>400000</v>
      </c>
      <c r="FK9775" s="55" t="s">
        <v>1249</v>
      </c>
      <c r="FL9775" s="55">
        <v>0.65</v>
      </c>
    </row>
    <row r="9776" ht="14.25" customHeight="1" outlineLevel="1" spans="162:168">
      <c r="FF9776" s="55">
        <v>9769</v>
      </c>
      <c r="FG9776" s="55" t="s">
        <v>1309</v>
      </c>
      <c r="FH9776" s="55" t="s">
        <v>1708</v>
      </c>
      <c r="FI9776" s="55">
        <v>10</v>
      </c>
      <c r="FJ9776" s="55">
        <v>530000</v>
      </c>
      <c r="FK9776" s="55" t="s">
        <v>1249</v>
      </c>
      <c r="FL9776" s="55">
        <v>0.65</v>
      </c>
    </row>
    <row r="9777" ht="14.25" customHeight="1" outlineLevel="1" spans="162:168">
      <c r="FF9777" s="55">
        <v>9770</v>
      </c>
      <c r="FG9777" s="55" t="s">
        <v>1309</v>
      </c>
      <c r="FH9777" s="55" t="s">
        <v>1708</v>
      </c>
      <c r="FI9777" s="55">
        <v>10</v>
      </c>
      <c r="FJ9777" s="55">
        <v>540000</v>
      </c>
      <c r="FK9777" s="55" t="s">
        <v>1249</v>
      </c>
      <c r="FL9777" s="55">
        <v>0.65</v>
      </c>
    </row>
    <row r="9778" ht="14.25" customHeight="1" outlineLevel="1" spans="162:168">
      <c r="FF9778" s="55">
        <v>9771</v>
      </c>
      <c r="FG9778" s="55" t="s">
        <v>1309</v>
      </c>
      <c r="FH9778" s="55" t="s">
        <v>1708</v>
      </c>
      <c r="FI9778" s="55">
        <v>11</v>
      </c>
      <c r="FJ9778" s="55">
        <v>0</v>
      </c>
      <c r="FK9778" s="55" t="s">
        <v>1249</v>
      </c>
      <c r="FL9778" s="55">
        <v>0.6</v>
      </c>
    </row>
    <row r="9779" ht="14.25" customHeight="1" outlineLevel="1" spans="162:168">
      <c r="FF9779" s="55">
        <v>9772</v>
      </c>
      <c r="FG9779" s="55" t="s">
        <v>1309</v>
      </c>
      <c r="FH9779" s="55" t="s">
        <v>1708</v>
      </c>
      <c r="FI9779" s="55">
        <v>11</v>
      </c>
      <c r="FJ9779" s="55">
        <v>1000</v>
      </c>
      <c r="FK9779" s="55" t="s">
        <v>1249</v>
      </c>
      <c r="FL9779" s="55">
        <v>0.6</v>
      </c>
    </row>
    <row r="9780" ht="14.25" customHeight="1" outlineLevel="1" spans="162:168">
      <c r="FF9780" s="55">
        <v>9773</v>
      </c>
      <c r="FG9780" s="55" t="s">
        <v>1309</v>
      </c>
      <c r="FH9780" s="55" t="s">
        <v>1708</v>
      </c>
      <c r="FI9780" s="55">
        <v>11</v>
      </c>
      <c r="FJ9780" s="55">
        <v>2500</v>
      </c>
      <c r="FK9780" s="55" t="s">
        <v>1249</v>
      </c>
      <c r="FL9780" s="55">
        <v>0.6</v>
      </c>
    </row>
    <row r="9781" ht="14.25" customHeight="1" outlineLevel="1" spans="162:168">
      <c r="FF9781" s="55">
        <v>9774</v>
      </c>
      <c r="FG9781" s="55" t="s">
        <v>1309</v>
      </c>
      <c r="FH9781" s="55" t="s">
        <v>1708</v>
      </c>
      <c r="FI9781" s="55">
        <v>11</v>
      </c>
      <c r="FJ9781" s="55">
        <v>5000</v>
      </c>
      <c r="FK9781" s="55" t="s">
        <v>1249</v>
      </c>
      <c r="FL9781" s="55">
        <v>0.6</v>
      </c>
    </row>
    <row r="9782" ht="14.25" customHeight="1" outlineLevel="1" spans="162:168">
      <c r="FF9782" s="55">
        <v>9775</v>
      </c>
      <c r="FG9782" s="55" t="s">
        <v>1309</v>
      </c>
      <c r="FH9782" s="55" t="s">
        <v>1708</v>
      </c>
      <c r="FI9782" s="55">
        <v>11</v>
      </c>
      <c r="FJ9782" s="55">
        <v>10000</v>
      </c>
      <c r="FK9782" s="55" t="s">
        <v>1249</v>
      </c>
      <c r="FL9782" s="55">
        <v>0.6</v>
      </c>
    </row>
    <row r="9783" ht="14.25" customHeight="1" outlineLevel="1" spans="162:168">
      <c r="FF9783" s="55">
        <v>9776</v>
      </c>
      <c r="FG9783" s="55" t="s">
        <v>1309</v>
      </c>
      <c r="FH9783" s="55" t="s">
        <v>1708</v>
      </c>
      <c r="FI9783" s="55">
        <v>11</v>
      </c>
      <c r="FJ9783" s="55">
        <v>25000</v>
      </c>
      <c r="FK9783" s="55" t="s">
        <v>1249</v>
      </c>
      <c r="FL9783" s="55">
        <v>0.6</v>
      </c>
    </row>
    <row r="9784" ht="14.25" customHeight="1" outlineLevel="1" spans="162:168">
      <c r="FF9784" s="55">
        <v>9777</v>
      </c>
      <c r="FG9784" s="55" t="s">
        <v>1309</v>
      </c>
      <c r="FH9784" s="55" t="s">
        <v>1708</v>
      </c>
      <c r="FI9784" s="55">
        <v>11</v>
      </c>
      <c r="FJ9784" s="55">
        <v>50000</v>
      </c>
      <c r="FK9784" s="55" t="s">
        <v>1249</v>
      </c>
      <c r="FL9784" s="55">
        <v>0.6</v>
      </c>
    </row>
    <row r="9785" ht="14.25" customHeight="1" outlineLevel="1" spans="162:168">
      <c r="FF9785" s="55">
        <v>9778</v>
      </c>
      <c r="FG9785" s="55" t="s">
        <v>1309</v>
      </c>
      <c r="FH9785" s="55" t="s">
        <v>1708</v>
      </c>
      <c r="FI9785" s="55">
        <v>11</v>
      </c>
      <c r="FJ9785" s="55">
        <v>80000</v>
      </c>
      <c r="FK9785" s="55" t="s">
        <v>1249</v>
      </c>
      <c r="FL9785" s="55">
        <v>0.6</v>
      </c>
    </row>
    <row r="9786" ht="14.25" customHeight="1" outlineLevel="1" spans="162:168">
      <c r="FF9786" s="55">
        <v>9779</v>
      </c>
      <c r="FG9786" s="55" t="s">
        <v>1309</v>
      </c>
      <c r="FH9786" s="55" t="s">
        <v>1708</v>
      </c>
      <c r="FI9786" s="55">
        <v>11</v>
      </c>
      <c r="FJ9786" s="55">
        <v>130000</v>
      </c>
      <c r="FK9786" s="55" t="s">
        <v>1249</v>
      </c>
      <c r="FL9786" s="55">
        <v>0.6</v>
      </c>
    </row>
    <row r="9787" ht="14.25" customHeight="1" outlineLevel="1" spans="162:168">
      <c r="FF9787" s="55">
        <v>9780</v>
      </c>
      <c r="FG9787" s="55" t="s">
        <v>1309</v>
      </c>
      <c r="FH9787" s="55" t="s">
        <v>1708</v>
      </c>
      <c r="FI9787" s="55">
        <v>11</v>
      </c>
      <c r="FJ9787" s="55">
        <v>260000</v>
      </c>
      <c r="FK9787" s="55" t="s">
        <v>1249</v>
      </c>
      <c r="FL9787" s="55">
        <v>0.6</v>
      </c>
    </row>
    <row r="9788" ht="14.25" customHeight="1" outlineLevel="1" spans="162:168">
      <c r="FF9788" s="55">
        <v>9781</v>
      </c>
      <c r="FG9788" s="55" t="s">
        <v>1309</v>
      </c>
      <c r="FH9788" s="55" t="s">
        <v>1708</v>
      </c>
      <c r="FI9788" s="55">
        <v>11</v>
      </c>
      <c r="FJ9788" s="55">
        <v>400000</v>
      </c>
      <c r="FK9788" s="55" t="s">
        <v>1249</v>
      </c>
      <c r="FL9788" s="55">
        <v>0.6</v>
      </c>
    </row>
    <row r="9789" ht="14.25" customHeight="1" outlineLevel="1" spans="162:168">
      <c r="FF9789" s="55">
        <v>9782</v>
      </c>
      <c r="FG9789" s="55" t="s">
        <v>1309</v>
      </c>
      <c r="FH9789" s="55" t="s">
        <v>1708</v>
      </c>
      <c r="FI9789" s="55">
        <v>11</v>
      </c>
      <c r="FJ9789" s="55">
        <v>530000</v>
      </c>
      <c r="FK9789" s="55" t="s">
        <v>1249</v>
      </c>
      <c r="FL9789" s="55">
        <v>0.6</v>
      </c>
    </row>
    <row r="9790" ht="14.25" customHeight="1" outlineLevel="1" spans="162:168">
      <c r="FF9790" s="55">
        <v>9783</v>
      </c>
      <c r="FG9790" s="55" t="s">
        <v>1309</v>
      </c>
      <c r="FH9790" s="55" t="s">
        <v>1708</v>
      </c>
      <c r="FI9790" s="55">
        <v>11</v>
      </c>
      <c r="FJ9790" s="55">
        <v>540000</v>
      </c>
      <c r="FK9790" s="55" t="s">
        <v>1249</v>
      </c>
      <c r="FL9790" s="55">
        <v>0.6</v>
      </c>
    </row>
    <row r="9791" ht="14.25" customHeight="1" outlineLevel="1" spans="162:168">
      <c r="FF9791" s="55">
        <v>9784</v>
      </c>
      <c r="FG9791" s="55" t="s">
        <v>1309</v>
      </c>
      <c r="FH9791" s="55" t="s">
        <v>1708</v>
      </c>
      <c r="FI9791" s="55">
        <v>2</v>
      </c>
      <c r="FJ9791" s="55">
        <v>0</v>
      </c>
      <c r="FK9791" s="55" t="s">
        <v>1249</v>
      </c>
      <c r="FL9791" s="55">
        <v>0.56</v>
      </c>
    </row>
    <row r="9792" ht="14.25" customHeight="1" outlineLevel="1" spans="162:168">
      <c r="FF9792" s="55">
        <v>9785</v>
      </c>
      <c r="FG9792" s="55" t="s">
        <v>1309</v>
      </c>
      <c r="FH9792" s="55" t="s">
        <v>1708</v>
      </c>
      <c r="FI9792" s="55">
        <v>2</v>
      </c>
      <c r="FJ9792" s="55">
        <v>1000</v>
      </c>
      <c r="FK9792" s="55" t="s">
        <v>1249</v>
      </c>
      <c r="FL9792" s="55">
        <v>0.56</v>
      </c>
    </row>
    <row r="9793" ht="14.25" customHeight="1" outlineLevel="1" spans="162:168">
      <c r="FF9793" s="55">
        <v>9786</v>
      </c>
      <c r="FG9793" s="55" t="s">
        <v>1309</v>
      </c>
      <c r="FH9793" s="55" t="s">
        <v>1708</v>
      </c>
      <c r="FI9793" s="55">
        <v>2</v>
      </c>
      <c r="FJ9793" s="55">
        <v>2500</v>
      </c>
      <c r="FK9793" s="55" t="s">
        <v>1249</v>
      </c>
      <c r="FL9793" s="55">
        <v>0.56</v>
      </c>
    </row>
    <row r="9794" ht="14.25" customHeight="1" outlineLevel="1" spans="162:168">
      <c r="FF9794" s="55">
        <v>9787</v>
      </c>
      <c r="FG9794" s="55" t="s">
        <v>1309</v>
      </c>
      <c r="FH9794" s="55" t="s">
        <v>1708</v>
      </c>
      <c r="FI9794" s="55">
        <v>2</v>
      </c>
      <c r="FJ9794" s="55">
        <v>5000</v>
      </c>
      <c r="FK9794" s="55" t="s">
        <v>1249</v>
      </c>
      <c r="FL9794" s="55">
        <v>0.56</v>
      </c>
    </row>
    <row r="9795" ht="14.25" customHeight="1" outlineLevel="1" spans="162:168">
      <c r="FF9795" s="55">
        <v>9788</v>
      </c>
      <c r="FG9795" s="55" t="s">
        <v>1309</v>
      </c>
      <c r="FH9795" s="55" t="s">
        <v>1708</v>
      </c>
      <c r="FI9795" s="55">
        <v>2</v>
      </c>
      <c r="FJ9795" s="55">
        <v>10000</v>
      </c>
      <c r="FK9795" s="55" t="s">
        <v>1249</v>
      </c>
      <c r="FL9795" s="55">
        <v>0.56</v>
      </c>
    </row>
    <row r="9796" ht="14.25" customHeight="1" outlineLevel="1" spans="162:168">
      <c r="FF9796" s="55">
        <v>9789</v>
      </c>
      <c r="FG9796" s="55" t="s">
        <v>1309</v>
      </c>
      <c r="FH9796" s="55" t="s">
        <v>1708</v>
      </c>
      <c r="FI9796" s="55">
        <v>2</v>
      </c>
      <c r="FJ9796" s="55">
        <v>25000</v>
      </c>
      <c r="FK9796" s="55" t="s">
        <v>1249</v>
      </c>
      <c r="FL9796" s="55">
        <v>0.56</v>
      </c>
    </row>
    <row r="9797" ht="14.25" customHeight="1" outlineLevel="1" spans="162:168">
      <c r="FF9797" s="55">
        <v>9790</v>
      </c>
      <c r="FG9797" s="55" t="s">
        <v>1309</v>
      </c>
      <c r="FH9797" s="55" t="s">
        <v>1708</v>
      </c>
      <c r="FI9797" s="55">
        <v>2</v>
      </c>
      <c r="FJ9797" s="55">
        <v>50000</v>
      </c>
      <c r="FK9797" s="55" t="s">
        <v>1249</v>
      </c>
      <c r="FL9797" s="55">
        <v>0.56</v>
      </c>
    </row>
    <row r="9798" ht="14.25" customHeight="1" outlineLevel="1" spans="162:168">
      <c r="FF9798" s="55">
        <v>9791</v>
      </c>
      <c r="FG9798" s="55" t="s">
        <v>1309</v>
      </c>
      <c r="FH9798" s="55" t="s">
        <v>1708</v>
      </c>
      <c r="FI9798" s="55">
        <v>2</v>
      </c>
      <c r="FJ9798" s="55">
        <v>80000</v>
      </c>
      <c r="FK9798" s="55" t="s">
        <v>1249</v>
      </c>
      <c r="FL9798" s="55">
        <v>0.56</v>
      </c>
    </row>
    <row r="9799" ht="14.25" customHeight="1" outlineLevel="1" spans="162:168">
      <c r="FF9799" s="55">
        <v>9792</v>
      </c>
      <c r="FG9799" s="55" t="s">
        <v>1309</v>
      </c>
      <c r="FH9799" s="55" t="s">
        <v>1708</v>
      </c>
      <c r="FI9799" s="55">
        <v>2</v>
      </c>
      <c r="FJ9799" s="55">
        <v>130000</v>
      </c>
      <c r="FK9799" s="55" t="s">
        <v>1249</v>
      </c>
      <c r="FL9799" s="55">
        <v>0.56</v>
      </c>
    </row>
    <row r="9800" ht="14.25" customHeight="1" outlineLevel="1" spans="162:168">
      <c r="FF9800" s="55">
        <v>9793</v>
      </c>
      <c r="FG9800" s="55" t="s">
        <v>1309</v>
      </c>
      <c r="FH9800" s="55" t="s">
        <v>1708</v>
      </c>
      <c r="FI9800" s="55">
        <v>2</v>
      </c>
      <c r="FJ9800" s="55">
        <v>260000</v>
      </c>
      <c r="FK9800" s="55" t="s">
        <v>1249</v>
      </c>
      <c r="FL9800" s="55">
        <v>0.56</v>
      </c>
    </row>
    <row r="9801" ht="14.25" customHeight="1" outlineLevel="1" spans="162:168">
      <c r="FF9801" s="55">
        <v>9794</v>
      </c>
      <c r="FG9801" s="55" t="s">
        <v>1309</v>
      </c>
      <c r="FH9801" s="55" t="s">
        <v>1708</v>
      </c>
      <c r="FI9801" s="55">
        <v>2</v>
      </c>
      <c r="FJ9801" s="55">
        <v>400000</v>
      </c>
      <c r="FK9801" s="55" t="s">
        <v>1249</v>
      </c>
      <c r="FL9801" s="55">
        <v>0.56</v>
      </c>
    </row>
    <row r="9802" ht="14.25" customHeight="1" outlineLevel="1" spans="162:168">
      <c r="FF9802" s="55">
        <v>9795</v>
      </c>
      <c r="FG9802" s="55" t="s">
        <v>1309</v>
      </c>
      <c r="FH9802" s="55" t="s">
        <v>1708</v>
      </c>
      <c r="FI9802" s="55">
        <v>2</v>
      </c>
      <c r="FJ9802" s="55">
        <v>530000</v>
      </c>
      <c r="FK9802" s="55" t="s">
        <v>1249</v>
      </c>
      <c r="FL9802" s="55">
        <v>0.56</v>
      </c>
    </row>
    <row r="9803" ht="14.25" customHeight="1" outlineLevel="1" spans="162:168">
      <c r="FF9803" s="55">
        <v>9796</v>
      </c>
      <c r="FG9803" s="55" t="s">
        <v>1309</v>
      </c>
      <c r="FH9803" s="55" t="s">
        <v>1708</v>
      </c>
      <c r="FI9803" s="55">
        <v>2</v>
      </c>
      <c r="FJ9803" s="55">
        <v>540000</v>
      </c>
      <c r="FK9803" s="55" t="s">
        <v>1249</v>
      </c>
      <c r="FL9803" s="55">
        <v>0.56</v>
      </c>
    </row>
    <row r="9804" ht="14.25" customHeight="1" outlineLevel="1" spans="162:168">
      <c r="FF9804" s="55">
        <v>9797</v>
      </c>
      <c r="FG9804" s="55" t="s">
        <v>1309</v>
      </c>
      <c r="FH9804" s="55" t="s">
        <v>1708</v>
      </c>
      <c r="FI9804" s="55">
        <v>3</v>
      </c>
      <c r="FJ9804" s="55">
        <v>0</v>
      </c>
      <c r="FK9804" s="55" t="s">
        <v>1249</v>
      </c>
      <c r="FL9804" s="55">
        <v>0.56</v>
      </c>
    </row>
    <row r="9805" ht="14.25" customHeight="1" outlineLevel="1" spans="162:168">
      <c r="FF9805" s="55">
        <v>9798</v>
      </c>
      <c r="FG9805" s="55" t="s">
        <v>1309</v>
      </c>
      <c r="FH9805" s="55" t="s">
        <v>1708</v>
      </c>
      <c r="FI9805" s="55">
        <v>3</v>
      </c>
      <c r="FJ9805" s="55">
        <v>1000</v>
      </c>
      <c r="FK9805" s="55" t="s">
        <v>1249</v>
      </c>
      <c r="FL9805" s="55">
        <v>0.56</v>
      </c>
    </row>
    <row r="9806" ht="14.25" customHeight="1" outlineLevel="1" spans="162:168">
      <c r="FF9806" s="55">
        <v>9799</v>
      </c>
      <c r="FG9806" s="55" t="s">
        <v>1309</v>
      </c>
      <c r="FH9806" s="55" t="s">
        <v>1708</v>
      </c>
      <c r="FI9806" s="55">
        <v>3</v>
      </c>
      <c r="FJ9806" s="55">
        <v>2500</v>
      </c>
      <c r="FK9806" s="55" t="s">
        <v>1249</v>
      </c>
      <c r="FL9806" s="55">
        <v>0.56</v>
      </c>
    </row>
    <row r="9807" ht="14.25" customHeight="1" outlineLevel="1" spans="162:168">
      <c r="FF9807" s="55">
        <v>9800</v>
      </c>
      <c r="FG9807" s="55" t="s">
        <v>1309</v>
      </c>
      <c r="FH9807" s="55" t="s">
        <v>1708</v>
      </c>
      <c r="FI9807" s="55">
        <v>3</v>
      </c>
      <c r="FJ9807" s="55">
        <v>5000</v>
      </c>
      <c r="FK9807" s="55" t="s">
        <v>1249</v>
      </c>
      <c r="FL9807" s="55">
        <v>0.56</v>
      </c>
    </row>
    <row r="9808" ht="14.25" customHeight="1" outlineLevel="1" spans="162:168">
      <c r="FF9808" s="55">
        <v>9801</v>
      </c>
      <c r="FG9808" s="55" t="s">
        <v>1309</v>
      </c>
      <c r="FH9808" s="55" t="s">
        <v>1708</v>
      </c>
      <c r="FI9808" s="55">
        <v>3</v>
      </c>
      <c r="FJ9808" s="55">
        <v>10000</v>
      </c>
      <c r="FK9808" s="55" t="s">
        <v>1249</v>
      </c>
      <c r="FL9808" s="55">
        <v>0.56</v>
      </c>
    </row>
    <row r="9809" ht="14.25" customHeight="1" outlineLevel="1" spans="162:168">
      <c r="FF9809" s="55">
        <v>9802</v>
      </c>
      <c r="FG9809" s="55" t="s">
        <v>1309</v>
      </c>
      <c r="FH9809" s="55" t="s">
        <v>1708</v>
      </c>
      <c r="FI9809" s="55">
        <v>3</v>
      </c>
      <c r="FJ9809" s="55">
        <v>25000</v>
      </c>
      <c r="FK9809" s="55" t="s">
        <v>1249</v>
      </c>
      <c r="FL9809" s="55">
        <v>0.56</v>
      </c>
    </row>
    <row r="9810" ht="14.25" customHeight="1" outlineLevel="1" spans="162:168">
      <c r="FF9810" s="55">
        <v>9803</v>
      </c>
      <c r="FG9810" s="55" t="s">
        <v>1309</v>
      </c>
      <c r="FH9810" s="55" t="s">
        <v>1708</v>
      </c>
      <c r="FI9810" s="55">
        <v>3</v>
      </c>
      <c r="FJ9810" s="55">
        <v>50000</v>
      </c>
      <c r="FK9810" s="55" t="s">
        <v>1249</v>
      </c>
      <c r="FL9810" s="55">
        <v>0.56</v>
      </c>
    </row>
    <row r="9811" ht="14.25" customHeight="1" outlineLevel="1" spans="162:168">
      <c r="FF9811" s="55">
        <v>9804</v>
      </c>
      <c r="FG9811" s="55" t="s">
        <v>1309</v>
      </c>
      <c r="FH9811" s="55" t="s">
        <v>1708</v>
      </c>
      <c r="FI9811" s="55">
        <v>3</v>
      </c>
      <c r="FJ9811" s="55">
        <v>80000</v>
      </c>
      <c r="FK9811" s="55" t="s">
        <v>1249</v>
      </c>
      <c r="FL9811" s="55">
        <v>0.56</v>
      </c>
    </row>
    <row r="9812" ht="14.25" customHeight="1" outlineLevel="1" spans="162:168">
      <c r="FF9812" s="55">
        <v>9805</v>
      </c>
      <c r="FG9812" s="55" t="s">
        <v>1309</v>
      </c>
      <c r="FH9812" s="55" t="s">
        <v>1708</v>
      </c>
      <c r="FI9812" s="55">
        <v>3</v>
      </c>
      <c r="FJ9812" s="55">
        <v>130000</v>
      </c>
      <c r="FK9812" s="55" t="s">
        <v>1249</v>
      </c>
      <c r="FL9812" s="55">
        <v>0.56</v>
      </c>
    </row>
    <row r="9813" ht="14.25" customHeight="1" outlineLevel="1" spans="162:168">
      <c r="FF9813" s="55">
        <v>9806</v>
      </c>
      <c r="FG9813" s="55" t="s">
        <v>1309</v>
      </c>
      <c r="FH9813" s="55" t="s">
        <v>1708</v>
      </c>
      <c r="FI9813" s="55">
        <v>3</v>
      </c>
      <c r="FJ9813" s="55">
        <v>260000</v>
      </c>
      <c r="FK9813" s="55" t="s">
        <v>1249</v>
      </c>
      <c r="FL9813" s="55">
        <v>0.56</v>
      </c>
    </row>
    <row r="9814" ht="14.25" customHeight="1" outlineLevel="1" spans="162:168">
      <c r="FF9814" s="55">
        <v>9807</v>
      </c>
      <c r="FG9814" s="55" t="s">
        <v>1309</v>
      </c>
      <c r="FH9814" s="55" t="s">
        <v>1708</v>
      </c>
      <c r="FI9814" s="55">
        <v>3</v>
      </c>
      <c r="FJ9814" s="55">
        <v>400000</v>
      </c>
      <c r="FK9814" s="55" t="s">
        <v>1249</v>
      </c>
      <c r="FL9814" s="55">
        <v>0.56</v>
      </c>
    </row>
    <row r="9815" ht="14.25" customHeight="1" outlineLevel="1" spans="162:168">
      <c r="FF9815" s="55">
        <v>9808</v>
      </c>
      <c r="FG9815" s="55" t="s">
        <v>1309</v>
      </c>
      <c r="FH9815" s="55" t="s">
        <v>1708</v>
      </c>
      <c r="FI9815" s="55">
        <v>3</v>
      </c>
      <c r="FJ9815" s="55">
        <v>530000</v>
      </c>
      <c r="FK9815" s="55" t="s">
        <v>1249</v>
      </c>
      <c r="FL9815" s="55">
        <v>0.56</v>
      </c>
    </row>
    <row r="9816" ht="14.25" customHeight="1" outlineLevel="1" spans="162:168">
      <c r="FF9816" s="55">
        <v>9809</v>
      </c>
      <c r="FG9816" s="55" t="s">
        <v>1309</v>
      </c>
      <c r="FH9816" s="55" t="s">
        <v>1708</v>
      </c>
      <c r="FI9816" s="55">
        <v>3</v>
      </c>
      <c r="FJ9816" s="55">
        <v>540000</v>
      </c>
      <c r="FK9816" s="55" t="s">
        <v>1249</v>
      </c>
      <c r="FL9816" s="55">
        <v>0.56</v>
      </c>
    </row>
    <row r="9817" ht="14.25" customHeight="1" outlineLevel="1" spans="162:168">
      <c r="FF9817" s="55">
        <v>9810</v>
      </c>
      <c r="FG9817" s="55" t="s">
        <v>1309</v>
      </c>
      <c r="FH9817" s="55" t="s">
        <v>1708</v>
      </c>
      <c r="FI9817" s="55">
        <v>4</v>
      </c>
      <c r="FJ9817" s="55">
        <v>0</v>
      </c>
      <c r="FK9817" s="55" t="s">
        <v>1249</v>
      </c>
      <c r="FL9817" s="55">
        <v>0.3</v>
      </c>
    </row>
    <row r="9818" ht="14.25" customHeight="1" outlineLevel="1" spans="162:168">
      <c r="FF9818" s="55">
        <v>9811</v>
      </c>
      <c r="FG9818" s="55" t="s">
        <v>1309</v>
      </c>
      <c r="FH9818" s="55" t="s">
        <v>1708</v>
      </c>
      <c r="FI9818" s="55">
        <v>4</v>
      </c>
      <c r="FJ9818" s="55">
        <v>1000</v>
      </c>
      <c r="FK9818" s="55" t="s">
        <v>1249</v>
      </c>
      <c r="FL9818" s="55">
        <v>0.3</v>
      </c>
    </row>
    <row r="9819" ht="14.25" customHeight="1" outlineLevel="1" spans="162:168">
      <c r="FF9819" s="55">
        <v>9812</v>
      </c>
      <c r="FG9819" s="55" t="s">
        <v>1309</v>
      </c>
      <c r="FH9819" s="55" t="s">
        <v>1708</v>
      </c>
      <c r="FI9819" s="55">
        <v>4</v>
      </c>
      <c r="FJ9819" s="55">
        <v>2500</v>
      </c>
      <c r="FK9819" s="55" t="s">
        <v>1249</v>
      </c>
      <c r="FL9819" s="55">
        <v>0.3</v>
      </c>
    </row>
    <row r="9820" ht="14.25" customHeight="1" outlineLevel="1" spans="162:168">
      <c r="FF9820" s="55">
        <v>9813</v>
      </c>
      <c r="FG9820" s="55" t="s">
        <v>1309</v>
      </c>
      <c r="FH9820" s="55" t="s">
        <v>1708</v>
      </c>
      <c r="FI9820" s="55">
        <v>4</v>
      </c>
      <c r="FJ9820" s="55">
        <v>5000</v>
      </c>
      <c r="FK9820" s="55" t="s">
        <v>1249</v>
      </c>
      <c r="FL9820" s="55">
        <v>0.3</v>
      </c>
    </row>
    <row r="9821" ht="14.25" customHeight="1" outlineLevel="1" spans="162:168">
      <c r="FF9821" s="55">
        <v>9814</v>
      </c>
      <c r="FG9821" s="55" t="s">
        <v>1309</v>
      </c>
      <c r="FH9821" s="55" t="s">
        <v>1708</v>
      </c>
      <c r="FI9821" s="55">
        <v>4</v>
      </c>
      <c r="FJ9821" s="55">
        <v>10000</v>
      </c>
      <c r="FK9821" s="55" t="s">
        <v>1249</v>
      </c>
      <c r="FL9821" s="55">
        <v>0.3</v>
      </c>
    </row>
    <row r="9822" ht="14.25" customHeight="1" outlineLevel="1" spans="162:168">
      <c r="FF9822" s="55">
        <v>9815</v>
      </c>
      <c r="FG9822" s="55" t="s">
        <v>1309</v>
      </c>
      <c r="FH9822" s="55" t="s">
        <v>1708</v>
      </c>
      <c r="FI9822" s="55">
        <v>4</v>
      </c>
      <c r="FJ9822" s="55">
        <v>25000</v>
      </c>
      <c r="FK9822" s="55" t="s">
        <v>1249</v>
      </c>
      <c r="FL9822" s="55">
        <v>0.3</v>
      </c>
    </row>
    <row r="9823" ht="14.25" customHeight="1" outlineLevel="1" spans="162:168">
      <c r="FF9823" s="55">
        <v>9816</v>
      </c>
      <c r="FG9823" s="55" t="s">
        <v>1309</v>
      </c>
      <c r="FH9823" s="55" t="s">
        <v>1708</v>
      </c>
      <c r="FI9823" s="55">
        <v>4</v>
      </c>
      <c r="FJ9823" s="55">
        <v>50000</v>
      </c>
      <c r="FK9823" s="55" t="s">
        <v>1249</v>
      </c>
      <c r="FL9823" s="55">
        <v>0.3</v>
      </c>
    </row>
    <row r="9824" ht="14.25" customHeight="1" outlineLevel="1" spans="162:168">
      <c r="FF9824" s="55">
        <v>9817</v>
      </c>
      <c r="FG9824" s="55" t="s">
        <v>1309</v>
      </c>
      <c r="FH9824" s="55" t="s">
        <v>1708</v>
      </c>
      <c r="FI9824" s="55">
        <v>4</v>
      </c>
      <c r="FJ9824" s="55">
        <v>80000</v>
      </c>
      <c r="FK9824" s="55" t="s">
        <v>1249</v>
      </c>
      <c r="FL9824" s="55">
        <v>0.3</v>
      </c>
    </row>
    <row r="9825" ht="14.25" customHeight="1" outlineLevel="1" spans="162:168">
      <c r="FF9825" s="55">
        <v>9818</v>
      </c>
      <c r="FG9825" s="55" t="s">
        <v>1309</v>
      </c>
      <c r="FH9825" s="55" t="s">
        <v>1708</v>
      </c>
      <c r="FI9825" s="55">
        <v>4</v>
      </c>
      <c r="FJ9825" s="55">
        <v>130000</v>
      </c>
      <c r="FK9825" s="55" t="s">
        <v>1249</v>
      </c>
      <c r="FL9825" s="55">
        <v>0.3</v>
      </c>
    </row>
    <row r="9826" ht="14.25" customHeight="1" outlineLevel="1" spans="162:168">
      <c r="FF9826" s="55">
        <v>9819</v>
      </c>
      <c r="FG9826" s="55" t="s">
        <v>1309</v>
      </c>
      <c r="FH9826" s="55" t="s">
        <v>1708</v>
      </c>
      <c r="FI9826" s="55">
        <v>4</v>
      </c>
      <c r="FJ9826" s="55">
        <v>260000</v>
      </c>
      <c r="FK9826" s="55" t="s">
        <v>1249</v>
      </c>
      <c r="FL9826" s="55">
        <v>0.3</v>
      </c>
    </row>
    <row r="9827" ht="14.25" customHeight="1" outlineLevel="1" spans="162:168">
      <c r="FF9827" s="55">
        <v>9820</v>
      </c>
      <c r="FG9827" s="55" t="s">
        <v>1309</v>
      </c>
      <c r="FH9827" s="55" t="s">
        <v>1708</v>
      </c>
      <c r="FI9827" s="55">
        <v>4</v>
      </c>
      <c r="FJ9827" s="55">
        <v>400000</v>
      </c>
      <c r="FK9827" s="55" t="s">
        <v>1249</v>
      </c>
      <c r="FL9827" s="55">
        <v>0.3</v>
      </c>
    </row>
    <row r="9828" ht="14.25" customHeight="1" outlineLevel="1" spans="162:168">
      <c r="FF9828" s="55">
        <v>9821</v>
      </c>
      <c r="FG9828" s="55" t="s">
        <v>1309</v>
      </c>
      <c r="FH9828" s="55" t="s">
        <v>1708</v>
      </c>
      <c r="FI9828" s="55">
        <v>4</v>
      </c>
      <c r="FJ9828" s="55">
        <v>530000</v>
      </c>
      <c r="FK9828" s="55" t="s">
        <v>1249</v>
      </c>
      <c r="FL9828" s="55">
        <v>0.3</v>
      </c>
    </row>
    <row r="9829" ht="14.25" customHeight="1" outlineLevel="1" spans="162:168">
      <c r="FF9829" s="55">
        <v>9822</v>
      </c>
      <c r="FG9829" s="55" t="s">
        <v>1309</v>
      </c>
      <c r="FH9829" s="55" t="s">
        <v>1708</v>
      </c>
      <c r="FI9829" s="55">
        <v>4</v>
      </c>
      <c r="FJ9829" s="55">
        <v>540000</v>
      </c>
      <c r="FK9829" s="55" t="s">
        <v>1249</v>
      </c>
      <c r="FL9829" s="55">
        <v>0.3</v>
      </c>
    </row>
    <row r="9830" ht="14.25" customHeight="1" outlineLevel="1" spans="162:168">
      <c r="FF9830" s="55">
        <v>9823</v>
      </c>
      <c r="FG9830" s="55" t="s">
        <v>1309</v>
      </c>
      <c r="FH9830" s="55" t="s">
        <v>1708</v>
      </c>
      <c r="FI9830" s="55">
        <v>5</v>
      </c>
      <c r="FJ9830" s="55">
        <v>0</v>
      </c>
      <c r="FK9830" s="55" t="s">
        <v>1249</v>
      </c>
      <c r="FL9830" s="55">
        <v>0.3</v>
      </c>
    </row>
    <row r="9831" ht="14.25" customHeight="1" outlineLevel="1" spans="162:168">
      <c r="FF9831" s="55">
        <v>9824</v>
      </c>
      <c r="FG9831" s="55" t="s">
        <v>1309</v>
      </c>
      <c r="FH9831" s="55" t="s">
        <v>1708</v>
      </c>
      <c r="FI9831" s="55">
        <v>5</v>
      </c>
      <c r="FJ9831" s="55">
        <v>1000</v>
      </c>
      <c r="FK9831" s="55" t="s">
        <v>1249</v>
      </c>
      <c r="FL9831" s="55">
        <v>0.3</v>
      </c>
    </row>
    <row r="9832" ht="14.25" customHeight="1" outlineLevel="1" spans="162:168">
      <c r="FF9832" s="55">
        <v>9825</v>
      </c>
      <c r="FG9832" s="55" t="s">
        <v>1309</v>
      </c>
      <c r="FH9832" s="55" t="s">
        <v>1708</v>
      </c>
      <c r="FI9832" s="55">
        <v>5</v>
      </c>
      <c r="FJ9832" s="55">
        <v>2500</v>
      </c>
      <c r="FK9832" s="55" t="s">
        <v>1249</v>
      </c>
      <c r="FL9832" s="55">
        <v>0.3</v>
      </c>
    </row>
    <row r="9833" ht="14.25" customHeight="1" outlineLevel="1" spans="162:168">
      <c r="FF9833" s="55">
        <v>9826</v>
      </c>
      <c r="FG9833" s="55" t="s">
        <v>1309</v>
      </c>
      <c r="FH9833" s="55" t="s">
        <v>1708</v>
      </c>
      <c r="FI9833" s="55">
        <v>5</v>
      </c>
      <c r="FJ9833" s="55">
        <v>5000</v>
      </c>
      <c r="FK9833" s="55" t="s">
        <v>1249</v>
      </c>
      <c r="FL9833" s="55">
        <v>0.3</v>
      </c>
    </row>
    <row r="9834" ht="14.25" customHeight="1" outlineLevel="1" spans="162:168">
      <c r="FF9834" s="55">
        <v>9827</v>
      </c>
      <c r="FG9834" s="55" t="s">
        <v>1309</v>
      </c>
      <c r="FH9834" s="55" t="s">
        <v>1708</v>
      </c>
      <c r="FI9834" s="55">
        <v>5</v>
      </c>
      <c r="FJ9834" s="55">
        <v>10000</v>
      </c>
      <c r="FK9834" s="55" t="s">
        <v>1249</v>
      </c>
      <c r="FL9834" s="55">
        <v>0.3</v>
      </c>
    </row>
    <row r="9835" ht="14.25" customHeight="1" outlineLevel="1" spans="162:168">
      <c r="FF9835" s="55">
        <v>9828</v>
      </c>
      <c r="FG9835" s="55" t="s">
        <v>1309</v>
      </c>
      <c r="FH9835" s="55" t="s">
        <v>1708</v>
      </c>
      <c r="FI9835" s="55">
        <v>5</v>
      </c>
      <c r="FJ9835" s="55">
        <v>25000</v>
      </c>
      <c r="FK9835" s="55" t="s">
        <v>1249</v>
      </c>
      <c r="FL9835" s="55">
        <v>0.3</v>
      </c>
    </row>
    <row r="9836" ht="14.25" customHeight="1" outlineLevel="1" spans="162:168">
      <c r="FF9836" s="55">
        <v>9829</v>
      </c>
      <c r="FG9836" s="55" t="s">
        <v>1309</v>
      </c>
      <c r="FH9836" s="55" t="s">
        <v>1708</v>
      </c>
      <c r="FI9836" s="55">
        <v>5</v>
      </c>
      <c r="FJ9836" s="55">
        <v>50000</v>
      </c>
      <c r="FK9836" s="55" t="s">
        <v>1249</v>
      </c>
      <c r="FL9836" s="55">
        <v>0.3</v>
      </c>
    </row>
    <row r="9837" ht="14.25" customHeight="1" outlineLevel="1" spans="162:168">
      <c r="FF9837" s="55">
        <v>9830</v>
      </c>
      <c r="FG9837" s="55" t="s">
        <v>1309</v>
      </c>
      <c r="FH9837" s="55" t="s">
        <v>1708</v>
      </c>
      <c r="FI9837" s="55">
        <v>5</v>
      </c>
      <c r="FJ9837" s="55">
        <v>80000</v>
      </c>
      <c r="FK9837" s="55" t="s">
        <v>1249</v>
      </c>
      <c r="FL9837" s="55">
        <v>0.3</v>
      </c>
    </row>
    <row r="9838" ht="14.25" customHeight="1" outlineLevel="1" spans="162:168">
      <c r="FF9838" s="55">
        <v>9831</v>
      </c>
      <c r="FG9838" s="55" t="s">
        <v>1309</v>
      </c>
      <c r="FH9838" s="55" t="s">
        <v>1708</v>
      </c>
      <c r="FI9838" s="55">
        <v>5</v>
      </c>
      <c r="FJ9838" s="55">
        <v>130000</v>
      </c>
      <c r="FK9838" s="55" t="s">
        <v>1249</v>
      </c>
      <c r="FL9838" s="55">
        <v>0.3</v>
      </c>
    </row>
    <row r="9839" ht="14.25" customHeight="1" outlineLevel="1" spans="162:168">
      <c r="FF9839" s="55">
        <v>9832</v>
      </c>
      <c r="FG9839" s="55" t="s">
        <v>1309</v>
      </c>
      <c r="FH9839" s="55" t="s">
        <v>1708</v>
      </c>
      <c r="FI9839" s="55">
        <v>5</v>
      </c>
      <c r="FJ9839" s="55">
        <v>260000</v>
      </c>
      <c r="FK9839" s="55" t="s">
        <v>1249</v>
      </c>
      <c r="FL9839" s="55">
        <v>0.3</v>
      </c>
    </row>
    <row r="9840" ht="14.25" customHeight="1" outlineLevel="1" spans="162:168">
      <c r="FF9840" s="55">
        <v>9833</v>
      </c>
      <c r="FG9840" s="55" t="s">
        <v>1309</v>
      </c>
      <c r="FH9840" s="55" t="s">
        <v>1708</v>
      </c>
      <c r="FI9840" s="55">
        <v>5</v>
      </c>
      <c r="FJ9840" s="55">
        <v>400000</v>
      </c>
      <c r="FK9840" s="55" t="s">
        <v>1249</v>
      </c>
      <c r="FL9840" s="55">
        <v>0.3</v>
      </c>
    </row>
    <row r="9841" ht="14.25" customHeight="1" outlineLevel="1" spans="162:168">
      <c r="FF9841" s="55">
        <v>9834</v>
      </c>
      <c r="FG9841" s="55" t="s">
        <v>1309</v>
      </c>
      <c r="FH9841" s="55" t="s">
        <v>1708</v>
      </c>
      <c r="FI9841" s="55">
        <v>5</v>
      </c>
      <c r="FJ9841" s="55">
        <v>530000</v>
      </c>
      <c r="FK9841" s="55" t="s">
        <v>1249</v>
      </c>
      <c r="FL9841" s="55">
        <v>0.3</v>
      </c>
    </row>
    <row r="9842" ht="14.25" customHeight="1" outlineLevel="1" spans="162:168">
      <c r="FF9842" s="55">
        <v>9835</v>
      </c>
      <c r="FG9842" s="55" t="s">
        <v>1309</v>
      </c>
      <c r="FH9842" s="55" t="s">
        <v>1708</v>
      </c>
      <c r="FI9842" s="55">
        <v>5</v>
      </c>
      <c r="FJ9842" s="55">
        <v>540000</v>
      </c>
      <c r="FK9842" s="55" t="s">
        <v>1249</v>
      </c>
      <c r="FL9842" s="55">
        <v>0.3</v>
      </c>
    </row>
    <row r="9843" ht="14.25" customHeight="1" outlineLevel="1" spans="162:168">
      <c r="FF9843" s="55">
        <v>9836</v>
      </c>
      <c r="FG9843" s="55" t="s">
        <v>1309</v>
      </c>
      <c r="FH9843" s="55" t="s">
        <v>1708</v>
      </c>
      <c r="FI9843" s="55">
        <v>6</v>
      </c>
      <c r="FJ9843" s="55">
        <v>0</v>
      </c>
      <c r="FK9843" s="55" t="s">
        <v>1249</v>
      </c>
      <c r="FL9843" s="55">
        <v>0.3</v>
      </c>
    </row>
    <row r="9844" ht="14.25" customHeight="1" outlineLevel="1" spans="162:168">
      <c r="FF9844" s="55">
        <v>9837</v>
      </c>
      <c r="FG9844" s="55" t="s">
        <v>1309</v>
      </c>
      <c r="FH9844" s="55" t="s">
        <v>1708</v>
      </c>
      <c r="FI9844" s="55">
        <v>6</v>
      </c>
      <c r="FJ9844" s="55">
        <v>1000</v>
      </c>
      <c r="FK9844" s="55" t="s">
        <v>1249</v>
      </c>
      <c r="FL9844" s="55">
        <v>0.3</v>
      </c>
    </row>
    <row r="9845" ht="14.25" customHeight="1" outlineLevel="1" spans="162:168">
      <c r="FF9845" s="55">
        <v>9838</v>
      </c>
      <c r="FG9845" s="55" t="s">
        <v>1309</v>
      </c>
      <c r="FH9845" s="55" t="s">
        <v>1708</v>
      </c>
      <c r="FI9845" s="55">
        <v>6</v>
      </c>
      <c r="FJ9845" s="55">
        <v>2500</v>
      </c>
      <c r="FK9845" s="55" t="s">
        <v>1249</v>
      </c>
      <c r="FL9845" s="55">
        <v>0.3</v>
      </c>
    </row>
    <row r="9846" ht="14.25" customHeight="1" outlineLevel="1" spans="162:168">
      <c r="FF9846" s="55">
        <v>9839</v>
      </c>
      <c r="FG9846" s="55" t="s">
        <v>1309</v>
      </c>
      <c r="FH9846" s="55" t="s">
        <v>1708</v>
      </c>
      <c r="FI9846" s="55">
        <v>6</v>
      </c>
      <c r="FJ9846" s="55">
        <v>5000</v>
      </c>
      <c r="FK9846" s="55" t="s">
        <v>1249</v>
      </c>
      <c r="FL9846" s="55">
        <v>0.3</v>
      </c>
    </row>
    <row r="9847" ht="14.25" customHeight="1" outlineLevel="1" spans="162:168">
      <c r="FF9847" s="55">
        <v>9840</v>
      </c>
      <c r="FG9847" s="55" t="s">
        <v>1309</v>
      </c>
      <c r="FH9847" s="55" t="s">
        <v>1708</v>
      </c>
      <c r="FI9847" s="55">
        <v>6</v>
      </c>
      <c r="FJ9847" s="55">
        <v>10000</v>
      </c>
      <c r="FK9847" s="55" t="s">
        <v>1249</v>
      </c>
      <c r="FL9847" s="55">
        <v>0.3</v>
      </c>
    </row>
    <row r="9848" ht="14.25" customHeight="1" outlineLevel="1" spans="162:168">
      <c r="FF9848" s="55">
        <v>9841</v>
      </c>
      <c r="FG9848" s="55" t="s">
        <v>1309</v>
      </c>
      <c r="FH9848" s="55" t="s">
        <v>1708</v>
      </c>
      <c r="FI9848" s="55">
        <v>6</v>
      </c>
      <c r="FJ9848" s="55">
        <v>25000</v>
      </c>
      <c r="FK9848" s="55" t="s">
        <v>1249</v>
      </c>
      <c r="FL9848" s="55">
        <v>0.3</v>
      </c>
    </row>
    <row r="9849" ht="14.25" customHeight="1" outlineLevel="1" spans="162:168">
      <c r="FF9849" s="55">
        <v>9842</v>
      </c>
      <c r="FG9849" s="55" t="s">
        <v>1309</v>
      </c>
      <c r="FH9849" s="55" t="s">
        <v>1708</v>
      </c>
      <c r="FI9849" s="55">
        <v>6</v>
      </c>
      <c r="FJ9849" s="55">
        <v>50000</v>
      </c>
      <c r="FK9849" s="55" t="s">
        <v>1249</v>
      </c>
      <c r="FL9849" s="55">
        <v>0.3</v>
      </c>
    </row>
    <row r="9850" ht="14.25" customHeight="1" outlineLevel="1" spans="162:168">
      <c r="FF9850" s="55">
        <v>9843</v>
      </c>
      <c r="FG9850" s="55" t="s">
        <v>1309</v>
      </c>
      <c r="FH9850" s="55" t="s">
        <v>1708</v>
      </c>
      <c r="FI9850" s="55">
        <v>6</v>
      </c>
      <c r="FJ9850" s="55">
        <v>80000</v>
      </c>
      <c r="FK9850" s="55" t="s">
        <v>1249</v>
      </c>
      <c r="FL9850" s="55">
        <v>0.3</v>
      </c>
    </row>
    <row r="9851" ht="14.25" customHeight="1" outlineLevel="1" spans="162:168">
      <c r="FF9851" s="55">
        <v>9844</v>
      </c>
      <c r="FG9851" s="55" t="s">
        <v>1309</v>
      </c>
      <c r="FH9851" s="55" t="s">
        <v>1708</v>
      </c>
      <c r="FI9851" s="55">
        <v>6</v>
      </c>
      <c r="FJ9851" s="55">
        <v>130000</v>
      </c>
      <c r="FK9851" s="55" t="s">
        <v>1249</v>
      </c>
      <c r="FL9851" s="55">
        <v>0.3</v>
      </c>
    </row>
    <row r="9852" ht="14.25" customHeight="1" outlineLevel="1" spans="162:168">
      <c r="FF9852" s="55">
        <v>9845</v>
      </c>
      <c r="FG9852" s="55" t="s">
        <v>1309</v>
      </c>
      <c r="FH9852" s="55" t="s">
        <v>1708</v>
      </c>
      <c r="FI9852" s="55">
        <v>6</v>
      </c>
      <c r="FJ9852" s="55">
        <v>260000</v>
      </c>
      <c r="FK9852" s="55" t="s">
        <v>1249</v>
      </c>
      <c r="FL9852" s="55">
        <v>0.3</v>
      </c>
    </row>
    <row r="9853" ht="14.25" customHeight="1" outlineLevel="1" spans="162:168">
      <c r="FF9853" s="55">
        <v>9846</v>
      </c>
      <c r="FG9853" s="55" t="s">
        <v>1309</v>
      </c>
      <c r="FH9853" s="55" t="s">
        <v>1708</v>
      </c>
      <c r="FI9853" s="55">
        <v>6</v>
      </c>
      <c r="FJ9853" s="55">
        <v>400000</v>
      </c>
      <c r="FK9853" s="55" t="s">
        <v>1249</v>
      </c>
      <c r="FL9853" s="55">
        <v>0.3</v>
      </c>
    </row>
    <row r="9854" ht="14.25" customHeight="1" outlineLevel="1" spans="162:168">
      <c r="FF9854" s="55">
        <v>9847</v>
      </c>
      <c r="FG9854" s="55" t="s">
        <v>1309</v>
      </c>
      <c r="FH9854" s="55" t="s">
        <v>1708</v>
      </c>
      <c r="FI9854" s="55">
        <v>6</v>
      </c>
      <c r="FJ9854" s="55">
        <v>530000</v>
      </c>
      <c r="FK9854" s="55" t="s">
        <v>1249</v>
      </c>
      <c r="FL9854" s="55">
        <v>0.3</v>
      </c>
    </row>
    <row r="9855" ht="14.25" customHeight="1" outlineLevel="1" spans="162:168">
      <c r="FF9855" s="55">
        <v>9848</v>
      </c>
      <c r="FG9855" s="55" t="s">
        <v>1309</v>
      </c>
      <c r="FH9855" s="55" t="s">
        <v>1708</v>
      </c>
      <c r="FI9855" s="55">
        <v>6</v>
      </c>
      <c r="FJ9855" s="55">
        <v>540000</v>
      </c>
      <c r="FK9855" s="55" t="s">
        <v>1249</v>
      </c>
      <c r="FL9855" s="55">
        <v>0.3</v>
      </c>
    </row>
    <row r="9856" ht="14.25" customHeight="1" outlineLevel="1" spans="162:168">
      <c r="FF9856" s="55">
        <v>9849</v>
      </c>
      <c r="FG9856" s="55" t="s">
        <v>1309</v>
      </c>
      <c r="FH9856" s="55" t="s">
        <v>1708</v>
      </c>
      <c r="FI9856" s="55">
        <v>7</v>
      </c>
      <c r="FJ9856" s="55">
        <v>0</v>
      </c>
      <c r="FK9856" s="55" t="s">
        <v>1249</v>
      </c>
      <c r="FL9856" s="55">
        <v>0.95</v>
      </c>
    </row>
    <row r="9857" ht="14.25" customHeight="1" outlineLevel="1" spans="162:168">
      <c r="FF9857" s="55">
        <v>9850</v>
      </c>
      <c r="FG9857" s="55" t="s">
        <v>1309</v>
      </c>
      <c r="FH9857" s="55" t="s">
        <v>1708</v>
      </c>
      <c r="FI9857" s="55">
        <v>7</v>
      </c>
      <c r="FJ9857" s="55">
        <v>1000</v>
      </c>
      <c r="FK9857" s="55" t="s">
        <v>1249</v>
      </c>
      <c r="FL9857" s="55">
        <v>0.95</v>
      </c>
    </row>
    <row r="9858" ht="14.25" customHeight="1" outlineLevel="1" spans="162:168">
      <c r="FF9858" s="55">
        <v>9851</v>
      </c>
      <c r="FG9858" s="55" t="s">
        <v>1309</v>
      </c>
      <c r="FH9858" s="55" t="s">
        <v>1708</v>
      </c>
      <c r="FI9858" s="55">
        <v>7</v>
      </c>
      <c r="FJ9858" s="55">
        <v>2500</v>
      </c>
      <c r="FK9858" s="55" t="s">
        <v>1249</v>
      </c>
      <c r="FL9858" s="55">
        <v>0.84</v>
      </c>
    </row>
    <row r="9859" ht="14.25" customHeight="1" outlineLevel="1" spans="162:168">
      <c r="FF9859" s="55">
        <v>9852</v>
      </c>
      <c r="FG9859" s="55" t="s">
        <v>1309</v>
      </c>
      <c r="FH9859" s="55" t="s">
        <v>1708</v>
      </c>
      <c r="FI9859" s="55">
        <v>7</v>
      </c>
      <c r="FJ9859" s="55">
        <v>5000</v>
      </c>
      <c r="FK9859" s="55" t="s">
        <v>1249</v>
      </c>
      <c r="FL9859" s="55">
        <v>0.77</v>
      </c>
    </row>
    <row r="9860" ht="14.25" customHeight="1" outlineLevel="1" spans="162:168">
      <c r="FF9860" s="55">
        <v>9853</v>
      </c>
      <c r="FG9860" s="55" t="s">
        <v>1309</v>
      </c>
      <c r="FH9860" s="55" t="s">
        <v>1708</v>
      </c>
      <c r="FI9860" s="55">
        <v>7</v>
      </c>
      <c r="FJ9860" s="55">
        <v>10000</v>
      </c>
      <c r="FK9860" s="55" t="s">
        <v>1249</v>
      </c>
      <c r="FL9860" s="55">
        <v>0.77</v>
      </c>
    </row>
    <row r="9861" ht="14.25" customHeight="1" outlineLevel="1" spans="162:168">
      <c r="FF9861" s="55">
        <v>9854</v>
      </c>
      <c r="FG9861" s="55" t="s">
        <v>1309</v>
      </c>
      <c r="FH9861" s="55" t="s">
        <v>1708</v>
      </c>
      <c r="FI9861" s="55">
        <v>7</v>
      </c>
      <c r="FJ9861" s="55">
        <v>25000</v>
      </c>
      <c r="FK9861" s="55" t="s">
        <v>1249</v>
      </c>
      <c r="FL9861" s="55">
        <v>0.77</v>
      </c>
    </row>
    <row r="9862" ht="14.25" customHeight="1" outlineLevel="1" spans="162:168">
      <c r="FF9862" s="55">
        <v>9855</v>
      </c>
      <c r="FG9862" s="55" t="s">
        <v>1309</v>
      </c>
      <c r="FH9862" s="55" t="s">
        <v>1708</v>
      </c>
      <c r="FI9862" s="55">
        <v>7</v>
      </c>
      <c r="FJ9862" s="55">
        <v>50000</v>
      </c>
      <c r="FK9862" s="55" t="s">
        <v>1249</v>
      </c>
      <c r="FL9862" s="55">
        <v>0.77</v>
      </c>
    </row>
    <row r="9863" ht="14.25" customHeight="1" outlineLevel="1" spans="162:168">
      <c r="FF9863" s="55">
        <v>9856</v>
      </c>
      <c r="FG9863" s="55" t="s">
        <v>1309</v>
      </c>
      <c r="FH9863" s="55" t="s">
        <v>1708</v>
      </c>
      <c r="FI9863" s="55">
        <v>7</v>
      </c>
      <c r="FJ9863" s="55">
        <v>80000</v>
      </c>
      <c r="FK9863" s="55" t="s">
        <v>1249</v>
      </c>
      <c r="FL9863" s="55">
        <v>0.77</v>
      </c>
    </row>
    <row r="9864" ht="14.25" customHeight="1" outlineLevel="1" spans="162:168">
      <c r="FF9864" s="55">
        <v>9857</v>
      </c>
      <c r="FG9864" s="55" t="s">
        <v>1309</v>
      </c>
      <c r="FH9864" s="55" t="s">
        <v>1708</v>
      </c>
      <c r="FI9864" s="55">
        <v>7</v>
      </c>
      <c r="FJ9864" s="55">
        <v>130000</v>
      </c>
      <c r="FK9864" s="55" t="s">
        <v>1249</v>
      </c>
      <c r="FL9864" s="55">
        <v>0.77</v>
      </c>
    </row>
    <row r="9865" ht="14.25" customHeight="1" outlineLevel="1" spans="162:168">
      <c r="FF9865" s="55">
        <v>9858</v>
      </c>
      <c r="FG9865" s="55" t="s">
        <v>1309</v>
      </c>
      <c r="FH9865" s="55" t="s">
        <v>1708</v>
      </c>
      <c r="FI9865" s="55">
        <v>7</v>
      </c>
      <c r="FJ9865" s="55">
        <v>260000</v>
      </c>
      <c r="FK9865" s="55" t="s">
        <v>1249</v>
      </c>
      <c r="FL9865" s="55">
        <v>0.77</v>
      </c>
    </row>
    <row r="9866" ht="14.25" customHeight="1" outlineLevel="1" spans="162:168">
      <c r="FF9866" s="55">
        <v>9859</v>
      </c>
      <c r="FG9866" s="55" t="s">
        <v>1309</v>
      </c>
      <c r="FH9866" s="55" t="s">
        <v>1708</v>
      </c>
      <c r="FI9866" s="55">
        <v>7</v>
      </c>
      <c r="FJ9866" s="55">
        <v>400000</v>
      </c>
      <c r="FK9866" s="55" t="s">
        <v>1249</v>
      </c>
      <c r="FL9866" s="55">
        <v>0.77</v>
      </c>
    </row>
    <row r="9867" ht="14.25" customHeight="1" outlineLevel="1" spans="162:168">
      <c r="FF9867" s="55">
        <v>9860</v>
      </c>
      <c r="FG9867" s="55" t="s">
        <v>1309</v>
      </c>
      <c r="FH9867" s="55" t="s">
        <v>1708</v>
      </c>
      <c r="FI9867" s="55">
        <v>7</v>
      </c>
      <c r="FJ9867" s="55">
        <v>530000</v>
      </c>
      <c r="FK9867" s="55" t="s">
        <v>1249</v>
      </c>
      <c r="FL9867" s="55">
        <v>0.77</v>
      </c>
    </row>
    <row r="9868" ht="14.25" customHeight="1" outlineLevel="1" spans="162:168">
      <c r="FF9868" s="55">
        <v>9861</v>
      </c>
      <c r="FG9868" s="55" t="s">
        <v>1309</v>
      </c>
      <c r="FH9868" s="55" t="s">
        <v>1708</v>
      </c>
      <c r="FI9868" s="55">
        <v>7</v>
      </c>
      <c r="FJ9868" s="55">
        <v>540000</v>
      </c>
      <c r="FK9868" s="55" t="s">
        <v>1249</v>
      </c>
      <c r="FL9868" s="55">
        <v>0.77</v>
      </c>
    </row>
    <row r="9869" ht="14.25" customHeight="1" outlineLevel="1" spans="162:168">
      <c r="FF9869" s="55">
        <v>9862</v>
      </c>
      <c r="FG9869" s="55" t="s">
        <v>1309</v>
      </c>
      <c r="FH9869" s="55" t="s">
        <v>1708</v>
      </c>
      <c r="FI9869" s="55">
        <v>8</v>
      </c>
      <c r="FJ9869" s="55">
        <v>0</v>
      </c>
      <c r="FK9869" s="55" t="s">
        <v>1249</v>
      </c>
      <c r="FL9869" s="55">
        <v>0.8</v>
      </c>
    </row>
    <row r="9870" ht="14.25" customHeight="1" outlineLevel="1" spans="162:168">
      <c r="FF9870" s="55">
        <v>9863</v>
      </c>
      <c r="FG9870" s="55" t="s">
        <v>1309</v>
      </c>
      <c r="FH9870" s="55" t="s">
        <v>1708</v>
      </c>
      <c r="FI9870" s="55">
        <v>8</v>
      </c>
      <c r="FJ9870" s="55">
        <v>1000</v>
      </c>
      <c r="FK9870" s="55" t="s">
        <v>1249</v>
      </c>
      <c r="FL9870" s="55">
        <v>0.8</v>
      </c>
    </row>
    <row r="9871" ht="14.25" customHeight="1" outlineLevel="1" spans="162:168">
      <c r="FF9871" s="55">
        <v>9864</v>
      </c>
      <c r="FG9871" s="55" t="s">
        <v>1309</v>
      </c>
      <c r="FH9871" s="55" t="s">
        <v>1708</v>
      </c>
      <c r="FI9871" s="55">
        <v>8</v>
      </c>
      <c r="FJ9871" s="55">
        <v>2500</v>
      </c>
      <c r="FK9871" s="55" t="s">
        <v>1249</v>
      </c>
      <c r="FL9871" s="55">
        <v>0.8</v>
      </c>
    </row>
    <row r="9872" ht="14.25" customHeight="1" outlineLevel="1" spans="162:168">
      <c r="FF9872" s="55">
        <v>9865</v>
      </c>
      <c r="FG9872" s="55" t="s">
        <v>1309</v>
      </c>
      <c r="FH9872" s="55" t="s">
        <v>1708</v>
      </c>
      <c r="FI9872" s="55">
        <v>8</v>
      </c>
      <c r="FJ9872" s="55">
        <v>5000</v>
      </c>
      <c r="FK9872" s="55" t="s">
        <v>1249</v>
      </c>
      <c r="FL9872" s="55">
        <v>0.8</v>
      </c>
    </row>
    <row r="9873" ht="14.25" customHeight="1" outlineLevel="1" spans="162:168">
      <c r="FF9873" s="55">
        <v>9866</v>
      </c>
      <c r="FG9873" s="55" t="s">
        <v>1309</v>
      </c>
      <c r="FH9873" s="55" t="s">
        <v>1708</v>
      </c>
      <c r="FI9873" s="55">
        <v>8</v>
      </c>
      <c r="FJ9873" s="55">
        <v>10000</v>
      </c>
      <c r="FK9873" s="55" t="s">
        <v>1249</v>
      </c>
      <c r="FL9873" s="55">
        <v>0.8</v>
      </c>
    </row>
    <row r="9874" ht="14.25" customHeight="1" outlineLevel="1" spans="162:168">
      <c r="FF9874" s="55">
        <v>9867</v>
      </c>
      <c r="FG9874" s="55" t="s">
        <v>1309</v>
      </c>
      <c r="FH9874" s="55" t="s">
        <v>1708</v>
      </c>
      <c r="FI9874" s="55">
        <v>8</v>
      </c>
      <c r="FJ9874" s="55">
        <v>25000</v>
      </c>
      <c r="FK9874" s="55" t="s">
        <v>1249</v>
      </c>
      <c r="FL9874" s="55">
        <v>0.8</v>
      </c>
    </row>
    <row r="9875" ht="14.25" customHeight="1" outlineLevel="1" spans="162:168">
      <c r="FF9875" s="55">
        <v>9868</v>
      </c>
      <c r="FG9875" s="55" t="s">
        <v>1309</v>
      </c>
      <c r="FH9875" s="55" t="s">
        <v>1708</v>
      </c>
      <c r="FI9875" s="55">
        <v>8</v>
      </c>
      <c r="FJ9875" s="55">
        <v>50000</v>
      </c>
      <c r="FK9875" s="55" t="s">
        <v>1249</v>
      </c>
      <c r="FL9875" s="55">
        <v>0.8</v>
      </c>
    </row>
    <row r="9876" ht="14.25" customHeight="1" outlineLevel="1" spans="162:168">
      <c r="FF9876" s="55">
        <v>9869</v>
      </c>
      <c r="FG9876" s="55" t="s">
        <v>1309</v>
      </c>
      <c r="FH9876" s="55" t="s">
        <v>1708</v>
      </c>
      <c r="FI9876" s="55">
        <v>8</v>
      </c>
      <c r="FJ9876" s="55">
        <v>80000</v>
      </c>
      <c r="FK9876" s="55" t="s">
        <v>1249</v>
      </c>
      <c r="FL9876" s="55">
        <v>0.8</v>
      </c>
    </row>
    <row r="9877" ht="14.25" customHeight="1" outlineLevel="1" spans="162:168">
      <c r="FF9877" s="55">
        <v>9870</v>
      </c>
      <c r="FG9877" s="55" t="s">
        <v>1309</v>
      </c>
      <c r="FH9877" s="55" t="s">
        <v>1708</v>
      </c>
      <c r="FI9877" s="55">
        <v>8</v>
      </c>
      <c r="FJ9877" s="55">
        <v>130000</v>
      </c>
      <c r="FK9877" s="55" t="s">
        <v>1249</v>
      </c>
      <c r="FL9877" s="55">
        <v>0.8</v>
      </c>
    </row>
    <row r="9878" ht="14.25" customHeight="1" outlineLevel="1" spans="162:168">
      <c r="FF9878" s="55">
        <v>9871</v>
      </c>
      <c r="FG9878" s="55" t="s">
        <v>1309</v>
      </c>
      <c r="FH9878" s="55" t="s">
        <v>1708</v>
      </c>
      <c r="FI9878" s="55">
        <v>8</v>
      </c>
      <c r="FJ9878" s="55">
        <v>260000</v>
      </c>
      <c r="FK9878" s="55" t="s">
        <v>1249</v>
      </c>
      <c r="FL9878" s="55">
        <v>0.8</v>
      </c>
    </row>
    <row r="9879" ht="14.25" customHeight="1" outlineLevel="1" spans="162:168">
      <c r="FF9879" s="55">
        <v>9872</v>
      </c>
      <c r="FG9879" s="55" t="s">
        <v>1309</v>
      </c>
      <c r="FH9879" s="55" t="s">
        <v>1708</v>
      </c>
      <c r="FI9879" s="55">
        <v>8</v>
      </c>
      <c r="FJ9879" s="55">
        <v>400000</v>
      </c>
      <c r="FK9879" s="55" t="s">
        <v>1249</v>
      </c>
      <c r="FL9879" s="55">
        <v>0.8</v>
      </c>
    </row>
    <row r="9880" ht="14.25" customHeight="1" outlineLevel="1" spans="162:168">
      <c r="FF9880" s="55">
        <v>9873</v>
      </c>
      <c r="FG9880" s="55" t="s">
        <v>1309</v>
      </c>
      <c r="FH9880" s="55" t="s">
        <v>1708</v>
      </c>
      <c r="FI9880" s="55">
        <v>8</v>
      </c>
      <c r="FJ9880" s="55">
        <v>530000</v>
      </c>
      <c r="FK9880" s="55" t="s">
        <v>1249</v>
      </c>
      <c r="FL9880" s="55">
        <v>0.8</v>
      </c>
    </row>
    <row r="9881" ht="14.25" customHeight="1" outlineLevel="1" spans="162:168">
      <c r="FF9881" s="55">
        <v>9874</v>
      </c>
      <c r="FG9881" s="55" t="s">
        <v>1309</v>
      </c>
      <c r="FH9881" s="55" t="s">
        <v>1708</v>
      </c>
      <c r="FI9881" s="55">
        <v>8</v>
      </c>
      <c r="FJ9881" s="55">
        <v>540000</v>
      </c>
      <c r="FK9881" s="55" t="s">
        <v>1249</v>
      </c>
      <c r="FL9881" s="55">
        <v>0.8</v>
      </c>
    </row>
    <row r="9882" ht="14.25" customHeight="1" outlineLevel="1" spans="162:168">
      <c r="FF9882" s="55">
        <v>9875</v>
      </c>
      <c r="FG9882" s="55" t="s">
        <v>1309</v>
      </c>
      <c r="FH9882" s="55" t="s">
        <v>1708</v>
      </c>
      <c r="FI9882" s="55">
        <v>9</v>
      </c>
      <c r="FJ9882" s="55">
        <v>0</v>
      </c>
      <c r="FK9882" s="55" t="s">
        <v>1249</v>
      </c>
      <c r="FL9882" s="55">
        <v>0.7</v>
      </c>
    </row>
    <row r="9883" ht="14.25" customHeight="1" outlineLevel="1" spans="162:168">
      <c r="FF9883" s="55">
        <v>9876</v>
      </c>
      <c r="FG9883" s="55" t="s">
        <v>1309</v>
      </c>
      <c r="FH9883" s="55" t="s">
        <v>1708</v>
      </c>
      <c r="FI9883" s="55">
        <v>9</v>
      </c>
      <c r="FJ9883" s="55">
        <v>1000</v>
      </c>
      <c r="FK9883" s="55" t="s">
        <v>1249</v>
      </c>
      <c r="FL9883" s="55">
        <v>0.7</v>
      </c>
    </row>
    <row r="9884" ht="14.25" customHeight="1" outlineLevel="1" spans="162:168">
      <c r="FF9884" s="55">
        <v>9877</v>
      </c>
      <c r="FG9884" s="55" t="s">
        <v>1309</v>
      </c>
      <c r="FH9884" s="55" t="s">
        <v>1708</v>
      </c>
      <c r="FI9884" s="55">
        <v>9</v>
      </c>
      <c r="FJ9884" s="55">
        <v>2500</v>
      </c>
      <c r="FK9884" s="55" t="s">
        <v>1249</v>
      </c>
      <c r="FL9884" s="55">
        <v>0.7</v>
      </c>
    </row>
    <row r="9885" ht="14.25" customHeight="1" outlineLevel="1" spans="162:168">
      <c r="FF9885" s="55">
        <v>9878</v>
      </c>
      <c r="FG9885" s="55" t="s">
        <v>1309</v>
      </c>
      <c r="FH9885" s="55" t="s">
        <v>1708</v>
      </c>
      <c r="FI9885" s="55">
        <v>9</v>
      </c>
      <c r="FJ9885" s="55">
        <v>5000</v>
      </c>
      <c r="FK9885" s="55" t="s">
        <v>1249</v>
      </c>
      <c r="FL9885" s="55">
        <v>0.7</v>
      </c>
    </row>
    <row r="9886" ht="14.25" customHeight="1" outlineLevel="1" spans="162:168">
      <c r="FF9886" s="55">
        <v>9879</v>
      </c>
      <c r="FG9886" s="55" t="s">
        <v>1309</v>
      </c>
      <c r="FH9886" s="55" t="s">
        <v>1708</v>
      </c>
      <c r="FI9886" s="55">
        <v>9</v>
      </c>
      <c r="FJ9886" s="55">
        <v>10000</v>
      </c>
      <c r="FK9886" s="55" t="s">
        <v>1249</v>
      </c>
      <c r="FL9886" s="55">
        <v>0.7</v>
      </c>
    </row>
    <row r="9887" ht="14.25" customHeight="1" outlineLevel="1" spans="162:168">
      <c r="FF9887" s="55">
        <v>9880</v>
      </c>
      <c r="FG9887" s="55" t="s">
        <v>1309</v>
      </c>
      <c r="FH9887" s="55" t="s">
        <v>1708</v>
      </c>
      <c r="FI9887" s="55">
        <v>9</v>
      </c>
      <c r="FJ9887" s="55">
        <v>25000</v>
      </c>
      <c r="FK9887" s="55" t="s">
        <v>1249</v>
      </c>
      <c r="FL9887" s="55">
        <v>0.7</v>
      </c>
    </row>
    <row r="9888" ht="14.25" customHeight="1" outlineLevel="1" spans="162:168">
      <c r="FF9888" s="55">
        <v>9881</v>
      </c>
      <c r="FG9888" s="55" t="s">
        <v>1309</v>
      </c>
      <c r="FH9888" s="55" t="s">
        <v>1708</v>
      </c>
      <c r="FI9888" s="55">
        <v>9</v>
      </c>
      <c r="FJ9888" s="55">
        <v>50000</v>
      </c>
      <c r="FK9888" s="55" t="s">
        <v>1249</v>
      </c>
      <c r="FL9888" s="55">
        <v>0.7</v>
      </c>
    </row>
    <row r="9889" ht="14.25" customHeight="1" outlineLevel="1" spans="162:168">
      <c r="FF9889" s="55">
        <v>9882</v>
      </c>
      <c r="FG9889" s="55" t="s">
        <v>1309</v>
      </c>
      <c r="FH9889" s="55" t="s">
        <v>1708</v>
      </c>
      <c r="FI9889" s="55">
        <v>9</v>
      </c>
      <c r="FJ9889" s="55">
        <v>80000</v>
      </c>
      <c r="FK9889" s="55" t="s">
        <v>1249</v>
      </c>
      <c r="FL9889" s="55">
        <v>0.7</v>
      </c>
    </row>
    <row r="9890" ht="14.25" customHeight="1" outlineLevel="1" spans="162:168">
      <c r="FF9890" s="55">
        <v>9883</v>
      </c>
      <c r="FG9890" s="55" t="s">
        <v>1309</v>
      </c>
      <c r="FH9890" s="55" t="s">
        <v>1708</v>
      </c>
      <c r="FI9890" s="55">
        <v>9</v>
      </c>
      <c r="FJ9890" s="55">
        <v>130000</v>
      </c>
      <c r="FK9890" s="55" t="s">
        <v>1249</v>
      </c>
      <c r="FL9890" s="55">
        <v>0.7</v>
      </c>
    </row>
    <row r="9891" ht="14.25" customHeight="1" outlineLevel="1" spans="162:168">
      <c r="FF9891" s="55">
        <v>9884</v>
      </c>
      <c r="FG9891" s="55" t="s">
        <v>1309</v>
      </c>
      <c r="FH9891" s="55" t="s">
        <v>1708</v>
      </c>
      <c r="FI9891" s="55">
        <v>9</v>
      </c>
      <c r="FJ9891" s="55">
        <v>260000</v>
      </c>
      <c r="FK9891" s="55" t="s">
        <v>1249</v>
      </c>
      <c r="FL9891" s="55">
        <v>0.7</v>
      </c>
    </row>
    <row r="9892" ht="14.25" customHeight="1" outlineLevel="1" spans="162:168">
      <c r="FF9892" s="55">
        <v>9885</v>
      </c>
      <c r="FG9892" s="55" t="s">
        <v>1309</v>
      </c>
      <c r="FH9892" s="55" t="s">
        <v>1708</v>
      </c>
      <c r="FI9892" s="55">
        <v>9</v>
      </c>
      <c r="FJ9892" s="55">
        <v>400000</v>
      </c>
      <c r="FK9892" s="55" t="s">
        <v>1249</v>
      </c>
      <c r="FL9892" s="55">
        <v>0.7</v>
      </c>
    </row>
    <row r="9893" ht="14.25" customHeight="1" outlineLevel="1" spans="162:168">
      <c r="FF9893" s="55">
        <v>9886</v>
      </c>
      <c r="FG9893" s="55" t="s">
        <v>1309</v>
      </c>
      <c r="FH9893" s="55" t="s">
        <v>1708</v>
      </c>
      <c r="FI9893" s="55">
        <v>9</v>
      </c>
      <c r="FJ9893" s="55">
        <v>530000</v>
      </c>
      <c r="FK9893" s="55" t="s">
        <v>1249</v>
      </c>
      <c r="FL9893" s="55">
        <v>0.7</v>
      </c>
    </row>
    <row r="9894" ht="14.25" customHeight="1" outlineLevel="1" spans="162:168">
      <c r="FF9894" s="55">
        <v>9887</v>
      </c>
      <c r="FG9894" s="55" t="s">
        <v>1309</v>
      </c>
      <c r="FH9894" s="55" t="s">
        <v>1708</v>
      </c>
      <c r="FI9894" s="55">
        <v>9</v>
      </c>
      <c r="FJ9894" s="55">
        <v>540000</v>
      </c>
      <c r="FK9894" s="55" t="s">
        <v>1249</v>
      </c>
      <c r="FL9894" s="55">
        <v>0.7</v>
      </c>
    </row>
    <row r="9895" ht="14.25" customHeight="1" outlineLevel="1" spans="162:168">
      <c r="FF9895" s="55">
        <v>9888</v>
      </c>
      <c r="FG9895" s="55" t="s">
        <v>1309</v>
      </c>
      <c r="FH9895" s="55" t="s">
        <v>2278</v>
      </c>
      <c r="FI9895" s="55">
        <v>1</v>
      </c>
      <c r="FJ9895" s="55">
        <v>0</v>
      </c>
      <c r="FK9895" s="55" t="s">
        <v>1249</v>
      </c>
      <c r="FL9895" s="55">
        <v>0.3</v>
      </c>
    </row>
    <row r="9896" ht="14.25" customHeight="1" outlineLevel="1" spans="162:168">
      <c r="FF9896" s="55">
        <v>9889</v>
      </c>
      <c r="FG9896" s="55" t="s">
        <v>1309</v>
      </c>
      <c r="FH9896" s="55" t="s">
        <v>2278</v>
      </c>
      <c r="FI9896" s="55">
        <v>1</v>
      </c>
      <c r="FJ9896" s="55">
        <v>1000</v>
      </c>
      <c r="FK9896" s="55" t="s">
        <v>1249</v>
      </c>
      <c r="FL9896" s="55">
        <v>0.3</v>
      </c>
    </row>
    <row r="9897" ht="14.25" customHeight="1" outlineLevel="1" spans="162:168">
      <c r="FF9897" s="55">
        <v>9890</v>
      </c>
      <c r="FG9897" s="55" t="s">
        <v>1309</v>
      </c>
      <c r="FH9897" s="55" t="s">
        <v>2278</v>
      </c>
      <c r="FI9897" s="55">
        <v>1</v>
      </c>
      <c r="FJ9897" s="55">
        <v>2500</v>
      </c>
      <c r="FK9897" s="55" t="s">
        <v>1249</v>
      </c>
      <c r="FL9897" s="55">
        <v>0.3</v>
      </c>
    </row>
    <row r="9898" ht="14.25" customHeight="1" outlineLevel="1" spans="162:168">
      <c r="FF9898" s="55">
        <v>9891</v>
      </c>
      <c r="FG9898" s="55" t="s">
        <v>1309</v>
      </c>
      <c r="FH9898" s="55" t="s">
        <v>2278</v>
      </c>
      <c r="FI9898" s="55">
        <v>1</v>
      </c>
      <c r="FJ9898" s="55">
        <v>5000</v>
      </c>
      <c r="FK9898" s="55" t="s">
        <v>1249</v>
      </c>
      <c r="FL9898" s="55">
        <v>0.3</v>
      </c>
    </row>
    <row r="9899" ht="14.25" customHeight="1" outlineLevel="1" spans="162:168">
      <c r="FF9899" s="55">
        <v>9892</v>
      </c>
      <c r="FG9899" s="55" t="s">
        <v>1309</v>
      </c>
      <c r="FH9899" s="55" t="s">
        <v>2278</v>
      </c>
      <c r="FI9899" s="55">
        <v>1</v>
      </c>
      <c r="FJ9899" s="55">
        <v>10000</v>
      </c>
      <c r="FK9899" s="55" t="s">
        <v>1249</v>
      </c>
      <c r="FL9899" s="55">
        <v>0.3</v>
      </c>
    </row>
    <row r="9900" ht="14.25" customHeight="1" outlineLevel="1" spans="162:168">
      <c r="FF9900" s="55">
        <v>9893</v>
      </c>
      <c r="FG9900" s="55" t="s">
        <v>1309</v>
      </c>
      <c r="FH9900" s="55" t="s">
        <v>2278</v>
      </c>
      <c r="FI9900" s="55">
        <v>1</v>
      </c>
      <c r="FJ9900" s="55">
        <v>25000</v>
      </c>
      <c r="FK9900" s="55" t="s">
        <v>1249</v>
      </c>
      <c r="FL9900" s="55">
        <v>0.3</v>
      </c>
    </row>
    <row r="9901" ht="14.25" customHeight="1" outlineLevel="1" spans="162:168">
      <c r="FF9901" s="55">
        <v>9894</v>
      </c>
      <c r="FG9901" s="55" t="s">
        <v>1309</v>
      </c>
      <c r="FH9901" s="55" t="s">
        <v>2278</v>
      </c>
      <c r="FI9901" s="55">
        <v>1</v>
      </c>
      <c r="FJ9901" s="55">
        <v>50000</v>
      </c>
      <c r="FK9901" s="55" t="s">
        <v>1249</v>
      </c>
      <c r="FL9901" s="55">
        <v>0.3</v>
      </c>
    </row>
    <row r="9902" ht="14.25" customHeight="1" outlineLevel="1" spans="162:168">
      <c r="FF9902" s="55">
        <v>9895</v>
      </c>
      <c r="FG9902" s="55" t="s">
        <v>1309</v>
      </c>
      <c r="FH9902" s="55" t="s">
        <v>2278</v>
      </c>
      <c r="FI9902" s="55">
        <v>1</v>
      </c>
      <c r="FJ9902" s="55">
        <v>80000</v>
      </c>
      <c r="FK9902" s="55" t="s">
        <v>1249</v>
      </c>
      <c r="FL9902" s="55">
        <v>0.3</v>
      </c>
    </row>
    <row r="9903" ht="14.25" customHeight="1" outlineLevel="1" spans="162:168">
      <c r="FF9903" s="55">
        <v>9896</v>
      </c>
      <c r="FG9903" s="55" t="s">
        <v>1309</v>
      </c>
      <c r="FH9903" s="55" t="s">
        <v>2278</v>
      </c>
      <c r="FI9903" s="55">
        <v>1</v>
      </c>
      <c r="FJ9903" s="55">
        <v>130000</v>
      </c>
      <c r="FK9903" s="55" t="s">
        <v>1249</v>
      </c>
      <c r="FL9903" s="55">
        <v>0.3</v>
      </c>
    </row>
    <row r="9904" ht="14.25" customHeight="1" outlineLevel="1" spans="162:168">
      <c r="FF9904" s="55">
        <v>9897</v>
      </c>
      <c r="FG9904" s="55" t="s">
        <v>1309</v>
      </c>
      <c r="FH9904" s="55" t="s">
        <v>2278</v>
      </c>
      <c r="FI9904" s="55">
        <v>1</v>
      </c>
      <c r="FJ9904" s="55">
        <v>260000</v>
      </c>
      <c r="FK9904" s="55" t="s">
        <v>1249</v>
      </c>
      <c r="FL9904" s="55">
        <v>0.3</v>
      </c>
    </row>
    <row r="9905" ht="14.25" customHeight="1" outlineLevel="1" spans="162:168">
      <c r="FF9905" s="55">
        <v>9898</v>
      </c>
      <c r="FG9905" s="55" t="s">
        <v>1309</v>
      </c>
      <c r="FH9905" s="55" t="s">
        <v>2278</v>
      </c>
      <c r="FI9905" s="55">
        <v>1</v>
      </c>
      <c r="FJ9905" s="55">
        <v>400000</v>
      </c>
      <c r="FK9905" s="55" t="s">
        <v>1249</v>
      </c>
      <c r="FL9905" s="55">
        <v>0.3</v>
      </c>
    </row>
    <row r="9906" ht="14.25" customHeight="1" outlineLevel="1" spans="162:168">
      <c r="FF9906" s="55">
        <v>9899</v>
      </c>
      <c r="FG9906" s="55" t="s">
        <v>1309</v>
      </c>
      <c r="FH9906" s="55" t="s">
        <v>2278</v>
      </c>
      <c r="FI9906" s="55">
        <v>1</v>
      </c>
      <c r="FJ9906" s="55">
        <v>530000</v>
      </c>
      <c r="FK9906" s="55" t="s">
        <v>1249</v>
      </c>
      <c r="FL9906" s="55">
        <v>0.3</v>
      </c>
    </row>
    <row r="9907" ht="14.25" customHeight="1" outlineLevel="1" spans="162:168">
      <c r="FF9907" s="55">
        <v>9900</v>
      </c>
      <c r="FG9907" s="55" t="s">
        <v>1309</v>
      </c>
      <c r="FH9907" s="55" t="s">
        <v>2278</v>
      </c>
      <c r="FI9907" s="55">
        <v>1</v>
      </c>
      <c r="FJ9907" s="55">
        <v>540000</v>
      </c>
      <c r="FK9907" s="55" t="s">
        <v>1249</v>
      </c>
      <c r="FL9907" s="55">
        <v>0.3</v>
      </c>
    </row>
    <row r="9908" ht="14.25" customHeight="1" outlineLevel="1" spans="162:168">
      <c r="FF9908" s="55">
        <v>9901</v>
      </c>
      <c r="FG9908" s="55" t="s">
        <v>1309</v>
      </c>
      <c r="FH9908" s="55" t="s">
        <v>1995</v>
      </c>
      <c r="FI9908" s="55">
        <v>1</v>
      </c>
      <c r="FJ9908" s="55">
        <v>0</v>
      </c>
      <c r="FK9908" s="55" t="s">
        <v>1249</v>
      </c>
      <c r="FL9908" s="55">
        <v>0.39</v>
      </c>
    </row>
    <row r="9909" ht="14.25" customHeight="1" outlineLevel="1" spans="162:168">
      <c r="FF9909" s="55">
        <v>9902</v>
      </c>
      <c r="FG9909" s="55" t="s">
        <v>1309</v>
      </c>
      <c r="FH9909" s="55" t="s">
        <v>1995</v>
      </c>
      <c r="FI9909" s="55">
        <v>1</v>
      </c>
      <c r="FJ9909" s="55">
        <v>1000</v>
      </c>
      <c r="FK9909" s="55" t="s">
        <v>1249</v>
      </c>
      <c r="FL9909" s="55">
        <v>0.39</v>
      </c>
    </row>
    <row r="9910" ht="14.25" customHeight="1" outlineLevel="1" spans="162:168">
      <c r="FF9910" s="55">
        <v>9903</v>
      </c>
      <c r="FG9910" s="55" t="s">
        <v>1309</v>
      </c>
      <c r="FH9910" s="55" t="s">
        <v>1995</v>
      </c>
      <c r="FI9910" s="55">
        <v>1</v>
      </c>
      <c r="FJ9910" s="55">
        <v>2500</v>
      </c>
      <c r="FK9910" s="55" t="s">
        <v>1249</v>
      </c>
      <c r="FL9910" s="55">
        <v>0.37</v>
      </c>
    </row>
    <row r="9911" ht="14.25" customHeight="1" outlineLevel="1" spans="162:168">
      <c r="FF9911" s="55">
        <v>9904</v>
      </c>
      <c r="FG9911" s="55" t="s">
        <v>1309</v>
      </c>
      <c r="FH9911" s="55" t="s">
        <v>1995</v>
      </c>
      <c r="FI9911" s="55">
        <v>1</v>
      </c>
      <c r="FJ9911" s="55">
        <v>5000</v>
      </c>
      <c r="FK9911" s="55" t="s">
        <v>1249</v>
      </c>
      <c r="FL9911" s="55">
        <v>0.37</v>
      </c>
    </row>
    <row r="9912" ht="14.25" customHeight="1" outlineLevel="1" spans="162:168">
      <c r="FF9912" s="55">
        <v>9905</v>
      </c>
      <c r="FG9912" s="55" t="s">
        <v>1309</v>
      </c>
      <c r="FH9912" s="55" t="s">
        <v>1995</v>
      </c>
      <c r="FI9912" s="55">
        <v>1</v>
      </c>
      <c r="FJ9912" s="55">
        <v>10000</v>
      </c>
      <c r="FK9912" s="55" t="s">
        <v>1249</v>
      </c>
      <c r="FL9912" s="55">
        <v>0.37</v>
      </c>
    </row>
    <row r="9913" ht="14.25" customHeight="1" outlineLevel="1" spans="162:168">
      <c r="FF9913" s="55">
        <v>9906</v>
      </c>
      <c r="FG9913" s="55" t="s">
        <v>1309</v>
      </c>
      <c r="FH9913" s="55" t="s">
        <v>1995</v>
      </c>
      <c r="FI9913" s="55">
        <v>1</v>
      </c>
      <c r="FJ9913" s="55">
        <v>25000</v>
      </c>
      <c r="FK9913" s="55" t="s">
        <v>1249</v>
      </c>
      <c r="FL9913" s="55">
        <v>0.35</v>
      </c>
    </row>
    <row r="9914" ht="14.25" customHeight="1" outlineLevel="1" spans="162:168">
      <c r="FF9914" s="55">
        <v>9907</v>
      </c>
      <c r="FG9914" s="55" t="s">
        <v>1309</v>
      </c>
      <c r="FH9914" s="55" t="s">
        <v>1995</v>
      </c>
      <c r="FI9914" s="55">
        <v>1</v>
      </c>
      <c r="FJ9914" s="55">
        <v>50000</v>
      </c>
      <c r="FK9914" s="55" t="s">
        <v>1249</v>
      </c>
      <c r="FL9914" s="55">
        <v>0.35</v>
      </c>
    </row>
    <row r="9915" ht="14.25" customHeight="1" outlineLevel="1" spans="162:168">
      <c r="FF9915" s="55">
        <v>9908</v>
      </c>
      <c r="FG9915" s="55" t="s">
        <v>1309</v>
      </c>
      <c r="FH9915" s="55" t="s">
        <v>1995</v>
      </c>
      <c r="FI9915" s="55">
        <v>1</v>
      </c>
      <c r="FJ9915" s="55">
        <v>80000</v>
      </c>
      <c r="FK9915" s="55" t="s">
        <v>1249</v>
      </c>
      <c r="FL9915" s="55">
        <v>0.35</v>
      </c>
    </row>
    <row r="9916" ht="14.25" customHeight="1" outlineLevel="1" spans="162:168">
      <c r="FF9916" s="55">
        <v>9909</v>
      </c>
      <c r="FG9916" s="55" t="s">
        <v>1309</v>
      </c>
      <c r="FH9916" s="55" t="s">
        <v>1995</v>
      </c>
      <c r="FI9916" s="55">
        <v>1</v>
      </c>
      <c r="FJ9916" s="55">
        <v>130000</v>
      </c>
      <c r="FK9916" s="55" t="s">
        <v>1249</v>
      </c>
      <c r="FL9916" s="55">
        <v>0.35</v>
      </c>
    </row>
    <row r="9917" ht="14.25" customHeight="1" outlineLevel="1" spans="162:168">
      <c r="FF9917" s="55">
        <v>9910</v>
      </c>
      <c r="FG9917" s="55" t="s">
        <v>1309</v>
      </c>
      <c r="FH9917" s="55" t="s">
        <v>1995</v>
      </c>
      <c r="FI9917" s="55">
        <v>1</v>
      </c>
      <c r="FJ9917" s="55">
        <v>260000</v>
      </c>
      <c r="FK9917" s="55" t="s">
        <v>1249</v>
      </c>
      <c r="FL9917" s="55">
        <v>0.35</v>
      </c>
    </row>
    <row r="9918" ht="14.25" customHeight="1" outlineLevel="1" spans="162:168">
      <c r="FF9918" s="55">
        <v>9911</v>
      </c>
      <c r="FG9918" s="55" t="s">
        <v>1309</v>
      </c>
      <c r="FH9918" s="55" t="s">
        <v>1995</v>
      </c>
      <c r="FI9918" s="55">
        <v>1</v>
      </c>
      <c r="FJ9918" s="55">
        <v>400000</v>
      </c>
      <c r="FK9918" s="55" t="s">
        <v>1249</v>
      </c>
      <c r="FL9918" s="55">
        <v>0.35</v>
      </c>
    </row>
    <row r="9919" ht="14.25" customHeight="1" outlineLevel="1" spans="162:168">
      <c r="FF9919" s="55">
        <v>9912</v>
      </c>
      <c r="FG9919" s="55" t="s">
        <v>1309</v>
      </c>
      <c r="FH9919" s="55" t="s">
        <v>1995</v>
      </c>
      <c r="FI9919" s="55">
        <v>1</v>
      </c>
      <c r="FJ9919" s="55">
        <v>530000</v>
      </c>
      <c r="FK9919" s="55" t="s">
        <v>1249</v>
      </c>
      <c r="FL9919" s="55">
        <v>0.35</v>
      </c>
    </row>
    <row r="9920" ht="14.25" customHeight="1" outlineLevel="1" spans="162:168">
      <c r="FF9920" s="55">
        <v>9913</v>
      </c>
      <c r="FG9920" s="55" t="s">
        <v>1309</v>
      </c>
      <c r="FH9920" s="55" t="s">
        <v>1995</v>
      </c>
      <c r="FI9920" s="55">
        <v>1</v>
      </c>
      <c r="FJ9920" s="55">
        <v>540000</v>
      </c>
      <c r="FK9920" s="55" t="s">
        <v>1249</v>
      </c>
      <c r="FL9920" s="55">
        <v>0.35</v>
      </c>
    </row>
    <row r="9921" ht="14.25" customHeight="1" outlineLevel="1" spans="162:168">
      <c r="FF9921" s="55">
        <v>9914</v>
      </c>
      <c r="FG9921" s="55" t="s">
        <v>1309</v>
      </c>
      <c r="FH9921" s="55" t="s">
        <v>1995</v>
      </c>
      <c r="FI9921" s="55">
        <v>2</v>
      </c>
      <c r="FJ9921" s="55">
        <v>0</v>
      </c>
      <c r="FK9921" s="55" t="s">
        <v>1249</v>
      </c>
      <c r="FL9921" s="55">
        <v>0.35</v>
      </c>
    </row>
    <row r="9922" ht="14.25" customHeight="1" outlineLevel="1" spans="162:168">
      <c r="FF9922" s="55">
        <v>9915</v>
      </c>
      <c r="FG9922" s="55" t="s">
        <v>1309</v>
      </c>
      <c r="FH9922" s="55" t="s">
        <v>1995</v>
      </c>
      <c r="FI9922" s="55">
        <v>2</v>
      </c>
      <c r="FJ9922" s="55">
        <v>1000</v>
      </c>
      <c r="FK9922" s="55" t="s">
        <v>1249</v>
      </c>
      <c r="FL9922" s="55">
        <v>0.33</v>
      </c>
    </row>
    <row r="9923" ht="14.25" customHeight="1" outlineLevel="1" spans="162:168">
      <c r="FF9923" s="55">
        <v>9916</v>
      </c>
      <c r="FG9923" s="55" t="s">
        <v>1309</v>
      </c>
      <c r="FH9923" s="55" t="s">
        <v>1995</v>
      </c>
      <c r="FI9923" s="55">
        <v>2</v>
      </c>
      <c r="FJ9923" s="55">
        <v>2500</v>
      </c>
      <c r="FK9923" s="55" t="s">
        <v>1249</v>
      </c>
      <c r="FL9923" s="55">
        <v>0.33</v>
      </c>
    </row>
    <row r="9924" ht="14.25" customHeight="1" outlineLevel="1" spans="162:168">
      <c r="FF9924" s="55">
        <v>9917</v>
      </c>
      <c r="FG9924" s="55" t="s">
        <v>1309</v>
      </c>
      <c r="FH9924" s="55" t="s">
        <v>1995</v>
      </c>
      <c r="FI9924" s="55">
        <v>2</v>
      </c>
      <c r="FJ9924" s="55">
        <v>5000</v>
      </c>
      <c r="FK9924" s="55" t="s">
        <v>1249</v>
      </c>
      <c r="FL9924" s="55">
        <v>0.33</v>
      </c>
    </row>
    <row r="9925" ht="14.25" customHeight="1" outlineLevel="1" spans="162:168">
      <c r="FF9925" s="55">
        <v>9918</v>
      </c>
      <c r="FG9925" s="55" t="s">
        <v>1309</v>
      </c>
      <c r="FH9925" s="55" t="s">
        <v>1995</v>
      </c>
      <c r="FI9925" s="55">
        <v>2</v>
      </c>
      <c r="FJ9925" s="55">
        <v>10000</v>
      </c>
      <c r="FK9925" s="55" t="s">
        <v>1249</v>
      </c>
      <c r="FL9925" s="55">
        <v>0.3</v>
      </c>
    </row>
    <row r="9926" ht="14.25" customHeight="1" outlineLevel="1" spans="162:168">
      <c r="FF9926" s="55">
        <v>9919</v>
      </c>
      <c r="FG9926" s="55" t="s">
        <v>1309</v>
      </c>
      <c r="FH9926" s="55" t="s">
        <v>1995</v>
      </c>
      <c r="FI9926" s="55">
        <v>2</v>
      </c>
      <c r="FJ9926" s="55">
        <v>25000</v>
      </c>
      <c r="FK9926" s="55" t="s">
        <v>1249</v>
      </c>
      <c r="FL9926" s="55">
        <v>0.3</v>
      </c>
    </row>
    <row r="9927" ht="14.25" customHeight="1" outlineLevel="1" spans="162:168">
      <c r="FF9927" s="55">
        <v>9920</v>
      </c>
      <c r="FG9927" s="55" t="s">
        <v>1309</v>
      </c>
      <c r="FH9927" s="55" t="s">
        <v>1995</v>
      </c>
      <c r="FI9927" s="55">
        <v>2</v>
      </c>
      <c r="FJ9927" s="55">
        <v>50000</v>
      </c>
      <c r="FK9927" s="55" t="s">
        <v>1249</v>
      </c>
      <c r="FL9927" s="55">
        <v>0.3</v>
      </c>
    </row>
    <row r="9928" ht="14.25" customHeight="1" outlineLevel="1" spans="162:168">
      <c r="FF9928" s="55">
        <v>9921</v>
      </c>
      <c r="FG9928" s="55" t="s">
        <v>1309</v>
      </c>
      <c r="FH9928" s="55" t="s">
        <v>1995</v>
      </c>
      <c r="FI9928" s="55">
        <v>2</v>
      </c>
      <c r="FJ9928" s="55">
        <v>80000</v>
      </c>
      <c r="FK9928" s="55" t="s">
        <v>1249</v>
      </c>
      <c r="FL9928" s="55">
        <v>0.3</v>
      </c>
    </row>
    <row r="9929" ht="14.25" customHeight="1" outlineLevel="1" spans="162:168">
      <c r="FF9929" s="55">
        <v>9922</v>
      </c>
      <c r="FG9929" s="55" t="s">
        <v>1309</v>
      </c>
      <c r="FH9929" s="55" t="s">
        <v>1995</v>
      </c>
      <c r="FI9929" s="55">
        <v>2</v>
      </c>
      <c r="FJ9929" s="55">
        <v>130000</v>
      </c>
      <c r="FK9929" s="55" t="s">
        <v>1249</v>
      </c>
      <c r="FL9929" s="55">
        <v>0.3</v>
      </c>
    </row>
    <row r="9930" ht="14.25" customHeight="1" outlineLevel="1" spans="162:168">
      <c r="FF9930" s="55">
        <v>9923</v>
      </c>
      <c r="FG9930" s="55" t="s">
        <v>1309</v>
      </c>
      <c r="FH9930" s="55" t="s">
        <v>1995</v>
      </c>
      <c r="FI9930" s="55">
        <v>2</v>
      </c>
      <c r="FJ9930" s="55">
        <v>260000</v>
      </c>
      <c r="FK9930" s="55" t="s">
        <v>1249</v>
      </c>
      <c r="FL9930" s="55">
        <v>0.3</v>
      </c>
    </row>
    <row r="9931" ht="14.25" customHeight="1" outlineLevel="1" spans="162:168">
      <c r="FF9931" s="55">
        <v>9924</v>
      </c>
      <c r="FG9931" s="55" t="s">
        <v>1309</v>
      </c>
      <c r="FH9931" s="55" t="s">
        <v>1995</v>
      </c>
      <c r="FI9931" s="55">
        <v>2</v>
      </c>
      <c r="FJ9931" s="55">
        <v>400000</v>
      </c>
      <c r="FK9931" s="55" t="s">
        <v>1249</v>
      </c>
      <c r="FL9931" s="55">
        <v>0.3</v>
      </c>
    </row>
    <row r="9932" ht="14.25" customHeight="1" outlineLevel="1" spans="162:168">
      <c r="FF9932" s="55">
        <v>9925</v>
      </c>
      <c r="FG9932" s="55" t="s">
        <v>1309</v>
      </c>
      <c r="FH9932" s="55" t="s">
        <v>1995</v>
      </c>
      <c r="FI9932" s="55">
        <v>2</v>
      </c>
      <c r="FJ9932" s="55">
        <v>530000</v>
      </c>
      <c r="FK9932" s="55" t="s">
        <v>1249</v>
      </c>
      <c r="FL9932" s="55">
        <v>0.3</v>
      </c>
    </row>
    <row r="9933" ht="14.25" customHeight="1" outlineLevel="1" spans="162:168">
      <c r="FF9933" s="55">
        <v>9926</v>
      </c>
      <c r="FG9933" s="55" t="s">
        <v>1309</v>
      </c>
      <c r="FH9933" s="55" t="s">
        <v>1995</v>
      </c>
      <c r="FI9933" s="55">
        <v>2</v>
      </c>
      <c r="FJ9933" s="55">
        <v>540000</v>
      </c>
      <c r="FK9933" s="55" t="s">
        <v>1249</v>
      </c>
      <c r="FL9933" s="55">
        <v>0.3</v>
      </c>
    </row>
    <row r="9934" ht="14.25" customHeight="1" outlineLevel="1" spans="162:168">
      <c r="FF9934" s="55">
        <v>9927</v>
      </c>
      <c r="FG9934" s="55" t="s">
        <v>1309</v>
      </c>
      <c r="FH9934" s="55" t="s">
        <v>1995</v>
      </c>
      <c r="FI9934" s="55">
        <v>3</v>
      </c>
      <c r="FJ9934" s="55">
        <v>0</v>
      </c>
      <c r="FK9934" s="55" t="s">
        <v>1249</v>
      </c>
      <c r="FL9934" s="55">
        <v>0.43</v>
      </c>
    </row>
    <row r="9935" ht="14.25" customHeight="1" outlineLevel="1" spans="162:168">
      <c r="FF9935" s="55">
        <v>9928</v>
      </c>
      <c r="FG9935" s="55" t="s">
        <v>1309</v>
      </c>
      <c r="FH9935" s="55" t="s">
        <v>1995</v>
      </c>
      <c r="FI9935" s="55">
        <v>3</v>
      </c>
      <c r="FJ9935" s="55">
        <v>1000</v>
      </c>
      <c r="FK9935" s="55" t="s">
        <v>1249</v>
      </c>
      <c r="FL9935" s="55">
        <v>0.38</v>
      </c>
    </row>
    <row r="9936" ht="14.25" customHeight="1" outlineLevel="1" spans="162:168">
      <c r="FF9936" s="55">
        <v>9929</v>
      </c>
      <c r="FG9936" s="55" t="s">
        <v>1309</v>
      </c>
      <c r="FH9936" s="55" t="s">
        <v>1995</v>
      </c>
      <c r="FI9936" s="55">
        <v>3</v>
      </c>
      <c r="FJ9936" s="55">
        <v>2500</v>
      </c>
      <c r="FK9936" s="55" t="s">
        <v>1249</v>
      </c>
      <c r="FL9936" s="55">
        <v>0.36</v>
      </c>
    </row>
    <row r="9937" ht="14.25" customHeight="1" outlineLevel="1" spans="162:168">
      <c r="FF9937" s="55">
        <v>9930</v>
      </c>
      <c r="FG9937" s="55" t="s">
        <v>1309</v>
      </c>
      <c r="FH9937" s="55" t="s">
        <v>1995</v>
      </c>
      <c r="FI9937" s="55">
        <v>3</v>
      </c>
      <c r="FJ9937" s="55">
        <v>5000</v>
      </c>
      <c r="FK9937" s="55" t="s">
        <v>1249</v>
      </c>
      <c r="FL9937" s="55">
        <v>0.36</v>
      </c>
    </row>
    <row r="9938" ht="14.25" customHeight="1" outlineLevel="1" spans="162:168">
      <c r="FF9938" s="55">
        <v>9931</v>
      </c>
      <c r="FG9938" s="55" t="s">
        <v>1309</v>
      </c>
      <c r="FH9938" s="55" t="s">
        <v>1995</v>
      </c>
      <c r="FI9938" s="55">
        <v>3</v>
      </c>
      <c r="FJ9938" s="55">
        <v>10000</v>
      </c>
      <c r="FK9938" s="55" t="s">
        <v>1249</v>
      </c>
      <c r="FL9938" s="55">
        <v>0.36</v>
      </c>
    </row>
    <row r="9939" ht="14.25" customHeight="1" outlineLevel="1" spans="162:168">
      <c r="FF9939" s="55">
        <v>9932</v>
      </c>
      <c r="FG9939" s="55" t="s">
        <v>1309</v>
      </c>
      <c r="FH9939" s="55" t="s">
        <v>1995</v>
      </c>
      <c r="FI9939" s="55">
        <v>3</v>
      </c>
      <c r="FJ9939" s="55">
        <v>25000</v>
      </c>
      <c r="FK9939" s="55" t="s">
        <v>1249</v>
      </c>
      <c r="FL9939" s="55">
        <v>0.36</v>
      </c>
    </row>
    <row r="9940" ht="14.25" customHeight="1" outlineLevel="1" spans="162:168">
      <c r="FF9940" s="55">
        <v>9933</v>
      </c>
      <c r="FG9940" s="55" t="s">
        <v>1309</v>
      </c>
      <c r="FH9940" s="55" t="s">
        <v>1995</v>
      </c>
      <c r="FI9940" s="55">
        <v>3</v>
      </c>
      <c r="FJ9940" s="55">
        <v>50000</v>
      </c>
      <c r="FK9940" s="55" t="s">
        <v>1249</v>
      </c>
      <c r="FL9940" s="55">
        <v>0.36</v>
      </c>
    </row>
    <row r="9941" ht="14.25" customHeight="1" outlineLevel="1" spans="162:168">
      <c r="FF9941" s="55">
        <v>9934</v>
      </c>
      <c r="FG9941" s="55" t="s">
        <v>1309</v>
      </c>
      <c r="FH9941" s="55" t="s">
        <v>1995</v>
      </c>
      <c r="FI9941" s="55">
        <v>3</v>
      </c>
      <c r="FJ9941" s="55">
        <v>80000</v>
      </c>
      <c r="FK9941" s="55" t="s">
        <v>1249</v>
      </c>
      <c r="FL9941" s="55">
        <v>0.36</v>
      </c>
    </row>
    <row r="9942" ht="14.25" customHeight="1" outlineLevel="1" spans="162:168">
      <c r="FF9942" s="55">
        <v>9935</v>
      </c>
      <c r="FG9942" s="55" t="s">
        <v>1309</v>
      </c>
      <c r="FH9942" s="55" t="s">
        <v>1995</v>
      </c>
      <c r="FI9942" s="55">
        <v>3</v>
      </c>
      <c r="FJ9942" s="55">
        <v>130000</v>
      </c>
      <c r="FK9942" s="55" t="s">
        <v>1249</v>
      </c>
      <c r="FL9942" s="55">
        <v>0.36</v>
      </c>
    </row>
    <row r="9943" ht="14.25" customHeight="1" outlineLevel="1" spans="162:168">
      <c r="FF9943" s="55">
        <v>9936</v>
      </c>
      <c r="FG9943" s="55" t="s">
        <v>1309</v>
      </c>
      <c r="FH9943" s="55" t="s">
        <v>1995</v>
      </c>
      <c r="FI9943" s="55">
        <v>3</v>
      </c>
      <c r="FJ9943" s="55">
        <v>260000</v>
      </c>
      <c r="FK9943" s="55" t="s">
        <v>1249</v>
      </c>
      <c r="FL9943" s="55">
        <v>0.36</v>
      </c>
    </row>
    <row r="9944" ht="14.25" customHeight="1" outlineLevel="1" spans="162:168">
      <c r="FF9944" s="55">
        <v>9937</v>
      </c>
      <c r="FG9944" s="55" t="s">
        <v>1309</v>
      </c>
      <c r="FH9944" s="55" t="s">
        <v>1995</v>
      </c>
      <c r="FI9944" s="55">
        <v>3</v>
      </c>
      <c r="FJ9944" s="55">
        <v>400000</v>
      </c>
      <c r="FK9944" s="55" t="s">
        <v>1249</v>
      </c>
      <c r="FL9944" s="55">
        <v>0.36</v>
      </c>
    </row>
    <row r="9945" ht="14.25" customHeight="1" outlineLevel="1" spans="162:168">
      <c r="FF9945" s="55">
        <v>9938</v>
      </c>
      <c r="FG9945" s="55" t="s">
        <v>1309</v>
      </c>
      <c r="FH9945" s="55" t="s">
        <v>1995</v>
      </c>
      <c r="FI9945" s="55">
        <v>3</v>
      </c>
      <c r="FJ9945" s="55">
        <v>530000</v>
      </c>
      <c r="FK9945" s="55" t="s">
        <v>1249</v>
      </c>
      <c r="FL9945" s="55">
        <v>0.36</v>
      </c>
    </row>
    <row r="9946" ht="14.25" customHeight="1" outlineLevel="1" spans="162:168">
      <c r="FF9946" s="55">
        <v>9939</v>
      </c>
      <c r="FG9946" s="55" t="s">
        <v>1309</v>
      </c>
      <c r="FH9946" s="55" t="s">
        <v>1995</v>
      </c>
      <c r="FI9946" s="55">
        <v>4</v>
      </c>
      <c r="FJ9946" s="55">
        <v>0</v>
      </c>
      <c r="FK9946" s="55" t="s">
        <v>1249</v>
      </c>
      <c r="FL9946" s="55">
        <v>0.41</v>
      </c>
    </row>
    <row r="9947" ht="14.25" customHeight="1" outlineLevel="1" spans="162:168">
      <c r="FF9947" s="55">
        <v>9940</v>
      </c>
      <c r="FG9947" s="55" t="s">
        <v>1309</v>
      </c>
      <c r="FH9947" s="55" t="s">
        <v>1995</v>
      </c>
      <c r="FI9947" s="55">
        <v>4</v>
      </c>
      <c r="FJ9947" s="55">
        <v>1000</v>
      </c>
      <c r="FK9947" s="55" t="s">
        <v>1249</v>
      </c>
      <c r="FL9947" s="55">
        <v>0.4</v>
      </c>
    </row>
    <row r="9948" ht="14.25" customHeight="1" outlineLevel="1" spans="162:168">
      <c r="FF9948" s="55">
        <v>9941</v>
      </c>
      <c r="FG9948" s="55" t="s">
        <v>1309</v>
      </c>
      <c r="FH9948" s="55" t="s">
        <v>1995</v>
      </c>
      <c r="FI9948" s="55">
        <v>4</v>
      </c>
      <c r="FJ9948" s="55">
        <v>2500</v>
      </c>
      <c r="FK9948" s="55" t="s">
        <v>1249</v>
      </c>
      <c r="FL9948" s="55">
        <v>0.4</v>
      </c>
    </row>
    <row r="9949" ht="14.25" customHeight="1" outlineLevel="1" spans="162:168">
      <c r="FF9949" s="55">
        <v>9942</v>
      </c>
      <c r="FG9949" s="55" t="s">
        <v>1309</v>
      </c>
      <c r="FH9949" s="55" t="s">
        <v>1995</v>
      </c>
      <c r="FI9949" s="55">
        <v>4</v>
      </c>
      <c r="FJ9949" s="55">
        <v>5000</v>
      </c>
      <c r="FK9949" s="55" t="s">
        <v>1249</v>
      </c>
      <c r="FL9949" s="55">
        <v>0.39</v>
      </c>
    </row>
    <row r="9950" ht="14.25" customHeight="1" outlineLevel="1" spans="162:168">
      <c r="FF9950" s="55">
        <v>9943</v>
      </c>
      <c r="FG9950" s="55" t="s">
        <v>1309</v>
      </c>
      <c r="FH9950" s="55" t="s">
        <v>1995</v>
      </c>
      <c r="FI9950" s="55">
        <v>4</v>
      </c>
      <c r="FJ9950" s="55">
        <v>10000</v>
      </c>
      <c r="FK9950" s="55" t="s">
        <v>1249</v>
      </c>
      <c r="FL9950" s="55">
        <v>0.38</v>
      </c>
    </row>
    <row r="9951" ht="14.25" customHeight="1" outlineLevel="1" spans="162:168">
      <c r="FF9951" s="55">
        <v>9944</v>
      </c>
      <c r="FG9951" s="55" t="s">
        <v>1309</v>
      </c>
      <c r="FH9951" s="55" t="s">
        <v>1995</v>
      </c>
      <c r="FI9951" s="55">
        <v>4</v>
      </c>
      <c r="FJ9951" s="55">
        <v>25000</v>
      </c>
      <c r="FK9951" s="55" t="s">
        <v>1249</v>
      </c>
      <c r="FL9951" s="55">
        <v>0.38</v>
      </c>
    </row>
    <row r="9952" ht="14.25" customHeight="1" outlineLevel="1" spans="162:168">
      <c r="FF9952" s="55">
        <v>9945</v>
      </c>
      <c r="FG9952" s="55" t="s">
        <v>1309</v>
      </c>
      <c r="FH9952" s="55" t="s">
        <v>1995</v>
      </c>
      <c r="FI9952" s="55">
        <v>4</v>
      </c>
      <c r="FJ9952" s="55">
        <v>50000</v>
      </c>
      <c r="FK9952" s="55" t="s">
        <v>1249</v>
      </c>
      <c r="FL9952" s="55">
        <v>0.38</v>
      </c>
    </row>
    <row r="9953" ht="14.25" customHeight="1" outlineLevel="1" spans="162:168">
      <c r="FF9953" s="55">
        <v>9946</v>
      </c>
      <c r="FG9953" s="55" t="s">
        <v>1309</v>
      </c>
      <c r="FH9953" s="55" t="s">
        <v>1995</v>
      </c>
      <c r="FI9953" s="55">
        <v>4</v>
      </c>
      <c r="FJ9953" s="55">
        <v>80000</v>
      </c>
      <c r="FK9953" s="55" t="s">
        <v>1249</v>
      </c>
      <c r="FL9953" s="55">
        <v>0.38</v>
      </c>
    </row>
    <row r="9954" ht="14.25" customHeight="1" outlineLevel="1" spans="162:168">
      <c r="FF9954" s="55">
        <v>9947</v>
      </c>
      <c r="FG9954" s="55" t="s">
        <v>1309</v>
      </c>
      <c r="FH9954" s="55" t="s">
        <v>1995</v>
      </c>
      <c r="FI9954" s="55">
        <v>4</v>
      </c>
      <c r="FJ9954" s="55">
        <v>130000</v>
      </c>
      <c r="FK9954" s="55" t="s">
        <v>1249</v>
      </c>
      <c r="FL9954" s="55">
        <v>0.38</v>
      </c>
    </row>
    <row r="9955" ht="14.25" customHeight="1" outlineLevel="1" spans="162:168">
      <c r="FF9955" s="55">
        <v>9948</v>
      </c>
      <c r="FG9955" s="55" t="s">
        <v>1309</v>
      </c>
      <c r="FH9955" s="55" t="s">
        <v>1995</v>
      </c>
      <c r="FI9955" s="55">
        <v>4</v>
      </c>
      <c r="FJ9955" s="55">
        <v>260000</v>
      </c>
      <c r="FK9955" s="55" t="s">
        <v>1249</v>
      </c>
      <c r="FL9955" s="55">
        <v>0.38</v>
      </c>
    </row>
    <row r="9956" ht="14.25" customHeight="1" outlineLevel="1" spans="162:168">
      <c r="FF9956" s="55">
        <v>9949</v>
      </c>
      <c r="FG9956" s="55" t="s">
        <v>1309</v>
      </c>
      <c r="FH9956" s="55" t="s">
        <v>1995</v>
      </c>
      <c r="FI9956" s="55">
        <v>4</v>
      </c>
      <c r="FJ9956" s="55">
        <v>400000</v>
      </c>
      <c r="FK9956" s="55" t="s">
        <v>1249</v>
      </c>
      <c r="FL9956" s="55">
        <v>0.38</v>
      </c>
    </row>
    <row r="9957" ht="14.25" customHeight="1" outlineLevel="1" spans="162:168">
      <c r="FF9957" s="55">
        <v>9950</v>
      </c>
      <c r="FG9957" s="55" t="s">
        <v>1309</v>
      </c>
      <c r="FH9957" s="55" t="s">
        <v>1995</v>
      </c>
      <c r="FI9957" s="55">
        <v>4</v>
      </c>
      <c r="FJ9957" s="55">
        <v>530000</v>
      </c>
      <c r="FK9957" s="55" t="s">
        <v>1249</v>
      </c>
      <c r="FL9957" s="55">
        <v>0.38</v>
      </c>
    </row>
    <row r="9958" ht="14.25" customHeight="1" outlineLevel="1" spans="162:168">
      <c r="FF9958" s="55">
        <v>9951</v>
      </c>
      <c r="FG9958" s="55" t="s">
        <v>1309</v>
      </c>
      <c r="FH9958" s="55" t="s">
        <v>1995</v>
      </c>
      <c r="FI9958" s="55">
        <v>4</v>
      </c>
      <c r="FJ9958" s="55">
        <v>540000</v>
      </c>
      <c r="FK9958" s="55" t="s">
        <v>1249</v>
      </c>
      <c r="FL9958" s="55">
        <v>0.38</v>
      </c>
    </row>
    <row r="9959" ht="14.25" customHeight="1" outlineLevel="1" spans="162:168">
      <c r="FF9959" s="55">
        <v>9952</v>
      </c>
      <c r="FG9959" s="55" t="s">
        <v>1309</v>
      </c>
      <c r="FH9959" s="55" t="s">
        <v>1995</v>
      </c>
      <c r="FI9959" s="55">
        <v>5</v>
      </c>
      <c r="FJ9959" s="55">
        <v>0</v>
      </c>
      <c r="FK9959" s="55" t="s">
        <v>1249</v>
      </c>
      <c r="FL9959" s="55">
        <v>0.38</v>
      </c>
    </row>
    <row r="9960" ht="14.25" customHeight="1" outlineLevel="1" spans="162:168">
      <c r="FF9960" s="55">
        <v>9953</v>
      </c>
      <c r="FG9960" s="55" t="s">
        <v>1309</v>
      </c>
      <c r="FH9960" s="55" t="s">
        <v>1995</v>
      </c>
      <c r="FI9960" s="55">
        <v>5</v>
      </c>
      <c r="FJ9960" s="55">
        <v>1000</v>
      </c>
      <c r="FK9960" s="55" t="s">
        <v>1249</v>
      </c>
      <c r="FL9960" s="55">
        <v>0.38</v>
      </c>
    </row>
    <row r="9961" ht="14.25" customHeight="1" outlineLevel="1" spans="162:168">
      <c r="FF9961" s="55">
        <v>9954</v>
      </c>
      <c r="FG9961" s="55" t="s">
        <v>1309</v>
      </c>
      <c r="FH9961" s="55" t="s">
        <v>1995</v>
      </c>
      <c r="FI9961" s="55">
        <v>5</v>
      </c>
      <c r="FJ9961" s="55">
        <v>2500</v>
      </c>
      <c r="FK9961" s="55" t="s">
        <v>1249</v>
      </c>
      <c r="FL9961" s="55">
        <v>0.36</v>
      </c>
    </row>
    <row r="9962" ht="14.25" customHeight="1" outlineLevel="1" spans="162:168">
      <c r="FF9962" s="55">
        <v>9955</v>
      </c>
      <c r="FG9962" s="55" t="s">
        <v>1309</v>
      </c>
      <c r="FH9962" s="55" t="s">
        <v>1995</v>
      </c>
      <c r="FI9962" s="55">
        <v>5</v>
      </c>
      <c r="FJ9962" s="55">
        <v>5000</v>
      </c>
      <c r="FK9962" s="55" t="s">
        <v>1249</v>
      </c>
      <c r="FL9962" s="55">
        <v>0.36</v>
      </c>
    </row>
    <row r="9963" ht="14.25" customHeight="1" outlineLevel="1" spans="162:168">
      <c r="FF9963" s="55">
        <v>9956</v>
      </c>
      <c r="FG9963" s="55" t="s">
        <v>1309</v>
      </c>
      <c r="FH9963" s="55" t="s">
        <v>1995</v>
      </c>
      <c r="FI9963" s="55">
        <v>5</v>
      </c>
      <c r="FJ9963" s="55">
        <v>10000</v>
      </c>
      <c r="FK9963" s="55" t="s">
        <v>1249</v>
      </c>
      <c r="FL9963" s="55">
        <v>0.36</v>
      </c>
    </row>
    <row r="9964" ht="14.25" customHeight="1" outlineLevel="1" spans="162:168">
      <c r="FF9964" s="55">
        <v>9957</v>
      </c>
      <c r="FG9964" s="55" t="s">
        <v>1309</v>
      </c>
      <c r="FH9964" s="55" t="s">
        <v>1995</v>
      </c>
      <c r="FI9964" s="55">
        <v>5</v>
      </c>
      <c r="FJ9964" s="55">
        <v>25000</v>
      </c>
      <c r="FK9964" s="55" t="s">
        <v>1249</v>
      </c>
      <c r="FL9964" s="55">
        <v>0.34</v>
      </c>
    </row>
    <row r="9965" ht="14.25" customHeight="1" outlineLevel="1" spans="162:168">
      <c r="FF9965" s="55">
        <v>9958</v>
      </c>
      <c r="FG9965" s="55" t="s">
        <v>1309</v>
      </c>
      <c r="FH9965" s="55" t="s">
        <v>1995</v>
      </c>
      <c r="FI9965" s="55">
        <v>5</v>
      </c>
      <c r="FJ9965" s="55">
        <v>50000</v>
      </c>
      <c r="FK9965" s="55" t="s">
        <v>1249</v>
      </c>
      <c r="FL9965" s="55">
        <v>0.34</v>
      </c>
    </row>
    <row r="9966" ht="14.25" customHeight="1" outlineLevel="1" spans="162:168">
      <c r="FF9966" s="55">
        <v>9959</v>
      </c>
      <c r="FG9966" s="55" t="s">
        <v>1309</v>
      </c>
      <c r="FH9966" s="55" t="s">
        <v>1995</v>
      </c>
      <c r="FI9966" s="55">
        <v>5</v>
      </c>
      <c r="FJ9966" s="55">
        <v>80000</v>
      </c>
      <c r="FK9966" s="55" t="s">
        <v>1249</v>
      </c>
      <c r="FL9966" s="55">
        <v>0.34</v>
      </c>
    </row>
    <row r="9967" ht="14.25" customHeight="1" outlineLevel="1" spans="162:168">
      <c r="FF9967" s="55">
        <v>9960</v>
      </c>
      <c r="FG9967" s="55" t="s">
        <v>1309</v>
      </c>
      <c r="FH9967" s="55" t="s">
        <v>1995</v>
      </c>
      <c r="FI9967" s="55">
        <v>5</v>
      </c>
      <c r="FJ9967" s="55">
        <v>130000</v>
      </c>
      <c r="FK9967" s="55" t="s">
        <v>1249</v>
      </c>
      <c r="FL9967" s="55">
        <v>0.34</v>
      </c>
    </row>
    <row r="9968" ht="14.25" customHeight="1" outlineLevel="1" spans="162:168">
      <c r="FF9968" s="55">
        <v>9961</v>
      </c>
      <c r="FG9968" s="55" t="s">
        <v>1309</v>
      </c>
      <c r="FH9968" s="55" t="s">
        <v>1995</v>
      </c>
      <c r="FI9968" s="55">
        <v>5</v>
      </c>
      <c r="FJ9968" s="55">
        <v>260000</v>
      </c>
      <c r="FK9968" s="55" t="s">
        <v>1249</v>
      </c>
      <c r="FL9968" s="55">
        <v>0.34</v>
      </c>
    </row>
    <row r="9969" ht="14.25" customHeight="1" outlineLevel="1" spans="162:168">
      <c r="FF9969" s="55">
        <v>9962</v>
      </c>
      <c r="FG9969" s="55" t="s">
        <v>1309</v>
      </c>
      <c r="FH9969" s="55" t="s">
        <v>1995</v>
      </c>
      <c r="FI9969" s="55">
        <v>5</v>
      </c>
      <c r="FJ9969" s="55">
        <v>400000</v>
      </c>
      <c r="FK9969" s="55" t="s">
        <v>1249</v>
      </c>
      <c r="FL9969" s="55">
        <v>0.34</v>
      </c>
    </row>
    <row r="9970" ht="14.25" customHeight="1" outlineLevel="1" spans="162:168">
      <c r="FF9970" s="55">
        <v>9963</v>
      </c>
      <c r="FG9970" s="55" t="s">
        <v>1309</v>
      </c>
      <c r="FH9970" s="55" t="s">
        <v>1995</v>
      </c>
      <c r="FI9970" s="55">
        <v>5</v>
      </c>
      <c r="FJ9970" s="55">
        <v>530000</v>
      </c>
      <c r="FK9970" s="55" t="s">
        <v>1249</v>
      </c>
      <c r="FL9970" s="55">
        <v>0.34</v>
      </c>
    </row>
    <row r="9971" ht="14.25" customHeight="1" outlineLevel="1" spans="162:168">
      <c r="FF9971" s="55">
        <v>9964</v>
      </c>
      <c r="FG9971" s="55" t="s">
        <v>1309</v>
      </c>
      <c r="FH9971" s="55" t="s">
        <v>1995</v>
      </c>
      <c r="FI9971" s="55">
        <v>5</v>
      </c>
      <c r="FJ9971" s="55">
        <v>540000</v>
      </c>
      <c r="FK9971" s="55" t="s">
        <v>1249</v>
      </c>
      <c r="FL9971" s="55">
        <v>0.34</v>
      </c>
    </row>
    <row r="9972" ht="14.25" customHeight="1" outlineLevel="1" spans="162:168">
      <c r="FF9972" s="55">
        <v>9965</v>
      </c>
      <c r="FG9972" s="55" t="s">
        <v>1309</v>
      </c>
      <c r="FH9972" s="55" t="s">
        <v>1995</v>
      </c>
      <c r="FI9972" s="55">
        <v>6</v>
      </c>
      <c r="FJ9972" s="55">
        <v>0</v>
      </c>
      <c r="FK9972" s="55" t="s">
        <v>1249</v>
      </c>
      <c r="FL9972" s="55">
        <v>0.35</v>
      </c>
    </row>
    <row r="9973" ht="14.25" customHeight="1" outlineLevel="1" spans="162:168">
      <c r="FF9973" s="55">
        <v>9966</v>
      </c>
      <c r="FG9973" s="55" t="s">
        <v>1309</v>
      </c>
      <c r="FH9973" s="55" t="s">
        <v>1995</v>
      </c>
      <c r="FI9973" s="55">
        <v>6</v>
      </c>
      <c r="FJ9973" s="55">
        <v>1000</v>
      </c>
      <c r="FK9973" s="55" t="s">
        <v>1249</v>
      </c>
      <c r="FL9973" s="55">
        <v>0.35</v>
      </c>
    </row>
    <row r="9974" ht="14.25" customHeight="1" outlineLevel="1" spans="162:168">
      <c r="FF9974" s="55">
        <v>9967</v>
      </c>
      <c r="FG9974" s="55" t="s">
        <v>1309</v>
      </c>
      <c r="FH9974" s="55" t="s">
        <v>1995</v>
      </c>
      <c r="FI9974" s="55">
        <v>6</v>
      </c>
      <c r="FJ9974" s="55">
        <v>2500</v>
      </c>
      <c r="FK9974" s="55" t="s">
        <v>1249</v>
      </c>
      <c r="FL9974" s="55">
        <v>0.35</v>
      </c>
    </row>
    <row r="9975" ht="14.25" customHeight="1" outlineLevel="1" spans="162:168">
      <c r="FF9975" s="55">
        <v>9968</v>
      </c>
      <c r="FG9975" s="55" t="s">
        <v>1309</v>
      </c>
      <c r="FH9975" s="55" t="s">
        <v>1995</v>
      </c>
      <c r="FI9975" s="55">
        <v>6</v>
      </c>
      <c r="FJ9975" s="55">
        <v>5000</v>
      </c>
      <c r="FK9975" s="55" t="s">
        <v>1249</v>
      </c>
      <c r="FL9975" s="55">
        <v>0.35</v>
      </c>
    </row>
    <row r="9976" ht="14.25" customHeight="1" outlineLevel="1" spans="162:168">
      <c r="FF9976" s="55">
        <v>9969</v>
      </c>
      <c r="FG9976" s="55" t="s">
        <v>1309</v>
      </c>
      <c r="FH9976" s="55" t="s">
        <v>1995</v>
      </c>
      <c r="FI9976" s="55">
        <v>6</v>
      </c>
      <c r="FJ9976" s="55">
        <v>10000</v>
      </c>
      <c r="FK9976" s="55" t="s">
        <v>1249</v>
      </c>
      <c r="FL9976" s="55">
        <v>0.35</v>
      </c>
    </row>
    <row r="9977" ht="14.25" customHeight="1" outlineLevel="1" spans="162:168">
      <c r="FF9977" s="55">
        <v>9970</v>
      </c>
      <c r="FG9977" s="55" t="s">
        <v>1309</v>
      </c>
      <c r="FH9977" s="55" t="s">
        <v>1995</v>
      </c>
      <c r="FI9977" s="55">
        <v>6</v>
      </c>
      <c r="FJ9977" s="55">
        <v>25000</v>
      </c>
      <c r="FK9977" s="55" t="s">
        <v>1249</v>
      </c>
      <c r="FL9977" s="55">
        <v>0.35</v>
      </c>
    </row>
    <row r="9978" ht="14.25" customHeight="1" outlineLevel="1" spans="162:168">
      <c r="FF9978" s="55">
        <v>9971</v>
      </c>
      <c r="FG9978" s="55" t="s">
        <v>1309</v>
      </c>
      <c r="FH9978" s="55" t="s">
        <v>1995</v>
      </c>
      <c r="FI9978" s="55">
        <v>6</v>
      </c>
      <c r="FJ9978" s="55">
        <v>50000</v>
      </c>
      <c r="FK9978" s="55" t="s">
        <v>1249</v>
      </c>
      <c r="FL9978" s="55">
        <v>0.35</v>
      </c>
    </row>
    <row r="9979" ht="14.25" customHeight="1" outlineLevel="1" spans="162:168">
      <c r="FF9979" s="55">
        <v>9972</v>
      </c>
      <c r="FG9979" s="55" t="s">
        <v>1309</v>
      </c>
      <c r="FH9979" s="55" t="s">
        <v>1995</v>
      </c>
      <c r="FI9979" s="55">
        <v>6</v>
      </c>
      <c r="FJ9979" s="55">
        <v>80000</v>
      </c>
      <c r="FK9979" s="55" t="s">
        <v>1249</v>
      </c>
      <c r="FL9979" s="55">
        <v>0.35</v>
      </c>
    </row>
    <row r="9980" ht="14.25" customHeight="1" outlineLevel="1" spans="162:168">
      <c r="FF9980" s="55">
        <v>9973</v>
      </c>
      <c r="FG9980" s="55" t="s">
        <v>1309</v>
      </c>
      <c r="FH9980" s="55" t="s">
        <v>1995</v>
      </c>
      <c r="FI9980" s="55">
        <v>6</v>
      </c>
      <c r="FJ9980" s="55">
        <v>130000</v>
      </c>
      <c r="FK9980" s="55" t="s">
        <v>1249</v>
      </c>
      <c r="FL9980" s="55">
        <v>0.35</v>
      </c>
    </row>
    <row r="9981" ht="14.25" customHeight="1" outlineLevel="1" spans="162:168">
      <c r="FF9981" s="55">
        <v>9974</v>
      </c>
      <c r="FG9981" s="55" t="s">
        <v>1309</v>
      </c>
      <c r="FH9981" s="55" t="s">
        <v>1995</v>
      </c>
      <c r="FI9981" s="55">
        <v>6</v>
      </c>
      <c r="FJ9981" s="55">
        <v>260000</v>
      </c>
      <c r="FK9981" s="55" t="s">
        <v>1249</v>
      </c>
      <c r="FL9981" s="55">
        <v>0.35</v>
      </c>
    </row>
    <row r="9982" ht="14.25" customHeight="1" outlineLevel="1" spans="162:168">
      <c r="FF9982" s="55">
        <v>9975</v>
      </c>
      <c r="FG9982" s="55" t="s">
        <v>1309</v>
      </c>
      <c r="FH9982" s="55" t="s">
        <v>1995</v>
      </c>
      <c r="FI9982" s="55">
        <v>6</v>
      </c>
      <c r="FJ9982" s="55">
        <v>400000</v>
      </c>
      <c r="FK9982" s="55" t="s">
        <v>1249</v>
      </c>
      <c r="FL9982" s="55">
        <v>0.35</v>
      </c>
    </row>
    <row r="9983" ht="14.25" customHeight="1" outlineLevel="1" spans="162:168">
      <c r="FF9983" s="55">
        <v>9976</v>
      </c>
      <c r="FG9983" s="55" t="s">
        <v>1309</v>
      </c>
      <c r="FH9983" s="55" t="s">
        <v>1995</v>
      </c>
      <c r="FI9983" s="55">
        <v>6</v>
      </c>
      <c r="FJ9983" s="55">
        <v>530000</v>
      </c>
      <c r="FK9983" s="55" t="s">
        <v>1249</v>
      </c>
      <c r="FL9983" s="55">
        <v>0.35</v>
      </c>
    </row>
    <row r="9984" ht="14.25" customHeight="1" outlineLevel="1" spans="162:168">
      <c r="FF9984" s="55">
        <v>9977</v>
      </c>
      <c r="FG9984" s="55" t="s">
        <v>1309</v>
      </c>
      <c r="FH9984" s="55" t="s">
        <v>1995</v>
      </c>
      <c r="FI9984" s="55">
        <v>6</v>
      </c>
      <c r="FJ9984" s="55">
        <v>540000</v>
      </c>
      <c r="FK9984" s="55" t="s">
        <v>1249</v>
      </c>
      <c r="FL9984" s="55">
        <v>0.35</v>
      </c>
    </row>
    <row r="9985" ht="14.25" customHeight="1" outlineLevel="1" spans="162:168">
      <c r="FF9985" s="55">
        <v>9978</v>
      </c>
      <c r="FG9985" s="55" t="s">
        <v>1309</v>
      </c>
      <c r="FH9985" s="55" t="s">
        <v>1995</v>
      </c>
      <c r="FI9985" s="55">
        <v>7</v>
      </c>
      <c r="FJ9985" s="55">
        <v>0</v>
      </c>
      <c r="FK9985" s="55" t="s">
        <v>1249</v>
      </c>
      <c r="FL9985" s="55">
        <v>0.3</v>
      </c>
    </row>
    <row r="9986" ht="14.25" customHeight="1" outlineLevel="1" spans="162:168">
      <c r="FF9986" s="55">
        <v>9979</v>
      </c>
      <c r="FG9986" s="55" t="s">
        <v>1309</v>
      </c>
      <c r="FH9986" s="55" t="s">
        <v>1995</v>
      </c>
      <c r="FI9986" s="55">
        <v>7</v>
      </c>
      <c r="FJ9986" s="55">
        <v>1000</v>
      </c>
      <c r="FK9986" s="55" t="s">
        <v>1249</v>
      </c>
      <c r="FL9986" s="55">
        <v>0.3</v>
      </c>
    </row>
    <row r="9987" ht="14.25" customHeight="1" outlineLevel="1" spans="162:168">
      <c r="FF9987" s="55">
        <v>9980</v>
      </c>
      <c r="FG9987" s="55" t="s">
        <v>1309</v>
      </c>
      <c r="FH9987" s="55" t="s">
        <v>1995</v>
      </c>
      <c r="FI9987" s="55">
        <v>7</v>
      </c>
      <c r="FJ9987" s="55">
        <v>2500</v>
      </c>
      <c r="FK9987" s="55" t="s">
        <v>1249</v>
      </c>
      <c r="FL9987" s="55">
        <v>0.3</v>
      </c>
    </row>
    <row r="9988" ht="14.25" customHeight="1" outlineLevel="1" spans="162:168">
      <c r="FF9988" s="55">
        <v>9981</v>
      </c>
      <c r="FG9988" s="55" t="s">
        <v>1309</v>
      </c>
      <c r="FH9988" s="55" t="s">
        <v>1995</v>
      </c>
      <c r="FI9988" s="55">
        <v>7</v>
      </c>
      <c r="FJ9988" s="55">
        <v>5000</v>
      </c>
      <c r="FK9988" s="55" t="s">
        <v>1249</v>
      </c>
      <c r="FL9988" s="55">
        <v>0.3</v>
      </c>
    </row>
    <row r="9989" ht="14.25" customHeight="1" outlineLevel="1" spans="162:168">
      <c r="FF9989" s="55">
        <v>9982</v>
      </c>
      <c r="FG9989" s="55" t="s">
        <v>1309</v>
      </c>
      <c r="FH9989" s="55" t="s">
        <v>1995</v>
      </c>
      <c r="FI9989" s="55">
        <v>7</v>
      </c>
      <c r="FJ9989" s="55">
        <v>10000</v>
      </c>
      <c r="FK9989" s="55" t="s">
        <v>1249</v>
      </c>
      <c r="FL9989" s="55">
        <v>0.3</v>
      </c>
    </row>
    <row r="9990" ht="14.25" customHeight="1" outlineLevel="1" spans="162:168">
      <c r="FF9990" s="55">
        <v>9983</v>
      </c>
      <c r="FG9990" s="55" t="s">
        <v>1309</v>
      </c>
      <c r="FH9990" s="55" t="s">
        <v>1995</v>
      </c>
      <c r="FI9990" s="55">
        <v>7</v>
      </c>
      <c r="FJ9990" s="55">
        <v>25000</v>
      </c>
      <c r="FK9990" s="55" t="s">
        <v>1249</v>
      </c>
      <c r="FL9990" s="55">
        <v>0.3</v>
      </c>
    </row>
    <row r="9991" ht="14.25" customHeight="1" outlineLevel="1" spans="162:168">
      <c r="FF9991" s="55">
        <v>9984</v>
      </c>
      <c r="FG9991" s="55" t="s">
        <v>1309</v>
      </c>
      <c r="FH9991" s="55" t="s">
        <v>1995</v>
      </c>
      <c r="FI9991" s="55">
        <v>7</v>
      </c>
      <c r="FJ9991" s="55">
        <v>50000</v>
      </c>
      <c r="FK9991" s="55" t="s">
        <v>1249</v>
      </c>
      <c r="FL9991" s="55">
        <v>0.3</v>
      </c>
    </row>
    <row r="9992" ht="14.25" customHeight="1" outlineLevel="1" spans="162:168">
      <c r="FF9992" s="55">
        <v>9985</v>
      </c>
      <c r="FG9992" s="55" t="s">
        <v>1309</v>
      </c>
      <c r="FH9992" s="55" t="s">
        <v>1995</v>
      </c>
      <c r="FI9992" s="55">
        <v>7</v>
      </c>
      <c r="FJ9992" s="55">
        <v>80000</v>
      </c>
      <c r="FK9992" s="55" t="s">
        <v>1249</v>
      </c>
      <c r="FL9992" s="55">
        <v>0.3</v>
      </c>
    </row>
    <row r="9993" ht="14.25" customHeight="1" outlineLevel="1" spans="162:168">
      <c r="FF9993" s="55">
        <v>9986</v>
      </c>
      <c r="FG9993" s="55" t="s">
        <v>1309</v>
      </c>
      <c r="FH9993" s="55" t="s">
        <v>1995</v>
      </c>
      <c r="FI9993" s="55">
        <v>7</v>
      </c>
      <c r="FJ9993" s="55">
        <v>130000</v>
      </c>
      <c r="FK9993" s="55" t="s">
        <v>1249</v>
      </c>
      <c r="FL9993" s="55">
        <v>0.3</v>
      </c>
    </row>
    <row r="9994" ht="14.25" customHeight="1" outlineLevel="1" spans="162:168">
      <c r="FF9994" s="55">
        <v>9987</v>
      </c>
      <c r="FG9994" s="55" t="s">
        <v>1309</v>
      </c>
      <c r="FH9994" s="55" t="s">
        <v>1995</v>
      </c>
      <c r="FI9994" s="55">
        <v>7</v>
      </c>
      <c r="FJ9994" s="55">
        <v>260000</v>
      </c>
      <c r="FK9994" s="55" t="s">
        <v>1249</v>
      </c>
      <c r="FL9994" s="55">
        <v>0.3</v>
      </c>
    </row>
    <row r="9995" ht="14.25" customHeight="1" outlineLevel="1" spans="162:168">
      <c r="FF9995" s="55">
        <v>9988</v>
      </c>
      <c r="FG9995" s="55" t="s">
        <v>1309</v>
      </c>
      <c r="FH9995" s="55" t="s">
        <v>1995</v>
      </c>
      <c r="FI9995" s="55">
        <v>7</v>
      </c>
      <c r="FJ9995" s="55">
        <v>400000</v>
      </c>
      <c r="FK9995" s="55" t="s">
        <v>1249</v>
      </c>
      <c r="FL9995" s="55">
        <v>0.3</v>
      </c>
    </row>
    <row r="9996" ht="14.25" customHeight="1" outlineLevel="1" spans="162:168">
      <c r="FF9996" s="55">
        <v>9989</v>
      </c>
      <c r="FG9996" s="55" t="s">
        <v>1309</v>
      </c>
      <c r="FH9996" s="55" t="s">
        <v>1995</v>
      </c>
      <c r="FI9996" s="55">
        <v>7</v>
      </c>
      <c r="FJ9996" s="55">
        <v>530000</v>
      </c>
      <c r="FK9996" s="55" t="s">
        <v>1249</v>
      </c>
      <c r="FL9996" s="55">
        <v>0.3</v>
      </c>
    </row>
    <row r="9997" ht="14.25" customHeight="1" outlineLevel="1" spans="162:168">
      <c r="FF9997" s="55">
        <v>9990</v>
      </c>
      <c r="FG9997" s="55" t="s">
        <v>1309</v>
      </c>
      <c r="FH9997" s="55" t="s">
        <v>1995</v>
      </c>
      <c r="FI9997" s="55">
        <v>7</v>
      </c>
      <c r="FJ9997" s="55">
        <v>540000</v>
      </c>
      <c r="FK9997" s="55" t="s">
        <v>1249</v>
      </c>
      <c r="FL9997" s="55">
        <v>0.3</v>
      </c>
    </row>
    <row r="9998" ht="14.25" customHeight="1" outlineLevel="1" spans="162:168">
      <c r="FF9998" s="55">
        <v>9991</v>
      </c>
      <c r="FG9998" s="55" t="s">
        <v>1309</v>
      </c>
      <c r="FH9998" s="55" t="s">
        <v>1569</v>
      </c>
      <c r="FI9998" s="55">
        <v>1</v>
      </c>
      <c r="FJ9998" s="55">
        <v>0</v>
      </c>
      <c r="FK9998" s="55" t="s">
        <v>1249</v>
      </c>
      <c r="FL9998" s="55">
        <v>0.3</v>
      </c>
    </row>
    <row r="9999" ht="14.25" customHeight="1" outlineLevel="1" spans="162:168">
      <c r="FF9999" s="55">
        <v>9992</v>
      </c>
      <c r="FG9999" s="55" t="s">
        <v>1309</v>
      </c>
      <c r="FH9999" s="55" t="s">
        <v>1569</v>
      </c>
      <c r="FI9999" s="55">
        <v>1</v>
      </c>
      <c r="FJ9999" s="55">
        <v>1000</v>
      </c>
      <c r="FK9999" s="55" t="s">
        <v>1249</v>
      </c>
      <c r="FL9999" s="55">
        <v>0.3</v>
      </c>
    </row>
    <row r="10000" ht="14.25" customHeight="1" outlineLevel="1" spans="162:168">
      <c r="FF10000" s="55">
        <v>9993</v>
      </c>
      <c r="FG10000" s="55" t="s">
        <v>1309</v>
      </c>
      <c r="FH10000" s="55" t="s">
        <v>1569</v>
      </c>
      <c r="FI10000" s="55">
        <v>1</v>
      </c>
      <c r="FJ10000" s="55">
        <v>2500</v>
      </c>
      <c r="FK10000" s="55" t="s">
        <v>1249</v>
      </c>
      <c r="FL10000" s="55">
        <v>0.3</v>
      </c>
    </row>
    <row r="10001" ht="14.25" customHeight="1" outlineLevel="1" spans="162:168">
      <c r="FF10001" s="55">
        <v>9994</v>
      </c>
      <c r="FG10001" s="55" t="s">
        <v>1309</v>
      </c>
      <c r="FH10001" s="55" t="s">
        <v>1569</v>
      </c>
      <c r="FI10001" s="55">
        <v>1</v>
      </c>
      <c r="FJ10001" s="55">
        <v>5000</v>
      </c>
      <c r="FK10001" s="55" t="s">
        <v>1249</v>
      </c>
      <c r="FL10001" s="55">
        <v>0.3</v>
      </c>
    </row>
    <row r="10002" ht="14.25" customHeight="1" outlineLevel="1" spans="162:168">
      <c r="FF10002" s="55">
        <v>9995</v>
      </c>
      <c r="FG10002" s="55" t="s">
        <v>1309</v>
      </c>
      <c r="FH10002" s="55" t="s">
        <v>1569</v>
      </c>
      <c r="FI10002" s="55">
        <v>1</v>
      </c>
      <c r="FJ10002" s="55">
        <v>10000</v>
      </c>
      <c r="FK10002" s="55" t="s">
        <v>1249</v>
      </c>
      <c r="FL10002" s="55">
        <v>0.3</v>
      </c>
    </row>
    <row r="10003" ht="14.25" customHeight="1" outlineLevel="1" spans="162:168">
      <c r="FF10003" s="55">
        <v>9996</v>
      </c>
      <c r="FG10003" s="55" t="s">
        <v>1309</v>
      </c>
      <c r="FH10003" s="55" t="s">
        <v>1569</v>
      </c>
      <c r="FI10003" s="55">
        <v>1</v>
      </c>
      <c r="FJ10003" s="55">
        <v>25000</v>
      </c>
      <c r="FK10003" s="55" t="s">
        <v>1249</v>
      </c>
      <c r="FL10003" s="55">
        <v>0.3</v>
      </c>
    </row>
    <row r="10004" ht="14.25" customHeight="1" outlineLevel="1" spans="162:168">
      <c r="FF10004" s="55">
        <v>9997</v>
      </c>
      <c r="FG10004" s="55" t="s">
        <v>1309</v>
      </c>
      <c r="FH10004" s="55" t="s">
        <v>1569</v>
      </c>
      <c r="FI10004" s="55">
        <v>1</v>
      </c>
      <c r="FJ10004" s="55">
        <v>50000</v>
      </c>
      <c r="FK10004" s="55" t="s">
        <v>1249</v>
      </c>
      <c r="FL10004" s="55">
        <v>0.3</v>
      </c>
    </row>
    <row r="10005" ht="14.25" customHeight="1" outlineLevel="1" spans="162:168">
      <c r="FF10005" s="55">
        <v>9998</v>
      </c>
      <c r="FG10005" s="55" t="s">
        <v>1309</v>
      </c>
      <c r="FH10005" s="55" t="s">
        <v>1569</v>
      </c>
      <c r="FI10005" s="55">
        <v>1</v>
      </c>
      <c r="FJ10005" s="55">
        <v>80000</v>
      </c>
      <c r="FK10005" s="55" t="s">
        <v>1249</v>
      </c>
      <c r="FL10005" s="55">
        <v>0.3</v>
      </c>
    </row>
    <row r="10006" ht="14.25" customHeight="1" outlineLevel="1" spans="162:168">
      <c r="FF10006" s="55">
        <v>9999</v>
      </c>
      <c r="FG10006" s="55" t="s">
        <v>1309</v>
      </c>
      <c r="FH10006" s="55" t="s">
        <v>1569</v>
      </c>
      <c r="FI10006" s="55">
        <v>1</v>
      </c>
      <c r="FJ10006" s="55">
        <v>130000</v>
      </c>
      <c r="FK10006" s="55" t="s">
        <v>1249</v>
      </c>
      <c r="FL10006" s="55">
        <v>0.3</v>
      </c>
    </row>
    <row r="10007" ht="14.25" customHeight="1" outlineLevel="1" spans="162:168">
      <c r="FF10007" s="55">
        <v>10000</v>
      </c>
      <c r="FG10007" s="55" t="s">
        <v>1309</v>
      </c>
      <c r="FH10007" s="55" t="s">
        <v>1569</v>
      </c>
      <c r="FI10007" s="55">
        <v>1</v>
      </c>
      <c r="FJ10007" s="55">
        <v>260000</v>
      </c>
      <c r="FK10007" s="55" t="s">
        <v>1249</v>
      </c>
      <c r="FL10007" s="55">
        <v>0.3</v>
      </c>
    </row>
    <row r="10008" ht="14.25" customHeight="1" outlineLevel="1" spans="162:168">
      <c r="FF10008" s="55">
        <v>10001</v>
      </c>
      <c r="FG10008" s="55" t="s">
        <v>1309</v>
      </c>
      <c r="FH10008" s="55" t="s">
        <v>1569</v>
      </c>
      <c r="FI10008" s="55">
        <v>1</v>
      </c>
      <c r="FJ10008" s="55">
        <v>400000</v>
      </c>
      <c r="FK10008" s="55" t="s">
        <v>1249</v>
      </c>
      <c r="FL10008" s="55">
        <v>0.3</v>
      </c>
    </row>
    <row r="10009" ht="14.25" customHeight="1" outlineLevel="1" spans="162:168">
      <c r="FF10009" s="55">
        <v>10002</v>
      </c>
      <c r="FG10009" s="55" t="s">
        <v>1309</v>
      </c>
      <c r="FH10009" s="55" t="s">
        <v>1569</v>
      </c>
      <c r="FI10009" s="55">
        <v>1</v>
      </c>
      <c r="FJ10009" s="55">
        <v>530000</v>
      </c>
      <c r="FK10009" s="55" t="s">
        <v>1249</v>
      </c>
      <c r="FL10009" s="55">
        <v>0.3</v>
      </c>
    </row>
    <row r="10010" ht="14.25" customHeight="1" outlineLevel="1" spans="162:168">
      <c r="FF10010" s="55">
        <v>10003</v>
      </c>
      <c r="FG10010" s="55" t="s">
        <v>1309</v>
      </c>
      <c r="FH10010" s="55" t="s">
        <v>1569</v>
      </c>
      <c r="FI10010" s="55">
        <v>1</v>
      </c>
      <c r="FJ10010" s="55">
        <v>540000</v>
      </c>
      <c r="FK10010" s="55" t="s">
        <v>1249</v>
      </c>
      <c r="FL10010" s="55">
        <v>0.3</v>
      </c>
    </row>
    <row r="10011" ht="14.25" customHeight="1" outlineLevel="1" spans="162:168">
      <c r="FF10011" s="55">
        <v>10004</v>
      </c>
      <c r="FG10011" s="55" t="s">
        <v>1309</v>
      </c>
      <c r="FH10011" s="55" t="s">
        <v>2226</v>
      </c>
      <c r="FI10011" s="55">
        <v>1</v>
      </c>
      <c r="FJ10011" s="55">
        <v>0</v>
      </c>
      <c r="FK10011" s="55" t="s">
        <v>1249</v>
      </c>
      <c r="FL10011" s="55">
        <v>0.3</v>
      </c>
    </row>
    <row r="10012" ht="14.25" customHeight="1" outlineLevel="1" spans="162:168">
      <c r="FF10012" s="55">
        <v>10005</v>
      </c>
      <c r="FG10012" s="55" t="s">
        <v>1309</v>
      </c>
      <c r="FH10012" s="55" t="s">
        <v>2226</v>
      </c>
      <c r="FI10012" s="55">
        <v>1</v>
      </c>
      <c r="FJ10012" s="55">
        <v>1000</v>
      </c>
      <c r="FK10012" s="55" t="s">
        <v>1249</v>
      </c>
      <c r="FL10012" s="55">
        <v>0.3</v>
      </c>
    </row>
    <row r="10013" ht="14.25" customHeight="1" outlineLevel="1" spans="162:168">
      <c r="FF10013" s="55">
        <v>10006</v>
      </c>
      <c r="FG10013" s="55" t="s">
        <v>1309</v>
      </c>
      <c r="FH10013" s="55" t="s">
        <v>2226</v>
      </c>
      <c r="FI10013" s="55">
        <v>1</v>
      </c>
      <c r="FJ10013" s="55">
        <v>2500</v>
      </c>
      <c r="FK10013" s="55" t="s">
        <v>1249</v>
      </c>
      <c r="FL10013" s="55">
        <v>0.3</v>
      </c>
    </row>
    <row r="10014" ht="14.25" customHeight="1" outlineLevel="1" spans="162:168">
      <c r="FF10014" s="55">
        <v>10007</v>
      </c>
      <c r="FG10014" s="55" t="s">
        <v>1309</v>
      </c>
      <c r="FH10014" s="55" t="s">
        <v>2226</v>
      </c>
      <c r="FI10014" s="55">
        <v>1</v>
      </c>
      <c r="FJ10014" s="55">
        <v>5000</v>
      </c>
      <c r="FK10014" s="55" t="s">
        <v>1249</v>
      </c>
      <c r="FL10014" s="55">
        <v>0.3</v>
      </c>
    </row>
    <row r="10015" ht="14.25" customHeight="1" outlineLevel="1" spans="162:168">
      <c r="FF10015" s="55">
        <v>10008</v>
      </c>
      <c r="FG10015" s="55" t="s">
        <v>1309</v>
      </c>
      <c r="FH10015" s="55" t="s">
        <v>2226</v>
      </c>
      <c r="FI10015" s="55">
        <v>1</v>
      </c>
      <c r="FJ10015" s="55">
        <v>10000</v>
      </c>
      <c r="FK10015" s="55" t="s">
        <v>1249</v>
      </c>
      <c r="FL10015" s="55">
        <v>0.3</v>
      </c>
    </row>
    <row r="10016" ht="14.25" customHeight="1" outlineLevel="1" spans="162:168">
      <c r="FF10016" s="55">
        <v>10009</v>
      </c>
      <c r="FG10016" s="55" t="s">
        <v>1309</v>
      </c>
      <c r="FH10016" s="55" t="s">
        <v>2226</v>
      </c>
      <c r="FI10016" s="55">
        <v>1</v>
      </c>
      <c r="FJ10016" s="55">
        <v>25000</v>
      </c>
      <c r="FK10016" s="55" t="s">
        <v>1249</v>
      </c>
      <c r="FL10016" s="55">
        <v>0.3</v>
      </c>
    </row>
    <row r="10017" ht="14.25" customHeight="1" outlineLevel="1" spans="162:168">
      <c r="FF10017" s="55">
        <v>10010</v>
      </c>
      <c r="FG10017" s="55" t="s">
        <v>1309</v>
      </c>
      <c r="FH10017" s="55" t="s">
        <v>2226</v>
      </c>
      <c r="FI10017" s="55">
        <v>1</v>
      </c>
      <c r="FJ10017" s="55">
        <v>50000</v>
      </c>
      <c r="FK10017" s="55" t="s">
        <v>1249</v>
      </c>
      <c r="FL10017" s="55">
        <v>0.3</v>
      </c>
    </row>
    <row r="10018" ht="14.25" customHeight="1" outlineLevel="1" spans="162:168">
      <c r="FF10018" s="55">
        <v>10011</v>
      </c>
      <c r="FG10018" s="55" t="s">
        <v>1309</v>
      </c>
      <c r="FH10018" s="55" t="s">
        <v>2226</v>
      </c>
      <c r="FI10018" s="55">
        <v>1</v>
      </c>
      <c r="FJ10018" s="55">
        <v>80000</v>
      </c>
      <c r="FK10018" s="55" t="s">
        <v>1249</v>
      </c>
      <c r="FL10018" s="55">
        <v>0.3</v>
      </c>
    </row>
    <row r="10019" ht="14.25" customHeight="1" outlineLevel="1" spans="162:168">
      <c r="FF10019" s="55">
        <v>10012</v>
      </c>
      <c r="FG10019" s="55" t="s">
        <v>1309</v>
      </c>
      <c r="FH10019" s="55" t="s">
        <v>2226</v>
      </c>
      <c r="FI10019" s="55">
        <v>1</v>
      </c>
      <c r="FJ10019" s="55">
        <v>130000</v>
      </c>
      <c r="FK10019" s="55" t="s">
        <v>1249</v>
      </c>
      <c r="FL10019" s="55">
        <v>0.3</v>
      </c>
    </row>
    <row r="10020" ht="14.25" customHeight="1" outlineLevel="1" spans="162:168">
      <c r="FF10020" s="55">
        <v>10013</v>
      </c>
      <c r="FG10020" s="55" t="s">
        <v>1309</v>
      </c>
      <c r="FH10020" s="55" t="s">
        <v>2226</v>
      </c>
      <c r="FI10020" s="55">
        <v>1</v>
      </c>
      <c r="FJ10020" s="55">
        <v>260000</v>
      </c>
      <c r="FK10020" s="55" t="s">
        <v>1249</v>
      </c>
      <c r="FL10020" s="55">
        <v>0.3</v>
      </c>
    </row>
    <row r="10021" ht="14.25" customHeight="1" outlineLevel="1" spans="162:168">
      <c r="FF10021" s="55">
        <v>10014</v>
      </c>
      <c r="FG10021" s="55" t="s">
        <v>1309</v>
      </c>
      <c r="FH10021" s="55" t="s">
        <v>2226</v>
      </c>
      <c r="FI10021" s="55">
        <v>1</v>
      </c>
      <c r="FJ10021" s="55">
        <v>400000</v>
      </c>
      <c r="FK10021" s="55" t="s">
        <v>1249</v>
      </c>
      <c r="FL10021" s="55">
        <v>0.3</v>
      </c>
    </row>
    <row r="10022" ht="14.25" customHeight="1" outlineLevel="1" spans="162:168">
      <c r="FF10022" s="55">
        <v>10015</v>
      </c>
      <c r="FG10022" s="55" t="s">
        <v>1309</v>
      </c>
      <c r="FH10022" s="55" t="s">
        <v>2226</v>
      </c>
      <c r="FI10022" s="55">
        <v>1</v>
      </c>
      <c r="FJ10022" s="55">
        <v>530000</v>
      </c>
      <c r="FK10022" s="55" t="s">
        <v>1249</v>
      </c>
      <c r="FL10022" s="55">
        <v>0.3</v>
      </c>
    </row>
    <row r="10023" ht="14.25" customHeight="1" outlineLevel="1" spans="162:168">
      <c r="FF10023" s="55">
        <v>10016</v>
      </c>
      <c r="FG10023" s="55" t="s">
        <v>1309</v>
      </c>
      <c r="FH10023" s="55" t="s">
        <v>2226</v>
      </c>
      <c r="FI10023" s="55">
        <v>1</v>
      </c>
      <c r="FJ10023" s="55">
        <v>540000</v>
      </c>
      <c r="FK10023" s="55" t="s">
        <v>1249</v>
      </c>
      <c r="FL10023" s="55">
        <v>0.3</v>
      </c>
    </row>
    <row r="10024" ht="14.25" customHeight="1" outlineLevel="1" spans="162:168">
      <c r="FF10024" s="55">
        <v>10017</v>
      </c>
      <c r="FG10024" s="55" t="s">
        <v>1309</v>
      </c>
      <c r="FH10024" s="55" t="s">
        <v>1919</v>
      </c>
      <c r="FI10024" s="55">
        <v>1</v>
      </c>
      <c r="FJ10024" s="55">
        <v>0</v>
      </c>
      <c r="FK10024" s="55" t="s">
        <v>1249</v>
      </c>
      <c r="FL10024" s="55">
        <v>0.3</v>
      </c>
    </row>
    <row r="10025" ht="14.25" customHeight="1" outlineLevel="1" spans="162:168">
      <c r="FF10025" s="55">
        <v>10018</v>
      </c>
      <c r="FG10025" s="55" t="s">
        <v>1309</v>
      </c>
      <c r="FH10025" s="55" t="s">
        <v>1919</v>
      </c>
      <c r="FI10025" s="55">
        <v>1</v>
      </c>
      <c r="FJ10025" s="55">
        <v>1000</v>
      </c>
      <c r="FK10025" s="55" t="s">
        <v>1249</v>
      </c>
      <c r="FL10025" s="55">
        <v>0.3</v>
      </c>
    </row>
    <row r="10026" ht="14.25" customHeight="1" outlineLevel="1" spans="162:168">
      <c r="FF10026" s="55">
        <v>10019</v>
      </c>
      <c r="FG10026" s="55" t="s">
        <v>1309</v>
      </c>
      <c r="FH10026" s="55" t="s">
        <v>1919</v>
      </c>
      <c r="FI10026" s="55">
        <v>1</v>
      </c>
      <c r="FJ10026" s="55">
        <v>2500</v>
      </c>
      <c r="FK10026" s="55" t="s">
        <v>1249</v>
      </c>
      <c r="FL10026" s="55">
        <v>0.3</v>
      </c>
    </row>
    <row r="10027" ht="14.25" customHeight="1" outlineLevel="1" spans="162:168">
      <c r="FF10027" s="55">
        <v>10020</v>
      </c>
      <c r="FG10027" s="55" t="s">
        <v>1309</v>
      </c>
      <c r="FH10027" s="55" t="s">
        <v>1919</v>
      </c>
      <c r="FI10027" s="55">
        <v>1</v>
      </c>
      <c r="FJ10027" s="55">
        <v>5000</v>
      </c>
      <c r="FK10027" s="55" t="s">
        <v>1249</v>
      </c>
      <c r="FL10027" s="55">
        <v>0.3</v>
      </c>
    </row>
    <row r="10028" ht="14.25" customHeight="1" outlineLevel="1" spans="162:168">
      <c r="FF10028" s="55">
        <v>10021</v>
      </c>
      <c r="FG10028" s="55" t="s">
        <v>1309</v>
      </c>
      <c r="FH10028" s="55" t="s">
        <v>1919</v>
      </c>
      <c r="FI10028" s="55">
        <v>1</v>
      </c>
      <c r="FJ10028" s="55">
        <v>10000</v>
      </c>
      <c r="FK10028" s="55" t="s">
        <v>1249</v>
      </c>
      <c r="FL10028" s="55">
        <v>0.3</v>
      </c>
    </row>
    <row r="10029" ht="14.25" customHeight="1" outlineLevel="1" spans="162:168">
      <c r="FF10029" s="55">
        <v>10022</v>
      </c>
      <c r="FG10029" s="55" t="s">
        <v>1309</v>
      </c>
      <c r="FH10029" s="55" t="s">
        <v>1919</v>
      </c>
      <c r="FI10029" s="55">
        <v>1</v>
      </c>
      <c r="FJ10029" s="55">
        <v>25000</v>
      </c>
      <c r="FK10029" s="55" t="s">
        <v>1249</v>
      </c>
      <c r="FL10029" s="55">
        <v>0.3</v>
      </c>
    </row>
    <row r="10030" ht="14.25" customHeight="1" outlineLevel="1" spans="162:168">
      <c r="FF10030" s="55">
        <v>10023</v>
      </c>
      <c r="FG10030" s="55" t="s">
        <v>1309</v>
      </c>
      <c r="FH10030" s="55" t="s">
        <v>1919</v>
      </c>
      <c r="FI10030" s="55">
        <v>1</v>
      </c>
      <c r="FJ10030" s="55">
        <v>50000</v>
      </c>
      <c r="FK10030" s="55" t="s">
        <v>1249</v>
      </c>
      <c r="FL10030" s="55">
        <v>0.3</v>
      </c>
    </row>
    <row r="10031" ht="14.25" customHeight="1" outlineLevel="1" spans="162:168">
      <c r="FF10031" s="55">
        <v>10024</v>
      </c>
      <c r="FG10031" s="55" t="s">
        <v>1309</v>
      </c>
      <c r="FH10031" s="55" t="s">
        <v>1919</v>
      </c>
      <c r="FI10031" s="55">
        <v>1</v>
      </c>
      <c r="FJ10031" s="55">
        <v>80000</v>
      </c>
      <c r="FK10031" s="55" t="s">
        <v>1249</v>
      </c>
      <c r="FL10031" s="55">
        <v>0.3</v>
      </c>
    </row>
    <row r="10032" ht="14.25" customHeight="1" outlineLevel="1" spans="162:168">
      <c r="FF10032" s="55">
        <v>10025</v>
      </c>
      <c r="FG10032" s="55" t="s">
        <v>1309</v>
      </c>
      <c r="FH10032" s="55" t="s">
        <v>1919</v>
      </c>
      <c r="FI10032" s="55">
        <v>1</v>
      </c>
      <c r="FJ10032" s="55">
        <v>130000</v>
      </c>
      <c r="FK10032" s="55" t="s">
        <v>1249</v>
      </c>
      <c r="FL10032" s="55">
        <v>0.3</v>
      </c>
    </row>
    <row r="10033" ht="14.25" customHeight="1" outlineLevel="1" spans="162:168">
      <c r="FF10033" s="55">
        <v>10026</v>
      </c>
      <c r="FG10033" s="55" t="s">
        <v>1309</v>
      </c>
      <c r="FH10033" s="55" t="s">
        <v>1919</v>
      </c>
      <c r="FI10033" s="55">
        <v>1</v>
      </c>
      <c r="FJ10033" s="55">
        <v>260000</v>
      </c>
      <c r="FK10033" s="55" t="s">
        <v>1249</v>
      </c>
      <c r="FL10033" s="55">
        <v>0.3</v>
      </c>
    </row>
    <row r="10034" ht="14.25" customHeight="1" outlineLevel="1" spans="162:168">
      <c r="FF10034" s="55">
        <v>10027</v>
      </c>
      <c r="FG10034" s="55" t="s">
        <v>1309</v>
      </c>
      <c r="FH10034" s="55" t="s">
        <v>1919</v>
      </c>
      <c r="FI10034" s="55">
        <v>1</v>
      </c>
      <c r="FJ10034" s="55">
        <v>400000</v>
      </c>
      <c r="FK10034" s="55" t="s">
        <v>1249</v>
      </c>
      <c r="FL10034" s="55">
        <v>0.3</v>
      </c>
    </row>
    <row r="10035" ht="14.25" customHeight="1" outlineLevel="1" spans="162:168">
      <c r="FF10035" s="55">
        <v>10028</v>
      </c>
      <c r="FG10035" s="55" t="s">
        <v>1309</v>
      </c>
      <c r="FH10035" s="55" t="s">
        <v>1919</v>
      </c>
      <c r="FI10035" s="55">
        <v>1</v>
      </c>
      <c r="FJ10035" s="55">
        <v>530000</v>
      </c>
      <c r="FK10035" s="55" t="s">
        <v>1249</v>
      </c>
      <c r="FL10035" s="55">
        <v>0.3</v>
      </c>
    </row>
    <row r="10036" ht="14.25" customHeight="1" outlineLevel="1" spans="162:168">
      <c r="FF10036" s="55">
        <v>10029</v>
      </c>
      <c r="FG10036" s="55" t="s">
        <v>1309</v>
      </c>
      <c r="FH10036" s="55" t="s">
        <v>1919</v>
      </c>
      <c r="FI10036" s="55">
        <v>1</v>
      </c>
      <c r="FJ10036" s="55">
        <v>540000</v>
      </c>
      <c r="FK10036" s="55" t="s">
        <v>1249</v>
      </c>
      <c r="FL10036" s="55">
        <v>0.3</v>
      </c>
    </row>
    <row r="10037" ht="14.25" customHeight="1" outlineLevel="1" spans="162:168">
      <c r="FF10037" s="55">
        <v>10030</v>
      </c>
      <c r="FG10037" s="55" t="s">
        <v>1309</v>
      </c>
      <c r="FH10037" s="55" t="s">
        <v>2382</v>
      </c>
      <c r="FI10037" s="55">
        <v>1</v>
      </c>
      <c r="FJ10037" s="55">
        <v>0</v>
      </c>
      <c r="FK10037" s="55" t="s">
        <v>1249</v>
      </c>
      <c r="FL10037" s="55">
        <v>0.3</v>
      </c>
    </row>
    <row r="10038" ht="14.25" customHeight="1" outlineLevel="1" spans="162:168">
      <c r="FF10038" s="55">
        <v>10031</v>
      </c>
      <c r="FG10038" s="55" t="s">
        <v>1309</v>
      </c>
      <c r="FH10038" s="55" t="s">
        <v>2382</v>
      </c>
      <c r="FI10038" s="55">
        <v>1</v>
      </c>
      <c r="FJ10038" s="55">
        <v>1000</v>
      </c>
      <c r="FK10038" s="55" t="s">
        <v>1249</v>
      </c>
      <c r="FL10038" s="55">
        <v>0.3</v>
      </c>
    </row>
    <row r="10039" ht="14.25" customHeight="1" outlineLevel="1" spans="162:168">
      <c r="FF10039" s="55">
        <v>10032</v>
      </c>
      <c r="FG10039" s="55" t="s">
        <v>1309</v>
      </c>
      <c r="FH10039" s="55" t="s">
        <v>2382</v>
      </c>
      <c r="FI10039" s="55">
        <v>1</v>
      </c>
      <c r="FJ10039" s="55">
        <v>2500</v>
      </c>
      <c r="FK10039" s="55" t="s">
        <v>1249</v>
      </c>
      <c r="FL10039" s="55">
        <v>0.3</v>
      </c>
    </row>
    <row r="10040" ht="14.25" customHeight="1" outlineLevel="1" spans="162:168">
      <c r="FF10040" s="55">
        <v>10033</v>
      </c>
      <c r="FG10040" s="55" t="s">
        <v>1309</v>
      </c>
      <c r="FH10040" s="55" t="s">
        <v>2382</v>
      </c>
      <c r="FI10040" s="55">
        <v>1</v>
      </c>
      <c r="FJ10040" s="55">
        <v>5000</v>
      </c>
      <c r="FK10040" s="55" t="s">
        <v>1249</v>
      </c>
      <c r="FL10040" s="55">
        <v>0.3</v>
      </c>
    </row>
    <row r="10041" ht="14.25" customHeight="1" outlineLevel="1" spans="162:168">
      <c r="FF10041" s="55">
        <v>10034</v>
      </c>
      <c r="FG10041" s="55" t="s">
        <v>1309</v>
      </c>
      <c r="FH10041" s="55" t="s">
        <v>2382</v>
      </c>
      <c r="FI10041" s="55">
        <v>1</v>
      </c>
      <c r="FJ10041" s="55">
        <v>10000</v>
      </c>
      <c r="FK10041" s="55" t="s">
        <v>1249</v>
      </c>
      <c r="FL10041" s="55">
        <v>0.3</v>
      </c>
    </row>
    <row r="10042" ht="14.25" customHeight="1" outlineLevel="1" spans="162:168">
      <c r="FF10042" s="55">
        <v>10035</v>
      </c>
      <c r="FG10042" s="55" t="s">
        <v>1309</v>
      </c>
      <c r="FH10042" s="55" t="s">
        <v>2382</v>
      </c>
      <c r="FI10042" s="55">
        <v>1</v>
      </c>
      <c r="FJ10042" s="55">
        <v>25000</v>
      </c>
      <c r="FK10042" s="55" t="s">
        <v>1249</v>
      </c>
      <c r="FL10042" s="55">
        <v>0.3</v>
      </c>
    </row>
    <row r="10043" ht="14.25" customHeight="1" outlineLevel="1" spans="162:168">
      <c r="FF10043" s="55">
        <v>10036</v>
      </c>
      <c r="FG10043" s="55" t="s">
        <v>1309</v>
      </c>
      <c r="FH10043" s="55" t="s">
        <v>2382</v>
      </c>
      <c r="FI10043" s="55">
        <v>1</v>
      </c>
      <c r="FJ10043" s="55">
        <v>50000</v>
      </c>
      <c r="FK10043" s="55" t="s">
        <v>1249</v>
      </c>
      <c r="FL10043" s="55">
        <v>0.3</v>
      </c>
    </row>
    <row r="10044" ht="14.25" customHeight="1" outlineLevel="1" spans="162:168">
      <c r="FF10044" s="55">
        <v>10037</v>
      </c>
      <c r="FG10044" s="55" t="s">
        <v>1309</v>
      </c>
      <c r="FH10044" s="55" t="s">
        <v>2382</v>
      </c>
      <c r="FI10044" s="55">
        <v>1</v>
      </c>
      <c r="FJ10044" s="55">
        <v>80000</v>
      </c>
      <c r="FK10044" s="55" t="s">
        <v>1249</v>
      </c>
      <c r="FL10044" s="55">
        <v>0.3</v>
      </c>
    </row>
    <row r="10045" ht="14.25" customHeight="1" outlineLevel="1" spans="162:168">
      <c r="FF10045" s="55">
        <v>10038</v>
      </c>
      <c r="FG10045" s="55" t="s">
        <v>1309</v>
      </c>
      <c r="FH10045" s="55" t="s">
        <v>2382</v>
      </c>
      <c r="FI10045" s="55">
        <v>1</v>
      </c>
      <c r="FJ10045" s="55">
        <v>130000</v>
      </c>
      <c r="FK10045" s="55" t="s">
        <v>1249</v>
      </c>
      <c r="FL10045" s="55">
        <v>0.3</v>
      </c>
    </row>
    <row r="10046" ht="14.25" customHeight="1" outlineLevel="1" spans="162:168">
      <c r="FF10046" s="55">
        <v>10039</v>
      </c>
      <c r="FG10046" s="55" t="s">
        <v>1309</v>
      </c>
      <c r="FH10046" s="55" t="s">
        <v>2382</v>
      </c>
      <c r="FI10046" s="55">
        <v>1</v>
      </c>
      <c r="FJ10046" s="55">
        <v>260000</v>
      </c>
      <c r="FK10046" s="55" t="s">
        <v>1249</v>
      </c>
      <c r="FL10046" s="55">
        <v>0.3</v>
      </c>
    </row>
    <row r="10047" ht="14.25" customHeight="1" outlineLevel="1" spans="162:168">
      <c r="FF10047" s="55">
        <v>10040</v>
      </c>
      <c r="FG10047" s="55" t="s">
        <v>1309</v>
      </c>
      <c r="FH10047" s="55" t="s">
        <v>2382</v>
      </c>
      <c r="FI10047" s="55">
        <v>1</v>
      </c>
      <c r="FJ10047" s="55">
        <v>400000</v>
      </c>
      <c r="FK10047" s="55" t="s">
        <v>1249</v>
      </c>
      <c r="FL10047" s="55">
        <v>0.3</v>
      </c>
    </row>
    <row r="10048" ht="14.25" customHeight="1" outlineLevel="1" spans="162:168">
      <c r="FF10048" s="55">
        <v>10041</v>
      </c>
      <c r="FG10048" s="55" t="s">
        <v>1309</v>
      </c>
      <c r="FH10048" s="55" t="s">
        <v>2382</v>
      </c>
      <c r="FI10048" s="55">
        <v>1</v>
      </c>
      <c r="FJ10048" s="55">
        <v>530000</v>
      </c>
      <c r="FK10048" s="55" t="s">
        <v>1249</v>
      </c>
      <c r="FL10048" s="55">
        <v>0.3</v>
      </c>
    </row>
    <row r="10049" ht="14.25" customHeight="1" outlineLevel="1" spans="162:168">
      <c r="FF10049" s="55">
        <v>10042</v>
      </c>
      <c r="FG10049" s="55" t="s">
        <v>1309</v>
      </c>
      <c r="FH10049" s="55" t="s">
        <v>2382</v>
      </c>
      <c r="FI10049" s="55">
        <v>1</v>
      </c>
      <c r="FJ10049" s="55">
        <v>540000</v>
      </c>
      <c r="FK10049" s="55" t="s">
        <v>1249</v>
      </c>
      <c r="FL10049" s="55">
        <v>0.3</v>
      </c>
    </row>
    <row r="10050" ht="14.25" customHeight="1" outlineLevel="1" spans="162:168">
      <c r="FF10050" s="55">
        <v>10043</v>
      </c>
      <c r="FG10050" s="55" t="s">
        <v>1309</v>
      </c>
      <c r="FH10050" s="55" t="s">
        <v>1646</v>
      </c>
      <c r="FI10050" s="55">
        <v>1</v>
      </c>
      <c r="FJ10050" s="55">
        <v>0</v>
      </c>
      <c r="FK10050" s="55" t="s">
        <v>1249</v>
      </c>
      <c r="FL10050" s="55">
        <v>0.3</v>
      </c>
    </row>
    <row r="10051" ht="14.25" customHeight="1" outlineLevel="1" spans="162:168">
      <c r="FF10051" s="55">
        <v>10044</v>
      </c>
      <c r="FG10051" s="55" t="s">
        <v>1309</v>
      </c>
      <c r="FH10051" s="55" t="s">
        <v>1646</v>
      </c>
      <c r="FI10051" s="55">
        <v>1</v>
      </c>
      <c r="FJ10051" s="55">
        <v>1000</v>
      </c>
      <c r="FK10051" s="55" t="s">
        <v>1249</v>
      </c>
      <c r="FL10051" s="55">
        <v>0.3</v>
      </c>
    </row>
    <row r="10052" ht="14.25" customHeight="1" outlineLevel="1" spans="162:168">
      <c r="FF10052" s="55">
        <v>10045</v>
      </c>
      <c r="FG10052" s="55" t="s">
        <v>1309</v>
      </c>
      <c r="FH10052" s="55" t="s">
        <v>1646</v>
      </c>
      <c r="FI10052" s="55">
        <v>1</v>
      </c>
      <c r="FJ10052" s="55">
        <v>2500</v>
      </c>
      <c r="FK10052" s="55" t="s">
        <v>1249</v>
      </c>
      <c r="FL10052" s="55">
        <v>0.3</v>
      </c>
    </row>
    <row r="10053" ht="14.25" customHeight="1" outlineLevel="1" spans="162:168">
      <c r="FF10053" s="55">
        <v>10046</v>
      </c>
      <c r="FG10053" s="55" t="s">
        <v>1309</v>
      </c>
      <c r="FH10053" s="55" t="s">
        <v>1646</v>
      </c>
      <c r="FI10053" s="55">
        <v>1</v>
      </c>
      <c r="FJ10053" s="55">
        <v>5000</v>
      </c>
      <c r="FK10053" s="55" t="s">
        <v>1249</v>
      </c>
      <c r="FL10053" s="55">
        <v>0.3</v>
      </c>
    </row>
    <row r="10054" ht="14.25" customHeight="1" outlineLevel="1" spans="162:168">
      <c r="FF10054" s="55">
        <v>10047</v>
      </c>
      <c r="FG10054" s="55" t="s">
        <v>1309</v>
      </c>
      <c r="FH10054" s="55" t="s">
        <v>1646</v>
      </c>
      <c r="FI10054" s="55">
        <v>1</v>
      </c>
      <c r="FJ10054" s="55">
        <v>10000</v>
      </c>
      <c r="FK10054" s="55" t="s">
        <v>1249</v>
      </c>
      <c r="FL10054" s="55">
        <v>0.3</v>
      </c>
    </row>
    <row r="10055" ht="14.25" customHeight="1" outlineLevel="1" spans="162:168">
      <c r="FF10055" s="55">
        <v>10048</v>
      </c>
      <c r="FG10055" s="55" t="s">
        <v>1309</v>
      </c>
      <c r="FH10055" s="55" t="s">
        <v>1646</v>
      </c>
      <c r="FI10055" s="55">
        <v>1</v>
      </c>
      <c r="FJ10055" s="55">
        <v>25000</v>
      </c>
      <c r="FK10055" s="55" t="s">
        <v>1249</v>
      </c>
      <c r="FL10055" s="55">
        <v>0.3</v>
      </c>
    </row>
    <row r="10056" ht="14.25" customHeight="1" outlineLevel="1" spans="162:168">
      <c r="FF10056" s="55">
        <v>10049</v>
      </c>
      <c r="FG10056" s="55" t="s">
        <v>1309</v>
      </c>
      <c r="FH10056" s="55" t="s">
        <v>1646</v>
      </c>
      <c r="FI10056" s="55">
        <v>1</v>
      </c>
      <c r="FJ10056" s="55">
        <v>50000</v>
      </c>
      <c r="FK10056" s="55" t="s">
        <v>1249</v>
      </c>
      <c r="FL10056" s="55">
        <v>0.3</v>
      </c>
    </row>
    <row r="10057" ht="14.25" customHeight="1" outlineLevel="1" spans="162:168">
      <c r="FF10057" s="55">
        <v>10050</v>
      </c>
      <c r="FG10057" s="55" t="s">
        <v>1309</v>
      </c>
      <c r="FH10057" s="55" t="s">
        <v>1646</v>
      </c>
      <c r="FI10057" s="55">
        <v>1</v>
      </c>
      <c r="FJ10057" s="55">
        <v>80000</v>
      </c>
      <c r="FK10057" s="55" t="s">
        <v>1249</v>
      </c>
      <c r="FL10057" s="55">
        <v>0.3</v>
      </c>
    </row>
    <row r="10058" ht="14.25" customHeight="1" outlineLevel="1" spans="162:168">
      <c r="FF10058" s="55">
        <v>10051</v>
      </c>
      <c r="FG10058" s="55" t="s">
        <v>1309</v>
      </c>
      <c r="FH10058" s="55" t="s">
        <v>1646</v>
      </c>
      <c r="FI10058" s="55">
        <v>1</v>
      </c>
      <c r="FJ10058" s="55">
        <v>130000</v>
      </c>
      <c r="FK10058" s="55" t="s">
        <v>1249</v>
      </c>
      <c r="FL10058" s="55">
        <v>0.3</v>
      </c>
    </row>
    <row r="10059" ht="14.25" customHeight="1" outlineLevel="1" spans="162:168">
      <c r="FF10059" s="55">
        <v>10052</v>
      </c>
      <c r="FG10059" s="55" t="s">
        <v>1309</v>
      </c>
      <c r="FH10059" s="55" t="s">
        <v>1646</v>
      </c>
      <c r="FI10059" s="55">
        <v>1</v>
      </c>
      <c r="FJ10059" s="55">
        <v>260000</v>
      </c>
      <c r="FK10059" s="55" t="s">
        <v>1249</v>
      </c>
      <c r="FL10059" s="55">
        <v>0.3</v>
      </c>
    </row>
    <row r="10060" ht="14.25" customHeight="1" outlineLevel="1" spans="162:168">
      <c r="FF10060" s="55">
        <v>10053</v>
      </c>
      <c r="FG10060" s="55" t="s">
        <v>1309</v>
      </c>
      <c r="FH10060" s="55" t="s">
        <v>1646</v>
      </c>
      <c r="FI10060" s="55">
        <v>1</v>
      </c>
      <c r="FJ10060" s="55">
        <v>400000</v>
      </c>
      <c r="FK10060" s="55" t="s">
        <v>1249</v>
      </c>
      <c r="FL10060" s="55">
        <v>0.3</v>
      </c>
    </row>
    <row r="10061" ht="14.25" customHeight="1" outlineLevel="1" spans="162:168">
      <c r="FF10061" s="55">
        <v>10054</v>
      </c>
      <c r="FG10061" s="55" t="s">
        <v>1309</v>
      </c>
      <c r="FH10061" s="55" t="s">
        <v>1646</v>
      </c>
      <c r="FI10061" s="55">
        <v>1</v>
      </c>
      <c r="FJ10061" s="55">
        <v>530000</v>
      </c>
      <c r="FK10061" s="55" t="s">
        <v>1249</v>
      </c>
      <c r="FL10061" s="55">
        <v>0.3</v>
      </c>
    </row>
    <row r="10062" ht="14.25" customHeight="1" outlineLevel="1" spans="162:168">
      <c r="FF10062" s="55">
        <v>10055</v>
      </c>
      <c r="FG10062" s="55" t="s">
        <v>1309</v>
      </c>
      <c r="FH10062" s="55" t="s">
        <v>1646</v>
      </c>
      <c r="FI10062" s="55">
        <v>1</v>
      </c>
      <c r="FJ10062" s="55">
        <v>540000</v>
      </c>
      <c r="FK10062" s="55" t="s">
        <v>1249</v>
      </c>
      <c r="FL10062" s="55">
        <v>0.3</v>
      </c>
    </row>
    <row r="10063" ht="14.25" customHeight="1" outlineLevel="1" spans="162:168">
      <c r="FF10063" s="55">
        <v>10056</v>
      </c>
      <c r="FG10063" s="55" t="s">
        <v>2052</v>
      </c>
      <c r="FH10063" s="55" t="s">
        <v>900</v>
      </c>
      <c r="FI10063" s="55">
        <v>1</v>
      </c>
      <c r="FJ10063" s="55">
        <v>0</v>
      </c>
      <c r="FK10063" s="55" t="s">
        <v>1258</v>
      </c>
      <c r="FL10063" s="55">
        <v>0.025</v>
      </c>
    </row>
    <row r="10064" ht="14.25" customHeight="1" outlineLevel="1" spans="162:168">
      <c r="FF10064" s="55">
        <v>10057</v>
      </c>
      <c r="FG10064" s="55" t="s">
        <v>2052</v>
      </c>
      <c r="FH10064" s="55" t="s">
        <v>900</v>
      </c>
      <c r="FI10064" s="55">
        <v>1</v>
      </c>
      <c r="FJ10064" s="55">
        <v>1000</v>
      </c>
      <c r="FK10064" s="55" t="s">
        <v>1258</v>
      </c>
      <c r="FL10064" s="55">
        <v>0.025</v>
      </c>
    </row>
    <row r="10065" ht="14.25" customHeight="1" outlineLevel="1" spans="162:168">
      <c r="FF10065" s="55">
        <v>10058</v>
      </c>
      <c r="FG10065" s="55" t="s">
        <v>2052</v>
      </c>
      <c r="FH10065" s="55" t="s">
        <v>900</v>
      </c>
      <c r="FI10065" s="55">
        <v>1</v>
      </c>
      <c r="FJ10065" s="55">
        <v>2500</v>
      </c>
      <c r="FK10065" s="55" t="s">
        <v>1258</v>
      </c>
      <c r="FL10065" s="55">
        <v>0.025</v>
      </c>
    </row>
    <row r="10066" ht="14.25" customHeight="1" outlineLevel="1" spans="162:168">
      <c r="FF10066" s="55">
        <v>10059</v>
      </c>
      <c r="FG10066" s="55" t="s">
        <v>2052</v>
      </c>
      <c r="FH10066" s="55" t="s">
        <v>900</v>
      </c>
      <c r="FI10066" s="55">
        <v>1</v>
      </c>
      <c r="FJ10066" s="55">
        <v>5000</v>
      </c>
      <c r="FK10066" s="55" t="s">
        <v>1258</v>
      </c>
      <c r="FL10066" s="55">
        <v>0.025</v>
      </c>
    </row>
    <row r="10067" ht="14.25" customHeight="1" outlineLevel="1" spans="162:168">
      <c r="FF10067" s="55">
        <v>10060</v>
      </c>
      <c r="FG10067" s="55" t="s">
        <v>2052</v>
      </c>
      <c r="FH10067" s="55" t="s">
        <v>900</v>
      </c>
      <c r="FI10067" s="55">
        <v>1</v>
      </c>
      <c r="FJ10067" s="55">
        <v>10000</v>
      </c>
      <c r="FK10067" s="55" t="s">
        <v>1258</v>
      </c>
      <c r="FL10067" s="55">
        <v>0.025</v>
      </c>
    </row>
    <row r="10068" ht="14.25" customHeight="1" outlineLevel="1" spans="162:168">
      <c r="FF10068" s="55">
        <v>10061</v>
      </c>
      <c r="FG10068" s="55" t="s">
        <v>2052</v>
      </c>
      <c r="FH10068" s="55" t="s">
        <v>900</v>
      </c>
      <c r="FI10068" s="55">
        <v>1</v>
      </c>
      <c r="FJ10068" s="55">
        <v>25000</v>
      </c>
      <c r="FK10068" s="55" t="s">
        <v>1258</v>
      </c>
      <c r="FL10068" s="55">
        <v>0.025</v>
      </c>
    </row>
    <row r="10069" ht="14.25" customHeight="1" outlineLevel="1" spans="162:168">
      <c r="FF10069" s="55">
        <v>10062</v>
      </c>
      <c r="FG10069" s="55" t="s">
        <v>2052</v>
      </c>
      <c r="FH10069" s="55" t="s">
        <v>900</v>
      </c>
      <c r="FI10069" s="55">
        <v>1</v>
      </c>
      <c r="FJ10069" s="55">
        <v>50000</v>
      </c>
      <c r="FK10069" s="55" t="s">
        <v>1258</v>
      </c>
      <c r="FL10069" s="55">
        <v>0.025</v>
      </c>
    </row>
    <row r="10070" ht="14.25" customHeight="1" outlineLevel="1" spans="162:168">
      <c r="FF10070" s="55">
        <v>10063</v>
      </c>
      <c r="FG10070" s="55" t="s">
        <v>2052</v>
      </c>
      <c r="FH10070" s="55" t="s">
        <v>900</v>
      </c>
      <c r="FI10070" s="55">
        <v>1</v>
      </c>
      <c r="FJ10070" s="55">
        <v>80000</v>
      </c>
      <c r="FK10070" s="55" t="s">
        <v>1258</v>
      </c>
      <c r="FL10070" s="55">
        <v>0.025</v>
      </c>
    </row>
    <row r="10071" ht="14.25" customHeight="1" outlineLevel="1" spans="162:168">
      <c r="FF10071" s="55">
        <v>10064</v>
      </c>
      <c r="FG10071" s="55" t="s">
        <v>2052</v>
      </c>
      <c r="FH10071" s="55" t="s">
        <v>900</v>
      </c>
      <c r="FI10071" s="55">
        <v>1</v>
      </c>
      <c r="FJ10071" s="55">
        <v>130000</v>
      </c>
      <c r="FK10071" s="55" t="s">
        <v>1258</v>
      </c>
      <c r="FL10071" s="55">
        <v>0.025</v>
      </c>
    </row>
    <row r="10072" ht="14.25" customHeight="1" outlineLevel="1" spans="162:168">
      <c r="FF10072" s="55">
        <v>10065</v>
      </c>
      <c r="FG10072" s="55" t="s">
        <v>2052</v>
      </c>
      <c r="FH10072" s="55" t="s">
        <v>900</v>
      </c>
      <c r="FI10072" s="55">
        <v>1</v>
      </c>
      <c r="FJ10072" s="55">
        <v>260000</v>
      </c>
      <c r="FK10072" s="55" t="s">
        <v>1258</v>
      </c>
      <c r="FL10072" s="55">
        <v>0.025</v>
      </c>
    </row>
    <row r="10073" ht="14.25" customHeight="1" outlineLevel="1" spans="162:168">
      <c r="FF10073" s="55">
        <v>10066</v>
      </c>
      <c r="FG10073" s="55" t="s">
        <v>2052</v>
      </c>
      <c r="FH10073" s="55" t="s">
        <v>900</v>
      </c>
      <c r="FI10073" s="55">
        <v>1</v>
      </c>
      <c r="FJ10073" s="55">
        <v>400000</v>
      </c>
      <c r="FK10073" s="55" t="s">
        <v>1258</v>
      </c>
      <c r="FL10073" s="55">
        <v>0.025</v>
      </c>
    </row>
    <row r="10074" ht="14.25" customHeight="1" outlineLevel="1" spans="162:168">
      <c r="FF10074" s="55">
        <v>10067</v>
      </c>
      <c r="FG10074" s="55" t="s">
        <v>2052</v>
      </c>
      <c r="FH10074" s="55" t="s">
        <v>900</v>
      </c>
      <c r="FI10074" s="55">
        <v>1</v>
      </c>
      <c r="FJ10074" s="55">
        <v>530000</v>
      </c>
      <c r="FK10074" s="55" t="s">
        <v>1258</v>
      </c>
      <c r="FL10074" s="55">
        <v>0.025</v>
      </c>
    </row>
    <row r="10075" ht="14.25" customHeight="1" outlineLevel="1" spans="162:168">
      <c r="FF10075" s="55">
        <v>10068</v>
      </c>
      <c r="FG10075" s="55" t="s">
        <v>2052</v>
      </c>
      <c r="FH10075" s="55" t="s">
        <v>900</v>
      </c>
      <c r="FI10075" s="55">
        <v>1</v>
      </c>
      <c r="FJ10075" s="55">
        <v>540000</v>
      </c>
      <c r="FK10075" s="55" t="s">
        <v>1258</v>
      </c>
      <c r="FL10075" s="55">
        <v>0.025</v>
      </c>
    </row>
    <row r="10076" ht="14.25" customHeight="1" outlineLevel="1" spans="162:168">
      <c r="FF10076" s="55">
        <v>10069</v>
      </c>
      <c r="FG10076" s="55" t="s">
        <v>2052</v>
      </c>
      <c r="FH10076" s="55" t="s">
        <v>763</v>
      </c>
      <c r="FI10076" s="55">
        <v>1</v>
      </c>
      <c r="FJ10076" s="55">
        <v>0</v>
      </c>
      <c r="FK10076" s="55" t="s">
        <v>1258</v>
      </c>
      <c r="FL10076" s="55">
        <v>0.085</v>
      </c>
    </row>
    <row r="10077" ht="14.25" customHeight="1" outlineLevel="1" spans="162:168">
      <c r="FF10077" s="55">
        <v>10070</v>
      </c>
      <c r="FG10077" s="55" t="s">
        <v>2052</v>
      </c>
      <c r="FH10077" s="55" t="s">
        <v>763</v>
      </c>
      <c r="FI10077" s="55">
        <v>1</v>
      </c>
      <c r="FJ10077" s="55">
        <v>1000</v>
      </c>
      <c r="FK10077" s="55" t="s">
        <v>1258</v>
      </c>
      <c r="FL10077" s="55">
        <v>0.085</v>
      </c>
    </row>
    <row r="10078" ht="14.25" customHeight="1" outlineLevel="1" spans="162:168">
      <c r="FF10078" s="55">
        <v>10071</v>
      </c>
      <c r="FG10078" s="55" t="s">
        <v>2052</v>
      </c>
      <c r="FH10078" s="55" t="s">
        <v>763</v>
      </c>
      <c r="FI10078" s="55">
        <v>1</v>
      </c>
      <c r="FJ10078" s="55">
        <v>2500</v>
      </c>
      <c r="FK10078" s="55" t="s">
        <v>1258</v>
      </c>
      <c r="FL10078" s="55">
        <v>0.0792</v>
      </c>
    </row>
    <row r="10079" ht="14.25" customHeight="1" outlineLevel="1" spans="162:168">
      <c r="FF10079" s="55">
        <v>10072</v>
      </c>
      <c r="FG10079" s="55" t="s">
        <v>2052</v>
      </c>
      <c r="FH10079" s="55" t="s">
        <v>763</v>
      </c>
      <c r="FI10079" s="55">
        <v>1</v>
      </c>
      <c r="FJ10079" s="55">
        <v>5000</v>
      </c>
      <c r="FK10079" s="55" t="s">
        <v>1258</v>
      </c>
      <c r="FL10079" s="55">
        <v>0.07</v>
      </c>
    </row>
    <row r="10080" ht="14.25" customHeight="1" outlineLevel="1" spans="162:168">
      <c r="FF10080" s="55">
        <v>10073</v>
      </c>
      <c r="FG10080" s="55" t="s">
        <v>2052</v>
      </c>
      <c r="FH10080" s="55" t="s">
        <v>763</v>
      </c>
      <c r="FI10080" s="55">
        <v>1</v>
      </c>
      <c r="FJ10080" s="55">
        <v>10000</v>
      </c>
      <c r="FK10080" s="55" t="s">
        <v>1258</v>
      </c>
      <c r="FL10080" s="55">
        <v>0.0584</v>
      </c>
    </row>
    <row r="10081" ht="14.25" customHeight="1" outlineLevel="1" spans="162:168">
      <c r="FF10081" s="55">
        <v>10074</v>
      </c>
      <c r="FG10081" s="55" t="s">
        <v>2052</v>
      </c>
      <c r="FH10081" s="55" t="s">
        <v>763</v>
      </c>
      <c r="FI10081" s="55">
        <v>1</v>
      </c>
      <c r="FJ10081" s="55">
        <v>25000</v>
      </c>
      <c r="FK10081" s="55" t="s">
        <v>1258</v>
      </c>
      <c r="FL10081" s="55">
        <v>0.0559</v>
      </c>
    </row>
    <row r="10082" ht="14.25" customHeight="1" outlineLevel="1" spans="162:168">
      <c r="FF10082" s="55">
        <v>10075</v>
      </c>
      <c r="FG10082" s="55" t="s">
        <v>2052</v>
      </c>
      <c r="FH10082" s="55" t="s">
        <v>763</v>
      </c>
      <c r="FI10082" s="55">
        <v>1</v>
      </c>
      <c r="FJ10082" s="55">
        <v>50000</v>
      </c>
      <c r="FK10082" s="55" t="s">
        <v>1258</v>
      </c>
      <c r="FL10082" s="55">
        <v>0.0525</v>
      </c>
    </row>
    <row r="10083" ht="14.25" customHeight="1" outlineLevel="1" spans="162:168">
      <c r="FF10083" s="55">
        <v>10076</v>
      </c>
      <c r="FG10083" s="55" t="s">
        <v>2052</v>
      </c>
      <c r="FH10083" s="55" t="s">
        <v>763</v>
      </c>
      <c r="FI10083" s="55">
        <v>1</v>
      </c>
      <c r="FJ10083" s="55">
        <v>80000</v>
      </c>
      <c r="FK10083" s="55" t="s">
        <v>1258</v>
      </c>
      <c r="FL10083" s="55">
        <v>0.0475</v>
      </c>
    </row>
    <row r="10084" ht="14.25" customHeight="1" outlineLevel="1" spans="162:168">
      <c r="FF10084" s="55">
        <v>10077</v>
      </c>
      <c r="FG10084" s="55" t="s">
        <v>2052</v>
      </c>
      <c r="FH10084" s="55" t="s">
        <v>763</v>
      </c>
      <c r="FI10084" s="55">
        <v>1</v>
      </c>
      <c r="FJ10084" s="55">
        <v>130000</v>
      </c>
      <c r="FK10084" s="55" t="s">
        <v>1258</v>
      </c>
      <c r="FL10084" s="55">
        <v>0.0475</v>
      </c>
    </row>
    <row r="10085" ht="14.25" customHeight="1" outlineLevel="1" spans="162:168">
      <c r="FF10085" s="55">
        <v>10078</v>
      </c>
      <c r="FG10085" s="55" t="s">
        <v>2052</v>
      </c>
      <c r="FH10085" s="55" t="s">
        <v>763</v>
      </c>
      <c r="FI10085" s="55">
        <v>1</v>
      </c>
      <c r="FJ10085" s="55">
        <v>260000</v>
      </c>
      <c r="FK10085" s="55" t="s">
        <v>1258</v>
      </c>
      <c r="FL10085" s="55">
        <v>0.0475</v>
      </c>
    </row>
    <row r="10086" ht="14.25" customHeight="1" outlineLevel="1" spans="162:168">
      <c r="FF10086" s="55">
        <v>10079</v>
      </c>
      <c r="FG10086" s="55" t="s">
        <v>2052</v>
      </c>
      <c r="FH10086" s="55" t="s">
        <v>763</v>
      </c>
      <c r="FI10086" s="55">
        <v>1</v>
      </c>
      <c r="FJ10086" s="55">
        <v>400000</v>
      </c>
      <c r="FK10086" s="55" t="s">
        <v>1258</v>
      </c>
      <c r="FL10086" s="55">
        <v>0.0475</v>
      </c>
    </row>
    <row r="10087" ht="14.25" customHeight="1" outlineLevel="1" spans="162:168">
      <c r="FF10087" s="55">
        <v>10080</v>
      </c>
      <c r="FG10087" s="55" t="s">
        <v>2052</v>
      </c>
      <c r="FH10087" s="55" t="s">
        <v>763</v>
      </c>
      <c r="FI10087" s="55">
        <v>1</v>
      </c>
      <c r="FJ10087" s="55">
        <v>530000</v>
      </c>
      <c r="FK10087" s="55" t="s">
        <v>1258</v>
      </c>
      <c r="FL10087" s="55">
        <v>0.0475</v>
      </c>
    </row>
    <row r="10088" ht="14.25" customHeight="1" outlineLevel="1" spans="162:168">
      <c r="FF10088" s="55">
        <v>10081</v>
      </c>
      <c r="FG10088" s="55" t="s">
        <v>2052</v>
      </c>
      <c r="FH10088" s="55" t="s">
        <v>763</v>
      </c>
      <c r="FI10088" s="55">
        <v>1</v>
      </c>
      <c r="FJ10088" s="55">
        <v>540000</v>
      </c>
      <c r="FK10088" s="55" t="s">
        <v>1258</v>
      </c>
      <c r="FL10088" s="55">
        <v>0.0475</v>
      </c>
    </row>
    <row r="10089" ht="14.25" customHeight="1" outlineLevel="1" spans="162:168">
      <c r="FF10089" s="55">
        <v>10082</v>
      </c>
      <c r="FG10089" s="55" t="s">
        <v>2052</v>
      </c>
      <c r="FH10089" s="55" t="s">
        <v>763</v>
      </c>
      <c r="FI10089" s="55">
        <v>2</v>
      </c>
      <c r="FJ10089" s="55">
        <v>0</v>
      </c>
      <c r="FK10089" s="55" t="s">
        <v>1258</v>
      </c>
      <c r="FL10089" s="55">
        <v>0.085</v>
      </c>
    </row>
    <row r="10090" ht="14.25" customHeight="1" outlineLevel="1" spans="162:168">
      <c r="FF10090" s="55">
        <v>10083</v>
      </c>
      <c r="FG10090" s="55" t="s">
        <v>2052</v>
      </c>
      <c r="FH10090" s="55" t="s">
        <v>763</v>
      </c>
      <c r="FI10090" s="55">
        <v>2</v>
      </c>
      <c r="FJ10090" s="55">
        <v>1000</v>
      </c>
      <c r="FK10090" s="55" t="s">
        <v>1258</v>
      </c>
      <c r="FL10090" s="55">
        <v>0.085</v>
      </c>
    </row>
    <row r="10091" ht="14.25" customHeight="1" outlineLevel="1" spans="162:168">
      <c r="FF10091" s="55">
        <v>10084</v>
      </c>
      <c r="FG10091" s="55" t="s">
        <v>2052</v>
      </c>
      <c r="FH10091" s="55" t="s">
        <v>763</v>
      </c>
      <c r="FI10091" s="55">
        <v>2</v>
      </c>
      <c r="FJ10091" s="55">
        <v>2500</v>
      </c>
      <c r="FK10091" s="55" t="s">
        <v>1258</v>
      </c>
      <c r="FL10091" s="55">
        <v>0.0792</v>
      </c>
    </row>
    <row r="10092" ht="14.25" customHeight="1" outlineLevel="1" spans="162:168">
      <c r="FF10092" s="55">
        <v>10085</v>
      </c>
      <c r="FG10092" s="55" t="s">
        <v>2052</v>
      </c>
      <c r="FH10092" s="55" t="s">
        <v>763</v>
      </c>
      <c r="FI10092" s="55">
        <v>2</v>
      </c>
      <c r="FJ10092" s="55">
        <v>5000</v>
      </c>
      <c r="FK10092" s="55" t="s">
        <v>1258</v>
      </c>
      <c r="FL10092" s="55">
        <v>0.07</v>
      </c>
    </row>
    <row r="10093" ht="14.25" customHeight="1" outlineLevel="1" spans="162:168">
      <c r="FF10093" s="55">
        <v>10086</v>
      </c>
      <c r="FG10093" s="55" t="s">
        <v>2052</v>
      </c>
      <c r="FH10093" s="55" t="s">
        <v>763</v>
      </c>
      <c r="FI10093" s="55">
        <v>2</v>
      </c>
      <c r="FJ10093" s="55">
        <v>10000</v>
      </c>
      <c r="FK10093" s="55" t="s">
        <v>1258</v>
      </c>
      <c r="FL10093" s="55">
        <v>0.0584</v>
      </c>
    </row>
    <row r="10094" ht="14.25" customHeight="1" outlineLevel="1" spans="162:168">
      <c r="FF10094" s="55">
        <v>10087</v>
      </c>
      <c r="FG10094" s="55" t="s">
        <v>2052</v>
      </c>
      <c r="FH10094" s="55" t="s">
        <v>763</v>
      </c>
      <c r="FI10094" s="55">
        <v>2</v>
      </c>
      <c r="FJ10094" s="55">
        <v>25000</v>
      </c>
      <c r="FK10094" s="55" t="s">
        <v>1258</v>
      </c>
      <c r="FL10094" s="55">
        <v>0.0559</v>
      </c>
    </row>
    <row r="10095" ht="14.25" customHeight="1" outlineLevel="1" spans="162:168">
      <c r="FF10095" s="55">
        <v>10088</v>
      </c>
      <c r="FG10095" s="55" t="s">
        <v>2052</v>
      </c>
      <c r="FH10095" s="55" t="s">
        <v>763</v>
      </c>
      <c r="FI10095" s="55">
        <v>2</v>
      </c>
      <c r="FJ10095" s="55">
        <v>50000</v>
      </c>
      <c r="FK10095" s="55" t="s">
        <v>1258</v>
      </c>
      <c r="FL10095" s="55">
        <v>0.0525</v>
      </c>
    </row>
    <row r="10096" ht="14.25" customHeight="1" outlineLevel="1" spans="162:168">
      <c r="FF10096" s="55">
        <v>10089</v>
      </c>
      <c r="FG10096" s="55" t="s">
        <v>2052</v>
      </c>
      <c r="FH10096" s="55" t="s">
        <v>763</v>
      </c>
      <c r="FI10096" s="55">
        <v>2</v>
      </c>
      <c r="FJ10096" s="55">
        <v>80000</v>
      </c>
      <c r="FK10096" s="55" t="s">
        <v>1258</v>
      </c>
      <c r="FL10096" s="55">
        <v>0.0475</v>
      </c>
    </row>
    <row r="10097" ht="14.25" customHeight="1" outlineLevel="1" spans="162:168">
      <c r="FF10097" s="55">
        <v>10090</v>
      </c>
      <c r="FG10097" s="55" t="s">
        <v>2052</v>
      </c>
      <c r="FH10097" s="55" t="s">
        <v>763</v>
      </c>
      <c r="FI10097" s="55">
        <v>2</v>
      </c>
      <c r="FJ10097" s="55">
        <v>130000</v>
      </c>
      <c r="FK10097" s="55" t="s">
        <v>1258</v>
      </c>
      <c r="FL10097" s="55">
        <v>0.0475</v>
      </c>
    </row>
    <row r="10098" ht="14.25" customHeight="1" outlineLevel="1" spans="162:168">
      <c r="FF10098" s="55">
        <v>10091</v>
      </c>
      <c r="FG10098" s="55" t="s">
        <v>2052</v>
      </c>
      <c r="FH10098" s="55" t="s">
        <v>763</v>
      </c>
      <c r="FI10098" s="55">
        <v>2</v>
      </c>
      <c r="FJ10098" s="55">
        <v>260000</v>
      </c>
      <c r="FK10098" s="55" t="s">
        <v>1258</v>
      </c>
      <c r="FL10098" s="55">
        <v>0.0475</v>
      </c>
    </row>
    <row r="10099" ht="14.25" customHeight="1" outlineLevel="1" spans="162:168">
      <c r="FF10099" s="55">
        <v>10092</v>
      </c>
      <c r="FG10099" s="55" t="s">
        <v>2052</v>
      </c>
      <c r="FH10099" s="55" t="s">
        <v>763</v>
      </c>
      <c r="FI10099" s="55">
        <v>2</v>
      </c>
      <c r="FJ10099" s="55">
        <v>400000</v>
      </c>
      <c r="FK10099" s="55" t="s">
        <v>1258</v>
      </c>
      <c r="FL10099" s="55">
        <v>0.0475</v>
      </c>
    </row>
    <row r="10100" ht="14.25" customHeight="1" outlineLevel="1" spans="162:168">
      <c r="FF10100" s="55">
        <v>10093</v>
      </c>
      <c r="FG10100" s="55" t="s">
        <v>2052</v>
      </c>
      <c r="FH10100" s="55" t="s">
        <v>763</v>
      </c>
      <c r="FI10100" s="55">
        <v>2</v>
      </c>
      <c r="FJ10100" s="55">
        <v>530000</v>
      </c>
      <c r="FK10100" s="55" t="s">
        <v>1258</v>
      </c>
      <c r="FL10100" s="55">
        <v>0.0475</v>
      </c>
    </row>
    <row r="10101" ht="14.25" customHeight="1" outlineLevel="1" spans="162:168">
      <c r="FF10101" s="55">
        <v>10094</v>
      </c>
      <c r="FG10101" s="55" t="s">
        <v>2052</v>
      </c>
      <c r="FH10101" s="55" t="s">
        <v>763</v>
      </c>
      <c r="FI10101" s="55">
        <v>2</v>
      </c>
      <c r="FJ10101" s="55">
        <v>540000</v>
      </c>
      <c r="FK10101" s="55" t="s">
        <v>1258</v>
      </c>
      <c r="FL10101" s="55">
        <v>0.0475</v>
      </c>
    </row>
    <row r="10102" ht="14.25" customHeight="1" outlineLevel="1" spans="162:168">
      <c r="FF10102" s="55">
        <v>10095</v>
      </c>
      <c r="FG10102" s="55" t="s">
        <v>2052</v>
      </c>
      <c r="FH10102" s="55" t="s">
        <v>763</v>
      </c>
      <c r="FI10102" s="55">
        <v>3</v>
      </c>
      <c r="FJ10102" s="55">
        <v>0</v>
      </c>
      <c r="FK10102" s="55" t="s">
        <v>1258</v>
      </c>
      <c r="FL10102" s="55">
        <v>0.085</v>
      </c>
    </row>
    <row r="10103" ht="14.25" customHeight="1" outlineLevel="1" spans="162:168">
      <c r="FF10103" s="55">
        <v>10096</v>
      </c>
      <c r="FG10103" s="55" t="s">
        <v>2052</v>
      </c>
      <c r="FH10103" s="55" t="s">
        <v>763</v>
      </c>
      <c r="FI10103" s="55">
        <v>3</v>
      </c>
      <c r="FJ10103" s="55">
        <v>1000</v>
      </c>
      <c r="FK10103" s="55" t="s">
        <v>1258</v>
      </c>
      <c r="FL10103" s="55">
        <v>0.085</v>
      </c>
    </row>
    <row r="10104" ht="14.25" customHeight="1" outlineLevel="1" spans="162:168">
      <c r="FF10104" s="55">
        <v>10097</v>
      </c>
      <c r="FG10104" s="55" t="s">
        <v>2052</v>
      </c>
      <c r="FH10104" s="55" t="s">
        <v>763</v>
      </c>
      <c r="FI10104" s="55">
        <v>3</v>
      </c>
      <c r="FJ10104" s="55">
        <v>2500</v>
      </c>
      <c r="FK10104" s="55" t="s">
        <v>1258</v>
      </c>
      <c r="FL10104" s="55">
        <v>0.0792</v>
      </c>
    </row>
    <row r="10105" ht="14.25" customHeight="1" outlineLevel="1" spans="162:168">
      <c r="FF10105" s="55">
        <v>10098</v>
      </c>
      <c r="FG10105" s="55" t="s">
        <v>2052</v>
      </c>
      <c r="FH10105" s="55" t="s">
        <v>763</v>
      </c>
      <c r="FI10105" s="55">
        <v>3</v>
      </c>
      <c r="FJ10105" s="55">
        <v>5000</v>
      </c>
      <c r="FK10105" s="55" t="s">
        <v>1258</v>
      </c>
      <c r="FL10105" s="55">
        <v>0.07</v>
      </c>
    </row>
    <row r="10106" ht="14.25" customHeight="1" outlineLevel="1" spans="162:168">
      <c r="FF10106" s="55">
        <v>10099</v>
      </c>
      <c r="FG10106" s="55" t="s">
        <v>2052</v>
      </c>
      <c r="FH10106" s="55" t="s">
        <v>763</v>
      </c>
      <c r="FI10106" s="55">
        <v>3</v>
      </c>
      <c r="FJ10106" s="55">
        <v>10000</v>
      </c>
      <c r="FK10106" s="55" t="s">
        <v>1258</v>
      </c>
      <c r="FL10106" s="55">
        <v>0.0584</v>
      </c>
    </row>
    <row r="10107" ht="14.25" customHeight="1" outlineLevel="1" spans="162:168">
      <c r="FF10107" s="55">
        <v>10100</v>
      </c>
      <c r="FG10107" s="55" t="s">
        <v>2052</v>
      </c>
      <c r="FH10107" s="55" t="s">
        <v>763</v>
      </c>
      <c r="FI10107" s="55">
        <v>3</v>
      </c>
      <c r="FJ10107" s="55">
        <v>25000</v>
      </c>
      <c r="FK10107" s="55" t="s">
        <v>1258</v>
      </c>
      <c r="FL10107" s="55">
        <v>0.0559</v>
      </c>
    </row>
    <row r="10108" ht="14.25" customHeight="1" outlineLevel="1" spans="162:168">
      <c r="FF10108" s="55">
        <v>10101</v>
      </c>
      <c r="FG10108" s="55" t="s">
        <v>2052</v>
      </c>
      <c r="FH10108" s="55" t="s">
        <v>763</v>
      </c>
      <c r="FI10108" s="55">
        <v>3</v>
      </c>
      <c r="FJ10108" s="55">
        <v>50000</v>
      </c>
      <c r="FK10108" s="55" t="s">
        <v>1258</v>
      </c>
      <c r="FL10108" s="55">
        <v>0.0525</v>
      </c>
    </row>
    <row r="10109" ht="14.25" customHeight="1" outlineLevel="1" spans="162:168">
      <c r="FF10109" s="55">
        <v>10102</v>
      </c>
      <c r="FG10109" s="55" t="s">
        <v>2052</v>
      </c>
      <c r="FH10109" s="55" t="s">
        <v>763</v>
      </c>
      <c r="FI10109" s="55">
        <v>3</v>
      </c>
      <c r="FJ10109" s="55">
        <v>80000</v>
      </c>
      <c r="FK10109" s="55" t="s">
        <v>1258</v>
      </c>
      <c r="FL10109" s="55">
        <v>0.0475</v>
      </c>
    </row>
    <row r="10110" ht="14.25" customHeight="1" outlineLevel="1" spans="162:168">
      <c r="FF10110" s="55">
        <v>10103</v>
      </c>
      <c r="FG10110" s="55" t="s">
        <v>2052</v>
      </c>
      <c r="FH10110" s="55" t="s">
        <v>763</v>
      </c>
      <c r="FI10110" s="55">
        <v>3</v>
      </c>
      <c r="FJ10110" s="55">
        <v>130000</v>
      </c>
      <c r="FK10110" s="55" t="s">
        <v>1258</v>
      </c>
      <c r="FL10110" s="55">
        <v>0.0475</v>
      </c>
    </row>
    <row r="10111" ht="14.25" customHeight="1" outlineLevel="1" spans="162:168">
      <c r="FF10111" s="55">
        <v>10104</v>
      </c>
      <c r="FG10111" s="55" t="s">
        <v>2052</v>
      </c>
      <c r="FH10111" s="55" t="s">
        <v>763</v>
      </c>
      <c r="FI10111" s="55">
        <v>3</v>
      </c>
      <c r="FJ10111" s="55">
        <v>260000</v>
      </c>
      <c r="FK10111" s="55" t="s">
        <v>1258</v>
      </c>
      <c r="FL10111" s="55">
        <v>0.0475</v>
      </c>
    </row>
    <row r="10112" ht="14.25" customHeight="1" outlineLevel="1" spans="162:168">
      <c r="FF10112" s="55">
        <v>10105</v>
      </c>
      <c r="FG10112" s="55" t="s">
        <v>2052</v>
      </c>
      <c r="FH10112" s="55" t="s">
        <v>763</v>
      </c>
      <c r="FI10112" s="55">
        <v>3</v>
      </c>
      <c r="FJ10112" s="55">
        <v>400000</v>
      </c>
      <c r="FK10112" s="55" t="s">
        <v>1258</v>
      </c>
      <c r="FL10112" s="55">
        <v>0.0475</v>
      </c>
    </row>
    <row r="10113" ht="14.25" customHeight="1" outlineLevel="1" spans="162:168">
      <c r="FF10113" s="55">
        <v>10106</v>
      </c>
      <c r="FG10113" s="55" t="s">
        <v>2052</v>
      </c>
      <c r="FH10113" s="55" t="s">
        <v>763</v>
      </c>
      <c r="FI10113" s="55">
        <v>3</v>
      </c>
      <c r="FJ10113" s="55">
        <v>530000</v>
      </c>
      <c r="FK10113" s="55" t="s">
        <v>1258</v>
      </c>
      <c r="FL10113" s="55">
        <v>0.0475</v>
      </c>
    </row>
    <row r="10114" ht="14.25" customHeight="1" outlineLevel="1" spans="162:168">
      <c r="FF10114" s="55">
        <v>10107</v>
      </c>
      <c r="FG10114" s="55" t="s">
        <v>2052</v>
      </c>
      <c r="FH10114" s="55" t="s">
        <v>763</v>
      </c>
      <c r="FI10114" s="55">
        <v>3</v>
      </c>
      <c r="FJ10114" s="55">
        <v>540000</v>
      </c>
      <c r="FK10114" s="55" t="s">
        <v>1258</v>
      </c>
      <c r="FL10114" s="55">
        <v>0.0475</v>
      </c>
    </row>
    <row r="10115" ht="14.25" customHeight="1" outlineLevel="1" spans="162:168">
      <c r="FF10115" s="55">
        <v>10108</v>
      </c>
      <c r="FG10115" s="55" t="s">
        <v>2052</v>
      </c>
      <c r="FH10115" s="55" t="s">
        <v>763</v>
      </c>
      <c r="FI10115" s="55">
        <v>4</v>
      </c>
      <c r="FJ10115" s="55">
        <v>0</v>
      </c>
      <c r="FK10115" s="55" t="s">
        <v>1258</v>
      </c>
      <c r="FL10115" s="55">
        <v>0.085</v>
      </c>
    </row>
    <row r="10116" ht="14.25" customHeight="1" outlineLevel="1" spans="162:168">
      <c r="FF10116" s="55">
        <v>10109</v>
      </c>
      <c r="FG10116" s="55" t="s">
        <v>2052</v>
      </c>
      <c r="FH10116" s="55" t="s">
        <v>763</v>
      </c>
      <c r="FI10116" s="55">
        <v>4</v>
      </c>
      <c r="FJ10116" s="55">
        <v>1000</v>
      </c>
      <c r="FK10116" s="55" t="s">
        <v>1258</v>
      </c>
      <c r="FL10116" s="55">
        <v>0.085</v>
      </c>
    </row>
    <row r="10117" ht="14.25" customHeight="1" outlineLevel="1" spans="162:168">
      <c r="FF10117" s="55">
        <v>10110</v>
      </c>
      <c r="FG10117" s="55" t="s">
        <v>2052</v>
      </c>
      <c r="FH10117" s="55" t="s">
        <v>763</v>
      </c>
      <c r="FI10117" s="55">
        <v>4</v>
      </c>
      <c r="FJ10117" s="55">
        <v>2500</v>
      </c>
      <c r="FK10117" s="55" t="s">
        <v>1258</v>
      </c>
      <c r="FL10117" s="55">
        <v>0.0792</v>
      </c>
    </row>
    <row r="10118" ht="14.25" customHeight="1" outlineLevel="1" spans="162:168">
      <c r="FF10118" s="55">
        <v>10111</v>
      </c>
      <c r="FG10118" s="55" t="s">
        <v>2052</v>
      </c>
      <c r="FH10118" s="55" t="s">
        <v>763</v>
      </c>
      <c r="FI10118" s="55">
        <v>4</v>
      </c>
      <c r="FJ10118" s="55">
        <v>5000</v>
      </c>
      <c r="FK10118" s="55" t="s">
        <v>1258</v>
      </c>
      <c r="FL10118" s="55">
        <v>0.07</v>
      </c>
    </row>
    <row r="10119" ht="14.25" customHeight="1" outlineLevel="1" spans="162:168">
      <c r="FF10119" s="55">
        <v>10112</v>
      </c>
      <c r="FG10119" s="55" t="s">
        <v>2052</v>
      </c>
      <c r="FH10119" s="55" t="s">
        <v>763</v>
      </c>
      <c r="FI10119" s="55">
        <v>4</v>
      </c>
      <c r="FJ10119" s="55">
        <v>10000</v>
      </c>
      <c r="FK10119" s="55" t="s">
        <v>1258</v>
      </c>
      <c r="FL10119" s="55">
        <v>0.0584</v>
      </c>
    </row>
    <row r="10120" ht="14.25" customHeight="1" outlineLevel="1" spans="162:168">
      <c r="FF10120" s="55">
        <v>10113</v>
      </c>
      <c r="FG10120" s="55" t="s">
        <v>2052</v>
      </c>
      <c r="FH10120" s="55" t="s">
        <v>763</v>
      </c>
      <c r="FI10120" s="55">
        <v>4</v>
      </c>
      <c r="FJ10120" s="55">
        <v>25000</v>
      </c>
      <c r="FK10120" s="55" t="s">
        <v>1258</v>
      </c>
      <c r="FL10120" s="55">
        <v>0.0559</v>
      </c>
    </row>
    <row r="10121" ht="14.25" customHeight="1" outlineLevel="1" spans="162:168">
      <c r="FF10121" s="55">
        <v>10114</v>
      </c>
      <c r="FG10121" s="55" t="s">
        <v>2052</v>
      </c>
      <c r="FH10121" s="55" t="s">
        <v>763</v>
      </c>
      <c r="FI10121" s="55">
        <v>4</v>
      </c>
      <c r="FJ10121" s="55">
        <v>50000</v>
      </c>
      <c r="FK10121" s="55" t="s">
        <v>1258</v>
      </c>
      <c r="FL10121" s="55">
        <v>0.0525</v>
      </c>
    </row>
    <row r="10122" ht="14.25" customHeight="1" outlineLevel="1" spans="162:168">
      <c r="FF10122" s="55">
        <v>10115</v>
      </c>
      <c r="FG10122" s="55" t="s">
        <v>2052</v>
      </c>
      <c r="FH10122" s="55" t="s">
        <v>763</v>
      </c>
      <c r="FI10122" s="55">
        <v>4</v>
      </c>
      <c r="FJ10122" s="55">
        <v>80000</v>
      </c>
      <c r="FK10122" s="55" t="s">
        <v>1258</v>
      </c>
      <c r="FL10122" s="55">
        <v>0.0475</v>
      </c>
    </row>
    <row r="10123" ht="14.25" customHeight="1" outlineLevel="1" spans="162:168">
      <c r="FF10123" s="55">
        <v>10116</v>
      </c>
      <c r="FG10123" s="55" t="s">
        <v>2052</v>
      </c>
      <c r="FH10123" s="55" t="s">
        <v>763</v>
      </c>
      <c r="FI10123" s="55">
        <v>4</v>
      </c>
      <c r="FJ10123" s="55">
        <v>130000</v>
      </c>
      <c r="FK10123" s="55" t="s">
        <v>1258</v>
      </c>
      <c r="FL10123" s="55">
        <v>0.0475</v>
      </c>
    </row>
    <row r="10124" ht="14.25" customHeight="1" outlineLevel="1" spans="162:168">
      <c r="FF10124" s="55">
        <v>10117</v>
      </c>
      <c r="FG10124" s="55" t="s">
        <v>2052</v>
      </c>
      <c r="FH10124" s="55" t="s">
        <v>763</v>
      </c>
      <c r="FI10124" s="55">
        <v>4</v>
      </c>
      <c r="FJ10124" s="55">
        <v>260000</v>
      </c>
      <c r="FK10124" s="55" t="s">
        <v>1258</v>
      </c>
      <c r="FL10124" s="55">
        <v>0.0475</v>
      </c>
    </row>
    <row r="10125" ht="14.25" customHeight="1" outlineLevel="1" spans="162:168">
      <c r="FF10125" s="55">
        <v>10118</v>
      </c>
      <c r="FG10125" s="55" t="s">
        <v>2052</v>
      </c>
      <c r="FH10125" s="55" t="s">
        <v>763</v>
      </c>
      <c r="FI10125" s="55">
        <v>4</v>
      </c>
      <c r="FJ10125" s="55">
        <v>400000</v>
      </c>
      <c r="FK10125" s="55" t="s">
        <v>1258</v>
      </c>
      <c r="FL10125" s="55">
        <v>0.0475</v>
      </c>
    </row>
    <row r="10126" ht="14.25" customHeight="1" outlineLevel="1" spans="162:168">
      <c r="FF10126" s="55">
        <v>10119</v>
      </c>
      <c r="FG10126" s="55" t="s">
        <v>2052</v>
      </c>
      <c r="FH10126" s="55" t="s">
        <v>763</v>
      </c>
      <c r="FI10126" s="55">
        <v>4</v>
      </c>
      <c r="FJ10126" s="55">
        <v>530000</v>
      </c>
      <c r="FK10126" s="55" t="s">
        <v>1258</v>
      </c>
      <c r="FL10126" s="55">
        <v>0.0475</v>
      </c>
    </row>
    <row r="10127" ht="14.25" customHeight="1" outlineLevel="1" spans="162:168">
      <c r="FF10127" s="55">
        <v>10120</v>
      </c>
      <c r="FG10127" s="55" t="s">
        <v>2052</v>
      </c>
      <c r="FH10127" s="55" t="s">
        <v>763</v>
      </c>
      <c r="FI10127" s="55">
        <v>4</v>
      </c>
      <c r="FJ10127" s="55">
        <v>540000</v>
      </c>
      <c r="FK10127" s="55" t="s">
        <v>1258</v>
      </c>
      <c r="FL10127" s="55">
        <v>0.0475</v>
      </c>
    </row>
    <row r="10128" ht="14.25" customHeight="1" outlineLevel="1" spans="162:168">
      <c r="FF10128" s="55">
        <v>10121</v>
      </c>
      <c r="FG10128" s="55" t="s">
        <v>2052</v>
      </c>
      <c r="FH10128" s="55" t="s">
        <v>763</v>
      </c>
      <c r="FI10128" s="55">
        <v>5</v>
      </c>
      <c r="FJ10128" s="55">
        <v>0</v>
      </c>
      <c r="FK10128" s="55" t="s">
        <v>1258</v>
      </c>
      <c r="FL10128" s="55">
        <v>0.0475</v>
      </c>
    </row>
    <row r="10129" ht="14.25" customHeight="1" outlineLevel="1" spans="162:168">
      <c r="FF10129" s="55">
        <v>10122</v>
      </c>
      <c r="FG10129" s="55" t="s">
        <v>2052</v>
      </c>
      <c r="FH10129" s="55" t="s">
        <v>763</v>
      </c>
      <c r="FI10129" s="55">
        <v>5</v>
      </c>
      <c r="FJ10129" s="55">
        <v>1000</v>
      </c>
      <c r="FK10129" s="55" t="s">
        <v>1258</v>
      </c>
      <c r="FL10129" s="55">
        <v>0.0475</v>
      </c>
    </row>
    <row r="10130" ht="14.25" customHeight="1" outlineLevel="1" spans="162:168">
      <c r="FF10130" s="55">
        <v>10123</v>
      </c>
      <c r="FG10130" s="55" t="s">
        <v>2052</v>
      </c>
      <c r="FH10130" s="55" t="s">
        <v>763</v>
      </c>
      <c r="FI10130" s="55">
        <v>5</v>
      </c>
      <c r="FJ10130" s="55">
        <v>2500</v>
      </c>
      <c r="FK10130" s="55" t="s">
        <v>1258</v>
      </c>
      <c r="FL10130" s="55">
        <v>0.0475</v>
      </c>
    </row>
    <row r="10131" ht="14.25" customHeight="1" outlineLevel="1" spans="162:168">
      <c r="FF10131" s="55">
        <v>10124</v>
      </c>
      <c r="FG10131" s="55" t="s">
        <v>2052</v>
      </c>
      <c r="FH10131" s="55" t="s">
        <v>763</v>
      </c>
      <c r="FI10131" s="55">
        <v>5</v>
      </c>
      <c r="FJ10131" s="55">
        <v>5000</v>
      </c>
      <c r="FK10131" s="55" t="s">
        <v>1258</v>
      </c>
      <c r="FL10131" s="55">
        <v>0.0475</v>
      </c>
    </row>
    <row r="10132" ht="14.25" customHeight="1" outlineLevel="1" spans="162:168">
      <c r="FF10132" s="55">
        <v>10125</v>
      </c>
      <c r="FG10132" s="55" t="s">
        <v>2052</v>
      </c>
      <c r="FH10132" s="55" t="s">
        <v>763</v>
      </c>
      <c r="FI10132" s="55">
        <v>5</v>
      </c>
      <c r="FJ10132" s="55">
        <v>10000</v>
      </c>
      <c r="FK10132" s="55" t="s">
        <v>1258</v>
      </c>
      <c r="FL10132" s="55">
        <v>0.0475</v>
      </c>
    </row>
    <row r="10133" ht="14.25" customHeight="1" outlineLevel="1" spans="162:168">
      <c r="FF10133" s="55">
        <v>10126</v>
      </c>
      <c r="FG10133" s="55" t="s">
        <v>2052</v>
      </c>
      <c r="FH10133" s="55" t="s">
        <v>763</v>
      </c>
      <c r="FI10133" s="55">
        <v>5</v>
      </c>
      <c r="FJ10133" s="55">
        <v>25000</v>
      </c>
      <c r="FK10133" s="55" t="s">
        <v>1258</v>
      </c>
      <c r="FL10133" s="55">
        <v>0.0475</v>
      </c>
    </row>
    <row r="10134" ht="14.25" customHeight="1" outlineLevel="1" spans="162:168">
      <c r="FF10134" s="55">
        <v>10127</v>
      </c>
      <c r="FG10134" s="55" t="s">
        <v>2052</v>
      </c>
      <c r="FH10134" s="55" t="s">
        <v>763</v>
      </c>
      <c r="FI10134" s="55">
        <v>5</v>
      </c>
      <c r="FJ10134" s="55">
        <v>50000</v>
      </c>
      <c r="FK10134" s="55" t="s">
        <v>1258</v>
      </c>
      <c r="FL10134" s="55">
        <v>0.0475</v>
      </c>
    </row>
    <row r="10135" ht="14.25" customHeight="1" outlineLevel="1" spans="162:168">
      <c r="FF10135" s="55">
        <v>10128</v>
      </c>
      <c r="FG10135" s="55" t="s">
        <v>2052</v>
      </c>
      <c r="FH10135" s="55" t="s">
        <v>763</v>
      </c>
      <c r="FI10135" s="55">
        <v>5</v>
      </c>
      <c r="FJ10135" s="55">
        <v>80000</v>
      </c>
      <c r="FK10135" s="55" t="s">
        <v>1258</v>
      </c>
      <c r="FL10135" s="55">
        <v>0.0475</v>
      </c>
    </row>
    <row r="10136" ht="14.25" customHeight="1" outlineLevel="1" spans="162:168">
      <c r="FF10136" s="55">
        <v>10129</v>
      </c>
      <c r="FG10136" s="55" t="s">
        <v>2052</v>
      </c>
      <c r="FH10136" s="55" t="s">
        <v>763</v>
      </c>
      <c r="FI10136" s="55">
        <v>5</v>
      </c>
      <c r="FJ10136" s="55">
        <v>130000</v>
      </c>
      <c r="FK10136" s="55" t="s">
        <v>1258</v>
      </c>
      <c r="FL10136" s="55">
        <v>0.0475</v>
      </c>
    </row>
    <row r="10137" ht="14.25" customHeight="1" outlineLevel="1" spans="162:168">
      <c r="FF10137" s="55">
        <v>10130</v>
      </c>
      <c r="FG10137" s="55" t="s">
        <v>2052</v>
      </c>
      <c r="FH10137" s="55" t="s">
        <v>763</v>
      </c>
      <c r="FI10137" s="55">
        <v>5</v>
      </c>
      <c r="FJ10137" s="55">
        <v>260000</v>
      </c>
      <c r="FK10137" s="55" t="s">
        <v>1258</v>
      </c>
      <c r="FL10137" s="55">
        <v>0.0475</v>
      </c>
    </row>
    <row r="10138" ht="14.25" customHeight="1" outlineLevel="1" spans="162:168">
      <c r="FF10138" s="55">
        <v>10131</v>
      </c>
      <c r="FG10138" s="55" t="s">
        <v>2052</v>
      </c>
      <c r="FH10138" s="55" t="s">
        <v>763</v>
      </c>
      <c r="FI10138" s="55">
        <v>5</v>
      </c>
      <c r="FJ10138" s="55">
        <v>400000</v>
      </c>
      <c r="FK10138" s="55" t="s">
        <v>1258</v>
      </c>
      <c r="FL10138" s="55">
        <v>0.0475</v>
      </c>
    </row>
    <row r="10139" ht="14.25" customHeight="1" outlineLevel="1" spans="162:168">
      <c r="FF10139" s="55">
        <v>10132</v>
      </c>
      <c r="FG10139" s="55" t="s">
        <v>2052</v>
      </c>
      <c r="FH10139" s="55" t="s">
        <v>763</v>
      </c>
      <c r="FI10139" s="55">
        <v>5</v>
      </c>
      <c r="FJ10139" s="55">
        <v>530000</v>
      </c>
      <c r="FK10139" s="55" t="s">
        <v>1258</v>
      </c>
      <c r="FL10139" s="55">
        <v>0.0475</v>
      </c>
    </row>
    <row r="10140" ht="14.25" customHeight="1" outlineLevel="1" spans="162:168">
      <c r="FF10140" s="55">
        <v>10133</v>
      </c>
      <c r="FG10140" s="55" t="s">
        <v>2052</v>
      </c>
      <c r="FH10140" s="55" t="s">
        <v>763</v>
      </c>
      <c r="FI10140" s="55">
        <v>5</v>
      </c>
      <c r="FJ10140" s="55">
        <v>540000</v>
      </c>
      <c r="FK10140" s="55" t="s">
        <v>1258</v>
      </c>
      <c r="FL10140" s="55">
        <v>0.0475</v>
      </c>
    </row>
    <row r="10141" ht="14.25" customHeight="1" outlineLevel="1" spans="162:168">
      <c r="FF10141" s="55">
        <v>10134</v>
      </c>
      <c r="FG10141" s="55" t="s">
        <v>2052</v>
      </c>
      <c r="FH10141" s="55" t="s">
        <v>763</v>
      </c>
      <c r="FI10141" s="55">
        <v>6</v>
      </c>
      <c r="FJ10141" s="55">
        <v>0</v>
      </c>
      <c r="FK10141" s="55" t="s">
        <v>1258</v>
      </c>
      <c r="FL10141" s="55">
        <v>0.025</v>
      </c>
    </row>
    <row r="10142" ht="14.25" customHeight="1" outlineLevel="1" spans="162:168">
      <c r="FF10142" s="55">
        <v>10135</v>
      </c>
      <c r="FG10142" s="55" t="s">
        <v>2052</v>
      </c>
      <c r="FH10142" s="55" t="s">
        <v>763</v>
      </c>
      <c r="FI10142" s="55">
        <v>6</v>
      </c>
      <c r="FJ10142" s="55">
        <v>1000</v>
      </c>
      <c r="FK10142" s="55" t="s">
        <v>1258</v>
      </c>
      <c r="FL10142" s="55">
        <v>0.025</v>
      </c>
    </row>
    <row r="10143" ht="14.25" customHeight="1" outlineLevel="1" spans="162:168">
      <c r="FF10143" s="55">
        <v>10136</v>
      </c>
      <c r="FG10143" s="55" t="s">
        <v>2052</v>
      </c>
      <c r="FH10143" s="55" t="s">
        <v>763</v>
      </c>
      <c r="FI10143" s="55">
        <v>6</v>
      </c>
      <c r="FJ10143" s="55">
        <v>2500</v>
      </c>
      <c r="FK10143" s="55" t="s">
        <v>1258</v>
      </c>
      <c r="FL10143" s="55">
        <v>0.025</v>
      </c>
    </row>
    <row r="10144" ht="14.25" customHeight="1" outlineLevel="1" spans="162:168">
      <c r="FF10144" s="55">
        <v>10137</v>
      </c>
      <c r="FG10144" s="55" t="s">
        <v>2052</v>
      </c>
      <c r="FH10144" s="55" t="s">
        <v>763</v>
      </c>
      <c r="FI10144" s="55">
        <v>6</v>
      </c>
      <c r="FJ10144" s="55">
        <v>5000</v>
      </c>
      <c r="FK10144" s="55" t="s">
        <v>1258</v>
      </c>
      <c r="FL10144" s="55">
        <v>0.025</v>
      </c>
    </row>
    <row r="10145" ht="14.25" customHeight="1" outlineLevel="1" spans="162:168">
      <c r="FF10145" s="55">
        <v>10138</v>
      </c>
      <c r="FG10145" s="55" t="s">
        <v>2052</v>
      </c>
      <c r="FH10145" s="55" t="s">
        <v>763</v>
      </c>
      <c r="FI10145" s="55">
        <v>6</v>
      </c>
      <c r="FJ10145" s="55">
        <v>10000</v>
      </c>
      <c r="FK10145" s="55" t="s">
        <v>1258</v>
      </c>
      <c r="FL10145" s="55">
        <v>0.025</v>
      </c>
    </row>
    <row r="10146" ht="14.25" customHeight="1" outlineLevel="1" spans="162:168">
      <c r="FF10146" s="55">
        <v>10139</v>
      </c>
      <c r="FG10146" s="55" t="s">
        <v>2052</v>
      </c>
      <c r="FH10146" s="55" t="s">
        <v>763</v>
      </c>
      <c r="FI10146" s="55">
        <v>6</v>
      </c>
      <c r="FJ10146" s="55">
        <v>25000</v>
      </c>
      <c r="FK10146" s="55" t="s">
        <v>1258</v>
      </c>
      <c r="FL10146" s="55">
        <v>0.025</v>
      </c>
    </row>
    <row r="10147" ht="14.25" customHeight="1" outlineLevel="1" spans="162:168">
      <c r="FF10147" s="55">
        <v>10140</v>
      </c>
      <c r="FG10147" s="55" t="s">
        <v>2052</v>
      </c>
      <c r="FH10147" s="55" t="s">
        <v>763</v>
      </c>
      <c r="FI10147" s="55">
        <v>6</v>
      </c>
      <c r="FJ10147" s="55">
        <v>50000</v>
      </c>
      <c r="FK10147" s="55" t="s">
        <v>1258</v>
      </c>
      <c r="FL10147" s="55">
        <v>0.025</v>
      </c>
    </row>
    <row r="10148" ht="14.25" customHeight="1" outlineLevel="1" spans="162:168">
      <c r="FF10148" s="55">
        <v>10141</v>
      </c>
      <c r="FG10148" s="55" t="s">
        <v>2052</v>
      </c>
      <c r="FH10148" s="55" t="s">
        <v>763</v>
      </c>
      <c r="FI10148" s="55">
        <v>6</v>
      </c>
      <c r="FJ10148" s="55">
        <v>80000</v>
      </c>
      <c r="FK10148" s="55" t="s">
        <v>1258</v>
      </c>
      <c r="FL10148" s="55">
        <v>0.025</v>
      </c>
    </row>
    <row r="10149" ht="14.25" customHeight="1" outlineLevel="1" spans="162:168">
      <c r="FF10149" s="55">
        <v>10142</v>
      </c>
      <c r="FG10149" s="55" t="s">
        <v>2052</v>
      </c>
      <c r="FH10149" s="55" t="s">
        <v>763</v>
      </c>
      <c r="FI10149" s="55">
        <v>6</v>
      </c>
      <c r="FJ10149" s="55">
        <v>130000</v>
      </c>
      <c r="FK10149" s="55" t="s">
        <v>1258</v>
      </c>
      <c r="FL10149" s="55">
        <v>0.025</v>
      </c>
    </row>
    <row r="10150" ht="14.25" customHeight="1" outlineLevel="1" spans="162:168">
      <c r="FF10150" s="55">
        <v>10143</v>
      </c>
      <c r="FG10150" s="55" t="s">
        <v>2052</v>
      </c>
      <c r="FH10150" s="55" t="s">
        <v>763</v>
      </c>
      <c r="FI10150" s="55">
        <v>6</v>
      </c>
      <c r="FJ10150" s="55">
        <v>260000</v>
      </c>
      <c r="FK10150" s="55" t="s">
        <v>1258</v>
      </c>
      <c r="FL10150" s="55">
        <v>0.025</v>
      </c>
    </row>
    <row r="10151" ht="14.25" customHeight="1" outlineLevel="1" spans="162:168">
      <c r="FF10151" s="55">
        <v>10144</v>
      </c>
      <c r="FG10151" s="55" t="s">
        <v>2052</v>
      </c>
      <c r="FH10151" s="55" t="s">
        <v>763</v>
      </c>
      <c r="FI10151" s="55">
        <v>6</v>
      </c>
      <c r="FJ10151" s="55">
        <v>400000</v>
      </c>
      <c r="FK10151" s="55" t="s">
        <v>1258</v>
      </c>
      <c r="FL10151" s="55">
        <v>0.025</v>
      </c>
    </row>
    <row r="10152" ht="14.25" customHeight="1" outlineLevel="1" spans="162:168">
      <c r="FF10152" s="55">
        <v>10145</v>
      </c>
      <c r="FG10152" s="55" t="s">
        <v>2052</v>
      </c>
      <c r="FH10152" s="55" t="s">
        <v>763</v>
      </c>
      <c r="FI10152" s="55">
        <v>6</v>
      </c>
      <c r="FJ10152" s="55">
        <v>530000</v>
      </c>
      <c r="FK10152" s="55" t="s">
        <v>1258</v>
      </c>
      <c r="FL10152" s="55">
        <v>0.025</v>
      </c>
    </row>
    <row r="10153" ht="14.25" customHeight="1" outlineLevel="1" spans="162:168">
      <c r="FF10153" s="55">
        <v>10146</v>
      </c>
      <c r="FG10153" s="55" t="s">
        <v>2052</v>
      </c>
      <c r="FH10153" s="55" t="s">
        <v>763</v>
      </c>
      <c r="FI10153" s="55">
        <v>6</v>
      </c>
      <c r="FJ10153" s="55">
        <v>540000</v>
      </c>
      <c r="FK10153" s="55" t="s">
        <v>1258</v>
      </c>
      <c r="FL10153" s="55">
        <v>0.025</v>
      </c>
    </row>
    <row r="10154" ht="14.25" customHeight="1" outlineLevel="1" spans="162:168">
      <c r="FF10154" s="55">
        <v>10147</v>
      </c>
      <c r="FG10154" s="55" t="s">
        <v>2052</v>
      </c>
      <c r="FH10154" s="55" t="s">
        <v>1013</v>
      </c>
      <c r="FI10154" s="55">
        <v>1</v>
      </c>
      <c r="FJ10154" s="55">
        <v>0</v>
      </c>
      <c r="FK10154" s="55" t="s">
        <v>1258</v>
      </c>
      <c r="FL10154" s="55">
        <v>0.025</v>
      </c>
    </row>
    <row r="10155" ht="14.25" customHeight="1" outlineLevel="1" spans="162:168">
      <c r="FF10155" s="55">
        <v>10148</v>
      </c>
      <c r="FG10155" s="55" t="s">
        <v>2052</v>
      </c>
      <c r="FH10155" s="55" t="s">
        <v>1013</v>
      </c>
      <c r="FI10155" s="55">
        <v>1</v>
      </c>
      <c r="FJ10155" s="55">
        <v>1000</v>
      </c>
      <c r="FK10155" s="55" t="s">
        <v>1258</v>
      </c>
      <c r="FL10155" s="55">
        <v>0.025</v>
      </c>
    </row>
    <row r="10156" ht="14.25" customHeight="1" outlineLevel="1" spans="162:168">
      <c r="FF10156" s="55">
        <v>10149</v>
      </c>
      <c r="FG10156" s="55" t="s">
        <v>2052</v>
      </c>
      <c r="FH10156" s="55" t="s">
        <v>1013</v>
      </c>
      <c r="FI10156" s="55">
        <v>1</v>
      </c>
      <c r="FJ10156" s="55">
        <v>2500</v>
      </c>
      <c r="FK10156" s="55" t="s">
        <v>1258</v>
      </c>
      <c r="FL10156" s="55">
        <v>0.025</v>
      </c>
    </row>
    <row r="10157" ht="14.25" customHeight="1" outlineLevel="1" spans="162:168">
      <c r="FF10157" s="55">
        <v>10150</v>
      </c>
      <c r="FG10157" s="55" t="s">
        <v>2052</v>
      </c>
      <c r="FH10157" s="55" t="s">
        <v>1013</v>
      </c>
      <c r="FI10157" s="55">
        <v>1</v>
      </c>
      <c r="FJ10157" s="55">
        <v>5000</v>
      </c>
      <c r="FK10157" s="55" t="s">
        <v>1258</v>
      </c>
      <c r="FL10157" s="55">
        <v>0.025</v>
      </c>
    </row>
    <row r="10158" ht="14.25" customHeight="1" outlineLevel="1" spans="162:168">
      <c r="FF10158" s="55">
        <v>10151</v>
      </c>
      <c r="FG10158" s="55" t="s">
        <v>2052</v>
      </c>
      <c r="FH10158" s="55" t="s">
        <v>1013</v>
      </c>
      <c r="FI10158" s="55">
        <v>1</v>
      </c>
      <c r="FJ10158" s="55">
        <v>10000</v>
      </c>
      <c r="FK10158" s="55" t="s">
        <v>1258</v>
      </c>
      <c r="FL10158" s="55">
        <v>0.025</v>
      </c>
    </row>
    <row r="10159" ht="14.25" customHeight="1" outlineLevel="1" spans="162:168">
      <c r="FF10159" s="55">
        <v>10152</v>
      </c>
      <c r="FG10159" s="55" t="s">
        <v>2052</v>
      </c>
      <c r="FH10159" s="55" t="s">
        <v>1013</v>
      </c>
      <c r="FI10159" s="55">
        <v>1</v>
      </c>
      <c r="FJ10159" s="55">
        <v>25000</v>
      </c>
      <c r="FK10159" s="55" t="s">
        <v>1258</v>
      </c>
      <c r="FL10159" s="55">
        <v>0.025</v>
      </c>
    </row>
    <row r="10160" ht="14.25" customHeight="1" outlineLevel="1" spans="162:168">
      <c r="FF10160" s="55">
        <v>10153</v>
      </c>
      <c r="FG10160" s="55" t="s">
        <v>2052</v>
      </c>
      <c r="FH10160" s="55" t="s">
        <v>1013</v>
      </c>
      <c r="FI10160" s="55">
        <v>1</v>
      </c>
      <c r="FJ10160" s="55">
        <v>50000</v>
      </c>
      <c r="FK10160" s="55" t="s">
        <v>1258</v>
      </c>
      <c r="FL10160" s="55">
        <v>0.025</v>
      </c>
    </row>
    <row r="10161" ht="14.25" customHeight="1" outlineLevel="1" spans="162:168">
      <c r="FF10161" s="55">
        <v>10154</v>
      </c>
      <c r="FG10161" s="55" t="s">
        <v>2052</v>
      </c>
      <c r="FH10161" s="55" t="s">
        <v>1013</v>
      </c>
      <c r="FI10161" s="55">
        <v>1</v>
      </c>
      <c r="FJ10161" s="55">
        <v>80000</v>
      </c>
      <c r="FK10161" s="55" t="s">
        <v>1258</v>
      </c>
      <c r="FL10161" s="55">
        <v>0.025</v>
      </c>
    </row>
    <row r="10162" ht="14.25" customHeight="1" outlineLevel="1" spans="162:168">
      <c r="FF10162" s="55">
        <v>10155</v>
      </c>
      <c r="FG10162" s="55" t="s">
        <v>2052</v>
      </c>
      <c r="FH10162" s="55" t="s">
        <v>1013</v>
      </c>
      <c r="FI10162" s="55">
        <v>1</v>
      </c>
      <c r="FJ10162" s="55">
        <v>130000</v>
      </c>
      <c r="FK10162" s="55" t="s">
        <v>1258</v>
      </c>
      <c r="FL10162" s="55">
        <v>0.025</v>
      </c>
    </row>
    <row r="10163" ht="14.25" customHeight="1" outlineLevel="1" spans="162:168">
      <c r="FF10163" s="55">
        <v>10156</v>
      </c>
      <c r="FG10163" s="55" t="s">
        <v>2052</v>
      </c>
      <c r="FH10163" s="55" t="s">
        <v>1013</v>
      </c>
      <c r="FI10163" s="55">
        <v>1</v>
      </c>
      <c r="FJ10163" s="55">
        <v>260000</v>
      </c>
      <c r="FK10163" s="55" t="s">
        <v>1258</v>
      </c>
      <c r="FL10163" s="55">
        <v>0.025</v>
      </c>
    </row>
    <row r="10164" ht="14.25" customHeight="1" outlineLevel="1" spans="162:168">
      <c r="FF10164" s="55">
        <v>10157</v>
      </c>
      <c r="FG10164" s="55" t="s">
        <v>2052</v>
      </c>
      <c r="FH10164" s="55" t="s">
        <v>1013</v>
      </c>
      <c r="FI10164" s="55">
        <v>1</v>
      </c>
      <c r="FJ10164" s="55">
        <v>400000</v>
      </c>
      <c r="FK10164" s="55" t="s">
        <v>1258</v>
      </c>
      <c r="FL10164" s="55">
        <v>0.025</v>
      </c>
    </row>
    <row r="10165" ht="14.25" customHeight="1" outlineLevel="1" spans="162:168">
      <c r="FF10165" s="55">
        <v>10158</v>
      </c>
      <c r="FG10165" s="55" t="s">
        <v>2052</v>
      </c>
      <c r="FH10165" s="55" t="s">
        <v>1013</v>
      </c>
      <c r="FI10165" s="55">
        <v>1</v>
      </c>
      <c r="FJ10165" s="55">
        <v>530000</v>
      </c>
      <c r="FK10165" s="55" t="s">
        <v>1258</v>
      </c>
      <c r="FL10165" s="55">
        <v>0.025</v>
      </c>
    </row>
    <row r="10166" ht="14.25" customHeight="1" outlineLevel="1" spans="162:168">
      <c r="FF10166" s="55">
        <v>10159</v>
      </c>
      <c r="FG10166" s="55" t="s">
        <v>2052</v>
      </c>
      <c r="FH10166" s="55" t="s">
        <v>1013</v>
      </c>
      <c r="FI10166" s="55">
        <v>1</v>
      </c>
      <c r="FJ10166" s="55">
        <v>540000</v>
      </c>
      <c r="FK10166" s="55" t="s">
        <v>1258</v>
      </c>
      <c r="FL10166" s="55">
        <v>0.025</v>
      </c>
    </row>
    <row r="10167" ht="14.25" customHeight="1" outlineLevel="1" spans="162:168">
      <c r="FF10167" s="55">
        <v>10160</v>
      </c>
      <c r="FG10167" s="55" t="s">
        <v>2052</v>
      </c>
      <c r="FH10167" s="55" t="s">
        <v>960</v>
      </c>
      <c r="FI10167" s="55">
        <v>1</v>
      </c>
      <c r="FJ10167" s="55">
        <v>0</v>
      </c>
      <c r="FK10167" s="55" t="s">
        <v>1258</v>
      </c>
      <c r="FL10167" s="55">
        <v>0.025</v>
      </c>
    </row>
    <row r="10168" ht="14.25" customHeight="1" outlineLevel="1" spans="162:168">
      <c r="FF10168" s="55">
        <v>10161</v>
      </c>
      <c r="FG10168" s="55" t="s">
        <v>2052</v>
      </c>
      <c r="FH10168" s="55" t="s">
        <v>960</v>
      </c>
      <c r="FI10168" s="55">
        <v>1</v>
      </c>
      <c r="FJ10168" s="55">
        <v>1000</v>
      </c>
      <c r="FK10168" s="55" t="s">
        <v>1258</v>
      </c>
      <c r="FL10168" s="55">
        <v>0.025</v>
      </c>
    </row>
    <row r="10169" ht="14.25" customHeight="1" outlineLevel="1" spans="162:168">
      <c r="FF10169" s="55">
        <v>10162</v>
      </c>
      <c r="FG10169" s="55" t="s">
        <v>2052</v>
      </c>
      <c r="FH10169" s="55" t="s">
        <v>960</v>
      </c>
      <c r="FI10169" s="55">
        <v>1</v>
      </c>
      <c r="FJ10169" s="55">
        <v>2500</v>
      </c>
      <c r="FK10169" s="55" t="s">
        <v>1258</v>
      </c>
      <c r="FL10169" s="55">
        <v>0.025</v>
      </c>
    </row>
    <row r="10170" ht="14.25" customHeight="1" outlineLevel="1" spans="162:168">
      <c r="FF10170" s="55">
        <v>10163</v>
      </c>
      <c r="FG10170" s="55" t="s">
        <v>2052</v>
      </c>
      <c r="FH10170" s="55" t="s">
        <v>960</v>
      </c>
      <c r="FI10170" s="55">
        <v>1</v>
      </c>
      <c r="FJ10170" s="55">
        <v>5000</v>
      </c>
      <c r="FK10170" s="55" t="s">
        <v>1258</v>
      </c>
      <c r="FL10170" s="55">
        <v>0.025</v>
      </c>
    </row>
    <row r="10171" ht="14.25" customHeight="1" outlineLevel="1" spans="162:168">
      <c r="FF10171" s="55">
        <v>10164</v>
      </c>
      <c r="FG10171" s="55" t="s">
        <v>2052</v>
      </c>
      <c r="FH10171" s="55" t="s">
        <v>960</v>
      </c>
      <c r="FI10171" s="55">
        <v>1</v>
      </c>
      <c r="FJ10171" s="55">
        <v>10000</v>
      </c>
      <c r="FK10171" s="55" t="s">
        <v>1258</v>
      </c>
      <c r="FL10171" s="55">
        <v>0.025</v>
      </c>
    </row>
    <row r="10172" ht="14.25" customHeight="1" outlineLevel="1" spans="162:168">
      <c r="FF10172" s="55">
        <v>10165</v>
      </c>
      <c r="FG10172" s="55" t="s">
        <v>2052</v>
      </c>
      <c r="FH10172" s="55" t="s">
        <v>960</v>
      </c>
      <c r="FI10172" s="55">
        <v>1</v>
      </c>
      <c r="FJ10172" s="55">
        <v>25000</v>
      </c>
      <c r="FK10172" s="55" t="s">
        <v>1258</v>
      </c>
      <c r="FL10172" s="55">
        <v>0.025</v>
      </c>
    </row>
    <row r="10173" ht="14.25" customHeight="1" outlineLevel="1" spans="162:168">
      <c r="FF10173" s="55">
        <v>10166</v>
      </c>
      <c r="FG10173" s="55" t="s">
        <v>2052</v>
      </c>
      <c r="FH10173" s="55" t="s">
        <v>960</v>
      </c>
      <c r="FI10173" s="55">
        <v>1</v>
      </c>
      <c r="FJ10173" s="55">
        <v>50000</v>
      </c>
      <c r="FK10173" s="55" t="s">
        <v>1258</v>
      </c>
      <c r="FL10173" s="55">
        <v>0.025</v>
      </c>
    </row>
    <row r="10174" ht="14.25" customHeight="1" outlineLevel="1" spans="162:168">
      <c r="FF10174" s="55">
        <v>10167</v>
      </c>
      <c r="FG10174" s="55" t="s">
        <v>2052</v>
      </c>
      <c r="FH10174" s="55" t="s">
        <v>960</v>
      </c>
      <c r="FI10174" s="55">
        <v>1</v>
      </c>
      <c r="FJ10174" s="55">
        <v>80000</v>
      </c>
      <c r="FK10174" s="55" t="s">
        <v>1258</v>
      </c>
      <c r="FL10174" s="55">
        <v>0.025</v>
      </c>
    </row>
    <row r="10175" ht="14.25" customHeight="1" outlineLevel="1" spans="162:168">
      <c r="FF10175" s="55">
        <v>10168</v>
      </c>
      <c r="FG10175" s="55" t="s">
        <v>2052</v>
      </c>
      <c r="FH10175" s="55" t="s">
        <v>960</v>
      </c>
      <c r="FI10175" s="55">
        <v>1</v>
      </c>
      <c r="FJ10175" s="55">
        <v>130000</v>
      </c>
      <c r="FK10175" s="55" t="s">
        <v>1258</v>
      </c>
      <c r="FL10175" s="55">
        <v>0.025</v>
      </c>
    </row>
    <row r="10176" ht="14.25" customHeight="1" outlineLevel="1" spans="162:168">
      <c r="FF10176" s="55">
        <v>10169</v>
      </c>
      <c r="FG10176" s="55" t="s">
        <v>2052</v>
      </c>
      <c r="FH10176" s="55" t="s">
        <v>960</v>
      </c>
      <c r="FI10176" s="55">
        <v>1</v>
      </c>
      <c r="FJ10176" s="55">
        <v>260000</v>
      </c>
      <c r="FK10176" s="55" t="s">
        <v>1258</v>
      </c>
      <c r="FL10176" s="55">
        <v>0.025</v>
      </c>
    </row>
    <row r="10177" ht="14.25" customHeight="1" outlineLevel="1" spans="162:168">
      <c r="FF10177" s="55">
        <v>10170</v>
      </c>
      <c r="FG10177" s="55" t="s">
        <v>2052</v>
      </c>
      <c r="FH10177" s="55" t="s">
        <v>960</v>
      </c>
      <c r="FI10177" s="55">
        <v>1</v>
      </c>
      <c r="FJ10177" s="55">
        <v>400000</v>
      </c>
      <c r="FK10177" s="55" t="s">
        <v>1258</v>
      </c>
      <c r="FL10177" s="55">
        <v>0.025</v>
      </c>
    </row>
    <row r="10178" ht="14.25" customHeight="1" outlineLevel="1" spans="162:168">
      <c r="FF10178" s="55">
        <v>10171</v>
      </c>
      <c r="FG10178" s="55" t="s">
        <v>2052</v>
      </c>
      <c r="FH10178" s="55" t="s">
        <v>960</v>
      </c>
      <c r="FI10178" s="55">
        <v>1</v>
      </c>
      <c r="FJ10178" s="55">
        <v>530000</v>
      </c>
      <c r="FK10178" s="55" t="s">
        <v>1258</v>
      </c>
      <c r="FL10178" s="55">
        <v>0.025</v>
      </c>
    </row>
    <row r="10179" ht="14.25" customHeight="1" outlineLevel="1" spans="162:168">
      <c r="FF10179" s="55">
        <v>10172</v>
      </c>
      <c r="FG10179" s="55" t="s">
        <v>2052</v>
      </c>
      <c r="FH10179" s="55" t="s">
        <v>960</v>
      </c>
      <c r="FI10179" s="55">
        <v>1</v>
      </c>
      <c r="FJ10179" s="55">
        <v>540000</v>
      </c>
      <c r="FK10179" s="55" t="s">
        <v>1258</v>
      </c>
      <c r="FL10179" s="55">
        <v>0.025</v>
      </c>
    </row>
    <row r="10180" ht="14.25" customHeight="1" outlineLevel="1" spans="162:168">
      <c r="FF10180" s="55">
        <v>10173</v>
      </c>
      <c r="FG10180" s="55" t="s">
        <v>2052</v>
      </c>
      <c r="FH10180" s="55" t="s">
        <v>1092</v>
      </c>
      <c r="FI10180" s="55">
        <v>1</v>
      </c>
      <c r="FJ10180" s="55">
        <v>0</v>
      </c>
      <c r="FK10180" s="55" t="s">
        <v>1258</v>
      </c>
      <c r="FL10180" s="55">
        <v>0.025</v>
      </c>
    </row>
    <row r="10181" ht="14.25" customHeight="1" outlineLevel="1" spans="162:168">
      <c r="FF10181" s="55">
        <v>10174</v>
      </c>
      <c r="FG10181" s="55" t="s">
        <v>2052</v>
      </c>
      <c r="FH10181" s="55" t="s">
        <v>1092</v>
      </c>
      <c r="FI10181" s="55">
        <v>1</v>
      </c>
      <c r="FJ10181" s="55">
        <v>1000</v>
      </c>
      <c r="FK10181" s="55" t="s">
        <v>1258</v>
      </c>
      <c r="FL10181" s="55">
        <v>0.025</v>
      </c>
    </row>
    <row r="10182" ht="14.25" customHeight="1" outlineLevel="1" spans="162:168">
      <c r="FF10182" s="55">
        <v>10175</v>
      </c>
      <c r="FG10182" s="55" t="s">
        <v>2052</v>
      </c>
      <c r="FH10182" s="55" t="s">
        <v>1092</v>
      </c>
      <c r="FI10182" s="55">
        <v>1</v>
      </c>
      <c r="FJ10182" s="55">
        <v>2500</v>
      </c>
      <c r="FK10182" s="55" t="s">
        <v>1258</v>
      </c>
      <c r="FL10182" s="55">
        <v>0.025</v>
      </c>
    </row>
    <row r="10183" ht="14.25" customHeight="1" outlineLevel="1" spans="162:168">
      <c r="FF10183" s="55">
        <v>10176</v>
      </c>
      <c r="FG10183" s="55" t="s">
        <v>2052</v>
      </c>
      <c r="FH10183" s="55" t="s">
        <v>1092</v>
      </c>
      <c r="FI10183" s="55">
        <v>1</v>
      </c>
      <c r="FJ10183" s="55">
        <v>5000</v>
      </c>
      <c r="FK10183" s="55" t="s">
        <v>1258</v>
      </c>
      <c r="FL10183" s="55">
        <v>0.025</v>
      </c>
    </row>
    <row r="10184" ht="14.25" customHeight="1" outlineLevel="1" spans="162:168">
      <c r="FF10184" s="55">
        <v>10177</v>
      </c>
      <c r="FG10184" s="55" t="s">
        <v>2052</v>
      </c>
      <c r="FH10184" s="55" t="s">
        <v>1092</v>
      </c>
      <c r="FI10184" s="55">
        <v>1</v>
      </c>
      <c r="FJ10184" s="55">
        <v>10000</v>
      </c>
      <c r="FK10184" s="55" t="s">
        <v>1258</v>
      </c>
      <c r="FL10184" s="55">
        <v>0.025</v>
      </c>
    </row>
    <row r="10185" ht="14.25" customHeight="1" outlineLevel="1" spans="162:168">
      <c r="FF10185" s="55">
        <v>10178</v>
      </c>
      <c r="FG10185" s="55" t="s">
        <v>2052</v>
      </c>
      <c r="FH10185" s="55" t="s">
        <v>1092</v>
      </c>
      <c r="FI10185" s="55">
        <v>1</v>
      </c>
      <c r="FJ10185" s="55">
        <v>25000</v>
      </c>
      <c r="FK10185" s="55" t="s">
        <v>1258</v>
      </c>
      <c r="FL10185" s="55">
        <v>0.025</v>
      </c>
    </row>
    <row r="10186" ht="14.25" customHeight="1" outlineLevel="1" spans="162:168">
      <c r="FF10186" s="55">
        <v>10179</v>
      </c>
      <c r="FG10186" s="55" t="s">
        <v>2052</v>
      </c>
      <c r="FH10186" s="55" t="s">
        <v>1092</v>
      </c>
      <c r="FI10186" s="55">
        <v>1</v>
      </c>
      <c r="FJ10186" s="55">
        <v>50000</v>
      </c>
      <c r="FK10186" s="55" t="s">
        <v>1258</v>
      </c>
      <c r="FL10186" s="55">
        <v>0.025</v>
      </c>
    </row>
    <row r="10187" ht="14.25" customHeight="1" outlineLevel="1" spans="162:168">
      <c r="FF10187" s="55">
        <v>10180</v>
      </c>
      <c r="FG10187" s="55" t="s">
        <v>2052</v>
      </c>
      <c r="FH10187" s="55" t="s">
        <v>1092</v>
      </c>
      <c r="FI10187" s="55">
        <v>1</v>
      </c>
      <c r="FJ10187" s="55">
        <v>80000</v>
      </c>
      <c r="FK10187" s="55" t="s">
        <v>1258</v>
      </c>
      <c r="FL10187" s="55">
        <v>0.025</v>
      </c>
    </row>
    <row r="10188" ht="14.25" customHeight="1" outlineLevel="1" spans="162:168">
      <c r="FF10188" s="55">
        <v>10181</v>
      </c>
      <c r="FG10188" s="55" t="s">
        <v>2052</v>
      </c>
      <c r="FH10188" s="55" t="s">
        <v>1092</v>
      </c>
      <c r="FI10188" s="55">
        <v>1</v>
      </c>
      <c r="FJ10188" s="55">
        <v>130000</v>
      </c>
      <c r="FK10188" s="55" t="s">
        <v>1258</v>
      </c>
      <c r="FL10188" s="55">
        <v>0.025</v>
      </c>
    </row>
    <row r="10189" ht="14.25" customHeight="1" outlineLevel="1" spans="162:168">
      <c r="FF10189" s="55">
        <v>10182</v>
      </c>
      <c r="FG10189" s="55" t="s">
        <v>2052</v>
      </c>
      <c r="FH10189" s="55" t="s">
        <v>1092</v>
      </c>
      <c r="FI10189" s="55">
        <v>1</v>
      </c>
      <c r="FJ10189" s="55">
        <v>260000</v>
      </c>
      <c r="FK10189" s="55" t="s">
        <v>1258</v>
      </c>
      <c r="FL10189" s="55">
        <v>0.025</v>
      </c>
    </row>
    <row r="10190" ht="14.25" customHeight="1" outlineLevel="1" spans="162:168">
      <c r="FF10190" s="55">
        <v>10183</v>
      </c>
      <c r="FG10190" s="55" t="s">
        <v>2052</v>
      </c>
      <c r="FH10190" s="55" t="s">
        <v>1092</v>
      </c>
      <c r="FI10190" s="55">
        <v>1</v>
      </c>
      <c r="FJ10190" s="55">
        <v>400000</v>
      </c>
      <c r="FK10190" s="55" t="s">
        <v>1258</v>
      </c>
      <c r="FL10190" s="55">
        <v>0.025</v>
      </c>
    </row>
    <row r="10191" ht="14.25" customHeight="1" outlineLevel="1" spans="162:168">
      <c r="FF10191" s="55">
        <v>10184</v>
      </c>
      <c r="FG10191" s="55" t="s">
        <v>2052</v>
      </c>
      <c r="FH10191" s="55" t="s">
        <v>1092</v>
      </c>
      <c r="FI10191" s="55">
        <v>1</v>
      </c>
      <c r="FJ10191" s="55">
        <v>530000</v>
      </c>
      <c r="FK10191" s="55" t="s">
        <v>1258</v>
      </c>
      <c r="FL10191" s="55">
        <v>0.025</v>
      </c>
    </row>
    <row r="10192" ht="14.25" customHeight="1" outlineLevel="1" spans="162:168">
      <c r="FF10192" s="55">
        <v>10185</v>
      </c>
      <c r="FG10192" s="55" t="s">
        <v>2052</v>
      </c>
      <c r="FH10192" s="55" t="s">
        <v>1092</v>
      </c>
      <c r="FI10192" s="55">
        <v>1</v>
      </c>
      <c r="FJ10192" s="55">
        <v>540000</v>
      </c>
      <c r="FK10192" s="55" t="s">
        <v>1258</v>
      </c>
      <c r="FL10192" s="55">
        <v>0.025</v>
      </c>
    </row>
    <row r="10193" ht="14.25" customHeight="1" outlineLevel="1" spans="162:168">
      <c r="FF10193" s="55">
        <v>10186</v>
      </c>
      <c r="FG10193" s="55" t="s">
        <v>2052</v>
      </c>
      <c r="FH10193" s="55" t="s">
        <v>1230</v>
      </c>
      <c r="FI10193" s="55">
        <v>1</v>
      </c>
      <c r="FJ10193" s="55">
        <v>0</v>
      </c>
      <c r="FK10193" s="55" t="s">
        <v>1258</v>
      </c>
      <c r="FL10193" s="55">
        <v>0.025</v>
      </c>
    </row>
    <row r="10194" ht="14.25" customHeight="1" outlineLevel="1" spans="162:168">
      <c r="FF10194" s="55">
        <v>10187</v>
      </c>
      <c r="FG10194" s="55" t="s">
        <v>2052</v>
      </c>
      <c r="FH10194" s="55" t="s">
        <v>1230</v>
      </c>
      <c r="FI10194" s="55">
        <v>1</v>
      </c>
      <c r="FJ10194" s="55">
        <v>1000</v>
      </c>
      <c r="FK10194" s="55" t="s">
        <v>1258</v>
      </c>
      <c r="FL10194" s="55">
        <v>0.025</v>
      </c>
    </row>
    <row r="10195" ht="14.25" customHeight="1" outlineLevel="1" spans="162:168">
      <c r="FF10195" s="55">
        <v>10188</v>
      </c>
      <c r="FG10195" s="55" t="s">
        <v>2052</v>
      </c>
      <c r="FH10195" s="55" t="s">
        <v>1230</v>
      </c>
      <c r="FI10195" s="55">
        <v>1</v>
      </c>
      <c r="FJ10195" s="55">
        <v>2500</v>
      </c>
      <c r="FK10195" s="55" t="s">
        <v>1258</v>
      </c>
      <c r="FL10195" s="55">
        <v>0.025</v>
      </c>
    </row>
    <row r="10196" ht="14.25" customHeight="1" outlineLevel="1" spans="162:168">
      <c r="FF10196" s="55">
        <v>10189</v>
      </c>
      <c r="FG10196" s="55" t="s">
        <v>2052</v>
      </c>
      <c r="FH10196" s="55" t="s">
        <v>1230</v>
      </c>
      <c r="FI10196" s="55">
        <v>1</v>
      </c>
      <c r="FJ10196" s="55">
        <v>5000</v>
      </c>
      <c r="FK10196" s="55" t="s">
        <v>1258</v>
      </c>
      <c r="FL10196" s="55">
        <v>0.025</v>
      </c>
    </row>
    <row r="10197" ht="14.25" customHeight="1" outlineLevel="1" spans="162:168">
      <c r="FF10197" s="55">
        <v>10190</v>
      </c>
      <c r="FG10197" s="55" t="s">
        <v>2052</v>
      </c>
      <c r="FH10197" s="55" t="s">
        <v>1230</v>
      </c>
      <c r="FI10197" s="55">
        <v>1</v>
      </c>
      <c r="FJ10197" s="55">
        <v>10000</v>
      </c>
      <c r="FK10197" s="55" t="s">
        <v>1258</v>
      </c>
      <c r="FL10197" s="55">
        <v>0.025</v>
      </c>
    </row>
    <row r="10198" ht="14.25" customHeight="1" outlineLevel="1" spans="162:168">
      <c r="FF10198" s="55">
        <v>10191</v>
      </c>
      <c r="FG10198" s="55" t="s">
        <v>2052</v>
      </c>
      <c r="FH10198" s="55" t="s">
        <v>1230</v>
      </c>
      <c r="FI10198" s="55">
        <v>1</v>
      </c>
      <c r="FJ10198" s="55">
        <v>25000</v>
      </c>
      <c r="FK10198" s="55" t="s">
        <v>1258</v>
      </c>
      <c r="FL10198" s="55">
        <v>0.025</v>
      </c>
    </row>
    <row r="10199" ht="14.25" customHeight="1" outlineLevel="1" spans="162:168">
      <c r="FF10199" s="55">
        <v>10192</v>
      </c>
      <c r="FG10199" s="55" t="s">
        <v>2052</v>
      </c>
      <c r="FH10199" s="55" t="s">
        <v>1230</v>
      </c>
      <c r="FI10199" s="55">
        <v>1</v>
      </c>
      <c r="FJ10199" s="55">
        <v>50000</v>
      </c>
      <c r="FK10199" s="55" t="s">
        <v>1258</v>
      </c>
      <c r="FL10199" s="55">
        <v>0.025</v>
      </c>
    </row>
    <row r="10200" ht="14.25" customHeight="1" outlineLevel="1" spans="162:168">
      <c r="FF10200" s="55">
        <v>10193</v>
      </c>
      <c r="FG10200" s="55" t="s">
        <v>2052</v>
      </c>
      <c r="FH10200" s="55" t="s">
        <v>1230</v>
      </c>
      <c r="FI10200" s="55">
        <v>1</v>
      </c>
      <c r="FJ10200" s="55">
        <v>80000</v>
      </c>
      <c r="FK10200" s="55" t="s">
        <v>1258</v>
      </c>
      <c r="FL10200" s="55">
        <v>0.025</v>
      </c>
    </row>
    <row r="10201" ht="14.25" customHeight="1" outlineLevel="1" spans="162:168">
      <c r="FF10201" s="55">
        <v>10194</v>
      </c>
      <c r="FG10201" s="55" t="s">
        <v>2052</v>
      </c>
      <c r="FH10201" s="55" t="s">
        <v>1230</v>
      </c>
      <c r="FI10201" s="55">
        <v>1</v>
      </c>
      <c r="FJ10201" s="55">
        <v>130000</v>
      </c>
      <c r="FK10201" s="55" t="s">
        <v>1258</v>
      </c>
      <c r="FL10201" s="55">
        <v>0.025</v>
      </c>
    </row>
    <row r="10202" ht="14.25" customHeight="1" outlineLevel="1" spans="162:168">
      <c r="FF10202" s="55">
        <v>10195</v>
      </c>
      <c r="FG10202" s="55" t="s">
        <v>2052</v>
      </c>
      <c r="FH10202" s="55" t="s">
        <v>1230</v>
      </c>
      <c r="FI10202" s="55">
        <v>1</v>
      </c>
      <c r="FJ10202" s="55">
        <v>260000</v>
      </c>
      <c r="FK10202" s="55" t="s">
        <v>1258</v>
      </c>
      <c r="FL10202" s="55">
        <v>0.025</v>
      </c>
    </row>
    <row r="10203" ht="14.25" customHeight="1" outlineLevel="1" spans="162:168">
      <c r="FF10203" s="55">
        <v>10196</v>
      </c>
      <c r="FG10203" s="55" t="s">
        <v>2052</v>
      </c>
      <c r="FH10203" s="55" t="s">
        <v>1230</v>
      </c>
      <c r="FI10203" s="55">
        <v>1</v>
      </c>
      <c r="FJ10203" s="55">
        <v>400000</v>
      </c>
      <c r="FK10203" s="55" t="s">
        <v>1258</v>
      </c>
      <c r="FL10203" s="55">
        <v>0.025</v>
      </c>
    </row>
    <row r="10204" ht="14.25" customHeight="1" outlineLevel="1" spans="162:168">
      <c r="FF10204" s="55">
        <v>10197</v>
      </c>
      <c r="FG10204" s="55" t="s">
        <v>2052</v>
      </c>
      <c r="FH10204" s="55" t="s">
        <v>1230</v>
      </c>
      <c r="FI10204" s="55">
        <v>1</v>
      </c>
      <c r="FJ10204" s="55">
        <v>530000</v>
      </c>
      <c r="FK10204" s="55" t="s">
        <v>1258</v>
      </c>
      <c r="FL10204" s="55">
        <v>0.025</v>
      </c>
    </row>
    <row r="10205" ht="14.25" customHeight="1" outlineLevel="1" spans="162:168">
      <c r="FF10205" s="55">
        <v>10198</v>
      </c>
      <c r="FG10205" s="55" t="s">
        <v>2052</v>
      </c>
      <c r="FH10205" s="55" t="s">
        <v>1230</v>
      </c>
      <c r="FI10205" s="55">
        <v>1</v>
      </c>
      <c r="FJ10205" s="55">
        <v>540000</v>
      </c>
      <c r="FK10205" s="55" t="s">
        <v>1258</v>
      </c>
      <c r="FL10205" s="55">
        <v>0.025</v>
      </c>
    </row>
    <row r="10206" ht="14.25" customHeight="1" outlineLevel="1" spans="162:168">
      <c r="FF10206" s="55">
        <v>10199</v>
      </c>
      <c r="FG10206" s="55" t="s">
        <v>2052</v>
      </c>
      <c r="FH10206" s="55" t="s">
        <v>1252</v>
      </c>
      <c r="FI10206" s="55">
        <v>1</v>
      </c>
      <c r="FJ10206" s="55">
        <v>0</v>
      </c>
      <c r="FK10206" s="55" t="s">
        <v>1258</v>
      </c>
      <c r="FL10206" s="55">
        <v>0.0292</v>
      </c>
    </row>
    <row r="10207" ht="14.25" customHeight="1" outlineLevel="1" spans="162:168">
      <c r="FF10207" s="55">
        <v>10200</v>
      </c>
      <c r="FG10207" s="55" t="s">
        <v>2052</v>
      </c>
      <c r="FH10207" s="55" t="s">
        <v>1252</v>
      </c>
      <c r="FI10207" s="55">
        <v>1</v>
      </c>
      <c r="FJ10207" s="55">
        <v>1000</v>
      </c>
      <c r="FK10207" s="55" t="s">
        <v>1258</v>
      </c>
      <c r="FL10207" s="55">
        <v>0.0275</v>
      </c>
    </row>
    <row r="10208" ht="14.25" customHeight="1" outlineLevel="1" spans="162:168">
      <c r="FF10208" s="55">
        <v>10201</v>
      </c>
      <c r="FG10208" s="55" t="s">
        <v>2052</v>
      </c>
      <c r="FH10208" s="55" t="s">
        <v>1252</v>
      </c>
      <c r="FI10208" s="55">
        <v>1</v>
      </c>
      <c r="FJ10208" s="55">
        <v>2500</v>
      </c>
      <c r="FK10208" s="55" t="s">
        <v>1258</v>
      </c>
      <c r="FL10208" s="55">
        <v>0.0259</v>
      </c>
    </row>
    <row r="10209" ht="14.25" customHeight="1" outlineLevel="1" spans="162:168">
      <c r="FF10209" s="55">
        <v>10202</v>
      </c>
      <c r="FG10209" s="55" t="s">
        <v>2052</v>
      </c>
      <c r="FH10209" s="55" t="s">
        <v>1252</v>
      </c>
      <c r="FI10209" s="55">
        <v>1</v>
      </c>
      <c r="FJ10209" s="55">
        <v>5000</v>
      </c>
      <c r="FK10209" s="55" t="s">
        <v>1258</v>
      </c>
      <c r="FL10209" s="55">
        <v>0.025</v>
      </c>
    </row>
    <row r="10210" ht="14.25" customHeight="1" outlineLevel="1" spans="162:168">
      <c r="FF10210" s="55">
        <v>10203</v>
      </c>
      <c r="FG10210" s="55" t="s">
        <v>2052</v>
      </c>
      <c r="FH10210" s="55" t="s">
        <v>1252</v>
      </c>
      <c r="FI10210" s="55">
        <v>1</v>
      </c>
      <c r="FJ10210" s="55">
        <v>10000</v>
      </c>
      <c r="FK10210" s="55" t="s">
        <v>1258</v>
      </c>
      <c r="FL10210" s="55">
        <v>0.025</v>
      </c>
    </row>
    <row r="10211" ht="14.25" customHeight="1" outlineLevel="1" spans="162:168">
      <c r="FF10211" s="55">
        <v>10204</v>
      </c>
      <c r="FG10211" s="55" t="s">
        <v>2052</v>
      </c>
      <c r="FH10211" s="55" t="s">
        <v>1252</v>
      </c>
      <c r="FI10211" s="55">
        <v>1</v>
      </c>
      <c r="FJ10211" s="55">
        <v>25000</v>
      </c>
      <c r="FK10211" s="55" t="s">
        <v>1258</v>
      </c>
      <c r="FL10211" s="55">
        <v>0.025</v>
      </c>
    </row>
    <row r="10212" ht="14.25" customHeight="1" outlineLevel="1" spans="162:168">
      <c r="FF10212" s="55">
        <v>10205</v>
      </c>
      <c r="FG10212" s="55" t="s">
        <v>2052</v>
      </c>
      <c r="FH10212" s="55" t="s">
        <v>1252</v>
      </c>
      <c r="FI10212" s="55">
        <v>1</v>
      </c>
      <c r="FJ10212" s="55">
        <v>50000</v>
      </c>
      <c r="FK10212" s="55" t="s">
        <v>1258</v>
      </c>
      <c r="FL10212" s="55">
        <v>0.025</v>
      </c>
    </row>
    <row r="10213" ht="14.25" customHeight="1" outlineLevel="1" spans="162:168">
      <c r="FF10213" s="55">
        <v>10206</v>
      </c>
      <c r="FG10213" s="55" t="s">
        <v>2052</v>
      </c>
      <c r="FH10213" s="55" t="s">
        <v>1252</v>
      </c>
      <c r="FI10213" s="55">
        <v>1</v>
      </c>
      <c r="FJ10213" s="55">
        <v>80000</v>
      </c>
      <c r="FK10213" s="55" t="s">
        <v>1258</v>
      </c>
      <c r="FL10213" s="55">
        <v>0.025</v>
      </c>
    </row>
    <row r="10214" ht="14.25" customHeight="1" outlineLevel="1" spans="162:168">
      <c r="FF10214" s="55">
        <v>10207</v>
      </c>
      <c r="FG10214" s="55" t="s">
        <v>2052</v>
      </c>
      <c r="FH10214" s="55" t="s">
        <v>1252</v>
      </c>
      <c r="FI10214" s="55">
        <v>1</v>
      </c>
      <c r="FJ10214" s="55">
        <v>130000</v>
      </c>
      <c r="FK10214" s="55" t="s">
        <v>1258</v>
      </c>
      <c r="FL10214" s="55">
        <v>0.025</v>
      </c>
    </row>
    <row r="10215" ht="14.25" customHeight="1" outlineLevel="1" spans="162:168">
      <c r="FF10215" s="55">
        <v>10208</v>
      </c>
      <c r="FG10215" s="55" t="s">
        <v>2052</v>
      </c>
      <c r="FH10215" s="55" t="s">
        <v>1252</v>
      </c>
      <c r="FI10215" s="55">
        <v>1</v>
      </c>
      <c r="FJ10215" s="55">
        <v>260000</v>
      </c>
      <c r="FK10215" s="55" t="s">
        <v>1258</v>
      </c>
      <c r="FL10215" s="55">
        <v>0.025</v>
      </c>
    </row>
    <row r="10216" ht="14.25" customHeight="1" outlineLevel="1" spans="162:168">
      <c r="FF10216" s="55">
        <v>10209</v>
      </c>
      <c r="FG10216" s="55" t="s">
        <v>2052</v>
      </c>
      <c r="FH10216" s="55" t="s">
        <v>1252</v>
      </c>
      <c r="FI10216" s="55">
        <v>1</v>
      </c>
      <c r="FJ10216" s="55">
        <v>400000</v>
      </c>
      <c r="FK10216" s="55" t="s">
        <v>1258</v>
      </c>
      <c r="FL10216" s="55">
        <v>0.025</v>
      </c>
    </row>
    <row r="10217" ht="14.25" customHeight="1" outlineLevel="1" spans="162:168">
      <c r="FF10217" s="55">
        <v>10210</v>
      </c>
      <c r="FG10217" s="55" t="s">
        <v>2052</v>
      </c>
      <c r="FH10217" s="55" t="s">
        <v>1252</v>
      </c>
      <c r="FI10217" s="55">
        <v>1</v>
      </c>
      <c r="FJ10217" s="55">
        <v>530000</v>
      </c>
      <c r="FK10217" s="55" t="s">
        <v>1258</v>
      </c>
      <c r="FL10217" s="55">
        <v>0.025</v>
      </c>
    </row>
    <row r="10218" ht="14.25" customHeight="1" outlineLevel="1" spans="162:168">
      <c r="FF10218" s="55">
        <v>10211</v>
      </c>
      <c r="FG10218" s="55" t="s">
        <v>2052</v>
      </c>
      <c r="FH10218" s="55" t="s">
        <v>1252</v>
      </c>
      <c r="FI10218" s="55">
        <v>1</v>
      </c>
      <c r="FJ10218" s="55">
        <v>540000</v>
      </c>
      <c r="FK10218" s="55" t="s">
        <v>1258</v>
      </c>
      <c r="FL10218" s="55">
        <v>0.025</v>
      </c>
    </row>
    <row r="10219" ht="14.25" customHeight="1" outlineLevel="1" spans="162:168">
      <c r="FF10219" s="55">
        <v>10212</v>
      </c>
      <c r="FG10219" s="55" t="s">
        <v>2052</v>
      </c>
      <c r="FH10219" s="55" t="s">
        <v>1252</v>
      </c>
      <c r="FI10219" s="55">
        <v>2</v>
      </c>
      <c r="FJ10219" s="55">
        <v>0</v>
      </c>
      <c r="FK10219" s="55" t="s">
        <v>1258</v>
      </c>
      <c r="FL10219" s="55">
        <v>0.025</v>
      </c>
    </row>
    <row r="10220" ht="14.25" customHeight="1" outlineLevel="1" spans="162:168">
      <c r="FF10220" s="55">
        <v>10213</v>
      </c>
      <c r="FG10220" s="55" t="s">
        <v>2052</v>
      </c>
      <c r="FH10220" s="55" t="s">
        <v>1252</v>
      </c>
      <c r="FI10220" s="55">
        <v>2</v>
      </c>
      <c r="FJ10220" s="55">
        <v>1000</v>
      </c>
      <c r="FK10220" s="55" t="s">
        <v>1258</v>
      </c>
      <c r="FL10220" s="55">
        <v>0.025</v>
      </c>
    </row>
    <row r="10221" ht="14.25" customHeight="1" outlineLevel="1" spans="162:168">
      <c r="FF10221" s="55">
        <v>10214</v>
      </c>
      <c r="FG10221" s="55" t="s">
        <v>2052</v>
      </c>
      <c r="FH10221" s="55" t="s">
        <v>1252</v>
      </c>
      <c r="FI10221" s="55">
        <v>2</v>
      </c>
      <c r="FJ10221" s="55">
        <v>2500</v>
      </c>
      <c r="FK10221" s="55" t="s">
        <v>1258</v>
      </c>
      <c r="FL10221" s="55">
        <v>0.025</v>
      </c>
    </row>
    <row r="10222" ht="14.25" customHeight="1" outlineLevel="1" spans="162:168">
      <c r="FF10222" s="55">
        <v>10215</v>
      </c>
      <c r="FG10222" s="55" t="s">
        <v>2052</v>
      </c>
      <c r="FH10222" s="55" t="s">
        <v>1252</v>
      </c>
      <c r="FI10222" s="55">
        <v>2</v>
      </c>
      <c r="FJ10222" s="55">
        <v>5000</v>
      </c>
      <c r="FK10222" s="55" t="s">
        <v>1258</v>
      </c>
      <c r="FL10222" s="55">
        <v>0.025</v>
      </c>
    </row>
    <row r="10223" ht="14.25" customHeight="1" outlineLevel="1" spans="162:168">
      <c r="FF10223" s="55">
        <v>10216</v>
      </c>
      <c r="FG10223" s="55" t="s">
        <v>2052</v>
      </c>
      <c r="FH10223" s="55" t="s">
        <v>1252</v>
      </c>
      <c r="FI10223" s="55">
        <v>2</v>
      </c>
      <c r="FJ10223" s="55">
        <v>10000</v>
      </c>
      <c r="FK10223" s="55" t="s">
        <v>1258</v>
      </c>
      <c r="FL10223" s="55">
        <v>0.025</v>
      </c>
    </row>
    <row r="10224" ht="14.25" customHeight="1" outlineLevel="1" spans="162:168">
      <c r="FF10224" s="55">
        <v>10217</v>
      </c>
      <c r="FG10224" s="55" t="s">
        <v>2052</v>
      </c>
      <c r="FH10224" s="55" t="s">
        <v>1252</v>
      </c>
      <c r="FI10224" s="55">
        <v>2</v>
      </c>
      <c r="FJ10224" s="55">
        <v>25000</v>
      </c>
      <c r="FK10224" s="55" t="s">
        <v>1258</v>
      </c>
      <c r="FL10224" s="55">
        <v>0.025</v>
      </c>
    </row>
    <row r="10225" ht="14.25" customHeight="1" outlineLevel="1" spans="162:168">
      <c r="FF10225" s="55">
        <v>10218</v>
      </c>
      <c r="FG10225" s="55" t="s">
        <v>2052</v>
      </c>
      <c r="FH10225" s="55" t="s">
        <v>1252</v>
      </c>
      <c r="FI10225" s="55">
        <v>2</v>
      </c>
      <c r="FJ10225" s="55">
        <v>50000</v>
      </c>
      <c r="FK10225" s="55" t="s">
        <v>1258</v>
      </c>
      <c r="FL10225" s="55">
        <v>0.025</v>
      </c>
    </row>
    <row r="10226" ht="14.25" customHeight="1" outlineLevel="1" spans="162:168">
      <c r="FF10226" s="55">
        <v>10219</v>
      </c>
      <c r="FG10226" s="55" t="s">
        <v>2052</v>
      </c>
      <c r="FH10226" s="55" t="s">
        <v>1252</v>
      </c>
      <c r="FI10226" s="55">
        <v>2</v>
      </c>
      <c r="FJ10226" s="55">
        <v>80000</v>
      </c>
      <c r="FK10226" s="55" t="s">
        <v>1258</v>
      </c>
      <c r="FL10226" s="55">
        <v>0.025</v>
      </c>
    </row>
    <row r="10227" ht="14.25" customHeight="1" outlineLevel="1" spans="162:168">
      <c r="FF10227" s="55">
        <v>10220</v>
      </c>
      <c r="FG10227" s="55" t="s">
        <v>2052</v>
      </c>
      <c r="FH10227" s="55" t="s">
        <v>1252</v>
      </c>
      <c r="FI10227" s="55">
        <v>2</v>
      </c>
      <c r="FJ10227" s="55">
        <v>130000</v>
      </c>
      <c r="FK10227" s="55" t="s">
        <v>1258</v>
      </c>
      <c r="FL10227" s="55">
        <v>0.025</v>
      </c>
    </row>
    <row r="10228" ht="14.25" customHeight="1" outlineLevel="1" spans="162:168">
      <c r="FF10228" s="55">
        <v>10221</v>
      </c>
      <c r="FG10228" s="55" t="s">
        <v>2052</v>
      </c>
      <c r="FH10228" s="55" t="s">
        <v>1252</v>
      </c>
      <c r="FI10228" s="55">
        <v>2</v>
      </c>
      <c r="FJ10228" s="55">
        <v>260000</v>
      </c>
      <c r="FK10228" s="55" t="s">
        <v>1258</v>
      </c>
      <c r="FL10228" s="55">
        <v>0.025</v>
      </c>
    </row>
    <row r="10229" ht="14.25" customHeight="1" outlineLevel="1" spans="162:168">
      <c r="FF10229" s="55">
        <v>10222</v>
      </c>
      <c r="FG10229" s="55" t="s">
        <v>2052</v>
      </c>
      <c r="FH10229" s="55" t="s">
        <v>1252</v>
      </c>
      <c r="FI10229" s="55">
        <v>2</v>
      </c>
      <c r="FJ10229" s="55">
        <v>400000</v>
      </c>
      <c r="FK10229" s="55" t="s">
        <v>1258</v>
      </c>
      <c r="FL10229" s="55">
        <v>0.025</v>
      </c>
    </row>
    <row r="10230" ht="14.25" customHeight="1" outlineLevel="1" spans="162:168">
      <c r="FF10230" s="55">
        <v>10223</v>
      </c>
      <c r="FG10230" s="55" t="s">
        <v>2052</v>
      </c>
      <c r="FH10230" s="55" t="s">
        <v>1252</v>
      </c>
      <c r="FI10230" s="55">
        <v>2</v>
      </c>
      <c r="FJ10230" s="55">
        <v>530000</v>
      </c>
      <c r="FK10230" s="55" t="s">
        <v>1258</v>
      </c>
      <c r="FL10230" s="55">
        <v>0.025</v>
      </c>
    </row>
    <row r="10231" ht="14.25" customHeight="1" outlineLevel="1" spans="162:168">
      <c r="FF10231" s="55">
        <v>10224</v>
      </c>
      <c r="FG10231" s="55" t="s">
        <v>2052</v>
      </c>
      <c r="FH10231" s="55" t="s">
        <v>1252</v>
      </c>
      <c r="FI10231" s="55">
        <v>2</v>
      </c>
      <c r="FJ10231" s="55">
        <v>540000</v>
      </c>
      <c r="FK10231" s="55" t="s">
        <v>1258</v>
      </c>
      <c r="FL10231" s="55">
        <v>0.025</v>
      </c>
    </row>
    <row r="10232" ht="14.25" customHeight="1" outlineLevel="1" spans="162:168">
      <c r="FF10232" s="55">
        <v>10225</v>
      </c>
      <c r="FG10232" s="55" t="s">
        <v>2052</v>
      </c>
      <c r="FH10232" s="55" t="s">
        <v>1390</v>
      </c>
      <c r="FI10232" s="55">
        <v>1</v>
      </c>
      <c r="FJ10232" s="55">
        <v>0</v>
      </c>
      <c r="FK10232" s="55" t="s">
        <v>1258</v>
      </c>
      <c r="FL10232" s="55">
        <v>0.025</v>
      </c>
    </row>
    <row r="10233" ht="14.25" customHeight="1" outlineLevel="1" spans="162:168">
      <c r="FF10233" s="55">
        <v>10226</v>
      </c>
      <c r="FG10233" s="55" t="s">
        <v>2052</v>
      </c>
      <c r="FH10233" s="55" t="s">
        <v>1390</v>
      </c>
      <c r="FI10233" s="55">
        <v>1</v>
      </c>
      <c r="FJ10233" s="55">
        <v>1000</v>
      </c>
      <c r="FK10233" s="55" t="s">
        <v>1258</v>
      </c>
      <c r="FL10233" s="55">
        <v>0.025</v>
      </c>
    </row>
    <row r="10234" ht="14.25" customHeight="1" outlineLevel="1" spans="162:168">
      <c r="FF10234" s="55">
        <v>10227</v>
      </c>
      <c r="FG10234" s="55" t="s">
        <v>2052</v>
      </c>
      <c r="FH10234" s="55" t="s">
        <v>1390</v>
      </c>
      <c r="FI10234" s="55">
        <v>1</v>
      </c>
      <c r="FJ10234" s="55">
        <v>2500</v>
      </c>
      <c r="FK10234" s="55" t="s">
        <v>1258</v>
      </c>
      <c r="FL10234" s="55">
        <v>0.025</v>
      </c>
    </row>
    <row r="10235" ht="14.25" customHeight="1" outlineLevel="1" spans="162:168">
      <c r="FF10235" s="55">
        <v>10228</v>
      </c>
      <c r="FG10235" s="55" t="s">
        <v>2052</v>
      </c>
      <c r="FH10235" s="55" t="s">
        <v>1390</v>
      </c>
      <c r="FI10235" s="55">
        <v>1</v>
      </c>
      <c r="FJ10235" s="55">
        <v>5000</v>
      </c>
      <c r="FK10235" s="55" t="s">
        <v>1258</v>
      </c>
      <c r="FL10235" s="55">
        <v>0.025</v>
      </c>
    </row>
    <row r="10236" ht="14.25" customHeight="1" outlineLevel="1" spans="162:168">
      <c r="FF10236" s="55">
        <v>10229</v>
      </c>
      <c r="FG10236" s="55" t="s">
        <v>2052</v>
      </c>
      <c r="FH10236" s="55" t="s">
        <v>1390</v>
      </c>
      <c r="FI10236" s="55">
        <v>1</v>
      </c>
      <c r="FJ10236" s="55">
        <v>10000</v>
      </c>
      <c r="FK10236" s="55" t="s">
        <v>1258</v>
      </c>
      <c r="FL10236" s="55">
        <v>0.025</v>
      </c>
    </row>
    <row r="10237" ht="14.25" customHeight="1" outlineLevel="1" spans="162:168">
      <c r="FF10237" s="55">
        <v>10230</v>
      </c>
      <c r="FG10237" s="55" t="s">
        <v>2052</v>
      </c>
      <c r="FH10237" s="55" t="s">
        <v>1390</v>
      </c>
      <c r="FI10237" s="55">
        <v>1</v>
      </c>
      <c r="FJ10237" s="55">
        <v>25000</v>
      </c>
      <c r="FK10237" s="55" t="s">
        <v>1258</v>
      </c>
      <c r="FL10237" s="55">
        <v>0.025</v>
      </c>
    </row>
    <row r="10238" ht="14.25" customHeight="1" outlineLevel="1" spans="162:168">
      <c r="FF10238" s="55">
        <v>10231</v>
      </c>
      <c r="FG10238" s="55" t="s">
        <v>2052</v>
      </c>
      <c r="FH10238" s="55" t="s">
        <v>1390</v>
      </c>
      <c r="FI10238" s="55">
        <v>1</v>
      </c>
      <c r="FJ10238" s="55">
        <v>50000</v>
      </c>
      <c r="FK10238" s="55" t="s">
        <v>1258</v>
      </c>
      <c r="FL10238" s="55">
        <v>0.025</v>
      </c>
    </row>
    <row r="10239" ht="14.25" customHeight="1" outlineLevel="1" spans="162:168">
      <c r="FF10239" s="55">
        <v>10232</v>
      </c>
      <c r="FG10239" s="55" t="s">
        <v>2052</v>
      </c>
      <c r="FH10239" s="55" t="s">
        <v>1390</v>
      </c>
      <c r="FI10239" s="55">
        <v>1</v>
      </c>
      <c r="FJ10239" s="55">
        <v>80000</v>
      </c>
      <c r="FK10239" s="55" t="s">
        <v>1258</v>
      </c>
      <c r="FL10239" s="55">
        <v>0.025</v>
      </c>
    </row>
    <row r="10240" ht="14.25" customHeight="1" outlineLevel="1" spans="162:168">
      <c r="FF10240" s="55">
        <v>10233</v>
      </c>
      <c r="FG10240" s="55" t="s">
        <v>2052</v>
      </c>
      <c r="FH10240" s="55" t="s">
        <v>1390</v>
      </c>
      <c r="FI10240" s="55">
        <v>1</v>
      </c>
      <c r="FJ10240" s="55">
        <v>130000</v>
      </c>
      <c r="FK10240" s="55" t="s">
        <v>1258</v>
      </c>
      <c r="FL10240" s="55">
        <v>0.025</v>
      </c>
    </row>
    <row r="10241" ht="14.25" customHeight="1" outlineLevel="1" spans="162:168">
      <c r="FF10241" s="55">
        <v>10234</v>
      </c>
      <c r="FG10241" s="55" t="s">
        <v>2052</v>
      </c>
      <c r="FH10241" s="55" t="s">
        <v>1390</v>
      </c>
      <c r="FI10241" s="55">
        <v>1</v>
      </c>
      <c r="FJ10241" s="55">
        <v>260000</v>
      </c>
      <c r="FK10241" s="55" t="s">
        <v>1258</v>
      </c>
      <c r="FL10241" s="55">
        <v>0.025</v>
      </c>
    </row>
    <row r="10242" ht="14.25" customHeight="1" outlineLevel="1" spans="162:168">
      <c r="FF10242" s="55">
        <v>10235</v>
      </c>
      <c r="FG10242" s="55" t="s">
        <v>2052</v>
      </c>
      <c r="FH10242" s="55" t="s">
        <v>1390</v>
      </c>
      <c r="FI10242" s="55">
        <v>1</v>
      </c>
      <c r="FJ10242" s="55">
        <v>400000</v>
      </c>
      <c r="FK10242" s="55" t="s">
        <v>1258</v>
      </c>
      <c r="FL10242" s="55">
        <v>0.025</v>
      </c>
    </row>
    <row r="10243" ht="14.25" customHeight="1" outlineLevel="1" spans="162:168">
      <c r="FF10243" s="55">
        <v>10236</v>
      </c>
      <c r="FG10243" s="55" t="s">
        <v>2052</v>
      </c>
      <c r="FH10243" s="55" t="s">
        <v>1390</v>
      </c>
      <c r="FI10243" s="55">
        <v>1</v>
      </c>
      <c r="FJ10243" s="55">
        <v>530000</v>
      </c>
      <c r="FK10243" s="55" t="s">
        <v>1258</v>
      </c>
      <c r="FL10243" s="55">
        <v>0.025</v>
      </c>
    </row>
    <row r="10244" ht="14.25" customHeight="1" outlineLevel="1" spans="162:168">
      <c r="FF10244" s="55">
        <v>10237</v>
      </c>
      <c r="FG10244" s="55" t="s">
        <v>2052</v>
      </c>
      <c r="FH10244" s="55" t="s">
        <v>1390</v>
      </c>
      <c r="FI10244" s="55">
        <v>1</v>
      </c>
      <c r="FJ10244" s="55">
        <v>540000</v>
      </c>
      <c r="FK10244" s="55" t="s">
        <v>1258</v>
      </c>
      <c r="FL10244" s="55">
        <v>0.025</v>
      </c>
    </row>
    <row r="10245" ht="14.25" customHeight="1" outlineLevel="1" spans="162:168">
      <c r="FF10245" s="55">
        <v>10238</v>
      </c>
      <c r="FG10245" s="55" t="s">
        <v>2052</v>
      </c>
      <c r="FH10245" s="55" t="s">
        <v>1343</v>
      </c>
      <c r="FI10245" s="55">
        <v>1</v>
      </c>
      <c r="FJ10245" s="55">
        <v>0</v>
      </c>
      <c r="FK10245" s="55" t="s">
        <v>1258</v>
      </c>
      <c r="FL10245" s="55">
        <v>0.0275</v>
      </c>
    </row>
    <row r="10246" ht="14.25" customHeight="1" outlineLevel="1" spans="162:168">
      <c r="FF10246" s="55">
        <v>10239</v>
      </c>
      <c r="FG10246" s="55" t="s">
        <v>2052</v>
      </c>
      <c r="FH10246" s="55" t="s">
        <v>1343</v>
      </c>
      <c r="FI10246" s="55">
        <v>1</v>
      </c>
      <c r="FJ10246" s="55">
        <v>1000</v>
      </c>
      <c r="FK10246" s="55" t="s">
        <v>1258</v>
      </c>
      <c r="FL10246" s="55">
        <v>0.0267</v>
      </c>
    </row>
    <row r="10247" ht="14.25" customHeight="1" outlineLevel="1" spans="162:168">
      <c r="FF10247" s="55">
        <v>10240</v>
      </c>
      <c r="FG10247" s="55" t="s">
        <v>2052</v>
      </c>
      <c r="FH10247" s="55" t="s">
        <v>1343</v>
      </c>
      <c r="FI10247" s="55">
        <v>1</v>
      </c>
      <c r="FJ10247" s="55">
        <v>2500</v>
      </c>
      <c r="FK10247" s="55" t="s">
        <v>1258</v>
      </c>
      <c r="FL10247" s="55">
        <v>0.025</v>
      </c>
    </row>
    <row r="10248" ht="14.25" customHeight="1" outlineLevel="1" spans="162:168">
      <c r="FF10248" s="55">
        <v>10241</v>
      </c>
      <c r="FG10248" s="55" t="s">
        <v>2052</v>
      </c>
      <c r="FH10248" s="55" t="s">
        <v>1343</v>
      </c>
      <c r="FI10248" s="55">
        <v>1</v>
      </c>
      <c r="FJ10248" s="55">
        <v>5000</v>
      </c>
      <c r="FK10248" s="55" t="s">
        <v>1258</v>
      </c>
      <c r="FL10248" s="55">
        <v>0.0225</v>
      </c>
    </row>
    <row r="10249" ht="14.25" customHeight="1" outlineLevel="1" spans="162:168">
      <c r="FF10249" s="55">
        <v>10242</v>
      </c>
      <c r="FG10249" s="55" t="s">
        <v>2052</v>
      </c>
      <c r="FH10249" s="55" t="s">
        <v>1343</v>
      </c>
      <c r="FI10249" s="55">
        <v>1</v>
      </c>
      <c r="FJ10249" s="55">
        <v>10000</v>
      </c>
      <c r="FK10249" s="55" t="s">
        <v>1258</v>
      </c>
      <c r="FL10249" s="55">
        <v>0.0208</v>
      </c>
    </row>
    <row r="10250" ht="14.25" customHeight="1" outlineLevel="1" spans="162:168">
      <c r="FF10250" s="55">
        <v>10243</v>
      </c>
      <c r="FG10250" s="55" t="s">
        <v>2052</v>
      </c>
      <c r="FH10250" s="55" t="s">
        <v>1343</v>
      </c>
      <c r="FI10250" s="55">
        <v>1</v>
      </c>
      <c r="FJ10250" s="55">
        <v>25000</v>
      </c>
      <c r="FK10250" s="55" t="s">
        <v>1258</v>
      </c>
      <c r="FL10250" s="55">
        <v>0.0208</v>
      </c>
    </row>
    <row r="10251" ht="14.25" customHeight="1" outlineLevel="1" spans="162:168">
      <c r="FF10251" s="55">
        <v>10244</v>
      </c>
      <c r="FG10251" s="55" t="s">
        <v>2052</v>
      </c>
      <c r="FH10251" s="55" t="s">
        <v>1343</v>
      </c>
      <c r="FI10251" s="55">
        <v>1</v>
      </c>
      <c r="FJ10251" s="55">
        <v>50000</v>
      </c>
      <c r="FK10251" s="55" t="s">
        <v>1258</v>
      </c>
      <c r="FL10251" s="55">
        <v>0.0208</v>
      </c>
    </row>
    <row r="10252" ht="14.25" customHeight="1" outlineLevel="1" spans="162:168">
      <c r="FF10252" s="55">
        <v>10245</v>
      </c>
      <c r="FG10252" s="55" t="s">
        <v>2052</v>
      </c>
      <c r="FH10252" s="55" t="s">
        <v>1343</v>
      </c>
      <c r="FI10252" s="55">
        <v>1</v>
      </c>
      <c r="FJ10252" s="55">
        <v>80000</v>
      </c>
      <c r="FK10252" s="55" t="s">
        <v>1258</v>
      </c>
      <c r="FL10252" s="55">
        <v>0.0208</v>
      </c>
    </row>
    <row r="10253" ht="14.25" customHeight="1" outlineLevel="1" spans="162:168">
      <c r="FF10253" s="55">
        <v>10246</v>
      </c>
      <c r="FG10253" s="55" t="s">
        <v>2052</v>
      </c>
      <c r="FH10253" s="55" t="s">
        <v>1343</v>
      </c>
      <c r="FI10253" s="55">
        <v>1</v>
      </c>
      <c r="FJ10253" s="55">
        <v>130000</v>
      </c>
      <c r="FK10253" s="55" t="s">
        <v>1258</v>
      </c>
      <c r="FL10253" s="55">
        <v>0.0208</v>
      </c>
    </row>
    <row r="10254" ht="14.25" customHeight="1" outlineLevel="1" spans="162:168">
      <c r="FF10254" s="55">
        <v>10247</v>
      </c>
      <c r="FG10254" s="55" t="s">
        <v>2052</v>
      </c>
      <c r="FH10254" s="55" t="s">
        <v>1343</v>
      </c>
      <c r="FI10254" s="55">
        <v>1</v>
      </c>
      <c r="FJ10254" s="55">
        <v>260000</v>
      </c>
      <c r="FK10254" s="55" t="s">
        <v>1258</v>
      </c>
      <c r="FL10254" s="55">
        <v>0.0208</v>
      </c>
    </row>
    <row r="10255" ht="14.25" customHeight="1" outlineLevel="1" spans="162:168">
      <c r="FF10255" s="55">
        <v>10248</v>
      </c>
      <c r="FG10255" s="55" t="s">
        <v>2052</v>
      </c>
      <c r="FH10255" s="55" t="s">
        <v>1343</v>
      </c>
      <c r="FI10255" s="55">
        <v>1</v>
      </c>
      <c r="FJ10255" s="55">
        <v>400000</v>
      </c>
      <c r="FK10255" s="55" t="s">
        <v>1258</v>
      </c>
      <c r="FL10255" s="55">
        <v>0.0208</v>
      </c>
    </row>
    <row r="10256" ht="14.25" customHeight="1" outlineLevel="1" spans="162:168">
      <c r="FF10256" s="55">
        <v>10249</v>
      </c>
      <c r="FG10256" s="55" t="s">
        <v>2052</v>
      </c>
      <c r="FH10256" s="55" t="s">
        <v>1343</v>
      </c>
      <c r="FI10256" s="55">
        <v>1</v>
      </c>
      <c r="FJ10256" s="55">
        <v>530000</v>
      </c>
      <c r="FK10256" s="55" t="s">
        <v>1258</v>
      </c>
      <c r="FL10256" s="55">
        <v>0.0208</v>
      </c>
    </row>
    <row r="10257" ht="14.25" customHeight="1" outlineLevel="1" spans="162:168">
      <c r="FF10257" s="55">
        <v>10250</v>
      </c>
      <c r="FG10257" s="55" t="s">
        <v>2052</v>
      </c>
      <c r="FH10257" s="55" t="s">
        <v>1343</v>
      </c>
      <c r="FI10257" s="55">
        <v>1</v>
      </c>
      <c r="FJ10257" s="55">
        <v>540000</v>
      </c>
      <c r="FK10257" s="55" t="s">
        <v>1258</v>
      </c>
      <c r="FL10257" s="55">
        <v>0.0208</v>
      </c>
    </row>
    <row r="10258" ht="14.25" customHeight="1" outlineLevel="1" spans="162:168">
      <c r="FF10258" s="55">
        <v>10251</v>
      </c>
      <c r="FG10258" s="55" t="s">
        <v>2052</v>
      </c>
      <c r="FH10258" s="55" t="s">
        <v>1343</v>
      </c>
      <c r="FI10258" s="55">
        <v>2</v>
      </c>
      <c r="FJ10258" s="55">
        <v>0</v>
      </c>
      <c r="FK10258" s="55" t="s">
        <v>1258</v>
      </c>
      <c r="FL10258" s="55">
        <v>0.0275</v>
      </c>
    </row>
    <row r="10259" ht="14.25" customHeight="1" outlineLevel="1" spans="162:168">
      <c r="FF10259" s="55">
        <v>10252</v>
      </c>
      <c r="FG10259" s="55" t="s">
        <v>2052</v>
      </c>
      <c r="FH10259" s="55" t="s">
        <v>1343</v>
      </c>
      <c r="FI10259" s="55">
        <v>2</v>
      </c>
      <c r="FJ10259" s="55">
        <v>1000</v>
      </c>
      <c r="FK10259" s="55" t="s">
        <v>1258</v>
      </c>
      <c r="FL10259" s="55">
        <v>0.0267</v>
      </c>
    </row>
    <row r="10260" ht="14.25" customHeight="1" outlineLevel="1" spans="162:168">
      <c r="FF10260" s="55">
        <v>10253</v>
      </c>
      <c r="FG10260" s="55" t="s">
        <v>2052</v>
      </c>
      <c r="FH10260" s="55" t="s">
        <v>1343</v>
      </c>
      <c r="FI10260" s="55">
        <v>2</v>
      </c>
      <c r="FJ10260" s="55">
        <v>2500</v>
      </c>
      <c r="FK10260" s="55" t="s">
        <v>1258</v>
      </c>
      <c r="FL10260" s="55">
        <v>0.025</v>
      </c>
    </row>
    <row r="10261" ht="14.25" customHeight="1" outlineLevel="1" spans="162:168">
      <c r="FF10261" s="55">
        <v>10254</v>
      </c>
      <c r="FG10261" s="55" t="s">
        <v>2052</v>
      </c>
      <c r="FH10261" s="55" t="s">
        <v>1343</v>
      </c>
      <c r="FI10261" s="55">
        <v>2</v>
      </c>
      <c r="FJ10261" s="55">
        <v>5000</v>
      </c>
      <c r="FK10261" s="55" t="s">
        <v>1258</v>
      </c>
      <c r="FL10261" s="55">
        <v>0.025</v>
      </c>
    </row>
    <row r="10262" ht="14.25" customHeight="1" outlineLevel="1" spans="162:168">
      <c r="FF10262" s="55">
        <v>10255</v>
      </c>
      <c r="FG10262" s="55" t="s">
        <v>2052</v>
      </c>
      <c r="FH10262" s="55" t="s">
        <v>1343</v>
      </c>
      <c r="FI10262" s="55">
        <v>2</v>
      </c>
      <c r="FJ10262" s="55">
        <v>10000</v>
      </c>
      <c r="FK10262" s="55" t="s">
        <v>1258</v>
      </c>
      <c r="FL10262" s="55">
        <v>0.025</v>
      </c>
    </row>
    <row r="10263" ht="14.25" customHeight="1" outlineLevel="1" spans="162:168">
      <c r="FF10263" s="55">
        <v>10256</v>
      </c>
      <c r="FG10263" s="55" t="s">
        <v>2052</v>
      </c>
      <c r="FH10263" s="55" t="s">
        <v>1343</v>
      </c>
      <c r="FI10263" s="55">
        <v>2</v>
      </c>
      <c r="FJ10263" s="55">
        <v>25000</v>
      </c>
      <c r="FK10263" s="55" t="s">
        <v>1258</v>
      </c>
      <c r="FL10263" s="55">
        <v>0.025</v>
      </c>
    </row>
    <row r="10264" ht="14.25" customHeight="1" outlineLevel="1" spans="162:168">
      <c r="FF10264" s="55">
        <v>10257</v>
      </c>
      <c r="FG10264" s="55" t="s">
        <v>2052</v>
      </c>
      <c r="FH10264" s="55" t="s">
        <v>1343</v>
      </c>
      <c r="FI10264" s="55">
        <v>2</v>
      </c>
      <c r="FJ10264" s="55">
        <v>50000</v>
      </c>
      <c r="FK10264" s="55" t="s">
        <v>1258</v>
      </c>
      <c r="FL10264" s="55">
        <v>0.025</v>
      </c>
    </row>
    <row r="10265" ht="14.25" customHeight="1" outlineLevel="1" spans="162:168">
      <c r="FF10265" s="55">
        <v>10258</v>
      </c>
      <c r="FG10265" s="55" t="s">
        <v>2052</v>
      </c>
      <c r="FH10265" s="55" t="s">
        <v>1343</v>
      </c>
      <c r="FI10265" s="55">
        <v>2</v>
      </c>
      <c r="FJ10265" s="55">
        <v>80000</v>
      </c>
      <c r="FK10265" s="55" t="s">
        <v>1258</v>
      </c>
      <c r="FL10265" s="55">
        <v>0.025</v>
      </c>
    </row>
    <row r="10266" ht="14.25" customHeight="1" outlineLevel="1" spans="162:168">
      <c r="FF10266" s="55">
        <v>10259</v>
      </c>
      <c r="FG10266" s="55" t="s">
        <v>2052</v>
      </c>
      <c r="FH10266" s="55" t="s">
        <v>1343</v>
      </c>
      <c r="FI10266" s="55">
        <v>2</v>
      </c>
      <c r="FJ10266" s="55">
        <v>130000</v>
      </c>
      <c r="FK10266" s="55" t="s">
        <v>1258</v>
      </c>
      <c r="FL10266" s="55">
        <v>0.025</v>
      </c>
    </row>
    <row r="10267" ht="14.25" customHeight="1" outlineLevel="1" spans="162:168">
      <c r="FF10267" s="55">
        <v>10260</v>
      </c>
      <c r="FG10267" s="55" t="s">
        <v>2052</v>
      </c>
      <c r="FH10267" s="55" t="s">
        <v>1343</v>
      </c>
      <c r="FI10267" s="55">
        <v>2</v>
      </c>
      <c r="FJ10267" s="55">
        <v>260000</v>
      </c>
      <c r="FK10267" s="55" t="s">
        <v>1258</v>
      </c>
      <c r="FL10267" s="55">
        <v>0.025</v>
      </c>
    </row>
    <row r="10268" ht="14.25" customHeight="1" outlineLevel="1" spans="162:168">
      <c r="FF10268" s="55">
        <v>10261</v>
      </c>
      <c r="FG10268" s="55" t="s">
        <v>2052</v>
      </c>
      <c r="FH10268" s="55" t="s">
        <v>1343</v>
      </c>
      <c r="FI10268" s="55">
        <v>2</v>
      </c>
      <c r="FJ10268" s="55">
        <v>400000</v>
      </c>
      <c r="FK10268" s="55" t="s">
        <v>1258</v>
      </c>
      <c r="FL10268" s="55">
        <v>0.025</v>
      </c>
    </row>
    <row r="10269" ht="14.25" customHeight="1" outlineLevel="1" spans="162:168">
      <c r="FF10269" s="55">
        <v>10262</v>
      </c>
      <c r="FG10269" s="55" t="s">
        <v>2052</v>
      </c>
      <c r="FH10269" s="55" t="s">
        <v>1343</v>
      </c>
      <c r="FI10269" s="55">
        <v>2</v>
      </c>
      <c r="FJ10269" s="55">
        <v>530000</v>
      </c>
      <c r="FK10269" s="55" t="s">
        <v>1258</v>
      </c>
      <c r="FL10269" s="55">
        <v>0.025</v>
      </c>
    </row>
    <row r="10270" ht="14.25" customHeight="1" outlineLevel="1" spans="162:168">
      <c r="FF10270" s="55">
        <v>10263</v>
      </c>
      <c r="FG10270" s="55" t="s">
        <v>2052</v>
      </c>
      <c r="FH10270" s="55" t="s">
        <v>1343</v>
      </c>
      <c r="FI10270" s="55">
        <v>2</v>
      </c>
      <c r="FJ10270" s="55">
        <v>540000</v>
      </c>
      <c r="FK10270" s="55" t="s">
        <v>1258</v>
      </c>
      <c r="FL10270" s="55">
        <v>0.025</v>
      </c>
    </row>
    <row r="10271" ht="14.25" customHeight="1" outlineLevel="1" spans="162:168">
      <c r="FF10271" s="55">
        <v>10264</v>
      </c>
      <c r="FG10271" s="55" t="s">
        <v>2052</v>
      </c>
      <c r="FH10271" s="55" t="s">
        <v>1343</v>
      </c>
      <c r="FI10271" s="55">
        <v>3</v>
      </c>
      <c r="FJ10271" s="55">
        <v>0</v>
      </c>
      <c r="FK10271" s="55" t="s">
        <v>1258</v>
      </c>
      <c r="FL10271" s="55">
        <v>0.0275</v>
      </c>
    </row>
    <row r="10272" ht="14.25" customHeight="1" outlineLevel="1" spans="162:168">
      <c r="FF10272" s="55">
        <v>10265</v>
      </c>
      <c r="FG10272" s="55" t="s">
        <v>2052</v>
      </c>
      <c r="FH10272" s="55" t="s">
        <v>1343</v>
      </c>
      <c r="FI10272" s="55">
        <v>3</v>
      </c>
      <c r="FJ10272" s="55">
        <v>1000</v>
      </c>
      <c r="FK10272" s="55" t="s">
        <v>1258</v>
      </c>
      <c r="FL10272" s="55">
        <v>0.0267</v>
      </c>
    </row>
    <row r="10273" ht="14.25" customHeight="1" outlineLevel="1" spans="162:168">
      <c r="FF10273" s="55">
        <v>10266</v>
      </c>
      <c r="FG10273" s="55" t="s">
        <v>2052</v>
      </c>
      <c r="FH10273" s="55" t="s">
        <v>1343</v>
      </c>
      <c r="FI10273" s="55">
        <v>3</v>
      </c>
      <c r="FJ10273" s="55">
        <v>2500</v>
      </c>
      <c r="FK10273" s="55" t="s">
        <v>1258</v>
      </c>
      <c r="FL10273" s="55">
        <v>0.025</v>
      </c>
    </row>
    <row r="10274" ht="14.25" customHeight="1" outlineLevel="1" spans="162:168">
      <c r="FF10274" s="55">
        <v>10267</v>
      </c>
      <c r="FG10274" s="55" t="s">
        <v>2052</v>
      </c>
      <c r="FH10274" s="55" t="s">
        <v>1343</v>
      </c>
      <c r="FI10274" s="55">
        <v>3</v>
      </c>
      <c r="FJ10274" s="55">
        <v>5000</v>
      </c>
      <c r="FK10274" s="55" t="s">
        <v>1258</v>
      </c>
      <c r="FL10274" s="55">
        <v>0.025</v>
      </c>
    </row>
    <row r="10275" ht="14.25" customHeight="1" outlineLevel="1" spans="162:168">
      <c r="FF10275" s="55">
        <v>10268</v>
      </c>
      <c r="FG10275" s="55" t="s">
        <v>2052</v>
      </c>
      <c r="FH10275" s="55" t="s">
        <v>1343</v>
      </c>
      <c r="FI10275" s="55">
        <v>3</v>
      </c>
      <c r="FJ10275" s="55">
        <v>10000</v>
      </c>
      <c r="FK10275" s="55" t="s">
        <v>1258</v>
      </c>
      <c r="FL10275" s="55">
        <v>0.025</v>
      </c>
    </row>
    <row r="10276" ht="14.25" customHeight="1" outlineLevel="1" spans="162:168">
      <c r="FF10276" s="55">
        <v>10269</v>
      </c>
      <c r="FG10276" s="55" t="s">
        <v>2052</v>
      </c>
      <c r="FH10276" s="55" t="s">
        <v>1343</v>
      </c>
      <c r="FI10276" s="55">
        <v>3</v>
      </c>
      <c r="FJ10276" s="55">
        <v>25000</v>
      </c>
      <c r="FK10276" s="55" t="s">
        <v>1258</v>
      </c>
      <c r="FL10276" s="55">
        <v>0.025</v>
      </c>
    </row>
    <row r="10277" ht="14.25" customHeight="1" outlineLevel="1" spans="162:168">
      <c r="FF10277" s="55">
        <v>10270</v>
      </c>
      <c r="FG10277" s="55" t="s">
        <v>2052</v>
      </c>
      <c r="FH10277" s="55" t="s">
        <v>1343</v>
      </c>
      <c r="FI10277" s="55">
        <v>3</v>
      </c>
      <c r="FJ10277" s="55">
        <v>50000</v>
      </c>
      <c r="FK10277" s="55" t="s">
        <v>1258</v>
      </c>
      <c r="FL10277" s="55">
        <v>0.025</v>
      </c>
    </row>
    <row r="10278" ht="14.25" customHeight="1" outlineLevel="1" spans="162:168">
      <c r="FF10278" s="55">
        <v>10271</v>
      </c>
      <c r="FG10278" s="55" t="s">
        <v>2052</v>
      </c>
      <c r="FH10278" s="55" t="s">
        <v>1343</v>
      </c>
      <c r="FI10278" s="55">
        <v>3</v>
      </c>
      <c r="FJ10278" s="55">
        <v>80000</v>
      </c>
      <c r="FK10278" s="55" t="s">
        <v>1258</v>
      </c>
      <c r="FL10278" s="55">
        <v>0.025</v>
      </c>
    </row>
    <row r="10279" ht="14.25" customHeight="1" outlineLevel="1" spans="162:168">
      <c r="FF10279" s="55">
        <v>10272</v>
      </c>
      <c r="FG10279" s="55" t="s">
        <v>2052</v>
      </c>
      <c r="FH10279" s="55" t="s">
        <v>1343</v>
      </c>
      <c r="FI10279" s="55">
        <v>3</v>
      </c>
      <c r="FJ10279" s="55">
        <v>130000</v>
      </c>
      <c r="FK10279" s="55" t="s">
        <v>1258</v>
      </c>
      <c r="FL10279" s="55">
        <v>0.025</v>
      </c>
    </row>
    <row r="10280" ht="14.25" customHeight="1" outlineLevel="1" spans="162:168">
      <c r="FF10280" s="55">
        <v>10273</v>
      </c>
      <c r="FG10280" s="55" t="s">
        <v>2052</v>
      </c>
      <c r="FH10280" s="55" t="s">
        <v>1343</v>
      </c>
      <c r="FI10280" s="55">
        <v>3</v>
      </c>
      <c r="FJ10280" s="55">
        <v>260000</v>
      </c>
      <c r="FK10280" s="55" t="s">
        <v>1258</v>
      </c>
      <c r="FL10280" s="55">
        <v>0.025</v>
      </c>
    </row>
    <row r="10281" ht="14.25" customHeight="1" outlineLevel="1" spans="162:168">
      <c r="FF10281" s="55">
        <v>10274</v>
      </c>
      <c r="FG10281" s="55" t="s">
        <v>2052</v>
      </c>
      <c r="FH10281" s="55" t="s">
        <v>1343</v>
      </c>
      <c r="FI10281" s="55">
        <v>3</v>
      </c>
      <c r="FJ10281" s="55">
        <v>400000</v>
      </c>
      <c r="FK10281" s="55" t="s">
        <v>1258</v>
      </c>
      <c r="FL10281" s="55">
        <v>0.025</v>
      </c>
    </row>
    <row r="10282" ht="14.25" customHeight="1" outlineLevel="1" spans="162:168">
      <c r="FF10282" s="55">
        <v>10275</v>
      </c>
      <c r="FG10282" s="55" t="s">
        <v>2052</v>
      </c>
      <c r="FH10282" s="55" t="s">
        <v>1343</v>
      </c>
      <c r="FI10282" s="55">
        <v>3</v>
      </c>
      <c r="FJ10282" s="55">
        <v>530000</v>
      </c>
      <c r="FK10282" s="55" t="s">
        <v>1258</v>
      </c>
      <c r="FL10282" s="55">
        <v>0.025</v>
      </c>
    </row>
    <row r="10283" ht="14.25" customHeight="1" outlineLevel="1" spans="162:168">
      <c r="FF10283" s="55">
        <v>10276</v>
      </c>
      <c r="FG10283" s="55" t="s">
        <v>2052</v>
      </c>
      <c r="FH10283" s="55" t="s">
        <v>1343</v>
      </c>
      <c r="FI10283" s="55">
        <v>3</v>
      </c>
      <c r="FJ10283" s="55">
        <v>540000</v>
      </c>
      <c r="FK10283" s="55" t="s">
        <v>1258</v>
      </c>
      <c r="FL10283" s="55">
        <v>0.025</v>
      </c>
    </row>
    <row r="10284" ht="14.25" customHeight="1" outlineLevel="1" spans="162:168">
      <c r="FF10284" s="55">
        <v>10277</v>
      </c>
      <c r="FG10284" s="55" t="s">
        <v>2052</v>
      </c>
      <c r="FH10284" s="55" t="s">
        <v>1260</v>
      </c>
      <c r="FI10284" s="55">
        <v>1</v>
      </c>
      <c r="FJ10284" s="55">
        <v>0</v>
      </c>
      <c r="FK10284" s="55" t="s">
        <v>1258</v>
      </c>
      <c r="FL10284" s="55">
        <v>0.4167</v>
      </c>
    </row>
    <row r="10285" ht="14.25" customHeight="1" outlineLevel="1" spans="162:168">
      <c r="FF10285" s="55">
        <v>10278</v>
      </c>
      <c r="FG10285" s="55" t="s">
        <v>2052</v>
      </c>
      <c r="FH10285" s="55" t="s">
        <v>1260</v>
      </c>
      <c r="FI10285" s="55">
        <v>1</v>
      </c>
      <c r="FJ10285" s="55">
        <v>1000</v>
      </c>
      <c r="FK10285" s="55" t="s">
        <v>1258</v>
      </c>
      <c r="FL10285" s="55">
        <v>0.4167</v>
      </c>
    </row>
    <row r="10286" ht="14.25" customHeight="1" outlineLevel="1" spans="162:168">
      <c r="FF10286" s="55">
        <v>10279</v>
      </c>
      <c r="FG10286" s="55" t="s">
        <v>2052</v>
      </c>
      <c r="FH10286" s="55" t="s">
        <v>1260</v>
      </c>
      <c r="FI10286" s="55">
        <v>1</v>
      </c>
      <c r="FJ10286" s="55">
        <v>2500</v>
      </c>
      <c r="FK10286" s="55" t="s">
        <v>1258</v>
      </c>
      <c r="FL10286" s="55">
        <v>0.4167</v>
      </c>
    </row>
    <row r="10287" ht="14.25" customHeight="1" outlineLevel="1" spans="162:168">
      <c r="FF10287" s="55">
        <v>10280</v>
      </c>
      <c r="FG10287" s="55" t="s">
        <v>2052</v>
      </c>
      <c r="FH10287" s="55" t="s">
        <v>1260</v>
      </c>
      <c r="FI10287" s="55">
        <v>1</v>
      </c>
      <c r="FJ10287" s="55">
        <v>5000</v>
      </c>
      <c r="FK10287" s="55" t="s">
        <v>1258</v>
      </c>
      <c r="FL10287" s="55">
        <v>0.4167</v>
      </c>
    </row>
    <row r="10288" ht="14.25" customHeight="1" outlineLevel="1" spans="162:168">
      <c r="FF10288" s="55">
        <v>10281</v>
      </c>
      <c r="FG10288" s="55" t="s">
        <v>2052</v>
      </c>
      <c r="FH10288" s="55" t="s">
        <v>1260</v>
      </c>
      <c r="FI10288" s="55">
        <v>1</v>
      </c>
      <c r="FJ10288" s="55">
        <v>10000</v>
      </c>
      <c r="FK10288" s="55" t="s">
        <v>1258</v>
      </c>
      <c r="FL10288" s="55">
        <v>0.4167</v>
      </c>
    </row>
    <row r="10289" ht="14.25" customHeight="1" outlineLevel="1" spans="162:168">
      <c r="FF10289" s="55">
        <v>10282</v>
      </c>
      <c r="FG10289" s="55" t="s">
        <v>2052</v>
      </c>
      <c r="FH10289" s="55" t="s">
        <v>1260</v>
      </c>
      <c r="FI10289" s="55">
        <v>1</v>
      </c>
      <c r="FJ10289" s="55">
        <v>25000</v>
      </c>
      <c r="FK10289" s="55" t="s">
        <v>1258</v>
      </c>
      <c r="FL10289" s="55">
        <v>0.4167</v>
      </c>
    </row>
    <row r="10290" ht="14.25" customHeight="1" outlineLevel="1" spans="162:168">
      <c r="FF10290" s="55">
        <v>10283</v>
      </c>
      <c r="FG10290" s="55" t="s">
        <v>2052</v>
      </c>
      <c r="FH10290" s="55" t="s">
        <v>1260</v>
      </c>
      <c r="FI10290" s="55">
        <v>1</v>
      </c>
      <c r="FJ10290" s="55">
        <v>50000</v>
      </c>
      <c r="FK10290" s="55" t="s">
        <v>1258</v>
      </c>
      <c r="FL10290" s="55">
        <v>0.4167</v>
      </c>
    </row>
    <row r="10291" ht="14.25" customHeight="1" outlineLevel="1" spans="162:168">
      <c r="FF10291" s="55">
        <v>10284</v>
      </c>
      <c r="FG10291" s="55" t="s">
        <v>2052</v>
      </c>
      <c r="FH10291" s="55" t="s">
        <v>1260</v>
      </c>
      <c r="FI10291" s="55">
        <v>1</v>
      </c>
      <c r="FJ10291" s="55">
        <v>80000</v>
      </c>
      <c r="FK10291" s="55" t="s">
        <v>1258</v>
      </c>
      <c r="FL10291" s="55">
        <v>0.4167</v>
      </c>
    </row>
    <row r="10292" ht="14.25" customHeight="1" outlineLevel="1" spans="162:168">
      <c r="FF10292" s="55">
        <v>10285</v>
      </c>
      <c r="FG10292" s="55" t="s">
        <v>2052</v>
      </c>
      <c r="FH10292" s="55" t="s">
        <v>1260</v>
      </c>
      <c r="FI10292" s="55">
        <v>1</v>
      </c>
      <c r="FJ10292" s="55">
        <v>130000</v>
      </c>
      <c r="FK10292" s="55" t="s">
        <v>1258</v>
      </c>
      <c r="FL10292" s="55">
        <v>0.4167</v>
      </c>
    </row>
    <row r="10293" ht="14.25" customHeight="1" outlineLevel="1" spans="162:168">
      <c r="FF10293" s="55">
        <v>10286</v>
      </c>
      <c r="FG10293" s="55" t="s">
        <v>2052</v>
      </c>
      <c r="FH10293" s="55" t="s">
        <v>1260</v>
      </c>
      <c r="FI10293" s="55">
        <v>1</v>
      </c>
      <c r="FJ10293" s="55">
        <v>260000</v>
      </c>
      <c r="FK10293" s="55" t="s">
        <v>1258</v>
      </c>
      <c r="FL10293" s="55">
        <v>0.4167</v>
      </c>
    </row>
    <row r="10294" ht="14.25" customHeight="1" outlineLevel="1" spans="162:168">
      <c r="FF10294" s="55">
        <v>10287</v>
      </c>
      <c r="FG10294" s="55" t="s">
        <v>2052</v>
      </c>
      <c r="FH10294" s="55" t="s">
        <v>1260</v>
      </c>
      <c r="FI10294" s="55">
        <v>1</v>
      </c>
      <c r="FJ10294" s="55">
        <v>400000</v>
      </c>
      <c r="FK10294" s="55" t="s">
        <v>1258</v>
      </c>
      <c r="FL10294" s="55">
        <v>0.4167</v>
      </c>
    </row>
    <row r="10295" ht="14.25" customHeight="1" outlineLevel="1" spans="162:168">
      <c r="FF10295" s="55">
        <v>10288</v>
      </c>
      <c r="FG10295" s="55" t="s">
        <v>2052</v>
      </c>
      <c r="FH10295" s="55" t="s">
        <v>1260</v>
      </c>
      <c r="FI10295" s="55">
        <v>1</v>
      </c>
      <c r="FJ10295" s="55">
        <v>530000</v>
      </c>
      <c r="FK10295" s="55" t="s">
        <v>1258</v>
      </c>
      <c r="FL10295" s="55">
        <v>0.4167</v>
      </c>
    </row>
    <row r="10296" ht="14.25" customHeight="1" outlineLevel="1" spans="162:168">
      <c r="FF10296" s="55">
        <v>10289</v>
      </c>
      <c r="FG10296" s="55" t="s">
        <v>2052</v>
      </c>
      <c r="FH10296" s="55" t="s">
        <v>1260</v>
      </c>
      <c r="FI10296" s="55">
        <v>1</v>
      </c>
      <c r="FJ10296" s="55">
        <v>540000</v>
      </c>
      <c r="FK10296" s="55" t="s">
        <v>1258</v>
      </c>
      <c r="FL10296" s="55">
        <v>0.4167</v>
      </c>
    </row>
    <row r="10297" ht="14.25" customHeight="1" outlineLevel="1" spans="162:168">
      <c r="FF10297" s="55">
        <v>10290</v>
      </c>
      <c r="FG10297" s="55" t="s">
        <v>2052</v>
      </c>
      <c r="FH10297" s="55" t="s">
        <v>1260</v>
      </c>
      <c r="FI10297" s="55">
        <v>10</v>
      </c>
      <c r="FJ10297" s="55">
        <v>0</v>
      </c>
      <c r="FK10297" s="55" t="s">
        <v>1258</v>
      </c>
      <c r="FL10297" s="55">
        <v>0.1067</v>
      </c>
    </row>
    <row r="10298" ht="14.25" customHeight="1" outlineLevel="1" spans="162:168">
      <c r="FF10298" s="55">
        <v>10291</v>
      </c>
      <c r="FG10298" s="55" t="s">
        <v>2052</v>
      </c>
      <c r="FH10298" s="55" t="s">
        <v>1260</v>
      </c>
      <c r="FI10298" s="55">
        <v>10</v>
      </c>
      <c r="FJ10298" s="55">
        <v>1000</v>
      </c>
      <c r="FK10298" s="55" t="s">
        <v>1258</v>
      </c>
      <c r="FL10298" s="55">
        <v>0.1067</v>
      </c>
    </row>
    <row r="10299" ht="14.25" customHeight="1" outlineLevel="1" spans="162:168">
      <c r="FF10299" s="55">
        <v>10292</v>
      </c>
      <c r="FG10299" s="55" t="s">
        <v>2052</v>
      </c>
      <c r="FH10299" s="55" t="s">
        <v>1260</v>
      </c>
      <c r="FI10299" s="55">
        <v>10</v>
      </c>
      <c r="FJ10299" s="55">
        <v>2500</v>
      </c>
      <c r="FK10299" s="55" t="s">
        <v>1258</v>
      </c>
      <c r="FL10299" s="55">
        <v>0.0992</v>
      </c>
    </row>
    <row r="10300" ht="14.25" customHeight="1" outlineLevel="1" spans="162:168">
      <c r="FF10300" s="55">
        <v>10293</v>
      </c>
      <c r="FG10300" s="55" t="s">
        <v>2052</v>
      </c>
      <c r="FH10300" s="55" t="s">
        <v>1260</v>
      </c>
      <c r="FI10300" s="55">
        <v>10</v>
      </c>
      <c r="FJ10300" s="55">
        <v>5000</v>
      </c>
      <c r="FK10300" s="55" t="s">
        <v>1258</v>
      </c>
      <c r="FL10300" s="55">
        <v>0.0883</v>
      </c>
    </row>
    <row r="10301" ht="14.25" customHeight="1" outlineLevel="1" spans="162:168">
      <c r="FF10301" s="55">
        <v>10294</v>
      </c>
      <c r="FG10301" s="55" t="s">
        <v>2052</v>
      </c>
      <c r="FH10301" s="55" t="s">
        <v>1260</v>
      </c>
      <c r="FI10301" s="55">
        <v>10</v>
      </c>
      <c r="FJ10301" s="55">
        <v>10000</v>
      </c>
      <c r="FK10301" s="55" t="s">
        <v>1258</v>
      </c>
      <c r="FL10301" s="55">
        <v>0.0792</v>
      </c>
    </row>
    <row r="10302" ht="14.25" customHeight="1" outlineLevel="1" spans="162:168">
      <c r="FF10302" s="55">
        <v>10295</v>
      </c>
      <c r="FG10302" s="55" t="s">
        <v>2052</v>
      </c>
      <c r="FH10302" s="55" t="s">
        <v>1260</v>
      </c>
      <c r="FI10302" s="55">
        <v>10</v>
      </c>
      <c r="FJ10302" s="55">
        <v>25000</v>
      </c>
      <c r="FK10302" s="55" t="s">
        <v>1258</v>
      </c>
      <c r="FL10302" s="55">
        <v>0.0792</v>
      </c>
    </row>
    <row r="10303" ht="14.25" customHeight="1" outlineLevel="1" spans="162:168">
      <c r="FF10303" s="55">
        <v>10296</v>
      </c>
      <c r="FG10303" s="55" t="s">
        <v>2052</v>
      </c>
      <c r="FH10303" s="55" t="s">
        <v>1260</v>
      </c>
      <c r="FI10303" s="55">
        <v>10</v>
      </c>
      <c r="FJ10303" s="55">
        <v>50000</v>
      </c>
      <c r="FK10303" s="55" t="s">
        <v>1258</v>
      </c>
      <c r="FL10303" s="55">
        <v>0.0792</v>
      </c>
    </row>
    <row r="10304" ht="14.25" customHeight="1" outlineLevel="1" spans="162:168">
      <c r="FF10304" s="55">
        <v>10297</v>
      </c>
      <c r="FG10304" s="55" t="s">
        <v>2052</v>
      </c>
      <c r="FH10304" s="55" t="s">
        <v>1260</v>
      </c>
      <c r="FI10304" s="55">
        <v>10</v>
      </c>
      <c r="FJ10304" s="55">
        <v>80000</v>
      </c>
      <c r="FK10304" s="55" t="s">
        <v>1258</v>
      </c>
      <c r="FL10304" s="55">
        <v>0.0733</v>
      </c>
    </row>
    <row r="10305" ht="14.25" customHeight="1" outlineLevel="1" spans="162:168">
      <c r="FF10305" s="55">
        <v>10298</v>
      </c>
      <c r="FG10305" s="55" t="s">
        <v>2052</v>
      </c>
      <c r="FH10305" s="55" t="s">
        <v>1260</v>
      </c>
      <c r="FI10305" s="55">
        <v>10</v>
      </c>
      <c r="FJ10305" s="55">
        <v>130000</v>
      </c>
      <c r="FK10305" s="55" t="s">
        <v>1258</v>
      </c>
      <c r="FL10305" s="55">
        <v>0.0733</v>
      </c>
    </row>
    <row r="10306" ht="14.25" customHeight="1" outlineLevel="1" spans="162:168">
      <c r="FF10306" s="55">
        <v>10299</v>
      </c>
      <c r="FG10306" s="55" t="s">
        <v>2052</v>
      </c>
      <c r="FH10306" s="55" t="s">
        <v>1260</v>
      </c>
      <c r="FI10306" s="55">
        <v>10</v>
      </c>
      <c r="FJ10306" s="55">
        <v>260000</v>
      </c>
      <c r="FK10306" s="55" t="s">
        <v>1258</v>
      </c>
      <c r="FL10306" s="55">
        <v>0.0733</v>
      </c>
    </row>
    <row r="10307" ht="14.25" customHeight="1" outlineLevel="1" spans="162:168">
      <c r="FF10307" s="55">
        <v>10300</v>
      </c>
      <c r="FG10307" s="55" t="s">
        <v>2052</v>
      </c>
      <c r="FH10307" s="55" t="s">
        <v>1260</v>
      </c>
      <c r="FI10307" s="55">
        <v>10</v>
      </c>
      <c r="FJ10307" s="55">
        <v>400000</v>
      </c>
      <c r="FK10307" s="55" t="s">
        <v>1258</v>
      </c>
      <c r="FL10307" s="55">
        <v>0.0733</v>
      </c>
    </row>
    <row r="10308" ht="14.25" customHeight="1" outlineLevel="1" spans="162:168">
      <c r="FF10308" s="55">
        <v>10301</v>
      </c>
      <c r="FG10308" s="55" t="s">
        <v>2052</v>
      </c>
      <c r="FH10308" s="55" t="s">
        <v>1260</v>
      </c>
      <c r="FI10308" s="55">
        <v>10</v>
      </c>
      <c r="FJ10308" s="55">
        <v>530000</v>
      </c>
      <c r="FK10308" s="55" t="s">
        <v>1258</v>
      </c>
      <c r="FL10308" s="55">
        <v>0.0733</v>
      </c>
    </row>
    <row r="10309" ht="14.25" customHeight="1" outlineLevel="1" spans="162:168">
      <c r="FF10309" s="55">
        <v>10302</v>
      </c>
      <c r="FG10309" s="55" t="s">
        <v>2052</v>
      </c>
      <c r="FH10309" s="55" t="s">
        <v>1260</v>
      </c>
      <c r="FI10309" s="55">
        <v>10</v>
      </c>
      <c r="FJ10309" s="55">
        <v>540000</v>
      </c>
      <c r="FK10309" s="55" t="s">
        <v>1258</v>
      </c>
      <c r="FL10309" s="55">
        <v>0.0733</v>
      </c>
    </row>
    <row r="10310" ht="14.25" customHeight="1" outlineLevel="1" spans="162:168">
      <c r="FF10310" s="55">
        <v>10303</v>
      </c>
      <c r="FG10310" s="55" t="s">
        <v>2052</v>
      </c>
      <c r="FH10310" s="55" t="s">
        <v>1260</v>
      </c>
      <c r="FI10310" s="55">
        <v>11</v>
      </c>
      <c r="FJ10310" s="55">
        <v>0</v>
      </c>
      <c r="FK10310" s="55" t="s">
        <v>1258</v>
      </c>
      <c r="FL10310" s="55">
        <v>0.075</v>
      </c>
    </row>
    <row r="10311" ht="14.25" customHeight="1" outlineLevel="1" spans="162:168">
      <c r="FF10311" s="55">
        <v>10304</v>
      </c>
      <c r="FG10311" s="55" t="s">
        <v>2052</v>
      </c>
      <c r="FH10311" s="55" t="s">
        <v>1260</v>
      </c>
      <c r="FI10311" s="55">
        <v>11</v>
      </c>
      <c r="FJ10311" s="55">
        <v>1000</v>
      </c>
      <c r="FK10311" s="55" t="s">
        <v>1258</v>
      </c>
      <c r="FL10311" s="55">
        <v>0.0625</v>
      </c>
    </row>
    <row r="10312" ht="14.25" customHeight="1" outlineLevel="1" spans="162:168">
      <c r="FF10312" s="55">
        <v>10305</v>
      </c>
      <c r="FG10312" s="55" t="s">
        <v>2052</v>
      </c>
      <c r="FH10312" s="55" t="s">
        <v>1260</v>
      </c>
      <c r="FI10312" s="55">
        <v>11</v>
      </c>
      <c r="FJ10312" s="55">
        <v>2500</v>
      </c>
      <c r="FK10312" s="55" t="s">
        <v>1258</v>
      </c>
      <c r="FL10312" s="55">
        <v>0.0583</v>
      </c>
    </row>
    <row r="10313" ht="14.25" customHeight="1" outlineLevel="1" spans="162:168">
      <c r="FF10313" s="55">
        <v>10306</v>
      </c>
      <c r="FG10313" s="55" t="s">
        <v>2052</v>
      </c>
      <c r="FH10313" s="55" t="s">
        <v>1260</v>
      </c>
      <c r="FI10313" s="55">
        <v>11</v>
      </c>
      <c r="FJ10313" s="55">
        <v>5000</v>
      </c>
      <c r="FK10313" s="55" t="s">
        <v>1258</v>
      </c>
      <c r="FL10313" s="55">
        <v>0.0542</v>
      </c>
    </row>
    <row r="10314" ht="14.25" customHeight="1" outlineLevel="1" spans="162:168">
      <c r="FF10314" s="55">
        <v>10307</v>
      </c>
      <c r="FG10314" s="55" t="s">
        <v>2052</v>
      </c>
      <c r="FH10314" s="55" t="s">
        <v>1260</v>
      </c>
      <c r="FI10314" s="55">
        <v>11</v>
      </c>
      <c r="FJ10314" s="55">
        <v>10000</v>
      </c>
      <c r="FK10314" s="55" t="s">
        <v>1258</v>
      </c>
      <c r="FL10314" s="55">
        <v>0.0458</v>
      </c>
    </row>
    <row r="10315" ht="14.25" customHeight="1" outlineLevel="1" spans="162:168">
      <c r="FF10315" s="55">
        <v>10308</v>
      </c>
      <c r="FG10315" s="55" t="s">
        <v>2052</v>
      </c>
      <c r="FH10315" s="55" t="s">
        <v>1260</v>
      </c>
      <c r="FI10315" s="55">
        <v>11</v>
      </c>
      <c r="FJ10315" s="55">
        <v>25000</v>
      </c>
      <c r="FK10315" s="55" t="s">
        <v>1258</v>
      </c>
      <c r="FL10315" s="55">
        <v>0.0417</v>
      </c>
    </row>
    <row r="10316" ht="14.25" customHeight="1" outlineLevel="1" spans="162:168">
      <c r="FF10316" s="55">
        <v>10309</v>
      </c>
      <c r="FG10316" s="55" t="s">
        <v>2052</v>
      </c>
      <c r="FH10316" s="55" t="s">
        <v>1260</v>
      </c>
      <c r="FI10316" s="55">
        <v>11</v>
      </c>
      <c r="FJ10316" s="55">
        <v>50000</v>
      </c>
      <c r="FK10316" s="55" t="s">
        <v>1258</v>
      </c>
      <c r="FL10316" s="55">
        <v>0.0417</v>
      </c>
    </row>
    <row r="10317" ht="14.25" customHeight="1" outlineLevel="1" spans="162:168">
      <c r="FF10317" s="55">
        <v>10310</v>
      </c>
      <c r="FG10317" s="55" t="s">
        <v>2052</v>
      </c>
      <c r="FH10317" s="55" t="s">
        <v>1260</v>
      </c>
      <c r="FI10317" s="55">
        <v>11</v>
      </c>
      <c r="FJ10317" s="55">
        <v>80000</v>
      </c>
      <c r="FK10317" s="55" t="s">
        <v>1258</v>
      </c>
      <c r="FL10317" s="55">
        <v>0.0417</v>
      </c>
    </row>
    <row r="10318" ht="14.25" customHeight="1" outlineLevel="1" spans="162:168">
      <c r="FF10318" s="55">
        <v>10311</v>
      </c>
      <c r="FG10318" s="55" t="s">
        <v>2052</v>
      </c>
      <c r="FH10318" s="55" t="s">
        <v>1260</v>
      </c>
      <c r="FI10318" s="55">
        <v>11</v>
      </c>
      <c r="FJ10318" s="55">
        <v>130000</v>
      </c>
      <c r="FK10318" s="55" t="s">
        <v>1258</v>
      </c>
      <c r="FL10318" s="55">
        <v>0.0417</v>
      </c>
    </row>
    <row r="10319" ht="14.25" customHeight="1" outlineLevel="1" spans="162:168">
      <c r="FF10319" s="55">
        <v>10312</v>
      </c>
      <c r="FG10319" s="55" t="s">
        <v>2052</v>
      </c>
      <c r="FH10319" s="55" t="s">
        <v>1260</v>
      </c>
      <c r="FI10319" s="55">
        <v>11</v>
      </c>
      <c r="FJ10319" s="55">
        <v>260000</v>
      </c>
      <c r="FK10319" s="55" t="s">
        <v>1258</v>
      </c>
      <c r="FL10319" s="55">
        <v>0.0417</v>
      </c>
    </row>
    <row r="10320" ht="14.25" customHeight="1" outlineLevel="1" spans="162:168">
      <c r="FF10320" s="55">
        <v>10313</v>
      </c>
      <c r="FG10320" s="55" t="s">
        <v>2052</v>
      </c>
      <c r="FH10320" s="55" t="s">
        <v>1260</v>
      </c>
      <c r="FI10320" s="55">
        <v>11</v>
      </c>
      <c r="FJ10320" s="55">
        <v>400000</v>
      </c>
      <c r="FK10320" s="55" t="s">
        <v>1258</v>
      </c>
      <c r="FL10320" s="55">
        <v>0.0417</v>
      </c>
    </row>
    <row r="10321" ht="14.25" customHeight="1" outlineLevel="1" spans="162:168">
      <c r="FF10321" s="55">
        <v>10314</v>
      </c>
      <c r="FG10321" s="55" t="s">
        <v>2052</v>
      </c>
      <c r="FH10321" s="55" t="s">
        <v>1260</v>
      </c>
      <c r="FI10321" s="55">
        <v>11</v>
      </c>
      <c r="FJ10321" s="55">
        <v>530000</v>
      </c>
      <c r="FK10321" s="55" t="s">
        <v>1258</v>
      </c>
      <c r="FL10321" s="55">
        <v>0.0417</v>
      </c>
    </row>
    <row r="10322" ht="14.25" customHeight="1" outlineLevel="1" spans="162:168">
      <c r="FF10322" s="55">
        <v>10315</v>
      </c>
      <c r="FG10322" s="55" t="s">
        <v>2052</v>
      </c>
      <c r="FH10322" s="55" t="s">
        <v>1260</v>
      </c>
      <c r="FI10322" s="55">
        <v>11</v>
      </c>
      <c r="FJ10322" s="55">
        <v>540000</v>
      </c>
      <c r="FK10322" s="55" t="s">
        <v>1258</v>
      </c>
      <c r="FL10322" s="55">
        <v>0.0417</v>
      </c>
    </row>
    <row r="10323" ht="14.25" customHeight="1" outlineLevel="1" spans="162:168">
      <c r="FF10323" s="55">
        <v>10316</v>
      </c>
      <c r="FG10323" s="55" t="s">
        <v>2052</v>
      </c>
      <c r="FH10323" s="55" t="s">
        <v>1260</v>
      </c>
      <c r="FI10323" s="55">
        <v>12</v>
      </c>
      <c r="FJ10323" s="55">
        <v>0</v>
      </c>
      <c r="FK10323" s="55" t="s">
        <v>1258</v>
      </c>
      <c r="FL10323" s="55">
        <v>0.0675</v>
      </c>
    </row>
    <row r="10324" ht="14.25" customHeight="1" outlineLevel="1" spans="162:168">
      <c r="FF10324" s="55">
        <v>10317</v>
      </c>
      <c r="FG10324" s="55" t="s">
        <v>2052</v>
      </c>
      <c r="FH10324" s="55" t="s">
        <v>1260</v>
      </c>
      <c r="FI10324" s="55">
        <v>12</v>
      </c>
      <c r="FJ10324" s="55">
        <v>1000</v>
      </c>
      <c r="FK10324" s="55" t="s">
        <v>1258</v>
      </c>
      <c r="FL10324" s="55">
        <v>0.0675</v>
      </c>
    </row>
    <row r="10325" ht="14.25" customHeight="1" outlineLevel="1" spans="162:168">
      <c r="FF10325" s="55">
        <v>10318</v>
      </c>
      <c r="FG10325" s="55" t="s">
        <v>2052</v>
      </c>
      <c r="FH10325" s="55" t="s">
        <v>1260</v>
      </c>
      <c r="FI10325" s="55">
        <v>12</v>
      </c>
      <c r="FJ10325" s="55">
        <v>2500</v>
      </c>
      <c r="FK10325" s="55" t="s">
        <v>1258</v>
      </c>
      <c r="FL10325" s="55">
        <v>0.0675</v>
      </c>
    </row>
    <row r="10326" ht="14.25" customHeight="1" outlineLevel="1" spans="162:168">
      <c r="FF10326" s="55">
        <v>10319</v>
      </c>
      <c r="FG10326" s="55" t="s">
        <v>2052</v>
      </c>
      <c r="FH10326" s="55" t="s">
        <v>1260</v>
      </c>
      <c r="FI10326" s="55">
        <v>12</v>
      </c>
      <c r="FJ10326" s="55">
        <v>10000</v>
      </c>
      <c r="FK10326" s="55" t="s">
        <v>1258</v>
      </c>
      <c r="FL10326" s="55">
        <v>0.0675</v>
      </c>
    </row>
    <row r="10327" ht="14.25" customHeight="1" outlineLevel="1" spans="162:168">
      <c r="FF10327" s="55">
        <v>10320</v>
      </c>
      <c r="FG10327" s="55" t="s">
        <v>2052</v>
      </c>
      <c r="FH10327" s="55" t="s">
        <v>1260</v>
      </c>
      <c r="FI10327" s="55">
        <v>12</v>
      </c>
      <c r="FJ10327" s="55">
        <v>25000</v>
      </c>
      <c r="FK10327" s="55" t="s">
        <v>1258</v>
      </c>
      <c r="FL10327" s="55">
        <v>0.0675</v>
      </c>
    </row>
    <row r="10328" ht="14.25" customHeight="1" outlineLevel="1" spans="162:168">
      <c r="FF10328" s="55">
        <v>10321</v>
      </c>
      <c r="FG10328" s="55" t="s">
        <v>2052</v>
      </c>
      <c r="FH10328" s="55" t="s">
        <v>1260</v>
      </c>
      <c r="FI10328" s="55">
        <v>12</v>
      </c>
      <c r="FJ10328" s="55">
        <v>50000</v>
      </c>
      <c r="FK10328" s="55" t="s">
        <v>1258</v>
      </c>
      <c r="FL10328" s="55">
        <v>0.0642</v>
      </c>
    </row>
    <row r="10329" ht="14.25" customHeight="1" outlineLevel="1" spans="162:168">
      <c r="FF10329" s="55">
        <v>10322</v>
      </c>
      <c r="FG10329" s="55" t="s">
        <v>2052</v>
      </c>
      <c r="FH10329" s="55" t="s">
        <v>1260</v>
      </c>
      <c r="FI10329" s="55">
        <v>12</v>
      </c>
      <c r="FJ10329" s="55">
        <v>80000</v>
      </c>
      <c r="FK10329" s="55" t="s">
        <v>1258</v>
      </c>
      <c r="FL10329" s="55">
        <v>0.0417</v>
      </c>
    </row>
    <row r="10330" ht="14.25" customHeight="1" outlineLevel="1" spans="162:168">
      <c r="FF10330" s="55">
        <v>10323</v>
      </c>
      <c r="FG10330" s="55" t="s">
        <v>2052</v>
      </c>
      <c r="FH10330" s="55" t="s">
        <v>1260</v>
      </c>
      <c r="FI10330" s="55">
        <v>12</v>
      </c>
      <c r="FJ10330" s="55">
        <v>130000</v>
      </c>
      <c r="FK10330" s="55" t="s">
        <v>1258</v>
      </c>
      <c r="FL10330" s="55">
        <v>0.0417</v>
      </c>
    </row>
    <row r="10331" ht="14.25" customHeight="1" outlineLevel="1" spans="162:168">
      <c r="FF10331" s="55">
        <v>10324</v>
      </c>
      <c r="FG10331" s="55" t="s">
        <v>2052</v>
      </c>
      <c r="FH10331" s="55" t="s">
        <v>1260</v>
      </c>
      <c r="FI10331" s="55">
        <v>12</v>
      </c>
      <c r="FJ10331" s="55">
        <v>260000</v>
      </c>
      <c r="FK10331" s="55" t="s">
        <v>1258</v>
      </c>
      <c r="FL10331" s="55">
        <v>0.0417</v>
      </c>
    </row>
    <row r="10332" ht="14.25" customHeight="1" outlineLevel="1" spans="162:168">
      <c r="FF10332" s="55">
        <v>10325</v>
      </c>
      <c r="FG10332" s="55" t="s">
        <v>2052</v>
      </c>
      <c r="FH10332" s="55" t="s">
        <v>1260</v>
      </c>
      <c r="FI10332" s="55">
        <v>12</v>
      </c>
      <c r="FJ10332" s="55">
        <v>400000</v>
      </c>
      <c r="FK10332" s="55" t="s">
        <v>1258</v>
      </c>
      <c r="FL10332" s="55">
        <v>0.0417</v>
      </c>
    </row>
    <row r="10333" ht="14.25" customHeight="1" outlineLevel="1" spans="162:168">
      <c r="FF10333" s="55">
        <v>10326</v>
      </c>
      <c r="FG10333" s="55" t="s">
        <v>2052</v>
      </c>
      <c r="FH10333" s="55" t="s">
        <v>1260</v>
      </c>
      <c r="FI10333" s="55">
        <v>12</v>
      </c>
      <c r="FJ10333" s="55">
        <v>530000</v>
      </c>
      <c r="FK10333" s="55" t="s">
        <v>1258</v>
      </c>
      <c r="FL10333" s="55">
        <v>0.0417</v>
      </c>
    </row>
    <row r="10334" ht="14.25" customHeight="1" outlineLevel="1" spans="162:168">
      <c r="FF10334" s="55">
        <v>10327</v>
      </c>
      <c r="FG10334" s="55" t="s">
        <v>2052</v>
      </c>
      <c r="FH10334" s="55" t="s">
        <v>1260</v>
      </c>
      <c r="FI10334" s="55">
        <v>12</v>
      </c>
      <c r="FJ10334" s="55">
        <v>540000</v>
      </c>
      <c r="FK10334" s="55" t="s">
        <v>1258</v>
      </c>
      <c r="FL10334" s="55">
        <v>0.0417</v>
      </c>
    </row>
    <row r="10335" ht="14.25" customHeight="1" outlineLevel="1" spans="162:168">
      <c r="FF10335" s="55">
        <v>10328</v>
      </c>
      <c r="FG10335" s="55" t="s">
        <v>2052</v>
      </c>
      <c r="FH10335" s="55" t="s">
        <v>1260</v>
      </c>
      <c r="FI10335" s="55">
        <v>13</v>
      </c>
      <c r="FJ10335" s="55">
        <v>0</v>
      </c>
      <c r="FK10335" s="55" t="s">
        <v>1258</v>
      </c>
      <c r="FL10335" s="55">
        <v>0</v>
      </c>
    </row>
    <row r="10336" ht="14.25" customHeight="1" outlineLevel="1" spans="162:168">
      <c r="FF10336" s="55">
        <v>10329</v>
      </c>
      <c r="FG10336" s="55" t="s">
        <v>2052</v>
      </c>
      <c r="FH10336" s="55" t="s">
        <v>1260</v>
      </c>
      <c r="FI10336" s="55">
        <v>14</v>
      </c>
      <c r="FJ10336" s="55">
        <v>0</v>
      </c>
      <c r="FK10336" s="55" t="s">
        <v>1258</v>
      </c>
      <c r="FL10336" s="55">
        <v>0</v>
      </c>
    </row>
    <row r="10337" ht="14.25" customHeight="1" outlineLevel="1" spans="162:168">
      <c r="FF10337" s="55">
        <v>10330</v>
      </c>
      <c r="FG10337" s="55" t="s">
        <v>2052</v>
      </c>
      <c r="FH10337" s="55" t="s">
        <v>1260</v>
      </c>
      <c r="FI10337" s="55">
        <v>2</v>
      </c>
      <c r="FJ10337" s="55">
        <v>0</v>
      </c>
      <c r="FK10337" s="55" t="s">
        <v>1258</v>
      </c>
      <c r="FL10337" s="55">
        <v>0.1667</v>
      </c>
    </row>
    <row r="10338" ht="14.25" customHeight="1" outlineLevel="1" spans="162:168">
      <c r="FF10338" s="55">
        <v>10331</v>
      </c>
      <c r="FG10338" s="55" t="s">
        <v>2052</v>
      </c>
      <c r="FH10338" s="55" t="s">
        <v>1260</v>
      </c>
      <c r="FI10338" s="55">
        <v>2</v>
      </c>
      <c r="FJ10338" s="55">
        <v>1000</v>
      </c>
      <c r="FK10338" s="55" t="s">
        <v>1258</v>
      </c>
      <c r="FL10338" s="55">
        <v>0.1042</v>
      </c>
    </row>
    <row r="10339" ht="14.25" customHeight="1" outlineLevel="1" spans="162:168">
      <c r="FF10339" s="55">
        <v>10332</v>
      </c>
      <c r="FG10339" s="55" t="s">
        <v>2052</v>
      </c>
      <c r="FH10339" s="55" t="s">
        <v>1260</v>
      </c>
      <c r="FI10339" s="55">
        <v>2</v>
      </c>
      <c r="FJ10339" s="55">
        <v>2500</v>
      </c>
      <c r="FK10339" s="55" t="s">
        <v>1258</v>
      </c>
      <c r="FL10339" s="55">
        <v>0.0958</v>
      </c>
    </row>
    <row r="10340" ht="14.25" customHeight="1" outlineLevel="1" spans="162:168">
      <c r="FF10340" s="55">
        <v>10333</v>
      </c>
      <c r="FG10340" s="55" t="s">
        <v>2052</v>
      </c>
      <c r="FH10340" s="55" t="s">
        <v>1260</v>
      </c>
      <c r="FI10340" s="55">
        <v>2</v>
      </c>
      <c r="FJ10340" s="55">
        <v>5000</v>
      </c>
      <c r="FK10340" s="55" t="s">
        <v>1258</v>
      </c>
      <c r="FL10340" s="55">
        <v>0.0875</v>
      </c>
    </row>
    <row r="10341" ht="14.25" customHeight="1" outlineLevel="1" spans="162:168">
      <c r="FF10341" s="55">
        <v>10334</v>
      </c>
      <c r="FG10341" s="55" t="s">
        <v>2052</v>
      </c>
      <c r="FH10341" s="55" t="s">
        <v>1260</v>
      </c>
      <c r="FI10341" s="55">
        <v>2</v>
      </c>
      <c r="FJ10341" s="55">
        <v>10000</v>
      </c>
      <c r="FK10341" s="55" t="s">
        <v>1258</v>
      </c>
      <c r="FL10341" s="55">
        <v>0.075</v>
      </c>
    </row>
    <row r="10342" ht="14.25" customHeight="1" outlineLevel="1" spans="162:168">
      <c r="FF10342" s="55">
        <v>10335</v>
      </c>
      <c r="FG10342" s="55" t="s">
        <v>2052</v>
      </c>
      <c r="FH10342" s="55" t="s">
        <v>1260</v>
      </c>
      <c r="FI10342" s="55">
        <v>2</v>
      </c>
      <c r="FJ10342" s="55">
        <v>25000</v>
      </c>
      <c r="FK10342" s="55" t="s">
        <v>1258</v>
      </c>
      <c r="FL10342" s="55">
        <v>0.0667</v>
      </c>
    </row>
    <row r="10343" ht="14.25" customHeight="1" outlineLevel="1" spans="162:168">
      <c r="FF10343" s="55">
        <v>10336</v>
      </c>
      <c r="FG10343" s="55" t="s">
        <v>2052</v>
      </c>
      <c r="FH10343" s="55" t="s">
        <v>1260</v>
      </c>
      <c r="FI10343" s="55">
        <v>2</v>
      </c>
      <c r="FJ10343" s="55">
        <v>50000</v>
      </c>
      <c r="FK10343" s="55" t="s">
        <v>1258</v>
      </c>
      <c r="FL10343" s="55">
        <v>0.0583</v>
      </c>
    </row>
    <row r="10344" ht="14.25" customHeight="1" outlineLevel="1" spans="162:168">
      <c r="FF10344" s="55">
        <v>10337</v>
      </c>
      <c r="FG10344" s="55" t="s">
        <v>2052</v>
      </c>
      <c r="FH10344" s="55" t="s">
        <v>1260</v>
      </c>
      <c r="FI10344" s="55">
        <v>2</v>
      </c>
      <c r="FJ10344" s="55">
        <v>80000</v>
      </c>
      <c r="FK10344" s="55" t="s">
        <v>1258</v>
      </c>
      <c r="FL10344" s="55">
        <v>0.0583</v>
      </c>
    </row>
    <row r="10345" ht="14.25" customHeight="1" outlineLevel="1" spans="162:168">
      <c r="FF10345" s="55">
        <v>10338</v>
      </c>
      <c r="FG10345" s="55" t="s">
        <v>2052</v>
      </c>
      <c r="FH10345" s="55" t="s">
        <v>1260</v>
      </c>
      <c r="FI10345" s="55">
        <v>2</v>
      </c>
      <c r="FJ10345" s="55">
        <v>130000</v>
      </c>
      <c r="FK10345" s="55" t="s">
        <v>1258</v>
      </c>
      <c r="FL10345" s="55">
        <v>0.0583</v>
      </c>
    </row>
    <row r="10346" ht="14.25" customHeight="1" outlineLevel="1" spans="162:168">
      <c r="FF10346" s="55">
        <v>10339</v>
      </c>
      <c r="FG10346" s="55" t="s">
        <v>2052</v>
      </c>
      <c r="FH10346" s="55" t="s">
        <v>1260</v>
      </c>
      <c r="FI10346" s="55">
        <v>2</v>
      </c>
      <c r="FJ10346" s="55">
        <v>260000</v>
      </c>
      <c r="FK10346" s="55" t="s">
        <v>1258</v>
      </c>
      <c r="FL10346" s="55">
        <v>0.0583</v>
      </c>
    </row>
    <row r="10347" ht="14.25" customHeight="1" outlineLevel="1" spans="162:168">
      <c r="FF10347" s="55">
        <v>10340</v>
      </c>
      <c r="FG10347" s="55" t="s">
        <v>2052</v>
      </c>
      <c r="FH10347" s="55" t="s">
        <v>1260</v>
      </c>
      <c r="FI10347" s="55">
        <v>2</v>
      </c>
      <c r="FJ10347" s="55">
        <v>400000</v>
      </c>
      <c r="FK10347" s="55" t="s">
        <v>1258</v>
      </c>
      <c r="FL10347" s="55">
        <v>0.0583</v>
      </c>
    </row>
    <row r="10348" ht="14.25" customHeight="1" outlineLevel="1" spans="162:168">
      <c r="FF10348" s="55">
        <v>10341</v>
      </c>
      <c r="FG10348" s="55" t="s">
        <v>2052</v>
      </c>
      <c r="FH10348" s="55" t="s">
        <v>1260</v>
      </c>
      <c r="FI10348" s="55">
        <v>2</v>
      </c>
      <c r="FJ10348" s="55">
        <v>530000</v>
      </c>
      <c r="FK10348" s="55" t="s">
        <v>1258</v>
      </c>
      <c r="FL10348" s="55">
        <v>0.0583</v>
      </c>
    </row>
    <row r="10349" ht="14.25" customHeight="1" outlineLevel="1" spans="162:168">
      <c r="FF10349" s="55">
        <v>10342</v>
      </c>
      <c r="FG10349" s="55" t="s">
        <v>2052</v>
      </c>
      <c r="FH10349" s="55" t="s">
        <v>1260</v>
      </c>
      <c r="FI10349" s="55">
        <v>2</v>
      </c>
      <c r="FJ10349" s="55">
        <v>540000</v>
      </c>
      <c r="FK10349" s="55" t="s">
        <v>1258</v>
      </c>
      <c r="FL10349" s="55">
        <v>0.0583</v>
      </c>
    </row>
    <row r="10350" ht="14.25" customHeight="1" outlineLevel="1" spans="162:168">
      <c r="FF10350" s="55">
        <v>10343</v>
      </c>
      <c r="FG10350" s="55" t="s">
        <v>2052</v>
      </c>
      <c r="FH10350" s="55" t="s">
        <v>1260</v>
      </c>
      <c r="FI10350" s="55">
        <v>3</v>
      </c>
      <c r="FJ10350" s="55">
        <v>0</v>
      </c>
      <c r="FK10350" s="55" t="s">
        <v>1258</v>
      </c>
      <c r="FL10350" s="55">
        <v>0.1125</v>
      </c>
    </row>
    <row r="10351" ht="14.25" customHeight="1" outlineLevel="1" spans="162:168">
      <c r="FF10351" s="55">
        <v>10344</v>
      </c>
      <c r="FG10351" s="55" t="s">
        <v>2052</v>
      </c>
      <c r="FH10351" s="55" t="s">
        <v>1260</v>
      </c>
      <c r="FI10351" s="55">
        <v>3</v>
      </c>
      <c r="FJ10351" s="55">
        <v>1000</v>
      </c>
      <c r="FK10351" s="55" t="s">
        <v>1258</v>
      </c>
      <c r="FL10351" s="55">
        <v>0.1</v>
      </c>
    </row>
    <row r="10352" ht="14.25" customHeight="1" outlineLevel="1" spans="162:168">
      <c r="FF10352" s="55">
        <v>10345</v>
      </c>
      <c r="FG10352" s="55" t="s">
        <v>2052</v>
      </c>
      <c r="FH10352" s="55" t="s">
        <v>1260</v>
      </c>
      <c r="FI10352" s="55">
        <v>3</v>
      </c>
      <c r="FJ10352" s="55">
        <v>2500</v>
      </c>
      <c r="FK10352" s="55" t="s">
        <v>1258</v>
      </c>
      <c r="FL10352" s="55">
        <v>0.0917</v>
      </c>
    </row>
    <row r="10353" ht="14.25" customHeight="1" outlineLevel="1" spans="162:168">
      <c r="FF10353" s="55">
        <v>10346</v>
      </c>
      <c r="FG10353" s="55" t="s">
        <v>2052</v>
      </c>
      <c r="FH10353" s="55" t="s">
        <v>1260</v>
      </c>
      <c r="FI10353" s="55">
        <v>3</v>
      </c>
      <c r="FJ10353" s="55">
        <v>5000</v>
      </c>
      <c r="FK10353" s="55" t="s">
        <v>1258</v>
      </c>
      <c r="FL10353" s="55">
        <v>0.0708</v>
      </c>
    </row>
    <row r="10354" ht="14.25" customHeight="1" outlineLevel="1" spans="162:168">
      <c r="FF10354" s="55">
        <v>10347</v>
      </c>
      <c r="FG10354" s="55" t="s">
        <v>2052</v>
      </c>
      <c r="FH10354" s="55" t="s">
        <v>1260</v>
      </c>
      <c r="FI10354" s="55">
        <v>3</v>
      </c>
      <c r="FJ10354" s="55">
        <v>10000</v>
      </c>
      <c r="FK10354" s="55" t="s">
        <v>1258</v>
      </c>
      <c r="FL10354" s="55">
        <v>0.0542</v>
      </c>
    </row>
    <row r="10355" ht="14.25" customHeight="1" outlineLevel="1" spans="162:168">
      <c r="FF10355" s="55">
        <v>10348</v>
      </c>
      <c r="FG10355" s="55" t="s">
        <v>2052</v>
      </c>
      <c r="FH10355" s="55" t="s">
        <v>1260</v>
      </c>
      <c r="FI10355" s="55">
        <v>3</v>
      </c>
      <c r="FJ10355" s="55">
        <v>25000</v>
      </c>
      <c r="FK10355" s="55" t="s">
        <v>1258</v>
      </c>
      <c r="FL10355" s="55">
        <v>0.0542</v>
      </c>
    </row>
    <row r="10356" ht="14.25" customHeight="1" outlineLevel="1" spans="162:168">
      <c r="FF10356" s="55">
        <v>10349</v>
      </c>
      <c r="FG10356" s="55" t="s">
        <v>2052</v>
      </c>
      <c r="FH10356" s="55" t="s">
        <v>1260</v>
      </c>
      <c r="FI10356" s="55">
        <v>3</v>
      </c>
      <c r="FJ10356" s="55">
        <v>50000</v>
      </c>
      <c r="FK10356" s="55" t="s">
        <v>1258</v>
      </c>
      <c r="FL10356" s="55">
        <v>0.0458</v>
      </c>
    </row>
    <row r="10357" ht="14.25" customHeight="1" outlineLevel="1" spans="162:168">
      <c r="FF10357" s="55">
        <v>10350</v>
      </c>
      <c r="FG10357" s="55" t="s">
        <v>2052</v>
      </c>
      <c r="FH10357" s="55" t="s">
        <v>1260</v>
      </c>
      <c r="FI10357" s="55">
        <v>3</v>
      </c>
      <c r="FJ10357" s="55">
        <v>80000</v>
      </c>
      <c r="FK10357" s="55" t="s">
        <v>1258</v>
      </c>
      <c r="FL10357" s="55">
        <v>0.0458</v>
      </c>
    </row>
    <row r="10358" ht="14.25" customHeight="1" outlineLevel="1" spans="162:168">
      <c r="FF10358" s="55">
        <v>10351</v>
      </c>
      <c r="FG10358" s="55" t="s">
        <v>2052</v>
      </c>
      <c r="FH10358" s="55" t="s">
        <v>1260</v>
      </c>
      <c r="FI10358" s="55">
        <v>3</v>
      </c>
      <c r="FJ10358" s="55">
        <v>130000</v>
      </c>
      <c r="FK10358" s="55" t="s">
        <v>1258</v>
      </c>
      <c r="FL10358" s="55">
        <v>0.0458</v>
      </c>
    </row>
    <row r="10359" ht="14.25" customHeight="1" outlineLevel="1" spans="162:168">
      <c r="FF10359" s="55">
        <v>10352</v>
      </c>
      <c r="FG10359" s="55" t="s">
        <v>2052</v>
      </c>
      <c r="FH10359" s="55" t="s">
        <v>1260</v>
      </c>
      <c r="FI10359" s="55">
        <v>3</v>
      </c>
      <c r="FJ10359" s="55">
        <v>260000</v>
      </c>
      <c r="FK10359" s="55" t="s">
        <v>1258</v>
      </c>
      <c r="FL10359" s="55">
        <v>0.0458</v>
      </c>
    </row>
    <row r="10360" ht="14.25" customHeight="1" outlineLevel="1" spans="162:168">
      <c r="FF10360" s="55">
        <v>10353</v>
      </c>
      <c r="FG10360" s="55" t="s">
        <v>2052</v>
      </c>
      <c r="FH10360" s="55" t="s">
        <v>1260</v>
      </c>
      <c r="FI10360" s="55">
        <v>3</v>
      </c>
      <c r="FJ10360" s="55">
        <v>400000</v>
      </c>
      <c r="FK10360" s="55" t="s">
        <v>1258</v>
      </c>
      <c r="FL10360" s="55">
        <v>0.0458</v>
      </c>
    </row>
    <row r="10361" ht="14.25" customHeight="1" outlineLevel="1" spans="162:168">
      <c r="FF10361" s="55">
        <v>10354</v>
      </c>
      <c r="FG10361" s="55" t="s">
        <v>2052</v>
      </c>
      <c r="FH10361" s="55" t="s">
        <v>1260</v>
      </c>
      <c r="FI10361" s="55">
        <v>3</v>
      </c>
      <c r="FJ10361" s="55">
        <v>530000</v>
      </c>
      <c r="FK10361" s="55" t="s">
        <v>1258</v>
      </c>
      <c r="FL10361" s="55">
        <v>0.0458</v>
      </c>
    </row>
    <row r="10362" ht="14.25" customHeight="1" outlineLevel="1" spans="162:168">
      <c r="FF10362" s="55">
        <v>10355</v>
      </c>
      <c r="FG10362" s="55" t="s">
        <v>2052</v>
      </c>
      <c r="FH10362" s="55" t="s">
        <v>1260</v>
      </c>
      <c r="FI10362" s="55">
        <v>3</v>
      </c>
      <c r="FJ10362" s="55">
        <v>540000</v>
      </c>
      <c r="FK10362" s="55" t="s">
        <v>1258</v>
      </c>
      <c r="FL10362" s="55">
        <v>0.0458</v>
      </c>
    </row>
    <row r="10363" ht="14.25" customHeight="1" outlineLevel="1" spans="162:168">
      <c r="FF10363" s="55">
        <v>10356</v>
      </c>
      <c r="FG10363" s="55" t="s">
        <v>2052</v>
      </c>
      <c r="FH10363" s="55" t="s">
        <v>1260</v>
      </c>
      <c r="FI10363" s="55">
        <v>4</v>
      </c>
      <c r="FJ10363" s="55">
        <v>0</v>
      </c>
      <c r="FK10363" s="55" t="s">
        <v>1258</v>
      </c>
      <c r="FL10363" s="55">
        <v>0.1042</v>
      </c>
    </row>
    <row r="10364" ht="14.25" customHeight="1" outlineLevel="1" spans="162:168">
      <c r="FF10364" s="55">
        <v>10357</v>
      </c>
      <c r="FG10364" s="55" t="s">
        <v>2052</v>
      </c>
      <c r="FH10364" s="55" t="s">
        <v>1260</v>
      </c>
      <c r="FI10364" s="55">
        <v>4</v>
      </c>
      <c r="FJ10364" s="55">
        <v>1000</v>
      </c>
      <c r="FK10364" s="55" t="s">
        <v>1258</v>
      </c>
      <c r="FL10364" s="55">
        <v>0.0958</v>
      </c>
    </row>
    <row r="10365" ht="14.25" customHeight="1" outlineLevel="1" spans="162:168">
      <c r="FF10365" s="55">
        <v>10358</v>
      </c>
      <c r="FG10365" s="55" t="s">
        <v>2052</v>
      </c>
      <c r="FH10365" s="55" t="s">
        <v>1260</v>
      </c>
      <c r="FI10365" s="55">
        <v>4</v>
      </c>
      <c r="FJ10365" s="55">
        <v>2500</v>
      </c>
      <c r="FK10365" s="55" t="s">
        <v>1258</v>
      </c>
      <c r="FL10365" s="55">
        <v>0.0875</v>
      </c>
    </row>
    <row r="10366" ht="14.25" customHeight="1" outlineLevel="1" spans="162:168">
      <c r="FF10366" s="55">
        <v>10359</v>
      </c>
      <c r="FG10366" s="55" t="s">
        <v>2052</v>
      </c>
      <c r="FH10366" s="55" t="s">
        <v>1260</v>
      </c>
      <c r="FI10366" s="55">
        <v>4</v>
      </c>
      <c r="FJ10366" s="55">
        <v>5000</v>
      </c>
      <c r="FK10366" s="55" t="s">
        <v>1258</v>
      </c>
      <c r="FL10366" s="55">
        <v>0.0667</v>
      </c>
    </row>
    <row r="10367" ht="14.25" customHeight="1" outlineLevel="1" spans="162:168">
      <c r="FF10367" s="55">
        <v>10360</v>
      </c>
      <c r="FG10367" s="55" t="s">
        <v>2052</v>
      </c>
      <c r="FH10367" s="55" t="s">
        <v>1260</v>
      </c>
      <c r="FI10367" s="55">
        <v>4</v>
      </c>
      <c r="FJ10367" s="55">
        <v>10000</v>
      </c>
      <c r="FK10367" s="55" t="s">
        <v>1258</v>
      </c>
      <c r="FL10367" s="55">
        <v>0.05</v>
      </c>
    </row>
    <row r="10368" ht="14.25" customHeight="1" outlineLevel="1" spans="162:168">
      <c r="FF10368" s="55">
        <v>10361</v>
      </c>
      <c r="FG10368" s="55" t="s">
        <v>2052</v>
      </c>
      <c r="FH10368" s="55" t="s">
        <v>1260</v>
      </c>
      <c r="FI10368" s="55">
        <v>4</v>
      </c>
      <c r="FJ10368" s="55">
        <v>25000</v>
      </c>
      <c r="FK10368" s="55" t="s">
        <v>1258</v>
      </c>
      <c r="FL10368" s="55">
        <v>0.0417</v>
      </c>
    </row>
    <row r="10369" ht="14.25" customHeight="1" outlineLevel="1" spans="162:168">
      <c r="FF10369" s="55">
        <v>10362</v>
      </c>
      <c r="FG10369" s="55" t="s">
        <v>2052</v>
      </c>
      <c r="FH10369" s="55" t="s">
        <v>1260</v>
      </c>
      <c r="FI10369" s="55">
        <v>4</v>
      </c>
      <c r="FJ10369" s="55">
        <v>50000</v>
      </c>
      <c r="FK10369" s="55" t="s">
        <v>1258</v>
      </c>
      <c r="FL10369" s="55">
        <v>0.0417</v>
      </c>
    </row>
    <row r="10370" ht="14.25" customHeight="1" outlineLevel="1" spans="162:168">
      <c r="FF10370" s="55">
        <v>10363</v>
      </c>
      <c r="FG10370" s="55" t="s">
        <v>2052</v>
      </c>
      <c r="FH10370" s="55" t="s">
        <v>1260</v>
      </c>
      <c r="FI10370" s="55">
        <v>4</v>
      </c>
      <c r="FJ10370" s="55">
        <v>80000</v>
      </c>
      <c r="FK10370" s="55" t="s">
        <v>1258</v>
      </c>
      <c r="FL10370" s="55">
        <v>0.0417</v>
      </c>
    </row>
    <row r="10371" ht="14.25" customHeight="1" outlineLevel="1" spans="162:168">
      <c r="FF10371" s="55">
        <v>10364</v>
      </c>
      <c r="FG10371" s="55" t="s">
        <v>2052</v>
      </c>
      <c r="FH10371" s="55" t="s">
        <v>1260</v>
      </c>
      <c r="FI10371" s="55">
        <v>4</v>
      </c>
      <c r="FJ10371" s="55">
        <v>130000</v>
      </c>
      <c r="FK10371" s="55" t="s">
        <v>1258</v>
      </c>
      <c r="FL10371" s="55">
        <v>0.0417</v>
      </c>
    </row>
    <row r="10372" ht="14.25" customHeight="1" outlineLevel="1" spans="162:168">
      <c r="FF10372" s="55">
        <v>10365</v>
      </c>
      <c r="FG10372" s="55" t="s">
        <v>2052</v>
      </c>
      <c r="FH10372" s="55" t="s">
        <v>1260</v>
      </c>
      <c r="FI10372" s="55">
        <v>4</v>
      </c>
      <c r="FJ10372" s="55">
        <v>260000</v>
      </c>
      <c r="FK10372" s="55" t="s">
        <v>1258</v>
      </c>
      <c r="FL10372" s="55">
        <v>0.0417</v>
      </c>
    </row>
    <row r="10373" ht="14.25" customHeight="1" outlineLevel="1" spans="162:168">
      <c r="FF10373" s="55">
        <v>10366</v>
      </c>
      <c r="FG10373" s="55" t="s">
        <v>2052</v>
      </c>
      <c r="FH10373" s="55" t="s">
        <v>1260</v>
      </c>
      <c r="FI10373" s="55">
        <v>4</v>
      </c>
      <c r="FJ10373" s="55">
        <v>400000</v>
      </c>
      <c r="FK10373" s="55" t="s">
        <v>1258</v>
      </c>
      <c r="FL10373" s="55">
        <v>0.0417</v>
      </c>
    </row>
    <row r="10374" ht="14.25" customHeight="1" outlineLevel="1" spans="162:168">
      <c r="FF10374" s="55">
        <v>10367</v>
      </c>
      <c r="FG10374" s="55" t="s">
        <v>2052</v>
      </c>
      <c r="FH10374" s="55" t="s">
        <v>1260</v>
      </c>
      <c r="FI10374" s="55">
        <v>4</v>
      </c>
      <c r="FJ10374" s="55">
        <v>530000</v>
      </c>
      <c r="FK10374" s="55" t="s">
        <v>1258</v>
      </c>
      <c r="FL10374" s="55">
        <v>0.0417</v>
      </c>
    </row>
    <row r="10375" ht="14.25" customHeight="1" outlineLevel="1" spans="162:168">
      <c r="FF10375" s="55">
        <v>10368</v>
      </c>
      <c r="FG10375" s="55" t="s">
        <v>2052</v>
      </c>
      <c r="FH10375" s="55" t="s">
        <v>1260</v>
      </c>
      <c r="FI10375" s="55">
        <v>4</v>
      </c>
      <c r="FJ10375" s="55">
        <v>540000</v>
      </c>
      <c r="FK10375" s="55" t="s">
        <v>1258</v>
      </c>
      <c r="FL10375" s="55">
        <v>0.0417</v>
      </c>
    </row>
    <row r="10376" ht="14.25" customHeight="1" outlineLevel="1" spans="162:168">
      <c r="FF10376" s="55">
        <v>10369</v>
      </c>
      <c r="FG10376" s="55" t="s">
        <v>2052</v>
      </c>
      <c r="FH10376" s="55" t="s">
        <v>1260</v>
      </c>
      <c r="FI10376" s="55">
        <v>5</v>
      </c>
      <c r="FJ10376" s="55">
        <v>0</v>
      </c>
      <c r="FK10376" s="55" t="s">
        <v>1258</v>
      </c>
      <c r="FL10376" s="55">
        <v>0.1042</v>
      </c>
    </row>
    <row r="10377" ht="14.25" customHeight="1" outlineLevel="1" spans="162:168">
      <c r="FF10377" s="55">
        <v>10370</v>
      </c>
      <c r="FG10377" s="55" t="s">
        <v>2052</v>
      </c>
      <c r="FH10377" s="55" t="s">
        <v>1260</v>
      </c>
      <c r="FI10377" s="55">
        <v>5</v>
      </c>
      <c r="FJ10377" s="55">
        <v>1000</v>
      </c>
      <c r="FK10377" s="55" t="s">
        <v>1258</v>
      </c>
      <c r="FL10377" s="55">
        <v>0.0958</v>
      </c>
    </row>
    <row r="10378" ht="14.25" customHeight="1" outlineLevel="1" spans="162:168">
      <c r="FF10378" s="55">
        <v>10371</v>
      </c>
      <c r="FG10378" s="55" t="s">
        <v>2052</v>
      </c>
      <c r="FH10378" s="55" t="s">
        <v>1260</v>
      </c>
      <c r="FI10378" s="55">
        <v>5</v>
      </c>
      <c r="FJ10378" s="55">
        <v>2500</v>
      </c>
      <c r="FK10378" s="55" t="s">
        <v>1258</v>
      </c>
      <c r="FL10378" s="55">
        <v>0.0875</v>
      </c>
    </row>
    <row r="10379" ht="14.25" customHeight="1" outlineLevel="1" spans="162:168">
      <c r="FF10379" s="55">
        <v>10372</v>
      </c>
      <c r="FG10379" s="55" t="s">
        <v>2052</v>
      </c>
      <c r="FH10379" s="55" t="s">
        <v>1260</v>
      </c>
      <c r="FI10379" s="55">
        <v>5</v>
      </c>
      <c r="FJ10379" s="55">
        <v>5000</v>
      </c>
      <c r="FK10379" s="55" t="s">
        <v>1258</v>
      </c>
      <c r="FL10379" s="55">
        <v>0.0667</v>
      </c>
    </row>
    <row r="10380" ht="14.25" customHeight="1" outlineLevel="1" spans="162:168">
      <c r="FF10380" s="55">
        <v>10373</v>
      </c>
      <c r="FG10380" s="55" t="s">
        <v>2052</v>
      </c>
      <c r="FH10380" s="55" t="s">
        <v>1260</v>
      </c>
      <c r="FI10380" s="55">
        <v>5</v>
      </c>
      <c r="FJ10380" s="55">
        <v>10000</v>
      </c>
      <c r="FK10380" s="55" t="s">
        <v>1258</v>
      </c>
      <c r="FL10380" s="55">
        <v>0.05</v>
      </c>
    </row>
    <row r="10381" ht="14.25" customHeight="1" outlineLevel="1" spans="162:168">
      <c r="FF10381" s="55">
        <v>10374</v>
      </c>
      <c r="FG10381" s="55" t="s">
        <v>2052</v>
      </c>
      <c r="FH10381" s="55" t="s">
        <v>1260</v>
      </c>
      <c r="FI10381" s="55">
        <v>5</v>
      </c>
      <c r="FJ10381" s="55">
        <v>25000</v>
      </c>
      <c r="FK10381" s="55" t="s">
        <v>1258</v>
      </c>
      <c r="FL10381" s="55">
        <v>0.0417</v>
      </c>
    </row>
    <row r="10382" ht="14.25" customHeight="1" outlineLevel="1" spans="162:168">
      <c r="FF10382" s="55">
        <v>10375</v>
      </c>
      <c r="FG10382" s="55" t="s">
        <v>2052</v>
      </c>
      <c r="FH10382" s="55" t="s">
        <v>1260</v>
      </c>
      <c r="FI10382" s="55">
        <v>5</v>
      </c>
      <c r="FJ10382" s="55">
        <v>50000</v>
      </c>
      <c r="FK10382" s="55" t="s">
        <v>1258</v>
      </c>
      <c r="FL10382" s="55">
        <v>0.0417</v>
      </c>
    </row>
    <row r="10383" ht="14.25" customHeight="1" outlineLevel="1" spans="162:168">
      <c r="FF10383" s="55">
        <v>10376</v>
      </c>
      <c r="FG10383" s="55" t="s">
        <v>2052</v>
      </c>
      <c r="FH10383" s="55" t="s">
        <v>1260</v>
      </c>
      <c r="FI10383" s="55">
        <v>5</v>
      </c>
      <c r="FJ10383" s="55">
        <v>80000</v>
      </c>
      <c r="FK10383" s="55" t="s">
        <v>1258</v>
      </c>
      <c r="FL10383" s="55">
        <v>0.0417</v>
      </c>
    </row>
    <row r="10384" ht="14.25" customHeight="1" outlineLevel="1" spans="162:168">
      <c r="FF10384" s="55">
        <v>10377</v>
      </c>
      <c r="FG10384" s="55" t="s">
        <v>2052</v>
      </c>
      <c r="FH10384" s="55" t="s">
        <v>1260</v>
      </c>
      <c r="FI10384" s="55">
        <v>5</v>
      </c>
      <c r="FJ10384" s="55">
        <v>130000</v>
      </c>
      <c r="FK10384" s="55" t="s">
        <v>1258</v>
      </c>
      <c r="FL10384" s="55">
        <v>0.0417</v>
      </c>
    </row>
    <row r="10385" ht="14.25" customHeight="1" outlineLevel="1" spans="162:168">
      <c r="FF10385" s="55">
        <v>10378</v>
      </c>
      <c r="FG10385" s="55" t="s">
        <v>2052</v>
      </c>
      <c r="FH10385" s="55" t="s">
        <v>1260</v>
      </c>
      <c r="FI10385" s="55">
        <v>5</v>
      </c>
      <c r="FJ10385" s="55">
        <v>260000</v>
      </c>
      <c r="FK10385" s="55" t="s">
        <v>1258</v>
      </c>
      <c r="FL10385" s="55">
        <v>0.0417</v>
      </c>
    </row>
    <row r="10386" ht="14.25" customHeight="1" outlineLevel="1" spans="162:168">
      <c r="FF10386" s="55">
        <v>10379</v>
      </c>
      <c r="FG10386" s="55" t="s">
        <v>2052</v>
      </c>
      <c r="FH10386" s="55" t="s">
        <v>1260</v>
      </c>
      <c r="FI10386" s="55">
        <v>5</v>
      </c>
      <c r="FJ10386" s="55">
        <v>400000</v>
      </c>
      <c r="FK10386" s="55" t="s">
        <v>1258</v>
      </c>
      <c r="FL10386" s="55">
        <v>0.0417</v>
      </c>
    </row>
    <row r="10387" ht="14.25" customHeight="1" outlineLevel="1" spans="162:168">
      <c r="FF10387" s="55">
        <v>10380</v>
      </c>
      <c r="FG10387" s="55" t="s">
        <v>2052</v>
      </c>
      <c r="FH10387" s="55" t="s">
        <v>1260</v>
      </c>
      <c r="FI10387" s="55">
        <v>5</v>
      </c>
      <c r="FJ10387" s="55">
        <v>530000</v>
      </c>
      <c r="FK10387" s="55" t="s">
        <v>1258</v>
      </c>
      <c r="FL10387" s="55">
        <v>0.0417</v>
      </c>
    </row>
    <row r="10388" ht="14.25" customHeight="1" outlineLevel="1" spans="162:168">
      <c r="FF10388" s="55">
        <v>10381</v>
      </c>
      <c r="FG10388" s="55" t="s">
        <v>2052</v>
      </c>
      <c r="FH10388" s="55" t="s">
        <v>1260</v>
      </c>
      <c r="FI10388" s="55">
        <v>5</v>
      </c>
      <c r="FJ10388" s="55">
        <v>540000</v>
      </c>
      <c r="FK10388" s="55" t="s">
        <v>1258</v>
      </c>
      <c r="FL10388" s="55">
        <v>0.0417</v>
      </c>
    </row>
    <row r="10389" ht="14.25" customHeight="1" outlineLevel="1" spans="162:168">
      <c r="FF10389" s="55">
        <v>10382</v>
      </c>
      <c r="FG10389" s="55" t="s">
        <v>2052</v>
      </c>
      <c r="FH10389" s="55" t="s">
        <v>1260</v>
      </c>
      <c r="FI10389" s="55">
        <v>6</v>
      </c>
      <c r="FJ10389" s="55">
        <v>0</v>
      </c>
      <c r="FK10389" s="55" t="s">
        <v>1258</v>
      </c>
      <c r="FL10389" s="55">
        <v>0.0675</v>
      </c>
    </row>
    <row r="10390" ht="14.25" customHeight="1" outlineLevel="1" spans="162:168">
      <c r="FF10390" s="55">
        <v>10383</v>
      </c>
      <c r="FG10390" s="55" t="s">
        <v>2052</v>
      </c>
      <c r="FH10390" s="55" t="s">
        <v>1260</v>
      </c>
      <c r="FI10390" s="55">
        <v>6</v>
      </c>
      <c r="FJ10390" s="55">
        <v>1000</v>
      </c>
      <c r="FK10390" s="55" t="s">
        <v>1258</v>
      </c>
      <c r="FL10390" s="55">
        <v>0.0675</v>
      </c>
    </row>
    <row r="10391" ht="14.25" customHeight="1" outlineLevel="1" spans="162:168">
      <c r="FF10391" s="55">
        <v>10384</v>
      </c>
      <c r="FG10391" s="55" t="s">
        <v>2052</v>
      </c>
      <c r="FH10391" s="55" t="s">
        <v>1260</v>
      </c>
      <c r="FI10391" s="55">
        <v>6</v>
      </c>
      <c r="FJ10391" s="55">
        <v>2500</v>
      </c>
      <c r="FK10391" s="55" t="s">
        <v>1258</v>
      </c>
      <c r="FL10391" s="55">
        <v>0.0675</v>
      </c>
    </row>
    <row r="10392" ht="14.25" customHeight="1" outlineLevel="1" spans="162:168">
      <c r="FF10392" s="55">
        <v>10385</v>
      </c>
      <c r="FG10392" s="55" t="s">
        <v>2052</v>
      </c>
      <c r="FH10392" s="55" t="s">
        <v>1260</v>
      </c>
      <c r="FI10392" s="55">
        <v>6</v>
      </c>
      <c r="FJ10392" s="55">
        <v>5000</v>
      </c>
      <c r="FK10392" s="55" t="s">
        <v>1258</v>
      </c>
      <c r="FL10392" s="55">
        <v>0.0675</v>
      </c>
    </row>
    <row r="10393" ht="14.25" customHeight="1" outlineLevel="1" spans="162:168">
      <c r="FF10393" s="55">
        <v>10386</v>
      </c>
      <c r="FG10393" s="55" t="s">
        <v>2052</v>
      </c>
      <c r="FH10393" s="55" t="s">
        <v>1260</v>
      </c>
      <c r="FI10393" s="55">
        <v>6</v>
      </c>
      <c r="FJ10393" s="55">
        <v>10000</v>
      </c>
      <c r="FK10393" s="55" t="s">
        <v>1258</v>
      </c>
      <c r="FL10393" s="55">
        <v>0.0675</v>
      </c>
    </row>
    <row r="10394" ht="14.25" customHeight="1" outlineLevel="1" spans="162:168">
      <c r="FF10394" s="55">
        <v>10387</v>
      </c>
      <c r="FG10394" s="55" t="s">
        <v>2052</v>
      </c>
      <c r="FH10394" s="55" t="s">
        <v>1260</v>
      </c>
      <c r="FI10394" s="55">
        <v>6</v>
      </c>
      <c r="FJ10394" s="55">
        <v>25000</v>
      </c>
      <c r="FK10394" s="55" t="s">
        <v>1258</v>
      </c>
      <c r="FL10394" s="55">
        <v>0.0675</v>
      </c>
    </row>
    <row r="10395" ht="14.25" customHeight="1" outlineLevel="1" spans="162:168">
      <c r="FF10395" s="55">
        <v>10388</v>
      </c>
      <c r="FG10395" s="55" t="s">
        <v>2052</v>
      </c>
      <c r="FH10395" s="55" t="s">
        <v>1260</v>
      </c>
      <c r="FI10395" s="55">
        <v>6</v>
      </c>
      <c r="FJ10395" s="55">
        <v>50000</v>
      </c>
      <c r="FK10395" s="55" t="s">
        <v>1258</v>
      </c>
      <c r="FL10395" s="55">
        <v>0.0642</v>
      </c>
    </row>
    <row r="10396" ht="14.25" customHeight="1" outlineLevel="1" spans="162:168">
      <c r="FF10396" s="55">
        <v>10389</v>
      </c>
      <c r="FG10396" s="55" t="s">
        <v>2052</v>
      </c>
      <c r="FH10396" s="55" t="s">
        <v>1260</v>
      </c>
      <c r="FI10396" s="55">
        <v>6</v>
      </c>
      <c r="FJ10396" s="55">
        <v>80000</v>
      </c>
      <c r="FK10396" s="55" t="s">
        <v>1258</v>
      </c>
      <c r="FL10396" s="55">
        <v>0.0333</v>
      </c>
    </row>
    <row r="10397" ht="14.25" customHeight="1" outlineLevel="1" spans="162:168">
      <c r="FF10397" s="55">
        <v>10390</v>
      </c>
      <c r="FG10397" s="55" t="s">
        <v>2052</v>
      </c>
      <c r="FH10397" s="55" t="s">
        <v>1260</v>
      </c>
      <c r="FI10397" s="55">
        <v>6</v>
      </c>
      <c r="FJ10397" s="55">
        <v>130000</v>
      </c>
      <c r="FK10397" s="55" t="s">
        <v>1258</v>
      </c>
      <c r="FL10397" s="55">
        <v>0.0292</v>
      </c>
    </row>
    <row r="10398" ht="14.25" customHeight="1" outlineLevel="1" spans="162:168">
      <c r="FF10398" s="55">
        <v>10391</v>
      </c>
      <c r="FG10398" s="55" t="s">
        <v>2052</v>
      </c>
      <c r="FH10398" s="55" t="s">
        <v>1260</v>
      </c>
      <c r="FI10398" s="55">
        <v>6</v>
      </c>
      <c r="FJ10398" s="55">
        <v>260000</v>
      </c>
      <c r="FK10398" s="55" t="s">
        <v>1258</v>
      </c>
      <c r="FL10398" s="55">
        <v>0.0292</v>
      </c>
    </row>
    <row r="10399" ht="14.25" customHeight="1" outlineLevel="1" spans="162:168">
      <c r="FF10399" s="55">
        <v>10392</v>
      </c>
      <c r="FG10399" s="55" t="s">
        <v>2052</v>
      </c>
      <c r="FH10399" s="55" t="s">
        <v>1260</v>
      </c>
      <c r="FI10399" s="55">
        <v>6</v>
      </c>
      <c r="FJ10399" s="55">
        <v>400000</v>
      </c>
      <c r="FK10399" s="55" t="s">
        <v>1258</v>
      </c>
      <c r="FL10399" s="55">
        <v>0.0292</v>
      </c>
    </row>
    <row r="10400" ht="14.25" customHeight="1" outlineLevel="1" spans="162:168">
      <c r="FF10400" s="55">
        <v>10393</v>
      </c>
      <c r="FG10400" s="55" t="s">
        <v>2052</v>
      </c>
      <c r="FH10400" s="55" t="s">
        <v>1260</v>
      </c>
      <c r="FI10400" s="55">
        <v>6</v>
      </c>
      <c r="FJ10400" s="55">
        <v>530000</v>
      </c>
      <c r="FK10400" s="55" t="s">
        <v>1258</v>
      </c>
      <c r="FL10400" s="55">
        <v>0.0292</v>
      </c>
    </row>
    <row r="10401" ht="14.25" customHeight="1" outlineLevel="1" spans="162:168">
      <c r="FF10401" s="55">
        <v>10394</v>
      </c>
      <c r="FG10401" s="55" t="s">
        <v>2052</v>
      </c>
      <c r="FH10401" s="55" t="s">
        <v>1260</v>
      </c>
      <c r="FI10401" s="55">
        <v>6</v>
      </c>
      <c r="FJ10401" s="55">
        <v>540000</v>
      </c>
      <c r="FK10401" s="55" t="s">
        <v>1258</v>
      </c>
      <c r="FL10401" s="55">
        <v>0.0292</v>
      </c>
    </row>
    <row r="10402" ht="14.25" customHeight="1" outlineLevel="1" spans="162:168">
      <c r="FF10402" s="55">
        <v>10395</v>
      </c>
      <c r="FG10402" s="55" t="s">
        <v>2052</v>
      </c>
      <c r="FH10402" s="55" t="s">
        <v>1260</v>
      </c>
      <c r="FI10402" s="55">
        <v>7</v>
      </c>
      <c r="FJ10402" s="55">
        <v>0</v>
      </c>
      <c r="FK10402" s="55" t="s">
        <v>1258</v>
      </c>
      <c r="FL10402" s="55">
        <v>0.0717</v>
      </c>
    </row>
    <row r="10403" ht="14.25" customHeight="1" outlineLevel="1" spans="162:168">
      <c r="FF10403" s="55">
        <v>10396</v>
      </c>
      <c r="FG10403" s="55" t="s">
        <v>2052</v>
      </c>
      <c r="FH10403" s="55" t="s">
        <v>1260</v>
      </c>
      <c r="FI10403" s="55">
        <v>7</v>
      </c>
      <c r="FJ10403" s="55">
        <v>1000</v>
      </c>
      <c r="FK10403" s="55" t="s">
        <v>1258</v>
      </c>
      <c r="FL10403" s="55">
        <v>0.0717</v>
      </c>
    </row>
    <row r="10404" ht="14.25" customHeight="1" outlineLevel="1" spans="162:168">
      <c r="FF10404" s="55">
        <v>10397</v>
      </c>
      <c r="FG10404" s="55" t="s">
        <v>2052</v>
      </c>
      <c r="FH10404" s="55" t="s">
        <v>1260</v>
      </c>
      <c r="FI10404" s="55">
        <v>7</v>
      </c>
      <c r="FJ10404" s="55">
        <v>2500</v>
      </c>
      <c r="FK10404" s="55" t="s">
        <v>1258</v>
      </c>
      <c r="FL10404" s="55">
        <v>0.0717</v>
      </c>
    </row>
    <row r="10405" ht="14.25" customHeight="1" outlineLevel="1" spans="162:168">
      <c r="FF10405" s="55">
        <v>10398</v>
      </c>
      <c r="FG10405" s="55" t="s">
        <v>2052</v>
      </c>
      <c r="FH10405" s="55" t="s">
        <v>1260</v>
      </c>
      <c r="FI10405" s="55">
        <v>7</v>
      </c>
      <c r="FJ10405" s="55">
        <v>5000</v>
      </c>
      <c r="FK10405" s="55" t="s">
        <v>1258</v>
      </c>
      <c r="FL10405" s="55">
        <v>0.0717</v>
      </c>
    </row>
    <row r="10406" ht="14.25" customHeight="1" outlineLevel="1" spans="162:168">
      <c r="FF10406" s="55">
        <v>10399</v>
      </c>
      <c r="FG10406" s="55" t="s">
        <v>2052</v>
      </c>
      <c r="FH10406" s="55" t="s">
        <v>1260</v>
      </c>
      <c r="FI10406" s="55">
        <v>7</v>
      </c>
      <c r="FJ10406" s="55">
        <v>10000</v>
      </c>
      <c r="FK10406" s="55" t="s">
        <v>1258</v>
      </c>
      <c r="FL10406" s="55">
        <v>0.0717</v>
      </c>
    </row>
    <row r="10407" ht="14.25" customHeight="1" outlineLevel="1" spans="162:168">
      <c r="FF10407" s="55">
        <v>10400</v>
      </c>
      <c r="FG10407" s="55" t="s">
        <v>2052</v>
      </c>
      <c r="FH10407" s="55" t="s">
        <v>1260</v>
      </c>
      <c r="FI10407" s="55">
        <v>7</v>
      </c>
      <c r="FJ10407" s="55">
        <v>25000</v>
      </c>
      <c r="FK10407" s="55" t="s">
        <v>1258</v>
      </c>
      <c r="FL10407" s="55">
        <v>0.0717</v>
      </c>
    </row>
    <row r="10408" ht="14.25" customHeight="1" outlineLevel="1" spans="162:168">
      <c r="FF10408" s="55">
        <v>10401</v>
      </c>
      <c r="FG10408" s="55" t="s">
        <v>2052</v>
      </c>
      <c r="FH10408" s="55" t="s">
        <v>1260</v>
      </c>
      <c r="FI10408" s="55">
        <v>7</v>
      </c>
      <c r="FJ10408" s="55">
        <v>50000</v>
      </c>
      <c r="FK10408" s="55" t="s">
        <v>1258</v>
      </c>
      <c r="FL10408" s="55">
        <v>0.0683</v>
      </c>
    </row>
    <row r="10409" ht="14.25" customHeight="1" outlineLevel="1" spans="162:168">
      <c r="FF10409" s="55">
        <v>10402</v>
      </c>
      <c r="FG10409" s="55" t="s">
        <v>2052</v>
      </c>
      <c r="FH10409" s="55" t="s">
        <v>1260</v>
      </c>
      <c r="FI10409" s="55">
        <v>7</v>
      </c>
      <c r="FJ10409" s="55">
        <v>80000</v>
      </c>
      <c r="FK10409" s="55" t="s">
        <v>1258</v>
      </c>
      <c r="FL10409" s="55">
        <v>0.0333</v>
      </c>
    </row>
    <row r="10410" ht="14.25" customHeight="1" outlineLevel="1" spans="162:168">
      <c r="FF10410" s="55">
        <v>10403</v>
      </c>
      <c r="FG10410" s="55" t="s">
        <v>2052</v>
      </c>
      <c r="FH10410" s="55" t="s">
        <v>1260</v>
      </c>
      <c r="FI10410" s="55">
        <v>7</v>
      </c>
      <c r="FJ10410" s="55">
        <v>130000</v>
      </c>
      <c r="FK10410" s="55" t="s">
        <v>1258</v>
      </c>
      <c r="FL10410" s="55">
        <v>0.0292</v>
      </c>
    </row>
    <row r="10411" ht="14.25" customHeight="1" outlineLevel="1" spans="162:168">
      <c r="FF10411" s="55">
        <v>10404</v>
      </c>
      <c r="FG10411" s="55" t="s">
        <v>2052</v>
      </c>
      <c r="FH10411" s="55" t="s">
        <v>1260</v>
      </c>
      <c r="FI10411" s="55">
        <v>7</v>
      </c>
      <c r="FJ10411" s="55">
        <v>260000</v>
      </c>
      <c r="FK10411" s="55" t="s">
        <v>1258</v>
      </c>
      <c r="FL10411" s="55">
        <v>0.0292</v>
      </c>
    </row>
    <row r="10412" ht="14.25" customHeight="1" outlineLevel="1" spans="162:168">
      <c r="FF10412" s="55">
        <v>10405</v>
      </c>
      <c r="FG10412" s="55" t="s">
        <v>2052</v>
      </c>
      <c r="FH10412" s="55" t="s">
        <v>1260</v>
      </c>
      <c r="FI10412" s="55">
        <v>7</v>
      </c>
      <c r="FJ10412" s="55">
        <v>400000</v>
      </c>
      <c r="FK10412" s="55" t="s">
        <v>1258</v>
      </c>
      <c r="FL10412" s="55">
        <v>0.0292</v>
      </c>
    </row>
    <row r="10413" ht="14.25" customHeight="1" outlineLevel="1" spans="162:168">
      <c r="FF10413" s="55">
        <v>10406</v>
      </c>
      <c r="FG10413" s="55" t="s">
        <v>2052</v>
      </c>
      <c r="FH10413" s="55" t="s">
        <v>1260</v>
      </c>
      <c r="FI10413" s="55">
        <v>7</v>
      </c>
      <c r="FJ10413" s="55">
        <v>530000</v>
      </c>
      <c r="FK10413" s="55" t="s">
        <v>1258</v>
      </c>
      <c r="FL10413" s="55">
        <v>0.0292</v>
      </c>
    </row>
    <row r="10414" ht="14.25" customHeight="1" outlineLevel="1" spans="162:168">
      <c r="FF10414" s="55">
        <v>10407</v>
      </c>
      <c r="FG10414" s="55" t="s">
        <v>2052</v>
      </c>
      <c r="FH10414" s="55" t="s">
        <v>1260</v>
      </c>
      <c r="FI10414" s="55">
        <v>7</v>
      </c>
      <c r="FJ10414" s="55">
        <v>540000</v>
      </c>
      <c r="FK10414" s="55" t="s">
        <v>1258</v>
      </c>
      <c r="FL10414" s="55">
        <v>0.0292</v>
      </c>
    </row>
    <row r="10415" ht="14.25" customHeight="1" outlineLevel="1" spans="162:168">
      <c r="FF10415" s="55">
        <v>10408</v>
      </c>
      <c r="FG10415" s="55" t="s">
        <v>2052</v>
      </c>
      <c r="FH10415" s="55" t="s">
        <v>1260</v>
      </c>
      <c r="FI10415" s="55">
        <v>8</v>
      </c>
      <c r="FJ10415" s="55">
        <v>0</v>
      </c>
      <c r="FK10415" s="55" t="s">
        <v>1258</v>
      </c>
      <c r="FL10415" s="55">
        <v>0.0833</v>
      </c>
    </row>
    <row r="10416" ht="14.25" customHeight="1" outlineLevel="1" spans="162:168">
      <c r="FF10416" s="55">
        <v>10409</v>
      </c>
      <c r="FG10416" s="55" t="s">
        <v>2052</v>
      </c>
      <c r="FH10416" s="55" t="s">
        <v>1260</v>
      </c>
      <c r="FI10416" s="55">
        <v>8</v>
      </c>
      <c r="FJ10416" s="55">
        <v>1000</v>
      </c>
      <c r="FK10416" s="55" t="s">
        <v>1258</v>
      </c>
      <c r="FL10416" s="55">
        <v>0.075</v>
      </c>
    </row>
    <row r="10417" ht="14.25" customHeight="1" outlineLevel="1" spans="162:168">
      <c r="FF10417" s="55">
        <v>10410</v>
      </c>
      <c r="FG10417" s="55" t="s">
        <v>2052</v>
      </c>
      <c r="FH10417" s="55" t="s">
        <v>1260</v>
      </c>
      <c r="FI10417" s="55">
        <v>8</v>
      </c>
      <c r="FJ10417" s="55">
        <v>2500</v>
      </c>
      <c r="FK10417" s="55" t="s">
        <v>1258</v>
      </c>
      <c r="FL10417" s="55">
        <v>0.0708</v>
      </c>
    </row>
    <row r="10418" ht="14.25" customHeight="1" outlineLevel="1" spans="162:168">
      <c r="FF10418" s="55">
        <v>10411</v>
      </c>
      <c r="FG10418" s="55" t="s">
        <v>2052</v>
      </c>
      <c r="FH10418" s="55" t="s">
        <v>1260</v>
      </c>
      <c r="FI10418" s="55">
        <v>8</v>
      </c>
      <c r="FJ10418" s="55">
        <v>5000</v>
      </c>
      <c r="FK10418" s="55" t="s">
        <v>1258</v>
      </c>
      <c r="FL10418" s="55">
        <v>0.0583</v>
      </c>
    </row>
    <row r="10419" ht="14.25" customHeight="1" outlineLevel="1" spans="162:168">
      <c r="FF10419" s="55">
        <v>10412</v>
      </c>
      <c r="FG10419" s="55" t="s">
        <v>2052</v>
      </c>
      <c r="FH10419" s="55" t="s">
        <v>1260</v>
      </c>
      <c r="FI10419" s="55">
        <v>8</v>
      </c>
      <c r="FJ10419" s="55">
        <v>10000</v>
      </c>
      <c r="FK10419" s="55" t="s">
        <v>1258</v>
      </c>
      <c r="FL10419" s="55">
        <v>0.0417</v>
      </c>
    </row>
    <row r="10420" ht="14.25" customHeight="1" outlineLevel="1" spans="162:168">
      <c r="FF10420" s="55">
        <v>10413</v>
      </c>
      <c r="FG10420" s="55" t="s">
        <v>2052</v>
      </c>
      <c r="FH10420" s="55" t="s">
        <v>1260</v>
      </c>
      <c r="FI10420" s="55">
        <v>8</v>
      </c>
      <c r="FJ10420" s="55">
        <v>25000</v>
      </c>
      <c r="FK10420" s="55" t="s">
        <v>1258</v>
      </c>
      <c r="FL10420" s="55">
        <v>0.0375</v>
      </c>
    </row>
    <row r="10421" ht="14.25" customHeight="1" outlineLevel="1" spans="162:168">
      <c r="FF10421" s="55">
        <v>10414</v>
      </c>
      <c r="FG10421" s="55" t="s">
        <v>2052</v>
      </c>
      <c r="FH10421" s="55" t="s">
        <v>1260</v>
      </c>
      <c r="FI10421" s="55">
        <v>8</v>
      </c>
      <c r="FJ10421" s="55">
        <v>50000</v>
      </c>
      <c r="FK10421" s="55" t="s">
        <v>1258</v>
      </c>
      <c r="FL10421" s="55">
        <v>0.0375</v>
      </c>
    </row>
    <row r="10422" ht="14.25" customHeight="1" outlineLevel="1" spans="162:168">
      <c r="FF10422" s="55">
        <v>10415</v>
      </c>
      <c r="FG10422" s="55" t="s">
        <v>2052</v>
      </c>
      <c r="FH10422" s="55" t="s">
        <v>1260</v>
      </c>
      <c r="FI10422" s="55">
        <v>8</v>
      </c>
      <c r="FJ10422" s="55">
        <v>80000</v>
      </c>
      <c r="FK10422" s="55" t="s">
        <v>1258</v>
      </c>
      <c r="FL10422" s="55">
        <v>0.0375</v>
      </c>
    </row>
    <row r="10423" ht="14.25" customHeight="1" outlineLevel="1" spans="162:168">
      <c r="FF10423" s="55">
        <v>10416</v>
      </c>
      <c r="FG10423" s="55" t="s">
        <v>2052</v>
      </c>
      <c r="FH10423" s="55" t="s">
        <v>1260</v>
      </c>
      <c r="FI10423" s="55">
        <v>8</v>
      </c>
      <c r="FJ10423" s="55">
        <v>130000</v>
      </c>
      <c r="FK10423" s="55" t="s">
        <v>1258</v>
      </c>
      <c r="FL10423" s="55">
        <v>0.0375</v>
      </c>
    </row>
    <row r="10424" ht="14.25" customHeight="1" outlineLevel="1" spans="162:168">
      <c r="FF10424" s="55">
        <v>10417</v>
      </c>
      <c r="FG10424" s="55" t="s">
        <v>2052</v>
      </c>
      <c r="FH10424" s="55" t="s">
        <v>1260</v>
      </c>
      <c r="FI10424" s="55">
        <v>8</v>
      </c>
      <c r="FJ10424" s="55">
        <v>260000</v>
      </c>
      <c r="FK10424" s="55" t="s">
        <v>1258</v>
      </c>
      <c r="FL10424" s="55">
        <v>0.0375</v>
      </c>
    </row>
    <row r="10425" ht="14.25" customHeight="1" outlineLevel="1" spans="162:168">
      <c r="FF10425" s="55">
        <v>10418</v>
      </c>
      <c r="FG10425" s="55" t="s">
        <v>2052</v>
      </c>
      <c r="FH10425" s="55" t="s">
        <v>1260</v>
      </c>
      <c r="FI10425" s="55">
        <v>8</v>
      </c>
      <c r="FJ10425" s="55">
        <v>400000</v>
      </c>
      <c r="FK10425" s="55" t="s">
        <v>1258</v>
      </c>
      <c r="FL10425" s="55">
        <v>0.0375</v>
      </c>
    </row>
    <row r="10426" ht="14.25" customHeight="1" outlineLevel="1" spans="162:168">
      <c r="FF10426" s="55">
        <v>10419</v>
      </c>
      <c r="FG10426" s="55" t="s">
        <v>2052</v>
      </c>
      <c r="FH10426" s="55" t="s">
        <v>1260</v>
      </c>
      <c r="FI10426" s="55">
        <v>8</v>
      </c>
      <c r="FJ10426" s="55">
        <v>530000</v>
      </c>
      <c r="FK10426" s="55" t="s">
        <v>1258</v>
      </c>
      <c r="FL10426" s="55">
        <v>0.0375</v>
      </c>
    </row>
    <row r="10427" ht="14.25" customHeight="1" outlineLevel="1" spans="162:168">
      <c r="FF10427" s="55">
        <v>10420</v>
      </c>
      <c r="FG10427" s="55" t="s">
        <v>2052</v>
      </c>
      <c r="FH10427" s="55" t="s">
        <v>1260</v>
      </c>
      <c r="FI10427" s="55">
        <v>8</v>
      </c>
      <c r="FJ10427" s="55">
        <v>540000</v>
      </c>
      <c r="FK10427" s="55" t="s">
        <v>1258</v>
      </c>
      <c r="FL10427" s="55">
        <v>0.0375</v>
      </c>
    </row>
    <row r="10428" ht="14.25" customHeight="1" outlineLevel="1" spans="162:168">
      <c r="FF10428" s="55">
        <v>10421</v>
      </c>
      <c r="FG10428" s="55" t="s">
        <v>2052</v>
      </c>
      <c r="FH10428" s="55" t="s">
        <v>1260</v>
      </c>
      <c r="FI10428" s="55">
        <v>9</v>
      </c>
      <c r="FJ10428" s="55">
        <v>0</v>
      </c>
      <c r="FK10428" s="55" t="s">
        <v>1258</v>
      </c>
      <c r="FL10428" s="55">
        <v>0.0733</v>
      </c>
    </row>
    <row r="10429" ht="14.25" customHeight="1" outlineLevel="1" spans="162:168">
      <c r="FF10429" s="55">
        <v>10422</v>
      </c>
      <c r="FG10429" s="55" t="s">
        <v>2052</v>
      </c>
      <c r="FH10429" s="55" t="s">
        <v>1260</v>
      </c>
      <c r="FI10429" s="55">
        <v>9</v>
      </c>
      <c r="FJ10429" s="55">
        <v>1000</v>
      </c>
      <c r="FK10429" s="55" t="s">
        <v>1258</v>
      </c>
      <c r="FL10429" s="55">
        <v>0.0733</v>
      </c>
    </row>
    <row r="10430" ht="14.25" customHeight="1" outlineLevel="1" spans="162:168">
      <c r="FF10430" s="55">
        <v>10423</v>
      </c>
      <c r="FG10430" s="55" t="s">
        <v>2052</v>
      </c>
      <c r="FH10430" s="55" t="s">
        <v>1260</v>
      </c>
      <c r="FI10430" s="55">
        <v>9</v>
      </c>
      <c r="FJ10430" s="55">
        <v>2500</v>
      </c>
      <c r="FK10430" s="55" t="s">
        <v>1258</v>
      </c>
      <c r="FL10430" s="55">
        <v>0.0733</v>
      </c>
    </row>
    <row r="10431" ht="14.25" customHeight="1" outlineLevel="1" spans="162:168">
      <c r="FF10431" s="55">
        <v>10424</v>
      </c>
      <c r="FG10431" s="55" t="s">
        <v>2052</v>
      </c>
      <c r="FH10431" s="55" t="s">
        <v>1260</v>
      </c>
      <c r="FI10431" s="55">
        <v>9</v>
      </c>
      <c r="FJ10431" s="55">
        <v>5000</v>
      </c>
      <c r="FK10431" s="55" t="s">
        <v>1258</v>
      </c>
      <c r="FL10431" s="55">
        <v>0.0733</v>
      </c>
    </row>
    <row r="10432" ht="14.25" customHeight="1" outlineLevel="1" spans="162:168">
      <c r="FF10432" s="55">
        <v>10425</v>
      </c>
      <c r="FG10432" s="55" t="s">
        <v>2052</v>
      </c>
      <c r="FH10432" s="55" t="s">
        <v>1260</v>
      </c>
      <c r="FI10432" s="55">
        <v>9</v>
      </c>
      <c r="FJ10432" s="55">
        <v>10000</v>
      </c>
      <c r="FK10432" s="55" t="s">
        <v>1258</v>
      </c>
      <c r="FL10432" s="55">
        <v>0.0733</v>
      </c>
    </row>
    <row r="10433" ht="14.25" customHeight="1" outlineLevel="1" spans="162:168">
      <c r="FF10433" s="55">
        <v>10426</v>
      </c>
      <c r="FG10433" s="55" t="s">
        <v>2052</v>
      </c>
      <c r="FH10433" s="55" t="s">
        <v>1260</v>
      </c>
      <c r="FI10433" s="55">
        <v>9</v>
      </c>
      <c r="FJ10433" s="55">
        <v>25000</v>
      </c>
      <c r="FK10433" s="55" t="s">
        <v>1258</v>
      </c>
      <c r="FL10433" s="55">
        <v>0.0733</v>
      </c>
    </row>
    <row r="10434" ht="14.25" customHeight="1" outlineLevel="1" spans="162:168">
      <c r="FF10434" s="55">
        <v>10427</v>
      </c>
      <c r="FG10434" s="55" t="s">
        <v>2052</v>
      </c>
      <c r="FH10434" s="55" t="s">
        <v>1260</v>
      </c>
      <c r="FI10434" s="55">
        <v>9</v>
      </c>
      <c r="FJ10434" s="55">
        <v>50000</v>
      </c>
      <c r="FK10434" s="55" t="s">
        <v>1258</v>
      </c>
      <c r="FL10434" s="55">
        <v>0.07</v>
      </c>
    </row>
    <row r="10435" ht="14.25" customHeight="1" outlineLevel="1" spans="162:168">
      <c r="FF10435" s="55">
        <v>10428</v>
      </c>
      <c r="FG10435" s="55" t="s">
        <v>2052</v>
      </c>
      <c r="FH10435" s="55" t="s">
        <v>1260</v>
      </c>
      <c r="FI10435" s="55">
        <v>9</v>
      </c>
      <c r="FJ10435" s="55">
        <v>80000</v>
      </c>
      <c r="FK10435" s="55" t="s">
        <v>1258</v>
      </c>
      <c r="FL10435" s="55">
        <v>0.0375</v>
      </c>
    </row>
    <row r="10436" ht="14.25" customHeight="1" outlineLevel="1" spans="162:168">
      <c r="FF10436" s="55">
        <v>10429</v>
      </c>
      <c r="FG10436" s="55" t="s">
        <v>2052</v>
      </c>
      <c r="FH10436" s="55" t="s">
        <v>1260</v>
      </c>
      <c r="FI10436" s="55">
        <v>9</v>
      </c>
      <c r="FJ10436" s="55">
        <v>130000</v>
      </c>
      <c r="FK10436" s="55" t="s">
        <v>1258</v>
      </c>
      <c r="FL10436" s="55">
        <v>0.0375</v>
      </c>
    </row>
    <row r="10437" ht="14.25" customHeight="1" outlineLevel="1" spans="162:168">
      <c r="FF10437" s="55">
        <v>10430</v>
      </c>
      <c r="FG10437" s="55" t="s">
        <v>2052</v>
      </c>
      <c r="FH10437" s="55" t="s">
        <v>1260</v>
      </c>
      <c r="FI10437" s="55">
        <v>9</v>
      </c>
      <c r="FJ10437" s="55">
        <v>260000</v>
      </c>
      <c r="FK10437" s="55" t="s">
        <v>1258</v>
      </c>
      <c r="FL10437" s="55">
        <v>0.0375</v>
      </c>
    </row>
    <row r="10438" ht="14.25" customHeight="1" outlineLevel="1" spans="162:168">
      <c r="FF10438" s="55">
        <v>10431</v>
      </c>
      <c r="FG10438" s="55" t="s">
        <v>2052</v>
      </c>
      <c r="FH10438" s="55" t="s">
        <v>1260</v>
      </c>
      <c r="FI10438" s="55">
        <v>9</v>
      </c>
      <c r="FJ10438" s="55">
        <v>400000</v>
      </c>
      <c r="FK10438" s="55" t="s">
        <v>1258</v>
      </c>
      <c r="FL10438" s="55">
        <v>0.0375</v>
      </c>
    </row>
    <row r="10439" ht="14.25" customHeight="1" outlineLevel="1" spans="162:168">
      <c r="FF10439" s="55">
        <v>10432</v>
      </c>
      <c r="FG10439" s="55" t="s">
        <v>2052</v>
      </c>
      <c r="FH10439" s="55" t="s">
        <v>1260</v>
      </c>
      <c r="FI10439" s="55">
        <v>9</v>
      </c>
      <c r="FJ10439" s="55">
        <v>530000</v>
      </c>
      <c r="FK10439" s="55" t="s">
        <v>1258</v>
      </c>
      <c r="FL10439" s="55">
        <v>0.0375</v>
      </c>
    </row>
    <row r="10440" ht="14.25" customHeight="1" outlineLevel="1" spans="162:168">
      <c r="FF10440" s="55">
        <v>10433</v>
      </c>
      <c r="FG10440" s="55" t="s">
        <v>2052</v>
      </c>
      <c r="FH10440" s="55" t="s">
        <v>1260</v>
      </c>
      <c r="FI10440" s="55">
        <v>9</v>
      </c>
      <c r="FJ10440" s="55">
        <v>540000</v>
      </c>
      <c r="FK10440" s="55" t="s">
        <v>1258</v>
      </c>
      <c r="FL10440" s="55">
        <v>0.0375</v>
      </c>
    </row>
    <row r="10441" ht="14.25" customHeight="1" outlineLevel="1" spans="162:168">
      <c r="FF10441" s="55">
        <v>10434</v>
      </c>
      <c r="FG10441" s="55" t="s">
        <v>2052</v>
      </c>
      <c r="FH10441" s="55" t="s">
        <v>1470</v>
      </c>
      <c r="FI10441" s="55">
        <v>1</v>
      </c>
      <c r="FJ10441" s="55">
        <v>0</v>
      </c>
      <c r="FK10441" s="55" t="s">
        <v>1258</v>
      </c>
      <c r="FL10441" s="55">
        <v>0.0542</v>
      </c>
    </row>
    <row r="10442" ht="14.25" customHeight="1" outlineLevel="1" spans="162:168">
      <c r="FF10442" s="55">
        <v>10435</v>
      </c>
      <c r="FG10442" s="55" t="s">
        <v>2052</v>
      </c>
      <c r="FH10442" s="55" t="s">
        <v>1470</v>
      </c>
      <c r="FI10442" s="55">
        <v>1</v>
      </c>
      <c r="FJ10442" s="55">
        <v>1000</v>
      </c>
      <c r="FK10442" s="55" t="s">
        <v>1258</v>
      </c>
      <c r="FL10442" s="55">
        <v>0.05</v>
      </c>
    </row>
    <row r="10443" ht="14.25" customHeight="1" outlineLevel="1" spans="162:168">
      <c r="FF10443" s="55">
        <v>10436</v>
      </c>
      <c r="FG10443" s="55" t="s">
        <v>2052</v>
      </c>
      <c r="FH10443" s="55" t="s">
        <v>1470</v>
      </c>
      <c r="FI10443" s="55">
        <v>1</v>
      </c>
      <c r="FJ10443" s="55">
        <v>2500</v>
      </c>
      <c r="FK10443" s="55" t="s">
        <v>1258</v>
      </c>
      <c r="FL10443" s="55">
        <v>0.0458</v>
      </c>
    </row>
    <row r="10444" ht="14.25" customHeight="1" outlineLevel="1" spans="162:168">
      <c r="FF10444" s="55">
        <v>10437</v>
      </c>
      <c r="FG10444" s="55" t="s">
        <v>2052</v>
      </c>
      <c r="FH10444" s="55" t="s">
        <v>1470</v>
      </c>
      <c r="FI10444" s="55">
        <v>1</v>
      </c>
      <c r="FJ10444" s="55">
        <v>5000</v>
      </c>
      <c r="FK10444" s="55" t="s">
        <v>1258</v>
      </c>
      <c r="FL10444" s="55">
        <v>0.0417</v>
      </c>
    </row>
    <row r="10445" ht="14.25" customHeight="1" outlineLevel="1" spans="162:168">
      <c r="FF10445" s="55">
        <v>10438</v>
      </c>
      <c r="FG10445" s="55" t="s">
        <v>2052</v>
      </c>
      <c r="FH10445" s="55" t="s">
        <v>1470</v>
      </c>
      <c r="FI10445" s="55">
        <v>1</v>
      </c>
      <c r="FJ10445" s="55">
        <v>10000</v>
      </c>
      <c r="FK10445" s="55" t="s">
        <v>1258</v>
      </c>
      <c r="FL10445" s="55">
        <v>0.0333</v>
      </c>
    </row>
    <row r="10446" ht="14.25" customHeight="1" outlineLevel="1" spans="162:168">
      <c r="FF10446" s="55">
        <v>10439</v>
      </c>
      <c r="FG10446" s="55" t="s">
        <v>2052</v>
      </c>
      <c r="FH10446" s="55" t="s">
        <v>1470</v>
      </c>
      <c r="FI10446" s="55">
        <v>1</v>
      </c>
      <c r="FJ10446" s="55">
        <v>25000</v>
      </c>
      <c r="FK10446" s="55" t="s">
        <v>1258</v>
      </c>
      <c r="FL10446" s="55">
        <v>0.0292</v>
      </c>
    </row>
    <row r="10447" ht="14.25" customHeight="1" outlineLevel="1" spans="162:168">
      <c r="FF10447" s="55">
        <v>10440</v>
      </c>
      <c r="FG10447" s="55" t="s">
        <v>2052</v>
      </c>
      <c r="FH10447" s="55" t="s">
        <v>1470</v>
      </c>
      <c r="FI10447" s="55">
        <v>1</v>
      </c>
      <c r="FJ10447" s="55">
        <v>50000</v>
      </c>
      <c r="FK10447" s="55" t="s">
        <v>1258</v>
      </c>
      <c r="FL10447" s="55">
        <v>0.0292</v>
      </c>
    </row>
    <row r="10448" ht="14.25" customHeight="1" outlineLevel="1" spans="162:168">
      <c r="FF10448" s="55">
        <v>10441</v>
      </c>
      <c r="FG10448" s="55" t="s">
        <v>2052</v>
      </c>
      <c r="FH10448" s="55" t="s">
        <v>1470</v>
      </c>
      <c r="FI10448" s="55">
        <v>1</v>
      </c>
      <c r="FJ10448" s="55">
        <v>80000</v>
      </c>
      <c r="FK10448" s="55" t="s">
        <v>1258</v>
      </c>
      <c r="FL10448" s="55">
        <v>0.0292</v>
      </c>
    </row>
    <row r="10449" ht="14.25" customHeight="1" outlineLevel="1" spans="162:168">
      <c r="FF10449" s="55">
        <v>10442</v>
      </c>
      <c r="FG10449" s="55" t="s">
        <v>2052</v>
      </c>
      <c r="FH10449" s="55" t="s">
        <v>1470</v>
      </c>
      <c r="FI10449" s="55">
        <v>1</v>
      </c>
      <c r="FJ10449" s="55">
        <v>130000</v>
      </c>
      <c r="FK10449" s="55" t="s">
        <v>1258</v>
      </c>
      <c r="FL10449" s="55">
        <v>0.0292</v>
      </c>
    </row>
    <row r="10450" ht="14.25" customHeight="1" outlineLevel="1" spans="162:168">
      <c r="FF10450" s="55">
        <v>10443</v>
      </c>
      <c r="FG10450" s="55" t="s">
        <v>2052</v>
      </c>
      <c r="FH10450" s="55" t="s">
        <v>1470</v>
      </c>
      <c r="FI10450" s="55">
        <v>1</v>
      </c>
      <c r="FJ10450" s="55">
        <v>260000</v>
      </c>
      <c r="FK10450" s="55" t="s">
        <v>1258</v>
      </c>
      <c r="FL10450" s="55">
        <v>0.0292</v>
      </c>
    </row>
    <row r="10451" ht="14.25" customHeight="1" outlineLevel="1" spans="162:168">
      <c r="FF10451" s="55">
        <v>10444</v>
      </c>
      <c r="FG10451" s="55" t="s">
        <v>2052</v>
      </c>
      <c r="FH10451" s="55" t="s">
        <v>1470</v>
      </c>
      <c r="FI10451" s="55">
        <v>1</v>
      </c>
      <c r="FJ10451" s="55">
        <v>400000</v>
      </c>
      <c r="FK10451" s="55" t="s">
        <v>1258</v>
      </c>
      <c r="FL10451" s="55">
        <v>0.0292</v>
      </c>
    </row>
    <row r="10452" ht="14.25" customHeight="1" outlineLevel="1" spans="162:168">
      <c r="FF10452" s="55">
        <v>10445</v>
      </c>
      <c r="FG10452" s="55" t="s">
        <v>2052</v>
      </c>
      <c r="FH10452" s="55" t="s">
        <v>1470</v>
      </c>
      <c r="FI10452" s="55">
        <v>1</v>
      </c>
      <c r="FJ10452" s="55">
        <v>530000</v>
      </c>
      <c r="FK10452" s="55" t="s">
        <v>1258</v>
      </c>
      <c r="FL10452" s="55">
        <v>0.0292</v>
      </c>
    </row>
    <row r="10453" ht="14.25" customHeight="1" outlineLevel="1" spans="162:168">
      <c r="FF10453" s="55">
        <v>10446</v>
      </c>
      <c r="FG10453" s="55" t="s">
        <v>2052</v>
      </c>
      <c r="FH10453" s="55" t="s">
        <v>1470</v>
      </c>
      <c r="FI10453" s="55">
        <v>1</v>
      </c>
      <c r="FJ10453" s="55">
        <v>540000</v>
      </c>
      <c r="FK10453" s="55" t="s">
        <v>1258</v>
      </c>
      <c r="FL10453" s="55">
        <v>0.0292</v>
      </c>
    </row>
    <row r="10454" ht="14.25" customHeight="1" outlineLevel="1" spans="162:168">
      <c r="FF10454" s="55">
        <v>10447</v>
      </c>
      <c r="FG10454" s="55" t="s">
        <v>2052</v>
      </c>
      <c r="FH10454" s="55" t="s">
        <v>1470</v>
      </c>
      <c r="FI10454" s="55">
        <v>10</v>
      </c>
      <c r="FJ10454" s="55">
        <v>0</v>
      </c>
      <c r="FK10454" s="55" t="s">
        <v>1258</v>
      </c>
      <c r="FL10454" s="55">
        <v>0.0667</v>
      </c>
    </row>
    <row r="10455" ht="14.25" customHeight="1" outlineLevel="1" spans="162:168">
      <c r="FF10455" s="55">
        <v>10448</v>
      </c>
      <c r="FG10455" s="55" t="s">
        <v>2052</v>
      </c>
      <c r="FH10455" s="55" t="s">
        <v>1470</v>
      </c>
      <c r="FI10455" s="55">
        <v>10</v>
      </c>
      <c r="FJ10455" s="55">
        <v>1000</v>
      </c>
      <c r="FK10455" s="55" t="s">
        <v>1258</v>
      </c>
      <c r="FL10455" s="55">
        <v>0.0667</v>
      </c>
    </row>
    <row r="10456" ht="14.25" customHeight="1" outlineLevel="1" spans="162:168">
      <c r="FF10456" s="55">
        <v>10449</v>
      </c>
      <c r="FG10456" s="55" t="s">
        <v>2052</v>
      </c>
      <c r="FH10456" s="55" t="s">
        <v>1470</v>
      </c>
      <c r="FI10456" s="55">
        <v>10</v>
      </c>
      <c r="FJ10456" s="55">
        <v>2500</v>
      </c>
      <c r="FK10456" s="55" t="s">
        <v>1258</v>
      </c>
      <c r="FL10456" s="55">
        <v>0.0667</v>
      </c>
    </row>
    <row r="10457" ht="14.25" customHeight="1" outlineLevel="1" spans="162:168">
      <c r="FF10457" s="55">
        <v>10450</v>
      </c>
      <c r="FG10457" s="55" t="s">
        <v>2052</v>
      </c>
      <c r="FH10457" s="55" t="s">
        <v>1470</v>
      </c>
      <c r="FI10457" s="55">
        <v>10</v>
      </c>
      <c r="FJ10457" s="55">
        <v>5000</v>
      </c>
      <c r="FK10457" s="55" t="s">
        <v>1258</v>
      </c>
      <c r="FL10457" s="55">
        <v>0.0667</v>
      </c>
    </row>
    <row r="10458" ht="14.25" customHeight="1" outlineLevel="1" spans="162:168">
      <c r="FF10458" s="55">
        <v>10451</v>
      </c>
      <c r="FG10458" s="55" t="s">
        <v>2052</v>
      </c>
      <c r="FH10458" s="55" t="s">
        <v>1470</v>
      </c>
      <c r="FI10458" s="55">
        <v>10</v>
      </c>
      <c r="FJ10458" s="55">
        <v>10000</v>
      </c>
      <c r="FK10458" s="55" t="s">
        <v>1258</v>
      </c>
      <c r="FL10458" s="55">
        <v>0.0667</v>
      </c>
    </row>
    <row r="10459" ht="14.25" customHeight="1" outlineLevel="1" spans="162:168">
      <c r="FF10459" s="55">
        <v>10452</v>
      </c>
      <c r="FG10459" s="55" t="s">
        <v>2052</v>
      </c>
      <c r="FH10459" s="55" t="s">
        <v>1470</v>
      </c>
      <c r="FI10459" s="55">
        <v>10</v>
      </c>
      <c r="FJ10459" s="55">
        <v>25000</v>
      </c>
      <c r="FK10459" s="55" t="s">
        <v>1258</v>
      </c>
      <c r="FL10459" s="55">
        <v>0.0667</v>
      </c>
    </row>
    <row r="10460" ht="14.25" customHeight="1" outlineLevel="1" spans="162:168">
      <c r="FF10460" s="55">
        <v>10453</v>
      </c>
      <c r="FG10460" s="55" t="s">
        <v>2052</v>
      </c>
      <c r="FH10460" s="55" t="s">
        <v>1470</v>
      </c>
      <c r="FI10460" s="55">
        <v>10</v>
      </c>
      <c r="FJ10460" s="55">
        <v>50000</v>
      </c>
      <c r="FK10460" s="55" t="s">
        <v>1258</v>
      </c>
      <c r="FL10460" s="55">
        <v>0.0667</v>
      </c>
    </row>
    <row r="10461" ht="14.25" customHeight="1" outlineLevel="1" spans="162:168">
      <c r="FF10461" s="55">
        <v>10454</v>
      </c>
      <c r="FG10461" s="55" t="s">
        <v>2052</v>
      </c>
      <c r="FH10461" s="55" t="s">
        <v>1470</v>
      </c>
      <c r="FI10461" s="55">
        <v>10</v>
      </c>
      <c r="FJ10461" s="55">
        <v>80000</v>
      </c>
      <c r="FK10461" s="55" t="s">
        <v>1258</v>
      </c>
      <c r="FL10461" s="55">
        <v>0.0667</v>
      </c>
    </row>
    <row r="10462" ht="14.25" customHeight="1" outlineLevel="1" spans="162:168">
      <c r="FF10462" s="55">
        <v>10455</v>
      </c>
      <c r="FG10462" s="55" t="s">
        <v>2052</v>
      </c>
      <c r="FH10462" s="55" t="s">
        <v>1470</v>
      </c>
      <c r="FI10462" s="55">
        <v>10</v>
      </c>
      <c r="FJ10462" s="55">
        <v>130000</v>
      </c>
      <c r="FK10462" s="55" t="s">
        <v>1258</v>
      </c>
      <c r="FL10462" s="55">
        <v>0.0667</v>
      </c>
    </row>
    <row r="10463" ht="14.25" customHeight="1" outlineLevel="1" spans="162:168">
      <c r="FF10463" s="55">
        <v>10456</v>
      </c>
      <c r="FG10463" s="55" t="s">
        <v>2052</v>
      </c>
      <c r="FH10463" s="55" t="s">
        <v>1470</v>
      </c>
      <c r="FI10463" s="55">
        <v>10</v>
      </c>
      <c r="FJ10463" s="55">
        <v>260000</v>
      </c>
      <c r="FK10463" s="55" t="s">
        <v>1258</v>
      </c>
      <c r="FL10463" s="55">
        <v>0.0667</v>
      </c>
    </row>
    <row r="10464" ht="14.25" customHeight="1" outlineLevel="1" spans="162:168">
      <c r="FF10464" s="55">
        <v>10457</v>
      </c>
      <c r="FG10464" s="55" t="s">
        <v>2052</v>
      </c>
      <c r="FH10464" s="55" t="s">
        <v>1470</v>
      </c>
      <c r="FI10464" s="55">
        <v>10</v>
      </c>
      <c r="FJ10464" s="55">
        <v>400000</v>
      </c>
      <c r="FK10464" s="55" t="s">
        <v>1258</v>
      </c>
      <c r="FL10464" s="55">
        <v>0.0667</v>
      </c>
    </row>
    <row r="10465" ht="14.25" customHeight="1" outlineLevel="1" spans="162:168">
      <c r="FF10465" s="55">
        <v>10458</v>
      </c>
      <c r="FG10465" s="55" t="s">
        <v>2052</v>
      </c>
      <c r="FH10465" s="55" t="s">
        <v>1470</v>
      </c>
      <c r="FI10465" s="55">
        <v>10</v>
      </c>
      <c r="FJ10465" s="55">
        <v>530000</v>
      </c>
      <c r="FK10465" s="55" t="s">
        <v>1258</v>
      </c>
      <c r="FL10465" s="55">
        <v>0.0667</v>
      </c>
    </row>
    <row r="10466" ht="14.25" customHeight="1" outlineLevel="1" spans="162:168">
      <c r="FF10466" s="55">
        <v>10459</v>
      </c>
      <c r="FG10466" s="55" t="s">
        <v>2052</v>
      </c>
      <c r="FH10466" s="55" t="s">
        <v>1470</v>
      </c>
      <c r="FI10466" s="55">
        <v>10</v>
      </c>
      <c r="FJ10466" s="55">
        <v>540000</v>
      </c>
      <c r="FK10466" s="55" t="s">
        <v>1258</v>
      </c>
      <c r="FL10466" s="55">
        <v>0.0667</v>
      </c>
    </row>
    <row r="10467" ht="14.25" customHeight="1" outlineLevel="1" spans="162:168">
      <c r="FF10467" s="55">
        <v>10460</v>
      </c>
      <c r="FG10467" s="55" t="s">
        <v>2052</v>
      </c>
      <c r="FH10467" s="55" t="s">
        <v>1470</v>
      </c>
      <c r="FI10467" s="55">
        <v>11</v>
      </c>
      <c r="FJ10467" s="55">
        <v>0</v>
      </c>
      <c r="FK10467" s="55" t="s">
        <v>1258</v>
      </c>
      <c r="FL10467" s="55">
        <v>0.0667</v>
      </c>
    </row>
    <row r="10468" ht="14.25" customHeight="1" outlineLevel="1" spans="162:168">
      <c r="FF10468" s="55">
        <v>10461</v>
      </c>
      <c r="FG10468" s="55" t="s">
        <v>2052</v>
      </c>
      <c r="FH10468" s="55" t="s">
        <v>1470</v>
      </c>
      <c r="FI10468" s="55">
        <v>11</v>
      </c>
      <c r="FJ10468" s="55">
        <v>1000</v>
      </c>
      <c r="FK10468" s="55" t="s">
        <v>1258</v>
      </c>
      <c r="FL10468" s="55">
        <v>0.0667</v>
      </c>
    </row>
    <row r="10469" ht="14.25" customHeight="1" outlineLevel="1" spans="162:168">
      <c r="FF10469" s="55">
        <v>10462</v>
      </c>
      <c r="FG10469" s="55" t="s">
        <v>2052</v>
      </c>
      <c r="FH10469" s="55" t="s">
        <v>1470</v>
      </c>
      <c r="FI10469" s="55">
        <v>11</v>
      </c>
      <c r="FJ10469" s="55">
        <v>2500</v>
      </c>
      <c r="FK10469" s="55" t="s">
        <v>1258</v>
      </c>
      <c r="FL10469" s="55">
        <v>0.0667</v>
      </c>
    </row>
    <row r="10470" ht="14.25" customHeight="1" outlineLevel="1" spans="162:168">
      <c r="FF10470" s="55">
        <v>10463</v>
      </c>
      <c r="FG10470" s="55" t="s">
        <v>2052</v>
      </c>
      <c r="FH10470" s="55" t="s">
        <v>1470</v>
      </c>
      <c r="FI10470" s="55">
        <v>11</v>
      </c>
      <c r="FJ10470" s="55">
        <v>5000</v>
      </c>
      <c r="FK10470" s="55" t="s">
        <v>1258</v>
      </c>
      <c r="FL10470" s="55">
        <v>0.0667</v>
      </c>
    </row>
    <row r="10471" ht="14.25" customHeight="1" outlineLevel="1" spans="162:168">
      <c r="FF10471" s="55">
        <v>10464</v>
      </c>
      <c r="FG10471" s="55" t="s">
        <v>2052</v>
      </c>
      <c r="FH10471" s="55" t="s">
        <v>1470</v>
      </c>
      <c r="FI10471" s="55">
        <v>11</v>
      </c>
      <c r="FJ10471" s="55">
        <v>10000</v>
      </c>
      <c r="FK10471" s="55" t="s">
        <v>1258</v>
      </c>
      <c r="FL10471" s="55">
        <v>0.0667</v>
      </c>
    </row>
    <row r="10472" ht="14.25" customHeight="1" outlineLevel="1" spans="162:168">
      <c r="FF10472" s="55">
        <v>10465</v>
      </c>
      <c r="FG10472" s="55" t="s">
        <v>2052</v>
      </c>
      <c r="FH10472" s="55" t="s">
        <v>1470</v>
      </c>
      <c r="FI10472" s="55">
        <v>11</v>
      </c>
      <c r="FJ10472" s="55">
        <v>25000</v>
      </c>
      <c r="FK10472" s="55" t="s">
        <v>1258</v>
      </c>
      <c r="FL10472" s="55">
        <v>0.0667</v>
      </c>
    </row>
    <row r="10473" ht="14.25" customHeight="1" outlineLevel="1" spans="162:168">
      <c r="FF10473" s="55">
        <v>10466</v>
      </c>
      <c r="FG10473" s="55" t="s">
        <v>2052</v>
      </c>
      <c r="FH10473" s="55" t="s">
        <v>1470</v>
      </c>
      <c r="FI10473" s="55">
        <v>11</v>
      </c>
      <c r="FJ10473" s="55">
        <v>50000</v>
      </c>
      <c r="FK10473" s="55" t="s">
        <v>1258</v>
      </c>
      <c r="FL10473" s="55">
        <v>0.0667</v>
      </c>
    </row>
    <row r="10474" ht="14.25" customHeight="1" outlineLevel="1" spans="162:168">
      <c r="FF10474" s="55">
        <v>10467</v>
      </c>
      <c r="FG10474" s="55" t="s">
        <v>2052</v>
      </c>
      <c r="FH10474" s="55" t="s">
        <v>1470</v>
      </c>
      <c r="FI10474" s="55">
        <v>11</v>
      </c>
      <c r="FJ10474" s="55">
        <v>80000</v>
      </c>
      <c r="FK10474" s="55" t="s">
        <v>1258</v>
      </c>
      <c r="FL10474" s="55">
        <v>0.0667</v>
      </c>
    </row>
    <row r="10475" ht="14.25" customHeight="1" outlineLevel="1" spans="162:168">
      <c r="FF10475" s="55">
        <v>10468</v>
      </c>
      <c r="FG10475" s="55" t="s">
        <v>2052</v>
      </c>
      <c r="FH10475" s="55" t="s">
        <v>1470</v>
      </c>
      <c r="FI10475" s="55">
        <v>11</v>
      </c>
      <c r="FJ10475" s="55">
        <v>130000</v>
      </c>
      <c r="FK10475" s="55" t="s">
        <v>1258</v>
      </c>
      <c r="FL10475" s="55">
        <v>0.0667</v>
      </c>
    </row>
    <row r="10476" ht="14.25" customHeight="1" outlineLevel="1" spans="162:168">
      <c r="FF10476" s="55">
        <v>10469</v>
      </c>
      <c r="FG10476" s="55" t="s">
        <v>2052</v>
      </c>
      <c r="FH10476" s="55" t="s">
        <v>1470</v>
      </c>
      <c r="FI10476" s="55">
        <v>11</v>
      </c>
      <c r="FJ10476" s="55">
        <v>260000</v>
      </c>
      <c r="FK10476" s="55" t="s">
        <v>1258</v>
      </c>
      <c r="FL10476" s="55">
        <v>0.0667</v>
      </c>
    </row>
    <row r="10477" ht="14.25" customHeight="1" outlineLevel="1" spans="162:168">
      <c r="FF10477" s="55">
        <v>10470</v>
      </c>
      <c r="FG10477" s="55" t="s">
        <v>2052</v>
      </c>
      <c r="FH10477" s="55" t="s">
        <v>1470</v>
      </c>
      <c r="FI10477" s="55">
        <v>11</v>
      </c>
      <c r="FJ10477" s="55">
        <v>400000</v>
      </c>
      <c r="FK10477" s="55" t="s">
        <v>1258</v>
      </c>
      <c r="FL10477" s="55">
        <v>0.0667</v>
      </c>
    </row>
    <row r="10478" ht="14.25" customHeight="1" outlineLevel="1" spans="162:168">
      <c r="FF10478" s="55">
        <v>10471</v>
      </c>
      <c r="FG10478" s="55" t="s">
        <v>2052</v>
      </c>
      <c r="FH10478" s="55" t="s">
        <v>1470</v>
      </c>
      <c r="FI10478" s="55">
        <v>11</v>
      </c>
      <c r="FJ10478" s="55">
        <v>530000</v>
      </c>
      <c r="FK10478" s="55" t="s">
        <v>1258</v>
      </c>
      <c r="FL10478" s="55">
        <v>0.0667</v>
      </c>
    </row>
    <row r="10479" ht="14.25" customHeight="1" outlineLevel="1" spans="162:168">
      <c r="FF10479" s="55">
        <v>10472</v>
      </c>
      <c r="FG10479" s="55" t="s">
        <v>2052</v>
      </c>
      <c r="FH10479" s="55" t="s">
        <v>1470</v>
      </c>
      <c r="FI10479" s="55">
        <v>11</v>
      </c>
      <c r="FJ10479" s="55">
        <v>540000</v>
      </c>
      <c r="FK10479" s="55" t="s">
        <v>1258</v>
      </c>
      <c r="FL10479" s="55">
        <v>0.0667</v>
      </c>
    </row>
    <row r="10480" ht="14.25" customHeight="1" outlineLevel="1" spans="162:168">
      <c r="FF10480" s="55">
        <v>10473</v>
      </c>
      <c r="FG10480" s="55" t="s">
        <v>2052</v>
      </c>
      <c r="FH10480" s="55" t="s">
        <v>1470</v>
      </c>
      <c r="FI10480" s="55">
        <v>2</v>
      </c>
      <c r="FJ10480" s="55">
        <v>0</v>
      </c>
      <c r="FK10480" s="55" t="s">
        <v>1258</v>
      </c>
      <c r="FL10480" s="55">
        <v>0.0542</v>
      </c>
    </row>
    <row r="10481" ht="14.25" customHeight="1" outlineLevel="1" spans="162:168">
      <c r="FF10481" s="55">
        <v>10474</v>
      </c>
      <c r="FG10481" s="55" t="s">
        <v>2052</v>
      </c>
      <c r="FH10481" s="55" t="s">
        <v>1470</v>
      </c>
      <c r="FI10481" s="55">
        <v>2</v>
      </c>
      <c r="FJ10481" s="55">
        <v>1000</v>
      </c>
      <c r="FK10481" s="55" t="s">
        <v>1258</v>
      </c>
      <c r="FL10481" s="55">
        <v>0.05</v>
      </c>
    </row>
    <row r="10482" ht="14.25" customHeight="1" outlineLevel="1" spans="162:168">
      <c r="FF10482" s="55">
        <v>10475</v>
      </c>
      <c r="FG10482" s="55" t="s">
        <v>2052</v>
      </c>
      <c r="FH10482" s="55" t="s">
        <v>1470</v>
      </c>
      <c r="FI10482" s="55">
        <v>2</v>
      </c>
      <c r="FJ10482" s="55">
        <v>2500</v>
      </c>
      <c r="FK10482" s="55" t="s">
        <v>1258</v>
      </c>
      <c r="FL10482" s="55">
        <v>0.0458</v>
      </c>
    </row>
    <row r="10483" ht="14.25" customHeight="1" outlineLevel="1" spans="162:168">
      <c r="FF10483" s="55">
        <v>10476</v>
      </c>
      <c r="FG10483" s="55" t="s">
        <v>2052</v>
      </c>
      <c r="FH10483" s="55" t="s">
        <v>1470</v>
      </c>
      <c r="FI10483" s="55">
        <v>2</v>
      </c>
      <c r="FJ10483" s="55">
        <v>5000</v>
      </c>
      <c r="FK10483" s="55" t="s">
        <v>1258</v>
      </c>
      <c r="FL10483" s="55">
        <v>0.0417</v>
      </c>
    </row>
    <row r="10484" ht="14.25" customHeight="1" outlineLevel="1" spans="162:168">
      <c r="FF10484" s="55">
        <v>10477</v>
      </c>
      <c r="FG10484" s="55" t="s">
        <v>2052</v>
      </c>
      <c r="FH10484" s="55" t="s">
        <v>1470</v>
      </c>
      <c r="FI10484" s="55">
        <v>2</v>
      </c>
      <c r="FJ10484" s="55">
        <v>10000</v>
      </c>
      <c r="FK10484" s="55" t="s">
        <v>1258</v>
      </c>
      <c r="FL10484" s="55">
        <v>0.0333</v>
      </c>
    </row>
    <row r="10485" ht="14.25" customHeight="1" outlineLevel="1" spans="162:168">
      <c r="FF10485" s="55">
        <v>10478</v>
      </c>
      <c r="FG10485" s="55" t="s">
        <v>2052</v>
      </c>
      <c r="FH10485" s="55" t="s">
        <v>1470</v>
      </c>
      <c r="FI10485" s="55">
        <v>2</v>
      </c>
      <c r="FJ10485" s="55">
        <v>25000</v>
      </c>
      <c r="FK10485" s="55" t="s">
        <v>1258</v>
      </c>
      <c r="FL10485" s="55">
        <v>0.0292</v>
      </c>
    </row>
    <row r="10486" ht="14.25" customHeight="1" outlineLevel="1" spans="162:168">
      <c r="FF10486" s="55">
        <v>10479</v>
      </c>
      <c r="FG10486" s="55" t="s">
        <v>2052</v>
      </c>
      <c r="FH10486" s="55" t="s">
        <v>1470</v>
      </c>
      <c r="FI10486" s="55">
        <v>2</v>
      </c>
      <c r="FJ10486" s="55">
        <v>50000</v>
      </c>
      <c r="FK10486" s="55" t="s">
        <v>1258</v>
      </c>
      <c r="FL10486" s="55">
        <v>0.0292</v>
      </c>
    </row>
    <row r="10487" ht="14.25" customHeight="1" outlineLevel="1" spans="162:168">
      <c r="FF10487" s="55">
        <v>10480</v>
      </c>
      <c r="FG10487" s="55" t="s">
        <v>2052</v>
      </c>
      <c r="FH10487" s="55" t="s">
        <v>1470</v>
      </c>
      <c r="FI10487" s="55">
        <v>2</v>
      </c>
      <c r="FJ10487" s="55">
        <v>80000</v>
      </c>
      <c r="FK10487" s="55" t="s">
        <v>1258</v>
      </c>
      <c r="FL10487" s="55">
        <v>0.0292</v>
      </c>
    </row>
    <row r="10488" ht="14.25" customHeight="1" outlineLevel="1" spans="162:168">
      <c r="FF10488" s="55">
        <v>10481</v>
      </c>
      <c r="FG10488" s="55" t="s">
        <v>2052</v>
      </c>
      <c r="FH10488" s="55" t="s">
        <v>1470</v>
      </c>
      <c r="FI10488" s="55">
        <v>2</v>
      </c>
      <c r="FJ10488" s="55">
        <v>130000</v>
      </c>
      <c r="FK10488" s="55" t="s">
        <v>1258</v>
      </c>
      <c r="FL10488" s="55">
        <v>0.0292</v>
      </c>
    </row>
    <row r="10489" ht="14.25" customHeight="1" outlineLevel="1" spans="162:168">
      <c r="FF10489" s="55">
        <v>10482</v>
      </c>
      <c r="FG10489" s="55" t="s">
        <v>2052</v>
      </c>
      <c r="FH10489" s="55" t="s">
        <v>1470</v>
      </c>
      <c r="FI10489" s="55">
        <v>2</v>
      </c>
      <c r="FJ10489" s="55">
        <v>260000</v>
      </c>
      <c r="FK10489" s="55" t="s">
        <v>1258</v>
      </c>
      <c r="FL10489" s="55">
        <v>0.0292</v>
      </c>
    </row>
    <row r="10490" ht="14.25" customHeight="1" outlineLevel="1" spans="162:168">
      <c r="FF10490" s="55">
        <v>10483</v>
      </c>
      <c r="FG10490" s="55" t="s">
        <v>2052</v>
      </c>
      <c r="FH10490" s="55" t="s">
        <v>1470</v>
      </c>
      <c r="FI10490" s="55">
        <v>2</v>
      </c>
      <c r="FJ10490" s="55">
        <v>400000</v>
      </c>
      <c r="FK10490" s="55" t="s">
        <v>1258</v>
      </c>
      <c r="FL10490" s="55">
        <v>0.0292</v>
      </c>
    </row>
    <row r="10491" ht="14.25" customHeight="1" outlineLevel="1" spans="162:168">
      <c r="FF10491" s="55">
        <v>10484</v>
      </c>
      <c r="FG10491" s="55" t="s">
        <v>2052</v>
      </c>
      <c r="FH10491" s="55" t="s">
        <v>1470</v>
      </c>
      <c r="FI10491" s="55">
        <v>2</v>
      </c>
      <c r="FJ10491" s="55">
        <v>530000</v>
      </c>
      <c r="FK10491" s="55" t="s">
        <v>1258</v>
      </c>
      <c r="FL10491" s="55">
        <v>0.0292</v>
      </c>
    </row>
    <row r="10492" ht="14.25" customHeight="1" outlineLevel="1" spans="162:168">
      <c r="FF10492" s="55">
        <v>10485</v>
      </c>
      <c r="FG10492" s="55" t="s">
        <v>2052</v>
      </c>
      <c r="FH10492" s="55" t="s">
        <v>1470</v>
      </c>
      <c r="FI10492" s="55">
        <v>2</v>
      </c>
      <c r="FJ10492" s="55">
        <v>540000</v>
      </c>
      <c r="FK10492" s="55" t="s">
        <v>1258</v>
      </c>
      <c r="FL10492" s="55">
        <v>0.0292</v>
      </c>
    </row>
    <row r="10493" ht="14.25" customHeight="1" outlineLevel="1" spans="162:168">
      <c r="FF10493" s="55">
        <v>10486</v>
      </c>
      <c r="FG10493" s="55" t="s">
        <v>2052</v>
      </c>
      <c r="FH10493" s="55" t="s">
        <v>1470</v>
      </c>
      <c r="FI10493" s="55">
        <v>3</v>
      </c>
      <c r="FJ10493" s="55">
        <v>0</v>
      </c>
      <c r="FK10493" s="55" t="s">
        <v>1258</v>
      </c>
      <c r="FL10493" s="55">
        <v>0.0542</v>
      </c>
    </row>
    <row r="10494" ht="14.25" customHeight="1" outlineLevel="1" spans="162:168">
      <c r="FF10494" s="55">
        <v>10487</v>
      </c>
      <c r="FG10494" s="55" t="s">
        <v>2052</v>
      </c>
      <c r="FH10494" s="55" t="s">
        <v>1470</v>
      </c>
      <c r="FI10494" s="55">
        <v>3</v>
      </c>
      <c r="FJ10494" s="55">
        <v>1000</v>
      </c>
      <c r="FK10494" s="55" t="s">
        <v>1258</v>
      </c>
      <c r="FL10494" s="55">
        <v>0.05</v>
      </c>
    </row>
    <row r="10495" ht="14.25" customHeight="1" outlineLevel="1" spans="162:168">
      <c r="FF10495" s="55">
        <v>10488</v>
      </c>
      <c r="FG10495" s="55" t="s">
        <v>2052</v>
      </c>
      <c r="FH10495" s="55" t="s">
        <v>1470</v>
      </c>
      <c r="FI10495" s="55">
        <v>3</v>
      </c>
      <c r="FJ10495" s="55">
        <v>2500</v>
      </c>
      <c r="FK10495" s="55" t="s">
        <v>1258</v>
      </c>
      <c r="FL10495" s="55">
        <v>0.0458</v>
      </c>
    </row>
    <row r="10496" ht="14.25" customHeight="1" outlineLevel="1" spans="162:168">
      <c r="FF10496" s="55">
        <v>10489</v>
      </c>
      <c r="FG10496" s="55" t="s">
        <v>2052</v>
      </c>
      <c r="FH10496" s="55" t="s">
        <v>1470</v>
      </c>
      <c r="FI10496" s="55">
        <v>3</v>
      </c>
      <c r="FJ10496" s="55">
        <v>5000</v>
      </c>
      <c r="FK10496" s="55" t="s">
        <v>1258</v>
      </c>
      <c r="FL10496" s="55">
        <v>0.0417</v>
      </c>
    </row>
    <row r="10497" ht="14.25" customHeight="1" outlineLevel="1" spans="162:168">
      <c r="FF10497" s="55">
        <v>10490</v>
      </c>
      <c r="FG10497" s="55" t="s">
        <v>2052</v>
      </c>
      <c r="FH10497" s="55" t="s">
        <v>1470</v>
      </c>
      <c r="FI10497" s="55">
        <v>3</v>
      </c>
      <c r="FJ10497" s="55">
        <v>10000</v>
      </c>
      <c r="FK10497" s="55" t="s">
        <v>1258</v>
      </c>
      <c r="FL10497" s="55">
        <v>0.0333</v>
      </c>
    </row>
    <row r="10498" ht="14.25" customHeight="1" outlineLevel="1" spans="162:168">
      <c r="FF10498" s="55">
        <v>10491</v>
      </c>
      <c r="FG10498" s="55" t="s">
        <v>2052</v>
      </c>
      <c r="FH10498" s="55" t="s">
        <v>1470</v>
      </c>
      <c r="FI10498" s="55">
        <v>3</v>
      </c>
      <c r="FJ10498" s="55">
        <v>25000</v>
      </c>
      <c r="FK10498" s="55" t="s">
        <v>1258</v>
      </c>
      <c r="FL10498" s="55">
        <v>0.0292</v>
      </c>
    </row>
    <row r="10499" ht="14.25" customHeight="1" outlineLevel="1" spans="162:168">
      <c r="FF10499" s="55">
        <v>10492</v>
      </c>
      <c r="FG10499" s="55" t="s">
        <v>2052</v>
      </c>
      <c r="FH10499" s="55" t="s">
        <v>1470</v>
      </c>
      <c r="FI10499" s="55">
        <v>3</v>
      </c>
      <c r="FJ10499" s="55">
        <v>50000</v>
      </c>
      <c r="FK10499" s="55" t="s">
        <v>1258</v>
      </c>
      <c r="FL10499" s="55">
        <v>0.0292</v>
      </c>
    </row>
    <row r="10500" ht="14.25" customHeight="1" outlineLevel="1" spans="162:168">
      <c r="FF10500" s="55">
        <v>10493</v>
      </c>
      <c r="FG10500" s="55" t="s">
        <v>2052</v>
      </c>
      <c r="FH10500" s="55" t="s">
        <v>1470</v>
      </c>
      <c r="FI10500" s="55">
        <v>3</v>
      </c>
      <c r="FJ10500" s="55">
        <v>80000</v>
      </c>
      <c r="FK10500" s="55" t="s">
        <v>1258</v>
      </c>
      <c r="FL10500" s="55">
        <v>0.0292</v>
      </c>
    </row>
    <row r="10501" ht="14.25" customHeight="1" outlineLevel="1" spans="162:168">
      <c r="FF10501" s="55">
        <v>10494</v>
      </c>
      <c r="FG10501" s="55" t="s">
        <v>2052</v>
      </c>
      <c r="FH10501" s="55" t="s">
        <v>1470</v>
      </c>
      <c r="FI10501" s="55">
        <v>3</v>
      </c>
      <c r="FJ10501" s="55">
        <v>130000</v>
      </c>
      <c r="FK10501" s="55" t="s">
        <v>1258</v>
      </c>
      <c r="FL10501" s="55">
        <v>0.0292</v>
      </c>
    </row>
    <row r="10502" ht="14.25" customHeight="1" outlineLevel="1" spans="162:168">
      <c r="FF10502" s="55">
        <v>10495</v>
      </c>
      <c r="FG10502" s="55" t="s">
        <v>2052</v>
      </c>
      <c r="FH10502" s="55" t="s">
        <v>1470</v>
      </c>
      <c r="FI10502" s="55">
        <v>3</v>
      </c>
      <c r="FJ10502" s="55">
        <v>260000</v>
      </c>
      <c r="FK10502" s="55" t="s">
        <v>1258</v>
      </c>
      <c r="FL10502" s="55">
        <v>0.0292</v>
      </c>
    </row>
    <row r="10503" ht="14.25" customHeight="1" outlineLevel="1" spans="162:168">
      <c r="FF10503" s="55">
        <v>10496</v>
      </c>
      <c r="FG10503" s="55" t="s">
        <v>2052</v>
      </c>
      <c r="FH10503" s="55" t="s">
        <v>1470</v>
      </c>
      <c r="FI10503" s="55">
        <v>3</v>
      </c>
      <c r="FJ10503" s="55">
        <v>400000</v>
      </c>
      <c r="FK10503" s="55" t="s">
        <v>1258</v>
      </c>
      <c r="FL10503" s="55">
        <v>0.0292</v>
      </c>
    </row>
    <row r="10504" ht="14.25" customHeight="1" outlineLevel="1" spans="162:168">
      <c r="FF10504" s="55">
        <v>10497</v>
      </c>
      <c r="FG10504" s="55" t="s">
        <v>2052</v>
      </c>
      <c r="FH10504" s="55" t="s">
        <v>1470</v>
      </c>
      <c r="FI10504" s="55">
        <v>3</v>
      </c>
      <c r="FJ10504" s="55">
        <v>530000</v>
      </c>
      <c r="FK10504" s="55" t="s">
        <v>1258</v>
      </c>
      <c r="FL10504" s="55">
        <v>0.0292</v>
      </c>
    </row>
    <row r="10505" ht="14.25" customHeight="1" outlineLevel="1" spans="162:168">
      <c r="FF10505" s="55">
        <v>10498</v>
      </c>
      <c r="FG10505" s="55" t="s">
        <v>2052</v>
      </c>
      <c r="FH10505" s="55" t="s">
        <v>1470</v>
      </c>
      <c r="FI10505" s="55">
        <v>3</v>
      </c>
      <c r="FJ10505" s="55">
        <v>540000</v>
      </c>
      <c r="FK10505" s="55" t="s">
        <v>1258</v>
      </c>
      <c r="FL10505" s="55">
        <v>0.0292</v>
      </c>
    </row>
    <row r="10506" ht="14.25" customHeight="1" outlineLevel="1" spans="162:168">
      <c r="FF10506" s="55">
        <v>10499</v>
      </c>
      <c r="FG10506" s="55" t="s">
        <v>2052</v>
      </c>
      <c r="FH10506" s="55" t="s">
        <v>1470</v>
      </c>
      <c r="FI10506" s="55">
        <v>4</v>
      </c>
      <c r="FJ10506" s="55">
        <v>0</v>
      </c>
      <c r="FK10506" s="55" t="s">
        <v>1258</v>
      </c>
      <c r="FL10506" s="55">
        <v>0.0542</v>
      </c>
    </row>
    <row r="10507" ht="14.25" customHeight="1" outlineLevel="1" spans="162:168">
      <c r="FF10507" s="55">
        <v>10500</v>
      </c>
      <c r="FG10507" s="55" t="s">
        <v>2052</v>
      </c>
      <c r="FH10507" s="55" t="s">
        <v>1470</v>
      </c>
      <c r="FI10507" s="55">
        <v>4</v>
      </c>
      <c r="FJ10507" s="55">
        <v>1000</v>
      </c>
      <c r="FK10507" s="55" t="s">
        <v>1258</v>
      </c>
      <c r="FL10507" s="55">
        <v>0.05</v>
      </c>
    </row>
    <row r="10508" ht="14.25" customHeight="1" outlineLevel="1" spans="162:168">
      <c r="FF10508" s="55">
        <v>10501</v>
      </c>
      <c r="FG10508" s="55" t="s">
        <v>2052</v>
      </c>
      <c r="FH10508" s="55" t="s">
        <v>1470</v>
      </c>
      <c r="FI10508" s="55">
        <v>4</v>
      </c>
      <c r="FJ10508" s="55">
        <v>2500</v>
      </c>
      <c r="FK10508" s="55" t="s">
        <v>1258</v>
      </c>
      <c r="FL10508" s="55">
        <v>0.0458</v>
      </c>
    </row>
    <row r="10509" ht="14.25" customHeight="1" outlineLevel="1" spans="162:168">
      <c r="FF10509" s="55">
        <v>10502</v>
      </c>
      <c r="FG10509" s="55" t="s">
        <v>2052</v>
      </c>
      <c r="FH10509" s="55" t="s">
        <v>1470</v>
      </c>
      <c r="FI10509" s="55">
        <v>4</v>
      </c>
      <c r="FJ10509" s="55">
        <v>5000</v>
      </c>
      <c r="FK10509" s="55" t="s">
        <v>1258</v>
      </c>
      <c r="FL10509" s="55">
        <v>0.0417</v>
      </c>
    </row>
    <row r="10510" ht="14.25" customHeight="1" outlineLevel="1" spans="162:168">
      <c r="FF10510" s="55">
        <v>10503</v>
      </c>
      <c r="FG10510" s="55" t="s">
        <v>2052</v>
      </c>
      <c r="FH10510" s="55" t="s">
        <v>1470</v>
      </c>
      <c r="FI10510" s="55">
        <v>4</v>
      </c>
      <c r="FJ10510" s="55">
        <v>10000</v>
      </c>
      <c r="FK10510" s="55" t="s">
        <v>1258</v>
      </c>
      <c r="FL10510" s="55">
        <v>0.0333</v>
      </c>
    </row>
    <row r="10511" ht="14.25" customHeight="1" outlineLevel="1" spans="162:168">
      <c r="FF10511" s="55">
        <v>10504</v>
      </c>
      <c r="FG10511" s="55" t="s">
        <v>2052</v>
      </c>
      <c r="FH10511" s="55" t="s">
        <v>1470</v>
      </c>
      <c r="FI10511" s="55">
        <v>4</v>
      </c>
      <c r="FJ10511" s="55">
        <v>25000</v>
      </c>
      <c r="FK10511" s="55" t="s">
        <v>1258</v>
      </c>
      <c r="FL10511" s="55">
        <v>0.0292</v>
      </c>
    </row>
    <row r="10512" ht="14.25" customHeight="1" outlineLevel="1" spans="162:168">
      <c r="FF10512" s="55">
        <v>10505</v>
      </c>
      <c r="FG10512" s="55" t="s">
        <v>2052</v>
      </c>
      <c r="FH10512" s="55" t="s">
        <v>1470</v>
      </c>
      <c r="FI10512" s="55">
        <v>4</v>
      </c>
      <c r="FJ10512" s="55">
        <v>50000</v>
      </c>
      <c r="FK10512" s="55" t="s">
        <v>1258</v>
      </c>
      <c r="FL10512" s="55">
        <v>0.0292</v>
      </c>
    </row>
    <row r="10513" ht="14.25" customHeight="1" outlineLevel="1" spans="162:168">
      <c r="FF10513" s="55">
        <v>10506</v>
      </c>
      <c r="FG10513" s="55" t="s">
        <v>2052</v>
      </c>
      <c r="FH10513" s="55" t="s">
        <v>1470</v>
      </c>
      <c r="FI10513" s="55">
        <v>4</v>
      </c>
      <c r="FJ10513" s="55">
        <v>80000</v>
      </c>
      <c r="FK10513" s="55" t="s">
        <v>1258</v>
      </c>
      <c r="FL10513" s="55">
        <v>0.0292</v>
      </c>
    </row>
    <row r="10514" ht="14.25" customHeight="1" outlineLevel="1" spans="162:168">
      <c r="FF10514" s="55">
        <v>10507</v>
      </c>
      <c r="FG10514" s="55" t="s">
        <v>2052</v>
      </c>
      <c r="FH10514" s="55" t="s">
        <v>1470</v>
      </c>
      <c r="FI10514" s="55">
        <v>4</v>
      </c>
      <c r="FJ10514" s="55">
        <v>130000</v>
      </c>
      <c r="FK10514" s="55" t="s">
        <v>1258</v>
      </c>
      <c r="FL10514" s="55">
        <v>0.0292</v>
      </c>
    </row>
    <row r="10515" ht="14.25" customHeight="1" outlineLevel="1" spans="162:168">
      <c r="FF10515" s="55">
        <v>10508</v>
      </c>
      <c r="FG10515" s="55" t="s">
        <v>2052</v>
      </c>
      <c r="FH10515" s="55" t="s">
        <v>1470</v>
      </c>
      <c r="FI10515" s="55">
        <v>4</v>
      </c>
      <c r="FJ10515" s="55">
        <v>260000</v>
      </c>
      <c r="FK10515" s="55" t="s">
        <v>1258</v>
      </c>
      <c r="FL10515" s="55">
        <v>0.0292</v>
      </c>
    </row>
    <row r="10516" ht="14.25" customHeight="1" outlineLevel="1" spans="162:168">
      <c r="FF10516" s="55">
        <v>10509</v>
      </c>
      <c r="FG10516" s="55" t="s">
        <v>2052</v>
      </c>
      <c r="FH10516" s="55" t="s">
        <v>1470</v>
      </c>
      <c r="FI10516" s="55">
        <v>4</v>
      </c>
      <c r="FJ10516" s="55">
        <v>400000</v>
      </c>
      <c r="FK10516" s="55" t="s">
        <v>1258</v>
      </c>
      <c r="FL10516" s="55">
        <v>0.0292</v>
      </c>
    </row>
    <row r="10517" ht="14.25" customHeight="1" outlineLevel="1" spans="162:168">
      <c r="FF10517" s="55">
        <v>10510</v>
      </c>
      <c r="FG10517" s="55" t="s">
        <v>2052</v>
      </c>
      <c r="FH10517" s="55" t="s">
        <v>1470</v>
      </c>
      <c r="FI10517" s="55">
        <v>4</v>
      </c>
      <c r="FJ10517" s="55">
        <v>530000</v>
      </c>
      <c r="FK10517" s="55" t="s">
        <v>1258</v>
      </c>
      <c r="FL10517" s="55">
        <v>0.0292</v>
      </c>
    </row>
    <row r="10518" ht="14.25" customHeight="1" outlineLevel="1" spans="162:168">
      <c r="FF10518" s="55">
        <v>10511</v>
      </c>
      <c r="FG10518" s="55" t="s">
        <v>2052</v>
      </c>
      <c r="FH10518" s="55" t="s">
        <v>1470</v>
      </c>
      <c r="FI10518" s="55">
        <v>4</v>
      </c>
      <c r="FJ10518" s="55">
        <v>540000</v>
      </c>
      <c r="FK10518" s="55" t="s">
        <v>1258</v>
      </c>
      <c r="FL10518" s="55">
        <v>0.0292</v>
      </c>
    </row>
    <row r="10519" ht="14.25" customHeight="1" outlineLevel="1" spans="162:168">
      <c r="FF10519" s="55">
        <v>10512</v>
      </c>
      <c r="FG10519" s="55" t="s">
        <v>2052</v>
      </c>
      <c r="FH10519" s="55" t="s">
        <v>1470</v>
      </c>
      <c r="FI10519" s="55">
        <v>5</v>
      </c>
      <c r="FJ10519" s="55">
        <v>0</v>
      </c>
      <c r="FK10519" s="55" t="s">
        <v>1258</v>
      </c>
      <c r="FL10519" s="55">
        <v>0.0542</v>
      </c>
    </row>
    <row r="10520" ht="14.25" customHeight="1" outlineLevel="1" spans="162:168">
      <c r="FF10520" s="55">
        <v>10513</v>
      </c>
      <c r="FG10520" s="55" t="s">
        <v>2052</v>
      </c>
      <c r="FH10520" s="55" t="s">
        <v>1470</v>
      </c>
      <c r="FI10520" s="55">
        <v>5</v>
      </c>
      <c r="FJ10520" s="55">
        <v>1000</v>
      </c>
      <c r="FK10520" s="55" t="s">
        <v>1258</v>
      </c>
      <c r="FL10520" s="55">
        <v>0.05</v>
      </c>
    </row>
    <row r="10521" ht="14.25" customHeight="1" outlineLevel="1" spans="162:168">
      <c r="FF10521" s="55">
        <v>10514</v>
      </c>
      <c r="FG10521" s="55" t="s">
        <v>2052</v>
      </c>
      <c r="FH10521" s="55" t="s">
        <v>1470</v>
      </c>
      <c r="FI10521" s="55">
        <v>5</v>
      </c>
      <c r="FJ10521" s="55">
        <v>2500</v>
      </c>
      <c r="FK10521" s="55" t="s">
        <v>1258</v>
      </c>
      <c r="FL10521" s="55">
        <v>0.0458</v>
      </c>
    </row>
    <row r="10522" ht="14.25" customHeight="1" outlineLevel="1" spans="162:168">
      <c r="FF10522" s="55">
        <v>10515</v>
      </c>
      <c r="FG10522" s="55" t="s">
        <v>2052</v>
      </c>
      <c r="FH10522" s="55" t="s">
        <v>1470</v>
      </c>
      <c r="FI10522" s="55">
        <v>5</v>
      </c>
      <c r="FJ10522" s="55">
        <v>5000</v>
      </c>
      <c r="FK10522" s="55" t="s">
        <v>1258</v>
      </c>
      <c r="FL10522" s="55">
        <v>0.0417</v>
      </c>
    </row>
    <row r="10523" ht="14.25" customHeight="1" outlineLevel="1" spans="162:168">
      <c r="FF10523" s="55">
        <v>10516</v>
      </c>
      <c r="FG10523" s="55" t="s">
        <v>2052</v>
      </c>
      <c r="FH10523" s="55" t="s">
        <v>1470</v>
      </c>
      <c r="FI10523" s="55">
        <v>5</v>
      </c>
      <c r="FJ10523" s="55">
        <v>10000</v>
      </c>
      <c r="FK10523" s="55" t="s">
        <v>1258</v>
      </c>
      <c r="FL10523" s="55">
        <v>0.0333</v>
      </c>
    </row>
    <row r="10524" ht="14.25" customHeight="1" outlineLevel="1" spans="162:168">
      <c r="FF10524" s="55">
        <v>10517</v>
      </c>
      <c r="FG10524" s="55" t="s">
        <v>2052</v>
      </c>
      <c r="FH10524" s="55" t="s">
        <v>1470</v>
      </c>
      <c r="FI10524" s="55">
        <v>5</v>
      </c>
      <c r="FJ10524" s="55">
        <v>25000</v>
      </c>
      <c r="FK10524" s="55" t="s">
        <v>1258</v>
      </c>
      <c r="FL10524" s="55">
        <v>0.0292</v>
      </c>
    </row>
    <row r="10525" ht="14.25" customHeight="1" outlineLevel="1" spans="162:168">
      <c r="FF10525" s="55">
        <v>10518</v>
      </c>
      <c r="FG10525" s="55" t="s">
        <v>2052</v>
      </c>
      <c r="FH10525" s="55" t="s">
        <v>1470</v>
      </c>
      <c r="FI10525" s="55">
        <v>5</v>
      </c>
      <c r="FJ10525" s="55">
        <v>50000</v>
      </c>
      <c r="FK10525" s="55" t="s">
        <v>1258</v>
      </c>
      <c r="FL10525" s="55">
        <v>0.0292</v>
      </c>
    </row>
    <row r="10526" ht="14.25" customHeight="1" outlineLevel="1" spans="162:168">
      <c r="FF10526" s="55">
        <v>10519</v>
      </c>
      <c r="FG10526" s="55" t="s">
        <v>2052</v>
      </c>
      <c r="FH10526" s="55" t="s">
        <v>1470</v>
      </c>
      <c r="FI10526" s="55">
        <v>5</v>
      </c>
      <c r="FJ10526" s="55">
        <v>80000</v>
      </c>
      <c r="FK10526" s="55" t="s">
        <v>1258</v>
      </c>
      <c r="FL10526" s="55">
        <v>0.0292</v>
      </c>
    </row>
    <row r="10527" ht="14.25" customHeight="1" outlineLevel="1" spans="162:168">
      <c r="FF10527" s="55">
        <v>10520</v>
      </c>
      <c r="FG10527" s="55" t="s">
        <v>2052</v>
      </c>
      <c r="FH10527" s="55" t="s">
        <v>1470</v>
      </c>
      <c r="FI10527" s="55">
        <v>5</v>
      </c>
      <c r="FJ10527" s="55">
        <v>130000</v>
      </c>
      <c r="FK10527" s="55" t="s">
        <v>1258</v>
      </c>
      <c r="FL10527" s="55">
        <v>0.0292</v>
      </c>
    </row>
    <row r="10528" ht="14.25" customHeight="1" outlineLevel="1" spans="162:168">
      <c r="FF10528" s="55">
        <v>10521</v>
      </c>
      <c r="FG10528" s="55" t="s">
        <v>2052</v>
      </c>
      <c r="FH10528" s="55" t="s">
        <v>1470</v>
      </c>
      <c r="FI10528" s="55">
        <v>5</v>
      </c>
      <c r="FJ10528" s="55">
        <v>260000</v>
      </c>
      <c r="FK10528" s="55" t="s">
        <v>1258</v>
      </c>
      <c r="FL10528" s="55">
        <v>0.0292</v>
      </c>
    </row>
    <row r="10529" ht="14.25" customHeight="1" outlineLevel="1" spans="162:168">
      <c r="FF10529" s="55">
        <v>10522</v>
      </c>
      <c r="FG10529" s="55" t="s">
        <v>2052</v>
      </c>
      <c r="FH10529" s="55" t="s">
        <v>1470</v>
      </c>
      <c r="FI10529" s="55">
        <v>5</v>
      </c>
      <c r="FJ10529" s="55">
        <v>400000</v>
      </c>
      <c r="FK10529" s="55" t="s">
        <v>1258</v>
      </c>
      <c r="FL10529" s="55">
        <v>0.0292</v>
      </c>
    </row>
    <row r="10530" ht="14.25" customHeight="1" outlineLevel="1" spans="162:168">
      <c r="FF10530" s="55">
        <v>10523</v>
      </c>
      <c r="FG10530" s="55" t="s">
        <v>2052</v>
      </c>
      <c r="FH10530" s="55" t="s">
        <v>1470</v>
      </c>
      <c r="FI10530" s="55">
        <v>5</v>
      </c>
      <c r="FJ10530" s="55">
        <v>530000</v>
      </c>
      <c r="FK10530" s="55" t="s">
        <v>1258</v>
      </c>
      <c r="FL10530" s="55">
        <v>0.0292</v>
      </c>
    </row>
    <row r="10531" ht="14.25" customHeight="1" outlineLevel="1" spans="162:168">
      <c r="FF10531" s="55">
        <v>10524</v>
      </c>
      <c r="FG10531" s="55" t="s">
        <v>2052</v>
      </c>
      <c r="FH10531" s="55" t="s">
        <v>1470</v>
      </c>
      <c r="FI10531" s="55">
        <v>5</v>
      </c>
      <c r="FJ10531" s="55">
        <v>540000</v>
      </c>
      <c r="FK10531" s="55" t="s">
        <v>1258</v>
      </c>
      <c r="FL10531" s="55">
        <v>0.0292</v>
      </c>
    </row>
    <row r="10532" ht="14.25" customHeight="1" outlineLevel="1" spans="162:168">
      <c r="FF10532" s="55">
        <v>10525</v>
      </c>
      <c r="FG10532" s="55" t="s">
        <v>2052</v>
      </c>
      <c r="FH10532" s="55" t="s">
        <v>1470</v>
      </c>
      <c r="FI10532" s="55">
        <v>6</v>
      </c>
      <c r="FJ10532" s="55">
        <v>0</v>
      </c>
      <c r="FK10532" s="55" t="s">
        <v>1258</v>
      </c>
      <c r="FL10532" s="55">
        <v>0.0542</v>
      </c>
    </row>
    <row r="10533" ht="14.25" customHeight="1" outlineLevel="1" spans="162:168">
      <c r="FF10533" s="55">
        <v>10526</v>
      </c>
      <c r="FG10533" s="55" t="s">
        <v>2052</v>
      </c>
      <c r="FH10533" s="55" t="s">
        <v>1470</v>
      </c>
      <c r="FI10533" s="55">
        <v>6</v>
      </c>
      <c r="FJ10533" s="55">
        <v>1000</v>
      </c>
      <c r="FK10533" s="55" t="s">
        <v>1258</v>
      </c>
      <c r="FL10533" s="55">
        <v>0.05</v>
      </c>
    </row>
    <row r="10534" ht="14.25" customHeight="1" outlineLevel="1" spans="162:168">
      <c r="FF10534" s="55">
        <v>10527</v>
      </c>
      <c r="FG10534" s="55" t="s">
        <v>2052</v>
      </c>
      <c r="FH10534" s="55" t="s">
        <v>1470</v>
      </c>
      <c r="FI10534" s="55">
        <v>6</v>
      </c>
      <c r="FJ10534" s="55">
        <v>2500</v>
      </c>
      <c r="FK10534" s="55" t="s">
        <v>1258</v>
      </c>
      <c r="FL10534" s="55">
        <v>0.0458</v>
      </c>
    </row>
    <row r="10535" ht="14.25" customHeight="1" outlineLevel="1" spans="162:168">
      <c r="FF10535" s="55">
        <v>10528</v>
      </c>
      <c r="FG10535" s="55" t="s">
        <v>2052</v>
      </c>
      <c r="FH10535" s="55" t="s">
        <v>1470</v>
      </c>
      <c r="FI10535" s="55">
        <v>6</v>
      </c>
      <c r="FJ10535" s="55">
        <v>5000</v>
      </c>
      <c r="FK10535" s="55" t="s">
        <v>1258</v>
      </c>
      <c r="FL10535" s="55">
        <v>0.0417</v>
      </c>
    </row>
    <row r="10536" ht="14.25" customHeight="1" outlineLevel="1" spans="162:168">
      <c r="FF10536" s="55">
        <v>10529</v>
      </c>
      <c r="FG10536" s="55" t="s">
        <v>2052</v>
      </c>
      <c r="FH10536" s="55" t="s">
        <v>1470</v>
      </c>
      <c r="FI10536" s="55">
        <v>6</v>
      </c>
      <c r="FJ10536" s="55">
        <v>10000</v>
      </c>
      <c r="FK10536" s="55" t="s">
        <v>1258</v>
      </c>
      <c r="FL10536" s="55">
        <v>0.0333</v>
      </c>
    </row>
    <row r="10537" ht="14.25" customHeight="1" outlineLevel="1" spans="162:168">
      <c r="FF10537" s="55">
        <v>10530</v>
      </c>
      <c r="FG10537" s="55" t="s">
        <v>2052</v>
      </c>
      <c r="FH10537" s="55" t="s">
        <v>1470</v>
      </c>
      <c r="FI10537" s="55">
        <v>6</v>
      </c>
      <c r="FJ10537" s="55">
        <v>25000</v>
      </c>
      <c r="FK10537" s="55" t="s">
        <v>1258</v>
      </c>
      <c r="FL10537" s="55">
        <v>0.0292</v>
      </c>
    </row>
    <row r="10538" ht="14.25" customHeight="1" outlineLevel="1" spans="162:168">
      <c r="FF10538" s="55">
        <v>10531</v>
      </c>
      <c r="FG10538" s="55" t="s">
        <v>2052</v>
      </c>
      <c r="FH10538" s="55" t="s">
        <v>1470</v>
      </c>
      <c r="FI10538" s="55">
        <v>6</v>
      </c>
      <c r="FJ10538" s="55">
        <v>50000</v>
      </c>
      <c r="FK10538" s="55" t="s">
        <v>1258</v>
      </c>
      <c r="FL10538" s="55">
        <v>0.0292</v>
      </c>
    </row>
    <row r="10539" ht="14.25" customHeight="1" outlineLevel="1" spans="162:168">
      <c r="FF10539" s="55">
        <v>10532</v>
      </c>
      <c r="FG10539" s="55" t="s">
        <v>2052</v>
      </c>
      <c r="FH10539" s="55" t="s">
        <v>1470</v>
      </c>
      <c r="FI10539" s="55">
        <v>6</v>
      </c>
      <c r="FJ10539" s="55">
        <v>80000</v>
      </c>
      <c r="FK10539" s="55" t="s">
        <v>1258</v>
      </c>
      <c r="FL10539" s="55">
        <v>0.0292</v>
      </c>
    </row>
    <row r="10540" ht="14.25" customHeight="1" outlineLevel="1" spans="162:168">
      <c r="FF10540" s="55">
        <v>10533</v>
      </c>
      <c r="FG10540" s="55" t="s">
        <v>2052</v>
      </c>
      <c r="FH10540" s="55" t="s">
        <v>1470</v>
      </c>
      <c r="FI10540" s="55">
        <v>6</v>
      </c>
      <c r="FJ10540" s="55">
        <v>130000</v>
      </c>
      <c r="FK10540" s="55" t="s">
        <v>1258</v>
      </c>
      <c r="FL10540" s="55">
        <v>0.0292</v>
      </c>
    </row>
    <row r="10541" ht="14.25" customHeight="1" outlineLevel="1" spans="162:168">
      <c r="FF10541" s="55">
        <v>10534</v>
      </c>
      <c r="FG10541" s="55" t="s">
        <v>2052</v>
      </c>
      <c r="FH10541" s="55" t="s">
        <v>1470</v>
      </c>
      <c r="FI10541" s="55">
        <v>6</v>
      </c>
      <c r="FJ10541" s="55">
        <v>260000</v>
      </c>
      <c r="FK10541" s="55" t="s">
        <v>1258</v>
      </c>
      <c r="FL10541" s="55">
        <v>0.0292</v>
      </c>
    </row>
    <row r="10542" ht="14.25" customHeight="1" outlineLevel="1" spans="162:168">
      <c r="FF10542" s="55">
        <v>10535</v>
      </c>
      <c r="FG10542" s="55" t="s">
        <v>2052</v>
      </c>
      <c r="FH10542" s="55" t="s">
        <v>1470</v>
      </c>
      <c r="FI10542" s="55">
        <v>6</v>
      </c>
      <c r="FJ10542" s="55">
        <v>400000</v>
      </c>
      <c r="FK10542" s="55" t="s">
        <v>1258</v>
      </c>
      <c r="FL10542" s="55">
        <v>0.0292</v>
      </c>
    </row>
    <row r="10543" ht="14.25" customHeight="1" outlineLevel="1" spans="162:168">
      <c r="FF10543" s="55">
        <v>10536</v>
      </c>
      <c r="FG10543" s="55" t="s">
        <v>2052</v>
      </c>
      <c r="FH10543" s="55" t="s">
        <v>1470</v>
      </c>
      <c r="FI10543" s="55">
        <v>6</v>
      </c>
      <c r="FJ10543" s="55">
        <v>530000</v>
      </c>
      <c r="FK10543" s="55" t="s">
        <v>1258</v>
      </c>
      <c r="FL10543" s="55">
        <v>0.0292</v>
      </c>
    </row>
    <row r="10544" ht="14.25" customHeight="1" outlineLevel="1" spans="162:168">
      <c r="FF10544" s="55">
        <v>10537</v>
      </c>
      <c r="FG10544" s="55" t="s">
        <v>2052</v>
      </c>
      <c r="FH10544" s="55" t="s">
        <v>1470</v>
      </c>
      <c r="FI10544" s="55">
        <v>6</v>
      </c>
      <c r="FJ10544" s="55">
        <v>540000</v>
      </c>
      <c r="FK10544" s="55" t="s">
        <v>1258</v>
      </c>
      <c r="FL10544" s="55">
        <v>0.0292</v>
      </c>
    </row>
    <row r="10545" ht="14.25" customHeight="1" outlineLevel="1" spans="162:168">
      <c r="FF10545" s="55">
        <v>10538</v>
      </c>
      <c r="FG10545" s="55" t="s">
        <v>2052</v>
      </c>
      <c r="FH10545" s="55" t="s">
        <v>1470</v>
      </c>
      <c r="FI10545" s="55">
        <v>7</v>
      </c>
      <c r="FJ10545" s="55">
        <v>0</v>
      </c>
      <c r="FK10545" s="55" t="s">
        <v>1258</v>
      </c>
      <c r="FL10545" s="55">
        <v>0.0333</v>
      </c>
    </row>
    <row r="10546" ht="14.25" customHeight="1" outlineLevel="1" spans="162:168">
      <c r="FF10546" s="55">
        <v>10539</v>
      </c>
      <c r="FG10546" s="55" t="s">
        <v>2052</v>
      </c>
      <c r="FH10546" s="55" t="s">
        <v>1470</v>
      </c>
      <c r="FI10546" s="55">
        <v>7</v>
      </c>
      <c r="FJ10546" s="55">
        <v>1000</v>
      </c>
      <c r="FK10546" s="55" t="s">
        <v>1258</v>
      </c>
      <c r="FL10546" s="55">
        <v>0.0333</v>
      </c>
    </row>
    <row r="10547" ht="14.25" customHeight="1" outlineLevel="1" spans="162:168">
      <c r="FF10547" s="55">
        <v>10540</v>
      </c>
      <c r="FG10547" s="55" t="s">
        <v>2052</v>
      </c>
      <c r="FH10547" s="55" t="s">
        <v>1470</v>
      </c>
      <c r="FI10547" s="55">
        <v>7</v>
      </c>
      <c r="FJ10547" s="55">
        <v>2500</v>
      </c>
      <c r="FK10547" s="55" t="s">
        <v>1258</v>
      </c>
      <c r="FL10547" s="55">
        <v>0.0333</v>
      </c>
    </row>
    <row r="10548" ht="14.25" customHeight="1" outlineLevel="1" spans="162:168">
      <c r="FF10548" s="55">
        <v>10541</v>
      </c>
      <c r="FG10548" s="55" t="s">
        <v>2052</v>
      </c>
      <c r="FH10548" s="55" t="s">
        <v>1470</v>
      </c>
      <c r="FI10548" s="55">
        <v>7</v>
      </c>
      <c r="FJ10548" s="55">
        <v>5000</v>
      </c>
      <c r="FK10548" s="55" t="s">
        <v>1258</v>
      </c>
      <c r="FL10548" s="55">
        <v>0.0333</v>
      </c>
    </row>
    <row r="10549" ht="14.25" customHeight="1" outlineLevel="1" spans="162:168">
      <c r="FF10549" s="55">
        <v>10542</v>
      </c>
      <c r="FG10549" s="55" t="s">
        <v>2052</v>
      </c>
      <c r="FH10549" s="55" t="s">
        <v>1470</v>
      </c>
      <c r="FI10549" s="55">
        <v>7</v>
      </c>
      <c r="FJ10549" s="55">
        <v>10000</v>
      </c>
      <c r="FK10549" s="55" t="s">
        <v>1258</v>
      </c>
      <c r="FL10549" s="55">
        <v>0.0333</v>
      </c>
    </row>
    <row r="10550" ht="14.25" customHeight="1" outlineLevel="1" spans="162:168">
      <c r="FF10550" s="55">
        <v>10543</v>
      </c>
      <c r="FG10550" s="55" t="s">
        <v>2052</v>
      </c>
      <c r="FH10550" s="55" t="s">
        <v>1470</v>
      </c>
      <c r="FI10550" s="55">
        <v>7</v>
      </c>
      <c r="FJ10550" s="55">
        <v>25000</v>
      </c>
      <c r="FK10550" s="55" t="s">
        <v>1258</v>
      </c>
      <c r="FL10550" s="55">
        <v>0.0292</v>
      </c>
    </row>
    <row r="10551" ht="14.25" customHeight="1" outlineLevel="1" spans="162:168">
      <c r="FF10551" s="55">
        <v>10544</v>
      </c>
      <c r="FG10551" s="55" t="s">
        <v>2052</v>
      </c>
      <c r="FH10551" s="55" t="s">
        <v>1470</v>
      </c>
      <c r="FI10551" s="55">
        <v>7</v>
      </c>
      <c r="FJ10551" s="55">
        <v>50000</v>
      </c>
      <c r="FK10551" s="55" t="s">
        <v>1258</v>
      </c>
      <c r="FL10551" s="55">
        <v>0.0292</v>
      </c>
    </row>
    <row r="10552" ht="14.25" customHeight="1" outlineLevel="1" spans="162:168">
      <c r="FF10552" s="55">
        <v>10545</v>
      </c>
      <c r="FG10552" s="55" t="s">
        <v>2052</v>
      </c>
      <c r="FH10552" s="55" t="s">
        <v>1470</v>
      </c>
      <c r="FI10552" s="55">
        <v>7</v>
      </c>
      <c r="FJ10552" s="55">
        <v>80000</v>
      </c>
      <c r="FK10552" s="55" t="s">
        <v>1258</v>
      </c>
      <c r="FL10552" s="55">
        <v>0.0292</v>
      </c>
    </row>
    <row r="10553" ht="14.25" customHeight="1" outlineLevel="1" spans="162:168">
      <c r="FF10553" s="55">
        <v>10546</v>
      </c>
      <c r="FG10553" s="55" t="s">
        <v>2052</v>
      </c>
      <c r="FH10553" s="55" t="s">
        <v>1470</v>
      </c>
      <c r="FI10553" s="55">
        <v>7</v>
      </c>
      <c r="FJ10553" s="55">
        <v>130000</v>
      </c>
      <c r="FK10553" s="55" t="s">
        <v>1258</v>
      </c>
      <c r="FL10553" s="55">
        <v>0.0292</v>
      </c>
    </row>
    <row r="10554" ht="14.25" customHeight="1" outlineLevel="1" spans="162:168">
      <c r="FF10554" s="55">
        <v>10547</v>
      </c>
      <c r="FG10554" s="55" t="s">
        <v>2052</v>
      </c>
      <c r="FH10554" s="55" t="s">
        <v>1470</v>
      </c>
      <c r="FI10554" s="55">
        <v>7</v>
      </c>
      <c r="FJ10554" s="55">
        <v>260000</v>
      </c>
      <c r="FK10554" s="55" t="s">
        <v>1258</v>
      </c>
      <c r="FL10554" s="55">
        <v>0.0292</v>
      </c>
    </row>
    <row r="10555" ht="14.25" customHeight="1" outlineLevel="1" spans="162:168">
      <c r="FF10555" s="55">
        <v>10548</v>
      </c>
      <c r="FG10555" s="55" t="s">
        <v>2052</v>
      </c>
      <c r="FH10555" s="55" t="s">
        <v>1470</v>
      </c>
      <c r="FI10555" s="55">
        <v>7</v>
      </c>
      <c r="FJ10555" s="55">
        <v>400000</v>
      </c>
      <c r="FK10555" s="55" t="s">
        <v>1258</v>
      </c>
      <c r="FL10555" s="55">
        <v>0.0292</v>
      </c>
    </row>
    <row r="10556" ht="14.25" customHeight="1" outlineLevel="1" spans="162:168">
      <c r="FF10556" s="55">
        <v>10549</v>
      </c>
      <c r="FG10556" s="55" t="s">
        <v>2052</v>
      </c>
      <c r="FH10556" s="55" t="s">
        <v>1470</v>
      </c>
      <c r="FI10556" s="55">
        <v>7</v>
      </c>
      <c r="FJ10556" s="55">
        <v>530000</v>
      </c>
      <c r="FK10556" s="55" t="s">
        <v>1258</v>
      </c>
      <c r="FL10556" s="55">
        <v>0.0292</v>
      </c>
    </row>
    <row r="10557" ht="14.25" customHeight="1" outlineLevel="1" spans="162:168">
      <c r="FF10557" s="55">
        <v>10550</v>
      </c>
      <c r="FG10557" s="55" t="s">
        <v>2052</v>
      </c>
      <c r="FH10557" s="55" t="s">
        <v>1470</v>
      </c>
      <c r="FI10557" s="55">
        <v>7</v>
      </c>
      <c r="FJ10557" s="55">
        <v>540000</v>
      </c>
      <c r="FK10557" s="55" t="s">
        <v>1258</v>
      </c>
      <c r="FL10557" s="55">
        <v>0.0292</v>
      </c>
    </row>
    <row r="10558" ht="14.25" customHeight="1" outlineLevel="1" spans="162:168">
      <c r="FF10558" s="55">
        <v>10551</v>
      </c>
      <c r="FG10558" s="55" t="s">
        <v>2052</v>
      </c>
      <c r="FH10558" s="55" t="s">
        <v>1470</v>
      </c>
      <c r="FI10558" s="55">
        <v>8</v>
      </c>
      <c r="FJ10558" s="55">
        <v>0</v>
      </c>
      <c r="FK10558" s="55" t="s">
        <v>1258</v>
      </c>
      <c r="FL10558" s="55">
        <v>0.0292</v>
      </c>
    </row>
    <row r="10559" ht="14.25" customHeight="1" outlineLevel="1" spans="162:168">
      <c r="FF10559" s="55">
        <v>10552</v>
      </c>
      <c r="FG10559" s="55" t="s">
        <v>2052</v>
      </c>
      <c r="FH10559" s="55" t="s">
        <v>1470</v>
      </c>
      <c r="FI10559" s="55">
        <v>8</v>
      </c>
      <c r="FJ10559" s="55">
        <v>1000</v>
      </c>
      <c r="FK10559" s="55" t="s">
        <v>1258</v>
      </c>
      <c r="FL10559" s="55">
        <v>0.0292</v>
      </c>
    </row>
    <row r="10560" ht="14.25" customHeight="1" outlineLevel="1" spans="162:168">
      <c r="FF10560" s="55">
        <v>10553</v>
      </c>
      <c r="FG10560" s="55" t="s">
        <v>2052</v>
      </c>
      <c r="FH10560" s="55" t="s">
        <v>1470</v>
      </c>
      <c r="FI10560" s="55">
        <v>8</v>
      </c>
      <c r="FJ10560" s="55">
        <v>2500</v>
      </c>
      <c r="FK10560" s="55" t="s">
        <v>1258</v>
      </c>
      <c r="FL10560" s="55">
        <v>0.0292</v>
      </c>
    </row>
    <row r="10561" ht="14.25" customHeight="1" outlineLevel="1" spans="162:168">
      <c r="FF10561" s="55">
        <v>10554</v>
      </c>
      <c r="FG10561" s="55" t="s">
        <v>2052</v>
      </c>
      <c r="FH10561" s="55" t="s">
        <v>1470</v>
      </c>
      <c r="FI10561" s="55">
        <v>8</v>
      </c>
      <c r="FJ10561" s="55">
        <v>5000</v>
      </c>
      <c r="FK10561" s="55" t="s">
        <v>1258</v>
      </c>
      <c r="FL10561" s="55">
        <v>0.0292</v>
      </c>
    </row>
    <row r="10562" ht="14.25" customHeight="1" outlineLevel="1" spans="162:168">
      <c r="FF10562" s="55">
        <v>10555</v>
      </c>
      <c r="FG10562" s="55" t="s">
        <v>2052</v>
      </c>
      <c r="FH10562" s="55" t="s">
        <v>1470</v>
      </c>
      <c r="FI10562" s="55">
        <v>8</v>
      </c>
      <c r="FJ10562" s="55">
        <v>10000</v>
      </c>
      <c r="FK10562" s="55" t="s">
        <v>1258</v>
      </c>
      <c r="FL10562" s="55">
        <v>0.0292</v>
      </c>
    </row>
    <row r="10563" ht="14.25" customHeight="1" outlineLevel="1" spans="162:168">
      <c r="FF10563" s="55">
        <v>10556</v>
      </c>
      <c r="FG10563" s="55" t="s">
        <v>2052</v>
      </c>
      <c r="FH10563" s="55" t="s">
        <v>1470</v>
      </c>
      <c r="FI10563" s="55">
        <v>8</v>
      </c>
      <c r="FJ10563" s="55">
        <v>25000</v>
      </c>
      <c r="FK10563" s="55" t="s">
        <v>1258</v>
      </c>
      <c r="FL10563" s="55">
        <v>0.0292</v>
      </c>
    </row>
    <row r="10564" ht="14.25" customHeight="1" outlineLevel="1" spans="162:168">
      <c r="FF10564" s="55">
        <v>10557</v>
      </c>
      <c r="FG10564" s="55" t="s">
        <v>2052</v>
      </c>
      <c r="FH10564" s="55" t="s">
        <v>1470</v>
      </c>
      <c r="FI10564" s="55">
        <v>8</v>
      </c>
      <c r="FJ10564" s="55">
        <v>50000</v>
      </c>
      <c r="FK10564" s="55" t="s">
        <v>1258</v>
      </c>
      <c r="FL10564" s="55">
        <v>0.0292</v>
      </c>
    </row>
    <row r="10565" ht="14.25" customHeight="1" outlineLevel="1" spans="162:168">
      <c r="FF10565" s="55">
        <v>10558</v>
      </c>
      <c r="FG10565" s="55" t="s">
        <v>2052</v>
      </c>
      <c r="FH10565" s="55" t="s">
        <v>1470</v>
      </c>
      <c r="FI10565" s="55">
        <v>8</v>
      </c>
      <c r="FJ10565" s="55">
        <v>80000</v>
      </c>
      <c r="FK10565" s="55" t="s">
        <v>1258</v>
      </c>
      <c r="FL10565" s="55">
        <v>0.0292</v>
      </c>
    </row>
    <row r="10566" ht="14.25" customHeight="1" outlineLevel="1" spans="162:168">
      <c r="FF10566" s="55">
        <v>10559</v>
      </c>
      <c r="FG10566" s="55" t="s">
        <v>2052</v>
      </c>
      <c r="FH10566" s="55" t="s">
        <v>1470</v>
      </c>
      <c r="FI10566" s="55">
        <v>8</v>
      </c>
      <c r="FJ10566" s="55">
        <v>130000</v>
      </c>
      <c r="FK10566" s="55" t="s">
        <v>1258</v>
      </c>
      <c r="FL10566" s="55">
        <v>0.0292</v>
      </c>
    </row>
    <row r="10567" ht="14.25" customHeight="1" outlineLevel="1" spans="162:168">
      <c r="FF10567" s="55">
        <v>10560</v>
      </c>
      <c r="FG10567" s="55" t="s">
        <v>2052</v>
      </c>
      <c r="FH10567" s="55" t="s">
        <v>1470</v>
      </c>
      <c r="FI10567" s="55">
        <v>8</v>
      </c>
      <c r="FJ10567" s="55">
        <v>260000</v>
      </c>
      <c r="FK10567" s="55" t="s">
        <v>1258</v>
      </c>
      <c r="FL10567" s="55">
        <v>0.0292</v>
      </c>
    </row>
    <row r="10568" ht="14.25" customHeight="1" outlineLevel="1" spans="162:168">
      <c r="FF10568" s="55">
        <v>10561</v>
      </c>
      <c r="FG10568" s="55" t="s">
        <v>2052</v>
      </c>
      <c r="FH10568" s="55" t="s">
        <v>1470</v>
      </c>
      <c r="FI10568" s="55">
        <v>8</v>
      </c>
      <c r="FJ10568" s="55">
        <v>400000</v>
      </c>
      <c r="FK10568" s="55" t="s">
        <v>1258</v>
      </c>
      <c r="FL10568" s="55">
        <v>0.0292</v>
      </c>
    </row>
    <row r="10569" ht="14.25" customHeight="1" outlineLevel="1" spans="162:168">
      <c r="FF10569" s="55">
        <v>10562</v>
      </c>
      <c r="FG10569" s="55" t="s">
        <v>2052</v>
      </c>
      <c r="FH10569" s="55" t="s">
        <v>1470</v>
      </c>
      <c r="FI10569" s="55">
        <v>8</v>
      </c>
      <c r="FJ10569" s="55">
        <v>530000</v>
      </c>
      <c r="FK10569" s="55" t="s">
        <v>1258</v>
      </c>
      <c r="FL10569" s="55">
        <v>0.0292</v>
      </c>
    </row>
    <row r="10570" ht="14.25" customHeight="1" outlineLevel="1" spans="162:168">
      <c r="FF10570" s="55">
        <v>10563</v>
      </c>
      <c r="FG10570" s="55" t="s">
        <v>2052</v>
      </c>
      <c r="FH10570" s="55" t="s">
        <v>1470</v>
      </c>
      <c r="FI10570" s="55">
        <v>8</v>
      </c>
      <c r="FJ10570" s="55">
        <v>540000</v>
      </c>
      <c r="FK10570" s="55" t="s">
        <v>1258</v>
      </c>
      <c r="FL10570" s="55">
        <v>0.0292</v>
      </c>
    </row>
    <row r="10571" ht="14.25" customHeight="1" outlineLevel="1" spans="162:168">
      <c r="FF10571" s="55">
        <v>10564</v>
      </c>
      <c r="FG10571" s="55" t="s">
        <v>2052</v>
      </c>
      <c r="FH10571" s="55" t="s">
        <v>1470</v>
      </c>
      <c r="FI10571" s="55">
        <v>9</v>
      </c>
      <c r="FJ10571" s="55">
        <v>0</v>
      </c>
      <c r="FK10571" s="55" t="s">
        <v>1258</v>
      </c>
      <c r="FL10571" s="55">
        <v>0.0292</v>
      </c>
    </row>
    <row r="10572" ht="14.25" customHeight="1" outlineLevel="1" spans="162:168">
      <c r="FF10572" s="55">
        <v>10565</v>
      </c>
      <c r="FG10572" s="55" t="s">
        <v>2052</v>
      </c>
      <c r="FH10572" s="55" t="s">
        <v>1470</v>
      </c>
      <c r="FI10572" s="55">
        <v>9</v>
      </c>
      <c r="FJ10572" s="55">
        <v>1000</v>
      </c>
      <c r="FK10572" s="55" t="s">
        <v>1258</v>
      </c>
      <c r="FL10572" s="55">
        <v>0.0292</v>
      </c>
    </row>
    <row r="10573" ht="14.25" customHeight="1" outlineLevel="1" spans="162:168">
      <c r="FF10573" s="55">
        <v>10566</v>
      </c>
      <c r="FG10573" s="55" t="s">
        <v>2052</v>
      </c>
      <c r="FH10573" s="55" t="s">
        <v>1470</v>
      </c>
      <c r="FI10573" s="55">
        <v>9</v>
      </c>
      <c r="FJ10573" s="55">
        <v>2500</v>
      </c>
      <c r="FK10573" s="55" t="s">
        <v>1258</v>
      </c>
      <c r="FL10573" s="55">
        <v>0.0292</v>
      </c>
    </row>
    <row r="10574" ht="14.25" customHeight="1" outlineLevel="1" spans="162:168">
      <c r="FF10574" s="55">
        <v>10567</v>
      </c>
      <c r="FG10574" s="55" t="s">
        <v>2052</v>
      </c>
      <c r="FH10574" s="55" t="s">
        <v>1470</v>
      </c>
      <c r="FI10574" s="55">
        <v>9</v>
      </c>
      <c r="FJ10574" s="55">
        <v>5000</v>
      </c>
      <c r="FK10574" s="55" t="s">
        <v>1258</v>
      </c>
      <c r="FL10574" s="55">
        <v>0.0292</v>
      </c>
    </row>
    <row r="10575" ht="14.25" customHeight="1" outlineLevel="1" spans="162:168">
      <c r="FF10575" s="55">
        <v>10568</v>
      </c>
      <c r="FG10575" s="55" t="s">
        <v>2052</v>
      </c>
      <c r="FH10575" s="55" t="s">
        <v>1470</v>
      </c>
      <c r="FI10575" s="55">
        <v>9</v>
      </c>
      <c r="FJ10575" s="55">
        <v>10000</v>
      </c>
      <c r="FK10575" s="55" t="s">
        <v>1258</v>
      </c>
      <c r="FL10575" s="55">
        <v>0.0292</v>
      </c>
    </row>
    <row r="10576" ht="14.25" customHeight="1" outlineLevel="1" spans="162:168">
      <c r="FF10576" s="55">
        <v>10569</v>
      </c>
      <c r="FG10576" s="55" t="s">
        <v>2052</v>
      </c>
      <c r="FH10576" s="55" t="s">
        <v>1470</v>
      </c>
      <c r="FI10576" s="55">
        <v>9</v>
      </c>
      <c r="FJ10576" s="55">
        <v>25000</v>
      </c>
      <c r="FK10576" s="55" t="s">
        <v>1258</v>
      </c>
      <c r="FL10576" s="55">
        <v>0.0292</v>
      </c>
    </row>
    <row r="10577" ht="14.25" customHeight="1" outlineLevel="1" spans="162:168">
      <c r="FF10577" s="55">
        <v>10570</v>
      </c>
      <c r="FG10577" s="55" t="s">
        <v>2052</v>
      </c>
      <c r="FH10577" s="55" t="s">
        <v>1470</v>
      </c>
      <c r="FI10577" s="55">
        <v>9</v>
      </c>
      <c r="FJ10577" s="55">
        <v>50000</v>
      </c>
      <c r="FK10577" s="55" t="s">
        <v>1258</v>
      </c>
      <c r="FL10577" s="55">
        <v>0.0292</v>
      </c>
    </row>
    <row r="10578" ht="14.25" customHeight="1" outlineLevel="1" spans="162:168">
      <c r="FF10578" s="55">
        <v>10571</v>
      </c>
      <c r="FG10578" s="55" t="s">
        <v>2052</v>
      </c>
      <c r="FH10578" s="55" t="s">
        <v>1470</v>
      </c>
      <c r="FI10578" s="55">
        <v>9</v>
      </c>
      <c r="FJ10578" s="55">
        <v>80000</v>
      </c>
      <c r="FK10578" s="55" t="s">
        <v>1258</v>
      </c>
      <c r="FL10578" s="55">
        <v>0.0292</v>
      </c>
    </row>
    <row r="10579" ht="14.25" customHeight="1" outlineLevel="1" spans="162:168">
      <c r="FF10579" s="55">
        <v>10572</v>
      </c>
      <c r="FG10579" s="55" t="s">
        <v>2052</v>
      </c>
      <c r="FH10579" s="55" t="s">
        <v>1470</v>
      </c>
      <c r="FI10579" s="55">
        <v>9</v>
      </c>
      <c r="FJ10579" s="55">
        <v>130000</v>
      </c>
      <c r="FK10579" s="55" t="s">
        <v>1258</v>
      </c>
      <c r="FL10579" s="55">
        <v>0.0292</v>
      </c>
    </row>
    <row r="10580" ht="14.25" customHeight="1" outlineLevel="1" spans="162:168">
      <c r="FF10580" s="55">
        <v>10573</v>
      </c>
      <c r="FG10580" s="55" t="s">
        <v>2052</v>
      </c>
      <c r="FH10580" s="55" t="s">
        <v>1470</v>
      </c>
      <c r="FI10580" s="55">
        <v>9</v>
      </c>
      <c r="FJ10580" s="55">
        <v>260000</v>
      </c>
      <c r="FK10580" s="55" t="s">
        <v>1258</v>
      </c>
      <c r="FL10580" s="55">
        <v>0.0292</v>
      </c>
    </row>
    <row r="10581" ht="14.25" customHeight="1" outlineLevel="1" spans="162:168">
      <c r="FF10581" s="55">
        <v>10574</v>
      </c>
      <c r="FG10581" s="55" t="s">
        <v>2052</v>
      </c>
      <c r="FH10581" s="55" t="s">
        <v>1470</v>
      </c>
      <c r="FI10581" s="55">
        <v>9</v>
      </c>
      <c r="FJ10581" s="55">
        <v>400000</v>
      </c>
      <c r="FK10581" s="55" t="s">
        <v>1258</v>
      </c>
      <c r="FL10581" s="55">
        <v>0.0292</v>
      </c>
    </row>
    <row r="10582" ht="14.25" customHeight="1" outlineLevel="1" spans="162:168">
      <c r="FF10582" s="55">
        <v>10575</v>
      </c>
      <c r="FG10582" s="55" t="s">
        <v>2052</v>
      </c>
      <c r="FH10582" s="55" t="s">
        <v>1470</v>
      </c>
      <c r="FI10582" s="55">
        <v>9</v>
      </c>
      <c r="FJ10582" s="55">
        <v>530000</v>
      </c>
      <c r="FK10582" s="55" t="s">
        <v>1258</v>
      </c>
      <c r="FL10582" s="55">
        <v>0.0292</v>
      </c>
    </row>
    <row r="10583" ht="14.25" customHeight="1" outlineLevel="1" spans="162:168">
      <c r="FF10583" s="55">
        <v>10576</v>
      </c>
      <c r="FG10583" s="55" t="s">
        <v>2052</v>
      </c>
      <c r="FH10583" s="55" t="s">
        <v>1470</v>
      </c>
      <c r="FI10583" s="55">
        <v>9</v>
      </c>
      <c r="FJ10583" s="55">
        <v>540000</v>
      </c>
      <c r="FK10583" s="55" t="s">
        <v>1258</v>
      </c>
      <c r="FL10583" s="55">
        <v>0.0292</v>
      </c>
    </row>
    <row r="10584" ht="14.25" customHeight="1" outlineLevel="1" spans="162:168">
      <c r="FF10584" s="55">
        <v>10577</v>
      </c>
      <c r="FG10584" s="55" t="s">
        <v>2052</v>
      </c>
      <c r="FH10584" s="55" t="s">
        <v>1667</v>
      </c>
      <c r="FI10584" s="55">
        <v>1</v>
      </c>
      <c r="FJ10584" s="55">
        <v>0</v>
      </c>
      <c r="FK10584" s="55" t="s">
        <v>1258</v>
      </c>
      <c r="FL10584" s="55">
        <v>0.025</v>
      </c>
    </row>
    <row r="10585" ht="14.25" customHeight="1" outlineLevel="1" spans="162:168">
      <c r="FF10585" s="55">
        <v>10578</v>
      </c>
      <c r="FG10585" s="55" t="s">
        <v>2052</v>
      </c>
      <c r="FH10585" s="55" t="s">
        <v>1667</v>
      </c>
      <c r="FI10585" s="55">
        <v>1</v>
      </c>
      <c r="FJ10585" s="55">
        <v>1000</v>
      </c>
      <c r="FK10585" s="55" t="s">
        <v>1258</v>
      </c>
      <c r="FL10585" s="55">
        <v>0.025</v>
      </c>
    </row>
    <row r="10586" ht="14.25" customHeight="1" outlineLevel="1" spans="162:168">
      <c r="FF10586" s="55">
        <v>10579</v>
      </c>
      <c r="FG10586" s="55" t="s">
        <v>2052</v>
      </c>
      <c r="FH10586" s="55" t="s">
        <v>1667</v>
      </c>
      <c r="FI10586" s="55">
        <v>1</v>
      </c>
      <c r="FJ10586" s="55">
        <v>2500</v>
      </c>
      <c r="FK10586" s="55" t="s">
        <v>1258</v>
      </c>
      <c r="FL10586" s="55">
        <v>0.025</v>
      </c>
    </row>
    <row r="10587" ht="14.25" customHeight="1" outlineLevel="1" spans="162:168">
      <c r="FF10587" s="55">
        <v>10580</v>
      </c>
      <c r="FG10587" s="55" t="s">
        <v>2052</v>
      </c>
      <c r="FH10587" s="55" t="s">
        <v>1667</v>
      </c>
      <c r="FI10587" s="55">
        <v>1</v>
      </c>
      <c r="FJ10587" s="55">
        <v>5000</v>
      </c>
      <c r="FK10587" s="55" t="s">
        <v>1258</v>
      </c>
      <c r="FL10587" s="55">
        <v>0.025</v>
      </c>
    </row>
    <row r="10588" ht="14.25" customHeight="1" outlineLevel="1" spans="162:168">
      <c r="FF10588" s="55">
        <v>10581</v>
      </c>
      <c r="FG10588" s="55" t="s">
        <v>2052</v>
      </c>
      <c r="FH10588" s="55" t="s">
        <v>1667</v>
      </c>
      <c r="FI10588" s="55">
        <v>1</v>
      </c>
      <c r="FJ10588" s="55">
        <v>10000</v>
      </c>
      <c r="FK10588" s="55" t="s">
        <v>1258</v>
      </c>
      <c r="FL10588" s="55">
        <v>0.025</v>
      </c>
    </row>
    <row r="10589" ht="14.25" customHeight="1" outlineLevel="1" spans="162:168">
      <c r="FF10589" s="55">
        <v>10582</v>
      </c>
      <c r="FG10589" s="55" t="s">
        <v>2052</v>
      </c>
      <c r="FH10589" s="55" t="s">
        <v>1667</v>
      </c>
      <c r="FI10589" s="55">
        <v>1</v>
      </c>
      <c r="FJ10589" s="55">
        <v>25000</v>
      </c>
      <c r="FK10589" s="55" t="s">
        <v>1258</v>
      </c>
      <c r="FL10589" s="55">
        <v>0.025</v>
      </c>
    </row>
    <row r="10590" ht="14.25" customHeight="1" outlineLevel="1" spans="162:168">
      <c r="FF10590" s="55">
        <v>10583</v>
      </c>
      <c r="FG10590" s="55" t="s">
        <v>2052</v>
      </c>
      <c r="FH10590" s="55" t="s">
        <v>1667</v>
      </c>
      <c r="FI10590" s="55">
        <v>1</v>
      </c>
      <c r="FJ10590" s="55">
        <v>50000</v>
      </c>
      <c r="FK10590" s="55" t="s">
        <v>1258</v>
      </c>
      <c r="FL10590" s="55">
        <v>0.025</v>
      </c>
    </row>
    <row r="10591" ht="14.25" customHeight="1" outlineLevel="1" spans="162:168">
      <c r="FF10591" s="55">
        <v>10584</v>
      </c>
      <c r="FG10591" s="55" t="s">
        <v>2052</v>
      </c>
      <c r="FH10591" s="55" t="s">
        <v>1667</v>
      </c>
      <c r="FI10591" s="55">
        <v>1</v>
      </c>
      <c r="FJ10591" s="55">
        <v>80000</v>
      </c>
      <c r="FK10591" s="55" t="s">
        <v>1258</v>
      </c>
      <c r="FL10591" s="55">
        <v>0.025</v>
      </c>
    </row>
    <row r="10592" ht="14.25" customHeight="1" outlineLevel="1" spans="162:168">
      <c r="FF10592" s="55">
        <v>10585</v>
      </c>
      <c r="FG10592" s="55" t="s">
        <v>2052</v>
      </c>
      <c r="FH10592" s="55" t="s">
        <v>1667</v>
      </c>
      <c r="FI10592" s="55">
        <v>1</v>
      </c>
      <c r="FJ10592" s="55">
        <v>130000</v>
      </c>
      <c r="FK10592" s="55" t="s">
        <v>1258</v>
      </c>
      <c r="FL10592" s="55">
        <v>0.025</v>
      </c>
    </row>
    <row r="10593" ht="14.25" customHeight="1" outlineLevel="1" spans="162:168">
      <c r="FF10593" s="55">
        <v>10586</v>
      </c>
      <c r="FG10593" s="55" t="s">
        <v>2052</v>
      </c>
      <c r="FH10593" s="55" t="s">
        <v>1667</v>
      </c>
      <c r="FI10593" s="55">
        <v>1</v>
      </c>
      <c r="FJ10593" s="55">
        <v>260000</v>
      </c>
      <c r="FK10593" s="55" t="s">
        <v>1258</v>
      </c>
      <c r="FL10593" s="55">
        <v>0.025</v>
      </c>
    </row>
    <row r="10594" ht="14.25" customHeight="1" outlineLevel="1" spans="162:168">
      <c r="FF10594" s="55">
        <v>10587</v>
      </c>
      <c r="FG10594" s="55" t="s">
        <v>2052</v>
      </c>
      <c r="FH10594" s="55" t="s">
        <v>1667</v>
      </c>
      <c r="FI10594" s="55">
        <v>1</v>
      </c>
      <c r="FJ10594" s="55">
        <v>400000</v>
      </c>
      <c r="FK10594" s="55" t="s">
        <v>1258</v>
      </c>
      <c r="FL10594" s="55">
        <v>0.025</v>
      </c>
    </row>
    <row r="10595" ht="14.25" customHeight="1" outlineLevel="1" spans="162:168">
      <c r="FF10595" s="55">
        <v>10588</v>
      </c>
      <c r="FG10595" s="55" t="s">
        <v>2052</v>
      </c>
      <c r="FH10595" s="55" t="s">
        <v>1667</v>
      </c>
      <c r="FI10595" s="55">
        <v>1</v>
      </c>
      <c r="FJ10595" s="55">
        <v>530000</v>
      </c>
      <c r="FK10595" s="55" t="s">
        <v>1258</v>
      </c>
      <c r="FL10595" s="55">
        <v>0.025</v>
      </c>
    </row>
    <row r="10596" ht="14.25" customHeight="1" outlineLevel="1" spans="162:168">
      <c r="FF10596" s="55">
        <v>10589</v>
      </c>
      <c r="FG10596" s="55" t="s">
        <v>2052</v>
      </c>
      <c r="FH10596" s="55" t="s">
        <v>1667</v>
      </c>
      <c r="FI10596" s="55">
        <v>1</v>
      </c>
      <c r="FJ10596" s="55">
        <v>540000</v>
      </c>
      <c r="FK10596" s="55" t="s">
        <v>1258</v>
      </c>
      <c r="FL10596" s="55">
        <v>0.025</v>
      </c>
    </row>
    <row r="10597" ht="14.25" customHeight="1" outlineLevel="1" spans="162:168">
      <c r="FF10597" s="55">
        <v>10590</v>
      </c>
      <c r="FG10597" s="55" t="s">
        <v>2052</v>
      </c>
      <c r="FH10597" s="55" t="s">
        <v>1554</v>
      </c>
      <c r="FI10597" s="55">
        <v>1</v>
      </c>
      <c r="FJ10597" s="55">
        <v>0</v>
      </c>
      <c r="FK10597" s="55" t="s">
        <v>1258</v>
      </c>
      <c r="FL10597" s="55">
        <v>0.025</v>
      </c>
    </row>
    <row r="10598" ht="14.25" customHeight="1" outlineLevel="1" spans="162:168">
      <c r="FF10598" s="55">
        <v>10591</v>
      </c>
      <c r="FG10598" s="55" t="s">
        <v>2052</v>
      </c>
      <c r="FH10598" s="55" t="s">
        <v>1554</v>
      </c>
      <c r="FI10598" s="55">
        <v>1</v>
      </c>
      <c r="FJ10598" s="55">
        <v>1000</v>
      </c>
      <c r="FK10598" s="55" t="s">
        <v>1258</v>
      </c>
      <c r="FL10598" s="55">
        <v>0.025</v>
      </c>
    </row>
    <row r="10599" ht="14.25" customHeight="1" outlineLevel="1" spans="162:168">
      <c r="FF10599" s="55">
        <v>10592</v>
      </c>
      <c r="FG10599" s="55" t="s">
        <v>2052</v>
      </c>
      <c r="FH10599" s="55" t="s">
        <v>1554</v>
      </c>
      <c r="FI10599" s="55">
        <v>1</v>
      </c>
      <c r="FJ10599" s="55">
        <v>2500</v>
      </c>
      <c r="FK10599" s="55" t="s">
        <v>1258</v>
      </c>
      <c r="FL10599" s="55">
        <v>0.025</v>
      </c>
    </row>
    <row r="10600" ht="14.25" customHeight="1" outlineLevel="1" spans="162:168">
      <c r="FF10600" s="55">
        <v>10593</v>
      </c>
      <c r="FG10600" s="55" t="s">
        <v>2052</v>
      </c>
      <c r="FH10600" s="55" t="s">
        <v>1554</v>
      </c>
      <c r="FI10600" s="55">
        <v>1</v>
      </c>
      <c r="FJ10600" s="55">
        <v>5000</v>
      </c>
      <c r="FK10600" s="55" t="s">
        <v>1258</v>
      </c>
      <c r="FL10600" s="55">
        <v>0.025</v>
      </c>
    </row>
    <row r="10601" ht="14.25" customHeight="1" outlineLevel="1" spans="162:168">
      <c r="FF10601" s="55">
        <v>10594</v>
      </c>
      <c r="FG10601" s="55" t="s">
        <v>2052</v>
      </c>
      <c r="FH10601" s="55" t="s">
        <v>1554</v>
      </c>
      <c r="FI10601" s="55">
        <v>1</v>
      </c>
      <c r="FJ10601" s="55">
        <v>10000</v>
      </c>
      <c r="FK10601" s="55" t="s">
        <v>1258</v>
      </c>
      <c r="FL10601" s="55">
        <v>0.025</v>
      </c>
    </row>
    <row r="10602" ht="14.25" customHeight="1" outlineLevel="1" spans="162:168">
      <c r="FF10602" s="55">
        <v>10595</v>
      </c>
      <c r="FG10602" s="55" t="s">
        <v>2052</v>
      </c>
      <c r="FH10602" s="55" t="s">
        <v>1554</v>
      </c>
      <c r="FI10602" s="55">
        <v>1</v>
      </c>
      <c r="FJ10602" s="55">
        <v>25000</v>
      </c>
      <c r="FK10602" s="55" t="s">
        <v>1258</v>
      </c>
      <c r="FL10602" s="55">
        <v>0.025</v>
      </c>
    </row>
    <row r="10603" ht="14.25" customHeight="1" outlineLevel="1" spans="162:168">
      <c r="FF10603" s="55">
        <v>10596</v>
      </c>
      <c r="FG10603" s="55" t="s">
        <v>2052</v>
      </c>
      <c r="FH10603" s="55" t="s">
        <v>1554</v>
      </c>
      <c r="FI10603" s="55">
        <v>1</v>
      </c>
      <c r="FJ10603" s="55">
        <v>50000</v>
      </c>
      <c r="FK10603" s="55" t="s">
        <v>1258</v>
      </c>
      <c r="FL10603" s="55">
        <v>0.025</v>
      </c>
    </row>
    <row r="10604" ht="14.25" customHeight="1" outlineLevel="1" spans="162:168">
      <c r="FF10604" s="55">
        <v>10597</v>
      </c>
      <c r="FG10604" s="55" t="s">
        <v>2052</v>
      </c>
      <c r="FH10604" s="55" t="s">
        <v>1554</v>
      </c>
      <c r="FI10604" s="55">
        <v>1</v>
      </c>
      <c r="FJ10604" s="55">
        <v>80000</v>
      </c>
      <c r="FK10604" s="55" t="s">
        <v>1258</v>
      </c>
      <c r="FL10604" s="55">
        <v>0.025</v>
      </c>
    </row>
    <row r="10605" ht="14.25" customHeight="1" outlineLevel="1" spans="162:168">
      <c r="FF10605" s="55">
        <v>10598</v>
      </c>
      <c r="FG10605" s="55" t="s">
        <v>2052</v>
      </c>
      <c r="FH10605" s="55" t="s">
        <v>1554</v>
      </c>
      <c r="FI10605" s="55">
        <v>1</v>
      </c>
      <c r="FJ10605" s="55">
        <v>130000</v>
      </c>
      <c r="FK10605" s="55" t="s">
        <v>1258</v>
      </c>
      <c r="FL10605" s="55">
        <v>0.025</v>
      </c>
    </row>
    <row r="10606" ht="14.25" customHeight="1" outlineLevel="1" spans="162:168">
      <c r="FF10606" s="55">
        <v>10599</v>
      </c>
      <c r="FG10606" s="55" t="s">
        <v>2052</v>
      </c>
      <c r="FH10606" s="55" t="s">
        <v>1554</v>
      </c>
      <c r="FI10606" s="55">
        <v>1</v>
      </c>
      <c r="FJ10606" s="55">
        <v>260000</v>
      </c>
      <c r="FK10606" s="55" t="s">
        <v>1258</v>
      </c>
      <c r="FL10606" s="55">
        <v>0.025</v>
      </c>
    </row>
    <row r="10607" ht="14.25" customHeight="1" outlineLevel="1" spans="162:168">
      <c r="FF10607" s="55">
        <v>10600</v>
      </c>
      <c r="FG10607" s="55" t="s">
        <v>2052</v>
      </c>
      <c r="FH10607" s="55" t="s">
        <v>1554</v>
      </c>
      <c r="FI10607" s="55">
        <v>1</v>
      </c>
      <c r="FJ10607" s="55">
        <v>400000</v>
      </c>
      <c r="FK10607" s="55" t="s">
        <v>1258</v>
      </c>
      <c r="FL10607" s="55">
        <v>0.025</v>
      </c>
    </row>
    <row r="10608" ht="14.25" customHeight="1" outlineLevel="1" spans="162:168">
      <c r="FF10608" s="55">
        <v>10601</v>
      </c>
      <c r="FG10608" s="55" t="s">
        <v>2052</v>
      </c>
      <c r="FH10608" s="55" t="s">
        <v>1554</v>
      </c>
      <c r="FI10608" s="55">
        <v>1</v>
      </c>
      <c r="FJ10608" s="55">
        <v>530000</v>
      </c>
      <c r="FK10608" s="55" t="s">
        <v>1258</v>
      </c>
      <c r="FL10608" s="55">
        <v>0.025</v>
      </c>
    </row>
    <row r="10609" ht="14.25" customHeight="1" outlineLevel="1" spans="162:168">
      <c r="FF10609" s="55">
        <v>10602</v>
      </c>
      <c r="FG10609" s="55" t="s">
        <v>2052</v>
      </c>
      <c r="FH10609" s="55" t="s">
        <v>1554</v>
      </c>
      <c r="FI10609" s="55">
        <v>1</v>
      </c>
      <c r="FJ10609" s="55">
        <v>540000</v>
      </c>
      <c r="FK10609" s="55" t="s">
        <v>1258</v>
      </c>
      <c r="FL10609" s="55">
        <v>0.025</v>
      </c>
    </row>
    <row r="10610" ht="14.25" customHeight="1" outlineLevel="1" spans="162:168">
      <c r="FF10610" s="55">
        <v>10603</v>
      </c>
      <c r="FG10610" s="55" t="s">
        <v>2052</v>
      </c>
      <c r="FH10610" s="55" t="s">
        <v>1595</v>
      </c>
      <c r="FI10610" s="55">
        <v>1</v>
      </c>
      <c r="FJ10610" s="55">
        <v>0</v>
      </c>
      <c r="FK10610" s="55" t="s">
        <v>1258</v>
      </c>
      <c r="FL10610" s="55">
        <v>0.025</v>
      </c>
    </row>
    <row r="10611" ht="14.25" customHeight="1" outlineLevel="1" spans="162:168">
      <c r="FF10611" s="55">
        <v>10604</v>
      </c>
      <c r="FG10611" s="55" t="s">
        <v>2052</v>
      </c>
      <c r="FH10611" s="55" t="s">
        <v>1595</v>
      </c>
      <c r="FI10611" s="55">
        <v>1</v>
      </c>
      <c r="FJ10611" s="55">
        <v>1000</v>
      </c>
      <c r="FK10611" s="55" t="s">
        <v>1258</v>
      </c>
      <c r="FL10611" s="55">
        <v>0.025</v>
      </c>
    </row>
    <row r="10612" ht="14.25" customHeight="1" outlineLevel="1" spans="162:168">
      <c r="FF10612" s="55">
        <v>10605</v>
      </c>
      <c r="FG10612" s="55" t="s">
        <v>2052</v>
      </c>
      <c r="FH10612" s="55" t="s">
        <v>1595</v>
      </c>
      <c r="FI10612" s="55">
        <v>1</v>
      </c>
      <c r="FJ10612" s="55">
        <v>2500</v>
      </c>
      <c r="FK10612" s="55" t="s">
        <v>1258</v>
      </c>
      <c r="FL10612" s="55">
        <v>0.025</v>
      </c>
    </row>
    <row r="10613" ht="14.25" customHeight="1" outlineLevel="1" spans="162:168">
      <c r="FF10613" s="55">
        <v>10606</v>
      </c>
      <c r="FG10613" s="55" t="s">
        <v>2052</v>
      </c>
      <c r="FH10613" s="55" t="s">
        <v>1595</v>
      </c>
      <c r="FI10613" s="55">
        <v>1</v>
      </c>
      <c r="FJ10613" s="55">
        <v>5000</v>
      </c>
      <c r="FK10613" s="55" t="s">
        <v>1258</v>
      </c>
      <c r="FL10613" s="55">
        <v>0.025</v>
      </c>
    </row>
    <row r="10614" ht="14.25" customHeight="1" outlineLevel="1" spans="162:168">
      <c r="FF10614" s="55">
        <v>10607</v>
      </c>
      <c r="FG10614" s="55" t="s">
        <v>2052</v>
      </c>
      <c r="FH10614" s="55" t="s">
        <v>1595</v>
      </c>
      <c r="FI10614" s="55">
        <v>1</v>
      </c>
      <c r="FJ10614" s="55">
        <v>10000</v>
      </c>
      <c r="FK10614" s="55" t="s">
        <v>1258</v>
      </c>
      <c r="FL10614" s="55">
        <v>0.025</v>
      </c>
    </row>
    <row r="10615" ht="14.25" customHeight="1" outlineLevel="1" spans="162:168">
      <c r="FF10615" s="55">
        <v>10608</v>
      </c>
      <c r="FG10615" s="55" t="s">
        <v>2052</v>
      </c>
      <c r="FH10615" s="55" t="s">
        <v>1595</v>
      </c>
      <c r="FI10615" s="55">
        <v>1</v>
      </c>
      <c r="FJ10615" s="55">
        <v>25000</v>
      </c>
      <c r="FK10615" s="55" t="s">
        <v>1258</v>
      </c>
      <c r="FL10615" s="55">
        <v>0.025</v>
      </c>
    </row>
    <row r="10616" ht="14.25" customHeight="1" outlineLevel="1" spans="162:168">
      <c r="FF10616" s="55">
        <v>10609</v>
      </c>
      <c r="FG10616" s="55" t="s">
        <v>2052</v>
      </c>
      <c r="FH10616" s="55" t="s">
        <v>1595</v>
      </c>
      <c r="FI10616" s="55">
        <v>1</v>
      </c>
      <c r="FJ10616" s="55">
        <v>50000</v>
      </c>
      <c r="FK10616" s="55" t="s">
        <v>1258</v>
      </c>
      <c r="FL10616" s="55">
        <v>0.025</v>
      </c>
    </row>
    <row r="10617" ht="14.25" customHeight="1" outlineLevel="1" spans="162:168">
      <c r="FF10617" s="55">
        <v>10610</v>
      </c>
      <c r="FG10617" s="55" t="s">
        <v>2052</v>
      </c>
      <c r="FH10617" s="55" t="s">
        <v>1595</v>
      </c>
      <c r="FI10617" s="55">
        <v>1</v>
      </c>
      <c r="FJ10617" s="55">
        <v>80000</v>
      </c>
      <c r="FK10617" s="55" t="s">
        <v>1258</v>
      </c>
      <c r="FL10617" s="55">
        <v>0.025</v>
      </c>
    </row>
    <row r="10618" ht="14.25" customHeight="1" outlineLevel="1" spans="162:168">
      <c r="FF10618" s="55">
        <v>10611</v>
      </c>
      <c r="FG10618" s="55" t="s">
        <v>2052</v>
      </c>
      <c r="FH10618" s="55" t="s">
        <v>1595</v>
      </c>
      <c r="FI10618" s="55">
        <v>1</v>
      </c>
      <c r="FJ10618" s="55">
        <v>130000</v>
      </c>
      <c r="FK10618" s="55" t="s">
        <v>1258</v>
      </c>
      <c r="FL10618" s="55">
        <v>0.025</v>
      </c>
    </row>
    <row r="10619" ht="14.25" customHeight="1" outlineLevel="1" spans="162:168">
      <c r="FF10619" s="55">
        <v>10612</v>
      </c>
      <c r="FG10619" s="55" t="s">
        <v>2052</v>
      </c>
      <c r="FH10619" s="55" t="s">
        <v>1595</v>
      </c>
      <c r="FI10619" s="55">
        <v>1</v>
      </c>
      <c r="FJ10619" s="55">
        <v>260000</v>
      </c>
      <c r="FK10619" s="55" t="s">
        <v>1258</v>
      </c>
      <c r="FL10619" s="55">
        <v>0.025</v>
      </c>
    </row>
    <row r="10620" ht="14.25" customHeight="1" outlineLevel="1" spans="162:168">
      <c r="FF10620" s="55">
        <v>10613</v>
      </c>
      <c r="FG10620" s="55" t="s">
        <v>2052</v>
      </c>
      <c r="FH10620" s="55" t="s">
        <v>1595</v>
      </c>
      <c r="FI10620" s="55">
        <v>1</v>
      </c>
      <c r="FJ10620" s="55">
        <v>400000</v>
      </c>
      <c r="FK10620" s="55" t="s">
        <v>1258</v>
      </c>
      <c r="FL10620" s="55">
        <v>0.025</v>
      </c>
    </row>
    <row r="10621" ht="14.25" customHeight="1" outlineLevel="1" spans="162:168">
      <c r="FF10621" s="55">
        <v>10614</v>
      </c>
      <c r="FG10621" s="55" t="s">
        <v>2052</v>
      </c>
      <c r="FH10621" s="55" t="s">
        <v>1595</v>
      </c>
      <c r="FI10621" s="55">
        <v>1</v>
      </c>
      <c r="FJ10621" s="55">
        <v>530000</v>
      </c>
      <c r="FK10621" s="55" t="s">
        <v>1258</v>
      </c>
      <c r="FL10621" s="55">
        <v>0.025</v>
      </c>
    </row>
    <row r="10622" ht="14.25" customHeight="1" outlineLevel="1" spans="162:168">
      <c r="FF10622" s="55">
        <v>10615</v>
      </c>
      <c r="FG10622" s="55" t="s">
        <v>2052</v>
      </c>
      <c r="FH10622" s="55" t="s">
        <v>1595</v>
      </c>
      <c r="FI10622" s="55">
        <v>1</v>
      </c>
      <c r="FJ10622" s="55">
        <v>540000</v>
      </c>
      <c r="FK10622" s="55" t="s">
        <v>1258</v>
      </c>
      <c r="FL10622" s="55">
        <v>0.025</v>
      </c>
    </row>
    <row r="10623" ht="14.25" customHeight="1" outlineLevel="1" spans="162:168">
      <c r="FF10623" s="55">
        <v>10616</v>
      </c>
      <c r="FG10623" s="55" t="s">
        <v>2052</v>
      </c>
      <c r="FH10623" s="55" t="s">
        <v>1595</v>
      </c>
      <c r="FI10623" s="55">
        <v>2</v>
      </c>
      <c r="FJ10623" s="55">
        <v>0</v>
      </c>
      <c r="FK10623" s="55" t="s">
        <v>1258</v>
      </c>
      <c r="FL10623" s="55">
        <v>0.025</v>
      </c>
    </row>
    <row r="10624" ht="14.25" customHeight="1" outlineLevel="1" spans="162:168">
      <c r="FF10624" s="55">
        <v>10617</v>
      </c>
      <c r="FG10624" s="55" t="s">
        <v>2052</v>
      </c>
      <c r="FH10624" s="55" t="s">
        <v>1595</v>
      </c>
      <c r="FI10624" s="55">
        <v>2</v>
      </c>
      <c r="FJ10624" s="55">
        <v>1000</v>
      </c>
      <c r="FK10624" s="55" t="s">
        <v>1258</v>
      </c>
      <c r="FL10624" s="55">
        <v>0.025</v>
      </c>
    </row>
    <row r="10625" ht="14.25" customHeight="1" outlineLevel="1" spans="162:168">
      <c r="FF10625" s="55">
        <v>10618</v>
      </c>
      <c r="FG10625" s="55" t="s">
        <v>2052</v>
      </c>
      <c r="FH10625" s="55" t="s">
        <v>1595</v>
      </c>
      <c r="FI10625" s="55">
        <v>2</v>
      </c>
      <c r="FJ10625" s="55">
        <v>2500</v>
      </c>
      <c r="FK10625" s="55" t="s">
        <v>1258</v>
      </c>
      <c r="FL10625" s="55">
        <v>0.025</v>
      </c>
    </row>
    <row r="10626" ht="14.25" customHeight="1" outlineLevel="1" spans="162:168">
      <c r="FF10626" s="55">
        <v>10619</v>
      </c>
      <c r="FG10626" s="55" t="s">
        <v>2052</v>
      </c>
      <c r="FH10626" s="55" t="s">
        <v>1595</v>
      </c>
      <c r="FI10626" s="55">
        <v>2</v>
      </c>
      <c r="FJ10626" s="55">
        <v>5000</v>
      </c>
      <c r="FK10626" s="55" t="s">
        <v>1258</v>
      </c>
      <c r="FL10626" s="55">
        <v>0.025</v>
      </c>
    </row>
    <row r="10627" ht="14.25" customHeight="1" outlineLevel="1" spans="162:168">
      <c r="FF10627" s="55">
        <v>10620</v>
      </c>
      <c r="FG10627" s="55" t="s">
        <v>2052</v>
      </c>
      <c r="FH10627" s="55" t="s">
        <v>1595</v>
      </c>
      <c r="FI10627" s="55">
        <v>2</v>
      </c>
      <c r="FJ10627" s="55">
        <v>10000</v>
      </c>
      <c r="FK10627" s="55" t="s">
        <v>1258</v>
      </c>
      <c r="FL10627" s="55">
        <v>0.025</v>
      </c>
    </row>
    <row r="10628" ht="14.25" customHeight="1" outlineLevel="1" spans="162:168">
      <c r="FF10628" s="55">
        <v>10621</v>
      </c>
      <c r="FG10628" s="55" t="s">
        <v>2052</v>
      </c>
      <c r="FH10628" s="55" t="s">
        <v>1595</v>
      </c>
      <c r="FI10628" s="55">
        <v>2</v>
      </c>
      <c r="FJ10628" s="55">
        <v>25000</v>
      </c>
      <c r="FK10628" s="55" t="s">
        <v>1258</v>
      </c>
      <c r="FL10628" s="55">
        <v>0.025</v>
      </c>
    </row>
    <row r="10629" ht="14.25" customHeight="1" outlineLevel="1" spans="162:168">
      <c r="FF10629" s="55">
        <v>10622</v>
      </c>
      <c r="FG10629" s="55" t="s">
        <v>2052</v>
      </c>
      <c r="FH10629" s="55" t="s">
        <v>1595</v>
      </c>
      <c r="FI10629" s="55">
        <v>2</v>
      </c>
      <c r="FJ10629" s="55">
        <v>50000</v>
      </c>
      <c r="FK10629" s="55" t="s">
        <v>1258</v>
      </c>
      <c r="FL10629" s="55">
        <v>0.025</v>
      </c>
    </row>
    <row r="10630" ht="14.25" customHeight="1" outlineLevel="1" spans="162:168">
      <c r="FF10630" s="55">
        <v>10623</v>
      </c>
      <c r="FG10630" s="55" t="s">
        <v>2052</v>
      </c>
      <c r="FH10630" s="55" t="s">
        <v>1595</v>
      </c>
      <c r="FI10630" s="55">
        <v>2</v>
      </c>
      <c r="FJ10630" s="55">
        <v>80000</v>
      </c>
      <c r="FK10630" s="55" t="s">
        <v>1258</v>
      </c>
      <c r="FL10630" s="55">
        <v>0.025</v>
      </c>
    </row>
    <row r="10631" ht="14.25" customHeight="1" outlineLevel="1" spans="162:168">
      <c r="FF10631" s="55">
        <v>10624</v>
      </c>
      <c r="FG10631" s="55" t="s">
        <v>2052</v>
      </c>
      <c r="FH10631" s="55" t="s">
        <v>1595</v>
      </c>
      <c r="FI10631" s="55">
        <v>2</v>
      </c>
      <c r="FJ10631" s="55">
        <v>130000</v>
      </c>
      <c r="FK10631" s="55" t="s">
        <v>1258</v>
      </c>
      <c r="FL10631" s="55">
        <v>0.025</v>
      </c>
    </row>
    <row r="10632" ht="14.25" customHeight="1" outlineLevel="1" spans="162:168">
      <c r="FF10632" s="55">
        <v>10625</v>
      </c>
      <c r="FG10632" s="55" t="s">
        <v>2052</v>
      </c>
      <c r="FH10632" s="55" t="s">
        <v>1595</v>
      </c>
      <c r="FI10632" s="55">
        <v>2</v>
      </c>
      <c r="FJ10632" s="55">
        <v>260000</v>
      </c>
      <c r="FK10632" s="55" t="s">
        <v>1258</v>
      </c>
      <c r="FL10632" s="55">
        <v>0.025</v>
      </c>
    </row>
    <row r="10633" ht="14.25" customHeight="1" outlineLevel="1" spans="162:168">
      <c r="FF10633" s="55">
        <v>10626</v>
      </c>
      <c r="FG10633" s="55" t="s">
        <v>2052</v>
      </c>
      <c r="FH10633" s="55" t="s">
        <v>1595</v>
      </c>
      <c r="FI10633" s="55">
        <v>2</v>
      </c>
      <c r="FJ10633" s="55">
        <v>400000</v>
      </c>
      <c r="FK10633" s="55" t="s">
        <v>1258</v>
      </c>
      <c r="FL10633" s="55">
        <v>0.025</v>
      </c>
    </row>
    <row r="10634" ht="14.25" customHeight="1" outlineLevel="1" spans="162:168">
      <c r="FF10634" s="55">
        <v>10627</v>
      </c>
      <c r="FG10634" s="55" t="s">
        <v>2052</v>
      </c>
      <c r="FH10634" s="55" t="s">
        <v>1595</v>
      </c>
      <c r="FI10634" s="55">
        <v>2</v>
      </c>
      <c r="FJ10634" s="55">
        <v>530000</v>
      </c>
      <c r="FK10634" s="55" t="s">
        <v>1258</v>
      </c>
      <c r="FL10634" s="55">
        <v>0.025</v>
      </c>
    </row>
    <row r="10635" ht="14.25" customHeight="1" outlineLevel="1" spans="162:168">
      <c r="FF10635" s="55">
        <v>10628</v>
      </c>
      <c r="FG10635" s="55" t="s">
        <v>2052</v>
      </c>
      <c r="FH10635" s="55" t="s">
        <v>1595</v>
      </c>
      <c r="FI10635" s="55">
        <v>2</v>
      </c>
      <c r="FJ10635" s="55">
        <v>540000</v>
      </c>
      <c r="FK10635" s="55" t="s">
        <v>1258</v>
      </c>
      <c r="FL10635" s="55">
        <v>0.025</v>
      </c>
    </row>
    <row r="10636" ht="14.25" customHeight="1" outlineLevel="1" spans="162:168">
      <c r="FF10636" s="55">
        <v>10629</v>
      </c>
      <c r="FG10636" s="55" t="s">
        <v>2052</v>
      </c>
      <c r="FH10636" s="55" t="s">
        <v>1595</v>
      </c>
      <c r="FI10636" s="55">
        <v>3</v>
      </c>
      <c r="FJ10636" s="55">
        <v>0</v>
      </c>
      <c r="FK10636" s="55" t="s">
        <v>1258</v>
      </c>
      <c r="FL10636" s="55">
        <v>0.025</v>
      </c>
    </row>
    <row r="10637" ht="14.25" customHeight="1" outlineLevel="1" spans="162:168">
      <c r="FF10637" s="55">
        <v>10630</v>
      </c>
      <c r="FG10637" s="55" t="s">
        <v>2052</v>
      </c>
      <c r="FH10637" s="55" t="s">
        <v>1595</v>
      </c>
      <c r="FI10637" s="55">
        <v>3</v>
      </c>
      <c r="FJ10637" s="55">
        <v>1000</v>
      </c>
      <c r="FK10637" s="55" t="s">
        <v>1258</v>
      </c>
      <c r="FL10637" s="55">
        <v>0.025</v>
      </c>
    </row>
    <row r="10638" ht="14.25" customHeight="1" outlineLevel="1" spans="162:168">
      <c r="FF10638" s="55">
        <v>10631</v>
      </c>
      <c r="FG10638" s="55" t="s">
        <v>2052</v>
      </c>
      <c r="FH10638" s="55" t="s">
        <v>1595</v>
      </c>
      <c r="FI10638" s="55">
        <v>3</v>
      </c>
      <c r="FJ10638" s="55">
        <v>2500</v>
      </c>
      <c r="FK10638" s="55" t="s">
        <v>1258</v>
      </c>
      <c r="FL10638" s="55">
        <v>0.025</v>
      </c>
    </row>
    <row r="10639" ht="14.25" customHeight="1" outlineLevel="1" spans="162:168">
      <c r="FF10639" s="55">
        <v>10632</v>
      </c>
      <c r="FG10639" s="55" t="s">
        <v>2052</v>
      </c>
      <c r="FH10639" s="55" t="s">
        <v>1595</v>
      </c>
      <c r="FI10639" s="55">
        <v>3</v>
      </c>
      <c r="FJ10639" s="55">
        <v>5000</v>
      </c>
      <c r="FK10639" s="55" t="s">
        <v>1258</v>
      </c>
      <c r="FL10639" s="55">
        <v>0.025</v>
      </c>
    </row>
    <row r="10640" ht="14.25" customHeight="1" outlineLevel="1" spans="162:168">
      <c r="FF10640" s="55">
        <v>10633</v>
      </c>
      <c r="FG10640" s="55" t="s">
        <v>2052</v>
      </c>
      <c r="FH10640" s="55" t="s">
        <v>1595</v>
      </c>
      <c r="FI10640" s="55">
        <v>3</v>
      </c>
      <c r="FJ10640" s="55">
        <v>10000</v>
      </c>
      <c r="FK10640" s="55" t="s">
        <v>1258</v>
      </c>
      <c r="FL10640" s="55">
        <v>0.025</v>
      </c>
    </row>
    <row r="10641" ht="14.25" customHeight="1" outlineLevel="1" spans="162:168">
      <c r="FF10641" s="55">
        <v>10634</v>
      </c>
      <c r="FG10641" s="55" t="s">
        <v>2052</v>
      </c>
      <c r="FH10641" s="55" t="s">
        <v>1595</v>
      </c>
      <c r="FI10641" s="55">
        <v>3</v>
      </c>
      <c r="FJ10641" s="55">
        <v>25000</v>
      </c>
      <c r="FK10641" s="55" t="s">
        <v>1258</v>
      </c>
      <c r="FL10641" s="55">
        <v>0.025</v>
      </c>
    </row>
    <row r="10642" ht="14.25" customHeight="1" outlineLevel="1" spans="162:168">
      <c r="FF10642" s="55">
        <v>10635</v>
      </c>
      <c r="FG10642" s="55" t="s">
        <v>2052</v>
      </c>
      <c r="FH10642" s="55" t="s">
        <v>1595</v>
      </c>
      <c r="FI10642" s="55">
        <v>3</v>
      </c>
      <c r="FJ10642" s="55">
        <v>50000</v>
      </c>
      <c r="FK10642" s="55" t="s">
        <v>1258</v>
      </c>
      <c r="FL10642" s="55">
        <v>0.025</v>
      </c>
    </row>
    <row r="10643" ht="14.25" customHeight="1" outlineLevel="1" spans="162:168">
      <c r="FF10643" s="55">
        <v>10636</v>
      </c>
      <c r="FG10643" s="55" t="s">
        <v>2052</v>
      </c>
      <c r="FH10643" s="55" t="s">
        <v>1595</v>
      </c>
      <c r="FI10643" s="55">
        <v>3</v>
      </c>
      <c r="FJ10643" s="55">
        <v>80000</v>
      </c>
      <c r="FK10643" s="55" t="s">
        <v>1258</v>
      </c>
      <c r="FL10643" s="55">
        <v>0.025</v>
      </c>
    </row>
    <row r="10644" ht="14.25" customHeight="1" outlineLevel="1" spans="162:168">
      <c r="FF10644" s="55">
        <v>10637</v>
      </c>
      <c r="FG10644" s="55" t="s">
        <v>2052</v>
      </c>
      <c r="FH10644" s="55" t="s">
        <v>1595</v>
      </c>
      <c r="FI10644" s="55">
        <v>3</v>
      </c>
      <c r="FJ10644" s="55">
        <v>130000</v>
      </c>
      <c r="FK10644" s="55" t="s">
        <v>1258</v>
      </c>
      <c r="FL10644" s="55">
        <v>0.025</v>
      </c>
    </row>
    <row r="10645" ht="14.25" customHeight="1" outlineLevel="1" spans="162:168">
      <c r="FF10645" s="55">
        <v>10638</v>
      </c>
      <c r="FG10645" s="55" t="s">
        <v>2052</v>
      </c>
      <c r="FH10645" s="55" t="s">
        <v>1595</v>
      </c>
      <c r="FI10645" s="55">
        <v>3</v>
      </c>
      <c r="FJ10645" s="55">
        <v>260000</v>
      </c>
      <c r="FK10645" s="55" t="s">
        <v>1258</v>
      </c>
      <c r="FL10645" s="55">
        <v>0.025</v>
      </c>
    </row>
    <row r="10646" ht="14.25" customHeight="1" outlineLevel="1" spans="162:168">
      <c r="FF10646" s="55">
        <v>10639</v>
      </c>
      <c r="FG10646" s="55" t="s">
        <v>2052</v>
      </c>
      <c r="FH10646" s="55" t="s">
        <v>1595</v>
      </c>
      <c r="FI10646" s="55">
        <v>3</v>
      </c>
      <c r="FJ10646" s="55">
        <v>400000</v>
      </c>
      <c r="FK10646" s="55" t="s">
        <v>1258</v>
      </c>
      <c r="FL10646" s="55">
        <v>0.025</v>
      </c>
    </row>
    <row r="10647" ht="14.25" customHeight="1" outlineLevel="1" spans="162:168">
      <c r="FF10647" s="55">
        <v>10640</v>
      </c>
      <c r="FG10647" s="55" t="s">
        <v>2052</v>
      </c>
      <c r="FH10647" s="55" t="s">
        <v>1595</v>
      </c>
      <c r="FI10647" s="55">
        <v>3</v>
      </c>
      <c r="FJ10647" s="55">
        <v>530000</v>
      </c>
      <c r="FK10647" s="55" t="s">
        <v>1258</v>
      </c>
      <c r="FL10647" s="55">
        <v>0.025</v>
      </c>
    </row>
    <row r="10648" ht="14.25" customHeight="1" outlineLevel="1" spans="162:168">
      <c r="FF10648" s="55">
        <v>10641</v>
      </c>
      <c r="FG10648" s="55" t="s">
        <v>2052</v>
      </c>
      <c r="FH10648" s="55" t="s">
        <v>1595</v>
      </c>
      <c r="FI10648" s="55">
        <v>3</v>
      </c>
      <c r="FJ10648" s="55">
        <v>540000</v>
      </c>
      <c r="FK10648" s="55" t="s">
        <v>1258</v>
      </c>
      <c r="FL10648" s="55">
        <v>0.025</v>
      </c>
    </row>
    <row r="10649" ht="14.25" customHeight="1" outlineLevel="1" spans="162:168">
      <c r="FF10649" s="55">
        <v>10642</v>
      </c>
      <c r="FG10649" s="55" t="s">
        <v>2052</v>
      </c>
      <c r="FH10649" s="55" t="s">
        <v>1595</v>
      </c>
      <c r="FI10649" s="55">
        <v>4</v>
      </c>
      <c r="FJ10649" s="55">
        <v>0</v>
      </c>
      <c r="FK10649" s="55" t="s">
        <v>1258</v>
      </c>
      <c r="FL10649" s="55">
        <v>0.025</v>
      </c>
    </row>
    <row r="10650" ht="14.25" customHeight="1" outlineLevel="1" spans="162:168">
      <c r="FF10650" s="55">
        <v>10643</v>
      </c>
      <c r="FG10650" s="55" t="s">
        <v>2052</v>
      </c>
      <c r="FH10650" s="55" t="s">
        <v>1595</v>
      </c>
      <c r="FI10650" s="55">
        <v>4</v>
      </c>
      <c r="FJ10650" s="55">
        <v>1000</v>
      </c>
      <c r="FK10650" s="55" t="s">
        <v>1258</v>
      </c>
      <c r="FL10650" s="55">
        <v>0.025</v>
      </c>
    </row>
    <row r="10651" ht="14.25" customHeight="1" outlineLevel="1" spans="162:168">
      <c r="FF10651" s="55">
        <v>10644</v>
      </c>
      <c r="FG10651" s="55" t="s">
        <v>2052</v>
      </c>
      <c r="FH10651" s="55" t="s">
        <v>1595</v>
      </c>
      <c r="FI10651" s="55">
        <v>4</v>
      </c>
      <c r="FJ10651" s="55">
        <v>2500</v>
      </c>
      <c r="FK10651" s="55" t="s">
        <v>1258</v>
      </c>
      <c r="FL10651" s="55">
        <v>0.025</v>
      </c>
    </row>
    <row r="10652" ht="14.25" customHeight="1" outlineLevel="1" spans="162:168">
      <c r="FF10652" s="55">
        <v>10645</v>
      </c>
      <c r="FG10652" s="55" t="s">
        <v>2052</v>
      </c>
      <c r="FH10652" s="55" t="s">
        <v>1595</v>
      </c>
      <c r="FI10652" s="55">
        <v>4</v>
      </c>
      <c r="FJ10652" s="55">
        <v>5000</v>
      </c>
      <c r="FK10652" s="55" t="s">
        <v>1258</v>
      </c>
      <c r="FL10652" s="55">
        <v>0.025</v>
      </c>
    </row>
    <row r="10653" ht="14.25" customHeight="1" outlineLevel="1" spans="162:168">
      <c r="FF10653" s="55">
        <v>10646</v>
      </c>
      <c r="FG10653" s="55" t="s">
        <v>2052</v>
      </c>
      <c r="FH10653" s="55" t="s">
        <v>1595</v>
      </c>
      <c r="FI10653" s="55">
        <v>4</v>
      </c>
      <c r="FJ10653" s="55">
        <v>10000</v>
      </c>
      <c r="FK10653" s="55" t="s">
        <v>1258</v>
      </c>
      <c r="FL10653" s="55">
        <v>0.025</v>
      </c>
    </row>
    <row r="10654" ht="14.25" customHeight="1" outlineLevel="1" spans="162:168">
      <c r="FF10654" s="55">
        <v>10647</v>
      </c>
      <c r="FG10654" s="55" t="s">
        <v>2052</v>
      </c>
      <c r="FH10654" s="55" t="s">
        <v>1595</v>
      </c>
      <c r="FI10654" s="55">
        <v>4</v>
      </c>
      <c r="FJ10654" s="55">
        <v>25000</v>
      </c>
      <c r="FK10654" s="55" t="s">
        <v>1258</v>
      </c>
      <c r="FL10654" s="55">
        <v>0.025</v>
      </c>
    </row>
    <row r="10655" ht="14.25" customHeight="1" outlineLevel="1" spans="162:168">
      <c r="FF10655" s="55">
        <v>10648</v>
      </c>
      <c r="FG10655" s="55" t="s">
        <v>2052</v>
      </c>
      <c r="FH10655" s="55" t="s">
        <v>1595</v>
      </c>
      <c r="FI10655" s="55">
        <v>4</v>
      </c>
      <c r="FJ10655" s="55">
        <v>50000</v>
      </c>
      <c r="FK10655" s="55" t="s">
        <v>1258</v>
      </c>
      <c r="FL10655" s="55">
        <v>0.025</v>
      </c>
    </row>
    <row r="10656" ht="14.25" customHeight="1" outlineLevel="1" spans="162:168">
      <c r="FF10656" s="55">
        <v>10649</v>
      </c>
      <c r="FG10656" s="55" t="s">
        <v>2052</v>
      </c>
      <c r="FH10656" s="55" t="s">
        <v>1595</v>
      </c>
      <c r="FI10656" s="55">
        <v>4</v>
      </c>
      <c r="FJ10656" s="55">
        <v>80000</v>
      </c>
      <c r="FK10656" s="55" t="s">
        <v>1258</v>
      </c>
      <c r="FL10656" s="55">
        <v>0.025</v>
      </c>
    </row>
    <row r="10657" ht="14.25" customHeight="1" outlineLevel="1" spans="162:168">
      <c r="FF10657" s="55">
        <v>10650</v>
      </c>
      <c r="FG10657" s="55" t="s">
        <v>2052</v>
      </c>
      <c r="FH10657" s="55" t="s">
        <v>1595</v>
      </c>
      <c r="FI10657" s="55">
        <v>4</v>
      </c>
      <c r="FJ10657" s="55">
        <v>130000</v>
      </c>
      <c r="FK10657" s="55" t="s">
        <v>1258</v>
      </c>
      <c r="FL10657" s="55">
        <v>0.025</v>
      </c>
    </row>
    <row r="10658" ht="14.25" customHeight="1" outlineLevel="1" spans="162:168">
      <c r="FF10658" s="55">
        <v>10651</v>
      </c>
      <c r="FG10658" s="55" t="s">
        <v>2052</v>
      </c>
      <c r="FH10658" s="55" t="s">
        <v>1595</v>
      </c>
      <c r="FI10658" s="55">
        <v>4</v>
      </c>
      <c r="FJ10658" s="55">
        <v>260000</v>
      </c>
      <c r="FK10658" s="55" t="s">
        <v>1258</v>
      </c>
      <c r="FL10658" s="55">
        <v>0.025</v>
      </c>
    </row>
    <row r="10659" ht="14.25" customHeight="1" outlineLevel="1" spans="162:168">
      <c r="FF10659" s="55">
        <v>10652</v>
      </c>
      <c r="FG10659" s="55" t="s">
        <v>2052</v>
      </c>
      <c r="FH10659" s="55" t="s">
        <v>1595</v>
      </c>
      <c r="FI10659" s="55">
        <v>4</v>
      </c>
      <c r="FJ10659" s="55">
        <v>400000</v>
      </c>
      <c r="FK10659" s="55" t="s">
        <v>1258</v>
      </c>
      <c r="FL10659" s="55">
        <v>0.025</v>
      </c>
    </row>
    <row r="10660" ht="14.25" customHeight="1" outlineLevel="1" spans="162:168">
      <c r="FF10660" s="55">
        <v>10653</v>
      </c>
      <c r="FG10660" s="55" t="s">
        <v>2052</v>
      </c>
      <c r="FH10660" s="55" t="s">
        <v>1595</v>
      </c>
      <c r="FI10660" s="55">
        <v>4</v>
      </c>
      <c r="FJ10660" s="55">
        <v>530000</v>
      </c>
      <c r="FK10660" s="55" t="s">
        <v>1258</v>
      </c>
      <c r="FL10660" s="55">
        <v>0.025</v>
      </c>
    </row>
    <row r="10661" ht="14.25" customHeight="1" outlineLevel="1" spans="162:168">
      <c r="FF10661" s="55">
        <v>10654</v>
      </c>
      <c r="FG10661" s="55" t="s">
        <v>2052</v>
      </c>
      <c r="FH10661" s="55" t="s">
        <v>1595</v>
      </c>
      <c r="FI10661" s="55">
        <v>4</v>
      </c>
      <c r="FJ10661" s="55">
        <v>540000</v>
      </c>
      <c r="FK10661" s="55" t="s">
        <v>1258</v>
      </c>
      <c r="FL10661" s="55">
        <v>0.025</v>
      </c>
    </row>
    <row r="10662" ht="14.25" customHeight="1" outlineLevel="1" spans="162:168">
      <c r="FF10662" s="55">
        <v>10655</v>
      </c>
      <c r="FG10662" s="55" t="s">
        <v>2052</v>
      </c>
      <c r="FH10662" s="55" t="s">
        <v>1531</v>
      </c>
      <c r="FI10662" s="55">
        <v>1</v>
      </c>
      <c r="FJ10662" s="55">
        <v>0</v>
      </c>
      <c r="FK10662" s="55" t="s">
        <v>1258</v>
      </c>
      <c r="FL10662" s="55">
        <v>0.025</v>
      </c>
    </row>
    <row r="10663" ht="14.25" customHeight="1" outlineLevel="1" spans="162:168">
      <c r="FF10663" s="55">
        <v>10656</v>
      </c>
      <c r="FG10663" s="55" t="s">
        <v>2052</v>
      </c>
      <c r="FH10663" s="55" t="s">
        <v>1531</v>
      </c>
      <c r="FI10663" s="55">
        <v>1</v>
      </c>
      <c r="FJ10663" s="55">
        <v>1000</v>
      </c>
      <c r="FK10663" s="55" t="s">
        <v>1258</v>
      </c>
      <c r="FL10663" s="55">
        <v>0.025</v>
      </c>
    </row>
    <row r="10664" ht="14.25" customHeight="1" outlineLevel="1" spans="162:168">
      <c r="FF10664" s="55">
        <v>10657</v>
      </c>
      <c r="FG10664" s="55" t="s">
        <v>2052</v>
      </c>
      <c r="FH10664" s="55" t="s">
        <v>1531</v>
      </c>
      <c r="FI10664" s="55">
        <v>1</v>
      </c>
      <c r="FJ10664" s="55">
        <v>2500</v>
      </c>
      <c r="FK10664" s="55" t="s">
        <v>1258</v>
      </c>
      <c r="FL10664" s="55">
        <v>0.025</v>
      </c>
    </row>
    <row r="10665" ht="14.25" customHeight="1" outlineLevel="1" spans="162:168">
      <c r="FF10665" s="55">
        <v>10658</v>
      </c>
      <c r="FG10665" s="55" t="s">
        <v>2052</v>
      </c>
      <c r="FH10665" s="55" t="s">
        <v>1531</v>
      </c>
      <c r="FI10665" s="55">
        <v>1</v>
      </c>
      <c r="FJ10665" s="55">
        <v>5000</v>
      </c>
      <c r="FK10665" s="55" t="s">
        <v>1258</v>
      </c>
      <c r="FL10665" s="55">
        <v>0.025</v>
      </c>
    </row>
    <row r="10666" ht="14.25" customHeight="1" outlineLevel="1" spans="162:168">
      <c r="FF10666" s="55">
        <v>10659</v>
      </c>
      <c r="FG10666" s="55" t="s">
        <v>2052</v>
      </c>
      <c r="FH10666" s="55" t="s">
        <v>1531</v>
      </c>
      <c r="FI10666" s="55">
        <v>1</v>
      </c>
      <c r="FJ10666" s="55">
        <v>10000</v>
      </c>
      <c r="FK10666" s="55" t="s">
        <v>1258</v>
      </c>
      <c r="FL10666" s="55">
        <v>0.025</v>
      </c>
    </row>
    <row r="10667" ht="14.25" customHeight="1" outlineLevel="1" spans="162:168">
      <c r="FF10667" s="55">
        <v>10660</v>
      </c>
      <c r="FG10667" s="55" t="s">
        <v>2052</v>
      </c>
      <c r="FH10667" s="55" t="s">
        <v>1531</v>
      </c>
      <c r="FI10667" s="55">
        <v>1</v>
      </c>
      <c r="FJ10667" s="55">
        <v>25000</v>
      </c>
      <c r="FK10667" s="55" t="s">
        <v>1258</v>
      </c>
      <c r="FL10667" s="55">
        <v>0.025</v>
      </c>
    </row>
    <row r="10668" ht="14.25" customHeight="1" outlineLevel="1" spans="162:168">
      <c r="FF10668" s="55">
        <v>10661</v>
      </c>
      <c r="FG10668" s="55" t="s">
        <v>2052</v>
      </c>
      <c r="FH10668" s="55" t="s">
        <v>1531</v>
      </c>
      <c r="FI10668" s="55">
        <v>1</v>
      </c>
      <c r="FJ10668" s="55">
        <v>50000</v>
      </c>
      <c r="FK10668" s="55" t="s">
        <v>1258</v>
      </c>
      <c r="FL10668" s="55">
        <v>0.025</v>
      </c>
    </row>
    <row r="10669" ht="14.25" customHeight="1" outlineLevel="1" spans="162:168">
      <c r="FF10669" s="55">
        <v>10662</v>
      </c>
      <c r="FG10669" s="55" t="s">
        <v>2052</v>
      </c>
      <c r="FH10669" s="55" t="s">
        <v>1531</v>
      </c>
      <c r="FI10669" s="55">
        <v>1</v>
      </c>
      <c r="FJ10669" s="55">
        <v>80000</v>
      </c>
      <c r="FK10669" s="55" t="s">
        <v>1258</v>
      </c>
      <c r="FL10669" s="55">
        <v>0.025</v>
      </c>
    </row>
    <row r="10670" ht="14.25" customHeight="1" outlineLevel="1" spans="162:168">
      <c r="FF10670" s="55">
        <v>10663</v>
      </c>
      <c r="FG10670" s="55" t="s">
        <v>2052</v>
      </c>
      <c r="FH10670" s="55" t="s">
        <v>1531</v>
      </c>
      <c r="FI10670" s="55">
        <v>1</v>
      </c>
      <c r="FJ10670" s="55">
        <v>130000</v>
      </c>
      <c r="FK10670" s="55" t="s">
        <v>1258</v>
      </c>
      <c r="FL10670" s="55">
        <v>0.025</v>
      </c>
    </row>
    <row r="10671" ht="14.25" customHeight="1" outlineLevel="1" spans="162:168">
      <c r="FF10671" s="55">
        <v>10664</v>
      </c>
      <c r="FG10671" s="55" t="s">
        <v>2052</v>
      </c>
      <c r="FH10671" s="55" t="s">
        <v>1531</v>
      </c>
      <c r="FI10671" s="55">
        <v>1</v>
      </c>
      <c r="FJ10671" s="55">
        <v>260000</v>
      </c>
      <c r="FK10671" s="55" t="s">
        <v>1258</v>
      </c>
      <c r="FL10671" s="55">
        <v>0.025</v>
      </c>
    </row>
    <row r="10672" ht="14.25" customHeight="1" outlineLevel="1" spans="162:168">
      <c r="FF10672" s="55">
        <v>10665</v>
      </c>
      <c r="FG10672" s="55" t="s">
        <v>2052</v>
      </c>
      <c r="FH10672" s="55" t="s">
        <v>1531</v>
      </c>
      <c r="FI10672" s="55">
        <v>1</v>
      </c>
      <c r="FJ10672" s="55">
        <v>400000</v>
      </c>
      <c r="FK10672" s="55" t="s">
        <v>1258</v>
      </c>
      <c r="FL10672" s="55">
        <v>0.025</v>
      </c>
    </row>
    <row r="10673" ht="14.25" customHeight="1" outlineLevel="1" spans="162:168">
      <c r="FF10673" s="55">
        <v>10666</v>
      </c>
      <c r="FG10673" s="55" t="s">
        <v>2052</v>
      </c>
      <c r="FH10673" s="55" t="s">
        <v>1531</v>
      </c>
      <c r="FI10673" s="55">
        <v>1</v>
      </c>
      <c r="FJ10673" s="55">
        <v>530000</v>
      </c>
      <c r="FK10673" s="55" t="s">
        <v>1258</v>
      </c>
      <c r="FL10673" s="55">
        <v>0.025</v>
      </c>
    </row>
    <row r="10674" ht="14.25" customHeight="1" outlineLevel="1" spans="162:168">
      <c r="FF10674" s="55">
        <v>10667</v>
      </c>
      <c r="FG10674" s="55" t="s">
        <v>2052</v>
      </c>
      <c r="FH10674" s="55" t="s">
        <v>1531</v>
      </c>
      <c r="FI10674" s="55">
        <v>1</v>
      </c>
      <c r="FJ10674" s="55">
        <v>540000</v>
      </c>
      <c r="FK10674" s="55" t="s">
        <v>1258</v>
      </c>
      <c r="FL10674" s="55">
        <v>0.025</v>
      </c>
    </row>
    <row r="10675" ht="14.25" customHeight="1" outlineLevel="1" spans="162:168">
      <c r="FF10675" s="55">
        <v>10668</v>
      </c>
      <c r="FG10675" s="55" t="s">
        <v>2052</v>
      </c>
      <c r="FH10675" s="55" t="s">
        <v>1531</v>
      </c>
      <c r="FI10675" s="55">
        <v>2</v>
      </c>
      <c r="FJ10675" s="55">
        <v>0</v>
      </c>
      <c r="FK10675" s="55" t="s">
        <v>1258</v>
      </c>
      <c r="FL10675" s="55">
        <v>0.025</v>
      </c>
    </row>
    <row r="10676" ht="14.25" customHeight="1" outlineLevel="1" spans="162:168">
      <c r="FF10676" s="55">
        <v>10669</v>
      </c>
      <c r="FG10676" s="55" t="s">
        <v>2052</v>
      </c>
      <c r="FH10676" s="55" t="s">
        <v>1531</v>
      </c>
      <c r="FI10676" s="55">
        <v>2</v>
      </c>
      <c r="FJ10676" s="55">
        <v>1000</v>
      </c>
      <c r="FK10676" s="55" t="s">
        <v>1258</v>
      </c>
      <c r="FL10676" s="55">
        <v>0.025</v>
      </c>
    </row>
    <row r="10677" ht="14.25" customHeight="1" outlineLevel="1" spans="162:168">
      <c r="FF10677" s="55">
        <v>10670</v>
      </c>
      <c r="FG10677" s="55" t="s">
        <v>2052</v>
      </c>
      <c r="FH10677" s="55" t="s">
        <v>1531</v>
      </c>
      <c r="FI10677" s="55">
        <v>2</v>
      </c>
      <c r="FJ10677" s="55">
        <v>2500</v>
      </c>
      <c r="FK10677" s="55" t="s">
        <v>1258</v>
      </c>
      <c r="FL10677" s="55">
        <v>0.025</v>
      </c>
    </row>
    <row r="10678" ht="14.25" customHeight="1" outlineLevel="1" spans="162:168">
      <c r="FF10678" s="55">
        <v>10671</v>
      </c>
      <c r="FG10678" s="55" t="s">
        <v>2052</v>
      </c>
      <c r="FH10678" s="55" t="s">
        <v>1531</v>
      </c>
      <c r="FI10678" s="55">
        <v>2</v>
      </c>
      <c r="FJ10678" s="55">
        <v>5000</v>
      </c>
      <c r="FK10678" s="55" t="s">
        <v>1258</v>
      </c>
      <c r="FL10678" s="55">
        <v>0.025</v>
      </c>
    </row>
    <row r="10679" ht="14.25" customHeight="1" outlineLevel="1" spans="162:168">
      <c r="FF10679" s="55">
        <v>10672</v>
      </c>
      <c r="FG10679" s="55" t="s">
        <v>2052</v>
      </c>
      <c r="FH10679" s="55" t="s">
        <v>1531</v>
      </c>
      <c r="FI10679" s="55">
        <v>2</v>
      </c>
      <c r="FJ10679" s="55">
        <v>10000</v>
      </c>
      <c r="FK10679" s="55" t="s">
        <v>1258</v>
      </c>
      <c r="FL10679" s="55">
        <v>0.025</v>
      </c>
    </row>
    <row r="10680" ht="14.25" customHeight="1" outlineLevel="1" spans="162:168">
      <c r="FF10680" s="55">
        <v>10673</v>
      </c>
      <c r="FG10680" s="55" t="s">
        <v>2052</v>
      </c>
      <c r="FH10680" s="55" t="s">
        <v>1531</v>
      </c>
      <c r="FI10680" s="55">
        <v>2</v>
      </c>
      <c r="FJ10680" s="55">
        <v>25000</v>
      </c>
      <c r="FK10680" s="55" t="s">
        <v>1258</v>
      </c>
      <c r="FL10680" s="55">
        <v>0.025</v>
      </c>
    </row>
    <row r="10681" ht="14.25" customHeight="1" outlineLevel="1" spans="162:168">
      <c r="FF10681" s="55">
        <v>10674</v>
      </c>
      <c r="FG10681" s="55" t="s">
        <v>2052</v>
      </c>
      <c r="FH10681" s="55" t="s">
        <v>1531</v>
      </c>
      <c r="FI10681" s="55">
        <v>2</v>
      </c>
      <c r="FJ10681" s="55">
        <v>50000</v>
      </c>
      <c r="FK10681" s="55" t="s">
        <v>1258</v>
      </c>
      <c r="FL10681" s="55">
        <v>0.025</v>
      </c>
    </row>
    <row r="10682" ht="14.25" customHeight="1" outlineLevel="1" spans="162:168">
      <c r="FF10682" s="55">
        <v>10675</v>
      </c>
      <c r="FG10682" s="55" t="s">
        <v>2052</v>
      </c>
      <c r="FH10682" s="55" t="s">
        <v>1531</v>
      </c>
      <c r="FI10682" s="55">
        <v>2</v>
      </c>
      <c r="FJ10682" s="55">
        <v>80000</v>
      </c>
      <c r="FK10682" s="55" t="s">
        <v>1258</v>
      </c>
      <c r="FL10682" s="55">
        <v>0.025</v>
      </c>
    </row>
    <row r="10683" ht="14.25" customHeight="1" outlineLevel="1" spans="162:168">
      <c r="FF10683" s="55">
        <v>10676</v>
      </c>
      <c r="FG10683" s="55" t="s">
        <v>2052</v>
      </c>
      <c r="FH10683" s="55" t="s">
        <v>1531</v>
      </c>
      <c r="FI10683" s="55">
        <v>2</v>
      </c>
      <c r="FJ10683" s="55">
        <v>130000</v>
      </c>
      <c r="FK10683" s="55" t="s">
        <v>1258</v>
      </c>
      <c r="FL10683" s="55">
        <v>0.025</v>
      </c>
    </row>
    <row r="10684" ht="14.25" customHeight="1" outlineLevel="1" spans="162:168">
      <c r="FF10684" s="55">
        <v>10677</v>
      </c>
      <c r="FG10684" s="55" t="s">
        <v>2052</v>
      </c>
      <c r="FH10684" s="55" t="s">
        <v>1531</v>
      </c>
      <c r="FI10684" s="55">
        <v>2</v>
      </c>
      <c r="FJ10684" s="55">
        <v>260000</v>
      </c>
      <c r="FK10684" s="55" t="s">
        <v>1258</v>
      </c>
      <c r="FL10684" s="55">
        <v>0.025</v>
      </c>
    </row>
    <row r="10685" ht="14.25" customHeight="1" outlineLevel="1" spans="162:168">
      <c r="FF10685" s="55">
        <v>10678</v>
      </c>
      <c r="FG10685" s="55" t="s">
        <v>2052</v>
      </c>
      <c r="FH10685" s="55" t="s">
        <v>1531</v>
      </c>
      <c r="FI10685" s="55">
        <v>2</v>
      </c>
      <c r="FJ10685" s="55">
        <v>400000</v>
      </c>
      <c r="FK10685" s="55" t="s">
        <v>1258</v>
      </c>
      <c r="FL10685" s="55">
        <v>0.025</v>
      </c>
    </row>
    <row r="10686" ht="14.25" customHeight="1" outlineLevel="1" spans="162:168">
      <c r="FF10686" s="55">
        <v>10679</v>
      </c>
      <c r="FG10686" s="55" t="s">
        <v>2052</v>
      </c>
      <c r="FH10686" s="55" t="s">
        <v>1531</v>
      </c>
      <c r="FI10686" s="55">
        <v>2</v>
      </c>
      <c r="FJ10686" s="55">
        <v>530000</v>
      </c>
      <c r="FK10686" s="55" t="s">
        <v>1258</v>
      </c>
      <c r="FL10686" s="55">
        <v>0.025</v>
      </c>
    </row>
    <row r="10687" ht="14.25" customHeight="1" outlineLevel="1" spans="162:168">
      <c r="FF10687" s="55">
        <v>10680</v>
      </c>
      <c r="FG10687" s="55" t="s">
        <v>2052</v>
      </c>
      <c r="FH10687" s="55" t="s">
        <v>1531</v>
      </c>
      <c r="FI10687" s="55">
        <v>2</v>
      </c>
      <c r="FJ10687" s="55">
        <v>540000</v>
      </c>
      <c r="FK10687" s="55" t="s">
        <v>1258</v>
      </c>
      <c r="FL10687" s="55">
        <v>0.025</v>
      </c>
    </row>
    <row r="10688" ht="14.25" customHeight="1" outlineLevel="1" spans="162:168">
      <c r="FF10688" s="55">
        <v>10681</v>
      </c>
      <c r="FG10688" s="55" t="s">
        <v>2052</v>
      </c>
      <c r="FH10688" s="55" t="s">
        <v>1701</v>
      </c>
      <c r="FI10688" s="55">
        <v>1</v>
      </c>
      <c r="FJ10688" s="55">
        <v>0</v>
      </c>
      <c r="FK10688" s="55" t="s">
        <v>1258</v>
      </c>
      <c r="FL10688" s="55">
        <v>0.025</v>
      </c>
    </row>
    <row r="10689" ht="14.25" customHeight="1" outlineLevel="1" spans="162:168">
      <c r="FF10689" s="55">
        <v>10682</v>
      </c>
      <c r="FG10689" s="55" t="s">
        <v>2052</v>
      </c>
      <c r="FH10689" s="55" t="s">
        <v>1701</v>
      </c>
      <c r="FI10689" s="55">
        <v>1</v>
      </c>
      <c r="FJ10689" s="55">
        <v>1000</v>
      </c>
      <c r="FK10689" s="55" t="s">
        <v>1258</v>
      </c>
      <c r="FL10689" s="55">
        <v>0.025</v>
      </c>
    </row>
    <row r="10690" ht="14.25" customHeight="1" outlineLevel="1" spans="162:168">
      <c r="FF10690" s="55">
        <v>10683</v>
      </c>
      <c r="FG10690" s="55" t="s">
        <v>2052</v>
      </c>
      <c r="FH10690" s="55" t="s">
        <v>1701</v>
      </c>
      <c r="FI10690" s="55">
        <v>1</v>
      </c>
      <c r="FJ10690" s="55">
        <v>2500</v>
      </c>
      <c r="FK10690" s="55" t="s">
        <v>1258</v>
      </c>
      <c r="FL10690" s="55">
        <v>0.025</v>
      </c>
    </row>
    <row r="10691" ht="14.25" customHeight="1" outlineLevel="1" spans="162:168">
      <c r="FF10691" s="55">
        <v>10684</v>
      </c>
      <c r="FG10691" s="55" t="s">
        <v>2052</v>
      </c>
      <c r="FH10691" s="55" t="s">
        <v>1701</v>
      </c>
      <c r="FI10691" s="55">
        <v>1</v>
      </c>
      <c r="FJ10691" s="55">
        <v>5000</v>
      </c>
      <c r="FK10691" s="55" t="s">
        <v>1258</v>
      </c>
      <c r="FL10691" s="55">
        <v>0.025</v>
      </c>
    </row>
    <row r="10692" ht="14.25" customHeight="1" outlineLevel="1" spans="162:168">
      <c r="FF10692" s="55">
        <v>10685</v>
      </c>
      <c r="FG10692" s="55" t="s">
        <v>2052</v>
      </c>
      <c r="FH10692" s="55" t="s">
        <v>1701</v>
      </c>
      <c r="FI10692" s="55">
        <v>1</v>
      </c>
      <c r="FJ10692" s="55">
        <v>10000</v>
      </c>
      <c r="FK10692" s="55" t="s">
        <v>1258</v>
      </c>
      <c r="FL10692" s="55">
        <v>0.025</v>
      </c>
    </row>
    <row r="10693" ht="14.25" customHeight="1" outlineLevel="1" spans="162:168">
      <c r="FF10693" s="55">
        <v>10686</v>
      </c>
      <c r="FG10693" s="55" t="s">
        <v>2052</v>
      </c>
      <c r="FH10693" s="55" t="s">
        <v>1701</v>
      </c>
      <c r="FI10693" s="55">
        <v>1</v>
      </c>
      <c r="FJ10693" s="55">
        <v>25000</v>
      </c>
      <c r="FK10693" s="55" t="s">
        <v>1258</v>
      </c>
      <c r="FL10693" s="55">
        <v>0.025</v>
      </c>
    </row>
    <row r="10694" ht="14.25" customHeight="1" outlineLevel="1" spans="162:168">
      <c r="FF10694" s="55">
        <v>10687</v>
      </c>
      <c r="FG10694" s="55" t="s">
        <v>2052</v>
      </c>
      <c r="FH10694" s="55" t="s">
        <v>1701</v>
      </c>
      <c r="FI10694" s="55">
        <v>1</v>
      </c>
      <c r="FJ10694" s="55">
        <v>50000</v>
      </c>
      <c r="FK10694" s="55" t="s">
        <v>1258</v>
      </c>
      <c r="FL10694" s="55">
        <v>0.025</v>
      </c>
    </row>
    <row r="10695" ht="14.25" customHeight="1" outlineLevel="1" spans="162:168">
      <c r="FF10695" s="55">
        <v>10688</v>
      </c>
      <c r="FG10695" s="55" t="s">
        <v>2052</v>
      </c>
      <c r="FH10695" s="55" t="s">
        <v>1701</v>
      </c>
      <c r="FI10695" s="55">
        <v>1</v>
      </c>
      <c r="FJ10695" s="55">
        <v>80000</v>
      </c>
      <c r="FK10695" s="55" t="s">
        <v>1258</v>
      </c>
      <c r="FL10695" s="55">
        <v>0.025</v>
      </c>
    </row>
    <row r="10696" ht="14.25" customHeight="1" outlineLevel="1" spans="162:168">
      <c r="FF10696" s="55">
        <v>10689</v>
      </c>
      <c r="FG10696" s="55" t="s">
        <v>2052</v>
      </c>
      <c r="FH10696" s="55" t="s">
        <v>1701</v>
      </c>
      <c r="FI10696" s="55">
        <v>1</v>
      </c>
      <c r="FJ10696" s="55">
        <v>130000</v>
      </c>
      <c r="FK10696" s="55" t="s">
        <v>1258</v>
      </c>
      <c r="FL10696" s="55">
        <v>0.025</v>
      </c>
    </row>
    <row r="10697" ht="14.25" customHeight="1" outlineLevel="1" spans="162:168">
      <c r="FF10697" s="55">
        <v>10690</v>
      </c>
      <c r="FG10697" s="55" t="s">
        <v>2052</v>
      </c>
      <c r="FH10697" s="55" t="s">
        <v>1701</v>
      </c>
      <c r="FI10697" s="55">
        <v>1</v>
      </c>
      <c r="FJ10697" s="55">
        <v>260000</v>
      </c>
      <c r="FK10697" s="55" t="s">
        <v>1258</v>
      </c>
      <c r="FL10697" s="55">
        <v>0.025</v>
      </c>
    </row>
    <row r="10698" ht="14.25" customHeight="1" outlineLevel="1" spans="162:168">
      <c r="FF10698" s="55">
        <v>10691</v>
      </c>
      <c r="FG10698" s="55" t="s">
        <v>2052</v>
      </c>
      <c r="FH10698" s="55" t="s">
        <v>1701</v>
      </c>
      <c r="FI10698" s="55">
        <v>1</v>
      </c>
      <c r="FJ10698" s="55">
        <v>400000</v>
      </c>
      <c r="FK10698" s="55" t="s">
        <v>1258</v>
      </c>
      <c r="FL10698" s="55">
        <v>0.025</v>
      </c>
    </row>
    <row r="10699" ht="14.25" customHeight="1" outlineLevel="1" spans="162:168">
      <c r="FF10699" s="55">
        <v>10692</v>
      </c>
      <c r="FG10699" s="55" t="s">
        <v>2052</v>
      </c>
      <c r="FH10699" s="55" t="s">
        <v>1701</v>
      </c>
      <c r="FI10699" s="55">
        <v>1</v>
      </c>
      <c r="FJ10699" s="55">
        <v>530000</v>
      </c>
      <c r="FK10699" s="55" t="s">
        <v>1258</v>
      </c>
      <c r="FL10699" s="55">
        <v>0.025</v>
      </c>
    </row>
    <row r="10700" ht="14.25" customHeight="1" outlineLevel="1" spans="162:168">
      <c r="FF10700" s="55">
        <v>10693</v>
      </c>
      <c r="FG10700" s="55" t="s">
        <v>2052</v>
      </c>
      <c r="FH10700" s="55" t="s">
        <v>1701</v>
      </c>
      <c r="FI10700" s="55">
        <v>1</v>
      </c>
      <c r="FJ10700" s="55">
        <v>540000</v>
      </c>
      <c r="FK10700" s="55" t="s">
        <v>1258</v>
      </c>
      <c r="FL10700" s="55">
        <v>0.025</v>
      </c>
    </row>
    <row r="10701" ht="14.25" customHeight="1" outlineLevel="1" spans="162:168">
      <c r="FF10701" s="55">
        <v>10694</v>
      </c>
      <c r="FG10701" s="55" t="s">
        <v>2052</v>
      </c>
      <c r="FH10701" s="55" t="s">
        <v>1756</v>
      </c>
      <c r="FI10701" s="55">
        <v>1</v>
      </c>
      <c r="FJ10701" s="55">
        <v>0</v>
      </c>
      <c r="FK10701" s="55" t="s">
        <v>1258</v>
      </c>
      <c r="FL10701" s="55">
        <v>0.085</v>
      </c>
    </row>
    <row r="10702" ht="14.25" customHeight="1" outlineLevel="1" spans="162:168">
      <c r="FF10702" s="55">
        <v>10695</v>
      </c>
      <c r="FG10702" s="55" t="s">
        <v>2052</v>
      </c>
      <c r="FH10702" s="55" t="s">
        <v>1756</v>
      </c>
      <c r="FI10702" s="55">
        <v>1</v>
      </c>
      <c r="FJ10702" s="55">
        <v>1000</v>
      </c>
      <c r="FK10702" s="55" t="s">
        <v>1258</v>
      </c>
      <c r="FL10702" s="55">
        <v>0.085</v>
      </c>
    </row>
    <row r="10703" ht="14.25" customHeight="1" outlineLevel="1" spans="162:168">
      <c r="FF10703" s="55">
        <v>10696</v>
      </c>
      <c r="FG10703" s="55" t="s">
        <v>2052</v>
      </c>
      <c r="FH10703" s="55" t="s">
        <v>1756</v>
      </c>
      <c r="FI10703" s="55">
        <v>1</v>
      </c>
      <c r="FJ10703" s="55">
        <v>2500</v>
      </c>
      <c r="FK10703" s="55" t="s">
        <v>1258</v>
      </c>
      <c r="FL10703" s="55">
        <v>0.0792</v>
      </c>
    </row>
    <row r="10704" ht="14.25" customHeight="1" outlineLevel="1" spans="162:168">
      <c r="FF10704" s="55">
        <v>10697</v>
      </c>
      <c r="FG10704" s="55" t="s">
        <v>2052</v>
      </c>
      <c r="FH10704" s="55" t="s">
        <v>1756</v>
      </c>
      <c r="FI10704" s="55">
        <v>1</v>
      </c>
      <c r="FJ10704" s="55">
        <v>5000</v>
      </c>
      <c r="FK10704" s="55" t="s">
        <v>1258</v>
      </c>
      <c r="FL10704" s="55">
        <v>0.07</v>
      </c>
    </row>
    <row r="10705" ht="14.25" customHeight="1" outlineLevel="1" spans="162:168">
      <c r="FF10705" s="55">
        <v>10698</v>
      </c>
      <c r="FG10705" s="55" t="s">
        <v>2052</v>
      </c>
      <c r="FH10705" s="55" t="s">
        <v>1756</v>
      </c>
      <c r="FI10705" s="55">
        <v>1</v>
      </c>
      <c r="FJ10705" s="55">
        <v>10000</v>
      </c>
      <c r="FK10705" s="55" t="s">
        <v>1258</v>
      </c>
      <c r="FL10705" s="55">
        <v>0.0584</v>
      </c>
    </row>
    <row r="10706" ht="14.25" customHeight="1" outlineLevel="1" spans="162:168">
      <c r="FF10706" s="55">
        <v>10699</v>
      </c>
      <c r="FG10706" s="55" t="s">
        <v>2052</v>
      </c>
      <c r="FH10706" s="55" t="s">
        <v>1756</v>
      </c>
      <c r="FI10706" s="55">
        <v>1</v>
      </c>
      <c r="FJ10706" s="55">
        <v>25000</v>
      </c>
      <c r="FK10706" s="55" t="s">
        <v>1258</v>
      </c>
      <c r="FL10706" s="55">
        <v>0.0559</v>
      </c>
    </row>
    <row r="10707" ht="14.25" customHeight="1" outlineLevel="1" spans="162:168">
      <c r="FF10707" s="55">
        <v>10700</v>
      </c>
      <c r="FG10707" s="55" t="s">
        <v>2052</v>
      </c>
      <c r="FH10707" s="55" t="s">
        <v>1756</v>
      </c>
      <c r="FI10707" s="55">
        <v>1</v>
      </c>
      <c r="FJ10707" s="55">
        <v>50000</v>
      </c>
      <c r="FK10707" s="55" t="s">
        <v>1258</v>
      </c>
      <c r="FL10707" s="55">
        <v>0.0525</v>
      </c>
    </row>
    <row r="10708" ht="14.25" customHeight="1" outlineLevel="1" spans="162:168">
      <c r="FF10708" s="55">
        <v>10701</v>
      </c>
      <c r="FG10708" s="55" t="s">
        <v>2052</v>
      </c>
      <c r="FH10708" s="55" t="s">
        <v>1756</v>
      </c>
      <c r="FI10708" s="55">
        <v>1</v>
      </c>
      <c r="FJ10708" s="55">
        <v>80000</v>
      </c>
      <c r="FK10708" s="55" t="s">
        <v>1258</v>
      </c>
      <c r="FL10708" s="55">
        <v>0.0475</v>
      </c>
    </row>
    <row r="10709" ht="14.25" customHeight="1" outlineLevel="1" spans="162:168">
      <c r="FF10709" s="55">
        <v>10702</v>
      </c>
      <c r="FG10709" s="55" t="s">
        <v>2052</v>
      </c>
      <c r="FH10709" s="55" t="s">
        <v>1756</v>
      </c>
      <c r="FI10709" s="55">
        <v>1</v>
      </c>
      <c r="FJ10709" s="55">
        <v>130000</v>
      </c>
      <c r="FK10709" s="55" t="s">
        <v>1258</v>
      </c>
      <c r="FL10709" s="55">
        <v>0.0475</v>
      </c>
    </row>
    <row r="10710" ht="14.25" customHeight="1" outlineLevel="1" spans="162:168">
      <c r="FF10710" s="55">
        <v>10703</v>
      </c>
      <c r="FG10710" s="55" t="s">
        <v>2052</v>
      </c>
      <c r="FH10710" s="55" t="s">
        <v>1756</v>
      </c>
      <c r="FI10710" s="55">
        <v>1</v>
      </c>
      <c r="FJ10710" s="55">
        <v>260000</v>
      </c>
      <c r="FK10710" s="55" t="s">
        <v>1258</v>
      </c>
      <c r="FL10710" s="55">
        <v>0.0475</v>
      </c>
    </row>
    <row r="10711" ht="14.25" customHeight="1" outlineLevel="1" spans="162:168">
      <c r="FF10711" s="55">
        <v>10704</v>
      </c>
      <c r="FG10711" s="55" t="s">
        <v>2052</v>
      </c>
      <c r="FH10711" s="55" t="s">
        <v>1756</v>
      </c>
      <c r="FI10711" s="55">
        <v>1</v>
      </c>
      <c r="FJ10711" s="55">
        <v>400000</v>
      </c>
      <c r="FK10711" s="55" t="s">
        <v>1258</v>
      </c>
      <c r="FL10711" s="55">
        <v>0.0475</v>
      </c>
    </row>
    <row r="10712" ht="14.25" customHeight="1" outlineLevel="1" spans="162:168">
      <c r="FF10712" s="55">
        <v>10705</v>
      </c>
      <c r="FG10712" s="55" t="s">
        <v>2052</v>
      </c>
      <c r="FH10712" s="55" t="s">
        <v>1756</v>
      </c>
      <c r="FI10712" s="55">
        <v>1</v>
      </c>
      <c r="FJ10712" s="55">
        <v>530000</v>
      </c>
      <c r="FK10712" s="55" t="s">
        <v>1258</v>
      </c>
      <c r="FL10712" s="55">
        <v>0.0475</v>
      </c>
    </row>
    <row r="10713" ht="14.25" customHeight="1" outlineLevel="1" spans="162:168">
      <c r="FF10713" s="55">
        <v>10706</v>
      </c>
      <c r="FG10713" s="55" t="s">
        <v>2052</v>
      </c>
      <c r="FH10713" s="55" t="s">
        <v>1756</v>
      </c>
      <c r="FI10713" s="55">
        <v>1</v>
      </c>
      <c r="FJ10713" s="55">
        <v>540000</v>
      </c>
      <c r="FK10713" s="55" t="s">
        <v>1258</v>
      </c>
      <c r="FL10713" s="55">
        <v>0.0475</v>
      </c>
    </row>
    <row r="10714" ht="14.25" customHeight="1" outlineLevel="1" spans="162:168">
      <c r="FF10714" s="55">
        <v>10707</v>
      </c>
      <c r="FG10714" s="55" t="s">
        <v>2052</v>
      </c>
      <c r="FH10714" s="55" t="s">
        <v>1756</v>
      </c>
      <c r="FI10714" s="55">
        <v>2</v>
      </c>
      <c r="FJ10714" s="55">
        <v>0</v>
      </c>
      <c r="FK10714" s="55" t="s">
        <v>1258</v>
      </c>
      <c r="FL10714" s="55">
        <v>0.0475</v>
      </c>
    </row>
    <row r="10715" ht="14.25" customHeight="1" outlineLevel="1" spans="162:168">
      <c r="FF10715" s="55">
        <v>10708</v>
      </c>
      <c r="FG10715" s="55" t="s">
        <v>2052</v>
      </c>
      <c r="FH10715" s="55" t="s">
        <v>1756</v>
      </c>
      <c r="FI10715" s="55">
        <v>2</v>
      </c>
      <c r="FJ10715" s="55">
        <v>1000</v>
      </c>
      <c r="FK10715" s="55" t="s">
        <v>1258</v>
      </c>
      <c r="FL10715" s="55">
        <v>0.0475</v>
      </c>
    </row>
    <row r="10716" ht="14.25" customHeight="1" outlineLevel="1" spans="162:168">
      <c r="FF10716" s="55">
        <v>10709</v>
      </c>
      <c r="FG10716" s="55" t="s">
        <v>2052</v>
      </c>
      <c r="FH10716" s="55" t="s">
        <v>1756</v>
      </c>
      <c r="FI10716" s="55">
        <v>2</v>
      </c>
      <c r="FJ10716" s="55">
        <v>2500</v>
      </c>
      <c r="FK10716" s="55" t="s">
        <v>1258</v>
      </c>
      <c r="FL10716" s="55">
        <v>0.0475</v>
      </c>
    </row>
    <row r="10717" ht="14.25" customHeight="1" outlineLevel="1" spans="162:168">
      <c r="FF10717" s="55">
        <v>10710</v>
      </c>
      <c r="FG10717" s="55" t="s">
        <v>2052</v>
      </c>
      <c r="FH10717" s="55" t="s">
        <v>1756</v>
      </c>
      <c r="FI10717" s="55">
        <v>2</v>
      </c>
      <c r="FJ10717" s="55">
        <v>5000</v>
      </c>
      <c r="FK10717" s="55" t="s">
        <v>1258</v>
      </c>
      <c r="FL10717" s="55">
        <v>0.0475</v>
      </c>
    </row>
    <row r="10718" ht="14.25" customHeight="1" outlineLevel="1" spans="162:168">
      <c r="FF10718" s="55">
        <v>10711</v>
      </c>
      <c r="FG10718" s="55" t="s">
        <v>2052</v>
      </c>
      <c r="FH10718" s="55" t="s">
        <v>1756</v>
      </c>
      <c r="FI10718" s="55">
        <v>2</v>
      </c>
      <c r="FJ10718" s="55">
        <v>10000</v>
      </c>
      <c r="FK10718" s="55" t="s">
        <v>1258</v>
      </c>
      <c r="FL10718" s="55">
        <v>0.0475</v>
      </c>
    </row>
    <row r="10719" ht="14.25" customHeight="1" outlineLevel="1" spans="162:168">
      <c r="FF10719" s="55">
        <v>10712</v>
      </c>
      <c r="FG10719" s="55" t="s">
        <v>2052</v>
      </c>
      <c r="FH10719" s="55" t="s">
        <v>1756</v>
      </c>
      <c r="FI10719" s="55">
        <v>2</v>
      </c>
      <c r="FJ10719" s="55">
        <v>25000</v>
      </c>
      <c r="FK10719" s="55" t="s">
        <v>1258</v>
      </c>
      <c r="FL10719" s="55">
        <v>0.0475</v>
      </c>
    </row>
    <row r="10720" ht="14.25" customHeight="1" outlineLevel="1" spans="162:168">
      <c r="FF10720" s="55">
        <v>10713</v>
      </c>
      <c r="FG10720" s="55" t="s">
        <v>2052</v>
      </c>
      <c r="FH10720" s="55" t="s">
        <v>1756</v>
      </c>
      <c r="FI10720" s="55">
        <v>2</v>
      </c>
      <c r="FJ10720" s="55">
        <v>50000</v>
      </c>
      <c r="FK10720" s="55" t="s">
        <v>1258</v>
      </c>
      <c r="FL10720" s="55">
        <v>0.0475</v>
      </c>
    </row>
    <row r="10721" ht="14.25" customHeight="1" outlineLevel="1" spans="162:168">
      <c r="FF10721" s="55">
        <v>10714</v>
      </c>
      <c r="FG10721" s="55" t="s">
        <v>2052</v>
      </c>
      <c r="FH10721" s="55" t="s">
        <v>1756</v>
      </c>
      <c r="FI10721" s="55">
        <v>2</v>
      </c>
      <c r="FJ10721" s="55">
        <v>80000</v>
      </c>
      <c r="FK10721" s="55" t="s">
        <v>1258</v>
      </c>
      <c r="FL10721" s="55">
        <v>0.0475</v>
      </c>
    </row>
    <row r="10722" ht="14.25" customHeight="1" outlineLevel="1" spans="162:168">
      <c r="FF10722" s="55">
        <v>10715</v>
      </c>
      <c r="FG10722" s="55" t="s">
        <v>2052</v>
      </c>
      <c r="FH10722" s="55" t="s">
        <v>1756</v>
      </c>
      <c r="FI10722" s="55">
        <v>2</v>
      </c>
      <c r="FJ10722" s="55">
        <v>130000</v>
      </c>
      <c r="FK10722" s="55" t="s">
        <v>1258</v>
      </c>
      <c r="FL10722" s="55">
        <v>0.0475</v>
      </c>
    </row>
    <row r="10723" ht="14.25" customHeight="1" outlineLevel="1" spans="162:168">
      <c r="FF10723" s="55">
        <v>10716</v>
      </c>
      <c r="FG10723" s="55" t="s">
        <v>2052</v>
      </c>
      <c r="FH10723" s="55" t="s">
        <v>1756</v>
      </c>
      <c r="FI10723" s="55">
        <v>2</v>
      </c>
      <c r="FJ10723" s="55">
        <v>260000</v>
      </c>
      <c r="FK10723" s="55" t="s">
        <v>1258</v>
      </c>
      <c r="FL10723" s="55">
        <v>0.0475</v>
      </c>
    </row>
    <row r="10724" ht="14.25" customHeight="1" outlineLevel="1" spans="162:168">
      <c r="FF10724" s="55">
        <v>10717</v>
      </c>
      <c r="FG10724" s="55" t="s">
        <v>2052</v>
      </c>
      <c r="FH10724" s="55" t="s">
        <v>1756</v>
      </c>
      <c r="FI10724" s="55">
        <v>2</v>
      </c>
      <c r="FJ10724" s="55">
        <v>400000</v>
      </c>
      <c r="FK10724" s="55" t="s">
        <v>1258</v>
      </c>
      <c r="FL10724" s="55">
        <v>0.0475</v>
      </c>
    </row>
    <row r="10725" ht="14.25" customHeight="1" outlineLevel="1" spans="162:168">
      <c r="FF10725" s="55">
        <v>10718</v>
      </c>
      <c r="FG10725" s="55" t="s">
        <v>2052</v>
      </c>
      <c r="FH10725" s="55" t="s">
        <v>1756</v>
      </c>
      <c r="FI10725" s="55">
        <v>2</v>
      </c>
      <c r="FJ10725" s="55">
        <v>530000</v>
      </c>
      <c r="FK10725" s="55" t="s">
        <v>1258</v>
      </c>
      <c r="FL10725" s="55">
        <v>0.0475</v>
      </c>
    </row>
    <row r="10726" ht="14.25" customHeight="1" outlineLevel="1" spans="162:168">
      <c r="FF10726" s="55">
        <v>10719</v>
      </c>
      <c r="FG10726" s="55" t="s">
        <v>2052</v>
      </c>
      <c r="FH10726" s="55" t="s">
        <v>1756</v>
      </c>
      <c r="FI10726" s="55">
        <v>2</v>
      </c>
      <c r="FJ10726" s="55">
        <v>540000</v>
      </c>
      <c r="FK10726" s="55" t="s">
        <v>1258</v>
      </c>
      <c r="FL10726" s="55">
        <v>0.0475</v>
      </c>
    </row>
    <row r="10727" ht="14.25" customHeight="1" outlineLevel="1" spans="162:168">
      <c r="FF10727" s="55">
        <v>10720</v>
      </c>
      <c r="FG10727" s="55" t="s">
        <v>2052</v>
      </c>
      <c r="FH10727" s="55" t="s">
        <v>1756</v>
      </c>
      <c r="FI10727" s="55">
        <v>3</v>
      </c>
      <c r="FJ10727" s="55">
        <v>0</v>
      </c>
      <c r="FK10727" s="55" t="s">
        <v>1258</v>
      </c>
      <c r="FL10727" s="55">
        <v>0.025</v>
      </c>
    </row>
    <row r="10728" ht="14.25" customHeight="1" outlineLevel="1" spans="162:168">
      <c r="FF10728" s="55">
        <v>10721</v>
      </c>
      <c r="FG10728" s="55" t="s">
        <v>2052</v>
      </c>
      <c r="FH10728" s="55" t="s">
        <v>1756</v>
      </c>
      <c r="FI10728" s="55">
        <v>3</v>
      </c>
      <c r="FJ10728" s="55">
        <v>1000</v>
      </c>
      <c r="FK10728" s="55" t="s">
        <v>1258</v>
      </c>
      <c r="FL10728" s="55">
        <v>0.025</v>
      </c>
    </row>
    <row r="10729" ht="14.25" customHeight="1" outlineLevel="1" spans="162:168">
      <c r="FF10729" s="55">
        <v>10722</v>
      </c>
      <c r="FG10729" s="55" t="s">
        <v>2052</v>
      </c>
      <c r="FH10729" s="55" t="s">
        <v>1756</v>
      </c>
      <c r="FI10729" s="55">
        <v>3</v>
      </c>
      <c r="FJ10729" s="55">
        <v>2500</v>
      </c>
      <c r="FK10729" s="55" t="s">
        <v>1258</v>
      </c>
      <c r="FL10729" s="55">
        <v>0.025</v>
      </c>
    </row>
    <row r="10730" ht="14.25" customHeight="1" outlineLevel="1" spans="162:168">
      <c r="FF10730" s="55">
        <v>10723</v>
      </c>
      <c r="FG10730" s="55" t="s">
        <v>2052</v>
      </c>
      <c r="FH10730" s="55" t="s">
        <v>1756</v>
      </c>
      <c r="FI10730" s="55">
        <v>3</v>
      </c>
      <c r="FJ10730" s="55">
        <v>5000</v>
      </c>
      <c r="FK10730" s="55" t="s">
        <v>1258</v>
      </c>
      <c r="FL10730" s="55">
        <v>0.025</v>
      </c>
    </row>
    <row r="10731" ht="14.25" customHeight="1" outlineLevel="1" spans="162:168">
      <c r="FF10731" s="55">
        <v>10724</v>
      </c>
      <c r="FG10731" s="55" t="s">
        <v>2052</v>
      </c>
      <c r="FH10731" s="55" t="s">
        <v>1756</v>
      </c>
      <c r="FI10731" s="55">
        <v>3</v>
      </c>
      <c r="FJ10731" s="55">
        <v>10000</v>
      </c>
      <c r="FK10731" s="55" t="s">
        <v>1258</v>
      </c>
      <c r="FL10731" s="55">
        <v>0.025</v>
      </c>
    </row>
    <row r="10732" ht="14.25" customHeight="1" outlineLevel="1" spans="162:168">
      <c r="FF10732" s="55">
        <v>10725</v>
      </c>
      <c r="FG10732" s="55" t="s">
        <v>2052</v>
      </c>
      <c r="FH10732" s="55" t="s">
        <v>1756</v>
      </c>
      <c r="FI10732" s="55">
        <v>3</v>
      </c>
      <c r="FJ10732" s="55">
        <v>25000</v>
      </c>
      <c r="FK10732" s="55" t="s">
        <v>1258</v>
      </c>
      <c r="FL10732" s="55">
        <v>0.025</v>
      </c>
    </row>
    <row r="10733" ht="14.25" customHeight="1" outlineLevel="1" spans="162:168">
      <c r="FF10733" s="55">
        <v>10726</v>
      </c>
      <c r="FG10733" s="55" t="s">
        <v>2052</v>
      </c>
      <c r="FH10733" s="55" t="s">
        <v>1756</v>
      </c>
      <c r="FI10733" s="55">
        <v>3</v>
      </c>
      <c r="FJ10733" s="55">
        <v>50000</v>
      </c>
      <c r="FK10733" s="55" t="s">
        <v>1258</v>
      </c>
      <c r="FL10733" s="55">
        <v>0.025</v>
      </c>
    </row>
    <row r="10734" ht="14.25" customHeight="1" outlineLevel="1" spans="162:168">
      <c r="FF10734" s="55">
        <v>10727</v>
      </c>
      <c r="FG10734" s="55" t="s">
        <v>2052</v>
      </c>
      <c r="FH10734" s="55" t="s">
        <v>1756</v>
      </c>
      <c r="FI10734" s="55">
        <v>3</v>
      </c>
      <c r="FJ10734" s="55">
        <v>80000</v>
      </c>
      <c r="FK10734" s="55" t="s">
        <v>1258</v>
      </c>
      <c r="FL10734" s="55">
        <v>0.025</v>
      </c>
    </row>
    <row r="10735" ht="14.25" customHeight="1" outlineLevel="1" spans="162:168">
      <c r="FF10735" s="55">
        <v>10728</v>
      </c>
      <c r="FG10735" s="55" t="s">
        <v>2052</v>
      </c>
      <c r="FH10735" s="55" t="s">
        <v>1756</v>
      </c>
      <c r="FI10735" s="55">
        <v>3</v>
      </c>
      <c r="FJ10735" s="55">
        <v>130000</v>
      </c>
      <c r="FK10735" s="55" t="s">
        <v>1258</v>
      </c>
      <c r="FL10735" s="55">
        <v>0.025</v>
      </c>
    </row>
    <row r="10736" ht="14.25" customHeight="1" outlineLevel="1" spans="162:168">
      <c r="FF10736" s="55">
        <v>10729</v>
      </c>
      <c r="FG10736" s="55" t="s">
        <v>2052</v>
      </c>
      <c r="FH10736" s="55" t="s">
        <v>1756</v>
      </c>
      <c r="FI10736" s="55">
        <v>3</v>
      </c>
      <c r="FJ10736" s="55">
        <v>260000</v>
      </c>
      <c r="FK10736" s="55" t="s">
        <v>1258</v>
      </c>
      <c r="FL10736" s="55">
        <v>0.025</v>
      </c>
    </row>
    <row r="10737" ht="14.25" customHeight="1" outlineLevel="1" spans="162:168">
      <c r="FF10737" s="55">
        <v>10730</v>
      </c>
      <c r="FG10737" s="55" t="s">
        <v>2052</v>
      </c>
      <c r="FH10737" s="55" t="s">
        <v>1756</v>
      </c>
      <c r="FI10737" s="55">
        <v>3</v>
      </c>
      <c r="FJ10737" s="55">
        <v>400000</v>
      </c>
      <c r="FK10737" s="55" t="s">
        <v>1258</v>
      </c>
      <c r="FL10737" s="55">
        <v>0.025</v>
      </c>
    </row>
    <row r="10738" ht="14.25" customHeight="1" outlineLevel="1" spans="162:168">
      <c r="FF10738" s="55">
        <v>10731</v>
      </c>
      <c r="FG10738" s="55" t="s">
        <v>2052</v>
      </c>
      <c r="FH10738" s="55" t="s">
        <v>1756</v>
      </c>
      <c r="FI10738" s="55">
        <v>3</v>
      </c>
      <c r="FJ10738" s="55">
        <v>530000</v>
      </c>
      <c r="FK10738" s="55" t="s">
        <v>1258</v>
      </c>
      <c r="FL10738" s="55">
        <v>0.025</v>
      </c>
    </row>
    <row r="10739" ht="14.25" customHeight="1" outlineLevel="1" spans="162:168">
      <c r="FF10739" s="55">
        <v>10732</v>
      </c>
      <c r="FG10739" s="55" t="s">
        <v>2052</v>
      </c>
      <c r="FH10739" s="55" t="s">
        <v>1756</v>
      </c>
      <c r="FI10739" s="55">
        <v>3</v>
      </c>
      <c r="FJ10739" s="55">
        <v>540000</v>
      </c>
      <c r="FK10739" s="55" t="s">
        <v>1258</v>
      </c>
      <c r="FL10739" s="55">
        <v>0.025</v>
      </c>
    </row>
    <row r="10740" ht="14.25" customHeight="1" outlineLevel="1" spans="162:168">
      <c r="FF10740" s="55">
        <v>10733</v>
      </c>
      <c r="FG10740" s="55" t="s">
        <v>2052</v>
      </c>
      <c r="FH10740" s="55" t="s">
        <v>1410</v>
      </c>
      <c r="FI10740" s="55">
        <v>1</v>
      </c>
      <c r="FJ10740" s="55">
        <v>0</v>
      </c>
      <c r="FK10740" s="55" t="s">
        <v>1258</v>
      </c>
      <c r="FL10740" s="55">
        <v>0.05</v>
      </c>
    </row>
    <row r="10741" ht="14.25" customHeight="1" outlineLevel="1" spans="162:168">
      <c r="FF10741" s="55">
        <v>10734</v>
      </c>
      <c r="FG10741" s="55" t="s">
        <v>2052</v>
      </c>
      <c r="FH10741" s="55" t="s">
        <v>1410</v>
      </c>
      <c r="FI10741" s="55">
        <v>1</v>
      </c>
      <c r="FJ10741" s="55">
        <v>1000</v>
      </c>
      <c r="FK10741" s="55" t="s">
        <v>1258</v>
      </c>
      <c r="FL10741" s="55">
        <v>0.05</v>
      </c>
    </row>
    <row r="10742" ht="14.25" customHeight="1" outlineLevel="1" spans="162:168">
      <c r="FF10742" s="55">
        <v>10735</v>
      </c>
      <c r="FG10742" s="55" t="s">
        <v>2052</v>
      </c>
      <c r="FH10742" s="55" t="s">
        <v>1410</v>
      </c>
      <c r="FI10742" s="55">
        <v>1</v>
      </c>
      <c r="FJ10742" s="55">
        <v>2500</v>
      </c>
      <c r="FK10742" s="55" t="s">
        <v>1258</v>
      </c>
      <c r="FL10742" s="55">
        <v>0.05</v>
      </c>
    </row>
    <row r="10743" ht="14.25" customHeight="1" outlineLevel="1" spans="162:168">
      <c r="FF10743" s="55">
        <v>10736</v>
      </c>
      <c r="FG10743" s="55" t="s">
        <v>2052</v>
      </c>
      <c r="FH10743" s="55" t="s">
        <v>1410</v>
      </c>
      <c r="FI10743" s="55">
        <v>1</v>
      </c>
      <c r="FJ10743" s="55">
        <v>5000</v>
      </c>
      <c r="FK10743" s="55" t="s">
        <v>1258</v>
      </c>
      <c r="FL10743" s="55">
        <v>0.05</v>
      </c>
    </row>
    <row r="10744" ht="14.25" customHeight="1" outlineLevel="1" spans="162:168">
      <c r="FF10744" s="55">
        <v>10737</v>
      </c>
      <c r="FG10744" s="55" t="s">
        <v>2052</v>
      </c>
      <c r="FH10744" s="55" t="s">
        <v>1410</v>
      </c>
      <c r="FI10744" s="55">
        <v>1</v>
      </c>
      <c r="FJ10744" s="55">
        <v>10000</v>
      </c>
      <c r="FK10744" s="55" t="s">
        <v>1258</v>
      </c>
      <c r="FL10744" s="55">
        <v>0.05</v>
      </c>
    </row>
    <row r="10745" ht="14.25" customHeight="1" outlineLevel="1" spans="162:168">
      <c r="FF10745" s="55">
        <v>10738</v>
      </c>
      <c r="FG10745" s="55" t="s">
        <v>2052</v>
      </c>
      <c r="FH10745" s="55" t="s">
        <v>1410</v>
      </c>
      <c r="FI10745" s="55">
        <v>1</v>
      </c>
      <c r="FJ10745" s="55">
        <v>25000</v>
      </c>
      <c r="FK10745" s="55" t="s">
        <v>1258</v>
      </c>
      <c r="FL10745" s="55">
        <v>0.05</v>
      </c>
    </row>
    <row r="10746" ht="14.25" customHeight="1" outlineLevel="1" spans="162:168">
      <c r="FF10746" s="55">
        <v>10739</v>
      </c>
      <c r="FG10746" s="55" t="s">
        <v>2052</v>
      </c>
      <c r="FH10746" s="55" t="s">
        <v>1410</v>
      </c>
      <c r="FI10746" s="55">
        <v>1</v>
      </c>
      <c r="FJ10746" s="55">
        <v>50000</v>
      </c>
      <c r="FK10746" s="55" t="s">
        <v>1258</v>
      </c>
      <c r="FL10746" s="55">
        <v>0.05</v>
      </c>
    </row>
    <row r="10747" ht="14.25" customHeight="1" outlineLevel="1" spans="162:168">
      <c r="FF10747" s="55">
        <v>10740</v>
      </c>
      <c r="FG10747" s="55" t="s">
        <v>2052</v>
      </c>
      <c r="FH10747" s="55" t="s">
        <v>1410</v>
      </c>
      <c r="FI10747" s="55">
        <v>1</v>
      </c>
      <c r="FJ10747" s="55">
        <v>80000</v>
      </c>
      <c r="FK10747" s="55" t="s">
        <v>1258</v>
      </c>
      <c r="FL10747" s="55">
        <v>0.05</v>
      </c>
    </row>
    <row r="10748" ht="14.25" customHeight="1" outlineLevel="1" spans="162:168">
      <c r="FF10748" s="55">
        <v>10741</v>
      </c>
      <c r="FG10748" s="55" t="s">
        <v>2052</v>
      </c>
      <c r="FH10748" s="55" t="s">
        <v>1410</v>
      </c>
      <c r="FI10748" s="55">
        <v>1</v>
      </c>
      <c r="FJ10748" s="55">
        <v>130000</v>
      </c>
      <c r="FK10748" s="55" t="s">
        <v>1258</v>
      </c>
      <c r="FL10748" s="55">
        <v>0.05</v>
      </c>
    </row>
    <row r="10749" ht="14.25" customHeight="1" outlineLevel="1" spans="162:168">
      <c r="FF10749" s="55">
        <v>10742</v>
      </c>
      <c r="FG10749" s="55" t="s">
        <v>2052</v>
      </c>
      <c r="FH10749" s="55" t="s">
        <v>1410</v>
      </c>
      <c r="FI10749" s="55">
        <v>1</v>
      </c>
      <c r="FJ10749" s="55">
        <v>260000</v>
      </c>
      <c r="FK10749" s="55" t="s">
        <v>1258</v>
      </c>
      <c r="FL10749" s="55">
        <v>0.05</v>
      </c>
    </row>
    <row r="10750" ht="14.25" customHeight="1" outlineLevel="1" spans="162:168">
      <c r="FF10750" s="55">
        <v>10743</v>
      </c>
      <c r="FG10750" s="55" t="s">
        <v>2052</v>
      </c>
      <c r="FH10750" s="55" t="s">
        <v>1410</v>
      </c>
      <c r="FI10750" s="55">
        <v>1</v>
      </c>
      <c r="FJ10750" s="55">
        <v>400000</v>
      </c>
      <c r="FK10750" s="55" t="s">
        <v>1258</v>
      </c>
      <c r="FL10750" s="55">
        <v>0.05</v>
      </c>
    </row>
    <row r="10751" ht="14.25" customHeight="1" outlineLevel="1" spans="162:168">
      <c r="FF10751" s="55">
        <v>10744</v>
      </c>
      <c r="FG10751" s="55" t="s">
        <v>2052</v>
      </c>
      <c r="FH10751" s="55" t="s">
        <v>1410</v>
      </c>
      <c r="FI10751" s="55">
        <v>1</v>
      </c>
      <c r="FJ10751" s="55">
        <v>530000</v>
      </c>
      <c r="FK10751" s="55" t="s">
        <v>1258</v>
      </c>
      <c r="FL10751" s="55">
        <v>0.05</v>
      </c>
    </row>
    <row r="10752" ht="14.25" customHeight="1" outlineLevel="1" spans="162:168">
      <c r="FF10752" s="55">
        <v>10745</v>
      </c>
      <c r="FG10752" s="55" t="s">
        <v>2052</v>
      </c>
      <c r="FH10752" s="55" t="s">
        <v>1410</v>
      </c>
      <c r="FI10752" s="55">
        <v>1</v>
      </c>
      <c r="FJ10752" s="55">
        <v>540000</v>
      </c>
      <c r="FK10752" s="55" t="s">
        <v>1258</v>
      </c>
      <c r="FL10752" s="55">
        <v>0.05</v>
      </c>
    </row>
    <row r="10753" ht="14.25" customHeight="1" outlineLevel="1" spans="162:168">
      <c r="FF10753" s="55">
        <v>10746</v>
      </c>
      <c r="FG10753" s="55" t="s">
        <v>2052</v>
      </c>
      <c r="FH10753" s="55" t="s">
        <v>1410</v>
      </c>
      <c r="FI10753" s="55">
        <v>2</v>
      </c>
      <c r="FJ10753" s="55">
        <v>0</v>
      </c>
      <c r="FK10753" s="55" t="s">
        <v>1258</v>
      </c>
      <c r="FL10753" s="55">
        <v>0.0375</v>
      </c>
    </row>
    <row r="10754" ht="14.25" customHeight="1" outlineLevel="1" spans="162:168">
      <c r="FF10754" s="55">
        <v>10747</v>
      </c>
      <c r="FG10754" s="55" t="s">
        <v>2052</v>
      </c>
      <c r="FH10754" s="55" t="s">
        <v>1410</v>
      </c>
      <c r="FI10754" s="55">
        <v>2</v>
      </c>
      <c r="FJ10754" s="55">
        <v>1000</v>
      </c>
      <c r="FK10754" s="55" t="s">
        <v>1258</v>
      </c>
      <c r="FL10754" s="55">
        <v>0.0292</v>
      </c>
    </row>
    <row r="10755" ht="14.25" customHeight="1" outlineLevel="1" spans="162:168">
      <c r="FF10755" s="55">
        <v>10748</v>
      </c>
      <c r="FG10755" s="55" t="s">
        <v>2052</v>
      </c>
      <c r="FH10755" s="55" t="s">
        <v>1410</v>
      </c>
      <c r="FI10755" s="55">
        <v>2</v>
      </c>
      <c r="FJ10755" s="55">
        <v>2500</v>
      </c>
      <c r="FK10755" s="55" t="s">
        <v>1258</v>
      </c>
      <c r="FL10755" s="55">
        <v>0.025</v>
      </c>
    </row>
    <row r="10756" ht="14.25" customHeight="1" outlineLevel="1" spans="162:168">
      <c r="FF10756" s="55">
        <v>10749</v>
      </c>
      <c r="FG10756" s="55" t="s">
        <v>2052</v>
      </c>
      <c r="FH10756" s="55" t="s">
        <v>1410</v>
      </c>
      <c r="FI10756" s="55">
        <v>2</v>
      </c>
      <c r="FJ10756" s="55">
        <v>5000</v>
      </c>
      <c r="FK10756" s="55" t="s">
        <v>1258</v>
      </c>
      <c r="FL10756" s="55">
        <v>0.025</v>
      </c>
    </row>
    <row r="10757" ht="14.25" customHeight="1" outlineLevel="1" spans="162:168">
      <c r="FF10757" s="55">
        <v>10750</v>
      </c>
      <c r="FG10757" s="55" t="s">
        <v>2052</v>
      </c>
      <c r="FH10757" s="55" t="s">
        <v>1410</v>
      </c>
      <c r="FI10757" s="55">
        <v>2</v>
      </c>
      <c r="FJ10757" s="55">
        <v>10000</v>
      </c>
      <c r="FK10757" s="55" t="s">
        <v>1258</v>
      </c>
      <c r="FL10757" s="55">
        <v>0.025</v>
      </c>
    </row>
    <row r="10758" ht="14.25" customHeight="1" outlineLevel="1" spans="162:168">
      <c r="FF10758" s="55">
        <v>10751</v>
      </c>
      <c r="FG10758" s="55" t="s">
        <v>2052</v>
      </c>
      <c r="FH10758" s="55" t="s">
        <v>1410</v>
      </c>
      <c r="FI10758" s="55">
        <v>2</v>
      </c>
      <c r="FJ10758" s="55">
        <v>25000</v>
      </c>
      <c r="FK10758" s="55" t="s">
        <v>1258</v>
      </c>
      <c r="FL10758" s="55">
        <v>0.025</v>
      </c>
    </row>
    <row r="10759" ht="14.25" customHeight="1" outlineLevel="1" spans="162:168">
      <c r="FF10759" s="55">
        <v>10752</v>
      </c>
      <c r="FG10759" s="55" t="s">
        <v>2052</v>
      </c>
      <c r="FH10759" s="55" t="s">
        <v>1410</v>
      </c>
      <c r="FI10759" s="55">
        <v>2</v>
      </c>
      <c r="FJ10759" s="55">
        <v>50000</v>
      </c>
      <c r="FK10759" s="55" t="s">
        <v>1258</v>
      </c>
      <c r="FL10759" s="55">
        <v>0.025</v>
      </c>
    </row>
    <row r="10760" ht="14.25" customHeight="1" outlineLevel="1" spans="162:168">
      <c r="FF10760" s="55">
        <v>10753</v>
      </c>
      <c r="FG10760" s="55" t="s">
        <v>2052</v>
      </c>
      <c r="FH10760" s="55" t="s">
        <v>1410</v>
      </c>
      <c r="FI10760" s="55">
        <v>2</v>
      </c>
      <c r="FJ10760" s="55">
        <v>80000</v>
      </c>
      <c r="FK10760" s="55" t="s">
        <v>1258</v>
      </c>
      <c r="FL10760" s="55">
        <v>0.025</v>
      </c>
    </row>
    <row r="10761" ht="14.25" customHeight="1" outlineLevel="1" spans="162:168">
      <c r="FF10761" s="55">
        <v>10754</v>
      </c>
      <c r="FG10761" s="55" t="s">
        <v>2052</v>
      </c>
      <c r="FH10761" s="55" t="s">
        <v>1410</v>
      </c>
      <c r="FI10761" s="55">
        <v>2</v>
      </c>
      <c r="FJ10761" s="55">
        <v>130000</v>
      </c>
      <c r="FK10761" s="55" t="s">
        <v>1258</v>
      </c>
      <c r="FL10761" s="55">
        <v>0.025</v>
      </c>
    </row>
    <row r="10762" ht="14.25" customHeight="1" outlineLevel="1" spans="162:168">
      <c r="FF10762" s="55">
        <v>10755</v>
      </c>
      <c r="FG10762" s="55" t="s">
        <v>2052</v>
      </c>
      <c r="FH10762" s="55" t="s">
        <v>1410</v>
      </c>
      <c r="FI10762" s="55">
        <v>2</v>
      </c>
      <c r="FJ10762" s="55">
        <v>260000</v>
      </c>
      <c r="FK10762" s="55" t="s">
        <v>1258</v>
      </c>
      <c r="FL10762" s="55">
        <v>0.025</v>
      </c>
    </row>
    <row r="10763" ht="14.25" customHeight="1" outlineLevel="1" spans="162:168">
      <c r="FF10763" s="55">
        <v>10756</v>
      </c>
      <c r="FG10763" s="55" t="s">
        <v>2052</v>
      </c>
      <c r="FH10763" s="55" t="s">
        <v>1410</v>
      </c>
      <c r="FI10763" s="55">
        <v>2</v>
      </c>
      <c r="FJ10763" s="55">
        <v>400000</v>
      </c>
      <c r="FK10763" s="55" t="s">
        <v>1258</v>
      </c>
      <c r="FL10763" s="55">
        <v>0.025</v>
      </c>
    </row>
    <row r="10764" ht="14.25" customHeight="1" outlineLevel="1" spans="162:168">
      <c r="FF10764" s="55">
        <v>10757</v>
      </c>
      <c r="FG10764" s="55" t="s">
        <v>2052</v>
      </c>
      <c r="FH10764" s="55" t="s">
        <v>1410</v>
      </c>
      <c r="FI10764" s="55">
        <v>2</v>
      </c>
      <c r="FJ10764" s="55">
        <v>530000</v>
      </c>
      <c r="FK10764" s="55" t="s">
        <v>1258</v>
      </c>
      <c r="FL10764" s="55">
        <v>0.025</v>
      </c>
    </row>
    <row r="10765" ht="14.25" customHeight="1" outlineLevel="1" spans="162:168">
      <c r="FF10765" s="55">
        <v>10758</v>
      </c>
      <c r="FG10765" s="55" t="s">
        <v>2052</v>
      </c>
      <c r="FH10765" s="55" t="s">
        <v>1410</v>
      </c>
      <c r="FI10765" s="55">
        <v>2</v>
      </c>
      <c r="FJ10765" s="55">
        <v>540000</v>
      </c>
      <c r="FK10765" s="55" t="s">
        <v>1258</v>
      </c>
      <c r="FL10765" s="55">
        <v>0.025</v>
      </c>
    </row>
    <row r="10766" ht="14.25" customHeight="1" outlineLevel="1" spans="162:168">
      <c r="FF10766" s="55">
        <v>10759</v>
      </c>
      <c r="FG10766" s="55" t="s">
        <v>2052</v>
      </c>
      <c r="FH10766" s="55" t="s">
        <v>1410</v>
      </c>
      <c r="FI10766" s="55">
        <v>3</v>
      </c>
      <c r="FJ10766" s="55">
        <v>0</v>
      </c>
      <c r="FK10766" s="55" t="s">
        <v>1258</v>
      </c>
      <c r="FL10766" s="55">
        <v>0.0275</v>
      </c>
    </row>
    <row r="10767" ht="14.25" customHeight="1" outlineLevel="1" spans="162:168">
      <c r="FF10767" s="55">
        <v>10760</v>
      </c>
      <c r="FG10767" s="55" t="s">
        <v>2052</v>
      </c>
      <c r="FH10767" s="55" t="s">
        <v>1410</v>
      </c>
      <c r="FI10767" s="55">
        <v>3</v>
      </c>
      <c r="FJ10767" s="55">
        <v>1000</v>
      </c>
      <c r="FK10767" s="55" t="s">
        <v>1258</v>
      </c>
      <c r="FL10767" s="55">
        <v>0.0267</v>
      </c>
    </row>
    <row r="10768" ht="14.25" customHeight="1" outlineLevel="1" spans="162:168">
      <c r="FF10768" s="55">
        <v>10761</v>
      </c>
      <c r="FG10768" s="55" t="s">
        <v>2052</v>
      </c>
      <c r="FH10768" s="55" t="s">
        <v>1410</v>
      </c>
      <c r="FI10768" s="55">
        <v>3</v>
      </c>
      <c r="FJ10768" s="55">
        <v>2500</v>
      </c>
      <c r="FK10768" s="55" t="s">
        <v>1258</v>
      </c>
      <c r="FL10768" s="55">
        <v>0.025</v>
      </c>
    </row>
    <row r="10769" ht="14.25" customHeight="1" outlineLevel="1" spans="162:168">
      <c r="FF10769" s="55">
        <v>10762</v>
      </c>
      <c r="FG10769" s="55" t="s">
        <v>2052</v>
      </c>
      <c r="FH10769" s="55" t="s">
        <v>1410</v>
      </c>
      <c r="FI10769" s="55">
        <v>3</v>
      </c>
      <c r="FJ10769" s="55">
        <v>5000</v>
      </c>
      <c r="FK10769" s="55" t="s">
        <v>1258</v>
      </c>
      <c r="FL10769" s="55">
        <v>0.025</v>
      </c>
    </row>
    <row r="10770" ht="14.25" customHeight="1" outlineLevel="1" spans="162:168">
      <c r="FF10770" s="55">
        <v>10763</v>
      </c>
      <c r="FG10770" s="55" t="s">
        <v>2052</v>
      </c>
      <c r="FH10770" s="55" t="s">
        <v>1410</v>
      </c>
      <c r="FI10770" s="55">
        <v>3</v>
      </c>
      <c r="FJ10770" s="55">
        <v>10000</v>
      </c>
      <c r="FK10770" s="55" t="s">
        <v>1258</v>
      </c>
      <c r="FL10770" s="55">
        <v>0.025</v>
      </c>
    </row>
    <row r="10771" ht="14.25" customHeight="1" outlineLevel="1" spans="162:168">
      <c r="FF10771" s="55">
        <v>10764</v>
      </c>
      <c r="FG10771" s="55" t="s">
        <v>2052</v>
      </c>
      <c r="FH10771" s="55" t="s">
        <v>1410</v>
      </c>
      <c r="FI10771" s="55">
        <v>3</v>
      </c>
      <c r="FJ10771" s="55">
        <v>25000</v>
      </c>
      <c r="FK10771" s="55" t="s">
        <v>1258</v>
      </c>
      <c r="FL10771" s="55">
        <v>0.025</v>
      </c>
    </row>
    <row r="10772" ht="14.25" customHeight="1" outlineLevel="1" spans="162:168">
      <c r="FF10772" s="55">
        <v>10765</v>
      </c>
      <c r="FG10772" s="55" t="s">
        <v>2052</v>
      </c>
      <c r="FH10772" s="55" t="s">
        <v>1410</v>
      </c>
      <c r="FI10772" s="55">
        <v>3</v>
      </c>
      <c r="FJ10772" s="55">
        <v>50000</v>
      </c>
      <c r="FK10772" s="55" t="s">
        <v>1258</v>
      </c>
      <c r="FL10772" s="55">
        <v>0.025</v>
      </c>
    </row>
    <row r="10773" ht="14.25" customHeight="1" outlineLevel="1" spans="162:168">
      <c r="FF10773" s="55">
        <v>10766</v>
      </c>
      <c r="FG10773" s="55" t="s">
        <v>2052</v>
      </c>
      <c r="FH10773" s="55" t="s">
        <v>1410</v>
      </c>
      <c r="FI10773" s="55">
        <v>3</v>
      </c>
      <c r="FJ10773" s="55">
        <v>80000</v>
      </c>
      <c r="FK10773" s="55" t="s">
        <v>1258</v>
      </c>
      <c r="FL10773" s="55">
        <v>0.025</v>
      </c>
    </row>
    <row r="10774" ht="14.25" customHeight="1" outlineLevel="1" spans="162:168">
      <c r="FF10774" s="55">
        <v>10767</v>
      </c>
      <c r="FG10774" s="55" t="s">
        <v>2052</v>
      </c>
      <c r="FH10774" s="55" t="s">
        <v>1410</v>
      </c>
      <c r="FI10774" s="55">
        <v>3</v>
      </c>
      <c r="FJ10774" s="55">
        <v>130000</v>
      </c>
      <c r="FK10774" s="55" t="s">
        <v>1258</v>
      </c>
      <c r="FL10774" s="55">
        <v>0.025</v>
      </c>
    </row>
    <row r="10775" ht="14.25" customHeight="1" outlineLevel="1" spans="162:168">
      <c r="FF10775" s="55">
        <v>10768</v>
      </c>
      <c r="FG10775" s="55" t="s">
        <v>2052</v>
      </c>
      <c r="FH10775" s="55" t="s">
        <v>1410</v>
      </c>
      <c r="FI10775" s="55">
        <v>3</v>
      </c>
      <c r="FJ10775" s="55">
        <v>260000</v>
      </c>
      <c r="FK10775" s="55" t="s">
        <v>1258</v>
      </c>
      <c r="FL10775" s="55">
        <v>0.025</v>
      </c>
    </row>
    <row r="10776" ht="14.25" customHeight="1" outlineLevel="1" spans="162:168">
      <c r="FF10776" s="55">
        <v>10769</v>
      </c>
      <c r="FG10776" s="55" t="s">
        <v>2052</v>
      </c>
      <c r="FH10776" s="55" t="s">
        <v>1410</v>
      </c>
      <c r="FI10776" s="55">
        <v>3</v>
      </c>
      <c r="FJ10776" s="55">
        <v>400000</v>
      </c>
      <c r="FK10776" s="55" t="s">
        <v>1258</v>
      </c>
      <c r="FL10776" s="55">
        <v>0.025</v>
      </c>
    </row>
    <row r="10777" ht="14.25" customHeight="1" outlineLevel="1" spans="162:168">
      <c r="FF10777" s="55">
        <v>10770</v>
      </c>
      <c r="FG10777" s="55" t="s">
        <v>2052</v>
      </c>
      <c r="FH10777" s="55" t="s">
        <v>1410</v>
      </c>
      <c r="FI10777" s="55">
        <v>3</v>
      </c>
      <c r="FJ10777" s="55">
        <v>530000</v>
      </c>
      <c r="FK10777" s="55" t="s">
        <v>1258</v>
      </c>
      <c r="FL10777" s="55">
        <v>0.025</v>
      </c>
    </row>
    <row r="10778" ht="14.25" customHeight="1" outlineLevel="1" spans="162:168">
      <c r="FF10778" s="55">
        <v>10771</v>
      </c>
      <c r="FG10778" s="55" t="s">
        <v>2052</v>
      </c>
      <c r="FH10778" s="55" t="s">
        <v>1410</v>
      </c>
      <c r="FI10778" s="55">
        <v>3</v>
      </c>
      <c r="FJ10778" s="55">
        <v>540000</v>
      </c>
      <c r="FK10778" s="55" t="s">
        <v>1258</v>
      </c>
      <c r="FL10778" s="55">
        <v>0.025</v>
      </c>
    </row>
    <row r="10779" ht="14.25" customHeight="1" outlineLevel="1" spans="162:168">
      <c r="FF10779" s="55">
        <v>10772</v>
      </c>
      <c r="FG10779" s="55" t="s">
        <v>2052</v>
      </c>
      <c r="FH10779" s="55" t="s">
        <v>1410</v>
      </c>
      <c r="FI10779" s="55">
        <v>4</v>
      </c>
      <c r="FJ10779" s="55">
        <v>0</v>
      </c>
      <c r="FK10779" s="55" t="s">
        <v>1258</v>
      </c>
      <c r="FL10779" s="55">
        <v>0.0275</v>
      </c>
    </row>
    <row r="10780" ht="14.25" customHeight="1" outlineLevel="1" spans="162:168">
      <c r="FF10780" s="55">
        <v>10773</v>
      </c>
      <c r="FG10780" s="55" t="s">
        <v>2052</v>
      </c>
      <c r="FH10780" s="55" t="s">
        <v>1410</v>
      </c>
      <c r="FI10780" s="55">
        <v>4</v>
      </c>
      <c r="FJ10780" s="55">
        <v>1000</v>
      </c>
      <c r="FK10780" s="55" t="s">
        <v>1258</v>
      </c>
      <c r="FL10780" s="55">
        <v>0.0267</v>
      </c>
    </row>
    <row r="10781" ht="14.25" customHeight="1" outlineLevel="1" spans="162:168">
      <c r="FF10781" s="55">
        <v>10774</v>
      </c>
      <c r="FG10781" s="55" t="s">
        <v>2052</v>
      </c>
      <c r="FH10781" s="55" t="s">
        <v>1410</v>
      </c>
      <c r="FI10781" s="55">
        <v>4</v>
      </c>
      <c r="FJ10781" s="55">
        <v>2500</v>
      </c>
      <c r="FK10781" s="55" t="s">
        <v>1258</v>
      </c>
      <c r="FL10781" s="55">
        <v>0.025</v>
      </c>
    </row>
    <row r="10782" ht="14.25" customHeight="1" outlineLevel="1" spans="162:168">
      <c r="FF10782" s="55">
        <v>10775</v>
      </c>
      <c r="FG10782" s="55" t="s">
        <v>2052</v>
      </c>
      <c r="FH10782" s="55" t="s">
        <v>1410</v>
      </c>
      <c r="FI10782" s="55">
        <v>4</v>
      </c>
      <c r="FJ10782" s="55">
        <v>5000</v>
      </c>
      <c r="FK10782" s="55" t="s">
        <v>1258</v>
      </c>
      <c r="FL10782" s="55">
        <v>0.025</v>
      </c>
    </row>
    <row r="10783" ht="14.25" customHeight="1" outlineLevel="1" spans="162:168">
      <c r="FF10783" s="55">
        <v>10776</v>
      </c>
      <c r="FG10783" s="55" t="s">
        <v>2052</v>
      </c>
      <c r="FH10783" s="55" t="s">
        <v>1410</v>
      </c>
      <c r="FI10783" s="55">
        <v>4</v>
      </c>
      <c r="FJ10783" s="55">
        <v>10000</v>
      </c>
      <c r="FK10783" s="55" t="s">
        <v>1258</v>
      </c>
      <c r="FL10783" s="55">
        <v>0.025</v>
      </c>
    </row>
    <row r="10784" ht="14.25" customHeight="1" outlineLevel="1" spans="162:168">
      <c r="FF10784" s="55">
        <v>10777</v>
      </c>
      <c r="FG10784" s="55" t="s">
        <v>2052</v>
      </c>
      <c r="FH10784" s="55" t="s">
        <v>1410</v>
      </c>
      <c r="FI10784" s="55">
        <v>4</v>
      </c>
      <c r="FJ10784" s="55">
        <v>25000</v>
      </c>
      <c r="FK10784" s="55" t="s">
        <v>1258</v>
      </c>
      <c r="FL10784" s="55">
        <v>0.025</v>
      </c>
    </row>
    <row r="10785" ht="14.25" customHeight="1" outlineLevel="1" spans="162:168">
      <c r="FF10785" s="55">
        <v>10778</v>
      </c>
      <c r="FG10785" s="55" t="s">
        <v>2052</v>
      </c>
      <c r="FH10785" s="55" t="s">
        <v>1410</v>
      </c>
      <c r="FI10785" s="55">
        <v>4</v>
      </c>
      <c r="FJ10785" s="55">
        <v>50000</v>
      </c>
      <c r="FK10785" s="55" t="s">
        <v>1258</v>
      </c>
      <c r="FL10785" s="55">
        <v>0.025</v>
      </c>
    </row>
    <row r="10786" ht="14.25" customHeight="1" outlineLevel="1" spans="162:168">
      <c r="FF10786" s="55">
        <v>10779</v>
      </c>
      <c r="FG10786" s="55" t="s">
        <v>2052</v>
      </c>
      <c r="FH10786" s="55" t="s">
        <v>1410</v>
      </c>
      <c r="FI10786" s="55">
        <v>4</v>
      </c>
      <c r="FJ10786" s="55">
        <v>80000</v>
      </c>
      <c r="FK10786" s="55" t="s">
        <v>1258</v>
      </c>
      <c r="FL10786" s="55">
        <v>0.025</v>
      </c>
    </row>
    <row r="10787" ht="14.25" customHeight="1" outlineLevel="1" spans="162:168">
      <c r="FF10787" s="55">
        <v>10780</v>
      </c>
      <c r="FG10787" s="55" t="s">
        <v>2052</v>
      </c>
      <c r="FH10787" s="55" t="s">
        <v>1410</v>
      </c>
      <c r="FI10787" s="55">
        <v>4</v>
      </c>
      <c r="FJ10787" s="55">
        <v>130000</v>
      </c>
      <c r="FK10787" s="55" t="s">
        <v>1258</v>
      </c>
      <c r="FL10787" s="55">
        <v>0.025</v>
      </c>
    </row>
    <row r="10788" ht="14.25" customHeight="1" outlineLevel="1" spans="162:168">
      <c r="FF10788" s="55">
        <v>10781</v>
      </c>
      <c r="FG10788" s="55" t="s">
        <v>2052</v>
      </c>
      <c r="FH10788" s="55" t="s">
        <v>1410</v>
      </c>
      <c r="FI10788" s="55">
        <v>4</v>
      </c>
      <c r="FJ10788" s="55">
        <v>260000</v>
      </c>
      <c r="FK10788" s="55" t="s">
        <v>1258</v>
      </c>
      <c r="FL10788" s="55">
        <v>0.025</v>
      </c>
    </row>
    <row r="10789" ht="14.25" customHeight="1" outlineLevel="1" spans="162:168">
      <c r="FF10789" s="55">
        <v>10782</v>
      </c>
      <c r="FG10789" s="55" t="s">
        <v>2052</v>
      </c>
      <c r="FH10789" s="55" t="s">
        <v>1410</v>
      </c>
      <c r="FI10789" s="55">
        <v>4</v>
      </c>
      <c r="FJ10789" s="55">
        <v>400000</v>
      </c>
      <c r="FK10789" s="55" t="s">
        <v>1258</v>
      </c>
      <c r="FL10789" s="55">
        <v>0.025</v>
      </c>
    </row>
    <row r="10790" ht="14.25" customHeight="1" outlineLevel="1" spans="162:168">
      <c r="FF10790" s="55">
        <v>10783</v>
      </c>
      <c r="FG10790" s="55" t="s">
        <v>2052</v>
      </c>
      <c r="FH10790" s="55" t="s">
        <v>1410</v>
      </c>
      <c r="FI10790" s="55">
        <v>4</v>
      </c>
      <c r="FJ10790" s="55">
        <v>530000</v>
      </c>
      <c r="FK10790" s="55" t="s">
        <v>1258</v>
      </c>
      <c r="FL10790" s="55">
        <v>0.025</v>
      </c>
    </row>
    <row r="10791" ht="14.25" customHeight="1" outlineLevel="1" spans="162:168">
      <c r="FF10791" s="55">
        <v>10784</v>
      </c>
      <c r="FG10791" s="55" t="s">
        <v>2052</v>
      </c>
      <c r="FH10791" s="55" t="s">
        <v>1410</v>
      </c>
      <c r="FI10791" s="55">
        <v>4</v>
      </c>
      <c r="FJ10791" s="55">
        <v>540000</v>
      </c>
      <c r="FK10791" s="55" t="s">
        <v>1258</v>
      </c>
      <c r="FL10791" s="55">
        <v>0.025</v>
      </c>
    </row>
    <row r="10792" ht="14.25" customHeight="1" outlineLevel="1" spans="162:168">
      <c r="FF10792" s="55">
        <v>10785</v>
      </c>
      <c r="FG10792" s="55" t="s">
        <v>2052</v>
      </c>
      <c r="FH10792" s="55" t="s">
        <v>1410</v>
      </c>
      <c r="FI10792" s="55">
        <v>5</v>
      </c>
      <c r="FJ10792" s="55">
        <v>0</v>
      </c>
      <c r="FK10792" s="55" t="s">
        <v>1258</v>
      </c>
      <c r="FL10792" s="55">
        <v>0.025</v>
      </c>
    </row>
    <row r="10793" ht="14.25" customHeight="1" outlineLevel="1" spans="162:168">
      <c r="FF10793" s="55">
        <v>10786</v>
      </c>
      <c r="FG10793" s="55" t="s">
        <v>2052</v>
      </c>
      <c r="FH10793" s="55" t="s">
        <v>1410</v>
      </c>
      <c r="FI10793" s="55">
        <v>5</v>
      </c>
      <c r="FJ10793" s="55">
        <v>1000</v>
      </c>
      <c r="FK10793" s="55" t="s">
        <v>1258</v>
      </c>
      <c r="FL10793" s="55">
        <v>0.025</v>
      </c>
    </row>
    <row r="10794" ht="14.25" customHeight="1" outlineLevel="1" spans="162:168">
      <c r="FF10794" s="55">
        <v>10787</v>
      </c>
      <c r="FG10794" s="55" t="s">
        <v>2052</v>
      </c>
      <c r="FH10794" s="55" t="s">
        <v>1410</v>
      </c>
      <c r="FI10794" s="55">
        <v>5</v>
      </c>
      <c r="FJ10794" s="55">
        <v>2500</v>
      </c>
      <c r="FK10794" s="55" t="s">
        <v>1258</v>
      </c>
      <c r="FL10794" s="55">
        <v>0.025</v>
      </c>
    </row>
    <row r="10795" ht="14.25" customHeight="1" outlineLevel="1" spans="162:168">
      <c r="FF10795" s="55">
        <v>10788</v>
      </c>
      <c r="FG10795" s="55" t="s">
        <v>2052</v>
      </c>
      <c r="FH10795" s="55" t="s">
        <v>1410</v>
      </c>
      <c r="FI10795" s="55">
        <v>5</v>
      </c>
      <c r="FJ10795" s="55">
        <v>5000</v>
      </c>
      <c r="FK10795" s="55" t="s">
        <v>1258</v>
      </c>
      <c r="FL10795" s="55">
        <v>0.025</v>
      </c>
    </row>
    <row r="10796" ht="14.25" customHeight="1" outlineLevel="1" spans="162:168">
      <c r="FF10796" s="55">
        <v>10789</v>
      </c>
      <c r="FG10796" s="55" t="s">
        <v>2052</v>
      </c>
      <c r="FH10796" s="55" t="s">
        <v>1410</v>
      </c>
      <c r="FI10796" s="55">
        <v>5</v>
      </c>
      <c r="FJ10796" s="55">
        <v>10000</v>
      </c>
      <c r="FK10796" s="55" t="s">
        <v>1258</v>
      </c>
      <c r="FL10796" s="55">
        <v>0.025</v>
      </c>
    </row>
    <row r="10797" ht="14.25" customHeight="1" outlineLevel="1" spans="162:168">
      <c r="FF10797" s="55">
        <v>10790</v>
      </c>
      <c r="FG10797" s="55" t="s">
        <v>2052</v>
      </c>
      <c r="FH10797" s="55" t="s">
        <v>1410</v>
      </c>
      <c r="FI10797" s="55">
        <v>5</v>
      </c>
      <c r="FJ10797" s="55">
        <v>25000</v>
      </c>
      <c r="FK10797" s="55" t="s">
        <v>1258</v>
      </c>
      <c r="FL10797" s="55">
        <v>0.025</v>
      </c>
    </row>
    <row r="10798" ht="14.25" customHeight="1" outlineLevel="1" spans="162:168">
      <c r="FF10798" s="55">
        <v>10791</v>
      </c>
      <c r="FG10798" s="55" t="s">
        <v>2052</v>
      </c>
      <c r="FH10798" s="55" t="s">
        <v>1410</v>
      </c>
      <c r="FI10798" s="55">
        <v>5</v>
      </c>
      <c r="FJ10798" s="55">
        <v>50000</v>
      </c>
      <c r="FK10798" s="55" t="s">
        <v>1258</v>
      </c>
      <c r="FL10798" s="55">
        <v>0.025</v>
      </c>
    </row>
    <row r="10799" ht="14.25" customHeight="1" outlineLevel="1" spans="162:168">
      <c r="FF10799" s="55">
        <v>10792</v>
      </c>
      <c r="FG10799" s="55" t="s">
        <v>2052</v>
      </c>
      <c r="FH10799" s="55" t="s">
        <v>1410</v>
      </c>
      <c r="FI10799" s="55">
        <v>5</v>
      </c>
      <c r="FJ10799" s="55">
        <v>80000</v>
      </c>
      <c r="FK10799" s="55" t="s">
        <v>1258</v>
      </c>
      <c r="FL10799" s="55">
        <v>0.025</v>
      </c>
    </row>
    <row r="10800" ht="14.25" customHeight="1" outlineLevel="1" spans="162:168">
      <c r="FF10800" s="55">
        <v>10793</v>
      </c>
      <c r="FG10800" s="55" t="s">
        <v>2052</v>
      </c>
      <c r="FH10800" s="55" t="s">
        <v>1410</v>
      </c>
      <c r="FI10800" s="55">
        <v>5</v>
      </c>
      <c r="FJ10800" s="55">
        <v>130000</v>
      </c>
      <c r="FK10800" s="55" t="s">
        <v>1258</v>
      </c>
      <c r="FL10800" s="55">
        <v>0.025</v>
      </c>
    </row>
    <row r="10801" ht="14.25" customHeight="1" outlineLevel="1" spans="162:168">
      <c r="FF10801" s="55">
        <v>10794</v>
      </c>
      <c r="FG10801" s="55" t="s">
        <v>2052</v>
      </c>
      <c r="FH10801" s="55" t="s">
        <v>1410</v>
      </c>
      <c r="FI10801" s="55">
        <v>5</v>
      </c>
      <c r="FJ10801" s="55">
        <v>260000</v>
      </c>
      <c r="FK10801" s="55" t="s">
        <v>1258</v>
      </c>
      <c r="FL10801" s="55">
        <v>0.025</v>
      </c>
    </row>
    <row r="10802" ht="14.25" customHeight="1" outlineLevel="1" spans="162:168">
      <c r="FF10802" s="55">
        <v>10795</v>
      </c>
      <c r="FG10802" s="55" t="s">
        <v>2052</v>
      </c>
      <c r="FH10802" s="55" t="s">
        <v>1410</v>
      </c>
      <c r="FI10802" s="55">
        <v>5</v>
      </c>
      <c r="FJ10802" s="55">
        <v>400000</v>
      </c>
      <c r="FK10802" s="55" t="s">
        <v>1258</v>
      </c>
      <c r="FL10802" s="55">
        <v>0.025</v>
      </c>
    </row>
    <row r="10803" ht="14.25" customHeight="1" outlineLevel="1" spans="162:168">
      <c r="FF10803" s="55">
        <v>10796</v>
      </c>
      <c r="FG10803" s="55" t="s">
        <v>2052</v>
      </c>
      <c r="FH10803" s="55" t="s">
        <v>1410</v>
      </c>
      <c r="FI10803" s="55">
        <v>5</v>
      </c>
      <c r="FJ10803" s="55">
        <v>530000</v>
      </c>
      <c r="FK10803" s="55" t="s">
        <v>1258</v>
      </c>
      <c r="FL10803" s="55">
        <v>0.025</v>
      </c>
    </row>
    <row r="10804" ht="14.25" customHeight="1" outlineLevel="1" spans="162:168">
      <c r="FF10804" s="55">
        <v>10797</v>
      </c>
      <c r="FG10804" s="55" t="s">
        <v>2052</v>
      </c>
      <c r="FH10804" s="55" t="s">
        <v>1410</v>
      </c>
      <c r="FI10804" s="55">
        <v>5</v>
      </c>
      <c r="FJ10804" s="55">
        <v>540000</v>
      </c>
      <c r="FK10804" s="55" t="s">
        <v>1258</v>
      </c>
      <c r="FL10804" s="55">
        <v>0.025</v>
      </c>
    </row>
    <row r="10805" ht="14.25" customHeight="1" outlineLevel="1" spans="162:168">
      <c r="FF10805" s="55">
        <v>10798</v>
      </c>
      <c r="FG10805" s="55" t="s">
        <v>2052</v>
      </c>
      <c r="FH10805" s="55" t="s">
        <v>1410</v>
      </c>
      <c r="FI10805" s="55">
        <v>6</v>
      </c>
      <c r="FJ10805" s="55">
        <v>0</v>
      </c>
      <c r="FK10805" s="55" t="s">
        <v>1258</v>
      </c>
      <c r="FL10805" s="55">
        <v>0.025</v>
      </c>
    </row>
    <row r="10806" ht="14.25" customHeight="1" outlineLevel="1" spans="162:168">
      <c r="FF10806" s="55">
        <v>10799</v>
      </c>
      <c r="FG10806" s="55" t="s">
        <v>2052</v>
      </c>
      <c r="FH10806" s="55" t="s">
        <v>1410</v>
      </c>
      <c r="FI10806" s="55">
        <v>6</v>
      </c>
      <c r="FJ10806" s="55">
        <v>1000</v>
      </c>
      <c r="FK10806" s="55" t="s">
        <v>1258</v>
      </c>
      <c r="FL10806" s="55">
        <v>0.025</v>
      </c>
    </row>
    <row r="10807" ht="14.25" customHeight="1" outlineLevel="1" spans="162:168">
      <c r="FF10807" s="55">
        <v>10800</v>
      </c>
      <c r="FG10807" s="55" t="s">
        <v>2052</v>
      </c>
      <c r="FH10807" s="55" t="s">
        <v>1410</v>
      </c>
      <c r="FI10807" s="55">
        <v>6</v>
      </c>
      <c r="FJ10807" s="55">
        <v>2500</v>
      </c>
      <c r="FK10807" s="55" t="s">
        <v>1258</v>
      </c>
      <c r="FL10807" s="55">
        <v>0.025</v>
      </c>
    </row>
    <row r="10808" ht="14.25" customHeight="1" outlineLevel="1" spans="162:168">
      <c r="FF10808" s="55">
        <v>10801</v>
      </c>
      <c r="FG10808" s="55" t="s">
        <v>2052</v>
      </c>
      <c r="FH10808" s="55" t="s">
        <v>1410</v>
      </c>
      <c r="FI10808" s="55">
        <v>6</v>
      </c>
      <c r="FJ10808" s="55">
        <v>5000</v>
      </c>
      <c r="FK10808" s="55" t="s">
        <v>1258</v>
      </c>
      <c r="FL10808" s="55">
        <v>0.025</v>
      </c>
    </row>
    <row r="10809" ht="14.25" customHeight="1" outlineLevel="1" spans="162:168">
      <c r="FF10809" s="55">
        <v>10802</v>
      </c>
      <c r="FG10809" s="55" t="s">
        <v>2052</v>
      </c>
      <c r="FH10809" s="55" t="s">
        <v>1410</v>
      </c>
      <c r="FI10809" s="55">
        <v>6</v>
      </c>
      <c r="FJ10809" s="55">
        <v>10000</v>
      </c>
      <c r="FK10809" s="55" t="s">
        <v>1258</v>
      </c>
      <c r="FL10809" s="55">
        <v>0.025</v>
      </c>
    </row>
    <row r="10810" ht="14.25" customHeight="1" outlineLevel="1" spans="162:168">
      <c r="FF10810" s="55">
        <v>10803</v>
      </c>
      <c r="FG10810" s="55" t="s">
        <v>2052</v>
      </c>
      <c r="FH10810" s="55" t="s">
        <v>1410</v>
      </c>
      <c r="FI10810" s="55">
        <v>6</v>
      </c>
      <c r="FJ10810" s="55">
        <v>25000</v>
      </c>
      <c r="FK10810" s="55" t="s">
        <v>1258</v>
      </c>
      <c r="FL10810" s="55">
        <v>0.025</v>
      </c>
    </row>
    <row r="10811" ht="14.25" customHeight="1" outlineLevel="1" spans="162:168">
      <c r="FF10811" s="55">
        <v>10804</v>
      </c>
      <c r="FG10811" s="55" t="s">
        <v>2052</v>
      </c>
      <c r="FH10811" s="55" t="s">
        <v>1410</v>
      </c>
      <c r="FI10811" s="55">
        <v>6</v>
      </c>
      <c r="FJ10811" s="55">
        <v>50000</v>
      </c>
      <c r="FK10811" s="55" t="s">
        <v>1258</v>
      </c>
      <c r="FL10811" s="55">
        <v>0.025</v>
      </c>
    </row>
    <row r="10812" ht="14.25" customHeight="1" outlineLevel="1" spans="162:168">
      <c r="FF10812" s="55">
        <v>10805</v>
      </c>
      <c r="FG10812" s="55" t="s">
        <v>2052</v>
      </c>
      <c r="FH10812" s="55" t="s">
        <v>1410</v>
      </c>
      <c r="FI10812" s="55">
        <v>6</v>
      </c>
      <c r="FJ10812" s="55">
        <v>80000</v>
      </c>
      <c r="FK10812" s="55" t="s">
        <v>1258</v>
      </c>
      <c r="FL10812" s="55">
        <v>0.025</v>
      </c>
    </row>
    <row r="10813" ht="14.25" customHeight="1" outlineLevel="1" spans="162:168">
      <c r="FF10813" s="55">
        <v>10806</v>
      </c>
      <c r="FG10813" s="55" t="s">
        <v>2052</v>
      </c>
      <c r="FH10813" s="55" t="s">
        <v>1410</v>
      </c>
      <c r="FI10813" s="55">
        <v>6</v>
      </c>
      <c r="FJ10813" s="55">
        <v>130000</v>
      </c>
      <c r="FK10813" s="55" t="s">
        <v>1258</v>
      </c>
      <c r="FL10813" s="55">
        <v>0.025</v>
      </c>
    </row>
    <row r="10814" ht="14.25" customHeight="1" outlineLevel="1" spans="162:168">
      <c r="FF10814" s="55">
        <v>10807</v>
      </c>
      <c r="FG10814" s="55" t="s">
        <v>2052</v>
      </c>
      <c r="FH10814" s="55" t="s">
        <v>1410</v>
      </c>
      <c r="FI10814" s="55">
        <v>6</v>
      </c>
      <c r="FJ10814" s="55">
        <v>260000</v>
      </c>
      <c r="FK10814" s="55" t="s">
        <v>1258</v>
      </c>
      <c r="FL10814" s="55">
        <v>0.025</v>
      </c>
    </row>
    <row r="10815" ht="14.25" customHeight="1" outlineLevel="1" spans="162:168">
      <c r="FF10815" s="55">
        <v>10808</v>
      </c>
      <c r="FG10815" s="55" t="s">
        <v>2052</v>
      </c>
      <c r="FH10815" s="55" t="s">
        <v>1410</v>
      </c>
      <c r="FI10815" s="55">
        <v>6</v>
      </c>
      <c r="FJ10815" s="55">
        <v>400000</v>
      </c>
      <c r="FK10815" s="55" t="s">
        <v>1258</v>
      </c>
      <c r="FL10815" s="55">
        <v>0.025</v>
      </c>
    </row>
    <row r="10816" ht="14.25" customHeight="1" outlineLevel="1" spans="162:168">
      <c r="FF10816" s="55">
        <v>10809</v>
      </c>
      <c r="FG10816" s="55" t="s">
        <v>2052</v>
      </c>
      <c r="FH10816" s="55" t="s">
        <v>1410</v>
      </c>
      <c r="FI10816" s="55">
        <v>6</v>
      </c>
      <c r="FJ10816" s="55">
        <v>530000</v>
      </c>
      <c r="FK10816" s="55" t="s">
        <v>1258</v>
      </c>
      <c r="FL10816" s="55">
        <v>0.025</v>
      </c>
    </row>
    <row r="10817" ht="14.25" customHeight="1" outlineLevel="1" spans="162:168">
      <c r="FF10817" s="55">
        <v>10810</v>
      </c>
      <c r="FG10817" s="55" t="s">
        <v>2052</v>
      </c>
      <c r="FH10817" s="55" t="s">
        <v>1410</v>
      </c>
      <c r="FI10817" s="55">
        <v>6</v>
      </c>
      <c r="FJ10817" s="55">
        <v>540000</v>
      </c>
      <c r="FK10817" s="55" t="s">
        <v>1258</v>
      </c>
      <c r="FL10817" s="55">
        <v>0.025</v>
      </c>
    </row>
    <row r="10818" ht="14.25" customHeight="1" outlineLevel="1" spans="162:168">
      <c r="FF10818" s="55">
        <v>10811</v>
      </c>
      <c r="FG10818" s="55" t="s">
        <v>2052</v>
      </c>
      <c r="FH10818" s="55" t="s">
        <v>1810</v>
      </c>
      <c r="FI10818" s="55">
        <v>1</v>
      </c>
      <c r="FJ10818" s="55">
        <v>0</v>
      </c>
      <c r="FK10818" s="55" t="s">
        <v>1258</v>
      </c>
      <c r="FL10818" s="55">
        <v>0.0375</v>
      </c>
    </row>
    <row r="10819" ht="14.25" customHeight="1" outlineLevel="1" spans="162:168">
      <c r="FF10819" s="55">
        <v>10812</v>
      </c>
      <c r="FG10819" s="55" t="s">
        <v>2052</v>
      </c>
      <c r="FH10819" s="55" t="s">
        <v>1810</v>
      </c>
      <c r="FI10819" s="55">
        <v>1</v>
      </c>
      <c r="FJ10819" s="55">
        <v>1000</v>
      </c>
      <c r="FK10819" s="55" t="s">
        <v>1258</v>
      </c>
      <c r="FL10819" s="55">
        <v>0.0334</v>
      </c>
    </row>
    <row r="10820" ht="14.25" customHeight="1" outlineLevel="1" spans="162:168">
      <c r="FF10820" s="55">
        <v>10813</v>
      </c>
      <c r="FG10820" s="55" t="s">
        <v>2052</v>
      </c>
      <c r="FH10820" s="55" t="s">
        <v>1810</v>
      </c>
      <c r="FI10820" s="55">
        <v>1</v>
      </c>
      <c r="FJ10820" s="55">
        <v>2500</v>
      </c>
      <c r="FK10820" s="55" t="s">
        <v>1258</v>
      </c>
      <c r="FL10820" s="55">
        <v>0.0317</v>
      </c>
    </row>
    <row r="10821" ht="14.25" customHeight="1" outlineLevel="1" spans="162:168">
      <c r="FF10821" s="55">
        <v>10814</v>
      </c>
      <c r="FG10821" s="55" t="s">
        <v>2052</v>
      </c>
      <c r="FH10821" s="55" t="s">
        <v>1810</v>
      </c>
      <c r="FI10821" s="55">
        <v>1</v>
      </c>
      <c r="FJ10821" s="55">
        <v>5000</v>
      </c>
      <c r="FK10821" s="55" t="s">
        <v>1258</v>
      </c>
      <c r="FL10821" s="55">
        <v>0.03</v>
      </c>
    </row>
    <row r="10822" ht="14.25" customHeight="1" outlineLevel="1" spans="162:168">
      <c r="FF10822" s="55">
        <v>10815</v>
      </c>
      <c r="FG10822" s="55" t="s">
        <v>2052</v>
      </c>
      <c r="FH10822" s="55" t="s">
        <v>1810</v>
      </c>
      <c r="FI10822" s="55">
        <v>1</v>
      </c>
      <c r="FJ10822" s="55">
        <v>10000</v>
      </c>
      <c r="FK10822" s="55" t="s">
        <v>1258</v>
      </c>
      <c r="FL10822" s="55">
        <v>0.0284</v>
      </c>
    </row>
    <row r="10823" ht="14.25" customHeight="1" outlineLevel="1" spans="162:168">
      <c r="FF10823" s="55">
        <v>10816</v>
      </c>
      <c r="FG10823" s="55" t="s">
        <v>2052</v>
      </c>
      <c r="FH10823" s="55" t="s">
        <v>1810</v>
      </c>
      <c r="FI10823" s="55">
        <v>1</v>
      </c>
      <c r="FJ10823" s="55">
        <v>25000</v>
      </c>
      <c r="FK10823" s="55" t="s">
        <v>1258</v>
      </c>
      <c r="FL10823" s="55">
        <v>0.0284</v>
      </c>
    </row>
    <row r="10824" ht="14.25" customHeight="1" outlineLevel="1" spans="162:168">
      <c r="FF10824" s="55">
        <v>10817</v>
      </c>
      <c r="FG10824" s="55" t="s">
        <v>2052</v>
      </c>
      <c r="FH10824" s="55" t="s">
        <v>1810</v>
      </c>
      <c r="FI10824" s="55">
        <v>1</v>
      </c>
      <c r="FJ10824" s="55">
        <v>50000</v>
      </c>
      <c r="FK10824" s="55" t="s">
        <v>1258</v>
      </c>
      <c r="FL10824" s="55">
        <v>0.025</v>
      </c>
    </row>
    <row r="10825" ht="14.25" customHeight="1" outlineLevel="1" spans="162:168">
      <c r="FF10825" s="55">
        <v>10818</v>
      </c>
      <c r="FG10825" s="55" t="s">
        <v>2052</v>
      </c>
      <c r="FH10825" s="55" t="s">
        <v>1810</v>
      </c>
      <c r="FI10825" s="55">
        <v>1</v>
      </c>
      <c r="FJ10825" s="55">
        <v>80000</v>
      </c>
      <c r="FK10825" s="55" t="s">
        <v>1258</v>
      </c>
      <c r="FL10825" s="55">
        <v>0.025</v>
      </c>
    </row>
    <row r="10826" ht="14.25" customHeight="1" outlineLevel="1" spans="162:168">
      <c r="FF10826" s="55">
        <v>10819</v>
      </c>
      <c r="FG10826" s="55" t="s">
        <v>2052</v>
      </c>
      <c r="FH10826" s="55" t="s">
        <v>1810</v>
      </c>
      <c r="FI10826" s="55">
        <v>1</v>
      </c>
      <c r="FJ10826" s="55">
        <v>130000</v>
      </c>
      <c r="FK10826" s="55" t="s">
        <v>1258</v>
      </c>
      <c r="FL10826" s="55">
        <v>0.025</v>
      </c>
    </row>
    <row r="10827" ht="14.25" customHeight="1" outlineLevel="1" spans="162:168">
      <c r="FF10827" s="55">
        <v>10820</v>
      </c>
      <c r="FG10827" s="55" t="s">
        <v>2052</v>
      </c>
      <c r="FH10827" s="55" t="s">
        <v>1810</v>
      </c>
      <c r="FI10827" s="55">
        <v>1</v>
      </c>
      <c r="FJ10827" s="55">
        <v>260000</v>
      </c>
      <c r="FK10827" s="55" t="s">
        <v>1258</v>
      </c>
      <c r="FL10827" s="55">
        <v>0.025</v>
      </c>
    </row>
    <row r="10828" ht="14.25" customHeight="1" outlineLevel="1" spans="162:168">
      <c r="FF10828" s="55">
        <v>10821</v>
      </c>
      <c r="FG10828" s="55" t="s">
        <v>2052</v>
      </c>
      <c r="FH10828" s="55" t="s">
        <v>1810</v>
      </c>
      <c r="FI10828" s="55">
        <v>1</v>
      </c>
      <c r="FJ10828" s="55">
        <v>400000</v>
      </c>
      <c r="FK10828" s="55" t="s">
        <v>1258</v>
      </c>
      <c r="FL10828" s="55">
        <v>0.025</v>
      </c>
    </row>
    <row r="10829" ht="14.25" customHeight="1" outlineLevel="1" spans="162:168">
      <c r="FF10829" s="55">
        <v>10822</v>
      </c>
      <c r="FG10829" s="55" t="s">
        <v>2052</v>
      </c>
      <c r="FH10829" s="55" t="s">
        <v>1810</v>
      </c>
      <c r="FI10829" s="55">
        <v>1</v>
      </c>
      <c r="FJ10829" s="55">
        <v>530000</v>
      </c>
      <c r="FK10829" s="55" t="s">
        <v>1258</v>
      </c>
      <c r="FL10829" s="55">
        <v>0.025</v>
      </c>
    </row>
    <row r="10830" ht="14.25" customHeight="1" outlineLevel="1" spans="162:168">
      <c r="FF10830" s="55">
        <v>10823</v>
      </c>
      <c r="FG10830" s="55" t="s">
        <v>2052</v>
      </c>
      <c r="FH10830" s="55" t="s">
        <v>1810</v>
      </c>
      <c r="FI10830" s="55">
        <v>1</v>
      </c>
      <c r="FJ10830" s="55">
        <v>540000</v>
      </c>
      <c r="FK10830" s="55" t="s">
        <v>1258</v>
      </c>
      <c r="FL10830" s="55">
        <v>0.025</v>
      </c>
    </row>
    <row r="10831" ht="14.25" customHeight="1" outlineLevel="1" spans="162:168">
      <c r="FF10831" s="55">
        <v>10824</v>
      </c>
      <c r="FG10831" s="55" t="s">
        <v>2052</v>
      </c>
      <c r="FH10831" s="55" t="s">
        <v>1810</v>
      </c>
      <c r="FI10831" s="55">
        <v>2</v>
      </c>
      <c r="FJ10831" s="55">
        <v>0</v>
      </c>
      <c r="FK10831" s="55" t="s">
        <v>1258</v>
      </c>
      <c r="FL10831" s="55">
        <v>0.0334</v>
      </c>
    </row>
    <row r="10832" ht="14.25" customHeight="1" outlineLevel="1" spans="162:168">
      <c r="FF10832" s="55">
        <v>10825</v>
      </c>
      <c r="FG10832" s="55" t="s">
        <v>2052</v>
      </c>
      <c r="FH10832" s="55" t="s">
        <v>1810</v>
      </c>
      <c r="FI10832" s="55">
        <v>2</v>
      </c>
      <c r="FJ10832" s="55">
        <v>1000</v>
      </c>
      <c r="FK10832" s="55" t="s">
        <v>1258</v>
      </c>
      <c r="FL10832" s="55">
        <v>0.0292</v>
      </c>
    </row>
    <row r="10833" ht="14.25" customHeight="1" outlineLevel="1" spans="162:168">
      <c r="FF10833" s="55">
        <v>10826</v>
      </c>
      <c r="FG10833" s="55" t="s">
        <v>2052</v>
      </c>
      <c r="FH10833" s="55" t="s">
        <v>1810</v>
      </c>
      <c r="FI10833" s="55">
        <v>2</v>
      </c>
      <c r="FJ10833" s="55">
        <v>2500</v>
      </c>
      <c r="FK10833" s="55" t="s">
        <v>1258</v>
      </c>
      <c r="FL10833" s="55">
        <v>0.025</v>
      </c>
    </row>
    <row r="10834" ht="14.25" customHeight="1" outlineLevel="1" spans="162:168">
      <c r="FF10834" s="55">
        <v>10827</v>
      </c>
      <c r="FG10834" s="55" t="s">
        <v>2052</v>
      </c>
      <c r="FH10834" s="55" t="s">
        <v>1810</v>
      </c>
      <c r="FI10834" s="55">
        <v>2</v>
      </c>
      <c r="FJ10834" s="55">
        <v>5000</v>
      </c>
      <c r="FK10834" s="55" t="s">
        <v>1258</v>
      </c>
      <c r="FL10834" s="55">
        <v>0.025</v>
      </c>
    </row>
    <row r="10835" ht="14.25" customHeight="1" outlineLevel="1" spans="162:168">
      <c r="FF10835" s="55">
        <v>10828</v>
      </c>
      <c r="FG10835" s="55" t="s">
        <v>2052</v>
      </c>
      <c r="FH10835" s="55" t="s">
        <v>1810</v>
      </c>
      <c r="FI10835" s="55">
        <v>2</v>
      </c>
      <c r="FJ10835" s="55">
        <v>10000</v>
      </c>
      <c r="FK10835" s="55" t="s">
        <v>1258</v>
      </c>
      <c r="FL10835" s="55">
        <v>0.025</v>
      </c>
    </row>
    <row r="10836" ht="14.25" customHeight="1" outlineLevel="1" spans="162:168">
      <c r="FF10836" s="55">
        <v>10829</v>
      </c>
      <c r="FG10836" s="55" t="s">
        <v>2052</v>
      </c>
      <c r="FH10836" s="55" t="s">
        <v>1810</v>
      </c>
      <c r="FI10836" s="55">
        <v>2</v>
      </c>
      <c r="FJ10836" s="55">
        <v>25000</v>
      </c>
      <c r="FK10836" s="55" t="s">
        <v>1258</v>
      </c>
      <c r="FL10836" s="55">
        <v>0.0242</v>
      </c>
    </row>
    <row r="10837" ht="14.25" customHeight="1" outlineLevel="1" spans="162:168">
      <c r="FF10837" s="55">
        <v>10830</v>
      </c>
      <c r="FG10837" s="55" t="s">
        <v>2052</v>
      </c>
      <c r="FH10837" s="55" t="s">
        <v>1810</v>
      </c>
      <c r="FI10837" s="55">
        <v>2</v>
      </c>
      <c r="FJ10837" s="55">
        <v>50000</v>
      </c>
      <c r="FK10837" s="55" t="s">
        <v>1258</v>
      </c>
      <c r="FL10837" s="55">
        <v>0.0225</v>
      </c>
    </row>
    <row r="10838" ht="14.25" customHeight="1" outlineLevel="1" spans="162:168">
      <c r="FF10838" s="55">
        <v>10831</v>
      </c>
      <c r="FG10838" s="55" t="s">
        <v>2052</v>
      </c>
      <c r="FH10838" s="55" t="s">
        <v>1810</v>
      </c>
      <c r="FI10838" s="55">
        <v>2</v>
      </c>
      <c r="FJ10838" s="55">
        <v>80000</v>
      </c>
      <c r="FK10838" s="55" t="s">
        <v>1258</v>
      </c>
      <c r="FL10838" s="55">
        <v>0.0209</v>
      </c>
    </row>
    <row r="10839" ht="14.25" customHeight="1" outlineLevel="1" spans="162:168">
      <c r="FF10839" s="55">
        <v>10832</v>
      </c>
      <c r="FG10839" s="55" t="s">
        <v>2052</v>
      </c>
      <c r="FH10839" s="55" t="s">
        <v>1810</v>
      </c>
      <c r="FI10839" s="55">
        <v>2</v>
      </c>
      <c r="FJ10839" s="55">
        <v>130000</v>
      </c>
      <c r="FK10839" s="55" t="s">
        <v>1258</v>
      </c>
      <c r="FL10839" s="55">
        <v>0.0209</v>
      </c>
    </row>
    <row r="10840" ht="14.25" customHeight="1" outlineLevel="1" spans="162:168">
      <c r="FF10840" s="55">
        <v>10833</v>
      </c>
      <c r="FG10840" s="55" t="s">
        <v>2052</v>
      </c>
      <c r="FH10840" s="55" t="s">
        <v>1810</v>
      </c>
      <c r="FI10840" s="55">
        <v>2</v>
      </c>
      <c r="FJ10840" s="55">
        <v>260000</v>
      </c>
      <c r="FK10840" s="55" t="s">
        <v>1258</v>
      </c>
      <c r="FL10840" s="55">
        <v>0.0209</v>
      </c>
    </row>
    <row r="10841" ht="14.25" customHeight="1" outlineLevel="1" spans="162:168">
      <c r="FF10841" s="55">
        <v>10834</v>
      </c>
      <c r="FG10841" s="55" t="s">
        <v>2052</v>
      </c>
      <c r="FH10841" s="55" t="s">
        <v>1810</v>
      </c>
      <c r="FI10841" s="55">
        <v>2</v>
      </c>
      <c r="FJ10841" s="55">
        <v>400000</v>
      </c>
      <c r="FK10841" s="55" t="s">
        <v>1258</v>
      </c>
      <c r="FL10841" s="55">
        <v>0.0209</v>
      </c>
    </row>
    <row r="10842" ht="14.25" customHeight="1" outlineLevel="1" spans="162:168">
      <c r="FF10842" s="55">
        <v>10835</v>
      </c>
      <c r="FG10842" s="55" t="s">
        <v>2052</v>
      </c>
      <c r="FH10842" s="55" t="s">
        <v>1810</v>
      </c>
      <c r="FI10842" s="55">
        <v>2</v>
      </c>
      <c r="FJ10842" s="55">
        <v>530000</v>
      </c>
      <c r="FK10842" s="55" t="s">
        <v>1258</v>
      </c>
      <c r="FL10842" s="55">
        <v>0.0209</v>
      </c>
    </row>
    <row r="10843" ht="14.25" customHeight="1" outlineLevel="1" spans="162:168">
      <c r="FF10843" s="55">
        <v>10836</v>
      </c>
      <c r="FG10843" s="55" t="s">
        <v>2052</v>
      </c>
      <c r="FH10843" s="55" t="s">
        <v>1810</v>
      </c>
      <c r="FI10843" s="55">
        <v>2</v>
      </c>
      <c r="FJ10843" s="55">
        <v>540000</v>
      </c>
      <c r="FK10843" s="55" t="s">
        <v>1258</v>
      </c>
      <c r="FL10843" s="55">
        <v>0.0209</v>
      </c>
    </row>
    <row r="10844" ht="14.25" customHeight="1" outlineLevel="1" spans="162:168">
      <c r="FF10844" s="55">
        <v>10837</v>
      </c>
      <c r="FG10844" s="55" t="s">
        <v>2052</v>
      </c>
      <c r="FH10844" s="55" t="s">
        <v>1810</v>
      </c>
      <c r="FI10844" s="55">
        <v>3</v>
      </c>
      <c r="FJ10844" s="55">
        <v>0</v>
      </c>
      <c r="FK10844" s="55" t="s">
        <v>1258</v>
      </c>
      <c r="FL10844" s="55">
        <v>0.0334</v>
      </c>
    </row>
    <row r="10845" ht="14.25" customHeight="1" outlineLevel="1" spans="162:168">
      <c r="FF10845" s="55">
        <v>10838</v>
      </c>
      <c r="FG10845" s="55" t="s">
        <v>2052</v>
      </c>
      <c r="FH10845" s="55" t="s">
        <v>1810</v>
      </c>
      <c r="FI10845" s="55">
        <v>3</v>
      </c>
      <c r="FJ10845" s="55">
        <v>1000</v>
      </c>
      <c r="FK10845" s="55" t="s">
        <v>1258</v>
      </c>
      <c r="FL10845" s="55">
        <v>0.0334</v>
      </c>
    </row>
    <row r="10846" ht="14.25" customHeight="1" outlineLevel="1" spans="162:168">
      <c r="FF10846" s="55">
        <v>10839</v>
      </c>
      <c r="FG10846" s="55" t="s">
        <v>2052</v>
      </c>
      <c r="FH10846" s="55" t="s">
        <v>1810</v>
      </c>
      <c r="FI10846" s="55">
        <v>3</v>
      </c>
      <c r="FJ10846" s="55">
        <v>2500</v>
      </c>
      <c r="FK10846" s="55" t="s">
        <v>1258</v>
      </c>
      <c r="FL10846" s="55">
        <v>0.0334</v>
      </c>
    </row>
    <row r="10847" ht="14.25" customHeight="1" outlineLevel="1" spans="162:168">
      <c r="FF10847" s="55">
        <v>10840</v>
      </c>
      <c r="FG10847" s="55" t="s">
        <v>2052</v>
      </c>
      <c r="FH10847" s="55" t="s">
        <v>1810</v>
      </c>
      <c r="FI10847" s="55">
        <v>3</v>
      </c>
      <c r="FJ10847" s="55">
        <v>5000</v>
      </c>
      <c r="FK10847" s="55" t="s">
        <v>1258</v>
      </c>
      <c r="FL10847" s="55">
        <v>0.0334</v>
      </c>
    </row>
    <row r="10848" ht="14.25" customHeight="1" outlineLevel="1" spans="162:168">
      <c r="FF10848" s="55">
        <v>10841</v>
      </c>
      <c r="FG10848" s="55" t="s">
        <v>2052</v>
      </c>
      <c r="FH10848" s="55" t="s">
        <v>1810</v>
      </c>
      <c r="FI10848" s="55">
        <v>3</v>
      </c>
      <c r="FJ10848" s="55">
        <v>10000</v>
      </c>
      <c r="FK10848" s="55" t="s">
        <v>1258</v>
      </c>
      <c r="FL10848" s="55">
        <v>0.0334</v>
      </c>
    </row>
    <row r="10849" ht="14.25" customHeight="1" outlineLevel="1" spans="162:168">
      <c r="FF10849" s="55">
        <v>10842</v>
      </c>
      <c r="FG10849" s="55" t="s">
        <v>2052</v>
      </c>
      <c r="FH10849" s="55" t="s">
        <v>1810</v>
      </c>
      <c r="FI10849" s="55">
        <v>3</v>
      </c>
      <c r="FJ10849" s="55">
        <v>25000</v>
      </c>
      <c r="FK10849" s="55" t="s">
        <v>1258</v>
      </c>
      <c r="FL10849" s="55">
        <v>0.0334</v>
      </c>
    </row>
    <row r="10850" ht="14.25" customHeight="1" outlineLevel="1" spans="162:168">
      <c r="FF10850" s="55">
        <v>10843</v>
      </c>
      <c r="FG10850" s="55" t="s">
        <v>2052</v>
      </c>
      <c r="FH10850" s="55" t="s">
        <v>1810</v>
      </c>
      <c r="FI10850" s="55">
        <v>3</v>
      </c>
      <c r="FJ10850" s="55">
        <v>50000</v>
      </c>
      <c r="FK10850" s="55" t="s">
        <v>1258</v>
      </c>
      <c r="FL10850" s="55">
        <v>0.0334</v>
      </c>
    </row>
    <row r="10851" ht="14.25" customHeight="1" outlineLevel="1" spans="162:168">
      <c r="FF10851" s="55">
        <v>10844</v>
      </c>
      <c r="FG10851" s="55" t="s">
        <v>2052</v>
      </c>
      <c r="FH10851" s="55" t="s">
        <v>1810</v>
      </c>
      <c r="FI10851" s="55">
        <v>3</v>
      </c>
      <c r="FJ10851" s="55">
        <v>80000</v>
      </c>
      <c r="FK10851" s="55" t="s">
        <v>1258</v>
      </c>
      <c r="FL10851" s="55">
        <v>0.0334</v>
      </c>
    </row>
    <row r="10852" ht="14.25" customHeight="1" outlineLevel="1" spans="162:168">
      <c r="FF10852" s="55">
        <v>10845</v>
      </c>
      <c r="FG10852" s="55" t="s">
        <v>2052</v>
      </c>
      <c r="FH10852" s="55" t="s">
        <v>1810</v>
      </c>
      <c r="FI10852" s="55">
        <v>3</v>
      </c>
      <c r="FJ10852" s="55">
        <v>130000</v>
      </c>
      <c r="FK10852" s="55" t="s">
        <v>1258</v>
      </c>
      <c r="FL10852" s="55">
        <v>0.0334</v>
      </c>
    </row>
    <row r="10853" ht="14.25" customHeight="1" outlineLevel="1" spans="162:168">
      <c r="FF10853" s="55">
        <v>10846</v>
      </c>
      <c r="FG10853" s="55" t="s">
        <v>2052</v>
      </c>
      <c r="FH10853" s="55" t="s">
        <v>1810</v>
      </c>
      <c r="FI10853" s="55">
        <v>3</v>
      </c>
      <c r="FJ10853" s="55">
        <v>260000</v>
      </c>
      <c r="FK10853" s="55" t="s">
        <v>1258</v>
      </c>
      <c r="FL10853" s="55">
        <v>0.0334</v>
      </c>
    </row>
    <row r="10854" ht="14.25" customHeight="1" outlineLevel="1" spans="162:168">
      <c r="FF10854" s="55">
        <v>10847</v>
      </c>
      <c r="FG10854" s="55" t="s">
        <v>2052</v>
      </c>
      <c r="FH10854" s="55" t="s">
        <v>1810</v>
      </c>
      <c r="FI10854" s="55">
        <v>3</v>
      </c>
      <c r="FJ10854" s="55">
        <v>400000</v>
      </c>
      <c r="FK10854" s="55" t="s">
        <v>1258</v>
      </c>
      <c r="FL10854" s="55">
        <v>0.0334</v>
      </c>
    </row>
    <row r="10855" ht="14.25" customHeight="1" outlineLevel="1" spans="162:168">
      <c r="FF10855" s="55">
        <v>10848</v>
      </c>
      <c r="FG10855" s="55" t="s">
        <v>2052</v>
      </c>
      <c r="FH10855" s="55" t="s">
        <v>1810</v>
      </c>
      <c r="FI10855" s="55">
        <v>3</v>
      </c>
      <c r="FJ10855" s="55">
        <v>530000</v>
      </c>
      <c r="FK10855" s="55" t="s">
        <v>1258</v>
      </c>
      <c r="FL10855" s="55">
        <v>0.0334</v>
      </c>
    </row>
    <row r="10856" ht="14.25" customHeight="1" outlineLevel="1" spans="162:168">
      <c r="FF10856" s="55">
        <v>10849</v>
      </c>
      <c r="FG10856" s="55" t="s">
        <v>2052</v>
      </c>
      <c r="FH10856" s="55" t="s">
        <v>1810</v>
      </c>
      <c r="FI10856" s="55">
        <v>3</v>
      </c>
      <c r="FJ10856" s="55">
        <v>540000</v>
      </c>
      <c r="FK10856" s="55" t="s">
        <v>1258</v>
      </c>
      <c r="FL10856" s="55">
        <v>0.0334</v>
      </c>
    </row>
    <row r="10857" ht="14.25" customHeight="1" outlineLevel="1" spans="162:168">
      <c r="FF10857" s="55">
        <v>10850</v>
      </c>
      <c r="FG10857" s="55" t="s">
        <v>2052</v>
      </c>
      <c r="FH10857" s="55" t="s">
        <v>1810</v>
      </c>
      <c r="FI10857" s="55">
        <v>4</v>
      </c>
      <c r="FJ10857" s="55">
        <v>0</v>
      </c>
      <c r="FK10857" s="55" t="s">
        <v>1258</v>
      </c>
      <c r="FL10857" s="55">
        <v>0.025</v>
      </c>
    </row>
    <row r="10858" ht="14.25" customHeight="1" outlineLevel="1" spans="162:168">
      <c r="FF10858" s="55">
        <v>10851</v>
      </c>
      <c r="FG10858" s="55" t="s">
        <v>2052</v>
      </c>
      <c r="FH10858" s="55" t="s">
        <v>1810</v>
      </c>
      <c r="FI10858" s="55">
        <v>4</v>
      </c>
      <c r="FJ10858" s="55">
        <v>1000</v>
      </c>
      <c r="FK10858" s="55" t="s">
        <v>1258</v>
      </c>
      <c r="FL10858" s="55">
        <v>0.025</v>
      </c>
    </row>
    <row r="10859" ht="14.25" customHeight="1" outlineLevel="1" spans="162:168">
      <c r="FF10859" s="55">
        <v>10852</v>
      </c>
      <c r="FG10859" s="55" t="s">
        <v>2052</v>
      </c>
      <c r="FH10859" s="55" t="s">
        <v>1810</v>
      </c>
      <c r="FI10859" s="55">
        <v>4</v>
      </c>
      <c r="FJ10859" s="55">
        <v>2500</v>
      </c>
      <c r="FK10859" s="55" t="s">
        <v>1258</v>
      </c>
      <c r="FL10859" s="55">
        <v>0.025</v>
      </c>
    </row>
    <row r="10860" ht="14.25" customHeight="1" outlineLevel="1" spans="162:168">
      <c r="FF10860" s="55">
        <v>10853</v>
      </c>
      <c r="FG10860" s="55" t="s">
        <v>2052</v>
      </c>
      <c r="FH10860" s="55" t="s">
        <v>1810</v>
      </c>
      <c r="FI10860" s="55">
        <v>4</v>
      </c>
      <c r="FJ10860" s="55">
        <v>5000</v>
      </c>
      <c r="FK10860" s="55" t="s">
        <v>1258</v>
      </c>
      <c r="FL10860" s="55">
        <v>0.025</v>
      </c>
    </row>
    <row r="10861" ht="14.25" customHeight="1" outlineLevel="1" spans="162:168">
      <c r="FF10861" s="55">
        <v>10854</v>
      </c>
      <c r="FG10861" s="55" t="s">
        <v>2052</v>
      </c>
      <c r="FH10861" s="55" t="s">
        <v>1810</v>
      </c>
      <c r="FI10861" s="55">
        <v>4</v>
      </c>
      <c r="FJ10861" s="55">
        <v>10000</v>
      </c>
      <c r="FK10861" s="55" t="s">
        <v>1258</v>
      </c>
      <c r="FL10861" s="55">
        <v>0.025</v>
      </c>
    </row>
    <row r="10862" ht="14.25" customHeight="1" outlineLevel="1" spans="162:168">
      <c r="FF10862" s="55">
        <v>10855</v>
      </c>
      <c r="FG10862" s="55" t="s">
        <v>2052</v>
      </c>
      <c r="FH10862" s="55" t="s">
        <v>1810</v>
      </c>
      <c r="FI10862" s="55">
        <v>4</v>
      </c>
      <c r="FJ10862" s="55">
        <v>25000</v>
      </c>
      <c r="FK10862" s="55" t="s">
        <v>1258</v>
      </c>
      <c r="FL10862" s="55">
        <v>0.025</v>
      </c>
    </row>
    <row r="10863" ht="14.25" customHeight="1" outlineLevel="1" spans="162:168">
      <c r="FF10863" s="55">
        <v>10856</v>
      </c>
      <c r="FG10863" s="55" t="s">
        <v>2052</v>
      </c>
      <c r="FH10863" s="55" t="s">
        <v>1810</v>
      </c>
      <c r="FI10863" s="55">
        <v>4</v>
      </c>
      <c r="FJ10863" s="55">
        <v>50000</v>
      </c>
      <c r="FK10863" s="55" t="s">
        <v>1258</v>
      </c>
      <c r="FL10863" s="55">
        <v>0.025</v>
      </c>
    </row>
    <row r="10864" ht="14.25" customHeight="1" outlineLevel="1" spans="162:168">
      <c r="FF10864" s="55">
        <v>10857</v>
      </c>
      <c r="FG10864" s="55" t="s">
        <v>2052</v>
      </c>
      <c r="FH10864" s="55" t="s">
        <v>1810</v>
      </c>
      <c r="FI10864" s="55">
        <v>4</v>
      </c>
      <c r="FJ10864" s="55">
        <v>80000</v>
      </c>
      <c r="FK10864" s="55" t="s">
        <v>1258</v>
      </c>
      <c r="FL10864" s="55">
        <v>0.025</v>
      </c>
    </row>
    <row r="10865" ht="14.25" customHeight="1" outlineLevel="1" spans="162:168">
      <c r="FF10865" s="55">
        <v>10858</v>
      </c>
      <c r="FG10865" s="55" t="s">
        <v>2052</v>
      </c>
      <c r="FH10865" s="55" t="s">
        <v>1810</v>
      </c>
      <c r="FI10865" s="55">
        <v>4</v>
      </c>
      <c r="FJ10865" s="55">
        <v>130000</v>
      </c>
      <c r="FK10865" s="55" t="s">
        <v>1258</v>
      </c>
      <c r="FL10865" s="55">
        <v>0.025</v>
      </c>
    </row>
    <row r="10866" ht="14.25" customHeight="1" outlineLevel="1" spans="162:168">
      <c r="FF10866" s="55">
        <v>10859</v>
      </c>
      <c r="FG10866" s="55" t="s">
        <v>2052</v>
      </c>
      <c r="FH10866" s="55" t="s">
        <v>1810</v>
      </c>
      <c r="FI10866" s="55">
        <v>4</v>
      </c>
      <c r="FJ10866" s="55">
        <v>260000</v>
      </c>
      <c r="FK10866" s="55" t="s">
        <v>1258</v>
      </c>
      <c r="FL10866" s="55">
        <v>0.025</v>
      </c>
    </row>
    <row r="10867" ht="14.25" customHeight="1" outlineLevel="1" spans="162:168">
      <c r="FF10867" s="55">
        <v>10860</v>
      </c>
      <c r="FG10867" s="55" t="s">
        <v>2052</v>
      </c>
      <c r="FH10867" s="55" t="s">
        <v>1810</v>
      </c>
      <c r="FI10867" s="55">
        <v>4</v>
      </c>
      <c r="FJ10867" s="55">
        <v>400000</v>
      </c>
      <c r="FK10867" s="55" t="s">
        <v>1258</v>
      </c>
      <c r="FL10867" s="55">
        <v>0.025</v>
      </c>
    </row>
    <row r="10868" ht="14.25" customHeight="1" outlineLevel="1" spans="162:168">
      <c r="FF10868" s="55">
        <v>10861</v>
      </c>
      <c r="FG10868" s="55" t="s">
        <v>2052</v>
      </c>
      <c r="FH10868" s="55" t="s">
        <v>1810</v>
      </c>
      <c r="FI10868" s="55">
        <v>4</v>
      </c>
      <c r="FJ10868" s="55">
        <v>530000</v>
      </c>
      <c r="FK10868" s="55" t="s">
        <v>1258</v>
      </c>
      <c r="FL10868" s="55">
        <v>0.025</v>
      </c>
    </row>
    <row r="10869" ht="14.25" customHeight="1" outlineLevel="1" spans="162:168">
      <c r="FF10869" s="55">
        <v>10862</v>
      </c>
      <c r="FG10869" s="55" t="s">
        <v>2052</v>
      </c>
      <c r="FH10869" s="55" t="s">
        <v>1810</v>
      </c>
      <c r="FI10869" s="55">
        <v>4</v>
      </c>
      <c r="FJ10869" s="55">
        <v>540000</v>
      </c>
      <c r="FK10869" s="55" t="s">
        <v>1258</v>
      </c>
      <c r="FL10869" s="55">
        <v>0.025</v>
      </c>
    </row>
    <row r="10870" ht="14.25" customHeight="1" outlineLevel="1" spans="162:168">
      <c r="FF10870" s="55">
        <v>10863</v>
      </c>
      <c r="FG10870" s="55" t="s">
        <v>2052</v>
      </c>
      <c r="FH10870" s="55" t="s">
        <v>1644</v>
      </c>
      <c r="FI10870" s="55">
        <v>1</v>
      </c>
      <c r="FJ10870" s="55">
        <v>0</v>
      </c>
      <c r="FK10870" s="55" t="s">
        <v>1258</v>
      </c>
      <c r="FL10870" s="55">
        <v>0.0292</v>
      </c>
    </row>
    <row r="10871" ht="14.25" customHeight="1" outlineLevel="1" spans="162:168">
      <c r="FF10871" s="55">
        <v>10864</v>
      </c>
      <c r="FG10871" s="55" t="s">
        <v>2052</v>
      </c>
      <c r="FH10871" s="55" t="s">
        <v>1644</v>
      </c>
      <c r="FI10871" s="55">
        <v>1</v>
      </c>
      <c r="FJ10871" s="55">
        <v>1000</v>
      </c>
      <c r="FK10871" s="55" t="s">
        <v>1258</v>
      </c>
      <c r="FL10871" s="55">
        <v>0.0275</v>
      </c>
    </row>
    <row r="10872" ht="14.25" customHeight="1" outlineLevel="1" spans="162:168">
      <c r="FF10872" s="55">
        <v>10865</v>
      </c>
      <c r="FG10872" s="55" t="s">
        <v>2052</v>
      </c>
      <c r="FH10872" s="55" t="s">
        <v>1644</v>
      </c>
      <c r="FI10872" s="55">
        <v>1</v>
      </c>
      <c r="FJ10872" s="55">
        <v>2500</v>
      </c>
      <c r="FK10872" s="55" t="s">
        <v>1258</v>
      </c>
      <c r="FL10872" s="55">
        <v>0.0259</v>
      </c>
    </row>
    <row r="10873" ht="14.25" customHeight="1" outlineLevel="1" spans="162:168">
      <c r="FF10873" s="55">
        <v>10866</v>
      </c>
      <c r="FG10873" s="55" t="s">
        <v>2052</v>
      </c>
      <c r="FH10873" s="55" t="s">
        <v>1644</v>
      </c>
      <c r="FI10873" s="55">
        <v>1</v>
      </c>
      <c r="FJ10873" s="55">
        <v>5000</v>
      </c>
      <c r="FK10873" s="55" t="s">
        <v>1258</v>
      </c>
      <c r="FL10873" s="55">
        <v>0.025</v>
      </c>
    </row>
    <row r="10874" ht="14.25" customHeight="1" outlineLevel="1" spans="162:168">
      <c r="FF10874" s="55">
        <v>10867</v>
      </c>
      <c r="FG10874" s="55" t="s">
        <v>2052</v>
      </c>
      <c r="FH10874" s="55" t="s">
        <v>1644</v>
      </c>
      <c r="FI10874" s="55">
        <v>1</v>
      </c>
      <c r="FJ10874" s="55">
        <v>10000</v>
      </c>
      <c r="FK10874" s="55" t="s">
        <v>1258</v>
      </c>
      <c r="FL10874" s="55">
        <v>0.025</v>
      </c>
    </row>
    <row r="10875" ht="14.25" customHeight="1" outlineLevel="1" spans="162:168">
      <c r="FF10875" s="55">
        <v>10868</v>
      </c>
      <c r="FG10875" s="55" t="s">
        <v>2052</v>
      </c>
      <c r="FH10875" s="55" t="s">
        <v>1644</v>
      </c>
      <c r="FI10875" s="55">
        <v>1</v>
      </c>
      <c r="FJ10875" s="55">
        <v>25000</v>
      </c>
      <c r="FK10875" s="55" t="s">
        <v>1258</v>
      </c>
      <c r="FL10875" s="55">
        <v>0.025</v>
      </c>
    </row>
    <row r="10876" ht="14.25" customHeight="1" outlineLevel="1" spans="162:168">
      <c r="FF10876" s="55">
        <v>10869</v>
      </c>
      <c r="FG10876" s="55" t="s">
        <v>2052</v>
      </c>
      <c r="FH10876" s="55" t="s">
        <v>1644</v>
      </c>
      <c r="FI10876" s="55">
        <v>1</v>
      </c>
      <c r="FJ10876" s="55">
        <v>50000</v>
      </c>
      <c r="FK10876" s="55" t="s">
        <v>1258</v>
      </c>
      <c r="FL10876" s="55">
        <v>0.025</v>
      </c>
    </row>
    <row r="10877" ht="14.25" customHeight="1" outlineLevel="1" spans="162:168">
      <c r="FF10877" s="55">
        <v>10870</v>
      </c>
      <c r="FG10877" s="55" t="s">
        <v>2052</v>
      </c>
      <c r="FH10877" s="55" t="s">
        <v>1644</v>
      </c>
      <c r="FI10877" s="55">
        <v>1</v>
      </c>
      <c r="FJ10877" s="55">
        <v>80000</v>
      </c>
      <c r="FK10877" s="55" t="s">
        <v>1258</v>
      </c>
      <c r="FL10877" s="55">
        <v>0.025</v>
      </c>
    </row>
    <row r="10878" ht="14.25" customHeight="1" outlineLevel="1" spans="162:168">
      <c r="FF10878" s="55">
        <v>10871</v>
      </c>
      <c r="FG10878" s="55" t="s">
        <v>2052</v>
      </c>
      <c r="FH10878" s="55" t="s">
        <v>1644</v>
      </c>
      <c r="FI10878" s="55">
        <v>1</v>
      </c>
      <c r="FJ10878" s="55">
        <v>130000</v>
      </c>
      <c r="FK10878" s="55" t="s">
        <v>1258</v>
      </c>
      <c r="FL10878" s="55">
        <v>0.025</v>
      </c>
    </row>
    <row r="10879" ht="14.25" customHeight="1" outlineLevel="1" spans="162:168">
      <c r="FF10879" s="55">
        <v>10872</v>
      </c>
      <c r="FG10879" s="55" t="s">
        <v>2052</v>
      </c>
      <c r="FH10879" s="55" t="s">
        <v>1644</v>
      </c>
      <c r="FI10879" s="55">
        <v>1</v>
      </c>
      <c r="FJ10879" s="55">
        <v>260000</v>
      </c>
      <c r="FK10879" s="55" t="s">
        <v>1258</v>
      </c>
      <c r="FL10879" s="55">
        <v>0.025</v>
      </c>
    </row>
    <row r="10880" ht="14.25" customHeight="1" outlineLevel="1" spans="162:168">
      <c r="FF10880" s="55">
        <v>10873</v>
      </c>
      <c r="FG10880" s="55" t="s">
        <v>2052</v>
      </c>
      <c r="FH10880" s="55" t="s">
        <v>1644</v>
      </c>
      <c r="FI10880" s="55">
        <v>1</v>
      </c>
      <c r="FJ10880" s="55">
        <v>400000</v>
      </c>
      <c r="FK10880" s="55" t="s">
        <v>1258</v>
      </c>
      <c r="FL10880" s="55">
        <v>0.025</v>
      </c>
    </row>
    <row r="10881" ht="14.25" customHeight="1" outlineLevel="1" spans="162:168">
      <c r="FF10881" s="55">
        <v>10874</v>
      </c>
      <c r="FG10881" s="55" t="s">
        <v>2052</v>
      </c>
      <c r="FH10881" s="55" t="s">
        <v>1644</v>
      </c>
      <c r="FI10881" s="55">
        <v>1</v>
      </c>
      <c r="FJ10881" s="55">
        <v>530000</v>
      </c>
      <c r="FK10881" s="55" t="s">
        <v>1258</v>
      </c>
      <c r="FL10881" s="55">
        <v>0.025</v>
      </c>
    </row>
    <row r="10882" ht="14.25" customHeight="1" outlineLevel="1" spans="162:168">
      <c r="FF10882" s="55">
        <v>10875</v>
      </c>
      <c r="FG10882" s="55" t="s">
        <v>2052</v>
      </c>
      <c r="FH10882" s="55" t="s">
        <v>1644</v>
      </c>
      <c r="FI10882" s="55">
        <v>1</v>
      </c>
      <c r="FJ10882" s="55">
        <v>540000</v>
      </c>
      <c r="FK10882" s="55" t="s">
        <v>1258</v>
      </c>
      <c r="FL10882" s="55">
        <v>0.025</v>
      </c>
    </row>
    <row r="10883" ht="14.25" customHeight="1" outlineLevel="1" spans="162:168">
      <c r="FF10883" s="55">
        <v>10876</v>
      </c>
      <c r="FG10883" s="55" t="s">
        <v>2052</v>
      </c>
      <c r="FH10883" s="55" t="s">
        <v>1644</v>
      </c>
      <c r="FI10883" s="55">
        <v>2</v>
      </c>
      <c r="FJ10883" s="55">
        <v>0</v>
      </c>
      <c r="FK10883" s="55" t="s">
        <v>1258</v>
      </c>
      <c r="FL10883" s="55">
        <v>0.025</v>
      </c>
    </row>
    <row r="10884" ht="14.25" customHeight="1" outlineLevel="1" spans="162:168">
      <c r="FF10884" s="55">
        <v>10877</v>
      </c>
      <c r="FG10884" s="55" t="s">
        <v>2052</v>
      </c>
      <c r="FH10884" s="55" t="s">
        <v>1644</v>
      </c>
      <c r="FI10884" s="55">
        <v>2</v>
      </c>
      <c r="FJ10884" s="55">
        <v>1000</v>
      </c>
      <c r="FK10884" s="55" t="s">
        <v>1258</v>
      </c>
      <c r="FL10884" s="55">
        <v>0.025</v>
      </c>
    </row>
    <row r="10885" ht="14.25" customHeight="1" outlineLevel="1" spans="162:168">
      <c r="FF10885" s="55">
        <v>10878</v>
      </c>
      <c r="FG10885" s="55" t="s">
        <v>2052</v>
      </c>
      <c r="FH10885" s="55" t="s">
        <v>1644</v>
      </c>
      <c r="FI10885" s="55">
        <v>2</v>
      </c>
      <c r="FJ10885" s="55">
        <v>2500</v>
      </c>
      <c r="FK10885" s="55" t="s">
        <v>1258</v>
      </c>
      <c r="FL10885" s="55">
        <v>0.025</v>
      </c>
    </row>
    <row r="10886" ht="14.25" customHeight="1" outlineLevel="1" spans="162:168">
      <c r="FF10886" s="55">
        <v>10879</v>
      </c>
      <c r="FG10886" s="55" t="s">
        <v>2052</v>
      </c>
      <c r="FH10886" s="55" t="s">
        <v>1644</v>
      </c>
      <c r="FI10886" s="55">
        <v>2</v>
      </c>
      <c r="FJ10886" s="55">
        <v>5000</v>
      </c>
      <c r="FK10886" s="55" t="s">
        <v>1258</v>
      </c>
      <c r="FL10886" s="55">
        <v>0.025</v>
      </c>
    </row>
    <row r="10887" ht="14.25" customHeight="1" outlineLevel="1" spans="162:168">
      <c r="FF10887" s="55">
        <v>10880</v>
      </c>
      <c r="FG10887" s="55" t="s">
        <v>2052</v>
      </c>
      <c r="FH10887" s="55" t="s">
        <v>1644</v>
      </c>
      <c r="FI10887" s="55">
        <v>2</v>
      </c>
      <c r="FJ10887" s="55">
        <v>10000</v>
      </c>
      <c r="FK10887" s="55" t="s">
        <v>1258</v>
      </c>
      <c r="FL10887" s="55">
        <v>0.025</v>
      </c>
    </row>
    <row r="10888" ht="14.25" customHeight="1" outlineLevel="1" spans="162:168">
      <c r="FF10888" s="55">
        <v>10881</v>
      </c>
      <c r="FG10888" s="55" t="s">
        <v>2052</v>
      </c>
      <c r="FH10888" s="55" t="s">
        <v>1644</v>
      </c>
      <c r="FI10888" s="55">
        <v>2</v>
      </c>
      <c r="FJ10888" s="55">
        <v>25000</v>
      </c>
      <c r="FK10888" s="55" t="s">
        <v>1258</v>
      </c>
      <c r="FL10888" s="55">
        <v>0.025</v>
      </c>
    </row>
    <row r="10889" ht="14.25" customHeight="1" outlineLevel="1" spans="162:168">
      <c r="FF10889" s="55">
        <v>10882</v>
      </c>
      <c r="FG10889" s="55" t="s">
        <v>2052</v>
      </c>
      <c r="FH10889" s="55" t="s">
        <v>1644</v>
      </c>
      <c r="FI10889" s="55">
        <v>2</v>
      </c>
      <c r="FJ10889" s="55">
        <v>50000</v>
      </c>
      <c r="FK10889" s="55" t="s">
        <v>1258</v>
      </c>
      <c r="FL10889" s="55">
        <v>0.025</v>
      </c>
    </row>
    <row r="10890" ht="14.25" customHeight="1" outlineLevel="1" spans="162:168">
      <c r="FF10890" s="55">
        <v>10883</v>
      </c>
      <c r="FG10890" s="55" t="s">
        <v>2052</v>
      </c>
      <c r="FH10890" s="55" t="s">
        <v>1644</v>
      </c>
      <c r="FI10890" s="55">
        <v>2</v>
      </c>
      <c r="FJ10890" s="55">
        <v>80000</v>
      </c>
      <c r="FK10890" s="55" t="s">
        <v>1258</v>
      </c>
      <c r="FL10890" s="55">
        <v>0.025</v>
      </c>
    </row>
    <row r="10891" ht="14.25" customHeight="1" outlineLevel="1" spans="162:168">
      <c r="FF10891" s="55">
        <v>10884</v>
      </c>
      <c r="FG10891" s="55" t="s">
        <v>2052</v>
      </c>
      <c r="FH10891" s="55" t="s">
        <v>1644</v>
      </c>
      <c r="FI10891" s="55">
        <v>2</v>
      </c>
      <c r="FJ10891" s="55">
        <v>130000</v>
      </c>
      <c r="FK10891" s="55" t="s">
        <v>1258</v>
      </c>
      <c r="FL10891" s="55">
        <v>0.025</v>
      </c>
    </row>
    <row r="10892" ht="14.25" customHeight="1" outlineLevel="1" spans="162:168">
      <c r="FF10892" s="55">
        <v>10885</v>
      </c>
      <c r="FG10892" s="55" t="s">
        <v>2052</v>
      </c>
      <c r="FH10892" s="55" t="s">
        <v>1644</v>
      </c>
      <c r="FI10892" s="55">
        <v>2</v>
      </c>
      <c r="FJ10892" s="55">
        <v>260000</v>
      </c>
      <c r="FK10892" s="55" t="s">
        <v>1258</v>
      </c>
      <c r="FL10892" s="55">
        <v>0.025</v>
      </c>
    </row>
    <row r="10893" ht="14.25" customHeight="1" outlineLevel="1" spans="162:168">
      <c r="FF10893" s="55">
        <v>10886</v>
      </c>
      <c r="FG10893" s="55" t="s">
        <v>2052</v>
      </c>
      <c r="FH10893" s="55" t="s">
        <v>1644</v>
      </c>
      <c r="FI10893" s="55">
        <v>2</v>
      </c>
      <c r="FJ10893" s="55">
        <v>400000</v>
      </c>
      <c r="FK10893" s="55" t="s">
        <v>1258</v>
      </c>
      <c r="FL10893" s="55">
        <v>0.025</v>
      </c>
    </row>
    <row r="10894" ht="14.25" customHeight="1" outlineLevel="1" spans="162:168">
      <c r="FF10894" s="55">
        <v>10887</v>
      </c>
      <c r="FG10894" s="55" t="s">
        <v>2052</v>
      </c>
      <c r="FH10894" s="55" t="s">
        <v>1644</v>
      </c>
      <c r="FI10894" s="55">
        <v>2</v>
      </c>
      <c r="FJ10894" s="55">
        <v>530000</v>
      </c>
      <c r="FK10894" s="55" t="s">
        <v>1258</v>
      </c>
      <c r="FL10894" s="55">
        <v>0.025</v>
      </c>
    </row>
    <row r="10895" ht="14.25" customHeight="1" outlineLevel="1" spans="162:168">
      <c r="FF10895" s="55">
        <v>10888</v>
      </c>
      <c r="FG10895" s="55" t="s">
        <v>2052</v>
      </c>
      <c r="FH10895" s="55" t="s">
        <v>1644</v>
      </c>
      <c r="FI10895" s="55">
        <v>2</v>
      </c>
      <c r="FJ10895" s="55">
        <v>540000</v>
      </c>
      <c r="FK10895" s="55" t="s">
        <v>1258</v>
      </c>
      <c r="FL10895" s="55">
        <v>0.025</v>
      </c>
    </row>
    <row r="10896" ht="14.25" customHeight="1" outlineLevel="1" spans="162:168">
      <c r="FF10896" s="55">
        <v>10889</v>
      </c>
      <c r="FG10896" s="55" t="s">
        <v>2052</v>
      </c>
      <c r="FH10896" s="55" t="s">
        <v>1644</v>
      </c>
      <c r="FI10896" s="55">
        <v>3</v>
      </c>
      <c r="FJ10896" s="55">
        <v>0</v>
      </c>
      <c r="FK10896" s="55" t="s">
        <v>1258</v>
      </c>
      <c r="FL10896" s="55">
        <v>0.025</v>
      </c>
    </row>
    <row r="10897" ht="14.25" customHeight="1" outlineLevel="1" spans="162:168">
      <c r="FF10897" s="55">
        <v>10890</v>
      </c>
      <c r="FG10897" s="55" t="s">
        <v>2052</v>
      </c>
      <c r="FH10897" s="55" t="s">
        <v>1644</v>
      </c>
      <c r="FI10897" s="55">
        <v>3</v>
      </c>
      <c r="FJ10897" s="55">
        <v>1000</v>
      </c>
      <c r="FK10897" s="55" t="s">
        <v>1258</v>
      </c>
      <c r="FL10897" s="55">
        <v>0.025</v>
      </c>
    </row>
    <row r="10898" ht="14.25" customHeight="1" outlineLevel="1" spans="162:168">
      <c r="FF10898" s="55">
        <v>10891</v>
      </c>
      <c r="FG10898" s="55" t="s">
        <v>2052</v>
      </c>
      <c r="FH10898" s="55" t="s">
        <v>1644</v>
      </c>
      <c r="FI10898" s="55">
        <v>3</v>
      </c>
      <c r="FJ10898" s="55">
        <v>2500</v>
      </c>
      <c r="FK10898" s="55" t="s">
        <v>1258</v>
      </c>
      <c r="FL10898" s="55">
        <v>0.025</v>
      </c>
    </row>
    <row r="10899" ht="14.25" customHeight="1" outlineLevel="1" spans="162:168">
      <c r="FF10899" s="55">
        <v>10892</v>
      </c>
      <c r="FG10899" s="55" t="s">
        <v>2052</v>
      </c>
      <c r="FH10899" s="55" t="s">
        <v>1644</v>
      </c>
      <c r="FI10899" s="55">
        <v>3</v>
      </c>
      <c r="FJ10899" s="55">
        <v>5000</v>
      </c>
      <c r="FK10899" s="55" t="s">
        <v>1258</v>
      </c>
      <c r="FL10899" s="55">
        <v>0.025</v>
      </c>
    </row>
    <row r="10900" ht="14.25" customHeight="1" outlineLevel="1" spans="162:168">
      <c r="FF10900" s="55">
        <v>10893</v>
      </c>
      <c r="FG10900" s="55" t="s">
        <v>2052</v>
      </c>
      <c r="FH10900" s="55" t="s">
        <v>1644</v>
      </c>
      <c r="FI10900" s="55">
        <v>3</v>
      </c>
      <c r="FJ10900" s="55">
        <v>10000</v>
      </c>
      <c r="FK10900" s="55" t="s">
        <v>1258</v>
      </c>
      <c r="FL10900" s="55">
        <v>0.025</v>
      </c>
    </row>
    <row r="10901" ht="14.25" customHeight="1" outlineLevel="1" spans="162:168">
      <c r="FF10901" s="55">
        <v>10894</v>
      </c>
      <c r="FG10901" s="55" t="s">
        <v>2052</v>
      </c>
      <c r="FH10901" s="55" t="s">
        <v>1644</v>
      </c>
      <c r="FI10901" s="55">
        <v>3</v>
      </c>
      <c r="FJ10901" s="55">
        <v>25000</v>
      </c>
      <c r="FK10901" s="55" t="s">
        <v>1258</v>
      </c>
      <c r="FL10901" s="55">
        <v>0.025</v>
      </c>
    </row>
    <row r="10902" ht="14.25" customHeight="1" outlineLevel="1" spans="162:168">
      <c r="FF10902" s="55">
        <v>10895</v>
      </c>
      <c r="FG10902" s="55" t="s">
        <v>2052</v>
      </c>
      <c r="FH10902" s="55" t="s">
        <v>1644</v>
      </c>
      <c r="FI10902" s="55">
        <v>3</v>
      </c>
      <c r="FJ10902" s="55">
        <v>50000</v>
      </c>
      <c r="FK10902" s="55" t="s">
        <v>1258</v>
      </c>
      <c r="FL10902" s="55">
        <v>0.025</v>
      </c>
    </row>
    <row r="10903" ht="14.25" customHeight="1" outlineLevel="1" spans="162:168">
      <c r="FF10903" s="55">
        <v>10896</v>
      </c>
      <c r="FG10903" s="55" t="s">
        <v>2052</v>
      </c>
      <c r="FH10903" s="55" t="s">
        <v>1644</v>
      </c>
      <c r="FI10903" s="55">
        <v>3</v>
      </c>
      <c r="FJ10903" s="55">
        <v>80000</v>
      </c>
      <c r="FK10903" s="55" t="s">
        <v>1258</v>
      </c>
      <c r="FL10903" s="55">
        <v>0.025</v>
      </c>
    </row>
    <row r="10904" ht="14.25" customHeight="1" outlineLevel="1" spans="162:168">
      <c r="FF10904" s="55">
        <v>10897</v>
      </c>
      <c r="FG10904" s="55" t="s">
        <v>2052</v>
      </c>
      <c r="FH10904" s="55" t="s">
        <v>1644</v>
      </c>
      <c r="FI10904" s="55">
        <v>3</v>
      </c>
      <c r="FJ10904" s="55">
        <v>130000</v>
      </c>
      <c r="FK10904" s="55" t="s">
        <v>1258</v>
      </c>
      <c r="FL10904" s="55">
        <v>0.025</v>
      </c>
    </row>
    <row r="10905" ht="14.25" customHeight="1" outlineLevel="1" spans="162:168">
      <c r="FF10905" s="55">
        <v>10898</v>
      </c>
      <c r="FG10905" s="55" t="s">
        <v>2052</v>
      </c>
      <c r="FH10905" s="55" t="s">
        <v>1644</v>
      </c>
      <c r="FI10905" s="55">
        <v>3</v>
      </c>
      <c r="FJ10905" s="55">
        <v>260000</v>
      </c>
      <c r="FK10905" s="55" t="s">
        <v>1258</v>
      </c>
      <c r="FL10905" s="55">
        <v>0.025</v>
      </c>
    </row>
    <row r="10906" ht="14.25" customHeight="1" outlineLevel="1" spans="162:168">
      <c r="FF10906" s="55">
        <v>10899</v>
      </c>
      <c r="FG10906" s="55" t="s">
        <v>2052</v>
      </c>
      <c r="FH10906" s="55" t="s">
        <v>1644</v>
      </c>
      <c r="FI10906" s="55">
        <v>3</v>
      </c>
      <c r="FJ10906" s="55">
        <v>400000</v>
      </c>
      <c r="FK10906" s="55" t="s">
        <v>1258</v>
      </c>
      <c r="FL10906" s="55">
        <v>0.025</v>
      </c>
    </row>
    <row r="10907" ht="14.25" customHeight="1" outlineLevel="1" spans="162:168">
      <c r="FF10907" s="55">
        <v>10900</v>
      </c>
      <c r="FG10907" s="55" t="s">
        <v>2052</v>
      </c>
      <c r="FH10907" s="55" t="s">
        <v>1644</v>
      </c>
      <c r="FI10907" s="55">
        <v>3</v>
      </c>
      <c r="FJ10907" s="55">
        <v>530000</v>
      </c>
      <c r="FK10907" s="55" t="s">
        <v>1258</v>
      </c>
      <c r="FL10907" s="55">
        <v>0.025</v>
      </c>
    </row>
    <row r="10908" ht="14.25" customHeight="1" outlineLevel="1" spans="162:168">
      <c r="FF10908" s="55">
        <v>10901</v>
      </c>
      <c r="FG10908" s="55" t="s">
        <v>2052</v>
      </c>
      <c r="FH10908" s="55" t="s">
        <v>1644</v>
      </c>
      <c r="FI10908" s="55">
        <v>3</v>
      </c>
      <c r="FJ10908" s="55">
        <v>540000</v>
      </c>
      <c r="FK10908" s="55" t="s">
        <v>1258</v>
      </c>
      <c r="FL10908" s="55">
        <v>0.025</v>
      </c>
    </row>
    <row r="10909" ht="14.25" customHeight="1" outlineLevel="1" spans="162:168">
      <c r="FF10909" s="55">
        <v>10902</v>
      </c>
      <c r="FG10909" s="55" t="s">
        <v>2052</v>
      </c>
      <c r="FH10909" s="55" t="s">
        <v>1268</v>
      </c>
      <c r="FI10909" s="55">
        <v>1</v>
      </c>
      <c r="FJ10909" s="55">
        <v>0</v>
      </c>
      <c r="FK10909" s="55" t="s">
        <v>1258</v>
      </c>
      <c r="FL10909" s="55">
        <v>0.025</v>
      </c>
    </row>
    <row r="10910" ht="14.25" customHeight="1" outlineLevel="1" spans="162:168">
      <c r="FF10910" s="55">
        <v>10903</v>
      </c>
      <c r="FG10910" s="55" t="s">
        <v>2052</v>
      </c>
      <c r="FH10910" s="55" t="s">
        <v>1268</v>
      </c>
      <c r="FI10910" s="55">
        <v>1</v>
      </c>
      <c r="FJ10910" s="55">
        <v>1000</v>
      </c>
      <c r="FK10910" s="55" t="s">
        <v>1258</v>
      </c>
      <c r="FL10910" s="55">
        <v>0.025</v>
      </c>
    </row>
    <row r="10911" ht="14.25" customHeight="1" outlineLevel="1" spans="162:168">
      <c r="FF10911" s="55">
        <v>10904</v>
      </c>
      <c r="FG10911" s="55" t="s">
        <v>2052</v>
      </c>
      <c r="FH10911" s="55" t="s">
        <v>1268</v>
      </c>
      <c r="FI10911" s="55">
        <v>1</v>
      </c>
      <c r="FJ10911" s="55">
        <v>2500</v>
      </c>
      <c r="FK10911" s="55" t="s">
        <v>1258</v>
      </c>
      <c r="FL10911" s="55">
        <v>0.025</v>
      </c>
    </row>
    <row r="10912" ht="14.25" customHeight="1" outlineLevel="1" spans="162:168">
      <c r="FF10912" s="55">
        <v>10905</v>
      </c>
      <c r="FG10912" s="55" t="s">
        <v>2052</v>
      </c>
      <c r="FH10912" s="55" t="s">
        <v>1268</v>
      </c>
      <c r="FI10912" s="55">
        <v>1</v>
      </c>
      <c r="FJ10912" s="55">
        <v>5000</v>
      </c>
      <c r="FK10912" s="55" t="s">
        <v>1258</v>
      </c>
      <c r="FL10912" s="55">
        <v>0.025</v>
      </c>
    </row>
    <row r="10913" ht="14.25" customHeight="1" outlineLevel="1" spans="162:168">
      <c r="FF10913" s="55">
        <v>10906</v>
      </c>
      <c r="FG10913" s="55" t="s">
        <v>2052</v>
      </c>
      <c r="FH10913" s="55" t="s">
        <v>1268</v>
      </c>
      <c r="FI10913" s="55">
        <v>1</v>
      </c>
      <c r="FJ10913" s="55">
        <v>10000</v>
      </c>
      <c r="FK10913" s="55" t="s">
        <v>1258</v>
      </c>
      <c r="FL10913" s="55">
        <v>0.025</v>
      </c>
    </row>
    <row r="10914" ht="14.25" customHeight="1" outlineLevel="1" spans="162:168">
      <c r="FF10914" s="55">
        <v>10907</v>
      </c>
      <c r="FG10914" s="55" t="s">
        <v>2052</v>
      </c>
      <c r="FH10914" s="55" t="s">
        <v>1268</v>
      </c>
      <c r="FI10914" s="55">
        <v>1</v>
      </c>
      <c r="FJ10914" s="55">
        <v>25000</v>
      </c>
      <c r="FK10914" s="55" t="s">
        <v>1258</v>
      </c>
      <c r="FL10914" s="55">
        <v>0.025</v>
      </c>
    </row>
    <row r="10915" ht="14.25" customHeight="1" outlineLevel="1" spans="162:168">
      <c r="FF10915" s="55">
        <v>10908</v>
      </c>
      <c r="FG10915" s="55" t="s">
        <v>2052</v>
      </c>
      <c r="FH10915" s="55" t="s">
        <v>1268</v>
      </c>
      <c r="FI10915" s="55">
        <v>1</v>
      </c>
      <c r="FJ10915" s="55">
        <v>50000</v>
      </c>
      <c r="FK10915" s="55" t="s">
        <v>1258</v>
      </c>
      <c r="FL10915" s="55">
        <v>0.025</v>
      </c>
    </row>
    <row r="10916" ht="14.25" customHeight="1" outlineLevel="1" spans="162:168">
      <c r="FF10916" s="55">
        <v>10909</v>
      </c>
      <c r="FG10916" s="55" t="s">
        <v>2052</v>
      </c>
      <c r="FH10916" s="55" t="s">
        <v>1268</v>
      </c>
      <c r="FI10916" s="55">
        <v>1</v>
      </c>
      <c r="FJ10916" s="55">
        <v>80000</v>
      </c>
      <c r="FK10916" s="55" t="s">
        <v>1258</v>
      </c>
      <c r="FL10916" s="55">
        <v>0.025</v>
      </c>
    </row>
    <row r="10917" ht="14.25" customHeight="1" outlineLevel="1" spans="162:168">
      <c r="FF10917" s="55">
        <v>10910</v>
      </c>
      <c r="FG10917" s="55" t="s">
        <v>2052</v>
      </c>
      <c r="FH10917" s="55" t="s">
        <v>1268</v>
      </c>
      <c r="FI10917" s="55">
        <v>1</v>
      </c>
      <c r="FJ10917" s="55">
        <v>130000</v>
      </c>
      <c r="FK10917" s="55" t="s">
        <v>1258</v>
      </c>
      <c r="FL10917" s="55">
        <v>0.025</v>
      </c>
    </row>
    <row r="10918" ht="14.25" customHeight="1" outlineLevel="1" spans="162:168">
      <c r="FF10918" s="55">
        <v>10911</v>
      </c>
      <c r="FG10918" s="55" t="s">
        <v>2052</v>
      </c>
      <c r="FH10918" s="55" t="s">
        <v>1268</v>
      </c>
      <c r="FI10918" s="55">
        <v>1</v>
      </c>
      <c r="FJ10918" s="55">
        <v>260000</v>
      </c>
      <c r="FK10918" s="55" t="s">
        <v>1258</v>
      </c>
      <c r="FL10918" s="55">
        <v>0.025</v>
      </c>
    </row>
    <row r="10919" ht="14.25" customHeight="1" outlineLevel="1" spans="162:168">
      <c r="FF10919" s="55">
        <v>10912</v>
      </c>
      <c r="FG10919" s="55" t="s">
        <v>2052</v>
      </c>
      <c r="FH10919" s="55" t="s">
        <v>1268</v>
      </c>
      <c r="FI10919" s="55">
        <v>1</v>
      </c>
      <c r="FJ10919" s="55">
        <v>400000</v>
      </c>
      <c r="FK10919" s="55" t="s">
        <v>1258</v>
      </c>
      <c r="FL10919" s="55">
        <v>0.025</v>
      </c>
    </row>
    <row r="10920" ht="14.25" customHeight="1" outlineLevel="1" spans="162:168">
      <c r="FF10920" s="55">
        <v>10913</v>
      </c>
      <c r="FG10920" s="55" t="s">
        <v>2052</v>
      </c>
      <c r="FH10920" s="55" t="s">
        <v>1268</v>
      </c>
      <c r="FI10920" s="55">
        <v>1</v>
      </c>
      <c r="FJ10920" s="55">
        <v>530000</v>
      </c>
      <c r="FK10920" s="55" t="s">
        <v>1258</v>
      </c>
      <c r="FL10920" s="55">
        <v>0.025</v>
      </c>
    </row>
    <row r="10921" ht="14.25" customHeight="1" outlineLevel="1" spans="162:168">
      <c r="FF10921" s="55">
        <v>10914</v>
      </c>
      <c r="FG10921" s="55" t="s">
        <v>2052</v>
      </c>
      <c r="FH10921" s="55" t="s">
        <v>1268</v>
      </c>
      <c r="FI10921" s="55">
        <v>1</v>
      </c>
      <c r="FJ10921" s="55">
        <v>540000</v>
      </c>
      <c r="FK10921" s="55" t="s">
        <v>1258</v>
      </c>
      <c r="FL10921" s="55">
        <v>0.025</v>
      </c>
    </row>
    <row r="10922" ht="14.25" customHeight="1" outlineLevel="1" spans="162:168">
      <c r="FF10922" s="55">
        <v>10915</v>
      </c>
      <c r="FG10922" s="55" t="s">
        <v>2052</v>
      </c>
      <c r="FH10922" s="55" t="s">
        <v>1268</v>
      </c>
      <c r="FI10922" s="55">
        <v>2</v>
      </c>
      <c r="FJ10922" s="55">
        <v>0</v>
      </c>
      <c r="FK10922" s="55" t="s">
        <v>1258</v>
      </c>
      <c r="FL10922" s="55">
        <v>0.025</v>
      </c>
    </row>
    <row r="10923" ht="14.25" customHeight="1" outlineLevel="1" spans="162:168">
      <c r="FF10923" s="55">
        <v>10916</v>
      </c>
      <c r="FG10923" s="55" t="s">
        <v>2052</v>
      </c>
      <c r="FH10923" s="55" t="s">
        <v>1268</v>
      </c>
      <c r="FI10923" s="55">
        <v>2</v>
      </c>
      <c r="FJ10923" s="55">
        <v>1000</v>
      </c>
      <c r="FK10923" s="55" t="s">
        <v>1258</v>
      </c>
      <c r="FL10923" s="55">
        <v>0.025</v>
      </c>
    </row>
    <row r="10924" ht="14.25" customHeight="1" outlineLevel="1" spans="162:168">
      <c r="FF10924" s="55">
        <v>10917</v>
      </c>
      <c r="FG10924" s="55" t="s">
        <v>2052</v>
      </c>
      <c r="FH10924" s="55" t="s">
        <v>1268</v>
      </c>
      <c r="FI10924" s="55">
        <v>2</v>
      </c>
      <c r="FJ10924" s="55">
        <v>2500</v>
      </c>
      <c r="FK10924" s="55" t="s">
        <v>1258</v>
      </c>
      <c r="FL10924" s="55">
        <v>0.025</v>
      </c>
    </row>
    <row r="10925" ht="14.25" customHeight="1" outlineLevel="1" spans="162:168">
      <c r="FF10925" s="55">
        <v>10918</v>
      </c>
      <c r="FG10925" s="55" t="s">
        <v>2052</v>
      </c>
      <c r="FH10925" s="55" t="s">
        <v>1268</v>
      </c>
      <c r="FI10925" s="55">
        <v>2</v>
      </c>
      <c r="FJ10925" s="55">
        <v>5000</v>
      </c>
      <c r="FK10925" s="55" t="s">
        <v>1258</v>
      </c>
      <c r="FL10925" s="55">
        <v>0.025</v>
      </c>
    </row>
    <row r="10926" ht="14.25" customHeight="1" outlineLevel="1" spans="162:168">
      <c r="FF10926" s="55">
        <v>10919</v>
      </c>
      <c r="FG10926" s="55" t="s">
        <v>2052</v>
      </c>
      <c r="FH10926" s="55" t="s">
        <v>1268</v>
      </c>
      <c r="FI10926" s="55">
        <v>2</v>
      </c>
      <c r="FJ10926" s="55">
        <v>10000</v>
      </c>
      <c r="FK10926" s="55" t="s">
        <v>1258</v>
      </c>
      <c r="FL10926" s="55">
        <v>0.025</v>
      </c>
    </row>
    <row r="10927" ht="14.25" customHeight="1" outlineLevel="1" spans="162:168">
      <c r="FF10927" s="55">
        <v>10920</v>
      </c>
      <c r="FG10927" s="55" t="s">
        <v>2052</v>
      </c>
      <c r="FH10927" s="55" t="s">
        <v>1268</v>
      </c>
      <c r="FI10927" s="55">
        <v>2</v>
      </c>
      <c r="FJ10927" s="55">
        <v>25000</v>
      </c>
      <c r="FK10927" s="55" t="s">
        <v>1258</v>
      </c>
      <c r="FL10927" s="55">
        <v>0.025</v>
      </c>
    </row>
    <row r="10928" ht="14.25" customHeight="1" outlineLevel="1" spans="162:168">
      <c r="FF10928" s="55">
        <v>10921</v>
      </c>
      <c r="FG10928" s="55" t="s">
        <v>2052</v>
      </c>
      <c r="FH10928" s="55" t="s">
        <v>1268</v>
      </c>
      <c r="FI10928" s="55">
        <v>2</v>
      </c>
      <c r="FJ10928" s="55">
        <v>50000</v>
      </c>
      <c r="FK10928" s="55" t="s">
        <v>1258</v>
      </c>
      <c r="FL10928" s="55">
        <v>0.025</v>
      </c>
    </row>
    <row r="10929" ht="14.25" customHeight="1" outlineLevel="1" spans="162:168">
      <c r="FF10929" s="55">
        <v>10922</v>
      </c>
      <c r="FG10929" s="55" t="s">
        <v>2052</v>
      </c>
      <c r="FH10929" s="55" t="s">
        <v>1268</v>
      </c>
      <c r="FI10929" s="55">
        <v>2</v>
      </c>
      <c r="FJ10929" s="55">
        <v>80000</v>
      </c>
      <c r="FK10929" s="55" t="s">
        <v>1258</v>
      </c>
      <c r="FL10929" s="55">
        <v>0.025</v>
      </c>
    </row>
    <row r="10930" ht="14.25" customHeight="1" outlineLevel="1" spans="162:168">
      <c r="FF10930" s="55">
        <v>10923</v>
      </c>
      <c r="FG10930" s="55" t="s">
        <v>2052</v>
      </c>
      <c r="FH10930" s="55" t="s">
        <v>1268</v>
      </c>
      <c r="FI10930" s="55">
        <v>2</v>
      </c>
      <c r="FJ10930" s="55">
        <v>130000</v>
      </c>
      <c r="FK10930" s="55" t="s">
        <v>1258</v>
      </c>
      <c r="FL10930" s="55">
        <v>0.025</v>
      </c>
    </row>
    <row r="10931" ht="14.25" customHeight="1" outlineLevel="1" spans="162:168">
      <c r="FF10931" s="55">
        <v>10924</v>
      </c>
      <c r="FG10931" s="55" t="s">
        <v>2052</v>
      </c>
      <c r="FH10931" s="55" t="s">
        <v>1268</v>
      </c>
      <c r="FI10931" s="55">
        <v>2</v>
      </c>
      <c r="FJ10931" s="55">
        <v>260000</v>
      </c>
      <c r="FK10931" s="55" t="s">
        <v>1258</v>
      </c>
      <c r="FL10931" s="55">
        <v>0.025</v>
      </c>
    </row>
    <row r="10932" ht="14.25" customHeight="1" outlineLevel="1" spans="162:168">
      <c r="FF10932" s="55">
        <v>10925</v>
      </c>
      <c r="FG10932" s="55" t="s">
        <v>2052</v>
      </c>
      <c r="FH10932" s="55" t="s">
        <v>1268</v>
      </c>
      <c r="FI10932" s="55">
        <v>2</v>
      </c>
      <c r="FJ10932" s="55">
        <v>400000</v>
      </c>
      <c r="FK10932" s="55" t="s">
        <v>1258</v>
      </c>
      <c r="FL10932" s="55">
        <v>0.025</v>
      </c>
    </row>
    <row r="10933" ht="14.25" customHeight="1" outlineLevel="1" spans="162:168">
      <c r="FF10933" s="55">
        <v>10926</v>
      </c>
      <c r="FG10933" s="55" t="s">
        <v>2052</v>
      </c>
      <c r="FH10933" s="55" t="s">
        <v>1268</v>
      </c>
      <c r="FI10933" s="55">
        <v>2</v>
      </c>
      <c r="FJ10933" s="55">
        <v>530000</v>
      </c>
      <c r="FK10933" s="55" t="s">
        <v>1258</v>
      </c>
      <c r="FL10933" s="55">
        <v>0.025</v>
      </c>
    </row>
    <row r="10934" ht="14.25" customHeight="1" outlineLevel="1" spans="162:168">
      <c r="FF10934" s="55">
        <v>10927</v>
      </c>
      <c r="FG10934" s="55" t="s">
        <v>2052</v>
      </c>
      <c r="FH10934" s="55" t="s">
        <v>1268</v>
      </c>
      <c r="FI10934" s="55">
        <v>2</v>
      </c>
      <c r="FJ10934" s="55">
        <v>540000</v>
      </c>
      <c r="FK10934" s="55" t="s">
        <v>1258</v>
      </c>
      <c r="FL10934" s="55">
        <v>0.025</v>
      </c>
    </row>
    <row r="10935" ht="14.25" customHeight="1" outlineLevel="1" spans="162:168">
      <c r="FF10935" s="55">
        <v>10928</v>
      </c>
      <c r="FG10935" s="55" t="s">
        <v>2052</v>
      </c>
      <c r="FH10935" s="55" t="s">
        <v>1885</v>
      </c>
      <c r="FI10935" s="55">
        <v>1</v>
      </c>
      <c r="FJ10935" s="55">
        <v>0</v>
      </c>
      <c r="FK10935" s="55" t="s">
        <v>1258</v>
      </c>
      <c r="FL10935" s="55">
        <v>0.025</v>
      </c>
    </row>
    <row r="10936" ht="14.25" customHeight="1" outlineLevel="1" spans="162:168">
      <c r="FF10936" s="55">
        <v>10929</v>
      </c>
      <c r="FG10936" s="55" t="s">
        <v>2052</v>
      </c>
      <c r="FH10936" s="55" t="s">
        <v>1885</v>
      </c>
      <c r="FI10936" s="55">
        <v>1</v>
      </c>
      <c r="FJ10936" s="55">
        <v>1000</v>
      </c>
      <c r="FK10936" s="55" t="s">
        <v>1258</v>
      </c>
      <c r="FL10936" s="55">
        <v>0.025</v>
      </c>
    </row>
    <row r="10937" ht="14.25" customHeight="1" outlineLevel="1" spans="162:168">
      <c r="FF10937" s="55">
        <v>10930</v>
      </c>
      <c r="FG10937" s="55" t="s">
        <v>2052</v>
      </c>
      <c r="FH10937" s="55" t="s">
        <v>1885</v>
      </c>
      <c r="FI10937" s="55">
        <v>1</v>
      </c>
      <c r="FJ10937" s="55">
        <v>2500</v>
      </c>
      <c r="FK10937" s="55" t="s">
        <v>1258</v>
      </c>
      <c r="FL10937" s="55">
        <v>0.025</v>
      </c>
    </row>
    <row r="10938" ht="14.25" customHeight="1" outlineLevel="1" spans="162:168">
      <c r="FF10938" s="55">
        <v>10931</v>
      </c>
      <c r="FG10938" s="55" t="s">
        <v>2052</v>
      </c>
      <c r="FH10938" s="55" t="s">
        <v>1885</v>
      </c>
      <c r="FI10938" s="55">
        <v>1</v>
      </c>
      <c r="FJ10938" s="55">
        <v>5000</v>
      </c>
      <c r="FK10938" s="55" t="s">
        <v>1258</v>
      </c>
      <c r="FL10938" s="55">
        <v>0.025</v>
      </c>
    </row>
    <row r="10939" ht="14.25" customHeight="1" outlineLevel="1" spans="162:168">
      <c r="FF10939" s="55">
        <v>10932</v>
      </c>
      <c r="FG10939" s="55" t="s">
        <v>2052</v>
      </c>
      <c r="FH10939" s="55" t="s">
        <v>1885</v>
      </c>
      <c r="FI10939" s="55">
        <v>1</v>
      </c>
      <c r="FJ10939" s="55">
        <v>10000</v>
      </c>
      <c r="FK10939" s="55" t="s">
        <v>1258</v>
      </c>
      <c r="FL10939" s="55">
        <v>0.025</v>
      </c>
    </row>
    <row r="10940" ht="14.25" customHeight="1" outlineLevel="1" spans="162:168">
      <c r="FF10940" s="55">
        <v>10933</v>
      </c>
      <c r="FG10940" s="55" t="s">
        <v>2052</v>
      </c>
      <c r="FH10940" s="55" t="s">
        <v>1885</v>
      </c>
      <c r="FI10940" s="55">
        <v>1</v>
      </c>
      <c r="FJ10940" s="55">
        <v>25000</v>
      </c>
      <c r="FK10940" s="55" t="s">
        <v>1258</v>
      </c>
      <c r="FL10940" s="55">
        <v>0.025</v>
      </c>
    </row>
    <row r="10941" ht="14.25" customHeight="1" outlineLevel="1" spans="162:168">
      <c r="FF10941" s="55">
        <v>10934</v>
      </c>
      <c r="FG10941" s="55" t="s">
        <v>2052</v>
      </c>
      <c r="FH10941" s="55" t="s">
        <v>1885</v>
      </c>
      <c r="FI10941" s="55">
        <v>1</v>
      </c>
      <c r="FJ10941" s="55">
        <v>50000</v>
      </c>
      <c r="FK10941" s="55" t="s">
        <v>1258</v>
      </c>
      <c r="FL10941" s="55">
        <v>0.025</v>
      </c>
    </row>
    <row r="10942" ht="14.25" customHeight="1" outlineLevel="1" spans="162:168">
      <c r="FF10942" s="55">
        <v>10935</v>
      </c>
      <c r="FG10942" s="55" t="s">
        <v>2052</v>
      </c>
      <c r="FH10942" s="55" t="s">
        <v>1885</v>
      </c>
      <c r="FI10942" s="55">
        <v>1</v>
      </c>
      <c r="FJ10942" s="55">
        <v>80000</v>
      </c>
      <c r="FK10942" s="55" t="s">
        <v>1258</v>
      </c>
      <c r="FL10942" s="55">
        <v>0.025</v>
      </c>
    </row>
    <row r="10943" ht="14.25" customHeight="1" outlineLevel="1" spans="162:168">
      <c r="FF10943" s="55">
        <v>10936</v>
      </c>
      <c r="FG10943" s="55" t="s">
        <v>2052</v>
      </c>
      <c r="FH10943" s="55" t="s">
        <v>1885</v>
      </c>
      <c r="FI10943" s="55">
        <v>1</v>
      </c>
      <c r="FJ10943" s="55">
        <v>130000</v>
      </c>
      <c r="FK10943" s="55" t="s">
        <v>1258</v>
      </c>
      <c r="FL10943" s="55">
        <v>0.025</v>
      </c>
    </row>
    <row r="10944" ht="14.25" customHeight="1" outlineLevel="1" spans="162:168">
      <c r="FF10944" s="55">
        <v>10937</v>
      </c>
      <c r="FG10944" s="55" t="s">
        <v>2052</v>
      </c>
      <c r="FH10944" s="55" t="s">
        <v>1885</v>
      </c>
      <c r="FI10944" s="55">
        <v>1</v>
      </c>
      <c r="FJ10944" s="55">
        <v>260000</v>
      </c>
      <c r="FK10944" s="55" t="s">
        <v>1258</v>
      </c>
      <c r="FL10944" s="55">
        <v>0.025</v>
      </c>
    </row>
    <row r="10945" ht="14.25" customHeight="1" outlineLevel="1" spans="162:168">
      <c r="FF10945" s="55">
        <v>10938</v>
      </c>
      <c r="FG10945" s="55" t="s">
        <v>2052</v>
      </c>
      <c r="FH10945" s="55" t="s">
        <v>1885</v>
      </c>
      <c r="FI10945" s="55">
        <v>1</v>
      </c>
      <c r="FJ10945" s="55">
        <v>400000</v>
      </c>
      <c r="FK10945" s="55" t="s">
        <v>1258</v>
      </c>
      <c r="FL10945" s="55">
        <v>0.025</v>
      </c>
    </row>
    <row r="10946" ht="14.25" customHeight="1" outlineLevel="1" spans="162:168">
      <c r="FF10946" s="55">
        <v>10939</v>
      </c>
      <c r="FG10946" s="55" t="s">
        <v>2052</v>
      </c>
      <c r="FH10946" s="55" t="s">
        <v>1885</v>
      </c>
      <c r="FI10946" s="55">
        <v>1</v>
      </c>
      <c r="FJ10946" s="55">
        <v>530000</v>
      </c>
      <c r="FK10946" s="55" t="s">
        <v>1258</v>
      </c>
      <c r="FL10946" s="55">
        <v>0.025</v>
      </c>
    </row>
    <row r="10947" ht="14.25" customHeight="1" outlineLevel="1" spans="162:168">
      <c r="FF10947" s="55">
        <v>10940</v>
      </c>
      <c r="FG10947" s="55" t="s">
        <v>2052</v>
      </c>
      <c r="FH10947" s="55" t="s">
        <v>1885</v>
      </c>
      <c r="FI10947" s="55">
        <v>1</v>
      </c>
      <c r="FJ10947" s="55">
        <v>540000</v>
      </c>
      <c r="FK10947" s="55" t="s">
        <v>1258</v>
      </c>
      <c r="FL10947" s="55">
        <v>0.025</v>
      </c>
    </row>
    <row r="10948" ht="14.25" customHeight="1" outlineLevel="1" spans="162:168">
      <c r="FF10948" s="55">
        <v>10941</v>
      </c>
      <c r="FG10948" s="55" t="s">
        <v>2052</v>
      </c>
      <c r="FH10948" s="55" t="s">
        <v>1938</v>
      </c>
      <c r="FI10948" s="55">
        <v>1</v>
      </c>
      <c r="FJ10948" s="55">
        <v>0</v>
      </c>
      <c r="FK10948" s="55" t="s">
        <v>1258</v>
      </c>
      <c r="FL10948" s="55">
        <v>0.025</v>
      </c>
    </row>
    <row r="10949" ht="14.25" customHeight="1" outlineLevel="1" spans="162:168">
      <c r="FF10949" s="55">
        <v>10942</v>
      </c>
      <c r="FG10949" s="55" t="s">
        <v>2052</v>
      </c>
      <c r="FH10949" s="55" t="s">
        <v>1938</v>
      </c>
      <c r="FI10949" s="55">
        <v>1</v>
      </c>
      <c r="FJ10949" s="55">
        <v>1000</v>
      </c>
      <c r="FK10949" s="55" t="s">
        <v>1258</v>
      </c>
      <c r="FL10949" s="55">
        <v>0.025</v>
      </c>
    </row>
    <row r="10950" ht="14.25" customHeight="1" outlineLevel="1" spans="162:168">
      <c r="FF10950" s="55">
        <v>10943</v>
      </c>
      <c r="FG10950" s="55" t="s">
        <v>2052</v>
      </c>
      <c r="FH10950" s="55" t="s">
        <v>1938</v>
      </c>
      <c r="FI10950" s="55">
        <v>1</v>
      </c>
      <c r="FJ10950" s="55">
        <v>2500</v>
      </c>
      <c r="FK10950" s="55" t="s">
        <v>1258</v>
      </c>
      <c r="FL10950" s="55">
        <v>0.025</v>
      </c>
    </row>
    <row r="10951" ht="14.25" customHeight="1" outlineLevel="1" spans="162:168">
      <c r="FF10951" s="55">
        <v>10944</v>
      </c>
      <c r="FG10951" s="55" t="s">
        <v>2052</v>
      </c>
      <c r="FH10951" s="55" t="s">
        <v>1938</v>
      </c>
      <c r="FI10951" s="55">
        <v>1</v>
      </c>
      <c r="FJ10951" s="55">
        <v>5000</v>
      </c>
      <c r="FK10951" s="55" t="s">
        <v>1258</v>
      </c>
      <c r="FL10951" s="55">
        <v>0.025</v>
      </c>
    </row>
    <row r="10952" ht="14.25" customHeight="1" outlineLevel="1" spans="162:168">
      <c r="FF10952" s="55">
        <v>10945</v>
      </c>
      <c r="FG10952" s="55" t="s">
        <v>2052</v>
      </c>
      <c r="FH10952" s="55" t="s">
        <v>1938</v>
      </c>
      <c r="FI10952" s="55">
        <v>1</v>
      </c>
      <c r="FJ10952" s="55">
        <v>10000</v>
      </c>
      <c r="FK10952" s="55" t="s">
        <v>1258</v>
      </c>
      <c r="FL10952" s="55">
        <v>0.025</v>
      </c>
    </row>
    <row r="10953" ht="14.25" customHeight="1" outlineLevel="1" spans="162:168">
      <c r="FF10953" s="55">
        <v>10946</v>
      </c>
      <c r="FG10953" s="55" t="s">
        <v>2052</v>
      </c>
      <c r="FH10953" s="55" t="s">
        <v>1938</v>
      </c>
      <c r="FI10953" s="55">
        <v>1</v>
      </c>
      <c r="FJ10953" s="55">
        <v>25000</v>
      </c>
      <c r="FK10953" s="55" t="s">
        <v>1258</v>
      </c>
      <c r="FL10953" s="55">
        <v>0.025</v>
      </c>
    </row>
    <row r="10954" ht="14.25" customHeight="1" outlineLevel="1" spans="162:168">
      <c r="FF10954" s="55">
        <v>10947</v>
      </c>
      <c r="FG10954" s="55" t="s">
        <v>2052</v>
      </c>
      <c r="FH10954" s="55" t="s">
        <v>1938</v>
      </c>
      <c r="FI10954" s="55">
        <v>1</v>
      </c>
      <c r="FJ10954" s="55">
        <v>50000</v>
      </c>
      <c r="FK10954" s="55" t="s">
        <v>1258</v>
      </c>
      <c r="FL10954" s="55">
        <v>0.025</v>
      </c>
    </row>
    <row r="10955" ht="14.25" customHeight="1" outlineLevel="1" spans="162:168">
      <c r="FF10955" s="55">
        <v>10948</v>
      </c>
      <c r="FG10955" s="55" t="s">
        <v>2052</v>
      </c>
      <c r="FH10955" s="55" t="s">
        <v>1938</v>
      </c>
      <c r="FI10955" s="55">
        <v>1</v>
      </c>
      <c r="FJ10955" s="55">
        <v>80000</v>
      </c>
      <c r="FK10955" s="55" t="s">
        <v>1258</v>
      </c>
      <c r="FL10955" s="55">
        <v>0.025</v>
      </c>
    </row>
    <row r="10956" ht="14.25" customHeight="1" outlineLevel="1" spans="162:168">
      <c r="FF10956" s="55">
        <v>10949</v>
      </c>
      <c r="FG10956" s="55" t="s">
        <v>2052</v>
      </c>
      <c r="FH10956" s="55" t="s">
        <v>1938</v>
      </c>
      <c r="FI10956" s="55">
        <v>1</v>
      </c>
      <c r="FJ10956" s="55">
        <v>130000</v>
      </c>
      <c r="FK10956" s="55" t="s">
        <v>1258</v>
      </c>
      <c r="FL10956" s="55">
        <v>0.025</v>
      </c>
    </row>
    <row r="10957" ht="14.25" customHeight="1" outlineLevel="1" spans="162:168">
      <c r="FF10957" s="55">
        <v>10950</v>
      </c>
      <c r="FG10957" s="55" t="s">
        <v>2052</v>
      </c>
      <c r="FH10957" s="55" t="s">
        <v>1938</v>
      </c>
      <c r="FI10957" s="55">
        <v>1</v>
      </c>
      <c r="FJ10957" s="55">
        <v>260000</v>
      </c>
      <c r="FK10957" s="55" t="s">
        <v>1258</v>
      </c>
      <c r="FL10957" s="55">
        <v>0.025</v>
      </c>
    </row>
    <row r="10958" ht="14.25" customHeight="1" outlineLevel="1" spans="162:168">
      <c r="FF10958" s="55">
        <v>10951</v>
      </c>
      <c r="FG10958" s="55" t="s">
        <v>2052</v>
      </c>
      <c r="FH10958" s="55" t="s">
        <v>1938</v>
      </c>
      <c r="FI10958" s="55">
        <v>1</v>
      </c>
      <c r="FJ10958" s="55">
        <v>400000</v>
      </c>
      <c r="FK10958" s="55" t="s">
        <v>1258</v>
      </c>
      <c r="FL10958" s="55">
        <v>0.025</v>
      </c>
    </row>
    <row r="10959" ht="14.25" customHeight="1" outlineLevel="1" spans="162:168">
      <c r="FF10959" s="55">
        <v>10952</v>
      </c>
      <c r="FG10959" s="55" t="s">
        <v>2052</v>
      </c>
      <c r="FH10959" s="55" t="s">
        <v>1938</v>
      </c>
      <c r="FI10959" s="55">
        <v>1</v>
      </c>
      <c r="FJ10959" s="55">
        <v>530000</v>
      </c>
      <c r="FK10959" s="55" t="s">
        <v>1258</v>
      </c>
      <c r="FL10959" s="55">
        <v>0.025</v>
      </c>
    </row>
    <row r="10960" ht="14.25" customHeight="1" outlineLevel="1" spans="162:168">
      <c r="FF10960" s="55">
        <v>10953</v>
      </c>
      <c r="FG10960" s="55" t="s">
        <v>2052</v>
      </c>
      <c r="FH10960" s="55" t="s">
        <v>1938</v>
      </c>
      <c r="FI10960" s="55">
        <v>1</v>
      </c>
      <c r="FJ10960" s="55">
        <v>540000</v>
      </c>
      <c r="FK10960" s="55" t="s">
        <v>1258</v>
      </c>
      <c r="FL10960" s="55">
        <v>0.025</v>
      </c>
    </row>
    <row r="10961" ht="14.25" customHeight="1" outlineLevel="1" spans="162:168">
      <c r="FF10961" s="55">
        <v>10954</v>
      </c>
      <c r="FG10961" s="55" t="s">
        <v>2052</v>
      </c>
      <c r="FH10961" s="55" t="s">
        <v>1938</v>
      </c>
      <c r="FI10961" s="55">
        <v>2</v>
      </c>
      <c r="FJ10961" s="55">
        <v>0</v>
      </c>
      <c r="FK10961" s="55" t="s">
        <v>1258</v>
      </c>
      <c r="FL10961" s="55">
        <v>0.025</v>
      </c>
    </row>
    <row r="10962" ht="14.25" customHeight="1" outlineLevel="1" spans="162:168">
      <c r="FF10962" s="55">
        <v>10955</v>
      </c>
      <c r="FG10962" s="55" t="s">
        <v>2052</v>
      </c>
      <c r="FH10962" s="55" t="s">
        <v>1938</v>
      </c>
      <c r="FI10962" s="55">
        <v>2</v>
      </c>
      <c r="FJ10962" s="55">
        <v>1000</v>
      </c>
      <c r="FK10962" s="55" t="s">
        <v>1258</v>
      </c>
      <c r="FL10962" s="55">
        <v>0.025</v>
      </c>
    </row>
    <row r="10963" ht="14.25" customHeight="1" outlineLevel="1" spans="162:168">
      <c r="FF10963" s="55">
        <v>10956</v>
      </c>
      <c r="FG10963" s="55" t="s">
        <v>2052</v>
      </c>
      <c r="FH10963" s="55" t="s">
        <v>1938</v>
      </c>
      <c r="FI10963" s="55">
        <v>2</v>
      </c>
      <c r="FJ10963" s="55">
        <v>2500</v>
      </c>
      <c r="FK10963" s="55" t="s">
        <v>1258</v>
      </c>
      <c r="FL10963" s="55">
        <v>0.025</v>
      </c>
    </row>
    <row r="10964" ht="14.25" customHeight="1" outlineLevel="1" spans="162:168">
      <c r="FF10964" s="55">
        <v>10957</v>
      </c>
      <c r="FG10964" s="55" t="s">
        <v>2052</v>
      </c>
      <c r="FH10964" s="55" t="s">
        <v>1938</v>
      </c>
      <c r="FI10964" s="55">
        <v>2</v>
      </c>
      <c r="FJ10964" s="55">
        <v>5000</v>
      </c>
      <c r="FK10964" s="55" t="s">
        <v>1258</v>
      </c>
      <c r="FL10964" s="55">
        <v>0.025</v>
      </c>
    </row>
    <row r="10965" ht="14.25" customHeight="1" outlineLevel="1" spans="162:168">
      <c r="FF10965" s="55">
        <v>10958</v>
      </c>
      <c r="FG10965" s="55" t="s">
        <v>2052</v>
      </c>
      <c r="FH10965" s="55" t="s">
        <v>1938</v>
      </c>
      <c r="FI10965" s="55">
        <v>2</v>
      </c>
      <c r="FJ10965" s="55">
        <v>10000</v>
      </c>
      <c r="FK10965" s="55" t="s">
        <v>1258</v>
      </c>
      <c r="FL10965" s="55">
        <v>0.025</v>
      </c>
    </row>
    <row r="10966" ht="14.25" customHeight="1" outlineLevel="1" spans="162:168">
      <c r="FF10966" s="55">
        <v>10959</v>
      </c>
      <c r="FG10966" s="55" t="s">
        <v>2052</v>
      </c>
      <c r="FH10966" s="55" t="s">
        <v>1938</v>
      </c>
      <c r="FI10966" s="55">
        <v>2</v>
      </c>
      <c r="FJ10966" s="55">
        <v>25000</v>
      </c>
      <c r="FK10966" s="55" t="s">
        <v>1258</v>
      </c>
      <c r="FL10966" s="55">
        <v>0.025</v>
      </c>
    </row>
    <row r="10967" ht="14.25" customHeight="1" outlineLevel="1" spans="162:168">
      <c r="FF10967" s="55">
        <v>10960</v>
      </c>
      <c r="FG10967" s="55" t="s">
        <v>2052</v>
      </c>
      <c r="FH10967" s="55" t="s">
        <v>1938</v>
      </c>
      <c r="FI10967" s="55">
        <v>2</v>
      </c>
      <c r="FJ10967" s="55">
        <v>50000</v>
      </c>
      <c r="FK10967" s="55" t="s">
        <v>1258</v>
      </c>
      <c r="FL10967" s="55">
        <v>0.025</v>
      </c>
    </row>
    <row r="10968" ht="14.25" customHeight="1" outlineLevel="1" spans="162:168">
      <c r="FF10968" s="55">
        <v>10961</v>
      </c>
      <c r="FG10968" s="55" t="s">
        <v>2052</v>
      </c>
      <c r="FH10968" s="55" t="s">
        <v>1938</v>
      </c>
      <c r="FI10968" s="55">
        <v>2</v>
      </c>
      <c r="FJ10968" s="55">
        <v>80000</v>
      </c>
      <c r="FK10968" s="55" t="s">
        <v>1258</v>
      </c>
      <c r="FL10968" s="55">
        <v>0.025</v>
      </c>
    </row>
    <row r="10969" ht="14.25" customHeight="1" outlineLevel="1" spans="162:168">
      <c r="FF10969" s="55">
        <v>10962</v>
      </c>
      <c r="FG10969" s="55" t="s">
        <v>2052</v>
      </c>
      <c r="FH10969" s="55" t="s">
        <v>1938</v>
      </c>
      <c r="FI10969" s="55">
        <v>2</v>
      </c>
      <c r="FJ10969" s="55">
        <v>130000</v>
      </c>
      <c r="FK10969" s="55" t="s">
        <v>1258</v>
      </c>
      <c r="FL10969" s="55">
        <v>0.025</v>
      </c>
    </row>
    <row r="10970" ht="14.25" customHeight="1" outlineLevel="1" spans="162:168">
      <c r="FF10970" s="55">
        <v>10963</v>
      </c>
      <c r="FG10970" s="55" t="s">
        <v>2052</v>
      </c>
      <c r="FH10970" s="55" t="s">
        <v>1938</v>
      </c>
      <c r="FI10970" s="55">
        <v>2</v>
      </c>
      <c r="FJ10970" s="55">
        <v>260000</v>
      </c>
      <c r="FK10970" s="55" t="s">
        <v>1258</v>
      </c>
      <c r="FL10970" s="55">
        <v>0.025</v>
      </c>
    </row>
    <row r="10971" ht="14.25" customHeight="1" outlineLevel="1" spans="162:168">
      <c r="FF10971" s="55">
        <v>10964</v>
      </c>
      <c r="FG10971" s="55" t="s">
        <v>2052</v>
      </c>
      <c r="FH10971" s="55" t="s">
        <v>1938</v>
      </c>
      <c r="FI10971" s="55">
        <v>2</v>
      </c>
      <c r="FJ10971" s="55">
        <v>400000</v>
      </c>
      <c r="FK10971" s="55" t="s">
        <v>1258</v>
      </c>
      <c r="FL10971" s="55">
        <v>0.025</v>
      </c>
    </row>
    <row r="10972" ht="14.25" customHeight="1" outlineLevel="1" spans="162:168">
      <c r="FF10972" s="55">
        <v>10965</v>
      </c>
      <c r="FG10972" s="55" t="s">
        <v>2052</v>
      </c>
      <c r="FH10972" s="55" t="s">
        <v>1938</v>
      </c>
      <c r="FI10972" s="55">
        <v>2</v>
      </c>
      <c r="FJ10972" s="55">
        <v>530000</v>
      </c>
      <c r="FK10972" s="55" t="s">
        <v>1258</v>
      </c>
      <c r="FL10972" s="55">
        <v>0.025</v>
      </c>
    </row>
    <row r="10973" ht="14.25" customHeight="1" outlineLevel="1" spans="162:168">
      <c r="FF10973" s="55">
        <v>10966</v>
      </c>
      <c r="FG10973" s="55" t="s">
        <v>2052</v>
      </c>
      <c r="FH10973" s="55" t="s">
        <v>1938</v>
      </c>
      <c r="FI10973" s="55">
        <v>2</v>
      </c>
      <c r="FJ10973" s="55">
        <v>540000</v>
      </c>
      <c r="FK10973" s="55" t="s">
        <v>1258</v>
      </c>
      <c r="FL10973" s="55">
        <v>0.025</v>
      </c>
    </row>
    <row r="10974" ht="14.25" customHeight="1" outlineLevel="1" spans="162:168">
      <c r="FF10974" s="55">
        <v>10967</v>
      </c>
      <c r="FG10974" s="55" t="s">
        <v>2052</v>
      </c>
      <c r="FH10974" s="55" t="s">
        <v>1738</v>
      </c>
      <c r="FI10974" s="55">
        <v>1</v>
      </c>
      <c r="FJ10974" s="55">
        <v>0</v>
      </c>
      <c r="FK10974" s="55" t="s">
        <v>1258</v>
      </c>
      <c r="FL10974" s="55">
        <v>0.075</v>
      </c>
    </row>
    <row r="10975" ht="14.25" customHeight="1" outlineLevel="1" spans="162:168">
      <c r="FF10975" s="55">
        <v>10968</v>
      </c>
      <c r="FG10975" s="55" t="s">
        <v>2052</v>
      </c>
      <c r="FH10975" s="55" t="s">
        <v>1738</v>
      </c>
      <c r="FI10975" s="55">
        <v>1</v>
      </c>
      <c r="FJ10975" s="55">
        <v>1000</v>
      </c>
      <c r="FK10975" s="55" t="s">
        <v>1258</v>
      </c>
      <c r="FL10975" s="55">
        <v>0.0708</v>
      </c>
    </row>
    <row r="10976" ht="14.25" customHeight="1" outlineLevel="1" spans="162:168">
      <c r="FF10976" s="55">
        <v>10969</v>
      </c>
      <c r="FG10976" s="55" t="s">
        <v>2052</v>
      </c>
      <c r="FH10976" s="55" t="s">
        <v>1738</v>
      </c>
      <c r="FI10976" s="55">
        <v>1</v>
      </c>
      <c r="FJ10976" s="55">
        <v>2500</v>
      </c>
      <c r="FK10976" s="55" t="s">
        <v>1258</v>
      </c>
      <c r="FL10976" s="55">
        <v>0.0667</v>
      </c>
    </row>
    <row r="10977" ht="14.25" customHeight="1" outlineLevel="1" spans="162:168">
      <c r="FF10977" s="55">
        <v>10970</v>
      </c>
      <c r="FG10977" s="55" t="s">
        <v>2052</v>
      </c>
      <c r="FH10977" s="55" t="s">
        <v>1738</v>
      </c>
      <c r="FI10977" s="55">
        <v>1</v>
      </c>
      <c r="FJ10977" s="55">
        <v>5000</v>
      </c>
      <c r="FK10977" s="55" t="s">
        <v>1258</v>
      </c>
      <c r="FL10977" s="55">
        <v>0.0583</v>
      </c>
    </row>
    <row r="10978" ht="14.25" customHeight="1" outlineLevel="1" spans="162:168">
      <c r="FF10978" s="55">
        <v>10971</v>
      </c>
      <c r="FG10978" s="55" t="s">
        <v>2052</v>
      </c>
      <c r="FH10978" s="55" t="s">
        <v>1738</v>
      </c>
      <c r="FI10978" s="55">
        <v>1</v>
      </c>
      <c r="FJ10978" s="55">
        <v>10000</v>
      </c>
      <c r="FK10978" s="55" t="s">
        <v>1258</v>
      </c>
      <c r="FL10978" s="55">
        <v>0.05</v>
      </c>
    </row>
    <row r="10979" ht="14.25" customHeight="1" outlineLevel="1" spans="162:168">
      <c r="FF10979" s="55">
        <v>10972</v>
      </c>
      <c r="FG10979" s="55" t="s">
        <v>2052</v>
      </c>
      <c r="FH10979" s="55" t="s">
        <v>1738</v>
      </c>
      <c r="FI10979" s="55">
        <v>1</v>
      </c>
      <c r="FJ10979" s="55">
        <v>25000</v>
      </c>
      <c r="FK10979" s="55" t="s">
        <v>1258</v>
      </c>
      <c r="FL10979" s="55">
        <v>0.0417</v>
      </c>
    </row>
    <row r="10980" ht="14.25" customHeight="1" outlineLevel="1" spans="162:168">
      <c r="FF10980" s="55">
        <v>10973</v>
      </c>
      <c r="FG10980" s="55" t="s">
        <v>2052</v>
      </c>
      <c r="FH10980" s="55" t="s">
        <v>1738</v>
      </c>
      <c r="FI10980" s="55">
        <v>1</v>
      </c>
      <c r="FJ10980" s="55">
        <v>50000</v>
      </c>
      <c r="FK10980" s="55" t="s">
        <v>1258</v>
      </c>
      <c r="FL10980" s="55">
        <v>0.0417</v>
      </c>
    </row>
    <row r="10981" ht="14.25" customHeight="1" outlineLevel="1" spans="162:168">
      <c r="FF10981" s="55">
        <v>10974</v>
      </c>
      <c r="FG10981" s="55" t="s">
        <v>2052</v>
      </c>
      <c r="FH10981" s="55" t="s">
        <v>1738</v>
      </c>
      <c r="FI10981" s="55">
        <v>1</v>
      </c>
      <c r="FJ10981" s="55">
        <v>80000</v>
      </c>
      <c r="FK10981" s="55" t="s">
        <v>1258</v>
      </c>
      <c r="FL10981" s="55">
        <v>0.0417</v>
      </c>
    </row>
    <row r="10982" ht="14.25" customHeight="1" outlineLevel="1" spans="162:168">
      <c r="FF10982" s="55">
        <v>10975</v>
      </c>
      <c r="FG10982" s="55" t="s">
        <v>2052</v>
      </c>
      <c r="FH10982" s="55" t="s">
        <v>1738</v>
      </c>
      <c r="FI10982" s="55">
        <v>1</v>
      </c>
      <c r="FJ10982" s="55">
        <v>130000</v>
      </c>
      <c r="FK10982" s="55" t="s">
        <v>1258</v>
      </c>
      <c r="FL10982" s="55">
        <v>0.0417</v>
      </c>
    </row>
    <row r="10983" ht="14.25" customHeight="1" outlineLevel="1" spans="162:168">
      <c r="FF10983" s="55">
        <v>10976</v>
      </c>
      <c r="FG10983" s="55" t="s">
        <v>2052</v>
      </c>
      <c r="FH10983" s="55" t="s">
        <v>1738</v>
      </c>
      <c r="FI10983" s="55">
        <v>1</v>
      </c>
      <c r="FJ10983" s="55">
        <v>260000</v>
      </c>
      <c r="FK10983" s="55" t="s">
        <v>1258</v>
      </c>
      <c r="FL10983" s="55">
        <v>0.0417</v>
      </c>
    </row>
    <row r="10984" ht="14.25" customHeight="1" outlineLevel="1" spans="162:168">
      <c r="FF10984" s="55">
        <v>10977</v>
      </c>
      <c r="FG10984" s="55" t="s">
        <v>2052</v>
      </c>
      <c r="FH10984" s="55" t="s">
        <v>1738</v>
      </c>
      <c r="FI10984" s="55">
        <v>1</v>
      </c>
      <c r="FJ10984" s="55">
        <v>400000</v>
      </c>
      <c r="FK10984" s="55" t="s">
        <v>1258</v>
      </c>
      <c r="FL10984" s="55">
        <v>0.0417</v>
      </c>
    </row>
    <row r="10985" ht="14.25" customHeight="1" outlineLevel="1" spans="162:168">
      <c r="FF10985" s="55">
        <v>10978</v>
      </c>
      <c r="FG10985" s="55" t="s">
        <v>2052</v>
      </c>
      <c r="FH10985" s="55" t="s">
        <v>1738</v>
      </c>
      <c r="FI10985" s="55">
        <v>1</v>
      </c>
      <c r="FJ10985" s="55">
        <v>530000</v>
      </c>
      <c r="FK10985" s="55" t="s">
        <v>1258</v>
      </c>
      <c r="FL10985" s="55">
        <v>0.0417</v>
      </c>
    </row>
    <row r="10986" ht="14.25" customHeight="1" outlineLevel="1" spans="162:168">
      <c r="FF10986" s="55">
        <v>10979</v>
      </c>
      <c r="FG10986" s="55" t="s">
        <v>2052</v>
      </c>
      <c r="FH10986" s="55" t="s">
        <v>1738</v>
      </c>
      <c r="FI10986" s="55">
        <v>1</v>
      </c>
      <c r="FJ10986" s="55">
        <v>540000</v>
      </c>
      <c r="FK10986" s="55" t="s">
        <v>1258</v>
      </c>
      <c r="FL10986" s="55">
        <v>0.0417</v>
      </c>
    </row>
    <row r="10987" ht="14.25" customHeight="1" outlineLevel="1" spans="162:168">
      <c r="FF10987" s="55">
        <v>10980</v>
      </c>
      <c r="FG10987" s="55" t="s">
        <v>2052</v>
      </c>
      <c r="FH10987" s="55" t="s">
        <v>1738</v>
      </c>
      <c r="FI10987" s="55">
        <v>2</v>
      </c>
      <c r="FJ10987" s="55">
        <v>0</v>
      </c>
      <c r="FK10987" s="55" t="s">
        <v>1258</v>
      </c>
      <c r="FL10987" s="55">
        <v>0.075</v>
      </c>
    </row>
    <row r="10988" ht="14.25" customHeight="1" outlineLevel="1" spans="162:168">
      <c r="FF10988" s="55">
        <v>10981</v>
      </c>
      <c r="FG10988" s="55" t="s">
        <v>2052</v>
      </c>
      <c r="FH10988" s="55" t="s">
        <v>1738</v>
      </c>
      <c r="FI10988" s="55">
        <v>2</v>
      </c>
      <c r="FJ10988" s="55">
        <v>1000</v>
      </c>
      <c r="FK10988" s="55" t="s">
        <v>1258</v>
      </c>
      <c r="FL10988" s="55">
        <v>0.0708</v>
      </c>
    </row>
    <row r="10989" ht="14.25" customHeight="1" outlineLevel="1" spans="162:168">
      <c r="FF10989" s="55">
        <v>10982</v>
      </c>
      <c r="FG10989" s="55" t="s">
        <v>2052</v>
      </c>
      <c r="FH10989" s="55" t="s">
        <v>1738</v>
      </c>
      <c r="FI10989" s="55">
        <v>2</v>
      </c>
      <c r="FJ10989" s="55">
        <v>2500</v>
      </c>
      <c r="FK10989" s="55" t="s">
        <v>1258</v>
      </c>
      <c r="FL10989" s="55">
        <v>0.0667</v>
      </c>
    </row>
    <row r="10990" ht="14.25" customHeight="1" outlineLevel="1" spans="162:168">
      <c r="FF10990" s="55">
        <v>10983</v>
      </c>
      <c r="FG10990" s="55" t="s">
        <v>2052</v>
      </c>
      <c r="FH10990" s="55" t="s">
        <v>1738</v>
      </c>
      <c r="FI10990" s="55">
        <v>2</v>
      </c>
      <c r="FJ10990" s="55">
        <v>5000</v>
      </c>
      <c r="FK10990" s="55" t="s">
        <v>1258</v>
      </c>
      <c r="FL10990" s="55">
        <v>0.0583</v>
      </c>
    </row>
    <row r="10991" ht="14.25" customHeight="1" outlineLevel="1" spans="162:168">
      <c r="FF10991" s="55">
        <v>10984</v>
      </c>
      <c r="FG10991" s="55" t="s">
        <v>2052</v>
      </c>
      <c r="FH10991" s="55" t="s">
        <v>1738</v>
      </c>
      <c r="FI10991" s="55">
        <v>2</v>
      </c>
      <c r="FJ10991" s="55">
        <v>10000</v>
      </c>
      <c r="FK10991" s="55" t="s">
        <v>1258</v>
      </c>
      <c r="FL10991" s="55">
        <v>0.05</v>
      </c>
    </row>
    <row r="10992" ht="14.25" customHeight="1" outlineLevel="1" spans="162:168">
      <c r="FF10992" s="55">
        <v>10985</v>
      </c>
      <c r="FG10992" s="55" t="s">
        <v>2052</v>
      </c>
      <c r="FH10992" s="55" t="s">
        <v>1738</v>
      </c>
      <c r="FI10992" s="55">
        <v>2</v>
      </c>
      <c r="FJ10992" s="55">
        <v>25000</v>
      </c>
      <c r="FK10992" s="55" t="s">
        <v>1258</v>
      </c>
      <c r="FL10992" s="55">
        <v>0.0417</v>
      </c>
    </row>
    <row r="10993" ht="14.25" customHeight="1" outlineLevel="1" spans="162:168">
      <c r="FF10993" s="55">
        <v>10986</v>
      </c>
      <c r="FG10993" s="55" t="s">
        <v>2052</v>
      </c>
      <c r="FH10993" s="55" t="s">
        <v>1738</v>
      </c>
      <c r="FI10993" s="55">
        <v>2</v>
      </c>
      <c r="FJ10993" s="55">
        <v>50000</v>
      </c>
      <c r="FK10993" s="55" t="s">
        <v>1258</v>
      </c>
      <c r="FL10993" s="55">
        <v>0.0417</v>
      </c>
    </row>
    <row r="10994" ht="14.25" customHeight="1" outlineLevel="1" spans="162:168">
      <c r="FF10994" s="55">
        <v>10987</v>
      </c>
      <c r="FG10994" s="55" t="s">
        <v>2052</v>
      </c>
      <c r="FH10994" s="55" t="s">
        <v>1738</v>
      </c>
      <c r="FI10994" s="55">
        <v>2</v>
      </c>
      <c r="FJ10994" s="55">
        <v>80000</v>
      </c>
      <c r="FK10994" s="55" t="s">
        <v>1258</v>
      </c>
      <c r="FL10994" s="55">
        <v>0.0417</v>
      </c>
    </row>
    <row r="10995" ht="14.25" customHeight="1" outlineLevel="1" spans="162:168">
      <c r="FF10995" s="55">
        <v>10988</v>
      </c>
      <c r="FG10995" s="55" t="s">
        <v>2052</v>
      </c>
      <c r="FH10995" s="55" t="s">
        <v>1738</v>
      </c>
      <c r="FI10995" s="55">
        <v>2</v>
      </c>
      <c r="FJ10995" s="55">
        <v>130000</v>
      </c>
      <c r="FK10995" s="55" t="s">
        <v>1258</v>
      </c>
      <c r="FL10995" s="55">
        <v>0.0417</v>
      </c>
    </row>
    <row r="10996" ht="14.25" customHeight="1" outlineLevel="1" spans="162:168">
      <c r="FF10996" s="55">
        <v>10989</v>
      </c>
      <c r="FG10996" s="55" t="s">
        <v>2052</v>
      </c>
      <c r="FH10996" s="55" t="s">
        <v>1738</v>
      </c>
      <c r="FI10996" s="55">
        <v>2</v>
      </c>
      <c r="FJ10996" s="55">
        <v>260000</v>
      </c>
      <c r="FK10996" s="55" t="s">
        <v>1258</v>
      </c>
      <c r="FL10996" s="55">
        <v>0.0417</v>
      </c>
    </row>
    <row r="10997" ht="14.25" customHeight="1" outlineLevel="1" spans="162:168">
      <c r="FF10997" s="55">
        <v>10990</v>
      </c>
      <c r="FG10997" s="55" t="s">
        <v>2052</v>
      </c>
      <c r="FH10997" s="55" t="s">
        <v>1738</v>
      </c>
      <c r="FI10997" s="55">
        <v>2</v>
      </c>
      <c r="FJ10997" s="55">
        <v>400000</v>
      </c>
      <c r="FK10997" s="55" t="s">
        <v>1258</v>
      </c>
      <c r="FL10997" s="55">
        <v>0.0417</v>
      </c>
    </row>
    <row r="10998" ht="14.25" customHeight="1" outlineLevel="1" spans="162:168">
      <c r="FF10998" s="55">
        <v>10991</v>
      </c>
      <c r="FG10998" s="55" t="s">
        <v>2052</v>
      </c>
      <c r="FH10998" s="55" t="s">
        <v>1738</v>
      </c>
      <c r="FI10998" s="55">
        <v>2</v>
      </c>
      <c r="FJ10998" s="55">
        <v>530000</v>
      </c>
      <c r="FK10998" s="55" t="s">
        <v>1258</v>
      </c>
      <c r="FL10998" s="55">
        <v>0.0417</v>
      </c>
    </row>
    <row r="10999" ht="14.25" customHeight="1" outlineLevel="1" spans="162:168">
      <c r="FF10999" s="55">
        <v>10992</v>
      </c>
      <c r="FG10999" s="55" t="s">
        <v>2052</v>
      </c>
      <c r="FH10999" s="55" t="s">
        <v>1738</v>
      </c>
      <c r="FI10999" s="55">
        <v>2</v>
      </c>
      <c r="FJ10999" s="55">
        <v>540000</v>
      </c>
      <c r="FK10999" s="55" t="s">
        <v>1258</v>
      </c>
      <c r="FL10999" s="55">
        <v>0.0417</v>
      </c>
    </row>
    <row r="11000" ht="14.25" customHeight="1" outlineLevel="1" spans="162:168">
      <c r="FF11000" s="55">
        <v>10993</v>
      </c>
      <c r="FG11000" s="55" t="s">
        <v>2052</v>
      </c>
      <c r="FH11000" s="55" t="s">
        <v>1738</v>
      </c>
      <c r="FI11000" s="55">
        <v>3</v>
      </c>
      <c r="FJ11000" s="55">
        <v>0</v>
      </c>
      <c r="FK11000" s="55" t="s">
        <v>1258</v>
      </c>
      <c r="FL11000" s="55">
        <v>0.075</v>
      </c>
    </row>
    <row r="11001" ht="14.25" customHeight="1" outlineLevel="1" spans="162:168">
      <c r="FF11001" s="55">
        <v>10994</v>
      </c>
      <c r="FG11001" s="55" t="s">
        <v>2052</v>
      </c>
      <c r="FH11001" s="55" t="s">
        <v>1738</v>
      </c>
      <c r="FI11001" s="55">
        <v>3</v>
      </c>
      <c r="FJ11001" s="55">
        <v>1000</v>
      </c>
      <c r="FK11001" s="55" t="s">
        <v>1258</v>
      </c>
      <c r="FL11001" s="55">
        <v>0.0708</v>
      </c>
    </row>
    <row r="11002" ht="14.25" customHeight="1" outlineLevel="1" spans="162:168">
      <c r="FF11002" s="55">
        <v>10995</v>
      </c>
      <c r="FG11002" s="55" t="s">
        <v>2052</v>
      </c>
      <c r="FH11002" s="55" t="s">
        <v>1738</v>
      </c>
      <c r="FI11002" s="55">
        <v>3</v>
      </c>
      <c r="FJ11002" s="55">
        <v>2500</v>
      </c>
      <c r="FK11002" s="55" t="s">
        <v>1258</v>
      </c>
      <c r="FL11002" s="55">
        <v>0.0667</v>
      </c>
    </row>
    <row r="11003" ht="14.25" customHeight="1" outlineLevel="1" spans="162:168">
      <c r="FF11003" s="55">
        <v>10996</v>
      </c>
      <c r="FG11003" s="55" t="s">
        <v>2052</v>
      </c>
      <c r="FH11003" s="55" t="s">
        <v>1738</v>
      </c>
      <c r="FI11003" s="55">
        <v>3</v>
      </c>
      <c r="FJ11003" s="55">
        <v>5000</v>
      </c>
      <c r="FK11003" s="55" t="s">
        <v>1258</v>
      </c>
      <c r="FL11003" s="55">
        <v>0.0583</v>
      </c>
    </row>
    <row r="11004" ht="14.25" customHeight="1" outlineLevel="1" spans="162:168">
      <c r="FF11004" s="55">
        <v>10997</v>
      </c>
      <c r="FG11004" s="55" t="s">
        <v>2052</v>
      </c>
      <c r="FH11004" s="55" t="s">
        <v>1738</v>
      </c>
      <c r="FI11004" s="55">
        <v>3</v>
      </c>
      <c r="FJ11004" s="55">
        <v>10000</v>
      </c>
      <c r="FK11004" s="55" t="s">
        <v>1258</v>
      </c>
      <c r="FL11004" s="55">
        <v>0.05</v>
      </c>
    </row>
    <row r="11005" ht="14.25" customHeight="1" outlineLevel="1" spans="162:168">
      <c r="FF11005" s="55">
        <v>10998</v>
      </c>
      <c r="FG11005" s="55" t="s">
        <v>2052</v>
      </c>
      <c r="FH11005" s="55" t="s">
        <v>1738</v>
      </c>
      <c r="FI11005" s="55">
        <v>3</v>
      </c>
      <c r="FJ11005" s="55">
        <v>25000</v>
      </c>
      <c r="FK11005" s="55" t="s">
        <v>1258</v>
      </c>
      <c r="FL11005" s="55">
        <v>0.0417</v>
      </c>
    </row>
    <row r="11006" ht="14.25" customHeight="1" outlineLevel="1" spans="162:168">
      <c r="FF11006" s="55">
        <v>10999</v>
      </c>
      <c r="FG11006" s="55" t="s">
        <v>2052</v>
      </c>
      <c r="FH11006" s="55" t="s">
        <v>1738</v>
      </c>
      <c r="FI11006" s="55">
        <v>3</v>
      </c>
      <c r="FJ11006" s="55">
        <v>50000</v>
      </c>
      <c r="FK11006" s="55" t="s">
        <v>1258</v>
      </c>
      <c r="FL11006" s="55">
        <v>0.0417</v>
      </c>
    </row>
    <row r="11007" ht="14.25" customHeight="1" outlineLevel="1" spans="162:168">
      <c r="FF11007" s="55">
        <v>11000</v>
      </c>
      <c r="FG11007" s="55" t="s">
        <v>2052</v>
      </c>
      <c r="FH11007" s="55" t="s">
        <v>1738</v>
      </c>
      <c r="FI11007" s="55">
        <v>3</v>
      </c>
      <c r="FJ11007" s="55">
        <v>80000</v>
      </c>
      <c r="FK11007" s="55" t="s">
        <v>1258</v>
      </c>
      <c r="FL11007" s="55">
        <v>0.0417</v>
      </c>
    </row>
    <row r="11008" ht="14.25" customHeight="1" outlineLevel="1" spans="162:168">
      <c r="FF11008" s="55">
        <v>11001</v>
      </c>
      <c r="FG11008" s="55" t="s">
        <v>2052</v>
      </c>
      <c r="FH11008" s="55" t="s">
        <v>1738</v>
      </c>
      <c r="FI11008" s="55">
        <v>3</v>
      </c>
      <c r="FJ11008" s="55">
        <v>130000</v>
      </c>
      <c r="FK11008" s="55" t="s">
        <v>1258</v>
      </c>
      <c r="FL11008" s="55">
        <v>0.0417</v>
      </c>
    </row>
    <row r="11009" ht="14.25" customHeight="1" outlineLevel="1" spans="162:168">
      <c r="FF11009" s="55">
        <v>11002</v>
      </c>
      <c r="FG11009" s="55" t="s">
        <v>2052</v>
      </c>
      <c r="FH11009" s="55" t="s">
        <v>1738</v>
      </c>
      <c r="FI11009" s="55">
        <v>3</v>
      </c>
      <c r="FJ11009" s="55">
        <v>260000</v>
      </c>
      <c r="FK11009" s="55" t="s">
        <v>1258</v>
      </c>
      <c r="FL11009" s="55">
        <v>0.0417</v>
      </c>
    </row>
    <row r="11010" ht="14.25" customHeight="1" outlineLevel="1" spans="162:168">
      <c r="FF11010" s="55">
        <v>11003</v>
      </c>
      <c r="FG11010" s="55" t="s">
        <v>2052</v>
      </c>
      <c r="FH11010" s="55" t="s">
        <v>1738</v>
      </c>
      <c r="FI11010" s="55">
        <v>3</v>
      </c>
      <c r="FJ11010" s="55">
        <v>400000</v>
      </c>
      <c r="FK11010" s="55" t="s">
        <v>1258</v>
      </c>
      <c r="FL11010" s="55">
        <v>0.0417</v>
      </c>
    </row>
    <row r="11011" ht="14.25" customHeight="1" outlineLevel="1" spans="162:168">
      <c r="FF11011" s="55">
        <v>11004</v>
      </c>
      <c r="FG11011" s="55" t="s">
        <v>2052</v>
      </c>
      <c r="FH11011" s="55" t="s">
        <v>1738</v>
      </c>
      <c r="FI11011" s="55">
        <v>3</v>
      </c>
      <c r="FJ11011" s="55">
        <v>530000</v>
      </c>
      <c r="FK11011" s="55" t="s">
        <v>1258</v>
      </c>
      <c r="FL11011" s="55">
        <v>0.0417</v>
      </c>
    </row>
    <row r="11012" ht="14.25" customHeight="1" outlineLevel="1" spans="162:168">
      <c r="FF11012" s="55">
        <v>11005</v>
      </c>
      <c r="FG11012" s="55" t="s">
        <v>2052</v>
      </c>
      <c r="FH11012" s="55" t="s">
        <v>1738</v>
      </c>
      <c r="FI11012" s="55">
        <v>3</v>
      </c>
      <c r="FJ11012" s="55">
        <v>540000</v>
      </c>
      <c r="FK11012" s="55" t="s">
        <v>1258</v>
      </c>
      <c r="FL11012" s="55">
        <v>0.0417</v>
      </c>
    </row>
    <row r="11013" ht="14.25" customHeight="1" outlineLevel="1" spans="162:168">
      <c r="FF11013" s="55">
        <v>11006</v>
      </c>
      <c r="FG11013" s="55" t="s">
        <v>2052</v>
      </c>
      <c r="FH11013" s="55" t="s">
        <v>1738</v>
      </c>
      <c r="FI11013" s="55">
        <v>4</v>
      </c>
      <c r="FJ11013" s="55">
        <v>1000</v>
      </c>
      <c r="FK11013" s="55" t="s">
        <v>1258</v>
      </c>
      <c r="FL11013" s="55">
        <v>0.0708</v>
      </c>
    </row>
    <row r="11014" ht="14.25" customHeight="1" outlineLevel="1" spans="162:168">
      <c r="FF11014" s="55">
        <v>11007</v>
      </c>
      <c r="FG11014" s="55" t="s">
        <v>2052</v>
      </c>
      <c r="FH11014" s="55" t="s">
        <v>1738</v>
      </c>
      <c r="FI11014" s="55">
        <v>4</v>
      </c>
      <c r="FJ11014" s="55">
        <v>2500</v>
      </c>
      <c r="FK11014" s="55" t="s">
        <v>1258</v>
      </c>
      <c r="FL11014" s="55">
        <v>0.0667</v>
      </c>
    </row>
    <row r="11015" ht="14.25" customHeight="1" outlineLevel="1" spans="162:168">
      <c r="FF11015" s="55">
        <v>11008</v>
      </c>
      <c r="FG11015" s="55" t="s">
        <v>2052</v>
      </c>
      <c r="FH11015" s="55" t="s">
        <v>1738</v>
      </c>
      <c r="FI11015" s="55">
        <v>4</v>
      </c>
      <c r="FJ11015" s="55">
        <v>5000</v>
      </c>
      <c r="FK11015" s="55" t="s">
        <v>1258</v>
      </c>
      <c r="FL11015" s="55">
        <v>0.0583</v>
      </c>
    </row>
    <row r="11016" ht="14.25" customHeight="1" outlineLevel="1" spans="162:168">
      <c r="FF11016" s="55">
        <v>11009</v>
      </c>
      <c r="FG11016" s="55" t="s">
        <v>2052</v>
      </c>
      <c r="FH11016" s="55" t="s">
        <v>1738</v>
      </c>
      <c r="FI11016" s="55">
        <v>4</v>
      </c>
      <c r="FJ11016" s="55">
        <v>10000</v>
      </c>
      <c r="FK11016" s="55" t="s">
        <v>1258</v>
      </c>
      <c r="FL11016" s="55">
        <v>0.05</v>
      </c>
    </row>
    <row r="11017" ht="14.25" customHeight="1" outlineLevel="1" spans="162:168">
      <c r="FF11017" s="55">
        <v>11010</v>
      </c>
      <c r="FG11017" s="55" t="s">
        <v>2052</v>
      </c>
      <c r="FH11017" s="55" t="s">
        <v>1738</v>
      </c>
      <c r="FI11017" s="55">
        <v>4</v>
      </c>
      <c r="FJ11017" s="55">
        <v>25000</v>
      </c>
      <c r="FK11017" s="55" t="s">
        <v>1258</v>
      </c>
      <c r="FL11017" s="55">
        <v>0.0417</v>
      </c>
    </row>
    <row r="11018" ht="14.25" customHeight="1" outlineLevel="1" spans="162:168">
      <c r="FF11018" s="55">
        <v>11011</v>
      </c>
      <c r="FG11018" s="55" t="s">
        <v>2052</v>
      </c>
      <c r="FH11018" s="55" t="s">
        <v>1738</v>
      </c>
      <c r="FI11018" s="55">
        <v>4</v>
      </c>
      <c r="FJ11018" s="55">
        <v>50000</v>
      </c>
      <c r="FK11018" s="55" t="s">
        <v>1258</v>
      </c>
      <c r="FL11018" s="55">
        <v>0.0417</v>
      </c>
    </row>
    <row r="11019" ht="14.25" customHeight="1" outlineLevel="1" spans="162:168">
      <c r="FF11019" s="55">
        <v>11012</v>
      </c>
      <c r="FG11019" s="55" t="s">
        <v>2052</v>
      </c>
      <c r="FH11019" s="55" t="s">
        <v>1738</v>
      </c>
      <c r="FI11019" s="55">
        <v>4</v>
      </c>
      <c r="FJ11019" s="55">
        <v>80000</v>
      </c>
      <c r="FK11019" s="55" t="s">
        <v>1258</v>
      </c>
      <c r="FL11019" s="55">
        <v>0.0417</v>
      </c>
    </row>
    <row r="11020" ht="14.25" customHeight="1" outlineLevel="1" spans="162:168">
      <c r="FF11020" s="55">
        <v>11013</v>
      </c>
      <c r="FG11020" s="55" t="s">
        <v>2052</v>
      </c>
      <c r="FH11020" s="55" t="s">
        <v>1738</v>
      </c>
      <c r="FI11020" s="55">
        <v>4</v>
      </c>
      <c r="FJ11020" s="55">
        <v>130000</v>
      </c>
      <c r="FK11020" s="55" t="s">
        <v>1258</v>
      </c>
      <c r="FL11020" s="55">
        <v>0.0417</v>
      </c>
    </row>
    <row r="11021" ht="14.25" customHeight="1" outlineLevel="1" spans="162:168">
      <c r="FF11021" s="55">
        <v>11014</v>
      </c>
      <c r="FG11021" s="55" t="s">
        <v>2052</v>
      </c>
      <c r="FH11021" s="55" t="s">
        <v>1738</v>
      </c>
      <c r="FI11021" s="55">
        <v>4</v>
      </c>
      <c r="FJ11021" s="55">
        <v>260000</v>
      </c>
      <c r="FK11021" s="55" t="s">
        <v>1258</v>
      </c>
      <c r="FL11021" s="55">
        <v>0.0417</v>
      </c>
    </row>
    <row r="11022" ht="14.25" customHeight="1" outlineLevel="1" spans="162:168">
      <c r="FF11022" s="55">
        <v>11015</v>
      </c>
      <c r="FG11022" s="55" t="s">
        <v>2052</v>
      </c>
      <c r="FH11022" s="55" t="s">
        <v>1738</v>
      </c>
      <c r="FI11022" s="55">
        <v>4</v>
      </c>
      <c r="FJ11022" s="55">
        <v>400000</v>
      </c>
      <c r="FK11022" s="55" t="s">
        <v>1258</v>
      </c>
      <c r="FL11022" s="55">
        <v>0.0417</v>
      </c>
    </row>
    <row r="11023" ht="14.25" customHeight="1" outlineLevel="1" spans="162:168">
      <c r="FF11023" s="55">
        <v>11016</v>
      </c>
      <c r="FG11023" s="55" t="s">
        <v>2052</v>
      </c>
      <c r="FH11023" s="55" t="s">
        <v>1738</v>
      </c>
      <c r="FI11023" s="55">
        <v>4</v>
      </c>
      <c r="FJ11023" s="55">
        <v>530000</v>
      </c>
      <c r="FK11023" s="55" t="s">
        <v>1258</v>
      </c>
      <c r="FL11023" s="55">
        <v>0.0417</v>
      </c>
    </row>
    <row r="11024" ht="14.25" customHeight="1" outlineLevel="1" spans="162:168">
      <c r="FF11024" s="55">
        <v>11017</v>
      </c>
      <c r="FG11024" s="55" t="s">
        <v>2052</v>
      </c>
      <c r="FH11024" s="55" t="s">
        <v>1738</v>
      </c>
      <c r="FI11024" s="55">
        <v>4</v>
      </c>
      <c r="FJ11024" s="55">
        <v>540000</v>
      </c>
      <c r="FK11024" s="55" t="s">
        <v>1258</v>
      </c>
      <c r="FL11024" s="55">
        <v>0.0417</v>
      </c>
    </row>
    <row r="11025" ht="14.25" customHeight="1" outlineLevel="1" spans="162:168">
      <c r="FF11025" s="55">
        <v>11018</v>
      </c>
      <c r="FG11025" s="55" t="s">
        <v>2052</v>
      </c>
      <c r="FH11025" s="55" t="s">
        <v>1738</v>
      </c>
      <c r="FI11025" s="55">
        <v>5</v>
      </c>
      <c r="FJ11025" s="55">
        <v>1000</v>
      </c>
      <c r="FK11025" s="55" t="s">
        <v>1258</v>
      </c>
      <c r="FL11025" s="55">
        <v>0.025</v>
      </c>
    </row>
    <row r="11026" ht="14.25" customHeight="1" outlineLevel="1" spans="162:168">
      <c r="FF11026" s="55">
        <v>11019</v>
      </c>
      <c r="FG11026" s="55" t="s">
        <v>2052</v>
      </c>
      <c r="FH11026" s="55" t="s">
        <v>1738</v>
      </c>
      <c r="FI11026" s="55">
        <v>5</v>
      </c>
      <c r="FJ11026" s="55">
        <v>2500</v>
      </c>
      <c r="FK11026" s="55" t="s">
        <v>1258</v>
      </c>
      <c r="FL11026" s="55">
        <v>0.025</v>
      </c>
    </row>
    <row r="11027" ht="14.25" customHeight="1" outlineLevel="1" spans="162:168">
      <c r="FF11027" s="55">
        <v>11020</v>
      </c>
      <c r="FG11027" s="55" t="s">
        <v>2052</v>
      </c>
      <c r="FH11027" s="55" t="s">
        <v>1738</v>
      </c>
      <c r="FI11027" s="55">
        <v>5</v>
      </c>
      <c r="FJ11027" s="55">
        <v>5000</v>
      </c>
      <c r="FK11027" s="55" t="s">
        <v>1258</v>
      </c>
      <c r="FL11027" s="55">
        <v>0.025</v>
      </c>
    </row>
    <row r="11028" ht="14.25" customHeight="1" outlineLevel="1" spans="162:168">
      <c r="FF11028" s="55">
        <v>11021</v>
      </c>
      <c r="FG11028" s="55" t="s">
        <v>2052</v>
      </c>
      <c r="FH11028" s="55" t="s">
        <v>1738</v>
      </c>
      <c r="FI11028" s="55">
        <v>5</v>
      </c>
      <c r="FJ11028" s="55">
        <v>10000</v>
      </c>
      <c r="FK11028" s="55" t="s">
        <v>1258</v>
      </c>
      <c r="FL11028" s="55">
        <v>0.025</v>
      </c>
    </row>
    <row r="11029" ht="14.25" customHeight="1" outlineLevel="1" spans="162:168">
      <c r="FF11029" s="55">
        <v>11022</v>
      </c>
      <c r="FG11029" s="55" t="s">
        <v>2052</v>
      </c>
      <c r="FH11029" s="55" t="s">
        <v>1738</v>
      </c>
      <c r="FI11029" s="55">
        <v>5</v>
      </c>
      <c r="FJ11029" s="55">
        <v>25000</v>
      </c>
      <c r="FK11029" s="55" t="s">
        <v>1258</v>
      </c>
      <c r="FL11029" s="55">
        <v>0.025</v>
      </c>
    </row>
    <row r="11030" ht="14.25" customHeight="1" outlineLevel="1" spans="162:168">
      <c r="FF11030" s="55">
        <v>11023</v>
      </c>
      <c r="FG11030" s="55" t="s">
        <v>2052</v>
      </c>
      <c r="FH11030" s="55" t="s">
        <v>1738</v>
      </c>
      <c r="FI11030" s="55">
        <v>5</v>
      </c>
      <c r="FJ11030" s="55">
        <v>50000</v>
      </c>
      <c r="FK11030" s="55" t="s">
        <v>1258</v>
      </c>
      <c r="FL11030" s="55">
        <v>0.025</v>
      </c>
    </row>
    <row r="11031" ht="14.25" customHeight="1" outlineLevel="1" spans="162:168">
      <c r="FF11031" s="55">
        <v>11024</v>
      </c>
      <c r="FG11031" s="55" t="s">
        <v>2052</v>
      </c>
      <c r="FH11031" s="55" t="s">
        <v>1738</v>
      </c>
      <c r="FI11031" s="55">
        <v>5</v>
      </c>
      <c r="FJ11031" s="55">
        <v>80000</v>
      </c>
      <c r="FK11031" s="55" t="s">
        <v>1258</v>
      </c>
      <c r="FL11031" s="55">
        <v>0.025</v>
      </c>
    </row>
    <row r="11032" ht="14.25" customHeight="1" outlineLevel="1" spans="162:168">
      <c r="FF11032" s="55">
        <v>11025</v>
      </c>
      <c r="FG11032" s="55" t="s">
        <v>2052</v>
      </c>
      <c r="FH11032" s="55" t="s">
        <v>1738</v>
      </c>
      <c r="FI11032" s="55">
        <v>5</v>
      </c>
      <c r="FJ11032" s="55">
        <v>130000</v>
      </c>
      <c r="FK11032" s="55" t="s">
        <v>1258</v>
      </c>
      <c r="FL11032" s="55">
        <v>0.025</v>
      </c>
    </row>
    <row r="11033" ht="14.25" customHeight="1" outlineLevel="1" spans="162:168">
      <c r="FF11033" s="55">
        <v>11026</v>
      </c>
      <c r="FG11033" s="55" t="s">
        <v>2052</v>
      </c>
      <c r="FH11033" s="55" t="s">
        <v>1738</v>
      </c>
      <c r="FI11033" s="55">
        <v>5</v>
      </c>
      <c r="FJ11033" s="55">
        <v>260000</v>
      </c>
      <c r="FK11033" s="55" t="s">
        <v>1258</v>
      </c>
      <c r="FL11033" s="55">
        <v>0.025</v>
      </c>
    </row>
    <row r="11034" ht="14.25" customHeight="1" outlineLevel="1" spans="162:168">
      <c r="FF11034" s="55">
        <v>11027</v>
      </c>
      <c r="FG11034" s="55" t="s">
        <v>2052</v>
      </c>
      <c r="FH11034" s="55" t="s">
        <v>1738</v>
      </c>
      <c r="FI11034" s="55">
        <v>5</v>
      </c>
      <c r="FJ11034" s="55">
        <v>400000</v>
      </c>
      <c r="FK11034" s="55" t="s">
        <v>1258</v>
      </c>
      <c r="FL11034" s="55">
        <v>0.025</v>
      </c>
    </row>
    <row r="11035" ht="14.25" customHeight="1" outlineLevel="1" spans="162:168">
      <c r="FF11035" s="55">
        <v>11028</v>
      </c>
      <c r="FG11035" s="55" t="s">
        <v>2052</v>
      </c>
      <c r="FH11035" s="55" t="s">
        <v>1738</v>
      </c>
      <c r="FI11035" s="55">
        <v>5</v>
      </c>
      <c r="FJ11035" s="55">
        <v>530000</v>
      </c>
      <c r="FK11035" s="55" t="s">
        <v>1258</v>
      </c>
      <c r="FL11035" s="55">
        <v>0.025</v>
      </c>
    </row>
    <row r="11036" ht="14.25" customHeight="1" outlineLevel="1" spans="162:168">
      <c r="FF11036" s="55">
        <v>11029</v>
      </c>
      <c r="FG11036" s="55" t="s">
        <v>2052</v>
      </c>
      <c r="FH11036" s="55" t="s">
        <v>1738</v>
      </c>
      <c r="FI11036" s="55">
        <v>5</v>
      </c>
      <c r="FJ11036" s="55">
        <v>540000</v>
      </c>
      <c r="FK11036" s="55" t="s">
        <v>1258</v>
      </c>
      <c r="FL11036" s="55">
        <v>0.025</v>
      </c>
    </row>
    <row r="11037" ht="14.25" customHeight="1" outlineLevel="1" spans="162:168">
      <c r="FF11037" s="55">
        <v>11030</v>
      </c>
      <c r="FG11037" s="55" t="s">
        <v>2052</v>
      </c>
      <c r="FH11037" s="55" t="s">
        <v>1963</v>
      </c>
      <c r="FI11037" s="55">
        <v>1</v>
      </c>
      <c r="FJ11037" s="55">
        <v>0</v>
      </c>
      <c r="FK11037" s="55" t="s">
        <v>1258</v>
      </c>
      <c r="FL11037" s="55">
        <v>0.025</v>
      </c>
    </row>
    <row r="11038" ht="14.25" customHeight="1" outlineLevel="1" spans="162:168">
      <c r="FF11038" s="55">
        <v>11031</v>
      </c>
      <c r="FG11038" s="55" t="s">
        <v>2052</v>
      </c>
      <c r="FH11038" s="55" t="s">
        <v>1963</v>
      </c>
      <c r="FI11038" s="55">
        <v>1</v>
      </c>
      <c r="FJ11038" s="55">
        <v>1000</v>
      </c>
      <c r="FK11038" s="55" t="s">
        <v>1258</v>
      </c>
      <c r="FL11038" s="55">
        <v>0.025</v>
      </c>
    </row>
    <row r="11039" ht="14.25" customHeight="1" outlineLevel="1" spans="162:168">
      <c r="FF11039" s="55">
        <v>11032</v>
      </c>
      <c r="FG11039" s="55" t="s">
        <v>2052</v>
      </c>
      <c r="FH11039" s="55" t="s">
        <v>1963</v>
      </c>
      <c r="FI11039" s="55">
        <v>1</v>
      </c>
      <c r="FJ11039" s="55">
        <v>2500</v>
      </c>
      <c r="FK11039" s="55" t="s">
        <v>1258</v>
      </c>
      <c r="FL11039" s="55">
        <v>0.025</v>
      </c>
    </row>
    <row r="11040" ht="14.25" customHeight="1" outlineLevel="1" spans="162:168">
      <c r="FF11040" s="55">
        <v>11033</v>
      </c>
      <c r="FG11040" s="55" t="s">
        <v>2052</v>
      </c>
      <c r="FH11040" s="55" t="s">
        <v>1963</v>
      </c>
      <c r="FI11040" s="55">
        <v>1</v>
      </c>
      <c r="FJ11040" s="55">
        <v>5000</v>
      </c>
      <c r="FK11040" s="55" t="s">
        <v>1258</v>
      </c>
      <c r="FL11040" s="55">
        <v>0.025</v>
      </c>
    </row>
    <row r="11041" ht="14.25" customHeight="1" outlineLevel="1" spans="162:168">
      <c r="FF11041" s="55">
        <v>11034</v>
      </c>
      <c r="FG11041" s="55" t="s">
        <v>2052</v>
      </c>
      <c r="FH11041" s="55" t="s">
        <v>1963</v>
      </c>
      <c r="FI11041" s="55">
        <v>1</v>
      </c>
      <c r="FJ11041" s="55">
        <v>10000</v>
      </c>
      <c r="FK11041" s="55" t="s">
        <v>1258</v>
      </c>
      <c r="FL11041" s="55">
        <v>0.025</v>
      </c>
    </row>
    <row r="11042" ht="14.25" customHeight="1" outlineLevel="1" spans="162:168">
      <c r="FF11042" s="55">
        <v>11035</v>
      </c>
      <c r="FG11042" s="55" t="s">
        <v>2052</v>
      </c>
      <c r="FH11042" s="55" t="s">
        <v>1963</v>
      </c>
      <c r="FI11042" s="55">
        <v>1</v>
      </c>
      <c r="FJ11042" s="55">
        <v>25000</v>
      </c>
      <c r="FK11042" s="55" t="s">
        <v>1258</v>
      </c>
      <c r="FL11042" s="55">
        <v>0.025</v>
      </c>
    </row>
    <row r="11043" ht="14.25" customHeight="1" outlineLevel="1" spans="162:168">
      <c r="FF11043" s="55">
        <v>11036</v>
      </c>
      <c r="FG11043" s="55" t="s">
        <v>2052</v>
      </c>
      <c r="FH11043" s="55" t="s">
        <v>1963</v>
      </c>
      <c r="FI11043" s="55">
        <v>1</v>
      </c>
      <c r="FJ11043" s="55">
        <v>50000</v>
      </c>
      <c r="FK11043" s="55" t="s">
        <v>1258</v>
      </c>
      <c r="FL11043" s="55">
        <v>0.025</v>
      </c>
    </row>
    <row r="11044" ht="14.25" customHeight="1" outlineLevel="1" spans="162:168">
      <c r="FF11044" s="55">
        <v>11037</v>
      </c>
      <c r="FG11044" s="55" t="s">
        <v>2052</v>
      </c>
      <c r="FH11044" s="55" t="s">
        <v>1963</v>
      </c>
      <c r="FI11044" s="55">
        <v>1</v>
      </c>
      <c r="FJ11044" s="55">
        <v>80000</v>
      </c>
      <c r="FK11044" s="55" t="s">
        <v>1258</v>
      </c>
      <c r="FL11044" s="55">
        <v>0.025</v>
      </c>
    </row>
    <row r="11045" ht="14.25" customHeight="1" outlineLevel="1" spans="162:168">
      <c r="FF11045" s="55">
        <v>11038</v>
      </c>
      <c r="FG11045" s="55" t="s">
        <v>2052</v>
      </c>
      <c r="FH11045" s="55" t="s">
        <v>1963</v>
      </c>
      <c r="FI11045" s="55">
        <v>1</v>
      </c>
      <c r="FJ11045" s="55">
        <v>130000</v>
      </c>
      <c r="FK11045" s="55" t="s">
        <v>1258</v>
      </c>
      <c r="FL11045" s="55">
        <v>0.025</v>
      </c>
    </row>
    <row r="11046" ht="14.25" customHeight="1" outlineLevel="1" spans="162:168">
      <c r="FF11046" s="55">
        <v>11039</v>
      </c>
      <c r="FG11046" s="55" t="s">
        <v>2052</v>
      </c>
      <c r="FH11046" s="55" t="s">
        <v>1963</v>
      </c>
      <c r="FI11046" s="55">
        <v>1</v>
      </c>
      <c r="FJ11046" s="55">
        <v>260000</v>
      </c>
      <c r="FK11046" s="55" t="s">
        <v>1258</v>
      </c>
      <c r="FL11046" s="55">
        <v>0.025</v>
      </c>
    </row>
    <row r="11047" ht="14.25" customHeight="1" outlineLevel="1" spans="162:168">
      <c r="FF11047" s="55">
        <v>11040</v>
      </c>
      <c r="FG11047" s="55" t="s">
        <v>2052</v>
      </c>
      <c r="FH11047" s="55" t="s">
        <v>1963</v>
      </c>
      <c r="FI11047" s="55">
        <v>1</v>
      </c>
      <c r="FJ11047" s="55">
        <v>400000</v>
      </c>
      <c r="FK11047" s="55" t="s">
        <v>1258</v>
      </c>
      <c r="FL11047" s="55">
        <v>0.025</v>
      </c>
    </row>
    <row r="11048" ht="14.25" customHeight="1" outlineLevel="1" spans="162:168">
      <c r="FF11048" s="55">
        <v>11041</v>
      </c>
      <c r="FG11048" s="55" t="s">
        <v>2052</v>
      </c>
      <c r="FH11048" s="55" t="s">
        <v>1963</v>
      </c>
      <c r="FI11048" s="55">
        <v>1</v>
      </c>
      <c r="FJ11048" s="55">
        <v>530000</v>
      </c>
      <c r="FK11048" s="55" t="s">
        <v>1258</v>
      </c>
      <c r="FL11048" s="55">
        <v>0.025</v>
      </c>
    </row>
    <row r="11049" ht="14.25" customHeight="1" outlineLevel="1" spans="162:168">
      <c r="FF11049" s="55">
        <v>11042</v>
      </c>
      <c r="FG11049" s="55" t="s">
        <v>2052</v>
      </c>
      <c r="FH11049" s="55" t="s">
        <v>1963</v>
      </c>
      <c r="FI11049" s="55">
        <v>1</v>
      </c>
      <c r="FJ11049" s="55">
        <v>540000</v>
      </c>
      <c r="FK11049" s="55" t="s">
        <v>1258</v>
      </c>
      <c r="FL11049" s="55">
        <v>0.025</v>
      </c>
    </row>
    <row r="11050" ht="14.25" customHeight="1" outlineLevel="1" spans="162:168">
      <c r="FF11050" s="55">
        <v>11043</v>
      </c>
      <c r="FG11050" s="55" t="s">
        <v>2052</v>
      </c>
      <c r="FH11050" s="55" t="s">
        <v>2016</v>
      </c>
      <c r="FI11050" s="55">
        <v>1</v>
      </c>
      <c r="FJ11050" s="55">
        <v>0</v>
      </c>
      <c r="FK11050" s="55" t="s">
        <v>1258</v>
      </c>
      <c r="FL11050" s="55">
        <v>0.0292</v>
      </c>
    </row>
    <row r="11051" ht="14.25" customHeight="1" outlineLevel="1" spans="162:168">
      <c r="FF11051" s="55">
        <v>11044</v>
      </c>
      <c r="FG11051" s="55" t="s">
        <v>2052</v>
      </c>
      <c r="FH11051" s="55" t="s">
        <v>2016</v>
      </c>
      <c r="FI11051" s="55">
        <v>1</v>
      </c>
      <c r="FJ11051" s="55">
        <v>1000</v>
      </c>
      <c r="FK11051" s="55" t="s">
        <v>1258</v>
      </c>
      <c r="FL11051" s="55">
        <v>0.025</v>
      </c>
    </row>
    <row r="11052" ht="14.25" customHeight="1" outlineLevel="1" spans="162:168">
      <c r="FF11052" s="55">
        <v>11045</v>
      </c>
      <c r="FG11052" s="55" t="s">
        <v>2052</v>
      </c>
      <c r="FH11052" s="55" t="s">
        <v>2016</v>
      </c>
      <c r="FI11052" s="55">
        <v>1</v>
      </c>
      <c r="FJ11052" s="55">
        <v>2500</v>
      </c>
      <c r="FK11052" s="55" t="s">
        <v>1258</v>
      </c>
      <c r="FL11052" s="55">
        <v>0.025</v>
      </c>
    </row>
    <row r="11053" ht="14.25" customHeight="1" outlineLevel="1" spans="162:168">
      <c r="FF11053" s="55">
        <v>11046</v>
      </c>
      <c r="FG11053" s="55" t="s">
        <v>2052</v>
      </c>
      <c r="FH11053" s="55" t="s">
        <v>2016</v>
      </c>
      <c r="FI11053" s="55">
        <v>1</v>
      </c>
      <c r="FJ11053" s="55">
        <v>5000</v>
      </c>
      <c r="FK11053" s="55" t="s">
        <v>1258</v>
      </c>
      <c r="FL11053" s="55">
        <v>0.025</v>
      </c>
    </row>
    <row r="11054" ht="14.25" customHeight="1" outlineLevel="1" spans="162:168">
      <c r="FF11054" s="55">
        <v>11047</v>
      </c>
      <c r="FG11054" s="55" t="s">
        <v>2052</v>
      </c>
      <c r="FH11054" s="55" t="s">
        <v>2016</v>
      </c>
      <c r="FI11054" s="55">
        <v>1</v>
      </c>
      <c r="FJ11054" s="55">
        <v>10000</v>
      </c>
      <c r="FK11054" s="55" t="s">
        <v>1258</v>
      </c>
      <c r="FL11054" s="55">
        <v>0.025</v>
      </c>
    </row>
    <row r="11055" ht="14.25" customHeight="1" outlineLevel="1" spans="162:168">
      <c r="FF11055" s="55">
        <v>11048</v>
      </c>
      <c r="FG11055" s="55" t="s">
        <v>2052</v>
      </c>
      <c r="FH11055" s="55" t="s">
        <v>2016</v>
      </c>
      <c r="FI11055" s="55">
        <v>1</v>
      </c>
      <c r="FJ11055" s="55">
        <v>25000</v>
      </c>
      <c r="FK11055" s="55" t="s">
        <v>1258</v>
      </c>
      <c r="FL11055" s="55">
        <v>0.025</v>
      </c>
    </row>
    <row r="11056" ht="14.25" customHeight="1" outlineLevel="1" spans="162:168">
      <c r="FF11056" s="55">
        <v>11049</v>
      </c>
      <c r="FG11056" s="55" t="s">
        <v>2052</v>
      </c>
      <c r="FH11056" s="55" t="s">
        <v>2016</v>
      </c>
      <c r="FI11056" s="55">
        <v>1</v>
      </c>
      <c r="FJ11056" s="55">
        <v>50000</v>
      </c>
      <c r="FK11056" s="55" t="s">
        <v>1258</v>
      </c>
      <c r="FL11056" s="55">
        <v>0.025</v>
      </c>
    </row>
    <row r="11057" ht="14.25" customHeight="1" outlineLevel="1" spans="162:168">
      <c r="FF11057" s="55">
        <v>11050</v>
      </c>
      <c r="FG11057" s="55" t="s">
        <v>2052</v>
      </c>
      <c r="FH11057" s="55" t="s">
        <v>2016</v>
      </c>
      <c r="FI11057" s="55">
        <v>1</v>
      </c>
      <c r="FJ11057" s="55">
        <v>80000</v>
      </c>
      <c r="FK11057" s="55" t="s">
        <v>1258</v>
      </c>
      <c r="FL11057" s="55">
        <v>0.025</v>
      </c>
    </row>
    <row r="11058" ht="14.25" customHeight="1" outlineLevel="1" spans="162:168">
      <c r="FF11058" s="55">
        <v>11051</v>
      </c>
      <c r="FG11058" s="55" t="s">
        <v>2052</v>
      </c>
      <c r="FH11058" s="55" t="s">
        <v>2016</v>
      </c>
      <c r="FI11058" s="55">
        <v>1</v>
      </c>
      <c r="FJ11058" s="55">
        <v>130000</v>
      </c>
      <c r="FK11058" s="55" t="s">
        <v>1258</v>
      </c>
      <c r="FL11058" s="55">
        <v>0.025</v>
      </c>
    </row>
    <row r="11059" ht="14.25" customHeight="1" outlineLevel="1" spans="162:168">
      <c r="FF11059" s="55">
        <v>11052</v>
      </c>
      <c r="FG11059" s="55" t="s">
        <v>2052</v>
      </c>
      <c r="FH11059" s="55" t="s">
        <v>2016</v>
      </c>
      <c r="FI11059" s="55">
        <v>1</v>
      </c>
      <c r="FJ11059" s="55">
        <v>260000</v>
      </c>
      <c r="FK11059" s="55" t="s">
        <v>1258</v>
      </c>
      <c r="FL11059" s="55">
        <v>0.025</v>
      </c>
    </row>
    <row r="11060" ht="14.25" customHeight="1" outlineLevel="1" spans="162:168">
      <c r="FF11060" s="55">
        <v>11053</v>
      </c>
      <c r="FG11060" s="55" t="s">
        <v>2052</v>
      </c>
      <c r="FH11060" s="55" t="s">
        <v>2016</v>
      </c>
      <c r="FI11060" s="55">
        <v>1</v>
      </c>
      <c r="FJ11060" s="55">
        <v>400000</v>
      </c>
      <c r="FK11060" s="55" t="s">
        <v>1258</v>
      </c>
      <c r="FL11060" s="55">
        <v>0.025</v>
      </c>
    </row>
    <row r="11061" ht="14.25" customHeight="1" outlineLevel="1" spans="162:168">
      <c r="FF11061" s="55">
        <v>11054</v>
      </c>
      <c r="FG11061" s="55" t="s">
        <v>2052</v>
      </c>
      <c r="FH11061" s="55" t="s">
        <v>2016</v>
      </c>
      <c r="FI11061" s="55">
        <v>1</v>
      </c>
      <c r="FJ11061" s="55">
        <v>530000</v>
      </c>
      <c r="FK11061" s="55" t="s">
        <v>1258</v>
      </c>
      <c r="FL11061" s="55">
        <v>0.025</v>
      </c>
    </row>
    <row r="11062" ht="14.25" customHeight="1" outlineLevel="1" spans="162:168">
      <c r="FF11062" s="55">
        <v>11055</v>
      </c>
      <c r="FG11062" s="55" t="s">
        <v>2052</v>
      </c>
      <c r="FH11062" s="55" t="s">
        <v>2016</v>
      </c>
      <c r="FI11062" s="55">
        <v>1</v>
      </c>
      <c r="FJ11062" s="55">
        <v>540000</v>
      </c>
      <c r="FK11062" s="55" t="s">
        <v>1258</v>
      </c>
      <c r="FL11062" s="55">
        <v>0.025</v>
      </c>
    </row>
    <row r="11063" ht="14.25" customHeight="1" outlineLevel="1" spans="162:168">
      <c r="FF11063" s="55">
        <v>11056</v>
      </c>
      <c r="FG11063" s="55" t="s">
        <v>2052</v>
      </c>
      <c r="FH11063" s="55" t="s">
        <v>2016</v>
      </c>
      <c r="FI11063" s="55">
        <v>10</v>
      </c>
      <c r="FJ11063" s="55">
        <v>0</v>
      </c>
      <c r="FK11063" s="55" t="s">
        <v>1258</v>
      </c>
      <c r="FL11063" s="55">
        <v>0.0417</v>
      </c>
    </row>
    <row r="11064" ht="14.25" customHeight="1" outlineLevel="1" spans="162:168">
      <c r="FF11064" s="55">
        <v>11057</v>
      </c>
      <c r="FG11064" s="55" t="s">
        <v>2052</v>
      </c>
      <c r="FH11064" s="55" t="s">
        <v>2016</v>
      </c>
      <c r="FI11064" s="55">
        <v>10</v>
      </c>
      <c r="FJ11064" s="55">
        <v>1000</v>
      </c>
      <c r="FK11064" s="55" t="s">
        <v>1258</v>
      </c>
      <c r="FL11064" s="55">
        <v>0.0375</v>
      </c>
    </row>
    <row r="11065" ht="14.25" customHeight="1" outlineLevel="1" spans="162:168">
      <c r="FF11065" s="55">
        <v>11058</v>
      </c>
      <c r="FG11065" s="55" t="s">
        <v>2052</v>
      </c>
      <c r="FH11065" s="55" t="s">
        <v>2016</v>
      </c>
      <c r="FI11065" s="55">
        <v>10</v>
      </c>
      <c r="FJ11065" s="55">
        <v>2500</v>
      </c>
      <c r="FK11065" s="55" t="s">
        <v>1258</v>
      </c>
      <c r="FL11065" s="55">
        <v>0.0334</v>
      </c>
    </row>
    <row r="11066" ht="14.25" customHeight="1" outlineLevel="1" spans="162:168">
      <c r="FF11066" s="55">
        <v>11059</v>
      </c>
      <c r="FG11066" s="55" t="s">
        <v>2052</v>
      </c>
      <c r="FH11066" s="55" t="s">
        <v>2016</v>
      </c>
      <c r="FI11066" s="55">
        <v>10</v>
      </c>
      <c r="FJ11066" s="55">
        <v>5000</v>
      </c>
      <c r="FK11066" s="55" t="s">
        <v>1258</v>
      </c>
      <c r="FL11066" s="55">
        <v>0.0334</v>
      </c>
    </row>
    <row r="11067" ht="14.25" customHeight="1" outlineLevel="1" spans="162:168">
      <c r="FF11067" s="55">
        <v>11060</v>
      </c>
      <c r="FG11067" s="55" t="s">
        <v>2052</v>
      </c>
      <c r="FH11067" s="55" t="s">
        <v>2016</v>
      </c>
      <c r="FI11067" s="55">
        <v>10</v>
      </c>
      <c r="FJ11067" s="55">
        <v>10000</v>
      </c>
      <c r="FK11067" s="55" t="s">
        <v>1258</v>
      </c>
      <c r="FL11067" s="55">
        <v>0.0334</v>
      </c>
    </row>
    <row r="11068" ht="14.25" customHeight="1" outlineLevel="1" spans="162:168">
      <c r="FF11068" s="55">
        <v>11061</v>
      </c>
      <c r="FG11068" s="55" t="s">
        <v>2052</v>
      </c>
      <c r="FH11068" s="55" t="s">
        <v>2016</v>
      </c>
      <c r="FI11068" s="55">
        <v>10</v>
      </c>
      <c r="FJ11068" s="55">
        <v>25000</v>
      </c>
      <c r="FK11068" s="55" t="s">
        <v>1258</v>
      </c>
      <c r="FL11068" s="55">
        <v>0.0334</v>
      </c>
    </row>
    <row r="11069" ht="14.25" customHeight="1" outlineLevel="1" spans="162:168">
      <c r="FF11069" s="55">
        <v>11062</v>
      </c>
      <c r="FG11069" s="55" t="s">
        <v>2052</v>
      </c>
      <c r="FH11069" s="55" t="s">
        <v>2016</v>
      </c>
      <c r="FI11069" s="55">
        <v>10</v>
      </c>
      <c r="FJ11069" s="55">
        <v>50000</v>
      </c>
      <c r="FK11069" s="55" t="s">
        <v>1258</v>
      </c>
      <c r="FL11069" s="55">
        <v>0.0292</v>
      </c>
    </row>
    <row r="11070" ht="14.25" customHeight="1" outlineLevel="1" spans="162:168">
      <c r="FF11070" s="55">
        <v>11063</v>
      </c>
      <c r="FG11070" s="55" t="s">
        <v>2052</v>
      </c>
      <c r="FH11070" s="55" t="s">
        <v>2016</v>
      </c>
      <c r="FI11070" s="55">
        <v>10</v>
      </c>
      <c r="FJ11070" s="55">
        <v>80000</v>
      </c>
      <c r="FK11070" s="55" t="s">
        <v>1258</v>
      </c>
      <c r="FL11070" s="55">
        <v>0.0292</v>
      </c>
    </row>
    <row r="11071" ht="14.25" customHeight="1" outlineLevel="1" spans="162:168">
      <c r="FF11071" s="55">
        <v>11064</v>
      </c>
      <c r="FG11071" s="55" t="s">
        <v>2052</v>
      </c>
      <c r="FH11071" s="55" t="s">
        <v>2016</v>
      </c>
      <c r="FI11071" s="55">
        <v>10</v>
      </c>
      <c r="FJ11071" s="55">
        <v>130000</v>
      </c>
      <c r="FK11071" s="55" t="s">
        <v>1258</v>
      </c>
      <c r="FL11071" s="55">
        <v>0.0292</v>
      </c>
    </row>
    <row r="11072" ht="14.25" customHeight="1" outlineLevel="1" spans="162:168">
      <c r="FF11072" s="55">
        <v>11065</v>
      </c>
      <c r="FG11072" s="55" t="s">
        <v>2052</v>
      </c>
      <c r="FH11072" s="55" t="s">
        <v>2016</v>
      </c>
      <c r="FI11072" s="55">
        <v>10</v>
      </c>
      <c r="FJ11072" s="55">
        <v>260000</v>
      </c>
      <c r="FK11072" s="55" t="s">
        <v>1258</v>
      </c>
      <c r="FL11072" s="55">
        <v>0.0292</v>
      </c>
    </row>
    <row r="11073" ht="14.25" customHeight="1" outlineLevel="1" spans="162:168">
      <c r="FF11073" s="55">
        <v>11066</v>
      </c>
      <c r="FG11073" s="55" t="s">
        <v>2052</v>
      </c>
      <c r="FH11073" s="55" t="s">
        <v>2016</v>
      </c>
      <c r="FI11073" s="55">
        <v>10</v>
      </c>
      <c r="FJ11073" s="55">
        <v>400000</v>
      </c>
      <c r="FK11073" s="55" t="s">
        <v>1258</v>
      </c>
      <c r="FL11073" s="55">
        <v>0.0292</v>
      </c>
    </row>
    <row r="11074" ht="14.25" customHeight="1" outlineLevel="1" spans="162:168">
      <c r="FF11074" s="55">
        <v>11067</v>
      </c>
      <c r="FG11074" s="55" t="s">
        <v>2052</v>
      </c>
      <c r="FH11074" s="55" t="s">
        <v>2016</v>
      </c>
      <c r="FI11074" s="55">
        <v>10</v>
      </c>
      <c r="FJ11074" s="55">
        <v>530000</v>
      </c>
      <c r="FK11074" s="55" t="s">
        <v>1258</v>
      </c>
      <c r="FL11074" s="55">
        <v>0.0292</v>
      </c>
    </row>
    <row r="11075" ht="14.25" customHeight="1" outlineLevel="1" spans="162:168">
      <c r="FF11075" s="55">
        <v>11068</v>
      </c>
      <c r="FG11075" s="55" t="s">
        <v>2052</v>
      </c>
      <c r="FH11075" s="55" t="s">
        <v>2016</v>
      </c>
      <c r="FI11075" s="55">
        <v>10</v>
      </c>
      <c r="FJ11075" s="55">
        <v>540000</v>
      </c>
      <c r="FK11075" s="55" t="s">
        <v>1258</v>
      </c>
      <c r="FL11075" s="55">
        <v>0.0292</v>
      </c>
    </row>
    <row r="11076" ht="14.25" customHeight="1" outlineLevel="1" spans="162:168">
      <c r="FF11076" s="55">
        <v>11069</v>
      </c>
      <c r="FG11076" s="55" t="s">
        <v>2052</v>
      </c>
      <c r="FH11076" s="55" t="s">
        <v>2016</v>
      </c>
      <c r="FI11076" s="55">
        <v>11</v>
      </c>
      <c r="FJ11076" s="55">
        <v>0</v>
      </c>
      <c r="FK11076" s="55" t="s">
        <v>1258</v>
      </c>
      <c r="FL11076" s="55">
        <v>0.0417</v>
      </c>
    </row>
    <row r="11077" ht="14.25" customHeight="1" outlineLevel="1" spans="162:168">
      <c r="FF11077" s="55">
        <v>11070</v>
      </c>
      <c r="FG11077" s="55" t="s">
        <v>2052</v>
      </c>
      <c r="FH11077" s="55" t="s">
        <v>2016</v>
      </c>
      <c r="FI11077" s="55">
        <v>11</v>
      </c>
      <c r="FJ11077" s="55">
        <v>1000</v>
      </c>
      <c r="FK11077" s="55" t="s">
        <v>1258</v>
      </c>
      <c r="FL11077" s="55">
        <v>0.0375</v>
      </c>
    </row>
    <row r="11078" ht="14.25" customHeight="1" outlineLevel="1" spans="162:168">
      <c r="FF11078" s="55">
        <v>11071</v>
      </c>
      <c r="FG11078" s="55" t="s">
        <v>2052</v>
      </c>
      <c r="FH11078" s="55" t="s">
        <v>2016</v>
      </c>
      <c r="FI11078" s="55">
        <v>11</v>
      </c>
      <c r="FJ11078" s="55">
        <v>2500</v>
      </c>
      <c r="FK11078" s="55" t="s">
        <v>1258</v>
      </c>
      <c r="FL11078" s="55">
        <v>0.0334</v>
      </c>
    </row>
    <row r="11079" ht="14.25" customHeight="1" outlineLevel="1" spans="162:168">
      <c r="FF11079" s="55">
        <v>11072</v>
      </c>
      <c r="FG11079" s="55" t="s">
        <v>2052</v>
      </c>
      <c r="FH11079" s="55" t="s">
        <v>2016</v>
      </c>
      <c r="FI11079" s="55">
        <v>11</v>
      </c>
      <c r="FJ11079" s="55">
        <v>5000</v>
      </c>
      <c r="FK11079" s="55" t="s">
        <v>1258</v>
      </c>
      <c r="FL11079" s="55">
        <v>0.0334</v>
      </c>
    </row>
    <row r="11080" ht="14.25" customHeight="1" outlineLevel="1" spans="162:168">
      <c r="FF11080" s="55">
        <v>11073</v>
      </c>
      <c r="FG11080" s="55" t="s">
        <v>2052</v>
      </c>
      <c r="FH11080" s="55" t="s">
        <v>2016</v>
      </c>
      <c r="FI11080" s="55">
        <v>11</v>
      </c>
      <c r="FJ11080" s="55">
        <v>10000</v>
      </c>
      <c r="FK11080" s="55" t="s">
        <v>1258</v>
      </c>
      <c r="FL11080" s="55">
        <v>0.0334</v>
      </c>
    </row>
    <row r="11081" ht="14.25" customHeight="1" outlineLevel="1" spans="162:168">
      <c r="FF11081" s="55">
        <v>11074</v>
      </c>
      <c r="FG11081" s="55" t="s">
        <v>2052</v>
      </c>
      <c r="FH11081" s="55" t="s">
        <v>2016</v>
      </c>
      <c r="FI11081" s="55">
        <v>11</v>
      </c>
      <c r="FJ11081" s="55">
        <v>25000</v>
      </c>
      <c r="FK11081" s="55" t="s">
        <v>1258</v>
      </c>
      <c r="FL11081" s="55">
        <v>0.0334</v>
      </c>
    </row>
    <row r="11082" ht="14.25" customHeight="1" outlineLevel="1" spans="162:168">
      <c r="FF11082" s="55">
        <v>11075</v>
      </c>
      <c r="FG11082" s="55" t="s">
        <v>2052</v>
      </c>
      <c r="FH11082" s="55" t="s">
        <v>2016</v>
      </c>
      <c r="FI11082" s="55">
        <v>11</v>
      </c>
      <c r="FJ11082" s="55">
        <v>50000</v>
      </c>
      <c r="FK11082" s="55" t="s">
        <v>1258</v>
      </c>
      <c r="FL11082" s="55">
        <v>0.0292</v>
      </c>
    </row>
    <row r="11083" ht="14.25" customHeight="1" outlineLevel="1" spans="162:168">
      <c r="FF11083" s="55">
        <v>11076</v>
      </c>
      <c r="FG11083" s="55" t="s">
        <v>2052</v>
      </c>
      <c r="FH11083" s="55" t="s">
        <v>2016</v>
      </c>
      <c r="FI11083" s="55">
        <v>11</v>
      </c>
      <c r="FJ11083" s="55">
        <v>80000</v>
      </c>
      <c r="FK11083" s="55" t="s">
        <v>1258</v>
      </c>
      <c r="FL11083" s="55">
        <v>0.0292</v>
      </c>
    </row>
    <row r="11084" ht="14.25" customHeight="1" outlineLevel="1" spans="162:168">
      <c r="FF11084" s="55">
        <v>11077</v>
      </c>
      <c r="FG11084" s="55" t="s">
        <v>2052</v>
      </c>
      <c r="FH11084" s="55" t="s">
        <v>2016</v>
      </c>
      <c r="FI11084" s="55">
        <v>11</v>
      </c>
      <c r="FJ11084" s="55">
        <v>130000</v>
      </c>
      <c r="FK11084" s="55" t="s">
        <v>1258</v>
      </c>
      <c r="FL11084" s="55">
        <v>0.0292</v>
      </c>
    </row>
    <row r="11085" ht="14.25" customHeight="1" outlineLevel="1" spans="162:168">
      <c r="FF11085" s="55">
        <v>11078</v>
      </c>
      <c r="FG11085" s="55" t="s">
        <v>2052</v>
      </c>
      <c r="FH11085" s="55" t="s">
        <v>2016</v>
      </c>
      <c r="FI11085" s="55">
        <v>11</v>
      </c>
      <c r="FJ11085" s="55">
        <v>260000</v>
      </c>
      <c r="FK11085" s="55" t="s">
        <v>1258</v>
      </c>
      <c r="FL11085" s="55">
        <v>0.0292</v>
      </c>
    </row>
    <row r="11086" ht="14.25" customHeight="1" outlineLevel="1" spans="162:168">
      <c r="FF11086" s="55">
        <v>11079</v>
      </c>
      <c r="FG11086" s="55" t="s">
        <v>2052</v>
      </c>
      <c r="FH11086" s="55" t="s">
        <v>2016</v>
      </c>
      <c r="FI11086" s="55">
        <v>11</v>
      </c>
      <c r="FJ11086" s="55">
        <v>400000</v>
      </c>
      <c r="FK11086" s="55" t="s">
        <v>1258</v>
      </c>
      <c r="FL11086" s="55">
        <v>0.0292</v>
      </c>
    </row>
    <row r="11087" ht="14.25" customHeight="1" outlineLevel="1" spans="162:168">
      <c r="FF11087" s="55">
        <v>11080</v>
      </c>
      <c r="FG11087" s="55" t="s">
        <v>2052</v>
      </c>
      <c r="FH11087" s="55" t="s">
        <v>2016</v>
      </c>
      <c r="FI11087" s="55">
        <v>11</v>
      </c>
      <c r="FJ11087" s="55">
        <v>530000</v>
      </c>
      <c r="FK11087" s="55" t="s">
        <v>1258</v>
      </c>
      <c r="FL11087" s="55">
        <v>0.0292</v>
      </c>
    </row>
    <row r="11088" ht="14.25" customHeight="1" outlineLevel="1" spans="162:168">
      <c r="FF11088" s="55">
        <v>11081</v>
      </c>
      <c r="FG11088" s="55" t="s">
        <v>2052</v>
      </c>
      <c r="FH11088" s="55" t="s">
        <v>2016</v>
      </c>
      <c r="FI11088" s="55">
        <v>11</v>
      </c>
      <c r="FJ11088" s="55">
        <v>540000</v>
      </c>
      <c r="FK11088" s="55" t="s">
        <v>1258</v>
      </c>
      <c r="FL11088" s="55">
        <v>0.0292</v>
      </c>
    </row>
    <row r="11089" ht="14.25" customHeight="1" outlineLevel="1" spans="162:168">
      <c r="FF11089" s="55">
        <v>11082</v>
      </c>
      <c r="FG11089" s="55" t="s">
        <v>2052</v>
      </c>
      <c r="FH11089" s="55" t="s">
        <v>2016</v>
      </c>
      <c r="FI11089" s="55">
        <v>12</v>
      </c>
      <c r="FJ11089" s="55">
        <v>0</v>
      </c>
      <c r="FK11089" s="55" t="s">
        <v>1258</v>
      </c>
      <c r="FL11089" s="55">
        <v>0.1667</v>
      </c>
    </row>
    <row r="11090" ht="14.25" customHeight="1" outlineLevel="1" spans="162:168">
      <c r="FF11090" s="55">
        <v>11083</v>
      </c>
      <c r="FG11090" s="55" t="s">
        <v>2052</v>
      </c>
      <c r="FH11090" s="55" t="s">
        <v>2016</v>
      </c>
      <c r="FI11090" s="55">
        <v>12</v>
      </c>
      <c r="FJ11090" s="55">
        <v>1000</v>
      </c>
      <c r="FK11090" s="55" t="s">
        <v>1258</v>
      </c>
      <c r="FL11090" s="55">
        <v>0.1667</v>
      </c>
    </row>
    <row r="11091" ht="14.25" customHeight="1" outlineLevel="1" spans="162:168">
      <c r="FF11091" s="55">
        <v>11084</v>
      </c>
      <c r="FG11091" s="55" t="s">
        <v>2052</v>
      </c>
      <c r="FH11091" s="55" t="s">
        <v>2016</v>
      </c>
      <c r="FI11091" s="55">
        <v>12</v>
      </c>
      <c r="FJ11091" s="55">
        <v>2500</v>
      </c>
      <c r="FK11091" s="55" t="s">
        <v>1258</v>
      </c>
      <c r="FL11091" s="55">
        <v>0.1667</v>
      </c>
    </row>
    <row r="11092" ht="14.25" customHeight="1" outlineLevel="1" spans="162:168">
      <c r="FF11092" s="55">
        <v>11085</v>
      </c>
      <c r="FG11092" s="55" t="s">
        <v>2052</v>
      </c>
      <c r="FH11092" s="55" t="s">
        <v>2016</v>
      </c>
      <c r="FI11092" s="55">
        <v>12</v>
      </c>
      <c r="FJ11092" s="55">
        <v>10000</v>
      </c>
      <c r="FK11092" s="55" t="s">
        <v>1258</v>
      </c>
      <c r="FL11092" s="55">
        <v>0.1667</v>
      </c>
    </row>
    <row r="11093" ht="14.25" customHeight="1" outlineLevel="1" spans="162:168">
      <c r="FF11093" s="55">
        <v>11086</v>
      </c>
      <c r="FG11093" s="55" t="s">
        <v>2052</v>
      </c>
      <c r="FH11093" s="55" t="s">
        <v>2016</v>
      </c>
      <c r="FI11093" s="55">
        <v>12</v>
      </c>
      <c r="FJ11093" s="55">
        <v>25000</v>
      </c>
      <c r="FK11093" s="55" t="s">
        <v>1258</v>
      </c>
      <c r="FL11093" s="55">
        <v>0.1667</v>
      </c>
    </row>
    <row r="11094" ht="14.25" customHeight="1" outlineLevel="1" spans="162:168">
      <c r="FF11094" s="55">
        <v>11087</v>
      </c>
      <c r="FG11094" s="55" t="s">
        <v>2052</v>
      </c>
      <c r="FH11094" s="55" t="s">
        <v>2016</v>
      </c>
      <c r="FI11094" s="55">
        <v>12</v>
      </c>
      <c r="FJ11094" s="55">
        <v>50000</v>
      </c>
      <c r="FK11094" s="55" t="s">
        <v>1258</v>
      </c>
      <c r="FL11094" s="55">
        <v>0.1667</v>
      </c>
    </row>
    <row r="11095" ht="14.25" customHeight="1" outlineLevel="1" spans="162:168">
      <c r="FF11095" s="55">
        <v>11088</v>
      </c>
      <c r="FG11095" s="55" t="s">
        <v>2052</v>
      </c>
      <c r="FH11095" s="55" t="s">
        <v>2016</v>
      </c>
      <c r="FI11095" s="55">
        <v>12</v>
      </c>
      <c r="FJ11095" s="55">
        <v>80000</v>
      </c>
      <c r="FK11095" s="55" t="s">
        <v>1258</v>
      </c>
      <c r="FL11095" s="55">
        <v>0.1667</v>
      </c>
    </row>
    <row r="11096" ht="14.25" customHeight="1" outlineLevel="1" spans="162:168">
      <c r="FF11096" s="55">
        <v>11089</v>
      </c>
      <c r="FG11096" s="55" t="s">
        <v>2052</v>
      </c>
      <c r="FH11096" s="55" t="s">
        <v>2016</v>
      </c>
      <c r="FI11096" s="55">
        <v>12</v>
      </c>
      <c r="FJ11096" s="55">
        <v>130000</v>
      </c>
      <c r="FK11096" s="55" t="s">
        <v>1258</v>
      </c>
      <c r="FL11096" s="55">
        <v>0.1667</v>
      </c>
    </row>
    <row r="11097" ht="14.25" customHeight="1" outlineLevel="1" spans="162:168">
      <c r="FF11097" s="55">
        <v>11090</v>
      </c>
      <c r="FG11097" s="55" t="s">
        <v>2052</v>
      </c>
      <c r="FH11097" s="55" t="s">
        <v>2016</v>
      </c>
      <c r="FI11097" s="55">
        <v>12</v>
      </c>
      <c r="FJ11097" s="55">
        <v>260000</v>
      </c>
      <c r="FK11097" s="55" t="s">
        <v>1258</v>
      </c>
      <c r="FL11097" s="55">
        <v>0.1667</v>
      </c>
    </row>
    <row r="11098" ht="14.25" customHeight="1" outlineLevel="1" spans="162:168">
      <c r="FF11098" s="55">
        <v>11091</v>
      </c>
      <c r="FG11098" s="55" t="s">
        <v>2052</v>
      </c>
      <c r="FH11098" s="55" t="s">
        <v>2016</v>
      </c>
      <c r="FI11098" s="55">
        <v>12</v>
      </c>
      <c r="FJ11098" s="55">
        <v>400000</v>
      </c>
      <c r="FK11098" s="55" t="s">
        <v>1258</v>
      </c>
      <c r="FL11098" s="55">
        <v>0.1667</v>
      </c>
    </row>
    <row r="11099" ht="14.25" customHeight="1" outlineLevel="1" spans="162:168">
      <c r="FF11099" s="55">
        <v>11092</v>
      </c>
      <c r="FG11099" s="55" t="s">
        <v>2052</v>
      </c>
      <c r="FH11099" s="55" t="s">
        <v>2016</v>
      </c>
      <c r="FI11099" s="55">
        <v>12</v>
      </c>
      <c r="FJ11099" s="55">
        <v>530000</v>
      </c>
      <c r="FK11099" s="55" t="s">
        <v>1258</v>
      </c>
      <c r="FL11099" s="55">
        <v>0.1667</v>
      </c>
    </row>
    <row r="11100" ht="14.25" customHeight="1" outlineLevel="1" spans="162:168">
      <c r="FF11100" s="55">
        <v>11093</v>
      </c>
      <c r="FG11100" s="55" t="s">
        <v>2052</v>
      </c>
      <c r="FH11100" s="55" t="s">
        <v>2016</v>
      </c>
      <c r="FI11100" s="55">
        <v>12</v>
      </c>
      <c r="FJ11100" s="55">
        <v>540000</v>
      </c>
      <c r="FK11100" s="55" t="s">
        <v>1258</v>
      </c>
      <c r="FL11100" s="55">
        <v>0.1667</v>
      </c>
    </row>
    <row r="11101" ht="14.25" customHeight="1" outlineLevel="1" spans="162:168">
      <c r="FF11101" s="55">
        <v>11094</v>
      </c>
      <c r="FG11101" s="55" t="s">
        <v>2052</v>
      </c>
      <c r="FH11101" s="55" t="s">
        <v>2016</v>
      </c>
      <c r="FI11101" s="55">
        <v>13</v>
      </c>
      <c r="FJ11101" s="55">
        <v>0</v>
      </c>
      <c r="FK11101" s="55" t="s">
        <v>1258</v>
      </c>
      <c r="FL11101" s="55">
        <v>0.1667</v>
      </c>
    </row>
    <row r="11102" ht="14.25" customHeight="1" outlineLevel="1" spans="162:168">
      <c r="FF11102" s="55">
        <v>11095</v>
      </c>
      <c r="FG11102" s="55" t="s">
        <v>2052</v>
      </c>
      <c r="FH11102" s="55" t="s">
        <v>2016</v>
      </c>
      <c r="FI11102" s="55">
        <v>13</v>
      </c>
      <c r="FJ11102" s="55">
        <v>1000</v>
      </c>
      <c r="FK11102" s="55" t="s">
        <v>1258</v>
      </c>
      <c r="FL11102" s="55">
        <v>0.1667</v>
      </c>
    </row>
    <row r="11103" ht="14.25" customHeight="1" outlineLevel="1" spans="162:168">
      <c r="FF11103" s="55">
        <v>11096</v>
      </c>
      <c r="FG11103" s="55" t="s">
        <v>2052</v>
      </c>
      <c r="FH11103" s="55" t="s">
        <v>2016</v>
      </c>
      <c r="FI11103" s="55">
        <v>13</v>
      </c>
      <c r="FJ11103" s="55">
        <v>2500</v>
      </c>
      <c r="FK11103" s="55" t="s">
        <v>1258</v>
      </c>
      <c r="FL11103" s="55">
        <v>0.1667</v>
      </c>
    </row>
    <row r="11104" ht="14.25" customHeight="1" outlineLevel="1" spans="162:168">
      <c r="FF11104" s="55">
        <v>11097</v>
      </c>
      <c r="FG11104" s="55" t="s">
        <v>2052</v>
      </c>
      <c r="FH11104" s="55" t="s">
        <v>2016</v>
      </c>
      <c r="FI11104" s="55">
        <v>13</v>
      </c>
      <c r="FJ11104" s="55">
        <v>5000</v>
      </c>
      <c r="FK11104" s="55" t="s">
        <v>1258</v>
      </c>
      <c r="FL11104" s="55">
        <v>0.1667</v>
      </c>
    </row>
    <row r="11105" ht="14.25" customHeight="1" outlineLevel="1" spans="162:168">
      <c r="FF11105" s="55">
        <v>11098</v>
      </c>
      <c r="FG11105" s="55" t="s">
        <v>2052</v>
      </c>
      <c r="FH11105" s="55" t="s">
        <v>2016</v>
      </c>
      <c r="FI11105" s="55">
        <v>13</v>
      </c>
      <c r="FJ11105" s="55">
        <v>10000</v>
      </c>
      <c r="FK11105" s="55" t="s">
        <v>1258</v>
      </c>
      <c r="FL11105" s="55">
        <v>0.1667</v>
      </c>
    </row>
    <row r="11106" ht="14.25" customHeight="1" outlineLevel="1" spans="162:168">
      <c r="FF11106" s="55">
        <v>11099</v>
      </c>
      <c r="FG11106" s="55" t="s">
        <v>2052</v>
      </c>
      <c r="FH11106" s="55" t="s">
        <v>2016</v>
      </c>
      <c r="FI11106" s="55">
        <v>13</v>
      </c>
      <c r="FJ11106" s="55">
        <v>25000</v>
      </c>
      <c r="FK11106" s="55" t="s">
        <v>1258</v>
      </c>
      <c r="FL11106" s="55">
        <v>0.1667</v>
      </c>
    </row>
    <row r="11107" ht="14.25" customHeight="1" outlineLevel="1" spans="162:168">
      <c r="FF11107" s="55">
        <v>11100</v>
      </c>
      <c r="FG11107" s="55" t="s">
        <v>2052</v>
      </c>
      <c r="FH11107" s="55" t="s">
        <v>2016</v>
      </c>
      <c r="FI11107" s="55">
        <v>13</v>
      </c>
      <c r="FJ11107" s="55">
        <v>50000</v>
      </c>
      <c r="FK11107" s="55" t="s">
        <v>1258</v>
      </c>
      <c r="FL11107" s="55">
        <v>0.1667</v>
      </c>
    </row>
    <row r="11108" ht="14.25" customHeight="1" outlineLevel="1" spans="162:168">
      <c r="FF11108" s="55">
        <v>11101</v>
      </c>
      <c r="FG11108" s="55" t="s">
        <v>2052</v>
      </c>
      <c r="FH11108" s="55" t="s">
        <v>2016</v>
      </c>
      <c r="FI11108" s="55">
        <v>13</v>
      </c>
      <c r="FJ11108" s="55">
        <v>80000</v>
      </c>
      <c r="FK11108" s="55" t="s">
        <v>1258</v>
      </c>
      <c r="FL11108" s="55">
        <v>0.1667</v>
      </c>
    </row>
    <row r="11109" ht="14.25" customHeight="1" outlineLevel="1" spans="162:168">
      <c r="FF11109" s="55">
        <v>11102</v>
      </c>
      <c r="FG11109" s="55" t="s">
        <v>2052</v>
      </c>
      <c r="FH11109" s="55" t="s">
        <v>2016</v>
      </c>
      <c r="FI11109" s="55">
        <v>13</v>
      </c>
      <c r="FJ11109" s="55">
        <v>130000</v>
      </c>
      <c r="FK11109" s="55" t="s">
        <v>1258</v>
      </c>
      <c r="FL11109" s="55">
        <v>0.1667</v>
      </c>
    </row>
    <row r="11110" ht="14.25" customHeight="1" outlineLevel="1" spans="162:168">
      <c r="FF11110" s="55">
        <v>11103</v>
      </c>
      <c r="FG11110" s="55" t="s">
        <v>2052</v>
      </c>
      <c r="FH11110" s="55" t="s">
        <v>2016</v>
      </c>
      <c r="FI11110" s="55">
        <v>13</v>
      </c>
      <c r="FJ11110" s="55">
        <v>260000</v>
      </c>
      <c r="FK11110" s="55" t="s">
        <v>1258</v>
      </c>
      <c r="FL11110" s="55">
        <v>0.1667</v>
      </c>
    </row>
    <row r="11111" ht="14.25" customHeight="1" outlineLevel="1" spans="162:168">
      <c r="FF11111" s="55">
        <v>11104</v>
      </c>
      <c r="FG11111" s="55" t="s">
        <v>2052</v>
      </c>
      <c r="FH11111" s="55" t="s">
        <v>2016</v>
      </c>
      <c r="FI11111" s="55">
        <v>13</v>
      </c>
      <c r="FJ11111" s="55">
        <v>400000</v>
      </c>
      <c r="FK11111" s="55" t="s">
        <v>1258</v>
      </c>
      <c r="FL11111" s="55">
        <v>0.1667</v>
      </c>
    </row>
    <row r="11112" ht="14.25" customHeight="1" outlineLevel="1" spans="162:168">
      <c r="FF11112" s="55">
        <v>11105</v>
      </c>
      <c r="FG11112" s="55" t="s">
        <v>2052</v>
      </c>
      <c r="FH11112" s="55" t="s">
        <v>2016</v>
      </c>
      <c r="FI11112" s="55">
        <v>13</v>
      </c>
      <c r="FJ11112" s="55">
        <v>530000</v>
      </c>
      <c r="FK11112" s="55" t="s">
        <v>1258</v>
      </c>
      <c r="FL11112" s="55">
        <v>0.1667</v>
      </c>
    </row>
    <row r="11113" ht="14.25" customHeight="1" outlineLevel="1" spans="162:168">
      <c r="FF11113" s="55">
        <v>11106</v>
      </c>
      <c r="FG11113" s="55" t="s">
        <v>2052</v>
      </c>
      <c r="FH11113" s="55" t="s">
        <v>2016</v>
      </c>
      <c r="FI11113" s="55">
        <v>13</v>
      </c>
      <c r="FJ11113" s="55">
        <v>540000</v>
      </c>
      <c r="FK11113" s="55" t="s">
        <v>1258</v>
      </c>
      <c r="FL11113" s="55">
        <v>0.1667</v>
      </c>
    </row>
    <row r="11114" ht="14.25" customHeight="1" outlineLevel="1" spans="162:168">
      <c r="FF11114" s="55">
        <v>11107</v>
      </c>
      <c r="FG11114" s="55" t="s">
        <v>2052</v>
      </c>
      <c r="FH11114" s="55" t="s">
        <v>2016</v>
      </c>
      <c r="FI11114" s="55">
        <v>2</v>
      </c>
      <c r="FJ11114" s="55">
        <v>0</v>
      </c>
      <c r="FK11114" s="55" t="s">
        <v>1258</v>
      </c>
      <c r="FL11114" s="55">
        <v>0.0292</v>
      </c>
    </row>
    <row r="11115" ht="14.25" customHeight="1" outlineLevel="1" spans="162:168">
      <c r="FF11115" s="55">
        <v>11108</v>
      </c>
      <c r="FG11115" s="55" t="s">
        <v>2052</v>
      </c>
      <c r="FH11115" s="55" t="s">
        <v>2016</v>
      </c>
      <c r="FI11115" s="55">
        <v>2</v>
      </c>
      <c r="FJ11115" s="55">
        <v>1000</v>
      </c>
      <c r="FK11115" s="55" t="s">
        <v>1258</v>
      </c>
      <c r="FL11115" s="55">
        <v>0.025</v>
      </c>
    </row>
    <row r="11116" ht="14.25" customHeight="1" outlineLevel="1" spans="162:168">
      <c r="FF11116" s="55">
        <v>11109</v>
      </c>
      <c r="FG11116" s="55" t="s">
        <v>2052</v>
      </c>
      <c r="FH11116" s="55" t="s">
        <v>2016</v>
      </c>
      <c r="FI11116" s="55">
        <v>2</v>
      </c>
      <c r="FJ11116" s="55">
        <v>2500</v>
      </c>
      <c r="FK11116" s="55" t="s">
        <v>1258</v>
      </c>
      <c r="FL11116" s="55">
        <v>0.025</v>
      </c>
    </row>
    <row r="11117" ht="14.25" customHeight="1" outlineLevel="1" spans="162:168">
      <c r="FF11117" s="55">
        <v>11110</v>
      </c>
      <c r="FG11117" s="55" t="s">
        <v>2052</v>
      </c>
      <c r="FH11117" s="55" t="s">
        <v>2016</v>
      </c>
      <c r="FI11117" s="55">
        <v>2</v>
      </c>
      <c r="FJ11117" s="55">
        <v>5000</v>
      </c>
      <c r="FK11117" s="55" t="s">
        <v>1258</v>
      </c>
      <c r="FL11117" s="55">
        <v>0.025</v>
      </c>
    </row>
    <row r="11118" ht="14.25" customHeight="1" outlineLevel="1" spans="162:168">
      <c r="FF11118" s="55">
        <v>11111</v>
      </c>
      <c r="FG11118" s="55" t="s">
        <v>2052</v>
      </c>
      <c r="FH11118" s="55" t="s">
        <v>2016</v>
      </c>
      <c r="FI11118" s="55">
        <v>2</v>
      </c>
      <c r="FJ11118" s="55">
        <v>10000</v>
      </c>
      <c r="FK11118" s="55" t="s">
        <v>1258</v>
      </c>
      <c r="FL11118" s="55">
        <v>0.025</v>
      </c>
    </row>
    <row r="11119" ht="14.25" customHeight="1" outlineLevel="1" spans="162:168">
      <c r="FF11119" s="55">
        <v>11112</v>
      </c>
      <c r="FG11119" s="55" t="s">
        <v>2052</v>
      </c>
      <c r="FH11119" s="55" t="s">
        <v>2016</v>
      </c>
      <c r="FI11119" s="55">
        <v>2</v>
      </c>
      <c r="FJ11119" s="55">
        <v>25000</v>
      </c>
      <c r="FK11119" s="55" t="s">
        <v>1258</v>
      </c>
      <c r="FL11119" s="55">
        <v>0.025</v>
      </c>
    </row>
    <row r="11120" ht="14.25" customHeight="1" outlineLevel="1" spans="162:168">
      <c r="FF11120" s="55">
        <v>11113</v>
      </c>
      <c r="FG11120" s="55" t="s">
        <v>2052</v>
      </c>
      <c r="FH11120" s="55" t="s">
        <v>2016</v>
      </c>
      <c r="FI11120" s="55">
        <v>2</v>
      </c>
      <c r="FJ11120" s="55">
        <v>50000</v>
      </c>
      <c r="FK11120" s="55" t="s">
        <v>1258</v>
      </c>
      <c r="FL11120" s="55">
        <v>0.025</v>
      </c>
    </row>
    <row r="11121" ht="14.25" customHeight="1" outlineLevel="1" spans="162:168">
      <c r="FF11121" s="55">
        <v>11114</v>
      </c>
      <c r="FG11121" s="55" t="s">
        <v>2052</v>
      </c>
      <c r="FH11121" s="55" t="s">
        <v>2016</v>
      </c>
      <c r="FI11121" s="55">
        <v>2</v>
      </c>
      <c r="FJ11121" s="55">
        <v>80000</v>
      </c>
      <c r="FK11121" s="55" t="s">
        <v>1258</v>
      </c>
      <c r="FL11121" s="55">
        <v>0.025</v>
      </c>
    </row>
    <row r="11122" ht="14.25" customHeight="1" outlineLevel="1" spans="162:168">
      <c r="FF11122" s="55">
        <v>11115</v>
      </c>
      <c r="FG11122" s="55" t="s">
        <v>2052</v>
      </c>
      <c r="FH11122" s="55" t="s">
        <v>2016</v>
      </c>
      <c r="FI11122" s="55">
        <v>2</v>
      </c>
      <c r="FJ11122" s="55">
        <v>130000</v>
      </c>
      <c r="FK11122" s="55" t="s">
        <v>1258</v>
      </c>
      <c r="FL11122" s="55">
        <v>0.025</v>
      </c>
    </row>
    <row r="11123" ht="14.25" customHeight="1" outlineLevel="1" spans="162:168">
      <c r="FF11123" s="55">
        <v>11116</v>
      </c>
      <c r="FG11123" s="55" t="s">
        <v>2052</v>
      </c>
      <c r="FH11123" s="55" t="s">
        <v>2016</v>
      </c>
      <c r="FI11123" s="55">
        <v>2</v>
      </c>
      <c r="FJ11123" s="55">
        <v>260000</v>
      </c>
      <c r="FK11123" s="55" t="s">
        <v>1258</v>
      </c>
      <c r="FL11123" s="55">
        <v>0.025</v>
      </c>
    </row>
    <row r="11124" ht="14.25" customHeight="1" outlineLevel="1" spans="162:168">
      <c r="FF11124" s="55">
        <v>11117</v>
      </c>
      <c r="FG11124" s="55" t="s">
        <v>2052</v>
      </c>
      <c r="FH11124" s="55" t="s">
        <v>2016</v>
      </c>
      <c r="FI11124" s="55">
        <v>2</v>
      </c>
      <c r="FJ11124" s="55">
        <v>400000</v>
      </c>
      <c r="FK11124" s="55" t="s">
        <v>1258</v>
      </c>
      <c r="FL11124" s="55">
        <v>0.025</v>
      </c>
    </row>
    <row r="11125" ht="14.25" customHeight="1" outlineLevel="1" spans="162:168">
      <c r="FF11125" s="55">
        <v>11118</v>
      </c>
      <c r="FG11125" s="55" t="s">
        <v>2052</v>
      </c>
      <c r="FH11125" s="55" t="s">
        <v>2016</v>
      </c>
      <c r="FI11125" s="55">
        <v>2</v>
      </c>
      <c r="FJ11125" s="55">
        <v>530000</v>
      </c>
      <c r="FK11125" s="55" t="s">
        <v>1258</v>
      </c>
      <c r="FL11125" s="55">
        <v>0.025</v>
      </c>
    </row>
    <row r="11126" ht="14.25" customHeight="1" outlineLevel="1" spans="162:168">
      <c r="FF11126" s="55">
        <v>11119</v>
      </c>
      <c r="FG11126" s="55" t="s">
        <v>2052</v>
      </c>
      <c r="FH11126" s="55" t="s">
        <v>2016</v>
      </c>
      <c r="FI11126" s="55">
        <v>2</v>
      </c>
      <c r="FJ11126" s="55">
        <v>540000</v>
      </c>
      <c r="FK11126" s="55" t="s">
        <v>1258</v>
      </c>
      <c r="FL11126" s="55">
        <v>0.025</v>
      </c>
    </row>
    <row r="11127" ht="14.25" customHeight="1" outlineLevel="1" spans="162:168">
      <c r="FF11127" s="55">
        <v>11120</v>
      </c>
      <c r="FG11127" s="55" t="s">
        <v>2052</v>
      </c>
      <c r="FH11127" s="55" t="s">
        <v>2016</v>
      </c>
      <c r="FI11127" s="55">
        <v>3</v>
      </c>
      <c r="FJ11127" s="55">
        <v>0</v>
      </c>
      <c r="FK11127" s="55" t="s">
        <v>1258</v>
      </c>
      <c r="FL11127" s="55">
        <v>0.025</v>
      </c>
    </row>
    <row r="11128" ht="14.25" customHeight="1" outlineLevel="1" spans="162:168">
      <c r="FF11128" s="55">
        <v>11121</v>
      </c>
      <c r="FG11128" s="55" t="s">
        <v>2052</v>
      </c>
      <c r="FH11128" s="55" t="s">
        <v>2016</v>
      </c>
      <c r="FI11128" s="55">
        <v>3</v>
      </c>
      <c r="FJ11128" s="55">
        <v>1000</v>
      </c>
      <c r="FK11128" s="55" t="s">
        <v>1258</v>
      </c>
      <c r="FL11128" s="55">
        <v>0.025</v>
      </c>
    </row>
    <row r="11129" ht="14.25" customHeight="1" outlineLevel="1" spans="162:168">
      <c r="FF11129" s="55">
        <v>11122</v>
      </c>
      <c r="FG11129" s="55" t="s">
        <v>2052</v>
      </c>
      <c r="FH11129" s="55" t="s">
        <v>2016</v>
      </c>
      <c r="FI11129" s="55">
        <v>3</v>
      </c>
      <c r="FJ11129" s="55">
        <v>2500</v>
      </c>
      <c r="FK11129" s="55" t="s">
        <v>1258</v>
      </c>
      <c r="FL11129" s="55">
        <v>0.025</v>
      </c>
    </row>
    <row r="11130" ht="14.25" customHeight="1" outlineLevel="1" spans="162:168">
      <c r="FF11130" s="55">
        <v>11123</v>
      </c>
      <c r="FG11130" s="55" t="s">
        <v>2052</v>
      </c>
      <c r="FH11130" s="55" t="s">
        <v>2016</v>
      </c>
      <c r="FI11130" s="55">
        <v>3</v>
      </c>
      <c r="FJ11130" s="55">
        <v>5000</v>
      </c>
      <c r="FK11130" s="55" t="s">
        <v>1258</v>
      </c>
      <c r="FL11130" s="55">
        <v>0.025</v>
      </c>
    </row>
    <row r="11131" ht="14.25" customHeight="1" outlineLevel="1" spans="162:168">
      <c r="FF11131" s="55">
        <v>11124</v>
      </c>
      <c r="FG11131" s="55" t="s">
        <v>2052</v>
      </c>
      <c r="FH11131" s="55" t="s">
        <v>2016</v>
      </c>
      <c r="FI11131" s="55">
        <v>3</v>
      </c>
      <c r="FJ11131" s="55">
        <v>10000</v>
      </c>
      <c r="FK11131" s="55" t="s">
        <v>1258</v>
      </c>
      <c r="FL11131" s="55">
        <v>0.025</v>
      </c>
    </row>
    <row r="11132" ht="14.25" customHeight="1" outlineLevel="1" spans="162:168">
      <c r="FF11132" s="55">
        <v>11125</v>
      </c>
      <c r="FG11132" s="55" t="s">
        <v>2052</v>
      </c>
      <c r="FH11132" s="55" t="s">
        <v>2016</v>
      </c>
      <c r="FI11132" s="55">
        <v>3</v>
      </c>
      <c r="FJ11132" s="55">
        <v>25000</v>
      </c>
      <c r="FK11132" s="55" t="s">
        <v>1258</v>
      </c>
      <c r="FL11132" s="55">
        <v>0.025</v>
      </c>
    </row>
    <row r="11133" ht="14.25" customHeight="1" outlineLevel="1" spans="162:168">
      <c r="FF11133" s="55">
        <v>11126</v>
      </c>
      <c r="FG11133" s="55" t="s">
        <v>2052</v>
      </c>
      <c r="FH11133" s="55" t="s">
        <v>2016</v>
      </c>
      <c r="FI11133" s="55">
        <v>3</v>
      </c>
      <c r="FJ11133" s="55">
        <v>50000</v>
      </c>
      <c r="FK11133" s="55" t="s">
        <v>1258</v>
      </c>
      <c r="FL11133" s="55">
        <v>0.025</v>
      </c>
    </row>
    <row r="11134" ht="14.25" customHeight="1" outlineLevel="1" spans="162:168">
      <c r="FF11134" s="55">
        <v>11127</v>
      </c>
      <c r="FG11134" s="55" t="s">
        <v>2052</v>
      </c>
      <c r="FH11134" s="55" t="s">
        <v>2016</v>
      </c>
      <c r="FI11134" s="55">
        <v>3</v>
      </c>
      <c r="FJ11134" s="55">
        <v>80000</v>
      </c>
      <c r="FK11134" s="55" t="s">
        <v>1258</v>
      </c>
      <c r="FL11134" s="55">
        <v>0.025</v>
      </c>
    </row>
    <row r="11135" ht="14.25" customHeight="1" outlineLevel="1" spans="162:168">
      <c r="FF11135" s="55">
        <v>11128</v>
      </c>
      <c r="FG11135" s="55" t="s">
        <v>2052</v>
      </c>
      <c r="FH11135" s="55" t="s">
        <v>2016</v>
      </c>
      <c r="FI11135" s="55">
        <v>3</v>
      </c>
      <c r="FJ11135" s="55">
        <v>130000</v>
      </c>
      <c r="FK11135" s="55" t="s">
        <v>1258</v>
      </c>
      <c r="FL11135" s="55">
        <v>0.025</v>
      </c>
    </row>
    <row r="11136" ht="14.25" customHeight="1" outlineLevel="1" spans="162:168">
      <c r="FF11136" s="55">
        <v>11129</v>
      </c>
      <c r="FG11136" s="55" t="s">
        <v>2052</v>
      </c>
      <c r="FH11136" s="55" t="s">
        <v>2016</v>
      </c>
      <c r="FI11136" s="55">
        <v>3</v>
      </c>
      <c r="FJ11136" s="55">
        <v>260000</v>
      </c>
      <c r="FK11136" s="55" t="s">
        <v>1258</v>
      </c>
      <c r="FL11136" s="55">
        <v>0.025</v>
      </c>
    </row>
    <row r="11137" ht="14.25" customHeight="1" outlineLevel="1" spans="162:168">
      <c r="FF11137" s="55">
        <v>11130</v>
      </c>
      <c r="FG11137" s="55" t="s">
        <v>2052</v>
      </c>
      <c r="FH11137" s="55" t="s">
        <v>2016</v>
      </c>
      <c r="FI11137" s="55">
        <v>3</v>
      </c>
      <c r="FJ11137" s="55">
        <v>400000</v>
      </c>
      <c r="FK11137" s="55" t="s">
        <v>1258</v>
      </c>
      <c r="FL11137" s="55">
        <v>0.025</v>
      </c>
    </row>
    <row r="11138" ht="14.25" customHeight="1" outlineLevel="1" spans="162:168">
      <c r="FF11138" s="55">
        <v>11131</v>
      </c>
      <c r="FG11138" s="55" t="s">
        <v>2052</v>
      </c>
      <c r="FH11138" s="55" t="s">
        <v>2016</v>
      </c>
      <c r="FI11138" s="55">
        <v>3</v>
      </c>
      <c r="FJ11138" s="55">
        <v>530000</v>
      </c>
      <c r="FK11138" s="55" t="s">
        <v>1258</v>
      </c>
      <c r="FL11138" s="55">
        <v>0.025</v>
      </c>
    </row>
    <row r="11139" ht="14.25" customHeight="1" outlineLevel="1" spans="162:168">
      <c r="FF11139" s="55">
        <v>11132</v>
      </c>
      <c r="FG11139" s="55" t="s">
        <v>2052</v>
      </c>
      <c r="FH11139" s="55" t="s">
        <v>2016</v>
      </c>
      <c r="FI11139" s="55">
        <v>3</v>
      </c>
      <c r="FJ11139" s="55">
        <v>540000</v>
      </c>
      <c r="FK11139" s="55" t="s">
        <v>1258</v>
      </c>
      <c r="FL11139" s="55">
        <v>0.025</v>
      </c>
    </row>
    <row r="11140" ht="14.25" customHeight="1" outlineLevel="1" spans="162:168">
      <c r="FF11140" s="55">
        <v>11133</v>
      </c>
      <c r="FG11140" s="55" t="s">
        <v>2052</v>
      </c>
      <c r="FH11140" s="55" t="s">
        <v>2016</v>
      </c>
      <c r="FI11140" s="55">
        <v>4</v>
      </c>
      <c r="FJ11140" s="55">
        <v>0</v>
      </c>
      <c r="FK11140" s="55" t="s">
        <v>1258</v>
      </c>
      <c r="FL11140" s="55">
        <v>0.025</v>
      </c>
    </row>
    <row r="11141" ht="14.25" customHeight="1" outlineLevel="1" spans="162:168">
      <c r="FF11141" s="55">
        <v>11134</v>
      </c>
      <c r="FG11141" s="55" t="s">
        <v>2052</v>
      </c>
      <c r="FH11141" s="55" t="s">
        <v>2016</v>
      </c>
      <c r="FI11141" s="55">
        <v>4</v>
      </c>
      <c r="FJ11141" s="55">
        <v>1000</v>
      </c>
      <c r="FK11141" s="55" t="s">
        <v>1258</v>
      </c>
      <c r="FL11141" s="55">
        <v>0.025</v>
      </c>
    </row>
    <row r="11142" ht="14.25" customHeight="1" outlineLevel="1" spans="162:168">
      <c r="FF11142" s="55">
        <v>11135</v>
      </c>
      <c r="FG11142" s="55" t="s">
        <v>2052</v>
      </c>
      <c r="FH11142" s="55" t="s">
        <v>2016</v>
      </c>
      <c r="FI11142" s="55">
        <v>4</v>
      </c>
      <c r="FJ11142" s="55">
        <v>2500</v>
      </c>
      <c r="FK11142" s="55" t="s">
        <v>1258</v>
      </c>
      <c r="FL11142" s="55">
        <v>0.025</v>
      </c>
    </row>
    <row r="11143" ht="14.25" customHeight="1" outlineLevel="1" spans="162:168">
      <c r="FF11143" s="55">
        <v>11136</v>
      </c>
      <c r="FG11143" s="55" t="s">
        <v>2052</v>
      </c>
      <c r="FH11143" s="55" t="s">
        <v>2016</v>
      </c>
      <c r="FI11143" s="55">
        <v>4</v>
      </c>
      <c r="FJ11143" s="55">
        <v>5000</v>
      </c>
      <c r="FK11143" s="55" t="s">
        <v>1258</v>
      </c>
      <c r="FL11143" s="55">
        <v>0.025</v>
      </c>
    </row>
    <row r="11144" ht="14.25" customHeight="1" outlineLevel="1" spans="162:168">
      <c r="FF11144" s="55">
        <v>11137</v>
      </c>
      <c r="FG11144" s="55" t="s">
        <v>2052</v>
      </c>
      <c r="FH11144" s="55" t="s">
        <v>2016</v>
      </c>
      <c r="FI11144" s="55">
        <v>4</v>
      </c>
      <c r="FJ11144" s="55">
        <v>10000</v>
      </c>
      <c r="FK11144" s="55" t="s">
        <v>1258</v>
      </c>
      <c r="FL11144" s="55">
        <v>0.025</v>
      </c>
    </row>
    <row r="11145" ht="14.25" customHeight="1" outlineLevel="1" spans="162:168">
      <c r="FF11145" s="55">
        <v>11138</v>
      </c>
      <c r="FG11145" s="55" t="s">
        <v>2052</v>
      </c>
      <c r="FH11145" s="55" t="s">
        <v>2016</v>
      </c>
      <c r="FI11145" s="55">
        <v>4</v>
      </c>
      <c r="FJ11145" s="55">
        <v>25000</v>
      </c>
      <c r="FK11145" s="55" t="s">
        <v>1258</v>
      </c>
      <c r="FL11145" s="55">
        <v>0.025</v>
      </c>
    </row>
    <row r="11146" ht="14.25" customHeight="1" outlineLevel="1" spans="162:168">
      <c r="FF11146" s="55">
        <v>11139</v>
      </c>
      <c r="FG11146" s="55" t="s">
        <v>2052</v>
      </c>
      <c r="FH11146" s="55" t="s">
        <v>2016</v>
      </c>
      <c r="FI11146" s="55">
        <v>4</v>
      </c>
      <c r="FJ11146" s="55">
        <v>50000</v>
      </c>
      <c r="FK11146" s="55" t="s">
        <v>1258</v>
      </c>
      <c r="FL11146" s="55">
        <v>0.025</v>
      </c>
    </row>
    <row r="11147" ht="14.25" customHeight="1" outlineLevel="1" spans="162:168">
      <c r="FF11147" s="55">
        <v>11140</v>
      </c>
      <c r="FG11147" s="55" t="s">
        <v>2052</v>
      </c>
      <c r="FH11147" s="55" t="s">
        <v>2016</v>
      </c>
      <c r="FI11147" s="55">
        <v>4</v>
      </c>
      <c r="FJ11147" s="55">
        <v>80000</v>
      </c>
      <c r="FK11147" s="55" t="s">
        <v>1258</v>
      </c>
      <c r="FL11147" s="55">
        <v>0.025</v>
      </c>
    </row>
    <row r="11148" ht="14.25" customHeight="1" outlineLevel="1" spans="162:168">
      <c r="FF11148" s="55">
        <v>11141</v>
      </c>
      <c r="FG11148" s="55" t="s">
        <v>2052</v>
      </c>
      <c r="FH11148" s="55" t="s">
        <v>2016</v>
      </c>
      <c r="FI11148" s="55">
        <v>4</v>
      </c>
      <c r="FJ11148" s="55">
        <v>130000</v>
      </c>
      <c r="FK11148" s="55" t="s">
        <v>1258</v>
      </c>
      <c r="FL11148" s="55">
        <v>0.025</v>
      </c>
    </row>
    <row r="11149" ht="14.25" customHeight="1" outlineLevel="1" spans="162:168">
      <c r="FF11149" s="55">
        <v>11142</v>
      </c>
      <c r="FG11149" s="55" t="s">
        <v>2052</v>
      </c>
      <c r="FH11149" s="55" t="s">
        <v>2016</v>
      </c>
      <c r="FI11149" s="55">
        <v>4</v>
      </c>
      <c r="FJ11149" s="55">
        <v>260000</v>
      </c>
      <c r="FK11149" s="55" t="s">
        <v>1258</v>
      </c>
      <c r="FL11149" s="55">
        <v>0.025</v>
      </c>
    </row>
    <row r="11150" ht="14.25" customHeight="1" outlineLevel="1" spans="162:168">
      <c r="FF11150" s="55">
        <v>11143</v>
      </c>
      <c r="FG11150" s="55" t="s">
        <v>2052</v>
      </c>
      <c r="FH11150" s="55" t="s">
        <v>2016</v>
      </c>
      <c r="FI11150" s="55">
        <v>4</v>
      </c>
      <c r="FJ11150" s="55">
        <v>400000</v>
      </c>
      <c r="FK11150" s="55" t="s">
        <v>1258</v>
      </c>
      <c r="FL11150" s="55">
        <v>0.025</v>
      </c>
    </row>
    <row r="11151" ht="14.25" customHeight="1" outlineLevel="1" spans="162:168">
      <c r="FF11151" s="55">
        <v>11144</v>
      </c>
      <c r="FG11151" s="55" t="s">
        <v>2052</v>
      </c>
      <c r="FH11151" s="55" t="s">
        <v>2016</v>
      </c>
      <c r="FI11151" s="55">
        <v>4</v>
      </c>
      <c r="FJ11151" s="55">
        <v>530000</v>
      </c>
      <c r="FK11151" s="55" t="s">
        <v>1258</v>
      </c>
      <c r="FL11151" s="55">
        <v>0.025</v>
      </c>
    </row>
    <row r="11152" ht="14.25" customHeight="1" outlineLevel="1" spans="162:168">
      <c r="FF11152" s="55">
        <v>11145</v>
      </c>
      <c r="FG11152" s="55" t="s">
        <v>2052</v>
      </c>
      <c r="FH11152" s="55" t="s">
        <v>2016</v>
      </c>
      <c r="FI11152" s="55">
        <v>4</v>
      </c>
      <c r="FJ11152" s="55">
        <v>540000</v>
      </c>
      <c r="FK11152" s="55" t="s">
        <v>1258</v>
      </c>
      <c r="FL11152" s="55">
        <v>0.025</v>
      </c>
    </row>
    <row r="11153" ht="14.25" customHeight="1" outlineLevel="1" spans="162:168">
      <c r="FF11153" s="55">
        <v>11146</v>
      </c>
      <c r="FG11153" s="55" t="s">
        <v>2052</v>
      </c>
      <c r="FH11153" s="55" t="s">
        <v>2016</v>
      </c>
      <c r="FI11153" s="55">
        <v>5</v>
      </c>
      <c r="FJ11153" s="55">
        <v>0</v>
      </c>
      <c r="FK11153" s="55" t="s">
        <v>1258</v>
      </c>
      <c r="FL11153" s="55">
        <v>0.0417</v>
      </c>
    </row>
    <row r="11154" ht="14.25" customHeight="1" outlineLevel="1" spans="162:168">
      <c r="FF11154" s="55">
        <v>11147</v>
      </c>
      <c r="FG11154" s="55" t="s">
        <v>2052</v>
      </c>
      <c r="FH11154" s="55" t="s">
        <v>2016</v>
      </c>
      <c r="FI11154" s="55">
        <v>5</v>
      </c>
      <c r="FJ11154" s="55">
        <v>1000</v>
      </c>
      <c r="FK11154" s="55" t="s">
        <v>1258</v>
      </c>
      <c r="FL11154" s="55">
        <v>0.0375</v>
      </c>
    </row>
    <row r="11155" ht="14.25" customHeight="1" outlineLevel="1" spans="162:168">
      <c r="FF11155" s="55">
        <v>11148</v>
      </c>
      <c r="FG11155" s="55" t="s">
        <v>2052</v>
      </c>
      <c r="FH11155" s="55" t="s">
        <v>2016</v>
      </c>
      <c r="FI11155" s="55">
        <v>5</v>
      </c>
      <c r="FJ11155" s="55">
        <v>2500</v>
      </c>
      <c r="FK11155" s="55" t="s">
        <v>1258</v>
      </c>
      <c r="FL11155" s="55">
        <v>0.0334</v>
      </c>
    </row>
    <row r="11156" ht="14.25" customHeight="1" outlineLevel="1" spans="162:168">
      <c r="FF11156" s="55">
        <v>11149</v>
      </c>
      <c r="FG11156" s="55" t="s">
        <v>2052</v>
      </c>
      <c r="FH11156" s="55" t="s">
        <v>2016</v>
      </c>
      <c r="FI11156" s="55">
        <v>5</v>
      </c>
      <c r="FJ11156" s="55">
        <v>5000</v>
      </c>
      <c r="FK11156" s="55" t="s">
        <v>1258</v>
      </c>
      <c r="FL11156" s="55">
        <v>0.0334</v>
      </c>
    </row>
    <row r="11157" ht="14.25" customHeight="1" outlineLevel="1" spans="162:168">
      <c r="FF11157" s="55">
        <v>11150</v>
      </c>
      <c r="FG11157" s="55" t="s">
        <v>2052</v>
      </c>
      <c r="FH11157" s="55" t="s">
        <v>2016</v>
      </c>
      <c r="FI11157" s="55">
        <v>5</v>
      </c>
      <c r="FJ11157" s="55">
        <v>10000</v>
      </c>
      <c r="FK11157" s="55" t="s">
        <v>1258</v>
      </c>
      <c r="FL11157" s="55">
        <v>0.0334</v>
      </c>
    </row>
    <row r="11158" ht="14.25" customHeight="1" outlineLevel="1" spans="162:168">
      <c r="FF11158" s="55">
        <v>11151</v>
      </c>
      <c r="FG11158" s="55" t="s">
        <v>2052</v>
      </c>
      <c r="FH11158" s="55" t="s">
        <v>2016</v>
      </c>
      <c r="FI11158" s="55">
        <v>5</v>
      </c>
      <c r="FJ11158" s="55">
        <v>25000</v>
      </c>
      <c r="FK11158" s="55" t="s">
        <v>1258</v>
      </c>
      <c r="FL11158" s="55">
        <v>0.0334</v>
      </c>
    </row>
    <row r="11159" ht="14.25" customHeight="1" outlineLevel="1" spans="162:168">
      <c r="FF11159" s="55">
        <v>11152</v>
      </c>
      <c r="FG11159" s="55" t="s">
        <v>2052</v>
      </c>
      <c r="FH11159" s="55" t="s">
        <v>2016</v>
      </c>
      <c r="FI11159" s="55">
        <v>5</v>
      </c>
      <c r="FJ11159" s="55">
        <v>50000</v>
      </c>
      <c r="FK11159" s="55" t="s">
        <v>1258</v>
      </c>
      <c r="FL11159" s="55">
        <v>0.0292</v>
      </c>
    </row>
    <row r="11160" ht="14.25" customHeight="1" outlineLevel="1" spans="162:168">
      <c r="FF11160" s="55">
        <v>11153</v>
      </c>
      <c r="FG11160" s="55" t="s">
        <v>2052</v>
      </c>
      <c r="FH11160" s="55" t="s">
        <v>2016</v>
      </c>
      <c r="FI11160" s="55">
        <v>5</v>
      </c>
      <c r="FJ11160" s="55">
        <v>80000</v>
      </c>
      <c r="FK11160" s="55" t="s">
        <v>1258</v>
      </c>
      <c r="FL11160" s="55">
        <v>0.0292</v>
      </c>
    </row>
    <row r="11161" ht="14.25" customHeight="1" outlineLevel="1" spans="162:168">
      <c r="FF11161" s="55">
        <v>11154</v>
      </c>
      <c r="FG11161" s="55" t="s">
        <v>2052</v>
      </c>
      <c r="FH11161" s="55" t="s">
        <v>2016</v>
      </c>
      <c r="FI11161" s="55">
        <v>5</v>
      </c>
      <c r="FJ11161" s="55">
        <v>130000</v>
      </c>
      <c r="FK11161" s="55" t="s">
        <v>1258</v>
      </c>
      <c r="FL11161" s="55">
        <v>0.0292</v>
      </c>
    </row>
    <row r="11162" ht="14.25" customHeight="1" outlineLevel="1" spans="162:168">
      <c r="FF11162" s="55">
        <v>11155</v>
      </c>
      <c r="FG11162" s="55" t="s">
        <v>2052</v>
      </c>
      <c r="FH11162" s="55" t="s">
        <v>2016</v>
      </c>
      <c r="FI11162" s="55">
        <v>5</v>
      </c>
      <c r="FJ11162" s="55">
        <v>260000</v>
      </c>
      <c r="FK11162" s="55" t="s">
        <v>1258</v>
      </c>
      <c r="FL11162" s="55">
        <v>0.0292</v>
      </c>
    </row>
    <row r="11163" ht="14.25" customHeight="1" outlineLevel="1" spans="162:168">
      <c r="FF11163" s="55">
        <v>11156</v>
      </c>
      <c r="FG11163" s="55" t="s">
        <v>2052</v>
      </c>
      <c r="FH11163" s="55" t="s">
        <v>2016</v>
      </c>
      <c r="FI11163" s="55">
        <v>5</v>
      </c>
      <c r="FJ11163" s="55">
        <v>400000</v>
      </c>
      <c r="FK11163" s="55" t="s">
        <v>1258</v>
      </c>
      <c r="FL11163" s="55">
        <v>0.0292</v>
      </c>
    </row>
    <row r="11164" ht="14.25" customHeight="1" outlineLevel="1" spans="162:168">
      <c r="FF11164" s="55">
        <v>11157</v>
      </c>
      <c r="FG11164" s="55" t="s">
        <v>2052</v>
      </c>
      <c r="FH11164" s="55" t="s">
        <v>2016</v>
      </c>
      <c r="FI11164" s="55">
        <v>5</v>
      </c>
      <c r="FJ11164" s="55">
        <v>530000</v>
      </c>
      <c r="FK11164" s="55" t="s">
        <v>1258</v>
      </c>
      <c r="FL11164" s="55">
        <v>0.0292</v>
      </c>
    </row>
    <row r="11165" ht="14.25" customHeight="1" outlineLevel="1" spans="162:168">
      <c r="FF11165" s="55">
        <v>11158</v>
      </c>
      <c r="FG11165" s="55" t="s">
        <v>2052</v>
      </c>
      <c r="FH11165" s="55" t="s">
        <v>2016</v>
      </c>
      <c r="FI11165" s="55">
        <v>5</v>
      </c>
      <c r="FJ11165" s="55">
        <v>540000</v>
      </c>
      <c r="FK11165" s="55" t="s">
        <v>1258</v>
      </c>
      <c r="FL11165" s="55">
        <v>0.0292</v>
      </c>
    </row>
    <row r="11166" ht="14.25" customHeight="1" outlineLevel="1" spans="162:168">
      <c r="FF11166" s="55">
        <v>11159</v>
      </c>
      <c r="FG11166" s="55" t="s">
        <v>2052</v>
      </c>
      <c r="FH11166" s="55" t="s">
        <v>2016</v>
      </c>
      <c r="FI11166" s="55">
        <v>6</v>
      </c>
      <c r="FJ11166" s="55">
        <v>0</v>
      </c>
      <c r="FK11166" s="55" t="s">
        <v>1258</v>
      </c>
      <c r="FL11166" s="55">
        <v>0.0742</v>
      </c>
    </row>
    <row r="11167" ht="14.25" customHeight="1" outlineLevel="1" spans="162:168">
      <c r="FF11167" s="55">
        <v>11160</v>
      </c>
      <c r="FG11167" s="55" t="s">
        <v>2052</v>
      </c>
      <c r="FH11167" s="55" t="s">
        <v>2016</v>
      </c>
      <c r="FI11167" s="55">
        <v>6</v>
      </c>
      <c r="FJ11167" s="55">
        <v>1000</v>
      </c>
      <c r="FK11167" s="55" t="s">
        <v>1258</v>
      </c>
      <c r="FL11167" s="55">
        <v>0.0742</v>
      </c>
    </row>
    <row r="11168" ht="14.25" customHeight="1" outlineLevel="1" spans="162:168">
      <c r="FF11168" s="55">
        <v>11161</v>
      </c>
      <c r="FG11168" s="55" t="s">
        <v>2052</v>
      </c>
      <c r="FH11168" s="55" t="s">
        <v>2016</v>
      </c>
      <c r="FI11168" s="55">
        <v>6</v>
      </c>
      <c r="FJ11168" s="55">
        <v>2500</v>
      </c>
      <c r="FK11168" s="55" t="s">
        <v>1258</v>
      </c>
      <c r="FL11168" s="55">
        <v>0.0659</v>
      </c>
    </row>
    <row r="11169" ht="14.25" customHeight="1" outlineLevel="1" spans="162:168">
      <c r="FF11169" s="55">
        <v>11162</v>
      </c>
      <c r="FG11169" s="55" t="s">
        <v>2052</v>
      </c>
      <c r="FH11169" s="55" t="s">
        <v>2016</v>
      </c>
      <c r="FI11169" s="55">
        <v>6</v>
      </c>
      <c r="FJ11169" s="55">
        <v>5000</v>
      </c>
      <c r="FK11169" s="55" t="s">
        <v>1258</v>
      </c>
      <c r="FL11169" s="55">
        <v>0.06</v>
      </c>
    </row>
    <row r="11170" ht="14.25" customHeight="1" outlineLevel="1" spans="162:168">
      <c r="FF11170" s="55">
        <v>11163</v>
      </c>
      <c r="FG11170" s="55" t="s">
        <v>2052</v>
      </c>
      <c r="FH11170" s="55" t="s">
        <v>2016</v>
      </c>
      <c r="FI11170" s="55">
        <v>6</v>
      </c>
      <c r="FJ11170" s="55">
        <v>10000</v>
      </c>
      <c r="FK11170" s="55" t="s">
        <v>1258</v>
      </c>
      <c r="FL11170" s="55">
        <v>0.06</v>
      </c>
    </row>
    <row r="11171" ht="14.25" customHeight="1" outlineLevel="1" spans="162:168">
      <c r="FF11171" s="55">
        <v>11164</v>
      </c>
      <c r="FG11171" s="55" t="s">
        <v>2052</v>
      </c>
      <c r="FH11171" s="55" t="s">
        <v>2016</v>
      </c>
      <c r="FI11171" s="55">
        <v>6</v>
      </c>
      <c r="FJ11171" s="55">
        <v>25000</v>
      </c>
      <c r="FK11171" s="55" t="s">
        <v>1258</v>
      </c>
      <c r="FL11171" s="55">
        <v>0.06</v>
      </c>
    </row>
    <row r="11172" ht="14.25" customHeight="1" outlineLevel="1" spans="162:168">
      <c r="FF11172" s="55">
        <v>11165</v>
      </c>
      <c r="FG11172" s="55" t="s">
        <v>2052</v>
      </c>
      <c r="FH11172" s="55" t="s">
        <v>2016</v>
      </c>
      <c r="FI11172" s="55">
        <v>6</v>
      </c>
      <c r="FJ11172" s="55">
        <v>50000</v>
      </c>
      <c r="FK11172" s="55" t="s">
        <v>1258</v>
      </c>
      <c r="FL11172" s="55">
        <v>0.06</v>
      </c>
    </row>
    <row r="11173" ht="14.25" customHeight="1" outlineLevel="1" spans="162:168">
      <c r="FF11173" s="55">
        <v>11166</v>
      </c>
      <c r="FG11173" s="55" t="s">
        <v>2052</v>
      </c>
      <c r="FH11173" s="55" t="s">
        <v>2016</v>
      </c>
      <c r="FI11173" s="55">
        <v>6</v>
      </c>
      <c r="FJ11173" s="55">
        <v>80000</v>
      </c>
      <c r="FK11173" s="55" t="s">
        <v>1258</v>
      </c>
      <c r="FL11173" s="55">
        <v>0.06</v>
      </c>
    </row>
    <row r="11174" ht="14.25" customHeight="1" outlineLevel="1" spans="162:168">
      <c r="FF11174" s="55">
        <v>11167</v>
      </c>
      <c r="FG11174" s="55" t="s">
        <v>2052</v>
      </c>
      <c r="FH11174" s="55" t="s">
        <v>2016</v>
      </c>
      <c r="FI11174" s="55">
        <v>6</v>
      </c>
      <c r="FJ11174" s="55">
        <v>130000</v>
      </c>
      <c r="FK11174" s="55" t="s">
        <v>1258</v>
      </c>
      <c r="FL11174" s="55">
        <v>0.06</v>
      </c>
    </row>
    <row r="11175" ht="14.25" customHeight="1" outlineLevel="1" spans="162:168">
      <c r="FF11175" s="55">
        <v>11168</v>
      </c>
      <c r="FG11175" s="55" t="s">
        <v>2052</v>
      </c>
      <c r="FH11175" s="55" t="s">
        <v>2016</v>
      </c>
      <c r="FI11175" s="55">
        <v>6</v>
      </c>
      <c r="FJ11175" s="55">
        <v>260000</v>
      </c>
      <c r="FK11175" s="55" t="s">
        <v>1258</v>
      </c>
      <c r="FL11175" s="55">
        <v>0.06</v>
      </c>
    </row>
    <row r="11176" ht="14.25" customHeight="1" outlineLevel="1" spans="162:168">
      <c r="FF11176" s="55">
        <v>11169</v>
      </c>
      <c r="FG11176" s="55" t="s">
        <v>2052</v>
      </c>
      <c r="FH11176" s="55" t="s">
        <v>2016</v>
      </c>
      <c r="FI11176" s="55">
        <v>6</v>
      </c>
      <c r="FJ11176" s="55">
        <v>400000</v>
      </c>
      <c r="FK11176" s="55" t="s">
        <v>1258</v>
      </c>
      <c r="FL11176" s="55">
        <v>0.06</v>
      </c>
    </row>
    <row r="11177" ht="14.25" customHeight="1" outlineLevel="1" spans="162:168">
      <c r="FF11177" s="55">
        <v>11170</v>
      </c>
      <c r="FG11177" s="55" t="s">
        <v>2052</v>
      </c>
      <c r="FH11177" s="55" t="s">
        <v>2016</v>
      </c>
      <c r="FI11177" s="55">
        <v>6</v>
      </c>
      <c r="FJ11177" s="55">
        <v>530000</v>
      </c>
      <c r="FK11177" s="55" t="s">
        <v>1258</v>
      </c>
      <c r="FL11177" s="55">
        <v>0.06</v>
      </c>
    </row>
    <row r="11178" ht="14.25" customHeight="1" outlineLevel="1" spans="162:168">
      <c r="FF11178" s="55">
        <v>11171</v>
      </c>
      <c r="FG11178" s="55" t="s">
        <v>2052</v>
      </c>
      <c r="FH11178" s="55" t="s">
        <v>2016</v>
      </c>
      <c r="FI11178" s="55">
        <v>6</v>
      </c>
      <c r="FJ11178" s="55">
        <v>540000</v>
      </c>
      <c r="FK11178" s="55" t="s">
        <v>1258</v>
      </c>
      <c r="FL11178" s="55">
        <v>0.06</v>
      </c>
    </row>
    <row r="11179" ht="14.25" customHeight="1" outlineLevel="1" spans="162:168">
      <c r="FF11179" s="55">
        <v>11172</v>
      </c>
      <c r="FG11179" s="55" t="s">
        <v>2052</v>
      </c>
      <c r="FH11179" s="55" t="s">
        <v>2016</v>
      </c>
      <c r="FI11179" s="55">
        <v>7</v>
      </c>
      <c r="FJ11179" s="55">
        <v>0</v>
      </c>
      <c r="FK11179" s="55" t="s">
        <v>1258</v>
      </c>
      <c r="FL11179" s="55">
        <v>0.0417</v>
      </c>
    </row>
    <row r="11180" ht="14.25" customHeight="1" outlineLevel="1" spans="162:168">
      <c r="FF11180" s="55">
        <v>11173</v>
      </c>
      <c r="FG11180" s="55" t="s">
        <v>2052</v>
      </c>
      <c r="FH11180" s="55" t="s">
        <v>2016</v>
      </c>
      <c r="FI11180" s="55">
        <v>7</v>
      </c>
      <c r="FJ11180" s="55">
        <v>1000</v>
      </c>
      <c r="FK11180" s="55" t="s">
        <v>1258</v>
      </c>
      <c r="FL11180" s="55">
        <v>0.0375</v>
      </c>
    </row>
    <row r="11181" ht="14.25" customHeight="1" outlineLevel="1" spans="162:168">
      <c r="FF11181" s="55">
        <v>11174</v>
      </c>
      <c r="FG11181" s="55" t="s">
        <v>2052</v>
      </c>
      <c r="FH11181" s="55" t="s">
        <v>2016</v>
      </c>
      <c r="FI11181" s="55">
        <v>7</v>
      </c>
      <c r="FJ11181" s="55">
        <v>2500</v>
      </c>
      <c r="FK11181" s="55" t="s">
        <v>1258</v>
      </c>
      <c r="FL11181" s="55">
        <v>0.0334</v>
      </c>
    </row>
    <row r="11182" ht="14.25" customHeight="1" outlineLevel="1" spans="162:168">
      <c r="FF11182" s="55">
        <v>11175</v>
      </c>
      <c r="FG11182" s="55" t="s">
        <v>2052</v>
      </c>
      <c r="FH11182" s="55" t="s">
        <v>2016</v>
      </c>
      <c r="FI11182" s="55">
        <v>7</v>
      </c>
      <c r="FJ11182" s="55">
        <v>5000</v>
      </c>
      <c r="FK11182" s="55" t="s">
        <v>1258</v>
      </c>
      <c r="FL11182" s="55">
        <v>0.0334</v>
      </c>
    </row>
    <row r="11183" ht="14.25" customHeight="1" outlineLevel="1" spans="162:168">
      <c r="FF11183" s="55">
        <v>11176</v>
      </c>
      <c r="FG11183" s="55" t="s">
        <v>2052</v>
      </c>
      <c r="FH11183" s="55" t="s">
        <v>2016</v>
      </c>
      <c r="FI11183" s="55">
        <v>7</v>
      </c>
      <c r="FJ11183" s="55">
        <v>10000</v>
      </c>
      <c r="FK11183" s="55" t="s">
        <v>1258</v>
      </c>
      <c r="FL11183" s="55">
        <v>0.0334</v>
      </c>
    </row>
    <row r="11184" ht="14.25" customHeight="1" outlineLevel="1" spans="162:168">
      <c r="FF11184" s="55">
        <v>11177</v>
      </c>
      <c r="FG11184" s="55" t="s">
        <v>2052</v>
      </c>
      <c r="FH11184" s="55" t="s">
        <v>2016</v>
      </c>
      <c r="FI11184" s="55">
        <v>7</v>
      </c>
      <c r="FJ11184" s="55">
        <v>25000</v>
      </c>
      <c r="FK11184" s="55" t="s">
        <v>1258</v>
      </c>
      <c r="FL11184" s="55">
        <v>0.0334</v>
      </c>
    </row>
    <row r="11185" ht="14.25" customHeight="1" outlineLevel="1" spans="162:168">
      <c r="FF11185" s="55">
        <v>11178</v>
      </c>
      <c r="FG11185" s="55" t="s">
        <v>2052</v>
      </c>
      <c r="FH11185" s="55" t="s">
        <v>2016</v>
      </c>
      <c r="FI11185" s="55">
        <v>7</v>
      </c>
      <c r="FJ11185" s="55">
        <v>50000</v>
      </c>
      <c r="FK11185" s="55" t="s">
        <v>1258</v>
      </c>
      <c r="FL11185" s="55">
        <v>0.0292</v>
      </c>
    </row>
    <row r="11186" ht="14.25" customHeight="1" outlineLevel="1" spans="162:168">
      <c r="FF11186" s="55">
        <v>11179</v>
      </c>
      <c r="FG11186" s="55" t="s">
        <v>2052</v>
      </c>
      <c r="FH11186" s="55" t="s">
        <v>2016</v>
      </c>
      <c r="FI11186" s="55">
        <v>7</v>
      </c>
      <c r="FJ11186" s="55">
        <v>80000</v>
      </c>
      <c r="FK11186" s="55" t="s">
        <v>1258</v>
      </c>
      <c r="FL11186" s="55">
        <v>0.0292</v>
      </c>
    </row>
    <row r="11187" ht="14.25" customHeight="1" outlineLevel="1" spans="162:168">
      <c r="FF11187" s="55">
        <v>11180</v>
      </c>
      <c r="FG11187" s="55" t="s">
        <v>2052</v>
      </c>
      <c r="FH11187" s="55" t="s">
        <v>2016</v>
      </c>
      <c r="FI11187" s="55">
        <v>7</v>
      </c>
      <c r="FJ11187" s="55">
        <v>130000</v>
      </c>
      <c r="FK11187" s="55" t="s">
        <v>1258</v>
      </c>
      <c r="FL11187" s="55">
        <v>0.0292</v>
      </c>
    </row>
    <row r="11188" ht="14.25" customHeight="1" outlineLevel="1" spans="162:168">
      <c r="FF11188" s="55">
        <v>11181</v>
      </c>
      <c r="FG11188" s="55" t="s">
        <v>2052</v>
      </c>
      <c r="FH11188" s="55" t="s">
        <v>2016</v>
      </c>
      <c r="FI11188" s="55">
        <v>7</v>
      </c>
      <c r="FJ11188" s="55">
        <v>260000</v>
      </c>
      <c r="FK11188" s="55" t="s">
        <v>1258</v>
      </c>
      <c r="FL11188" s="55">
        <v>0.0292</v>
      </c>
    </row>
    <row r="11189" ht="14.25" customHeight="1" outlineLevel="1" spans="162:168">
      <c r="FF11189" s="55">
        <v>11182</v>
      </c>
      <c r="FG11189" s="55" t="s">
        <v>2052</v>
      </c>
      <c r="FH11189" s="55" t="s">
        <v>2016</v>
      </c>
      <c r="FI11189" s="55">
        <v>7</v>
      </c>
      <c r="FJ11189" s="55">
        <v>400000</v>
      </c>
      <c r="FK11189" s="55" t="s">
        <v>1258</v>
      </c>
      <c r="FL11189" s="55">
        <v>0.0292</v>
      </c>
    </row>
    <row r="11190" ht="14.25" customHeight="1" outlineLevel="1" spans="162:168">
      <c r="FF11190" s="55">
        <v>11183</v>
      </c>
      <c r="FG11190" s="55" t="s">
        <v>2052</v>
      </c>
      <c r="FH11190" s="55" t="s">
        <v>2016</v>
      </c>
      <c r="FI11190" s="55">
        <v>7</v>
      </c>
      <c r="FJ11190" s="55">
        <v>530000</v>
      </c>
      <c r="FK11190" s="55" t="s">
        <v>1258</v>
      </c>
      <c r="FL11190" s="55">
        <v>0.0292</v>
      </c>
    </row>
    <row r="11191" ht="14.25" customHeight="1" outlineLevel="1" spans="162:168">
      <c r="FF11191" s="55">
        <v>11184</v>
      </c>
      <c r="FG11191" s="55" t="s">
        <v>2052</v>
      </c>
      <c r="FH11191" s="55" t="s">
        <v>2016</v>
      </c>
      <c r="FI11191" s="55">
        <v>7</v>
      </c>
      <c r="FJ11191" s="55">
        <v>540000</v>
      </c>
      <c r="FK11191" s="55" t="s">
        <v>1258</v>
      </c>
      <c r="FL11191" s="55">
        <v>0.0292</v>
      </c>
    </row>
    <row r="11192" ht="14.25" customHeight="1" outlineLevel="1" spans="162:168">
      <c r="FF11192" s="55">
        <v>11185</v>
      </c>
      <c r="FG11192" s="55" t="s">
        <v>2052</v>
      </c>
      <c r="FH11192" s="55" t="s">
        <v>2016</v>
      </c>
      <c r="FI11192" s="55">
        <v>8</v>
      </c>
      <c r="FJ11192" s="55">
        <v>0</v>
      </c>
      <c r="FK11192" s="55" t="s">
        <v>1258</v>
      </c>
      <c r="FL11192" s="55">
        <v>0.0742</v>
      </c>
    </row>
    <row r="11193" ht="14.25" customHeight="1" outlineLevel="1" spans="162:168">
      <c r="FF11193" s="55">
        <v>11186</v>
      </c>
      <c r="FG11193" s="55" t="s">
        <v>2052</v>
      </c>
      <c r="FH11193" s="55" t="s">
        <v>2016</v>
      </c>
      <c r="FI11193" s="55">
        <v>8</v>
      </c>
      <c r="FJ11193" s="55">
        <v>1000</v>
      </c>
      <c r="FK11193" s="55" t="s">
        <v>1258</v>
      </c>
      <c r="FL11193" s="55">
        <v>0.0742</v>
      </c>
    </row>
    <row r="11194" ht="14.25" customHeight="1" outlineLevel="1" spans="162:168">
      <c r="FF11194" s="55">
        <v>11187</v>
      </c>
      <c r="FG11194" s="55" t="s">
        <v>2052</v>
      </c>
      <c r="FH11194" s="55" t="s">
        <v>2016</v>
      </c>
      <c r="FI11194" s="55">
        <v>8</v>
      </c>
      <c r="FJ11194" s="55">
        <v>2500</v>
      </c>
      <c r="FK11194" s="55" t="s">
        <v>1258</v>
      </c>
      <c r="FL11194" s="55">
        <v>0.0659</v>
      </c>
    </row>
    <row r="11195" ht="14.25" customHeight="1" outlineLevel="1" spans="162:168">
      <c r="FF11195" s="55">
        <v>11188</v>
      </c>
      <c r="FG11195" s="55" t="s">
        <v>2052</v>
      </c>
      <c r="FH11195" s="55" t="s">
        <v>2016</v>
      </c>
      <c r="FI11195" s="55">
        <v>8</v>
      </c>
      <c r="FJ11195" s="55">
        <v>5000</v>
      </c>
      <c r="FK11195" s="55" t="s">
        <v>1258</v>
      </c>
      <c r="FL11195" s="55">
        <v>0.06</v>
      </c>
    </row>
    <row r="11196" ht="14.25" customHeight="1" outlineLevel="1" spans="162:168">
      <c r="FF11196" s="55">
        <v>11189</v>
      </c>
      <c r="FG11196" s="55" t="s">
        <v>2052</v>
      </c>
      <c r="FH11196" s="55" t="s">
        <v>2016</v>
      </c>
      <c r="FI11196" s="55">
        <v>8</v>
      </c>
      <c r="FJ11196" s="55">
        <v>10000</v>
      </c>
      <c r="FK11196" s="55" t="s">
        <v>1258</v>
      </c>
      <c r="FL11196" s="55">
        <v>0.06</v>
      </c>
    </row>
    <row r="11197" ht="14.25" customHeight="1" outlineLevel="1" spans="162:168">
      <c r="FF11197" s="55">
        <v>11190</v>
      </c>
      <c r="FG11197" s="55" t="s">
        <v>2052</v>
      </c>
      <c r="FH11197" s="55" t="s">
        <v>2016</v>
      </c>
      <c r="FI11197" s="55">
        <v>8</v>
      </c>
      <c r="FJ11197" s="55">
        <v>25000</v>
      </c>
      <c r="FK11197" s="55" t="s">
        <v>1258</v>
      </c>
      <c r="FL11197" s="55">
        <v>0.06</v>
      </c>
    </row>
    <row r="11198" ht="14.25" customHeight="1" outlineLevel="1" spans="162:168">
      <c r="FF11198" s="55">
        <v>11191</v>
      </c>
      <c r="FG11198" s="55" t="s">
        <v>2052</v>
      </c>
      <c r="FH11198" s="55" t="s">
        <v>2016</v>
      </c>
      <c r="FI11198" s="55">
        <v>8</v>
      </c>
      <c r="FJ11198" s="55">
        <v>50000</v>
      </c>
      <c r="FK11198" s="55" t="s">
        <v>1258</v>
      </c>
      <c r="FL11198" s="55">
        <v>0.06</v>
      </c>
    </row>
    <row r="11199" ht="14.25" customHeight="1" outlineLevel="1" spans="162:168">
      <c r="FF11199" s="55">
        <v>11192</v>
      </c>
      <c r="FG11199" s="55" t="s">
        <v>2052</v>
      </c>
      <c r="FH11199" s="55" t="s">
        <v>2016</v>
      </c>
      <c r="FI11199" s="55">
        <v>8</v>
      </c>
      <c r="FJ11199" s="55">
        <v>80000</v>
      </c>
      <c r="FK11199" s="55" t="s">
        <v>1258</v>
      </c>
      <c r="FL11199" s="55">
        <v>0.06</v>
      </c>
    </row>
    <row r="11200" ht="14.25" customHeight="1" outlineLevel="1" spans="162:168">
      <c r="FF11200" s="55">
        <v>11193</v>
      </c>
      <c r="FG11200" s="55" t="s">
        <v>2052</v>
      </c>
      <c r="FH11200" s="55" t="s">
        <v>2016</v>
      </c>
      <c r="FI11200" s="55">
        <v>8</v>
      </c>
      <c r="FJ11200" s="55">
        <v>130000</v>
      </c>
      <c r="FK11200" s="55" t="s">
        <v>1258</v>
      </c>
      <c r="FL11200" s="55">
        <v>0.06</v>
      </c>
    </row>
    <row r="11201" ht="14.25" customHeight="1" outlineLevel="1" spans="162:168">
      <c r="FF11201" s="55">
        <v>11194</v>
      </c>
      <c r="FG11201" s="55" t="s">
        <v>2052</v>
      </c>
      <c r="FH11201" s="55" t="s">
        <v>2016</v>
      </c>
      <c r="FI11201" s="55">
        <v>8</v>
      </c>
      <c r="FJ11201" s="55">
        <v>260000</v>
      </c>
      <c r="FK11201" s="55" t="s">
        <v>1258</v>
      </c>
      <c r="FL11201" s="55">
        <v>0.06</v>
      </c>
    </row>
    <row r="11202" ht="14.25" customHeight="1" outlineLevel="1" spans="162:168">
      <c r="FF11202" s="55">
        <v>11195</v>
      </c>
      <c r="FG11202" s="55" t="s">
        <v>2052</v>
      </c>
      <c r="FH11202" s="55" t="s">
        <v>2016</v>
      </c>
      <c r="FI11202" s="55">
        <v>8</v>
      </c>
      <c r="FJ11202" s="55">
        <v>400000</v>
      </c>
      <c r="FK11202" s="55" t="s">
        <v>1258</v>
      </c>
      <c r="FL11202" s="55">
        <v>0.06</v>
      </c>
    </row>
    <row r="11203" ht="14.25" customHeight="1" outlineLevel="1" spans="162:168">
      <c r="FF11203" s="55">
        <v>11196</v>
      </c>
      <c r="FG11203" s="55" t="s">
        <v>2052</v>
      </c>
      <c r="FH11203" s="55" t="s">
        <v>2016</v>
      </c>
      <c r="FI11203" s="55">
        <v>8</v>
      </c>
      <c r="FJ11203" s="55">
        <v>530000</v>
      </c>
      <c r="FK11203" s="55" t="s">
        <v>1258</v>
      </c>
      <c r="FL11203" s="55">
        <v>0.06</v>
      </c>
    </row>
    <row r="11204" ht="14.25" customHeight="1" outlineLevel="1" spans="162:168">
      <c r="FF11204" s="55">
        <v>11197</v>
      </c>
      <c r="FG11204" s="55" t="s">
        <v>2052</v>
      </c>
      <c r="FH11204" s="55" t="s">
        <v>2016</v>
      </c>
      <c r="FI11204" s="55">
        <v>8</v>
      </c>
      <c r="FJ11204" s="55">
        <v>540000</v>
      </c>
      <c r="FK11204" s="55" t="s">
        <v>1258</v>
      </c>
      <c r="FL11204" s="55">
        <v>0.06</v>
      </c>
    </row>
    <row r="11205" ht="14.25" customHeight="1" outlineLevel="1" spans="162:168">
      <c r="FF11205" s="55">
        <v>11198</v>
      </c>
      <c r="FG11205" s="55" t="s">
        <v>2052</v>
      </c>
      <c r="FH11205" s="55" t="s">
        <v>2016</v>
      </c>
      <c r="FI11205" s="55">
        <v>9</v>
      </c>
      <c r="FJ11205" s="55">
        <v>0</v>
      </c>
      <c r="FK11205" s="55" t="s">
        <v>1258</v>
      </c>
      <c r="FL11205" s="55">
        <v>0.0742</v>
      </c>
    </row>
    <row r="11206" ht="14.25" customHeight="1" outlineLevel="1" spans="162:168">
      <c r="FF11206" s="55">
        <v>11199</v>
      </c>
      <c r="FG11206" s="55" t="s">
        <v>2052</v>
      </c>
      <c r="FH11206" s="55" t="s">
        <v>2016</v>
      </c>
      <c r="FI11206" s="55">
        <v>9</v>
      </c>
      <c r="FJ11206" s="55">
        <v>1000</v>
      </c>
      <c r="FK11206" s="55" t="s">
        <v>1258</v>
      </c>
      <c r="FL11206" s="55">
        <v>0.0742</v>
      </c>
    </row>
    <row r="11207" ht="14.25" customHeight="1" outlineLevel="1" spans="162:168">
      <c r="FF11207" s="55">
        <v>11200</v>
      </c>
      <c r="FG11207" s="55" t="s">
        <v>2052</v>
      </c>
      <c r="FH11207" s="55" t="s">
        <v>2016</v>
      </c>
      <c r="FI11207" s="55">
        <v>9</v>
      </c>
      <c r="FJ11207" s="55">
        <v>2500</v>
      </c>
      <c r="FK11207" s="55" t="s">
        <v>1258</v>
      </c>
      <c r="FL11207" s="55">
        <v>0.0659</v>
      </c>
    </row>
    <row r="11208" ht="14.25" customHeight="1" outlineLevel="1" spans="162:168">
      <c r="FF11208" s="55">
        <v>11201</v>
      </c>
      <c r="FG11208" s="55" t="s">
        <v>2052</v>
      </c>
      <c r="FH11208" s="55" t="s">
        <v>2016</v>
      </c>
      <c r="FI11208" s="55">
        <v>9</v>
      </c>
      <c r="FJ11208" s="55">
        <v>5000</v>
      </c>
      <c r="FK11208" s="55" t="s">
        <v>1258</v>
      </c>
      <c r="FL11208" s="55">
        <v>0.06</v>
      </c>
    </row>
    <row r="11209" ht="14.25" customHeight="1" outlineLevel="1" spans="162:168">
      <c r="FF11209" s="55">
        <v>11202</v>
      </c>
      <c r="FG11209" s="55" t="s">
        <v>2052</v>
      </c>
      <c r="FH11209" s="55" t="s">
        <v>2016</v>
      </c>
      <c r="FI11209" s="55">
        <v>9</v>
      </c>
      <c r="FJ11209" s="55">
        <v>10000</v>
      </c>
      <c r="FK11209" s="55" t="s">
        <v>1258</v>
      </c>
      <c r="FL11209" s="55">
        <v>0.06</v>
      </c>
    </row>
    <row r="11210" ht="14.25" customHeight="1" outlineLevel="1" spans="162:168">
      <c r="FF11210" s="55">
        <v>11203</v>
      </c>
      <c r="FG11210" s="55" t="s">
        <v>2052</v>
      </c>
      <c r="FH11210" s="55" t="s">
        <v>2016</v>
      </c>
      <c r="FI11210" s="55">
        <v>9</v>
      </c>
      <c r="FJ11210" s="55">
        <v>25000</v>
      </c>
      <c r="FK11210" s="55" t="s">
        <v>1258</v>
      </c>
      <c r="FL11210" s="55">
        <v>0.06</v>
      </c>
    </row>
    <row r="11211" ht="14.25" customHeight="1" outlineLevel="1" spans="162:168">
      <c r="FF11211" s="55">
        <v>11204</v>
      </c>
      <c r="FG11211" s="55" t="s">
        <v>2052</v>
      </c>
      <c r="FH11211" s="55" t="s">
        <v>2016</v>
      </c>
      <c r="FI11211" s="55">
        <v>9</v>
      </c>
      <c r="FJ11211" s="55">
        <v>50000</v>
      </c>
      <c r="FK11211" s="55" t="s">
        <v>1258</v>
      </c>
      <c r="FL11211" s="55">
        <v>0.06</v>
      </c>
    </row>
    <row r="11212" ht="14.25" customHeight="1" outlineLevel="1" spans="162:168">
      <c r="FF11212" s="55">
        <v>11205</v>
      </c>
      <c r="FG11212" s="55" t="s">
        <v>2052</v>
      </c>
      <c r="FH11212" s="55" t="s">
        <v>2016</v>
      </c>
      <c r="FI11212" s="55">
        <v>9</v>
      </c>
      <c r="FJ11212" s="55">
        <v>80000</v>
      </c>
      <c r="FK11212" s="55" t="s">
        <v>1258</v>
      </c>
      <c r="FL11212" s="55">
        <v>0.06</v>
      </c>
    </row>
    <row r="11213" ht="14.25" customHeight="1" outlineLevel="1" spans="162:168">
      <c r="FF11213" s="55">
        <v>11206</v>
      </c>
      <c r="FG11213" s="55" t="s">
        <v>2052</v>
      </c>
      <c r="FH11213" s="55" t="s">
        <v>2016</v>
      </c>
      <c r="FI11213" s="55">
        <v>9</v>
      </c>
      <c r="FJ11213" s="55">
        <v>130000</v>
      </c>
      <c r="FK11213" s="55" t="s">
        <v>1258</v>
      </c>
      <c r="FL11213" s="55">
        <v>0.06</v>
      </c>
    </row>
    <row r="11214" ht="14.25" customHeight="1" outlineLevel="1" spans="162:168">
      <c r="FF11214" s="55">
        <v>11207</v>
      </c>
      <c r="FG11214" s="55" t="s">
        <v>2052</v>
      </c>
      <c r="FH11214" s="55" t="s">
        <v>2016</v>
      </c>
      <c r="FI11214" s="55">
        <v>9</v>
      </c>
      <c r="FJ11214" s="55">
        <v>260000</v>
      </c>
      <c r="FK11214" s="55" t="s">
        <v>1258</v>
      </c>
      <c r="FL11214" s="55">
        <v>0.06</v>
      </c>
    </row>
    <row r="11215" ht="14.25" customHeight="1" outlineLevel="1" spans="162:168">
      <c r="FF11215" s="55">
        <v>11208</v>
      </c>
      <c r="FG11215" s="55" t="s">
        <v>2052</v>
      </c>
      <c r="FH11215" s="55" t="s">
        <v>2016</v>
      </c>
      <c r="FI11215" s="55">
        <v>9</v>
      </c>
      <c r="FJ11215" s="55">
        <v>400000</v>
      </c>
      <c r="FK11215" s="55" t="s">
        <v>1258</v>
      </c>
      <c r="FL11215" s="55">
        <v>0.06</v>
      </c>
    </row>
    <row r="11216" ht="14.25" customHeight="1" outlineLevel="1" spans="162:168">
      <c r="FF11216" s="55">
        <v>11209</v>
      </c>
      <c r="FG11216" s="55" t="s">
        <v>2052</v>
      </c>
      <c r="FH11216" s="55" t="s">
        <v>2016</v>
      </c>
      <c r="FI11216" s="55">
        <v>9</v>
      </c>
      <c r="FJ11216" s="55">
        <v>530000</v>
      </c>
      <c r="FK11216" s="55" t="s">
        <v>1258</v>
      </c>
      <c r="FL11216" s="55">
        <v>0.06</v>
      </c>
    </row>
    <row r="11217" ht="14.25" customHeight="1" outlineLevel="1" spans="162:168">
      <c r="FF11217" s="55">
        <v>11210</v>
      </c>
      <c r="FG11217" s="55" t="s">
        <v>2052</v>
      </c>
      <c r="FH11217" s="55" t="s">
        <v>2016</v>
      </c>
      <c r="FI11217" s="55">
        <v>9</v>
      </c>
      <c r="FJ11217" s="55">
        <v>540000</v>
      </c>
      <c r="FK11217" s="55" t="s">
        <v>1258</v>
      </c>
      <c r="FL11217" s="55">
        <v>0.06</v>
      </c>
    </row>
    <row r="11218" ht="14.25" customHeight="1" outlineLevel="1" spans="162:168">
      <c r="FF11218" s="55">
        <v>11211</v>
      </c>
      <c r="FG11218" s="55" t="s">
        <v>2052</v>
      </c>
      <c r="FH11218" s="55" t="s">
        <v>2135</v>
      </c>
      <c r="FI11218" s="55">
        <v>1</v>
      </c>
      <c r="FJ11218" s="55">
        <v>0</v>
      </c>
      <c r="FK11218" s="55" t="s">
        <v>1258</v>
      </c>
      <c r="FL11218" s="55">
        <v>0.025</v>
      </c>
    </row>
    <row r="11219" ht="14.25" customHeight="1" outlineLevel="1" spans="162:168">
      <c r="FF11219" s="55">
        <v>11212</v>
      </c>
      <c r="FG11219" s="55" t="s">
        <v>2052</v>
      </c>
      <c r="FH11219" s="55" t="s">
        <v>2135</v>
      </c>
      <c r="FI11219" s="55">
        <v>1</v>
      </c>
      <c r="FJ11219" s="55">
        <v>1000</v>
      </c>
      <c r="FK11219" s="55" t="s">
        <v>1258</v>
      </c>
      <c r="FL11219" s="55">
        <v>0.025</v>
      </c>
    </row>
    <row r="11220" ht="14.25" customHeight="1" outlineLevel="1" spans="162:168">
      <c r="FF11220" s="55">
        <v>11213</v>
      </c>
      <c r="FG11220" s="55" t="s">
        <v>2052</v>
      </c>
      <c r="FH11220" s="55" t="s">
        <v>2135</v>
      </c>
      <c r="FI11220" s="55">
        <v>1</v>
      </c>
      <c r="FJ11220" s="55">
        <v>2500</v>
      </c>
      <c r="FK11220" s="55" t="s">
        <v>1258</v>
      </c>
      <c r="FL11220" s="55">
        <v>0.025</v>
      </c>
    </row>
    <row r="11221" ht="14.25" customHeight="1" outlineLevel="1" spans="162:168">
      <c r="FF11221" s="55">
        <v>11214</v>
      </c>
      <c r="FG11221" s="55" t="s">
        <v>2052</v>
      </c>
      <c r="FH11221" s="55" t="s">
        <v>2135</v>
      </c>
      <c r="FI11221" s="55">
        <v>1</v>
      </c>
      <c r="FJ11221" s="55">
        <v>5000</v>
      </c>
      <c r="FK11221" s="55" t="s">
        <v>1258</v>
      </c>
      <c r="FL11221" s="55">
        <v>0.025</v>
      </c>
    </row>
    <row r="11222" ht="14.25" customHeight="1" outlineLevel="1" spans="162:168">
      <c r="FF11222" s="55">
        <v>11215</v>
      </c>
      <c r="FG11222" s="55" t="s">
        <v>2052</v>
      </c>
      <c r="FH11222" s="55" t="s">
        <v>2135</v>
      </c>
      <c r="FI11222" s="55">
        <v>1</v>
      </c>
      <c r="FJ11222" s="55">
        <v>10000</v>
      </c>
      <c r="FK11222" s="55" t="s">
        <v>1258</v>
      </c>
      <c r="FL11222" s="55">
        <v>0.025</v>
      </c>
    </row>
    <row r="11223" ht="14.25" customHeight="1" outlineLevel="1" spans="162:168">
      <c r="FF11223" s="55">
        <v>11216</v>
      </c>
      <c r="FG11223" s="55" t="s">
        <v>2052</v>
      </c>
      <c r="FH11223" s="55" t="s">
        <v>2135</v>
      </c>
      <c r="FI11223" s="55">
        <v>1</v>
      </c>
      <c r="FJ11223" s="55">
        <v>25000</v>
      </c>
      <c r="FK11223" s="55" t="s">
        <v>1258</v>
      </c>
      <c r="FL11223" s="55">
        <v>0.025</v>
      </c>
    </row>
    <row r="11224" ht="14.25" customHeight="1" outlineLevel="1" spans="162:168">
      <c r="FF11224" s="55">
        <v>11217</v>
      </c>
      <c r="FG11224" s="55" t="s">
        <v>2052</v>
      </c>
      <c r="FH11224" s="55" t="s">
        <v>2135</v>
      </c>
      <c r="FI11224" s="55">
        <v>1</v>
      </c>
      <c r="FJ11224" s="55">
        <v>50000</v>
      </c>
      <c r="FK11224" s="55" t="s">
        <v>1258</v>
      </c>
      <c r="FL11224" s="55">
        <v>0.025</v>
      </c>
    </row>
    <row r="11225" ht="14.25" customHeight="1" outlineLevel="1" spans="162:168">
      <c r="FF11225" s="55">
        <v>11218</v>
      </c>
      <c r="FG11225" s="55" t="s">
        <v>2052</v>
      </c>
      <c r="FH11225" s="55" t="s">
        <v>2135</v>
      </c>
      <c r="FI11225" s="55">
        <v>1</v>
      </c>
      <c r="FJ11225" s="55">
        <v>80000</v>
      </c>
      <c r="FK11225" s="55" t="s">
        <v>1258</v>
      </c>
      <c r="FL11225" s="55">
        <v>0.025</v>
      </c>
    </row>
    <row r="11226" ht="14.25" customHeight="1" outlineLevel="1" spans="162:168">
      <c r="FF11226" s="55">
        <v>11219</v>
      </c>
      <c r="FG11226" s="55" t="s">
        <v>2052</v>
      </c>
      <c r="FH11226" s="55" t="s">
        <v>2135</v>
      </c>
      <c r="FI11226" s="55">
        <v>1</v>
      </c>
      <c r="FJ11226" s="55">
        <v>130000</v>
      </c>
      <c r="FK11226" s="55" t="s">
        <v>1258</v>
      </c>
      <c r="FL11226" s="55">
        <v>0.025</v>
      </c>
    </row>
    <row r="11227" ht="14.25" customHeight="1" outlineLevel="1" spans="162:168">
      <c r="FF11227" s="55">
        <v>11220</v>
      </c>
      <c r="FG11227" s="55" t="s">
        <v>2052</v>
      </c>
      <c r="FH11227" s="55" t="s">
        <v>2135</v>
      </c>
      <c r="FI11227" s="55">
        <v>1</v>
      </c>
      <c r="FJ11227" s="55">
        <v>260000</v>
      </c>
      <c r="FK11227" s="55" t="s">
        <v>1258</v>
      </c>
      <c r="FL11227" s="55">
        <v>0.025</v>
      </c>
    </row>
    <row r="11228" ht="14.25" customHeight="1" outlineLevel="1" spans="162:168">
      <c r="FF11228" s="55">
        <v>11221</v>
      </c>
      <c r="FG11228" s="55" t="s">
        <v>2052</v>
      </c>
      <c r="FH11228" s="55" t="s">
        <v>2135</v>
      </c>
      <c r="FI11228" s="55">
        <v>1</v>
      </c>
      <c r="FJ11228" s="55">
        <v>400000</v>
      </c>
      <c r="FK11228" s="55" t="s">
        <v>1258</v>
      </c>
      <c r="FL11228" s="55">
        <v>0.025</v>
      </c>
    </row>
    <row r="11229" ht="14.25" customHeight="1" outlineLevel="1" spans="162:168">
      <c r="FF11229" s="55">
        <v>11222</v>
      </c>
      <c r="FG11229" s="55" t="s">
        <v>2052</v>
      </c>
      <c r="FH11229" s="55" t="s">
        <v>2135</v>
      </c>
      <c r="FI11229" s="55">
        <v>1</v>
      </c>
      <c r="FJ11229" s="55">
        <v>530000</v>
      </c>
      <c r="FK11229" s="55" t="s">
        <v>1258</v>
      </c>
      <c r="FL11229" s="55">
        <v>0.025</v>
      </c>
    </row>
    <row r="11230" ht="14.25" customHeight="1" outlineLevel="1" spans="162:168">
      <c r="FF11230" s="55">
        <v>11223</v>
      </c>
      <c r="FG11230" s="55" t="s">
        <v>2052</v>
      </c>
      <c r="FH11230" s="55" t="s">
        <v>2135</v>
      </c>
      <c r="FI11230" s="55">
        <v>1</v>
      </c>
      <c r="FJ11230" s="55">
        <v>540000</v>
      </c>
      <c r="FK11230" s="55" t="s">
        <v>1258</v>
      </c>
      <c r="FL11230" s="55">
        <v>0.025</v>
      </c>
    </row>
    <row r="11231" ht="14.25" customHeight="1" outlineLevel="1" spans="162:168">
      <c r="FF11231" s="55">
        <v>11224</v>
      </c>
      <c r="FG11231" s="55" t="s">
        <v>2052</v>
      </c>
      <c r="FH11231" s="55" t="s">
        <v>1988</v>
      </c>
      <c r="FI11231" s="55">
        <v>1</v>
      </c>
      <c r="FJ11231" s="55">
        <v>0</v>
      </c>
      <c r="FK11231" s="55" t="s">
        <v>1258</v>
      </c>
      <c r="FL11231" s="55">
        <v>0.025</v>
      </c>
    </row>
    <row r="11232" ht="14.25" customHeight="1" outlineLevel="1" spans="162:168">
      <c r="FF11232" s="55">
        <v>11225</v>
      </c>
      <c r="FG11232" s="55" t="s">
        <v>2052</v>
      </c>
      <c r="FH11232" s="55" t="s">
        <v>1988</v>
      </c>
      <c r="FI11232" s="55">
        <v>1</v>
      </c>
      <c r="FJ11232" s="55">
        <v>1000</v>
      </c>
      <c r="FK11232" s="55" t="s">
        <v>1258</v>
      </c>
      <c r="FL11232" s="55">
        <v>0.025</v>
      </c>
    </row>
    <row r="11233" ht="14.25" customHeight="1" outlineLevel="1" spans="162:168">
      <c r="FF11233" s="55">
        <v>11226</v>
      </c>
      <c r="FG11233" s="55" t="s">
        <v>2052</v>
      </c>
      <c r="FH11233" s="55" t="s">
        <v>1988</v>
      </c>
      <c r="FI11233" s="55">
        <v>1</v>
      </c>
      <c r="FJ11233" s="55">
        <v>2500</v>
      </c>
      <c r="FK11233" s="55" t="s">
        <v>1258</v>
      </c>
      <c r="FL11233" s="55">
        <v>0.025</v>
      </c>
    </row>
    <row r="11234" ht="14.25" customHeight="1" outlineLevel="1" spans="162:168">
      <c r="FF11234" s="55">
        <v>11227</v>
      </c>
      <c r="FG11234" s="55" t="s">
        <v>2052</v>
      </c>
      <c r="FH11234" s="55" t="s">
        <v>1988</v>
      </c>
      <c r="FI11234" s="55">
        <v>1</v>
      </c>
      <c r="FJ11234" s="55">
        <v>5000</v>
      </c>
      <c r="FK11234" s="55" t="s">
        <v>1258</v>
      </c>
      <c r="FL11234" s="55">
        <v>0.025</v>
      </c>
    </row>
    <row r="11235" ht="14.25" customHeight="1" outlineLevel="1" spans="162:168">
      <c r="FF11235" s="55">
        <v>11228</v>
      </c>
      <c r="FG11235" s="55" t="s">
        <v>2052</v>
      </c>
      <c r="FH11235" s="55" t="s">
        <v>1988</v>
      </c>
      <c r="FI11235" s="55">
        <v>1</v>
      </c>
      <c r="FJ11235" s="55">
        <v>10000</v>
      </c>
      <c r="FK11235" s="55" t="s">
        <v>1258</v>
      </c>
      <c r="FL11235" s="55">
        <v>0.025</v>
      </c>
    </row>
    <row r="11236" ht="14.25" customHeight="1" outlineLevel="1" spans="162:168">
      <c r="FF11236" s="55">
        <v>11229</v>
      </c>
      <c r="FG11236" s="55" t="s">
        <v>2052</v>
      </c>
      <c r="FH11236" s="55" t="s">
        <v>1988</v>
      </c>
      <c r="FI11236" s="55">
        <v>1</v>
      </c>
      <c r="FJ11236" s="55">
        <v>25000</v>
      </c>
      <c r="FK11236" s="55" t="s">
        <v>1258</v>
      </c>
      <c r="FL11236" s="55">
        <v>0.025</v>
      </c>
    </row>
    <row r="11237" ht="14.25" customHeight="1" outlineLevel="1" spans="162:168">
      <c r="FF11237" s="55">
        <v>11230</v>
      </c>
      <c r="FG11237" s="55" t="s">
        <v>2052</v>
      </c>
      <c r="FH11237" s="55" t="s">
        <v>1988</v>
      </c>
      <c r="FI11237" s="55">
        <v>1</v>
      </c>
      <c r="FJ11237" s="55">
        <v>50000</v>
      </c>
      <c r="FK11237" s="55" t="s">
        <v>1258</v>
      </c>
      <c r="FL11237" s="55">
        <v>0.025</v>
      </c>
    </row>
    <row r="11238" ht="14.25" customHeight="1" outlineLevel="1" spans="162:168">
      <c r="FF11238" s="55">
        <v>11231</v>
      </c>
      <c r="FG11238" s="55" t="s">
        <v>2052</v>
      </c>
      <c r="FH11238" s="55" t="s">
        <v>1988</v>
      </c>
      <c r="FI11238" s="55">
        <v>1</v>
      </c>
      <c r="FJ11238" s="55">
        <v>80000</v>
      </c>
      <c r="FK11238" s="55" t="s">
        <v>1258</v>
      </c>
      <c r="FL11238" s="55">
        <v>0.025</v>
      </c>
    </row>
    <row r="11239" ht="14.25" customHeight="1" outlineLevel="1" spans="162:168">
      <c r="FF11239" s="55">
        <v>11232</v>
      </c>
      <c r="FG11239" s="55" t="s">
        <v>2052</v>
      </c>
      <c r="FH11239" s="55" t="s">
        <v>1988</v>
      </c>
      <c r="FI11239" s="55">
        <v>1</v>
      </c>
      <c r="FJ11239" s="55">
        <v>130000</v>
      </c>
      <c r="FK11239" s="55" t="s">
        <v>1258</v>
      </c>
      <c r="FL11239" s="55">
        <v>0.025</v>
      </c>
    </row>
    <row r="11240" ht="14.25" customHeight="1" outlineLevel="1" spans="162:168">
      <c r="FF11240" s="55">
        <v>11233</v>
      </c>
      <c r="FG11240" s="55" t="s">
        <v>2052</v>
      </c>
      <c r="FH11240" s="55" t="s">
        <v>1988</v>
      </c>
      <c r="FI11240" s="55">
        <v>1</v>
      </c>
      <c r="FJ11240" s="55">
        <v>260000</v>
      </c>
      <c r="FK11240" s="55" t="s">
        <v>1258</v>
      </c>
      <c r="FL11240" s="55">
        <v>0.025</v>
      </c>
    </row>
    <row r="11241" ht="14.25" customHeight="1" outlineLevel="1" spans="162:168">
      <c r="FF11241" s="55">
        <v>11234</v>
      </c>
      <c r="FG11241" s="55" t="s">
        <v>2052</v>
      </c>
      <c r="FH11241" s="55" t="s">
        <v>1988</v>
      </c>
      <c r="FI11241" s="55">
        <v>1</v>
      </c>
      <c r="FJ11241" s="55">
        <v>400000</v>
      </c>
      <c r="FK11241" s="55" t="s">
        <v>1258</v>
      </c>
      <c r="FL11241" s="55">
        <v>0.025</v>
      </c>
    </row>
    <row r="11242" ht="14.25" customHeight="1" outlineLevel="1" spans="162:168">
      <c r="FF11242" s="55">
        <v>11235</v>
      </c>
      <c r="FG11242" s="55" t="s">
        <v>2052</v>
      </c>
      <c r="FH11242" s="55" t="s">
        <v>1988</v>
      </c>
      <c r="FI11242" s="55">
        <v>1</v>
      </c>
      <c r="FJ11242" s="55">
        <v>530000</v>
      </c>
      <c r="FK11242" s="55" t="s">
        <v>1258</v>
      </c>
      <c r="FL11242" s="55">
        <v>0.025</v>
      </c>
    </row>
    <row r="11243" ht="14.25" customHeight="1" outlineLevel="1" spans="162:168">
      <c r="FF11243" s="55">
        <v>11236</v>
      </c>
      <c r="FG11243" s="55" t="s">
        <v>2052</v>
      </c>
      <c r="FH11243" s="55" t="s">
        <v>1988</v>
      </c>
      <c r="FI11243" s="55">
        <v>1</v>
      </c>
      <c r="FJ11243" s="55">
        <v>540000</v>
      </c>
      <c r="FK11243" s="55" t="s">
        <v>1258</v>
      </c>
      <c r="FL11243" s="55">
        <v>0.025</v>
      </c>
    </row>
    <row r="11244" ht="14.25" customHeight="1" outlineLevel="1" spans="162:168">
      <c r="FF11244" s="55">
        <v>11237</v>
      </c>
      <c r="FG11244" s="55" t="s">
        <v>2052</v>
      </c>
      <c r="FH11244" s="55" t="s">
        <v>1607</v>
      </c>
      <c r="FI11244" s="55">
        <v>1</v>
      </c>
      <c r="FJ11244" s="55">
        <v>0</v>
      </c>
      <c r="FK11244" s="55" t="s">
        <v>1258</v>
      </c>
      <c r="FL11244" s="55">
        <v>0.0292</v>
      </c>
    </row>
    <row r="11245" ht="14.25" customHeight="1" outlineLevel="1" spans="162:168">
      <c r="FF11245" s="55">
        <v>11238</v>
      </c>
      <c r="FG11245" s="55" t="s">
        <v>2052</v>
      </c>
      <c r="FH11245" s="55" t="s">
        <v>1607</v>
      </c>
      <c r="FI11245" s="55">
        <v>1</v>
      </c>
      <c r="FJ11245" s="55">
        <v>1000</v>
      </c>
      <c r="FK11245" s="55" t="s">
        <v>1258</v>
      </c>
      <c r="FL11245" s="55">
        <v>0.0275</v>
      </c>
    </row>
    <row r="11246" ht="14.25" customHeight="1" outlineLevel="1" spans="162:168">
      <c r="FF11246" s="55">
        <v>11239</v>
      </c>
      <c r="FG11246" s="55" t="s">
        <v>2052</v>
      </c>
      <c r="FH11246" s="55" t="s">
        <v>1607</v>
      </c>
      <c r="FI11246" s="55">
        <v>1</v>
      </c>
      <c r="FJ11246" s="55">
        <v>2500</v>
      </c>
      <c r="FK11246" s="55" t="s">
        <v>1258</v>
      </c>
      <c r="FL11246" s="55">
        <v>0.0259</v>
      </c>
    </row>
    <row r="11247" ht="14.25" customHeight="1" outlineLevel="1" spans="162:168">
      <c r="FF11247" s="55">
        <v>11240</v>
      </c>
      <c r="FG11247" s="55" t="s">
        <v>2052</v>
      </c>
      <c r="FH11247" s="55" t="s">
        <v>1607</v>
      </c>
      <c r="FI11247" s="55">
        <v>1</v>
      </c>
      <c r="FJ11247" s="55">
        <v>5000</v>
      </c>
      <c r="FK11247" s="55" t="s">
        <v>1258</v>
      </c>
      <c r="FL11247" s="55">
        <v>0.025</v>
      </c>
    </row>
    <row r="11248" ht="14.25" customHeight="1" outlineLevel="1" spans="162:168">
      <c r="FF11248" s="55">
        <v>11241</v>
      </c>
      <c r="FG11248" s="55" t="s">
        <v>2052</v>
      </c>
      <c r="FH11248" s="55" t="s">
        <v>1607</v>
      </c>
      <c r="FI11248" s="55">
        <v>1</v>
      </c>
      <c r="FJ11248" s="55">
        <v>10000</v>
      </c>
      <c r="FK11248" s="55" t="s">
        <v>1258</v>
      </c>
      <c r="FL11248" s="55">
        <v>0.025</v>
      </c>
    </row>
    <row r="11249" ht="14.25" customHeight="1" outlineLevel="1" spans="162:168">
      <c r="FF11249" s="55">
        <v>11242</v>
      </c>
      <c r="FG11249" s="55" t="s">
        <v>2052</v>
      </c>
      <c r="FH11249" s="55" t="s">
        <v>1607</v>
      </c>
      <c r="FI11249" s="55">
        <v>1</v>
      </c>
      <c r="FJ11249" s="55">
        <v>25000</v>
      </c>
      <c r="FK11249" s="55" t="s">
        <v>1258</v>
      </c>
      <c r="FL11249" s="55">
        <v>0.025</v>
      </c>
    </row>
    <row r="11250" ht="14.25" customHeight="1" outlineLevel="1" spans="162:168">
      <c r="FF11250" s="55">
        <v>11243</v>
      </c>
      <c r="FG11250" s="55" t="s">
        <v>2052</v>
      </c>
      <c r="FH11250" s="55" t="s">
        <v>1607</v>
      </c>
      <c r="FI11250" s="55">
        <v>1</v>
      </c>
      <c r="FJ11250" s="55">
        <v>50000</v>
      </c>
      <c r="FK11250" s="55" t="s">
        <v>1258</v>
      </c>
      <c r="FL11250" s="55">
        <v>0.025</v>
      </c>
    </row>
    <row r="11251" ht="14.25" customHeight="1" outlineLevel="1" spans="162:168">
      <c r="FF11251" s="55">
        <v>11244</v>
      </c>
      <c r="FG11251" s="55" t="s">
        <v>2052</v>
      </c>
      <c r="FH11251" s="55" t="s">
        <v>1607</v>
      </c>
      <c r="FI11251" s="55">
        <v>1</v>
      </c>
      <c r="FJ11251" s="55">
        <v>80000</v>
      </c>
      <c r="FK11251" s="55" t="s">
        <v>1258</v>
      </c>
      <c r="FL11251" s="55">
        <v>0.025</v>
      </c>
    </row>
    <row r="11252" ht="14.25" customHeight="1" outlineLevel="1" spans="162:168">
      <c r="FF11252" s="55">
        <v>11245</v>
      </c>
      <c r="FG11252" s="55" t="s">
        <v>2052</v>
      </c>
      <c r="FH11252" s="55" t="s">
        <v>1607</v>
      </c>
      <c r="FI11252" s="55">
        <v>1</v>
      </c>
      <c r="FJ11252" s="55">
        <v>130000</v>
      </c>
      <c r="FK11252" s="55" t="s">
        <v>1258</v>
      </c>
      <c r="FL11252" s="55">
        <v>0.025</v>
      </c>
    </row>
    <row r="11253" ht="14.25" customHeight="1" outlineLevel="1" spans="162:168">
      <c r="FF11253" s="55">
        <v>11246</v>
      </c>
      <c r="FG11253" s="55" t="s">
        <v>2052</v>
      </c>
      <c r="FH11253" s="55" t="s">
        <v>1607</v>
      </c>
      <c r="FI11253" s="55">
        <v>1</v>
      </c>
      <c r="FJ11253" s="55">
        <v>260000</v>
      </c>
      <c r="FK11253" s="55" t="s">
        <v>1258</v>
      </c>
      <c r="FL11253" s="55">
        <v>0.025</v>
      </c>
    </row>
    <row r="11254" ht="14.25" customHeight="1" outlineLevel="1" spans="162:168">
      <c r="FF11254" s="55">
        <v>11247</v>
      </c>
      <c r="FG11254" s="55" t="s">
        <v>2052</v>
      </c>
      <c r="FH11254" s="55" t="s">
        <v>1607</v>
      </c>
      <c r="FI11254" s="55">
        <v>1</v>
      </c>
      <c r="FJ11254" s="55">
        <v>400000</v>
      </c>
      <c r="FK11254" s="55" t="s">
        <v>1258</v>
      </c>
      <c r="FL11254" s="55">
        <v>0.025</v>
      </c>
    </row>
    <row r="11255" ht="14.25" customHeight="1" outlineLevel="1" spans="162:168">
      <c r="FF11255" s="55">
        <v>11248</v>
      </c>
      <c r="FG11255" s="55" t="s">
        <v>2052</v>
      </c>
      <c r="FH11255" s="55" t="s">
        <v>1607</v>
      </c>
      <c r="FI11255" s="55">
        <v>1</v>
      </c>
      <c r="FJ11255" s="55">
        <v>530000</v>
      </c>
      <c r="FK11255" s="55" t="s">
        <v>1258</v>
      </c>
      <c r="FL11255" s="55">
        <v>0.025</v>
      </c>
    </row>
    <row r="11256" ht="14.25" customHeight="1" outlineLevel="1" spans="162:168">
      <c r="FF11256" s="55">
        <v>11249</v>
      </c>
      <c r="FG11256" s="55" t="s">
        <v>2052</v>
      </c>
      <c r="FH11256" s="55" t="s">
        <v>1607</v>
      </c>
      <c r="FI11256" s="55">
        <v>1</v>
      </c>
      <c r="FJ11256" s="55">
        <v>540000</v>
      </c>
      <c r="FK11256" s="55" t="s">
        <v>1258</v>
      </c>
      <c r="FL11256" s="55">
        <v>0.025</v>
      </c>
    </row>
    <row r="11257" ht="14.25" customHeight="1" outlineLevel="1" spans="162:168">
      <c r="FF11257" s="55">
        <v>11250</v>
      </c>
      <c r="FG11257" s="55" t="s">
        <v>2052</v>
      </c>
      <c r="FH11257" s="55" t="s">
        <v>1607</v>
      </c>
      <c r="FI11257" s="55">
        <v>2</v>
      </c>
      <c r="FJ11257" s="55">
        <v>0</v>
      </c>
      <c r="FK11257" s="55" t="s">
        <v>1258</v>
      </c>
      <c r="FL11257" s="55">
        <v>0.025</v>
      </c>
    </row>
    <row r="11258" ht="14.25" customHeight="1" outlineLevel="1" spans="162:168">
      <c r="FF11258" s="55">
        <v>11251</v>
      </c>
      <c r="FG11258" s="55" t="s">
        <v>2052</v>
      </c>
      <c r="FH11258" s="55" t="s">
        <v>1607</v>
      </c>
      <c r="FI11258" s="55">
        <v>2</v>
      </c>
      <c r="FJ11258" s="55">
        <v>1000</v>
      </c>
      <c r="FK11258" s="55" t="s">
        <v>1258</v>
      </c>
      <c r="FL11258" s="55">
        <v>0.025</v>
      </c>
    </row>
    <row r="11259" ht="14.25" customHeight="1" outlineLevel="1" spans="162:168">
      <c r="FF11259" s="55">
        <v>11252</v>
      </c>
      <c r="FG11259" s="55" t="s">
        <v>2052</v>
      </c>
      <c r="FH11259" s="55" t="s">
        <v>1607</v>
      </c>
      <c r="FI11259" s="55">
        <v>2</v>
      </c>
      <c r="FJ11259" s="55">
        <v>2500</v>
      </c>
      <c r="FK11259" s="55" t="s">
        <v>1258</v>
      </c>
      <c r="FL11259" s="55">
        <v>0.025</v>
      </c>
    </row>
    <row r="11260" ht="14.25" customHeight="1" outlineLevel="1" spans="162:168">
      <c r="FF11260" s="55">
        <v>11253</v>
      </c>
      <c r="FG11260" s="55" t="s">
        <v>2052</v>
      </c>
      <c r="FH11260" s="55" t="s">
        <v>1607</v>
      </c>
      <c r="FI11260" s="55">
        <v>2</v>
      </c>
      <c r="FJ11260" s="55">
        <v>5000</v>
      </c>
      <c r="FK11260" s="55" t="s">
        <v>1258</v>
      </c>
      <c r="FL11260" s="55">
        <v>0.025</v>
      </c>
    </row>
    <row r="11261" ht="14.25" customHeight="1" outlineLevel="1" spans="162:168">
      <c r="FF11261" s="55">
        <v>11254</v>
      </c>
      <c r="FG11261" s="55" t="s">
        <v>2052</v>
      </c>
      <c r="FH11261" s="55" t="s">
        <v>1607</v>
      </c>
      <c r="FI11261" s="55">
        <v>2</v>
      </c>
      <c r="FJ11261" s="55">
        <v>10000</v>
      </c>
      <c r="FK11261" s="55" t="s">
        <v>1258</v>
      </c>
      <c r="FL11261" s="55">
        <v>0.025</v>
      </c>
    </row>
    <row r="11262" ht="14.25" customHeight="1" outlineLevel="1" spans="162:168">
      <c r="FF11262" s="55">
        <v>11255</v>
      </c>
      <c r="FG11262" s="55" t="s">
        <v>2052</v>
      </c>
      <c r="FH11262" s="55" t="s">
        <v>1607</v>
      </c>
      <c r="FI11262" s="55">
        <v>2</v>
      </c>
      <c r="FJ11262" s="55">
        <v>25000</v>
      </c>
      <c r="FK11262" s="55" t="s">
        <v>1258</v>
      </c>
      <c r="FL11262" s="55">
        <v>0.025</v>
      </c>
    </row>
    <row r="11263" ht="14.25" customHeight="1" outlineLevel="1" spans="162:168">
      <c r="FF11263" s="55">
        <v>11256</v>
      </c>
      <c r="FG11263" s="55" t="s">
        <v>2052</v>
      </c>
      <c r="FH11263" s="55" t="s">
        <v>1607</v>
      </c>
      <c r="FI11263" s="55">
        <v>2</v>
      </c>
      <c r="FJ11263" s="55">
        <v>50000</v>
      </c>
      <c r="FK11263" s="55" t="s">
        <v>1258</v>
      </c>
      <c r="FL11263" s="55">
        <v>0.025</v>
      </c>
    </row>
    <row r="11264" ht="14.25" customHeight="1" outlineLevel="1" spans="162:168">
      <c r="FF11264" s="55">
        <v>11257</v>
      </c>
      <c r="FG11264" s="55" t="s">
        <v>2052</v>
      </c>
      <c r="FH11264" s="55" t="s">
        <v>1607</v>
      </c>
      <c r="FI11264" s="55">
        <v>2</v>
      </c>
      <c r="FJ11264" s="55">
        <v>80000</v>
      </c>
      <c r="FK11264" s="55" t="s">
        <v>1258</v>
      </c>
      <c r="FL11264" s="55">
        <v>0.025</v>
      </c>
    </row>
    <row r="11265" ht="14.25" customHeight="1" outlineLevel="1" spans="162:168">
      <c r="FF11265" s="55">
        <v>11258</v>
      </c>
      <c r="FG11265" s="55" t="s">
        <v>2052</v>
      </c>
      <c r="FH11265" s="55" t="s">
        <v>1607</v>
      </c>
      <c r="FI11265" s="55">
        <v>2</v>
      </c>
      <c r="FJ11265" s="55">
        <v>130000</v>
      </c>
      <c r="FK11265" s="55" t="s">
        <v>1258</v>
      </c>
      <c r="FL11265" s="55">
        <v>0.025</v>
      </c>
    </row>
    <row r="11266" ht="14.25" customHeight="1" outlineLevel="1" spans="162:168">
      <c r="FF11266" s="55">
        <v>11259</v>
      </c>
      <c r="FG11266" s="55" t="s">
        <v>2052</v>
      </c>
      <c r="FH11266" s="55" t="s">
        <v>1607</v>
      </c>
      <c r="FI11266" s="55">
        <v>2</v>
      </c>
      <c r="FJ11266" s="55">
        <v>260000</v>
      </c>
      <c r="FK11266" s="55" t="s">
        <v>1258</v>
      </c>
      <c r="FL11266" s="55">
        <v>0.025</v>
      </c>
    </row>
    <row r="11267" ht="14.25" customHeight="1" outlineLevel="1" spans="162:168">
      <c r="FF11267" s="55">
        <v>11260</v>
      </c>
      <c r="FG11267" s="55" t="s">
        <v>2052</v>
      </c>
      <c r="FH11267" s="55" t="s">
        <v>1607</v>
      </c>
      <c r="FI11267" s="55">
        <v>2</v>
      </c>
      <c r="FJ11267" s="55">
        <v>400000</v>
      </c>
      <c r="FK11267" s="55" t="s">
        <v>1258</v>
      </c>
      <c r="FL11267" s="55">
        <v>0.025</v>
      </c>
    </row>
    <row r="11268" ht="14.25" customHeight="1" outlineLevel="1" spans="162:168">
      <c r="FF11268" s="55">
        <v>11261</v>
      </c>
      <c r="FG11268" s="55" t="s">
        <v>2052</v>
      </c>
      <c r="FH11268" s="55" t="s">
        <v>1607</v>
      </c>
      <c r="FI11268" s="55">
        <v>2</v>
      </c>
      <c r="FJ11268" s="55">
        <v>530000</v>
      </c>
      <c r="FK11268" s="55" t="s">
        <v>1258</v>
      </c>
      <c r="FL11268" s="55">
        <v>0.025</v>
      </c>
    </row>
    <row r="11269" ht="14.25" customHeight="1" outlineLevel="1" spans="162:168">
      <c r="FF11269" s="55">
        <v>11262</v>
      </c>
      <c r="FG11269" s="55" t="s">
        <v>2052</v>
      </c>
      <c r="FH11269" s="55" t="s">
        <v>1607</v>
      </c>
      <c r="FI11269" s="55">
        <v>2</v>
      </c>
      <c r="FJ11269" s="55">
        <v>540000</v>
      </c>
      <c r="FK11269" s="55" t="s">
        <v>1258</v>
      </c>
      <c r="FL11269" s="55">
        <v>0.025</v>
      </c>
    </row>
    <row r="11270" ht="14.25" customHeight="1" outlineLevel="1" spans="162:168">
      <c r="FF11270" s="55">
        <v>11263</v>
      </c>
      <c r="FG11270" s="55" t="s">
        <v>2052</v>
      </c>
      <c r="FH11270" s="55" t="s">
        <v>1607</v>
      </c>
      <c r="FI11270" s="55">
        <v>3</v>
      </c>
      <c r="FJ11270" s="55">
        <v>0</v>
      </c>
      <c r="FK11270" s="55" t="s">
        <v>1258</v>
      </c>
      <c r="FL11270" s="55">
        <v>0.025</v>
      </c>
    </row>
    <row r="11271" ht="14.25" customHeight="1" outlineLevel="1" spans="162:168">
      <c r="FF11271" s="55">
        <v>11264</v>
      </c>
      <c r="FG11271" s="55" t="s">
        <v>2052</v>
      </c>
      <c r="FH11271" s="55" t="s">
        <v>1607</v>
      </c>
      <c r="FI11271" s="55">
        <v>3</v>
      </c>
      <c r="FJ11271" s="55">
        <v>1000</v>
      </c>
      <c r="FK11271" s="55" t="s">
        <v>1258</v>
      </c>
      <c r="FL11271" s="55">
        <v>0.025</v>
      </c>
    </row>
    <row r="11272" ht="14.25" customHeight="1" outlineLevel="1" spans="162:168">
      <c r="FF11272" s="55">
        <v>11265</v>
      </c>
      <c r="FG11272" s="55" t="s">
        <v>2052</v>
      </c>
      <c r="FH11272" s="55" t="s">
        <v>1607</v>
      </c>
      <c r="FI11272" s="55">
        <v>3</v>
      </c>
      <c r="FJ11272" s="55">
        <v>2500</v>
      </c>
      <c r="FK11272" s="55" t="s">
        <v>1258</v>
      </c>
      <c r="FL11272" s="55">
        <v>0.025</v>
      </c>
    </row>
    <row r="11273" ht="14.25" customHeight="1" outlineLevel="1" spans="162:168">
      <c r="FF11273" s="55">
        <v>11266</v>
      </c>
      <c r="FG11273" s="55" t="s">
        <v>2052</v>
      </c>
      <c r="FH11273" s="55" t="s">
        <v>1607</v>
      </c>
      <c r="FI11273" s="55">
        <v>3</v>
      </c>
      <c r="FJ11273" s="55">
        <v>5000</v>
      </c>
      <c r="FK11273" s="55" t="s">
        <v>1258</v>
      </c>
      <c r="FL11273" s="55">
        <v>0.025</v>
      </c>
    </row>
    <row r="11274" ht="14.25" customHeight="1" outlineLevel="1" spans="162:168">
      <c r="FF11274" s="55">
        <v>11267</v>
      </c>
      <c r="FG11274" s="55" t="s">
        <v>2052</v>
      </c>
      <c r="FH11274" s="55" t="s">
        <v>1607</v>
      </c>
      <c r="FI11274" s="55">
        <v>3</v>
      </c>
      <c r="FJ11274" s="55">
        <v>10000</v>
      </c>
      <c r="FK11274" s="55" t="s">
        <v>1258</v>
      </c>
      <c r="FL11274" s="55">
        <v>0.025</v>
      </c>
    </row>
    <row r="11275" ht="14.25" customHeight="1" outlineLevel="1" spans="162:168">
      <c r="FF11275" s="55">
        <v>11268</v>
      </c>
      <c r="FG11275" s="55" t="s">
        <v>2052</v>
      </c>
      <c r="FH11275" s="55" t="s">
        <v>1607</v>
      </c>
      <c r="FI11275" s="55">
        <v>3</v>
      </c>
      <c r="FJ11275" s="55">
        <v>25000</v>
      </c>
      <c r="FK11275" s="55" t="s">
        <v>1258</v>
      </c>
      <c r="FL11275" s="55">
        <v>0.025</v>
      </c>
    </row>
    <row r="11276" ht="14.25" customHeight="1" outlineLevel="1" spans="162:168">
      <c r="FF11276" s="55">
        <v>11269</v>
      </c>
      <c r="FG11276" s="55" t="s">
        <v>2052</v>
      </c>
      <c r="FH11276" s="55" t="s">
        <v>1607</v>
      </c>
      <c r="FI11276" s="55">
        <v>3</v>
      </c>
      <c r="FJ11276" s="55">
        <v>50000</v>
      </c>
      <c r="FK11276" s="55" t="s">
        <v>1258</v>
      </c>
      <c r="FL11276" s="55">
        <v>0.025</v>
      </c>
    </row>
    <row r="11277" ht="14.25" customHeight="1" outlineLevel="1" spans="162:168">
      <c r="FF11277" s="55">
        <v>11270</v>
      </c>
      <c r="FG11277" s="55" t="s">
        <v>2052</v>
      </c>
      <c r="FH11277" s="55" t="s">
        <v>1607</v>
      </c>
      <c r="FI11277" s="55">
        <v>3</v>
      </c>
      <c r="FJ11277" s="55">
        <v>80000</v>
      </c>
      <c r="FK11277" s="55" t="s">
        <v>1258</v>
      </c>
      <c r="FL11277" s="55">
        <v>0.025</v>
      </c>
    </row>
    <row r="11278" ht="14.25" customHeight="1" outlineLevel="1" spans="162:168">
      <c r="FF11278" s="55">
        <v>11271</v>
      </c>
      <c r="FG11278" s="55" t="s">
        <v>2052</v>
      </c>
      <c r="FH11278" s="55" t="s">
        <v>1607</v>
      </c>
      <c r="FI11278" s="55">
        <v>3</v>
      </c>
      <c r="FJ11278" s="55">
        <v>130000</v>
      </c>
      <c r="FK11278" s="55" t="s">
        <v>1258</v>
      </c>
      <c r="FL11278" s="55">
        <v>0.025</v>
      </c>
    </row>
    <row r="11279" ht="14.25" customHeight="1" outlineLevel="1" spans="162:168">
      <c r="FF11279" s="55">
        <v>11272</v>
      </c>
      <c r="FG11279" s="55" t="s">
        <v>2052</v>
      </c>
      <c r="FH11279" s="55" t="s">
        <v>1607</v>
      </c>
      <c r="FI11279" s="55">
        <v>3</v>
      </c>
      <c r="FJ11279" s="55">
        <v>260000</v>
      </c>
      <c r="FK11279" s="55" t="s">
        <v>1258</v>
      </c>
      <c r="FL11279" s="55">
        <v>0.025</v>
      </c>
    </row>
    <row r="11280" ht="14.25" customHeight="1" outlineLevel="1" spans="162:168">
      <c r="FF11280" s="55">
        <v>11273</v>
      </c>
      <c r="FG11280" s="55" t="s">
        <v>2052</v>
      </c>
      <c r="FH11280" s="55" t="s">
        <v>1607</v>
      </c>
      <c r="FI11280" s="55">
        <v>3</v>
      </c>
      <c r="FJ11280" s="55">
        <v>400000</v>
      </c>
      <c r="FK11280" s="55" t="s">
        <v>1258</v>
      </c>
      <c r="FL11280" s="55">
        <v>0.025</v>
      </c>
    </row>
    <row r="11281" ht="14.25" customHeight="1" outlineLevel="1" spans="162:168">
      <c r="FF11281" s="55">
        <v>11274</v>
      </c>
      <c r="FG11281" s="55" t="s">
        <v>2052</v>
      </c>
      <c r="FH11281" s="55" t="s">
        <v>1607</v>
      </c>
      <c r="FI11281" s="55">
        <v>3</v>
      </c>
      <c r="FJ11281" s="55">
        <v>530000</v>
      </c>
      <c r="FK11281" s="55" t="s">
        <v>1258</v>
      </c>
      <c r="FL11281" s="55">
        <v>0.025</v>
      </c>
    </row>
    <row r="11282" ht="14.25" customHeight="1" outlineLevel="1" spans="162:168">
      <c r="FF11282" s="55">
        <v>11275</v>
      </c>
      <c r="FG11282" s="55" t="s">
        <v>2052</v>
      </c>
      <c r="FH11282" s="55" t="s">
        <v>1607</v>
      </c>
      <c r="FI11282" s="55">
        <v>3</v>
      </c>
      <c r="FJ11282" s="55">
        <v>540000</v>
      </c>
      <c r="FK11282" s="55" t="s">
        <v>1258</v>
      </c>
      <c r="FL11282" s="55">
        <v>0.025</v>
      </c>
    </row>
    <row r="11283" ht="14.25" customHeight="1" outlineLevel="1" spans="162:168">
      <c r="FF11283" s="55">
        <v>11276</v>
      </c>
      <c r="FG11283" s="55" t="s">
        <v>2052</v>
      </c>
      <c r="FH11283" s="55" t="s">
        <v>2048</v>
      </c>
      <c r="FI11283" s="55">
        <v>1</v>
      </c>
      <c r="FJ11283" s="55">
        <v>0</v>
      </c>
      <c r="FK11283" s="55" t="s">
        <v>1258</v>
      </c>
      <c r="FL11283" s="55">
        <v>0.0334</v>
      </c>
    </row>
    <row r="11284" ht="14.25" customHeight="1" outlineLevel="1" spans="162:168">
      <c r="FF11284" s="55">
        <v>11277</v>
      </c>
      <c r="FG11284" s="55" t="s">
        <v>2052</v>
      </c>
      <c r="FH11284" s="55" t="s">
        <v>2048</v>
      </c>
      <c r="FI11284" s="55">
        <v>1</v>
      </c>
      <c r="FJ11284" s="55">
        <v>1000</v>
      </c>
      <c r="FK11284" s="55" t="s">
        <v>1258</v>
      </c>
      <c r="FL11284" s="55">
        <v>0.0292</v>
      </c>
    </row>
    <row r="11285" ht="14.25" customHeight="1" outlineLevel="1" spans="162:168">
      <c r="FF11285" s="55">
        <v>11278</v>
      </c>
      <c r="FG11285" s="55" t="s">
        <v>2052</v>
      </c>
      <c r="FH11285" s="55" t="s">
        <v>2048</v>
      </c>
      <c r="FI11285" s="55">
        <v>1</v>
      </c>
      <c r="FJ11285" s="55">
        <v>2500</v>
      </c>
      <c r="FK11285" s="55" t="s">
        <v>1258</v>
      </c>
      <c r="FL11285" s="55">
        <v>0.025</v>
      </c>
    </row>
    <row r="11286" ht="14.25" customHeight="1" outlineLevel="1" spans="162:168">
      <c r="FF11286" s="55">
        <v>11279</v>
      </c>
      <c r="FG11286" s="55" t="s">
        <v>2052</v>
      </c>
      <c r="FH11286" s="55" t="s">
        <v>2048</v>
      </c>
      <c r="FI11286" s="55">
        <v>1</v>
      </c>
      <c r="FJ11286" s="55">
        <v>5000</v>
      </c>
      <c r="FK11286" s="55" t="s">
        <v>1258</v>
      </c>
      <c r="FL11286" s="55">
        <v>0.025</v>
      </c>
    </row>
    <row r="11287" ht="14.25" customHeight="1" outlineLevel="1" spans="162:168">
      <c r="FF11287" s="55">
        <v>11280</v>
      </c>
      <c r="FG11287" s="55" t="s">
        <v>2052</v>
      </c>
      <c r="FH11287" s="55" t="s">
        <v>2048</v>
      </c>
      <c r="FI11287" s="55">
        <v>1</v>
      </c>
      <c r="FJ11287" s="55">
        <v>10000</v>
      </c>
      <c r="FK11287" s="55" t="s">
        <v>1258</v>
      </c>
      <c r="FL11287" s="55">
        <v>0.025</v>
      </c>
    </row>
    <row r="11288" ht="14.25" customHeight="1" outlineLevel="1" spans="162:168">
      <c r="FF11288" s="55">
        <v>11281</v>
      </c>
      <c r="FG11288" s="55" t="s">
        <v>2052</v>
      </c>
      <c r="FH11288" s="55" t="s">
        <v>2048</v>
      </c>
      <c r="FI11288" s="55">
        <v>1</v>
      </c>
      <c r="FJ11288" s="55">
        <v>25000</v>
      </c>
      <c r="FK11288" s="55" t="s">
        <v>1258</v>
      </c>
      <c r="FL11288" s="55">
        <v>0.025</v>
      </c>
    </row>
    <row r="11289" ht="14.25" customHeight="1" outlineLevel="1" spans="162:168">
      <c r="FF11289" s="55">
        <v>11282</v>
      </c>
      <c r="FG11289" s="55" t="s">
        <v>2052</v>
      </c>
      <c r="FH11289" s="55" t="s">
        <v>2048</v>
      </c>
      <c r="FI11289" s="55">
        <v>1</v>
      </c>
      <c r="FJ11289" s="55">
        <v>50000</v>
      </c>
      <c r="FK11289" s="55" t="s">
        <v>1258</v>
      </c>
      <c r="FL11289" s="55">
        <v>0.025</v>
      </c>
    </row>
    <row r="11290" ht="14.25" customHeight="1" outlineLevel="1" spans="162:168">
      <c r="FF11290" s="55">
        <v>11283</v>
      </c>
      <c r="FG11290" s="55" t="s">
        <v>2052</v>
      </c>
      <c r="FH11290" s="55" t="s">
        <v>2048</v>
      </c>
      <c r="FI11290" s="55">
        <v>1</v>
      </c>
      <c r="FJ11290" s="55">
        <v>80000</v>
      </c>
      <c r="FK11290" s="55" t="s">
        <v>1258</v>
      </c>
      <c r="FL11290" s="55">
        <v>0.025</v>
      </c>
    </row>
    <row r="11291" ht="14.25" customHeight="1" outlineLevel="1" spans="162:168">
      <c r="FF11291" s="55">
        <v>11284</v>
      </c>
      <c r="FG11291" s="55" t="s">
        <v>2052</v>
      </c>
      <c r="FH11291" s="55" t="s">
        <v>2048</v>
      </c>
      <c r="FI11291" s="55">
        <v>1</v>
      </c>
      <c r="FJ11291" s="55">
        <v>130000</v>
      </c>
      <c r="FK11291" s="55" t="s">
        <v>1258</v>
      </c>
      <c r="FL11291" s="55">
        <v>0.025</v>
      </c>
    </row>
    <row r="11292" ht="14.25" customHeight="1" outlineLevel="1" spans="162:168">
      <c r="FF11292" s="55">
        <v>11285</v>
      </c>
      <c r="FG11292" s="55" t="s">
        <v>2052</v>
      </c>
      <c r="FH11292" s="55" t="s">
        <v>2048</v>
      </c>
      <c r="FI11292" s="55">
        <v>1</v>
      </c>
      <c r="FJ11292" s="55">
        <v>260000</v>
      </c>
      <c r="FK11292" s="55" t="s">
        <v>1258</v>
      </c>
      <c r="FL11292" s="55">
        <v>0.025</v>
      </c>
    </row>
    <row r="11293" ht="14.25" customHeight="1" outlineLevel="1" spans="162:168">
      <c r="FF11293" s="55">
        <v>11286</v>
      </c>
      <c r="FG11293" s="55" t="s">
        <v>2052</v>
      </c>
      <c r="FH11293" s="55" t="s">
        <v>2048</v>
      </c>
      <c r="FI11293" s="55">
        <v>1</v>
      </c>
      <c r="FJ11293" s="55">
        <v>400000</v>
      </c>
      <c r="FK11293" s="55" t="s">
        <v>1258</v>
      </c>
      <c r="FL11293" s="55">
        <v>0.025</v>
      </c>
    </row>
    <row r="11294" ht="14.25" customHeight="1" outlineLevel="1" spans="162:168">
      <c r="FF11294" s="55">
        <v>11287</v>
      </c>
      <c r="FG11294" s="55" t="s">
        <v>2052</v>
      </c>
      <c r="FH11294" s="55" t="s">
        <v>2048</v>
      </c>
      <c r="FI11294" s="55">
        <v>1</v>
      </c>
      <c r="FJ11294" s="55">
        <v>530000</v>
      </c>
      <c r="FK11294" s="55" t="s">
        <v>1258</v>
      </c>
      <c r="FL11294" s="55">
        <v>0.025</v>
      </c>
    </row>
    <row r="11295" ht="14.25" customHeight="1" outlineLevel="1" spans="162:168">
      <c r="FF11295" s="55">
        <v>11288</v>
      </c>
      <c r="FG11295" s="55" t="s">
        <v>2052</v>
      </c>
      <c r="FH11295" s="55" t="s">
        <v>2048</v>
      </c>
      <c r="FI11295" s="55">
        <v>1</v>
      </c>
      <c r="FJ11295" s="55">
        <v>540000</v>
      </c>
      <c r="FK11295" s="55" t="s">
        <v>1258</v>
      </c>
      <c r="FL11295" s="55">
        <v>0.025</v>
      </c>
    </row>
    <row r="11296" ht="14.25" customHeight="1" outlineLevel="1" spans="162:168">
      <c r="FF11296" s="55">
        <v>11289</v>
      </c>
      <c r="FG11296" s="55" t="s">
        <v>2052</v>
      </c>
      <c r="FH11296" s="55" t="s">
        <v>2048</v>
      </c>
      <c r="FI11296" s="55">
        <v>2</v>
      </c>
      <c r="FJ11296" s="55">
        <v>0</v>
      </c>
      <c r="FK11296" s="55" t="s">
        <v>1258</v>
      </c>
      <c r="FL11296" s="55">
        <v>0.0334</v>
      </c>
    </row>
    <row r="11297" ht="14.25" customHeight="1" outlineLevel="1" spans="162:168">
      <c r="FF11297" s="55">
        <v>11290</v>
      </c>
      <c r="FG11297" s="55" t="s">
        <v>2052</v>
      </c>
      <c r="FH11297" s="55" t="s">
        <v>2048</v>
      </c>
      <c r="FI11297" s="55">
        <v>2</v>
      </c>
      <c r="FJ11297" s="55">
        <v>1000</v>
      </c>
      <c r="FK11297" s="55" t="s">
        <v>1258</v>
      </c>
      <c r="FL11297" s="55">
        <v>0.0292</v>
      </c>
    </row>
    <row r="11298" ht="14.25" customHeight="1" outlineLevel="1" spans="162:168">
      <c r="FF11298" s="55">
        <v>11291</v>
      </c>
      <c r="FG11298" s="55" t="s">
        <v>2052</v>
      </c>
      <c r="FH11298" s="55" t="s">
        <v>2048</v>
      </c>
      <c r="FI11298" s="55">
        <v>2</v>
      </c>
      <c r="FJ11298" s="55">
        <v>2500</v>
      </c>
      <c r="FK11298" s="55" t="s">
        <v>1258</v>
      </c>
      <c r="FL11298" s="55">
        <v>0.025</v>
      </c>
    </row>
    <row r="11299" ht="14.25" customHeight="1" outlineLevel="1" spans="162:168">
      <c r="FF11299" s="55">
        <v>11292</v>
      </c>
      <c r="FG11299" s="55" t="s">
        <v>2052</v>
      </c>
      <c r="FH11299" s="55" t="s">
        <v>2048</v>
      </c>
      <c r="FI11299" s="55">
        <v>2</v>
      </c>
      <c r="FJ11299" s="55">
        <v>5000</v>
      </c>
      <c r="FK11299" s="55" t="s">
        <v>1258</v>
      </c>
      <c r="FL11299" s="55">
        <v>0.025</v>
      </c>
    </row>
    <row r="11300" ht="14.25" customHeight="1" outlineLevel="1" spans="162:168">
      <c r="FF11300" s="55">
        <v>11293</v>
      </c>
      <c r="FG11300" s="55" t="s">
        <v>2052</v>
      </c>
      <c r="FH11300" s="55" t="s">
        <v>2048</v>
      </c>
      <c r="FI11300" s="55">
        <v>2</v>
      </c>
      <c r="FJ11300" s="55">
        <v>10000</v>
      </c>
      <c r="FK11300" s="55" t="s">
        <v>1258</v>
      </c>
      <c r="FL11300" s="55">
        <v>0.025</v>
      </c>
    </row>
    <row r="11301" ht="14.25" customHeight="1" outlineLevel="1" spans="162:168">
      <c r="FF11301" s="55">
        <v>11294</v>
      </c>
      <c r="FG11301" s="55" t="s">
        <v>2052</v>
      </c>
      <c r="FH11301" s="55" t="s">
        <v>2048</v>
      </c>
      <c r="FI11301" s="55">
        <v>2</v>
      </c>
      <c r="FJ11301" s="55">
        <v>25000</v>
      </c>
      <c r="FK11301" s="55" t="s">
        <v>1258</v>
      </c>
      <c r="FL11301" s="55">
        <v>0.025</v>
      </c>
    </row>
    <row r="11302" ht="14.25" customHeight="1" outlineLevel="1" spans="162:168">
      <c r="FF11302" s="55">
        <v>11295</v>
      </c>
      <c r="FG11302" s="55" t="s">
        <v>2052</v>
      </c>
      <c r="FH11302" s="55" t="s">
        <v>2048</v>
      </c>
      <c r="FI11302" s="55">
        <v>2</v>
      </c>
      <c r="FJ11302" s="55">
        <v>50000</v>
      </c>
      <c r="FK11302" s="55" t="s">
        <v>1258</v>
      </c>
      <c r="FL11302" s="55">
        <v>0.025</v>
      </c>
    </row>
    <row r="11303" ht="14.25" customHeight="1" outlineLevel="1" spans="162:168">
      <c r="FF11303" s="55">
        <v>11296</v>
      </c>
      <c r="FG11303" s="55" t="s">
        <v>2052</v>
      </c>
      <c r="FH11303" s="55" t="s">
        <v>2048</v>
      </c>
      <c r="FI11303" s="55">
        <v>2</v>
      </c>
      <c r="FJ11303" s="55">
        <v>80000</v>
      </c>
      <c r="FK11303" s="55" t="s">
        <v>1258</v>
      </c>
      <c r="FL11303" s="55">
        <v>0.025</v>
      </c>
    </row>
    <row r="11304" ht="14.25" customHeight="1" outlineLevel="1" spans="162:168">
      <c r="FF11304" s="55">
        <v>11297</v>
      </c>
      <c r="FG11304" s="55" t="s">
        <v>2052</v>
      </c>
      <c r="FH11304" s="55" t="s">
        <v>2048</v>
      </c>
      <c r="FI11304" s="55">
        <v>2</v>
      </c>
      <c r="FJ11304" s="55">
        <v>130000</v>
      </c>
      <c r="FK11304" s="55" t="s">
        <v>1258</v>
      </c>
      <c r="FL11304" s="55">
        <v>0.025</v>
      </c>
    </row>
    <row r="11305" ht="14.25" customHeight="1" outlineLevel="1" spans="162:168">
      <c r="FF11305" s="55">
        <v>11298</v>
      </c>
      <c r="FG11305" s="55" t="s">
        <v>2052</v>
      </c>
      <c r="FH11305" s="55" t="s">
        <v>2048</v>
      </c>
      <c r="FI11305" s="55">
        <v>2</v>
      </c>
      <c r="FJ11305" s="55">
        <v>260000</v>
      </c>
      <c r="FK11305" s="55" t="s">
        <v>1258</v>
      </c>
      <c r="FL11305" s="55">
        <v>0.025</v>
      </c>
    </row>
    <row r="11306" ht="14.25" customHeight="1" outlineLevel="1" spans="162:168">
      <c r="FF11306" s="55">
        <v>11299</v>
      </c>
      <c r="FG11306" s="55" t="s">
        <v>2052</v>
      </c>
      <c r="FH11306" s="55" t="s">
        <v>2048</v>
      </c>
      <c r="FI11306" s="55">
        <v>2</v>
      </c>
      <c r="FJ11306" s="55">
        <v>400000</v>
      </c>
      <c r="FK11306" s="55" t="s">
        <v>1258</v>
      </c>
      <c r="FL11306" s="55">
        <v>0.025</v>
      </c>
    </row>
    <row r="11307" ht="14.25" customHeight="1" outlineLevel="1" spans="162:168">
      <c r="FF11307" s="55">
        <v>11300</v>
      </c>
      <c r="FG11307" s="55" t="s">
        <v>2052</v>
      </c>
      <c r="FH11307" s="55" t="s">
        <v>2048</v>
      </c>
      <c r="FI11307" s="55">
        <v>2</v>
      </c>
      <c r="FJ11307" s="55">
        <v>530000</v>
      </c>
      <c r="FK11307" s="55" t="s">
        <v>1258</v>
      </c>
      <c r="FL11307" s="55">
        <v>0.025</v>
      </c>
    </row>
    <row r="11308" ht="14.25" customHeight="1" outlineLevel="1" spans="162:168">
      <c r="FF11308" s="55">
        <v>11301</v>
      </c>
      <c r="FG11308" s="55" t="s">
        <v>2052</v>
      </c>
      <c r="FH11308" s="55" t="s">
        <v>2048</v>
      </c>
      <c r="FI11308" s="55">
        <v>2</v>
      </c>
      <c r="FJ11308" s="55">
        <v>540000</v>
      </c>
      <c r="FK11308" s="55" t="s">
        <v>1258</v>
      </c>
      <c r="FL11308" s="55">
        <v>0.025</v>
      </c>
    </row>
    <row r="11309" ht="14.25" customHeight="1" outlineLevel="1" spans="162:168">
      <c r="FF11309" s="55">
        <v>11302</v>
      </c>
      <c r="FG11309" s="55" t="s">
        <v>2052</v>
      </c>
      <c r="FH11309" s="55" t="s">
        <v>2048</v>
      </c>
      <c r="FI11309" s="55">
        <v>3</v>
      </c>
      <c r="FJ11309" s="55">
        <v>0</v>
      </c>
      <c r="FK11309" s="55" t="s">
        <v>1258</v>
      </c>
      <c r="FL11309" s="55">
        <v>0.0334</v>
      </c>
    </row>
    <row r="11310" ht="14.25" customHeight="1" outlineLevel="1" spans="162:168">
      <c r="FF11310" s="55">
        <v>11303</v>
      </c>
      <c r="FG11310" s="55" t="s">
        <v>2052</v>
      </c>
      <c r="FH11310" s="55" t="s">
        <v>2048</v>
      </c>
      <c r="FI11310" s="55">
        <v>3</v>
      </c>
      <c r="FJ11310" s="55">
        <v>1000</v>
      </c>
      <c r="FK11310" s="55" t="s">
        <v>1258</v>
      </c>
      <c r="FL11310" s="55">
        <v>0.0292</v>
      </c>
    </row>
    <row r="11311" ht="14.25" customHeight="1" outlineLevel="1" spans="162:168">
      <c r="FF11311" s="55">
        <v>11304</v>
      </c>
      <c r="FG11311" s="55" t="s">
        <v>2052</v>
      </c>
      <c r="FH11311" s="55" t="s">
        <v>2048</v>
      </c>
      <c r="FI11311" s="55">
        <v>3</v>
      </c>
      <c r="FJ11311" s="55">
        <v>2500</v>
      </c>
      <c r="FK11311" s="55" t="s">
        <v>1258</v>
      </c>
      <c r="FL11311" s="55">
        <v>0.025</v>
      </c>
    </row>
    <row r="11312" ht="14.25" customHeight="1" outlineLevel="1" spans="162:168">
      <c r="FF11312" s="55">
        <v>11305</v>
      </c>
      <c r="FG11312" s="55" t="s">
        <v>2052</v>
      </c>
      <c r="FH11312" s="55" t="s">
        <v>2048</v>
      </c>
      <c r="FI11312" s="55">
        <v>3</v>
      </c>
      <c r="FJ11312" s="55">
        <v>5000</v>
      </c>
      <c r="FK11312" s="55" t="s">
        <v>1258</v>
      </c>
      <c r="FL11312" s="55">
        <v>0.025</v>
      </c>
    </row>
    <row r="11313" ht="14.25" customHeight="1" outlineLevel="1" spans="162:168">
      <c r="FF11313" s="55">
        <v>11306</v>
      </c>
      <c r="FG11313" s="55" t="s">
        <v>2052</v>
      </c>
      <c r="FH11313" s="55" t="s">
        <v>2048</v>
      </c>
      <c r="FI11313" s="55">
        <v>3</v>
      </c>
      <c r="FJ11313" s="55">
        <v>10000</v>
      </c>
      <c r="FK11313" s="55" t="s">
        <v>1258</v>
      </c>
      <c r="FL11313" s="55">
        <v>0.025</v>
      </c>
    </row>
    <row r="11314" ht="14.25" customHeight="1" outlineLevel="1" spans="162:168">
      <c r="FF11314" s="55">
        <v>11307</v>
      </c>
      <c r="FG11314" s="55" t="s">
        <v>2052</v>
      </c>
      <c r="FH11314" s="55" t="s">
        <v>2048</v>
      </c>
      <c r="FI11314" s="55">
        <v>3</v>
      </c>
      <c r="FJ11314" s="55">
        <v>25000</v>
      </c>
      <c r="FK11314" s="55" t="s">
        <v>1258</v>
      </c>
      <c r="FL11314" s="55">
        <v>0.025</v>
      </c>
    </row>
    <row r="11315" ht="14.25" customHeight="1" outlineLevel="1" spans="162:168">
      <c r="FF11315" s="55">
        <v>11308</v>
      </c>
      <c r="FG11315" s="55" t="s">
        <v>2052</v>
      </c>
      <c r="FH11315" s="55" t="s">
        <v>2048</v>
      </c>
      <c r="FI11315" s="55">
        <v>3</v>
      </c>
      <c r="FJ11315" s="55">
        <v>50000</v>
      </c>
      <c r="FK11315" s="55" t="s">
        <v>1258</v>
      </c>
      <c r="FL11315" s="55">
        <v>0.025</v>
      </c>
    </row>
    <row r="11316" ht="14.25" customHeight="1" outlineLevel="1" spans="162:168">
      <c r="FF11316" s="55">
        <v>11309</v>
      </c>
      <c r="FG11316" s="55" t="s">
        <v>2052</v>
      </c>
      <c r="FH11316" s="55" t="s">
        <v>2048</v>
      </c>
      <c r="FI11316" s="55">
        <v>3</v>
      </c>
      <c r="FJ11316" s="55">
        <v>80000</v>
      </c>
      <c r="FK11316" s="55" t="s">
        <v>1258</v>
      </c>
      <c r="FL11316" s="55">
        <v>0.025</v>
      </c>
    </row>
    <row r="11317" ht="14.25" customHeight="1" outlineLevel="1" spans="162:168">
      <c r="FF11317" s="55">
        <v>11310</v>
      </c>
      <c r="FG11317" s="55" t="s">
        <v>2052</v>
      </c>
      <c r="FH11317" s="55" t="s">
        <v>2048</v>
      </c>
      <c r="FI11317" s="55">
        <v>3</v>
      </c>
      <c r="FJ11317" s="55">
        <v>130000</v>
      </c>
      <c r="FK11317" s="55" t="s">
        <v>1258</v>
      </c>
      <c r="FL11317" s="55">
        <v>0.025</v>
      </c>
    </row>
    <row r="11318" ht="14.25" customHeight="1" outlineLevel="1" spans="162:168">
      <c r="FF11318" s="55">
        <v>11311</v>
      </c>
      <c r="FG11318" s="55" t="s">
        <v>2052</v>
      </c>
      <c r="FH11318" s="55" t="s">
        <v>2048</v>
      </c>
      <c r="FI11318" s="55">
        <v>3</v>
      </c>
      <c r="FJ11318" s="55">
        <v>260000</v>
      </c>
      <c r="FK11318" s="55" t="s">
        <v>1258</v>
      </c>
      <c r="FL11318" s="55">
        <v>0.025</v>
      </c>
    </row>
    <row r="11319" ht="14.25" customHeight="1" outlineLevel="1" spans="162:168">
      <c r="FF11319" s="55">
        <v>11312</v>
      </c>
      <c r="FG11319" s="55" t="s">
        <v>2052</v>
      </c>
      <c r="FH11319" s="55" t="s">
        <v>2048</v>
      </c>
      <c r="FI11319" s="55">
        <v>3</v>
      </c>
      <c r="FJ11319" s="55">
        <v>400000</v>
      </c>
      <c r="FK11319" s="55" t="s">
        <v>1258</v>
      </c>
      <c r="FL11319" s="55">
        <v>0.025</v>
      </c>
    </row>
    <row r="11320" ht="14.25" customHeight="1" outlineLevel="1" spans="162:168">
      <c r="FF11320" s="55">
        <v>11313</v>
      </c>
      <c r="FG11320" s="55" t="s">
        <v>2052</v>
      </c>
      <c r="FH11320" s="55" t="s">
        <v>2048</v>
      </c>
      <c r="FI11320" s="55">
        <v>3</v>
      </c>
      <c r="FJ11320" s="55">
        <v>530000</v>
      </c>
      <c r="FK11320" s="55" t="s">
        <v>1258</v>
      </c>
      <c r="FL11320" s="55">
        <v>0.025</v>
      </c>
    </row>
    <row r="11321" ht="14.25" customHeight="1" outlineLevel="1" spans="162:168">
      <c r="FF11321" s="55">
        <v>11314</v>
      </c>
      <c r="FG11321" s="55" t="s">
        <v>2052</v>
      </c>
      <c r="FH11321" s="55" t="s">
        <v>2048</v>
      </c>
      <c r="FI11321" s="55">
        <v>3</v>
      </c>
      <c r="FJ11321" s="55">
        <v>540000</v>
      </c>
      <c r="FK11321" s="55" t="s">
        <v>1258</v>
      </c>
      <c r="FL11321" s="55">
        <v>0.025</v>
      </c>
    </row>
    <row r="11322" ht="14.25" customHeight="1" outlineLevel="1" spans="162:168">
      <c r="FF11322" s="55">
        <v>11315</v>
      </c>
      <c r="FG11322" s="55" t="s">
        <v>2052</v>
      </c>
      <c r="FH11322" s="55" t="s">
        <v>2048</v>
      </c>
      <c r="FI11322" s="55">
        <v>4</v>
      </c>
      <c r="FJ11322" s="55">
        <v>0</v>
      </c>
      <c r="FK11322" s="55" t="s">
        <v>1258</v>
      </c>
      <c r="FL11322" s="55">
        <v>0.0334</v>
      </c>
    </row>
    <row r="11323" ht="14.25" customHeight="1" outlineLevel="1" spans="162:168">
      <c r="FF11323" s="55">
        <v>11316</v>
      </c>
      <c r="FG11323" s="55" t="s">
        <v>2052</v>
      </c>
      <c r="FH11323" s="55" t="s">
        <v>2048</v>
      </c>
      <c r="FI11323" s="55">
        <v>4</v>
      </c>
      <c r="FJ11323" s="55">
        <v>1000</v>
      </c>
      <c r="FK11323" s="55" t="s">
        <v>1258</v>
      </c>
      <c r="FL11323" s="55">
        <v>0.0292</v>
      </c>
    </row>
    <row r="11324" ht="14.25" customHeight="1" outlineLevel="1" spans="162:168">
      <c r="FF11324" s="55">
        <v>11317</v>
      </c>
      <c r="FG11324" s="55" t="s">
        <v>2052</v>
      </c>
      <c r="FH11324" s="55" t="s">
        <v>2048</v>
      </c>
      <c r="FI11324" s="55">
        <v>4</v>
      </c>
      <c r="FJ11324" s="55">
        <v>2500</v>
      </c>
      <c r="FK11324" s="55" t="s">
        <v>1258</v>
      </c>
      <c r="FL11324" s="55">
        <v>0.025</v>
      </c>
    </row>
    <row r="11325" ht="14.25" customHeight="1" outlineLevel="1" spans="162:168">
      <c r="FF11325" s="55">
        <v>11318</v>
      </c>
      <c r="FG11325" s="55" t="s">
        <v>2052</v>
      </c>
      <c r="FH11325" s="55" t="s">
        <v>2048</v>
      </c>
      <c r="FI11325" s="55">
        <v>4</v>
      </c>
      <c r="FJ11325" s="55">
        <v>5000</v>
      </c>
      <c r="FK11325" s="55" t="s">
        <v>1258</v>
      </c>
      <c r="FL11325" s="55">
        <v>0.025</v>
      </c>
    </row>
    <row r="11326" ht="14.25" customHeight="1" outlineLevel="1" spans="162:168">
      <c r="FF11326" s="55">
        <v>11319</v>
      </c>
      <c r="FG11326" s="55" t="s">
        <v>2052</v>
      </c>
      <c r="FH11326" s="55" t="s">
        <v>2048</v>
      </c>
      <c r="FI11326" s="55">
        <v>4</v>
      </c>
      <c r="FJ11326" s="55">
        <v>10000</v>
      </c>
      <c r="FK11326" s="55" t="s">
        <v>1258</v>
      </c>
      <c r="FL11326" s="55">
        <v>0.025</v>
      </c>
    </row>
    <row r="11327" ht="14.25" customHeight="1" outlineLevel="1" spans="162:168">
      <c r="FF11327" s="55">
        <v>11320</v>
      </c>
      <c r="FG11327" s="55" t="s">
        <v>2052</v>
      </c>
      <c r="FH11327" s="55" t="s">
        <v>2048</v>
      </c>
      <c r="FI11327" s="55">
        <v>4</v>
      </c>
      <c r="FJ11327" s="55">
        <v>25000</v>
      </c>
      <c r="FK11327" s="55" t="s">
        <v>1258</v>
      </c>
      <c r="FL11327" s="55">
        <v>0.025</v>
      </c>
    </row>
    <row r="11328" ht="14.25" customHeight="1" outlineLevel="1" spans="162:168">
      <c r="FF11328" s="55">
        <v>11321</v>
      </c>
      <c r="FG11328" s="55" t="s">
        <v>2052</v>
      </c>
      <c r="FH11328" s="55" t="s">
        <v>2048</v>
      </c>
      <c r="FI11328" s="55">
        <v>4</v>
      </c>
      <c r="FJ11328" s="55">
        <v>50000</v>
      </c>
      <c r="FK11328" s="55" t="s">
        <v>1258</v>
      </c>
      <c r="FL11328" s="55">
        <v>0.025</v>
      </c>
    </row>
    <row r="11329" ht="14.25" customHeight="1" outlineLevel="1" spans="162:168">
      <c r="FF11329" s="55">
        <v>11322</v>
      </c>
      <c r="FG11329" s="55" t="s">
        <v>2052</v>
      </c>
      <c r="FH11329" s="55" t="s">
        <v>2048</v>
      </c>
      <c r="FI11329" s="55">
        <v>4</v>
      </c>
      <c r="FJ11329" s="55">
        <v>80000</v>
      </c>
      <c r="FK11329" s="55" t="s">
        <v>1258</v>
      </c>
      <c r="FL11329" s="55">
        <v>0.025</v>
      </c>
    </row>
    <row r="11330" ht="14.25" customHeight="1" outlineLevel="1" spans="162:168">
      <c r="FF11330" s="55">
        <v>11323</v>
      </c>
      <c r="FG11330" s="55" t="s">
        <v>2052</v>
      </c>
      <c r="FH11330" s="55" t="s">
        <v>2048</v>
      </c>
      <c r="FI11330" s="55">
        <v>4</v>
      </c>
      <c r="FJ11330" s="55">
        <v>130000</v>
      </c>
      <c r="FK11330" s="55" t="s">
        <v>1258</v>
      </c>
      <c r="FL11330" s="55">
        <v>0.025</v>
      </c>
    </row>
    <row r="11331" ht="14.25" customHeight="1" outlineLevel="1" spans="162:168">
      <c r="FF11331" s="55">
        <v>11324</v>
      </c>
      <c r="FG11331" s="55" t="s">
        <v>2052</v>
      </c>
      <c r="FH11331" s="55" t="s">
        <v>2048</v>
      </c>
      <c r="FI11331" s="55">
        <v>4</v>
      </c>
      <c r="FJ11331" s="55">
        <v>260000</v>
      </c>
      <c r="FK11331" s="55" t="s">
        <v>1258</v>
      </c>
      <c r="FL11331" s="55">
        <v>0.025</v>
      </c>
    </row>
    <row r="11332" ht="14.25" customHeight="1" outlineLevel="1" spans="162:168">
      <c r="FF11332" s="55">
        <v>11325</v>
      </c>
      <c r="FG11332" s="55" t="s">
        <v>2052</v>
      </c>
      <c r="FH11332" s="55" t="s">
        <v>2048</v>
      </c>
      <c r="FI11332" s="55">
        <v>4</v>
      </c>
      <c r="FJ11332" s="55">
        <v>400000</v>
      </c>
      <c r="FK11332" s="55" t="s">
        <v>1258</v>
      </c>
      <c r="FL11332" s="55">
        <v>0.025</v>
      </c>
    </row>
    <row r="11333" ht="14.25" customHeight="1" outlineLevel="1" spans="162:168">
      <c r="FF11333" s="55">
        <v>11326</v>
      </c>
      <c r="FG11333" s="55" t="s">
        <v>2052</v>
      </c>
      <c r="FH11333" s="55" t="s">
        <v>2048</v>
      </c>
      <c r="FI11333" s="55">
        <v>4</v>
      </c>
      <c r="FJ11333" s="55">
        <v>530000</v>
      </c>
      <c r="FK11333" s="55" t="s">
        <v>1258</v>
      </c>
      <c r="FL11333" s="55">
        <v>0.025</v>
      </c>
    </row>
    <row r="11334" ht="14.25" customHeight="1" outlineLevel="1" spans="162:168">
      <c r="FF11334" s="55">
        <v>11327</v>
      </c>
      <c r="FG11334" s="55" t="s">
        <v>2052</v>
      </c>
      <c r="FH11334" s="55" t="s">
        <v>2048</v>
      </c>
      <c r="FI11334" s="55">
        <v>4</v>
      </c>
      <c r="FJ11334" s="55">
        <v>540000</v>
      </c>
      <c r="FK11334" s="55" t="s">
        <v>1258</v>
      </c>
      <c r="FL11334" s="55">
        <v>0.025</v>
      </c>
    </row>
    <row r="11335" ht="14.25" customHeight="1" outlineLevel="1" spans="162:168">
      <c r="FF11335" s="55">
        <v>11328</v>
      </c>
      <c r="FG11335" s="55" t="s">
        <v>2052</v>
      </c>
      <c r="FH11335" s="55" t="s">
        <v>2048</v>
      </c>
      <c r="FI11335" s="55">
        <v>5</v>
      </c>
      <c r="FJ11335" s="55">
        <v>0</v>
      </c>
      <c r="FK11335" s="55" t="s">
        <v>1258</v>
      </c>
      <c r="FL11335" s="55">
        <v>0.0275</v>
      </c>
    </row>
    <row r="11336" ht="14.25" customHeight="1" outlineLevel="1" spans="162:168">
      <c r="FF11336" s="55">
        <v>11329</v>
      </c>
      <c r="FG11336" s="55" t="s">
        <v>2052</v>
      </c>
      <c r="FH11336" s="55" t="s">
        <v>2048</v>
      </c>
      <c r="FI11336" s="55">
        <v>5</v>
      </c>
      <c r="FJ11336" s="55">
        <v>1000</v>
      </c>
      <c r="FK11336" s="55" t="s">
        <v>1258</v>
      </c>
      <c r="FL11336" s="55">
        <v>0.0267</v>
      </c>
    </row>
    <row r="11337" ht="14.25" customHeight="1" outlineLevel="1" spans="162:168">
      <c r="FF11337" s="55">
        <v>11330</v>
      </c>
      <c r="FG11337" s="55" t="s">
        <v>2052</v>
      </c>
      <c r="FH11337" s="55" t="s">
        <v>2048</v>
      </c>
      <c r="FI11337" s="55">
        <v>5</v>
      </c>
      <c r="FJ11337" s="55">
        <v>2500</v>
      </c>
      <c r="FK11337" s="55" t="s">
        <v>1258</v>
      </c>
      <c r="FL11337" s="55">
        <v>0.025</v>
      </c>
    </row>
    <row r="11338" ht="14.25" customHeight="1" outlineLevel="1" spans="162:168">
      <c r="FF11338" s="55">
        <v>11331</v>
      </c>
      <c r="FG11338" s="55" t="s">
        <v>2052</v>
      </c>
      <c r="FH11338" s="55" t="s">
        <v>2048</v>
      </c>
      <c r="FI11338" s="55">
        <v>5</v>
      </c>
      <c r="FJ11338" s="55">
        <v>5000</v>
      </c>
      <c r="FK11338" s="55" t="s">
        <v>1258</v>
      </c>
      <c r="FL11338" s="55">
        <v>0.025</v>
      </c>
    </row>
    <row r="11339" ht="14.25" customHeight="1" outlineLevel="1" spans="162:168">
      <c r="FF11339" s="55">
        <v>11332</v>
      </c>
      <c r="FG11339" s="55" t="s">
        <v>2052</v>
      </c>
      <c r="FH11339" s="55" t="s">
        <v>2048</v>
      </c>
      <c r="FI11339" s="55">
        <v>5</v>
      </c>
      <c r="FJ11339" s="55">
        <v>10000</v>
      </c>
      <c r="FK11339" s="55" t="s">
        <v>1258</v>
      </c>
      <c r="FL11339" s="55">
        <v>0.025</v>
      </c>
    </row>
    <row r="11340" ht="14.25" customHeight="1" outlineLevel="1" spans="162:168">
      <c r="FF11340" s="55">
        <v>11333</v>
      </c>
      <c r="FG11340" s="55" t="s">
        <v>2052</v>
      </c>
      <c r="FH11340" s="55" t="s">
        <v>2048</v>
      </c>
      <c r="FI11340" s="55">
        <v>5</v>
      </c>
      <c r="FJ11340" s="55">
        <v>25000</v>
      </c>
      <c r="FK11340" s="55" t="s">
        <v>1258</v>
      </c>
      <c r="FL11340" s="55">
        <v>0.025</v>
      </c>
    </row>
    <row r="11341" ht="14.25" customHeight="1" outlineLevel="1" spans="162:168">
      <c r="FF11341" s="55">
        <v>11334</v>
      </c>
      <c r="FG11341" s="55" t="s">
        <v>2052</v>
      </c>
      <c r="FH11341" s="55" t="s">
        <v>2048</v>
      </c>
      <c r="FI11341" s="55">
        <v>5</v>
      </c>
      <c r="FJ11341" s="55">
        <v>50000</v>
      </c>
      <c r="FK11341" s="55" t="s">
        <v>1258</v>
      </c>
      <c r="FL11341" s="55">
        <v>0.025</v>
      </c>
    </row>
    <row r="11342" ht="14.25" customHeight="1" outlineLevel="1" spans="162:168">
      <c r="FF11342" s="55">
        <v>11335</v>
      </c>
      <c r="FG11342" s="55" t="s">
        <v>2052</v>
      </c>
      <c r="FH11342" s="55" t="s">
        <v>2048</v>
      </c>
      <c r="FI11342" s="55">
        <v>5</v>
      </c>
      <c r="FJ11342" s="55">
        <v>80000</v>
      </c>
      <c r="FK11342" s="55" t="s">
        <v>1258</v>
      </c>
      <c r="FL11342" s="55">
        <v>0.025</v>
      </c>
    </row>
    <row r="11343" ht="14.25" customHeight="1" outlineLevel="1" spans="162:168">
      <c r="FF11343" s="55">
        <v>11336</v>
      </c>
      <c r="FG11343" s="55" t="s">
        <v>2052</v>
      </c>
      <c r="FH11343" s="55" t="s">
        <v>2048</v>
      </c>
      <c r="FI11343" s="55">
        <v>5</v>
      </c>
      <c r="FJ11343" s="55">
        <v>130000</v>
      </c>
      <c r="FK11343" s="55" t="s">
        <v>1258</v>
      </c>
      <c r="FL11343" s="55">
        <v>0.025</v>
      </c>
    </row>
    <row r="11344" ht="14.25" customHeight="1" outlineLevel="1" spans="162:168">
      <c r="FF11344" s="55">
        <v>11337</v>
      </c>
      <c r="FG11344" s="55" t="s">
        <v>2052</v>
      </c>
      <c r="FH11344" s="55" t="s">
        <v>2048</v>
      </c>
      <c r="FI11344" s="55">
        <v>5</v>
      </c>
      <c r="FJ11344" s="55">
        <v>260000</v>
      </c>
      <c r="FK11344" s="55" t="s">
        <v>1258</v>
      </c>
      <c r="FL11344" s="55">
        <v>0.025</v>
      </c>
    </row>
    <row r="11345" ht="14.25" customHeight="1" outlineLevel="1" spans="162:168">
      <c r="FF11345" s="55">
        <v>11338</v>
      </c>
      <c r="FG11345" s="55" t="s">
        <v>2052</v>
      </c>
      <c r="FH11345" s="55" t="s">
        <v>2048</v>
      </c>
      <c r="FI11345" s="55">
        <v>5</v>
      </c>
      <c r="FJ11345" s="55">
        <v>400000</v>
      </c>
      <c r="FK11345" s="55" t="s">
        <v>1258</v>
      </c>
      <c r="FL11345" s="55">
        <v>0.025</v>
      </c>
    </row>
    <row r="11346" ht="14.25" customHeight="1" outlineLevel="1" spans="162:168">
      <c r="FF11346" s="55">
        <v>11339</v>
      </c>
      <c r="FG11346" s="55" t="s">
        <v>2052</v>
      </c>
      <c r="FH11346" s="55" t="s">
        <v>2048</v>
      </c>
      <c r="FI11346" s="55">
        <v>5</v>
      </c>
      <c r="FJ11346" s="55">
        <v>530000</v>
      </c>
      <c r="FK11346" s="55" t="s">
        <v>1258</v>
      </c>
      <c r="FL11346" s="55">
        <v>0.025</v>
      </c>
    </row>
    <row r="11347" ht="14.25" customHeight="1" outlineLevel="1" spans="162:168">
      <c r="FF11347" s="55">
        <v>11340</v>
      </c>
      <c r="FG11347" s="55" t="s">
        <v>2052</v>
      </c>
      <c r="FH11347" s="55" t="s">
        <v>2048</v>
      </c>
      <c r="FI11347" s="55">
        <v>5</v>
      </c>
      <c r="FJ11347" s="55">
        <v>540000</v>
      </c>
      <c r="FK11347" s="55" t="s">
        <v>1258</v>
      </c>
      <c r="FL11347" s="55">
        <v>0.025</v>
      </c>
    </row>
    <row r="11348" ht="14.25" customHeight="1" outlineLevel="1" spans="162:168">
      <c r="FF11348" s="55">
        <v>11341</v>
      </c>
      <c r="FG11348" s="55" t="s">
        <v>2052</v>
      </c>
      <c r="FH11348" s="55" t="s">
        <v>2048</v>
      </c>
      <c r="FI11348" s="55">
        <v>6</v>
      </c>
      <c r="FJ11348" s="55">
        <v>0</v>
      </c>
      <c r="FK11348" s="55" t="s">
        <v>1258</v>
      </c>
      <c r="FL11348" s="55">
        <v>0.0275</v>
      </c>
    </row>
    <row r="11349" ht="14.25" customHeight="1" outlineLevel="1" spans="162:168">
      <c r="FF11349" s="55">
        <v>11342</v>
      </c>
      <c r="FG11349" s="55" t="s">
        <v>2052</v>
      </c>
      <c r="FH11349" s="55" t="s">
        <v>2048</v>
      </c>
      <c r="FI11349" s="55">
        <v>6</v>
      </c>
      <c r="FJ11349" s="55">
        <v>1000</v>
      </c>
      <c r="FK11349" s="55" t="s">
        <v>1258</v>
      </c>
      <c r="FL11349" s="55">
        <v>0.0267</v>
      </c>
    </row>
    <row r="11350" ht="14.25" customHeight="1" outlineLevel="1" spans="162:168">
      <c r="FF11350" s="55">
        <v>11343</v>
      </c>
      <c r="FG11350" s="55" t="s">
        <v>2052</v>
      </c>
      <c r="FH11350" s="55" t="s">
        <v>2048</v>
      </c>
      <c r="FI11350" s="55">
        <v>6</v>
      </c>
      <c r="FJ11350" s="55">
        <v>2500</v>
      </c>
      <c r="FK11350" s="55" t="s">
        <v>1258</v>
      </c>
      <c r="FL11350" s="55">
        <v>0.025</v>
      </c>
    </row>
    <row r="11351" ht="14.25" customHeight="1" outlineLevel="1" spans="162:168">
      <c r="FF11351" s="55">
        <v>11344</v>
      </c>
      <c r="FG11351" s="55" t="s">
        <v>2052</v>
      </c>
      <c r="FH11351" s="55" t="s">
        <v>2048</v>
      </c>
      <c r="FI11351" s="55">
        <v>6</v>
      </c>
      <c r="FJ11351" s="55">
        <v>5000</v>
      </c>
      <c r="FK11351" s="55" t="s">
        <v>1258</v>
      </c>
      <c r="FL11351" s="55">
        <v>0.025</v>
      </c>
    </row>
    <row r="11352" ht="14.25" customHeight="1" outlineLevel="1" spans="162:168">
      <c r="FF11352" s="55">
        <v>11345</v>
      </c>
      <c r="FG11352" s="55" t="s">
        <v>2052</v>
      </c>
      <c r="FH11352" s="55" t="s">
        <v>2048</v>
      </c>
      <c r="FI11352" s="55">
        <v>6</v>
      </c>
      <c r="FJ11352" s="55">
        <v>10000</v>
      </c>
      <c r="FK11352" s="55" t="s">
        <v>1258</v>
      </c>
      <c r="FL11352" s="55">
        <v>0.025</v>
      </c>
    </row>
    <row r="11353" ht="14.25" customHeight="1" outlineLevel="1" spans="162:168">
      <c r="FF11353" s="55">
        <v>11346</v>
      </c>
      <c r="FG11353" s="55" t="s">
        <v>2052</v>
      </c>
      <c r="FH11353" s="55" t="s">
        <v>2048</v>
      </c>
      <c r="FI11353" s="55">
        <v>6</v>
      </c>
      <c r="FJ11353" s="55">
        <v>25000</v>
      </c>
      <c r="FK11353" s="55" t="s">
        <v>1258</v>
      </c>
      <c r="FL11353" s="55">
        <v>0.025</v>
      </c>
    </row>
    <row r="11354" ht="14.25" customHeight="1" outlineLevel="1" spans="162:168">
      <c r="FF11354" s="55">
        <v>11347</v>
      </c>
      <c r="FG11354" s="55" t="s">
        <v>2052</v>
      </c>
      <c r="FH11354" s="55" t="s">
        <v>2048</v>
      </c>
      <c r="FI11354" s="55">
        <v>6</v>
      </c>
      <c r="FJ11354" s="55">
        <v>50000</v>
      </c>
      <c r="FK11354" s="55" t="s">
        <v>1258</v>
      </c>
      <c r="FL11354" s="55">
        <v>0.025</v>
      </c>
    </row>
    <row r="11355" ht="14.25" customHeight="1" outlineLevel="1" spans="162:168">
      <c r="FF11355" s="55">
        <v>11348</v>
      </c>
      <c r="FG11355" s="55" t="s">
        <v>2052</v>
      </c>
      <c r="FH11355" s="55" t="s">
        <v>2048</v>
      </c>
      <c r="FI11355" s="55">
        <v>6</v>
      </c>
      <c r="FJ11355" s="55">
        <v>80000</v>
      </c>
      <c r="FK11355" s="55" t="s">
        <v>1258</v>
      </c>
      <c r="FL11355" s="55">
        <v>0.025</v>
      </c>
    </row>
    <row r="11356" ht="14.25" customHeight="1" outlineLevel="1" spans="162:168">
      <c r="FF11356" s="55">
        <v>11349</v>
      </c>
      <c r="FG11356" s="55" t="s">
        <v>2052</v>
      </c>
      <c r="FH11356" s="55" t="s">
        <v>2048</v>
      </c>
      <c r="FI11356" s="55">
        <v>6</v>
      </c>
      <c r="FJ11356" s="55">
        <v>130000</v>
      </c>
      <c r="FK11356" s="55" t="s">
        <v>1258</v>
      </c>
      <c r="FL11356" s="55">
        <v>0.025</v>
      </c>
    </row>
    <row r="11357" ht="14.25" customHeight="1" outlineLevel="1" spans="162:168">
      <c r="FF11357" s="55">
        <v>11350</v>
      </c>
      <c r="FG11357" s="55" t="s">
        <v>2052</v>
      </c>
      <c r="FH11357" s="55" t="s">
        <v>2048</v>
      </c>
      <c r="FI11357" s="55">
        <v>6</v>
      </c>
      <c r="FJ11357" s="55">
        <v>260000</v>
      </c>
      <c r="FK11357" s="55" t="s">
        <v>1258</v>
      </c>
      <c r="FL11357" s="55">
        <v>0.025</v>
      </c>
    </row>
    <row r="11358" ht="14.25" customHeight="1" outlineLevel="1" spans="162:168">
      <c r="FF11358" s="55">
        <v>11351</v>
      </c>
      <c r="FG11358" s="55" t="s">
        <v>2052</v>
      </c>
      <c r="FH11358" s="55" t="s">
        <v>2048</v>
      </c>
      <c r="FI11358" s="55">
        <v>6</v>
      </c>
      <c r="FJ11358" s="55">
        <v>400000</v>
      </c>
      <c r="FK11358" s="55" t="s">
        <v>1258</v>
      </c>
      <c r="FL11358" s="55">
        <v>0.025</v>
      </c>
    </row>
    <row r="11359" ht="14.25" customHeight="1" outlineLevel="1" spans="162:168">
      <c r="FF11359" s="55">
        <v>11352</v>
      </c>
      <c r="FG11359" s="55" t="s">
        <v>2052</v>
      </c>
      <c r="FH11359" s="55" t="s">
        <v>2048</v>
      </c>
      <c r="FI11359" s="55">
        <v>6</v>
      </c>
      <c r="FJ11359" s="55">
        <v>530000</v>
      </c>
      <c r="FK11359" s="55" t="s">
        <v>1258</v>
      </c>
      <c r="FL11359" s="55">
        <v>0.025</v>
      </c>
    </row>
    <row r="11360" ht="14.25" customHeight="1" outlineLevel="1" spans="162:168">
      <c r="FF11360" s="55">
        <v>11353</v>
      </c>
      <c r="FG11360" s="55" t="s">
        <v>2052</v>
      </c>
      <c r="FH11360" s="55" t="s">
        <v>2048</v>
      </c>
      <c r="FI11360" s="55">
        <v>6</v>
      </c>
      <c r="FJ11360" s="55">
        <v>540000</v>
      </c>
      <c r="FK11360" s="55" t="s">
        <v>1258</v>
      </c>
      <c r="FL11360" s="55">
        <v>0.025</v>
      </c>
    </row>
    <row r="11361" ht="14.25" customHeight="1" outlineLevel="1" spans="162:168">
      <c r="FF11361" s="55">
        <v>11354</v>
      </c>
      <c r="FG11361" s="55" t="s">
        <v>2052</v>
      </c>
      <c r="FH11361" s="55" t="s">
        <v>2048</v>
      </c>
      <c r="FI11361" s="55">
        <v>7</v>
      </c>
      <c r="FJ11361" s="55">
        <v>0</v>
      </c>
      <c r="FK11361" s="55" t="s">
        <v>1258</v>
      </c>
      <c r="FL11361" s="55">
        <v>0.0292</v>
      </c>
    </row>
    <row r="11362" ht="14.25" customHeight="1" outlineLevel="1" spans="162:168">
      <c r="FF11362" s="55">
        <v>11355</v>
      </c>
      <c r="FG11362" s="55" t="s">
        <v>2052</v>
      </c>
      <c r="FH11362" s="55" t="s">
        <v>2048</v>
      </c>
      <c r="FI11362" s="55">
        <v>7</v>
      </c>
      <c r="FJ11362" s="55">
        <v>1000</v>
      </c>
      <c r="FK11362" s="55" t="s">
        <v>1258</v>
      </c>
      <c r="FL11362" s="55">
        <v>0.0292</v>
      </c>
    </row>
    <row r="11363" ht="14.25" customHeight="1" outlineLevel="1" spans="162:168">
      <c r="FF11363" s="55">
        <v>11356</v>
      </c>
      <c r="FG11363" s="55" t="s">
        <v>2052</v>
      </c>
      <c r="FH11363" s="55" t="s">
        <v>2048</v>
      </c>
      <c r="FI11363" s="55">
        <v>7</v>
      </c>
      <c r="FJ11363" s="55">
        <v>2500</v>
      </c>
      <c r="FK11363" s="55" t="s">
        <v>1258</v>
      </c>
      <c r="FL11363" s="55">
        <v>0.0292</v>
      </c>
    </row>
    <row r="11364" ht="14.25" customHeight="1" outlineLevel="1" spans="162:168">
      <c r="FF11364" s="55">
        <v>11357</v>
      </c>
      <c r="FG11364" s="55" t="s">
        <v>2052</v>
      </c>
      <c r="FH11364" s="55" t="s">
        <v>2048</v>
      </c>
      <c r="FI11364" s="55">
        <v>7</v>
      </c>
      <c r="FJ11364" s="55">
        <v>5000</v>
      </c>
      <c r="FK11364" s="55" t="s">
        <v>1258</v>
      </c>
      <c r="FL11364" s="55">
        <v>0.0292</v>
      </c>
    </row>
    <row r="11365" ht="14.25" customHeight="1" outlineLevel="1" spans="162:168">
      <c r="FF11365" s="55">
        <v>11358</v>
      </c>
      <c r="FG11365" s="55" t="s">
        <v>2052</v>
      </c>
      <c r="FH11365" s="55" t="s">
        <v>2048</v>
      </c>
      <c r="FI11365" s="55">
        <v>7</v>
      </c>
      <c r="FJ11365" s="55">
        <v>10000</v>
      </c>
      <c r="FK11365" s="55" t="s">
        <v>1258</v>
      </c>
      <c r="FL11365" s="55">
        <v>0.0292</v>
      </c>
    </row>
    <row r="11366" ht="14.25" customHeight="1" outlineLevel="1" spans="162:168">
      <c r="FF11366" s="55">
        <v>11359</v>
      </c>
      <c r="FG11366" s="55" t="s">
        <v>2052</v>
      </c>
      <c r="FH11366" s="55" t="s">
        <v>2048</v>
      </c>
      <c r="FI11366" s="55">
        <v>7</v>
      </c>
      <c r="FJ11366" s="55">
        <v>25000</v>
      </c>
      <c r="FK11366" s="55" t="s">
        <v>1258</v>
      </c>
      <c r="FL11366" s="55">
        <v>0.0292</v>
      </c>
    </row>
    <row r="11367" ht="14.25" customHeight="1" outlineLevel="1" spans="162:168">
      <c r="FF11367" s="55">
        <v>11360</v>
      </c>
      <c r="FG11367" s="55" t="s">
        <v>2052</v>
      </c>
      <c r="FH11367" s="55" t="s">
        <v>2048</v>
      </c>
      <c r="FI11367" s="55">
        <v>7</v>
      </c>
      <c r="FJ11367" s="55">
        <v>50000</v>
      </c>
      <c r="FK11367" s="55" t="s">
        <v>1258</v>
      </c>
      <c r="FL11367" s="55">
        <v>0.0292</v>
      </c>
    </row>
    <row r="11368" ht="14.25" customHeight="1" outlineLevel="1" spans="162:168">
      <c r="FF11368" s="55">
        <v>11361</v>
      </c>
      <c r="FG11368" s="55" t="s">
        <v>2052</v>
      </c>
      <c r="FH11368" s="55" t="s">
        <v>2048</v>
      </c>
      <c r="FI11368" s="55">
        <v>7</v>
      </c>
      <c r="FJ11368" s="55">
        <v>80000</v>
      </c>
      <c r="FK11368" s="55" t="s">
        <v>1258</v>
      </c>
      <c r="FL11368" s="55">
        <v>0.0292</v>
      </c>
    </row>
    <row r="11369" ht="14.25" customHeight="1" outlineLevel="1" spans="162:168">
      <c r="FF11369" s="55">
        <v>11362</v>
      </c>
      <c r="FG11369" s="55" t="s">
        <v>2052</v>
      </c>
      <c r="FH11369" s="55" t="s">
        <v>2048</v>
      </c>
      <c r="FI11369" s="55">
        <v>7</v>
      </c>
      <c r="FJ11369" s="55">
        <v>130000</v>
      </c>
      <c r="FK11369" s="55" t="s">
        <v>1258</v>
      </c>
      <c r="FL11369" s="55">
        <v>0.0292</v>
      </c>
    </row>
    <row r="11370" ht="14.25" customHeight="1" outlineLevel="1" spans="162:168">
      <c r="FF11370" s="55">
        <v>11363</v>
      </c>
      <c r="FG11370" s="55" t="s">
        <v>2052</v>
      </c>
      <c r="FH11370" s="55" t="s">
        <v>2048</v>
      </c>
      <c r="FI11370" s="55">
        <v>7</v>
      </c>
      <c r="FJ11370" s="55">
        <v>260000</v>
      </c>
      <c r="FK11370" s="55" t="s">
        <v>1258</v>
      </c>
      <c r="FL11370" s="55">
        <v>0.0292</v>
      </c>
    </row>
    <row r="11371" ht="14.25" customHeight="1" outlineLevel="1" spans="162:168">
      <c r="FF11371" s="55">
        <v>11364</v>
      </c>
      <c r="FG11371" s="55" t="s">
        <v>2052</v>
      </c>
      <c r="FH11371" s="55" t="s">
        <v>2048</v>
      </c>
      <c r="FI11371" s="55">
        <v>7</v>
      </c>
      <c r="FJ11371" s="55">
        <v>400000</v>
      </c>
      <c r="FK11371" s="55" t="s">
        <v>1258</v>
      </c>
      <c r="FL11371" s="55">
        <v>0.0292</v>
      </c>
    </row>
    <row r="11372" ht="14.25" customHeight="1" outlineLevel="1" spans="162:168">
      <c r="FF11372" s="55">
        <v>11365</v>
      </c>
      <c r="FG11372" s="55" t="s">
        <v>2052</v>
      </c>
      <c r="FH11372" s="55" t="s">
        <v>2048</v>
      </c>
      <c r="FI11372" s="55">
        <v>7</v>
      </c>
      <c r="FJ11372" s="55">
        <v>530000</v>
      </c>
      <c r="FK11372" s="55" t="s">
        <v>1258</v>
      </c>
      <c r="FL11372" s="55">
        <v>0.0292</v>
      </c>
    </row>
    <row r="11373" ht="14.25" customHeight="1" outlineLevel="1" spans="162:168">
      <c r="FF11373" s="55">
        <v>11366</v>
      </c>
      <c r="FG11373" s="55" t="s">
        <v>2052</v>
      </c>
      <c r="FH11373" s="55" t="s">
        <v>2048</v>
      </c>
      <c r="FI11373" s="55">
        <v>7</v>
      </c>
      <c r="FJ11373" s="55">
        <v>540000</v>
      </c>
      <c r="FK11373" s="55" t="s">
        <v>1258</v>
      </c>
      <c r="FL11373" s="55">
        <v>0.0292</v>
      </c>
    </row>
    <row r="11374" ht="14.25" customHeight="1" outlineLevel="1" spans="162:168">
      <c r="FF11374" s="55">
        <v>11367</v>
      </c>
      <c r="FG11374" s="55" t="s">
        <v>2052</v>
      </c>
      <c r="FH11374" s="55" t="s">
        <v>2048</v>
      </c>
      <c r="FI11374" s="55">
        <v>8</v>
      </c>
      <c r="FJ11374" s="55">
        <v>0</v>
      </c>
      <c r="FK11374" s="55" t="s">
        <v>1258</v>
      </c>
      <c r="FL11374" s="55">
        <v>0.0292</v>
      </c>
    </row>
    <row r="11375" ht="14.25" customHeight="1" outlineLevel="1" spans="162:168">
      <c r="FF11375" s="55">
        <v>11368</v>
      </c>
      <c r="FG11375" s="55" t="s">
        <v>2052</v>
      </c>
      <c r="FH11375" s="55" t="s">
        <v>2048</v>
      </c>
      <c r="FI11375" s="55">
        <v>8</v>
      </c>
      <c r="FJ11375" s="55">
        <v>1000</v>
      </c>
      <c r="FK11375" s="55" t="s">
        <v>1258</v>
      </c>
      <c r="FL11375" s="55">
        <v>0.0292</v>
      </c>
    </row>
    <row r="11376" ht="14.25" customHeight="1" outlineLevel="1" spans="162:168">
      <c r="FF11376" s="55">
        <v>11369</v>
      </c>
      <c r="FG11376" s="55" t="s">
        <v>2052</v>
      </c>
      <c r="FH11376" s="55" t="s">
        <v>2048</v>
      </c>
      <c r="FI11376" s="55">
        <v>8</v>
      </c>
      <c r="FJ11376" s="55">
        <v>2500</v>
      </c>
      <c r="FK11376" s="55" t="s">
        <v>1258</v>
      </c>
      <c r="FL11376" s="55">
        <v>0.0292</v>
      </c>
    </row>
    <row r="11377" ht="14.25" customHeight="1" outlineLevel="1" spans="162:168">
      <c r="FF11377" s="55">
        <v>11370</v>
      </c>
      <c r="FG11377" s="55" t="s">
        <v>2052</v>
      </c>
      <c r="FH11377" s="55" t="s">
        <v>2048</v>
      </c>
      <c r="FI11377" s="55">
        <v>8</v>
      </c>
      <c r="FJ11377" s="55">
        <v>5000</v>
      </c>
      <c r="FK11377" s="55" t="s">
        <v>1258</v>
      </c>
      <c r="FL11377" s="55">
        <v>0.0292</v>
      </c>
    </row>
    <row r="11378" ht="14.25" customHeight="1" outlineLevel="1" spans="162:168">
      <c r="FF11378" s="55">
        <v>11371</v>
      </c>
      <c r="FG11378" s="55" t="s">
        <v>2052</v>
      </c>
      <c r="FH11378" s="55" t="s">
        <v>2048</v>
      </c>
      <c r="FI11378" s="55">
        <v>8</v>
      </c>
      <c r="FJ11378" s="55">
        <v>10000</v>
      </c>
      <c r="FK11378" s="55" t="s">
        <v>1258</v>
      </c>
      <c r="FL11378" s="55">
        <v>0.0292</v>
      </c>
    </row>
    <row r="11379" ht="14.25" customHeight="1" outlineLevel="1" spans="162:168">
      <c r="FF11379" s="55">
        <v>11372</v>
      </c>
      <c r="FG11379" s="55" t="s">
        <v>2052</v>
      </c>
      <c r="FH11379" s="55" t="s">
        <v>2048</v>
      </c>
      <c r="FI11379" s="55">
        <v>8</v>
      </c>
      <c r="FJ11379" s="55">
        <v>25000</v>
      </c>
      <c r="FK11379" s="55" t="s">
        <v>1258</v>
      </c>
      <c r="FL11379" s="55">
        <v>0.0292</v>
      </c>
    </row>
    <row r="11380" ht="14.25" customHeight="1" outlineLevel="1" spans="162:168">
      <c r="FF11380" s="55">
        <v>11373</v>
      </c>
      <c r="FG11380" s="55" t="s">
        <v>2052</v>
      </c>
      <c r="FH11380" s="55" t="s">
        <v>2048</v>
      </c>
      <c r="FI11380" s="55">
        <v>8</v>
      </c>
      <c r="FJ11380" s="55">
        <v>50000</v>
      </c>
      <c r="FK11380" s="55" t="s">
        <v>1258</v>
      </c>
      <c r="FL11380" s="55">
        <v>0.0292</v>
      </c>
    </row>
    <row r="11381" ht="14.25" customHeight="1" outlineLevel="1" spans="162:168">
      <c r="FF11381" s="55">
        <v>11374</v>
      </c>
      <c r="FG11381" s="55" t="s">
        <v>2052</v>
      </c>
      <c r="FH11381" s="55" t="s">
        <v>2048</v>
      </c>
      <c r="FI11381" s="55">
        <v>8</v>
      </c>
      <c r="FJ11381" s="55">
        <v>80000</v>
      </c>
      <c r="FK11381" s="55" t="s">
        <v>1258</v>
      </c>
      <c r="FL11381" s="55">
        <v>0.0292</v>
      </c>
    </row>
    <row r="11382" ht="14.25" customHeight="1" outlineLevel="1" spans="162:168">
      <c r="FF11382" s="55">
        <v>11375</v>
      </c>
      <c r="FG11382" s="55" t="s">
        <v>2052</v>
      </c>
      <c r="FH11382" s="55" t="s">
        <v>2048</v>
      </c>
      <c r="FI11382" s="55">
        <v>8</v>
      </c>
      <c r="FJ11382" s="55">
        <v>130000</v>
      </c>
      <c r="FK11382" s="55" t="s">
        <v>1258</v>
      </c>
      <c r="FL11382" s="55">
        <v>0.0292</v>
      </c>
    </row>
    <row r="11383" ht="14.25" customHeight="1" outlineLevel="1" spans="162:168">
      <c r="FF11383" s="55">
        <v>11376</v>
      </c>
      <c r="FG11383" s="55" t="s">
        <v>2052</v>
      </c>
      <c r="FH11383" s="55" t="s">
        <v>2048</v>
      </c>
      <c r="FI11383" s="55">
        <v>8</v>
      </c>
      <c r="FJ11383" s="55">
        <v>260000</v>
      </c>
      <c r="FK11383" s="55" t="s">
        <v>1258</v>
      </c>
      <c r="FL11383" s="55">
        <v>0.0292</v>
      </c>
    </row>
    <row r="11384" ht="14.25" customHeight="1" outlineLevel="1" spans="162:168">
      <c r="FF11384" s="55">
        <v>11377</v>
      </c>
      <c r="FG11384" s="55" t="s">
        <v>2052</v>
      </c>
      <c r="FH11384" s="55" t="s">
        <v>2048</v>
      </c>
      <c r="FI11384" s="55">
        <v>8</v>
      </c>
      <c r="FJ11384" s="55">
        <v>400000</v>
      </c>
      <c r="FK11384" s="55" t="s">
        <v>1258</v>
      </c>
      <c r="FL11384" s="55">
        <v>0.0292</v>
      </c>
    </row>
    <row r="11385" ht="14.25" customHeight="1" outlineLevel="1" spans="162:168">
      <c r="FF11385" s="55">
        <v>11378</v>
      </c>
      <c r="FG11385" s="55" t="s">
        <v>2052</v>
      </c>
      <c r="FH11385" s="55" t="s">
        <v>2048</v>
      </c>
      <c r="FI11385" s="55">
        <v>8</v>
      </c>
      <c r="FJ11385" s="55">
        <v>530000</v>
      </c>
      <c r="FK11385" s="55" t="s">
        <v>1258</v>
      </c>
      <c r="FL11385" s="55">
        <v>0.0292</v>
      </c>
    </row>
    <row r="11386" ht="14.25" customHeight="1" outlineLevel="1" spans="162:168">
      <c r="FF11386" s="55">
        <v>11379</v>
      </c>
      <c r="FG11386" s="55" t="s">
        <v>2052</v>
      </c>
      <c r="FH11386" s="55" t="s">
        <v>2048</v>
      </c>
      <c r="FI11386" s="55">
        <v>8</v>
      </c>
      <c r="FJ11386" s="55">
        <v>540000</v>
      </c>
      <c r="FK11386" s="55" t="s">
        <v>1258</v>
      </c>
      <c r="FL11386" s="55">
        <v>0.0292</v>
      </c>
    </row>
    <row r="11387" ht="14.25" customHeight="1" outlineLevel="1" spans="162:168">
      <c r="FF11387" s="55">
        <v>11380</v>
      </c>
      <c r="FG11387" s="55" t="s">
        <v>2052</v>
      </c>
      <c r="FH11387" s="55" t="s">
        <v>1944</v>
      </c>
      <c r="FI11387" s="55">
        <v>1</v>
      </c>
      <c r="FJ11387" s="55">
        <v>0</v>
      </c>
      <c r="FK11387" s="55" t="s">
        <v>1258</v>
      </c>
      <c r="FL11387" s="55">
        <v>0.025</v>
      </c>
    </row>
    <row r="11388" ht="14.25" customHeight="1" outlineLevel="1" spans="162:168">
      <c r="FF11388" s="55">
        <v>11381</v>
      </c>
      <c r="FG11388" s="55" t="s">
        <v>2052</v>
      </c>
      <c r="FH11388" s="55" t="s">
        <v>1944</v>
      </c>
      <c r="FI11388" s="55">
        <v>1</v>
      </c>
      <c r="FJ11388" s="55">
        <v>1000</v>
      </c>
      <c r="FK11388" s="55" t="s">
        <v>1258</v>
      </c>
      <c r="FL11388" s="55">
        <v>0.025</v>
      </c>
    </row>
    <row r="11389" ht="14.25" customHeight="1" outlineLevel="1" spans="162:168">
      <c r="FF11389" s="55">
        <v>11382</v>
      </c>
      <c r="FG11389" s="55" t="s">
        <v>2052</v>
      </c>
      <c r="FH11389" s="55" t="s">
        <v>1944</v>
      </c>
      <c r="FI11389" s="55">
        <v>1</v>
      </c>
      <c r="FJ11389" s="55">
        <v>2500</v>
      </c>
      <c r="FK11389" s="55" t="s">
        <v>1258</v>
      </c>
      <c r="FL11389" s="55">
        <v>0.025</v>
      </c>
    </row>
    <row r="11390" ht="14.25" customHeight="1" outlineLevel="1" spans="162:168">
      <c r="FF11390" s="55">
        <v>11383</v>
      </c>
      <c r="FG11390" s="55" t="s">
        <v>2052</v>
      </c>
      <c r="FH11390" s="55" t="s">
        <v>1944</v>
      </c>
      <c r="FI11390" s="55">
        <v>1</v>
      </c>
      <c r="FJ11390" s="55">
        <v>5000</v>
      </c>
      <c r="FK11390" s="55" t="s">
        <v>1258</v>
      </c>
      <c r="FL11390" s="55">
        <v>0.025</v>
      </c>
    </row>
    <row r="11391" ht="14.25" customHeight="1" outlineLevel="1" spans="162:168">
      <c r="FF11391" s="55">
        <v>11384</v>
      </c>
      <c r="FG11391" s="55" t="s">
        <v>2052</v>
      </c>
      <c r="FH11391" s="55" t="s">
        <v>1944</v>
      </c>
      <c r="FI11391" s="55">
        <v>1</v>
      </c>
      <c r="FJ11391" s="55">
        <v>10000</v>
      </c>
      <c r="FK11391" s="55" t="s">
        <v>1258</v>
      </c>
      <c r="FL11391" s="55">
        <v>0.025</v>
      </c>
    </row>
    <row r="11392" ht="14.25" customHeight="1" outlineLevel="1" spans="162:168">
      <c r="FF11392" s="55">
        <v>11385</v>
      </c>
      <c r="FG11392" s="55" t="s">
        <v>2052</v>
      </c>
      <c r="FH11392" s="55" t="s">
        <v>1944</v>
      </c>
      <c r="FI11392" s="55">
        <v>1</v>
      </c>
      <c r="FJ11392" s="55">
        <v>25000</v>
      </c>
      <c r="FK11392" s="55" t="s">
        <v>1258</v>
      </c>
      <c r="FL11392" s="55">
        <v>0.025</v>
      </c>
    </row>
    <row r="11393" ht="14.25" customHeight="1" outlineLevel="1" spans="162:168">
      <c r="FF11393" s="55">
        <v>11386</v>
      </c>
      <c r="FG11393" s="55" t="s">
        <v>2052</v>
      </c>
      <c r="FH11393" s="55" t="s">
        <v>1944</v>
      </c>
      <c r="FI11393" s="55">
        <v>1</v>
      </c>
      <c r="FJ11393" s="55">
        <v>50000</v>
      </c>
      <c r="FK11393" s="55" t="s">
        <v>1258</v>
      </c>
      <c r="FL11393" s="55">
        <v>0.025</v>
      </c>
    </row>
    <row r="11394" ht="14.25" customHeight="1" outlineLevel="1" spans="162:168">
      <c r="FF11394" s="55">
        <v>11387</v>
      </c>
      <c r="FG11394" s="55" t="s">
        <v>2052</v>
      </c>
      <c r="FH11394" s="55" t="s">
        <v>1944</v>
      </c>
      <c r="FI11394" s="55">
        <v>1</v>
      </c>
      <c r="FJ11394" s="55">
        <v>80000</v>
      </c>
      <c r="FK11394" s="55" t="s">
        <v>1258</v>
      </c>
      <c r="FL11394" s="55">
        <v>0.025</v>
      </c>
    </row>
    <row r="11395" ht="14.25" customHeight="1" outlineLevel="1" spans="162:168">
      <c r="FF11395" s="55">
        <v>11388</v>
      </c>
      <c r="FG11395" s="55" t="s">
        <v>2052</v>
      </c>
      <c r="FH11395" s="55" t="s">
        <v>1944</v>
      </c>
      <c r="FI11395" s="55">
        <v>1</v>
      </c>
      <c r="FJ11395" s="55">
        <v>130000</v>
      </c>
      <c r="FK11395" s="55" t="s">
        <v>1258</v>
      </c>
      <c r="FL11395" s="55">
        <v>0.025</v>
      </c>
    </row>
    <row r="11396" ht="14.25" customHeight="1" outlineLevel="1" spans="162:168">
      <c r="FF11396" s="55">
        <v>11389</v>
      </c>
      <c r="FG11396" s="55" t="s">
        <v>2052</v>
      </c>
      <c r="FH11396" s="55" t="s">
        <v>1944</v>
      </c>
      <c r="FI11396" s="55">
        <v>1</v>
      </c>
      <c r="FJ11396" s="55">
        <v>260000</v>
      </c>
      <c r="FK11396" s="55" t="s">
        <v>1258</v>
      </c>
      <c r="FL11396" s="55">
        <v>0.025</v>
      </c>
    </row>
    <row r="11397" ht="14.25" customHeight="1" outlineLevel="1" spans="162:168">
      <c r="FF11397" s="55">
        <v>11390</v>
      </c>
      <c r="FG11397" s="55" t="s">
        <v>2052</v>
      </c>
      <c r="FH11397" s="55" t="s">
        <v>1944</v>
      </c>
      <c r="FI11397" s="55">
        <v>1</v>
      </c>
      <c r="FJ11397" s="55">
        <v>400000</v>
      </c>
      <c r="FK11397" s="55" t="s">
        <v>1258</v>
      </c>
      <c r="FL11397" s="55">
        <v>0.025</v>
      </c>
    </row>
    <row r="11398" ht="14.25" customHeight="1" outlineLevel="1" spans="162:168">
      <c r="FF11398" s="55">
        <v>11391</v>
      </c>
      <c r="FG11398" s="55" t="s">
        <v>2052</v>
      </c>
      <c r="FH11398" s="55" t="s">
        <v>1944</v>
      </c>
      <c r="FI11398" s="55">
        <v>1</v>
      </c>
      <c r="FJ11398" s="55">
        <v>530000</v>
      </c>
      <c r="FK11398" s="55" t="s">
        <v>1258</v>
      </c>
      <c r="FL11398" s="55">
        <v>0.025</v>
      </c>
    </row>
    <row r="11399" ht="14.25" customHeight="1" outlineLevel="1" spans="162:168">
      <c r="FF11399" s="55">
        <v>11392</v>
      </c>
      <c r="FG11399" s="55" t="s">
        <v>2052</v>
      </c>
      <c r="FH11399" s="55" t="s">
        <v>1944</v>
      </c>
      <c r="FI11399" s="55">
        <v>1</v>
      </c>
      <c r="FJ11399" s="55">
        <v>540000</v>
      </c>
      <c r="FK11399" s="55" t="s">
        <v>1258</v>
      </c>
      <c r="FL11399" s="55">
        <v>0.025</v>
      </c>
    </row>
    <row r="11400" ht="14.25" customHeight="1" outlineLevel="1" spans="162:168">
      <c r="FF11400" s="55">
        <v>11393</v>
      </c>
      <c r="FG11400" s="55" t="s">
        <v>2052</v>
      </c>
      <c r="FH11400" s="55" t="s">
        <v>2012</v>
      </c>
      <c r="FI11400" s="55">
        <v>1</v>
      </c>
      <c r="FJ11400" s="55">
        <v>0</v>
      </c>
      <c r="FK11400" s="55" t="s">
        <v>1258</v>
      </c>
      <c r="FL11400" s="55">
        <v>0.025</v>
      </c>
    </row>
    <row r="11401" ht="14.25" customHeight="1" outlineLevel="1" spans="162:168">
      <c r="FF11401" s="55">
        <v>11394</v>
      </c>
      <c r="FG11401" s="55" t="s">
        <v>2052</v>
      </c>
      <c r="FH11401" s="55" t="s">
        <v>2012</v>
      </c>
      <c r="FI11401" s="55">
        <v>1</v>
      </c>
      <c r="FJ11401" s="55">
        <v>1000</v>
      </c>
      <c r="FK11401" s="55" t="s">
        <v>1258</v>
      </c>
      <c r="FL11401" s="55">
        <v>0.025</v>
      </c>
    </row>
    <row r="11402" ht="14.25" customHeight="1" outlineLevel="1" spans="162:168">
      <c r="FF11402" s="55">
        <v>11395</v>
      </c>
      <c r="FG11402" s="55" t="s">
        <v>2052</v>
      </c>
      <c r="FH11402" s="55" t="s">
        <v>2012</v>
      </c>
      <c r="FI11402" s="55">
        <v>1</v>
      </c>
      <c r="FJ11402" s="55">
        <v>2500</v>
      </c>
      <c r="FK11402" s="55" t="s">
        <v>1258</v>
      </c>
      <c r="FL11402" s="55">
        <v>0.025</v>
      </c>
    </row>
    <row r="11403" ht="14.25" customHeight="1" outlineLevel="1" spans="162:168">
      <c r="FF11403" s="55">
        <v>11396</v>
      </c>
      <c r="FG11403" s="55" t="s">
        <v>2052</v>
      </c>
      <c r="FH11403" s="55" t="s">
        <v>2012</v>
      </c>
      <c r="FI11403" s="55">
        <v>1</v>
      </c>
      <c r="FJ11403" s="55">
        <v>5000</v>
      </c>
      <c r="FK11403" s="55" t="s">
        <v>1258</v>
      </c>
      <c r="FL11403" s="55">
        <v>0.025</v>
      </c>
    </row>
    <row r="11404" ht="14.25" customHeight="1" outlineLevel="1" spans="162:168">
      <c r="FF11404" s="55">
        <v>11397</v>
      </c>
      <c r="FG11404" s="55" t="s">
        <v>2052</v>
      </c>
      <c r="FH11404" s="55" t="s">
        <v>2012</v>
      </c>
      <c r="FI11404" s="55">
        <v>1</v>
      </c>
      <c r="FJ11404" s="55">
        <v>10000</v>
      </c>
      <c r="FK11404" s="55" t="s">
        <v>1258</v>
      </c>
      <c r="FL11404" s="55">
        <v>0.025</v>
      </c>
    </row>
    <row r="11405" ht="14.25" customHeight="1" outlineLevel="1" spans="162:168">
      <c r="FF11405" s="55">
        <v>11398</v>
      </c>
      <c r="FG11405" s="55" t="s">
        <v>2052</v>
      </c>
      <c r="FH11405" s="55" t="s">
        <v>2012</v>
      </c>
      <c r="FI11405" s="55">
        <v>1</v>
      </c>
      <c r="FJ11405" s="55">
        <v>25000</v>
      </c>
      <c r="FK11405" s="55" t="s">
        <v>1258</v>
      </c>
      <c r="FL11405" s="55">
        <v>0.025</v>
      </c>
    </row>
    <row r="11406" ht="14.25" customHeight="1" outlineLevel="1" spans="162:168">
      <c r="FF11406" s="55">
        <v>11399</v>
      </c>
      <c r="FG11406" s="55" t="s">
        <v>2052</v>
      </c>
      <c r="FH11406" s="55" t="s">
        <v>2012</v>
      </c>
      <c r="FI11406" s="55">
        <v>1</v>
      </c>
      <c r="FJ11406" s="55">
        <v>50000</v>
      </c>
      <c r="FK11406" s="55" t="s">
        <v>1258</v>
      </c>
      <c r="FL11406" s="55">
        <v>0.025</v>
      </c>
    </row>
    <row r="11407" ht="14.25" customHeight="1" outlineLevel="1" spans="162:168">
      <c r="FF11407" s="55">
        <v>11400</v>
      </c>
      <c r="FG11407" s="55" t="s">
        <v>2052</v>
      </c>
      <c r="FH11407" s="55" t="s">
        <v>2012</v>
      </c>
      <c r="FI11407" s="55">
        <v>1</v>
      </c>
      <c r="FJ11407" s="55">
        <v>80000</v>
      </c>
      <c r="FK11407" s="55" t="s">
        <v>1258</v>
      </c>
      <c r="FL11407" s="55">
        <v>0.025</v>
      </c>
    </row>
    <row r="11408" ht="14.25" customHeight="1" outlineLevel="1" spans="162:168">
      <c r="FF11408" s="55">
        <v>11401</v>
      </c>
      <c r="FG11408" s="55" t="s">
        <v>2052</v>
      </c>
      <c r="FH11408" s="55" t="s">
        <v>2012</v>
      </c>
      <c r="FI11408" s="55">
        <v>1</v>
      </c>
      <c r="FJ11408" s="55">
        <v>130000</v>
      </c>
      <c r="FK11408" s="55" t="s">
        <v>1258</v>
      </c>
      <c r="FL11408" s="55">
        <v>0.025</v>
      </c>
    </row>
    <row r="11409" ht="14.25" customHeight="1" outlineLevel="1" spans="162:168">
      <c r="FF11409" s="55">
        <v>11402</v>
      </c>
      <c r="FG11409" s="55" t="s">
        <v>2052</v>
      </c>
      <c r="FH11409" s="55" t="s">
        <v>2012</v>
      </c>
      <c r="FI11409" s="55">
        <v>1</v>
      </c>
      <c r="FJ11409" s="55">
        <v>260000</v>
      </c>
      <c r="FK11409" s="55" t="s">
        <v>1258</v>
      </c>
      <c r="FL11409" s="55">
        <v>0.025</v>
      </c>
    </row>
    <row r="11410" ht="14.25" customHeight="1" outlineLevel="1" spans="162:168">
      <c r="FF11410" s="55">
        <v>11403</v>
      </c>
      <c r="FG11410" s="55" t="s">
        <v>2052</v>
      </c>
      <c r="FH11410" s="55" t="s">
        <v>2012</v>
      </c>
      <c r="FI11410" s="55">
        <v>1</v>
      </c>
      <c r="FJ11410" s="55">
        <v>400000</v>
      </c>
      <c r="FK11410" s="55" t="s">
        <v>1258</v>
      </c>
      <c r="FL11410" s="55">
        <v>0.025</v>
      </c>
    </row>
    <row r="11411" ht="14.25" customHeight="1" outlineLevel="1" spans="162:168">
      <c r="FF11411" s="55">
        <v>11404</v>
      </c>
      <c r="FG11411" s="55" t="s">
        <v>2052</v>
      </c>
      <c r="FH11411" s="55" t="s">
        <v>2012</v>
      </c>
      <c r="FI11411" s="55">
        <v>1</v>
      </c>
      <c r="FJ11411" s="55">
        <v>530000</v>
      </c>
      <c r="FK11411" s="55" t="s">
        <v>1258</v>
      </c>
      <c r="FL11411" s="55">
        <v>0.025</v>
      </c>
    </row>
    <row r="11412" ht="14.25" customHeight="1" outlineLevel="1" spans="162:168">
      <c r="FF11412" s="55">
        <v>11405</v>
      </c>
      <c r="FG11412" s="55" t="s">
        <v>2052</v>
      </c>
      <c r="FH11412" s="55" t="s">
        <v>2012</v>
      </c>
      <c r="FI11412" s="55">
        <v>1</v>
      </c>
      <c r="FJ11412" s="55">
        <v>540000</v>
      </c>
      <c r="FK11412" s="55" t="s">
        <v>1258</v>
      </c>
      <c r="FL11412" s="55">
        <v>0.025</v>
      </c>
    </row>
    <row r="11413" ht="14.25" customHeight="1" outlineLevel="1" spans="162:168">
      <c r="FF11413" s="55">
        <v>11406</v>
      </c>
      <c r="FG11413" s="55" t="s">
        <v>2052</v>
      </c>
      <c r="FH11413" s="55" t="s">
        <v>1490</v>
      </c>
      <c r="FI11413" s="55">
        <v>1</v>
      </c>
      <c r="FJ11413" s="55">
        <v>0</v>
      </c>
      <c r="FK11413" s="55" t="s">
        <v>1258</v>
      </c>
      <c r="FL11413" s="55">
        <v>0.0375</v>
      </c>
    </row>
    <row r="11414" ht="14.25" customHeight="1" outlineLevel="1" spans="162:168">
      <c r="FF11414" s="55">
        <v>11407</v>
      </c>
      <c r="FG11414" s="55" t="s">
        <v>2052</v>
      </c>
      <c r="FH11414" s="55" t="s">
        <v>1490</v>
      </c>
      <c r="FI11414" s="55">
        <v>1</v>
      </c>
      <c r="FJ11414" s="55">
        <v>1000</v>
      </c>
      <c r="FK11414" s="55" t="s">
        <v>1258</v>
      </c>
      <c r="FL11414" s="55">
        <v>0.0375</v>
      </c>
    </row>
    <row r="11415" ht="14.25" customHeight="1" outlineLevel="1" spans="162:168">
      <c r="FF11415" s="55">
        <v>11408</v>
      </c>
      <c r="FG11415" s="55" t="s">
        <v>2052</v>
      </c>
      <c r="FH11415" s="55" t="s">
        <v>1490</v>
      </c>
      <c r="FI11415" s="55">
        <v>1</v>
      </c>
      <c r="FJ11415" s="55">
        <v>2500</v>
      </c>
      <c r="FK11415" s="55" t="s">
        <v>1258</v>
      </c>
      <c r="FL11415" s="55">
        <v>0.0333</v>
      </c>
    </row>
    <row r="11416" ht="14.25" customHeight="1" outlineLevel="1" spans="162:168">
      <c r="FF11416" s="55">
        <v>11409</v>
      </c>
      <c r="FG11416" s="55" t="s">
        <v>2052</v>
      </c>
      <c r="FH11416" s="55" t="s">
        <v>1490</v>
      </c>
      <c r="FI11416" s="55">
        <v>1</v>
      </c>
      <c r="FJ11416" s="55">
        <v>5000</v>
      </c>
      <c r="FK11416" s="55" t="s">
        <v>1258</v>
      </c>
      <c r="FL11416" s="55">
        <v>0.0292</v>
      </c>
    </row>
    <row r="11417" ht="14.25" customHeight="1" outlineLevel="1" spans="162:168">
      <c r="FF11417" s="55">
        <v>11410</v>
      </c>
      <c r="FG11417" s="55" t="s">
        <v>2052</v>
      </c>
      <c r="FH11417" s="55" t="s">
        <v>1490</v>
      </c>
      <c r="FI11417" s="55">
        <v>1</v>
      </c>
      <c r="FJ11417" s="55">
        <v>10000</v>
      </c>
      <c r="FK11417" s="55" t="s">
        <v>1258</v>
      </c>
      <c r="FL11417" s="55">
        <v>0.025</v>
      </c>
    </row>
    <row r="11418" ht="14.25" customHeight="1" outlineLevel="1" spans="162:168">
      <c r="FF11418" s="55">
        <v>11411</v>
      </c>
      <c r="FG11418" s="55" t="s">
        <v>2052</v>
      </c>
      <c r="FH11418" s="55" t="s">
        <v>1490</v>
      </c>
      <c r="FI11418" s="55">
        <v>1</v>
      </c>
      <c r="FJ11418" s="55">
        <v>25000</v>
      </c>
      <c r="FK11418" s="55" t="s">
        <v>1258</v>
      </c>
      <c r="FL11418" s="55">
        <v>0.025</v>
      </c>
    </row>
    <row r="11419" ht="14.25" customHeight="1" outlineLevel="1" spans="162:168">
      <c r="FF11419" s="55">
        <v>11412</v>
      </c>
      <c r="FG11419" s="55" t="s">
        <v>2052</v>
      </c>
      <c r="FH11419" s="55" t="s">
        <v>1490</v>
      </c>
      <c r="FI11419" s="55">
        <v>1</v>
      </c>
      <c r="FJ11419" s="55">
        <v>50000</v>
      </c>
      <c r="FK11419" s="55" t="s">
        <v>1258</v>
      </c>
      <c r="FL11419" s="55">
        <v>0.025</v>
      </c>
    </row>
    <row r="11420" ht="14.25" customHeight="1" outlineLevel="1" spans="162:168">
      <c r="FF11420" s="55">
        <v>11413</v>
      </c>
      <c r="FG11420" s="55" t="s">
        <v>2052</v>
      </c>
      <c r="FH11420" s="55" t="s">
        <v>1490</v>
      </c>
      <c r="FI11420" s="55">
        <v>1</v>
      </c>
      <c r="FJ11420" s="55">
        <v>80000</v>
      </c>
      <c r="FK11420" s="55" t="s">
        <v>1258</v>
      </c>
      <c r="FL11420" s="55">
        <v>0.025</v>
      </c>
    </row>
    <row r="11421" ht="14.25" customHeight="1" outlineLevel="1" spans="162:168">
      <c r="FF11421" s="55">
        <v>11414</v>
      </c>
      <c r="FG11421" s="55" t="s">
        <v>2052</v>
      </c>
      <c r="FH11421" s="55" t="s">
        <v>1490</v>
      </c>
      <c r="FI11421" s="55">
        <v>1</v>
      </c>
      <c r="FJ11421" s="55">
        <v>130000</v>
      </c>
      <c r="FK11421" s="55" t="s">
        <v>1258</v>
      </c>
      <c r="FL11421" s="55">
        <v>0.025</v>
      </c>
    </row>
    <row r="11422" ht="14.25" customHeight="1" outlineLevel="1" spans="162:168">
      <c r="FF11422" s="55">
        <v>11415</v>
      </c>
      <c r="FG11422" s="55" t="s">
        <v>2052</v>
      </c>
      <c r="FH11422" s="55" t="s">
        <v>1490</v>
      </c>
      <c r="FI11422" s="55">
        <v>1</v>
      </c>
      <c r="FJ11422" s="55">
        <v>260000</v>
      </c>
      <c r="FK11422" s="55" t="s">
        <v>1258</v>
      </c>
      <c r="FL11422" s="55">
        <v>0.025</v>
      </c>
    </row>
    <row r="11423" ht="14.25" customHeight="1" outlineLevel="1" spans="162:168">
      <c r="FF11423" s="55">
        <v>11416</v>
      </c>
      <c r="FG11423" s="55" t="s">
        <v>2052</v>
      </c>
      <c r="FH11423" s="55" t="s">
        <v>1490</v>
      </c>
      <c r="FI11423" s="55">
        <v>1</v>
      </c>
      <c r="FJ11423" s="55">
        <v>400000</v>
      </c>
      <c r="FK11423" s="55" t="s">
        <v>1258</v>
      </c>
      <c r="FL11423" s="55">
        <v>0.025</v>
      </c>
    </row>
    <row r="11424" ht="14.25" customHeight="1" outlineLevel="1" spans="162:168">
      <c r="FF11424" s="55">
        <v>11417</v>
      </c>
      <c r="FG11424" s="55" t="s">
        <v>2052</v>
      </c>
      <c r="FH11424" s="55" t="s">
        <v>1490</v>
      </c>
      <c r="FI11424" s="55">
        <v>1</v>
      </c>
      <c r="FJ11424" s="55">
        <v>530000</v>
      </c>
      <c r="FK11424" s="55" t="s">
        <v>1258</v>
      </c>
      <c r="FL11424" s="55">
        <v>0.025</v>
      </c>
    </row>
    <row r="11425" ht="14.25" customHeight="1" outlineLevel="1" spans="162:168">
      <c r="FF11425" s="55">
        <v>11418</v>
      </c>
      <c r="FG11425" s="55" t="s">
        <v>2052</v>
      </c>
      <c r="FH11425" s="55" t="s">
        <v>1490</v>
      </c>
      <c r="FI11425" s="55">
        <v>1</v>
      </c>
      <c r="FJ11425" s="55">
        <v>540000</v>
      </c>
      <c r="FK11425" s="55" t="s">
        <v>1258</v>
      </c>
      <c r="FL11425" s="55">
        <v>0.025</v>
      </c>
    </row>
    <row r="11426" ht="14.25" customHeight="1" outlineLevel="1" spans="162:168">
      <c r="FF11426" s="55">
        <v>11419</v>
      </c>
      <c r="FG11426" s="55" t="s">
        <v>2052</v>
      </c>
      <c r="FH11426" s="55" t="s">
        <v>1490</v>
      </c>
      <c r="FI11426" s="55">
        <v>2</v>
      </c>
      <c r="FJ11426" s="55">
        <v>0</v>
      </c>
      <c r="FK11426" s="55" t="s">
        <v>1258</v>
      </c>
      <c r="FL11426" s="55">
        <v>0.0375</v>
      </c>
    </row>
    <row r="11427" ht="14.25" customHeight="1" outlineLevel="1" spans="162:168">
      <c r="FF11427" s="55">
        <v>11420</v>
      </c>
      <c r="FG11427" s="55" t="s">
        <v>2052</v>
      </c>
      <c r="FH11427" s="55" t="s">
        <v>1490</v>
      </c>
      <c r="FI11427" s="55">
        <v>2</v>
      </c>
      <c r="FJ11427" s="55">
        <v>1000</v>
      </c>
      <c r="FK11427" s="55" t="s">
        <v>1258</v>
      </c>
      <c r="FL11427" s="55">
        <v>0.0375</v>
      </c>
    </row>
    <row r="11428" ht="14.25" customHeight="1" outlineLevel="1" spans="162:168">
      <c r="FF11428" s="55">
        <v>11421</v>
      </c>
      <c r="FG11428" s="55" t="s">
        <v>2052</v>
      </c>
      <c r="FH11428" s="55" t="s">
        <v>1490</v>
      </c>
      <c r="FI11428" s="55">
        <v>2</v>
      </c>
      <c r="FJ11428" s="55">
        <v>2500</v>
      </c>
      <c r="FK11428" s="55" t="s">
        <v>1258</v>
      </c>
      <c r="FL11428" s="55">
        <v>0.0333</v>
      </c>
    </row>
    <row r="11429" ht="14.25" customHeight="1" outlineLevel="1" spans="162:168">
      <c r="FF11429" s="55">
        <v>11422</v>
      </c>
      <c r="FG11429" s="55" t="s">
        <v>2052</v>
      </c>
      <c r="FH11429" s="55" t="s">
        <v>1490</v>
      </c>
      <c r="FI11429" s="55">
        <v>2</v>
      </c>
      <c r="FJ11429" s="55">
        <v>5000</v>
      </c>
      <c r="FK11429" s="55" t="s">
        <v>1258</v>
      </c>
      <c r="FL11429" s="55">
        <v>0.0292</v>
      </c>
    </row>
    <row r="11430" ht="14.25" customHeight="1" outlineLevel="1" spans="162:168">
      <c r="FF11430" s="55">
        <v>11423</v>
      </c>
      <c r="FG11430" s="55" t="s">
        <v>2052</v>
      </c>
      <c r="FH11430" s="55" t="s">
        <v>1490</v>
      </c>
      <c r="FI11430" s="55">
        <v>2</v>
      </c>
      <c r="FJ11430" s="55">
        <v>10000</v>
      </c>
      <c r="FK11430" s="55" t="s">
        <v>1258</v>
      </c>
      <c r="FL11430" s="55">
        <v>0.025</v>
      </c>
    </row>
    <row r="11431" ht="14.25" customHeight="1" outlineLevel="1" spans="162:168">
      <c r="FF11431" s="55">
        <v>11424</v>
      </c>
      <c r="FG11431" s="55" t="s">
        <v>2052</v>
      </c>
      <c r="FH11431" s="55" t="s">
        <v>1490</v>
      </c>
      <c r="FI11431" s="55">
        <v>2</v>
      </c>
      <c r="FJ11431" s="55">
        <v>25000</v>
      </c>
      <c r="FK11431" s="55" t="s">
        <v>1258</v>
      </c>
      <c r="FL11431" s="55">
        <v>0.025</v>
      </c>
    </row>
    <row r="11432" ht="14.25" customHeight="1" outlineLevel="1" spans="162:168">
      <c r="FF11432" s="55">
        <v>11425</v>
      </c>
      <c r="FG11432" s="55" t="s">
        <v>2052</v>
      </c>
      <c r="FH11432" s="55" t="s">
        <v>1490</v>
      </c>
      <c r="FI11432" s="55">
        <v>2</v>
      </c>
      <c r="FJ11432" s="55">
        <v>50000</v>
      </c>
      <c r="FK11432" s="55" t="s">
        <v>1258</v>
      </c>
      <c r="FL11432" s="55">
        <v>0.025</v>
      </c>
    </row>
    <row r="11433" ht="14.25" customHeight="1" outlineLevel="1" spans="162:168">
      <c r="FF11433" s="55">
        <v>11426</v>
      </c>
      <c r="FG11433" s="55" t="s">
        <v>2052</v>
      </c>
      <c r="FH11433" s="55" t="s">
        <v>1490</v>
      </c>
      <c r="FI11433" s="55">
        <v>2</v>
      </c>
      <c r="FJ11433" s="55">
        <v>80000</v>
      </c>
      <c r="FK11433" s="55" t="s">
        <v>1258</v>
      </c>
      <c r="FL11433" s="55">
        <v>0.025</v>
      </c>
    </row>
    <row r="11434" ht="14.25" customHeight="1" outlineLevel="1" spans="162:168">
      <c r="FF11434" s="55">
        <v>11427</v>
      </c>
      <c r="FG11434" s="55" t="s">
        <v>2052</v>
      </c>
      <c r="FH11434" s="55" t="s">
        <v>1490</v>
      </c>
      <c r="FI11434" s="55">
        <v>2</v>
      </c>
      <c r="FJ11434" s="55">
        <v>130000</v>
      </c>
      <c r="FK11434" s="55" t="s">
        <v>1258</v>
      </c>
      <c r="FL11434" s="55">
        <v>0.025</v>
      </c>
    </row>
    <row r="11435" ht="14.25" customHeight="1" outlineLevel="1" spans="162:168">
      <c r="FF11435" s="55">
        <v>11428</v>
      </c>
      <c r="FG11435" s="55" t="s">
        <v>2052</v>
      </c>
      <c r="FH11435" s="55" t="s">
        <v>1490</v>
      </c>
      <c r="FI11435" s="55">
        <v>2</v>
      </c>
      <c r="FJ11435" s="55">
        <v>260000</v>
      </c>
      <c r="FK11435" s="55" t="s">
        <v>1258</v>
      </c>
      <c r="FL11435" s="55">
        <v>0.025</v>
      </c>
    </row>
    <row r="11436" ht="14.25" customHeight="1" outlineLevel="1" spans="162:168">
      <c r="FF11436" s="55">
        <v>11429</v>
      </c>
      <c r="FG11436" s="55" t="s">
        <v>2052</v>
      </c>
      <c r="FH11436" s="55" t="s">
        <v>1490</v>
      </c>
      <c r="FI11436" s="55">
        <v>2</v>
      </c>
      <c r="FJ11436" s="55">
        <v>400000</v>
      </c>
      <c r="FK11436" s="55" t="s">
        <v>1258</v>
      </c>
      <c r="FL11436" s="55">
        <v>0.025</v>
      </c>
    </row>
    <row r="11437" ht="14.25" customHeight="1" outlineLevel="1" spans="162:168">
      <c r="FF11437" s="55">
        <v>11430</v>
      </c>
      <c r="FG11437" s="55" t="s">
        <v>2052</v>
      </c>
      <c r="FH11437" s="55" t="s">
        <v>1490</v>
      </c>
      <c r="FI11437" s="55">
        <v>2</v>
      </c>
      <c r="FJ11437" s="55">
        <v>530000</v>
      </c>
      <c r="FK11437" s="55" t="s">
        <v>1258</v>
      </c>
      <c r="FL11437" s="55">
        <v>0.025</v>
      </c>
    </row>
    <row r="11438" ht="14.25" customHeight="1" outlineLevel="1" spans="162:168">
      <c r="FF11438" s="55">
        <v>11431</v>
      </c>
      <c r="FG11438" s="55" t="s">
        <v>2052</v>
      </c>
      <c r="FH11438" s="55" t="s">
        <v>1490</v>
      </c>
      <c r="FI11438" s="55">
        <v>2</v>
      </c>
      <c r="FJ11438" s="55">
        <v>540000</v>
      </c>
      <c r="FK11438" s="55" t="s">
        <v>1258</v>
      </c>
      <c r="FL11438" s="55">
        <v>0.025</v>
      </c>
    </row>
    <row r="11439" ht="14.25" customHeight="1" outlineLevel="1" spans="162:168">
      <c r="FF11439" s="55">
        <v>11432</v>
      </c>
      <c r="FG11439" s="55" t="s">
        <v>2052</v>
      </c>
      <c r="FH11439" s="55" t="s">
        <v>1490</v>
      </c>
      <c r="FI11439" s="55">
        <v>3</v>
      </c>
      <c r="FJ11439" s="55">
        <v>0</v>
      </c>
      <c r="FK11439" s="55" t="s">
        <v>1258</v>
      </c>
      <c r="FL11439" s="55">
        <v>0.0292</v>
      </c>
    </row>
    <row r="11440" ht="14.25" customHeight="1" outlineLevel="1" spans="162:168">
      <c r="FF11440" s="55">
        <v>11433</v>
      </c>
      <c r="FG11440" s="55" t="s">
        <v>2052</v>
      </c>
      <c r="FH11440" s="55" t="s">
        <v>1490</v>
      </c>
      <c r="FI11440" s="55">
        <v>3</v>
      </c>
      <c r="FJ11440" s="55">
        <v>1000</v>
      </c>
      <c r="FK11440" s="55" t="s">
        <v>1258</v>
      </c>
      <c r="FL11440" s="55">
        <v>0.0292</v>
      </c>
    </row>
    <row r="11441" ht="14.25" customHeight="1" outlineLevel="1" spans="162:168">
      <c r="FF11441" s="55">
        <v>11434</v>
      </c>
      <c r="FG11441" s="55" t="s">
        <v>2052</v>
      </c>
      <c r="FH11441" s="55" t="s">
        <v>1490</v>
      </c>
      <c r="FI11441" s="55">
        <v>3</v>
      </c>
      <c r="FJ11441" s="55">
        <v>2500</v>
      </c>
      <c r="FK11441" s="55" t="s">
        <v>1258</v>
      </c>
      <c r="FL11441" s="55">
        <v>0.0292</v>
      </c>
    </row>
    <row r="11442" ht="14.25" customHeight="1" outlineLevel="1" spans="162:168">
      <c r="FF11442" s="55">
        <v>11435</v>
      </c>
      <c r="FG11442" s="55" t="s">
        <v>2052</v>
      </c>
      <c r="FH11442" s="55" t="s">
        <v>1490</v>
      </c>
      <c r="FI11442" s="55">
        <v>3</v>
      </c>
      <c r="FJ11442" s="55">
        <v>5000</v>
      </c>
      <c r="FK11442" s="55" t="s">
        <v>1258</v>
      </c>
      <c r="FL11442" s="55">
        <v>0.0292</v>
      </c>
    </row>
    <row r="11443" ht="14.25" customHeight="1" outlineLevel="1" spans="162:168">
      <c r="FF11443" s="55">
        <v>11436</v>
      </c>
      <c r="FG11443" s="55" t="s">
        <v>2052</v>
      </c>
      <c r="FH11443" s="55" t="s">
        <v>1490</v>
      </c>
      <c r="FI11443" s="55">
        <v>3</v>
      </c>
      <c r="FJ11443" s="55">
        <v>10000</v>
      </c>
      <c r="FK11443" s="55" t="s">
        <v>1258</v>
      </c>
      <c r="FL11443" s="55">
        <v>0.0292</v>
      </c>
    </row>
    <row r="11444" ht="14.25" customHeight="1" outlineLevel="1" spans="162:168">
      <c r="FF11444" s="55">
        <v>11437</v>
      </c>
      <c r="FG11444" s="55" t="s">
        <v>2052</v>
      </c>
      <c r="FH11444" s="55" t="s">
        <v>1490</v>
      </c>
      <c r="FI11444" s="55">
        <v>3</v>
      </c>
      <c r="FJ11444" s="55">
        <v>25000</v>
      </c>
      <c r="FK11444" s="55" t="s">
        <v>1258</v>
      </c>
      <c r="FL11444" s="55">
        <v>0.0292</v>
      </c>
    </row>
    <row r="11445" ht="14.25" customHeight="1" outlineLevel="1" spans="162:168">
      <c r="FF11445" s="55">
        <v>11438</v>
      </c>
      <c r="FG11445" s="55" t="s">
        <v>2052</v>
      </c>
      <c r="FH11445" s="55" t="s">
        <v>1490</v>
      </c>
      <c r="FI11445" s="55">
        <v>3</v>
      </c>
      <c r="FJ11445" s="55">
        <v>50000</v>
      </c>
      <c r="FK11445" s="55" t="s">
        <v>1258</v>
      </c>
      <c r="FL11445" s="55">
        <v>0.0292</v>
      </c>
    </row>
    <row r="11446" ht="14.25" customHeight="1" outlineLevel="1" spans="162:168">
      <c r="FF11446" s="55">
        <v>11439</v>
      </c>
      <c r="FG11446" s="55" t="s">
        <v>2052</v>
      </c>
      <c r="FH11446" s="55" t="s">
        <v>1490</v>
      </c>
      <c r="FI11446" s="55">
        <v>3</v>
      </c>
      <c r="FJ11446" s="55">
        <v>80000</v>
      </c>
      <c r="FK11446" s="55" t="s">
        <v>1258</v>
      </c>
      <c r="FL11446" s="55">
        <v>0.0292</v>
      </c>
    </row>
    <row r="11447" ht="14.25" customHeight="1" outlineLevel="1" spans="162:168">
      <c r="FF11447" s="55">
        <v>11440</v>
      </c>
      <c r="FG11447" s="55" t="s">
        <v>2052</v>
      </c>
      <c r="FH11447" s="55" t="s">
        <v>1490</v>
      </c>
      <c r="FI11447" s="55">
        <v>3</v>
      </c>
      <c r="FJ11447" s="55">
        <v>130000</v>
      </c>
      <c r="FK11447" s="55" t="s">
        <v>1258</v>
      </c>
      <c r="FL11447" s="55">
        <v>0.0292</v>
      </c>
    </row>
    <row r="11448" ht="14.25" customHeight="1" outlineLevel="1" spans="162:168">
      <c r="FF11448" s="55">
        <v>11441</v>
      </c>
      <c r="FG11448" s="55" t="s">
        <v>2052</v>
      </c>
      <c r="FH11448" s="55" t="s">
        <v>1490</v>
      </c>
      <c r="FI11448" s="55">
        <v>3</v>
      </c>
      <c r="FJ11448" s="55">
        <v>260000</v>
      </c>
      <c r="FK11448" s="55" t="s">
        <v>1258</v>
      </c>
      <c r="FL11448" s="55">
        <v>0.0292</v>
      </c>
    </row>
    <row r="11449" ht="14.25" customHeight="1" outlineLevel="1" spans="162:168">
      <c r="FF11449" s="55">
        <v>11442</v>
      </c>
      <c r="FG11449" s="55" t="s">
        <v>2052</v>
      </c>
      <c r="FH11449" s="55" t="s">
        <v>1490</v>
      </c>
      <c r="FI11449" s="55">
        <v>3</v>
      </c>
      <c r="FJ11449" s="55">
        <v>400000</v>
      </c>
      <c r="FK11449" s="55" t="s">
        <v>1258</v>
      </c>
      <c r="FL11449" s="55">
        <v>0.0292</v>
      </c>
    </row>
    <row r="11450" ht="14.25" customHeight="1" outlineLevel="1" spans="162:168">
      <c r="FF11450" s="55">
        <v>11443</v>
      </c>
      <c r="FG11450" s="55" t="s">
        <v>2052</v>
      </c>
      <c r="FH11450" s="55" t="s">
        <v>1490</v>
      </c>
      <c r="FI11450" s="55">
        <v>3</v>
      </c>
      <c r="FJ11450" s="55">
        <v>530000</v>
      </c>
      <c r="FK11450" s="55" t="s">
        <v>1258</v>
      </c>
      <c r="FL11450" s="55">
        <v>0.0292</v>
      </c>
    </row>
    <row r="11451" ht="14.25" customHeight="1" outlineLevel="1" spans="162:168">
      <c r="FF11451" s="55">
        <v>11444</v>
      </c>
      <c r="FG11451" s="55" t="s">
        <v>2052</v>
      </c>
      <c r="FH11451" s="55" t="s">
        <v>1490</v>
      </c>
      <c r="FI11451" s="55">
        <v>3</v>
      </c>
      <c r="FJ11451" s="55">
        <v>540000</v>
      </c>
      <c r="FK11451" s="55" t="s">
        <v>1258</v>
      </c>
      <c r="FL11451" s="55">
        <v>0.0292</v>
      </c>
    </row>
    <row r="11452" ht="14.25" customHeight="1" outlineLevel="1" spans="162:168">
      <c r="FF11452" s="55">
        <v>11445</v>
      </c>
      <c r="FG11452" s="55" t="s">
        <v>2052</v>
      </c>
      <c r="FH11452" s="55" t="s">
        <v>1490</v>
      </c>
      <c r="FI11452" s="55">
        <v>4</v>
      </c>
      <c r="FJ11452" s="55">
        <v>0</v>
      </c>
      <c r="FK11452" s="55" t="s">
        <v>1258</v>
      </c>
      <c r="FL11452" s="55">
        <v>0.0292</v>
      </c>
    </row>
    <row r="11453" ht="14.25" customHeight="1" outlineLevel="1" spans="162:168">
      <c r="FF11453" s="55">
        <v>11446</v>
      </c>
      <c r="FG11453" s="55" t="s">
        <v>2052</v>
      </c>
      <c r="FH11453" s="55" t="s">
        <v>1490</v>
      </c>
      <c r="FI11453" s="55">
        <v>4</v>
      </c>
      <c r="FJ11453" s="55">
        <v>1000</v>
      </c>
      <c r="FK11453" s="55" t="s">
        <v>1258</v>
      </c>
      <c r="FL11453" s="55">
        <v>0.0292</v>
      </c>
    </row>
    <row r="11454" ht="14.25" customHeight="1" outlineLevel="1" spans="162:168">
      <c r="FF11454" s="55">
        <v>11447</v>
      </c>
      <c r="FG11454" s="55" t="s">
        <v>2052</v>
      </c>
      <c r="FH11454" s="55" t="s">
        <v>1490</v>
      </c>
      <c r="FI11454" s="55">
        <v>4</v>
      </c>
      <c r="FJ11454" s="55">
        <v>2500</v>
      </c>
      <c r="FK11454" s="55" t="s">
        <v>1258</v>
      </c>
      <c r="FL11454" s="55">
        <v>0.0292</v>
      </c>
    </row>
    <row r="11455" ht="14.25" customHeight="1" outlineLevel="1" spans="162:168">
      <c r="FF11455" s="55">
        <v>11448</v>
      </c>
      <c r="FG11455" s="55" t="s">
        <v>2052</v>
      </c>
      <c r="FH11455" s="55" t="s">
        <v>1490</v>
      </c>
      <c r="FI11455" s="55">
        <v>4</v>
      </c>
      <c r="FJ11455" s="55">
        <v>5000</v>
      </c>
      <c r="FK11455" s="55" t="s">
        <v>1258</v>
      </c>
      <c r="FL11455" s="55">
        <v>0.0292</v>
      </c>
    </row>
    <row r="11456" ht="14.25" customHeight="1" outlineLevel="1" spans="162:168">
      <c r="FF11456" s="55">
        <v>11449</v>
      </c>
      <c r="FG11456" s="55" t="s">
        <v>2052</v>
      </c>
      <c r="FH11456" s="55" t="s">
        <v>1490</v>
      </c>
      <c r="FI11456" s="55">
        <v>4</v>
      </c>
      <c r="FJ11456" s="55">
        <v>10000</v>
      </c>
      <c r="FK11456" s="55" t="s">
        <v>1258</v>
      </c>
      <c r="FL11456" s="55">
        <v>0.0292</v>
      </c>
    </row>
    <row r="11457" ht="14.25" customHeight="1" outlineLevel="1" spans="162:168">
      <c r="FF11457" s="55">
        <v>11450</v>
      </c>
      <c r="FG11457" s="55" t="s">
        <v>2052</v>
      </c>
      <c r="FH11457" s="55" t="s">
        <v>1490</v>
      </c>
      <c r="FI11457" s="55">
        <v>4</v>
      </c>
      <c r="FJ11457" s="55">
        <v>25000</v>
      </c>
      <c r="FK11457" s="55" t="s">
        <v>1258</v>
      </c>
      <c r="FL11457" s="55">
        <v>0.0292</v>
      </c>
    </row>
    <row r="11458" ht="14.25" customHeight="1" outlineLevel="1" spans="162:168">
      <c r="FF11458" s="55">
        <v>11451</v>
      </c>
      <c r="FG11458" s="55" t="s">
        <v>2052</v>
      </c>
      <c r="FH11458" s="55" t="s">
        <v>1490</v>
      </c>
      <c r="FI11458" s="55">
        <v>4</v>
      </c>
      <c r="FJ11458" s="55">
        <v>50000</v>
      </c>
      <c r="FK11458" s="55" t="s">
        <v>1258</v>
      </c>
      <c r="FL11458" s="55">
        <v>0.0292</v>
      </c>
    </row>
    <row r="11459" ht="14.25" customHeight="1" outlineLevel="1" spans="162:168">
      <c r="FF11459" s="55">
        <v>11452</v>
      </c>
      <c r="FG11459" s="55" t="s">
        <v>2052</v>
      </c>
      <c r="FH11459" s="55" t="s">
        <v>1490</v>
      </c>
      <c r="FI11459" s="55">
        <v>4</v>
      </c>
      <c r="FJ11459" s="55">
        <v>80000</v>
      </c>
      <c r="FK11459" s="55" t="s">
        <v>1258</v>
      </c>
      <c r="FL11459" s="55">
        <v>0.0292</v>
      </c>
    </row>
    <row r="11460" ht="14.25" customHeight="1" outlineLevel="1" spans="162:168">
      <c r="FF11460" s="55">
        <v>11453</v>
      </c>
      <c r="FG11460" s="55" t="s">
        <v>2052</v>
      </c>
      <c r="FH11460" s="55" t="s">
        <v>1490</v>
      </c>
      <c r="FI11460" s="55">
        <v>4</v>
      </c>
      <c r="FJ11460" s="55">
        <v>130000</v>
      </c>
      <c r="FK11460" s="55" t="s">
        <v>1258</v>
      </c>
      <c r="FL11460" s="55">
        <v>0.0292</v>
      </c>
    </row>
    <row r="11461" ht="14.25" customHeight="1" outlineLevel="1" spans="162:168">
      <c r="FF11461" s="55">
        <v>11454</v>
      </c>
      <c r="FG11461" s="55" t="s">
        <v>2052</v>
      </c>
      <c r="FH11461" s="55" t="s">
        <v>1490</v>
      </c>
      <c r="FI11461" s="55">
        <v>4</v>
      </c>
      <c r="FJ11461" s="55">
        <v>260000</v>
      </c>
      <c r="FK11461" s="55" t="s">
        <v>1258</v>
      </c>
      <c r="FL11461" s="55">
        <v>0.0292</v>
      </c>
    </row>
    <row r="11462" ht="14.25" customHeight="1" outlineLevel="1" spans="162:168">
      <c r="FF11462" s="55">
        <v>11455</v>
      </c>
      <c r="FG11462" s="55" t="s">
        <v>2052</v>
      </c>
      <c r="FH11462" s="55" t="s">
        <v>1490</v>
      </c>
      <c r="FI11462" s="55">
        <v>4</v>
      </c>
      <c r="FJ11462" s="55">
        <v>400000</v>
      </c>
      <c r="FK11462" s="55" t="s">
        <v>1258</v>
      </c>
      <c r="FL11462" s="55">
        <v>0.0292</v>
      </c>
    </row>
    <row r="11463" ht="14.25" customHeight="1" outlineLevel="1" spans="162:168">
      <c r="FF11463" s="55">
        <v>11456</v>
      </c>
      <c r="FG11463" s="55" t="s">
        <v>2052</v>
      </c>
      <c r="FH11463" s="55" t="s">
        <v>1490</v>
      </c>
      <c r="FI11463" s="55">
        <v>4</v>
      </c>
      <c r="FJ11463" s="55">
        <v>530000</v>
      </c>
      <c r="FK11463" s="55" t="s">
        <v>1258</v>
      </c>
      <c r="FL11463" s="55">
        <v>0.0292</v>
      </c>
    </row>
    <row r="11464" ht="14.25" customHeight="1" outlineLevel="1" spans="162:168">
      <c r="FF11464" s="55">
        <v>11457</v>
      </c>
      <c r="FG11464" s="55" t="s">
        <v>2052</v>
      </c>
      <c r="FH11464" s="55" t="s">
        <v>1490</v>
      </c>
      <c r="FI11464" s="55">
        <v>4</v>
      </c>
      <c r="FJ11464" s="55">
        <v>540000</v>
      </c>
      <c r="FK11464" s="55" t="s">
        <v>1258</v>
      </c>
      <c r="FL11464" s="55">
        <v>0.0292</v>
      </c>
    </row>
    <row r="11465" ht="14.25" customHeight="1" outlineLevel="1" spans="162:168">
      <c r="FF11465" s="55">
        <v>11458</v>
      </c>
      <c r="FG11465" s="55" t="s">
        <v>2052</v>
      </c>
      <c r="FH11465" s="55" t="s">
        <v>1490</v>
      </c>
      <c r="FI11465" s="55">
        <v>5</v>
      </c>
      <c r="FJ11465" s="55">
        <v>0</v>
      </c>
      <c r="FK11465" s="55" t="s">
        <v>1258</v>
      </c>
      <c r="FL11465" s="55">
        <v>0.0292</v>
      </c>
    </row>
    <row r="11466" ht="14.25" customHeight="1" outlineLevel="1" spans="162:168">
      <c r="FF11466" s="55">
        <v>11459</v>
      </c>
      <c r="FG11466" s="55" t="s">
        <v>2052</v>
      </c>
      <c r="FH11466" s="55" t="s">
        <v>1490</v>
      </c>
      <c r="FI11466" s="55">
        <v>5</v>
      </c>
      <c r="FJ11466" s="55">
        <v>1000</v>
      </c>
      <c r="FK11466" s="55" t="s">
        <v>1258</v>
      </c>
      <c r="FL11466" s="55">
        <v>0.0292</v>
      </c>
    </row>
    <row r="11467" ht="14.25" customHeight="1" outlineLevel="1" spans="162:168">
      <c r="FF11467" s="55">
        <v>11460</v>
      </c>
      <c r="FG11467" s="55" t="s">
        <v>2052</v>
      </c>
      <c r="FH11467" s="55" t="s">
        <v>1490</v>
      </c>
      <c r="FI11467" s="55">
        <v>5</v>
      </c>
      <c r="FJ11467" s="55">
        <v>2500</v>
      </c>
      <c r="FK11467" s="55" t="s">
        <v>1258</v>
      </c>
      <c r="FL11467" s="55">
        <v>0.0292</v>
      </c>
    </row>
    <row r="11468" ht="14.25" customHeight="1" outlineLevel="1" spans="162:168">
      <c r="FF11468" s="55">
        <v>11461</v>
      </c>
      <c r="FG11468" s="55" t="s">
        <v>2052</v>
      </c>
      <c r="FH11468" s="55" t="s">
        <v>1490</v>
      </c>
      <c r="FI11468" s="55">
        <v>5</v>
      </c>
      <c r="FJ11468" s="55">
        <v>5000</v>
      </c>
      <c r="FK11468" s="55" t="s">
        <v>1258</v>
      </c>
      <c r="FL11468" s="55">
        <v>0.0292</v>
      </c>
    </row>
    <row r="11469" ht="14.25" customHeight="1" outlineLevel="1" spans="162:168">
      <c r="FF11469" s="55">
        <v>11462</v>
      </c>
      <c r="FG11469" s="55" t="s">
        <v>2052</v>
      </c>
      <c r="FH11469" s="55" t="s">
        <v>1490</v>
      </c>
      <c r="FI11469" s="55">
        <v>5</v>
      </c>
      <c r="FJ11469" s="55">
        <v>10000</v>
      </c>
      <c r="FK11469" s="55" t="s">
        <v>1258</v>
      </c>
      <c r="FL11469" s="55">
        <v>0.0292</v>
      </c>
    </row>
    <row r="11470" ht="14.25" customHeight="1" outlineLevel="1" spans="162:168">
      <c r="FF11470" s="55">
        <v>11463</v>
      </c>
      <c r="FG11470" s="55" t="s">
        <v>2052</v>
      </c>
      <c r="FH11470" s="55" t="s">
        <v>1490</v>
      </c>
      <c r="FI11470" s="55">
        <v>5</v>
      </c>
      <c r="FJ11470" s="55">
        <v>25000</v>
      </c>
      <c r="FK11470" s="55" t="s">
        <v>1258</v>
      </c>
      <c r="FL11470" s="55">
        <v>0.0292</v>
      </c>
    </row>
    <row r="11471" ht="14.25" customHeight="1" outlineLevel="1" spans="162:168">
      <c r="FF11471" s="55">
        <v>11464</v>
      </c>
      <c r="FG11471" s="55" t="s">
        <v>2052</v>
      </c>
      <c r="FH11471" s="55" t="s">
        <v>1490</v>
      </c>
      <c r="FI11471" s="55">
        <v>5</v>
      </c>
      <c r="FJ11471" s="55">
        <v>50000</v>
      </c>
      <c r="FK11471" s="55" t="s">
        <v>1258</v>
      </c>
      <c r="FL11471" s="55">
        <v>0.0292</v>
      </c>
    </row>
    <row r="11472" ht="14.25" customHeight="1" outlineLevel="1" spans="162:168">
      <c r="FF11472" s="55">
        <v>11465</v>
      </c>
      <c r="FG11472" s="55" t="s">
        <v>2052</v>
      </c>
      <c r="FH11472" s="55" t="s">
        <v>1490</v>
      </c>
      <c r="FI11472" s="55">
        <v>5</v>
      </c>
      <c r="FJ11472" s="55">
        <v>80000</v>
      </c>
      <c r="FK11472" s="55" t="s">
        <v>1258</v>
      </c>
      <c r="FL11472" s="55">
        <v>0.0292</v>
      </c>
    </row>
    <row r="11473" ht="14.25" customHeight="1" outlineLevel="1" spans="162:168">
      <c r="FF11473" s="55">
        <v>11466</v>
      </c>
      <c r="FG11473" s="55" t="s">
        <v>2052</v>
      </c>
      <c r="FH11473" s="55" t="s">
        <v>1490</v>
      </c>
      <c r="FI11473" s="55">
        <v>5</v>
      </c>
      <c r="FJ11473" s="55">
        <v>130000</v>
      </c>
      <c r="FK11473" s="55" t="s">
        <v>1258</v>
      </c>
      <c r="FL11473" s="55">
        <v>0.0292</v>
      </c>
    </row>
    <row r="11474" ht="14.25" customHeight="1" outlineLevel="1" spans="162:168">
      <c r="FF11474" s="55">
        <v>11467</v>
      </c>
      <c r="FG11474" s="55" t="s">
        <v>2052</v>
      </c>
      <c r="FH11474" s="55" t="s">
        <v>1490</v>
      </c>
      <c r="FI11474" s="55">
        <v>5</v>
      </c>
      <c r="FJ11474" s="55">
        <v>260000</v>
      </c>
      <c r="FK11474" s="55" t="s">
        <v>1258</v>
      </c>
      <c r="FL11474" s="55">
        <v>0.0292</v>
      </c>
    </row>
    <row r="11475" ht="14.25" customHeight="1" outlineLevel="1" spans="162:168">
      <c r="FF11475" s="55">
        <v>11468</v>
      </c>
      <c r="FG11475" s="55" t="s">
        <v>2052</v>
      </c>
      <c r="FH11475" s="55" t="s">
        <v>1490</v>
      </c>
      <c r="FI11475" s="55">
        <v>5</v>
      </c>
      <c r="FJ11475" s="55">
        <v>400000</v>
      </c>
      <c r="FK11475" s="55" t="s">
        <v>1258</v>
      </c>
      <c r="FL11475" s="55">
        <v>0.0292</v>
      </c>
    </row>
    <row r="11476" ht="14.25" customHeight="1" outlineLevel="1" spans="162:168">
      <c r="FF11476" s="55">
        <v>11469</v>
      </c>
      <c r="FG11476" s="55" t="s">
        <v>2052</v>
      </c>
      <c r="FH11476" s="55" t="s">
        <v>1490</v>
      </c>
      <c r="FI11476" s="55">
        <v>5</v>
      </c>
      <c r="FJ11476" s="55">
        <v>530000</v>
      </c>
      <c r="FK11476" s="55" t="s">
        <v>1258</v>
      </c>
      <c r="FL11476" s="55">
        <v>0.0292</v>
      </c>
    </row>
    <row r="11477" ht="14.25" customHeight="1" outlineLevel="1" spans="162:168">
      <c r="FF11477" s="55">
        <v>11470</v>
      </c>
      <c r="FG11477" s="55" t="s">
        <v>2052</v>
      </c>
      <c r="FH11477" s="55" t="s">
        <v>1490</v>
      </c>
      <c r="FI11477" s="55">
        <v>5</v>
      </c>
      <c r="FJ11477" s="55">
        <v>540000</v>
      </c>
      <c r="FK11477" s="55" t="s">
        <v>1258</v>
      </c>
      <c r="FL11477" s="55">
        <v>0.0292</v>
      </c>
    </row>
    <row r="11478" ht="14.25" customHeight="1" outlineLevel="1" spans="162:168">
      <c r="FF11478" s="55">
        <v>11471</v>
      </c>
      <c r="FG11478" s="55" t="s">
        <v>2052</v>
      </c>
      <c r="FH11478" s="55" t="s">
        <v>1872</v>
      </c>
      <c r="FI11478" s="55">
        <v>1</v>
      </c>
      <c r="FJ11478" s="55">
        <v>0</v>
      </c>
      <c r="FK11478" s="55" t="s">
        <v>1258</v>
      </c>
      <c r="FL11478" s="55">
        <v>0.025</v>
      </c>
    </row>
    <row r="11479" ht="14.25" customHeight="1" outlineLevel="1" spans="162:168">
      <c r="FF11479" s="55">
        <v>11472</v>
      </c>
      <c r="FG11479" s="55" t="s">
        <v>2052</v>
      </c>
      <c r="FH11479" s="55" t="s">
        <v>1872</v>
      </c>
      <c r="FI11479" s="55">
        <v>1</v>
      </c>
      <c r="FJ11479" s="55">
        <v>1000</v>
      </c>
      <c r="FK11479" s="55" t="s">
        <v>1258</v>
      </c>
      <c r="FL11479" s="55">
        <v>0.025</v>
      </c>
    </row>
    <row r="11480" ht="14.25" customHeight="1" outlineLevel="1" spans="162:168">
      <c r="FF11480" s="55">
        <v>11473</v>
      </c>
      <c r="FG11480" s="55" t="s">
        <v>2052</v>
      </c>
      <c r="FH11480" s="55" t="s">
        <v>1872</v>
      </c>
      <c r="FI11480" s="55">
        <v>1</v>
      </c>
      <c r="FJ11480" s="55">
        <v>2500</v>
      </c>
      <c r="FK11480" s="55" t="s">
        <v>1258</v>
      </c>
      <c r="FL11480" s="55">
        <v>0.025</v>
      </c>
    </row>
    <row r="11481" ht="14.25" customHeight="1" outlineLevel="1" spans="162:168">
      <c r="FF11481" s="55">
        <v>11474</v>
      </c>
      <c r="FG11481" s="55" t="s">
        <v>2052</v>
      </c>
      <c r="FH11481" s="55" t="s">
        <v>1872</v>
      </c>
      <c r="FI11481" s="55">
        <v>1</v>
      </c>
      <c r="FJ11481" s="55">
        <v>5000</v>
      </c>
      <c r="FK11481" s="55" t="s">
        <v>1258</v>
      </c>
      <c r="FL11481" s="55">
        <v>0.025</v>
      </c>
    </row>
    <row r="11482" ht="14.25" customHeight="1" outlineLevel="1" spans="162:168">
      <c r="FF11482" s="55">
        <v>11475</v>
      </c>
      <c r="FG11482" s="55" t="s">
        <v>2052</v>
      </c>
      <c r="FH11482" s="55" t="s">
        <v>1872</v>
      </c>
      <c r="FI11482" s="55">
        <v>1</v>
      </c>
      <c r="FJ11482" s="55">
        <v>10000</v>
      </c>
      <c r="FK11482" s="55" t="s">
        <v>1258</v>
      </c>
      <c r="FL11482" s="55">
        <v>0.025</v>
      </c>
    </row>
    <row r="11483" ht="14.25" customHeight="1" outlineLevel="1" spans="162:168">
      <c r="FF11483" s="55">
        <v>11476</v>
      </c>
      <c r="FG11483" s="55" t="s">
        <v>2052</v>
      </c>
      <c r="FH11483" s="55" t="s">
        <v>1872</v>
      </c>
      <c r="FI11483" s="55">
        <v>1</v>
      </c>
      <c r="FJ11483" s="55">
        <v>25000</v>
      </c>
      <c r="FK11483" s="55" t="s">
        <v>1258</v>
      </c>
      <c r="FL11483" s="55">
        <v>0.025</v>
      </c>
    </row>
    <row r="11484" ht="14.25" customHeight="1" outlineLevel="1" spans="162:168">
      <c r="FF11484" s="55">
        <v>11477</v>
      </c>
      <c r="FG11484" s="55" t="s">
        <v>2052</v>
      </c>
      <c r="FH11484" s="55" t="s">
        <v>1872</v>
      </c>
      <c r="FI11484" s="55">
        <v>1</v>
      </c>
      <c r="FJ11484" s="55">
        <v>50000</v>
      </c>
      <c r="FK11484" s="55" t="s">
        <v>1258</v>
      </c>
      <c r="FL11484" s="55">
        <v>0.025</v>
      </c>
    </row>
    <row r="11485" ht="14.25" customHeight="1" outlineLevel="1" spans="162:168">
      <c r="FF11485" s="55">
        <v>11478</v>
      </c>
      <c r="FG11485" s="55" t="s">
        <v>2052</v>
      </c>
      <c r="FH11485" s="55" t="s">
        <v>1872</v>
      </c>
      <c r="FI11485" s="55">
        <v>1</v>
      </c>
      <c r="FJ11485" s="55">
        <v>80000</v>
      </c>
      <c r="FK11485" s="55" t="s">
        <v>1258</v>
      </c>
      <c r="FL11485" s="55">
        <v>0.025</v>
      </c>
    </row>
    <row r="11486" ht="14.25" customHeight="1" outlineLevel="1" spans="162:168">
      <c r="FF11486" s="55">
        <v>11479</v>
      </c>
      <c r="FG11486" s="55" t="s">
        <v>2052</v>
      </c>
      <c r="FH11486" s="55" t="s">
        <v>1872</v>
      </c>
      <c r="FI11486" s="55">
        <v>1</v>
      </c>
      <c r="FJ11486" s="55">
        <v>130000</v>
      </c>
      <c r="FK11486" s="55" t="s">
        <v>1258</v>
      </c>
      <c r="FL11486" s="55">
        <v>0.025</v>
      </c>
    </row>
    <row r="11487" ht="14.25" customHeight="1" outlineLevel="1" spans="162:168">
      <c r="FF11487" s="55">
        <v>11480</v>
      </c>
      <c r="FG11487" s="55" t="s">
        <v>2052</v>
      </c>
      <c r="FH11487" s="55" t="s">
        <v>1872</v>
      </c>
      <c r="FI11487" s="55">
        <v>1</v>
      </c>
      <c r="FJ11487" s="55">
        <v>260000</v>
      </c>
      <c r="FK11487" s="55" t="s">
        <v>1258</v>
      </c>
      <c r="FL11487" s="55">
        <v>0.025</v>
      </c>
    </row>
    <row r="11488" ht="14.25" customHeight="1" outlineLevel="1" spans="162:168">
      <c r="FF11488" s="55">
        <v>11481</v>
      </c>
      <c r="FG11488" s="55" t="s">
        <v>2052</v>
      </c>
      <c r="FH11488" s="55" t="s">
        <v>1872</v>
      </c>
      <c r="FI11488" s="55">
        <v>1</v>
      </c>
      <c r="FJ11488" s="55">
        <v>400000</v>
      </c>
      <c r="FK11488" s="55" t="s">
        <v>1258</v>
      </c>
      <c r="FL11488" s="55">
        <v>0.025</v>
      </c>
    </row>
    <row r="11489" ht="14.25" customHeight="1" outlineLevel="1" spans="162:168">
      <c r="FF11489" s="55">
        <v>11482</v>
      </c>
      <c r="FG11489" s="55" t="s">
        <v>2052</v>
      </c>
      <c r="FH11489" s="55" t="s">
        <v>1872</v>
      </c>
      <c r="FI11489" s="55">
        <v>1</v>
      </c>
      <c r="FJ11489" s="55">
        <v>530000</v>
      </c>
      <c r="FK11489" s="55" t="s">
        <v>1258</v>
      </c>
      <c r="FL11489" s="55">
        <v>0.025</v>
      </c>
    </row>
    <row r="11490" ht="14.25" customHeight="1" outlineLevel="1" spans="162:168">
      <c r="FF11490" s="55">
        <v>11483</v>
      </c>
      <c r="FG11490" s="55" t="s">
        <v>2052</v>
      </c>
      <c r="FH11490" s="55" t="s">
        <v>1872</v>
      </c>
      <c r="FI11490" s="55">
        <v>1</v>
      </c>
      <c r="FJ11490" s="55">
        <v>540000</v>
      </c>
      <c r="FK11490" s="55" t="s">
        <v>1258</v>
      </c>
      <c r="FL11490" s="55">
        <v>0.025</v>
      </c>
    </row>
    <row r="11491" ht="14.25" customHeight="1" outlineLevel="1" spans="162:168">
      <c r="FF11491" s="55">
        <v>11484</v>
      </c>
      <c r="FG11491" s="55" t="s">
        <v>2052</v>
      </c>
      <c r="FH11491" s="55" t="s">
        <v>1364</v>
      </c>
      <c r="FI11491" s="55">
        <v>1</v>
      </c>
      <c r="FJ11491" s="55">
        <v>0</v>
      </c>
      <c r="FK11491" s="55" t="s">
        <v>1258</v>
      </c>
      <c r="FL11491" s="55">
        <v>0.025</v>
      </c>
    </row>
    <row r="11492" ht="14.25" customHeight="1" outlineLevel="1" spans="162:168">
      <c r="FF11492" s="55">
        <v>11485</v>
      </c>
      <c r="FG11492" s="55" t="s">
        <v>2052</v>
      </c>
      <c r="FH11492" s="55" t="s">
        <v>1364</v>
      </c>
      <c r="FI11492" s="55">
        <v>1</v>
      </c>
      <c r="FJ11492" s="55">
        <v>1000</v>
      </c>
      <c r="FK11492" s="55" t="s">
        <v>1258</v>
      </c>
      <c r="FL11492" s="55">
        <v>0.025</v>
      </c>
    </row>
    <row r="11493" ht="14.25" customHeight="1" outlineLevel="1" spans="162:168">
      <c r="FF11493" s="55">
        <v>11486</v>
      </c>
      <c r="FG11493" s="55" t="s">
        <v>2052</v>
      </c>
      <c r="FH11493" s="55" t="s">
        <v>1364</v>
      </c>
      <c r="FI11493" s="55">
        <v>1</v>
      </c>
      <c r="FJ11493" s="55">
        <v>2500</v>
      </c>
      <c r="FK11493" s="55" t="s">
        <v>1258</v>
      </c>
      <c r="FL11493" s="55">
        <v>0.025</v>
      </c>
    </row>
    <row r="11494" ht="14.25" customHeight="1" outlineLevel="1" spans="162:168">
      <c r="FF11494" s="55">
        <v>11487</v>
      </c>
      <c r="FG11494" s="55" t="s">
        <v>2052</v>
      </c>
      <c r="FH11494" s="55" t="s">
        <v>1364</v>
      </c>
      <c r="FI11494" s="55">
        <v>1</v>
      </c>
      <c r="FJ11494" s="55">
        <v>5000</v>
      </c>
      <c r="FK11494" s="55" t="s">
        <v>1258</v>
      </c>
      <c r="FL11494" s="55">
        <v>0.025</v>
      </c>
    </row>
    <row r="11495" ht="14.25" customHeight="1" outlineLevel="1" spans="162:168">
      <c r="FF11495" s="55">
        <v>11488</v>
      </c>
      <c r="FG11495" s="55" t="s">
        <v>2052</v>
      </c>
      <c r="FH11495" s="55" t="s">
        <v>1364</v>
      </c>
      <c r="FI11495" s="55">
        <v>1</v>
      </c>
      <c r="FJ11495" s="55">
        <v>10000</v>
      </c>
      <c r="FK11495" s="55" t="s">
        <v>1258</v>
      </c>
      <c r="FL11495" s="55">
        <v>0.025</v>
      </c>
    </row>
    <row r="11496" ht="14.25" customHeight="1" outlineLevel="1" spans="162:168">
      <c r="FF11496" s="55">
        <v>11489</v>
      </c>
      <c r="FG11496" s="55" t="s">
        <v>2052</v>
      </c>
      <c r="FH11496" s="55" t="s">
        <v>1364</v>
      </c>
      <c r="FI11496" s="55">
        <v>1</v>
      </c>
      <c r="FJ11496" s="55">
        <v>25000</v>
      </c>
      <c r="FK11496" s="55" t="s">
        <v>1258</v>
      </c>
      <c r="FL11496" s="55">
        <v>0.025</v>
      </c>
    </row>
    <row r="11497" ht="14.25" customHeight="1" outlineLevel="1" spans="162:168">
      <c r="FF11497" s="55">
        <v>11490</v>
      </c>
      <c r="FG11497" s="55" t="s">
        <v>2052</v>
      </c>
      <c r="FH11497" s="55" t="s">
        <v>1364</v>
      </c>
      <c r="FI11497" s="55">
        <v>1</v>
      </c>
      <c r="FJ11497" s="55">
        <v>50000</v>
      </c>
      <c r="FK11497" s="55" t="s">
        <v>1258</v>
      </c>
      <c r="FL11497" s="55">
        <v>0.025</v>
      </c>
    </row>
    <row r="11498" ht="14.25" customHeight="1" outlineLevel="1" spans="162:168">
      <c r="FF11498" s="55">
        <v>11491</v>
      </c>
      <c r="FG11498" s="55" t="s">
        <v>2052</v>
      </c>
      <c r="FH11498" s="55" t="s">
        <v>1364</v>
      </c>
      <c r="FI11498" s="55">
        <v>1</v>
      </c>
      <c r="FJ11498" s="55">
        <v>80000</v>
      </c>
      <c r="FK11498" s="55" t="s">
        <v>1258</v>
      </c>
      <c r="FL11498" s="55">
        <v>0.025</v>
      </c>
    </row>
    <row r="11499" ht="14.25" customHeight="1" outlineLevel="1" spans="162:168">
      <c r="FF11499" s="55">
        <v>11492</v>
      </c>
      <c r="FG11499" s="55" t="s">
        <v>2052</v>
      </c>
      <c r="FH11499" s="55" t="s">
        <v>1364</v>
      </c>
      <c r="FI11499" s="55">
        <v>1</v>
      </c>
      <c r="FJ11499" s="55">
        <v>130000</v>
      </c>
      <c r="FK11499" s="55" t="s">
        <v>1258</v>
      </c>
      <c r="FL11499" s="55">
        <v>0.025</v>
      </c>
    </row>
    <row r="11500" ht="14.25" customHeight="1" outlineLevel="1" spans="162:168">
      <c r="FF11500" s="55">
        <v>11493</v>
      </c>
      <c r="FG11500" s="55" t="s">
        <v>2052</v>
      </c>
      <c r="FH11500" s="55" t="s">
        <v>1364</v>
      </c>
      <c r="FI11500" s="55">
        <v>1</v>
      </c>
      <c r="FJ11500" s="55">
        <v>260000</v>
      </c>
      <c r="FK11500" s="55" t="s">
        <v>1258</v>
      </c>
      <c r="FL11500" s="55">
        <v>0.025</v>
      </c>
    </row>
    <row r="11501" ht="14.25" customHeight="1" outlineLevel="1" spans="162:168">
      <c r="FF11501" s="55">
        <v>11494</v>
      </c>
      <c r="FG11501" s="55" t="s">
        <v>2052</v>
      </c>
      <c r="FH11501" s="55" t="s">
        <v>1364</v>
      </c>
      <c r="FI11501" s="55">
        <v>1</v>
      </c>
      <c r="FJ11501" s="55">
        <v>400000</v>
      </c>
      <c r="FK11501" s="55" t="s">
        <v>1258</v>
      </c>
      <c r="FL11501" s="55">
        <v>0.025</v>
      </c>
    </row>
    <row r="11502" ht="14.25" customHeight="1" outlineLevel="1" spans="162:168">
      <c r="FF11502" s="55">
        <v>11495</v>
      </c>
      <c r="FG11502" s="55" t="s">
        <v>2052</v>
      </c>
      <c r="FH11502" s="55" t="s">
        <v>1364</v>
      </c>
      <c r="FI11502" s="55">
        <v>1</v>
      </c>
      <c r="FJ11502" s="55">
        <v>530000</v>
      </c>
      <c r="FK11502" s="55" t="s">
        <v>1258</v>
      </c>
      <c r="FL11502" s="55">
        <v>0.025</v>
      </c>
    </row>
    <row r="11503" ht="14.25" customHeight="1" outlineLevel="1" spans="162:168">
      <c r="FF11503" s="55">
        <v>11496</v>
      </c>
      <c r="FG11503" s="55" t="s">
        <v>2052</v>
      </c>
      <c r="FH11503" s="55" t="s">
        <v>1364</v>
      </c>
      <c r="FI11503" s="55">
        <v>1</v>
      </c>
      <c r="FJ11503" s="55">
        <v>540000</v>
      </c>
      <c r="FK11503" s="55" t="s">
        <v>1258</v>
      </c>
      <c r="FL11503" s="55">
        <v>0.025</v>
      </c>
    </row>
    <row r="11504" ht="14.25" customHeight="1" outlineLevel="1" spans="162:168">
      <c r="FF11504" s="55">
        <v>11497</v>
      </c>
      <c r="FG11504" s="55" t="s">
        <v>2052</v>
      </c>
      <c r="FH11504" s="55" t="s">
        <v>2118</v>
      </c>
      <c r="FI11504" s="55">
        <v>1</v>
      </c>
      <c r="FJ11504" s="55">
        <v>0</v>
      </c>
      <c r="FK11504" s="55" t="s">
        <v>1258</v>
      </c>
      <c r="FL11504" s="55">
        <v>0.025</v>
      </c>
    </row>
    <row r="11505" ht="14.25" customHeight="1" outlineLevel="1" spans="162:168">
      <c r="FF11505" s="55">
        <v>11498</v>
      </c>
      <c r="FG11505" s="55" t="s">
        <v>2052</v>
      </c>
      <c r="FH11505" s="55" t="s">
        <v>2118</v>
      </c>
      <c r="FI11505" s="55">
        <v>1</v>
      </c>
      <c r="FJ11505" s="55">
        <v>1000</v>
      </c>
      <c r="FK11505" s="55" t="s">
        <v>1258</v>
      </c>
      <c r="FL11505" s="55">
        <v>0.025</v>
      </c>
    </row>
    <row r="11506" ht="14.25" customHeight="1" outlineLevel="1" spans="162:168">
      <c r="FF11506" s="55">
        <v>11499</v>
      </c>
      <c r="FG11506" s="55" t="s">
        <v>2052</v>
      </c>
      <c r="FH11506" s="55" t="s">
        <v>2118</v>
      </c>
      <c r="FI11506" s="55">
        <v>1</v>
      </c>
      <c r="FJ11506" s="55">
        <v>2500</v>
      </c>
      <c r="FK11506" s="55" t="s">
        <v>1258</v>
      </c>
      <c r="FL11506" s="55">
        <v>0.025</v>
      </c>
    </row>
    <row r="11507" ht="14.25" customHeight="1" outlineLevel="1" spans="162:168">
      <c r="FF11507" s="55">
        <v>11500</v>
      </c>
      <c r="FG11507" s="55" t="s">
        <v>2052</v>
      </c>
      <c r="FH11507" s="55" t="s">
        <v>2118</v>
      </c>
      <c r="FI11507" s="55">
        <v>1</v>
      </c>
      <c r="FJ11507" s="55">
        <v>5000</v>
      </c>
      <c r="FK11507" s="55" t="s">
        <v>1258</v>
      </c>
      <c r="FL11507" s="55">
        <v>0.025</v>
      </c>
    </row>
    <row r="11508" ht="14.25" customHeight="1" outlineLevel="1" spans="162:168">
      <c r="FF11508" s="55">
        <v>11501</v>
      </c>
      <c r="FG11508" s="55" t="s">
        <v>2052</v>
      </c>
      <c r="FH11508" s="55" t="s">
        <v>2118</v>
      </c>
      <c r="FI11508" s="55">
        <v>1</v>
      </c>
      <c r="FJ11508" s="55">
        <v>10000</v>
      </c>
      <c r="FK11508" s="55" t="s">
        <v>1258</v>
      </c>
      <c r="FL11508" s="55">
        <v>0.025</v>
      </c>
    </row>
    <row r="11509" ht="14.25" customHeight="1" outlineLevel="1" spans="162:168">
      <c r="FF11509" s="55">
        <v>11502</v>
      </c>
      <c r="FG11509" s="55" t="s">
        <v>2052</v>
      </c>
      <c r="FH11509" s="55" t="s">
        <v>2118</v>
      </c>
      <c r="FI11509" s="55">
        <v>1</v>
      </c>
      <c r="FJ11509" s="55">
        <v>25000</v>
      </c>
      <c r="FK11509" s="55" t="s">
        <v>1258</v>
      </c>
      <c r="FL11509" s="55">
        <v>0.025</v>
      </c>
    </row>
    <row r="11510" ht="14.25" customHeight="1" outlineLevel="1" spans="162:168">
      <c r="FF11510" s="55">
        <v>11503</v>
      </c>
      <c r="FG11510" s="55" t="s">
        <v>2052</v>
      </c>
      <c r="FH11510" s="55" t="s">
        <v>2118</v>
      </c>
      <c r="FI11510" s="55">
        <v>1</v>
      </c>
      <c r="FJ11510" s="55">
        <v>50000</v>
      </c>
      <c r="FK11510" s="55" t="s">
        <v>1258</v>
      </c>
      <c r="FL11510" s="55">
        <v>0.025</v>
      </c>
    </row>
    <row r="11511" ht="14.25" customHeight="1" outlineLevel="1" spans="162:168">
      <c r="FF11511" s="55">
        <v>11504</v>
      </c>
      <c r="FG11511" s="55" t="s">
        <v>2052</v>
      </c>
      <c r="FH11511" s="55" t="s">
        <v>2118</v>
      </c>
      <c r="FI11511" s="55">
        <v>1</v>
      </c>
      <c r="FJ11511" s="55">
        <v>80000</v>
      </c>
      <c r="FK11511" s="55" t="s">
        <v>1258</v>
      </c>
      <c r="FL11511" s="55">
        <v>0.025</v>
      </c>
    </row>
    <row r="11512" ht="14.25" customHeight="1" outlineLevel="1" spans="162:168">
      <c r="FF11512" s="55">
        <v>11505</v>
      </c>
      <c r="FG11512" s="55" t="s">
        <v>2052</v>
      </c>
      <c r="FH11512" s="55" t="s">
        <v>2118</v>
      </c>
      <c r="FI11512" s="55">
        <v>1</v>
      </c>
      <c r="FJ11512" s="55">
        <v>130000</v>
      </c>
      <c r="FK11512" s="55" t="s">
        <v>1258</v>
      </c>
      <c r="FL11512" s="55">
        <v>0.025</v>
      </c>
    </row>
    <row r="11513" ht="14.25" customHeight="1" outlineLevel="1" spans="162:168">
      <c r="FF11513" s="55">
        <v>11506</v>
      </c>
      <c r="FG11513" s="55" t="s">
        <v>2052</v>
      </c>
      <c r="FH11513" s="55" t="s">
        <v>2118</v>
      </c>
      <c r="FI11513" s="55">
        <v>1</v>
      </c>
      <c r="FJ11513" s="55">
        <v>260000</v>
      </c>
      <c r="FK11513" s="55" t="s">
        <v>1258</v>
      </c>
      <c r="FL11513" s="55">
        <v>0.025</v>
      </c>
    </row>
    <row r="11514" ht="14.25" customHeight="1" outlineLevel="1" spans="162:168">
      <c r="FF11514" s="55">
        <v>11507</v>
      </c>
      <c r="FG11514" s="55" t="s">
        <v>2052</v>
      </c>
      <c r="FH11514" s="55" t="s">
        <v>2118</v>
      </c>
      <c r="FI11514" s="55">
        <v>1</v>
      </c>
      <c r="FJ11514" s="55">
        <v>400000</v>
      </c>
      <c r="FK11514" s="55" t="s">
        <v>1258</v>
      </c>
      <c r="FL11514" s="55">
        <v>0.025</v>
      </c>
    </row>
    <row r="11515" ht="14.25" customHeight="1" outlineLevel="1" spans="162:168">
      <c r="FF11515" s="55">
        <v>11508</v>
      </c>
      <c r="FG11515" s="55" t="s">
        <v>2052</v>
      </c>
      <c r="FH11515" s="55" t="s">
        <v>2118</v>
      </c>
      <c r="FI11515" s="55">
        <v>1</v>
      </c>
      <c r="FJ11515" s="55">
        <v>530000</v>
      </c>
      <c r="FK11515" s="55" t="s">
        <v>1258</v>
      </c>
      <c r="FL11515" s="55">
        <v>0.025</v>
      </c>
    </row>
    <row r="11516" ht="14.25" customHeight="1" outlineLevel="1" spans="162:168">
      <c r="FF11516" s="55">
        <v>11509</v>
      </c>
      <c r="FG11516" s="55" t="s">
        <v>2052</v>
      </c>
      <c r="FH11516" s="55" t="s">
        <v>2118</v>
      </c>
      <c r="FI11516" s="55">
        <v>1</v>
      </c>
      <c r="FJ11516" s="55">
        <v>540000</v>
      </c>
      <c r="FK11516" s="55" t="s">
        <v>1258</v>
      </c>
      <c r="FL11516" s="55">
        <v>0.025</v>
      </c>
    </row>
    <row r="11517" ht="14.25" customHeight="1" outlineLevel="1" spans="162:168">
      <c r="FF11517" s="55">
        <v>11510</v>
      </c>
      <c r="FG11517" s="55" t="s">
        <v>2052</v>
      </c>
      <c r="FH11517" s="55" t="s">
        <v>1791</v>
      </c>
      <c r="FI11517" s="55">
        <v>1</v>
      </c>
      <c r="FJ11517" s="55">
        <v>0</v>
      </c>
      <c r="FK11517" s="55" t="s">
        <v>1258</v>
      </c>
      <c r="FL11517" s="55">
        <v>0.0292</v>
      </c>
    </row>
    <row r="11518" ht="14.25" customHeight="1" outlineLevel="1" spans="162:168">
      <c r="FF11518" s="55">
        <v>11511</v>
      </c>
      <c r="FG11518" s="55" t="s">
        <v>2052</v>
      </c>
      <c r="FH11518" s="55" t="s">
        <v>1791</v>
      </c>
      <c r="FI11518" s="55">
        <v>1</v>
      </c>
      <c r="FJ11518" s="55">
        <v>1000</v>
      </c>
      <c r="FK11518" s="55" t="s">
        <v>1258</v>
      </c>
      <c r="FL11518" s="55">
        <v>0.0275</v>
      </c>
    </row>
    <row r="11519" ht="14.25" customHeight="1" outlineLevel="1" spans="162:168">
      <c r="FF11519" s="55">
        <v>11512</v>
      </c>
      <c r="FG11519" s="55" t="s">
        <v>2052</v>
      </c>
      <c r="FH11519" s="55" t="s">
        <v>1791</v>
      </c>
      <c r="FI11519" s="55">
        <v>1</v>
      </c>
      <c r="FJ11519" s="55">
        <v>2500</v>
      </c>
      <c r="FK11519" s="55" t="s">
        <v>1258</v>
      </c>
      <c r="FL11519" s="55">
        <v>0.0259</v>
      </c>
    </row>
    <row r="11520" ht="14.25" customHeight="1" outlineLevel="1" spans="162:168">
      <c r="FF11520" s="55">
        <v>11513</v>
      </c>
      <c r="FG11520" s="55" t="s">
        <v>2052</v>
      </c>
      <c r="FH11520" s="55" t="s">
        <v>1791</v>
      </c>
      <c r="FI11520" s="55">
        <v>1</v>
      </c>
      <c r="FJ11520" s="55">
        <v>5000</v>
      </c>
      <c r="FK11520" s="55" t="s">
        <v>1258</v>
      </c>
      <c r="FL11520" s="55">
        <v>0.025</v>
      </c>
    </row>
    <row r="11521" ht="14.25" customHeight="1" outlineLevel="1" spans="162:168">
      <c r="FF11521" s="55">
        <v>11514</v>
      </c>
      <c r="FG11521" s="55" t="s">
        <v>2052</v>
      </c>
      <c r="FH11521" s="55" t="s">
        <v>1791</v>
      </c>
      <c r="FI11521" s="55">
        <v>1</v>
      </c>
      <c r="FJ11521" s="55">
        <v>10000</v>
      </c>
      <c r="FK11521" s="55" t="s">
        <v>1258</v>
      </c>
      <c r="FL11521" s="55">
        <v>0.025</v>
      </c>
    </row>
    <row r="11522" ht="14.25" customHeight="1" outlineLevel="1" spans="162:168">
      <c r="FF11522" s="55">
        <v>11515</v>
      </c>
      <c r="FG11522" s="55" t="s">
        <v>2052</v>
      </c>
      <c r="FH11522" s="55" t="s">
        <v>1791</v>
      </c>
      <c r="FI11522" s="55">
        <v>1</v>
      </c>
      <c r="FJ11522" s="55">
        <v>25000</v>
      </c>
      <c r="FK11522" s="55" t="s">
        <v>1258</v>
      </c>
      <c r="FL11522" s="55">
        <v>0.025</v>
      </c>
    </row>
    <row r="11523" ht="14.25" customHeight="1" outlineLevel="1" spans="162:168">
      <c r="FF11523" s="55">
        <v>11516</v>
      </c>
      <c r="FG11523" s="55" t="s">
        <v>2052</v>
      </c>
      <c r="FH11523" s="55" t="s">
        <v>1791</v>
      </c>
      <c r="FI11523" s="55">
        <v>1</v>
      </c>
      <c r="FJ11523" s="55">
        <v>50000</v>
      </c>
      <c r="FK11523" s="55" t="s">
        <v>1258</v>
      </c>
      <c r="FL11523" s="55">
        <v>0.025</v>
      </c>
    </row>
    <row r="11524" ht="14.25" customHeight="1" outlineLevel="1" spans="162:168">
      <c r="FF11524" s="55">
        <v>11517</v>
      </c>
      <c r="FG11524" s="55" t="s">
        <v>2052</v>
      </c>
      <c r="FH11524" s="55" t="s">
        <v>1791</v>
      </c>
      <c r="FI11524" s="55">
        <v>1</v>
      </c>
      <c r="FJ11524" s="55">
        <v>80000</v>
      </c>
      <c r="FK11524" s="55" t="s">
        <v>1258</v>
      </c>
      <c r="FL11524" s="55">
        <v>0.025</v>
      </c>
    </row>
    <row r="11525" ht="14.25" customHeight="1" outlineLevel="1" spans="162:168">
      <c r="FF11525" s="55">
        <v>11518</v>
      </c>
      <c r="FG11525" s="55" t="s">
        <v>2052</v>
      </c>
      <c r="FH11525" s="55" t="s">
        <v>1791</v>
      </c>
      <c r="FI11525" s="55">
        <v>1</v>
      </c>
      <c r="FJ11525" s="55">
        <v>130000</v>
      </c>
      <c r="FK11525" s="55" t="s">
        <v>1258</v>
      </c>
      <c r="FL11525" s="55">
        <v>0.025</v>
      </c>
    </row>
    <row r="11526" ht="14.25" customHeight="1" outlineLevel="1" spans="162:168">
      <c r="FF11526" s="55">
        <v>11519</v>
      </c>
      <c r="FG11526" s="55" t="s">
        <v>2052</v>
      </c>
      <c r="FH11526" s="55" t="s">
        <v>1791</v>
      </c>
      <c r="FI11526" s="55">
        <v>1</v>
      </c>
      <c r="FJ11526" s="55">
        <v>260000</v>
      </c>
      <c r="FK11526" s="55" t="s">
        <v>1258</v>
      </c>
      <c r="FL11526" s="55">
        <v>0.025</v>
      </c>
    </row>
    <row r="11527" ht="14.25" customHeight="1" outlineLevel="1" spans="162:168">
      <c r="FF11527" s="55">
        <v>11520</v>
      </c>
      <c r="FG11527" s="55" t="s">
        <v>2052</v>
      </c>
      <c r="FH11527" s="55" t="s">
        <v>1791</v>
      </c>
      <c r="FI11527" s="55">
        <v>1</v>
      </c>
      <c r="FJ11527" s="55">
        <v>400000</v>
      </c>
      <c r="FK11527" s="55" t="s">
        <v>1258</v>
      </c>
      <c r="FL11527" s="55">
        <v>0.025</v>
      </c>
    </row>
    <row r="11528" ht="14.25" customHeight="1" outlineLevel="1" spans="162:168">
      <c r="FF11528" s="55">
        <v>11521</v>
      </c>
      <c r="FG11528" s="55" t="s">
        <v>2052</v>
      </c>
      <c r="FH11528" s="55" t="s">
        <v>1791</v>
      </c>
      <c r="FI11528" s="55">
        <v>1</v>
      </c>
      <c r="FJ11528" s="55">
        <v>530000</v>
      </c>
      <c r="FK11528" s="55" t="s">
        <v>1258</v>
      </c>
      <c r="FL11528" s="55">
        <v>0.025</v>
      </c>
    </row>
    <row r="11529" ht="14.25" customHeight="1" outlineLevel="1" spans="162:168">
      <c r="FF11529" s="55">
        <v>11522</v>
      </c>
      <c r="FG11529" s="55" t="s">
        <v>2052</v>
      </c>
      <c r="FH11529" s="55" t="s">
        <v>1791</v>
      </c>
      <c r="FI11529" s="55">
        <v>1</v>
      </c>
      <c r="FJ11529" s="55">
        <v>540000</v>
      </c>
      <c r="FK11529" s="55" t="s">
        <v>1258</v>
      </c>
      <c r="FL11529" s="55">
        <v>0.025</v>
      </c>
    </row>
    <row r="11530" ht="14.25" customHeight="1" outlineLevel="1" spans="162:168">
      <c r="FF11530" s="55">
        <v>11523</v>
      </c>
      <c r="FG11530" s="55" t="s">
        <v>2052</v>
      </c>
      <c r="FH11530" s="55" t="s">
        <v>1791</v>
      </c>
      <c r="FI11530" s="55">
        <v>2</v>
      </c>
      <c r="FJ11530" s="55">
        <v>0</v>
      </c>
      <c r="FK11530" s="55" t="s">
        <v>1258</v>
      </c>
      <c r="FL11530" s="55">
        <v>0.025</v>
      </c>
    </row>
    <row r="11531" ht="14.25" customHeight="1" outlineLevel="1" spans="162:168">
      <c r="FF11531" s="55">
        <v>11524</v>
      </c>
      <c r="FG11531" s="55" t="s">
        <v>2052</v>
      </c>
      <c r="FH11531" s="55" t="s">
        <v>1791</v>
      </c>
      <c r="FI11531" s="55">
        <v>2</v>
      </c>
      <c r="FJ11531" s="55">
        <v>1000</v>
      </c>
      <c r="FK11531" s="55" t="s">
        <v>1258</v>
      </c>
      <c r="FL11531" s="55">
        <v>0.025</v>
      </c>
    </row>
    <row r="11532" ht="14.25" customHeight="1" outlineLevel="1" spans="162:168">
      <c r="FF11532" s="55">
        <v>11525</v>
      </c>
      <c r="FG11532" s="55" t="s">
        <v>2052</v>
      </c>
      <c r="FH11532" s="55" t="s">
        <v>1791</v>
      </c>
      <c r="FI11532" s="55">
        <v>2</v>
      </c>
      <c r="FJ11532" s="55">
        <v>2500</v>
      </c>
      <c r="FK11532" s="55" t="s">
        <v>1258</v>
      </c>
      <c r="FL11532" s="55">
        <v>0.025</v>
      </c>
    </row>
    <row r="11533" ht="14.25" customHeight="1" outlineLevel="1" spans="162:168">
      <c r="FF11533" s="55">
        <v>11526</v>
      </c>
      <c r="FG11533" s="55" t="s">
        <v>2052</v>
      </c>
      <c r="FH11533" s="55" t="s">
        <v>1791</v>
      </c>
      <c r="FI11533" s="55">
        <v>2</v>
      </c>
      <c r="FJ11533" s="55">
        <v>5000</v>
      </c>
      <c r="FK11533" s="55" t="s">
        <v>1258</v>
      </c>
      <c r="FL11533" s="55">
        <v>0.025</v>
      </c>
    </row>
    <row r="11534" ht="14.25" customHeight="1" outlineLevel="1" spans="162:168">
      <c r="FF11534" s="55">
        <v>11527</v>
      </c>
      <c r="FG11534" s="55" t="s">
        <v>2052</v>
      </c>
      <c r="FH11534" s="55" t="s">
        <v>1791</v>
      </c>
      <c r="FI11534" s="55">
        <v>2</v>
      </c>
      <c r="FJ11534" s="55">
        <v>10000</v>
      </c>
      <c r="FK11534" s="55" t="s">
        <v>1258</v>
      </c>
      <c r="FL11534" s="55">
        <v>0.025</v>
      </c>
    </row>
    <row r="11535" ht="14.25" customHeight="1" outlineLevel="1" spans="162:168">
      <c r="FF11535" s="55">
        <v>11528</v>
      </c>
      <c r="FG11535" s="55" t="s">
        <v>2052</v>
      </c>
      <c r="FH11535" s="55" t="s">
        <v>1791</v>
      </c>
      <c r="FI11535" s="55">
        <v>2</v>
      </c>
      <c r="FJ11535" s="55">
        <v>25000</v>
      </c>
      <c r="FK11535" s="55" t="s">
        <v>1258</v>
      </c>
      <c r="FL11535" s="55">
        <v>0.025</v>
      </c>
    </row>
    <row r="11536" ht="14.25" customHeight="1" outlineLevel="1" spans="162:168">
      <c r="FF11536" s="55">
        <v>11529</v>
      </c>
      <c r="FG11536" s="55" t="s">
        <v>2052</v>
      </c>
      <c r="FH11536" s="55" t="s">
        <v>1791</v>
      </c>
      <c r="FI11536" s="55">
        <v>2</v>
      </c>
      <c r="FJ11536" s="55">
        <v>50000</v>
      </c>
      <c r="FK11536" s="55" t="s">
        <v>1258</v>
      </c>
      <c r="FL11536" s="55">
        <v>0.025</v>
      </c>
    </row>
    <row r="11537" ht="14.25" customHeight="1" outlineLevel="1" spans="162:168">
      <c r="FF11537" s="55">
        <v>11530</v>
      </c>
      <c r="FG11537" s="55" t="s">
        <v>2052</v>
      </c>
      <c r="FH11537" s="55" t="s">
        <v>1791</v>
      </c>
      <c r="FI11537" s="55">
        <v>2</v>
      </c>
      <c r="FJ11537" s="55">
        <v>80000</v>
      </c>
      <c r="FK11537" s="55" t="s">
        <v>1258</v>
      </c>
      <c r="FL11537" s="55">
        <v>0.025</v>
      </c>
    </row>
    <row r="11538" ht="14.25" customHeight="1" outlineLevel="1" spans="162:168">
      <c r="FF11538" s="55">
        <v>11531</v>
      </c>
      <c r="FG11538" s="55" t="s">
        <v>2052</v>
      </c>
      <c r="FH11538" s="55" t="s">
        <v>1791</v>
      </c>
      <c r="FI11538" s="55">
        <v>2</v>
      </c>
      <c r="FJ11538" s="55">
        <v>130000</v>
      </c>
      <c r="FK11538" s="55" t="s">
        <v>1258</v>
      </c>
      <c r="FL11538" s="55">
        <v>0.025</v>
      </c>
    </row>
    <row r="11539" ht="14.25" customHeight="1" outlineLevel="1" spans="162:168">
      <c r="FF11539" s="55">
        <v>11532</v>
      </c>
      <c r="FG11539" s="55" t="s">
        <v>2052</v>
      </c>
      <c r="FH11539" s="55" t="s">
        <v>1791</v>
      </c>
      <c r="FI11539" s="55">
        <v>2</v>
      </c>
      <c r="FJ11539" s="55">
        <v>260000</v>
      </c>
      <c r="FK11539" s="55" t="s">
        <v>1258</v>
      </c>
      <c r="FL11539" s="55">
        <v>0.025</v>
      </c>
    </row>
    <row r="11540" ht="14.25" customHeight="1" outlineLevel="1" spans="162:168">
      <c r="FF11540" s="55">
        <v>11533</v>
      </c>
      <c r="FG11540" s="55" t="s">
        <v>2052</v>
      </c>
      <c r="FH11540" s="55" t="s">
        <v>1791</v>
      </c>
      <c r="FI11540" s="55">
        <v>2</v>
      </c>
      <c r="FJ11540" s="55">
        <v>400000</v>
      </c>
      <c r="FK11540" s="55" t="s">
        <v>1258</v>
      </c>
      <c r="FL11540" s="55">
        <v>0.025</v>
      </c>
    </row>
    <row r="11541" ht="14.25" customHeight="1" outlineLevel="1" spans="162:168">
      <c r="FF11541" s="55">
        <v>11534</v>
      </c>
      <c r="FG11541" s="55" t="s">
        <v>2052</v>
      </c>
      <c r="FH11541" s="55" t="s">
        <v>1791</v>
      </c>
      <c r="FI11541" s="55">
        <v>2</v>
      </c>
      <c r="FJ11541" s="55">
        <v>530000</v>
      </c>
      <c r="FK11541" s="55" t="s">
        <v>1258</v>
      </c>
      <c r="FL11541" s="55">
        <v>0.025</v>
      </c>
    </row>
    <row r="11542" ht="14.25" customHeight="1" outlineLevel="1" spans="162:168">
      <c r="FF11542" s="55">
        <v>11535</v>
      </c>
      <c r="FG11542" s="55" t="s">
        <v>2052</v>
      </c>
      <c r="FH11542" s="55" t="s">
        <v>1791</v>
      </c>
      <c r="FI11542" s="55">
        <v>2</v>
      </c>
      <c r="FJ11542" s="55">
        <v>540000</v>
      </c>
      <c r="FK11542" s="55" t="s">
        <v>1258</v>
      </c>
      <c r="FL11542" s="55">
        <v>0.025</v>
      </c>
    </row>
    <row r="11543" ht="14.25" customHeight="1" outlineLevel="1" spans="162:168">
      <c r="FF11543" s="55">
        <v>11536</v>
      </c>
      <c r="FG11543" s="55" t="s">
        <v>2052</v>
      </c>
      <c r="FH11543" s="55" t="s">
        <v>1263</v>
      </c>
      <c r="FI11543" s="55">
        <v>1</v>
      </c>
      <c r="FJ11543" s="55">
        <v>0</v>
      </c>
      <c r="FK11543" s="55" t="s">
        <v>1258</v>
      </c>
      <c r="FL11543" s="55">
        <v>0.0833</v>
      </c>
    </row>
    <row r="11544" ht="14.25" customHeight="1" outlineLevel="1" spans="162:168">
      <c r="FF11544" s="55">
        <v>11537</v>
      </c>
      <c r="FG11544" s="55" t="s">
        <v>2052</v>
      </c>
      <c r="FH11544" s="55" t="s">
        <v>1263</v>
      </c>
      <c r="FI11544" s="55">
        <v>1</v>
      </c>
      <c r="FJ11544" s="55">
        <v>1000</v>
      </c>
      <c r="FK11544" s="55" t="s">
        <v>1258</v>
      </c>
      <c r="FL11544" s="55">
        <v>0.0792</v>
      </c>
    </row>
    <row r="11545" ht="14.25" customHeight="1" outlineLevel="1" spans="162:168">
      <c r="FF11545" s="55">
        <v>11538</v>
      </c>
      <c r="FG11545" s="55" t="s">
        <v>2052</v>
      </c>
      <c r="FH11545" s="55" t="s">
        <v>1263</v>
      </c>
      <c r="FI11545" s="55">
        <v>1</v>
      </c>
      <c r="FJ11545" s="55">
        <v>2500</v>
      </c>
      <c r="FK11545" s="55" t="s">
        <v>1258</v>
      </c>
      <c r="FL11545" s="55">
        <v>0.075</v>
      </c>
    </row>
    <row r="11546" ht="14.25" customHeight="1" outlineLevel="1" spans="162:168">
      <c r="FF11546" s="55">
        <v>11539</v>
      </c>
      <c r="FG11546" s="55" t="s">
        <v>2052</v>
      </c>
      <c r="FH11546" s="55" t="s">
        <v>1263</v>
      </c>
      <c r="FI11546" s="55">
        <v>1</v>
      </c>
      <c r="FJ11546" s="55">
        <v>5000</v>
      </c>
      <c r="FK11546" s="55" t="s">
        <v>1258</v>
      </c>
      <c r="FL11546" s="55">
        <v>0.0667</v>
      </c>
    </row>
    <row r="11547" ht="14.25" customHeight="1" outlineLevel="1" spans="162:168">
      <c r="FF11547" s="55">
        <v>11540</v>
      </c>
      <c r="FG11547" s="55" t="s">
        <v>2052</v>
      </c>
      <c r="FH11547" s="55" t="s">
        <v>1263</v>
      </c>
      <c r="FI11547" s="55">
        <v>1</v>
      </c>
      <c r="FJ11547" s="55">
        <v>10000</v>
      </c>
      <c r="FK11547" s="55" t="s">
        <v>1258</v>
      </c>
      <c r="FL11547" s="55">
        <v>0.0583</v>
      </c>
    </row>
    <row r="11548" ht="14.25" customHeight="1" outlineLevel="1" spans="162:168">
      <c r="FF11548" s="55">
        <v>11541</v>
      </c>
      <c r="FG11548" s="55" t="s">
        <v>2052</v>
      </c>
      <c r="FH11548" s="55" t="s">
        <v>1263</v>
      </c>
      <c r="FI11548" s="55">
        <v>1</v>
      </c>
      <c r="FJ11548" s="55">
        <v>25000</v>
      </c>
      <c r="FK11548" s="55" t="s">
        <v>1258</v>
      </c>
      <c r="FL11548" s="55">
        <v>0.05</v>
      </c>
    </row>
    <row r="11549" ht="14.25" customHeight="1" outlineLevel="1" spans="162:168">
      <c r="FF11549" s="55">
        <v>11542</v>
      </c>
      <c r="FG11549" s="55" t="s">
        <v>2052</v>
      </c>
      <c r="FH11549" s="55" t="s">
        <v>1263</v>
      </c>
      <c r="FI11549" s="55">
        <v>1</v>
      </c>
      <c r="FJ11549" s="55">
        <v>50000</v>
      </c>
      <c r="FK11549" s="55" t="s">
        <v>1258</v>
      </c>
      <c r="FL11549" s="55">
        <v>0.0458</v>
      </c>
    </row>
    <row r="11550" ht="14.25" customHeight="1" outlineLevel="1" spans="162:168">
      <c r="FF11550" s="55">
        <v>11543</v>
      </c>
      <c r="FG11550" s="55" t="s">
        <v>2052</v>
      </c>
      <c r="FH11550" s="55" t="s">
        <v>1263</v>
      </c>
      <c r="FI11550" s="55">
        <v>1</v>
      </c>
      <c r="FJ11550" s="55">
        <v>80000</v>
      </c>
      <c r="FK11550" s="55" t="s">
        <v>1258</v>
      </c>
      <c r="FL11550" s="55">
        <v>0.0417</v>
      </c>
    </row>
    <row r="11551" ht="14.25" customHeight="1" outlineLevel="1" spans="162:168">
      <c r="FF11551" s="55">
        <v>11544</v>
      </c>
      <c r="FG11551" s="55" t="s">
        <v>2052</v>
      </c>
      <c r="FH11551" s="55" t="s">
        <v>1263</v>
      </c>
      <c r="FI11551" s="55">
        <v>1</v>
      </c>
      <c r="FJ11551" s="55">
        <v>130000</v>
      </c>
      <c r="FK11551" s="55" t="s">
        <v>1258</v>
      </c>
      <c r="FL11551" s="55">
        <v>0.0417</v>
      </c>
    </row>
    <row r="11552" ht="14.25" customHeight="1" outlineLevel="1" spans="162:168">
      <c r="FF11552" s="55">
        <v>11545</v>
      </c>
      <c r="FG11552" s="55" t="s">
        <v>2052</v>
      </c>
      <c r="FH11552" s="55" t="s">
        <v>1263</v>
      </c>
      <c r="FI11552" s="55">
        <v>1</v>
      </c>
      <c r="FJ11552" s="55">
        <v>260000</v>
      </c>
      <c r="FK11552" s="55" t="s">
        <v>1258</v>
      </c>
      <c r="FL11552" s="55">
        <v>0.0417</v>
      </c>
    </row>
    <row r="11553" ht="14.25" customHeight="1" outlineLevel="1" spans="162:168">
      <c r="FF11553" s="55">
        <v>11546</v>
      </c>
      <c r="FG11553" s="55" t="s">
        <v>2052</v>
      </c>
      <c r="FH11553" s="55" t="s">
        <v>1263</v>
      </c>
      <c r="FI11553" s="55">
        <v>1</v>
      </c>
      <c r="FJ11553" s="55">
        <v>400000</v>
      </c>
      <c r="FK11553" s="55" t="s">
        <v>1258</v>
      </c>
      <c r="FL11553" s="55">
        <v>0.0417</v>
      </c>
    </row>
    <row r="11554" ht="14.25" customHeight="1" outlineLevel="1" spans="162:168">
      <c r="FF11554" s="55">
        <v>11547</v>
      </c>
      <c r="FG11554" s="55" t="s">
        <v>2052</v>
      </c>
      <c r="FH11554" s="55" t="s">
        <v>1263</v>
      </c>
      <c r="FI11554" s="55">
        <v>1</v>
      </c>
      <c r="FJ11554" s="55">
        <v>530000</v>
      </c>
      <c r="FK11554" s="55" t="s">
        <v>1258</v>
      </c>
      <c r="FL11554" s="55">
        <v>0.0417</v>
      </c>
    </row>
    <row r="11555" ht="14.25" customHeight="1" outlineLevel="1" spans="162:168">
      <c r="FF11555" s="55">
        <v>11548</v>
      </c>
      <c r="FG11555" s="55" t="s">
        <v>2052</v>
      </c>
      <c r="FH11555" s="55" t="s">
        <v>1263</v>
      </c>
      <c r="FI11555" s="55">
        <v>1</v>
      </c>
      <c r="FJ11555" s="55">
        <v>540000</v>
      </c>
      <c r="FK11555" s="55" t="s">
        <v>1258</v>
      </c>
      <c r="FL11555" s="55">
        <v>0.0417</v>
      </c>
    </row>
    <row r="11556" ht="14.25" customHeight="1" outlineLevel="1" spans="162:168">
      <c r="FF11556" s="55">
        <v>11549</v>
      </c>
      <c r="FG11556" s="55" t="s">
        <v>2052</v>
      </c>
      <c r="FH11556" s="55" t="s">
        <v>1263</v>
      </c>
      <c r="FI11556" s="55">
        <v>10</v>
      </c>
      <c r="FJ11556" s="55">
        <v>0</v>
      </c>
      <c r="FK11556" s="55" t="s">
        <v>1258</v>
      </c>
      <c r="FL11556" s="55">
        <v>0.0792</v>
      </c>
    </row>
    <row r="11557" ht="14.25" customHeight="1" outlineLevel="1" spans="162:168">
      <c r="FF11557" s="55">
        <v>11550</v>
      </c>
      <c r="FG11557" s="55" t="s">
        <v>2052</v>
      </c>
      <c r="FH11557" s="55" t="s">
        <v>1263</v>
      </c>
      <c r="FI11557" s="55">
        <v>10</v>
      </c>
      <c r="FJ11557" s="55">
        <v>1000</v>
      </c>
      <c r="FK11557" s="55" t="s">
        <v>1258</v>
      </c>
      <c r="FL11557" s="55">
        <v>0.0792</v>
      </c>
    </row>
    <row r="11558" ht="14.25" customHeight="1" outlineLevel="1" spans="162:168">
      <c r="FF11558" s="55">
        <v>11551</v>
      </c>
      <c r="FG11558" s="55" t="s">
        <v>2052</v>
      </c>
      <c r="FH11558" s="55" t="s">
        <v>1263</v>
      </c>
      <c r="FI11558" s="55">
        <v>10</v>
      </c>
      <c r="FJ11558" s="55">
        <v>2500</v>
      </c>
      <c r="FK11558" s="55" t="s">
        <v>1258</v>
      </c>
      <c r="FL11558" s="55">
        <v>0.07</v>
      </c>
    </row>
    <row r="11559" ht="14.25" customHeight="1" outlineLevel="1" spans="162:168">
      <c r="FF11559" s="55">
        <v>11552</v>
      </c>
      <c r="FG11559" s="55" t="s">
        <v>2052</v>
      </c>
      <c r="FH11559" s="55" t="s">
        <v>1263</v>
      </c>
      <c r="FI11559" s="55">
        <v>10</v>
      </c>
      <c r="FJ11559" s="55">
        <v>5000</v>
      </c>
      <c r="FK11559" s="55" t="s">
        <v>1258</v>
      </c>
      <c r="FL11559" s="55">
        <v>0.0642</v>
      </c>
    </row>
    <row r="11560" ht="14.25" customHeight="1" outlineLevel="1" spans="162:168">
      <c r="FF11560" s="55">
        <v>11553</v>
      </c>
      <c r="FG11560" s="55" t="s">
        <v>2052</v>
      </c>
      <c r="FH11560" s="55" t="s">
        <v>1263</v>
      </c>
      <c r="FI11560" s="55">
        <v>10</v>
      </c>
      <c r="FJ11560" s="55">
        <v>10000</v>
      </c>
      <c r="FK11560" s="55" t="s">
        <v>1258</v>
      </c>
      <c r="FL11560" s="55">
        <v>0.0642</v>
      </c>
    </row>
    <row r="11561" ht="14.25" customHeight="1" outlineLevel="1" spans="162:168">
      <c r="FF11561" s="55">
        <v>11554</v>
      </c>
      <c r="FG11561" s="55" t="s">
        <v>2052</v>
      </c>
      <c r="FH11561" s="55" t="s">
        <v>1263</v>
      </c>
      <c r="FI11561" s="55">
        <v>10</v>
      </c>
      <c r="FJ11561" s="55">
        <v>25000</v>
      </c>
      <c r="FK11561" s="55" t="s">
        <v>1258</v>
      </c>
      <c r="FL11561" s="55">
        <v>0.0642</v>
      </c>
    </row>
    <row r="11562" ht="14.25" customHeight="1" outlineLevel="1" spans="162:168">
      <c r="FF11562" s="55">
        <v>11555</v>
      </c>
      <c r="FG11562" s="55" t="s">
        <v>2052</v>
      </c>
      <c r="FH11562" s="55" t="s">
        <v>1263</v>
      </c>
      <c r="FI11562" s="55">
        <v>10</v>
      </c>
      <c r="FJ11562" s="55">
        <v>50000</v>
      </c>
      <c r="FK11562" s="55" t="s">
        <v>1258</v>
      </c>
      <c r="FL11562" s="55">
        <v>0.0642</v>
      </c>
    </row>
    <row r="11563" ht="14.25" customHeight="1" outlineLevel="1" spans="162:168">
      <c r="FF11563" s="55">
        <v>11556</v>
      </c>
      <c r="FG11563" s="55" t="s">
        <v>2052</v>
      </c>
      <c r="FH11563" s="55" t="s">
        <v>1263</v>
      </c>
      <c r="FI11563" s="55">
        <v>10</v>
      </c>
      <c r="FJ11563" s="55">
        <v>80000</v>
      </c>
      <c r="FK11563" s="55" t="s">
        <v>1258</v>
      </c>
      <c r="FL11563" s="55">
        <v>0.0642</v>
      </c>
    </row>
    <row r="11564" ht="14.25" customHeight="1" outlineLevel="1" spans="162:168">
      <c r="FF11564" s="55">
        <v>11557</v>
      </c>
      <c r="FG11564" s="55" t="s">
        <v>2052</v>
      </c>
      <c r="FH11564" s="55" t="s">
        <v>1263</v>
      </c>
      <c r="FI11564" s="55">
        <v>10</v>
      </c>
      <c r="FJ11564" s="55">
        <v>130000</v>
      </c>
      <c r="FK11564" s="55" t="s">
        <v>1258</v>
      </c>
      <c r="FL11564" s="55">
        <v>0.0642</v>
      </c>
    </row>
    <row r="11565" ht="14.25" customHeight="1" outlineLevel="1" spans="162:168">
      <c r="FF11565" s="55">
        <v>11558</v>
      </c>
      <c r="FG11565" s="55" t="s">
        <v>2052</v>
      </c>
      <c r="FH11565" s="55" t="s">
        <v>1263</v>
      </c>
      <c r="FI11565" s="55">
        <v>10</v>
      </c>
      <c r="FJ11565" s="55">
        <v>260000</v>
      </c>
      <c r="FK11565" s="55" t="s">
        <v>1258</v>
      </c>
      <c r="FL11565" s="55">
        <v>0.0642</v>
      </c>
    </row>
    <row r="11566" ht="14.25" customHeight="1" outlineLevel="1" spans="162:168">
      <c r="FF11566" s="55">
        <v>11559</v>
      </c>
      <c r="FG11566" s="55" t="s">
        <v>2052</v>
      </c>
      <c r="FH11566" s="55" t="s">
        <v>1263</v>
      </c>
      <c r="FI11566" s="55">
        <v>10</v>
      </c>
      <c r="FJ11566" s="55">
        <v>400000</v>
      </c>
      <c r="FK11566" s="55" t="s">
        <v>1258</v>
      </c>
      <c r="FL11566" s="55">
        <v>0.0642</v>
      </c>
    </row>
    <row r="11567" ht="14.25" customHeight="1" outlineLevel="1" spans="162:168">
      <c r="FF11567" s="55">
        <v>11560</v>
      </c>
      <c r="FG11567" s="55" t="s">
        <v>2052</v>
      </c>
      <c r="FH11567" s="55" t="s">
        <v>1263</v>
      </c>
      <c r="FI11567" s="55">
        <v>10</v>
      </c>
      <c r="FJ11567" s="55">
        <v>530000</v>
      </c>
      <c r="FK11567" s="55" t="s">
        <v>1258</v>
      </c>
      <c r="FL11567" s="55">
        <v>0.0642</v>
      </c>
    </row>
    <row r="11568" ht="14.25" customHeight="1" outlineLevel="1" spans="162:168">
      <c r="FF11568" s="55">
        <v>11561</v>
      </c>
      <c r="FG11568" s="55" t="s">
        <v>2052</v>
      </c>
      <c r="FH11568" s="55" t="s">
        <v>1263</v>
      </c>
      <c r="FI11568" s="55">
        <v>10</v>
      </c>
      <c r="FJ11568" s="55">
        <v>540000</v>
      </c>
      <c r="FK11568" s="55" t="s">
        <v>1258</v>
      </c>
      <c r="FL11568" s="55">
        <v>0.0642</v>
      </c>
    </row>
    <row r="11569" ht="14.25" customHeight="1" outlineLevel="1" spans="162:168">
      <c r="FF11569" s="55">
        <v>11562</v>
      </c>
      <c r="FG11569" s="55" t="s">
        <v>2052</v>
      </c>
      <c r="FH11569" s="55" t="s">
        <v>1263</v>
      </c>
      <c r="FI11569" s="55">
        <v>11</v>
      </c>
      <c r="FJ11569" s="55">
        <v>0</v>
      </c>
      <c r="FK11569" s="55" t="s">
        <v>1258</v>
      </c>
      <c r="FL11569" s="55">
        <v>0.0792</v>
      </c>
    </row>
    <row r="11570" ht="14.25" customHeight="1" outlineLevel="1" spans="162:168">
      <c r="FF11570" s="55">
        <v>11563</v>
      </c>
      <c r="FG11570" s="55" t="s">
        <v>2052</v>
      </c>
      <c r="FH11570" s="55" t="s">
        <v>1263</v>
      </c>
      <c r="FI11570" s="55">
        <v>11</v>
      </c>
      <c r="FJ11570" s="55">
        <v>1000</v>
      </c>
      <c r="FK11570" s="55" t="s">
        <v>1258</v>
      </c>
      <c r="FL11570" s="55">
        <v>0.0792</v>
      </c>
    </row>
    <row r="11571" ht="14.25" customHeight="1" outlineLevel="1" spans="162:168">
      <c r="FF11571" s="55">
        <v>11564</v>
      </c>
      <c r="FG11571" s="55" t="s">
        <v>2052</v>
      </c>
      <c r="FH11571" s="55" t="s">
        <v>1263</v>
      </c>
      <c r="FI11571" s="55">
        <v>11</v>
      </c>
      <c r="FJ11571" s="55">
        <v>2500</v>
      </c>
      <c r="FK11571" s="55" t="s">
        <v>1258</v>
      </c>
      <c r="FL11571" s="55">
        <v>0.07</v>
      </c>
    </row>
    <row r="11572" ht="14.25" customHeight="1" outlineLevel="1" spans="162:168">
      <c r="FF11572" s="55">
        <v>11565</v>
      </c>
      <c r="FG11572" s="55" t="s">
        <v>2052</v>
      </c>
      <c r="FH11572" s="55" t="s">
        <v>1263</v>
      </c>
      <c r="FI11572" s="55">
        <v>11</v>
      </c>
      <c r="FJ11572" s="55">
        <v>5000</v>
      </c>
      <c r="FK11572" s="55" t="s">
        <v>1258</v>
      </c>
      <c r="FL11572" s="55">
        <v>0.0642</v>
      </c>
    </row>
    <row r="11573" ht="14.25" customHeight="1" outlineLevel="1" spans="162:168">
      <c r="FF11573" s="55">
        <v>11566</v>
      </c>
      <c r="FG11573" s="55" t="s">
        <v>2052</v>
      </c>
      <c r="FH11573" s="55" t="s">
        <v>1263</v>
      </c>
      <c r="FI11573" s="55">
        <v>11</v>
      </c>
      <c r="FJ11573" s="55">
        <v>10000</v>
      </c>
      <c r="FK11573" s="55" t="s">
        <v>1258</v>
      </c>
      <c r="FL11573" s="55">
        <v>0.0642</v>
      </c>
    </row>
    <row r="11574" ht="14.25" customHeight="1" outlineLevel="1" spans="162:168">
      <c r="FF11574" s="55">
        <v>11567</v>
      </c>
      <c r="FG11574" s="55" t="s">
        <v>2052</v>
      </c>
      <c r="FH11574" s="55" t="s">
        <v>1263</v>
      </c>
      <c r="FI11574" s="55">
        <v>11</v>
      </c>
      <c r="FJ11574" s="55">
        <v>25000</v>
      </c>
      <c r="FK11574" s="55" t="s">
        <v>1258</v>
      </c>
      <c r="FL11574" s="55">
        <v>0.0642</v>
      </c>
    </row>
    <row r="11575" ht="14.25" customHeight="1" outlineLevel="1" spans="162:168">
      <c r="FF11575" s="55">
        <v>11568</v>
      </c>
      <c r="FG11575" s="55" t="s">
        <v>2052</v>
      </c>
      <c r="FH11575" s="55" t="s">
        <v>1263</v>
      </c>
      <c r="FI11575" s="55">
        <v>11</v>
      </c>
      <c r="FJ11575" s="55">
        <v>50000</v>
      </c>
      <c r="FK11575" s="55" t="s">
        <v>1258</v>
      </c>
      <c r="FL11575" s="55">
        <v>0.0642</v>
      </c>
    </row>
    <row r="11576" ht="14.25" customHeight="1" outlineLevel="1" spans="162:168">
      <c r="FF11576" s="55">
        <v>11569</v>
      </c>
      <c r="FG11576" s="55" t="s">
        <v>2052</v>
      </c>
      <c r="FH11576" s="55" t="s">
        <v>1263</v>
      </c>
      <c r="FI11576" s="55">
        <v>11</v>
      </c>
      <c r="FJ11576" s="55">
        <v>80000</v>
      </c>
      <c r="FK11576" s="55" t="s">
        <v>1258</v>
      </c>
      <c r="FL11576" s="55">
        <v>0.0642</v>
      </c>
    </row>
    <row r="11577" ht="14.25" customHeight="1" outlineLevel="1" spans="162:168">
      <c r="FF11577" s="55">
        <v>11570</v>
      </c>
      <c r="FG11577" s="55" t="s">
        <v>2052</v>
      </c>
      <c r="FH11577" s="55" t="s">
        <v>1263</v>
      </c>
      <c r="FI11577" s="55">
        <v>11</v>
      </c>
      <c r="FJ11577" s="55">
        <v>130000</v>
      </c>
      <c r="FK11577" s="55" t="s">
        <v>1258</v>
      </c>
      <c r="FL11577" s="55">
        <v>0.0642</v>
      </c>
    </row>
    <row r="11578" ht="14.25" customHeight="1" outlineLevel="1" spans="162:168">
      <c r="FF11578" s="55">
        <v>11571</v>
      </c>
      <c r="FG11578" s="55" t="s">
        <v>2052</v>
      </c>
      <c r="FH11578" s="55" t="s">
        <v>1263</v>
      </c>
      <c r="FI11578" s="55">
        <v>11</v>
      </c>
      <c r="FJ11578" s="55">
        <v>260000</v>
      </c>
      <c r="FK11578" s="55" t="s">
        <v>1258</v>
      </c>
      <c r="FL11578" s="55">
        <v>0.0642</v>
      </c>
    </row>
    <row r="11579" ht="14.25" customHeight="1" outlineLevel="1" spans="162:168">
      <c r="FF11579" s="55">
        <v>11572</v>
      </c>
      <c r="FG11579" s="55" t="s">
        <v>2052</v>
      </c>
      <c r="FH11579" s="55" t="s">
        <v>1263</v>
      </c>
      <c r="FI11579" s="55">
        <v>11</v>
      </c>
      <c r="FJ11579" s="55">
        <v>400000</v>
      </c>
      <c r="FK11579" s="55" t="s">
        <v>1258</v>
      </c>
      <c r="FL11579" s="55">
        <v>0.0642</v>
      </c>
    </row>
    <row r="11580" ht="14.25" customHeight="1" outlineLevel="1" spans="162:168">
      <c r="FF11580" s="55">
        <v>11573</v>
      </c>
      <c r="FG11580" s="55" t="s">
        <v>2052</v>
      </c>
      <c r="FH11580" s="55" t="s">
        <v>1263</v>
      </c>
      <c r="FI11580" s="55">
        <v>11</v>
      </c>
      <c r="FJ11580" s="55">
        <v>530000</v>
      </c>
      <c r="FK11580" s="55" t="s">
        <v>1258</v>
      </c>
      <c r="FL11580" s="55">
        <v>0.0642</v>
      </c>
    </row>
    <row r="11581" ht="14.25" customHeight="1" outlineLevel="1" spans="162:168">
      <c r="FF11581" s="55">
        <v>11574</v>
      </c>
      <c r="FG11581" s="55" t="s">
        <v>2052</v>
      </c>
      <c r="FH11581" s="55" t="s">
        <v>1263</v>
      </c>
      <c r="FI11581" s="55">
        <v>11</v>
      </c>
      <c r="FJ11581" s="55">
        <v>540000</v>
      </c>
      <c r="FK11581" s="55" t="s">
        <v>1258</v>
      </c>
      <c r="FL11581" s="55">
        <v>0.0642</v>
      </c>
    </row>
    <row r="11582" ht="14.25" customHeight="1" outlineLevel="1" spans="162:168">
      <c r="FF11582" s="55">
        <v>11575</v>
      </c>
      <c r="FG11582" s="55" t="s">
        <v>2052</v>
      </c>
      <c r="FH11582" s="55" t="s">
        <v>1263</v>
      </c>
      <c r="FI11582" s="55">
        <v>12</v>
      </c>
      <c r="FJ11582" s="55">
        <v>0</v>
      </c>
      <c r="FK11582" s="55" t="s">
        <v>1258</v>
      </c>
      <c r="FL11582" s="55">
        <v>0.0742</v>
      </c>
    </row>
    <row r="11583" ht="14.25" customHeight="1" outlineLevel="1" spans="162:168">
      <c r="FF11583" s="55">
        <v>11576</v>
      </c>
      <c r="FG11583" s="55" t="s">
        <v>2052</v>
      </c>
      <c r="FH11583" s="55" t="s">
        <v>1263</v>
      </c>
      <c r="FI11583" s="55">
        <v>12</v>
      </c>
      <c r="FJ11583" s="55">
        <v>1000</v>
      </c>
      <c r="FK11583" s="55" t="s">
        <v>1258</v>
      </c>
      <c r="FL11583" s="55">
        <v>0.0742</v>
      </c>
    </row>
    <row r="11584" ht="14.25" customHeight="1" outlineLevel="1" spans="162:168">
      <c r="FF11584" s="55">
        <v>11577</v>
      </c>
      <c r="FG11584" s="55" t="s">
        <v>2052</v>
      </c>
      <c r="FH11584" s="55" t="s">
        <v>1263</v>
      </c>
      <c r="FI11584" s="55">
        <v>12</v>
      </c>
      <c r="FJ11584" s="55">
        <v>2500</v>
      </c>
      <c r="FK11584" s="55" t="s">
        <v>1258</v>
      </c>
      <c r="FL11584" s="55">
        <v>0.0659</v>
      </c>
    </row>
    <row r="11585" ht="14.25" customHeight="1" outlineLevel="1" spans="162:168">
      <c r="FF11585" s="55">
        <v>11578</v>
      </c>
      <c r="FG11585" s="55" t="s">
        <v>2052</v>
      </c>
      <c r="FH11585" s="55" t="s">
        <v>1263</v>
      </c>
      <c r="FI11585" s="55">
        <v>12</v>
      </c>
      <c r="FJ11585" s="55">
        <v>10000</v>
      </c>
      <c r="FK11585" s="55" t="s">
        <v>1258</v>
      </c>
      <c r="FL11585" s="55">
        <v>0.06</v>
      </c>
    </row>
    <row r="11586" ht="14.25" customHeight="1" outlineLevel="1" spans="162:168">
      <c r="FF11586" s="55">
        <v>11579</v>
      </c>
      <c r="FG11586" s="55" t="s">
        <v>2052</v>
      </c>
      <c r="FH11586" s="55" t="s">
        <v>1263</v>
      </c>
      <c r="FI11586" s="55">
        <v>12</v>
      </c>
      <c r="FJ11586" s="55">
        <v>25000</v>
      </c>
      <c r="FK11586" s="55" t="s">
        <v>1258</v>
      </c>
      <c r="FL11586" s="55">
        <v>0.06</v>
      </c>
    </row>
    <row r="11587" ht="14.25" customHeight="1" outlineLevel="1" spans="162:168">
      <c r="FF11587" s="55">
        <v>11580</v>
      </c>
      <c r="FG11587" s="55" t="s">
        <v>2052</v>
      </c>
      <c r="FH11587" s="55" t="s">
        <v>1263</v>
      </c>
      <c r="FI11587" s="55">
        <v>12</v>
      </c>
      <c r="FJ11587" s="55">
        <v>50000</v>
      </c>
      <c r="FK11587" s="55" t="s">
        <v>1258</v>
      </c>
      <c r="FL11587" s="55">
        <v>0.06</v>
      </c>
    </row>
    <row r="11588" ht="14.25" customHeight="1" outlineLevel="1" spans="162:168">
      <c r="FF11588" s="55">
        <v>11581</v>
      </c>
      <c r="FG11588" s="55" t="s">
        <v>2052</v>
      </c>
      <c r="FH11588" s="55" t="s">
        <v>1263</v>
      </c>
      <c r="FI11588" s="55">
        <v>12</v>
      </c>
      <c r="FJ11588" s="55">
        <v>80000</v>
      </c>
      <c r="FK11588" s="55" t="s">
        <v>1258</v>
      </c>
      <c r="FL11588" s="55">
        <v>0.06</v>
      </c>
    </row>
    <row r="11589" ht="14.25" customHeight="1" outlineLevel="1" spans="162:168">
      <c r="FF11589" s="55">
        <v>11582</v>
      </c>
      <c r="FG11589" s="55" t="s">
        <v>2052</v>
      </c>
      <c r="FH11589" s="55" t="s">
        <v>1263</v>
      </c>
      <c r="FI11589" s="55">
        <v>12</v>
      </c>
      <c r="FJ11589" s="55">
        <v>130000</v>
      </c>
      <c r="FK11589" s="55" t="s">
        <v>1258</v>
      </c>
      <c r="FL11589" s="55">
        <v>0.06</v>
      </c>
    </row>
    <row r="11590" ht="14.25" customHeight="1" outlineLevel="1" spans="162:168">
      <c r="FF11590" s="55">
        <v>11583</v>
      </c>
      <c r="FG11590" s="55" t="s">
        <v>2052</v>
      </c>
      <c r="FH11590" s="55" t="s">
        <v>1263</v>
      </c>
      <c r="FI11590" s="55">
        <v>12</v>
      </c>
      <c r="FJ11590" s="55">
        <v>260000</v>
      </c>
      <c r="FK11590" s="55" t="s">
        <v>1258</v>
      </c>
      <c r="FL11590" s="55">
        <v>0.06</v>
      </c>
    </row>
    <row r="11591" ht="14.25" customHeight="1" outlineLevel="1" spans="162:168">
      <c r="FF11591" s="55">
        <v>11584</v>
      </c>
      <c r="FG11591" s="55" t="s">
        <v>2052</v>
      </c>
      <c r="FH11591" s="55" t="s">
        <v>1263</v>
      </c>
      <c r="FI11591" s="55">
        <v>12</v>
      </c>
      <c r="FJ11591" s="55">
        <v>400000</v>
      </c>
      <c r="FK11591" s="55" t="s">
        <v>1258</v>
      </c>
      <c r="FL11591" s="55">
        <v>0.06</v>
      </c>
    </row>
    <row r="11592" ht="14.25" customHeight="1" outlineLevel="1" spans="162:168">
      <c r="FF11592" s="55">
        <v>11585</v>
      </c>
      <c r="FG11592" s="55" t="s">
        <v>2052</v>
      </c>
      <c r="FH11592" s="55" t="s">
        <v>1263</v>
      </c>
      <c r="FI11592" s="55">
        <v>12</v>
      </c>
      <c r="FJ11592" s="55">
        <v>530000</v>
      </c>
      <c r="FK11592" s="55" t="s">
        <v>1258</v>
      </c>
      <c r="FL11592" s="55">
        <v>0.06</v>
      </c>
    </row>
    <row r="11593" ht="14.25" customHeight="1" outlineLevel="1" spans="162:168">
      <c r="FF11593" s="55">
        <v>11586</v>
      </c>
      <c r="FG11593" s="55" t="s">
        <v>2052</v>
      </c>
      <c r="FH11593" s="55" t="s">
        <v>1263</v>
      </c>
      <c r="FI11593" s="55">
        <v>12</v>
      </c>
      <c r="FJ11593" s="55">
        <v>540000</v>
      </c>
      <c r="FK11593" s="55" t="s">
        <v>1258</v>
      </c>
      <c r="FL11593" s="55">
        <v>0.06</v>
      </c>
    </row>
    <row r="11594" ht="14.25" customHeight="1" outlineLevel="1" spans="162:168">
      <c r="FF11594" s="55">
        <v>11587</v>
      </c>
      <c r="FG11594" s="55" t="s">
        <v>2052</v>
      </c>
      <c r="FH11594" s="55" t="s">
        <v>1263</v>
      </c>
      <c r="FI11594" s="55">
        <v>13</v>
      </c>
      <c r="FJ11594" s="55">
        <v>0</v>
      </c>
      <c r="FK11594" s="55" t="s">
        <v>1258</v>
      </c>
      <c r="FL11594" s="55">
        <v>0.0742</v>
      </c>
    </row>
    <row r="11595" ht="14.25" customHeight="1" outlineLevel="1" spans="162:168">
      <c r="FF11595" s="55">
        <v>11588</v>
      </c>
      <c r="FG11595" s="55" t="s">
        <v>2052</v>
      </c>
      <c r="FH11595" s="55" t="s">
        <v>1263</v>
      </c>
      <c r="FI11595" s="55">
        <v>13</v>
      </c>
      <c r="FJ11595" s="55">
        <v>1000</v>
      </c>
      <c r="FK11595" s="55" t="s">
        <v>1258</v>
      </c>
      <c r="FL11595" s="55">
        <v>0.0742</v>
      </c>
    </row>
    <row r="11596" ht="14.25" customHeight="1" outlineLevel="1" spans="162:168">
      <c r="FF11596" s="55">
        <v>11589</v>
      </c>
      <c r="FG11596" s="55" t="s">
        <v>2052</v>
      </c>
      <c r="FH11596" s="55" t="s">
        <v>1263</v>
      </c>
      <c r="FI11596" s="55">
        <v>13</v>
      </c>
      <c r="FJ11596" s="55">
        <v>2500</v>
      </c>
      <c r="FK11596" s="55" t="s">
        <v>1258</v>
      </c>
      <c r="FL11596" s="55">
        <v>0.0659</v>
      </c>
    </row>
    <row r="11597" ht="14.25" customHeight="1" outlineLevel="1" spans="162:168">
      <c r="FF11597" s="55">
        <v>11590</v>
      </c>
      <c r="FG11597" s="55" t="s">
        <v>2052</v>
      </c>
      <c r="FH11597" s="55" t="s">
        <v>1263</v>
      </c>
      <c r="FI11597" s="55">
        <v>13</v>
      </c>
      <c r="FJ11597" s="55">
        <v>5000</v>
      </c>
      <c r="FK11597" s="55" t="s">
        <v>1258</v>
      </c>
      <c r="FL11597" s="55">
        <v>0.06</v>
      </c>
    </row>
    <row r="11598" ht="14.25" customHeight="1" outlineLevel="1" spans="162:168">
      <c r="FF11598" s="55">
        <v>11591</v>
      </c>
      <c r="FG11598" s="55" t="s">
        <v>2052</v>
      </c>
      <c r="FH11598" s="55" t="s">
        <v>1263</v>
      </c>
      <c r="FI11598" s="55">
        <v>13</v>
      </c>
      <c r="FJ11598" s="55">
        <v>10000</v>
      </c>
      <c r="FK11598" s="55" t="s">
        <v>1258</v>
      </c>
      <c r="FL11598" s="55">
        <v>0.06</v>
      </c>
    </row>
    <row r="11599" ht="14.25" customHeight="1" outlineLevel="1" spans="162:168">
      <c r="FF11599" s="55">
        <v>11592</v>
      </c>
      <c r="FG11599" s="55" t="s">
        <v>2052</v>
      </c>
      <c r="FH11599" s="55" t="s">
        <v>1263</v>
      </c>
      <c r="FI11599" s="55">
        <v>13</v>
      </c>
      <c r="FJ11599" s="55">
        <v>25000</v>
      </c>
      <c r="FK11599" s="55" t="s">
        <v>1258</v>
      </c>
      <c r="FL11599" s="55">
        <v>0.06</v>
      </c>
    </row>
    <row r="11600" ht="14.25" customHeight="1" outlineLevel="1" spans="162:168">
      <c r="FF11600" s="55">
        <v>11593</v>
      </c>
      <c r="FG11600" s="55" t="s">
        <v>2052</v>
      </c>
      <c r="FH11600" s="55" t="s">
        <v>1263</v>
      </c>
      <c r="FI11600" s="55">
        <v>13</v>
      </c>
      <c r="FJ11600" s="55">
        <v>50000</v>
      </c>
      <c r="FK11600" s="55" t="s">
        <v>1258</v>
      </c>
      <c r="FL11600" s="55">
        <v>0.06</v>
      </c>
    </row>
    <row r="11601" ht="14.25" customHeight="1" outlineLevel="1" spans="162:168">
      <c r="FF11601" s="55">
        <v>11594</v>
      </c>
      <c r="FG11601" s="55" t="s">
        <v>2052</v>
      </c>
      <c r="FH11601" s="55" t="s">
        <v>1263</v>
      </c>
      <c r="FI11601" s="55">
        <v>13</v>
      </c>
      <c r="FJ11601" s="55">
        <v>80000</v>
      </c>
      <c r="FK11601" s="55" t="s">
        <v>1258</v>
      </c>
      <c r="FL11601" s="55">
        <v>0.06</v>
      </c>
    </row>
    <row r="11602" ht="14.25" customHeight="1" outlineLevel="1" spans="162:168">
      <c r="FF11602" s="55">
        <v>11595</v>
      </c>
      <c r="FG11602" s="55" t="s">
        <v>2052</v>
      </c>
      <c r="FH11602" s="55" t="s">
        <v>1263</v>
      </c>
      <c r="FI11602" s="55">
        <v>13</v>
      </c>
      <c r="FJ11602" s="55">
        <v>130000</v>
      </c>
      <c r="FK11602" s="55" t="s">
        <v>1258</v>
      </c>
      <c r="FL11602" s="55">
        <v>0.06</v>
      </c>
    </row>
    <row r="11603" ht="14.25" customHeight="1" outlineLevel="1" spans="162:168">
      <c r="FF11603" s="55">
        <v>11596</v>
      </c>
      <c r="FG11603" s="55" t="s">
        <v>2052</v>
      </c>
      <c r="FH11603" s="55" t="s">
        <v>1263</v>
      </c>
      <c r="FI11603" s="55">
        <v>13</v>
      </c>
      <c r="FJ11603" s="55">
        <v>260000</v>
      </c>
      <c r="FK11603" s="55" t="s">
        <v>1258</v>
      </c>
      <c r="FL11603" s="55">
        <v>0.06</v>
      </c>
    </row>
    <row r="11604" ht="14.25" customHeight="1" outlineLevel="1" spans="162:168">
      <c r="FF11604" s="55">
        <v>11597</v>
      </c>
      <c r="FG11604" s="55" t="s">
        <v>2052</v>
      </c>
      <c r="FH11604" s="55" t="s">
        <v>1263</v>
      </c>
      <c r="FI11604" s="55">
        <v>13</v>
      </c>
      <c r="FJ11604" s="55">
        <v>400000</v>
      </c>
      <c r="FK11604" s="55" t="s">
        <v>1258</v>
      </c>
      <c r="FL11604" s="55">
        <v>0.06</v>
      </c>
    </row>
    <row r="11605" ht="14.25" customHeight="1" outlineLevel="1" spans="162:168">
      <c r="FF11605" s="55">
        <v>11598</v>
      </c>
      <c r="FG11605" s="55" t="s">
        <v>2052</v>
      </c>
      <c r="FH11605" s="55" t="s">
        <v>1263</v>
      </c>
      <c r="FI11605" s="55">
        <v>13</v>
      </c>
      <c r="FJ11605" s="55">
        <v>530000</v>
      </c>
      <c r="FK11605" s="55" t="s">
        <v>1258</v>
      </c>
      <c r="FL11605" s="55">
        <v>0.06</v>
      </c>
    </row>
    <row r="11606" ht="14.25" customHeight="1" outlineLevel="1" spans="162:168">
      <c r="FF11606" s="55">
        <v>11599</v>
      </c>
      <c r="FG11606" s="55" t="s">
        <v>2052</v>
      </c>
      <c r="FH11606" s="55" t="s">
        <v>1263</v>
      </c>
      <c r="FI11606" s="55">
        <v>13</v>
      </c>
      <c r="FJ11606" s="55">
        <v>540000</v>
      </c>
      <c r="FK11606" s="55" t="s">
        <v>1258</v>
      </c>
      <c r="FL11606" s="55">
        <v>0.06</v>
      </c>
    </row>
    <row r="11607" ht="14.25" customHeight="1" outlineLevel="1" spans="162:168">
      <c r="FF11607" s="55">
        <v>11600</v>
      </c>
      <c r="FG11607" s="55" t="s">
        <v>2052</v>
      </c>
      <c r="FH11607" s="55" t="s">
        <v>1263</v>
      </c>
      <c r="FI11607" s="55">
        <v>14</v>
      </c>
      <c r="FJ11607" s="55">
        <v>0</v>
      </c>
      <c r="FK11607" s="55" t="s">
        <v>1258</v>
      </c>
      <c r="FL11607" s="55">
        <v>0.0742</v>
      </c>
    </row>
    <row r="11608" ht="14.25" customHeight="1" outlineLevel="1" spans="162:168">
      <c r="FF11608" s="55">
        <v>11601</v>
      </c>
      <c r="FG11608" s="55" t="s">
        <v>2052</v>
      </c>
      <c r="FH11608" s="55" t="s">
        <v>1263</v>
      </c>
      <c r="FI11608" s="55">
        <v>14</v>
      </c>
      <c r="FJ11608" s="55">
        <v>1000</v>
      </c>
      <c r="FK11608" s="55" t="s">
        <v>1258</v>
      </c>
      <c r="FL11608" s="55">
        <v>0.0742</v>
      </c>
    </row>
    <row r="11609" ht="14.25" customHeight="1" outlineLevel="1" spans="162:168">
      <c r="FF11609" s="55">
        <v>11602</v>
      </c>
      <c r="FG11609" s="55" t="s">
        <v>2052</v>
      </c>
      <c r="FH11609" s="55" t="s">
        <v>1263</v>
      </c>
      <c r="FI11609" s="55">
        <v>14</v>
      </c>
      <c r="FJ11609" s="55">
        <v>2500</v>
      </c>
      <c r="FK11609" s="55" t="s">
        <v>1258</v>
      </c>
      <c r="FL11609" s="55">
        <v>0.0659</v>
      </c>
    </row>
    <row r="11610" ht="14.25" customHeight="1" outlineLevel="1" spans="162:168">
      <c r="FF11610" s="55">
        <v>11603</v>
      </c>
      <c r="FG11610" s="55" t="s">
        <v>2052</v>
      </c>
      <c r="FH11610" s="55" t="s">
        <v>1263</v>
      </c>
      <c r="FI11610" s="55">
        <v>14</v>
      </c>
      <c r="FJ11610" s="55">
        <v>5000</v>
      </c>
      <c r="FK11610" s="55" t="s">
        <v>1258</v>
      </c>
      <c r="FL11610" s="55">
        <v>0.06</v>
      </c>
    </row>
    <row r="11611" ht="14.25" customHeight="1" outlineLevel="1" spans="162:168">
      <c r="FF11611" s="55">
        <v>11604</v>
      </c>
      <c r="FG11611" s="55" t="s">
        <v>2052</v>
      </c>
      <c r="FH11611" s="55" t="s">
        <v>1263</v>
      </c>
      <c r="FI11611" s="55">
        <v>14</v>
      </c>
      <c r="FJ11611" s="55">
        <v>10000</v>
      </c>
      <c r="FK11611" s="55" t="s">
        <v>1258</v>
      </c>
      <c r="FL11611" s="55">
        <v>0.06</v>
      </c>
    </row>
    <row r="11612" ht="14.25" customHeight="1" outlineLevel="1" spans="162:168">
      <c r="FF11612" s="55">
        <v>11605</v>
      </c>
      <c r="FG11612" s="55" t="s">
        <v>2052</v>
      </c>
      <c r="FH11612" s="55" t="s">
        <v>1263</v>
      </c>
      <c r="FI11612" s="55">
        <v>14</v>
      </c>
      <c r="FJ11612" s="55">
        <v>25000</v>
      </c>
      <c r="FK11612" s="55" t="s">
        <v>1258</v>
      </c>
      <c r="FL11612" s="55">
        <v>0.06</v>
      </c>
    </row>
    <row r="11613" ht="14.25" customHeight="1" outlineLevel="1" spans="162:168">
      <c r="FF11613" s="55">
        <v>11606</v>
      </c>
      <c r="FG11613" s="55" t="s">
        <v>2052</v>
      </c>
      <c r="FH11613" s="55" t="s">
        <v>1263</v>
      </c>
      <c r="FI11613" s="55">
        <v>14</v>
      </c>
      <c r="FJ11613" s="55">
        <v>50000</v>
      </c>
      <c r="FK11613" s="55" t="s">
        <v>1258</v>
      </c>
      <c r="FL11613" s="55">
        <v>0.06</v>
      </c>
    </row>
    <row r="11614" ht="14.25" customHeight="1" outlineLevel="1" spans="162:168">
      <c r="FF11614" s="55">
        <v>11607</v>
      </c>
      <c r="FG11614" s="55" t="s">
        <v>2052</v>
      </c>
      <c r="FH11614" s="55" t="s">
        <v>1263</v>
      </c>
      <c r="FI11614" s="55">
        <v>14</v>
      </c>
      <c r="FJ11614" s="55">
        <v>80000</v>
      </c>
      <c r="FK11614" s="55" t="s">
        <v>1258</v>
      </c>
      <c r="FL11614" s="55">
        <v>0.06</v>
      </c>
    </row>
    <row r="11615" ht="14.25" customHeight="1" outlineLevel="1" spans="162:168">
      <c r="FF11615" s="55">
        <v>11608</v>
      </c>
      <c r="FG11615" s="55" t="s">
        <v>2052</v>
      </c>
      <c r="FH11615" s="55" t="s">
        <v>1263</v>
      </c>
      <c r="FI11615" s="55">
        <v>14</v>
      </c>
      <c r="FJ11615" s="55">
        <v>130000</v>
      </c>
      <c r="FK11615" s="55" t="s">
        <v>1258</v>
      </c>
      <c r="FL11615" s="55">
        <v>0.06</v>
      </c>
    </row>
    <row r="11616" ht="14.25" customHeight="1" outlineLevel="1" spans="162:168">
      <c r="FF11616" s="55">
        <v>11609</v>
      </c>
      <c r="FG11616" s="55" t="s">
        <v>2052</v>
      </c>
      <c r="FH11616" s="55" t="s">
        <v>1263</v>
      </c>
      <c r="FI11616" s="55">
        <v>14</v>
      </c>
      <c r="FJ11616" s="55">
        <v>260000</v>
      </c>
      <c r="FK11616" s="55" t="s">
        <v>1258</v>
      </c>
      <c r="FL11616" s="55">
        <v>0.06</v>
      </c>
    </row>
    <row r="11617" ht="14.25" customHeight="1" outlineLevel="1" spans="162:168">
      <c r="FF11617" s="55">
        <v>11610</v>
      </c>
      <c r="FG11617" s="55" t="s">
        <v>2052</v>
      </c>
      <c r="FH11617" s="55" t="s">
        <v>1263</v>
      </c>
      <c r="FI11617" s="55">
        <v>14</v>
      </c>
      <c r="FJ11617" s="55">
        <v>400000</v>
      </c>
      <c r="FK11617" s="55" t="s">
        <v>1258</v>
      </c>
      <c r="FL11617" s="55">
        <v>0.06</v>
      </c>
    </row>
    <row r="11618" ht="14.25" customHeight="1" outlineLevel="1" spans="162:168">
      <c r="FF11618" s="55">
        <v>11611</v>
      </c>
      <c r="FG11618" s="55" t="s">
        <v>2052</v>
      </c>
      <c r="FH11618" s="55" t="s">
        <v>1263</v>
      </c>
      <c r="FI11618" s="55">
        <v>14</v>
      </c>
      <c r="FJ11618" s="55">
        <v>530000</v>
      </c>
      <c r="FK11618" s="55" t="s">
        <v>1258</v>
      </c>
      <c r="FL11618" s="55">
        <v>0.06</v>
      </c>
    </row>
    <row r="11619" ht="14.25" customHeight="1" outlineLevel="1" spans="162:168">
      <c r="FF11619" s="55">
        <v>11612</v>
      </c>
      <c r="FG11619" s="55" t="s">
        <v>2052</v>
      </c>
      <c r="FH11619" s="55" t="s">
        <v>1263</v>
      </c>
      <c r="FI11619" s="55">
        <v>14</v>
      </c>
      <c r="FJ11619" s="55">
        <v>540000</v>
      </c>
      <c r="FK11619" s="55" t="s">
        <v>1258</v>
      </c>
      <c r="FL11619" s="55">
        <v>0.06</v>
      </c>
    </row>
    <row r="11620" ht="14.25" customHeight="1" outlineLevel="1" spans="162:168">
      <c r="FF11620" s="55">
        <v>11613</v>
      </c>
      <c r="FG11620" s="55" t="s">
        <v>2052</v>
      </c>
      <c r="FH11620" s="55" t="s">
        <v>1263</v>
      </c>
      <c r="FI11620" s="55">
        <v>2</v>
      </c>
      <c r="FJ11620" s="55">
        <v>0</v>
      </c>
      <c r="FK11620" s="55" t="s">
        <v>1258</v>
      </c>
      <c r="FL11620" s="55">
        <v>0.0833</v>
      </c>
    </row>
    <row r="11621" ht="14.25" customHeight="1" outlineLevel="1" spans="162:168">
      <c r="FF11621" s="55">
        <v>11614</v>
      </c>
      <c r="FG11621" s="55" t="s">
        <v>2052</v>
      </c>
      <c r="FH11621" s="55" t="s">
        <v>1263</v>
      </c>
      <c r="FI11621" s="55">
        <v>2</v>
      </c>
      <c r="FJ11621" s="55">
        <v>1000</v>
      </c>
      <c r="FK11621" s="55" t="s">
        <v>1258</v>
      </c>
      <c r="FL11621" s="55">
        <v>0.0792</v>
      </c>
    </row>
    <row r="11622" ht="14.25" customHeight="1" outlineLevel="1" spans="162:168">
      <c r="FF11622" s="55">
        <v>11615</v>
      </c>
      <c r="FG11622" s="55" t="s">
        <v>2052</v>
      </c>
      <c r="FH11622" s="55" t="s">
        <v>1263</v>
      </c>
      <c r="FI11622" s="55">
        <v>2</v>
      </c>
      <c r="FJ11622" s="55">
        <v>2500</v>
      </c>
      <c r="FK11622" s="55" t="s">
        <v>1258</v>
      </c>
      <c r="FL11622" s="55">
        <v>0.075</v>
      </c>
    </row>
    <row r="11623" ht="14.25" customHeight="1" outlineLevel="1" spans="162:168">
      <c r="FF11623" s="55">
        <v>11616</v>
      </c>
      <c r="FG11623" s="55" t="s">
        <v>2052</v>
      </c>
      <c r="FH11623" s="55" t="s">
        <v>1263</v>
      </c>
      <c r="FI11623" s="55">
        <v>2</v>
      </c>
      <c r="FJ11623" s="55">
        <v>5000</v>
      </c>
      <c r="FK11623" s="55" t="s">
        <v>1258</v>
      </c>
      <c r="FL11623" s="55">
        <v>0.0667</v>
      </c>
    </row>
    <row r="11624" ht="14.25" customHeight="1" outlineLevel="1" spans="162:168">
      <c r="FF11624" s="55">
        <v>11617</v>
      </c>
      <c r="FG11624" s="55" t="s">
        <v>2052</v>
      </c>
      <c r="FH11624" s="55" t="s">
        <v>1263</v>
      </c>
      <c r="FI11624" s="55">
        <v>2</v>
      </c>
      <c r="FJ11624" s="55">
        <v>10000</v>
      </c>
      <c r="FK11624" s="55" t="s">
        <v>1258</v>
      </c>
      <c r="FL11624" s="55">
        <v>0.0583</v>
      </c>
    </row>
    <row r="11625" ht="14.25" customHeight="1" outlineLevel="1" spans="162:168">
      <c r="FF11625" s="55">
        <v>11618</v>
      </c>
      <c r="FG11625" s="55" t="s">
        <v>2052</v>
      </c>
      <c r="FH11625" s="55" t="s">
        <v>1263</v>
      </c>
      <c r="FI11625" s="55">
        <v>2</v>
      </c>
      <c r="FJ11625" s="55">
        <v>25000</v>
      </c>
      <c r="FK11625" s="55" t="s">
        <v>1258</v>
      </c>
      <c r="FL11625" s="55">
        <v>0.05</v>
      </c>
    </row>
    <row r="11626" ht="14.25" customHeight="1" outlineLevel="1" spans="162:168">
      <c r="FF11626" s="55">
        <v>11619</v>
      </c>
      <c r="FG11626" s="55" t="s">
        <v>2052</v>
      </c>
      <c r="FH11626" s="55" t="s">
        <v>1263</v>
      </c>
      <c r="FI11626" s="55">
        <v>2</v>
      </c>
      <c r="FJ11626" s="55">
        <v>50000</v>
      </c>
      <c r="FK11626" s="55" t="s">
        <v>1258</v>
      </c>
      <c r="FL11626" s="55">
        <v>0.0458</v>
      </c>
    </row>
    <row r="11627" ht="14.25" customHeight="1" outlineLevel="1" spans="162:168">
      <c r="FF11627" s="55">
        <v>11620</v>
      </c>
      <c r="FG11627" s="55" t="s">
        <v>2052</v>
      </c>
      <c r="FH11627" s="55" t="s">
        <v>1263</v>
      </c>
      <c r="FI11627" s="55">
        <v>2</v>
      </c>
      <c r="FJ11627" s="55">
        <v>80000</v>
      </c>
      <c r="FK11627" s="55" t="s">
        <v>1258</v>
      </c>
      <c r="FL11627" s="55">
        <v>0.0417</v>
      </c>
    </row>
    <row r="11628" ht="14.25" customHeight="1" outlineLevel="1" spans="162:168">
      <c r="FF11628" s="55">
        <v>11621</v>
      </c>
      <c r="FG11628" s="55" t="s">
        <v>2052</v>
      </c>
      <c r="FH11628" s="55" t="s">
        <v>1263</v>
      </c>
      <c r="FI11628" s="55">
        <v>2</v>
      </c>
      <c r="FJ11628" s="55">
        <v>130000</v>
      </c>
      <c r="FK11628" s="55" t="s">
        <v>1258</v>
      </c>
      <c r="FL11628" s="55">
        <v>0.0417</v>
      </c>
    </row>
    <row r="11629" ht="14.25" customHeight="1" outlineLevel="1" spans="162:168">
      <c r="FF11629" s="55">
        <v>11622</v>
      </c>
      <c r="FG11629" s="55" t="s">
        <v>2052</v>
      </c>
      <c r="FH11629" s="55" t="s">
        <v>1263</v>
      </c>
      <c r="FI11629" s="55">
        <v>2</v>
      </c>
      <c r="FJ11629" s="55">
        <v>260000</v>
      </c>
      <c r="FK11629" s="55" t="s">
        <v>1258</v>
      </c>
      <c r="FL11629" s="55">
        <v>0.0417</v>
      </c>
    </row>
    <row r="11630" ht="14.25" customHeight="1" outlineLevel="1" spans="162:168">
      <c r="FF11630" s="55">
        <v>11623</v>
      </c>
      <c r="FG11630" s="55" t="s">
        <v>2052</v>
      </c>
      <c r="FH11630" s="55" t="s">
        <v>1263</v>
      </c>
      <c r="FI11630" s="55">
        <v>2</v>
      </c>
      <c r="FJ11630" s="55">
        <v>400000</v>
      </c>
      <c r="FK11630" s="55" t="s">
        <v>1258</v>
      </c>
      <c r="FL11630" s="55">
        <v>0.0417</v>
      </c>
    </row>
    <row r="11631" ht="14.25" customHeight="1" outlineLevel="1" spans="162:168">
      <c r="FF11631" s="55">
        <v>11624</v>
      </c>
      <c r="FG11631" s="55" t="s">
        <v>2052</v>
      </c>
      <c r="FH11631" s="55" t="s">
        <v>1263</v>
      </c>
      <c r="FI11631" s="55">
        <v>2</v>
      </c>
      <c r="FJ11631" s="55">
        <v>530000</v>
      </c>
      <c r="FK11631" s="55" t="s">
        <v>1258</v>
      </c>
      <c r="FL11631" s="55">
        <v>0.0417</v>
      </c>
    </row>
    <row r="11632" ht="14.25" customHeight="1" outlineLevel="1" spans="162:168">
      <c r="FF11632" s="55">
        <v>11625</v>
      </c>
      <c r="FG11632" s="55" t="s">
        <v>2052</v>
      </c>
      <c r="FH11632" s="55" t="s">
        <v>1263</v>
      </c>
      <c r="FI11632" s="55">
        <v>2</v>
      </c>
      <c r="FJ11632" s="55">
        <v>540000</v>
      </c>
      <c r="FK11632" s="55" t="s">
        <v>1258</v>
      </c>
      <c r="FL11632" s="55">
        <v>0.0417</v>
      </c>
    </row>
    <row r="11633" ht="14.25" customHeight="1" outlineLevel="1" spans="162:168">
      <c r="FF11633" s="55">
        <v>11626</v>
      </c>
      <c r="FG11633" s="55" t="s">
        <v>2052</v>
      </c>
      <c r="FH11633" s="55" t="s">
        <v>1263</v>
      </c>
      <c r="FI11633" s="55">
        <v>3</v>
      </c>
      <c r="FJ11633" s="55">
        <v>0</v>
      </c>
      <c r="FK11633" s="55" t="s">
        <v>1258</v>
      </c>
      <c r="FL11633" s="55">
        <v>0.075</v>
      </c>
    </row>
    <row r="11634" ht="14.25" customHeight="1" outlineLevel="1" spans="162:168">
      <c r="FF11634" s="55">
        <v>11627</v>
      </c>
      <c r="FG11634" s="55" t="s">
        <v>2052</v>
      </c>
      <c r="FH11634" s="55" t="s">
        <v>1263</v>
      </c>
      <c r="FI11634" s="55">
        <v>3</v>
      </c>
      <c r="FJ11634" s="55">
        <v>1000</v>
      </c>
      <c r="FK11634" s="55" t="s">
        <v>1258</v>
      </c>
      <c r="FL11634" s="55">
        <v>0.0667</v>
      </c>
    </row>
    <row r="11635" ht="14.25" customHeight="1" outlineLevel="1" spans="162:168">
      <c r="FF11635" s="55">
        <v>11628</v>
      </c>
      <c r="FG11635" s="55" t="s">
        <v>2052</v>
      </c>
      <c r="FH11635" s="55" t="s">
        <v>1263</v>
      </c>
      <c r="FI11635" s="55">
        <v>3</v>
      </c>
      <c r="FJ11635" s="55">
        <v>2500</v>
      </c>
      <c r="FK11635" s="55" t="s">
        <v>1258</v>
      </c>
      <c r="FL11635" s="55">
        <v>0.0625</v>
      </c>
    </row>
    <row r="11636" ht="14.25" customHeight="1" outlineLevel="1" spans="162:168">
      <c r="FF11636" s="55">
        <v>11629</v>
      </c>
      <c r="FG11636" s="55" t="s">
        <v>2052</v>
      </c>
      <c r="FH11636" s="55" t="s">
        <v>1263</v>
      </c>
      <c r="FI11636" s="55">
        <v>3</v>
      </c>
      <c r="FJ11636" s="55">
        <v>5000</v>
      </c>
      <c r="FK11636" s="55" t="s">
        <v>1258</v>
      </c>
      <c r="FL11636" s="55">
        <v>0.0542</v>
      </c>
    </row>
    <row r="11637" ht="14.25" customHeight="1" outlineLevel="1" spans="162:168">
      <c r="FF11637" s="55">
        <v>11630</v>
      </c>
      <c r="FG11637" s="55" t="s">
        <v>2052</v>
      </c>
      <c r="FH11637" s="55" t="s">
        <v>1263</v>
      </c>
      <c r="FI11637" s="55">
        <v>3</v>
      </c>
      <c r="FJ11637" s="55">
        <v>10000</v>
      </c>
      <c r="FK11637" s="55" t="s">
        <v>1258</v>
      </c>
      <c r="FL11637" s="55">
        <v>0.0458</v>
      </c>
    </row>
    <row r="11638" ht="14.25" customHeight="1" outlineLevel="1" spans="162:168">
      <c r="FF11638" s="55">
        <v>11631</v>
      </c>
      <c r="FG11638" s="55" t="s">
        <v>2052</v>
      </c>
      <c r="FH11638" s="55" t="s">
        <v>1263</v>
      </c>
      <c r="FI11638" s="55">
        <v>3</v>
      </c>
      <c r="FJ11638" s="55">
        <v>25000</v>
      </c>
      <c r="FK11638" s="55" t="s">
        <v>1258</v>
      </c>
      <c r="FL11638" s="55">
        <v>0.0417</v>
      </c>
    </row>
    <row r="11639" ht="14.25" customHeight="1" outlineLevel="1" spans="162:168">
      <c r="FF11639" s="55">
        <v>11632</v>
      </c>
      <c r="FG11639" s="55" t="s">
        <v>2052</v>
      </c>
      <c r="FH11639" s="55" t="s">
        <v>1263</v>
      </c>
      <c r="FI11639" s="55">
        <v>3</v>
      </c>
      <c r="FJ11639" s="55">
        <v>50000</v>
      </c>
      <c r="FK11639" s="55" t="s">
        <v>1258</v>
      </c>
      <c r="FL11639" s="55">
        <v>0.0417</v>
      </c>
    </row>
    <row r="11640" ht="14.25" customHeight="1" outlineLevel="1" spans="162:168">
      <c r="FF11640" s="55">
        <v>11633</v>
      </c>
      <c r="FG11640" s="55" t="s">
        <v>2052</v>
      </c>
      <c r="FH11640" s="55" t="s">
        <v>1263</v>
      </c>
      <c r="FI11640" s="55">
        <v>3</v>
      </c>
      <c r="FJ11640" s="55">
        <v>80000</v>
      </c>
      <c r="FK11640" s="55" t="s">
        <v>1258</v>
      </c>
      <c r="FL11640" s="55">
        <v>0.0417</v>
      </c>
    </row>
    <row r="11641" ht="14.25" customHeight="1" outlineLevel="1" spans="162:168">
      <c r="FF11641" s="55">
        <v>11634</v>
      </c>
      <c r="FG11641" s="55" t="s">
        <v>2052</v>
      </c>
      <c r="FH11641" s="55" t="s">
        <v>1263</v>
      </c>
      <c r="FI11641" s="55">
        <v>3</v>
      </c>
      <c r="FJ11641" s="55">
        <v>130000</v>
      </c>
      <c r="FK11641" s="55" t="s">
        <v>1258</v>
      </c>
      <c r="FL11641" s="55">
        <v>0.0417</v>
      </c>
    </row>
    <row r="11642" ht="14.25" customHeight="1" outlineLevel="1" spans="162:168">
      <c r="FF11642" s="55">
        <v>11635</v>
      </c>
      <c r="FG11642" s="55" t="s">
        <v>2052</v>
      </c>
      <c r="FH11642" s="55" t="s">
        <v>1263</v>
      </c>
      <c r="FI11642" s="55">
        <v>3</v>
      </c>
      <c r="FJ11642" s="55">
        <v>260000</v>
      </c>
      <c r="FK11642" s="55" t="s">
        <v>1258</v>
      </c>
      <c r="FL11642" s="55">
        <v>0.0417</v>
      </c>
    </row>
    <row r="11643" ht="14.25" customHeight="1" outlineLevel="1" spans="162:168">
      <c r="FF11643" s="55">
        <v>11636</v>
      </c>
      <c r="FG11643" s="55" t="s">
        <v>2052</v>
      </c>
      <c r="FH11643" s="55" t="s">
        <v>1263</v>
      </c>
      <c r="FI11643" s="55">
        <v>3</v>
      </c>
      <c r="FJ11643" s="55">
        <v>400000</v>
      </c>
      <c r="FK11643" s="55" t="s">
        <v>1258</v>
      </c>
      <c r="FL11643" s="55">
        <v>0.0417</v>
      </c>
    </row>
    <row r="11644" ht="14.25" customHeight="1" outlineLevel="1" spans="162:168">
      <c r="FF11644" s="55">
        <v>11637</v>
      </c>
      <c r="FG11644" s="55" t="s">
        <v>2052</v>
      </c>
      <c r="FH11644" s="55" t="s">
        <v>1263</v>
      </c>
      <c r="FI11644" s="55">
        <v>3</v>
      </c>
      <c r="FJ11644" s="55">
        <v>530000</v>
      </c>
      <c r="FK11644" s="55" t="s">
        <v>1258</v>
      </c>
      <c r="FL11644" s="55">
        <v>0.0417</v>
      </c>
    </row>
    <row r="11645" ht="14.25" customHeight="1" outlineLevel="1" spans="162:168">
      <c r="FF11645" s="55">
        <v>11638</v>
      </c>
      <c r="FG11645" s="55" t="s">
        <v>2052</v>
      </c>
      <c r="FH11645" s="55" t="s">
        <v>1263</v>
      </c>
      <c r="FI11645" s="55">
        <v>3</v>
      </c>
      <c r="FJ11645" s="55">
        <v>540000</v>
      </c>
      <c r="FK11645" s="55" t="s">
        <v>1258</v>
      </c>
      <c r="FL11645" s="55">
        <v>0.0417</v>
      </c>
    </row>
    <row r="11646" ht="14.25" customHeight="1" outlineLevel="1" spans="162:168">
      <c r="FF11646" s="55">
        <v>11639</v>
      </c>
      <c r="FG11646" s="55" t="s">
        <v>2052</v>
      </c>
      <c r="FH11646" s="55" t="s">
        <v>1263</v>
      </c>
      <c r="FI11646" s="55">
        <v>4</v>
      </c>
      <c r="FJ11646" s="55">
        <v>0</v>
      </c>
      <c r="FK11646" s="55" t="s">
        <v>1258</v>
      </c>
      <c r="FL11646" s="55">
        <v>0.075</v>
      </c>
    </row>
    <row r="11647" ht="14.25" customHeight="1" outlineLevel="1" spans="162:168">
      <c r="FF11647" s="55">
        <v>11640</v>
      </c>
      <c r="FG11647" s="55" t="s">
        <v>2052</v>
      </c>
      <c r="FH11647" s="55" t="s">
        <v>1263</v>
      </c>
      <c r="FI11647" s="55">
        <v>4</v>
      </c>
      <c r="FJ11647" s="55">
        <v>1000</v>
      </c>
      <c r="FK11647" s="55" t="s">
        <v>1258</v>
      </c>
      <c r="FL11647" s="55">
        <v>0.0667</v>
      </c>
    </row>
    <row r="11648" ht="14.25" customHeight="1" outlineLevel="1" spans="162:168">
      <c r="FF11648" s="55">
        <v>11641</v>
      </c>
      <c r="FG11648" s="55" t="s">
        <v>2052</v>
      </c>
      <c r="FH11648" s="55" t="s">
        <v>1263</v>
      </c>
      <c r="FI11648" s="55">
        <v>4</v>
      </c>
      <c r="FJ11648" s="55">
        <v>2500</v>
      </c>
      <c r="FK11648" s="55" t="s">
        <v>1258</v>
      </c>
      <c r="FL11648" s="55">
        <v>0.0625</v>
      </c>
    </row>
    <row r="11649" ht="14.25" customHeight="1" outlineLevel="1" spans="162:168">
      <c r="FF11649" s="55">
        <v>11642</v>
      </c>
      <c r="FG11649" s="55" t="s">
        <v>2052</v>
      </c>
      <c r="FH11649" s="55" t="s">
        <v>1263</v>
      </c>
      <c r="FI11649" s="55">
        <v>4</v>
      </c>
      <c r="FJ11649" s="55">
        <v>5000</v>
      </c>
      <c r="FK11649" s="55" t="s">
        <v>1258</v>
      </c>
      <c r="FL11649" s="55">
        <v>0.0542</v>
      </c>
    </row>
    <row r="11650" ht="14.25" customHeight="1" outlineLevel="1" spans="162:168">
      <c r="FF11650" s="55">
        <v>11643</v>
      </c>
      <c r="FG11650" s="55" t="s">
        <v>2052</v>
      </c>
      <c r="FH11650" s="55" t="s">
        <v>1263</v>
      </c>
      <c r="FI11650" s="55">
        <v>4</v>
      </c>
      <c r="FJ11650" s="55">
        <v>10000</v>
      </c>
      <c r="FK11650" s="55" t="s">
        <v>1258</v>
      </c>
      <c r="FL11650" s="55">
        <v>0.0458</v>
      </c>
    </row>
    <row r="11651" ht="14.25" customHeight="1" outlineLevel="1" spans="162:168">
      <c r="FF11651" s="55">
        <v>11644</v>
      </c>
      <c r="FG11651" s="55" t="s">
        <v>2052</v>
      </c>
      <c r="FH11651" s="55" t="s">
        <v>1263</v>
      </c>
      <c r="FI11651" s="55">
        <v>4</v>
      </c>
      <c r="FJ11651" s="55">
        <v>25000</v>
      </c>
      <c r="FK11651" s="55" t="s">
        <v>1258</v>
      </c>
      <c r="FL11651" s="55">
        <v>0.0417</v>
      </c>
    </row>
    <row r="11652" ht="14.25" customHeight="1" outlineLevel="1" spans="162:168">
      <c r="FF11652" s="55">
        <v>11645</v>
      </c>
      <c r="FG11652" s="55" t="s">
        <v>2052</v>
      </c>
      <c r="FH11652" s="55" t="s">
        <v>1263</v>
      </c>
      <c r="FI11652" s="55">
        <v>4</v>
      </c>
      <c r="FJ11652" s="55">
        <v>50000</v>
      </c>
      <c r="FK11652" s="55" t="s">
        <v>1258</v>
      </c>
      <c r="FL11652" s="55">
        <v>0.0417</v>
      </c>
    </row>
    <row r="11653" ht="14.25" customHeight="1" outlineLevel="1" spans="162:168">
      <c r="FF11653" s="55">
        <v>11646</v>
      </c>
      <c r="FG11653" s="55" t="s">
        <v>2052</v>
      </c>
      <c r="FH11653" s="55" t="s">
        <v>1263</v>
      </c>
      <c r="FI11653" s="55">
        <v>4</v>
      </c>
      <c r="FJ11653" s="55">
        <v>80000</v>
      </c>
      <c r="FK11653" s="55" t="s">
        <v>1258</v>
      </c>
      <c r="FL11653" s="55">
        <v>0.0417</v>
      </c>
    </row>
    <row r="11654" ht="14.25" customHeight="1" outlineLevel="1" spans="162:168">
      <c r="FF11654" s="55">
        <v>11647</v>
      </c>
      <c r="FG11654" s="55" t="s">
        <v>2052</v>
      </c>
      <c r="FH11654" s="55" t="s">
        <v>1263</v>
      </c>
      <c r="FI11654" s="55">
        <v>4</v>
      </c>
      <c r="FJ11654" s="55">
        <v>130000</v>
      </c>
      <c r="FK11654" s="55" t="s">
        <v>1258</v>
      </c>
      <c r="FL11654" s="55">
        <v>0.0417</v>
      </c>
    </row>
    <row r="11655" ht="14.25" customHeight="1" outlineLevel="1" spans="162:168">
      <c r="FF11655" s="55">
        <v>11648</v>
      </c>
      <c r="FG11655" s="55" t="s">
        <v>2052</v>
      </c>
      <c r="FH11655" s="55" t="s">
        <v>1263</v>
      </c>
      <c r="FI11655" s="55">
        <v>4</v>
      </c>
      <c r="FJ11655" s="55">
        <v>260000</v>
      </c>
      <c r="FK11655" s="55" t="s">
        <v>1258</v>
      </c>
      <c r="FL11655" s="55">
        <v>0.0417</v>
      </c>
    </row>
    <row r="11656" ht="14.25" customHeight="1" outlineLevel="1" spans="162:168">
      <c r="FF11656" s="55">
        <v>11649</v>
      </c>
      <c r="FG11656" s="55" t="s">
        <v>2052</v>
      </c>
      <c r="FH11656" s="55" t="s">
        <v>1263</v>
      </c>
      <c r="FI11656" s="55">
        <v>4</v>
      </c>
      <c r="FJ11656" s="55">
        <v>400000</v>
      </c>
      <c r="FK11656" s="55" t="s">
        <v>1258</v>
      </c>
      <c r="FL11656" s="55">
        <v>0.0417</v>
      </c>
    </row>
    <row r="11657" ht="14.25" customHeight="1" outlineLevel="1" spans="162:168">
      <c r="FF11657" s="55">
        <v>11650</v>
      </c>
      <c r="FG11657" s="55" t="s">
        <v>2052</v>
      </c>
      <c r="FH11657" s="55" t="s">
        <v>1263</v>
      </c>
      <c r="FI11657" s="55">
        <v>4</v>
      </c>
      <c r="FJ11657" s="55">
        <v>530000</v>
      </c>
      <c r="FK11657" s="55" t="s">
        <v>1258</v>
      </c>
      <c r="FL11657" s="55">
        <v>0.0417</v>
      </c>
    </row>
    <row r="11658" ht="14.25" customHeight="1" outlineLevel="1" spans="162:168">
      <c r="FF11658" s="55">
        <v>11651</v>
      </c>
      <c r="FG11658" s="55" t="s">
        <v>2052</v>
      </c>
      <c r="FH11658" s="55" t="s">
        <v>1263</v>
      </c>
      <c r="FI11658" s="55">
        <v>4</v>
      </c>
      <c r="FJ11658" s="55">
        <v>540000</v>
      </c>
      <c r="FK11658" s="55" t="s">
        <v>1258</v>
      </c>
      <c r="FL11658" s="55">
        <v>0.0417</v>
      </c>
    </row>
    <row r="11659" ht="14.25" customHeight="1" outlineLevel="1" spans="162:168">
      <c r="FF11659" s="55">
        <v>11652</v>
      </c>
      <c r="FG11659" s="55" t="s">
        <v>2052</v>
      </c>
      <c r="FH11659" s="55" t="s">
        <v>1263</v>
      </c>
      <c r="FI11659" s="55">
        <v>5</v>
      </c>
      <c r="FJ11659" s="55">
        <v>0</v>
      </c>
      <c r="FK11659" s="55" t="s">
        <v>1258</v>
      </c>
      <c r="FL11659" s="55">
        <v>0.075</v>
      </c>
    </row>
    <row r="11660" ht="14.25" customHeight="1" outlineLevel="1" spans="162:168">
      <c r="FF11660" s="55">
        <v>11653</v>
      </c>
      <c r="FG11660" s="55" t="s">
        <v>2052</v>
      </c>
      <c r="FH11660" s="55" t="s">
        <v>1263</v>
      </c>
      <c r="FI11660" s="55">
        <v>5</v>
      </c>
      <c r="FJ11660" s="55">
        <v>1000</v>
      </c>
      <c r="FK11660" s="55" t="s">
        <v>1258</v>
      </c>
      <c r="FL11660" s="55">
        <v>0.0667</v>
      </c>
    </row>
    <row r="11661" ht="14.25" customHeight="1" outlineLevel="1" spans="162:168">
      <c r="FF11661" s="55">
        <v>11654</v>
      </c>
      <c r="FG11661" s="55" t="s">
        <v>2052</v>
      </c>
      <c r="FH11661" s="55" t="s">
        <v>1263</v>
      </c>
      <c r="FI11661" s="55">
        <v>5</v>
      </c>
      <c r="FJ11661" s="55">
        <v>2500</v>
      </c>
      <c r="FK11661" s="55" t="s">
        <v>1258</v>
      </c>
      <c r="FL11661" s="55">
        <v>0.0625</v>
      </c>
    </row>
    <row r="11662" ht="14.25" customHeight="1" outlineLevel="1" spans="162:168">
      <c r="FF11662" s="55">
        <v>11655</v>
      </c>
      <c r="FG11662" s="55" t="s">
        <v>2052</v>
      </c>
      <c r="FH11662" s="55" t="s">
        <v>1263</v>
      </c>
      <c r="FI11662" s="55">
        <v>5</v>
      </c>
      <c r="FJ11662" s="55">
        <v>5000</v>
      </c>
      <c r="FK11662" s="55" t="s">
        <v>1258</v>
      </c>
      <c r="FL11662" s="55">
        <v>0.0542</v>
      </c>
    </row>
    <row r="11663" ht="14.25" customHeight="1" outlineLevel="1" spans="162:168">
      <c r="FF11663" s="55">
        <v>11656</v>
      </c>
      <c r="FG11663" s="55" t="s">
        <v>2052</v>
      </c>
      <c r="FH11663" s="55" t="s">
        <v>1263</v>
      </c>
      <c r="FI11663" s="55">
        <v>5</v>
      </c>
      <c r="FJ11663" s="55">
        <v>10000</v>
      </c>
      <c r="FK11663" s="55" t="s">
        <v>1258</v>
      </c>
      <c r="FL11663" s="55">
        <v>0.0458</v>
      </c>
    </row>
    <row r="11664" ht="14.25" customHeight="1" outlineLevel="1" spans="162:168">
      <c r="FF11664" s="55">
        <v>11657</v>
      </c>
      <c r="FG11664" s="55" t="s">
        <v>2052</v>
      </c>
      <c r="FH11664" s="55" t="s">
        <v>1263</v>
      </c>
      <c r="FI11664" s="55">
        <v>5</v>
      </c>
      <c r="FJ11664" s="55">
        <v>25000</v>
      </c>
      <c r="FK11664" s="55" t="s">
        <v>1258</v>
      </c>
      <c r="FL11664" s="55">
        <v>0.0417</v>
      </c>
    </row>
    <row r="11665" ht="14.25" customHeight="1" outlineLevel="1" spans="162:168">
      <c r="FF11665" s="55">
        <v>11658</v>
      </c>
      <c r="FG11665" s="55" t="s">
        <v>2052</v>
      </c>
      <c r="FH11665" s="55" t="s">
        <v>1263</v>
      </c>
      <c r="FI11665" s="55">
        <v>5</v>
      </c>
      <c r="FJ11665" s="55">
        <v>50000</v>
      </c>
      <c r="FK11665" s="55" t="s">
        <v>1258</v>
      </c>
      <c r="FL11665" s="55">
        <v>0.0417</v>
      </c>
    </row>
    <row r="11666" ht="14.25" customHeight="1" outlineLevel="1" spans="162:168">
      <c r="FF11666" s="55">
        <v>11659</v>
      </c>
      <c r="FG11666" s="55" t="s">
        <v>2052</v>
      </c>
      <c r="FH11666" s="55" t="s">
        <v>1263</v>
      </c>
      <c r="FI11666" s="55">
        <v>5</v>
      </c>
      <c r="FJ11666" s="55">
        <v>80000</v>
      </c>
      <c r="FK11666" s="55" t="s">
        <v>1258</v>
      </c>
      <c r="FL11666" s="55">
        <v>0.0417</v>
      </c>
    </row>
    <row r="11667" ht="14.25" customHeight="1" outlineLevel="1" spans="162:168">
      <c r="FF11667" s="55">
        <v>11660</v>
      </c>
      <c r="FG11667" s="55" t="s">
        <v>2052</v>
      </c>
      <c r="FH11667" s="55" t="s">
        <v>1263</v>
      </c>
      <c r="FI11667" s="55">
        <v>5</v>
      </c>
      <c r="FJ11667" s="55">
        <v>130000</v>
      </c>
      <c r="FK11667" s="55" t="s">
        <v>1258</v>
      </c>
      <c r="FL11667" s="55">
        <v>0.0417</v>
      </c>
    </row>
    <row r="11668" ht="14.25" customHeight="1" outlineLevel="1" spans="162:168">
      <c r="FF11668" s="55">
        <v>11661</v>
      </c>
      <c r="FG11668" s="55" t="s">
        <v>2052</v>
      </c>
      <c r="FH11668" s="55" t="s">
        <v>1263</v>
      </c>
      <c r="FI11668" s="55">
        <v>5</v>
      </c>
      <c r="FJ11668" s="55">
        <v>260000</v>
      </c>
      <c r="FK11668" s="55" t="s">
        <v>1258</v>
      </c>
      <c r="FL11668" s="55">
        <v>0.0417</v>
      </c>
    </row>
    <row r="11669" ht="14.25" customHeight="1" outlineLevel="1" spans="162:168">
      <c r="FF11669" s="55">
        <v>11662</v>
      </c>
      <c r="FG11669" s="55" t="s">
        <v>2052</v>
      </c>
      <c r="FH11669" s="55" t="s">
        <v>1263</v>
      </c>
      <c r="FI11669" s="55">
        <v>5</v>
      </c>
      <c r="FJ11669" s="55">
        <v>400000</v>
      </c>
      <c r="FK11669" s="55" t="s">
        <v>1258</v>
      </c>
      <c r="FL11669" s="55">
        <v>0.0417</v>
      </c>
    </row>
    <row r="11670" ht="14.25" customHeight="1" outlineLevel="1" spans="162:168">
      <c r="FF11670" s="55">
        <v>11663</v>
      </c>
      <c r="FG11670" s="55" t="s">
        <v>2052</v>
      </c>
      <c r="FH11670" s="55" t="s">
        <v>1263</v>
      </c>
      <c r="FI11670" s="55">
        <v>5</v>
      </c>
      <c r="FJ11670" s="55">
        <v>530000</v>
      </c>
      <c r="FK11670" s="55" t="s">
        <v>1258</v>
      </c>
      <c r="FL11670" s="55">
        <v>0.0417</v>
      </c>
    </row>
    <row r="11671" ht="14.25" customHeight="1" outlineLevel="1" spans="162:168">
      <c r="FF11671" s="55">
        <v>11664</v>
      </c>
      <c r="FG11671" s="55" t="s">
        <v>2052</v>
      </c>
      <c r="FH11671" s="55" t="s">
        <v>1263</v>
      </c>
      <c r="FI11671" s="55">
        <v>5</v>
      </c>
      <c r="FJ11671" s="55">
        <v>540000</v>
      </c>
      <c r="FK11671" s="55" t="s">
        <v>1258</v>
      </c>
      <c r="FL11671" s="55">
        <v>0.0417</v>
      </c>
    </row>
    <row r="11672" ht="14.25" customHeight="1" outlineLevel="1" spans="162:168">
      <c r="FF11672" s="55">
        <v>11665</v>
      </c>
      <c r="FG11672" s="55" t="s">
        <v>2052</v>
      </c>
      <c r="FH11672" s="55" t="s">
        <v>1263</v>
      </c>
      <c r="FI11672" s="55">
        <v>6</v>
      </c>
      <c r="FJ11672" s="55">
        <v>0</v>
      </c>
      <c r="FK11672" s="55" t="s">
        <v>1258</v>
      </c>
      <c r="FL11672" s="55">
        <v>0.075</v>
      </c>
    </row>
    <row r="11673" ht="14.25" customHeight="1" outlineLevel="1" spans="162:168">
      <c r="FF11673" s="55">
        <v>11666</v>
      </c>
      <c r="FG11673" s="55" t="s">
        <v>2052</v>
      </c>
      <c r="FH11673" s="55" t="s">
        <v>1263</v>
      </c>
      <c r="FI11673" s="55">
        <v>6</v>
      </c>
      <c r="FJ11673" s="55">
        <v>1000</v>
      </c>
      <c r="FK11673" s="55" t="s">
        <v>1258</v>
      </c>
      <c r="FL11673" s="55">
        <v>0.0667</v>
      </c>
    </row>
    <row r="11674" ht="14.25" customHeight="1" outlineLevel="1" spans="162:168">
      <c r="FF11674" s="55">
        <v>11667</v>
      </c>
      <c r="FG11674" s="55" t="s">
        <v>2052</v>
      </c>
      <c r="FH11674" s="55" t="s">
        <v>1263</v>
      </c>
      <c r="FI11674" s="55">
        <v>6</v>
      </c>
      <c r="FJ11674" s="55">
        <v>2500</v>
      </c>
      <c r="FK11674" s="55" t="s">
        <v>1258</v>
      </c>
      <c r="FL11674" s="55">
        <v>0.0625</v>
      </c>
    </row>
    <row r="11675" ht="14.25" customHeight="1" outlineLevel="1" spans="162:168">
      <c r="FF11675" s="55">
        <v>11668</v>
      </c>
      <c r="FG11675" s="55" t="s">
        <v>2052</v>
      </c>
      <c r="FH11675" s="55" t="s">
        <v>1263</v>
      </c>
      <c r="FI11675" s="55">
        <v>6</v>
      </c>
      <c r="FJ11675" s="55">
        <v>5000</v>
      </c>
      <c r="FK11675" s="55" t="s">
        <v>1258</v>
      </c>
      <c r="FL11675" s="55">
        <v>0.0542</v>
      </c>
    </row>
    <row r="11676" ht="14.25" customHeight="1" outlineLevel="1" spans="162:168">
      <c r="FF11676" s="55">
        <v>11669</v>
      </c>
      <c r="FG11676" s="55" t="s">
        <v>2052</v>
      </c>
      <c r="FH11676" s="55" t="s">
        <v>1263</v>
      </c>
      <c r="FI11676" s="55">
        <v>6</v>
      </c>
      <c r="FJ11676" s="55">
        <v>10000</v>
      </c>
      <c r="FK11676" s="55" t="s">
        <v>1258</v>
      </c>
      <c r="FL11676" s="55">
        <v>0.0458</v>
      </c>
    </row>
    <row r="11677" ht="14.25" customHeight="1" outlineLevel="1" spans="162:168">
      <c r="FF11677" s="55">
        <v>11670</v>
      </c>
      <c r="FG11677" s="55" t="s">
        <v>2052</v>
      </c>
      <c r="FH11677" s="55" t="s">
        <v>1263</v>
      </c>
      <c r="FI11677" s="55">
        <v>6</v>
      </c>
      <c r="FJ11677" s="55">
        <v>25000</v>
      </c>
      <c r="FK11677" s="55" t="s">
        <v>1258</v>
      </c>
      <c r="FL11677" s="55">
        <v>0.0417</v>
      </c>
    </row>
    <row r="11678" ht="14.25" customHeight="1" outlineLevel="1" spans="162:168">
      <c r="FF11678" s="55">
        <v>11671</v>
      </c>
      <c r="FG11678" s="55" t="s">
        <v>2052</v>
      </c>
      <c r="FH11678" s="55" t="s">
        <v>1263</v>
      </c>
      <c r="FI11678" s="55">
        <v>6</v>
      </c>
      <c r="FJ11678" s="55">
        <v>50000</v>
      </c>
      <c r="FK11678" s="55" t="s">
        <v>1258</v>
      </c>
      <c r="FL11678" s="55">
        <v>0.0417</v>
      </c>
    </row>
    <row r="11679" ht="14.25" customHeight="1" outlineLevel="1" spans="162:168">
      <c r="FF11679" s="55">
        <v>11672</v>
      </c>
      <c r="FG11679" s="55" t="s">
        <v>2052</v>
      </c>
      <c r="FH11679" s="55" t="s">
        <v>1263</v>
      </c>
      <c r="FI11679" s="55">
        <v>6</v>
      </c>
      <c r="FJ11679" s="55">
        <v>80000</v>
      </c>
      <c r="FK11679" s="55" t="s">
        <v>1258</v>
      </c>
      <c r="FL11679" s="55">
        <v>0.0417</v>
      </c>
    </row>
    <row r="11680" ht="14.25" customHeight="1" outlineLevel="1" spans="162:168">
      <c r="FF11680" s="55">
        <v>11673</v>
      </c>
      <c r="FG11680" s="55" t="s">
        <v>2052</v>
      </c>
      <c r="FH11680" s="55" t="s">
        <v>1263</v>
      </c>
      <c r="FI11680" s="55">
        <v>6</v>
      </c>
      <c r="FJ11680" s="55">
        <v>130000</v>
      </c>
      <c r="FK11680" s="55" t="s">
        <v>1258</v>
      </c>
      <c r="FL11680" s="55">
        <v>0.0417</v>
      </c>
    </row>
    <row r="11681" ht="14.25" customHeight="1" outlineLevel="1" spans="162:168">
      <c r="FF11681" s="55">
        <v>11674</v>
      </c>
      <c r="FG11681" s="55" t="s">
        <v>2052</v>
      </c>
      <c r="FH11681" s="55" t="s">
        <v>1263</v>
      </c>
      <c r="FI11681" s="55">
        <v>6</v>
      </c>
      <c r="FJ11681" s="55">
        <v>260000</v>
      </c>
      <c r="FK11681" s="55" t="s">
        <v>1258</v>
      </c>
      <c r="FL11681" s="55">
        <v>0.0417</v>
      </c>
    </row>
    <row r="11682" ht="14.25" customHeight="1" outlineLevel="1" spans="162:168">
      <c r="FF11682" s="55">
        <v>11675</v>
      </c>
      <c r="FG11682" s="55" t="s">
        <v>2052</v>
      </c>
      <c r="FH11682" s="55" t="s">
        <v>1263</v>
      </c>
      <c r="FI11682" s="55">
        <v>6</v>
      </c>
      <c r="FJ11682" s="55">
        <v>400000</v>
      </c>
      <c r="FK11682" s="55" t="s">
        <v>1258</v>
      </c>
      <c r="FL11682" s="55">
        <v>0.0417</v>
      </c>
    </row>
    <row r="11683" ht="14.25" customHeight="1" outlineLevel="1" spans="162:168">
      <c r="FF11683" s="55">
        <v>11676</v>
      </c>
      <c r="FG11683" s="55" t="s">
        <v>2052</v>
      </c>
      <c r="FH11683" s="55" t="s">
        <v>1263</v>
      </c>
      <c r="FI11683" s="55">
        <v>6</v>
      </c>
      <c r="FJ11683" s="55">
        <v>530000</v>
      </c>
      <c r="FK11683" s="55" t="s">
        <v>1258</v>
      </c>
      <c r="FL11683" s="55">
        <v>0.0417</v>
      </c>
    </row>
    <row r="11684" ht="14.25" customHeight="1" outlineLevel="1" spans="162:168">
      <c r="FF11684" s="55">
        <v>11677</v>
      </c>
      <c r="FG11684" s="55" t="s">
        <v>2052</v>
      </c>
      <c r="FH11684" s="55" t="s">
        <v>1263</v>
      </c>
      <c r="FI11684" s="55">
        <v>6</v>
      </c>
      <c r="FJ11684" s="55">
        <v>540000</v>
      </c>
      <c r="FK11684" s="55" t="s">
        <v>1258</v>
      </c>
      <c r="FL11684" s="55">
        <v>0.0417</v>
      </c>
    </row>
    <row r="11685" ht="14.25" customHeight="1" outlineLevel="1" spans="162:168">
      <c r="FF11685" s="55">
        <v>11678</v>
      </c>
      <c r="FG11685" s="55" t="s">
        <v>2052</v>
      </c>
      <c r="FH11685" s="55" t="s">
        <v>1263</v>
      </c>
      <c r="FI11685" s="55">
        <v>7</v>
      </c>
      <c r="FJ11685" s="55">
        <v>0</v>
      </c>
      <c r="FK11685" s="55" t="s">
        <v>1258</v>
      </c>
      <c r="FL11685" s="55">
        <v>0.0375</v>
      </c>
    </row>
    <row r="11686" ht="14.25" customHeight="1" outlineLevel="1" spans="162:168">
      <c r="FF11686" s="55">
        <v>11679</v>
      </c>
      <c r="FG11686" s="55" t="s">
        <v>2052</v>
      </c>
      <c r="FH11686" s="55" t="s">
        <v>1263</v>
      </c>
      <c r="FI11686" s="55">
        <v>7</v>
      </c>
      <c r="FJ11686" s="55">
        <v>1000</v>
      </c>
      <c r="FK11686" s="55" t="s">
        <v>1258</v>
      </c>
      <c r="FL11686" s="55">
        <v>0.0375</v>
      </c>
    </row>
    <row r="11687" ht="14.25" customHeight="1" outlineLevel="1" spans="162:168">
      <c r="FF11687" s="55">
        <v>11680</v>
      </c>
      <c r="FG11687" s="55" t="s">
        <v>2052</v>
      </c>
      <c r="FH11687" s="55" t="s">
        <v>1263</v>
      </c>
      <c r="FI11687" s="55">
        <v>7</v>
      </c>
      <c r="FJ11687" s="55">
        <v>2500</v>
      </c>
      <c r="FK11687" s="55" t="s">
        <v>1258</v>
      </c>
      <c r="FL11687" s="55">
        <v>0.0375</v>
      </c>
    </row>
    <row r="11688" ht="14.25" customHeight="1" outlineLevel="1" spans="162:168">
      <c r="FF11688" s="55">
        <v>11681</v>
      </c>
      <c r="FG11688" s="55" t="s">
        <v>2052</v>
      </c>
      <c r="FH11688" s="55" t="s">
        <v>1263</v>
      </c>
      <c r="FI11688" s="55">
        <v>7</v>
      </c>
      <c r="FJ11688" s="55">
        <v>5000</v>
      </c>
      <c r="FK11688" s="55" t="s">
        <v>1258</v>
      </c>
      <c r="FL11688" s="55">
        <v>0.0375</v>
      </c>
    </row>
    <row r="11689" ht="14.25" customHeight="1" outlineLevel="1" spans="162:168">
      <c r="FF11689" s="55">
        <v>11682</v>
      </c>
      <c r="FG11689" s="55" t="s">
        <v>2052</v>
      </c>
      <c r="FH11689" s="55" t="s">
        <v>1263</v>
      </c>
      <c r="FI11689" s="55">
        <v>7</v>
      </c>
      <c r="FJ11689" s="55">
        <v>10000</v>
      </c>
      <c r="FK11689" s="55" t="s">
        <v>1258</v>
      </c>
      <c r="FL11689" s="55">
        <v>0.0375</v>
      </c>
    </row>
    <row r="11690" ht="14.25" customHeight="1" outlineLevel="1" spans="162:168">
      <c r="FF11690" s="55">
        <v>11683</v>
      </c>
      <c r="FG11690" s="55" t="s">
        <v>2052</v>
      </c>
      <c r="FH11690" s="55" t="s">
        <v>1263</v>
      </c>
      <c r="FI11690" s="55">
        <v>7</v>
      </c>
      <c r="FJ11690" s="55">
        <v>25000</v>
      </c>
      <c r="FK11690" s="55" t="s">
        <v>1258</v>
      </c>
      <c r="FL11690" s="55">
        <v>0.0375</v>
      </c>
    </row>
    <row r="11691" ht="14.25" customHeight="1" outlineLevel="1" spans="162:168">
      <c r="FF11691" s="55">
        <v>11684</v>
      </c>
      <c r="FG11691" s="55" t="s">
        <v>2052</v>
      </c>
      <c r="FH11691" s="55" t="s">
        <v>1263</v>
      </c>
      <c r="FI11691" s="55">
        <v>7</v>
      </c>
      <c r="FJ11691" s="55">
        <v>50000</v>
      </c>
      <c r="FK11691" s="55" t="s">
        <v>1258</v>
      </c>
      <c r="FL11691" s="55">
        <v>0.0375</v>
      </c>
    </row>
    <row r="11692" ht="14.25" customHeight="1" outlineLevel="1" spans="162:168">
      <c r="FF11692" s="55">
        <v>11685</v>
      </c>
      <c r="FG11692" s="55" t="s">
        <v>2052</v>
      </c>
      <c r="FH11692" s="55" t="s">
        <v>1263</v>
      </c>
      <c r="FI11692" s="55">
        <v>7</v>
      </c>
      <c r="FJ11692" s="55">
        <v>80000</v>
      </c>
      <c r="FK11692" s="55" t="s">
        <v>1258</v>
      </c>
      <c r="FL11692" s="55">
        <v>0.0375</v>
      </c>
    </row>
    <row r="11693" ht="14.25" customHeight="1" outlineLevel="1" spans="162:168">
      <c r="FF11693" s="55">
        <v>11686</v>
      </c>
      <c r="FG11693" s="55" t="s">
        <v>2052</v>
      </c>
      <c r="FH11693" s="55" t="s">
        <v>1263</v>
      </c>
      <c r="FI11693" s="55">
        <v>7</v>
      </c>
      <c r="FJ11693" s="55">
        <v>130000</v>
      </c>
      <c r="FK11693" s="55" t="s">
        <v>1258</v>
      </c>
      <c r="FL11693" s="55">
        <v>0.0375</v>
      </c>
    </row>
    <row r="11694" ht="14.25" customHeight="1" outlineLevel="1" spans="162:168">
      <c r="FF11694" s="55">
        <v>11687</v>
      </c>
      <c r="FG11694" s="55" t="s">
        <v>2052</v>
      </c>
      <c r="FH11694" s="55" t="s">
        <v>1263</v>
      </c>
      <c r="FI11694" s="55">
        <v>7</v>
      </c>
      <c r="FJ11694" s="55">
        <v>260000</v>
      </c>
      <c r="FK11694" s="55" t="s">
        <v>1258</v>
      </c>
      <c r="FL11694" s="55">
        <v>0.0375</v>
      </c>
    </row>
    <row r="11695" ht="14.25" customHeight="1" outlineLevel="1" spans="162:168">
      <c r="FF11695" s="55">
        <v>11688</v>
      </c>
      <c r="FG11695" s="55" t="s">
        <v>2052</v>
      </c>
      <c r="FH11695" s="55" t="s">
        <v>1263</v>
      </c>
      <c r="FI11695" s="55">
        <v>7</v>
      </c>
      <c r="FJ11695" s="55">
        <v>400000</v>
      </c>
      <c r="FK11695" s="55" t="s">
        <v>1258</v>
      </c>
      <c r="FL11695" s="55">
        <v>0.0375</v>
      </c>
    </row>
    <row r="11696" ht="14.25" customHeight="1" outlineLevel="1" spans="162:168">
      <c r="FF11696" s="55">
        <v>11689</v>
      </c>
      <c r="FG11696" s="55" t="s">
        <v>2052</v>
      </c>
      <c r="FH11696" s="55" t="s">
        <v>1263</v>
      </c>
      <c r="FI11696" s="55">
        <v>7</v>
      </c>
      <c r="FJ11696" s="55">
        <v>530000</v>
      </c>
      <c r="FK11696" s="55" t="s">
        <v>1258</v>
      </c>
      <c r="FL11696" s="55">
        <v>0.0375</v>
      </c>
    </row>
    <row r="11697" ht="14.25" customHeight="1" outlineLevel="1" spans="162:168">
      <c r="FF11697" s="55">
        <v>11690</v>
      </c>
      <c r="FG11697" s="55" t="s">
        <v>2052</v>
      </c>
      <c r="FH11697" s="55" t="s">
        <v>1263</v>
      </c>
      <c r="FI11697" s="55">
        <v>7</v>
      </c>
      <c r="FJ11697" s="55">
        <v>540000</v>
      </c>
      <c r="FK11697" s="55" t="s">
        <v>1258</v>
      </c>
      <c r="FL11697" s="55">
        <v>0.0375</v>
      </c>
    </row>
    <row r="11698" ht="14.25" customHeight="1" outlineLevel="1" spans="162:168">
      <c r="FF11698" s="55">
        <v>11691</v>
      </c>
      <c r="FG11698" s="55" t="s">
        <v>2052</v>
      </c>
      <c r="FH11698" s="55" t="s">
        <v>1263</v>
      </c>
      <c r="FI11698" s="55">
        <v>8</v>
      </c>
      <c r="FJ11698" s="55">
        <v>0</v>
      </c>
      <c r="FK11698" s="55" t="s">
        <v>1258</v>
      </c>
      <c r="FL11698" s="55">
        <v>0.0467</v>
      </c>
    </row>
    <row r="11699" ht="14.25" customHeight="1" outlineLevel="1" spans="162:168">
      <c r="FF11699" s="55">
        <v>11692</v>
      </c>
      <c r="FG11699" s="55" t="s">
        <v>2052</v>
      </c>
      <c r="FH11699" s="55" t="s">
        <v>1263</v>
      </c>
      <c r="FI11699" s="55">
        <v>8</v>
      </c>
      <c r="FJ11699" s="55">
        <v>1000</v>
      </c>
      <c r="FK11699" s="55" t="s">
        <v>1258</v>
      </c>
      <c r="FL11699" s="55">
        <v>0.0467</v>
      </c>
    </row>
    <row r="11700" ht="14.25" customHeight="1" outlineLevel="1" spans="162:168">
      <c r="FF11700" s="55">
        <v>11693</v>
      </c>
      <c r="FG11700" s="55" t="s">
        <v>2052</v>
      </c>
      <c r="FH11700" s="55" t="s">
        <v>1263</v>
      </c>
      <c r="FI11700" s="55">
        <v>8</v>
      </c>
      <c r="FJ11700" s="55">
        <v>2500</v>
      </c>
      <c r="FK11700" s="55" t="s">
        <v>1258</v>
      </c>
      <c r="FL11700" s="55">
        <v>0.0467</v>
      </c>
    </row>
    <row r="11701" ht="14.25" customHeight="1" outlineLevel="1" spans="162:168">
      <c r="FF11701" s="55">
        <v>11694</v>
      </c>
      <c r="FG11701" s="55" t="s">
        <v>2052</v>
      </c>
      <c r="FH11701" s="55" t="s">
        <v>1263</v>
      </c>
      <c r="FI11701" s="55">
        <v>8</v>
      </c>
      <c r="FJ11701" s="55">
        <v>5000</v>
      </c>
      <c r="FK11701" s="55" t="s">
        <v>1258</v>
      </c>
      <c r="FL11701" s="55">
        <v>0.0467</v>
      </c>
    </row>
    <row r="11702" ht="14.25" customHeight="1" outlineLevel="1" spans="162:168">
      <c r="FF11702" s="55">
        <v>11695</v>
      </c>
      <c r="FG11702" s="55" t="s">
        <v>2052</v>
      </c>
      <c r="FH11702" s="55" t="s">
        <v>1263</v>
      </c>
      <c r="FI11702" s="55">
        <v>8</v>
      </c>
      <c r="FJ11702" s="55">
        <v>10000</v>
      </c>
      <c r="FK11702" s="55" t="s">
        <v>1258</v>
      </c>
      <c r="FL11702" s="55">
        <v>0.0467</v>
      </c>
    </row>
    <row r="11703" ht="14.25" customHeight="1" outlineLevel="1" spans="162:168">
      <c r="FF11703" s="55">
        <v>11696</v>
      </c>
      <c r="FG11703" s="55" t="s">
        <v>2052</v>
      </c>
      <c r="FH11703" s="55" t="s">
        <v>1263</v>
      </c>
      <c r="FI11703" s="55">
        <v>8</v>
      </c>
      <c r="FJ11703" s="55">
        <v>25000</v>
      </c>
      <c r="FK11703" s="55" t="s">
        <v>1258</v>
      </c>
      <c r="FL11703" s="55">
        <v>0.0467</v>
      </c>
    </row>
    <row r="11704" ht="14.25" customHeight="1" outlineLevel="1" spans="162:168">
      <c r="FF11704" s="55">
        <v>11697</v>
      </c>
      <c r="FG11704" s="55" t="s">
        <v>2052</v>
      </c>
      <c r="FH11704" s="55" t="s">
        <v>1263</v>
      </c>
      <c r="FI11704" s="55">
        <v>8</v>
      </c>
      <c r="FJ11704" s="55">
        <v>50000</v>
      </c>
      <c r="FK11704" s="55" t="s">
        <v>1258</v>
      </c>
      <c r="FL11704" s="55">
        <v>0.0467</v>
      </c>
    </row>
    <row r="11705" ht="14.25" customHeight="1" outlineLevel="1" spans="162:168">
      <c r="FF11705" s="55">
        <v>11698</v>
      </c>
      <c r="FG11705" s="55" t="s">
        <v>2052</v>
      </c>
      <c r="FH11705" s="55" t="s">
        <v>1263</v>
      </c>
      <c r="FI11705" s="55">
        <v>8</v>
      </c>
      <c r="FJ11705" s="55">
        <v>80000</v>
      </c>
      <c r="FK11705" s="55" t="s">
        <v>1258</v>
      </c>
      <c r="FL11705" s="55">
        <v>0.0467</v>
      </c>
    </row>
    <row r="11706" ht="14.25" customHeight="1" outlineLevel="1" spans="162:168">
      <c r="FF11706" s="55">
        <v>11699</v>
      </c>
      <c r="FG11706" s="55" t="s">
        <v>2052</v>
      </c>
      <c r="FH11706" s="55" t="s">
        <v>1263</v>
      </c>
      <c r="FI11706" s="55">
        <v>8</v>
      </c>
      <c r="FJ11706" s="55">
        <v>130000</v>
      </c>
      <c r="FK11706" s="55" t="s">
        <v>1258</v>
      </c>
      <c r="FL11706" s="55">
        <v>0.0467</v>
      </c>
    </row>
    <row r="11707" ht="14.25" customHeight="1" outlineLevel="1" spans="162:168">
      <c r="FF11707" s="55">
        <v>11700</v>
      </c>
      <c r="FG11707" s="55" t="s">
        <v>2052</v>
      </c>
      <c r="FH11707" s="55" t="s">
        <v>1263</v>
      </c>
      <c r="FI11707" s="55">
        <v>8</v>
      </c>
      <c r="FJ11707" s="55">
        <v>260000</v>
      </c>
      <c r="FK11707" s="55" t="s">
        <v>1258</v>
      </c>
      <c r="FL11707" s="55">
        <v>0.0467</v>
      </c>
    </row>
    <row r="11708" ht="14.25" customHeight="1" outlineLevel="1" spans="162:168">
      <c r="FF11708" s="55">
        <v>11701</v>
      </c>
      <c r="FG11708" s="55" t="s">
        <v>2052</v>
      </c>
      <c r="FH11708" s="55" t="s">
        <v>1263</v>
      </c>
      <c r="FI11708" s="55">
        <v>8</v>
      </c>
      <c r="FJ11708" s="55">
        <v>400000</v>
      </c>
      <c r="FK11708" s="55" t="s">
        <v>1258</v>
      </c>
      <c r="FL11708" s="55">
        <v>0.0467</v>
      </c>
    </row>
    <row r="11709" ht="14.25" customHeight="1" outlineLevel="1" spans="162:168">
      <c r="FF11709" s="55">
        <v>11702</v>
      </c>
      <c r="FG11709" s="55" t="s">
        <v>2052</v>
      </c>
      <c r="FH11709" s="55" t="s">
        <v>1263</v>
      </c>
      <c r="FI11709" s="55">
        <v>8</v>
      </c>
      <c r="FJ11709" s="55">
        <v>530000</v>
      </c>
      <c r="FK11709" s="55" t="s">
        <v>1258</v>
      </c>
      <c r="FL11709" s="55">
        <v>0.0467</v>
      </c>
    </row>
    <row r="11710" ht="14.25" customHeight="1" outlineLevel="1" spans="162:168">
      <c r="FF11710" s="55">
        <v>11703</v>
      </c>
      <c r="FG11710" s="55" t="s">
        <v>2052</v>
      </c>
      <c r="FH11710" s="55" t="s">
        <v>1263</v>
      </c>
      <c r="FI11710" s="55">
        <v>8</v>
      </c>
      <c r="FJ11710" s="55">
        <v>540000</v>
      </c>
      <c r="FK11710" s="55" t="s">
        <v>1258</v>
      </c>
      <c r="FL11710" s="55">
        <v>0.0467</v>
      </c>
    </row>
    <row r="11711" ht="14.25" customHeight="1" outlineLevel="1" spans="162:168">
      <c r="FF11711" s="55">
        <v>11704</v>
      </c>
      <c r="FG11711" s="55" t="s">
        <v>2052</v>
      </c>
      <c r="FH11711" s="55" t="s">
        <v>1263</v>
      </c>
      <c r="FI11711" s="55">
        <v>9</v>
      </c>
      <c r="FJ11711" s="55">
        <v>0</v>
      </c>
      <c r="FK11711" s="55" t="s">
        <v>1258</v>
      </c>
      <c r="FL11711" s="55">
        <v>0.0792</v>
      </c>
    </row>
    <row r="11712" ht="14.25" customHeight="1" outlineLevel="1" spans="162:168">
      <c r="FF11712" s="55">
        <v>11705</v>
      </c>
      <c r="FG11712" s="55" t="s">
        <v>2052</v>
      </c>
      <c r="FH11712" s="55" t="s">
        <v>1263</v>
      </c>
      <c r="FI11712" s="55">
        <v>9</v>
      </c>
      <c r="FJ11712" s="55">
        <v>1000</v>
      </c>
      <c r="FK11712" s="55" t="s">
        <v>1258</v>
      </c>
      <c r="FL11712" s="55">
        <v>0.0792</v>
      </c>
    </row>
    <row r="11713" ht="14.25" customHeight="1" outlineLevel="1" spans="162:168">
      <c r="FF11713" s="55">
        <v>11706</v>
      </c>
      <c r="FG11713" s="55" t="s">
        <v>2052</v>
      </c>
      <c r="FH11713" s="55" t="s">
        <v>1263</v>
      </c>
      <c r="FI11713" s="55">
        <v>9</v>
      </c>
      <c r="FJ11713" s="55">
        <v>2500</v>
      </c>
      <c r="FK11713" s="55" t="s">
        <v>1258</v>
      </c>
      <c r="FL11713" s="55">
        <v>0.07</v>
      </c>
    </row>
    <row r="11714" ht="14.25" customHeight="1" outlineLevel="1" spans="162:168">
      <c r="FF11714" s="55">
        <v>11707</v>
      </c>
      <c r="FG11714" s="55" t="s">
        <v>2052</v>
      </c>
      <c r="FH11714" s="55" t="s">
        <v>1263</v>
      </c>
      <c r="FI11714" s="55">
        <v>9</v>
      </c>
      <c r="FJ11714" s="55">
        <v>5000</v>
      </c>
      <c r="FK11714" s="55" t="s">
        <v>1258</v>
      </c>
      <c r="FL11714" s="55">
        <v>0.0642</v>
      </c>
    </row>
    <row r="11715" ht="14.25" customHeight="1" outlineLevel="1" spans="162:168">
      <c r="FF11715" s="55">
        <v>11708</v>
      </c>
      <c r="FG11715" s="55" t="s">
        <v>2052</v>
      </c>
      <c r="FH11715" s="55" t="s">
        <v>1263</v>
      </c>
      <c r="FI11715" s="55">
        <v>9</v>
      </c>
      <c r="FJ11715" s="55">
        <v>10000</v>
      </c>
      <c r="FK11715" s="55" t="s">
        <v>1258</v>
      </c>
      <c r="FL11715" s="55">
        <v>0.0642</v>
      </c>
    </row>
    <row r="11716" ht="14.25" customHeight="1" outlineLevel="1" spans="162:168">
      <c r="FF11716" s="55">
        <v>11709</v>
      </c>
      <c r="FG11716" s="55" t="s">
        <v>2052</v>
      </c>
      <c r="FH11716" s="55" t="s">
        <v>1263</v>
      </c>
      <c r="FI11716" s="55">
        <v>9</v>
      </c>
      <c r="FJ11716" s="55">
        <v>25000</v>
      </c>
      <c r="FK11716" s="55" t="s">
        <v>1258</v>
      </c>
      <c r="FL11716" s="55">
        <v>0.0642</v>
      </c>
    </row>
    <row r="11717" ht="14.25" customHeight="1" outlineLevel="1" spans="162:168">
      <c r="FF11717" s="55">
        <v>11710</v>
      </c>
      <c r="FG11717" s="55" t="s">
        <v>2052</v>
      </c>
      <c r="FH11717" s="55" t="s">
        <v>1263</v>
      </c>
      <c r="FI11717" s="55">
        <v>9</v>
      </c>
      <c r="FJ11717" s="55">
        <v>50000</v>
      </c>
      <c r="FK11717" s="55" t="s">
        <v>1258</v>
      </c>
      <c r="FL11717" s="55">
        <v>0.0642</v>
      </c>
    </row>
    <row r="11718" ht="14.25" customHeight="1" outlineLevel="1" spans="162:168">
      <c r="FF11718" s="55">
        <v>11711</v>
      </c>
      <c r="FG11718" s="55" t="s">
        <v>2052</v>
      </c>
      <c r="FH11718" s="55" t="s">
        <v>1263</v>
      </c>
      <c r="FI11718" s="55">
        <v>9</v>
      </c>
      <c r="FJ11718" s="55">
        <v>80000</v>
      </c>
      <c r="FK11718" s="55" t="s">
        <v>1258</v>
      </c>
      <c r="FL11718" s="55">
        <v>0.0642</v>
      </c>
    </row>
    <row r="11719" ht="14.25" customHeight="1" outlineLevel="1" spans="162:168">
      <c r="FF11719" s="55">
        <v>11712</v>
      </c>
      <c r="FG11719" s="55" t="s">
        <v>2052</v>
      </c>
      <c r="FH11719" s="55" t="s">
        <v>1263</v>
      </c>
      <c r="FI11719" s="55">
        <v>9</v>
      </c>
      <c r="FJ11719" s="55">
        <v>130000</v>
      </c>
      <c r="FK11719" s="55" t="s">
        <v>1258</v>
      </c>
      <c r="FL11719" s="55">
        <v>0.0642</v>
      </c>
    </row>
    <row r="11720" ht="14.25" customHeight="1" outlineLevel="1" spans="162:168">
      <c r="FF11720" s="55">
        <v>11713</v>
      </c>
      <c r="FG11720" s="55" t="s">
        <v>2052</v>
      </c>
      <c r="FH11720" s="55" t="s">
        <v>1263</v>
      </c>
      <c r="FI11720" s="55">
        <v>9</v>
      </c>
      <c r="FJ11720" s="55">
        <v>260000</v>
      </c>
      <c r="FK11720" s="55" t="s">
        <v>1258</v>
      </c>
      <c r="FL11720" s="55">
        <v>0.0642</v>
      </c>
    </row>
    <row r="11721" ht="14.25" customHeight="1" outlineLevel="1" spans="162:168">
      <c r="FF11721" s="55">
        <v>11714</v>
      </c>
      <c r="FG11721" s="55" t="s">
        <v>2052</v>
      </c>
      <c r="FH11721" s="55" t="s">
        <v>1263</v>
      </c>
      <c r="FI11721" s="55">
        <v>9</v>
      </c>
      <c r="FJ11721" s="55">
        <v>400000</v>
      </c>
      <c r="FK11721" s="55" t="s">
        <v>1258</v>
      </c>
      <c r="FL11721" s="55">
        <v>0.0642</v>
      </c>
    </row>
    <row r="11722" ht="14.25" customHeight="1" outlineLevel="1" spans="162:168">
      <c r="FF11722" s="55">
        <v>11715</v>
      </c>
      <c r="FG11722" s="55" t="s">
        <v>2052</v>
      </c>
      <c r="FH11722" s="55" t="s">
        <v>1263</v>
      </c>
      <c r="FI11722" s="55">
        <v>9</v>
      </c>
      <c r="FJ11722" s="55">
        <v>530000</v>
      </c>
      <c r="FK11722" s="55" t="s">
        <v>1258</v>
      </c>
      <c r="FL11722" s="55">
        <v>0.0642</v>
      </c>
    </row>
    <row r="11723" ht="14.25" customHeight="1" outlineLevel="1" spans="162:168">
      <c r="FF11723" s="55">
        <v>11716</v>
      </c>
      <c r="FG11723" s="55" t="s">
        <v>2052</v>
      </c>
      <c r="FH11723" s="55" t="s">
        <v>1263</v>
      </c>
      <c r="FI11723" s="55">
        <v>9</v>
      </c>
      <c r="FJ11723" s="55">
        <v>540000</v>
      </c>
      <c r="FK11723" s="55" t="s">
        <v>1258</v>
      </c>
      <c r="FL11723" s="55">
        <v>0.0642</v>
      </c>
    </row>
    <row r="11724" ht="14.25" customHeight="1" outlineLevel="1" spans="162:168">
      <c r="FF11724" s="55">
        <v>11717</v>
      </c>
      <c r="FG11724" s="55" t="s">
        <v>2052</v>
      </c>
      <c r="FH11724" s="55" t="s">
        <v>2272</v>
      </c>
      <c r="FI11724" s="55">
        <v>1</v>
      </c>
      <c r="FJ11724" s="55">
        <v>0</v>
      </c>
      <c r="FK11724" s="55" t="s">
        <v>1258</v>
      </c>
      <c r="FL11724" s="55">
        <v>0.025</v>
      </c>
    </row>
    <row r="11725" ht="14.25" customHeight="1" outlineLevel="1" spans="162:168">
      <c r="FF11725" s="55">
        <v>11718</v>
      </c>
      <c r="FG11725" s="55" t="s">
        <v>2052</v>
      </c>
      <c r="FH11725" s="55" t="s">
        <v>2272</v>
      </c>
      <c r="FI11725" s="55">
        <v>1</v>
      </c>
      <c r="FJ11725" s="55">
        <v>1000</v>
      </c>
      <c r="FK11725" s="55" t="s">
        <v>1258</v>
      </c>
      <c r="FL11725" s="55">
        <v>0.025</v>
      </c>
    </row>
    <row r="11726" ht="14.25" customHeight="1" outlineLevel="1" spans="162:168">
      <c r="FF11726" s="55">
        <v>11719</v>
      </c>
      <c r="FG11726" s="55" t="s">
        <v>2052</v>
      </c>
      <c r="FH11726" s="55" t="s">
        <v>2272</v>
      </c>
      <c r="FI11726" s="55">
        <v>1</v>
      </c>
      <c r="FJ11726" s="55">
        <v>2500</v>
      </c>
      <c r="FK11726" s="55" t="s">
        <v>1258</v>
      </c>
      <c r="FL11726" s="55">
        <v>0.025</v>
      </c>
    </row>
    <row r="11727" ht="14.25" customHeight="1" outlineLevel="1" spans="162:168">
      <c r="FF11727" s="55">
        <v>11720</v>
      </c>
      <c r="FG11727" s="55" t="s">
        <v>2052</v>
      </c>
      <c r="FH11727" s="55" t="s">
        <v>2272</v>
      </c>
      <c r="FI11727" s="55">
        <v>1</v>
      </c>
      <c r="FJ11727" s="55">
        <v>5000</v>
      </c>
      <c r="FK11727" s="55" t="s">
        <v>1258</v>
      </c>
      <c r="FL11727" s="55">
        <v>0.025</v>
      </c>
    </row>
    <row r="11728" ht="14.25" customHeight="1" outlineLevel="1" spans="162:168">
      <c r="FF11728" s="55">
        <v>11721</v>
      </c>
      <c r="FG11728" s="55" t="s">
        <v>2052</v>
      </c>
      <c r="FH11728" s="55" t="s">
        <v>2272</v>
      </c>
      <c r="FI11728" s="55">
        <v>1</v>
      </c>
      <c r="FJ11728" s="55">
        <v>10000</v>
      </c>
      <c r="FK11728" s="55" t="s">
        <v>1258</v>
      </c>
      <c r="FL11728" s="55">
        <v>0.025</v>
      </c>
    </row>
    <row r="11729" ht="14.25" customHeight="1" outlineLevel="1" spans="162:168">
      <c r="FF11729" s="55">
        <v>11722</v>
      </c>
      <c r="FG11729" s="55" t="s">
        <v>2052</v>
      </c>
      <c r="FH11729" s="55" t="s">
        <v>2272</v>
      </c>
      <c r="FI11729" s="55">
        <v>1</v>
      </c>
      <c r="FJ11729" s="55">
        <v>25000</v>
      </c>
      <c r="FK11729" s="55" t="s">
        <v>1258</v>
      </c>
      <c r="FL11729" s="55">
        <v>0.025</v>
      </c>
    </row>
    <row r="11730" ht="14.25" customHeight="1" outlineLevel="1" spans="162:168">
      <c r="FF11730" s="55">
        <v>11723</v>
      </c>
      <c r="FG11730" s="55" t="s">
        <v>2052</v>
      </c>
      <c r="FH11730" s="55" t="s">
        <v>2272</v>
      </c>
      <c r="FI11730" s="55">
        <v>1</v>
      </c>
      <c r="FJ11730" s="55">
        <v>50000</v>
      </c>
      <c r="FK11730" s="55" t="s">
        <v>1258</v>
      </c>
      <c r="FL11730" s="55">
        <v>0.025</v>
      </c>
    </row>
    <row r="11731" ht="14.25" customHeight="1" outlineLevel="1" spans="162:168">
      <c r="FF11731" s="55">
        <v>11724</v>
      </c>
      <c r="FG11731" s="55" t="s">
        <v>2052</v>
      </c>
      <c r="FH11731" s="55" t="s">
        <v>2272</v>
      </c>
      <c r="FI11731" s="55">
        <v>1</v>
      </c>
      <c r="FJ11731" s="55">
        <v>80000</v>
      </c>
      <c r="FK11731" s="55" t="s">
        <v>1258</v>
      </c>
      <c r="FL11731" s="55">
        <v>0.025</v>
      </c>
    </row>
    <row r="11732" ht="14.25" customHeight="1" outlineLevel="1" spans="162:168">
      <c r="FF11732" s="55">
        <v>11725</v>
      </c>
      <c r="FG11732" s="55" t="s">
        <v>2052</v>
      </c>
      <c r="FH11732" s="55" t="s">
        <v>2272</v>
      </c>
      <c r="FI11732" s="55">
        <v>1</v>
      </c>
      <c r="FJ11732" s="55">
        <v>130000</v>
      </c>
      <c r="FK11732" s="55" t="s">
        <v>1258</v>
      </c>
      <c r="FL11732" s="55">
        <v>0.025</v>
      </c>
    </row>
    <row r="11733" ht="14.25" customHeight="1" outlineLevel="1" spans="162:168">
      <c r="FF11733" s="55">
        <v>11726</v>
      </c>
      <c r="FG11733" s="55" t="s">
        <v>2052</v>
      </c>
      <c r="FH11733" s="55" t="s">
        <v>2272</v>
      </c>
      <c r="FI11733" s="55">
        <v>1</v>
      </c>
      <c r="FJ11733" s="55">
        <v>260000</v>
      </c>
      <c r="FK11733" s="55" t="s">
        <v>1258</v>
      </c>
      <c r="FL11733" s="55">
        <v>0.025</v>
      </c>
    </row>
    <row r="11734" ht="14.25" customHeight="1" outlineLevel="1" spans="162:168">
      <c r="FF11734" s="55">
        <v>11727</v>
      </c>
      <c r="FG11734" s="55" t="s">
        <v>2052</v>
      </c>
      <c r="FH11734" s="55" t="s">
        <v>2272</v>
      </c>
      <c r="FI11734" s="55">
        <v>1</v>
      </c>
      <c r="FJ11734" s="55">
        <v>400000</v>
      </c>
      <c r="FK11734" s="55" t="s">
        <v>1258</v>
      </c>
      <c r="FL11734" s="55">
        <v>0.025</v>
      </c>
    </row>
    <row r="11735" ht="14.25" customHeight="1" outlineLevel="1" spans="162:168">
      <c r="FF11735" s="55">
        <v>11728</v>
      </c>
      <c r="FG11735" s="55" t="s">
        <v>2052</v>
      </c>
      <c r="FH11735" s="55" t="s">
        <v>2272</v>
      </c>
      <c r="FI11735" s="55">
        <v>1</v>
      </c>
      <c r="FJ11735" s="55">
        <v>530000</v>
      </c>
      <c r="FK11735" s="55" t="s">
        <v>1258</v>
      </c>
      <c r="FL11735" s="55">
        <v>0.025</v>
      </c>
    </row>
    <row r="11736" ht="14.25" customHeight="1" outlineLevel="1" spans="162:168">
      <c r="FF11736" s="55">
        <v>11729</v>
      </c>
      <c r="FG11736" s="55" t="s">
        <v>2052</v>
      </c>
      <c r="FH11736" s="55" t="s">
        <v>2272</v>
      </c>
      <c r="FI11736" s="55">
        <v>1</v>
      </c>
      <c r="FJ11736" s="55">
        <v>540000</v>
      </c>
      <c r="FK11736" s="55" t="s">
        <v>1258</v>
      </c>
      <c r="FL11736" s="55">
        <v>0.025</v>
      </c>
    </row>
    <row r="11737" ht="14.25" customHeight="1" outlineLevel="1" spans="162:168">
      <c r="FF11737" s="55">
        <v>11730</v>
      </c>
      <c r="FG11737" s="55" t="s">
        <v>2052</v>
      </c>
      <c r="FH11737" s="55" t="s">
        <v>2055</v>
      </c>
      <c r="FI11737" s="55">
        <v>1</v>
      </c>
      <c r="FJ11737" s="55">
        <v>0</v>
      </c>
      <c r="FK11737" s="55" t="s">
        <v>1258</v>
      </c>
      <c r="FL11737" s="55">
        <v>0.025</v>
      </c>
    </row>
    <row r="11738" ht="14.25" customHeight="1" outlineLevel="1" spans="162:168">
      <c r="FF11738" s="55">
        <v>11731</v>
      </c>
      <c r="FG11738" s="55" t="s">
        <v>2052</v>
      </c>
      <c r="FH11738" s="55" t="s">
        <v>2055</v>
      </c>
      <c r="FI11738" s="55">
        <v>1</v>
      </c>
      <c r="FJ11738" s="55">
        <v>1000</v>
      </c>
      <c r="FK11738" s="55" t="s">
        <v>1258</v>
      </c>
      <c r="FL11738" s="55">
        <v>0.025</v>
      </c>
    </row>
    <row r="11739" ht="14.25" customHeight="1" outlineLevel="1" spans="162:168">
      <c r="FF11739" s="55">
        <v>11732</v>
      </c>
      <c r="FG11739" s="55" t="s">
        <v>2052</v>
      </c>
      <c r="FH11739" s="55" t="s">
        <v>2055</v>
      </c>
      <c r="FI11739" s="55">
        <v>1</v>
      </c>
      <c r="FJ11739" s="55">
        <v>2500</v>
      </c>
      <c r="FK11739" s="55" t="s">
        <v>1258</v>
      </c>
      <c r="FL11739" s="55">
        <v>0.025</v>
      </c>
    </row>
    <row r="11740" ht="14.25" customHeight="1" outlineLevel="1" spans="162:168">
      <c r="FF11740" s="55">
        <v>11733</v>
      </c>
      <c r="FG11740" s="55" t="s">
        <v>2052</v>
      </c>
      <c r="FH11740" s="55" t="s">
        <v>2055</v>
      </c>
      <c r="FI11740" s="55">
        <v>1</v>
      </c>
      <c r="FJ11740" s="55">
        <v>5000</v>
      </c>
      <c r="FK11740" s="55" t="s">
        <v>1258</v>
      </c>
      <c r="FL11740" s="55">
        <v>0.025</v>
      </c>
    </row>
    <row r="11741" ht="14.25" customHeight="1" outlineLevel="1" spans="162:168">
      <c r="FF11741" s="55">
        <v>11734</v>
      </c>
      <c r="FG11741" s="55" t="s">
        <v>2052</v>
      </c>
      <c r="FH11741" s="55" t="s">
        <v>2055</v>
      </c>
      <c r="FI11741" s="55">
        <v>1</v>
      </c>
      <c r="FJ11741" s="55">
        <v>10000</v>
      </c>
      <c r="FK11741" s="55" t="s">
        <v>1258</v>
      </c>
      <c r="FL11741" s="55">
        <v>0.025</v>
      </c>
    </row>
    <row r="11742" ht="14.25" customHeight="1" outlineLevel="1" spans="162:168">
      <c r="FF11742" s="55">
        <v>11735</v>
      </c>
      <c r="FG11742" s="55" t="s">
        <v>2052</v>
      </c>
      <c r="FH11742" s="55" t="s">
        <v>2055</v>
      </c>
      <c r="FI11742" s="55">
        <v>1</v>
      </c>
      <c r="FJ11742" s="55">
        <v>25000</v>
      </c>
      <c r="FK11742" s="55" t="s">
        <v>1258</v>
      </c>
      <c r="FL11742" s="55">
        <v>0.025</v>
      </c>
    </row>
    <row r="11743" ht="14.25" customHeight="1" outlineLevel="1" spans="162:168">
      <c r="FF11743" s="55">
        <v>11736</v>
      </c>
      <c r="FG11743" s="55" t="s">
        <v>2052</v>
      </c>
      <c r="FH11743" s="55" t="s">
        <v>2055</v>
      </c>
      <c r="FI11743" s="55">
        <v>1</v>
      </c>
      <c r="FJ11743" s="55">
        <v>50000</v>
      </c>
      <c r="FK11743" s="55" t="s">
        <v>1258</v>
      </c>
      <c r="FL11743" s="55">
        <v>0.025</v>
      </c>
    </row>
    <row r="11744" ht="14.25" customHeight="1" outlineLevel="1" spans="162:168">
      <c r="FF11744" s="55">
        <v>11737</v>
      </c>
      <c r="FG11744" s="55" t="s">
        <v>2052</v>
      </c>
      <c r="FH11744" s="55" t="s">
        <v>2055</v>
      </c>
      <c r="FI11744" s="55">
        <v>1</v>
      </c>
      <c r="FJ11744" s="55">
        <v>80000</v>
      </c>
      <c r="FK11744" s="55" t="s">
        <v>1258</v>
      </c>
      <c r="FL11744" s="55">
        <v>0.025</v>
      </c>
    </row>
    <row r="11745" ht="14.25" customHeight="1" outlineLevel="1" spans="162:168">
      <c r="FF11745" s="55">
        <v>11738</v>
      </c>
      <c r="FG11745" s="55" t="s">
        <v>2052</v>
      </c>
      <c r="FH11745" s="55" t="s">
        <v>2055</v>
      </c>
      <c r="FI11745" s="55">
        <v>1</v>
      </c>
      <c r="FJ11745" s="55">
        <v>130000</v>
      </c>
      <c r="FK11745" s="55" t="s">
        <v>1258</v>
      </c>
      <c r="FL11745" s="55">
        <v>0.025</v>
      </c>
    </row>
    <row r="11746" ht="14.25" customHeight="1" outlineLevel="1" spans="162:168">
      <c r="FF11746" s="55">
        <v>11739</v>
      </c>
      <c r="FG11746" s="55" t="s">
        <v>2052</v>
      </c>
      <c r="FH11746" s="55" t="s">
        <v>2055</v>
      </c>
      <c r="FI11746" s="55">
        <v>1</v>
      </c>
      <c r="FJ11746" s="55">
        <v>260000</v>
      </c>
      <c r="FK11746" s="55" t="s">
        <v>1258</v>
      </c>
      <c r="FL11746" s="55">
        <v>0.025</v>
      </c>
    </row>
    <row r="11747" ht="14.25" customHeight="1" outlineLevel="1" spans="162:168">
      <c r="FF11747" s="55">
        <v>11740</v>
      </c>
      <c r="FG11747" s="55" t="s">
        <v>2052</v>
      </c>
      <c r="FH11747" s="55" t="s">
        <v>2055</v>
      </c>
      <c r="FI11747" s="55">
        <v>1</v>
      </c>
      <c r="FJ11747" s="55">
        <v>400000</v>
      </c>
      <c r="FK11747" s="55" t="s">
        <v>1258</v>
      </c>
      <c r="FL11747" s="55">
        <v>0.025</v>
      </c>
    </row>
    <row r="11748" ht="14.25" customHeight="1" outlineLevel="1" spans="162:168">
      <c r="FF11748" s="55">
        <v>11741</v>
      </c>
      <c r="FG11748" s="55" t="s">
        <v>2052</v>
      </c>
      <c r="FH11748" s="55" t="s">
        <v>2055</v>
      </c>
      <c r="FI11748" s="55">
        <v>1</v>
      </c>
      <c r="FJ11748" s="55">
        <v>530000</v>
      </c>
      <c r="FK11748" s="55" t="s">
        <v>1258</v>
      </c>
      <c r="FL11748" s="55">
        <v>0.025</v>
      </c>
    </row>
    <row r="11749" ht="14.25" customHeight="1" outlineLevel="1" spans="162:168">
      <c r="FF11749" s="55">
        <v>11742</v>
      </c>
      <c r="FG11749" s="55" t="s">
        <v>2052</v>
      </c>
      <c r="FH11749" s="55" t="s">
        <v>2055</v>
      </c>
      <c r="FI11749" s="55">
        <v>1</v>
      </c>
      <c r="FJ11749" s="55">
        <v>540000</v>
      </c>
      <c r="FK11749" s="55" t="s">
        <v>1258</v>
      </c>
      <c r="FL11749" s="55">
        <v>0.025</v>
      </c>
    </row>
    <row r="11750" ht="14.25" customHeight="1" outlineLevel="1" spans="162:168">
      <c r="FF11750" s="55">
        <v>11743</v>
      </c>
      <c r="FG11750" s="55" t="s">
        <v>2052</v>
      </c>
      <c r="FH11750" s="55" t="s">
        <v>2055</v>
      </c>
      <c r="FI11750" s="55">
        <v>2</v>
      </c>
      <c r="FJ11750" s="55">
        <v>0</v>
      </c>
      <c r="FK11750" s="55" t="s">
        <v>1258</v>
      </c>
      <c r="FL11750" s="55">
        <v>0.025</v>
      </c>
    </row>
    <row r="11751" ht="14.25" customHeight="1" outlineLevel="1" spans="162:168">
      <c r="FF11751" s="55">
        <v>11744</v>
      </c>
      <c r="FG11751" s="55" t="s">
        <v>2052</v>
      </c>
      <c r="FH11751" s="55" t="s">
        <v>2055</v>
      </c>
      <c r="FI11751" s="55">
        <v>2</v>
      </c>
      <c r="FJ11751" s="55">
        <v>1000</v>
      </c>
      <c r="FK11751" s="55" t="s">
        <v>1258</v>
      </c>
      <c r="FL11751" s="55">
        <v>0.025</v>
      </c>
    </row>
    <row r="11752" ht="14.25" customHeight="1" outlineLevel="1" spans="162:168">
      <c r="FF11752" s="55">
        <v>11745</v>
      </c>
      <c r="FG11752" s="55" t="s">
        <v>2052</v>
      </c>
      <c r="FH11752" s="55" t="s">
        <v>2055</v>
      </c>
      <c r="FI11752" s="55">
        <v>2</v>
      </c>
      <c r="FJ11752" s="55">
        <v>2500</v>
      </c>
      <c r="FK11752" s="55" t="s">
        <v>1258</v>
      </c>
      <c r="FL11752" s="55">
        <v>0.025</v>
      </c>
    </row>
    <row r="11753" ht="14.25" customHeight="1" outlineLevel="1" spans="162:168">
      <c r="FF11753" s="55">
        <v>11746</v>
      </c>
      <c r="FG11753" s="55" t="s">
        <v>2052</v>
      </c>
      <c r="FH11753" s="55" t="s">
        <v>2055</v>
      </c>
      <c r="FI11753" s="55">
        <v>2</v>
      </c>
      <c r="FJ11753" s="55">
        <v>5000</v>
      </c>
      <c r="FK11753" s="55" t="s">
        <v>1258</v>
      </c>
      <c r="FL11753" s="55">
        <v>0.025</v>
      </c>
    </row>
    <row r="11754" ht="14.25" customHeight="1" outlineLevel="1" spans="162:168">
      <c r="FF11754" s="55">
        <v>11747</v>
      </c>
      <c r="FG11754" s="55" t="s">
        <v>2052</v>
      </c>
      <c r="FH11754" s="55" t="s">
        <v>2055</v>
      </c>
      <c r="FI11754" s="55">
        <v>2</v>
      </c>
      <c r="FJ11754" s="55">
        <v>10000</v>
      </c>
      <c r="FK11754" s="55" t="s">
        <v>1258</v>
      </c>
      <c r="FL11754" s="55">
        <v>0.025</v>
      </c>
    </row>
    <row r="11755" ht="14.25" customHeight="1" outlineLevel="1" spans="162:168">
      <c r="FF11755" s="55">
        <v>11748</v>
      </c>
      <c r="FG11755" s="55" t="s">
        <v>2052</v>
      </c>
      <c r="FH11755" s="55" t="s">
        <v>2055</v>
      </c>
      <c r="FI11755" s="55">
        <v>2</v>
      </c>
      <c r="FJ11755" s="55">
        <v>25000</v>
      </c>
      <c r="FK11755" s="55" t="s">
        <v>1258</v>
      </c>
      <c r="FL11755" s="55">
        <v>0.025</v>
      </c>
    </row>
    <row r="11756" ht="14.25" customHeight="1" outlineLevel="1" spans="162:168">
      <c r="FF11756" s="55">
        <v>11749</v>
      </c>
      <c r="FG11756" s="55" t="s">
        <v>2052</v>
      </c>
      <c r="FH11756" s="55" t="s">
        <v>2055</v>
      </c>
      <c r="FI11756" s="55">
        <v>2</v>
      </c>
      <c r="FJ11756" s="55">
        <v>50000</v>
      </c>
      <c r="FK11756" s="55" t="s">
        <v>1258</v>
      </c>
      <c r="FL11756" s="55">
        <v>0.025</v>
      </c>
    </row>
    <row r="11757" ht="14.25" customHeight="1" outlineLevel="1" spans="162:168">
      <c r="FF11757" s="55">
        <v>11750</v>
      </c>
      <c r="FG11757" s="55" t="s">
        <v>2052</v>
      </c>
      <c r="FH11757" s="55" t="s">
        <v>2055</v>
      </c>
      <c r="FI11757" s="55">
        <v>2</v>
      </c>
      <c r="FJ11757" s="55">
        <v>80000</v>
      </c>
      <c r="FK11757" s="55" t="s">
        <v>1258</v>
      </c>
      <c r="FL11757" s="55">
        <v>0.025</v>
      </c>
    </row>
    <row r="11758" ht="14.25" customHeight="1" outlineLevel="1" spans="162:168">
      <c r="FF11758" s="55">
        <v>11751</v>
      </c>
      <c r="FG11758" s="55" t="s">
        <v>2052</v>
      </c>
      <c r="FH11758" s="55" t="s">
        <v>2055</v>
      </c>
      <c r="FI11758" s="55">
        <v>2</v>
      </c>
      <c r="FJ11758" s="55">
        <v>130000</v>
      </c>
      <c r="FK11758" s="55" t="s">
        <v>1258</v>
      </c>
      <c r="FL11758" s="55">
        <v>0.025</v>
      </c>
    </row>
    <row r="11759" ht="14.25" customHeight="1" outlineLevel="1" spans="162:168">
      <c r="FF11759" s="55">
        <v>11752</v>
      </c>
      <c r="FG11759" s="55" t="s">
        <v>2052</v>
      </c>
      <c r="FH11759" s="55" t="s">
        <v>2055</v>
      </c>
      <c r="FI11759" s="55">
        <v>2</v>
      </c>
      <c r="FJ11759" s="55">
        <v>260000</v>
      </c>
      <c r="FK11759" s="55" t="s">
        <v>1258</v>
      </c>
      <c r="FL11759" s="55">
        <v>0.025</v>
      </c>
    </row>
    <row r="11760" ht="14.25" customHeight="1" outlineLevel="1" spans="162:168">
      <c r="FF11760" s="55">
        <v>11753</v>
      </c>
      <c r="FG11760" s="55" t="s">
        <v>2052</v>
      </c>
      <c r="FH11760" s="55" t="s">
        <v>2055</v>
      </c>
      <c r="FI11760" s="55">
        <v>2</v>
      </c>
      <c r="FJ11760" s="55">
        <v>400000</v>
      </c>
      <c r="FK11760" s="55" t="s">
        <v>1258</v>
      </c>
      <c r="FL11760" s="55">
        <v>0.025</v>
      </c>
    </row>
    <row r="11761" ht="14.25" customHeight="1" outlineLevel="1" spans="162:168">
      <c r="FF11761" s="55">
        <v>11754</v>
      </c>
      <c r="FG11761" s="55" t="s">
        <v>2052</v>
      </c>
      <c r="FH11761" s="55" t="s">
        <v>2055</v>
      </c>
      <c r="FI11761" s="55">
        <v>2</v>
      </c>
      <c r="FJ11761" s="55">
        <v>530000</v>
      </c>
      <c r="FK11761" s="55" t="s">
        <v>1258</v>
      </c>
      <c r="FL11761" s="55">
        <v>0.025</v>
      </c>
    </row>
    <row r="11762" ht="14.25" customHeight="1" outlineLevel="1" spans="162:168">
      <c r="FF11762" s="55">
        <v>11755</v>
      </c>
      <c r="FG11762" s="55" t="s">
        <v>2052</v>
      </c>
      <c r="FH11762" s="55" t="s">
        <v>2055</v>
      </c>
      <c r="FI11762" s="55">
        <v>2</v>
      </c>
      <c r="FJ11762" s="55">
        <v>540000</v>
      </c>
      <c r="FK11762" s="55" t="s">
        <v>1258</v>
      </c>
      <c r="FL11762" s="55">
        <v>0.025</v>
      </c>
    </row>
    <row r="11763" ht="14.25" customHeight="1" outlineLevel="1" spans="162:168">
      <c r="FF11763" s="55">
        <v>11756</v>
      </c>
      <c r="FG11763" s="55" t="s">
        <v>2052</v>
      </c>
      <c r="FH11763" s="55" t="s">
        <v>1708</v>
      </c>
      <c r="FI11763" s="55">
        <v>1</v>
      </c>
      <c r="FJ11763" s="55">
        <v>0</v>
      </c>
      <c r="FK11763" s="55" t="s">
        <v>1258</v>
      </c>
      <c r="FL11763" s="55">
        <v>0.0742</v>
      </c>
    </row>
    <row r="11764" ht="14.25" customHeight="1" outlineLevel="1" spans="162:168">
      <c r="FF11764" s="55">
        <v>11757</v>
      </c>
      <c r="FG11764" s="55" t="s">
        <v>2052</v>
      </c>
      <c r="FH11764" s="55" t="s">
        <v>1708</v>
      </c>
      <c r="FI11764" s="55">
        <v>1</v>
      </c>
      <c r="FJ11764" s="55">
        <v>1000</v>
      </c>
      <c r="FK11764" s="55" t="s">
        <v>1258</v>
      </c>
      <c r="FL11764" s="55">
        <v>0.0742</v>
      </c>
    </row>
    <row r="11765" ht="14.25" customHeight="1" outlineLevel="1" spans="162:168">
      <c r="FF11765" s="55">
        <v>11758</v>
      </c>
      <c r="FG11765" s="55" t="s">
        <v>2052</v>
      </c>
      <c r="FH11765" s="55" t="s">
        <v>1708</v>
      </c>
      <c r="FI11765" s="55">
        <v>1</v>
      </c>
      <c r="FJ11765" s="55">
        <v>2500</v>
      </c>
      <c r="FK11765" s="55" t="s">
        <v>1258</v>
      </c>
      <c r="FL11765" s="55">
        <v>0.0659</v>
      </c>
    </row>
    <row r="11766" ht="14.25" customHeight="1" outlineLevel="1" spans="162:168">
      <c r="FF11766" s="55">
        <v>11759</v>
      </c>
      <c r="FG11766" s="55" t="s">
        <v>2052</v>
      </c>
      <c r="FH11766" s="55" t="s">
        <v>1708</v>
      </c>
      <c r="FI11766" s="55">
        <v>1</v>
      </c>
      <c r="FJ11766" s="55">
        <v>5000</v>
      </c>
      <c r="FK11766" s="55" t="s">
        <v>1258</v>
      </c>
      <c r="FL11766" s="55">
        <v>0.06</v>
      </c>
    </row>
    <row r="11767" ht="14.25" customHeight="1" outlineLevel="1" spans="162:168">
      <c r="FF11767" s="55">
        <v>11760</v>
      </c>
      <c r="FG11767" s="55" t="s">
        <v>2052</v>
      </c>
      <c r="FH11767" s="55" t="s">
        <v>1708</v>
      </c>
      <c r="FI11767" s="55">
        <v>1</v>
      </c>
      <c r="FJ11767" s="55">
        <v>10000</v>
      </c>
      <c r="FK11767" s="55" t="s">
        <v>1258</v>
      </c>
      <c r="FL11767" s="55">
        <v>0.0525</v>
      </c>
    </row>
    <row r="11768" ht="14.25" customHeight="1" outlineLevel="1" spans="162:168">
      <c r="FF11768" s="55">
        <v>11761</v>
      </c>
      <c r="FG11768" s="55" t="s">
        <v>2052</v>
      </c>
      <c r="FH11768" s="55" t="s">
        <v>1708</v>
      </c>
      <c r="FI11768" s="55">
        <v>1</v>
      </c>
      <c r="FJ11768" s="55">
        <v>25000</v>
      </c>
      <c r="FK11768" s="55" t="s">
        <v>1258</v>
      </c>
      <c r="FL11768" s="55">
        <v>0.0525</v>
      </c>
    </row>
    <row r="11769" ht="14.25" customHeight="1" outlineLevel="1" spans="162:168">
      <c r="FF11769" s="55">
        <v>11762</v>
      </c>
      <c r="FG11769" s="55" t="s">
        <v>2052</v>
      </c>
      <c r="FH11769" s="55" t="s">
        <v>1708</v>
      </c>
      <c r="FI11769" s="55">
        <v>1</v>
      </c>
      <c r="FJ11769" s="55">
        <v>50000</v>
      </c>
      <c r="FK11769" s="55" t="s">
        <v>1258</v>
      </c>
      <c r="FL11769" s="55">
        <v>0.0467</v>
      </c>
    </row>
    <row r="11770" ht="14.25" customHeight="1" outlineLevel="1" spans="162:168">
      <c r="FF11770" s="55">
        <v>11763</v>
      </c>
      <c r="FG11770" s="55" t="s">
        <v>2052</v>
      </c>
      <c r="FH11770" s="55" t="s">
        <v>1708</v>
      </c>
      <c r="FI11770" s="55">
        <v>1</v>
      </c>
      <c r="FJ11770" s="55">
        <v>80000</v>
      </c>
      <c r="FK11770" s="55" t="s">
        <v>1258</v>
      </c>
      <c r="FL11770" s="55">
        <v>0.0467</v>
      </c>
    </row>
    <row r="11771" ht="14.25" customHeight="1" outlineLevel="1" spans="162:168">
      <c r="FF11771" s="55">
        <v>11764</v>
      </c>
      <c r="FG11771" s="55" t="s">
        <v>2052</v>
      </c>
      <c r="FH11771" s="55" t="s">
        <v>1708</v>
      </c>
      <c r="FI11771" s="55">
        <v>1</v>
      </c>
      <c r="FJ11771" s="55">
        <v>130000</v>
      </c>
      <c r="FK11771" s="55" t="s">
        <v>1258</v>
      </c>
      <c r="FL11771" s="55">
        <v>0.0467</v>
      </c>
    </row>
    <row r="11772" ht="14.25" customHeight="1" outlineLevel="1" spans="162:168">
      <c r="FF11772" s="55">
        <v>11765</v>
      </c>
      <c r="FG11772" s="55" t="s">
        <v>2052</v>
      </c>
      <c r="FH11772" s="55" t="s">
        <v>1708</v>
      </c>
      <c r="FI11772" s="55">
        <v>1</v>
      </c>
      <c r="FJ11772" s="55">
        <v>260000</v>
      </c>
      <c r="FK11772" s="55" t="s">
        <v>1258</v>
      </c>
      <c r="FL11772" s="55">
        <v>0.0467</v>
      </c>
    </row>
    <row r="11773" ht="14.25" customHeight="1" outlineLevel="1" spans="162:168">
      <c r="FF11773" s="55">
        <v>11766</v>
      </c>
      <c r="FG11773" s="55" t="s">
        <v>2052</v>
      </c>
      <c r="FH11773" s="55" t="s">
        <v>1708</v>
      </c>
      <c r="FI11773" s="55">
        <v>1</v>
      </c>
      <c r="FJ11773" s="55">
        <v>400000</v>
      </c>
      <c r="FK11773" s="55" t="s">
        <v>1258</v>
      </c>
      <c r="FL11773" s="55">
        <v>0.0467</v>
      </c>
    </row>
    <row r="11774" ht="14.25" customHeight="1" outlineLevel="1" spans="162:168">
      <c r="FF11774" s="55">
        <v>11767</v>
      </c>
      <c r="FG11774" s="55" t="s">
        <v>2052</v>
      </c>
      <c r="FH11774" s="55" t="s">
        <v>1708</v>
      </c>
      <c r="FI11774" s="55">
        <v>1</v>
      </c>
      <c r="FJ11774" s="55">
        <v>530000</v>
      </c>
      <c r="FK11774" s="55" t="s">
        <v>1258</v>
      </c>
      <c r="FL11774" s="55">
        <v>0.0467</v>
      </c>
    </row>
    <row r="11775" ht="14.25" customHeight="1" outlineLevel="1" spans="162:168">
      <c r="FF11775" s="55">
        <v>11768</v>
      </c>
      <c r="FG11775" s="55" t="s">
        <v>2052</v>
      </c>
      <c r="FH11775" s="55" t="s">
        <v>1708</v>
      </c>
      <c r="FI11775" s="55">
        <v>1</v>
      </c>
      <c r="FJ11775" s="55">
        <v>540000</v>
      </c>
      <c r="FK11775" s="55" t="s">
        <v>1258</v>
      </c>
      <c r="FL11775" s="55">
        <v>0.0467</v>
      </c>
    </row>
    <row r="11776" ht="14.25" customHeight="1" outlineLevel="1" spans="162:168">
      <c r="FF11776" s="55">
        <v>11769</v>
      </c>
      <c r="FG11776" s="55" t="s">
        <v>2052</v>
      </c>
      <c r="FH11776" s="55" t="s">
        <v>1708</v>
      </c>
      <c r="FI11776" s="55">
        <v>10</v>
      </c>
      <c r="FJ11776" s="55">
        <v>0</v>
      </c>
      <c r="FK11776" s="55" t="s">
        <v>1258</v>
      </c>
      <c r="FL11776" s="55">
        <v>0.0542</v>
      </c>
    </row>
    <row r="11777" ht="14.25" customHeight="1" outlineLevel="1" spans="162:168">
      <c r="FF11777" s="55">
        <v>11770</v>
      </c>
      <c r="FG11777" s="55" t="s">
        <v>2052</v>
      </c>
      <c r="FH11777" s="55" t="s">
        <v>1708</v>
      </c>
      <c r="FI11777" s="55">
        <v>10</v>
      </c>
      <c r="FJ11777" s="55">
        <v>1000</v>
      </c>
      <c r="FK11777" s="55" t="s">
        <v>1258</v>
      </c>
      <c r="FL11777" s="55">
        <v>0.0542</v>
      </c>
    </row>
    <row r="11778" ht="14.25" customHeight="1" outlineLevel="1" spans="162:168">
      <c r="FF11778" s="55">
        <v>11771</v>
      </c>
      <c r="FG11778" s="55" t="s">
        <v>2052</v>
      </c>
      <c r="FH11778" s="55" t="s">
        <v>1708</v>
      </c>
      <c r="FI11778" s="55">
        <v>10</v>
      </c>
      <c r="FJ11778" s="55">
        <v>2500</v>
      </c>
      <c r="FK11778" s="55" t="s">
        <v>1258</v>
      </c>
      <c r="FL11778" s="55">
        <v>0.0542</v>
      </c>
    </row>
    <row r="11779" ht="14.25" customHeight="1" outlineLevel="1" spans="162:168">
      <c r="FF11779" s="55">
        <v>11772</v>
      </c>
      <c r="FG11779" s="55" t="s">
        <v>2052</v>
      </c>
      <c r="FH11779" s="55" t="s">
        <v>1708</v>
      </c>
      <c r="FI11779" s="55">
        <v>10</v>
      </c>
      <c r="FJ11779" s="55">
        <v>5000</v>
      </c>
      <c r="FK11779" s="55" t="s">
        <v>1258</v>
      </c>
      <c r="FL11779" s="55">
        <v>0.0542</v>
      </c>
    </row>
    <row r="11780" ht="14.25" customHeight="1" outlineLevel="1" spans="162:168">
      <c r="FF11780" s="55">
        <v>11773</v>
      </c>
      <c r="FG11780" s="55" t="s">
        <v>2052</v>
      </c>
      <c r="FH11780" s="55" t="s">
        <v>1708</v>
      </c>
      <c r="FI11780" s="55">
        <v>10</v>
      </c>
      <c r="FJ11780" s="55">
        <v>10000</v>
      </c>
      <c r="FK11780" s="55" t="s">
        <v>1258</v>
      </c>
      <c r="FL11780" s="55">
        <v>0.0542</v>
      </c>
    </row>
    <row r="11781" ht="14.25" customHeight="1" outlineLevel="1" spans="162:168">
      <c r="FF11781" s="55">
        <v>11774</v>
      </c>
      <c r="FG11781" s="55" t="s">
        <v>2052</v>
      </c>
      <c r="FH11781" s="55" t="s">
        <v>1708</v>
      </c>
      <c r="FI11781" s="55">
        <v>10</v>
      </c>
      <c r="FJ11781" s="55">
        <v>25000</v>
      </c>
      <c r="FK11781" s="55" t="s">
        <v>1258</v>
      </c>
      <c r="FL11781" s="55">
        <v>0.0542</v>
      </c>
    </row>
    <row r="11782" ht="14.25" customHeight="1" outlineLevel="1" spans="162:168">
      <c r="FF11782" s="55">
        <v>11775</v>
      </c>
      <c r="FG11782" s="55" t="s">
        <v>2052</v>
      </c>
      <c r="FH11782" s="55" t="s">
        <v>1708</v>
      </c>
      <c r="FI11782" s="55">
        <v>10</v>
      </c>
      <c r="FJ11782" s="55">
        <v>50000</v>
      </c>
      <c r="FK11782" s="55" t="s">
        <v>1258</v>
      </c>
      <c r="FL11782" s="55">
        <v>0.0542</v>
      </c>
    </row>
    <row r="11783" ht="14.25" customHeight="1" outlineLevel="1" spans="162:168">
      <c r="FF11783" s="55">
        <v>11776</v>
      </c>
      <c r="FG11783" s="55" t="s">
        <v>2052</v>
      </c>
      <c r="FH11783" s="55" t="s">
        <v>1708</v>
      </c>
      <c r="FI11783" s="55">
        <v>10</v>
      </c>
      <c r="FJ11783" s="55">
        <v>80000</v>
      </c>
      <c r="FK11783" s="55" t="s">
        <v>1258</v>
      </c>
      <c r="FL11783" s="55">
        <v>0.0542</v>
      </c>
    </row>
    <row r="11784" ht="14.25" customHeight="1" outlineLevel="1" spans="162:168">
      <c r="FF11784" s="55">
        <v>11777</v>
      </c>
      <c r="FG11784" s="55" t="s">
        <v>2052</v>
      </c>
      <c r="FH11784" s="55" t="s">
        <v>1708</v>
      </c>
      <c r="FI11784" s="55">
        <v>10</v>
      </c>
      <c r="FJ11784" s="55">
        <v>130000</v>
      </c>
      <c r="FK11784" s="55" t="s">
        <v>1258</v>
      </c>
      <c r="FL11784" s="55">
        <v>0.0542</v>
      </c>
    </row>
    <row r="11785" ht="14.25" customHeight="1" outlineLevel="1" spans="162:168">
      <c r="FF11785" s="55">
        <v>11778</v>
      </c>
      <c r="FG11785" s="55" t="s">
        <v>2052</v>
      </c>
      <c r="FH11785" s="55" t="s">
        <v>1708</v>
      </c>
      <c r="FI11785" s="55">
        <v>10</v>
      </c>
      <c r="FJ11785" s="55">
        <v>260000</v>
      </c>
      <c r="FK11785" s="55" t="s">
        <v>1258</v>
      </c>
      <c r="FL11785" s="55">
        <v>0.0542</v>
      </c>
    </row>
    <row r="11786" ht="14.25" customHeight="1" outlineLevel="1" spans="162:168">
      <c r="FF11786" s="55">
        <v>11779</v>
      </c>
      <c r="FG11786" s="55" t="s">
        <v>2052</v>
      </c>
      <c r="FH11786" s="55" t="s">
        <v>1708</v>
      </c>
      <c r="FI11786" s="55">
        <v>10</v>
      </c>
      <c r="FJ11786" s="55">
        <v>400000</v>
      </c>
      <c r="FK11786" s="55" t="s">
        <v>1258</v>
      </c>
      <c r="FL11786" s="55">
        <v>0.0542</v>
      </c>
    </row>
    <row r="11787" ht="14.25" customHeight="1" outlineLevel="1" spans="162:168">
      <c r="FF11787" s="55">
        <v>11780</v>
      </c>
      <c r="FG11787" s="55" t="s">
        <v>2052</v>
      </c>
      <c r="FH11787" s="55" t="s">
        <v>1708</v>
      </c>
      <c r="FI11787" s="55">
        <v>10</v>
      </c>
      <c r="FJ11787" s="55">
        <v>530000</v>
      </c>
      <c r="FK11787" s="55" t="s">
        <v>1258</v>
      </c>
      <c r="FL11787" s="55">
        <v>0.0542</v>
      </c>
    </row>
    <row r="11788" ht="14.25" customHeight="1" outlineLevel="1" spans="162:168">
      <c r="FF11788" s="55">
        <v>11781</v>
      </c>
      <c r="FG11788" s="55" t="s">
        <v>2052</v>
      </c>
      <c r="FH11788" s="55" t="s">
        <v>1708</v>
      </c>
      <c r="FI11788" s="55">
        <v>10</v>
      </c>
      <c r="FJ11788" s="55">
        <v>540000</v>
      </c>
      <c r="FK11788" s="55" t="s">
        <v>1258</v>
      </c>
      <c r="FL11788" s="55">
        <v>0.0542</v>
      </c>
    </row>
    <row r="11789" ht="14.25" customHeight="1" outlineLevel="1" spans="162:168">
      <c r="FF11789" s="55">
        <v>11782</v>
      </c>
      <c r="FG11789" s="55" t="s">
        <v>2052</v>
      </c>
      <c r="FH11789" s="55" t="s">
        <v>1708</v>
      </c>
      <c r="FI11789" s="55">
        <v>11</v>
      </c>
      <c r="FJ11789" s="55">
        <v>0</v>
      </c>
      <c r="FK11789" s="55" t="s">
        <v>1258</v>
      </c>
      <c r="FL11789" s="55">
        <v>0.05</v>
      </c>
    </row>
    <row r="11790" ht="14.25" customHeight="1" outlineLevel="1" spans="162:168">
      <c r="FF11790" s="55">
        <v>11783</v>
      </c>
      <c r="FG11790" s="55" t="s">
        <v>2052</v>
      </c>
      <c r="FH11790" s="55" t="s">
        <v>1708</v>
      </c>
      <c r="FI11790" s="55">
        <v>11</v>
      </c>
      <c r="FJ11790" s="55">
        <v>1000</v>
      </c>
      <c r="FK11790" s="55" t="s">
        <v>1258</v>
      </c>
      <c r="FL11790" s="55">
        <v>0.05</v>
      </c>
    </row>
    <row r="11791" ht="14.25" customHeight="1" outlineLevel="1" spans="162:168">
      <c r="FF11791" s="55">
        <v>11784</v>
      </c>
      <c r="FG11791" s="55" t="s">
        <v>2052</v>
      </c>
      <c r="FH11791" s="55" t="s">
        <v>1708</v>
      </c>
      <c r="FI11791" s="55">
        <v>11</v>
      </c>
      <c r="FJ11791" s="55">
        <v>2500</v>
      </c>
      <c r="FK11791" s="55" t="s">
        <v>1258</v>
      </c>
      <c r="FL11791" s="55">
        <v>0.05</v>
      </c>
    </row>
    <row r="11792" ht="14.25" customHeight="1" outlineLevel="1" spans="162:168">
      <c r="FF11792" s="55">
        <v>11785</v>
      </c>
      <c r="FG11792" s="55" t="s">
        <v>2052</v>
      </c>
      <c r="FH11792" s="55" t="s">
        <v>1708</v>
      </c>
      <c r="FI11792" s="55">
        <v>11</v>
      </c>
      <c r="FJ11792" s="55">
        <v>5000</v>
      </c>
      <c r="FK11792" s="55" t="s">
        <v>1258</v>
      </c>
      <c r="FL11792" s="55">
        <v>0.05</v>
      </c>
    </row>
    <row r="11793" ht="14.25" customHeight="1" outlineLevel="1" spans="162:168">
      <c r="FF11793" s="55">
        <v>11786</v>
      </c>
      <c r="FG11793" s="55" t="s">
        <v>2052</v>
      </c>
      <c r="FH11793" s="55" t="s">
        <v>1708</v>
      </c>
      <c r="FI11793" s="55">
        <v>11</v>
      </c>
      <c r="FJ11793" s="55">
        <v>10000</v>
      </c>
      <c r="FK11793" s="55" t="s">
        <v>1258</v>
      </c>
      <c r="FL11793" s="55">
        <v>0.05</v>
      </c>
    </row>
    <row r="11794" ht="14.25" customHeight="1" outlineLevel="1" spans="162:168">
      <c r="FF11794" s="55">
        <v>11787</v>
      </c>
      <c r="FG11794" s="55" t="s">
        <v>2052</v>
      </c>
      <c r="FH11794" s="55" t="s">
        <v>1708</v>
      </c>
      <c r="FI11794" s="55">
        <v>11</v>
      </c>
      <c r="FJ11794" s="55">
        <v>25000</v>
      </c>
      <c r="FK11794" s="55" t="s">
        <v>1258</v>
      </c>
      <c r="FL11794" s="55">
        <v>0.05</v>
      </c>
    </row>
    <row r="11795" ht="14.25" customHeight="1" outlineLevel="1" spans="162:168">
      <c r="FF11795" s="55">
        <v>11788</v>
      </c>
      <c r="FG11795" s="55" t="s">
        <v>2052</v>
      </c>
      <c r="FH11795" s="55" t="s">
        <v>1708</v>
      </c>
      <c r="FI11795" s="55">
        <v>11</v>
      </c>
      <c r="FJ11795" s="55">
        <v>50000</v>
      </c>
      <c r="FK11795" s="55" t="s">
        <v>1258</v>
      </c>
      <c r="FL11795" s="55">
        <v>0.05</v>
      </c>
    </row>
    <row r="11796" ht="14.25" customHeight="1" outlineLevel="1" spans="162:168">
      <c r="FF11796" s="55">
        <v>11789</v>
      </c>
      <c r="FG11796" s="55" t="s">
        <v>2052</v>
      </c>
      <c r="FH11796" s="55" t="s">
        <v>1708</v>
      </c>
      <c r="FI11796" s="55">
        <v>11</v>
      </c>
      <c r="FJ11796" s="55">
        <v>80000</v>
      </c>
      <c r="FK11796" s="55" t="s">
        <v>1258</v>
      </c>
      <c r="FL11796" s="55">
        <v>0.05</v>
      </c>
    </row>
    <row r="11797" ht="14.25" customHeight="1" outlineLevel="1" spans="162:168">
      <c r="FF11797" s="55">
        <v>11790</v>
      </c>
      <c r="FG11797" s="55" t="s">
        <v>2052</v>
      </c>
      <c r="FH11797" s="55" t="s">
        <v>1708</v>
      </c>
      <c r="FI11797" s="55">
        <v>11</v>
      </c>
      <c r="FJ11797" s="55">
        <v>130000</v>
      </c>
      <c r="FK11797" s="55" t="s">
        <v>1258</v>
      </c>
      <c r="FL11797" s="55">
        <v>0.05</v>
      </c>
    </row>
    <row r="11798" ht="14.25" customHeight="1" outlineLevel="1" spans="162:168">
      <c r="FF11798" s="55">
        <v>11791</v>
      </c>
      <c r="FG11798" s="55" t="s">
        <v>2052</v>
      </c>
      <c r="FH11798" s="55" t="s">
        <v>1708</v>
      </c>
      <c r="FI11798" s="55">
        <v>11</v>
      </c>
      <c r="FJ11798" s="55">
        <v>260000</v>
      </c>
      <c r="FK11798" s="55" t="s">
        <v>1258</v>
      </c>
      <c r="FL11798" s="55">
        <v>0.05</v>
      </c>
    </row>
    <row r="11799" ht="14.25" customHeight="1" outlineLevel="1" spans="162:168">
      <c r="FF11799" s="55">
        <v>11792</v>
      </c>
      <c r="FG11799" s="55" t="s">
        <v>2052</v>
      </c>
      <c r="FH11799" s="55" t="s">
        <v>1708</v>
      </c>
      <c r="FI11799" s="55">
        <v>11</v>
      </c>
      <c r="FJ11799" s="55">
        <v>400000</v>
      </c>
      <c r="FK11799" s="55" t="s">
        <v>1258</v>
      </c>
      <c r="FL11799" s="55">
        <v>0.05</v>
      </c>
    </row>
    <row r="11800" ht="14.25" customHeight="1" outlineLevel="1" spans="162:168">
      <c r="FF11800" s="55">
        <v>11793</v>
      </c>
      <c r="FG11800" s="55" t="s">
        <v>2052</v>
      </c>
      <c r="FH11800" s="55" t="s">
        <v>1708</v>
      </c>
      <c r="FI11800" s="55">
        <v>11</v>
      </c>
      <c r="FJ11800" s="55">
        <v>530000</v>
      </c>
      <c r="FK11800" s="55" t="s">
        <v>1258</v>
      </c>
      <c r="FL11800" s="55">
        <v>0.05</v>
      </c>
    </row>
    <row r="11801" ht="14.25" customHeight="1" outlineLevel="1" spans="162:168">
      <c r="FF11801" s="55">
        <v>11794</v>
      </c>
      <c r="FG11801" s="55" t="s">
        <v>2052</v>
      </c>
      <c r="FH11801" s="55" t="s">
        <v>1708</v>
      </c>
      <c r="FI11801" s="55">
        <v>11</v>
      </c>
      <c r="FJ11801" s="55">
        <v>540000</v>
      </c>
      <c r="FK11801" s="55" t="s">
        <v>1258</v>
      </c>
      <c r="FL11801" s="55">
        <v>0.05</v>
      </c>
    </row>
    <row r="11802" ht="14.25" customHeight="1" outlineLevel="1" spans="162:168">
      <c r="FF11802" s="55">
        <v>11795</v>
      </c>
      <c r="FG11802" s="55" t="s">
        <v>2052</v>
      </c>
      <c r="FH11802" s="55" t="s">
        <v>1708</v>
      </c>
      <c r="FI11802" s="55">
        <v>2</v>
      </c>
      <c r="FJ11802" s="55">
        <v>0</v>
      </c>
      <c r="FK11802" s="55" t="s">
        <v>1258</v>
      </c>
      <c r="FL11802" s="55">
        <v>0.0467</v>
      </c>
    </row>
    <row r="11803" ht="14.25" customHeight="1" outlineLevel="1" spans="162:168">
      <c r="FF11803" s="55">
        <v>11796</v>
      </c>
      <c r="FG11803" s="55" t="s">
        <v>2052</v>
      </c>
      <c r="FH11803" s="55" t="s">
        <v>1708</v>
      </c>
      <c r="FI11803" s="55">
        <v>2</v>
      </c>
      <c r="FJ11803" s="55">
        <v>1000</v>
      </c>
      <c r="FK11803" s="55" t="s">
        <v>1258</v>
      </c>
      <c r="FL11803" s="55">
        <v>0.0467</v>
      </c>
    </row>
    <row r="11804" ht="14.25" customHeight="1" outlineLevel="1" spans="162:168">
      <c r="FF11804" s="55">
        <v>11797</v>
      </c>
      <c r="FG11804" s="55" t="s">
        <v>2052</v>
      </c>
      <c r="FH11804" s="55" t="s">
        <v>1708</v>
      </c>
      <c r="FI11804" s="55">
        <v>2</v>
      </c>
      <c r="FJ11804" s="55">
        <v>2500</v>
      </c>
      <c r="FK11804" s="55" t="s">
        <v>1258</v>
      </c>
      <c r="FL11804" s="55">
        <v>0.0467</v>
      </c>
    </row>
    <row r="11805" ht="14.25" customHeight="1" outlineLevel="1" spans="162:168">
      <c r="FF11805" s="55">
        <v>11798</v>
      </c>
      <c r="FG11805" s="55" t="s">
        <v>2052</v>
      </c>
      <c r="FH11805" s="55" t="s">
        <v>1708</v>
      </c>
      <c r="FI11805" s="55">
        <v>2</v>
      </c>
      <c r="FJ11805" s="55">
        <v>5000</v>
      </c>
      <c r="FK11805" s="55" t="s">
        <v>1258</v>
      </c>
      <c r="FL11805" s="55">
        <v>0.0467</v>
      </c>
    </row>
    <row r="11806" ht="14.25" customHeight="1" outlineLevel="1" spans="162:168">
      <c r="FF11806" s="55">
        <v>11799</v>
      </c>
      <c r="FG11806" s="55" t="s">
        <v>2052</v>
      </c>
      <c r="FH11806" s="55" t="s">
        <v>1708</v>
      </c>
      <c r="FI11806" s="55">
        <v>2</v>
      </c>
      <c r="FJ11806" s="55">
        <v>10000</v>
      </c>
      <c r="FK11806" s="55" t="s">
        <v>1258</v>
      </c>
      <c r="FL11806" s="55">
        <v>0.0467</v>
      </c>
    </row>
    <row r="11807" ht="14.25" customHeight="1" outlineLevel="1" spans="162:168">
      <c r="FF11807" s="55">
        <v>11800</v>
      </c>
      <c r="FG11807" s="55" t="s">
        <v>2052</v>
      </c>
      <c r="FH11807" s="55" t="s">
        <v>1708</v>
      </c>
      <c r="FI11807" s="55">
        <v>2</v>
      </c>
      <c r="FJ11807" s="55">
        <v>25000</v>
      </c>
      <c r="FK11807" s="55" t="s">
        <v>1258</v>
      </c>
      <c r="FL11807" s="55">
        <v>0.0467</v>
      </c>
    </row>
    <row r="11808" ht="14.25" customHeight="1" outlineLevel="1" spans="162:168">
      <c r="FF11808" s="55">
        <v>11801</v>
      </c>
      <c r="FG11808" s="55" t="s">
        <v>2052</v>
      </c>
      <c r="FH11808" s="55" t="s">
        <v>1708</v>
      </c>
      <c r="FI11808" s="55">
        <v>2</v>
      </c>
      <c r="FJ11808" s="55">
        <v>50000</v>
      </c>
      <c r="FK11808" s="55" t="s">
        <v>1258</v>
      </c>
      <c r="FL11808" s="55">
        <v>0.0467</v>
      </c>
    </row>
    <row r="11809" ht="14.25" customHeight="1" outlineLevel="1" spans="162:168">
      <c r="FF11809" s="55">
        <v>11802</v>
      </c>
      <c r="FG11809" s="55" t="s">
        <v>2052</v>
      </c>
      <c r="FH11809" s="55" t="s">
        <v>1708</v>
      </c>
      <c r="FI11809" s="55">
        <v>2</v>
      </c>
      <c r="FJ11809" s="55">
        <v>80000</v>
      </c>
      <c r="FK11809" s="55" t="s">
        <v>1258</v>
      </c>
      <c r="FL11809" s="55">
        <v>0.0467</v>
      </c>
    </row>
    <row r="11810" ht="14.25" customHeight="1" outlineLevel="1" spans="162:168">
      <c r="FF11810" s="55">
        <v>11803</v>
      </c>
      <c r="FG11810" s="55" t="s">
        <v>2052</v>
      </c>
      <c r="FH11810" s="55" t="s">
        <v>1708</v>
      </c>
      <c r="FI11810" s="55">
        <v>2</v>
      </c>
      <c r="FJ11810" s="55">
        <v>130000</v>
      </c>
      <c r="FK11810" s="55" t="s">
        <v>1258</v>
      </c>
      <c r="FL11810" s="55">
        <v>0.0467</v>
      </c>
    </row>
    <row r="11811" ht="14.25" customHeight="1" outlineLevel="1" spans="162:168">
      <c r="FF11811" s="55">
        <v>11804</v>
      </c>
      <c r="FG11811" s="55" t="s">
        <v>2052</v>
      </c>
      <c r="FH11811" s="55" t="s">
        <v>1708</v>
      </c>
      <c r="FI11811" s="55">
        <v>2</v>
      </c>
      <c r="FJ11811" s="55">
        <v>260000</v>
      </c>
      <c r="FK11811" s="55" t="s">
        <v>1258</v>
      </c>
      <c r="FL11811" s="55">
        <v>0.0467</v>
      </c>
    </row>
    <row r="11812" ht="14.25" customHeight="1" outlineLevel="1" spans="162:168">
      <c r="FF11812" s="55">
        <v>11805</v>
      </c>
      <c r="FG11812" s="55" t="s">
        <v>2052</v>
      </c>
      <c r="FH11812" s="55" t="s">
        <v>1708</v>
      </c>
      <c r="FI11812" s="55">
        <v>2</v>
      </c>
      <c r="FJ11812" s="55">
        <v>400000</v>
      </c>
      <c r="FK11812" s="55" t="s">
        <v>1258</v>
      </c>
      <c r="FL11812" s="55">
        <v>0.0467</v>
      </c>
    </row>
    <row r="11813" ht="14.25" customHeight="1" outlineLevel="1" spans="162:168">
      <c r="FF11813" s="55">
        <v>11806</v>
      </c>
      <c r="FG11813" s="55" t="s">
        <v>2052</v>
      </c>
      <c r="FH11813" s="55" t="s">
        <v>1708</v>
      </c>
      <c r="FI11813" s="55">
        <v>2</v>
      </c>
      <c r="FJ11813" s="55">
        <v>530000</v>
      </c>
      <c r="FK11813" s="55" t="s">
        <v>1258</v>
      </c>
      <c r="FL11813" s="55">
        <v>0.0467</v>
      </c>
    </row>
    <row r="11814" ht="14.25" customHeight="1" outlineLevel="1" spans="162:168">
      <c r="FF11814" s="55">
        <v>11807</v>
      </c>
      <c r="FG11814" s="55" t="s">
        <v>2052</v>
      </c>
      <c r="FH11814" s="55" t="s">
        <v>1708</v>
      </c>
      <c r="FI11814" s="55">
        <v>2</v>
      </c>
      <c r="FJ11814" s="55">
        <v>540000</v>
      </c>
      <c r="FK11814" s="55" t="s">
        <v>1258</v>
      </c>
      <c r="FL11814" s="55">
        <v>0.0467</v>
      </c>
    </row>
    <row r="11815" ht="14.25" customHeight="1" outlineLevel="1" spans="162:168">
      <c r="FF11815" s="55">
        <v>11808</v>
      </c>
      <c r="FG11815" s="55" t="s">
        <v>2052</v>
      </c>
      <c r="FH11815" s="55" t="s">
        <v>1708</v>
      </c>
      <c r="FI11815" s="55">
        <v>3</v>
      </c>
      <c r="FJ11815" s="55">
        <v>0</v>
      </c>
      <c r="FK11815" s="55" t="s">
        <v>1258</v>
      </c>
      <c r="FL11815" s="55">
        <v>0.0467</v>
      </c>
    </row>
    <row r="11816" ht="14.25" customHeight="1" outlineLevel="1" spans="162:168">
      <c r="FF11816" s="55">
        <v>11809</v>
      </c>
      <c r="FG11816" s="55" t="s">
        <v>2052</v>
      </c>
      <c r="FH11816" s="55" t="s">
        <v>1708</v>
      </c>
      <c r="FI11816" s="55">
        <v>3</v>
      </c>
      <c r="FJ11816" s="55">
        <v>1000</v>
      </c>
      <c r="FK11816" s="55" t="s">
        <v>1258</v>
      </c>
      <c r="FL11816" s="55">
        <v>0.0467</v>
      </c>
    </row>
    <row r="11817" ht="14.25" customHeight="1" outlineLevel="1" spans="162:168">
      <c r="FF11817" s="55">
        <v>11810</v>
      </c>
      <c r="FG11817" s="55" t="s">
        <v>2052</v>
      </c>
      <c r="FH11817" s="55" t="s">
        <v>1708</v>
      </c>
      <c r="FI11817" s="55">
        <v>3</v>
      </c>
      <c r="FJ11817" s="55">
        <v>2500</v>
      </c>
      <c r="FK11817" s="55" t="s">
        <v>1258</v>
      </c>
      <c r="FL11817" s="55">
        <v>0.0467</v>
      </c>
    </row>
    <row r="11818" ht="14.25" customHeight="1" outlineLevel="1" spans="162:168">
      <c r="FF11818" s="55">
        <v>11811</v>
      </c>
      <c r="FG11818" s="55" t="s">
        <v>2052</v>
      </c>
      <c r="FH11818" s="55" t="s">
        <v>1708</v>
      </c>
      <c r="FI11818" s="55">
        <v>3</v>
      </c>
      <c r="FJ11818" s="55">
        <v>5000</v>
      </c>
      <c r="FK11818" s="55" t="s">
        <v>1258</v>
      </c>
      <c r="FL11818" s="55">
        <v>0.0467</v>
      </c>
    </row>
    <row r="11819" ht="14.25" customHeight="1" outlineLevel="1" spans="162:168">
      <c r="FF11819" s="55">
        <v>11812</v>
      </c>
      <c r="FG11819" s="55" t="s">
        <v>2052</v>
      </c>
      <c r="FH11819" s="55" t="s">
        <v>1708</v>
      </c>
      <c r="FI11819" s="55">
        <v>3</v>
      </c>
      <c r="FJ11819" s="55">
        <v>10000</v>
      </c>
      <c r="FK11819" s="55" t="s">
        <v>1258</v>
      </c>
      <c r="FL11819" s="55">
        <v>0.0467</v>
      </c>
    </row>
    <row r="11820" ht="14.25" customHeight="1" outlineLevel="1" spans="162:168">
      <c r="FF11820" s="55">
        <v>11813</v>
      </c>
      <c r="FG11820" s="55" t="s">
        <v>2052</v>
      </c>
      <c r="FH11820" s="55" t="s">
        <v>1708</v>
      </c>
      <c r="FI11820" s="55">
        <v>3</v>
      </c>
      <c r="FJ11820" s="55">
        <v>25000</v>
      </c>
      <c r="FK11820" s="55" t="s">
        <v>1258</v>
      </c>
      <c r="FL11820" s="55">
        <v>0.0467</v>
      </c>
    </row>
    <row r="11821" ht="14.25" customHeight="1" outlineLevel="1" spans="162:168">
      <c r="FF11821" s="55">
        <v>11814</v>
      </c>
      <c r="FG11821" s="55" t="s">
        <v>2052</v>
      </c>
      <c r="FH11821" s="55" t="s">
        <v>1708</v>
      </c>
      <c r="FI11821" s="55">
        <v>3</v>
      </c>
      <c r="FJ11821" s="55">
        <v>50000</v>
      </c>
      <c r="FK11821" s="55" t="s">
        <v>1258</v>
      </c>
      <c r="FL11821" s="55">
        <v>0.0467</v>
      </c>
    </row>
    <row r="11822" ht="14.25" customHeight="1" outlineLevel="1" spans="162:168">
      <c r="FF11822" s="55">
        <v>11815</v>
      </c>
      <c r="FG11822" s="55" t="s">
        <v>2052</v>
      </c>
      <c r="FH11822" s="55" t="s">
        <v>1708</v>
      </c>
      <c r="FI11822" s="55">
        <v>3</v>
      </c>
      <c r="FJ11822" s="55">
        <v>80000</v>
      </c>
      <c r="FK11822" s="55" t="s">
        <v>1258</v>
      </c>
      <c r="FL11822" s="55">
        <v>0.0467</v>
      </c>
    </row>
    <row r="11823" ht="14.25" customHeight="1" outlineLevel="1" spans="162:168">
      <c r="FF11823" s="55">
        <v>11816</v>
      </c>
      <c r="FG11823" s="55" t="s">
        <v>2052</v>
      </c>
      <c r="FH11823" s="55" t="s">
        <v>1708</v>
      </c>
      <c r="FI11823" s="55">
        <v>3</v>
      </c>
      <c r="FJ11823" s="55">
        <v>130000</v>
      </c>
      <c r="FK11823" s="55" t="s">
        <v>1258</v>
      </c>
      <c r="FL11823" s="55">
        <v>0.0467</v>
      </c>
    </row>
    <row r="11824" ht="14.25" customHeight="1" outlineLevel="1" spans="162:168">
      <c r="FF11824" s="55">
        <v>11817</v>
      </c>
      <c r="FG11824" s="55" t="s">
        <v>2052</v>
      </c>
      <c r="FH11824" s="55" t="s">
        <v>1708</v>
      </c>
      <c r="FI11824" s="55">
        <v>3</v>
      </c>
      <c r="FJ11824" s="55">
        <v>260000</v>
      </c>
      <c r="FK11824" s="55" t="s">
        <v>1258</v>
      </c>
      <c r="FL11824" s="55">
        <v>0.0467</v>
      </c>
    </row>
    <row r="11825" ht="14.25" customHeight="1" outlineLevel="1" spans="162:168">
      <c r="FF11825" s="55">
        <v>11818</v>
      </c>
      <c r="FG11825" s="55" t="s">
        <v>2052</v>
      </c>
      <c r="FH11825" s="55" t="s">
        <v>1708</v>
      </c>
      <c r="FI11825" s="55">
        <v>3</v>
      </c>
      <c r="FJ11825" s="55">
        <v>400000</v>
      </c>
      <c r="FK11825" s="55" t="s">
        <v>1258</v>
      </c>
      <c r="FL11825" s="55">
        <v>0.0467</v>
      </c>
    </row>
    <row r="11826" ht="14.25" customHeight="1" outlineLevel="1" spans="162:168">
      <c r="FF11826" s="55">
        <v>11819</v>
      </c>
      <c r="FG11826" s="55" t="s">
        <v>2052</v>
      </c>
      <c r="FH11826" s="55" t="s">
        <v>1708</v>
      </c>
      <c r="FI11826" s="55">
        <v>3</v>
      </c>
      <c r="FJ11826" s="55">
        <v>530000</v>
      </c>
      <c r="FK11826" s="55" t="s">
        <v>1258</v>
      </c>
      <c r="FL11826" s="55">
        <v>0.0467</v>
      </c>
    </row>
    <row r="11827" ht="14.25" customHeight="1" outlineLevel="1" spans="162:168">
      <c r="FF11827" s="55">
        <v>11820</v>
      </c>
      <c r="FG11827" s="55" t="s">
        <v>2052</v>
      </c>
      <c r="FH11827" s="55" t="s">
        <v>1708</v>
      </c>
      <c r="FI11827" s="55">
        <v>3</v>
      </c>
      <c r="FJ11827" s="55">
        <v>540000</v>
      </c>
      <c r="FK11827" s="55" t="s">
        <v>1258</v>
      </c>
      <c r="FL11827" s="55">
        <v>0.0467</v>
      </c>
    </row>
    <row r="11828" ht="14.25" customHeight="1" outlineLevel="1" spans="162:168">
      <c r="FF11828" s="55">
        <v>11821</v>
      </c>
      <c r="FG11828" s="55" t="s">
        <v>2052</v>
      </c>
      <c r="FH11828" s="55" t="s">
        <v>1708</v>
      </c>
      <c r="FI11828" s="55">
        <v>4</v>
      </c>
      <c r="FJ11828" s="55">
        <v>0</v>
      </c>
      <c r="FK11828" s="55" t="s">
        <v>1258</v>
      </c>
      <c r="FL11828" s="55">
        <v>0.025</v>
      </c>
    </row>
    <row r="11829" ht="14.25" customHeight="1" outlineLevel="1" spans="162:168">
      <c r="FF11829" s="55">
        <v>11822</v>
      </c>
      <c r="FG11829" s="55" t="s">
        <v>2052</v>
      </c>
      <c r="FH11829" s="55" t="s">
        <v>1708</v>
      </c>
      <c r="FI11829" s="55">
        <v>4</v>
      </c>
      <c r="FJ11829" s="55">
        <v>1000</v>
      </c>
      <c r="FK11829" s="55" t="s">
        <v>1258</v>
      </c>
      <c r="FL11829" s="55">
        <v>0.025</v>
      </c>
    </row>
    <row r="11830" ht="14.25" customHeight="1" outlineLevel="1" spans="162:168">
      <c r="FF11830" s="55">
        <v>11823</v>
      </c>
      <c r="FG11830" s="55" t="s">
        <v>2052</v>
      </c>
      <c r="FH11830" s="55" t="s">
        <v>1708</v>
      </c>
      <c r="FI11830" s="55">
        <v>4</v>
      </c>
      <c r="FJ11830" s="55">
        <v>2500</v>
      </c>
      <c r="FK11830" s="55" t="s">
        <v>1258</v>
      </c>
      <c r="FL11830" s="55">
        <v>0.025</v>
      </c>
    </row>
    <row r="11831" ht="14.25" customHeight="1" outlineLevel="1" spans="162:168">
      <c r="FF11831" s="55">
        <v>11824</v>
      </c>
      <c r="FG11831" s="55" t="s">
        <v>2052</v>
      </c>
      <c r="FH11831" s="55" t="s">
        <v>1708</v>
      </c>
      <c r="FI11831" s="55">
        <v>4</v>
      </c>
      <c r="FJ11831" s="55">
        <v>5000</v>
      </c>
      <c r="FK11831" s="55" t="s">
        <v>1258</v>
      </c>
      <c r="FL11831" s="55">
        <v>0.025</v>
      </c>
    </row>
    <row r="11832" ht="14.25" customHeight="1" outlineLevel="1" spans="162:168">
      <c r="FF11832" s="55">
        <v>11825</v>
      </c>
      <c r="FG11832" s="55" t="s">
        <v>2052</v>
      </c>
      <c r="FH11832" s="55" t="s">
        <v>1708</v>
      </c>
      <c r="FI11832" s="55">
        <v>4</v>
      </c>
      <c r="FJ11832" s="55">
        <v>10000</v>
      </c>
      <c r="FK11832" s="55" t="s">
        <v>1258</v>
      </c>
      <c r="FL11832" s="55">
        <v>0.025</v>
      </c>
    </row>
    <row r="11833" ht="14.25" customHeight="1" outlineLevel="1" spans="162:168">
      <c r="FF11833" s="55">
        <v>11826</v>
      </c>
      <c r="FG11833" s="55" t="s">
        <v>2052</v>
      </c>
      <c r="FH11833" s="55" t="s">
        <v>1708</v>
      </c>
      <c r="FI11833" s="55">
        <v>4</v>
      </c>
      <c r="FJ11833" s="55">
        <v>25000</v>
      </c>
      <c r="FK11833" s="55" t="s">
        <v>1258</v>
      </c>
      <c r="FL11833" s="55">
        <v>0.025</v>
      </c>
    </row>
    <row r="11834" ht="14.25" customHeight="1" outlineLevel="1" spans="162:168">
      <c r="FF11834" s="55">
        <v>11827</v>
      </c>
      <c r="FG11834" s="55" t="s">
        <v>2052</v>
      </c>
      <c r="FH11834" s="55" t="s">
        <v>1708</v>
      </c>
      <c r="FI11834" s="55">
        <v>4</v>
      </c>
      <c r="FJ11834" s="55">
        <v>50000</v>
      </c>
      <c r="FK11834" s="55" t="s">
        <v>1258</v>
      </c>
      <c r="FL11834" s="55">
        <v>0.025</v>
      </c>
    </row>
    <row r="11835" ht="14.25" customHeight="1" outlineLevel="1" spans="162:168">
      <c r="FF11835" s="55">
        <v>11828</v>
      </c>
      <c r="FG11835" s="55" t="s">
        <v>2052</v>
      </c>
      <c r="FH11835" s="55" t="s">
        <v>1708</v>
      </c>
      <c r="FI11835" s="55">
        <v>4</v>
      </c>
      <c r="FJ11835" s="55">
        <v>80000</v>
      </c>
      <c r="FK11835" s="55" t="s">
        <v>1258</v>
      </c>
      <c r="FL11835" s="55">
        <v>0.025</v>
      </c>
    </row>
    <row r="11836" ht="14.25" customHeight="1" outlineLevel="1" spans="162:168">
      <c r="FF11836" s="55">
        <v>11829</v>
      </c>
      <c r="FG11836" s="55" t="s">
        <v>2052</v>
      </c>
      <c r="FH11836" s="55" t="s">
        <v>1708</v>
      </c>
      <c r="FI11836" s="55">
        <v>4</v>
      </c>
      <c r="FJ11836" s="55">
        <v>130000</v>
      </c>
      <c r="FK11836" s="55" t="s">
        <v>1258</v>
      </c>
      <c r="FL11836" s="55">
        <v>0.025</v>
      </c>
    </row>
    <row r="11837" ht="14.25" customHeight="1" outlineLevel="1" spans="162:168">
      <c r="FF11837" s="55">
        <v>11830</v>
      </c>
      <c r="FG11837" s="55" t="s">
        <v>2052</v>
      </c>
      <c r="FH11837" s="55" t="s">
        <v>1708</v>
      </c>
      <c r="FI11837" s="55">
        <v>4</v>
      </c>
      <c r="FJ11837" s="55">
        <v>260000</v>
      </c>
      <c r="FK11837" s="55" t="s">
        <v>1258</v>
      </c>
      <c r="FL11837" s="55">
        <v>0.025</v>
      </c>
    </row>
    <row r="11838" ht="14.25" customHeight="1" outlineLevel="1" spans="162:168">
      <c r="FF11838" s="55">
        <v>11831</v>
      </c>
      <c r="FG11838" s="55" t="s">
        <v>2052</v>
      </c>
      <c r="FH11838" s="55" t="s">
        <v>1708</v>
      </c>
      <c r="FI11838" s="55">
        <v>4</v>
      </c>
      <c r="FJ11838" s="55">
        <v>400000</v>
      </c>
      <c r="FK11838" s="55" t="s">
        <v>1258</v>
      </c>
      <c r="FL11838" s="55">
        <v>0.025</v>
      </c>
    </row>
    <row r="11839" ht="14.25" customHeight="1" outlineLevel="1" spans="162:168">
      <c r="FF11839" s="55">
        <v>11832</v>
      </c>
      <c r="FG11839" s="55" t="s">
        <v>2052</v>
      </c>
      <c r="FH11839" s="55" t="s">
        <v>1708</v>
      </c>
      <c r="FI11839" s="55">
        <v>4</v>
      </c>
      <c r="FJ11839" s="55">
        <v>530000</v>
      </c>
      <c r="FK11839" s="55" t="s">
        <v>1258</v>
      </c>
      <c r="FL11839" s="55">
        <v>0.025</v>
      </c>
    </row>
    <row r="11840" ht="14.25" customHeight="1" outlineLevel="1" spans="162:168">
      <c r="FF11840" s="55">
        <v>11833</v>
      </c>
      <c r="FG11840" s="55" t="s">
        <v>2052</v>
      </c>
      <c r="FH11840" s="55" t="s">
        <v>1708</v>
      </c>
      <c r="FI11840" s="55">
        <v>4</v>
      </c>
      <c r="FJ11840" s="55">
        <v>540000</v>
      </c>
      <c r="FK11840" s="55" t="s">
        <v>1258</v>
      </c>
      <c r="FL11840" s="55">
        <v>0.025</v>
      </c>
    </row>
    <row r="11841" ht="14.25" customHeight="1" outlineLevel="1" spans="162:168">
      <c r="FF11841" s="55">
        <v>11834</v>
      </c>
      <c r="FG11841" s="55" t="s">
        <v>2052</v>
      </c>
      <c r="FH11841" s="55" t="s">
        <v>1708</v>
      </c>
      <c r="FI11841" s="55">
        <v>5</v>
      </c>
      <c r="FJ11841" s="55">
        <v>0</v>
      </c>
      <c r="FK11841" s="55" t="s">
        <v>1258</v>
      </c>
      <c r="FL11841" s="55">
        <v>0.025</v>
      </c>
    </row>
    <row r="11842" ht="14.25" customHeight="1" outlineLevel="1" spans="162:168">
      <c r="FF11842" s="55">
        <v>11835</v>
      </c>
      <c r="FG11842" s="55" t="s">
        <v>2052</v>
      </c>
      <c r="FH11842" s="55" t="s">
        <v>1708</v>
      </c>
      <c r="FI11842" s="55">
        <v>5</v>
      </c>
      <c r="FJ11842" s="55">
        <v>1000</v>
      </c>
      <c r="FK11842" s="55" t="s">
        <v>1258</v>
      </c>
      <c r="FL11842" s="55">
        <v>0.025</v>
      </c>
    </row>
    <row r="11843" ht="14.25" customHeight="1" outlineLevel="1" spans="162:168">
      <c r="FF11843" s="55">
        <v>11836</v>
      </c>
      <c r="FG11843" s="55" t="s">
        <v>2052</v>
      </c>
      <c r="FH11843" s="55" t="s">
        <v>1708</v>
      </c>
      <c r="FI11843" s="55">
        <v>5</v>
      </c>
      <c r="FJ11843" s="55">
        <v>2500</v>
      </c>
      <c r="FK11843" s="55" t="s">
        <v>1258</v>
      </c>
      <c r="FL11843" s="55">
        <v>0.025</v>
      </c>
    </row>
    <row r="11844" ht="14.25" customHeight="1" outlineLevel="1" spans="162:168">
      <c r="FF11844" s="55">
        <v>11837</v>
      </c>
      <c r="FG11844" s="55" t="s">
        <v>2052</v>
      </c>
      <c r="FH11844" s="55" t="s">
        <v>1708</v>
      </c>
      <c r="FI11844" s="55">
        <v>5</v>
      </c>
      <c r="FJ11844" s="55">
        <v>5000</v>
      </c>
      <c r="FK11844" s="55" t="s">
        <v>1258</v>
      </c>
      <c r="FL11844" s="55">
        <v>0.025</v>
      </c>
    </row>
    <row r="11845" ht="14.25" customHeight="1" outlineLevel="1" spans="162:168">
      <c r="FF11845" s="55">
        <v>11838</v>
      </c>
      <c r="FG11845" s="55" t="s">
        <v>2052</v>
      </c>
      <c r="FH11845" s="55" t="s">
        <v>1708</v>
      </c>
      <c r="FI11845" s="55">
        <v>5</v>
      </c>
      <c r="FJ11845" s="55">
        <v>10000</v>
      </c>
      <c r="FK11845" s="55" t="s">
        <v>1258</v>
      </c>
      <c r="FL11845" s="55">
        <v>0.025</v>
      </c>
    </row>
    <row r="11846" ht="14.25" customHeight="1" outlineLevel="1" spans="162:168">
      <c r="FF11846" s="55">
        <v>11839</v>
      </c>
      <c r="FG11846" s="55" t="s">
        <v>2052</v>
      </c>
      <c r="FH11846" s="55" t="s">
        <v>1708</v>
      </c>
      <c r="FI11846" s="55">
        <v>5</v>
      </c>
      <c r="FJ11846" s="55">
        <v>25000</v>
      </c>
      <c r="FK11846" s="55" t="s">
        <v>1258</v>
      </c>
      <c r="FL11846" s="55">
        <v>0.025</v>
      </c>
    </row>
    <row r="11847" ht="14.25" customHeight="1" outlineLevel="1" spans="162:168">
      <c r="FF11847" s="55">
        <v>11840</v>
      </c>
      <c r="FG11847" s="55" t="s">
        <v>2052</v>
      </c>
      <c r="FH11847" s="55" t="s">
        <v>1708</v>
      </c>
      <c r="FI11847" s="55">
        <v>5</v>
      </c>
      <c r="FJ11847" s="55">
        <v>50000</v>
      </c>
      <c r="FK11847" s="55" t="s">
        <v>1258</v>
      </c>
      <c r="FL11847" s="55">
        <v>0.025</v>
      </c>
    </row>
    <row r="11848" ht="14.25" customHeight="1" outlineLevel="1" spans="162:168">
      <c r="FF11848" s="55">
        <v>11841</v>
      </c>
      <c r="FG11848" s="55" t="s">
        <v>2052</v>
      </c>
      <c r="FH11848" s="55" t="s">
        <v>1708</v>
      </c>
      <c r="FI11848" s="55">
        <v>5</v>
      </c>
      <c r="FJ11848" s="55">
        <v>80000</v>
      </c>
      <c r="FK11848" s="55" t="s">
        <v>1258</v>
      </c>
      <c r="FL11848" s="55">
        <v>0.025</v>
      </c>
    </row>
    <row r="11849" ht="14.25" customHeight="1" outlineLevel="1" spans="162:168">
      <c r="FF11849" s="55">
        <v>11842</v>
      </c>
      <c r="FG11849" s="55" t="s">
        <v>2052</v>
      </c>
      <c r="FH11849" s="55" t="s">
        <v>1708</v>
      </c>
      <c r="FI11849" s="55">
        <v>5</v>
      </c>
      <c r="FJ11849" s="55">
        <v>130000</v>
      </c>
      <c r="FK11849" s="55" t="s">
        <v>1258</v>
      </c>
      <c r="FL11849" s="55">
        <v>0.025</v>
      </c>
    </row>
    <row r="11850" ht="14.25" customHeight="1" outlineLevel="1" spans="162:168">
      <c r="FF11850" s="55">
        <v>11843</v>
      </c>
      <c r="FG11850" s="55" t="s">
        <v>2052</v>
      </c>
      <c r="FH11850" s="55" t="s">
        <v>1708</v>
      </c>
      <c r="FI11850" s="55">
        <v>5</v>
      </c>
      <c r="FJ11850" s="55">
        <v>260000</v>
      </c>
      <c r="FK11850" s="55" t="s">
        <v>1258</v>
      </c>
      <c r="FL11850" s="55">
        <v>0.025</v>
      </c>
    </row>
    <row r="11851" ht="14.25" customHeight="1" outlineLevel="1" spans="162:168">
      <c r="FF11851" s="55">
        <v>11844</v>
      </c>
      <c r="FG11851" s="55" t="s">
        <v>2052</v>
      </c>
      <c r="FH11851" s="55" t="s">
        <v>1708</v>
      </c>
      <c r="FI11851" s="55">
        <v>5</v>
      </c>
      <c r="FJ11851" s="55">
        <v>400000</v>
      </c>
      <c r="FK11851" s="55" t="s">
        <v>1258</v>
      </c>
      <c r="FL11851" s="55">
        <v>0.025</v>
      </c>
    </row>
    <row r="11852" ht="14.25" customHeight="1" outlineLevel="1" spans="162:168">
      <c r="FF11852" s="55">
        <v>11845</v>
      </c>
      <c r="FG11852" s="55" t="s">
        <v>2052</v>
      </c>
      <c r="FH11852" s="55" t="s">
        <v>1708</v>
      </c>
      <c r="FI11852" s="55">
        <v>5</v>
      </c>
      <c r="FJ11852" s="55">
        <v>530000</v>
      </c>
      <c r="FK11852" s="55" t="s">
        <v>1258</v>
      </c>
      <c r="FL11852" s="55">
        <v>0.025</v>
      </c>
    </row>
    <row r="11853" ht="14.25" customHeight="1" outlineLevel="1" spans="162:168">
      <c r="FF11853" s="55">
        <v>11846</v>
      </c>
      <c r="FG11853" s="55" t="s">
        <v>2052</v>
      </c>
      <c r="FH11853" s="55" t="s">
        <v>1708</v>
      </c>
      <c r="FI11853" s="55">
        <v>5</v>
      </c>
      <c r="FJ11853" s="55">
        <v>540000</v>
      </c>
      <c r="FK11853" s="55" t="s">
        <v>1258</v>
      </c>
      <c r="FL11853" s="55">
        <v>0.025</v>
      </c>
    </row>
    <row r="11854" ht="14.25" customHeight="1" outlineLevel="1" spans="162:168">
      <c r="FF11854" s="55">
        <v>11847</v>
      </c>
      <c r="FG11854" s="55" t="s">
        <v>2052</v>
      </c>
      <c r="FH11854" s="55" t="s">
        <v>1708</v>
      </c>
      <c r="FI11854" s="55">
        <v>6</v>
      </c>
      <c r="FJ11854" s="55">
        <v>0</v>
      </c>
      <c r="FK11854" s="55" t="s">
        <v>1258</v>
      </c>
      <c r="FL11854" s="55">
        <v>0.025</v>
      </c>
    </row>
    <row r="11855" ht="14.25" customHeight="1" outlineLevel="1" spans="162:168">
      <c r="FF11855" s="55">
        <v>11848</v>
      </c>
      <c r="FG11855" s="55" t="s">
        <v>2052</v>
      </c>
      <c r="FH11855" s="55" t="s">
        <v>1708</v>
      </c>
      <c r="FI11855" s="55">
        <v>6</v>
      </c>
      <c r="FJ11855" s="55">
        <v>1000</v>
      </c>
      <c r="FK11855" s="55" t="s">
        <v>1258</v>
      </c>
      <c r="FL11855" s="55">
        <v>0.025</v>
      </c>
    </row>
    <row r="11856" ht="14.25" customHeight="1" outlineLevel="1" spans="162:168">
      <c r="FF11856" s="55">
        <v>11849</v>
      </c>
      <c r="FG11856" s="55" t="s">
        <v>2052</v>
      </c>
      <c r="FH11856" s="55" t="s">
        <v>1708</v>
      </c>
      <c r="FI11856" s="55">
        <v>6</v>
      </c>
      <c r="FJ11856" s="55">
        <v>2500</v>
      </c>
      <c r="FK11856" s="55" t="s">
        <v>1258</v>
      </c>
      <c r="FL11856" s="55">
        <v>0.025</v>
      </c>
    </row>
    <row r="11857" ht="14.25" customHeight="1" outlineLevel="1" spans="162:168">
      <c r="FF11857" s="55">
        <v>11850</v>
      </c>
      <c r="FG11857" s="55" t="s">
        <v>2052</v>
      </c>
      <c r="FH11857" s="55" t="s">
        <v>1708</v>
      </c>
      <c r="FI11857" s="55">
        <v>6</v>
      </c>
      <c r="FJ11857" s="55">
        <v>5000</v>
      </c>
      <c r="FK11857" s="55" t="s">
        <v>1258</v>
      </c>
      <c r="FL11857" s="55">
        <v>0.025</v>
      </c>
    </row>
    <row r="11858" ht="14.25" customHeight="1" outlineLevel="1" spans="162:168">
      <c r="FF11858" s="55">
        <v>11851</v>
      </c>
      <c r="FG11858" s="55" t="s">
        <v>2052</v>
      </c>
      <c r="FH11858" s="55" t="s">
        <v>1708</v>
      </c>
      <c r="FI11858" s="55">
        <v>6</v>
      </c>
      <c r="FJ11858" s="55">
        <v>10000</v>
      </c>
      <c r="FK11858" s="55" t="s">
        <v>1258</v>
      </c>
      <c r="FL11858" s="55">
        <v>0.025</v>
      </c>
    </row>
    <row r="11859" ht="14.25" customHeight="1" outlineLevel="1" spans="162:168">
      <c r="FF11859" s="55">
        <v>11852</v>
      </c>
      <c r="FG11859" s="55" t="s">
        <v>2052</v>
      </c>
      <c r="FH11859" s="55" t="s">
        <v>1708</v>
      </c>
      <c r="FI11859" s="55">
        <v>6</v>
      </c>
      <c r="FJ11859" s="55">
        <v>25000</v>
      </c>
      <c r="FK11859" s="55" t="s">
        <v>1258</v>
      </c>
      <c r="FL11859" s="55">
        <v>0.025</v>
      </c>
    </row>
    <row r="11860" ht="14.25" customHeight="1" outlineLevel="1" spans="162:168">
      <c r="FF11860" s="55">
        <v>11853</v>
      </c>
      <c r="FG11860" s="55" t="s">
        <v>2052</v>
      </c>
      <c r="FH11860" s="55" t="s">
        <v>1708</v>
      </c>
      <c r="FI11860" s="55">
        <v>6</v>
      </c>
      <c r="FJ11860" s="55">
        <v>50000</v>
      </c>
      <c r="FK11860" s="55" t="s">
        <v>1258</v>
      </c>
      <c r="FL11860" s="55">
        <v>0.025</v>
      </c>
    </row>
    <row r="11861" ht="14.25" customHeight="1" outlineLevel="1" spans="162:168">
      <c r="FF11861" s="55">
        <v>11854</v>
      </c>
      <c r="FG11861" s="55" t="s">
        <v>2052</v>
      </c>
      <c r="FH11861" s="55" t="s">
        <v>1708</v>
      </c>
      <c r="FI11861" s="55">
        <v>6</v>
      </c>
      <c r="FJ11861" s="55">
        <v>80000</v>
      </c>
      <c r="FK11861" s="55" t="s">
        <v>1258</v>
      </c>
      <c r="FL11861" s="55">
        <v>0.025</v>
      </c>
    </row>
    <row r="11862" ht="14.25" customHeight="1" outlineLevel="1" spans="162:168">
      <c r="FF11862" s="55">
        <v>11855</v>
      </c>
      <c r="FG11862" s="55" t="s">
        <v>2052</v>
      </c>
      <c r="FH11862" s="55" t="s">
        <v>1708</v>
      </c>
      <c r="FI11862" s="55">
        <v>6</v>
      </c>
      <c r="FJ11862" s="55">
        <v>130000</v>
      </c>
      <c r="FK11862" s="55" t="s">
        <v>1258</v>
      </c>
      <c r="FL11862" s="55">
        <v>0.025</v>
      </c>
    </row>
    <row r="11863" ht="14.25" customHeight="1" outlineLevel="1" spans="162:168">
      <c r="FF11863" s="55">
        <v>11856</v>
      </c>
      <c r="FG11863" s="55" t="s">
        <v>2052</v>
      </c>
      <c r="FH11863" s="55" t="s">
        <v>1708</v>
      </c>
      <c r="FI11863" s="55">
        <v>6</v>
      </c>
      <c r="FJ11863" s="55">
        <v>260000</v>
      </c>
      <c r="FK11863" s="55" t="s">
        <v>1258</v>
      </c>
      <c r="FL11863" s="55">
        <v>0.025</v>
      </c>
    </row>
    <row r="11864" ht="14.25" customHeight="1" outlineLevel="1" spans="162:168">
      <c r="FF11864" s="55">
        <v>11857</v>
      </c>
      <c r="FG11864" s="55" t="s">
        <v>2052</v>
      </c>
      <c r="FH11864" s="55" t="s">
        <v>1708</v>
      </c>
      <c r="FI11864" s="55">
        <v>6</v>
      </c>
      <c r="FJ11864" s="55">
        <v>400000</v>
      </c>
      <c r="FK11864" s="55" t="s">
        <v>1258</v>
      </c>
      <c r="FL11864" s="55">
        <v>0.025</v>
      </c>
    </row>
    <row r="11865" ht="14.25" customHeight="1" outlineLevel="1" spans="162:168">
      <c r="FF11865" s="55">
        <v>11858</v>
      </c>
      <c r="FG11865" s="55" t="s">
        <v>2052</v>
      </c>
      <c r="FH11865" s="55" t="s">
        <v>1708</v>
      </c>
      <c r="FI11865" s="55">
        <v>6</v>
      </c>
      <c r="FJ11865" s="55">
        <v>530000</v>
      </c>
      <c r="FK11865" s="55" t="s">
        <v>1258</v>
      </c>
      <c r="FL11865" s="55">
        <v>0.025</v>
      </c>
    </row>
    <row r="11866" ht="14.25" customHeight="1" outlineLevel="1" spans="162:168">
      <c r="FF11866" s="55">
        <v>11859</v>
      </c>
      <c r="FG11866" s="55" t="s">
        <v>2052</v>
      </c>
      <c r="FH11866" s="55" t="s">
        <v>1708</v>
      </c>
      <c r="FI11866" s="55">
        <v>6</v>
      </c>
      <c r="FJ11866" s="55">
        <v>540000</v>
      </c>
      <c r="FK11866" s="55" t="s">
        <v>1258</v>
      </c>
      <c r="FL11866" s="55">
        <v>0.025</v>
      </c>
    </row>
    <row r="11867" ht="14.25" customHeight="1" outlineLevel="1" spans="162:168">
      <c r="FF11867" s="55">
        <v>11860</v>
      </c>
      <c r="FG11867" s="55" t="s">
        <v>2052</v>
      </c>
      <c r="FH11867" s="55" t="s">
        <v>1708</v>
      </c>
      <c r="FI11867" s="55">
        <v>7</v>
      </c>
      <c r="FJ11867" s="55">
        <v>0</v>
      </c>
      <c r="FK11867" s="55" t="s">
        <v>1258</v>
      </c>
      <c r="FL11867" s="55">
        <v>0.0792</v>
      </c>
    </row>
    <row r="11868" ht="14.25" customHeight="1" outlineLevel="1" spans="162:168">
      <c r="FF11868" s="55">
        <v>11861</v>
      </c>
      <c r="FG11868" s="55" t="s">
        <v>2052</v>
      </c>
      <c r="FH11868" s="55" t="s">
        <v>1708</v>
      </c>
      <c r="FI11868" s="55">
        <v>7</v>
      </c>
      <c r="FJ11868" s="55">
        <v>1000</v>
      </c>
      <c r="FK11868" s="55" t="s">
        <v>1258</v>
      </c>
      <c r="FL11868" s="55">
        <v>0.0792</v>
      </c>
    </row>
    <row r="11869" ht="14.25" customHeight="1" outlineLevel="1" spans="162:168">
      <c r="FF11869" s="55">
        <v>11862</v>
      </c>
      <c r="FG11869" s="55" t="s">
        <v>2052</v>
      </c>
      <c r="FH11869" s="55" t="s">
        <v>1708</v>
      </c>
      <c r="FI11869" s="55">
        <v>7</v>
      </c>
      <c r="FJ11869" s="55">
        <v>2500</v>
      </c>
      <c r="FK11869" s="55" t="s">
        <v>1258</v>
      </c>
      <c r="FL11869" s="55">
        <v>0.07</v>
      </c>
    </row>
    <row r="11870" ht="14.25" customHeight="1" outlineLevel="1" spans="162:168">
      <c r="FF11870" s="55">
        <v>11863</v>
      </c>
      <c r="FG11870" s="55" t="s">
        <v>2052</v>
      </c>
      <c r="FH11870" s="55" t="s">
        <v>1708</v>
      </c>
      <c r="FI11870" s="55">
        <v>7</v>
      </c>
      <c r="FJ11870" s="55">
        <v>5000</v>
      </c>
      <c r="FK11870" s="55" t="s">
        <v>1258</v>
      </c>
      <c r="FL11870" s="55">
        <v>0.0642</v>
      </c>
    </row>
    <row r="11871" ht="14.25" customHeight="1" outlineLevel="1" spans="162:168">
      <c r="FF11871" s="55">
        <v>11864</v>
      </c>
      <c r="FG11871" s="55" t="s">
        <v>2052</v>
      </c>
      <c r="FH11871" s="55" t="s">
        <v>1708</v>
      </c>
      <c r="FI11871" s="55">
        <v>7</v>
      </c>
      <c r="FJ11871" s="55">
        <v>10000</v>
      </c>
      <c r="FK11871" s="55" t="s">
        <v>1258</v>
      </c>
      <c r="FL11871" s="55">
        <v>0.0642</v>
      </c>
    </row>
    <row r="11872" ht="14.25" customHeight="1" outlineLevel="1" spans="162:168">
      <c r="FF11872" s="55">
        <v>11865</v>
      </c>
      <c r="FG11872" s="55" t="s">
        <v>2052</v>
      </c>
      <c r="FH11872" s="55" t="s">
        <v>1708</v>
      </c>
      <c r="FI11872" s="55">
        <v>7</v>
      </c>
      <c r="FJ11872" s="55">
        <v>25000</v>
      </c>
      <c r="FK11872" s="55" t="s">
        <v>1258</v>
      </c>
      <c r="FL11872" s="55">
        <v>0.0642</v>
      </c>
    </row>
    <row r="11873" ht="14.25" customHeight="1" outlineLevel="1" spans="162:168">
      <c r="FF11873" s="55">
        <v>11866</v>
      </c>
      <c r="FG11873" s="55" t="s">
        <v>2052</v>
      </c>
      <c r="FH11873" s="55" t="s">
        <v>1708</v>
      </c>
      <c r="FI11873" s="55">
        <v>7</v>
      </c>
      <c r="FJ11873" s="55">
        <v>50000</v>
      </c>
      <c r="FK11873" s="55" t="s">
        <v>1258</v>
      </c>
      <c r="FL11873" s="55">
        <v>0.0642</v>
      </c>
    </row>
    <row r="11874" ht="14.25" customHeight="1" outlineLevel="1" spans="162:168">
      <c r="FF11874" s="55">
        <v>11867</v>
      </c>
      <c r="FG11874" s="55" t="s">
        <v>2052</v>
      </c>
      <c r="FH11874" s="55" t="s">
        <v>1708</v>
      </c>
      <c r="FI11874" s="55">
        <v>7</v>
      </c>
      <c r="FJ11874" s="55">
        <v>80000</v>
      </c>
      <c r="FK11874" s="55" t="s">
        <v>1258</v>
      </c>
      <c r="FL11874" s="55">
        <v>0.0642</v>
      </c>
    </row>
    <row r="11875" ht="14.25" customHeight="1" outlineLevel="1" spans="162:168">
      <c r="FF11875" s="55">
        <v>11868</v>
      </c>
      <c r="FG11875" s="55" t="s">
        <v>2052</v>
      </c>
      <c r="FH11875" s="55" t="s">
        <v>1708</v>
      </c>
      <c r="FI11875" s="55">
        <v>7</v>
      </c>
      <c r="FJ11875" s="55">
        <v>130000</v>
      </c>
      <c r="FK11875" s="55" t="s">
        <v>1258</v>
      </c>
      <c r="FL11875" s="55">
        <v>0.0642</v>
      </c>
    </row>
    <row r="11876" ht="14.25" customHeight="1" outlineLevel="1" spans="162:168">
      <c r="FF11876" s="55">
        <v>11869</v>
      </c>
      <c r="FG11876" s="55" t="s">
        <v>2052</v>
      </c>
      <c r="FH11876" s="55" t="s">
        <v>1708</v>
      </c>
      <c r="FI11876" s="55">
        <v>7</v>
      </c>
      <c r="FJ11876" s="55">
        <v>260000</v>
      </c>
      <c r="FK11876" s="55" t="s">
        <v>1258</v>
      </c>
      <c r="FL11876" s="55">
        <v>0.0642</v>
      </c>
    </row>
    <row r="11877" ht="14.25" customHeight="1" outlineLevel="1" spans="162:168">
      <c r="FF11877" s="55">
        <v>11870</v>
      </c>
      <c r="FG11877" s="55" t="s">
        <v>2052</v>
      </c>
      <c r="FH11877" s="55" t="s">
        <v>1708</v>
      </c>
      <c r="FI11877" s="55">
        <v>7</v>
      </c>
      <c r="FJ11877" s="55">
        <v>400000</v>
      </c>
      <c r="FK11877" s="55" t="s">
        <v>1258</v>
      </c>
      <c r="FL11877" s="55">
        <v>0.0642</v>
      </c>
    </row>
    <row r="11878" ht="14.25" customHeight="1" outlineLevel="1" spans="162:168">
      <c r="FF11878" s="55">
        <v>11871</v>
      </c>
      <c r="FG11878" s="55" t="s">
        <v>2052</v>
      </c>
      <c r="FH11878" s="55" t="s">
        <v>1708</v>
      </c>
      <c r="FI11878" s="55">
        <v>7</v>
      </c>
      <c r="FJ11878" s="55">
        <v>530000</v>
      </c>
      <c r="FK11878" s="55" t="s">
        <v>1258</v>
      </c>
      <c r="FL11878" s="55">
        <v>0.0642</v>
      </c>
    </row>
    <row r="11879" ht="14.25" customHeight="1" outlineLevel="1" spans="162:168">
      <c r="FF11879" s="55">
        <v>11872</v>
      </c>
      <c r="FG11879" s="55" t="s">
        <v>2052</v>
      </c>
      <c r="FH11879" s="55" t="s">
        <v>1708</v>
      </c>
      <c r="FI11879" s="55">
        <v>7</v>
      </c>
      <c r="FJ11879" s="55">
        <v>540000</v>
      </c>
      <c r="FK11879" s="55" t="s">
        <v>1258</v>
      </c>
      <c r="FL11879" s="55">
        <v>0.0642</v>
      </c>
    </row>
    <row r="11880" ht="14.25" customHeight="1" outlineLevel="1" spans="162:168">
      <c r="FF11880" s="55">
        <v>11873</v>
      </c>
      <c r="FG11880" s="55" t="s">
        <v>2052</v>
      </c>
      <c r="FH11880" s="55" t="s">
        <v>1708</v>
      </c>
      <c r="FI11880" s="55">
        <v>8</v>
      </c>
      <c r="FJ11880" s="55">
        <v>0</v>
      </c>
      <c r="FK11880" s="55" t="s">
        <v>1258</v>
      </c>
      <c r="FL11880" s="55">
        <v>0.0667</v>
      </c>
    </row>
    <row r="11881" ht="14.25" customHeight="1" outlineLevel="1" spans="162:168">
      <c r="FF11881" s="55">
        <v>11874</v>
      </c>
      <c r="FG11881" s="55" t="s">
        <v>2052</v>
      </c>
      <c r="FH11881" s="55" t="s">
        <v>1708</v>
      </c>
      <c r="FI11881" s="55">
        <v>8</v>
      </c>
      <c r="FJ11881" s="55">
        <v>1000</v>
      </c>
      <c r="FK11881" s="55" t="s">
        <v>1258</v>
      </c>
      <c r="FL11881" s="55">
        <v>0.0667</v>
      </c>
    </row>
    <row r="11882" ht="14.25" customHeight="1" outlineLevel="1" spans="162:168">
      <c r="FF11882" s="55">
        <v>11875</v>
      </c>
      <c r="FG11882" s="55" t="s">
        <v>2052</v>
      </c>
      <c r="FH11882" s="55" t="s">
        <v>1708</v>
      </c>
      <c r="FI11882" s="55">
        <v>8</v>
      </c>
      <c r="FJ11882" s="55">
        <v>2500</v>
      </c>
      <c r="FK11882" s="55" t="s">
        <v>1258</v>
      </c>
      <c r="FL11882" s="55">
        <v>0.0667</v>
      </c>
    </row>
    <row r="11883" ht="14.25" customHeight="1" outlineLevel="1" spans="162:168">
      <c r="FF11883" s="55">
        <v>11876</v>
      </c>
      <c r="FG11883" s="55" t="s">
        <v>2052</v>
      </c>
      <c r="FH11883" s="55" t="s">
        <v>1708</v>
      </c>
      <c r="FI11883" s="55">
        <v>8</v>
      </c>
      <c r="FJ11883" s="55">
        <v>5000</v>
      </c>
      <c r="FK11883" s="55" t="s">
        <v>1258</v>
      </c>
      <c r="FL11883" s="55">
        <v>0.0667</v>
      </c>
    </row>
    <row r="11884" ht="14.25" customHeight="1" outlineLevel="1" spans="162:168">
      <c r="FF11884" s="55">
        <v>11877</v>
      </c>
      <c r="FG11884" s="55" t="s">
        <v>2052</v>
      </c>
      <c r="FH11884" s="55" t="s">
        <v>1708</v>
      </c>
      <c r="FI11884" s="55">
        <v>8</v>
      </c>
      <c r="FJ11884" s="55">
        <v>10000</v>
      </c>
      <c r="FK11884" s="55" t="s">
        <v>1258</v>
      </c>
      <c r="FL11884" s="55">
        <v>0.0667</v>
      </c>
    </row>
    <row r="11885" ht="14.25" customHeight="1" outlineLevel="1" spans="162:168">
      <c r="FF11885" s="55">
        <v>11878</v>
      </c>
      <c r="FG11885" s="55" t="s">
        <v>2052</v>
      </c>
      <c r="FH11885" s="55" t="s">
        <v>1708</v>
      </c>
      <c r="FI11885" s="55">
        <v>8</v>
      </c>
      <c r="FJ11885" s="55">
        <v>25000</v>
      </c>
      <c r="FK11885" s="55" t="s">
        <v>1258</v>
      </c>
      <c r="FL11885" s="55">
        <v>0.0667</v>
      </c>
    </row>
    <row r="11886" ht="14.25" customHeight="1" outlineLevel="1" spans="162:168">
      <c r="FF11886" s="55">
        <v>11879</v>
      </c>
      <c r="FG11886" s="55" t="s">
        <v>2052</v>
      </c>
      <c r="FH11886" s="55" t="s">
        <v>1708</v>
      </c>
      <c r="FI11886" s="55">
        <v>8</v>
      </c>
      <c r="FJ11886" s="55">
        <v>50000</v>
      </c>
      <c r="FK11886" s="55" t="s">
        <v>1258</v>
      </c>
      <c r="FL11886" s="55">
        <v>0.0667</v>
      </c>
    </row>
    <row r="11887" ht="14.25" customHeight="1" outlineLevel="1" spans="162:168">
      <c r="FF11887" s="55">
        <v>11880</v>
      </c>
      <c r="FG11887" s="55" t="s">
        <v>2052</v>
      </c>
      <c r="FH11887" s="55" t="s">
        <v>1708</v>
      </c>
      <c r="FI11887" s="55">
        <v>8</v>
      </c>
      <c r="FJ11887" s="55">
        <v>80000</v>
      </c>
      <c r="FK11887" s="55" t="s">
        <v>1258</v>
      </c>
      <c r="FL11887" s="55">
        <v>0.0667</v>
      </c>
    </row>
    <row r="11888" ht="14.25" customHeight="1" outlineLevel="1" spans="162:168">
      <c r="FF11888" s="55">
        <v>11881</v>
      </c>
      <c r="FG11888" s="55" t="s">
        <v>2052</v>
      </c>
      <c r="FH11888" s="55" t="s">
        <v>1708</v>
      </c>
      <c r="FI11888" s="55">
        <v>8</v>
      </c>
      <c r="FJ11888" s="55">
        <v>130000</v>
      </c>
      <c r="FK11888" s="55" t="s">
        <v>1258</v>
      </c>
      <c r="FL11888" s="55">
        <v>0.0667</v>
      </c>
    </row>
    <row r="11889" ht="14.25" customHeight="1" outlineLevel="1" spans="162:168">
      <c r="FF11889" s="55">
        <v>11882</v>
      </c>
      <c r="FG11889" s="55" t="s">
        <v>2052</v>
      </c>
      <c r="FH11889" s="55" t="s">
        <v>1708</v>
      </c>
      <c r="FI11889" s="55">
        <v>8</v>
      </c>
      <c r="FJ11889" s="55">
        <v>260000</v>
      </c>
      <c r="FK11889" s="55" t="s">
        <v>1258</v>
      </c>
      <c r="FL11889" s="55">
        <v>0.0667</v>
      </c>
    </row>
    <row r="11890" ht="14.25" customHeight="1" outlineLevel="1" spans="162:168">
      <c r="FF11890" s="55">
        <v>11883</v>
      </c>
      <c r="FG11890" s="55" t="s">
        <v>2052</v>
      </c>
      <c r="FH11890" s="55" t="s">
        <v>1708</v>
      </c>
      <c r="FI11890" s="55">
        <v>8</v>
      </c>
      <c r="FJ11890" s="55">
        <v>400000</v>
      </c>
      <c r="FK11890" s="55" t="s">
        <v>1258</v>
      </c>
      <c r="FL11890" s="55">
        <v>0.0667</v>
      </c>
    </row>
    <row r="11891" ht="14.25" customHeight="1" outlineLevel="1" spans="162:168">
      <c r="FF11891" s="55">
        <v>11884</v>
      </c>
      <c r="FG11891" s="55" t="s">
        <v>2052</v>
      </c>
      <c r="FH11891" s="55" t="s">
        <v>1708</v>
      </c>
      <c r="FI11891" s="55">
        <v>8</v>
      </c>
      <c r="FJ11891" s="55">
        <v>530000</v>
      </c>
      <c r="FK11891" s="55" t="s">
        <v>1258</v>
      </c>
      <c r="FL11891" s="55">
        <v>0.0667</v>
      </c>
    </row>
    <row r="11892" ht="14.25" customHeight="1" outlineLevel="1" spans="162:168">
      <c r="FF11892" s="55">
        <v>11885</v>
      </c>
      <c r="FG11892" s="55" t="s">
        <v>2052</v>
      </c>
      <c r="FH11892" s="55" t="s">
        <v>1708</v>
      </c>
      <c r="FI11892" s="55">
        <v>8</v>
      </c>
      <c r="FJ11892" s="55">
        <v>540000</v>
      </c>
      <c r="FK11892" s="55" t="s">
        <v>1258</v>
      </c>
      <c r="FL11892" s="55">
        <v>0.0667</v>
      </c>
    </row>
    <row r="11893" ht="14.25" customHeight="1" outlineLevel="1" spans="162:168">
      <c r="FF11893" s="55">
        <v>11886</v>
      </c>
      <c r="FG11893" s="55" t="s">
        <v>2052</v>
      </c>
      <c r="FH11893" s="55" t="s">
        <v>1708</v>
      </c>
      <c r="FI11893" s="55">
        <v>9</v>
      </c>
      <c r="FJ11893" s="55">
        <v>0</v>
      </c>
      <c r="FK11893" s="55" t="s">
        <v>1258</v>
      </c>
      <c r="FL11893" s="55">
        <v>0.0584</v>
      </c>
    </row>
    <row r="11894" ht="14.25" customHeight="1" outlineLevel="1" spans="162:168">
      <c r="FF11894" s="55">
        <v>11887</v>
      </c>
      <c r="FG11894" s="55" t="s">
        <v>2052</v>
      </c>
      <c r="FH11894" s="55" t="s">
        <v>1708</v>
      </c>
      <c r="FI11894" s="55">
        <v>9</v>
      </c>
      <c r="FJ11894" s="55">
        <v>1000</v>
      </c>
      <c r="FK11894" s="55" t="s">
        <v>1258</v>
      </c>
      <c r="FL11894" s="55">
        <v>0.0584</v>
      </c>
    </row>
    <row r="11895" ht="14.25" customHeight="1" outlineLevel="1" spans="162:168">
      <c r="FF11895" s="55">
        <v>11888</v>
      </c>
      <c r="FG11895" s="55" t="s">
        <v>2052</v>
      </c>
      <c r="FH11895" s="55" t="s">
        <v>1708</v>
      </c>
      <c r="FI11895" s="55">
        <v>9</v>
      </c>
      <c r="FJ11895" s="55">
        <v>2500</v>
      </c>
      <c r="FK11895" s="55" t="s">
        <v>1258</v>
      </c>
      <c r="FL11895" s="55">
        <v>0.0584</v>
      </c>
    </row>
    <row r="11896" ht="14.25" customHeight="1" outlineLevel="1" spans="162:168">
      <c r="FF11896" s="55">
        <v>11889</v>
      </c>
      <c r="FG11896" s="55" t="s">
        <v>2052</v>
      </c>
      <c r="FH11896" s="55" t="s">
        <v>1708</v>
      </c>
      <c r="FI11896" s="55">
        <v>9</v>
      </c>
      <c r="FJ11896" s="55">
        <v>5000</v>
      </c>
      <c r="FK11896" s="55" t="s">
        <v>1258</v>
      </c>
      <c r="FL11896" s="55">
        <v>0.0584</v>
      </c>
    </row>
    <row r="11897" ht="14.25" customHeight="1" outlineLevel="1" spans="162:168">
      <c r="FF11897" s="55">
        <v>11890</v>
      </c>
      <c r="FG11897" s="55" t="s">
        <v>2052</v>
      </c>
      <c r="FH11897" s="55" t="s">
        <v>1708</v>
      </c>
      <c r="FI11897" s="55">
        <v>9</v>
      </c>
      <c r="FJ11897" s="55">
        <v>10000</v>
      </c>
      <c r="FK11897" s="55" t="s">
        <v>1258</v>
      </c>
      <c r="FL11897" s="55">
        <v>0.0584</v>
      </c>
    </row>
    <row r="11898" ht="14.25" customHeight="1" outlineLevel="1" spans="162:168">
      <c r="FF11898" s="55">
        <v>11891</v>
      </c>
      <c r="FG11898" s="55" t="s">
        <v>2052</v>
      </c>
      <c r="FH11898" s="55" t="s">
        <v>1708</v>
      </c>
      <c r="FI11898" s="55">
        <v>9</v>
      </c>
      <c r="FJ11898" s="55">
        <v>25000</v>
      </c>
      <c r="FK11898" s="55" t="s">
        <v>1258</v>
      </c>
      <c r="FL11898" s="55">
        <v>0.0584</v>
      </c>
    </row>
    <row r="11899" ht="14.25" customHeight="1" outlineLevel="1" spans="162:168">
      <c r="FF11899" s="55">
        <v>11892</v>
      </c>
      <c r="FG11899" s="55" t="s">
        <v>2052</v>
      </c>
      <c r="FH11899" s="55" t="s">
        <v>1708</v>
      </c>
      <c r="FI11899" s="55">
        <v>9</v>
      </c>
      <c r="FJ11899" s="55">
        <v>50000</v>
      </c>
      <c r="FK11899" s="55" t="s">
        <v>1258</v>
      </c>
      <c r="FL11899" s="55">
        <v>0.0584</v>
      </c>
    </row>
    <row r="11900" ht="14.25" customHeight="1" outlineLevel="1" spans="162:168">
      <c r="FF11900" s="55">
        <v>11893</v>
      </c>
      <c r="FG11900" s="55" t="s">
        <v>2052</v>
      </c>
      <c r="FH11900" s="55" t="s">
        <v>1708</v>
      </c>
      <c r="FI11900" s="55">
        <v>9</v>
      </c>
      <c r="FJ11900" s="55">
        <v>80000</v>
      </c>
      <c r="FK11900" s="55" t="s">
        <v>1258</v>
      </c>
      <c r="FL11900" s="55">
        <v>0.0584</v>
      </c>
    </row>
    <row r="11901" ht="14.25" customHeight="1" outlineLevel="1" spans="162:168">
      <c r="FF11901" s="55">
        <v>11894</v>
      </c>
      <c r="FG11901" s="55" t="s">
        <v>2052</v>
      </c>
      <c r="FH11901" s="55" t="s">
        <v>1708</v>
      </c>
      <c r="FI11901" s="55">
        <v>9</v>
      </c>
      <c r="FJ11901" s="55">
        <v>130000</v>
      </c>
      <c r="FK11901" s="55" t="s">
        <v>1258</v>
      </c>
      <c r="FL11901" s="55">
        <v>0.0584</v>
      </c>
    </row>
    <row r="11902" ht="14.25" customHeight="1" outlineLevel="1" spans="162:168">
      <c r="FF11902" s="55">
        <v>11895</v>
      </c>
      <c r="FG11902" s="55" t="s">
        <v>2052</v>
      </c>
      <c r="FH11902" s="55" t="s">
        <v>1708</v>
      </c>
      <c r="FI11902" s="55">
        <v>9</v>
      </c>
      <c r="FJ11902" s="55">
        <v>260000</v>
      </c>
      <c r="FK11902" s="55" t="s">
        <v>1258</v>
      </c>
      <c r="FL11902" s="55">
        <v>0.0584</v>
      </c>
    </row>
    <row r="11903" ht="14.25" customHeight="1" outlineLevel="1" spans="162:168">
      <c r="FF11903" s="55">
        <v>11896</v>
      </c>
      <c r="FG11903" s="55" t="s">
        <v>2052</v>
      </c>
      <c r="FH11903" s="55" t="s">
        <v>1708</v>
      </c>
      <c r="FI11903" s="55">
        <v>9</v>
      </c>
      <c r="FJ11903" s="55">
        <v>400000</v>
      </c>
      <c r="FK11903" s="55" t="s">
        <v>1258</v>
      </c>
      <c r="FL11903" s="55">
        <v>0.0584</v>
      </c>
    </row>
    <row r="11904" ht="14.25" customHeight="1" outlineLevel="1" spans="162:168">
      <c r="FF11904" s="55">
        <v>11897</v>
      </c>
      <c r="FG11904" s="55" t="s">
        <v>2052</v>
      </c>
      <c r="FH11904" s="55" t="s">
        <v>1708</v>
      </c>
      <c r="FI11904" s="55">
        <v>9</v>
      </c>
      <c r="FJ11904" s="55">
        <v>530000</v>
      </c>
      <c r="FK11904" s="55" t="s">
        <v>1258</v>
      </c>
      <c r="FL11904" s="55">
        <v>0.0584</v>
      </c>
    </row>
    <row r="11905" ht="14.25" customHeight="1" outlineLevel="1" spans="162:168">
      <c r="FF11905" s="55">
        <v>11898</v>
      </c>
      <c r="FG11905" s="55" t="s">
        <v>2052</v>
      </c>
      <c r="FH11905" s="55" t="s">
        <v>1708</v>
      </c>
      <c r="FI11905" s="55">
        <v>9</v>
      </c>
      <c r="FJ11905" s="55">
        <v>540000</v>
      </c>
      <c r="FK11905" s="55" t="s">
        <v>1258</v>
      </c>
      <c r="FL11905" s="55">
        <v>0.0584</v>
      </c>
    </row>
    <row r="11906" ht="14.25" customHeight="1" outlineLevel="1" spans="162:168">
      <c r="FF11906" s="55">
        <v>11899</v>
      </c>
      <c r="FG11906" s="55" t="s">
        <v>2052</v>
      </c>
      <c r="FH11906" s="55" t="s">
        <v>2278</v>
      </c>
      <c r="FI11906" s="55">
        <v>1</v>
      </c>
      <c r="FJ11906" s="55">
        <v>0</v>
      </c>
      <c r="FK11906" s="55" t="s">
        <v>1258</v>
      </c>
      <c r="FL11906" s="55">
        <v>0.025</v>
      </c>
    </row>
    <row r="11907" ht="14.25" customHeight="1" outlineLevel="1" spans="162:168">
      <c r="FF11907" s="55">
        <v>11900</v>
      </c>
      <c r="FG11907" s="55" t="s">
        <v>2052</v>
      </c>
      <c r="FH11907" s="55" t="s">
        <v>2278</v>
      </c>
      <c r="FI11907" s="55">
        <v>1</v>
      </c>
      <c r="FJ11907" s="55">
        <v>1000</v>
      </c>
      <c r="FK11907" s="55" t="s">
        <v>1258</v>
      </c>
      <c r="FL11907" s="55">
        <v>0.025</v>
      </c>
    </row>
    <row r="11908" ht="14.25" customHeight="1" outlineLevel="1" spans="162:168">
      <c r="FF11908" s="55">
        <v>11901</v>
      </c>
      <c r="FG11908" s="55" t="s">
        <v>2052</v>
      </c>
      <c r="FH11908" s="55" t="s">
        <v>2278</v>
      </c>
      <c r="FI11908" s="55">
        <v>1</v>
      </c>
      <c r="FJ11908" s="55">
        <v>2500</v>
      </c>
      <c r="FK11908" s="55" t="s">
        <v>1258</v>
      </c>
      <c r="FL11908" s="55">
        <v>0.025</v>
      </c>
    </row>
    <row r="11909" ht="14.25" customHeight="1" outlineLevel="1" spans="162:168">
      <c r="FF11909" s="55">
        <v>11902</v>
      </c>
      <c r="FG11909" s="55" t="s">
        <v>2052</v>
      </c>
      <c r="FH11909" s="55" t="s">
        <v>2278</v>
      </c>
      <c r="FI11909" s="55">
        <v>1</v>
      </c>
      <c r="FJ11909" s="55">
        <v>5000</v>
      </c>
      <c r="FK11909" s="55" t="s">
        <v>1258</v>
      </c>
      <c r="FL11909" s="55">
        <v>0.025</v>
      </c>
    </row>
    <row r="11910" ht="14.25" customHeight="1" outlineLevel="1" spans="162:168">
      <c r="FF11910" s="55">
        <v>11903</v>
      </c>
      <c r="FG11910" s="55" t="s">
        <v>2052</v>
      </c>
      <c r="FH11910" s="55" t="s">
        <v>2278</v>
      </c>
      <c r="FI11910" s="55">
        <v>1</v>
      </c>
      <c r="FJ11910" s="55">
        <v>10000</v>
      </c>
      <c r="FK11910" s="55" t="s">
        <v>1258</v>
      </c>
      <c r="FL11910" s="55">
        <v>0.025</v>
      </c>
    </row>
    <row r="11911" ht="14.25" customHeight="1" outlineLevel="1" spans="162:168">
      <c r="FF11911" s="55">
        <v>11904</v>
      </c>
      <c r="FG11911" s="55" t="s">
        <v>2052</v>
      </c>
      <c r="FH11911" s="55" t="s">
        <v>2278</v>
      </c>
      <c r="FI11911" s="55">
        <v>1</v>
      </c>
      <c r="FJ11911" s="55">
        <v>25000</v>
      </c>
      <c r="FK11911" s="55" t="s">
        <v>1258</v>
      </c>
      <c r="FL11911" s="55">
        <v>0.025</v>
      </c>
    </row>
    <row r="11912" ht="14.25" customHeight="1" outlineLevel="1" spans="162:168">
      <c r="FF11912" s="55">
        <v>11905</v>
      </c>
      <c r="FG11912" s="55" t="s">
        <v>2052</v>
      </c>
      <c r="FH11912" s="55" t="s">
        <v>2278</v>
      </c>
      <c r="FI11912" s="55">
        <v>1</v>
      </c>
      <c r="FJ11912" s="55">
        <v>50000</v>
      </c>
      <c r="FK11912" s="55" t="s">
        <v>1258</v>
      </c>
      <c r="FL11912" s="55">
        <v>0.025</v>
      </c>
    </row>
    <row r="11913" ht="14.25" customHeight="1" outlineLevel="1" spans="162:168">
      <c r="FF11913" s="55">
        <v>11906</v>
      </c>
      <c r="FG11913" s="55" t="s">
        <v>2052</v>
      </c>
      <c r="FH11913" s="55" t="s">
        <v>2278</v>
      </c>
      <c r="FI11913" s="55">
        <v>1</v>
      </c>
      <c r="FJ11913" s="55">
        <v>80000</v>
      </c>
      <c r="FK11913" s="55" t="s">
        <v>1258</v>
      </c>
      <c r="FL11913" s="55">
        <v>0.025</v>
      </c>
    </row>
    <row r="11914" ht="14.25" customHeight="1" outlineLevel="1" spans="162:168">
      <c r="FF11914" s="55">
        <v>11907</v>
      </c>
      <c r="FG11914" s="55" t="s">
        <v>2052</v>
      </c>
      <c r="FH11914" s="55" t="s">
        <v>2278</v>
      </c>
      <c r="FI11914" s="55">
        <v>1</v>
      </c>
      <c r="FJ11914" s="55">
        <v>130000</v>
      </c>
      <c r="FK11914" s="55" t="s">
        <v>1258</v>
      </c>
      <c r="FL11914" s="55">
        <v>0.025</v>
      </c>
    </row>
    <row r="11915" ht="14.25" customHeight="1" outlineLevel="1" spans="162:168">
      <c r="FF11915" s="55">
        <v>11908</v>
      </c>
      <c r="FG11915" s="55" t="s">
        <v>2052</v>
      </c>
      <c r="FH11915" s="55" t="s">
        <v>2278</v>
      </c>
      <c r="FI11915" s="55">
        <v>1</v>
      </c>
      <c r="FJ11915" s="55">
        <v>260000</v>
      </c>
      <c r="FK11915" s="55" t="s">
        <v>1258</v>
      </c>
      <c r="FL11915" s="55">
        <v>0.025</v>
      </c>
    </row>
    <row r="11916" ht="14.25" customHeight="1" outlineLevel="1" spans="162:168">
      <c r="FF11916" s="55">
        <v>11909</v>
      </c>
      <c r="FG11916" s="55" t="s">
        <v>2052</v>
      </c>
      <c r="FH11916" s="55" t="s">
        <v>2278</v>
      </c>
      <c r="FI11916" s="55">
        <v>1</v>
      </c>
      <c r="FJ11916" s="55">
        <v>400000</v>
      </c>
      <c r="FK11916" s="55" t="s">
        <v>1258</v>
      </c>
      <c r="FL11916" s="55">
        <v>0.025</v>
      </c>
    </row>
    <row r="11917" ht="14.25" customHeight="1" outlineLevel="1" spans="162:168">
      <c r="FF11917" s="55">
        <v>11910</v>
      </c>
      <c r="FG11917" s="55" t="s">
        <v>2052</v>
      </c>
      <c r="FH11917" s="55" t="s">
        <v>2278</v>
      </c>
      <c r="FI11917" s="55">
        <v>1</v>
      </c>
      <c r="FJ11917" s="55">
        <v>530000</v>
      </c>
      <c r="FK11917" s="55" t="s">
        <v>1258</v>
      </c>
      <c r="FL11917" s="55">
        <v>0.025</v>
      </c>
    </row>
    <row r="11918" ht="14.25" customHeight="1" outlineLevel="1" spans="162:168">
      <c r="FF11918" s="55">
        <v>11911</v>
      </c>
      <c r="FG11918" s="55" t="s">
        <v>2052</v>
      </c>
      <c r="FH11918" s="55" t="s">
        <v>2278</v>
      </c>
      <c r="FI11918" s="55">
        <v>1</v>
      </c>
      <c r="FJ11918" s="55">
        <v>540000</v>
      </c>
      <c r="FK11918" s="55" t="s">
        <v>1258</v>
      </c>
      <c r="FL11918" s="55">
        <v>0.025</v>
      </c>
    </row>
    <row r="11919" ht="14.25" customHeight="1" outlineLevel="1" spans="162:168">
      <c r="FF11919" s="55">
        <v>11912</v>
      </c>
      <c r="FG11919" s="55" t="s">
        <v>2052</v>
      </c>
      <c r="FH11919" s="55" t="s">
        <v>1995</v>
      </c>
      <c r="FI11919" s="55">
        <v>1</v>
      </c>
      <c r="FJ11919" s="55">
        <v>0</v>
      </c>
      <c r="FK11919" s="55" t="s">
        <v>1258</v>
      </c>
      <c r="FL11919" s="55">
        <v>0.0325</v>
      </c>
    </row>
    <row r="11920" ht="14.25" customHeight="1" outlineLevel="1" spans="162:168">
      <c r="FF11920" s="55">
        <v>11913</v>
      </c>
      <c r="FG11920" s="55" t="s">
        <v>2052</v>
      </c>
      <c r="FH11920" s="55" t="s">
        <v>1995</v>
      </c>
      <c r="FI11920" s="55">
        <v>1</v>
      </c>
      <c r="FJ11920" s="55">
        <v>1000</v>
      </c>
      <c r="FK11920" s="55" t="s">
        <v>1258</v>
      </c>
      <c r="FL11920" s="55">
        <v>0.0325</v>
      </c>
    </row>
    <row r="11921" ht="14.25" customHeight="1" outlineLevel="1" spans="162:168">
      <c r="FF11921" s="55">
        <v>11914</v>
      </c>
      <c r="FG11921" s="55" t="s">
        <v>2052</v>
      </c>
      <c r="FH11921" s="55" t="s">
        <v>1995</v>
      </c>
      <c r="FI11921" s="55">
        <v>1</v>
      </c>
      <c r="FJ11921" s="55">
        <v>2500</v>
      </c>
      <c r="FK11921" s="55" t="s">
        <v>1258</v>
      </c>
      <c r="FL11921" s="55">
        <v>0.0309</v>
      </c>
    </row>
    <row r="11922" ht="14.25" customHeight="1" outlineLevel="1" spans="162:168">
      <c r="FF11922" s="55">
        <v>11915</v>
      </c>
      <c r="FG11922" s="55" t="s">
        <v>2052</v>
      </c>
      <c r="FH11922" s="55" t="s">
        <v>1995</v>
      </c>
      <c r="FI11922" s="55">
        <v>1</v>
      </c>
      <c r="FJ11922" s="55">
        <v>5000</v>
      </c>
      <c r="FK11922" s="55" t="s">
        <v>1258</v>
      </c>
      <c r="FL11922" s="55">
        <v>0.0309</v>
      </c>
    </row>
    <row r="11923" ht="14.25" customHeight="1" outlineLevel="1" spans="162:168">
      <c r="FF11923" s="55">
        <v>11916</v>
      </c>
      <c r="FG11923" s="55" t="s">
        <v>2052</v>
      </c>
      <c r="FH11923" s="55" t="s">
        <v>1995</v>
      </c>
      <c r="FI11923" s="55">
        <v>1</v>
      </c>
      <c r="FJ11923" s="55">
        <v>10000</v>
      </c>
      <c r="FK11923" s="55" t="s">
        <v>1258</v>
      </c>
      <c r="FL11923" s="55">
        <v>0.0309</v>
      </c>
    </row>
    <row r="11924" ht="14.25" customHeight="1" outlineLevel="1" spans="162:168">
      <c r="FF11924" s="55">
        <v>11917</v>
      </c>
      <c r="FG11924" s="55" t="s">
        <v>2052</v>
      </c>
      <c r="FH11924" s="55" t="s">
        <v>1995</v>
      </c>
      <c r="FI11924" s="55">
        <v>1</v>
      </c>
      <c r="FJ11924" s="55">
        <v>25000</v>
      </c>
      <c r="FK11924" s="55" t="s">
        <v>1258</v>
      </c>
      <c r="FL11924" s="55">
        <v>0.0292</v>
      </c>
    </row>
    <row r="11925" ht="14.25" customHeight="1" outlineLevel="1" spans="162:168">
      <c r="FF11925" s="55">
        <v>11918</v>
      </c>
      <c r="FG11925" s="55" t="s">
        <v>2052</v>
      </c>
      <c r="FH11925" s="55" t="s">
        <v>1995</v>
      </c>
      <c r="FI11925" s="55">
        <v>1</v>
      </c>
      <c r="FJ11925" s="55">
        <v>50000</v>
      </c>
      <c r="FK11925" s="55" t="s">
        <v>1258</v>
      </c>
      <c r="FL11925" s="55">
        <v>0.0292</v>
      </c>
    </row>
    <row r="11926" ht="14.25" customHeight="1" outlineLevel="1" spans="162:168">
      <c r="FF11926" s="55">
        <v>11919</v>
      </c>
      <c r="FG11926" s="55" t="s">
        <v>2052</v>
      </c>
      <c r="FH11926" s="55" t="s">
        <v>1995</v>
      </c>
      <c r="FI11926" s="55">
        <v>1</v>
      </c>
      <c r="FJ11926" s="55">
        <v>80000</v>
      </c>
      <c r="FK11926" s="55" t="s">
        <v>1258</v>
      </c>
      <c r="FL11926" s="55">
        <v>0.0292</v>
      </c>
    </row>
    <row r="11927" ht="14.25" customHeight="1" outlineLevel="1" spans="162:168">
      <c r="FF11927" s="55">
        <v>11920</v>
      </c>
      <c r="FG11927" s="55" t="s">
        <v>2052</v>
      </c>
      <c r="FH11927" s="55" t="s">
        <v>1995</v>
      </c>
      <c r="FI11927" s="55">
        <v>1</v>
      </c>
      <c r="FJ11927" s="55">
        <v>130000</v>
      </c>
      <c r="FK11927" s="55" t="s">
        <v>1258</v>
      </c>
      <c r="FL11927" s="55">
        <v>0.0292</v>
      </c>
    </row>
    <row r="11928" ht="14.25" customHeight="1" outlineLevel="1" spans="162:168">
      <c r="FF11928" s="55">
        <v>11921</v>
      </c>
      <c r="FG11928" s="55" t="s">
        <v>2052</v>
      </c>
      <c r="FH11928" s="55" t="s">
        <v>1995</v>
      </c>
      <c r="FI11928" s="55">
        <v>1</v>
      </c>
      <c r="FJ11928" s="55">
        <v>260000</v>
      </c>
      <c r="FK11928" s="55" t="s">
        <v>1258</v>
      </c>
      <c r="FL11928" s="55">
        <v>0.0292</v>
      </c>
    </row>
    <row r="11929" ht="14.25" customHeight="1" outlineLevel="1" spans="162:168">
      <c r="FF11929" s="55">
        <v>11922</v>
      </c>
      <c r="FG11929" s="55" t="s">
        <v>2052</v>
      </c>
      <c r="FH11929" s="55" t="s">
        <v>1995</v>
      </c>
      <c r="FI11929" s="55">
        <v>1</v>
      </c>
      <c r="FJ11929" s="55">
        <v>400000</v>
      </c>
      <c r="FK11929" s="55" t="s">
        <v>1258</v>
      </c>
      <c r="FL11929" s="55">
        <v>0.0292</v>
      </c>
    </row>
    <row r="11930" ht="14.25" customHeight="1" outlineLevel="1" spans="162:168">
      <c r="FF11930" s="55">
        <v>11923</v>
      </c>
      <c r="FG11930" s="55" t="s">
        <v>2052</v>
      </c>
      <c r="FH11930" s="55" t="s">
        <v>1995</v>
      </c>
      <c r="FI11930" s="55">
        <v>1</v>
      </c>
      <c r="FJ11930" s="55">
        <v>530000</v>
      </c>
      <c r="FK11930" s="55" t="s">
        <v>1258</v>
      </c>
      <c r="FL11930" s="55">
        <v>0.0292</v>
      </c>
    </row>
    <row r="11931" ht="14.25" customHeight="1" outlineLevel="1" spans="162:168">
      <c r="FF11931" s="55">
        <v>11924</v>
      </c>
      <c r="FG11931" s="55" t="s">
        <v>2052</v>
      </c>
      <c r="FH11931" s="55" t="s">
        <v>1995</v>
      </c>
      <c r="FI11931" s="55">
        <v>1</v>
      </c>
      <c r="FJ11931" s="55">
        <v>540000</v>
      </c>
      <c r="FK11931" s="55" t="s">
        <v>1258</v>
      </c>
      <c r="FL11931" s="55">
        <v>0.0292</v>
      </c>
    </row>
    <row r="11932" ht="14.25" customHeight="1" outlineLevel="1" spans="162:168">
      <c r="FF11932" s="55">
        <v>11925</v>
      </c>
      <c r="FG11932" s="55" t="s">
        <v>2052</v>
      </c>
      <c r="FH11932" s="55" t="s">
        <v>1995</v>
      </c>
      <c r="FI11932" s="55">
        <v>2</v>
      </c>
      <c r="FJ11932" s="55">
        <v>0</v>
      </c>
      <c r="FK11932" s="55" t="s">
        <v>1258</v>
      </c>
      <c r="FL11932" s="55">
        <v>0.0292</v>
      </c>
    </row>
    <row r="11933" ht="14.25" customHeight="1" outlineLevel="1" spans="162:168">
      <c r="FF11933" s="55">
        <v>11926</v>
      </c>
      <c r="FG11933" s="55" t="s">
        <v>2052</v>
      </c>
      <c r="FH11933" s="55" t="s">
        <v>1995</v>
      </c>
      <c r="FI11933" s="55">
        <v>2</v>
      </c>
      <c r="FJ11933" s="55">
        <v>1000</v>
      </c>
      <c r="FK11933" s="55" t="s">
        <v>1258</v>
      </c>
      <c r="FL11933" s="55">
        <v>0.0275</v>
      </c>
    </row>
    <row r="11934" ht="14.25" customHeight="1" outlineLevel="1" spans="162:168">
      <c r="FF11934" s="55">
        <v>11927</v>
      </c>
      <c r="FG11934" s="55" t="s">
        <v>2052</v>
      </c>
      <c r="FH11934" s="55" t="s">
        <v>1995</v>
      </c>
      <c r="FI11934" s="55">
        <v>2</v>
      </c>
      <c r="FJ11934" s="55">
        <v>2500</v>
      </c>
      <c r="FK11934" s="55" t="s">
        <v>1258</v>
      </c>
      <c r="FL11934" s="55">
        <v>0.0275</v>
      </c>
    </row>
    <row r="11935" ht="14.25" customHeight="1" outlineLevel="1" spans="162:168">
      <c r="FF11935" s="55">
        <v>11928</v>
      </c>
      <c r="FG11935" s="55" t="s">
        <v>2052</v>
      </c>
      <c r="FH11935" s="55" t="s">
        <v>1995</v>
      </c>
      <c r="FI11935" s="55">
        <v>2</v>
      </c>
      <c r="FJ11935" s="55">
        <v>5000</v>
      </c>
      <c r="FK11935" s="55" t="s">
        <v>1258</v>
      </c>
      <c r="FL11935" s="55">
        <v>0.0275</v>
      </c>
    </row>
    <row r="11936" ht="14.25" customHeight="1" outlineLevel="1" spans="162:168">
      <c r="FF11936" s="55">
        <v>11929</v>
      </c>
      <c r="FG11936" s="55" t="s">
        <v>2052</v>
      </c>
      <c r="FH11936" s="55" t="s">
        <v>1995</v>
      </c>
      <c r="FI11936" s="55">
        <v>2</v>
      </c>
      <c r="FJ11936" s="55">
        <v>10000</v>
      </c>
      <c r="FK11936" s="55" t="s">
        <v>1258</v>
      </c>
      <c r="FL11936" s="55">
        <v>0.025</v>
      </c>
    </row>
    <row r="11937" ht="14.25" customHeight="1" outlineLevel="1" spans="162:168">
      <c r="FF11937" s="55">
        <v>11930</v>
      </c>
      <c r="FG11937" s="55" t="s">
        <v>2052</v>
      </c>
      <c r="FH11937" s="55" t="s">
        <v>1995</v>
      </c>
      <c r="FI11937" s="55">
        <v>2</v>
      </c>
      <c r="FJ11937" s="55">
        <v>25000</v>
      </c>
      <c r="FK11937" s="55" t="s">
        <v>1258</v>
      </c>
      <c r="FL11937" s="55">
        <v>0.025</v>
      </c>
    </row>
    <row r="11938" ht="14.25" customHeight="1" outlineLevel="1" spans="162:168">
      <c r="FF11938" s="55">
        <v>11931</v>
      </c>
      <c r="FG11938" s="55" t="s">
        <v>2052</v>
      </c>
      <c r="FH11938" s="55" t="s">
        <v>1995</v>
      </c>
      <c r="FI11938" s="55">
        <v>2</v>
      </c>
      <c r="FJ11938" s="55">
        <v>50000</v>
      </c>
      <c r="FK11938" s="55" t="s">
        <v>1258</v>
      </c>
      <c r="FL11938" s="55">
        <v>0.025</v>
      </c>
    </row>
    <row r="11939" ht="14.25" customHeight="1" outlineLevel="1" spans="162:168">
      <c r="FF11939" s="55">
        <v>11932</v>
      </c>
      <c r="FG11939" s="55" t="s">
        <v>2052</v>
      </c>
      <c r="FH11939" s="55" t="s">
        <v>1995</v>
      </c>
      <c r="FI11939" s="55">
        <v>2</v>
      </c>
      <c r="FJ11939" s="55">
        <v>80000</v>
      </c>
      <c r="FK11939" s="55" t="s">
        <v>1258</v>
      </c>
      <c r="FL11939" s="55">
        <v>0.025</v>
      </c>
    </row>
    <row r="11940" ht="14.25" customHeight="1" outlineLevel="1" spans="162:168">
      <c r="FF11940" s="55">
        <v>11933</v>
      </c>
      <c r="FG11940" s="55" t="s">
        <v>2052</v>
      </c>
      <c r="FH11940" s="55" t="s">
        <v>1995</v>
      </c>
      <c r="FI11940" s="55">
        <v>2</v>
      </c>
      <c r="FJ11940" s="55">
        <v>130000</v>
      </c>
      <c r="FK11940" s="55" t="s">
        <v>1258</v>
      </c>
      <c r="FL11940" s="55">
        <v>0.025</v>
      </c>
    </row>
    <row r="11941" ht="14.25" customHeight="1" outlineLevel="1" spans="162:168">
      <c r="FF11941" s="55">
        <v>11934</v>
      </c>
      <c r="FG11941" s="55" t="s">
        <v>2052</v>
      </c>
      <c r="FH11941" s="55" t="s">
        <v>1995</v>
      </c>
      <c r="FI11941" s="55">
        <v>2</v>
      </c>
      <c r="FJ11941" s="55">
        <v>260000</v>
      </c>
      <c r="FK11941" s="55" t="s">
        <v>1258</v>
      </c>
      <c r="FL11941" s="55">
        <v>0.025</v>
      </c>
    </row>
    <row r="11942" ht="14.25" customHeight="1" outlineLevel="1" spans="162:168">
      <c r="FF11942" s="55">
        <v>11935</v>
      </c>
      <c r="FG11942" s="55" t="s">
        <v>2052</v>
      </c>
      <c r="FH11942" s="55" t="s">
        <v>1995</v>
      </c>
      <c r="FI11942" s="55">
        <v>2</v>
      </c>
      <c r="FJ11942" s="55">
        <v>400000</v>
      </c>
      <c r="FK11942" s="55" t="s">
        <v>1258</v>
      </c>
      <c r="FL11942" s="55">
        <v>0.025</v>
      </c>
    </row>
    <row r="11943" ht="14.25" customHeight="1" outlineLevel="1" spans="162:168">
      <c r="FF11943" s="55">
        <v>11936</v>
      </c>
      <c r="FG11943" s="55" t="s">
        <v>2052</v>
      </c>
      <c r="FH11943" s="55" t="s">
        <v>1995</v>
      </c>
      <c r="FI11943" s="55">
        <v>2</v>
      </c>
      <c r="FJ11943" s="55">
        <v>530000</v>
      </c>
      <c r="FK11943" s="55" t="s">
        <v>1258</v>
      </c>
      <c r="FL11943" s="55">
        <v>0.025</v>
      </c>
    </row>
    <row r="11944" ht="14.25" customHeight="1" outlineLevel="1" spans="162:168">
      <c r="FF11944" s="55">
        <v>11937</v>
      </c>
      <c r="FG11944" s="55" t="s">
        <v>2052</v>
      </c>
      <c r="FH11944" s="55" t="s">
        <v>1995</v>
      </c>
      <c r="FI11944" s="55">
        <v>2</v>
      </c>
      <c r="FJ11944" s="55">
        <v>540000</v>
      </c>
      <c r="FK11944" s="55" t="s">
        <v>1258</v>
      </c>
      <c r="FL11944" s="55">
        <v>0.025</v>
      </c>
    </row>
    <row r="11945" ht="14.25" customHeight="1" outlineLevel="1" spans="162:168">
      <c r="FF11945" s="55">
        <v>11938</v>
      </c>
      <c r="FG11945" s="55" t="s">
        <v>2052</v>
      </c>
      <c r="FH11945" s="55" t="s">
        <v>1995</v>
      </c>
      <c r="FI11945" s="55">
        <v>3</v>
      </c>
      <c r="FJ11945" s="55">
        <v>0</v>
      </c>
      <c r="FK11945" s="55" t="s">
        <v>1258</v>
      </c>
      <c r="FL11945" s="55">
        <v>0.0359</v>
      </c>
    </row>
    <row r="11946" ht="14.25" customHeight="1" outlineLevel="1" spans="162:168">
      <c r="FF11946" s="55">
        <v>11939</v>
      </c>
      <c r="FG11946" s="55" t="s">
        <v>2052</v>
      </c>
      <c r="FH11946" s="55" t="s">
        <v>1995</v>
      </c>
      <c r="FI11946" s="55">
        <v>3</v>
      </c>
      <c r="FJ11946" s="55">
        <v>1000</v>
      </c>
      <c r="FK11946" s="55" t="s">
        <v>1258</v>
      </c>
      <c r="FL11946" s="55">
        <v>0.0317</v>
      </c>
    </row>
    <row r="11947" ht="14.25" customHeight="1" outlineLevel="1" spans="162:168">
      <c r="FF11947" s="55">
        <v>11940</v>
      </c>
      <c r="FG11947" s="55" t="s">
        <v>2052</v>
      </c>
      <c r="FH11947" s="55" t="s">
        <v>1995</v>
      </c>
      <c r="FI11947" s="55">
        <v>3</v>
      </c>
      <c r="FJ11947" s="55">
        <v>2500</v>
      </c>
      <c r="FK11947" s="55" t="s">
        <v>1258</v>
      </c>
      <c r="FL11947" s="55">
        <v>0.03</v>
      </c>
    </row>
    <row r="11948" ht="14.25" customHeight="1" outlineLevel="1" spans="162:168">
      <c r="FF11948" s="55">
        <v>11941</v>
      </c>
      <c r="FG11948" s="55" t="s">
        <v>2052</v>
      </c>
      <c r="FH11948" s="55" t="s">
        <v>1995</v>
      </c>
      <c r="FI11948" s="55">
        <v>3</v>
      </c>
      <c r="FJ11948" s="55">
        <v>5000</v>
      </c>
      <c r="FK11948" s="55" t="s">
        <v>1258</v>
      </c>
      <c r="FL11948" s="55">
        <v>0.03</v>
      </c>
    </row>
    <row r="11949" ht="14.25" customHeight="1" outlineLevel="1" spans="162:168">
      <c r="FF11949" s="55">
        <v>11942</v>
      </c>
      <c r="FG11949" s="55" t="s">
        <v>2052</v>
      </c>
      <c r="FH11949" s="55" t="s">
        <v>1995</v>
      </c>
      <c r="FI11949" s="55">
        <v>3</v>
      </c>
      <c r="FJ11949" s="55">
        <v>10000</v>
      </c>
      <c r="FK11949" s="55" t="s">
        <v>1258</v>
      </c>
      <c r="FL11949" s="55">
        <v>0.03</v>
      </c>
    </row>
    <row r="11950" ht="14.25" customHeight="1" outlineLevel="1" spans="162:168">
      <c r="FF11950" s="55">
        <v>11943</v>
      </c>
      <c r="FG11950" s="55" t="s">
        <v>2052</v>
      </c>
      <c r="FH11950" s="55" t="s">
        <v>1995</v>
      </c>
      <c r="FI11950" s="55">
        <v>3</v>
      </c>
      <c r="FJ11950" s="55">
        <v>25000</v>
      </c>
      <c r="FK11950" s="55" t="s">
        <v>1258</v>
      </c>
      <c r="FL11950" s="55">
        <v>0.03</v>
      </c>
    </row>
    <row r="11951" ht="14.25" customHeight="1" outlineLevel="1" spans="162:168">
      <c r="FF11951" s="55">
        <v>11944</v>
      </c>
      <c r="FG11951" s="55" t="s">
        <v>2052</v>
      </c>
      <c r="FH11951" s="55" t="s">
        <v>1995</v>
      </c>
      <c r="FI11951" s="55">
        <v>3</v>
      </c>
      <c r="FJ11951" s="55">
        <v>50000</v>
      </c>
      <c r="FK11951" s="55" t="s">
        <v>1258</v>
      </c>
      <c r="FL11951" s="55">
        <v>0.03</v>
      </c>
    </row>
    <row r="11952" ht="14.25" customHeight="1" outlineLevel="1" spans="162:168">
      <c r="FF11952" s="55">
        <v>11945</v>
      </c>
      <c r="FG11952" s="55" t="s">
        <v>2052</v>
      </c>
      <c r="FH11952" s="55" t="s">
        <v>1995</v>
      </c>
      <c r="FI11952" s="55">
        <v>3</v>
      </c>
      <c r="FJ11952" s="55">
        <v>80000</v>
      </c>
      <c r="FK11952" s="55" t="s">
        <v>1258</v>
      </c>
      <c r="FL11952" s="55">
        <v>0.03</v>
      </c>
    </row>
    <row r="11953" ht="14.25" customHeight="1" outlineLevel="1" spans="162:168">
      <c r="FF11953" s="55">
        <v>11946</v>
      </c>
      <c r="FG11953" s="55" t="s">
        <v>2052</v>
      </c>
      <c r="FH11953" s="55" t="s">
        <v>1995</v>
      </c>
      <c r="FI11953" s="55">
        <v>3</v>
      </c>
      <c r="FJ11953" s="55">
        <v>130000</v>
      </c>
      <c r="FK11953" s="55" t="s">
        <v>1258</v>
      </c>
      <c r="FL11953" s="55">
        <v>0.03</v>
      </c>
    </row>
    <row r="11954" ht="14.25" customHeight="1" outlineLevel="1" spans="162:168">
      <c r="FF11954" s="55">
        <v>11947</v>
      </c>
      <c r="FG11954" s="55" t="s">
        <v>2052</v>
      </c>
      <c r="FH11954" s="55" t="s">
        <v>1995</v>
      </c>
      <c r="FI11954" s="55">
        <v>3</v>
      </c>
      <c r="FJ11954" s="55">
        <v>260000</v>
      </c>
      <c r="FK11954" s="55" t="s">
        <v>1258</v>
      </c>
      <c r="FL11954" s="55">
        <v>0.03</v>
      </c>
    </row>
    <row r="11955" ht="14.25" customHeight="1" outlineLevel="1" spans="162:168">
      <c r="FF11955" s="55">
        <v>11948</v>
      </c>
      <c r="FG11955" s="55" t="s">
        <v>2052</v>
      </c>
      <c r="FH11955" s="55" t="s">
        <v>1995</v>
      </c>
      <c r="FI11955" s="55">
        <v>3</v>
      </c>
      <c r="FJ11955" s="55">
        <v>400000</v>
      </c>
      <c r="FK11955" s="55" t="s">
        <v>1258</v>
      </c>
      <c r="FL11955" s="55">
        <v>0.03</v>
      </c>
    </row>
    <row r="11956" ht="14.25" customHeight="1" outlineLevel="1" spans="162:168">
      <c r="FF11956" s="55">
        <v>11949</v>
      </c>
      <c r="FG11956" s="55" t="s">
        <v>2052</v>
      </c>
      <c r="FH11956" s="55" t="s">
        <v>1995</v>
      </c>
      <c r="FI11956" s="55">
        <v>3</v>
      </c>
      <c r="FJ11956" s="55">
        <v>530000</v>
      </c>
      <c r="FK11956" s="55" t="s">
        <v>1258</v>
      </c>
      <c r="FL11956" s="55">
        <v>0.03</v>
      </c>
    </row>
    <row r="11957" ht="14.25" customHeight="1" outlineLevel="1" spans="162:168">
      <c r="FF11957" s="55">
        <v>11950</v>
      </c>
      <c r="FG11957" s="55" t="s">
        <v>2052</v>
      </c>
      <c r="FH11957" s="55" t="s">
        <v>1995</v>
      </c>
      <c r="FI11957" s="55">
        <v>4</v>
      </c>
      <c r="FJ11957" s="55">
        <v>0</v>
      </c>
      <c r="FK11957" s="55" t="s">
        <v>1258</v>
      </c>
      <c r="FL11957" s="55">
        <v>0.0342</v>
      </c>
    </row>
    <row r="11958" ht="14.25" customHeight="1" outlineLevel="1" spans="162:168">
      <c r="FF11958" s="55">
        <v>11951</v>
      </c>
      <c r="FG11958" s="55" t="s">
        <v>2052</v>
      </c>
      <c r="FH11958" s="55" t="s">
        <v>1995</v>
      </c>
      <c r="FI11958" s="55">
        <v>4</v>
      </c>
      <c r="FJ11958" s="55">
        <v>1000</v>
      </c>
      <c r="FK11958" s="55" t="s">
        <v>1258</v>
      </c>
      <c r="FL11958" s="55">
        <v>0.0334</v>
      </c>
    </row>
    <row r="11959" ht="14.25" customHeight="1" outlineLevel="1" spans="162:168">
      <c r="FF11959" s="55">
        <v>11952</v>
      </c>
      <c r="FG11959" s="55" t="s">
        <v>2052</v>
      </c>
      <c r="FH11959" s="55" t="s">
        <v>1995</v>
      </c>
      <c r="FI11959" s="55">
        <v>4</v>
      </c>
      <c r="FJ11959" s="55">
        <v>2500</v>
      </c>
      <c r="FK11959" s="55" t="s">
        <v>1258</v>
      </c>
      <c r="FL11959" s="55">
        <v>0.0334</v>
      </c>
    </row>
    <row r="11960" ht="14.25" customHeight="1" outlineLevel="1" spans="162:168">
      <c r="FF11960" s="55">
        <v>11953</v>
      </c>
      <c r="FG11960" s="55" t="s">
        <v>2052</v>
      </c>
      <c r="FH11960" s="55" t="s">
        <v>1995</v>
      </c>
      <c r="FI11960" s="55">
        <v>4</v>
      </c>
      <c r="FJ11960" s="55">
        <v>5000</v>
      </c>
      <c r="FK11960" s="55" t="s">
        <v>1258</v>
      </c>
      <c r="FL11960" s="55">
        <v>0.0325</v>
      </c>
    </row>
    <row r="11961" ht="14.25" customHeight="1" outlineLevel="1" spans="162:168">
      <c r="FF11961" s="55">
        <v>11954</v>
      </c>
      <c r="FG11961" s="55" t="s">
        <v>2052</v>
      </c>
      <c r="FH11961" s="55" t="s">
        <v>1995</v>
      </c>
      <c r="FI11961" s="55">
        <v>4</v>
      </c>
      <c r="FJ11961" s="55">
        <v>10000</v>
      </c>
      <c r="FK11961" s="55" t="s">
        <v>1258</v>
      </c>
      <c r="FL11961" s="55">
        <v>0.0317</v>
      </c>
    </row>
    <row r="11962" ht="14.25" customHeight="1" outlineLevel="1" spans="162:168">
      <c r="FF11962" s="55">
        <v>11955</v>
      </c>
      <c r="FG11962" s="55" t="s">
        <v>2052</v>
      </c>
      <c r="FH11962" s="55" t="s">
        <v>1995</v>
      </c>
      <c r="FI11962" s="55">
        <v>4</v>
      </c>
      <c r="FJ11962" s="55">
        <v>25000</v>
      </c>
      <c r="FK11962" s="55" t="s">
        <v>1258</v>
      </c>
      <c r="FL11962" s="55">
        <v>0.0317</v>
      </c>
    </row>
    <row r="11963" ht="14.25" customHeight="1" outlineLevel="1" spans="162:168">
      <c r="FF11963" s="55">
        <v>11956</v>
      </c>
      <c r="FG11963" s="55" t="s">
        <v>2052</v>
      </c>
      <c r="FH11963" s="55" t="s">
        <v>1995</v>
      </c>
      <c r="FI11963" s="55">
        <v>4</v>
      </c>
      <c r="FJ11963" s="55">
        <v>50000</v>
      </c>
      <c r="FK11963" s="55" t="s">
        <v>1258</v>
      </c>
      <c r="FL11963" s="55">
        <v>0.0317</v>
      </c>
    </row>
    <row r="11964" ht="14.25" customHeight="1" outlineLevel="1" spans="162:168">
      <c r="FF11964" s="55">
        <v>11957</v>
      </c>
      <c r="FG11964" s="55" t="s">
        <v>2052</v>
      </c>
      <c r="FH11964" s="55" t="s">
        <v>1995</v>
      </c>
      <c r="FI11964" s="55">
        <v>4</v>
      </c>
      <c r="FJ11964" s="55">
        <v>80000</v>
      </c>
      <c r="FK11964" s="55" t="s">
        <v>1258</v>
      </c>
      <c r="FL11964" s="55">
        <v>0.0317</v>
      </c>
    </row>
    <row r="11965" ht="14.25" customHeight="1" outlineLevel="1" spans="162:168">
      <c r="FF11965" s="55">
        <v>11958</v>
      </c>
      <c r="FG11965" s="55" t="s">
        <v>2052</v>
      </c>
      <c r="FH11965" s="55" t="s">
        <v>1995</v>
      </c>
      <c r="FI11965" s="55">
        <v>4</v>
      </c>
      <c r="FJ11965" s="55">
        <v>130000</v>
      </c>
      <c r="FK11965" s="55" t="s">
        <v>1258</v>
      </c>
      <c r="FL11965" s="55">
        <v>0.0317</v>
      </c>
    </row>
    <row r="11966" ht="14.25" customHeight="1" outlineLevel="1" spans="162:168">
      <c r="FF11966" s="55">
        <v>11959</v>
      </c>
      <c r="FG11966" s="55" t="s">
        <v>2052</v>
      </c>
      <c r="FH11966" s="55" t="s">
        <v>1995</v>
      </c>
      <c r="FI11966" s="55">
        <v>4</v>
      </c>
      <c r="FJ11966" s="55">
        <v>260000</v>
      </c>
      <c r="FK11966" s="55" t="s">
        <v>1258</v>
      </c>
      <c r="FL11966" s="55">
        <v>0.0317</v>
      </c>
    </row>
    <row r="11967" ht="14.25" customHeight="1" outlineLevel="1" spans="162:168">
      <c r="FF11967" s="55">
        <v>11960</v>
      </c>
      <c r="FG11967" s="55" t="s">
        <v>2052</v>
      </c>
      <c r="FH11967" s="55" t="s">
        <v>1995</v>
      </c>
      <c r="FI11967" s="55">
        <v>4</v>
      </c>
      <c r="FJ11967" s="55">
        <v>400000</v>
      </c>
      <c r="FK11967" s="55" t="s">
        <v>1258</v>
      </c>
      <c r="FL11967" s="55">
        <v>0.0317</v>
      </c>
    </row>
    <row r="11968" ht="14.25" customHeight="1" outlineLevel="1" spans="162:168">
      <c r="FF11968" s="55">
        <v>11961</v>
      </c>
      <c r="FG11968" s="55" t="s">
        <v>2052</v>
      </c>
      <c r="FH11968" s="55" t="s">
        <v>1995</v>
      </c>
      <c r="FI11968" s="55">
        <v>4</v>
      </c>
      <c r="FJ11968" s="55">
        <v>530000</v>
      </c>
      <c r="FK11968" s="55" t="s">
        <v>1258</v>
      </c>
      <c r="FL11968" s="55">
        <v>0.0317</v>
      </c>
    </row>
    <row r="11969" ht="14.25" customHeight="1" outlineLevel="1" spans="162:168">
      <c r="FF11969" s="55">
        <v>11962</v>
      </c>
      <c r="FG11969" s="55" t="s">
        <v>2052</v>
      </c>
      <c r="FH11969" s="55" t="s">
        <v>1995</v>
      </c>
      <c r="FI11969" s="55">
        <v>4</v>
      </c>
      <c r="FJ11969" s="55">
        <v>540000</v>
      </c>
      <c r="FK11969" s="55" t="s">
        <v>1258</v>
      </c>
      <c r="FL11969" s="55">
        <v>0.0317</v>
      </c>
    </row>
    <row r="11970" ht="14.25" customHeight="1" outlineLevel="1" spans="162:168">
      <c r="FF11970" s="55">
        <v>11963</v>
      </c>
      <c r="FG11970" s="55" t="s">
        <v>2052</v>
      </c>
      <c r="FH11970" s="55" t="s">
        <v>1995</v>
      </c>
      <c r="FI11970" s="55">
        <v>5</v>
      </c>
      <c r="FJ11970" s="55">
        <v>0</v>
      </c>
      <c r="FK11970" s="55" t="s">
        <v>1258</v>
      </c>
      <c r="FL11970" s="55">
        <v>0.0317</v>
      </c>
    </row>
    <row r="11971" ht="14.25" customHeight="1" outlineLevel="1" spans="162:168">
      <c r="FF11971" s="55">
        <v>11964</v>
      </c>
      <c r="FG11971" s="55" t="s">
        <v>2052</v>
      </c>
      <c r="FH11971" s="55" t="s">
        <v>1995</v>
      </c>
      <c r="FI11971" s="55">
        <v>5</v>
      </c>
      <c r="FJ11971" s="55">
        <v>1000</v>
      </c>
      <c r="FK11971" s="55" t="s">
        <v>1258</v>
      </c>
      <c r="FL11971" s="55">
        <v>0.0317</v>
      </c>
    </row>
    <row r="11972" ht="14.25" customHeight="1" outlineLevel="1" spans="162:168">
      <c r="FF11972" s="55">
        <v>11965</v>
      </c>
      <c r="FG11972" s="55" t="s">
        <v>2052</v>
      </c>
      <c r="FH11972" s="55" t="s">
        <v>1995</v>
      </c>
      <c r="FI11972" s="55">
        <v>5</v>
      </c>
      <c r="FJ11972" s="55">
        <v>2500</v>
      </c>
      <c r="FK11972" s="55" t="s">
        <v>1258</v>
      </c>
      <c r="FL11972" s="55">
        <v>0.03</v>
      </c>
    </row>
    <row r="11973" ht="14.25" customHeight="1" outlineLevel="1" spans="162:168">
      <c r="FF11973" s="55">
        <v>11966</v>
      </c>
      <c r="FG11973" s="55" t="s">
        <v>2052</v>
      </c>
      <c r="FH11973" s="55" t="s">
        <v>1995</v>
      </c>
      <c r="FI11973" s="55">
        <v>5</v>
      </c>
      <c r="FJ11973" s="55">
        <v>5000</v>
      </c>
      <c r="FK11973" s="55" t="s">
        <v>1258</v>
      </c>
      <c r="FL11973" s="55">
        <v>0.03</v>
      </c>
    </row>
    <row r="11974" ht="14.25" customHeight="1" outlineLevel="1" spans="162:168">
      <c r="FF11974" s="55">
        <v>11967</v>
      </c>
      <c r="FG11974" s="55" t="s">
        <v>2052</v>
      </c>
      <c r="FH11974" s="55" t="s">
        <v>1995</v>
      </c>
      <c r="FI11974" s="55">
        <v>5</v>
      </c>
      <c r="FJ11974" s="55">
        <v>10000</v>
      </c>
      <c r="FK11974" s="55" t="s">
        <v>1258</v>
      </c>
      <c r="FL11974" s="55">
        <v>0.03</v>
      </c>
    </row>
    <row r="11975" ht="14.25" customHeight="1" outlineLevel="1" spans="162:168">
      <c r="FF11975" s="55">
        <v>11968</v>
      </c>
      <c r="FG11975" s="55" t="s">
        <v>2052</v>
      </c>
      <c r="FH11975" s="55" t="s">
        <v>1995</v>
      </c>
      <c r="FI11975" s="55">
        <v>5</v>
      </c>
      <c r="FJ11975" s="55">
        <v>25000</v>
      </c>
      <c r="FK11975" s="55" t="s">
        <v>1258</v>
      </c>
      <c r="FL11975" s="55">
        <v>0.0284</v>
      </c>
    </row>
    <row r="11976" ht="14.25" customHeight="1" outlineLevel="1" spans="162:168">
      <c r="FF11976" s="55">
        <v>11969</v>
      </c>
      <c r="FG11976" s="55" t="s">
        <v>2052</v>
      </c>
      <c r="FH11976" s="55" t="s">
        <v>1995</v>
      </c>
      <c r="FI11976" s="55">
        <v>5</v>
      </c>
      <c r="FJ11976" s="55">
        <v>50000</v>
      </c>
      <c r="FK11976" s="55" t="s">
        <v>1258</v>
      </c>
      <c r="FL11976" s="55">
        <v>0.0284</v>
      </c>
    </row>
    <row r="11977" ht="14.25" customHeight="1" outlineLevel="1" spans="162:168">
      <c r="FF11977" s="55">
        <v>11970</v>
      </c>
      <c r="FG11977" s="55" t="s">
        <v>2052</v>
      </c>
      <c r="FH11977" s="55" t="s">
        <v>1995</v>
      </c>
      <c r="FI11977" s="55">
        <v>5</v>
      </c>
      <c r="FJ11977" s="55">
        <v>80000</v>
      </c>
      <c r="FK11977" s="55" t="s">
        <v>1258</v>
      </c>
      <c r="FL11977" s="55">
        <v>0.0284</v>
      </c>
    </row>
    <row r="11978" ht="14.25" customHeight="1" outlineLevel="1" spans="162:168">
      <c r="FF11978" s="55">
        <v>11971</v>
      </c>
      <c r="FG11978" s="55" t="s">
        <v>2052</v>
      </c>
      <c r="FH11978" s="55" t="s">
        <v>1995</v>
      </c>
      <c r="FI11978" s="55">
        <v>5</v>
      </c>
      <c r="FJ11978" s="55">
        <v>130000</v>
      </c>
      <c r="FK11978" s="55" t="s">
        <v>1258</v>
      </c>
      <c r="FL11978" s="55">
        <v>0.0284</v>
      </c>
    </row>
    <row r="11979" ht="14.25" customHeight="1" outlineLevel="1" spans="162:168">
      <c r="FF11979" s="55">
        <v>11972</v>
      </c>
      <c r="FG11979" s="55" t="s">
        <v>2052</v>
      </c>
      <c r="FH11979" s="55" t="s">
        <v>1995</v>
      </c>
      <c r="FI11979" s="55">
        <v>5</v>
      </c>
      <c r="FJ11979" s="55">
        <v>260000</v>
      </c>
      <c r="FK11979" s="55" t="s">
        <v>1258</v>
      </c>
      <c r="FL11979" s="55">
        <v>0.0284</v>
      </c>
    </row>
    <row r="11980" ht="14.25" customHeight="1" outlineLevel="1" spans="162:168">
      <c r="FF11980" s="55">
        <v>11973</v>
      </c>
      <c r="FG11980" s="55" t="s">
        <v>2052</v>
      </c>
      <c r="FH11980" s="55" t="s">
        <v>1995</v>
      </c>
      <c r="FI11980" s="55">
        <v>5</v>
      </c>
      <c r="FJ11980" s="55">
        <v>400000</v>
      </c>
      <c r="FK11980" s="55" t="s">
        <v>1258</v>
      </c>
      <c r="FL11980" s="55">
        <v>0.0284</v>
      </c>
    </row>
    <row r="11981" ht="14.25" customHeight="1" outlineLevel="1" spans="162:168">
      <c r="FF11981" s="55">
        <v>11974</v>
      </c>
      <c r="FG11981" s="55" t="s">
        <v>2052</v>
      </c>
      <c r="FH11981" s="55" t="s">
        <v>1995</v>
      </c>
      <c r="FI11981" s="55">
        <v>5</v>
      </c>
      <c r="FJ11981" s="55">
        <v>530000</v>
      </c>
      <c r="FK11981" s="55" t="s">
        <v>1258</v>
      </c>
      <c r="FL11981" s="55">
        <v>0.0284</v>
      </c>
    </row>
    <row r="11982" ht="14.25" customHeight="1" outlineLevel="1" spans="162:168">
      <c r="FF11982" s="55">
        <v>11975</v>
      </c>
      <c r="FG11982" s="55" t="s">
        <v>2052</v>
      </c>
      <c r="FH11982" s="55" t="s">
        <v>1995</v>
      </c>
      <c r="FI11982" s="55">
        <v>5</v>
      </c>
      <c r="FJ11982" s="55">
        <v>540000</v>
      </c>
      <c r="FK11982" s="55" t="s">
        <v>1258</v>
      </c>
      <c r="FL11982" s="55">
        <v>0.0284</v>
      </c>
    </row>
    <row r="11983" ht="14.25" customHeight="1" outlineLevel="1" spans="162:168">
      <c r="FF11983" s="55">
        <v>11976</v>
      </c>
      <c r="FG11983" s="55" t="s">
        <v>2052</v>
      </c>
      <c r="FH11983" s="55" t="s">
        <v>1995</v>
      </c>
      <c r="FI11983" s="55">
        <v>6</v>
      </c>
      <c r="FJ11983" s="55">
        <v>0</v>
      </c>
      <c r="FK11983" s="55" t="s">
        <v>1258</v>
      </c>
      <c r="FL11983" s="55">
        <v>0.0292</v>
      </c>
    </row>
    <row r="11984" ht="14.25" customHeight="1" outlineLevel="1" spans="162:168">
      <c r="FF11984" s="55">
        <v>11977</v>
      </c>
      <c r="FG11984" s="55" t="s">
        <v>2052</v>
      </c>
      <c r="FH11984" s="55" t="s">
        <v>1995</v>
      </c>
      <c r="FI11984" s="55">
        <v>6</v>
      </c>
      <c r="FJ11984" s="55">
        <v>1000</v>
      </c>
      <c r="FK11984" s="55" t="s">
        <v>1258</v>
      </c>
      <c r="FL11984" s="55">
        <v>0.0292</v>
      </c>
    </row>
    <row r="11985" ht="14.25" customHeight="1" outlineLevel="1" spans="162:168">
      <c r="FF11985" s="55">
        <v>11978</v>
      </c>
      <c r="FG11985" s="55" t="s">
        <v>2052</v>
      </c>
      <c r="FH11985" s="55" t="s">
        <v>1995</v>
      </c>
      <c r="FI11985" s="55">
        <v>6</v>
      </c>
      <c r="FJ11985" s="55">
        <v>2500</v>
      </c>
      <c r="FK11985" s="55" t="s">
        <v>1258</v>
      </c>
      <c r="FL11985" s="55">
        <v>0.0292</v>
      </c>
    </row>
    <row r="11986" ht="14.25" customHeight="1" outlineLevel="1" spans="162:168">
      <c r="FF11986" s="55">
        <v>11979</v>
      </c>
      <c r="FG11986" s="55" t="s">
        <v>2052</v>
      </c>
      <c r="FH11986" s="55" t="s">
        <v>1995</v>
      </c>
      <c r="FI11986" s="55">
        <v>6</v>
      </c>
      <c r="FJ11986" s="55">
        <v>5000</v>
      </c>
      <c r="FK11986" s="55" t="s">
        <v>1258</v>
      </c>
      <c r="FL11986" s="55">
        <v>0.0292</v>
      </c>
    </row>
    <row r="11987" ht="14.25" customHeight="1" outlineLevel="1" spans="162:168">
      <c r="FF11987" s="55">
        <v>11980</v>
      </c>
      <c r="FG11987" s="55" t="s">
        <v>2052</v>
      </c>
      <c r="FH11987" s="55" t="s">
        <v>1995</v>
      </c>
      <c r="FI11987" s="55">
        <v>6</v>
      </c>
      <c r="FJ11987" s="55">
        <v>10000</v>
      </c>
      <c r="FK11987" s="55" t="s">
        <v>1258</v>
      </c>
      <c r="FL11987" s="55">
        <v>0.0292</v>
      </c>
    </row>
    <row r="11988" ht="14.25" customHeight="1" outlineLevel="1" spans="162:168">
      <c r="FF11988" s="55">
        <v>11981</v>
      </c>
      <c r="FG11988" s="55" t="s">
        <v>2052</v>
      </c>
      <c r="FH11988" s="55" t="s">
        <v>1995</v>
      </c>
      <c r="FI11988" s="55">
        <v>6</v>
      </c>
      <c r="FJ11988" s="55">
        <v>25000</v>
      </c>
      <c r="FK11988" s="55" t="s">
        <v>1258</v>
      </c>
      <c r="FL11988" s="55">
        <v>0.0292</v>
      </c>
    </row>
    <row r="11989" ht="14.25" customHeight="1" outlineLevel="1" spans="162:168">
      <c r="FF11989" s="55">
        <v>11982</v>
      </c>
      <c r="FG11989" s="55" t="s">
        <v>2052</v>
      </c>
      <c r="FH11989" s="55" t="s">
        <v>1995</v>
      </c>
      <c r="FI11989" s="55">
        <v>6</v>
      </c>
      <c r="FJ11989" s="55">
        <v>50000</v>
      </c>
      <c r="FK11989" s="55" t="s">
        <v>1258</v>
      </c>
      <c r="FL11989" s="55">
        <v>0.0292</v>
      </c>
    </row>
    <row r="11990" ht="14.25" customHeight="1" outlineLevel="1" spans="162:168">
      <c r="FF11990" s="55">
        <v>11983</v>
      </c>
      <c r="FG11990" s="55" t="s">
        <v>2052</v>
      </c>
      <c r="FH11990" s="55" t="s">
        <v>1995</v>
      </c>
      <c r="FI11990" s="55">
        <v>6</v>
      </c>
      <c r="FJ11990" s="55">
        <v>80000</v>
      </c>
      <c r="FK11990" s="55" t="s">
        <v>1258</v>
      </c>
      <c r="FL11990" s="55">
        <v>0.0292</v>
      </c>
    </row>
    <row r="11991" ht="14.25" customHeight="1" outlineLevel="1" spans="162:168">
      <c r="FF11991" s="55">
        <v>11984</v>
      </c>
      <c r="FG11991" s="55" t="s">
        <v>2052</v>
      </c>
      <c r="FH11991" s="55" t="s">
        <v>1995</v>
      </c>
      <c r="FI11991" s="55">
        <v>6</v>
      </c>
      <c r="FJ11991" s="55">
        <v>130000</v>
      </c>
      <c r="FK11991" s="55" t="s">
        <v>1258</v>
      </c>
      <c r="FL11991" s="55">
        <v>0.0292</v>
      </c>
    </row>
    <row r="11992" ht="14.25" customHeight="1" outlineLevel="1" spans="162:168">
      <c r="FF11992" s="55">
        <v>11985</v>
      </c>
      <c r="FG11992" s="55" t="s">
        <v>2052</v>
      </c>
      <c r="FH11992" s="55" t="s">
        <v>1995</v>
      </c>
      <c r="FI11992" s="55">
        <v>6</v>
      </c>
      <c r="FJ11992" s="55">
        <v>260000</v>
      </c>
      <c r="FK11992" s="55" t="s">
        <v>1258</v>
      </c>
      <c r="FL11992" s="55">
        <v>0.0292</v>
      </c>
    </row>
    <row r="11993" ht="14.25" customHeight="1" outlineLevel="1" spans="162:168">
      <c r="FF11993" s="55">
        <v>11986</v>
      </c>
      <c r="FG11993" s="55" t="s">
        <v>2052</v>
      </c>
      <c r="FH11993" s="55" t="s">
        <v>1995</v>
      </c>
      <c r="FI11993" s="55">
        <v>6</v>
      </c>
      <c r="FJ11993" s="55">
        <v>400000</v>
      </c>
      <c r="FK11993" s="55" t="s">
        <v>1258</v>
      </c>
      <c r="FL11993" s="55">
        <v>0.0292</v>
      </c>
    </row>
    <row r="11994" ht="14.25" customHeight="1" outlineLevel="1" spans="162:168">
      <c r="FF11994" s="55">
        <v>11987</v>
      </c>
      <c r="FG11994" s="55" t="s">
        <v>2052</v>
      </c>
      <c r="FH11994" s="55" t="s">
        <v>1995</v>
      </c>
      <c r="FI11994" s="55">
        <v>6</v>
      </c>
      <c r="FJ11994" s="55">
        <v>530000</v>
      </c>
      <c r="FK11994" s="55" t="s">
        <v>1258</v>
      </c>
      <c r="FL11994" s="55">
        <v>0.0292</v>
      </c>
    </row>
    <row r="11995" ht="14.25" customHeight="1" outlineLevel="1" spans="162:168">
      <c r="FF11995" s="55">
        <v>11988</v>
      </c>
      <c r="FG11995" s="55" t="s">
        <v>2052</v>
      </c>
      <c r="FH11995" s="55" t="s">
        <v>1995</v>
      </c>
      <c r="FI11995" s="55">
        <v>6</v>
      </c>
      <c r="FJ11995" s="55">
        <v>540000</v>
      </c>
      <c r="FK11995" s="55" t="s">
        <v>1258</v>
      </c>
      <c r="FL11995" s="55">
        <v>0.0292</v>
      </c>
    </row>
    <row r="11996" ht="14.25" customHeight="1" outlineLevel="1" spans="162:168">
      <c r="FF11996" s="55">
        <v>11989</v>
      </c>
      <c r="FG11996" s="55" t="s">
        <v>2052</v>
      </c>
      <c r="FH11996" s="55" t="s">
        <v>1995</v>
      </c>
      <c r="FI11996" s="55">
        <v>7</v>
      </c>
      <c r="FJ11996" s="55">
        <v>0</v>
      </c>
      <c r="FK11996" s="55" t="s">
        <v>1258</v>
      </c>
      <c r="FL11996" s="55">
        <v>0.025</v>
      </c>
    </row>
    <row r="11997" ht="14.25" customHeight="1" outlineLevel="1" spans="162:168">
      <c r="FF11997" s="55">
        <v>11990</v>
      </c>
      <c r="FG11997" s="55" t="s">
        <v>2052</v>
      </c>
      <c r="FH11997" s="55" t="s">
        <v>1995</v>
      </c>
      <c r="FI11997" s="55">
        <v>7</v>
      </c>
      <c r="FJ11997" s="55">
        <v>1000</v>
      </c>
      <c r="FK11997" s="55" t="s">
        <v>1258</v>
      </c>
      <c r="FL11997" s="55">
        <v>0.025</v>
      </c>
    </row>
    <row r="11998" ht="14.25" customHeight="1" outlineLevel="1" spans="162:168">
      <c r="FF11998" s="55">
        <v>11991</v>
      </c>
      <c r="FG11998" s="55" t="s">
        <v>2052</v>
      </c>
      <c r="FH11998" s="55" t="s">
        <v>1995</v>
      </c>
      <c r="FI11998" s="55">
        <v>7</v>
      </c>
      <c r="FJ11998" s="55">
        <v>2500</v>
      </c>
      <c r="FK11998" s="55" t="s">
        <v>1258</v>
      </c>
      <c r="FL11998" s="55">
        <v>0.025</v>
      </c>
    </row>
    <row r="11999" ht="14.25" customHeight="1" outlineLevel="1" spans="162:168">
      <c r="FF11999" s="55">
        <v>11992</v>
      </c>
      <c r="FG11999" s="55" t="s">
        <v>2052</v>
      </c>
      <c r="FH11999" s="55" t="s">
        <v>1995</v>
      </c>
      <c r="FI11999" s="55">
        <v>7</v>
      </c>
      <c r="FJ11999" s="55">
        <v>5000</v>
      </c>
      <c r="FK11999" s="55" t="s">
        <v>1258</v>
      </c>
      <c r="FL11999" s="55">
        <v>0.025</v>
      </c>
    </row>
    <row r="12000" ht="14.25" customHeight="1" outlineLevel="1" spans="162:168">
      <c r="FF12000" s="55">
        <v>11993</v>
      </c>
      <c r="FG12000" s="55" t="s">
        <v>2052</v>
      </c>
      <c r="FH12000" s="55" t="s">
        <v>1995</v>
      </c>
      <c r="FI12000" s="55">
        <v>7</v>
      </c>
      <c r="FJ12000" s="55">
        <v>10000</v>
      </c>
      <c r="FK12000" s="55" t="s">
        <v>1258</v>
      </c>
      <c r="FL12000" s="55">
        <v>0.025</v>
      </c>
    </row>
    <row r="12001" ht="14.25" customHeight="1" outlineLevel="1" spans="162:168">
      <c r="FF12001" s="55">
        <v>11994</v>
      </c>
      <c r="FG12001" s="55" t="s">
        <v>2052</v>
      </c>
      <c r="FH12001" s="55" t="s">
        <v>1995</v>
      </c>
      <c r="FI12001" s="55">
        <v>7</v>
      </c>
      <c r="FJ12001" s="55">
        <v>25000</v>
      </c>
      <c r="FK12001" s="55" t="s">
        <v>1258</v>
      </c>
      <c r="FL12001" s="55">
        <v>0.025</v>
      </c>
    </row>
    <row r="12002" ht="14.25" customHeight="1" outlineLevel="1" spans="162:168">
      <c r="FF12002" s="55">
        <v>11995</v>
      </c>
      <c r="FG12002" s="55" t="s">
        <v>2052</v>
      </c>
      <c r="FH12002" s="55" t="s">
        <v>1995</v>
      </c>
      <c r="FI12002" s="55">
        <v>7</v>
      </c>
      <c r="FJ12002" s="55">
        <v>50000</v>
      </c>
      <c r="FK12002" s="55" t="s">
        <v>1258</v>
      </c>
      <c r="FL12002" s="55">
        <v>0.025</v>
      </c>
    </row>
    <row r="12003" ht="14.25" customHeight="1" outlineLevel="1" spans="162:168">
      <c r="FF12003" s="55">
        <v>11996</v>
      </c>
      <c r="FG12003" s="55" t="s">
        <v>2052</v>
      </c>
      <c r="FH12003" s="55" t="s">
        <v>1995</v>
      </c>
      <c r="FI12003" s="55">
        <v>7</v>
      </c>
      <c r="FJ12003" s="55">
        <v>80000</v>
      </c>
      <c r="FK12003" s="55" t="s">
        <v>1258</v>
      </c>
      <c r="FL12003" s="55">
        <v>0.025</v>
      </c>
    </row>
    <row r="12004" ht="14.25" customHeight="1" outlineLevel="1" spans="162:168">
      <c r="FF12004" s="55">
        <v>11997</v>
      </c>
      <c r="FG12004" s="55" t="s">
        <v>2052</v>
      </c>
      <c r="FH12004" s="55" t="s">
        <v>1995</v>
      </c>
      <c r="FI12004" s="55">
        <v>7</v>
      </c>
      <c r="FJ12004" s="55">
        <v>130000</v>
      </c>
      <c r="FK12004" s="55" t="s">
        <v>1258</v>
      </c>
      <c r="FL12004" s="55">
        <v>0.025</v>
      </c>
    </row>
    <row r="12005" ht="14.25" customHeight="1" outlineLevel="1" spans="162:168">
      <c r="FF12005" s="55">
        <v>11998</v>
      </c>
      <c r="FG12005" s="55" t="s">
        <v>2052</v>
      </c>
      <c r="FH12005" s="55" t="s">
        <v>1995</v>
      </c>
      <c r="FI12005" s="55">
        <v>7</v>
      </c>
      <c r="FJ12005" s="55">
        <v>260000</v>
      </c>
      <c r="FK12005" s="55" t="s">
        <v>1258</v>
      </c>
      <c r="FL12005" s="55">
        <v>0.025</v>
      </c>
    </row>
    <row r="12006" ht="14.25" customHeight="1" outlineLevel="1" spans="162:168">
      <c r="FF12006" s="55">
        <v>11999</v>
      </c>
      <c r="FG12006" s="55" t="s">
        <v>2052</v>
      </c>
      <c r="FH12006" s="55" t="s">
        <v>1995</v>
      </c>
      <c r="FI12006" s="55">
        <v>7</v>
      </c>
      <c r="FJ12006" s="55">
        <v>400000</v>
      </c>
      <c r="FK12006" s="55" t="s">
        <v>1258</v>
      </c>
      <c r="FL12006" s="55">
        <v>0.025</v>
      </c>
    </row>
    <row r="12007" ht="14.25" customHeight="1" outlineLevel="1" spans="162:168">
      <c r="FF12007" s="55">
        <v>12000</v>
      </c>
      <c r="FG12007" s="55" t="s">
        <v>2052</v>
      </c>
      <c r="FH12007" s="55" t="s">
        <v>1995</v>
      </c>
      <c r="FI12007" s="55">
        <v>7</v>
      </c>
      <c r="FJ12007" s="55">
        <v>530000</v>
      </c>
      <c r="FK12007" s="55" t="s">
        <v>1258</v>
      </c>
      <c r="FL12007" s="55">
        <v>0.025</v>
      </c>
    </row>
    <row r="12008" ht="14.25" customHeight="1" outlineLevel="1" spans="162:168">
      <c r="FF12008" s="55">
        <v>12001</v>
      </c>
      <c r="FG12008" s="55" t="s">
        <v>2052</v>
      </c>
      <c r="FH12008" s="55" t="s">
        <v>1995</v>
      </c>
      <c r="FI12008" s="55">
        <v>7</v>
      </c>
      <c r="FJ12008" s="55">
        <v>540000</v>
      </c>
      <c r="FK12008" s="55" t="s">
        <v>1258</v>
      </c>
      <c r="FL12008" s="55">
        <v>0.025</v>
      </c>
    </row>
    <row r="12009" ht="14.25" customHeight="1" outlineLevel="1" spans="162:168">
      <c r="FF12009" s="55">
        <v>12002</v>
      </c>
      <c r="FG12009" s="55" t="s">
        <v>2052</v>
      </c>
      <c r="FH12009" s="55" t="s">
        <v>1569</v>
      </c>
      <c r="FI12009" s="55">
        <v>1</v>
      </c>
      <c r="FJ12009" s="55">
        <v>0</v>
      </c>
      <c r="FK12009" s="55" t="s">
        <v>1258</v>
      </c>
      <c r="FL12009" s="55">
        <v>0.025</v>
      </c>
    </row>
    <row r="12010" ht="14.25" customHeight="1" outlineLevel="1" spans="162:168">
      <c r="FF12010" s="55">
        <v>12003</v>
      </c>
      <c r="FG12010" s="55" t="s">
        <v>2052</v>
      </c>
      <c r="FH12010" s="55" t="s">
        <v>1569</v>
      </c>
      <c r="FI12010" s="55">
        <v>1</v>
      </c>
      <c r="FJ12010" s="55">
        <v>1000</v>
      </c>
      <c r="FK12010" s="55" t="s">
        <v>1258</v>
      </c>
      <c r="FL12010" s="55">
        <v>0.025</v>
      </c>
    </row>
    <row r="12011" ht="14.25" customHeight="1" outlineLevel="1" spans="162:168">
      <c r="FF12011" s="55">
        <v>12004</v>
      </c>
      <c r="FG12011" s="55" t="s">
        <v>2052</v>
      </c>
      <c r="FH12011" s="55" t="s">
        <v>1569</v>
      </c>
      <c r="FI12011" s="55">
        <v>1</v>
      </c>
      <c r="FJ12011" s="55">
        <v>2500</v>
      </c>
      <c r="FK12011" s="55" t="s">
        <v>1258</v>
      </c>
      <c r="FL12011" s="55">
        <v>0.025</v>
      </c>
    </row>
    <row r="12012" ht="14.25" customHeight="1" outlineLevel="1" spans="162:168">
      <c r="FF12012" s="55">
        <v>12005</v>
      </c>
      <c r="FG12012" s="55" t="s">
        <v>2052</v>
      </c>
      <c r="FH12012" s="55" t="s">
        <v>1569</v>
      </c>
      <c r="FI12012" s="55">
        <v>1</v>
      </c>
      <c r="FJ12012" s="55">
        <v>5000</v>
      </c>
      <c r="FK12012" s="55" t="s">
        <v>1258</v>
      </c>
      <c r="FL12012" s="55">
        <v>0.025</v>
      </c>
    </row>
    <row r="12013" ht="14.25" customHeight="1" outlineLevel="1" spans="162:168">
      <c r="FF12013" s="55">
        <v>12006</v>
      </c>
      <c r="FG12013" s="55" t="s">
        <v>2052</v>
      </c>
      <c r="FH12013" s="55" t="s">
        <v>1569</v>
      </c>
      <c r="FI12013" s="55">
        <v>1</v>
      </c>
      <c r="FJ12013" s="55">
        <v>10000</v>
      </c>
      <c r="FK12013" s="55" t="s">
        <v>1258</v>
      </c>
      <c r="FL12013" s="55">
        <v>0.025</v>
      </c>
    </row>
    <row r="12014" ht="14.25" customHeight="1" outlineLevel="1" spans="162:168">
      <c r="FF12014" s="55">
        <v>12007</v>
      </c>
      <c r="FG12014" s="55" t="s">
        <v>2052</v>
      </c>
      <c r="FH12014" s="55" t="s">
        <v>1569</v>
      </c>
      <c r="FI12014" s="55">
        <v>1</v>
      </c>
      <c r="FJ12014" s="55">
        <v>25000</v>
      </c>
      <c r="FK12014" s="55" t="s">
        <v>1258</v>
      </c>
      <c r="FL12014" s="55">
        <v>0.025</v>
      </c>
    </row>
    <row r="12015" ht="14.25" customHeight="1" outlineLevel="1" spans="162:168">
      <c r="FF12015" s="55">
        <v>12008</v>
      </c>
      <c r="FG12015" s="55" t="s">
        <v>2052</v>
      </c>
      <c r="FH12015" s="55" t="s">
        <v>1569</v>
      </c>
      <c r="FI12015" s="55">
        <v>1</v>
      </c>
      <c r="FJ12015" s="55">
        <v>50000</v>
      </c>
      <c r="FK12015" s="55" t="s">
        <v>1258</v>
      </c>
      <c r="FL12015" s="55">
        <v>0.025</v>
      </c>
    </row>
    <row r="12016" ht="14.25" customHeight="1" outlineLevel="1" spans="162:168">
      <c r="FF12016" s="55">
        <v>12009</v>
      </c>
      <c r="FG12016" s="55" t="s">
        <v>2052</v>
      </c>
      <c r="FH12016" s="55" t="s">
        <v>1569</v>
      </c>
      <c r="FI12016" s="55">
        <v>1</v>
      </c>
      <c r="FJ12016" s="55">
        <v>80000</v>
      </c>
      <c r="FK12016" s="55" t="s">
        <v>1258</v>
      </c>
      <c r="FL12016" s="55">
        <v>0.025</v>
      </c>
    </row>
    <row r="12017" ht="14.25" customHeight="1" outlineLevel="1" spans="162:168">
      <c r="FF12017" s="55">
        <v>12010</v>
      </c>
      <c r="FG12017" s="55" t="s">
        <v>2052</v>
      </c>
      <c r="FH12017" s="55" t="s">
        <v>1569</v>
      </c>
      <c r="FI12017" s="55">
        <v>1</v>
      </c>
      <c r="FJ12017" s="55">
        <v>130000</v>
      </c>
      <c r="FK12017" s="55" t="s">
        <v>1258</v>
      </c>
      <c r="FL12017" s="55">
        <v>0.025</v>
      </c>
    </row>
    <row r="12018" ht="14.25" customHeight="1" outlineLevel="1" spans="162:168">
      <c r="FF12018" s="55">
        <v>12011</v>
      </c>
      <c r="FG12018" s="55" t="s">
        <v>2052</v>
      </c>
      <c r="FH12018" s="55" t="s">
        <v>1569</v>
      </c>
      <c r="FI12018" s="55">
        <v>1</v>
      </c>
      <c r="FJ12018" s="55">
        <v>260000</v>
      </c>
      <c r="FK12018" s="55" t="s">
        <v>1258</v>
      </c>
      <c r="FL12018" s="55">
        <v>0.025</v>
      </c>
    </row>
    <row r="12019" ht="14.25" customHeight="1" outlineLevel="1" spans="162:168">
      <c r="FF12019" s="55">
        <v>12012</v>
      </c>
      <c r="FG12019" s="55" t="s">
        <v>2052</v>
      </c>
      <c r="FH12019" s="55" t="s">
        <v>1569</v>
      </c>
      <c r="FI12019" s="55">
        <v>1</v>
      </c>
      <c r="FJ12019" s="55">
        <v>400000</v>
      </c>
      <c r="FK12019" s="55" t="s">
        <v>1258</v>
      </c>
      <c r="FL12019" s="55">
        <v>0.025</v>
      </c>
    </row>
    <row r="12020" ht="14.25" customHeight="1" outlineLevel="1" spans="162:168">
      <c r="FF12020" s="55">
        <v>12013</v>
      </c>
      <c r="FG12020" s="55" t="s">
        <v>2052</v>
      </c>
      <c r="FH12020" s="55" t="s">
        <v>1569</v>
      </c>
      <c r="FI12020" s="55">
        <v>1</v>
      </c>
      <c r="FJ12020" s="55">
        <v>530000</v>
      </c>
      <c r="FK12020" s="55" t="s">
        <v>1258</v>
      </c>
      <c r="FL12020" s="55">
        <v>0.025</v>
      </c>
    </row>
    <row r="12021" ht="14.25" customHeight="1" outlineLevel="1" spans="162:168">
      <c r="FF12021" s="55">
        <v>12014</v>
      </c>
      <c r="FG12021" s="55" t="s">
        <v>2052</v>
      </c>
      <c r="FH12021" s="55" t="s">
        <v>1569</v>
      </c>
      <c r="FI12021" s="55">
        <v>1</v>
      </c>
      <c r="FJ12021" s="55">
        <v>540000</v>
      </c>
      <c r="FK12021" s="55" t="s">
        <v>1258</v>
      </c>
      <c r="FL12021" s="55">
        <v>0.025</v>
      </c>
    </row>
    <row r="12022" ht="14.25" customHeight="1" outlineLevel="1" spans="162:168">
      <c r="FF12022" s="55">
        <v>12015</v>
      </c>
      <c r="FG12022" s="55" t="s">
        <v>2052</v>
      </c>
      <c r="FH12022" s="55" t="s">
        <v>2226</v>
      </c>
      <c r="FI12022" s="55">
        <v>1</v>
      </c>
      <c r="FJ12022" s="55">
        <v>0</v>
      </c>
      <c r="FK12022" s="55" t="s">
        <v>1258</v>
      </c>
      <c r="FL12022" s="55">
        <v>0.025</v>
      </c>
    </row>
    <row r="12023" ht="14.25" customHeight="1" outlineLevel="1" spans="162:168">
      <c r="FF12023" s="55">
        <v>12016</v>
      </c>
      <c r="FG12023" s="55" t="s">
        <v>2052</v>
      </c>
      <c r="FH12023" s="55" t="s">
        <v>2226</v>
      </c>
      <c r="FI12023" s="55">
        <v>1</v>
      </c>
      <c r="FJ12023" s="55">
        <v>1000</v>
      </c>
      <c r="FK12023" s="55" t="s">
        <v>1258</v>
      </c>
      <c r="FL12023" s="55">
        <v>0.025</v>
      </c>
    </row>
    <row r="12024" ht="14.25" customHeight="1" outlineLevel="1" spans="162:168">
      <c r="FF12024" s="55">
        <v>12017</v>
      </c>
      <c r="FG12024" s="55" t="s">
        <v>2052</v>
      </c>
      <c r="FH12024" s="55" t="s">
        <v>2226</v>
      </c>
      <c r="FI12024" s="55">
        <v>1</v>
      </c>
      <c r="FJ12024" s="55">
        <v>2500</v>
      </c>
      <c r="FK12024" s="55" t="s">
        <v>1258</v>
      </c>
      <c r="FL12024" s="55">
        <v>0.025</v>
      </c>
    </row>
    <row r="12025" ht="14.25" customHeight="1" outlineLevel="1" spans="162:168">
      <c r="FF12025" s="55">
        <v>12018</v>
      </c>
      <c r="FG12025" s="55" t="s">
        <v>2052</v>
      </c>
      <c r="FH12025" s="55" t="s">
        <v>2226</v>
      </c>
      <c r="FI12025" s="55">
        <v>1</v>
      </c>
      <c r="FJ12025" s="55">
        <v>5000</v>
      </c>
      <c r="FK12025" s="55" t="s">
        <v>1258</v>
      </c>
      <c r="FL12025" s="55">
        <v>0.025</v>
      </c>
    </row>
    <row r="12026" ht="14.25" customHeight="1" outlineLevel="1" spans="162:168">
      <c r="FF12026" s="55">
        <v>12019</v>
      </c>
      <c r="FG12026" s="55" t="s">
        <v>2052</v>
      </c>
      <c r="FH12026" s="55" t="s">
        <v>2226</v>
      </c>
      <c r="FI12026" s="55">
        <v>1</v>
      </c>
      <c r="FJ12026" s="55">
        <v>10000</v>
      </c>
      <c r="FK12026" s="55" t="s">
        <v>1258</v>
      </c>
      <c r="FL12026" s="55">
        <v>0.025</v>
      </c>
    </row>
    <row r="12027" ht="14.25" customHeight="1" outlineLevel="1" spans="162:168">
      <c r="FF12027" s="55">
        <v>12020</v>
      </c>
      <c r="FG12027" s="55" t="s">
        <v>2052</v>
      </c>
      <c r="FH12027" s="55" t="s">
        <v>2226</v>
      </c>
      <c r="FI12027" s="55">
        <v>1</v>
      </c>
      <c r="FJ12027" s="55">
        <v>25000</v>
      </c>
      <c r="FK12027" s="55" t="s">
        <v>1258</v>
      </c>
      <c r="FL12027" s="55">
        <v>0.025</v>
      </c>
    </row>
    <row r="12028" ht="14.25" customHeight="1" outlineLevel="1" spans="162:168">
      <c r="FF12028" s="55">
        <v>12021</v>
      </c>
      <c r="FG12028" s="55" t="s">
        <v>2052</v>
      </c>
      <c r="FH12028" s="55" t="s">
        <v>2226</v>
      </c>
      <c r="FI12028" s="55">
        <v>1</v>
      </c>
      <c r="FJ12028" s="55">
        <v>50000</v>
      </c>
      <c r="FK12028" s="55" t="s">
        <v>1258</v>
      </c>
      <c r="FL12028" s="55">
        <v>0.025</v>
      </c>
    </row>
    <row r="12029" ht="14.25" customHeight="1" outlineLevel="1" spans="162:168">
      <c r="FF12029" s="55">
        <v>12022</v>
      </c>
      <c r="FG12029" s="55" t="s">
        <v>2052</v>
      </c>
      <c r="FH12029" s="55" t="s">
        <v>2226</v>
      </c>
      <c r="FI12029" s="55">
        <v>1</v>
      </c>
      <c r="FJ12029" s="55">
        <v>80000</v>
      </c>
      <c r="FK12029" s="55" t="s">
        <v>1258</v>
      </c>
      <c r="FL12029" s="55">
        <v>0.025</v>
      </c>
    </row>
    <row r="12030" ht="14.25" customHeight="1" outlineLevel="1" spans="162:168">
      <c r="FF12030" s="55">
        <v>12023</v>
      </c>
      <c r="FG12030" s="55" t="s">
        <v>2052</v>
      </c>
      <c r="FH12030" s="55" t="s">
        <v>2226</v>
      </c>
      <c r="FI12030" s="55">
        <v>1</v>
      </c>
      <c r="FJ12030" s="55">
        <v>130000</v>
      </c>
      <c r="FK12030" s="55" t="s">
        <v>1258</v>
      </c>
      <c r="FL12030" s="55">
        <v>0.025</v>
      </c>
    </row>
    <row r="12031" ht="14.25" customHeight="1" outlineLevel="1" spans="162:168">
      <c r="FF12031" s="55">
        <v>12024</v>
      </c>
      <c r="FG12031" s="55" t="s">
        <v>2052</v>
      </c>
      <c r="FH12031" s="55" t="s">
        <v>2226</v>
      </c>
      <c r="FI12031" s="55">
        <v>1</v>
      </c>
      <c r="FJ12031" s="55">
        <v>260000</v>
      </c>
      <c r="FK12031" s="55" t="s">
        <v>1258</v>
      </c>
      <c r="FL12031" s="55">
        <v>0.025</v>
      </c>
    </row>
    <row r="12032" ht="14.25" customHeight="1" outlineLevel="1" spans="162:168">
      <c r="FF12032" s="55">
        <v>12025</v>
      </c>
      <c r="FG12032" s="55" t="s">
        <v>2052</v>
      </c>
      <c r="FH12032" s="55" t="s">
        <v>2226</v>
      </c>
      <c r="FI12032" s="55">
        <v>1</v>
      </c>
      <c r="FJ12032" s="55">
        <v>400000</v>
      </c>
      <c r="FK12032" s="55" t="s">
        <v>1258</v>
      </c>
      <c r="FL12032" s="55">
        <v>0.025</v>
      </c>
    </row>
    <row r="12033" ht="14.25" customHeight="1" outlineLevel="1" spans="162:168">
      <c r="FF12033" s="55">
        <v>12026</v>
      </c>
      <c r="FG12033" s="55" t="s">
        <v>2052</v>
      </c>
      <c r="FH12033" s="55" t="s">
        <v>2226</v>
      </c>
      <c r="FI12033" s="55">
        <v>1</v>
      </c>
      <c r="FJ12033" s="55">
        <v>530000</v>
      </c>
      <c r="FK12033" s="55" t="s">
        <v>1258</v>
      </c>
      <c r="FL12033" s="55">
        <v>0.025</v>
      </c>
    </row>
    <row r="12034" ht="14.25" customHeight="1" outlineLevel="1" spans="162:168">
      <c r="FF12034" s="55">
        <v>12027</v>
      </c>
      <c r="FG12034" s="55" t="s">
        <v>2052</v>
      </c>
      <c r="FH12034" s="55" t="s">
        <v>2226</v>
      </c>
      <c r="FI12034" s="55">
        <v>1</v>
      </c>
      <c r="FJ12034" s="55">
        <v>540000</v>
      </c>
      <c r="FK12034" s="55" t="s">
        <v>1258</v>
      </c>
      <c r="FL12034" s="55">
        <v>0.025</v>
      </c>
    </row>
    <row r="12035" ht="14.25" customHeight="1" outlineLevel="1" spans="162:168">
      <c r="FF12035" s="55">
        <v>12028</v>
      </c>
      <c r="FG12035" s="55" t="s">
        <v>2052</v>
      </c>
      <c r="FH12035" s="55" t="s">
        <v>1919</v>
      </c>
      <c r="FI12035" s="55">
        <v>1</v>
      </c>
      <c r="FJ12035" s="55">
        <v>0</v>
      </c>
      <c r="FK12035" s="55" t="s">
        <v>1258</v>
      </c>
      <c r="FL12035" s="55">
        <v>0.025</v>
      </c>
    </row>
    <row r="12036" ht="14.25" customHeight="1" outlineLevel="1" spans="162:168">
      <c r="FF12036" s="55">
        <v>12029</v>
      </c>
      <c r="FG12036" s="55" t="s">
        <v>2052</v>
      </c>
      <c r="FH12036" s="55" t="s">
        <v>1919</v>
      </c>
      <c r="FI12036" s="55">
        <v>1</v>
      </c>
      <c r="FJ12036" s="55">
        <v>1000</v>
      </c>
      <c r="FK12036" s="55" t="s">
        <v>1258</v>
      </c>
      <c r="FL12036" s="55">
        <v>0.025</v>
      </c>
    </row>
    <row r="12037" ht="14.25" customHeight="1" outlineLevel="1" spans="162:168">
      <c r="FF12037" s="55">
        <v>12030</v>
      </c>
      <c r="FG12037" s="55" t="s">
        <v>2052</v>
      </c>
      <c r="FH12037" s="55" t="s">
        <v>1919</v>
      </c>
      <c r="FI12037" s="55">
        <v>1</v>
      </c>
      <c r="FJ12037" s="55">
        <v>2500</v>
      </c>
      <c r="FK12037" s="55" t="s">
        <v>1258</v>
      </c>
      <c r="FL12037" s="55">
        <v>0.025</v>
      </c>
    </row>
    <row r="12038" ht="14.25" customHeight="1" outlineLevel="1" spans="162:168">
      <c r="FF12038" s="55">
        <v>12031</v>
      </c>
      <c r="FG12038" s="55" t="s">
        <v>2052</v>
      </c>
      <c r="FH12038" s="55" t="s">
        <v>1919</v>
      </c>
      <c r="FI12038" s="55">
        <v>1</v>
      </c>
      <c r="FJ12038" s="55">
        <v>5000</v>
      </c>
      <c r="FK12038" s="55" t="s">
        <v>1258</v>
      </c>
      <c r="FL12038" s="55">
        <v>0.025</v>
      </c>
    </row>
    <row r="12039" ht="14.25" customHeight="1" outlineLevel="1" spans="162:168">
      <c r="FF12039" s="55">
        <v>12032</v>
      </c>
      <c r="FG12039" s="55" t="s">
        <v>2052</v>
      </c>
      <c r="FH12039" s="55" t="s">
        <v>1919</v>
      </c>
      <c r="FI12039" s="55">
        <v>1</v>
      </c>
      <c r="FJ12039" s="55">
        <v>10000</v>
      </c>
      <c r="FK12039" s="55" t="s">
        <v>1258</v>
      </c>
      <c r="FL12039" s="55">
        <v>0.025</v>
      </c>
    </row>
    <row r="12040" ht="14.25" customHeight="1" outlineLevel="1" spans="162:168">
      <c r="FF12040" s="55">
        <v>12033</v>
      </c>
      <c r="FG12040" s="55" t="s">
        <v>2052</v>
      </c>
      <c r="FH12040" s="55" t="s">
        <v>1919</v>
      </c>
      <c r="FI12040" s="55">
        <v>1</v>
      </c>
      <c r="FJ12040" s="55">
        <v>25000</v>
      </c>
      <c r="FK12040" s="55" t="s">
        <v>1258</v>
      </c>
      <c r="FL12040" s="55">
        <v>0.025</v>
      </c>
    </row>
    <row r="12041" ht="14.25" customHeight="1" outlineLevel="1" spans="162:168">
      <c r="FF12041" s="55">
        <v>12034</v>
      </c>
      <c r="FG12041" s="55" t="s">
        <v>2052</v>
      </c>
      <c r="FH12041" s="55" t="s">
        <v>1919</v>
      </c>
      <c r="FI12041" s="55">
        <v>1</v>
      </c>
      <c r="FJ12041" s="55">
        <v>50000</v>
      </c>
      <c r="FK12041" s="55" t="s">
        <v>1258</v>
      </c>
      <c r="FL12041" s="55">
        <v>0.025</v>
      </c>
    </row>
    <row r="12042" ht="14.25" customHeight="1" outlineLevel="1" spans="162:168">
      <c r="FF12042" s="55">
        <v>12035</v>
      </c>
      <c r="FG12042" s="55" t="s">
        <v>2052</v>
      </c>
      <c r="FH12042" s="55" t="s">
        <v>1919</v>
      </c>
      <c r="FI12042" s="55">
        <v>1</v>
      </c>
      <c r="FJ12042" s="55">
        <v>80000</v>
      </c>
      <c r="FK12042" s="55" t="s">
        <v>1258</v>
      </c>
      <c r="FL12042" s="55">
        <v>0.025</v>
      </c>
    </row>
    <row r="12043" ht="14.25" customHeight="1" outlineLevel="1" spans="162:168">
      <c r="FF12043" s="55">
        <v>12036</v>
      </c>
      <c r="FG12043" s="55" t="s">
        <v>2052</v>
      </c>
      <c r="FH12043" s="55" t="s">
        <v>1919</v>
      </c>
      <c r="FI12043" s="55">
        <v>1</v>
      </c>
      <c r="FJ12043" s="55">
        <v>130000</v>
      </c>
      <c r="FK12043" s="55" t="s">
        <v>1258</v>
      </c>
      <c r="FL12043" s="55">
        <v>0.025</v>
      </c>
    </row>
    <row r="12044" ht="14.25" customHeight="1" outlineLevel="1" spans="162:168">
      <c r="FF12044" s="55">
        <v>12037</v>
      </c>
      <c r="FG12044" s="55" t="s">
        <v>2052</v>
      </c>
      <c r="FH12044" s="55" t="s">
        <v>1919</v>
      </c>
      <c r="FI12044" s="55">
        <v>1</v>
      </c>
      <c r="FJ12044" s="55">
        <v>260000</v>
      </c>
      <c r="FK12044" s="55" t="s">
        <v>1258</v>
      </c>
      <c r="FL12044" s="55">
        <v>0.025</v>
      </c>
    </row>
    <row r="12045" ht="14.25" customHeight="1" outlineLevel="1" spans="162:168">
      <c r="FF12045" s="55">
        <v>12038</v>
      </c>
      <c r="FG12045" s="55" t="s">
        <v>2052</v>
      </c>
      <c r="FH12045" s="55" t="s">
        <v>1919</v>
      </c>
      <c r="FI12045" s="55">
        <v>1</v>
      </c>
      <c r="FJ12045" s="55">
        <v>400000</v>
      </c>
      <c r="FK12045" s="55" t="s">
        <v>1258</v>
      </c>
      <c r="FL12045" s="55">
        <v>0.025</v>
      </c>
    </row>
    <row r="12046" ht="14.25" customHeight="1" outlineLevel="1" spans="162:168">
      <c r="FF12046" s="55">
        <v>12039</v>
      </c>
      <c r="FG12046" s="55" t="s">
        <v>2052</v>
      </c>
      <c r="FH12046" s="55" t="s">
        <v>1919</v>
      </c>
      <c r="FI12046" s="55">
        <v>1</v>
      </c>
      <c r="FJ12046" s="55">
        <v>530000</v>
      </c>
      <c r="FK12046" s="55" t="s">
        <v>1258</v>
      </c>
      <c r="FL12046" s="55">
        <v>0.025</v>
      </c>
    </row>
    <row r="12047" ht="14.25" customHeight="1" outlineLevel="1" spans="162:168">
      <c r="FF12047" s="55">
        <v>12040</v>
      </c>
      <c r="FG12047" s="55" t="s">
        <v>2052</v>
      </c>
      <c r="FH12047" s="55" t="s">
        <v>1919</v>
      </c>
      <c r="FI12047" s="55">
        <v>1</v>
      </c>
      <c r="FJ12047" s="55">
        <v>540000</v>
      </c>
      <c r="FK12047" s="55" t="s">
        <v>1258</v>
      </c>
      <c r="FL12047" s="55">
        <v>0.025</v>
      </c>
    </row>
    <row r="12048" ht="14.25" customHeight="1" outlineLevel="1" spans="162:168">
      <c r="FF12048" s="55">
        <v>12041</v>
      </c>
      <c r="FG12048" s="55" t="s">
        <v>2052</v>
      </c>
      <c r="FH12048" s="55" t="s">
        <v>2382</v>
      </c>
      <c r="FI12048" s="55">
        <v>1</v>
      </c>
      <c r="FJ12048" s="55">
        <v>0</v>
      </c>
      <c r="FK12048" s="55" t="s">
        <v>1258</v>
      </c>
      <c r="FL12048" s="55">
        <v>0.025</v>
      </c>
    </row>
    <row r="12049" ht="14.25" customHeight="1" outlineLevel="1" spans="162:168">
      <c r="FF12049" s="55">
        <v>12042</v>
      </c>
      <c r="FG12049" s="55" t="s">
        <v>2052</v>
      </c>
      <c r="FH12049" s="55" t="s">
        <v>2382</v>
      </c>
      <c r="FI12049" s="55">
        <v>1</v>
      </c>
      <c r="FJ12049" s="55">
        <v>1000</v>
      </c>
      <c r="FK12049" s="55" t="s">
        <v>1258</v>
      </c>
      <c r="FL12049" s="55">
        <v>0.025</v>
      </c>
    </row>
    <row r="12050" ht="14.25" customHeight="1" outlineLevel="1" spans="162:168">
      <c r="FF12050" s="55">
        <v>12043</v>
      </c>
      <c r="FG12050" s="55" t="s">
        <v>2052</v>
      </c>
      <c r="FH12050" s="55" t="s">
        <v>2382</v>
      </c>
      <c r="FI12050" s="55">
        <v>1</v>
      </c>
      <c r="FJ12050" s="55">
        <v>2500</v>
      </c>
      <c r="FK12050" s="55" t="s">
        <v>1258</v>
      </c>
      <c r="FL12050" s="55">
        <v>0.025</v>
      </c>
    </row>
    <row r="12051" ht="14.25" customHeight="1" outlineLevel="1" spans="162:168">
      <c r="FF12051" s="55">
        <v>12044</v>
      </c>
      <c r="FG12051" s="55" t="s">
        <v>2052</v>
      </c>
      <c r="FH12051" s="55" t="s">
        <v>2382</v>
      </c>
      <c r="FI12051" s="55">
        <v>1</v>
      </c>
      <c r="FJ12051" s="55">
        <v>5000</v>
      </c>
      <c r="FK12051" s="55" t="s">
        <v>1258</v>
      </c>
      <c r="FL12051" s="55">
        <v>0.025</v>
      </c>
    </row>
    <row r="12052" ht="14.25" customHeight="1" outlineLevel="1" spans="162:168">
      <c r="FF12052" s="55">
        <v>12045</v>
      </c>
      <c r="FG12052" s="55" t="s">
        <v>2052</v>
      </c>
      <c r="FH12052" s="55" t="s">
        <v>2382</v>
      </c>
      <c r="FI12052" s="55">
        <v>1</v>
      </c>
      <c r="FJ12052" s="55">
        <v>10000</v>
      </c>
      <c r="FK12052" s="55" t="s">
        <v>1258</v>
      </c>
      <c r="FL12052" s="55">
        <v>0.025</v>
      </c>
    </row>
    <row r="12053" ht="14.25" customHeight="1" outlineLevel="1" spans="162:168">
      <c r="FF12053" s="55">
        <v>12046</v>
      </c>
      <c r="FG12053" s="55" t="s">
        <v>2052</v>
      </c>
      <c r="FH12053" s="55" t="s">
        <v>2382</v>
      </c>
      <c r="FI12053" s="55">
        <v>1</v>
      </c>
      <c r="FJ12053" s="55">
        <v>25000</v>
      </c>
      <c r="FK12053" s="55" t="s">
        <v>1258</v>
      </c>
      <c r="FL12053" s="55">
        <v>0.025</v>
      </c>
    </row>
    <row r="12054" ht="14.25" customHeight="1" outlineLevel="1" spans="162:168">
      <c r="FF12054" s="55">
        <v>12047</v>
      </c>
      <c r="FG12054" s="55" t="s">
        <v>2052</v>
      </c>
      <c r="FH12054" s="55" t="s">
        <v>2382</v>
      </c>
      <c r="FI12054" s="55">
        <v>1</v>
      </c>
      <c r="FJ12054" s="55">
        <v>50000</v>
      </c>
      <c r="FK12054" s="55" t="s">
        <v>1258</v>
      </c>
      <c r="FL12054" s="55">
        <v>0.025</v>
      </c>
    </row>
    <row r="12055" ht="14.25" customHeight="1" outlineLevel="1" spans="162:168">
      <c r="FF12055" s="55">
        <v>12048</v>
      </c>
      <c r="FG12055" s="55" t="s">
        <v>2052</v>
      </c>
      <c r="FH12055" s="55" t="s">
        <v>2382</v>
      </c>
      <c r="FI12055" s="55">
        <v>1</v>
      </c>
      <c r="FJ12055" s="55">
        <v>80000</v>
      </c>
      <c r="FK12055" s="55" t="s">
        <v>1258</v>
      </c>
      <c r="FL12055" s="55">
        <v>0.025</v>
      </c>
    </row>
    <row r="12056" ht="14.25" customHeight="1" outlineLevel="1" spans="162:168">
      <c r="FF12056" s="55">
        <v>12049</v>
      </c>
      <c r="FG12056" s="55" t="s">
        <v>2052</v>
      </c>
      <c r="FH12056" s="55" t="s">
        <v>2382</v>
      </c>
      <c r="FI12056" s="55">
        <v>1</v>
      </c>
      <c r="FJ12056" s="55">
        <v>130000</v>
      </c>
      <c r="FK12056" s="55" t="s">
        <v>1258</v>
      </c>
      <c r="FL12056" s="55">
        <v>0.025</v>
      </c>
    </row>
    <row r="12057" ht="14.25" customHeight="1" outlineLevel="1" spans="162:168">
      <c r="FF12057" s="55">
        <v>12050</v>
      </c>
      <c r="FG12057" s="55" t="s">
        <v>2052</v>
      </c>
      <c r="FH12057" s="55" t="s">
        <v>2382</v>
      </c>
      <c r="FI12057" s="55">
        <v>1</v>
      </c>
      <c r="FJ12057" s="55">
        <v>260000</v>
      </c>
      <c r="FK12057" s="55" t="s">
        <v>1258</v>
      </c>
      <c r="FL12057" s="55">
        <v>0.025</v>
      </c>
    </row>
    <row r="12058" ht="14.25" customHeight="1" outlineLevel="1" spans="162:168">
      <c r="FF12058" s="55">
        <v>12051</v>
      </c>
      <c r="FG12058" s="55" t="s">
        <v>2052</v>
      </c>
      <c r="FH12058" s="55" t="s">
        <v>2382</v>
      </c>
      <c r="FI12058" s="55">
        <v>1</v>
      </c>
      <c r="FJ12058" s="55">
        <v>400000</v>
      </c>
      <c r="FK12058" s="55" t="s">
        <v>1258</v>
      </c>
      <c r="FL12058" s="55">
        <v>0.025</v>
      </c>
    </row>
    <row r="12059" ht="14.25" customHeight="1" outlineLevel="1" spans="162:168">
      <c r="FF12059" s="55">
        <v>12052</v>
      </c>
      <c r="FG12059" s="55" t="s">
        <v>2052</v>
      </c>
      <c r="FH12059" s="55" t="s">
        <v>2382</v>
      </c>
      <c r="FI12059" s="55">
        <v>1</v>
      </c>
      <c r="FJ12059" s="55">
        <v>530000</v>
      </c>
      <c r="FK12059" s="55" t="s">
        <v>1258</v>
      </c>
      <c r="FL12059" s="55">
        <v>0.025</v>
      </c>
    </row>
    <row r="12060" ht="14.25" customHeight="1" outlineLevel="1" spans="162:168">
      <c r="FF12060" s="55">
        <v>12053</v>
      </c>
      <c r="FG12060" s="55" t="s">
        <v>2052</v>
      </c>
      <c r="FH12060" s="55" t="s">
        <v>2382</v>
      </c>
      <c r="FI12060" s="55">
        <v>1</v>
      </c>
      <c r="FJ12060" s="55">
        <v>540000</v>
      </c>
      <c r="FK12060" s="55" t="s">
        <v>1258</v>
      </c>
      <c r="FL12060" s="55">
        <v>0.025</v>
      </c>
    </row>
    <row r="12061" ht="14.25" customHeight="1" outlineLevel="1" spans="162:168">
      <c r="FF12061" s="55">
        <v>12054</v>
      </c>
      <c r="FG12061" s="55" t="s">
        <v>2052</v>
      </c>
      <c r="FH12061" s="55" t="s">
        <v>1646</v>
      </c>
      <c r="FI12061" s="55">
        <v>1</v>
      </c>
      <c r="FJ12061" s="55">
        <v>0</v>
      </c>
      <c r="FK12061" s="55" t="s">
        <v>1258</v>
      </c>
      <c r="FL12061" s="55">
        <v>0.025</v>
      </c>
    </row>
    <row r="12062" ht="14.25" customHeight="1" outlineLevel="1" spans="162:168">
      <c r="FF12062" s="55">
        <v>12055</v>
      </c>
      <c r="FG12062" s="55" t="s">
        <v>2052</v>
      </c>
      <c r="FH12062" s="55" t="s">
        <v>1646</v>
      </c>
      <c r="FI12062" s="55">
        <v>1</v>
      </c>
      <c r="FJ12062" s="55">
        <v>1000</v>
      </c>
      <c r="FK12062" s="55" t="s">
        <v>1258</v>
      </c>
      <c r="FL12062" s="55">
        <v>0.025</v>
      </c>
    </row>
    <row r="12063" ht="14.25" customHeight="1" outlineLevel="1" spans="162:168">
      <c r="FF12063" s="55">
        <v>12056</v>
      </c>
      <c r="FG12063" s="55" t="s">
        <v>2052</v>
      </c>
      <c r="FH12063" s="55" t="s">
        <v>1646</v>
      </c>
      <c r="FI12063" s="55">
        <v>1</v>
      </c>
      <c r="FJ12063" s="55">
        <v>2500</v>
      </c>
      <c r="FK12063" s="55" t="s">
        <v>1258</v>
      </c>
      <c r="FL12063" s="55">
        <v>0.025</v>
      </c>
    </row>
    <row r="12064" ht="14.25" customHeight="1" outlineLevel="1" spans="162:168">
      <c r="FF12064" s="55">
        <v>12057</v>
      </c>
      <c r="FG12064" s="55" t="s">
        <v>2052</v>
      </c>
      <c r="FH12064" s="55" t="s">
        <v>1646</v>
      </c>
      <c r="FI12064" s="55">
        <v>1</v>
      </c>
      <c r="FJ12064" s="55">
        <v>5000</v>
      </c>
      <c r="FK12064" s="55" t="s">
        <v>1258</v>
      </c>
      <c r="FL12064" s="55">
        <v>0.025</v>
      </c>
    </row>
    <row r="12065" ht="14.25" customHeight="1" outlineLevel="1" spans="162:168">
      <c r="FF12065" s="55">
        <v>12058</v>
      </c>
      <c r="FG12065" s="55" t="s">
        <v>2052</v>
      </c>
      <c r="FH12065" s="55" t="s">
        <v>1646</v>
      </c>
      <c r="FI12065" s="55">
        <v>1</v>
      </c>
      <c r="FJ12065" s="55">
        <v>10000</v>
      </c>
      <c r="FK12065" s="55" t="s">
        <v>1258</v>
      </c>
      <c r="FL12065" s="55">
        <v>0.025</v>
      </c>
    </row>
    <row r="12066" ht="14.25" customHeight="1" outlineLevel="1" spans="162:168">
      <c r="FF12066" s="55">
        <v>12059</v>
      </c>
      <c r="FG12066" s="55" t="s">
        <v>2052</v>
      </c>
      <c r="FH12066" s="55" t="s">
        <v>1646</v>
      </c>
      <c r="FI12066" s="55">
        <v>1</v>
      </c>
      <c r="FJ12066" s="55">
        <v>25000</v>
      </c>
      <c r="FK12066" s="55" t="s">
        <v>1258</v>
      </c>
      <c r="FL12066" s="55">
        <v>0.025</v>
      </c>
    </row>
    <row r="12067" ht="14.25" customHeight="1" outlineLevel="1" spans="162:168">
      <c r="FF12067" s="55">
        <v>12060</v>
      </c>
      <c r="FG12067" s="55" t="s">
        <v>2052</v>
      </c>
      <c r="FH12067" s="55" t="s">
        <v>1646</v>
      </c>
      <c r="FI12067" s="55">
        <v>1</v>
      </c>
      <c r="FJ12067" s="55">
        <v>50000</v>
      </c>
      <c r="FK12067" s="55" t="s">
        <v>1258</v>
      </c>
      <c r="FL12067" s="55">
        <v>0.025</v>
      </c>
    </row>
    <row r="12068" ht="14.25" customHeight="1" outlineLevel="1" spans="162:168">
      <c r="FF12068" s="55">
        <v>12061</v>
      </c>
      <c r="FG12068" s="55" t="s">
        <v>2052</v>
      </c>
      <c r="FH12068" s="55" t="s">
        <v>1646</v>
      </c>
      <c r="FI12068" s="55">
        <v>1</v>
      </c>
      <c r="FJ12068" s="55">
        <v>80000</v>
      </c>
      <c r="FK12068" s="55" t="s">
        <v>1258</v>
      </c>
      <c r="FL12068" s="55">
        <v>0.025</v>
      </c>
    </row>
    <row r="12069" ht="14.25" customHeight="1" outlineLevel="1" spans="162:168">
      <c r="FF12069" s="55">
        <v>12062</v>
      </c>
      <c r="FG12069" s="55" t="s">
        <v>2052</v>
      </c>
      <c r="FH12069" s="55" t="s">
        <v>1646</v>
      </c>
      <c r="FI12069" s="55">
        <v>1</v>
      </c>
      <c r="FJ12069" s="55">
        <v>130000</v>
      </c>
      <c r="FK12069" s="55" t="s">
        <v>1258</v>
      </c>
      <c r="FL12069" s="55">
        <v>0.025</v>
      </c>
    </row>
    <row r="12070" ht="14.25" customHeight="1" outlineLevel="1" spans="162:168">
      <c r="FF12070" s="55">
        <v>12063</v>
      </c>
      <c r="FG12070" s="55" t="s">
        <v>2052</v>
      </c>
      <c r="FH12070" s="55" t="s">
        <v>1646</v>
      </c>
      <c r="FI12070" s="55">
        <v>1</v>
      </c>
      <c r="FJ12070" s="55">
        <v>260000</v>
      </c>
      <c r="FK12070" s="55" t="s">
        <v>1258</v>
      </c>
      <c r="FL12070" s="55">
        <v>0.025</v>
      </c>
    </row>
    <row r="12071" ht="14.25" customHeight="1" outlineLevel="1" spans="162:168">
      <c r="FF12071" s="55">
        <v>12064</v>
      </c>
      <c r="FG12071" s="55" t="s">
        <v>2052</v>
      </c>
      <c r="FH12071" s="55" t="s">
        <v>1646</v>
      </c>
      <c r="FI12071" s="55">
        <v>1</v>
      </c>
      <c r="FJ12071" s="55">
        <v>400000</v>
      </c>
      <c r="FK12071" s="55" t="s">
        <v>1258</v>
      </c>
      <c r="FL12071" s="55">
        <v>0.025</v>
      </c>
    </row>
    <row r="12072" ht="14.25" customHeight="1" outlineLevel="1" spans="162:168">
      <c r="FF12072" s="55">
        <v>12065</v>
      </c>
      <c r="FG12072" s="55" t="s">
        <v>2052</v>
      </c>
      <c r="FH12072" s="55" t="s">
        <v>1646</v>
      </c>
      <c r="FI12072" s="55">
        <v>1</v>
      </c>
      <c r="FJ12072" s="55">
        <v>530000</v>
      </c>
      <c r="FK12072" s="55" t="s">
        <v>1258</v>
      </c>
      <c r="FL12072" s="55">
        <v>0.025</v>
      </c>
    </row>
    <row r="12073" ht="14.25" customHeight="1" outlineLevel="1" spans="162:168">
      <c r="FF12073" s="55">
        <v>12066</v>
      </c>
      <c r="FG12073" s="55" t="s">
        <v>2052</v>
      </c>
      <c r="FH12073" s="55" t="s">
        <v>1646</v>
      </c>
      <c r="FI12073" s="55">
        <v>1</v>
      </c>
      <c r="FJ12073" s="55">
        <v>540000</v>
      </c>
      <c r="FK12073" s="55" t="s">
        <v>1258</v>
      </c>
      <c r="FL12073" s="55">
        <v>0.025</v>
      </c>
    </row>
    <row r="12074" ht="14.25" customHeight="1" outlineLevel="1" spans="162:168">
      <c r="FF12074" s="55">
        <v>12067</v>
      </c>
      <c r="FG12074" s="55" t="s">
        <v>2053</v>
      </c>
      <c r="FH12074" s="55" t="s">
        <v>900</v>
      </c>
      <c r="FI12074" s="55">
        <v>1</v>
      </c>
      <c r="FJ12074" s="55">
        <v>0</v>
      </c>
      <c r="FK12074" s="55" t="s">
        <v>1258</v>
      </c>
      <c r="FL12074" s="55">
        <v>0.025</v>
      </c>
    </row>
    <row r="12075" ht="14.25" customHeight="1" outlineLevel="1" spans="162:168">
      <c r="FF12075" s="55">
        <v>12068</v>
      </c>
      <c r="FG12075" s="55" t="s">
        <v>2053</v>
      </c>
      <c r="FH12075" s="55" t="s">
        <v>900</v>
      </c>
      <c r="FI12075" s="55">
        <v>1</v>
      </c>
      <c r="FJ12075" s="55">
        <v>1000</v>
      </c>
      <c r="FK12075" s="55" t="s">
        <v>1258</v>
      </c>
      <c r="FL12075" s="55">
        <v>0.025</v>
      </c>
    </row>
    <row r="12076" ht="14.25" customHeight="1" outlineLevel="1" spans="162:168">
      <c r="FF12076" s="55">
        <v>12069</v>
      </c>
      <c r="FG12076" s="55" t="s">
        <v>2053</v>
      </c>
      <c r="FH12076" s="55" t="s">
        <v>900</v>
      </c>
      <c r="FI12076" s="55">
        <v>1</v>
      </c>
      <c r="FJ12076" s="55">
        <v>2500</v>
      </c>
      <c r="FK12076" s="55" t="s">
        <v>1258</v>
      </c>
      <c r="FL12076" s="55">
        <v>0.025</v>
      </c>
    </row>
    <row r="12077" ht="14.25" customHeight="1" outlineLevel="1" spans="162:168">
      <c r="FF12077" s="55">
        <v>12070</v>
      </c>
      <c r="FG12077" s="55" t="s">
        <v>2053</v>
      </c>
      <c r="FH12077" s="55" t="s">
        <v>900</v>
      </c>
      <c r="FI12077" s="55">
        <v>1</v>
      </c>
      <c r="FJ12077" s="55">
        <v>5000</v>
      </c>
      <c r="FK12077" s="55" t="s">
        <v>1258</v>
      </c>
      <c r="FL12077" s="55">
        <v>0.025</v>
      </c>
    </row>
    <row r="12078" ht="14.25" customHeight="1" outlineLevel="1" spans="162:168">
      <c r="FF12078" s="55">
        <v>12071</v>
      </c>
      <c r="FG12078" s="55" t="s">
        <v>2053</v>
      </c>
      <c r="FH12078" s="55" t="s">
        <v>900</v>
      </c>
      <c r="FI12078" s="55">
        <v>1</v>
      </c>
      <c r="FJ12078" s="55">
        <v>10000</v>
      </c>
      <c r="FK12078" s="55" t="s">
        <v>1258</v>
      </c>
      <c r="FL12078" s="55">
        <v>0.025</v>
      </c>
    </row>
    <row r="12079" ht="14.25" customHeight="1" outlineLevel="1" spans="162:168">
      <c r="FF12079" s="55">
        <v>12072</v>
      </c>
      <c r="FG12079" s="55" t="s">
        <v>2053</v>
      </c>
      <c r="FH12079" s="55" t="s">
        <v>900</v>
      </c>
      <c r="FI12079" s="55">
        <v>1</v>
      </c>
      <c r="FJ12079" s="55">
        <v>25000</v>
      </c>
      <c r="FK12079" s="55" t="s">
        <v>1258</v>
      </c>
      <c r="FL12079" s="55">
        <v>0.025</v>
      </c>
    </row>
    <row r="12080" ht="14.25" customHeight="1" outlineLevel="1" spans="162:168">
      <c r="FF12080" s="55">
        <v>12073</v>
      </c>
      <c r="FG12080" s="55" t="s">
        <v>2053</v>
      </c>
      <c r="FH12080" s="55" t="s">
        <v>900</v>
      </c>
      <c r="FI12080" s="55">
        <v>1</v>
      </c>
      <c r="FJ12080" s="55">
        <v>50000</v>
      </c>
      <c r="FK12080" s="55" t="s">
        <v>1258</v>
      </c>
      <c r="FL12080" s="55">
        <v>0.025</v>
      </c>
    </row>
    <row r="12081" ht="14.25" customHeight="1" outlineLevel="1" spans="162:168">
      <c r="FF12081" s="55">
        <v>12074</v>
      </c>
      <c r="FG12081" s="55" t="s">
        <v>2053</v>
      </c>
      <c r="FH12081" s="55" t="s">
        <v>900</v>
      </c>
      <c r="FI12081" s="55">
        <v>1</v>
      </c>
      <c r="FJ12081" s="55">
        <v>80000</v>
      </c>
      <c r="FK12081" s="55" t="s">
        <v>1258</v>
      </c>
      <c r="FL12081" s="55">
        <v>0.025</v>
      </c>
    </row>
    <row r="12082" ht="14.25" customHeight="1" outlineLevel="1" spans="162:168">
      <c r="FF12082" s="55">
        <v>12075</v>
      </c>
      <c r="FG12082" s="55" t="s">
        <v>2053</v>
      </c>
      <c r="FH12082" s="55" t="s">
        <v>900</v>
      </c>
      <c r="FI12082" s="55">
        <v>1</v>
      </c>
      <c r="FJ12082" s="55">
        <v>130000</v>
      </c>
      <c r="FK12082" s="55" t="s">
        <v>1258</v>
      </c>
      <c r="FL12082" s="55">
        <v>0.025</v>
      </c>
    </row>
    <row r="12083" ht="14.25" customHeight="1" outlineLevel="1" spans="162:168">
      <c r="FF12083" s="55">
        <v>12076</v>
      </c>
      <c r="FG12083" s="55" t="s">
        <v>2053</v>
      </c>
      <c r="FH12083" s="55" t="s">
        <v>900</v>
      </c>
      <c r="FI12083" s="55">
        <v>1</v>
      </c>
      <c r="FJ12083" s="55">
        <v>260000</v>
      </c>
      <c r="FK12083" s="55" t="s">
        <v>1258</v>
      </c>
      <c r="FL12083" s="55">
        <v>0.025</v>
      </c>
    </row>
    <row r="12084" ht="14.25" customHeight="1" outlineLevel="1" spans="162:168">
      <c r="FF12084" s="55">
        <v>12077</v>
      </c>
      <c r="FG12084" s="55" t="s">
        <v>2053</v>
      </c>
      <c r="FH12084" s="55" t="s">
        <v>900</v>
      </c>
      <c r="FI12084" s="55">
        <v>1</v>
      </c>
      <c r="FJ12084" s="55">
        <v>400000</v>
      </c>
      <c r="FK12084" s="55" t="s">
        <v>1258</v>
      </c>
      <c r="FL12084" s="55">
        <v>0.025</v>
      </c>
    </row>
    <row r="12085" ht="14.25" customHeight="1" outlineLevel="1" spans="162:168">
      <c r="FF12085" s="55">
        <v>12078</v>
      </c>
      <c r="FG12085" s="55" t="s">
        <v>2053</v>
      </c>
      <c r="FH12085" s="55" t="s">
        <v>900</v>
      </c>
      <c r="FI12085" s="55">
        <v>1</v>
      </c>
      <c r="FJ12085" s="55">
        <v>530000</v>
      </c>
      <c r="FK12085" s="55" t="s">
        <v>1258</v>
      </c>
      <c r="FL12085" s="55">
        <v>0.025</v>
      </c>
    </row>
    <row r="12086" ht="14.25" customHeight="1" outlineLevel="1" spans="162:168">
      <c r="FF12086" s="55">
        <v>12079</v>
      </c>
      <c r="FG12086" s="55" t="s">
        <v>2053</v>
      </c>
      <c r="FH12086" s="55" t="s">
        <v>900</v>
      </c>
      <c r="FI12086" s="55">
        <v>1</v>
      </c>
      <c r="FJ12086" s="55">
        <v>540000</v>
      </c>
      <c r="FK12086" s="55" t="s">
        <v>1258</v>
      </c>
      <c r="FL12086" s="55">
        <v>0.025</v>
      </c>
    </row>
    <row r="12087" ht="14.25" customHeight="1" outlineLevel="1" spans="162:168">
      <c r="FF12087" s="55">
        <v>12080</v>
      </c>
      <c r="FG12087" s="55" t="s">
        <v>2053</v>
      </c>
      <c r="FH12087" s="55" t="s">
        <v>763</v>
      </c>
      <c r="FI12087" s="55">
        <v>1</v>
      </c>
      <c r="FJ12087" s="55">
        <v>0</v>
      </c>
      <c r="FK12087" s="55" t="s">
        <v>1258</v>
      </c>
      <c r="FL12087" s="55">
        <v>0.085</v>
      </c>
    </row>
    <row r="12088" ht="14.25" customHeight="1" outlineLevel="1" spans="162:168">
      <c r="FF12088" s="55">
        <v>12081</v>
      </c>
      <c r="FG12088" s="55" t="s">
        <v>2053</v>
      </c>
      <c r="FH12088" s="55" t="s">
        <v>763</v>
      </c>
      <c r="FI12088" s="55">
        <v>1</v>
      </c>
      <c r="FJ12088" s="55">
        <v>1000</v>
      </c>
      <c r="FK12088" s="55" t="s">
        <v>1258</v>
      </c>
      <c r="FL12088" s="55">
        <v>0.085</v>
      </c>
    </row>
    <row r="12089" ht="14.25" customHeight="1" outlineLevel="1" spans="162:168">
      <c r="FF12089" s="55">
        <v>12082</v>
      </c>
      <c r="FG12089" s="55" t="s">
        <v>2053</v>
      </c>
      <c r="FH12089" s="55" t="s">
        <v>763</v>
      </c>
      <c r="FI12089" s="55">
        <v>1</v>
      </c>
      <c r="FJ12089" s="55">
        <v>2500</v>
      </c>
      <c r="FK12089" s="55" t="s">
        <v>1258</v>
      </c>
      <c r="FL12089" s="55">
        <v>0.0792</v>
      </c>
    </row>
    <row r="12090" ht="14.25" customHeight="1" outlineLevel="1" spans="162:168">
      <c r="FF12090" s="55">
        <v>12083</v>
      </c>
      <c r="FG12090" s="55" t="s">
        <v>2053</v>
      </c>
      <c r="FH12090" s="55" t="s">
        <v>763</v>
      </c>
      <c r="FI12090" s="55">
        <v>1</v>
      </c>
      <c r="FJ12090" s="55">
        <v>5000</v>
      </c>
      <c r="FK12090" s="55" t="s">
        <v>1258</v>
      </c>
      <c r="FL12090" s="55">
        <v>0.07</v>
      </c>
    </row>
    <row r="12091" ht="14.25" customHeight="1" outlineLevel="1" spans="162:168">
      <c r="FF12091" s="55">
        <v>12084</v>
      </c>
      <c r="FG12091" s="55" t="s">
        <v>2053</v>
      </c>
      <c r="FH12091" s="55" t="s">
        <v>763</v>
      </c>
      <c r="FI12091" s="55">
        <v>1</v>
      </c>
      <c r="FJ12091" s="55">
        <v>10000</v>
      </c>
      <c r="FK12091" s="55" t="s">
        <v>1258</v>
      </c>
      <c r="FL12091" s="55">
        <v>0.0584</v>
      </c>
    </row>
    <row r="12092" ht="14.25" customHeight="1" outlineLevel="1" spans="162:168">
      <c r="FF12092" s="55">
        <v>12085</v>
      </c>
      <c r="FG12092" s="55" t="s">
        <v>2053</v>
      </c>
      <c r="FH12092" s="55" t="s">
        <v>763</v>
      </c>
      <c r="FI12092" s="55">
        <v>1</v>
      </c>
      <c r="FJ12092" s="55">
        <v>25000</v>
      </c>
      <c r="FK12092" s="55" t="s">
        <v>1258</v>
      </c>
      <c r="FL12092" s="55">
        <v>0.0559</v>
      </c>
    </row>
    <row r="12093" ht="14.25" customHeight="1" outlineLevel="1" spans="162:168">
      <c r="FF12093" s="55">
        <v>12086</v>
      </c>
      <c r="FG12093" s="55" t="s">
        <v>2053</v>
      </c>
      <c r="FH12093" s="55" t="s">
        <v>763</v>
      </c>
      <c r="FI12093" s="55">
        <v>1</v>
      </c>
      <c r="FJ12093" s="55">
        <v>50000</v>
      </c>
      <c r="FK12093" s="55" t="s">
        <v>1258</v>
      </c>
      <c r="FL12093" s="55">
        <v>0.0525</v>
      </c>
    </row>
    <row r="12094" ht="14.25" customHeight="1" outlineLevel="1" spans="162:168">
      <c r="FF12094" s="55">
        <v>12087</v>
      </c>
      <c r="FG12094" s="55" t="s">
        <v>2053</v>
      </c>
      <c r="FH12094" s="55" t="s">
        <v>763</v>
      </c>
      <c r="FI12094" s="55">
        <v>1</v>
      </c>
      <c r="FJ12094" s="55">
        <v>80000</v>
      </c>
      <c r="FK12094" s="55" t="s">
        <v>1258</v>
      </c>
      <c r="FL12094" s="55">
        <v>0.0475</v>
      </c>
    </row>
    <row r="12095" ht="14.25" customHeight="1" outlineLevel="1" spans="162:168">
      <c r="FF12095" s="55">
        <v>12088</v>
      </c>
      <c r="FG12095" s="55" t="s">
        <v>2053</v>
      </c>
      <c r="FH12095" s="55" t="s">
        <v>763</v>
      </c>
      <c r="FI12095" s="55">
        <v>1</v>
      </c>
      <c r="FJ12095" s="55">
        <v>130000</v>
      </c>
      <c r="FK12095" s="55" t="s">
        <v>1258</v>
      </c>
      <c r="FL12095" s="55">
        <v>0.0475</v>
      </c>
    </row>
    <row r="12096" ht="14.25" customHeight="1" outlineLevel="1" spans="162:168">
      <c r="FF12096" s="55">
        <v>12089</v>
      </c>
      <c r="FG12096" s="55" t="s">
        <v>2053</v>
      </c>
      <c r="FH12096" s="55" t="s">
        <v>763</v>
      </c>
      <c r="FI12096" s="55">
        <v>1</v>
      </c>
      <c r="FJ12096" s="55">
        <v>260000</v>
      </c>
      <c r="FK12096" s="55" t="s">
        <v>1258</v>
      </c>
      <c r="FL12096" s="55">
        <v>0.0475</v>
      </c>
    </row>
    <row r="12097" ht="14.25" customHeight="1" outlineLevel="1" spans="162:168">
      <c r="FF12097" s="55">
        <v>12090</v>
      </c>
      <c r="FG12097" s="55" t="s">
        <v>2053</v>
      </c>
      <c r="FH12097" s="55" t="s">
        <v>763</v>
      </c>
      <c r="FI12097" s="55">
        <v>1</v>
      </c>
      <c r="FJ12097" s="55">
        <v>400000</v>
      </c>
      <c r="FK12097" s="55" t="s">
        <v>1258</v>
      </c>
      <c r="FL12097" s="55">
        <v>0.0475</v>
      </c>
    </row>
    <row r="12098" ht="14.25" customHeight="1" outlineLevel="1" spans="162:168">
      <c r="FF12098" s="55">
        <v>12091</v>
      </c>
      <c r="FG12098" s="55" t="s">
        <v>2053</v>
      </c>
      <c r="FH12098" s="55" t="s">
        <v>763</v>
      </c>
      <c r="FI12098" s="55">
        <v>1</v>
      </c>
      <c r="FJ12098" s="55">
        <v>530000</v>
      </c>
      <c r="FK12098" s="55" t="s">
        <v>1258</v>
      </c>
      <c r="FL12098" s="55">
        <v>0.0475</v>
      </c>
    </row>
    <row r="12099" ht="14.25" customHeight="1" outlineLevel="1" spans="162:168">
      <c r="FF12099" s="55">
        <v>12092</v>
      </c>
      <c r="FG12099" s="55" t="s">
        <v>2053</v>
      </c>
      <c r="FH12099" s="55" t="s">
        <v>763</v>
      </c>
      <c r="FI12099" s="55">
        <v>1</v>
      </c>
      <c r="FJ12099" s="55">
        <v>540000</v>
      </c>
      <c r="FK12099" s="55" t="s">
        <v>1258</v>
      </c>
      <c r="FL12099" s="55">
        <v>0.0475</v>
      </c>
    </row>
    <row r="12100" ht="14.25" customHeight="1" outlineLevel="1" spans="162:168">
      <c r="FF12100" s="55">
        <v>12093</v>
      </c>
      <c r="FG12100" s="55" t="s">
        <v>2053</v>
      </c>
      <c r="FH12100" s="55" t="s">
        <v>763</v>
      </c>
      <c r="FI12100" s="55">
        <v>2</v>
      </c>
      <c r="FJ12100" s="55">
        <v>0</v>
      </c>
      <c r="FK12100" s="55" t="s">
        <v>1258</v>
      </c>
      <c r="FL12100" s="55">
        <v>0.085</v>
      </c>
    </row>
    <row r="12101" ht="14.25" customHeight="1" outlineLevel="1" spans="162:168">
      <c r="FF12101" s="55">
        <v>12094</v>
      </c>
      <c r="FG12101" s="55" t="s">
        <v>2053</v>
      </c>
      <c r="FH12101" s="55" t="s">
        <v>763</v>
      </c>
      <c r="FI12101" s="55">
        <v>2</v>
      </c>
      <c r="FJ12101" s="55">
        <v>1000</v>
      </c>
      <c r="FK12101" s="55" t="s">
        <v>1258</v>
      </c>
      <c r="FL12101" s="55">
        <v>0.085</v>
      </c>
    </row>
    <row r="12102" ht="14.25" customHeight="1" outlineLevel="1" spans="162:168">
      <c r="FF12102" s="55">
        <v>12095</v>
      </c>
      <c r="FG12102" s="55" t="s">
        <v>2053</v>
      </c>
      <c r="FH12102" s="55" t="s">
        <v>763</v>
      </c>
      <c r="FI12102" s="55">
        <v>2</v>
      </c>
      <c r="FJ12102" s="55">
        <v>2500</v>
      </c>
      <c r="FK12102" s="55" t="s">
        <v>1258</v>
      </c>
      <c r="FL12102" s="55">
        <v>0.0792</v>
      </c>
    </row>
    <row r="12103" ht="14.25" customHeight="1" outlineLevel="1" spans="162:168">
      <c r="FF12103" s="55">
        <v>12096</v>
      </c>
      <c r="FG12103" s="55" t="s">
        <v>2053</v>
      </c>
      <c r="FH12103" s="55" t="s">
        <v>763</v>
      </c>
      <c r="FI12103" s="55">
        <v>2</v>
      </c>
      <c r="FJ12103" s="55">
        <v>5000</v>
      </c>
      <c r="FK12103" s="55" t="s">
        <v>1258</v>
      </c>
      <c r="FL12103" s="55">
        <v>0.07</v>
      </c>
    </row>
    <row r="12104" ht="14.25" customHeight="1" outlineLevel="1" spans="162:168">
      <c r="FF12104" s="55">
        <v>12097</v>
      </c>
      <c r="FG12104" s="55" t="s">
        <v>2053</v>
      </c>
      <c r="FH12104" s="55" t="s">
        <v>763</v>
      </c>
      <c r="FI12104" s="55">
        <v>2</v>
      </c>
      <c r="FJ12104" s="55">
        <v>10000</v>
      </c>
      <c r="FK12104" s="55" t="s">
        <v>1258</v>
      </c>
      <c r="FL12104" s="55">
        <v>0.0584</v>
      </c>
    </row>
    <row r="12105" ht="14.25" customHeight="1" outlineLevel="1" spans="162:168">
      <c r="FF12105" s="55">
        <v>12098</v>
      </c>
      <c r="FG12105" s="55" t="s">
        <v>2053</v>
      </c>
      <c r="FH12105" s="55" t="s">
        <v>763</v>
      </c>
      <c r="FI12105" s="55">
        <v>2</v>
      </c>
      <c r="FJ12105" s="55">
        <v>25000</v>
      </c>
      <c r="FK12105" s="55" t="s">
        <v>1258</v>
      </c>
      <c r="FL12105" s="55">
        <v>0.0559</v>
      </c>
    </row>
    <row r="12106" ht="14.25" customHeight="1" outlineLevel="1" spans="162:168">
      <c r="FF12106" s="55">
        <v>12099</v>
      </c>
      <c r="FG12106" s="55" t="s">
        <v>2053</v>
      </c>
      <c r="FH12106" s="55" t="s">
        <v>763</v>
      </c>
      <c r="FI12106" s="55">
        <v>2</v>
      </c>
      <c r="FJ12106" s="55">
        <v>50000</v>
      </c>
      <c r="FK12106" s="55" t="s">
        <v>1258</v>
      </c>
      <c r="FL12106" s="55">
        <v>0.0525</v>
      </c>
    </row>
    <row r="12107" ht="14.25" customHeight="1" outlineLevel="1" spans="162:168">
      <c r="FF12107" s="55">
        <v>12100</v>
      </c>
      <c r="FG12107" s="55" t="s">
        <v>2053</v>
      </c>
      <c r="FH12107" s="55" t="s">
        <v>763</v>
      </c>
      <c r="FI12107" s="55">
        <v>2</v>
      </c>
      <c r="FJ12107" s="55">
        <v>80000</v>
      </c>
      <c r="FK12107" s="55" t="s">
        <v>1258</v>
      </c>
      <c r="FL12107" s="55">
        <v>0.0475</v>
      </c>
    </row>
    <row r="12108" ht="14.25" customHeight="1" outlineLevel="1" spans="162:168">
      <c r="FF12108" s="55">
        <v>12101</v>
      </c>
      <c r="FG12108" s="55" t="s">
        <v>2053</v>
      </c>
      <c r="FH12108" s="55" t="s">
        <v>763</v>
      </c>
      <c r="FI12108" s="55">
        <v>2</v>
      </c>
      <c r="FJ12108" s="55">
        <v>130000</v>
      </c>
      <c r="FK12108" s="55" t="s">
        <v>1258</v>
      </c>
      <c r="FL12108" s="55">
        <v>0.0475</v>
      </c>
    </row>
    <row r="12109" ht="14.25" customHeight="1" outlineLevel="1" spans="162:168">
      <c r="FF12109" s="55">
        <v>12102</v>
      </c>
      <c r="FG12109" s="55" t="s">
        <v>2053</v>
      </c>
      <c r="FH12109" s="55" t="s">
        <v>763</v>
      </c>
      <c r="FI12109" s="55">
        <v>2</v>
      </c>
      <c r="FJ12109" s="55">
        <v>260000</v>
      </c>
      <c r="FK12109" s="55" t="s">
        <v>1258</v>
      </c>
      <c r="FL12109" s="55">
        <v>0.0475</v>
      </c>
    </row>
    <row r="12110" ht="14.25" customHeight="1" outlineLevel="1" spans="162:168">
      <c r="FF12110" s="55">
        <v>12103</v>
      </c>
      <c r="FG12110" s="55" t="s">
        <v>2053</v>
      </c>
      <c r="FH12110" s="55" t="s">
        <v>763</v>
      </c>
      <c r="FI12110" s="55">
        <v>2</v>
      </c>
      <c r="FJ12110" s="55">
        <v>400000</v>
      </c>
      <c r="FK12110" s="55" t="s">
        <v>1258</v>
      </c>
      <c r="FL12110" s="55">
        <v>0.0475</v>
      </c>
    </row>
    <row r="12111" ht="14.25" customHeight="1" outlineLevel="1" spans="162:168">
      <c r="FF12111" s="55">
        <v>12104</v>
      </c>
      <c r="FG12111" s="55" t="s">
        <v>2053</v>
      </c>
      <c r="FH12111" s="55" t="s">
        <v>763</v>
      </c>
      <c r="FI12111" s="55">
        <v>2</v>
      </c>
      <c r="FJ12111" s="55">
        <v>530000</v>
      </c>
      <c r="FK12111" s="55" t="s">
        <v>1258</v>
      </c>
      <c r="FL12111" s="55">
        <v>0.0475</v>
      </c>
    </row>
    <row r="12112" ht="14.25" customHeight="1" outlineLevel="1" spans="162:168">
      <c r="FF12112" s="55">
        <v>12105</v>
      </c>
      <c r="FG12112" s="55" t="s">
        <v>2053</v>
      </c>
      <c r="FH12112" s="55" t="s">
        <v>763</v>
      </c>
      <c r="FI12112" s="55">
        <v>2</v>
      </c>
      <c r="FJ12112" s="55">
        <v>540000</v>
      </c>
      <c r="FK12112" s="55" t="s">
        <v>1258</v>
      </c>
      <c r="FL12112" s="55">
        <v>0.0475</v>
      </c>
    </row>
    <row r="12113" ht="14.25" customHeight="1" outlineLevel="1" spans="162:168">
      <c r="FF12113" s="55">
        <v>12106</v>
      </c>
      <c r="FG12113" s="55" t="s">
        <v>2053</v>
      </c>
      <c r="FH12113" s="55" t="s">
        <v>763</v>
      </c>
      <c r="FI12113" s="55">
        <v>3</v>
      </c>
      <c r="FJ12113" s="55">
        <v>0</v>
      </c>
      <c r="FK12113" s="55" t="s">
        <v>1258</v>
      </c>
      <c r="FL12113" s="55">
        <v>0.085</v>
      </c>
    </row>
    <row r="12114" ht="14.25" customHeight="1" outlineLevel="1" spans="162:168">
      <c r="FF12114" s="55">
        <v>12107</v>
      </c>
      <c r="FG12114" s="55" t="s">
        <v>2053</v>
      </c>
      <c r="FH12114" s="55" t="s">
        <v>763</v>
      </c>
      <c r="FI12114" s="55">
        <v>3</v>
      </c>
      <c r="FJ12114" s="55">
        <v>1000</v>
      </c>
      <c r="FK12114" s="55" t="s">
        <v>1258</v>
      </c>
      <c r="FL12114" s="55">
        <v>0.085</v>
      </c>
    </row>
    <row r="12115" ht="14.25" customHeight="1" outlineLevel="1" spans="162:168">
      <c r="FF12115" s="55">
        <v>12108</v>
      </c>
      <c r="FG12115" s="55" t="s">
        <v>2053</v>
      </c>
      <c r="FH12115" s="55" t="s">
        <v>763</v>
      </c>
      <c r="FI12115" s="55">
        <v>3</v>
      </c>
      <c r="FJ12115" s="55">
        <v>2500</v>
      </c>
      <c r="FK12115" s="55" t="s">
        <v>1258</v>
      </c>
      <c r="FL12115" s="55">
        <v>0.0792</v>
      </c>
    </row>
    <row r="12116" ht="14.25" customHeight="1" outlineLevel="1" spans="162:168">
      <c r="FF12116" s="55">
        <v>12109</v>
      </c>
      <c r="FG12116" s="55" t="s">
        <v>2053</v>
      </c>
      <c r="FH12116" s="55" t="s">
        <v>763</v>
      </c>
      <c r="FI12116" s="55">
        <v>3</v>
      </c>
      <c r="FJ12116" s="55">
        <v>5000</v>
      </c>
      <c r="FK12116" s="55" t="s">
        <v>1258</v>
      </c>
      <c r="FL12116" s="55">
        <v>0.07</v>
      </c>
    </row>
    <row r="12117" ht="14.25" customHeight="1" outlineLevel="1" spans="162:168">
      <c r="FF12117" s="55">
        <v>12110</v>
      </c>
      <c r="FG12117" s="55" t="s">
        <v>2053</v>
      </c>
      <c r="FH12117" s="55" t="s">
        <v>763</v>
      </c>
      <c r="FI12117" s="55">
        <v>3</v>
      </c>
      <c r="FJ12117" s="55">
        <v>10000</v>
      </c>
      <c r="FK12117" s="55" t="s">
        <v>1258</v>
      </c>
      <c r="FL12117" s="55">
        <v>0.0584</v>
      </c>
    </row>
    <row r="12118" ht="14.25" customHeight="1" outlineLevel="1" spans="162:168">
      <c r="FF12118" s="55">
        <v>12111</v>
      </c>
      <c r="FG12118" s="55" t="s">
        <v>2053</v>
      </c>
      <c r="FH12118" s="55" t="s">
        <v>763</v>
      </c>
      <c r="FI12118" s="55">
        <v>3</v>
      </c>
      <c r="FJ12118" s="55">
        <v>25000</v>
      </c>
      <c r="FK12118" s="55" t="s">
        <v>1258</v>
      </c>
      <c r="FL12118" s="55">
        <v>0.0559</v>
      </c>
    </row>
    <row r="12119" ht="14.25" customHeight="1" outlineLevel="1" spans="162:168">
      <c r="FF12119" s="55">
        <v>12112</v>
      </c>
      <c r="FG12119" s="55" t="s">
        <v>2053</v>
      </c>
      <c r="FH12119" s="55" t="s">
        <v>763</v>
      </c>
      <c r="FI12119" s="55">
        <v>3</v>
      </c>
      <c r="FJ12119" s="55">
        <v>50000</v>
      </c>
      <c r="FK12119" s="55" t="s">
        <v>1258</v>
      </c>
      <c r="FL12119" s="55">
        <v>0.0525</v>
      </c>
    </row>
    <row r="12120" ht="14.25" customHeight="1" outlineLevel="1" spans="162:168">
      <c r="FF12120" s="55">
        <v>12113</v>
      </c>
      <c r="FG12120" s="55" t="s">
        <v>2053</v>
      </c>
      <c r="FH12120" s="55" t="s">
        <v>763</v>
      </c>
      <c r="FI12120" s="55">
        <v>3</v>
      </c>
      <c r="FJ12120" s="55">
        <v>80000</v>
      </c>
      <c r="FK12120" s="55" t="s">
        <v>1258</v>
      </c>
      <c r="FL12120" s="55">
        <v>0.0475</v>
      </c>
    </row>
    <row r="12121" ht="14.25" customHeight="1" outlineLevel="1" spans="162:168">
      <c r="FF12121" s="55">
        <v>12114</v>
      </c>
      <c r="FG12121" s="55" t="s">
        <v>2053</v>
      </c>
      <c r="FH12121" s="55" t="s">
        <v>763</v>
      </c>
      <c r="FI12121" s="55">
        <v>3</v>
      </c>
      <c r="FJ12121" s="55">
        <v>130000</v>
      </c>
      <c r="FK12121" s="55" t="s">
        <v>1258</v>
      </c>
      <c r="FL12121" s="55">
        <v>0.0475</v>
      </c>
    </row>
    <row r="12122" ht="14.25" customHeight="1" outlineLevel="1" spans="162:168">
      <c r="FF12122" s="55">
        <v>12115</v>
      </c>
      <c r="FG12122" s="55" t="s">
        <v>2053</v>
      </c>
      <c r="FH12122" s="55" t="s">
        <v>763</v>
      </c>
      <c r="FI12122" s="55">
        <v>3</v>
      </c>
      <c r="FJ12122" s="55">
        <v>260000</v>
      </c>
      <c r="FK12122" s="55" t="s">
        <v>1258</v>
      </c>
      <c r="FL12122" s="55">
        <v>0.0475</v>
      </c>
    </row>
    <row r="12123" ht="14.25" customHeight="1" outlineLevel="1" spans="162:168">
      <c r="FF12123" s="55">
        <v>12116</v>
      </c>
      <c r="FG12123" s="55" t="s">
        <v>2053</v>
      </c>
      <c r="FH12123" s="55" t="s">
        <v>763</v>
      </c>
      <c r="FI12123" s="55">
        <v>3</v>
      </c>
      <c r="FJ12123" s="55">
        <v>400000</v>
      </c>
      <c r="FK12123" s="55" t="s">
        <v>1258</v>
      </c>
      <c r="FL12123" s="55">
        <v>0.0475</v>
      </c>
    </row>
    <row r="12124" ht="14.25" customHeight="1" outlineLevel="1" spans="162:168">
      <c r="FF12124" s="55">
        <v>12117</v>
      </c>
      <c r="FG12124" s="55" t="s">
        <v>2053</v>
      </c>
      <c r="FH12124" s="55" t="s">
        <v>763</v>
      </c>
      <c r="FI12124" s="55">
        <v>3</v>
      </c>
      <c r="FJ12124" s="55">
        <v>530000</v>
      </c>
      <c r="FK12124" s="55" t="s">
        <v>1258</v>
      </c>
      <c r="FL12124" s="55">
        <v>0.0475</v>
      </c>
    </row>
    <row r="12125" ht="14.25" customHeight="1" outlineLevel="1" spans="162:168">
      <c r="FF12125" s="55">
        <v>12118</v>
      </c>
      <c r="FG12125" s="55" t="s">
        <v>2053</v>
      </c>
      <c r="FH12125" s="55" t="s">
        <v>763</v>
      </c>
      <c r="FI12125" s="55">
        <v>3</v>
      </c>
      <c r="FJ12125" s="55">
        <v>540000</v>
      </c>
      <c r="FK12125" s="55" t="s">
        <v>1258</v>
      </c>
      <c r="FL12125" s="55">
        <v>0.0475</v>
      </c>
    </row>
    <row r="12126" ht="14.25" customHeight="1" outlineLevel="1" spans="162:168">
      <c r="FF12126" s="55">
        <v>12119</v>
      </c>
      <c r="FG12126" s="55" t="s">
        <v>2053</v>
      </c>
      <c r="FH12126" s="55" t="s">
        <v>763</v>
      </c>
      <c r="FI12126" s="55">
        <v>4</v>
      </c>
      <c r="FJ12126" s="55">
        <v>0</v>
      </c>
      <c r="FK12126" s="55" t="s">
        <v>1258</v>
      </c>
      <c r="FL12126" s="55">
        <v>0.085</v>
      </c>
    </row>
    <row r="12127" ht="14.25" customHeight="1" outlineLevel="1" spans="162:168">
      <c r="FF12127" s="55">
        <v>12120</v>
      </c>
      <c r="FG12127" s="55" t="s">
        <v>2053</v>
      </c>
      <c r="FH12127" s="55" t="s">
        <v>763</v>
      </c>
      <c r="FI12127" s="55">
        <v>4</v>
      </c>
      <c r="FJ12127" s="55">
        <v>1000</v>
      </c>
      <c r="FK12127" s="55" t="s">
        <v>1258</v>
      </c>
      <c r="FL12127" s="55">
        <v>0.085</v>
      </c>
    </row>
    <row r="12128" ht="14.25" customHeight="1" outlineLevel="1" spans="162:168">
      <c r="FF12128" s="55">
        <v>12121</v>
      </c>
      <c r="FG12128" s="55" t="s">
        <v>2053</v>
      </c>
      <c r="FH12128" s="55" t="s">
        <v>763</v>
      </c>
      <c r="FI12128" s="55">
        <v>4</v>
      </c>
      <c r="FJ12128" s="55">
        <v>2500</v>
      </c>
      <c r="FK12128" s="55" t="s">
        <v>1258</v>
      </c>
      <c r="FL12128" s="55">
        <v>0.0792</v>
      </c>
    </row>
    <row r="12129" ht="14.25" customHeight="1" outlineLevel="1" spans="162:168">
      <c r="FF12129" s="55">
        <v>12122</v>
      </c>
      <c r="FG12129" s="55" t="s">
        <v>2053</v>
      </c>
      <c r="FH12129" s="55" t="s">
        <v>763</v>
      </c>
      <c r="FI12129" s="55">
        <v>4</v>
      </c>
      <c r="FJ12129" s="55">
        <v>5000</v>
      </c>
      <c r="FK12129" s="55" t="s">
        <v>1258</v>
      </c>
      <c r="FL12129" s="55">
        <v>0.07</v>
      </c>
    </row>
    <row r="12130" ht="14.25" customHeight="1" outlineLevel="1" spans="162:168">
      <c r="FF12130" s="55">
        <v>12123</v>
      </c>
      <c r="FG12130" s="55" t="s">
        <v>2053</v>
      </c>
      <c r="FH12130" s="55" t="s">
        <v>763</v>
      </c>
      <c r="FI12130" s="55">
        <v>4</v>
      </c>
      <c r="FJ12130" s="55">
        <v>10000</v>
      </c>
      <c r="FK12130" s="55" t="s">
        <v>1258</v>
      </c>
      <c r="FL12130" s="55">
        <v>0.0584</v>
      </c>
    </row>
    <row r="12131" ht="14.25" customHeight="1" outlineLevel="1" spans="162:168">
      <c r="FF12131" s="55">
        <v>12124</v>
      </c>
      <c r="FG12131" s="55" t="s">
        <v>2053</v>
      </c>
      <c r="FH12131" s="55" t="s">
        <v>763</v>
      </c>
      <c r="FI12131" s="55">
        <v>4</v>
      </c>
      <c r="FJ12131" s="55">
        <v>25000</v>
      </c>
      <c r="FK12131" s="55" t="s">
        <v>1258</v>
      </c>
      <c r="FL12131" s="55">
        <v>0.0559</v>
      </c>
    </row>
    <row r="12132" ht="14.25" customHeight="1" outlineLevel="1" spans="162:168">
      <c r="FF12132" s="55">
        <v>12125</v>
      </c>
      <c r="FG12132" s="55" t="s">
        <v>2053</v>
      </c>
      <c r="FH12132" s="55" t="s">
        <v>763</v>
      </c>
      <c r="FI12132" s="55">
        <v>4</v>
      </c>
      <c r="FJ12132" s="55">
        <v>50000</v>
      </c>
      <c r="FK12132" s="55" t="s">
        <v>1258</v>
      </c>
      <c r="FL12132" s="55">
        <v>0.0525</v>
      </c>
    </row>
    <row r="12133" ht="14.25" customHeight="1" outlineLevel="1" spans="162:168">
      <c r="FF12133" s="55">
        <v>12126</v>
      </c>
      <c r="FG12133" s="55" t="s">
        <v>2053</v>
      </c>
      <c r="FH12133" s="55" t="s">
        <v>763</v>
      </c>
      <c r="FI12133" s="55">
        <v>4</v>
      </c>
      <c r="FJ12133" s="55">
        <v>80000</v>
      </c>
      <c r="FK12133" s="55" t="s">
        <v>1258</v>
      </c>
      <c r="FL12133" s="55">
        <v>0.0475</v>
      </c>
    </row>
    <row r="12134" ht="14.25" customHeight="1" outlineLevel="1" spans="162:168">
      <c r="FF12134" s="55">
        <v>12127</v>
      </c>
      <c r="FG12134" s="55" t="s">
        <v>2053</v>
      </c>
      <c r="FH12134" s="55" t="s">
        <v>763</v>
      </c>
      <c r="FI12134" s="55">
        <v>4</v>
      </c>
      <c r="FJ12134" s="55">
        <v>130000</v>
      </c>
      <c r="FK12134" s="55" t="s">
        <v>1258</v>
      </c>
      <c r="FL12134" s="55">
        <v>0.0475</v>
      </c>
    </row>
    <row r="12135" ht="14.25" customHeight="1" outlineLevel="1" spans="162:168">
      <c r="FF12135" s="55">
        <v>12128</v>
      </c>
      <c r="FG12135" s="55" t="s">
        <v>2053</v>
      </c>
      <c r="FH12135" s="55" t="s">
        <v>763</v>
      </c>
      <c r="FI12135" s="55">
        <v>4</v>
      </c>
      <c r="FJ12135" s="55">
        <v>260000</v>
      </c>
      <c r="FK12135" s="55" t="s">
        <v>1258</v>
      </c>
      <c r="FL12135" s="55">
        <v>0.0475</v>
      </c>
    </row>
    <row r="12136" ht="14.25" customHeight="1" outlineLevel="1" spans="162:168">
      <c r="FF12136" s="55">
        <v>12129</v>
      </c>
      <c r="FG12136" s="55" t="s">
        <v>2053</v>
      </c>
      <c r="FH12136" s="55" t="s">
        <v>763</v>
      </c>
      <c r="FI12136" s="55">
        <v>4</v>
      </c>
      <c r="FJ12136" s="55">
        <v>400000</v>
      </c>
      <c r="FK12136" s="55" t="s">
        <v>1258</v>
      </c>
      <c r="FL12136" s="55">
        <v>0.0475</v>
      </c>
    </row>
    <row r="12137" ht="14.25" customHeight="1" outlineLevel="1" spans="162:168">
      <c r="FF12137" s="55">
        <v>12130</v>
      </c>
      <c r="FG12137" s="55" t="s">
        <v>2053</v>
      </c>
      <c r="FH12137" s="55" t="s">
        <v>763</v>
      </c>
      <c r="FI12137" s="55">
        <v>4</v>
      </c>
      <c r="FJ12137" s="55">
        <v>530000</v>
      </c>
      <c r="FK12137" s="55" t="s">
        <v>1258</v>
      </c>
      <c r="FL12137" s="55">
        <v>0.0475</v>
      </c>
    </row>
    <row r="12138" ht="14.25" customHeight="1" outlineLevel="1" spans="162:168">
      <c r="FF12138" s="55">
        <v>12131</v>
      </c>
      <c r="FG12138" s="55" t="s">
        <v>2053</v>
      </c>
      <c r="FH12138" s="55" t="s">
        <v>763</v>
      </c>
      <c r="FI12138" s="55">
        <v>4</v>
      </c>
      <c r="FJ12138" s="55">
        <v>540000</v>
      </c>
      <c r="FK12138" s="55" t="s">
        <v>1258</v>
      </c>
      <c r="FL12138" s="55">
        <v>0.0475</v>
      </c>
    </row>
    <row r="12139" ht="14.25" customHeight="1" outlineLevel="1" spans="162:168">
      <c r="FF12139" s="55">
        <v>12132</v>
      </c>
      <c r="FG12139" s="55" t="s">
        <v>2053</v>
      </c>
      <c r="FH12139" s="55" t="s">
        <v>763</v>
      </c>
      <c r="FI12139" s="55">
        <v>5</v>
      </c>
      <c r="FJ12139" s="55">
        <v>0</v>
      </c>
      <c r="FK12139" s="55" t="s">
        <v>1258</v>
      </c>
      <c r="FL12139" s="55">
        <v>0.0475</v>
      </c>
    </row>
    <row r="12140" ht="14.25" customHeight="1" outlineLevel="1" spans="162:168">
      <c r="FF12140" s="55">
        <v>12133</v>
      </c>
      <c r="FG12140" s="55" t="s">
        <v>2053</v>
      </c>
      <c r="FH12140" s="55" t="s">
        <v>763</v>
      </c>
      <c r="FI12140" s="55">
        <v>5</v>
      </c>
      <c r="FJ12140" s="55">
        <v>1000</v>
      </c>
      <c r="FK12140" s="55" t="s">
        <v>1258</v>
      </c>
      <c r="FL12140" s="55">
        <v>0.0475</v>
      </c>
    </row>
    <row r="12141" ht="14.25" customHeight="1" outlineLevel="1" spans="162:168">
      <c r="FF12141" s="55">
        <v>12134</v>
      </c>
      <c r="FG12141" s="55" t="s">
        <v>2053</v>
      </c>
      <c r="FH12141" s="55" t="s">
        <v>763</v>
      </c>
      <c r="FI12141" s="55">
        <v>5</v>
      </c>
      <c r="FJ12141" s="55">
        <v>2500</v>
      </c>
      <c r="FK12141" s="55" t="s">
        <v>1258</v>
      </c>
      <c r="FL12141" s="55">
        <v>0.0475</v>
      </c>
    </row>
    <row r="12142" ht="14.25" customHeight="1" outlineLevel="1" spans="162:168">
      <c r="FF12142" s="55">
        <v>12135</v>
      </c>
      <c r="FG12142" s="55" t="s">
        <v>2053</v>
      </c>
      <c r="FH12142" s="55" t="s">
        <v>763</v>
      </c>
      <c r="FI12142" s="55">
        <v>5</v>
      </c>
      <c r="FJ12142" s="55">
        <v>5000</v>
      </c>
      <c r="FK12142" s="55" t="s">
        <v>1258</v>
      </c>
      <c r="FL12142" s="55">
        <v>0.0475</v>
      </c>
    </row>
    <row r="12143" ht="14.25" customHeight="1" outlineLevel="1" spans="162:168">
      <c r="FF12143" s="55">
        <v>12136</v>
      </c>
      <c r="FG12143" s="55" t="s">
        <v>2053</v>
      </c>
      <c r="FH12143" s="55" t="s">
        <v>763</v>
      </c>
      <c r="FI12143" s="55">
        <v>5</v>
      </c>
      <c r="FJ12143" s="55">
        <v>10000</v>
      </c>
      <c r="FK12143" s="55" t="s">
        <v>1258</v>
      </c>
      <c r="FL12143" s="55">
        <v>0.0475</v>
      </c>
    </row>
    <row r="12144" ht="14.25" customHeight="1" outlineLevel="1" spans="162:168">
      <c r="FF12144" s="55">
        <v>12137</v>
      </c>
      <c r="FG12144" s="55" t="s">
        <v>2053</v>
      </c>
      <c r="FH12144" s="55" t="s">
        <v>763</v>
      </c>
      <c r="FI12144" s="55">
        <v>5</v>
      </c>
      <c r="FJ12144" s="55">
        <v>25000</v>
      </c>
      <c r="FK12144" s="55" t="s">
        <v>1258</v>
      </c>
      <c r="FL12144" s="55">
        <v>0.0475</v>
      </c>
    </row>
    <row r="12145" ht="14.25" customHeight="1" outlineLevel="1" spans="162:168">
      <c r="FF12145" s="55">
        <v>12138</v>
      </c>
      <c r="FG12145" s="55" t="s">
        <v>2053</v>
      </c>
      <c r="FH12145" s="55" t="s">
        <v>763</v>
      </c>
      <c r="FI12145" s="55">
        <v>5</v>
      </c>
      <c r="FJ12145" s="55">
        <v>50000</v>
      </c>
      <c r="FK12145" s="55" t="s">
        <v>1258</v>
      </c>
      <c r="FL12145" s="55">
        <v>0.0475</v>
      </c>
    </row>
    <row r="12146" ht="14.25" customHeight="1" outlineLevel="1" spans="162:168">
      <c r="FF12146" s="55">
        <v>12139</v>
      </c>
      <c r="FG12146" s="55" t="s">
        <v>2053</v>
      </c>
      <c r="FH12146" s="55" t="s">
        <v>763</v>
      </c>
      <c r="FI12146" s="55">
        <v>5</v>
      </c>
      <c r="FJ12146" s="55">
        <v>80000</v>
      </c>
      <c r="FK12146" s="55" t="s">
        <v>1258</v>
      </c>
      <c r="FL12146" s="55">
        <v>0.0475</v>
      </c>
    </row>
    <row r="12147" ht="14.25" customHeight="1" outlineLevel="1" spans="162:168">
      <c r="FF12147" s="55">
        <v>12140</v>
      </c>
      <c r="FG12147" s="55" t="s">
        <v>2053</v>
      </c>
      <c r="FH12147" s="55" t="s">
        <v>763</v>
      </c>
      <c r="FI12147" s="55">
        <v>5</v>
      </c>
      <c r="FJ12147" s="55">
        <v>130000</v>
      </c>
      <c r="FK12147" s="55" t="s">
        <v>1258</v>
      </c>
      <c r="FL12147" s="55">
        <v>0.0475</v>
      </c>
    </row>
    <row r="12148" ht="14.25" customHeight="1" outlineLevel="1" spans="162:168">
      <c r="FF12148" s="55">
        <v>12141</v>
      </c>
      <c r="FG12148" s="55" t="s">
        <v>2053</v>
      </c>
      <c r="FH12148" s="55" t="s">
        <v>763</v>
      </c>
      <c r="FI12148" s="55">
        <v>5</v>
      </c>
      <c r="FJ12148" s="55">
        <v>260000</v>
      </c>
      <c r="FK12148" s="55" t="s">
        <v>1258</v>
      </c>
      <c r="FL12148" s="55">
        <v>0.0475</v>
      </c>
    </row>
    <row r="12149" ht="14.25" customHeight="1" outlineLevel="1" spans="162:168">
      <c r="FF12149" s="55">
        <v>12142</v>
      </c>
      <c r="FG12149" s="55" t="s">
        <v>2053</v>
      </c>
      <c r="FH12149" s="55" t="s">
        <v>763</v>
      </c>
      <c r="FI12149" s="55">
        <v>5</v>
      </c>
      <c r="FJ12149" s="55">
        <v>400000</v>
      </c>
      <c r="FK12149" s="55" t="s">
        <v>1258</v>
      </c>
      <c r="FL12149" s="55">
        <v>0.0475</v>
      </c>
    </row>
    <row r="12150" ht="14.25" customHeight="1" outlineLevel="1" spans="162:168">
      <c r="FF12150" s="55">
        <v>12143</v>
      </c>
      <c r="FG12150" s="55" t="s">
        <v>2053</v>
      </c>
      <c r="FH12150" s="55" t="s">
        <v>763</v>
      </c>
      <c r="FI12150" s="55">
        <v>5</v>
      </c>
      <c r="FJ12150" s="55">
        <v>530000</v>
      </c>
      <c r="FK12150" s="55" t="s">
        <v>1258</v>
      </c>
      <c r="FL12150" s="55">
        <v>0.0475</v>
      </c>
    </row>
    <row r="12151" ht="14.25" customHeight="1" outlineLevel="1" spans="162:168">
      <c r="FF12151" s="55">
        <v>12144</v>
      </c>
      <c r="FG12151" s="55" t="s">
        <v>2053</v>
      </c>
      <c r="FH12151" s="55" t="s">
        <v>763</v>
      </c>
      <c r="FI12151" s="55">
        <v>5</v>
      </c>
      <c r="FJ12151" s="55">
        <v>540000</v>
      </c>
      <c r="FK12151" s="55" t="s">
        <v>1258</v>
      </c>
      <c r="FL12151" s="55">
        <v>0.0475</v>
      </c>
    </row>
    <row r="12152" ht="14.25" customHeight="1" outlineLevel="1" spans="162:168">
      <c r="FF12152" s="55">
        <v>12145</v>
      </c>
      <c r="FG12152" s="55" t="s">
        <v>2053</v>
      </c>
      <c r="FH12152" s="55" t="s">
        <v>763</v>
      </c>
      <c r="FI12152" s="55">
        <v>6</v>
      </c>
      <c r="FJ12152" s="55">
        <v>0</v>
      </c>
      <c r="FK12152" s="55" t="s">
        <v>1258</v>
      </c>
      <c r="FL12152" s="55">
        <v>0.025</v>
      </c>
    </row>
    <row r="12153" ht="14.25" customHeight="1" outlineLevel="1" spans="162:168">
      <c r="FF12153" s="55">
        <v>12146</v>
      </c>
      <c r="FG12153" s="55" t="s">
        <v>2053</v>
      </c>
      <c r="FH12153" s="55" t="s">
        <v>763</v>
      </c>
      <c r="FI12153" s="55">
        <v>6</v>
      </c>
      <c r="FJ12153" s="55">
        <v>1000</v>
      </c>
      <c r="FK12153" s="55" t="s">
        <v>1258</v>
      </c>
      <c r="FL12153" s="55">
        <v>0.025</v>
      </c>
    </row>
    <row r="12154" ht="14.25" customHeight="1" outlineLevel="1" spans="162:168">
      <c r="FF12154" s="55">
        <v>12147</v>
      </c>
      <c r="FG12154" s="55" t="s">
        <v>2053</v>
      </c>
      <c r="FH12154" s="55" t="s">
        <v>763</v>
      </c>
      <c r="FI12154" s="55">
        <v>6</v>
      </c>
      <c r="FJ12154" s="55">
        <v>2500</v>
      </c>
      <c r="FK12154" s="55" t="s">
        <v>1258</v>
      </c>
      <c r="FL12154" s="55">
        <v>0.025</v>
      </c>
    </row>
    <row r="12155" ht="14.25" customHeight="1" outlineLevel="1" spans="162:168">
      <c r="FF12155" s="55">
        <v>12148</v>
      </c>
      <c r="FG12155" s="55" t="s">
        <v>2053</v>
      </c>
      <c r="FH12155" s="55" t="s">
        <v>763</v>
      </c>
      <c r="FI12155" s="55">
        <v>6</v>
      </c>
      <c r="FJ12155" s="55">
        <v>5000</v>
      </c>
      <c r="FK12155" s="55" t="s">
        <v>1258</v>
      </c>
      <c r="FL12155" s="55">
        <v>0.025</v>
      </c>
    </row>
    <row r="12156" ht="14.25" customHeight="1" outlineLevel="1" spans="162:168">
      <c r="FF12156" s="55">
        <v>12149</v>
      </c>
      <c r="FG12156" s="55" t="s">
        <v>2053</v>
      </c>
      <c r="FH12156" s="55" t="s">
        <v>763</v>
      </c>
      <c r="FI12156" s="55">
        <v>6</v>
      </c>
      <c r="FJ12156" s="55">
        <v>10000</v>
      </c>
      <c r="FK12156" s="55" t="s">
        <v>1258</v>
      </c>
      <c r="FL12156" s="55">
        <v>0.025</v>
      </c>
    </row>
    <row r="12157" ht="14.25" customHeight="1" outlineLevel="1" spans="162:168">
      <c r="FF12157" s="55">
        <v>12150</v>
      </c>
      <c r="FG12157" s="55" t="s">
        <v>2053</v>
      </c>
      <c r="FH12157" s="55" t="s">
        <v>763</v>
      </c>
      <c r="FI12157" s="55">
        <v>6</v>
      </c>
      <c r="FJ12157" s="55">
        <v>25000</v>
      </c>
      <c r="FK12157" s="55" t="s">
        <v>1258</v>
      </c>
      <c r="FL12157" s="55">
        <v>0.025</v>
      </c>
    </row>
    <row r="12158" ht="14.25" customHeight="1" outlineLevel="1" spans="162:168">
      <c r="FF12158" s="55">
        <v>12151</v>
      </c>
      <c r="FG12158" s="55" t="s">
        <v>2053</v>
      </c>
      <c r="FH12158" s="55" t="s">
        <v>763</v>
      </c>
      <c r="FI12158" s="55">
        <v>6</v>
      </c>
      <c r="FJ12158" s="55">
        <v>50000</v>
      </c>
      <c r="FK12158" s="55" t="s">
        <v>1258</v>
      </c>
      <c r="FL12158" s="55">
        <v>0.025</v>
      </c>
    </row>
    <row r="12159" ht="14.25" customHeight="1" outlineLevel="1" spans="162:168">
      <c r="FF12159" s="55">
        <v>12152</v>
      </c>
      <c r="FG12159" s="55" t="s">
        <v>2053</v>
      </c>
      <c r="FH12159" s="55" t="s">
        <v>763</v>
      </c>
      <c r="FI12159" s="55">
        <v>6</v>
      </c>
      <c r="FJ12159" s="55">
        <v>80000</v>
      </c>
      <c r="FK12159" s="55" t="s">
        <v>1258</v>
      </c>
      <c r="FL12159" s="55">
        <v>0.025</v>
      </c>
    </row>
    <row r="12160" ht="14.25" customHeight="1" outlineLevel="1" spans="162:168">
      <c r="FF12160" s="55">
        <v>12153</v>
      </c>
      <c r="FG12160" s="55" t="s">
        <v>2053</v>
      </c>
      <c r="FH12160" s="55" t="s">
        <v>763</v>
      </c>
      <c r="FI12160" s="55">
        <v>6</v>
      </c>
      <c r="FJ12160" s="55">
        <v>130000</v>
      </c>
      <c r="FK12160" s="55" t="s">
        <v>1258</v>
      </c>
      <c r="FL12160" s="55">
        <v>0.025</v>
      </c>
    </row>
    <row r="12161" ht="14.25" customHeight="1" outlineLevel="1" spans="162:168">
      <c r="FF12161" s="55">
        <v>12154</v>
      </c>
      <c r="FG12161" s="55" t="s">
        <v>2053</v>
      </c>
      <c r="FH12161" s="55" t="s">
        <v>763</v>
      </c>
      <c r="FI12161" s="55">
        <v>6</v>
      </c>
      <c r="FJ12161" s="55">
        <v>260000</v>
      </c>
      <c r="FK12161" s="55" t="s">
        <v>1258</v>
      </c>
      <c r="FL12161" s="55">
        <v>0.025</v>
      </c>
    </row>
    <row r="12162" ht="14.25" customHeight="1" outlineLevel="1" spans="162:168">
      <c r="FF12162" s="55">
        <v>12155</v>
      </c>
      <c r="FG12162" s="55" t="s">
        <v>2053</v>
      </c>
      <c r="FH12162" s="55" t="s">
        <v>763</v>
      </c>
      <c r="FI12162" s="55">
        <v>6</v>
      </c>
      <c r="FJ12162" s="55">
        <v>400000</v>
      </c>
      <c r="FK12162" s="55" t="s">
        <v>1258</v>
      </c>
      <c r="FL12162" s="55">
        <v>0.025</v>
      </c>
    </row>
    <row r="12163" ht="14.25" customHeight="1" outlineLevel="1" spans="162:168">
      <c r="FF12163" s="55">
        <v>12156</v>
      </c>
      <c r="FG12163" s="55" t="s">
        <v>2053</v>
      </c>
      <c r="FH12163" s="55" t="s">
        <v>763</v>
      </c>
      <c r="FI12163" s="55">
        <v>6</v>
      </c>
      <c r="FJ12163" s="55">
        <v>530000</v>
      </c>
      <c r="FK12163" s="55" t="s">
        <v>1258</v>
      </c>
      <c r="FL12163" s="55">
        <v>0.025</v>
      </c>
    </row>
    <row r="12164" ht="14.25" customHeight="1" outlineLevel="1" spans="162:168">
      <c r="FF12164" s="55">
        <v>12157</v>
      </c>
      <c r="FG12164" s="55" t="s">
        <v>2053</v>
      </c>
      <c r="FH12164" s="55" t="s">
        <v>763</v>
      </c>
      <c r="FI12164" s="55">
        <v>6</v>
      </c>
      <c r="FJ12164" s="55">
        <v>540000</v>
      </c>
      <c r="FK12164" s="55" t="s">
        <v>1258</v>
      </c>
      <c r="FL12164" s="55">
        <v>0.025</v>
      </c>
    </row>
    <row r="12165" ht="14.25" customHeight="1" outlineLevel="1" spans="162:168">
      <c r="FF12165" s="55">
        <v>12158</v>
      </c>
      <c r="FG12165" s="55" t="s">
        <v>2053</v>
      </c>
      <c r="FH12165" s="55" t="s">
        <v>1013</v>
      </c>
      <c r="FI12165" s="55">
        <v>1</v>
      </c>
      <c r="FJ12165" s="55">
        <v>0</v>
      </c>
      <c r="FK12165" s="55" t="s">
        <v>1258</v>
      </c>
      <c r="FL12165" s="55">
        <v>0.025</v>
      </c>
    </row>
    <row r="12166" ht="14.25" customHeight="1" outlineLevel="1" spans="162:168">
      <c r="FF12166" s="55">
        <v>12159</v>
      </c>
      <c r="FG12166" s="55" t="s">
        <v>2053</v>
      </c>
      <c r="FH12166" s="55" t="s">
        <v>1013</v>
      </c>
      <c r="FI12166" s="55">
        <v>1</v>
      </c>
      <c r="FJ12166" s="55">
        <v>1000</v>
      </c>
      <c r="FK12166" s="55" t="s">
        <v>1258</v>
      </c>
      <c r="FL12166" s="55">
        <v>0.025</v>
      </c>
    </row>
    <row r="12167" ht="14.25" customHeight="1" outlineLevel="1" spans="162:168">
      <c r="FF12167" s="55">
        <v>12160</v>
      </c>
      <c r="FG12167" s="55" t="s">
        <v>2053</v>
      </c>
      <c r="FH12167" s="55" t="s">
        <v>1013</v>
      </c>
      <c r="FI12167" s="55">
        <v>1</v>
      </c>
      <c r="FJ12167" s="55">
        <v>2500</v>
      </c>
      <c r="FK12167" s="55" t="s">
        <v>1258</v>
      </c>
      <c r="FL12167" s="55">
        <v>0.025</v>
      </c>
    </row>
    <row r="12168" ht="14.25" customHeight="1" outlineLevel="1" spans="162:168">
      <c r="FF12168" s="55">
        <v>12161</v>
      </c>
      <c r="FG12168" s="55" t="s">
        <v>2053</v>
      </c>
      <c r="FH12168" s="55" t="s">
        <v>1013</v>
      </c>
      <c r="FI12168" s="55">
        <v>1</v>
      </c>
      <c r="FJ12168" s="55">
        <v>5000</v>
      </c>
      <c r="FK12168" s="55" t="s">
        <v>1258</v>
      </c>
      <c r="FL12168" s="55">
        <v>0.025</v>
      </c>
    </row>
    <row r="12169" ht="14.25" customHeight="1" outlineLevel="1" spans="162:168">
      <c r="FF12169" s="55">
        <v>12162</v>
      </c>
      <c r="FG12169" s="55" t="s">
        <v>2053</v>
      </c>
      <c r="FH12169" s="55" t="s">
        <v>1013</v>
      </c>
      <c r="FI12169" s="55">
        <v>1</v>
      </c>
      <c r="FJ12169" s="55">
        <v>10000</v>
      </c>
      <c r="FK12169" s="55" t="s">
        <v>1258</v>
      </c>
      <c r="FL12169" s="55">
        <v>0.025</v>
      </c>
    </row>
    <row r="12170" ht="14.25" customHeight="1" outlineLevel="1" spans="162:168">
      <c r="FF12170" s="55">
        <v>12163</v>
      </c>
      <c r="FG12170" s="55" t="s">
        <v>2053</v>
      </c>
      <c r="FH12170" s="55" t="s">
        <v>1013</v>
      </c>
      <c r="FI12170" s="55">
        <v>1</v>
      </c>
      <c r="FJ12170" s="55">
        <v>25000</v>
      </c>
      <c r="FK12170" s="55" t="s">
        <v>1258</v>
      </c>
      <c r="FL12170" s="55">
        <v>0.025</v>
      </c>
    </row>
    <row r="12171" ht="14.25" customHeight="1" outlineLevel="1" spans="162:168">
      <c r="FF12171" s="55">
        <v>12164</v>
      </c>
      <c r="FG12171" s="55" t="s">
        <v>2053</v>
      </c>
      <c r="FH12171" s="55" t="s">
        <v>1013</v>
      </c>
      <c r="FI12171" s="55">
        <v>1</v>
      </c>
      <c r="FJ12171" s="55">
        <v>50000</v>
      </c>
      <c r="FK12171" s="55" t="s">
        <v>1258</v>
      </c>
      <c r="FL12171" s="55">
        <v>0.025</v>
      </c>
    </row>
    <row r="12172" ht="14.25" customHeight="1" outlineLevel="1" spans="162:168">
      <c r="FF12172" s="55">
        <v>12165</v>
      </c>
      <c r="FG12172" s="55" t="s">
        <v>2053</v>
      </c>
      <c r="FH12172" s="55" t="s">
        <v>1013</v>
      </c>
      <c r="FI12172" s="55">
        <v>1</v>
      </c>
      <c r="FJ12172" s="55">
        <v>80000</v>
      </c>
      <c r="FK12172" s="55" t="s">
        <v>1258</v>
      </c>
      <c r="FL12172" s="55">
        <v>0.025</v>
      </c>
    </row>
    <row r="12173" ht="14.25" customHeight="1" outlineLevel="1" spans="162:168">
      <c r="FF12173" s="55">
        <v>12166</v>
      </c>
      <c r="FG12173" s="55" t="s">
        <v>2053</v>
      </c>
      <c r="FH12173" s="55" t="s">
        <v>1013</v>
      </c>
      <c r="FI12173" s="55">
        <v>1</v>
      </c>
      <c r="FJ12173" s="55">
        <v>130000</v>
      </c>
      <c r="FK12173" s="55" t="s">
        <v>1258</v>
      </c>
      <c r="FL12173" s="55">
        <v>0.025</v>
      </c>
    </row>
    <row r="12174" ht="14.25" customHeight="1" outlineLevel="1" spans="162:168">
      <c r="FF12174" s="55">
        <v>12167</v>
      </c>
      <c r="FG12174" s="55" t="s">
        <v>2053</v>
      </c>
      <c r="FH12174" s="55" t="s">
        <v>1013</v>
      </c>
      <c r="FI12174" s="55">
        <v>1</v>
      </c>
      <c r="FJ12174" s="55">
        <v>260000</v>
      </c>
      <c r="FK12174" s="55" t="s">
        <v>1258</v>
      </c>
      <c r="FL12174" s="55">
        <v>0.025</v>
      </c>
    </row>
    <row r="12175" ht="14.25" customHeight="1" outlineLevel="1" spans="162:168">
      <c r="FF12175" s="55">
        <v>12168</v>
      </c>
      <c r="FG12175" s="55" t="s">
        <v>2053</v>
      </c>
      <c r="FH12175" s="55" t="s">
        <v>1013</v>
      </c>
      <c r="FI12175" s="55">
        <v>1</v>
      </c>
      <c r="FJ12175" s="55">
        <v>400000</v>
      </c>
      <c r="FK12175" s="55" t="s">
        <v>1258</v>
      </c>
      <c r="FL12175" s="55">
        <v>0.025</v>
      </c>
    </row>
    <row r="12176" ht="14.25" customHeight="1" outlineLevel="1" spans="162:168">
      <c r="FF12176" s="55">
        <v>12169</v>
      </c>
      <c r="FG12176" s="55" t="s">
        <v>2053</v>
      </c>
      <c r="FH12176" s="55" t="s">
        <v>1013</v>
      </c>
      <c r="FI12176" s="55">
        <v>1</v>
      </c>
      <c r="FJ12176" s="55">
        <v>530000</v>
      </c>
      <c r="FK12176" s="55" t="s">
        <v>1258</v>
      </c>
      <c r="FL12176" s="55">
        <v>0.025</v>
      </c>
    </row>
    <row r="12177" ht="14.25" customHeight="1" outlineLevel="1" spans="162:168">
      <c r="FF12177" s="55">
        <v>12170</v>
      </c>
      <c r="FG12177" s="55" t="s">
        <v>2053</v>
      </c>
      <c r="FH12177" s="55" t="s">
        <v>1013</v>
      </c>
      <c r="FI12177" s="55">
        <v>1</v>
      </c>
      <c r="FJ12177" s="55">
        <v>540000</v>
      </c>
      <c r="FK12177" s="55" t="s">
        <v>1258</v>
      </c>
      <c r="FL12177" s="55">
        <v>0.025</v>
      </c>
    </row>
    <row r="12178" ht="14.25" customHeight="1" outlineLevel="1" spans="162:168">
      <c r="FF12178" s="55">
        <v>12171</v>
      </c>
      <c r="FG12178" s="55" t="s">
        <v>2053</v>
      </c>
      <c r="FH12178" s="55" t="s">
        <v>960</v>
      </c>
      <c r="FI12178" s="55">
        <v>1</v>
      </c>
      <c r="FJ12178" s="55">
        <v>0</v>
      </c>
      <c r="FK12178" s="55" t="s">
        <v>1258</v>
      </c>
      <c r="FL12178" s="55">
        <v>0.025</v>
      </c>
    </row>
    <row r="12179" ht="14.25" customHeight="1" outlineLevel="1" spans="162:168">
      <c r="FF12179" s="55">
        <v>12172</v>
      </c>
      <c r="FG12179" s="55" t="s">
        <v>2053</v>
      </c>
      <c r="FH12179" s="55" t="s">
        <v>960</v>
      </c>
      <c r="FI12179" s="55">
        <v>1</v>
      </c>
      <c r="FJ12179" s="55">
        <v>1000</v>
      </c>
      <c r="FK12179" s="55" t="s">
        <v>1258</v>
      </c>
      <c r="FL12179" s="55">
        <v>0.025</v>
      </c>
    </row>
    <row r="12180" ht="14.25" customHeight="1" outlineLevel="1" spans="162:168">
      <c r="FF12180" s="55">
        <v>12173</v>
      </c>
      <c r="FG12180" s="55" t="s">
        <v>2053</v>
      </c>
      <c r="FH12180" s="55" t="s">
        <v>960</v>
      </c>
      <c r="FI12180" s="55">
        <v>1</v>
      </c>
      <c r="FJ12180" s="55">
        <v>2500</v>
      </c>
      <c r="FK12180" s="55" t="s">
        <v>1258</v>
      </c>
      <c r="FL12180" s="55">
        <v>0.025</v>
      </c>
    </row>
    <row r="12181" ht="14.25" customHeight="1" outlineLevel="1" spans="162:168">
      <c r="FF12181" s="55">
        <v>12174</v>
      </c>
      <c r="FG12181" s="55" t="s">
        <v>2053</v>
      </c>
      <c r="FH12181" s="55" t="s">
        <v>960</v>
      </c>
      <c r="FI12181" s="55">
        <v>1</v>
      </c>
      <c r="FJ12181" s="55">
        <v>5000</v>
      </c>
      <c r="FK12181" s="55" t="s">
        <v>1258</v>
      </c>
      <c r="FL12181" s="55">
        <v>0.025</v>
      </c>
    </row>
    <row r="12182" ht="14.25" customHeight="1" outlineLevel="1" spans="162:168">
      <c r="FF12182" s="55">
        <v>12175</v>
      </c>
      <c r="FG12182" s="55" t="s">
        <v>2053</v>
      </c>
      <c r="FH12182" s="55" t="s">
        <v>960</v>
      </c>
      <c r="FI12182" s="55">
        <v>1</v>
      </c>
      <c r="FJ12182" s="55">
        <v>10000</v>
      </c>
      <c r="FK12182" s="55" t="s">
        <v>1258</v>
      </c>
      <c r="FL12182" s="55">
        <v>0.025</v>
      </c>
    </row>
    <row r="12183" ht="14.25" customHeight="1" outlineLevel="1" spans="162:168">
      <c r="FF12183" s="55">
        <v>12176</v>
      </c>
      <c r="FG12183" s="55" t="s">
        <v>2053</v>
      </c>
      <c r="FH12183" s="55" t="s">
        <v>960</v>
      </c>
      <c r="FI12183" s="55">
        <v>1</v>
      </c>
      <c r="FJ12183" s="55">
        <v>25000</v>
      </c>
      <c r="FK12183" s="55" t="s">
        <v>1258</v>
      </c>
      <c r="FL12183" s="55">
        <v>0.025</v>
      </c>
    </row>
    <row r="12184" ht="14.25" customHeight="1" outlineLevel="1" spans="162:168">
      <c r="FF12184" s="55">
        <v>12177</v>
      </c>
      <c r="FG12184" s="55" t="s">
        <v>2053</v>
      </c>
      <c r="FH12184" s="55" t="s">
        <v>960</v>
      </c>
      <c r="FI12184" s="55">
        <v>1</v>
      </c>
      <c r="FJ12184" s="55">
        <v>50000</v>
      </c>
      <c r="FK12184" s="55" t="s">
        <v>1258</v>
      </c>
      <c r="FL12184" s="55">
        <v>0.025</v>
      </c>
    </row>
    <row r="12185" ht="14.25" customHeight="1" outlineLevel="1" spans="162:168">
      <c r="FF12185" s="55">
        <v>12178</v>
      </c>
      <c r="FG12185" s="55" t="s">
        <v>2053</v>
      </c>
      <c r="FH12185" s="55" t="s">
        <v>960</v>
      </c>
      <c r="FI12185" s="55">
        <v>1</v>
      </c>
      <c r="FJ12185" s="55">
        <v>80000</v>
      </c>
      <c r="FK12185" s="55" t="s">
        <v>1258</v>
      </c>
      <c r="FL12185" s="55">
        <v>0.025</v>
      </c>
    </row>
    <row r="12186" ht="14.25" customHeight="1" outlineLevel="1" spans="162:168">
      <c r="FF12186" s="55">
        <v>12179</v>
      </c>
      <c r="FG12186" s="55" t="s">
        <v>2053</v>
      </c>
      <c r="FH12186" s="55" t="s">
        <v>960</v>
      </c>
      <c r="FI12186" s="55">
        <v>1</v>
      </c>
      <c r="FJ12186" s="55">
        <v>130000</v>
      </c>
      <c r="FK12186" s="55" t="s">
        <v>1258</v>
      </c>
      <c r="FL12186" s="55">
        <v>0.025</v>
      </c>
    </row>
    <row r="12187" ht="14.25" customHeight="1" outlineLevel="1" spans="162:168">
      <c r="FF12187" s="55">
        <v>12180</v>
      </c>
      <c r="FG12187" s="55" t="s">
        <v>2053</v>
      </c>
      <c r="FH12187" s="55" t="s">
        <v>960</v>
      </c>
      <c r="FI12187" s="55">
        <v>1</v>
      </c>
      <c r="FJ12187" s="55">
        <v>260000</v>
      </c>
      <c r="FK12187" s="55" t="s">
        <v>1258</v>
      </c>
      <c r="FL12187" s="55">
        <v>0.025</v>
      </c>
    </row>
    <row r="12188" ht="14.25" customHeight="1" outlineLevel="1" spans="162:168">
      <c r="FF12188" s="55">
        <v>12181</v>
      </c>
      <c r="FG12188" s="55" t="s">
        <v>2053</v>
      </c>
      <c r="FH12188" s="55" t="s">
        <v>960</v>
      </c>
      <c r="FI12188" s="55">
        <v>1</v>
      </c>
      <c r="FJ12188" s="55">
        <v>400000</v>
      </c>
      <c r="FK12188" s="55" t="s">
        <v>1258</v>
      </c>
      <c r="FL12188" s="55">
        <v>0.025</v>
      </c>
    </row>
    <row r="12189" ht="14.25" customHeight="1" outlineLevel="1" spans="162:168">
      <c r="FF12189" s="55">
        <v>12182</v>
      </c>
      <c r="FG12189" s="55" t="s">
        <v>2053</v>
      </c>
      <c r="FH12189" s="55" t="s">
        <v>960</v>
      </c>
      <c r="FI12189" s="55">
        <v>1</v>
      </c>
      <c r="FJ12189" s="55">
        <v>530000</v>
      </c>
      <c r="FK12189" s="55" t="s">
        <v>1258</v>
      </c>
      <c r="FL12189" s="55">
        <v>0.025</v>
      </c>
    </row>
    <row r="12190" ht="14.25" customHeight="1" outlineLevel="1" spans="162:168">
      <c r="FF12190" s="55">
        <v>12183</v>
      </c>
      <c r="FG12190" s="55" t="s">
        <v>2053</v>
      </c>
      <c r="FH12190" s="55" t="s">
        <v>960</v>
      </c>
      <c r="FI12190" s="55">
        <v>1</v>
      </c>
      <c r="FJ12190" s="55">
        <v>540000</v>
      </c>
      <c r="FK12190" s="55" t="s">
        <v>1258</v>
      </c>
      <c r="FL12190" s="55">
        <v>0.025</v>
      </c>
    </row>
    <row r="12191" ht="14.25" customHeight="1" outlineLevel="1" spans="162:168">
      <c r="FF12191" s="55">
        <v>12184</v>
      </c>
      <c r="FG12191" s="55" t="s">
        <v>2053</v>
      </c>
      <c r="FH12191" s="55" t="s">
        <v>1092</v>
      </c>
      <c r="FI12191" s="55">
        <v>1</v>
      </c>
      <c r="FJ12191" s="55">
        <v>0</v>
      </c>
      <c r="FK12191" s="55" t="s">
        <v>1258</v>
      </c>
      <c r="FL12191" s="55">
        <v>0.025</v>
      </c>
    </row>
    <row r="12192" ht="14.25" customHeight="1" outlineLevel="1" spans="162:168">
      <c r="FF12192" s="55">
        <v>12185</v>
      </c>
      <c r="FG12192" s="55" t="s">
        <v>2053</v>
      </c>
      <c r="FH12192" s="55" t="s">
        <v>1092</v>
      </c>
      <c r="FI12192" s="55">
        <v>1</v>
      </c>
      <c r="FJ12192" s="55">
        <v>1000</v>
      </c>
      <c r="FK12192" s="55" t="s">
        <v>1258</v>
      </c>
      <c r="FL12192" s="55">
        <v>0.025</v>
      </c>
    </row>
    <row r="12193" ht="14.25" customHeight="1" outlineLevel="1" spans="162:168">
      <c r="FF12193" s="55">
        <v>12186</v>
      </c>
      <c r="FG12193" s="55" t="s">
        <v>2053</v>
      </c>
      <c r="FH12193" s="55" t="s">
        <v>1092</v>
      </c>
      <c r="FI12193" s="55">
        <v>1</v>
      </c>
      <c r="FJ12193" s="55">
        <v>2500</v>
      </c>
      <c r="FK12193" s="55" t="s">
        <v>1258</v>
      </c>
      <c r="FL12193" s="55">
        <v>0.025</v>
      </c>
    </row>
    <row r="12194" ht="14.25" customHeight="1" outlineLevel="1" spans="162:168">
      <c r="FF12194" s="55">
        <v>12187</v>
      </c>
      <c r="FG12194" s="55" t="s">
        <v>2053</v>
      </c>
      <c r="FH12194" s="55" t="s">
        <v>1092</v>
      </c>
      <c r="FI12194" s="55">
        <v>1</v>
      </c>
      <c r="FJ12194" s="55">
        <v>5000</v>
      </c>
      <c r="FK12194" s="55" t="s">
        <v>1258</v>
      </c>
      <c r="FL12194" s="55">
        <v>0.025</v>
      </c>
    </row>
    <row r="12195" ht="14.25" customHeight="1" outlineLevel="1" spans="162:168">
      <c r="FF12195" s="55">
        <v>12188</v>
      </c>
      <c r="FG12195" s="55" t="s">
        <v>2053</v>
      </c>
      <c r="FH12195" s="55" t="s">
        <v>1092</v>
      </c>
      <c r="FI12195" s="55">
        <v>1</v>
      </c>
      <c r="FJ12195" s="55">
        <v>10000</v>
      </c>
      <c r="FK12195" s="55" t="s">
        <v>1258</v>
      </c>
      <c r="FL12195" s="55">
        <v>0.025</v>
      </c>
    </row>
    <row r="12196" ht="14.25" customHeight="1" outlineLevel="1" spans="162:168">
      <c r="FF12196" s="55">
        <v>12189</v>
      </c>
      <c r="FG12196" s="55" t="s">
        <v>2053</v>
      </c>
      <c r="FH12196" s="55" t="s">
        <v>1092</v>
      </c>
      <c r="FI12196" s="55">
        <v>1</v>
      </c>
      <c r="FJ12196" s="55">
        <v>25000</v>
      </c>
      <c r="FK12196" s="55" t="s">
        <v>1258</v>
      </c>
      <c r="FL12196" s="55">
        <v>0.025</v>
      </c>
    </row>
    <row r="12197" ht="14.25" customHeight="1" outlineLevel="1" spans="162:168">
      <c r="FF12197" s="55">
        <v>12190</v>
      </c>
      <c r="FG12197" s="55" t="s">
        <v>2053</v>
      </c>
      <c r="FH12197" s="55" t="s">
        <v>1092</v>
      </c>
      <c r="FI12197" s="55">
        <v>1</v>
      </c>
      <c r="FJ12197" s="55">
        <v>50000</v>
      </c>
      <c r="FK12197" s="55" t="s">
        <v>1258</v>
      </c>
      <c r="FL12197" s="55">
        <v>0.025</v>
      </c>
    </row>
    <row r="12198" ht="14.25" customHeight="1" outlineLevel="1" spans="162:168">
      <c r="FF12198" s="55">
        <v>12191</v>
      </c>
      <c r="FG12198" s="55" t="s">
        <v>2053</v>
      </c>
      <c r="FH12198" s="55" t="s">
        <v>1092</v>
      </c>
      <c r="FI12198" s="55">
        <v>1</v>
      </c>
      <c r="FJ12198" s="55">
        <v>80000</v>
      </c>
      <c r="FK12198" s="55" t="s">
        <v>1258</v>
      </c>
      <c r="FL12198" s="55">
        <v>0.025</v>
      </c>
    </row>
    <row r="12199" ht="14.25" customHeight="1" outlineLevel="1" spans="162:168">
      <c r="FF12199" s="55">
        <v>12192</v>
      </c>
      <c r="FG12199" s="55" t="s">
        <v>2053</v>
      </c>
      <c r="FH12199" s="55" t="s">
        <v>1092</v>
      </c>
      <c r="FI12199" s="55">
        <v>1</v>
      </c>
      <c r="FJ12199" s="55">
        <v>130000</v>
      </c>
      <c r="FK12199" s="55" t="s">
        <v>1258</v>
      </c>
      <c r="FL12199" s="55">
        <v>0.025</v>
      </c>
    </row>
    <row r="12200" ht="14.25" customHeight="1" outlineLevel="1" spans="162:168">
      <c r="FF12200" s="55">
        <v>12193</v>
      </c>
      <c r="FG12200" s="55" t="s">
        <v>2053</v>
      </c>
      <c r="FH12200" s="55" t="s">
        <v>1092</v>
      </c>
      <c r="FI12200" s="55">
        <v>1</v>
      </c>
      <c r="FJ12200" s="55">
        <v>260000</v>
      </c>
      <c r="FK12200" s="55" t="s">
        <v>1258</v>
      </c>
      <c r="FL12200" s="55">
        <v>0.025</v>
      </c>
    </row>
    <row r="12201" ht="14.25" customHeight="1" outlineLevel="1" spans="162:168">
      <c r="FF12201" s="55">
        <v>12194</v>
      </c>
      <c r="FG12201" s="55" t="s">
        <v>2053</v>
      </c>
      <c r="FH12201" s="55" t="s">
        <v>1092</v>
      </c>
      <c r="FI12201" s="55">
        <v>1</v>
      </c>
      <c r="FJ12201" s="55">
        <v>400000</v>
      </c>
      <c r="FK12201" s="55" t="s">
        <v>1258</v>
      </c>
      <c r="FL12201" s="55">
        <v>0.025</v>
      </c>
    </row>
    <row r="12202" ht="14.25" customHeight="1" outlineLevel="1" spans="162:168">
      <c r="FF12202" s="55">
        <v>12195</v>
      </c>
      <c r="FG12202" s="55" t="s">
        <v>2053</v>
      </c>
      <c r="FH12202" s="55" t="s">
        <v>1092</v>
      </c>
      <c r="FI12202" s="55">
        <v>1</v>
      </c>
      <c r="FJ12202" s="55">
        <v>530000</v>
      </c>
      <c r="FK12202" s="55" t="s">
        <v>1258</v>
      </c>
      <c r="FL12202" s="55">
        <v>0.025</v>
      </c>
    </row>
    <row r="12203" ht="14.25" customHeight="1" outlineLevel="1" spans="162:168">
      <c r="FF12203" s="55">
        <v>12196</v>
      </c>
      <c r="FG12203" s="55" t="s">
        <v>2053</v>
      </c>
      <c r="FH12203" s="55" t="s">
        <v>1092</v>
      </c>
      <c r="FI12203" s="55">
        <v>1</v>
      </c>
      <c r="FJ12203" s="55">
        <v>540000</v>
      </c>
      <c r="FK12203" s="55" t="s">
        <v>1258</v>
      </c>
      <c r="FL12203" s="55">
        <v>0.025</v>
      </c>
    </row>
    <row r="12204" ht="14.25" customHeight="1" outlineLevel="1" spans="162:168">
      <c r="FF12204" s="55">
        <v>12197</v>
      </c>
      <c r="FG12204" s="55" t="s">
        <v>2053</v>
      </c>
      <c r="FH12204" s="55" t="s">
        <v>1230</v>
      </c>
      <c r="FI12204" s="55">
        <v>1</v>
      </c>
      <c r="FJ12204" s="55">
        <v>0</v>
      </c>
      <c r="FK12204" s="55" t="s">
        <v>1258</v>
      </c>
      <c r="FL12204" s="55">
        <v>0.025</v>
      </c>
    </row>
    <row r="12205" ht="14.25" customHeight="1" outlineLevel="1" spans="162:168">
      <c r="FF12205" s="55">
        <v>12198</v>
      </c>
      <c r="FG12205" s="55" t="s">
        <v>2053</v>
      </c>
      <c r="FH12205" s="55" t="s">
        <v>1230</v>
      </c>
      <c r="FI12205" s="55">
        <v>1</v>
      </c>
      <c r="FJ12205" s="55">
        <v>1000</v>
      </c>
      <c r="FK12205" s="55" t="s">
        <v>1258</v>
      </c>
      <c r="FL12205" s="55">
        <v>0.025</v>
      </c>
    </row>
    <row r="12206" ht="14.25" customHeight="1" outlineLevel="1" spans="162:168">
      <c r="FF12206" s="55">
        <v>12199</v>
      </c>
      <c r="FG12206" s="55" t="s">
        <v>2053</v>
      </c>
      <c r="FH12206" s="55" t="s">
        <v>1230</v>
      </c>
      <c r="FI12206" s="55">
        <v>1</v>
      </c>
      <c r="FJ12206" s="55">
        <v>2500</v>
      </c>
      <c r="FK12206" s="55" t="s">
        <v>1258</v>
      </c>
      <c r="FL12206" s="55">
        <v>0.025</v>
      </c>
    </row>
    <row r="12207" ht="14.25" customHeight="1" outlineLevel="1" spans="162:168">
      <c r="FF12207" s="55">
        <v>12200</v>
      </c>
      <c r="FG12207" s="55" t="s">
        <v>2053</v>
      </c>
      <c r="FH12207" s="55" t="s">
        <v>1230</v>
      </c>
      <c r="FI12207" s="55">
        <v>1</v>
      </c>
      <c r="FJ12207" s="55">
        <v>5000</v>
      </c>
      <c r="FK12207" s="55" t="s">
        <v>1258</v>
      </c>
      <c r="FL12207" s="55">
        <v>0.025</v>
      </c>
    </row>
    <row r="12208" ht="14.25" customHeight="1" outlineLevel="1" spans="162:168">
      <c r="FF12208" s="55">
        <v>12201</v>
      </c>
      <c r="FG12208" s="55" t="s">
        <v>2053</v>
      </c>
      <c r="FH12208" s="55" t="s">
        <v>1230</v>
      </c>
      <c r="FI12208" s="55">
        <v>1</v>
      </c>
      <c r="FJ12208" s="55">
        <v>10000</v>
      </c>
      <c r="FK12208" s="55" t="s">
        <v>1258</v>
      </c>
      <c r="FL12208" s="55">
        <v>0.025</v>
      </c>
    </row>
    <row r="12209" ht="14.25" customHeight="1" outlineLevel="1" spans="162:168">
      <c r="FF12209" s="55">
        <v>12202</v>
      </c>
      <c r="FG12209" s="55" t="s">
        <v>2053</v>
      </c>
      <c r="FH12209" s="55" t="s">
        <v>1230</v>
      </c>
      <c r="FI12209" s="55">
        <v>1</v>
      </c>
      <c r="FJ12209" s="55">
        <v>25000</v>
      </c>
      <c r="FK12209" s="55" t="s">
        <v>1258</v>
      </c>
      <c r="FL12209" s="55">
        <v>0.025</v>
      </c>
    </row>
    <row r="12210" ht="14.25" customHeight="1" outlineLevel="1" spans="162:168">
      <c r="FF12210" s="55">
        <v>12203</v>
      </c>
      <c r="FG12210" s="55" t="s">
        <v>2053</v>
      </c>
      <c r="FH12210" s="55" t="s">
        <v>1230</v>
      </c>
      <c r="FI12210" s="55">
        <v>1</v>
      </c>
      <c r="FJ12210" s="55">
        <v>50000</v>
      </c>
      <c r="FK12210" s="55" t="s">
        <v>1258</v>
      </c>
      <c r="FL12210" s="55">
        <v>0.025</v>
      </c>
    </row>
    <row r="12211" ht="14.25" customHeight="1" outlineLevel="1" spans="162:168">
      <c r="FF12211" s="55">
        <v>12204</v>
      </c>
      <c r="FG12211" s="55" t="s">
        <v>2053</v>
      </c>
      <c r="FH12211" s="55" t="s">
        <v>1230</v>
      </c>
      <c r="FI12211" s="55">
        <v>1</v>
      </c>
      <c r="FJ12211" s="55">
        <v>80000</v>
      </c>
      <c r="FK12211" s="55" t="s">
        <v>1258</v>
      </c>
      <c r="FL12211" s="55">
        <v>0.025</v>
      </c>
    </row>
    <row r="12212" ht="14.25" customHeight="1" outlineLevel="1" spans="162:168">
      <c r="FF12212" s="55">
        <v>12205</v>
      </c>
      <c r="FG12212" s="55" t="s">
        <v>2053</v>
      </c>
      <c r="FH12212" s="55" t="s">
        <v>1230</v>
      </c>
      <c r="FI12212" s="55">
        <v>1</v>
      </c>
      <c r="FJ12212" s="55">
        <v>130000</v>
      </c>
      <c r="FK12212" s="55" t="s">
        <v>1258</v>
      </c>
      <c r="FL12212" s="55">
        <v>0.025</v>
      </c>
    </row>
    <row r="12213" ht="14.25" customHeight="1" outlineLevel="1" spans="162:168">
      <c r="FF12213" s="55">
        <v>12206</v>
      </c>
      <c r="FG12213" s="55" t="s">
        <v>2053</v>
      </c>
      <c r="FH12213" s="55" t="s">
        <v>1230</v>
      </c>
      <c r="FI12213" s="55">
        <v>1</v>
      </c>
      <c r="FJ12213" s="55">
        <v>260000</v>
      </c>
      <c r="FK12213" s="55" t="s">
        <v>1258</v>
      </c>
      <c r="FL12213" s="55">
        <v>0.025</v>
      </c>
    </row>
    <row r="12214" ht="14.25" customHeight="1" outlineLevel="1" spans="162:168">
      <c r="FF12214" s="55">
        <v>12207</v>
      </c>
      <c r="FG12214" s="55" t="s">
        <v>2053</v>
      </c>
      <c r="FH12214" s="55" t="s">
        <v>1230</v>
      </c>
      <c r="FI12214" s="55">
        <v>1</v>
      </c>
      <c r="FJ12214" s="55">
        <v>400000</v>
      </c>
      <c r="FK12214" s="55" t="s">
        <v>1258</v>
      </c>
      <c r="FL12214" s="55">
        <v>0.025</v>
      </c>
    </row>
    <row r="12215" ht="14.25" customHeight="1" outlineLevel="1" spans="162:168">
      <c r="FF12215" s="55">
        <v>12208</v>
      </c>
      <c r="FG12215" s="55" t="s">
        <v>2053</v>
      </c>
      <c r="FH12215" s="55" t="s">
        <v>1230</v>
      </c>
      <c r="FI12215" s="55">
        <v>1</v>
      </c>
      <c r="FJ12215" s="55">
        <v>530000</v>
      </c>
      <c r="FK12215" s="55" t="s">
        <v>1258</v>
      </c>
      <c r="FL12215" s="55">
        <v>0.025</v>
      </c>
    </row>
    <row r="12216" ht="14.25" customHeight="1" outlineLevel="1" spans="162:168">
      <c r="FF12216" s="55">
        <v>12209</v>
      </c>
      <c r="FG12216" s="55" t="s">
        <v>2053</v>
      </c>
      <c r="FH12216" s="55" t="s">
        <v>1230</v>
      </c>
      <c r="FI12216" s="55">
        <v>1</v>
      </c>
      <c r="FJ12216" s="55">
        <v>540000</v>
      </c>
      <c r="FK12216" s="55" t="s">
        <v>1258</v>
      </c>
      <c r="FL12216" s="55">
        <v>0.025</v>
      </c>
    </row>
    <row r="12217" ht="14.25" customHeight="1" outlineLevel="1" spans="162:168">
      <c r="FF12217" s="55">
        <v>12210</v>
      </c>
      <c r="FG12217" s="55" t="s">
        <v>2053</v>
      </c>
      <c r="FH12217" s="55" t="s">
        <v>1252</v>
      </c>
      <c r="FI12217" s="55">
        <v>1</v>
      </c>
      <c r="FJ12217" s="55">
        <v>0</v>
      </c>
      <c r="FK12217" s="55" t="s">
        <v>1258</v>
      </c>
      <c r="FL12217" s="55">
        <v>0.0292</v>
      </c>
    </row>
    <row r="12218" ht="14.25" customHeight="1" outlineLevel="1" spans="162:168">
      <c r="FF12218" s="55">
        <v>12211</v>
      </c>
      <c r="FG12218" s="55" t="s">
        <v>2053</v>
      </c>
      <c r="FH12218" s="55" t="s">
        <v>1252</v>
      </c>
      <c r="FI12218" s="55">
        <v>1</v>
      </c>
      <c r="FJ12218" s="55">
        <v>1000</v>
      </c>
      <c r="FK12218" s="55" t="s">
        <v>1258</v>
      </c>
      <c r="FL12218" s="55">
        <v>0.0275</v>
      </c>
    </row>
    <row r="12219" ht="14.25" customHeight="1" outlineLevel="1" spans="162:168">
      <c r="FF12219" s="55">
        <v>12212</v>
      </c>
      <c r="FG12219" s="55" t="s">
        <v>2053</v>
      </c>
      <c r="FH12219" s="55" t="s">
        <v>1252</v>
      </c>
      <c r="FI12219" s="55">
        <v>1</v>
      </c>
      <c r="FJ12219" s="55">
        <v>2500</v>
      </c>
      <c r="FK12219" s="55" t="s">
        <v>1258</v>
      </c>
      <c r="FL12219" s="55">
        <v>0.0259</v>
      </c>
    </row>
    <row r="12220" ht="14.25" customHeight="1" outlineLevel="1" spans="162:168">
      <c r="FF12220" s="55">
        <v>12213</v>
      </c>
      <c r="FG12220" s="55" t="s">
        <v>2053</v>
      </c>
      <c r="FH12220" s="55" t="s">
        <v>1252</v>
      </c>
      <c r="FI12220" s="55">
        <v>1</v>
      </c>
      <c r="FJ12220" s="55">
        <v>5000</v>
      </c>
      <c r="FK12220" s="55" t="s">
        <v>1258</v>
      </c>
      <c r="FL12220" s="55">
        <v>0.025</v>
      </c>
    </row>
    <row r="12221" ht="14.25" customHeight="1" outlineLevel="1" spans="162:168">
      <c r="FF12221" s="55">
        <v>12214</v>
      </c>
      <c r="FG12221" s="55" t="s">
        <v>2053</v>
      </c>
      <c r="FH12221" s="55" t="s">
        <v>1252</v>
      </c>
      <c r="FI12221" s="55">
        <v>1</v>
      </c>
      <c r="FJ12221" s="55">
        <v>10000</v>
      </c>
      <c r="FK12221" s="55" t="s">
        <v>1258</v>
      </c>
      <c r="FL12221" s="55">
        <v>0.025</v>
      </c>
    </row>
    <row r="12222" ht="14.25" customHeight="1" outlineLevel="1" spans="162:168">
      <c r="FF12222" s="55">
        <v>12215</v>
      </c>
      <c r="FG12222" s="55" t="s">
        <v>2053</v>
      </c>
      <c r="FH12222" s="55" t="s">
        <v>1252</v>
      </c>
      <c r="FI12222" s="55">
        <v>1</v>
      </c>
      <c r="FJ12222" s="55">
        <v>25000</v>
      </c>
      <c r="FK12222" s="55" t="s">
        <v>1258</v>
      </c>
      <c r="FL12222" s="55">
        <v>0.025</v>
      </c>
    </row>
    <row r="12223" ht="14.25" customHeight="1" outlineLevel="1" spans="162:168">
      <c r="FF12223" s="55">
        <v>12216</v>
      </c>
      <c r="FG12223" s="55" t="s">
        <v>2053</v>
      </c>
      <c r="FH12223" s="55" t="s">
        <v>1252</v>
      </c>
      <c r="FI12223" s="55">
        <v>1</v>
      </c>
      <c r="FJ12223" s="55">
        <v>50000</v>
      </c>
      <c r="FK12223" s="55" t="s">
        <v>1258</v>
      </c>
      <c r="FL12223" s="55">
        <v>0.025</v>
      </c>
    </row>
    <row r="12224" ht="14.25" customHeight="1" outlineLevel="1" spans="162:168">
      <c r="FF12224" s="55">
        <v>12217</v>
      </c>
      <c r="FG12224" s="55" t="s">
        <v>2053</v>
      </c>
      <c r="FH12224" s="55" t="s">
        <v>1252</v>
      </c>
      <c r="FI12224" s="55">
        <v>1</v>
      </c>
      <c r="FJ12224" s="55">
        <v>80000</v>
      </c>
      <c r="FK12224" s="55" t="s">
        <v>1258</v>
      </c>
      <c r="FL12224" s="55">
        <v>0.025</v>
      </c>
    </row>
    <row r="12225" ht="14.25" customHeight="1" outlineLevel="1" spans="162:168">
      <c r="FF12225" s="55">
        <v>12218</v>
      </c>
      <c r="FG12225" s="55" t="s">
        <v>2053</v>
      </c>
      <c r="FH12225" s="55" t="s">
        <v>1252</v>
      </c>
      <c r="FI12225" s="55">
        <v>1</v>
      </c>
      <c r="FJ12225" s="55">
        <v>130000</v>
      </c>
      <c r="FK12225" s="55" t="s">
        <v>1258</v>
      </c>
      <c r="FL12225" s="55">
        <v>0.025</v>
      </c>
    </row>
    <row r="12226" ht="14.25" customHeight="1" outlineLevel="1" spans="162:168">
      <c r="FF12226" s="55">
        <v>12219</v>
      </c>
      <c r="FG12226" s="55" t="s">
        <v>2053</v>
      </c>
      <c r="FH12226" s="55" t="s">
        <v>1252</v>
      </c>
      <c r="FI12226" s="55">
        <v>1</v>
      </c>
      <c r="FJ12226" s="55">
        <v>260000</v>
      </c>
      <c r="FK12226" s="55" t="s">
        <v>1258</v>
      </c>
      <c r="FL12226" s="55">
        <v>0.025</v>
      </c>
    </row>
    <row r="12227" ht="14.25" customHeight="1" outlineLevel="1" spans="162:168">
      <c r="FF12227" s="55">
        <v>12220</v>
      </c>
      <c r="FG12227" s="55" t="s">
        <v>2053</v>
      </c>
      <c r="FH12227" s="55" t="s">
        <v>1252</v>
      </c>
      <c r="FI12227" s="55">
        <v>1</v>
      </c>
      <c r="FJ12227" s="55">
        <v>400000</v>
      </c>
      <c r="FK12227" s="55" t="s">
        <v>1258</v>
      </c>
      <c r="FL12227" s="55">
        <v>0.025</v>
      </c>
    </row>
    <row r="12228" ht="14.25" customHeight="1" outlineLevel="1" spans="162:168">
      <c r="FF12228" s="55">
        <v>12221</v>
      </c>
      <c r="FG12228" s="55" t="s">
        <v>2053</v>
      </c>
      <c r="FH12228" s="55" t="s">
        <v>1252</v>
      </c>
      <c r="FI12228" s="55">
        <v>1</v>
      </c>
      <c r="FJ12228" s="55">
        <v>530000</v>
      </c>
      <c r="FK12228" s="55" t="s">
        <v>1258</v>
      </c>
      <c r="FL12228" s="55">
        <v>0.025</v>
      </c>
    </row>
    <row r="12229" ht="14.25" customHeight="1" outlineLevel="1" spans="162:168">
      <c r="FF12229" s="55">
        <v>12222</v>
      </c>
      <c r="FG12229" s="55" t="s">
        <v>2053</v>
      </c>
      <c r="FH12229" s="55" t="s">
        <v>1252</v>
      </c>
      <c r="FI12229" s="55">
        <v>1</v>
      </c>
      <c r="FJ12229" s="55">
        <v>540000</v>
      </c>
      <c r="FK12229" s="55" t="s">
        <v>1258</v>
      </c>
      <c r="FL12229" s="55">
        <v>0.025</v>
      </c>
    </row>
    <row r="12230" ht="14.25" customHeight="1" outlineLevel="1" spans="162:168">
      <c r="FF12230" s="55">
        <v>12223</v>
      </c>
      <c r="FG12230" s="55" t="s">
        <v>2053</v>
      </c>
      <c r="FH12230" s="55" t="s">
        <v>1252</v>
      </c>
      <c r="FI12230" s="55">
        <v>2</v>
      </c>
      <c r="FJ12230" s="55">
        <v>0</v>
      </c>
      <c r="FK12230" s="55" t="s">
        <v>1258</v>
      </c>
      <c r="FL12230" s="55">
        <v>0.025</v>
      </c>
    </row>
    <row r="12231" ht="14.25" customHeight="1" outlineLevel="1" spans="162:168">
      <c r="FF12231" s="55">
        <v>12224</v>
      </c>
      <c r="FG12231" s="55" t="s">
        <v>2053</v>
      </c>
      <c r="FH12231" s="55" t="s">
        <v>1252</v>
      </c>
      <c r="FI12231" s="55">
        <v>2</v>
      </c>
      <c r="FJ12231" s="55">
        <v>1000</v>
      </c>
      <c r="FK12231" s="55" t="s">
        <v>1258</v>
      </c>
      <c r="FL12231" s="55">
        <v>0.025</v>
      </c>
    </row>
    <row r="12232" ht="14.25" customHeight="1" outlineLevel="1" spans="162:168">
      <c r="FF12232" s="55">
        <v>12225</v>
      </c>
      <c r="FG12232" s="55" t="s">
        <v>2053</v>
      </c>
      <c r="FH12232" s="55" t="s">
        <v>1252</v>
      </c>
      <c r="FI12232" s="55">
        <v>2</v>
      </c>
      <c r="FJ12232" s="55">
        <v>2500</v>
      </c>
      <c r="FK12232" s="55" t="s">
        <v>1258</v>
      </c>
      <c r="FL12232" s="55">
        <v>0.025</v>
      </c>
    </row>
    <row r="12233" ht="14.25" customHeight="1" outlineLevel="1" spans="162:168">
      <c r="FF12233" s="55">
        <v>12226</v>
      </c>
      <c r="FG12233" s="55" t="s">
        <v>2053</v>
      </c>
      <c r="FH12233" s="55" t="s">
        <v>1252</v>
      </c>
      <c r="FI12233" s="55">
        <v>2</v>
      </c>
      <c r="FJ12233" s="55">
        <v>5000</v>
      </c>
      <c r="FK12233" s="55" t="s">
        <v>1258</v>
      </c>
      <c r="FL12233" s="55">
        <v>0.025</v>
      </c>
    </row>
    <row r="12234" ht="14.25" customHeight="1" outlineLevel="1" spans="162:168">
      <c r="FF12234" s="55">
        <v>12227</v>
      </c>
      <c r="FG12234" s="55" t="s">
        <v>2053</v>
      </c>
      <c r="FH12234" s="55" t="s">
        <v>1252</v>
      </c>
      <c r="FI12234" s="55">
        <v>2</v>
      </c>
      <c r="FJ12234" s="55">
        <v>10000</v>
      </c>
      <c r="FK12234" s="55" t="s">
        <v>1258</v>
      </c>
      <c r="FL12234" s="55">
        <v>0.025</v>
      </c>
    </row>
    <row r="12235" ht="14.25" customHeight="1" outlineLevel="1" spans="162:168">
      <c r="FF12235" s="55">
        <v>12228</v>
      </c>
      <c r="FG12235" s="55" t="s">
        <v>2053</v>
      </c>
      <c r="FH12235" s="55" t="s">
        <v>1252</v>
      </c>
      <c r="FI12235" s="55">
        <v>2</v>
      </c>
      <c r="FJ12235" s="55">
        <v>25000</v>
      </c>
      <c r="FK12235" s="55" t="s">
        <v>1258</v>
      </c>
      <c r="FL12235" s="55">
        <v>0.025</v>
      </c>
    </row>
    <row r="12236" ht="14.25" customHeight="1" outlineLevel="1" spans="162:168">
      <c r="FF12236" s="55">
        <v>12229</v>
      </c>
      <c r="FG12236" s="55" t="s">
        <v>2053</v>
      </c>
      <c r="FH12236" s="55" t="s">
        <v>1252</v>
      </c>
      <c r="FI12236" s="55">
        <v>2</v>
      </c>
      <c r="FJ12236" s="55">
        <v>50000</v>
      </c>
      <c r="FK12236" s="55" t="s">
        <v>1258</v>
      </c>
      <c r="FL12236" s="55">
        <v>0.025</v>
      </c>
    </row>
    <row r="12237" ht="14.25" customHeight="1" outlineLevel="1" spans="162:168">
      <c r="FF12237" s="55">
        <v>12230</v>
      </c>
      <c r="FG12237" s="55" t="s">
        <v>2053</v>
      </c>
      <c r="FH12237" s="55" t="s">
        <v>1252</v>
      </c>
      <c r="FI12237" s="55">
        <v>2</v>
      </c>
      <c r="FJ12237" s="55">
        <v>80000</v>
      </c>
      <c r="FK12237" s="55" t="s">
        <v>1258</v>
      </c>
      <c r="FL12237" s="55">
        <v>0.025</v>
      </c>
    </row>
    <row r="12238" ht="14.25" customHeight="1" outlineLevel="1" spans="162:168">
      <c r="FF12238" s="55">
        <v>12231</v>
      </c>
      <c r="FG12238" s="55" t="s">
        <v>2053</v>
      </c>
      <c r="FH12238" s="55" t="s">
        <v>1252</v>
      </c>
      <c r="FI12238" s="55">
        <v>2</v>
      </c>
      <c r="FJ12238" s="55">
        <v>130000</v>
      </c>
      <c r="FK12238" s="55" t="s">
        <v>1258</v>
      </c>
      <c r="FL12238" s="55">
        <v>0.025</v>
      </c>
    </row>
    <row r="12239" ht="14.25" customHeight="1" outlineLevel="1" spans="162:168">
      <c r="FF12239" s="55">
        <v>12232</v>
      </c>
      <c r="FG12239" s="55" t="s">
        <v>2053</v>
      </c>
      <c r="FH12239" s="55" t="s">
        <v>1252</v>
      </c>
      <c r="FI12239" s="55">
        <v>2</v>
      </c>
      <c r="FJ12239" s="55">
        <v>260000</v>
      </c>
      <c r="FK12239" s="55" t="s">
        <v>1258</v>
      </c>
      <c r="FL12239" s="55">
        <v>0.025</v>
      </c>
    </row>
    <row r="12240" ht="14.25" customHeight="1" outlineLevel="1" spans="162:168">
      <c r="FF12240" s="55">
        <v>12233</v>
      </c>
      <c r="FG12240" s="55" t="s">
        <v>2053</v>
      </c>
      <c r="FH12240" s="55" t="s">
        <v>1252</v>
      </c>
      <c r="FI12240" s="55">
        <v>2</v>
      </c>
      <c r="FJ12240" s="55">
        <v>400000</v>
      </c>
      <c r="FK12240" s="55" t="s">
        <v>1258</v>
      </c>
      <c r="FL12240" s="55">
        <v>0.025</v>
      </c>
    </row>
    <row r="12241" ht="14.25" customHeight="1" outlineLevel="1" spans="162:168">
      <c r="FF12241" s="55">
        <v>12234</v>
      </c>
      <c r="FG12241" s="55" t="s">
        <v>2053</v>
      </c>
      <c r="FH12241" s="55" t="s">
        <v>1252</v>
      </c>
      <c r="FI12241" s="55">
        <v>2</v>
      </c>
      <c r="FJ12241" s="55">
        <v>530000</v>
      </c>
      <c r="FK12241" s="55" t="s">
        <v>1258</v>
      </c>
      <c r="FL12241" s="55">
        <v>0.025</v>
      </c>
    </row>
    <row r="12242" ht="14.25" customHeight="1" outlineLevel="1" spans="162:168">
      <c r="FF12242" s="55">
        <v>12235</v>
      </c>
      <c r="FG12242" s="55" t="s">
        <v>2053</v>
      </c>
      <c r="FH12242" s="55" t="s">
        <v>1252</v>
      </c>
      <c r="FI12242" s="55">
        <v>2</v>
      </c>
      <c r="FJ12242" s="55">
        <v>540000</v>
      </c>
      <c r="FK12242" s="55" t="s">
        <v>1258</v>
      </c>
      <c r="FL12242" s="55">
        <v>0.025</v>
      </c>
    </row>
    <row r="12243" ht="14.25" customHeight="1" outlineLevel="1" spans="162:168">
      <c r="FF12243" s="55">
        <v>12236</v>
      </c>
      <c r="FG12243" s="55" t="s">
        <v>2053</v>
      </c>
      <c r="FH12243" s="55" t="s">
        <v>1390</v>
      </c>
      <c r="FI12243" s="55">
        <v>1</v>
      </c>
      <c r="FJ12243" s="55">
        <v>0</v>
      </c>
      <c r="FK12243" s="55" t="s">
        <v>1258</v>
      </c>
      <c r="FL12243" s="55">
        <v>0.025</v>
      </c>
    </row>
    <row r="12244" ht="14.25" customHeight="1" outlineLevel="1" spans="162:168">
      <c r="FF12244" s="55">
        <v>12237</v>
      </c>
      <c r="FG12244" s="55" t="s">
        <v>2053</v>
      </c>
      <c r="FH12244" s="55" t="s">
        <v>1390</v>
      </c>
      <c r="FI12244" s="55">
        <v>1</v>
      </c>
      <c r="FJ12244" s="55">
        <v>1000</v>
      </c>
      <c r="FK12244" s="55" t="s">
        <v>1258</v>
      </c>
      <c r="FL12244" s="55">
        <v>0.025</v>
      </c>
    </row>
    <row r="12245" ht="14.25" customHeight="1" outlineLevel="1" spans="162:168">
      <c r="FF12245" s="55">
        <v>12238</v>
      </c>
      <c r="FG12245" s="55" t="s">
        <v>2053</v>
      </c>
      <c r="FH12245" s="55" t="s">
        <v>1390</v>
      </c>
      <c r="FI12245" s="55">
        <v>1</v>
      </c>
      <c r="FJ12245" s="55">
        <v>2500</v>
      </c>
      <c r="FK12245" s="55" t="s">
        <v>1258</v>
      </c>
      <c r="FL12245" s="55">
        <v>0.025</v>
      </c>
    </row>
    <row r="12246" ht="14.25" customHeight="1" outlineLevel="1" spans="162:168">
      <c r="FF12246" s="55">
        <v>12239</v>
      </c>
      <c r="FG12246" s="55" t="s">
        <v>2053</v>
      </c>
      <c r="FH12246" s="55" t="s">
        <v>1390</v>
      </c>
      <c r="FI12246" s="55">
        <v>1</v>
      </c>
      <c r="FJ12246" s="55">
        <v>5000</v>
      </c>
      <c r="FK12246" s="55" t="s">
        <v>1258</v>
      </c>
      <c r="FL12246" s="55">
        <v>0.025</v>
      </c>
    </row>
    <row r="12247" ht="14.25" customHeight="1" outlineLevel="1" spans="162:168">
      <c r="FF12247" s="55">
        <v>12240</v>
      </c>
      <c r="FG12247" s="55" t="s">
        <v>2053</v>
      </c>
      <c r="FH12247" s="55" t="s">
        <v>1390</v>
      </c>
      <c r="FI12247" s="55">
        <v>1</v>
      </c>
      <c r="FJ12247" s="55">
        <v>10000</v>
      </c>
      <c r="FK12247" s="55" t="s">
        <v>1258</v>
      </c>
      <c r="FL12247" s="55">
        <v>0.025</v>
      </c>
    </row>
    <row r="12248" ht="14.25" customHeight="1" outlineLevel="1" spans="162:168">
      <c r="FF12248" s="55">
        <v>12241</v>
      </c>
      <c r="FG12248" s="55" t="s">
        <v>2053</v>
      </c>
      <c r="FH12248" s="55" t="s">
        <v>1390</v>
      </c>
      <c r="FI12248" s="55">
        <v>1</v>
      </c>
      <c r="FJ12248" s="55">
        <v>25000</v>
      </c>
      <c r="FK12248" s="55" t="s">
        <v>1258</v>
      </c>
      <c r="FL12248" s="55">
        <v>0.025</v>
      </c>
    </row>
    <row r="12249" ht="14.25" customHeight="1" outlineLevel="1" spans="162:168">
      <c r="FF12249" s="55">
        <v>12242</v>
      </c>
      <c r="FG12249" s="55" t="s">
        <v>2053</v>
      </c>
      <c r="FH12249" s="55" t="s">
        <v>1390</v>
      </c>
      <c r="FI12249" s="55">
        <v>1</v>
      </c>
      <c r="FJ12249" s="55">
        <v>50000</v>
      </c>
      <c r="FK12249" s="55" t="s">
        <v>1258</v>
      </c>
      <c r="FL12249" s="55">
        <v>0.025</v>
      </c>
    </row>
    <row r="12250" ht="14.25" customHeight="1" outlineLevel="1" spans="162:168">
      <c r="FF12250" s="55">
        <v>12243</v>
      </c>
      <c r="FG12250" s="55" t="s">
        <v>2053</v>
      </c>
      <c r="FH12250" s="55" t="s">
        <v>1390</v>
      </c>
      <c r="FI12250" s="55">
        <v>1</v>
      </c>
      <c r="FJ12250" s="55">
        <v>80000</v>
      </c>
      <c r="FK12250" s="55" t="s">
        <v>1258</v>
      </c>
      <c r="FL12250" s="55">
        <v>0.025</v>
      </c>
    </row>
    <row r="12251" ht="14.25" customHeight="1" outlineLevel="1" spans="162:168">
      <c r="FF12251" s="55">
        <v>12244</v>
      </c>
      <c r="FG12251" s="55" t="s">
        <v>2053</v>
      </c>
      <c r="FH12251" s="55" t="s">
        <v>1390</v>
      </c>
      <c r="FI12251" s="55">
        <v>1</v>
      </c>
      <c r="FJ12251" s="55">
        <v>130000</v>
      </c>
      <c r="FK12251" s="55" t="s">
        <v>1258</v>
      </c>
      <c r="FL12251" s="55">
        <v>0.025</v>
      </c>
    </row>
    <row r="12252" ht="14.25" customHeight="1" outlineLevel="1" spans="162:168">
      <c r="FF12252" s="55">
        <v>12245</v>
      </c>
      <c r="FG12252" s="55" t="s">
        <v>2053</v>
      </c>
      <c r="FH12252" s="55" t="s">
        <v>1390</v>
      </c>
      <c r="FI12252" s="55">
        <v>1</v>
      </c>
      <c r="FJ12252" s="55">
        <v>260000</v>
      </c>
      <c r="FK12252" s="55" t="s">
        <v>1258</v>
      </c>
      <c r="FL12252" s="55">
        <v>0.025</v>
      </c>
    </row>
    <row r="12253" ht="14.25" customHeight="1" outlineLevel="1" spans="162:168">
      <c r="FF12253" s="55">
        <v>12246</v>
      </c>
      <c r="FG12253" s="55" t="s">
        <v>2053</v>
      </c>
      <c r="FH12253" s="55" t="s">
        <v>1390</v>
      </c>
      <c r="FI12253" s="55">
        <v>1</v>
      </c>
      <c r="FJ12253" s="55">
        <v>400000</v>
      </c>
      <c r="FK12253" s="55" t="s">
        <v>1258</v>
      </c>
      <c r="FL12253" s="55">
        <v>0.025</v>
      </c>
    </row>
    <row r="12254" ht="14.25" customHeight="1" outlineLevel="1" spans="162:168">
      <c r="FF12254" s="55">
        <v>12247</v>
      </c>
      <c r="FG12254" s="55" t="s">
        <v>2053</v>
      </c>
      <c r="FH12254" s="55" t="s">
        <v>1390</v>
      </c>
      <c r="FI12254" s="55">
        <v>1</v>
      </c>
      <c r="FJ12254" s="55">
        <v>530000</v>
      </c>
      <c r="FK12254" s="55" t="s">
        <v>1258</v>
      </c>
      <c r="FL12254" s="55">
        <v>0.025</v>
      </c>
    </row>
    <row r="12255" ht="14.25" customHeight="1" outlineLevel="1" spans="162:168">
      <c r="FF12255" s="55">
        <v>12248</v>
      </c>
      <c r="FG12255" s="55" t="s">
        <v>2053</v>
      </c>
      <c r="FH12255" s="55" t="s">
        <v>1390</v>
      </c>
      <c r="FI12255" s="55">
        <v>1</v>
      </c>
      <c r="FJ12255" s="55">
        <v>540000</v>
      </c>
      <c r="FK12255" s="55" t="s">
        <v>1258</v>
      </c>
      <c r="FL12255" s="55">
        <v>0.025</v>
      </c>
    </row>
    <row r="12256" ht="14.25" customHeight="1" outlineLevel="1" spans="162:168">
      <c r="FF12256" s="55">
        <v>12249</v>
      </c>
      <c r="FG12256" s="55" t="s">
        <v>2053</v>
      </c>
      <c r="FH12256" s="55" t="s">
        <v>1343</v>
      </c>
      <c r="FI12256" s="55">
        <v>1</v>
      </c>
      <c r="FJ12256" s="55">
        <v>0</v>
      </c>
      <c r="FK12256" s="55" t="s">
        <v>1258</v>
      </c>
      <c r="FL12256" s="55">
        <v>0.0275</v>
      </c>
    </row>
    <row r="12257" ht="14.25" customHeight="1" outlineLevel="1" spans="162:168">
      <c r="FF12257" s="55">
        <v>12250</v>
      </c>
      <c r="FG12257" s="55" t="s">
        <v>2053</v>
      </c>
      <c r="FH12257" s="55" t="s">
        <v>1343</v>
      </c>
      <c r="FI12257" s="55">
        <v>1</v>
      </c>
      <c r="FJ12257" s="55">
        <v>1000</v>
      </c>
      <c r="FK12257" s="55" t="s">
        <v>1258</v>
      </c>
      <c r="FL12257" s="55">
        <v>0.0267</v>
      </c>
    </row>
    <row r="12258" ht="14.25" customHeight="1" outlineLevel="1" spans="162:168">
      <c r="FF12258" s="55">
        <v>12251</v>
      </c>
      <c r="FG12258" s="55" t="s">
        <v>2053</v>
      </c>
      <c r="FH12258" s="55" t="s">
        <v>1343</v>
      </c>
      <c r="FI12258" s="55">
        <v>1</v>
      </c>
      <c r="FJ12258" s="55">
        <v>2500</v>
      </c>
      <c r="FK12258" s="55" t="s">
        <v>1258</v>
      </c>
      <c r="FL12258" s="55">
        <v>0.025</v>
      </c>
    </row>
    <row r="12259" ht="14.25" customHeight="1" outlineLevel="1" spans="162:168">
      <c r="FF12259" s="55">
        <v>12252</v>
      </c>
      <c r="FG12259" s="55" t="s">
        <v>2053</v>
      </c>
      <c r="FH12259" s="55" t="s">
        <v>1343</v>
      </c>
      <c r="FI12259" s="55">
        <v>1</v>
      </c>
      <c r="FJ12259" s="55">
        <v>5000</v>
      </c>
      <c r="FK12259" s="55" t="s">
        <v>1258</v>
      </c>
      <c r="FL12259" s="55">
        <v>0.0225</v>
      </c>
    </row>
    <row r="12260" ht="14.25" customHeight="1" outlineLevel="1" spans="162:168">
      <c r="FF12260" s="55">
        <v>12253</v>
      </c>
      <c r="FG12260" s="55" t="s">
        <v>2053</v>
      </c>
      <c r="FH12260" s="55" t="s">
        <v>1343</v>
      </c>
      <c r="FI12260" s="55">
        <v>1</v>
      </c>
      <c r="FJ12260" s="55">
        <v>10000</v>
      </c>
      <c r="FK12260" s="55" t="s">
        <v>1258</v>
      </c>
      <c r="FL12260" s="55">
        <v>0.0208</v>
      </c>
    </row>
    <row r="12261" ht="14.25" customHeight="1" outlineLevel="1" spans="162:168">
      <c r="FF12261" s="55">
        <v>12254</v>
      </c>
      <c r="FG12261" s="55" t="s">
        <v>2053</v>
      </c>
      <c r="FH12261" s="55" t="s">
        <v>1343</v>
      </c>
      <c r="FI12261" s="55">
        <v>1</v>
      </c>
      <c r="FJ12261" s="55">
        <v>25000</v>
      </c>
      <c r="FK12261" s="55" t="s">
        <v>1258</v>
      </c>
      <c r="FL12261" s="55">
        <v>0.0208</v>
      </c>
    </row>
    <row r="12262" ht="14.25" customHeight="1" outlineLevel="1" spans="162:168">
      <c r="FF12262" s="55">
        <v>12255</v>
      </c>
      <c r="FG12262" s="55" t="s">
        <v>2053</v>
      </c>
      <c r="FH12262" s="55" t="s">
        <v>1343</v>
      </c>
      <c r="FI12262" s="55">
        <v>1</v>
      </c>
      <c r="FJ12262" s="55">
        <v>50000</v>
      </c>
      <c r="FK12262" s="55" t="s">
        <v>1258</v>
      </c>
      <c r="FL12262" s="55">
        <v>0.0208</v>
      </c>
    </row>
    <row r="12263" ht="14.25" customHeight="1" outlineLevel="1" spans="162:168">
      <c r="FF12263" s="55">
        <v>12256</v>
      </c>
      <c r="FG12263" s="55" t="s">
        <v>2053</v>
      </c>
      <c r="FH12263" s="55" t="s">
        <v>1343</v>
      </c>
      <c r="FI12263" s="55">
        <v>1</v>
      </c>
      <c r="FJ12263" s="55">
        <v>80000</v>
      </c>
      <c r="FK12263" s="55" t="s">
        <v>1258</v>
      </c>
      <c r="FL12263" s="55">
        <v>0.0208</v>
      </c>
    </row>
    <row r="12264" ht="14.25" customHeight="1" outlineLevel="1" spans="162:168">
      <c r="FF12264" s="55">
        <v>12257</v>
      </c>
      <c r="FG12264" s="55" t="s">
        <v>2053</v>
      </c>
      <c r="FH12264" s="55" t="s">
        <v>1343</v>
      </c>
      <c r="FI12264" s="55">
        <v>1</v>
      </c>
      <c r="FJ12264" s="55">
        <v>130000</v>
      </c>
      <c r="FK12264" s="55" t="s">
        <v>1258</v>
      </c>
      <c r="FL12264" s="55">
        <v>0.0208</v>
      </c>
    </row>
    <row r="12265" ht="14.25" customHeight="1" outlineLevel="1" spans="162:168">
      <c r="FF12265" s="55">
        <v>12258</v>
      </c>
      <c r="FG12265" s="55" t="s">
        <v>2053</v>
      </c>
      <c r="FH12265" s="55" t="s">
        <v>1343</v>
      </c>
      <c r="FI12265" s="55">
        <v>1</v>
      </c>
      <c r="FJ12265" s="55">
        <v>260000</v>
      </c>
      <c r="FK12265" s="55" t="s">
        <v>1258</v>
      </c>
      <c r="FL12265" s="55">
        <v>0.0208</v>
      </c>
    </row>
    <row r="12266" ht="14.25" customHeight="1" outlineLevel="1" spans="162:168">
      <c r="FF12266" s="55">
        <v>12259</v>
      </c>
      <c r="FG12266" s="55" t="s">
        <v>2053</v>
      </c>
      <c r="FH12266" s="55" t="s">
        <v>1343</v>
      </c>
      <c r="FI12266" s="55">
        <v>1</v>
      </c>
      <c r="FJ12266" s="55">
        <v>400000</v>
      </c>
      <c r="FK12266" s="55" t="s">
        <v>1258</v>
      </c>
      <c r="FL12266" s="55">
        <v>0.0208</v>
      </c>
    </row>
    <row r="12267" ht="14.25" customHeight="1" outlineLevel="1" spans="162:168">
      <c r="FF12267" s="55">
        <v>12260</v>
      </c>
      <c r="FG12267" s="55" t="s">
        <v>2053</v>
      </c>
      <c r="FH12267" s="55" t="s">
        <v>1343</v>
      </c>
      <c r="FI12267" s="55">
        <v>1</v>
      </c>
      <c r="FJ12267" s="55">
        <v>530000</v>
      </c>
      <c r="FK12267" s="55" t="s">
        <v>1258</v>
      </c>
      <c r="FL12267" s="55">
        <v>0.0208</v>
      </c>
    </row>
    <row r="12268" ht="14.25" customHeight="1" outlineLevel="1" spans="162:168">
      <c r="FF12268" s="55">
        <v>12261</v>
      </c>
      <c r="FG12268" s="55" t="s">
        <v>2053</v>
      </c>
      <c r="FH12268" s="55" t="s">
        <v>1343</v>
      </c>
      <c r="FI12268" s="55">
        <v>1</v>
      </c>
      <c r="FJ12268" s="55">
        <v>540000</v>
      </c>
      <c r="FK12268" s="55" t="s">
        <v>1258</v>
      </c>
      <c r="FL12268" s="55">
        <v>0.0208</v>
      </c>
    </row>
    <row r="12269" ht="14.25" customHeight="1" outlineLevel="1" spans="162:168">
      <c r="FF12269" s="55">
        <v>12262</v>
      </c>
      <c r="FG12269" s="55" t="s">
        <v>2053</v>
      </c>
      <c r="FH12269" s="55" t="s">
        <v>1343</v>
      </c>
      <c r="FI12269" s="55">
        <v>2</v>
      </c>
      <c r="FJ12269" s="55">
        <v>0</v>
      </c>
      <c r="FK12269" s="55" t="s">
        <v>1258</v>
      </c>
      <c r="FL12269" s="55">
        <v>0.0275</v>
      </c>
    </row>
    <row r="12270" ht="14.25" customHeight="1" outlineLevel="1" spans="162:168">
      <c r="FF12270" s="55">
        <v>12263</v>
      </c>
      <c r="FG12270" s="55" t="s">
        <v>2053</v>
      </c>
      <c r="FH12270" s="55" t="s">
        <v>1343</v>
      </c>
      <c r="FI12270" s="55">
        <v>2</v>
      </c>
      <c r="FJ12270" s="55">
        <v>1000</v>
      </c>
      <c r="FK12270" s="55" t="s">
        <v>1258</v>
      </c>
      <c r="FL12270" s="55">
        <v>0.0267</v>
      </c>
    </row>
    <row r="12271" ht="14.25" customHeight="1" outlineLevel="1" spans="162:168">
      <c r="FF12271" s="55">
        <v>12264</v>
      </c>
      <c r="FG12271" s="55" t="s">
        <v>2053</v>
      </c>
      <c r="FH12271" s="55" t="s">
        <v>1343</v>
      </c>
      <c r="FI12271" s="55">
        <v>2</v>
      </c>
      <c r="FJ12271" s="55">
        <v>2500</v>
      </c>
      <c r="FK12271" s="55" t="s">
        <v>1258</v>
      </c>
      <c r="FL12271" s="55">
        <v>0.025</v>
      </c>
    </row>
    <row r="12272" ht="14.25" customHeight="1" outlineLevel="1" spans="162:168">
      <c r="FF12272" s="55">
        <v>12265</v>
      </c>
      <c r="FG12272" s="55" t="s">
        <v>2053</v>
      </c>
      <c r="FH12272" s="55" t="s">
        <v>1343</v>
      </c>
      <c r="FI12272" s="55">
        <v>2</v>
      </c>
      <c r="FJ12272" s="55">
        <v>5000</v>
      </c>
      <c r="FK12272" s="55" t="s">
        <v>1258</v>
      </c>
      <c r="FL12272" s="55">
        <v>0.025</v>
      </c>
    </row>
    <row r="12273" ht="14.25" customHeight="1" outlineLevel="1" spans="162:168">
      <c r="FF12273" s="55">
        <v>12266</v>
      </c>
      <c r="FG12273" s="55" t="s">
        <v>2053</v>
      </c>
      <c r="FH12273" s="55" t="s">
        <v>1343</v>
      </c>
      <c r="FI12273" s="55">
        <v>2</v>
      </c>
      <c r="FJ12273" s="55">
        <v>10000</v>
      </c>
      <c r="FK12273" s="55" t="s">
        <v>1258</v>
      </c>
      <c r="FL12273" s="55">
        <v>0.025</v>
      </c>
    </row>
    <row r="12274" ht="14.25" customHeight="1" outlineLevel="1" spans="162:168">
      <c r="FF12274" s="55">
        <v>12267</v>
      </c>
      <c r="FG12274" s="55" t="s">
        <v>2053</v>
      </c>
      <c r="FH12274" s="55" t="s">
        <v>1343</v>
      </c>
      <c r="FI12274" s="55">
        <v>2</v>
      </c>
      <c r="FJ12274" s="55">
        <v>25000</v>
      </c>
      <c r="FK12274" s="55" t="s">
        <v>1258</v>
      </c>
      <c r="FL12274" s="55">
        <v>0.025</v>
      </c>
    </row>
    <row r="12275" ht="14.25" customHeight="1" outlineLevel="1" spans="162:168">
      <c r="FF12275" s="55">
        <v>12268</v>
      </c>
      <c r="FG12275" s="55" t="s">
        <v>2053</v>
      </c>
      <c r="FH12275" s="55" t="s">
        <v>1343</v>
      </c>
      <c r="FI12275" s="55">
        <v>2</v>
      </c>
      <c r="FJ12275" s="55">
        <v>50000</v>
      </c>
      <c r="FK12275" s="55" t="s">
        <v>1258</v>
      </c>
      <c r="FL12275" s="55">
        <v>0.025</v>
      </c>
    </row>
    <row r="12276" ht="14.25" customHeight="1" outlineLevel="1" spans="162:168">
      <c r="FF12276" s="55">
        <v>12269</v>
      </c>
      <c r="FG12276" s="55" t="s">
        <v>2053</v>
      </c>
      <c r="FH12276" s="55" t="s">
        <v>1343</v>
      </c>
      <c r="FI12276" s="55">
        <v>2</v>
      </c>
      <c r="FJ12276" s="55">
        <v>80000</v>
      </c>
      <c r="FK12276" s="55" t="s">
        <v>1258</v>
      </c>
      <c r="FL12276" s="55">
        <v>0.025</v>
      </c>
    </row>
    <row r="12277" ht="14.25" customHeight="1" outlineLevel="1" spans="162:168">
      <c r="FF12277" s="55">
        <v>12270</v>
      </c>
      <c r="FG12277" s="55" t="s">
        <v>2053</v>
      </c>
      <c r="FH12277" s="55" t="s">
        <v>1343</v>
      </c>
      <c r="FI12277" s="55">
        <v>2</v>
      </c>
      <c r="FJ12277" s="55">
        <v>130000</v>
      </c>
      <c r="FK12277" s="55" t="s">
        <v>1258</v>
      </c>
      <c r="FL12277" s="55">
        <v>0.025</v>
      </c>
    </row>
    <row r="12278" ht="14.25" customHeight="1" outlineLevel="1" spans="162:168">
      <c r="FF12278" s="55">
        <v>12271</v>
      </c>
      <c r="FG12278" s="55" t="s">
        <v>2053</v>
      </c>
      <c r="FH12278" s="55" t="s">
        <v>1343</v>
      </c>
      <c r="FI12278" s="55">
        <v>2</v>
      </c>
      <c r="FJ12278" s="55">
        <v>260000</v>
      </c>
      <c r="FK12278" s="55" t="s">
        <v>1258</v>
      </c>
      <c r="FL12278" s="55">
        <v>0.025</v>
      </c>
    </row>
    <row r="12279" ht="14.25" customHeight="1" outlineLevel="1" spans="162:168">
      <c r="FF12279" s="55">
        <v>12272</v>
      </c>
      <c r="FG12279" s="55" t="s">
        <v>2053</v>
      </c>
      <c r="FH12279" s="55" t="s">
        <v>1343</v>
      </c>
      <c r="FI12279" s="55">
        <v>2</v>
      </c>
      <c r="FJ12279" s="55">
        <v>400000</v>
      </c>
      <c r="FK12279" s="55" t="s">
        <v>1258</v>
      </c>
      <c r="FL12279" s="55">
        <v>0.025</v>
      </c>
    </row>
    <row r="12280" ht="14.25" customHeight="1" outlineLevel="1" spans="162:168">
      <c r="FF12280" s="55">
        <v>12273</v>
      </c>
      <c r="FG12280" s="55" t="s">
        <v>2053</v>
      </c>
      <c r="FH12280" s="55" t="s">
        <v>1343</v>
      </c>
      <c r="FI12280" s="55">
        <v>2</v>
      </c>
      <c r="FJ12280" s="55">
        <v>530000</v>
      </c>
      <c r="FK12280" s="55" t="s">
        <v>1258</v>
      </c>
      <c r="FL12280" s="55">
        <v>0.025</v>
      </c>
    </row>
    <row r="12281" ht="14.25" customHeight="1" outlineLevel="1" spans="162:168">
      <c r="FF12281" s="55">
        <v>12274</v>
      </c>
      <c r="FG12281" s="55" t="s">
        <v>2053</v>
      </c>
      <c r="FH12281" s="55" t="s">
        <v>1343</v>
      </c>
      <c r="FI12281" s="55">
        <v>2</v>
      </c>
      <c r="FJ12281" s="55">
        <v>540000</v>
      </c>
      <c r="FK12281" s="55" t="s">
        <v>1258</v>
      </c>
      <c r="FL12281" s="55">
        <v>0.025</v>
      </c>
    </row>
    <row r="12282" ht="14.25" customHeight="1" outlineLevel="1" spans="162:168">
      <c r="FF12282" s="55">
        <v>12275</v>
      </c>
      <c r="FG12282" s="55" t="s">
        <v>2053</v>
      </c>
      <c r="FH12282" s="55" t="s">
        <v>1343</v>
      </c>
      <c r="FI12282" s="55">
        <v>3</v>
      </c>
      <c r="FJ12282" s="55">
        <v>0</v>
      </c>
      <c r="FK12282" s="55" t="s">
        <v>1258</v>
      </c>
      <c r="FL12282" s="55">
        <v>0.0275</v>
      </c>
    </row>
    <row r="12283" ht="14.25" customHeight="1" outlineLevel="1" spans="162:168">
      <c r="FF12283" s="55">
        <v>12276</v>
      </c>
      <c r="FG12283" s="55" t="s">
        <v>2053</v>
      </c>
      <c r="FH12283" s="55" t="s">
        <v>1343</v>
      </c>
      <c r="FI12283" s="55">
        <v>3</v>
      </c>
      <c r="FJ12283" s="55">
        <v>1000</v>
      </c>
      <c r="FK12283" s="55" t="s">
        <v>1258</v>
      </c>
      <c r="FL12283" s="55">
        <v>0.0267</v>
      </c>
    </row>
    <row r="12284" ht="14.25" customHeight="1" outlineLevel="1" spans="162:168">
      <c r="FF12284" s="55">
        <v>12277</v>
      </c>
      <c r="FG12284" s="55" t="s">
        <v>2053</v>
      </c>
      <c r="FH12284" s="55" t="s">
        <v>1343</v>
      </c>
      <c r="FI12284" s="55">
        <v>3</v>
      </c>
      <c r="FJ12284" s="55">
        <v>2500</v>
      </c>
      <c r="FK12284" s="55" t="s">
        <v>1258</v>
      </c>
      <c r="FL12284" s="55">
        <v>0.025</v>
      </c>
    </row>
    <row r="12285" ht="14.25" customHeight="1" outlineLevel="1" spans="162:168">
      <c r="FF12285" s="55">
        <v>12278</v>
      </c>
      <c r="FG12285" s="55" t="s">
        <v>2053</v>
      </c>
      <c r="FH12285" s="55" t="s">
        <v>1343</v>
      </c>
      <c r="FI12285" s="55">
        <v>3</v>
      </c>
      <c r="FJ12285" s="55">
        <v>5000</v>
      </c>
      <c r="FK12285" s="55" t="s">
        <v>1258</v>
      </c>
      <c r="FL12285" s="55">
        <v>0.025</v>
      </c>
    </row>
    <row r="12286" ht="14.25" customHeight="1" outlineLevel="1" spans="162:168">
      <c r="FF12286" s="55">
        <v>12279</v>
      </c>
      <c r="FG12286" s="55" t="s">
        <v>2053</v>
      </c>
      <c r="FH12286" s="55" t="s">
        <v>1343</v>
      </c>
      <c r="FI12286" s="55">
        <v>3</v>
      </c>
      <c r="FJ12286" s="55">
        <v>10000</v>
      </c>
      <c r="FK12286" s="55" t="s">
        <v>1258</v>
      </c>
      <c r="FL12286" s="55">
        <v>0.025</v>
      </c>
    </row>
    <row r="12287" ht="14.25" customHeight="1" outlineLevel="1" spans="162:168">
      <c r="FF12287" s="55">
        <v>12280</v>
      </c>
      <c r="FG12287" s="55" t="s">
        <v>2053</v>
      </c>
      <c r="FH12287" s="55" t="s">
        <v>1343</v>
      </c>
      <c r="FI12287" s="55">
        <v>3</v>
      </c>
      <c r="FJ12287" s="55">
        <v>25000</v>
      </c>
      <c r="FK12287" s="55" t="s">
        <v>1258</v>
      </c>
      <c r="FL12287" s="55">
        <v>0.025</v>
      </c>
    </row>
    <row r="12288" ht="14.25" customHeight="1" outlineLevel="1" spans="162:168">
      <c r="FF12288" s="55">
        <v>12281</v>
      </c>
      <c r="FG12288" s="55" t="s">
        <v>2053</v>
      </c>
      <c r="FH12288" s="55" t="s">
        <v>1343</v>
      </c>
      <c r="FI12288" s="55">
        <v>3</v>
      </c>
      <c r="FJ12288" s="55">
        <v>50000</v>
      </c>
      <c r="FK12288" s="55" t="s">
        <v>1258</v>
      </c>
      <c r="FL12288" s="55">
        <v>0.025</v>
      </c>
    </row>
    <row r="12289" ht="14.25" customHeight="1" outlineLevel="1" spans="162:168">
      <c r="FF12289" s="55">
        <v>12282</v>
      </c>
      <c r="FG12289" s="55" t="s">
        <v>2053</v>
      </c>
      <c r="FH12289" s="55" t="s">
        <v>1343</v>
      </c>
      <c r="FI12289" s="55">
        <v>3</v>
      </c>
      <c r="FJ12289" s="55">
        <v>80000</v>
      </c>
      <c r="FK12289" s="55" t="s">
        <v>1258</v>
      </c>
      <c r="FL12289" s="55">
        <v>0.025</v>
      </c>
    </row>
    <row r="12290" ht="14.25" customHeight="1" outlineLevel="1" spans="162:168">
      <c r="FF12290" s="55">
        <v>12283</v>
      </c>
      <c r="FG12290" s="55" t="s">
        <v>2053</v>
      </c>
      <c r="FH12290" s="55" t="s">
        <v>1343</v>
      </c>
      <c r="FI12290" s="55">
        <v>3</v>
      </c>
      <c r="FJ12290" s="55">
        <v>130000</v>
      </c>
      <c r="FK12290" s="55" t="s">
        <v>1258</v>
      </c>
      <c r="FL12290" s="55">
        <v>0.025</v>
      </c>
    </row>
    <row r="12291" ht="14.25" customHeight="1" outlineLevel="1" spans="162:168">
      <c r="FF12291" s="55">
        <v>12284</v>
      </c>
      <c r="FG12291" s="55" t="s">
        <v>2053</v>
      </c>
      <c r="FH12291" s="55" t="s">
        <v>1343</v>
      </c>
      <c r="FI12291" s="55">
        <v>3</v>
      </c>
      <c r="FJ12291" s="55">
        <v>260000</v>
      </c>
      <c r="FK12291" s="55" t="s">
        <v>1258</v>
      </c>
      <c r="FL12291" s="55">
        <v>0.025</v>
      </c>
    </row>
    <row r="12292" ht="14.25" customHeight="1" outlineLevel="1" spans="162:168">
      <c r="FF12292" s="55">
        <v>12285</v>
      </c>
      <c r="FG12292" s="55" t="s">
        <v>2053</v>
      </c>
      <c r="FH12292" s="55" t="s">
        <v>1343</v>
      </c>
      <c r="FI12292" s="55">
        <v>3</v>
      </c>
      <c r="FJ12292" s="55">
        <v>400000</v>
      </c>
      <c r="FK12292" s="55" t="s">
        <v>1258</v>
      </c>
      <c r="FL12292" s="55">
        <v>0.025</v>
      </c>
    </row>
    <row r="12293" ht="14.25" customHeight="1" outlineLevel="1" spans="162:168">
      <c r="FF12293" s="55">
        <v>12286</v>
      </c>
      <c r="FG12293" s="55" t="s">
        <v>2053</v>
      </c>
      <c r="FH12293" s="55" t="s">
        <v>1343</v>
      </c>
      <c r="FI12293" s="55">
        <v>3</v>
      </c>
      <c r="FJ12293" s="55">
        <v>530000</v>
      </c>
      <c r="FK12293" s="55" t="s">
        <v>1258</v>
      </c>
      <c r="FL12293" s="55">
        <v>0.025</v>
      </c>
    </row>
    <row r="12294" ht="14.25" customHeight="1" outlineLevel="1" spans="162:168">
      <c r="FF12294" s="55">
        <v>12287</v>
      </c>
      <c r="FG12294" s="55" t="s">
        <v>2053</v>
      </c>
      <c r="FH12294" s="55" t="s">
        <v>1343</v>
      </c>
      <c r="FI12294" s="55">
        <v>3</v>
      </c>
      <c r="FJ12294" s="55">
        <v>540000</v>
      </c>
      <c r="FK12294" s="55" t="s">
        <v>1258</v>
      </c>
      <c r="FL12294" s="55">
        <v>0.025</v>
      </c>
    </row>
    <row r="12295" ht="14.25" customHeight="1" outlineLevel="1" spans="162:168">
      <c r="FF12295" s="55">
        <v>12288</v>
      </c>
      <c r="FG12295" s="55" t="s">
        <v>2053</v>
      </c>
      <c r="FH12295" s="55" t="s">
        <v>1260</v>
      </c>
      <c r="FI12295" s="55">
        <v>1</v>
      </c>
      <c r="FJ12295" s="55">
        <v>0</v>
      </c>
      <c r="FK12295" s="55" t="s">
        <v>1258</v>
      </c>
      <c r="FL12295" s="55">
        <v>0.4167</v>
      </c>
    </row>
    <row r="12296" ht="14.25" customHeight="1" outlineLevel="1" spans="162:168">
      <c r="FF12296" s="55">
        <v>12289</v>
      </c>
      <c r="FG12296" s="55" t="s">
        <v>2053</v>
      </c>
      <c r="FH12296" s="55" t="s">
        <v>1260</v>
      </c>
      <c r="FI12296" s="55">
        <v>1</v>
      </c>
      <c r="FJ12296" s="55">
        <v>1000</v>
      </c>
      <c r="FK12296" s="55" t="s">
        <v>1258</v>
      </c>
      <c r="FL12296" s="55">
        <v>0.4167</v>
      </c>
    </row>
    <row r="12297" ht="14.25" customHeight="1" outlineLevel="1" spans="162:168">
      <c r="FF12297" s="55">
        <v>12290</v>
      </c>
      <c r="FG12297" s="55" t="s">
        <v>2053</v>
      </c>
      <c r="FH12297" s="55" t="s">
        <v>1260</v>
      </c>
      <c r="FI12297" s="55">
        <v>1</v>
      </c>
      <c r="FJ12297" s="55">
        <v>2500</v>
      </c>
      <c r="FK12297" s="55" t="s">
        <v>1258</v>
      </c>
      <c r="FL12297" s="55">
        <v>0.4167</v>
      </c>
    </row>
    <row r="12298" ht="14.25" customHeight="1" outlineLevel="1" spans="162:168">
      <c r="FF12298" s="55">
        <v>12291</v>
      </c>
      <c r="FG12298" s="55" t="s">
        <v>2053</v>
      </c>
      <c r="FH12298" s="55" t="s">
        <v>1260</v>
      </c>
      <c r="FI12298" s="55">
        <v>1</v>
      </c>
      <c r="FJ12298" s="55">
        <v>5000</v>
      </c>
      <c r="FK12298" s="55" t="s">
        <v>1258</v>
      </c>
      <c r="FL12298" s="55">
        <v>0.4167</v>
      </c>
    </row>
    <row r="12299" ht="14.25" customHeight="1" outlineLevel="1" spans="162:168">
      <c r="FF12299" s="55">
        <v>12292</v>
      </c>
      <c r="FG12299" s="55" t="s">
        <v>2053</v>
      </c>
      <c r="FH12299" s="55" t="s">
        <v>1260</v>
      </c>
      <c r="FI12299" s="55">
        <v>1</v>
      </c>
      <c r="FJ12299" s="55">
        <v>10000</v>
      </c>
      <c r="FK12299" s="55" t="s">
        <v>1258</v>
      </c>
      <c r="FL12299" s="55">
        <v>0.4167</v>
      </c>
    </row>
    <row r="12300" ht="14.25" customHeight="1" outlineLevel="1" spans="162:168">
      <c r="FF12300" s="55">
        <v>12293</v>
      </c>
      <c r="FG12300" s="55" t="s">
        <v>2053</v>
      </c>
      <c r="FH12300" s="55" t="s">
        <v>1260</v>
      </c>
      <c r="FI12300" s="55">
        <v>1</v>
      </c>
      <c r="FJ12300" s="55">
        <v>25000</v>
      </c>
      <c r="FK12300" s="55" t="s">
        <v>1258</v>
      </c>
      <c r="FL12300" s="55">
        <v>0.4167</v>
      </c>
    </row>
    <row r="12301" ht="14.25" customHeight="1" outlineLevel="1" spans="162:168">
      <c r="FF12301" s="55">
        <v>12294</v>
      </c>
      <c r="FG12301" s="55" t="s">
        <v>2053</v>
      </c>
      <c r="FH12301" s="55" t="s">
        <v>1260</v>
      </c>
      <c r="FI12301" s="55">
        <v>1</v>
      </c>
      <c r="FJ12301" s="55">
        <v>50000</v>
      </c>
      <c r="FK12301" s="55" t="s">
        <v>1258</v>
      </c>
      <c r="FL12301" s="55">
        <v>0.4167</v>
      </c>
    </row>
    <row r="12302" ht="14.25" customHeight="1" outlineLevel="1" spans="162:168">
      <c r="FF12302" s="55">
        <v>12295</v>
      </c>
      <c r="FG12302" s="55" t="s">
        <v>2053</v>
      </c>
      <c r="FH12302" s="55" t="s">
        <v>1260</v>
      </c>
      <c r="FI12302" s="55">
        <v>1</v>
      </c>
      <c r="FJ12302" s="55">
        <v>80000</v>
      </c>
      <c r="FK12302" s="55" t="s">
        <v>1258</v>
      </c>
      <c r="FL12302" s="55">
        <v>0.4167</v>
      </c>
    </row>
    <row r="12303" ht="14.25" customHeight="1" outlineLevel="1" spans="162:168">
      <c r="FF12303" s="55">
        <v>12296</v>
      </c>
      <c r="FG12303" s="55" t="s">
        <v>2053</v>
      </c>
      <c r="FH12303" s="55" t="s">
        <v>1260</v>
      </c>
      <c r="FI12303" s="55">
        <v>1</v>
      </c>
      <c r="FJ12303" s="55">
        <v>130000</v>
      </c>
      <c r="FK12303" s="55" t="s">
        <v>1258</v>
      </c>
      <c r="FL12303" s="55">
        <v>0.4167</v>
      </c>
    </row>
    <row r="12304" ht="14.25" customHeight="1" outlineLevel="1" spans="162:168">
      <c r="FF12304" s="55">
        <v>12297</v>
      </c>
      <c r="FG12304" s="55" t="s">
        <v>2053</v>
      </c>
      <c r="FH12304" s="55" t="s">
        <v>1260</v>
      </c>
      <c r="FI12304" s="55">
        <v>1</v>
      </c>
      <c r="FJ12304" s="55">
        <v>260000</v>
      </c>
      <c r="FK12304" s="55" t="s">
        <v>1258</v>
      </c>
      <c r="FL12304" s="55">
        <v>0.4167</v>
      </c>
    </row>
    <row r="12305" ht="14.25" customHeight="1" outlineLevel="1" spans="162:168">
      <c r="FF12305" s="55">
        <v>12298</v>
      </c>
      <c r="FG12305" s="55" t="s">
        <v>2053</v>
      </c>
      <c r="FH12305" s="55" t="s">
        <v>1260</v>
      </c>
      <c r="FI12305" s="55">
        <v>1</v>
      </c>
      <c r="FJ12305" s="55">
        <v>400000</v>
      </c>
      <c r="FK12305" s="55" t="s">
        <v>1258</v>
      </c>
      <c r="FL12305" s="55">
        <v>0.4167</v>
      </c>
    </row>
    <row r="12306" ht="14.25" customHeight="1" outlineLevel="1" spans="162:168">
      <c r="FF12306" s="55">
        <v>12299</v>
      </c>
      <c r="FG12306" s="55" t="s">
        <v>2053</v>
      </c>
      <c r="FH12306" s="55" t="s">
        <v>1260</v>
      </c>
      <c r="FI12306" s="55">
        <v>1</v>
      </c>
      <c r="FJ12306" s="55">
        <v>530000</v>
      </c>
      <c r="FK12306" s="55" t="s">
        <v>1258</v>
      </c>
      <c r="FL12306" s="55">
        <v>0.4167</v>
      </c>
    </row>
    <row r="12307" ht="14.25" customHeight="1" outlineLevel="1" spans="162:168">
      <c r="FF12307" s="55">
        <v>12300</v>
      </c>
      <c r="FG12307" s="55" t="s">
        <v>2053</v>
      </c>
      <c r="FH12307" s="55" t="s">
        <v>1260</v>
      </c>
      <c r="FI12307" s="55">
        <v>1</v>
      </c>
      <c r="FJ12307" s="55">
        <v>540000</v>
      </c>
      <c r="FK12307" s="55" t="s">
        <v>1258</v>
      </c>
      <c r="FL12307" s="55">
        <v>0.4167</v>
      </c>
    </row>
    <row r="12308" ht="14.25" customHeight="1" outlineLevel="1" spans="162:168">
      <c r="FF12308" s="55">
        <v>12301</v>
      </c>
      <c r="FG12308" s="55" t="s">
        <v>2053</v>
      </c>
      <c r="FH12308" s="55" t="s">
        <v>1260</v>
      </c>
      <c r="FI12308" s="55">
        <v>10</v>
      </c>
      <c r="FJ12308" s="55">
        <v>0</v>
      </c>
      <c r="FK12308" s="55" t="s">
        <v>1258</v>
      </c>
      <c r="FL12308" s="55">
        <v>0.1067</v>
      </c>
    </row>
    <row r="12309" ht="14.25" customHeight="1" outlineLevel="1" spans="162:168">
      <c r="FF12309" s="55">
        <v>12302</v>
      </c>
      <c r="FG12309" s="55" t="s">
        <v>2053</v>
      </c>
      <c r="FH12309" s="55" t="s">
        <v>1260</v>
      </c>
      <c r="FI12309" s="55">
        <v>10</v>
      </c>
      <c r="FJ12309" s="55">
        <v>1000</v>
      </c>
      <c r="FK12309" s="55" t="s">
        <v>1258</v>
      </c>
      <c r="FL12309" s="55">
        <v>0.1067</v>
      </c>
    </row>
    <row r="12310" ht="14.25" customHeight="1" outlineLevel="1" spans="162:168">
      <c r="FF12310" s="55">
        <v>12303</v>
      </c>
      <c r="FG12310" s="55" t="s">
        <v>2053</v>
      </c>
      <c r="FH12310" s="55" t="s">
        <v>1260</v>
      </c>
      <c r="FI12310" s="55">
        <v>10</v>
      </c>
      <c r="FJ12310" s="55">
        <v>2500</v>
      </c>
      <c r="FK12310" s="55" t="s">
        <v>1258</v>
      </c>
      <c r="FL12310" s="55">
        <v>0.0992</v>
      </c>
    </row>
    <row r="12311" ht="14.25" customHeight="1" outlineLevel="1" spans="162:168">
      <c r="FF12311" s="55">
        <v>12304</v>
      </c>
      <c r="FG12311" s="55" t="s">
        <v>2053</v>
      </c>
      <c r="FH12311" s="55" t="s">
        <v>1260</v>
      </c>
      <c r="FI12311" s="55">
        <v>10</v>
      </c>
      <c r="FJ12311" s="55">
        <v>5000</v>
      </c>
      <c r="FK12311" s="55" t="s">
        <v>1258</v>
      </c>
      <c r="FL12311" s="55">
        <v>0.0883</v>
      </c>
    </row>
    <row r="12312" ht="14.25" customHeight="1" outlineLevel="1" spans="162:168">
      <c r="FF12312" s="55">
        <v>12305</v>
      </c>
      <c r="FG12312" s="55" t="s">
        <v>2053</v>
      </c>
      <c r="FH12312" s="55" t="s">
        <v>1260</v>
      </c>
      <c r="FI12312" s="55">
        <v>10</v>
      </c>
      <c r="FJ12312" s="55">
        <v>10000</v>
      </c>
      <c r="FK12312" s="55" t="s">
        <v>1258</v>
      </c>
      <c r="FL12312" s="55">
        <v>0.0792</v>
      </c>
    </row>
    <row r="12313" ht="14.25" customHeight="1" outlineLevel="1" spans="162:168">
      <c r="FF12313" s="55">
        <v>12306</v>
      </c>
      <c r="FG12313" s="55" t="s">
        <v>2053</v>
      </c>
      <c r="FH12313" s="55" t="s">
        <v>1260</v>
      </c>
      <c r="FI12313" s="55">
        <v>10</v>
      </c>
      <c r="FJ12313" s="55">
        <v>25000</v>
      </c>
      <c r="FK12313" s="55" t="s">
        <v>1258</v>
      </c>
      <c r="FL12313" s="55">
        <v>0.0792</v>
      </c>
    </row>
    <row r="12314" ht="14.25" customHeight="1" outlineLevel="1" spans="162:168">
      <c r="FF12314" s="55">
        <v>12307</v>
      </c>
      <c r="FG12314" s="55" t="s">
        <v>2053</v>
      </c>
      <c r="FH12314" s="55" t="s">
        <v>1260</v>
      </c>
      <c r="FI12314" s="55">
        <v>10</v>
      </c>
      <c r="FJ12314" s="55">
        <v>50000</v>
      </c>
      <c r="FK12314" s="55" t="s">
        <v>1258</v>
      </c>
      <c r="FL12314" s="55">
        <v>0.0792</v>
      </c>
    </row>
    <row r="12315" ht="14.25" customHeight="1" outlineLevel="1" spans="162:168">
      <c r="FF12315" s="55">
        <v>12308</v>
      </c>
      <c r="FG12315" s="55" t="s">
        <v>2053</v>
      </c>
      <c r="FH12315" s="55" t="s">
        <v>1260</v>
      </c>
      <c r="FI12315" s="55">
        <v>10</v>
      </c>
      <c r="FJ12315" s="55">
        <v>80000</v>
      </c>
      <c r="FK12315" s="55" t="s">
        <v>1258</v>
      </c>
      <c r="FL12315" s="55">
        <v>0.0733</v>
      </c>
    </row>
    <row r="12316" ht="14.25" customHeight="1" outlineLevel="1" spans="162:168">
      <c r="FF12316" s="55">
        <v>12309</v>
      </c>
      <c r="FG12316" s="55" t="s">
        <v>2053</v>
      </c>
      <c r="FH12316" s="55" t="s">
        <v>1260</v>
      </c>
      <c r="FI12316" s="55">
        <v>10</v>
      </c>
      <c r="FJ12316" s="55">
        <v>130000</v>
      </c>
      <c r="FK12316" s="55" t="s">
        <v>1258</v>
      </c>
      <c r="FL12316" s="55">
        <v>0.0733</v>
      </c>
    </row>
    <row r="12317" ht="14.25" customHeight="1" outlineLevel="1" spans="162:168">
      <c r="FF12317" s="55">
        <v>12310</v>
      </c>
      <c r="FG12317" s="55" t="s">
        <v>2053</v>
      </c>
      <c r="FH12317" s="55" t="s">
        <v>1260</v>
      </c>
      <c r="FI12317" s="55">
        <v>10</v>
      </c>
      <c r="FJ12317" s="55">
        <v>260000</v>
      </c>
      <c r="FK12317" s="55" t="s">
        <v>1258</v>
      </c>
      <c r="FL12317" s="55">
        <v>0.0733</v>
      </c>
    </row>
    <row r="12318" ht="14.25" customHeight="1" outlineLevel="1" spans="162:168">
      <c r="FF12318" s="55">
        <v>12311</v>
      </c>
      <c r="FG12318" s="55" t="s">
        <v>2053</v>
      </c>
      <c r="FH12318" s="55" t="s">
        <v>1260</v>
      </c>
      <c r="FI12318" s="55">
        <v>10</v>
      </c>
      <c r="FJ12318" s="55">
        <v>400000</v>
      </c>
      <c r="FK12318" s="55" t="s">
        <v>1258</v>
      </c>
      <c r="FL12318" s="55">
        <v>0.0733</v>
      </c>
    </row>
    <row r="12319" ht="14.25" customHeight="1" outlineLevel="1" spans="162:168">
      <c r="FF12319" s="55">
        <v>12312</v>
      </c>
      <c r="FG12319" s="55" t="s">
        <v>2053</v>
      </c>
      <c r="FH12319" s="55" t="s">
        <v>1260</v>
      </c>
      <c r="FI12319" s="55">
        <v>10</v>
      </c>
      <c r="FJ12319" s="55">
        <v>530000</v>
      </c>
      <c r="FK12319" s="55" t="s">
        <v>1258</v>
      </c>
      <c r="FL12319" s="55">
        <v>0.0733</v>
      </c>
    </row>
    <row r="12320" ht="14.25" customHeight="1" outlineLevel="1" spans="162:168">
      <c r="FF12320" s="55">
        <v>12313</v>
      </c>
      <c r="FG12320" s="55" t="s">
        <v>2053</v>
      </c>
      <c r="FH12320" s="55" t="s">
        <v>1260</v>
      </c>
      <c r="FI12320" s="55">
        <v>10</v>
      </c>
      <c r="FJ12320" s="55">
        <v>540000</v>
      </c>
      <c r="FK12320" s="55" t="s">
        <v>1258</v>
      </c>
      <c r="FL12320" s="55">
        <v>0.0733</v>
      </c>
    </row>
    <row r="12321" ht="14.25" customHeight="1" outlineLevel="1" spans="162:168">
      <c r="FF12321" s="55">
        <v>12314</v>
      </c>
      <c r="FG12321" s="55" t="s">
        <v>2053</v>
      </c>
      <c r="FH12321" s="55" t="s">
        <v>1260</v>
      </c>
      <c r="FI12321" s="55">
        <v>11</v>
      </c>
      <c r="FJ12321" s="55">
        <v>0</v>
      </c>
      <c r="FK12321" s="55" t="s">
        <v>1258</v>
      </c>
      <c r="FL12321" s="55">
        <v>0.075</v>
      </c>
    </row>
    <row r="12322" ht="14.25" customHeight="1" outlineLevel="1" spans="162:168">
      <c r="FF12322" s="55">
        <v>12315</v>
      </c>
      <c r="FG12322" s="55" t="s">
        <v>2053</v>
      </c>
      <c r="FH12322" s="55" t="s">
        <v>1260</v>
      </c>
      <c r="FI12322" s="55">
        <v>11</v>
      </c>
      <c r="FJ12322" s="55">
        <v>1000</v>
      </c>
      <c r="FK12322" s="55" t="s">
        <v>1258</v>
      </c>
      <c r="FL12322" s="55">
        <v>0.0625</v>
      </c>
    </row>
    <row r="12323" ht="14.25" customHeight="1" outlineLevel="1" spans="162:168">
      <c r="FF12323" s="55">
        <v>12316</v>
      </c>
      <c r="FG12323" s="55" t="s">
        <v>2053</v>
      </c>
      <c r="FH12323" s="55" t="s">
        <v>1260</v>
      </c>
      <c r="FI12323" s="55">
        <v>11</v>
      </c>
      <c r="FJ12323" s="55">
        <v>2500</v>
      </c>
      <c r="FK12323" s="55" t="s">
        <v>1258</v>
      </c>
      <c r="FL12323" s="55">
        <v>0.0583</v>
      </c>
    </row>
    <row r="12324" ht="14.25" customHeight="1" outlineLevel="1" spans="162:168">
      <c r="FF12324" s="55">
        <v>12317</v>
      </c>
      <c r="FG12324" s="55" t="s">
        <v>2053</v>
      </c>
      <c r="FH12324" s="55" t="s">
        <v>1260</v>
      </c>
      <c r="FI12324" s="55">
        <v>11</v>
      </c>
      <c r="FJ12324" s="55">
        <v>5000</v>
      </c>
      <c r="FK12324" s="55" t="s">
        <v>1258</v>
      </c>
      <c r="FL12324" s="55">
        <v>0.0542</v>
      </c>
    </row>
    <row r="12325" ht="14.25" customHeight="1" outlineLevel="1" spans="162:168">
      <c r="FF12325" s="55">
        <v>12318</v>
      </c>
      <c r="FG12325" s="55" t="s">
        <v>2053</v>
      </c>
      <c r="FH12325" s="55" t="s">
        <v>1260</v>
      </c>
      <c r="FI12325" s="55">
        <v>11</v>
      </c>
      <c r="FJ12325" s="55">
        <v>10000</v>
      </c>
      <c r="FK12325" s="55" t="s">
        <v>1258</v>
      </c>
      <c r="FL12325" s="55">
        <v>0.0458</v>
      </c>
    </row>
    <row r="12326" ht="14.25" customHeight="1" outlineLevel="1" spans="162:168">
      <c r="FF12326" s="55">
        <v>12319</v>
      </c>
      <c r="FG12326" s="55" t="s">
        <v>2053</v>
      </c>
      <c r="FH12326" s="55" t="s">
        <v>1260</v>
      </c>
      <c r="FI12326" s="55">
        <v>11</v>
      </c>
      <c r="FJ12326" s="55">
        <v>25000</v>
      </c>
      <c r="FK12326" s="55" t="s">
        <v>1258</v>
      </c>
      <c r="FL12326" s="55">
        <v>0.0417</v>
      </c>
    </row>
    <row r="12327" ht="14.25" customHeight="1" outlineLevel="1" spans="162:168">
      <c r="FF12327" s="55">
        <v>12320</v>
      </c>
      <c r="FG12327" s="55" t="s">
        <v>2053</v>
      </c>
      <c r="FH12327" s="55" t="s">
        <v>1260</v>
      </c>
      <c r="FI12327" s="55">
        <v>11</v>
      </c>
      <c r="FJ12327" s="55">
        <v>50000</v>
      </c>
      <c r="FK12327" s="55" t="s">
        <v>1258</v>
      </c>
      <c r="FL12327" s="55">
        <v>0.0417</v>
      </c>
    </row>
    <row r="12328" ht="14.25" customHeight="1" outlineLevel="1" spans="162:168">
      <c r="FF12328" s="55">
        <v>12321</v>
      </c>
      <c r="FG12328" s="55" t="s">
        <v>2053</v>
      </c>
      <c r="FH12328" s="55" t="s">
        <v>1260</v>
      </c>
      <c r="FI12328" s="55">
        <v>11</v>
      </c>
      <c r="FJ12328" s="55">
        <v>80000</v>
      </c>
      <c r="FK12328" s="55" t="s">
        <v>1258</v>
      </c>
      <c r="FL12328" s="55">
        <v>0.0417</v>
      </c>
    </row>
    <row r="12329" ht="14.25" customHeight="1" outlineLevel="1" spans="162:168">
      <c r="FF12329" s="55">
        <v>12322</v>
      </c>
      <c r="FG12329" s="55" t="s">
        <v>2053</v>
      </c>
      <c r="FH12329" s="55" t="s">
        <v>1260</v>
      </c>
      <c r="FI12329" s="55">
        <v>11</v>
      </c>
      <c r="FJ12329" s="55">
        <v>130000</v>
      </c>
      <c r="FK12329" s="55" t="s">
        <v>1258</v>
      </c>
      <c r="FL12329" s="55">
        <v>0.0417</v>
      </c>
    </row>
    <row r="12330" ht="14.25" customHeight="1" outlineLevel="1" spans="162:168">
      <c r="FF12330" s="55">
        <v>12323</v>
      </c>
      <c r="FG12330" s="55" t="s">
        <v>2053</v>
      </c>
      <c r="FH12330" s="55" t="s">
        <v>1260</v>
      </c>
      <c r="FI12330" s="55">
        <v>11</v>
      </c>
      <c r="FJ12330" s="55">
        <v>260000</v>
      </c>
      <c r="FK12330" s="55" t="s">
        <v>1258</v>
      </c>
      <c r="FL12330" s="55">
        <v>0.0417</v>
      </c>
    </row>
    <row r="12331" ht="14.25" customHeight="1" outlineLevel="1" spans="162:168">
      <c r="FF12331" s="55">
        <v>12324</v>
      </c>
      <c r="FG12331" s="55" t="s">
        <v>2053</v>
      </c>
      <c r="FH12331" s="55" t="s">
        <v>1260</v>
      </c>
      <c r="FI12331" s="55">
        <v>11</v>
      </c>
      <c r="FJ12331" s="55">
        <v>400000</v>
      </c>
      <c r="FK12331" s="55" t="s">
        <v>1258</v>
      </c>
      <c r="FL12331" s="55">
        <v>0.0417</v>
      </c>
    </row>
    <row r="12332" ht="14.25" customHeight="1" outlineLevel="1" spans="162:168">
      <c r="FF12332" s="55">
        <v>12325</v>
      </c>
      <c r="FG12332" s="55" t="s">
        <v>2053</v>
      </c>
      <c r="FH12332" s="55" t="s">
        <v>1260</v>
      </c>
      <c r="FI12332" s="55">
        <v>11</v>
      </c>
      <c r="FJ12332" s="55">
        <v>530000</v>
      </c>
      <c r="FK12332" s="55" t="s">
        <v>1258</v>
      </c>
      <c r="FL12332" s="55">
        <v>0.0417</v>
      </c>
    </row>
    <row r="12333" ht="14.25" customHeight="1" outlineLevel="1" spans="162:168">
      <c r="FF12333" s="55">
        <v>12326</v>
      </c>
      <c r="FG12333" s="55" t="s">
        <v>2053</v>
      </c>
      <c r="FH12333" s="55" t="s">
        <v>1260</v>
      </c>
      <c r="FI12333" s="55">
        <v>11</v>
      </c>
      <c r="FJ12333" s="55">
        <v>540000</v>
      </c>
      <c r="FK12333" s="55" t="s">
        <v>1258</v>
      </c>
      <c r="FL12333" s="55">
        <v>0.0417</v>
      </c>
    </row>
    <row r="12334" ht="14.25" customHeight="1" outlineLevel="1" spans="162:168">
      <c r="FF12334" s="55">
        <v>12327</v>
      </c>
      <c r="FG12334" s="55" t="s">
        <v>2053</v>
      </c>
      <c r="FH12334" s="55" t="s">
        <v>1260</v>
      </c>
      <c r="FI12334" s="55">
        <v>12</v>
      </c>
      <c r="FJ12334" s="55">
        <v>0</v>
      </c>
      <c r="FK12334" s="55" t="s">
        <v>1258</v>
      </c>
      <c r="FL12334" s="55">
        <v>0.0675</v>
      </c>
    </row>
    <row r="12335" ht="14.25" customHeight="1" outlineLevel="1" spans="162:168">
      <c r="FF12335" s="55">
        <v>12328</v>
      </c>
      <c r="FG12335" s="55" t="s">
        <v>2053</v>
      </c>
      <c r="FH12335" s="55" t="s">
        <v>1260</v>
      </c>
      <c r="FI12335" s="55">
        <v>12</v>
      </c>
      <c r="FJ12335" s="55">
        <v>1000</v>
      </c>
      <c r="FK12335" s="55" t="s">
        <v>1258</v>
      </c>
      <c r="FL12335" s="55">
        <v>0.0675</v>
      </c>
    </row>
    <row r="12336" ht="14.25" customHeight="1" outlineLevel="1" spans="162:168">
      <c r="FF12336" s="55">
        <v>12329</v>
      </c>
      <c r="FG12336" s="55" t="s">
        <v>2053</v>
      </c>
      <c r="FH12336" s="55" t="s">
        <v>1260</v>
      </c>
      <c r="FI12336" s="55">
        <v>12</v>
      </c>
      <c r="FJ12336" s="55">
        <v>2500</v>
      </c>
      <c r="FK12336" s="55" t="s">
        <v>1258</v>
      </c>
      <c r="FL12336" s="55">
        <v>0.0675</v>
      </c>
    </row>
    <row r="12337" ht="14.25" customHeight="1" outlineLevel="1" spans="162:168">
      <c r="FF12337" s="55">
        <v>12330</v>
      </c>
      <c r="FG12337" s="55" t="s">
        <v>2053</v>
      </c>
      <c r="FH12337" s="55" t="s">
        <v>1260</v>
      </c>
      <c r="FI12337" s="55">
        <v>12</v>
      </c>
      <c r="FJ12337" s="55">
        <v>10000</v>
      </c>
      <c r="FK12337" s="55" t="s">
        <v>1258</v>
      </c>
      <c r="FL12337" s="55">
        <v>0.0675</v>
      </c>
    </row>
    <row r="12338" ht="14.25" customHeight="1" outlineLevel="1" spans="162:168">
      <c r="FF12338" s="55">
        <v>12331</v>
      </c>
      <c r="FG12338" s="55" t="s">
        <v>2053</v>
      </c>
      <c r="FH12338" s="55" t="s">
        <v>1260</v>
      </c>
      <c r="FI12338" s="55">
        <v>12</v>
      </c>
      <c r="FJ12338" s="55">
        <v>25000</v>
      </c>
      <c r="FK12338" s="55" t="s">
        <v>1258</v>
      </c>
      <c r="FL12338" s="55">
        <v>0.0675</v>
      </c>
    </row>
    <row r="12339" ht="14.25" customHeight="1" outlineLevel="1" spans="162:168">
      <c r="FF12339" s="55">
        <v>12332</v>
      </c>
      <c r="FG12339" s="55" t="s">
        <v>2053</v>
      </c>
      <c r="FH12339" s="55" t="s">
        <v>1260</v>
      </c>
      <c r="FI12339" s="55">
        <v>12</v>
      </c>
      <c r="FJ12339" s="55">
        <v>50000</v>
      </c>
      <c r="FK12339" s="55" t="s">
        <v>1258</v>
      </c>
      <c r="FL12339" s="55">
        <v>0.0642</v>
      </c>
    </row>
    <row r="12340" ht="14.25" customHeight="1" outlineLevel="1" spans="162:168">
      <c r="FF12340" s="55">
        <v>12333</v>
      </c>
      <c r="FG12340" s="55" t="s">
        <v>2053</v>
      </c>
      <c r="FH12340" s="55" t="s">
        <v>1260</v>
      </c>
      <c r="FI12340" s="55">
        <v>12</v>
      </c>
      <c r="FJ12340" s="55">
        <v>80000</v>
      </c>
      <c r="FK12340" s="55" t="s">
        <v>1258</v>
      </c>
      <c r="FL12340" s="55">
        <v>0.0417</v>
      </c>
    </row>
    <row r="12341" ht="14.25" customHeight="1" outlineLevel="1" spans="162:168">
      <c r="FF12341" s="55">
        <v>12334</v>
      </c>
      <c r="FG12341" s="55" t="s">
        <v>2053</v>
      </c>
      <c r="FH12341" s="55" t="s">
        <v>1260</v>
      </c>
      <c r="FI12341" s="55">
        <v>12</v>
      </c>
      <c r="FJ12341" s="55">
        <v>130000</v>
      </c>
      <c r="FK12341" s="55" t="s">
        <v>1258</v>
      </c>
      <c r="FL12341" s="55">
        <v>0.0417</v>
      </c>
    </row>
    <row r="12342" ht="14.25" customHeight="1" outlineLevel="1" spans="162:168">
      <c r="FF12342" s="55">
        <v>12335</v>
      </c>
      <c r="FG12342" s="55" t="s">
        <v>2053</v>
      </c>
      <c r="FH12342" s="55" t="s">
        <v>1260</v>
      </c>
      <c r="FI12342" s="55">
        <v>12</v>
      </c>
      <c r="FJ12342" s="55">
        <v>260000</v>
      </c>
      <c r="FK12342" s="55" t="s">
        <v>1258</v>
      </c>
      <c r="FL12342" s="55">
        <v>0.0417</v>
      </c>
    </row>
    <row r="12343" ht="14.25" customHeight="1" outlineLevel="1" spans="162:168">
      <c r="FF12343" s="55">
        <v>12336</v>
      </c>
      <c r="FG12343" s="55" t="s">
        <v>2053</v>
      </c>
      <c r="FH12343" s="55" t="s">
        <v>1260</v>
      </c>
      <c r="FI12343" s="55">
        <v>12</v>
      </c>
      <c r="FJ12343" s="55">
        <v>400000</v>
      </c>
      <c r="FK12343" s="55" t="s">
        <v>1258</v>
      </c>
      <c r="FL12343" s="55">
        <v>0.0417</v>
      </c>
    </row>
    <row r="12344" ht="14.25" customHeight="1" outlineLevel="1" spans="162:168">
      <c r="FF12344" s="55">
        <v>12337</v>
      </c>
      <c r="FG12344" s="55" t="s">
        <v>2053</v>
      </c>
      <c r="FH12344" s="55" t="s">
        <v>1260</v>
      </c>
      <c r="FI12344" s="55">
        <v>12</v>
      </c>
      <c r="FJ12344" s="55">
        <v>530000</v>
      </c>
      <c r="FK12344" s="55" t="s">
        <v>1258</v>
      </c>
      <c r="FL12344" s="55">
        <v>0.0417</v>
      </c>
    </row>
    <row r="12345" ht="14.25" customHeight="1" outlineLevel="1" spans="162:168">
      <c r="FF12345" s="55">
        <v>12338</v>
      </c>
      <c r="FG12345" s="55" t="s">
        <v>2053</v>
      </c>
      <c r="FH12345" s="55" t="s">
        <v>1260</v>
      </c>
      <c r="FI12345" s="55">
        <v>12</v>
      </c>
      <c r="FJ12345" s="55">
        <v>540000</v>
      </c>
      <c r="FK12345" s="55" t="s">
        <v>1258</v>
      </c>
      <c r="FL12345" s="55">
        <v>0.0417</v>
      </c>
    </row>
    <row r="12346" ht="14.25" customHeight="1" outlineLevel="1" spans="162:168">
      <c r="FF12346" s="55">
        <v>12339</v>
      </c>
      <c r="FG12346" s="55" t="s">
        <v>2053</v>
      </c>
      <c r="FH12346" s="55" t="s">
        <v>1260</v>
      </c>
      <c r="FI12346" s="55">
        <v>13</v>
      </c>
      <c r="FJ12346" s="55">
        <v>0</v>
      </c>
      <c r="FK12346" s="55" t="s">
        <v>1258</v>
      </c>
      <c r="FL12346" s="55">
        <v>0</v>
      </c>
    </row>
    <row r="12347" ht="14.25" customHeight="1" outlineLevel="1" spans="162:168">
      <c r="FF12347" s="55">
        <v>12340</v>
      </c>
      <c r="FG12347" s="55" t="s">
        <v>2053</v>
      </c>
      <c r="FH12347" s="55" t="s">
        <v>1260</v>
      </c>
      <c r="FI12347" s="55">
        <v>14</v>
      </c>
      <c r="FJ12347" s="55">
        <v>0</v>
      </c>
      <c r="FK12347" s="55" t="s">
        <v>1258</v>
      </c>
      <c r="FL12347" s="55">
        <v>0</v>
      </c>
    </row>
    <row r="12348" ht="14.25" customHeight="1" outlineLevel="1" spans="162:168">
      <c r="FF12348" s="55">
        <v>12341</v>
      </c>
      <c r="FG12348" s="55" t="s">
        <v>2053</v>
      </c>
      <c r="FH12348" s="55" t="s">
        <v>1260</v>
      </c>
      <c r="FI12348" s="55">
        <v>2</v>
      </c>
      <c r="FJ12348" s="55">
        <v>0</v>
      </c>
      <c r="FK12348" s="55" t="s">
        <v>1258</v>
      </c>
      <c r="FL12348" s="55">
        <v>0.1667</v>
      </c>
    </row>
    <row r="12349" ht="14.25" customHeight="1" outlineLevel="1" spans="162:168">
      <c r="FF12349" s="55">
        <v>12342</v>
      </c>
      <c r="FG12349" s="55" t="s">
        <v>2053</v>
      </c>
      <c r="FH12349" s="55" t="s">
        <v>1260</v>
      </c>
      <c r="FI12349" s="55">
        <v>2</v>
      </c>
      <c r="FJ12349" s="55">
        <v>1000</v>
      </c>
      <c r="FK12349" s="55" t="s">
        <v>1258</v>
      </c>
      <c r="FL12349" s="55">
        <v>0.1042</v>
      </c>
    </row>
    <row r="12350" ht="14.25" customHeight="1" outlineLevel="1" spans="162:168">
      <c r="FF12350" s="55">
        <v>12343</v>
      </c>
      <c r="FG12350" s="55" t="s">
        <v>2053</v>
      </c>
      <c r="FH12350" s="55" t="s">
        <v>1260</v>
      </c>
      <c r="FI12350" s="55">
        <v>2</v>
      </c>
      <c r="FJ12350" s="55">
        <v>2500</v>
      </c>
      <c r="FK12350" s="55" t="s">
        <v>1258</v>
      </c>
      <c r="FL12350" s="55">
        <v>0.0958</v>
      </c>
    </row>
    <row r="12351" ht="14.25" customHeight="1" outlineLevel="1" spans="162:168">
      <c r="FF12351" s="55">
        <v>12344</v>
      </c>
      <c r="FG12351" s="55" t="s">
        <v>2053</v>
      </c>
      <c r="FH12351" s="55" t="s">
        <v>1260</v>
      </c>
      <c r="FI12351" s="55">
        <v>2</v>
      </c>
      <c r="FJ12351" s="55">
        <v>5000</v>
      </c>
      <c r="FK12351" s="55" t="s">
        <v>1258</v>
      </c>
      <c r="FL12351" s="55">
        <v>0.0875</v>
      </c>
    </row>
    <row r="12352" ht="14.25" customHeight="1" outlineLevel="1" spans="162:168">
      <c r="FF12352" s="55">
        <v>12345</v>
      </c>
      <c r="FG12352" s="55" t="s">
        <v>2053</v>
      </c>
      <c r="FH12352" s="55" t="s">
        <v>1260</v>
      </c>
      <c r="FI12352" s="55">
        <v>2</v>
      </c>
      <c r="FJ12352" s="55">
        <v>10000</v>
      </c>
      <c r="FK12352" s="55" t="s">
        <v>1258</v>
      </c>
      <c r="FL12352" s="55">
        <v>0.075</v>
      </c>
    </row>
    <row r="12353" ht="14.25" customHeight="1" outlineLevel="1" spans="162:168">
      <c r="FF12353" s="55">
        <v>12346</v>
      </c>
      <c r="FG12353" s="55" t="s">
        <v>2053</v>
      </c>
      <c r="FH12353" s="55" t="s">
        <v>1260</v>
      </c>
      <c r="FI12353" s="55">
        <v>2</v>
      </c>
      <c r="FJ12353" s="55">
        <v>25000</v>
      </c>
      <c r="FK12353" s="55" t="s">
        <v>1258</v>
      </c>
      <c r="FL12353" s="55">
        <v>0.0667</v>
      </c>
    </row>
    <row r="12354" ht="14.25" customHeight="1" outlineLevel="1" spans="162:168">
      <c r="FF12354" s="55">
        <v>12347</v>
      </c>
      <c r="FG12354" s="55" t="s">
        <v>2053</v>
      </c>
      <c r="FH12354" s="55" t="s">
        <v>1260</v>
      </c>
      <c r="FI12354" s="55">
        <v>2</v>
      </c>
      <c r="FJ12354" s="55">
        <v>50000</v>
      </c>
      <c r="FK12354" s="55" t="s">
        <v>1258</v>
      </c>
      <c r="FL12354" s="55">
        <v>0.0583</v>
      </c>
    </row>
    <row r="12355" ht="14.25" customHeight="1" outlineLevel="1" spans="162:168">
      <c r="FF12355" s="55">
        <v>12348</v>
      </c>
      <c r="FG12355" s="55" t="s">
        <v>2053</v>
      </c>
      <c r="FH12355" s="55" t="s">
        <v>1260</v>
      </c>
      <c r="FI12355" s="55">
        <v>2</v>
      </c>
      <c r="FJ12355" s="55">
        <v>80000</v>
      </c>
      <c r="FK12355" s="55" t="s">
        <v>1258</v>
      </c>
      <c r="FL12355" s="55">
        <v>0.0583</v>
      </c>
    </row>
    <row r="12356" ht="14.25" customHeight="1" outlineLevel="1" spans="162:168">
      <c r="FF12356" s="55">
        <v>12349</v>
      </c>
      <c r="FG12356" s="55" t="s">
        <v>2053</v>
      </c>
      <c r="FH12356" s="55" t="s">
        <v>1260</v>
      </c>
      <c r="FI12356" s="55">
        <v>2</v>
      </c>
      <c r="FJ12356" s="55">
        <v>130000</v>
      </c>
      <c r="FK12356" s="55" t="s">
        <v>1258</v>
      </c>
      <c r="FL12356" s="55">
        <v>0.0583</v>
      </c>
    </row>
    <row r="12357" ht="14.25" customHeight="1" outlineLevel="1" spans="162:168">
      <c r="FF12357" s="55">
        <v>12350</v>
      </c>
      <c r="FG12357" s="55" t="s">
        <v>2053</v>
      </c>
      <c r="FH12357" s="55" t="s">
        <v>1260</v>
      </c>
      <c r="FI12357" s="55">
        <v>2</v>
      </c>
      <c r="FJ12357" s="55">
        <v>260000</v>
      </c>
      <c r="FK12357" s="55" t="s">
        <v>1258</v>
      </c>
      <c r="FL12357" s="55">
        <v>0.0583</v>
      </c>
    </row>
    <row r="12358" ht="14.25" customHeight="1" outlineLevel="1" spans="162:168">
      <c r="FF12358" s="55">
        <v>12351</v>
      </c>
      <c r="FG12358" s="55" t="s">
        <v>2053</v>
      </c>
      <c r="FH12358" s="55" t="s">
        <v>1260</v>
      </c>
      <c r="FI12358" s="55">
        <v>2</v>
      </c>
      <c r="FJ12358" s="55">
        <v>400000</v>
      </c>
      <c r="FK12358" s="55" t="s">
        <v>1258</v>
      </c>
      <c r="FL12358" s="55">
        <v>0.0583</v>
      </c>
    </row>
    <row r="12359" ht="14.25" customHeight="1" outlineLevel="1" spans="162:168">
      <c r="FF12359" s="55">
        <v>12352</v>
      </c>
      <c r="FG12359" s="55" t="s">
        <v>2053</v>
      </c>
      <c r="FH12359" s="55" t="s">
        <v>1260</v>
      </c>
      <c r="FI12359" s="55">
        <v>2</v>
      </c>
      <c r="FJ12359" s="55">
        <v>530000</v>
      </c>
      <c r="FK12359" s="55" t="s">
        <v>1258</v>
      </c>
      <c r="FL12359" s="55">
        <v>0.0583</v>
      </c>
    </row>
    <row r="12360" ht="14.25" customHeight="1" outlineLevel="1" spans="162:168">
      <c r="FF12360" s="55">
        <v>12353</v>
      </c>
      <c r="FG12360" s="55" t="s">
        <v>2053</v>
      </c>
      <c r="FH12360" s="55" t="s">
        <v>1260</v>
      </c>
      <c r="FI12360" s="55">
        <v>2</v>
      </c>
      <c r="FJ12360" s="55">
        <v>540000</v>
      </c>
      <c r="FK12360" s="55" t="s">
        <v>1258</v>
      </c>
      <c r="FL12360" s="55">
        <v>0.0583</v>
      </c>
    </row>
    <row r="12361" ht="14.25" customHeight="1" outlineLevel="1" spans="162:168">
      <c r="FF12361" s="55">
        <v>12354</v>
      </c>
      <c r="FG12361" s="55" t="s">
        <v>2053</v>
      </c>
      <c r="FH12361" s="55" t="s">
        <v>1260</v>
      </c>
      <c r="FI12361" s="55">
        <v>3</v>
      </c>
      <c r="FJ12361" s="55">
        <v>0</v>
      </c>
      <c r="FK12361" s="55" t="s">
        <v>1258</v>
      </c>
      <c r="FL12361" s="55">
        <v>0.1125</v>
      </c>
    </row>
    <row r="12362" ht="14.25" customHeight="1" outlineLevel="1" spans="162:168">
      <c r="FF12362" s="55">
        <v>12355</v>
      </c>
      <c r="FG12362" s="55" t="s">
        <v>2053</v>
      </c>
      <c r="FH12362" s="55" t="s">
        <v>1260</v>
      </c>
      <c r="FI12362" s="55">
        <v>3</v>
      </c>
      <c r="FJ12362" s="55">
        <v>1000</v>
      </c>
      <c r="FK12362" s="55" t="s">
        <v>1258</v>
      </c>
      <c r="FL12362" s="55">
        <v>0.1</v>
      </c>
    </row>
    <row r="12363" ht="14.25" customHeight="1" outlineLevel="1" spans="162:168">
      <c r="FF12363" s="55">
        <v>12356</v>
      </c>
      <c r="FG12363" s="55" t="s">
        <v>2053</v>
      </c>
      <c r="FH12363" s="55" t="s">
        <v>1260</v>
      </c>
      <c r="FI12363" s="55">
        <v>3</v>
      </c>
      <c r="FJ12363" s="55">
        <v>2500</v>
      </c>
      <c r="FK12363" s="55" t="s">
        <v>1258</v>
      </c>
      <c r="FL12363" s="55">
        <v>0.0917</v>
      </c>
    </row>
    <row r="12364" ht="14.25" customHeight="1" outlineLevel="1" spans="162:168">
      <c r="FF12364" s="55">
        <v>12357</v>
      </c>
      <c r="FG12364" s="55" t="s">
        <v>2053</v>
      </c>
      <c r="FH12364" s="55" t="s">
        <v>1260</v>
      </c>
      <c r="FI12364" s="55">
        <v>3</v>
      </c>
      <c r="FJ12364" s="55">
        <v>5000</v>
      </c>
      <c r="FK12364" s="55" t="s">
        <v>1258</v>
      </c>
      <c r="FL12364" s="55">
        <v>0.0708</v>
      </c>
    </row>
    <row r="12365" ht="14.25" customHeight="1" outlineLevel="1" spans="162:168">
      <c r="FF12365" s="55">
        <v>12358</v>
      </c>
      <c r="FG12365" s="55" t="s">
        <v>2053</v>
      </c>
      <c r="FH12365" s="55" t="s">
        <v>1260</v>
      </c>
      <c r="FI12365" s="55">
        <v>3</v>
      </c>
      <c r="FJ12365" s="55">
        <v>10000</v>
      </c>
      <c r="FK12365" s="55" t="s">
        <v>1258</v>
      </c>
      <c r="FL12365" s="55">
        <v>0.0542</v>
      </c>
    </row>
    <row r="12366" ht="14.25" customHeight="1" outlineLevel="1" spans="162:168">
      <c r="FF12366" s="55">
        <v>12359</v>
      </c>
      <c r="FG12366" s="55" t="s">
        <v>2053</v>
      </c>
      <c r="FH12366" s="55" t="s">
        <v>1260</v>
      </c>
      <c r="FI12366" s="55">
        <v>3</v>
      </c>
      <c r="FJ12366" s="55">
        <v>25000</v>
      </c>
      <c r="FK12366" s="55" t="s">
        <v>1258</v>
      </c>
      <c r="FL12366" s="55">
        <v>0.0542</v>
      </c>
    </row>
    <row r="12367" ht="14.25" customHeight="1" outlineLevel="1" spans="162:168">
      <c r="FF12367" s="55">
        <v>12360</v>
      </c>
      <c r="FG12367" s="55" t="s">
        <v>2053</v>
      </c>
      <c r="FH12367" s="55" t="s">
        <v>1260</v>
      </c>
      <c r="FI12367" s="55">
        <v>3</v>
      </c>
      <c r="FJ12367" s="55">
        <v>50000</v>
      </c>
      <c r="FK12367" s="55" t="s">
        <v>1258</v>
      </c>
      <c r="FL12367" s="55">
        <v>0.0458</v>
      </c>
    </row>
    <row r="12368" ht="14.25" customHeight="1" outlineLevel="1" spans="162:168">
      <c r="FF12368" s="55">
        <v>12361</v>
      </c>
      <c r="FG12368" s="55" t="s">
        <v>2053</v>
      </c>
      <c r="FH12368" s="55" t="s">
        <v>1260</v>
      </c>
      <c r="FI12368" s="55">
        <v>3</v>
      </c>
      <c r="FJ12368" s="55">
        <v>80000</v>
      </c>
      <c r="FK12368" s="55" t="s">
        <v>1258</v>
      </c>
      <c r="FL12368" s="55">
        <v>0.0458</v>
      </c>
    </row>
    <row r="12369" ht="14.25" customHeight="1" outlineLevel="1" spans="162:168">
      <c r="FF12369" s="55">
        <v>12362</v>
      </c>
      <c r="FG12369" s="55" t="s">
        <v>2053</v>
      </c>
      <c r="FH12369" s="55" t="s">
        <v>1260</v>
      </c>
      <c r="FI12369" s="55">
        <v>3</v>
      </c>
      <c r="FJ12369" s="55">
        <v>130000</v>
      </c>
      <c r="FK12369" s="55" t="s">
        <v>1258</v>
      </c>
      <c r="FL12369" s="55">
        <v>0.0458</v>
      </c>
    </row>
    <row r="12370" ht="14.25" customHeight="1" outlineLevel="1" spans="162:168">
      <c r="FF12370" s="55">
        <v>12363</v>
      </c>
      <c r="FG12370" s="55" t="s">
        <v>2053</v>
      </c>
      <c r="FH12370" s="55" t="s">
        <v>1260</v>
      </c>
      <c r="FI12370" s="55">
        <v>3</v>
      </c>
      <c r="FJ12370" s="55">
        <v>260000</v>
      </c>
      <c r="FK12370" s="55" t="s">
        <v>1258</v>
      </c>
      <c r="FL12370" s="55">
        <v>0.0458</v>
      </c>
    </row>
    <row r="12371" ht="14.25" customHeight="1" outlineLevel="1" spans="162:168">
      <c r="FF12371" s="55">
        <v>12364</v>
      </c>
      <c r="FG12371" s="55" t="s">
        <v>2053</v>
      </c>
      <c r="FH12371" s="55" t="s">
        <v>1260</v>
      </c>
      <c r="FI12371" s="55">
        <v>3</v>
      </c>
      <c r="FJ12371" s="55">
        <v>400000</v>
      </c>
      <c r="FK12371" s="55" t="s">
        <v>1258</v>
      </c>
      <c r="FL12371" s="55">
        <v>0.0458</v>
      </c>
    </row>
    <row r="12372" ht="14.25" customHeight="1" outlineLevel="1" spans="162:168">
      <c r="FF12372" s="55">
        <v>12365</v>
      </c>
      <c r="FG12372" s="55" t="s">
        <v>2053</v>
      </c>
      <c r="FH12372" s="55" t="s">
        <v>1260</v>
      </c>
      <c r="FI12372" s="55">
        <v>3</v>
      </c>
      <c r="FJ12372" s="55">
        <v>530000</v>
      </c>
      <c r="FK12372" s="55" t="s">
        <v>1258</v>
      </c>
      <c r="FL12372" s="55">
        <v>0.0458</v>
      </c>
    </row>
    <row r="12373" ht="14.25" customHeight="1" outlineLevel="1" spans="162:168">
      <c r="FF12373" s="55">
        <v>12366</v>
      </c>
      <c r="FG12373" s="55" t="s">
        <v>2053</v>
      </c>
      <c r="FH12373" s="55" t="s">
        <v>1260</v>
      </c>
      <c r="FI12373" s="55">
        <v>3</v>
      </c>
      <c r="FJ12373" s="55">
        <v>540000</v>
      </c>
      <c r="FK12373" s="55" t="s">
        <v>1258</v>
      </c>
      <c r="FL12373" s="55">
        <v>0.0458</v>
      </c>
    </row>
    <row r="12374" ht="14.25" customHeight="1" outlineLevel="1" spans="162:168">
      <c r="FF12374" s="55">
        <v>12367</v>
      </c>
      <c r="FG12374" s="55" t="s">
        <v>2053</v>
      </c>
      <c r="FH12374" s="55" t="s">
        <v>1260</v>
      </c>
      <c r="FI12374" s="55">
        <v>4</v>
      </c>
      <c r="FJ12374" s="55">
        <v>0</v>
      </c>
      <c r="FK12374" s="55" t="s">
        <v>1258</v>
      </c>
      <c r="FL12374" s="55">
        <v>0.1042</v>
      </c>
    </row>
    <row r="12375" ht="14.25" customHeight="1" outlineLevel="1" spans="162:168">
      <c r="FF12375" s="55">
        <v>12368</v>
      </c>
      <c r="FG12375" s="55" t="s">
        <v>2053</v>
      </c>
      <c r="FH12375" s="55" t="s">
        <v>1260</v>
      </c>
      <c r="FI12375" s="55">
        <v>4</v>
      </c>
      <c r="FJ12375" s="55">
        <v>1000</v>
      </c>
      <c r="FK12375" s="55" t="s">
        <v>1258</v>
      </c>
      <c r="FL12375" s="55">
        <v>0.0958</v>
      </c>
    </row>
    <row r="12376" ht="14.25" customHeight="1" outlineLevel="1" spans="162:168">
      <c r="FF12376" s="55">
        <v>12369</v>
      </c>
      <c r="FG12376" s="55" t="s">
        <v>2053</v>
      </c>
      <c r="FH12376" s="55" t="s">
        <v>1260</v>
      </c>
      <c r="FI12376" s="55">
        <v>4</v>
      </c>
      <c r="FJ12376" s="55">
        <v>2500</v>
      </c>
      <c r="FK12376" s="55" t="s">
        <v>1258</v>
      </c>
      <c r="FL12376" s="55">
        <v>0.0875</v>
      </c>
    </row>
    <row r="12377" ht="14.25" customHeight="1" outlineLevel="1" spans="162:168">
      <c r="FF12377" s="55">
        <v>12370</v>
      </c>
      <c r="FG12377" s="55" t="s">
        <v>2053</v>
      </c>
      <c r="FH12377" s="55" t="s">
        <v>1260</v>
      </c>
      <c r="FI12377" s="55">
        <v>4</v>
      </c>
      <c r="FJ12377" s="55">
        <v>5000</v>
      </c>
      <c r="FK12377" s="55" t="s">
        <v>1258</v>
      </c>
      <c r="FL12377" s="55">
        <v>0.0667</v>
      </c>
    </row>
    <row r="12378" ht="14.25" customHeight="1" outlineLevel="1" spans="162:168">
      <c r="FF12378" s="55">
        <v>12371</v>
      </c>
      <c r="FG12378" s="55" t="s">
        <v>2053</v>
      </c>
      <c r="FH12378" s="55" t="s">
        <v>1260</v>
      </c>
      <c r="FI12378" s="55">
        <v>4</v>
      </c>
      <c r="FJ12378" s="55">
        <v>10000</v>
      </c>
      <c r="FK12378" s="55" t="s">
        <v>1258</v>
      </c>
      <c r="FL12378" s="55">
        <v>0.05</v>
      </c>
    </row>
    <row r="12379" ht="14.25" customHeight="1" outlineLevel="1" spans="162:168">
      <c r="FF12379" s="55">
        <v>12372</v>
      </c>
      <c r="FG12379" s="55" t="s">
        <v>2053</v>
      </c>
      <c r="FH12379" s="55" t="s">
        <v>1260</v>
      </c>
      <c r="FI12379" s="55">
        <v>4</v>
      </c>
      <c r="FJ12379" s="55">
        <v>25000</v>
      </c>
      <c r="FK12379" s="55" t="s">
        <v>1258</v>
      </c>
      <c r="FL12379" s="55">
        <v>0.0417</v>
      </c>
    </row>
    <row r="12380" ht="14.25" customHeight="1" outlineLevel="1" spans="162:168">
      <c r="FF12380" s="55">
        <v>12373</v>
      </c>
      <c r="FG12380" s="55" t="s">
        <v>2053</v>
      </c>
      <c r="FH12380" s="55" t="s">
        <v>1260</v>
      </c>
      <c r="FI12380" s="55">
        <v>4</v>
      </c>
      <c r="FJ12380" s="55">
        <v>50000</v>
      </c>
      <c r="FK12380" s="55" t="s">
        <v>1258</v>
      </c>
      <c r="FL12380" s="55">
        <v>0.0417</v>
      </c>
    </row>
    <row r="12381" ht="14.25" customHeight="1" outlineLevel="1" spans="162:168">
      <c r="FF12381" s="55">
        <v>12374</v>
      </c>
      <c r="FG12381" s="55" t="s">
        <v>2053</v>
      </c>
      <c r="FH12381" s="55" t="s">
        <v>1260</v>
      </c>
      <c r="FI12381" s="55">
        <v>4</v>
      </c>
      <c r="FJ12381" s="55">
        <v>80000</v>
      </c>
      <c r="FK12381" s="55" t="s">
        <v>1258</v>
      </c>
      <c r="FL12381" s="55">
        <v>0.0417</v>
      </c>
    </row>
    <row r="12382" ht="14.25" customHeight="1" outlineLevel="1" spans="162:168">
      <c r="FF12382" s="55">
        <v>12375</v>
      </c>
      <c r="FG12382" s="55" t="s">
        <v>2053</v>
      </c>
      <c r="FH12382" s="55" t="s">
        <v>1260</v>
      </c>
      <c r="FI12382" s="55">
        <v>4</v>
      </c>
      <c r="FJ12382" s="55">
        <v>130000</v>
      </c>
      <c r="FK12382" s="55" t="s">
        <v>1258</v>
      </c>
      <c r="FL12382" s="55">
        <v>0.0417</v>
      </c>
    </row>
    <row r="12383" ht="14.25" customHeight="1" outlineLevel="1" spans="162:168">
      <c r="FF12383" s="55">
        <v>12376</v>
      </c>
      <c r="FG12383" s="55" t="s">
        <v>2053</v>
      </c>
      <c r="FH12383" s="55" t="s">
        <v>1260</v>
      </c>
      <c r="FI12383" s="55">
        <v>4</v>
      </c>
      <c r="FJ12383" s="55">
        <v>260000</v>
      </c>
      <c r="FK12383" s="55" t="s">
        <v>1258</v>
      </c>
      <c r="FL12383" s="55">
        <v>0.0417</v>
      </c>
    </row>
    <row r="12384" ht="14.25" customHeight="1" outlineLevel="1" spans="162:168">
      <c r="FF12384" s="55">
        <v>12377</v>
      </c>
      <c r="FG12384" s="55" t="s">
        <v>2053</v>
      </c>
      <c r="FH12384" s="55" t="s">
        <v>1260</v>
      </c>
      <c r="FI12384" s="55">
        <v>4</v>
      </c>
      <c r="FJ12384" s="55">
        <v>400000</v>
      </c>
      <c r="FK12384" s="55" t="s">
        <v>1258</v>
      </c>
      <c r="FL12384" s="55">
        <v>0.0417</v>
      </c>
    </row>
    <row r="12385" ht="14.25" customHeight="1" outlineLevel="1" spans="162:168">
      <c r="FF12385" s="55">
        <v>12378</v>
      </c>
      <c r="FG12385" s="55" t="s">
        <v>2053</v>
      </c>
      <c r="FH12385" s="55" t="s">
        <v>1260</v>
      </c>
      <c r="FI12385" s="55">
        <v>4</v>
      </c>
      <c r="FJ12385" s="55">
        <v>530000</v>
      </c>
      <c r="FK12385" s="55" t="s">
        <v>1258</v>
      </c>
      <c r="FL12385" s="55">
        <v>0.0417</v>
      </c>
    </row>
    <row r="12386" ht="14.25" customHeight="1" outlineLevel="1" spans="162:168">
      <c r="FF12386" s="55">
        <v>12379</v>
      </c>
      <c r="FG12386" s="55" t="s">
        <v>2053</v>
      </c>
      <c r="FH12386" s="55" t="s">
        <v>1260</v>
      </c>
      <c r="FI12386" s="55">
        <v>4</v>
      </c>
      <c r="FJ12386" s="55">
        <v>540000</v>
      </c>
      <c r="FK12386" s="55" t="s">
        <v>1258</v>
      </c>
      <c r="FL12386" s="55">
        <v>0.0417</v>
      </c>
    </row>
    <row r="12387" ht="14.25" customHeight="1" outlineLevel="1" spans="162:168">
      <c r="FF12387" s="55">
        <v>12380</v>
      </c>
      <c r="FG12387" s="55" t="s">
        <v>2053</v>
      </c>
      <c r="FH12387" s="55" t="s">
        <v>1260</v>
      </c>
      <c r="FI12387" s="55">
        <v>5</v>
      </c>
      <c r="FJ12387" s="55">
        <v>0</v>
      </c>
      <c r="FK12387" s="55" t="s">
        <v>1258</v>
      </c>
      <c r="FL12387" s="55">
        <v>0.1042</v>
      </c>
    </row>
    <row r="12388" ht="14.25" customHeight="1" outlineLevel="1" spans="162:168">
      <c r="FF12388" s="55">
        <v>12381</v>
      </c>
      <c r="FG12388" s="55" t="s">
        <v>2053</v>
      </c>
      <c r="FH12388" s="55" t="s">
        <v>1260</v>
      </c>
      <c r="FI12388" s="55">
        <v>5</v>
      </c>
      <c r="FJ12388" s="55">
        <v>1000</v>
      </c>
      <c r="FK12388" s="55" t="s">
        <v>1258</v>
      </c>
      <c r="FL12388" s="55">
        <v>0.0958</v>
      </c>
    </row>
    <row r="12389" ht="14.25" customHeight="1" outlineLevel="1" spans="162:168">
      <c r="FF12389" s="55">
        <v>12382</v>
      </c>
      <c r="FG12389" s="55" t="s">
        <v>2053</v>
      </c>
      <c r="FH12389" s="55" t="s">
        <v>1260</v>
      </c>
      <c r="FI12389" s="55">
        <v>5</v>
      </c>
      <c r="FJ12389" s="55">
        <v>2500</v>
      </c>
      <c r="FK12389" s="55" t="s">
        <v>1258</v>
      </c>
      <c r="FL12389" s="55">
        <v>0.0875</v>
      </c>
    </row>
    <row r="12390" ht="14.25" customHeight="1" outlineLevel="1" spans="162:168">
      <c r="FF12390" s="55">
        <v>12383</v>
      </c>
      <c r="FG12390" s="55" t="s">
        <v>2053</v>
      </c>
      <c r="FH12390" s="55" t="s">
        <v>1260</v>
      </c>
      <c r="FI12390" s="55">
        <v>5</v>
      </c>
      <c r="FJ12390" s="55">
        <v>5000</v>
      </c>
      <c r="FK12390" s="55" t="s">
        <v>1258</v>
      </c>
      <c r="FL12390" s="55">
        <v>0.0667</v>
      </c>
    </row>
    <row r="12391" ht="14.25" customHeight="1" outlineLevel="1" spans="162:168">
      <c r="FF12391" s="55">
        <v>12384</v>
      </c>
      <c r="FG12391" s="55" t="s">
        <v>2053</v>
      </c>
      <c r="FH12391" s="55" t="s">
        <v>1260</v>
      </c>
      <c r="FI12391" s="55">
        <v>5</v>
      </c>
      <c r="FJ12391" s="55">
        <v>10000</v>
      </c>
      <c r="FK12391" s="55" t="s">
        <v>1258</v>
      </c>
      <c r="FL12391" s="55">
        <v>0.05</v>
      </c>
    </row>
    <row r="12392" ht="14.25" customHeight="1" outlineLevel="1" spans="162:168">
      <c r="FF12392" s="55">
        <v>12385</v>
      </c>
      <c r="FG12392" s="55" t="s">
        <v>2053</v>
      </c>
      <c r="FH12392" s="55" t="s">
        <v>1260</v>
      </c>
      <c r="FI12392" s="55">
        <v>5</v>
      </c>
      <c r="FJ12392" s="55">
        <v>25000</v>
      </c>
      <c r="FK12392" s="55" t="s">
        <v>1258</v>
      </c>
      <c r="FL12392" s="55">
        <v>0.0417</v>
      </c>
    </row>
    <row r="12393" ht="14.25" customHeight="1" outlineLevel="1" spans="162:168">
      <c r="FF12393" s="55">
        <v>12386</v>
      </c>
      <c r="FG12393" s="55" t="s">
        <v>2053</v>
      </c>
      <c r="FH12393" s="55" t="s">
        <v>1260</v>
      </c>
      <c r="FI12393" s="55">
        <v>5</v>
      </c>
      <c r="FJ12393" s="55">
        <v>50000</v>
      </c>
      <c r="FK12393" s="55" t="s">
        <v>1258</v>
      </c>
      <c r="FL12393" s="55">
        <v>0.0417</v>
      </c>
    </row>
    <row r="12394" ht="14.25" customHeight="1" outlineLevel="1" spans="162:168">
      <c r="FF12394" s="55">
        <v>12387</v>
      </c>
      <c r="FG12394" s="55" t="s">
        <v>2053</v>
      </c>
      <c r="FH12394" s="55" t="s">
        <v>1260</v>
      </c>
      <c r="FI12394" s="55">
        <v>5</v>
      </c>
      <c r="FJ12394" s="55">
        <v>80000</v>
      </c>
      <c r="FK12394" s="55" t="s">
        <v>1258</v>
      </c>
      <c r="FL12394" s="55">
        <v>0.0417</v>
      </c>
    </row>
    <row r="12395" ht="14.25" customHeight="1" outlineLevel="1" spans="162:168">
      <c r="FF12395" s="55">
        <v>12388</v>
      </c>
      <c r="FG12395" s="55" t="s">
        <v>2053</v>
      </c>
      <c r="FH12395" s="55" t="s">
        <v>1260</v>
      </c>
      <c r="FI12395" s="55">
        <v>5</v>
      </c>
      <c r="FJ12395" s="55">
        <v>130000</v>
      </c>
      <c r="FK12395" s="55" t="s">
        <v>1258</v>
      </c>
      <c r="FL12395" s="55">
        <v>0.0417</v>
      </c>
    </row>
    <row r="12396" ht="14.25" customHeight="1" outlineLevel="1" spans="162:168">
      <c r="FF12396" s="55">
        <v>12389</v>
      </c>
      <c r="FG12396" s="55" t="s">
        <v>2053</v>
      </c>
      <c r="FH12396" s="55" t="s">
        <v>1260</v>
      </c>
      <c r="FI12396" s="55">
        <v>5</v>
      </c>
      <c r="FJ12396" s="55">
        <v>260000</v>
      </c>
      <c r="FK12396" s="55" t="s">
        <v>1258</v>
      </c>
      <c r="FL12396" s="55">
        <v>0.0417</v>
      </c>
    </row>
    <row r="12397" ht="14.25" customHeight="1" outlineLevel="1" spans="162:168">
      <c r="FF12397" s="55">
        <v>12390</v>
      </c>
      <c r="FG12397" s="55" t="s">
        <v>2053</v>
      </c>
      <c r="FH12397" s="55" t="s">
        <v>1260</v>
      </c>
      <c r="FI12397" s="55">
        <v>5</v>
      </c>
      <c r="FJ12397" s="55">
        <v>400000</v>
      </c>
      <c r="FK12397" s="55" t="s">
        <v>1258</v>
      </c>
      <c r="FL12397" s="55">
        <v>0.0417</v>
      </c>
    </row>
    <row r="12398" ht="14.25" customHeight="1" outlineLevel="1" spans="162:168">
      <c r="FF12398" s="55">
        <v>12391</v>
      </c>
      <c r="FG12398" s="55" t="s">
        <v>2053</v>
      </c>
      <c r="FH12398" s="55" t="s">
        <v>1260</v>
      </c>
      <c r="FI12398" s="55">
        <v>5</v>
      </c>
      <c r="FJ12398" s="55">
        <v>530000</v>
      </c>
      <c r="FK12398" s="55" t="s">
        <v>1258</v>
      </c>
      <c r="FL12398" s="55">
        <v>0.0417</v>
      </c>
    </row>
    <row r="12399" ht="14.25" customHeight="1" outlineLevel="1" spans="162:168">
      <c r="FF12399" s="55">
        <v>12392</v>
      </c>
      <c r="FG12399" s="55" t="s">
        <v>2053</v>
      </c>
      <c r="FH12399" s="55" t="s">
        <v>1260</v>
      </c>
      <c r="FI12399" s="55">
        <v>5</v>
      </c>
      <c r="FJ12399" s="55">
        <v>540000</v>
      </c>
      <c r="FK12399" s="55" t="s">
        <v>1258</v>
      </c>
      <c r="FL12399" s="55">
        <v>0.0417</v>
      </c>
    </row>
    <row r="12400" ht="14.25" customHeight="1" outlineLevel="1" spans="162:168">
      <c r="FF12400" s="55">
        <v>12393</v>
      </c>
      <c r="FG12400" s="55" t="s">
        <v>2053</v>
      </c>
      <c r="FH12400" s="55" t="s">
        <v>1260</v>
      </c>
      <c r="FI12400" s="55">
        <v>6</v>
      </c>
      <c r="FJ12400" s="55">
        <v>0</v>
      </c>
      <c r="FK12400" s="55" t="s">
        <v>1258</v>
      </c>
      <c r="FL12400" s="55">
        <v>0.0675</v>
      </c>
    </row>
    <row r="12401" ht="14.25" customHeight="1" outlineLevel="1" spans="162:168">
      <c r="FF12401" s="55">
        <v>12394</v>
      </c>
      <c r="FG12401" s="55" t="s">
        <v>2053</v>
      </c>
      <c r="FH12401" s="55" t="s">
        <v>1260</v>
      </c>
      <c r="FI12401" s="55">
        <v>6</v>
      </c>
      <c r="FJ12401" s="55">
        <v>1000</v>
      </c>
      <c r="FK12401" s="55" t="s">
        <v>1258</v>
      </c>
      <c r="FL12401" s="55">
        <v>0.0675</v>
      </c>
    </row>
    <row r="12402" ht="14.25" customHeight="1" outlineLevel="1" spans="162:168">
      <c r="FF12402" s="55">
        <v>12395</v>
      </c>
      <c r="FG12402" s="55" t="s">
        <v>2053</v>
      </c>
      <c r="FH12402" s="55" t="s">
        <v>1260</v>
      </c>
      <c r="FI12402" s="55">
        <v>6</v>
      </c>
      <c r="FJ12402" s="55">
        <v>2500</v>
      </c>
      <c r="FK12402" s="55" t="s">
        <v>1258</v>
      </c>
      <c r="FL12402" s="55">
        <v>0.0675</v>
      </c>
    </row>
    <row r="12403" ht="14.25" customHeight="1" outlineLevel="1" spans="162:168">
      <c r="FF12403" s="55">
        <v>12396</v>
      </c>
      <c r="FG12403" s="55" t="s">
        <v>2053</v>
      </c>
      <c r="FH12403" s="55" t="s">
        <v>1260</v>
      </c>
      <c r="FI12403" s="55">
        <v>6</v>
      </c>
      <c r="FJ12403" s="55">
        <v>5000</v>
      </c>
      <c r="FK12403" s="55" t="s">
        <v>1258</v>
      </c>
      <c r="FL12403" s="55">
        <v>0.0675</v>
      </c>
    </row>
    <row r="12404" ht="14.25" customHeight="1" outlineLevel="1" spans="162:168">
      <c r="FF12404" s="55">
        <v>12397</v>
      </c>
      <c r="FG12404" s="55" t="s">
        <v>2053</v>
      </c>
      <c r="FH12404" s="55" t="s">
        <v>1260</v>
      </c>
      <c r="FI12404" s="55">
        <v>6</v>
      </c>
      <c r="FJ12404" s="55">
        <v>10000</v>
      </c>
      <c r="FK12404" s="55" t="s">
        <v>1258</v>
      </c>
      <c r="FL12404" s="55">
        <v>0.0675</v>
      </c>
    </row>
    <row r="12405" ht="14.25" customHeight="1" outlineLevel="1" spans="162:168">
      <c r="FF12405" s="55">
        <v>12398</v>
      </c>
      <c r="FG12405" s="55" t="s">
        <v>2053</v>
      </c>
      <c r="FH12405" s="55" t="s">
        <v>1260</v>
      </c>
      <c r="FI12405" s="55">
        <v>6</v>
      </c>
      <c r="FJ12405" s="55">
        <v>25000</v>
      </c>
      <c r="FK12405" s="55" t="s">
        <v>1258</v>
      </c>
      <c r="FL12405" s="55">
        <v>0.0675</v>
      </c>
    </row>
    <row r="12406" ht="14.25" customHeight="1" outlineLevel="1" spans="162:168">
      <c r="FF12406" s="55">
        <v>12399</v>
      </c>
      <c r="FG12406" s="55" t="s">
        <v>2053</v>
      </c>
      <c r="FH12406" s="55" t="s">
        <v>1260</v>
      </c>
      <c r="FI12406" s="55">
        <v>6</v>
      </c>
      <c r="FJ12406" s="55">
        <v>50000</v>
      </c>
      <c r="FK12406" s="55" t="s">
        <v>1258</v>
      </c>
      <c r="FL12406" s="55">
        <v>0.0642</v>
      </c>
    </row>
    <row r="12407" ht="14.25" customHeight="1" outlineLevel="1" spans="162:168">
      <c r="FF12407" s="55">
        <v>12400</v>
      </c>
      <c r="FG12407" s="55" t="s">
        <v>2053</v>
      </c>
      <c r="FH12407" s="55" t="s">
        <v>1260</v>
      </c>
      <c r="FI12407" s="55">
        <v>6</v>
      </c>
      <c r="FJ12407" s="55">
        <v>80000</v>
      </c>
      <c r="FK12407" s="55" t="s">
        <v>1258</v>
      </c>
      <c r="FL12407" s="55">
        <v>0.0333</v>
      </c>
    </row>
    <row r="12408" ht="14.25" customHeight="1" outlineLevel="1" spans="162:168">
      <c r="FF12408" s="55">
        <v>12401</v>
      </c>
      <c r="FG12408" s="55" t="s">
        <v>2053</v>
      </c>
      <c r="FH12408" s="55" t="s">
        <v>1260</v>
      </c>
      <c r="FI12408" s="55">
        <v>6</v>
      </c>
      <c r="FJ12408" s="55">
        <v>130000</v>
      </c>
      <c r="FK12408" s="55" t="s">
        <v>1258</v>
      </c>
      <c r="FL12408" s="55">
        <v>0.0292</v>
      </c>
    </row>
    <row r="12409" ht="14.25" customHeight="1" outlineLevel="1" spans="162:168">
      <c r="FF12409" s="55">
        <v>12402</v>
      </c>
      <c r="FG12409" s="55" t="s">
        <v>2053</v>
      </c>
      <c r="FH12409" s="55" t="s">
        <v>1260</v>
      </c>
      <c r="FI12409" s="55">
        <v>6</v>
      </c>
      <c r="FJ12409" s="55">
        <v>260000</v>
      </c>
      <c r="FK12409" s="55" t="s">
        <v>1258</v>
      </c>
      <c r="FL12409" s="55">
        <v>0.0292</v>
      </c>
    </row>
    <row r="12410" ht="14.25" customHeight="1" outlineLevel="1" spans="162:168">
      <c r="FF12410" s="55">
        <v>12403</v>
      </c>
      <c r="FG12410" s="55" t="s">
        <v>2053</v>
      </c>
      <c r="FH12410" s="55" t="s">
        <v>1260</v>
      </c>
      <c r="FI12410" s="55">
        <v>6</v>
      </c>
      <c r="FJ12410" s="55">
        <v>400000</v>
      </c>
      <c r="FK12410" s="55" t="s">
        <v>1258</v>
      </c>
      <c r="FL12410" s="55">
        <v>0.0292</v>
      </c>
    </row>
    <row r="12411" ht="14.25" customHeight="1" outlineLevel="1" spans="162:168">
      <c r="FF12411" s="55">
        <v>12404</v>
      </c>
      <c r="FG12411" s="55" t="s">
        <v>2053</v>
      </c>
      <c r="FH12411" s="55" t="s">
        <v>1260</v>
      </c>
      <c r="FI12411" s="55">
        <v>6</v>
      </c>
      <c r="FJ12411" s="55">
        <v>530000</v>
      </c>
      <c r="FK12411" s="55" t="s">
        <v>1258</v>
      </c>
      <c r="FL12411" s="55">
        <v>0.0292</v>
      </c>
    </row>
    <row r="12412" ht="14.25" customHeight="1" outlineLevel="1" spans="162:168">
      <c r="FF12412" s="55">
        <v>12405</v>
      </c>
      <c r="FG12412" s="55" t="s">
        <v>2053</v>
      </c>
      <c r="FH12412" s="55" t="s">
        <v>1260</v>
      </c>
      <c r="FI12412" s="55">
        <v>6</v>
      </c>
      <c r="FJ12412" s="55">
        <v>540000</v>
      </c>
      <c r="FK12412" s="55" t="s">
        <v>1258</v>
      </c>
      <c r="FL12412" s="55">
        <v>0.0292</v>
      </c>
    </row>
    <row r="12413" ht="14.25" customHeight="1" outlineLevel="1" spans="162:168">
      <c r="FF12413" s="55">
        <v>12406</v>
      </c>
      <c r="FG12413" s="55" t="s">
        <v>2053</v>
      </c>
      <c r="FH12413" s="55" t="s">
        <v>1260</v>
      </c>
      <c r="FI12413" s="55">
        <v>7</v>
      </c>
      <c r="FJ12413" s="55">
        <v>0</v>
      </c>
      <c r="FK12413" s="55" t="s">
        <v>1258</v>
      </c>
      <c r="FL12413" s="55">
        <v>0.0717</v>
      </c>
    </row>
    <row r="12414" ht="14.25" customHeight="1" outlineLevel="1" spans="162:168">
      <c r="FF12414" s="55">
        <v>12407</v>
      </c>
      <c r="FG12414" s="55" t="s">
        <v>2053</v>
      </c>
      <c r="FH12414" s="55" t="s">
        <v>1260</v>
      </c>
      <c r="FI12414" s="55">
        <v>7</v>
      </c>
      <c r="FJ12414" s="55">
        <v>1000</v>
      </c>
      <c r="FK12414" s="55" t="s">
        <v>1258</v>
      </c>
      <c r="FL12414" s="55">
        <v>0.0717</v>
      </c>
    </row>
    <row r="12415" ht="14.25" customHeight="1" outlineLevel="1" spans="162:168">
      <c r="FF12415" s="55">
        <v>12408</v>
      </c>
      <c r="FG12415" s="55" t="s">
        <v>2053</v>
      </c>
      <c r="FH12415" s="55" t="s">
        <v>1260</v>
      </c>
      <c r="FI12415" s="55">
        <v>7</v>
      </c>
      <c r="FJ12415" s="55">
        <v>2500</v>
      </c>
      <c r="FK12415" s="55" t="s">
        <v>1258</v>
      </c>
      <c r="FL12415" s="55">
        <v>0.0717</v>
      </c>
    </row>
    <row r="12416" ht="14.25" customHeight="1" outlineLevel="1" spans="162:168">
      <c r="FF12416" s="55">
        <v>12409</v>
      </c>
      <c r="FG12416" s="55" t="s">
        <v>2053</v>
      </c>
      <c r="FH12416" s="55" t="s">
        <v>1260</v>
      </c>
      <c r="FI12416" s="55">
        <v>7</v>
      </c>
      <c r="FJ12416" s="55">
        <v>5000</v>
      </c>
      <c r="FK12416" s="55" t="s">
        <v>1258</v>
      </c>
      <c r="FL12416" s="55">
        <v>0.0717</v>
      </c>
    </row>
    <row r="12417" ht="14.25" customHeight="1" outlineLevel="1" spans="162:168">
      <c r="FF12417" s="55">
        <v>12410</v>
      </c>
      <c r="FG12417" s="55" t="s">
        <v>2053</v>
      </c>
      <c r="FH12417" s="55" t="s">
        <v>1260</v>
      </c>
      <c r="FI12417" s="55">
        <v>7</v>
      </c>
      <c r="FJ12417" s="55">
        <v>10000</v>
      </c>
      <c r="FK12417" s="55" t="s">
        <v>1258</v>
      </c>
      <c r="FL12417" s="55">
        <v>0.0717</v>
      </c>
    </row>
    <row r="12418" ht="14.25" customHeight="1" outlineLevel="1" spans="162:168">
      <c r="FF12418" s="55">
        <v>12411</v>
      </c>
      <c r="FG12418" s="55" t="s">
        <v>2053</v>
      </c>
      <c r="FH12418" s="55" t="s">
        <v>1260</v>
      </c>
      <c r="FI12418" s="55">
        <v>7</v>
      </c>
      <c r="FJ12418" s="55">
        <v>25000</v>
      </c>
      <c r="FK12418" s="55" t="s">
        <v>1258</v>
      </c>
      <c r="FL12418" s="55">
        <v>0.0717</v>
      </c>
    </row>
    <row r="12419" ht="14.25" customHeight="1" outlineLevel="1" spans="162:168">
      <c r="FF12419" s="55">
        <v>12412</v>
      </c>
      <c r="FG12419" s="55" t="s">
        <v>2053</v>
      </c>
      <c r="FH12419" s="55" t="s">
        <v>1260</v>
      </c>
      <c r="FI12419" s="55">
        <v>7</v>
      </c>
      <c r="FJ12419" s="55">
        <v>50000</v>
      </c>
      <c r="FK12419" s="55" t="s">
        <v>1258</v>
      </c>
      <c r="FL12419" s="55">
        <v>0.0683</v>
      </c>
    </row>
    <row r="12420" ht="14.25" customHeight="1" outlineLevel="1" spans="162:168">
      <c r="FF12420" s="55">
        <v>12413</v>
      </c>
      <c r="FG12420" s="55" t="s">
        <v>2053</v>
      </c>
      <c r="FH12420" s="55" t="s">
        <v>1260</v>
      </c>
      <c r="FI12420" s="55">
        <v>7</v>
      </c>
      <c r="FJ12420" s="55">
        <v>80000</v>
      </c>
      <c r="FK12420" s="55" t="s">
        <v>1258</v>
      </c>
      <c r="FL12420" s="55">
        <v>0.0333</v>
      </c>
    </row>
    <row r="12421" ht="14.25" customHeight="1" outlineLevel="1" spans="162:168">
      <c r="FF12421" s="55">
        <v>12414</v>
      </c>
      <c r="FG12421" s="55" t="s">
        <v>2053</v>
      </c>
      <c r="FH12421" s="55" t="s">
        <v>1260</v>
      </c>
      <c r="FI12421" s="55">
        <v>7</v>
      </c>
      <c r="FJ12421" s="55">
        <v>130000</v>
      </c>
      <c r="FK12421" s="55" t="s">
        <v>1258</v>
      </c>
      <c r="FL12421" s="55">
        <v>0.0292</v>
      </c>
    </row>
    <row r="12422" ht="14.25" customHeight="1" outlineLevel="1" spans="162:168">
      <c r="FF12422" s="55">
        <v>12415</v>
      </c>
      <c r="FG12422" s="55" t="s">
        <v>2053</v>
      </c>
      <c r="FH12422" s="55" t="s">
        <v>1260</v>
      </c>
      <c r="FI12422" s="55">
        <v>7</v>
      </c>
      <c r="FJ12422" s="55">
        <v>260000</v>
      </c>
      <c r="FK12422" s="55" t="s">
        <v>1258</v>
      </c>
      <c r="FL12422" s="55">
        <v>0.0292</v>
      </c>
    </row>
    <row r="12423" ht="14.25" customHeight="1" outlineLevel="1" spans="162:168">
      <c r="FF12423" s="55">
        <v>12416</v>
      </c>
      <c r="FG12423" s="55" t="s">
        <v>2053</v>
      </c>
      <c r="FH12423" s="55" t="s">
        <v>1260</v>
      </c>
      <c r="FI12423" s="55">
        <v>7</v>
      </c>
      <c r="FJ12423" s="55">
        <v>400000</v>
      </c>
      <c r="FK12423" s="55" t="s">
        <v>1258</v>
      </c>
      <c r="FL12423" s="55">
        <v>0.0292</v>
      </c>
    </row>
    <row r="12424" ht="14.25" customHeight="1" outlineLevel="1" spans="162:168">
      <c r="FF12424" s="55">
        <v>12417</v>
      </c>
      <c r="FG12424" s="55" t="s">
        <v>2053</v>
      </c>
      <c r="FH12424" s="55" t="s">
        <v>1260</v>
      </c>
      <c r="FI12424" s="55">
        <v>7</v>
      </c>
      <c r="FJ12424" s="55">
        <v>530000</v>
      </c>
      <c r="FK12424" s="55" t="s">
        <v>1258</v>
      </c>
      <c r="FL12424" s="55">
        <v>0.0292</v>
      </c>
    </row>
    <row r="12425" ht="14.25" customHeight="1" outlineLevel="1" spans="162:168">
      <c r="FF12425" s="55">
        <v>12418</v>
      </c>
      <c r="FG12425" s="55" t="s">
        <v>2053</v>
      </c>
      <c r="FH12425" s="55" t="s">
        <v>1260</v>
      </c>
      <c r="FI12425" s="55">
        <v>7</v>
      </c>
      <c r="FJ12425" s="55">
        <v>540000</v>
      </c>
      <c r="FK12425" s="55" t="s">
        <v>1258</v>
      </c>
      <c r="FL12425" s="55">
        <v>0.0292</v>
      </c>
    </row>
    <row r="12426" ht="14.25" customHeight="1" outlineLevel="1" spans="162:168">
      <c r="FF12426" s="55">
        <v>12419</v>
      </c>
      <c r="FG12426" s="55" t="s">
        <v>2053</v>
      </c>
      <c r="FH12426" s="55" t="s">
        <v>1260</v>
      </c>
      <c r="FI12426" s="55">
        <v>8</v>
      </c>
      <c r="FJ12426" s="55">
        <v>0</v>
      </c>
      <c r="FK12426" s="55" t="s">
        <v>1258</v>
      </c>
      <c r="FL12426" s="55">
        <v>0.0833</v>
      </c>
    </row>
    <row r="12427" ht="14.25" customHeight="1" outlineLevel="1" spans="162:168">
      <c r="FF12427" s="55">
        <v>12420</v>
      </c>
      <c r="FG12427" s="55" t="s">
        <v>2053</v>
      </c>
      <c r="FH12427" s="55" t="s">
        <v>1260</v>
      </c>
      <c r="FI12427" s="55">
        <v>8</v>
      </c>
      <c r="FJ12427" s="55">
        <v>1000</v>
      </c>
      <c r="FK12427" s="55" t="s">
        <v>1258</v>
      </c>
      <c r="FL12427" s="55">
        <v>0.075</v>
      </c>
    </row>
    <row r="12428" ht="14.25" customHeight="1" outlineLevel="1" spans="162:168">
      <c r="FF12428" s="55">
        <v>12421</v>
      </c>
      <c r="FG12428" s="55" t="s">
        <v>2053</v>
      </c>
      <c r="FH12428" s="55" t="s">
        <v>1260</v>
      </c>
      <c r="FI12428" s="55">
        <v>8</v>
      </c>
      <c r="FJ12428" s="55">
        <v>2500</v>
      </c>
      <c r="FK12428" s="55" t="s">
        <v>1258</v>
      </c>
      <c r="FL12428" s="55">
        <v>0.0708</v>
      </c>
    </row>
    <row r="12429" ht="14.25" customHeight="1" outlineLevel="1" spans="162:168">
      <c r="FF12429" s="55">
        <v>12422</v>
      </c>
      <c r="FG12429" s="55" t="s">
        <v>2053</v>
      </c>
      <c r="FH12429" s="55" t="s">
        <v>1260</v>
      </c>
      <c r="FI12429" s="55">
        <v>8</v>
      </c>
      <c r="FJ12429" s="55">
        <v>5000</v>
      </c>
      <c r="FK12429" s="55" t="s">
        <v>1258</v>
      </c>
      <c r="FL12429" s="55">
        <v>0.0583</v>
      </c>
    </row>
    <row r="12430" ht="14.25" customHeight="1" outlineLevel="1" spans="162:168">
      <c r="FF12430" s="55">
        <v>12423</v>
      </c>
      <c r="FG12430" s="55" t="s">
        <v>2053</v>
      </c>
      <c r="FH12430" s="55" t="s">
        <v>1260</v>
      </c>
      <c r="FI12430" s="55">
        <v>8</v>
      </c>
      <c r="FJ12430" s="55">
        <v>10000</v>
      </c>
      <c r="FK12430" s="55" t="s">
        <v>1258</v>
      </c>
      <c r="FL12430" s="55">
        <v>0.0417</v>
      </c>
    </row>
    <row r="12431" ht="14.25" customHeight="1" outlineLevel="1" spans="162:168">
      <c r="FF12431" s="55">
        <v>12424</v>
      </c>
      <c r="FG12431" s="55" t="s">
        <v>2053</v>
      </c>
      <c r="FH12431" s="55" t="s">
        <v>1260</v>
      </c>
      <c r="FI12431" s="55">
        <v>8</v>
      </c>
      <c r="FJ12431" s="55">
        <v>25000</v>
      </c>
      <c r="FK12431" s="55" t="s">
        <v>1258</v>
      </c>
      <c r="FL12431" s="55">
        <v>0.0375</v>
      </c>
    </row>
    <row r="12432" ht="14.25" customHeight="1" outlineLevel="1" spans="162:168">
      <c r="FF12432" s="55">
        <v>12425</v>
      </c>
      <c r="FG12432" s="55" t="s">
        <v>2053</v>
      </c>
      <c r="FH12432" s="55" t="s">
        <v>1260</v>
      </c>
      <c r="FI12432" s="55">
        <v>8</v>
      </c>
      <c r="FJ12432" s="55">
        <v>50000</v>
      </c>
      <c r="FK12432" s="55" t="s">
        <v>1258</v>
      </c>
      <c r="FL12432" s="55">
        <v>0.0375</v>
      </c>
    </row>
    <row r="12433" ht="14.25" customHeight="1" outlineLevel="1" spans="162:168">
      <c r="FF12433" s="55">
        <v>12426</v>
      </c>
      <c r="FG12433" s="55" t="s">
        <v>2053</v>
      </c>
      <c r="FH12433" s="55" t="s">
        <v>1260</v>
      </c>
      <c r="FI12433" s="55">
        <v>8</v>
      </c>
      <c r="FJ12433" s="55">
        <v>80000</v>
      </c>
      <c r="FK12433" s="55" t="s">
        <v>1258</v>
      </c>
      <c r="FL12433" s="55">
        <v>0.0375</v>
      </c>
    </row>
    <row r="12434" ht="14.25" customHeight="1" outlineLevel="1" spans="162:168">
      <c r="FF12434" s="55">
        <v>12427</v>
      </c>
      <c r="FG12434" s="55" t="s">
        <v>2053</v>
      </c>
      <c r="FH12434" s="55" t="s">
        <v>1260</v>
      </c>
      <c r="FI12434" s="55">
        <v>8</v>
      </c>
      <c r="FJ12434" s="55">
        <v>130000</v>
      </c>
      <c r="FK12434" s="55" t="s">
        <v>1258</v>
      </c>
      <c r="FL12434" s="55">
        <v>0.0375</v>
      </c>
    </row>
    <row r="12435" ht="14.25" customHeight="1" outlineLevel="1" spans="162:168">
      <c r="FF12435" s="55">
        <v>12428</v>
      </c>
      <c r="FG12435" s="55" t="s">
        <v>2053</v>
      </c>
      <c r="FH12435" s="55" t="s">
        <v>1260</v>
      </c>
      <c r="FI12435" s="55">
        <v>8</v>
      </c>
      <c r="FJ12435" s="55">
        <v>260000</v>
      </c>
      <c r="FK12435" s="55" t="s">
        <v>1258</v>
      </c>
      <c r="FL12435" s="55">
        <v>0.0375</v>
      </c>
    </row>
    <row r="12436" ht="14.25" customHeight="1" outlineLevel="1" spans="162:168">
      <c r="FF12436" s="55">
        <v>12429</v>
      </c>
      <c r="FG12436" s="55" t="s">
        <v>2053</v>
      </c>
      <c r="FH12436" s="55" t="s">
        <v>1260</v>
      </c>
      <c r="FI12436" s="55">
        <v>8</v>
      </c>
      <c r="FJ12436" s="55">
        <v>400000</v>
      </c>
      <c r="FK12436" s="55" t="s">
        <v>1258</v>
      </c>
      <c r="FL12436" s="55">
        <v>0.0375</v>
      </c>
    </row>
    <row r="12437" ht="14.25" customHeight="1" outlineLevel="1" spans="162:168">
      <c r="FF12437" s="55">
        <v>12430</v>
      </c>
      <c r="FG12437" s="55" t="s">
        <v>2053</v>
      </c>
      <c r="FH12437" s="55" t="s">
        <v>1260</v>
      </c>
      <c r="FI12437" s="55">
        <v>8</v>
      </c>
      <c r="FJ12437" s="55">
        <v>530000</v>
      </c>
      <c r="FK12437" s="55" t="s">
        <v>1258</v>
      </c>
      <c r="FL12437" s="55">
        <v>0.0375</v>
      </c>
    </row>
    <row r="12438" ht="14.25" customHeight="1" outlineLevel="1" spans="162:168">
      <c r="FF12438" s="55">
        <v>12431</v>
      </c>
      <c r="FG12438" s="55" t="s">
        <v>2053</v>
      </c>
      <c r="FH12438" s="55" t="s">
        <v>1260</v>
      </c>
      <c r="FI12438" s="55">
        <v>8</v>
      </c>
      <c r="FJ12438" s="55">
        <v>540000</v>
      </c>
      <c r="FK12438" s="55" t="s">
        <v>1258</v>
      </c>
      <c r="FL12438" s="55">
        <v>0.0375</v>
      </c>
    </row>
    <row r="12439" ht="14.25" customHeight="1" outlineLevel="1" spans="162:168">
      <c r="FF12439" s="55">
        <v>12432</v>
      </c>
      <c r="FG12439" s="55" t="s">
        <v>2053</v>
      </c>
      <c r="FH12439" s="55" t="s">
        <v>1260</v>
      </c>
      <c r="FI12439" s="55">
        <v>9</v>
      </c>
      <c r="FJ12439" s="55">
        <v>0</v>
      </c>
      <c r="FK12439" s="55" t="s">
        <v>1258</v>
      </c>
      <c r="FL12439" s="55">
        <v>0.0733</v>
      </c>
    </row>
    <row r="12440" ht="14.25" customHeight="1" outlineLevel="1" spans="162:168">
      <c r="FF12440" s="55">
        <v>12433</v>
      </c>
      <c r="FG12440" s="55" t="s">
        <v>2053</v>
      </c>
      <c r="FH12440" s="55" t="s">
        <v>1260</v>
      </c>
      <c r="FI12440" s="55">
        <v>9</v>
      </c>
      <c r="FJ12440" s="55">
        <v>1000</v>
      </c>
      <c r="FK12440" s="55" t="s">
        <v>1258</v>
      </c>
      <c r="FL12440" s="55">
        <v>0.0733</v>
      </c>
    </row>
    <row r="12441" ht="14.25" customHeight="1" outlineLevel="1" spans="162:168">
      <c r="FF12441" s="55">
        <v>12434</v>
      </c>
      <c r="FG12441" s="55" t="s">
        <v>2053</v>
      </c>
      <c r="FH12441" s="55" t="s">
        <v>1260</v>
      </c>
      <c r="FI12441" s="55">
        <v>9</v>
      </c>
      <c r="FJ12441" s="55">
        <v>2500</v>
      </c>
      <c r="FK12441" s="55" t="s">
        <v>1258</v>
      </c>
      <c r="FL12441" s="55">
        <v>0.0733</v>
      </c>
    </row>
    <row r="12442" ht="14.25" customHeight="1" outlineLevel="1" spans="162:168">
      <c r="FF12442" s="55">
        <v>12435</v>
      </c>
      <c r="FG12442" s="55" t="s">
        <v>2053</v>
      </c>
      <c r="FH12442" s="55" t="s">
        <v>1260</v>
      </c>
      <c r="FI12442" s="55">
        <v>9</v>
      </c>
      <c r="FJ12442" s="55">
        <v>5000</v>
      </c>
      <c r="FK12442" s="55" t="s">
        <v>1258</v>
      </c>
      <c r="FL12442" s="55">
        <v>0.0733</v>
      </c>
    </row>
    <row r="12443" ht="14.25" customHeight="1" outlineLevel="1" spans="162:168">
      <c r="FF12443" s="55">
        <v>12436</v>
      </c>
      <c r="FG12443" s="55" t="s">
        <v>2053</v>
      </c>
      <c r="FH12443" s="55" t="s">
        <v>1260</v>
      </c>
      <c r="FI12443" s="55">
        <v>9</v>
      </c>
      <c r="FJ12443" s="55">
        <v>10000</v>
      </c>
      <c r="FK12443" s="55" t="s">
        <v>1258</v>
      </c>
      <c r="FL12443" s="55">
        <v>0.0733</v>
      </c>
    </row>
    <row r="12444" ht="14.25" customHeight="1" outlineLevel="1" spans="162:168">
      <c r="FF12444" s="55">
        <v>12437</v>
      </c>
      <c r="FG12444" s="55" t="s">
        <v>2053</v>
      </c>
      <c r="FH12444" s="55" t="s">
        <v>1260</v>
      </c>
      <c r="FI12444" s="55">
        <v>9</v>
      </c>
      <c r="FJ12444" s="55">
        <v>25000</v>
      </c>
      <c r="FK12444" s="55" t="s">
        <v>1258</v>
      </c>
      <c r="FL12444" s="55">
        <v>0.0733</v>
      </c>
    </row>
    <row r="12445" ht="14.25" customHeight="1" outlineLevel="1" spans="162:168">
      <c r="FF12445" s="55">
        <v>12438</v>
      </c>
      <c r="FG12445" s="55" t="s">
        <v>2053</v>
      </c>
      <c r="FH12445" s="55" t="s">
        <v>1260</v>
      </c>
      <c r="FI12445" s="55">
        <v>9</v>
      </c>
      <c r="FJ12445" s="55">
        <v>50000</v>
      </c>
      <c r="FK12445" s="55" t="s">
        <v>1258</v>
      </c>
      <c r="FL12445" s="55">
        <v>0.07</v>
      </c>
    </row>
    <row r="12446" ht="14.25" customHeight="1" outlineLevel="1" spans="162:168">
      <c r="FF12446" s="55">
        <v>12439</v>
      </c>
      <c r="FG12446" s="55" t="s">
        <v>2053</v>
      </c>
      <c r="FH12446" s="55" t="s">
        <v>1260</v>
      </c>
      <c r="FI12446" s="55">
        <v>9</v>
      </c>
      <c r="FJ12446" s="55">
        <v>80000</v>
      </c>
      <c r="FK12446" s="55" t="s">
        <v>1258</v>
      </c>
      <c r="FL12446" s="55">
        <v>0.0375</v>
      </c>
    </row>
    <row r="12447" ht="14.25" customHeight="1" outlineLevel="1" spans="162:168">
      <c r="FF12447" s="55">
        <v>12440</v>
      </c>
      <c r="FG12447" s="55" t="s">
        <v>2053</v>
      </c>
      <c r="FH12447" s="55" t="s">
        <v>1260</v>
      </c>
      <c r="FI12447" s="55">
        <v>9</v>
      </c>
      <c r="FJ12447" s="55">
        <v>130000</v>
      </c>
      <c r="FK12447" s="55" t="s">
        <v>1258</v>
      </c>
      <c r="FL12447" s="55">
        <v>0.0375</v>
      </c>
    </row>
    <row r="12448" ht="14.25" customHeight="1" outlineLevel="1" spans="162:168">
      <c r="FF12448" s="55">
        <v>12441</v>
      </c>
      <c r="FG12448" s="55" t="s">
        <v>2053</v>
      </c>
      <c r="FH12448" s="55" t="s">
        <v>1260</v>
      </c>
      <c r="FI12448" s="55">
        <v>9</v>
      </c>
      <c r="FJ12448" s="55">
        <v>260000</v>
      </c>
      <c r="FK12448" s="55" t="s">
        <v>1258</v>
      </c>
      <c r="FL12448" s="55">
        <v>0.0375</v>
      </c>
    </row>
    <row r="12449" ht="14.25" customHeight="1" outlineLevel="1" spans="162:168">
      <c r="FF12449" s="55">
        <v>12442</v>
      </c>
      <c r="FG12449" s="55" t="s">
        <v>2053</v>
      </c>
      <c r="FH12449" s="55" t="s">
        <v>1260</v>
      </c>
      <c r="FI12449" s="55">
        <v>9</v>
      </c>
      <c r="FJ12449" s="55">
        <v>400000</v>
      </c>
      <c r="FK12449" s="55" t="s">
        <v>1258</v>
      </c>
      <c r="FL12449" s="55">
        <v>0.0375</v>
      </c>
    </row>
    <row r="12450" ht="14.25" customHeight="1" outlineLevel="1" spans="162:168">
      <c r="FF12450" s="55">
        <v>12443</v>
      </c>
      <c r="FG12450" s="55" t="s">
        <v>2053</v>
      </c>
      <c r="FH12450" s="55" t="s">
        <v>1260</v>
      </c>
      <c r="FI12450" s="55">
        <v>9</v>
      </c>
      <c r="FJ12450" s="55">
        <v>530000</v>
      </c>
      <c r="FK12450" s="55" t="s">
        <v>1258</v>
      </c>
      <c r="FL12450" s="55">
        <v>0.0375</v>
      </c>
    </row>
    <row r="12451" ht="14.25" customHeight="1" outlineLevel="1" spans="162:168">
      <c r="FF12451" s="55">
        <v>12444</v>
      </c>
      <c r="FG12451" s="55" t="s">
        <v>2053</v>
      </c>
      <c r="FH12451" s="55" t="s">
        <v>1260</v>
      </c>
      <c r="FI12451" s="55">
        <v>9</v>
      </c>
      <c r="FJ12451" s="55">
        <v>540000</v>
      </c>
      <c r="FK12451" s="55" t="s">
        <v>1258</v>
      </c>
      <c r="FL12451" s="55">
        <v>0.0375</v>
      </c>
    </row>
    <row r="12452" ht="14.25" customHeight="1" outlineLevel="1" spans="162:168">
      <c r="FF12452" s="55">
        <v>12445</v>
      </c>
      <c r="FG12452" s="55" t="s">
        <v>2053</v>
      </c>
      <c r="FH12452" s="55" t="s">
        <v>1470</v>
      </c>
      <c r="FI12452" s="55">
        <v>1</v>
      </c>
      <c r="FJ12452" s="55">
        <v>0</v>
      </c>
      <c r="FK12452" s="55" t="s">
        <v>1258</v>
      </c>
      <c r="FL12452" s="55">
        <v>0.0542</v>
      </c>
    </row>
    <row r="12453" ht="14.25" customHeight="1" outlineLevel="1" spans="162:168">
      <c r="FF12453" s="55">
        <v>12446</v>
      </c>
      <c r="FG12453" s="55" t="s">
        <v>2053</v>
      </c>
      <c r="FH12453" s="55" t="s">
        <v>1470</v>
      </c>
      <c r="FI12453" s="55">
        <v>1</v>
      </c>
      <c r="FJ12453" s="55">
        <v>1000</v>
      </c>
      <c r="FK12453" s="55" t="s">
        <v>1258</v>
      </c>
      <c r="FL12453" s="55">
        <v>0.05</v>
      </c>
    </row>
    <row r="12454" ht="14.25" customHeight="1" outlineLevel="1" spans="162:168">
      <c r="FF12454" s="55">
        <v>12447</v>
      </c>
      <c r="FG12454" s="55" t="s">
        <v>2053</v>
      </c>
      <c r="FH12454" s="55" t="s">
        <v>1470</v>
      </c>
      <c r="FI12454" s="55">
        <v>1</v>
      </c>
      <c r="FJ12454" s="55">
        <v>2500</v>
      </c>
      <c r="FK12454" s="55" t="s">
        <v>1258</v>
      </c>
      <c r="FL12454" s="55">
        <v>0.0458</v>
      </c>
    </row>
    <row r="12455" ht="14.25" customHeight="1" outlineLevel="1" spans="162:168">
      <c r="FF12455" s="55">
        <v>12448</v>
      </c>
      <c r="FG12455" s="55" t="s">
        <v>2053</v>
      </c>
      <c r="FH12455" s="55" t="s">
        <v>1470</v>
      </c>
      <c r="FI12455" s="55">
        <v>1</v>
      </c>
      <c r="FJ12455" s="55">
        <v>5000</v>
      </c>
      <c r="FK12455" s="55" t="s">
        <v>1258</v>
      </c>
      <c r="FL12455" s="55">
        <v>0.0417</v>
      </c>
    </row>
    <row r="12456" ht="14.25" customHeight="1" outlineLevel="1" spans="162:168">
      <c r="FF12456" s="55">
        <v>12449</v>
      </c>
      <c r="FG12456" s="55" t="s">
        <v>2053</v>
      </c>
      <c r="FH12456" s="55" t="s">
        <v>1470</v>
      </c>
      <c r="FI12456" s="55">
        <v>1</v>
      </c>
      <c r="FJ12456" s="55">
        <v>10000</v>
      </c>
      <c r="FK12456" s="55" t="s">
        <v>1258</v>
      </c>
      <c r="FL12456" s="55">
        <v>0.0333</v>
      </c>
    </row>
    <row r="12457" ht="14.25" customHeight="1" outlineLevel="1" spans="162:168">
      <c r="FF12457" s="55">
        <v>12450</v>
      </c>
      <c r="FG12457" s="55" t="s">
        <v>2053</v>
      </c>
      <c r="FH12457" s="55" t="s">
        <v>1470</v>
      </c>
      <c r="FI12457" s="55">
        <v>1</v>
      </c>
      <c r="FJ12457" s="55">
        <v>25000</v>
      </c>
      <c r="FK12457" s="55" t="s">
        <v>1258</v>
      </c>
      <c r="FL12457" s="55">
        <v>0.0292</v>
      </c>
    </row>
    <row r="12458" ht="14.25" customHeight="1" outlineLevel="1" spans="162:168">
      <c r="FF12458" s="55">
        <v>12451</v>
      </c>
      <c r="FG12458" s="55" t="s">
        <v>2053</v>
      </c>
      <c r="FH12458" s="55" t="s">
        <v>1470</v>
      </c>
      <c r="FI12458" s="55">
        <v>1</v>
      </c>
      <c r="FJ12458" s="55">
        <v>50000</v>
      </c>
      <c r="FK12458" s="55" t="s">
        <v>1258</v>
      </c>
      <c r="FL12458" s="55">
        <v>0.0292</v>
      </c>
    </row>
    <row r="12459" ht="14.25" customHeight="1" outlineLevel="1" spans="162:168">
      <c r="FF12459" s="55">
        <v>12452</v>
      </c>
      <c r="FG12459" s="55" t="s">
        <v>2053</v>
      </c>
      <c r="FH12459" s="55" t="s">
        <v>1470</v>
      </c>
      <c r="FI12459" s="55">
        <v>1</v>
      </c>
      <c r="FJ12459" s="55">
        <v>80000</v>
      </c>
      <c r="FK12459" s="55" t="s">
        <v>1258</v>
      </c>
      <c r="FL12459" s="55">
        <v>0.0292</v>
      </c>
    </row>
    <row r="12460" ht="14.25" customHeight="1" outlineLevel="1" spans="162:168">
      <c r="FF12460" s="55">
        <v>12453</v>
      </c>
      <c r="FG12460" s="55" t="s">
        <v>2053</v>
      </c>
      <c r="FH12460" s="55" t="s">
        <v>1470</v>
      </c>
      <c r="FI12460" s="55">
        <v>1</v>
      </c>
      <c r="FJ12460" s="55">
        <v>130000</v>
      </c>
      <c r="FK12460" s="55" t="s">
        <v>1258</v>
      </c>
      <c r="FL12460" s="55">
        <v>0.0292</v>
      </c>
    </row>
    <row r="12461" ht="14.25" customHeight="1" outlineLevel="1" spans="162:168">
      <c r="FF12461" s="55">
        <v>12454</v>
      </c>
      <c r="FG12461" s="55" t="s">
        <v>2053</v>
      </c>
      <c r="FH12461" s="55" t="s">
        <v>1470</v>
      </c>
      <c r="FI12461" s="55">
        <v>1</v>
      </c>
      <c r="FJ12461" s="55">
        <v>260000</v>
      </c>
      <c r="FK12461" s="55" t="s">
        <v>1258</v>
      </c>
      <c r="FL12461" s="55">
        <v>0.0292</v>
      </c>
    </row>
    <row r="12462" ht="14.25" customHeight="1" outlineLevel="1" spans="162:168">
      <c r="FF12462" s="55">
        <v>12455</v>
      </c>
      <c r="FG12462" s="55" t="s">
        <v>2053</v>
      </c>
      <c r="FH12462" s="55" t="s">
        <v>1470</v>
      </c>
      <c r="FI12462" s="55">
        <v>1</v>
      </c>
      <c r="FJ12462" s="55">
        <v>400000</v>
      </c>
      <c r="FK12462" s="55" t="s">
        <v>1258</v>
      </c>
      <c r="FL12462" s="55">
        <v>0.0292</v>
      </c>
    </row>
    <row r="12463" ht="14.25" customHeight="1" outlineLevel="1" spans="162:168">
      <c r="FF12463" s="55">
        <v>12456</v>
      </c>
      <c r="FG12463" s="55" t="s">
        <v>2053</v>
      </c>
      <c r="FH12463" s="55" t="s">
        <v>1470</v>
      </c>
      <c r="FI12463" s="55">
        <v>1</v>
      </c>
      <c r="FJ12463" s="55">
        <v>530000</v>
      </c>
      <c r="FK12463" s="55" t="s">
        <v>1258</v>
      </c>
      <c r="FL12463" s="55">
        <v>0.0292</v>
      </c>
    </row>
    <row r="12464" ht="14.25" customHeight="1" outlineLevel="1" spans="162:168">
      <c r="FF12464" s="55">
        <v>12457</v>
      </c>
      <c r="FG12464" s="55" t="s">
        <v>2053</v>
      </c>
      <c r="FH12464" s="55" t="s">
        <v>1470</v>
      </c>
      <c r="FI12464" s="55">
        <v>1</v>
      </c>
      <c r="FJ12464" s="55">
        <v>540000</v>
      </c>
      <c r="FK12464" s="55" t="s">
        <v>1258</v>
      </c>
      <c r="FL12464" s="55">
        <v>0.0292</v>
      </c>
    </row>
    <row r="12465" ht="14.25" customHeight="1" outlineLevel="1" spans="162:168">
      <c r="FF12465" s="55">
        <v>12458</v>
      </c>
      <c r="FG12465" s="55" t="s">
        <v>2053</v>
      </c>
      <c r="FH12465" s="55" t="s">
        <v>1470</v>
      </c>
      <c r="FI12465" s="55">
        <v>10</v>
      </c>
      <c r="FJ12465" s="55">
        <v>0</v>
      </c>
      <c r="FK12465" s="55" t="s">
        <v>1258</v>
      </c>
      <c r="FL12465" s="55">
        <v>0.0667</v>
      </c>
    </row>
    <row r="12466" ht="14.25" customHeight="1" outlineLevel="1" spans="162:168">
      <c r="FF12466" s="55">
        <v>12459</v>
      </c>
      <c r="FG12466" s="55" t="s">
        <v>2053</v>
      </c>
      <c r="FH12466" s="55" t="s">
        <v>1470</v>
      </c>
      <c r="FI12466" s="55">
        <v>10</v>
      </c>
      <c r="FJ12466" s="55">
        <v>1000</v>
      </c>
      <c r="FK12466" s="55" t="s">
        <v>1258</v>
      </c>
      <c r="FL12466" s="55">
        <v>0.0667</v>
      </c>
    </row>
    <row r="12467" ht="14.25" customHeight="1" outlineLevel="1" spans="162:168">
      <c r="FF12467" s="55">
        <v>12460</v>
      </c>
      <c r="FG12467" s="55" t="s">
        <v>2053</v>
      </c>
      <c r="FH12467" s="55" t="s">
        <v>1470</v>
      </c>
      <c r="FI12467" s="55">
        <v>10</v>
      </c>
      <c r="FJ12467" s="55">
        <v>2500</v>
      </c>
      <c r="FK12467" s="55" t="s">
        <v>1258</v>
      </c>
      <c r="FL12467" s="55">
        <v>0.0667</v>
      </c>
    </row>
    <row r="12468" ht="14.25" customHeight="1" outlineLevel="1" spans="162:168">
      <c r="FF12468" s="55">
        <v>12461</v>
      </c>
      <c r="FG12468" s="55" t="s">
        <v>2053</v>
      </c>
      <c r="FH12468" s="55" t="s">
        <v>1470</v>
      </c>
      <c r="FI12468" s="55">
        <v>10</v>
      </c>
      <c r="FJ12468" s="55">
        <v>5000</v>
      </c>
      <c r="FK12468" s="55" t="s">
        <v>1258</v>
      </c>
      <c r="FL12468" s="55">
        <v>0.0667</v>
      </c>
    </row>
    <row r="12469" ht="14.25" customHeight="1" outlineLevel="1" spans="162:168">
      <c r="FF12469" s="55">
        <v>12462</v>
      </c>
      <c r="FG12469" s="55" t="s">
        <v>2053</v>
      </c>
      <c r="FH12469" s="55" t="s">
        <v>1470</v>
      </c>
      <c r="FI12469" s="55">
        <v>10</v>
      </c>
      <c r="FJ12469" s="55">
        <v>10000</v>
      </c>
      <c r="FK12469" s="55" t="s">
        <v>1258</v>
      </c>
      <c r="FL12469" s="55">
        <v>0.0667</v>
      </c>
    </row>
    <row r="12470" ht="14.25" customHeight="1" outlineLevel="1" spans="162:168">
      <c r="FF12470" s="55">
        <v>12463</v>
      </c>
      <c r="FG12470" s="55" t="s">
        <v>2053</v>
      </c>
      <c r="FH12470" s="55" t="s">
        <v>1470</v>
      </c>
      <c r="FI12470" s="55">
        <v>10</v>
      </c>
      <c r="FJ12470" s="55">
        <v>25000</v>
      </c>
      <c r="FK12470" s="55" t="s">
        <v>1258</v>
      </c>
      <c r="FL12470" s="55">
        <v>0.0667</v>
      </c>
    </row>
    <row r="12471" ht="14.25" customHeight="1" outlineLevel="1" spans="162:168">
      <c r="FF12471" s="55">
        <v>12464</v>
      </c>
      <c r="FG12471" s="55" t="s">
        <v>2053</v>
      </c>
      <c r="FH12471" s="55" t="s">
        <v>1470</v>
      </c>
      <c r="FI12471" s="55">
        <v>10</v>
      </c>
      <c r="FJ12471" s="55">
        <v>50000</v>
      </c>
      <c r="FK12471" s="55" t="s">
        <v>1258</v>
      </c>
      <c r="FL12471" s="55">
        <v>0.0667</v>
      </c>
    </row>
    <row r="12472" ht="14.25" customHeight="1" outlineLevel="1" spans="162:168">
      <c r="FF12472" s="55">
        <v>12465</v>
      </c>
      <c r="FG12472" s="55" t="s">
        <v>2053</v>
      </c>
      <c r="FH12472" s="55" t="s">
        <v>1470</v>
      </c>
      <c r="FI12472" s="55">
        <v>10</v>
      </c>
      <c r="FJ12472" s="55">
        <v>80000</v>
      </c>
      <c r="FK12472" s="55" t="s">
        <v>1258</v>
      </c>
      <c r="FL12472" s="55">
        <v>0.0667</v>
      </c>
    </row>
    <row r="12473" ht="14.25" customHeight="1" outlineLevel="1" spans="162:168">
      <c r="FF12473" s="55">
        <v>12466</v>
      </c>
      <c r="FG12473" s="55" t="s">
        <v>2053</v>
      </c>
      <c r="FH12473" s="55" t="s">
        <v>1470</v>
      </c>
      <c r="FI12473" s="55">
        <v>10</v>
      </c>
      <c r="FJ12473" s="55">
        <v>130000</v>
      </c>
      <c r="FK12473" s="55" t="s">
        <v>1258</v>
      </c>
      <c r="FL12473" s="55">
        <v>0.0667</v>
      </c>
    </row>
    <row r="12474" ht="14.25" customHeight="1" outlineLevel="1" spans="162:168">
      <c r="FF12474" s="55">
        <v>12467</v>
      </c>
      <c r="FG12474" s="55" t="s">
        <v>2053</v>
      </c>
      <c r="FH12474" s="55" t="s">
        <v>1470</v>
      </c>
      <c r="FI12474" s="55">
        <v>10</v>
      </c>
      <c r="FJ12474" s="55">
        <v>260000</v>
      </c>
      <c r="FK12474" s="55" t="s">
        <v>1258</v>
      </c>
      <c r="FL12474" s="55">
        <v>0.0667</v>
      </c>
    </row>
    <row r="12475" ht="14.25" customHeight="1" outlineLevel="1" spans="162:168">
      <c r="FF12475" s="55">
        <v>12468</v>
      </c>
      <c r="FG12475" s="55" t="s">
        <v>2053</v>
      </c>
      <c r="FH12475" s="55" t="s">
        <v>1470</v>
      </c>
      <c r="FI12475" s="55">
        <v>10</v>
      </c>
      <c r="FJ12475" s="55">
        <v>400000</v>
      </c>
      <c r="FK12475" s="55" t="s">
        <v>1258</v>
      </c>
      <c r="FL12475" s="55">
        <v>0.0667</v>
      </c>
    </row>
    <row r="12476" ht="14.25" customHeight="1" outlineLevel="1" spans="162:168">
      <c r="FF12476" s="55">
        <v>12469</v>
      </c>
      <c r="FG12476" s="55" t="s">
        <v>2053</v>
      </c>
      <c r="FH12476" s="55" t="s">
        <v>1470</v>
      </c>
      <c r="FI12476" s="55">
        <v>10</v>
      </c>
      <c r="FJ12476" s="55">
        <v>530000</v>
      </c>
      <c r="FK12476" s="55" t="s">
        <v>1258</v>
      </c>
      <c r="FL12476" s="55">
        <v>0.0667</v>
      </c>
    </row>
    <row r="12477" ht="14.25" customHeight="1" outlineLevel="1" spans="162:168">
      <c r="FF12477" s="55">
        <v>12470</v>
      </c>
      <c r="FG12477" s="55" t="s">
        <v>2053</v>
      </c>
      <c r="FH12477" s="55" t="s">
        <v>1470</v>
      </c>
      <c r="FI12477" s="55">
        <v>10</v>
      </c>
      <c r="FJ12477" s="55">
        <v>540000</v>
      </c>
      <c r="FK12477" s="55" t="s">
        <v>1258</v>
      </c>
      <c r="FL12477" s="55">
        <v>0.0667</v>
      </c>
    </row>
    <row r="12478" ht="14.25" customHeight="1" outlineLevel="1" spans="162:168">
      <c r="FF12478" s="55">
        <v>12471</v>
      </c>
      <c r="FG12478" s="55" t="s">
        <v>2053</v>
      </c>
      <c r="FH12478" s="55" t="s">
        <v>1470</v>
      </c>
      <c r="FI12478" s="55">
        <v>11</v>
      </c>
      <c r="FJ12478" s="55">
        <v>0</v>
      </c>
      <c r="FK12478" s="55" t="s">
        <v>1258</v>
      </c>
      <c r="FL12478" s="55">
        <v>0.0667</v>
      </c>
    </row>
    <row r="12479" ht="14.25" customHeight="1" outlineLevel="1" spans="162:168">
      <c r="FF12479" s="55">
        <v>12472</v>
      </c>
      <c r="FG12479" s="55" t="s">
        <v>2053</v>
      </c>
      <c r="FH12479" s="55" t="s">
        <v>1470</v>
      </c>
      <c r="FI12479" s="55">
        <v>11</v>
      </c>
      <c r="FJ12479" s="55">
        <v>1000</v>
      </c>
      <c r="FK12479" s="55" t="s">
        <v>1258</v>
      </c>
      <c r="FL12479" s="55">
        <v>0.0667</v>
      </c>
    </row>
    <row r="12480" ht="14.25" customHeight="1" outlineLevel="1" spans="162:168">
      <c r="FF12480" s="55">
        <v>12473</v>
      </c>
      <c r="FG12480" s="55" t="s">
        <v>2053</v>
      </c>
      <c r="FH12480" s="55" t="s">
        <v>1470</v>
      </c>
      <c r="FI12480" s="55">
        <v>11</v>
      </c>
      <c r="FJ12480" s="55">
        <v>2500</v>
      </c>
      <c r="FK12480" s="55" t="s">
        <v>1258</v>
      </c>
      <c r="FL12480" s="55">
        <v>0.0667</v>
      </c>
    </row>
    <row r="12481" ht="14.25" customHeight="1" outlineLevel="1" spans="162:168">
      <c r="FF12481" s="55">
        <v>12474</v>
      </c>
      <c r="FG12481" s="55" t="s">
        <v>2053</v>
      </c>
      <c r="FH12481" s="55" t="s">
        <v>1470</v>
      </c>
      <c r="FI12481" s="55">
        <v>11</v>
      </c>
      <c r="FJ12481" s="55">
        <v>5000</v>
      </c>
      <c r="FK12481" s="55" t="s">
        <v>1258</v>
      </c>
      <c r="FL12481" s="55">
        <v>0.0667</v>
      </c>
    </row>
    <row r="12482" ht="14.25" customHeight="1" outlineLevel="1" spans="162:168">
      <c r="FF12482" s="55">
        <v>12475</v>
      </c>
      <c r="FG12482" s="55" t="s">
        <v>2053</v>
      </c>
      <c r="FH12482" s="55" t="s">
        <v>1470</v>
      </c>
      <c r="FI12482" s="55">
        <v>11</v>
      </c>
      <c r="FJ12482" s="55">
        <v>10000</v>
      </c>
      <c r="FK12482" s="55" t="s">
        <v>1258</v>
      </c>
      <c r="FL12482" s="55">
        <v>0.0667</v>
      </c>
    </row>
    <row r="12483" ht="14.25" customHeight="1" outlineLevel="1" spans="162:168">
      <c r="FF12483" s="55">
        <v>12476</v>
      </c>
      <c r="FG12483" s="55" t="s">
        <v>2053</v>
      </c>
      <c r="FH12483" s="55" t="s">
        <v>1470</v>
      </c>
      <c r="FI12483" s="55">
        <v>11</v>
      </c>
      <c r="FJ12483" s="55">
        <v>25000</v>
      </c>
      <c r="FK12483" s="55" t="s">
        <v>1258</v>
      </c>
      <c r="FL12483" s="55">
        <v>0.0667</v>
      </c>
    </row>
    <row r="12484" ht="14.25" customHeight="1" outlineLevel="1" spans="162:168">
      <c r="FF12484" s="55">
        <v>12477</v>
      </c>
      <c r="FG12484" s="55" t="s">
        <v>2053</v>
      </c>
      <c r="FH12484" s="55" t="s">
        <v>1470</v>
      </c>
      <c r="FI12484" s="55">
        <v>11</v>
      </c>
      <c r="FJ12484" s="55">
        <v>50000</v>
      </c>
      <c r="FK12484" s="55" t="s">
        <v>1258</v>
      </c>
      <c r="FL12484" s="55">
        <v>0.0667</v>
      </c>
    </row>
    <row r="12485" ht="14.25" customHeight="1" outlineLevel="1" spans="162:168">
      <c r="FF12485" s="55">
        <v>12478</v>
      </c>
      <c r="FG12485" s="55" t="s">
        <v>2053</v>
      </c>
      <c r="FH12485" s="55" t="s">
        <v>1470</v>
      </c>
      <c r="FI12485" s="55">
        <v>11</v>
      </c>
      <c r="FJ12485" s="55">
        <v>80000</v>
      </c>
      <c r="FK12485" s="55" t="s">
        <v>1258</v>
      </c>
      <c r="FL12485" s="55">
        <v>0.0667</v>
      </c>
    </row>
    <row r="12486" ht="14.25" customHeight="1" outlineLevel="1" spans="162:168">
      <c r="FF12486" s="55">
        <v>12479</v>
      </c>
      <c r="FG12486" s="55" t="s">
        <v>2053</v>
      </c>
      <c r="FH12486" s="55" t="s">
        <v>1470</v>
      </c>
      <c r="FI12486" s="55">
        <v>11</v>
      </c>
      <c r="FJ12486" s="55">
        <v>130000</v>
      </c>
      <c r="FK12486" s="55" t="s">
        <v>1258</v>
      </c>
      <c r="FL12486" s="55">
        <v>0.0667</v>
      </c>
    </row>
    <row r="12487" ht="14.25" customHeight="1" outlineLevel="1" spans="162:168">
      <c r="FF12487" s="55">
        <v>12480</v>
      </c>
      <c r="FG12487" s="55" t="s">
        <v>2053</v>
      </c>
      <c r="FH12487" s="55" t="s">
        <v>1470</v>
      </c>
      <c r="FI12487" s="55">
        <v>11</v>
      </c>
      <c r="FJ12487" s="55">
        <v>260000</v>
      </c>
      <c r="FK12487" s="55" t="s">
        <v>1258</v>
      </c>
      <c r="FL12487" s="55">
        <v>0.0667</v>
      </c>
    </row>
    <row r="12488" ht="14.25" customHeight="1" outlineLevel="1" spans="162:168">
      <c r="FF12488" s="55">
        <v>12481</v>
      </c>
      <c r="FG12488" s="55" t="s">
        <v>2053</v>
      </c>
      <c r="FH12488" s="55" t="s">
        <v>1470</v>
      </c>
      <c r="FI12488" s="55">
        <v>11</v>
      </c>
      <c r="FJ12488" s="55">
        <v>400000</v>
      </c>
      <c r="FK12488" s="55" t="s">
        <v>1258</v>
      </c>
      <c r="FL12488" s="55">
        <v>0.0667</v>
      </c>
    </row>
    <row r="12489" ht="14.25" customHeight="1" outlineLevel="1" spans="162:168">
      <c r="FF12489" s="55">
        <v>12482</v>
      </c>
      <c r="FG12489" s="55" t="s">
        <v>2053</v>
      </c>
      <c r="FH12489" s="55" t="s">
        <v>1470</v>
      </c>
      <c r="FI12489" s="55">
        <v>11</v>
      </c>
      <c r="FJ12489" s="55">
        <v>530000</v>
      </c>
      <c r="FK12489" s="55" t="s">
        <v>1258</v>
      </c>
      <c r="FL12489" s="55">
        <v>0.0667</v>
      </c>
    </row>
    <row r="12490" ht="14.25" customHeight="1" outlineLevel="1" spans="162:168">
      <c r="FF12490" s="55">
        <v>12483</v>
      </c>
      <c r="FG12490" s="55" t="s">
        <v>2053</v>
      </c>
      <c r="FH12490" s="55" t="s">
        <v>1470</v>
      </c>
      <c r="FI12490" s="55">
        <v>11</v>
      </c>
      <c r="FJ12490" s="55">
        <v>540000</v>
      </c>
      <c r="FK12490" s="55" t="s">
        <v>1258</v>
      </c>
      <c r="FL12490" s="55">
        <v>0.0667</v>
      </c>
    </row>
    <row r="12491" ht="14.25" customHeight="1" outlineLevel="1" spans="162:168">
      <c r="FF12491" s="55">
        <v>12484</v>
      </c>
      <c r="FG12491" s="55" t="s">
        <v>2053</v>
      </c>
      <c r="FH12491" s="55" t="s">
        <v>1470</v>
      </c>
      <c r="FI12491" s="55">
        <v>2</v>
      </c>
      <c r="FJ12491" s="55">
        <v>0</v>
      </c>
      <c r="FK12491" s="55" t="s">
        <v>1258</v>
      </c>
      <c r="FL12491" s="55">
        <v>0.0542</v>
      </c>
    </row>
    <row r="12492" ht="14.25" customHeight="1" outlineLevel="1" spans="162:168">
      <c r="FF12492" s="55">
        <v>12485</v>
      </c>
      <c r="FG12492" s="55" t="s">
        <v>2053</v>
      </c>
      <c r="FH12492" s="55" t="s">
        <v>1470</v>
      </c>
      <c r="FI12492" s="55">
        <v>2</v>
      </c>
      <c r="FJ12492" s="55">
        <v>1000</v>
      </c>
      <c r="FK12492" s="55" t="s">
        <v>1258</v>
      </c>
      <c r="FL12492" s="55">
        <v>0.05</v>
      </c>
    </row>
    <row r="12493" ht="14.25" customHeight="1" outlineLevel="1" spans="162:168">
      <c r="FF12493" s="55">
        <v>12486</v>
      </c>
      <c r="FG12493" s="55" t="s">
        <v>2053</v>
      </c>
      <c r="FH12493" s="55" t="s">
        <v>1470</v>
      </c>
      <c r="FI12493" s="55">
        <v>2</v>
      </c>
      <c r="FJ12493" s="55">
        <v>2500</v>
      </c>
      <c r="FK12493" s="55" t="s">
        <v>1258</v>
      </c>
      <c r="FL12493" s="55">
        <v>0.0458</v>
      </c>
    </row>
    <row r="12494" ht="14.25" customHeight="1" outlineLevel="1" spans="162:168">
      <c r="FF12494" s="55">
        <v>12487</v>
      </c>
      <c r="FG12494" s="55" t="s">
        <v>2053</v>
      </c>
      <c r="FH12494" s="55" t="s">
        <v>1470</v>
      </c>
      <c r="FI12494" s="55">
        <v>2</v>
      </c>
      <c r="FJ12494" s="55">
        <v>5000</v>
      </c>
      <c r="FK12494" s="55" t="s">
        <v>1258</v>
      </c>
      <c r="FL12494" s="55">
        <v>0.0417</v>
      </c>
    </row>
    <row r="12495" ht="14.25" customHeight="1" outlineLevel="1" spans="162:168">
      <c r="FF12495" s="55">
        <v>12488</v>
      </c>
      <c r="FG12495" s="55" t="s">
        <v>2053</v>
      </c>
      <c r="FH12495" s="55" t="s">
        <v>1470</v>
      </c>
      <c r="FI12495" s="55">
        <v>2</v>
      </c>
      <c r="FJ12495" s="55">
        <v>10000</v>
      </c>
      <c r="FK12495" s="55" t="s">
        <v>1258</v>
      </c>
      <c r="FL12495" s="55">
        <v>0.0333</v>
      </c>
    </row>
    <row r="12496" ht="14.25" customHeight="1" outlineLevel="1" spans="162:168">
      <c r="FF12496" s="55">
        <v>12489</v>
      </c>
      <c r="FG12496" s="55" t="s">
        <v>2053</v>
      </c>
      <c r="FH12496" s="55" t="s">
        <v>1470</v>
      </c>
      <c r="FI12496" s="55">
        <v>2</v>
      </c>
      <c r="FJ12496" s="55">
        <v>25000</v>
      </c>
      <c r="FK12496" s="55" t="s">
        <v>1258</v>
      </c>
      <c r="FL12496" s="55">
        <v>0.0292</v>
      </c>
    </row>
    <row r="12497" ht="14.25" customHeight="1" outlineLevel="1" spans="162:168">
      <c r="FF12497" s="55">
        <v>12490</v>
      </c>
      <c r="FG12497" s="55" t="s">
        <v>2053</v>
      </c>
      <c r="FH12497" s="55" t="s">
        <v>1470</v>
      </c>
      <c r="FI12497" s="55">
        <v>2</v>
      </c>
      <c r="FJ12497" s="55">
        <v>50000</v>
      </c>
      <c r="FK12497" s="55" t="s">
        <v>1258</v>
      </c>
      <c r="FL12497" s="55">
        <v>0.0292</v>
      </c>
    </row>
    <row r="12498" ht="14.25" customHeight="1" outlineLevel="1" spans="162:168">
      <c r="FF12498" s="55">
        <v>12491</v>
      </c>
      <c r="FG12498" s="55" t="s">
        <v>2053</v>
      </c>
      <c r="FH12498" s="55" t="s">
        <v>1470</v>
      </c>
      <c r="FI12498" s="55">
        <v>2</v>
      </c>
      <c r="FJ12498" s="55">
        <v>80000</v>
      </c>
      <c r="FK12498" s="55" t="s">
        <v>1258</v>
      </c>
      <c r="FL12498" s="55">
        <v>0.0292</v>
      </c>
    </row>
    <row r="12499" ht="14.25" customHeight="1" outlineLevel="1" spans="162:168">
      <c r="FF12499" s="55">
        <v>12492</v>
      </c>
      <c r="FG12499" s="55" t="s">
        <v>2053</v>
      </c>
      <c r="FH12499" s="55" t="s">
        <v>1470</v>
      </c>
      <c r="FI12499" s="55">
        <v>2</v>
      </c>
      <c r="FJ12499" s="55">
        <v>130000</v>
      </c>
      <c r="FK12499" s="55" t="s">
        <v>1258</v>
      </c>
      <c r="FL12499" s="55">
        <v>0.0292</v>
      </c>
    </row>
    <row r="12500" ht="14.25" customHeight="1" outlineLevel="1" spans="162:168">
      <c r="FF12500" s="55">
        <v>12493</v>
      </c>
      <c r="FG12500" s="55" t="s">
        <v>2053</v>
      </c>
      <c r="FH12500" s="55" t="s">
        <v>1470</v>
      </c>
      <c r="FI12500" s="55">
        <v>2</v>
      </c>
      <c r="FJ12500" s="55">
        <v>260000</v>
      </c>
      <c r="FK12500" s="55" t="s">
        <v>1258</v>
      </c>
      <c r="FL12500" s="55">
        <v>0.0292</v>
      </c>
    </row>
    <row r="12501" ht="14.25" customHeight="1" outlineLevel="1" spans="162:168">
      <c r="FF12501" s="55">
        <v>12494</v>
      </c>
      <c r="FG12501" s="55" t="s">
        <v>2053</v>
      </c>
      <c r="FH12501" s="55" t="s">
        <v>1470</v>
      </c>
      <c r="FI12501" s="55">
        <v>2</v>
      </c>
      <c r="FJ12501" s="55">
        <v>400000</v>
      </c>
      <c r="FK12501" s="55" t="s">
        <v>1258</v>
      </c>
      <c r="FL12501" s="55">
        <v>0.0292</v>
      </c>
    </row>
    <row r="12502" ht="14.25" customHeight="1" outlineLevel="1" spans="162:168">
      <c r="FF12502" s="55">
        <v>12495</v>
      </c>
      <c r="FG12502" s="55" t="s">
        <v>2053</v>
      </c>
      <c r="FH12502" s="55" t="s">
        <v>1470</v>
      </c>
      <c r="FI12502" s="55">
        <v>2</v>
      </c>
      <c r="FJ12502" s="55">
        <v>530000</v>
      </c>
      <c r="FK12502" s="55" t="s">
        <v>1258</v>
      </c>
      <c r="FL12502" s="55">
        <v>0.0292</v>
      </c>
    </row>
    <row r="12503" ht="14.25" customHeight="1" outlineLevel="1" spans="162:168">
      <c r="FF12503" s="55">
        <v>12496</v>
      </c>
      <c r="FG12503" s="55" t="s">
        <v>2053</v>
      </c>
      <c r="FH12503" s="55" t="s">
        <v>1470</v>
      </c>
      <c r="FI12503" s="55">
        <v>2</v>
      </c>
      <c r="FJ12503" s="55">
        <v>540000</v>
      </c>
      <c r="FK12503" s="55" t="s">
        <v>1258</v>
      </c>
      <c r="FL12503" s="55">
        <v>0.0292</v>
      </c>
    </row>
    <row r="12504" ht="14.25" customHeight="1" outlineLevel="1" spans="162:168">
      <c r="FF12504" s="55">
        <v>12497</v>
      </c>
      <c r="FG12504" s="55" t="s">
        <v>2053</v>
      </c>
      <c r="FH12504" s="55" t="s">
        <v>1470</v>
      </c>
      <c r="FI12504" s="55">
        <v>3</v>
      </c>
      <c r="FJ12504" s="55">
        <v>0</v>
      </c>
      <c r="FK12504" s="55" t="s">
        <v>1258</v>
      </c>
      <c r="FL12504" s="55">
        <v>0.0542</v>
      </c>
    </row>
    <row r="12505" ht="14.25" customHeight="1" outlineLevel="1" spans="162:168">
      <c r="FF12505" s="55">
        <v>12498</v>
      </c>
      <c r="FG12505" s="55" t="s">
        <v>2053</v>
      </c>
      <c r="FH12505" s="55" t="s">
        <v>1470</v>
      </c>
      <c r="FI12505" s="55">
        <v>3</v>
      </c>
      <c r="FJ12505" s="55">
        <v>1000</v>
      </c>
      <c r="FK12505" s="55" t="s">
        <v>1258</v>
      </c>
      <c r="FL12505" s="55">
        <v>0.05</v>
      </c>
    </row>
    <row r="12506" ht="14.25" customHeight="1" outlineLevel="1" spans="162:168">
      <c r="FF12506" s="55">
        <v>12499</v>
      </c>
      <c r="FG12506" s="55" t="s">
        <v>2053</v>
      </c>
      <c r="FH12506" s="55" t="s">
        <v>1470</v>
      </c>
      <c r="FI12506" s="55">
        <v>3</v>
      </c>
      <c r="FJ12506" s="55">
        <v>2500</v>
      </c>
      <c r="FK12506" s="55" t="s">
        <v>1258</v>
      </c>
      <c r="FL12506" s="55">
        <v>0.0458</v>
      </c>
    </row>
    <row r="12507" ht="14.25" customHeight="1" outlineLevel="1" spans="162:168">
      <c r="FF12507" s="55">
        <v>12500</v>
      </c>
      <c r="FG12507" s="55" t="s">
        <v>2053</v>
      </c>
      <c r="FH12507" s="55" t="s">
        <v>1470</v>
      </c>
      <c r="FI12507" s="55">
        <v>3</v>
      </c>
      <c r="FJ12507" s="55">
        <v>5000</v>
      </c>
      <c r="FK12507" s="55" t="s">
        <v>1258</v>
      </c>
      <c r="FL12507" s="55">
        <v>0.0417</v>
      </c>
    </row>
    <row r="12508" ht="14.25" customHeight="1" outlineLevel="1" spans="162:168">
      <c r="FF12508" s="55">
        <v>12501</v>
      </c>
      <c r="FG12508" s="55" t="s">
        <v>2053</v>
      </c>
      <c r="FH12508" s="55" t="s">
        <v>1470</v>
      </c>
      <c r="FI12508" s="55">
        <v>3</v>
      </c>
      <c r="FJ12508" s="55">
        <v>10000</v>
      </c>
      <c r="FK12508" s="55" t="s">
        <v>1258</v>
      </c>
      <c r="FL12508" s="55">
        <v>0.0333</v>
      </c>
    </row>
    <row r="12509" ht="14.25" customHeight="1" outlineLevel="1" spans="162:168">
      <c r="FF12509" s="55">
        <v>12502</v>
      </c>
      <c r="FG12509" s="55" t="s">
        <v>2053</v>
      </c>
      <c r="FH12509" s="55" t="s">
        <v>1470</v>
      </c>
      <c r="FI12509" s="55">
        <v>3</v>
      </c>
      <c r="FJ12509" s="55">
        <v>25000</v>
      </c>
      <c r="FK12509" s="55" t="s">
        <v>1258</v>
      </c>
      <c r="FL12509" s="55">
        <v>0.0292</v>
      </c>
    </row>
    <row r="12510" ht="14.25" customHeight="1" outlineLevel="1" spans="162:168">
      <c r="FF12510" s="55">
        <v>12503</v>
      </c>
      <c r="FG12510" s="55" t="s">
        <v>2053</v>
      </c>
      <c r="FH12510" s="55" t="s">
        <v>1470</v>
      </c>
      <c r="FI12510" s="55">
        <v>3</v>
      </c>
      <c r="FJ12510" s="55">
        <v>50000</v>
      </c>
      <c r="FK12510" s="55" t="s">
        <v>1258</v>
      </c>
      <c r="FL12510" s="55">
        <v>0.0292</v>
      </c>
    </row>
    <row r="12511" ht="14.25" customHeight="1" outlineLevel="1" spans="162:168">
      <c r="FF12511" s="55">
        <v>12504</v>
      </c>
      <c r="FG12511" s="55" t="s">
        <v>2053</v>
      </c>
      <c r="FH12511" s="55" t="s">
        <v>1470</v>
      </c>
      <c r="FI12511" s="55">
        <v>3</v>
      </c>
      <c r="FJ12511" s="55">
        <v>80000</v>
      </c>
      <c r="FK12511" s="55" t="s">
        <v>1258</v>
      </c>
      <c r="FL12511" s="55">
        <v>0.0292</v>
      </c>
    </row>
    <row r="12512" ht="14.25" customHeight="1" outlineLevel="1" spans="162:168">
      <c r="FF12512" s="55">
        <v>12505</v>
      </c>
      <c r="FG12512" s="55" t="s">
        <v>2053</v>
      </c>
      <c r="FH12512" s="55" t="s">
        <v>1470</v>
      </c>
      <c r="FI12512" s="55">
        <v>3</v>
      </c>
      <c r="FJ12512" s="55">
        <v>130000</v>
      </c>
      <c r="FK12512" s="55" t="s">
        <v>1258</v>
      </c>
      <c r="FL12512" s="55">
        <v>0.0292</v>
      </c>
    </row>
    <row r="12513" ht="14.25" customHeight="1" outlineLevel="1" spans="162:168">
      <c r="FF12513" s="55">
        <v>12506</v>
      </c>
      <c r="FG12513" s="55" t="s">
        <v>2053</v>
      </c>
      <c r="FH12513" s="55" t="s">
        <v>1470</v>
      </c>
      <c r="FI12513" s="55">
        <v>3</v>
      </c>
      <c r="FJ12513" s="55">
        <v>260000</v>
      </c>
      <c r="FK12513" s="55" t="s">
        <v>1258</v>
      </c>
      <c r="FL12513" s="55">
        <v>0.0292</v>
      </c>
    </row>
    <row r="12514" ht="14.25" customHeight="1" outlineLevel="1" spans="162:168">
      <c r="FF12514" s="55">
        <v>12507</v>
      </c>
      <c r="FG12514" s="55" t="s">
        <v>2053</v>
      </c>
      <c r="FH12514" s="55" t="s">
        <v>1470</v>
      </c>
      <c r="FI12514" s="55">
        <v>3</v>
      </c>
      <c r="FJ12514" s="55">
        <v>400000</v>
      </c>
      <c r="FK12514" s="55" t="s">
        <v>1258</v>
      </c>
      <c r="FL12514" s="55">
        <v>0.0292</v>
      </c>
    </row>
    <row r="12515" ht="14.25" customHeight="1" outlineLevel="1" spans="162:168">
      <c r="FF12515" s="55">
        <v>12508</v>
      </c>
      <c r="FG12515" s="55" t="s">
        <v>2053</v>
      </c>
      <c r="FH12515" s="55" t="s">
        <v>1470</v>
      </c>
      <c r="FI12515" s="55">
        <v>3</v>
      </c>
      <c r="FJ12515" s="55">
        <v>530000</v>
      </c>
      <c r="FK12515" s="55" t="s">
        <v>1258</v>
      </c>
      <c r="FL12515" s="55">
        <v>0.0292</v>
      </c>
    </row>
    <row r="12516" ht="14.25" customHeight="1" outlineLevel="1" spans="162:168">
      <c r="FF12516" s="55">
        <v>12509</v>
      </c>
      <c r="FG12516" s="55" t="s">
        <v>2053</v>
      </c>
      <c r="FH12516" s="55" t="s">
        <v>1470</v>
      </c>
      <c r="FI12516" s="55">
        <v>3</v>
      </c>
      <c r="FJ12516" s="55">
        <v>540000</v>
      </c>
      <c r="FK12516" s="55" t="s">
        <v>1258</v>
      </c>
      <c r="FL12516" s="55">
        <v>0.0292</v>
      </c>
    </row>
    <row r="12517" ht="14.25" customHeight="1" outlineLevel="1" spans="162:168">
      <c r="FF12517" s="55">
        <v>12510</v>
      </c>
      <c r="FG12517" s="55" t="s">
        <v>2053</v>
      </c>
      <c r="FH12517" s="55" t="s">
        <v>1470</v>
      </c>
      <c r="FI12517" s="55">
        <v>4</v>
      </c>
      <c r="FJ12517" s="55">
        <v>0</v>
      </c>
      <c r="FK12517" s="55" t="s">
        <v>1258</v>
      </c>
      <c r="FL12517" s="55">
        <v>0.0542</v>
      </c>
    </row>
    <row r="12518" ht="14.25" customHeight="1" outlineLevel="1" spans="162:168">
      <c r="FF12518" s="55">
        <v>12511</v>
      </c>
      <c r="FG12518" s="55" t="s">
        <v>2053</v>
      </c>
      <c r="FH12518" s="55" t="s">
        <v>1470</v>
      </c>
      <c r="FI12518" s="55">
        <v>4</v>
      </c>
      <c r="FJ12518" s="55">
        <v>1000</v>
      </c>
      <c r="FK12518" s="55" t="s">
        <v>1258</v>
      </c>
      <c r="FL12518" s="55">
        <v>0.05</v>
      </c>
    </row>
    <row r="12519" ht="14.25" customHeight="1" outlineLevel="1" spans="162:168">
      <c r="FF12519" s="55">
        <v>12512</v>
      </c>
      <c r="FG12519" s="55" t="s">
        <v>2053</v>
      </c>
      <c r="FH12519" s="55" t="s">
        <v>1470</v>
      </c>
      <c r="FI12519" s="55">
        <v>4</v>
      </c>
      <c r="FJ12519" s="55">
        <v>2500</v>
      </c>
      <c r="FK12519" s="55" t="s">
        <v>1258</v>
      </c>
      <c r="FL12519" s="55">
        <v>0.0458</v>
      </c>
    </row>
    <row r="12520" ht="14.25" customHeight="1" outlineLevel="1" spans="162:168">
      <c r="FF12520" s="55">
        <v>12513</v>
      </c>
      <c r="FG12520" s="55" t="s">
        <v>2053</v>
      </c>
      <c r="FH12520" s="55" t="s">
        <v>1470</v>
      </c>
      <c r="FI12520" s="55">
        <v>4</v>
      </c>
      <c r="FJ12520" s="55">
        <v>5000</v>
      </c>
      <c r="FK12520" s="55" t="s">
        <v>1258</v>
      </c>
      <c r="FL12520" s="55">
        <v>0.0417</v>
      </c>
    </row>
    <row r="12521" ht="14.25" customHeight="1" outlineLevel="1" spans="162:168">
      <c r="FF12521" s="55">
        <v>12514</v>
      </c>
      <c r="FG12521" s="55" t="s">
        <v>2053</v>
      </c>
      <c r="FH12521" s="55" t="s">
        <v>1470</v>
      </c>
      <c r="FI12521" s="55">
        <v>4</v>
      </c>
      <c r="FJ12521" s="55">
        <v>10000</v>
      </c>
      <c r="FK12521" s="55" t="s">
        <v>1258</v>
      </c>
      <c r="FL12521" s="55">
        <v>0.0333</v>
      </c>
    </row>
    <row r="12522" ht="14.25" customHeight="1" outlineLevel="1" spans="162:168">
      <c r="FF12522" s="55">
        <v>12515</v>
      </c>
      <c r="FG12522" s="55" t="s">
        <v>2053</v>
      </c>
      <c r="FH12522" s="55" t="s">
        <v>1470</v>
      </c>
      <c r="FI12522" s="55">
        <v>4</v>
      </c>
      <c r="FJ12522" s="55">
        <v>25000</v>
      </c>
      <c r="FK12522" s="55" t="s">
        <v>1258</v>
      </c>
      <c r="FL12522" s="55">
        <v>0.0292</v>
      </c>
    </row>
    <row r="12523" ht="14.25" customHeight="1" outlineLevel="1" spans="162:168">
      <c r="FF12523" s="55">
        <v>12516</v>
      </c>
      <c r="FG12523" s="55" t="s">
        <v>2053</v>
      </c>
      <c r="FH12523" s="55" t="s">
        <v>1470</v>
      </c>
      <c r="FI12523" s="55">
        <v>4</v>
      </c>
      <c r="FJ12523" s="55">
        <v>50000</v>
      </c>
      <c r="FK12523" s="55" t="s">
        <v>1258</v>
      </c>
      <c r="FL12523" s="55">
        <v>0.0292</v>
      </c>
    </row>
    <row r="12524" ht="14.25" customHeight="1" outlineLevel="1" spans="162:168">
      <c r="FF12524" s="55">
        <v>12517</v>
      </c>
      <c r="FG12524" s="55" t="s">
        <v>2053</v>
      </c>
      <c r="FH12524" s="55" t="s">
        <v>1470</v>
      </c>
      <c r="FI12524" s="55">
        <v>4</v>
      </c>
      <c r="FJ12524" s="55">
        <v>80000</v>
      </c>
      <c r="FK12524" s="55" t="s">
        <v>1258</v>
      </c>
      <c r="FL12524" s="55">
        <v>0.0292</v>
      </c>
    </row>
    <row r="12525" ht="14.25" customHeight="1" outlineLevel="1" spans="162:168">
      <c r="FF12525" s="55">
        <v>12518</v>
      </c>
      <c r="FG12525" s="55" t="s">
        <v>2053</v>
      </c>
      <c r="FH12525" s="55" t="s">
        <v>1470</v>
      </c>
      <c r="FI12525" s="55">
        <v>4</v>
      </c>
      <c r="FJ12525" s="55">
        <v>130000</v>
      </c>
      <c r="FK12525" s="55" t="s">
        <v>1258</v>
      </c>
      <c r="FL12525" s="55">
        <v>0.0292</v>
      </c>
    </row>
    <row r="12526" ht="14.25" customHeight="1" outlineLevel="1" spans="162:168">
      <c r="FF12526" s="55">
        <v>12519</v>
      </c>
      <c r="FG12526" s="55" t="s">
        <v>2053</v>
      </c>
      <c r="FH12526" s="55" t="s">
        <v>1470</v>
      </c>
      <c r="FI12526" s="55">
        <v>4</v>
      </c>
      <c r="FJ12526" s="55">
        <v>260000</v>
      </c>
      <c r="FK12526" s="55" t="s">
        <v>1258</v>
      </c>
      <c r="FL12526" s="55">
        <v>0.0292</v>
      </c>
    </row>
    <row r="12527" ht="14.25" customHeight="1" outlineLevel="1" spans="162:168">
      <c r="FF12527" s="55">
        <v>12520</v>
      </c>
      <c r="FG12527" s="55" t="s">
        <v>2053</v>
      </c>
      <c r="FH12527" s="55" t="s">
        <v>1470</v>
      </c>
      <c r="FI12527" s="55">
        <v>4</v>
      </c>
      <c r="FJ12527" s="55">
        <v>400000</v>
      </c>
      <c r="FK12527" s="55" t="s">
        <v>1258</v>
      </c>
      <c r="FL12527" s="55">
        <v>0.0292</v>
      </c>
    </row>
    <row r="12528" ht="14.25" customHeight="1" outlineLevel="1" spans="162:168">
      <c r="FF12528" s="55">
        <v>12521</v>
      </c>
      <c r="FG12528" s="55" t="s">
        <v>2053</v>
      </c>
      <c r="FH12528" s="55" t="s">
        <v>1470</v>
      </c>
      <c r="FI12528" s="55">
        <v>4</v>
      </c>
      <c r="FJ12528" s="55">
        <v>530000</v>
      </c>
      <c r="FK12528" s="55" t="s">
        <v>1258</v>
      </c>
      <c r="FL12528" s="55">
        <v>0.0292</v>
      </c>
    </row>
    <row r="12529" ht="14.25" customHeight="1" outlineLevel="1" spans="162:168">
      <c r="FF12529" s="55">
        <v>12522</v>
      </c>
      <c r="FG12529" s="55" t="s">
        <v>2053</v>
      </c>
      <c r="FH12529" s="55" t="s">
        <v>1470</v>
      </c>
      <c r="FI12529" s="55">
        <v>4</v>
      </c>
      <c r="FJ12529" s="55">
        <v>540000</v>
      </c>
      <c r="FK12529" s="55" t="s">
        <v>1258</v>
      </c>
      <c r="FL12529" s="55">
        <v>0.0292</v>
      </c>
    </row>
    <row r="12530" ht="14.25" customHeight="1" outlineLevel="1" spans="162:168">
      <c r="FF12530" s="55">
        <v>12523</v>
      </c>
      <c r="FG12530" s="55" t="s">
        <v>2053</v>
      </c>
      <c r="FH12530" s="55" t="s">
        <v>1470</v>
      </c>
      <c r="FI12530" s="55">
        <v>5</v>
      </c>
      <c r="FJ12530" s="55">
        <v>0</v>
      </c>
      <c r="FK12530" s="55" t="s">
        <v>1258</v>
      </c>
      <c r="FL12530" s="55">
        <v>0.0542</v>
      </c>
    </row>
    <row r="12531" ht="14.25" customHeight="1" outlineLevel="1" spans="162:168">
      <c r="FF12531" s="55">
        <v>12524</v>
      </c>
      <c r="FG12531" s="55" t="s">
        <v>2053</v>
      </c>
      <c r="FH12531" s="55" t="s">
        <v>1470</v>
      </c>
      <c r="FI12531" s="55">
        <v>5</v>
      </c>
      <c r="FJ12531" s="55">
        <v>1000</v>
      </c>
      <c r="FK12531" s="55" t="s">
        <v>1258</v>
      </c>
      <c r="FL12531" s="55">
        <v>0.05</v>
      </c>
    </row>
    <row r="12532" ht="14.25" customHeight="1" outlineLevel="1" spans="162:168">
      <c r="FF12532" s="55">
        <v>12525</v>
      </c>
      <c r="FG12532" s="55" t="s">
        <v>2053</v>
      </c>
      <c r="FH12532" s="55" t="s">
        <v>1470</v>
      </c>
      <c r="FI12532" s="55">
        <v>5</v>
      </c>
      <c r="FJ12532" s="55">
        <v>2500</v>
      </c>
      <c r="FK12532" s="55" t="s">
        <v>1258</v>
      </c>
      <c r="FL12532" s="55">
        <v>0.0458</v>
      </c>
    </row>
    <row r="12533" ht="14.25" customHeight="1" outlineLevel="1" spans="162:168">
      <c r="FF12533" s="55">
        <v>12526</v>
      </c>
      <c r="FG12533" s="55" t="s">
        <v>2053</v>
      </c>
      <c r="FH12533" s="55" t="s">
        <v>1470</v>
      </c>
      <c r="FI12533" s="55">
        <v>5</v>
      </c>
      <c r="FJ12533" s="55">
        <v>5000</v>
      </c>
      <c r="FK12533" s="55" t="s">
        <v>1258</v>
      </c>
      <c r="FL12533" s="55">
        <v>0.0417</v>
      </c>
    </row>
    <row r="12534" ht="14.25" customHeight="1" outlineLevel="1" spans="162:168">
      <c r="FF12534" s="55">
        <v>12527</v>
      </c>
      <c r="FG12534" s="55" t="s">
        <v>2053</v>
      </c>
      <c r="FH12534" s="55" t="s">
        <v>1470</v>
      </c>
      <c r="FI12534" s="55">
        <v>5</v>
      </c>
      <c r="FJ12534" s="55">
        <v>10000</v>
      </c>
      <c r="FK12534" s="55" t="s">
        <v>1258</v>
      </c>
      <c r="FL12534" s="55">
        <v>0.0333</v>
      </c>
    </row>
    <row r="12535" ht="14.25" customHeight="1" outlineLevel="1" spans="162:168">
      <c r="FF12535" s="55">
        <v>12528</v>
      </c>
      <c r="FG12535" s="55" t="s">
        <v>2053</v>
      </c>
      <c r="FH12535" s="55" t="s">
        <v>1470</v>
      </c>
      <c r="FI12535" s="55">
        <v>5</v>
      </c>
      <c r="FJ12535" s="55">
        <v>25000</v>
      </c>
      <c r="FK12535" s="55" t="s">
        <v>1258</v>
      </c>
      <c r="FL12535" s="55">
        <v>0.0292</v>
      </c>
    </row>
    <row r="12536" ht="14.25" customHeight="1" outlineLevel="1" spans="162:168">
      <c r="FF12536" s="55">
        <v>12529</v>
      </c>
      <c r="FG12536" s="55" t="s">
        <v>2053</v>
      </c>
      <c r="FH12536" s="55" t="s">
        <v>1470</v>
      </c>
      <c r="FI12536" s="55">
        <v>5</v>
      </c>
      <c r="FJ12536" s="55">
        <v>50000</v>
      </c>
      <c r="FK12536" s="55" t="s">
        <v>1258</v>
      </c>
      <c r="FL12536" s="55">
        <v>0.0292</v>
      </c>
    </row>
    <row r="12537" ht="14.25" customHeight="1" outlineLevel="1" spans="162:168">
      <c r="FF12537" s="55">
        <v>12530</v>
      </c>
      <c r="FG12537" s="55" t="s">
        <v>2053</v>
      </c>
      <c r="FH12537" s="55" t="s">
        <v>1470</v>
      </c>
      <c r="FI12537" s="55">
        <v>5</v>
      </c>
      <c r="FJ12537" s="55">
        <v>80000</v>
      </c>
      <c r="FK12537" s="55" t="s">
        <v>1258</v>
      </c>
      <c r="FL12537" s="55">
        <v>0.0292</v>
      </c>
    </row>
    <row r="12538" ht="14.25" customHeight="1" outlineLevel="1" spans="162:168">
      <c r="FF12538" s="55">
        <v>12531</v>
      </c>
      <c r="FG12538" s="55" t="s">
        <v>2053</v>
      </c>
      <c r="FH12538" s="55" t="s">
        <v>1470</v>
      </c>
      <c r="FI12538" s="55">
        <v>5</v>
      </c>
      <c r="FJ12538" s="55">
        <v>130000</v>
      </c>
      <c r="FK12538" s="55" t="s">
        <v>1258</v>
      </c>
      <c r="FL12538" s="55">
        <v>0.0292</v>
      </c>
    </row>
    <row r="12539" ht="14.25" customHeight="1" outlineLevel="1" spans="162:168">
      <c r="FF12539" s="55">
        <v>12532</v>
      </c>
      <c r="FG12539" s="55" t="s">
        <v>2053</v>
      </c>
      <c r="FH12539" s="55" t="s">
        <v>1470</v>
      </c>
      <c r="FI12539" s="55">
        <v>5</v>
      </c>
      <c r="FJ12539" s="55">
        <v>260000</v>
      </c>
      <c r="FK12539" s="55" t="s">
        <v>1258</v>
      </c>
      <c r="FL12539" s="55">
        <v>0.0292</v>
      </c>
    </row>
    <row r="12540" ht="14.25" customHeight="1" outlineLevel="1" spans="162:168">
      <c r="FF12540" s="55">
        <v>12533</v>
      </c>
      <c r="FG12540" s="55" t="s">
        <v>2053</v>
      </c>
      <c r="FH12540" s="55" t="s">
        <v>1470</v>
      </c>
      <c r="FI12540" s="55">
        <v>5</v>
      </c>
      <c r="FJ12540" s="55">
        <v>400000</v>
      </c>
      <c r="FK12540" s="55" t="s">
        <v>1258</v>
      </c>
      <c r="FL12540" s="55">
        <v>0.0292</v>
      </c>
    </row>
    <row r="12541" ht="14.25" customHeight="1" outlineLevel="1" spans="162:168">
      <c r="FF12541" s="55">
        <v>12534</v>
      </c>
      <c r="FG12541" s="55" t="s">
        <v>2053</v>
      </c>
      <c r="FH12541" s="55" t="s">
        <v>1470</v>
      </c>
      <c r="FI12541" s="55">
        <v>5</v>
      </c>
      <c r="FJ12541" s="55">
        <v>530000</v>
      </c>
      <c r="FK12541" s="55" t="s">
        <v>1258</v>
      </c>
      <c r="FL12541" s="55">
        <v>0.0292</v>
      </c>
    </row>
    <row r="12542" ht="14.25" customHeight="1" outlineLevel="1" spans="162:168">
      <c r="FF12542" s="55">
        <v>12535</v>
      </c>
      <c r="FG12542" s="55" t="s">
        <v>2053</v>
      </c>
      <c r="FH12542" s="55" t="s">
        <v>1470</v>
      </c>
      <c r="FI12542" s="55">
        <v>5</v>
      </c>
      <c r="FJ12542" s="55">
        <v>540000</v>
      </c>
      <c r="FK12542" s="55" t="s">
        <v>1258</v>
      </c>
      <c r="FL12542" s="55">
        <v>0.0292</v>
      </c>
    </row>
    <row r="12543" ht="14.25" customHeight="1" outlineLevel="1" spans="162:168">
      <c r="FF12543" s="55">
        <v>12536</v>
      </c>
      <c r="FG12543" s="55" t="s">
        <v>2053</v>
      </c>
      <c r="FH12543" s="55" t="s">
        <v>1470</v>
      </c>
      <c r="FI12543" s="55">
        <v>6</v>
      </c>
      <c r="FJ12543" s="55">
        <v>0</v>
      </c>
      <c r="FK12543" s="55" t="s">
        <v>1258</v>
      </c>
      <c r="FL12543" s="55">
        <v>0.0542</v>
      </c>
    </row>
    <row r="12544" ht="14.25" customHeight="1" outlineLevel="1" spans="162:168">
      <c r="FF12544" s="55">
        <v>12537</v>
      </c>
      <c r="FG12544" s="55" t="s">
        <v>2053</v>
      </c>
      <c r="FH12544" s="55" t="s">
        <v>1470</v>
      </c>
      <c r="FI12544" s="55">
        <v>6</v>
      </c>
      <c r="FJ12544" s="55">
        <v>1000</v>
      </c>
      <c r="FK12544" s="55" t="s">
        <v>1258</v>
      </c>
      <c r="FL12544" s="55">
        <v>0.05</v>
      </c>
    </row>
    <row r="12545" ht="14.25" customHeight="1" outlineLevel="1" spans="162:168">
      <c r="FF12545" s="55">
        <v>12538</v>
      </c>
      <c r="FG12545" s="55" t="s">
        <v>2053</v>
      </c>
      <c r="FH12545" s="55" t="s">
        <v>1470</v>
      </c>
      <c r="FI12545" s="55">
        <v>6</v>
      </c>
      <c r="FJ12545" s="55">
        <v>2500</v>
      </c>
      <c r="FK12545" s="55" t="s">
        <v>1258</v>
      </c>
      <c r="FL12545" s="55">
        <v>0.0458</v>
      </c>
    </row>
    <row r="12546" ht="14.25" customHeight="1" outlineLevel="1" spans="162:168">
      <c r="FF12546" s="55">
        <v>12539</v>
      </c>
      <c r="FG12546" s="55" t="s">
        <v>2053</v>
      </c>
      <c r="FH12546" s="55" t="s">
        <v>1470</v>
      </c>
      <c r="FI12546" s="55">
        <v>6</v>
      </c>
      <c r="FJ12546" s="55">
        <v>5000</v>
      </c>
      <c r="FK12546" s="55" t="s">
        <v>1258</v>
      </c>
      <c r="FL12546" s="55">
        <v>0.0417</v>
      </c>
    </row>
    <row r="12547" ht="14.25" customHeight="1" outlineLevel="1" spans="162:168">
      <c r="FF12547" s="55">
        <v>12540</v>
      </c>
      <c r="FG12547" s="55" t="s">
        <v>2053</v>
      </c>
      <c r="FH12547" s="55" t="s">
        <v>1470</v>
      </c>
      <c r="FI12547" s="55">
        <v>6</v>
      </c>
      <c r="FJ12547" s="55">
        <v>10000</v>
      </c>
      <c r="FK12547" s="55" t="s">
        <v>1258</v>
      </c>
      <c r="FL12547" s="55">
        <v>0.0333</v>
      </c>
    </row>
    <row r="12548" ht="14.25" customHeight="1" outlineLevel="1" spans="162:168">
      <c r="FF12548" s="55">
        <v>12541</v>
      </c>
      <c r="FG12548" s="55" t="s">
        <v>2053</v>
      </c>
      <c r="FH12548" s="55" t="s">
        <v>1470</v>
      </c>
      <c r="FI12548" s="55">
        <v>6</v>
      </c>
      <c r="FJ12548" s="55">
        <v>25000</v>
      </c>
      <c r="FK12548" s="55" t="s">
        <v>1258</v>
      </c>
      <c r="FL12548" s="55">
        <v>0.0292</v>
      </c>
    </row>
    <row r="12549" ht="14.25" customHeight="1" outlineLevel="1" spans="162:168">
      <c r="FF12549" s="55">
        <v>12542</v>
      </c>
      <c r="FG12549" s="55" t="s">
        <v>2053</v>
      </c>
      <c r="FH12549" s="55" t="s">
        <v>1470</v>
      </c>
      <c r="FI12549" s="55">
        <v>6</v>
      </c>
      <c r="FJ12549" s="55">
        <v>50000</v>
      </c>
      <c r="FK12549" s="55" t="s">
        <v>1258</v>
      </c>
      <c r="FL12549" s="55">
        <v>0.0292</v>
      </c>
    </row>
    <row r="12550" ht="14.25" customHeight="1" outlineLevel="1" spans="162:168">
      <c r="FF12550" s="55">
        <v>12543</v>
      </c>
      <c r="FG12550" s="55" t="s">
        <v>2053</v>
      </c>
      <c r="FH12550" s="55" t="s">
        <v>1470</v>
      </c>
      <c r="FI12550" s="55">
        <v>6</v>
      </c>
      <c r="FJ12550" s="55">
        <v>80000</v>
      </c>
      <c r="FK12550" s="55" t="s">
        <v>1258</v>
      </c>
      <c r="FL12550" s="55">
        <v>0.0292</v>
      </c>
    </row>
    <row r="12551" ht="14.25" customHeight="1" outlineLevel="1" spans="162:168">
      <c r="FF12551" s="55">
        <v>12544</v>
      </c>
      <c r="FG12551" s="55" t="s">
        <v>2053</v>
      </c>
      <c r="FH12551" s="55" t="s">
        <v>1470</v>
      </c>
      <c r="FI12551" s="55">
        <v>6</v>
      </c>
      <c r="FJ12551" s="55">
        <v>130000</v>
      </c>
      <c r="FK12551" s="55" t="s">
        <v>1258</v>
      </c>
      <c r="FL12551" s="55">
        <v>0.0292</v>
      </c>
    </row>
    <row r="12552" ht="14.25" customHeight="1" outlineLevel="1" spans="162:168">
      <c r="FF12552" s="55">
        <v>12545</v>
      </c>
      <c r="FG12552" s="55" t="s">
        <v>2053</v>
      </c>
      <c r="FH12552" s="55" t="s">
        <v>1470</v>
      </c>
      <c r="FI12552" s="55">
        <v>6</v>
      </c>
      <c r="FJ12552" s="55">
        <v>260000</v>
      </c>
      <c r="FK12552" s="55" t="s">
        <v>1258</v>
      </c>
      <c r="FL12552" s="55">
        <v>0.0292</v>
      </c>
    </row>
    <row r="12553" ht="14.25" customHeight="1" outlineLevel="1" spans="162:168">
      <c r="FF12553" s="55">
        <v>12546</v>
      </c>
      <c r="FG12553" s="55" t="s">
        <v>2053</v>
      </c>
      <c r="FH12553" s="55" t="s">
        <v>1470</v>
      </c>
      <c r="FI12553" s="55">
        <v>6</v>
      </c>
      <c r="FJ12553" s="55">
        <v>400000</v>
      </c>
      <c r="FK12553" s="55" t="s">
        <v>1258</v>
      </c>
      <c r="FL12553" s="55">
        <v>0.0292</v>
      </c>
    </row>
    <row r="12554" ht="14.25" customHeight="1" outlineLevel="1" spans="162:168">
      <c r="FF12554" s="55">
        <v>12547</v>
      </c>
      <c r="FG12554" s="55" t="s">
        <v>2053</v>
      </c>
      <c r="FH12554" s="55" t="s">
        <v>1470</v>
      </c>
      <c r="FI12554" s="55">
        <v>6</v>
      </c>
      <c r="FJ12554" s="55">
        <v>530000</v>
      </c>
      <c r="FK12554" s="55" t="s">
        <v>1258</v>
      </c>
      <c r="FL12554" s="55">
        <v>0.0292</v>
      </c>
    </row>
    <row r="12555" ht="14.25" customHeight="1" outlineLevel="1" spans="162:168">
      <c r="FF12555" s="55">
        <v>12548</v>
      </c>
      <c r="FG12555" s="55" t="s">
        <v>2053</v>
      </c>
      <c r="FH12555" s="55" t="s">
        <v>1470</v>
      </c>
      <c r="FI12555" s="55">
        <v>6</v>
      </c>
      <c r="FJ12555" s="55">
        <v>540000</v>
      </c>
      <c r="FK12555" s="55" t="s">
        <v>1258</v>
      </c>
      <c r="FL12555" s="55">
        <v>0.0292</v>
      </c>
    </row>
    <row r="12556" ht="14.25" customHeight="1" outlineLevel="1" spans="162:168">
      <c r="FF12556" s="55">
        <v>12549</v>
      </c>
      <c r="FG12556" s="55" t="s">
        <v>2053</v>
      </c>
      <c r="FH12556" s="55" t="s">
        <v>1470</v>
      </c>
      <c r="FI12556" s="55">
        <v>7</v>
      </c>
      <c r="FJ12556" s="55">
        <v>0</v>
      </c>
      <c r="FK12556" s="55" t="s">
        <v>1258</v>
      </c>
      <c r="FL12556" s="55">
        <v>0.0333</v>
      </c>
    </row>
    <row r="12557" ht="14.25" customHeight="1" outlineLevel="1" spans="162:168">
      <c r="FF12557" s="55">
        <v>12550</v>
      </c>
      <c r="FG12557" s="55" t="s">
        <v>2053</v>
      </c>
      <c r="FH12557" s="55" t="s">
        <v>1470</v>
      </c>
      <c r="FI12557" s="55">
        <v>7</v>
      </c>
      <c r="FJ12557" s="55">
        <v>1000</v>
      </c>
      <c r="FK12557" s="55" t="s">
        <v>1258</v>
      </c>
      <c r="FL12557" s="55">
        <v>0.0333</v>
      </c>
    </row>
    <row r="12558" ht="14.25" customHeight="1" outlineLevel="1" spans="162:168">
      <c r="FF12558" s="55">
        <v>12551</v>
      </c>
      <c r="FG12558" s="55" t="s">
        <v>2053</v>
      </c>
      <c r="FH12558" s="55" t="s">
        <v>1470</v>
      </c>
      <c r="FI12558" s="55">
        <v>7</v>
      </c>
      <c r="FJ12558" s="55">
        <v>2500</v>
      </c>
      <c r="FK12558" s="55" t="s">
        <v>1258</v>
      </c>
      <c r="FL12558" s="55">
        <v>0.0333</v>
      </c>
    </row>
    <row r="12559" ht="14.25" customHeight="1" outlineLevel="1" spans="162:168">
      <c r="FF12559" s="55">
        <v>12552</v>
      </c>
      <c r="FG12559" s="55" t="s">
        <v>2053</v>
      </c>
      <c r="FH12559" s="55" t="s">
        <v>1470</v>
      </c>
      <c r="FI12559" s="55">
        <v>7</v>
      </c>
      <c r="FJ12559" s="55">
        <v>5000</v>
      </c>
      <c r="FK12559" s="55" t="s">
        <v>1258</v>
      </c>
      <c r="FL12559" s="55">
        <v>0.0333</v>
      </c>
    </row>
    <row r="12560" ht="14.25" customHeight="1" outlineLevel="1" spans="162:168">
      <c r="FF12560" s="55">
        <v>12553</v>
      </c>
      <c r="FG12560" s="55" t="s">
        <v>2053</v>
      </c>
      <c r="FH12560" s="55" t="s">
        <v>1470</v>
      </c>
      <c r="FI12560" s="55">
        <v>7</v>
      </c>
      <c r="FJ12560" s="55">
        <v>10000</v>
      </c>
      <c r="FK12560" s="55" t="s">
        <v>1258</v>
      </c>
      <c r="FL12560" s="55">
        <v>0.0333</v>
      </c>
    </row>
    <row r="12561" ht="14.25" customHeight="1" outlineLevel="1" spans="162:168">
      <c r="FF12561" s="55">
        <v>12554</v>
      </c>
      <c r="FG12561" s="55" t="s">
        <v>2053</v>
      </c>
      <c r="FH12561" s="55" t="s">
        <v>1470</v>
      </c>
      <c r="FI12561" s="55">
        <v>7</v>
      </c>
      <c r="FJ12561" s="55">
        <v>25000</v>
      </c>
      <c r="FK12561" s="55" t="s">
        <v>1258</v>
      </c>
      <c r="FL12561" s="55">
        <v>0.0292</v>
      </c>
    </row>
    <row r="12562" ht="14.25" customHeight="1" outlineLevel="1" spans="162:168">
      <c r="FF12562" s="55">
        <v>12555</v>
      </c>
      <c r="FG12562" s="55" t="s">
        <v>2053</v>
      </c>
      <c r="FH12562" s="55" t="s">
        <v>1470</v>
      </c>
      <c r="FI12562" s="55">
        <v>7</v>
      </c>
      <c r="FJ12562" s="55">
        <v>50000</v>
      </c>
      <c r="FK12562" s="55" t="s">
        <v>1258</v>
      </c>
      <c r="FL12562" s="55">
        <v>0.0292</v>
      </c>
    </row>
    <row r="12563" ht="14.25" customHeight="1" outlineLevel="1" spans="162:168">
      <c r="FF12563" s="55">
        <v>12556</v>
      </c>
      <c r="FG12563" s="55" t="s">
        <v>2053</v>
      </c>
      <c r="FH12563" s="55" t="s">
        <v>1470</v>
      </c>
      <c r="FI12563" s="55">
        <v>7</v>
      </c>
      <c r="FJ12563" s="55">
        <v>80000</v>
      </c>
      <c r="FK12563" s="55" t="s">
        <v>1258</v>
      </c>
      <c r="FL12563" s="55">
        <v>0.0292</v>
      </c>
    </row>
    <row r="12564" ht="14.25" customHeight="1" outlineLevel="1" spans="162:168">
      <c r="FF12564" s="55">
        <v>12557</v>
      </c>
      <c r="FG12564" s="55" t="s">
        <v>2053</v>
      </c>
      <c r="FH12564" s="55" t="s">
        <v>1470</v>
      </c>
      <c r="FI12564" s="55">
        <v>7</v>
      </c>
      <c r="FJ12564" s="55">
        <v>130000</v>
      </c>
      <c r="FK12564" s="55" t="s">
        <v>1258</v>
      </c>
      <c r="FL12564" s="55">
        <v>0.0292</v>
      </c>
    </row>
    <row r="12565" ht="14.25" customHeight="1" outlineLevel="1" spans="162:168">
      <c r="FF12565" s="55">
        <v>12558</v>
      </c>
      <c r="FG12565" s="55" t="s">
        <v>2053</v>
      </c>
      <c r="FH12565" s="55" t="s">
        <v>1470</v>
      </c>
      <c r="FI12565" s="55">
        <v>7</v>
      </c>
      <c r="FJ12565" s="55">
        <v>260000</v>
      </c>
      <c r="FK12565" s="55" t="s">
        <v>1258</v>
      </c>
      <c r="FL12565" s="55">
        <v>0.0292</v>
      </c>
    </row>
    <row r="12566" ht="14.25" customHeight="1" outlineLevel="1" spans="162:168">
      <c r="FF12566" s="55">
        <v>12559</v>
      </c>
      <c r="FG12566" s="55" t="s">
        <v>2053</v>
      </c>
      <c r="FH12566" s="55" t="s">
        <v>1470</v>
      </c>
      <c r="FI12566" s="55">
        <v>7</v>
      </c>
      <c r="FJ12566" s="55">
        <v>400000</v>
      </c>
      <c r="FK12566" s="55" t="s">
        <v>1258</v>
      </c>
      <c r="FL12566" s="55">
        <v>0.0292</v>
      </c>
    </row>
    <row r="12567" ht="14.25" customHeight="1" outlineLevel="1" spans="162:168">
      <c r="FF12567" s="55">
        <v>12560</v>
      </c>
      <c r="FG12567" s="55" t="s">
        <v>2053</v>
      </c>
      <c r="FH12567" s="55" t="s">
        <v>1470</v>
      </c>
      <c r="FI12567" s="55">
        <v>7</v>
      </c>
      <c r="FJ12567" s="55">
        <v>530000</v>
      </c>
      <c r="FK12567" s="55" t="s">
        <v>1258</v>
      </c>
      <c r="FL12567" s="55">
        <v>0.0292</v>
      </c>
    </row>
    <row r="12568" ht="14.25" customHeight="1" outlineLevel="1" spans="162:168">
      <c r="FF12568" s="55">
        <v>12561</v>
      </c>
      <c r="FG12568" s="55" t="s">
        <v>2053</v>
      </c>
      <c r="FH12568" s="55" t="s">
        <v>1470</v>
      </c>
      <c r="FI12568" s="55">
        <v>7</v>
      </c>
      <c r="FJ12568" s="55">
        <v>540000</v>
      </c>
      <c r="FK12568" s="55" t="s">
        <v>1258</v>
      </c>
      <c r="FL12568" s="55">
        <v>0.0292</v>
      </c>
    </row>
    <row r="12569" ht="14.25" customHeight="1" outlineLevel="1" spans="162:168">
      <c r="FF12569" s="55">
        <v>12562</v>
      </c>
      <c r="FG12569" s="55" t="s">
        <v>2053</v>
      </c>
      <c r="FH12569" s="55" t="s">
        <v>1470</v>
      </c>
      <c r="FI12569" s="55">
        <v>8</v>
      </c>
      <c r="FJ12569" s="55">
        <v>0</v>
      </c>
      <c r="FK12569" s="55" t="s">
        <v>1258</v>
      </c>
      <c r="FL12569" s="55">
        <v>0.0292</v>
      </c>
    </row>
    <row r="12570" ht="14.25" customHeight="1" outlineLevel="1" spans="162:168">
      <c r="FF12570" s="55">
        <v>12563</v>
      </c>
      <c r="FG12570" s="55" t="s">
        <v>2053</v>
      </c>
      <c r="FH12570" s="55" t="s">
        <v>1470</v>
      </c>
      <c r="FI12570" s="55">
        <v>8</v>
      </c>
      <c r="FJ12570" s="55">
        <v>1000</v>
      </c>
      <c r="FK12570" s="55" t="s">
        <v>1258</v>
      </c>
      <c r="FL12570" s="55">
        <v>0.0292</v>
      </c>
    </row>
    <row r="12571" ht="14.25" customHeight="1" outlineLevel="1" spans="162:168">
      <c r="FF12571" s="55">
        <v>12564</v>
      </c>
      <c r="FG12571" s="55" t="s">
        <v>2053</v>
      </c>
      <c r="FH12571" s="55" t="s">
        <v>1470</v>
      </c>
      <c r="FI12571" s="55">
        <v>8</v>
      </c>
      <c r="FJ12571" s="55">
        <v>2500</v>
      </c>
      <c r="FK12571" s="55" t="s">
        <v>1258</v>
      </c>
      <c r="FL12571" s="55">
        <v>0.0292</v>
      </c>
    </row>
    <row r="12572" ht="14.25" customHeight="1" outlineLevel="1" spans="162:168">
      <c r="FF12572" s="55">
        <v>12565</v>
      </c>
      <c r="FG12572" s="55" t="s">
        <v>2053</v>
      </c>
      <c r="FH12572" s="55" t="s">
        <v>1470</v>
      </c>
      <c r="FI12572" s="55">
        <v>8</v>
      </c>
      <c r="FJ12572" s="55">
        <v>5000</v>
      </c>
      <c r="FK12572" s="55" t="s">
        <v>1258</v>
      </c>
      <c r="FL12572" s="55">
        <v>0.0292</v>
      </c>
    </row>
    <row r="12573" ht="14.25" customHeight="1" outlineLevel="1" spans="162:168">
      <c r="FF12573" s="55">
        <v>12566</v>
      </c>
      <c r="FG12573" s="55" t="s">
        <v>2053</v>
      </c>
      <c r="FH12573" s="55" t="s">
        <v>1470</v>
      </c>
      <c r="FI12573" s="55">
        <v>8</v>
      </c>
      <c r="FJ12573" s="55">
        <v>10000</v>
      </c>
      <c r="FK12573" s="55" t="s">
        <v>1258</v>
      </c>
      <c r="FL12573" s="55">
        <v>0.0292</v>
      </c>
    </row>
    <row r="12574" ht="14.25" customHeight="1" outlineLevel="1" spans="162:168">
      <c r="FF12574" s="55">
        <v>12567</v>
      </c>
      <c r="FG12574" s="55" t="s">
        <v>2053</v>
      </c>
      <c r="FH12574" s="55" t="s">
        <v>1470</v>
      </c>
      <c r="FI12574" s="55">
        <v>8</v>
      </c>
      <c r="FJ12574" s="55">
        <v>25000</v>
      </c>
      <c r="FK12574" s="55" t="s">
        <v>1258</v>
      </c>
      <c r="FL12574" s="55">
        <v>0.0292</v>
      </c>
    </row>
    <row r="12575" ht="14.25" customHeight="1" outlineLevel="1" spans="162:168">
      <c r="FF12575" s="55">
        <v>12568</v>
      </c>
      <c r="FG12575" s="55" t="s">
        <v>2053</v>
      </c>
      <c r="FH12575" s="55" t="s">
        <v>1470</v>
      </c>
      <c r="FI12575" s="55">
        <v>8</v>
      </c>
      <c r="FJ12575" s="55">
        <v>50000</v>
      </c>
      <c r="FK12575" s="55" t="s">
        <v>1258</v>
      </c>
      <c r="FL12575" s="55">
        <v>0.0292</v>
      </c>
    </row>
    <row r="12576" ht="14.25" customHeight="1" outlineLevel="1" spans="162:168">
      <c r="FF12576" s="55">
        <v>12569</v>
      </c>
      <c r="FG12576" s="55" t="s">
        <v>2053</v>
      </c>
      <c r="FH12576" s="55" t="s">
        <v>1470</v>
      </c>
      <c r="FI12576" s="55">
        <v>8</v>
      </c>
      <c r="FJ12576" s="55">
        <v>80000</v>
      </c>
      <c r="FK12576" s="55" t="s">
        <v>1258</v>
      </c>
      <c r="FL12576" s="55">
        <v>0.0292</v>
      </c>
    </row>
    <row r="12577" ht="14.25" customHeight="1" outlineLevel="1" spans="162:168">
      <c r="FF12577" s="55">
        <v>12570</v>
      </c>
      <c r="FG12577" s="55" t="s">
        <v>2053</v>
      </c>
      <c r="FH12577" s="55" t="s">
        <v>1470</v>
      </c>
      <c r="FI12577" s="55">
        <v>8</v>
      </c>
      <c r="FJ12577" s="55">
        <v>130000</v>
      </c>
      <c r="FK12577" s="55" t="s">
        <v>1258</v>
      </c>
      <c r="FL12577" s="55">
        <v>0.0292</v>
      </c>
    </row>
    <row r="12578" ht="14.25" customHeight="1" outlineLevel="1" spans="162:168">
      <c r="FF12578" s="55">
        <v>12571</v>
      </c>
      <c r="FG12578" s="55" t="s">
        <v>2053</v>
      </c>
      <c r="FH12578" s="55" t="s">
        <v>1470</v>
      </c>
      <c r="FI12578" s="55">
        <v>8</v>
      </c>
      <c r="FJ12578" s="55">
        <v>260000</v>
      </c>
      <c r="FK12578" s="55" t="s">
        <v>1258</v>
      </c>
      <c r="FL12578" s="55">
        <v>0.0292</v>
      </c>
    </row>
    <row r="12579" ht="14.25" customHeight="1" outlineLevel="1" spans="162:168">
      <c r="FF12579" s="55">
        <v>12572</v>
      </c>
      <c r="FG12579" s="55" t="s">
        <v>2053</v>
      </c>
      <c r="FH12579" s="55" t="s">
        <v>1470</v>
      </c>
      <c r="FI12579" s="55">
        <v>8</v>
      </c>
      <c r="FJ12579" s="55">
        <v>400000</v>
      </c>
      <c r="FK12579" s="55" t="s">
        <v>1258</v>
      </c>
      <c r="FL12579" s="55">
        <v>0.0292</v>
      </c>
    </row>
    <row r="12580" ht="14.25" customHeight="1" outlineLevel="1" spans="162:168">
      <c r="FF12580" s="55">
        <v>12573</v>
      </c>
      <c r="FG12580" s="55" t="s">
        <v>2053</v>
      </c>
      <c r="FH12580" s="55" t="s">
        <v>1470</v>
      </c>
      <c r="FI12580" s="55">
        <v>8</v>
      </c>
      <c r="FJ12580" s="55">
        <v>530000</v>
      </c>
      <c r="FK12580" s="55" t="s">
        <v>1258</v>
      </c>
      <c r="FL12580" s="55">
        <v>0.0292</v>
      </c>
    </row>
    <row r="12581" ht="14.25" customHeight="1" outlineLevel="1" spans="162:168">
      <c r="FF12581" s="55">
        <v>12574</v>
      </c>
      <c r="FG12581" s="55" t="s">
        <v>2053</v>
      </c>
      <c r="FH12581" s="55" t="s">
        <v>1470</v>
      </c>
      <c r="FI12581" s="55">
        <v>8</v>
      </c>
      <c r="FJ12581" s="55">
        <v>540000</v>
      </c>
      <c r="FK12581" s="55" t="s">
        <v>1258</v>
      </c>
      <c r="FL12581" s="55">
        <v>0.0292</v>
      </c>
    </row>
    <row r="12582" ht="14.25" customHeight="1" outlineLevel="1" spans="162:168">
      <c r="FF12582" s="55">
        <v>12575</v>
      </c>
      <c r="FG12582" s="55" t="s">
        <v>2053</v>
      </c>
      <c r="FH12582" s="55" t="s">
        <v>1470</v>
      </c>
      <c r="FI12582" s="55">
        <v>9</v>
      </c>
      <c r="FJ12582" s="55">
        <v>0</v>
      </c>
      <c r="FK12582" s="55" t="s">
        <v>1258</v>
      </c>
      <c r="FL12582" s="55">
        <v>0.0292</v>
      </c>
    </row>
    <row r="12583" ht="14.25" customHeight="1" outlineLevel="1" spans="162:168">
      <c r="FF12583" s="55">
        <v>12576</v>
      </c>
      <c r="FG12583" s="55" t="s">
        <v>2053</v>
      </c>
      <c r="FH12583" s="55" t="s">
        <v>1470</v>
      </c>
      <c r="FI12583" s="55">
        <v>9</v>
      </c>
      <c r="FJ12583" s="55">
        <v>1000</v>
      </c>
      <c r="FK12583" s="55" t="s">
        <v>1258</v>
      </c>
      <c r="FL12583" s="55">
        <v>0.0292</v>
      </c>
    </row>
    <row r="12584" ht="14.25" customHeight="1" outlineLevel="1" spans="162:168">
      <c r="FF12584" s="55">
        <v>12577</v>
      </c>
      <c r="FG12584" s="55" t="s">
        <v>2053</v>
      </c>
      <c r="FH12584" s="55" t="s">
        <v>1470</v>
      </c>
      <c r="FI12584" s="55">
        <v>9</v>
      </c>
      <c r="FJ12584" s="55">
        <v>2500</v>
      </c>
      <c r="FK12584" s="55" t="s">
        <v>1258</v>
      </c>
      <c r="FL12584" s="55">
        <v>0.0292</v>
      </c>
    </row>
    <row r="12585" ht="14.25" customHeight="1" outlineLevel="1" spans="162:168">
      <c r="FF12585" s="55">
        <v>12578</v>
      </c>
      <c r="FG12585" s="55" t="s">
        <v>2053</v>
      </c>
      <c r="FH12585" s="55" t="s">
        <v>1470</v>
      </c>
      <c r="FI12585" s="55">
        <v>9</v>
      </c>
      <c r="FJ12585" s="55">
        <v>5000</v>
      </c>
      <c r="FK12585" s="55" t="s">
        <v>1258</v>
      </c>
      <c r="FL12585" s="55">
        <v>0.0292</v>
      </c>
    </row>
    <row r="12586" ht="14.25" customHeight="1" outlineLevel="1" spans="162:168">
      <c r="FF12586" s="55">
        <v>12579</v>
      </c>
      <c r="FG12586" s="55" t="s">
        <v>2053</v>
      </c>
      <c r="FH12586" s="55" t="s">
        <v>1470</v>
      </c>
      <c r="FI12586" s="55">
        <v>9</v>
      </c>
      <c r="FJ12586" s="55">
        <v>10000</v>
      </c>
      <c r="FK12586" s="55" t="s">
        <v>1258</v>
      </c>
      <c r="FL12586" s="55">
        <v>0.0292</v>
      </c>
    </row>
    <row r="12587" ht="14.25" customHeight="1" outlineLevel="1" spans="162:168">
      <c r="FF12587" s="55">
        <v>12580</v>
      </c>
      <c r="FG12587" s="55" t="s">
        <v>2053</v>
      </c>
      <c r="FH12587" s="55" t="s">
        <v>1470</v>
      </c>
      <c r="FI12587" s="55">
        <v>9</v>
      </c>
      <c r="FJ12587" s="55">
        <v>25000</v>
      </c>
      <c r="FK12587" s="55" t="s">
        <v>1258</v>
      </c>
      <c r="FL12587" s="55">
        <v>0.0292</v>
      </c>
    </row>
    <row r="12588" ht="14.25" customHeight="1" outlineLevel="1" spans="162:168">
      <c r="FF12588" s="55">
        <v>12581</v>
      </c>
      <c r="FG12588" s="55" t="s">
        <v>2053</v>
      </c>
      <c r="FH12588" s="55" t="s">
        <v>1470</v>
      </c>
      <c r="FI12588" s="55">
        <v>9</v>
      </c>
      <c r="FJ12588" s="55">
        <v>50000</v>
      </c>
      <c r="FK12588" s="55" t="s">
        <v>1258</v>
      </c>
      <c r="FL12588" s="55">
        <v>0.0292</v>
      </c>
    </row>
    <row r="12589" ht="14.25" customHeight="1" outlineLevel="1" spans="162:168">
      <c r="FF12589" s="55">
        <v>12582</v>
      </c>
      <c r="FG12589" s="55" t="s">
        <v>2053</v>
      </c>
      <c r="FH12589" s="55" t="s">
        <v>1470</v>
      </c>
      <c r="FI12589" s="55">
        <v>9</v>
      </c>
      <c r="FJ12589" s="55">
        <v>80000</v>
      </c>
      <c r="FK12589" s="55" t="s">
        <v>1258</v>
      </c>
      <c r="FL12589" s="55">
        <v>0.0292</v>
      </c>
    </row>
    <row r="12590" ht="14.25" customHeight="1" outlineLevel="1" spans="162:168">
      <c r="FF12590" s="55">
        <v>12583</v>
      </c>
      <c r="FG12590" s="55" t="s">
        <v>2053</v>
      </c>
      <c r="FH12590" s="55" t="s">
        <v>1470</v>
      </c>
      <c r="FI12590" s="55">
        <v>9</v>
      </c>
      <c r="FJ12590" s="55">
        <v>130000</v>
      </c>
      <c r="FK12590" s="55" t="s">
        <v>1258</v>
      </c>
      <c r="FL12590" s="55">
        <v>0.0292</v>
      </c>
    </row>
    <row r="12591" ht="14.25" customHeight="1" outlineLevel="1" spans="162:168">
      <c r="FF12591" s="55">
        <v>12584</v>
      </c>
      <c r="FG12591" s="55" t="s">
        <v>2053</v>
      </c>
      <c r="FH12591" s="55" t="s">
        <v>1470</v>
      </c>
      <c r="FI12591" s="55">
        <v>9</v>
      </c>
      <c r="FJ12591" s="55">
        <v>260000</v>
      </c>
      <c r="FK12591" s="55" t="s">
        <v>1258</v>
      </c>
      <c r="FL12591" s="55">
        <v>0.0292</v>
      </c>
    </row>
    <row r="12592" ht="14.25" customHeight="1" outlineLevel="1" spans="162:168">
      <c r="FF12592" s="55">
        <v>12585</v>
      </c>
      <c r="FG12592" s="55" t="s">
        <v>2053</v>
      </c>
      <c r="FH12592" s="55" t="s">
        <v>1470</v>
      </c>
      <c r="FI12592" s="55">
        <v>9</v>
      </c>
      <c r="FJ12592" s="55">
        <v>400000</v>
      </c>
      <c r="FK12592" s="55" t="s">
        <v>1258</v>
      </c>
      <c r="FL12592" s="55">
        <v>0.0292</v>
      </c>
    </row>
    <row r="12593" ht="14.25" customHeight="1" outlineLevel="1" spans="162:168">
      <c r="FF12593" s="55">
        <v>12586</v>
      </c>
      <c r="FG12593" s="55" t="s">
        <v>2053</v>
      </c>
      <c r="FH12593" s="55" t="s">
        <v>1470</v>
      </c>
      <c r="FI12593" s="55">
        <v>9</v>
      </c>
      <c r="FJ12593" s="55">
        <v>530000</v>
      </c>
      <c r="FK12593" s="55" t="s">
        <v>1258</v>
      </c>
      <c r="FL12593" s="55">
        <v>0.0292</v>
      </c>
    </row>
    <row r="12594" ht="14.25" customHeight="1" outlineLevel="1" spans="162:168">
      <c r="FF12594" s="55">
        <v>12587</v>
      </c>
      <c r="FG12594" s="55" t="s">
        <v>2053</v>
      </c>
      <c r="FH12594" s="55" t="s">
        <v>1470</v>
      </c>
      <c r="FI12594" s="55">
        <v>9</v>
      </c>
      <c r="FJ12594" s="55">
        <v>540000</v>
      </c>
      <c r="FK12594" s="55" t="s">
        <v>1258</v>
      </c>
      <c r="FL12594" s="55">
        <v>0.0292</v>
      </c>
    </row>
    <row r="12595" ht="14.25" customHeight="1" outlineLevel="1" spans="162:168">
      <c r="FF12595" s="55">
        <v>12588</v>
      </c>
      <c r="FG12595" s="55" t="s">
        <v>2053</v>
      </c>
      <c r="FH12595" s="55" t="s">
        <v>1667</v>
      </c>
      <c r="FI12595" s="55">
        <v>1</v>
      </c>
      <c r="FJ12595" s="55">
        <v>0</v>
      </c>
      <c r="FK12595" s="55" t="s">
        <v>1258</v>
      </c>
      <c r="FL12595" s="55">
        <v>0.025</v>
      </c>
    </row>
    <row r="12596" ht="14.25" customHeight="1" outlineLevel="1" spans="162:168">
      <c r="FF12596" s="55">
        <v>12589</v>
      </c>
      <c r="FG12596" s="55" t="s">
        <v>2053</v>
      </c>
      <c r="FH12596" s="55" t="s">
        <v>1667</v>
      </c>
      <c r="FI12596" s="55">
        <v>1</v>
      </c>
      <c r="FJ12596" s="55">
        <v>1000</v>
      </c>
      <c r="FK12596" s="55" t="s">
        <v>1258</v>
      </c>
      <c r="FL12596" s="55">
        <v>0.025</v>
      </c>
    </row>
    <row r="12597" ht="14.25" customHeight="1" outlineLevel="1" spans="162:168">
      <c r="FF12597" s="55">
        <v>12590</v>
      </c>
      <c r="FG12597" s="55" t="s">
        <v>2053</v>
      </c>
      <c r="FH12597" s="55" t="s">
        <v>1667</v>
      </c>
      <c r="FI12597" s="55">
        <v>1</v>
      </c>
      <c r="FJ12597" s="55">
        <v>2500</v>
      </c>
      <c r="FK12597" s="55" t="s">
        <v>1258</v>
      </c>
      <c r="FL12597" s="55">
        <v>0.025</v>
      </c>
    </row>
    <row r="12598" ht="14.25" customHeight="1" outlineLevel="1" spans="162:168">
      <c r="FF12598" s="55">
        <v>12591</v>
      </c>
      <c r="FG12598" s="55" t="s">
        <v>2053</v>
      </c>
      <c r="FH12598" s="55" t="s">
        <v>1667</v>
      </c>
      <c r="FI12598" s="55">
        <v>1</v>
      </c>
      <c r="FJ12598" s="55">
        <v>5000</v>
      </c>
      <c r="FK12598" s="55" t="s">
        <v>1258</v>
      </c>
      <c r="FL12598" s="55">
        <v>0.025</v>
      </c>
    </row>
    <row r="12599" ht="14.25" customHeight="1" outlineLevel="1" spans="162:168">
      <c r="FF12599" s="55">
        <v>12592</v>
      </c>
      <c r="FG12599" s="55" t="s">
        <v>2053</v>
      </c>
      <c r="FH12599" s="55" t="s">
        <v>1667</v>
      </c>
      <c r="FI12599" s="55">
        <v>1</v>
      </c>
      <c r="FJ12599" s="55">
        <v>10000</v>
      </c>
      <c r="FK12599" s="55" t="s">
        <v>1258</v>
      </c>
      <c r="FL12599" s="55">
        <v>0.025</v>
      </c>
    </row>
    <row r="12600" ht="14.25" customHeight="1" outlineLevel="1" spans="162:168">
      <c r="FF12600" s="55">
        <v>12593</v>
      </c>
      <c r="FG12600" s="55" t="s">
        <v>2053</v>
      </c>
      <c r="FH12600" s="55" t="s">
        <v>1667</v>
      </c>
      <c r="FI12600" s="55">
        <v>1</v>
      </c>
      <c r="FJ12600" s="55">
        <v>25000</v>
      </c>
      <c r="FK12600" s="55" t="s">
        <v>1258</v>
      </c>
      <c r="FL12600" s="55">
        <v>0.025</v>
      </c>
    </row>
    <row r="12601" ht="14.25" customHeight="1" outlineLevel="1" spans="162:168">
      <c r="FF12601" s="55">
        <v>12594</v>
      </c>
      <c r="FG12601" s="55" t="s">
        <v>2053</v>
      </c>
      <c r="FH12601" s="55" t="s">
        <v>1667</v>
      </c>
      <c r="FI12601" s="55">
        <v>1</v>
      </c>
      <c r="FJ12601" s="55">
        <v>50000</v>
      </c>
      <c r="FK12601" s="55" t="s">
        <v>1258</v>
      </c>
      <c r="FL12601" s="55">
        <v>0.025</v>
      </c>
    </row>
    <row r="12602" ht="14.25" customHeight="1" outlineLevel="1" spans="162:168">
      <c r="FF12602" s="55">
        <v>12595</v>
      </c>
      <c r="FG12602" s="55" t="s">
        <v>2053</v>
      </c>
      <c r="FH12602" s="55" t="s">
        <v>1667</v>
      </c>
      <c r="FI12602" s="55">
        <v>1</v>
      </c>
      <c r="FJ12602" s="55">
        <v>80000</v>
      </c>
      <c r="FK12602" s="55" t="s">
        <v>1258</v>
      </c>
      <c r="FL12602" s="55">
        <v>0.025</v>
      </c>
    </row>
    <row r="12603" ht="14.25" customHeight="1" outlineLevel="1" spans="162:168">
      <c r="FF12603" s="55">
        <v>12596</v>
      </c>
      <c r="FG12603" s="55" t="s">
        <v>2053</v>
      </c>
      <c r="FH12603" s="55" t="s">
        <v>1667</v>
      </c>
      <c r="FI12603" s="55">
        <v>1</v>
      </c>
      <c r="FJ12603" s="55">
        <v>130000</v>
      </c>
      <c r="FK12603" s="55" t="s">
        <v>1258</v>
      </c>
      <c r="FL12603" s="55">
        <v>0.025</v>
      </c>
    </row>
    <row r="12604" ht="14.25" customHeight="1" outlineLevel="1" spans="162:168">
      <c r="FF12604" s="55">
        <v>12597</v>
      </c>
      <c r="FG12604" s="55" t="s">
        <v>2053</v>
      </c>
      <c r="FH12604" s="55" t="s">
        <v>1667</v>
      </c>
      <c r="FI12604" s="55">
        <v>1</v>
      </c>
      <c r="FJ12604" s="55">
        <v>260000</v>
      </c>
      <c r="FK12604" s="55" t="s">
        <v>1258</v>
      </c>
      <c r="FL12604" s="55">
        <v>0.025</v>
      </c>
    </row>
    <row r="12605" ht="14.25" customHeight="1" outlineLevel="1" spans="162:168">
      <c r="FF12605" s="55">
        <v>12598</v>
      </c>
      <c r="FG12605" s="55" t="s">
        <v>2053</v>
      </c>
      <c r="FH12605" s="55" t="s">
        <v>1667</v>
      </c>
      <c r="FI12605" s="55">
        <v>1</v>
      </c>
      <c r="FJ12605" s="55">
        <v>400000</v>
      </c>
      <c r="FK12605" s="55" t="s">
        <v>1258</v>
      </c>
      <c r="FL12605" s="55">
        <v>0.025</v>
      </c>
    </row>
    <row r="12606" ht="14.25" customHeight="1" outlineLevel="1" spans="162:168">
      <c r="FF12606" s="55">
        <v>12599</v>
      </c>
      <c r="FG12606" s="55" t="s">
        <v>2053</v>
      </c>
      <c r="FH12606" s="55" t="s">
        <v>1667</v>
      </c>
      <c r="FI12606" s="55">
        <v>1</v>
      </c>
      <c r="FJ12606" s="55">
        <v>530000</v>
      </c>
      <c r="FK12606" s="55" t="s">
        <v>1258</v>
      </c>
      <c r="FL12606" s="55">
        <v>0.025</v>
      </c>
    </row>
    <row r="12607" ht="14.25" customHeight="1" outlineLevel="1" spans="162:168">
      <c r="FF12607" s="55">
        <v>12600</v>
      </c>
      <c r="FG12607" s="55" t="s">
        <v>2053</v>
      </c>
      <c r="FH12607" s="55" t="s">
        <v>1667</v>
      </c>
      <c r="FI12607" s="55">
        <v>1</v>
      </c>
      <c r="FJ12607" s="55">
        <v>540000</v>
      </c>
      <c r="FK12607" s="55" t="s">
        <v>1258</v>
      </c>
      <c r="FL12607" s="55">
        <v>0.025</v>
      </c>
    </row>
    <row r="12608" ht="14.25" customHeight="1" outlineLevel="1" spans="162:168">
      <c r="FF12608" s="55">
        <v>12601</v>
      </c>
      <c r="FG12608" s="55" t="s">
        <v>2053</v>
      </c>
      <c r="FH12608" s="55" t="s">
        <v>1554</v>
      </c>
      <c r="FI12608" s="55">
        <v>1</v>
      </c>
      <c r="FJ12608" s="55">
        <v>0</v>
      </c>
      <c r="FK12608" s="55" t="s">
        <v>1258</v>
      </c>
      <c r="FL12608" s="55">
        <v>0.025</v>
      </c>
    </row>
    <row r="12609" ht="14.25" customHeight="1" outlineLevel="1" spans="162:168">
      <c r="FF12609" s="55">
        <v>12602</v>
      </c>
      <c r="FG12609" s="55" t="s">
        <v>2053</v>
      </c>
      <c r="FH12609" s="55" t="s">
        <v>1554</v>
      </c>
      <c r="FI12609" s="55">
        <v>1</v>
      </c>
      <c r="FJ12609" s="55">
        <v>1000</v>
      </c>
      <c r="FK12609" s="55" t="s">
        <v>1258</v>
      </c>
      <c r="FL12609" s="55">
        <v>0.025</v>
      </c>
    </row>
    <row r="12610" ht="14.25" customHeight="1" outlineLevel="1" spans="162:168">
      <c r="FF12610" s="55">
        <v>12603</v>
      </c>
      <c r="FG12610" s="55" t="s">
        <v>2053</v>
      </c>
      <c r="FH12610" s="55" t="s">
        <v>1554</v>
      </c>
      <c r="FI12610" s="55">
        <v>1</v>
      </c>
      <c r="FJ12610" s="55">
        <v>2500</v>
      </c>
      <c r="FK12610" s="55" t="s">
        <v>1258</v>
      </c>
      <c r="FL12610" s="55">
        <v>0.025</v>
      </c>
    </row>
    <row r="12611" ht="14.25" customHeight="1" outlineLevel="1" spans="162:168">
      <c r="FF12611" s="55">
        <v>12604</v>
      </c>
      <c r="FG12611" s="55" t="s">
        <v>2053</v>
      </c>
      <c r="FH12611" s="55" t="s">
        <v>1554</v>
      </c>
      <c r="FI12611" s="55">
        <v>1</v>
      </c>
      <c r="FJ12611" s="55">
        <v>5000</v>
      </c>
      <c r="FK12611" s="55" t="s">
        <v>1258</v>
      </c>
      <c r="FL12611" s="55">
        <v>0.025</v>
      </c>
    </row>
    <row r="12612" ht="14.25" customHeight="1" outlineLevel="1" spans="162:168">
      <c r="FF12612" s="55">
        <v>12605</v>
      </c>
      <c r="FG12612" s="55" t="s">
        <v>2053</v>
      </c>
      <c r="FH12612" s="55" t="s">
        <v>1554</v>
      </c>
      <c r="FI12612" s="55">
        <v>1</v>
      </c>
      <c r="FJ12612" s="55">
        <v>10000</v>
      </c>
      <c r="FK12612" s="55" t="s">
        <v>1258</v>
      </c>
      <c r="FL12612" s="55">
        <v>0.025</v>
      </c>
    </row>
    <row r="12613" ht="14.25" customHeight="1" outlineLevel="1" spans="162:168">
      <c r="FF12613" s="55">
        <v>12606</v>
      </c>
      <c r="FG12613" s="55" t="s">
        <v>2053</v>
      </c>
      <c r="FH12613" s="55" t="s">
        <v>1554</v>
      </c>
      <c r="FI12613" s="55">
        <v>1</v>
      </c>
      <c r="FJ12613" s="55">
        <v>25000</v>
      </c>
      <c r="FK12613" s="55" t="s">
        <v>1258</v>
      </c>
      <c r="FL12613" s="55">
        <v>0.025</v>
      </c>
    </row>
    <row r="12614" ht="14.25" customHeight="1" outlineLevel="1" spans="162:168">
      <c r="FF12614" s="55">
        <v>12607</v>
      </c>
      <c r="FG12614" s="55" t="s">
        <v>2053</v>
      </c>
      <c r="FH12614" s="55" t="s">
        <v>1554</v>
      </c>
      <c r="FI12614" s="55">
        <v>1</v>
      </c>
      <c r="FJ12614" s="55">
        <v>50000</v>
      </c>
      <c r="FK12614" s="55" t="s">
        <v>1258</v>
      </c>
      <c r="FL12614" s="55">
        <v>0.025</v>
      </c>
    </row>
    <row r="12615" ht="14.25" customHeight="1" outlineLevel="1" spans="162:168">
      <c r="FF12615" s="55">
        <v>12608</v>
      </c>
      <c r="FG12615" s="55" t="s">
        <v>2053</v>
      </c>
      <c r="FH12615" s="55" t="s">
        <v>1554</v>
      </c>
      <c r="FI12615" s="55">
        <v>1</v>
      </c>
      <c r="FJ12615" s="55">
        <v>80000</v>
      </c>
      <c r="FK12615" s="55" t="s">
        <v>1258</v>
      </c>
      <c r="FL12615" s="55">
        <v>0.025</v>
      </c>
    </row>
    <row r="12616" ht="14.25" customHeight="1" outlineLevel="1" spans="162:168">
      <c r="FF12616" s="55">
        <v>12609</v>
      </c>
      <c r="FG12616" s="55" t="s">
        <v>2053</v>
      </c>
      <c r="FH12616" s="55" t="s">
        <v>1554</v>
      </c>
      <c r="FI12616" s="55">
        <v>1</v>
      </c>
      <c r="FJ12616" s="55">
        <v>130000</v>
      </c>
      <c r="FK12616" s="55" t="s">
        <v>1258</v>
      </c>
      <c r="FL12616" s="55">
        <v>0.025</v>
      </c>
    </row>
    <row r="12617" ht="14.25" customHeight="1" outlineLevel="1" spans="162:168">
      <c r="FF12617" s="55">
        <v>12610</v>
      </c>
      <c r="FG12617" s="55" t="s">
        <v>2053</v>
      </c>
      <c r="FH12617" s="55" t="s">
        <v>1554</v>
      </c>
      <c r="FI12617" s="55">
        <v>1</v>
      </c>
      <c r="FJ12617" s="55">
        <v>260000</v>
      </c>
      <c r="FK12617" s="55" t="s">
        <v>1258</v>
      </c>
      <c r="FL12617" s="55">
        <v>0.025</v>
      </c>
    </row>
    <row r="12618" ht="14.25" customHeight="1" outlineLevel="1" spans="162:168">
      <c r="FF12618" s="55">
        <v>12611</v>
      </c>
      <c r="FG12618" s="55" t="s">
        <v>2053</v>
      </c>
      <c r="FH12618" s="55" t="s">
        <v>1554</v>
      </c>
      <c r="FI12618" s="55">
        <v>1</v>
      </c>
      <c r="FJ12618" s="55">
        <v>400000</v>
      </c>
      <c r="FK12618" s="55" t="s">
        <v>1258</v>
      </c>
      <c r="FL12618" s="55">
        <v>0.025</v>
      </c>
    </row>
    <row r="12619" ht="14.25" customHeight="1" outlineLevel="1" spans="162:168">
      <c r="FF12619" s="55">
        <v>12612</v>
      </c>
      <c r="FG12619" s="55" t="s">
        <v>2053</v>
      </c>
      <c r="FH12619" s="55" t="s">
        <v>1554</v>
      </c>
      <c r="FI12619" s="55">
        <v>1</v>
      </c>
      <c r="FJ12619" s="55">
        <v>530000</v>
      </c>
      <c r="FK12619" s="55" t="s">
        <v>1258</v>
      </c>
      <c r="FL12619" s="55">
        <v>0.025</v>
      </c>
    </row>
    <row r="12620" ht="14.25" customHeight="1" outlineLevel="1" spans="162:168">
      <c r="FF12620" s="55">
        <v>12613</v>
      </c>
      <c r="FG12620" s="55" t="s">
        <v>2053</v>
      </c>
      <c r="FH12620" s="55" t="s">
        <v>1554</v>
      </c>
      <c r="FI12620" s="55">
        <v>1</v>
      </c>
      <c r="FJ12620" s="55">
        <v>540000</v>
      </c>
      <c r="FK12620" s="55" t="s">
        <v>1258</v>
      </c>
      <c r="FL12620" s="55">
        <v>0.025</v>
      </c>
    </row>
    <row r="12621" ht="14.25" customHeight="1" outlineLevel="1" spans="162:168">
      <c r="FF12621" s="55">
        <v>12614</v>
      </c>
      <c r="FG12621" s="55" t="s">
        <v>2053</v>
      </c>
      <c r="FH12621" s="55" t="s">
        <v>1595</v>
      </c>
      <c r="FI12621" s="55">
        <v>1</v>
      </c>
      <c r="FJ12621" s="55">
        <v>0</v>
      </c>
      <c r="FK12621" s="55" t="s">
        <v>1258</v>
      </c>
      <c r="FL12621" s="55">
        <v>0.025</v>
      </c>
    </row>
    <row r="12622" ht="14.25" customHeight="1" outlineLevel="1" spans="162:168">
      <c r="FF12622" s="55">
        <v>12615</v>
      </c>
      <c r="FG12622" s="55" t="s">
        <v>2053</v>
      </c>
      <c r="FH12622" s="55" t="s">
        <v>1595</v>
      </c>
      <c r="FI12622" s="55">
        <v>1</v>
      </c>
      <c r="FJ12622" s="55">
        <v>1000</v>
      </c>
      <c r="FK12622" s="55" t="s">
        <v>1258</v>
      </c>
      <c r="FL12622" s="55">
        <v>0.025</v>
      </c>
    </row>
    <row r="12623" ht="14.25" customHeight="1" outlineLevel="1" spans="162:168">
      <c r="FF12623" s="55">
        <v>12616</v>
      </c>
      <c r="FG12623" s="55" t="s">
        <v>2053</v>
      </c>
      <c r="FH12623" s="55" t="s">
        <v>1595</v>
      </c>
      <c r="FI12623" s="55">
        <v>1</v>
      </c>
      <c r="FJ12623" s="55">
        <v>2500</v>
      </c>
      <c r="FK12623" s="55" t="s">
        <v>1258</v>
      </c>
      <c r="FL12623" s="55">
        <v>0.025</v>
      </c>
    </row>
    <row r="12624" ht="14.25" customHeight="1" outlineLevel="1" spans="162:168">
      <c r="FF12624" s="55">
        <v>12617</v>
      </c>
      <c r="FG12624" s="55" t="s">
        <v>2053</v>
      </c>
      <c r="FH12624" s="55" t="s">
        <v>1595</v>
      </c>
      <c r="FI12624" s="55">
        <v>1</v>
      </c>
      <c r="FJ12624" s="55">
        <v>5000</v>
      </c>
      <c r="FK12624" s="55" t="s">
        <v>1258</v>
      </c>
      <c r="FL12624" s="55">
        <v>0.025</v>
      </c>
    </row>
    <row r="12625" ht="14.25" customHeight="1" outlineLevel="1" spans="162:168">
      <c r="FF12625" s="55">
        <v>12618</v>
      </c>
      <c r="FG12625" s="55" t="s">
        <v>2053</v>
      </c>
      <c r="FH12625" s="55" t="s">
        <v>1595</v>
      </c>
      <c r="FI12625" s="55">
        <v>1</v>
      </c>
      <c r="FJ12625" s="55">
        <v>10000</v>
      </c>
      <c r="FK12625" s="55" t="s">
        <v>1258</v>
      </c>
      <c r="FL12625" s="55">
        <v>0.025</v>
      </c>
    </row>
    <row r="12626" ht="14.25" customHeight="1" outlineLevel="1" spans="162:168">
      <c r="FF12626" s="55">
        <v>12619</v>
      </c>
      <c r="FG12626" s="55" t="s">
        <v>2053</v>
      </c>
      <c r="FH12626" s="55" t="s">
        <v>1595</v>
      </c>
      <c r="FI12626" s="55">
        <v>1</v>
      </c>
      <c r="FJ12626" s="55">
        <v>25000</v>
      </c>
      <c r="FK12626" s="55" t="s">
        <v>1258</v>
      </c>
      <c r="FL12626" s="55">
        <v>0.025</v>
      </c>
    </row>
    <row r="12627" ht="14.25" customHeight="1" outlineLevel="1" spans="162:168">
      <c r="FF12627" s="55">
        <v>12620</v>
      </c>
      <c r="FG12627" s="55" t="s">
        <v>2053</v>
      </c>
      <c r="FH12627" s="55" t="s">
        <v>1595</v>
      </c>
      <c r="FI12627" s="55">
        <v>1</v>
      </c>
      <c r="FJ12627" s="55">
        <v>50000</v>
      </c>
      <c r="FK12627" s="55" t="s">
        <v>1258</v>
      </c>
      <c r="FL12627" s="55">
        <v>0.025</v>
      </c>
    </row>
    <row r="12628" ht="14.25" customHeight="1" outlineLevel="1" spans="162:168">
      <c r="FF12628" s="55">
        <v>12621</v>
      </c>
      <c r="FG12628" s="55" t="s">
        <v>2053</v>
      </c>
      <c r="FH12628" s="55" t="s">
        <v>1595</v>
      </c>
      <c r="FI12628" s="55">
        <v>1</v>
      </c>
      <c r="FJ12628" s="55">
        <v>80000</v>
      </c>
      <c r="FK12628" s="55" t="s">
        <v>1258</v>
      </c>
      <c r="FL12628" s="55">
        <v>0.025</v>
      </c>
    </row>
    <row r="12629" ht="14.25" customHeight="1" outlineLevel="1" spans="162:168">
      <c r="FF12629" s="55">
        <v>12622</v>
      </c>
      <c r="FG12629" s="55" t="s">
        <v>2053</v>
      </c>
      <c r="FH12629" s="55" t="s">
        <v>1595</v>
      </c>
      <c r="FI12629" s="55">
        <v>1</v>
      </c>
      <c r="FJ12629" s="55">
        <v>130000</v>
      </c>
      <c r="FK12629" s="55" t="s">
        <v>1258</v>
      </c>
      <c r="FL12629" s="55">
        <v>0.025</v>
      </c>
    </row>
    <row r="12630" ht="14.25" customHeight="1" outlineLevel="1" spans="162:168">
      <c r="FF12630" s="55">
        <v>12623</v>
      </c>
      <c r="FG12630" s="55" t="s">
        <v>2053</v>
      </c>
      <c r="FH12630" s="55" t="s">
        <v>1595</v>
      </c>
      <c r="FI12630" s="55">
        <v>1</v>
      </c>
      <c r="FJ12630" s="55">
        <v>260000</v>
      </c>
      <c r="FK12630" s="55" t="s">
        <v>1258</v>
      </c>
      <c r="FL12630" s="55">
        <v>0.025</v>
      </c>
    </row>
    <row r="12631" ht="14.25" customHeight="1" outlineLevel="1" spans="162:168">
      <c r="FF12631" s="55">
        <v>12624</v>
      </c>
      <c r="FG12631" s="55" t="s">
        <v>2053</v>
      </c>
      <c r="FH12631" s="55" t="s">
        <v>1595</v>
      </c>
      <c r="FI12631" s="55">
        <v>1</v>
      </c>
      <c r="FJ12631" s="55">
        <v>400000</v>
      </c>
      <c r="FK12631" s="55" t="s">
        <v>1258</v>
      </c>
      <c r="FL12631" s="55">
        <v>0.025</v>
      </c>
    </row>
    <row r="12632" ht="14.25" customHeight="1" outlineLevel="1" spans="162:168">
      <c r="FF12632" s="55">
        <v>12625</v>
      </c>
      <c r="FG12632" s="55" t="s">
        <v>2053</v>
      </c>
      <c r="FH12632" s="55" t="s">
        <v>1595</v>
      </c>
      <c r="FI12632" s="55">
        <v>1</v>
      </c>
      <c r="FJ12632" s="55">
        <v>530000</v>
      </c>
      <c r="FK12632" s="55" t="s">
        <v>1258</v>
      </c>
      <c r="FL12632" s="55">
        <v>0.025</v>
      </c>
    </row>
    <row r="12633" ht="14.25" customHeight="1" outlineLevel="1" spans="162:168">
      <c r="FF12633" s="55">
        <v>12626</v>
      </c>
      <c r="FG12633" s="55" t="s">
        <v>2053</v>
      </c>
      <c r="FH12633" s="55" t="s">
        <v>1595</v>
      </c>
      <c r="FI12633" s="55">
        <v>1</v>
      </c>
      <c r="FJ12633" s="55">
        <v>540000</v>
      </c>
      <c r="FK12633" s="55" t="s">
        <v>1258</v>
      </c>
      <c r="FL12633" s="55">
        <v>0.025</v>
      </c>
    </row>
    <row r="12634" ht="14.25" customHeight="1" outlineLevel="1" spans="162:168">
      <c r="FF12634" s="55">
        <v>12627</v>
      </c>
      <c r="FG12634" s="55" t="s">
        <v>2053</v>
      </c>
      <c r="FH12634" s="55" t="s">
        <v>1595</v>
      </c>
      <c r="FI12634" s="55">
        <v>2</v>
      </c>
      <c r="FJ12634" s="55">
        <v>0</v>
      </c>
      <c r="FK12634" s="55" t="s">
        <v>1258</v>
      </c>
      <c r="FL12634" s="55">
        <v>0.025</v>
      </c>
    </row>
    <row r="12635" ht="14.25" customHeight="1" outlineLevel="1" spans="162:168">
      <c r="FF12635" s="55">
        <v>12628</v>
      </c>
      <c r="FG12635" s="55" t="s">
        <v>2053</v>
      </c>
      <c r="FH12635" s="55" t="s">
        <v>1595</v>
      </c>
      <c r="FI12635" s="55">
        <v>2</v>
      </c>
      <c r="FJ12635" s="55">
        <v>1000</v>
      </c>
      <c r="FK12635" s="55" t="s">
        <v>1258</v>
      </c>
      <c r="FL12635" s="55">
        <v>0.025</v>
      </c>
    </row>
    <row r="12636" ht="14.25" customHeight="1" outlineLevel="1" spans="162:168">
      <c r="FF12636" s="55">
        <v>12629</v>
      </c>
      <c r="FG12636" s="55" t="s">
        <v>2053</v>
      </c>
      <c r="FH12636" s="55" t="s">
        <v>1595</v>
      </c>
      <c r="FI12636" s="55">
        <v>2</v>
      </c>
      <c r="FJ12636" s="55">
        <v>2500</v>
      </c>
      <c r="FK12636" s="55" t="s">
        <v>1258</v>
      </c>
      <c r="FL12636" s="55">
        <v>0.025</v>
      </c>
    </row>
    <row r="12637" ht="14.25" customHeight="1" outlineLevel="1" spans="162:168">
      <c r="FF12637" s="55">
        <v>12630</v>
      </c>
      <c r="FG12637" s="55" t="s">
        <v>2053</v>
      </c>
      <c r="FH12637" s="55" t="s">
        <v>1595</v>
      </c>
      <c r="FI12637" s="55">
        <v>2</v>
      </c>
      <c r="FJ12637" s="55">
        <v>5000</v>
      </c>
      <c r="FK12637" s="55" t="s">
        <v>1258</v>
      </c>
      <c r="FL12637" s="55">
        <v>0.025</v>
      </c>
    </row>
    <row r="12638" ht="14.25" customHeight="1" outlineLevel="1" spans="162:168">
      <c r="FF12638" s="55">
        <v>12631</v>
      </c>
      <c r="FG12638" s="55" t="s">
        <v>2053</v>
      </c>
      <c r="FH12638" s="55" t="s">
        <v>1595</v>
      </c>
      <c r="FI12638" s="55">
        <v>2</v>
      </c>
      <c r="FJ12638" s="55">
        <v>10000</v>
      </c>
      <c r="FK12638" s="55" t="s">
        <v>1258</v>
      </c>
      <c r="FL12638" s="55">
        <v>0.025</v>
      </c>
    </row>
    <row r="12639" ht="14.25" customHeight="1" outlineLevel="1" spans="162:168">
      <c r="FF12639" s="55">
        <v>12632</v>
      </c>
      <c r="FG12639" s="55" t="s">
        <v>2053</v>
      </c>
      <c r="FH12639" s="55" t="s">
        <v>1595</v>
      </c>
      <c r="FI12639" s="55">
        <v>2</v>
      </c>
      <c r="FJ12639" s="55">
        <v>25000</v>
      </c>
      <c r="FK12639" s="55" t="s">
        <v>1258</v>
      </c>
      <c r="FL12639" s="55">
        <v>0.025</v>
      </c>
    </row>
    <row r="12640" ht="14.25" customHeight="1" outlineLevel="1" spans="162:168">
      <c r="FF12640" s="55">
        <v>12633</v>
      </c>
      <c r="FG12640" s="55" t="s">
        <v>2053</v>
      </c>
      <c r="FH12640" s="55" t="s">
        <v>1595</v>
      </c>
      <c r="FI12640" s="55">
        <v>2</v>
      </c>
      <c r="FJ12640" s="55">
        <v>50000</v>
      </c>
      <c r="FK12640" s="55" t="s">
        <v>1258</v>
      </c>
      <c r="FL12640" s="55">
        <v>0.025</v>
      </c>
    </row>
    <row r="12641" ht="14.25" customHeight="1" outlineLevel="1" spans="162:168">
      <c r="FF12641" s="55">
        <v>12634</v>
      </c>
      <c r="FG12641" s="55" t="s">
        <v>2053</v>
      </c>
      <c r="FH12641" s="55" t="s">
        <v>1595</v>
      </c>
      <c r="FI12641" s="55">
        <v>2</v>
      </c>
      <c r="FJ12641" s="55">
        <v>80000</v>
      </c>
      <c r="FK12641" s="55" t="s">
        <v>1258</v>
      </c>
      <c r="FL12641" s="55">
        <v>0.025</v>
      </c>
    </row>
    <row r="12642" ht="14.25" customHeight="1" outlineLevel="1" spans="162:168">
      <c r="FF12642" s="55">
        <v>12635</v>
      </c>
      <c r="FG12642" s="55" t="s">
        <v>2053</v>
      </c>
      <c r="FH12642" s="55" t="s">
        <v>1595</v>
      </c>
      <c r="FI12642" s="55">
        <v>2</v>
      </c>
      <c r="FJ12642" s="55">
        <v>130000</v>
      </c>
      <c r="FK12642" s="55" t="s">
        <v>1258</v>
      </c>
      <c r="FL12642" s="55">
        <v>0.025</v>
      </c>
    </row>
    <row r="12643" ht="14.25" customHeight="1" outlineLevel="1" spans="162:168">
      <c r="FF12643" s="55">
        <v>12636</v>
      </c>
      <c r="FG12643" s="55" t="s">
        <v>2053</v>
      </c>
      <c r="FH12643" s="55" t="s">
        <v>1595</v>
      </c>
      <c r="FI12643" s="55">
        <v>2</v>
      </c>
      <c r="FJ12643" s="55">
        <v>260000</v>
      </c>
      <c r="FK12643" s="55" t="s">
        <v>1258</v>
      </c>
      <c r="FL12643" s="55">
        <v>0.025</v>
      </c>
    </row>
    <row r="12644" ht="14.25" customHeight="1" outlineLevel="1" spans="162:168">
      <c r="FF12644" s="55">
        <v>12637</v>
      </c>
      <c r="FG12644" s="55" t="s">
        <v>2053</v>
      </c>
      <c r="FH12644" s="55" t="s">
        <v>1595</v>
      </c>
      <c r="FI12644" s="55">
        <v>2</v>
      </c>
      <c r="FJ12644" s="55">
        <v>400000</v>
      </c>
      <c r="FK12644" s="55" t="s">
        <v>1258</v>
      </c>
      <c r="FL12644" s="55">
        <v>0.025</v>
      </c>
    </row>
    <row r="12645" ht="14.25" customHeight="1" outlineLevel="1" spans="162:168">
      <c r="FF12645" s="55">
        <v>12638</v>
      </c>
      <c r="FG12645" s="55" t="s">
        <v>2053</v>
      </c>
      <c r="FH12645" s="55" t="s">
        <v>1595</v>
      </c>
      <c r="FI12645" s="55">
        <v>2</v>
      </c>
      <c r="FJ12645" s="55">
        <v>530000</v>
      </c>
      <c r="FK12645" s="55" t="s">
        <v>1258</v>
      </c>
      <c r="FL12645" s="55">
        <v>0.025</v>
      </c>
    </row>
    <row r="12646" ht="14.25" customHeight="1" outlineLevel="1" spans="162:168">
      <c r="FF12646" s="55">
        <v>12639</v>
      </c>
      <c r="FG12646" s="55" t="s">
        <v>2053</v>
      </c>
      <c r="FH12646" s="55" t="s">
        <v>1595</v>
      </c>
      <c r="FI12646" s="55">
        <v>2</v>
      </c>
      <c r="FJ12646" s="55">
        <v>540000</v>
      </c>
      <c r="FK12646" s="55" t="s">
        <v>1258</v>
      </c>
      <c r="FL12646" s="55">
        <v>0.025</v>
      </c>
    </row>
    <row r="12647" ht="14.25" customHeight="1" outlineLevel="1" spans="162:168">
      <c r="FF12647" s="55">
        <v>12640</v>
      </c>
      <c r="FG12647" s="55" t="s">
        <v>2053</v>
      </c>
      <c r="FH12647" s="55" t="s">
        <v>1595</v>
      </c>
      <c r="FI12647" s="55">
        <v>3</v>
      </c>
      <c r="FJ12647" s="55">
        <v>0</v>
      </c>
      <c r="FK12647" s="55" t="s">
        <v>1258</v>
      </c>
      <c r="FL12647" s="55">
        <v>0.025</v>
      </c>
    </row>
    <row r="12648" ht="14.25" customHeight="1" outlineLevel="1" spans="162:168">
      <c r="FF12648" s="55">
        <v>12641</v>
      </c>
      <c r="FG12648" s="55" t="s">
        <v>2053</v>
      </c>
      <c r="FH12648" s="55" t="s">
        <v>1595</v>
      </c>
      <c r="FI12648" s="55">
        <v>3</v>
      </c>
      <c r="FJ12648" s="55">
        <v>1000</v>
      </c>
      <c r="FK12648" s="55" t="s">
        <v>1258</v>
      </c>
      <c r="FL12648" s="55">
        <v>0.025</v>
      </c>
    </row>
    <row r="12649" ht="14.25" customHeight="1" outlineLevel="1" spans="162:168">
      <c r="FF12649" s="55">
        <v>12642</v>
      </c>
      <c r="FG12649" s="55" t="s">
        <v>2053</v>
      </c>
      <c r="FH12649" s="55" t="s">
        <v>1595</v>
      </c>
      <c r="FI12649" s="55">
        <v>3</v>
      </c>
      <c r="FJ12649" s="55">
        <v>2500</v>
      </c>
      <c r="FK12649" s="55" t="s">
        <v>1258</v>
      </c>
      <c r="FL12649" s="55">
        <v>0.025</v>
      </c>
    </row>
    <row r="12650" ht="14.25" customHeight="1" outlineLevel="1" spans="162:168">
      <c r="FF12650" s="55">
        <v>12643</v>
      </c>
      <c r="FG12650" s="55" t="s">
        <v>2053</v>
      </c>
      <c r="FH12650" s="55" t="s">
        <v>1595</v>
      </c>
      <c r="FI12650" s="55">
        <v>3</v>
      </c>
      <c r="FJ12650" s="55">
        <v>5000</v>
      </c>
      <c r="FK12650" s="55" t="s">
        <v>1258</v>
      </c>
      <c r="FL12650" s="55">
        <v>0.025</v>
      </c>
    </row>
    <row r="12651" ht="14.25" customHeight="1" outlineLevel="1" spans="162:168">
      <c r="FF12651" s="55">
        <v>12644</v>
      </c>
      <c r="FG12651" s="55" t="s">
        <v>2053</v>
      </c>
      <c r="FH12651" s="55" t="s">
        <v>1595</v>
      </c>
      <c r="FI12651" s="55">
        <v>3</v>
      </c>
      <c r="FJ12651" s="55">
        <v>10000</v>
      </c>
      <c r="FK12651" s="55" t="s">
        <v>1258</v>
      </c>
      <c r="FL12651" s="55">
        <v>0.025</v>
      </c>
    </row>
    <row r="12652" ht="14.25" customHeight="1" outlineLevel="1" spans="162:168">
      <c r="FF12652" s="55">
        <v>12645</v>
      </c>
      <c r="FG12652" s="55" t="s">
        <v>2053</v>
      </c>
      <c r="FH12652" s="55" t="s">
        <v>1595</v>
      </c>
      <c r="FI12652" s="55">
        <v>3</v>
      </c>
      <c r="FJ12652" s="55">
        <v>25000</v>
      </c>
      <c r="FK12652" s="55" t="s">
        <v>1258</v>
      </c>
      <c r="FL12652" s="55">
        <v>0.025</v>
      </c>
    </row>
    <row r="12653" ht="14.25" customHeight="1" outlineLevel="1" spans="162:168">
      <c r="FF12653" s="55">
        <v>12646</v>
      </c>
      <c r="FG12653" s="55" t="s">
        <v>2053</v>
      </c>
      <c r="FH12653" s="55" t="s">
        <v>1595</v>
      </c>
      <c r="FI12653" s="55">
        <v>3</v>
      </c>
      <c r="FJ12653" s="55">
        <v>50000</v>
      </c>
      <c r="FK12653" s="55" t="s">
        <v>1258</v>
      </c>
      <c r="FL12653" s="55">
        <v>0.025</v>
      </c>
    </row>
    <row r="12654" ht="14.25" customHeight="1" outlineLevel="1" spans="162:168">
      <c r="FF12654" s="55">
        <v>12647</v>
      </c>
      <c r="FG12654" s="55" t="s">
        <v>2053</v>
      </c>
      <c r="FH12654" s="55" t="s">
        <v>1595</v>
      </c>
      <c r="FI12654" s="55">
        <v>3</v>
      </c>
      <c r="FJ12654" s="55">
        <v>80000</v>
      </c>
      <c r="FK12654" s="55" t="s">
        <v>1258</v>
      </c>
      <c r="FL12654" s="55">
        <v>0.025</v>
      </c>
    </row>
    <row r="12655" ht="14.25" customHeight="1" outlineLevel="1" spans="162:168">
      <c r="FF12655" s="55">
        <v>12648</v>
      </c>
      <c r="FG12655" s="55" t="s">
        <v>2053</v>
      </c>
      <c r="FH12655" s="55" t="s">
        <v>1595</v>
      </c>
      <c r="FI12655" s="55">
        <v>3</v>
      </c>
      <c r="FJ12655" s="55">
        <v>130000</v>
      </c>
      <c r="FK12655" s="55" t="s">
        <v>1258</v>
      </c>
      <c r="FL12655" s="55">
        <v>0.025</v>
      </c>
    </row>
    <row r="12656" ht="14.25" customHeight="1" outlineLevel="1" spans="162:168">
      <c r="FF12656" s="55">
        <v>12649</v>
      </c>
      <c r="FG12656" s="55" t="s">
        <v>2053</v>
      </c>
      <c r="FH12656" s="55" t="s">
        <v>1595</v>
      </c>
      <c r="FI12656" s="55">
        <v>3</v>
      </c>
      <c r="FJ12656" s="55">
        <v>260000</v>
      </c>
      <c r="FK12656" s="55" t="s">
        <v>1258</v>
      </c>
      <c r="FL12656" s="55">
        <v>0.025</v>
      </c>
    </row>
    <row r="12657" ht="14.25" customHeight="1" outlineLevel="1" spans="162:168">
      <c r="FF12657" s="55">
        <v>12650</v>
      </c>
      <c r="FG12657" s="55" t="s">
        <v>2053</v>
      </c>
      <c r="FH12657" s="55" t="s">
        <v>1595</v>
      </c>
      <c r="FI12657" s="55">
        <v>3</v>
      </c>
      <c r="FJ12657" s="55">
        <v>400000</v>
      </c>
      <c r="FK12657" s="55" t="s">
        <v>1258</v>
      </c>
      <c r="FL12657" s="55">
        <v>0.025</v>
      </c>
    </row>
    <row r="12658" ht="14.25" customHeight="1" outlineLevel="1" spans="162:168">
      <c r="FF12658" s="55">
        <v>12651</v>
      </c>
      <c r="FG12658" s="55" t="s">
        <v>2053</v>
      </c>
      <c r="FH12658" s="55" t="s">
        <v>1595</v>
      </c>
      <c r="FI12658" s="55">
        <v>3</v>
      </c>
      <c r="FJ12658" s="55">
        <v>530000</v>
      </c>
      <c r="FK12658" s="55" t="s">
        <v>1258</v>
      </c>
      <c r="FL12658" s="55">
        <v>0.025</v>
      </c>
    </row>
    <row r="12659" ht="14.25" customHeight="1" outlineLevel="1" spans="162:168">
      <c r="FF12659" s="55">
        <v>12652</v>
      </c>
      <c r="FG12659" s="55" t="s">
        <v>2053</v>
      </c>
      <c r="FH12659" s="55" t="s">
        <v>1595</v>
      </c>
      <c r="FI12659" s="55">
        <v>3</v>
      </c>
      <c r="FJ12659" s="55">
        <v>540000</v>
      </c>
      <c r="FK12659" s="55" t="s">
        <v>1258</v>
      </c>
      <c r="FL12659" s="55">
        <v>0.025</v>
      </c>
    </row>
    <row r="12660" ht="14.25" customHeight="1" outlineLevel="1" spans="162:168">
      <c r="FF12660" s="55">
        <v>12653</v>
      </c>
      <c r="FG12660" s="55" t="s">
        <v>2053</v>
      </c>
      <c r="FH12660" s="55" t="s">
        <v>1595</v>
      </c>
      <c r="FI12660" s="55">
        <v>4</v>
      </c>
      <c r="FJ12660" s="55">
        <v>0</v>
      </c>
      <c r="FK12660" s="55" t="s">
        <v>1258</v>
      </c>
      <c r="FL12660" s="55">
        <v>0.025</v>
      </c>
    </row>
    <row r="12661" ht="14.25" customHeight="1" outlineLevel="1" spans="162:168">
      <c r="FF12661" s="55">
        <v>12654</v>
      </c>
      <c r="FG12661" s="55" t="s">
        <v>2053</v>
      </c>
      <c r="FH12661" s="55" t="s">
        <v>1595</v>
      </c>
      <c r="FI12661" s="55">
        <v>4</v>
      </c>
      <c r="FJ12661" s="55">
        <v>1000</v>
      </c>
      <c r="FK12661" s="55" t="s">
        <v>1258</v>
      </c>
      <c r="FL12661" s="55">
        <v>0.025</v>
      </c>
    </row>
    <row r="12662" ht="14.25" customHeight="1" outlineLevel="1" spans="162:168">
      <c r="FF12662" s="55">
        <v>12655</v>
      </c>
      <c r="FG12662" s="55" t="s">
        <v>2053</v>
      </c>
      <c r="FH12662" s="55" t="s">
        <v>1595</v>
      </c>
      <c r="FI12662" s="55">
        <v>4</v>
      </c>
      <c r="FJ12662" s="55">
        <v>2500</v>
      </c>
      <c r="FK12662" s="55" t="s">
        <v>1258</v>
      </c>
      <c r="FL12662" s="55">
        <v>0.025</v>
      </c>
    </row>
    <row r="12663" ht="14.25" customHeight="1" outlineLevel="1" spans="162:168">
      <c r="FF12663" s="55">
        <v>12656</v>
      </c>
      <c r="FG12663" s="55" t="s">
        <v>2053</v>
      </c>
      <c r="FH12663" s="55" t="s">
        <v>1595</v>
      </c>
      <c r="FI12663" s="55">
        <v>4</v>
      </c>
      <c r="FJ12663" s="55">
        <v>5000</v>
      </c>
      <c r="FK12663" s="55" t="s">
        <v>1258</v>
      </c>
      <c r="FL12663" s="55">
        <v>0.025</v>
      </c>
    </row>
    <row r="12664" ht="14.25" customHeight="1" outlineLevel="1" spans="162:168">
      <c r="FF12664" s="55">
        <v>12657</v>
      </c>
      <c r="FG12664" s="55" t="s">
        <v>2053</v>
      </c>
      <c r="FH12664" s="55" t="s">
        <v>1595</v>
      </c>
      <c r="FI12664" s="55">
        <v>4</v>
      </c>
      <c r="FJ12664" s="55">
        <v>10000</v>
      </c>
      <c r="FK12664" s="55" t="s">
        <v>1258</v>
      </c>
      <c r="FL12664" s="55">
        <v>0.025</v>
      </c>
    </row>
    <row r="12665" ht="14.25" customHeight="1" outlineLevel="1" spans="162:168">
      <c r="FF12665" s="55">
        <v>12658</v>
      </c>
      <c r="FG12665" s="55" t="s">
        <v>2053</v>
      </c>
      <c r="FH12665" s="55" t="s">
        <v>1595</v>
      </c>
      <c r="FI12665" s="55">
        <v>4</v>
      </c>
      <c r="FJ12665" s="55">
        <v>25000</v>
      </c>
      <c r="FK12665" s="55" t="s">
        <v>1258</v>
      </c>
      <c r="FL12665" s="55">
        <v>0.025</v>
      </c>
    </row>
    <row r="12666" ht="14.25" customHeight="1" outlineLevel="1" spans="162:168">
      <c r="FF12666" s="55">
        <v>12659</v>
      </c>
      <c r="FG12666" s="55" t="s">
        <v>2053</v>
      </c>
      <c r="FH12666" s="55" t="s">
        <v>1595</v>
      </c>
      <c r="FI12666" s="55">
        <v>4</v>
      </c>
      <c r="FJ12666" s="55">
        <v>50000</v>
      </c>
      <c r="FK12666" s="55" t="s">
        <v>1258</v>
      </c>
      <c r="FL12666" s="55">
        <v>0.025</v>
      </c>
    </row>
    <row r="12667" ht="14.25" customHeight="1" outlineLevel="1" spans="162:168">
      <c r="FF12667" s="55">
        <v>12660</v>
      </c>
      <c r="FG12667" s="55" t="s">
        <v>2053</v>
      </c>
      <c r="FH12667" s="55" t="s">
        <v>1595</v>
      </c>
      <c r="FI12667" s="55">
        <v>4</v>
      </c>
      <c r="FJ12667" s="55">
        <v>80000</v>
      </c>
      <c r="FK12667" s="55" t="s">
        <v>1258</v>
      </c>
      <c r="FL12667" s="55">
        <v>0.025</v>
      </c>
    </row>
    <row r="12668" ht="14.25" customHeight="1" outlineLevel="1" spans="162:168">
      <c r="FF12668" s="55">
        <v>12661</v>
      </c>
      <c r="FG12668" s="55" t="s">
        <v>2053</v>
      </c>
      <c r="FH12668" s="55" t="s">
        <v>1595</v>
      </c>
      <c r="FI12668" s="55">
        <v>4</v>
      </c>
      <c r="FJ12668" s="55">
        <v>130000</v>
      </c>
      <c r="FK12668" s="55" t="s">
        <v>1258</v>
      </c>
      <c r="FL12668" s="55">
        <v>0.025</v>
      </c>
    </row>
    <row r="12669" ht="14.25" customHeight="1" outlineLevel="1" spans="162:168">
      <c r="FF12669" s="55">
        <v>12662</v>
      </c>
      <c r="FG12669" s="55" t="s">
        <v>2053</v>
      </c>
      <c r="FH12669" s="55" t="s">
        <v>1595</v>
      </c>
      <c r="FI12669" s="55">
        <v>4</v>
      </c>
      <c r="FJ12669" s="55">
        <v>260000</v>
      </c>
      <c r="FK12669" s="55" t="s">
        <v>1258</v>
      </c>
      <c r="FL12669" s="55">
        <v>0.025</v>
      </c>
    </row>
    <row r="12670" ht="14.25" customHeight="1" outlineLevel="1" spans="162:168">
      <c r="FF12670" s="55">
        <v>12663</v>
      </c>
      <c r="FG12670" s="55" t="s">
        <v>2053</v>
      </c>
      <c r="FH12670" s="55" t="s">
        <v>1595</v>
      </c>
      <c r="FI12670" s="55">
        <v>4</v>
      </c>
      <c r="FJ12670" s="55">
        <v>400000</v>
      </c>
      <c r="FK12670" s="55" t="s">
        <v>1258</v>
      </c>
      <c r="FL12670" s="55">
        <v>0.025</v>
      </c>
    </row>
    <row r="12671" ht="14.25" customHeight="1" outlineLevel="1" spans="162:168">
      <c r="FF12671" s="55">
        <v>12664</v>
      </c>
      <c r="FG12671" s="55" t="s">
        <v>2053</v>
      </c>
      <c r="FH12671" s="55" t="s">
        <v>1595</v>
      </c>
      <c r="FI12671" s="55">
        <v>4</v>
      </c>
      <c r="FJ12671" s="55">
        <v>530000</v>
      </c>
      <c r="FK12671" s="55" t="s">
        <v>1258</v>
      </c>
      <c r="FL12671" s="55">
        <v>0.025</v>
      </c>
    </row>
    <row r="12672" ht="14.25" customHeight="1" outlineLevel="1" spans="162:168">
      <c r="FF12672" s="55">
        <v>12665</v>
      </c>
      <c r="FG12672" s="55" t="s">
        <v>2053</v>
      </c>
      <c r="FH12672" s="55" t="s">
        <v>1595</v>
      </c>
      <c r="FI12672" s="55">
        <v>4</v>
      </c>
      <c r="FJ12672" s="55">
        <v>540000</v>
      </c>
      <c r="FK12672" s="55" t="s">
        <v>1258</v>
      </c>
      <c r="FL12672" s="55">
        <v>0.025</v>
      </c>
    </row>
    <row r="12673" ht="14.25" customHeight="1" outlineLevel="1" spans="162:168">
      <c r="FF12673" s="55">
        <v>12666</v>
      </c>
      <c r="FG12673" s="55" t="s">
        <v>2053</v>
      </c>
      <c r="FH12673" s="55" t="s">
        <v>1531</v>
      </c>
      <c r="FI12673" s="55">
        <v>1</v>
      </c>
      <c r="FJ12673" s="55">
        <v>0</v>
      </c>
      <c r="FK12673" s="55" t="s">
        <v>1258</v>
      </c>
      <c r="FL12673" s="55">
        <v>0.025</v>
      </c>
    </row>
    <row r="12674" ht="14.25" customHeight="1" outlineLevel="1" spans="162:168">
      <c r="FF12674" s="55">
        <v>12667</v>
      </c>
      <c r="FG12674" s="55" t="s">
        <v>2053</v>
      </c>
      <c r="FH12674" s="55" t="s">
        <v>1531</v>
      </c>
      <c r="FI12674" s="55">
        <v>1</v>
      </c>
      <c r="FJ12674" s="55">
        <v>1000</v>
      </c>
      <c r="FK12674" s="55" t="s">
        <v>1258</v>
      </c>
      <c r="FL12674" s="55">
        <v>0.025</v>
      </c>
    </row>
    <row r="12675" ht="14.25" customHeight="1" outlineLevel="1" spans="162:168">
      <c r="FF12675" s="55">
        <v>12668</v>
      </c>
      <c r="FG12675" s="55" t="s">
        <v>2053</v>
      </c>
      <c r="FH12675" s="55" t="s">
        <v>1531</v>
      </c>
      <c r="FI12675" s="55">
        <v>1</v>
      </c>
      <c r="FJ12675" s="55">
        <v>2500</v>
      </c>
      <c r="FK12675" s="55" t="s">
        <v>1258</v>
      </c>
      <c r="FL12675" s="55">
        <v>0.025</v>
      </c>
    </row>
    <row r="12676" ht="14.25" customHeight="1" outlineLevel="1" spans="162:168">
      <c r="FF12676" s="55">
        <v>12669</v>
      </c>
      <c r="FG12676" s="55" t="s">
        <v>2053</v>
      </c>
      <c r="FH12676" s="55" t="s">
        <v>1531</v>
      </c>
      <c r="FI12676" s="55">
        <v>1</v>
      </c>
      <c r="FJ12676" s="55">
        <v>5000</v>
      </c>
      <c r="FK12676" s="55" t="s">
        <v>1258</v>
      </c>
      <c r="FL12676" s="55">
        <v>0.025</v>
      </c>
    </row>
    <row r="12677" ht="14.25" customHeight="1" outlineLevel="1" spans="162:168">
      <c r="FF12677" s="55">
        <v>12670</v>
      </c>
      <c r="FG12677" s="55" t="s">
        <v>2053</v>
      </c>
      <c r="FH12677" s="55" t="s">
        <v>1531</v>
      </c>
      <c r="FI12677" s="55">
        <v>1</v>
      </c>
      <c r="FJ12677" s="55">
        <v>10000</v>
      </c>
      <c r="FK12677" s="55" t="s">
        <v>1258</v>
      </c>
      <c r="FL12677" s="55">
        <v>0.025</v>
      </c>
    </row>
    <row r="12678" ht="14.25" customHeight="1" outlineLevel="1" spans="162:168">
      <c r="FF12678" s="55">
        <v>12671</v>
      </c>
      <c r="FG12678" s="55" t="s">
        <v>2053</v>
      </c>
      <c r="FH12678" s="55" t="s">
        <v>1531</v>
      </c>
      <c r="FI12678" s="55">
        <v>1</v>
      </c>
      <c r="FJ12678" s="55">
        <v>25000</v>
      </c>
      <c r="FK12678" s="55" t="s">
        <v>1258</v>
      </c>
      <c r="FL12678" s="55">
        <v>0.025</v>
      </c>
    </row>
    <row r="12679" ht="14.25" customHeight="1" outlineLevel="1" spans="162:168">
      <c r="FF12679" s="55">
        <v>12672</v>
      </c>
      <c r="FG12679" s="55" t="s">
        <v>2053</v>
      </c>
      <c r="FH12679" s="55" t="s">
        <v>1531</v>
      </c>
      <c r="FI12679" s="55">
        <v>1</v>
      </c>
      <c r="FJ12679" s="55">
        <v>50000</v>
      </c>
      <c r="FK12679" s="55" t="s">
        <v>1258</v>
      </c>
      <c r="FL12679" s="55">
        <v>0.025</v>
      </c>
    </row>
    <row r="12680" ht="14.25" customHeight="1" outlineLevel="1" spans="162:168">
      <c r="FF12680" s="55">
        <v>12673</v>
      </c>
      <c r="FG12680" s="55" t="s">
        <v>2053</v>
      </c>
      <c r="FH12680" s="55" t="s">
        <v>1531</v>
      </c>
      <c r="FI12680" s="55">
        <v>1</v>
      </c>
      <c r="FJ12680" s="55">
        <v>80000</v>
      </c>
      <c r="FK12680" s="55" t="s">
        <v>1258</v>
      </c>
      <c r="FL12680" s="55">
        <v>0.025</v>
      </c>
    </row>
    <row r="12681" ht="14.25" customHeight="1" outlineLevel="1" spans="162:168">
      <c r="FF12681" s="55">
        <v>12674</v>
      </c>
      <c r="FG12681" s="55" t="s">
        <v>2053</v>
      </c>
      <c r="FH12681" s="55" t="s">
        <v>1531</v>
      </c>
      <c r="FI12681" s="55">
        <v>1</v>
      </c>
      <c r="FJ12681" s="55">
        <v>130000</v>
      </c>
      <c r="FK12681" s="55" t="s">
        <v>1258</v>
      </c>
      <c r="FL12681" s="55">
        <v>0.025</v>
      </c>
    </row>
    <row r="12682" ht="14.25" customHeight="1" outlineLevel="1" spans="162:168">
      <c r="FF12682" s="55">
        <v>12675</v>
      </c>
      <c r="FG12682" s="55" t="s">
        <v>2053</v>
      </c>
      <c r="FH12682" s="55" t="s">
        <v>1531</v>
      </c>
      <c r="FI12682" s="55">
        <v>1</v>
      </c>
      <c r="FJ12682" s="55">
        <v>260000</v>
      </c>
      <c r="FK12682" s="55" t="s">
        <v>1258</v>
      </c>
      <c r="FL12682" s="55">
        <v>0.025</v>
      </c>
    </row>
    <row r="12683" ht="14.25" customHeight="1" outlineLevel="1" spans="162:168">
      <c r="FF12683" s="55">
        <v>12676</v>
      </c>
      <c r="FG12683" s="55" t="s">
        <v>2053</v>
      </c>
      <c r="FH12683" s="55" t="s">
        <v>1531</v>
      </c>
      <c r="FI12683" s="55">
        <v>1</v>
      </c>
      <c r="FJ12683" s="55">
        <v>400000</v>
      </c>
      <c r="FK12683" s="55" t="s">
        <v>1258</v>
      </c>
      <c r="FL12683" s="55">
        <v>0.025</v>
      </c>
    </row>
    <row r="12684" ht="14.25" customHeight="1" outlineLevel="1" spans="162:168">
      <c r="FF12684" s="55">
        <v>12677</v>
      </c>
      <c r="FG12684" s="55" t="s">
        <v>2053</v>
      </c>
      <c r="FH12684" s="55" t="s">
        <v>1531</v>
      </c>
      <c r="FI12684" s="55">
        <v>1</v>
      </c>
      <c r="FJ12684" s="55">
        <v>530000</v>
      </c>
      <c r="FK12684" s="55" t="s">
        <v>1258</v>
      </c>
      <c r="FL12684" s="55">
        <v>0.025</v>
      </c>
    </row>
    <row r="12685" ht="14.25" customHeight="1" outlineLevel="1" spans="162:168">
      <c r="FF12685" s="55">
        <v>12678</v>
      </c>
      <c r="FG12685" s="55" t="s">
        <v>2053</v>
      </c>
      <c r="FH12685" s="55" t="s">
        <v>1531</v>
      </c>
      <c r="FI12685" s="55">
        <v>1</v>
      </c>
      <c r="FJ12685" s="55">
        <v>540000</v>
      </c>
      <c r="FK12685" s="55" t="s">
        <v>1258</v>
      </c>
      <c r="FL12685" s="55">
        <v>0.025</v>
      </c>
    </row>
    <row r="12686" ht="14.25" customHeight="1" outlineLevel="1" spans="162:168">
      <c r="FF12686" s="55">
        <v>12679</v>
      </c>
      <c r="FG12686" s="55" t="s">
        <v>2053</v>
      </c>
      <c r="FH12686" s="55" t="s">
        <v>1531</v>
      </c>
      <c r="FI12686" s="55">
        <v>2</v>
      </c>
      <c r="FJ12686" s="55">
        <v>0</v>
      </c>
      <c r="FK12686" s="55" t="s">
        <v>1258</v>
      </c>
      <c r="FL12686" s="55">
        <v>0.025</v>
      </c>
    </row>
    <row r="12687" ht="14.25" customHeight="1" outlineLevel="1" spans="162:168">
      <c r="FF12687" s="55">
        <v>12680</v>
      </c>
      <c r="FG12687" s="55" t="s">
        <v>2053</v>
      </c>
      <c r="FH12687" s="55" t="s">
        <v>1531</v>
      </c>
      <c r="FI12687" s="55">
        <v>2</v>
      </c>
      <c r="FJ12687" s="55">
        <v>1000</v>
      </c>
      <c r="FK12687" s="55" t="s">
        <v>1258</v>
      </c>
      <c r="FL12687" s="55">
        <v>0.025</v>
      </c>
    </row>
    <row r="12688" ht="14.25" customHeight="1" outlineLevel="1" spans="162:168">
      <c r="FF12688" s="55">
        <v>12681</v>
      </c>
      <c r="FG12688" s="55" t="s">
        <v>2053</v>
      </c>
      <c r="FH12688" s="55" t="s">
        <v>1531</v>
      </c>
      <c r="FI12688" s="55">
        <v>2</v>
      </c>
      <c r="FJ12688" s="55">
        <v>2500</v>
      </c>
      <c r="FK12688" s="55" t="s">
        <v>1258</v>
      </c>
      <c r="FL12688" s="55">
        <v>0.025</v>
      </c>
    </row>
    <row r="12689" ht="14.25" customHeight="1" outlineLevel="1" spans="162:168">
      <c r="FF12689" s="55">
        <v>12682</v>
      </c>
      <c r="FG12689" s="55" t="s">
        <v>2053</v>
      </c>
      <c r="FH12689" s="55" t="s">
        <v>1531</v>
      </c>
      <c r="FI12689" s="55">
        <v>2</v>
      </c>
      <c r="FJ12689" s="55">
        <v>5000</v>
      </c>
      <c r="FK12689" s="55" t="s">
        <v>1258</v>
      </c>
      <c r="FL12689" s="55">
        <v>0.025</v>
      </c>
    </row>
    <row r="12690" ht="14.25" customHeight="1" outlineLevel="1" spans="162:168">
      <c r="FF12690" s="55">
        <v>12683</v>
      </c>
      <c r="FG12690" s="55" t="s">
        <v>2053</v>
      </c>
      <c r="FH12690" s="55" t="s">
        <v>1531</v>
      </c>
      <c r="FI12690" s="55">
        <v>2</v>
      </c>
      <c r="FJ12690" s="55">
        <v>10000</v>
      </c>
      <c r="FK12690" s="55" t="s">
        <v>1258</v>
      </c>
      <c r="FL12690" s="55">
        <v>0.025</v>
      </c>
    </row>
    <row r="12691" ht="14.25" customHeight="1" outlineLevel="1" spans="162:168">
      <c r="FF12691" s="55">
        <v>12684</v>
      </c>
      <c r="FG12691" s="55" t="s">
        <v>2053</v>
      </c>
      <c r="FH12691" s="55" t="s">
        <v>1531</v>
      </c>
      <c r="FI12691" s="55">
        <v>2</v>
      </c>
      <c r="FJ12691" s="55">
        <v>25000</v>
      </c>
      <c r="FK12691" s="55" t="s">
        <v>1258</v>
      </c>
      <c r="FL12691" s="55">
        <v>0.025</v>
      </c>
    </row>
    <row r="12692" ht="14.25" customHeight="1" outlineLevel="1" spans="162:168">
      <c r="FF12692" s="55">
        <v>12685</v>
      </c>
      <c r="FG12692" s="55" t="s">
        <v>2053</v>
      </c>
      <c r="FH12692" s="55" t="s">
        <v>1531</v>
      </c>
      <c r="FI12692" s="55">
        <v>2</v>
      </c>
      <c r="FJ12692" s="55">
        <v>50000</v>
      </c>
      <c r="FK12692" s="55" t="s">
        <v>1258</v>
      </c>
      <c r="FL12692" s="55">
        <v>0.025</v>
      </c>
    </row>
    <row r="12693" ht="14.25" customHeight="1" outlineLevel="1" spans="162:168">
      <c r="FF12693" s="55">
        <v>12686</v>
      </c>
      <c r="FG12693" s="55" t="s">
        <v>2053</v>
      </c>
      <c r="FH12693" s="55" t="s">
        <v>1531</v>
      </c>
      <c r="FI12693" s="55">
        <v>2</v>
      </c>
      <c r="FJ12693" s="55">
        <v>80000</v>
      </c>
      <c r="FK12693" s="55" t="s">
        <v>1258</v>
      </c>
      <c r="FL12693" s="55">
        <v>0.025</v>
      </c>
    </row>
    <row r="12694" ht="14.25" customHeight="1" outlineLevel="1" spans="162:168">
      <c r="FF12694" s="55">
        <v>12687</v>
      </c>
      <c r="FG12694" s="55" t="s">
        <v>2053</v>
      </c>
      <c r="FH12694" s="55" t="s">
        <v>1531</v>
      </c>
      <c r="FI12694" s="55">
        <v>2</v>
      </c>
      <c r="FJ12694" s="55">
        <v>130000</v>
      </c>
      <c r="FK12694" s="55" t="s">
        <v>1258</v>
      </c>
      <c r="FL12694" s="55">
        <v>0.025</v>
      </c>
    </row>
    <row r="12695" ht="14.25" customHeight="1" outlineLevel="1" spans="162:168">
      <c r="FF12695" s="55">
        <v>12688</v>
      </c>
      <c r="FG12695" s="55" t="s">
        <v>2053</v>
      </c>
      <c r="FH12695" s="55" t="s">
        <v>1531</v>
      </c>
      <c r="FI12695" s="55">
        <v>2</v>
      </c>
      <c r="FJ12695" s="55">
        <v>260000</v>
      </c>
      <c r="FK12695" s="55" t="s">
        <v>1258</v>
      </c>
      <c r="FL12695" s="55">
        <v>0.025</v>
      </c>
    </row>
    <row r="12696" ht="14.25" customHeight="1" outlineLevel="1" spans="162:168">
      <c r="FF12696" s="55">
        <v>12689</v>
      </c>
      <c r="FG12696" s="55" t="s">
        <v>2053</v>
      </c>
      <c r="FH12696" s="55" t="s">
        <v>1531</v>
      </c>
      <c r="FI12696" s="55">
        <v>2</v>
      </c>
      <c r="FJ12696" s="55">
        <v>400000</v>
      </c>
      <c r="FK12696" s="55" t="s">
        <v>1258</v>
      </c>
      <c r="FL12696" s="55">
        <v>0.025</v>
      </c>
    </row>
    <row r="12697" ht="14.25" customHeight="1" outlineLevel="1" spans="162:168">
      <c r="FF12697" s="55">
        <v>12690</v>
      </c>
      <c r="FG12697" s="55" t="s">
        <v>2053</v>
      </c>
      <c r="FH12697" s="55" t="s">
        <v>1531</v>
      </c>
      <c r="FI12697" s="55">
        <v>2</v>
      </c>
      <c r="FJ12697" s="55">
        <v>530000</v>
      </c>
      <c r="FK12697" s="55" t="s">
        <v>1258</v>
      </c>
      <c r="FL12697" s="55">
        <v>0.025</v>
      </c>
    </row>
    <row r="12698" ht="14.25" customHeight="1" outlineLevel="1" spans="162:168">
      <c r="FF12698" s="55">
        <v>12691</v>
      </c>
      <c r="FG12698" s="55" t="s">
        <v>2053</v>
      </c>
      <c r="FH12698" s="55" t="s">
        <v>1531</v>
      </c>
      <c r="FI12698" s="55">
        <v>2</v>
      </c>
      <c r="FJ12698" s="55">
        <v>540000</v>
      </c>
      <c r="FK12698" s="55" t="s">
        <v>1258</v>
      </c>
      <c r="FL12698" s="55">
        <v>0.025</v>
      </c>
    </row>
    <row r="12699" ht="14.25" customHeight="1" outlineLevel="1" spans="162:168">
      <c r="FF12699" s="55">
        <v>12692</v>
      </c>
      <c r="FG12699" s="55" t="s">
        <v>2053</v>
      </c>
      <c r="FH12699" s="55" t="s">
        <v>1701</v>
      </c>
      <c r="FI12699" s="55">
        <v>1</v>
      </c>
      <c r="FJ12699" s="55">
        <v>0</v>
      </c>
      <c r="FK12699" s="55" t="s">
        <v>1258</v>
      </c>
      <c r="FL12699" s="55">
        <v>0.025</v>
      </c>
    </row>
    <row r="12700" ht="14.25" customHeight="1" outlineLevel="1" spans="162:168">
      <c r="FF12700" s="55">
        <v>12693</v>
      </c>
      <c r="FG12700" s="55" t="s">
        <v>2053</v>
      </c>
      <c r="FH12700" s="55" t="s">
        <v>1701</v>
      </c>
      <c r="FI12700" s="55">
        <v>1</v>
      </c>
      <c r="FJ12700" s="55">
        <v>1000</v>
      </c>
      <c r="FK12700" s="55" t="s">
        <v>1258</v>
      </c>
      <c r="FL12700" s="55">
        <v>0.025</v>
      </c>
    </row>
    <row r="12701" ht="14.25" customHeight="1" outlineLevel="1" spans="162:168">
      <c r="FF12701" s="55">
        <v>12694</v>
      </c>
      <c r="FG12701" s="55" t="s">
        <v>2053</v>
      </c>
      <c r="FH12701" s="55" t="s">
        <v>1701</v>
      </c>
      <c r="FI12701" s="55">
        <v>1</v>
      </c>
      <c r="FJ12701" s="55">
        <v>2500</v>
      </c>
      <c r="FK12701" s="55" t="s">
        <v>1258</v>
      </c>
      <c r="FL12701" s="55">
        <v>0.025</v>
      </c>
    </row>
    <row r="12702" ht="14.25" customHeight="1" outlineLevel="1" spans="162:168">
      <c r="FF12702" s="55">
        <v>12695</v>
      </c>
      <c r="FG12702" s="55" t="s">
        <v>2053</v>
      </c>
      <c r="FH12702" s="55" t="s">
        <v>1701</v>
      </c>
      <c r="FI12702" s="55">
        <v>1</v>
      </c>
      <c r="FJ12702" s="55">
        <v>5000</v>
      </c>
      <c r="FK12702" s="55" t="s">
        <v>1258</v>
      </c>
      <c r="FL12702" s="55">
        <v>0.025</v>
      </c>
    </row>
    <row r="12703" ht="14.25" customHeight="1" outlineLevel="1" spans="162:168">
      <c r="FF12703" s="55">
        <v>12696</v>
      </c>
      <c r="FG12703" s="55" t="s">
        <v>2053</v>
      </c>
      <c r="FH12703" s="55" t="s">
        <v>1701</v>
      </c>
      <c r="FI12703" s="55">
        <v>1</v>
      </c>
      <c r="FJ12703" s="55">
        <v>10000</v>
      </c>
      <c r="FK12703" s="55" t="s">
        <v>1258</v>
      </c>
      <c r="FL12703" s="55">
        <v>0.025</v>
      </c>
    </row>
    <row r="12704" ht="14.25" customHeight="1" outlineLevel="1" spans="162:168">
      <c r="FF12704" s="55">
        <v>12697</v>
      </c>
      <c r="FG12704" s="55" t="s">
        <v>2053</v>
      </c>
      <c r="FH12704" s="55" t="s">
        <v>1701</v>
      </c>
      <c r="FI12704" s="55">
        <v>1</v>
      </c>
      <c r="FJ12704" s="55">
        <v>25000</v>
      </c>
      <c r="FK12704" s="55" t="s">
        <v>1258</v>
      </c>
      <c r="FL12704" s="55">
        <v>0.025</v>
      </c>
    </row>
    <row r="12705" ht="14.25" customHeight="1" outlineLevel="1" spans="162:168">
      <c r="FF12705" s="55">
        <v>12698</v>
      </c>
      <c r="FG12705" s="55" t="s">
        <v>2053</v>
      </c>
      <c r="FH12705" s="55" t="s">
        <v>1701</v>
      </c>
      <c r="FI12705" s="55">
        <v>1</v>
      </c>
      <c r="FJ12705" s="55">
        <v>50000</v>
      </c>
      <c r="FK12705" s="55" t="s">
        <v>1258</v>
      </c>
      <c r="FL12705" s="55">
        <v>0.025</v>
      </c>
    </row>
    <row r="12706" ht="14.25" customHeight="1" outlineLevel="1" spans="162:168">
      <c r="FF12706" s="55">
        <v>12699</v>
      </c>
      <c r="FG12706" s="55" t="s">
        <v>2053</v>
      </c>
      <c r="FH12706" s="55" t="s">
        <v>1701</v>
      </c>
      <c r="FI12706" s="55">
        <v>1</v>
      </c>
      <c r="FJ12706" s="55">
        <v>80000</v>
      </c>
      <c r="FK12706" s="55" t="s">
        <v>1258</v>
      </c>
      <c r="FL12706" s="55">
        <v>0.025</v>
      </c>
    </row>
    <row r="12707" ht="14.25" customHeight="1" outlineLevel="1" spans="162:168">
      <c r="FF12707" s="55">
        <v>12700</v>
      </c>
      <c r="FG12707" s="55" t="s">
        <v>2053</v>
      </c>
      <c r="FH12707" s="55" t="s">
        <v>1701</v>
      </c>
      <c r="FI12707" s="55">
        <v>1</v>
      </c>
      <c r="FJ12707" s="55">
        <v>130000</v>
      </c>
      <c r="FK12707" s="55" t="s">
        <v>1258</v>
      </c>
      <c r="FL12707" s="55">
        <v>0.025</v>
      </c>
    </row>
    <row r="12708" ht="14.25" customHeight="1" outlineLevel="1" spans="162:168">
      <c r="FF12708" s="55">
        <v>12701</v>
      </c>
      <c r="FG12708" s="55" t="s">
        <v>2053</v>
      </c>
      <c r="FH12708" s="55" t="s">
        <v>1701</v>
      </c>
      <c r="FI12708" s="55">
        <v>1</v>
      </c>
      <c r="FJ12708" s="55">
        <v>260000</v>
      </c>
      <c r="FK12708" s="55" t="s">
        <v>1258</v>
      </c>
      <c r="FL12708" s="55">
        <v>0.025</v>
      </c>
    </row>
    <row r="12709" ht="14.25" customHeight="1" outlineLevel="1" spans="162:168">
      <c r="FF12709" s="55">
        <v>12702</v>
      </c>
      <c r="FG12709" s="55" t="s">
        <v>2053</v>
      </c>
      <c r="FH12709" s="55" t="s">
        <v>1701</v>
      </c>
      <c r="FI12709" s="55">
        <v>1</v>
      </c>
      <c r="FJ12709" s="55">
        <v>400000</v>
      </c>
      <c r="FK12709" s="55" t="s">
        <v>1258</v>
      </c>
      <c r="FL12709" s="55">
        <v>0.025</v>
      </c>
    </row>
    <row r="12710" ht="14.25" customHeight="1" outlineLevel="1" spans="162:168">
      <c r="FF12710" s="55">
        <v>12703</v>
      </c>
      <c r="FG12710" s="55" t="s">
        <v>2053</v>
      </c>
      <c r="FH12710" s="55" t="s">
        <v>1701</v>
      </c>
      <c r="FI12710" s="55">
        <v>1</v>
      </c>
      <c r="FJ12710" s="55">
        <v>530000</v>
      </c>
      <c r="FK12710" s="55" t="s">
        <v>1258</v>
      </c>
      <c r="FL12710" s="55">
        <v>0.025</v>
      </c>
    </row>
    <row r="12711" ht="14.25" customHeight="1" outlineLevel="1" spans="162:168">
      <c r="FF12711" s="55">
        <v>12704</v>
      </c>
      <c r="FG12711" s="55" t="s">
        <v>2053</v>
      </c>
      <c r="FH12711" s="55" t="s">
        <v>1701</v>
      </c>
      <c r="FI12711" s="55">
        <v>1</v>
      </c>
      <c r="FJ12711" s="55">
        <v>540000</v>
      </c>
      <c r="FK12711" s="55" t="s">
        <v>1258</v>
      </c>
      <c r="FL12711" s="55">
        <v>0.025</v>
      </c>
    </row>
    <row r="12712" ht="14.25" customHeight="1" outlineLevel="1" spans="162:168">
      <c r="FF12712" s="55">
        <v>12705</v>
      </c>
      <c r="FG12712" s="55" t="s">
        <v>2053</v>
      </c>
      <c r="FH12712" s="55" t="s">
        <v>1756</v>
      </c>
      <c r="FI12712" s="55">
        <v>1</v>
      </c>
      <c r="FJ12712" s="55">
        <v>0</v>
      </c>
      <c r="FK12712" s="55" t="s">
        <v>1258</v>
      </c>
      <c r="FL12712" s="55">
        <v>0.085</v>
      </c>
    </row>
    <row r="12713" ht="14.25" customHeight="1" outlineLevel="1" spans="162:168">
      <c r="FF12713" s="55">
        <v>12706</v>
      </c>
      <c r="FG12713" s="55" t="s">
        <v>2053</v>
      </c>
      <c r="FH12713" s="55" t="s">
        <v>1756</v>
      </c>
      <c r="FI12713" s="55">
        <v>1</v>
      </c>
      <c r="FJ12713" s="55">
        <v>1000</v>
      </c>
      <c r="FK12713" s="55" t="s">
        <v>1258</v>
      </c>
      <c r="FL12713" s="55">
        <v>0.085</v>
      </c>
    </row>
    <row r="12714" ht="14.25" customHeight="1" outlineLevel="1" spans="162:168">
      <c r="FF12714" s="55">
        <v>12707</v>
      </c>
      <c r="FG12714" s="55" t="s">
        <v>2053</v>
      </c>
      <c r="FH12714" s="55" t="s">
        <v>1756</v>
      </c>
      <c r="FI12714" s="55">
        <v>1</v>
      </c>
      <c r="FJ12714" s="55">
        <v>2500</v>
      </c>
      <c r="FK12714" s="55" t="s">
        <v>1258</v>
      </c>
      <c r="FL12714" s="55">
        <v>0.0792</v>
      </c>
    </row>
    <row r="12715" ht="14.25" customHeight="1" outlineLevel="1" spans="162:168">
      <c r="FF12715" s="55">
        <v>12708</v>
      </c>
      <c r="FG12715" s="55" t="s">
        <v>2053</v>
      </c>
      <c r="FH12715" s="55" t="s">
        <v>1756</v>
      </c>
      <c r="FI12715" s="55">
        <v>1</v>
      </c>
      <c r="FJ12715" s="55">
        <v>5000</v>
      </c>
      <c r="FK12715" s="55" t="s">
        <v>1258</v>
      </c>
      <c r="FL12715" s="55">
        <v>0.07</v>
      </c>
    </row>
    <row r="12716" ht="14.25" customHeight="1" outlineLevel="1" spans="162:168">
      <c r="FF12716" s="55">
        <v>12709</v>
      </c>
      <c r="FG12716" s="55" t="s">
        <v>2053</v>
      </c>
      <c r="FH12716" s="55" t="s">
        <v>1756</v>
      </c>
      <c r="FI12716" s="55">
        <v>1</v>
      </c>
      <c r="FJ12716" s="55">
        <v>10000</v>
      </c>
      <c r="FK12716" s="55" t="s">
        <v>1258</v>
      </c>
      <c r="FL12716" s="55">
        <v>0.0584</v>
      </c>
    </row>
    <row r="12717" ht="14.25" customHeight="1" outlineLevel="1" spans="162:168">
      <c r="FF12717" s="55">
        <v>12710</v>
      </c>
      <c r="FG12717" s="55" t="s">
        <v>2053</v>
      </c>
      <c r="FH12717" s="55" t="s">
        <v>1756</v>
      </c>
      <c r="FI12717" s="55">
        <v>1</v>
      </c>
      <c r="FJ12717" s="55">
        <v>25000</v>
      </c>
      <c r="FK12717" s="55" t="s">
        <v>1258</v>
      </c>
      <c r="FL12717" s="55">
        <v>0.0559</v>
      </c>
    </row>
    <row r="12718" ht="14.25" customHeight="1" outlineLevel="1" spans="162:168">
      <c r="FF12718" s="55">
        <v>12711</v>
      </c>
      <c r="FG12718" s="55" t="s">
        <v>2053</v>
      </c>
      <c r="FH12718" s="55" t="s">
        <v>1756</v>
      </c>
      <c r="FI12718" s="55">
        <v>1</v>
      </c>
      <c r="FJ12718" s="55">
        <v>50000</v>
      </c>
      <c r="FK12718" s="55" t="s">
        <v>1258</v>
      </c>
      <c r="FL12718" s="55">
        <v>0.0525</v>
      </c>
    </row>
    <row r="12719" ht="14.25" customHeight="1" outlineLevel="1" spans="162:168">
      <c r="FF12719" s="55">
        <v>12712</v>
      </c>
      <c r="FG12719" s="55" t="s">
        <v>2053</v>
      </c>
      <c r="FH12719" s="55" t="s">
        <v>1756</v>
      </c>
      <c r="FI12719" s="55">
        <v>1</v>
      </c>
      <c r="FJ12719" s="55">
        <v>80000</v>
      </c>
      <c r="FK12719" s="55" t="s">
        <v>1258</v>
      </c>
      <c r="FL12719" s="55">
        <v>0.0475</v>
      </c>
    </row>
    <row r="12720" ht="14.25" customHeight="1" outlineLevel="1" spans="162:168">
      <c r="FF12720" s="55">
        <v>12713</v>
      </c>
      <c r="FG12720" s="55" t="s">
        <v>2053</v>
      </c>
      <c r="FH12720" s="55" t="s">
        <v>1756</v>
      </c>
      <c r="FI12720" s="55">
        <v>1</v>
      </c>
      <c r="FJ12720" s="55">
        <v>130000</v>
      </c>
      <c r="FK12720" s="55" t="s">
        <v>1258</v>
      </c>
      <c r="FL12720" s="55">
        <v>0.0475</v>
      </c>
    </row>
    <row r="12721" ht="14.25" customHeight="1" outlineLevel="1" spans="162:168">
      <c r="FF12721" s="55">
        <v>12714</v>
      </c>
      <c r="FG12721" s="55" t="s">
        <v>2053</v>
      </c>
      <c r="FH12721" s="55" t="s">
        <v>1756</v>
      </c>
      <c r="FI12721" s="55">
        <v>1</v>
      </c>
      <c r="FJ12721" s="55">
        <v>260000</v>
      </c>
      <c r="FK12721" s="55" t="s">
        <v>1258</v>
      </c>
      <c r="FL12721" s="55">
        <v>0.0475</v>
      </c>
    </row>
    <row r="12722" ht="14.25" customHeight="1" outlineLevel="1" spans="162:168">
      <c r="FF12722" s="55">
        <v>12715</v>
      </c>
      <c r="FG12722" s="55" t="s">
        <v>2053</v>
      </c>
      <c r="FH12722" s="55" t="s">
        <v>1756</v>
      </c>
      <c r="FI12722" s="55">
        <v>1</v>
      </c>
      <c r="FJ12722" s="55">
        <v>400000</v>
      </c>
      <c r="FK12722" s="55" t="s">
        <v>1258</v>
      </c>
      <c r="FL12722" s="55">
        <v>0.0475</v>
      </c>
    </row>
    <row r="12723" ht="14.25" customHeight="1" outlineLevel="1" spans="162:168">
      <c r="FF12723" s="55">
        <v>12716</v>
      </c>
      <c r="FG12723" s="55" t="s">
        <v>2053</v>
      </c>
      <c r="FH12723" s="55" t="s">
        <v>1756</v>
      </c>
      <c r="FI12723" s="55">
        <v>1</v>
      </c>
      <c r="FJ12723" s="55">
        <v>530000</v>
      </c>
      <c r="FK12723" s="55" t="s">
        <v>1258</v>
      </c>
      <c r="FL12723" s="55">
        <v>0.0475</v>
      </c>
    </row>
    <row r="12724" ht="14.25" customHeight="1" outlineLevel="1" spans="162:168">
      <c r="FF12724" s="55">
        <v>12717</v>
      </c>
      <c r="FG12724" s="55" t="s">
        <v>2053</v>
      </c>
      <c r="FH12724" s="55" t="s">
        <v>1756</v>
      </c>
      <c r="FI12724" s="55">
        <v>1</v>
      </c>
      <c r="FJ12724" s="55">
        <v>540000</v>
      </c>
      <c r="FK12724" s="55" t="s">
        <v>1258</v>
      </c>
      <c r="FL12724" s="55">
        <v>0.0475</v>
      </c>
    </row>
    <row r="12725" ht="14.25" customHeight="1" outlineLevel="1" spans="162:168">
      <c r="FF12725" s="55">
        <v>12718</v>
      </c>
      <c r="FG12725" s="55" t="s">
        <v>2053</v>
      </c>
      <c r="FH12725" s="55" t="s">
        <v>1756</v>
      </c>
      <c r="FI12725" s="55">
        <v>2</v>
      </c>
      <c r="FJ12725" s="55">
        <v>0</v>
      </c>
      <c r="FK12725" s="55" t="s">
        <v>1258</v>
      </c>
      <c r="FL12725" s="55">
        <v>0.0475</v>
      </c>
    </row>
    <row r="12726" ht="14.25" customHeight="1" outlineLevel="1" spans="162:168">
      <c r="FF12726" s="55">
        <v>12719</v>
      </c>
      <c r="FG12726" s="55" t="s">
        <v>2053</v>
      </c>
      <c r="FH12726" s="55" t="s">
        <v>1756</v>
      </c>
      <c r="FI12726" s="55">
        <v>2</v>
      </c>
      <c r="FJ12726" s="55">
        <v>1000</v>
      </c>
      <c r="FK12726" s="55" t="s">
        <v>1258</v>
      </c>
      <c r="FL12726" s="55">
        <v>0.0475</v>
      </c>
    </row>
    <row r="12727" ht="14.25" customHeight="1" outlineLevel="1" spans="162:168">
      <c r="FF12727" s="55">
        <v>12720</v>
      </c>
      <c r="FG12727" s="55" t="s">
        <v>2053</v>
      </c>
      <c r="FH12727" s="55" t="s">
        <v>1756</v>
      </c>
      <c r="FI12727" s="55">
        <v>2</v>
      </c>
      <c r="FJ12727" s="55">
        <v>2500</v>
      </c>
      <c r="FK12727" s="55" t="s">
        <v>1258</v>
      </c>
      <c r="FL12727" s="55">
        <v>0.0475</v>
      </c>
    </row>
    <row r="12728" ht="14.25" customHeight="1" outlineLevel="1" spans="162:168">
      <c r="FF12728" s="55">
        <v>12721</v>
      </c>
      <c r="FG12728" s="55" t="s">
        <v>2053</v>
      </c>
      <c r="FH12728" s="55" t="s">
        <v>1756</v>
      </c>
      <c r="FI12728" s="55">
        <v>2</v>
      </c>
      <c r="FJ12728" s="55">
        <v>5000</v>
      </c>
      <c r="FK12728" s="55" t="s">
        <v>1258</v>
      </c>
      <c r="FL12728" s="55">
        <v>0.0475</v>
      </c>
    </row>
    <row r="12729" ht="14.25" customHeight="1" outlineLevel="1" spans="162:168">
      <c r="FF12729" s="55">
        <v>12722</v>
      </c>
      <c r="FG12729" s="55" t="s">
        <v>2053</v>
      </c>
      <c r="FH12729" s="55" t="s">
        <v>1756</v>
      </c>
      <c r="FI12729" s="55">
        <v>2</v>
      </c>
      <c r="FJ12729" s="55">
        <v>10000</v>
      </c>
      <c r="FK12729" s="55" t="s">
        <v>1258</v>
      </c>
      <c r="FL12729" s="55">
        <v>0.0475</v>
      </c>
    </row>
    <row r="12730" ht="14.25" customHeight="1" outlineLevel="1" spans="162:168">
      <c r="FF12730" s="55">
        <v>12723</v>
      </c>
      <c r="FG12730" s="55" t="s">
        <v>2053</v>
      </c>
      <c r="FH12730" s="55" t="s">
        <v>1756</v>
      </c>
      <c r="FI12730" s="55">
        <v>2</v>
      </c>
      <c r="FJ12730" s="55">
        <v>25000</v>
      </c>
      <c r="FK12730" s="55" t="s">
        <v>1258</v>
      </c>
      <c r="FL12730" s="55">
        <v>0.0475</v>
      </c>
    </row>
    <row r="12731" ht="14.25" customHeight="1" outlineLevel="1" spans="162:168">
      <c r="FF12731" s="55">
        <v>12724</v>
      </c>
      <c r="FG12731" s="55" t="s">
        <v>2053</v>
      </c>
      <c r="FH12731" s="55" t="s">
        <v>1756</v>
      </c>
      <c r="FI12731" s="55">
        <v>2</v>
      </c>
      <c r="FJ12731" s="55">
        <v>50000</v>
      </c>
      <c r="FK12731" s="55" t="s">
        <v>1258</v>
      </c>
      <c r="FL12731" s="55">
        <v>0.0475</v>
      </c>
    </row>
    <row r="12732" ht="14.25" customHeight="1" outlineLevel="1" spans="162:168">
      <c r="FF12732" s="55">
        <v>12725</v>
      </c>
      <c r="FG12732" s="55" t="s">
        <v>2053</v>
      </c>
      <c r="FH12732" s="55" t="s">
        <v>1756</v>
      </c>
      <c r="FI12732" s="55">
        <v>2</v>
      </c>
      <c r="FJ12732" s="55">
        <v>80000</v>
      </c>
      <c r="FK12732" s="55" t="s">
        <v>1258</v>
      </c>
      <c r="FL12732" s="55">
        <v>0.0475</v>
      </c>
    </row>
    <row r="12733" ht="14.25" customHeight="1" outlineLevel="1" spans="162:168">
      <c r="FF12733" s="55">
        <v>12726</v>
      </c>
      <c r="FG12733" s="55" t="s">
        <v>2053</v>
      </c>
      <c r="FH12733" s="55" t="s">
        <v>1756</v>
      </c>
      <c r="FI12733" s="55">
        <v>2</v>
      </c>
      <c r="FJ12733" s="55">
        <v>130000</v>
      </c>
      <c r="FK12733" s="55" t="s">
        <v>1258</v>
      </c>
      <c r="FL12733" s="55">
        <v>0.0475</v>
      </c>
    </row>
    <row r="12734" ht="14.25" customHeight="1" outlineLevel="1" spans="162:168">
      <c r="FF12734" s="55">
        <v>12727</v>
      </c>
      <c r="FG12734" s="55" t="s">
        <v>2053</v>
      </c>
      <c r="FH12734" s="55" t="s">
        <v>1756</v>
      </c>
      <c r="FI12734" s="55">
        <v>2</v>
      </c>
      <c r="FJ12734" s="55">
        <v>260000</v>
      </c>
      <c r="FK12734" s="55" t="s">
        <v>1258</v>
      </c>
      <c r="FL12734" s="55">
        <v>0.0475</v>
      </c>
    </row>
    <row r="12735" ht="14.25" customHeight="1" outlineLevel="1" spans="162:168">
      <c r="FF12735" s="55">
        <v>12728</v>
      </c>
      <c r="FG12735" s="55" t="s">
        <v>2053</v>
      </c>
      <c r="FH12735" s="55" t="s">
        <v>1756</v>
      </c>
      <c r="FI12735" s="55">
        <v>2</v>
      </c>
      <c r="FJ12735" s="55">
        <v>400000</v>
      </c>
      <c r="FK12735" s="55" t="s">
        <v>1258</v>
      </c>
      <c r="FL12735" s="55">
        <v>0.0475</v>
      </c>
    </row>
    <row r="12736" ht="14.25" customHeight="1" outlineLevel="1" spans="162:168">
      <c r="FF12736" s="55">
        <v>12729</v>
      </c>
      <c r="FG12736" s="55" t="s">
        <v>2053</v>
      </c>
      <c r="FH12736" s="55" t="s">
        <v>1756</v>
      </c>
      <c r="FI12736" s="55">
        <v>2</v>
      </c>
      <c r="FJ12736" s="55">
        <v>530000</v>
      </c>
      <c r="FK12736" s="55" t="s">
        <v>1258</v>
      </c>
      <c r="FL12736" s="55">
        <v>0.0475</v>
      </c>
    </row>
    <row r="12737" ht="14.25" customHeight="1" outlineLevel="1" spans="162:168">
      <c r="FF12737" s="55">
        <v>12730</v>
      </c>
      <c r="FG12737" s="55" t="s">
        <v>2053</v>
      </c>
      <c r="FH12737" s="55" t="s">
        <v>1756</v>
      </c>
      <c r="FI12737" s="55">
        <v>2</v>
      </c>
      <c r="FJ12737" s="55">
        <v>540000</v>
      </c>
      <c r="FK12737" s="55" t="s">
        <v>1258</v>
      </c>
      <c r="FL12737" s="55">
        <v>0.0475</v>
      </c>
    </row>
    <row r="12738" ht="14.25" customHeight="1" outlineLevel="1" spans="162:168">
      <c r="FF12738" s="55">
        <v>12731</v>
      </c>
      <c r="FG12738" s="55" t="s">
        <v>2053</v>
      </c>
      <c r="FH12738" s="55" t="s">
        <v>1756</v>
      </c>
      <c r="FI12738" s="55">
        <v>3</v>
      </c>
      <c r="FJ12738" s="55">
        <v>0</v>
      </c>
      <c r="FK12738" s="55" t="s">
        <v>1258</v>
      </c>
      <c r="FL12738" s="55">
        <v>0.025</v>
      </c>
    </row>
    <row r="12739" ht="14.25" customHeight="1" outlineLevel="1" spans="162:168">
      <c r="FF12739" s="55">
        <v>12732</v>
      </c>
      <c r="FG12739" s="55" t="s">
        <v>2053</v>
      </c>
      <c r="FH12739" s="55" t="s">
        <v>1756</v>
      </c>
      <c r="FI12739" s="55">
        <v>3</v>
      </c>
      <c r="FJ12739" s="55">
        <v>1000</v>
      </c>
      <c r="FK12739" s="55" t="s">
        <v>1258</v>
      </c>
      <c r="FL12739" s="55">
        <v>0.025</v>
      </c>
    </row>
    <row r="12740" ht="14.25" customHeight="1" outlineLevel="1" spans="162:168">
      <c r="FF12740" s="55">
        <v>12733</v>
      </c>
      <c r="FG12740" s="55" t="s">
        <v>2053</v>
      </c>
      <c r="FH12740" s="55" t="s">
        <v>1756</v>
      </c>
      <c r="FI12740" s="55">
        <v>3</v>
      </c>
      <c r="FJ12740" s="55">
        <v>2500</v>
      </c>
      <c r="FK12740" s="55" t="s">
        <v>1258</v>
      </c>
      <c r="FL12740" s="55">
        <v>0.025</v>
      </c>
    </row>
    <row r="12741" ht="14.25" customHeight="1" outlineLevel="1" spans="162:168">
      <c r="FF12741" s="55">
        <v>12734</v>
      </c>
      <c r="FG12741" s="55" t="s">
        <v>2053</v>
      </c>
      <c r="FH12741" s="55" t="s">
        <v>1756</v>
      </c>
      <c r="FI12741" s="55">
        <v>3</v>
      </c>
      <c r="FJ12741" s="55">
        <v>5000</v>
      </c>
      <c r="FK12741" s="55" t="s">
        <v>1258</v>
      </c>
      <c r="FL12741" s="55">
        <v>0.025</v>
      </c>
    </row>
    <row r="12742" ht="14.25" customHeight="1" outlineLevel="1" spans="162:168">
      <c r="FF12742" s="55">
        <v>12735</v>
      </c>
      <c r="FG12742" s="55" t="s">
        <v>2053</v>
      </c>
      <c r="FH12742" s="55" t="s">
        <v>1756</v>
      </c>
      <c r="FI12742" s="55">
        <v>3</v>
      </c>
      <c r="FJ12742" s="55">
        <v>10000</v>
      </c>
      <c r="FK12742" s="55" t="s">
        <v>1258</v>
      </c>
      <c r="FL12742" s="55">
        <v>0.025</v>
      </c>
    </row>
    <row r="12743" ht="14.25" customHeight="1" outlineLevel="1" spans="162:168">
      <c r="FF12743" s="55">
        <v>12736</v>
      </c>
      <c r="FG12743" s="55" t="s">
        <v>2053</v>
      </c>
      <c r="FH12743" s="55" t="s">
        <v>1756</v>
      </c>
      <c r="FI12743" s="55">
        <v>3</v>
      </c>
      <c r="FJ12743" s="55">
        <v>25000</v>
      </c>
      <c r="FK12743" s="55" t="s">
        <v>1258</v>
      </c>
      <c r="FL12743" s="55">
        <v>0.025</v>
      </c>
    </row>
    <row r="12744" ht="14.25" customHeight="1" outlineLevel="1" spans="162:168">
      <c r="FF12744" s="55">
        <v>12737</v>
      </c>
      <c r="FG12744" s="55" t="s">
        <v>2053</v>
      </c>
      <c r="FH12744" s="55" t="s">
        <v>1756</v>
      </c>
      <c r="FI12744" s="55">
        <v>3</v>
      </c>
      <c r="FJ12744" s="55">
        <v>50000</v>
      </c>
      <c r="FK12744" s="55" t="s">
        <v>1258</v>
      </c>
      <c r="FL12744" s="55">
        <v>0.025</v>
      </c>
    </row>
    <row r="12745" ht="14.25" customHeight="1" outlineLevel="1" spans="162:168">
      <c r="FF12745" s="55">
        <v>12738</v>
      </c>
      <c r="FG12745" s="55" t="s">
        <v>2053</v>
      </c>
      <c r="FH12745" s="55" t="s">
        <v>1756</v>
      </c>
      <c r="FI12745" s="55">
        <v>3</v>
      </c>
      <c r="FJ12745" s="55">
        <v>80000</v>
      </c>
      <c r="FK12745" s="55" t="s">
        <v>1258</v>
      </c>
      <c r="FL12745" s="55">
        <v>0.025</v>
      </c>
    </row>
    <row r="12746" ht="14.25" customHeight="1" outlineLevel="1" spans="162:168">
      <c r="FF12746" s="55">
        <v>12739</v>
      </c>
      <c r="FG12746" s="55" t="s">
        <v>2053</v>
      </c>
      <c r="FH12746" s="55" t="s">
        <v>1756</v>
      </c>
      <c r="FI12746" s="55">
        <v>3</v>
      </c>
      <c r="FJ12746" s="55">
        <v>130000</v>
      </c>
      <c r="FK12746" s="55" t="s">
        <v>1258</v>
      </c>
      <c r="FL12746" s="55">
        <v>0.025</v>
      </c>
    </row>
    <row r="12747" ht="14.25" customHeight="1" outlineLevel="1" spans="162:168">
      <c r="FF12747" s="55">
        <v>12740</v>
      </c>
      <c r="FG12747" s="55" t="s">
        <v>2053</v>
      </c>
      <c r="FH12747" s="55" t="s">
        <v>1756</v>
      </c>
      <c r="FI12747" s="55">
        <v>3</v>
      </c>
      <c r="FJ12747" s="55">
        <v>260000</v>
      </c>
      <c r="FK12747" s="55" t="s">
        <v>1258</v>
      </c>
      <c r="FL12747" s="55">
        <v>0.025</v>
      </c>
    </row>
    <row r="12748" ht="14.25" customHeight="1" outlineLevel="1" spans="162:168">
      <c r="FF12748" s="55">
        <v>12741</v>
      </c>
      <c r="FG12748" s="55" t="s">
        <v>2053</v>
      </c>
      <c r="FH12748" s="55" t="s">
        <v>1756</v>
      </c>
      <c r="FI12748" s="55">
        <v>3</v>
      </c>
      <c r="FJ12748" s="55">
        <v>400000</v>
      </c>
      <c r="FK12748" s="55" t="s">
        <v>1258</v>
      </c>
      <c r="FL12748" s="55">
        <v>0.025</v>
      </c>
    </row>
    <row r="12749" ht="14.25" customHeight="1" outlineLevel="1" spans="162:168">
      <c r="FF12749" s="55">
        <v>12742</v>
      </c>
      <c r="FG12749" s="55" t="s">
        <v>2053</v>
      </c>
      <c r="FH12749" s="55" t="s">
        <v>1756</v>
      </c>
      <c r="FI12749" s="55">
        <v>3</v>
      </c>
      <c r="FJ12749" s="55">
        <v>530000</v>
      </c>
      <c r="FK12749" s="55" t="s">
        <v>1258</v>
      </c>
      <c r="FL12749" s="55">
        <v>0.025</v>
      </c>
    </row>
    <row r="12750" ht="14.25" customHeight="1" outlineLevel="1" spans="162:168">
      <c r="FF12750" s="55">
        <v>12743</v>
      </c>
      <c r="FG12750" s="55" t="s">
        <v>2053</v>
      </c>
      <c r="FH12750" s="55" t="s">
        <v>1756</v>
      </c>
      <c r="FI12750" s="55">
        <v>3</v>
      </c>
      <c r="FJ12750" s="55">
        <v>540000</v>
      </c>
      <c r="FK12750" s="55" t="s">
        <v>1258</v>
      </c>
      <c r="FL12750" s="55">
        <v>0.025</v>
      </c>
    </row>
    <row r="12751" ht="14.25" customHeight="1" outlineLevel="1" spans="162:168">
      <c r="FF12751" s="55">
        <v>12744</v>
      </c>
      <c r="FG12751" s="55" t="s">
        <v>2053</v>
      </c>
      <c r="FH12751" s="55" t="s">
        <v>1410</v>
      </c>
      <c r="FI12751" s="55">
        <v>1</v>
      </c>
      <c r="FJ12751" s="55">
        <v>0</v>
      </c>
      <c r="FK12751" s="55" t="s">
        <v>1258</v>
      </c>
      <c r="FL12751" s="55">
        <v>0.05</v>
      </c>
    </row>
    <row r="12752" ht="14.25" customHeight="1" outlineLevel="1" spans="162:168">
      <c r="FF12752" s="55">
        <v>12745</v>
      </c>
      <c r="FG12752" s="55" t="s">
        <v>2053</v>
      </c>
      <c r="FH12752" s="55" t="s">
        <v>1410</v>
      </c>
      <c r="FI12752" s="55">
        <v>1</v>
      </c>
      <c r="FJ12752" s="55">
        <v>1000</v>
      </c>
      <c r="FK12752" s="55" t="s">
        <v>1258</v>
      </c>
      <c r="FL12752" s="55">
        <v>0.05</v>
      </c>
    </row>
    <row r="12753" ht="14.25" customHeight="1" outlineLevel="1" spans="162:168">
      <c r="FF12753" s="55">
        <v>12746</v>
      </c>
      <c r="FG12753" s="55" t="s">
        <v>2053</v>
      </c>
      <c r="FH12753" s="55" t="s">
        <v>1410</v>
      </c>
      <c r="FI12753" s="55">
        <v>1</v>
      </c>
      <c r="FJ12753" s="55">
        <v>2500</v>
      </c>
      <c r="FK12753" s="55" t="s">
        <v>1258</v>
      </c>
      <c r="FL12753" s="55">
        <v>0.05</v>
      </c>
    </row>
    <row r="12754" ht="14.25" customHeight="1" outlineLevel="1" spans="162:168">
      <c r="FF12754" s="55">
        <v>12747</v>
      </c>
      <c r="FG12754" s="55" t="s">
        <v>2053</v>
      </c>
      <c r="FH12754" s="55" t="s">
        <v>1410</v>
      </c>
      <c r="FI12754" s="55">
        <v>1</v>
      </c>
      <c r="FJ12754" s="55">
        <v>5000</v>
      </c>
      <c r="FK12754" s="55" t="s">
        <v>1258</v>
      </c>
      <c r="FL12754" s="55">
        <v>0.05</v>
      </c>
    </row>
    <row r="12755" ht="14.25" customHeight="1" outlineLevel="1" spans="162:168">
      <c r="FF12755" s="55">
        <v>12748</v>
      </c>
      <c r="FG12755" s="55" t="s">
        <v>2053</v>
      </c>
      <c r="FH12755" s="55" t="s">
        <v>1410</v>
      </c>
      <c r="FI12755" s="55">
        <v>1</v>
      </c>
      <c r="FJ12755" s="55">
        <v>10000</v>
      </c>
      <c r="FK12755" s="55" t="s">
        <v>1258</v>
      </c>
      <c r="FL12755" s="55">
        <v>0.05</v>
      </c>
    </row>
    <row r="12756" ht="14.25" customHeight="1" outlineLevel="1" spans="162:168">
      <c r="FF12756" s="55">
        <v>12749</v>
      </c>
      <c r="FG12756" s="55" t="s">
        <v>2053</v>
      </c>
      <c r="FH12756" s="55" t="s">
        <v>1410</v>
      </c>
      <c r="FI12756" s="55">
        <v>1</v>
      </c>
      <c r="FJ12756" s="55">
        <v>25000</v>
      </c>
      <c r="FK12756" s="55" t="s">
        <v>1258</v>
      </c>
      <c r="FL12756" s="55">
        <v>0.05</v>
      </c>
    </row>
    <row r="12757" ht="14.25" customHeight="1" outlineLevel="1" spans="162:168">
      <c r="FF12757" s="55">
        <v>12750</v>
      </c>
      <c r="FG12757" s="55" t="s">
        <v>2053</v>
      </c>
      <c r="FH12757" s="55" t="s">
        <v>1410</v>
      </c>
      <c r="FI12757" s="55">
        <v>1</v>
      </c>
      <c r="FJ12757" s="55">
        <v>50000</v>
      </c>
      <c r="FK12757" s="55" t="s">
        <v>1258</v>
      </c>
      <c r="FL12757" s="55">
        <v>0.05</v>
      </c>
    </row>
    <row r="12758" ht="14.25" customHeight="1" outlineLevel="1" spans="162:168">
      <c r="FF12758" s="55">
        <v>12751</v>
      </c>
      <c r="FG12758" s="55" t="s">
        <v>2053</v>
      </c>
      <c r="FH12758" s="55" t="s">
        <v>1410</v>
      </c>
      <c r="FI12758" s="55">
        <v>1</v>
      </c>
      <c r="FJ12758" s="55">
        <v>80000</v>
      </c>
      <c r="FK12758" s="55" t="s">
        <v>1258</v>
      </c>
      <c r="FL12758" s="55">
        <v>0.05</v>
      </c>
    </row>
    <row r="12759" ht="14.25" customHeight="1" outlineLevel="1" spans="162:168">
      <c r="FF12759" s="55">
        <v>12752</v>
      </c>
      <c r="FG12759" s="55" t="s">
        <v>2053</v>
      </c>
      <c r="FH12759" s="55" t="s">
        <v>1410</v>
      </c>
      <c r="FI12759" s="55">
        <v>1</v>
      </c>
      <c r="FJ12759" s="55">
        <v>130000</v>
      </c>
      <c r="FK12759" s="55" t="s">
        <v>1258</v>
      </c>
      <c r="FL12759" s="55">
        <v>0.05</v>
      </c>
    </row>
    <row r="12760" ht="14.25" customHeight="1" outlineLevel="1" spans="162:168">
      <c r="FF12760" s="55">
        <v>12753</v>
      </c>
      <c r="FG12760" s="55" t="s">
        <v>2053</v>
      </c>
      <c r="FH12760" s="55" t="s">
        <v>1410</v>
      </c>
      <c r="FI12760" s="55">
        <v>1</v>
      </c>
      <c r="FJ12760" s="55">
        <v>260000</v>
      </c>
      <c r="FK12760" s="55" t="s">
        <v>1258</v>
      </c>
      <c r="FL12760" s="55">
        <v>0.05</v>
      </c>
    </row>
    <row r="12761" ht="14.25" customHeight="1" outlineLevel="1" spans="162:168">
      <c r="FF12761" s="55">
        <v>12754</v>
      </c>
      <c r="FG12761" s="55" t="s">
        <v>2053</v>
      </c>
      <c r="FH12761" s="55" t="s">
        <v>1410</v>
      </c>
      <c r="FI12761" s="55">
        <v>1</v>
      </c>
      <c r="FJ12761" s="55">
        <v>400000</v>
      </c>
      <c r="FK12761" s="55" t="s">
        <v>1258</v>
      </c>
      <c r="FL12761" s="55">
        <v>0.05</v>
      </c>
    </row>
    <row r="12762" ht="14.25" customHeight="1" outlineLevel="1" spans="162:168">
      <c r="FF12762" s="55">
        <v>12755</v>
      </c>
      <c r="FG12762" s="55" t="s">
        <v>2053</v>
      </c>
      <c r="FH12762" s="55" t="s">
        <v>1410</v>
      </c>
      <c r="FI12762" s="55">
        <v>1</v>
      </c>
      <c r="FJ12762" s="55">
        <v>530000</v>
      </c>
      <c r="FK12762" s="55" t="s">
        <v>1258</v>
      </c>
      <c r="FL12762" s="55">
        <v>0.05</v>
      </c>
    </row>
    <row r="12763" ht="14.25" customHeight="1" outlineLevel="1" spans="162:168">
      <c r="FF12763" s="55">
        <v>12756</v>
      </c>
      <c r="FG12763" s="55" t="s">
        <v>2053</v>
      </c>
      <c r="FH12763" s="55" t="s">
        <v>1410</v>
      </c>
      <c r="FI12763" s="55">
        <v>1</v>
      </c>
      <c r="FJ12763" s="55">
        <v>540000</v>
      </c>
      <c r="FK12763" s="55" t="s">
        <v>1258</v>
      </c>
      <c r="FL12763" s="55">
        <v>0.05</v>
      </c>
    </row>
    <row r="12764" ht="14.25" customHeight="1" outlineLevel="1" spans="162:168">
      <c r="FF12764" s="55">
        <v>12757</v>
      </c>
      <c r="FG12764" s="55" t="s">
        <v>2053</v>
      </c>
      <c r="FH12764" s="55" t="s">
        <v>1410</v>
      </c>
      <c r="FI12764" s="55">
        <v>2</v>
      </c>
      <c r="FJ12764" s="55">
        <v>0</v>
      </c>
      <c r="FK12764" s="55" t="s">
        <v>1258</v>
      </c>
      <c r="FL12764" s="55">
        <v>0.0375</v>
      </c>
    </row>
    <row r="12765" ht="14.25" customHeight="1" outlineLevel="1" spans="162:168">
      <c r="FF12765" s="55">
        <v>12758</v>
      </c>
      <c r="FG12765" s="55" t="s">
        <v>2053</v>
      </c>
      <c r="FH12765" s="55" t="s">
        <v>1410</v>
      </c>
      <c r="FI12765" s="55">
        <v>2</v>
      </c>
      <c r="FJ12765" s="55">
        <v>1000</v>
      </c>
      <c r="FK12765" s="55" t="s">
        <v>1258</v>
      </c>
      <c r="FL12765" s="55">
        <v>0.0292</v>
      </c>
    </row>
    <row r="12766" ht="14.25" customHeight="1" outlineLevel="1" spans="162:168">
      <c r="FF12766" s="55">
        <v>12759</v>
      </c>
      <c r="FG12766" s="55" t="s">
        <v>2053</v>
      </c>
      <c r="FH12766" s="55" t="s">
        <v>1410</v>
      </c>
      <c r="FI12766" s="55">
        <v>2</v>
      </c>
      <c r="FJ12766" s="55">
        <v>2500</v>
      </c>
      <c r="FK12766" s="55" t="s">
        <v>1258</v>
      </c>
      <c r="FL12766" s="55">
        <v>0.025</v>
      </c>
    </row>
    <row r="12767" ht="14.25" customHeight="1" outlineLevel="1" spans="162:168">
      <c r="FF12767" s="55">
        <v>12760</v>
      </c>
      <c r="FG12767" s="55" t="s">
        <v>2053</v>
      </c>
      <c r="FH12767" s="55" t="s">
        <v>1410</v>
      </c>
      <c r="FI12767" s="55">
        <v>2</v>
      </c>
      <c r="FJ12767" s="55">
        <v>5000</v>
      </c>
      <c r="FK12767" s="55" t="s">
        <v>1258</v>
      </c>
      <c r="FL12767" s="55">
        <v>0.025</v>
      </c>
    </row>
    <row r="12768" ht="14.25" customHeight="1" outlineLevel="1" spans="162:168">
      <c r="FF12768" s="55">
        <v>12761</v>
      </c>
      <c r="FG12768" s="55" t="s">
        <v>2053</v>
      </c>
      <c r="FH12768" s="55" t="s">
        <v>1410</v>
      </c>
      <c r="FI12768" s="55">
        <v>2</v>
      </c>
      <c r="FJ12768" s="55">
        <v>10000</v>
      </c>
      <c r="FK12768" s="55" t="s">
        <v>1258</v>
      </c>
      <c r="FL12768" s="55">
        <v>0.025</v>
      </c>
    </row>
    <row r="12769" ht="14.25" customHeight="1" outlineLevel="1" spans="162:168">
      <c r="FF12769" s="55">
        <v>12762</v>
      </c>
      <c r="FG12769" s="55" t="s">
        <v>2053</v>
      </c>
      <c r="FH12769" s="55" t="s">
        <v>1410</v>
      </c>
      <c r="FI12769" s="55">
        <v>2</v>
      </c>
      <c r="FJ12769" s="55">
        <v>25000</v>
      </c>
      <c r="FK12769" s="55" t="s">
        <v>1258</v>
      </c>
      <c r="FL12769" s="55">
        <v>0.025</v>
      </c>
    </row>
    <row r="12770" ht="14.25" customHeight="1" outlineLevel="1" spans="162:168">
      <c r="FF12770" s="55">
        <v>12763</v>
      </c>
      <c r="FG12770" s="55" t="s">
        <v>2053</v>
      </c>
      <c r="FH12770" s="55" t="s">
        <v>1410</v>
      </c>
      <c r="FI12770" s="55">
        <v>2</v>
      </c>
      <c r="FJ12770" s="55">
        <v>50000</v>
      </c>
      <c r="FK12770" s="55" t="s">
        <v>1258</v>
      </c>
      <c r="FL12770" s="55">
        <v>0.025</v>
      </c>
    </row>
    <row r="12771" ht="14.25" customHeight="1" outlineLevel="1" spans="162:168">
      <c r="FF12771" s="55">
        <v>12764</v>
      </c>
      <c r="FG12771" s="55" t="s">
        <v>2053</v>
      </c>
      <c r="FH12771" s="55" t="s">
        <v>1410</v>
      </c>
      <c r="FI12771" s="55">
        <v>2</v>
      </c>
      <c r="FJ12771" s="55">
        <v>80000</v>
      </c>
      <c r="FK12771" s="55" t="s">
        <v>1258</v>
      </c>
      <c r="FL12771" s="55">
        <v>0.025</v>
      </c>
    </row>
    <row r="12772" ht="14.25" customHeight="1" outlineLevel="1" spans="162:168">
      <c r="FF12772" s="55">
        <v>12765</v>
      </c>
      <c r="FG12772" s="55" t="s">
        <v>2053</v>
      </c>
      <c r="FH12772" s="55" t="s">
        <v>1410</v>
      </c>
      <c r="FI12772" s="55">
        <v>2</v>
      </c>
      <c r="FJ12772" s="55">
        <v>130000</v>
      </c>
      <c r="FK12772" s="55" t="s">
        <v>1258</v>
      </c>
      <c r="FL12772" s="55">
        <v>0.025</v>
      </c>
    </row>
    <row r="12773" ht="14.25" customHeight="1" outlineLevel="1" spans="162:168">
      <c r="FF12773" s="55">
        <v>12766</v>
      </c>
      <c r="FG12773" s="55" t="s">
        <v>2053</v>
      </c>
      <c r="FH12773" s="55" t="s">
        <v>1410</v>
      </c>
      <c r="FI12773" s="55">
        <v>2</v>
      </c>
      <c r="FJ12773" s="55">
        <v>260000</v>
      </c>
      <c r="FK12773" s="55" t="s">
        <v>1258</v>
      </c>
      <c r="FL12773" s="55">
        <v>0.025</v>
      </c>
    </row>
    <row r="12774" ht="14.25" customHeight="1" outlineLevel="1" spans="162:168">
      <c r="FF12774" s="55">
        <v>12767</v>
      </c>
      <c r="FG12774" s="55" t="s">
        <v>2053</v>
      </c>
      <c r="FH12774" s="55" t="s">
        <v>1410</v>
      </c>
      <c r="FI12774" s="55">
        <v>2</v>
      </c>
      <c r="FJ12774" s="55">
        <v>400000</v>
      </c>
      <c r="FK12774" s="55" t="s">
        <v>1258</v>
      </c>
      <c r="FL12774" s="55">
        <v>0.025</v>
      </c>
    </row>
    <row r="12775" ht="14.25" customHeight="1" outlineLevel="1" spans="162:168">
      <c r="FF12775" s="55">
        <v>12768</v>
      </c>
      <c r="FG12775" s="55" t="s">
        <v>2053</v>
      </c>
      <c r="FH12775" s="55" t="s">
        <v>1410</v>
      </c>
      <c r="FI12775" s="55">
        <v>2</v>
      </c>
      <c r="FJ12775" s="55">
        <v>530000</v>
      </c>
      <c r="FK12775" s="55" t="s">
        <v>1258</v>
      </c>
      <c r="FL12775" s="55">
        <v>0.025</v>
      </c>
    </row>
    <row r="12776" ht="14.25" customHeight="1" outlineLevel="1" spans="162:168">
      <c r="FF12776" s="55">
        <v>12769</v>
      </c>
      <c r="FG12776" s="55" t="s">
        <v>2053</v>
      </c>
      <c r="FH12776" s="55" t="s">
        <v>1410</v>
      </c>
      <c r="FI12776" s="55">
        <v>2</v>
      </c>
      <c r="FJ12776" s="55">
        <v>540000</v>
      </c>
      <c r="FK12776" s="55" t="s">
        <v>1258</v>
      </c>
      <c r="FL12776" s="55">
        <v>0.025</v>
      </c>
    </row>
    <row r="12777" ht="14.25" customHeight="1" outlineLevel="1" spans="162:168">
      <c r="FF12777" s="55">
        <v>12770</v>
      </c>
      <c r="FG12777" s="55" t="s">
        <v>2053</v>
      </c>
      <c r="FH12777" s="55" t="s">
        <v>1410</v>
      </c>
      <c r="FI12777" s="55">
        <v>3</v>
      </c>
      <c r="FJ12777" s="55">
        <v>0</v>
      </c>
      <c r="FK12777" s="55" t="s">
        <v>1258</v>
      </c>
      <c r="FL12777" s="55">
        <v>0.0275</v>
      </c>
    </row>
    <row r="12778" ht="14.25" customHeight="1" outlineLevel="1" spans="162:168">
      <c r="FF12778" s="55">
        <v>12771</v>
      </c>
      <c r="FG12778" s="55" t="s">
        <v>2053</v>
      </c>
      <c r="FH12778" s="55" t="s">
        <v>1410</v>
      </c>
      <c r="FI12778" s="55">
        <v>3</v>
      </c>
      <c r="FJ12778" s="55">
        <v>1000</v>
      </c>
      <c r="FK12778" s="55" t="s">
        <v>1258</v>
      </c>
      <c r="FL12778" s="55">
        <v>0.0267</v>
      </c>
    </row>
    <row r="12779" ht="14.25" customHeight="1" outlineLevel="1" spans="162:168">
      <c r="FF12779" s="55">
        <v>12772</v>
      </c>
      <c r="FG12779" s="55" t="s">
        <v>2053</v>
      </c>
      <c r="FH12779" s="55" t="s">
        <v>1410</v>
      </c>
      <c r="FI12779" s="55">
        <v>3</v>
      </c>
      <c r="FJ12779" s="55">
        <v>2500</v>
      </c>
      <c r="FK12779" s="55" t="s">
        <v>1258</v>
      </c>
      <c r="FL12779" s="55">
        <v>0.025</v>
      </c>
    </row>
    <row r="12780" ht="14.25" customHeight="1" outlineLevel="1" spans="162:168">
      <c r="FF12780" s="55">
        <v>12773</v>
      </c>
      <c r="FG12780" s="55" t="s">
        <v>2053</v>
      </c>
      <c r="FH12780" s="55" t="s">
        <v>1410</v>
      </c>
      <c r="FI12780" s="55">
        <v>3</v>
      </c>
      <c r="FJ12780" s="55">
        <v>5000</v>
      </c>
      <c r="FK12780" s="55" t="s">
        <v>1258</v>
      </c>
      <c r="FL12780" s="55">
        <v>0.025</v>
      </c>
    </row>
    <row r="12781" ht="14.25" customHeight="1" outlineLevel="1" spans="162:168">
      <c r="FF12781" s="55">
        <v>12774</v>
      </c>
      <c r="FG12781" s="55" t="s">
        <v>2053</v>
      </c>
      <c r="FH12781" s="55" t="s">
        <v>1410</v>
      </c>
      <c r="FI12781" s="55">
        <v>3</v>
      </c>
      <c r="FJ12781" s="55">
        <v>10000</v>
      </c>
      <c r="FK12781" s="55" t="s">
        <v>1258</v>
      </c>
      <c r="FL12781" s="55">
        <v>0.025</v>
      </c>
    </row>
    <row r="12782" ht="14.25" customHeight="1" outlineLevel="1" spans="162:168">
      <c r="FF12782" s="55">
        <v>12775</v>
      </c>
      <c r="FG12782" s="55" t="s">
        <v>2053</v>
      </c>
      <c r="FH12782" s="55" t="s">
        <v>1410</v>
      </c>
      <c r="FI12782" s="55">
        <v>3</v>
      </c>
      <c r="FJ12782" s="55">
        <v>25000</v>
      </c>
      <c r="FK12782" s="55" t="s">
        <v>1258</v>
      </c>
      <c r="FL12782" s="55">
        <v>0.025</v>
      </c>
    </row>
    <row r="12783" ht="14.25" customHeight="1" outlineLevel="1" spans="162:168">
      <c r="FF12783" s="55">
        <v>12776</v>
      </c>
      <c r="FG12783" s="55" t="s">
        <v>2053</v>
      </c>
      <c r="FH12783" s="55" t="s">
        <v>1410</v>
      </c>
      <c r="FI12783" s="55">
        <v>3</v>
      </c>
      <c r="FJ12783" s="55">
        <v>50000</v>
      </c>
      <c r="FK12783" s="55" t="s">
        <v>1258</v>
      </c>
      <c r="FL12783" s="55">
        <v>0.025</v>
      </c>
    </row>
    <row r="12784" ht="14.25" customHeight="1" outlineLevel="1" spans="162:168">
      <c r="FF12784" s="55">
        <v>12777</v>
      </c>
      <c r="FG12784" s="55" t="s">
        <v>2053</v>
      </c>
      <c r="FH12784" s="55" t="s">
        <v>1410</v>
      </c>
      <c r="FI12784" s="55">
        <v>3</v>
      </c>
      <c r="FJ12784" s="55">
        <v>80000</v>
      </c>
      <c r="FK12784" s="55" t="s">
        <v>1258</v>
      </c>
      <c r="FL12784" s="55">
        <v>0.025</v>
      </c>
    </row>
    <row r="12785" ht="14.25" customHeight="1" outlineLevel="1" spans="162:168">
      <c r="FF12785" s="55">
        <v>12778</v>
      </c>
      <c r="FG12785" s="55" t="s">
        <v>2053</v>
      </c>
      <c r="FH12785" s="55" t="s">
        <v>1410</v>
      </c>
      <c r="FI12785" s="55">
        <v>3</v>
      </c>
      <c r="FJ12785" s="55">
        <v>130000</v>
      </c>
      <c r="FK12785" s="55" t="s">
        <v>1258</v>
      </c>
      <c r="FL12785" s="55">
        <v>0.025</v>
      </c>
    </row>
    <row r="12786" ht="14.25" customHeight="1" outlineLevel="1" spans="162:168">
      <c r="FF12786" s="55">
        <v>12779</v>
      </c>
      <c r="FG12786" s="55" t="s">
        <v>2053</v>
      </c>
      <c r="FH12786" s="55" t="s">
        <v>1410</v>
      </c>
      <c r="FI12786" s="55">
        <v>3</v>
      </c>
      <c r="FJ12786" s="55">
        <v>260000</v>
      </c>
      <c r="FK12786" s="55" t="s">
        <v>1258</v>
      </c>
      <c r="FL12786" s="55">
        <v>0.025</v>
      </c>
    </row>
    <row r="12787" ht="14.25" customHeight="1" outlineLevel="1" spans="162:168">
      <c r="FF12787" s="55">
        <v>12780</v>
      </c>
      <c r="FG12787" s="55" t="s">
        <v>2053</v>
      </c>
      <c r="FH12787" s="55" t="s">
        <v>1410</v>
      </c>
      <c r="FI12787" s="55">
        <v>3</v>
      </c>
      <c r="FJ12787" s="55">
        <v>400000</v>
      </c>
      <c r="FK12787" s="55" t="s">
        <v>1258</v>
      </c>
      <c r="FL12787" s="55">
        <v>0.025</v>
      </c>
    </row>
    <row r="12788" ht="14.25" customHeight="1" outlineLevel="1" spans="162:168">
      <c r="FF12788" s="55">
        <v>12781</v>
      </c>
      <c r="FG12788" s="55" t="s">
        <v>2053</v>
      </c>
      <c r="FH12788" s="55" t="s">
        <v>1410</v>
      </c>
      <c r="FI12788" s="55">
        <v>3</v>
      </c>
      <c r="FJ12788" s="55">
        <v>530000</v>
      </c>
      <c r="FK12788" s="55" t="s">
        <v>1258</v>
      </c>
      <c r="FL12788" s="55">
        <v>0.025</v>
      </c>
    </row>
    <row r="12789" ht="14.25" customHeight="1" outlineLevel="1" spans="162:168">
      <c r="FF12789" s="55">
        <v>12782</v>
      </c>
      <c r="FG12789" s="55" t="s">
        <v>2053</v>
      </c>
      <c r="FH12789" s="55" t="s">
        <v>1410</v>
      </c>
      <c r="FI12789" s="55">
        <v>3</v>
      </c>
      <c r="FJ12789" s="55">
        <v>540000</v>
      </c>
      <c r="FK12789" s="55" t="s">
        <v>1258</v>
      </c>
      <c r="FL12789" s="55">
        <v>0.025</v>
      </c>
    </row>
    <row r="12790" ht="14.25" customHeight="1" outlineLevel="1" spans="162:168">
      <c r="FF12790" s="55">
        <v>12783</v>
      </c>
      <c r="FG12790" s="55" t="s">
        <v>2053</v>
      </c>
      <c r="FH12790" s="55" t="s">
        <v>1410</v>
      </c>
      <c r="FI12790" s="55">
        <v>4</v>
      </c>
      <c r="FJ12790" s="55">
        <v>0</v>
      </c>
      <c r="FK12790" s="55" t="s">
        <v>1258</v>
      </c>
      <c r="FL12790" s="55">
        <v>0.0275</v>
      </c>
    </row>
    <row r="12791" ht="14.25" customHeight="1" outlineLevel="1" spans="162:168">
      <c r="FF12791" s="55">
        <v>12784</v>
      </c>
      <c r="FG12791" s="55" t="s">
        <v>2053</v>
      </c>
      <c r="FH12791" s="55" t="s">
        <v>1410</v>
      </c>
      <c r="FI12791" s="55">
        <v>4</v>
      </c>
      <c r="FJ12791" s="55">
        <v>1000</v>
      </c>
      <c r="FK12791" s="55" t="s">
        <v>1258</v>
      </c>
      <c r="FL12791" s="55">
        <v>0.0267</v>
      </c>
    </row>
    <row r="12792" ht="14.25" customHeight="1" outlineLevel="1" spans="162:168">
      <c r="FF12792" s="55">
        <v>12785</v>
      </c>
      <c r="FG12792" s="55" t="s">
        <v>2053</v>
      </c>
      <c r="FH12792" s="55" t="s">
        <v>1410</v>
      </c>
      <c r="FI12792" s="55">
        <v>4</v>
      </c>
      <c r="FJ12792" s="55">
        <v>2500</v>
      </c>
      <c r="FK12792" s="55" t="s">
        <v>1258</v>
      </c>
      <c r="FL12792" s="55">
        <v>0.025</v>
      </c>
    </row>
    <row r="12793" ht="14.25" customHeight="1" outlineLevel="1" spans="162:168">
      <c r="FF12793" s="55">
        <v>12786</v>
      </c>
      <c r="FG12793" s="55" t="s">
        <v>2053</v>
      </c>
      <c r="FH12793" s="55" t="s">
        <v>1410</v>
      </c>
      <c r="FI12793" s="55">
        <v>4</v>
      </c>
      <c r="FJ12793" s="55">
        <v>5000</v>
      </c>
      <c r="FK12793" s="55" t="s">
        <v>1258</v>
      </c>
      <c r="FL12793" s="55">
        <v>0.025</v>
      </c>
    </row>
    <row r="12794" ht="14.25" customHeight="1" outlineLevel="1" spans="162:168">
      <c r="FF12794" s="55">
        <v>12787</v>
      </c>
      <c r="FG12794" s="55" t="s">
        <v>2053</v>
      </c>
      <c r="FH12794" s="55" t="s">
        <v>1410</v>
      </c>
      <c r="FI12794" s="55">
        <v>4</v>
      </c>
      <c r="FJ12794" s="55">
        <v>10000</v>
      </c>
      <c r="FK12794" s="55" t="s">
        <v>1258</v>
      </c>
      <c r="FL12794" s="55">
        <v>0.025</v>
      </c>
    </row>
    <row r="12795" ht="14.25" customHeight="1" outlineLevel="1" spans="162:168">
      <c r="FF12795" s="55">
        <v>12788</v>
      </c>
      <c r="FG12795" s="55" t="s">
        <v>2053</v>
      </c>
      <c r="FH12795" s="55" t="s">
        <v>1410</v>
      </c>
      <c r="FI12795" s="55">
        <v>4</v>
      </c>
      <c r="FJ12795" s="55">
        <v>25000</v>
      </c>
      <c r="FK12795" s="55" t="s">
        <v>1258</v>
      </c>
      <c r="FL12795" s="55">
        <v>0.025</v>
      </c>
    </row>
    <row r="12796" ht="14.25" customHeight="1" outlineLevel="1" spans="162:168">
      <c r="FF12796" s="55">
        <v>12789</v>
      </c>
      <c r="FG12796" s="55" t="s">
        <v>2053</v>
      </c>
      <c r="FH12796" s="55" t="s">
        <v>1410</v>
      </c>
      <c r="FI12796" s="55">
        <v>4</v>
      </c>
      <c r="FJ12796" s="55">
        <v>50000</v>
      </c>
      <c r="FK12796" s="55" t="s">
        <v>1258</v>
      </c>
      <c r="FL12796" s="55">
        <v>0.025</v>
      </c>
    </row>
    <row r="12797" ht="14.25" customHeight="1" outlineLevel="1" spans="162:168">
      <c r="FF12797" s="55">
        <v>12790</v>
      </c>
      <c r="FG12797" s="55" t="s">
        <v>2053</v>
      </c>
      <c r="FH12797" s="55" t="s">
        <v>1410</v>
      </c>
      <c r="FI12797" s="55">
        <v>4</v>
      </c>
      <c r="FJ12797" s="55">
        <v>80000</v>
      </c>
      <c r="FK12797" s="55" t="s">
        <v>1258</v>
      </c>
      <c r="FL12797" s="55">
        <v>0.025</v>
      </c>
    </row>
    <row r="12798" ht="14.25" customHeight="1" outlineLevel="1" spans="162:168">
      <c r="FF12798" s="55">
        <v>12791</v>
      </c>
      <c r="FG12798" s="55" t="s">
        <v>2053</v>
      </c>
      <c r="FH12798" s="55" t="s">
        <v>1410</v>
      </c>
      <c r="FI12798" s="55">
        <v>4</v>
      </c>
      <c r="FJ12798" s="55">
        <v>130000</v>
      </c>
      <c r="FK12798" s="55" t="s">
        <v>1258</v>
      </c>
      <c r="FL12798" s="55">
        <v>0.025</v>
      </c>
    </row>
    <row r="12799" ht="14.25" customHeight="1" outlineLevel="1" spans="162:168">
      <c r="FF12799" s="55">
        <v>12792</v>
      </c>
      <c r="FG12799" s="55" t="s">
        <v>2053</v>
      </c>
      <c r="FH12799" s="55" t="s">
        <v>1410</v>
      </c>
      <c r="FI12799" s="55">
        <v>4</v>
      </c>
      <c r="FJ12799" s="55">
        <v>260000</v>
      </c>
      <c r="FK12799" s="55" t="s">
        <v>1258</v>
      </c>
      <c r="FL12799" s="55">
        <v>0.025</v>
      </c>
    </row>
    <row r="12800" ht="14.25" customHeight="1" outlineLevel="1" spans="162:168">
      <c r="FF12800" s="55">
        <v>12793</v>
      </c>
      <c r="FG12800" s="55" t="s">
        <v>2053</v>
      </c>
      <c r="FH12800" s="55" t="s">
        <v>1410</v>
      </c>
      <c r="FI12800" s="55">
        <v>4</v>
      </c>
      <c r="FJ12800" s="55">
        <v>400000</v>
      </c>
      <c r="FK12800" s="55" t="s">
        <v>1258</v>
      </c>
      <c r="FL12800" s="55">
        <v>0.025</v>
      </c>
    </row>
    <row r="12801" ht="14.25" customHeight="1" outlineLevel="1" spans="162:168">
      <c r="FF12801" s="55">
        <v>12794</v>
      </c>
      <c r="FG12801" s="55" t="s">
        <v>2053</v>
      </c>
      <c r="FH12801" s="55" t="s">
        <v>1410</v>
      </c>
      <c r="FI12801" s="55">
        <v>4</v>
      </c>
      <c r="FJ12801" s="55">
        <v>530000</v>
      </c>
      <c r="FK12801" s="55" t="s">
        <v>1258</v>
      </c>
      <c r="FL12801" s="55">
        <v>0.025</v>
      </c>
    </row>
    <row r="12802" ht="14.25" customHeight="1" outlineLevel="1" spans="162:168">
      <c r="FF12802" s="55">
        <v>12795</v>
      </c>
      <c r="FG12802" s="55" t="s">
        <v>2053</v>
      </c>
      <c r="FH12802" s="55" t="s">
        <v>1410</v>
      </c>
      <c r="FI12802" s="55">
        <v>4</v>
      </c>
      <c r="FJ12802" s="55">
        <v>540000</v>
      </c>
      <c r="FK12802" s="55" t="s">
        <v>1258</v>
      </c>
      <c r="FL12802" s="55">
        <v>0.025</v>
      </c>
    </row>
    <row r="12803" ht="14.25" customHeight="1" outlineLevel="1" spans="162:168">
      <c r="FF12803" s="55">
        <v>12796</v>
      </c>
      <c r="FG12803" s="55" t="s">
        <v>2053</v>
      </c>
      <c r="FH12803" s="55" t="s">
        <v>1410</v>
      </c>
      <c r="FI12803" s="55">
        <v>5</v>
      </c>
      <c r="FJ12803" s="55">
        <v>0</v>
      </c>
      <c r="FK12803" s="55" t="s">
        <v>1258</v>
      </c>
      <c r="FL12803" s="55">
        <v>0.025</v>
      </c>
    </row>
    <row r="12804" ht="14.25" customHeight="1" outlineLevel="1" spans="162:168">
      <c r="FF12804" s="55">
        <v>12797</v>
      </c>
      <c r="FG12804" s="55" t="s">
        <v>2053</v>
      </c>
      <c r="FH12804" s="55" t="s">
        <v>1410</v>
      </c>
      <c r="FI12804" s="55">
        <v>5</v>
      </c>
      <c r="FJ12804" s="55">
        <v>1000</v>
      </c>
      <c r="FK12804" s="55" t="s">
        <v>1258</v>
      </c>
      <c r="FL12804" s="55">
        <v>0.025</v>
      </c>
    </row>
    <row r="12805" ht="14.25" customHeight="1" outlineLevel="1" spans="162:168">
      <c r="FF12805" s="55">
        <v>12798</v>
      </c>
      <c r="FG12805" s="55" t="s">
        <v>2053</v>
      </c>
      <c r="FH12805" s="55" t="s">
        <v>1410</v>
      </c>
      <c r="FI12805" s="55">
        <v>5</v>
      </c>
      <c r="FJ12805" s="55">
        <v>2500</v>
      </c>
      <c r="FK12805" s="55" t="s">
        <v>1258</v>
      </c>
      <c r="FL12805" s="55">
        <v>0.025</v>
      </c>
    </row>
    <row r="12806" ht="14.25" customHeight="1" outlineLevel="1" spans="162:168">
      <c r="FF12806" s="55">
        <v>12799</v>
      </c>
      <c r="FG12806" s="55" t="s">
        <v>2053</v>
      </c>
      <c r="FH12806" s="55" t="s">
        <v>1410</v>
      </c>
      <c r="FI12806" s="55">
        <v>5</v>
      </c>
      <c r="FJ12806" s="55">
        <v>5000</v>
      </c>
      <c r="FK12806" s="55" t="s">
        <v>1258</v>
      </c>
      <c r="FL12806" s="55">
        <v>0.025</v>
      </c>
    </row>
    <row r="12807" ht="14.25" customHeight="1" outlineLevel="1" spans="162:168">
      <c r="FF12807" s="55">
        <v>12800</v>
      </c>
      <c r="FG12807" s="55" t="s">
        <v>2053</v>
      </c>
      <c r="FH12807" s="55" t="s">
        <v>1410</v>
      </c>
      <c r="FI12807" s="55">
        <v>5</v>
      </c>
      <c r="FJ12807" s="55">
        <v>10000</v>
      </c>
      <c r="FK12807" s="55" t="s">
        <v>1258</v>
      </c>
      <c r="FL12807" s="55">
        <v>0.025</v>
      </c>
    </row>
    <row r="12808" ht="14.25" customHeight="1" outlineLevel="1" spans="162:168">
      <c r="FF12808" s="55">
        <v>12801</v>
      </c>
      <c r="FG12808" s="55" t="s">
        <v>2053</v>
      </c>
      <c r="FH12808" s="55" t="s">
        <v>1410</v>
      </c>
      <c r="FI12808" s="55">
        <v>5</v>
      </c>
      <c r="FJ12808" s="55">
        <v>25000</v>
      </c>
      <c r="FK12808" s="55" t="s">
        <v>1258</v>
      </c>
      <c r="FL12808" s="55">
        <v>0.025</v>
      </c>
    </row>
    <row r="12809" ht="14.25" customHeight="1" outlineLevel="1" spans="162:168">
      <c r="FF12809" s="55">
        <v>12802</v>
      </c>
      <c r="FG12809" s="55" t="s">
        <v>2053</v>
      </c>
      <c r="FH12809" s="55" t="s">
        <v>1410</v>
      </c>
      <c r="FI12809" s="55">
        <v>5</v>
      </c>
      <c r="FJ12809" s="55">
        <v>50000</v>
      </c>
      <c r="FK12809" s="55" t="s">
        <v>1258</v>
      </c>
      <c r="FL12809" s="55">
        <v>0.025</v>
      </c>
    </row>
    <row r="12810" ht="14.25" customHeight="1" outlineLevel="1" spans="162:168">
      <c r="FF12810" s="55">
        <v>12803</v>
      </c>
      <c r="FG12810" s="55" t="s">
        <v>2053</v>
      </c>
      <c r="FH12810" s="55" t="s">
        <v>1410</v>
      </c>
      <c r="FI12810" s="55">
        <v>5</v>
      </c>
      <c r="FJ12810" s="55">
        <v>80000</v>
      </c>
      <c r="FK12810" s="55" t="s">
        <v>1258</v>
      </c>
      <c r="FL12810" s="55">
        <v>0.025</v>
      </c>
    </row>
    <row r="12811" ht="14.25" customHeight="1" outlineLevel="1" spans="162:168">
      <c r="FF12811" s="55">
        <v>12804</v>
      </c>
      <c r="FG12811" s="55" t="s">
        <v>2053</v>
      </c>
      <c r="FH12811" s="55" t="s">
        <v>1410</v>
      </c>
      <c r="FI12811" s="55">
        <v>5</v>
      </c>
      <c r="FJ12811" s="55">
        <v>130000</v>
      </c>
      <c r="FK12811" s="55" t="s">
        <v>1258</v>
      </c>
      <c r="FL12811" s="55">
        <v>0.025</v>
      </c>
    </row>
    <row r="12812" ht="14.25" customHeight="1" outlineLevel="1" spans="162:168">
      <c r="FF12812" s="55">
        <v>12805</v>
      </c>
      <c r="FG12812" s="55" t="s">
        <v>2053</v>
      </c>
      <c r="FH12812" s="55" t="s">
        <v>1410</v>
      </c>
      <c r="FI12812" s="55">
        <v>5</v>
      </c>
      <c r="FJ12812" s="55">
        <v>260000</v>
      </c>
      <c r="FK12812" s="55" t="s">
        <v>1258</v>
      </c>
      <c r="FL12812" s="55">
        <v>0.025</v>
      </c>
    </row>
    <row r="12813" ht="14.25" customHeight="1" outlineLevel="1" spans="162:168">
      <c r="FF12813" s="55">
        <v>12806</v>
      </c>
      <c r="FG12813" s="55" t="s">
        <v>2053</v>
      </c>
      <c r="FH12813" s="55" t="s">
        <v>1410</v>
      </c>
      <c r="FI12813" s="55">
        <v>5</v>
      </c>
      <c r="FJ12813" s="55">
        <v>400000</v>
      </c>
      <c r="FK12813" s="55" t="s">
        <v>1258</v>
      </c>
      <c r="FL12813" s="55">
        <v>0.025</v>
      </c>
    </row>
    <row r="12814" ht="14.25" customHeight="1" outlineLevel="1" spans="162:168">
      <c r="FF12814" s="55">
        <v>12807</v>
      </c>
      <c r="FG12814" s="55" t="s">
        <v>2053</v>
      </c>
      <c r="FH12814" s="55" t="s">
        <v>1410</v>
      </c>
      <c r="FI12814" s="55">
        <v>5</v>
      </c>
      <c r="FJ12814" s="55">
        <v>530000</v>
      </c>
      <c r="FK12814" s="55" t="s">
        <v>1258</v>
      </c>
      <c r="FL12814" s="55">
        <v>0.025</v>
      </c>
    </row>
    <row r="12815" ht="14.25" customHeight="1" outlineLevel="1" spans="162:168">
      <c r="FF12815" s="55">
        <v>12808</v>
      </c>
      <c r="FG12815" s="55" t="s">
        <v>2053</v>
      </c>
      <c r="FH12815" s="55" t="s">
        <v>1410</v>
      </c>
      <c r="FI12815" s="55">
        <v>5</v>
      </c>
      <c r="FJ12815" s="55">
        <v>540000</v>
      </c>
      <c r="FK12815" s="55" t="s">
        <v>1258</v>
      </c>
      <c r="FL12815" s="55">
        <v>0.025</v>
      </c>
    </row>
    <row r="12816" ht="14.25" customHeight="1" outlineLevel="1" spans="162:168">
      <c r="FF12816" s="55">
        <v>12809</v>
      </c>
      <c r="FG12816" s="55" t="s">
        <v>2053</v>
      </c>
      <c r="FH12816" s="55" t="s">
        <v>1410</v>
      </c>
      <c r="FI12816" s="55">
        <v>6</v>
      </c>
      <c r="FJ12816" s="55">
        <v>0</v>
      </c>
      <c r="FK12816" s="55" t="s">
        <v>1258</v>
      </c>
      <c r="FL12816" s="55">
        <v>0.025</v>
      </c>
    </row>
    <row r="12817" ht="14.25" customHeight="1" outlineLevel="1" spans="162:168">
      <c r="FF12817" s="55">
        <v>12810</v>
      </c>
      <c r="FG12817" s="55" t="s">
        <v>2053</v>
      </c>
      <c r="FH12817" s="55" t="s">
        <v>1410</v>
      </c>
      <c r="FI12817" s="55">
        <v>6</v>
      </c>
      <c r="FJ12817" s="55">
        <v>1000</v>
      </c>
      <c r="FK12817" s="55" t="s">
        <v>1258</v>
      </c>
      <c r="FL12817" s="55">
        <v>0.025</v>
      </c>
    </row>
    <row r="12818" ht="14.25" customHeight="1" outlineLevel="1" spans="162:168">
      <c r="FF12818" s="55">
        <v>12811</v>
      </c>
      <c r="FG12818" s="55" t="s">
        <v>2053</v>
      </c>
      <c r="FH12818" s="55" t="s">
        <v>1410</v>
      </c>
      <c r="FI12818" s="55">
        <v>6</v>
      </c>
      <c r="FJ12818" s="55">
        <v>2500</v>
      </c>
      <c r="FK12818" s="55" t="s">
        <v>1258</v>
      </c>
      <c r="FL12818" s="55">
        <v>0.025</v>
      </c>
    </row>
    <row r="12819" ht="14.25" customHeight="1" outlineLevel="1" spans="162:168">
      <c r="FF12819" s="55">
        <v>12812</v>
      </c>
      <c r="FG12819" s="55" t="s">
        <v>2053</v>
      </c>
      <c r="FH12819" s="55" t="s">
        <v>1410</v>
      </c>
      <c r="FI12819" s="55">
        <v>6</v>
      </c>
      <c r="FJ12819" s="55">
        <v>5000</v>
      </c>
      <c r="FK12819" s="55" t="s">
        <v>1258</v>
      </c>
      <c r="FL12819" s="55">
        <v>0.025</v>
      </c>
    </row>
    <row r="12820" ht="14.25" customHeight="1" outlineLevel="1" spans="162:168">
      <c r="FF12820" s="55">
        <v>12813</v>
      </c>
      <c r="FG12820" s="55" t="s">
        <v>2053</v>
      </c>
      <c r="FH12820" s="55" t="s">
        <v>1410</v>
      </c>
      <c r="FI12820" s="55">
        <v>6</v>
      </c>
      <c r="FJ12820" s="55">
        <v>10000</v>
      </c>
      <c r="FK12820" s="55" t="s">
        <v>1258</v>
      </c>
      <c r="FL12820" s="55">
        <v>0.025</v>
      </c>
    </row>
    <row r="12821" ht="14.25" customHeight="1" outlineLevel="1" spans="162:168">
      <c r="FF12821" s="55">
        <v>12814</v>
      </c>
      <c r="FG12821" s="55" t="s">
        <v>2053</v>
      </c>
      <c r="FH12821" s="55" t="s">
        <v>1410</v>
      </c>
      <c r="FI12821" s="55">
        <v>6</v>
      </c>
      <c r="FJ12821" s="55">
        <v>25000</v>
      </c>
      <c r="FK12821" s="55" t="s">
        <v>1258</v>
      </c>
      <c r="FL12821" s="55">
        <v>0.025</v>
      </c>
    </row>
    <row r="12822" ht="14.25" customHeight="1" outlineLevel="1" spans="162:168">
      <c r="FF12822" s="55">
        <v>12815</v>
      </c>
      <c r="FG12822" s="55" t="s">
        <v>2053</v>
      </c>
      <c r="FH12822" s="55" t="s">
        <v>1410</v>
      </c>
      <c r="FI12822" s="55">
        <v>6</v>
      </c>
      <c r="FJ12822" s="55">
        <v>50000</v>
      </c>
      <c r="FK12822" s="55" t="s">
        <v>1258</v>
      </c>
      <c r="FL12822" s="55">
        <v>0.025</v>
      </c>
    </row>
    <row r="12823" ht="14.25" customHeight="1" outlineLevel="1" spans="162:168">
      <c r="FF12823" s="55">
        <v>12816</v>
      </c>
      <c r="FG12823" s="55" t="s">
        <v>2053</v>
      </c>
      <c r="FH12823" s="55" t="s">
        <v>1410</v>
      </c>
      <c r="FI12823" s="55">
        <v>6</v>
      </c>
      <c r="FJ12823" s="55">
        <v>80000</v>
      </c>
      <c r="FK12823" s="55" t="s">
        <v>1258</v>
      </c>
      <c r="FL12823" s="55">
        <v>0.025</v>
      </c>
    </row>
    <row r="12824" ht="14.25" customHeight="1" outlineLevel="1" spans="162:168">
      <c r="FF12824" s="55">
        <v>12817</v>
      </c>
      <c r="FG12824" s="55" t="s">
        <v>2053</v>
      </c>
      <c r="FH12824" s="55" t="s">
        <v>1410</v>
      </c>
      <c r="FI12824" s="55">
        <v>6</v>
      </c>
      <c r="FJ12824" s="55">
        <v>130000</v>
      </c>
      <c r="FK12824" s="55" t="s">
        <v>1258</v>
      </c>
      <c r="FL12824" s="55">
        <v>0.025</v>
      </c>
    </row>
    <row r="12825" ht="14.25" customHeight="1" outlineLevel="1" spans="162:168">
      <c r="FF12825" s="55">
        <v>12818</v>
      </c>
      <c r="FG12825" s="55" t="s">
        <v>2053</v>
      </c>
      <c r="FH12825" s="55" t="s">
        <v>1410</v>
      </c>
      <c r="FI12825" s="55">
        <v>6</v>
      </c>
      <c r="FJ12825" s="55">
        <v>260000</v>
      </c>
      <c r="FK12825" s="55" t="s">
        <v>1258</v>
      </c>
      <c r="FL12825" s="55">
        <v>0.025</v>
      </c>
    </row>
    <row r="12826" ht="14.25" customHeight="1" outlineLevel="1" spans="162:168">
      <c r="FF12826" s="55">
        <v>12819</v>
      </c>
      <c r="FG12826" s="55" t="s">
        <v>2053</v>
      </c>
      <c r="FH12826" s="55" t="s">
        <v>1410</v>
      </c>
      <c r="FI12826" s="55">
        <v>6</v>
      </c>
      <c r="FJ12826" s="55">
        <v>400000</v>
      </c>
      <c r="FK12826" s="55" t="s">
        <v>1258</v>
      </c>
      <c r="FL12826" s="55">
        <v>0.025</v>
      </c>
    </row>
    <row r="12827" ht="14.25" customHeight="1" outlineLevel="1" spans="162:168">
      <c r="FF12827" s="55">
        <v>12820</v>
      </c>
      <c r="FG12827" s="55" t="s">
        <v>2053</v>
      </c>
      <c r="FH12827" s="55" t="s">
        <v>1410</v>
      </c>
      <c r="FI12827" s="55">
        <v>6</v>
      </c>
      <c r="FJ12827" s="55">
        <v>530000</v>
      </c>
      <c r="FK12827" s="55" t="s">
        <v>1258</v>
      </c>
      <c r="FL12827" s="55">
        <v>0.025</v>
      </c>
    </row>
    <row r="12828" ht="14.25" customHeight="1" outlineLevel="1" spans="162:168">
      <c r="FF12828" s="55">
        <v>12821</v>
      </c>
      <c r="FG12828" s="55" t="s">
        <v>2053</v>
      </c>
      <c r="FH12828" s="55" t="s">
        <v>1410</v>
      </c>
      <c r="FI12828" s="55">
        <v>6</v>
      </c>
      <c r="FJ12828" s="55">
        <v>540000</v>
      </c>
      <c r="FK12828" s="55" t="s">
        <v>1258</v>
      </c>
      <c r="FL12828" s="55">
        <v>0.025</v>
      </c>
    </row>
    <row r="12829" ht="14.25" customHeight="1" outlineLevel="1" spans="162:168">
      <c r="FF12829" s="55">
        <v>12822</v>
      </c>
      <c r="FG12829" s="55" t="s">
        <v>2053</v>
      </c>
      <c r="FH12829" s="55" t="s">
        <v>1810</v>
      </c>
      <c r="FI12829" s="55">
        <v>1</v>
      </c>
      <c r="FJ12829" s="55">
        <v>0</v>
      </c>
      <c r="FK12829" s="55" t="s">
        <v>1258</v>
      </c>
      <c r="FL12829" s="55">
        <v>0.0375</v>
      </c>
    </row>
    <row r="12830" ht="14.25" customHeight="1" outlineLevel="1" spans="162:168">
      <c r="FF12830" s="55">
        <v>12823</v>
      </c>
      <c r="FG12830" s="55" t="s">
        <v>2053</v>
      </c>
      <c r="FH12830" s="55" t="s">
        <v>1810</v>
      </c>
      <c r="FI12830" s="55">
        <v>1</v>
      </c>
      <c r="FJ12830" s="55">
        <v>1000</v>
      </c>
      <c r="FK12830" s="55" t="s">
        <v>1258</v>
      </c>
      <c r="FL12830" s="55">
        <v>0.0334</v>
      </c>
    </row>
    <row r="12831" ht="14.25" customHeight="1" outlineLevel="1" spans="162:168">
      <c r="FF12831" s="55">
        <v>12824</v>
      </c>
      <c r="FG12831" s="55" t="s">
        <v>2053</v>
      </c>
      <c r="FH12831" s="55" t="s">
        <v>1810</v>
      </c>
      <c r="FI12831" s="55">
        <v>1</v>
      </c>
      <c r="FJ12831" s="55">
        <v>2500</v>
      </c>
      <c r="FK12831" s="55" t="s">
        <v>1258</v>
      </c>
      <c r="FL12831" s="55">
        <v>0.0317</v>
      </c>
    </row>
    <row r="12832" ht="14.25" customHeight="1" outlineLevel="1" spans="162:168">
      <c r="FF12832" s="55">
        <v>12825</v>
      </c>
      <c r="FG12832" s="55" t="s">
        <v>2053</v>
      </c>
      <c r="FH12832" s="55" t="s">
        <v>1810</v>
      </c>
      <c r="FI12832" s="55">
        <v>1</v>
      </c>
      <c r="FJ12832" s="55">
        <v>5000</v>
      </c>
      <c r="FK12832" s="55" t="s">
        <v>1258</v>
      </c>
      <c r="FL12832" s="55">
        <v>0.03</v>
      </c>
    </row>
    <row r="12833" ht="14.25" customHeight="1" outlineLevel="1" spans="162:168">
      <c r="FF12833" s="55">
        <v>12826</v>
      </c>
      <c r="FG12833" s="55" t="s">
        <v>2053</v>
      </c>
      <c r="FH12833" s="55" t="s">
        <v>1810</v>
      </c>
      <c r="FI12833" s="55">
        <v>1</v>
      </c>
      <c r="FJ12833" s="55">
        <v>10000</v>
      </c>
      <c r="FK12833" s="55" t="s">
        <v>1258</v>
      </c>
      <c r="FL12833" s="55">
        <v>0.0284</v>
      </c>
    </row>
    <row r="12834" ht="14.25" customHeight="1" outlineLevel="1" spans="162:168">
      <c r="FF12834" s="55">
        <v>12827</v>
      </c>
      <c r="FG12834" s="55" t="s">
        <v>2053</v>
      </c>
      <c r="FH12834" s="55" t="s">
        <v>1810</v>
      </c>
      <c r="FI12834" s="55">
        <v>1</v>
      </c>
      <c r="FJ12834" s="55">
        <v>25000</v>
      </c>
      <c r="FK12834" s="55" t="s">
        <v>1258</v>
      </c>
      <c r="FL12834" s="55">
        <v>0.0284</v>
      </c>
    </row>
    <row r="12835" ht="14.25" customHeight="1" outlineLevel="1" spans="162:168">
      <c r="FF12835" s="55">
        <v>12828</v>
      </c>
      <c r="FG12835" s="55" t="s">
        <v>2053</v>
      </c>
      <c r="FH12835" s="55" t="s">
        <v>1810</v>
      </c>
      <c r="FI12835" s="55">
        <v>1</v>
      </c>
      <c r="FJ12835" s="55">
        <v>50000</v>
      </c>
      <c r="FK12835" s="55" t="s">
        <v>1258</v>
      </c>
      <c r="FL12835" s="55">
        <v>0.025</v>
      </c>
    </row>
    <row r="12836" ht="14.25" customHeight="1" outlineLevel="1" spans="162:168">
      <c r="FF12836" s="55">
        <v>12829</v>
      </c>
      <c r="FG12836" s="55" t="s">
        <v>2053</v>
      </c>
      <c r="FH12836" s="55" t="s">
        <v>1810</v>
      </c>
      <c r="FI12836" s="55">
        <v>1</v>
      </c>
      <c r="FJ12836" s="55">
        <v>80000</v>
      </c>
      <c r="FK12836" s="55" t="s">
        <v>1258</v>
      </c>
      <c r="FL12836" s="55">
        <v>0.025</v>
      </c>
    </row>
    <row r="12837" ht="14.25" customHeight="1" outlineLevel="1" spans="162:168">
      <c r="FF12837" s="55">
        <v>12830</v>
      </c>
      <c r="FG12837" s="55" t="s">
        <v>2053</v>
      </c>
      <c r="FH12837" s="55" t="s">
        <v>1810</v>
      </c>
      <c r="FI12837" s="55">
        <v>1</v>
      </c>
      <c r="FJ12837" s="55">
        <v>130000</v>
      </c>
      <c r="FK12837" s="55" t="s">
        <v>1258</v>
      </c>
      <c r="FL12837" s="55">
        <v>0.025</v>
      </c>
    </row>
    <row r="12838" ht="14.25" customHeight="1" outlineLevel="1" spans="162:168">
      <c r="FF12838" s="55">
        <v>12831</v>
      </c>
      <c r="FG12838" s="55" t="s">
        <v>2053</v>
      </c>
      <c r="FH12838" s="55" t="s">
        <v>1810</v>
      </c>
      <c r="FI12838" s="55">
        <v>1</v>
      </c>
      <c r="FJ12838" s="55">
        <v>260000</v>
      </c>
      <c r="FK12838" s="55" t="s">
        <v>1258</v>
      </c>
      <c r="FL12838" s="55">
        <v>0.025</v>
      </c>
    </row>
    <row r="12839" ht="14.25" customHeight="1" outlineLevel="1" spans="162:168">
      <c r="FF12839" s="55">
        <v>12832</v>
      </c>
      <c r="FG12839" s="55" t="s">
        <v>2053</v>
      </c>
      <c r="FH12839" s="55" t="s">
        <v>1810</v>
      </c>
      <c r="FI12839" s="55">
        <v>1</v>
      </c>
      <c r="FJ12839" s="55">
        <v>400000</v>
      </c>
      <c r="FK12839" s="55" t="s">
        <v>1258</v>
      </c>
      <c r="FL12839" s="55">
        <v>0.025</v>
      </c>
    </row>
    <row r="12840" ht="14.25" customHeight="1" outlineLevel="1" spans="162:168">
      <c r="FF12840" s="55">
        <v>12833</v>
      </c>
      <c r="FG12840" s="55" t="s">
        <v>2053</v>
      </c>
      <c r="FH12840" s="55" t="s">
        <v>1810</v>
      </c>
      <c r="FI12840" s="55">
        <v>1</v>
      </c>
      <c r="FJ12840" s="55">
        <v>530000</v>
      </c>
      <c r="FK12840" s="55" t="s">
        <v>1258</v>
      </c>
      <c r="FL12840" s="55">
        <v>0.025</v>
      </c>
    </row>
    <row r="12841" ht="14.25" customHeight="1" outlineLevel="1" spans="162:168">
      <c r="FF12841" s="55">
        <v>12834</v>
      </c>
      <c r="FG12841" s="55" t="s">
        <v>2053</v>
      </c>
      <c r="FH12841" s="55" t="s">
        <v>1810</v>
      </c>
      <c r="FI12841" s="55">
        <v>1</v>
      </c>
      <c r="FJ12841" s="55">
        <v>540000</v>
      </c>
      <c r="FK12841" s="55" t="s">
        <v>1258</v>
      </c>
      <c r="FL12841" s="55">
        <v>0.025</v>
      </c>
    </row>
    <row r="12842" ht="14.25" customHeight="1" outlineLevel="1" spans="162:168">
      <c r="FF12842" s="55">
        <v>12835</v>
      </c>
      <c r="FG12842" s="55" t="s">
        <v>2053</v>
      </c>
      <c r="FH12842" s="55" t="s">
        <v>1810</v>
      </c>
      <c r="FI12842" s="55">
        <v>2</v>
      </c>
      <c r="FJ12842" s="55">
        <v>0</v>
      </c>
      <c r="FK12842" s="55" t="s">
        <v>1258</v>
      </c>
      <c r="FL12842" s="55">
        <v>0.0334</v>
      </c>
    </row>
    <row r="12843" ht="14.25" customHeight="1" outlineLevel="1" spans="162:168">
      <c r="FF12843" s="55">
        <v>12836</v>
      </c>
      <c r="FG12843" s="55" t="s">
        <v>2053</v>
      </c>
      <c r="FH12843" s="55" t="s">
        <v>1810</v>
      </c>
      <c r="FI12843" s="55">
        <v>2</v>
      </c>
      <c r="FJ12843" s="55">
        <v>1000</v>
      </c>
      <c r="FK12843" s="55" t="s">
        <v>1258</v>
      </c>
      <c r="FL12843" s="55">
        <v>0.0292</v>
      </c>
    </row>
    <row r="12844" ht="14.25" customHeight="1" outlineLevel="1" spans="162:168">
      <c r="FF12844" s="55">
        <v>12837</v>
      </c>
      <c r="FG12844" s="55" t="s">
        <v>2053</v>
      </c>
      <c r="FH12844" s="55" t="s">
        <v>1810</v>
      </c>
      <c r="FI12844" s="55">
        <v>2</v>
      </c>
      <c r="FJ12844" s="55">
        <v>2500</v>
      </c>
      <c r="FK12844" s="55" t="s">
        <v>1258</v>
      </c>
      <c r="FL12844" s="55">
        <v>0.025</v>
      </c>
    </row>
    <row r="12845" ht="14.25" customHeight="1" outlineLevel="1" spans="162:168">
      <c r="FF12845" s="55">
        <v>12838</v>
      </c>
      <c r="FG12845" s="55" t="s">
        <v>2053</v>
      </c>
      <c r="FH12845" s="55" t="s">
        <v>1810</v>
      </c>
      <c r="FI12845" s="55">
        <v>2</v>
      </c>
      <c r="FJ12845" s="55">
        <v>5000</v>
      </c>
      <c r="FK12845" s="55" t="s">
        <v>1258</v>
      </c>
      <c r="FL12845" s="55">
        <v>0.025</v>
      </c>
    </row>
    <row r="12846" ht="14.25" customHeight="1" outlineLevel="1" spans="162:168">
      <c r="FF12846" s="55">
        <v>12839</v>
      </c>
      <c r="FG12846" s="55" t="s">
        <v>2053</v>
      </c>
      <c r="FH12846" s="55" t="s">
        <v>1810</v>
      </c>
      <c r="FI12846" s="55">
        <v>2</v>
      </c>
      <c r="FJ12846" s="55">
        <v>10000</v>
      </c>
      <c r="FK12846" s="55" t="s">
        <v>1258</v>
      </c>
      <c r="FL12846" s="55">
        <v>0.025</v>
      </c>
    </row>
    <row r="12847" ht="14.25" customHeight="1" outlineLevel="1" spans="162:168">
      <c r="FF12847" s="55">
        <v>12840</v>
      </c>
      <c r="FG12847" s="55" t="s">
        <v>2053</v>
      </c>
      <c r="FH12847" s="55" t="s">
        <v>1810</v>
      </c>
      <c r="FI12847" s="55">
        <v>2</v>
      </c>
      <c r="FJ12847" s="55">
        <v>25000</v>
      </c>
      <c r="FK12847" s="55" t="s">
        <v>1258</v>
      </c>
      <c r="FL12847" s="55">
        <v>0.0242</v>
      </c>
    </row>
    <row r="12848" ht="14.25" customHeight="1" outlineLevel="1" spans="162:168">
      <c r="FF12848" s="55">
        <v>12841</v>
      </c>
      <c r="FG12848" s="55" t="s">
        <v>2053</v>
      </c>
      <c r="FH12848" s="55" t="s">
        <v>1810</v>
      </c>
      <c r="FI12848" s="55">
        <v>2</v>
      </c>
      <c r="FJ12848" s="55">
        <v>50000</v>
      </c>
      <c r="FK12848" s="55" t="s">
        <v>1258</v>
      </c>
      <c r="FL12848" s="55">
        <v>0.0225</v>
      </c>
    </row>
    <row r="12849" ht="14.25" customHeight="1" outlineLevel="1" spans="162:168">
      <c r="FF12849" s="55">
        <v>12842</v>
      </c>
      <c r="FG12849" s="55" t="s">
        <v>2053</v>
      </c>
      <c r="FH12849" s="55" t="s">
        <v>1810</v>
      </c>
      <c r="FI12849" s="55">
        <v>2</v>
      </c>
      <c r="FJ12849" s="55">
        <v>80000</v>
      </c>
      <c r="FK12849" s="55" t="s">
        <v>1258</v>
      </c>
      <c r="FL12849" s="55">
        <v>0.0209</v>
      </c>
    </row>
    <row r="12850" ht="14.25" customHeight="1" outlineLevel="1" spans="162:168">
      <c r="FF12850" s="55">
        <v>12843</v>
      </c>
      <c r="FG12850" s="55" t="s">
        <v>2053</v>
      </c>
      <c r="FH12850" s="55" t="s">
        <v>1810</v>
      </c>
      <c r="FI12850" s="55">
        <v>2</v>
      </c>
      <c r="FJ12850" s="55">
        <v>130000</v>
      </c>
      <c r="FK12850" s="55" t="s">
        <v>1258</v>
      </c>
      <c r="FL12850" s="55">
        <v>0.0209</v>
      </c>
    </row>
    <row r="12851" ht="14.25" customHeight="1" outlineLevel="1" spans="162:168">
      <c r="FF12851" s="55">
        <v>12844</v>
      </c>
      <c r="FG12851" s="55" t="s">
        <v>2053</v>
      </c>
      <c r="FH12851" s="55" t="s">
        <v>1810</v>
      </c>
      <c r="FI12851" s="55">
        <v>2</v>
      </c>
      <c r="FJ12851" s="55">
        <v>260000</v>
      </c>
      <c r="FK12851" s="55" t="s">
        <v>1258</v>
      </c>
      <c r="FL12851" s="55">
        <v>0.0209</v>
      </c>
    </row>
    <row r="12852" ht="14.25" customHeight="1" outlineLevel="1" spans="162:168">
      <c r="FF12852" s="55">
        <v>12845</v>
      </c>
      <c r="FG12852" s="55" t="s">
        <v>2053</v>
      </c>
      <c r="FH12852" s="55" t="s">
        <v>1810</v>
      </c>
      <c r="FI12852" s="55">
        <v>2</v>
      </c>
      <c r="FJ12852" s="55">
        <v>400000</v>
      </c>
      <c r="FK12852" s="55" t="s">
        <v>1258</v>
      </c>
      <c r="FL12852" s="55">
        <v>0.0209</v>
      </c>
    </row>
    <row r="12853" ht="14.25" customHeight="1" outlineLevel="1" spans="162:168">
      <c r="FF12853" s="55">
        <v>12846</v>
      </c>
      <c r="FG12853" s="55" t="s">
        <v>2053</v>
      </c>
      <c r="FH12853" s="55" t="s">
        <v>1810</v>
      </c>
      <c r="FI12853" s="55">
        <v>2</v>
      </c>
      <c r="FJ12853" s="55">
        <v>530000</v>
      </c>
      <c r="FK12853" s="55" t="s">
        <v>1258</v>
      </c>
      <c r="FL12853" s="55">
        <v>0.0209</v>
      </c>
    </row>
    <row r="12854" ht="14.25" customHeight="1" outlineLevel="1" spans="162:168">
      <c r="FF12854" s="55">
        <v>12847</v>
      </c>
      <c r="FG12854" s="55" t="s">
        <v>2053</v>
      </c>
      <c r="FH12854" s="55" t="s">
        <v>1810</v>
      </c>
      <c r="FI12854" s="55">
        <v>2</v>
      </c>
      <c r="FJ12854" s="55">
        <v>540000</v>
      </c>
      <c r="FK12854" s="55" t="s">
        <v>1258</v>
      </c>
      <c r="FL12854" s="55">
        <v>0.0209</v>
      </c>
    </row>
    <row r="12855" ht="14.25" customHeight="1" outlineLevel="1" spans="162:168">
      <c r="FF12855" s="55">
        <v>12848</v>
      </c>
      <c r="FG12855" s="55" t="s">
        <v>2053</v>
      </c>
      <c r="FH12855" s="55" t="s">
        <v>1810</v>
      </c>
      <c r="FI12855" s="55">
        <v>3</v>
      </c>
      <c r="FJ12855" s="55">
        <v>0</v>
      </c>
      <c r="FK12855" s="55" t="s">
        <v>1258</v>
      </c>
      <c r="FL12855" s="55">
        <v>0.0334</v>
      </c>
    </row>
    <row r="12856" ht="14.25" customHeight="1" outlineLevel="1" spans="162:168">
      <c r="FF12856" s="55">
        <v>12849</v>
      </c>
      <c r="FG12856" s="55" t="s">
        <v>2053</v>
      </c>
      <c r="FH12856" s="55" t="s">
        <v>1810</v>
      </c>
      <c r="FI12856" s="55">
        <v>3</v>
      </c>
      <c r="FJ12856" s="55">
        <v>1000</v>
      </c>
      <c r="FK12856" s="55" t="s">
        <v>1258</v>
      </c>
      <c r="FL12856" s="55">
        <v>0.0334</v>
      </c>
    </row>
    <row r="12857" ht="14.25" customHeight="1" outlineLevel="1" spans="162:168">
      <c r="FF12857" s="55">
        <v>12850</v>
      </c>
      <c r="FG12857" s="55" t="s">
        <v>2053</v>
      </c>
      <c r="FH12857" s="55" t="s">
        <v>1810</v>
      </c>
      <c r="FI12857" s="55">
        <v>3</v>
      </c>
      <c r="FJ12857" s="55">
        <v>2500</v>
      </c>
      <c r="FK12857" s="55" t="s">
        <v>1258</v>
      </c>
      <c r="FL12857" s="55">
        <v>0.0334</v>
      </c>
    </row>
    <row r="12858" ht="14.25" customHeight="1" outlineLevel="1" spans="162:168">
      <c r="FF12858" s="55">
        <v>12851</v>
      </c>
      <c r="FG12858" s="55" t="s">
        <v>2053</v>
      </c>
      <c r="FH12858" s="55" t="s">
        <v>1810</v>
      </c>
      <c r="FI12858" s="55">
        <v>3</v>
      </c>
      <c r="FJ12858" s="55">
        <v>5000</v>
      </c>
      <c r="FK12858" s="55" t="s">
        <v>1258</v>
      </c>
      <c r="FL12858" s="55">
        <v>0.0334</v>
      </c>
    </row>
    <row r="12859" ht="14.25" customHeight="1" outlineLevel="1" spans="162:168">
      <c r="FF12859" s="55">
        <v>12852</v>
      </c>
      <c r="FG12859" s="55" t="s">
        <v>2053</v>
      </c>
      <c r="FH12859" s="55" t="s">
        <v>1810</v>
      </c>
      <c r="FI12859" s="55">
        <v>3</v>
      </c>
      <c r="FJ12859" s="55">
        <v>10000</v>
      </c>
      <c r="FK12859" s="55" t="s">
        <v>1258</v>
      </c>
      <c r="FL12859" s="55">
        <v>0.0334</v>
      </c>
    </row>
    <row r="12860" ht="14.25" customHeight="1" outlineLevel="1" spans="162:168">
      <c r="FF12860" s="55">
        <v>12853</v>
      </c>
      <c r="FG12860" s="55" t="s">
        <v>2053</v>
      </c>
      <c r="FH12860" s="55" t="s">
        <v>1810</v>
      </c>
      <c r="FI12860" s="55">
        <v>3</v>
      </c>
      <c r="FJ12860" s="55">
        <v>25000</v>
      </c>
      <c r="FK12860" s="55" t="s">
        <v>1258</v>
      </c>
      <c r="FL12860" s="55">
        <v>0.0334</v>
      </c>
    </row>
    <row r="12861" ht="14.25" customHeight="1" outlineLevel="1" spans="162:168">
      <c r="FF12861" s="55">
        <v>12854</v>
      </c>
      <c r="FG12861" s="55" t="s">
        <v>2053</v>
      </c>
      <c r="FH12861" s="55" t="s">
        <v>1810</v>
      </c>
      <c r="FI12861" s="55">
        <v>3</v>
      </c>
      <c r="FJ12861" s="55">
        <v>50000</v>
      </c>
      <c r="FK12861" s="55" t="s">
        <v>1258</v>
      </c>
      <c r="FL12861" s="55">
        <v>0.0334</v>
      </c>
    </row>
    <row r="12862" ht="14.25" customHeight="1" outlineLevel="1" spans="162:168">
      <c r="FF12862" s="55">
        <v>12855</v>
      </c>
      <c r="FG12862" s="55" t="s">
        <v>2053</v>
      </c>
      <c r="FH12862" s="55" t="s">
        <v>1810</v>
      </c>
      <c r="FI12862" s="55">
        <v>3</v>
      </c>
      <c r="FJ12862" s="55">
        <v>80000</v>
      </c>
      <c r="FK12862" s="55" t="s">
        <v>1258</v>
      </c>
      <c r="FL12862" s="55">
        <v>0.0334</v>
      </c>
    </row>
    <row r="12863" ht="14.25" customHeight="1" outlineLevel="1" spans="162:168">
      <c r="FF12863" s="55">
        <v>12856</v>
      </c>
      <c r="FG12863" s="55" t="s">
        <v>2053</v>
      </c>
      <c r="FH12863" s="55" t="s">
        <v>1810</v>
      </c>
      <c r="FI12863" s="55">
        <v>3</v>
      </c>
      <c r="FJ12863" s="55">
        <v>130000</v>
      </c>
      <c r="FK12863" s="55" t="s">
        <v>1258</v>
      </c>
      <c r="FL12863" s="55">
        <v>0.0334</v>
      </c>
    </row>
    <row r="12864" ht="14.25" customHeight="1" outlineLevel="1" spans="162:168">
      <c r="FF12864" s="55">
        <v>12857</v>
      </c>
      <c r="FG12864" s="55" t="s">
        <v>2053</v>
      </c>
      <c r="FH12864" s="55" t="s">
        <v>1810</v>
      </c>
      <c r="FI12864" s="55">
        <v>3</v>
      </c>
      <c r="FJ12864" s="55">
        <v>260000</v>
      </c>
      <c r="FK12864" s="55" t="s">
        <v>1258</v>
      </c>
      <c r="FL12864" s="55">
        <v>0.0334</v>
      </c>
    </row>
    <row r="12865" ht="14.25" customHeight="1" outlineLevel="1" spans="162:168">
      <c r="FF12865" s="55">
        <v>12858</v>
      </c>
      <c r="FG12865" s="55" t="s">
        <v>2053</v>
      </c>
      <c r="FH12865" s="55" t="s">
        <v>1810</v>
      </c>
      <c r="FI12865" s="55">
        <v>3</v>
      </c>
      <c r="FJ12865" s="55">
        <v>400000</v>
      </c>
      <c r="FK12865" s="55" t="s">
        <v>1258</v>
      </c>
      <c r="FL12865" s="55">
        <v>0.0334</v>
      </c>
    </row>
    <row r="12866" ht="14.25" customHeight="1" outlineLevel="1" spans="162:168">
      <c r="FF12866" s="55">
        <v>12859</v>
      </c>
      <c r="FG12866" s="55" t="s">
        <v>2053</v>
      </c>
      <c r="FH12866" s="55" t="s">
        <v>1810</v>
      </c>
      <c r="FI12866" s="55">
        <v>3</v>
      </c>
      <c r="FJ12866" s="55">
        <v>530000</v>
      </c>
      <c r="FK12866" s="55" t="s">
        <v>1258</v>
      </c>
      <c r="FL12866" s="55">
        <v>0.0334</v>
      </c>
    </row>
    <row r="12867" ht="14.25" customHeight="1" outlineLevel="1" spans="162:168">
      <c r="FF12867" s="55">
        <v>12860</v>
      </c>
      <c r="FG12867" s="55" t="s">
        <v>2053</v>
      </c>
      <c r="FH12867" s="55" t="s">
        <v>1810</v>
      </c>
      <c r="FI12867" s="55">
        <v>3</v>
      </c>
      <c r="FJ12867" s="55">
        <v>540000</v>
      </c>
      <c r="FK12867" s="55" t="s">
        <v>1258</v>
      </c>
      <c r="FL12867" s="55">
        <v>0.0334</v>
      </c>
    </row>
    <row r="12868" ht="14.25" customHeight="1" outlineLevel="1" spans="162:168">
      <c r="FF12868" s="55">
        <v>12861</v>
      </c>
      <c r="FG12868" s="55" t="s">
        <v>2053</v>
      </c>
      <c r="FH12868" s="55" t="s">
        <v>1810</v>
      </c>
      <c r="FI12868" s="55">
        <v>4</v>
      </c>
      <c r="FJ12868" s="55">
        <v>0</v>
      </c>
      <c r="FK12868" s="55" t="s">
        <v>1258</v>
      </c>
      <c r="FL12868" s="55">
        <v>0.025</v>
      </c>
    </row>
    <row r="12869" ht="14.25" customHeight="1" outlineLevel="1" spans="162:168">
      <c r="FF12869" s="55">
        <v>12862</v>
      </c>
      <c r="FG12869" s="55" t="s">
        <v>2053</v>
      </c>
      <c r="FH12869" s="55" t="s">
        <v>1810</v>
      </c>
      <c r="FI12869" s="55">
        <v>4</v>
      </c>
      <c r="FJ12869" s="55">
        <v>1000</v>
      </c>
      <c r="FK12869" s="55" t="s">
        <v>1258</v>
      </c>
      <c r="FL12869" s="55">
        <v>0.025</v>
      </c>
    </row>
    <row r="12870" ht="14.25" customHeight="1" outlineLevel="1" spans="162:168">
      <c r="FF12870" s="55">
        <v>12863</v>
      </c>
      <c r="FG12870" s="55" t="s">
        <v>2053</v>
      </c>
      <c r="FH12870" s="55" t="s">
        <v>1810</v>
      </c>
      <c r="FI12870" s="55">
        <v>4</v>
      </c>
      <c r="FJ12870" s="55">
        <v>2500</v>
      </c>
      <c r="FK12870" s="55" t="s">
        <v>1258</v>
      </c>
      <c r="FL12870" s="55">
        <v>0.025</v>
      </c>
    </row>
    <row r="12871" ht="14.25" customHeight="1" outlineLevel="1" spans="162:168">
      <c r="FF12871" s="55">
        <v>12864</v>
      </c>
      <c r="FG12871" s="55" t="s">
        <v>2053</v>
      </c>
      <c r="FH12871" s="55" t="s">
        <v>1810</v>
      </c>
      <c r="FI12871" s="55">
        <v>4</v>
      </c>
      <c r="FJ12871" s="55">
        <v>5000</v>
      </c>
      <c r="FK12871" s="55" t="s">
        <v>1258</v>
      </c>
      <c r="FL12871" s="55">
        <v>0.025</v>
      </c>
    </row>
    <row r="12872" ht="14.25" customHeight="1" outlineLevel="1" spans="162:168">
      <c r="FF12872" s="55">
        <v>12865</v>
      </c>
      <c r="FG12872" s="55" t="s">
        <v>2053</v>
      </c>
      <c r="FH12872" s="55" t="s">
        <v>1810</v>
      </c>
      <c r="FI12872" s="55">
        <v>4</v>
      </c>
      <c r="FJ12872" s="55">
        <v>10000</v>
      </c>
      <c r="FK12872" s="55" t="s">
        <v>1258</v>
      </c>
      <c r="FL12872" s="55">
        <v>0.025</v>
      </c>
    </row>
    <row r="12873" ht="14.25" customHeight="1" outlineLevel="1" spans="162:168">
      <c r="FF12873" s="55">
        <v>12866</v>
      </c>
      <c r="FG12873" s="55" t="s">
        <v>2053</v>
      </c>
      <c r="FH12873" s="55" t="s">
        <v>1810</v>
      </c>
      <c r="FI12873" s="55">
        <v>4</v>
      </c>
      <c r="FJ12873" s="55">
        <v>25000</v>
      </c>
      <c r="FK12873" s="55" t="s">
        <v>1258</v>
      </c>
      <c r="FL12873" s="55">
        <v>0.025</v>
      </c>
    </row>
    <row r="12874" ht="14.25" customHeight="1" outlineLevel="1" spans="162:168">
      <c r="FF12874" s="55">
        <v>12867</v>
      </c>
      <c r="FG12874" s="55" t="s">
        <v>2053</v>
      </c>
      <c r="FH12874" s="55" t="s">
        <v>1810</v>
      </c>
      <c r="FI12874" s="55">
        <v>4</v>
      </c>
      <c r="FJ12874" s="55">
        <v>50000</v>
      </c>
      <c r="FK12874" s="55" t="s">
        <v>1258</v>
      </c>
      <c r="FL12874" s="55">
        <v>0.025</v>
      </c>
    </row>
    <row r="12875" ht="14.25" customHeight="1" outlineLevel="1" spans="162:168">
      <c r="FF12875" s="55">
        <v>12868</v>
      </c>
      <c r="FG12875" s="55" t="s">
        <v>2053</v>
      </c>
      <c r="FH12875" s="55" t="s">
        <v>1810</v>
      </c>
      <c r="FI12875" s="55">
        <v>4</v>
      </c>
      <c r="FJ12875" s="55">
        <v>80000</v>
      </c>
      <c r="FK12875" s="55" t="s">
        <v>1258</v>
      </c>
      <c r="FL12875" s="55">
        <v>0.025</v>
      </c>
    </row>
    <row r="12876" ht="14.25" customHeight="1" outlineLevel="1" spans="162:168">
      <c r="FF12876" s="55">
        <v>12869</v>
      </c>
      <c r="FG12876" s="55" t="s">
        <v>2053</v>
      </c>
      <c r="FH12876" s="55" t="s">
        <v>1810</v>
      </c>
      <c r="FI12876" s="55">
        <v>4</v>
      </c>
      <c r="FJ12876" s="55">
        <v>130000</v>
      </c>
      <c r="FK12876" s="55" t="s">
        <v>1258</v>
      </c>
      <c r="FL12876" s="55">
        <v>0.025</v>
      </c>
    </row>
    <row r="12877" ht="14.25" customHeight="1" outlineLevel="1" spans="162:168">
      <c r="FF12877" s="55">
        <v>12870</v>
      </c>
      <c r="FG12877" s="55" t="s">
        <v>2053</v>
      </c>
      <c r="FH12877" s="55" t="s">
        <v>1810</v>
      </c>
      <c r="FI12877" s="55">
        <v>4</v>
      </c>
      <c r="FJ12877" s="55">
        <v>260000</v>
      </c>
      <c r="FK12877" s="55" t="s">
        <v>1258</v>
      </c>
      <c r="FL12877" s="55">
        <v>0.025</v>
      </c>
    </row>
    <row r="12878" ht="14.25" customHeight="1" outlineLevel="1" spans="162:168">
      <c r="FF12878" s="55">
        <v>12871</v>
      </c>
      <c r="FG12878" s="55" t="s">
        <v>2053</v>
      </c>
      <c r="FH12878" s="55" t="s">
        <v>1810</v>
      </c>
      <c r="FI12878" s="55">
        <v>4</v>
      </c>
      <c r="FJ12878" s="55">
        <v>400000</v>
      </c>
      <c r="FK12878" s="55" t="s">
        <v>1258</v>
      </c>
      <c r="FL12878" s="55">
        <v>0.025</v>
      </c>
    </row>
    <row r="12879" ht="14.25" customHeight="1" outlineLevel="1" spans="162:168">
      <c r="FF12879" s="55">
        <v>12872</v>
      </c>
      <c r="FG12879" s="55" t="s">
        <v>2053</v>
      </c>
      <c r="FH12879" s="55" t="s">
        <v>1810</v>
      </c>
      <c r="FI12879" s="55">
        <v>4</v>
      </c>
      <c r="FJ12879" s="55">
        <v>530000</v>
      </c>
      <c r="FK12879" s="55" t="s">
        <v>1258</v>
      </c>
      <c r="FL12879" s="55">
        <v>0.025</v>
      </c>
    </row>
    <row r="12880" ht="14.25" customHeight="1" outlineLevel="1" spans="162:168">
      <c r="FF12880" s="55">
        <v>12873</v>
      </c>
      <c r="FG12880" s="55" t="s">
        <v>2053</v>
      </c>
      <c r="FH12880" s="55" t="s">
        <v>1810</v>
      </c>
      <c r="FI12880" s="55">
        <v>4</v>
      </c>
      <c r="FJ12880" s="55">
        <v>540000</v>
      </c>
      <c r="FK12880" s="55" t="s">
        <v>1258</v>
      </c>
      <c r="FL12880" s="55">
        <v>0.025</v>
      </c>
    </row>
    <row r="12881" ht="14.25" customHeight="1" outlineLevel="1" spans="162:168">
      <c r="FF12881" s="55">
        <v>12874</v>
      </c>
      <c r="FG12881" s="55" t="s">
        <v>2053</v>
      </c>
      <c r="FH12881" s="55" t="s">
        <v>1644</v>
      </c>
      <c r="FI12881" s="55">
        <v>1</v>
      </c>
      <c r="FJ12881" s="55">
        <v>0</v>
      </c>
      <c r="FK12881" s="55" t="s">
        <v>1258</v>
      </c>
      <c r="FL12881" s="55">
        <v>0.0292</v>
      </c>
    </row>
    <row r="12882" ht="14.25" customHeight="1" outlineLevel="1" spans="162:168">
      <c r="FF12882" s="55">
        <v>12875</v>
      </c>
      <c r="FG12882" s="55" t="s">
        <v>2053</v>
      </c>
      <c r="FH12882" s="55" t="s">
        <v>1644</v>
      </c>
      <c r="FI12882" s="55">
        <v>1</v>
      </c>
      <c r="FJ12882" s="55">
        <v>1000</v>
      </c>
      <c r="FK12882" s="55" t="s">
        <v>1258</v>
      </c>
      <c r="FL12882" s="55">
        <v>0.0275</v>
      </c>
    </row>
    <row r="12883" ht="14.25" customHeight="1" outlineLevel="1" spans="162:168">
      <c r="FF12883" s="55">
        <v>12876</v>
      </c>
      <c r="FG12883" s="55" t="s">
        <v>2053</v>
      </c>
      <c r="FH12883" s="55" t="s">
        <v>1644</v>
      </c>
      <c r="FI12883" s="55">
        <v>1</v>
      </c>
      <c r="FJ12883" s="55">
        <v>2500</v>
      </c>
      <c r="FK12883" s="55" t="s">
        <v>1258</v>
      </c>
      <c r="FL12883" s="55">
        <v>0.0259</v>
      </c>
    </row>
    <row r="12884" ht="14.25" customHeight="1" outlineLevel="1" spans="162:168">
      <c r="FF12884" s="55">
        <v>12877</v>
      </c>
      <c r="FG12884" s="55" t="s">
        <v>2053</v>
      </c>
      <c r="FH12884" s="55" t="s">
        <v>1644</v>
      </c>
      <c r="FI12884" s="55">
        <v>1</v>
      </c>
      <c r="FJ12884" s="55">
        <v>5000</v>
      </c>
      <c r="FK12884" s="55" t="s">
        <v>1258</v>
      </c>
      <c r="FL12884" s="55">
        <v>0.025</v>
      </c>
    </row>
    <row r="12885" ht="14.25" customHeight="1" outlineLevel="1" spans="162:168">
      <c r="FF12885" s="55">
        <v>12878</v>
      </c>
      <c r="FG12885" s="55" t="s">
        <v>2053</v>
      </c>
      <c r="FH12885" s="55" t="s">
        <v>1644</v>
      </c>
      <c r="FI12885" s="55">
        <v>1</v>
      </c>
      <c r="FJ12885" s="55">
        <v>10000</v>
      </c>
      <c r="FK12885" s="55" t="s">
        <v>1258</v>
      </c>
      <c r="FL12885" s="55">
        <v>0.025</v>
      </c>
    </row>
    <row r="12886" ht="14.25" customHeight="1" outlineLevel="1" spans="162:168">
      <c r="FF12886" s="55">
        <v>12879</v>
      </c>
      <c r="FG12886" s="55" t="s">
        <v>2053</v>
      </c>
      <c r="FH12886" s="55" t="s">
        <v>1644</v>
      </c>
      <c r="FI12886" s="55">
        <v>1</v>
      </c>
      <c r="FJ12886" s="55">
        <v>25000</v>
      </c>
      <c r="FK12886" s="55" t="s">
        <v>1258</v>
      </c>
      <c r="FL12886" s="55">
        <v>0.025</v>
      </c>
    </row>
    <row r="12887" ht="14.25" customHeight="1" outlineLevel="1" spans="162:168">
      <c r="FF12887" s="55">
        <v>12880</v>
      </c>
      <c r="FG12887" s="55" t="s">
        <v>2053</v>
      </c>
      <c r="FH12887" s="55" t="s">
        <v>1644</v>
      </c>
      <c r="FI12887" s="55">
        <v>1</v>
      </c>
      <c r="FJ12887" s="55">
        <v>50000</v>
      </c>
      <c r="FK12887" s="55" t="s">
        <v>1258</v>
      </c>
      <c r="FL12887" s="55">
        <v>0.025</v>
      </c>
    </row>
    <row r="12888" ht="14.25" customHeight="1" outlineLevel="1" spans="162:168">
      <c r="FF12888" s="55">
        <v>12881</v>
      </c>
      <c r="FG12888" s="55" t="s">
        <v>2053</v>
      </c>
      <c r="FH12888" s="55" t="s">
        <v>1644</v>
      </c>
      <c r="FI12888" s="55">
        <v>1</v>
      </c>
      <c r="FJ12888" s="55">
        <v>80000</v>
      </c>
      <c r="FK12888" s="55" t="s">
        <v>1258</v>
      </c>
      <c r="FL12888" s="55">
        <v>0.025</v>
      </c>
    </row>
    <row r="12889" ht="14.25" customHeight="1" outlineLevel="1" spans="162:168">
      <c r="FF12889" s="55">
        <v>12882</v>
      </c>
      <c r="FG12889" s="55" t="s">
        <v>2053</v>
      </c>
      <c r="FH12889" s="55" t="s">
        <v>1644</v>
      </c>
      <c r="FI12889" s="55">
        <v>1</v>
      </c>
      <c r="FJ12889" s="55">
        <v>130000</v>
      </c>
      <c r="FK12889" s="55" t="s">
        <v>1258</v>
      </c>
      <c r="FL12889" s="55">
        <v>0.025</v>
      </c>
    </row>
    <row r="12890" ht="14.25" customHeight="1" outlineLevel="1" spans="162:168">
      <c r="FF12890" s="55">
        <v>12883</v>
      </c>
      <c r="FG12890" s="55" t="s">
        <v>2053</v>
      </c>
      <c r="FH12890" s="55" t="s">
        <v>1644</v>
      </c>
      <c r="FI12890" s="55">
        <v>1</v>
      </c>
      <c r="FJ12890" s="55">
        <v>260000</v>
      </c>
      <c r="FK12890" s="55" t="s">
        <v>1258</v>
      </c>
      <c r="FL12890" s="55">
        <v>0.025</v>
      </c>
    </row>
    <row r="12891" ht="14.25" customHeight="1" outlineLevel="1" spans="162:168">
      <c r="FF12891" s="55">
        <v>12884</v>
      </c>
      <c r="FG12891" s="55" t="s">
        <v>2053</v>
      </c>
      <c r="FH12891" s="55" t="s">
        <v>1644</v>
      </c>
      <c r="FI12891" s="55">
        <v>1</v>
      </c>
      <c r="FJ12891" s="55">
        <v>400000</v>
      </c>
      <c r="FK12891" s="55" t="s">
        <v>1258</v>
      </c>
      <c r="FL12891" s="55">
        <v>0.025</v>
      </c>
    </row>
    <row r="12892" ht="14.25" customHeight="1" outlineLevel="1" spans="162:168">
      <c r="FF12892" s="55">
        <v>12885</v>
      </c>
      <c r="FG12892" s="55" t="s">
        <v>2053</v>
      </c>
      <c r="FH12892" s="55" t="s">
        <v>1644</v>
      </c>
      <c r="FI12892" s="55">
        <v>1</v>
      </c>
      <c r="FJ12892" s="55">
        <v>530000</v>
      </c>
      <c r="FK12892" s="55" t="s">
        <v>1258</v>
      </c>
      <c r="FL12892" s="55">
        <v>0.025</v>
      </c>
    </row>
    <row r="12893" ht="14.25" customHeight="1" outlineLevel="1" spans="162:168">
      <c r="FF12893" s="55">
        <v>12886</v>
      </c>
      <c r="FG12893" s="55" t="s">
        <v>2053</v>
      </c>
      <c r="FH12893" s="55" t="s">
        <v>1644</v>
      </c>
      <c r="FI12893" s="55">
        <v>1</v>
      </c>
      <c r="FJ12893" s="55">
        <v>540000</v>
      </c>
      <c r="FK12893" s="55" t="s">
        <v>1258</v>
      </c>
      <c r="FL12893" s="55">
        <v>0.025</v>
      </c>
    </row>
    <row r="12894" ht="14.25" customHeight="1" outlineLevel="1" spans="162:168">
      <c r="FF12894" s="55">
        <v>12887</v>
      </c>
      <c r="FG12894" s="55" t="s">
        <v>2053</v>
      </c>
      <c r="FH12894" s="55" t="s">
        <v>1644</v>
      </c>
      <c r="FI12894" s="55">
        <v>2</v>
      </c>
      <c r="FJ12894" s="55">
        <v>0</v>
      </c>
      <c r="FK12894" s="55" t="s">
        <v>1258</v>
      </c>
      <c r="FL12894" s="55">
        <v>0.025</v>
      </c>
    </row>
    <row r="12895" ht="14.25" customHeight="1" outlineLevel="1" spans="162:168">
      <c r="FF12895" s="55">
        <v>12888</v>
      </c>
      <c r="FG12895" s="55" t="s">
        <v>2053</v>
      </c>
      <c r="FH12895" s="55" t="s">
        <v>1644</v>
      </c>
      <c r="FI12895" s="55">
        <v>2</v>
      </c>
      <c r="FJ12895" s="55">
        <v>1000</v>
      </c>
      <c r="FK12895" s="55" t="s">
        <v>1258</v>
      </c>
      <c r="FL12895" s="55">
        <v>0.025</v>
      </c>
    </row>
    <row r="12896" ht="14.25" customHeight="1" outlineLevel="1" spans="162:168">
      <c r="FF12896" s="55">
        <v>12889</v>
      </c>
      <c r="FG12896" s="55" t="s">
        <v>2053</v>
      </c>
      <c r="FH12896" s="55" t="s">
        <v>1644</v>
      </c>
      <c r="FI12896" s="55">
        <v>2</v>
      </c>
      <c r="FJ12896" s="55">
        <v>2500</v>
      </c>
      <c r="FK12896" s="55" t="s">
        <v>1258</v>
      </c>
      <c r="FL12896" s="55">
        <v>0.025</v>
      </c>
    </row>
    <row r="12897" ht="14.25" customHeight="1" outlineLevel="1" spans="162:168">
      <c r="FF12897" s="55">
        <v>12890</v>
      </c>
      <c r="FG12897" s="55" t="s">
        <v>2053</v>
      </c>
      <c r="FH12897" s="55" t="s">
        <v>1644</v>
      </c>
      <c r="FI12897" s="55">
        <v>2</v>
      </c>
      <c r="FJ12897" s="55">
        <v>5000</v>
      </c>
      <c r="FK12897" s="55" t="s">
        <v>1258</v>
      </c>
      <c r="FL12897" s="55">
        <v>0.025</v>
      </c>
    </row>
    <row r="12898" ht="14.25" customHeight="1" outlineLevel="1" spans="162:168">
      <c r="FF12898" s="55">
        <v>12891</v>
      </c>
      <c r="FG12898" s="55" t="s">
        <v>2053</v>
      </c>
      <c r="FH12898" s="55" t="s">
        <v>1644</v>
      </c>
      <c r="FI12898" s="55">
        <v>2</v>
      </c>
      <c r="FJ12898" s="55">
        <v>10000</v>
      </c>
      <c r="FK12898" s="55" t="s">
        <v>1258</v>
      </c>
      <c r="FL12898" s="55">
        <v>0.025</v>
      </c>
    </row>
    <row r="12899" ht="14.25" customHeight="1" outlineLevel="1" spans="162:168">
      <c r="FF12899" s="55">
        <v>12892</v>
      </c>
      <c r="FG12899" s="55" t="s">
        <v>2053</v>
      </c>
      <c r="FH12899" s="55" t="s">
        <v>1644</v>
      </c>
      <c r="FI12899" s="55">
        <v>2</v>
      </c>
      <c r="FJ12899" s="55">
        <v>25000</v>
      </c>
      <c r="FK12899" s="55" t="s">
        <v>1258</v>
      </c>
      <c r="FL12899" s="55">
        <v>0.025</v>
      </c>
    </row>
    <row r="12900" ht="14.25" customHeight="1" outlineLevel="1" spans="162:168">
      <c r="FF12900" s="55">
        <v>12893</v>
      </c>
      <c r="FG12900" s="55" t="s">
        <v>2053</v>
      </c>
      <c r="FH12900" s="55" t="s">
        <v>1644</v>
      </c>
      <c r="FI12900" s="55">
        <v>2</v>
      </c>
      <c r="FJ12900" s="55">
        <v>50000</v>
      </c>
      <c r="FK12900" s="55" t="s">
        <v>1258</v>
      </c>
      <c r="FL12900" s="55">
        <v>0.025</v>
      </c>
    </row>
    <row r="12901" ht="14.25" customHeight="1" outlineLevel="1" spans="162:168">
      <c r="FF12901" s="55">
        <v>12894</v>
      </c>
      <c r="FG12901" s="55" t="s">
        <v>2053</v>
      </c>
      <c r="FH12901" s="55" t="s">
        <v>1644</v>
      </c>
      <c r="FI12901" s="55">
        <v>2</v>
      </c>
      <c r="FJ12901" s="55">
        <v>80000</v>
      </c>
      <c r="FK12901" s="55" t="s">
        <v>1258</v>
      </c>
      <c r="FL12901" s="55">
        <v>0.025</v>
      </c>
    </row>
    <row r="12902" ht="14.25" customHeight="1" outlineLevel="1" spans="162:168">
      <c r="FF12902" s="55">
        <v>12895</v>
      </c>
      <c r="FG12902" s="55" t="s">
        <v>2053</v>
      </c>
      <c r="FH12902" s="55" t="s">
        <v>1644</v>
      </c>
      <c r="FI12902" s="55">
        <v>2</v>
      </c>
      <c r="FJ12902" s="55">
        <v>130000</v>
      </c>
      <c r="FK12902" s="55" t="s">
        <v>1258</v>
      </c>
      <c r="FL12902" s="55">
        <v>0.025</v>
      </c>
    </row>
    <row r="12903" ht="14.25" customHeight="1" outlineLevel="1" spans="162:168">
      <c r="FF12903" s="55">
        <v>12896</v>
      </c>
      <c r="FG12903" s="55" t="s">
        <v>2053</v>
      </c>
      <c r="FH12903" s="55" t="s">
        <v>1644</v>
      </c>
      <c r="FI12903" s="55">
        <v>2</v>
      </c>
      <c r="FJ12903" s="55">
        <v>260000</v>
      </c>
      <c r="FK12903" s="55" t="s">
        <v>1258</v>
      </c>
      <c r="FL12903" s="55">
        <v>0.025</v>
      </c>
    </row>
    <row r="12904" ht="14.25" customHeight="1" outlineLevel="1" spans="162:168">
      <c r="FF12904" s="55">
        <v>12897</v>
      </c>
      <c r="FG12904" s="55" t="s">
        <v>2053</v>
      </c>
      <c r="FH12904" s="55" t="s">
        <v>1644</v>
      </c>
      <c r="FI12904" s="55">
        <v>2</v>
      </c>
      <c r="FJ12904" s="55">
        <v>400000</v>
      </c>
      <c r="FK12904" s="55" t="s">
        <v>1258</v>
      </c>
      <c r="FL12904" s="55">
        <v>0.025</v>
      </c>
    </row>
    <row r="12905" ht="14.25" customHeight="1" outlineLevel="1" spans="162:168">
      <c r="FF12905" s="55">
        <v>12898</v>
      </c>
      <c r="FG12905" s="55" t="s">
        <v>2053</v>
      </c>
      <c r="FH12905" s="55" t="s">
        <v>1644</v>
      </c>
      <c r="FI12905" s="55">
        <v>2</v>
      </c>
      <c r="FJ12905" s="55">
        <v>530000</v>
      </c>
      <c r="FK12905" s="55" t="s">
        <v>1258</v>
      </c>
      <c r="FL12905" s="55">
        <v>0.025</v>
      </c>
    </row>
    <row r="12906" ht="14.25" customHeight="1" outlineLevel="1" spans="162:168">
      <c r="FF12906" s="55">
        <v>12899</v>
      </c>
      <c r="FG12906" s="55" t="s">
        <v>2053</v>
      </c>
      <c r="FH12906" s="55" t="s">
        <v>1644</v>
      </c>
      <c r="FI12906" s="55">
        <v>2</v>
      </c>
      <c r="FJ12906" s="55">
        <v>540000</v>
      </c>
      <c r="FK12906" s="55" t="s">
        <v>1258</v>
      </c>
      <c r="FL12906" s="55">
        <v>0.025</v>
      </c>
    </row>
    <row r="12907" ht="14.25" customHeight="1" outlineLevel="1" spans="162:168">
      <c r="FF12907" s="55">
        <v>12900</v>
      </c>
      <c r="FG12907" s="55" t="s">
        <v>2053</v>
      </c>
      <c r="FH12907" s="55" t="s">
        <v>1644</v>
      </c>
      <c r="FI12907" s="55">
        <v>3</v>
      </c>
      <c r="FJ12907" s="55">
        <v>0</v>
      </c>
      <c r="FK12907" s="55" t="s">
        <v>1258</v>
      </c>
      <c r="FL12907" s="55">
        <v>0.025</v>
      </c>
    </row>
    <row r="12908" ht="14.25" customHeight="1" outlineLevel="1" spans="162:168">
      <c r="FF12908" s="55">
        <v>12901</v>
      </c>
      <c r="FG12908" s="55" t="s">
        <v>2053</v>
      </c>
      <c r="FH12908" s="55" t="s">
        <v>1644</v>
      </c>
      <c r="FI12908" s="55">
        <v>3</v>
      </c>
      <c r="FJ12908" s="55">
        <v>1000</v>
      </c>
      <c r="FK12908" s="55" t="s">
        <v>1258</v>
      </c>
      <c r="FL12908" s="55">
        <v>0.025</v>
      </c>
    </row>
    <row r="12909" ht="14.25" customHeight="1" outlineLevel="1" spans="162:168">
      <c r="FF12909" s="55">
        <v>12902</v>
      </c>
      <c r="FG12909" s="55" t="s">
        <v>2053</v>
      </c>
      <c r="FH12909" s="55" t="s">
        <v>1644</v>
      </c>
      <c r="FI12909" s="55">
        <v>3</v>
      </c>
      <c r="FJ12909" s="55">
        <v>2500</v>
      </c>
      <c r="FK12909" s="55" t="s">
        <v>1258</v>
      </c>
      <c r="FL12909" s="55">
        <v>0.025</v>
      </c>
    </row>
    <row r="12910" ht="14.25" customHeight="1" outlineLevel="1" spans="162:168">
      <c r="FF12910" s="55">
        <v>12903</v>
      </c>
      <c r="FG12910" s="55" t="s">
        <v>2053</v>
      </c>
      <c r="FH12910" s="55" t="s">
        <v>1644</v>
      </c>
      <c r="FI12910" s="55">
        <v>3</v>
      </c>
      <c r="FJ12910" s="55">
        <v>5000</v>
      </c>
      <c r="FK12910" s="55" t="s">
        <v>1258</v>
      </c>
      <c r="FL12910" s="55">
        <v>0.025</v>
      </c>
    </row>
    <row r="12911" ht="14.25" customHeight="1" outlineLevel="1" spans="162:168">
      <c r="FF12911" s="55">
        <v>12904</v>
      </c>
      <c r="FG12911" s="55" t="s">
        <v>2053</v>
      </c>
      <c r="FH12911" s="55" t="s">
        <v>1644</v>
      </c>
      <c r="FI12911" s="55">
        <v>3</v>
      </c>
      <c r="FJ12911" s="55">
        <v>10000</v>
      </c>
      <c r="FK12911" s="55" t="s">
        <v>1258</v>
      </c>
      <c r="FL12911" s="55">
        <v>0.025</v>
      </c>
    </row>
    <row r="12912" ht="14.25" customHeight="1" outlineLevel="1" spans="162:168">
      <c r="FF12912" s="55">
        <v>12905</v>
      </c>
      <c r="FG12912" s="55" t="s">
        <v>2053</v>
      </c>
      <c r="FH12912" s="55" t="s">
        <v>1644</v>
      </c>
      <c r="FI12912" s="55">
        <v>3</v>
      </c>
      <c r="FJ12912" s="55">
        <v>25000</v>
      </c>
      <c r="FK12912" s="55" t="s">
        <v>1258</v>
      </c>
      <c r="FL12912" s="55">
        <v>0.025</v>
      </c>
    </row>
    <row r="12913" ht="14.25" customHeight="1" outlineLevel="1" spans="162:168">
      <c r="FF12913" s="55">
        <v>12906</v>
      </c>
      <c r="FG12913" s="55" t="s">
        <v>2053</v>
      </c>
      <c r="FH12913" s="55" t="s">
        <v>1644</v>
      </c>
      <c r="FI12913" s="55">
        <v>3</v>
      </c>
      <c r="FJ12913" s="55">
        <v>50000</v>
      </c>
      <c r="FK12913" s="55" t="s">
        <v>1258</v>
      </c>
      <c r="FL12913" s="55">
        <v>0.025</v>
      </c>
    </row>
    <row r="12914" ht="14.25" customHeight="1" outlineLevel="1" spans="162:168">
      <c r="FF12914" s="55">
        <v>12907</v>
      </c>
      <c r="FG12914" s="55" t="s">
        <v>2053</v>
      </c>
      <c r="FH12914" s="55" t="s">
        <v>1644</v>
      </c>
      <c r="FI12914" s="55">
        <v>3</v>
      </c>
      <c r="FJ12914" s="55">
        <v>80000</v>
      </c>
      <c r="FK12914" s="55" t="s">
        <v>1258</v>
      </c>
      <c r="FL12914" s="55">
        <v>0.025</v>
      </c>
    </row>
    <row r="12915" ht="14.25" customHeight="1" outlineLevel="1" spans="162:168">
      <c r="FF12915" s="55">
        <v>12908</v>
      </c>
      <c r="FG12915" s="55" t="s">
        <v>2053</v>
      </c>
      <c r="FH12915" s="55" t="s">
        <v>1644</v>
      </c>
      <c r="FI12915" s="55">
        <v>3</v>
      </c>
      <c r="FJ12915" s="55">
        <v>130000</v>
      </c>
      <c r="FK12915" s="55" t="s">
        <v>1258</v>
      </c>
      <c r="FL12915" s="55">
        <v>0.025</v>
      </c>
    </row>
    <row r="12916" ht="14.25" customHeight="1" outlineLevel="1" spans="162:168">
      <c r="FF12916" s="55">
        <v>12909</v>
      </c>
      <c r="FG12916" s="55" t="s">
        <v>2053</v>
      </c>
      <c r="FH12916" s="55" t="s">
        <v>1644</v>
      </c>
      <c r="FI12916" s="55">
        <v>3</v>
      </c>
      <c r="FJ12916" s="55">
        <v>260000</v>
      </c>
      <c r="FK12916" s="55" t="s">
        <v>1258</v>
      </c>
      <c r="FL12916" s="55">
        <v>0.025</v>
      </c>
    </row>
    <row r="12917" ht="14.25" customHeight="1" outlineLevel="1" spans="162:168">
      <c r="FF12917" s="55">
        <v>12910</v>
      </c>
      <c r="FG12917" s="55" t="s">
        <v>2053</v>
      </c>
      <c r="FH12917" s="55" t="s">
        <v>1644</v>
      </c>
      <c r="FI12917" s="55">
        <v>3</v>
      </c>
      <c r="FJ12917" s="55">
        <v>400000</v>
      </c>
      <c r="FK12917" s="55" t="s">
        <v>1258</v>
      </c>
      <c r="FL12917" s="55">
        <v>0.025</v>
      </c>
    </row>
    <row r="12918" ht="14.25" customHeight="1" outlineLevel="1" spans="162:168">
      <c r="FF12918" s="55">
        <v>12911</v>
      </c>
      <c r="FG12918" s="55" t="s">
        <v>2053</v>
      </c>
      <c r="FH12918" s="55" t="s">
        <v>1644</v>
      </c>
      <c r="FI12918" s="55">
        <v>3</v>
      </c>
      <c r="FJ12918" s="55">
        <v>530000</v>
      </c>
      <c r="FK12918" s="55" t="s">
        <v>1258</v>
      </c>
      <c r="FL12918" s="55">
        <v>0.025</v>
      </c>
    </row>
    <row r="12919" ht="14.25" customHeight="1" outlineLevel="1" spans="162:168">
      <c r="FF12919" s="55">
        <v>12912</v>
      </c>
      <c r="FG12919" s="55" t="s">
        <v>2053</v>
      </c>
      <c r="FH12919" s="55" t="s">
        <v>1644</v>
      </c>
      <c r="FI12919" s="55">
        <v>3</v>
      </c>
      <c r="FJ12919" s="55">
        <v>540000</v>
      </c>
      <c r="FK12919" s="55" t="s">
        <v>1258</v>
      </c>
      <c r="FL12919" s="55">
        <v>0.025</v>
      </c>
    </row>
    <row r="12920" ht="14.25" customHeight="1" outlineLevel="1" spans="162:168">
      <c r="FF12920" s="55">
        <v>12913</v>
      </c>
      <c r="FG12920" s="55" t="s">
        <v>2053</v>
      </c>
      <c r="FH12920" s="55" t="s">
        <v>1268</v>
      </c>
      <c r="FI12920" s="55">
        <v>1</v>
      </c>
      <c r="FJ12920" s="55">
        <v>0</v>
      </c>
      <c r="FK12920" s="55" t="s">
        <v>1258</v>
      </c>
      <c r="FL12920" s="55">
        <v>0.025</v>
      </c>
    </row>
    <row r="12921" ht="14.25" customHeight="1" outlineLevel="1" spans="162:168">
      <c r="FF12921" s="55">
        <v>12914</v>
      </c>
      <c r="FG12921" s="55" t="s">
        <v>2053</v>
      </c>
      <c r="FH12921" s="55" t="s">
        <v>1268</v>
      </c>
      <c r="FI12921" s="55">
        <v>1</v>
      </c>
      <c r="FJ12921" s="55">
        <v>1000</v>
      </c>
      <c r="FK12921" s="55" t="s">
        <v>1258</v>
      </c>
      <c r="FL12921" s="55">
        <v>0.025</v>
      </c>
    </row>
    <row r="12922" ht="14.25" customHeight="1" outlineLevel="1" spans="162:168">
      <c r="FF12922" s="55">
        <v>12915</v>
      </c>
      <c r="FG12922" s="55" t="s">
        <v>2053</v>
      </c>
      <c r="FH12922" s="55" t="s">
        <v>1268</v>
      </c>
      <c r="FI12922" s="55">
        <v>1</v>
      </c>
      <c r="FJ12922" s="55">
        <v>2500</v>
      </c>
      <c r="FK12922" s="55" t="s">
        <v>1258</v>
      </c>
      <c r="FL12922" s="55">
        <v>0.025</v>
      </c>
    </row>
    <row r="12923" ht="14.25" customHeight="1" outlineLevel="1" spans="162:168">
      <c r="FF12923" s="55">
        <v>12916</v>
      </c>
      <c r="FG12923" s="55" t="s">
        <v>2053</v>
      </c>
      <c r="FH12923" s="55" t="s">
        <v>1268</v>
      </c>
      <c r="FI12923" s="55">
        <v>1</v>
      </c>
      <c r="FJ12923" s="55">
        <v>5000</v>
      </c>
      <c r="FK12923" s="55" t="s">
        <v>1258</v>
      </c>
      <c r="FL12923" s="55">
        <v>0.025</v>
      </c>
    </row>
    <row r="12924" ht="14.25" customHeight="1" outlineLevel="1" spans="162:168">
      <c r="FF12924" s="55">
        <v>12917</v>
      </c>
      <c r="FG12924" s="55" t="s">
        <v>2053</v>
      </c>
      <c r="FH12924" s="55" t="s">
        <v>1268</v>
      </c>
      <c r="FI12924" s="55">
        <v>1</v>
      </c>
      <c r="FJ12924" s="55">
        <v>10000</v>
      </c>
      <c r="FK12924" s="55" t="s">
        <v>1258</v>
      </c>
      <c r="FL12924" s="55">
        <v>0.025</v>
      </c>
    </row>
    <row r="12925" ht="14.25" customHeight="1" outlineLevel="1" spans="162:168">
      <c r="FF12925" s="55">
        <v>12918</v>
      </c>
      <c r="FG12925" s="55" t="s">
        <v>2053</v>
      </c>
      <c r="FH12925" s="55" t="s">
        <v>1268</v>
      </c>
      <c r="FI12925" s="55">
        <v>1</v>
      </c>
      <c r="FJ12925" s="55">
        <v>25000</v>
      </c>
      <c r="FK12925" s="55" t="s">
        <v>1258</v>
      </c>
      <c r="FL12925" s="55">
        <v>0.025</v>
      </c>
    </row>
    <row r="12926" ht="14.25" customHeight="1" outlineLevel="1" spans="162:168">
      <c r="FF12926" s="55">
        <v>12919</v>
      </c>
      <c r="FG12926" s="55" t="s">
        <v>2053</v>
      </c>
      <c r="FH12926" s="55" t="s">
        <v>1268</v>
      </c>
      <c r="FI12926" s="55">
        <v>1</v>
      </c>
      <c r="FJ12926" s="55">
        <v>50000</v>
      </c>
      <c r="FK12926" s="55" t="s">
        <v>1258</v>
      </c>
      <c r="FL12926" s="55">
        <v>0.025</v>
      </c>
    </row>
    <row r="12927" ht="14.25" customHeight="1" outlineLevel="1" spans="162:168">
      <c r="FF12927" s="55">
        <v>12920</v>
      </c>
      <c r="FG12927" s="55" t="s">
        <v>2053</v>
      </c>
      <c r="FH12927" s="55" t="s">
        <v>1268</v>
      </c>
      <c r="FI12927" s="55">
        <v>1</v>
      </c>
      <c r="FJ12927" s="55">
        <v>80000</v>
      </c>
      <c r="FK12927" s="55" t="s">
        <v>1258</v>
      </c>
      <c r="FL12927" s="55">
        <v>0.025</v>
      </c>
    </row>
    <row r="12928" ht="14.25" customHeight="1" outlineLevel="1" spans="162:168">
      <c r="FF12928" s="55">
        <v>12921</v>
      </c>
      <c r="FG12928" s="55" t="s">
        <v>2053</v>
      </c>
      <c r="FH12928" s="55" t="s">
        <v>1268</v>
      </c>
      <c r="FI12928" s="55">
        <v>1</v>
      </c>
      <c r="FJ12928" s="55">
        <v>130000</v>
      </c>
      <c r="FK12928" s="55" t="s">
        <v>1258</v>
      </c>
      <c r="FL12928" s="55">
        <v>0.025</v>
      </c>
    </row>
    <row r="12929" ht="14.25" customHeight="1" outlineLevel="1" spans="162:168">
      <c r="FF12929" s="55">
        <v>12922</v>
      </c>
      <c r="FG12929" s="55" t="s">
        <v>2053</v>
      </c>
      <c r="FH12929" s="55" t="s">
        <v>1268</v>
      </c>
      <c r="FI12929" s="55">
        <v>1</v>
      </c>
      <c r="FJ12929" s="55">
        <v>260000</v>
      </c>
      <c r="FK12929" s="55" t="s">
        <v>1258</v>
      </c>
      <c r="FL12929" s="55">
        <v>0.025</v>
      </c>
    </row>
    <row r="12930" ht="14.25" customHeight="1" outlineLevel="1" spans="162:168">
      <c r="FF12930" s="55">
        <v>12923</v>
      </c>
      <c r="FG12930" s="55" t="s">
        <v>2053</v>
      </c>
      <c r="FH12930" s="55" t="s">
        <v>1268</v>
      </c>
      <c r="FI12930" s="55">
        <v>1</v>
      </c>
      <c r="FJ12930" s="55">
        <v>400000</v>
      </c>
      <c r="FK12930" s="55" t="s">
        <v>1258</v>
      </c>
      <c r="FL12930" s="55">
        <v>0.025</v>
      </c>
    </row>
    <row r="12931" ht="14.25" customHeight="1" outlineLevel="1" spans="162:168">
      <c r="FF12931" s="55">
        <v>12924</v>
      </c>
      <c r="FG12931" s="55" t="s">
        <v>2053</v>
      </c>
      <c r="FH12931" s="55" t="s">
        <v>1268</v>
      </c>
      <c r="FI12931" s="55">
        <v>1</v>
      </c>
      <c r="FJ12931" s="55">
        <v>530000</v>
      </c>
      <c r="FK12931" s="55" t="s">
        <v>1258</v>
      </c>
      <c r="FL12931" s="55">
        <v>0.025</v>
      </c>
    </row>
    <row r="12932" ht="14.25" customHeight="1" outlineLevel="1" spans="162:168">
      <c r="FF12932" s="55">
        <v>12925</v>
      </c>
      <c r="FG12932" s="55" t="s">
        <v>2053</v>
      </c>
      <c r="FH12932" s="55" t="s">
        <v>1268</v>
      </c>
      <c r="FI12932" s="55">
        <v>1</v>
      </c>
      <c r="FJ12932" s="55">
        <v>540000</v>
      </c>
      <c r="FK12932" s="55" t="s">
        <v>1258</v>
      </c>
      <c r="FL12932" s="55">
        <v>0.025</v>
      </c>
    </row>
    <row r="12933" ht="14.25" customHeight="1" outlineLevel="1" spans="162:168">
      <c r="FF12933" s="55">
        <v>12926</v>
      </c>
      <c r="FG12933" s="55" t="s">
        <v>2053</v>
      </c>
      <c r="FH12933" s="55" t="s">
        <v>1268</v>
      </c>
      <c r="FI12933" s="55">
        <v>2</v>
      </c>
      <c r="FJ12933" s="55">
        <v>0</v>
      </c>
      <c r="FK12933" s="55" t="s">
        <v>1258</v>
      </c>
      <c r="FL12933" s="55">
        <v>0.025</v>
      </c>
    </row>
    <row r="12934" ht="14.25" customHeight="1" outlineLevel="1" spans="162:168">
      <c r="FF12934" s="55">
        <v>12927</v>
      </c>
      <c r="FG12934" s="55" t="s">
        <v>2053</v>
      </c>
      <c r="FH12934" s="55" t="s">
        <v>1268</v>
      </c>
      <c r="FI12934" s="55">
        <v>2</v>
      </c>
      <c r="FJ12934" s="55">
        <v>1000</v>
      </c>
      <c r="FK12934" s="55" t="s">
        <v>1258</v>
      </c>
      <c r="FL12934" s="55">
        <v>0.025</v>
      </c>
    </row>
    <row r="12935" ht="14.25" customHeight="1" outlineLevel="1" spans="162:168">
      <c r="FF12935" s="55">
        <v>12928</v>
      </c>
      <c r="FG12935" s="55" t="s">
        <v>2053</v>
      </c>
      <c r="FH12935" s="55" t="s">
        <v>1268</v>
      </c>
      <c r="FI12935" s="55">
        <v>2</v>
      </c>
      <c r="FJ12935" s="55">
        <v>2500</v>
      </c>
      <c r="FK12935" s="55" t="s">
        <v>1258</v>
      </c>
      <c r="FL12935" s="55">
        <v>0.025</v>
      </c>
    </row>
    <row r="12936" ht="14.25" customHeight="1" outlineLevel="1" spans="162:168">
      <c r="FF12936" s="55">
        <v>12929</v>
      </c>
      <c r="FG12936" s="55" t="s">
        <v>2053</v>
      </c>
      <c r="FH12936" s="55" t="s">
        <v>1268</v>
      </c>
      <c r="FI12936" s="55">
        <v>2</v>
      </c>
      <c r="FJ12936" s="55">
        <v>5000</v>
      </c>
      <c r="FK12936" s="55" t="s">
        <v>1258</v>
      </c>
      <c r="FL12936" s="55">
        <v>0.025</v>
      </c>
    </row>
    <row r="12937" ht="14.25" customHeight="1" outlineLevel="1" spans="162:168">
      <c r="FF12937" s="55">
        <v>12930</v>
      </c>
      <c r="FG12937" s="55" t="s">
        <v>2053</v>
      </c>
      <c r="FH12937" s="55" t="s">
        <v>1268</v>
      </c>
      <c r="FI12937" s="55">
        <v>2</v>
      </c>
      <c r="FJ12937" s="55">
        <v>10000</v>
      </c>
      <c r="FK12937" s="55" t="s">
        <v>1258</v>
      </c>
      <c r="FL12937" s="55">
        <v>0.025</v>
      </c>
    </row>
    <row r="12938" ht="14.25" customHeight="1" outlineLevel="1" spans="162:168">
      <c r="FF12938" s="55">
        <v>12931</v>
      </c>
      <c r="FG12938" s="55" t="s">
        <v>2053</v>
      </c>
      <c r="FH12938" s="55" t="s">
        <v>1268</v>
      </c>
      <c r="FI12938" s="55">
        <v>2</v>
      </c>
      <c r="FJ12938" s="55">
        <v>25000</v>
      </c>
      <c r="FK12938" s="55" t="s">
        <v>1258</v>
      </c>
      <c r="FL12938" s="55">
        <v>0.025</v>
      </c>
    </row>
    <row r="12939" ht="14.25" customHeight="1" outlineLevel="1" spans="162:168">
      <c r="FF12939" s="55">
        <v>12932</v>
      </c>
      <c r="FG12939" s="55" t="s">
        <v>2053</v>
      </c>
      <c r="FH12939" s="55" t="s">
        <v>1268</v>
      </c>
      <c r="FI12939" s="55">
        <v>2</v>
      </c>
      <c r="FJ12939" s="55">
        <v>50000</v>
      </c>
      <c r="FK12939" s="55" t="s">
        <v>1258</v>
      </c>
      <c r="FL12939" s="55">
        <v>0.025</v>
      </c>
    </row>
    <row r="12940" ht="14.25" customHeight="1" outlineLevel="1" spans="162:168">
      <c r="FF12940" s="55">
        <v>12933</v>
      </c>
      <c r="FG12940" s="55" t="s">
        <v>2053</v>
      </c>
      <c r="FH12940" s="55" t="s">
        <v>1268</v>
      </c>
      <c r="FI12940" s="55">
        <v>2</v>
      </c>
      <c r="FJ12940" s="55">
        <v>80000</v>
      </c>
      <c r="FK12940" s="55" t="s">
        <v>1258</v>
      </c>
      <c r="FL12940" s="55">
        <v>0.025</v>
      </c>
    </row>
    <row r="12941" ht="14.25" customHeight="1" outlineLevel="1" spans="162:168">
      <c r="FF12941" s="55">
        <v>12934</v>
      </c>
      <c r="FG12941" s="55" t="s">
        <v>2053</v>
      </c>
      <c r="FH12941" s="55" t="s">
        <v>1268</v>
      </c>
      <c r="FI12941" s="55">
        <v>2</v>
      </c>
      <c r="FJ12941" s="55">
        <v>130000</v>
      </c>
      <c r="FK12941" s="55" t="s">
        <v>1258</v>
      </c>
      <c r="FL12941" s="55">
        <v>0.025</v>
      </c>
    </row>
    <row r="12942" ht="14.25" customHeight="1" outlineLevel="1" spans="162:168">
      <c r="FF12942" s="55">
        <v>12935</v>
      </c>
      <c r="FG12942" s="55" t="s">
        <v>2053</v>
      </c>
      <c r="FH12942" s="55" t="s">
        <v>1268</v>
      </c>
      <c r="FI12942" s="55">
        <v>2</v>
      </c>
      <c r="FJ12942" s="55">
        <v>260000</v>
      </c>
      <c r="FK12942" s="55" t="s">
        <v>1258</v>
      </c>
      <c r="FL12942" s="55">
        <v>0.025</v>
      </c>
    </row>
    <row r="12943" ht="14.25" customHeight="1" outlineLevel="1" spans="162:168">
      <c r="FF12943" s="55">
        <v>12936</v>
      </c>
      <c r="FG12943" s="55" t="s">
        <v>2053</v>
      </c>
      <c r="FH12943" s="55" t="s">
        <v>1268</v>
      </c>
      <c r="FI12943" s="55">
        <v>2</v>
      </c>
      <c r="FJ12943" s="55">
        <v>400000</v>
      </c>
      <c r="FK12943" s="55" t="s">
        <v>1258</v>
      </c>
      <c r="FL12943" s="55">
        <v>0.025</v>
      </c>
    </row>
    <row r="12944" ht="14.25" customHeight="1" outlineLevel="1" spans="162:168">
      <c r="FF12944" s="55">
        <v>12937</v>
      </c>
      <c r="FG12944" s="55" t="s">
        <v>2053</v>
      </c>
      <c r="FH12944" s="55" t="s">
        <v>1268</v>
      </c>
      <c r="FI12944" s="55">
        <v>2</v>
      </c>
      <c r="FJ12944" s="55">
        <v>530000</v>
      </c>
      <c r="FK12944" s="55" t="s">
        <v>1258</v>
      </c>
      <c r="FL12944" s="55">
        <v>0.025</v>
      </c>
    </row>
    <row r="12945" ht="14.25" customHeight="1" outlineLevel="1" spans="162:168">
      <c r="FF12945" s="55">
        <v>12938</v>
      </c>
      <c r="FG12945" s="55" t="s">
        <v>2053</v>
      </c>
      <c r="FH12945" s="55" t="s">
        <v>1268</v>
      </c>
      <c r="FI12945" s="55">
        <v>2</v>
      </c>
      <c r="FJ12945" s="55">
        <v>540000</v>
      </c>
      <c r="FK12945" s="55" t="s">
        <v>1258</v>
      </c>
      <c r="FL12945" s="55">
        <v>0.025</v>
      </c>
    </row>
    <row r="12946" ht="14.25" customHeight="1" outlineLevel="1" spans="162:168">
      <c r="FF12946" s="55">
        <v>12939</v>
      </c>
      <c r="FG12946" s="55" t="s">
        <v>2053</v>
      </c>
      <c r="FH12946" s="55" t="s">
        <v>1885</v>
      </c>
      <c r="FI12946" s="55">
        <v>1</v>
      </c>
      <c r="FJ12946" s="55">
        <v>0</v>
      </c>
      <c r="FK12946" s="55" t="s">
        <v>1258</v>
      </c>
      <c r="FL12946" s="55">
        <v>0.025</v>
      </c>
    </row>
    <row r="12947" ht="14.25" customHeight="1" outlineLevel="1" spans="162:168">
      <c r="FF12947" s="55">
        <v>12940</v>
      </c>
      <c r="FG12947" s="55" t="s">
        <v>2053</v>
      </c>
      <c r="FH12947" s="55" t="s">
        <v>1885</v>
      </c>
      <c r="FI12947" s="55">
        <v>1</v>
      </c>
      <c r="FJ12947" s="55">
        <v>1000</v>
      </c>
      <c r="FK12947" s="55" t="s">
        <v>1258</v>
      </c>
      <c r="FL12947" s="55">
        <v>0.025</v>
      </c>
    </row>
    <row r="12948" ht="14.25" customHeight="1" outlineLevel="1" spans="162:168">
      <c r="FF12948" s="55">
        <v>12941</v>
      </c>
      <c r="FG12948" s="55" t="s">
        <v>2053</v>
      </c>
      <c r="FH12948" s="55" t="s">
        <v>1885</v>
      </c>
      <c r="FI12948" s="55">
        <v>1</v>
      </c>
      <c r="FJ12948" s="55">
        <v>2500</v>
      </c>
      <c r="FK12948" s="55" t="s">
        <v>1258</v>
      </c>
      <c r="FL12948" s="55">
        <v>0.025</v>
      </c>
    </row>
    <row r="12949" ht="14.25" customHeight="1" outlineLevel="1" spans="162:168">
      <c r="FF12949" s="55">
        <v>12942</v>
      </c>
      <c r="FG12949" s="55" t="s">
        <v>2053</v>
      </c>
      <c r="FH12949" s="55" t="s">
        <v>1885</v>
      </c>
      <c r="FI12949" s="55">
        <v>1</v>
      </c>
      <c r="FJ12949" s="55">
        <v>5000</v>
      </c>
      <c r="FK12949" s="55" t="s">
        <v>1258</v>
      </c>
      <c r="FL12949" s="55">
        <v>0.025</v>
      </c>
    </row>
    <row r="12950" ht="14.25" customHeight="1" outlineLevel="1" spans="162:168">
      <c r="FF12950" s="55">
        <v>12943</v>
      </c>
      <c r="FG12950" s="55" t="s">
        <v>2053</v>
      </c>
      <c r="FH12950" s="55" t="s">
        <v>1885</v>
      </c>
      <c r="FI12950" s="55">
        <v>1</v>
      </c>
      <c r="FJ12950" s="55">
        <v>10000</v>
      </c>
      <c r="FK12950" s="55" t="s">
        <v>1258</v>
      </c>
      <c r="FL12950" s="55">
        <v>0.025</v>
      </c>
    </row>
    <row r="12951" ht="14.25" customHeight="1" outlineLevel="1" spans="162:168">
      <c r="FF12951" s="55">
        <v>12944</v>
      </c>
      <c r="FG12951" s="55" t="s">
        <v>2053</v>
      </c>
      <c r="FH12951" s="55" t="s">
        <v>1885</v>
      </c>
      <c r="FI12951" s="55">
        <v>1</v>
      </c>
      <c r="FJ12951" s="55">
        <v>25000</v>
      </c>
      <c r="FK12951" s="55" t="s">
        <v>1258</v>
      </c>
      <c r="FL12951" s="55">
        <v>0.025</v>
      </c>
    </row>
    <row r="12952" ht="14.25" customHeight="1" outlineLevel="1" spans="162:168">
      <c r="FF12952" s="55">
        <v>12945</v>
      </c>
      <c r="FG12952" s="55" t="s">
        <v>2053</v>
      </c>
      <c r="FH12952" s="55" t="s">
        <v>1885</v>
      </c>
      <c r="FI12952" s="55">
        <v>1</v>
      </c>
      <c r="FJ12952" s="55">
        <v>50000</v>
      </c>
      <c r="FK12952" s="55" t="s">
        <v>1258</v>
      </c>
      <c r="FL12952" s="55">
        <v>0.025</v>
      </c>
    </row>
    <row r="12953" ht="14.25" customHeight="1" outlineLevel="1" spans="162:168">
      <c r="FF12953" s="55">
        <v>12946</v>
      </c>
      <c r="FG12953" s="55" t="s">
        <v>2053</v>
      </c>
      <c r="FH12953" s="55" t="s">
        <v>1885</v>
      </c>
      <c r="FI12953" s="55">
        <v>1</v>
      </c>
      <c r="FJ12953" s="55">
        <v>80000</v>
      </c>
      <c r="FK12953" s="55" t="s">
        <v>1258</v>
      </c>
      <c r="FL12953" s="55">
        <v>0.025</v>
      </c>
    </row>
    <row r="12954" ht="14.25" customHeight="1" outlineLevel="1" spans="162:168">
      <c r="FF12954" s="55">
        <v>12947</v>
      </c>
      <c r="FG12954" s="55" t="s">
        <v>2053</v>
      </c>
      <c r="FH12954" s="55" t="s">
        <v>1885</v>
      </c>
      <c r="FI12954" s="55">
        <v>1</v>
      </c>
      <c r="FJ12954" s="55">
        <v>130000</v>
      </c>
      <c r="FK12954" s="55" t="s">
        <v>1258</v>
      </c>
      <c r="FL12954" s="55">
        <v>0.025</v>
      </c>
    </row>
    <row r="12955" ht="14.25" customHeight="1" outlineLevel="1" spans="162:168">
      <c r="FF12955" s="55">
        <v>12948</v>
      </c>
      <c r="FG12955" s="55" t="s">
        <v>2053</v>
      </c>
      <c r="FH12955" s="55" t="s">
        <v>1885</v>
      </c>
      <c r="FI12955" s="55">
        <v>1</v>
      </c>
      <c r="FJ12955" s="55">
        <v>260000</v>
      </c>
      <c r="FK12955" s="55" t="s">
        <v>1258</v>
      </c>
      <c r="FL12955" s="55">
        <v>0.025</v>
      </c>
    </row>
    <row r="12956" ht="14.25" customHeight="1" outlineLevel="1" spans="162:168">
      <c r="FF12956" s="55">
        <v>12949</v>
      </c>
      <c r="FG12956" s="55" t="s">
        <v>2053</v>
      </c>
      <c r="FH12956" s="55" t="s">
        <v>1885</v>
      </c>
      <c r="FI12956" s="55">
        <v>1</v>
      </c>
      <c r="FJ12956" s="55">
        <v>400000</v>
      </c>
      <c r="FK12956" s="55" t="s">
        <v>1258</v>
      </c>
      <c r="FL12956" s="55">
        <v>0.025</v>
      </c>
    </row>
    <row r="12957" ht="14.25" customHeight="1" outlineLevel="1" spans="162:168">
      <c r="FF12957" s="55">
        <v>12950</v>
      </c>
      <c r="FG12957" s="55" t="s">
        <v>2053</v>
      </c>
      <c r="FH12957" s="55" t="s">
        <v>1885</v>
      </c>
      <c r="FI12957" s="55">
        <v>1</v>
      </c>
      <c r="FJ12957" s="55">
        <v>530000</v>
      </c>
      <c r="FK12957" s="55" t="s">
        <v>1258</v>
      </c>
      <c r="FL12957" s="55">
        <v>0.025</v>
      </c>
    </row>
    <row r="12958" ht="14.25" customHeight="1" outlineLevel="1" spans="162:168">
      <c r="FF12958" s="55">
        <v>12951</v>
      </c>
      <c r="FG12958" s="55" t="s">
        <v>2053</v>
      </c>
      <c r="FH12958" s="55" t="s">
        <v>1885</v>
      </c>
      <c r="FI12958" s="55">
        <v>1</v>
      </c>
      <c r="FJ12958" s="55">
        <v>540000</v>
      </c>
      <c r="FK12958" s="55" t="s">
        <v>1258</v>
      </c>
      <c r="FL12958" s="55">
        <v>0.025</v>
      </c>
    </row>
    <row r="12959" ht="14.25" customHeight="1" outlineLevel="1" spans="162:168">
      <c r="FF12959" s="55">
        <v>12952</v>
      </c>
      <c r="FG12959" s="55" t="s">
        <v>2053</v>
      </c>
      <c r="FH12959" s="55" t="s">
        <v>1938</v>
      </c>
      <c r="FI12959" s="55">
        <v>1</v>
      </c>
      <c r="FJ12959" s="55">
        <v>0</v>
      </c>
      <c r="FK12959" s="55" t="s">
        <v>1258</v>
      </c>
      <c r="FL12959" s="55">
        <v>0.025</v>
      </c>
    </row>
    <row r="12960" ht="14.25" customHeight="1" outlineLevel="1" spans="162:168">
      <c r="FF12960" s="55">
        <v>12953</v>
      </c>
      <c r="FG12960" s="55" t="s">
        <v>2053</v>
      </c>
      <c r="FH12960" s="55" t="s">
        <v>1938</v>
      </c>
      <c r="FI12960" s="55">
        <v>1</v>
      </c>
      <c r="FJ12960" s="55">
        <v>1000</v>
      </c>
      <c r="FK12960" s="55" t="s">
        <v>1258</v>
      </c>
      <c r="FL12960" s="55">
        <v>0.025</v>
      </c>
    </row>
    <row r="12961" ht="14.25" customHeight="1" outlineLevel="1" spans="162:168">
      <c r="FF12961" s="55">
        <v>12954</v>
      </c>
      <c r="FG12961" s="55" t="s">
        <v>2053</v>
      </c>
      <c r="FH12961" s="55" t="s">
        <v>1938</v>
      </c>
      <c r="FI12961" s="55">
        <v>1</v>
      </c>
      <c r="FJ12961" s="55">
        <v>2500</v>
      </c>
      <c r="FK12961" s="55" t="s">
        <v>1258</v>
      </c>
      <c r="FL12961" s="55">
        <v>0.025</v>
      </c>
    </row>
    <row r="12962" ht="14.25" customHeight="1" outlineLevel="1" spans="162:168">
      <c r="FF12962" s="55">
        <v>12955</v>
      </c>
      <c r="FG12962" s="55" t="s">
        <v>2053</v>
      </c>
      <c r="FH12962" s="55" t="s">
        <v>1938</v>
      </c>
      <c r="FI12962" s="55">
        <v>1</v>
      </c>
      <c r="FJ12962" s="55">
        <v>5000</v>
      </c>
      <c r="FK12962" s="55" t="s">
        <v>1258</v>
      </c>
      <c r="FL12962" s="55">
        <v>0.025</v>
      </c>
    </row>
    <row r="12963" ht="14.25" customHeight="1" outlineLevel="1" spans="162:168">
      <c r="FF12963" s="55">
        <v>12956</v>
      </c>
      <c r="FG12963" s="55" t="s">
        <v>2053</v>
      </c>
      <c r="FH12963" s="55" t="s">
        <v>1938</v>
      </c>
      <c r="FI12963" s="55">
        <v>1</v>
      </c>
      <c r="FJ12963" s="55">
        <v>10000</v>
      </c>
      <c r="FK12963" s="55" t="s">
        <v>1258</v>
      </c>
      <c r="FL12963" s="55">
        <v>0.025</v>
      </c>
    </row>
    <row r="12964" ht="14.25" customHeight="1" outlineLevel="1" spans="162:168">
      <c r="FF12964" s="55">
        <v>12957</v>
      </c>
      <c r="FG12964" s="55" t="s">
        <v>2053</v>
      </c>
      <c r="FH12964" s="55" t="s">
        <v>1938</v>
      </c>
      <c r="FI12964" s="55">
        <v>1</v>
      </c>
      <c r="FJ12964" s="55">
        <v>25000</v>
      </c>
      <c r="FK12964" s="55" t="s">
        <v>1258</v>
      </c>
      <c r="FL12964" s="55">
        <v>0.025</v>
      </c>
    </row>
    <row r="12965" ht="14.25" customHeight="1" outlineLevel="1" spans="162:168">
      <c r="FF12965" s="55">
        <v>12958</v>
      </c>
      <c r="FG12965" s="55" t="s">
        <v>2053</v>
      </c>
      <c r="FH12965" s="55" t="s">
        <v>1938</v>
      </c>
      <c r="FI12965" s="55">
        <v>1</v>
      </c>
      <c r="FJ12965" s="55">
        <v>50000</v>
      </c>
      <c r="FK12965" s="55" t="s">
        <v>1258</v>
      </c>
      <c r="FL12965" s="55">
        <v>0.025</v>
      </c>
    </row>
    <row r="12966" ht="14.25" customHeight="1" outlineLevel="1" spans="162:168">
      <c r="FF12966" s="55">
        <v>12959</v>
      </c>
      <c r="FG12966" s="55" t="s">
        <v>2053</v>
      </c>
      <c r="FH12966" s="55" t="s">
        <v>1938</v>
      </c>
      <c r="FI12966" s="55">
        <v>1</v>
      </c>
      <c r="FJ12966" s="55">
        <v>80000</v>
      </c>
      <c r="FK12966" s="55" t="s">
        <v>1258</v>
      </c>
      <c r="FL12966" s="55">
        <v>0.025</v>
      </c>
    </row>
    <row r="12967" ht="14.25" customHeight="1" outlineLevel="1" spans="162:168">
      <c r="FF12967" s="55">
        <v>12960</v>
      </c>
      <c r="FG12967" s="55" t="s">
        <v>2053</v>
      </c>
      <c r="FH12967" s="55" t="s">
        <v>1938</v>
      </c>
      <c r="FI12967" s="55">
        <v>1</v>
      </c>
      <c r="FJ12967" s="55">
        <v>130000</v>
      </c>
      <c r="FK12967" s="55" t="s">
        <v>1258</v>
      </c>
      <c r="FL12967" s="55">
        <v>0.025</v>
      </c>
    </row>
    <row r="12968" ht="14.25" customHeight="1" outlineLevel="1" spans="162:168">
      <c r="FF12968" s="55">
        <v>12961</v>
      </c>
      <c r="FG12968" s="55" t="s">
        <v>2053</v>
      </c>
      <c r="FH12968" s="55" t="s">
        <v>1938</v>
      </c>
      <c r="FI12968" s="55">
        <v>1</v>
      </c>
      <c r="FJ12968" s="55">
        <v>260000</v>
      </c>
      <c r="FK12968" s="55" t="s">
        <v>1258</v>
      </c>
      <c r="FL12968" s="55">
        <v>0.025</v>
      </c>
    </row>
    <row r="12969" ht="14.25" customHeight="1" outlineLevel="1" spans="162:168">
      <c r="FF12969" s="55">
        <v>12962</v>
      </c>
      <c r="FG12969" s="55" t="s">
        <v>2053</v>
      </c>
      <c r="FH12969" s="55" t="s">
        <v>1938</v>
      </c>
      <c r="FI12969" s="55">
        <v>1</v>
      </c>
      <c r="FJ12969" s="55">
        <v>400000</v>
      </c>
      <c r="FK12969" s="55" t="s">
        <v>1258</v>
      </c>
      <c r="FL12969" s="55">
        <v>0.025</v>
      </c>
    </row>
    <row r="12970" ht="14.25" customHeight="1" outlineLevel="1" spans="162:168">
      <c r="FF12970" s="55">
        <v>12963</v>
      </c>
      <c r="FG12970" s="55" t="s">
        <v>2053</v>
      </c>
      <c r="FH12970" s="55" t="s">
        <v>1938</v>
      </c>
      <c r="FI12970" s="55">
        <v>1</v>
      </c>
      <c r="FJ12970" s="55">
        <v>530000</v>
      </c>
      <c r="FK12970" s="55" t="s">
        <v>1258</v>
      </c>
      <c r="FL12970" s="55">
        <v>0.025</v>
      </c>
    </row>
    <row r="12971" ht="14.25" customHeight="1" outlineLevel="1" spans="162:168">
      <c r="FF12971" s="55">
        <v>12964</v>
      </c>
      <c r="FG12971" s="55" t="s">
        <v>2053</v>
      </c>
      <c r="FH12971" s="55" t="s">
        <v>1938</v>
      </c>
      <c r="FI12971" s="55">
        <v>1</v>
      </c>
      <c r="FJ12971" s="55">
        <v>540000</v>
      </c>
      <c r="FK12971" s="55" t="s">
        <v>1258</v>
      </c>
      <c r="FL12971" s="55">
        <v>0.025</v>
      </c>
    </row>
    <row r="12972" ht="14.25" customHeight="1" outlineLevel="1" spans="162:168">
      <c r="FF12972" s="55">
        <v>12965</v>
      </c>
      <c r="FG12972" s="55" t="s">
        <v>2053</v>
      </c>
      <c r="FH12972" s="55" t="s">
        <v>1938</v>
      </c>
      <c r="FI12972" s="55">
        <v>2</v>
      </c>
      <c r="FJ12972" s="55">
        <v>0</v>
      </c>
      <c r="FK12972" s="55" t="s">
        <v>1258</v>
      </c>
      <c r="FL12972" s="55">
        <v>0.025</v>
      </c>
    </row>
    <row r="12973" ht="14.25" customHeight="1" outlineLevel="1" spans="162:168">
      <c r="FF12973" s="55">
        <v>12966</v>
      </c>
      <c r="FG12973" s="55" t="s">
        <v>2053</v>
      </c>
      <c r="FH12973" s="55" t="s">
        <v>1938</v>
      </c>
      <c r="FI12973" s="55">
        <v>2</v>
      </c>
      <c r="FJ12973" s="55">
        <v>1000</v>
      </c>
      <c r="FK12973" s="55" t="s">
        <v>1258</v>
      </c>
      <c r="FL12973" s="55">
        <v>0.025</v>
      </c>
    </row>
    <row r="12974" ht="14.25" customHeight="1" outlineLevel="1" spans="162:168">
      <c r="FF12974" s="55">
        <v>12967</v>
      </c>
      <c r="FG12974" s="55" t="s">
        <v>2053</v>
      </c>
      <c r="FH12974" s="55" t="s">
        <v>1938</v>
      </c>
      <c r="FI12974" s="55">
        <v>2</v>
      </c>
      <c r="FJ12974" s="55">
        <v>2500</v>
      </c>
      <c r="FK12974" s="55" t="s">
        <v>1258</v>
      </c>
      <c r="FL12974" s="55">
        <v>0.025</v>
      </c>
    </row>
    <row r="12975" ht="14.25" customHeight="1" outlineLevel="1" spans="162:168">
      <c r="FF12975" s="55">
        <v>12968</v>
      </c>
      <c r="FG12975" s="55" t="s">
        <v>2053</v>
      </c>
      <c r="FH12975" s="55" t="s">
        <v>1938</v>
      </c>
      <c r="FI12975" s="55">
        <v>2</v>
      </c>
      <c r="FJ12975" s="55">
        <v>5000</v>
      </c>
      <c r="FK12975" s="55" t="s">
        <v>1258</v>
      </c>
      <c r="FL12975" s="55">
        <v>0.025</v>
      </c>
    </row>
    <row r="12976" ht="14.25" customHeight="1" outlineLevel="1" spans="162:168">
      <c r="FF12976" s="55">
        <v>12969</v>
      </c>
      <c r="FG12976" s="55" t="s">
        <v>2053</v>
      </c>
      <c r="FH12976" s="55" t="s">
        <v>1938</v>
      </c>
      <c r="FI12976" s="55">
        <v>2</v>
      </c>
      <c r="FJ12976" s="55">
        <v>10000</v>
      </c>
      <c r="FK12976" s="55" t="s">
        <v>1258</v>
      </c>
      <c r="FL12976" s="55">
        <v>0.025</v>
      </c>
    </row>
    <row r="12977" ht="14.25" customHeight="1" outlineLevel="1" spans="162:168">
      <c r="FF12977" s="55">
        <v>12970</v>
      </c>
      <c r="FG12977" s="55" t="s">
        <v>2053</v>
      </c>
      <c r="FH12977" s="55" t="s">
        <v>1938</v>
      </c>
      <c r="FI12977" s="55">
        <v>2</v>
      </c>
      <c r="FJ12977" s="55">
        <v>25000</v>
      </c>
      <c r="FK12977" s="55" t="s">
        <v>1258</v>
      </c>
      <c r="FL12977" s="55">
        <v>0.025</v>
      </c>
    </row>
    <row r="12978" ht="14.25" customHeight="1" outlineLevel="1" spans="162:168">
      <c r="FF12978" s="55">
        <v>12971</v>
      </c>
      <c r="FG12978" s="55" t="s">
        <v>2053</v>
      </c>
      <c r="FH12978" s="55" t="s">
        <v>1938</v>
      </c>
      <c r="FI12978" s="55">
        <v>2</v>
      </c>
      <c r="FJ12978" s="55">
        <v>50000</v>
      </c>
      <c r="FK12978" s="55" t="s">
        <v>1258</v>
      </c>
      <c r="FL12978" s="55">
        <v>0.025</v>
      </c>
    </row>
    <row r="12979" ht="14.25" customHeight="1" outlineLevel="1" spans="162:168">
      <c r="FF12979" s="55">
        <v>12972</v>
      </c>
      <c r="FG12979" s="55" t="s">
        <v>2053</v>
      </c>
      <c r="FH12979" s="55" t="s">
        <v>1938</v>
      </c>
      <c r="FI12979" s="55">
        <v>2</v>
      </c>
      <c r="FJ12979" s="55">
        <v>80000</v>
      </c>
      <c r="FK12979" s="55" t="s">
        <v>1258</v>
      </c>
      <c r="FL12979" s="55">
        <v>0.025</v>
      </c>
    </row>
    <row r="12980" ht="14.25" customHeight="1" outlineLevel="1" spans="162:168">
      <c r="FF12980" s="55">
        <v>12973</v>
      </c>
      <c r="FG12980" s="55" t="s">
        <v>2053</v>
      </c>
      <c r="FH12980" s="55" t="s">
        <v>1938</v>
      </c>
      <c r="FI12980" s="55">
        <v>2</v>
      </c>
      <c r="FJ12980" s="55">
        <v>130000</v>
      </c>
      <c r="FK12980" s="55" t="s">
        <v>1258</v>
      </c>
      <c r="FL12980" s="55">
        <v>0.025</v>
      </c>
    </row>
    <row r="12981" ht="14.25" customHeight="1" outlineLevel="1" spans="162:168">
      <c r="FF12981" s="55">
        <v>12974</v>
      </c>
      <c r="FG12981" s="55" t="s">
        <v>2053</v>
      </c>
      <c r="FH12981" s="55" t="s">
        <v>1938</v>
      </c>
      <c r="FI12981" s="55">
        <v>2</v>
      </c>
      <c r="FJ12981" s="55">
        <v>260000</v>
      </c>
      <c r="FK12981" s="55" t="s">
        <v>1258</v>
      </c>
      <c r="FL12981" s="55">
        <v>0.025</v>
      </c>
    </row>
    <row r="12982" ht="14.25" customHeight="1" outlineLevel="1" spans="162:168">
      <c r="FF12982" s="55">
        <v>12975</v>
      </c>
      <c r="FG12982" s="55" t="s">
        <v>2053</v>
      </c>
      <c r="FH12982" s="55" t="s">
        <v>1938</v>
      </c>
      <c r="FI12982" s="55">
        <v>2</v>
      </c>
      <c r="FJ12982" s="55">
        <v>400000</v>
      </c>
      <c r="FK12982" s="55" t="s">
        <v>1258</v>
      </c>
      <c r="FL12982" s="55">
        <v>0.025</v>
      </c>
    </row>
    <row r="12983" ht="14.25" customHeight="1" outlineLevel="1" spans="162:168">
      <c r="FF12983" s="55">
        <v>12976</v>
      </c>
      <c r="FG12983" s="55" t="s">
        <v>2053</v>
      </c>
      <c r="FH12983" s="55" t="s">
        <v>1938</v>
      </c>
      <c r="FI12983" s="55">
        <v>2</v>
      </c>
      <c r="FJ12983" s="55">
        <v>530000</v>
      </c>
      <c r="FK12983" s="55" t="s">
        <v>1258</v>
      </c>
      <c r="FL12983" s="55">
        <v>0.025</v>
      </c>
    </row>
    <row r="12984" ht="14.25" customHeight="1" outlineLevel="1" spans="162:168">
      <c r="FF12984" s="55">
        <v>12977</v>
      </c>
      <c r="FG12984" s="55" t="s">
        <v>2053</v>
      </c>
      <c r="FH12984" s="55" t="s">
        <v>1938</v>
      </c>
      <c r="FI12984" s="55">
        <v>2</v>
      </c>
      <c r="FJ12984" s="55">
        <v>540000</v>
      </c>
      <c r="FK12984" s="55" t="s">
        <v>1258</v>
      </c>
      <c r="FL12984" s="55">
        <v>0.025</v>
      </c>
    </row>
    <row r="12985" ht="14.25" customHeight="1" outlineLevel="1" spans="162:168">
      <c r="FF12985" s="55">
        <v>12978</v>
      </c>
      <c r="FG12985" s="55" t="s">
        <v>2053</v>
      </c>
      <c r="FH12985" s="55" t="s">
        <v>1738</v>
      </c>
      <c r="FI12985" s="55">
        <v>1</v>
      </c>
      <c r="FJ12985" s="55">
        <v>0</v>
      </c>
      <c r="FK12985" s="55" t="s">
        <v>1258</v>
      </c>
      <c r="FL12985" s="55">
        <v>0.075</v>
      </c>
    </row>
    <row r="12986" ht="14.25" customHeight="1" outlineLevel="1" spans="162:168">
      <c r="FF12986" s="55">
        <v>12979</v>
      </c>
      <c r="FG12986" s="55" t="s">
        <v>2053</v>
      </c>
      <c r="FH12986" s="55" t="s">
        <v>1738</v>
      </c>
      <c r="FI12986" s="55">
        <v>1</v>
      </c>
      <c r="FJ12986" s="55">
        <v>1000</v>
      </c>
      <c r="FK12986" s="55" t="s">
        <v>1258</v>
      </c>
      <c r="FL12986" s="55">
        <v>0.0708</v>
      </c>
    </row>
    <row r="12987" ht="14.25" customHeight="1" outlineLevel="1" spans="162:168">
      <c r="FF12987" s="55">
        <v>12980</v>
      </c>
      <c r="FG12987" s="55" t="s">
        <v>2053</v>
      </c>
      <c r="FH12987" s="55" t="s">
        <v>1738</v>
      </c>
      <c r="FI12987" s="55">
        <v>1</v>
      </c>
      <c r="FJ12987" s="55">
        <v>2500</v>
      </c>
      <c r="FK12987" s="55" t="s">
        <v>1258</v>
      </c>
      <c r="FL12987" s="55">
        <v>0.0667</v>
      </c>
    </row>
    <row r="12988" ht="14.25" customHeight="1" outlineLevel="1" spans="162:168">
      <c r="FF12988" s="55">
        <v>12981</v>
      </c>
      <c r="FG12988" s="55" t="s">
        <v>2053</v>
      </c>
      <c r="FH12988" s="55" t="s">
        <v>1738</v>
      </c>
      <c r="FI12988" s="55">
        <v>1</v>
      </c>
      <c r="FJ12988" s="55">
        <v>5000</v>
      </c>
      <c r="FK12988" s="55" t="s">
        <v>1258</v>
      </c>
      <c r="FL12988" s="55">
        <v>0.0583</v>
      </c>
    </row>
    <row r="12989" ht="14.25" customHeight="1" outlineLevel="1" spans="162:168">
      <c r="FF12989" s="55">
        <v>12982</v>
      </c>
      <c r="FG12989" s="55" t="s">
        <v>2053</v>
      </c>
      <c r="FH12989" s="55" t="s">
        <v>1738</v>
      </c>
      <c r="FI12989" s="55">
        <v>1</v>
      </c>
      <c r="FJ12989" s="55">
        <v>10000</v>
      </c>
      <c r="FK12989" s="55" t="s">
        <v>1258</v>
      </c>
      <c r="FL12989" s="55">
        <v>0.05</v>
      </c>
    </row>
    <row r="12990" ht="14.25" customHeight="1" outlineLevel="1" spans="162:168">
      <c r="FF12990" s="55">
        <v>12983</v>
      </c>
      <c r="FG12990" s="55" t="s">
        <v>2053</v>
      </c>
      <c r="FH12990" s="55" t="s">
        <v>1738</v>
      </c>
      <c r="FI12990" s="55">
        <v>1</v>
      </c>
      <c r="FJ12990" s="55">
        <v>25000</v>
      </c>
      <c r="FK12990" s="55" t="s">
        <v>1258</v>
      </c>
      <c r="FL12990" s="55">
        <v>0.0417</v>
      </c>
    </row>
    <row r="12991" ht="14.25" customHeight="1" outlineLevel="1" spans="162:168">
      <c r="FF12991" s="55">
        <v>12984</v>
      </c>
      <c r="FG12991" s="55" t="s">
        <v>2053</v>
      </c>
      <c r="FH12991" s="55" t="s">
        <v>1738</v>
      </c>
      <c r="FI12991" s="55">
        <v>1</v>
      </c>
      <c r="FJ12991" s="55">
        <v>50000</v>
      </c>
      <c r="FK12991" s="55" t="s">
        <v>1258</v>
      </c>
      <c r="FL12991" s="55">
        <v>0.0417</v>
      </c>
    </row>
    <row r="12992" ht="14.25" customHeight="1" outlineLevel="1" spans="162:168">
      <c r="FF12992" s="55">
        <v>12985</v>
      </c>
      <c r="FG12992" s="55" t="s">
        <v>2053</v>
      </c>
      <c r="FH12992" s="55" t="s">
        <v>1738</v>
      </c>
      <c r="FI12992" s="55">
        <v>1</v>
      </c>
      <c r="FJ12992" s="55">
        <v>80000</v>
      </c>
      <c r="FK12992" s="55" t="s">
        <v>1258</v>
      </c>
      <c r="FL12992" s="55">
        <v>0.0417</v>
      </c>
    </row>
    <row r="12993" ht="14.25" customHeight="1" outlineLevel="1" spans="162:168">
      <c r="FF12993" s="55">
        <v>12986</v>
      </c>
      <c r="FG12993" s="55" t="s">
        <v>2053</v>
      </c>
      <c r="FH12993" s="55" t="s">
        <v>1738</v>
      </c>
      <c r="FI12993" s="55">
        <v>1</v>
      </c>
      <c r="FJ12993" s="55">
        <v>130000</v>
      </c>
      <c r="FK12993" s="55" t="s">
        <v>1258</v>
      </c>
      <c r="FL12993" s="55">
        <v>0.0417</v>
      </c>
    </row>
    <row r="12994" ht="14.25" customHeight="1" outlineLevel="1" spans="162:168">
      <c r="FF12994" s="55">
        <v>12987</v>
      </c>
      <c r="FG12994" s="55" t="s">
        <v>2053</v>
      </c>
      <c r="FH12994" s="55" t="s">
        <v>1738</v>
      </c>
      <c r="FI12994" s="55">
        <v>1</v>
      </c>
      <c r="FJ12994" s="55">
        <v>260000</v>
      </c>
      <c r="FK12994" s="55" t="s">
        <v>1258</v>
      </c>
      <c r="FL12994" s="55">
        <v>0.0417</v>
      </c>
    </row>
    <row r="12995" ht="14.25" customHeight="1" outlineLevel="1" spans="162:168">
      <c r="FF12995" s="55">
        <v>12988</v>
      </c>
      <c r="FG12995" s="55" t="s">
        <v>2053</v>
      </c>
      <c r="FH12995" s="55" t="s">
        <v>1738</v>
      </c>
      <c r="FI12995" s="55">
        <v>1</v>
      </c>
      <c r="FJ12995" s="55">
        <v>400000</v>
      </c>
      <c r="FK12995" s="55" t="s">
        <v>1258</v>
      </c>
      <c r="FL12995" s="55">
        <v>0.0417</v>
      </c>
    </row>
    <row r="12996" ht="14.25" customHeight="1" outlineLevel="1" spans="162:168">
      <c r="FF12996" s="55">
        <v>12989</v>
      </c>
      <c r="FG12996" s="55" t="s">
        <v>2053</v>
      </c>
      <c r="FH12996" s="55" t="s">
        <v>1738</v>
      </c>
      <c r="FI12996" s="55">
        <v>1</v>
      </c>
      <c r="FJ12996" s="55">
        <v>530000</v>
      </c>
      <c r="FK12996" s="55" t="s">
        <v>1258</v>
      </c>
      <c r="FL12996" s="55">
        <v>0.0417</v>
      </c>
    </row>
    <row r="12997" ht="14.25" customHeight="1" outlineLevel="1" spans="162:168">
      <c r="FF12997" s="55">
        <v>12990</v>
      </c>
      <c r="FG12997" s="55" t="s">
        <v>2053</v>
      </c>
      <c r="FH12997" s="55" t="s">
        <v>1738</v>
      </c>
      <c r="FI12997" s="55">
        <v>1</v>
      </c>
      <c r="FJ12997" s="55">
        <v>540000</v>
      </c>
      <c r="FK12997" s="55" t="s">
        <v>1258</v>
      </c>
      <c r="FL12997" s="55">
        <v>0.0417</v>
      </c>
    </row>
    <row r="12998" ht="14.25" customHeight="1" outlineLevel="1" spans="162:168">
      <c r="FF12998" s="55">
        <v>12991</v>
      </c>
      <c r="FG12998" s="55" t="s">
        <v>2053</v>
      </c>
      <c r="FH12998" s="55" t="s">
        <v>1738</v>
      </c>
      <c r="FI12998" s="55">
        <v>2</v>
      </c>
      <c r="FJ12998" s="55">
        <v>0</v>
      </c>
      <c r="FK12998" s="55" t="s">
        <v>1258</v>
      </c>
      <c r="FL12998" s="55">
        <v>0.075</v>
      </c>
    </row>
    <row r="12999" ht="14.25" customHeight="1" outlineLevel="1" spans="162:168">
      <c r="FF12999" s="55">
        <v>12992</v>
      </c>
      <c r="FG12999" s="55" t="s">
        <v>2053</v>
      </c>
      <c r="FH12999" s="55" t="s">
        <v>1738</v>
      </c>
      <c r="FI12999" s="55">
        <v>2</v>
      </c>
      <c r="FJ12999" s="55">
        <v>1000</v>
      </c>
      <c r="FK12999" s="55" t="s">
        <v>1258</v>
      </c>
      <c r="FL12999" s="55">
        <v>0.0708</v>
      </c>
    </row>
    <row r="13000" ht="14.25" customHeight="1" outlineLevel="1" spans="162:168">
      <c r="FF13000" s="55">
        <v>12993</v>
      </c>
      <c r="FG13000" s="55" t="s">
        <v>2053</v>
      </c>
      <c r="FH13000" s="55" t="s">
        <v>1738</v>
      </c>
      <c r="FI13000" s="55">
        <v>2</v>
      </c>
      <c r="FJ13000" s="55">
        <v>2500</v>
      </c>
      <c r="FK13000" s="55" t="s">
        <v>1258</v>
      </c>
      <c r="FL13000" s="55">
        <v>0.0667</v>
      </c>
    </row>
    <row r="13001" ht="14.25" customHeight="1" outlineLevel="1" spans="162:168">
      <c r="FF13001" s="55">
        <v>12994</v>
      </c>
      <c r="FG13001" s="55" t="s">
        <v>2053</v>
      </c>
      <c r="FH13001" s="55" t="s">
        <v>1738</v>
      </c>
      <c r="FI13001" s="55">
        <v>2</v>
      </c>
      <c r="FJ13001" s="55">
        <v>5000</v>
      </c>
      <c r="FK13001" s="55" t="s">
        <v>1258</v>
      </c>
      <c r="FL13001" s="55">
        <v>0.0583</v>
      </c>
    </row>
    <row r="13002" ht="14.25" customHeight="1" outlineLevel="1" spans="162:168">
      <c r="FF13002" s="55">
        <v>12995</v>
      </c>
      <c r="FG13002" s="55" t="s">
        <v>2053</v>
      </c>
      <c r="FH13002" s="55" t="s">
        <v>1738</v>
      </c>
      <c r="FI13002" s="55">
        <v>2</v>
      </c>
      <c r="FJ13002" s="55">
        <v>10000</v>
      </c>
      <c r="FK13002" s="55" t="s">
        <v>1258</v>
      </c>
      <c r="FL13002" s="55">
        <v>0.05</v>
      </c>
    </row>
    <row r="13003" ht="14.25" customHeight="1" outlineLevel="1" spans="162:168">
      <c r="FF13003" s="55">
        <v>12996</v>
      </c>
      <c r="FG13003" s="55" t="s">
        <v>2053</v>
      </c>
      <c r="FH13003" s="55" t="s">
        <v>1738</v>
      </c>
      <c r="FI13003" s="55">
        <v>2</v>
      </c>
      <c r="FJ13003" s="55">
        <v>25000</v>
      </c>
      <c r="FK13003" s="55" t="s">
        <v>1258</v>
      </c>
      <c r="FL13003" s="55">
        <v>0.0417</v>
      </c>
    </row>
    <row r="13004" ht="14.25" customHeight="1" outlineLevel="1" spans="162:168">
      <c r="FF13004" s="55">
        <v>12997</v>
      </c>
      <c r="FG13004" s="55" t="s">
        <v>2053</v>
      </c>
      <c r="FH13004" s="55" t="s">
        <v>1738</v>
      </c>
      <c r="FI13004" s="55">
        <v>2</v>
      </c>
      <c r="FJ13004" s="55">
        <v>50000</v>
      </c>
      <c r="FK13004" s="55" t="s">
        <v>1258</v>
      </c>
      <c r="FL13004" s="55">
        <v>0.0417</v>
      </c>
    </row>
    <row r="13005" ht="14.25" customHeight="1" outlineLevel="1" spans="162:168">
      <c r="FF13005" s="55">
        <v>12998</v>
      </c>
      <c r="FG13005" s="55" t="s">
        <v>2053</v>
      </c>
      <c r="FH13005" s="55" t="s">
        <v>1738</v>
      </c>
      <c r="FI13005" s="55">
        <v>2</v>
      </c>
      <c r="FJ13005" s="55">
        <v>80000</v>
      </c>
      <c r="FK13005" s="55" t="s">
        <v>1258</v>
      </c>
      <c r="FL13005" s="55">
        <v>0.0417</v>
      </c>
    </row>
    <row r="13006" ht="14.25" customHeight="1" outlineLevel="1" spans="162:168">
      <c r="FF13006" s="55">
        <v>12999</v>
      </c>
      <c r="FG13006" s="55" t="s">
        <v>2053</v>
      </c>
      <c r="FH13006" s="55" t="s">
        <v>1738</v>
      </c>
      <c r="FI13006" s="55">
        <v>2</v>
      </c>
      <c r="FJ13006" s="55">
        <v>130000</v>
      </c>
      <c r="FK13006" s="55" t="s">
        <v>1258</v>
      </c>
      <c r="FL13006" s="55">
        <v>0.0417</v>
      </c>
    </row>
    <row r="13007" ht="14.25" customHeight="1" outlineLevel="1" spans="162:168">
      <c r="FF13007" s="55">
        <v>13000</v>
      </c>
      <c r="FG13007" s="55" t="s">
        <v>2053</v>
      </c>
      <c r="FH13007" s="55" t="s">
        <v>1738</v>
      </c>
      <c r="FI13007" s="55">
        <v>2</v>
      </c>
      <c r="FJ13007" s="55">
        <v>260000</v>
      </c>
      <c r="FK13007" s="55" t="s">
        <v>1258</v>
      </c>
      <c r="FL13007" s="55">
        <v>0.0417</v>
      </c>
    </row>
    <row r="13008" ht="14.25" customHeight="1" outlineLevel="1" spans="162:168">
      <c r="FF13008" s="55">
        <v>13001</v>
      </c>
      <c r="FG13008" s="55" t="s">
        <v>2053</v>
      </c>
      <c r="FH13008" s="55" t="s">
        <v>1738</v>
      </c>
      <c r="FI13008" s="55">
        <v>2</v>
      </c>
      <c r="FJ13008" s="55">
        <v>400000</v>
      </c>
      <c r="FK13008" s="55" t="s">
        <v>1258</v>
      </c>
      <c r="FL13008" s="55">
        <v>0.0417</v>
      </c>
    </row>
    <row r="13009" ht="14.25" customHeight="1" outlineLevel="1" spans="162:168">
      <c r="FF13009" s="55">
        <v>13002</v>
      </c>
      <c r="FG13009" s="55" t="s">
        <v>2053</v>
      </c>
      <c r="FH13009" s="55" t="s">
        <v>1738</v>
      </c>
      <c r="FI13009" s="55">
        <v>2</v>
      </c>
      <c r="FJ13009" s="55">
        <v>530000</v>
      </c>
      <c r="FK13009" s="55" t="s">
        <v>1258</v>
      </c>
      <c r="FL13009" s="55">
        <v>0.0417</v>
      </c>
    </row>
    <row r="13010" ht="14.25" customHeight="1" outlineLevel="1" spans="162:168">
      <c r="FF13010" s="55">
        <v>13003</v>
      </c>
      <c r="FG13010" s="55" t="s">
        <v>2053</v>
      </c>
      <c r="FH13010" s="55" t="s">
        <v>1738</v>
      </c>
      <c r="FI13010" s="55">
        <v>2</v>
      </c>
      <c r="FJ13010" s="55">
        <v>540000</v>
      </c>
      <c r="FK13010" s="55" t="s">
        <v>1258</v>
      </c>
      <c r="FL13010" s="55">
        <v>0.0417</v>
      </c>
    </row>
    <row r="13011" ht="14.25" customHeight="1" outlineLevel="1" spans="162:168">
      <c r="FF13011" s="55">
        <v>13004</v>
      </c>
      <c r="FG13011" s="55" t="s">
        <v>2053</v>
      </c>
      <c r="FH13011" s="55" t="s">
        <v>1738</v>
      </c>
      <c r="FI13011" s="55">
        <v>3</v>
      </c>
      <c r="FJ13011" s="55">
        <v>0</v>
      </c>
      <c r="FK13011" s="55" t="s">
        <v>1258</v>
      </c>
      <c r="FL13011" s="55">
        <v>0.075</v>
      </c>
    </row>
    <row r="13012" ht="14.25" customHeight="1" outlineLevel="1" spans="162:168">
      <c r="FF13012" s="55">
        <v>13005</v>
      </c>
      <c r="FG13012" s="55" t="s">
        <v>2053</v>
      </c>
      <c r="FH13012" s="55" t="s">
        <v>1738</v>
      </c>
      <c r="FI13012" s="55">
        <v>3</v>
      </c>
      <c r="FJ13012" s="55">
        <v>1000</v>
      </c>
      <c r="FK13012" s="55" t="s">
        <v>1258</v>
      </c>
      <c r="FL13012" s="55">
        <v>0.0708</v>
      </c>
    </row>
    <row r="13013" ht="14.25" customHeight="1" outlineLevel="1" spans="162:168">
      <c r="FF13013" s="55">
        <v>13006</v>
      </c>
      <c r="FG13013" s="55" t="s">
        <v>2053</v>
      </c>
      <c r="FH13013" s="55" t="s">
        <v>1738</v>
      </c>
      <c r="FI13013" s="55">
        <v>3</v>
      </c>
      <c r="FJ13013" s="55">
        <v>2500</v>
      </c>
      <c r="FK13013" s="55" t="s">
        <v>1258</v>
      </c>
      <c r="FL13013" s="55">
        <v>0.0667</v>
      </c>
    </row>
    <row r="13014" ht="14.25" customHeight="1" outlineLevel="1" spans="162:168">
      <c r="FF13014" s="55">
        <v>13007</v>
      </c>
      <c r="FG13014" s="55" t="s">
        <v>2053</v>
      </c>
      <c r="FH13014" s="55" t="s">
        <v>1738</v>
      </c>
      <c r="FI13014" s="55">
        <v>3</v>
      </c>
      <c r="FJ13014" s="55">
        <v>5000</v>
      </c>
      <c r="FK13014" s="55" t="s">
        <v>1258</v>
      </c>
      <c r="FL13014" s="55">
        <v>0.0583</v>
      </c>
    </row>
    <row r="13015" ht="14.25" customHeight="1" outlineLevel="1" spans="162:168">
      <c r="FF13015" s="55">
        <v>13008</v>
      </c>
      <c r="FG13015" s="55" t="s">
        <v>2053</v>
      </c>
      <c r="FH13015" s="55" t="s">
        <v>1738</v>
      </c>
      <c r="FI13015" s="55">
        <v>3</v>
      </c>
      <c r="FJ13015" s="55">
        <v>10000</v>
      </c>
      <c r="FK13015" s="55" t="s">
        <v>1258</v>
      </c>
      <c r="FL13015" s="55">
        <v>0.05</v>
      </c>
    </row>
    <row r="13016" ht="14.25" customHeight="1" outlineLevel="1" spans="162:168">
      <c r="FF13016" s="55">
        <v>13009</v>
      </c>
      <c r="FG13016" s="55" t="s">
        <v>2053</v>
      </c>
      <c r="FH13016" s="55" t="s">
        <v>1738</v>
      </c>
      <c r="FI13016" s="55">
        <v>3</v>
      </c>
      <c r="FJ13016" s="55">
        <v>25000</v>
      </c>
      <c r="FK13016" s="55" t="s">
        <v>1258</v>
      </c>
      <c r="FL13016" s="55">
        <v>0.0417</v>
      </c>
    </row>
    <row r="13017" ht="14.25" customHeight="1" outlineLevel="1" spans="162:168">
      <c r="FF13017" s="55">
        <v>13010</v>
      </c>
      <c r="FG13017" s="55" t="s">
        <v>2053</v>
      </c>
      <c r="FH13017" s="55" t="s">
        <v>1738</v>
      </c>
      <c r="FI13017" s="55">
        <v>3</v>
      </c>
      <c r="FJ13017" s="55">
        <v>50000</v>
      </c>
      <c r="FK13017" s="55" t="s">
        <v>1258</v>
      </c>
      <c r="FL13017" s="55">
        <v>0.0417</v>
      </c>
    </row>
    <row r="13018" ht="14.25" customHeight="1" outlineLevel="1" spans="162:168">
      <c r="FF13018" s="55">
        <v>13011</v>
      </c>
      <c r="FG13018" s="55" t="s">
        <v>2053</v>
      </c>
      <c r="FH13018" s="55" t="s">
        <v>1738</v>
      </c>
      <c r="FI13018" s="55">
        <v>3</v>
      </c>
      <c r="FJ13018" s="55">
        <v>80000</v>
      </c>
      <c r="FK13018" s="55" t="s">
        <v>1258</v>
      </c>
      <c r="FL13018" s="55">
        <v>0.0417</v>
      </c>
    </row>
    <row r="13019" ht="14.25" customHeight="1" outlineLevel="1" spans="162:168">
      <c r="FF13019" s="55">
        <v>13012</v>
      </c>
      <c r="FG13019" s="55" t="s">
        <v>2053</v>
      </c>
      <c r="FH13019" s="55" t="s">
        <v>1738</v>
      </c>
      <c r="FI13019" s="55">
        <v>3</v>
      </c>
      <c r="FJ13019" s="55">
        <v>130000</v>
      </c>
      <c r="FK13019" s="55" t="s">
        <v>1258</v>
      </c>
      <c r="FL13019" s="55">
        <v>0.0417</v>
      </c>
    </row>
    <row r="13020" ht="14.25" customHeight="1" outlineLevel="1" spans="162:168">
      <c r="FF13020" s="55">
        <v>13013</v>
      </c>
      <c r="FG13020" s="55" t="s">
        <v>2053</v>
      </c>
      <c r="FH13020" s="55" t="s">
        <v>1738</v>
      </c>
      <c r="FI13020" s="55">
        <v>3</v>
      </c>
      <c r="FJ13020" s="55">
        <v>260000</v>
      </c>
      <c r="FK13020" s="55" t="s">
        <v>1258</v>
      </c>
      <c r="FL13020" s="55">
        <v>0.0417</v>
      </c>
    </row>
    <row r="13021" ht="14.25" customHeight="1" outlineLevel="1" spans="162:168">
      <c r="FF13021" s="55">
        <v>13014</v>
      </c>
      <c r="FG13021" s="55" t="s">
        <v>2053</v>
      </c>
      <c r="FH13021" s="55" t="s">
        <v>1738</v>
      </c>
      <c r="FI13021" s="55">
        <v>3</v>
      </c>
      <c r="FJ13021" s="55">
        <v>400000</v>
      </c>
      <c r="FK13021" s="55" t="s">
        <v>1258</v>
      </c>
      <c r="FL13021" s="55">
        <v>0.0417</v>
      </c>
    </row>
    <row r="13022" ht="14.25" customHeight="1" outlineLevel="1" spans="162:168">
      <c r="FF13022" s="55">
        <v>13015</v>
      </c>
      <c r="FG13022" s="55" t="s">
        <v>2053</v>
      </c>
      <c r="FH13022" s="55" t="s">
        <v>1738</v>
      </c>
      <c r="FI13022" s="55">
        <v>3</v>
      </c>
      <c r="FJ13022" s="55">
        <v>530000</v>
      </c>
      <c r="FK13022" s="55" t="s">
        <v>1258</v>
      </c>
      <c r="FL13022" s="55">
        <v>0.0417</v>
      </c>
    </row>
    <row r="13023" ht="14.25" customHeight="1" outlineLevel="1" spans="162:168">
      <c r="FF13023" s="55">
        <v>13016</v>
      </c>
      <c r="FG13023" s="55" t="s">
        <v>2053</v>
      </c>
      <c r="FH13023" s="55" t="s">
        <v>1738</v>
      </c>
      <c r="FI13023" s="55">
        <v>3</v>
      </c>
      <c r="FJ13023" s="55">
        <v>540000</v>
      </c>
      <c r="FK13023" s="55" t="s">
        <v>1258</v>
      </c>
      <c r="FL13023" s="55">
        <v>0.0417</v>
      </c>
    </row>
    <row r="13024" ht="14.25" customHeight="1" outlineLevel="1" spans="162:168">
      <c r="FF13024" s="55">
        <v>13017</v>
      </c>
      <c r="FG13024" s="55" t="s">
        <v>2053</v>
      </c>
      <c r="FH13024" s="55" t="s">
        <v>1738</v>
      </c>
      <c r="FI13024" s="55">
        <v>4</v>
      </c>
      <c r="FJ13024" s="55">
        <v>1000</v>
      </c>
      <c r="FK13024" s="55" t="s">
        <v>1258</v>
      </c>
      <c r="FL13024" s="55">
        <v>0.0708</v>
      </c>
    </row>
    <row r="13025" ht="14.25" customHeight="1" outlineLevel="1" spans="162:168">
      <c r="FF13025" s="55">
        <v>13018</v>
      </c>
      <c r="FG13025" s="55" t="s">
        <v>2053</v>
      </c>
      <c r="FH13025" s="55" t="s">
        <v>1738</v>
      </c>
      <c r="FI13025" s="55">
        <v>4</v>
      </c>
      <c r="FJ13025" s="55">
        <v>2500</v>
      </c>
      <c r="FK13025" s="55" t="s">
        <v>1258</v>
      </c>
      <c r="FL13025" s="55">
        <v>0.0667</v>
      </c>
    </row>
    <row r="13026" ht="14.25" customHeight="1" outlineLevel="1" spans="162:168">
      <c r="FF13026" s="55">
        <v>13019</v>
      </c>
      <c r="FG13026" s="55" t="s">
        <v>2053</v>
      </c>
      <c r="FH13026" s="55" t="s">
        <v>1738</v>
      </c>
      <c r="FI13026" s="55">
        <v>4</v>
      </c>
      <c r="FJ13026" s="55">
        <v>5000</v>
      </c>
      <c r="FK13026" s="55" t="s">
        <v>1258</v>
      </c>
      <c r="FL13026" s="55">
        <v>0.0583</v>
      </c>
    </row>
    <row r="13027" ht="14.25" customHeight="1" outlineLevel="1" spans="162:168">
      <c r="FF13027" s="55">
        <v>13020</v>
      </c>
      <c r="FG13027" s="55" t="s">
        <v>2053</v>
      </c>
      <c r="FH13027" s="55" t="s">
        <v>1738</v>
      </c>
      <c r="FI13027" s="55">
        <v>4</v>
      </c>
      <c r="FJ13027" s="55">
        <v>10000</v>
      </c>
      <c r="FK13027" s="55" t="s">
        <v>1258</v>
      </c>
      <c r="FL13027" s="55">
        <v>0.05</v>
      </c>
    </row>
    <row r="13028" ht="14.25" customHeight="1" outlineLevel="1" spans="162:168">
      <c r="FF13028" s="55">
        <v>13021</v>
      </c>
      <c r="FG13028" s="55" t="s">
        <v>2053</v>
      </c>
      <c r="FH13028" s="55" t="s">
        <v>1738</v>
      </c>
      <c r="FI13028" s="55">
        <v>4</v>
      </c>
      <c r="FJ13028" s="55">
        <v>25000</v>
      </c>
      <c r="FK13028" s="55" t="s">
        <v>1258</v>
      </c>
      <c r="FL13028" s="55">
        <v>0.0417</v>
      </c>
    </row>
    <row r="13029" ht="14.25" customHeight="1" outlineLevel="1" spans="162:168">
      <c r="FF13029" s="55">
        <v>13022</v>
      </c>
      <c r="FG13029" s="55" t="s">
        <v>2053</v>
      </c>
      <c r="FH13029" s="55" t="s">
        <v>1738</v>
      </c>
      <c r="FI13029" s="55">
        <v>4</v>
      </c>
      <c r="FJ13029" s="55">
        <v>50000</v>
      </c>
      <c r="FK13029" s="55" t="s">
        <v>1258</v>
      </c>
      <c r="FL13029" s="55">
        <v>0.0417</v>
      </c>
    </row>
    <row r="13030" ht="14.25" customHeight="1" outlineLevel="1" spans="162:168">
      <c r="FF13030" s="55">
        <v>13023</v>
      </c>
      <c r="FG13030" s="55" t="s">
        <v>2053</v>
      </c>
      <c r="FH13030" s="55" t="s">
        <v>1738</v>
      </c>
      <c r="FI13030" s="55">
        <v>4</v>
      </c>
      <c r="FJ13030" s="55">
        <v>80000</v>
      </c>
      <c r="FK13030" s="55" t="s">
        <v>1258</v>
      </c>
      <c r="FL13030" s="55">
        <v>0.0417</v>
      </c>
    </row>
    <row r="13031" ht="14.25" customHeight="1" outlineLevel="1" spans="162:168">
      <c r="FF13031" s="55">
        <v>13024</v>
      </c>
      <c r="FG13031" s="55" t="s">
        <v>2053</v>
      </c>
      <c r="FH13031" s="55" t="s">
        <v>1738</v>
      </c>
      <c r="FI13031" s="55">
        <v>4</v>
      </c>
      <c r="FJ13031" s="55">
        <v>130000</v>
      </c>
      <c r="FK13031" s="55" t="s">
        <v>1258</v>
      </c>
      <c r="FL13031" s="55">
        <v>0.0417</v>
      </c>
    </row>
    <row r="13032" ht="14.25" customHeight="1" outlineLevel="1" spans="162:168">
      <c r="FF13032" s="55">
        <v>13025</v>
      </c>
      <c r="FG13032" s="55" t="s">
        <v>2053</v>
      </c>
      <c r="FH13032" s="55" t="s">
        <v>1738</v>
      </c>
      <c r="FI13032" s="55">
        <v>4</v>
      </c>
      <c r="FJ13032" s="55">
        <v>260000</v>
      </c>
      <c r="FK13032" s="55" t="s">
        <v>1258</v>
      </c>
      <c r="FL13032" s="55">
        <v>0.0417</v>
      </c>
    </row>
    <row r="13033" ht="14.25" customHeight="1" outlineLevel="1" spans="162:168">
      <c r="FF13033" s="55">
        <v>13026</v>
      </c>
      <c r="FG13033" s="55" t="s">
        <v>2053</v>
      </c>
      <c r="FH13033" s="55" t="s">
        <v>1738</v>
      </c>
      <c r="FI13033" s="55">
        <v>4</v>
      </c>
      <c r="FJ13033" s="55">
        <v>400000</v>
      </c>
      <c r="FK13033" s="55" t="s">
        <v>1258</v>
      </c>
      <c r="FL13033" s="55">
        <v>0.0417</v>
      </c>
    </row>
    <row r="13034" ht="14.25" customHeight="1" outlineLevel="1" spans="162:168">
      <c r="FF13034" s="55">
        <v>13027</v>
      </c>
      <c r="FG13034" s="55" t="s">
        <v>2053</v>
      </c>
      <c r="FH13034" s="55" t="s">
        <v>1738</v>
      </c>
      <c r="FI13034" s="55">
        <v>4</v>
      </c>
      <c r="FJ13034" s="55">
        <v>530000</v>
      </c>
      <c r="FK13034" s="55" t="s">
        <v>1258</v>
      </c>
      <c r="FL13034" s="55">
        <v>0.0417</v>
      </c>
    </row>
    <row r="13035" ht="14.25" customHeight="1" outlineLevel="1" spans="162:168">
      <c r="FF13035" s="55">
        <v>13028</v>
      </c>
      <c r="FG13035" s="55" t="s">
        <v>2053</v>
      </c>
      <c r="FH13035" s="55" t="s">
        <v>1738</v>
      </c>
      <c r="FI13035" s="55">
        <v>4</v>
      </c>
      <c r="FJ13035" s="55">
        <v>540000</v>
      </c>
      <c r="FK13035" s="55" t="s">
        <v>1258</v>
      </c>
      <c r="FL13035" s="55">
        <v>0.0417</v>
      </c>
    </row>
    <row r="13036" ht="14.25" customHeight="1" outlineLevel="1" spans="162:168">
      <c r="FF13036" s="55">
        <v>13029</v>
      </c>
      <c r="FG13036" s="55" t="s">
        <v>2053</v>
      </c>
      <c r="FH13036" s="55" t="s">
        <v>1738</v>
      </c>
      <c r="FI13036" s="55">
        <v>5</v>
      </c>
      <c r="FJ13036" s="55">
        <v>1000</v>
      </c>
      <c r="FK13036" s="55" t="s">
        <v>1258</v>
      </c>
      <c r="FL13036" s="55">
        <v>0.025</v>
      </c>
    </row>
    <row r="13037" ht="14.25" customHeight="1" outlineLevel="1" spans="162:168">
      <c r="FF13037" s="55">
        <v>13030</v>
      </c>
      <c r="FG13037" s="55" t="s">
        <v>2053</v>
      </c>
      <c r="FH13037" s="55" t="s">
        <v>1738</v>
      </c>
      <c r="FI13037" s="55">
        <v>5</v>
      </c>
      <c r="FJ13037" s="55">
        <v>2500</v>
      </c>
      <c r="FK13037" s="55" t="s">
        <v>1258</v>
      </c>
      <c r="FL13037" s="55">
        <v>0.025</v>
      </c>
    </row>
    <row r="13038" ht="14.25" customHeight="1" outlineLevel="1" spans="162:168">
      <c r="FF13038" s="55">
        <v>13031</v>
      </c>
      <c r="FG13038" s="55" t="s">
        <v>2053</v>
      </c>
      <c r="FH13038" s="55" t="s">
        <v>1738</v>
      </c>
      <c r="FI13038" s="55">
        <v>5</v>
      </c>
      <c r="FJ13038" s="55">
        <v>5000</v>
      </c>
      <c r="FK13038" s="55" t="s">
        <v>1258</v>
      </c>
      <c r="FL13038" s="55">
        <v>0.025</v>
      </c>
    </row>
    <row r="13039" ht="14.25" customHeight="1" outlineLevel="1" spans="162:168">
      <c r="FF13039" s="55">
        <v>13032</v>
      </c>
      <c r="FG13039" s="55" t="s">
        <v>2053</v>
      </c>
      <c r="FH13039" s="55" t="s">
        <v>1738</v>
      </c>
      <c r="FI13039" s="55">
        <v>5</v>
      </c>
      <c r="FJ13039" s="55">
        <v>10000</v>
      </c>
      <c r="FK13039" s="55" t="s">
        <v>1258</v>
      </c>
      <c r="FL13039" s="55">
        <v>0.025</v>
      </c>
    </row>
    <row r="13040" ht="14.25" customHeight="1" outlineLevel="1" spans="162:168">
      <c r="FF13040" s="55">
        <v>13033</v>
      </c>
      <c r="FG13040" s="55" t="s">
        <v>2053</v>
      </c>
      <c r="FH13040" s="55" t="s">
        <v>1738</v>
      </c>
      <c r="FI13040" s="55">
        <v>5</v>
      </c>
      <c r="FJ13040" s="55">
        <v>25000</v>
      </c>
      <c r="FK13040" s="55" t="s">
        <v>1258</v>
      </c>
      <c r="FL13040" s="55">
        <v>0.025</v>
      </c>
    </row>
    <row r="13041" ht="14.25" customHeight="1" outlineLevel="1" spans="162:168">
      <c r="FF13041" s="55">
        <v>13034</v>
      </c>
      <c r="FG13041" s="55" t="s">
        <v>2053</v>
      </c>
      <c r="FH13041" s="55" t="s">
        <v>1738</v>
      </c>
      <c r="FI13041" s="55">
        <v>5</v>
      </c>
      <c r="FJ13041" s="55">
        <v>50000</v>
      </c>
      <c r="FK13041" s="55" t="s">
        <v>1258</v>
      </c>
      <c r="FL13041" s="55">
        <v>0.025</v>
      </c>
    </row>
    <row r="13042" ht="14.25" customHeight="1" outlineLevel="1" spans="162:168">
      <c r="FF13042" s="55">
        <v>13035</v>
      </c>
      <c r="FG13042" s="55" t="s">
        <v>2053</v>
      </c>
      <c r="FH13042" s="55" t="s">
        <v>1738</v>
      </c>
      <c r="FI13042" s="55">
        <v>5</v>
      </c>
      <c r="FJ13042" s="55">
        <v>80000</v>
      </c>
      <c r="FK13042" s="55" t="s">
        <v>1258</v>
      </c>
      <c r="FL13042" s="55">
        <v>0.025</v>
      </c>
    </row>
    <row r="13043" ht="14.25" customHeight="1" outlineLevel="1" spans="162:168">
      <c r="FF13043" s="55">
        <v>13036</v>
      </c>
      <c r="FG13043" s="55" t="s">
        <v>2053</v>
      </c>
      <c r="FH13043" s="55" t="s">
        <v>1738</v>
      </c>
      <c r="FI13043" s="55">
        <v>5</v>
      </c>
      <c r="FJ13043" s="55">
        <v>130000</v>
      </c>
      <c r="FK13043" s="55" t="s">
        <v>1258</v>
      </c>
      <c r="FL13043" s="55">
        <v>0.025</v>
      </c>
    </row>
    <row r="13044" ht="14.25" customHeight="1" outlineLevel="1" spans="162:168">
      <c r="FF13044" s="55">
        <v>13037</v>
      </c>
      <c r="FG13044" s="55" t="s">
        <v>2053</v>
      </c>
      <c r="FH13044" s="55" t="s">
        <v>1738</v>
      </c>
      <c r="FI13044" s="55">
        <v>5</v>
      </c>
      <c r="FJ13044" s="55">
        <v>260000</v>
      </c>
      <c r="FK13044" s="55" t="s">
        <v>1258</v>
      </c>
      <c r="FL13044" s="55">
        <v>0.025</v>
      </c>
    </row>
    <row r="13045" ht="14.25" customHeight="1" outlineLevel="1" spans="162:168">
      <c r="FF13045" s="55">
        <v>13038</v>
      </c>
      <c r="FG13045" s="55" t="s">
        <v>2053</v>
      </c>
      <c r="FH13045" s="55" t="s">
        <v>1738</v>
      </c>
      <c r="FI13045" s="55">
        <v>5</v>
      </c>
      <c r="FJ13045" s="55">
        <v>400000</v>
      </c>
      <c r="FK13045" s="55" t="s">
        <v>1258</v>
      </c>
      <c r="FL13045" s="55">
        <v>0.025</v>
      </c>
    </row>
    <row r="13046" ht="14.25" customHeight="1" outlineLevel="1" spans="162:168">
      <c r="FF13046" s="55">
        <v>13039</v>
      </c>
      <c r="FG13046" s="55" t="s">
        <v>2053</v>
      </c>
      <c r="FH13046" s="55" t="s">
        <v>1738</v>
      </c>
      <c r="FI13046" s="55">
        <v>5</v>
      </c>
      <c r="FJ13046" s="55">
        <v>530000</v>
      </c>
      <c r="FK13046" s="55" t="s">
        <v>1258</v>
      </c>
      <c r="FL13046" s="55">
        <v>0.025</v>
      </c>
    </row>
    <row r="13047" ht="14.25" customHeight="1" outlineLevel="1" spans="162:168">
      <c r="FF13047" s="55">
        <v>13040</v>
      </c>
      <c r="FG13047" s="55" t="s">
        <v>2053</v>
      </c>
      <c r="FH13047" s="55" t="s">
        <v>1738</v>
      </c>
      <c r="FI13047" s="55">
        <v>5</v>
      </c>
      <c r="FJ13047" s="55">
        <v>540000</v>
      </c>
      <c r="FK13047" s="55" t="s">
        <v>1258</v>
      </c>
      <c r="FL13047" s="55">
        <v>0.025</v>
      </c>
    </row>
    <row r="13048" ht="14.25" customHeight="1" outlineLevel="1" spans="162:168">
      <c r="FF13048" s="55">
        <v>13041</v>
      </c>
      <c r="FG13048" s="55" t="s">
        <v>2053</v>
      </c>
      <c r="FH13048" s="55" t="s">
        <v>1963</v>
      </c>
      <c r="FI13048" s="55">
        <v>1</v>
      </c>
      <c r="FJ13048" s="55">
        <v>0</v>
      </c>
      <c r="FK13048" s="55" t="s">
        <v>1258</v>
      </c>
      <c r="FL13048" s="55">
        <v>0.025</v>
      </c>
    </row>
    <row r="13049" ht="14.25" customHeight="1" outlineLevel="1" spans="162:168">
      <c r="FF13049" s="55">
        <v>13042</v>
      </c>
      <c r="FG13049" s="55" t="s">
        <v>2053</v>
      </c>
      <c r="FH13049" s="55" t="s">
        <v>1963</v>
      </c>
      <c r="FI13049" s="55">
        <v>1</v>
      </c>
      <c r="FJ13049" s="55">
        <v>1000</v>
      </c>
      <c r="FK13049" s="55" t="s">
        <v>1258</v>
      </c>
      <c r="FL13049" s="55">
        <v>0.025</v>
      </c>
    </row>
    <row r="13050" ht="14.25" customHeight="1" outlineLevel="1" spans="162:168">
      <c r="FF13050" s="55">
        <v>13043</v>
      </c>
      <c r="FG13050" s="55" t="s">
        <v>2053</v>
      </c>
      <c r="FH13050" s="55" t="s">
        <v>1963</v>
      </c>
      <c r="FI13050" s="55">
        <v>1</v>
      </c>
      <c r="FJ13050" s="55">
        <v>2500</v>
      </c>
      <c r="FK13050" s="55" t="s">
        <v>1258</v>
      </c>
      <c r="FL13050" s="55">
        <v>0.025</v>
      </c>
    </row>
    <row r="13051" ht="14.25" customHeight="1" outlineLevel="1" spans="162:168">
      <c r="FF13051" s="55">
        <v>13044</v>
      </c>
      <c r="FG13051" s="55" t="s">
        <v>2053</v>
      </c>
      <c r="FH13051" s="55" t="s">
        <v>1963</v>
      </c>
      <c r="FI13051" s="55">
        <v>1</v>
      </c>
      <c r="FJ13051" s="55">
        <v>5000</v>
      </c>
      <c r="FK13051" s="55" t="s">
        <v>1258</v>
      </c>
      <c r="FL13051" s="55">
        <v>0.025</v>
      </c>
    </row>
    <row r="13052" ht="14.25" customHeight="1" outlineLevel="1" spans="162:168">
      <c r="FF13052" s="55">
        <v>13045</v>
      </c>
      <c r="FG13052" s="55" t="s">
        <v>2053</v>
      </c>
      <c r="FH13052" s="55" t="s">
        <v>1963</v>
      </c>
      <c r="FI13052" s="55">
        <v>1</v>
      </c>
      <c r="FJ13052" s="55">
        <v>10000</v>
      </c>
      <c r="FK13052" s="55" t="s">
        <v>1258</v>
      </c>
      <c r="FL13052" s="55">
        <v>0.025</v>
      </c>
    </row>
    <row r="13053" ht="14.25" customHeight="1" outlineLevel="1" spans="162:168">
      <c r="FF13053" s="55">
        <v>13046</v>
      </c>
      <c r="FG13053" s="55" t="s">
        <v>2053</v>
      </c>
      <c r="FH13053" s="55" t="s">
        <v>1963</v>
      </c>
      <c r="FI13053" s="55">
        <v>1</v>
      </c>
      <c r="FJ13053" s="55">
        <v>25000</v>
      </c>
      <c r="FK13053" s="55" t="s">
        <v>1258</v>
      </c>
      <c r="FL13053" s="55">
        <v>0.025</v>
      </c>
    </row>
    <row r="13054" ht="14.25" customHeight="1" outlineLevel="1" spans="162:168">
      <c r="FF13054" s="55">
        <v>13047</v>
      </c>
      <c r="FG13054" s="55" t="s">
        <v>2053</v>
      </c>
      <c r="FH13054" s="55" t="s">
        <v>1963</v>
      </c>
      <c r="FI13054" s="55">
        <v>1</v>
      </c>
      <c r="FJ13054" s="55">
        <v>50000</v>
      </c>
      <c r="FK13054" s="55" t="s">
        <v>1258</v>
      </c>
      <c r="FL13054" s="55">
        <v>0.025</v>
      </c>
    </row>
    <row r="13055" ht="14.25" customHeight="1" outlineLevel="1" spans="162:168">
      <c r="FF13055" s="55">
        <v>13048</v>
      </c>
      <c r="FG13055" s="55" t="s">
        <v>2053</v>
      </c>
      <c r="FH13055" s="55" t="s">
        <v>1963</v>
      </c>
      <c r="FI13055" s="55">
        <v>1</v>
      </c>
      <c r="FJ13055" s="55">
        <v>80000</v>
      </c>
      <c r="FK13055" s="55" t="s">
        <v>1258</v>
      </c>
      <c r="FL13055" s="55">
        <v>0.025</v>
      </c>
    </row>
    <row r="13056" ht="14.25" customHeight="1" outlineLevel="1" spans="162:168">
      <c r="FF13056" s="55">
        <v>13049</v>
      </c>
      <c r="FG13056" s="55" t="s">
        <v>2053</v>
      </c>
      <c r="FH13056" s="55" t="s">
        <v>1963</v>
      </c>
      <c r="FI13056" s="55">
        <v>1</v>
      </c>
      <c r="FJ13056" s="55">
        <v>130000</v>
      </c>
      <c r="FK13056" s="55" t="s">
        <v>1258</v>
      </c>
      <c r="FL13056" s="55">
        <v>0.025</v>
      </c>
    </row>
    <row r="13057" ht="14.25" customHeight="1" outlineLevel="1" spans="162:168">
      <c r="FF13057" s="55">
        <v>13050</v>
      </c>
      <c r="FG13057" s="55" t="s">
        <v>2053</v>
      </c>
      <c r="FH13057" s="55" t="s">
        <v>1963</v>
      </c>
      <c r="FI13057" s="55">
        <v>1</v>
      </c>
      <c r="FJ13057" s="55">
        <v>260000</v>
      </c>
      <c r="FK13057" s="55" t="s">
        <v>1258</v>
      </c>
      <c r="FL13057" s="55">
        <v>0.025</v>
      </c>
    </row>
    <row r="13058" ht="14.25" customHeight="1" outlineLevel="1" spans="162:168">
      <c r="FF13058" s="55">
        <v>13051</v>
      </c>
      <c r="FG13058" s="55" t="s">
        <v>2053</v>
      </c>
      <c r="FH13058" s="55" t="s">
        <v>1963</v>
      </c>
      <c r="FI13058" s="55">
        <v>1</v>
      </c>
      <c r="FJ13058" s="55">
        <v>400000</v>
      </c>
      <c r="FK13058" s="55" t="s">
        <v>1258</v>
      </c>
      <c r="FL13058" s="55">
        <v>0.025</v>
      </c>
    </row>
    <row r="13059" ht="14.25" customHeight="1" outlineLevel="1" spans="162:168">
      <c r="FF13059" s="55">
        <v>13052</v>
      </c>
      <c r="FG13059" s="55" t="s">
        <v>2053</v>
      </c>
      <c r="FH13059" s="55" t="s">
        <v>1963</v>
      </c>
      <c r="FI13059" s="55">
        <v>1</v>
      </c>
      <c r="FJ13059" s="55">
        <v>530000</v>
      </c>
      <c r="FK13059" s="55" t="s">
        <v>1258</v>
      </c>
      <c r="FL13059" s="55">
        <v>0.025</v>
      </c>
    </row>
    <row r="13060" ht="14.25" customHeight="1" outlineLevel="1" spans="162:168">
      <c r="FF13060" s="55">
        <v>13053</v>
      </c>
      <c r="FG13060" s="55" t="s">
        <v>2053</v>
      </c>
      <c r="FH13060" s="55" t="s">
        <v>1963</v>
      </c>
      <c r="FI13060" s="55">
        <v>1</v>
      </c>
      <c r="FJ13060" s="55">
        <v>540000</v>
      </c>
      <c r="FK13060" s="55" t="s">
        <v>1258</v>
      </c>
      <c r="FL13060" s="55">
        <v>0.025</v>
      </c>
    </row>
    <row r="13061" ht="14.25" customHeight="1" outlineLevel="1" spans="162:168">
      <c r="FF13061" s="55">
        <v>13054</v>
      </c>
      <c r="FG13061" s="55" t="s">
        <v>2053</v>
      </c>
      <c r="FH13061" s="55" t="s">
        <v>2016</v>
      </c>
      <c r="FI13061" s="55">
        <v>1</v>
      </c>
      <c r="FJ13061" s="55">
        <v>0</v>
      </c>
      <c r="FK13061" s="55" t="s">
        <v>1258</v>
      </c>
      <c r="FL13061" s="55">
        <v>0.0292</v>
      </c>
    </row>
    <row r="13062" ht="14.25" customHeight="1" outlineLevel="1" spans="162:168">
      <c r="FF13062" s="55">
        <v>13055</v>
      </c>
      <c r="FG13062" s="55" t="s">
        <v>2053</v>
      </c>
      <c r="FH13062" s="55" t="s">
        <v>2016</v>
      </c>
      <c r="FI13062" s="55">
        <v>1</v>
      </c>
      <c r="FJ13062" s="55">
        <v>1000</v>
      </c>
      <c r="FK13062" s="55" t="s">
        <v>1258</v>
      </c>
      <c r="FL13062" s="55">
        <v>0.025</v>
      </c>
    </row>
    <row r="13063" ht="14.25" customHeight="1" outlineLevel="1" spans="162:168">
      <c r="FF13063" s="55">
        <v>13056</v>
      </c>
      <c r="FG13063" s="55" t="s">
        <v>2053</v>
      </c>
      <c r="FH13063" s="55" t="s">
        <v>2016</v>
      </c>
      <c r="FI13063" s="55">
        <v>1</v>
      </c>
      <c r="FJ13063" s="55">
        <v>2500</v>
      </c>
      <c r="FK13063" s="55" t="s">
        <v>1258</v>
      </c>
      <c r="FL13063" s="55">
        <v>0.025</v>
      </c>
    </row>
    <row r="13064" ht="14.25" customHeight="1" outlineLevel="1" spans="162:168">
      <c r="FF13064" s="55">
        <v>13057</v>
      </c>
      <c r="FG13064" s="55" t="s">
        <v>2053</v>
      </c>
      <c r="FH13064" s="55" t="s">
        <v>2016</v>
      </c>
      <c r="FI13064" s="55">
        <v>1</v>
      </c>
      <c r="FJ13064" s="55">
        <v>5000</v>
      </c>
      <c r="FK13064" s="55" t="s">
        <v>1258</v>
      </c>
      <c r="FL13064" s="55">
        <v>0.025</v>
      </c>
    </row>
    <row r="13065" ht="14.25" customHeight="1" outlineLevel="1" spans="162:168">
      <c r="FF13065" s="55">
        <v>13058</v>
      </c>
      <c r="FG13065" s="55" t="s">
        <v>2053</v>
      </c>
      <c r="FH13065" s="55" t="s">
        <v>2016</v>
      </c>
      <c r="FI13065" s="55">
        <v>1</v>
      </c>
      <c r="FJ13065" s="55">
        <v>10000</v>
      </c>
      <c r="FK13065" s="55" t="s">
        <v>1258</v>
      </c>
      <c r="FL13065" s="55">
        <v>0.025</v>
      </c>
    </row>
    <row r="13066" ht="14.25" customHeight="1" outlineLevel="1" spans="162:168">
      <c r="FF13066" s="55">
        <v>13059</v>
      </c>
      <c r="FG13066" s="55" t="s">
        <v>2053</v>
      </c>
      <c r="FH13066" s="55" t="s">
        <v>2016</v>
      </c>
      <c r="FI13066" s="55">
        <v>1</v>
      </c>
      <c r="FJ13066" s="55">
        <v>25000</v>
      </c>
      <c r="FK13066" s="55" t="s">
        <v>1258</v>
      </c>
      <c r="FL13066" s="55">
        <v>0.025</v>
      </c>
    </row>
    <row r="13067" ht="14.25" customHeight="1" outlineLevel="1" spans="162:168">
      <c r="FF13067" s="55">
        <v>13060</v>
      </c>
      <c r="FG13067" s="55" t="s">
        <v>2053</v>
      </c>
      <c r="FH13067" s="55" t="s">
        <v>2016</v>
      </c>
      <c r="FI13067" s="55">
        <v>1</v>
      </c>
      <c r="FJ13067" s="55">
        <v>50000</v>
      </c>
      <c r="FK13067" s="55" t="s">
        <v>1258</v>
      </c>
      <c r="FL13067" s="55">
        <v>0.025</v>
      </c>
    </row>
    <row r="13068" ht="14.25" customHeight="1" outlineLevel="1" spans="162:168">
      <c r="FF13068" s="55">
        <v>13061</v>
      </c>
      <c r="FG13068" s="55" t="s">
        <v>2053</v>
      </c>
      <c r="FH13068" s="55" t="s">
        <v>2016</v>
      </c>
      <c r="FI13068" s="55">
        <v>1</v>
      </c>
      <c r="FJ13068" s="55">
        <v>80000</v>
      </c>
      <c r="FK13068" s="55" t="s">
        <v>1258</v>
      </c>
      <c r="FL13068" s="55">
        <v>0.025</v>
      </c>
    </row>
    <row r="13069" ht="14.25" customHeight="1" outlineLevel="1" spans="162:168">
      <c r="FF13069" s="55">
        <v>13062</v>
      </c>
      <c r="FG13069" s="55" t="s">
        <v>2053</v>
      </c>
      <c r="FH13069" s="55" t="s">
        <v>2016</v>
      </c>
      <c r="FI13069" s="55">
        <v>1</v>
      </c>
      <c r="FJ13069" s="55">
        <v>130000</v>
      </c>
      <c r="FK13069" s="55" t="s">
        <v>1258</v>
      </c>
      <c r="FL13069" s="55">
        <v>0.025</v>
      </c>
    </row>
    <row r="13070" ht="14.25" customHeight="1" outlineLevel="1" spans="162:168">
      <c r="FF13070" s="55">
        <v>13063</v>
      </c>
      <c r="FG13070" s="55" t="s">
        <v>2053</v>
      </c>
      <c r="FH13070" s="55" t="s">
        <v>2016</v>
      </c>
      <c r="FI13070" s="55">
        <v>1</v>
      </c>
      <c r="FJ13070" s="55">
        <v>260000</v>
      </c>
      <c r="FK13070" s="55" t="s">
        <v>1258</v>
      </c>
      <c r="FL13070" s="55">
        <v>0.025</v>
      </c>
    </row>
    <row r="13071" ht="14.25" customHeight="1" outlineLevel="1" spans="162:168">
      <c r="FF13071" s="55">
        <v>13064</v>
      </c>
      <c r="FG13071" s="55" t="s">
        <v>2053</v>
      </c>
      <c r="FH13071" s="55" t="s">
        <v>2016</v>
      </c>
      <c r="FI13071" s="55">
        <v>1</v>
      </c>
      <c r="FJ13071" s="55">
        <v>400000</v>
      </c>
      <c r="FK13071" s="55" t="s">
        <v>1258</v>
      </c>
      <c r="FL13071" s="55">
        <v>0.025</v>
      </c>
    </row>
    <row r="13072" ht="14.25" customHeight="1" outlineLevel="1" spans="162:168">
      <c r="FF13072" s="55">
        <v>13065</v>
      </c>
      <c r="FG13072" s="55" t="s">
        <v>2053</v>
      </c>
      <c r="FH13072" s="55" t="s">
        <v>2016</v>
      </c>
      <c r="FI13072" s="55">
        <v>1</v>
      </c>
      <c r="FJ13072" s="55">
        <v>530000</v>
      </c>
      <c r="FK13072" s="55" t="s">
        <v>1258</v>
      </c>
      <c r="FL13072" s="55">
        <v>0.025</v>
      </c>
    </row>
    <row r="13073" ht="14.25" customHeight="1" outlineLevel="1" spans="162:168">
      <c r="FF13073" s="55">
        <v>13066</v>
      </c>
      <c r="FG13073" s="55" t="s">
        <v>2053</v>
      </c>
      <c r="FH13073" s="55" t="s">
        <v>2016</v>
      </c>
      <c r="FI13073" s="55">
        <v>1</v>
      </c>
      <c r="FJ13073" s="55">
        <v>540000</v>
      </c>
      <c r="FK13073" s="55" t="s">
        <v>1258</v>
      </c>
      <c r="FL13073" s="55">
        <v>0.025</v>
      </c>
    </row>
    <row r="13074" ht="14.25" customHeight="1" outlineLevel="1" spans="162:168">
      <c r="FF13074" s="55">
        <v>13067</v>
      </c>
      <c r="FG13074" s="55" t="s">
        <v>2053</v>
      </c>
      <c r="FH13074" s="55" t="s">
        <v>2016</v>
      </c>
      <c r="FI13074" s="55">
        <v>10</v>
      </c>
      <c r="FJ13074" s="55">
        <v>0</v>
      </c>
      <c r="FK13074" s="55" t="s">
        <v>1258</v>
      </c>
      <c r="FL13074" s="55">
        <v>0.0417</v>
      </c>
    </row>
    <row r="13075" ht="14.25" customHeight="1" outlineLevel="1" spans="162:168">
      <c r="FF13075" s="55">
        <v>13068</v>
      </c>
      <c r="FG13075" s="55" t="s">
        <v>2053</v>
      </c>
      <c r="FH13075" s="55" t="s">
        <v>2016</v>
      </c>
      <c r="FI13075" s="55">
        <v>10</v>
      </c>
      <c r="FJ13075" s="55">
        <v>1000</v>
      </c>
      <c r="FK13075" s="55" t="s">
        <v>1258</v>
      </c>
      <c r="FL13075" s="55">
        <v>0.0375</v>
      </c>
    </row>
    <row r="13076" ht="14.25" customHeight="1" outlineLevel="1" spans="162:168">
      <c r="FF13076" s="55">
        <v>13069</v>
      </c>
      <c r="FG13076" s="55" t="s">
        <v>2053</v>
      </c>
      <c r="FH13076" s="55" t="s">
        <v>2016</v>
      </c>
      <c r="FI13076" s="55">
        <v>10</v>
      </c>
      <c r="FJ13076" s="55">
        <v>2500</v>
      </c>
      <c r="FK13076" s="55" t="s">
        <v>1258</v>
      </c>
      <c r="FL13076" s="55">
        <v>0.0334</v>
      </c>
    </row>
    <row r="13077" ht="14.25" customHeight="1" outlineLevel="1" spans="162:168">
      <c r="FF13077" s="55">
        <v>13070</v>
      </c>
      <c r="FG13077" s="55" t="s">
        <v>2053</v>
      </c>
      <c r="FH13077" s="55" t="s">
        <v>2016</v>
      </c>
      <c r="FI13077" s="55">
        <v>10</v>
      </c>
      <c r="FJ13077" s="55">
        <v>5000</v>
      </c>
      <c r="FK13077" s="55" t="s">
        <v>1258</v>
      </c>
      <c r="FL13077" s="55">
        <v>0.0334</v>
      </c>
    </row>
    <row r="13078" ht="14.25" customHeight="1" outlineLevel="1" spans="162:168">
      <c r="FF13078" s="55">
        <v>13071</v>
      </c>
      <c r="FG13078" s="55" t="s">
        <v>2053</v>
      </c>
      <c r="FH13078" s="55" t="s">
        <v>2016</v>
      </c>
      <c r="FI13078" s="55">
        <v>10</v>
      </c>
      <c r="FJ13078" s="55">
        <v>10000</v>
      </c>
      <c r="FK13078" s="55" t="s">
        <v>1258</v>
      </c>
      <c r="FL13078" s="55">
        <v>0.0334</v>
      </c>
    </row>
    <row r="13079" ht="14.25" customHeight="1" outlineLevel="1" spans="162:168">
      <c r="FF13079" s="55">
        <v>13072</v>
      </c>
      <c r="FG13079" s="55" t="s">
        <v>2053</v>
      </c>
      <c r="FH13079" s="55" t="s">
        <v>2016</v>
      </c>
      <c r="FI13079" s="55">
        <v>10</v>
      </c>
      <c r="FJ13079" s="55">
        <v>25000</v>
      </c>
      <c r="FK13079" s="55" t="s">
        <v>1258</v>
      </c>
      <c r="FL13079" s="55">
        <v>0.0334</v>
      </c>
    </row>
    <row r="13080" ht="14.25" customHeight="1" outlineLevel="1" spans="162:168">
      <c r="FF13080" s="55">
        <v>13073</v>
      </c>
      <c r="FG13080" s="55" t="s">
        <v>2053</v>
      </c>
      <c r="FH13080" s="55" t="s">
        <v>2016</v>
      </c>
      <c r="FI13080" s="55">
        <v>10</v>
      </c>
      <c r="FJ13080" s="55">
        <v>50000</v>
      </c>
      <c r="FK13080" s="55" t="s">
        <v>1258</v>
      </c>
      <c r="FL13080" s="55">
        <v>0.0292</v>
      </c>
    </row>
    <row r="13081" ht="14.25" customHeight="1" outlineLevel="1" spans="162:168">
      <c r="FF13081" s="55">
        <v>13074</v>
      </c>
      <c r="FG13081" s="55" t="s">
        <v>2053</v>
      </c>
      <c r="FH13081" s="55" t="s">
        <v>2016</v>
      </c>
      <c r="FI13081" s="55">
        <v>10</v>
      </c>
      <c r="FJ13081" s="55">
        <v>80000</v>
      </c>
      <c r="FK13081" s="55" t="s">
        <v>1258</v>
      </c>
      <c r="FL13081" s="55">
        <v>0.0292</v>
      </c>
    </row>
    <row r="13082" ht="14.25" customHeight="1" outlineLevel="1" spans="162:168">
      <c r="FF13082" s="55">
        <v>13075</v>
      </c>
      <c r="FG13082" s="55" t="s">
        <v>2053</v>
      </c>
      <c r="FH13082" s="55" t="s">
        <v>2016</v>
      </c>
      <c r="FI13082" s="55">
        <v>10</v>
      </c>
      <c r="FJ13082" s="55">
        <v>130000</v>
      </c>
      <c r="FK13082" s="55" t="s">
        <v>1258</v>
      </c>
      <c r="FL13082" s="55">
        <v>0.0292</v>
      </c>
    </row>
    <row r="13083" ht="14.25" customHeight="1" outlineLevel="1" spans="162:168">
      <c r="FF13083" s="55">
        <v>13076</v>
      </c>
      <c r="FG13083" s="55" t="s">
        <v>2053</v>
      </c>
      <c r="FH13083" s="55" t="s">
        <v>2016</v>
      </c>
      <c r="FI13083" s="55">
        <v>10</v>
      </c>
      <c r="FJ13083" s="55">
        <v>260000</v>
      </c>
      <c r="FK13083" s="55" t="s">
        <v>1258</v>
      </c>
      <c r="FL13083" s="55">
        <v>0.0292</v>
      </c>
    </row>
    <row r="13084" ht="14.25" customHeight="1" outlineLevel="1" spans="162:168">
      <c r="FF13084" s="55">
        <v>13077</v>
      </c>
      <c r="FG13084" s="55" t="s">
        <v>2053</v>
      </c>
      <c r="FH13084" s="55" t="s">
        <v>2016</v>
      </c>
      <c r="FI13084" s="55">
        <v>10</v>
      </c>
      <c r="FJ13084" s="55">
        <v>400000</v>
      </c>
      <c r="FK13084" s="55" t="s">
        <v>1258</v>
      </c>
      <c r="FL13084" s="55">
        <v>0.0292</v>
      </c>
    </row>
    <row r="13085" ht="14.25" customHeight="1" outlineLevel="1" spans="162:168">
      <c r="FF13085" s="55">
        <v>13078</v>
      </c>
      <c r="FG13085" s="55" t="s">
        <v>2053</v>
      </c>
      <c r="FH13085" s="55" t="s">
        <v>2016</v>
      </c>
      <c r="FI13085" s="55">
        <v>10</v>
      </c>
      <c r="FJ13085" s="55">
        <v>530000</v>
      </c>
      <c r="FK13085" s="55" t="s">
        <v>1258</v>
      </c>
      <c r="FL13085" s="55">
        <v>0.0292</v>
      </c>
    </row>
    <row r="13086" ht="14.25" customHeight="1" outlineLevel="1" spans="162:168">
      <c r="FF13086" s="55">
        <v>13079</v>
      </c>
      <c r="FG13086" s="55" t="s">
        <v>2053</v>
      </c>
      <c r="FH13086" s="55" t="s">
        <v>2016</v>
      </c>
      <c r="FI13086" s="55">
        <v>10</v>
      </c>
      <c r="FJ13086" s="55">
        <v>540000</v>
      </c>
      <c r="FK13086" s="55" t="s">
        <v>1258</v>
      </c>
      <c r="FL13086" s="55">
        <v>0.0292</v>
      </c>
    </row>
    <row r="13087" ht="14.25" customHeight="1" outlineLevel="1" spans="162:168">
      <c r="FF13087" s="55">
        <v>13080</v>
      </c>
      <c r="FG13087" s="55" t="s">
        <v>2053</v>
      </c>
      <c r="FH13087" s="55" t="s">
        <v>2016</v>
      </c>
      <c r="FI13087" s="55">
        <v>11</v>
      </c>
      <c r="FJ13087" s="55">
        <v>0</v>
      </c>
      <c r="FK13087" s="55" t="s">
        <v>1258</v>
      </c>
      <c r="FL13087" s="55">
        <v>0.0417</v>
      </c>
    </row>
    <row r="13088" ht="14.25" customHeight="1" outlineLevel="1" spans="162:168">
      <c r="FF13088" s="55">
        <v>13081</v>
      </c>
      <c r="FG13088" s="55" t="s">
        <v>2053</v>
      </c>
      <c r="FH13088" s="55" t="s">
        <v>2016</v>
      </c>
      <c r="FI13088" s="55">
        <v>11</v>
      </c>
      <c r="FJ13088" s="55">
        <v>1000</v>
      </c>
      <c r="FK13088" s="55" t="s">
        <v>1258</v>
      </c>
      <c r="FL13088" s="55">
        <v>0.0375</v>
      </c>
    </row>
    <row r="13089" ht="14.25" customHeight="1" outlineLevel="1" spans="162:168">
      <c r="FF13089" s="55">
        <v>13082</v>
      </c>
      <c r="FG13089" s="55" t="s">
        <v>2053</v>
      </c>
      <c r="FH13089" s="55" t="s">
        <v>2016</v>
      </c>
      <c r="FI13089" s="55">
        <v>11</v>
      </c>
      <c r="FJ13089" s="55">
        <v>2500</v>
      </c>
      <c r="FK13089" s="55" t="s">
        <v>1258</v>
      </c>
      <c r="FL13089" s="55">
        <v>0.0334</v>
      </c>
    </row>
    <row r="13090" ht="14.25" customHeight="1" outlineLevel="1" spans="162:168">
      <c r="FF13090" s="55">
        <v>13083</v>
      </c>
      <c r="FG13090" s="55" t="s">
        <v>2053</v>
      </c>
      <c r="FH13090" s="55" t="s">
        <v>2016</v>
      </c>
      <c r="FI13090" s="55">
        <v>11</v>
      </c>
      <c r="FJ13090" s="55">
        <v>5000</v>
      </c>
      <c r="FK13090" s="55" t="s">
        <v>1258</v>
      </c>
      <c r="FL13090" s="55">
        <v>0.0334</v>
      </c>
    </row>
    <row r="13091" ht="14.25" customHeight="1" outlineLevel="1" spans="162:168">
      <c r="FF13091" s="55">
        <v>13084</v>
      </c>
      <c r="FG13091" s="55" t="s">
        <v>2053</v>
      </c>
      <c r="FH13091" s="55" t="s">
        <v>2016</v>
      </c>
      <c r="FI13091" s="55">
        <v>11</v>
      </c>
      <c r="FJ13091" s="55">
        <v>10000</v>
      </c>
      <c r="FK13091" s="55" t="s">
        <v>1258</v>
      </c>
      <c r="FL13091" s="55">
        <v>0.0334</v>
      </c>
    </row>
    <row r="13092" ht="14.25" customHeight="1" outlineLevel="1" spans="162:168">
      <c r="FF13092" s="55">
        <v>13085</v>
      </c>
      <c r="FG13092" s="55" t="s">
        <v>2053</v>
      </c>
      <c r="FH13092" s="55" t="s">
        <v>2016</v>
      </c>
      <c r="FI13092" s="55">
        <v>11</v>
      </c>
      <c r="FJ13092" s="55">
        <v>25000</v>
      </c>
      <c r="FK13092" s="55" t="s">
        <v>1258</v>
      </c>
      <c r="FL13092" s="55">
        <v>0.0334</v>
      </c>
    </row>
    <row r="13093" ht="14.25" customHeight="1" outlineLevel="1" spans="162:168">
      <c r="FF13093" s="55">
        <v>13086</v>
      </c>
      <c r="FG13093" s="55" t="s">
        <v>2053</v>
      </c>
      <c r="FH13093" s="55" t="s">
        <v>2016</v>
      </c>
      <c r="FI13093" s="55">
        <v>11</v>
      </c>
      <c r="FJ13093" s="55">
        <v>50000</v>
      </c>
      <c r="FK13093" s="55" t="s">
        <v>1258</v>
      </c>
      <c r="FL13093" s="55">
        <v>0.0292</v>
      </c>
    </row>
    <row r="13094" ht="14.25" customHeight="1" outlineLevel="1" spans="162:168">
      <c r="FF13094" s="55">
        <v>13087</v>
      </c>
      <c r="FG13094" s="55" t="s">
        <v>2053</v>
      </c>
      <c r="FH13094" s="55" t="s">
        <v>2016</v>
      </c>
      <c r="FI13094" s="55">
        <v>11</v>
      </c>
      <c r="FJ13094" s="55">
        <v>80000</v>
      </c>
      <c r="FK13094" s="55" t="s">
        <v>1258</v>
      </c>
      <c r="FL13094" s="55">
        <v>0.0292</v>
      </c>
    </row>
    <row r="13095" ht="14.25" customHeight="1" outlineLevel="1" spans="162:168">
      <c r="FF13095" s="55">
        <v>13088</v>
      </c>
      <c r="FG13095" s="55" t="s">
        <v>2053</v>
      </c>
      <c r="FH13095" s="55" t="s">
        <v>2016</v>
      </c>
      <c r="FI13095" s="55">
        <v>11</v>
      </c>
      <c r="FJ13095" s="55">
        <v>130000</v>
      </c>
      <c r="FK13095" s="55" t="s">
        <v>1258</v>
      </c>
      <c r="FL13095" s="55">
        <v>0.0292</v>
      </c>
    </row>
    <row r="13096" ht="14.25" customHeight="1" outlineLevel="1" spans="162:168">
      <c r="FF13096" s="55">
        <v>13089</v>
      </c>
      <c r="FG13096" s="55" t="s">
        <v>2053</v>
      </c>
      <c r="FH13096" s="55" t="s">
        <v>2016</v>
      </c>
      <c r="FI13096" s="55">
        <v>11</v>
      </c>
      <c r="FJ13096" s="55">
        <v>260000</v>
      </c>
      <c r="FK13096" s="55" t="s">
        <v>1258</v>
      </c>
      <c r="FL13096" s="55">
        <v>0.0292</v>
      </c>
    </row>
    <row r="13097" ht="14.25" customHeight="1" outlineLevel="1" spans="162:168">
      <c r="FF13097" s="55">
        <v>13090</v>
      </c>
      <c r="FG13097" s="55" t="s">
        <v>2053</v>
      </c>
      <c r="FH13097" s="55" t="s">
        <v>2016</v>
      </c>
      <c r="FI13097" s="55">
        <v>11</v>
      </c>
      <c r="FJ13097" s="55">
        <v>400000</v>
      </c>
      <c r="FK13097" s="55" t="s">
        <v>1258</v>
      </c>
      <c r="FL13097" s="55">
        <v>0.0292</v>
      </c>
    </row>
    <row r="13098" ht="14.25" customHeight="1" outlineLevel="1" spans="162:168">
      <c r="FF13098" s="55">
        <v>13091</v>
      </c>
      <c r="FG13098" s="55" t="s">
        <v>2053</v>
      </c>
      <c r="FH13098" s="55" t="s">
        <v>2016</v>
      </c>
      <c r="FI13098" s="55">
        <v>11</v>
      </c>
      <c r="FJ13098" s="55">
        <v>530000</v>
      </c>
      <c r="FK13098" s="55" t="s">
        <v>1258</v>
      </c>
      <c r="FL13098" s="55">
        <v>0.0292</v>
      </c>
    </row>
    <row r="13099" ht="14.25" customHeight="1" outlineLevel="1" spans="162:168">
      <c r="FF13099" s="55">
        <v>13092</v>
      </c>
      <c r="FG13099" s="55" t="s">
        <v>2053</v>
      </c>
      <c r="FH13099" s="55" t="s">
        <v>2016</v>
      </c>
      <c r="FI13099" s="55">
        <v>11</v>
      </c>
      <c r="FJ13099" s="55">
        <v>540000</v>
      </c>
      <c r="FK13099" s="55" t="s">
        <v>1258</v>
      </c>
      <c r="FL13099" s="55">
        <v>0.0292</v>
      </c>
    </row>
    <row r="13100" ht="14.25" customHeight="1" outlineLevel="1" spans="162:168">
      <c r="FF13100" s="55">
        <v>13093</v>
      </c>
      <c r="FG13100" s="55" t="s">
        <v>2053</v>
      </c>
      <c r="FH13100" s="55" t="s">
        <v>2016</v>
      </c>
      <c r="FI13100" s="55">
        <v>12</v>
      </c>
      <c r="FJ13100" s="55">
        <v>0</v>
      </c>
      <c r="FK13100" s="55" t="s">
        <v>1258</v>
      </c>
      <c r="FL13100" s="55">
        <v>0.1667</v>
      </c>
    </row>
    <row r="13101" ht="14.25" customHeight="1" outlineLevel="1" spans="162:168">
      <c r="FF13101" s="55">
        <v>13094</v>
      </c>
      <c r="FG13101" s="55" t="s">
        <v>2053</v>
      </c>
      <c r="FH13101" s="55" t="s">
        <v>2016</v>
      </c>
      <c r="FI13101" s="55">
        <v>12</v>
      </c>
      <c r="FJ13101" s="55">
        <v>1000</v>
      </c>
      <c r="FK13101" s="55" t="s">
        <v>1258</v>
      </c>
      <c r="FL13101" s="55">
        <v>0.1667</v>
      </c>
    </row>
    <row r="13102" ht="14.25" customHeight="1" outlineLevel="1" spans="162:168">
      <c r="FF13102" s="55">
        <v>13095</v>
      </c>
      <c r="FG13102" s="55" t="s">
        <v>2053</v>
      </c>
      <c r="FH13102" s="55" t="s">
        <v>2016</v>
      </c>
      <c r="FI13102" s="55">
        <v>12</v>
      </c>
      <c r="FJ13102" s="55">
        <v>2500</v>
      </c>
      <c r="FK13102" s="55" t="s">
        <v>1258</v>
      </c>
      <c r="FL13102" s="55">
        <v>0.1667</v>
      </c>
    </row>
    <row r="13103" ht="14.25" customHeight="1" outlineLevel="1" spans="162:168">
      <c r="FF13103" s="55">
        <v>13096</v>
      </c>
      <c r="FG13103" s="55" t="s">
        <v>2053</v>
      </c>
      <c r="FH13103" s="55" t="s">
        <v>2016</v>
      </c>
      <c r="FI13103" s="55">
        <v>12</v>
      </c>
      <c r="FJ13103" s="55">
        <v>10000</v>
      </c>
      <c r="FK13103" s="55" t="s">
        <v>1258</v>
      </c>
      <c r="FL13103" s="55">
        <v>0.1667</v>
      </c>
    </row>
    <row r="13104" ht="14.25" customHeight="1" outlineLevel="1" spans="162:168">
      <c r="FF13104" s="55">
        <v>13097</v>
      </c>
      <c r="FG13104" s="55" t="s">
        <v>2053</v>
      </c>
      <c r="FH13104" s="55" t="s">
        <v>2016</v>
      </c>
      <c r="FI13104" s="55">
        <v>12</v>
      </c>
      <c r="FJ13104" s="55">
        <v>25000</v>
      </c>
      <c r="FK13104" s="55" t="s">
        <v>1258</v>
      </c>
      <c r="FL13104" s="55">
        <v>0.1667</v>
      </c>
    </row>
    <row r="13105" ht="14.25" customHeight="1" outlineLevel="1" spans="162:168">
      <c r="FF13105" s="55">
        <v>13098</v>
      </c>
      <c r="FG13105" s="55" t="s">
        <v>2053</v>
      </c>
      <c r="FH13105" s="55" t="s">
        <v>2016</v>
      </c>
      <c r="FI13105" s="55">
        <v>12</v>
      </c>
      <c r="FJ13105" s="55">
        <v>50000</v>
      </c>
      <c r="FK13105" s="55" t="s">
        <v>1258</v>
      </c>
      <c r="FL13105" s="55">
        <v>0.1667</v>
      </c>
    </row>
    <row r="13106" ht="14.25" customHeight="1" outlineLevel="1" spans="162:168">
      <c r="FF13106" s="55">
        <v>13099</v>
      </c>
      <c r="FG13106" s="55" t="s">
        <v>2053</v>
      </c>
      <c r="FH13106" s="55" t="s">
        <v>2016</v>
      </c>
      <c r="FI13106" s="55">
        <v>12</v>
      </c>
      <c r="FJ13106" s="55">
        <v>80000</v>
      </c>
      <c r="FK13106" s="55" t="s">
        <v>1258</v>
      </c>
      <c r="FL13106" s="55">
        <v>0.1667</v>
      </c>
    </row>
    <row r="13107" ht="14.25" customHeight="1" outlineLevel="1" spans="162:168">
      <c r="FF13107" s="55">
        <v>13100</v>
      </c>
      <c r="FG13107" s="55" t="s">
        <v>2053</v>
      </c>
      <c r="FH13107" s="55" t="s">
        <v>2016</v>
      </c>
      <c r="FI13107" s="55">
        <v>12</v>
      </c>
      <c r="FJ13107" s="55">
        <v>130000</v>
      </c>
      <c r="FK13107" s="55" t="s">
        <v>1258</v>
      </c>
      <c r="FL13107" s="55">
        <v>0.1667</v>
      </c>
    </row>
    <row r="13108" ht="14.25" customHeight="1" outlineLevel="1" spans="162:168">
      <c r="FF13108" s="55">
        <v>13101</v>
      </c>
      <c r="FG13108" s="55" t="s">
        <v>2053</v>
      </c>
      <c r="FH13108" s="55" t="s">
        <v>2016</v>
      </c>
      <c r="FI13108" s="55">
        <v>12</v>
      </c>
      <c r="FJ13108" s="55">
        <v>260000</v>
      </c>
      <c r="FK13108" s="55" t="s">
        <v>1258</v>
      </c>
      <c r="FL13108" s="55">
        <v>0.1667</v>
      </c>
    </row>
    <row r="13109" ht="14.25" customHeight="1" outlineLevel="1" spans="162:168">
      <c r="FF13109" s="55">
        <v>13102</v>
      </c>
      <c r="FG13109" s="55" t="s">
        <v>2053</v>
      </c>
      <c r="FH13109" s="55" t="s">
        <v>2016</v>
      </c>
      <c r="FI13109" s="55">
        <v>12</v>
      </c>
      <c r="FJ13109" s="55">
        <v>400000</v>
      </c>
      <c r="FK13109" s="55" t="s">
        <v>1258</v>
      </c>
      <c r="FL13109" s="55">
        <v>0.1667</v>
      </c>
    </row>
    <row r="13110" ht="14.25" customHeight="1" outlineLevel="1" spans="162:168">
      <c r="FF13110" s="55">
        <v>13103</v>
      </c>
      <c r="FG13110" s="55" t="s">
        <v>2053</v>
      </c>
      <c r="FH13110" s="55" t="s">
        <v>2016</v>
      </c>
      <c r="FI13110" s="55">
        <v>12</v>
      </c>
      <c r="FJ13110" s="55">
        <v>530000</v>
      </c>
      <c r="FK13110" s="55" t="s">
        <v>1258</v>
      </c>
      <c r="FL13110" s="55">
        <v>0.1667</v>
      </c>
    </row>
    <row r="13111" ht="14.25" customHeight="1" outlineLevel="1" spans="162:168">
      <c r="FF13111" s="55">
        <v>13104</v>
      </c>
      <c r="FG13111" s="55" t="s">
        <v>2053</v>
      </c>
      <c r="FH13111" s="55" t="s">
        <v>2016</v>
      </c>
      <c r="FI13111" s="55">
        <v>12</v>
      </c>
      <c r="FJ13111" s="55">
        <v>540000</v>
      </c>
      <c r="FK13111" s="55" t="s">
        <v>1258</v>
      </c>
      <c r="FL13111" s="55">
        <v>0.1667</v>
      </c>
    </row>
    <row r="13112" ht="14.25" customHeight="1" outlineLevel="1" spans="162:168">
      <c r="FF13112" s="55">
        <v>13105</v>
      </c>
      <c r="FG13112" s="55" t="s">
        <v>2053</v>
      </c>
      <c r="FH13112" s="55" t="s">
        <v>2016</v>
      </c>
      <c r="FI13112" s="55">
        <v>13</v>
      </c>
      <c r="FJ13112" s="55">
        <v>0</v>
      </c>
      <c r="FK13112" s="55" t="s">
        <v>1258</v>
      </c>
      <c r="FL13112" s="55">
        <v>0.1667</v>
      </c>
    </row>
    <row r="13113" ht="14.25" customHeight="1" outlineLevel="1" spans="162:168">
      <c r="FF13113" s="55">
        <v>13106</v>
      </c>
      <c r="FG13113" s="55" t="s">
        <v>2053</v>
      </c>
      <c r="FH13113" s="55" t="s">
        <v>2016</v>
      </c>
      <c r="FI13113" s="55">
        <v>13</v>
      </c>
      <c r="FJ13113" s="55">
        <v>1000</v>
      </c>
      <c r="FK13113" s="55" t="s">
        <v>1258</v>
      </c>
      <c r="FL13113" s="55">
        <v>0.1667</v>
      </c>
    </row>
    <row r="13114" ht="14.25" customHeight="1" outlineLevel="1" spans="162:168">
      <c r="FF13114" s="55">
        <v>13107</v>
      </c>
      <c r="FG13114" s="55" t="s">
        <v>2053</v>
      </c>
      <c r="FH13114" s="55" t="s">
        <v>2016</v>
      </c>
      <c r="FI13114" s="55">
        <v>13</v>
      </c>
      <c r="FJ13114" s="55">
        <v>2500</v>
      </c>
      <c r="FK13114" s="55" t="s">
        <v>1258</v>
      </c>
      <c r="FL13114" s="55">
        <v>0.1667</v>
      </c>
    </row>
    <row r="13115" ht="14.25" customHeight="1" outlineLevel="1" spans="162:168">
      <c r="FF13115" s="55">
        <v>13108</v>
      </c>
      <c r="FG13115" s="55" t="s">
        <v>2053</v>
      </c>
      <c r="FH13115" s="55" t="s">
        <v>2016</v>
      </c>
      <c r="FI13115" s="55">
        <v>13</v>
      </c>
      <c r="FJ13115" s="55">
        <v>5000</v>
      </c>
      <c r="FK13115" s="55" t="s">
        <v>1258</v>
      </c>
      <c r="FL13115" s="55">
        <v>0.1667</v>
      </c>
    </row>
    <row r="13116" ht="14.25" customHeight="1" outlineLevel="1" spans="162:168">
      <c r="FF13116" s="55">
        <v>13109</v>
      </c>
      <c r="FG13116" s="55" t="s">
        <v>2053</v>
      </c>
      <c r="FH13116" s="55" t="s">
        <v>2016</v>
      </c>
      <c r="FI13116" s="55">
        <v>13</v>
      </c>
      <c r="FJ13116" s="55">
        <v>10000</v>
      </c>
      <c r="FK13116" s="55" t="s">
        <v>1258</v>
      </c>
      <c r="FL13116" s="55">
        <v>0.1667</v>
      </c>
    </row>
    <row r="13117" ht="14.25" customHeight="1" outlineLevel="1" spans="162:168">
      <c r="FF13117" s="55">
        <v>13110</v>
      </c>
      <c r="FG13117" s="55" t="s">
        <v>2053</v>
      </c>
      <c r="FH13117" s="55" t="s">
        <v>2016</v>
      </c>
      <c r="FI13117" s="55">
        <v>13</v>
      </c>
      <c r="FJ13117" s="55">
        <v>25000</v>
      </c>
      <c r="FK13117" s="55" t="s">
        <v>1258</v>
      </c>
      <c r="FL13117" s="55">
        <v>0.1667</v>
      </c>
    </row>
    <row r="13118" ht="14.25" customHeight="1" outlineLevel="1" spans="162:168">
      <c r="FF13118" s="55">
        <v>13111</v>
      </c>
      <c r="FG13118" s="55" t="s">
        <v>2053</v>
      </c>
      <c r="FH13118" s="55" t="s">
        <v>2016</v>
      </c>
      <c r="FI13118" s="55">
        <v>13</v>
      </c>
      <c r="FJ13118" s="55">
        <v>50000</v>
      </c>
      <c r="FK13118" s="55" t="s">
        <v>1258</v>
      </c>
      <c r="FL13118" s="55">
        <v>0.1667</v>
      </c>
    </row>
    <row r="13119" ht="14.25" customHeight="1" outlineLevel="1" spans="162:168">
      <c r="FF13119" s="55">
        <v>13112</v>
      </c>
      <c r="FG13119" s="55" t="s">
        <v>2053</v>
      </c>
      <c r="FH13119" s="55" t="s">
        <v>2016</v>
      </c>
      <c r="FI13119" s="55">
        <v>13</v>
      </c>
      <c r="FJ13119" s="55">
        <v>80000</v>
      </c>
      <c r="FK13119" s="55" t="s">
        <v>1258</v>
      </c>
      <c r="FL13119" s="55">
        <v>0.1667</v>
      </c>
    </row>
    <row r="13120" ht="14.25" customHeight="1" outlineLevel="1" spans="162:168">
      <c r="FF13120" s="55">
        <v>13113</v>
      </c>
      <c r="FG13120" s="55" t="s">
        <v>2053</v>
      </c>
      <c r="FH13120" s="55" t="s">
        <v>2016</v>
      </c>
      <c r="FI13120" s="55">
        <v>13</v>
      </c>
      <c r="FJ13120" s="55">
        <v>130000</v>
      </c>
      <c r="FK13120" s="55" t="s">
        <v>1258</v>
      </c>
      <c r="FL13120" s="55">
        <v>0.1667</v>
      </c>
    </row>
    <row r="13121" ht="14.25" customHeight="1" outlineLevel="1" spans="162:168">
      <c r="FF13121" s="55">
        <v>13114</v>
      </c>
      <c r="FG13121" s="55" t="s">
        <v>2053</v>
      </c>
      <c r="FH13121" s="55" t="s">
        <v>2016</v>
      </c>
      <c r="FI13121" s="55">
        <v>13</v>
      </c>
      <c r="FJ13121" s="55">
        <v>260000</v>
      </c>
      <c r="FK13121" s="55" t="s">
        <v>1258</v>
      </c>
      <c r="FL13121" s="55">
        <v>0.1667</v>
      </c>
    </row>
    <row r="13122" ht="14.25" customHeight="1" outlineLevel="1" spans="162:168">
      <c r="FF13122" s="55">
        <v>13115</v>
      </c>
      <c r="FG13122" s="55" t="s">
        <v>2053</v>
      </c>
      <c r="FH13122" s="55" t="s">
        <v>2016</v>
      </c>
      <c r="FI13122" s="55">
        <v>13</v>
      </c>
      <c r="FJ13122" s="55">
        <v>400000</v>
      </c>
      <c r="FK13122" s="55" t="s">
        <v>1258</v>
      </c>
      <c r="FL13122" s="55">
        <v>0.1667</v>
      </c>
    </row>
    <row r="13123" ht="14.25" customHeight="1" outlineLevel="1" spans="162:168">
      <c r="FF13123" s="55">
        <v>13116</v>
      </c>
      <c r="FG13123" s="55" t="s">
        <v>2053</v>
      </c>
      <c r="FH13123" s="55" t="s">
        <v>2016</v>
      </c>
      <c r="FI13123" s="55">
        <v>13</v>
      </c>
      <c r="FJ13123" s="55">
        <v>530000</v>
      </c>
      <c r="FK13123" s="55" t="s">
        <v>1258</v>
      </c>
      <c r="FL13123" s="55">
        <v>0.1667</v>
      </c>
    </row>
    <row r="13124" ht="14.25" customHeight="1" outlineLevel="1" spans="162:168">
      <c r="FF13124" s="55">
        <v>13117</v>
      </c>
      <c r="FG13124" s="55" t="s">
        <v>2053</v>
      </c>
      <c r="FH13124" s="55" t="s">
        <v>2016</v>
      </c>
      <c r="FI13124" s="55">
        <v>13</v>
      </c>
      <c r="FJ13124" s="55">
        <v>540000</v>
      </c>
      <c r="FK13124" s="55" t="s">
        <v>1258</v>
      </c>
      <c r="FL13124" s="55">
        <v>0.1667</v>
      </c>
    </row>
    <row r="13125" ht="14.25" customHeight="1" outlineLevel="1" spans="162:168">
      <c r="FF13125" s="55">
        <v>13118</v>
      </c>
      <c r="FG13125" s="55" t="s">
        <v>2053</v>
      </c>
      <c r="FH13125" s="55" t="s">
        <v>2016</v>
      </c>
      <c r="FI13125" s="55">
        <v>2</v>
      </c>
      <c r="FJ13125" s="55">
        <v>0</v>
      </c>
      <c r="FK13125" s="55" t="s">
        <v>1258</v>
      </c>
      <c r="FL13125" s="55">
        <v>0.0292</v>
      </c>
    </row>
    <row r="13126" ht="14.25" customHeight="1" outlineLevel="1" spans="162:168">
      <c r="FF13126" s="55">
        <v>13119</v>
      </c>
      <c r="FG13126" s="55" t="s">
        <v>2053</v>
      </c>
      <c r="FH13126" s="55" t="s">
        <v>2016</v>
      </c>
      <c r="FI13126" s="55">
        <v>2</v>
      </c>
      <c r="FJ13126" s="55">
        <v>1000</v>
      </c>
      <c r="FK13126" s="55" t="s">
        <v>1258</v>
      </c>
      <c r="FL13126" s="55">
        <v>0.025</v>
      </c>
    </row>
    <row r="13127" ht="14.25" customHeight="1" outlineLevel="1" spans="162:168">
      <c r="FF13127" s="55">
        <v>13120</v>
      </c>
      <c r="FG13127" s="55" t="s">
        <v>2053</v>
      </c>
      <c r="FH13127" s="55" t="s">
        <v>2016</v>
      </c>
      <c r="FI13127" s="55">
        <v>2</v>
      </c>
      <c r="FJ13127" s="55">
        <v>2500</v>
      </c>
      <c r="FK13127" s="55" t="s">
        <v>1258</v>
      </c>
      <c r="FL13127" s="55">
        <v>0.025</v>
      </c>
    </row>
    <row r="13128" ht="14.25" customHeight="1" outlineLevel="1" spans="162:168">
      <c r="FF13128" s="55">
        <v>13121</v>
      </c>
      <c r="FG13128" s="55" t="s">
        <v>2053</v>
      </c>
      <c r="FH13128" s="55" t="s">
        <v>2016</v>
      </c>
      <c r="FI13128" s="55">
        <v>2</v>
      </c>
      <c r="FJ13128" s="55">
        <v>5000</v>
      </c>
      <c r="FK13128" s="55" t="s">
        <v>1258</v>
      </c>
      <c r="FL13128" s="55">
        <v>0.025</v>
      </c>
    </row>
    <row r="13129" ht="14.25" customHeight="1" outlineLevel="1" spans="162:168">
      <c r="FF13129" s="55">
        <v>13122</v>
      </c>
      <c r="FG13129" s="55" t="s">
        <v>2053</v>
      </c>
      <c r="FH13129" s="55" t="s">
        <v>2016</v>
      </c>
      <c r="FI13129" s="55">
        <v>2</v>
      </c>
      <c r="FJ13129" s="55">
        <v>10000</v>
      </c>
      <c r="FK13129" s="55" t="s">
        <v>1258</v>
      </c>
      <c r="FL13129" s="55">
        <v>0.025</v>
      </c>
    </row>
    <row r="13130" ht="14.25" customHeight="1" outlineLevel="1" spans="162:168">
      <c r="FF13130" s="55">
        <v>13123</v>
      </c>
      <c r="FG13130" s="55" t="s">
        <v>2053</v>
      </c>
      <c r="FH13130" s="55" t="s">
        <v>2016</v>
      </c>
      <c r="FI13130" s="55">
        <v>2</v>
      </c>
      <c r="FJ13130" s="55">
        <v>25000</v>
      </c>
      <c r="FK13130" s="55" t="s">
        <v>1258</v>
      </c>
      <c r="FL13130" s="55">
        <v>0.025</v>
      </c>
    </row>
    <row r="13131" ht="14.25" customHeight="1" outlineLevel="1" spans="162:168">
      <c r="FF13131" s="55">
        <v>13124</v>
      </c>
      <c r="FG13131" s="55" t="s">
        <v>2053</v>
      </c>
      <c r="FH13131" s="55" t="s">
        <v>2016</v>
      </c>
      <c r="FI13131" s="55">
        <v>2</v>
      </c>
      <c r="FJ13131" s="55">
        <v>50000</v>
      </c>
      <c r="FK13131" s="55" t="s">
        <v>1258</v>
      </c>
      <c r="FL13131" s="55">
        <v>0.025</v>
      </c>
    </row>
    <row r="13132" ht="14.25" customHeight="1" outlineLevel="1" spans="162:168">
      <c r="FF13132" s="55">
        <v>13125</v>
      </c>
      <c r="FG13132" s="55" t="s">
        <v>2053</v>
      </c>
      <c r="FH13132" s="55" t="s">
        <v>2016</v>
      </c>
      <c r="FI13132" s="55">
        <v>2</v>
      </c>
      <c r="FJ13132" s="55">
        <v>80000</v>
      </c>
      <c r="FK13132" s="55" t="s">
        <v>1258</v>
      </c>
      <c r="FL13132" s="55">
        <v>0.025</v>
      </c>
    </row>
    <row r="13133" ht="14.25" customHeight="1" outlineLevel="1" spans="162:168">
      <c r="FF13133" s="55">
        <v>13126</v>
      </c>
      <c r="FG13133" s="55" t="s">
        <v>2053</v>
      </c>
      <c r="FH13133" s="55" t="s">
        <v>2016</v>
      </c>
      <c r="FI13133" s="55">
        <v>2</v>
      </c>
      <c r="FJ13133" s="55">
        <v>130000</v>
      </c>
      <c r="FK13133" s="55" t="s">
        <v>1258</v>
      </c>
      <c r="FL13133" s="55">
        <v>0.025</v>
      </c>
    </row>
    <row r="13134" ht="14.25" customHeight="1" outlineLevel="1" spans="162:168">
      <c r="FF13134" s="55">
        <v>13127</v>
      </c>
      <c r="FG13134" s="55" t="s">
        <v>2053</v>
      </c>
      <c r="FH13134" s="55" t="s">
        <v>2016</v>
      </c>
      <c r="FI13134" s="55">
        <v>2</v>
      </c>
      <c r="FJ13134" s="55">
        <v>260000</v>
      </c>
      <c r="FK13134" s="55" t="s">
        <v>1258</v>
      </c>
      <c r="FL13134" s="55">
        <v>0.025</v>
      </c>
    </row>
    <row r="13135" ht="14.25" customHeight="1" outlineLevel="1" spans="162:168">
      <c r="FF13135" s="55">
        <v>13128</v>
      </c>
      <c r="FG13135" s="55" t="s">
        <v>2053</v>
      </c>
      <c r="FH13135" s="55" t="s">
        <v>2016</v>
      </c>
      <c r="FI13135" s="55">
        <v>2</v>
      </c>
      <c r="FJ13135" s="55">
        <v>400000</v>
      </c>
      <c r="FK13135" s="55" t="s">
        <v>1258</v>
      </c>
      <c r="FL13135" s="55">
        <v>0.025</v>
      </c>
    </row>
    <row r="13136" ht="14.25" customHeight="1" outlineLevel="1" spans="162:168">
      <c r="FF13136" s="55">
        <v>13129</v>
      </c>
      <c r="FG13136" s="55" t="s">
        <v>2053</v>
      </c>
      <c r="FH13136" s="55" t="s">
        <v>2016</v>
      </c>
      <c r="FI13136" s="55">
        <v>2</v>
      </c>
      <c r="FJ13136" s="55">
        <v>530000</v>
      </c>
      <c r="FK13136" s="55" t="s">
        <v>1258</v>
      </c>
      <c r="FL13136" s="55">
        <v>0.025</v>
      </c>
    </row>
    <row r="13137" ht="14.25" customHeight="1" outlineLevel="1" spans="162:168">
      <c r="FF13137" s="55">
        <v>13130</v>
      </c>
      <c r="FG13137" s="55" t="s">
        <v>2053</v>
      </c>
      <c r="FH13137" s="55" t="s">
        <v>2016</v>
      </c>
      <c r="FI13137" s="55">
        <v>2</v>
      </c>
      <c r="FJ13137" s="55">
        <v>540000</v>
      </c>
      <c r="FK13137" s="55" t="s">
        <v>1258</v>
      </c>
      <c r="FL13137" s="55">
        <v>0.025</v>
      </c>
    </row>
    <row r="13138" ht="14.25" customHeight="1" outlineLevel="1" spans="162:168">
      <c r="FF13138" s="55">
        <v>13131</v>
      </c>
      <c r="FG13138" s="55" t="s">
        <v>2053</v>
      </c>
      <c r="FH13138" s="55" t="s">
        <v>2016</v>
      </c>
      <c r="FI13138" s="55">
        <v>3</v>
      </c>
      <c r="FJ13138" s="55">
        <v>0</v>
      </c>
      <c r="FK13138" s="55" t="s">
        <v>1258</v>
      </c>
      <c r="FL13138" s="55">
        <v>0.025</v>
      </c>
    </row>
    <row r="13139" ht="14.25" customHeight="1" outlineLevel="1" spans="162:168">
      <c r="FF13139" s="55">
        <v>13132</v>
      </c>
      <c r="FG13139" s="55" t="s">
        <v>2053</v>
      </c>
      <c r="FH13139" s="55" t="s">
        <v>2016</v>
      </c>
      <c r="FI13139" s="55">
        <v>3</v>
      </c>
      <c r="FJ13139" s="55">
        <v>1000</v>
      </c>
      <c r="FK13139" s="55" t="s">
        <v>1258</v>
      </c>
      <c r="FL13139" s="55">
        <v>0.025</v>
      </c>
    </row>
    <row r="13140" ht="14.25" customHeight="1" outlineLevel="1" spans="162:168">
      <c r="FF13140" s="55">
        <v>13133</v>
      </c>
      <c r="FG13140" s="55" t="s">
        <v>2053</v>
      </c>
      <c r="FH13140" s="55" t="s">
        <v>2016</v>
      </c>
      <c r="FI13140" s="55">
        <v>3</v>
      </c>
      <c r="FJ13140" s="55">
        <v>2500</v>
      </c>
      <c r="FK13140" s="55" t="s">
        <v>1258</v>
      </c>
      <c r="FL13140" s="55">
        <v>0.025</v>
      </c>
    </row>
    <row r="13141" ht="14.25" customHeight="1" outlineLevel="1" spans="162:168">
      <c r="FF13141" s="55">
        <v>13134</v>
      </c>
      <c r="FG13141" s="55" t="s">
        <v>2053</v>
      </c>
      <c r="FH13141" s="55" t="s">
        <v>2016</v>
      </c>
      <c r="FI13141" s="55">
        <v>3</v>
      </c>
      <c r="FJ13141" s="55">
        <v>5000</v>
      </c>
      <c r="FK13141" s="55" t="s">
        <v>1258</v>
      </c>
      <c r="FL13141" s="55">
        <v>0.025</v>
      </c>
    </row>
    <row r="13142" ht="14.25" customHeight="1" outlineLevel="1" spans="162:168">
      <c r="FF13142" s="55">
        <v>13135</v>
      </c>
      <c r="FG13142" s="55" t="s">
        <v>2053</v>
      </c>
      <c r="FH13142" s="55" t="s">
        <v>2016</v>
      </c>
      <c r="FI13142" s="55">
        <v>3</v>
      </c>
      <c r="FJ13142" s="55">
        <v>10000</v>
      </c>
      <c r="FK13142" s="55" t="s">
        <v>1258</v>
      </c>
      <c r="FL13142" s="55">
        <v>0.025</v>
      </c>
    </row>
    <row r="13143" ht="14.25" customHeight="1" outlineLevel="1" spans="162:168">
      <c r="FF13143" s="55">
        <v>13136</v>
      </c>
      <c r="FG13143" s="55" t="s">
        <v>2053</v>
      </c>
      <c r="FH13143" s="55" t="s">
        <v>2016</v>
      </c>
      <c r="FI13143" s="55">
        <v>3</v>
      </c>
      <c r="FJ13143" s="55">
        <v>25000</v>
      </c>
      <c r="FK13143" s="55" t="s">
        <v>1258</v>
      </c>
      <c r="FL13143" s="55">
        <v>0.025</v>
      </c>
    </row>
    <row r="13144" ht="14.25" customHeight="1" outlineLevel="1" spans="162:168">
      <c r="FF13144" s="55">
        <v>13137</v>
      </c>
      <c r="FG13144" s="55" t="s">
        <v>2053</v>
      </c>
      <c r="FH13144" s="55" t="s">
        <v>2016</v>
      </c>
      <c r="FI13144" s="55">
        <v>3</v>
      </c>
      <c r="FJ13144" s="55">
        <v>50000</v>
      </c>
      <c r="FK13144" s="55" t="s">
        <v>1258</v>
      </c>
      <c r="FL13144" s="55">
        <v>0.025</v>
      </c>
    </row>
    <row r="13145" ht="14.25" customHeight="1" outlineLevel="1" spans="162:168">
      <c r="FF13145" s="55">
        <v>13138</v>
      </c>
      <c r="FG13145" s="55" t="s">
        <v>2053</v>
      </c>
      <c r="FH13145" s="55" t="s">
        <v>2016</v>
      </c>
      <c r="FI13145" s="55">
        <v>3</v>
      </c>
      <c r="FJ13145" s="55">
        <v>80000</v>
      </c>
      <c r="FK13145" s="55" t="s">
        <v>1258</v>
      </c>
      <c r="FL13145" s="55">
        <v>0.025</v>
      </c>
    </row>
    <row r="13146" ht="14.25" customHeight="1" outlineLevel="1" spans="162:168">
      <c r="FF13146" s="55">
        <v>13139</v>
      </c>
      <c r="FG13146" s="55" t="s">
        <v>2053</v>
      </c>
      <c r="FH13146" s="55" t="s">
        <v>2016</v>
      </c>
      <c r="FI13146" s="55">
        <v>3</v>
      </c>
      <c r="FJ13146" s="55">
        <v>130000</v>
      </c>
      <c r="FK13146" s="55" t="s">
        <v>1258</v>
      </c>
      <c r="FL13146" s="55">
        <v>0.025</v>
      </c>
    </row>
    <row r="13147" ht="14.25" customHeight="1" outlineLevel="1" spans="162:168">
      <c r="FF13147" s="55">
        <v>13140</v>
      </c>
      <c r="FG13147" s="55" t="s">
        <v>2053</v>
      </c>
      <c r="FH13147" s="55" t="s">
        <v>2016</v>
      </c>
      <c r="FI13147" s="55">
        <v>3</v>
      </c>
      <c r="FJ13147" s="55">
        <v>260000</v>
      </c>
      <c r="FK13147" s="55" t="s">
        <v>1258</v>
      </c>
      <c r="FL13147" s="55">
        <v>0.025</v>
      </c>
    </row>
    <row r="13148" ht="14.25" customHeight="1" outlineLevel="1" spans="162:168">
      <c r="FF13148" s="55">
        <v>13141</v>
      </c>
      <c r="FG13148" s="55" t="s">
        <v>2053</v>
      </c>
      <c r="FH13148" s="55" t="s">
        <v>2016</v>
      </c>
      <c r="FI13148" s="55">
        <v>3</v>
      </c>
      <c r="FJ13148" s="55">
        <v>400000</v>
      </c>
      <c r="FK13148" s="55" t="s">
        <v>1258</v>
      </c>
      <c r="FL13148" s="55">
        <v>0.025</v>
      </c>
    </row>
    <row r="13149" ht="14.25" customHeight="1" outlineLevel="1" spans="162:168">
      <c r="FF13149" s="55">
        <v>13142</v>
      </c>
      <c r="FG13149" s="55" t="s">
        <v>2053</v>
      </c>
      <c r="FH13149" s="55" t="s">
        <v>2016</v>
      </c>
      <c r="FI13149" s="55">
        <v>3</v>
      </c>
      <c r="FJ13149" s="55">
        <v>530000</v>
      </c>
      <c r="FK13149" s="55" t="s">
        <v>1258</v>
      </c>
      <c r="FL13149" s="55">
        <v>0.025</v>
      </c>
    </row>
    <row r="13150" ht="14.25" customHeight="1" outlineLevel="1" spans="162:168">
      <c r="FF13150" s="55">
        <v>13143</v>
      </c>
      <c r="FG13150" s="55" t="s">
        <v>2053</v>
      </c>
      <c r="FH13150" s="55" t="s">
        <v>2016</v>
      </c>
      <c r="FI13150" s="55">
        <v>3</v>
      </c>
      <c r="FJ13150" s="55">
        <v>540000</v>
      </c>
      <c r="FK13150" s="55" t="s">
        <v>1258</v>
      </c>
      <c r="FL13150" s="55">
        <v>0.025</v>
      </c>
    </row>
    <row r="13151" ht="14.25" customHeight="1" outlineLevel="1" spans="162:168">
      <c r="FF13151" s="55">
        <v>13144</v>
      </c>
      <c r="FG13151" s="55" t="s">
        <v>2053</v>
      </c>
      <c r="FH13151" s="55" t="s">
        <v>2016</v>
      </c>
      <c r="FI13151" s="55">
        <v>4</v>
      </c>
      <c r="FJ13151" s="55">
        <v>0</v>
      </c>
      <c r="FK13151" s="55" t="s">
        <v>1258</v>
      </c>
      <c r="FL13151" s="55">
        <v>0.025</v>
      </c>
    </row>
    <row r="13152" ht="14.25" customHeight="1" outlineLevel="1" spans="162:168">
      <c r="FF13152" s="55">
        <v>13145</v>
      </c>
      <c r="FG13152" s="55" t="s">
        <v>2053</v>
      </c>
      <c r="FH13152" s="55" t="s">
        <v>2016</v>
      </c>
      <c r="FI13152" s="55">
        <v>4</v>
      </c>
      <c r="FJ13152" s="55">
        <v>1000</v>
      </c>
      <c r="FK13152" s="55" t="s">
        <v>1258</v>
      </c>
      <c r="FL13152" s="55">
        <v>0.025</v>
      </c>
    </row>
    <row r="13153" ht="14.25" customHeight="1" outlineLevel="1" spans="162:168">
      <c r="FF13153" s="55">
        <v>13146</v>
      </c>
      <c r="FG13153" s="55" t="s">
        <v>2053</v>
      </c>
      <c r="FH13153" s="55" t="s">
        <v>2016</v>
      </c>
      <c r="FI13153" s="55">
        <v>4</v>
      </c>
      <c r="FJ13153" s="55">
        <v>2500</v>
      </c>
      <c r="FK13153" s="55" t="s">
        <v>1258</v>
      </c>
      <c r="FL13153" s="55">
        <v>0.025</v>
      </c>
    </row>
    <row r="13154" ht="14.25" customHeight="1" outlineLevel="1" spans="162:168">
      <c r="FF13154" s="55">
        <v>13147</v>
      </c>
      <c r="FG13154" s="55" t="s">
        <v>2053</v>
      </c>
      <c r="FH13154" s="55" t="s">
        <v>2016</v>
      </c>
      <c r="FI13154" s="55">
        <v>4</v>
      </c>
      <c r="FJ13154" s="55">
        <v>5000</v>
      </c>
      <c r="FK13154" s="55" t="s">
        <v>1258</v>
      </c>
      <c r="FL13154" s="55">
        <v>0.025</v>
      </c>
    </row>
    <row r="13155" ht="14.25" customHeight="1" outlineLevel="1" spans="162:168">
      <c r="FF13155" s="55">
        <v>13148</v>
      </c>
      <c r="FG13155" s="55" t="s">
        <v>2053</v>
      </c>
      <c r="FH13155" s="55" t="s">
        <v>2016</v>
      </c>
      <c r="FI13155" s="55">
        <v>4</v>
      </c>
      <c r="FJ13155" s="55">
        <v>10000</v>
      </c>
      <c r="FK13155" s="55" t="s">
        <v>1258</v>
      </c>
      <c r="FL13155" s="55">
        <v>0.025</v>
      </c>
    </row>
    <row r="13156" ht="14.25" customHeight="1" outlineLevel="1" spans="162:168">
      <c r="FF13156" s="55">
        <v>13149</v>
      </c>
      <c r="FG13156" s="55" t="s">
        <v>2053</v>
      </c>
      <c r="FH13156" s="55" t="s">
        <v>2016</v>
      </c>
      <c r="FI13156" s="55">
        <v>4</v>
      </c>
      <c r="FJ13156" s="55">
        <v>25000</v>
      </c>
      <c r="FK13156" s="55" t="s">
        <v>1258</v>
      </c>
      <c r="FL13156" s="55">
        <v>0.025</v>
      </c>
    </row>
    <row r="13157" ht="14.25" customHeight="1" outlineLevel="1" spans="162:168">
      <c r="FF13157" s="55">
        <v>13150</v>
      </c>
      <c r="FG13157" s="55" t="s">
        <v>2053</v>
      </c>
      <c r="FH13157" s="55" t="s">
        <v>2016</v>
      </c>
      <c r="FI13157" s="55">
        <v>4</v>
      </c>
      <c r="FJ13157" s="55">
        <v>50000</v>
      </c>
      <c r="FK13157" s="55" t="s">
        <v>1258</v>
      </c>
      <c r="FL13157" s="55">
        <v>0.025</v>
      </c>
    </row>
    <row r="13158" ht="14.25" customHeight="1" outlineLevel="1" spans="162:168">
      <c r="FF13158" s="55">
        <v>13151</v>
      </c>
      <c r="FG13158" s="55" t="s">
        <v>2053</v>
      </c>
      <c r="FH13158" s="55" t="s">
        <v>2016</v>
      </c>
      <c r="FI13158" s="55">
        <v>4</v>
      </c>
      <c r="FJ13158" s="55">
        <v>80000</v>
      </c>
      <c r="FK13158" s="55" t="s">
        <v>1258</v>
      </c>
      <c r="FL13158" s="55">
        <v>0.025</v>
      </c>
    </row>
    <row r="13159" ht="14.25" customHeight="1" outlineLevel="1" spans="162:168">
      <c r="FF13159" s="55">
        <v>13152</v>
      </c>
      <c r="FG13159" s="55" t="s">
        <v>2053</v>
      </c>
      <c r="FH13159" s="55" t="s">
        <v>2016</v>
      </c>
      <c r="FI13159" s="55">
        <v>4</v>
      </c>
      <c r="FJ13159" s="55">
        <v>130000</v>
      </c>
      <c r="FK13159" s="55" t="s">
        <v>1258</v>
      </c>
      <c r="FL13159" s="55">
        <v>0.025</v>
      </c>
    </row>
    <row r="13160" ht="14.25" customHeight="1" outlineLevel="1" spans="162:168">
      <c r="FF13160" s="55">
        <v>13153</v>
      </c>
      <c r="FG13160" s="55" t="s">
        <v>2053</v>
      </c>
      <c r="FH13160" s="55" t="s">
        <v>2016</v>
      </c>
      <c r="FI13160" s="55">
        <v>4</v>
      </c>
      <c r="FJ13160" s="55">
        <v>260000</v>
      </c>
      <c r="FK13160" s="55" t="s">
        <v>1258</v>
      </c>
      <c r="FL13160" s="55">
        <v>0.025</v>
      </c>
    </row>
    <row r="13161" ht="14.25" customHeight="1" outlineLevel="1" spans="162:168">
      <c r="FF13161" s="55">
        <v>13154</v>
      </c>
      <c r="FG13161" s="55" t="s">
        <v>2053</v>
      </c>
      <c r="FH13161" s="55" t="s">
        <v>2016</v>
      </c>
      <c r="FI13161" s="55">
        <v>4</v>
      </c>
      <c r="FJ13161" s="55">
        <v>400000</v>
      </c>
      <c r="FK13161" s="55" t="s">
        <v>1258</v>
      </c>
      <c r="FL13161" s="55">
        <v>0.025</v>
      </c>
    </row>
    <row r="13162" ht="14.25" customHeight="1" outlineLevel="1" spans="162:168">
      <c r="FF13162" s="55">
        <v>13155</v>
      </c>
      <c r="FG13162" s="55" t="s">
        <v>2053</v>
      </c>
      <c r="FH13162" s="55" t="s">
        <v>2016</v>
      </c>
      <c r="FI13162" s="55">
        <v>4</v>
      </c>
      <c r="FJ13162" s="55">
        <v>530000</v>
      </c>
      <c r="FK13162" s="55" t="s">
        <v>1258</v>
      </c>
      <c r="FL13162" s="55">
        <v>0.025</v>
      </c>
    </row>
    <row r="13163" ht="14.25" customHeight="1" outlineLevel="1" spans="162:168">
      <c r="FF13163" s="55">
        <v>13156</v>
      </c>
      <c r="FG13163" s="55" t="s">
        <v>2053</v>
      </c>
      <c r="FH13163" s="55" t="s">
        <v>2016</v>
      </c>
      <c r="FI13163" s="55">
        <v>4</v>
      </c>
      <c r="FJ13163" s="55">
        <v>540000</v>
      </c>
      <c r="FK13163" s="55" t="s">
        <v>1258</v>
      </c>
      <c r="FL13163" s="55">
        <v>0.025</v>
      </c>
    </row>
    <row r="13164" ht="14.25" customHeight="1" outlineLevel="1" spans="162:168">
      <c r="FF13164" s="55">
        <v>13157</v>
      </c>
      <c r="FG13164" s="55" t="s">
        <v>2053</v>
      </c>
      <c r="FH13164" s="55" t="s">
        <v>2016</v>
      </c>
      <c r="FI13164" s="55">
        <v>5</v>
      </c>
      <c r="FJ13164" s="55">
        <v>0</v>
      </c>
      <c r="FK13164" s="55" t="s">
        <v>1258</v>
      </c>
      <c r="FL13164" s="55">
        <v>0.0417</v>
      </c>
    </row>
    <row r="13165" ht="14.25" customHeight="1" outlineLevel="1" spans="162:168">
      <c r="FF13165" s="55">
        <v>13158</v>
      </c>
      <c r="FG13165" s="55" t="s">
        <v>2053</v>
      </c>
      <c r="FH13165" s="55" t="s">
        <v>2016</v>
      </c>
      <c r="FI13165" s="55">
        <v>5</v>
      </c>
      <c r="FJ13165" s="55">
        <v>1000</v>
      </c>
      <c r="FK13165" s="55" t="s">
        <v>1258</v>
      </c>
      <c r="FL13165" s="55">
        <v>0.0375</v>
      </c>
    </row>
    <row r="13166" ht="14.25" customHeight="1" outlineLevel="1" spans="162:168">
      <c r="FF13166" s="55">
        <v>13159</v>
      </c>
      <c r="FG13166" s="55" t="s">
        <v>2053</v>
      </c>
      <c r="FH13166" s="55" t="s">
        <v>2016</v>
      </c>
      <c r="FI13166" s="55">
        <v>5</v>
      </c>
      <c r="FJ13166" s="55">
        <v>2500</v>
      </c>
      <c r="FK13166" s="55" t="s">
        <v>1258</v>
      </c>
      <c r="FL13166" s="55">
        <v>0.0334</v>
      </c>
    </row>
    <row r="13167" ht="14.25" customHeight="1" outlineLevel="1" spans="162:168">
      <c r="FF13167" s="55">
        <v>13160</v>
      </c>
      <c r="FG13167" s="55" t="s">
        <v>2053</v>
      </c>
      <c r="FH13167" s="55" t="s">
        <v>2016</v>
      </c>
      <c r="FI13167" s="55">
        <v>5</v>
      </c>
      <c r="FJ13167" s="55">
        <v>5000</v>
      </c>
      <c r="FK13167" s="55" t="s">
        <v>1258</v>
      </c>
      <c r="FL13167" s="55">
        <v>0.0334</v>
      </c>
    </row>
    <row r="13168" ht="14.25" customHeight="1" outlineLevel="1" spans="162:168">
      <c r="FF13168" s="55">
        <v>13161</v>
      </c>
      <c r="FG13168" s="55" t="s">
        <v>2053</v>
      </c>
      <c r="FH13168" s="55" t="s">
        <v>2016</v>
      </c>
      <c r="FI13168" s="55">
        <v>5</v>
      </c>
      <c r="FJ13168" s="55">
        <v>10000</v>
      </c>
      <c r="FK13168" s="55" t="s">
        <v>1258</v>
      </c>
      <c r="FL13168" s="55">
        <v>0.0334</v>
      </c>
    </row>
    <row r="13169" ht="14.25" customHeight="1" outlineLevel="1" spans="162:168">
      <c r="FF13169" s="55">
        <v>13162</v>
      </c>
      <c r="FG13169" s="55" t="s">
        <v>2053</v>
      </c>
      <c r="FH13169" s="55" t="s">
        <v>2016</v>
      </c>
      <c r="FI13169" s="55">
        <v>5</v>
      </c>
      <c r="FJ13169" s="55">
        <v>25000</v>
      </c>
      <c r="FK13169" s="55" t="s">
        <v>1258</v>
      </c>
      <c r="FL13169" s="55">
        <v>0.0334</v>
      </c>
    </row>
    <row r="13170" ht="14.25" customHeight="1" outlineLevel="1" spans="162:168">
      <c r="FF13170" s="55">
        <v>13163</v>
      </c>
      <c r="FG13170" s="55" t="s">
        <v>2053</v>
      </c>
      <c r="FH13170" s="55" t="s">
        <v>2016</v>
      </c>
      <c r="FI13170" s="55">
        <v>5</v>
      </c>
      <c r="FJ13170" s="55">
        <v>50000</v>
      </c>
      <c r="FK13170" s="55" t="s">
        <v>1258</v>
      </c>
      <c r="FL13170" s="55">
        <v>0.0292</v>
      </c>
    </row>
    <row r="13171" ht="14.25" customHeight="1" outlineLevel="1" spans="162:168">
      <c r="FF13171" s="55">
        <v>13164</v>
      </c>
      <c r="FG13171" s="55" t="s">
        <v>2053</v>
      </c>
      <c r="FH13171" s="55" t="s">
        <v>2016</v>
      </c>
      <c r="FI13171" s="55">
        <v>5</v>
      </c>
      <c r="FJ13171" s="55">
        <v>80000</v>
      </c>
      <c r="FK13171" s="55" t="s">
        <v>1258</v>
      </c>
      <c r="FL13171" s="55">
        <v>0.0292</v>
      </c>
    </row>
    <row r="13172" ht="14.25" customHeight="1" outlineLevel="1" spans="162:168">
      <c r="FF13172" s="55">
        <v>13165</v>
      </c>
      <c r="FG13172" s="55" t="s">
        <v>2053</v>
      </c>
      <c r="FH13172" s="55" t="s">
        <v>2016</v>
      </c>
      <c r="FI13172" s="55">
        <v>5</v>
      </c>
      <c r="FJ13172" s="55">
        <v>130000</v>
      </c>
      <c r="FK13172" s="55" t="s">
        <v>1258</v>
      </c>
      <c r="FL13172" s="55">
        <v>0.0292</v>
      </c>
    </row>
    <row r="13173" ht="14.25" customHeight="1" outlineLevel="1" spans="162:168">
      <c r="FF13173" s="55">
        <v>13166</v>
      </c>
      <c r="FG13173" s="55" t="s">
        <v>2053</v>
      </c>
      <c r="FH13173" s="55" t="s">
        <v>2016</v>
      </c>
      <c r="FI13173" s="55">
        <v>5</v>
      </c>
      <c r="FJ13173" s="55">
        <v>260000</v>
      </c>
      <c r="FK13173" s="55" t="s">
        <v>1258</v>
      </c>
      <c r="FL13173" s="55">
        <v>0.0292</v>
      </c>
    </row>
    <row r="13174" ht="14.25" customHeight="1" outlineLevel="1" spans="162:168">
      <c r="FF13174" s="55">
        <v>13167</v>
      </c>
      <c r="FG13174" s="55" t="s">
        <v>2053</v>
      </c>
      <c r="FH13174" s="55" t="s">
        <v>2016</v>
      </c>
      <c r="FI13174" s="55">
        <v>5</v>
      </c>
      <c r="FJ13174" s="55">
        <v>400000</v>
      </c>
      <c r="FK13174" s="55" t="s">
        <v>1258</v>
      </c>
      <c r="FL13174" s="55">
        <v>0.0292</v>
      </c>
    </row>
    <row r="13175" ht="14.25" customHeight="1" outlineLevel="1" spans="162:168">
      <c r="FF13175" s="55">
        <v>13168</v>
      </c>
      <c r="FG13175" s="55" t="s">
        <v>2053</v>
      </c>
      <c r="FH13175" s="55" t="s">
        <v>2016</v>
      </c>
      <c r="FI13175" s="55">
        <v>5</v>
      </c>
      <c r="FJ13175" s="55">
        <v>530000</v>
      </c>
      <c r="FK13175" s="55" t="s">
        <v>1258</v>
      </c>
      <c r="FL13175" s="55">
        <v>0.0292</v>
      </c>
    </row>
    <row r="13176" ht="14.25" customHeight="1" outlineLevel="1" spans="162:168">
      <c r="FF13176" s="55">
        <v>13169</v>
      </c>
      <c r="FG13176" s="55" t="s">
        <v>2053</v>
      </c>
      <c r="FH13176" s="55" t="s">
        <v>2016</v>
      </c>
      <c r="FI13176" s="55">
        <v>5</v>
      </c>
      <c r="FJ13176" s="55">
        <v>540000</v>
      </c>
      <c r="FK13176" s="55" t="s">
        <v>1258</v>
      </c>
      <c r="FL13176" s="55">
        <v>0.0292</v>
      </c>
    </row>
    <row r="13177" ht="14.25" customHeight="1" outlineLevel="1" spans="162:168">
      <c r="FF13177" s="55">
        <v>13170</v>
      </c>
      <c r="FG13177" s="55" t="s">
        <v>2053</v>
      </c>
      <c r="FH13177" s="55" t="s">
        <v>2016</v>
      </c>
      <c r="FI13177" s="55">
        <v>6</v>
      </c>
      <c r="FJ13177" s="55">
        <v>0</v>
      </c>
      <c r="FK13177" s="55" t="s">
        <v>1258</v>
      </c>
      <c r="FL13177" s="55">
        <v>0.0742</v>
      </c>
    </row>
    <row r="13178" ht="14.25" customHeight="1" outlineLevel="1" spans="162:168">
      <c r="FF13178" s="55">
        <v>13171</v>
      </c>
      <c r="FG13178" s="55" t="s">
        <v>2053</v>
      </c>
      <c r="FH13178" s="55" t="s">
        <v>2016</v>
      </c>
      <c r="FI13178" s="55">
        <v>6</v>
      </c>
      <c r="FJ13178" s="55">
        <v>1000</v>
      </c>
      <c r="FK13178" s="55" t="s">
        <v>1258</v>
      </c>
      <c r="FL13178" s="55">
        <v>0.0742</v>
      </c>
    </row>
    <row r="13179" ht="14.25" customHeight="1" outlineLevel="1" spans="162:168">
      <c r="FF13179" s="55">
        <v>13172</v>
      </c>
      <c r="FG13179" s="55" t="s">
        <v>2053</v>
      </c>
      <c r="FH13179" s="55" t="s">
        <v>2016</v>
      </c>
      <c r="FI13179" s="55">
        <v>6</v>
      </c>
      <c r="FJ13179" s="55">
        <v>2500</v>
      </c>
      <c r="FK13179" s="55" t="s">
        <v>1258</v>
      </c>
      <c r="FL13179" s="55">
        <v>0.0659</v>
      </c>
    </row>
    <row r="13180" ht="14.25" customHeight="1" outlineLevel="1" spans="162:168">
      <c r="FF13180" s="55">
        <v>13173</v>
      </c>
      <c r="FG13180" s="55" t="s">
        <v>2053</v>
      </c>
      <c r="FH13180" s="55" t="s">
        <v>2016</v>
      </c>
      <c r="FI13180" s="55">
        <v>6</v>
      </c>
      <c r="FJ13180" s="55">
        <v>5000</v>
      </c>
      <c r="FK13180" s="55" t="s">
        <v>1258</v>
      </c>
      <c r="FL13180" s="55">
        <v>0.06</v>
      </c>
    </row>
    <row r="13181" ht="14.25" customHeight="1" outlineLevel="1" spans="162:168">
      <c r="FF13181" s="55">
        <v>13174</v>
      </c>
      <c r="FG13181" s="55" t="s">
        <v>2053</v>
      </c>
      <c r="FH13181" s="55" t="s">
        <v>2016</v>
      </c>
      <c r="FI13181" s="55">
        <v>6</v>
      </c>
      <c r="FJ13181" s="55">
        <v>10000</v>
      </c>
      <c r="FK13181" s="55" t="s">
        <v>1258</v>
      </c>
      <c r="FL13181" s="55">
        <v>0.06</v>
      </c>
    </row>
    <row r="13182" ht="14.25" customHeight="1" outlineLevel="1" spans="162:168">
      <c r="FF13182" s="55">
        <v>13175</v>
      </c>
      <c r="FG13182" s="55" t="s">
        <v>2053</v>
      </c>
      <c r="FH13182" s="55" t="s">
        <v>2016</v>
      </c>
      <c r="FI13182" s="55">
        <v>6</v>
      </c>
      <c r="FJ13182" s="55">
        <v>25000</v>
      </c>
      <c r="FK13182" s="55" t="s">
        <v>1258</v>
      </c>
      <c r="FL13182" s="55">
        <v>0.06</v>
      </c>
    </row>
    <row r="13183" ht="14.25" customHeight="1" outlineLevel="1" spans="162:168">
      <c r="FF13183" s="55">
        <v>13176</v>
      </c>
      <c r="FG13183" s="55" t="s">
        <v>2053</v>
      </c>
      <c r="FH13183" s="55" t="s">
        <v>2016</v>
      </c>
      <c r="FI13183" s="55">
        <v>6</v>
      </c>
      <c r="FJ13183" s="55">
        <v>50000</v>
      </c>
      <c r="FK13183" s="55" t="s">
        <v>1258</v>
      </c>
      <c r="FL13183" s="55">
        <v>0.06</v>
      </c>
    </row>
    <row r="13184" ht="14.25" customHeight="1" outlineLevel="1" spans="162:168">
      <c r="FF13184" s="55">
        <v>13177</v>
      </c>
      <c r="FG13184" s="55" t="s">
        <v>2053</v>
      </c>
      <c r="FH13184" s="55" t="s">
        <v>2016</v>
      </c>
      <c r="FI13184" s="55">
        <v>6</v>
      </c>
      <c r="FJ13184" s="55">
        <v>80000</v>
      </c>
      <c r="FK13184" s="55" t="s">
        <v>1258</v>
      </c>
      <c r="FL13184" s="55">
        <v>0.06</v>
      </c>
    </row>
    <row r="13185" ht="14.25" customHeight="1" outlineLevel="1" spans="162:168">
      <c r="FF13185" s="55">
        <v>13178</v>
      </c>
      <c r="FG13185" s="55" t="s">
        <v>2053</v>
      </c>
      <c r="FH13185" s="55" t="s">
        <v>2016</v>
      </c>
      <c r="FI13185" s="55">
        <v>6</v>
      </c>
      <c r="FJ13185" s="55">
        <v>130000</v>
      </c>
      <c r="FK13185" s="55" t="s">
        <v>1258</v>
      </c>
      <c r="FL13185" s="55">
        <v>0.06</v>
      </c>
    </row>
    <row r="13186" ht="14.25" customHeight="1" outlineLevel="1" spans="162:168">
      <c r="FF13186" s="55">
        <v>13179</v>
      </c>
      <c r="FG13186" s="55" t="s">
        <v>2053</v>
      </c>
      <c r="FH13186" s="55" t="s">
        <v>2016</v>
      </c>
      <c r="FI13186" s="55">
        <v>6</v>
      </c>
      <c r="FJ13186" s="55">
        <v>260000</v>
      </c>
      <c r="FK13186" s="55" t="s">
        <v>1258</v>
      </c>
      <c r="FL13186" s="55">
        <v>0.06</v>
      </c>
    </row>
    <row r="13187" ht="14.25" customHeight="1" outlineLevel="1" spans="162:168">
      <c r="FF13187" s="55">
        <v>13180</v>
      </c>
      <c r="FG13187" s="55" t="s">
        <v>2053</v>
      </c>
      <c r="FH13187" s="55" t="s">
        <v>2016</v>
      </c>
      <c r="FI13187" s="55">
        <v>6</v>
      </c>
      <c r="FJ13187" s="55">
        <v>400000</v>
      </c>
      <c r="FK13187" s="55" t="s">
        <v>1258</v>
      </c>
      <c r="FL13187" s="55">
        <v>0.06</v>
      </c>
    </row>
    <row r="13188" ht="14.25" customHeight="1" outlineLevel="1" spans="162:168">
      <c r="FF13188" s="55">
        <v>13181</v>
      </c>
      <c r="FG13188" s="55" t="s">
        <v>2053</v>
      </c>
      <c r="FH13188" s="55" t="s">
        <v>2016</v>
      </c>
      <c r="FI13188" s="55">
        <v>6</v>
      </c>
      <c r="FJ13188" s="55">
        <v>530000</v>
      </c>
      <c r="FK13188" s="55" t="s">
        <v>1258</v>
      </c>
      <c r="FL13188" s="55">
        <v>0.06</v>
      </c>
    </row>
    <row r="13189" ht="14.25" customHeight="1" outlineLevel="1" spans="162:168">
      <c r="FF13189" s="55">
        <v>13182</v>
      </c>
      <c r="FG13189" s="55" t="s">
        <v>2053</v>
      </c>
      <c r="FH13189" s="55" t="s">
        <v>2016</v>
      </c>
      <c r="FI13189" s="55">
        <v>6</v>
      </c>
      <c r="FJ13189" s="55">
        <v>540000</v>
      </c>
      <c r="FK13189" s="55" t="s">
        <v>1258</v>
      </c>
      <c r="FL13189" s="55">
        <v>0.06</v>
      </c>
    </row>
    <row r="13190" ht="14.25" customHeight="1" outlineLevel="1" spans="162:168">
      <c r="FF13190" s="55">
        <v>13183</v>
      </c>
      <c r="FG13190" s="55" t="s">
        <v>2053</v>
      </c>
      <c r="FH13190" s="55" t="s">
        <v>2016</v>
      </c>
      <c r="FI13190" s="55">
        <v>7</v>
      </c>
      <c r="FJ13190" s="55">
        <v>0</v>
      </c>
      <c r="FK13190" s="55" t="s">
        <v>1258</v>
      </c>
      <c r="FL13190" s="55">
        <v>0.0417</v>
      </c>
    </row>
    <row r="13191" ht="14.25" customHeight="1" outlineLevel="1" spans="162:168">
      <c r="FF13191" s="55">
        <v>13184</v>
      </c>
      <c r="FG13191" s="55" t="s">
        <v>2053</v>
      </c>
      <c r="FH13191" s="55" t="s">
        <v>2016</v>
      </c>
      <c r="FI13191" s="55">
        <v>7</v>
      </c>
      <c r="FJ13191" s="55">
        <v>1000</v>
      </c>
      <c r="FK13191" s="55" t="s">
        <v>1258</v>
      </c>
      <c r="FL13191" s="55">
        <v>0.0375</v>
      </c>
    </row>
    <row r="13192" ht="14.25" customHeight="1" outlineLevel="1" spans="162:168">
      <c r="FF13192" s="55">
        <v>13185</v>
      </c>
      <c r="FG13192" s="55" t="s">
        <v>2053</v>
      </c>
      <c r="FH13192" s="55" t="s">
        <v>2016</v>
      </c>
      <c r="FI13192" s="55">
        <v>7</v>
      </c>
      <c r="FJ13192" s="55">
        <v>2500</v>
      </c>
      <c r="FK13192" s="55" t="s">
        <v>1258</v>
      </c>
      <c r="FL13192" s="55">
        <v>0.0334</v>
      </c>
    </row>
    <row r="13193" ht="14.25" customHeight="1" outlineLevel="1" spans="162:168">
      <c r="FF13193" s="55">
        <v>13186</v>
      </c>
      <c r="FG13193" s="55" t="s">
        <v>2053</v>
      </c>
      <c r="FH13193" s="55" t="s">
        <v>2016</v>
      </c>
      <c r="FI13193" s="55">
        <v>7</v>
      </c>
      <c r="FJ13193" s="55">
        <v>5000</v>
      </c>
      <c r="FK13193" s="55" t="s">
        <v>1258</v>
      </c>
      <c r="FL13193" s="55">
        <v>0.0334</v>
      </c>
    </row>
    <row r="13194" ht="14.25" customHeight="1" outlineLevel="1" spans="162:168">
      <c r="FF13194" s="55">
        <v>13187</v>
      </c>
      <c r="FG13194" s="55" t="s">
        <v>2053</v>
      </c>
      <c r="FH13194" s="55" t="s">
        <v>2016</v>
      </c>
      <c r="FI13194" s="55">
        <v>7</v>
      </c>
      <c r="FJ13194" s="55">
        <v>10000</v>
      </c>
      <c r="FK13194" s="55" t="s">
        <v>1258</v>
      </c>
      <c r="FL13194" s="55">
        <v>0.0334</v>
      </c>
    </row>
    <row r="13195" ht="14.25" customHeight="1" outlineLevel="1" spans="162:168">
      <c r="FF13195" s="55">
        <v>13188</v>
      </c>
      <c r="FG13195" s="55" t="s">
        <v>2053</v>
      </c>
      <c r="FH13195" s="55" t="s">
        <v>2016</v>
      </c>
      <c r="FI13195" s="55">
        <v>7</v>
      </c>
      <c r="FJ13195" s="55">
        <v>25000</v>
      </c>
      <c r="FK13195" s="55" t="s">
        <v>1258</v>
      </c>
      <c r="FL13195" s="55">
        <v>0.0334</v>
      </c>
    </row>
    <row r="13196" ht="14.25" customHeight="1" outlineLevel="1" spans="162:168">
      <c r="FF13196" s="55">
        <v>13189</v>
      </c>
      <c r="FG13196" s="55" t="s">
        <v>2053</v>
      </c>
      <c r="FH13196" s="55" t="s">
        <v>2016</v>
      </c>
      <c r="FI13196" s="55">
        <v>7</v>
      </c>
      <c r="FJ13196" s="55">
        <v>50000</v>
      </c>
      <c r="FK13196" s="55" t="s">
        <v>1258</v>
      </c>
      <c r="FL13196" s="55">
        <v>0.0292</v>
      </c>
    </row>
    <row r="13197" ht="14.25" customHeight="1" outlineLevel="1" spans="162:168">
      <c r="FF13197" s="55">
        <v>13190</v>
      </c>
      <c r="FG13197" s="55" t="s">
        <v>2053</v>
      </c>
      <c r="FH13197" s="55" t="s">
        <v>2016</v>
      </c>
      <c r="FI13197" s="55">
        <v>7</v>
      </c>
      <c r="FJ13197" s="55">
        <v>80000</v>
      </c>
      <c r="FK13197" s="55" t="s">
        <v>1258</v>
      </c>
      <c r="FL13197" s="55">
        <v>0.0292</v>
      </c>
    </row>
    <row r="13198" ht="14.25" customHeight="1" outlineLevel="1" spans="162:168">
      <c r="FF13198" s="55">
        <v>13191</v>
      </c>
      <c r="FG13198" s="55" t="s">
        <v>2053</v>
      </c>
      <c r="FH13198" s="55" t="s">
        <v>2016</v>
      </c>
      <c r="FI13198" s="55">
        <v>7</v>
      </c>
      <c r="FJ13198" s="55">
        <v>130000</v>
      </c>
      <c r="FK13198" s="55" t="s">
        <v>1258</v>
      </c>
      <c r="FL13198" s="55">
        <v>0.0292</v>
      </c>
    </row>
    <row r="13199" ht="14.25" customHeight="1" outlineLevel="1" spans="162:168">
      <c r="FF13199" s="55">
        <v>13192</v>
      </c>
      <c r="FG13199" s="55" t="s">
        <v>2053</v>
      </c>
      <c r="FH13199" s="55" t="s">
        <v>2016</v>
      </c>
      <c r="FI13199" s="55">
        <v>7</v>
      </c>
      <c r="FJ13199" s="55">
        <v>260000</v>
      </c>
      <c r="FK13199" s="55" t="s">
        <v>1258</v>
      </c>
      <c r="FL13199" s="55">
        <v>0.0292</v>
      </c>
    </row>
    <row r="13200" ht="14.25" customHeight="1" outlineLevel="1" spans="162:168">
      <c r="FF13200" s="55">
        <v>13193</v>
      </c>
      <c r="FG13200" s="55" t="s">
        <v>2053</v>
      </c>
      <c r="FH13200" s="55" t="s">
        <v>2016</v>
      </c>
      <c r="FI13200" s="55">
        <v>7</v>
      </c>
      <c r="FJ13200" s="55">
        <v>400000</v>
      </c>
      <c r="FK13200" s="55" t="s">
        <v>1258</v>
      </c>
      <c r="FL13200" s="55">
        <v>0.0292</v>
      </c>
    </row>
    <row r="13201" ht="14.25" customHeight="1" outlineLevel="1" spans="162:168">
      <c r="FF13201" s="55">
        <v>13194</v>
      </c>
      <c r="FG13201" s="55" t="s">
        <v>2053</v>
      </c>
      <c r="FH13201" s="55" t="s">
        <v>2016</v>
      </c>
      <c r="FI13201" s="55">
        <v>7</v>
      </c>
      <c r="FJ13201" s="55">
        <v>530000</v>
      </c>
      <c r="FK13201" s="55" t="s">
        <v>1258</v>
      </c>
      <c r="FL13201" s="55">
        <v>0.0292</v>
      </c>
    </row>
    <row r="13202" ht="14.25" customHeight="1" outlineLevel="1" spans="162:168">
      <c r="FF13202" s="55">
        <v>13195</v>
      </c>
      <c r="FG13202" s="55" t="s">
        <v>2053</v>
      </c>
      <c r="FH13202" s="55" t="s">
        <v>2016</v>
      </c>
      <c r="FI13202" s="55">
        <v>7</v>
      </c>
      <c r="FJ13202" s="55">
        <v>540000</v>
      </c>
      <c r="FK13202" s="55" t="s">
        <v>1258</v>
      </c>
      <c r="FL13202" s="55">
        <v>0.0292</v>
      </c>
    </row>
    <row r="13203" ht="14.25" customHeight="1" outlineLevel="1" spans="162:168">
      <c r="FF13203" s="55">
        <v>13196</v>
      </c>
      <c r="FG13203" s="55" t="s">
        <v>2053</v>
      </c>
      <c r="FH13203" s="55" t="s">
        <v>2016</v>
      </c>
      <c r="FI13203" s="55">
        <v>8</v>
      </c>
      <c r="FJ13203" s="55">
        <v>0</v>
      </c>
      <c r="FK13203" s="55" t="s">
        <v>1258</v>
      </c>
      <c r="FL13203" s="55">
        <v>0.0742</v>
      </c>
    </row>
    <row r="13204" ht="14.25" customHeight="1" outlineLevel="1" spans="162:168">
      <c r="FF13204" s="55">
        <v>13197</v>
      </c>
      <c r="FG13204" s="55" t="s">
        <v>2053</v>
      </c>
      <c r="FH13204" s="55" t="s">
        <v>2016</v>
      </c>
      <c r="FI13204" s="55">
        <v>8</v>
      </c>
      <c r="FJ13204" s="55">
        <v>1000</v>
      </c>
      <c r="FK13204" s="55" t="s">
        <v>1258</v>
      </c>
      <c r="FL13204" s="55">
        <v>0.0742</v>
      </c>
    </row>
    <row r="13205" ht="14.25" customHeight="1" outlineLevel="1" spans="162:168">
      <c r="FF13205" s="55">
        <v>13198</v>
      </c>
      <c r="FG13205" s="55" t="s">
        <v>2053</v>
      </c>
      <c r="FH13205" s="55" t="s">
        <v>2016</v>
      </c>
      <c r="FI13205" s="55">
        <v>8</v>
      </c>
      <c r="FJ13205" s="55">
        <v>2500</v>
      </c>
      <c r="FK13205" s="55" t="s">
        <v>1258</v>
      </c>
      <c r="FL13205" s="55">
        <v>0.0659</v>
      </c>
    </row>
    <row r="13206" ht="14.25" customHeight="1" outlineLevel="1" spans="162:168">
      <c r="FF13206" s="55">
        <v>13199</v>
      </c>
      <c r="FG13206" s="55" t="s">
        <v>2053</v>
      </c>
      <c r="FH13206" s="55" t="s">
        <v>2016</v>
      </c>
      <c r="FI13206" s="55">
        <v>8</v>
      </c>
      <c r="FJ13206" s="55">
        <v>5000</v>
      </c>
      <c r="FK13206" s="55" t="s">
        <v>1258</v>
      </c>
      <c r="FL13206" s="55">
        <v>0.06</v>
      </c>
    </row>
    <row r="13207" ht="14.25" customHeight="1" outlineLevel="1" spans="162:168">
      <c r="FF13207" s="55">
        <v>13200</v>
      </c>
      <c r="FG13207" s="55" t="s">
        <v>2053</v>
      </c>
      <c r="FH13207" s="55" t="s">
        <v>2016</v>
      </c>
      <c r="FI13207" s="55">
        <v>8</v>
      </c>
      <c r="FJ13207" s="55">
        <v>10000</v>
      </c>
      <c r="FK13207" s="55" t="s">
        <v>1258</v>
      </c>
      <c r="FL13207" s="55">
        <v>0.06</v>
      </c>
    </row>
    <row r="13208" ht="14.25" customHeight="1" outlineLevel="1" spans="162:168">
      <c r="FF13208" s="55">
        <v>13201</v>
      </c>
      <c r="FG13208" s="55" t="s">
        <v>2053</v>
      </c>
      <c r="FH13208" s="55" t="s">
        <v>2016</v>
      </c>
      <c r="FI13208" s="55">
        <v>8</v>
      </c>
      <c r="FJ13208" s="55">
        <v>25000</v>
      </c>
      <c r="FK13208" s="55" t="s">
        <v>1258</v>
      </c>
      <c r="FL13208" s="55">
        <v>0.06</v>
      </c>
    </row>
    <row r="13209" ht="14.25" customHeight="1" outlineLevel="1" spans="162:168">
      <c r="FF13209" s="55">
        <v>13202</v>
      </c>
      <c r="FG13209" s="55" t="s">
        <v>2053</v>
      </c>
      <c r="FH13209" s="55" t="s">
        <v>2016</v>
      </c>
      <c r="FI13209" s="55">
        <v>8</v>
      </c>
      <c r="FJ13209" s="55">
        <v>50000</v>
      </c>
      <c r="FK13209" s="55" t="s">
        <v>1258</v>
      </c>
      <c r="FL13209" s="55">
        <v>0.06</v>
      </c>
    </row>
    <row r="13210" ht="14.25" customHeight="1" outlineLevel="1" spans="162:168">
      <c r="FF13210" s="55">
        <v>13203</v>
      </c>
      <c r="FG13210" s="55" t="s">
        <v>2053</v>
      </c>
      <c r="FH13210" s="55" t="s">
        <v>2016</v>
      </c>
      <c r="FI13210" s="55">
        <v>8</v>
      </c>
      <c r="FJ13210" s="55">
        <v>80000</v>
      </c>
      <c r="FK13210" s="55" t="s">
        <v>1258</v>
      </c>
      <c r="FL13210" s="55">
        <v>0.06</v>
      </c>
    </row>
    <row r="13211" ht="14.25" customHeight="1" outlineLevel="1" spans="162:168">
      <c r="FF13211" s="55">
        <v>13204</v>
      </c>
      <c r="FG13211" s="55" t="s">
        <v>2053</v>
      </c>
      <c r="FH13211" s="55" t="s">
        <v>2016</v>
      </c>
      <c r="FI13211" s="55">
        <v>8</v>
      </c>
      <c r="FJ13211" s="55">
        <v>130000</v>
      </c>
      <c r="FK13211" s="55" t="s">
        <v>1258</v>
      </c>
      <c r="FL13211" s="55">
        <v>0.06</v>
      </c>
    </row>
    <row r="13212" ht="14.25" customHeight="1" outlineLevel="1" spans="162:168">
      <c r="FF13212" s="55">
        <v>13205</v>
      </c>
      <c r="FG13212" s="55" t="s">
        <v>2053</v>
      </c>
      <c r="FH13212" s="55" t="s">
        <v>2016</v>
      </c>
      <c r="FI13212" s="55">
        <v>8</v>
      </c>
      <c r="FJ13212" s="55">
        <v>260000</v>
      </c>
      <c r="FK13212" s="55" t="s">
        <v>1258</v>
      </c>
      <c r="FL13212" s="55">
        <v>0.06</v>
      </c>
    </row>
    <row r="13213" ht="14.25" customHeight="1" outlineLevel="1" spans="162:168">
      <c r="FF13213" s="55">
        <v>13206</v>
      </c>
      <c r="FG13213" s="55" t="s">
        <v>2053</v>
      </c>
      <c r="FH13213" s="55" t="s">
        <v>2016</v>
      </c>
      <c r="FI13213" s="55">
        <v>8</v>
      </c>
      <c r="FJ13213" s="55">
        <v>400000</v>
      </c>
      <c r="FK13213" s="55" t="s">
        <v>1258</v>
      </c>
      <c r="FL13213" s="55">
        <v>0.06</v>
      </c>
    </row>
    <row r="13214" ht="14.25" customHeight="1" outlineLevel="1" spans="162:168">
      <c r="FF13214" s="55">
        <v>13207</v>
      </c>
      <c r="FG13214" s="55" t="s">
        <v>2053</v>
      </c>
      <c r="FH13214" s="55" t="s">
        <v>2016</v>
      </c>
      <c r="FI13214" s="55">
        <v>8</v>
      </c>
      <c r="FJ13214" s="55">
        <v>530000</v>
      </c>
      <c r="FK13214" s="55" t="s">
        <v>1258</v>
      </c>
      <c r="FL13214" s="55">
        <v>0.06</v>
      </c>
    </row>
    <row r="13215" ht="14.25" customHeight="1" outlineLevel="1" spans="162:168">
      <c r="FF13215" s="55">
        <v>13208</v>
      </c>
      <c r="FG13215" s="55" t="s">
        <v>2053</v>
      </c>
      <c r="FH13215" s="55" t="s">
        <v>2016</v>
      </c>
      <c r="FI13215" s="55">
        <v>8</v>
      </c>
      <c r="FJ13215" s="55">
        <v>540000</v>
      </c>
      <c r="FK13215" s="55" t="s">
        <v>1258</v>
      </c>
      <c r="FL13215" s="55">
        <v>0.06</v>
      </c>
    </row>
    <row r="13216" ht="14.25" customHeight="1" outlineLevel="1" spans="162:168">
      <c r="FF13216" s="55">
        <v>13209</v>
      </c>
      <c r="FG13216" s="55" t="s">
        <v>2053</v>
      </c>
      <c r="FH13216" s="55" t="s">
        <v>2016</v>
      </c>
      <c r="FI13216" s="55">
        <v>9</v>
      </c>
      <c r="FJ13216" s="55">
        <v>0</v>
      </c>
      <c r="FK13216" s="55" t="s">
        <v>1258</v>
      </c>
      <c r="FL13216" s="55">
        <v>0.0742</v>
      </c>
    </row>
    <row r="13217" ht="14.25" customHeight="1" outlineLevel="1" spans="162:168">
      <c r="FF13217" s="55">
        <v>13210</v>
      </c>
      <c r="FG13217" s="55" t="s">
        <v>2053</v>
      </c>
      <c r="FH13217" s="55" t="s">
        <v>2016</v>
      </c>
      <c r="FI13217" s="55">
        <v>9</v>
      </c>
      <c r="FJ13217" s="55">
        <v>1000</v>
      </c>
      <c r="FK13217" s="55" t="s">
        <v>1258</v>
      </c>
      <c r="FL13217" s="55">
        <v>0.0742</v>
      </c>
    </row>
    <row r="13218" ht="14.25" customHeight="1" outlineLevel="1" spans="162:168">
      <c r="FF13218" s="55">
        <v>13211</v>
      </c>
      <c r="FG13218" s="55" t="s">
        <v>2053</v>
      </c>
      <c r="FH13218" s="55" t="s">
        <v>2016</v>
      </c>
      <c r="FI13218" s="55">
        <v>9</v>
      </c>
      <c r="FJ13218" s="55">
        <v>2500</v>
      </c>
      <c r="FK13218" s="55" t="s">
        <v>1258</v>
      </c>
      <c r="FL13218" s="55">
        <v>0.0659</v>
      </c>
    </row>
    <row r="13219" ht="14.25" customHeight="1" outlineLevel="1" spans="162:168">
      <c r="FF13219" s="55">
        <v>13212</v>
      </c>
      <c r="FG13219" s="55" t="s">
        <v>2053</v>
      </c>
      <c r="FH13219" s="55" t="s">
        <v>2016</v>
      </c>
      <c r="FI13219" s="55">
        <v>9</v>
      </c>
      <c r="FJ13219" s="55">
        <v>5000</v>
      </c>
      <c r="FK13219" s="55" t="s">
        <v>1258</v>
      </c>
      <c r="FL13219" s="55">
        <v>0.06</v>
      </c>
    </row>
    <row r="13220" ht="14.25" customHeight="1" outlineLevel="1" spans="162:168">
      <c r="FF13220" s="55">
        <v>13213</v>
      </c>
      <c r="FG13220" s="55" t="s">
        <v>2053</v>
      </c>
      <c r="FH13220" s="55" t="s">
        <v>2016</v>
      </c>
      <c r="FI13220" s="55">
        <v>9</v>
      </c>
      <c r="FJ13220" s="55">
        <v>10000</v>
      </c>
      <c r="FK13220" s="55" t="s">
        <v>1258</v>
      </c>
      <c r="FL13220" s="55">
        <v>0.06</v>
      </c>
    </row>
    <row r="13221" ht="14.25" customHeight="1" outlineLevel="1" spans="162:168">
      <c r="FF13221" s="55">
        <v>13214</v>
      </c>
      <c r="FG13221" s="55" t="s">
        <v>2053</v>
      </c>
      <c r="FH13221" s="55" t="s">
        <v>2016</v>
      </c>
      <c r="FI13221" s="55">
        <v>9</v>
      </c>
      <c r="FJ13221" s="55">
        <v>25000</v>
      </c>
      <c r="FK13221" s="55" t="s">
        <v>1258</v>
      </c>
      <c r="FL13221" s="55">
        <v>0.06</v>
      </c>
    </row>
    <row r="13222" ht="14.25" customHeight="1" outlineLevel="1" spans="162:168">
      <c r="FF13222" s="55">
        <v>13215</v>
      </c>
      <c r="FG13222" s="55" t="s">
        <v>2053</v>
      </c>
      <c r="FH13222" s="55" t="s">
        <v>2016</v>
      </c>
      <c r="FI13222" s="55">
        <v>9</v>
      </c>
      <c r="FJ13222" s="55">
        <v>50000</v>
      </c>
      <c r="FK13222" s="55" t="s">
        <v>1258</v>
      </c>
      <c r="FL13222" s="55">
        <v>0.06</v>
      </c>
    </row>
    <row r="13223" ht="14.25" customHeight="1" outlineLevel="1" spans="162:168">
      <c r="FF13223" s="55">
        <v>13216</v>
      </c>
      <c r="FG13223" s="55" t="s">
        <v>2053</v>
      </c>
      <c r="FH13223" s="55" t="s">
        <v>2016</v>
      </c>
      <c r="FI13223" s="55">
        <v>9</v>
      </c>
      <c r="FJ13223" s="55">
        <v>80000</v>
      </c>
      <c r="FK13223" s="55" t="s">
        <v>1258</v>
      </c>
      <c r="FL13223" s="55">
        <v>0.06</v>
      </c>
    </row>
    <row r="13224" ht="14.25" customHeight="1" outlineLevel="1" spans="162:168">
      <c r="FF13224" s="55">
        <v>13217</v>
      </c>
      <c r="FG13224" s="55" t="s">
        <v>2053</v>
      </c>
      <c r="FH13224" s="55" t="s">
        <v>2016</v>
      </c>
      <c r="FI13224" s="55">
        <v>9</v>
      </c>
      <c r="FJ13224" s="55">
        <v>130000</v>
      </c>
      <c r="FK13224" s="55" t="s">
        <v>1258</v>
      </c>
      <c r="FL13224" s="55">
        <v>0.06</v>
      </c>
    </row>
    <row r="13225" ht="14.25" customHeight="1" outlineLevel="1" spans="162:168">
      <c r="FF13225" s="55">
        <v>13218</v>
      </c>
      <c r="FG13225" s="55" t="s">
        <v>2053</v>
      </c>
      <c r="FH13225" s="55" t="s">
        <v>2016</v>
      </c>
      <c r="FI13225" s="55">
        <v>9</v>
      </c>
      <c r="FJ13225" s="55">
        <v>260000</v>
      </c>
      <c r="FK13225" s="55" t="s">
        <v>1258</v>
      </c>
      <c r="FL13225" s="55">
        <v>0.06</v>
      </c>
    </row>
    <row r="13226" ht="14.25" customHeight="1" outlineLevel="1" spans="162:168">
      <c r="FF13226" s="55">
        <v>13219</v>
      </c>
      <c r="FG13226" s="55" t="s">
        <v>2053</v>
      </c>
      <c r="FH13226" s="55" t="s">
        <v>2016</v>
      </c>
      <c r="FI13226" s="55">
        <v>9</v>
      </c>
      <c r="FJ13226" s="55">
        <v>400000</v>
      </c>
      <c r="FK13226" s="55" t="s">
        <v>1258</v>
      </c>
      <c r="FL13226" s="55">
        <v>0.06</v>
      </c>
    </row>
    <row r="13227" ht="14.25" customHeight="1" outlineLevel="1" spans="162:168">
      <c r="FF13227" s="55">
        <v>13220</v>
      </c>
      <c r="FG13227" s="55" t="s">
        <v>2053</v>
      </c>
      <c r="FH13227" s="55" t="s">
        <v>2016</v>
      </c>
      <c r="FI13227" s="55">
        <v>9</v>
      </c>
      <c r="FJ13227" s="55">
        <v>530000</v>
      </c>
      <c r="FK13227" s="55" t="s">
        <v>1258</v>
      </c>
      <c r="FL13227" s="55">
        <v>0.06</v>
      </c>
    </row>
    <row r="13228" ht="14.25" customHeight="1" outlineLevel="1" spans="162:168">
      <c r="FF13228" s="55">
        <v>13221</v>
      </c>
      <c r="FG13228" s="55" t="s">
        <v>2053</v>
      </c>
      <c r="FH13228" s="55" t="s">
        <v>2016</v>
      </c>
      <c r="FI13228" s="55">
        <v>9</v>
      </c>
      <c r="FJ13228" s="55">
        <v>540000</v>
      </c>
      <c r="FK13228" s="55" t="s">
        <v>1258</v>
      </c>
      <c r="FL13228" s="55">
        <v>0.06</v>
      </c>
    </row>
    <row r="13229" ht="14.25" customHeight="1" outlineLevel="1" spans="162:168">
      <c r="FF13229" s="55">
        <v>13222</v>
      </c>
      <c r="FG13229" s="55" t="s">
        <v>2053</v>
      </c>
      <c r="FH13229" s="55" t="s">
        <v>2135</v>
      </c>
      <c r="FI13229" s="55">
        <v>1</v>
      </c>
      <c r="FJ13229" s="55">
        <v>0</v>
      </c>
      <c r="FK13229" s="55" t="s">
        <v>1258</v>
      </c>
      <c r="FL13229" s="55">
        <v>0.025</v>
      </c>
    </row>
    <row r="13230" ht="14.25" customHeight="1" outlineLevel="1" spans="162:168">
      <c r="FF13230" s="55">
        <v>13223</v>
      </c>
      <c r="FG13230" s="55" t="s">
        <v>2053</v>
      </c>
      <c r="FH13230" s="55" t="s">
        <v>2135</v>
      </c>
      <c r="FI13230" s="55">
        <v>1</v>
      </c>
      <c r="FJ13230" s="55">
        <v>1000</v>
      </c>
      <c r="FK13230" s="55" t="s">
        <v>1258</v>
      </c>
      <c r="FL13230" s="55">
        <v>0.025</v>
      </c>
    </row>
    <row r="13231" ht="14.25" customHeight="1" outlineLevel="1" spans="162:168">
      <c r="FF13231" s="55">
        <v>13224</v>
      </c>
      <c r="FG13231" s="55" t="s">
        <v>2053</v>
      </c>
      <c r="FH13231" s="55" t="s">
        <v>2135</v>
      </c>
      <c r="FI13231" s="55">
        <v>1</v>
      </c>
      <c r="FJ13231" s="55">
        <v>2500</v>
      </c>
      <c r="FK13231" s="55" t="s">
        <v>1258</v>
      </c>
      <c r="FL13231" s="55">
        <v>0.025</v>
      </c>
    </row>
    <row r="13232" ht="14.25" customHeight="1" outlineLevel="1" spans="162:168">
      <c r="FF13232" s="55">
        <v>13225</v>
      </c>
      <c r="FG13232" s="55" t="s">
        <v>2053</v>
      </c>
      <c r="FH13232" s="55" t="s">
        <v>2135</v>
      </c>
      <c r="FI13232" s="55">
        <v>1</v>
      </c>
      <c r="FJ13232" s="55">
        <v>5000</v>
      </c>
      <c r="FK13232" s="55" t="s">
        <v>1258</v>
      </c>
      <c r="FL13232" s="55">
        <v>0.025</v>
      </c>
    </row>
    <row r="13233" ht="14.25" customHeight="1" outlineLevel="1" spans="162:168">
      <c r="FF13233" s="55">
        <v>13226</v>
      </c>
      <c r="FG13233" s="55" t="s">
        <v>2053</v>
      </c>
      <c r="FH13233" s="55" t="s">
        <v>2135</v>
      </c>
      <c r="FI13233" s="55">
        <v>1</v>
      </c>
      <c r="FJ13233" s="55">
        <v>10000</v>
      </c>
      <c r="FK13233" s="55" t="s">
        <v>1258</v>
      </c>
      <c r="FL13233" s="55">
        <v>0.025</v>
      </c>
    </row>
    <row r="13234" ht="14.25" customHeight="1" outlineLevel="1" spans="162:168">
      <c r="FF13234" s="55">
        <v>13227</v>
      </c>
      <c r="FG13234" s="55" t="s">
        <v>2053</v>
      </c>
      <c r="FH13234" s="55" t="s">
        <v>2135</v>
      </c>
      <c r="FI13234" s="55">
        <v>1</v>
      </c>
      <c r="FJ13234" s="55">
        <v>25000</v>
      </c>
      <c r="FK13234" s="55" t="s">
        <v>1258</v>
      </c>
      <c r="FL13234" s="55">
        <v>0.025</v>
      </c>
    </row>
    <row r="13235" ht="14.25" customHeight="1" outlineLevel="1" spans="162:168">
      <c r="FF13235" s="55">
        <v>13228</v>
      </c>
      <c r="FG13235" s="55" t="s">
        <v>2053</v>
      </c>
      <c r="FH13235" s="55" t="s">
        <v>2135</v>
      </c>
      <c r="FI13235" s="55">
        <v>1</v>
      </c>
      <c r="FJ13235" s="55">
        <v>50000</v>
      </c>
      <c r="FK13235" s="55" t="s">
        <v>1258</v>
      </c>
      <c r="FL13235" s="55">
        <v>0.025</v>
      </c>
    </row>
    <row r="13236" ht="14.25" customHeight="1" outlineLevel="1" spans="162:168">
      <c r="FF13236" s="55">
        <v>13229</v>
      </c>
      <c r="FG13236" s="55" t="s">
        <v>2053</v>
      </c>
      <c r="FH13236" s="55" t="s">
        <v>2135</v>
      </c>
      <c r="FI13236" s="55">
        <v>1</v>
      </c>
      <c r="FJ13236" s="55">
        <v>80000</v>
      </c>
      <c r="FK13236" s="55" t="s">
        <v>1258</v>
      </c>
      <c r="FL13236" s="55">
        <v>0.025</v>
      </c>
    </row>
    <row r="13237" ht="14.25" customHeight="1" outlineLevel="1" spans="162:168">
      <c r="FF13237" s="55">
        <v>13230</v>
      </c>
      <c r="FG13237" s="55" t="s">
        <v>2053</v>
      </c>
      <c r="FH13237" s="55" t="s">
        <v>2135</v>
      </c>
      <c r="FI13237" s="55">
        <v>1</v>
      </c>
      <c r="FJ13237" s="55">
        <v>130000</v>
      </c>
      <c r="FK13237" s="55" t="s">
        <v>1258</v>
      </c>
      <c r="FL13237" s="55">
        <v>0.025</v>
      </c>
    </row>
    <row r="13238" ht="14.25" customHeight="1" outlineLevel="1" spans="162:168">
      <c r="FF13238" s="55">
        <v>13231</v>
      </c>
      <c r="FG13238" s="55" t="s">
        <v>2053</v>
      </c>
      <c r="FH13238" s="55" t="s">
        <v>2135</v>
      </c>
      <c r="FI13238" s="55">
        <v>1</v>
      </c>
      <c r="FJ13238" s="55">
        <v>260000</v>
      </c>
      <c r="FK13238" s="55" t="s">
        <v>1258</v>
      </c>
      <c r="FL13238" s="55">
        <v>0.025</v>
      </c>
    </row>
    <row r="13239" ht="14.25" customHeight="1" outlineLevel="1" spans="162:168">
      <c r="FF13239" s="55">
        <v>13232</v>
      </c>
      <c r="FG13239" s="55" t="s">
        <v>2053</v>
      </c>
      <c r="FH13239" s="55" t="s">
        <v>2135</v>
      </c>
      <c r="FI13239" s="55">
        <v>1</v>
      </c>
      <c r="FJ13239" s="55">
        <v>400000</v>
      </c>
      <c r="FK13239" s="55" t="s">
        <v>1258</v>
      </c>
      <c r="FL13239" s="55">
        <v>0.025</v>
      </c>
    </row>
    <row r="13240" ht="14.25" customHeight="1" outlineLevel="1" spans="162:168">
      <c r="FF13240" s="55">
        <v>13233</v>
      </c>
      <c r="FG13240" s="55" t="s">
        <v>2053</v>
      </c>
      <c r="FH13240" s="55" t="s">
        <v>2135</v>
      </c>
      <c r="FI13240" s="55">
        <v>1</v>
      </c>
      <c r="FJ13240" s="55">
        <v>530000</v>
      </c>
      <c r="FK13240" s="55" t="s">
        <v>1258</v>
      </c>
      <c r="FL13240" s="55">
        <v>0.025</v>
      </c>
    </row>
    <row r="13241" ht="14.25" customHeight="1" outlineLevel="1" spans="162:168">
      <c r="FF13241" s="55">
        <v>13234</v>
      </c>
      <c r="FG13241" s="55" t="s">
        <v>2053</v>
      </c>
      <c r="FH13241" s="55" t="s">
        <v>2135</v>
      </c>
      <c r="FI13241" s="55">
        <v>1</v>
      </c>
      <c r="FJ13241" s="55">
        <v>540000</v>
      </c>
      <c r="FK13241" s="55" t="s">
        <v>1258</v>
      </c>
      <c r="FL13241" s="55">
        <v>0.025</v>
      </c>
    </row>
    <row r="13242" ht="14.25" customHeight="1" outlineLevel="1" spans="162:168">
      <c r="FF13242" s="55">
        <v>13235</v>
      </c>
      <c r="FG13242" s="55" t="s">
        <v>2053</v>
      </c>
      <c r="FH13242" s="55" t="s">
        <v>1988</v>
      </c>
      <c r="FI13242" s="55">
        <v>1</v>
      </c>
      <c r="FJ13242" s="55">
        <v>0</v>
      </c>
      <c r="FK13242" s="55" t="s">
        <v>1258</v>
      </c>
      <c r="FL13242" s="55">
        <v>0.025</v>
      </c>
    </row>
    <row r="13243" ht="14.25" customHeight="1" outlineLevel="1" spans="162:168">
      <c r="FF13243" s="55">
        <v>13236</v>
      </c>
      <c r="FG13243" s="55" t="s">
        <v>2053</v>
      </c>
      <c r="FH13243" s="55" t="s">
        <v>1988</v>
      </c>
      <c r="FI13243" s="55">
        <v>1</v>
      </c>
      <c r="FJ13243" s="55">
        <v>1000</v>
      </c>
      <c r="FK13243" s="55" t="s">
        <v>1258</v>
      </c>
      <c r="FL13243" s="55">
        <v>0.025</v>
      </c>
    </row>
    <row r="13244" ht="14.25" customHeight="1" outlineLevel="1" spans="162:168">
      <c r="FF13244" s="55">
        <v>13237</v>
      </c>
      <c r="FG13244" s="55" t="s">
        <v>2053</v>
      </c>
      <c r="FH13244" s="55" t="s">
        <v>1988</v>
      </c>
      <c r="FI13244" s="55">
        <v>1</v>
      </c>
      <c r="FJ13244" s="55">
        <v>2500</v>
      </c>
      <c r="FK13244" s="55" t="s">
        <v>1258</v>
      </c>
      <c r="FL13244" s="55">
        <v>0.025</v>
      </c>
    </row>
    <row r="13245" ht="14.25" customHeight="1" outlineLevel="1" spans="162:168">
      <c r="FF13245" s="55">
        <v>13238</v>
      </c>
      <c r="FG13245" s="55" t="s">
        <v>2053</v>
      </c>
      <c r="FH13245" s="55" t="s">
        <v>1988</v>
      </c>
      <c r="FI13245" s="55">
        <v>1</v>
      </c>
      <c r="FJ13245" s="55">
        <v>5000</v>
      </c>
      <c r="FK13245" s="55" t="s">
        <v>1258</v>
      </c>
      <c r="FL13245" s="55">
        <v>0.025</v>
      </c>
    </row>
    <row r="13246" ht="14.25" customHeight="1" outlineLevel="1" spans="162:168">
      <c r="FF13246" s="55">
        <v>13239</v>
      </c>
      <c r="FG13246" s="55" t="s">
        <v>2053</v>
      </c>
      <c r="FH13246" s="55" t="s">
        <v>1988</v>
      </c>
      <c r="FI13246" s="55">
        <v>1</v>
      </c>
      <c r="FJ13246" s="55">
        <v>10000</v>
      </c>
      <c r="FK13246" s="55" t="s">
        <v>1258</v>
      </c>
      <c r="FL13246" s="55">
        <v>0.025</v>
      </c>
    </row>
    <row r="13247" ht="14.25" customHeight="1" outlineLevel="1" spans="162:168">
      <c r="FF13247" s="55">
        <v>13240</v>
      </c>
      <c r="FG13247" s="55" t="s">
        <v>2053</v>
      </c>
      <c r="FH13247" s="55" t="s">
        <v>1988</v>
      </c>
      <c r="FI13247" s="55">
        <v>1</v>
      </c>
      <c r="FJ13247" s="55">
        <v>25000</v>
      </c>
      <c r="FK13247" s="55" t="s">
        <v>1258</v>
      </c>
      <c r="FL13247" s="55">
        <v>0.025</v>
      </c>
    </row>
    <row r="13248" ht="14.25" customHeight="1" outlineLevel="1" spans="162:168">
      <c r="FF13248" s="55">
        <v>13241</v>
      </c>
      <c r="FG13248" s="55" t="s">
        <v>2053</v>
      </c>
      <c r="FH13248" s="55" t="s">
        <v>1988</v>
      </c>
      <c r="FI13248" s="55">
        <v>1</v>
      </c>
      <c r="FJ13248" s="55">
        <v>50000</v>
      </c>
      <c r="FK13248" s="55" t="s">
        <v>1258</v>
      </c>
      <c r="FL13248" s="55">
        <v>0.025</v>
      </c>
    </row>
    <row r="13249" ht="14.25" customHeight="1" outlineLevel="1" spans="162:168">
      <c r="FF13249" s="55">
        <v>13242</v>
      </c>
      <c r="FG13249" s="55" t="s">
        <v>2053</v>
      </c>
      <c r="FH13249" s="55" t="s">
        <v>1988</v>
      </c>
      <c r="FI13249" s="55">
        <v>1</v>
      </c>
      <c r="FJ13249" s="55">
        <v>80000</v>
      </c>
      <c r="FK13249" s="55" t="s">
        <v>1258</v>
      </c>
      <c r="FL13249" s="55">
        <v>0.025</v>
      </c>
    </row>
    <row r="13250" ht="14.25" customHeight="1" outlineLevel="1" spans="162:168">
      <c r="FF13250" s="55">
        <v>13243</v>
      </c>
      <c r="FG13250" s="55" t="s">
        <v>2053</v>
      </c>
      <c r="FH13250" s="55" t="s">
        <v>1988</v>
      </c>
      <c r="FI13250" s="55">
        <v>1</v>
      </c>
      <c r="FJ13250" s="55">
        <v>130000</v>
      </c>
      <c r="FK13250" s="55" t="s">
        <v>1258</v>
      </c>
      <c r="FL13250" s="55">
        <v>0.025</v>
      </c>
    </row>
    <row r="13251" ht="14.25" customHeight="1" outlineLevel="1" spans="162:168">
      <c r="FF13251" s="55">
        <v>13244</v>
      </c>
      <c r="FG13251" s="55" t="s">
        <v>2053</v>
      </c>
      <c r="FH13251" s="55" t="s">
        <v>1988</v>
      </c>
      <c r="FI13251" s="55">
        <v>1</v>
      </c>
      <c r="FJ13251" s="55">
        <v>260000</v>
      </c>
      <c r="FK13251" s="55" t="s">
        <v>1258</v>
      </c>
      <c r="FL13251" s="55">
        <v>0.025</v>
      </c>
    </row>
    <row r="13252" ht="14.25" customHeight="1" outlineLevel="1" spans="162:168">
      <c r="FF13252" s="55">
        <v>13245</v>
      </c>
      <c r="FG13252" s="55" t="s">
        <v>2053</v>
      </c>
      <c r="FH13252" s="55" t="s">
        <v>1988</v>
      </c>
      <c r="FI13252" s="55">
        <v>1</v>
      </c>
      <c r="FJ13252" s="55">
        <v>400000</v>
      </c>
      <c r="FK13252" s="55" t="s">
        <v>1258</v>
      </c>
      <c r="FL13252" s="55">
        <v>0.025</v>
      </c>
    </row>
    <row r="13253" ht="14.25" customHeight="1" outlineLevel="1" spans="162:168">
      <c r="FF13253" s="55">
        <v>13246</v>
      </c>
      <c r="FG13253" s="55" t="s">
        <v>2053</v>
      </c>
      <c r="FH13253" s="55" t="s">
        <v>1988</v>
      </c>
      <c r="FI13253" s="55">
        <v>1</v>
      </c>
      <c r="FJ13253" s="55">
        <v>530000</v>
      </c>
      <c r="FK13253" s="55" t="s">
        <v>1258</v>
      </c>
      <c r="FL13253" s="55">
        <v>0.025</v>
      </c>
    </row>
    <row r="13254" ht="14.25" customHeight="1" outlineLevel="1" spans="162:168">
      <c r="FF13254" s="55">
        <v>13247</v>
      </c>
      <c r="FG13254" s="55" t="s">
        <v>2053</v>
      </c>
      <c r="FH13254" s="55" t="s">
        <v>1988</v>
      </c>
      <c r="FI13254" s="55">
        <v>1</v>
      </c>
      <c r="FJ13254" s="55">
        <v>540000</v>
      </c>
      <c r="FK13254" s="55" t="s">
        <v>1258</v>
      </c>
      <c r="FL13254" s="55">
        <v>0.025</v>
      </c>
    </row>
    <row r="13255" ht="14.25" customHeight="1" outlineLevel="1" spans="162:168">
      <c r="FF13255" s="55">
        <v>13248</v>
      </c>
      <c r="FG13255" s="55" t="s">
        <v>2053</v>
      </c>
      <c r="FH13255" s="55" t="s">
        <v>1607</v>
      </c>
      <c r="FI13255" s="55">
        <v>1</v>
      </c>
      <c r="FJ13255" s="55">
        <v>0</v>
      </c>
      <c r="FK13255" s="55" t="s">
        <v>1258</v>
      </c>
      <c r="FL13255" s="55">
        <v>0.0292</v>
      </c>
    </row>
    <row r="13256" ht="14.25" customHeight="1" outlineLevel="1" spans="162:168">
      <c r="FF13256" s="55">
        <v>13249</v>
      </c>
      <c r="FG13256" s="55" t="s">
        <v>2053</v>
      </c>
      <c r="FH13256" s="55" t="s">
        <v>1607</v>
      </c>
      <c r="FI13256" s="55">
        <v>1</v>
      </c>
      <c r="FJ13256" s="55">
        <v>1000</v>
      </c>
      <c r="FK13256" s="55" t="s">
        <v>1258</v>
      </c>
      <c r="FL13256" s="55">
        <v>0.0275</v>
      </c>
    </row>
    <row r="13257" ht="14.25" customHeight="1" outlineLevel="1" spans="162:168">
      <c r="FF13257" s="55">
        <v>13250</v>
      </c>
      <c r="FG13257" s="55" t="s">
        <v>2053</v>
      </c>
      <c r="FH13257" s="55" t="s">
        <v>1607</v>
      </c>
      <c r="FI13257" s="55">
        <v>1</v>
      </c>
      <c r="FJ13257" s="55">
        <v>2500</v>
      </c>
      <c r="FK13257" s="55" t="s">
        <v>1258</v>
      </c>
      <c r="FL13257" s="55">
        <v>0.0259</v>
      </c>
    </row>
    <row r="13258" ht="14.25" customHeight="1" outlineLevel="1" spans="162:168">
      <c r="FF13258" s="55">
        <v>13251</v>
      </c>
      <c r="FG13258" s="55" t="s">
        <v>2053</v>
      </c>
      <c r="FH13258" s="55" t="s">
        <v>1607</v>
      </c>
      <c r="FI13258" s="55">
        <v>1</v>
      </c>
      <c r="FJ13258" s="55">
        <v>5000</v>
      </c>
      <c r="FK13258" s="55" t="s">
        <v>1258</v>
      </c>
      <c r="FL13258" s="55">
        <v>0.025</v>
      </c>
    </row>
    <row r="13259" ht="14.25" customHeight="1" outlineLevel="1" spans="162:168">
      <c r="FF13259" s="55">
        <v>13252</v>
      </c>
      <c r="FG13259" s="55" t="s">
        <v>2053</v>
      </c>
      <c r="FH13259" s="55" t="s">
        <v>1607</v>
      </c>
      <c r="FI13259" s="55">
        <v>1</v>
      </c>
      <c r="FJ13259" s="55">
        <v>10000</v>
      </c>
      <c r="FK13259" s="55" t="s">
        <v>1258</v>
      </c>
      <c r="FL13259" s="55">
        <v>0.025</v>
      </c>
    </row>
    <row r="13260" ht="14.25" customHeight="1" outlineLevel="1" spans="162:168">
      <c r="FF13260" s="55">
        <v>13253</v>
      </c>
      <c r="FG13260" s="55" t="s">
        <v>2053</v>
      </c>
      <c r="FH13260" s="55" t="s">
        <v>1607</v>
      </c>
      <c r="FI13260" s="55">
        <v>1</v>
      </c>
      <c r="FJ13260" s="55">
        <v>25000</v>
      </c>
      <c r="FK13260" s="55" t="s">
        <v>1258</v>
      </c>
      <c r="FL13260" s="55">
        <v>0.025</v>
      </c>
    </row>
    <row r="13261" ht="14.25" customHeight="1" outlineLevel="1" spans="162:168">
      <c r="FF13261" s="55">
        <v>13254</v>
      </c>
      <c r="FG13261" s="55" t="s">
        <v>2053</v>
      </c>
      <c r="FH13261" s="55" t="s">
        <v>1607</v>
      </c>
      <c r="FI13261" s="55">
        <v>1</v>
      </c>
      <c r="FJ13261" s="55">
        <v>50000</v>
      </c>
      <c r="FK13261" s="55" t="s">
        <v>1258</v>
      </c>
      <c r="FL13261" s="55">
        <v>0.025</v>
      </c>
    </row>
    <row r="13262" ht="14.25" customHeight="1" outlineLevel="1" spans="162:168">
      <c r="FF13262" s="55">
        <v>13255</v>
      </c>
      <c r="FG13262" s="55" t="s">
        <v>2053</v>
      </c>
      <c r="FH13262" s="55" t="s">
        <v>1607</v>
      </c>
      <c r="FI13262" s="55">
        <v>1</v>
      </c>
      <c r="FJ13262" s="55">
        <v>80000</v>
      </c>
      <c r="FK13262" s="55" t="s">
        <v>1258</v>
      </c>
      <c r="FL13262" s="55">
        <v>0.025</v>
      </c>
    </row>
    <row r="13263" ht="14.25" customHeight="1" outlineLevel="1" spans="162:168">
      <c r="FF13263" s="55">
        <v>13256</v>
      </c>
      <c r="FG13263" s="55" t="s">
        <v>2053</v>
      </c>
      <c r="FH13263" s="55" t="s">
        <v>1607</v>
      </c>
      <c r="FI13263" s="55">
        <v>1</v>
      </c>
      <c r="FJ13263" s="55">
        <v>130000</v>
      </c>
      <c r="FK13263" s="55" t="s">
        <v>1258</v>
      </c>
      <c r="FL13263" s="55">
        <v>0.025</v>
      </c>
    </row>
    <row r="13264" ht="14.25" customHeight="1" outlineLevel="1" spans="162:168">
      <c r="FF13264" s="55">
        <v>13257</v>
      </c>
      <c r="FG13264" s="55" t="s">
        <v>2053</v>
      </c>
      <c r="FH13264" s="55" t="s">
        <v>1607</v>
      </c>
      <c r="FI13264" s="55">
        <v>1</v>
      </c>
      <c r="FJ13264" s="55">
        <v>260000</v>
      </c>
      <c r="FK13264" s="55" t="s">
        <v>1258</v>
      </c>
      <c r="FL13264" s="55">
        <v>0.025</v>
      </c>
    </row>
    <row r="13265" ht="14.25" customHeight="1" outlineLevel="1" spans="162:168">
      <c r="FF13265" s="55">
        <v>13258</v>
      </c>
      <c r="FG13265" s="55" t="s">
        <v>2053</v>
      </c>
      <c r="FH13265" s="55" t="s">
        <v>1607</v>
      </c>
      <c r="FI13265" s="55">
        <v>1</v>
      </c>
      <c r="FJ13265" s="55">
        <v>400000</v>
      </c>
      <c r="FK13265" s="55" t="s">
        <v>1258</v>
      </c>
      <c r="FL13265" s="55">
        <v>0.025</v>
      </c>
    </row>
    <row r="13266" ht="14.25" customHeight="1" outlineLevel="1" spans="162:168">
      <c r="FF13266" s="55">
        <v>13259</v>
      </c>
      <c r="FG13266" s="55" t="s">
        <v>2053</v>
      </c>
      <c r="FH13266" s="55" t="s">
        <v>1607</v>
      </c>
      <c r="FI13266" s="55">
        <v>1</v>
      </c>
      <c r="FJ13266" s="55">
        <v>530000</v>
      </c>
      <c r="FK13266" s="55" t="s">
        <v>1258</v>
      </c>
      <c r="FL13266" s="55">
        <v>0.025</v>
      </c>
    </row>
    <row r="13267" ht="14.25" customHeight="1" outlineLevel="1" spans="162:168">
      <c r="FF13267" s="55">
        <v>13260</v>
      </c>
      <c r="FG13267" s="55" t="s">
        <v>2053</v>
      </c>
      <c r="FH13267" s="55" t="s">
        <v>1607</v>
      </c>
      <c r="FI13267" s="55">
        <v>1</v>
      </c>
      <c r="FJ13267" s="55">
        <v>540000</v>
      </c>
      <c r="FK13267" s="55" t="s">
        <v>1258</v>
      </c>
      <c r="FL13267" s="55">
        <v>0.025</v>
      </c>
    </row>
    <row r="13268" ht="14.25" customHeight="1" outlineLevel="1" spans="162:168">
      <c r="FF13268" s="55">
        <v>13261</v>
      </c>
      <c r="FG13268" s="55" t="s">
        <v>2053</v>
      </c>
      <c r="FH13268" s="55" t="s">
        <v>1607</v>
      </c>
      <c r="FI13268" s="55">
        <v>2</v>
      </c>
      <c r="FJ13268" s="55">
        <v>0</v>
      </c>
      <c r="FK13268" s="55" t="s">
        <v>1258</v>
      </c>
      <c r="FL13268" s="55">
        <v>0.025</v>
      </c>
    </row>
    <row r="13269" ht="14.25" customHeight="1" outlineLevel="1" spans="162:168">
      <c r="FF13269" s="55">
        <v>13262</v>
      </c>
      <c r="FG13269" s="55" t="s">
        <v>2053</v>
      </c>
      <c r="FH13269" s="55" t="s">
        <v>1607</v>
      </c>
      <c r="FI13269" s="55">
        <v>2</v>
      </c>
      <c r="FJ13269" s="55">
        <v>1000</v>
      </c>
      <c r="FK13269" s="55" t="s">
        <v>1258</v>
      </c>
      <c r="FL13269" s="55">
        <v>0.025</v>
      </c>
    </row>
    <row r="13270" ht="14.25" customHeight="1" outlineLevel="1" spans="162:168">
      <c r="FF13270" s="55">
        <v>13263</v>
      </c>
      <c r="FG13270" s="55" t="s">
        <v>2053</v>
      </c>
      <c r="FH13270" s="55" t="s">
        <v>1607</v>
      </c>
      <c r="FI13270" s="55">
        <v>2</v>
      </c>
      <c r="FJ13270" s="55">
        <v>2500</v>
      </c>
      <c r="FK13270" s="55" t="s">
        <v>1258</v>
      </c>
      <c r="FL13270" s="55">
        <v>0.025</v>
      </c>
    </row>
    <row r="13271" ht="14.25" customHeight="1" outlineLevel="1" spans="162:168">
      <c r="FF13271" s="55">
        <v>13264</v>
      </c>
      <c r="FG13271" s="55" t="s">
        <v>2053</v>
      </c>
      <c r="FH13271" s="55" t="s">
        <v>1607</v>
      </c>
      <c r="FI13271" s="55">
        <v>2</v>
      </c>
      <c r="FJ13271" s="55">
        <v>5000</v>
      </c>
      <c r="FK13271" s="55" t="s">
        <v>1258</v>
      </c>
      <c r="FL13271" s="55">
        <v>0.025</v>
      </c>
    </row>
    <row r="13272" ht="14.25" customHeight="1" outlineLevel="1" spans="162:168">
      <c r="FF13272" s="55">
        <v>13265</v>
      </c>
      <c r="FG13272" s="55" t="s">
        <v>2053</v>
      </c>
      <c r="FH13272" s="55" t="s">
        <v>1607</v>
      </c>
      <c r="FI13272" s="55">
        <v>2</v>
      </c>
      <c r="FJ13272" s="55">
        <v>10000</v>
      </c>
      <c r="FK13272" s="55" t="s">
        <v>1258</v>
      </c>
      <c r="FL13272" s="55">
        <v>0.025</v>
      </c>
    </row>
    <row r="13273" ht="14.25" customHeight="1" outlineLevel="1" spans="162:168">
      <c r="FF13273" s="55">
        <v>13266</v>
      </c>
      <c r="FG13273" s="55" t="s">
        <v>2053</v>
      </c>
      <c r="FH13273" s="55" t="s">
        <v>1607</v>
      </c>
      <c r="FI13273" s="55">
        <v>2</v>
      </c>
      <c r="FJ13273" s="55">
        <v>25000</v>
      </c>
      <c r="FK13273" s="55" t="s">
        <v>1258</v>
      </c>
      <c r="FL13273" s="55">
        <v>0.025</v>
      </c>
    </row>
    <row r="13274" ht="14.25" customHeight="1" outlineLevel="1" spans="162:168">
      <c r="FF13274" s="55">
        <v>13267</v>
      </c>
      <c r="FG13274" s="55" t="s">
        <v>2053</v>
      </c>
      <c r="FH13274" s="55" t="s">
        <v>1607</v>
      </c>
      <c r="FI13274" s="55">
        <v>2</v>
      </c>
      <c r="FJ13274" s="55">
        <v>50000</v>
      </c>
      <c r="FK13274" s="55" t="s">
        <v>1258</v>
      </c>
      <c r="FL13274" s="55">
        <v>0.025</v>
      </c>
    </row>
    <row r="13275" ht="14.25" customHeight="1" outlineLevel="1" spans="162:168">
      <c r="FF13275" s="55">
        <v>13268</v>
      </c>
      <c r="FG13275" s="55" t="s">
        <v>2053</v>
      </c>
      <c r="FH13275" s="55" t="s">
        <v>1607</v>
      </c>
      <c r="FI13275" s="55">
        <v>2</v>
      </c>
      <c r="FJ13275" s="55">
        <v>80000</v>
      </c>
      <c r="FK13275" s="55" t="s">
        <v>1258</v>
      </c>
      <c r="FL13275" s="55">
        <v>0.025</v>
      </c>
    </row>
    <row r="13276" ht="14.25" customHeight="1" outlineLevel="1" spans="162:168">
      <c r="FF13276" s="55">
        <v>13269</v>
      </c>
      <c r="FG13276" s="55" t="s">
        <v>2053</v>
      </c>
      <c r="FH13276" s="55" t="s">
        <v>1607</v>
      </c>
      <c r="FI13276" s="55">
        <v>2</v>
      </c>
      <c r="FJ13276" s="55">
        <v>130000</v>
      </c>
      <c r="FK13276" s="55" t="s">
        <v>1258</v>
      </c>
      <c r="FL13276" s="55">
        <v>0.025</v>
      </c>
    </row>
    <row r="13277" ht="14.25" customHeight="1" outlineLevel="1" spans="162:168">
      <c r="FF13277" s="55">
        <v>13270</v>
      </c>
      <c r="FG13277" s="55" t="s">
        <v>2053</v>
      </c>
      <c r="FH13277" s="55" t="s">
        <v>1607</v>
      </c>
      <c r="FI13277" s="55">
        <v>2</v>
      </c>
      <c r="FJ13277" s="55">
        <v>260000</v>
      </c>
      <c r="FK13277" s="55" t="s">
        <v>1258</v>
      </c>
      <c r="FL13277" s="55">
        <v>0.025</v>
      </c>
    </row>
    <row r="13278" ht="14.25" customHeight="1" outlineLevel="1" spans="162:168">
      <c r="FF13278" s="55">
        <v>13271</v>
      </c>
      <c r="FG13278" s="55" t="s">
        <v>2053</v>
      </c>
      <c r="FH13278" s="55" t="s">
        <v>1607</v>
      </c>
      <c r="FI13278" s="55">
        <v>2</v>
      </c>
      <c r="FJ13278" s="55">
        <v>400000</v>
      </c>
      <c r="FK13278" s="55" t="s">
        <v>1258</v>
      </c>
      <c r="FL13278" s="55">
        <v>0.025</v>
      </c>
    </row>
    <row r="13279" ht="14.25" customHeight="1" outlineLevel="1" spans="162:168">
      <c r="FF13279" s="55">
        <v>13272</v>
      </c>
      <c r="FG13279" s="55" t="s">
        <v>2053</v>
      </c>
      <c r="FH13279" s="55" t="s">
        <v>1607</v>
      </c>
      <c r="FI13279" s="55">
        <v>2</v>
      </c>
      <c r="FJ13279" s="55">
        <v>530000</v>
      </c>
      <c r="FK13279" s="55" t="s">
        <v>1258</v>
      </c>
      <c r="FL13279" s="55">
        <v>0.025</v>
      </c>
    </row>
    <row r="13280" ht="14.25" customHeight="1" outlineLevel="1" spans="162:168">
      <c r="FF13280" s="55">
        <v>13273</v>
      </c>
      <c r="FG13280" s="55" t="s">
        <v>2053</v>
      </c>
      <c r="FH13280" s="55" t="s">
        <v>1607</v>
      </c>
      <c r="FI13280" s="55">
        <v>2</v>
      </c>
      <c r="FJ13280" s="55">
        <v>540000</v>
      </c>
      <c r="FK13280" s="55" t="s">
        <v>1258</v>
      </c>
      <c r="FL13280" s="55">
        <v>0.025</v>
      </c>
    </row>
    <row r="13281" ht="14.25" customHeight="1" outlineLevel="1" spans="162:168">
      <c r="FF13281" s="55">
        <v>13274</v>
      </c>
      <c r="FG13281" s="55" t="s">
        <v>2053</v>
      </c>
      <c r="FH13281" s="55" t="s">
        <v>1607</v>
      </c>
      <c r="FI13281" s="55">
        <v>3</v>
      </c>
      <c r="FJ13281" s="55">
        <v>0</v>
      </c>
      <c r="FK13281" s="55" t="s">
        <v>1258</v>
      </c>
      <c r="FL13281" s="55">
        <v>0.025</v>
      </c>
    </row>
    <row r="13282" ht="14.25" customHeight="1" outlineLevel="1" spans="162:168">
      <c r="FF13282" s="55">
        <v>13275</v>
      </c>
      <c r="FG13282" s="55" t="s">
        <v>2053</v>
      </c>
      <c r="FH13282" s="55" t="s">
        <v>1607</v>
      </c>
      <c r="FI13282" s="55">
        <v>3</v>
      </c>
      <c r="FJ13282" s="55">
        <v>1000</v>
      </c>
      <c r="FK13282" s="55" t="s">
        <v>1258</v>
      </c>
      <c r="FL13282" s="55">
        <v>0.025</v>
      </c>
    </row>
    <row r="13283" ht="14.25" customHeight="1" outlineLevel="1" spans="162:168">
      <c r="FF13283" s="55">
        <v>13276</v>
      </c>
      <c r="FG13283" s="55" t="s">
        <v>2053</v>
      </c>
      <c r="FH13283" s="55" t="s">
        <v>1607</v>
      </c>
      <c r="FI13283" s="55">
        <v>3</v>
      </c>
      <c r="FJ13283" s="55">
        <v>2500</v>
      </c>
      <c r="FK13283" s="55" t="s">
        <v>1258</v>
      </c>
      <c r="FL13283" s="55">
        <v>0.025</v>
      </c>
    </row>
    <row r="13284" ht="14.25" customHeight="1" outlineLevel="1" spans="162:168">
      <c r="FF13284" s="55">
        <v>13277</v>
      </c>
      <c r="FG13284" s="55" t="s">
        <v>2053</v>
      </c>
      <c r="FH13284" s="55" t="s">
        <v>1607</v>
      </c>
      <c r="FI13284" s="55">
        <v>3</v>
      </c>
      <c r="FJ13284" s="55">
        <v>5000</v>
      </c>
      <c r="FK13284" s="55" t="s">
        <v>1258</v>
      </c>
      <c r="FL13284" s="55">
        <v>0.025</v>
      </c>
    </row>
    <row r="13285" ht="14.25" customHeight="1" outlineLevel="1" spans="162:168">
      <c r="FF13285" s="55">
        <v>13278</v>
      </c>
      <c r="FG13285" s="55" t="s">
        <v>2053</v>
      </c>
      <c r="FH13285" s="55" t="s">
        <v>1607</v>
      </c>
      <c r="FI13285" s="55">
        <v>3</v>
      </c>
      <c r="FJ13285" s="55">
        <v>10000</v>
      </c>
      <c r="FK13285" s="55" t="s">
        <v>1258</v>
      </c>
      <c r="FL13285" s="55">
        <v>0.025</v>
      </c>
    </row>
    <row r="13286" ht="14.25" customHeight="1" outlineLevel="1" spans="162:168">
      <c r="FF13286" s="55">
        <v>13279</v>
      </c>
      <c r="FG13286" s="55" t="s">
        <v>2053</v>
      </c>
      <c r="FH13286" s="55" t="s">
        <v>1607</v>
      </c>
      <c r="FI13286" s="55">
        <v>3</v>
      </c>
      <c r="FJ13286" s="55">
        <v>25000</v>
      </c>
      <c r="FK13286" s="55" t="s">
        <v>1258</v>
      </c>
      <c r="FL13286" s="55">
        <v>0.025</v>
      </c>
    </row>
    <row r="13287" ht="14.25" customHeight="1" outlineLevel="1" spans="162:168">
      <c r="FF13287" s="55">
        <v>13280</v>
      </c>
      <c r="FG13287" s="55" t="s">
        <v>2053</v>
      </c>
      <c r="FH13287" s="55" t="s">
        <v>1607</v>
      </c>
      <c r="FI13287" s="55">
        <v>3</v>
      </c>
      <c r="FJ13287" s="55">
        <v>50000</v>
      </c>
      <c r="FK13287" s="55" t="s">
        <v>1258</v>
      </c>
      <c r="FL13287" s="55">
        <v>0.025</v>
      </c>
    </row>
    <row r="13288" ht="14.25" customHeight="1" outlineLevel="1" spans="162:168">
      <c r="FF13288" s="55">
        <v>13281</v>
      </c>
      <c r="FG13288" s="55" t="s">
        <v>2053</v>
      </c>
      <c r="FH13288" s="55" t="s">
        <v>1607</v>
      </c>
      <c r="FI13288" s="55">
        <v>3</v>
      </c>
      <c r="FJ13288" s="55">
        <v>80000</v>
      </c>
      <c r="FK13288" s="55" t="s">
        <v>1258</v>
      </c>
      <c r="FL13288" s="55">
        <v>0.025</v>
      </c>
    </row>
    <row r="13289" ht="14.25" customHeight="1" outlineLevel="1" spans="162:168">
      <c r="FF13289" s="55">
        <v>13282</v>
      </c>
      <c r="FG13289" s="55" t="s">
        <v>2053</v>
      </c>
      <c r="FH13289" s="55" t="s">
        <v>1607</v>
      </c>
      <c r="FI13289" s="55">
        <v>3</v>
      </c>
      <c r="FJ13289" s="55">
        <v>130000</v>
      </c>
      <c r="FK13289" s="55" t="s">
        <v>1258</v>
      </c>
      <c r="FL13289" s="55">
        <v>0.025</v>
      </c>
    </row>
    <row r="13290" ht="14.25" customHeight="1" outlineLevel="1" spans="162:168">
      <c r="FF13290" s="55">
        <v>13283</v>
      </c>
      <c r="FG13290" s="55" t="s">
        <v>2053</v>
      </c>
      <c r="FH13290" s="55" t="s">
        <v>1607</v>
      </c>
      <c r="FI13290" s="55">
        <v>3</v>
      </c>
      <c r="FJ13290" s="55">
        <v>260000</v>
      </c>
      <c r="FK13290" s="55" t="s">
        <v>1258</v>
      </c>
      <c r="FL13290" s="55">
        <v>0.025</v>
      </c>
    </row>
    <row r="13291" ht="14.25" customHeight="1" outlineLevel="1" spans="162:168">
      <c r="FF13291" s="55">
        <v>13284</v>
      </c>
      <c r="FG13291" s="55" t="s">
        <v>2053</v>
      </c>
      <c r="FH13291" s="55" t="s">
        <v>1607</v>
      </c>
      <c r="FI13291" s="55">
        <v>3</v>
      </c>
      <c r="FJ13291" s="55">
        <v>400000</v>
      </c>
      <c r="FK13291" s="55" t="s">
        <v>1258</v>
      </c>
      <c r="FL13291" s="55">
        <v>0.025</v>
      </c>
    </row>
    <row r="13292" ht="14.25" customHeight="1" outlineLevel="1" spans="162:168">
      <c r="FF13292" s="55">
        <v>13285</v>
      </c>
      <c r="FG13292" s="55" t="s">
        <v>2053</v>
      </c>
      <c r="FH13292" s="55" t="s">
        <v>1607</v>
      </c>
      <c r="FI13292" s="55">
        <v>3</v>
      </c>
      <c r="FJ13292" s="55">
        <v>530000</v>
      </c>
      <c r="FK13292" s="55" t="s">
        <v>1258</v>
      </c>
      <c r="FL13292" s="55">
        <v>0.025</v>
      </c>
    </row>
    <row r="13293" ht="14.25" customHeight="1" outlineLevel="1" spans="162:168">
      <c r="FF13293" s="55">
        <v>13286</v>
      </c>
      <c r="FG13293" s="55" t="s">
        <v>2053</v>
      </c>
      <c r="FH13293" s="55" t="s">
        <v>1607</v>
      </c>
      <c r="FI13293" s="55">
        <v>3</v>
      </c>
      <c r="FJ13293" s="55">
        <v>540000</v>
      </c>
      <c r="FK13293" s="55" t="s">
        <v>1258</v>
      </c>
      <c r="FL13293" s="55">
        <v>0.025</v>
      </c>
    </row>
    <row r="13294" ht="14.25" customHeight="1" outlineLevel="1" spans="162:168">
      <c r="FF13294" s="55">
        <v>13287</v>
      </c>
      <c r="FG13294" s="55" t="s">
        <v>2053</v>
      </c>
      <c r="FH13294" s="55" t="s">
        <v>2048</v>
      </c>
      <c r="FI13294" s="55">
        <v>1</v>
      </c>
      <c r="FJ13294" s="55">
        <v>0</v>
      </c>
      <c r="FK13294" s="55" t="s">
        <v>1258</v>
      </c>
      <c r="FL13294" s="55">
        <v>0.0334</v>
      </c>
    </row>
    <row r="13295" ht="14.25" customHeight="1" outlineLevel="1" spans="162:168">
      <c r="FF13295" s="55">
        <v>13288</v>
      </c>
      <c r="FG13295" s="55" t="s">
        <v>2053</v>
      </c>
      <c r="FH13295" s="55" t="s">
        <v>2048</v>
      </c>
      <c r="FI13295" s="55">
        <v>1</v>
      </c>
      <c r="FJ13295" s="55">
        <v>1000</v>
      </c>
      <c r="FK13295" s="55" t="s">
        <v>1258</v>
      </c>
      <c r="FL13295" s="55">
        <v>0.0292</v>
      </c>
    </row>
    <row r="13296" ht="14.25" customHeight="1" outlineLevel="1" spans="162:168">
      <c r="FF13296" s="55">
        <v>13289</v>
      </c>
      <c r="FG13296" s="55" t="s">
        <v>2053</v>
      </c>
      <c r="FH13296" s="55" t="s">
        <v>2048</v>
      </c>
      <c r="FI13296" s="55">
        <v>1</v>
      </c>
      <c r="FJ13296" s="55">
        <v>2500</v>
      </c>
      <c r="FK13296" s="55" t="s">
        <v>1258</v>
      </c>
      <c r="FL13296" s="55">
        <v>0.025</v>
      </c>
    </row>
    <row r="13297" ht="14.25" customHeight="1" outlineLevel="1" spans="162:168">
      <c r="FF13297" s="55">
        <v>13290</v>
      </c>
      <c r="FG13297" s="55" t="s">
        <v>2053</v>
      </c>
      <c r="FH13297" s="55" t="s">
        <v>2048</v>
      </c>
      <c r="FI13297" s="55">
        <v>1</v>
      </c>
      <c r="FJ13297" s="55">
        <v>5000</v>
      </c>
      <c r="FK13297" s="55" t="s">
        <v>1258</v>
      </c>
      <c r="FL13297" s="55">
        <v>0.025</v>
      </c>
    </row>
    <row r="13298" ht="14.25" customHeight="1" outlineLevel="1" spans="162:168">
      <c r="FF13298" s="55">
        <v>13291</v>
      </c>
      <c r="FG13298" s="55" t="s">
        <v>2053</v>
      </c>
      <c r="FH13298" s="55" t="s">
        <v>2048</v>
      </c>
      <c r="FI13298" s="55">
        <v>1</v>
      </c>
      <c r="FJ13298" s="55">
        <v>10000</v>
      </c>
      <c r="FK13298" s="55" t="s">
        <v>1258</v>
      </c>
      <c r="FL13298" s="55">
        <v>0.025</v>
      </c>
    </row>
    <row r="13299" ht="14.25" customHeight="1" outlineLevel="1" spans="162:168">
      <c r="FF13299" s="55">
        <v>13292</v>
      </c>
      <c r="FG13299" s="55" t="s">
        <v>2053</v>
      </c>
      <c r="FH13299" s="55" t="s">
        <v>2048</v>
      </c>
      <c r="FI13299" s="55">
        <v>1</v>
      </c>
      <c r="FJ13299" s="55">
        <v>25000</v>
      </c>
      <c r="FK13299" s="55" t="s">
        <v>1258</v>
      </c>
      <c r="FL13299" s="55">
        <v>0.025</v>
      </c>
    </row>
    <row r="13300" ht="14.25" customHeight="1" outlineLevel="1" spans="162:168">
      <c r="FF13300" s="55">
        <v>13293</v>
      </c>
      <c r="FG13300" s="55" t="s">
        <v>2053</v>
      </c>
      <c r="FH13300" s="55" t="s">
        <v>2048</v>
      </c>
      <c r="FI13300" s="55">
        <v>1</v>
      </c>
      <c r="FJ13300" s="55">
        <v>50000</v>
      </c>
      <c r="FK13300" s="55" t="s">
        <v>1258</v>
      </c>
      <c r="FL13300" s="55">
        <v>0.025</v>
      </c>
    </row>
    <row r="13301" ht="14.25" customHeight="1" outlineLevel="1" spans="162:168">
      <c r="FF13301" s="55">
        <v>13294</v>
      </c>
      <c r="FG13301" s="55" t="s">
        <v>2053</v>
      </c>
      <c r="FH13301" s="55" t="s">
        <v>2048</v>
      </c>
      <c r="FI13301" s="55">
        <v>1</v>
      </c>
      <c r="FJ13301" s="55">
        <v>80000</v>
      </c>
      <c r="FK13301" s="55" t="s">
        <v>1258</v>
      </c>
      <c r="FL13301" s="55">
        <v>0.025</v>
      </c>
    </row>
    <row r="13302" ht="14.25" customHeight="1" outlineLevel="1" spans="162:168">
      <c r="FF13302" s="55">
        <v>13295</v>
      </c>
      <c r="FG13302" s="55" t="s">
        <v>2053</v>
      </c>
      <c r="FH13302" s="55" t="s">
        <v>2048</v>
      </c>
      <c r="FI13302" s="55">
        <v>1</v>
      </c>
      <c r="FJ13302" s="55">
        <v>130000</v>
      </c>
      <c r="FK13302" s="55" t="s">
        <v>1258</v>
      </c>
      <c r="FL13302" s="55">
        <v>0.025</v>
      </c>
    </row>
    <row r="13303" ht="14.25" customHeight="1" outlineLevel="1" spans="162:168">
      <c r="FF13303" s="55">
        <v>13296</v>
      </c>
      <c r="FG13303" s="55" t="s">
        <v>2053</v>
      </c>
      <c r="FH13303" s="55" t="s">
        <v>2048</v>
      </c>
      <c r="FI13303" s="55">
        <v>1</v>
      </c>
      <c r="FJ13303" s="55">
        <v>260000</v>
      </c>
      <c r="FK13303" s="55" t="s">
        <v>1258</v>
      </c>
      <c r="FL13303" s="55">
        <v>0.025</v>
      </c>
    </row>
    <row r="13304" ht="14.25" customHeight="1" outlineLevel="1" spans="162:168">
      <c r="FF13304" s="55">
        <v>13297</v>
      </c>
      <c r="FG13304" s="55" t="s">
        <v>2053</v>
      </c>
      <c r="FH13304" s="55" t="s">
        <v>2048</v>
      </c>
      <c r="FI13304" s="55">
        <v>1</v>
      </c>
      <c r="FJ13304" s="55">
        <v>400000</v>
      </c>
      <c r="FK13304" s="55" t="s">
        <v>1258</v>
      </c>
      <c r="FL13304" s="55">
        <v>0.025</v>
      </c>
    </row>
    <row r="13305" ht="14.25" customHeight="1" outlineLevel="1" spans="162:168">
      <c r="FF13305" s="55">
        <v>13298</v>
      </c>
      <c r="FG13305" s="55" t="s">
        <v>2053</v>
      </c>
      <c r="FH13305" s="55" t="s">
        <v>2048</v>
      </c>
      <c r="FI13305" s="55">
        <v>1</v>
      </c>
      <c r="FJ13305" s="55">
        <v>530000</v>
      </c>
      <c r="FK13305" s="55" t="s">
        <v>1258</v>
      </c>
      <c r="FL13305" s="55">
        <v>0.025</v>
      </c>
    </row>
    <row r="13306" ht="14.25" customHeight="1" outlineLevel="1" spans="162:168">
      <c r="FF13306" s="55">
        <v>13299</v>
      </c>
      <c r="FG13306" s="55" t="s">
        <v>2053</v>
      </c>
      <c r="FH13306" s="55" t="s">
        <v>2048</v>
      </c>
      <c r="FI13306" s="55">
        <v>1</v>
      </c>
      <c r="FJ13306" s="55">
        <v>540000</v>
      </c>
      <c r="FK13306" s="55" t="s">
        <v>1258</v>
      </c>
      <c r="FL13306" s="55">
        <v>0.025</v>
      </c>
    </row>
    <row r="13307" ht="14.25" customHeight="1" outlineLevel="1" spans="162:168">
      <c r="FF13307" s="55">
        <v>13300</v>
      </c>
      <c r="FG13307" s="55" t="s">
        <v>2053</v>
      </c>
      <c r="FH13307" s="55" t="s">
        <v>2048</v>
      </c>
      <c r="FI13307" s="55">
        <v>2</v>
      </c>
      <c r="FJ13307" s="55">
        <v>0</v>
      </c>
      <c r="FK13307" s="55" t="s">
        <v>1258</v>
      </c>
      <c r="FL13307" s="55">
        <v>0.0334</v>
      </c>
    </row>
    <row r="13308" ht="14.25" customHeight="1" outlineLevel="1" spans="162:168">
      <c r="FF13308" s="55">
        <v>13301</v>
      </c>
      <c r="FG13308" s="55" t="s">
        <v>2053</v>
      </c>
      <c r="FH13308" s="55" t="s">
        <v>2048</v>
      </c>
      <c r="FI13308" s="55">
        <v>2</v>
      </c>
      <c r="FJ13308" s="55">
        <v>1000</v>
      </c>
      <c r="FK13308" s="55" t="s">
        <v>1258</v>
      </c>
      <c r="FL13308" s="55">
        <v>0.0292</v>
      </c>
    </row>
    <row r="13309" ht="14.25" customHeight="1" outlineLevel="1" spans="162:168">
      <c r="FF13309" s="55">
        <v>13302</v>
      </c>
      <c r="FG13309" s="55" t="s">
        <v>2053</v>
      </c>
      <c r="FH13309" s="55" t="s">
        <v>2048</v>
      </c>
      <c r="FI13309" s="55">
        <v>2</v>
      </c>
      <c r="FJ13309" s="55">
        <v>2500</v>
      </c>
      <c r="FK13309" s="55" t="s">
        <v>1258</v>
      </c>
      <c r="FL13309" s="55">
        <v>0.025</v>
      </c>
    </row>
    <row r="13310" ht="14.25" customHeight="1" outlineLevel="1" spans="162:168">
      <c r="FF13310" s="55">
        <v>13303</v>
      </c>
      <c r="FG13310" s="55" t="s">
        <v>2053</v>
      </c>
      <c r="FH13310" s="55" t="s">
        <v>2048</v>
      </c>
      <c r="FI13310" s="55">
        <v>2</v>
      </c>
      <c r="FJ13310" s="55">
        <v>5000</v>
      </c>
      <c r="FK13310" s="55" t="s">
        <v>1258</v>
      </c>
      <c r="FL13310" s="55">
        <v>0.025</v>
      </c>
    </row>
    <row r="13311" ht="14.25" customHeight="1" outlineLevel="1" spans="162:168">
      <c r="FF13311" s="55">
        <v>13304</v>
      </c>
      <c r="FG13311" s="55" t="s">
        <v>2053</v>
      </c>
      <c r="FH13311" s="55" t="s">
        <v>2048</v>
      </c>
      <c r="FI13311" s="55">
        <v>2</v>
      </c>
      <c r="FJ13311" s="55">
        <v>10000</v>
      </c>
      <c r="FK13311" s="55" t="s">
        <v>1258</v>
      </c>
      <c r="FL13311" s="55">
        <v>0.025</v>
      </c>
    </row>
    <row r="13312" ht="14.25" customHeight="1" outlineLevel="1" spans="162:168">
      <c r="FF13312" s="55">
        <v>13305</v>
      </c>
      <c r="FG13312" s="55" t="s">
        <v>2053</v>
      </c>
      <c r="FH13312" s="55" t="s">
        <v>2048</v>
      </c>
      <c r="FI13312" s="55">
        <v>2</v>
      </c>
      <c r="FJ13312" s="55">
        <v>25000</v>
      </c>
      <c r="FK13312" s="55" t="s">
        <v>1258</v>
      </c>
      <c r="FL13312" s="55">
        <v>0.025</v>
      </c>
    </row>
    <row r="13313" ht="14.25" customHeight="1" outlineLevel="1" spans="162:168">
      <c r="FF13313" s="55">
        <v>13306</v>
      </c>
      <c r="FG13313" s="55" t="s">
        <v>2053</v>
      </c>
      <c r="FH13313" s="55" t="s">
        <v>2048</v>
      </c>
      <c r="FI13313" s="55">
        <v>2</v>
      </c>
      <c r="FJ13313" s="55">
        <v>50000</v>
      </c>
      <c r="FK13313" s="55" t="s">
        <v>1258</v>
      </c>
      <c r="FL13313" s="55">
        <v>0.025</v>
      </c>
    </row>
    <row r="13314" ht="14.25" customHeight="1" outlineLevel="1" spans="162:168">
      <c r="FF13314" s="55">
        <v>13307</v>
      </c>
      <c r="FG13314" s="55" t="s">
        <v>2053</v>
      </c>
      <c r="FH13314" s="55" t="s">
        <v>2048</v>
      </c>
      <c r="FI13314" s="55">
        <v>2</v>
      </c>
      <c r="FJ13314" s="55">
        <v>80000</v>
      </c>
      <c r="FK13314" s="55" t="s">
        <v>1258</v>
      </c>
      <c r="FL13314" s="55">
        <v>0.025</v>
      </c>
    </row>
    <row r="13315" ht="14.25" customHeight="1" outlineLevel="1" spans="162:168">
      <c r="FF13315" s="55">
        <v>13308</v>
      </c>
      <c r="FG13315" s="55" t="s">
        <v>2053</v>
      </c>
      <c r="FH13315" s="55" t="s">
        <v>2048</v>
      </c>
      <c r="FI13315" s="55">
        <v>2</v>
      </c>
      <c r="FJ13315" s="55">
        <v>130000</v>
      </c>
      <c r="FK13315" s="55" t="s">
        <v>1258</v>
      </c>
      <c r="FL13315" s="55">
        <v>0.025</v>
      </c>
    </row>
    <row r="13316" ht="14.25" customHeight="1" outlineLevel="1" spans="162:168">
      <c r="FF13316" s="55">
        <v>13309</v>
      </c>
      <c r="FG13316" s="55" t="s">
        <v>2053</v>
      </c>
      <c r="FH13316" s="55" t="s">
        <v>2048</v>
      </c>
      <c r="FI13316" s="55">
        <v>2</v>
      </c>
      <c r="FJ13316" s="55">
        <v>260000</v>
      </c>
      <c r="FK13316" s="55" t="s">
        <v>1258</v>
      </c>
      <c r="FL13316" s="55">
        <v>0.025</v>
      </c>
    </row>
    <row r="13317" ht="14.25" customHeight="1" outlineLevel="1" spans="162:168">
      <c r="FF13317" s="55">
        <v>13310</v>
      </c>
      <c r="FG13317" s="55" t="s">
        <v>2053</v>
      </c>
      <c r="FH13317" s="55" t="s">
        <v>2048</v>
      </c>
      <c r="FI13317" s="55">
        <v>2</v>
      </c>
      <c r="FJ13317" s="55">
        <v>400000</v>
      </c>
      <c r="FK13317" s="55" t="s">
        <v>1258</v>
      </c>
      <c r="FL13317" s="55">
        <v>0.025</v>
      </c>
    </row>
    <row r="13318" ht="14.25" customHeight="1" outlineLevel="1" spans="162:168">
      <c r="FF13318" s="55">
        <v>13311</v>
      </c>
      <c r="FG13318" s="55" t="s">
        <v>2053</v>
      </c>
      <c r="FH13318" s="55" t="s">
        <v>2048</v>
      </c>
      <c r="FI13318" s="55">
        <v>2</v>
      </c>
      <c r="FJ13318" s="55">
        <v>530000</v>
      </c>
      <c r="FK13318" s="55" t="s">
        <v>1258</v>
      </c>
      <c r="FL13318" s="55">
        <v>0.025</v>
      </c>
    </row>
    <row r="13319" ht="14.25" customHeight="1" outlineLevel="1" spans="162:168">
      <c r="FF13319" s="55">
        <v>13312</v>
      </c>
      <c r="FG13319" s="55" t="s">
        <v>2053</v>
      </c>
      <c r="FH13319" s="55" t="s">
        <v>2048</v>
      </c>
      <c r="FI13319" s="55">
        <v>2</v>
      </c>
      <c r="FJ13319" s="55">
        <v>540000</v>
      </c>
      <c r="FK13319" s="55" t="s">
        <v>1258</v>
      </c>
      <c r="FL13319" s="55">
        <v>0.025</v>
      </c>
    </row>
    <row r="13320" ht="14.25" customHeight="1" outlineLevel="1" spans="162:168">
      <c r="FF13320" s="55">
        <v>13313</v>
      </c>
      <c r="FG13320" s="55" t="s">
        <v>2053</v>
      </c>
      <c r="FH13320" s="55" t="s">
        <v>2048</v>
      </c>
      <c r="FI13320" s="55">
        <v>3</v>
      </c>
      <c r="FJ13320" s="55">
        <v>0</v>
      </c>
      <c r="FK13320" s="55" t="s">
        <v>1258</v>
      </c>
      <c r="FL13320" s="55">
        <v>0.0334</v>
      </c>
    </row>
    <row r="13321" ht="14.25" customHeight="1" outlineLevel="1" spans="162:168">
      <c r="FF13321" s="55">
        <v>13314</v>
      </c>
      <c r="FG13321" s="55" t="s">
        <v>2053</v>
      </c>
      <c r="FH13321" s="55" t="s">
        <v>2048</v>
      </c>
      <c r="FI13321" s="55">
        <v>3</v>
      </c>
      <c r="FJ13321" s="55">
        <v>1000</v>
      </c>
      <c r="FK13321" s="55" t="s">
        <v>1258</v>
      </c>
      <c r="FL13321" s="55">
        <v>0.0292</v>
      </c>
    </row>
    <row r="13322" ht="14.25" customHeight="1" outlineLevel="1" spans="162:168">
      <c r="FF13322" s="55">
        <v>13315</v>
      </c>
      <c r="FG13322" s="55" t="s">
        <v>2053</v>
      </c>
      <c r="FH13322" s="55" t="s">
        <v>2048</v>
      </c>
      <c r="FI13322" s="55">
        <v>3</v>
      </c>
      <c r="FJ13322" s="55">
        <v>2500</v>
      </c>
      <c r="FK13322" s="55" t="s">
        <v>1258</v>
      </c>
      <c r="FL13322" s="55">
        <v>0.025</v>
      </c>
    </row>
    <row r="13323" ht="14.25" customHeight="1" outlineLevel="1" spans="162:168">
      <c r="FF13323" s="55">
        <v>13316</v>
      </c>
      <c r="FG13323" s="55" t="s">
        <v>2053</v>
      </c>
      <c r="FH13323" s="55" t="s">
        <v>2048</v>
      </c>
      <c r="FI13323" s="55">
        <v>3</v>
      </c>
      <c r="FJ13323" s="55">
        <v>5000</v>
      </c>
      <c r="FK13323" s="55" t="s">
        <v>1258</v>
      </c>
      <c r="FL13323" s="55">
        <v>0.025</v>
      </c>
    </row>
    <row r="13324" ht="14.25" customHeight="1" outlineLevel="1" spans="162:168">
      <c r="FF13324" s="55">
        <v>13317</v>
      </c>
      <c r="FG13324" s="55" t="s">
        <v>2053</v>
      </c>
      <c r="FH13324" s="55" t="s">
        <v>2048</v>
      </c>
      <c r="FI13324" s="55">
        <v>3</v>
      </c>
      <c r="FJ13324" s="55">
        <v>10000</v>
      </c>
      <c r="FK13324" s="55" t="s">
        <v>1258</v>
      </c>
      <c r="FL13324" s="55">
        <v>0.025</v>
      </c>
    </row>
    <row r="13325" ht="14.25" customHeight="1" outlineLevel="1" spans="162:168">
      <c r="FF13325" s="55">
        <v>13318</v>
      </c>
      <c r="FG13325" s="55" t="s">
        <v>2053</v>
      </c>
      <c r="FH13325" s="55" t="s">
        <v>2048</v>
      </c>
      <c r="FI13325" s="55">
        <v>3</v>
      </c>
      <c r="FJ13325" s="55">
        <v>25000</v>
      </c>
      <c r="FK13325" s="55" t="s">
        <v>1258</v>
      </c>
      <c r="FL13325" s="55">
        <v>0.025</v>
      </c>
    </row>
    <row r="13326" ht="14.25" customHeight="1" outlineLevel="1" spans="162:168">
      <c r="FF13326" s="55">
        <v>13319</v>
      </c>
      <c r="FG13326" s="55" t="s">
        <v>2053</v>
      </c>
      <c r="FH13326" s="55" t="s">
        <v>2048</v>
      </c>
      <c r="FI13326" s="55">
        <v>3</v>
      </c>
      <c r="FJ13326" s="55">
        <v>50000</v>
      </c>
      <c r="FK13326" s="55" t="s">
        <v>1258</v>
      </c>
      <c r="FL13326" s="55">
        <v>0.025</v>
      </c>
    </row>
    <row r="13327" ht="14.25" customHeight="1" outlineLevel="1" spans="162:168">
      <c r="FF13327" s="55">
        <v>13320</v>
      </c>
      <c r="FG13327" s="55" t="s">
        <v>2053</v>
      </c>
      <c r="FH13327" s="55" t="s">
        <v>2048</v>
      </c>
      <c r="FI13327" s="55">
        <v>3</v>
      </c>
      <c r="FJ13327" s="55">
        <v>80000</v>
      </c>
      <c r="FK13327" s="55" t="s">
        <v>1258</v>
      </c>
      <c r="FL13327" s="55">
        <v>0.025</v>
      </c>
    </row>
    <row r="13328" ht="14.25" customHeight="1" outlineLevel="1" spans="162:168">
      <c r="FF13328" s="55">
        <v>13321</v>
      </c>
      <c r="FG13328" s="55" t="s">
        <v>2053</v>
      </c>
      <c r="FH13328" s="55" t="s">
        <v>2048</v>
      </c>
      <c r="FI13328" s="55">
        <v>3</v>
      </c>
      <c r="FJ13328" s="55">
        <v>130000</v>
      </c>
      <c r="FK13328" s="55" t="s">
        <v>1258</v>
      </c>
      <c r="FL13328" s="55">
        <v>0.025</v>
      </c>
    </row>
    <row r="13329" ht="14.25" customHeight="1" outlineLevel="1" spans="162:168">
      <c r="FF13329" s="55">
        <v>13322</v>
      </c>
      <c r="FG13329" s="55" t="s">
        <v>2053</v>
      </c>
      <c r="FH13329" s="55" t="s">
        <v>2048</v>
      </c>
      <c r="FI13329" s="55">
        <v>3</v>
      </c>
      <c r="FJ13329" s="55">
        <v>260000</v>
      </c>
      <c r="FK13329" s="55" t="s">
        <v>1258</v>
      </c>
      <c r="FL13329" s="55">
        <v>0.025</v>
      </c>
    </row>
    <row r="13330" ht="14.25" customHeight="1" outlineLevel="1" spans="162:168">
      <c r="FF13330" s="55">
        <v>13323</v>
      </c>
      <c r="FG13330" s="55" t="s">
        <v>2053</v>
      </c>
      <c r="FH13330" s="55" t="s">
        <v>2048</v>
      </c>
      <c r="FI13330" s="55">
        <v>3</v>
      </c>
      <c r="FJ13330" s="55">
        <v>400000</v>
      </c>
      <c r="FK13330" s="55" t="s">
        <v>1258</v>
      </c>
      <c r="FL13330" s="55">
        <v>0.025</v>
      </c>
    </row>
    <row r="13331" ht="14.25" customHeight="1" outlineLevel="1" spans="162:168">
      <c r="FF13331" s="55">
        <v>13324</v>
      </c>
      <c r="FG13331" s="55" t="s">
        <v>2053</v>
      </c>
      <c r="FH13331" s="55" t="s">
        <v>2048</v>
      </c>
      <c r="FI13331" s="55">
        <v>3</v>
      </c>
      <c r="FJ13331" s="55">
        <v>530000</v>
      </c>
      <c r="FK13331" s="55" t="s">
        <v>1258</v>
      </c>
      <c r="FL13331" s="55">
        <v>0.025</v>
      </c>
    </row>
    <row r="13332" ht="14.25" customHeight="1" outlineLevel="1" spans="162:168">
      <c r="FF13332" s="55">
        <v>13325</v>
      </c>
      <c r="FG13332" s="55" t="s">
        <v>2053</v>
      </c>
      <c r="FH13332" s="55" t="s">
        <v>2048</v>
      </c>
      <c r="FI13332" s="55">
        <v>3</v>
      </c>
      <c r="FJ13332" s="55">
        <v>540000</v>
      </c>
      <c r="FK13332" s="55" t="s">
        <v>1258</v>
      </c>
      <c r="FL13332" s="55">
        <v>0.025</v>
      </c>
    </row>
    <row r="13333" ht="14.25" customHeight="1" outlineLevel="1" spans="162:168">
      <c r="FF13333" s="55">
        <v>13326</v>
      </c>
      <c r="FG13333" s="55" t="s">
        <v>2053</v>
      </c>
      <c r="FH13333" s="55" t="s">
        <v>2048</v>
      </c>
      <c r="FI13333" s="55">
        <v>4</v>
      </c>
      <c r="FJ13333" s="55">
        <v>0</v>
      </c>
      <c r="FK13333" s="55" t="s">
        <v>1258</v>
      </c>
      <c r="FL13333" s="55">
        <v>0.0334</v>
      </c>
    </row>
    <row r="13334" ht="14.25" customHeight="1" outlineLevel="1" spans="162:168">
      <c r="FF13334" s="55">
        <v>13327</v>
      </c>
      <c r="FG13334" s="55" t="s">
        <v>2053</v>
      </c>
      <c r="FH13334" s="55" t="s">
        <v>2048</v>
      </c>
      <c r="FI13334" s="55">
        <v>4</v>
      </c>
      <c r="FJ13334" s="55">
        <v>1000</v>
      </c>
      <c r="FK13334" s="55" t="s">
        <v>1258</v>
      </c>
      <c r="FL13334" s="55">
        <v>0.0292</v>
      </c>
    </row>
    <row r="13335" ht="14.25" customHeight="1" outlineLevel="1" spans="162:168">
      <c r="FF13335" s="55">
        <v>13328</v>
      </c>
      <c r="FG13335" s="55" t="s">
        <v>2053</v>
      </c>
      <c r="FH13335" s="55" t="s">
        <v>2048</v>
      </c>
      <c r="FI13335" s="55">
        <v>4</v>
      </c>
      <c r="FJ13335" s="55">
        <v>2500</v>
      </c>
      <c r="FK13335" s="55" t="s">
        <v>1258</v>
      </c>
      <c r="FL13335" s="55">
        <v>0.025</v>
      </c>
    </row>
    <row r="13336" ht="14.25" customHeight="1" outlineLevel="1" spans="162:168">
      <c r="FF13336" s="55">
        <v>13329</v>
      </c>
      <c r="FG13336" s="55" t="s">
        <v>2053</v>
      </c>
      <c r="FH13336" s="55" t="s">
        <v>2048</v>
      </c>
      <c r="FI13336" s="55">
        <v>4</v>
      </c>
      <c r="FJ13336" s="55">
        <v>5000</v>
      </c>
      <c r="FK13336" s="55" t="s">
        <v>1258</v>
      </c>
      <c r="FL13336" s="55">
        <v>0.025</v>
      </c>
    </row>
    <row r="13337" ht="14.25" customHeight="1" outlineLevel="1" spans="162:168">
      <c r="FF13337" s="55">
        <v>13330</v>
      </c>
      <c r="FG13337" s="55" t="s">
        <v>2053</v>
      </c>
      <c r="FH13337" s="55" t="s">
        <v>2048</v>
      </c>
      <c r="FI13337" s="55">
        <v>4</v>
      </c>
      <c r="FJ13337" s="55">
        <v>10000</v>
      </c>
      <c r="FK13337" s="55" t="s">
        <v>1258</v>
      </c>
      <c r="FL13337" s="55">
        <v>0.025</v>
      </c>
    </row>
    <row r="13338" ht="14.25" customHeight="1" outlineLevel="1" spans="162:168">
      <c r="FF13338" s="55">
        <v>13331</v>
      </c>
      <c r="FG13338" s="55" t="s">
        <v>2053</v>
      </c>
      <c r="FH13338" s="55" t="s">
        <v>2048</v>
      </c>
      <c r="FI13338" s="55">
        <v>4</v>
      </c>
      <c r="FJ13338" s="55">
        <v>25000</v>
      </c>
      <c r="FK13338" s="55" t="s">
        <v>1258</v>
      </c>
      <c r="FL13338" s="55">
        <v>0.025</v>
      </c>
    </row>
    <row r="13339" ht="14.25" customHeight="1" outlineLevel="1" spans="162:168">
      <c r="FF13339" s="55">
        <v>13332</v>
      </c>
      <c r="FG13339" s="55" t="s">
        <v>2053</v>
      </c>
      <c r="FH13339" s="55" t="s">
        <v>2048</v>
      </c>
      <c r="FI13339" s="55">
        <v>4</v>
      </c>
      <c r="FJ13339" s="55">
        <v>50000</v>
      </c>
      <c r="FK13339" s="55" t="s">
        <v>1258</v>
      </c>
      <c r="FL13339" s="55">
        <v>0.025</v>
      </c>
    </row>
    <row r="13340" ht="14.25" customHeight="1" outlineLevel="1" spans="162:168">
      <c r="FF13340" s="55">
        <v>13333</v>
      </c>
      <c r="FG13340" s="55" t="s">
        <v>2053</v>
      </c>
      <c r="FH13340" s="55" t="s">
        <v>2048</v>
      </c>
      <c r="FI13340" s="55">
        <v>4</v>
      </c>
      <c r="FJ13340" s="55">
        <v>80000</v>
      </c>
      <c r="FK13340" s="55" t="s">
        <v>1258</v>
      </c>
      <c r="FL13340" s="55">
        <v>0.025</v>
      </c>
    </row>
    <row r="13341" ht="14.25" customHeight="1" outlineLevel="1" spans="162:168">
      <c r="FF13341" s="55">
        <v>13334</v>
      </c>
      <c r="FG13341" s="55" t="s">
        <v>2053</v>
      </c>
      <c r="FH13341" s="55" t="s">
        <v>2048</v>
      </c>
      <c r="FI13341" s="55">
        <v>4</v>
      </c>
      <c r="FJ13341" s="55">
        <v>130000</v>
      </c>
      <c r="FK13341" s="55" t="s">
        <v>1258</v>
      </c>
      <c r="FL13341" s="55">
        <v>0.025</v>
      </c>
    </row>
    <row r="13342" ht="14.25" customHeight="1" outlineLevel="1" spans="162:168">
      <c r="FF13342" s="55">
        <v>13335</v>
      </c>
      <c r="FG13342" s="55" t="s">
        <v>2053</v>
      </c>
      <c r="FH13342" s="55" t="s">
        <v>2048</v>
      </c>
      <c r="FI13342" s="55">
        <v>4</v>
      </c>
      <c r="FJ13342" s="55">
        <v>260000</v>
      </c>
      <c r="FK13342" s="55" t="s">
        <v>1258</v>
      </c>
      <c r="FL13342" s="55">
        <v>0.025</v>
      </c>
    </row>
    <row r="13343" ht="14.25" customHeight="1" outlineLevel="1" spans="162:168">
      <c r="FF13343" s="55">
        <v>13336</v>
      </c>
      <c r="FG13343" s="55" t="s">
        <v>2053</v>
      </c>
      <c r="FH13343" s="55" t="s">
        <v>2048</v>
      </c>
      <c r="FI13343" s="55">
        <v>4</v>
      </c>
      <c r="FJ13343" s="55">
        <v>400000</v>
      </c>
      <c r="FK13343" s="55" t="s">
        <v>1258</v>
      </c>
      <c r="FL13343" s="55">
        <v>0.025</v>
      </c>
    </row>
    <row r="13344" ht="14.25" customHeight="1" outlineLevel="1" spans="162:168">
      <c r="FF13344" s="55">
        <v>13337</v>
      </c>
      <c r="FG13344" s="55" t="s">
        <v>2053</v>
      </c>
      <c r="FH13344" s="55" t="s">
        <v>2048</v>
      </c>
      <c r="FI13344" s="55">
        <v>4</v>
      </c>
      <c r="FJ13344" s="55">
        <v>530000</v>
      </c>
      <c r="FK13344" s="55" t="s">
        <v>1258</v>
      </c>
      <c r="FL13344" s="55">
        <v>0.025</v>
      </c>
    </row>
    <row r="13345" ht="14.25" customHeight="1" outlineLevel="1" spans="162:168">
      <c r="FF13345" s="55">
        <v>13338</v>
      </c>
      <c r="FG13345" s="55" t="s">
        <v>2053</v>
      </c>
      <c r="FH13345" s="55" t="s">
        <v>2048</v>
      </c>
      <c r="FI13345" s="55">
        <v>4</v>
      </c>
      <c r="FJ13345" s="55">
        <v>540000</v>
      </c>
      <c r="FK13345" s="55" t="s">
        <v>1258</v>
      </c>
      <c r="FL13345" s="55">
        <v>0.025</v>
      </c>
    </row>
    <row r="13346" ht="14.25" customHeight="1" outlineLevel="1" spans="162:168">
      <c r="FF13346" s="55">
        <v>13339</v>
      </c>
      <c r="FG13346" s="55" t="s">
        <v>2053</v>
      </c>
      <c r="FH13346" s="55" t="s">
        <v>2048</v>
      </c>
      <c r="FI13346" s="55">
        <v>5</v>
      </c>
      <c r="FJ13346" s="55">
        <v>0</v>
      </c>
      <c r="FK13346" s="55" t="s">
        <v>1258</v>
      </c>
      <c r="FL13346" s="55">
        <v>0.0275</v>
      </c>
    </row>
    <row r="13347" ht="14.25" customHeight="1" outlineLevel="1" spans="162:168">
      <c r="FF13347" s="55">
        <v>13340</v>
      </c>
      <c r="FG13347" s="55" t="s">
        <v>2053</v>
      </c>
      <c r="FH13347" s="55" t="s">
        <v>2048</v>
      </c>
      <c r="FI13347" s="55">
        <v>5</v>
      </c>
      <c r="FJ13347" s="55">
        <v>1000</v>
      </c>
      <c r="FK13347" s="55" t="s">
        <v>1258</v>
      </c>
      <c r="FL13347" s="55">
        <v>0.0267</v>
      </c>
    </row>
    <row r="13348" ht="14.25" customHeight="1" outlineLevel="1" spans="162:168">
      <c r="FF13348" s="55">
        <v>13341</v>
      </c>
      <c r="FG13348" s="55" t="s">
        <v>2053</v>
      </c>
      <c r="FH13348" s="55" t="s">
        <v>2048</v>
      </c>
      <c r="FI13348" s="55">
        <v>5</v>
      </c>
      <c r="FJ13348" s="55">
        <v>2500</v>
      </c>
      <c r="FK13348" s="55" t="s">
        <v>1258</v>
      </c>
      <c r="FL13348" s="55">
        <v>0.025</v>
      </c>
    </row>
    <row r="13349" ht="14.25" customHeight="1" outlineLevel="1" spans="162:168">
      <c r="FF13349" s="55">
        <v>13342</v>
      </c>
      <c r="FG13349" s="55" t="s">
        <v>2053</v>
      </c>
      <c r="FH13349" s="55" t="s">
        <v>2048</v>
      </c>
      <c r="FI13349" s="55">
        <v>5</v>
      </c>
      <c r="FJ13349" s="55">
        <v>5000</v>
      </c>
      <c r="FK13349" s="55" t="s">
        <v>1258</v>
      </c>
      <c r="FL13349" s="55">
        <v>0.025</v>
      </c>
    </row>
    <row r="13350" ht="14.25" customHeight="1" outlineLevel="1" spans="162:168">
      <c r="FF13350" s="55">
        <v>13343</v>
      </c>
      <c r="FG13350" s="55" t="s">
        <v>2053</v>
      </c>
      <c r="FH13350" s="55" t="s">
        <v>2048</v>
      </c>
      <c r="FI13350" s="55">
        <v>5</v>
      </c>
      <c r="FJ13350" s="55">
        <v>10000</v>
      </c>
      <c r="FK13350" s="55" t="s">
        <v>1258</v>
      </c>
      <c r="FL13350" s="55">
        <v>0.025</v>
      </c>
    </row>
    <row r="13351" ht="14.25" customHeight="1" outlineLevel="1" spans="162:168">
      <c r="FF13351" s="55">
        <v>13344</v>
      </c>
      <c r="FG13351" s="55" t="s">
        <v>2053</v>
      </c>
      <c r="FH13351" s="55" t="s">
        <v>2048</v>
      </c>
      <c r="FI13351" s="55">
        <v>5</v>
      </c>
      <c r="FJ13351" s="55">
        <v>25000</v>
      </c>
      <c r="FK13351" s="55" t="s">
        <v>1258</v>
      </c>
      <c r="FL13351" s="55">
        <v>0.025</v>
      </c>
    </row>
    <row r="13352" ht="14.25" customHeight="1" outlineLevel="1" spans="162:168">
      <c r="FF13352" s="55">
        <v>13345</v>
      </c>
      <c r="FG13352" s="55" t="s">
        <v>2053</v>
      </c>
      <c r="FH13352" s="55" t="s">
        <v>2048</v>
      </c>
      <c r="FI13352" s="55">
        <v>5</v>
      </c>
      <c r="FJ13352" s="55">
        <v>50000</v>
      </c>
      <c r="FK13352" s="55" t="s">
        <v>1258</v>
      </c>
      <c r="FL13352" s="55">
        <v>0.025</v>
      </c>
    </row>
    <row r="13353" ht="14.25" customHeight="1" outlineLevel="1" spans="162:168">
      <c r="FF13353" s="55">
        <v>13346</v>
      </c>
      <c r="FG13353" s="55" t="s">
        <v>2053</v>
      </c>
      <c r="FH13353" s="55" t="s">
        <v>2048</v>
      </c>
      <c r="FI13353" s="55">
        <v>5</v>
      </c>
      <c r="FJ13353" s="55">
        <v>80000</v>
      </c>
      <c r="FK13353" s="55" t="s">
        <v>1258</v>
      </c>
      <c r="FL13353" s="55">
        <v>0.025</v>
      </c>
    </row>
    <row r="13354" ht="14.25" customHeight="1" outlineLevel="1" spans="162:168">
      <c r="FF13354" s="55">
        <v>13347</v>
      </c>
      <c r="FG13354" s="55" t="s">
        <v>2053</v>
      </c>
      <c r="FH13354" s="55" t="s">
        <v>2048</v>
      </c>
      <c r="FI13354" s="55">
        <v>5</v>
      </c>
      <c r="FJ13354" s="55">
        <v>130000</v>
      </c>
      <c r="FK13354" s="55" t="s">
        <v>1258</v>
      </c>
      <c r="FL13354" s="55">
        <v>0.025</v>
      </c>
    </row>
    <row r="13355" ht="14.25" customHeight="1" outlineLevel="1" spans="162:168">
      <c r="FF13355" s="55">
        <v>13348</v>
      </c>
      <c r="FG13355" s="55" t="s">
        <v>2053</v>
      </c>
      <c r="FH13355" s="55" t="s">
        <v>2048</v>
      </c>
      <c r="FI13355" s="55">
        <v>5</v>
      </c>
      <c r="FJ13355" s="55">
        <v>260000</v>
      </c>
      <c r="FK13355" s="55" t="s">
        <v>1258</v>
      </c>
      <c r="FL13355" s="55">
        <v>0.025</v>
      </c>
    </row>
    <row r="13356" ht="14.25" customHeight="1" outlineLevel="1" spans="162:168">
      <c r="FF13356" s="55">
        <v>13349</v>
      </c>
      <c r="FG13356" s="55" t="s">
        <v>2053</v>
      </c>
      <c r="FH13356" s="55" t="s">
        <v>2048</v>
      </c>
      <c r="FI13356" s="55">
        <v>5</v>
      </c>
      <c r="FJ13356" s="55">
        <v>400000</v>
      </c>
      <c r="FK13356" s="55" t="s">
        <v>1258</v>
      </c>
      <c r="FL13356" s="55">
        <v>0.025</v>
      </c>
    </row>
    <row r="13357" ht="14.25" customHeight="1" outlineLevel="1" spans="162:168">
      <c r="FF13357" s="55">
        <v>13350</v>
      </c>
      <c r="FG13357" s="55" t="s">
        <v>2053</v>
      </c>
      <c r="FH13357" s="55" t="s">
        <v>2048</v>
      </c>
      <c r="FI13357" s="55">
        <v>5</v>
      </c>
      <c r="FJ13357" s="55">
        <v>530000</v>
      </c>
      <c r="FK13357" s="55" t="s">
        <v>1258</v>
      </c>
      <c r="FL13357" s="55">
        <v>0.025</v>
      </c>
    </row>
    <row r="13358" ht="14.25" customHeight="1" outlineLevel="1" spans="162:168">
      <c r="FF13358" s="55">
        <v>13351</v>
      </c>
      <c r="FG13358" s="55" t="s">
        <v>2053</v>
      </c>
      <c r="FH13358" s="55" t="s">
        <v>2048</v>
      </c>
      <c r="FI13358" s="55">
        <v>5</v>
      </c>
      <c r="FJ13358" s="55">
        <v>540000</v>
      </c>
      <c r="FK13358" s="55" t="s">
        <v>1258</v>
      </c>
      <c r="FL13358" s="55">
        <v>0.025</v>
      </c>
    </row>
    <row r="13359" ht="14.25" customHeight="1" outlineLevel="1" spans="162:168">
      <c r="FF13359" s="55">
        <v>13352</v>
      </c>
      <c r="FG13359" s="55" t="s">
        <v>2053</v>
      </c>
      <c r="FH13359" s="55" t="s">
        <v>2048</v>
      </c>
      <c r="FI13359" s="55">
        <v>6</v>
      </c>
      <c r="FJ13359" s="55">
        <v>0</v>
      </c>
      <c r="FK13359" s="55" t="s">
        <v>1258</v>
      </c>
      <c r="FL13359" s="55">
        <v>0.0275</v>
      </c>
    </row>
    <row r="13360" ht="14.25" customHeight="1" outlineLevel="1" spans="162:168">
      <c r="FF13360" s="55">
        <v>13353</v>
      </c>
      <c r="FG13360" s="55" t="s">
        <v>2053</v>
      </c>
      <c r="FH13360" s="55" t="s">
        <v>2048</v>
      </c>
      <c r="FI13360" s="55">
        <v>6</v>
      </c>
      <c r="FJ13360" s="55">
        <v>1000</v>
      </c>
      <c r="FK13360" s="55" t="s">
        <v>1258</v>
      </c>
      <c r="FL13360" s="55">
        <v>0.0267</v>
      </c>
    </row>
    <row r="13361" ht="14.25" customHeight="1" outlineLevel="1" spans="162:168">
      <c r="FF13361" s="55">
        <v>13354</v>
      </c>
      <c r="FG13361" s="55" t="s">
        <v>2053</v>
      </c>
      <c r="FH13361" s="55" t="s">
        <v>2048</v>
      </c>
      <c r="FI13361" s="55">
        <v>6</v>
      </c>
      <c r="FJ13361" s="55">
        <v>2500</v>
      </c>
      <c r="FK13361" s="55" t="s">
        <v>1258</v>
      </c>
      <c r="FL13361" s="55">
        <v>0.025</v>
      </c>
    </row>
    <row r="13362" ht="14.25" customHeight="1" outlineLevel="1" spans="162:168">
      <c r="FF13362" s="55">
        <v>13355</v>
      </c>
      <c r="FG13362" s="55" t="s">
        <v>2053</v>
      </c>
      <c r="FH13362" s="55" t="s">
        <v>2048</v>
      </c>
      <c r="FI13362" s="55">
        <v>6</v>
      </c>
      <c r="FJ13362" s="55">
        <v>5000</v>
      </c>
      <c r="FK13362" s="55" t="s">
        <v>1258</v>
      </c>
      <c r="FL13362" s="55">
        <v>0.025</v>
      </c>
    </row>
    <row r="13363" ht="14.25" customHeight="1" outlineLevel="1" spans="162:168">
      <c r="FF13363" s="55">
        <v>13356</v>
      </c>
      <c r="FG13363" s="55" t="s">
        <v>2053</v>
      </c>
      <c r="FH13363" s="55" t="s">
        <v>2048</v>
      </c>
      <c r="FI13363" s="55">
        <v>6</v>
      </c>
      <c r="FJ13363" s="55">
        <v>10000</v>
      </c>
      <c r="FK13363" s="55" t="s">
        <v>1258</v>
      </c>
      <c r="FL13363" s="55">
        <v>0.025</v>
      </c>
    </row>
    <row r="13364" ht="14.25" customHeight="1" outlineLevel="1" spans="162:168">
      <c r="FF13364" s="55">
        <v>13357</v>
      </c>
      <c r="FG13364" s="55" t="s">
        <v>2053</v>
      </c>
      <c r="FH13364" s="55" t="s">
        <v>2048</v>
      </c>
      <c r="FI13364" s="55">
        <v>6</v>
      </c>
      <c r="FJ13364" s="55">
        <v>25000</v>
      </c>
      <c r="FK13364" s="55" t="s">
        <v>1258</v>
      </c>
      <c r="FL13364" s="55">
        <v>0.025</v>
      </c>
    </row>
    <row r="13365" ht="14.25" customHeight="1" outlineLevel="1" spans="162:168">
      <c r="FF13365" s="55">
        <v>13358</v>
      </c>
      <c r="FG13365" s="55" t="s">
        <v>2053</v>
      </c>
      <c r="FH13365" s="55" t="s">
        <v>2048</v>
      </c>
      <c r="FI13365" s="55">
        <v>6</v>
      </c>
      <c r="FJ13365" s="55">
        <v>50000</v>
      </c>
      <c r="FK13365" s="55" t="s">
        <v>1258</v>
      </c>
      <c r="FL13365" s="55">
        <v>0.025</v>
      </c>
    </row>
    <row r="13366" ht="14.25" customHeight="1" outlineLevel="1" spans="162:168">
      <c r="FF13366" s="55">
        <v>13359</v>
      </c>
      <c r="FG13366" s="55" t="s">
        <v>2053</v>
      </c>
      <c r="FH13366" s="55" t="s">
        <v>2048</v>
      </c>
      <c r="FI13366" s="55">
        <v>6</v>
      </c>
      <c r="FJ13366" s="55">
        <v>80000</v>
      </c>
      <c r="FK13366" s="55" t="s">
        <v>1258</v>
      </c>
      <c r="FL13366" s="55">
        <v>0.025</v>
      </c>
    </row>
    <row r="13367" ht="14.25" customHeight="1" outlineLevel="1" spans="162:168">
      <c r="FF13367" s="55">
        <v>13360</v>
      </c>
      <c r="FG13367" s="55" t="s">
        <v>2053</v>
      </c>
      <c r="FH13367" s="55" t="s">
        <v>2048</v>
      </c>
      <c r="FI13367" s="55">
        <v>6</v>
      </c>
      <c r="FJ13367" s="55">
        <v>130000</v>
      </c>
      <c r="FK13367" s="55" t="s">
        <v>1258</v>
      </c>
      <c r="FL13367" s="55">
        <v>0.025</v>
      </c>
    </row>
    <row r="13368" ht="14.25" customHeight="1" outlineLevel="1" spans="162:168">
      <c r="FF13368" s="55">
        <v>13361</v>
      </c>
      <c r="FG13368" s="55" t="s">
        <v>2053</v>
      </c>
      <c r="FH13368" s="55" t="s">
        <v>2048</v>
      </c>
      <c r="FI13368" s="55">
        <v>6</v>
      </c>
      <c r="FJ13368" s="55">
        <v>260000</v>
      </c>
      <c r="FK13368" s="55" t="s">
        <v>1258</v>
      </c>
      <c r="FL13368" s="55">
        <v>0.025</v>
      </c>
    </row>
    <row r="13369" ht="14.25" customHeight="1" outlineLevel="1" spans="162:168">
      <c r="FF13369" s="55">
        <v>13362</v>
      </c>
      <c r="FG13369" s="55" t="s">
        <v>2053</v>
      </c>
      <c r="FH13369" s="55" t="s">
        <v>2048</v>
      </c>
      <c r="FI13369" s="55">
        <v>6</v>
      </c>
      <c r="FJ13369" s="55">
        <v>400000</v>
      </c>
      <c r="FK13369" s="55" t="s">
        <v>1258</v>
      </c>
      <c r="FL13369" s="55">
        <v>0.025</v>
      </c>
    </row>
    <row r="13370" ht="14.25" customHeight="1" outlineLevel="1" spans="162:168">
      <c r="FF13370" s="55">
        <v>13363</v>
      </c>
      <c r="FG13370" s="55" t="s">
        <v>2053</v>
      </c>
      <c r="FH13370" s="55" t="s">
        <v>2048</v>
      </c>
      <c r="FI13370" s="55">
        <v>6</v>
      </c>
      <c r="FJ13370" s="55">
        <v>530000</v>
      </c>
      <c r="FK13370" s="55" t="s">
        <v>1258</v>
      </c>
      <c r="FL13370" s="55">
        <v>0.025</v>
      </c>
    </row>
    <row r="13371" ht="14.25" customHeight="1" outlineLevel="1" spans="162:168">
      <c r="FF13371" s="55">
        <v>13364</v>
      </c>
      <c r="FG13371" s="55" t="s">
        <v>2053</v>
      </c>
      <c r="FH13371" s="55" t="s">
        <v>2048</v>
      </c>
      <c r="FI13371" s="55">
        <v>6</v>
      </c>
      <c r="FJ13371" s="55">
        <v>540000</v>
      </c>
      <c r="FK13371" s="55" t="s">
        <v>1258</v>
      </c>
      <c r="FL13371" s="55">
        <v>0.025</v>
      </c>
    </row>
    <row r="13372" ht="14.25" customHeight="1" outlineLevel="1" spans="162:168">
      <c r="FF13372" s="55">
        <v>13365</v>
      </c>
      <c r="FG13372" s="55" t="s">
        <v>2053</v>
      </c>
      <c r="FH13372" s="55" t="s">
        <v>2048</v>
      </c>
      <c r="FI13372" s="55">
        <v>7</v>
      </c>
      <c r="FJ13372" s="55">
        <v>0</v>
      </c>
      <c r="FK13372" s="55" t="s">
        <v>1258</v>
      </c>
      <c r="FL13372" s="55">
        <v>0.0292</v>
      </c>
    </row>
    <row r="13373" ht="14.25" customHeight="1" outlineLevel="1" spans="162:168">
      <c r="FF13373" s="55">
        <v>13366</v>
      </c>
      <c r="FG13373" s="55" t="s">
        <v>2053</v>
      </c>
      <c r="FH13373" s="55" t="s">
        <v>2048</v>
      </c>
      <c r="FI13373" s="55">
        <v>7</v>
      </c>
      <c r="FJ13373" s="55">
        <v>1000</v>
      </c>
      <c r="FK13373" s="55" t="s">
        <v>1258</v>
      </c>
      <c r="FL13373" s="55">
        <v>0.0292</v>
      </c>
    </row>
    <row r="13374" ht="14.25" customHeight="1" outlineLevel="1" spans="162:168">
      <c r="FF13374" s="55">
        <v>13367</v>
      </c>
      <c r="FG13374" s="55" t="s">
        <v>2053</v>
      </c>
      <c r="FH13374" s="55" t="s">
        <v>2048</v>
      </c>
      <c r="FI13374" s="55">
        <v>7</v>
      </c>
      <c r="FJ13374" s="55">
        <v>2500</v>
      </c>
      <c r="FK13374" s="55" t="s">
        <v>1258</v>
      </c>
      <c r="FL13374" s="55">
        <v>0.0292</v>
      </c>
    </row>
    <row r="13375" ht="14.25" customHeight="1" outlineLevel="1" spans="162:168">
      <c r="FF13375" s="55">
        <v>13368</v>
      </c>
      <c r="FG13375" s="55" t="s">
        <v>2053</v>
      </c>
      <c r="FH13375" s="55" t="s">
        <v>2048</v>
      </c>
      <c r="FI13375" s="55">
        <v>7</v>
      </c>
      <c r="FJ13375" s="55">
        <v>5000</v>
      </c>
      <c r="FK13375" s="55" t="s">
        <v>1258</v>
      </c>
      <c r="FL13375" s="55">
        <v>0.0292</v>
      </c>
    </row>
    <row r="13376" ht="14.25" customHeight="1" outlineLevel="1" spans="162:168">
      <c r="FF13376" s="55">
        <v>13369</v>
      </c>
      <c r="FG13376" s="55" t="s">
        <v>2053</v>
      </c>
      <c r="FH13376" s="55" t="s">
        <v>2048</v>
      </c>
      <c r="FI13376" s="55">
        <v>7</v>
      </c>
      <c r="FJ13376" s="55">
        <v>10000</v>
      </c>
      <c r="FK13376" s="55" t="s">
        <v>1258</v>
      </c>
      <c r="FL13376" s="55">
        <v>0.0292</v>
      </c>
    </row>
    <row r="13377" ht="14.25" customHeight="1" outlineLevel="1" spans="162:168">
      <c r="FF13377" s="55">
        <v>13370</v>
      </c>
      <c r="FG13377" s="55" t="s">
        <v>2053</v>
      </c>
      <c r="FH13377" s="55" t="s">
        <v>2048</v>
      </c>
      <c r="FI13377" s="55">
        <v>7</v>
      </c>
      <c r="FJ13377" s="55">
        <v>25000</v>
      </c>
      <c r="FK13377" s="55" t="s">
        <v>1258</v>
      </c>
      <c r="FL13377" s="55">
        <v>0.0292</v>
      </c>
    </row>
    <row r="13378" ht="14.25" customHeight="1" outlineLevel="1" spans="162:168">
      <c r="FF13378" s="55">
        <v>13371</v>
      </c>
      <c r="FG13378" s="55" t="s">
        <v>2053</v>
      </c>
      <c r="FH13378" s="55" t="s">
        <v>2048</v>
      </c>
      <c r="FI13378" s="55">
        <v>7</v>
      </c>
      <c r="FJ13378" s="55">
        <v>50000</v>
      </c>
      <c r="FK13378" s="55" t="s">
        <v>1258</v>
      </c>
      <c r="FL13378" s="55">
        <v>0.0292</v>
      </c>
    </row>
    <row r="13379" ht="14.25" customHeight="1" outlineLevel="1" spans="162:168">
      <c r="FF13379" s="55">
        <v>13372</v>
      </c>
      <c r="FG13379" s="55" t="s">
        <v>2053</v>
      </c>
      <c r="FH13379" s="55" t="s">
        <v>2048</v>
      </c>
      <c r="FI13379" s="55">
        <v>7</v>
      </c>
      <c r="FJ13379" s="55">
        <v>80000</v>
      </c>
      <c r="FK13379" s="55" t="s">
        <v>1258</v>
      </c>
      <c r="FL13379" s="55">
        <v>0.0292</v>
      </c>
    </row>
    <row r="13380" ht="14.25" customHeight="1" outlineLevel="1" spans="162:168">
      <c r="FF13380" s="55">
        <v>13373</v>
      </c>
      <c r="FG13380" s="55" t="s">
        <v>2053</v>
      </c>
      <c r="FH13380" s="55" t="s">
        <v>2048</v>
      </c>
      <c r="FI13380" s="55">
        <v>7</v>
      </c>
      <c r="FJ13380" s="55">
        <v>130000</v>
      </c>
      <c r="FK13380" s="55" t="s">
        <v>1258</v>
      </c>
      <c r="FL13380" s="55">
        <v>0.0292</v>
      </c>
    </row>
    <row r="13381" ht="14.25" customHeight="1" outlineLevel="1" spans="162:168">
      <c r="FF13381" s="55">
        <v>13374</v>
      </c>
      <c r="FG13381" s="55" t="s">
        <v>2053</v>
      </c>
      <c r="FH13381" s="55" t="s">
        <v>2048</v>
      </c>
      <c r="FI13381" s="55">
        <v>7</v>
      </c>
      <c r="FJ13381" s="55">
        <v>260000</v>
      </c>
      <c r="FK13381" s="55" t="s">
        <v>1258</v>
      </c>
      <c r="FL13381" s="55">
        <v>0.0292</v>
      </c>
    </row>
    <row r="13382" ht="14.25" customHeight="1" outlineLevel="1" spans="162:168">
      <c r="FF13382" s="55">
        <v>13375</v>
      </c>
      <c r="FG13382" s="55" t="s">
        <v>2053</v>
      </c>
      <c r="FH13382" s="55" t="s">
        <v>2048</v>
      </c>
      <c r="FI13382" s="55">
        <v>7</v>
      </c>
      <c r="FJ13382" s="55">
        <v>400000</v>
      </c>
      <c r="FK13382" s="55" t="s">
        <v>1258</v>
      </c>
      <c r="FL13382" s="55">
        <v>0.0292</v>
      </c>
    </row>
    <row r="13383" ht="14.25" customHeight="1" outlineLevel="1" spans="162:168">
      <c r="FF13383" s="55">
        <v>13376</v>
      </c>
      <c r="FG13383" s="55" t="s">
        <v>2053</v>
      </c>
      <c r="FH13383" s="55" t="s">
        <v>2048</v>
      </c>
      <c r="FI13383" s="55">
        <v>7</v>
      </c>
      <c r="FJ13383" s="55">
        <v>530000</v>
      </c>
      <c r="FK13383" s="55" t="s">
        <v>1258</v>
      </c>
      <c r="FL13383" s="55">
        <v>0.0292</v>
      </c>
    </row>
    <row r="13384" ht="14.25" customHeight="1" outlineLevel="1" spans="162:168">
      <c r="FF13384" s="55">
        <v>13377</v>
      </c>
      <c r="FG13384" s="55" t="s">
        <v>2053</v>
      </c>
      <c r="FH13384" s="55" t="s">
        <v>2048</v>
      </c>
      <c r="FI13384" s="55">
        <v>7</v>
      </c>
      <c r="FJ13384" s="55">
        <v>540000</v>
      </c>
      <c r="FK13384" s="55" t="s">
        <v>1258</v>
      </c>
      <c r="FL13384" s="55">
        <v>0.0292</v>
      </c>
    </row>
    <row r="13385" ht="14.25" customHeight="1" outlineLevel="1" spans="162:168">
      <c r="FF13385" s="55">
        <v>13378</v>
      </c>
      <c r="FG13385" s="55" t="s">
        <v>2053</v>
      </c>
      <c r="FH13385" s="55" t="s">
        <v>2048</v>
      </c>
      <c r="FI13385" s="55">
        <v>8</v>
      </c>
      <c r="FJ13385" s="55">
        <v>0</v>
      </c>
      <c r="FK13385" s="55" t="s">
        <v>1258</v>
      </c>
      <c r="FL13385" s="55">
        <v>0.0292</v>
      </c>
    </row>
    <row r="13386" ht="14.25" customHeight="1" outlineLevel="1" spans="162:168">
      <c r="FF13386" s="55">
        <v>13379</v>
      </c>
      <c r="FG13386" s="55" t="s">
        <v>2053</v>
      </c>
      <c r="FH13386" s="55" t="s">
        <v>2048</v>
      </c>
      <c r="FI13386" s="55">
        <v>8</v>
      </c>
      <c r="FJ13386" s="55">
        <v>1000</v>
      </c>
      <c r="FK13386" s="55" t="s">
        <v>1258</v>
      </c>
      <c r="FL13386" s="55">
        <v>0.0292</v>
      </c>
    </row>
    <row r="13387" ht="14.25" customHeight="1" outlineLevel="1" spans="162:168">
      <c r="FF13387" s="55">
        <v>13380</v>
      </c>
      <c r="FG13387" s="55" t="s">
        <v>2053</v>
      </c>
      <c r="FH13387" s="55" t="s">
        <v>2048</v>
      </c>
      <c r="FI13387" s="55">
        <v>8</v>
      </c>
      <c r="FJ13387" s="55">
        <v>2500</v>
      </c>
      <c r="FK13387" s="55" t="s">
        <v>1258</v>
      </c>
      <c r="FL13387" s="55">
        <v>0.0292</v>
      </c>
    </row>
    <row r="13388" ht="14.25" customHeight="1" outlineLevel="1" spans="162:168">
      <c r="FF13388" s="55">
        <v>13381</v>
      </c>
      <c r="FG13388" s="55" t="s">
        <v>2053</v>
      </c>
      <c r="FH13388" s="55" t="s">
        <v>2048</v>
      </c>
      <c r="FI13388" s="55">
        <v>8</v>
      </c>
      <c r="FJ13388" s="55">
        <v>5000</v>
      </c>
      <c r="FK13388" s="55" t="s">
        <v>1258</v>
      </c>
      <c r="FL13388" s="55">
        <v>0.0292</v>
      </c>
    </row>
    <row r="13389" ht="14.25" customHeight="1" outlineLevel="1" spans="162:168">
      <c r="FF13389" s="55">
        <v>13382</v>
      </c>
      <c r="FG13389" s="55" t="s">
        <v>2053</v>
      </c>
      <c r="FH13389" s="55" t="s">
        <v>2048</v>
      </c>
      <c r="FI13389" s="55">
        <v>8</v>
      </c>
      <c r="FJ13389" s="55">
        <v>10000</v>
      </c>
      <c r="FK13389" s="55" t="s">
        <v>1258</v>
      </c>
      <c r="FL13389" s="55">
        <v>0.0292</v>
      </c>
    </row>
    <row r="13390" ht="14.25" customHeight="1" outlineLevel="1" spans="162:168">
      <c r="FF13390" s="55">
        <v>13383</v>
      </c>
      <c r="FG13390" s="55" t="s">
        <v>2053</v>
      </c>
      <c r="FH13390" s="55" t="s">
        <v>2048</v>
      </c>
      <c r="FI13390" s="55">
        <v>8</v>
      </c>
      <c r="FJ13390" s="55">
        <v>25000</v>
      </c>
      <c r="FK13390" s="55" t="s">
        <v>1258</v>
      </c>
      <c r="FL13390" s="55">
        <v>0.0292</v>
      </c>
    </row>
    <row r="13391" ht="14.25" customHeight="1" outlineLevel="1" spans="162:168">
      <c r="FF13391" s="55">
        <v>13384</v>
      </c>
      <c r="FG13391" s="55" t="s">
        <v>2053</v>
      </c>
      <c r="FH13391" s="55" t="s">
        <v>2048</v>
      </c>
      <c r="FI13391" s="55">
        <v>8</v>
      </c>
      <c r="FJ13391" s="55">
        <v>50000</v>
      </c>
      <c r="FK13391" s="55" t="s">
        <v>1258</v>
      </c>
      <c r="FL13391" s="55">
        <v>0.0292</v>
      </c>
    </row>
    <row r="13392" ht="14.25" customHeight="1" outlineLevel="1" spans="162:168">
      <c r="FF13392" s="55">
        <v>13385</v>
      </c>
      <c r="FG13392" s="55" t="s">
        <v>2053</v>
      </c>
      <c r="FH13392" s="55" t="s">
        <v>2048</v>
      </c>
      <c r="FI13392" s="55">
        <v>8</v>
      </c>
      <c r="FJ13392" s="55">
        <v>80000</v>
      </c>
      <c r="FK13392" s="55" t="s">
        <v>1258</v>
      </c>
      <c r="FL13392" s="55">
        <v>0.0292</v>
      </c>
    </row>
    <row r="13393" ht="14.25" customHeight="1" outlineLevel="1" spans="162:168">
      <c r="FF13393" s="55">
        <v>13386</v>
      </c>
      <c r="FG13393" s="55" t="s">
        <v>2053</v>
      </c>
      <c r="FH13393" s="55" t="s">
        <v>2048</v>
      </c>
      <c r="FI13393" s="55">
        <v>8</v>
      </c>
      <c r="FJ13393" s="55">
        <v>130000</v>
      </c>
      <c r="FK13393" s="55" t="s">
        <v>1258</v>
      </c>
      <c r="FL13393" s="55">
        <v>0.0292</v>
      </c>
    </row>
    <row r="13394" ht="14.25" customHeight="1" outlineLevel="1" spans="162:168">
      <c r="FF13394" s="55">
        <v>13387</v>
      </c>
      <c r="FG13394" s="55" t="s">
        <v>2053</v>
      </c>
      <c r="FH13394" s="55" t="s">
        <v>2048</v>
      </c>
      <c r="FI13394" s="55">
        <v>8</v>
      </c>
      <c r="FJ13394" s="55">
        <v>260000</v>
      </c>
      <c r="FK13394" s="55" t="s">
        <v>1258</v>
      </c>
      <c r="FL13394" s="55">
        <v>0.0292</v>
      </c>
    </row>
    <row r="13395" ht="14.25" customHeight="1" outlineLevel="1" spans="162:168">
      <c r="FF13395" s="55">
        <v>13388</v>
      </c>
      <c r="FG13395" s="55" t="s">
        <v>2053</v>
      </c>
      <c r="FH13395" s="55" t="s">
        <v>2048</v>
      </c>
      <c r="FI13395" s="55">
        <v>8</v>
      </c>
      <c r="FJ13395" s="55">
        <v>400000</v>
      </c>
      <c r="FK13395" s="55" t="s">
        <v>1258</v>
      </c>
      <c r="FL13395" s="55">
        <v>0.0292</v>
      </c>
    </row>
    <row r="13396" ht="14.25" customHeight="1" outlineLevel="1" spans="162:168">
      <c r="FF13396" s="55">
        <v>13389</v>
      </c>
      <c r="FG13396" s="55" t="s">
        <v>2053</v>
      </c>
      <c r="FH13396" s="55" t="s">
        <v>2048</v>
      </c>
      <c r="FI13396" s="55">
        <v>8</v>
      </c>
      <c r="FJ13396" s="55">
        <v>530000</v>
      </c>
      <c r="FK13396" s="55" t="s">
        <v>1258</v>
      </c>
      <c r="FL13396" s="55">
        <v>0.0292</v>
      </c>
    </row>
    <row r="13397" ht="14.25" customHeight="1" outlineLevel="1" spans="162:168">
      <c r="FF13397" s="55">
        <v>13390</v>
      </c>
      <c r="FG13397" s="55" t="s">
        <v>2053</v>
      </c>
      <c r="FH13397" s="55" t="s">
        <v>2048</v>
      </c>
      <c r="FI13397" s="55">
        <v>8</v>
      </c>
      <c r="FJ13397" s="55">
        <v>540000</v>
      </c>
      <c r="FK13397" s="55" t="s">
        <v>1258</v>
      </c>
      <c r="FL13397" s="55">
        <v>0.0292</v>
      </c>
    </row>
    <row r="13398" ht="14.25" customHeight="1" outlineLevel="1" spans="162:168">
      <c r="FF13398" s="55">
        <v>13391</v>
      </c>
      <c r="FG13398" s="55" t="s">
        <v>2053</v>
      </c>
      <c r="FH13398" s="55" t="s">
        <v>1944</v>
      </c>
      <c r="FI13398" s="55">
        <v>1</v>
      </c>
      <c r="FJ13398" s="55">
        <v>0</v>
      </c>
      <c r="FK13398" s="55" t="s">
        <v>1258</v>
      </c>
      <c r="FL13398" s="55">
        <v>0.025</v>
      </c>
    </row>
    <row r="13399" ht="14.25" customHeight="1" outlineLevel="1" spans="162:168">
      <c r="FF13399" s="55">
        <v>13392</v>
      </c>
      <c r="FG13399" s="55" t="s">
        <v>2053</v>
      </c>
      <c r="FH13399" s="55" t="s">
        <v>1944</v>
      </c>
      <c r="FI13399" s="55">
        <v>1</v>
      </c>
      <c r="FJ13399" s="55">
        <v>1000</v>
      </c>
      <c r="FK13399" s="55" t="s">
        <v>1258</v>
      </c>
      <c r="FL13399" s="55">
        <v>0.025</v>
      </c>
    </row>
    <row r="13400" ht="14.25" customHeight="1" outlineLevel="1" spans="162:168">
      <c r="FF13400" s="55">
        <v>13393</v>
      </c>
      <c r="FG13400" s="55" t="s">
        <v>2053</v>
      </c>
      <c r="FH13400" s="55" t="s">
        <v>1944</v>
      </c>
      <c r="FI13400" s="55">
        <v>1</v>
      </c>
      <c r="FJ13400" s="55">
        <v>2500</v>
      </c>
      <c r="FK13400" s="55" t="s">
        <v>1258</v>
      </c>
      <c r="FL13400" s="55">
        <v>0.025</v>
      </c>
    </row>
    <row r="13401" ht="14.25" customHeight="1" outlineLevel="1" spans="162:168">
      <c r="FF13401" s="55">
        <v>13394</v>
      </c>
      <c r="FG13401" s="55" t="s">
        <v>2053</v>
      </c>
      <c r="FH13401" s="55" t="s">
        <v>1944</v>
      </c>
      <c r="FI13401" s="55">
        <v>1</v>
      </c>
      <c r="FJ13401" s="55">
        <v>5000</v>
      </c>
      <c r="FK13401" s="55" t="s">
        <v>1258</v>
      </c>
      <c r="FL13401" s="55">
        <v>0.025</v>
      </c>
    </row>
    <row r="13402" ht="14.25" customHeight="1" outlineLevel="1" spans="162:168">
      <c r="FF13402" s="55">
        <v>13395</v>
      </c>
      <c r="FG13402" s="55" t="s">
        <v>2053</v>
      </c>
      <c r="FH13402" s="55" t="s">
        <v>1944</v>
      </c>
      <c r="FI13402" s="55">
        <v>1</v>
      </c>
      <c r="FJ13402" s="55">
        <v>10000</v>
      </c>
      <c r="FK13402" s="55" t="s">
        <v>1258</v>
      </c>
      <c r="FL13402" s="55">
        <v>0.025</v>
      </c>
    </row>
    <row r="13403" ht="14.25" customHeight="1" outlineLevel="1" spans="162:168">
      <c r="FF13403" s="55">
        <v>13396</v>
      </c>
      <c r="FG13403" s="55" t="s">
        <v>2053</v>
      </c>
      <c r="FH13403" s="55" t="s">
        <v>1944</v>
      </c>
      <c r="FI13403" s="55">
        <v>1</v>
      </c>
      <c r="FJ13403" s="55">
        <v>25000</v>
      </c>
      <c r="FK13403" s="55" t="s">
        <v>1258</v>
      </c>
      <c r="FL13403" s="55">
        <v>0.025</v>
      </c>
    </row>
    <row r="13404" ht="14.25" customHeight="1" outlineLevel="1" spans="162:168">
      <c r="FF13404" s="55">
        <v>13397</v>
      </c>
      <c r="FG13404" s="55" t="s">
        <v>2053</v>
      </c>
      <c r="FH13404" s="55" t="s">
        <v>1944</v>
      </c>
      <c r="FI13404" s="55">
        <v>1</v>
      </c>
      <c r="FJ13404" s="55">
        <v>50000</v>
      </c>
      <c r="FK13404" s="55" t="s">
        <v>1258</v>
      </c>
      <c r="FL13404" s="55">
        <v>0.025</v>
      </c>
    </row>
    <row r="13405" ht="14.25" customHeight="1" outlineLevel="1" spans="162:168">
      <c r="FF13405" s="55">
        <v>13398</v>
      </c>
      <c r="FG13405" s="55" t="s">
        <v>2053</v>
      </c>
      <c r="FH13405" s="55" t="s">
        <v>1944</v>
      </c>
      <c r="FI13405" s="55">
        <v>1</v>
      </c>
      <c r="FJ13405" s="55">
        <v>80000</v>
      </c>
      <c r="FK13405" s="55" t="s">
        <v>1258</v>
      </c>
      <c r="FL13405" s="55">
        <v>0.025</v>
      </c>
    </row>
    <row r="13406" ht="14.25" customHeight="1" outlineLevel="1" spans="162:168">
      <c r="FF13406" s="55">
        <v>13399</v>
      </c>
      <c r="FG13406" s="55" t="s">
        <v>2053</v>
      </c>
      <c r="FH13406" s="55" t="s">
        <v>1944</v>
      </c>
      <c r="FI13406" s="55">
        <v>1</v>
      </c>
      <c r="FJ13406" s="55">
        <v>130000</v>
      </c>
      <c r="FK13406" s="55" t="s">
        <v>1258</v>
      </c>
      <c r="FL13406" s="55">
        <v>0.025</v>
      </c>
    </row>
    <row r="13407" ht="14.25" customHeight="1" outlineLevel="1" spans="162:168">
      <c r="FF13407" s="55">
        <v>13400</v>
      </c>
      <c r="FG13407" s="55" t="s">
        <v>2053</v>
      </c>
      <c r="FH13407" s="55" t="s">
        <v>1944</v>
      </c>
      <c r="FI13407" s="55">
        <v>1</v>
      </c>
      <c r="FJ13407" s="55">
        <v>260000</v>
      </c>
      <c r="FK13407" s="55" t="s">
        <v>1258</v>
      </c>
      <c r="FL13407" s="55">
        <v>0.025</v>
      </c>
    </row>
    <row r="13408" ht="14.25" customHeight="1" outlineLevel="1" spans="162:168">
      <c r="FF13408" s="55">
        <v>13401</v>
      </c>
      <c r="FG13408" s="55" t="s">
        <v>2053</v>
      </c>
      <c r="FH13408" s="55" t="s">
        <v>1944</v>
      </c>
      <c r="FI13408" s="55">
        <v>1</v>
      </c>
      <c r="FJ13408" s="55">
        <v>400000</v>
      </c>
      <c r="FK13408" s="55" t="s">
        <v>1258</v>
      </c>
      <c r="FL13408" s="55">
        <v>0.025</v>
      </c>
    </row>
    <row r="13409" ht="14.25" customHeight="1" outlineLevel="1" spans="162:168">
      <c r="FF13409" s="55">
        <v>13402</v>
      </c>
      <c r="FG13409" s="55" t="s">
        <v>2053</v>
      </c>
      <c r="FH13409" s="55" t="s">
        <v>1944</v>
      </c>
      <c r="FI13409" s="55">
        <v>1</v>
      </c>
      <c r="FJ13409" s="55">
        <v>530000</v>
      </c>
      <c r="FK13409" s="55" t="s">
        <v>1258</v>
      </c>
      <c r="FL13409" s="55">
        <v>0.025</v>
      </c>
    </row>
    <row r="13410" ht="14.25" customHeight="1" outlineLevel="1" spans="162:168">
      <c r="FF13410" s="55">
        <v>13403</v>
      </c>
      <c r="FG13410" s="55" t="s">
        <v>2053</v>
      </c>
      <c r="FH13410" s="55" t="s">
        <v>1944</v>
      </c>
      <c r="FI13410" s="55">
        <v>1</v>
      </c>
      <c r="FJ13410" s="55">
        <v>540000</v>
      </c>
      <c r="FK13410" s="55" t="s">
        <v>1258</v>
      </c>
      <c r="FL13410" s="55">
        <v>0.025</v>
      </c>
    </row>
    <row r="13411" ht="14.25" customHeight="1" outlineLevel="1" spans="162:168">
      <c r="FF13411" s="55">
        <v>13404</v>
      </c>
      <c r="FG13411" s="55" t="s">
        <v>2053</v>
      </c>
      <c r="FH13411" s="55" t="s">
        <v>2012</v>
      </c>
      <c r="FI13411" s="55">
        <v>1</v>
      </c>
      <c r="FJ13411" s="55">
        <v>0</v>
      </c>
      <c r="FK13411" s="55" t="s">
        <v>1258</v>
      </c>
      <c r="FL13411" s="55">
        <v>0.025</v>
      </c>
    </row>
    <row r="13412" ht="14.25" customHeight="1" outlineLevel="1" spans="162:168">
      <c r="FF13412" s="55">
        <v>13405</v>
      </c>
      <c r="FG13412" s="55" t="s">
        <v>2053</v>
      </c>
      <c r="FH13412" s="55" t="s">
        <v>2012</v>
      </c>
      <c r="FI13412" s="55">
        <v>1</v>
      </c>
      <c r="FJ13412" s="55">
        <v>1000</v>
      </c>
      <c r="FK13412" s="55" t="s">
        <v>1258</v>
      </c>
      <c r="FL13412" s="55">
        <v>0.025</v>
      </c>
    </row>
    <row r="13413" ht="14.25" customHeight="1" outlineLevel="1" spans="162:168">
      <c r="FF13413" s="55">
        <v>13406</v>
      </c>
      <c r="FG13413" s="55" t="s">
        <v>2053</v>
      </c>
      <c r="FH13413" s="55" t="s">
        <v>2012</v>
      </c>
      <c r="FI13413" s="55">
        <v>1</v>
      </c>
      <c r="FJ13413" s="55">
        <v>2500</v>
      </c>
      <c r="FK13413" s="55" t="s">
        <v>1258</v>
      </c>
      <c r="FL13413" s="55">
        <v>0.025</v>
      </c>
    </row>
    <row r="13414" ht="14.25" customHeight="1" outlineLevel="1" spans="162:168">
      <c r="FF13414" s="55">
        <v>13407</v>
      </c>
      <c r="FG13414" s="55" t="s">
        <v>2053</v>
      </c>
      <c r="FH13414" s="55" t="s">
        <v>2012</v>
      </c>
      <c r="FI13414" s="55">
        <v>1</v>
      </c>
      <c r="FJ13414" s="55">
        <v>5000</v>
      </c>
      <c r="FK13414" s="55" t="s">
        <v>1258</v>
      </c>
      <c r="FL13414" s="55">
        <v>0.025</v>
      </c>
    </row>
    <row r="13415" ht="14.25" customHeight="1" outlineLevel="1" spans="162:168">
      <c r="FF13415" s="55">
        <v>13408</v>
      </c>
      <c r="FG13415" s="55" t="s">
        <v>2053</v>
      </c>
      <c r="FH13415" s="55" t="s">
        <v>2012</v>
      </c>
      <c r="FI13415" s="55">
        <v>1</v>
      </c>
      <c r="FJ13415" s="55">
        <v>10000</v>
      </c>
      <c r="FK13415" s="55" t="s">
        <v>1258</v>
      </c>
      <c r="FL13415" s="55">
        <v>0.025</v>
      </c>
    </row>
    <row r="13416" ht="14.25" customHeight="1" outlineLevel="1" spans="162:168">
      <c r="FF13416" s="55">
        <v>13409</v>
      </c>
      <c r="FG13416" s="55" t="s">
        <v>2053</v>
      </c>
      <c r="FH13416" s="55" t="s">
        <v>2012</v>
      </c>
      <c r="FI13416" s="55">
        <v>1</v>
      </c>
      <c r="FJ13416" s="55">
        <v>25000</v>
      </c>
      <c r="FK13416" s="55" t="s">
        <v>1258</v>
      </c>
      <c r="FL13416" s="55">
        <v>0.025</v>
      </c>
    </row>
    <row r="13417" ht="14.25" customHeight="1" outlineLevel="1" spans="162:168">
      <c r="FF13417" s="55">
        <v>13410</v>
      </c>
      <c r="FG13417" s="55" t="s">
        <v>2053</v>
      </c>
      <c r="FH13417" s="55" t="s">
        <v>2012</v>
      </c>
      <c r="FI13417" s="55">
        <v>1</v>
      </c>
      <c r="FJ13417" s="55">
        <v>50000</v>
      </c>
      <c r="FK13417" s="55" t="s">
        <v>1258</v>
      </c>
      <c r="FL13417" s="55">
        <v>0.025</v>
      </c>
    </row>
    <row r="13418" ht="14.25" customHeight="1" outlineLevel="1" spans="162:168">
      <c r="FF13418" s="55">
        <v>13411</v>
      </c>
      <c r="FG13418" s="55" t="s">
        <v>2053</v>
      </c>
      <c r="FH13418" s="55" t="s">
        <v>2012</v>
      </c>
      <c r="FI13418" s="55">
        <v>1</v>
      </c>
      <c r="FJ13418" s="55">
        <v>80000</v>
      </c>
      <c r="FK13418" s="55" t="s">
        <v>1258</v>
      </c>
      <c r="FL13418" s="55">
        <v>0.025</v>
      </c>
    </row>
    <row r="13419" ht="14.25" customHeight="1" outlineLevel="1" spans="162:168">
      <c r="FF13419" s="55">
        <v>13412</v>
      </c>
      <c r="FG13419" s="55" t="s">
        <v>2053</v>
      </c>
      <c r="FH13419" s="55" t="s">
        <v>2012</v>
      </c>
      <c r="FI13419" s="55">
        <v>1</v>
      </c>
      <c r="FJ13419" s="55">
        <v>130000</v>
      </c>
      <c r="FK13419" s="55" t="s">
        <v>1258</v>
      </c>
      <c r="FL13419" s="55">
        <v>0.025</v>
      </c>
    </row>
    <row r="13420" ht="14.25" customHeight="1" outlineLevel="1" spans="162:168">
      <c r="FF13420" s="55">
        <v>13413</v>
      </c>
      <c r="FG13420" s="55" t="s">
        <v>2053</v>
      </c>
      <c r="FH13420" s="55" t="s">
        <v>2012</v>
      </c>
      <c r="FI13420" s="55">
        <v>1</v>
      </c>
      <c r="FJ13420" s="55">
        <v>260000</v>
      </c>
      <c r="FK13420" s="55" t="s">
        <v>1258</v>
      </c>
      <c r="FL13420" s="55">
        <v>0.025</v>
      </c>
    </row>
    <row r="13421" ht="14.25" customHeight="1" outlineLevel="1" spans="162:168">
      <c r="FF13421" s="55">
        <v>13414</v>
      </c>
      <c r="FG13421" s="55" t="s">
        <v>2053</v>
      </c>
      <c r="FH13421" s="55" t="s">
        <v>2012</v>
      </c>
      <c r="FI13421" s="55">
        <v>1</v>
      </c>
      <c r="FJ13421" s="55">
        <v>400000</v>
      </c>
      <c r="FK13421" s="55" t="s">
        <v>1258</v>
      </c>
      <c r="FL13421" s="55">
        <v>0.025</v>
      </c>
    </row>
    <row r="13422" ht="14.25" customHeight="1" outlineLevel="1" spans="162:168">
      <c r="FF13422" s="55">
        <v>13415</v>
      </c>
      <c r="FG13422" s="55" t="s">
        <v>2053</v>
      </c>
      <c r="FH13422" s="55" t="s">
        <v>2012</v>
      </c>
      <c r="FI13422" s="55">
        <v>1</v>
      </c>
      <c r="FJ13422" s="55">
        <v>530000</v>
      </c>
      <c r="FK13422" s="55" t="s">
        <v>1258</v>
      </c>
      <c r="FL13422" s="55">
        <v>0.025</v>
      </c>
    </row>
    <row r="13423" ht="14.25" customHeight="1" outlineLevel="1" spans="162:168">
      <c r="FF13423" s="55">
        <v>13416</v>
      </c>
      <c r="FG13423" s="55" t="s">
        <v>2053</v>
      </c>
      <c r="FH13423" s="55" t="s">
        <v>2012</v>
      </c>
      <c r="FI13423" s="55">
        <v>1</v>
      </c>
      <c r="FJ13423" s="55">
        <v>540000</v>
      </c>
      <c r="FK13423" s="55" t="s">
        <v>1258</v>
      </c>
      <c r="FL13423" s="55">
        <v>0.025</v>
      </c>
    </row>
    <row r="13424" ht="14.25" customHeight="1" outlineLevel="1" spans="162:168">
      <c r="FF13424" s="55">
        <v>13417</v>
      </c>
      <c r="FG13424" s="55" t="s">
        <v>2053</v>
      </c>
      <c r="FH13424" s="55" t="s">
        <v>1490</v>
      </c>
      <c r="FI13424" s="55">
        <v>1</v>
      </c>
      <c r="FJ13424" s="55">
        <v>0</v>
      </c>
      <c r="FK13424" s="55" t="s">
        <v>1258</v>
      </c>
      <c r="FL13424" s="55">
        <v>0.0375</v>
      </c>
    </row>
    <row r="13425" ht="14.25" customHeight="1" outlineLevel="1" spans="162:168">
      <c r="FF13425" s="55">
        <v>13418</v>
      </c>
      <c r="FG13425" s="55" t="s">
        <v>2053</v>
      </c>
      <c r="FH13425" s="55" t="s">
        <v>1490</v>
      </c>
      <c r="FI13425" s="55">
        <v>1</v>
      </c>
      <c r="FJ13425" s="55">
        <v>1000</v>
      </c>
      <c r="FK13425" s="55" t="s">
        <v>1258</v>
      </c>
      <c r="FL13425" s="55">
        <v>0.0375</v>
      </c>
    </row>
    <row r="13426" ht="14.25" customHeight="1" outlineLevel="1" spans="162:168">
      <c r="FF13426" s="55">
        <v>13419</v>
      </c>
      <c r="FG13426" s="55" t="s">
        <v>2053</v>
      </c>
      <c r="FH13426" s="55" t="s">
        <v>1490</v>
      </c>
      <c r="FI13426" s="55">
        <v>1</v>
      </c>
      <c r="FJ13426" s="55">
        <v>2500</v>
      </c>
      <c r="FK13426" s="55" t="s">
        <v>1258</v>
      </c>
      <c r="FL13426" s="55">
        <v>0.0333</v>
      </c>
    </row>
    <row r="13427" ht="14.25" customHeight="1" outlineLevel="1" spans="162:168">
      <c r="FF13427" s="55">
        <v>13420</v>
      </c>
      <c r="FG13427" s="55" t="s">
        <v>2053</v>
      </c>
      <c r="FH13427" s="55" t="s">
        <v>1490</v>
      </c>
      <c r="FI13427" s="55">
        <v>1</v>
      </c>
      <c r="FJ13427" s="55">
        <v>5000</v>
      </c>
      <c r="FK13427" s="55" t="s">
        <v>1258</v>
      </c>
      <c r="FL13427" s="55">
        <v>0.0292</v>
      </c>
    </row>
    <row r="13428" ht="14.25" customHeight="1" outlineLevel="1" spans="162:168">
      <c r="FF13428" s="55">
        <v>13421</v>
      </c>
      <c r="FG13428" s="55" t="s">
        <v>2053</v>
      </c>
      <c r="FH13428" s="55" t="s">
        <v>1490</v>
      </c>
      <c r="FI13428" s="55">
        <v>1</v>
      </c>
      <c r="FJ13428" s="55">
        <v>10000</v>
      </c>
      <c r="FK13428" s="55" t="s">
        <v>1258</v>
      </c>
      <c r="FL13428" s="55">
        <v>0.025</v>
      </c>
    </row>
    <row r="13429" ht="14.25" customHeight="1" outlineLevel="1" spans="162:168">
      <c r="FF13429" s="55">
        <v>13422</v>
      </c>
      <c r="FG13429" s="55" t="s">
        <v>2053</v>
      </c>
      <c r="FH13429" s="55" t="s">
        <v>1490</v>
      </c>
      <c r="FI13429" s="55">
        <v>1</v>
      </c>
      <c r="FJ13429" s="55">
        <v>25000</v>
      </c>
      <c r="FK13429" s="55" t="s">
        <v>1258</v>
      </c>
      <c r="FL13429" s="55">
        <v>0.025</v>
      </c>
    </row>
    <row r="13430" ht="14.25" customHeight="1" outlineLevel="1" spans="162:168">
      <c r="FF13430" s="55">
        <v>13423</v>
      </c>
      <c r="FG13430" s="55" t="s">
        <v>2053</v>
      </c>
      <c r="FH13430" s="55" t="s">
        <v>1490</v>
      </c>
      <c r="FI13430" s="55">
        <v>1</v>
      </c>
      <c r="FJ13430" s="55">
        <v>50000</v>
      </c>
      <c r="FK13430" s="55" t="s">
        <v>1258</v>
      </c>
      <c r="FL13430" s="55">
        <v>0.025</v>
      </c>
    </row>
    <row r="13431" ht="14.25" customHeight="1" outlineLevel="1" spans="162:168">
      <c r="FF13431" s="55">
        <v>13424</v>
      </c>
      <c r="FG13431" s="55" t="s">
        <v>2053</v>
      </c>
      <c r="FH13431" s="55" t="s">
        <v>1490</v>
      </c>
      <c r="FI13431" s="55">
        <v>1</v>
      </c>
      <c r="FJ13431" s="55">
        <v>80000</v>
      </c>
      <c r="FK13431" s="55" t="s">
        <v>1258</v>
      </c>
      <c r="FL13431" s="55">
        <v>0.025</v>
      </c>
    </row>
    <row r="13432" ht="14.25" customHeight="1" outlineLevel="1" spans="162:168">
      <c r="FF13432" s="55">
        <v>13425</v>
      </c>
      <c r="FG13432" s="55" t="s">
        <v>2053</v>
      </c>
      <c r="FH13432" s="55" t="s">
        <v>1490</v>
      </c>
      <c r="FI13432" s="55">
        <v>1</v>
      </c>
      <c r="FJ13432" s="55">
        <v>130000</v>
      </c>
      <c r="FK13432" s="55" t="s">
        <v>1258</v>
      </c>
      <c r="FL13432" s="55">
        <v>0.025</v>
      </c>
    </row>
    <row r="13433" ht="14.25" customHeight="1" outlineLevel="1" spans="162:168">
      <c r="FF13433" s="55">
        <v>13426</v>
      </c>
      <c r="FG13433" s="55" t="s">
        <v>2053</v>
      </c>
      <c r="FH13433" s="55" t="s">
        <v>1490</v>
      </c>
      <c r="FI13433" s="55">
        <v>1</v>
      </c>
      <c r="FJ13433" s="55">
        <v>260000</v>
      </c>
      <c r="FK13433" s="55" t="s">
        <v>1258</v>
      </c>
      <c r="FL13433" s="55">
        <v>0.025</v>
      </c>
    </row>
    <row r="13434" ht="14.25" customHeight="1" outlineLevel="1" spans="162:168">
      <c r="FF13434" s="55">
        <v>13427</v>
      </c>
      <c r="FG13434" s="55" t="s">
        <v>2053</v>
      </c>
      <c r="FH13434" s="55" t="s">
        <v>1490</v>
      </c>
      <c r="FI13434" s="55">
        <v>1</v>
      </c>
      <c r="FJ13434" s="55">
        <v>400000</v>
      </c>
      <c r="FK13434" s="55" t="s">
        <v>1258</v>
      </c>
      <c r="FL13434" s="55">
        <v>0.025</v>
      </c>
    </row>
    <row r="13435" ht="14.25" customHeight="1" outlineLevel="1" spans="162:168">
      <c r="FF13435" s="55">
        <v>13428</v>
      </c>
      <c r="FG13435" s="55" t="s">
        <v>2053</v>
      </c>
      <c r="FH13435" s="55" t="s">
        <v>1490</v>
      </c>
      <c r="FI13435" s="55">
        <v>1</v>
      </c>
      <c r="FJ13435" s="55">
        <v>530000</v>
      </c>
      <c r="FK13435" s="55" t="s">
        <v>1258</v>
      </c>
      <c r="FL13435" s="55">
        <v>0.025</v>
      </c>
    </row>
    <row r="13436" ht="14.25" customHeight="1" outlineLevel="1" spans="162:168">
      <c r="FF13436" s="55">
        <v>13429</v>
      </c>
      <c r="FG13436" s="55" t="s">
        <v>2053</v>
      </c>
      <c r="FH13436" s="55" t="s">
        <v>1490</v>
      </c>
      <c r="FI13436" s="55">
        <v>1</v>
      </c>
      <c r="FJ13436" s="55">
        <v>540000</v>
      </c>
      <c r="FK13436" s="55" t="s">
        <v>1258</v>
      </c>
      <c r="FL13436" s="55">
        <v>0.025</v>
      </c>
    </row>
    <row r="13437" ht="14.25" customHeight="1" outlineLevel="1" spans="162:168">
      <c r="FF13437" s="55">
        <v>13430</v>
      </c>
      <c r="FG13437" s="55" t="s">
        <v>2053</v>
      </c>
      <c r="FH13437" s="55" t="s">
        <v>1490</v>
      </c>
      <c r="FI13437" s="55">
        <v>2</v>
      </c>
      <c r="FJ13437" s="55">
        <v>0</v>
      </c>
      <c r="FK13437" s="55" t="s">
        <v>1258</v>
      </c>
      <c r="FL13437" s="55">
        <v>0.0375</v>
      </c>
    </row>
    <row r="13438" ht="14.25" customHeight="1" outlineLevel="1" spans="162:168">
      <c r="FF13438" s="55">
        <v>13431</v>
      </c>
      <c r="FG13438" s="55" t="s">
        <v>2053</v>
      </c>
      <c r="FH13438" s="55" t="s">
        <v>1490</v>
      </c>
      <c r="FI13438" s="55">
        <v>2</v>
      </c>
      <c r="FJ13438" s="55">
        <v>1000</v>
      </c>
      <c r="FK13438" s="55" t="s">
        <v>1258</v>
      </c>
      <c r="FL13438" s="55">
        <v>0.0375</v>
      </c>
    </row>
    <row r="13439" ht="14.25" customHeight="1" outlineLevel="1" spans="162:168">
      <c r="FF13439" s="55">
        <v>13432</v>
      </c>
      <c r="FG13439" s="55" t="s">
        <v>2053</v>
      </c>
      <c r="FH13439" s="55" t="s">
        <v>1490</v>
      </c>
      <c r="FI13439" s="55">
        <v>2</v>
      </c>
      <c r="FJ13439" s="55">
        <v>2500</v>
      </c>
      <c r="FK13439" s="55" t="s">
        <v>1258</v>
      </c>
      <c r="FL13439" s="55">
        <v>0.0333</v>
      </c>
    </row>
    <row r="13440" ht="14.25" customHeight="1" outlineLevel="1" spans="162:168">
      <c r="FF13440" s="55">
        <v>13433</v>
      </c>
      <c r="FG13440" s="55" t="s">
        <v>2053</v>
      </c>
      <c r="FH13440" s="55" t="s">
        <v>1490</v>
      </c>
      <c r="FI13440" s="55">
        <v>2</v>
      </c>
      <c r="FJ13440" s="55">
        <v>5000</v>
      </c>
      <c r="FK13440" s="55" t="s">
        <v>1258</v>
      </c>
      <c r="FL13440" s="55">
        <v>0.0292</v>
      </c>
    </row>
    <row r="13441" ht="14.25" customHeight="1" outlineLevel="1" spans="162:168">
      <c r="FF13441" s="55">
        <v>13434</v>
      </c>
      <c r="FG13441" s="55" t="s">
        <v>2053</v>
      </c>
      <c r="FH13441" s="55" t="s">
        <v>1490</v>
      </c>
      <c r="FI13441" s="55">
        <v>2</v>
      </c>
      <c r="FJ13441" s="55">
        <v>10000</v>
      </c>
      <c r="FK13441" s="55" t="s">
        <v>1258</v>
      </c>
      <c r="FL13441" s="55">
        <v>0.025</v>
      </c>
    </row>
    <row r="13442" ht="14.25" customHeight="1" outlineLevel="1" spans="162:168">
      <c r="FF13442" s="55">
        <v>13435</v>
      </c>
      <c r="FG13442" s="55" t="s">
        <v>2053</v>
      </c>
      <c r="FH13442" s="55" t="s">
        <v>1490</v>
      </c>
      <c r="FI13442" s="55">
        <v>2</v>
      </c>
      <c r="FJ13442" s="55">
        <v>25000</v>
      </c>
      <c r="FK13442" s="55" t="s">
        <v>1258</v>
      </c>
      <c r="FL13442" s="55">
        <v>0.025</v>
      </c>
    </row>
    <row r="13443" ht="14.25" customHeight="1" outlineLevel="1" spans="162:168">
      <c r="FF13443" s="55">
        <v>13436</v>
      </c>
      <c r="FG13443" s="55" t="s">
        <v>2053</v>
      </c>
      <c r="FH13443" s="55" t="s">
        <v>1490</v>
      </c>
      <c r="FI13443" s="55">
        <v>2</v>
      </c>
      <c r="FJ13443" s="55">
        <v>50000</v>
      </c>
      <c r="FK13443" s="55" t="s">
        <v>1258</v>
      </c>
      <c r="FL13443" s="55">
        <v>0.025</v>
      </c>
    </row>
    <row r="13444" ht="14.25" customHeight="1" outlineLevel="1" spans="162:168">
      <c r="FF13444" s="55">
        <v>13437</v>
      </c>
      <c r="FG13444" s="55" t="s">
        <v>2053</v>
      </c>
      <c r="FH13444" s="55" t="s">
        <v>1490</v>
      </c>
      <c r="FI13444" s="55">
        <v>2</v>
      </c>
      <c r="FJ13444" s="55">
        <v>80000</v>
      </c>
      <c r="FK13444" s="55" t="s">
        <v>1258</v>
      </c>
      <c r="FL13444" s="55">
        <v>0.025</v>
      </c>
    </row>
    <row r="13445" ht="14.25" customHeight="1" outlineLevel="1" spans="162:168">
      <c r="FF13445" s="55">
        <v>13438</v>
      </c>
      <c r="FG13445" s="55" t="s">
        <v>2053</v>
      </c>
      <c r="FH13445" s="55" t="s">
        <v>1490</v>
      </c>
      <c r="FI13445" s="55">
        <v>2</v>
      </c>
      <c r="FJ13445" s="55">
        <v>130000</v>
      </c>
      <c r="FK13445" s="55" t="s">
        <v>1258</v>
      </c>
      <c r="FL13445" s="55">
        <v>0.025</v>
      </c>
    </row>
    <row r="13446" ht="14.25" customHeight="1" outlineLevel="1" spans="162:168">
      <c r="FF13446" s="55">
        <v>13439</v>
      </c>
      <c r="FG13446" s="55" t="s">
        <v>2053</v>
      </c>
      <c r="FH13446" s="55" t="s">
        <v>1490</v>
      </c>
      <c r="FI13446" s="55">
        <v>2</v>
      </c>
      <c r="FJ13446" s="55">
        <v>260000</v>
      </c>
      <c r="FK13446" s="55" t="s">
        <v>1258</v>
      </c>
      <c r="FL13446" s="55">
        <v>0.025</v>
      </c>
    </row>
    <row r="13447" ht="14.25" customHeight="1" outlineLevel="1" spans="162:168">
      <c r="FF13447" s="55">
        <v>13440</v>
      </c>
      <c r="FG13447" s="55" t="s">
        <v>2053</v>
      </c>
      <c r="FH13447" s="55" t="s">
        <v>1490</v>
      </c>
      <c r="FI13447" s="55">
        <v>2</v>
      </c>
      <c r="FJ13447" s="55">
        <v>400000</v>
      </c>
      <c r="FK13447" s="55" t="s">
        <v>1258</v>
      </c>
      <c r="FL13447" s="55">
        <v>0.025</v>
      </c>
    </row>
    <row r="13448" ht="14.25" customHeight="1" outlineLevel="1" spans="162:168">
      <c r="FF13448" s="55">
        <v>13441</v>
      </c>
      <c r="FG13448" s="55" t="s">
        <v>2053</v>
      </c>
      <c r="FH13448" s="55" t="s">
        <v>1490</v>
      </c>
      <c r="FI13448" s="55">
        <v>2</v>
      </c>
      <c r="FJ13448" s="55">
        <v>530000</v>
      </c>
      <c r="FK13448" s="55" t="s">
        <v>1258</v>
      </c>
      <c r="FL13448" s="55">
        <v>0.025</v>
      </c>
    </row>
    <row r="13449" ht="14.25" customHeight="1" outlineLevel="1" spans="162:168">
      <c r="FF13449" s="55">
        <v>13442</v>
      </c>
      <c r="FG13449" s="55" t="s">
        <v>2053</v>
      </c>
      <c r="FH13449" s="55" t="s">
        <v>1490</v>
      </c>
      <c r="FI13449" s="55">
        <v>2</v>
      </c>
      <c r="FJ13449" s="55">
        <v>540000</v>
      </c>
      <c r="FK13449" s="55" t="s">
        <v>1258</v>
      </c>
      <c r="FL13449" s="55">
        <v>0.025</v>
      </c>
    </row>
    <row r="13450" ht="14.25" customHeight="1" outlineLevel="1" spans="162:168">
      <c r="FF13450" s="55">
        <v>13443</v>
      </c>
      <c r="FG13450" s="55" t="s">
        <v>2053</v>
      </c>
      <c r="FH13450" s="55" t="s">
        <v>1490</v>
      </c>
      <c r="FI13450" s="55">
        <v>3</v>
      </c>
      <c r="FJ13450" s="55">
        <v>0</v>
      </c>
      <c r="FK13450" s="55" t="s">
        <v>1258</v>
      </c>
      <c r="FL13450" s="55">
        <v>0.0292</v>
      </c>
    </row>
    <row r="13451" ht="14.25" customHeight="1" outlineLevel="1" spans="162:168">
      <c r="FF13451" s="55">
        <v>13444</v>
      </c>
      <c r="FG13451" s="55" t="s">
        <v>2053</v>
      </c>
      <c r="FH13451" s="55" t="s">
        <v>1490</v>
      </c>
      <c r="FI13451" s="55">
        <v>3</v>
      </c>
      <c r="FJ13451" s="55">
        <v>1000</v>
      </c>
      <c r="FK13451" s="55" t="s">
        <v>1258</v>
      </c>
      <c r="FL13451" s="55">
        <v>0.0292</v>
      </c>
    </row>
    <row r="13452" ht="14.25" customHeight="1" outlineLevel="1" spans="162:168">
      <c r="FF13452" s="55">
        <v>13445</v>
      </c>
      <c r="FG13452" s="55" t="s">
        <v>2053</v>
      </c>
      <c r="FH13452" s="55" t="s">
        <v>1490</v>
      </c>
      <c r="FI13452" s="55">
        <v>3</v>
      </c>
      <c r="FJ13452" s="55">
        <v>2500</v>
      </c>
      <c r="FK13452" s="55" t="s">
        <v>1258</v>
      </c>
      <c r="FL13452" s="55">
        <v>0.0292</v>
      </c>
    </row>
    <row r="13453" ht="14.25" customHeight="1" outlineLevel="1" spans="162:168">
      <c r="FF13453" s="55">
        <v>13446</v>
      </c>
      <c r="FG13453" s="55" t="s">
        <v>2053</v>
      </c>
      <c r="FH13453" s="55" t="s">
        <v>1490</v>
      </c>
      <c r="FI13453" s="55">
        <v>3</v>
      </c>
      <c r="FJ13453" s="55">
        <v>5000</v>
      </c>
      <c r="FK13453" s="55" t="s">
        <v>1258</v>
      </c>
      <c r="FL13453" s="55">
        <v>0.0292</v>
      </c>
    </row>
    <row r="13454" ht="14.25" customHeight="1" outlineLevel="1" spans="162:168">
      <c r="FF13454" s="55">
        <v>13447</v>
      </c>
      <c r="FG13454" s="55" t="s">
        <v>2053</v>
      </c>
      <c r="FH13454" s="55" t="s">
        <v>1490</v>
      </c>
      <c r="FI13454" s="55">
        <v>3</v>
      </c>
      <c r="FJ13454" s="55">
        <v>10000</v>
      </c>
      <c r="FK13454" s="55" t="s">
        <v>1258</v>
      </c>
      <c r="FL13454" s="55">
        <v>0.0292</v>
      </c>
    </row>
    <row r="13455" ht="14.25" customHeight="1" outlineLevel="1" spans="162:168">
      <c r="FF13455" s="55">
        <v>13448</v>
      </c>
      <c r="FG13455" s="55" t="s">
        <v>2053</v>
      </c>
      <c r="FH13455" s="55" t="s">
        <v>1490</v>
      </c>
      <c r="FI13455" s="55">
        <v>3</v>
      </c>
      <c r="FJ13455" s="55">
        <v>25000</v>
      </c>
      <c r="FK13455" s="55" t="s">
        <v>1258</v>
      </c>
      <c r="FL13455" s="55">
        <v>0.0292</v>
      </c>
    </row>
    <row r="13456" ht="14.25" customHeight="1" outlineLevel="1" spans="162:168">
      <c r="FF13456" s="55">
        <v>13449</v>
      </c>
      <c r="FG13456" s="55" t="s">
        <v>2053</v>
      </c>
      <c r="FH13456" s="55" t="s">
        <v>1490</v>
      </c>
      <c r="FI13456" s="55">
        <v>3</v>
      </c>
      <c r="FJ13456" s="55">
        <v>50000</v>
      </c>
      <c r="FK13456" s="55" t="s">
        <v>1258</v>
      </c>
      <c r="FL13456" s="55">
        <v>0.0292</v>
      </c>
    </row>
    <row r="13457" ht="14.25" customHeight="1" outlineLevel="1" spans="162:168">
      <c r="FF13457" s="55">
        <v>13450</v>
      </c>
      <c r="FG13457" s="55" t="s">
        <v>2053</v>
      </c>
      <c r="FH13457" s="55" t="s">
        <v>1490</v>
      </c>
      <c r="FI13457" s="55">
        <v>3</v>
      </c>
      <c r="FJ13457" s="55">
        <v>80000</v>
      </c>
      <c r="FK13457" s="55" t="s">
        <v>1258</v>
      </c>
      <c r="FL13457" s="55">
        <v>0.0292</v>
      </c>
    </row>
    <row r="13458" ht="14.25" customHeight="1" outlineLevel="1" spans="162:168">
      <c r="FF13458" s="55">
        <v>13451</v>
      </c>
      <c r="FG13458" s="55" t="s">
        <v>2053</v>
      </c>
      <c r="FH13458" s="55" t="s">
        <v>1490</v>
      </c>
      <c r="FI13458" s="55">
        <v>3</v>
      </c>
      <c r="FJ13458" s="55">
        <v>130000</v>
      </c>
      <c r="FK13458" s="55" t="s">
        <v>1258</v>
      </c>
      <c r="FL13458" s="55">
        <v>0.0292</v>
      </c>
    </row>
    <row r="13459" ht="14.25" customHeight="1" outlineLevel="1" spans="162:168">
      <c r="FF13459" s="55">
        <v>13452</v>
      </c>
      <c r="FG13459" s="55" t="s">
        <v>2053</v>
      </c>
      <c r="FH13459" s="55" t="s">
        <v>1490</v>
      </c>
      <c r="FI13459" s="55">
        <v>3</v>
      </c>
      <c r="FJ13459" s="55">
        <v>260000</v>
      </c>
      <c r="FK13459" s="55" t="s">
        <v>1258</v>
      </c>
      <c r="FL13459" s="55">
        <v>0.0292</v>
      </c>
    </row>
    <row r="13460" ht="14.25" customHeight="1" outlineLevel="1" spans="162:168">
      <c r="FF13460" s="55">
        <v>13453</v>
      </c>
      <c r="FG13460" s="55" t="s">
        <v>2053</v>
      </c>
      <c r="FH13460" s="55" t="s">
        <v>1490</v>
      </c>
      <c r="FI13460" s="55">
        <v>3</v>
      </c>
      <c r="FJ13460" s="55">
        <v>400000</v>
      </c>
      <c r="FK13460" s="55" t="s">
        <v>1258</v>
      </c>
      <c r="FL13460" s="55">
        <v>0.0292</v>
      </c>
    </row>
    <row r="13461" ht="14.25" customHeight="1" outlineLevel="1" spans="162:168">
      <c r="FF13461" s="55">
        <v>13454</v>
      </c>
      <c r="FG13461" s="55" t="s">
        <v>2053</v>
      </c>
      <c r="FH13461" s="55" t="s">
        <v>1490</v>
      </c>
      <c r="FI13461" s="55">
        <v>3</v>
      </c>
      <c r="FJ13461" s="55">
        <v>530000</v>
      </c>
      <c r="FK13461" s="55" t="s">
        <v>1258</v>
      </c>
      <c r="FL13461" s="55">
        <v>0.0292</v>
      </c>
    </row>
    <row r="13462" ht="14.25" customHeight="1" outlineLevel="1" spans="162:168">
      <c r="FF13462" s="55">
        <v>13455</v>
      </c>
      <c r="FG13462" s="55" t="s">
        <v>2053</v>
      </c>
      <c r="FH13462" s="55" t="s">
        <v>1490</v>
      </c>
      <c r="FI13462" s="55">
        <v>3</v>
      </c>
      <c r="FJ13462" s="55">
        <v>540000</v>
      </c>
      <c r="FK13462" s="55" t="s">
        <v>1258</v>
      </c>
      <c r="FL13462" s="55">
        <v>0.0292</v>
      </c>
    </row>
    <row r="13463" ht="14.25" customHeight="1" outlineLevel="1" spans="162:168">
      <c r="FF13463" s="55">
        <v>13456</v>
      </c>
      <c r="FG13463" s="55" t="s">
        <v>2053</v>
      </c>
      <c r="FH13463" s="55" t="s">
        <v>1490</v>
      </c>
      <c r="FI13463" s="55">
        <v>4</v>
      </c>
      <c r="FJ13463" s="55">
        <v>0</v>
      </c>
      <c r="FK13463" s="55" t="s">
        <v>1258</v>
      </c>
      <c r="FL13463" s="55">
        <v>0.0292</v>
      </c>
    </row>
    <row r="13464" ht="14.25" customHeight="1" outlineLevel="1" spans="162:168">
      <c r="FF13464" s="55">
        <v>13457</v>
      </c>
      <c r="FG13464" s="55" t="s">
        <v>2053</v>
      </c>
      <c r="FH13464" s="55" t="s">
        <v>1490</v>
      </c>
      <c r="FI13464" s="55">
        <v>4</v>
      </c>
      <c r="FJ13464" s="55">
        <v>1000</v>
      </c>
      <c r="FK13464" s="55" t="s">
        <v>1258</v>
      </c>
      <c r="FL13464" s="55">
        <v>0.0292</v>
      </c>
    </row>
    <row r="13465" ht="14.25" customHeight="1" outlineLevel="1" spans="162:168">
      <c r="FF13465" s="55">
        <v>13458</v>
      </c>
      <c r="FG13465" s="55" t="s">
        <v>2053</v>
      </c>
      <c r="FH13465" s="55" t="s">
        <v>1490</v>
      </c>
      <c r="FI13465" s="55">
        <v>4</v>
      </c>
      <c r="FJ13465" s="55">
        <v>2500</v>
      </c>
      <c r="FK13465" s="55" t="s">
        <v>1258</v>
      </c>
      <c r="FL13465" s="55">
        <v>0.0292</v>
      </c>
    </row>
    <row r="13466" ht="14.25" customHeight="1" outlineLevel="1" spans="162:168">
      <c r="FF13466" s="55">
        <v>13459</v>
      </c>
      <c r="FG13466" s="55" t="s">
        <v>2053</v>
      </c>
      <c r="FH13466" s="55" t="s">
        <v>1490</v>
      </c>
      <c r="FI13466" s="55">
        <v>4</v>
      </c>
      <c r="FJ13466" s="55">
        <v>5000</v>
      </c>
      <c r="FK13466" s="55" t="s">
        <v>1258</v>
      </c>
      <c r="FL13466" s="55">
        <v>0.0292</v>
      </c>
    </row>
    <row r="13467" ht="14.25" customHeight="1" outlineLevel="1" spans="162:168">
      <c r="FF13467" s="55">
        <v>13460</v>
      </c>
      <c r="FG13467" s="55" t="s">
        <v>2053</v>
      </c>
      <c r="FH13467" s="55" t="s">
        <v>1490</v>
      </c>
      <c r="FI13467" s="55">
        <v>4</v>
      </c>
      <c r="FJ13467" s="55">
        <v>10000</v>
      </c>
      <c r="FK13467" s="55" t="s">
        <v>1258</v>
      </c>
      <c r="FL13467" s="55">
        <v>0.0292</v>
      </c>
    </row>
    <row r="13468" ht="14.25" customHeight="1" outlineLevel="1" spans="162:168">
      <c r="FF13468" s="55">
        <v>13461</v>
      </c>
      <c r="FG13468" s="55" t="s">
        <v>2053</v>
      </c>
      <c r="FH13468" s="55" t="s">
        <v>1490</v>
      </c>
      <c r="FI13468" s="55">
        <v>4</v>
      </c>
      <c r="FJ13468" s="55">
        <v>25000</v>
      </c>
      <c r="FK13468" s="55" t="s">
        <v>1258</v>
      </c>
      <c r="FL13468" s="55">
        <v>0.0292</v>
      </c>
    </row>
    <row r="13469" ht="14.25" customHeight="1" outlineLevel="1" spans="162:168">
      <c r="FF13469" s="55">
        <v>13462</v>
      </c>
      <c r="FG13469" s="55" t="s">
        <v>2053</v>
      </c>
      <c r="FH13469" s="55" t="s">
        <v>1490</v>
      </c>
      <c r="FI13469" s="55">
        <v>4</v>
      </c>
      <c r="FJ13469" s="55">
        <v>50000</v>
      </c>
      <c r="FK13469" s="55" t="s">
        <v>1258</v>
      </c>
      <c r="FL13469" s="55">
        <v>0.0292</v>
      </c>
    </row>
    <row r="13470" ht="14.25" customHeight="1" outlineLevel="1" spans="162:168">
      <c r="FF13470" s="55">
        <v>13463</v>
      </c>
      <c r="FG13470" s="55" t="s">
        <v>2053</v>
      </c>
      <c r="FH13470" s="55" t="s">
        <v>1490</v>
      </c>
      <c r="FI13470" s="55">
        <v>4</v>
      </c>
      <c r="FJ13470" s="55">
        <v>80000</v>
      </c>
      <c r="FK13470" s="55" t="s">
        <v>1258</v>
      </c>
      <c r="FL13470" s="55">
        <v>0.0292</v>
      </c>
    </row>
    <row r="13471" ht="14.25" customHeight="1" outlineLevel="1" spans="162:168">
      <c r="FF13471" s="55">
        <v>13464</v>
      </c>
      <c r="FG13471" s="55" t="s">
        <v>2053</v>
      </c>
      <c r="FH13471" s="55" t="s">
        <v>1490</v>
      </c>
      <c r="FI13471" s="55">
        <v>4</v>
      </c>
      <c r="FJ13471" s="55">
        <v>130000</v>
      </c>
      <c r="FK13471" s="55" t="s">
        <v>1258</v>
      </c>
      <c r="FL13471" s="55">
        <v>0.0292</v>
      </c>
    </row>
    <row r="13472" ht="14.25" customHeight="1" outlineLevel="1" spans="162:168">
      <c r="FF13472" s="55">
        <v>13465</v>
      </c>
      <c r="FG13472" s="55" t="s">
        <v>2053</v>
      </c>
      <c r="FH13472" s="55" t="s">
        <v>1490</v>
      </c>
      <c r="FI13472" s="55">
        <v>4</v>
      </c>
      <c r="FJ13472" s="55">
        <v>260000</v>
      </c>
      <c r="FK13472" s="55" t="s">
        <v>1258</v>
      </c>
      <c r="FL13472" s="55">
        <v>0.0292</v>
      </c>
    </row>
    <row r="13473" ht="14.25" customHeight="1" outlineLevel="1" spans="162:168">
      <c r="FF13473" s="55">
        <v>13466</v>
      </c>
      <c r="FG13473" s="55" t="s">
        <v>2053</v>
      </c>
      <c r="FH13473" s="55" t="s">
        <v>1490</v>
      </c>
      <c r="FI13473" s="55">
        <v>4</v>
      </c>
      <c r="FJ13473" s="55">
        <v>400000</v>
      </c>
      <c r="FK13473" s="55" t="s">
        <v>1258</v>
      </c>
      <c r="FL13473" s="55">
        <v>0.0292</v>
      </c>
    </row>
    <row r="13474" ht="14.25" customHeight="1" outlineLevel="1" spans="162:168">
      <c r="FF13474" s="55">
        <v>13467</v>
      </c>
      <c r="FG13474" s="55" t="s">
        <v>2053</v>
      </c>
      <c r="FH13474" s="55" t="s">
        <v>1490</v>
      </c>
      <c r="FI13474" s="55">
        <v>4</v>
      </c>
      <c r="FJ13474" s="55">
        <v>530000</v>
      </c>
      <c r="FK13474" s="55" t="s">
        <v>1258</v>
      </c>
      <c r="FL13474" s="55">
        <v>0.0292</v>
      </c>
    </row>
    <row r="13475" ht="14.25" customHeight="1" outlineLevel="1" spans="162:168">
      <c r="FF13475" s="55">
        <v>13468</v>
      </c>
      <c r="FG13475" s="55" t="s">
        <v>2053</v>
      </c>
      <c r="FH13475" s="55" t="s">
        <v>1490</v>
      </c>
      <c r="FI13475" s="55">
        <v>4</v>
      </c>
      <c r="FJ13475" s="55">
        <v>540000</v>
      </c>
      <c r="FK13475" s="55" t="s">
        <v>1258</v>
      </c>
      <c r="FL13475" s="55">
        <v>0.0292</v>
      </c>
    </row>
    <row r="13476" ht="14.25" customHeight="1" outlineLevel="1" spans="162:168">
      <c r="FF13476" s="55">
        <v>13469</v>
      </c>
      <c r="FG13476" s="55" t="s">
        <v>2053</v>
      </c>
      <c r="FH13476" s="55" t="s">
        <v>1490</v>
      </c>
      <c r="FI13476" s="55">
        <v>5</v>
      </c>
      <c r="FJ13476" s="55">
        <v>0</v>
      </c>
      <c r="FK13476" s="55" t="s">
        <v>1258</v>
      </c>
      <c r="FL13476" s="55">
        <v>0.0292</v>
      </c>
    </row>
    <row r="13477" ht="14.25" customHeight="1" outlineLevel="1" spans="162:168">
      <c r="FF13477" s="55">
        <v>13470</v>
      </c>
      <c r="FG13477" s="55" t="s">
        <v>2053</v>
      </c>
      <c r="FH13477" s="55" t="s">
        <v>1490</v>
      </c>
      <c r="FI13477" s="55">
        <v>5</v>
      </c>
      <c r="FJ13477" s="55">
        <v>1000</v>
      </c>
      <c r="FK13477" s="55" t="s">
        <v>1258</v>
      </c>
      <c r="FL13477" s="55">
        <v>0.0292</v>
      </c>
    </row>
    <row r="13478" ht="14.25" customHeight="1" outlineLevel="1" spans="162:168">
      <c r="FF13478" s="55">
        <v>13471</v>
      </c>
      <c r="FG13478" s="55" t="s">
        <v>2053</v>
      </c>
      <c r="FH13478" s="55" t="s">
        <v>1490</v>
      </c>
      <c r="FI13478" s="55">
        <v>5</v>
      </c>
      <c r="FJ13478" s="55">
        <v>2500</v>
      </c>
      <c r="FK13478" s="55" t="s">
        <v>1258</v>
      </c>
      <c r="FL13478" s="55">
        <v>0.0292</v>
      </c>
    </row>
    <row r="13479" ht="14.25" customHeight="1" outlineLevel="1" spans="162:168">
      <c r="FF13479" s="55">
        <v>13472</v>
      </c>
      <c r="FG13479" s="55" t="s">
        <v>2053</v>
      </c>
      <c r="FH13479" s="55" t="s">
        <v>1490</v>
      </c>
      <c r="FI13479" s="55">
        <v>5</v>
      </c>
      <c r="FJ13479" s="55">
        <v>5000</v>
      </c>
      <c r="FK13479" s="55" t="s">
        <v>1258</v>
      </c>
      <c r="FL13479" s="55">
        <v>0.0292</v>
      </c>
    </row>
    <row r="13480" ht="14.25" customHeight="1" outlineLevel="1" spans="162:168">
      <c r="FF13480" s="55">
        <v>13473</v>
      </c>
      <c r="FG13480" s="55" t="s">
        <v>2053</v>
      </c>
      <c r="FH13480" s="55" t="s">
        <v>1490</v>
      </c>
      <c r="FI13480" s="55">
        <v>5</v>
      </c>
      <c r="FJ13480" s="55">
        <v>10000</v>
      </c>
      <c r="FK13480" s="55" t="s">
        <v>1258</v>
      </c>
      <c r="FL13480" s="55">
        <v>0.0292</v>
      </c>
    </row>
    <row r="13481" ht="14.25" customHeight="1" outlineLevel="1" spans="162:168">
      <c r="FF13481" s="55">
        <v>13474</v>
      </c>
      <c r="FG13481" s="55" t="s">
        <v>2053</v>
      </c>
      <c r="FH13481" s="55" t="s">
        <v>1490</v>
      </c>
      <c r="FI13481" s="55">
        <v>5</v>
      </c>
      <c r="FJ13481" s="55">
        <v>25000</v>
      </c>
      <c r="FK13481" s="55" t="s">
        <v>1258</v>
      </c>
      <c r="FL13481" s="55">
        <v>0.0292</v>
      </c>
    </row>
    <row r="13482" ht="14.25" customHeight="1" outlineLevel="1" spans="162:168">
      <c r="FF13482" s="55">
        <v>13475</v>
      </c>
      <c r="FG13482" s="55" t="s">
        <v>2053</v>
      </c>
      <c r="FH13482" s="55" t="s">
        <v>1490</v>
      </c>
      <c r="FI13482" s="55">
        <v>5</v>
      </c>
      <c r="FJ13482" s="55">
        <v>50000</v>
      </c>
      <c r="FK13482" s="55" t="s">
        <v>1258</v>
      </c>
      <c r="FL13482" s="55">
        <v>0.0292</v>
      </c>
    </row>
    <row r="13483" ht="14.25" customHeight="1" outlineLevel="1" spans="162:168">
      <c r="FF13483" s="55">
        <v>13476</v>
      </c>
      <c r="FG13483" s="55" t="s">
        <v>2053</v>
      </c>
      <c r="FH13483" s="55" t="s">
        <v>1490</v>
      </c>
      <c r="FI13483" s="55">
        <v>5</v>
      </c>
      <c r="FJ13483" s="55">
        <v>80000</v>
      </c>
      <c r="FK13483" s="55" t="s">
        <v>1258</v>
      </c>
      <c r="FL13483" s="55">
        <v>0.0292</v>
      </c>
    </row>
    <row r="13484" ht="14.25" customHeight="1" outlineLevel="1" spans="162:168">
      <c r="FF13484" s="55">
        <v>13477</v>
      </c>
      <c r="FG13484" s="55" t="s">
        <v>2053</v>
      </c>
      <c r="FH13484" s="55" t="s">
        <v>1490</v>
      </c>
      <c r="FI13484" s="55">
        <v>5</v>
      </c>
      <c r="FJ13484" s="55">
        <v>130000</v>
      </c>
      <c r="FK13484" s="55" t="s">
        <v>1258</v>
      </c>
      <c r="FL13484" s="55">
        <v>0.0292</v>
      </c>
    </row>
    <row r="13485" ht="14.25" customHeight="1" outlineLevel="1" spans="162:168">
      <c r="FF13485" s="55">
        <v>13478</v>
      </c>
      <c r="FG13485" s="55" t="s">
        <v>2053</v>
      </c>
      <c r="FH13485" s="55" t="s">
        <v>1490</v>
      </c>
      <c r="FI13485" s="55">
        <v>5</v>
      </c>
      <c r="FJ13485" s="55">
        <v>260000</v>
      </c>
      <c r="FK13485" s="55" t="s">
        <v>1258</v>
      </c>
      <c r="FL13485" s="55">
        <v>0.0292</v>
      </c>
    </row>
    <row r="13486" ht="14.25" customHeight="1" outlineLevel="1" spans="162:168">
      <c r="FF13486" s="55">
        <v>13479</v>
      </c>
      <c r="FG13486" s="55" t="s">
        <v>2053</v>
      </c>
      <c r="FH13486" s="55" t="s">
        <v>1490</v>
      </c>
      <c r="FI13486" s="55">
        <v>5</v>
      </c>
      <c r="FJ13486" s="55">
        <v>400000</v>
      </c>
      <c r="FK13486" s="55" t="s">
        <v>1258</v>
      </c>
      <c r="FL13486" s="55">
        <v>0.0292</v>
      </c>
    </row>
    <row r="13487" ht="14.25" customHeight="1" outlineLevel="1" spans="162:168">
      <c r="FF13487" s="55">
        <v>13480</v>
      </c>
      <c r="FG13487" s="55" t="s">
        <v>2053</v>
      </c>
      <c r="FH13487" s="55" t="s">
        <v>1490</v>
      </c>
      <c r="FI13487" s="55">
        <v>5</v>
      </c>
      <c r="FJ13487" s="55">
        <v>530000</v>
      </c>
      <c r="FK13487" s="55" t="s">
        <v>1258</v>
      </c>
      <c r="FL13487" s="55">
        <v>0.0292</v>
      </c>
    </row>
    <row r="13488" ht="14.25" customHeight="1" outlineLevel="1" spans="162:168">
      <c r="FF13488" s="55">
        <v>13481</v>
      </c>
      <c r="FG13488" s="55" t="s">
        <v>2053</v>
      </c>
      <c r="FH13488" s="55" t="s">
        <v>1490</v>
      </c>
      <c r="FI13488" s="55">
        <v>5</v>
      </c>
      <c r="FJ13488" s="55">
        <v>540000</v>
      </c>
      <c r="FK13488" s="55" t="s">
        <v>1258</v>
      </c>
      <c r="FL13488" s="55">
        <v>0.0292</v>
      </c>
    </row>
    <row r="13489" ht="14.25" customHeight="1" outlineLevel="1" spans="162:168">
      <c r="FF13489" s="55">
        <v>13482</v>
      </c>
      <c r="FG13489" s="55" t="s">
        <v>2053</v>
      </c>
      <c r="FH13489" s="55" t="s">
        <v>1872</v>
      </c>
      <c r="FI13489" s="55">
        <v>1</v>
      </c>
      <c r="FJ13489" s="55">
        <v>0</v>
      </c>
      <c r="FK13489" s="55" t="s">
        <v>1258</v>
      </c>
      <c r="FL13489" s="55">
        <v>0.025</v>
      </c>
    </row>
    <row r="13490" ht="14.25" customHeight="1" outlineLevel="1" spans="162:168">
      <c r="FF13490" s="55">
        <v>13483</v>
      </c>
      <c r="FG13490" s="55" t="s">
        <v>2053</v>
      </c>
      <c r="FH13490" s="55" t="s">
        <v>1872</v>
      </c>
      <c r="FI13490" s="55">
        <v>1</v>
      </c>
      <c r="FJ13490" s="55">
        <v>1000</v>
      </c>
      <c r="FK13490" s="55" t="s">
        <v>1258</v>
      </c>
      <c r="FL13490" s="55">
        <v>0.025</v>
      </c>
    </row>
    <row r="13491" ht="14.25" customHeight="1" outlineLevel="1" spans="162:168">
      <c r="FF13491" s="55">
        <v>13484</v>
      </c>
      <c r="FG13491" s="55" t="s">
        <v>2053</v>
      </c>
      <c r="FH13491" s="55" t="s">
        <v>1872</v>
      </c>
      <c r="FI13491" s="55">
        <v>1</v>
      </c>
      <c r="FJ13491" s="55">
        <v>2500</v>
      </c>
      <c r="FK13491" s="55" t="s">
        <v>1258</v>
      </c>
      <c r="FL13491" s="55">
        <v>0.025</v>
      </c>
    </row>
    <row r="13492" ht="14.25" customHeight="1" outlineLevel="1" spans="162:168">
      <c r="FF13492" s="55">
        <v>13485</v>
      </c>
      <c r="FG13492" s="55" t="s">
        <v>2053</v>
      </c>
      <c r="FH13492" s="55" t="s">
        <v>1872</v>
      </c>
      <c r="FI13492" s="55">
        <v>1</v>
      </c>
      <c r="FJ13492" s="55">
        <v>5000</v>
      </c>
      <c r="FK13492" s="55" t="s">
        <v>1258</v>
      </c>
      <c r="FL13492" s="55">
        <v>0.025</v>
      </c>
    </row>
    <row r="13493" ht="14.25" customHeight="1" outlineLevel="1" spans="162:168">
      <c r="FF13493" s="55">
        <v>13486</v>
      </c>
      <c r="FG13493" s="55" t="s">
        <v>2053</v>
      </c>
      <c r="FH13493" s="55" t="s">
        <v>1872</v>
      </c>
      <c r="FI13493" s="55">
        <v>1</v>
      </c>
      <c r="FJ13493" s="55">
        <v>10000</v>
      </c>
      <c r="FK13493" s="55" t="s">
        <v>1258</v>
      </c>
      <c r="FL13493" s="55">
        <v>0.025</v>
      </c>
    </row>
    <row r="13494" ht="14.25" customHeight="1" outlineLevel="1" spans="162:168">
      <c r="FF13494" s="55">
        <v>13487</v>
      </c>
      <c r="FG13494" s="55" t="s">
        <v>2053</v>
      </c>
      <c r="FH13494" s="55" t="s">
        <v>1872</v>
      </c>
      <c r="FI13494" s="55">
        <v>1</v>
      </c>
      <c r="FJ13494" s="55">
        <v>25000</v>
      </c>
      <c r="FK13494" s="55" t="s">
        <v>1258</v>
      </c>
      <c r="FL13494" s="55">
        <v>0.025</v>
      </c>
    </row>
    <row r="13495" ht="14.25" customHeight="1" outlineLevel="1" spans="162:168">
      <c r="FF13495" s="55">
        <v>13488</v>
      </c>
      <c r="FG13495" s="55" t="s">
        <v>2053</v>
      </c>
      <c r="FH13495" s="55" t="s">
        <v>1872</v>
      </c>
      <c r="FI13495" s="55">
        <v>1</v>
      </c>
      <c r="FJ13495" s="55">
        <v>50000</v>
      </c>
      <c r="FK13495" s="55" t="s">
        <v>1258</v>
      </c>
      <c r="FL13495" s="55">
        <v>0.025</v>
      </c>
    </row>
    <row r="13496" ht="14.25" customHeight="1" outlineLevel="1" spans="162:168">
      <c r="FF13496" s="55">
        <v>13489</v>
      </c>
      <c r="FG13496" s="55" t="s">
        <v>2053</v>
      </c>
      <c r="FH13496" s="55" t="s">
        <v>1872</v>
      </c>
      <c r="FI13496" s="55">
        <v>1</v>
      </c>
      <c r="FJ13496" s="55">
        <v>80000</v>
      </c>
      <c r="FK13496" s="55" t="s">
        <v>1258</v>
      </c>
      <c r="FL13496" s="55">
        <v>0.025</v>
      </c>
    </row>
    <row r="13497" ht="14.25" customHeight="1" outlineLevel="1" spans="162:168">
      <c r="FF13497" s="55">
        <v>13490</v>
      </c>
      <c r="FG13497" s="55" t="s">
        <v>2053</v>
      </c>
      <c r="FH13497" s="55" t="s">
        <v>1872</v>
      </c>
      <c r="FI13497" s="55">
        <v>1</v>
      </c>
      <c r="FJ13497" s="55">
        <v>130000</v>
      </c>
      <c r="FK13497" s="55" t="s">
        <v>1258</v>
      </c>
      <c r="FL13497" s="55">
        <v>0.025</v>
      </c>
    </row>
    <row r="13498" ht="14.25" customHeight="1" outlineLevel="1" spans="162:168">
      <c r="FF13498" s="55">
        <v>13491</v>
      </c>
      <c r="FG13498" s="55" t="s">
        <v>2053</v>
      </c>
      <c r="FH13498" s="55" t="s">
        <v>1872</v>
      </c>
      <c r="FI13498" s="55">
        <v>1</v>
      </c>
      <c r="FJ13498" s="55">
        <v>260000</v>
      </c>
      <c r="FK13498" s="55" t="s">
        <v>1258</v>
      </c>
      <c r="FL13498" s="55">
        <v>0.025</v>
      </c>
    </row>
    <row r="13499" ht="14.25" customHeight="1" outlineLevel="1" spans="162:168">
      <c r="FF13499" s="55">
        <v>13492</v>
      </c>
      <c r="FG13499" s="55" t="s">
        <v>2053</v>
      </c>
      <c r="FH13499" s="55" t="s">
        <v>1872</v>
      </c>
      <c r="FI13499" s="55">
        <v>1</v>
      </c>
      <c r="FJ13499" s="55">
        <v>400000</v>
      </c>
      <c r="FK13499" s="55" t="s">
        <v>1258</v>
      </c>
      <c r="FL13499" s="55">
        <v>0.025</v>
      </c>
    </row>
    <row r="13500" ht="14.25" customHeight="1" outlineLevel="1" spans="162:168">
      <c r="FF13500" s="55">
        <v>13493</v>
      </c>
      <c r="FG13500" s="55" t="s">
        <v>2053</v>
      </c>
      <c r="FH13500" s="55" t="s">
        <v>1872</v>
      </c>
      <c r="FI13500" s="55">
        <v>1</v>
      </c>
      <c r="FJ13500" s="55">
        <v>530000</v>
      </c>
      <c r="FK13500" s="55" t="s">
        <v>1258</v>
      </c>
      <c r="FL13500" s="55">
        <v>0.025</v>
      </c>
    </row>
    <row r="13501" ht="14.25" customHeight="1" outlineLevel="1" spans="162:168">
      <c r="FF13501" s="55">
        <v>13494</v>
      </c>
      <c r="FG13501" s="55" t="s">
        <v>2053</v>
      </c>
      <c r="FH13501" s="55" t="s">
        <v>1872</v>
      </c>
      <c r="FI13501" s="55">
        <v>1</v>
      </c>
      <c r="FJ13501" s="55">
        <v>540000</v>
      </c>
      <c r="FK13501" s="55" t="s">
        <v>1258</v>
      </c>
      <c r="FL13501" s="55">
        <v>0.025</v>
      </c>
    </row>
    <row r="13502" ht="14.25" customHeight="1" outlineLevel="1" spans="162:168">
      <c r="FF13502" s="55">
        <v>13495</v>
      </c>
      <c r="FG13502" s="55" t="s">
        <v>2053</v>
      </c>
      <c r="FH13502" s="55" t="s">
        <v>1364</v>
      </c>
      <c r="FI13502" s="55">
        <v>1</v>
      </c>
      <c r="FJ13502" s="55">
        <v>0</v>
      </c>
      <c r="FK13502" s="55" t="s">
        <v>1258</v>
      </c>
      <c r="FL13502" s="55">
        <v>0.025</v>
      </c>
    </row>
    <row r="13503" ht="14.25" customHeight="1" outlineLevel="1" spans="162:168">
      <c r="FF13503" s="55">
        <v>13496</v>
      </c>
      <c r="FG13503" s="55" t="s">
        <v>2053</v>
      </c>
      <c r="FH13503" s="55" t="s">
        <v>1364</v>
      </c>
      <c r="FI13503" s="55">
        <v>1</v>
      </c>
      <c r="FJ13503" s="55">
        <v>1000</v>
      </c>
      <c r="FK13503" s="55" t="s">
        <v>1258</v>
      </c>
      <c r="FL13503" s="55">
        <v>0.025</v>
      </c>
    </row>
    <row r="13504" ht="14.25" customHeight="1" outlineLevel="1" spans="162:168">
      <c r="FF13504" s="55">
        <v>13497</v>
      </c>
      <c r="FG13504" s="55" t="s">
        <v>2053</v>
      </c>
      <c r="FH13504" s="55" t="s">
        <v>1364</v>
      </c>
      <c r="FI13504" s="55">
        <v>1</v>
      </c>
      <c r="FJ13504" s="55">
        <v>2500</v>
      </c>
      <c r="FK13504" s="55" t="s">
        <v>1258</v>
      </c>
      <c r="FL13504" s="55">
        <v>0.025</v>
      </c>
    </row>
    <row r="13505" ht="14.25" customHeight="1" outlineLevel="1" spans="162:168">
      <c r="FF13505" s="55">
        <v>13498</v>
      </c>
      <c r="FG13505" s="55" t="s">
        <v>2053</v>
      </c>
      <c r="FH13505" s="55" t="s">
        <v>1364</v>
      </c>
      <c r="FI13505" s="55">
        <v>1</v>
      </c>
      <c r="FJ13505" s="55">
        <v>5000</v>
      </c>
      <c r="FK13505" s="55" t="s">
        <v>1258</v>
      </c>
      <c r="FL13505" s="55">
        <v>0.025</v>
      </c>
    </row>
    <row r="13506" ht="14.25" customHeight="1" outlineLevel="1" spans="162:168">
      <c r="FF13506" s="55">
        <v>13499</v>
      </c>
      <c r="FG13506" s="55" t="s">
        <v>2053</v>
      </c>
      <c r="FH13506" s="55" t="s">
        <v>1364</v>
      </c>
      <c r="FI13506" s="55">
        <v>1</v>
      </c>
      <c r="FJ13506" s="55">
        <v>10000</v>
      </c>
      <c r="FK13506" s="55" t="s">
        <v>1258</v>
      </c>
      <c r="FL13506" s="55">
        <v>0.025</v>
      </c>
    </row>
    <row r="13507" ht="14.25" customHeight="1" outlineLevel="1" spans="162:168">
      <c r="FF13507" s="55">
        <v>13500</v>
      </c>
      <c r="FG13507" s="55" t="s">
        <v>2053</v>
      </c>
      <c r="FH13507" s="55" t="s">
        <v>1364</v>
      </c>
      <c r="FI13507" s="55">
        <v>1</v>
      </c>
      <c r="FJ13507" s="55">
        <v>25000</v>
      </c>
      <c r="FK13507" s="55" t="s">
        <v>1258</v>
      </c>
      <c r="FL13507" s="55">
        <v>0.025</v>
      </c>
    </row>
    <row r="13508" ht="14.25" customHeight="1" outlineLevel="1" spans="162:168">
      <c r="FF13508" s="55">
        <v>13501</v>
      </c>
      <c r="FG13508" s="55" t="s">
        <v>2053</v>
      </c>
      <c r="FH13508" s="55" t="s">
        <v>1364</v>
      </c>
      <c r="FI13508" s="55">
        <v>1</v>
      </c>
      <c r="FJ13508" s="55">
        <v>50000</v>
      </c>
      <c r="FK13508" s="55" t="s">
        <v>1258</v>
      </c>
      <c r="FL13508" s="55">
        <v>0.025</v>
      </c>
    </row>
    <row r="13509" ht="14.25" customHeight="1" outlineLevel="1" spans="162:168">
      <c r="FF13509" s="55">
        <v>13502</v>
      </c>
      <c r="FG13509" s="55" t="s">
        <v>2053</v>
      </c>
      <c r="FH13509" s="55" t="s">
        <v>1364</v>
      </c>
      <c r="FI13509" s="55">
        <v>1</v>
      </c>
      <c r="FJ13509" s="55">
        <v>80000</v>
      </c>
      <c r="FK13509" s="55" t="s">
        <v>1258</v>
      </c>
      <c r="FL13509" s="55">
        <v>0.025</v>
      </c>
    </row>
    <row r="13510" ht="14.25" customHeight="1" outlineLevel="1" spans="162:168">
      <c r="FF13510" s="55">
        <v>13503</v>
      </c>
      <c r="FG13510" s="55" t="s">
        <v>2053</v>
      </c>
      <c r="FH13510" s="55" t="s">
        <v>1364</v>
      </c>
      <c r="FI13510" s="55">
        <v>1</v>
      </c>
      <c r="FJ13510" s="55">
        <v>130000</v>
      </c>
      <c r="FK13510" s="55" t="s">
        <v>1258</v>
      </c>
      <c r="FL13510" s="55">
        <v>0.025</v>
      </c>
    </row>
    <row r="13511" ht="14.25" customHeight="1" outlineLevel="1" spans="162:168">
      <c r="FF13511" s="55">
        <v>13504</v>
      </c>
      <c r="FG13511" s="55" t="s">
        <v>2053</v>
      </c>
      <c r="FH13511" s="55" t="s">
        <v>1364</v>
      </c>
      <c r="FI13511" s="55">
        <v>1</v>
      </c>
      <c r="FJ13511" s="55">
        <v>260000</v>
      </c>
      <c r="FK13511" s="55" t="s">
        <v>1258</v>
      </c>
      <c r="FL13511" s="55">
        <v>0.025</v>
      </c>
    </row>
    <row r="13512" ht="14.25" customHeight="1" outlineLevel="1" spans="162:168">
      <c r="FF13512" s="55">
        <v>13505</v>
      </c>
      <c r="FG13512" s="55" t="s">
        <v>2053</v>
      </c>
      <c r="FH13512" s="55" t="s">
        <v>1364</v>
      </c>
      <c r="FI13512" s="55">
        <v>1</v>
      </c>
      <c r="FJ13512" s="55">
        <v>400000</v>
      </c>
      <c r="FK13512" s="55" t="s">
        <v>1258</v>
      </c>
      <c r="FL13512" s="55">
        <v>0.025</v>
      </c>
    </row>
    <row r="13513" ht="14.25" customHeight="1" outlineLevel="1" spans="162:168">
      <c r="FF13513" s="55">
        <v>13506</v>
      </c>
      <c r="FG13513" s="55" t="s">
        <v>2053</v>
      </c>
      <c r="FH13513" s="55" t="s">
        <v>1364</v>
      </c>
      <c r="FI13513" s="55">
        <v>1</v>
      </c>
      <c r="FJ13513" s="55">
        <v>530000</v>
      </c>
      <c r="FK13513" s="55" t="s">
        <v>1258</v>
      </c>
      <c r="FL13513" s="55">
        <v>0.025</v>
      </c>
    </row>
    <row r="13514" ht="14.25" customHeight="1" outlineLevel="1" spans="162:168">
      <c r="FF13514" s="55">
        <v>13507</v>
      </c>
      <c r="FG13514" s="55" t="s">
        <v>2053</v>
      </c>
      <c r="FH13514" s="55" t="s">
        <v>1364</v>
      </c>
      <c r="FI13514" s="55">
        <v>1</v>
      </c>
      <c r="FJ13514" s="55">
        <v>540000</v>
      </c>
      <c r="FK13514" s="55" t="s">
        <v>1258</v>
      </c>
      <c r="FL13514" s="55">
        <v>0.025</v>
      </c>
    </row>
    <row r="13515" ht="14.25" customHeight="1" outlineLevel="1" spans="162:168">
      <c r="FF13515" s="55">
        <v>13508</v>
      </c>
      <c r="FG13515" s="55" t="s">
        <v>2053</v>
      </c>
      <c r="FH13515" s="55" t="s">
        <v>2118</v>
      </c>
      <c r="FI13515" s="55">
        <v>1</v>
      </c>
      <c r="FJ13515" s="55">
        <v>0</v>
      </c>
      <c r="FK13515" s="55" t="s">
        <v>1258</v>
      </c>
      <c r="FL13515" s="55">
        <v>0.025</v>
      </c>
    </row>
    <row r="13516" ht="14.25" customHeight="1" outlineLevel="1" spans="162:168">
      <c r="FF13516" s="55">
        <v>13509</v>
      </c>
      <c r="FG13516" s="55" t="s">
        <v>2053</v>
      </c>
      <c r="FH13516" s="55" t="s">
        <v>2118</v>
      </c>
      <c r="FI13516" s="55">
        <v>1</v>
      </c>
      <c r="FJ13516" s="55">
        <v>1000</v>
      </c>
      <c r="FK13516" s="55" t="s">
        <v>1258</v>
      </c>
      <c r="FL13516" s="55">
        <v>0.025</v>
      </c>
    </row>
    <row r="13517" ht="14.25" customHeight="1" outlineLevel="1" spans="162:168">
      <c r="FF13517" s="55">
        <v>13510</v>
      </c>
      <c r="FG13517" s="55" t="s">
        <v>2053</v>
      </c>
      <c r="FH13517" s="55" t="s">
        <v>2118</v>
      </c>
      <c r="FI13517" s="55">
        <v>1</v>
      </c>
      <c r="FJ13517" s="55">
        <v>2500</v>
      </c>
      <c r="FK13517" s="55" t="s">
        <v>1258</v>
      </c>
      <c r="FL13517" s="55">
        <v>0.025</v>
      </c>
    </row>
    <row r="13518" ht="14.25" customHeight="1" outlineLevel="1" spans="162:168">
      <c r="FF13518" s="55">
        <v>13511</v>
      </c>
      <c r="FG13518" s="55" t="s">
        <v>2053</v>
      </c>
      <c r="FH13518" s="55" t="s">
        <v>2118</v>
      </c>
      <c r="FI13518" s="55">
        <v>1</v>
      </c>
      <c r="FJ13518" s="55">
        <v>5000</v>
      </c>
      <c r="FK13518" s="55" t="s">
        <v>1258</v>
      </c>
      <c r="FL13518" s="55">
        <v>0.025</v>
      </c>
    </row>
    <row r="13519" ht="14.25" customHeight="1" outlineLevel="1" spans="162:168">
      <c r="FF13519" s="55">
        <v>13512</v>
      </c>
      <c r="FG13519" s="55" t="s">
        <v>2053</v>
      </c>
      <c r="FH13519" s="55" t="s">
        <v>2118</v>
      </c>
      <c r="FI13519" s="55">
        <v>1</v>
      </c>
      <c r="FJ13519" s="55">
        <v>10000</v>
      </c>
      <c r="FK13519" s="55" t="s">
        <v>1258</v>
      </c>
      <c r="FL13519" s="55">
        <v>0.025</v>
      </c>
    </row>
    <row r="13520" ht="14.25" customHeight="1" outlineLevel="1" spans="162:168">
      <c r="FF13520" s="55">
        <v>13513</v>
      </c>
      <c r="FG13520" s="55" t="s">
        <v>2053</v>
      </c>
      <c r="FH13520" s="55" t="s">
        <v>2118</v>
      </c>
      <c r="FI13520" s="55">
        <v>1</v>
      </c>
      <c r="FJ13520" s="55">
        <v>25000</v>
      </c>
      <c r="FK13520" s="55" t="s">
        <v>1258</v>
      </c>
      <c r="FL13520" s="55">
        <v>0.025</v>
      </c>
    </row>
    <row r="13521" ht="14.25" customHeight="1" outlineLevel="1" spans="162:168">
      <c r="FF13521" s="55">
        <v>13514</v>
      </c>
      <c r="FG13521" s="55" t="s">
        <v>2053</v>
      </c>
      <c r="FH13521" s="55" t="s">
        <v>2118</v>
      </c>
      <c r="FI13521" s="55">
        <v>1</v>
      </c>
      <c r="FJ13521" s="55">
        <v>50000</v>
      </c>
      <c r="FK13521" s="55" t="s">
        <v>1258</v>
      </c>
      <c r="FL13521" s="55">
        <v>0.025</v>
      </c>
    </row>
    <row r="13522" ht="14.25" customHeight="1" outlineLevel="1" spans="162:168">
      <c r="FF13522" s="55">
        <v>13515</v>
      </c>
      <c r="FG13522" s="55" t="s">
        <v>2053</v>
      </c>
      <c r="FH13522" s="55" t="s">
        <v>2118</v>
      </c>
      <c r="FI13522" s="55">
        <v>1</v>
      </c>
      <c r="FJ13522" s="55">
        <v>80000</v>
      </c>
      <c r="FK13522" s="55" t="s">
        <v>1258</v>
      </c>
      <c r="FL13522" s="55">
        <v>0.025</v>
      </c>
    </row>
    <row r="13523" ht="14.25" customHeight="1" outlineLevel="1" spans="162:168">
      <c r="FF13523" s="55">
        <v>13516</v>
      </c>
      <c r="FG13523" s="55" t="s">
        <v>2053</v>
      </c>
      <c r="FH13523" s="55" t="s">
        <v>2118</v>
      </c>
      <c r="FI13523" s="55">
        <v>1</v>
      </c>
      <c r="FJ13523" s="55">
        <v>130000</v>
      </c>
      <c r="FK13523" s="55" t="s">
        <v>1258</v>
      </c>
      <c r="FL13523" s="55">
        <v>0.025</v>
      </c>
    </row>
    <row r="13524" ht="14.25" customHeight="1" outlineLevel="1" spans="162:168">
      <c r="FF13524" s="55">
        <v>13517</v>
      </c>
      <c r="FG13524" s="55" t="s">
        <v>2053</v>
      </c>
      <c r="FH13524" s="55" t="s">
        <v>2118</v>
      </c>
      <c r="FI13524" s="55">
        <v>1</v>
      </c>
      <c r="FJ13524" s="55">
        <v>260000</v>
      </c>
      <c r="FK13524" s="55" t="s">
        <v>1258</v>
      </c>
      <c r="FL13524" s="55">
        <v>0.025</v>
      </c>
    </row>
    <row r="13525" ht="14.25" customHeight="1" outlineLevel="1" spans="162:168">
      <c r="FF13525" s="55">
        <v>13518</v>
      </c>
      <c r="FG13525" s="55" t="s">
        <v>2053</v>
      </c>
      <c r="FH13525" s="55" t="s">
        <v>2118</v>
      </c>
      <c r="FI13525" s="55">
        <v>1</v>
      </c>
      <c r="FJ13525" s="55">
        <v>400000</v>
      </c>
      <c r="FK13525" s="55" t="s">
        <v>1258</v>
      </c>
      <c r="FL13525" s="55">
        <v>0.025</v>
      </c>
    </row>
    <row r="13526" ht="14.25" customHeight="1" outlineLevel="1" spans="162:168">
      <c r="FF13526" s="55">
        <v>13519</v>
      </c>
      <c r="FG13526" s="55" t="s">
        <v>2053</v>
      </c>
      <c r="FH13526" s="55" t="s">
        <v>2118</v>
      </c>
      <c r="FI13526" s="55">
        <v>1</v>
      </c>
      <c r="FJ13526" s="55">
        <v>530000</v>
      </c>
      <c r="FK13526" s="55" t="s">
        <v>1258</v>
      </c>
      <c r="FL13526" s="55">
        <v>0.025</v>
      </c>
    </row>
    <row r="13527" ht="14.25" customHeight="1" outlineLevel="1" spans="162:168">
      <c r="FF13527" s="55">
        <v>13520</v>
      </c>
      <c r="FG13527" s="55" t="s">
        <v>2053</v>
      </c>
      <c r="FH13527" s="55" t="s">
        <v>2118</v>
      </c>
      <c r="FI13527" s="55">
        <v>1</v>
      </c>
      <c r="FJ13527" s="55">
        <v>540000</v>
      </c>
      <c r="FK13527" s="55" t="s">
        <v>1258</v>
      </c>
      <c r="FL13527" s="55">
        <v>0.025</v>
      </c>
    </row>
    <row r="13528" ht="14.25" customHeight="1" outlineLevel="1" spans="162:168">
      <c r="FF13528" s="55">
        <v>13521</v>
      </c>
      <c r="FG13528" s="55" t="s">
        <v>2053</v>
      </c>
      <c r="FH13528" s="55" t="s">
        <v>1791</v>
      </c>
      <c r="FI13528" s="55">
        <v>1</v>
      </c>
      <c r="FJ13528" s="55">
        <v>0</v>
      </c>
      <c r="FK13528" s="55" t="s">
        <v>1258</v>
      </c>
      <c r="FL13528" s="55">
        <v>0.0292</v>
      </c>
    </row>
    <row r="13529" ht="14.25" customHeight="1" outlineLevel="1" spans="162:168">
      <c r="FF13529" s="55">
        <v>13522</v>
      </c>
      <c r="FG13529" s="55" t="s">
        <v>2053</v>
      </c>
      <c r="FH13529" s="55" t="s">
        <v>1791</v>
      </c>
      <c r="FI13529" s="55">
        <v>1</v>
      </c>
      <c r="FJ13529" s="55">
        <v>1000</v>
      </c>
      <c r="FK13529" s="55" t="s">
        <v>1258</v>
      </c>
      <c r="FL13529" s="55">
        <v>0.0275</v>
      </c>
    </row>
    <row r="13530" ht="14.25" customHeight="1" outlineLevel="1" spans="162:168">
      <c r="FF13530" s="55">
        <v>13523</v>
      </c>
      <c r="FG13530" s="55" t="s">
        <v>2053</v>
      </c>
      <c r="FH13530" s="55" t="s">
        <v>1791</v>
      </c>
      <c r="FI13530" s="55">
        <v>1</v>
      </c>
      <c r="FJ13530" s="55">
        <v>2500</v>
      </c>
      <c r="FK13530" s="55" t="s">
        <v>1258</v>
      </c>
      <c r="FL13530" s="55">
        <v>0.0259</v>
      </c>
    </row>
    <row r="13531" ht="14.25" customHeight="1" outlineLevel="1" spans="162:168">
      <c r="FF13531" s="55">
        <v>13524</v>
      </c>
      <c r="FG13531" s="55" t="s">
        <v>2053</v>
      </c>
      <c r="FH13531" s="55" t="s">
        <v>1791</v>
      </c>
      <c r="FI13531" s="55">
        <v>1</v>
      </c>
      <c r="FJ13531" s="55">
        <v>5000</v>
      </c>
      <c r="FK13531" s="55" t="s">
        <v>1258</v>
      </c>
      <c r="FL13531" s="55">
        <v>0.025</v>
      </c>
    </row>
    <row r="13532" ht="14.25" customHeight="1" outlineLevel="1" spans="162:168">
      <c r="FF13532" s="55">
        <v>13525</v>
      </c>
      <c r="FG13532" s="55" t="s">
        <v>2053</v>
      </c>
      <c r="FH13532" s="55" t="s">
        <v>1791</v>
      </c>
      <c r="FI13532" s="55">
        <v>1</v>
      </c>
      <c r="FJ13532" s="55">
        <v>10000</v>
      </c>
      <c r="FK13532" s="55" t="s">
        <v>1258</v>
      </c>
      <c r="FL13532" s="55">
        <v>0.025</v>
      </c>
    </row>
    <row r="13533" ht="14.25" customHeight="1" outlineLevel="1" spans="162:168">
      <c r="FF13533" s="55">
        <v>13526</v>
      </c>
      <c r="FG13533" s="55" t="s">
        <v>2053</v>
      </c>
      <c r="FH13533" s="55" t="s">
        <v>1791</v>
      </c>
      <c r="FI13533" s="55">
        <v>1</v>
      </c>
      <c r="FJ13533" s="55">
        <v>25000</v>
      </c>
      <c r="FK13533" s="55" t="s">
        <v>1258</v>
      </c>
      <c r="FL13533" s="55">
        <v>0.025</v>
      </c>
    </row>
    <row r="13534" ht="14.25" customHeight="1" outlineLevel="1" spans="162:168">
      <c r="FF13534" s="55">
        <v>13527</v>
      </c>
      <c r="FG13534" s="55" t="s">
        <v>2053</v>
      </c>
      <c r="FH13534" s="55" t="s">
        <v>1791</v>
      </c>
      <c r="FI13534" s="55">
        <v>1</v>
      </c>
      <c r="FJ13534" s="55">
        <v>50000</v>
      </c>
      <c r="FK13534" s="55" t="s">
        <v>1258</v>
      </c>
      <c r="FL13534" s="55">
        <v>0.025</v>
      </c>
    </row>
    <row r="13535" ht="14.25" customHeight="1" outlineLevel="1" spans="162:168">
      <c r="FF13535" s="55">
        <v>13528</v>
      </c>
      <c r="FG13535" s="55" t="s">
        <v>2053</v>
      </c>
      <c r="FH13535" s="55" t="s">
        <v>1791</v>
      </c>
      <c r="FI13535" s="55">
        <v>1</v>
      </c>
      <c r="FJ13535" s="55">
        <v>80000</v>
      </c>
      <c r="FK13535" s="55" t="s">
        <v>1258</v>
      </c>
      <c r="FL13535" s="55">
        <v>0.025</v>
      </c>
    </row>
    <row r="13536" ht="14.25" customHeight="1" outlineLevel="1" spans="162:168">
      <c r="FF13536" s="55">
        <v>13529</v>
      </c>
      <c r="FG13536" s="55" t="s">
        <v>2053</v>
      </c>
      <c r="FH13536" s="55" t="s">
        <v>1791</v>
      </c>
      <c r="FI13536" s="55">
        <v>1</v>
      </c>
      <c r="FJ13536" s="55">
        <v>130000</v>
      </c>
      <c r="FK13536" s="55" t="s">
        <v>1258</v>
      </c>
      <c r="FL13536" s="55">
        <v>0.025</v>
      </c>
    </row>
    <row r="13537" ht="14.25" customHeight="1" outlineLevel="1" spans="162:168">
      <c r="FF13537" s="55">
        <v>13530</v>
      </c>
      <c r="FG13537" s="55" t="s">
        <v>2053</v>
      </c>
      <c r="FH13537" s="55" t="s">
        <v>1791</v>
      </c>
      <c r="FI13537" s="55">
        <v>1</v>
      </c>
      <c r="FJ13537" s="55">
        <v>260000</v>
      </c>
      <c r="FK13537" s="55" t="s">
        <v>1258</v>
      </c>
      <c r="FL13537" s="55">
        <v>0.025</v>
      </c>
    </row>
    <row r="13538" ht="14.25" customHeight="1" outlineLevel="1" spans="162:168">
      <c r="FF13538" s="55">
        <v>13531</v>
      </c>
      <c r="FG13538" s="55" t="s">
        <v>2053</v>
      </c>
      <c r="FH13538" s="55" t="s">
        <v>1791</v>
      </c>
      <c r="FI13538" s="55">
        <v>1</v>
      </c>
      <c r="FJ13538" s="55">
        <v>400000</v>
      </c>
      <c r="FK13538" s="55" t="s">
        <v>1258</v>
      </c>
      <c r="FL13538" s="55">
        <v>0.025</v>
      </c>
    </row>
    <row r="13539" ht="14.25" customHeight="1" outlineLevel="1" spans="162:168">
      <c r="FF13539" s="55">
        <v>13532</v>
      </c>
      <c r="FG13539" s="55" t="s">
        <v>2053</v>
      </c>
      <c r="FH13539" s="55" t="s">
        <v>1791</v>
      </c>
      <c r="FI13539" s="55">
        <v>1</v>
      </c>
      <c r="FJ13539" s="55">
        <v>530000</v>
      </c>
      <c r="FK13539" s="55" t="s">
        <v>1258</v>
      </c>
      <c r="FL13539" s="55">
        <v>0.025</v>
      </c>
    </row>
    <row r="13540" ht="14.25" customHeight="1" outlineLevel="1" spans="162:168">
      <c r="FF13540" s="55">
        <v>13533</v>
      </c>
      <c r="FG13540" s="55" t="s">
        <v>2053</v>
      </c>
      <c r="FH13540" s="55" t="s">
        <v>1791</v>
      </c>
      <c r="FI13540" s="55">
        <v>1</v>
      </c>
      <c r="FJ13540" s="55">
        <v>540000</v>
      </c>
      <c r="FK13540" s="55" t="s">
        <v>1258</v>
      </c>
      <c r="FL13540" s="55">
        <v>0.025</v>
      </c>
    </row>
    <row r="13541" ht="14.25" customHeight="1" outlineLevel="1" spans="162:168">
      <c r="FF13541" s="55">
        <v>13534</v>
      </c>
      <c r="FG13541" s="55" t="s">
        <v>2053</v>
      </c>
      <c r="FH13541" s="55" t="s">
        <v>1791</v>
      </c>
      <c r="FI13541" s="55">
        <v>2</v>
      </c>
      <c r="FJ13541" s="55">
        <v>0</v>
      </c>
      <c r="FK13541" s="55" t="s">
        <v>1258</v>
      </c>
      <c r="FL13541" s="55">
        <v>0.025</v>
      </c>
    </row>
    <row r="13542" ht="14.25" customHeight="1" outlineLevel="1" spans="162:168">
      <c r="FF13542" s="55">
        <v>13535</v>
      </c>
      <c r="FG13542" s="55" t="s">
        <v>2053</v>
      </c>
      <c r="FH13542" s="55" t="s">
        <v>1791</v>
      </c>
      <c r="FI13542" s="55">
        <v>2</v>
      </c>
      <c r="FJ13542" s="55">
        <v>1000</v>
      </c>
      <c r="FK13542" s="55" t="s">
        <v>1258</v>
      </c>
      <c r="FL13542" s="55">
        <v>0.025</v>
      </c>
    </row>
    <row r="13543" ht="14.25" customHeight="1" outlineLevel="1" spans="162:168">
      <c r="FF13543" s="55">
        <v>13536</v>
      </c>
      <c r="FG13543" s="55" t="s">
        <v>2053</v>
      </c>
      <c r="FH13543" s="55" t="s">
        <v>1791</v>
      </c>
      <c r="FI13543" s="55">
        <v>2</v>
      </c>
      <c r="FJ13543" s="55">
        <v>2500</v>
      </c>
      <c r="FK13543" s="55" t="s">
        <v>1258</v>
      </c>
      <c r="FL13543" s="55">
        <v>0.025</v>
      </c>
    </row>
    <row r="13544" ht="14.25" customHeight="1" outlineLevel="1" spans="162:168">
      <c r="FF13544" s="55">
        <v>13537</v>
      </c>
      <c r="FG13544" s="55" t="s">
        <v>2053</v>
      </c>
      <c r="FH13544" s="55" t="s">
        <v>1791</v>
      </c>
      <c r="FI13544" s="55">
        <v>2</v>
      </c>
      <c r="FJ13544" s="55">
        <v>5000</v>
      </c>
      <c r="FK13544" s="55" t="s">
        <v>1258</v>
      </c>
      <c r="FL13544" s="55">
        <v>0.025</v>
      </c>
    </row>
    <row r="13545" ht="14.25" customHeight="1" outlineLevel="1" spans="162:168">
      <c r="FF13545" s="55">
        <v>13538</v>
      </c>
      <c r="FG13545" s="55" t="s">
        <v>2053</v>
      </c>
      <c r="FH13545" s="55" t="s">
        <v>1791</v>
      </c>
      <c r="FI13545" s="55">
        <v>2</v>
      </c>
      <c r="FJ13545" s="55">
        <v>10000</v>
      </c>
      <c r="FK13545" s="55" t="s">
        <v>1258</v>
      </c>
      <c r="FL13545" s="55">
        <v>0.025</v>
      </c>
    </row>
    <row r="13546" ht="14.25" customHeight="1" outlineLevel="1" spans="162:168">
      <c r="FF13546" s="55">
        <v>13539</v>
      </c>
      <c r="FG13546" s="55" t="s">
        <v>2053</v>
      </c>
      <c r="FH13546" s="55" t="s">
        <v>1791</v>
      </c>
      <c r="FI13546" s="55">
        <v>2</v>
      </c>
      <c r="FJ13546" s="55">
        <v>25000</v>
      </c>
      <c r="FK13546" s="55" t="s">
        <v>1258</v>
      </c>
      <c r="FL13546" s="55">
        <v>0.025</v>
      </c>
    </row>
    <row r="13547" ht="14.25" customHeight="1" outlineLevel="1" spans="162:168">
      <c r="FF13547" s="55">
        <v>13540</v>
      </c>
      <c r="FG13547" s="55" t="s">
        <v>2053</v>
      </c>
      <c r="FH13547" s="55" t="s">
        <v>1791</v>
      </c>
      <c r="FI13547" s="55">
        <v>2</v>
      </c>
      <c r="FJ13547" s="55">
        <v>50000</v>
      </c>
      <c r="FK13547" s="55" t="s">
        <v>1258</v>
      </c>
      <c r="FL13547" s="55">
        <v>0.025</v>
      </c>
    </row>
    <row r="13548" ht="14.25" customHeight="1" outlineLevel="1" spans="162:168">
      <c r="FF13548" s="55">
        <v>13541</v>
      </c>
      <c r="FG13548" s="55" t="s">
        <v>2053</v>
      </c>
      <c r="FH13548" s="55" t="s">
        <v>1791</v>
      </c>
      <c r="FI13548" s="55">
        <v>2</v>
      </c>
      <c r="FJ13548" s="55">
        <v>80000</v>
      </c>
      <c r="FK13548" s="55" t="s">
        <v>1258</v>
      </c>
      <c r="FL13548" s="55">
        <v>0.025</v>
      </c>
    </row>
    <row r="13549" ht="14.25" customHeight="1" outlineLevel="1" spans="162:168">
      <c r="FF13549" s="55">
        <v>13542</v>
      </c>
      <c r="FG13549" s="55" t="s">
        <v>2053</v>
      </c>
      <c r="FH13549" s="55" t="s">
        <v>1791</v>
      </c>
      <c r="FI13549" s="55">
        <v>2</v>
      </c>
      <c r="FJ13549" s="55">
        <v>130000</v>
      </c>
      <c r="FK13549" s="55" t="s">
        <v>1258</v>
      </c>
      <c r="FL13549" s="55">
        <v>0.025</v>
      </c>
    </row>
    <row r="13550" ht="14.25" customHeight="1" outlineLevel="1" spans="162:168">
      <c r="FF13550" s="55">
        <v>13543</v>
      </c>
      <c r="FG13550" s="55" t="s">
        <v>2053</v>
      </c>
      <c r="FH13550" s="55" t="s">
        <v>1791</v>
      </c>
      <c r="FI13550" s="55">
        <v>2</v>
      </c>
      <c r="FJ13550" s="55">
        <v>260000</v>
      </c>
      <c r="FK13550" s="55" t="s">
        <v>1258</v>
      </c>
      <c r="FL13550" s="55">
        <v>0.025</v>
      </c>
    </row>
    <row r="13551" ht="14.25" customHeight="1" outlineLevel="1" spans="162:168">
      <c r="FF13551" s="55">
        <v>13544</v>
      </c>
      <c r="FG13551" s="55" t="s">
        <v>2053</v>
      </c>
      <c r="FH13551" s="55" t="s">
        <v>1791</v>
      </c>
      <c r="FI13551" s="55">
        <v>2</v>
      </c>
      <c r="FJ13551" s="55">
        <v>400000</v>
      </c>
      <c r="FK13551" s="55" t="s">
        <v>1258</v>
      </c>
      <c r="FL13551" s="55">
        <v>0.025</v>
      </c>
    </row>
    <row r="13552" ht="14.25" customHeight="1" outlineLevel="1" spans="162:168">
      <c r="FF13552" s="55">
        <v>13545</v>
      </c>
      <c r="FG13552" s="55" t="s">
        <v>2053</v>
      </c>
      <c r="FH13552" s="55" t="s">
        <v>1791</v>
      </c>
      <c r="FI13552" s="55">
        <v>2</v>
      </c>
      <c r="FJ13552" s="55">
        <v>530000</v>
      </c>
      <c r="FK13552" s="55" t="s">
        <v>1258</v>
      </c>
      <c r="FL13552" s="55">
        <v>0.025</v>
      </c>
    </row>
    <row r="13553" ht="14.25" customHeight="1" outlineLevel="1" spans="162:168">
      <c r="FF13553" s="55">
        <v>13546</v>
      </c>
      <c r="FG13553" s="55" t="s">
        <v>2053</v>
      </c>
      <c r="FH13553" s="55" t="s">
        <v>1791</v>
      </c>
      <c r="FI13553" s="55">
        <v>2</v>
      </c>
      <c r="FJ13553" s="55">
        <v>540000</v>
      </c>
      <c r="FK13553" s="55" t="s">
        <v>1258</v>
      </c>
      <c r="FL13553" s="55">
        <v>0.025</v>
      </c>
    </row>
    <row r="13554" ht="14.25" customHeight="1" outlineLevel="1" spans="162:168">
      <c r="FF13554" s="55">
        <v>13547</v>
      </c>
      <c r="FG13554" s="55" t="s">
        <v>2053</v>
      </c>
      <c r="FH13554" s="55" t="s">
        <v>1263</v>
      </c>
      <c r="FI13554" s="55">
        <v>1</v>
      </c>
      <c r="FJ13554" s="55">
        <v>0</v>
      </c>
      <c r="FK13554" s="55" t="s">
        <v>1258</v>
      </c>
      <c r="FL13554" s="55">
        <v>0.0833</v>
      </c>
    </row>
    <row r="13555" ht="14.25" customHeight="1" outlineLevel="1" spans="162:168">
      <c r="FF13555" s="55">
        <v>13548</v>
      </c>
      <c r="FG13555" s="55" t="s">
        <v>2053</v>
      </c>
      <c r="FH13555" s="55" t="s">
        <v>1263</v>
      </c>
      <c r="FI13555" s="55">
        <v>1</v>
      </c>
      <c r="FJ13555" s="55">
        <v>1000</v>
      </c>
      <c r="FK13555" s="55" t="s">
        <v>1258</v>
      </c>
      <c r="FL13555" s="55">
        <v>0.0792</v>
      </c>
    </row>
    <row r="13556" ht="14.25" customHeight="1" outlineLevel="1" spans="162:168">
      <c r="FF13556" s="55">
        <v>13549</v>
      </c>
      <c r="FG13556" s="55" t="s">
        <v>2053</v>
      </c>
      <c r="FH13556" s="55" t="s">
        <v>1263</v>
      </c>
      <c r="FI13556" s="55">
        <v>1</v>
      </c>
      <c r="FJ13556" s="55">
        <v>2500</v>
      </c>
      <c r="FK13556" s="55" t="s">
        <v>1258</v>
      </c>
      <c r="FL13556" s="55">
        <v>0.075</v>
      </c>
    </row>
    <row r="13557" ht="14.25" customHeight="1" outlineLevel="1" spans="162:168">
      <c r="FF13557" s="55">
        <v>13550</v>
      </c>
      <c r="FG13557" s="55" t="s">
        <v>2053</v>
      </c>
      <c r="FH13557" s="55" t="s">
        <v>1263</v>
      </c>
      <c r="FI13557" s="55">
        <v>1</v>
      </c>
      <c r="FJ13557" s="55">
        <v>5000</v>
      </c>
      <c r="FK13557" s="55" t="s">
        <v>1258</v>
      </c>
      <c r="FL13557" s="55">
        <v>0.0667</v>
      </c>
    </row>
    <row r="13558" ht="14.25" customHeight="1" outlineLevel="1" spans="162:168">
      <c r="FF13558" s="55">
        <v>13551</v>
      </c>
      <c r="FG13558" s="55" t="s">
        <v>2053</v>
      </c>
      <c r="FH13558" s="55" t="s">
        <v>1263</v>
      </c>
      <c r="FI13558" s="55">
        <v>1</v>
      </c>
      <c r="FJ13558" s="55">
        <v>10000</v>
      </c>
      <c r="FK13558" s="55" t="s">
        <v>1258</v>
      </c>
      <c r="FL13558" s="55">
        <v>0.0583</v>
      </c>
    </row>
    <row r="13559" ht="14.25" customHeight="1" outlineLevel="1" spans="162:168">
      <c r="FF13559" s="55">
        <v>13552</v>
      </c>
      <c r="FG13559" s="55" t="s">
        <v>2053</v>
      </c>
      <c r="FH13559" s="55" t="s">
        <v>1263</v>
      </c>
      <c r="FI13559" s="55">
        <v>1</v>
      </c>
      <c r="FJ13559" s="55">
        <v>25000</v>
      </c>
      <c r="FK13559" s="55" t="s">
        <v>1258</v>
      </c>
      <c r="FL13559" s="55">
        <v>0.05</v>
      </c>
    </row>
    <row r="13560" ht="14.25" customHeight="1" outlineLevel="1" spans="162:168">
      <c r="FF13560" s="55">
        <v>13553</v>
      </c>
      <c r="FG13560" s="55" t="s">
        <v>2053</v>
      </c>
      <c r="FH13560" s="55" t="s">
        <v>1263</v>
      </c>
      <c r="FI13560" s="55">
        <v>1</v>
      </c>
      <c r="FJ13560" s="55">
        <v>50000</v>
      </c>
      <c r="FK13560" s="55" t="s">
        <v>1258</v>
      </c>
      <c r="FL13560" s="55">
        <v>0.0458</v>
      </c>
    </row>
    <row r="13561" ht="14.25" customHeight="1" outlineLevel="1" spans="162:168">
      <c r="FF13561" s="55">
        <v>13554</v>
      </c>
      <c r="FG13561" s="55" t="s">
        <v>2053</v>
      </c>
      <c r="FH13561" s="55" t="s">
        <v>1263</v>
      </c>
      <c r="FI13561" s="55">
        <v>1</v>
      </c>
      <c r="FJ13561" s="55">
        <v>80000</v>
      </c>
      <c r="FK13561" s="55" t="s">
        <v>1258</v>
      </c>
      <c r="FL13561" s="55">
        <v>0.0417</v>
      </c>
    </row>
    <row r="13562" ht="14.25" customHeight="1" outlineLevel="1" spans="162:168">
      <c r="FF13562" s="55">
        <v>13555</v>
      </c>
      <c r="FG13562" s="55" t="s">
        <v>2053</v>
      </c>
      <c r="FH13562" s="55" t="s">
        <v>1263</v>
      </c>
      <c r="FI13562" s="55">
        <v>1</v>
      </c>
      <c r="FJ13562" s="55">
        <v>130000</v>
      </c>
      <c r="FK13562" s="55" t="s">
        <v>1258</v>
      </c>
      <c r="FL13562" s="55">
        <v>0.0417</v>
      </c>
    </row>
    <row r="13563" ht="14.25" customHeight="1" outlineLevel="1" spans="162:168">
      <c r="FF13563" s="55">
        <v>13556</v>
      </c>
      <c r="FG13563" s="55" t="s">
        <v>2053</v>
      </c>
      <c r="FH13563" s="55" t="s">
        <v>1263</v>
      </c>
      <c r="FI13563" s="55">
        <v>1</v>
      </c>
      <c r="FJ13563" s="55">
        <v>260000</v>
      </c>
      <c r="FK13563" s="55" t="s">
        <v>1258</v>
      </c>
      <c r="FL13563" s="55">
        <v>0.0417</v>
      </c>
    </row>
    <row r="13564" ht="14.25" customHeight="1" outlineLevel="1" spans="162:168">
      <c r="FF13564" s="55">
        <v>13557</v>
      </c>
      <c r="FG13564" s="55" t="s">
        <v>2053</v>
      </c>
      <c r="FH13564" s="55" t="s">
        <v>1263</v>
      </c>
      <c r="FI13564" s="55">
        <v>1</v>
      </c>
      <c r="FJ13564" s="55">
        <v>400000</v>
      </c>
      <c r="FK13564" s="55" t="s">
        <v>1258</v>
      </c>
      <c r="FL13564" s="55">
        <v>0.0417</v>
      </c>
    </row>
    <row r="13565" ht="14.25" customHeight="1" outlineLevel="1" spans="162:168">
      <c r="FF13565" s="55">
        <v>13558</v>
      </c>
      <c r="FG13565" s="55" t="s">
        <v>2053</v>
      </c>
      <c r="FH13565" s="55" t="s">
        <v>1263</v>
      </c>
      <c r="FI13565" s="55">
        <v>1</v>
      </c>
      <c r="FJ13565" s="55">
        <v>530000</v>
      </c>
      <c r="FK13565" s="55" t="s">
        <v>1258</v>
      </c>
      <c r="FL13565" s="55">
        <v>0.0417</v>
      </c>
    </row>
    <row r="13566" ht="14.25" customHeight="1" outlineLevel="1" spans="162:168">
      <c r="FF13566" s="55">
        <v>13559</v>
      </c>
      <c r="FG13566" s="55" t="s">
        <v>2053</v>
      </c>
      <c r="FH13566" s="55" t="s">
        <v>1263</v>
      </c>
      <c r="FI13566" s="55">
        <v>1</v>
      </c>
      <c r="FJ13566" s="55">
        <v>540000</v>
      </c>
      <c r="FK13566" s="55" t="s">
        <v>1258</v>
      </c>
      <c r="FL13566" s="55">
        <v>0.0417</v>
      </c>
    </row>
    <row r="13567" ht="14.25" customHeight="1" outlineLevel="1" spans="162:168">
      <c r="FF13567" s="55">
        <v>13560</v>
      </c>
      <c r="FG13567" s="55" t="s">
        <v>2053</v>
      </c>
      <c r="FH13567" s="55" t="s">
        <v>1263</v>
      </c>
      <c r="FI13567" s="55">
        <v>10</v>
      </c>
      <c r="FJ13567" s="55">
        <v>0</v>
      </c>
      <c r="FK13567" s="55" t="s">
        <v>1258</v>
      </c>
      <c r="FL13567" s="55">
        <v>0.0792</v>
      </c>
    </row>
    <row r="13568" ht="14.25" customHeight="1" outlineLevel="1" spans="162:168">
      <c r="FF13568" s="55">
        <v>13561</v>
      </c>
      <c r="FG13568" s="55" t="s">
        <v>2053</v>
      </c>
      <c r="FH13568" s="55" t="s">
        <v>1263</v>
      </c>
      <c r="FI13568" s="55">
        <v>10</v>
      </c>
      <c r="FJ13568" s="55">
        <v>1000</v>
      </c>
      <c r="FK13568" s="55" t="s">
        <v>1258</v>
      </c>
      <c r="FL13568" s="55">
        <v>0.0792</v>
      </c>
    </row>
    <row r="13569" ht="14.25" customHeight="1" outlineLevel="1" spans="162:168">
      <c r="FF13569" s="55">
        <v>13562</v>
      </c>
      <c r="FG13569" s="55" t="s">
        <v>2053</v>
      </c>
      <c r="FH13569" s="55" t="s">
        <v>1263</v>
      </c>
      <c r="FI13569" s="55">
        <v>10</v>
      </c>
      <c r="FJ13569" s="55">
        <v>2500</v>
      </c>
      <c r="FK13569" s="55" t="s">
        <v>1258</v>
      </c>
      <c r="FL13569" s="55">
        <v>0.07</v>
      </c>
    </row>
    <row r="13570" ht="14.25" customHeight="1" outlineLevel="1" spans="162:168">
      <c r="FF13570" s="55">
        <v>13563</v>
      </c>
      <c r="FG13570" s="55" t="s">
        <v>2053</v>
      </c>
      <c r="FH13570" s="55" t="s">
        <v>1263</v>
      </c>
      <c r="FI13570" s="55">
        <v>10</v>
      </c>
      <c r="FJ13570" s="55">
        <v>5000</v>
      </c>
      <c r="FK13570" s="55" t="s">
        <v>1258</v>
      </c>
      <c r="FL13570" s="55">
        <v>0.0642</v>
      </c>
    </row>
    <row r="13571" ht="14.25" customHeight="1" outlineLevel="1" spans="162:168">
      <c r="FF13571" s="55">
        <v>13564</v>
      </c>
      <c r="FG13571" s="55" t="s">
        <v>2053</v>
      </c>
      <c r="FH13571" s="55" t="s">
        <v>1263</v>
      </c>
      <c r="FI13571" s="55">
        <v>10</v>
      </c>
      <c r="FJ13571" s="55">
        <v>10000</v>
      </c>
      <c r="FK13571" s="55" t="s">
        <v>1258</v>
      </c>
      <c r="FL13571" s="55">
        <v>0.0642</v>
      </c>
    </row>
    <row r="13572" ht="14.25" customHeight="1" outlineLevel="1" spans="162:168">
      <c r="FF13572" s="55">
        <v>13565</v>
      </c>
      <c r="FG13572" s="55" t="s">
        <v>2053</v>
      </c>
      <c r="FH13572" s="55" t="s">
        <v>1263</v>
      </c>
      <c r="FI13572" s="55">
        <v>10</v>
      </c>
      <c r="FJ13572" s="55">
        <v>25000</v>
      </c>
      <c r="FK13572" s="55" t="s">
        <v>1258</v>
      </c>
      <c r="FL13572" s="55">
        <v>0.0642</v>
      </c>
    </row>
    <row r="13573" ht="14.25" customHeight="1" outlineLevel="1" spans="162:168">
      <c r="FF13573" s="55">
        <v>13566</v>
      </c>
      <c r="FG13573" s="55" t="s">
        <v>2053</v>
      </c>
      <c r="FH13573" s="55" t="s">
        <v>1263</v>
      </c>
      <c r="FI13573" s="55">
        <v>10</v>
      </c>
      <c r="FJ13573" s="55">
        <v>50000</v>
      </c>
      <c r="FK13573" s="55" t="s">
        <v>1258</v>
      </c>
      <c r="FL13573" s="55">
        <v>0.0642</v>
      </c>
    </row>
    <row r="13574" ht="14.25" customHeight="1" outlineLevel="1" spans="162:168">
      <c r="FF13574" s="55">
        <v>13567</v>
      </c>
      <c r="FG13574" s="55" t="s">
        <v>2053</v>
      </c>
      <c r="FH13574" s="55" t="s">
        <v>1263</v>
      </c>
      <c r="FI13574" s="55">
        <v>10</v>
      </c>
      <c r="FJ13574" s="55">
        <v>80000</v>
      </c>
      <c r="FK13574" s="55" t="s">
        <v>1258</v>
      </c>
      <c r="FL13574" s="55">
        <v>0.0642</v>
      </c>
    </row>
    <row r="13575" ht="14.25" customHeight="1" outlineLevel="1" spans="162:168">
      <c r="FF13575" s="55">
        <v>13568</v>
      </c>
      <c r="FG13575" s="55" t="s">
        <v>2053</v>
      </c>
      <c r="FH13575" s="55" t="s">
        <v>1263</v>
      </c>
      <c r="FI13575" s="55">
        <v>10</v>
      </c>
      <c r="FJ13575" s="55">
        <v>130000</v>
      </c>
      <c r="FK13575" s="55" t="s">
        <v>1258</v>
      </c>
      <c r="FL13575" s="55">
        <v>0.0642</v>
      </c>
    </row>
    <row r="13576" ht="14.25" customHeight="1" outlineLevel="1" spans="162:168">
      <c r="FF13576" s="55">
        <v>13569</v>
      </c>
      <c r="FG13576" s="55" t="s">
        <v>2053</v>
      </c>
      <c r="FH13576" s="55" t="s">
        <v>1263</v>
      </c>
      <c r="FI13576" s="55">
        <v>10</v>
      </c>
      <c r="FJ13576" s="55">
        <v>260000</v>
      </c>
      <c r="FK13576" s="55" t="s">
        <v>1258</v>
      </c>
      <c r="FL13576" s="55">
        <v>0.0642</v>
      </c>
    </row>
    <row r="13577" ht="14.25" customHeight="1" outlineLevel="1" spans="162:168">
      <c r="FF13577" s="55">
        <v>13570</v>
      </c>
      <c r="FG13577" s="55" t="s">
        <v>2053</v>
      </c>
      <c r="FH13577" s="55" t="s">
        <v>1263</v>
      </c>
      <c r="FI13577" s="55">
        <v>10</v>
      </c>
      <c r="FJ13577" s="55">
        <v>400000</v>
      </c>
      <c r="FK13577" s="55" t="s">
        <v>1258</v>
      </c>
      <c r="FL13577" s="55">
        <v>0.0642</v>
      </c>
    </row>
    <row r="13578" ht="14.25" customHeight="1" outlineLevel="1" spans="162:168">
      <c r="FF13578" s="55">
        <v>13571</v>
      </c>
      <c r="FG13578" s="55" t="s">
        <v>2053</v>
      </c>
      <c r="FH13578" s="55" t="s">
        <v>1263</v>
      </c>
      <c r="FI13578" s="55">
        <v>10</v>
      </c>
      <c r="FJ13578" s="55">
        <v>530000</v>
      </c>
      <c r="FK13578" s="55" t="s">
        <v>1258</v>
      </c>
      <c r="FL13578" s="55">
        <v>0.0642</v>
      </c>
    </row>
    <row r="13579" ht="14.25" customHeight="1" outlineLevel="1" spans="162:168">
      <c r="FF13579" s="55">
        <v>13572</v>
      </c>
      <c r="FG13579" s="55" t="s">
        <v>2053</v>
      </c>
      <c r="FH13579" s="55" t="s">
        <v>1263</v>
      </c>
      <c r="FI13579" s="55">
        <v>10</v>
      </c>
      <c r="FJ13579" s="55">
        <v>540000</v>
      </c>
      <c r="FK13579" s="55" t="s">
        <v>1258</v>
      </c>
      <c r="FL13579" s="55">
        <v>0.0642</v>
      </c>
    </row>
    <row r="13580" ht="14.25" customHeight="1" outlineLevel="1" spans="162:168">
      <c r="FF13580" s="55">
        <v>13573</v>
      </c>
      <c r="FG13580" s="55" t="s">
        <v>2053</v>
      </c>
      <c r="FH13580" s="55" t="s">
        <v>1263</v>
      </c>
      <c r="FI13580" s="55">
        <v>11</v>
      </c>
      <c r="FJ13580" s="55">
        <v>0</v>
      </c>
      <c r="FK13580" s="55" t="s">
        <v>1258</v>
      </c>
      <c r="FL13580" s="55">
        <v>0.0792</v>
      </c>
    </row>
    <row r="13581" ht="14.25" customHeight="1" outlineLevel="1" spans="162:168">
      <c r="FF13581" s="55">
        <v>13574</v>
      </c>
      <c r="FG13581" s="55" t="s">
        <v>2053</v>
      </c>
      <c r="FH13581" s="55" t="s">
        <v>1263</v>
      </c>
      <c r="FI13581" s="55">
        <v>11</v>
      </c>
      <c r="FJ13581" s="55">
        <v>1000</v>
      </c>
      <c r="FK13581" s="55" t="s">
        <v>1258</v>
      </c>
      <c r="FL13581" s="55">
        <v>0.0792</v>
      </c>
    </row>
    <row r="13582" ht="14.25" customHeight="1" outlineLevel="1" spans="162:168">
      <c r="FF13582" s="55">
        <v>13575</v>
      </c>
      <c r="FG13582" s="55" t="s">
        <v>2053</v>
      </c>
      <c r="FH13582" s="55" t="s">
        <v>1263</v>
      </c>
      <c r="FI13582" s="55">
        <v>11</v>
      </c>
      <c r="FJ13582" s="55">
        <v>2500</v>
      </c>
      <c r="FK13582" s="55" t="s">
        <v>1258</v>
      </c>
      <c r="FL13582" s="55">
        <v>0.07</v>
      </c>
    </row>
    <row r="13583" ht="14.25" customHeight="1" outlineLevel="1" spans="162:168">
      <c r="FF13583" s="55">
        <v>13576</v>
      </c>
      <c r="FG13583" s="55" t="s">
        <v>2053</v>
      </c>
      <c r="FH13583" s="55" t="s">
        <v>1263</v>
      </c>
      <c r="FI13583" s="55">
        <v>11</v>
      </c>
      <c r="FJ13583" s="55">
        <v>5000</v>
      </c>
      <c r="FK13583" s="55" t="s">
        <v>1258</v>
      </c>
      <c r="FL13583" s="55">
        <v>0.0642</v>
      </c>
    </row>
    <row r="13584" ht="14.25" customHeight="1" outlineLevel="1" spans="162:168">
      <c r="FF13584" s="55">
        <v>13577</v>
      </c>
      <c r="FG13584" s="55" t="s">
        <v>2053</v>
      </c>
      <c r="FH13584" s="55" t="s">
        <v>1263</v>
      </c>
      <c r="FI13584" s="55">
        <v>11</v>
      </c>
      <c r="FJ13584" s="55">
        <v>10000</v>
      </c>
      <c r="FK13584" s="55" t="s">
        <v>1258</v>
      </c>
      <c r="FL13584" s="55">
        <v>0.0642</v>
      </c>
    </row>
    <row r="13585" ht="14.25" customHeight="1" outlineLevel="1" spans="162:168">
      <c r="FF13585" s="55">
        <v>13578</v>
      </c>
      <c r="FG13585" s="55" t="s">
        <v>2053</v>
      </c>
      <c r="FH13585" s="55" t="s">
        <v>1263</v>
      </c>
      <c r="FI13585" s="55">
        <v>11</v>
      </c>
      <c r="FJ13585" s="55">
        <v>25000</v>
      </c>
      <c r="FK13585" s="55" t="s">
        <v>1258</v>
      </c>
      <c r="FL13585" s="55">
        <v>0.0642</v>
      </c>
    </row>
    <row r="13586" ht="14.25" customHeight="1" outlineLevel="1" spans="162:168">
      <c r="FF13586" s="55">
        <v>13579</v>
      </c>
      <c r="FG13586" s="55" t="s">
        <v>2053</v>
      </c>
      <c r="FH13586" s="55" t="s">
        <v>1263</v>
      </c>
      <c r="FI13586" s="55">
        <v>11</v>
      </c>
      <c r="FJ13586" s="55">
        <v>50000</v>
      </c>
      <c r="FK13586" s="55" t="s">
        <v>1258</v>
      </c>
      <c r="FL13586" s="55">
        <v>0.0642</v>
      </c>
    </row>
    <row r="13587" ht="14.25" customHeight="1" outlineLevel="1" spans="162:168">
      <c r="FF13587" s="55">
        <v>13580</v>
      </c>
      <c r="FG13587" s="55" t="s">
        <v>2053</v>
      </c>
      <c r="FH13587" s="55" t="s">
        <v>1263</v>
      </c>
      <c r="FI13587" s="55">
        <v>11</v>
      </c>
      <c r="FJ13587" s="55">
        <v>80000</v>
      </c>
      <c r="FK13587" s="55" t="s">
        <v>1258</v>
      </c>
      <c r="FL13587" s="55">
        <v>0.0642</v>
      </c>
    </row>
    <row r="13588" ht="14.25" customHeight="1" outlineLevel="1" spans="162:168">
      <c r="FF13588" s="55">
        <v>13581</v>
      </c>
      <c r="FG13588" s="55" t="s">
        <v>2053</v>
      </c>
      <c r="FH13588" s="55" t="s">
        <v>1263</v>
      </c>
      <c r="FI13588" s="55">
        <v>11</v>
      </c>
      <c r="FJ13588" s="55">
        <v>130000</v>
      </c>
      <c r="FK13588" s="55" t="s">
        <v>1258</v>
      </c>
      <c r="FL13588" s="55">
        <v>0.0642</v>
      </c>
    </row>
    <row r="13589" ht="14.25" customHeight="1" outlineLevel="1" spans="162:168">
      <c r="FF13589" s="55">
        <v>13582</v>
      </c>
      <c r="FG13589" s="55" t="s">
        <v>2053</v>
      </c>
      <c r="FH13589" s="55" t="s">
        <v>1263</v>
      </c>
      <c r="FI13589" s="55">
        <v>11</v>
      </c>
      <c r="FJ13589" s="55">
        <v>260000</v>
      </c>
      <c r="FK13589" s="55" t="s">
        <v>1258</v>
      </c>
      <c r="FL13589" s="55">
        <v>0.0642</v>
      </c>
    </row>
    <row r="13590" ht="14.25" customHeight="1" outlineLevel="1" spans="162:168">
      <c r="FF13590" s="55">
        <v>13583</v>
      </c>
      <c r="FG13590" s="55" t="s">
        <v>2053</v>
      </c>
      <c r="FH13590" s="55" t="s">
        <v>1263</v>
      </c>
      <c r="FI13590" s="55">
        <v>11</v>
      </c>
      <c r="FJ13590" s="55">
        <v>400000</v>
      </c>
      <c r="FK13590" s="55" t="s">
        <v>1258</v>
      </c>
      <c r="FL13590" s="55">
        <v>0.0642</v>
      </c>
    </row>
    <row r="13591" ht="14.25" customHeight="1" outlineLevel="1" spans="162:168">
      <c r="FF13591" s="55">
        <v>13584</v>
      </c>
      <c r="FG13591" s="55" t="s">
        <v>2053</v>
      </c>
      <c r="FH13591" s="55" t="s">
        <v>1263</v>
      </c>
      <c r="FI13591" s="55">
        <v>11</v>
      </c>
      <c r="FJ13591" s="55">
        <v>530000</v>
      </c>
      <c r="FK13591" s="55" t="s">
        <v>1258</v>
      </c>
      <c r="FL13591" s="55">
        <v>0.0642</v>
      </c>
    </row>
    <row r="13592" ht="14.25" customHeight="1" outlineLevel="1" spans="162:168">
      <c r="FF13592" s="55">
        <v>13585</v>
      </c>
      <c r="FG13592" s="55" t="s">
        <v>2053</v>
      </c>
      <c r="FH13592" s="55" t="s">
        <v>1263</v>
      </c>
      <c r="FI13592" s="55">
        <v>11</v>
      </c>
      <c r="FJ13592" s="55">
        <v>540000</v>
      </c>
      <c r="FK13592" s="55" t="s">
        <v>1258</v>
      </c>
      <c r="FL13592" s="55">
        <v>0.0642</v>
      </c>
    </row>
    <row r="13593" ht="14.25" customHeight="1" outlineLevel="1" spans="162:168">
      <c r="FF13593" s="55">
        <v>13586</v>
      </c>
      <c r="FG13593" s="55" t="s">
        <v>2053</v>
      </c>
      <c r="FH13593" s="55" t="s">
        <v>1263</v>
      </c>
      <c r="FI13593" s="55">
        <v>12</v>
      </c>
      <c r="FJ13593" s="55">
        <v>0</v>
      </c>
      <c r="FK13593" s="55" t="s">
        <v>1258</v>
      </c>
      <c r="FL13593" s="55">
        <v>0.0742</v>
      </c>
    </row>
    <row r="13594" ht="14.25" customHeight="1" outlineLevel="1" spans="162:168">
      <c r="FF13594" s="55">
        <v>13587</v>
      </c>
      <c r="FG13594" s="55" t="s">
        <v>2053</v>
      </c>
      <c r="FH13594" s="55" t="s">
        <v>1263</v>
      </c>
      <c r="FI13594" s="55">
        <v>12</v>
      </c>
      <c r="FJ13594" s="55">
        <v>1000</v>
      </c>
      <c r="FK13594" s="55" t="s">
        <v>1258</v>
      </c>
      <c r="FL13594" s="55">
        <v>0.0742</v>
      </c>
    </row>
    <row r="13595" ht="14.25" customHeight="1" outlineLevel="1" spans="162:168">
      <c r="FF13595" s="55">
        <v>13588</v>
      </c>
      <c r="FG13595" s="55" t="s">
        <v>2053</v>
      </c>
      <c r="FH13595" s="55" t="s">
        <v>1263</v>
      </c>
      <c r="FI13595" s="55">
        <v>12</v>
      </c>
      <c r="FJ13595" s="55">
        <v>2500</v>
      </c>
      <c r="FK13595" s="55" t="s">
        <v>1258</v>
      </c>
      <c r="FL13595" s="55">
        <v>0.0659</v>
      </c>
    </row>
    <row r="13596" ht="14.25" customHeight="1" outlineLevel="1" spans="162:168">
      <c r="FF13596" s="55">
        <v>13589</v>
      </c>
      <c r="FG13596" s="55" t="s">
        <v>2053</v>
      </c>
      <c r="FH13596" s="55" t="s">
        <v>1263</v>
      </c>
      <c r="FI13596" s="55">
        <v>12</v>
      </c>
      <c r="FJ13596" s="55">
        <v>10000</v>
      </c>
      <c r="FK13596" s="55" t="s">
        <v>1258</v>
      </c>
      <c r="FL13596" s="55">
        <v>0.06</v>
      </c>
    </row>
    <row r="13597" ht="14.25" customHeight="1" outlineLevel="1" spans="162:168">
      <c r="FF13597" s="55">
        <v>13590</v>
      </c>
      <c r="FG13597" s="55" t="s">
        <v>2053</v>
      </c>
      <c r="FH13597" s="55" t="s">
        <v>1263</v>
      </c>
      <c r="FI13597" s="55">
        <v>12</v>
      </c>
      <c r="FJ13597" s="55">
        <v>25000</v>
      </c>
      <c r="FK13597" s="55" t="s">
        <v>1258</v>
      </c>
      <c r="FL13597" s="55">
        <v>0.06</v>
      </c>
    </row>
    <row r="13598" ht="14.25" customHeight="1" outlineLevel="1" spans="162:168">
      <c r="FF13598" s="55">
        <v>13591</v>
      </c>
      <c r="FG13598" s="55" t="s">
        <v>2053</v>
      </c>
      <c r="FH13598" s="55" t="s">
        <v>1263</v>
      </c>
      <c r="FI13598" s="55">
        <v>12</v>
      </c>
      <c r="FJ13598" s="55">
        <v>50000</v>
      </c>
      <c r="FK13598" s="55" t="s">
        <v>1258</v>
      </c>
      <c r="FL13598" s="55">
        <v>0.06</v>
      </c>
    </row>
    <row r="13599" ht="14.25" customHeight="1" outlineLevel="1" spans="162:168">
      <c r="FF13599" s="55">
        <v>13592</v>
      </c>
      <c r="FG13599" s="55" t="s">
        <v>2053</v>
      </c>
      <c r="FH13599" s="55" t="s">
        <v>1263</v>
      </c>
      <c r="FI13599" s="55">
        <v>12</v>
      </c>
      <c r="FJ13599" s="55">
        <v>80000</v>
      </c>
      <c r="FK13599" s="55" t="s">
        <v>1258</v>
      </c>
      <c r="FL13599" s="55">
        <v>0.06</v>
      </c>
    </row>
    <row r="13600" ht="14.25" customHeight="1" outlineLevel="1" spans="162:168">
      <c r="FF13600" s="55">
        <v>13593</v>
      </c>
      <c r="FG13600" s="55" t="s">
        <v>2053</v>
      </c>
      <c r="FH13600" s="55" t="s">
        <v>1263</v>
      </c>
      <c r="FI13600" s="55">
        <v>12</v>
      </c>
      <c r="FJ13600" s="55">
        <v>130000</v>
      </c>
      <c r="FK13600" s="55" t="s">
        <v>1258</v>
      </c>
      <c r="FL13600" s="55">
        <v>0.06</v>
      </c>
    </row>
    <row r="13601" ht="14.25" customHeight="1" outlineLevel="1" spans="162:168">
      <c r="FF13601" s="55">
        <v>13594</v>
      </c>
      <c r="FG13601" s="55" t="s">
        <v>2053</v>
      </c>
      <c r="FH13601" s="55" t="s">
        <v>1263</v>
      </c>
      <c r="FI13601" s="55">
        <v>12</v>
      </c>
      <c r="FJ13601" s="55">
        <v>260000</v>
      </c>
      <c r="FK13601" s="55" t="s">
        <v>1258</v>
      </c>
      <c r="FL13601" s="55">
        <v>0.06</v>
      </c>
    </row>
    <row r="13602" ht="14.25" customHeight="1" outlineLevel="1" spans="162:168">
      <c r="FF13602" s="55">
        <v>13595</v>
      </c>
      <c r="FG13602" s="55" t="s">
        <v>2053</v>
      </c>
      <c r="FH13602" s="55" t="s">
        <v>1263</v>
      </c>
      <c r="FI13602" s="55">
        <v>12</v>
      </c>
      <c r="FJ13602" s="55">
        <v>400000</v>
      </c>
      <c r="FK13602" s="55" t="s">
        <v>1258</v>
      </c>
      <c r="FL13602" s="55">
        <v>0.06</v>
      </c>
    </row>
    <row r="13603" ht="14.25" customHeight="1" outlineLevel="1" spans="162:168">
      <c r="FF13603" s="55">
        <v>13596</v>
      </c>
      <c r="FG13603" s="55" t="s">
        <v>2053</v>
      </c>
      <c r="FH13603" s="55" t="s">
        <v>1263</v>
      </c>
      <c r="FI13603" s="55">
        <v>12</v>
      </c>
      <c r="FJ13603" s="55">
        <v>530000</v>
      </c>
      <c r="FK13603" s="55" t="s">
        <v>1258</v>
      </c>
      <c r="FL13603" s="55">
        <v>0.06</v>
      </c>
    </row>
    <row r="13604" ht="14.25" customHeight="1" outlineLevel="1" spans="162:168">
      <c r="FF13604" s="55">
        <v>13597</v>
      </c>
      <c r="FG13604" s="55" t="s">
        <v>2053</v>
      </c>
      <c r="FH13604" s="55" t="s">
        <v>1263</v>
      </c>
      <c r="FI13604" s="55">
        <v>12</v>
      </c>
      <c r="FJ13604" s="55">
        <v>540000</v>
      </c>
      <c r="FK13604" s="55" t="s">
        <v>1258</v>
      </c>
      <c r="FL13604" s="55">
        <v>0.06</v>
      </c>
    </row>
    <row r="13605" ht="14.25" customHeight="1" outlineLevel="1" spans="162:168">
      <c r="FF13605" s="55">
        <v>13598</v>
      </c>
      <c r="FG13605" s="55" t="s">
        <v>2053</v>
      </c>
      <c r="FH13605" s="55" t="s">
        <v>1263</v>
      </c>
      <c r="FI13605" s="55">
        <v>13</v>
      </c>
      <c r="FJ13605" s="55">
        <v>0</v>
      </c>
      <c r="FK13605" s="55" t="s">
        <v>1258</v>
      </c>
      <c r="FL13605" s="55">
        <v>0.0742</v>
      </c>
    </row>
    <row r="13606" ht="14.25" customHeight="1" outlineLevel="1" spans="162:168">
      <c r="FF13606" s="55">
        <v>13599</v>
      </c>
      <c r="FG13606" s="55" t="s">
        <v>2053</v>
      </c>
      <c r="FH13606" s="55" t="s">
        <v>1263</v>
      </c>
      <c r="FI13606" s="55">
        <v>13</v>
      </c>
      <c r="FJ13606" s="55">
        <v>1000</v>
      </c>
      <c r="FK13606" s="55" t="s">
        <v>1258</v>
      </c>
      <c r="FL13606" s="55">
        <v>0.0742</v>
      </c>
    </row>
    <row r="13607" ht="14.25" customHeight="1" outlineLevel="1" spans="162:168">
      <c r="FF13607" s="55">
        <v>13600</v>
      </c>
      <c r="FG13607" s="55" t="s">
        <v>2053</v>
      </c>
      <c r="FH13607" s="55" t="s">
        <v>1263</v>
      </c>
      <c r="FI13607" s="55">
        <v>13</v>
      </c>
      <c r="FJ13607" s="55">
        <v>2500</v>
      </c>
      <c r="FK13607" s="55" t="s">
        <v>1258</v>
      </c>
      <c r="FL13607" s="55">
        <v>0.0659</v>
      </c>
    </row>
    <row r="13608" ht="14.25" customHeight="1" outlineLevel="1" spans="162:168">
      <c r="FF13608" s="55">
        <v>13601</v>
      </c>
      <c r="FG13608" s="55" t="s">
        <v>2053</v>
      </c>
      <c r="FH13608" s="55" t="s">
        <v>1263</v>
      </c>
      <c r="FI13608" s="55">
        <v>13</v>
      </c>
      <c r="FJ13608" s="55">
        <v>5000</v>
      </c>
      <c r="FK13608" s="55" t="s">
        <v>1258</v>
      </c>
      <c r="FL13608" s="55">
        <v>0.06</v>
      </c>
    </row>
    <row r="13609" ht="14.25" customHeight="1" outlineLevel="1" spans="162:168">
      <c r="FF13609" s="55">
        <v>13602</v>
      </c>
      <c r="FG13609" s="55" t="s">
        <v>2053</v>
      </c>
      <c r="FH13609" s="55" t="s">
        <v>1263</v>
      </c>
      <c r="FI13609" s="55">
        <v>13</v>
      </c>
      <c r="FJ13609" s="55">
        <v>10000</v>
      </c>
      <c r="FK13609" s="55" t="s">
        <v>1258</v>
      </c>
      <c r="FL13609" s="55">
        <v>0.06</v>
      </c>
    </row>
    <row r="13610" ht="14.25" customHeight="1" outlineLevel="1" spans="162:168">
      <c r="FF13610" s="55">
        <v>13603</v>
      </c>
      <c r="FG13610" s="55" t="s">
        <v>2053</v>
      </c>
      <c r="FH13610" s="55" t="s">
        <v>1263</v>
      </c>
      <c r="FI13610" s="55">
        <v>13</v>
      </c>
      <c r="FJ13610" s="55">
        <v>25000</v>
      </c>
      <c r="FK13610" s="55" t="s">
        <v>1258</v>
      </c>
      <c r="FL13610" s="55">
        <v>0.06</v>
      </c>
    </row>
    <row r="13611" ht="14.25" customHeight="1" outlineLevel="1" spans="162:168">
      <c r="FF13611" s="55">
        <v>13604</v>
      </c>
      <c r="FG13611" s="55" t="s">
        <v>2053</v>
      </c>
      <c r="FH13611" s="55" t="s">
        <v>1263</v>
      </c>
      <c r="FI13611" s="55">
        <v>13</v>
      </c>
      <c r="FJ13611" s="55">
        <v>50000</v>
      </c>
      <c r="FK13611" s="55" t="s">
        <v>1258</v>
      </c>
      <c r="FL13611" s="55">
        <v>0.06</v>
      </c>
    </row>
    <row r="13612" ht="14.25" customHeight="1" outlineLevel="1" spans="162:168">
      <c r="FF13612" s="55">
        <v>13605</v>
      </c>
      <c r="FG13612" s="55" t="s">
        <v>2053</v>
      </c>
      <c r="FH13612" s="55" t="s">
        <v>1263</v>
      </c>
      <c r="FI13612" s="55">
        <v>13</v>
      </c>
      <c r="FJ13612" s="55">
        <v>80000</v>
      </c>
      <c r="FK13612" s="55" t="s">
        <v>1258</v>
      </c>
      <c r="FL13612" s="55">
        <v>0.06</v>
      </c>
    </row>
    <row r="13613" ht="14.25" customHeight="1" outlineLevel="1" spans="162:168">
      <c r="FF13613" s="55">
        <v>13606</v>
      </c>
      <c r="FG13613" s="55" t="s">
        <v>2053</v>
      </c>
      <c r="FH13613" s="55" t="s">
        <v>1263</v>
      </c>
      <c r="FI13613" s="55">
        <v>13</v>
      </c>
      <c r="FJ13613" s="55">
        <v>130000</v>
      </c>
      <c r="FK13613" s="55" t="s">
        <v>1258</v>
      </c>
      <c r="FL13613" s="55">
        <v>0.06</v>
      </c>
    </row>
    <row r="13614" ht="14.25" customHeight="1" outlineLevel="1" spans="162:168">
      <c r="FF13614" s="55">
        <v>13607</v>
      </c>
      <c r="FG13614" s="55" t="s">
        <v>2053</v>
      </c>
      <c r="FH13614" s="55" t="s">
        <v>1263</v>
      </c>
      <c r="FI13614" s="55">
        <v>13</v>
      </c>
      <c r="FJ13614" s="55">
        <v>260000</v>
      </c>
      <c r="FK13614" s="55" t="s">
        <v>1258</v>
      </c>
      <c r="FL13614" s="55">
        <v>0.06</v>
      </c>
    </row>
    <row r="13615" ht="14.25" customHeight="1" outlineLevel="1" spans="162:168">
      <c r="FF13615" s="55">
        <v>13608</v>
      </c>
      <c r="FG13615" s="55" t="s">
        <v>2053</v>
      </c>
      <c r="FH13615" s="55" t="s">
        <v>1263</v>
      </c>
      <c r="FI13615" s="55">
        <v>13</v>
      </c>
      <c r="FJ13615" s="55">
        <v>400000</v>
      </c>
      <c r="FK13615" s="55" t="s">
        <v>1258</v>
      </c>
      <c r="FL13615" s="55">
        <v>0.06</v>
      </c>
    </row>
    <row r="13616" ht="14.25" customHeight="1" outlineLevel="1" spans="162:168">
      <c r="FF13616" s="55">
        <v>13609</v>
      </c>
      <c r="FG13616" s="55" t="s">
        <v>2053</v>
      </c>
      <c r="FH13616" s="55" t="s">
        <v>1263</v>
      </c>
      <c r="FI13616" s="55">
        <v>13</v>
      </c>
      <c r="FJ13616" s="55">
        <v>530000</v>
      </c>
      <c r="FK13616" s="55" t="s">
        <v>1258</v>
      </c>
      <c r="FL13616" s="55">
        <v>0.06</v>
      </c>
    </row>
    <row r="13617" ht="14.25" customHeight="1" outlineLevel="1" spans="162:168">
      <c r="FF13617" s="55">
        <v>13610</v>
      </c>
      <c r="FG13617" s="55" t="s">
        <v>2053</v>
      </c>
      <c r="FH13617" s="55" t="s">
        <v>1263</v>
      </c>
      <c r="FI13617" s="55">
        <v>13</v>
      </c>
      <c r="FJ13617" s="55">
        <v>540000</v>
      </c>
      <c r="FK13617" s="55" t="s">
        <v>1258</v>
      </c>
      <c r="FL13617" s="55">
        <v>0.06</v>
      </c>
    </row>
    <row r="13618" ht="14.25" customHeight="1" outlineLevel="1" spans="162:168">
      <c r="FF13618" s="55">
        <v>13611</v>
      </c>
      <c r="FG13618" s="55" t="s">
        <v>2053</v>
      </c>
      <c r="FH13618" s="55" t="s">
        <v>1263</v>
      </c>
      <c r="FI13618" s="55">
        <v>14</v>
      </c>
      <c r="FJ13618" s="55">
        <v>0</v>
      </c>
      <c r="FK13618" s="55" t="s">
        <v>1258</v>
      </c>
      <c r="FL13618" s="55">
        <v>0.0742</v>
      </c>
    </row>
    <row r="13619" ht="14.25" customHeight="1" outlineLevel="1" spans="162:168">
      <c r="FF13619" s="55">
        <v>13612</v>
      </c>
      <c r="FG13619" s="55" t="s">
        <v>2053</v>
      </c>
      <c r="FH13619" s="55" t="s">
        <v>1263</v>
      </c>
      <c r="FI13619" s="55">
        <v>14</v>
      </c>
      <c r="FJ13619" s="55">
        <v>1000</v>
      </c>
      <c r="FK13619" s="55" t="s">
        <v>1258</v>
      </c>
      <c r="FL13619" s="55">
        <v>0.0742</v>
      </c>
    </row>
    <row r="13620" ht="14.25" customHeight="1" outlineLevel="1" spans="162:168">
      <c r="FF13620" s="55">
        <v>13613</v>
      </c>
      <c r="FG13620" s="55" t="s">
        <v>2053</v>
      </c>
      <c r="FH13620" s="55" t="s">
        <v>1263</v>
      </c>
      <c r="FI13620" s="55">
        <v>14</v>
      </c>
      <c r="FJ13620" s="55">
        <v>2500</v>
      </c>
      <c r="FK13620" s="55" t="s">
        <v>1258</v>
      </c>
      <c r="FL13620" s="55">
        <v>0.0659</v>
      </c>
    </row>
    <row r="13621" ht="14.25" customHeight="1" outlineLevel="1" spans="162:168">
      <c r="FF13621" s="55">
        <v>13614</v>
      </c>
      <c r="FG13621" s="55" t="s">
        <v>2053</v>
      </c>
      <c r="FH13621" s="55" t="s">
        <v>1263</v>
      </c>
      <c r="FI13621" s="55">
        <v>14</v>
      </c>
      <c r="FJ13621" s="55">
        <v>5000</v>
      </c>
      <c r="FK13621" s="55" t="s">
        <v>1258</v>
      </c>
      <c r="FL13621" s="55">
        <v>0.06</v>
      </c>
    </row>
    <row r="13622" ht="14.25" customHeight="1" outlineLevel="1" spans="162:168">
      <c r="FF13622" s="55">
        <v>13615</v>
      </c>
      <c r="FG13622" s="55" t="s">
        <v>2053</v>
      </c>
      <c r="FH13622" s="55" t="s">
        <v>1263</v>
      </c>
      <c r="FI13622" s="55">
        <v>14</v>
      </c>
      <c r="FJ13622" s="55">
        <v>10000</v>
      </c>
      <c r="FK13622" s="55" t="s">
        <v>1258</v>
      </c>
      <c r="FL13622" s="55">
        <v>0.06</v>
      </c>
    </row>
    <row r="13623" ht="14.25" customHeight="1" outlineLevel="1" spans="162:168">
      <c r="FF13623" s="55">
        <v>13616</v>
      </c>
      <c r="FG13623" s="55" t="s">
        <v>2053</v>
      </c>
      <c r="FH13623" s="55" t="s">
        <v>1263</v>
      </c>
      <c r="FI13623" s="55">
        <v>14</v>
      </c>
      <c r="FJ13623" s="55">
        <v>25000</v>
      </c>
      <c r="FK13623" s="55" t="s">
        <v>1258</v>
      </c>
      <c r="FL13623" s="55">
        <v>0.06</v>
      </c>
    </row>
    <row r="13624" ht="14.25" customHeight="1" outlineLevel="1" spans="162:168">
      <c r="FF13624" s="55">
        <v>13617</v>
      </c>
      <c r="FG13624" s="55" t="s">
        <v>2053</v>
      </c>
      <c r="FH13624" s="55" t="s">
        <v>1263</v>
      </c>
      <c r="FI13624" s="55">
        <v>14</v>
      </c>
      <c r="FJ13624" s="55">
        <v>50000</v>
      </c>
      <c r="FK13624" s="55" t="s">
        <v>1258</v>
      </c>
      <c r="FL13624" s="55">
        <v>0.06</v>
      </c>
    </row>
    <row r="13625" ht="14.25" customHeight="1" outlineLevel="1" spans="162:168">
      <c r="FF13625" s="55">
        <v>13618</v>
      </c>
      <c r="FG13625" s="55" t="s">
        <v>2053</v>
      </c>
      <c r="FH13625" s="55" t="s">
        <v>1263</v>
      </c>
      <c r="FI13625" s="55">
        <v>14</v>
      </c>
      <c r="FJ13625" s="55">
        <v>80000</v>
      </c>
      <c r="FK13625" s="55" t="s">
        <v>1258</v>
      </c>
      <c r="FL13625" s="55">
        <v>0.06</v>
      </c>
    </row>
    <row r="13626" ht="14.25" customHeight="1" outlineLevel="1" spans="162:168">
      <c r="FF13626" s="55">
        <v>13619</v>
      </c>
      <c r="FG13626" s="55" t="s">
        <v>2053</v>
      </c>
      <c r="FH13626" s="55" t="s">
        <v>1263</v>
      </c>
      <c r="FI13626" s="55">
        <v>14</v>
      </c>
      <c r="FJ13626" s="55">
        <v>130000</v>
      </c>
      <c r="FK13626" s="55" t="s">
        <v>1258</v>
      </c>
      <c r="FL13626" s="55">
        <v>0.06</v>
      </c>
    </row>
    <row r="13627" ht="14.25" customHeight="1" outlineLevel="1" spans="162:168">
      <c r="FF13627" s="55">
        <v>13620</v>
      </c>
      <c r="FG13627" s="55" t="s">
        <v>2053</v>
      </c>
      <c r="FH13627" s="55" t="s">
        <v>1263</v>
      </c>
      <c r="FI13627" s="55">
        <v>14</v>
      </c>
      <c r="FJ13627" s="55">
        <v>260000</v>
      </c>
      <c r="FK13627" s="55" t="s">
        <v>1258</v>
      </c>
      <c r="FL13627" s="55">
        <v>0.06</v>
      </c>
    </row>
    <row r="13628" ht="14.25" customHeight="1" outlineLevel="1" spans="162:168">
      <c r="FF13628" s="55">
        <v>13621</v>
      </c>
      <c r="FG13628" s="55" t="s">
        <v>2053</v>
      </c>
      <c r="FH13628" s="55" t="s">
        <v>1263</v>
      </c>
      <c r="FI13628" s="55">
        <v>14</v>
      </c>
      <c r="FJ13628" s="55">
        <v>400000</v>
      </c>
      <c r="FK13628" s="55" t="s">
        <v>1258</v>
      </c>
      <c r="FL13628" s="55">
        <v>0.06</v>
      </c>
    </row>
    <row r="13629" ht="14.25" customHeight="1" outlineLevel="1" spans="162:168">
      <c r="FF13629" s="55">
        <v>13622</v>
      </c>
      <c r="FG13629" s="55" t="s">
        <v>2053</v>
      </c>
      <c r="FH13629" s="55" t="s">
        <v>1263</v>
      </c>
      <c r="FI13629" s="55">
        <v>14</v>
      </c>
      <c r="FJ13629" s="55">
        <v>530000</v>
      </c>
      <c r="FK13629" s="55" t="s">
        <v>1258</v>
      </c>
      <c r="FL13629" s="55">
        <v>0.06</v>
      </c>
    </row>
    <row r="13630" ht="14.25" customHeight="1" outlineLevel="1" spans="162:168">
      <c r="FF13630" s="55">
        <v>13623</v>
      </c>
      <c r="FG13630" s="55" t="s">
        <v>2053</v>
      </c>
      <c r="FH13630" s="55" t="s">
        <v>1263</v>
      </c>
      <c r="FI13630" s="55">
        <v>14</v>
      </c>
      <c r="FJ13630" s="55">
        <v>540000</v>
      </c>
      <c r="FK13630" s="55" t="s">
        <v>1258</v>
      </c>
      <c r="FL13630" s="55">
        <v>0.06</v>
      </c>
    </row>
    <row r="13631" ht="14.25" customHeight="1" outlineLevel="1" spans="162:168">
      <c r="FF13631" s="55">
        <v>13624</v>
      </c>
      <c r="FG13631" s="55" t="s">
        <v>2053</v>
      </c>
      <c r="FH13631" s="55" t="s">
        <v>1263</v>
      </c>
      <c r="FI13631" s="55">
        <v>2</v>
      </c>
      <c r="FJ13631" s="55">
        <v>0</v>
      </c>
      <c r="FK13631" s="55" t="s">
        <v>1258</v>
      </c>
      <c r="FL13631" s="55">
        <v>0.0833</v>
      </c>
    </row>
    <row r="13632" ht="14.25" customHeight="1" outlineLevel="1" spans="162:168">
      <c r="FF13632" s="55">
        <v>13625</v>
      </c>
      <c r="FG13632" s="55" t="s">
        <v>2053</v>
      </c>
      <c r="FH13632" s="55" t="s">
        <v>1263</v>
      </c>
      <c r="FI13632" s="55">
        <v>2</v>
      </c>
      <c r="FJ13632" s="55">
        <v>1000</v>
      </c>
      <c r="FK13632" s="55" t="s">
        <v>1258</v>
      </c>
      <c r="FL13632" s="55">
        <v>0.0792</v>
      </c>
    </row>
    <row r="13633" ht="14.25" customHeight="1" outlineLevel="1" spans="162:168">
      <c r="FF13633" s="55">
        <v>13626</v>
      </c>
      <c r="FG13633" s="55" t="s">
        <v>2053</v>
      </c>
      <c r="FH13633" s="55" t="s">
        <v>1263</v>
      </c>
      <c r="FI13633" s="55">
        <v>2</v>
      </c>
      <c r="FJ13633" s="55">
        <v>2500</v>
      </c>
      <c r="FK13633" s="55" t="s">
        <v>1258</v>
      </c>
      <c r="FL13633" s="55">
        <v>0.075</v>
      </c>
    </row>
    <row r="13634" ht="14.25" customHeight="1" outlineLevel="1" spans="162:168">
      <c r="FF13634" s="55">
        <v>13627</v>
      </c>
      <c r="FG13634" s="55" t="s">
        <v>2053</v>
      </c>
      <c r="FH13634" s="55" t="s">
        <v>1263</v>
      </c>
      <c r="FI13634" s="55">
        <v>2</v>
      </c>
      <c r="FJ13634" s="55">
        <v>5000</v>
      </c>
      <c r="FK13634" s="55" t="s">
        <v>1258</v>
      </c>
      <c r="FL13634" s="55">
        <v>0.0667</v>
      </c>
    </row>
    <row r="13635" ht="14.25" customHeight="1" outlineLevel="1" spans="162:168">
      <c r="FF13635" s="55">
        <v>13628</v>
      </c>
      <c r="FG13635" s="55" t="s">
        <v>2053</v>
      </c>
      <c r="FH13635" s="55" t="s">
        <v>1263</v>
      </c>
      <c r="FI13635" s="55">
        <v>2</v>
      </c>
      <c r="FJ13635" s="55">
        <v>10000</v>
      </c>
      <c r="FK13635" s="55" t="s">
        <v>1258</v>
      </c>
      <c r="FL13635" s="55">
        <v>0.0583</v>
      </c>
    </row>
    <row r="13636" ht="14.25" customHeight="1" outlineLevel="1" spans="162:168">
      <c r="FF13636" s="55">
        <v>13629</v>
      </c>
      <c r="FG13636" s="55" t="s">
        <v>2053</v>
      </c>
      <c r="FH13636" s="55" t="s">
        <v>1263</v>
      </c>
      <c r="FI13636" s="55">
        <v>2</v>
      </c>
      <c r="FJ13636" s="55">
        <v>25000</v>
      </c>
      <c r="FK13636" s="55" t="s">
        <v>1258</v>
      </c>
      <c r="FL13636" s="55">
        <v>0.05</v>
      </c>
    </row>
    <row r="13637" ht="14.25" customHeight="1" outlineLevel="1" spans="162:168">
      <c r="FF13637" s="55">
        <v>13630</v>
      </c>
      <c r="FG13637" s="55" t="s">
        <v>2053</v>
      </c>
      <c r="FH13637" s="55" t="s">
        <v>1263</v>
      </c>
      <c r="FI13637" s="55">
        <v>2</v>
      </c>
      <c r="FJ13637" s="55">
        <v>50000</v>
      </c>
      <c r="FK13637" s="55" t="s">
        <v>1258</v>
      </c>
      <c r="FL13637" s="55">
        <v>0.0458</v>
      </c>
    </row>
    <row r="13638" ht="14.25" customHeight="1" outlineLevel="1" spans="162:168">
      <c r="FF13638" s="55">
        <v>13631</v>
      </c>
      <c r="FG13638" s="55" t="s">
        <v>2053</v>
      </c>
      <c r="FH13638" s="55" t="s">
        <v>1263</v>
      </c>
      <c r="FI13638" s="55">
        <v>2</v>
      </c>
      <c r="FJ13638" s="55">
        <v>80000</v>
      </c>
      <c r="FK13638" s="55" t="s">
        <v>1258</v>
      </c>
      <c r="FL13638" s="55">
        <v>0.0417</v>
      </c>
    </row>
    <row r="13639" ht="14.25" customHeight="1" outlineLevel="1" spans="162:168">
      <c r="FF13639" s="55">
        <v>13632</v>
      </c>
      <c r="FG13639" s="55" t="s">
        <v>2053</v>
      </c>
      <c r="FH13639" s="55" t="s">
        <v>1263</v>
      </c>
      <c r="FI13639" s="55">
        <v>2</v>
      </c>
      <c r="FJ13639" s="55">
        <v>130000</v>
      </c>
      <c r="FK13639" s="55" t="s">
        <v>1258</v>
      </c>
      <c r="FL13639" s="55">
        <v>0.0417</v>
      </c>
    </row>
    <row r="13640" ht="14.25" customHeight="1" outlineLevel="1" spans="162:168">
      <c r="FF13640" s="55">
        <v>13633</v>
      </c>
      <c r="FG13640" s="55" t="s">
        <v>2053</v>
      </c>
      <c r="FH13640" s="55" t="s">
        <v>1263</v>
      </c>
      <c r="FI13640" s="55">
        <v>2</v>
      </c>
      <c r="FJ13640" s="55">
        <v>260000</v>
      </c>
      <c r="FK13640" s="55" t="s">
        <v>1258</v>
      </c>
      <c r="FL13640" s="55">
        <v>0.0417</v>
      </c>
    </row>
    <row r="13641" ht="14.25" customHeight="1" outlineLevel="1" spans="162:168">
      <c r="FF13641" s="55">
        <v>13634</v>
      </c>
      <c r="FG13641" s="55" t="s">
        <v>2053</v>
      </c>
      <c r="FH13641" s="55" t="s">
        <v>1263</v>
      </c>
      <c r="FI13641" s="55">
        <v>2</v>
      </c>
      <c r="FJ13641" s="55">
        <v>400000</v>
      </c>
      <c r="FK13641" s="55" t="s">
        <v>1258</v>
      </c>
      <c r="FL13641" s="55">
        <v>0.0417</v>
      </c>
    </row>
    <row r="13642" ht="14.25" customHeight="1" outlineLevel="1" spans="162:168">
      <c r="FF13642" s="55">
        <v>13635</v>
      </c>
      <c r="FG13642" s="55" t="s">
        <v>2053</v>
      </c>
      <c r="FH13642" s="55" t="s">
        <v>1263</v>
      </c>
      <c r="FI13642" s="55">
        <v>2</v>
      </c>
      <c r="FJ13642" s="55">
        <v>530000</v>
      </c>
      <c r="FK13642" s="55" t="s">
        <v>1258</v>
      </c>
      <c r="FL13642" s="55">
        <v>0.0417</v>
      </c>
    </row>
    <row r="13643" ht="14.25" customHeight="1" outlineLevel="1" spans="162:168">
      <c r="FF13643" s="55">
        <v>13636</v>
      </c>
      <c r="FG13643" s="55" t="s">
        <v>2053</v>
      </c>
      <c r="FH13643" s="55" t="s">
        <v>1263</v>
      </c>
      <c r="FI13643" s="55">
        <v>2</v>
      </c>
      <c r="FJ13643" s="55">
        <v>540000</v>
      </c>
      <c r="FK13643" s="55" t="s">
        <v>1258</v>
      </c>
      <c r="FL13643" s="55">
        <v>0.0417</v>
      </c>
    </row>
    <row r="13644" ht="14.25" customHeight="1" outlineLevel="1" spans="162:168">
      <c r="FF13644" s="55">
        <v>13637</v>
      </c>
      <c r="FG13644" s="55" t="s">
        <v>2053</v>
      </c>
      <c r="FH13644" s="55" t="s">
        <v>1263</v>
      </c>
      <c r="FI13644" s="55">
        <v>3</v>
      </c>
      <c r="FJ13644" s="55">
        <v>0</v>
      </c>
      <c r="FK13644" s="55" t="s">
        <v>1258</v>
      </c>
      <c r="FL13644" s="55">
        <v>0.075</v>
      </c>
    </row>
    <row r="13645" ht="14.25" customHeight="1" outlineLevel="1" spans="162:168">
      <c r="FF13645" s="55">
        <v>13638</v>
      </c>
      <c r="FG13645" s="55" t="s">
        <v>2053</v>
      </c>
      <c r="FH13645" s="55" t="s">
        <v>1263</v>
      </c>
      <c r="FI13645" s="55">
        <v>3</v>
      </c>
      <c r="FJ13645" s="55">
        <v>1000</v>
      </c>
      <c r="FK13645" s="55" t="s">
        <v>1258</v>
      </c>
      <c r="FL13645" s="55">
        <v>0.0667</v>
      </c>
    </row>
    <row r="13646" ht="14.25" customHeight="1" outlineLevel="1" spans="162:168">
      <c r="FF13646" s="55">
        <v>13639</v>
      </c>
      <c r="FG13646" s="55" t="s">
        <v>2053</v>
      </c>
      <c r="FH13646" s="55" t="s">
        <v>1263</v>
      </c>
      <c r="FI13646" s="55">
        <v>3</v>
      </c>
      <c r="FJ13646" s="55">
        <v>2500</v>
      </c>
      <c r="FK13646" s="55" t="s">
        <v>1258</v>
      </c>
      <c r="FL13646" s="55">
        <v>0.0625</v>
      </c>
    </row>
    <row r="13647" ht="14.25" customHeight="1" outlineLevel="1" spans="162:168">
      <c r="FF13647" s="55">
        <v>13640</v>
      </c>
      <c r="FG13647" s="55" t="s">
        <v>2053</v>
      </c>
      <c r="FH13647" s="55" t="s">
        <v>1263</v>
      </c>
      <c r="FI13647" s="55">
        <v>3</v>
      </c>
      <c r="FJ13647" s="55">
        <v>5000</v>
      </c>
      <c r="FK13647" s="55" t="s">
        <v>1258</v>
      </c>
      <c r="FL13647" s="55">
        <v>0.0542</v>
      </c>
    </row>
    <row r="13648" ht="14.25" customHeight="1" outlineLevel="1" spans="162:168">
      <c r="FF13648" s="55">
        <v>13641</v>
      </c>
      <c r="FG13648" s="55" t="s">
        <v>2053</v>
      </c>
      <c r="FH13648" s="55" t="s">
        <v>1263</v>
      </c>
      <c r="FI13648" s="55">
        <v>3</v>
      </c>
      <c r="FJ13648" s="55">
        <v>10000</v>
      </c>
      <c r="FK13648" s="55" t="s">
        <v>1258</v>
      </c>
      <c r="FL13648" s="55">
        <v>0.0458</v>
      </c>
    </row>
    <row r="13649" ht="14.25" customHeight="1" outlineLevel="1" spans="162:168">
      <c r="FF13649" s="55">
        <v>13642</v>
      </c>
      <c r="FG13649" s="55" t="s">
        <v>2053</v>
      </c>
      <c r="FH13649" s="55" t="s">
        <v>1263</v>
      </c>
      <c r="FI13649" s="55">
        <v>3</v>
      </c>
      <c r="FJ13649" s="55">
        <v>25000</v>
      </c>
      <c r="FK13649" s="55" t="s">
        <v>1258</v>
      </c>
      <c r="FL13649" s="55">
        <v>0.0417</v>
      </c>
    </row>
    <row r="13650" ht="14.25" customHeight="1" outlineLevel="1" spans="162:168">
      <c r="FF13650" s="55">
        <v>13643</v>
      </c>
      <c r="FG13650" s="55" t="s">
        <v>2053</v>
      </c>
      <c r="FH13650" s="55" t="s">
        <v>1263</v>
      </c>
      <c r="FI13650" s="55">
        <v>3</v>
      </c>
      <c r="FJ13650" s="55">
        <v>50000</v>
      </c>
      <c r="FK13650" s="55" t="s">
        <v>1258</v>
      </c>
      <c r="FL13650" s="55">
        <v>0.0417</v>
      </c>
    </row>
    <row r="13651" ht="14.25" customHeight="1" outlineLevel="1" spans="162:168">
      <c r="FF13651" s="55">
        <v>13644</v>
      </c>
      <c r="FG13651" s="55" t="s">
        <v>2053</v>
      </c>
      <c r="FH13651" s="55" t="s">
        <v>1263</v>
      </c>
      <c r="FI13651" s="55">
        <v>3</v>
      </c>
      <c r="FJ13651" s="55">
        <v>80000</v>
      </c>
      <c r="FK13651" s="55" t="s">
        <v>1258</v>
      </c>
      <c r="FL13651" s="55">
        <v>0.0417</v>
      </c>
    </row>
    <row r="13652" ht="14.25" customHeight="1" outlineLevel="1" spans="162:168">
      <c r="FF13652" s="55">
        <v>13645</v>
      </c>
      <c r="FG13652" s="55" t="s">
        <v>2053</v>
      </c>
      <c r="FH13652" s="55" t="s">
        <v>1263</v>
      </c>
      <c r="FI13652" s="55">
        <v>3</v>
      </c>
      <c r="FJ13652" s="55">
        <v>130000</v>
      </c>
      <c r="FK13652" s="55" t="s">
        <v>1258</v>
      </c>
      <c r="FL13652" s="55">
        <v>0.0417</v>
      </c>
    </row>
    <row r="13653" ht="14.25" customHeight="1" outlineLevel="1" spans="162:168">
      <c r="FF13653" s="55">
        <v>13646</v>
      </c>
      <c r="FG13653" s="55" t="s">
        <v>2053</v>
      </c>
      <c r="FH13653" s="55" t="s">
        <v>1263</v>
      </c>
      <c r="FI13653" s="55">
        <v>3</v>
      </c>
      <c r="FJ13653" s="55">
        <v>260000</v>
      </c>
      <c r="FK13653" s="55" t="s">
        <v>1258</v>
      </c>
      <c r="FL13653" s="55">
        <v>0.0417</v>
      </c>
    </row>
    <row r="13654" ht="14.25" customHeight="1" outlineLevel="1" spans="162:168">
      <c r="FF13654" s="55">
        <v>13647</v>
      </c>
      <c r="FG13654" s="55" t="s">
        <v>2053</v>
      </c>
      <c r="FH13654" s="55" t="s">
        <v>1263</v>
      </c>
      <c r="FI13654" s="55">
        <v>3</v>
      </c>
      <c r="FJ13654" s="55">
        <v>400000</v>
      </c>
      <c r="FK13654" s="55" t="s">
        <v>1258</v>
      </c>
      <c r="FL13654" s="55">
        <v>0.0417</v>
      </c>
    </row>
    <row r="13655" ht="14.25" customHeight="1" outlineLevel="1" spans="162:168">
      <c r="FF13655" s="55">
        <v>13648</v>
      </c>
      <c r="FG13655" s="55" t="s">
        <v>2053</v>
      </c>
      <c r="FH13655" s="55" t="s">
        <v>1263</v>
      </c>
      <c r="FI13655" s="55">
        <v>3</v>
      </c>
      <c r="FJ13655" s="55">
        <v>530000</v>
      </c>
      <c r="FK13655" s="55" t="s">
        <v>1258</v>
      </c>
      <c r="FL13655" s="55">
        <v>0.0417</v>
      </c>
    </row>
    <row r="13656" ht="14.25" customHeight="1" outlineLevel="1" spans="162:168">
      <c r="FF13656" s="55">
        <v>13649</v>
      </c>
      <c r="FG13656" s="55" t="s">
        <v>2053</v>
      </c>
      <c r="FH13656" s="55" t="s">
        <v>1263</v>
      </c>
      <c r="FI13656" s="55">
        <v>3</v>
      </c>
      <c r="FJ13656" s="55">
        <v>540000</v>
      </c>
      <c r="FK13656" s="55" t="s">
        <v>1258</v>
      </c>
      <c r="FL13656" s="55">
        <v>0.0417</v>
      </c>
    </row>
    <row r="13657" ht="14.25" customHeight="1" outlineLevel="1" spans="162:168">
      <c r="FF13657" s="55">
        <v>13650</v>
      </c>
      <c r="FG13657" s="55" t="s">
        <v>2053</v>
      </c>
      <c r="FH13657" s="55" t="s">
        <v>1263</v>
      </c>
      <c r="FI13657" s="55">
        <v>4</v>
      </c>
      <c r="FJ13657" s="55">
        <v>0</v>
      </c>
      <c r="FK13657" s="55" t="s">
        <v>1258</v>
      </c>
      <c r="FL13657" s="55">
        <v>0.075</v>
      </c>
    </row>
    <row r="13658" ht="14.25" customHeight="1" outlineLevel="1" spans="162:168">
      <c r="FF13658" s="55">
        <v>13651</v>
      </c>
      <c r="FG13658" s="55" t="s">
        <v>2053</v>
      </c>
      <c r="FH13658" s="55" t="s">
        <v>1263</v>
      </c>
      <c r="FI13658" s="55">
        <v>4</v>
      </c>
      <c r="FJ13658" s="55">
        <v>1000</v>
      </c>
      <c r="FK13658" s="55" t="s">
        <v>1258</v>
      </c>
      <c r="FL13658" s="55">
        <v>0.0667</v>
      </c>
    </row>
    <row r="13659" ht="14.25" customHeight="1" outlineLevel="1" spans="162:168">
      <c r="FF13659" s="55">
        <v>13652</v>
      </c>
      <c r="FG13659" s="55" t="s">
        <v>2053</v>
      </c>
      <c r="FH13659" s="55" t="s">
        <v>1263</v>
      </c>
      <c r="FI13659" s="55">
        <v>4</v>
      </c>
      <c r="FJ13659" s="55">
        <v>2500</v>
      </c>
      <c r="FK13659" s="55" t="s">
        <v>1258</v>
      </c>
      <c r="FL13659" s="55">
        <v>0.0625</v>
      </c>
    </row>
    <row r="13660" ht="14.25" customHeight="1" outlineLevel="1" spans="162:168">
      <c r="FF13660" s="55">
        <v>13653</v>
      </c>
      <c r="FG13660" s="55" t="s">
        <v>2053</v>
      </c>
      <c r="FH13660" s="55" t="s">
        <v>1263</v>
      </c>
      <c r="FI13660" s="55">
        <v>4</v>
      </c>
      <c r="FJ13660" s="55">
        <v>5000</v>
      </c>
      <c r="FK13660" s="55" t="s">
        <v>1258</v>
      </c>
      <c r="FL13660" s="55">
        <v>0.0542</v>
      </c>
    </row>
    <row r="13661" ht="14.25" customHeight="1" outlineLevel="1" spans="162:168">
      <c r="FF13661" s="55">
        <v>13654</v>
      </c>
      <c r="FG13661" s="55" t="s">
        <v>2053</v>
      </c>
      <c r="FH13661" s="55" t="s">
        <v>1263</v>
      </c>
      <c r="FI13661" s="55">
        <v>4</v>
      </c>
      <c r="FJ13661" s="55">
        <v>10000</v>
      </c>
      <c r="FK13661" s="55" t="s">
        <v>1258</v>
      </c>
      <c r="FL13661" s="55">
        <v>0.0458</v>
      </c>
    </row>
    <row r="13662" ht="14.25" customHeight="1" outlineLevel="1" spans="162:168">
      <c r="FF13662" s="55">
        <v>13655</v>
      </c>
      <c r="FG13662" s="55" t="s">
        <v>2053</v>
      </c>
      <c r="FH13662" s="55" t="s">
        <v>1263</v>
      </c>
      <c r="FI13662" s="55">
        <v>4</v>
      </c>
      <c r="FJ13662" s="55">
        <v>25000</v>
      </c>
      <c r="FK13662" s="55" t="s">
        <v>1258</v>
      </c>
      <c r="FL13662" s="55">
        <v>0.0417</v>
      </c>
    </row>
    <row r="13663" ht="14.25" customHeight="1" outlineLevel="1" spans="162:168">
      <c r="FF13663" s="55">
        <v>13656</v>
      </c>
      <c r="FG13663" s="55" t="s">
        <v>2053</v>
      </c>
      <c r="FH13663" s="55" t="s">
        <v>1263</v>
      </c>
      <c r="FI13663" s="55">
        <v>4</v>
      </c>
      <c r="FJ13663" s="55">
        <v>50000</v>
      </c>
      <c r="FK13663" s="55" t="s">
        <v>1258</v>
      </c>
      <c r="FL13663" s="55">
        <v>0.0417</v>
      </c>
    </row>
    <row r="13664" ht="14.25" customHeight="1" outlineLevel="1" spans="162:168">
      <c r="FF13664" s="55">
        <v>13657</v>
      </c>
      <c r="FG13664" s="55" t="s">
        <v>2053</v>
      </c>
      <c r="FH13664" s="55" t="s">
        <v>1263</v>
      </c>
      <c r="FI13664" s="55">
        <v>4</v>
      </c>
      <c r="FJ13664" s="55">
        <v>80000</v>
      </c>
      <c r="FK13664" s="55" t="s">
        <v>1258</v>
      </c>
      <c r="FL13664" s="55">
        <v>0.0417</v>
      </c>
    </row>
    <row r="13665" ht="14.25" customHeight="1" outlineLevel="1" spans="162:168">
      <c r="FF13665" s="55">
        <v>13658</v>
      </c>
      <c r="FG13665" s="55" t="s">
        <v>2053</v>
      </c>
      <c r="FH13665" s="55" t="s">
        <v>1263</v>
      </c>
      <c r="FI13665" s="55">
        <v>4</v>
      </c>
      <c r="FJ13665" s="55">
        <v>130000</v>
      </c>
      <c r="FK13665" s="55" t="s">
        <v>1258</v>
      </c>
      <c r="FL13665" s="55">
        <v>0.0417</v>
      </c>
    </row>
    <row r="13666" ht="14.25" customHeight="1" outlineLevel="1" spans="162:168">
      <c r="FF13666" s="55">
        <v>13659</v>
      </c>
      <c r="FG13666" s="55" t="s">
        <v>2053</v>
      </c>
      <c r="FH13666" s="55" t="s">
        <v>1263</v>
      </c>
      <c r="FI13666" s="55">
        <v>4</v>
      </c>
      <c r="FJ13666" s="55">
        <v>260000</v>
      </c>
      <c r="FK13666" s="55" t="s">
        <v>1258</v>
      </c>
      <c r="FL13666" s="55">
        <v>0.0417</v>
      </c>
    </row>
    <row r="13667" ht="14.25" customHeight="1" outlineLevel="1" spans="162:168">
      <c r="FF13667" s="55">
        <v>13660</v>
      </c>
      <c r="FG13667" s="55" t="s">
        <v>2053</v>
      </c>
      <c r="FH13667" s="55" t="s">
        <v>1263</v>
      </c>
      <c r="FI13667" s="55">
        <v>4</v>
      </c>
      <c r="FJ13667" s="55">
        <v>400000</v>
      </c>
      <c r="FK13667" s="55" t="s">
        <v>1258</v>
      </c>
      <c r="FL13667" s="55">
        <v>0.0417</v>
      </c>
    </row>
    <row r="13668" ht="14.25" customHeight="1" outlineLevel="1" spans="162:168">
      <c r="FF13668" s="55">
        <v>13661</v>
      </c>
      <c r="FG13668" s="55" t="s">
        <v>2053</v>
      </c>
      <c r="FH13668" s="55" t="s">
        <v>1263</v>
      </c>
      <c r="FI13668" s="55">
        <v>4</v>
      </c>
      <c r="FJ13668" s="55">
        <v>530000</v>
      </c>
      <c r="FK13668" s="55" t="s">
        <v>1258</v>
      </c>
      <c r="FL13668" s="55">
        <v>0.0417</v>
      </c>
    </row>
    <row r="13669" ht="14.25" customHeight="1" outlineLevel="1" spans="162:168">
      <c r="FF13669" s="55">
        <v>13662</v>
      </c>
      <c r="FG13669" s="55" t="s">
        <v>2053</v>
      </c>
      <c r="FH13669" s="55" t="s">
        <v>1263</v>
      </c>
      <c r="FI13669" s="55">
        <v>4</v>
      </c>
      <c r="FJ13669" s="55">
        <v>540000</v>
      </c>
      <c r="FK13669" s="55" t="s">
        <v>1258</v>
      </c>
      <c r="FL13669" s="55">
        <v>0.0417</v>
      </c>
    </row>
    <row r="13670" ht="14.25" customHeight="1" outlineLevel="1" spans="162:168">
      <c r="FF13670" s="55">
        <v>13663</v>
      </c>
      <c r="FG13670" s="55" t="s">
        <v>2053</v>
      </c>
      <c r="FH13670" s="55" t="s">
        <v>1263</v>
      </c>
      <c r="FI13670" s="55">
        <v>5</v>
      </c>
      <c r="FJ13670" s="55">
        <v>0</v>
      </c>
      <c r="FK13670" s="55" t="s">
        <v>1258</v>
      </c>
      <c r="FL13670" s="55">
        <v>0.075</v>
      </c>
    </row>
    <row r="13671" ht="14.25" customHeight="1" outlineLevel="1" spans="162:168">
      <c r="FF13671" s="55">
        <v>13664</v>
      </c>
      <c r="FG13671" s="55" t="s">
        <v>2053</v>
      </c>
      <c r="FH13671" s="55" t="s">
        <v>1263</v>
      </c>
      <c r="FI13671" s="55">
        <v>5</v>
      </c>
      <c r="FJ13671" s="55">
        <v>1000</v>
      </c>
      <c r="FK13671" s="55" t="s">
        <v>1258</v>
      </c>
      <c r="FL13671" s="55">
        <v>0.0667</v>
      </c>
    </row>
    <row r="13672" ht="14.25" customHeight="1" outlineLevel="1" spans="162:168">
      <c r="FF13672" s="55">
        <v>13665</v>
      </c>
      <c r="FG13672" s="55" t="s">
        <v>2053</v>
      </c>
      <c r="FH13672" s="55" t="s">
        <v>1263</v>
      </c>
      <c r="FI13672" s="55">
        <v>5</v>
      </c>
      <c r="FJ13672" s="55">
        <v>2500</v>
      </c>
      <c r="FK13672" s="55" t="s">
        <v>1258</v>
      </c>
      <c r="FL13672" s="55">
        <v>0.0625</v>
      </c>
    </row>
    <row r="13673" ht="14.25" customHeight="1" outlineLevel="1" spans="162:168">
      <c r="FF13673" s="55">
        <v>13666</v>
      </c>
      <c r="FG13673" s="55" t="s">
        <v>2053</v>
      </c>
      <c r="FH13673" s="55" t="s">
        <v>1263</v>
      </c>
      <c r="FI13673" s="55">
        <v>5</v>
      </c>
      <c r="FJ13673" s="55">
        <v>5000</v>
      </c>
      <c r="FK13673" s="55" t="s">
        <v>1258</v>
      </c>
      <c r="FL13673" s="55">
        <v>0.0542</v>
      </c>
    </row>
    <row r="13674" ht="14.25" customHeight="1" outlineLevel="1" spans="162:168">
      <c r="FF13674" s="55">
        <v>13667</v>
      </c>
      <c r="FG13674" s="55" t="s">
        <v>2053</v>
      </c>
      <c r="FH13674" s="55" t="s">
        <v>1263</v>
      </c>
      <c r="FI13674" s="55">
        <v>5</v>
      </c>
      <c r="FJ13674" s="55">
        <v>10000</v>
      </c>
      <c r="FK13674" s="55" t="s">
        <v>1258</v>
      </c>
      <c r="FL13674" s="55">
        <v>0.0458</v>
      </c>
    </row>
    <row r="13675" ht="14.25" customHeight="1" outlineLevel="1" spans="162:168">
      <c r="FF13675" s="55">
        <v>13668</v>
      </c>
      <c r="FG13675" s="55" t="s">
        <v>2053</v>
      </c>
      <c r="FH13675" s="55" t="s">
        <v>1263</v>
      </c>
      <c r="FI13675" s="55">
        <v>5</v>
      </c>
      <c r="FJ13675" s="55">
        <v>25000</v>
      </c>
      <c r="FK13675" s="55" t="s">
        <v>1258</v>
      </c>
      <c r="FL13675" s="55">
        <v>0.0417</v>
      </c>
    </row>
    <row r="13676" ht="14.25" customHeight="1" outlineLevel="1" spans="162:168">
      <c r="FF13676" s="55">
        <v>13669</v>
      </c>
      <c r="FG13676" s="55" t="s">
        <v>2053</v>
      </c>
      <c r="FH13676" s="55" t="s">
        <v>1263</v>
      </c>
      <c r="FI13676" s="55">
        <v>5</v>
      </c>
      <c r="FJ13676" s="55">
        <v>50000</v>
      </c>
      <c r="FK13676" s="55" t="s">
        <v>1258</v>
      </c>
      <c r="FL13676" s="55">
        <v>0.0417</v>
      </c>
    </row>
    <row r="13677" ht="14.25" customHeight="1" outlineLevel="1" spans="162:168">
      <c r="FF13677" s="55">
        <v>13670</v>
      </c>
      <c r="FG13677" s="55" t="s">
        <v>2053</v>
      </c>
      <c r="FH13677" s="55" t="s">
        <v>1263</v>
      </c>
      <c r="FI13677" s="55">
        <v>5</v>
      </c>
      <c r="FJ13677" s="55">
        <v>80000</v>
      </c>
      <c r="FK13677" s="55" t="s">
        <v>1258</v>
      </c>
      <c r="FL13677" s="55">
        <v>0.0417</v>
      </c>
    </row>
    <row r="13678" ht="14.25" customHeight="1" outlineLevel="1" spans="162:168">
      <c r="FF13678" s="55">
        <v>13671</v>
      </c>
      <c r="FG13678" s="55" t="s">
        <v>2053</v>
      </c>
      <c r="FH13678" s="55" t="s">
        <v>1263</v>
      </c>
      <c r="FI13678" s="55">
        <v>5</v>
      </c>
      <c r="FJ13678" s="55">
        <v>130000</v>
      </c>
      <c r="FK13678" s="55" t="s">
        <v>1258</v>
      </c>
      <c r="FL13678" s="55">
        <v>0.0417</v>
      </c>
    </row>
    <row r="13679" ht="14.25" customHeight="1" outlineLevel="1" spans="162:168">
      <c r="FF13679" s="55">
        <v>13672</v>
      </c>
      <c r="FG13679" s="55" t="s">
        <v>2053</v>
      </c>
      <c r="FH13679" s="55" t="s">
        <v>1263</v>
      </c>
      <c r="FI13679" s="55">
        <v>5</v>
      </c>
      <c r="FJ13679" s="55">
        <v>260000</v>
      </c>
      <c r="FK13679" s="55" t="s">
        <v>1258</v>
      </c>
      <c r="FL13679" s="55">
        <v>0.0417</v>
      </c>
    </row>
    <row r="13680" ht="14.25" customHeight="1" outlineLevel="1" spans="162:168">
      <c r="FF13680" s="55">
        <v>13673</v>
      </c>
      <c r="FG13680" s="55" t="s">
        <v>2053</v>
      </c>
      <c r="FH13680" s="55" t="s">
        <v>1263</v>
      </c>
      <c r="FI13680" s="55">
        <v>5</v>
      </c>
      <c r="FJ13680" s="55">
        <v>400000</v>
      </c>
      <c r="FK13680" s="55" t="s">
        <v>1258</v>
      </c>
      <c r="FL13680" s="55">
        <v>0.0417</v>
      </c>
    </row>
    <row r="13681" ht="14.25" customHeight="1" outlineLevel="1" spans="162:168">
      <c r="FF13681" s="55">
        <v>13674</v>
      </c>
      <c r="FG13681" s="55" t="s">
        <v>2053</v>
      </c>
      <c r="FH13681" s="55" t="s">
        <v>1263</v>
      </c>
      <c r="FI13681" s="55">
        <v>5</v>
      </c>
      <c r="FJ13681" s="55">
        <v>530000</v>
      </c>
      <c r="FK13681" s="55" t="s">
        <v>1258</v>
      </c>
      <c r="FL13681" s="55">
        <v>0.0417</v>
      </c>
    </row>
    <row r="13682" ht="14.25" customHeight="1" outlineLevel="1" spans="162:168">
      <c r="FF13682" s="55">
        <v>13675</v>
      </c>
      <c r="FG13682" s="55" t="s">
        <v>2053</v>
      </c>
      <c r="FH13682" s="55" t="s">
        <v>1263</v>
      </c>
      <c r="FI13682" s="55">
        <v>5</v>
      </c>
      <c r="FJ13682" s="55">
        <v>540000</v>
      </c>
      <c r="FK13682" s="55" t="s">
        <v>1258</v>
      </c>
      <c r="FL13682" s="55">
        <v>0.0417</v>
      </c>
    </row>
    <row r="13683" ht="14.25" customHeight="1" outlineLevel="1" spans="162:168">
      <c r="FF13683" s="55">
        <v>13676</v>
      </c>
      <c r="FG13683" s="55" t="s">
        <v>2053</v>
      </c>
      <c r="FH13683" s="55" t="s">
        <v>1263</v>
      </c>
      <c r="FI13683" s="55">
        <v>6</v>
      </c>
      <c r="FJ13683" s="55">
        <v>0</v>
      </c>
      <c r="FK13683" s="55" t="s">
        <v>1258</v>
      </c>
      <c r="FL13683" s="55">
        <v>0.075</v>
      </c>
    </row>
    <row r="13684" ht="14.25" customHeight="1" outlineLevel="1" spans="162:168">
      <c r="FF13684" s="55">
        <v>13677</v>
      </c>
      <c r="FG13684" s="55" t="s">
        <v>2053</v>
      </c>
      <c r="FH13684" s="55" t="s">
        <v>1263</v>
      </c>
      <c r="FI13684" s="55">
        <v>6</v>
      </c>
      <c r="FJ13684" s="55">
        <v>1000</v>
      </c>
      <c r="FK13684" s="55" t="s">
        <v>1258</v>
      </c>
      <c r="FL13684" s="55">
        <v>0.0667</v>
      </c>
    </row>
    <row r="13685" ht="14.25" customHeight="1" outlineLevel="1" spans="162:168">
      <c r="FF13685" s="55">
        <v>13678</v>
      </c>
      <c r="FG13685" s="55" t="s">
        <v>2053</v>
      </c>
      <c r="FH13685" s="55" t="s">
        <v>1263</v>
      </c>
      <c r="FI13685" s="55">
        <v>6</v>
      </c>
      <c r="FJ13685" s="55">
        <v>2500</v>
      </c>
      <c r="FK13685" s="55" t="s">
        <v>1258</v>
      </c>
      <c r="FL13685" s="55">
        <v>0.0625</v>
      </c>
    </row>
    <row r="13686" ht="14.25" customHeight="1" outlineLevel="1" spans="162:168">
      <c r="FF13686" s="55">
        <v>13679</v>
      </c>
      <c r="FG13686" s="55" t="s">
        <v>2053</v>
      </c>
      <c r="FH13686" s="55" t="s">
        <v>1263</v>
      </c>
      <c r="FI13686" s="55">
        <v>6</v>
      </c>
      <c r="FJ13686" s="55">
        <v>5000</v>
      </c>
      <c r="FK13686" s="55" t="s">
        <v>1258</v>
      </c>
      <c r="FL13686" s="55">
        <v>0.0542</v>
      </c>
    </row>
    <row r="13687" ht="14.25" customHeight="1" outlineLevel="1" spans="162:168">
      <c r="FF13687" s="55">
        <v>13680</v>
      </c>
      <c r="FG13687" s="55" t="s">
        <v>2053</v>
      </c>
      <c r="FH13687" s="55" t="s">
        <v>1263</v>
      </c>
      <c r="FI13687" s="55">
        <v>6</v>
      </c>
      <c r="FJ13687" s="55">
        <v>10000</v>
      </c>
      <c r="FK13687" s="55" t="s">
        <v>1258</v>
      </c>
      <c r="FL13687" s="55">
        <v>0.0458</v>
      </c>
    </row>
    <row r="13688" ht="14.25" customHeight="1" outlineLevel="1" spans="162:168">
      <c r="FF13688" s="55">
        <v>13681</v>
      </c>
      <c r="FG13688" s="55" t="s">
        <v>2053</v>
      </c>
      <c r="FH13688" s="55" t="s">
        <v>1263</v>
      </c>
      <c r="FI13688" s="55">
        <v>6</v>
      </c>
      <c r="FJ13688" s="55">
        <v>25000</v>
      </c>
      <c r="FK13688" s="55" t="s">
        <v>1258</v>
      </c>
      <c r="FL13688" s="55">
        <v>0.0417</v>
      </c>
    </row>
    <row r="13689" ht="14.25" customHeight="1" outlineLevel="1" spans="162:168">
      <c r="FF13689" s="55">
        <v>13682</v>
      </c>
      <c r="FG13689" s="55" t="s">
        <v>2053</v>
      </c>
      <c r="FH13689" s="55" t="s">
        <v>1263</v>
      </c>
      <c r="FI13689" s="55">
        <v>6</v>
      </c>
      <c r="FJ13689" s="55">
        <v>50000</v>
      </c>
      <c r="FK13689" s="55" t="s">
        <v>1258</v>
      </c>
      <c r="FL13689" s="55">
        <v>0.0417</v>
      </c>
    </row>
    <row r="13690" ht="14.25" customHeight="1" outlineLevel="1" spans="162:168">
      <c r="FF13690" s="55">
        <v>13683</v>
      </c>
      <c r="FG13690" s="55" t="s">
        <v>2053</v>
      </c>
      <c r="FH13690" s="55" t="s">
        <v>1263</v>
      </c>
      <c r="FI13690" s="55">
        <v>6</v>
      </c>
      <c r="FJ13690" s="55">
        <v>80000</v>
      </c>
      <c r="FK13690" s="55" t="s">
        <v>1258</v>
      </c>
      <c r="FL13690" s="55">
        <v>0.0417</v>
      </c>
    </row>
    <row r="13691" ht="14.25" customHeight="1" outlineLevel="1" spans="162:168">
      <c r="FF13691" s="55">
        <v>13684</v>
      </c>
      <c r="FG13691" s="55" t="s">
        <v>2053</v>
      </c>
      <c r="FH13691" s="55" t="s">
        <v>1263</v>
      </c>
      <c r="FI13691" s="55">
        <v>6</v>
      </c>
      <c r="FJ13691" s="55">
        <v>130000</v>
      </c>
      <c r="FK13691" s="55" t="s">
        <v>1258</v>
      </c>
      <c r="FL13691" s="55">
        <v>0.0417</v>
      </c>
    </row>
    <row r="13692" ht="14.25" customHeight="1" outlineLevel="1" spans="162:168">
      <c r="FF13692" s="55">
        <v>13685</v>
      </c>
      <c r="FG13692" s="55" t="s">
        <v>2053</v>
      </c>
      <c r="FH13692" s="55" t="s">
        <v>1263</v>
      </c>
      <c r="FI13692" s="55">
        <v>6</v>
      </c>
      <c r="FJ13692" s="55">
        <v>260000</v>
      </c>
      <c r="FK13692" s="55" t="s">
        <v>1258</v>
      </c>
      <c r="FL13692" s="55">
        <v>0.0417</v>
      </c>
    </row>
    <row r="13693" ht="14.25" customHeight="1" outlineLevel="1" spans="162:168">
      <c r="FF13693" s="55">
        <v>13686</v>
      </c>
      <c r="FG13693" s="55" t="s">
        <v>2053</v>
      </c>
      <c r="FH13693" s="55" t="s">
        <v>1263</v>
      </c>
      <c r="FI13693" s="55">
        <v>6</v>
      </c>
      <c r="FJ13693" s="55">
        <v>400000</v>
      </c>
      <c r="FK13693" s="55" t="s">
        <v>1258</v>
      </c>
      <c r="FL13693" s="55">
        <v>0.0417</v>
      </c>
    </row>
    <row r="13694" ht="14.25" customHeight="1" outlineLevel="1" spans="162:168">
      <c r="FF13694" s="55">
        <v>13687</v>
      </c>
      <c r="FG13694" s="55" t="s">
        <v>2053</v>
      </c>
      <c r="FH13694" s="55" t="s">
        <v>1263</v>
      </c>
      <c r="FI13694" s="55">
        <v>6</v>
      </c>
      <c r="FJ13694" s="55">
        <v>530000</v>
      </c>
      <c r="FK13694" s="55" t="s">
        <v>1258</v>
      </c>
      <c r="FL13694" s="55">
        <v>0.0417</v>
      </c>
    </row>
    <row r="13695" ht="14.25" customHeight="1" outlineLevel="1" spans="162:168">
      <c r="FF13695" s="55">
        <v>13688</v>
      </c>
      <c r="FG13695" s="55" t="s">
        <v>2053</v>
      </c>
      <c r="FH13695" s="55" t="s">
        <v>1263</v>
      </c>
      <c r="FI13695" s="55">
        <v>6</v>
      </c>
      <c r="FJ13695" s="55">
        <v>540000</v>
      </c>
      <c r="FK13695" s="55" t="s">
        <v>1258</v>
      </c>
      <c r="FL13695" s="55">
        <v>0.0417</v>
      </c>
    </row>
    <row r="13696" ht="14.25" customHeight="1" outlineLevel="1" spans="162:168">
      <c r="FF13696" s="55">
        <v>13689</v>
      </c>
      <c r="FG13696" s="55" t="s">
        <v>2053</v>
      </c>
      <c r="FH13696" s="55" t="s">
        <v>1263</v>
      </c>
      <c r="FI13696" s="55">
        <v>7</v>
      </c>
      <c r="FJ13696" s="55">
        <v>0</v>
      </c>
      <c r="FK13696" s="55" t="s">
        <v>1258</v>
      </c>
      <c r="FL13696" s="55">
        <v>0.0375</v>
      </c>
    </row>
    <row r="13697" ht="14.25" customHeight="1" outlineLevel="1" spans="162:168">
      <c r="FF13697" s="55">
        <v>13690</v>
      </c>
      <c r="FG13697" s="55" t="s">
        <v>2053</v>
      </c>
      <c r="FH13697" s="55" t="s">
        <v>1263</v>
      </c>
      <c r="FI13697" s="55">
        <v>7</v>
      </c>
      <c r="FJ13697" s="55">
        <v>1000</v>
      </c>
      <c r="FK13697" s="55" t="s">
        <v>1258</v>
      </c>
      <c r="FL13697" s="55">
        <v>0.0375</v>
      </c>
    </row>
    <row r="13698" ht="14.25" customHeight="1" outlineLevel="1" spans="162:168">
      <c r="FF13698" s="55">
        <v>13691</v>
      </c>
      <c r="FG13698" s="55" t="s">
        <v>2053</v>
      </c>
      <c r="FH13698" s="55" t="s">
        <v>1263</v>
      </c>
      <c r="FI13698" s="55">
        <v>7</v>
      </c>
      <c r="FJ13698" s="55">
        <v>2500</v>
      </c>
      <c r="FK13698" s="55" t="s">
        <v>1258</v>
      </c>
      <c r="FL13698" s="55">
        <v>0.0375</v>
      </c>
    </row>
    <row r="13699" ht="14.25" customHeight="1" outlineLevel="1" spans="162:168">
      <c r="FF13699" s="55">
        <v>13692</v>
      </c>
      <c r="FG13699" s="55" t="s">
        <v>2053</v>
      </c>
      <c r="FH13699" s="55" t="s">
        <v>1263</v>
      </c>
      <c r="FI13699" s="55">
        <v>7</v>
      </c>
      <c r="FJ13699" s="55">
        <v>5000</v>
      </c>
      <c r="FK13699" s="55" t="s">
        <v>1258</v>
      </c>
      <c r="FL13699" s="55">
        <v>0.0375</v>
      </c>
    </row>
    <row r="13700" ht="14.25" customHeight="1" outlineLevel="1" spans="162:168">
      <c r="FF13700" s="55">
        <v>13693</v>
      </c>
      <c r="FG13700" s="55" t="s">
        <v>2053</v>
      </c>
      <c r="FH13700" s="55" t="s">
        <v>1263</v>
      </c>
      <c r="FI13700" s="55">
        <v>7</v>
      </c>
      <c r="FJ13700" s="55">
        <v>10000</v>
      </c>
      <c r="FK13700" s="55" t="s">
        <v>1258</v>
      </c>
      <c r="FL13700" s="55">
        <v>0.0375</v>
      </c>
    </row>
    <row r="13701" ht="14.25" customHeight="1" outlineLevel="1" spans="162:168">
      <c r="FF13701" s="55">
        <v>13694</v>
      </c>
      <c r="FG13701" s="55" t="s">
        <v>2053</v>
      </c>
      <c r="FH13701" s="55" t="s">
        <v>1263</v>
      </c>
      <c r="FI13701" s="55">
        <v>7</v>
      </c>
      <c r="FJ13701" s="55">
        <v>25000</v>
      </c>
      <c r="FK13701" s="55" t="s">
        <v>1258</v>
      </c>
      <c r="FL13701" s="55">
        <v>0.0375</v>
      </c>
    </row>
    <row r="13702" ht="14.25" customHeight="1" outlineLevel="1" spans="162:168">
      <c r="FF13702" s="55">
        <v>13695</v>
      </c>
      <c r="FG13702" s="55" t="s">
        <v>2053</v>
      </c>
      <c r="FH13702" s="55" t="s">
        <v>1263</v>
      </c>
      <c r="FI13702" s="55">
        <v>7</v>
      </c>
      <c r="FJ13702" s="55">
        <v>50000</v>
      </c>
      <c r="FK13702" s="55" t="s">
        <v>1258</v>
      </c>
      <c r="FL13702" s="55">
        <v>0.0375</v>
      </c>
    </row>
    <row r="13703" ht="14.25" customHeight="1" outlineLevel="1" spans="162:168">
      <c r="FF13703" s="55">
        <v>13696</v>
      </c>
      <c r="FG13703" s="55" t="s">
        <v>2053</v>
      </c>
      <c r="FH13703" s="55" t="s">
        <v>1263</v>
      </c>
      <c r="FI13703" s="55">
        <v>7</v>
      </c>
      <c r="FJ13703" s="55">
        <v>80000</v>
      </c>
      <c r="FK13703" s="55" t="s">
        <v>1258</v>
      </c>
      <c r="FL13703" s="55">
        <v>0.0375</v>
      </c>
    </row>
    <row r="13704" ht="14.25" customHeight="1" outlineLevel="1" spans="162:168">
      <c r="FF13704" s="55">
        <v>13697</v>
      </c>
      <c r="FG13704" s="55" t="s">
        <v>2053</v>
      </c>
      <c r="FH13704" s="55" t="s">
        <v>1263</v>
      </c>
      <c r="FI13704" s="55">
        <v>7</v>
      </c>
      <c r="FJ13704" s="55">
        <v>130000</v>
      </c>
      <c r="FK13704" s="55" t="s">
        <v>1258</v>
      </c>
      <c r="FL13704" s="55">
        <v>0.0375</v>
      </c>
    </row>
    <row r="13705" ht="14.25" customHeight="1" outlineLevel="1" spans="162:168">
      <c r="FF13705" s="55">
        <v>13698</v>
      </c>
      <c r="FG13705" s="55" t="s">
        <v>2053</v>
      </c>
      <c r="FH13705" s="55" t="s">
        <v>1263</v>
      </c>
      <c r="FI13705" s="55">
        <v>7</v>
      </c>
      <c r="FJ13705" s="55">
        <v>260000</v>
      </c>
      <c r="FK13705" s="55" t="s">
        <v>1258</v>
      </c>
      <c r="FL13705" s="55">
        <v>0.0375</v>
      </c>
    </row>
    <row r="13706" ht="14.25" customHeight="1" outlineLevel="1" spans="162:168">
      <c r="FF13706" s="55">
        <v>13699</v>
      </c>
      <c r="FG13706" s="55" t="s">
        <v>2053</v>
      </c>
      <c r="FH13706" s="55" t="s">
        <v>1263</v>
      </c>
      <c r="FI13706" s="55">
        <v>7</v>
      </c>
      <c r="FJ13706" s="55">
        <v>400000</v>
      </c>
      <c r="FK13706" s="55" t="s">
        <v>1258</v>
      </c>
      <c r="FL13706" s="55">
        <v>0.0375</v>
      </c>
    </row>
    <row r="13707" ht="14.25" customHeight="1" outlineLevel="1" spans="162:168">
      <c r="FF13707" s="55">
        <v>13700</v>
      </c>
      <c r="FG13707" s="55" t="s">
        <v>2053</v>
      </c>
      <c r="FH13707" s="55" t="s">
        <v>1263</v>
      </c>
      <c r="FI13707" s="55">
        <v>7</v>
      </c>
      <c r="FJ13707" s="55">
        <v>530000</v>
      </c>
      <c r="FK13707" s="55" t="s">
        <v>1258</v>
      </c>
      <c r="FL13707" s="55">
        <v>0.0375</v>
      </c>
    </row>
    <row r="13708" ht="14.25" customHeight="1" outlineLevel="1" spans="162:168">
      <c r="FF13708" s="55">
        <v>13701</v>
      </c>
      <c r="FG13708" s="55" t="s">
        <v>2053</v>
      </c>
      <c r="FH13708" s="55" t="s">
        <v>1263</v>
      </c>
      <c r="FI13708" s="55">
        <v>7</v>
      </c>
      <c r="FJ13708" s="55">
        <v>540000</v>
      </c>
      <c r="FK13708" s="55" t="s">
        <v>1258</v>
      </c>
      <c r="FL13708" s="55">
        <v>0.0375</v>
      </c>
    </row>
    <row r="13709" ht="14.25" customHeight="1" outlineLevel="1" spans="162:168">
      <c r="FF13709" s="55">
        <v>13702</v>
      </c>
      <c r="FG13709" s="55" t="s">
        <v>2053</v>
      </c>
      <c r="FH13709" s="55" t="s">
        <v>1263</v>
      </c>
      <c r="FI13709" s="55">
        <v>8</v>
      </c>
      <c r="FJ13709" s="55">
        <v>0</v>
      </c>
      <c r="FK13709" s="55" t="s">
        <v>1258</v>
      </c>
      <c r="FL13709" s="55">
        <v>0.0467</v>
      </c>
    </row>
    <row r="13710" ht="14.25" customHeight="1" outlineLevel="1" spans="162:168">
      <c r="FF13710" s="55">
        <v>13703</v>
      </c>
      <c r="FG13710" s="55" t="s">
        <v>2053</v>
      </c>
      <c r="FH13710" s="55" t="s">
        <v>1263</v>
      </c>
      <c r="FI13710" s="55">
        <v>8</v>
      </c>
      <c r="FJ13710" s="55">
        <v>1000</v>
      </c>
      <c r="FK13710" s="55" t="s">
        <v>1258</v>
      </c>
      <c r="FL13710" s="55">
        <v>0.0467</v>
      </c>
    </row>
    <row r="13711" ht="14.25" customHeight="1" outlineLevel="1" spans="162:168">
      <c r="FF13711" s="55">
        <v>13704</v>
      </c>
      <c r="FG13711" s="55" t="s">
        <v>2053</v>
      </c>
      <c r="FH13711" s="55" t="s">
        <v>1263</v>
      </c>
      <c r="FI13711" s="55">
        <v>8</v>
      </c>
      <c r="FJ13711" s="55">
        <v>2500</v>
      </c>
      <c r="FK13711" s="55" t="s">
        <v>1258</v>
      </c>
      <c r="FL13711" s="55">
        <v>0.0467</v>
      </c>
    </row>
    <row r="13712" ht="14.25" customHeight="1" outlineLevel="1" spans="162:168">
      <c r="FF13712" s="55">
        <v>13705</v>
      </c>
      <c r="FG13712" s="55" t="s">
        <v>2053</v>
      </c>
      <c r="FH13712" s="55" t="s">
        <v>1263</v>
      </c>
      <c r="FI13712" s="55">
        <v>8</v>
      </c>
      <c r="FJ13712" s="55">
        <v>5000</v>
      </c>
      <c r="FK13712" s="55" t="s">
        <v>1258</v>
      </c>
      <c r="FL13712" s="55">
        <v>0.0467</v>
      </c>
    </row>
    <row r="13713" ht="14.25" customHeight="1" outlineLevel="1" spans="162:168">
      <c r="FF13713" s="55">
        <v>13706</v>
      </c>
      <c r="FG13713" s="55" t="s">
        <v>2053</v>
      </c>
      <c r="FH13713" s="55" t="s">
        <v>1263</v>
      </c>
      <c r="FI13713" s="55">
        <v>8</v>
      </c>
      <c r="FJ13713" s="55">
        <v>10000</v>
      </c>
      <c r="FK13713" s="55" t="s">
        <v>1258</v>
      </c>
      <c r="FL13713" s="55">
        <v>0.0467</v>
      </c>
    </row>
    <row r="13714" ht="14.25" customHeight="1" outlineLevel="1" spans="162:168">
      <c r="FF13714" s="55">
        <v>13707</v>
      </c>
      <c r="FG13714" s="55" t="s">
        <v>2053</v>
      </c>
      <c r="FH13714" s="55" t="s">
        <v>1263</v>
      </c>
      <c r="FI13714" s="55">
        <v>8</v>
      </c>
      <c r="FJ13714" s="55">
        <v>25000</v>
      </c>
      <c r="FK13714" s="55" t="s">
        <v>1258</v>
      </c>
      <c r="FL13714" s="55">
        <v>0.0467</v>
      </c>
    </row>
    <row r="13715" ht="14.25" customHeight="1" outlineLevel="1" spans="162:168">
      <c r="FF13715" s="55">
        <v>13708</v>
      </c>
      <c r="FG13715" s="55" t="s">
        <v>2053</v>
      </c>
      <c r="FH13715" s="55" t="s">
        <v>1263</v>
      </c>
      <c r="FI13715" s="55">
        <v>8</v>
      </c>
      <c r="FJ13715" s="55">
        <v>50000</v>
      </c>
      <c r="FK13715" s="55" t="s">
        <v>1258</v>
      </c>
      <c r="FL13715" s="55">
        <v>0.0467</v>
      </c>
    </row>
    <row r="13716" ht="14.25" customHeight="1" outlineLevel="1" spans="162:168">
      <c r="FF13716" s="55">
        <v>13709</v>
      </c>
      <c r="FG13716" s="55" t="s">
        <v>2053</v>
      </c>
      <c r="FH13716" s="55" t="s">
        <v>1263</v>
      </c>
      <c r="FI13716" s="55">
        <v>8</v>
      </c>
      <c r="FJ13716" s="55">
        <v>80000</v>
      </c>
      <c r="FK13716" s="55" t="s">
        <v>1258</v>
      </c>
      <c r="FL13716" s="55">
        <v>0.0467</v>
      </c>
    </row>
    <row r="13717" ht="14.25" customHeight="1" outlineLevel="1" spans="162:168">
      <c r="FF13717" s="55">
        <v>13710</v>
      </c>
      <c r="FG13717" s="55" t="s">
        <v>2053</v>
      </c>
      <c r="FH13717" s="55" t="s">
        <v>1263</v>
      </c>
      <c r="FI13717" s="55">
        <v>8</v>
      </c>
      <c r="FJ13717" s="55">
        <v>130000</v>
      </c>
      <c r="FK13717" s="55" t="s">
        <v>1258</v>
      </c>
      <c r="FL13717" s="55">
        <v>0.0467</v>
      </c>
    </row>
    <row r="13718" ht="14.25" customHeight="1" outlineLevel="1" spans="162:168">
      <c r="FF13718" s="55">
        <v>13711</v>
      </c>
      <c r="FG13718" s="55" t="s">
        <v>2053</v>
      </c>
      <c r="FH13718" s="55" t="s">
        <v>1263</v>
      </c>
      <c r="FI13718" s="55">
        <v>8</v>
      </c>
      <c r="FJ13718" s="55">
        <v>260000</v>
      </c>
      <c r="FK13718" s="55" t="s">
        <v>1258</v>
      </c>
      <c r="FL13718" s="55">
        <v>0.0467</v>
      </c>
    </row>
    <row r="13719" ht="14.25" customHeight="1" outlineLevel="1" spans="162:168">
      <c r="FF13719" s="55">
        <v>13712</v>
      </c>
      <c r="FG13719" s="55" t="s">
        <v>2053</v>
      </c>
      <c r="FH13719" s="55" t="s">
        <v>1263</v>
      </c>
      <c r="FI13719" s="55">
        <v>8</v>
      </c>
      <c r="FJ13719" s="55">
        <v>400000</v>
      </c>
      <c r="FK13719" s="55" t="s">
        <v>1258</v>
      </c>
      <c r="FL13719" s="55">
        <v>0.0467</v>
      </c>
    </row>
    <row r="13720" ht="14.25" customHeight="1" outlineLevel="1" spans="162:168">
      <c r="FF13720" s="55">
        <v>13713</v>
      </c>
      <c r="FG13720" s="55" t="s">
        <v>2053</v>
      </c>
      <c r="FH13720" s="55" t="s">
        <v>1263</v>
      </c>
      <c r="FI13720" s="55">
        <v>8</v>
      </c>
      <c r="FJ13720" s="55">
        <v>530000</v>
      </c>
      <c r="FK13720" s="55" t="s">
        <v>1258</v>
      </c>
      <c r="FL13720" s="55">
        <v>0.0467</v>
      </c>
    </row>
    <row r="13721" ht="14.25" customHeight="1" outlineLevel="1" spans="162:168">
      <c r="FF13721" s="55">
        <v>13714</v>
      </c>
      <c r="FG13721" s="55" t="s">
        <v>2053</v>
      </c>
      <c r="FH13721" s="55" t="s">
        <v>1263</v>
      </c>
      <c r="FI13721" s="55">
        <v>8</v>
      </c>
      <c r="FJ13721" s="55">
        <v>540000</v>
      </c>
      <c r="FK13721" s="55" t="s">
        <v>1258</v>
      </c>
      <c r="FL13721" s="55">
        <v>0.0467</v>
      </c>
    </row>
    <row r="13722" ht="14.25" customHeight="1" outlineLevel="1" spans="162:168">
      <c r="FF13722" s="55">
        <v>13715</v>
      </c>
      <c r="FG13722" s="55" t="s">
        <v>2053</v>
      </c>
      <c r="FH13722" s="55" t="s">
        <v>1263</v>
      </c>
      <c r="FI13722" s="55">
        <v>9</v>
      </c>
      <c r="FJ13722" s="55">
        <v>0</v>
      </c>
      <c r="FK13722" s="55" t="s">
        <v>1258</v>
      </c>
      <c r="FL13722" s="55">
        <v>0.0792</v>
      </c>
    </row>
    <row r="13723" ht="14.25" customHeight="1" outlineLevel="1" spans="162:168">
      <c r="FF13723" s="55">
        <v>13716</v>
      </c>
      <c r="FG13723" s="55" t="s">
        <v>2053</v>
      </c>
      <c r="FH13723" s="55" t="s">
        <v>1263</v>
      </c>
      <c r="FI13723" s="55">
        <v>9</v>
      </c>
      <c r="FJ13723" s="55">
        <v>1000</v>
      </c>
      <c r="FK13723" s="55" t="s">
        <v>1258</v>
      </c>
      <c r="FL13723" s="55">
        <v>0.0792</v>
      </c>
    </row>
    <row r="13724" ht="14.25" customHeight="1" outlineLevel="1" spans="162:168">
      <c r="FF13724" s="55">
        <v>13717</v>
      </c>
      <c r="FG13724" s="55" t="s">
        <v>2053</v>
      </c>
      <c r="FH13724" s="55" t="s">
        <v>1263</v>
      </c>
      <c r="FI13724" s="55">
        <v>9</v>
      </c>
      <c r="FJ13724" s="55">
        <v>2500</v>
      </c>
      <c r="FK13724" s="55" t="s">
        <v>1258</v>
      </c>
      <c r="FL13724" s="55">
        <v>0.07</v>
      </c>
    </row>
    <row r="13725" ht="14.25" customHeight="1" outlineLevel="1" spans="162:168">
      <c r="FF13725" s="55">
        <v>13718</v>
      </c>
      <c r="FG13725" s="55" t="s">
        <v>2053</v>
      </c>
      <c r="FH13725" s="55" t="s">
        <v>1263</v>
      </c>
      <c r="FI13725" s="55">
        <v>9</v>
      </c>
      <c r="FJ13725" s="55">
        <v>5000</v>
      </c>
      <c r="FK13725" s="55" t="s">
        <v>1258</v>
      </c>
      <c r="FL13725" s="55">
        <v>0.0642</v>
      </c>
    </row>
    <row r="13726" ht="14.25" customHeight="1" outlineLevel="1" spans="162:168">
      <c r="FF13726" s="55">
        <v>13719</v>
      </c>
      <c r="FG13726" s="55" t="s">
        <v>2053</v>
      </c>
      <c r="FH13726" s="55" t="s">
        <v>1263</v>
      </c>
      <c r="FI13726" s="55">
        <v>9</v>
      </c>
      <c r="FJ13726" s="55">
        <v>10000</v>
      </c>
      <c r="FK13726" s="55" t="s">
        <v>1258</v>
      </c>
      <c r="FL13726" s="55">
        <v>0.0642</v>
      </c>
    </row>
    <row r="13727" ht="14.25" customHeight="1" outlineLevel="1" spans="162:168">
      <c r="FF13727" s="55">
        <v>13720</v>
      </c>
      <c r="FG13727" s="55" t="s">
        <v>2053</v>
      </c>
      <c r="FH13727" s="55" t="s">
        <v>1263</v>
      </c>
      <c r="FI13727" s="55">
        <v>9</v>
      </c>
      <c r="FJ13727" s="55">
        <v>25000</v>
      </c>
      <c r="FK13727" s="55" t="s">
        <v>1258</v>
      </c>
      <c r="FL13727" s="55">
        <v>0.0642</v>
      </c>
    </row>
    <row r="13728" ht="14.25" customHeight="1" outlineLevel="1" spans="162:168">
      <c r="FF13728" s="55">
        <v>13721</v>
      </c>
      <c r="FG13728" s="55" t="s">
        <v>2053</v>
      </c>
      <c r="FH13728" s="55" t="s">
        <v>1263</v>
      </c>
      <c r="FI13728" s="55">
        <v>9</v>
      </c>
      <c r="FJ13728" s="55">
        <v>50000</v>
      </c>
      <c r="FK13728" s="55" t="s">
        <v>1258</v>
      </c>
      <c r="FL13728" s="55">
        <v>0.0642</v>
      </c>
    </row>
    <row r="13729" ht="14.25" customHeight="1" outlineLevel="1" spans="162:168">
      <c r="FF13729" s="55">
        <v>13722</v>
      </c>
      <c r="FG13729" s="55" t="s">
        <v>2053</v>
      </c>
      <c r="FH13729" s="55" t="s">
        <v>1263</v>
      </c>
      <c r="FI13729" s="55">
        <v>9</v>
      </c>
      <c r="FJ13729" s="55">
        <v>80000</v>
      </c>
      <c r="FK13729" s="55" t="s">
        <v>1258</v>
      </c>
      <c r="FL13729" s="55">
        <v>0.0642</v>
      </c>
    </row>
    <row r="13730" ht="14.25" customHeight="1" outlineLevel="1" spans="162:168">
      <c r="FF13730" s="55">
        <v>13723</v>
      </c>
      <c r="FG13730" s="55" t="s">
        <v>2053</v>
      </c>
      <c r="FH13730" s="55" t="s">
        <v>1263</v>
      </c>
      <c r="FI13730" s="55">
        <v>9</v>
      </c>
      <c r="FJ13730" s="55">
        <v>130000</v>
      </c>
      <c r="FK13730" s="55" t="s">
        <v>1258</v>
      </c>
      <c r="FL13730" s="55">
        <v>0.0642</v>
      </c>
    </row>
    <row r="13731" ht="14.25" customHeight="1" outlineLevel="1" spans="162:168">
      <c r="FF13731" s="55">
        <v>13724</v>
      </c>
      <c r="FG13731" s="55" t="s">
        <v>2053</v>
      </c>
      <c r="FH13731" s="55" t="s">
        <v>1263</v>
      </c>
      <c r="FI13731" s="55">
        <v>9</v>
      </c>
      <c r="FJ13731" s="55">
        <v>260000</v>
      </c>
      <c r="FK13731" s="55" t="s">
        <v>1258</v>
      </c>
      <c r="FL13731" s="55">
        <v>0.0642</v>
      </c>
    </row>
    <row r="13732" ht="14.25" customHeight="1" outlineLevel="1" spans="162:168">
      <c r="FF13732" s="55">
        <v>13725</v>
      </c>
      <c r="FG13732" s="55" t="s">
        <v>2053</v>
      </c>
      <c r="FH13732" s="55" t="s">
        <v>1263</v>
      </c>
      <c r="FI13732" s="55">
        <v>9</v>
      </c>
      <c r="FJ13732" s="55">
        <v>400000</v>
      </c>
      <c r="FK13732" s="55" t="s">
        <v>1258</v>
      </c>
      <c r="FL13732" s="55">
        <v>0.0642</v>
      </c>
    </row>
    <row r="13733" ht="14.25" customHeight="1" outlineLevel="1" spans="162:168">
      <c r="FF13733" s="55">
        <v>13726</v>
      </c>
      <c r="FG13733" s="55" t="s">
        <v>2053</v>
      </c>
      <c r="FH13733" s="55" t="s">
        <v>1263</v>
      </c>
      <c r="FI13733" s="55">
        <v>9</v>
      </c>
      <c r="FJ13733" s="55">
        <v>530000</v>
      </c>
      <c r="FK13733" s="55" t="s">
        <v>1258</v>
      </c>
      <c r="FL13733" s="55">
        <v>0.0642</v>
      </c>
    </row>
    <row r="13734" ht="14.25" customHeight="1" outlineLevel="1" spans="162:168">
      <c r="FF13734" s="55">
        <v>13727</v>
      </c>
      <c r="FG13734" s="55" t="s">
        <v>2053</v>
      </c>
      <c r="FH13734" s="55" t="s">
        <v>1263</v>
      </c>
      <c r="FI13734" s="55">
        <v>9</v>
      </c>
      <c r="FJ13734" s="55">
        <v>540000</v>
      </c>
      <c r="FK13734" s="55" t="s">
        <v>1258</v>
      </c>
      <c r="FL13734" s="55">
        <v>0.0642</v>
      </c>
    </row>
    <row r="13735" ht="14.25" customHeight="1" outlineLevel="1" spans="162:168">
      <c r="FF13735" s="55">
        <v>13728</v>
      </c>
      <c r="FG13735" s="55" t="s">
        <v>2053</v>
      </c>
      <c r="FH13735" s="55" t="s">
        <v>2272</v>
      </c>
      <c r="FI13735" s="55">
        <v>1</v>
      </c>
      <c r="FJ13735" s="55">
        <v>0</v>
      </c>
      <c r="FK13735" s="55" t="s">
        <v>1258</v>
      </c>
      <c r="FL13735" s="55">
        <v>0.025</v>
      </c>
    </row>
    <row r="13736" ht="14.25" customHeight="1" outlineLevel="1" spans="162:168">
      <c r="FF13736" s="55">
        <v>13729</v>
      </c>
      <c r="FG13736" s="55" t="s">
        <v>2053</v>
      </c>
      <c r="FH13736" s="55" t="s">
        <v>2272</v>
      </c>
      <c r="FI13736" s="55">
        <v>1</v>
      </c>
      <c r="FJ13736" s="55">
        <v>1000</v>
      </c>
      <c r="FK13736" s="55" t="s">
        <v>1258</v>
      </c>
      <c r="FL13736" s="55">
        <v>0.025</v>
      </c>
    </row>
    <row r="13737" ht="14.25" customHeight="1" outlineLevel="1" spans="162:168">
      <c r="FF13737" s="55">
        <v>13730</v>
      </c>
      <c r="FG13737" s="55" t="s">
        <v>2053</v>
      </c>
      <c r="FH13737" s="55" t="s">
        <v>2272</v>
      </c>
      <c r="FI13737" s="55">
        <v>1</v>
      </c>
      <c r="FJ13737" s="55">
        <v>2500</v>
      </c>
      <c r="FK13737" s="55" t="s">
        <v>1258</v>
      </c>
      <c r="FL13737" s="55">
        <v>0.025</v>
      </c>
    </row>
    <row r="13738" ht="14.25" customHeight="1" outlineLevel="1" spans="162:168">
      <c r="FF13738" s="55">
        <v>13731</v>
      </c>
      <c r="FG13738" s="55" t="s">
        <v>2053</v>
      </c>
      <c r="FH13738" s="55" t="s">
        <v>2272</v>
      </c>
      <c r="FI13738" s="55">
        <v>1</v>
      </c>
      <c r="FJ13738" s="55">
        <v>5000</v>
      </c>
      <c r="FK13738" s="55" t="s">
        <v>1258</v>
      </c>
      <c r="FL13738" s="55">
        <v>0.025</v>
      </c>
    </row>
    <row r="13739" ht="14.25" customHeight="1" outlineLevel="1" spans="162:168">
      <c r="FF13739" s="55">
        <v>13732</v>
      </c>
      <c r="FG13739" s="55" t="s">
        <v>2053</v>
      </c>
      <c r="FH13739" s="55" t="s">
        <v>2272</v>
      </c>
      <c r="FI13739" s="55">
        <v>1</v>
      </c>
      <c r="FJ13739" s="55">
        <v>10000</v>
      </c>
      <c r="FK13739" s="55" t="s">
        <v>1258</v>
      </c>
      <c r="FL13739" s="55">
        <v>0.025</v>
      </c>
    </row>
    <row r="13740" ht="14.25" customHeight="1" outlineLevel="1" spans="162:168">
      <c r="FF13740" s="55">
        <v>13733</v>
      </c>
      <c r="FG13740" s="55" t="s">
        <v>2053</v>
      </c>
      <c r="FH13740" s="55" t="s">
        <v>2272</v>
      </c>
      <c r="FI13740" s="55">
        <v>1</v>
      </c>
      <c r="FJ13740" s="55">
        <v>25000</v>
      </c>
      <c r="FK13740" s="55" t="s">
        <v>1258</v>
      </c>
      <c r="FL13740" s="55">
        <v>0.025</v>
      </c>
    </row>
    <row r="13741" ht="14.25" customHeight="1" outlineLevel="1" spans="162:168">
      <c r="FF13741" s="55">
        <v>13734</v>
      </c>
      <c r="FG13741" s="55" t="s">
        <v>2053</v>
      </c>
      <c r="FH13741" s="55" t="s">
        <v>2272</v>
      </c>
      <c r="FI13741" s="55">
        <v>1</v>
      </c>
      <c r="FJ13741" s="55">
        <v>50000</v>
      </c>
      <c r="FK13741" s="55" t="s">
        <v>1258</v>
      </c>
      <c r="FL13741" s="55">
        <v>0.025</v>
      </c>
    </row>
    <row r="13742" ht="14.25" customHeight="1" outlineLevel="1" spans="162:168">
      <c r="FF13742" s="55">
        <v>13735</v>
      </c>
      <c r="FG13742" s="55" t="s">
        <v>2053</v>
      </c>
      <c r="FH13742" s="55" t="s">
        <v>2272</v>
      </c>
      <c r="FI13742" s="55">
        <v>1</v>
      </c>
      <c r="FJ13742" s="55">
        <v>80000</v>
      </c>
      <c r="FK13742" s="55" t="s">
        <v>1258</v>
      </c>
      <c r="FL13742" s="55">
        <v>0.025</v>
      </c>
    </row>
    <row r="13743" ht="14.25" customHeight="1" outlineLevel="1" spans="162:168">
      <c r="FF13743" s="55">
        <v>13736</v>
      </c>
      <c r="FG13743" s="55" t="s">
        <v>2053</v>
      </c>
      <c r="FH13743" s="55" t="s">
        <v>2272</v>
      </c>
      <c r="FI13743" s="55">
        <v>1</v>
      </c>
      <c r="FJ13743" s="55">
        <v>130000</v>
      </c>
      <c r="FK13743" s="55" t="s">
        <v>1258</v>
      </c>
      <c r="FL13743" s="55">
        <v>0.025</v>
      </c>
    </row>
    <row r="13744" ht="14.25" customHeight="1" outlineLevel="1" spans="162:168">
      <c r="FF13744" s="55">
        <v>13737</v>
      </c>
      <c r="FG13744" s="55" t="s">
        <v>2053</v>
      </c>
      <c r="FH13744" s="55" t="s">
        <v>2272</v>
      </c>
      <c r="FI13744" s="55">
        <v>1</v>
      </c>
      <c r="FJ13744" s="55">
        <v>260000</v>
      </c>
      <c r="FK13744" s="55" t="s">
        <v>1258</v>
      </c>
      <c r="FL13744" s="55">
        <v>0.025</v>
      </c>
    </row>
    <row r="13745" ht="14.25" customHeight="1" outlineLevel="1" spans="162:168">
      <c r="FF13745" s="55">
        <v>13738</v>
      </c>
      <c r="FG13745" s="55" t="s">
        <v>2053</v>
      </c>
      <c r="FH13745" s="55" t="s">
        <v>2272</v>
      </c>
      <c r="FI13745" s="55">
        <v>1</v>
      </c>
      <c r="FJ13745" s="55">
        <v>400000</v>
      </c>
      <c r="FK13745" s="55" t="s">
        <v>1258</v>
      </c>
      <c r="FL13745" s="55">
        <v>0.025</v>
      </c>
    </row>
    <row r="13746" ht="14.25" customHeight="1" outlineLevel="1" spans="162:168">
      <c r="FF13746" s="55">
        <v>13739</v>
      </c>
      <c r="FG13746" s="55" t="s">
        <v>2053</v>
      </c>
      <c r="FH13746" s="55" t="s">
        <v>2272</v>
      </c>
      <c r="FI13746" s="55">
        <v>1</v>
      </c>
      <c r="FJ13746" s="55">
        <v>530000</v>
      </c>
      <c r="FK13746" s="55" t="s">
        <v>1258</v>
      </c>
      <c r="FL13746" s="55">
        <v>0.025</v>
      </c>
    </row>
    <row r="13747" ht="14.25" customHeight="1" outlineLevel="1" spans="162:168">
      <c r="FF13747" s="55">
        <v>13740</v>
      </c>
      <c r="FG13747" s="55" t="s">
        <v>2053</v>
      </c>
      <c r="FH13747" s="55" t="s">
        <v>2272</v>
      </c>
      <c r="FI13747" s="55">
        <v>1</v>
      </c>
      <c r="FJ13747" s="55">
        <v>540000</v>
      </c>
      <c r="FK13747" s="55" t="s">
        <v>1258</v>
      </c>
      <c r="FL13747" s="55">
        <v>0.025</v>
      </c>
    </row>
    <row r="13748" ht="14.25" customHeight="1" outlineLevel="1" spans="162:168">
      <c r="FF13748" s="55">
        <v>13741</v>
      </c>
      <c r="FG13748" s="55" t="s">
        <v>2053</v>
      </c>
      <c r="FH13748" s="55" t="s">
        <v>2055</v>
      </c>
      <c r="FI13748" s="55">
        <v>1</v>
      </c>
      <c r="FJ13748" s="55">
        <v>0</v>
      </c>
      <c r="FK13748" s="55" t="s">
        <v>1258</v>
      </c>
      <c r="FL13748" s="55">
        <v>0.025</v>
      </c>
    </row>
    <row r="13749" ht="14.25" customHeight="1" outlineLevel="1" spans="162:168">
      <c r="FF13749" s="55">
        <v>13742</v>
      </c>
      <c r="FG13749" s="55" t="s">
        <v>2053</v>
      </c>
      <c r="FH13749" s="55" t="s">
        <v>2055</v>
      </c>
      <c r="FI13749" s="55">
        <v>1</v>
      </c>
      <c r="FJ13749" s="55">
        <v>1000</v>
      </c>
      <c r="FK13749" s="55" t="s">
        <v>1258</v>
      </c>
      <c r="FL13749" s="55">
        <v>0.025</v>
      </c>
    </row>
    <row r="13750" ht="14.25" customHeight="1" outlineLevel="1" spans="162:168">
      <c r="FF13750" s="55">
        <v>13743</v>
      </c>
      <c r="FG13750" s="55" t="s">
        <v>2053</v>
      </c>
      <c r="FH13750" s="55" t="s">
        <v>2055</v>
      </c>
      <c r="FI13750" s="55">
        <v>1</v>
      </c>
      <c r="FJ13750" s="55">
        <v>2500</v>
      </c>
      <c r="FK13750" s="55" t="s">
        <v>1258</v>
      </c>
      <c r="FL13750" s="55">
        <v>0.025</v>
      </c>
    </row>
    <row r="13751" ht="14.25" customHeight="1" outlineLevel="1" spans="162:168">
      <c r="FF13751" s="55">
        <v>13744</v>
      </c>
      <c r="FG13751" s="55" t="s">
        <v>2053</v>
      </c>
      <c r="FH13751" s="55" t="s">
        <v>2055</v>
      </c>
      <c r="FI13751" s="55">
        <v>1</v>
      </c>
      <c r="FJ13751" s="55">
        <v>5000</v>
      </c>
      <c r="FK13751" s="55" t="s">
        <v>1258</v>
      </c>
      <c r="FL13751" s="55">
        <v>0.025</v>
      </c>
    </row>
    <row r="13752" ht="14.25" customHeight="1" outlineLevel="1" spans="162:168">
      <c r="FF13752" s="55">
        <v>13745</v>
      </c>
      <c r="FG13752" s="55" t="s">
        <v>2053</v>
      </c>
      <c r="FH13752" s="55" t="s">
        <v>2055</v>
      </c>
      <c r="FI13752" s="55">
        <v>1</v>
      </c>
      <c r="FJ13752" s="55">
        <v>10000</v>
      </c>
      <c r="FK13752" s="55" t="s">
        <v>1258</v>
      </c>
      <c r="FL13752" s="55">
        <v>0.025</v>
      </c>
    </row>
    <row r="13753" ht="14.25" customHeight="1" outlineLevel="1" spans="162:168">
      <c r="FF13753" s="55">
        <v>13746</v>
      </c>
      <c r="FG13753" s="55" t="s">
        <v>2053</v>
      </c>
      <c r="FH13753" s="55" t="s">
        <v>2055</v>
      </c>
      <c r="FI13753" s="55">
        <v>1</v>
      </c>
      <c r="FJ13753" s="55">
        <v>25000</v>
      </c>
      <c r="FK13753" s="55" t="s">
        <v>1258</v>
      </c>
      <c r="FL13753" s="55">
        <v>0.025</v>
      </c>
    </row>
    <row r="13754" ht="14.25" customHeight="1" outlineLevel="1" spans="162:168">
      <c r="FF13754" s="55">
        <v>13747</v>
      </c>
      <c r="FG13754" s="55" t="s">
        <v>2053</v>
      </c>
      <c r="FH13754" s="55" t="s">
        <v>2055</v>
      </c>
      <c r="FI13754" s="55">
        <v>1</v>
      </c>
      <c r="FJ13754" s="55">
        <v>50000</v>
      </c>
      <c r="FK13754" s="55" t="s">
        <v>1258</v>
      </c>
      <c r="FL13754" s="55">
        <v>0.025</v>
      </c>
    </row>
    <row r="13755" ht="14.25" customHeight="1" outlineLevel="1" spans="162:168">
      <c r="FF13755" s="55">
        <v>13748</v>
      </c>
      <c r="FG13755" s="55" t="s">
        <v>2053</v>
      </c>
      <c r="FH13755" s="55" t="s">
        <v>2055</v>
      </c>
      <c r="FI13755" s="55">
        <v>1</v>
      </c>
      <c r="FJ13755" s="55">
        <v>80000</v>
      </c>
      <c r="FK13755" s="55" t="s">
        <v>1258</v>
      </c>
      <c r="FL13755" s="55">
        <v>0.025</v>
      </c>
    </row>
    <row r="13756" ht="14.25" customHeight="1" outlineLevel="1" spans="162:168">
      <c r="FF13756" s="55">
        <v>13749</v>
      </c>
      <c r="FG13756" s="55" t="s">
        <v>2053</v>
      </c>
      <c r="FH13756" s="55" t="s">
        <v>2055</v>
      </c>
      <c r="FI13756" s="55">
        <v>1</v>
      </c>
      <c r="FJ13756" s="55">
        <v>130000</v>
      </c>
      <c r="FK13756" s="55" t="s">
        <v>1258</v>
      </c>
      <c r="FL13756" s="55">
        <v>0.025</v>
      </c>
    </row>
    <row r="13757" ht="14.25" customHeight="1" outlineLevel="1" spans="162:168">
      <c r="FF13757" s="55">
        <v>13750</v>
      </c>
      <c r="FG13757" s="55" t="s">
        <v>2053</v>
      </c>
      <c r="FH13757" s="55" t="s">
        <v>2055</v>
      </c>
      <c r="FI13757" s="55">
        <v>1</v>
      </c>
      <c r="FJ13757" s="55">
        <v>260000</v>
      </c>
      <c r="FK13757" s="55" t="s">
        <v>1258</v>
      </c>
      <c r="FL13757" s="55">
        <v>0.025</v>
      </c>
    </row>
    <row r="13758" ht="14.25" customHeight="1" outlineLevel="1" spans="162:168">
      <c r="FF13758" s="55">
        <v>13751</v>
      </c>
      <c r="FG13758" s="55" t="s">
        <v>2053</v>
      </c>
      <c r="FH13758" s="55" t="s">
        <v>2055</v>
      </c>
      <c r="FI13758" s="55">
        <v>1</v>
      </c>
      <c r="FJ13758" s="55">
        <v>400000</v>
      </c>
      <c r="FK13758" s="55" t="s">
        <v>1258</v>
      </c>
      <c r="FL13758" s="55">
        <v>0.025</v>
      </c>
    </row>
    <row r="13759" ht="14.25" customHeight="1" outlineLevel="1" spans="162:168">
      <c r="FF13759" s="55">
        <v>13752</v>
      </c>
      <c r="FG13759" s="55" t="s">
        <v>2053</v>
      </c>
      <c r="FH13759" s="55" t="s">
        <v>2055</v>
      </c>
      <c r="FI13759" s="55">
        <v>1</v>
      </c>
      <c r="FJ13759" s="55">
        <v>530000</v>
      </c>
      <c r="FK13759" s="55" t="s">
        <v>1258</v>
      </c>
      <c r="FL13759" s="55">
        <v>0.025</v>
      </c>
    </row>
    <row r="13760" ht="14.25" customHeight="1" outlineLevel="1" spans="162:168">
      <c r="FF13760" s="55">
        <v>13753</v>
      </c>
      <c r="FG13760" s="55" t="s">
        <v>2053</v>
      </c>
      <c r="FH13760" s="55" t="s">
        <v>2055</v>
      </c>
      <c r="FI13760" s="55">
        <v>1</v>
      </c>
      <c r="FJ13760" s="55">
        <v>540000</v>
      </c>
      <c r="FK13760" s="55" t="s">
        <v>1258</v>
      </c>
      <c r="FL13760" s="55">
        <v>0.025</v>
      </c>
    </row>
    <row r="13761" ht="14.25" customHeight="1" outlineLevel="1" spans="162:168">
      <c r="FF13761" s="55">
        <v>13754</v>
      </c>
      <c r="FG13761" s="55" t="s">
        <v>2053</v>
      </c>
      <c r="FH13761" s="55" t="s">
        <v>2055</v>
      </c>
      <c r="FI13761" s="55">
        <v>2</v>
      </c>
      <c r="FJ13761" s="55">
        <v>0</v>
      </c>
      <c r="FK13761" s="55" t="s">
        <v>1258</v>
      </c>
      <c r="FL13761" s="55">
        <v>0.025</v>
      </c>
    </row>
    <row r="13762" ht="14.25" customHeight="1" outlineLevel="1" spans="162:168">
      <c r="FF13762" s="55">
        <v>13755</v>
      </c>
      <c r="FG13762" s="55" t="s">
        <v>2053</v>
      </c>
      <c r="FH13762" s="55" t="s">
        <v>2055</v>
      </c>
      <c r="FI13762" s="55">
        <v>2</v>
      </c>
      <c r="FJ13762" s="55">
        <v>1000</v>
      </c>
      <c r="FK13762" s="55" t="s">
        <v>1258</v>
      </c>
      <c r="FL13762" s="55">
        <v>0.025</v>
      </c>
    </row>
    <row r="13763" ht="14.25" customHeight="1" outlineLevel="1" spans="162:168">
      <c r="FF13763" s="55">
        <v>13756</v>
      </c>
      <c r="FG13763" s="55" t="s">
        <v>2053</v>
      </c>
      <c r="FH13763" s="55" t="s">
        <v>2055</v>
      </c>
      <c r="FI13763" s="55">
        <v>2</v>
      </c>
      <c r="FJ13763" s="55">
        <v>2500</v>
      </c>
      <c r="FK13763" s="55" t="s">
        <v>1258</v>
      </c>
      <c r="FL13763" s="55">
        <v>0.025</v>
      </c>
    </row>
    <row r="13764" ht="14.25" customHeight="1" outlineLevel="1" spans="162:168">
      <c r="FF13764" s="55">
        <v>13757</v>
      </c>
      <c r="FG13764" s="55" t="s">
        <v>2053</v>
      </c>
      <c r="FH13764" s="55" t="s">
        <v>2055</v>
      </c>
      <c r="FI13764" s="55">
        <v>2</v>
      </c>
      <c r="FJ13764" s="55">
        <v>5000</v>
      </c>
      <c r="FK13764" s="55" t="s">
        <v>1258</v>
      </c>
      <c r="FL13764" s="55">
        <v>0.025</v>
      </c>
    </row>
    <row r="13765" ht="14.25" customHeight="1" outlineLevel="1" spans="162:168">
      <c r="FF13765" s="55">
        <v>13758</v>
      </c>
      <c r="FG13765" s="55" t="s">
        <v>2053</v>
      </c>
      <c r="FH13765" s="55" t="s">
        <v>2055</v>
      </c>
      <c r="FI13765" s="55">
        <v>2</v>
      </c>
      <c r="FJ13765" s="55">
        <v>10000</v>
      </c>
      <c r="FK13765" s="55" t="s">
        <v>1258</v>
      </c>
      <c r="FL13765" s="55">
        <v>0.025</v>
      </c>
    </row>
    <row r="13766" ht="14.25" customHeight="1" outlineLevel="1" spans="162:168">
      <c r="FF13766" s="55">
        <v>13759</v>
      </c>
      <c r="FG13766" s="55" t="s">
        <v>2053</v>
      </c>
      <c r="FH13766" s="55" t="s">
        <v>2055</v>
      </c>
      <c r="FI13766" s="55">
        <v>2</v>
      </c>
      <c r="FJ13766" s="55">
        <v>25000</v>
      </c>
      <c r="FK13766" s="55" t="s">
        <v>1258</v>
      </c>
      <c r="FL13766" s="55">
        <v>0.025</v>
      </c>
    </row>
    <row r="13767" ht="14.25" customHeight="1" outlineLevel="1" spans="162:168">
      <c r="FF13767" s="55">
        <v>13760</v>
      </c>
      <c r="FG13767" s="55" t="s">
        <v>2053</v>
      </c>
      <c r="FH13767" s="55" t="s">
        <v>2055</v>
      </c>
      <c r="FI13767" s="55">
        <v>2</v>
      </c>
      <c r="FJ13767" s="55">
        <v>50000</v>
      </c>
      <c r="FK13767" s="55" t="s">
        <v>1258</v>
      </c>
      <c r="FL13767" s="55">
        <v>0.025</v>
      </c>
    </row>
    <row r="13768" ht="14.25" customHeight="1" outlineLevel="1" spans="162:168">
      <c r="FF13768" s="55">
        <v>13761</v>
      </c>
      <c r="FG13768" s="55" t="s">
        <v>2053</v>
      </c>
      <c r="FH13768" s="55" t="s">
        <v>2055</v>
      </c>
      <c r="FI13768" s="55">
        <v>2</v>
      </c>
      <c r="FJ13768" s="55">
        <v>80000</v>
      </c>
      <c r="FK13768" s="55" t="s">
        <v>1258</v>
      </c>
      <c r="FL13768" s="55">
        <v>0.025</v>
      </c>
    </row>
    <row r="13769" ht="14.25" customHeight="1" outlineLevel="1" spans="162:168">
      <c r="FF13769" s="55">
        <v>13762</v>
      </c>
      <c r="FG13769" s="55" t="s">
        <v>2053</v>
      </c>
      <c r="FH13769" s="55" t="s">
        <v>2055</v>
      </c>
      <c r="FI13769" s="55">
        <v>2</v>
      </c>
      <c r="FJ13769" s="55">
        <v>130000</v>
      </c>
      <c r="FK13769" s="55" t="s">
        <v>1258</v>
      </c>
      <c r="FL13769" s="55">
        <v>0.025</v>
      </c>
    </row>
    <row r="13770" ht="14.25" customHeight="1" outlineLevel="1" spans="162:168">
      <c r="FF13770" s="55">
        <v>13763</v>
      </c>
      <c r="FG13770" s="55" t="s">
        <v>2053</v>
      </c>
      <c r="FH13770" s="55" t="s">
        <v>2055</v>
      </c>
      <c r="FI13770" s="55">
        <v>2</v>
      </c>
      <c r="FJ13770" s="55">
        <v>260000</v>
      </c>
      <c r="FK13770" s="55" t="s">
        <v>1258</v>
      </c>
      <c r="FL13770" s="55">
        <v>0.025</v>
      </c>
    </row>
    <row r="13771" ht="14.25" customHeight="1" outlineLevel="1" spans="162:168">
      <c r="FF13771" s="55">
        <v>13764</v>
      </c>
      <c r="FG13771" s="55" t="s">
        <v>2053</v>
      </c>
      <c r="FH13771" s="55" t="s">
        <v>2055</v>
      </c>
      <c r="FI13771" s="55">
        <v>2</v>
      </c>
      <c r="FJ13771" s="55">
        <v>400000</v>
      </c>
      <c r="FK13771" s="55" t="s">
        <v>1258</v>
      </c>
      <c r="FL13771" s="55">
        <v>0.025</v>
      </c>
    </row>
    <row r="13772" ht="14.25" customHeight="1" outlineLevel="1" spans="162:168">
      <c r="FF13772" s="55">
        <v>13765</v>
      </c>
      <c r="FG13772" s="55" t="s">
        <v>2053</v>
      </c>
      <c r="FH13772" s="55" t="s">
        <v>2055</v>
      </c>
      <c r="FI13772" s="55">
        <v>2</v>
      </c>
      <c r="FJ13772" s="55">
        <v>530000</v>
      </c>
      <c r="FK13772" s="55" t="s">
        <v>1258</v>
      </c>
      <c r="FL13772" s="55">
        <v>0.025</v>
      </c>
    </row>
    <row r="13773" ht="14.25" customHeight="1" outlineLevel="1" spans="162:168">
      <c r="FF13773" s="55">
        <v>13766</v>
      </c>
      <c r="FG13773" s="55" t="s">
        <v>2053</v>
      </c>
      <c r="FH13773" s="55" t="s">
        <v>2055</v>
      </c>
      <c r="FI13773" s="55">
        <v>2</v>
      </c>
      <c r="FJ13773" s="55">
        <v>540000</v>
      </c>
      <c r="FK13773" s="55" t="s">
        <v>1258</v>
      </c>
      <c r="FL13773" s="55">
        <v>0.025</v>
      </c>
    </row>
    <row r="13774" ht="14.25" customHeight="1" outlineLevel="1" spans="162:168">
      <c r="FF13774" s="55">
        <v>13767</v>
      </c>
      <c r="FG13774" s="55" t="s">
        <v>2053</v>
      </c>
      <c r="FH13774" s="55" t="s">
        <v>1708</v>
      </c>
      <c r="FI13774" s="55">
        <v>1</v>
      </c>
      <c r="FJ13774" s="55">
        <v>0</v>
      </c>
      <c r="FK13774" s="55" t="s">
        <v>1258</v>
      </c>
      <c r="FL13774" s="55">
        <v>0.0742</v>
      </c>
    </row>
    <row r="13775" ht="14.25" customHeight="1" outlineLevel="1" spans="162:168">
      <c r="FF13775" s="55">
        <v>13768</v>
      </c>
      <c r="FG13775" s="55" t="s">
        <v>2053</v>
      </c>
      <c r="FH13775" s="55" t="s">
        <v>1708</v>
      </c>
      <c r="FI13775" s="55">
        <v>1</v>
      </c>
      <c r="FJ13775" s="55">
        <v>1000</v>
      </c>
      <c r="FK13775" s="55" t="s">
        <v>1258</v>
      </c>
      <c r="FL13775" s="55">
        <v>0.0742</v>
      </c>
    </row>
    <row r="13776" ht="14.25" customHeight="1" outlineLevel="1" spans="162:168">
      <c r="FF13776" s="55">
        <v>13769</v>
      </c>
      <c r="FG13776" s="55" t="s">
        <v>2053</v>
      </c>
      <c r="FH13776" s="55" t="s">
        <v>1708</v>
      </c>
      <c r="FI13776" s="55">
        <v>1</v>
      </c>
      <c r="FJ13776" s="55">
        <v>2500</v>
      </c>
      <c r="FK13776" s="55" t="s">
        <v>1258</v>
      </c>
      <c r="FL13776" s="55">
        <v>0.0659</v>
      </c>
    </row>
    <row r="13777" ht="14.25" customHeight="1" outlineLevel="1" spans="162:168">
      <c r="FF13777" s="55">
        <v>13770</v>
      </c>
      <c r="FG13777" s="55" t="s">
        <v>2053</v>
      </c>
      <c r="FH13777" s="55" t="s">
        <v>1708</v>
      </c>
      <c r="FI13777" s="55">
        <v>1</v>
      </c>
      <c r="FJ13777" s="55">
        <v>5000</v>
      </c>
      <c r="FK13777" s="55" t="s">
        <v>1258</v>
      </c>
      <c r="FL13777" s="55">
        <v>0.06</v>
      </c>
    </row>
    <row r="13778" ht="14.25" customHeight="1" outlineLevel="1" spans="162:168">
      <c r="FF13778" s="55">
        <v>13771</v>
      </c>
      <c r="FG13778" s="55" t="s">
        <v>2053</v>
      </c>
      <c r="FH13778" s="55" t="s">
        <v>1708</v>
      </c>
      <c r="FI13778" s="55">
        <v>1</v>
      </c>
      <c r="FJ13778" s="55">
        <v>10000</v>
      </c>
      <c r="FK13778" s="55" t="s">
        <v>1258</v>
      </c>
      <c r="FL13778" s="55">
        <v>0.0525</v>
      </c>
    </row>
    <row r="13779" ht="14.25" customHeight="1" outlineLevel="1" spans="162:168">
      <c r="FF13779" s="55">
        <v>13772</v>
      </c>
      <c r="FG13779" s="55" t="s">
        <v>2053</v>
      </c>
      <c r="FH13779" s="55" t="s">
        <v>1708</v>
      </c>
      <c r="FI13779" s="55">
        <v>1</v>
      </c>
      <c r="FJ13779" s="55">
        <v>25000</v>
      </c>
      <c r="FK13779" s="55" t="s">
        <v>1258</v>
      </c>
      <c r="FL13779" s="55">
        <v>0.0525</v>
      </c>
    </row>
    <row r="13780" ht="14.25" customHeight="1" outlineLevel="1" spans="162:168">
      <c r="FF13780" s="55">
        <v>13773</v>
      </c>
      <c r="FG13780" s="55" t="s">
        <v>2053</v>
      </c>
      <c r="FH13780" s="55" t="s">
        <v>1708</v>
      </c>
      <c r="FI13780" s="55">
        <v>1</v>
      </c>
      <c r="FJ13780" s="55">
        <v>50000</v>
      </c>
      <c r="FK13780" s="55" t="s">
        <v>1258</v>
      </c>
      <c r="FL13780" s="55">
        <v>0.0467</v>
      </c>
    </row>
    <row r="13781" ht="14.25" customHeight="1" outlineLevel="1" spans="162:168">
      <c r="FF13781" s="55">
        <v>13774</v>
      </c>
      <c r="FG13781" s="55" t="s">
        <v>2053</v>
      </c>
      <c r="FH13781" s="55" t="s">
        <v>1708</v>
      </c>
      <c r="FI13781" s="55">
        <v>1</v>
      </c>
      <c r="FJ13781" s="55">
        <v>80000</v>
      </c>
      <c r="FK13781" s="55" t="s">
        <v>1258</v>
      </c>
      <c r="FL13781" s="55">
        <v>0.0467</v>
      </c>
    </row>
    <row r="13782" ht="14.25" customHeight="1" outlineLevel="1" spans="162:168">
      <c r="FF13782" s="55">
        <v>13775</v>
      </c>
      <c r="FG13782" s="55" t="s">
        <v>2053</v>
      </c>
      <c r="FH13782" s="55" t="s">
        <v>1708</v>
      </c>
      <c r="FI13782" s="55">
        <v>1</v>
      </c>
      <c r="FJ13782" s="55">
        <v>130000</v>
      </c>
      <c r="FK13782" s="55" t="s">
        <v>1258</v>
      </c>
      <c r="FL13782" s="55">
        <v>0.0467</v>
      </c>
    </row>
    <row r="13783" ht="14.25" customHeight="1" outlineLevel="1" spans="162:168">
      <c r="FF13783" s="55">
        <v>13776</v>
      </c>
      <c r="FG13783" s="55" t="s">
        <v>2053</v>
      </c>
      <c r="FH13783" s="55" t="s">
        <v>1708</v>
      </c>
      <c r="FI13783" s="55">
        <v>1</v>
      </c>
      <c r="FJ13783" s="55">
        <v>260000</v>
      </c>
      <c r="FK13783" s="55" t="s">
        <v>1258</v>
      </c>
      <c r="FL13783" s="55">
        <v>0.0467</v>
      </c>
    </row>
    <row r="13784" ht="14.25" customHeight="1" outlineLevel="1" spans="162:168">
      <c r="FF13784" s="55">
        <v>13777</v>
      </c>
      <c r="FG13784" s="55" t="s">
        <v>2053</v>
      </c>
      <c r="FH13784" s="55" t="s">
        <v>1708</v>
      </c>
      <c r="FI13784" s="55">
        <v>1</v>
      </c>
      <c r="FJ13784" s="55">
        <v>400000</v>
      </c>
      <c r="FK13784" s="55" t="s">
        <v>1258</v>
      </c>
      <c r="FL13784" s="55">
        <v>0.0467</v>
      </c>
    </row>
    <row r="13785" ht="14.25" customHeight="1" outlineLevel="1" spans="162:168">
      <c r="FF13785" s="55">
        <v>13778</v>
      </c>
      <c r="FG13785" s="55" t="s">
        <v>2053</v>
      </c>
      <c r="FH13785" s="55" t="s">
        <v>1708</v>
      </c>
      <c r="FI13785" s="55">
        <v>1</v>
      </c>
      <c r="FJ13785" s="55">
        <v>530000</v>
      </c>
      <c r="FK13785" s="55" t="s">
        <v>1258</v>
      </c>
      <c r="FL13785" s="55">
        <v>0.0467</v>
      </c>
    </row>
    <row r="13786" ht="14.25" customHeight="1" outlineLevel="1" spans="162:168">
      <c r="FF13786" s="55">
        <v>13779</v>
      </c>
      <c r="FG13786" s="55" t="s">
        <v>2053</v>
      </c>
      <c r="FH13786" s="55" t="s">
        <v>1708</v>
      </c>
      <c r="FI13786" s="55">
        <v>1</v>
      </c>
      <c r="FJ13786" s="55">
        <v>540000</v>
      </c>
      <c r="FK13786" s="55" t="s">
        <v>1258</v>
      </c>
      <c r="FL13786" s="55">
        <v>0.0467</v>
      </c>
    </row>
    <row r="13787" ht="14.25" customHeight="1" outlineLevel="1" spans="162:168">
      <c r="FF13787" s="55">
        <v>13780</v>
      </c>
      <c r="FG13787" s="55" t="s">
        <v>2053</v>
      </c>
      <c r="FH13787" s="55" t="s">
        <v>1708</v>
      </c>
      <c r="FI13787" s="55">
        <v>10</v>
      </c>
      <c r="FJ13787" s="55">
        <v>0</v>
      </c>
      <c r="FK13787" s="55" t="s">
        <v>1258</v>
      </c>
      <c r="FL13787" s="55">
        <v>0.0542</v>
      </c>
    </row>
    <row r="13788" ht="14.25" customHeight="1" outlineLevel="1" spans="162:168">
      <c r="FF13788" s="55">
        <v>13781</v>
      </c>
      <c r="FG13788" s="55" t="s">
        <v>2053</v>
      </c>
      <c r="FH13788" s="55" t="s">
        <v>1708</v>
      </c>
      <c r="FI13788" s="55">
        <v>10</v>
      </c>
      <c r="FJ13788" s="55">
        <v>1000</v>
      </c>
      <c r="FK13788" s="55" t="s">
        <v>1258</v>
      </c>
      <c r="FL13788" s="55">
        <v>0.0542</v>
      </c>
    </row>
    <row r="13789" ht="14.25" customHeight="1" outlineLevel="1" spans="162:168">
      <c r="FF13789" s="55">
        <v>13782</v>
      </c>
      <c r="FG13789" s="55" t="s">
        <v>2053</v>
      </c>
      <c r="FH13789" s="55" t="s">
        <v>1708</v>
      </c>
      <c r="FI13789" s="55">
        <v>10</v>
      </c>
      <c r="FJ13789" s="55">
        <v>2500</v>
      </c>
      <c r="FK13789" s="55" t="s">
        <v>1258</v>
      </c>
      <c r="FL13789" s="55">
        <v>0.0542</v>
      </c>
    </row>
    <row r="13790" ht="14.25" customHeight="1" outlineLevel="1" spans="162:168">
      <c r="FF13790" s="55">
        <v>13783</v>
      </c>
      <c r="FG13790" s="55" t="s">
        <v>2053</v>
      </c>
      <c r="FH13790" s="55" t="s">
        <v>1708</v>
      </c>
      <c r="FI13790" s="55">
        <v>10</v>
      </c>
      <c r="FJ13790" s="55">
        <v>5000</v>
      </c>
      <c r="FK13790" s="55" t="s">
        <v>1258</v>
      </c>
      <c r="FL13790" s="55">
        <v>0.0542</v>
      </c>
    </row>
    <row r="13791" ht="14.25" customHeight="1" outlineLevel="1" spans="162:168">
      <c r="FF13791" s="55">
        <v>13784</v>
      </c>
      <c r="FG13791" s="55" t="s">
        <v>2053</v>
      </c>
      <c r="FH13791" s="55" t="s">
        <v>1708</v>
      </c>
      <c r="FI13791" s="55">
        <v>10</v>
      </c>
      <c r="FJ13791" s="55">
        <v>10000</v>
      </c>
      <c r="FK13791" s="55" t="s">
        <v>1258</v>
      </c>
      <c r="FL13791" s="55">
        <v>0.0542</v>
      </c>
    </row>
    <row r="13792" ht="14.25" customHeight="1" outlineLevel="1" spans="162:168">
      <c r="FF13792" s="55">
        <v>13785</v>
      </c>
      <c r="FG13792" s="55" t="s">
        <v>2053</v>
      </c>
      <c r="FH13792" s="55" t="s">
        <v>1708</v>
      </c>
      <c r="FI13792" s="55">
        <v>10</v>
      </c>
      <c r="FJ13792" s="55">
        <v>25000</v>
      </c>
      <c r="FK13792" s="55" t="s">
        <v>1258</v>
      </c>
      <c r="FL13792" s="55">
        <v>0.0542</v>
      </c>
    </row>
    <row r="13793" ht="14.25" customHeight="1" outlineLevel="1" spans="162:168">
      <c r="FF13793" s="55">
        <v>13786</v>
      </c>
      <c r="FG13793" s="55" t="s">
        <v>2053</v>
      </c>
      <c r="FH13793" s="55" t="s">
        <v>1708</v>
      </c>
      <c r="FI13793" s="55">
        <v>10</v>
      </c>
      <c r="FJ13793" s="55">
        <v>50000</v>
      </c>
      <c r="FK13793" s="55" t="s">
        <v>1258</v>
      </c>
      <c r="FL13793" s="55">
        <v>0.0542</v>
      </c>
    </row>
    <row r="13794" ht="14.25" customHeight="1" outlineLevel="1" spans="162:168">
      <c r="FF13794" s="55">
        <v>13787</v>
      </c>
      <c r="FG13794" s="55" t="s">
        <v>2053</v>
      </c>
      <c r="FH13794" s="55" t="s">
        <v>1708</v>
      </c>
      <c r="FI13794" s="55">
        <v>10</v>
      </c>
      <c r="FJ13794" s="55">
        <v>80000</v>
      </c>
      <c r="FK13794" s="55" t="s">
        <v>1258</v>
      </c>
      <c r="FL13794" s="55">
        <v>0.0542</v>
      </c>
    </row>
    <row r="13795" ht="14.25" customHeight="1" outlineLevel="1" spans="162:168">
      <c r="FF13795" s="55">
        <v>13788</v>
      </c>
      <c r="FG13795" s="55" t="s">
        <v>2053</v>
      </c>
      <c r="FH13795" s="55" t="s">
        <v>1708</v>
      </c>
      <c r="FI13795" s="55">
        <v>10</v>
      </c>
      <c r="FJ13795" s="55">
        <v>130000</v>
      </c>
      <c r="FK13795" s="55" t="s">
        <v>1258</v>
      </c>
      <c r="FL13795" s="55">
        <v>0.0542</v>
      </c>
    </row>
    <row r="13796" ht="14.25" customHeight="1" outlineLevel="1" spans="162:168">
      <c r="FF13796" s="55">
        <v>13789</v>
      </c>
      <c r="FG13796" s="55" t="s">
        <v>2053</v>
      </c>
      <c r="FH13796" s="55" t="s">
        <v>1708</v>
      </c>
      <c r="FI13796" s="55">
        <v>10</v>
      </c>
      <c r="FJ13796" s="55">
        <v>260000</v>
      </c>
      <c r="FK13796" s="55" t="s">
        <v>1258</v>
      </c>
      <c r="FL13796" s="55">
        <v>0.0542</v>
      </c>
    </row>
    <row r="13797" ht="14.25" customHeight="1" outlineLevel="1" spans="162:168">
      <c r="FF13797" s="55">
        <v>13790</v>
      </c>
      <c r="FG13797" s="55" t="s">
        <v>2053</v>
      </c>
      <c r="FH13797" s="55" t="s">
        <v>1708</v>
      </c>
      <c r="FI13797" s="55">
        <v>10</v>
      </c>
      <c r="FJ13797" s="55">
        <v>400000</v>
      </c>
      <c r="FK13797" s="55" t="s">
        <v>1258</v>
      </c>
      <c r="FL13797" s="55">
        <v>0.0542</v>
      </c>
    </row>
    <row r="13798" ht="14.25" customHeight="1" outlineLevel="1" spans="162:168">
      <c r="FF13798" s="55">
        <v>13791</v>
      </c>
      <c r="FG13798" s="55" t="s">
        <v>2053</v>
      </c>
      <c r="FH13798" s="55" t="s">
        <v>1708</v>
      </c>
      <c r="FI13798" s="55">
        <v>10</v>
      </c>
      <c r="FJ13798" s="55">
        <v>530000</v>
      </c>
      <c r="FK13798" s="55" t="s">
        <v>1258</v>
      </c>
      <c r="FL13798" s="55">
        <v>0.0542</v>
      </c>
    </row>
    <row r="13799" ht="14.25" customHeight="1" outlineLevel="1" spans="162:168">
      <c r="FF13799" s="55">
        <v>13792</v>
      </c>
      <c r="FG13799" s="55" t="s">
        <v>2053</v>
      </c>
      <c r="FH13799" s="55" t="s">
        <v>1708</v>
      </c>
      <c r="FI13799" s="55">
        <v>10</v>
      </c>
      <c r="FJ13799" s="55">
        <v>540000</v>
      </c>
      <c r="FK13799" s="55" t="s">
        <v>1258</v>
      </c>
      <c r="FL13799" s="55">
        <v>0.0542</v>
      </c>
    </row>
    <row r="13800" ht="14.25" customHeight="1" outlineLevel="1" spans="162:168">
      <c r="FF13800" s="55">
        <v>13793</v>
      </c>
      <c r="FG13800" s="55" t="s">
        <v>2053</v>
      </c>
      <c r="FH13800" s="55" t="s">
        <v>1708</v>
      </c>
      <c r="FI13800" s="55">
        <v>11</v>
      </c>
      <c r="FJ13800" s="55">
        <v>0</v>
      </c>
      <c r="FK13800" s="55" t="s">
        <v>1258</v>
      </c>
      <c r="FL13800" s="55">
        <v>0.05</v>
      </c>
    </row>
    <row r="13801" ht="14.25" customHeight="1" outlineLevel="1" spans="162:168">
      <c r="FF13801" s="55">
        <v>13794</v>
      </c>
      <c r="FG13801" s="55" t="s">
        <v>2053</v>
      </c>
      <c r="FH13801" s="55" t="s">
        <v>1708</v>
      </c>
      <c r="FI13801" s="55">
        <v>11</v>
      </c>
      <c r="FJ13801" s="55">
        <v>1000</v>
      </c>
      <c r="FK13801" s="55" t="s">
        <v>1258</v>
      </c>
      <c r="FL13801" s="55">
        <v>0.05</v>
      </c>
    </row>
    <row r="13802" ht="14.25" customHeight="1" outlineLevel="1" spans="162:168">
      <c r="FF13802" s="55">
        <v>13795</v>
      </c>
      <c r="FG13802" s="55" t="s">
        <v>2053</v>
      </c>
      <c r="FH13802" s="55" t="s">
        <v>1708</v>
      </c>
      <c r="FI13802" s="55">
        <v>11</v>
      </c>
      <c r="FJ13802" s="55">
        <v>2500</v>
      </c>
      <c r="FK13802" s="55" t="s">
        <v>1258</v>
      </c>
      <c r="FL13802" s="55">
        <v>0.05</v>
      </c>
    </row>
    <row r="13803" ht="14.25" customHeight="1" outlineLevel="1" spans="162:168">
      <c r="FF13803" s="55">
        <v>13796</v>
      </c>
      <c r="FG13803" s="55" t="s">
        <v>2053</v>
      </c>
      <c r="FH13803" s="55" t="s">
        <v>1708</v>
      </c>
      <c r="FI13803" s="55">
        <v>11</v>
      </c>
      <c r="FJ13803" s="55">
        <v>5000</v>
      </c>
      <c r="FK13803" s="55" t="s">
        <v>1258</v>
      </c>
      <c r="FL13803" s="55">
        <v>0.05</v>
      </c>
    </row>
    <row r="13804" ht="14.25" customHeight="1" outlineLevel="1" spans="162:168">
      <c r="FF13804" s="55">
        <v>13797</v>
      </c>
      <c r="FG13804" s="55" t="s">
        <v>2053</v>
      </c>
      <c r="FH13804" s="55" t="s">
        <v>1708</v>
      </c>
      <c r="FI13804" s="55">
        <v>11</v>
      </c>
      <c r="FJ13804" s="55">
        <v>10000</v>
      </c>
      <c r="FK13804" s="55" t="s">
        <v>1258</v>
      </c>
      <c r="FL13804" s="55">
        <v>0.05</v>
      </c>
    </row>
    <row r="13805" ht="14.25" customHeight="1" outlineLevel="1" spans="162:168">
      <c r="FF13805" s="55">
        <v>13798</v>
      </c>
      <c r="FG13805" s="55" t="s">
        <v>2053</v>
      </c>
      <c r="FH13805" s="55" t="s">
        <v>1708</v>
      </c>
      <c r="FI13805" s="55">
        <v>11</v>
      </c>
      <c r="FJ13805" s="55">
        <v>25000</v>
      </c>
      <c r="FK13805" s="55" t="s">
        <v>1258</v>
      </c>
      <c r="FL13805" s="55">
        <v>0.05</v>
      </c>
    </row>
    <row r="13806" ht="14.25" customHeight="1" outlineLevel="1" spans="162:168">
      <c r="FF13806" s="55">
        <v>13799</v>
      </c>
      <c r="FG13806" s="55" t="s">
        <v>2053</v>
      </c>
      <c r="FH13806" s="55" t="s">
        <v>1708</v>
      </c>
      <c r="FI13806" s="55">
        <v>11</v>
      </c>
      <c r="FJ13806" s="55">
        <v>50000</v>
      </c>
      <c r="FK13806" s="55" t="s">
        <v>1258</v>
      </c>
      <c r="FL13806" s="55">
        <v>0.05</v>
      </c>
    </row>
    <row r="13807" ht="14.25" customHeight="1" outlineLevel="1" spans="162:168">
      <c r="FF13807" s="55">
        <v>13800</v>
      </c>
      <c r="FG13807" s="55" t="s">
        <v>2053</v>
      </c>
      <c r="FH13807" s="55" t="s">
        <v>1708</v>
      </c>
      <c r="FI13807" s="55">
        <v>11</v>
      </c>
      <c r="FJ13807" s="55">
        <v>80000</v>
      </c>
      <c r="FK13807" s="55" t="s">
        <v>1258</v>
      </c>
      <c r="FL13807" s="55">
        <v>0.05</v>
      </c>
    </row>
    <row r="13808" ht="14.25" customHeight="1" outlineLevel="1" spans="162:168">
      <c r="FF13808" s="55">
        <v>13801</v>
      </c>
      <c r="FG13808" s="55" t="s">
        <v>2053</v>
      </c>
      <c r="FH13808" s="55" t="s">
        <v>1708</v>
      </c>
      <c r="FI13808" s="55">
        <v>11</v>
      </c>
      <c r="FJ13808" s="55">
        <v>130000</v>
      </c>
      <c r="FK13808" s="55" t="s">
        <v>1258</v>
      </c>
      <c r="FL13808" s="55">
        <v>0.05</v>
      </c>
    </row>
    <row r="13809" ht="14.25" customHeight="1" outlineLevel="1" spans="162:168">
      <c r="FF13809" s="55">
        <v>13802</v>
      </c>
      <c r="FG13809" s="55" t="s">
        <v>2053</v>
      </c>
      <c r="FH13809" s="55" t="s">
        <v>1708</v>
      </c>
      <c r="FI13809" s="55">
        <v>11</v>
      </c>
      <c r="FJ13809" s="55">
        <v>260000</v>
      </c>
      <c r="FK13809" s="55" t="s">
        <v>1258</v>
      </c>
      <c r="FL13809" s="55">
        <v>0.05</v>
      </c>
    </row>
    <row r="13810" ht="14.25" customHeight="1" outlineLevel="1" spans="162:168">
      <c r="FF13810" s="55">
        <v>13803</v>
      </c>
      <c r="FG13810" s="55" t="s">
        <v>2053</v>
      </c>
      <c r="FH13810" s="55" t="s">
        <v>1708</v>
      </c>
      <c r="FI13810" s="55">
        <v>11</v>
      </c>
      <c r="FJ13810" s="55">
        <v>400000</v>
      </c>
      <c r="FK13810" s="55" t="s">
        <v>1258</v>
      </c>
      <c r="FL13810" s="55">
        <v>0.05</v>
      </c>
    </row>
    <row r="13811" ht="14.25" customHeight="1" outlineLevel="1" spans="162:168">
      <c r="FF13811" s="55">
        <v>13804</v>
      </c>
      <c r="FG13811" s="55" t="s">
        <v>2053</v>
      </c>
      <c r="FH13811" s="55" t="s">
        <v>1708</v>
      </c>
      <c r="FI13811" s="55">
        <v>11</v>
      </c>
      <c r="FJ13811" s="55">
        <v>530000</v>
      </c>
      <c r="FK13811" s="55" t="s">
        <v>1258</v>
      </c>
      <c r="FL13811" s="55">
        <v>0.05</v>
      </c>
    </row>
    <row r="13812" ht="14.25" customHeight="1" outlineLevel="1" spans="162:168">
      <c r="FF13812" s="55">
        <v>13805</v>
      </c>
      <c r="FG13812" s="55" t="s">
        <v>2053</v>
      </c>
      <c r="FH13812" s="55" t="s">
        <v>1708</v>
      </c>
      <c r="FI13812" s="55">
        <v>11</v>
      </c>
      <c r="FJ13812" s="55">
        <v>540000</v>
      </c>
      <c r="FK13812" s="55" t="s">
        <v>1258</v>
      </c>
      <c r="FL13812" s="55">
        <v>0.05</v>
      </c>
    </row>
    <row r="13813" ht="14.25" customHeight="1" outlineLevel="1" spans="162:168">
      <c r="FF13813" s="55">
        <v>13806</v>
      </c>
      <c r="FG13813" s="55" t="s">
        <v>2053</v>
      </c>
      <c r="FH13813" s="55" t="s">
        <v>1708</v>
      </c>
      <c r="FI13813" s="55">
        <v>2</v>
      </c>
      <c r="FJ13813" s="55">
        <v>0</v>
      </c>
      <c r="FK13813" s="55" t="s">
        <v>1258</v>
      </c>
      <c r="FL13813" s="55">
        <v>0.0467</v>
      </c>
    </row>
    <row r="13814" ht="14.25" customHeight="1" outlineLevel="1" spans="162:168">
      <c r="FF13814" s="55">
        <v>13807</v>
      </c>
      <c r="FG13814" s="55" t="s">
        <v>2053</v>
      </c>
      <c r="FH13814" s="55" t="s">
        <v>1708</v>
      </c>
      <c r="FI13814" s="55">
        <v>2</v>
      </c>
      <c r="FJ13814" s="55">
        <v>1000</v>
      </c>
      <c r="FK13814" s="55" t="s">
        <v>1258</v>
      </c>
      <c r="FL13814" s="55">
        <v>0.0467</v>
      </c>
    </row>
    <row r="13815" ht="14.25" customHeight="1" outlineLevel="1" spans="162:168">
      <c r="FF13815" s="55">
        <v>13808</v>
      </c>
      <c r="FG13815" s="55" t="s">
        <v>2053</v>
      </c>
      <c r="FH13815" s="55" t="s">
        <v>1708</v>
      </c>
      <c r="FI13815" s="55">
        <v>2</v>
      </c>
      <c r="FJ13815" s="55">
        <v>2500</v>
      </c>
      <c r="FK13815" s="55" t="s">
        <v>1258</v>
      </c>
      <c r="FL13815" s="55">
        <v>0.0467</v>
      </c>
    </row>
    <row r="13816" ht="14.25" customHeight="1" outlineLevel="1" spans="162:168">
      <c r="FF13816" s="55">
        <v>13809</v>
      </c>
      <c r="FG13816" s="55" t="s">
        <v>2053</v>
      </c>
      <c r="FH13816" s="55" t="s">
        <v>1708</v>
      </c>
      <c r="FI13816" s="55">
        <v>2</v>
      </c>
      <c r="FJ13816" s="55">
        <v>5000</v>
      </c>
      <c r="FK13816" s="55" t="s">
        <v>1258</v>
      </c>
      <c r="FL13816" s="55">
        <v>0.0467</v>
      </c>
    </row>
    <row r="13817" ht="14.25" customHeight="1" outlineLevel="1" spans="162:168">
      <c r="FF13817" s="55">
        <v>13810</v>
      </c>
      <c r="FG13817" s="55" t="s">
        <v>2053</v>
      </c>
      <c r="FH13817" s="55" t="s">
        <v>1708</v>
      </c>
      <c r="FI13817" s="55">
        <v>2</v>
      </c>
      <c r="FJ13817" s="55">
        <v>10000</v>
      </c>
      <c r="FK13817" s="55" t="s">
        <v>1258</v>
      </c>
      <c r="FL13817" s="55">
        <v>0.0467</v>
      </c>
    </row>
    <row r="13818" ht="14.25" customHeight="1" outlineLevel="1" spans="162:168">
      <c r="FF13818" s="55">
        <v>13811</v>
      </c>
      <c r="FG13818" s="55" t="s">
        <v>2053</v>
      </c>
      <c r="FH13818" s="55" t="s">
        <v>1708</v>
      </c>
      <c r="FI13818" s="55">
        <v>2</v>
      </c>
      <c r="FJ13818" s="55">
        <v>25000</v>
      </c>
      <c r="FK13818" s="55" t="s">
        <v>1258</v>
      </c>
      <c r="FL13818" s="55">
        <v>0.0467</v>
      </c>
    </row>
    <row r="13819" ht="14.25" customHeight="1" outlineLevel="1" spans="162:168">
      <c r="FF13819" s="55">
        <v>13812</v>
      </c>
      <c r="FG13819" s="55" t="s">
        <v>2053</v>
      </c>
      <c r="FH13819" s="55" t="s">
        <v>1708</v>
      </c>
      <c r="FI13819" s="55">
        <v>2</v>
      </c>
      <c r="FJ13819" s="55">
        <v>50000</v>
      </c>
      <c r="FK13819" s="55" t="s">
        <v>1258</v>
      </c>
      <c r="FL13819" s="55">
        <v>0.0467</v>
      </c>
    </row>
    <row r="13820" ht="14.25" customHeight="1" outlineLevel="1" spans="162:168">
      <c r="FF13820" s="55">
        <v>13813</v>
      </c>
      <c r="FG13820" s="55" t="s">
        <v>2053</v>
      </c>
      <c r="FH13820" s="55" t="s">
        <v>1708</v>
      </c>
      <c r="FI13820" s="55">
        <v>2</v>
      </c>
      <c r="FJ13820" s="55">
        <v>80000</v>
      </c>
      <c r="FK13820" s="55" t="s">
        <v>1258</v>
      </c>
      <c r="FL13820" s="55">
        <v>0.0467</v>
      </c>
    </row>
    <row r="13821" ht="14.25" customHeight="1" outlineLevel="1" spans="162:168">
      <c r="FF13821" s="55">
        <v>13814</v>
      </c>
      <c r="FG13821" s="55" t="s">
        <v>2053</v>
      </c>
      <c r="FH13821" s="55" t="s">
        <v>1708</v>
      </c>
      <c r="FI13821" s="55">
        <v>2</v>
      </c>
      <c r="FJ13821" s="55">
        <v>130000</v>
      </c>
      <c r="FK13821" s="55" t="s">
        <v>1258</v>
      </c>
      <c r="FL13821" s="55">
        <v>0.0467</v>
      </c>
    </row>
    <row r="13822" ht="14.25" customHeight="1" outlineLevel="1" spans="162:168">
      <c r="FF13822" s="55">
        <v>13815</v>
      </c>
      <c r="FG13822" s="55" t="s">
        <v>2053</v>
      </c>
      <c r="FH13822" s="55" t="s">
        <v>1708</v>
      </c>
      <c r="FI13822" s="55">
        <v>2</v>
      </c>
      <c r="FJ13822" s="55">
        <v>260000</v>
      </c>
      <c r="FK13822" s="55" t="s">
        <v>1258</v>
      </c>
      <c r="FL13822" s="55">
        <v>0.0467</v>
      </c>
    </row>
    <row r="13823" ht="14.25" customHeight="1" outlineLevel="1" spans="162:168">
      <c r="FF13823" s="55">
        <v>13816</v>
      </c>
      <c r="FG13823" s="55" t="s">
        <v>2053</v>
      </c>
      <c r="FH13823" s="55" t="s">
        <v>1708</v>
      </c>
      <c r="FI13823" s="55">
        <v>2</v>
      </c>
      <c r="FJ13823" s="55">
        <v>400000</v>
      </c>
      <c r="FK13823" s="55" t="s">
        <v>1258</v>
      </c>
      <c r="FL13823" s="55">
        <v>0.0467</v>
      </c>
    </row>
    <row r="13824" ht="14.25" customHeight="1" outlineLevel="1" spans="162:168">
      <c r="FF13824" s="55">
        <v>13817</v>
      </c>
      <c r="FG13824" s="55" t="s">
        <v>2053</v>
      </c>
      <c r="FH13824" s="55" t="s">
        <v>1708</v>
      </c>
      <c r="FI13824" s="55">
        <v>2</v>
      </c>
      <c r="FJ13824" s="55">
        <v>530000</v>
      </c>
      <c r="FK13824" s="55" t="s">
        <v>1258</v>
      </c>
      <c r="FL13824" s="55">
        <v>0.0467</v>
      </c>
    </row>
    <row r="13825" ht="14.25" customHeight="1" outlineLevel="1" spans="162:168">
      <c r="FF13825" s="55">
        <v>13818</v>
      </c>
      <c r="FG13825" s="55" t="s">
        <v>2053</v>
      </c>
      <c r="FH13825" s="55" t="s">
        <v>1708</v>
      </c>
      <c r="FI13825" s="55">
        <v>2</v>
      </c>
      <c r="FJ13825" s="55">
        <v>540000</v>
      </c>
      <c r="FK13825" s="55" t="s">
        <v>1258</v>
      </c>
      <c r="FL13825" s="55">
        <v>0.0467</v>
      </c>
    </row>
    <row r="13826" ht="14.25" customHeight="1" outlineLevel="1" spans="162:168">
      <c r="FF13826" s="55">
        <v>13819</v>
      </c>
      <c r="FG13826" s="55" t="s">
        <v>2053</v>
      </c>
      <c r="FH13826" s="55" t="s">
        <v>1708</v>
      </c>
      <c r="FI13826" s="55">
        <v>3</v>
      </c>
      <c r="FJ13826" s="55">
        <v>0</v>
      </c>
      <c r="FK13826" s="55" t="s">
        <v>1258</v>
      </c>
      <c r="FL13826" s="55">
        <v>0.0467</v>
      </c>
    </row>
    <row r="13827" ht="14.25" customHeight="1" outlineLevel="1" spans="162:168">
      <c r="FF13827" s="55">
        <v>13820</v>
      </c>
      <c r="FG13827" s="55" t="s">
        <v>2053</v>
      </c>
      <c r="FH13827" s="55" t="s">
        <v>1708</v>
      </c>
      <c r="FI13827" s="55">
        <v>3</v>
      </c>
      <c r="FJ13827" s="55">
        <v>1000</v>
      </c>
      <c r="FK13827" s="55" t="s">
        <v>1258</v>
      </c>
      <c r="FL13827" s="55">
        <v>0.0467</v>
      </c>
    </row>
    <row r="13828" ht="14.25" customHeight="1" outlineLevel="1" spans="162:168">
      <c r="FF13828" s="55">
        <v>13821</v>
      </c>
      <c r="FG13828" s="55" t="s">
        <v>2053</v>
      </c>
      <c r="FH13828" s="55" t="s">
        <v>1708</v>
      </c>
      <c r="FI13828" s="55">
        <v>3</v>
      </c>
      <c r="FJ13828" s="55">
        <v>2500</v>
      </c>
      <c r="FK13828" s="55" t="s">
        <v>1258</v>
      </c>
      <c r="FL13828" s="55">
        <v>0.0467</v>
      </c>
    </row>
    <row r="13829" ht="14.25" customHeight="1" outlineLevel="1" spans="162:168">
      <c r="FF13829" s="55">
        <v>13822</v>
      </c>
      <c r="FG13829" s="55" t="s">
        <v>2053</v>
      </c>
      <c r="FH13829" s="55" t="s">
        <v>1708</v>
      </c>
      <c r="FI13829" s="55">
        <v>3</v>
      </c>
      <c r="FJ13829" s="55">
        <v>5000</v>
      </c>
      <c r="FK13829" s="55" t="s">
        <v>1258</v>
      </c>
      <c r="FL13829" s="55">
        <v>0.0467</v>
      </c>
    </row>
    <row r="13830" ht="14.25" customHeight="1" outlineLevel="1" spans="162:168">
      <c r="FF13830" s="55">
        <v>13823</v>
      </c>
      <c r="FG13830" s="55" t="s">
        <v>2053</v>
      </c>
      <c r="FH13830" s="55" t="s">
        <v>1708</v>
      </c>
      <c r="FI13830" s="55">
        <v>3</v>
      </c>
      <c r="FJ13830" s="55">
        <v>10000</v>
      </c>
      <c r="FK13830" s="55" t="s">
        <v>1258</v>
      </c>
      <c r="FL13830" s="55">
        <v>0.0467</v>
      </c>
    </row>
    <row r="13831" ht="14.25" customHeight="1" outlineLevel="1" spans="162:168">
      <c r="FF13831" s="55">
        <v>13824</v>
      </c>
      <c r="FG13831" s="55" t="s">
        <v>2053</v>
      </c>
      <c r="FH13831" s="55" t="s">
        <v>1708</v>
      </c>
      <c r="FI13831" s="55">
        <v>3</v>
      </c>
      <c r="FJ13831" s="55">
        <v>25000</v>
      </c>
      <c r="FK13831" s="55" t="s">
        <v>1258</v>
      </c>
      <c r="FL13831" s="55">
        <v>0.0467</v>
      </c>
    </row>
    <row r="13832" ht="14.25" customHeight="1" outlineLevel="1" spans="162:168">
      <c r="FF13832" s="55">
        <v>13825</v>
      </c>
      <c r="FG13832" s="55" t="s">
        <v>2053</v>
      </c>
      <c r="FH13832" s="55" t="s">
        <v>1708</v>
      </c>
      <c r="FI13832" s="55">
        <v>3</v>
      </c>
      <c r="FJ13832" s="55">
        <v>50000</v>
      </c>
      <c r="FK13832" s="55" t="s">
        <v>1258</v>
      </c>
      <c r="FL13832" s="55">
        <v>0.0467</v>
      </c>
    </row>
    <row r="13833" ht="14.25" customHeight="1" outlineLevel="1" spans="162:168">
      <c r="FF13833" s="55">
        <v>13826</v>
      </c>
      <c r="FG13833" s="55" t="s">
        <v>2053</v>
      </c>
      <c r="FH13833" s="55" t="s">
        <v>1708</v>
      </c>
      <c r="FI13833" s="55">
        <v>3</v>
      </c>
      <c r="FJ13833" s="55">
        <v>80000</v>
      </c>
      <c r="FK13833" s="55" t="s">
        <v>1258</v>
      </c>
      <c r="FL13833" s="55">
        <v>0.0467</v>
      </c>
    </row>
    <row r="13834" ht="14.25" customHeight="1" outlineLevel="1" spans="162:168">
      <c r="FF13834" s="55">
        <v>13827</v>
      </c>
      <c r="FG13834" s="55" t="s">
        <v>2053</v>
      </c>
      <c r="FH13834" s="55" t="s">
        <v>1708</v>
      </c>
      <c r="FI13834" s="55">
        <v>3</v>
      </c>
      <c r="FJ13834" s="55">
        <v>130000</v>
      </c>
      <c r="FK13834" s="55" t="s">
        <v>1258</v>
      </c>
      <c r="FL13834" s="55">
        <v>0.0467</v>
      </c>
    </row>
    <row r="13835" ht="14.25" customHeight="1" outlineLevel="1" spans="162:168">
      <c r="FF13835" s="55">
        <v>13828</v>
      </c>
      <c r="FG13835" s="55" t="s">
        <v>2053</v>
      </c>
      <c r="FH13835" s="55" t="s">
        <v>1708</v>
      </c>
      <c r="FI13835" s="55">
        <v>3</v>
      </c>
      <c r="FJ13835" s="55">
        <v>260000</v>
      </c>
      <c r="FK13835" s="55" t="s">
        <v>1258</v>
      </c>
      <c r="FL13835" s="55">
        <v>0.0467</v>
      </c>
    </row>
    <row r="13836" ht="14.25" customHeight="1" outlineLevel="1" spans="162:168">
      <c r="FF13836" s="55">
        <v>13829</v>
      </c>
      <c r="FG13836" s="55" t="s">
        <v>2053</v>
      </c>
      <c r="FH13836" s="55" t="s">
        <v>1708</v>
      </c>
      <c r="FI13836" s="55">
        <v>3</v>
      </c>
      <c r="FJ13836" s="55">
        <v>400000</v>
      </c>
      <c r="FK13836" s="55" t="s">
        <v>1258</v>
      </c>
      <c r="FL13836" s="55">
        <v>0.0467</v>
      </c>
    </row>
    <row r="13837" ht="14.25" customHeight="1" outlineLevel="1" spans="162:168">
      <c r="FF13837" s="55">
        <v>13830</v>
      </c>
      <c r="FG13837" s="55" t="s">
        <v>2053</v>
      </c>
      <c r="FH13837" s="55" t="s">
        <v>1708</v>
      </c>
      <c r="FI13837" s="55">
        <v>3</v>
      </c>
      <c r="FJ13837" s="55">
        <v>530000</v>
      </c>
      <c r="FK13837" s="55" t="s">
        <v>1258</v>
      </c>
      <c r="FL13837" s="55">
        <v>0.0467</v>
      </c>
    </row>
    <row r="13838" ht="14.25" customHeight="1" outlineLevel="1" spans="162:168">
      <c r="FF13838" s="55">
        <v>13831</v>
      </c>
      <c r="FG13838" s="55" t="s">
        <v>2053</v>
      </c>
      <c r="FH13838" s="55" t="s">
        <v>1708</v>
      </c>
      <c r="FI13838" s="55">
        <v>3</v>
      </c>
      <c r="FJ13838" s="55">
        <v>540000</v>
      </c>
      <c r="FK13838" s="55" t="s">
        <v>1258</v>
      </c>
      <c r="FL13838" s="55">
        <v>0.0467</v>
      </c>
    </row>
    <row r="13839" ht="14.25" customHeight="1" outlineLevel="1" spans="162:168">
      <c r="FF13839" s="55">
        <v>13832</v>
      </c>
      <c r="FG13839" s="55" t="s">
        <v>2053</v>
      </c>
      <c r="FH13839" s="55" t="s">
        <v>1708</v>
      </c>
      <c r="FI13839" s="55">
        <v>4</v>
      </c>
      <c r="FJ13839" s="55">
        <v>0</v>
      </c>
      <c r="FK13839" s="55" t="s">
        <v>1258</v>
      </c>
      <c r="FL13839" s="55">
        <v>0.025</v>
      </c>
    </row>
    <row r="13840" ht="14.25" customHeight="1" outlineLevel="1" spans="162:168">
      <c r="FF13840" s="55">
        <v>13833</v>
      </c>
      <c r="FG13840" s="55" t="s">
        <v>2053</v>
      </c>
      <c r="FH13840" s="55" t="s">
        <v>1708</v>
      </c>
      <c r="FI13840" s="55">
        <v>4</v>
      </c>
      <c r="FJ13840" s="55">
        <v>1000</v>
      </c>
      <c r="FK13840" s="55" t="s">
        <v>1258</v>
      </c>
      <c r="FL13840" s="55">
        <v>0.025</v>
      </c>
    </row>
    <row r="13841" ht="14.25" customHeight="1" outlineLevel="1" spans="162:168">
      <c r="FF13841" s="55">
        <v>13834</v>
      </c>
      <c r="FG13841" s="55" t="s">
        <v>2053</v>
      </c>
      <c r="FH13841" s="55" t="s">
        <v>1708</v>
      </c>
      <c r="FI13841" s="55">
        <v>4</v>
      </c>
      <c r="FJ13841" s="55">
        <v>2500</v>
      </c>
      <c r="FK13841" s="55" t="s">
        <v>1258</v>
      </c>
      <c r="FL13841" s="55">
        <v>0.025</v>
      </c>
    </row>
    <row r="13842" ht="14.25" customHeight="1" outlineLevel="1" spans="162:168">
      <c r="FF13842" s="55">
        <v>13835</v>
      </c>
      <c r="FG13842" s="55" t="s">
        <v>2053</v>
      </c>
      <c r="FH13842" s="55" t="s">
        <v>1708</v>
      </c>
      <c r="FI13842" s="55">
        <v>4</v>
      </c>
      <c r="FJ13842" s="55">
        <v>5000</v>
      </c>
      <c r="FK13842" s="55" t="s">
        <v>1258</v>
      </c>
      <c r="FL13842" s="55">
        <v>0.025</v>
      </c>
    </row>
    <row r="13843" ht="14.25" customHeight="1" outlineLevel="1" spans="162:168">
      <c r="FF13843" s="55">
        <v>13836</v>
      </c>
      <c r="FG13843" s="55" t="s">
        <v>2053</v>
      </c>
      <c r="FH13843" s="55" t="s">
        <v>1708</v>
      </c>
      <c r="FI13843" s="55">
        <v>4</v>
      </c>
      <c r="FJ13843" s="55">
        <v>10000</v>
      </c>
      <c r="FK13843" s="55" t="s">
        <v>1258</v>
      </c>
      <c r="FL13843" s="55">
        <v>0.025</v>
      </c>
    </row>
    <row r="13844" ht="14.25" customHeight="1" outlineLevel="1" spans="162:168">
      <c r="FF13844" s="55">
        <v>13837</v>
      </c>
      <c r="FG13844" s="55" t="s">
        <v>2053</v>
      </c>
      <c r="FH13844" s="55" t="s">
        <v>1708</v>
      </c>
      <c r="FI13844" s="55">
        <v>4</v>
      </c>
      <c r="FJ13844" s="55">
        <v>25000</v>
      </c>
      <c r="FK13844" s="55" t="s">
        <v>1258</v>
      </c>
      <c r="FL13844" s="55">
        <v>0.025</v>
      </c>
    </row>
    <row r="13845" ht="14.25" customHeight="1" outlineLevel="1" spans="162:168">
      <c r="FF13845" s="55">
        <v>13838</v>
      </c>
      <c r="FG13845" s="55" t="s">
        <v>2053</v>
      </c>
      <c r="FH13845" s="55" t="s">
        <v>1708</v>
      </c>
      <c r="FI13845" s="55">
        <v>4</v>
      </c>
      <c r="FJ13845" s="55">
        <v>50000</v>
      </c>
      <c r="FK13845" s="55" t="s">
        <v>1258</v>
      </c>
      <c r="FL13845" s="55">
        <v>0.025</v>
      </c>
    </row>
    <row r="13846" ht="14.25" customHeight="1" outlineLevel="1" spans="162:168">
      <c r="FF13846" s="55">
        <v>13839</v>
      </c>
      <c r="FG13846" s="55" t="s">
        <v>2053</v>
      </c>
      <c r="FH13846" s="55" t="s">
        <v>1708</v>
      </c>
      <c r="FI13846" s="55">
        <v>4</v>
      </c>
      <c r="FJ13846" s="55">
        <v>80000</v>
      </c>
      <c r="FK13846" s="55" t="s">
        <v>1258</v>
      </c>
      <c r="FL13846" s="55">
        <v>0.025</v>
      </c>
    </row>
    <row r="13847" ht="14.25" customHeight="1" outlineLevel="1" spans="162:168">
      <c r="FF13847" s="55">
        <v>13840</v>
      </c>
      <c r="FG13847" s="55" t="s">
        <v>2053</v>
      </c>
      <c r="FH13847" s="55" t="s">
        <v>1708</v>
      </c>
      <c r="FI13847" s="55">
        <v>4</v>
      </c>
      <c r="FJ13847" s="55">
        <v>130000</v>
      </c>
      <c r="FK13847" s="55" t="s">
        <v>1258</v>
      </c>
      <c r="FL13847" s="55">
        <v>0.025</v>
      </c>
    </row>
    <row r="13848" ht="14.25" customHeight="1" outlineLevel="1" spans="162:168">
      <c r="FF13848" s="55">
        <v>13841</v>
      </c>
      <c r="FG13848" s="55" t="s">
        <v>2053</v>
      </c>
      <c r="FH13848" s="55" t="s">
        <v>1708</v>
      </c>
      <c r="FI13848" s="55">
        <v>4</v>
      </c>
      <c r="FJ13848" s="55">
        <v>260000</v>
      </c>
      <c r="FK13848" s="55" t="s">
        <v>1258</v>
      </c>
      <c r="FL13848" s="55">
        <v>0.025</v>
      </c>
    </row>
    <row r="13849" ht="14.25" customHeight="1" outlineLevel="1" spans="162:168">
      <c r="FF13849" s="55">
        <v>13842</v>
      </c>
      <c r="FG13849" s="55" t="s">
        <v>2053</v>
      </c>
      <c r="FH13849" s="55" t="s">
        <v>1708</v>
      </c>
      <c r="FI13849" s="55">
        <v>4</v>
      </c>
      <c r="FJ13849" s="55">
        <v>400000</v>
      </c>
      <c r="FK13849" s="55" t="s">
        <v>1258</v>
      </c>
      <c r="FL13849" s="55">
        <v>0.025</v>
      </c>
    </row>
    <row r="13850" ht="14.25" customHeight="1" outlineLevel="1" spans="162:168">
      <c r="FF13850" s="55">
        <v>13843</v>
      </c>
      <c r="FG13850" s="55" t="s">
        <v>2053</v>
      </c>
      <c r="FH13850" s="55" t="s">
        <v>1708</v>
      </c>
      <c r="FI13850" s="55">
        <v>4</v>
      </c>
      <c r="FJ13850" s="55">
        <v>530000</v>
      </c>
      <c r="FK13850" s="55" t="s">
        <v>1258</v>
      </c>
      <c r="FL13850" s="55">
        <v>0.025</v>
      </c>
    </row>
    <row r="13851" ht="14.25" customHeight="1" outlineLevel="1" spans="162:168">
      <c r="FF13851" s="55">
        <v>13844</v>
      </c>
      <c r="FG13851" s="55" t="s">
        <v>2053</v>
      </c>
      <c r="FH13851" s="55" t="s">
        <v>1708</v>
      </c>
      <c r="FI13851" s="55">
        <v>4</v>
      </c>
      <c r="FJ13851" s="55">
        <v>540000</v>
      </c>
      <c r="FK13851" s="55" t="s">
        <v>1258</v>
      </c>
      <c r="FL13851" s="55">
        <v>0.025</v>
      </c>
    </row>
    <row r="13852" ht="14.25" customHeight="1" outlineLevel="1" spans="162:168">
      <c r="FF13852" s="55">
        <v>13845</v>
      </c>
      <c r="FG13852" s="55" t="s">
        <v>2053</v>
      </c>
      <c r="FH13852" s="55" t="s">
        <v>1708</v>
      </c>
      <c r="FI13852" s="55">
        <v>5</v>
      </c>
      <c r="FJ13852" s="55">
        <v>0</v>
      </c>
      <c r="FK13852" s="55" t="s">
        <v>1258</v>
      </c>
      <c r="FL13852" s="55">
        <v>0.025</v>
      </c>
    </row>
    <row r="13853" ht="14.25" customHeight="1" outlineLevel="1" spans="162:168">
      <c r="FF13853" s="55">
        <v>13846</v>
      </c>
      <c r="FG13853" s="55" t="s">
        <v>2053</v>
      </c>
      <c r="FH13853" s="55" t="s">
        <v>1708</v>
      </c>
      <c r="FI13853" s="55">
        <v>5</v>
      </c>
      <c r="FJ13853" s="55">
        <v>1000</v>
      </c>
      <c r="FK13853" s="55" t="s">
        <v>1258</v>
      </c>
      <c r="FL13853" s="55">
        <v>0.025</v>
      </c>
    </row>
    <row r="13854" ht="14.25" customHeight="1" outlineLevel="1" spans="162:168">
      <c r="FF13854" s="55">
        <v>13847</v>
      </c>
      <c r="FG13854" s="55" t="s">
        <v>2053</v>
      </c>
      <c r="FH13854" s="55" t="s">
        <v>1708</v>
      </c>
      <c r="FI13854" s="55">
        <v>5</v>
      </c>
      <c r="FJ13854" s="55">
        <v>2500</v>
      </c>
      <c r="FK13854" s="55" t="s">
        <v>1258</v>
      </c>
      <c r="FL13854" s="55">
        <v>0.025</v>
      </c>
    </row>
    <row r="13855" ht="14.25" customHeight="1" outlineLevel="1" spans="162:168">
      <c r="FF13855" s="55">
        <v>13848</v>
      </c>
      <c r="FG13855" s="55" t="s">
        <v>2053</v>
      </c>
      <c r="FH13855" s="55" t="s">
        <v>1708</v>
      </c>
      <c r="FI13855" s="55">
        <v>5</v>
      </c>
      <c r="FJ13855" s="55">
        <v>5000</v>
      </c>
      <c r="FK13855" s="55" t="s">
        <v>1258</v>
      </c>
      <c r="FL13855" s="55">
        <v>0.025</v>
      </c>
    </row>
    <row r="13856" ht="14.25" customHeight="1" outlineLevel="1" spans="162:168">
      <c r="FF13856" s="55">
        <v>13849</v>
      </c>
      <c r="FG13856" s="55" t="s">
        <v>2053</v>
      </c>
      <c r="FH13856" s="55" t="s">
        <v>1708</v>
      </c>
      <c r="FI13856" s="55">
        <v>5</v>
      </c>
      <c r="FJ13856" s="55">
        <v>10000</v>
      </c>
      <c r="FK13856" s="55" t="s">
        <v>1258</v>
      </c>
      <c r="FL13856" s="55">
        <v>0.025</v>
      </c>
    </row>
    <row r="13857" ht="14.25" customHeight="1" outlineLevel="1" spans="162:168">
      <c r="FF13857" s="55">
        <v>13850</v>
      </c>
      <c r="FG13857" s="55" t="s">
        <v>2053</v>
      </c>
      <c r="FH13857" s="55" t="s">
        <v>1708</v>
      </c>
      <c r="FI13857" s="55">
        <v>5</v>
      </c>
      <c r="FJ13857" s="55">
        <v>25000</v>
      </c>
      <c r="FK13857" s="55" t="s">
        <v>1258</v>
      </c>
      <c r="FL13857" s="55">
        <v>0.025</v>
      </c>
    </row>
    <row r="13858" ht="14.25" customHeight="1" outlineLevel="1" spans="162:168">
      <c r="FF13858" s="55">
        <v>13851</v>
      </c>
      <c r="FG13858" s="55" t="s">
        <v>2053</v>
      </c>
      <c r="FH13858" s="55" t="s">
        <v>1708</v>
      </c>
      <c r="FI13858" s="55">
        <v>5</v>
      </c>
      <c r="FJ13858" s="55">
        <v>50000</v>
      </c>
      <c r="FK13858" s="55" t="s">
        <v>1258</v>
      </c>
      <c r="FL13858" s="55">
        <v>0.025</v>
      </c>
    </row>
    <row r="13859" ht="14.25" customHeight="1" outlineLevel="1" spans="162:168">
      <c r="FF13859" s="55">
        <v>13852</v>
      </c>
      <c r="FG13859" s="55" t="s">
        <v>2053</v>
      </c>
      <c r="FH13859" s="55" t="s">
        <v>1708</v>
      </c>
      <c r="FI13859" s="55">
        <v>5</v>
      </c>
      <c r="FJ13859" s="55">
        <v>80000</v>
      </c>
      <c r="FK13859" s="55" t="s">
        <v>1258</v>
      </c>
      <c r="FL13859" s="55">
        <v>0.025</v>
      </c>
    </row>
    <row r="13860" ht="14.25" customHeight="1" outlineLevel="1" spans="162:168">
      <c r="FF13860" s="55">
        <v>13853</v>
      </c>
      <c r="FG13860" s="55" t="s">
        <v>2053</v>
      </c>
      <c r="FH13860" s="55" t="s">
        <v>1708</v>
      </c>
      <c r="FI13860" s="55">
        <v>5</v>
      </c>
      <c r="FJ13860" s="55">
        <v>130000</v>
      </c>
      <c r="FK13860" s="55" t="s">
        <v>1258</v>
      </c>
      <c r="FL13860" s="55">
        <v>0.025</v>
      </c>
    </row>
    <row r="13861" ht="14.25" customHeight="1" outlineLevel="1" spans="162:168">
      <c r="FF13861" s="55">
        <v>13854</v>
      </c>
      <c r="FG13861" s="55" t="s">
        <v>2053</v>
      </c>
      <c r="FH13861" s="55" t="s">
        <v>1708</v>
      </c>
      <c r="FI13861" s="55">
        <v>5</v>
      </c>
      <c r="FJ13861" s="55">
        <v>260000</v>
      </c>
      <c r="FK13861" s="55" t="s">
        <v>1258</v>
      </c>
      <c r="FL13861" s="55">
        <v>0.025</v>
      </c>
    </row>
    <row r="13862" ht="14.25" customHeight="1" outlineLevel="1" spans="162:168">
      <c r="FF13862" s="55">
        <v>13855</v>
      </c>
      <c r="FG13862" s="55" t="s">
        <v>2053</v>
      </c>
      <c r="FH13862" s="55" t="s">
        <v>1708</v>
      </c>
      <c r="FI13862" s="55">
        <v>5</v>
      </c>
      <c r="FJ13862" s="55">
        <v>400000</v>
      </c>
      <c r="FK13862" s="55" t="s">
        <v>1258</v>
      </c>
      <c r="FL13862" s="55">
        <v>0.025</v>
      </c>
    </row>
    <row r="13863" ht="14.25" customHeight="1" outlineLevel="1" spans="162:168">
      <c r="FF13863" s="55">
        <v>13856</v>
      </c>
      <c r="FG13863" s="55" t="s">
        <v>2053</v>
      </c>
      <c r="FH13863" s="55" t="s">
        <v>1708</v>
      </c>
      <c r="FI13863" s="55">
        <v>5</v>
      </c>
      <c r="FJ13863" s="55">
        <v>530000</v>
      </c>
      <c r="FK13863" s="55" t="s">
        <v>1258</v>
      </c>
      <c r="FL13863" s="55">
        <v>0.025</v>
      </c>
    </row>
    <row r="13864" ht="14.25" customHeight="1" outlineLevel="1" spans="162:168">
      <c r="FF13864" s="55">
        <v>13857</v>
      </c>
      <c r="FG13864" s="55" t="s">
        <v>2053</v>
      </c>
      <c r="FH13864" s="55" t="s">
        <v>1708</v>
      </c>
      <c r="FI13864" s="55">
        <v>5</v>
      </c>
      <c r="FJ13864" s="55">
        <v>540000</v>
      </c>
      <c r="FK13864" s="55" t="s">
        <v>1258</v>
      </c>
      <c r="FL13864" s="55">
        <v>0.025</v>
      </c>
    </row>
    <row r="13865" ht="14.25" customHeight="1" outlineLevel="1" spans="162:168">
      <c r="FF13865" s="55">
        <v>13858</v>
      </c>
      <c r="FG13865" s="55" t="s">
        <v>2053</v>
      </c>
      <c r="FH13865" s="55" t="s">
        <v>1708</v>
      </c>
      <c r="FI13865" s="55">
        <v>6</v>
      </c>
      <c r="FJ13865" s="55">
        <v>0</v>
      </c>
      <c r="FK13865" s="55" t="s">
        <v>1258</v>
      </c>
      <c r="FL13865" s="55">
        <v>0.025</v>
      </c>
    </row>
    <row r="13866" ht="14.25" customHeight="1" outlineLevel="1" spans="162:168">
      <c r="FF13866" s="55">
        <v>13859</v>
      </c>
      <c r="FG13866" s="55" t="s">
        <v>2053</v>
      </c>
      <c r="FH13866" s="55" t="s">
        <v>1708</v>
      </c>
      <c r="FI13866" s="55">
        <v>6</v>
      </c>
      <c r="FJ13866" s="55">
        <v>1000</v>
      </c>
      <c r="FK13866" s="55" t="s">
        <v>1258</v>
      </c>
      <c r="FL13866" s="55">
        <v>0.025</v>
      </c>
    </row>
    <row r="13867" ht="14.25" customHeight="1" outlineLevel="1" spans="162:168">
      <c r="FF13867" s="55">
        <v>13860</v>
      </c>
      <c r="FG13867" s="55" t="s">
        <v>2053</v>
      </c>
      <c r="FH13867" s="55" t="s">
        <v>1708</v>
      </c>
      <c r="FI13867" s="55">
        <v>6</v>
      </c>
      <c r="FJ13867" s="55">
        <v>2500</v>
      </c>
      <c r="FK13867" s="55" t="s">
        <v>1258</v>
      </c>
      <c r="FL13867" s="55">
        <v>0.025</v>
      </c>
    </row>
    <row r="13868" ht="14.25" customHeight="1" outlineLevel="1" spans="162:168">
      <c r="FF13868" s="55">
        <v>13861</v>
      </c>
      <c r="FG13868" s="55" t="s">
        <v>2053</v>
      </c>
      <c r="FH13868" s="55" t="s">
        <v>1708</v>
      </c>
      <c r="FI13868" s="55">
        <v>6</v>
      </c>
      <c r="FJ13868" s="55">
        <v>5000</v>
      </c>
      <c r="FK13868" s="55" t="s">
        <v>1258</v>
      </c>
      <c r="FL13868" s="55">
        <v>0.025</v>
      </c>
    </row>
    <row r="13869" ht="14.25" customHeight="1" outlineLevel="1" spans="162:168">
      <c r="FF13869" s="55">
        <v>13862</v>
      </c>
      <c r="FG13869" s="55" t="s">
        <v>2053</v>
      </c>
      <c r="FH13869" s="55" t="s">
        <v>1708</v>
      </c>
      <c r="FI13869" s="55">
        <v>6</v>
      </c>
      <c r="FJ13869" s="55">
        <v>10000</v>
      </c>
      <c r="FK13869" s="55" t="s">
        <v>1258</v>
      </c>
      <c r="FL13869" s="55">
        <v>0.025</v>
      </c>
    </row>
    <row r="13870" ht="14.25" customHeight="1" outlineLevel="1" spans="162:168">
      <c r="FF13870" s="55">
        <v>13863</v>
      </c>
      <c r="FG13870" s="55" t="s">
        <v>2053</v>
      </c>
      <c r="FH13870" s="55" t="s">
        <v>1708</v>
      </c>
      <c r="FI13870" s="55">
        <v>6</v>
      </c>
      <c r="FJ13870" s="55">
        <v>25000</v>
      </c>
      <c r="FK13870" s="55" t="s">
        <v>1258</v>
      </c>
      <c r="FL13870" s="55">
        <v>0.025</v>
      </c>
    </row>
    <row r="13871" ht="14.25" customHeight="1" outlineLevel="1" spans="162:168">
      <c r="FF13871" s="55">
        <v>13864</v>
      </c>
      <c r="FG13871" s="55" t="s">
        <v>2053</v>
      </c>
      <c r="FH13871" s="55" t="s">
        <v>1708</v>
      </c>
      <c r="FI13871" s="55">
        <v>6</v>
      </c>
      <c r="FJ13871" s="55">
        <v>50000</v>
      </c>
      <c r="FK13871" s="55" t="s">
        <v>1258</v>
      </c>
      <c r="FL13871" s="55">
        <v>0.025</v>
      </c>
    </row>
    <row r="13872" ht="14.25" customHeight="1" outlineLevel="1" spans="162:168">
      <c r="FF13872" s="55">
        <v>13865</v>
      </c>
      <c r="FG13872" s="55" t="s">
        <v>2053</v>
      </c>
      <c r="FH13872" s="55" t="s">
        <v>1708</v>
      </c>
      <c r="FI13872" s="55">
        <v>6</v>
      </c>
      <c r="FJ13872" s="55">
        <v>80000</v>
      </c>
      <c r="FK13872" s="55" t="s">
        <v>1258</v>
      </c>
      <c r="FL13872" s="55">
        <v>0.025</v>
      </c>
    </row>
    <row r="13873" ht="14.25" customHeight="1" outlineLevel="1" spans="162:168">
      <c r="FF13873" s="55">
        <v>13866</v>
      </c>
      <c r="FG13873" s="55" t="s">
        <v>2053</v>
      </c>
      <c r="FH13873" s="55" t="s">
        <v>1708</v>
      </c>
      <c r="FI13873" s="55">
        <v>6</v>
      </c>
      <c r="FJ13873" s="55">
        <v>130000</v>
      </c>
      <c r="FK13873" s="55" t="s">
        <v>1258</v>
      </c>
      <c r="FL13873" s="55">
        <v>0.025</v>
      </c>
    </row>
    <row r="13874" ht="14.25" customHeight="1" outlineLevel="1" spans="162:168">
      <c r="FF13874" s="55">
        <v>13867</v>
      </c>
      <c r="FG13874" s="55" t="s">
        <v>2053</v>
      </c>
      <c r="FH13874" s="55" t="s">
        <v>1708</v>
      </c>
      <c r="FI13874" s="55">
        <v>6</v>
      </c>
      <c r="FJ13874" s="55">
        <v>260000</v>
      </c>
      <c r="FK13874" s="55" t="s">
        <v>1258</v>
      </c>
      <c r="FL13874" s="55">
        <v>0.025</v>
      </c>
    </row>
    <row r="13875" ht="14.25" customHeight="1" outlineLevel="1" spans="162:168">
      <c r="FF13875" s="55">
        <v>13868</v>
      </c>
      <c r="FG13875" s="55" t="s">
        <v>2053</v>
      </c>
      <c r="FH13875" s="55" t="s">
        <v>1708</v>
      </c>
      <c r="FI13875" s="55">
        <v>6</v>
      </c>
      <c r="FJ13875" s="55">
        <v>400000</v>
      </c>
      <c r="FK13875" s="55" t="s">
        <v>1258</v>
      </c>
      <c r="FL13875" s="55">
        <v>0.025</v>
      </c>
    </row>
    <row r="13876" ht="14.25" customHeight="1" outlineLevel="1" spans="162:168">
      <c r="FF13876" s="55">
        <v>13869</v>
      </c>
      <c r="FG13876" s="55" t="s">
        <v>2053</v>
      </c>
      <c r="FH13876" s="55" t="s">
        <v>1708</v>
      </c>
      <c r="FI13876" s="55">
        <v>6</v>
      </c>
      <c r="FJ13876" s="55">
        <v>530000</v>
      </c>
      <c r="FK13876" s="55" t="s">
        <v>1258</v>
      </c>
      <c r="FL13876" s="55">
        <v>0.025</v>
      </c>
    </row>
    <row r="13877" ht="14.25" customHeight="1" outlineLevel="1" spans="162:168">
      <c r="FF13877" s="55">
        <v>13870</v>
      </c>
      <c r="FG13877" s="55" t="s">
        <v>2053</v>
      </c>
      <c r="FH13877" s="55" t="s">
        <v>1708</v>
      </c>
      <c r="FI13877" s="55">
        <v>6</v>
      </c>
      <c r="FJ13877" s="55">
        <v>540000</v>
      </c>
      <c r="FK13877" s="55" t="s">
        <v>1258</v>
      </c>
      <c r="FL13877" s="55">
        <v>0.025</v>
      </c>
    </row>
    <row r="13878" ht="14.25" customHeight="1" outlineLevel="1" spans="162:168">
      <c r="FF13878" s="55">
        <v>13871</v>
      </c>
      <c r="FG13878" s="55" t="s">
        <v>2053</v>
      </c>
      <c r="FH13878" s="55" t="s">
        <v>1708</v>
      </c>
      <c r="FI13878" s="55">
        <v>7</v>
      </c>
      <c r="FJ13878" s="55">
        <v>0</v>
      </c>
      <c r="FK13878" s="55" t="s">
        <v>1258</v>
      </c>
      <c r="FL13878" s="55">
        <v>0.0792</v>
      </c>
    </row>
    <row r="13879" ht="14.25" customHeight="1" outlineLevel="1" spans="162:168">
      <c r="FF13879" s="55">
        <v>13872</v>
      </c>
      <c r="FG13879" s="55" t="s">
        <v>2053</v>
      </c>
      <c r="FH13879" s="55" t="s">
        <v>1708</v>
      </c>
      <c r="FI13879" s="55">
        <v>7</v>
      </c>
      <c r="FJ13879" s="55">
        <v>1000</v>
      </c>
      <c r="FK13879" s="55" t="s">
        <v>1258</v>
      </c>
      <c r="FL13879" s="55">
        <v>0.0792</v>
      </c>
    </row>
    <row r="13880" ht="14.25" customHeight="1" outlineLevel="1" spans="162:168">
      <c r="FF13880" s="55">
        <v>13873</v>
      </c>
      <c r="FG13880" s="55" t="s">
        <v>2053</v>
      </c>
      <c r="FH13880" s="55" t="s">
        <v>1708</v>
      </c>
      <c r="FI13880" s="55">
        <v>7</v>
      </c>
      <c r="FJ13880" s="55">
        <v>2500</v>
      </c>
      <c r="FK13880" s="55" t="s">
        <v>1258</v>
      </c>
      <c r="FL13880" s="55">
        <v>0.07</v>
      </c>
    </row>
    <row r="13881" ht="14.25" customHeight="1" outlineLevel="1" spans="162:168">
      <c r="FF13881" s="55">
        <v>13874</v>
      </c>
      <c r="FG13881" s="55" t="s">
        <v>2053</v>
      </c>
      <c r="FH13881" s="55" t="s">
        <v>1708</v>
      </c>
      <c r="FI13881" s="55">
        <v>7</v>
      </c>
      <c r="FJ13881" s="55">
        <v>5000</v>
      </c>
      <c r="FK13881" s="55" t="s">
        <v>1258</v>
      </c>
      <c r="FL13881" s="55">
        <v>0.0642</v>
      </c>
    </row>
    <row r="13882" ht="14.25" customHeight="1" outlineLevel="1" spans="162:168">
      <c r="FF13882" s="55">
        <v>13875</v>
      </c>
      <c r="FG13882" s="55" t="s">
        <v>2053</v>
      </c>
      <c r="FH13882" s="55" t="s">
        <v>1708</v>
      </c>
      <c r="FI13882" s="55">
        <v>7</v>
      </c>
      <c r="FJ13882" s="55">
        <v>10000</v>
      </c>
      <c r="FK13882" s="55" t="s">
        <v>1258</v>
      </c>
      <c r="FL13882" s="55">
        <v>0.0642</v>
      </c>
    </row>
    <row r="13883" ht="14.25" customHeight="1" outlineLevel="1" spans="162:168">
      <c r="FF13883" s="55">
        <v>13876</v>
      </c>
      <c r="FG13883" s="55" t="s">
        <v>2053</v>
      </c>
      <c r="FH13883" s="55" t="s">
        <v>1708</v>
      </c>
      <c r="FI13883" s="55">
        <v>7</v>
      </c>
      <c r="FJ13883" s="55">
        <v>25000</v>
      </c>
      <c r="FK13883" s="55" t="s">
        <v>1258</v>
      </c>
      <c r="FL13883" s="55">
        <v>0.0642</v>
      </c>
    </row>
    <row r="13884" ht="14.25" customHeight="1" outlineLevel="1" spans="162:168">
      <c r="FF13884" s="55">
        <v>13877</v>
      </c>
      <c r="FG13884" s="55" t="s">
        <v>2053</v>
      </c>
      <c r="FH13884" s="55" t="s">
        <v>1708</v>
      </c>
      <c r="FI13884" s="55">
        <v>7</v>
      </c>
      <c r="FJ13884" s="55">
        <v>50000</v>
      </c>
      <c r="FK13884" s="55" t="s">
        <v>1258</v>
      </c>
      <c r="FL13884" s="55">
        <v>0.0642</v>
      </c>
    </row>
    <row r="13885" ht="14.25" customHeight="1" outlineLevel="1" spans="162:168">
      <c r="FF13885" s="55">
        <v>13878</v>
      </c>
      <c r="FG13885" s="55" t="s">
        <v>2053</v>
      </c>
      <c r="FH13885" s="55" t="s">
        <v>1708</v>
      </c>
      <c r="FI13885" s="55">
        <v>7</v>
      </c>
      <c r="FJ13885" s="55">
        <v>80000</v>
      </c>
      <c r="FK13885" s="55" t="s">
        <v>1258</v>
      </c>
      <c r="FL13885" s="55">
        <v>0.0642</v>
      </c>
    </row>
    <row r="13886" ht="14.25" customHeight="1" outlineLevel="1" spans="162:168">
      <c r="FF13886" s="55">
        <v>13879</v>
      </c>
      <c r="FG13886" s="55" t="s">
        <v>2053</v>
      </c>
      <c r="FH13886" s="55" t="s">
        <v>1708</v>
      </c>
      <c r="FI13886" s="55">
        <v>7</v>
      </c>
      <c r="FJ13886" s="55">
        <v>130000</v>
      </c>
      <c r="FK13886" s="55" t="s">
        <v>1258</v>
      </c>
      <c r="FL13886" s="55">
        <v>0.0642</v>
      </c>
    </row>
    <row r="13887" ht="14.25" customHeight="1" outlineLevel="1" spans="162:168">
      <c r="FF13887" s="55">
        <v>13880</v>
      </c>
      <c r="FG13887" s="55" t="s">
        <v>2053</v>
      </c>
      <c r="FH13887" s="55" t="s">
        <v>1708</v>
      </c>
      <c r="FI13887" s="55">
        <v>7</v>
      </c>
      <c r="FJ13887" s="55">
        <v>260000</v>
      </c>
      <c r="FK13887" s="55" t="s">
        <v>1258</v>
      </c>
      <c r="FL13887" s="55">
        <v>0.0642</v>
      </c>
    </row>
    <row r="13888" ht="14.25" customHeight="1" outlineLevel="1" spans="162:168">
      <c r="FF13888" s="55">
        <v>13881</v>
      </c>
      <c r="FG13888" s="55" t="s">
        <v>2053</v>
      </c>
      <c r="FH13888" s="55" t="s">
        <v>1708</v>
      </c>
      <c r="FI13888" s="55">
        <v>7</v>
      </c>
      <c r="FJ13888" s="55">
        <v>400000</v>
      </c>
      <c r="FK13888" s="55" t="s">
        <v>1258</v>
      </c>
      <c r="FL13888" s="55">
        <v>0.0642</v>
      </c>
    </row>
    <row r="13889" ht="14.25" customHeight="1" outlineLevel="1" spans="162:168">
      <c r="FF13889" s="55">
        <v>13882</v>
      </c>
      <c r="FG13889" s="55" t="s">
        <v>2053</v>
      </c>
      <c r="FH13889" s="55" t="s">
        <v>1708</v>
      </c>
      <c r="FI13889" s="55">
        <v>7</v>
      </c>
      <c r="FJ13889" s="55">
        <v>530000</v>
      </c>
      <c r="FK13889" s="55" t="s">
        <v>1258</v>
      </c>
      <c r="FL13889" s="55">
        <v>0.0642</v>
      </c>
    </row>
    <row r="13890" ht="14.25" customHeight="1" outlineLevel="1" spans="162:168">
      <c r="FF13890" s="55">
        <v>13883</v>
      </c>
      <c r="FG13890" s="55" t="s">
        <v>2053</v>
      </c>
      <c r="FH13890" s="55" t="s">
        <v>1708</v>
      </c>
      <c r="FI13890" s="55">
        <v>7</v>
      </c>
      <c r="FJ13890" s="55">
        <v>540000</v>
      </c>
      <c r="FK13890" s="55" t="s">
        <v>1258</v>
      </c>
      <c r="FL13890" s="55">
        <v>0.0642</v>
      </c>
    </row>
    <row r="13891" ht="14.25" customHeight="1" outlineLevel="1" spans="162:168">
      <c r="FF13891" s="55">
        <v>13884</v>
      </c>
      <c r="FG13891" s="55" t="s">
        <v>2053</v>
      </c>
      <c r="FH13891" s="55" t="s">
        <v>1708</v>
      </c>
      <c r="FI13891" s="55">
        <v>8</v>
      </c>
      <c r="FJ13891" s="55">
        <v>0</v>
      </c>
      <c r="FK13891" s="55" t="s">
        <v>1258</v>
      </c>
      <c r="FL13891" s="55">
        <v>0.0667</v>
      </c>
    </row>
    <row r="13892" ht="14.25" customHeight="1" outlineLevel="1" spans="162:168">
      <c r="FF13892" s="55">
        <v>13885</v>
      </c>
      <c r="FG13892" s="55" t="s">
        <v>2053</v>
      </c>
      <c r="FH13892" s="55" t="s">
        <v>1708</v>
      </c>
      <c r="FI13892" s="55">
        <v>8</v>
      </c>
      <c r="FJ13892" s="55">
        <v>1000</v>
      </c>
      <c r="FK13892" s="55" t="s">
        <v>1258</v>
      </c>
      <c r="FL13892" s="55">
        <v>0.0667</v>
      </c>
    </row>
    <row r="13893" ht="14.25" customHeight="1" outlineLevel="1" spans="162:168">
      <c r="FF13893" s="55">
        <v>13886</v>
      </c>
      <c r="FG13893" s="55" t="s">
        <v>2053</v>
      </c>
      <c r="FH13893" s="55" t="s">
        <v>1708</v>
      </c>
      <c r="FI13893" s="55">
        <v>8</v>
      </c>
      <c r="FJ13893" s="55">
        <v>2500</v>
      </c>
      <c r="FK13893" s="55" t="s">
        <v>1258</v>
      </c>
      <c r="FL13893" s="55">
        <v>0.0667</v>
      </c>
    </row>
    <row r="13894" ht="14.25" customHeight="1" outlineLevel="1" spans="162:168">
      <c r="FF13894" s="55">
        <v>13887</v>
      </c>
      <c r="FG13894" s="55" t="s">
        <v>2053</v>
      </c>
      <c r="FH13894" s="55" t="s">
        <v>1708</v>
      </c>
      <c r="FI13894" s="55">
        <v>8</v>
      </c>
      <c r="FJ13894" s="55">
        <v>5000</v>
      </c>
      <c r="FK13894" s="55" t="s">
        <v>1258</v>
      </c>
      <c r="FL13894" s="55">
        <v>0.0667</v>
      </c>
    </row>
    <row r="13895" ht="14.25" customHeight="1" outlineLevel="1" spans="162:168">
      <c r="FF13895" s="55">
        <v>13888</v>
      </c>
      <c r="FG13895" s="55" t="s">
        <v>2053</v>
      </c>
      <c r="FH13895" s="55" t="s">
        <v>1708</v>
      </c>
      <c r="FI13895" s="55">
        <v>8</v>
      </c>
      <c r="FJ13895" s="55">
        <v>10000</v>
      </c>
      <c r="FK13895" s="55" t="s">
        <v>1258</v>
      </c>
      <c r="FL13895" s="55">
        <v>0.0667</v>
      </c>
    </row>
    <row r="13896" ht="14.25" customHeight="1" outlineLevel="1" spans="162:168">
      <c r="FF13896" s="55">
        <v>13889</v>
      </c>
      <c r="FG13896" s="55" t="s">
        <v>2053</v>
      </c>
      <c r="FH13896" s="55" t="s">
        <v>1708</v>
      </c>
      <c r="FI13896" s="55">
        <v>8</v>
      </c>
      <c r="FJ13896" s="55">
        <v>25000</v>
      </c>
      <c r="FK13896" s="55" t="s">
        <v>1258</v>
      </c>
      <c r="FL13896" s="55">
        <v>0.0667</v>
      </c>
    </row>
    <row r="13897" ht="14.25" customHeight="1" outlineLevel="1" spans="162:168">
      <c r="FF13897" s="55">
        <v>13890</v>
      </c>
      <c r="FG13897" s="55" t="s">
        <v>2053</v>
      </c>
      <c r="FH13897" s="55" t="s">
        <v>1708</v>
      </c>
      <c r="FI13897" s="55">
        <v>8</v>
      </c>
      <c r="FJ13897" s="55">
        <v>50000</v>
      </c>
      <c r="FK13897" s="55" t="s">
        <v>1258</v>
      </c>
      <c r="FL13897" s="55">
        <v>0.0667</v>
      </c>
    </row>
    <row r="13898" ht="14.25" customHeight="1" outlineLevel="1" spans="162:168">
      <c r="FF13898" s="55">
        <v>13891</v>
      </c>
      <c r="FG13898" s="55" t="s">
        <v>2053</v>
      </c>
      <c r="FH13898" s="55" t="s">
        <v>1708</v>
      </c>
      <c r="FI13898" s="55">
        <v>8</v>
      </c>
      <c r="FJ13898" s="55">
        <v>80000</v>
      </c>
      <c r="FK13898" s="55" t="s">
        <v>1258</v>
      </c>
      <c r="FL13898" s="55">
        <v>0.0667</v>
      </c>
    </row>
    <row r="13899" ht="14.25" customHeight="1" outlineLevel="1" spans="162:168">
      <c r="FF13899" s="55">
        <v>13892</v>
      </c>
      <c r="FG13899" s="55" t="s">
        <v>2053</v>
      </c>
      <c r="FH13899" s="55" t="s">
        <v>1708</v>
      </c>
      <c r="FI13899" s="55">
        <v>8</v>
      </c>
      <c r="FJ13899" s="55">
        <v>130000</v>
      </c>
      <c r="FK13899" s="55" t="s">
        <v>1258</v>
      </c>
      <c r="FL13899" s="55">
        <v>0.0667</v>
      </c>
    </row>
    <row r="13900" ht="14.25" customHeight="1" outlineLevel="1" spans="162:168">
      <c r="FF13900" s="55">
        <v>13893</v>
      </c>
      <c r="FG13900" s="55" t="s">
        <v>2053</v>
      </c>
      <c r="FH13900" s="55" t="s">
        <v>1708</v>
      </c>
      <c r="FI13900" s="55">
        <v>8</v>
      </c>
      <c r="FJ13900" s="55">
        <v>260000</v>
      </c>
      <c r="FK13900" s="55" t="s">
        <v>1258</v>
      </c>
      <c r="FL13900" s="55">
        <v>0.0667</v>
      </c>
    </row>
    <row r="13901" ht="14.25" customHeight="1" outlineLevel="1" spans="162:168">
      <c r="FF13901" s="55">
        <v>13894</v>
      </c>
      <c r="FG13901" s="55" t="s">
        <v>2053</v>
      </c>
      <c r="FH13901" s="55" t="s">
        <v>1708</v>
      </c>
      <c r="FI13901" s="55">
        <v>8</v>
      </c>
      <c r="FJ13901" s="55">
        <v>400000</v>
      </c>
      <c r="FK13901" s="55" t="s">
        <v>1258</v>
      </c>
      <c r="FL13901" s="55">
        <v>0.0667</v>
      </c>
    </row>
    <row r="13902" ht="14.25" customHeight="1" outlineLevel="1" spans="162:168">
      <c r="FF13902" s="55">
        <v>13895</v>
      </c>
      <c r="FG13902" s="55" t="s">
        <v>2053</v>
      </c>
      <c r="FH13902" s="55" t="s">
        <v>1708</v>
      </c>
      <c r="FI13902" s="55">
        <v>8</v>
      </c>
      <c r="FJ13902" s="55">
        <v>530000</v>
      </c>
      <c r="FK13902" s="55" t="s">
        <v>1258</v>
      </c>
      <c r="FL13902" s="55">
        <v>0.0667</v>
      </c>
    </row>
    <row r="13903" ht="14.25" customHeight="1" outlineLevel="1" spans="162:168">
      <c r="FF13903" s="55">
        <v>13896</v>
      </c>
      <c r="FG13903" s="55" t="s">
        <v>2053</v>
      </c>
      <c r="FH13903" s="55" t="s">
        <v>1708</v>
      </c>
      <c r="FI13903" s="55">
        <v>8</v>
      </c>
      <c r="FJ13903" s="55">
        <v>540000</v>
      </c>
      <c r="FK13903" s="55" t="s">
        <v>1258</v>
      </c>
      <c r="FL13903" s="55">
        <v>0.0667</v>
      </c>
    </row>
    <row r="13904" ht="14.25" customHeight="1" outlineLevel="1" spans="162:168">
      <c r="FF13904" s="55">
        <v>13897</v>
      </c>
      <c r="FG13904" s="55" t="s">
        <v>2053</v>
      </c>
      <c r="FH13904" s="55" t="s">
        <v>1708</v>
      </c>
      <c r="FI13904" s="55">
        <v>9</v>
      </c>
      <c r="FJ13904" s="55">
        <v>0</v>
      </c>
      <c r="FK13904" s="55" t="s">
        <v>1258</v>
      </c>
      <c r="FL13904" s="55">
        <v>0.0584</v>
      </c>
    </row>
    <row r="13905" ht="14.25" customHeight="1" outlineLevel="1" spans="162:168">
      <c r="FF13905" s="55">
        <v>13898</v>
      </c>
      <c r="FG13905" s="55" t="s">
        <v>2053</v>
      </c>
      <c r="FH13905" s="55" t="s">
        <v>1708</v>
      </c>
      <c r="FI13905" s="55">
        <v>9</v>
      </c>
      <c r="FJ13905" s="55">
        <v>1000</v>
      </c>
      <c r="FK13905" s="55" t="s">
        <v>1258</v>
      </c>
      <c r="FL13905" s="55">
        <v>0.0584</v>
      </c>
    </row>
    <row r="13906" ht="14.25" customHeight="1" outlineLevel="1" spans="162:168">
      <c r="FF13906" s="55">
        <v>13899</v>
      </c>
      <c r="FG13906" s="55" t="s">
        <v>2053</v>
      </c>
      <c r="FH13906" s="55" t="s">
        <v>1708</v>
      </c>
      <c r="FI13906" s="55">
        <v>9</v>
      </c>
      <c r="FJ13906" s="55">
        <v>2500</v>
      </c>
      <c r="FK13906" s="55" t="s">
        <v>1258</v>
      </c>
      <c r="FL13906" s="55">
        <v>0.0584</v>
      </c>
    </row>
    <row r="13907" ht="14.25" customHeight="1" outlineLevel="1" spans="162:168">
      <c r="FF13907" s="55">
        <v>13900</v>
      </c>
      <c r="FG13907" s="55" t="s">
        <v>2053</v>
      </c>
      <c r="FH13907" s="55" t="s">
        <v>1708</v>
      </c>
      <c r="FI13907" s="55">
        <v>9</v>
      </c>
      <c r="FJ13907" s="55">
        <v>5000</v>
      </c>
      <c r="FK13907" s="55" t="s">
        <v>1258</v>
      </c>
      <c r="FL13907" s="55">
        <v>0.0584</v>
      </c>
    </row>
    <row r="13908" ht="14.25" customHeight="1" outlineLevel="1" spans="162:168">
      <c r="FF13908" s="55">
        <v>13901</v>
      </c>
      <c r="FG13908" s="55" t="s">
        <v>2053</v>
      </c>
      <c r="FH13908" s="55" t="s">
        <v>1708</v>
      </c>
      <c r="FI13908" s="55">
        <v>9</v>
      </c>
      <c r="FJ13908" s="55">
        <v>10000</v>
      </c>
      <c r="FK13908" s="55" t="s">
        <v>1258</v>
      </c>
      <c r="FL13908" s="55">
        <v>0.0584</v>
      </c>
    </row>
    <row r="13909" ht="14.25" customHeight="1" outlineLevel="1" spans="162:168">
      <c r="FF13909" s="55">
        <v>13902</v>
      </c>
      <c r="FG13909" s="55" t="s">
        <v>2053</v>
      </c>
      <c r="FH13909" s="55" t="s">
        <v>1708</v>
      </c>
      <c r="FI13909" s="55">
        <v>9</v>
      </c>
      <c r="FJ13909" s="55">
        <v>25000</v>
      </c>
      <c r="FK13909" s="55" t="s">
        <v>1258</v>
      </c>
      <c r="FL13909" s="55">
        <v>0.0584</v>
      </c>
    </row>
    <row r="13910" ht="14.25" customHeight="1" outlineLevel="1" spans="162:168">
      <c r="FF13910" s="55">
        <v>13903</v>
      </c>
      <c r="FG13910" s="55" t="s">
        <v>2053</v>
      </c>
      <c r="FH13910" s="55" t="s">
        <v>1708</v>
      </c>
      <c r="FI13910" s="55">
        <v>9</v>
      </c>
      <c r="FJ13910" s="55">
        <v>50000</v>
      </c>
      <c r="FK13910" s="55" t="s">
        <v>1258</v>
      </c>
      <c r="FL13910" s="55">
        <v>0.0584</v>
      </c>
    </row>
    <row r="13911" ht="14.25" customHeight="1" outlineLevel="1" spans="162:168">
      <c r="FF13911" s="55">
        <v>13904</v>
      </c>
      <c r="FG13911" s="55" t="s">
        <v>2053</v>
      </c>
      <c r="FH13911" s="55" t="s">
        <v>1708</v>
      </c>
      <c r="FI13911" s="55">
        <v>9</v>
      </c>
      <c r="FJ13911" s="55">
        <v>80000</v>
      </c>
      <c r="FK13911" s="55" t="s">
        <v>1258</v>
      </c>
      <c r="FL13911" s="55">
        <v>0.0584</v>
      </c>
    </row>
    <row r="13912" ht="14.25" customHeight="1" outlineLevel="1" spans="162:168">
      <c r="FF13912" s="55">
        <v>13905</v>
      </c>
      <c r="FG13912" s="55" t="s">
        <v>2053</v>
      </c>
      <c r="FH13912" s="55" t="s">
        <v>1708</v>
      </c>
      <c r="FI13912" s="55">
        <v>9</v>
      </c>
      <c r="FJ13912" s="55">
        <v>130000</v>
      </c>
      <c r="FK13912" s="55" t="s">
        <v>1258</v>
      </c>
      <c r="FL13912" s="55">
        <v>0.0584</v>
      </c>
    </row>
    <row r="13913" ht="14.25" customHeight="1" outlineLevel="1" spans="162:168">
      <c r="FF13913" s="55">
        <v>13906</v>
      </c>
      <c r="FG13913" s="55" t="s">
        <v>2053</v>
      </c>
      <c r="FH13913" s="55" t="s">
        <v>1708</v>
      </c>
      <c r="FI13913" s="55">
        <v>9</v>
      </c>
      <c r="FJ13913" s="55">
        <v>260000</v>
      </c>
      <c r="FK13913" s="55" t="s">
        <v>1258</v>
      </c>
      <c r="FL13913" s="55">
        <v>0.0584</v>
      </c>
    </row>
    <row r="13914" ht="14.25" customHeight="1" outlineLevel="1" spans="162:168">
      <c r="FF13914" s="55">
        <v>13907</v>
      </c>
      <c r="FG13914" s="55" t="s">
        <v>2053</v>
      </c>
      <c r="FH13914" s="55" t="s">
        <v>1708</v>
      </c>
      <c r="FI13914" s="55">
        <v>9</v>
      </c>
      <c r="FJ13914" s="55">
        <v>400000</v>
      </c>
      <c r="FK13914" s="55" t="s">
        <v>1258</v>
      </c>
      <c r="FL13914" s="55">
        <v>0.0584</v>
      </c>
    </row>
    <row r="13915" ht="14.25" customHeight="1" outlineLevel="1" spans="162:168">
      <c r="FF13915" s="55">
        <v>13908</v>
      </c>
      <c r="FG13915" s="55" t="s">
        <v>2053</v>
      </c>
      <c r="FH13915" s="55" t="s">
        <v>1708</v>
      </c>
      <c r="FI13915" s="55">
        <v>9</v>
      </c>
      <c r="FJ13915" s="55">
        <v>530000</v>
      </c>
      <c r="FK13915" s="55" t="s">
        <v>1258</v>
      </c>
      <c r="FL13915" s="55">
        <v>0.0584</v>
      </c>
    </row>
    <row r="13916" ht="14.25" customHeight="1" outlineLevel="1" spans="162:168">
      <c r="FF13916" s="55">
        <v>13909</v>
      </c>
      <c r="FG13916" s="55" t="s">
        <v>2053</v>
      </c>
      <c r="FH13916" s="55" t="s">
        <v>1708</v>
      </c>
      <c r="FI13916" s="55">
        <v>9</v>
      </c>
      <c r="FJ13916" s="55">
        <v>540000</v>
      </c>
      <c r="FK13916" s="55" t="s">
        <v>1258</v>
      </c>
      <c r="FL13916" s="55">
        <v>0.0584</v>
      </c>
    </row>
    <row r="13917" ht="14.25" customHeight="1" outlineLevel="1" spans="162:168">
      <c r="FF13917" s="55">
        <v>13910</v>
      </c>
      <c r="FG13917" s="55" t="s">
        <v>2053</v>
      </c>
      <c r="FH13917" s="55" t="s">
        <v>2278</v>
      </c>
      <c r="FI13917" s="55">
        <v>1</v>
      </c>
      <c r="FJ13917" s="55">
        <v>0</v>
      </c>
      <c r="FK13917" s="55" t="s">
        <v>1258</v>
      </c>
      <c r="FL13917" s="55">
        <v>0.025</v>
      </c>
    </row>
    <row r="13918" ht="14.25" customHeight="1" outlineLevel="1" spans="162:168">
      <c r="FF13918" s="55">
        <v>13911</v>
      </c>
      <c r="FG13918" s="55" t="s">
        <v>2053</v>
      </c>
      <c r="FH13918" s="55" t="s">
        <v>2278</v>
      </c>
      <c r="FI13918" s="55">
        <v>1</v>
      </c>
      <c r="FJ13918" s="55">
        <v>1000</v>
      </c>
      <c r="FK13918" s="55" t="s">
        <v>1258</v>
      </c>
      <c r="FL13918" s="55">
        <v>0.025</v>
      </c>
    </row>
    <row r="13919" ht="14.25" customHeight="1" outlineLevel="1" spans="162:168">
      <c r="FF13919" s="55">
        <v>13912</v>
      </c>
      <c r="FG13919" s="55" t="s">
        <v>2053</v>
      </c>
      <c r="FH13919" s="55" t="s">
        <v>2278</v>
      </c>
      <c r="FI13919" s="55">
        <v>1</v>
      </c>
      <c r="FJ13919" s="55">
        <v>2500</v>
      </c>
      <c r="FK13919" s="55" t="s">
        <v>1258</v>
      </c>
      <c r="FL13919" s="55">
        <v>0.025</v>
      </c>
    </row>
    <row r="13920" ht="14.25" customHeight="1" outlineLevel="1" spans="162:168">
      <c r="FF13920" s="55">
        <v>13913</v>
      </c>
      <c r="FG13920" s="55" t="s">
        <v>2053</v>
      </c>
      <c r="FH13920" s="55" t="s">
        <v>2278</v>
      </c>
      <c r="FI13920" s="55">
        <v>1</v>
      </c>
      <c r="FJ13920" s="55">
        <v>5000</v>
      </c>
      <c r="FK13920" s="55" t="s">
        <v>1258</v>
      </c>
      <c r="FL13920" s="55">
        <v>0.025</v>
      </c>
    </row>
    <row r="13921" ht="14.25" customHeight="1" outlineLevel="1" spans="162:168">
      <c r="FF13921" s="55">
        <v>13914</v>
      </c>
      <c r="FG13921" s="55" t="s">
        <v>2053</v>
      </c>
      <c r="FH13921" s="55" t="s">
        <v>2278</v>
      </c>
      <c r="FI13921" s="55">
        <v>1</v>
      </c>
      <c r="FJ13921" s="55">
        <v>10000</v>
      </c>
      <c r="FK13921" s="55" t="s">
        <v>1258</v>
      </c>
      <c r="FL13921" s="55">
        <v>0.025</v>
      </c>
    </row>
    <row r="13922" ht="14.25" customHeight="1" outlineLevel="1" spans="162:168">
      <c r="FF13922" s="55">
        <v>13915</v>
      </c>
      <c r="FG13922" s="55" t="s">
        <v>2053</v>
      </c>
      <c r="FH13922" s="55" t="s">
        <v>2278</v>
      </c>
      <c r="FI13922" s="55">
        <v>1</v>
      </c>
      <c r="FJ13922" s="55">
        <v>25000</v>
      </c>
      <c r="FK13922" s="55" t="s">
        <v>1258</v>
      </c>
      <c r="FL13922" s="55">
        <v>0.025</v>
      </c>
    </row>
    <row r="13923" ht="14.25" customHeight="1" outlineLevel="1" spans="162:168">
      <c r="FF13923" s="55">
        <v>13916</v>
      </c>
      <c r="FG13923" s="55" t="s">
        <v>2053</v>
      </c>
      <c r="FH13923" s="55" t="s">
        <v>2278</v>
      </c>
      <c r="FI13923" s="55">
        <v>1</v>
      </c>
      <c r="FJ13923" s="55">
        <v>50000</v>
      </c>
      <c r="FK13923" s="55" t="s">
        <v>1258</v>
      </c>
      <c r="FL13923" s="55">
        <v>0.025</v>
      </c>
    </row>
    <row r="13924" ht="14.25" customHeight="1" outlineLevel="1" spans="162:168">
      <c r="FF13924" s="55">
        <v>13917</v>
      </c>
      <c r="FG13924" s="55" t="s">
        <v>2053</v>
      </c>
      <c r="FH13924" s="55" t="s">
        <v>2278</v>
      </c>
      <c r="FI13924" s="55">
        <v>1</v>
      </c>
      <c r="FJ13924" s="55">
        <v>80000</v>
      </c>
      <c r="FK13924" s="55" t="s">
        <v>1258</v>
      </c>
      <c r="FL13924" s="55">
        <v>0.025</v>
      </c>
    </row>
    <row r="13925" ht="14.25" customHeight="1" outlineLevel="1" spans="162:168">
      <c r="FF13925" s="55">
        <v>13918</v>
      </c>
      <c r="FG13925" s="55" t="s">
        <v>2053</v>
      </c>
      <c r="FH13925" s="55" t="s">
        <v>2278</v>
      </c>
      <c r="FI13925" s="55">
        <v>1</v>
      </c>
      <c r="FJ13925" s="55">
        <v>130000</v>
      </c>
      <c r="FK13925" s="55" t="s">
        <v>1258</v>
      </c>
      <c r="FL13925" s="55">
        <v>0.025</v>
      </c>
    </row>
    <row r="13926" ht="14.25" customHeight="1" outlineLevel="1" spans="162:168">
      <c r="FF13926" s="55">
        <v>13919</v>
      </c>
      <c r="FG13926" s="55" t="s">
        <v>2053</v>
      </c>
      <c r="FH13926" s="55" t="s">
        <v>2278</v>
      </c>
      <c r="FI13926" s="55">
        <v>1</v>
      </c>
      <c r="FJ13926" s="55">
        <v>260000</v>
      </c>
      <c r="FK13926" s="55" t="s">
        <v>1258</v>
      </c>
      <c r="FL13926" s="55">
        <v>0.025</v>
      </c>
    </row>
    <row r="13927" ht="14.25" customHeight="1" outlineLevel="1" spans="162:168">
      <c r="FF13927" s="55">
        <v>13920</v>
      </c>
      <c r="FG13927" s="55" t="s">
        <v>2053</v>
      </c>
      <c r="FH13927" s="55" t="s">
        <v>2278</v>
      </c>
      <c r="FI13927" s="55">
        <v>1</v>
      </c>
      <c r="FJ13927" s="55">
        <v>400000</v>
      </c>
      <c r="FK13927" s="55" t="s">
        <v>1258</v>
      </c>
      <c r="FL13927" s="55">
        <v>0.025</v>
      </c>
    </row>
    <row r="13928" ht="14.25" customHeight="1" outlineLevel="1" spans="162:168">
      <c r="FF13928" s="55">
        <v>13921</v>
      </c>
      <c r="FG13928" s="55" t="s">
        <v>2053</v>
      </c>
      <c r="FH13928" s="55" t="s">
        <v>2278</v>
      </c>
      <c r="FI13928" s="55">
        <v>1</v>
      </c>
      <c r="FJ13928" s="55">
        <v>530000</v>
      </c>
      <c r="FK13928" s="55" t="s">
        <v>1258</v>
      </c>
      <c r="FL13928" s="55">
        <v>0.025</v>
      </c>
    </row>
    <row r="13929" ht="14.25" customHeight="1" outlineLevel="1" spans="162:168">
      <c r="FF13929" s="55">
        <v>13922</v>
      </c>
      <c r="FG13929" s="55" t="s">
        <v>2053</v>
      </c>
      <c r="FH13929" s="55" t="s">
        <v>2278</v>
      </c>
      <c r="FI13929" s="55">
        <v>1</v>
      </c>
      <c r="FJ13929" s="55">
        <v>540000</v>
      </c>
      <c r="FK13929" s="55" t="s">
        <v>1258</v>
      </c>
      <c r="FL13929" s="55">
        <v>0.025</v>
      </c>
    </row>
    <row r="13930" ht="14.25" customHeight="1" outlineLevel="1" spans="162:168">
      <c r="FF13930" s="55">
        <v>13923</v>
      </c>
      <c r="FG13930" s="55" t="s">
        <v>2053</v>
      </c>
      <c r="FH13930" s="55" t="s">
        <v>1995</v>
      </c>
      <c r="FI13930" s="55">
        <v>1</v>
      </c>
      <c r="FJ13930" s="55">
        <v>0</v>
      </c>
      <c r="FK13930" s="55" t="s">
        <v>1258</v>
      </c>
      <c r="FL13930" s="55">
        <v>0.0325</v>
      </c>
    </row>
    <row r="13931" ht="14.25" customHeight="1" outlineLevel="1" spans="162:168">
      <c r="FF13931" s="55">
        <v>13924</v>
      </c>
      <c r="FG13931" s="55" t="s">
        <v>2053</v>
      </c>
      <c r="FH13931" s="55" t="s">
        <v>1995</v>
      </c>
      <c r="FI13931" s="55">
        <v>1</v>
      </c>
      <c r="FJ13931" s="55">
        <v>1000</v>
      </c>
      <c r="FK13931" s="55" t="s">
        <v>1258</v>
      </c>
      <c r="FL13931" s="55">
        <v>0.0325</v>
      </c>
    </row>
    <row r="13932" ht="14.25" customHeight="1" outlineLevel="1" spans="162:168">
      <c r="FF13932" s="55">
        <v>13925</v>
      </c>
      <c r="FG13932" s="55" t="s">
        <v>2053</v>
      </c>
      <c r="FH13932" s="55" t="s">
        <v>1995</v>
      </c>
      <c r="FI13932" s="55">
        <v>1</v>
      </c>
      <c r="FJ13932" s="55">
        <v>2500</v>
      </c>
      <c r="FK13932" s="55" t="s">
        <v>1258</v>
      </c>
      <c r="FL13932" s="55">
        <v>0.0309</v>
      </c>
    </row>
    <row r="13933" ht="14.25" customHeight="1" outlineLevel="1" spans="162:168">
      <c r="FF13933" s="55">
        <v>13926</v>
      </c>
      <c r="FG13933" s="55" t="s">
        <v>2053</v>
      </c>
      <c r="FH13933" s="55" t="s">
        <v>1995</v>
      </c>
      <c r="FI13933" s="55">
        <v>1</v>
      </c>
      <c r="FJ13933" s="55">
        <v>5000</v>
      </c>
      <c r="FK13933" s="55" t="s">
        <v>1258</v>
      </c>
      <c r="FL13933" s="55">
        <v>0.0309</v>
      </c>
    </row>
    <row r="13934" ht="14.25" customHeight="1" outlineLevel="1" spans="162:168">
      <c r="FF13934" s="55">
        <v>13927</v>
      </c>
      <c r="FG13934" s="55" t="s">
        <v>2053</v>
      </c>
      <c r="FH13934" s="55" t="s">
        <v>1995</v>
      </c>
      <c r="FI13934" s="55">
        <v>1</v>
      </c>
      <c r="FJ13934" s="55">
        <v>10000</v>
      </c>
      <c r="FK13934" s="55" t="s">
        <v>1258</v>
      </c>
      <c r="FL13934" s="55">
        <v>0.0309</v>
      </c>
    </row>
    <row r="13935" ht="14.25" customHeight="1" outlineLevel="1" spans="162:168">
      <c r="FF13935" s="55">
        <v>13928</v>
      </c>
      <c r="FG13935" s="55" t="s">
        <v>2053</v>
      </c>
      <c r="FH13935" s="55" t="s">
        <v>1995</v>
      </c>
      <c r="FI13935" s="55">
        <v>1</v>
      </c>
      <c r="FJ13935" s="55">
        <v>25000</v>
      </c>
      <c r="FK13935" s="55" t="s">
        <v>1258</v>
      </c>
      <c r="FL13935" s="55">
        <v>0.0292</v>
      </c>
    </row>
    <row r="13936" ht="14.25" customHeight="1" outlineLevel="1" spans="162:168">
      <c r="FF13936" s="55">
        <v>13929</v>
      </c>
      <c r="FG13936" s="55" t="s">
        <v>2053</v>
      </c>
      <c r="FH13936" s="55" t="s">
        <v>1995</v>
      </c>
      <c r="FI13936" s="55">
        <v>1</v>
      </c>
      <c r="FJ13936" s="55">
        <v>50000</v>
      </c>
      <c r="FK13936" s="55" t="s">
        <v>1258</v>
      </c>
      <c r="FL13936" s="55">
        <v>0.0292</v>
      </c>
    </row>
    <row r="13937" ht="14.25" customHeight="1" outlineLevel="1" spans="162:168">
      <c r="FF13937" s="55">
        <v>13930</v>
      </c>
      <c r="FG13937" s="55" t="s">
        <v>2053</v>
      </c>
      <c r="FH13937" s="55" t="s">
        <v>1995</v>
      </c>
      <c r="FI13937" s="55">
        <v>1</v>
      </c>
      <c r="FJ13937" s="55">
        <v>80000</v>
      </c>
      <c r="FK13937" s="55" t="s">
        <v>1258</v>
      </c>
      <c r="FL13937" s="55">
        <v>0.0292</v>
      </c>
    </row>
    <row r="13938" ht="14.25" customHeight="1" outlineLevel="1" spans="162:168">
      <c r="FF13938" s="55">
        <v>13931</v>
      </c>
      <c r="FG13938" s="55" t="s">
        <v>2053</v>
      </c>
      <c r="FH13938" s="55" t="s">
        <v>1995</v>
      </c>
      <c r="FI13938" s="55">
        <v>1</v>
      </c>
      <c r="FJ13938" s="55">
        <v>130000</v>
      </c>
      <c r="FK13938" s="55" t="s">
        <v>1258</v>
      </c>
      <c r="FL13938" s="55">
        <v>0.0292</v>
      </c>
    </row>
    <row r="13939" ht="14.25" customHeight="1" outlineLevel="1" spans="162:168">
      <c r="FF13939" s="55">
        <v>13932</v>
      </c>
      <c r="FG13939" s="55" t="s">
        <v>2053</v>
      </c>
      <c r="FH13939" s="55" t="s">
        <v>1995</v>
      </c>
      <c r="FI13939" s="55">
        <v>1</v>
      </c>
      <c r="FJ13939" s="55">
        <v>260000</v>
      </c>
      <c r="FK13939" s="55" t="s">
        <v>1258</v>
      </c>
      <c r="FL13939" s="55">
        <v>0.0292</v>
      </c>
    </row>
    <row r="13940" ht="14.25" customHeight="1" outlineLevel="1" spans="162:168">
      <c r="FF13940" s="55">
        <v>13933</v>
      </c>
      <c r="FG13940" s="55" t="s">
        <v>2053</v>
      </c>
      <c r="FH13940" s="55" t="s">
        <v>1995</v>
      </c>
      <c r="FI13940" s="55">
        <v>1</v>
      </c>
      <c r="FJ13940" s="55">
        <v>400000</v>
      </c>
      <c r="FK13940" s="55" t="s">
        <v>1258</v>
      </c>
      <c r="FL13940" s="55">
        <v>0.0292</v>
      </c>
    </row>
    <row r="13941" ht="14.25" customHeight="1" outlineLevel="1" spans="162:168">
      <c r="FF13941" s="55">
        <v>13934</v>
      </c>
      <c r="FG13941" s="55" t="s">
        <v>2053</v>
      </c>
      <c r="FH13941" s="55" t="s">
        <v>1995</v>
      </c>
      <c r="FI13941" s="55">
        <v>1</v>
      </c>
      <c r="FJ13941" s="55">
        <v>530000</v>
      </c>
      <c r="FK13941" s="55" t="s">
        <v>1258</v>
      </c>
      <c r="FL13941" s="55">
        <v>0.0292</v>
      </c>
    </row>
    <row r="13942" ht="14.25" customHeight="1" outlineLevel="1" spans="162:168">
      <c r="FF13942" s="55">
        <v>13935</v>
      </c>
      <c r="FG13942" s="55" t="s">
        <v>2053</v>
      </c>
      <c r="FH13942" s="55" t="s">
        <v>1995</v>
      </c>
      <c r="FI13942" s="55">
        <v>1</v>
      </c>
      <c r="FJ13942" s="55">
        <v>540000</v>
      </c>
      <c r="FK13942" s="55" t="s">
        <v>1258</v>
      </c>
      <c r="FL13942" s="55">
        <v>0.0292</v>
      </c>
    </row>
    <row r="13943" ht="14.25" customHeight="1" outlineLevel="1" spans="162:168">
      <c r="FF13943" s="55">
        <v>13936</v>
      </c>
      <c r="FG13943" s="55" t="s">
        <v>2053</v>
      </c>
      <c r="FH13943" s="55" t="s">
        <v>1995</v>
      </c>
      <c r="FI13943" s="55">
        <v>2</v>
      </c>
      <c r="FJ13943" s="55">
        <v>0</v>
      </c>
      <c r="FK13943" s="55" t="s">
        <v>1258</v>
      </c>
      <c r="FL13943" s="55">
        <v>0.0292</v>
      </c>
    </row>
    <row r="13944" ht="14.25" customHeight="1" outlineLevel="1" spans="162:168">
      <c r="FF13944" s="55">
        <v>13937</v>
      </c>
      <c r="FG13944" s="55" t="s">
        <v>2053</v>
      </c>
      <c r="FH13944" s="55" t="s">
        <v>1995</v>
      </c>
      <c r="FI13944" s="55">
        <v>2</v>
      </c>
      <c r="FJ13944" s="55">
        <v>1000</v>
      </c>
      <c r="FK13944" s="55" t="s">
        <v>1258</v>
      </c>
      <c r="FL13944" s="55">
        <v>0.0275</v>
      </c>
    </row>
    <row r="13945" ht="14.25" customHeight="1" outlineLevel="1" spans="162:168">
      <c r="FF13945" s="55">
        <v>13938</v>
      </c>
      <c r="FG13945" s="55" t="s">
        <v>2053</v>
      </c>
      <c r="FH13945" s="55" t="s">
        <v>1995</v>
      </c>
      <c r="FI13945" s="55">
        <v>2</v>
      </c>
      <c r="FJ13945" s="55">
        <v>2500</v>
      </c>
      <c r="FK13945" s="55" t="s">
        <v>1258</v>
      </c>
      <c r="FL13945" s="55">
        <v>0.0275</v>
      </c>
    </row>
    <row r="13946" ht="14.25" customHeight="1" outlineLevel="1" spans="162:168">
      <c r="FF13946" s="55">
        <v>13939</v>
      </c>
      <c r="FG13946" s="55" t="s">
        <v>2053</v>
      </c>
      <c r="FH13946" s="55" t="s">
        <v>1995</v>
      </c>
      <c r="FI13946" s="55">
        <v>2</v>
      </c>
      <c r="FJ13946" s="55">
        <v>5000</v>
      </c>
      <c r="FK13946" s="55" t="s">
        <v>1258</v>
      </c>
      <c r="FL13946" s="55">
        <v>0.0275</v>
      </c>
    </row>
    <row r="13947" ht="14.25" customHeight="1" outlineLevel="1" spans="162:168">
      <c r="FF13947" s="55">
        <v>13940</v>
      </c>
      <c r="FG13947" s="55" t="s">
        <v>2053</v>
      </c>
      <c r="FH13947" s="55" t="s">
        <v>1995</v>
      </c>
      <c r="FI13947" s="55">
        <v>2</v>
      </c>
      <c r="FJ13947" s="55">
        <v>10000</v>
      </c>
      <c r="FK13947" s="55" t="s">
        <v>1258</v>
      </c>
      <c r="FL13947" s="55">
        <v>0.025</v>
      </c>
    </row>
    <row r="13948" ht="14.25" customHeight="1" outlineLevel="1" spans="162:168">
      <c r="FF13948" s="55">
        <v>13941</v>
      </c>
      <c r="FG13948" s="55" t="s">
        <v>2053</v>
      </c>
      <c r="FH13948" s="55" t="s">
        <v>1995</v>
      </c>
      <c r="FI13948" s="55">
        <v>2</v>
      </c>
      <c r="FJ13948" s="55">
        <v>25000</v>
      </c>
      <c r="FK13948" s="55" t="s">
        <v>1258</v>
      </c>
      <c r="FL13948" s="55">
        <v>0.025</v>
      </c>
    </row>
    <row r="13949" ht="14.25" customHeight="1" outlineLevel="1" spans="162:168">
      <c r="FF13949" s="55">
        <v>13942</v>
      </c>
      <c r="FG13949" s="55" t="s">
        <v>2053</v>
      </c>
      <c r="FH13949" s="55" t="s">
        <v>1995</v>
      </c>
      <c r="FI13949" s="55">
        <v>2</v>
      </c>
      <c r="FJ13949" s="55">
        <v>50000</v>
      </c>
      <c r="FK13949" s="55" t="s">
        <v>1258</v>
      </c>
      <c r="FL13949" s="55">
        <v>0.025</v>
      </c>
    </row>
    <row r="13950" ht="14.25" customHeight="1" outlineLevel="1" spans="162:168">
      <c r="FF13950" s="55">
        <v>13943</v>
      </c>
      <c r="FG13950" s="55" t="s">
        <v>2053</v>
      </c>
      <c r="FH13950" s="55" t="s">
        <v>1995</v>
      </c>
      <c r="FI13950" s="55">
        <v>2</v>
      </c>
      <c r="FJ13950" s="55">
        <v>80000</v>
      </c>
      <c r="FK13950" s="55" t="s">
        <v>1258</v>
      </c>
      <c r="FL13950" s="55">
        <v>0.025</v>
      </c>
    </row>
    <row r="13951" ht="14.25" customHeight="1" outlineLevel="1" spans="162:168">
      <c r="FF13951" s="55">
        <v>13944</v>
      </c>
      <c r="FG13951" s="55" t="s">
        <v>2053</v>
      </c>
      <c r="FH13951" s="55" t="s">
        <v>1995</v>
      </c>
      <c r="FI13951" s="55">
        <v>2</v>
      </c>
      <c r="FJ13951" s="55">
        <v>130000</v>
      </c>
      <c r="FK13951" s="55" t="s">
        <v>1258</v>
      </c>
      <c r="FL13951" s="55">
        <v>0.025</v>
      </c>
    </row>
    <row r="13952" ht="14.25" customHeight="1" outlineLevel="1" spans="162:168">
      <c r="FF13952" s="55">
        <v>13945</v>
      </c>
      <c r="FG13952" s="55" t="s">
        <v>2053</v>
      </c>
      <c r="FH13952" s="55" t="s">
        <v>1995</v>
      </c>
      <c r="FI13952" s="55">
        <v>2</v>
      </c>
      <c r="FJ13952" s="55">
        <v>260000</v>
      </c>
      <c r="FK13952" s="55" t="s">
        <v>1258</v>
      </c>
      <c r="FL13952" s="55">
        <v>0.025</v>
      </c>
    </row>
    <row r="13953" ht="14.25" customHeight="1" outlineLevel="1" spans="162:168">
      <c r="FF13953" s="55">
        <v>13946</v>
      </c>
      <c r="FG13953" s="55" t="s">
        <v>2053</v>
      </c>
      <c r="FH13953" s="55" t="s">
        <v>1995</v>
      </c>
      <c r="FI13953" s="55">
        <v>2</v>
      </c>
      <c r="FJ13953" s="55">
        <v>400000</v>
      </c>
      <c r="FK13953" s="55" t="s">
        <v>1258</v>
      </c>
      <c r="FL13953" s="55">
        <v>0.025</v>
      </c>
    </row>
    <row r="13954" ht="14.25" customHeight="1" outlineLevel="1" spans="162:168">
      <c r="FF13954" s="55">
        <v>13947</v>
      </c>
      <c r="FG13954" s="55" t="s">
        <v>2053</v>
      </c>
      <c r="FH13954" s="55" t="s">
        <v>1995</v>
      </c>
      <c r="FI13954" s="55">
        <v>2</v>
      </c>
      <c r="FJ13954" s="55">
        <v>530000</v>
      </c>
      <c r="FK13954" s="55" t="s">
        <v>1258</v>
      </c>
      <c r="FL13954" s="55">
        <v>0.025</v>
      </c>
    </row>
    <row r="13955" ht="14.25" customHeight="1" outlineLevel="1" spans="162:168">
      <c r="FF13955" s="55">
        <v>13948</v>
      </c>
      <c r="FG13955" s="55" t="s">
        <v>2053</v>
      </c>
      <c r="FH13955" s="55" t="s">
        <v>1995</v>
      </c>
      <c r="FI13955" s="55">
        <v>2</v>
      </c>
      <c r="FJ13955" s="55">
        <v>540000</v>
      </c>
      <c r="FK13955" s="55" t="s">
        <v>1258</v>
      </c>
      <c r="FL13955" s="55">
        <v>0.025</v>
      </c>
    </row>
    <row r="13956" ht="14.25" customHeight="1" outlineLevel="1" spans="162:168">
      <c r="FF13956" s="55">
        <v>13949</v>
      </c>
      <c r="FG13956" s="55" t="s">
        <v>2053</v>
      </c>
      <c r="FH13956" s="55" t="s">
        <v>1995</v>
      </c>
      <c r="FI13956" s="55">
        <v>3</v>
      </c>
      <c r="FJ13956" s="55">
        <v>0</v>
      </c>
      <c r="FK13956" s="55" t="s">
        <v>1258</v>
      </c>
      <c r="FL13956" s="55">
        <v>0.0359</v>
      </c>
    </row>
    <row r="13957" ht="14.25" customHeight="1" outlineLevel="1" spans="162:168">
      <c r="FF13957" s="55">
        <v>13950</v>
      </c>
      <c r="FG13957" s="55" t="s">
        <v>2053</v>
      </c>
      <c r="FH13957" s="55" t="s">
        <v>1995</v>
      </c>
      <c r="FI13957" s="55">
        <v>3</v>
      </c>
      <c r="FJ13957" s="55">
        <v>1000</v>
      </c>
      <c r="FK13957" s="55" t="s">
        <v>1258</v>
      </c>
      <c r="FL13957" s="55">
        <v>0.0317</v>
      </c>
    </row>
    <row r="13958" ht="14.25" customHeight="1" outlineLevel="1" spans="162:168">
      <c r="FF13958" s="55">
        <v>13951</v>
      </c>
      <c r="FG13958" s="55" t="s">
        <v>2053</v>
      </c>
      <c r="FH13958" s="55" t="s">
        <v>1995</v>
      </c>
      <c r="FI13958" s="55">
        <v>3</v>
      </c>
      <c r="FJ13958" s="55">
        <v>2500</v>
      </c>
      <c r="FK13958" s="55" t="s">
        <v>1258</v>
      </c>
      <c r="FL13958" s="55">
        <v>0.03</v>
      </c>
    </row>
    <row r="13959" ht="14.25" customHeight="1" outlineLevel="1" spans="162:168">
      <c r="FF13959" s="55">
        <v>13952</v>
      </c>
      <c r="FG13959" s="55" t="s">
        <v>2053</v>
      </c>
      <c r="FH13959" s="55" t="s">
        <v>1995</v>
      </c>
      <c r="FI13959" s="55">
        <v>3</v>
      </c>
      <c r="FJ13959" s="55">
        <v>5000</v>
      </c>
      <c r="FK13959" s="55" t="s">
        <v>1258</v>
      </c>
      <c r="FL13959" s="55">
        <v>0.03</v>
      </c>
    </row>
    <row r="13960" ht="14.25" customHeight="1" outlineLevel="1" spans="162:168">
      <c r="FF13960" s="55">
        <v>13953</v>
      </c>
      <c r="FG13960" s="55" t="s">
        <v>2053</v>
      </c>
      <c r="FH13960" s="55" t="s">
        <v>1995</v>
      </c>
      <c r="FI13960" s="55">
        <v>3</v>
      </c>
      <c r="FJ13960" s="55">
        <v>10000</v>
      </c>
      <c r="FK13960" s="55" t="s">
        <v>1258</v>
      </c>
      <c r="FL13960" s="55">
        <v>0.03</v>
      </c>
    </row>
    <row r="13961" ht="14.25" customHeight="1" outlineLevel="1" spans="162:168">
      <c r="FF13961" s="55">
        <v>13954</v>
      </c>
      <c r="FG13961" s="55" t="s">
        <v>2053</v>
      </c>
      <c r="FH13961" s="55" t="s">
        <v>1995</v>
      </c>
      <c r="FI13961" s="55">
        <v>3</v>
      </c>
      <c r="FJ13961" s="55">
        <v>25000</v>
      </c>
      <c r="FK13961" s="55" t="s">
        <v>1258</v>
      </c>
      <c r="FL13961" s="55">
        <v>0.03</v>
      </c>
    </row>
    <row r="13962" ht="14.25" customHeight="1" outlineLevel="1" spans="162:168">
      <c r="FF13962" s="55">
        <v>13955</v>
      </c>
      <c r="FG13962" s="55" t="s">
        <v>2053</v>
      </c>
      <c r="FH13962" s="55" t="s">
        <v>1995</v>
      </c>
      <c r="FI13962" s="55">
        <v>3</v>
      </c>
      <c r="FJ13962" s="55">
        <v>50000</v>
      </c>
      <c r="FK13962" s="55" t="s">
        <v>1258</v>
      </c>
      <c r="FL13962" s="55">
        <v>0.03</v>
      </c>
    </row>
    <row r="13963" ht="14.25" customHeight="1" outlineLevel="1" spans="162:168">
      <c r="FF13963" s="55">
        <v>13956</v>
      </c>
      <c r="FG13963" s="55" t="s">
        <v>2053</v>
      </c>
      <c r="FH13963" s="55" t="s">
        <v>1995</v>
      </c>
      <c r="FI13963" s="55">
        <v>3</v>
      </c>
      <c r="FJ13963" s="55">
        <v>80000</v>
      </c>
      <c r="FK13963" s="55" t="s">
        <v>1258</v>
      </c>
      <c r="FL13963" s="55">
        <v>0.03</v>
      </c>
    </row>
    <row r="13964" ht="14.25" customHeight="1" outlineLevel="1" spans="162:168">
      <c r="FF13964" s="55">
        <v>13957</v>
      </c>
      <c r="FG13964" s="55" t="s">
        <v>2053</v>
      </c>
      <c r="FH13964" s="55" t="s">
        <v>1995</v>
      </c>
      <c r="FI13964" s="55">
        <v>3</v>
      </c>
      <c r="FJ13964" s="55">
        <v>130000</v>
      </c>
      <c r="FK13964" s="55" t="s">
        <v>1258</v>
      </c>
      <c r="FL13964" s="55">
        <v>0.03</v>
      </c>
    </row>
    <row r="13965" ht="14.25" customHeight="1" outlineLevel="1" spans="162:168">
      <c r="FF13965" s="55">
        <v>13958</v>
      </c>
      <c r="FG13965" s="55" t="s">
        <v>2053</v>
      </c>
      <c r="FH13965" s="55" t="s">
        <v>1995</v>
      </c>
      <c r="FI13965" s="55">
        <v>3</v>
      </c>
      <c r="FJ13965" s="55">
        <v>260000</v>
      </c>
      <c r="FK13965" s="55" t="s">
        <v>1258</v>
      </c>
      <c r="FL13965" s="55">
        <v>0.03</v>
      </c>
    </row>
    <row r="13966" ht="14.25" customHeight="1" outlineLevel="1" spans="162:168">
      <c r="FF13966" s="55">
        <v>13959</v>
      </c>
      <c r="FG13966" s="55" t="s">
        <v>2053</v>
      </c>
      <c r="FH13966" s="55" t="s">
        <v>1995</v>
      </c>
      <c r="FI13966" s="55">
        <v>3</v>
      </c>
      <c r="FJ13966" s="55">
        <v>400000</v>
      </c>
      <c r="FK13966" s="55" t="s">
        <v>1258</v>
      </c>
      <c r="FL13966" s="55">
        <v>0.03</v>
      </c>
    </row>
    <row r="13967" ht="14.25" customHeight="1" outlineLevel="1" spans="162:168">
      <c r="FF13967" s="55">
        <v>13960</v>
      </c>
      <c r="FG13967" s="55" t="s">
        <v>2053</v>
      </c>
      <c r="FH13967" s="55" t="s">
        <v>1995</v>
      </c>
      <c r="FI13967" s="55">
        <v>3</v>
      </c>
      <c r="FJ13967" s="55">
        <v>530000</v>
      </c>
      <c r="FK13967" s="55" t="s">
        <v>1258</v>
      </c>
      <c r="FL13967" s="55">
        <v>0.03</v>
      </c>
    </row>
    <row r="13968" ht="14.25" customHeight="1" outlineLevel="1" spans="162:168">
      <c r="FF13968" s="55">
        <v>13961</v>
      </c>
      <c r="FG13968" s="55" t="s">
        <v>2053</v>
      </c>
      <c r="FH13968" s="55" t="s">
        <v>1995</v>
      </c>
      <c r="FI13968" s="55">
        <v>4</v>
      </c>
      <c r="FJ13968" s="55">
        <v>0</v>
      </c>
      <c r="FK13968" s="55" t="s">
        <v>1258</v>
      </c>
      <c r="FL13968" s="55">
        <v>0.0342</v>
      </c>
    </row>
    <row r="13969" ht="14.25" customHeight="1" outlineLevel="1" spans="162:168">
      <c r="FF13969" s="55">
        <v>13962</v>
      </c>
      <c r="FG13969" s="55" t="s">
        <v>2053</v>
      </c>
      <c r="FH13969" s="55" t="s">
        <v>1995</v>
      </c>
      <c r="FI13969" s="55">
        <v>4</v>
      </c>
      <c r="FJ13969" s="55">
        <v>1000</v>
      </c>
      <c r="FK13969" s="55" t="s">
        <v>1258</v>
      </c>
      <c r="FL13969" s="55">
        <v>0.0334</v>
      </c>
    </row>
    <row r="13970" ht="14.25" customHeight="1" outlineLevel="1" spans="162:168">
      <c r="FF13970" s="55">
        <v>13963</v>
      </c>
      <c r="FG13970" s="55" t="s">
        <v>2053</v>
      </c>
      <c r="FH13970" s="55" t="s">
        <v>1995</v>
      </c>
      <c r="FI13970" s="55">
        <v>4</v>
      </c>
      <c r="FJ13970" s="55">
        <v>2500</v>
      </c>
      <c r="FK13970" s="55" t="s">
        <v>1258</v>
      </c>
      <c r="FL13970" s="55">
        <v>0.0334</v>
      </c>
    </row>
    <row r="13971" ht="14.25" customHeight="1" outlineLevel="1" spans="162:168">
      <c r="FF13971" s="55">
        <v>13964</v>
      </c>
      <c r="FG13971" s="55" t="s">
        <v>2053</v>
      </c>
      <c r="FH13971" s="55" t="s">
        <v>1995</v>
      </c>
      <c r="FI13971" s="55">
        <v>4</v>
      </c>
      <c r="FJ13971" s="55">
        <v>5000</v>
      </c>
      <c r="FK13971" s="55" t="s">
        <v>1258</v>
      </c>
      <c r="FL13971" s="55">
        <v>0.0325</v>
      </c>
    </row>
    <row r="13972" ht="14.25" customHeight="1" outlineLevel="1" spans="162:168">
      <c r="FF13972" s="55">
        <v>13965</v>
      </c>
      <c r="FG13972" s="55" t="s">
        <v>2053</v>
      </c>
      <c r="FH13972" s="55" t="s">
        <v>1995</v>
      </c>
      <c r="FI13972" s="55">
        <v>4</v>
      </c>
      <c r="FJ13972" s="55">
        <v>10000</v>
      </c>
      <c r="FK13972" s="55" t="s">
        <v>1258</v>
      </c>
      <c r="FL13972" s="55">
        <v>0.0317</v>
      </c>
    </row>
    <row r="13973" ht="14.25" customHeight="1" outlineLevel="1" spans="162:168">
      <c r="FF13973" s="55">
        <v>13966</v>
      </c>
      <c r="FG13973" s="55" t="s">
        <v>2053</v>
      </c>
      <c r="FH13973" s="55" t="s">
        <v>1995</v>
      </c>
      <c r="FI13973" s="55">
        <v>4</v>
      </c>
      <c r="FJ13973" s="55">
        <v>25000</v>
      </c>
      <c r="FK13973" s="55" t="s">
        <v>1258</v>
      </c>
      <c r="FL13973" s="55">
        <v>0.0317</v>
      </c>
    </row>
    <row r="13974" ht="14.25" customHeight="1" outlineLevel="1" spans="162:168">
      <c r="FF13974" s="55">
        <v>13967</v>
      </c>
      <c r="FG13974" s="55" t="s">
        <v>2053</v>
      </c>
      <c r="FH13974" s="55" t="s">
        <v>1995</v>
      </c>
      <c r="FI13974" s="55">
        <v>4</v>
      </c>
      <c r="FJ13974" s="55">
        <v>50000</v>
      </c>
      <c r="FK13974" s="55" t="s">
        <v>1258</v>
      </c>
      <c r="FL13974" s="55">
        <v>0.0317</v>
      </c>
    </row>
    <row r="13975" ht="14.25" customHeight="1" outlineLevel="1" spans="162:168">
      <c r="FF13975" s="55">
        <v>13968</v>
      </c>
      <c r="FG13975" s="55" t="s">
        <v>2053</v>
      </c>
      <c r="FH13975" s="55" t="s">
        <v>1995</v>
      </c>
      <c r="FI13975" s="55">
        <v>4</v>
      </c>
      <c r="FJ13975" s="55">
        <v>80000</v>
      </c>
      <c r="FK13975" s="55" t="s">
        <v>1258</v>
      </c>
      <c r="FL13975" s="55">
        <v>0.0317</v>
      </c>
    </row>
    <row r="13976" ht="14.25" customHeight="1" outlineLevel="1" spans="162:168">
      <c r="FF13976" s="55">
        <v>13969</v>
      </c>
      <c r="FG13976" s="55" t="s">
        <v>2053</v>
      </c>
      <c r="FH13976" s="55" t="s">
        <v>1995</v>
      </c>
      <c r="FI13976" s="55">
        <v>4</v>
      </c>
      <c r="FJ13976" s="55">
        <v>130000</v>
      </c>
      <c r="FK13976" s="55" t="s">
        <v>1258</v>
      </c>
      <c r="FL13976" s="55">
        <v>0.0317</v>
      </c>
    </row>
    <row r="13977" ht="14.25" customHeight="1" outlineLevel="1" spans="162:168">
      <c r="FF13977" s="55">
        <v>13970</v>
      </c>
      <c r="FG13977" s="55" t="s">
        <v>2053</v>
      </c>
      <c r="FH13977" s="55" t="s">
        <v>1995</v>
      </c>
      <c r="FI13977" s="55">
        <v>4</v>
      </c>
      <c r="FJ13977" s="55">
        <v>260000</v>
      </c>
      <c r="FK13977" s="55" t="s">
        <v>1258</v>
      </c>
      <c r="FL13977" s="55">
        <v>0.0317</v>
      </c>
    </row>
    <row r="13978" ht="14.25" customHeight="1" outlineLevel="1" spans="162:168">
      <c r="FF13978" s="55">
        <v>13971</v>
      </c>
      <c r="FG13978" s="55" t="s">
        <v>2053</v>
      </c>
      <c r="FH13978" s="55" t="s">
        <v>1995</v>
      </c>
      <c r="FI13978" s="55">
        <v>4</v>
      </c>
      <c r="FJ13978" s="55">
        <v>400000</v>
      </c>
      <c r="FK13978" s="55" t="s">
        <v>1258</v>
      </c>
      <c r="FL13978" s="55">
        <v>0.0317</v>
      </c>
    </row>
    <row r="13979" ht="14.25" customHeight="1" outlineLevel="1" spans="162:168">
      <c r="FF13979" s="55">
        <v>13972</v>
      </c>
      <c r="FG13979" s="55" t="s">
        <v>2053</v>
      </c>
      <c r="FH13979" s="55" t="s">
        <v>1995</v>
      </c>
      <c r="FI13979" s="55">
        <v>4</v>
      </c>
      <c r="FJ13979" s="55">
        <v>530000</v>
      </c>
      <c r="FK13979" s="55" t="s">
        <v>1258</v>
      </c>
      <c r="FL13979" s="55">
        <v>0.0317</v>
      </c>
    </row>
    <row r="13980" ht="14.25" customHeight="1" outlineLevel="1" spans="162:168">
      <c r="FF13980" s="55">
        <v>13973</v>
      </c>
      <c r="FG13980" s="55" t="s">
        <v>2053</v>
      </c>
      <c r="FH13980" s="55" t="s">
        <v>1995</v>
      </c>
      <c r="FI13980" s="55">
        <v>4</v>
      </c>
      <c r="FJ13980" s="55">
        <v>540000</v>
      </c>
      <c r="FK13980" s="55" t="s">
        <v>1258</v>
      </c>
      <c r="FL13980" s="55">
        <v>0.0317</v>
      </c>
    </row>
    <row r="13981" ht="14.25" customHeight="1" outlineLevel="1" spans="162:168">
      <c r="FF13981" s="55">
        <v>13974</v>
      </c>
      <c r="FG13981" s="55" t="s">
        <v>2053</v>
      </c>
      <c r="FH13981" s="55" t="s">
        <v>1995</v>
      </c>
      <c r="FI13981" s="55">
        <v>5</v>
      </c>
      <c r="FJ13981" s="55">
        <v>0</v>
      </c>
      <c r="FK13981" s="55" t="s">
        <v>1258</v>
      </c>
      <c r="FL13981" s="55">
        <v>0.0317</v>
      </c>
    </row>
    <row r="13982" ht="14.25" customHeight="1" outlineLevel="1" spans="162:168">
      <c r="FF13982" s="55">
        <v>13975</v>
      </c>
      <c r="FG13982" s="55" t="s">
        <v>2053</v>
      </c>
      <c r="FH13982" s="55" t="s">
        <v>1995</v>
      </c>
      <c r="FI13982" s="55">
        <v>5</v>
      </c>
      <c r="FJ13982" s="55">
        <v>1000</v>
      </c>
      <c r="FK13982" s="55" t="s">
        <v>1258</v>
      </c>
      <c r="FL13982" s="55">
        <v>0.0317</v>
      </c>
    </row>
    <row r="13983" ht="14.25" customHeight="1" outlineLevel="1" spans="162:168">
      <c r="FF13983" s="55">
        <v>13976</v>
      </c>
      <c r="FG13983" s="55" t="s">
        <v>2053</v>
      </c>
      <c r="FH13983" s="55" t="s">
        <v>1995</v>
      </c>
      <c r="FI13983" s="55">
        <v>5</v>
      </c>
      <c r="FJ13983" s="55">
        <v>2500</v>
      </c>
      <c r="FK13983" s="55" t="s">
        <v>1258</v>
      </c>
      <c r="FL13983" s="55">
        <v>0.03</v>
      </c>
    </row>
    <row r="13984" ht="14.25" customHeight="1" outlineLevel="1" spans="162:168">
      <c r="FF13984" s="55">
        <v>13977</v>
      </c>
      <c r="FG13984" s="55" t="s">
        <v>2053</v>
      </c>
      <c r="FH13984" s="55" t="s">
        <v>1995</v>
      </c>
      <c r="FI13984" s="55">
        <v>5</v>
      </c>
      <c r="FJ13984" s="55">
        <v>5000</v>
      </c>
      <c r="FK13984" s="55" t="s">
        <v>1258</v>
      </c>
      <c r="FL13984" s="55">
        <v>0.03</v>
      </c>
    </row>
    <row r="13985" ht="14.25" customHeight="1" outlineLevel="1" spans="162:168">
      <c r="FF13985" s="55">
        <v>13978</v>
      </c>
      <c r="FG13985" s="55" t="s">
        <v>2053</v>
      </c>
      <c r="FH13985" s="55" t="s">
        <v>1995</v>
      </c>
      <c r="FI13985" s="55">
        <v>5</v>
      </c>
      <c r="FJ13985" s="55">
        <v>10000</v>
      </c>
      <c r="FK13985" s="55" t="s">
        <v>1258</v>
      </c>
      <c r="FL13985" s="55">
        <v>0.03</v>
      </c>
    </row>
    <row r="13986" ht="14.25" customHeight="1" outlineLevel="1" spans="162:168">
      <c r="FF13986" s="55">
        <v>13979</v>
      </c>
      <c r="FG13986" s="55" t="s">
        <v>2053</v>
      </c>
      <c r="FH13986" s="55" t="s">
        <v>1995</v>
      </c>
      <c r="FI13986" s="55">
        <v>5</v>
      </c>
      <c r="FJ13986" s="55">
        <v>25000</v>
      </c>
      <c r="FK13986" s="55" t="s">
        <v>1258</v>
      </c>
      <c r="FL13986" s="55">
        <v>0.0284</v>
      </c>
    </row>
    <row r="13987" ht="14.25" customHeight="1" outlineLevel="1" spans="162:168">
      <c r="FF13987" s="55">
        <v>13980</v>
      </c>
      <c r="FG13987" s="55" t="s">
        <v>2053</v>
      </c>
      <c r="FH13987" s="55" t="s">
        <v>1995</v>
      </c>
      <c r="FI13987" s="55">
        <v>5</v>
      </c>
      <c r="FJ13987" s="55">
        <v>50000</v>
      </c>
      <c r="FK13987" s="55" t="s">
        <v>1258</v>
      </c>
      <c r="FL13987" s="55">
        <v>0.0284</v>
      </c>
    </row>
    <row r="13988" ht="14.25" customHeight="1" outlineLevel="1" spans="162:168">
      <c r="FF13988" s="55">
        <v>13981</v>
      </c>
      <c r="FG13988" s="55" t="s">
        <v>2053</v>
      </c>
      <c r="FH13988" s="55" t="s">
        <v>1995</v>
      </c>
      <c r="FI13988" s="55">
        <v>5</v>
      </c>
      <c r="FJ13988" s="55">
        <v>80000</v>
      </c>
      <c r="FK13988" s="55" t="s">
        <v>1258</v>
      </c>
      <c r="FL13988" s="55">
        <v>0.0284</v>
      </c>
    </row>
    <row r="13989" ht="14.25" customHeight="1" outlineLevel="1" spans="162:168">
      <c r="FF13989" s="55">
        <v>13982</v>
      </c>
      <c r="FG13989" s="55" t="s">
        <v>2053</v>
      </c>
      <c r="FH13989" s="55" t="s">
        <v>1995</v>
      </c>
      <c r="FI13989" s="55">
        <v>5</v>
      </c>
      <c r="FJ13989" s="55">
        <v>130000</v>
      </c>
      <c r="FK13989" s="55" t="s">
        <v>1258</v>
      </c>
      <c r="FL13989" s="55">
        <v>0.0284</v>
      </c>
    </row>
    <row r="13990" ht="14.25" customHeight="1" outlineLevel="1" spans="162:168">
      <c r="FF13990" s="55">
        <v>13983</v>
      </c>
      <c r="FG13990" s="55" t="s">
        <v>2053</v>
      </c>
      <c r="FH13990" s="55" t="s">
        <v>1995</v>
      </c>
      <c r="FI13990" s="55">
        <v>5</v>
      </c>
      <c r="FJ13990" s="55">
        <v>260000</v>
      </c>
      <c r="FK13990" s="55" t="s">
        <v>1258</v>
      </c>
      <c r="FL13990" s="55">
        <v>0.0284</v>
      </c>
    </row>
    <row r="13991" ht="14.25" customHeight="1" outlineLevel="1" spans="162:168">
      <c r="FF13991" s="55">
        <v>13984</v>
      </c>
      <c r="FG13991" s="55" t="s">
        <v>2053</v>
      </c>
      <c r="FH13991" s="55" t="s">
        <v>1995</v>
      </c>
      <c r="FI13991" s="55">
        <v>5</v>
      </c>
      <c r="FJ13991" s="55">
        <v>400000</v>
      </c>
      <c r="FK13991" s="55" t="s">
        <v>1258</v>
      </c>
      <c r="FL13991" s="55">
        <v>0.0284</v>
      </c>
    </row>
    <row r="13992" ht="14.25" customHeight="1" outlineLevel="1" spans="162:168">
      <c r="FF13992" s="55">
        <v>13985</v>
      </c>
      <c r="FG13992" s="55" t="s">
        <v>2053</v>
      </c>
      <c r="FH13992" s="55" t="s">
        <v>1995</v>
      </c>
      <c r="FI13992" s="55">
        <v>5</v>
      </c>
      <c r="FJ13992" s="55">
        <v>530000</v>
      </c>
      <c r="FK13992" s="55" t="s">
        <v>1258</v>
      </c>
      <c r="FL13992" s="55">
        <v>0.0284</v>
      </c>
    </row>
    <row r="13993" ht="14.25" customHeight="1" outlineLevel="1" spans="162:168">
      <c r="FF13993" s="55">
        <v>13986</v>
      </c>
      <c r="FG13993" s="55" t="s">
        <v>2053</v>
      </c>
      <c r="FH13993" s="55" t="s">
        <v>1995</v>
      </c>
      <c r="FI13993" s="55">
        <v>5</v>
      </c>
      <c r="FJ13993" s="55">
        <v>540000</v>
      </c>
      <c r="FK13993" s="55" t="s">
        <v>1258</v>
      </c>
      <c r="FL13993" s="55">
        <v>0.0284</v>
      </c>
    </row>
    <row r="13994" ht="14.25" customHeight="1" outlineLevel="1" spans="162:168">
      <c r="FF13994" s="55">
        <v>13987</v>
      </c>
      <c r="FG13994" s="55" t="s">
        <v>2053</v>
      </c>
      <c r="FH13994" s="55" t="s">
        <v>1995</v>
      </c>
      <c r="FI13994" s="55">
        <v>6</v>
      </c>
      <c r="FJ13994" s="55">
        <v>0</v>
      </c>
      <c r="FK13994" s="55" t="s">
        <v>1258</v>
      </c>
      <c r="FL13994" s="55">
        <v>0.0292</v>
      </c>
    </row>
    <row r="13995" ht="14.25" customHeight="1" outlineLevel="1" spans="162:168">
      <c r="FF13995" s="55">
        <v>13988</v>
      </c>
      <c r="FG13995" s="55" t="s">
        <v>2053</v>
      </c>
      <c r="FH13995" s="55" t="s">
        <v>1995</v>
      </c>
      <c r="FI13995" s="55">
        <v>6</v>
      </c>
      <c r="FJ13995" s="55">
        <v>1000</v>
      </c>
      <c r="FK13995" s="55" t="s">
        <v>1258</v>
      </c>
      <c r="FL13995" s="55">
        <v>0.0292</v>
      </c>
    </row>
    <row r="13996" ht="14.25" customHeight="1" outlineLevel="1" spans="162:168">
      <c r="FF13996" s="55">
        <v>13989</v>
      </c>
      <c r="FG13996" s="55" t="s">
        <v>2053</v>
      </c>
      <c r="FH13996" s="55" t="s">
        <v>1995</v>
      </c>
      <c r="FI13996" s="55">
        <v>6</v>
      </c>
      <c r="FJ13996" s="55">
        <v>2500</v>
      </c>
      <c r="FK13996" s="55" t="s">
        <v>1258</v>
      </c>
      <c r="FL13996" s="55">
        <v>0.0292</v>
      </c>
    </row>
    <row r="13997" ht="14.25" customHeight="1" outlineLevel="1" spans="162:168">
      <c r="FF13997" s="55">
        <v>13990</v>
      </c>
      <c r="FG13997" s="55" t="s">
        <v>2053</v>
      </c>
      <c r="FH13997" s="55" t="s">
        <v>1995</v>
      </c>
      <c r="FI13997" s="55">
        <v>6</v>
      </c>
      <c r="FJ13997" s="55">
        <v>5000</v>
      </c>
      <c r="FK13997" s="55" t="s">
        <v>1258</v>
      </c>
      <c r="FL13997" s="55">
        <v>0.0292</v>
      </c>
    </row>
    <row r="13998" ht="14.25" customHeight="1" outlineLevel="1" spans="162:168">
      <c r="FF13998" s="55">
        <v>13991</v>
      </c>
      <c r="FG13998" s="55" t="s">
        <v>2053</v>
      </c>
      <c r="FH13998" s="55" t="s">
        <v>1995</v>
      </c>
      <c r="FI13998" s="55">
        <v>6</v>
      </c>
      <c r="FJ13998" s="55">
        <v>10000</v>
      </c>
      <c r="FK13998" s="55" t="s">
        <v>1258</v>
      </c>
      <c r="FL13998" s="55">
        <v>0.0292</v>
      </c>
    </row>
    <row r="13999" ht="14.25" customHeight="1" outlineLevel="1" spans="162:168">
      <c r="FF13999" s="55">
        <v>13992</v>
      </c>
      <c r="FG13999" s="55" t="s">
        <v>2053</v>
      </c>
      <c r="FH13999" s="55" t="s">
        <v>1995</v>
      </c>
      <c r="FI13999" s="55">
        <v>6</v>
      </c>
      <c r="FJ13999" s="55">
        <v>25000</v>
      </c>
      <c r="FK13999" s="55" t="s">
        <v>1258</v>
      </c>
      <c r="FL13999" s="55">
        <v>0.0292</v>
      </c>
    </row>
    <row r="14000" ht="14.25" customHeight="1" outlineLevel="1" spans="162:168">
      <c r="FF14000" s="55">
        <v>13993</v>
      </c>
      <c r="FG14000" s="55" t="s">
        <v>2053</v>
      </c>
      <c r="FH14000" s="55" t="s">
        <v>1995</v>
      </c>
      <c r="FI14000" s="55">
        <v>6</v>
      </c>
      <c r="FJ14000" s="55">
        <v>50000</v>
      </c>
      <c r="FK14000" s="55" t="s">
        <v>1258</v>
      </c>
      <c r="FL14000" s="55">
        <v>0.0292</v>
      </c>
    </row>
    <row r="14001" ht="14.25" customHeight="1" outlineLevel="1" spans="162:168">
      <c r="FF14001" s="55">
        <v>13994</v>
      </c>
      <c r="FG14001" s="55" t="s">
        <v>2053</v>
      </c>
      <c r="FH14001" s="55" t="s">
        <v>1995</v>
      </c>
      <c r="FI14001" s="55">
        <v>6</v>
      </c>
      <c r="FJ14001" s="55">
        <v>80000</v>
      </c>
      <c r="FK14001" s="55" t="s">
        <v>1258</v>
      </c>
      <c r="FL14001" s="55">
        <v>0.0292</v>
      </c>
    </row>
    <row r="14002" ht="14.25" customHeight="1" outlineLevel="1" spans="162:168">
      <c r="FF14002" s="55">
        <v>13995</v>
      </c>
      <c r="FG14002" s="55" t="s">
        <v>2053</v>
      </c>
      <c r="FH14002" s="55" t="s">
        <v>1995</v>
      </c>
      <c r="FI14002" s="55">
        <v>6</v>
      </c>
      <c r="FJ14002" s="55">
        <v>130000</v>
      </c>
      <c r="FK14002" s="55" t="s">
        <v>1258</v>
      </c>
      <c r="FL14002" s="55">
        <v>0.0292</v>
      </c>
    </row>
    <row r="14003" ht="14.25" customHeight="1" outlineLevel="1" spans="162:168">
      <c r="FF14003" s="55">
        <v>13996</v>
      </c>
      <c r="FG14003" s="55" t="s">
        <v>2053</v>
      </c>
      <c r="FH14003" s="55" t="s">
        <v>1995</v>
      </c>
      <c r="FI14003" s="55">
        <v>6</v>
      </c>
      <c r="FJ14003" s="55">
        <v>260000</v>
      </c>
      <c r="FK14003" s="55" t="s">
        <v>1258</v>
      </c>
      <c r="FL14003" s="55">
        <v>0.0292</v>
      </c>
    </row>
    <row r="14004" ht="14.25" customHeight="1" outlineLevel="1" spans="162:168">
      <c r="FF14004" s="55">
        <v>13997</v>
      </c>
      <c r="FG14004" s="55" t="s">
        <v>2053</v>
      </c>
      <c r="FH14004" s="55" t="s">
        <v>1995</v>
      </c>
      <c r="FI14004" s="55">
        <v>6</v>
      </c>
      <c r="FJ14004" s="55">
        <v>400000</v>
      </c>
      <c r="FK14004" s="55" t="s">
        <v>1258</v>
      </c>
      <c r="FL14004" s="55">
        <v>0.0292</v>
      </c>
    </row>
    <row r="14005" ht="14.25" customHeight="1" outlineLevel="1" spans="162:168">
      <c r="FF14005" s="55">
        <v>13998</v>
      </c>
      <c r="FG14005" s="55" t="s">
        <v>2053</v>
      </c>
      <c r="FH14005" s="55" t="s">
        <v>1995</v>
      </c>
      <c r="FI14005" s="55">
        <v>6</v>
      </c>
      <c r="FJ14005" s="55">
        <v>530000</v>
      </c>
      <c r="FK14005" s="55" t="s">
        <v>1258</v>
      </c>
      <c r="FL14005" s="55">
        <v>0.0292</v>
      </c>
    </row>
    <row r="14006" ht="14.25" customHeight="1" outlineLevel="1" spans="162:168">
      <c r="FF14006" s="55">
        <v>13999</v>
      </c>
      <c r="FG14006" s="55" t="s">
        <v>2053</v>
      </c>
      <c r="FH14006" s="55" t="s">
        <v>1995</v>
      </c>
      <c r="FI14006" s="55">
        <v>6</v>
      </c>
      <c r="FJ14006" s="55">
        <v>540000</v>
      </c>
      <c r="FK14006" s="55" t="s">
        <v>1258</v>
      </c>
      <c r="FL14006" s="55">
        <v>0.0292</v>
      </c>
    </row>
    <row r="14007" ht="14.25" customHeight="1" outlineLevel="1" spans="162:168">
      <c r="FF14007" s="55">
        <v>14000</v>
      </c>
      <c r="FG14007" s="55" t="s">
        <v>2053</v>
      </c>
      <c r="FH14007" s="55" t="s">
        <v>1995</v>
      </c>
      <c r="FI14007" s="55">
        <v>7</v>
      </c>
      <c r="FJ14007" s="55">
        <v>0</v>
      </c>
      <c r="FK14007" s="55" t="s">
        <v>1258</v>
      </c>
      <c r="FL14007" s="55">
        <v>0.025</v>
      </c>
    </row>
    <row r="14008" ht="14.25" customHeight="1" outlineLevel="1" spans="162:168">
      <c r="FF14008" s="55">
        <v>14001</v>
      </c>
      <c r="FG14008" s="55" t="s">
        <v>2053</v>
      </c>
      <c r="FH14008" s="55" t="s">
        <v>1995</v>
      </c>
      <c r="FI14008" s="55">
        <v>7</v>
      </c>
      <c r="FJ14008" s="55">
        <v>1000</v>
      </c>
      <c r="FK14008" s="55" t="s">
        <v>1258</v>
      </c>
      <c r="FL14008" s="55">
        <v>0.025</v>
      </c>
    </row>
    <row r="14009" ht="14.25" customHeight="1" outlineLevel="1" spans="162:168">
      <c r="FF14009" s="55">
        <v>14002</v>
      </c>
      <c r="FG14009" s="55" t="s">
        <v>2053</v>
      </c>
      <c r="FH14009" s="55" t="s">
        <v>1995</v>
      </c>
      <c r="FI14009" s="55">
        <v>7</v>
      </c>
      <c r="FJ14009" s="55">
        <v>2500</v>
      </c>
      <c r="FK14009" s="55" t="s">
        <v>1258</v>
      </c>
      <c r="FL14009" s="55">
        <v>0.025</v>
      </c>
    </row>
    <row r="14010" ht="14.25" customHeight="1" outlineLevel="1" spans="162:168">
      <c r="FF14010" s="55">
        <v>14003</v>
      </c>
      <c r="FG14010" s="55" t="s">
        <v>2053</v>
      </c>
      <c r="FH14010" s="55" t="s">
        <v>1995</v>
      </c>
      <c r="FI14010" s="55">
        <v>7</v>
      </c>
      <c r="FJ14010" s="55">
        <v>5000</v>
      </c>
      <c r="FK14010" s="55" t="s">
        <v>1258</v>
      </c>
      <c r="FL14010" s="55">
        <v>0.025</v>
      </c>
    </row>
    <row r="14011" ht="14.25" customHeight="1" outlineLevel="1" spans="162:168">
      <c r="FF14011" s="55">
        <v>14004</v>
      </c>
      <c r="FG14011" s="55" t="s">
        <v>2053</v>
      </c>
      <c r="FH14011" s="55" t="s">
        <v>1995</v>
      </c>
      <c r="FI14011" s="55">
        <v>7</v>
      </c>
      <c r="FJ14011" s="55">
        <v>10000</v>
      </c>
      <c r="FK14011" s="55" t="s">
        <v>1258</v>
      </c>
      <c r="FL14011" s="55">
        <v>0.025</v>
      </c>
    </row>
    <row r="14012" ht="14.25" customHeight="1" outlineLevel="1" spans="162:168">
      <c r="FF14012" s="55">
        <v>14005</v>
      </c>
      <c r="FG14012" s="55" t="s">
        <v>2053</v>
      </c>
      <c r="FH14012" s="55" t="s">
        <v>1995</v>
      </c>
      <c r="FI14012" s="55">
        <v>7</v>
      </c>
      <c r="FJ14012" s="55">
        <v>25000</v>
      </c>
      <c r="FK14012" s="55" t="s">
        <v>1258</v>
      </c>
      <c r="FL14012" s="55">
        <v>0.025</v>
      </c>
    </row>
    <row r="14013" ht="14.25" customHeight="1" outlineLevel="1" spans="162:168">
      <c r="FF14013" s="55">
        <v>14006</v>
      </c>
      <c r="FG14013" s="55" t="s">
        <v>2053</v>
      </c>
      <c r="FH14013" s="55" t="s">
        <v>1995</v>
      </c>
      <c r="FI14013" s="55">
        <v>7</v>
      </c>
      <c r="FJ14013" s="55">
        <v>50000</v>
      </c>
      <c r="FK14013" s="55" t="s">
        <v>1258</v>
      </c>
      <c r="FL14013" s="55">
        <v>0.025</v>
      </c>
    </row>
    <row r="14014" ht="14.25" customHeight="1" outlineLevel="1" spans="162:168">
      <c r="FF14014" s="55">
        <v>14007</v>
      </c>
      <c r="FG14014" s="55" t="s">
        <v>2053</v>
      </c>
      <c r="FH14014" s="55" t="s">
        <v>1995</v>
      </c>
      <c r="FI14014" s="55">
        <v>7</v>
      </c>
      <c r="FJ14014" s="55">
        <v>80000</v>
      </c>
      <c r="FK14014" s="55" t="s">
        <v>1258</v>
      </c>
      <c r="FL14014" s="55">
        <v>0.025</v>
      </c>
    </row>
    <row r="14015" ht="14.25" customHeight="1" outlineLevel="1" spans="162:168">
      <c r="FF14015" s="55">
        <v>14008</v>
      </c>
      <c r="FG14015" s="55" t="s">
        <v>2053</v>
      </c>
      <c r="FH14015" s="55" t="s">
        <v>1995</v>
      </c>
      <c r="FI14015" s="55">
        <v>7</v>
      </c>
      <c r="FJ14015" s="55">
        <v>130000</v>
      </c>
      <c r="FK14015" s="55" t="s">
        <v>1258</v>
      </c>
      <c r="FL14015" s="55">
        <v>0.025</v>
      </c>
    </row>
    <row r="14016" ht="14.25" customHeight="1" outlineLevel="1" spans="162:168">
      <c r="FF14016" s="55">
        <v>14009</v>
      </c>
      <c r="FG14016" s="55" t="s">
        <v>2053</v>
      </c>
      <c r="FH14016" s="55" t="s">
        <v>1995</v>
      </c>
      <c r="FI14016" s="55">
        <v>7</v>
      </c>
      <c r="FJ14016" s="55">
        <v>260000</v>
      </c>
      <c r="FK14016" s="55" t="s">
        <v>1258</v>
      </c>
      <c r="FL14016" s="55">
        <v>0.025</v>
      </c>
    </row>
    <row r="14017" ht="14.25" customHeight="1" outlineLevel="1" spans="162:168">
      <c r="FF14017" s="55">
        <v>14010</v>
      </c>
      <c r="FG14017" s="55" t="s">
        <v>2053</v>
      </c>
      <c r="FH14017" s="55" t="s">
        <v>1995</v>
      </c>
      <c r="FI14017" s="55">
        <v>7</v>
      </c>
      <c r="FJ14017" s="55">
        <v>400000</v>
      </c>
      <c r="FK14017" s="55" t="s">
        <v>1258</v>
      </c>
      <c r="FL14017" s="55">
        <v>0.025</v>
      </c>
    </row>
    <row r="14018" ht="14.25" customHeight="1" outlineLevel="1" spans="162:168">
      <c r="FF14018" s="55">
        <v>14011</v>
      </c>
      <c r="FG14018" s="55" t="s">
        <v>2053</v>
      </c>
      <c r="FH14018" s="55" t="s">
        <v>1995</v>
      </c>
      <c r="FI14018" s="55">
        <v>7</v>
      </c>
      <c r="FJ14018" s="55">
        <v>530000</v>
      </c>
      <c r="FK14018" s="55" t="s">
        <v>1258</v>
      </c>
      <c r="FL14018" s="55">
        <v>0.025</v>
      </c>
    </row>
    <row r="14019" ht="14.25" customHeight="1" outlineLevel="1" spans="162:168">
      <c r="FF14019" s="55">
        <v>14012</v>
      </c>
      <c r="FG14019" s="55" t="s">
        <v>2053</v>
      </c>
      <c r="FH14019" s="55" t="s">
        <v>1995</v>
      </c>
      <c r="FI14019" s="55">
        <v>7</v>
      </c>
      <c r="FJ14019" s="55">
        <v>540000</v>
      </c>
      <c r="FK14019" s="55" t="s">
        <v>1258</v>
      </c>
      <c r="FL14019" s="55">
        <v>0.025</v>
      </c>
    </row>
    <row r="14020" ht="14.25" customHeight="1" outlineLevel="1" spans="162:168">
      <c r="FF14020" s="55">
        <v>14013</v>
      </c>
      <c r="FG14020" s="55" t="s">
        <v>2053</v>
      </c>
      <c r="FH14020" s="55" t="s">
        <v>1569</v>
      </c>
      <c r="FI14020" s="55">
        <v>1</v>
      </c>
      <c r="FJ14020" s="55">
        <v>0</v>
      </c>
      <c r="FK14020" s="55" t="s">
        <v>1258</v>
      </c>
      <c r="FL14020" s="55">
        <v>0.025</v>
      </c>
    </row>
    <row r="14021" ht="14.25" customHeight="1" outlineLevel="1" spans="162:168">
      <c r="FF14021" s="55">
        <v>14014</v>
      </c>
      <c r="FG14021" s="55" t="s">
        <v>2053</v>
      </c>
      <c r="FH14021" s="55" t="s">
        <v>1569</v>
      </c>
      <c r="FI14021" s="55">
        <v>1</v>
      </c>
      <c r="FJ14021" s="55">
        <v>1000</v>
      </c>
      <c r="FK14021" s="55" t="s">
        <v>1258</v>
      </c>
      <c r="FL14021" s="55">
        <v>0.025</v>
      </c>
    </row>
    <row r="14022" ht="14.25" customHeight="1" outlineLevel="1" spans="162:168">
      <c r="FF14022" s="55">
        <v>14015</v>
      </c>
      <c r="FG14022" s="55" t="s">
        <v>2053</v>
      </c>
      <c r="FH14022" s="55" t="s">
        <v>1569</v>
      </c>
      <c r="FI14022" s="55">
        <v>1</v>
      </c>
      <c r="FJ14022" s="55">
        <v>2500</v>
      </c>
      <c r="FK14022" s="55" t="s">
        <v>1258</v>
      </c>
      <c r="FL14022" s="55">
        <v>0.025</v>
      </c>
    </row>
    <row r="14023" ht="14.25" customHeight="1" outlineLevel="1" spans="162:168">
      <c r="FF14023" s="55">
        <v>14016</v>
      </c>
      <c r="FG14023" s="55" t="s">
        <v>2053</v>
      </c>
      <c r="FH14023" s="55" t="s">
        <v>1569</v>
      </c>
      <c r="FI14023" s="55">
        <v>1</v>
      </c>
      <c r="FJ14023" s="55">
        <v>5000</v>
      </c>
      <c r="FK14023" s="55" t="s">
        <v>1258</v>
      </c>
      <c r="FL14023" s="55">
        <v>0.025</v>
      </c>
    </row>
    <row r="14024" ht="14.25" customHeight="1" outlineLevel="1" spans="162:168">
      <c r="FF14024" s="55">
        <v>14017</v>
      </c>
      <c r="FG14024" s="55" t="s">
        <v>2053</v>
      </c>
      <c r="FH14024" s="55" t="s">
        <v>1569</v>
      </c>
      <c r="FI14024" s="55">
        <v>1</v>
      </c>
      <c r="FJ14024" s="55">
        <v>10000</v>
      </c>
      <c r="FK14024" s="55" t="s">
        <v>1258</v>
      </c>
      <c r="FL14024" s="55">
        <v>0.025</v>
      </c>
    </row>
    <row r="14025" ht="14.25" customHeight="1" outlineLevel="1" spans="162:168">
      <c r="FF14025" s="55">
        <v>14018</v>
      </c>
      <c r="FG14025" s="55" t="s">
        <v>2053</v>
      </c>
      <c r="FH14025" s="55" t="s">
        <v>1569</v>
      </c>
      <c r="FI14025" s="55">
        <v>1</v>
      </c>
      <c r="FJ14025" s="55">
        <v>25000</v>
      </c>
      <c r="FK14025" s="55" t="s">
        <v>1258</v>
      </c>
      <c r="FL14025" s="55">
        <v>0.025</v>
      </c>
    </row>
    <row r="14026" ht="14.25" customHeight="1" outlineLevel="1" spans="162:168">
      <c r="FF14026" s="55">
        <v>14019</v>
      </c>
      <c r="FG14026" s="55" t="s">
        <v>2053</v>
      </c>
      <c r="FH14026" s="55" t="s">
        <v>1569</v>
      </c>
      <c r="FI14026" s="55">
        <v>1</v>
      </c>
      <c r="FJ14026" s="55">
        <v>50000</v>
      </c>
      <c r="FK14026" s="55" t="s">
        <v>1258</v>
      </c>
      <c r="FL14026" s="55">
        <v>0.025</v>
      </c>
    </row>
    <row r="14027" ht="14.25" customHeight="1" outlineLevel="1" spans="162:168">
      <c r="FF14027" s="55">
        <v>14020</v>
      </c>
      <c r="FG14027" s="55" t="s">
        <v>2053</v>
      </c>
      <c r="FH14027" s="55" t="s">
        <v>1569</v>
      </c>
      <c r="FI14027" s="55">
        <v>1</v>
      </c>
      <c r="FJ14027" s="55">
        <v>80000</v>
      </c>
      <c r="FK14027" s="55" t="s">
        <v>1258</v>
      </c>
      <c r="FL14027" s="55">
        <v>0.025</v>
      </c>
    </row>
    <row r="14028" ht="14.25" customHeight="1" outlineLevel="1" spans="162:168">
      <c r="FF14028" s="55">
        <v>14021</v>
      </c>
      <c r="FG14028" s="55" t="s">
        <v>2053</v>
      </c>
      <c r="FH14028" s="55" t="s">
        <v>1569</v>
      </c>
      <c r="FI14028" s="55">
        <v>1</v>
      </c>
      <c r="FJ14028" s="55">
        <v>130000</v>
      </c>
      <c r="FK14028" s="55" t="s">
        <v>1258</v>
      </c>
      <c r="FL14028" s="55">
        <v>0.025</v>
      </c>
    </row>
    <row r="14029" ht="14.25" customHeight="1" outlineLevel="1" spans="162:168">
      <c r="FF14029" s="55">
        <v>14022</v>
      </c>
      <c r="FG14029" s="55" t="s">
        <v>2053</v>
      </c>
      <c r="FH14029" s="55" t="s">
        <v>1569</v>
      </c>
      <c r="FI14029" s="55">
        <v>1</v>
      </c>
      <c r="FJ14029" s="55">
        <v>260000</v>
      </c>
      <c r="FK14029" s="55" t="s">
        <v>1258</v>
      </c>
      <c r="FL14029" s="55">
        <v>0.025</v>
      </c>
    </row>
    <row r="14030" ht="14.25" customHeight="1" outlineLevel="1" spans="162:168">
      <c r="FF14030" s="55">
        <v>14023</v>
      </c>
      <c r="FG14030" s="55" t="s">
        <v>2053</v>
      </c>
      <c r="FH14030" s="55" t="s">
        <v>1569</v>
      </c>
      <c r="FI14030" s="55">
        <v>1</v>
      </c>
      <c r="FJ14030" s="55">
        <v>400000</v>
      </c>
      <c r="FK14030" s="55" t="s">
        <v>1258</v>
      </c>
      <c r="FL14030" s="55">
        <v>0.025</v>
      </c>
    </row>
    <row r="14031" ht="14.25" customHeight="1" outlineLevel="1" spans="162:168">
      <c r="FF14031" s="55">
        <v>14024</v>
      </c>
      <c r="FG14031" s="55" t="s">
        <v>2053</v>
      </c>
      <c r="FH14031" s="55" t="s">
        <v>1569</v>
      </c>
      <c r="FI14031" s="55">
        <v>1</v>
      </c>
      <c r="FJ14031" s="55">
        <v>530000</v>
      </c>
      <c r="FK14031" s="55" t="s">
        <v>1258</v>
      </c>
      <c r="FL14031" s="55">
        <v>0.025</v>
      </c>
    </row>
    <row r="14032" ht="14.25" customHeight="1" outlineLevel="1" spans="162:168">
      <c r="FF14032" s="55">
        <v>14025</v>
      </c>
      <c r="FG14032" s="55" t="s">
        <v>2053</v>
      </c>
      <c r="FH14032" s="55" t="s">
        <v>1569</v>
      </c>
      <c r="FI14032" s="55">
        <v>1</v>
      </c>
      <c r="FJ14032" s="55">
        <v>540000</v>
      </c>
      <c r="FK14032" s="55" t="s">
        <v>1258</v>
      </c>
      <c r="FL14032" s="55">
        <v>0.025</v>
      </c>
    </row>
    <row r="14033" ht="14.25" customHeight="1" outlineLevel="1" spans="162:168">
      <c r="FF14033" s="55">
        <v>14026</v>
      </c>
      <c r="FG14033" s="55" t="s">
        <v>2053</v>
      </c>
      <c r="FH14033" s="55" t="s">
        <v>2226</v>
      </c>
      <c r="FI14033" s="55">
        <v>1</v>
      </c>
      <c r="FJ14033" s="55">
        <v>0</v>
      </c>
      <c r="FK14033" s="55" t="s">
        <v>1258</v>
      </c>
      <c r="FL14033" s="55">
        <v>0.025</v>
      </c>
    </row>
    <row r="14034" ht="14.25" customHeight="1" outlineLevel="1" spans="162:168">
      <c r="FF14034" s="55">
        <v>14027</v>
      </c>
      <c r="FG14034" s="55" t="s">
        <v>2053</v>
      </c>
      <c r="FH14034" s="55" t="s">
        <v>2226</v>
      </c>
      <c r="FI14034" s="55">
        <v>1</v>
      </c>
      <c r="FJ14034" s="55">
        <v>1000</v>
      </c>
      <c r="FK14034" s="55" t="s">
        <v>1258</v>
      </c>
      <c r="FL14034" s="55">
        <v>0.025</v>
      </c>
    </row>
    <row r="14035" ht="14.25" customHeight="1" outlineLevel="1" spans="162:168">
      <c r="FF14035" s="55">
        <v>14028</v>
      </c>
      <c r="FG14035" s="55" t="s">
        <v>2053</v>
      </c>
      <c r="FH14035" s="55" t="s">
        <v>2226</v>
      </c>
      <c r="FI14035" s="55">
        <v>1</v>
      </c>
      <c r="FJ14035" s="55">
        <v>2500</v>
      </c>
      <c r="FK14035" s="55" t="s">
        <v>1258</v>
      </c>
      <c r="FL14035" s="55">
        <v>0.025</v>
      </c>
    </row>
    <row r="14036" ht="14.25" customHeight="1" outlineLevel="1" spans="162:168">
      <c r="FF14036" s="55">
        <v>14029</v>
      </c>
      <c r="FG14036" s="55" t="s">
        <v>2053</v>
      </c>
      <c r="FH14036" s="55" t="s">
        <v>2226</v>
      </c>
      <c r="FI14036" s="55">
        <v>1</v>
      </c>
      <c r="FJ14036" s="55">
        <v>5000</v>
      </c>
      <c r="FK14036" s="55" t="s">
        <v>1258</v>
      </c>
      <c r="FL14036" s="55">
        <v>0.025</v>
      </c>
    </row>
    <row r="14037" ht="14.25" customHeight="1" outlineLevel="1" spans="162:168">
      <c r="FF14037" s="55">
        <v>14030</v>
      </c>
      <c r="FG14037" s="55" t="s">
        <v>2053</v>
      </c>
      <c r="FH14037" s="55" t="s">
        <v>2226</v>
      </c>
      <c r="FI14037" s="55">
        <v>1</v>
      </c>
      <c r="FJ14037" s="55">
        <v>10000</v>
      </c>
      <c r="FK14037" s="55" t="s">
        <v>1258</v>
      </c>
      <c r="FL14037" s="55">
        <v>0.025</v>
      </c>
    </row>
    <row r="14038" ht="14.25" customHeight="1" outlineLevel="1" spans="162:168">
      <c r="FF14038" s="55">
        <v>14031</v>
      </c>
      <c r="FG14038" s="55" t="s">
        <v>2053</v>
      </c>
      <c r="FH14038" s="55" t="s">
        <v>2226</v>
      </c>
      <c r="FI14038" s="55">
        <v>1</v>
      </c>
      <c r="FJ14038" s="55">
        <v>25000</v>
      </c>
      <c r="FK14038" s="55" t="s">
        <v>1258</v>
      </c>
      <c r="FL14038" s="55">
        <v>0.025</v>
      </c>
    </row>
    <row r="14039" ht="14.25" customHeight="1" outlineLevel="1" spans="162:168">
      <c r="FF14039" s="55">
        <v>14032</v>
      </c>
      <c r="FG14039" s="55" t="s">
        <v>2053</v>
      </c>
      <c r="FH14039" s="55" t="s">
        <v>2226</v>
      </c>
      <c r="FI14039" s="55">
        <v>1</v>
      </c>
      <c r="FJ14039" s="55">
        <v>50000</v>
      </c>
      <c r="FK14039" s="55" t="s">
        <v>1258</v>
      </c>
      <c r="FL14039" s="55">
        <v>0.025</v>
      </c>
    </row>
    <row r="14040" ht="14.25" customHeight="1" outlineLevel="1" spans="162:168">
      <c r="FF14040" s="55">
        <v>14033</v>
      </c>
      <c r="FG14040" s="55" t="s">
        <v>2053</v>
      </c>
      <c r="FH14040" s="55" t="s">
        <v>2226</v>
      </c>
      <c r="FI14040" s="55">
        <v>1</v>
      </c>
      <c r="FJ14040" s="55">
        <v>80000</v>
      </c>
      <c r="FK14040" s="55" t="s">
        <v>1258</v>
      </c>
      <c r="FL14040" s="55">
        <v>0.025</v>
      </c>
    </row>
    <row r="14041" ht="14.25" customHeight="1" outlineLevel="1" spans="162:168">
      <c r="FF14041" s="55">
        <v>14034</v>
      </c>
      <c r="FG14041" s="55" t="s">
        <v>2053</v>
      </c>
      <c r="FH14041" s="55" t="s">
        <v>2226</v>
      </c>
      <c r="FI14041" s="55">
        <v>1</v>
      </c>
      <c r="FJ14041" s="55">
        <v>130000</v>
      </c>
      <c r="FK14041" s="55" t="s">
        <v>1258</v>
      </c>
      <c r="FL14041" s="55">
        <v>0.025</v>
      </c>
    </row>
    <row r="14042" ht="14.25" customHeight="1" outlineLevel="1" spans="162:168">
      <c r="FF14042" s="55">
        <v>14035</v>
      </c>
      <c r="FG14042" s="55" t="s">
        <v>2053</v>
      </c>
      <c r="FH14042" s="55" t="s">
        <v>2226</v>
      </c>
      <c r="FI14042" s="55">
        <v>1</v>
      </c>
      <c r="FJ14042" s="55">
        <v>260000</v>
      </c>
      <c r="FK14042" s="55" t="s">
        <v>1258</v>
      </c>
      <c r="FL14042" s="55">
        <v>0.025</v>
      </c>
    </row>
    <row r="14043" ht="14.25" customHeight="1" outlineLevel="1" spans="162:168">
      <c r="FF14043" s="55">
        <v>14036</v>
      </c>
      <c r="FG14043" s="55" t="s">
        <v>2053</v>
      </c>
      <c r="FH14043" s="55" t="s">
        <v>2226</v>
      </c>
      <c r="FI14043" s="55">
        <v>1</v>
      </c>
      <c r="FJ14043" s="55">
        <v>400000</v>
      </c>
      <c r="FK14043" s="55" t="s">
        <v>1258</v>
      </c>
      <c r="FL14043" s="55">
        <v>0.025</v>
      </c>
    </row>
    <row r="14044" ht="14.25" customHeight="1" outlineLevel="1" spans="162:168">
      <c r="FF14044" s="55">
        <v>14037</v>
      </c>
      <c r="FG14044" s="55" t="s">
        <v>2053</v>
      </c>
      <c r="FH14044" s="55" t="s">
        <v>2226</v>
      </c>
      <c r="FI14044" s="55">
        <v>1</v>
      </c>
      <c r="FJ14044" s="55">
        <v>530000</v>
      </c>
      <c r="FK14044" s="55" t="s">
        <v>1258</v>
      </c>
      <c r="FL14044" s="55">
        <v>0.025</v>
      </c>
    </row>
    <row r="14045" ht="14.25" customHeight="1" outlineLevel="1" spans="162:168">
      <c r="FF14045" s="55">
        <v>14038</v>
      </c>
      <c r="FG14045" s="55" t="s">
        <v>2053</v>
      </c>
      <c r="FH14045" s="55" t="s">
        <v>2226</v>
      </c>
      <c r="FI14045" s="55">
        <v>1</v>
      </c>
      <c r="FJ14045" s="55">
        <v>540000</v>
      </c>
      <c r="FK14045" s="55" t="s">
        <v>1258</v>
      </c>
      <c r="FL14045" s="55">
        <v>0.025</v>
      </c>
    </row>
    <row r="14046" ht="14.25" customHeight="1" outlineLevel="1" spans="162:168">
      <c r="FF14046" s="55">
        <v>14039</v>
      </c>
      <c r="FG14046" s="55" t="s">
        <v>2053</v>
      </c>
      <c r="FH14046" s="55" t="s">
        <v>1919</v>
      </c>
      <c r="FI14046" s="55">
        <v>1</v>
      </c>
      <c r="FJ14046" s="55">
        <v>0</v>
      </c>
      <c r="FK14046" s="55" t="s">
        <v>1258</v>
      </c>
      <c r="FL14046" s="55">
        <v>0.025</v>
      </c>
    </row>
    <row r="14047" ht="14.25" customHeight="1" outlineLevel="1" spans="162:168">
      <c r="FF14047" s="55">
        <v>14040</v>
      </c>
      <c r="FG14047" s="55" t="s">
        <v>2053</v>
      </c>
      <c r="FH14047" s="55" t="s">
        <v>1919</v>
      </c>
      <c r="FI14047" s="55">
        <v>1</v>
      </c>
      <c r="FJ14047" s="55">
        <v>1000</v>
      </c>
      <c r="FK14047" s="55" t="s">
        <v>1258</v>
      </c>
      <c r="FL14047" s="55">
        <v>0.025</v>
      </c>
    </row>
    <row r="14048" ht="14.25" customHeight="1" outlineLevel="1" spans="162:168">
      <c r="FF14048" s="55">
        <v>14041</v>
      </c>
      <c r="FG14048" s="55" t="s">
        <v>2053</v>
      </c>
      <c r="FH14048" s="55" t="s">
        <v>1919</v>
      </c>
      <c r="FI14048" s="55">
        <v>1</v>
      </c>
      <c r="FJ14048" s="55">
        <v>2500</v>
      </c>
      <c r="FK14048" s="55" t="s">
        <v>1258</v>
      </c>
      <c r="FL14048" s="55">
        <v>0.025</v>
      </c>
    </row>
    <row r="14049" ht="14.25" customHeight="1" outlineLevel="1" spans="162:168">
      <c r="FF14049" s="55">
        <v>14042</v>
      </c>
      <c r="FG14049" s="55" t="s">
        <v>2053</v>
      </c>
      <c r="FH14049" s="55" t="s">
        <v>1919</v>
      </c>
      <c r="FI14049" s="55">
        <v>1</v>
      </c>
      <c r="FJ14049" s="55">
        <v>5000</v>
      </c>
      <c r="FK14049" s="55" t="s">
        <v>1258</v>
      </c>
      <c r="FL14049" s="55">
        <v>0.025</v>
      </c>
    </row>
    <row r="14050" ht="14.25" customHeight="1" outlineLevel="1" spans="162:168">
      <c r="FF14050" s="55">
        <v>14043</v>
      </c>
      <c r="FG14050" s="55" t="s">
        <v>2053</v>
      </c>
      <c r="FH14050" s="55" t="s">
        <v>1919</v>
      </c>
      <c r="FI14050" s="55">
        <v>1</v>
      </c>
      <c r="FJ14050" s="55">
        <v>10000</v>
      </c>
      <c r="FK14050" s="55" t="s">
        <v>1258</v>
      </c>
      <c r="FL14050" s="55">
        <v>0.025</v>
      </c>
    </row>
    <row r="14051" ht="14.25" customHeight="1" outlineLevel="1" spans="162:168">
      <c r="FF14051" s="55">
        <v>14044</v>
      </c>
      <c r="FG14051" s="55" t="s">
        <v>2053</v>
      </c>
      <c r="FH14051" s="55" t="s">
        <v>1919</v>
      </c>
      <c r="FI14051" s="55">
        <v>1</v>
      </c>
      <c r="FJ14051" s="55">
        <v>25000</v>
      </c>
      <c r="FK14051" s="55" t="s">
        <v>1258</v>
      </c>
      <c r="FL14051" s="55">
        <v>0.025</v>
      </c>
    </row>
    <row r="14052" ht="14.25" customHeight="1" outlineLevel="1" spans="162:168">
      <c r="FF14052" s="55">
        <v>14045</v>
      </c>
      <c r="FG14052" s="55" t="s">
        <v>2053</v>
      </c>
      <c r="FH14052" s="55" t="s">
        <v>1919</v>
      </c>
      <c r="FI14052" s="55">
        <v>1</v>
      </c>
      <c r="FJ14052" s="55">
        <v>50000</v>
      </c>
      <c r="FK14052" s="55" t="s">
        <v>1258</v>
      </c>
      <c r="FL14052" s="55">
        <v>0.025</v>
      </c>
    </row>
    <row r="14053" ht="14.25" customHeight="1" outlineLevel="1" spans="162:168">
      <c r="FF14053" s="55">
        <v>14046</v>
      </c>
      <c r="FG14053" s="55" t="s">
        <v>2053</v>
      </c>
      <c r="FH14053" s="55" t="s">
        <v>1919</v>
      </c>
      <c r="FI14053" s="55">
        <v>1</v>
      </c>
      <c r="FJ14053" s="55">
        <v>80000</v>
      </c>
      <c r="FK14053" s="55" t="s">
        <v>1258</v>
      </c>
      <c r="FL14053" s="55">
        <v>0.025</v>
      </c>
    </row>
    <row r="14054" ht="14.25" customHeight="1" outlineLevel="1" spans="162:168">
      <c r="FF14054" s="55">
        <v>14047</v>
      </c>
      <c r="FG14054" s="55" t="s">
        <v>2053</v>
      </c>
      <c r="FH14054" s="55" t="s">
        <v>1919</v>
      </c>
      <c r="FI14054" s="55">
        <v>1</v>
      </c>
      <c r="FJ14054" s="55">
        <v>130000</v>
      </c>
      <c r="FK14054" s="55" t="s">
        <v>1258</v>
      </c>
      <c r="FL14054" s="55">
        <v>0.025</v>
      </c>
    </row>
    <row r="14055" ht="14.25" customHeight="1" outlineLevel="1" spans="162:168">
      <c r="FF14055" s="55">
        <v>14048</v>
      </c>
      <c r="FG14055" s="55" t="s">
        <v>2053</v>
      </c>
      <c r="FH14055" s="55" t="s">
        <v>1919</v>
      </c>
      <c r="FI14055" s="55">
        <v>1</v>
      </c>
      <c r="FJ14055" s="55">
        <v>260000</v>
      </c>
      <c r="FK14055" s="55" t="s">
        <v>1258</v>
      </c>
      <c r="FL14055" s="55">
        <v>0.025</v>
      </c>
    </row>
    <row r="14056" ht="14.25" customHeight="1" outlineLevel="1" spans="162:168">
      <c r="FF14056" s="55">
        <v>14049</v>
      </c>
      <c r="FG14056" s="55" t="s">
        <v>2053</v>
      </c>
      <c r="FH14056" s="55" t="s">
        <v>1919</v>
      </c>
      <c r="FI14056" s="55">
        <v>1</v>
      </c>
      <c r="FJ14056" s="55">
        <v>400000</v>
      </c>
      <c r="FK14056" s="55" t="s">
        <v>1258</v>
      </c>
      <c r="FL14056" s="55">
        <v>0.025</v>
      </c>
    </row>
    <row r="14057" ht="14.25" customHeight="1" outlineLevel="1" spans="162:168">
      <c r="FF14057" s="55">
        <v>14050</v>
      </c>
      <c r="FG14057" s="55" t="s">
        <v>2053</v>
      </c>
      <c r="FH14057" s="55" t="s">
        <v>1919</v>
      </c>
      <c r="FI14057" s="55">
        <v>1</v>
      </c>
      <c r="FJ14057" s="55">
        <v>530000</v>
      </c>
      <c r="FK14057" s="55" t="s">
        <v>1258</v>
      </c>
      <c r="FL14057" s="55">
        <v>0.025</v>
      </c>
    </row>
    <row r="14058" ht="14.25" customHeight="1" outlineLevel="1" spans="162:168">
      <c r="FF14058" s="55">
        <v>14051</v>
      </c>
      <c r="FG14058" s="55" t="s">
        <v>2053</v>
      </c>
      <c r="FH14058" s="55" t="s">
        <v>1919</v>
      </c>
      <c r="FI14058" s="55">
        <v>1</v>
      </c>
      <c r="FJ14058" s="55">
        <v>540000</v>
      </c>
      <c r="FK14058" s="55" t="s">
        <v>1258</v>
      </c>
      <c r="FL14058" s="55">
        <v>0.025</v>
      </c>
    </row>
    <row r="14059" ht="14.25" customHeight="1" outlineLevel="1" spans="162:168">
      <c r="FF14059" s="55">
        <v>14052</v>
      </c>
      <c r="FG14059" s="55" t="s">
        <v>2053</v>
      </c>
      <c r="FH14059" s="55" t="s">
        <v>2382</v>
      </c>
      <c r="FI14059" s="55">
        <v>1</v>
      </c>
      <c r="FJ14059" s="55">
        <v>0</v>
      </c>
      <c r="FK14059" s="55" t="s">
        <v>1258</v>
      </c>
      <c r="FL14059" s="55">
        <v>0.025</v>
      </c>
    </row>
    <row r="14060" ht="14.25" customHeight="1" outlineLevel="1" spans="162:168">
      <c r="FF14060" s="55">
        <v>14053</v>
      </c>
      <c r="FG14060" s="55" t="s">
        <v>2053</v>
      </c>
      <c r="FH14060" s="55" t="s">
        <v>2382</v>
      </c>
      <c r="FI14060" s="55">
        <v>1</v>
      </c>
      <c r="FJ14060" s="55">
        <v>1000</v>
      </c>
      <c r="FK14060" s="55" t="s">
        <v>1258</v>
      </c>
      <c r="FL14060" s="55">
        <v>0.025</v>
      </c>
    </row>
    <row r="14061" ht="14.25" customHeight="1" outlineLevel="1" spans="162:168">
      <c r="FF14061" s="55">
        <v>14054</v>
      </c>
      <c r="FG14061" s="55" t="s">
        <v>2053</v>
      </c>
      <c r="FH14061" s="55" t="s">
        <v>2382</v>
      </c>
      <c r="FI14061" s="55">
        <v>1</v>
      </c>
      <c r="FJ14061" s="55">
        <v>2500</v>
      </c>
      <c r="FK14061" s="55" t="s">
        <v>1258</v>
      </c>
      <c r="FL14061" s="55">
        <v>0.025</v>
      </c>
    </row>
    <row r="14062" ht="14.25" customHeight="1" outlineLevel="1" spans="162:168">
      <c r="FF14062" s="55">
        <v>14055</v>
      </c>
      <c r="FG14062" s="55" t="s">
        <v>2053</v>
      </c>
      <c r="FH14062" s="55" t="s">
        <v>2382</v>
      </c>
      <c r="FI14062" s="55">
        <v>1</v>
      </c>
      <c r="FJ14062" s="55">
        <v>5000</v>
      </c>
      <c r="FK14062" s="55" t="s">
        <v>1258</v>
      </c>
      <c r="FL14062" s="55">
        <v>0.025</v>
      </c>
    </row>
    <row r="14063" ht="14.25" customHeight="1" outlineLevel="1" spans="162:168">
      <c r="FF14063" s="55">
        <v>14056</v>
      </c>
      <c r="FG14063" s="55" t="s">
        <v>2053</v>
      </c>
      <c r="FH14063" s="55" t="s">
        <v>2382</v>
      </c>
      <c r="FI14063" s="55">
        <v>1</v>
      </c>
      <c r="FJ14063" s="55">
        <v>10000</v>
      </c>
      <c r="FK14063" s="55" t="s">
        <v>1258</v>
      </c>
      <c r="FL14063" s="55">
        <v>0.025</v>
      </c>
    </row>
    <row r="14064" ht="14.25" customHeight="1" outlineLevel="1" spans="162:168">
      <c r="FF14064" s="55">
        <v>14057</v>
      </c>
      <c r="FG14064" s="55" t="s">
        <v>2053</v>
      </c>
      <c r="FH14064" s="55" t="s">
        <v>2382</v>
      </c>
      <c r="FI14064" s="55">
        <v>1</v>
      </c>
      <c r="FJ14064" s="55">
        <v>25000</v>
      </c>
      <c r="FK14064" s="55" t="s">
        <v>1258</v>
      </c>
      <c r="FL14064" s="55">
        <v>0.025</v>
      </c>
    </row>
    <row r="14065" ht="14.25" customHeight="1" outlineLevel="1" spans="162:168">
      <c r="FF14065" s="55">
        <v>14058</v>
      </c>
      <c r="FG14065" s="55" t="s">
        <v>2053</v>
      </c>
      <c r="FH14065" s="55" t="s">
        <v>2382</v>
      </c>
      <c r="FI14065" s="55">
        <v>1</v>
      </c>
      <c r="FJ14065" s="55">
        <v>50000</v>
      </c>
      <c r="FK14065" s="55" t="s">
        <v>1258</v>
      </c>
      <c r="FL14065" s="55">
        <v>0.025</v>
      </c>
    </row>
    <row r="14066" ht="14.25" customHeight="1" outlineLevel="1" spans="162:168">
      <c r="FF14066" s="55">
        <v>14059</v>
      </c>
      <c r="FG14066" s="55" t="s">
        <v>2053</v>
      </c>
      <c r="FH14066" s="55" t="s">
        <v>2382</v>
      </c>
      <c r="FI14066" s="55">
        <v>1</v>
      </c>
      <c r="FJ14066" s="55">
        <v>80000</v>
      </c>
      <c r="FK14066" s="55" t="s">
        <v>1258</v>
      </c>
      <c r="FL14066" s="55">
        <v>0.025</v>
      </c>
    </row>
    <row r="14067" ht="14.25" customHeight="1" outlineLevel="1" spans="162:168">
      <c r="FF14067" s="55">
        <v>14060</v>
      </c>
      <c r="FG14067" s="55" t="s">
        <v>2053</v>
      </c>
      <c r="FH14067" s="55" t="s">
        <v>2382</v>
      </c>
      <c r="FI14067" s="55">
        <v>1</v>
      </c>
      <c r="FJ14067" s="55">
        <v>130000</v>
      </c>
      <c r="FK14067" s="55" t="s">
        <v>1258</v>
      </c>
      <c r="FL14067" s="55">
        <v>0.025</v>
      </c>
    </row>
    <row r="14068" ht="14.25" customHeight="1" outlineLevel="1" spans="162:168">
      <c r="FF14068" s="55">
        <v>14061</v>
      </c>
      <c r="FG14068" s="55" t="s">
        <v>2053</v>
      </c>
      <c r="FH14068" s="55" t="s">
        <v>2382</v>
      </c>
      <c r="FI14068" s="55">
        <v>1</v>
      </c>
      <c r="FJ14068" s="55">
        <v>260000</v>
      </c>
      <c r="FK14068" s="55" t="s">
        <v>1258</v>
      </c>
      <c r="FL14068" s="55">
        <v>0.025</v>
      </c>
    </row>
    <row r="14069" ht="14.25" customHeight="1" outlineLevel="1" spans="162:168">
      <c r="FF14069" s="55">
        <v>14062</v>
      </c>
      <c r="FG14069" s="55" t="s">
        <v>2053</v>
      </c>
      <c r="FH14069" s="55" t="s">
        <v>2382</v>
      </c>
      <c r="FI14069" s="55">
        <v>1</v>
      </c>
      <c r="FJ14069" s="55">
        <v>400000</v>
      </c>
      <c r="FK14069" s="55" t="s">
        <v>1258</v>
      </c>
      <c r="FL14069" s="55">
        <v>0.025</v>
      </c>
    </row>
    <row r="14070" ht="14.25" customHeight="1" outlineLevel="1" spans="162:168">
      <c r="FF14070" s="55">
        <v>14063</v>
      </c>
      <c r="FG14070" s="55" t="s">
        <v>2053</v>
      </c>
      <c r="FH14070" s="55" t="s">
        <v>2382</v>
      </c>
      <c r="FI14070" s="55">
        <v>1</v>
      </c>
      <c r="FJ14070" s="55">
        <v>530000</v>
      </c>
      <c r="FK14070" s="55" t="s">
        <v>1258</v>
      </c>
      <c r="FL14070" s="55">
        <v>0.025</v>
      </c>
    </row>
    <row r="14071" ht="14.25" customHeight="1" outlineLevel="1" spans="162:168">
      <c r="FF14071" s="55">
        <v>14064</v>
      </c>
      <c r="FG14071" s="55" t="s">
        <v>2053</v>
      </c>
      <c r="FH14071" s="55" t="s">
        <v>2382</v>
      </c>
      <c r="FI14071" s="55">
        <v>1</v>
      </c>
      <c r="FJ14071" s="55">
        <v>540000</v>
      </c>
      <c r="FK14071" s="55" t="s">
        <v>1258</v>
      </c>
      <c r="FL14071" s="55">
        <v>0.025</v>
      </c>
    </row>
    <row r="14072" ht="14.25" customHeight="1" outlineLevel="1" spans="162:168">
      <c r="FF14072" s="55">
        <v>14065</v>
      </c>
      <c r="FG14072" s="55" t="s">
        <v>2053</v>
      </c>
      <c r="FH14072" s="55" t="s">
        <v>1646</v>
      </c>
      <c r="FI14072" s="55">
        <v>1</v>
      </c>
      <c r="FJ14072" s="55">
        <v>0</v>
      </c>
      <c r="FK14072" s="55" t="s">
        <v>1258</v>
      </c>
      <c r="FL14072" s="55">
        <v>0.025</v>
      </c>
    </row>
    <row r="14073" ht="14.25" customHeight="1" outlineLevel="1" spans="162:168">
      <c r="FF14073" s="55">
        <v>14066</v>
      </c>
      <c r="FG14073" s="55" t="s">
        <v>2053</v>
      </c>
      <c r="FH14073" s="55" t="s">
        <v>1646</v>
      </c>
      <c r="FI14073" s="55">
        <v>1</v>
      </c>
      <c r="FJ14073" s="55">
        <v>1000</v>
      </c>
      <c r="FK14073" s="55" t="s">
        <v>1258</v>
      </c>
      <c r="FL14073" s="55">
        <v>0.025</v>
      </c>
    </row>
    <row r="14074" ht="14.25" customHeight="1" outlineLevel="1" spans="162:168">
      <c r="FF14074" s="55">
        <v>14067</v>
      </c>
      <c r="FG14074" s="55" t="s">
        <v>2053</v>
      </c>
      <c r="FH14074" s="55" t="s">
        <v>1646</v>
      </c>
      <c r="FI14074" s="55">
        <v>1</v>
      </c>
      <c r="FJ14074" s="55">
        <v>2500</v>
      </c>
      <c r="FK14074" s="55" t="s">
        <v>1258</v>
      </c>
      <c r="FL14074" s="55">
        <v>0.025</v>
      </c>
    </row>
    <row r="14075" ht="14.25" customHeight="1" outlineLevel="1" spans="162:168">
      <c r="FF14075" s="55">
        <v>14068</v>
      </c>
      <c r="FG14075" s="55" t="s">
        <v>2053</v>
      </c>
      <c r="FH14075" s="55" t="s">
        <v>1646</v>
      </c>
      <c r="FI14075" s="55">
        <v>1</v>
      </c>
      <c r="FJ14075" s="55">
        <v>5000</v>
      </c>
      <c r="FK14075" s="55" t="s">
        <v>1258</v>
      </c>
      <c r="FL14075" s="55">
        <v>0.025</v>
      </c>
    </row>
    <row r="14076" ht="14.25" customHeight="1" outlineLevel="1" spans="162:168">
      <c r="FF14076" s="55">
        <v>14069</v>
      </c>
      <c r="FG14076" s="55" t="s">
        <v>2053</v>
      </c>
      <c r="FH14076" s="55" t="s">
        <v>1646</v>
      </c>
      <c r="FI14076" s="55">
        <v>1</v>
      </c>
      <c r="FJ14076" s="55">
        <v>10000</v>
      </c>
      <c r="FK14076" s="55" t="s">
        <v>1258</v>
      </c>
      <c r="FL14076" s="55">
        <v>0.025</v>
      </c>
    </row>
    <row r="14077" ht="14.25" customHeight="1" outlineLevel="1" spans="162:168">
      <c r="FF14077" s="55">
        <v>14070</v>
      </c>
      <c r="FG14077" s="55" t="s">
        <v>2053</v>
      </c>
      <c r="FH14077" s="55" t="s">
        <v>1646</v>
      </c>
      <c r="FI14077" s="55">
        <v>1</v>
      </c>
      <c r="FJ14077" s="55">
        <v>25000</v>
      </c>
      <c r="FK14077" s="55" t="s">
        <v>1258</v>
      </c>
      <c r="FL14077" s="55">
        <v>0.025</v>
      </c>
    </row>
    <row r="14078" ht="14.25" customHeight="1" outlineLevel="1" spans="162:168">
      <c r="FF14078" s="55">
        <v>14071</v>
      </c>
      <c r="FG14078" s="55" t="s">
        <v>2053</v>
      </c>
      <c r="FH14078" s="55" t="s">
        <v>1646</v>
      </c>
      <c r="FI14078" s="55">
        <v>1</v>
      </c>
      <c r="FJ14078" s="55">
        <v>50000</v>
      </c>
      <c r="FK14078" s="55" t="s">
        <v>1258</v>
      </c>
      <c r="FL14078" s="55">
        <v>0.025</v>
      </c>
    </row>
    <row r="14079" ht="14.25" customHeight="1" outlineLevel="1" spans="162:168">
      <c r="FF14079" s="55">
        <v>14072</v>
      </c>
      <c r="FG14079" s="55" t="s">
        <v>2053</v>
      </c>
      <c r="FH14079" s="55" t="s">
        <v>1646</v>
      </c>
      <c r="FI14079" s="55">
        <v>1</v>
      </c>
      <c r="FJ14079" s="55">
        <v>80000</v>
      </c>
      <c r="FK14079" s="55" t="s">
        <v>1258</v>
      </c>
      <c r="FL14079" s="55">
        <v>0.025</v>
      </c>
    </row>
    <row r="14080" ht="14.25" customHeight="1" outlineLevel="1" spans="162:168">
      <c r="FF14080" s="55">
        <v>14073</v>
      </c>
      <c r="FG14080" s="55" t="s">
        <v>2053</v>
      </c>
      <c r="FH14080" s="55" t="s">
        <v>1646</v>
      </c>
      <c r="FI14080" s="55">
        <v>1</v>
      </c>
      <c r="FJ14080" s="55">
        <v>130000</v>
      </c>
      <c r="FK14080" s="55" t="s">
        <v>1258</v>
      </c>
      <c r="FL14080" s="55">
        <v>0.025</v>
      </c>
    </row>
    <row r="14081" ht="14.25" customHeight="1" outlineLevel="1" spans="162:168">
      <c r="FF14081" s="55">
        <v>14074</v>
      </c>
      <c r="FG14081" s="55" t="s">
        <v>2053</v>
      </c>
      <c r="FH14081" s="55" t="s">
        <v>1646</v>
      </c>
      <c r="FI14081" s="55">
        <v>1</v>
      </c>
      <c r="FJ14081" s="55">
        <v>260000</v>
      </c>
      <c r="FK14081" s="55" t="s">
        <v>1258</v>
      </c>
      <c r="FL14081" s="55">
        <v>0.025</v>
      </c>
    </row>
    <row r="14082" ht="14.25" customHeight="1" outlineLevel="1" spans="162:168">
      <c r="FF14082" s="55">
        <v>14075</v>
      </c>
      <c r="FG14082" s="55" t="s">
        <v>2053</v>
      </c>
      <c r="FH14082" s="55" t="s">
        <v>1646</v>
      </c>
      <c r="FI14082" s="55">
        <v>1</v>
      </c>
      <c r="FJ14082" s="55">
        <v>400000</v>
      </c>
      <c r="FK14082" s="55" t="s">
        <v>1258</v>
      </c>
      <c r="FL14082" s="55">
        <v>0.025</v>
      </c>
    </row>
    <row r="14083" ht="14.25" customHeight="1" outlineLevel="1" spans="162:168">
      <c r="FF14083" s="55">
        <v>14076</v>
      </c>
      <c r="FG14083" s="55" t="s">
        <v>2053</v>
      </c>
      <c r="FH14083" s="55" t="s">
        <v>1646</v>
      </c>
      <c r="FI14083" s="55">
        <v>1</v>
      </c>
      <c r="FJ14083" s="55">
        <v>530000</v>
      </c>
      <c r="FK14083" s="55" t="s">
        <v>1258</v>
      </c>
      <c r="FL14083" s="55">
        <v>0.025</v>
      </c>
    </row>
    <row r="14084" ht="14.25" customHeight="1" outlineLevel="1" spans="162:168">
      <c r="FF14084" s="55">
        <v>14077</v>
      </c>
      <c r="FG14084" s="55" t="s">
        <v>2053</v>
      </c>
      <c r="FH14084" s="55" t="s">
        <v>1646</v>
      </c>
      <c r="FI14084" s="55">
        <v>1</v>
      </c>
      <c r="FJ14084" s="55">
        <v>540000</v>
      </c>
      <c r="FK14084" s="55" t="s">
        <v>1258</v>
      </c>
      <c r="FL14084" s="55">
        <v>0.025</v>
      </c>
    </row>
    <row r="14085" ht="14.25" customHeight="1" outlineLevel="1" spans="162:168">
      <c r="FF14085" s="55">
        <v>14078</v>
      </c>
      <c r="FG14085" s="55" t="s">
        <v>2077</v>
      </c>
      <c r="FH14085" s="55" t="s">
        <v>900</v>
      </c>
      <c r="FI14085" s="55">
        <v>1</v>
      </c>
      <c r="FJ14085" s="55">
        <v>0</v>
      </c>
      <c r="FK14085" s="55" t="s">
        <v>1258</v>
      </c>
      <c r="FL14085" s="55">
        <v>0.025</v>
      </c>
    </row>
    <row r="14086" ht="14.25" customHeight="1" outlineLevel="1" spans="162:168">
      <c r="FF14086" s="55">
        <v>14079</v>
      </c>
      <c r="FG14086" s="55" t="s">
        <v>2077</v>
      </c>
      <c r="FH14086" s="55" t="s">
        <v>900</v>
      </c>
      <c r="FI14086" s="55">
        <v>1</v>
      </c>
      <c r="FJ14086" s="55">
        <v>1000</v>
      </c>
      <c r="FK14086" s="55" t="s">
        <v>1258</v>
      </c>
      <c r="FL14086" s="55">
        <v>0.025</v>
      </c>
    </row>
    <row r="14087" ht="14.25" customHeight="1" outlineLevel="1" spans="162:168">
      <c r="FF14087" s="55">
        <v>14080</v>
      </c>
      <c r="FG14087" s="55" t="s">
        <v>2077</v>
      </c>
      <c r="FH14087" s="55" t="s">
        <v>900</v>
      </c>
      <c r="FI14087" s="55">
        <v>1</v>
      </c>
      <c r="FJ14087" s="55">
        <v>2500</v>
      </c>
      <c r="FK14087" s="55" t="s">
        <v>1258</v>
      </c>
      <c r="FL14087" s="55">
        <v>0.025</v>
      </c>
    </row>
    <row r="14088" ht="14.25" customHeight="1" outlineLevel="1" spans="162:168">
      <c r="FF14088" s="55">
        <v>14081</v>
      </c>
      <c r="FG14088" s="55" t="s">
        <v>2077</v>
      </c>
      <c r="FH14088" s="55" t="s">
        <v>900</v>
      </c>
      <c r="FI14088" s="55">
        <v>1</v>
      </c>
      <c r="FJ14088" s="55">
        <v>5000</v>
      </c>
      <c r="FK14088" s="55" t="s">
        <v>1258</v>
      </c>
      <c r="FL14088" s="55">
        <v>0.025</v>
      </c>
    </row>
    <row r="14089" ht="14.25" customHeight="1" outlineLevel="1" spans="162:168">
      <c r="FF14089" s="55">
        <v>14082</v>
      </c>
      <c r="FG14089" s="55" t="s">
        <v>2077</v>
      </c>
      <c r="FH14089" s="55" t="s">
        <v>900</v>
      </c>
      <c r="FI14089" s="55">
        <v>1</v>
      </c>
      <c r="FJ14089" s="55">
        <v>10000</v>
      </c>
      <c r="FK14089" s="55" t="s">
        <v>1258</v>
      </c>
      <c r="FL14089" s="55">
        <v>0.025</v>
      </c>
    </row>
    <row r="14090" ht="14.25" customHeight="1" outlineLevel="1" spans="162:168">
      <c r="FF14090" s="55">
        <v>14083</v>
      </c>
      <c r="FG14090" s="55" t="s">
        <v>2077</v>
      </c>
      <c r="FH14090" s="55" t="s">
        <v>900</v>
      </c>
      <c r="FI14090" s="55">
        <v>1</v>
      </c>
      <c r="FJ14090" s="55">
        <v>25000</v>
      </c>
      <c r="FK14090" s="55" t="s">
        <v>1258</v>
      </c>
      <c r="FL14090" s="55">
        <v>0.025</v>
      </c>
    </row>
    <row r="14091" ht="14.25" customHeight="1" outlineLevel="1" spans="162:168">
      <c r="FF14091" s="55">
        <v>14084</v>
      </c>
      <c r="FG14091" s="55" t="s">
        <v>2077</v>
      </c>
      <c r="FH14091" s="55" t="s">
        <v>900</v>
      </c>
      <c r="FI14091" s="55">
        <v>1</v>
      </c>
      <c r="FJ14091" s="55">
        <v>50000</v>
      </c>
      <c r="FK14091" s="55" t="s">
        <v>1258</v>
      </c>
      <c r="FL14091" s="55">
        <v>0.025</v>
      </c>
    </row>
    <row r="14092" ht="14.25" customHeight="1" outlineLevel="1" spans="162:168">
      <c r="FF14092" s="55">
        <v>14085</v>
      </c>
      <c r="FG14092" s="55" t="s">
        <v>2077</v>
      </c>
      <c r="FH14092" s="55" t="s">
        <v>900</v>
      </c>
      <c r="FI14092" s="55">
        <v>1</v>
      </c>
      <c r="FJ14092" s="55">
        <v>80000</v>
      </c>
      <c r="FK14092" s="55" t="s">
        <v>1258</v>
      </c>
      <c r="FL14092" s="55">
        <v>0.025</v>
      </c>
    </row>
    <row r="14093" ht="14.25" customHeight="1" outlineLevel="1" spans="162:168">
      <c r="FF14093" s="55">
        <v>14086</v>
      </c>
      <c r="FG14093" s="55" t="s">
        <v>2077</v>
      </c>
      <c r="FH14093" s="55" t="s">
        <v>900</v>
      </c>
      <c r="FI14093" s="55">
        <v>1</v>
      </c>
      <c r="FJ14093" s="55">
        <v>130000</v>
      </c>
      <c r="FK14093" s="55" t="s">
        <v>1258</v>
      </c>
      <c r="FL14093" s="55">
        <v>0.025</v>
      </c>
    </row>
    <row r="14094" ht="14.25" customHeight="1" outlineLevel="1" spans="162:168">
      <c r="FF14094" s="55">
        <v>14087</v>
      </c>
      <c r="FG14094" s="55" t="s">
        <v>2077</v>
      </c>
      <c r="FH14094" s="55" t="s">
        <v>900</v>
      </c>
      <c r="FI14094" s="55">
        <v>1</v>
      </c>
      <c r="FJ14094" s="55">
        <v>260000</v>
      </c>
      <c r="FK14094" s="55" t="s">
        <v>1258</v>
      </c>
      <c r="FL14094" s="55">
        <v>0.025</v>
      </c>
    </row>
    <row r="14095" ht="14.25" customHeight="1" outlineLevel="1" spans="162:168">
      <c r="FF14095" s="55">
        <v>14088</v>
      </c>
      <c r="FG14095" s="55" t="s">
        <v>2077</v>
      </c>
      <c r="FH14095" s="55" t="s">
        <v>900</v>
      </c>
      <c r="FI14095" s="55">
        <v>1</v>
      </c>
      <c r="FJ14095" s="55">
        <v>400000</v>
      </c>
      <c r="FK14095" s="55" t="s">
        <v>1258</v>
      </c>
      <c r="FL14095" s="55">
        <v>0.025</v>
      </c>
    </row>
    <row r="14096" ht="14.25" customHeight="1" outlineLevel="1" spans="162:168">
      <c r="FF14096" s="55">
        <v>14089</v>
      </c>
      <c r="FG14096" s="55" t="s">
        <v>2077</v>
      </c>
      <c r="FH14096" s="55" t="s">
        <v>900</v>
      </c>
      <c r="FI14096" s="55">
        <v>1</v>
      </c>
      <c r="FJ14096" s="55">
        <v>530000</v>
      </c>
      <c r="FK14096" s="55" t="s">
        <v>1258</v>
      </c>
      <c r="FL14096" s="55">
        <v>0.025</v>
      </c>
    </row>
    <row r="14097" ht="14.25" customHeight="1" outlineLevel="1" spans="162:168">
      <c r="FF14097" s="55">
        <v>14090</v>
      </c>
      <c r="FG14097" s="55" t="s">
        <v>2077</v>
      </c>
      <c r="FH14097" s="55" t="s">
        <v>900</v>
      </c>
      <c r="FI14097" s="55">
        <v>1</v>
      </c>
      <c r="FJ14097" s="55">
        <v>540000</v>
      </c>
      <c r="FK14097" s="55" t="s">
        <v>1258</v>
      </c>
      <c r="FL14097" s="55">
        <v>0.025</v>
      </c>
    </row>
    <row r="14098" ht="14.25" customHeight="1" outlineLevel="1" spans="162:168">
      <c r="FF14098" s="55">
        <v>14091</v>
      </c>
      <c r="FG14098" s="55" t="s">
        <v>2077</v>
      </c>
      <c r="FH14098" s="55" t="s">
        <v>763</v>
      </c>
      <c r="FI14098" s="55">
        <v>1</v>
      </c>
      <c r="FJ14098" s="55">
        <v>0</v>
      </c>
      <c r="FK14098" s="55" t="s">
        <v>1258</v>
      </c>
      <c r="FL14098" s="55">
        <v>0.085</v>
      </c>
    </row>
    <row r="14099" ht="14.25" customHeight="1" outlineLevel="1" spans="162:168">
      <c r="FF14099" s="55">
        <v>14092</v>
      </c>
      <c r="FG14099" s="55" t="s">
        <v>2077</v>
      </c>
      <c r="FH14099" s="55" t="s">
        <v>763</v>
      </c>
      <c r="FI14099" s="55">
        <v>1</v>
      </c>
      <c r="FJ14099" s="55">
        <v>1000</v>
      </c>
      <c r="FK14099" s="55" t="s">
        <v>1258</v>
      </c>
      <c r="FL14099" s="55">
        <v>0.085</v>
      </c>
    </row>
    <row r="14100" ht="14.25" customHeight="1" outlineLevel="1" spans="162:168">
      <c r="FF14100" s="55">
        <v>14093</v>
      </c>
      <c r="FG14100" s="55" t="s">
        <v>2077</v>
      </c>
      <c r="FH14100" s="55" t="s">
        <v>763</v>
      </c>
      <c r="FI14100" s="55">
        <v>1</v>
      </c>
      <c r="FJ14100" s="55">
        <v>2500</v>
      </c>
      <c r="FK14100" s="55" t="s">
        <v>1258</v>
      </c>
      <c r="FL14100" s="55">
        <v>0.0792</v>
      </c>
    </row>
    <row r="14101" ht="14.25" customHeight="1" outlineLevel="1" spans="162:168">
      <c r="FF14101" s="55">
        <v>14094</v>
      </c>
      <c r="FG14101" s="55" t="s">
        <v>2077</v>
      </c>
      <c r="FH14101" s="55" t="s">
        <v>763</v>
      </c>
      <c r="FI14101" s="55">
        <v>1</v>
      </c>
      <c r="FJ14101" s="55">
        <v>5000</v>
      </c>
      <c r="FK14101" s="55" t="s">
        <v>1258</v>
      </c>
      <c r="FL14101" s="55">
        <v>0.07</v>
      </c>
    </row>
    <row r="14102" ht="14.25" customHeight="1" outlineLevel="1" spans="162:168">
      <c r="FF14102" s="55">
        <v>14095</v>
      </c>
      <c r="FG14102" s="55" t="s">
        <v>2077</v>
      </c>
      <c r="FH14102" s="55" t="s">
        <v>763</v>
      </c>
      <c r="FI14102" s="55">
        <v>1</v>
      </c>
      <c r="FJ14102" s="55">
        <v>10000</v>
      </c>
      <c r="FK14102" s="55" t="s">
        <v>1258</v>
      </c>
      <c r="FL14102" s="55">
        <v>0.0584</v>
      </c>
    </row>
    <row r="14103" ht="14.25" customHeight="1" outlineLevel="1" spans="162:168">
      <c r="FF14103" s="55">
        <v>14096</v>
      </c>
      <c r="FG14103" s="55" t="s">
        <v>2077</v>
      </c>
      <c r="FH14103" s="55" t="s">
        <v>763</v>
      </c>
      <c r="FI14103" s="55">
        <v>1</v>
      </c>
      <c r="FJ14103" s="55">
        <v>25000</v>
      </c>
      <c r="FK14103" s="55" t="s">
        <v>1258</v>
      </c>
      <c r="FL14103" s="55">
        <v>0.0559</v>
      </c>
    </row>
    <row r="14104" ht="14.25" customHeight="1" outlineLevel="1" spans="162:168">
      <c r="FF14104" s="55">
        <v>14097</v>
      </c>
      <c r="FG14104" s="55" t="s">
        <v>2077</v>
      </c>
      <c r="FH14104" s="55" t="s">
        <v>763</v>
      </c>
      <c r="FI14104" s="55">
        <v>1</v>
      </c>
      <c r="FJ14104" s="55">
        <v>50000</v>
      </c>
      <c r="FK14104" s="55" t="s">
        <v>1258</v>
      </c>
      <c r="FL14104" s="55">
        <v>0.0525</v>
      </c>
    </row>
    <row r="14105" ht="14.25" customHeight="1" outlineLevel="1" spans="162:168">
      <c r="FF14105" s="55">
        <v>14098</v>
      </c>
      <c r="FG14105" s="55" t="s">
        <v>2077</v>
      </c>
      <c r="FH14105" s="55" t="s">
        <v>763</v>
      </c>
      <c r="FI14105" s="55">
        <v>1</v>
      </c>
      <c r="FJ14105" s="55">
        <v>80000</v>
      </c>
      <c r="FK14105" s="55" t="s">
        <v>1258</v>
      </c>
      <c r="FL14105" s="55">
        <v>0.0475</v>
      </c>
    </row>
    <row r="14106" ht="14.25" customHeight="1" outlineLevel="1" spans="162:168">
      <c r="FF14106" s="55">
        <v>14099</v>
      </c>
      <c r="FG14106" s="55" t="s">
        <v>2077</v>
      </c>
      <c r="FH14106" s="55" t="s">
        <v>763</v>
      </c>
      <c r="FI14106" s="55">
        <v>1</v>
      </c>
      <c r="FJ14106" s="55">
        <v>130000</v>
      </c>
      <c r="FK14106" s="55" t="s">
        <v>1258</v>
      </c>
      <c r="FL14106" s="55">
        <v>0.0475</v>
      </c>
    </row>
    <row r="14107" ht="14.25" customHeight="1" outlineLevel="1" spans="162:168">
      <c r="FF14107" s="55">
        <v>14100</v>
      </c>
      <c r="FG14107" s="55" t="s">
        <v>2077</v>
      </c>
      <c r="FH14107" s="55" t="s">
        <v>763</v>
      </c>
      <c r="FI14107" s="55">
        <v>1</v>
      </c>
      <c r="FJ14107" s="55">
        <v>260000</v>
      </c>
      <c r="FK14107" s="55" t="s">
        <v>1258</v>
      </c>
      <c r="FL14107" s="55">
        <v>0.0475</v>
      </c>
    </row>
    <row r="14108" ht="14.25" customHeight="1" outlineLevel="1" spans="162:168">
      <c r="FF14108" s="55">
        <v>14101</v>
      </c>
      <c r="FG14108" s="55" t="s">
        <v>2077</v>
      </c>
      <c r="FH14108" s="55" t="s">
        <v>763</v>
      </c>
      <c r="FI14108" s="55">
        <v>1</v>
      </c>
      <c r="FJ14108" s="55">
        <v>400000</v>
      </c>
      <c r="FK14108" s="55" t="s">
        <v>1258</v>
      </c>
      <c r="FL14108" s="55">
        <v>0.0475</v>
      </c>
    </row>
    <row r="14109" ht="14.25" customHeight="1" outlineLevel="1" spans="162:168">
      <c r="FF14109" s="55">
        <v>14102</v>
      </c>
      <c r="FG14109" s="55" t="s">
        <v>2077</v>
      </c>
      <c r="FH14109" s="55" t="s">
        <v>763</v>
      </c>
      <c r="FI14109" s="55">
        <v>1</v>
      </c>
      <c r="FJ14109" s="55">
        <v>530000</v>
      </c>
      <c r="FK14109" s="55" t="s">
        <v>1258</v>
      </c>
      <c r="FL14109" s="55">
        <v>0.0475</v>
      </c>
    </row>
    <row r="14110" ht="14.25" customHeight="1" outlineLevel="1" spans="162:168">
      <c r="FF14110" s="55">
        <v>14103</v>
      </c>
      <c r="FG14110" s="55" t="s">
        <v>2077</v>
      </c>
      <c r="FH14110" s="55" t="s">
        <v>763</v>
      </c>
      <c r="FI14110" s="55">
        <v>1</v>
      </c>
      <c r="FJ14110" s="55">
        <v>540000</v>
      </c>
      <c r="FK14110" s="55" t="s">
        <v>1258</v>
      </c>
      <c r="FL14110" s="55">
        <v>0.0475</v>
      </c>
    </row>
    <row r="14111" ht="14.25" customHeight="1" outlineLevel="1" spans="162:168">
      <c r="FF14111" s="55">
        <v>14104</v>
      </c>
      <c r="FG14111" s="55" t="s">
        <v>2077</v>
      </c>
      <c r="FH14111" s="55" t="s">
        <v>763</v>
      </c>
      <c r="FI14111" s="55">
        <v>2</v>
      </c>
      <c r="FJ14111" s="55">
        <v>0</v>
      </c>
      <c r="FK14111" s="55" t="s">
        <v>1258</v>
      </c>
      <c r="FL14111" s="55">
        <v>0.085</v>
      </c>
    </row>
    <row r="14112" ht="14.25" customHeight="1" outlineLevel="1" spans="162:168">
      <c r="FF14112" s="55">
        <v>14105</v>
      </c>
      <c r="FG14112" s="55" t="s">
        <v>2077</v>
      </c>
      <c r="FH14112" s="55" t="s">
        <v>763</v>
      </c>
      <c r="FI14112" s="55">
        <v>2</v>
      </c>
      <c r="FJ14112" s="55">
        <v>1000</v>
      </c>
      <c r="FK14112" s="55" t="s">
        <v>1258</v>
      </c>
      <c r="FL14112" s="55">
        <v>0.085</v>
      </c>
    </row>
    <row r="14113" ht="14.25" customHeight="1" outlineLevel="1" spans="162:168">
      <c r="FF14113" s="55">
        <v>14106</v>
      </c>
      <c r="FG14113" s="55" t="s">
        <v>2077</v>
      </c>
      <c r="FH14113" s="55" t="s">
        <v>763</v>
      </c>
      <c r="FI14113" s="55">
        <v>2</v>
      </c>
      <c r="FJ14113" s="55">
        <v>2500</v>
      </c>
      <c r="FK14113" s="55" t="s">
        <v>1258</v>
      </c>
      <c r="FL14113" s="55">
        <v>0.0792</v>
      </c>
    </row>
    <row r="14114" ht="14.25" customHeight="1" outlineLevel="1" spans="162:168">
      <c r="FF14114" s="55">
        <v>14107</v>
      </c>
      <c r="FG14114" s="55" t="s">
        <v>2077</v>
      </c>
      <c r="FH14114" s="55" t="s">
        <v>763</v>
      </c>
      <c r="FI14114" s="55">
        <v>2</v>
      </c>
      <c r="FJ14114" s="55">
        <v>5000</v>
      </c>
      <c r="FK14114" s="55" t="s">
        <v>1258</v>
      </c>
      <c r="FL14114" s="55">
        <v>0.07</v>
      </c>
    </row>
    <row r="14115" ht="14.25" customHeight="1" outlineLevel="1" spans="162:168">
      <c r="FF14115" s="55">
        <v>14108</v>
      </c>
      <c r="FG14115" s="55" t="s">
        <v>2077</v>
      </c>
      <c r="FH14115" s="55" t="s">
        <v>763</v>
      </c>
      <c r="FI14115" s="55">
        <v>2</v>
      </c>
      <c r="FJ14115" s="55">
        <v>10000</v>
      </c>
      <c r="FK14115" s="55" t="s">
        <v>1258</v>
      </c>
      <c r="FL14115" s="55">
        <v>0.0584</v>
      </c>
    </row>
    <row r="14116" ht="14.25" customHeight="1" outlineLevel="1" spans="162:168">
      <c r="FF14116" s="55">
        <v>14109</v>
      </c>
      <c r="FG14116" s="55" t="s">
        <v>2077</v>
      </c>
      <c r="FH14116" s="55" t="s">
        <v>763</v>
      </c>
      <c r="FI14116" s="55">
        <v>2</v>
      </c>
      <c r="FJ14116" s="55">
        <v>25000</v>
      </c>
      <c r="FK14116" s="55" t="s">
        <v>1258</v>
      </c>
      <c r="FL14116" s="55">
        <v>0.0559</v>
      </c>
    </row>
    <row r="14117" ht="14.25" customHeight="1" outlineLevel="1" spans="162:168">
      <c r="FF14117" s="55">
        <v>14110</v>
      </c>
      <c r="FG14117" s="55" t="s">
        <v>2077</v>
      </c>
      <c r="FH14117" s="55" t="s">
        <v>763</v>
      </c>
      <c r="FI14117" s="55">
        <v>2</v>
      </c>
      <c r="FJ14117" s="55">
        <v>50000</v>
      </c>
      <c r="FK14117" s="55" t="s">
        <v>1258</v>
      </c>
      <c r="FL14117" s="55">
        <v>0.0525</v>
      </c>
    </row>
    <row r="14118" ht="14.25" customHeight="1" outlineLevel="1" spans="162:168">
      <c r="FF14118" s="55">
        <v>14111</v>
      </c>
      <c r="FG14118" s="55" t="s">
        <v>2077</v>
      </c>
      <c r="FH14118" s="55" t="s">
        <v>763</v>
      </c>
      <c r="FI14118" s="55">
        <v>2</v>
      </c>
      <c r="FJ14118" s="55">
        <v>80000</v>
      </c>
      <c r="FK14118" s="55" t="s">
        <v>1258</v>
      </c>
      <c r="FL14118" s="55">
        <v>0.0475</v>
      </c>
    </row>
    <row r="14119" ht="14.25" customHeight="1" outlineLevel="1" spans="162:168">
      <c r="FF14119" s="55">
        <v>14112</v>
      </c>
      <c r="FG14119" s="55" t="s">
        <v>2077</v>
      </c>
      <c r="FH14119" s="55" t="s">
        <v>763</v>
      </c>
      <c r="FI14119" s="55">
        <v>2</v>
      </c>
      <c r="FJ14119" s="55">
        <v>130000</v>
      </c>
      <c r="FK14119" s="55" t="s">
        <v>1258</v>
      </c>
      <c r="FL14119" s="55">
        <v>0.0475</v>
      </c>
    </row>
    <row r="14120" ht="14.25" customHeight="1" outlineLevel="1" spans="162:168">
      <c r="FF14120" s="55">
        <v>14113</v>
      </c>
      <c r="FG14120" s="55" t="s">
        <v>2077</v>
      </c>
      <c r="FH14120" s="55" t="s">
        <v>763</v>
      </c>
      <c r="FI14120" s="55">
        <v>2</v>
      </c>
      <c r="FJ14120" s="55">
        <v>260000</v>
      </c>
      <c r="FK14120" s="55" t="s">
        <v>1258</v>
      </c>
      <c r="FL14120" s="55">
        <v>0.0475</v>
      </c>
    </row>
    <row r="14121" ht="14.25" customHeight="1" outlineLevel="1" spans="162:168">
      <c r="FF14121" s="55">
        <v>14114</v>
      </c>
      <c r="FG14121" s="55" t="s">
        <v>2077</v>
      </c>
      <c r="FH14121" s="55" t="s">
        <v>763</v>
      </c>
      <c r="FI14121" s="55">
        <v>2</v>
      </c>
      <c r="FJ14121" s="55">
        <v>400000</v>
      </c>
      <c r="FK14121" s="55" t="s">
        <v>1258</v>
      </c>
      <c r="FL14121" s="55">
        <v>0.0475</v>
      </c>
    </row>
    <row r="14122" ht="14.25" customHeight="1" outlineLevel="1" spans="162:168">
      <c r="FF14122" s="55">
        <v>14115</v>
      </c>
      <c r="FG14122" s="55" t="s">
        <v>2077</v>
      </c>
      <c r="FH14122" s="55" t="s">
        <v>763</v>
      </c>
      <c r="FI14122" s="55">
        <v>2</v>
      </c>
      <c r="FJ14122" s="55">
        <v>530000</v>
      </c>
      <c r="FK14122" s="55" t="s">
        <v>1258</v>
      </c>
      <c r="FL14122" s="55">
        <v>0.0475</v>
      </c>
    </row>
    <row r="14123" ht="14.25" customHeight="1" outlineLevel="1" spans="162:168">
      <c r="FF14123" s="55">
        <v>14116</v>
      </c>
      <c r="FG14123" s="55" t="s">
        <v>2077</v>
      </c>
      <c r="FH14123" s="55" t="s">
        <v>763</v>
      </c>
      <c r="FI14123" s="55">
        <v>2</v>
      </c>
      <c r="FJ14123" s="55">
        <v>540000</v>
      </c>
      <c r="FK14123" s="55" t="s">
        <v>1258</v>
      </c>
      <c r="FL14123" s="55">
        <v>0.0475</v>
      </c>
    </row>
    <row r="14124" ht="14.25" customHeight="1" outlineLevel="1" spans="162:168">
      <c r="FF14124" s="55">
        <v>14117</v>
      </c>
      <c r="FG14124" s="55" t="s">
        <v>2077</v>
      </c>
      <c r="FH14124" s="55" t="s">
        <v>763</v>
      </c>
      <c r="FI14124" s="55">
        <v>3</v>
      </c>
      <c r="FJ14124" s="55">
        <v>0</v>
      </c>
      <c r="FK14124" s="55" t="s">
        <v>1258</v>
      </c>
      <c r="FL14124" s="55">
        <v>0.085</v>
      </c>
    </row>
    <row r="14125" ht="14.25" customHeight="1" outlineLevel="1" spans="162:168">
      <c r="FF14125" s="55">
        <v>14118</v>
      </c>
      <c r="FG14125" s="55" t="s">
        <v>2077</v>
      </c>
      <c r="FH14125" s="55" t="s">
        <v>763</v>
      </c>
      <c r="FI14125" s="55">
        <v>3</v>
      </c>
      <c r="FJ14125" s="55">
        <v>1000</v>
      </c>
      <c r="FK14125" s="55" t="s">
        <v>1258</v>
      </c>
      <c r="FL14125" s="55">
        <v>0.085</v>
      </c>
    </row>
    <row r="14126" ht="14.25" customHeight="1" outlineLevel="1" spans="162:168">
      <c r="FF14126" s="55">
        <v>14119</v>
      </c>
      <c r="FG14126" s="55" t="s">
        <v>2077</v>
      </c>
      <c r="FH14126" s="55" t="s">
        <v>763</v>
      </c>
      <c r="FI14126" s="55">
        <v>3</v>
      </c>
      <c r="FJ14126" s="55">
        <v>2500</v>
      </c>
      <c r="FK14126" s="55" t="s">
        <v>1258</v>
      </c>
      <c r="FL14126" s="55">
        <v>0.0792</v>
      </c>
    </row>
    <row r="14127" ht="14.25" customHeight="1" outlineLevel="1" spans="162:168">
      <c r="FF14127" s="55">
        <v>14120</v>
      </c>
      <c r="FG14127" s="55" t="s">
        <v>2077</v>
      </c>
      <c r="FH14127" s="55" t="s">
        <v>763</v>
      </c>
      <c r="FI14127" s="55">
        <v>3</v>
      </c>
      <c r="FJ14127" s="55">
        <v>5000</v>
      </c>
      <c r="FK14127" s="55" t="s">
        <v>1258</v>
      </c>
      <c r="FL14127" s="55">
        <v>0.07</v>
      </c>
    </row>
    <row r="14128" ht="14.25" customHeight="1" outlineLevel="1" spans="162:168">
      <c r="FF14128" s="55">
        <v>14121</v>
      </c>
      <c r="FG14128" s="55" t="s">
        <v>2077</v>
      </c>
      <c r="FH14128" s="55" t="s">
        <v>763</v>
      </c>
      <c r="FI14128" s="55">
        <v>3</v>
      </c>
      <c r="FJ14128" s="55">
        <v>10000</v>
      </c>
      <c r="FK14128" s="55" t="s">
        <v>1258</v>
      </c>
      <c r="FL14128" s="55">
        <v>0.0584</v>
      </c>
    </row>
    <row r="14129" ht="14.25" customHeight="1" outlineLevel="1" spans="162:168">
      <c r="FF14129" s="55">
        <v>14122</v>
      </c>
      <c r="FG14129" s="55" t="s">
        <v>2077</v>
      </c>
      <c r="FH14129" s="55" t="s">
        <v>763</v>
      </c>
      <c r="FI14129" s="55">
        <v>3</v>
      </c>
      <c r="FJ14129" s="55">
        <v>25000</v>
      </c>
      <c r="FK14129" s="55" t="s">
        <v>1258</v>
      </c>
      <c r="FL14129" s="55">
        <v>0.0559</v>
      </c>
    </row>
    <row r="14130" ht="14.25" customHeight="1" outlineLevel="1" spans="162:168">
      <c r="FF14130" s="55">
        <v>14123</v>
      </c>
      <c r="FG14130" s="55" t="s">
        <v>2077</v>
      </c>
      <c r="FH14130" s="55" t="s">
        <v>763</v>
      </c>
      <c r="FI14130" s="55">
        <v>3</v>
      </c>
      <c r="FJ14130" s="55">
        <v>50000</v>
      </c>
      <c r="FK14130" s="55" t="s">
        <v>1258</v>
      </c>
      <c r="FL14130" s="55">
        <v>0.0525</v>
      </c>
    </row>
    <row r="14131" ht="14.25" customHeight="1" outlineLevel="1" spans="162:168">
      <c r="FF14131" s="55">
        <v>14124</v>
      </c>
      <c r="FG14131" s="55" t="s">
        <v>2077</v>
      </c>
      <c r="FH14131" s="55" t="s">
        <v>763</v>
      </c>
      <c r="FI14131" s="55">
        <v>3</v>
      </c>
      <c r="FJ14131" s="55">
        <v>80000</v>
      </c>
      <c r="FK14131" s="55" t="s">
        <v>1258</v>
      </c>
      <c r="FL14131" s="55">
        <v>0.0475</v>
      </c>
    </row>
    <row r="14132" ht="14.25" customHeight="1" outlineLevel="1" spans="162:168">
      <c r="FF14132" s="55">
        <v>14125</v>
      </c>
      <c r="FG14132" s="55" t="s">
        <v>2077</v>
      </c>
      <c r="FH14132" s="55" t="s">
        <v>763</v>
      </c>
      <c r="FI14132" s="55">
        <v>3</v>
      </c>
      <c r="FJ14132" s="55">
        <v>130000</v>
      </c>
      <c r="FK14132" s="55" t="s">
        <v>1258</v>
      </c>
      <c r="FL14132" s="55">
        <v>0.0475</v>
      </c>
    </row>
    <row r="14133" ht="14.25" customHeight="1" outlineLevel="1" spans="162:168">
      <c r="FF14133" s="55">
        <v>14126</v>
      </c>
      <c r="FG14133" s="55" t="s">
        <v>2077</v>
      </c>
      <c r="FH14133" s="55" t="s">
        <v>763</v>
      </c>
      <c r="FI14133" s="55">
        <v>3</v>
      </c>
      <c r="FJ14133" s="55">
        <v>260000</v>
      </c>
      <c r="FK14133" s="55" t="s">
        <v>1258</v>
      </c>
      <c r="FL14133" s="55">
        <v>0.0475</v>
      </c>
    </row>
    <row r="14134" ht="14.25" customHeight="1" outlineLevel="1" spans="162:168">
      <c r="FF14134" s="55">
        <v>14127</v>
      </c>
      <c r="FG14134" s="55" t="s">
        <v>2077</v>
      </c>
      <c r="FH14134" s="55" t="s">
        <v>763</v>
      </c>
      <c r="FI14134" s="55">
        <v>3</v>
      </c>
      <c r="FJ14134" s="55">
        <v>400000</v>
      </c>
      <c r="FK14134" s="55" t="s">
        <v>1258</v>
      </c>
      <c r="FL14134" s="55">
        <v>0.0475</v>
      </c>
    </row>
    <row r="14135" ht="14.25" customHeight="1" outlineLevel="1" spans="162:168">
      <c r="FF14135" s="55">
        <v>14128</v>
      </c>
      <c r="FG14135" s="55" t="s">
        <v>2077</v>
      </c>
      <c r="FH14135" s="55" t="s">
        <v>763</v>
      </c>
      <c r="FI14135" s="55">
        <v>3</v>
      </c>
      <c r="FJ14135" s="55">
        <v>530000</v>
      </c>
      <c r="FK14135" s="55" t="s">
        <v>1258</v>
      </c>
      <c r="FL14135" s="55">
        <v>0.0475</v>
      </c>
    </row>
    <row r="14136" ht="14.25" customHeight="1" outlineLevel="1" spans="162:168">
      <c r="FF14136" s="55">
        <v>14129</v>
      </c>
      <c r="FG14136" s="55" t="s">
        <v>2077</v>
      </c>
      <c r="FH14136" s="55" t="s">
        <v>763</v>
      </c>
      <c r="FI14136" s="55">
        <v>3</v>
      </c>
      <c r="FJ14136" s="55">
        <v>540000</v>
      </c>
      <c r="FK14136" s="55" t="s">
        <v>1258</v>
      </c>
      <c r="FL14136" s="55">
        <v>0.0475</v>
      </c>
    </row>
    <row r="14137" ht="14.25" customHeight="1" outlineLevel="1" spans="162:168">
      <c r="FF14137" s="55">
        <v>14130</v>
      </c>
      <c r="FG14137" s="55" t="s">
        <v>2077</v>
      </c>
      <c r="FH14137" s="55" t="s">
        <v>763</v>
      </c>
      <c r="FI14137" s="55">
        <v>4</v>
      </c>
      <c r="FJ14137" s="55">
        <v>0</v>
      </c>
      <c r="FK14137" s="55" t="s">
        <v>1258</v>
      </c>
      <c r="FL14137" s="55">
        <v>0.085</v>
      </c>
    </row>
    <row r="14138" ht="14.25" customHeight="1" outlineLevel="1" spans="162:168">
      <c r="FF14138" s="55">
        <v>14131</v>
      </c>
      <c r="FG14138" s="55" t="s">
        <v>2077</v>
      </c>
      <c r="FH14138" s="55" t="s">
        <v>763</v>
      </c>
      <c r="FI14138" s="55">
        <v>4</v>
      </c>
      <c r="FJ14138" s="55">
        <v>1000</v>
      </c>
      <c r="FK14138" s="55" t="s">
        <v>1258</v>
      </c>
      <c r="FL14138" s="55">
        <v>0.085</v>
      </c>
    </row>
    <row r="14139" ht="14.25" customHeight="1" outlineLevel="1" spans="162:168">
      <c r="FF14139" s="55">
        <v>14132</v>
      </c>
      <c r="FG14139" s="55" t="s">
        <v>2077</v>
      </c>
      <c r="FH14139" s="55" t="s">
        <v>763</v>
      </c>
      <c r="FI14139" s="55">
        <v>4</v>
      </c>
      <c r="FJ14139" s="55">
        <v>2500</v>
      </c>
      <c r="FK14139" s="55" t="s">
        <v>1258</v>
      </c>
      <c r="FL14139" s="55">
        <v>0.0792</v>
      </c>
    </row>
    <row r="14140" ht="14.25" customHeight="1" outlineLevel="1" spans="162:168">
      <c r="FF14140" s="55">
        <v>14133</v>
      </c>
      <c r="FG14140" s="55" t="s">
        <v>2077</v>
      </c>
      <c r="FH14140" s="55" t="s">
        <v>763</v>
      </c>
      <c r="FI14140" s="55">
        <v>4</v>
      </c>
      <c r="FJ14140" s="55">
        <v>5000</v>
      </c>
      <c r="FK14140" s="55" t="s">
        <v>1258</v>
      </c>
      <c r="FL14140" s="55">
        <v>0.07</v>
      </c>
    </row>
    <row r="14141" ht="14.25" customHeight="1" outlineLevel="1" spans="162:168">
      <c r="FF14141" s="55">
        <v>14134</v>
      </c>
      <c r="FG14141" s="55" t="s">
        <v>2077</v>
      </c>
      <c r="FH14141" s="55" t="s">
        <v>763</v>
      </c>
      <c r="FI14141" s="55">
        <v>4</v>
      </c>
      <c r="FJ14141" s="55">
        <v>10000</v>
      </c>
      <c r="FK14141" s="55" t="s">
        <v>1258</v>
      </c>
      <c r="FL14141" s="55">
        <v>0.0584</v>
      </c>
    </row>
    <row r="14142" ht="14.25" customHeight="1" outlineLevel="1" spans="162:168">
      <c r="FF14142" s="55">
        <v>14135</v>
      </c>
      <c r="FG14142" s="55" t="s">
        <v>2077</v>
      </c>
      <c r="FH14142" s="55" t="s">
        <v>763</v>
      </c>
      <c r="FI14142" s="55">
        <v>4</v>
      </c>
      <c r="FJ14142" s="55">
        <v>25000</v>
      </c>
      <c r="FK14142" s="55" t="s">
        <v>1258</v>
      </c>
      <c r="FL14142" s="55">
        <v>0.0559</v>
      </c>
    </row>
    <row r="14143" ht="14.25" customHeight="1" outlineLevel="1" spans="162:168">
      <c r="FF14143" s="55">
        <v>14136</v>
      </c>
      <c r="FG14143" s="55" t="s">
        <v>2077</v>
      </c>
      <c r="FH14143" s="55" t="s">
        <v>763</v>
      </c>
      <c r="FI14143" s="55">
        <v>4</v>
      </c>
      <c r="FJ14143" s="55">
        <v>50000</v>
      </c>
      <c r="FK14143" s="55" t="s">
        <v>1258</v>
      </c>
      <c r="FL14143" s="55">
        <v>0.0525</v>
      </c>
    </row>
    <row r="14144" ht="14.25" customHeight="1" outlineLevel="1" spans="162:168">
      <c r="FF14144" s="55">
        <v>14137</v>
      </c>
      <c r="FG14144" s="55" t="s">
        <v>2077</v>
      </c>
      <c r="FH14144" s="55" t="s">
        <v>763</v>
      </c>
      <c r="FI14144" s="55">
        <v>4</v>
      </c>
      <c r="FJ14144" s="55">
        <v>80000</v>
      </c>
      <c r="FK14144" s="55" t="s">
        <v>1258</v>
      </c>
      <c r="FL14144" s="55">
        <v>0.0475</v>
      </c>
    </row>
    <row r="14145" ht="14.25" customHeight="1" outlineLevel="1" spans="162:168">
      <c r="FF14145" s="55">
        <v>14138</v>
      </c>
      <c r="FG14145" s="55" t="s">
        <v>2077</v>
      </c>
      <c r="FH14145" s="55" t="s">
        <v>763</v>
      </c>
      <c r="FI14145" s="55">
        <v>4</v>
      </c>
      <c r="FJ14145" s="55">
        <v>130000</v>
      </c>
      <c r="FK14145" s="55" t="s">
        <v>1258</v>
      </c>
      <c r="FL14145" s="55">
        <v>0.0475</v>
      </c>
    </row>
    <row r="14146" ht="14.25" customHeight="1" outlineLevel="1" spans="162:168">
      <c r="FF14146" s="55">
        <v>14139</v>
      </c>
      <c r="FG14146" s="55" t="s">
        <v>2077</v>
      </c>
      <c r="FH14146" s="55" t="s">
        <v>763</v>
      </c>
      <c r="FI14146" s="55">
        <v>4</v>
      </c>
      <c r="FJ14146" s="55">
        <v>260000</v>
      </c>
      <c r="FK14146" s="55" t="s">
        <v>1258</v>
      </c>
      <c r="FL14146" s="55">
        <v>0.0475</v>
      </c>
    </row>
    <row r="14147" ht="14.25" customHeight="1" outlineLevel="1" spans="162:168">
      <c r="FF14147" s="55">
        <v>14140</v>
      </c>
      <c r="FG14147" s="55" t="s">
        <v>2077</v>
      </c>
      <c r="FH14147" s="55" t="s">
        <v>763</v>
      </c>
      <c r="FI14147" s="55">
        <v>4</v>
      </c>
      <c r="FJ14147" s="55">
        <v>400000</v>
      </c>
      <c r="FK14147" s="55" t="s">
        <v>1258</v>
      </c>
      <c r="FL14147" s="55">
        <v>0.0475</v>
      </c>
    </row>
    <row r="14148" ht="14.25" customHeight="1" outlineLevel="1" spans="162:168">
      <c r="FF14148" s="55">
        <v>14141</v>
      </c>
      <c r="FG14148" s="55" t="s">
        <v>2077</v>
      </c>
      <c r="FH14148" s="55" t="s">
        <v>763</v>
      </c>
      <c r="FI14148" s="55">
        <v>4</v>
      </c>
      <c r="FJ14148" s="55">
        <v>530000</v>
      </c>
      <c r="FK14148" s="55" t="s">
        <v>1258</v>
      </c>
      <c r="FL14148" s="55">
        <v>0.0475</v>
      </c>
    </row>
    <row r="14149" ht="14.25" customHeight="1" outlineLevel="1" spans="162:168">
      <c r="FF14149" s="55">
        <v>14142</v>
      </c>
      <c r="FG14149" s="55" t="s">
        <v>2077</v>
      </c>
      <c r="FH14149" s="55" t="s">
        <v>763</v>
      </c>
      <c r="FI14149" s="55">
        <v>4</v>
      </c>
      <c r="FJ14149" s="55">
        <v>540000</v>
      </c>
      <c r="FK14149" s="55" t="s">
        <v>1258</v>
      </c>
      <c r="FL14149" s="55">
        <v>0.0475</v>
      </c>
    </row>
    <row r="14150" ht="14.25" customHeight="1" outlineLevel="1" spans="162:168">
      <c r="FF14150" s="55">
        <v>14143</v>
      </c>
      <c r="FG14150" s="55" t="s">
        <v>2077</v>
      </c>
      <c r="FH14150" s="55" t="s">
        <v>763</v>
      </c>
      <c r="FI14150" s="55">
        <v>5</v>
      </c>
      <c r="FJ14150" s="55">
        <v>0</v>
      </c>
      <c r="FK14150" s="55" t="s">
        <v>1258</v>
      </c>
      <c r="FL14150" s="55">
        <v>0.0475</v>
      </c>
    </row>
    <row r="14151" ht="14.25" customHeight="1" outlineLevel="1" spans="162:168">
      <c r="FF14151" s="55">
        <v>14144</v>
      </c>
      <c r="FG14151" s="55" t="s">
        <v>2077</v>
      </c>
      <c r="FH14151" s="55" t="s">
        <v>763</v>
      </c>
      <c r="FI14151" s="55">
        <v>5</v>
      </c>
      <c r="FJ14151" s="55">
        <v>1000</v>
      </c>
      <c r="FK14151" s="55" t="s">
        <v>1258</v>
      </c>
      <c r="FL14151" s="55">
        <v>0.0475</v>
      </c>
    </row>
    <row r="14152" ht="14.25" customHeight="1" outlineLevel="1" spans="162:168">
      <c r="FF14152" s="55">
        <v>14145</v>
      </c>
      <c r="FG14152" s="55" t="s">
        <v>2077</v>
      </c>
      <c r="FH14152" s="55" t="s">
        <v>763</v>
      </c>
      <c r="FI14152" s="55">
        <v>5</v>
      </c>
      <c r="FJ14152" s="55">
        <v>2500</v>
      </c>
      <c r="FK14152" s="55" t="s">
        <v>1258</v>
      </c>
      <c r="FL14152" s="55">
        <v>0.0475</v>
      </c>
    </row>
    <row r="14153" ht="14.25" customHeight="1" outlineLevel="1" spans="162:168">
      <c r="FF14153" s="55">
        <v>14146</v>
      </c>
      <c r="FG14153" s="55" t="s">
        <v>2077</v>
      </c>
      <c r="FH14153" s="55" t="s">
        <v>763</v>
      </c>
      <c r="FI14153" s="55">
        <v>5</v>
      </c>
      <c r="FJ14153" s="55">
        <v>5000</v>
      </c>
      <c r="FK14153" s="55" t="s">
        <v>1258</v>
      </c>
      <c r="FL14153" s="55">
        <v>0.0475</v>
      </c>
    </row>
    <row r="14154" ht="14.25" customHeight="1" outlineLevel="1" spans="162:168">
      <c r="FF14154" s="55">
        <v>14147</v>
      </c>
      <c r="FG14154" s="55" t="s">
        <v>2077</v>
      </c>
      <c r="FH14154" s="55" t="s">
        <v>763</v>
      </c>
      <c r="FI14154" s="55">
        <v>5</v>
      </c>
      <c r="FJ14154" s="55">
        <v>10000</v>
      </c>
      <c r="FK14154" s="55" t="s">
        <v>1258</v>
      </c>
      <c r="FL14154" s="55">
        <v>0.0475</v>
      </c>
    </row>
    <row r="14155" ht="14.25" customHeight="1" outlineLevel="1" spans="162:168">
      <c r="FF14155" s="55">
        <v>14148</v>
      </c>
      <c r="FG14155" s="55" t="s">
        <v>2077</v>
      </c>
      <c r="FH14155" s="55" t="s">
        <v>763</v>
      </c>
      <c r="FI14155" s="55">
        <v>5</v>
      </c>
      <c r="FJ14155" s="55">
        <v>25000</v>
      </c>
      <c r="FK14155" s="55" t="s">
        <v>1258</v>
      </c>
      <c r="FL14155" s="55">
        <v>0.0475</v>
      </c>
    </row>
    <row r="14156" ht="14.25" customHeight="1" outlineLevel="1" spans="162:168">
      <c r="FF14156" s="55">
        <v>14149</v>
      </c>
      <c r="FG14156" s="55" t="s">
        <v>2077</v>
      </c>
      <c r="FH14156" s="55" t="s">
        <v>763</v>
      </c>
      <c r="FI14156" s="55">
        <v>5</v>
      </c>
      <c r="FJ14156" s="55">
        <v>50000</v>
      </c>
      <c r="FK14156" s="55" t="s">
        <v>1258</v>
      </c>
      <c r="FL14156" s="55">
        <v>0.0475</v>
      </c>
    </row>
    <row r="14157" ht="14.25" customHeight="1" outlineLevel="1" spans="162:168">
      <c r="FF14157" s="55">
        <v>14150</v>
      </c>
      <c r="FG14157" s="55" t="s">
        <v>2077</v>
      </c>
      <c r="FH14157" s="55" t="s">
        <v>763</v>
      </c>
      <c r="FI14157" s="55">
        <v>5</v>
      </c>
      <c r="FJ14157" s="55">
        <v>80000</v>
      </c>
      <c r="FK14157" s="55" t="s">
        <v>1258</v>
      </c>
      <c r="FL14157" s="55">
        <v>0.0475</v>
      </c>
    </row>
    <row r="14158" ht="14.25" customHeight="1" outlineLevel="1" spans="162:168">
      <c r="FF14158" s="55">
        <v>14151</v>
      </c>
      <c r="FG14158" s="55" t="s">
        <v>2077</v>
      </c>
      <c r="FH14158" s="55" t="s">
        <v>763</v>
      </c>
      <c r="FI14158" s="55">
        <v>5</v>
      </c>
      <c r="FJ14158" s="55">
        <v>130000</v>
      </c>
      <c r="FK14158" s="55" t="s">
        <v>1258</v>
      </c>
      <c r="FL14158" s="55">
        <v>0.0475</v>
      </c>
    </row>
    <row r="14159" ht="14.25" customHeight="1" outlineLevel="1" spans="162:168">
      <c r="FF14159" s="55">
        <v>14152</v>
      </c>
      <c r="FG14159" s="55" t="s">
        <v>2077</v>
      </c>
      <c r="FH14159" s="55" t="s">
        <v>763</v>
      </c>
      <c r="FI14159" s="55">
        <v>5</v>
      </c>
      <c r="FJ14159" s="55">
        <v>260000</v>
      </c>
      <c r="FK14159" s="55" t="s">
        <v>1258</v>
      </c>
      <c r="FL14159" s="55">
        <v>0.0475</v>
      </c>
    </row>
    <row r="14160" ht="14.25" customHeight="1" outlineLevel="1" spans="162:168">
      <c r="FF14160" s="55">
        <v>14153</v>
      </c>
      <c r="FG14160" s="55" t="s">
        <v>2077</v>
      </c>
      <c r="FH14160" s="55" t="s">
        <v>763</v>
      </c>
      <c r="FI14160" s="55">
        <v>5</v>
      </c>
      <c r="FJ14160" s="55">
        <v>400000</v>
      </c>
      <c r="FK14160" s="55" t="s">
        <v>1258</v>
      </c>
      <c r="FL14160" s="55">
        <v>0.0475</v>
      </c>
    </row>
    <row r="14161" ht="14.25" customHeight="1" outlineLevel="1" spans="162:168">
      <c r="FF14161" s="55">
        <v>14154</v>
      </c>
      <c r="FG14161" s="55" t="s">
        <v>2077</v>
      </c>
      <c r="FH14161" s="55" t="s">
        <v>763</v>
      </c>
      <c r="FI14161" s="55">
        <v>5</v>
      </c>
      <c r="FJ14161" s="55">
        <v>530000</v>
      </c>
      <c r="FK14161" s="55" t="s">
        <v>1258</v>
      </c>
      <c r="FL14161" s="55">
        <v>0.0475</v>
      </c>
    </row>
    <row r="14162" ht="14.25" customHeight="1" outlineLevel="1" spans="162:168">
      <c r="FF14162" s="55">
        <v>14155</v>
      </c>
      <c r="FG14162" s="55" t="s">
        <v>2077</v>
      </c>
      <c r="FH14162" s="55" t="s">
        <v>763</v>
      </c>
      <c r="FI14162" s="55">
        <v>5</v>
      </c>
      <c r="FJ14162" s="55">
        <v>540000</v>
      </c>
      <c r="FK14162" s="55" t="s">
        <v>1258</v>
      </c>
      <c r="FL14162" s="55">
        <v>0.0475</v>
      </c>
    </row>
    <row r="14163" ht="14.25" customHeight="1" outlineLevel="1" spans="162:168">
      <c r="FF14163" s="55">
        <v>14156</v>
      </c>
      <c r="FG14163" s="55" t="s">
        <v>2077</v>
      </c>
      <c r="FH14163" s="55" t="s">
        <v>763</v>
      </c>
      <c r="FI14163" s="55">
        <v>6</v>
      </c>
      <c r="FJ14163" s="55">
        <v>0</v>
      </c>
      <c r="FK14163" s="55" t="s">
        <v>1258</v>
      </c>
      <c r="FL14163" s="55">
        <v>0.025</v>
      </c>
    </row>
    <row r="14164" ht="14.25" customHeight="1" outlineLevel="1" spans="162:168">
      <c r="FF14164" s="55">
        <v>14157</v>
      </c>
      <c r="FG14164" s="55" t="s">
        <v>2077</v>
      </c>
      <c r="FH14164" s="55" t="s">
        <v>763</v>
      </c>
      <c r="FI14164" s="55">
        <v>6</v>
      </c>
      <c r="FJ14164" s="55">
        <v>1000</v>
      </c>
      <c r="FK14164" s="55" t="s">
        <v>1258</v>
      </c>
      <c r="FL14164" s="55">
        <v>0.025</v>
      </c>
    </row>
    <row r="14165" ht="14.25" customHeight="1" outlineLevel="1" spans="162:168">
      <c r="FF14165" s="55">
        <v>14158</v>
      </c>
      <c r="FG14165" s="55" t="s">
        <v>2077</v>
      </c>
      <c r="FH14165" s="55" t="s">
        <v>763</v>
      </c>
      <c r="FI14165" s="55">
        <v>6</v>
      </c>
      <c r="FJ14165" s="55">
        <v>2500</v>
      </c>
      <c r="FK14165" s="55" t="s">
        <v>1258</v>
      </c>
      <c r="FL14165" s="55">
        <v>0.025</v>
      </c>
    </row>
    <row r="14166" ht="14.25" customHeight="1" outlineLevel="1" spans="162:168">
      <c r="FF14166" s="55">
        <v>14159</v>
      </c>
      <c r="FG14166" s="55" t="s">
        <v>2077</v>
      </c>
      <c r="FH14166" s="55" t="s">
        <v>763</v>
      </c>
      <c r="FI14166" s="55">
        <v>6</v>
      </c>
      <c r="FJ14166" s="55">
        <v>5000</v>
      </c>
      <c r="FK14166" s="55" t="s">
        <v>1258</v>
      </c>
      <c r="FL14166" s="55">
        <v>0.025</v>
      </c>
    </row>
    <row r="14167" ht="14.25" customHeight="1" outlineLevel="1" spans="162:168">
      <c r="FF14167" s="55">
        <v>14160</v>
      </c>
      <c r="FG14167" s="55" t="s">
        <v>2077</v>
      </c>
      <c r="FH14167" s="55" t="s">
        <v>763</v>
      </c>
      <c r="FI14167" s="55">
        <v>6</v>
      </c>
      <c r="FJ14167" s="55">
        <v>10000</v>
      </c>
      <c r="FK14167" s="55" t="s">
        <v>1258</v>
      </c>
      <c r="FL14167" s="55">
        <v>0.025</v>
      </c>
    </row>
    <row r="14168" ht="14.25" customHeight="1" outlineLevel="1" spans="162:168">
      <c r="FF14168" s="55">
        <v>14161</v>
      </c>
      <c r="FG14168" s="55" t="s">
        <v>2077</v>
      </c>
      <c r="FH14168" s="55" t="s">
        <v>763</v>
      </c>
      <c r="FI14168" s="55">
        <v>6</v>
      </c>
      <c r="FJ14168" s="55">
        <v>25000</v>
      </c>
      <c r="FK14168" s="55" t="s">
        <v>1258</v>
      </c>
      <c r="FL14168" s="55">
        <v>0.025</v>
      </c>
    </row>
    <row r="14169" ht="14.25" customHeight="1" outlineLevel="1" spans="162:168">
      <c r="FF14169" s="55">
        <v>14162</v>
      </c>
      <c r="FG14169" s="55" t="s">
        <v>2077</v>
      </c>
      <c r="FH14169" s="55" t="s">
        <v>763</v>
      </c>
      <c r="FI14169" s="55">
        <v>6</v>
      </c>
      <c r="FJ14169" s="55">
        <v>50000</v>
      </c>
      <c r="FK14169" s="55" t="s">
        <v>1258</v>
      </c>
      <c r="FL14169" s="55">
        <v>0.025</v>
      </c>
    </row>
    <row r="14170" ht="14.25" customHeight="1" outlineLevel="1" spans="162:168">
      <c r="FF14170" s="55">
        <v>14163</v>
      </c>
      <c r="FG14170" s="55" t="s">
        <v>2077</v>
      </c>
      <c r="FH14170" s="55" t="s">
        <v>763</v>
      </c>
      <c r="FI14170" s="55">
        <v>6</v>
      </c>
      <c r="FJ14170" s="55">
        <v>80000</v>
      </c>
      <c r="FK14170" s="55" t="s">
        <v>1258</v>
      </c>
      <c r="FL14170" s="55">
        <v>0.025</v>
      </c>
    </row>
    <row r="14171" ht="14.25" customHeight="1" outlineLevel="1" spans="162:168">
      <c r="FF14171" s="55">
        <v>14164</v>
      </c>
      <c r="FG14171" s="55" t="s">
        <v>2077</v>
      </c>
      <c r="FH14171" s="55" t="s">
        <v>763</v>
      </c>
      <c r="FI14171" s="55">
        <v>6</v>
      </c>
      <c r="FJ14171" s="55">
        <v>130000</v>
      </c>
      <c r="FK14171" s="55" t="s">
        <v>1258</v>
      </c>
      <c r="FL14171" s="55">
        <v>0.025</v>
      </c>
    </row>
    <row r="14172" ht="14.25" customHeight="1" outlineLevel="1" spans="162:168">
      <c r="FF14172" s="55">
        <v>14165</v>
      </c>
      <c r="FG14172" s="55" t="s">
        <v>2077</v>
      </c>
      <c r="FH14172" s="55" t="s">
        <v>763</v>
      </c>
      <c r="FI14172" s="55">
        <v>6</v>
      </c>
      <c r="FJ14172" s="55">
        <v>260000</v>
      </c>
      <c r="FK14172" s="55" t="s">
        <v>1258</v>
      </c>
      <c r="FL14172" s="55">
        <v>0.025</v>
      </c>
    </row>
    <row r="14173" ht="14.25" customHeight="1" outlineLevel="1" spans="162:168">
      <c r="FF14173" s="55">
        <v>14166</v>
      </c>
      <c r="FG14173" s="55" t="s">
        <v>2077</v>
      </c>
      <c r="FH14173" s="55" t="s">
        <v>763</v>
      </c>
      <c r="FI14173" s="55">
        <v>6</v>
      </c>
      <c r="FJ14173" s="55">
        <v>400000</v>
      </c>
      <c r="FK14173" s="55" t="s">
        <v>1258</v>
      </c>
      <c r="FL14173" s="55">
        <v>0.025</v>
      </c>
    </row>
    <row r="14174" ht="14.25" customHeight="1" outlineLevel="1" spans="162:168">
      <c r="FF14174" s="55">
        <v>14167</v>
      </c>
      <c r="FG14174" s="55" t="s">
        <v>2077</v>
      </c>
      <c r="FH14174" s="55" t="s">
        <v>763</v>
      </c>
      <c r="FI14174" s="55">
        <v>6</v>
      </c>
      <c r="FJ14174" s="55">
        <v>530000</v>
      </c>
      <c r="FK14174" s="55" t="s">
        <v>1258</v>
      </c>
      <c r="FL14174" s="55">
        <v>0.025</v>
      </c>
    </row>
    <row r="14175" ht="14.25" customHeight="1" outlineLevel="1" spans="162:168">
      <c r="FF14175" s="55">
        <v>14168</v>
      </c>
      <c r="FG14175" s="55" t="s">
        <v>2077</v>
      </c>
      <c r="FH14175" s="55" t="s">
        <v>763</v>
      </c>
      <c r="FI14175" s="55">
        <v>6</v>
      </c>
      <c r="FJ14175" s="55">
        <v>540000</v>
      </c>
      <c r="FK14175" s="55" t="s">
        <v>1258</v>
      </c>
      <c r="FL14175" s="55">
        <v>0.025</v>
      </c>
    </row>
    <row r="14176" ht="14.25" customHeight="1" outlineLevel="1" spans="162:168">
      <c r="FF14176" s="55">
        <v>14169</v>
      </c>
      <c r="FG14176" s="55" t="s">
        <v>2077</v>
      </c>
      <c r="FH14176" s="55" t="s">
        <v>1013</v>
      </c>
      <c r="FI14176" s="55">
        <v>1</v>
      </c>
      <c r="FJ14176" s="55">
        <v>0</v>
      </c>
      <c r="FK14176" s="55" t="s">
        <v>1258</v>
      </c>
      <c r="FL14176" s="55">
        <v>0.025</v>
      </c>
    </row>
    <row r="14177" ht="14.25" customHeight="1" outlineLevel="1" spans="162:168">
      <c r="FF14177" s="55">
        <v>14170</v>
      </c>
      <c r="FG14177" s="55" t="s">
        <v>2077</v>
      </c>
      <c r="FH14177" s="55" t="s">
        <v>1013</v>
      </c>
      <c r="FI14177" s="55">
        <v>1</v>
      </c>
      <c r="FJ14177" s="55">
        <v>1000</v>
      </c>
      <c r="FK14177" s="55" t="s">
        <v>1258</v>
      </c>
      <c r="FL14177" s="55">
        <v>0.025</v>
      </c>
    </row>
    <row r="14178" ht="14.25" customHeight="1" outlineLevel="1" spans="162:168">
      <c r="FF14178" s="55">
        <v>14171</v>
      </c>
      <c r="FG14178" s="55" t="s">
        <v>2077</v>
      </c>
      <c r="FH14178" s="55" t="s">
        <v>1013</v>
      </c>
      <c r="FI14178" s="55">
        <v>1</v>
      </c>
      <c r="FJ14178" s="55">
        <v>2500</v>
      </c>
      <c r="FK14178" s="55" t="s">
        <v>1258</v>
      </c>
      <c r="FL14178" s="55">
        <v>0.025</v>
      </c>
    </row>
    <row r="14179" ht="14.25" customHeight="1" outlineLevel="1" spans="162:168">
      <c r="FF14179" s="55">
        <v>14172</v>
      </c>
      <c r="FG14179" s="55" t="s">
        <v>2077</v>
      </c>
      <c r="FH14179" s="55" t="s">
        <v>1013</v>
      </c>
      <c r="FI14179" s="55">
        <v>1</v>
      </c>
      <c r="FJ14179" s="55">
        <v>5000</v>
      </c>
      <c r="FK14179" s="55" t="s">
        <v>1258</v>
      </c>
      <c r="FL14179" s="55">
        <v>0.025</v>
      </c>
    </row>
    <row r="14180" ht="14.25" customHeight="1" outlineLevel="1" spans="162:168">
      <c r="FF14180" s="55">
        <v>14173</v>
      </c>
      <c r="FG14180" s="55" t="s">
        <v>2077</v>
      </c>
      <c r="FH14180" s="55" t="s">
        <v>1013</v>
      </c>
      <c r="FI14180" s="55">
        <v>1</v>
      </c>
      <c r="FJ14180" s="55">
        <v>10000</v>
      </c>
      <c r="FK14180" s="55" t="s">
        <v>1258</v>
      </c>
      <c r="FL14180" s="55">
        <v>0.025</v>
      </c>
    </row>
    <row r="14181" ht="14.25" customHeight="1" outlineLevel="1" spans="162:168">
      <c r="FF14181" s="55">
        <v>14174</v>
      </c>
      <c r="FG14181" s="55" t="s">
        <v>2077</v>
      </c>
      <c r="FH14181" s="55" t="s">
        <v>1013</v>
      </c>
      <c r="FI14181" s="55">
        <v>1</v>
      </c>
      <c r="FJ14181" s="55">
        <v>25000</v>
      </c>
      <c r="FK14181" s="55" t="s">
        <v>1258</v>
      </c>
      <c r="FL14181" s="55">
        <v>0.025</v>
      </c>
    </row>
    <row r="14182" ht="14.25" customHeight="1" outlineLevel="1" spans="162:168">
      <c r="FF14182" s="55">
        <v>14175</v>
      </c>
      <c r="FG14182" s="55" t="s">
        <v>2077</v>
      </c>
      <c r="FH14182" s="55" t="s">
        <v>1013</v>
      </c>
      <c r="FI14182" s="55">
        <v>1</v>
      </c>
      <c r="FJ14182" s="55">
        <v>50000</v>
      </c>
      <c r="FK14182" s="55" t="s">
        <v>1258</v>
      </c>
      <c r="FL14182" s="55">
        <v>0.025</v>
      </c>
    </row>
    <row r="14183" ht="14.25" customHeight="1" outlineLevel="1" spans="162:168">
      <c r="FF14183" s="55">
        <v>14176</v>
      </c>
      <c r="FG14183" s="55" t="s">
        <v>2077</v>
      </c>
      <c r="FH14183" s="55" t="s">
        <v>1013</v>
      </c>
      <c r="FI14183" s="55">
        <v>1</v>
      </c>
      <c r="FJ14183" s="55">
        <v>80000</v>
      </c>
      <c r="FK14183" s="55" t="s">
        <v>1258</v>
      </c>
      <c r="FL14183" s="55">
        <v>0.025</v>
      </c>
    </row>
    <row r="14184" ht="14.25" customHeight="1" outlineLevel="1" spans="162:168">
      <c r="FF14184" s="55">
        <v>14177</v>
      </c>
      <c r="FG14184" s="55" t="s">
        <v>2077</v>
      </c>
      <c r="FH14184" s="55" t="s">
        <v>1013</v>
      </c>
      <c r="FI14184" s="55">
        <v>1</v>
      </c>
      <c r="FJ14184" s="55">
        <v>130000</v>
      </c>
      <c r="FK14184" s="55" t="s">
        <v>1258</v>
      </c>
      <c r="FL14184" s="55">
        <v>0.025</v>
      </c>
    </row>
    <row r="14185" ht="14.25" customHeight="1" outlineLevel="1" spans="162:168">
      <c r="FF14185" s="55">
        <v>14178</v>
      </c>
      <c r="FG14185" s="55" t="s">
        <v>2077</v>
      </c>
      <c r="FH14185" s="55" t="s">
        <v>1013</v>
      </c>
      <c r="FI14185" s="55">
        <v>1</v>
      </c>
      <c r="FJ14185" s="55">
        <v>260000</v>
      </c>
      <c r="FK14185" s="55" t="s">
        <v>1258</v>
      </c>
      <c r="FL14185" s="55">
        <v>0.025</v>
      </c>
    </row>
    <row r="14186" ht="14.25" customHeight="1" outlineLevel="1" spans="162:168">
      <c r="FF14186" s="55">
        <v>14179</v>
      </c>
      <c r="FG14186" s="55" t="s">
        <v>2077</v>
      </c>
      <c r="FH14186" s="55" t="s">
        <v>1013</v>
      </c>
      <c r="FI14186" s="55">
        <v>1</v>
      </c>
      <c r="FJ14186" s="55">
        <v>400000</v>
      </c>
      <c r="FK14186" s="55" t="s">
        <v>1258</v>
      </c>
      <c r="FL14186" s="55">
        <v>0.025</v>
      </c>
    </row>
    <row r="14187" ht="14.25" customHeight="1" outlineLevel="1" spans="162:168">
      <c r="FF14187" s="55">
        <v>14180</v>
      </c>
      <c r="FG14187" s="55" t="s">
        <v>2077</v>
      </c>
      <c r="FH14187" s="55" t="s">
        <v>1013</v>
      </c>
      <c r="FI14187" s="55">
        <v>1</v>
      </c>
      <c r="FJ14187" s="55">
        <v>530000</v>
      </c>
      <c r="FK14187" s="55" t="s">
        <v>1258</v>
      </c>
      <c r="FL14187" s="55">
        <v>0.025</v>
      </c>
    </row>
    <row r="14188" ht="14.25" customHeight="1" outlineLevel="1" spans="162:168">
      <c r="FF14188" s="55">
        <v>14181</v>
      </c>
      <c r="FG14188" s="55" t="s">
        <v>2077</v>
      </c>
      <c r="FH14188" s="55" t="s">
        <v>1013</v>
      </c>
      <c r="FI14188" s="55">
        <v>1</v>
      </c>
      <c r="FJ14188" s="55">
        <v>540000</v>
      </c>
      <c r="FK14188" s="55" t="s">
        <v>1258</v>
      </c>
      <c r="FL14188" s="55">
        <v>0.025</v>
      </c>
    </row>
    <row r="14189" ht="14.25" customHeight="1" outlineLevel="1" spans="162:168">
      <c r="FF14189" s="55">
        <v>14182</v>
      </c>
      <c r="FG14189" s="55" t="s">
        <v>2077</v>
      </c>
      <c r="FH14189" s="55" t="s">
        <v>960</v>
      </c>
      <c r="FI14189" s="55">
        <v>1</v>
      </c>
      <c r="FJ14189" s="55">
        <v>0</v>
      </c>
      <c r="FK14189" s="55" t="s">
        <v>1258</v>
      </c>
      <c r="FL14189" s="55">
        <v>0.025</v>
      </c>
    </row>
    <row r="14190" ht="14.25" customHeight="1" outlineLevel="1" spans="162:168">
      <c r="FF14190" s="55">
        <v>14183</v>
      </c>
      <c r="FG14190" s="55" t="s">
        <v>2077</v>
      </c>
      <c r="FH14190" s="55" t="s">
        <v>960</v>
      </c>
      <c r="FI14190" s="55">
        <v>1</v>
      </c>
      <c r="FJ14190" s="55">
        <v>1000</v>
      </c>
      <c r="FK14190" s="55" t="s">
        <v>1258</v>
      </c>
      <c r="FL14190" s="55">
        <v>0.025</v>
      </c>
    </row>
    <row r="14191" ht="14.25" customHeight="1" outlineLevel="1" spans="162:168">
      <c r="FF14191" s="55">
        <v>14184</v>
      </c>
      <c r="FG14191" s="55" t="s">
        <v>2077</v>
      </c>
      <c r="FH14191" s="55" t="s">
        <v>960</v>
      </c>
      <c r="FI14191" s="55">
        <v>1</v>
      </c>
      <c r="FJ14191" s="55">
        <v>2500</v>
      </c>
      <c r="FK14191" s="55" t="s">
        <v>1258</v>
      </c>
      <c r="FL14191" s="55">
        <v>0.025</v>
      </c>
    </row>
    <row r="14192" ht="14.25" customHeight="1" outlineLevel="1" spans="162:168">
      <c r="FF14192" s="55">
        <v>14185</v>
      </c>
      <c r="FG14192" s="55" t="s">
        <v>2077</v>
      </c>
      <c r="FH14192" s="55" t="s">
        <v>960</v>
      </c>
      <c r="FI14192" s="55">
        <v>1</v>
      </c>
      <c r="FJ14192" s="55">
        <v>5000</v>
      </c>
      <c r="FK14192" s="55" t="s">
        <v>1258</v>
      </c>
      <c r="FL14192" s="55">
        <v>0.025</v>
      </c>
    </row>
    <row r="14193" ht="14.25" customHeight="1" outlineLevel="1" spans="162:168">
      <c r="FF14193" s="55">
        <v>14186</v>
      </c>
      <c r="FG14193" s="55" t="s">
        <v>2077</v>
      </c>
      <c r="FH14193" s="55" t="s">
        <v>960</v>
      </c>
      <c r="FI14193" s="55">
        <v>1</v>
      </c>
      <c r="FJ14193" s="55">
        <v>10000</v>
      </c>
      <c r="FK14193" s="55" t="s">
        <v>1258</v>
      </c>
      <c r="FL14193" s="55">
        <v>0.025</v>
      </c>
    </row>
    <row r="14194" ht="14.25" customHeight="1" outlineLevel="1" spans="162:168">
      <c r="FF14194" s="55">
        <v>14187</v>
      </c>
      <c r="FG14194" s="55" t="s">
        <v>2077</v>
      </c>
      <c r="FH14194" s="55" t="s">
        <v>960</v>
      </c>
      <c r="FI14194" s="55">
        <v>1</v>
      </c>
      <c r="FJ14194" s="55">
        <v>25000</v>
      </c>
      <c r="FK14194" s="55" t="s">
        <v>1258</v>
      </c>
      <c r="FL14194" s="55">
        <v>0.025</v>
      </c>
    </row>
    <row r="14195" ht="14.25" customHeight="1" outlineLevel="1" spans="162:168">
      <c r="FF14195" s="55">
        <v>14188</v>
      </c>
      <c r="FG14195" s="55" t="s">
        <v>2077</v>
      </c>
      <c r="FH14195" s="55" t="s">
        <v>960</v>
      </c>
      <c r="FI14195" s="55">
        <v>1</v>
      </c>
      <c r="FJ14195" s="55">
        <v>50000</v>
      </c>
      <c r="FK14195" s="55" t="s">
        <v>1258</v>
      </c>
      <c r="FL14195" s="55">
        <v>0.025</v>
      </c>
    </row>
    <row r="14196" ht="14.25" customHeight="1" outlineLevel="1" spans="162:168">
      <c r="FF14196" s="55">
        <v>14189</v>
      </c>
      <c r="FG14196" s="55" t="s">
        <v>2077</v>
      </c>
      <c r="FH14196" s="55" t="s">
        <v>960</v>
      </c>
      <c r="FI14196" s="55">
        <v>1</v>
      </c>
      <c r="FJ14196" s="55">
        <v>80000</v>
      </c>
      <c r="FK14196" s="55" t="s">
        <v>1258</v>
      </c>
      <c r="FL14196" s="55">
        <v>0.025</v>
      </c>
    </row>
    <row r="14197" ht="14.25" customHeight="1" outlineLevel="1" spans="162:168">
      <c r="FF14197" s="55">
        <v>14190</v>
      </c>
      <c r="FG14197" s="55" t="s">
        <v>2077</v>
      </c>
      <c r="FH14197" s="55" t="s">
        <v>960</v>
      </c>
      <c r="FI14197" s="55">
        <v>1</v>
      </c>
      <c r="FJ14197" s="55">
        <v>130000</v>
      </c>
      <c r="FK14197" s="55" t="s">
        <v>1258</v>
      </c>
      <c r="FL14197" s="55">
        <v>0.025</v>
      </c>
    </row>
    <row r="14198" ht="14.25" customHeight="1" outlineLevel="1" spans="162:168">
      <c r="FF14198" s="55">
        <v>14191</v>
      </c>
      <c r="FG14198" s="55" t="s">
        <v>2077</v>
      </c>
      <c r="FH14198" s="55" t="s">
        <v>960</v>
      </c>
      <c r="FI14198" s="55">
        <v>1</v>
      </c>
      <c r="FJ14198" s="55">
        <v>260000</v>
      </c>
      <c r="FK14198" s="55" t="s">
        <v>1258</v>
      </c>
      <c r="FL14198" s="55">
        <v>0.025</v>
      </c>
    </row>
    <row r="14199" ht="14.25" customHeight="1" outlineLevel="1" spans="162:168">
      <c r="FF14199" s="55">
        <v>14192</v>
      </c>
      <c r="FG14199" s="55" t="s">
        <v>2077</v>
      </c>
      <c r="FH14199" s="55" t="s">
        <v>960</v>
      </c>
      <c r="FI14199" s="55">
        <v>1</v>
      </c>
      <c r="FJ14199" s="55">
        <v>400000</v>
      </c>
      <c r="FK14199" s="55" t="s">
        <v>1258</v>
      </c>
      <c r="FL14199" s="55">
        <v>0.025</v>
      </c>
    </row>
    <row r="14200" ht="14.25" customHeight="1" outlineLevel="1" spans="162:168">
      <c r="FF14200" s="55">
        <v>14193</v>
      </c>
      <c r="FG14200" s="55" t="s">
        <v>2077</v>
      </c>
      <c r="FH14200" s="55" t="s">
        <v>960</v>
      </c>
      <c r="FI14200" s="55">
        <v>1</v>
      </c>
      <c r="FJ14200" s="55">
        <v>530000</v>
      </c>
      <c r="FK14200" s="55" t="s">
        <v>1258</v>
      </c>
      <c r="FL14200" s="55">
        <v>0.025</v>
      </c>
    </row>
    <row r="14201" ht="14.25" customHeight="1" outlineLevel="1" spans="162:168">
      <c r="FF14201" s="55">
        <v>14194</v>
      </c>
      <c r="FG14201" s="55" t="s">
        <v>2077</v>
      </c>
      <c r="FH14201" s="55" t="s">
        <v>960</v>
      </c>
      <c r="FI14201" s="55">
        <v>1</v>
      </c>
      <c r="FJ14201" s="55">
        <v>540000</v>
      </c>
      <c r="FK14201" s="55" t="s">
        <v>1258</v>
      </c>
      <c r="FL14201" s="55">
        <v>0.025</v>
      </c>
    </row>
    <row r="14202" ht="14.25" customHeight="1" outlineLevel="1" spans="162:168">
      <c r="FF14202" s="55">
        <v>14195</v>
      </c>
      <c r="FG14202" s="55" t="s">
        <v>2077</v>
      </c>
      <c r="FH14202" s="55" t="s">
        <v>1092</v>
      </c>
      <c r="FI14202" s="55">
        <v>1</v>
      </c>
      <c r="FJ14202" s="55">
        <v>0</v>
      </c>
      <c r="FK14202" s="55" t="s">
        <v>1258</v>
      </c>
      <c r="FL14202" s="55">
        <v>0.025</v>
      </c>
    </row>
    <row r="14203" ht="14.25" customHeight="1" outlineLevel="1" spans="162:168">
      <c r="FF14203" s="55">
        <v>14196</v>
      </c>
      <c r="FG14203" s="55" t="s">
        <v>2077</v>
      </c>
      <c r="FH14203" s="55" t="s">
        <v>1092</v>
      </c>
      <c r="FI14203" s="55">
        <v>1</v>
      </c>
      <c r="FJ14203" s="55">
        <v>1000</v>
      </c>
      <c r="FK14203" s="55" t="s">
        <v>1258</v>
      </c>
      <c r="FL14203" s="55">
        <v>0.025</v>
      </c>
    </row>
    <row r="14204" ht="14.25" customHeight="1" outlineLevel="1" spans="162:168">
      <c r="FF14204" s="55">
        <v>14197</v>
      </c>
      <c r="FG14204" s="55" t="s">
        <v>2077</v>
      </c>
      <c r="FH14204" s="55" t="s">
        <v>1092</v>
      </c>
      <c r="FI14204" s="55">
        <v>1</v>
      </c>
      <c r="FJ14204" s="55">
        <v>2500</v>
      </c>
      <c r="FK14204" s="55" t="s">
        <v>1258</v>
      </c>
      <c r="FL14204" s="55">
        <v>0.025</v>
      </c>
    </row>
    <row r="14205" ht="14.25" customHeight="1" outlineLevel="1" spans="162:168">
      <c r="FF14205" s="55">
        <v>14198</v>
      </c>
      <c r="FG14205" s="55" t="s">
        <v>2077</v>
      </c>
      <c r="FH14205" s="55" t="s">
        <v>1092</v>
      </c>
      <c r="FI14205" s="55">
        <v>1</v>
      </c>
      <c r="FJ14205" s="55">
        <v>5000</v>
      </c>
      <c r="FK14205" s="55" t="s">
        <v>1258</v>
      </c>
      <c r="FL14205" s="55">
        <v>0.025</v>
      </c>
    </row>
    <row r="14206" ht="14.25" customHeight="1" outlineLevel="1" spans="162:168">
      <c r="FF14206" s="55">
        <v>14199</v>
      </c>
      <c r="FG14206" s="55" t="s">
        <v>2077</v>
      </c>
      <c r="FH14206" s="55" t="s">
        <v>1092</v>
      </c>
      <c r="FI14206" s="55">
        <v>1</v>
      </c>
      <c r="FJ14206" s="55">
        <v>10000</v>
      </c>
      <c r="FK14206" s="55" t="s">
        <v>1258</v>
      </c>
      <c r="FL14206" s="55">
        <v>0.025</v>
      </c>
    </row>
    <row r="14207" ht="14.25" customHeight="1" outlineLevel="1" spans="162:168">
      <c r="FF14207" s="55">
        <v>14200</v>
      </c>
      <c r="FG14207" s="55" t="s">
        <v>2077</v>
      </c>
      <c r="FH14207" s="55" t="s">
        <v>1092</v>
      </c>
      <c r="FI14207" s="55">
        <v>1</v>
      </c>
      <c r="FJ14207" s="55">
        <v>25000</v>
      </c>
      <c r="FK14207" s="55" t="s">
        <v>1258</v>
      </c>
      <c r="FL14207" s="55">
        <v>0.025</v>
      </c>
    </row>
    <row r="14208" ht="14.25" customHeight="1" outlineLevel="1" spans="162:168">
      <c r="FF14208" s="55">
        <v>14201</v>
      </c>
      <c r="FG14208" s="55" t="s">
        <v>2077</v>
      </c>
      <c r="FH14208" s="55" t="s">
        <v>1092</v>
      </c>
      <c r="FI14208" s="55">
        <v>1</v>
      </c>
      <c r="FJ14208" s="55">
        <v>50000</v>
      </c>
      <c r="FK14208" s="55" t="s">
        <v>1258</v>
      </c>
      <c r="FL14208" s="55">
        <v>0.025</v>
      </c>
    </row>
    <row r="14209" ht="14.25" customHeight="1" outlineLevel="1" spans="162:168">
      <c r="FF14209" s="55">
        <v>14202</v>
      </c>
      <c r="FG14209" s="55" t="s">
        <v>2077</v>
      </c>
      <c r="FH14209" s="55" t="s">
        <v>1092</v>
      </c>
      <c r="FI14209" s="55">
        <v>1</v>
      </c>
      <c r="FJ14209" s="55">
        <v>80000</v>
      </c>
      <c r="FK14209" s="55" t="s">
        <v>1258</v>
      </c>
      <c r="FL14209" s="55">
        <v>0.025</v>
      </c>
    </row>
    <row r="14210" ht="14.25" customHeight="1" outlineLevel="1" spans="162:168">
      <c r="FF14210" s="55">
        <v>14203</v>
      </c>
      <c r="FG14210" s="55" t="s">
        <v>2077</v>
      </c>
      <c r="FH14210" s="55" t="s">
        <v>1092</v>
      </c>
      <c r="FI14210" s="55">
        <v>1</v>
      </c>
      <c r="FJ14210" s="55">
        <v>130000</v>
      </c>
      <c r="FK14210" s="55" t="s">
        <v>1258</v>
      </c>
      <c r="FL14210" s="55">
        <v>0.025</v>
      </c>
    </row>
    <row r="14211" ht="14.25" customHeight="1" outlineLevel="1" spans="162:168">
      <c r="FF14211" s="55">
        <v>14204</v>
      </c>
      <c r="FG14211" s="55" t="s">
        <v>2077</v>
      </c>
      <c r="FH14211" s="55" t="s">
        <v>1092</v>
      </c>
      <c r="FI14211" s="55">
        <v>1</v>
      </c>
      <c r="FJ14211" s="55">
        <v>260000</v>
      </c>
      <c r="FK14211" s="55" t="s">
        <v>1258</v>
      </c>
      <c r="FL14211" s="55">
        <v>0.025</v>
      </c>
    </row>
    <row r="14212" ht="14.25" customHeight="1" outlineLevel="1" spans="162:168">
      <c r="FF14212" s="55">
        <v>14205</v>
      </c>
      <c r="FG14212" s="55" t="s">
        <v>2077</v>
      </c>
      <c r="FH14212" s="55" t="s">
        <v>1092</v>
      </c>
      <c r="FI14212" s="55">
        <v>1</v>
      </c>
      <c r="FJ14212" s="55">
        <v>400000</v>
      </c>
      <c r="FK14212" s="55" t="s">
        <v>1258</v>
      </c>
      <c r="FL14212" s="55">
        <v>0.025</v>
      </c>
    </row>
    <row r="14213" ht="14.25" customHeight="1" outlineLevel="1" spans="162:168">
      <c r="FF14213" s="55">
        <v>14206</v>
      </c>
      <c r="FG14213" s="55" t="s">
        <v>2077</v>
      </c>
      <c r="FH14213" s="55" t="s">
        <v>1092</v>
      </c>
      <c r="FI14213" s="55">
        <v>1</v>
      </c>
      <c r="FJ14213" s="55">
        <v>530000</v>
      </c>
      <c r="FK14213" s="55" t="s">
        <v>1258</v>
      </c>
      <c r="FL14213" s="55">
        <v>0.025</v>
      </c>
    </row>
    <row r="14214" ht="14.25" customHeight="1" outlineLevel="1" spans="162:168">
      <c r="FF14214" s="55">
        <v>14207</v>
      </c>
      <c r="FG14214" s="55" t="s">
        <v>2077</v>
      </c>
      <c r="FH14214" s="55" t="s">
        <v>1092</v>
      </c>
      <c r="FI14214" s="55">
        <v>1</v>
      </c>
      <c r="FJ14214" s="55">
        <v>540000</v>
      </c>
      <c r="FK14214" s="55" t="s">
        <v>1258</v>
      </c>
      <c r="FL14214" s="55">
        <v>0.025</v>
      </c>
    </row>
    <row r="14215" ht="14.25" customHeight="1" outlineLevel="1" spans="162:168">
      <c r="FF14215" s="55">
        <v>14208</v>
      </c>
      <c r="FG14215" s="55" t="s">
        <v>2077</v>
      </c>
      <c r="FH14215" s="55" t="s">
        <v>1230</v>
      </c>
      <c r="FI14215" s="55">
        <v>1</v>
      </c>
      <c r="FJ14215" s="55">
        <v>0</v>
      </c>
      <c r="FK14215" s="55" t="s">
        <v>1258</v>
      </c>
      <c r="FL14215" s="55">
        <v>0.025</v>
      </c>
    </row>
    <row r="14216" ht="14.25" customHeight="1" outlineLevel="1" spans="162:168">
      <c r="FF14216" s="55">
        <v>14209</v>
      </c>
      <c r="FG14216" s="55" t="s">
        <v>2077</v>
      </c>
      <c r="FH14216" s="55" t="s">
        <v>1230</v>
      </c>
      <c r="FI14216" s="55">
        <v>1</v>
      </c>
      <c r="FJ14216" s="55">
        <v>1000</v>
      </c>
      <c r="FK14216" s="55" t="s">
        <v>1258</v>
      </c>
      <c r="FL14216" s="55">
        <v>0.025</v>
      </c>
    </row>
    <row r="14217" ht="14.25" customHeight="1" outlineLevel="1" spans="162:168">
      <c r="FF14217" s="55">
        <v>14210</v>
      </c>
      <c r="FG14217" s="55" t="s">
        <v>2077</v>
      </c>
      <c r="FH14217" s="55" t="s">
        <v>1230</v>
      </c>
      <c r="FI14217" s="55">
        <v>1</v>
      </c>
      <c r="FJ14217" s="55">
        <v>2500</v>
      </c>
      <c r="FK14217" s="55" t="s">
        <v>1258</v>
      </c>
      <c r="FL14217" s="55">
        <v>0.025</v>
      </c>
    </row>
    <row r="14218" ht="14.25" customHeight="1" outlineLevel="1" spans="162:168">
      <c r="FF14218" s="55">
        <v>14211</v>
      </c>
      <c r="FG14218" s="55" t="s">
        <v>2077</v>
      </c>
      <c r="FH14218" s="55" t="s">
        <v>1230</v>
      </c>
      <c r="FI14218" s="55">
        <v>1</v>
      </c>
      <c r="FJ14218" s="55">
        <v>5000</v>
      </c>
      <c r="FK14218" s="55" t="s">
        <v>1258</v>
      </c>
      <c r="FL14218" s="55">
        <v>0.025</v>
      </c>
    </row>
    <row r="14219" ht="14.25" customHeight="1" outlineLevel="1" spans="162:168">
      <c r="FF14219" s="55">
        <v>14212</v>
      </c>
      <c r="FG14219" s="55" t="s">
        <v>2077</v>
      </c>
      <c r="FH14219" s="55" t="s">
        <v>1230</v>
      </c>
      <c r="FI14219" s="55">
        <v>1</v>
      </c>
      <c r="FJ14219" s="55">
        <v>10000</v>
      </c>
      <c r="FK14219" s="55" t="s">
        <v>1258</v>
      </c>
      <c r="FL14219" s="55">
        <v>0.025</v>
      </c>
    </row>
    <row r="14220" ht="14.25" customHeight="1" outlineLevel="1" spans="162:168">
      <c r="FF14220" s="55">
        <v>14213</v>
      </c>
      <c r="FG14220" s="55" t="s">
        <v>2077</v>
      </c>
      <c r="FH14220" s="55" t="s">
        <v>1230</v>
      </c>
      <c r="FI14220" s="55">
        <v>1</v>
      </c>
      <c r="FJ14220" s="55">
        <v>25000</v>
      </c>
      <c r="FK14220" s="55" t="s">
        <v>1258</v>
      </c>
      <c r="FL14220" s="55">
        <v>0.025</v>
      </c>
    </row>
    <row r="14221" ht="14.25" customHeight="1" outlineLevel="1" spans="162:168">
      <c r="FF14221" s="55">
        <v>14214</v>
      </c>
      <c r="FG14221" s="55" t="s">
        <v>2077</v>
      </c>
      <c r="FH14221" s="55" t="s">
        <v>1230</v>
      </c>
      <c r="FI14221" s="55">
        <v>1</v>
      </c>
      <c r="FJ14221" s="55">
        <v>50000</v>
      </c>
      <c r="FK14221" s="55" t="s">
        <v>1258</v>
      </c>
      <c r="FL14221" s="55">
        <v>0.025</v>
      </c>
    </row>
    <row r="14222" ht="14.25" customHeight="1" outlineLevel="1" spans="162:168">
      <c r="FF14222" s="55">
        <v>14215</v>
      </c>
      <c r="FG14222" s="55" t="s">
        <v>2077</v>
      </c>
      <c r="FH14222" s="55" t="s">
        <v>1230</v>
      </c>
      <c r="FI14222" s="55">
        <v>1</v>
      </c>
      <c r="FJ14222" s="55">
        <v>80000</v>
      </c>
      <c r="FK14222" s="55" t="s">
        <v>1258</v>
      </c>
      <c r="FL14222" s="55">
        <v>0.025</v>
      </c>
    </row>
    <row r="14223" ht="14.25" customHeight="1" outlineLevel="1" spans="162:168">
      <c r="FF14223" s="55">
        <v>14216</v>
      </c>
      <c r="FG14223" s="55" t="s">
        <v>2077</v>
      </c>
      <c r="FH14223" s="55" t="s">
        <v>1230</v>
      </c>
      <c r="FI14223" s="55">
        <v>1</v>
      </c>
      <c r="FJ14223" s="55">
        <v>130000</v>
      </c>
      <c r="FK14223" s="55" t="s">
        <v>1258</v>
      </c>
      <c r="FL14223" s="55">
        <v>0.025</v>
      </c>
    </row>
    <row r="14224" ht="14.25" customHeight="1" outlineLevel="1" spans="162:168">
      <c r="FF14224" s="55">
        <v>14217</v>
      </c>
      <c r="FG14224" s="55" t="s">
        <v>2077</v>
      </c>
      <c r="FH14224" s="55" t="s">
        <v>1230</v>
      </c>
      <c r="FI14224" s="55">
        <v>1</v>
      </c>
      <c r="FJ14224" s="55">
        <v>260000</v>
      </c>
      <c r="FK14224" s="55" t="s">
        <v>1258</v>
      </c>
      <c r="FL14224" s="55">
        <v>0.025</v>
      </c>
    </row>
    <row r="14225" ht="14.25" customHeight="1" outlineLevel="1" spans="162:168">
      <c r="FF14225" s="55">
        <v>14218</v>
      </c>
      <c r="FG14225" s="55" t="s">
        <v>2077</v>
      </c>
      <c r="FH14225" s="55" t="s">
        <v>1230</v>
      </c>
      <c r="FI14225" s="55">
        <v>1</v>
      </c>
      <c r="FJ14225" s="55">
        <v>400000</v>
      </c>
      <c r="FK14225" s="55" t="s">
        <v>1258</v>
      </c>
      <c r="FL14225" s="55">
        <v>0.025</v>
      </c>
    </row>
    <row r="14226" ht="14.25" customHeight="1" outlineLevel="1" spans="162:168">
      <c r="FF14226" s="55">
        <v>14219</v>
      </c>
      <c r="FG14226" s="55" t="s">
        <v>2077</v>
      </c>
      <c r="FH14226" s="55" t="s">
        <v>1230</v>
      </c>
      <c r="FI14226" s="55">
        <v>1</v>
      </c>
      <c r="FJ14226" s="55">
        <v>530000</v>
      </c>
      <c r="FK14226" s="55" t="s">
        <v>1258</v>
      </c>
      <c r="FL14226" s="55">
        <v>0.025</v>
      </c>
    </row>
    <row r="14227" ht="14.25" customHeight="1" outlineLevel="1" spans="162:168">
      <c r="FF14227" s="55">
        <v>14220</v>
      </c>
      <c r="FG14227" s="55" t="s">
        <v>2077</v>
      </c>
      <c r="FH14227" s="55" t="s">
        <v>1230</v>
      </c>
      <c r="FI14227" s="55">
        <v>1</v>
      </c>
      <c r="FJ14227" s="55">
        <v>540000</v>
      </c>
      <c r="FK14227" s="55" t="s">
        <v>1258</v>
      </c>
      <c r="FL14227" s="55">
        <v>0.025</v>
      </c>
    </row>
    <row r="14228" ht="14.25" customHeight="1" outlineLevel="1" spans="162:168">
      <c r="FF14228" s="55">
        <v>14221</v>
      </c>
      <c r="FG14228" s="55" t="s">
        <v>2077</v>
      </c>
      <c r="FH14228" s="55" t="s">
        <v>1252</v>
      </c>
      <c r="FI14228" s="55">
        <v>1</v>
      </c>
      <c r="FJ14228" s="55">
        <v>0</v>
      </c>
      <c r="FK14228" s="55" t="s">
        <v>1258</v>
      </c>
      <c r="FL14228" s="55">
        <v>0.0292</v>
      </c>
    </row>
    <row r="14229" ht="14.25" customHeight="1" outlineLevel="1" spans="162:168">
      <c r="FF14229" s="55">
        <v>14222</v>
      </c>
      <c r="FG14229" s="55" t="s">
        <v>2077</v>
      </c>
      <c r="FH14229" s="55" t="s">
        <v>1252</v>
      </c>
      <c r="FI14229" s="55">
        <v>1</v>
      </c>
      <c r="FJ14229" s="55">
        <v>1000</v>
      </c>
      <c r="FK14229" s="55" t="s">
        <v>1258</v>
      </c>
      <c r="FL14229" s="55">
        <v>0.0275</v>
      </c>
    </row>
    <row r="14230" ht="14.25" customHeight="1" outlineLevel="1" spans="162:168">
      <c r="FF14230" s="55">
        <v>14223</v>
      </c>
      <c r="FG14230" s="55" t="s">
        <v>2077</v>
      </c>
      <c r="FH14230" s="55" t="s">
        <v>1252</v>
      </c>
      <c r="FI14230" s="55">
        <v>1</v>
      </c>
      <c r="FJ14230" s="55">
        <v>2500</v>
      </c>
      <c r="FK14230" s="55" t="s">
        <v>1258</v>
      </c>
      <c r="FL14230" s="55">
        <v>0.0259</v>
      </c>
    </row>
    <row r="14231" ht="14.25" customHeight="1" outlineLevel="1" spans="162:168">
      <c r="FF14231" s="55">
        <v>14224</v>
      </c>
      <c r="FG14231" s="55" t="s">
        <v>2077</v>
      </c>
      <c r="FH14231" s="55" t="s">
        <v>1252</v>
      </c>
      <c r="FI14231" s="55">
        <v>1</v>
      </c>
      <c r="FJ14231" s="55">
        <v>5000</v>
      </c>
      <c r="FK14231" s="55" t="s">
        <v>1258</v>
      </c>
      <c r="FL14231" s="55">
        <v>0.025</v>
      </c>
    </row>
    <row r="14232" ht="14.25" customHeight="1" outlineLevel="1" spans="162:168">
      <c r="FF14232" s="55">
        <v>14225</v>
      </c>
      <c r="FG14232" s="55" t="s">
        <v>2077</v>
      </c>
      <c r="FH14232" s="55" t="s">
        <v>1252</v>
      </c>
      <c r="FI14232" s="55">
        <v>1</v>
      </c>
      <c r="FJ14232" s="55">
        <v>10000</v>
      </c>
      <c r="FK14232" s="55" t="s">
        <v>1258</v>
      </c>
      <c r="FL14232" s="55">
        <v>0.025</v>
      </c>
    </row>
    <row r="14233" ht="14.25" customHeight="1" outlineLevel="1" spans="162:168">
      <c r="FF14233" s="55">
        <v>14226</v>
      </c>
      <c r="FG14233" s="55" t="s">
        <v>2077</v>
      </c>
      <c r="FH14233" s="55" t="s">
        <v>1252</v>
      </c>
      <c r="FI14233" s="55">
        <v>1</v>
      </c>
      <c r="FJ14233" s="55">
        <v>25000</v>
      </c>
      <c r="FK14233" s="55" t="s">
        <v>1258</v>
      </c>
      <c r="FL14233" s="55">
        <v>0.025</v>
      </c>
    </row>
    <row r="14234" ht="14.25" customHeight="1" outlineLevel="1" spans="162:168">
      <c r="FF14234" s="55">
        <v>14227</v>
      </c>
      <c r="FG14234" s="55" t="s">
        <v>2077</v>
      </c>
      <c r="FH14234" s="55" t="s">
        <v>1252</v>
      </c>
      <c r="FI14234" s="55">
        <v>1</v>
      </c>
      <c r="FJ14234" s="55">
        <v>50000</v>
      </c>
      <c r="FK14234" s="55" t="s">
        <v>1258</v>
      </c>
      <c r="FL14234" s="55">
        <v>0.025</v>
      </c>
    </row>
    <row r="14235" ht="14.25" customHeight="1" outlineLevel="1" spans="162:168">
      <c r="FF14235" s="55">
        <v>14228</v>
      </c>
      <c r="FG14235" s="55" t="s">
        <v>2077</v>
      </c>
      <c r="FH14235" s="55" t="s">
        <v>1252</v>
      </c>
      <c r="FI14235" s="55">
        <v>1</v>
      </c>
      <c r="FJ14235" s="55">
        <v>80000</v>
      </c>
      <c r="FK14235" s="55" t="s">
        <v>1258</v>
      </c>
      <c r="FL14235" s="55">
        <v>0.025</v>
      </c>
    </row>
    <row r="14236" ht="14.25" customHeight="1" outlineLevel="1" spans="162:168">
      <c r="FF14236" s="55">
        <v>14229</v>
      </c>
      <c r="FG14236" s="55" t="s">
        <v>2077</v>
      </c>
      <c r="FH14236" s="55" t="s">
        <v>1252</v>
      </c>
      <c r="FI14236" s="55">
        <v>1</v>
      </c>
      <c r="FJ14236" s="55">
        <v>130000</v>
      </c>
      <c r="FK14236" s="55" t="s">
        <v>1258</v>
      </c>
      <c r="FL14236" s="55">
        <v>0.025</v>
      </c>
    </row>
    <row r="14237" ht="14.25" customHeight="1" outlineLevel="1" spans="162:168">
      <c r="FF14237" s="55">
        <v>14230</v>
      </c>
      <c r="FG14237" s="55" t="s">
        <v>2077</v>
      </c>
      <c r="FH14237" s="55" t="s">
        <v>1252</v>
      </c>
      <c r="FI14237" s="55">
        <v>1</v>
      </c>
      <c r="FJ14237" s="55">
        <v>260000</v>
      </c>
      <c r="FK14237" s="55" t="s">
        <v>1258</v>
      </c>
      <c r="FL14237" s="55">
        <v>0.025</v>
      </c>
    </row>
    <row r="14238" ht="14.25" customHeight="1" outlineLevel="1" spans="162:168">
      <c r="FF14238" s="55">
        <v>14231</v>
      </c>
      <c r="FG14238" s="55" t="s">
        <v>2077</v>
      </c>
      <c r="FH14238" s="55" t="s">
        <v>1252</v>
      </c>
      <c r="FI14238" s="55">
        <v>1</v>
      </c>
      <c r="FJ14238" s="55">
        <v>400000</v>
      </c>
      <c r="FK14238" s="55" t="s">
        <v>1258</v>
      </c>
      <c r="FL14238" s="55">
        <v>0.025</v>
      </c>
    </row>
    <row r="14239" ht="14.25" customHeight="1" outlineLevel="1" spans="162:168">
      <c r="FF14239" s="55">
        <v>14232</v>
      </c>
      <c r="FG14239" s="55" t="s">
        <v>2077</v>
      </c>
      <c r="FH14239" s="55" t="s">
        <v>1252</v>
      </c>
      <c r="FI14239" s="55">
        <v>1</v>
      </c>
      <c r="FJ14239" s="55">
        <v>530000</v>
      </c>
      <c r="FK14239" s="55" t="s">
        <v>1258</v>
      </c>
      <c r="FL14239" s="55">
        <v>0.025</v>
      </c>
    </row>
    <row r="14240" ht="14.25" customHeight="1" outlineLevel="1" spans="162:168">
      <c r="FF14240" s="55">
        <v>14233</v>
      </c>
      <c r="FG14240" s="55" t="s">
        <v>2077</v>
      </c>
      <c r="FH14240" s="55" t="s">
        <v>1252</v>
      </c>
      <c r="FI14240" s="55">
        <v>1</v>
      </c>
      <c r="FJ14240" s="55">
        <v>540000</v>
      </c>
      <c r="FK14240" s="55" t="s">
        <v>1258</v>
      </c>
      <c r="FL14240" s="55">
        <v>0.025</v>
      </c>
    </row>
    <row r="14241" ht="14.25" customHeight="1" outlineLevel="1" spans="162:168">
      <c r="FF14241" s="55">
        <v>14234</v>
      </c>
      <c r="FG14241" s="55" t="s">
        <v>2077</v>
      </c>
      <c r="FH14241" s="55" t="s">
        <v>1252</v>
      </c>
      <c r="FI14241" s="55">
        <v>2</v>
      </c>
      <c r="FJ14241" s="55">
        <v>0</v>
      </c>
      <c r="FK14241" s="55" t="s">
        <v>1258</v>
      </c>
      <c r="FL14241" s="55">
        <v>0.025</v>
      </c>
    </row>
    <row r="14242" ht="14.25" customHeight="1" outlineLevel="1" spans="162:168">
      <c r="FF14242" s="55">
        <v>14235</v>
      </c>
      <c r="FG14242" s="55" t="s">
        <v>2077</v>
      </c>
      <c r="FH14242" s="55" t="s">
        <v>1252</v>
      </c>
      <c r="FI14242" s="55">
        <v>2</v>
      </c>
      <c r="FJ14242" s="55">
        <v>1000</v>
      </c>
      <c r="FK14242" s="55" t="s">
        <v>1258</v>
      </c>
      <c r="FL14242" s="55">
        <v>0.025</v>
      </c>
    </row>
    <row r="14243" ht="14.25" customHeight="1" outlineLevel="1" spans="162:168">
      <c r="FF14243" s="55">
        <v>14236</v>
      </c>
      <c r="FG14243" s="55" t="s">
        <v>2077</v>
      </c>
      <c r="FH14243" s="55" t="s">
        <v>1252</v>
      </c>
      <c r="FI14243" s="55">
        <v>2</v>
      </c>
      <c r="FJ14243" s="55">
        <v>2500</v>
      </c>
      <c r="FK14243" s="55" t="s">
        <v>1258</v>
      </c>
      <c r="FL14243" s="55">
        <v>0.025</v>
      </c>
    </row>
    <row r="14244" ht="14.25" customHeight="1" outlineLevel="1" spans="162:168">
      <c r="FF14244" s="55">
        <v>14237</v>
      </c>
      <c r="FG14244" s="55" t="s">
        <v>2077</v>
      </c>
      <c r="FH14244" s="55" t="s">
        <v>1252</v>
      </c>
      <c r="FI14244" s="55">
        <v>2</v>
      </c>
      <c r="FJ14244" s="55">
        <v>5000</v>
      </c>
      <c r="FK14244" s="55" t="s">
        <v>1258</v>
      </c>
      <c r="FL14244" s="55">
        <v>0.025</v>
      </c>
    </row>
    <row r="14245" ht="14.25" customHeight="1" outlineLevel="1" spans="162:168">
      <c r="FF14245" s="55">
        <v>14238</v>
      </c>
      <c r="FG14245" s="55" t="s">
        <v>2077</v>
      </c>
      <c r="FH14245" s="55" t="s">
        <v>1252</v>
      </c>
      <c r="FI14245" s="55">
        <v>2</v>
      </c>
      <c r="FJ14245" s="55">
        <v>10000</v>
      </c>
      <c r="FK14245" s="55" t="s">
        <v>1258</v>
      </c>
      <c r="FL14245" s="55">
        <v>0.025</v>
      </c>
    </row>
    <row r="14246" ht="14.25" customHeight="1" outlineLevel="1" spans="162:168">
      <c r="FF14246" s="55">
        <v>14239</v>
      </c>
      <c r="FG14246" s="55" t="s">
        <v>2077</v>
      </c>
      <c r="FH14246" s="55" t="s">
        <v>1252</v>
      </c>
      <c r="FI14246" s="55">
        <v>2</v>
      </c>
      <c r="FJ14246" s="55">
        <v>25000</v>
      </c>
      <c r="FK14246" s="55" t="s">
        <v>1258</v>
      </c>
      <c r="FL14246" s="55">
        <v>0.025</v>
      </c>
    </row>
    <row r="14247" ht="14.25" customHeight="1" outlineLevel="1" spans="162:168">
      <c r="FF14247" s="55">
        <v>14240</v>
      </c>
      <c r="FG14247" s="55" t="s">
        <v>2077</v>
      </c>
      <c r="FH14247" s="55" t="s">
        <v>1252</v>
      </c>
      <c r="FI14247" s="55">
        <v>2</v>
      </c>
      <c r="FJ14247" s="55">
        <v>50000</v>
      </c>
      <c r="FK14247" s="55" t="s">
        <v>1258</v>
      </c>
      <c r="FL14247" s="55">
        <v>0.025</v>
      </c>
    </row>
    <row r="14248" ht="14.25" customHeight="1" outlineLevel="1" spans="162:168">
      <c r="FF14248" s="55">
        <v>14241</v>
      </c>
      <c r="FG14248" s="55" t="s">
        <v>2077</v>
      </c>
      <c r="FH14248" s="55" t="s">
        <v>1252</v>
      </c>
      <c r="FI14248" s="55">
        <v>2</v>
      </c>
      <c r="FJ14248" s="55">
        <v>80000</v>
      </c>
      <c r="FK14248" s="55" t="s">
        <v>1258</v>
      </c>
      <c r="FL14248" s="55">
        <v>0.025</v>
      </c>
    </row>
    <row r="14249" ht="14.25" customHeight="1" outlineLevel="1" spans="162:168">
      <c r="FF14249" s="55">
        <v>14242</v>
      </c>
      <c r="FG14249" s="55" t="s">
        <v>2077</v>
      </c>
      <c r="FH14249" s="55" t="s">
        <v>1252</v>
      </c>
      <c r="FI14249" s="55">
        <v>2</v>
      </c>
      <c r="FJ14249" s="55">
        <v>130000</v>
      </c>
      <c r="FK14249" s="55" t="s">
        <v>1258</v>
      </c>
      <c r="FL14249" s="55">
        <v>0.025</v>
      </c>
    </row>
    <row r="14250" ht="14.25" customHeight="1" outlineLevel="1" spans="162:168">
      <c r="FF14250" s="55">
        <v>14243</v>
      </c>
      <c r="FG14250" s="55" t="s">
        <v>2077</v>
      </c>
      <c r="FH14250" s="55" t="s">
        <v>1252</v>
      </c>
      <c r="FI14250" s="55">
        <v>2</v>
      </c>
      <c r="FJ14250" s="55">
        <v>260000</v>
      </c>
      <c r="FK14250" s="55" t="s">
        <v>1258</v>
      </c>
      <c r="FL14250" s="55">
        <v>0.025</v>
      </c>
    </row>
    <row r="14251" ht="14.25" customHeight="1" outlineLevel="1" spans="162:168">
      <c r="FF14251" s="55">
        <v>14244</v>
      </c>
      <c r="FG14251" s="55" t="s">
        <v>2077</v>
      </c>
      <c r="FH14251" s="55" t="s">
        <v>1252</v>
      </c>
      <c r="FI14251" s="55">
        <v>2</v>
      </c>
      <c r="FJ14251" s="55">
        <v>400000</v>
      </c>
      <c r="FK14251" s="55" t="s">
        <v>1258</v>
      </c>
      <c r="FL14251" s="55">
        <v>0.025</v>
      </c>
    </row>
    <row r="14252" ht="14.25" customHeight="1" outlineLevel="1" spans="162:168">
      <c r="FF14252" s="55">
        <v>14245</v>
      </c>
      <c r="FG14252" s="55" t="s">
        <v>2077</v>
      </c>
      <c r="FH14252" s="55" t="s">
        <v>1252</v>
      </c>
      <c r="FI14252" s="55">
        <v>2</v>
      </c>
      <c r="FJ14252" s="55">
        <v>530000</v>
      </c>
      <c r="FK14252" s="55" t="s">
        <v>1258</v>
      </c>
      <c r="FL14252" s="55">
        <v>0.025</v>
      </c>
    </row>
    <row r="14253" ht="14.25" customHeight="1" outlineLevel="1" spans="162:168">
      <c r="FF14253" s="55">
        <v>14246</v>
      </c>
      <c r="FG14253" s="55" t="s">
        <v>2077</v>
      </c>
      <c r="FH14253" s="55" t="s">
        <v>1252</v>
      </c>
      <c r="FI14253" s="55">
        <v>2</v>
      </c>
      <c r="FJ14253" s="55">
        <v>540000</v>
      </c>
      <c r="FK14253" s="55" t="s">
        <v>1258</v>
      </c>
      <c r="FL14253" s="55">
        <v>0.025</v>
      </c>
    </row>
    <row r="14254" ht="14.25" customHeight="1" outlineLevel="1" spans="162:168">
      <c r="FF14254" s="55">
        <v>14247</v>
      </c>
      <c r="FG14254" s="55" t="s">
        <v>2077</v>
      </c>
      <c r="FH14254" s="55" t="s">
        <v>1390</v>
      </c>
      <c r="FI14254" s="55">
        <v>1</v>
      </c>
      <c r="FJ14254" s="55">
        <v>0</v>
      </c>
      <c r="FK14254" s="55" t="s">
        <v>1258</v>
      </c>
      <c r="FL14254" s="55">
        <v>0.025</v>
      </c>
    </row>
    <row r="14255" ht="14.25" customHeight="1" outlineLevel="1" spans="162:168">
      <c r="FF14255" s="55">
        <v>14248</v>
      </c>
      <c r="FG14255" s="55" t="s">
        <v>2077</v>
      </c>
      <c r="FH14255" s="55" t="s">
        <v>1390</v>
      </c>
      <c r="FI14255" s="55">
        <v>1</v>
      </c>
      <c r="FJ14255" s="55">
        <v>1000</v>
      </c>
      <c r="FK14255" s="55" t="s">
        <v>1258</v>
      </c>
      <c r="FL14255" s="55">
        <v>0.025</v>
      </c>
    </row>
    <row r="14256" ht="14.25" customHeight="1" outlineLevel="1" spans="162:168">
      <c r="FF14256" s="55">
        <v>14249</v>
      </c>
      <c r="FG14256" s="55" t="s">
        <v>2077</v>
      </c>
      <c r="FH14256" s="55" t="s">
        <v>1390</v>
      </c>
      <c r="FI14256" s="55">
        <v>1</v>
      </c>
      <c r="FJ14256" s="55">
        <v>2500</v>
      </c>
      <c r="FK14256" s="55" t="s">
        <v>1258</v>
      </c>
      <c r="FL14256" s="55">
        <v>0.025</v>
      </c>
    </row>
    <row r="14257" ht="14.25" customHeight="1" outlineLevel="1" spans="162:168">
      <c r="FF14257" s="55">
        <v>14250</v>
      </c>
      <c r="FG14257" s="55" t="s">
        <v>2077</v>
      </c>
      <c r="FH14257" s="55" t="s">
        <v>1390</v>
      </c>
      <c r="FI14257" s="55">
        <v>1</v>
      </c>
      <c r="FJ14257" s="55">
        <v>5000</v>
      </c>
      <c r="FK14257" s="55" t="s">
        <v>1258</v>
      </c>
      <c r="FL14257" s="55">
        <v>0.025</v>
      </c>
    </row>
    <row r="14258" ht="14.25" customHeight="1" outlineLevel="1" spans="162:168">
      <c r="FF14258" s="55">
        <v>14251</v>
      </c>
      <c r="FG14258" s="55" t="s">
        <v>2077</v>
      </c>
      <c r="FH14258" s="55" t="s">
        <v>1390</v>
      </c>
      <c r="FI14258" s="55">
        <v>1</v>
      </c>
      <c r="FJ14258" s="55">
        <v>10000</v>
      </c>
      <c r="FK14258" s="55" t="s">
        <v>1258</v>
      </c>
      <c r="FL14258" s="55">
        <v>0.025</v>
      </c>
    </row>
    <row r="14259" ht="14.25" customHeight="1" outlineLevel="1" spans="162:168">
      <c r="FF14259" s="55">
        <v>14252</v>
      </c>
      <c r="FG14259" s="55" t="s">
        <v>2077</v>
      </c>
      <c r="FH14259" s="55" t="s">
        <v>1390</v>
      </c>
      <c r="FI14259" s="55">
        <v>1</v>
      </c>
      <c r="FJ14259" s="55">
        <v>25000</v>
      </c>
      <c r="FK14259" s="55" t="s">
        <v>1258</v>
      </c>
      <c r="FL14259" s="55">
        <v>0.025</v>
      </c>
    </row>
    <row r="14260" ht="14.25" customHeight="1" outlineLevel="1" spans="162:168">
      <c r="FF14260" s="55">
        <v>14253</v>
      </c>
      <c r="FG14260" s="55" t="s">
        <v>2077</v>
      </c>
      <c r="FH14260" s="55" t="s">
        <v>1390</v>
      </c>
      <c r="FI14260" s="55">
        <v>1</v>
      </c>
      <c r="FJ14260" s="55">
        <v>50000</v>
      </c>
      <c r="FK14260" s="55" t="s">
        <v>1258</v>
      </c>
      <c r="FL14260" s="55">
        <v>0.025</v>
      </c>
    </row>
    <row r="14261" ht="14.25" customHeight="1" outlineLevel="1" spans="162:168">
      <c r="FF14261" s="55">
        <v>14254</v>
      </c>
      <c r="FG14261" s="55" t="s">
        <v>2077</v>
      </c>
      <c r="FH14261" s="55" t="s">
        <v>1390</v>
      </c>
      <c r="FI14261" s="55">
        <v>1</v>
      </c>
      <c r="FJ14261" s="55">
        <v>80000</v>
      </c>
      <c r="FK14261" s="55" t="s">
        <v>1258</v>
      </c>
      <c r="FL14261" s="55">
        <v>0.025</v>
      </c>
    </row>
    <row r="14262" ht="14.25" customHeight="1" outlineLevel="1" spans="162:168">
      <c r="FF14262" s="55">
        <v>14255</v>
      </c>
      <c r="FG14262" s="55" t="s">
        <v>2077</v>
      </c>
      <c r="FH14262" s="55" t="s">
        <v>1390</v>
      </c>
      <c r="FI14262" s="55">
        <v>1</v>
      </c>
      <c r="FJ14262" s="55">
        <v>130000</v>
      </c>
      <c r="FK14262" s="55" t="s">
        <v>1258</v>
      </c>
      <c r="FL14262" s="55">
        <v>0.025</v>
      </c>
    </row>
    <row r="14263" ht="14.25" customHeight="1" outlineLevel="1" spans="162:168">
      <c r="FF14263" s="55">
        <v>14256</v>
      </c>
      <c r="FG14263" s="55" t="s">
        <v>2077</v>
      </c>
      <c r="FH14263" s="55" t="s">
        <v>1390</v>
      </c>
      <c r="FI14263" s="55">
        <v>1</v>
      </c>
      <c r="FJ14263" s="55">
        <v>260000</v>
      </c>
      <c r="FK14263" s="55" t="s">
        <v>1258</v>
      </c>
      <c r="FL14263" s="55">
        <v>0.025</v>
      </c>
    </row>
    <row r="14264" ht="14.25" customHeight="1" outlineLevel="1" spans="162:168">
      <c r="FF14264" s="55">
        <v>14257</v>
      </c>
      <c r="FG14264" s="55" t="s">
        <v>2077</v>
      </c>
      <c r="FH14264" s="55" t="s">
        <v>1390</v>
      </c>
      <c r="FI14264" s="55">
        <v>1</v>
      </c>
      <c r="FJ14264" s="55">
        <v>400000</v>
      </c>
      <c r="FK14264" s="55" t="s">
        <v>1258</v>
      </c>
      <c r="FL14264" s="55">
        <v>0.025</v>
      </c>
    </row>
    <row r="14265" ht="14.25" customHeight="1" outlineLevel="1" spans="162:168">
      <c r="FF14265" s="55">
        <v>14258</v>
      </c>
      <c r="FG14265" s="55" t="s">
        <v>2077</v>
      </c>
      <c r="FH14265" s="55" t="s">
        <v>1390</v>
      </c>
      <c r="FI14265" s="55">
        <v>1</v>
      </c>
      <c r="FJ14265" s="55">
        <v>530000</v>
      </c>
      <c r="FK14265" s="55" t="s">
        <v>1258</v>
      </c>
      <c r="FL14265" s="55">
        <v>0.025</v>
      </c>
    </row>
    <row r="14266" ht="14.25" customHeight="1" outlineLevel="1" spans="162:168">
      <c r="FF14266" s="55">
        <v>14259</v>
      </c>
      <c r="FG14266" s="55" t="s">
        <v>2077</v>
      </c>
      <c r="FH14266" s="55" t="s">
        <v>1390</v>
      </c>
      <c r="FI14266" s="55">
        <v>1</v>
      </c>
      <c r="FJ14266" s="55">
        <v>540000</v>
      </c>
      <c r="FK14266" s="55" t="s">
        <v>1258</v>
      </c>
      <c r="FL14266" s="55">
        <v>0.025</v>
      </c>
    </row>
    <row r="14267" ht="14.25" customHeight="1" outlineLevel="1" spans="162:168">
      <c r="FF14267" s="55">
        <v>14260</v>
      </c>
      <c r="FG14267" s="55" t="s">
        <v>2077</v>
      </c>
      <c r="FH14267" s="55" t="s">
        <v>1343</v>
      </c>
      <c r="FI14267" s="55">
        <v>1</v>
      </c>
      <c r="FJ14267" s="55">
        <v>0</v>
      </c>
      <c r="FK14267" s="55" t="s">
        <v>1258</v>
      </c>
      <c r="FL14267" s="55">
        <v>0.0275</v>
      </c>
    </row>
    <row r="14268" ht="14.25" customHeight="1" outlineLevel="1" spans="162:168">
      <c r="FF14268" s="55">
        <v>14261</v>
      </c>
      <c r="FG14268" s="55" t="s">
        <v>2077</v>
      </c>
      <c r="FH14268" s="55" t="s">
        <v>1343</v>
      </c>
      <c r="FI14268" s="55">
        <v>1</v>
      </c>
      <c r="FJ14268" s="55">
        <v>1000</v>
      </c>
      <c r="FK14268" s="55" t="s">
        <v>1258</v>
      </c>
      <c r="FL14268" s="55">
        <v>0.0267</v>
      </c>
    </row>
    <row r="14269" ht="14.25" customHeight="1" outlineLevel="1" spans="162:168">
      <c r="FF14269" s="55">
        <v>14262</v>
      </c>
      <c r="FG14269" s="55" t="s">
        <v>2077</v>
      </c>
      <c r="FH14269" s="55" t="s">
        <v>1343</v>
      </c>
      <c r="FI14269" s="55">
        <v>1</v>
      </c>
      <c r="FJ14269" s="55">
        <v>2500</v>
      </c>
      <c r="FK14269" s="55" t="s">
        <v>1258</v>
      </c>
      <c r="FL14269" s="55">
        <v>0.025</v>
      </c>
    </row>
    <row r="14270" ht="14.25" customHeight="1" outlineLevel="1" spans="162:168">
      <c r="FF14270" s="55">
        <v>14263</v>
      </c>
      <c r="FG14270" s="55" t="s">
        <v>2077</v>
      </c>
      <c r="FH14270" s="55" t="s">
        <v>1343</v>
      </c>
      <c r="FI14270" s="55">
        <v>1</v>
      </c>
      <c r="FJ14270" s="55">
        <v>5000</v>
      </c>
      <c r="FK14270" s="55" t="s">
        <v>1258</v>
      </c>
      <c r="FL14270" s="55">
        <v>0.0225</v>
      </c>
    </row>
    <row r="14271" ht="14.25" customHeight="1" outlineLevel="1" spans="162:168">
      <c r="FF14271" s="55">
        <v>14264</v>
      </c>
      <c r="FG14271" s="55" t="s">
        <v>2077</v>
      </c>
      <c r="FH14271" s="55" t="s">
        <v>1343</v>
      </c>
      <c r="FI14271" s="55">
        <v>1</v>
      </c>
      <c r="FJ14271" s="55">
        <v>10000</v>
      </c>
      <c r="FK14271" s="55" t="s">
        <v>1258</v>
      </c>
      <c r="FL14271" s="55">
        <v>0.0208</v>
      </c>
    </row>
    <row r="14272" ht="14.25" customHeight="1" outlineLevel="1" spans="162:168">
      <c r="FF14272" s="55">
        <v>14265</v>
      </c>
      <c r="FG14272" s="55" t="s">
        <v>2077</v>
      </c>
      <c r="FH14272" s="55" t="s">
        <v>1343</v>
      </c>
      <c r="FI14272" s="55">
        <v>1</v>
      </c>
      <c r="FJ14272" s="55">
        <v>25000</v>
      </c>
      <c r="FK14272" s="55" t="s">
        <v>1258</v>
      </c>
      <c r="FL14272" s="55">
        <v>0.0208</v>
      </c>
    </row>
    <row r="14273" ht="14.25" customHeight="1" outlineLevel="1" spans="162:168">
      <c r="FF14273" s="55">
        <v>14266</v>
      </c>
      <c r="FG14273" s="55" t="s">
        <v>2077</v>
      </c>
      <c r="FH14273" s="55" t="s">
        <v>1343</v>
      </c>
      <c r="FI14273" s="55">
        <v>1</v>
      </c>
      <c r="FJ14273" s="55">
        <v>50000</v>
      </c>
      <c r="FK14273" s="55" t="s">
        <v>1258</v>
      </c>
      <c r="FL14273" s="55">
        <v>0.0208</v>
      </c>
    </row>
    <row r="14274" ht="14.25" customHeight="1" outlineLevel="1" spans="162:168">
      <c r="FF14274" s="55">
        <v>14267</v>
      </c>
      <c r="FG14274" s="55" t="s">
        <v>2077</v>
      </c>
      <c r="FH14274" s="55" t="s">
        <v>1343</v>
      </c>
      <c r="FI14274" s="55">
        <v>1</v>
      </c>
      <c r="FJ14274" s="55">
        <v>80000</v>
      </c>
      <c r="FK14274" s="55" t="s">
        <v>1258</v>
      </c>
      <c r="FL14274" s="55">
        <v>0.0208</v>
      </c>
    </row>
    <row r="14275" ht="14.25" customHeight="1" outlineLevel="1" spans="162:168">
      <c r="FF14275" s="55">
        <v>14268</v>
      </c>
      <c r="FG14275" s="55" t="s">
        <v>2077</v>
      </c>
      <c r="FH14275" s="55" t="s">
        <v>1343</v>
      </c>
      <c r="FI14275" s="55">
        <v>1</v>
      </c>
      <c r="FJ14275" s="55">
        <v>130000</v>
      </c>
      <c r="FK14275" s="55" t="s">
        <v>1258</v>
      </c>
      <c r="FL14275" s="55">
        <v>0.0208</v>
      </c>
    </row>
    <row r="14276" ht="14.25" customHeight="1" outlineLevel="1" spans="162:168">
      <c r="FF14276" s="55">
        <v>14269</v>
      </c>
      <c r="FG14276" s="55" t="s">
        <v>2077</v>
      </c>
      <c r="FH14276" s="55" t="s">
        <v>1343</v>
      </c>
      <c r="FI14276" s="55">
        <v>1</v>
      </c>
      <c r="FJ14276" s="55">
        <v>260000</v>
      </c>
      <c r="FK14276" s="55" t="s">
        <v>1258</v>
      </c>
      <c r="FL14276" s="55">
        <v>0.0208</v>
      </c>
    </row>
    <row r="14277" ht="14.25" customHeight="1" outlineLevel="1" spans="162:168">
      <c r="FF14277" s="55">
        <v>14270</v>
      </c>
      <c r="FG14277" s="55" t="s">
        <v>2077</v>
      </c>
      <c r="FH14277" s="55" t="s">
        <v>1343</v>
      </c>
      <c r="FI14277" s="55">
        <v>1</v>
      </c>
      <c r="FJ14277" s="55">
        <v>400000</v>
      </c>
      <c r="FK14277" s="55" t="s">
        <v>1258</v>
      </c>
      <c r="FL14277" s="55">
        <v>0.0208</v>
      </c>
    </row>
    <row r="14278" ht="14.25" customHeight="1" outlineLevel="1" spans="162:168">
      <c r="FF14278" s="55">
        <v>14271</v>
      </c>
      <c r="FG14278" s="55" t="s">
        <v>2077</v>
      </c>
      <c r="FH14278" s="55" t="s">
        <v>1343</v>
      </c>
      <c r="FI14278" s="55">
        <v>1</v>
      </c>
      <c r="FJ14278" s="55">
        <v>530000</v>
      </c>
      <c r="FK14278" s="55" t="s">
        <v>1258</v>
      </c>
      <c r="FL14278" s="55">
        <v>0.0208</v>
      </c>
    </row>
    <row r="14279" ht="14.25" customHeight="1" outlineLevel="1" spans="162:168">
      <c r="FF14279" s="55">
        <v>14272</v>
      </c>
      <c r="FG14279" s="55" t="s">
        <v>2077</v>
      </c>
      <c r="FH14279" s="55" t="s">
        <v>1343</v>
      </c>
      <c r="FI14279" s="55">
        <v>1</v>
      </c>
      <c r="FJ14279" s="55">
        <v>540000</v>
      </c>
      <c r="FK14279" s="55" t="s">
        <v>1258</v>
      </c>
      <c r="FL14279" s="55">
        <v>0.0208</v>
      </c>
    </row>
    <row r="14280" ht="14.25" customHeight="1" outlineLevel="1" spans="162:168">
      <c r="FF14280" s="55">
        <v>14273</v>
      </c>
      <c r="FG14280" s="55" t="s">
        <v>2077</v>
      </c>
      <c r="FH14280" s="55" t="s">
        <v>1343</v>
      </c>
      <c r="FI14280" s="55">
        <v>2</v>
      </c>
      <c r="FJ14280" s="55">
        <v>0</v>
      </c>
      <c r="FK14280" s="55" t="s">
        <v>1258</v>
      </c>
      <c r="FL14280" s="55">
        <v>0.0275</v>
      </c>
    </row>
    <row r="14281" ht="14.25" customHeight="1" outlineLevel="1" spans="162:168">
      <c r="FF14281" s="55">
        <v>14274</v>
      </c>
      <c r="FG14281" s="55" t="s">
        <v>2077</v>
      </c>
      <c r="FH14281" s="55" t="s">
        <v>1343</v>
      </c>
      <c r="FI14281" s="55">
        <v>2</v>
      </c>
      <c r="FJ14281" s="55">
        <v>1000</v>
      </c>
      <c r="FK14281" s="55" t="s">
        <v>1258</v>
      </c>
      <c r="FL14281" s="55">
        <v>0.0267</v>
      </c>
    </row>
    <row r="14282" ht="14.25" customHeight="1" outlineLevel="1" spans="162:168">
      <c r="FF14282" s="55">
        <v>14275</v>
      </c>
      <c r="FG14282" s="55" t="s">
        <v>2077</v>
      </c>
      <c r="FH14282" s="55" t="s">
        <v>1343</v>
      </c>
      <c r="FI14282" s="55">
        <v>2</v>
      </c>
      <c r="FJ14282" s="55">
        <v>2500</v>
      </c>
      <c r="FK14282" s="55" t="s">
        <v>1258</v>
      </c>
      <c r="FL14282" s="55">
        <v>0.025</v>
      </c>
    </row>
    <row r="14283" ht="14.25" customHeight="1" outlineLevel="1" spans="162:168">
      <c r="FF14283" s="55">
        <v>14276</v>
      </c>
      <c r="FG14283" s="55" t="s">
        <v>2077</v>
      </c>
      <c r="FH14283" s="55" t="s">
        <v>1343</v>
      </c>
      <c r="FI14283" s="55">
        <v>2</v>
      </c>
      <c r="FJ14283" s="55">
        <v>5000</v>
      </c>
      <c r="FK14283" s="55" t="s">
        <v>1258</v>
      </c>
      <c r="FL14283" s="55">
        <v>0.025</v>
      </c>
    </row>
    <row r="14284" ht="14.25" customHeight="1" outlineLevel="1" spans="162:168">
      <c r="FF14284" s="55">
        <v>14277</v>
      </c>
      <c r="FG14284" s="55" t="s">
        <v>2077</v>
      </c>
      <c r="FH14284" s="55" t="s">
        <v>1343</v>
      </c>
      <c r="FI14284" s="55">
        <v>2</v>
      </c>
      <c r="FJ14284" s="55">
        <v>10000</v>
      </c>
      <c r="FK14284" s="55" t="s">
        <v>1258</v>
      </c>
      <c r="FL14284" s="55">
        <v>0.025</v>
      </c>
    </row>
    <row r="14285" ht="14.25" customHeight="1" outlineLevel="1" spans="162:168">
      <c r="FF14285" s="55">
        <v>14278</v>
      </c>
      <c r="FG14285" s="55" t="s">
        <v>2077</v>
      </c>
      <c r="FH14285" s="55" t="s">
        <v>1343</v>
      </c>
      <c r="FI14285" s="55">
        <v>2</v>
      </c>
      <c r="FJ14285" s="55">
        <v>25000</v>
      </c>
      <c r="FK14285" s="55" t="s">
        <v>1258</v>
      </c>
      <c r="FL14285" s="55">
        <v>0.025</v>
      </c>
    </row>
    <row r="14286" ht="14.25" customHeight="1" outlineLevel="1" spans="162:168">
      <c r="FF14286" s="55">
        <v>14279</v>
      </c>
      <c r="FG14286" s="55" t="s">
        <v>2077</v>
      </c>
      <c r="FH14286" s="55" t="s">
        <v>1343</v>
      </c>
      <c r="FI14286" s="55">
        <v>2</v>
      </c>
      <c r="FJ14286" s="55">
        <v>50000</v>
      </c>
      <c r="FK14286" s="55" t="s">
        <v>1258</v>
      </c>
      <c r="FL14286" s="55">
        <v>0.025</v>
      </c>
    </row>
    <row r="14287" ht="14.25" customHeight="1" outlineLevel="1" spans="162:168">
      <c r="FF14287" s="55">
        <v>14280</v>
      </c>
      <c r="FG14287" s="55" t="s">
        <v>2077</v>
      </c>
      <c r="FH14287" s="55" t="s">
        <v>1343</v>
      </c>
      <c r="FI14287" s="55">
        <v>2</v>
      </c>
      <c r="FJ14287" s="55">
        <v>80000</v>
      </c>
      <c r="FK14287" s="55" t="s">
        <v>1258</v>
      </c>
      <c r="FL14287" s="55">
        <v>0.025</v>
      </c>
    </row>
    <row r="14288" ht="14.25" customHeight="1" outlineLevel="1" spans="162:168">
      <c r="FF14288" s="55">
        <v>14281</v>
      </c>
      <c r="FG14288" s="55" t="s">
        <v>2077</v>
      </c>
      <c r="FH14288" s="55" t="s">
        <v>1343</v>
      </c>
      <c r="FI14288" s="55">
        <v>2</v>
      </c>
      <c r="FJ14288" s="55">
        <v>130000</v>
      </c>
      <c r="FK14288" s="55" t="s">
        <v>1258</v>
      </c>
      <c r="FL14288" s="55">
        <v>0.025</v>
      </c>
    </row>
    <row r="14289" ht="14.25" customHeight="1" outlineLevel="1" spans="162:168">
      <c r="FF14289" s="55">
        <v>14282</v>
      </c>
      <c r="FG14289" s="55" t="s">
        <v>2077</v>
      </c>
      <c r="FH14289" s="55" t="s">
        <v>1343</v>
      </c>
      <c r="FI14289" s="55">
        <v>2</v>
      </c>
      <c r="FJ14289" s="55">
        <v>260000</v>
      </c>
      <c r="FK14289" s="55" t="s">
        <v>1258</v>
      </c>
      <c r="FL14289" s="55">
        <v>0.025</v>
      </c>
    </row>
    <row r="14290" ht="14.25" customHeight="1" outlineLevel="1" spans="162:168">
      <c r="FF14290" s="55">
        <v>14283</v>
      </c>
      <c r="FG14290" s="55" t="s">
        <v>2077</v>
      </c>
      <c r="FH14290" s="55" t="s">
        <v>1343</v>
      </c>
      <c r="FI14290" s="55">
        <v>2</v>
      </c>
      <c r="FJ14290" s="55">
        <v>400000</v>
      </c>
      <c r="FK14290" s="55" t="s">
        <v>1258</v>
      </c>
      <c r="FL14290" s="55">
        <v>0.025</v>
      </c>
    </row>
    <row r="14291" ht="14.25" customHeight="1" outlineLevel="1" spans="162:168">
      <c r="FF14291" s="55">
        <v>14284</v>
      </c>
      <c r="FG14291" s="55" t="s">
        <v>2077</v>
      </c>
      <c r="FH14291" s="55" t="s">
        <v>1343</v>
      </c>
      <c r="FI14291" s="55">
        <v>2</v>
      </c>
      <c r="FJ14291" s="55">
        <v>530000</v>
      </c>
      <c r="FK14291" s="55" t="s">
        <v>1258</v>
      </c>
      <c r="FL14291" s="55">
        <v>0.025</v>
      </c>
    </row>
    <row r="14292" ht="14.25" customHeight="1" outlineLevel="1" spans="162:168">
      <c r="FF14292" s="55">
        <v>14285</v>
      </c>
      <c r="FG14292" s="55" t="s">
        <v>2077</v>
      </c>
      <c r="FH14292" s="55" t="s">
        <v>1343</v>
      </c>
      <c r="FI14292" s="55">
        <v>2</v>
      </c>
      <c r="FJ14292" s="55">
        <v>540000</v>
      </c>
      <c r="FK14292" s="55" t="s">
        <v>1258</v>
      </c>
      <c r="FL14292" s="55">
        <v>0.025</v>
      </c>
    </row>
    <row r="14293" ht="14.25" customHeight="1" outlineLevel="1" spans="162:168">
      <c r="FF14293" s="55">
        <v>14286</v>
      </c>
      <c r="FG14293" s="55" t="s">
        <v>2077</v>
      </c>
      <c r="FH14293" s="55" t="s">
        <v>1343</v>
      </c>
      <c r="FI14293" s="55">
        <v>3</v>
      </c>
      <c r="FJ14293" s="55">
        <v>0</v>
      </c>
      <c r="FK14293" s="55" t="s">
        <v>1258</v>
      </c>
      <c r="FL14293" s="55">
        <v>0.0275</v>
      </c>
    </row>
    <row r="14294" ht="14.25" customHeight="1" outlineLevel="1" spans="162:168">
      <c r="FF14294" s="55">
        <v>14287</v>
      </c>
      <c r="FG14294" s="55" t="s">
        <v>2077</v>
      </c>
      <c r="FH14294" s="55" t="s">
        <v>1343</v>
      </c>
      <c r="FI14294" s="55">
        <v>3</v>
      </c>
      <c r="FJ14294" s="55">
        <v>1000</v>
      </c>
      <c r="FK14294" s="55" t="s">
        <v>1258</v>
      </c>
      <c r="FL14294" s="55">
        <v>0.0267</v>
      </c>
    </row>
    <row r="14295" ht="14.25" customHeight="1" outlineLevel="1" spans="162:168">
      <c r="FF14295" s="55">
        <v>14288</v>
      </c>
      <c r="FG14295" s="55" t="s">
        <v>2077</v>
      </c>
      <c r="FH14295" s="55" t="s">
        <v>1343</v>
      </c>
      <c r="FI14295" s="55">
        <v>3</v>
      </c>
      <c r="FJ14295" s="55">
        <v>2500</v>
      </c>
      <c r="FK14295" s="55" t="s">
        <v>1258</v>
      </c>
      <c r="FL14295" s="55">
        <v>0.025</v>
      </c>
    </row>
    <row r="14296" ht="14.25" customHeight="1" outlineLevel="1" spans="162:168">
      <c r="FF14296" s="55">
        <v>14289</v>
      </c>
      <c r="FG14296" s="55" t="s">
        <v>2077</v>
      </c>
      <c r="FH14296" s="55" t="s">
        <v>1343</v>
      </c>
      <c r="FI14296" s="55">
        <v>3</v>
      </c>
      <c r="FJ14296" s="55">
        <v>5000</v>
      </c>
      <c r="FK14296" s="55" t="s">
        <v>1258</v>
      </c>
      <c r="FL14296" s="55">
        <v>0.025</v>
      </c>
    </row>
    <row r="14297" ht="14.25" customHeight="1" outlineLevel="1" spans="162:168">
      <c r="FF14297" s="55">
        <v>14290</v>
      </c>
      <c r="FG14297" s="55" t="s">
        <v>2077</v>
      </c>
      <c r="FH14297" s="55" t="s">
        <v>1343</v>
      </c>
      <c r="FI14297" s="55">
        <v>3</v>
      </c>
      <c r="FJ14297" s="55">
        <v>10000</v>
      </c>
      <c r="FK14297" s="55" t="s">
        <v>1258</v>
      </c>
      <c r="FL14297" s="55">
        <v>0.025</v>
      </c>
    </row>
    <row r="14298" ht="14.25" customHeight="1" outlineLevel="1" spans="162:168">
      <c r="FF14298" s="55">
        <v>14291</v>
      </c>
      <c r="FG14298" s="55" t="s">
        <v>2077</v>
      </c>
      <c r="FH14298" s="55" t="s">
        <v>1343</v>
      </c>
      <c r="FI14298" s="55">
        <v>3</v>
      </c>
      <c r="FJ14298" s="55">
        <v>25000</v>
      </c>
      <c r="FK14298" s="55" t="s">
        <v>1258</v>
      </c>
      <c r="FL14298" s="55">
        <v>0.025</v>
      </c>
    </row>
    <row r="14299" ht="14.25" customHeight="1" outlineLevel="1" spans="162:168">
      <c r="FF14299" s="55">
        <v>14292</v>
      </c>
      <c r="FG14299" s="55" t="s">
        <v>2077</v>
      </c>
      <c r="FH14299" s="55" t="s">
        <v>1343</v>
      </c>
      <c r="FI14299" s="55">
        <v>3</v>
      </c>
      <c r="FJ14299" s="55">
        <v>50000</v>
      </c>
      <c r="FK14299" s="55" t="s">
        <v>1258</v>
      </c>
      <c r="FL14299" s="55">
        <v>0.025</v>
      </c>
    </row>
    <row r="14300" ht="14.25" customHeight="1" outlineLevel="1" spans="162:168">
      <c r="FF14300" s="55">
        <v>14293</v>
      </c>
      <c r="FG14300" s="55" t="s">
        <v>2077</v>
      </c>
      <c r="FH14300" s="55" t="s">
        <v>1343</v>
      </c>
      <c r="FI14300" s="55">
        <v>3</v>
      </c>
      <c r="FJ14300" s="55">
        <v>80000</v>
      </c>
      <c r="FK14300" s="55" t="s">
        <v>1258</v>
      </c>
      <c r="FL14300" s="55">
        <v>0.025</v>
      </c>
    </row>
    <row r="14301" ht="14.25" customHeight="1" outlineLevel="1" spans="162:168">
      <c r="FF14301" s="55">
        <v>14294</v>
      </c>
      <c r="FG14301" s="55" t="s">
        <v>2077</v>
      </c>
      <c r="FH14301" s="55" t="s">
        <v>1343</v>
      </c>
      <c r="FI14301" s="55">
        <v>3</v>
      </c>
      <c r="FJ14301" s="55">
        <v>130000</v>
      </c>
      <c r="FK14301" s="55" t="s">
        <v>1258</v>
      </c>
      <c r="FL14301" s="55">
        <v>0.025</v>
      </c>
    </row>
    <row r="14302" ht="14.25" customHeight="1" outlineLevel="1" spans="162:168">
      <c r="FF14302" s="55">
        <v>14295</v>
      </c>
      <c r="FG14302" s="55" t="s">
        <v>2077</v>
      </c>
      <c r="FH14302" s="55" t="s">
        <v>1343</v>
      </c>
      <c r="FI14302" s="55">
        <v>3</v>
      </c>
      <c r="FJ14302" s="55">
        <v>260000</v>
      </c>
      <c r="FK14302" s="55" t="s">
        <v>1258</v>
      </c>
      <c r="FL14302" s="55">
        <v>0.025</v>
      </c>
    </row>
    <row r="14303" ht="14.25" customHeight="1" outlineLevel="1" spans="162:168">
      <c r="FF14303" s="55">
        <v>14296</v>
      </c>
      <c r="FG14303" s="55" t="s">
        <v>2077</v>
      </c>
      <c r="FH14303" s="55" t="s">
        <v>1343</v>
      </c>
      <c r="FI14303" s="55">
        <v>3</v>
      </c>
      <c r="FJ14303" s="55">
        <v>400000</v>
      </c>
      <c r="FK14303" s="55" t="s">
        <v>1258</v>
      </c>
      <c r="FL14303" s="55">
        <v>0.025</v>
      </c>
    </row>
    <row r="14304" ht="14.25" customHeight="1" outlineLevel="1" spans="162:168">
      <c r="FF14304" s="55">
        <v>14297</v>
      </c>
      <c r="FG14304" s="55" t="s">
        <v>2077</v>
      </c>
      <c r="FH14304" s="55" t="s">
        <v>1343</v>
      </c>
      <c r="FI14304" s="55">
        <v>3</v>
      </c>
      <c r="FJ14304" s="55">
        <v>530000</v>
      </c>
      <c r="FK14304" s="55" t="s">
        <v>1258</v>
      </c>
      <c r="FL14304" s="55">
        <v>0.025</v>
      </c>
    </row>
    <row r="14305" ht="14.25" customHeight="1" outlineLevel="1" spans="162:168">
      <c r="FF14305" s="55">
        <v>14298</v>
      </c>
      <c r="FG14305" s="55" t="s">
        <v>2077</v>
      </c>
      <c r="FH14305" s="55" t="s">
        <v>1343</v>
      </c>
      <c r="FI14305" s="55">
        <v>3</v>
      </c>
      <c r="FJ14305" s="55">
        <v>540000</v>
      </c>
      <c r="FK14305" s="55" t="s">
        <v>1258</v>
      </c>
      <c r="FL14305" s="55">
        <v>0.025</v>
      </c>
    </row>
    <row r="14306" ht="14.25" customHeight="1" outlineLevel="1" spans="162:168">
      <c r="FF14306" s="55">
        <v>14299</v>
      </c>
      <c r="FG14306" s="55" t="s">
        <v>2077</v>
      </c>
      <c r="FH14306" s="55" t="s">
        <v>1260</v>
      </c>
      <c r="FI14306" s="55">
        <v>1</v>
      </c>
      <c r="FJ14306" s="55">
        <v>0</v>
      </c>
      <c r="FK14306" s="55" t="s">
        <v>1258</v>
      </c>
      <c r="FL14306" s="55">
        <v>0.4167</v>
      </c>
    </row>
    <row r="14307" ht="14.25" customHeight="1" outlineLevel="1" spans="162:168">
      <c r="FF14307" s="55">
        <v>14300</v>
      </c>
      <c r="FG14307" s="55" t="s">
        <v>2077</v>
      </c>
      <c r="FH14307" s="55" t="s">
        <v>1260</v>
      </c>
      <c r="FI14307" s="55">
        <v>1</v>
      </c>
      <c r="FJ14307" s="55">
        <v>1000</v>
      </c>
      <c r="FK14307" s="55" t="s">
        <v>1258</v>
      </c>
      <c r="FL14307" s="55">
        <v>0.4167</v>
      </c>
    </row>
    <row r="14308" ht="14.25" customHeight="1" outlineLevel="1" spans="162:168">
      <c r="FF14308" s="55">
        <v>14301</v>
      </c>
      <c r="FG14308" s="55" t="s">
        <v>2077</v>
      </c>
      <c r="FH14308" s="55" t="s">
        <v>1260</v>
      </c>
      <c r="FI14308" s="55">
        <v>1</v>
      </c>
      <c r="FJ14308" s="55">
        <v>2500</v>
      </c>
      <c r="FK14308" s="55" t="s">
        <v>1258</v>
      </c>
      <c r="FL14308" s="55">
        <v>0.4167</v>
      </c>
    </row>
    <row r="14309" ht="14.25" customHeight="1" outlineLevel="1" spans="162:168">
      <c r="FF14309" s="55">
        <v>14302</v>
      </c>
      <c r="FG14309" s="55" t="s">
        <v>2077</v>
      </c>
      <c r="FH14309" s="55" t="s">
        <v>1260</v>
      </c>
      <c r="FI14309" s="55">
        <v>1</v>
      </c>
      <c r="FJ14309" s="55">
        <v>5000</v>
      </c>
      <c r="FK14309" s="55" t="s">
        <v>1258</v>
      </c>
      <c r="FL14309" s="55">
        <v>0.4167</v>
      </c>
    </row>
    <row r="14310" ht="14.25" customHeight="1" outlineLevel="1" spans="162:168">
      <c r="FF14310" s="55">
        <v>14303</v>
      </c>
      <c r="FG14310" s="55" t="s">
        <v>2077</v>
      </c>
      <c r="FH14310" s="55" t="s">
        <v>1260</v>
      </c>
      <c r="FI14310" s="55">
        <v>1</v>
      </c>
      <c r="FJ14310" s="55">
        <v>10000</v>
      </c>
      <c r="FK14310" s="55" t="s">
        <v>1258</v>
      </c>
      <c r="FL14310" s="55">
        <v>0.4167</v>
      </c>
    </row>
    <row r="14311" ht="14.25" customHeight="1" outlineLevel="1" spans="162:168">
      <c r="FF14311" s="55">
        <v>14304</v>
      </c>
      <c r="FG14311" s="55" t="s">
        <v>2077</v>
      </c>
      <c r="FH14311" s="55" t="s">
        <v>1260</v>
      </c>
      <c r="FI14311" s="55">
        <v>1</v>
      </c>
      <c r="FJ14311" s="55">
        <v>25000</v>
      </c>
      <c r="FK14311" s="55" t="s">
        <v>1258</v>
      </c>
      <c r="FL14311" s="55">
        <v>0.4167</v>
      </c>
    </row>
    <row r="14312" ht="14.25" customHeight="1" outlineLevel="1" spans="162:168">
      <c r="FF14312" s="55">
        <v>14305</v>
      </c>
      <c r="FG14312" s="55" t="s">
        <v>2077</v>
      </c>
      <c r="FH14312" s="55" t="s">
        <v>1260</v>
      </c>
      <c r="FI14312" s="55">
        <v>1</v>
      </c>
      <c r="FJ14312" s="55">
        <v>50000</v>
      </c>
      <c r="FK14312" s="55" t="s">
        <v>1258</v>
      </c>
      <c r="FL14312" s="55">
        <v>0.4167</v>
      </c>
    </row>
    <row r="14313" ht="14.25" customHeight="1" outlineLevel="1" spans="162:168">
      <c r="FF14313" s="55">
        <v>14306</v>
      </c>
      <c r="FG14313" s="55" t="s">
        <v>2077</v>
      </c>
      <c r="FH14313" s="55" t="s">
        <v>1260</v>
      </c>
      <c r="FI14313" s="55">
        <v>1</v>
      </c>
      <c r="FJ14313" s="55">
        <v>80000</v>
      </c>
      <c r="FK14313" s="55" t="s">
        <v>1258</v>
      </c>
      <c r="FL14313" s="55">
        <v>0.4167</v>
      </c>
    </row>
    <row r="14314" ht="14.25" customHeight="1" outlineLevel="1" spans="162:168">
      <c r="FF14314" s="55">
        <v>14307</v>
      </c>
      <c r="FG14314" s="55" t="s">
        <v>2077</v>
      </c>
      <c r="FH14314" s="55" t="s">
        <v>1260</v>
      </c>
      <c r="FI14314" s="55">
        <v>1</v>
      </c>
      <c r="FJ14314" s="55">
        <v>130000</v>
      </c>
      <c r="FK14314" s="55" t="s">
        <v>1258</v>
      </c>
      <c r="FL14314" s="55">
        <v>0.4167</v>
      </c>
    </row>
    <row r="14315" ht="14.25" customHeight="1" outlineLevel="1" spans="162:168">
      <c r="FF14315" s="55">
        <v>14308</v>
      </c>
      <c r="FG14315" s="55" t="s">
        <v>2077</v>
      </c>
      <c r="FH14315" s="55" t="s">
        <v>1260</v>
      </c>
      <c r="FI14315" s="55">
        <v>1</v>
      </c>
      <c r="FJ14315" s="55">
        <v>260000</v>
      </c>
      <c r="FK14315" s="55" t="s">
        <v>1258</v>
      </c>
      <c r="FL14315" s="55">
        <v>0.4167</v>
      </c>
    </row>
    <row r="14316" ht="14.25" customHeight="1" outlineLevel="1" spans="162:168">
      <c r="FF14316" s="55">
        <v>14309</v>
      </c>
      <c r="FG14316" s="55" t="s">
        <v>2077</v>
      </c>
      <c r="FH14316" s="55" t="s">
        <v>1260</v>
      </c>
      <c r="FI14316" s="55">
        <v>1</v>
      </c>
      <c r="FJ14316" s="55">
        <v>400000</v>
      </c>
      <c r="FK14316" s="55" t="s">
        <v>1258</v>
      </c>
      <c r="FL14316" s="55">
        <v>0.4167</v>
      </c>
    </row>
    <row r="14317" ht="14.25" customHeight="1" outlineLevel="1" spans="162:168">
      <c r="FF14317" s="55">
        <v>14310</v>
      </c>
      <c r="FG14317" s="55" t="s">
        <v>2077</v>
      </c>
      <c r="FH14317" s="55" t="s">
        <v>1260</v>
      </c>
      <c r="FI14317" s="55">
        <v>1</v>
      </c>
      <c r="FJ14317" s="55">
        <v>530000</v>
      </c>
      <c r="FK14317" s="55" t="s">
        <v>1258</v>
      </c>
      <c r="FL14317" s="55">
        <v>0.4167</v>
      </c>
    </row>
    <row r="14318" ht="14.25" customHeight="1" outlineLevel="1" spans="162:168">
      <c r="FF14318" s="55">
        <v>14311</v>
      </c>
      <c r="FG14318" s="55" t="s">
        <v>2077</v>
      </c>
      <c r="FH14318" s="55" t="s">
        <v>1260</v>
      </c>
      <c r="FI14318" s="55">
        <v>1</v>
      </c>
      <c r="FJ14318" s="55">
        <v>540000</v>
      </c>
      <c r="FK14318" s="55" t="s">
        <v>1258</v>
      </c>
      <c r="FL14318" s="55">
        <v>0.4167</v>
      </c>
    </row>
    <row r="14319" ht="14.25" customHeight="1" outlineLevel="1" spans="162:168">
      <c r="FF14319" s="55">
        <v>14312</v>
      </c>
      <c r="FG14319" s="55" t="s">
        <v>2077</v>
      </c>
      <c r="FH14319" s="55" t="s">
        <v>1260</v>
      </c>
      <c r="FI14319" s="55">
        <v>10</v>
      </c>
      <c r="FJ14319" s="55">
        <v>0</v>
      </c>
      <c r="FK14319" s="55" t="s">
        <v>1258</v>
      </c>
      <c r="FL14319" s="55">
        <v>0.1067</v>
      </c>
    </row>
    <row r="14320" ht="14.25" customHeight="1" outlineLevel="1" spans="162:168">
      <c r="FF14320" s="55">
        <v>14313</v>
      </c>
      <c r="FG14320" s="55" t="s">
        <v>2077</v>
      </c>
      <c r="FH14320" s="55" t="s">
        <v>1260</v>
      </c>
      <c r="FI14320" s="55">
        <v>10</v>
      </c>
      <c r="FJ14320" s="55">
        <v>1000</v>
      </c>
      <c r="FK14320" s="55" t="s">
        <v>1258</v>
      </c>
      <c r="FL14320" s="55">
        <v>0.1067</v>
      </c>
    </row>
    <row r="14321" ht="14.25" customHeight="1" outlineLevel="1" spans="162:168">
      <c r="FF14321" s="55">
        <v>14314</v>
      </c>
      <c r="FG14321" s="55" t="s">
        <v>2077</v>
      </c>
      <c r="FH14321" s="55" t="s">
        <v>1260</v>
      </c>
      <c r="FI14321" s="55">
        <v>10</v>
      </c>
      <c r="FJ14321" s="55">
        <v>2500</v>
      </c>
      <c r="FK14321" s="55" t="s">
        <v>1258</v>
      </c>
      <c r="FL14321" s="55">
        <v>0.0992</v>
      </c>
    </row>
    <row r="14322" ht="14.25" customHeight="1" outlineLevel="1" spans="162:168">
      <c r="FF14322" s="55">
        <v>14315</v>
      </c>
      <c r="FG14322" s="55" t="s">
        <v>2077</v>
      </c>
      <c r="FH14322" s="55" t="s">
        <v>1260</v>
      </c>
      <c r="FI14322" s="55">
        <v>10</v>
      </c>
      <c r="FJ14322" s="55">
        <v>5000</v>
      </c>
      <c r="FK14322" s="55" t="s">
        <v>1258</v>
      </c>
      <c r="FL14322" s="55">
        <v>0.0883</v>
      </c>
    </row>
    <row r="14323" ht="14.25" customHeight="1" outlineLevel="1" spans="162:168">
      <c r="FF14323" s="55">
        <v>14316</v>
      </c>
      <c r="FG14323" s="55" t="s">
        <v>2077</v>
      </c>
      <c r="FH14323" s="55" t="s">
        <v>1260</v>
      </c>
      <c r="FI14323" s="55">
        <v>10</v>
      </c>
      <c r="FJ14323" s="55">
        <v>10000</v>
      </c>
      <c r="FK14323" s="55" t="s">
        <v>1258</v>
      </c>
      <c r="FL14323" s="55">
        <v>0.0792</v>
      </c>
    </row>
    <row r="14324" ht="14.25" customHeight="1" outlineLevel="1" spans="162:168">
      <c r="FF14324" s="55">
        <v>14317</v>
      </c>
      <c r="FG14324" s="55" t="s">
        <v>2077</v>
      </c>
      <c r="FH14324" s="55" t="s">
        <v>1260</v>
      </c>
      <c r="FI14324" s="55">
        <v>10</v>
      </c>
      <c r="FJ14324" s="55">
        <v>25000</v>
      </c>
      <c r="FK14324" s="55" t="s">
        <v>1258</v>
      </c>
      <c r="FL14324" s="55">
        <v>0.0792</v>
      </c>
    </row>
    <row r="14325" ht="14.25" customHeight="1" outlineLevel="1" spans="162:168">
      <c r="FF14325" s="55">
        <v>14318</v>
      </c>
      <c r="FG14325" s="55" t="s">
        <v>2077</v>
      </c>
      <c r="FH14325" s="55" t="s">
        <v>1260</v>
      </c>
      <c r="FI14325" s="55">
        <v>10</v>
      </c>
      <c r="FJ14325" s="55">
        <v>50000</v>
      </c>
      <c r="FK14325" s="55" t="s">
        <v>1258</v>
      </c>
      <c r="FL14325" s="55">
        <v>0.0792</v>
      </c>
    </row>
    <row r="14326" ht="14.25" customHeight="1" outlineLevel="1" spans="162:168">
      <c r="FF14326" s="55">
        <v>14319</v>
      </c>
      <c r="FG14326" s="55" t="s">
        <v>2077</v>
      </c>
      <c r="FH14326" s="55" t="s">
        <v>1260</v>
      </c>
      <c r="FI14326" s="55">
        <v>10</v>
      </c>
      <c r="FJ14326" s="55">
        <v>80000</v>
      </c>
      <c r="FK14326" s="55" t="s">
        <v>1258</v>
      </c>
      <c r="FL14326" s="55">
        <v>0.0733</v>
      </c>
    </row>
    <row r="14327" ht="14.25" customHeight="1" outlineLevel="1" spans="162:168">
      <c r="FF14327" s="55">
        <v>14320</v>
      </c>
      <c r="FG14327" s="55" t="s">
        <v>2077</v>
      </c>
      <c r="FH14327" s="55" t="s">
        <v>1260</v>
      </c>
      <c r="FI14327" s="55">
        <v>10</v>
      </c>
      <c r="FJ14327" s="55">
        <v>130000</v>
      </c>
      <c r="FK14327" s="55" t="s">
        <v>1258</v>
      </c>
      <c r="FL14327" s="55">
        <v>0.0733</v>
      </c>
    </row>
    <row r="14328" ht="14.25" customHeight="1" outlineLevel="1" spans="162:168">
      <c r="FF14328" s="55">
        <v>14321</v>
      </c>
      <c r="FG14328" s="55" t="s">
        <v>2077</v>
      </c>
      <c r="FH14328" s="55" t="s">
        <v>1260</v>
      </c>
      <c r="FI14328" s="55">
        <v>10</v>
      </c>
      <c r="FJ14328" s="55">
        <v>260000</v>
      </c>
      <c r="FK14328" s="55" t="s">
        <v>1258</v>
      </c>
      <c r="FL14328" s="55">
        <v>0.0733</v>
      </c>
    </row>
    <row r="14329" ht="14.25" customHeight="1" outlineLevel="1" spans="162:168">
      <c r="FF14329" s="55">
        <v>14322</v>
      </c>
      <c r="FG14329" s="55" t="s">
        <v>2077</v>
      </c>
      <c r="FH14329" s="55" t="s">
        <v>1260</v>
      </c>
      <c r="FI14329" s="55">
        <v>10</v>
      </c>
      <c r="FJ14329" s="55">
        <v>400000</v>
      </c>
      <c r="FK14329" s="55" t="s">
        <v>1258</v>
      </c>
      <c r="FL14329" s="55">
        <v>0.0733</v>
      </c>
    </row>
    <row r="14330" ht="14.25" customHeight="1" outlineLevel="1" spans="162:168">
      <c r="FF14330" s="55">
        <v>14323</v>
      </c>
      <c r="FG14330" s="55" t="s">
        <v>2077</v>
      </c>
      <c r="FH14330" s="55" t="s">
        <v>1260</v>
      </c>
      <c r="FI14330" s="55">
        <v>10</v>
      </c>
      <c r="FJ14330" s="55">
        <v>530000</v>
      </c>
      <c r="FK14330" s="55" t="s">
        <v>1258</v>
      </c>
      <c r="FL14330" s="55">
        <v>0.0733</v>
      </c>
    </row>
    <row r="14331" ht="14.25" customHeight="1" outlineLevel="1" spans="162:168">
      <c r="FF14331" s="55">
        <v>14324</v>
      </c>
      <c r="FG14331" s="55" t="s">
        <v>2077</v>
      </c>
      <c r="FH14331" s="55" t="s">
        <v>1260</v>
      </c>
      <c r="FI14331" s="55">
        <v>10</v>
      </c>
      <c r="FJ14331" s="55">
        <v>540000</v>
      </c>
      <c r="FK14331" s="55" t="s">
        <v>1258</v>
      </c>
      <c r="FL14331" s="55">
        <v>0.0733</v>
      </c>
    </row>
    <row r="14332" ht="14.25" customHeight="1" outlineLevel="1" spans="162:168">
      <c r="FF14332" s="55">
        <v>14325</v>
      </c>
      <c r="FG14332" s="55" t="s">
        <v>2077</v>
      </c>
      <c r="FH14332" s="55" t="s">
        <v>1260</v>
      </c>
      <c r="FI14332" s="55">
        <v>11</v>
      </c>
      <c r="FJ14332" s="55">
        <v>0</v>
      </c>
      <c r="FK14332" s="55" t="s">
        <v>1258</v>
      </c>
      <c r="FL14332" s="55">
        <v>0.075</v>
      </c>
    </row>
    <row r="14333" ht="14.25" customHeight="1" outlineLevel="1" spans="162:168">
      <c r="FF14333" s="55">
        <v>14326</v>
      </c>
      <c r="FG14333" s="55" t="s">
        <v>2077</v>
      </c>
      <c r="FH14333" s="55" t="s">
        <v>1260</v>
      </c>
      <c r="FI14333" s="55">
        <v>11</v>
      </c>
      <c r="FJ14333" s="55">
        <v>1000</v>
      </c>
      <c r="FK14333" s="55" t="s">
        <v>1258</v>
      </c>
      <c r="FL14333" s="55">
        <v>0.0625</v>
      </c>
    </row>
    <row r="14334" ht="14.25" customHeight="1" outlineLevel="1" spans="162:168">
      <c r="FF14334" s="55">
        <v>14327</v>
      </c>
      <c r="FG14334" s="55" t="s">
        <v>2077</v>
      </c>
      <c r="FH14334" s="55" t="s">
        <v>1260</v>
      </c>
      <c r="FI14334" s="55">
        <v>11</v>
      </c>
      <c r="FJ14334" s="55">
        <v>2500</v>
      </c>
      <c r="FK14334" s="55" t="s">
        <v>1258</v>
      </c>
      <c r="FL14334" s="55">
        <v>0.0583</v>
      </c>
    </row>
    <row r="14335" ht="14.25" customHeight="1" outlineLevel="1" spans="162:168">
      <c r="FF14335" s="55">
        <v>14328</v>
      </c>
      <c r="FG14335" s="55" t="s">
        <v>2077</v>
      </c>
      <c r="FH14335" s="55" t="s">
        <v>1260</v>
      </c>
      <c r="FI14335" s="55">
        <v>11</v>
      </c>
      <c r="FJ14335" s="55">
        <v>5000</v>
      </c>
      <c r="FK14335" s="55" t="s">
        <v>1258</v>
      </c>
      <c r="FL14335" s="55">
        <v>0.0542</v>
      </c>
    </row>
    <row r="14336" ht="14.25" customHeight="1" outlineLevel="1" spans="162:168">
      <c r="FF14336" s="55">
        <v>14329</v>
      </c>
      <c r="FG14336" s="55" t="s">
        <v>2077</v>
      </c>
      <c r="FH14336" s="55" t="s">
        <v>1260</v>
      </c>
      <c r="FI14336" s="55">
        <v>11</v>
      </c>
      <c r="FJ14336" s="55">
        <v>10000</v>
      </c>
      <c r="FK14336" s="55" t="s">
        <v>1258</v>
      </c>
      <c r="FL14336" s="55">
        <v>0.0458</v>
      </c>
    </row>
    <row r="14337" ht="14.25" customHeight="1" outlineLevel="1" spans="162:168">
      <c r="FF14337" s="55">
        <v>14330</v>
      </c>
      <c r="FG14337" s="55" t="s">
        <v>2077</v>
      </c>
      <c r="FH14337" s="55" t="s">
        <v>1260</v>
      </c>
      <c r="FI14337" s="55">
        <v>11</v>
      </c>
      <c r="FJ14337" s="55">
        <v>25000</v>
      </c>
      <c r="FK14337" s="55" t="s">
        <v>1258</v>
      </c>
      <c r="FL14337" s="55">
        <v>0.0417</v>
      </c>
    </row>
    <row r="14338" ht="14.25" customHeight="1" outlineLevel="1" spans="162:168">
      <c r="FF14338" s="55">
        <v>14331</v>
      </c>
      <c r="FG14338" s="55" t="s">
        <v>2077</v>
      </c>
      <c r="FH14338" s="55" t="s">
        <v>1260</v>
      </c>
      <c r="FI14338" s="55">
        <v>11</v>
      </c>
      <c r="FJ14338" s="55">
        <v>50000</v>
      </c>
      <c r="FK14338" s="55" t="s">
        <v>1258</v>
      </c>
      <c r="FL14338" s="55">
        <v>0.0417</v>
      </c>
    </row>
    <row r="14339" ht="14.25" customHeight="1" outlineLevel="1" spans="162:168">
      <c r="FF14339" s="55">
        <v>14332</v>
      </c>
      <c r="FG14339" s="55" t="s">
        <v>2077</v>
      </c>
      <c r="FH14339" s="55" t="s">
        <v>1260</v>
      </c>
      <c r="FI14339" s="55">
        <v>11</v>
      </c>
      <c r="FJ14339" s="55">
        <v>80000</v>
      </c>
      <c r="FK14339" s="55" t="s">
        <v>1258</v>
      </c>
      <c r="FL14339" s="55">
        <v>0.0417</v>
      </c>
    </row>
    <row r="14340" ht="14.25" customHeight="1" outlineLevel="1" spans="162:168">
      <c r="FF14340" s="55">
        <v>14333</v>
      </c>
      <c r="FG14340" s="55" t="s">
        <v>2077</v>
      </c>
      <c r="FH14340" s="55" t="s">
        <v>1260</v>
      </c>
      <c r="FI14340" s="55">
        <v>11</v>
      </c>
      <c r="FJ14340" s="55">
        <v>130000</v>
      </c>
      <c r="FK14340" s="55" t="s">
        <v>1258</v>
      </c>
      <c r="FL14340" s="55">
        <v>0.0417</v>
      </c>
    </row>
    <row r="14341" ht="14.25" customHeight="1" outlineLevel="1" spans="162:168">
      <c r="FF14341" s="55">
        <v>14334</v>
      </c>
      <c r="FG14341" s="55" t="s">
        <v>2077</v>
      </c>
      <c r="FH14341" s="55" t="s">
        <v>1260</v>
      </c>
      <c r="FI14341" s="55">
        <v>11</v>
      </c>
      <c r="FJ14341" s="55">
        <v>260000</v>
      </c>
      <c r="FK14341" s="55" t="s">
        <v>1258</v>
      </c>
      <c r="FL14341" s="55">
        <v>0.0417</v>
      </c>
    </row>
    <row r="14342" ht="14.25" customHeight="1" outlineLevel="1" spans="162:168">
      <c r="FF14342" s="55">
        <v>14335</v>
      </c>
      <c r="FG14342" s="55" t="s">
        <v>2077</v>
      </c>
      <c r="FH14342" s="55" t="s">
        <v>1260</v>
      </c>
      <c r="FI14342" s="55">
        <v>11</v>
      </c>
      <c r="FJ14342" s="55">
        <v>400000</v>
      </c>
      <c r="FK14342" s="55" t="s">
        <v>1258</v>
      </c>
      <c r="FL14342" s="55">
        <v>0.0417</v>
      </c>
    </row>
    <row r="14343" ht="14.25" customHeight="1" outlineLevel="1" spans="162:168">
      <c r="FF14343" s="55">
        <v>14336</v>
      </c>
      <c r="FG14343" s="55" t="s">
        <v>2077</v>
      </c>
      <c r="FH14343" s="55" t="s">
        <v>1260</v>
      </c>
      <c r="FI14343" s="55">
        <v>11</v>
      </c>
      <c r="FJ14343" s="55">
        <v>530000</v>
      </c>
      <c r="FK14343" s="55" t="s">
        <v>1258</v>
      </c>
      <c r="FL14343" s="55">
        <v>0.0417</v>
      </c>
    </row>
    <row r="14344" ht="14.25" customHeight="1" outlineLevel="1" spans="162:168">
      <c r="FF14344" s="55">
        <v>14337</v>
      </c>
      <c r="FG14344" s="55" t="s">
        <v>2077</v>
      </c>
      <c r="FH14344" s="55" t="s">
        <v>1260</v>
      </c>
      <c r="FI14344" s="55">
        <v>11</v>
      </c>
      <c r="FJ14344" s="55">
        <v>540000</v>
      </c>
      <c r="FK14344" s="55" t="s">
        <v>1258</v>
      </c>
      <c r="FL14344" s="55">
        <v>0.0417</v>
      </c>
    </row>
    <row r="14345" ht="14.25" customHeight="1" outlineLevel="1" spans="162:168">
      <c r="FF14345" s="55">
        <v>14338</v>
      </c>
      <c r="FG14345" s="55" t="s">
        <v>2077</v>
      </c>
      <c r="FH14345" s="55" t="s">
        <v>1260</v>
      </c>
      <c r="FI14345" s="55">
        <v>12</v>
      </c>
      <c r="FJ14345" s="55">
        <v>0</v>
      </c>
      <c r="FK14345" s="55" t="s">
        <v>1258</v>
      </c>
      <c r="FL14345" s="55">
        <v>0.0675</v>
      </c>
    </row>
    <row r="14346" ht="14.25" customHeight="1" outlineLevel="1" spans="162:168">
      <c r="FF14346" s="55">
        <v>14339</v>
      </c>
      <c r="FG14346" s="55" t="s">
        <v>2077</v>
      </c>
      <c r="FH14346" s="55" t="s">
        <v>1260</v>
      </c>
      <c r="FI14346" s="55">
        <v>12</v>
      </c>
      <c r="FJ14346" s="55">
        <v>1000</v>
      </c>
      <c r="FK14346" s="55" t="s">
        <v>1258</v>
      </c>
      <c r="FL14346" s="55">
        <v>0.0675</v>
      </c>
    </row>
    <row r="14347" ht="14.25" customHeight="1" outlineLevel="1" spans="162:168">
      <c r="FF14347" s="55">
        <v>14340</v>
      </c>
      <c r="FG14347" s="55" t="s">
        <v>2077</v>
      </c>
      <c r="FH14347" s="55" t="s">
        <v>1260</v>
      </c>
      <c r="FI14347" s="55">
        <v>12</v>
      </c>
      <c r="FJ14347" s="55">
        <v>2500</v>
      </c>
      <c r="FK14347" s="55" t="s">
        <v>1258</v>
      </c>
      <c r="FL14347" s="55">
        <v>0.0675</v>
      </c>
    </row>
    <row r="14348" ht="14.25" customHeight="1" outlineLevel="1" spans="162:168">
      <c r="FF14348" s="55">
        <v>14341</v>
      </c>
      <c r="FG14348" s="55" t="s">
        <v>2077</v>
      </c>
      <c r="FH14348" s="55" t="s">
        <v>1260</v>
      </c>
      <c r="FI14348" s="55">
        <v>12</v>
      </c>
      <c r="FJ14348" s="55">
        <v>10000</v>
      </c>
      <c r="FK14348" s="55" t="s">
        <v>1258</v>
      </c>
      <c r="FL14348" s="55">
        <v>0.0675</v>
      </c>
    </row>
    <row r="14349" ht="14.25" customHeight="1" outlineLevel="1" spans="162:168">
      <c r="FF14349" s="55">
        <v>14342</v>
      </c>
      <c r="FG14349" s="55" t="s">
        <v>2077</v>
      </c>
      <c r="FH14349" s="55" t="s">
        <v>1260</v>
      </c>
      <c r="FI14349" s="55">
        <v>12</v>
      </c>
      <c r="FJ14349" s="55">
        <v>25000</v>
      </c>
      <c r="FK14349" s="55" t="s">
        <v>1258</v>
      </c>
      <c r="FL14349" s="55">
        <v>0.0675</v>
      </c>
    </row>
    <row r="14350" ht="14.25" customHeight="1" outlineLevel="1" spans="162:168">
      <c r="FF14350" s="55">
        <v>14343</v>
      </c>
      <c r="FG14350" s="55" t="s">
        <v>2077</v>
      </c>
      <c r="FH14350" s="55" t="s">
        <v>1260</v>
      </c>
      <c r="FI14350" s="55">
        <v>12</v>
      </c>
      <c r="FJ14350" s="55">
        <v>50000</v>
      </c>
      <c r="FK14350" s="55" t="s">
        <v>1258</v>
      </c>
      <c r="FL14350" s="55">
        <v>0.0642</v>
      </c>
    </row>
    <row r="14351" ht="14.25" customHeight="1" outlineLevel="1" spans="162:168">
      <c r="FF14351" s="55">
        <v>14344</v>
      </c>
      <c r="FG14351" s="55" t="s">
        <v>2077</v>
      </c>
      <c r="FH14351" s="55" t="s">
        <v>1260</v>
      </c>
      <c r="FI14351" s="55">
        <v>12</v>
      </c>
      <c r="FJ14351" s="55">
        <v>80000</v>
      </c>
      <c r="FK14351" s="55" t="s">
        <v>1258</v>
      </c>
      <c r="FL14351" s="55">
        <v>0.0417</v>
      </c>
    </row>
    <row r="14352" ht="14.25" customHeight="1" outlineLevel="1" spans="162:168">
      <c r="FF14352" s="55">
        <v>14345</v>
      </c>
      <c r="FG14352" s="55" t="s">
        <v>2077</v>
      </c>
      <c r="FH14352" s="55" t="s">
        <v>1260</v>
      </c>
      <c r="FI14352" s="55">
        <v>12</v>
      </c>
      <c r="FJ14352" s="55">
        <v>130000</v>
      </c>
      <c r="FK14352" s="55" t="s">
        <v>1258</v>
      </c>
      <c r="FL14352" s="55">
        <v>0.0417</v>
      </c>
    </row>
    <row r="14353" ht="14.25" customHeight="1" outlineLevel="1" spans="162:168">
      <c r="FF14353" s="55">
        <v>14346</v>
      </c>
      <c r="FG14353" s="55" t="s">
        <v>2077</v>
      </c>
      <c r="FH14353" s="55" t="s">
        <v>1260</v>
      </c>
      <c r="FI14353" s="55">
        <v>12</v>
      </c>
      <c r="FJ14353" s="55">
        <v>260000</v>
      </c>
      <c r="FK14353" s="55" t="s">
        <v>1258</v>
      </c>
      <c r="FL14353" s="55">
        <v>0.0417</v>
      </c>
    </row>
    <row r="14354" ht="14.25" customHeight="1" outlineLevel="1" spans="162:168">
      <c r="FF14354" s="55">
        <v>14347</v>
      </c>
      <c r="FG14354" s="55" t="s">
        <v>2077</v>
      </c>
      <c r="FH14354" s="55" t="s">
        <v>1260</v>
      </c>
      <c r="FI14354" s="55">
        <v>12</v>
      </c>
      <c r="FJ14354" s="55">
        <v>400000</v>
      </c>
      <c r="FK14354" s="55" t="s">
        <v>1258</v>
      </c>
      <c r="FL14354" s="55">
        <v>0.0417</v>
      </c>
    </row>
    <row r="14355" ht="14.25" customHeight="1" outlineLevel="1" spans="162:168">
      <c r="FF14355" s="55">
        <v>14348</v>
      </c>
      <c r="FG14355" s="55" t="s">
        <v>2077</v>
      </c>
      <c r="FH14355" s="55" t="s">
        <v>1260</v>
      </c>
      <c r="FI14355" s="55">
        <v>12</v>
      </c>
      <c r="FJ14355" s="55">
        <v>530000</v>
      </c>
      <c r="FK14355" s="55" t="s">
        <v>1258</v>
      </c>
      <c r="FL14355" s="55">
        <v>0.0417</v>
      </c>
    </row>
    <row r="14356" ht="14.25" customHeight="1" outlineLevel="1" spans="162:168">
      <c r="FF14356" s="55">
        <v>14349</v>
      </c>
      <c r="FG14356" s="55" t="s">
        <v>2077</v>
      </c>
      <c r="FH14356" s="55" t="s">
        <v>1260</v>
      </c>
      <c r="FI14356" s="55">
        <v>12</v>
      </c>
      <c r="FJ14356" s="55">
        <v>540000</v>
      </c>
      <c r="FK14356" s="55" t="s">
        <v>1258</v>
      </c>
      <c r="FL14356" s="55">
        <v>0.0417</v>
      </c>
    </row>
    <row r="14357" ht="14.25" customHeight="1" outlineLevel="1" spans="162:168">
      <c r="FF14357" s="55">
        <v>14350</v>
      </c>
      <c r="FG14357" s="55" t="s">
        <v>2077</v>
      </c>
      <c r="FH14357" s="55" t="s">
        <v>1260</v>
      </c>
      <c r="FI14357" s="55">
        <v>13</v>
      </c>
      <c r="FJ14357" s="55">
        <v>0</v>
      </c>
      <c r="FK14357" s="55" t="s">
        <v>1258</v>
      </c>
      <c r="FL14357" s="55">
        <v>0</v>
      </c>
    </row>
    <row r="14358" ht="14.25" customHeight="1" outlineLevel="1" spans="162:168">
      <c r="FF14358" s="55">
        <v>14351</v>
      </c>
      <c r="FG14358" s="55" t="s">
        <v>2077</v>
      </c>
      <c r="FH14358" s="55" t="s">
        <v>1260</v>
      </c>
      <c r="FI14358" s="55">
        <v>14</v>
      </c>
      <c r="FJ14358" s="55">
        <v>0</v>
      </c>
      <c r="FK14358" s="55" t="s">
        <v>1258</v>
      </c>
      <c r="FL14358" s="55">
        <v>0</v>
      </c>
    </row>
    <row r="14359" ht="14.25" customHeight="1" outlineLevel="1" spans="162:168">
      <c r="FF14359" s="55">
        <v>14352</v>
      </c>
      <c r="FG14359" s="55" t="s">
        <v>2077</v>
      </c>
      <c r="FH14359" s="55" t="s">
        <v>1260</v>
      </c>
      <c r="FI14359" s="55">
        <v>2</v>
      </c>
      <c r="FJ14359" s="55">
        <v>0</v>
      </c>
      <c r="FK14359" s="55" t="s">
        <v>1258</v>
      </c>
      <c r="FL14359" s="55">
        <v>0.1667</v>
      </c>
    </row>
    <row r="14360" ht="14.25" customHeight="1" outlineLevel="1" spans="162:168">
      <c r="FF14360" s="55">
        <v>14353</v>
      </c>
      <c r="FG14360" s="55" t="s">
        <v>2077</v>
      </c>
      <c r="FH14360" s="55" t="s">
        <v>1260</v>
      </c>
      <c r="FI14360" s="55">
        <v>2</v>
      </c>
      <c r="FJ14360" s="55">
        <v>1000</v>
      </c>
      <c r="FK14360" s="55" t="s">
        <v>1258</v>
      </c>
      <c r="FL14360" s="55">
        <v>0.1042</v>
      </c>
    </row>
    <row r="14361" ht="14.25" customHeight="1" outlineLevel="1" spans="162:168">
      <c r="FF14361" s="55">
        <v>14354</v>
      </c>
      <c r="FG14361" s="55" t="s">
        <v>2077</v>
      </c>
      <c r="FH14361" s="55" t="s">
        <v>1260</v>
      </c>
      <c r="FI14361" s="55">
        <v>2</v>
      </c>
      <c r="FJ14361" s="55">
        <v>2500</v>
      </c>
      <c r="FK14361" s="55" t="s">
        <v>1258</v>
      </c>
      <c r="FL14361" s="55">
        <v>0.0958</v>
      </c>
    </row>
    <row r="14362" ht="14.25" customHeight="1" outlineLevel="1" spans="162:168">
      <c r="FF14362" s="55">
        <v>14355</v>
      </c>
      <c r="FG14362" s="55" t="s">
        <v>2077</v>
      </c>
      <c r="FH14362" s="55" t="s">
        <v>1260</v>
      </c>
      <c r="FI14362" s="55">
        <v>2</v>
      </c>
      <c r="FJ14362" s="55">
        <v>5000</v>
      </c>
      <c r="FK14362" s="55" t="s">
        <v>1258</v>
      </c>
      <c r="FL14362" s="55">
        <v>0.0875</v>
      </c>
    </row>
    <row r="14363" ht="14.25" customHeight="1" outlineLevel="1" spans="162:168">
      <c r="FF14363" s="55">
        <v>14356</v>
      </c>
      <c r="FG14363" s="55" t="s">
        <v>2077</v>
      </c>
      <c r="FH14363" s="55" t="s">
        <v>1260</v>
      </c>
      <c r="FI14363" s="55">
        <v>2</v>
      </c>
      <c r="FJ14363" s="55">
        <v>10000</v>
      </c>
      <c r="FK14363" s="55" t="s">
        <v>1258</v>
      </c>
      <c r="FL14363" s="55">
        <v>0.075</v>
      </c>
    </row>
    <row r="14364" ht="14.25" customHeight="1" outlineLevel="1" spans="162:168">
      <c r="FF14364" s="55">
        <v>14357</v>
      </c>
      <c r="FG14364" s="55" t="s">
        <v>2077</v>
      </c>
      <c r="FH14364" s="55" t="s">
        <v>1260</v>
      </c>
      <c r="FI14364" s="55">
        <v>2</v>
      </c>
      <c r="FJ14364" s="55">
        <v>25000</v>
      </c>
      <c r="FK14364" s="55" t="s">
        <v>1258</v>
      </c>
      <c r="FL14364" s="55">
        <v>0.0667</v>
      </c>
    </row>
    <row r="14365" ht="14.25" customHeight="1" outlineLevel="1" spans="162:168">
      <c r="FF14365" s="55">
        <v>14358</v>
      </c>
      <c r="FG14365" s="55" t="s">
        <v>2077</v>
      </c>
      <c r="FH14365" s="55" t="s">
        <v>1260</v>
      </c>
      <c r="FI14365" s="55">
        <v>2</v>
      </c>
      <c r="FJ14365" s="55">
        <v>50000</v>
      </c>
      <c r="FK14365" s="55" t="s">
        <v>1258</v>
      </c>
      <c r="FL14365" s="55">
        <v>0.0583</v>
      </c>
    </row>
    <row r="14366" ht="14.25" customHeight="1" outlineLevel="1" spans="162:168">
      <c r="FF14366" s="55">
        <v>14359</v>
      </c>
      <c r="FG14366" s="55" t="s">
        <v>2077</v>
      </c>
      <c r="FH14366" s="55" t="s">
        <v>1260</v>
      </c>
      <c r="FI14366" s="55">
        <v>2</v>
      </c>
      <c r="FJ14366" s="55">
        <v>80000</v>
      </c>
      <c r="FK14366" s="55" t="s">
        <v>1258</v>
      </c>
      <c r="FL14366" s="55">
        <v>0.0583</v>
      </c>
    </row>
    <row r="14367" ht="14.25" customHeight="1" outlineLevel="1" spans="162:168">
      <c r="FF14367" s="55">
        <v>14360</v>
      </c>
      <c r="FG14367" s="55" t="s">
        <v>2077</v>
      </c>
      <c r="FH14367" s="55" t="s">
        <v>1260</v>
      </c>
      <c r="FI14367" s="55">
        <v>2</v>
      </c>
      <c r="FJ14367" s="55">
        <v>130000</v>
      </c>
      <c r="FK14367" s="55" t="s">
        <v>1258</v>
      </c>
      <c r="FL14367" s="55">
        <v>0.0583</v>
      </c>
    </row>
    <row r="14368" ht="14.25" customHeight="1" outlineLevel="1" spans="162:168">
      <c r="FF14368" s="55">
        <v>14361</v>
      </c>
      <c r="FG14368" s="55" t="s">
        <v>2077</v>
      </c>
      <c r="FH14368" s="55" t="s">
        <v>1260</v>
      </c>
      <c r="FI14368" s="55">
        <v>2</v>
      </c>
      <c r="FJ14368" s="55">
        <v>260000</v>
      </c>
      <c r="FK14368" s="55" t="s">
        <v>1258</v>
      </c>
      <c r="FL14368" s="55">
        <v>0.0583</v>
      </c>
    </row>
    <row r="14369" ht="14.25" customHeight="1" outlineLevel="1" spans="162:168">
      <c r="FF14369" s="55">
        <v>14362</v>
      </c>
      <c r="FG14369" s="55" t="s">
        <v>2077</v>
      </c>
      <c r="FH14369" s="55" t="s">
        <v>1260</v>
      </c>
      <c r="FI14369" s="55">
        <v>2</v>
      </c>
      <c r="FJ14369" s="55">
        <v>400000</v>
      </c>
      <c r="FK14369" s="55" t="s">
        <v>1258</v>
      </c>
      <c r="FL14369" s="55">
        <v>0.0583</v>
      </c>
    </row>
    <row r="14370" ht="14.25" customHeight="1" outlineLevel="1" spans="162:168">
      <c r="FF14370" s="55">
        <v>14363</v>
      </c>
      <c r="FG14370" s="55" t="s">
        <v>2077</v>
      </c>
      <c r="FH14370" s="55" t="s">
        <v>1260</v>
      </c>
      <c r="FI14370" s="55">
        <v>2</v>
      </c>
      <c r="FJ14370" s="55">
        <v>530000</v>
      </c>
      <c r="FK14370" s="55" t="s">
        <v>1258</v>
      </c>
      <c r="FL14370" s="55">
        <v>0.0583</v>
      </c>
    </row>
    <row r="14371" ht="14.25" customHeight="1" outlineLevel="1" spans="162:168">
      <c r="FF14371" s="55">
        <v>14364</v>
      </c>
      <c r="FG14371" s="55" t="s">
        <v>2077</v>
      </c>
      <c r="FH14371" s="55" t="s">
        <v>1260</v>
      </c>
      <c r="FI14371" s="55">
        <v>2</v>
      </c>
      <c r="FJ14371" s="55">
        <v>540000</v>
      </c>
      <c r="FK14371" s="55" t="s">
        <v>1258</v>
      </c>
      <c r="FL14371" s="55">
        <v>0.0583</v>
      </c>
    </row>
    <row r="14372" ht="14.25" customHeight="1" outlineLevel="1" spans="162:168">
      <c r="FF14372" s="55">
        <v>14365</v>
      </c>
      <c r="FG14372" s="55" t="s">
        <v>2077</v>
      </c>
      <c r="FH14372" s="55" t="s">
        <v>1260</v>
      </c>
      <c r="FI14372" s="55">
        <v>3</v>
      </c>
      <c r="FJ14372" s="55">
        <v>0</v>
      </c>
      <c r="FK14372" s="55" t="s">
        <v>1258</v>
      </c>
      <c r="FL14372" s="55">
        <v>0.1125</v>
      </c>
    </row>
    <row r="14373" ht="14.25" customHeight="1" outlineLevel="1" spans="162:168">
      <c r="FF14373" s="55">
        <v>14366</v>
      </c>
      <c r="FG14373" s="55" t="s">
        <v>2077</v>
      </c>
      <c r="FH14373" s="55" t="s">
        <v>1260</v>
      </c>
      <c r="FI14373" s="55">
        <v>3</v>
      </c>
      <c r="FJ14373" s="55">
        <v>1000</v>
      </c>
      <c r="FK14373" s="55" t="s">
        <v>1258</v>
      </c>
      <c r="FL14373" s="55">
        <v>0.1</v>
      </c>
    </row>
    <row r="14374" ht="14.25" customHeight="1" outlineLevel="1" spans="162:168">
      <c r="FF14374" s="55">
        <v>14367</v>
      </c>
      <c r="FG14374" s="55" t="s">
        <v>2077</v>
      </c>
      <c r="FH14374" s="55" t="s">
        <v>1260</v>
      </c>
      <c r="FI14374" s="55">
        <v>3</v>
      </c>
      <c r="FJ14374" s="55">
        <v>2500</v>
      </c>
      <c r="FK14374" s="55" t="s">
        <v>1258</v>
      </c>
      <c r="FL14374" s="55">
        <v>0.0917</v>
      </c>
    </row>
    <row r="14375" ht="14.25" customHeight="1" outlineLevel="1" spans="162:168">
      <c r="FF14375" s="55">
        <v>14368</v>
      </c>
      <c r="FG14375" s="55" t="s">
        <v>2077</v>
      </c>
      <c r="FH14375" s="55" t="s">
        <v>1260</v>
      </c>
      <c r="FI14375" s="55">
        <v>3</v>
      </c>
      <c r="FJ14375" s="55">
        <v>5000</v>
      </c>
      <c r="FK14375" s="55" t="s">
        <v>1258</v>
      </c>
      <c r="FL14375" s="55">
        <v>0.0708</v>
      </c>
    </row>
    <row r="14376" ht="14.25" customHeight="1" outlineLevel="1" spans="162:168">
      <c r="FF14376" s="55">
        <v>14369</v>
      </c>
      <c r="FG14376" s="55" t="s">
        <v>2077</v>
      </c>
      <c r="FH14376" s="55" t="s">
        <v>1260</v>
      </c>
      <c r="FI14376" s="55">
        <v>3</v>
      </c>
      <c r="FJ14376" s="55">
        <v>10000</v>
      </c>
      <c r="FK14376" s="55" t="s">
        <v>1258</v>
      </c>
      <c r="FL14376" s="55">
        <v>0.0542</v>
      </c>
    </row>
    <row r="14377" ht="14.25" customHeight="1" outlineLevel="1" spans="162:168">
      <c r="FF14377" s="55">
        <v>14370</v>
      </c>
      <c r="FG14377" s="55" t="s">
        <v>2077</v>
      </c>
      <c r="FH14377" s="55" t="s">
        <v>1260</v>
      </c>
      <c r="FI14377" s="55">
        <v>3</v>
      </c>
      <c r="FJ14377" s="55">
        <v>25000</v>
      </c>
      <c r="FK14377" s="55" t="s">
        <v>1258</v>
      </c>
      <c r="FL14377" s="55">
        <v>0.0542</v>
      </c>
    </row>
    <row r="14378" ht="14.25" customHeight="1" outlineLevel="1" spans="162:168">
      <c r="FF14378" s="55">
        <v>14371</v>
      </c>
      <c r="FG14378" s="55" t="s">
        <v>2077</v>
      </c>
      <c r="FH14378" s="55" t="s">
        <v>1260</v>
      </c>
      <c r="FI14378" s="55">
        <v>3</v>
      </c>
      <c r="FJ14378" s="55">
        <v>50000</v>
      </c>
      <c r="FK14378" s="55" t="s">
        <v>1258</v>
      </c>
      <c r="FL14378" s="55">
        <v>0.0458</v>
      </c>
    </row>
    <row r="14379" ht="14.25" customHeight="1" outlineLevel="1" spans="162:168">
      <c r="FF14379" s="55">
        <v>14372</v>
      </c>
      <c r="FG14379" s="55" t="s">
        <v>2077</v>
      </c>
      <c r="FH14379" s="55" t="s">
        <v>1260</v>
      </c>
      <c r="FI14379" s="55">
        <v>3</v>
      </c>
      <c r="FJ14379" s="55">
        <v>80000</v>
      </c>
      <c r="FK14379" s="55" t="s">
        <v>1258</v>
      </c>
      <c r="FL14379" s="55">
        <v>0.0458</v>
      </c>
    </row>
    <row r="14380" ht="14.25" customHeight="1" outlineLevel="1" spans="162:168">
      <c r="FF14380" s="55">
        <v>14373</v>
      </c>
      <c r="FG14380" s="55" t="s">
        <v>2077</v>
      </c>
      <c r="FH14380" s="55" t="s">
        <v>1260</v>
      </c>
      <c r="FI14380" s="55">
        <v>3</v>
      </c>
      <c r="FJ14380" s="55">
        <v>130000</v>
      </c>
      <c r="FK14380" s="55" t="s">
        <v>1258</v>
      </c>
      <c r="FL14380" s="55">
        <v>0.0458</v>
      </c>
    </row>
    <row r="14381" ht="14.25" customHeight="1" outlineLevel="1" spans="162:168">
      <c r="FF14381" s="55">
        <v>14374</v>
      </c>
      <c r="FG14381" s="55" t="s">
        <v>2077</v>
      </c>
      <c r="FH14381" s="55" t="s">
        <v>1260</v>
      </c>
      <c r="FI14381" s="55">
        <v>3</v>
      </c>
      <c r="FJ14381" s="55">
        <v>260000</v>
      </c>
      <c r="FK14381" s="55" t="s">
        <v>1258</v>
      </c>
      <c r="FL14381" s="55">
        <v>0.0458</v>
      </c>
    </row>
    <row r="14382" ht="14.25" customHeight="1" outlineLevel="1" spans="162:168">
      <c r="FF14382" s="55">
        <v>14375</v>
      </c>
      <c r="FG14382" s="55" t="s">
        <v>2077</v>
      </c>
      <c r="FH14382" s="55" t="s">
        <v>1260</v>
      </c>
      <c r="FI14382" s="55">
        <v>3</v>
      </c>
      <c r="FJ14382" s="55">
        <v>400000</v>
      </c>
      <c r="FK14382" s="55" t="s">
        <v>1258</v>
      </c>
      <c r="FL14382" s="55">
        <v>0.0458</v>
      </c>
    </row>
    <row r="14383" ht="14.25" customHeight="1" outlineLevel="1" spans="162:168">
      <c r="FF14383" s="55">
        <v>14376</v>
      </c>
      <c r="FG14383" s="55" t="s">
        <v>2077</v>
      </c>
      <c r="FH14383" s="55" t="s">
        <v>1260</v>
      </c>
      <c r="FI14383" s="55">
        <v>3</v>
      </c>
      <c r="FJ14383" s="55">
        <v>530000</v>
      </c>
      <c r="FK14383" s="55" t="s">
        <v>1258</v>
      </c>
      <c r="FL14383" s="55">
        <v>0.0458</v>
      </c>
    </row>
    <row r="14384" ht="14.25" customHeight="1" outlineLevel="1" spans="162:168">
      <c r="FF14384" s="55">
        <v>14377</v>
      </c>
      <c r="FG14384" s="55" t="s">
        <v>2077</v>
      </c>
      <c r="FH14384" s="55" t="s">
        <v>1260</v>
      </c>
      <c r="FI14384" s="55">
        <v>3</v>
      </c>
      <c r="FJ14384" s="55">
        <v>540000</v>
      </c>
      <c r="FK14384" s="55" t="s">
        <v>1258</v>
      </c>
      <c r="FL14384" s="55">
        <v>0.0458</v>
      </c>
    </row>
    <row r="14385" ht="14.25" customHeight="1" outlineLevel="1" spans="162:168">
      <c r="FF14385" s="55">
        <v>14378</v>
      </c>
      <c r="FG14385" s="55" t="s">
        <v>2077</v>
      </c>
      <c r="FH14385" s="55" t="s">
        <v>1260</v>
      </c>
      <c r="FI14385" s="55">
        <v>4</v>
      </c>
      <c r="FJ14385" s="55">
        <v>0</v>
      </c>
      <c r="FK14385" s="55" t="s">
        <v>1258</v>
      </c>
      <c r="FL14385" s="55">
        <v>0.1042</v>
      </c>
    </row>
    <row r="14386" ht="14.25" customHeight="1" outlineLevel="1" spans="162:168">
      <c r="FF14386" s="55">
        <v>14379</v>
      </c>
      <c r="FG14386" s="55" t="s">
        <v>2077</v>
      </c>
      <c r="FH14386" s="55" t="s">
        <v>1260</v>
      </c>
      <c r="FI14386" s="55">
        <v>4</v>
      </c>
      <c r="FJ14386" s="55">
        <v>1000</v>
      </c>
      <c r="FK14386" s="55" t="s">
        <v>1258</v>
      </c>
      <c r="FL14386" s="55">
        <v>0.0958</v>
      </c>
    </row>
    <row r="14387" ht="14.25" customHeight="1" outlineLevel="1" spans="162:168">
      <c r="FF14387" s="55">
        <v>14380</v>
      </c>
      <c r="FG14387" s="55" t="s">
        <v>2077</v>
      </c>
      <c r="FH14387" s="55" t="s">
        <v>1260</v>
      </c>
      <c r="FI14387" s="55">
        <v>4</v>
      </c>
      <c r="FJ14387" s="55">
        <v>2500</v>
      </c>
      <c r="FK14387" s="55" t="s">
        <v>1258</v>
      </c>
      <c r="FL14387" s="55">
        <v>0.0875</v>
      </c>
    </row>
    <row r="14388" ht="14.25" customHeight="1" outlineLevel="1" spans="162:168">
      <c r="FF14388" s="55">
        <v>14381</v>
      </c>
      <c r="FG14388" s="55" t="s">
        <v>2077</v>
      </c>
      <c r="FH14388" s="55" t="s">
        <v>1260</v>
      </c>
      <c r="FI14388" s="55">
        <v>4</v>
      </c>
      <c r="FJ14388" s="55">
        <v>5000</v>
      </c>
      <c r="FK14388" s="55" t="s">
        <v>1258</v>
      </c>
      <c r="FL14388" s="55">
        <v>0.0667</v>
      </c>
    </row>
    <row r="14389" ht="14.25" customHeight="1" outlineLevel="1" spans="162:168">
      <c r="FF14389" s="55">
        <v>14382</v>
      </c>
      <c r="FG14389" s="55" t="s">
        <v>2077</v>
      </c>
      <c r="FH14389" s="55" t="s">
        <v>1260</v>
      </c>
      <c r="FI14389" s="55">
        <v>4</v>
      </c>
      <c r="FJ14389" s="55">
        <v>10000</v>
      </c>
      <c r="FK14389" s="55" t="s">
        <v>1258</v>
      </c>
      <c r="FL14389" s="55">
        <v>0.05</v>
      </c>
    </row>
    <row r="14390" ht="14.25" customHeight="1" outlineLevel="1" spans="162:168">
      <c r="FF14390" s="55">
        <v>14383</v>
      </c>
      <c r="FG14390" s="55" t="s">
        <v>2077</v>
      </c>
      <c r="FH14390" s="55" t="s">
        <v>1260</v>
      </c>
      <c r="FI14390" s="55">
        <v>4</v>
      </c>
      <c r="FJ14390" s="55">
        <v>25000</v>
      </c>
      <c r="FK14390" s="55" t="s">
        <v>1258</v>
      </c>
      <c r="FL14390" s="55">
        <v>0.0417</v>
      </c>
    </row>
    <row r="14391" ht="14.25" customHeight="1" outlineLevel="1" spans="162:168">
      <c r="FF14391" s="55">
        <v>14384</v>
      </c>
      <c r="FG14391" s="55" t="s">
        <v>2077</v>
      </c>
      <c r="FH14391" s="55" t="s">
        <v>1260</v>
      </c>
      <c r="FI14391" s="55">
        <v>4</v>
      </c>
      <c r="FJ14391" s="55">
        <v>50000</v>
      </c>
      <c r="FK14391" s="55" t="s">
        <v>1258</v>
      </c>
      <c r="FL14391" s="55">
        <v>0.0417</v>
      </c>
    </row>
    <row r="14392" ht="14.25" customHeight="1" outlineLevel="1" spans="162:168">
      <c r="FF14392" s="55">
        <v>14385</v>
      </c>
      <c r="FG14392" s="55" t="s">
        <v>2077</v>
      </c>
      <c r="FH14392" s="55" t="s">
        <v>1260</v>
      </c>
      <c r="FI14392" s="55">
        <v>4</v>
      </c>
      <c r="FJ14392" s="55">
        <v>80000</v>
      </c>
      <c r="FK14392" s="55" t="s">
        <v>1258</v>
      </c>
      <c r="FL14392" s="55">
        <v>0.0417</v>
      </c>
    </row>
    <row r="14393" ht="14.25" customHeight="1" outlineLevel="1" spans="162:168">
      <c r="FF14393" s="55">
        <v>14386</v>
      </c>
      <c r="FG14393" s="55" t="s">
        <v>2077</v>
      </c>
      <c r="FH14393" s="55" t="s">
        <v>1260</v>
      </c>
      <c r="FI14393" s="55">
        <v>4</v>
      </c>
      <c r="FJ14393" s="55">
        <v>130000</v>
      </c>
      <c r="FK14393" s="55" t="s">
        <v>1258</v>
      </c>
      <c r="FL14393" s="55">
        <v>0.0417</v>
      </c>
    </row>
    <row r="14394" ht="14.25" customHeight="1" outlineLevel="1" spans="162:168">
      <c r="FF14394" s="55">
        <v>14387</v>
      </c>
      <c r="FG14394" s="55" t="s">
        <v>2077</v>
      </c>
      <c r="FH14394" s="55" t="s">
        <v>1260</v>
      </c>
      <c r="FI14394" s="55">
        <v>4</v>
      </c>
      <c r="FJ14394" s="55">
        <v>260000</v>
      </c>
      <c r="FK14394" s="55" t="s">
        <v>1258</v>
      </c>
      <c r="FL14394" s="55">
        <v>0.0417</v>
      </c>
    </row>
    <row r="14395" ht="14.25" customHeight="1" outlineLevel="1" spans="162:168">
      <c r="FF14395" s="55">
        <v>14388</v>
      </c>
      <c r="FG14395" s="55" t="s">
        <v>2077</v>
      </c>
      <c r="FH14395" s="55" t="s">
        <v>1260</v>
      </c>
      <c r="FI14395" s="55">
        <v>4</v>
      </c>
      <c r="FJ14395" s="55">
        <v>400000</v>
      </c>
      <c r="FK14395" s="55" t="s">
        <v>1258</v>
      </c>
      <c r="FL14395" s="55">
        <v>0.0417</v>
      </c>
    </row>
    <row r="14396" ht="14.25" customHeight="1" outlineLevel="1" spans="162:168">
      <c r="FF14396" s="55">
        <v>14389</v>
      </c>
      <c r="FG14396" s="55" t="s">
        <v>2077</v>
      </c>
      <c r="FH14396" s="55" t="s">
        <v>1260</v>
      </c>
      <c r="FI14396" s="55">
        <v>4</v>
      </c>
      <c r="FJ14396" s="55">
        <v>530000</v>
      </c>
      <c r="FK14396" s="55" t="s">
        <v>1258</v>
      </c>
      <c r="FL14396" s="55">
        <v>0.0417</v>
      </c>
    </row>
    <row r="14397" ht="14.25" customHeight="1" outlineLevel="1" spans="162:168">
      <c r="FF14397" s="55">
        <v>14390</v>
      </c>
      <c r="FG14397" s="55" t="s">
        <v>2077</v>
      </c>
      <c r="FH14397" s="55" t="s">
        <v>1260</v>
      </c>
      <c r="FI14397" s="55">
        <v>4</v>
      </c>
      <c r="FJ14397" s="55">
        <v>540000</v>
      </c>
      <c r="FK14397" s="55" t="s">
        <v>1258</v>
      </c>
      <c r="FL14397" s="55">
        <v>0.0417</v>
      </c>
    </row>
    <row r="14398" ht="14.25" customHeight="1" outlineLevel="1" spans="162:168">
      <c r="FF14398" s="55">
        <v>14391</v>
      </c>
      <c r="FG14398" s="55" t="s">
        <v>2077</v>
      </c>
      <c r="FH14398" s="55" t="s">
        <v>1260</v>
      </c>
      <c r="FI14398" s="55">
        <v>5</v>
      </c>
      <c r="FJ14398" s="55">
        <v>0</v>
      </c>
      <c r="FK14398" s="55" t="s">
        <v>1258</v>
      </c>
      <c r="FL14398" s="55">
        <v>0.1042</v>
      </c>
    </row>
    <row r="14399" ht="14.25" customHeight="1" outlineLevel="1" spans="162:168">
      <c r="FF14399" s="55">
        <v>14392</v>
      </c>
      <c r="FG14399" s="55" t="s">
        <v>2077</v>
      </c>
      <c r="FH14399" s="55" t="s">
        <v>1260</v>
      </c>
      <c r="FI14399" s="55">
        <v>5</v>
      </c>
      <c r="FJ14399" s="55">
        <v>1000</v>
      </c>
      <c r="FK14399" s="55" t="s">
        <v>1258</v>
      </c>
      <c r="FL14399" s="55">
        <v>0.0958</v>
      </c>
    </row>
    <row r="14400" ht="14.25" customHeight="1" outlineLevel="1" spans="162:168">
      <c r="FF14400" s="55">
        <v>14393</v>
      </c>
      <c r="FG14400" s="55" t="s">
        <v>2077</v>
      </c>
      <c r="FH14400" s="55" t="s">
        <v>1260</v>
      </c>
      <c r="FI14400" s="55">
        <v>5</v>
      </c>
      <c r="FJ14400" s="55">
        <v>2500</v>
      </c>
      <c r="FK14400" s="55" t="s">
        <v>1258</v>
      </c>
      <c r="FL14400" s="55">
        <v>0.0875</v>
      </c>
    </row>
    <row r="14401" ht="14.25" customHeight="1" outlineLevel="1" spans="162:168">
      <c r="FF14401" s="55">
        <v>14394</v>
      </c>
      <c r="FG14401" s="55" t="s">
        <v>2077</v>
      </c>
      <c r="FH14401" s="55" t="s">
        <v>1260</v>
      </c>
      <c r="FI14401" s="55">
        <v>5</v>
      </c>
      <c r="FJ14401" s="55">
        <v>5000</v>
      </c>
      <c r="FK14401" s="55" t="s">
        <v>1258</v>
      </c>
      <c r="FL14401" s="55">
        <v>0.0667</v>
      </c>
    </row>
    <row r="14402" ht="14.25" customHeight="1" outlineLevel="1" spans="162:168">
      <c r="FF14402" s="55">
        <v>14395</v>
      </c>
      <c r="FG14402" s="55" t="s">
        <v>2077</v>
      </c>
      <c r="FH14402" s="55" t="s">
        <v>1260</v>
      </c>
      <c r="FI14402" s="55">
        <v>5</v>
      </c>
      <c r="FJ14402" s="55">
        <v>10000</v>
      </c>
      <c r="FK14402" s="55" t="s">
        <v>1258</v>
      </c>
      <c r="FL14402" s="55">
        <v>0.05</v>
      </c>
    </row>
    <row r="14403" ht="14.25" customHeight="1" outlineLevel="1" spans="162:168">
      <c r="FF14403" s="55">
        <v>14396</v>
      </c>
      <c r="FG14403" s="55" t="s">
        <v>2077</v>
      </c>
      <c r="FH14403" s="55" t="s">
        <v>1260</v>
      </c>
      <c r="FI14403" s="55">
        <v>5</v>
      </c>
      <c r="FJ14403" s="55">
        <v>25000</v>
      </c>
      <c r="FK14403" s="55" t="s">
        <v>1258</v>
      </c>
      <c r="FL14403" s="55">
        <v>0.0417</v>
      </c>
    </row>
    <row r="14404" ht="14.25" customHeight="1" outlineLevel="1" spans="162:168">
      <c r="FF14404" s="55">
        <v>14397</v>
      </c>
      <c r="FG14404" s="55" t="s">
        <v>2077</v>
      </c>
      <c r="FH14404" s="55" t="s">
        <v>1260</v>
      </c>
      <c r="FI14404" s="55">
        <v>5</v>
      </c>
      <c r="FJ14404" s="55">
        <v>50000</v>
      </c>
      <c r="FK14404" s="55" t="s">
        <v>1258</v>
      </c>
      <c r="FL14404" s="55">
        <v>0.0417</v>
      </c>
    </row>
    <row r="14405" ht="14.25" customHeight="1" outlineLevel="1" spans="162:168">
      <c r="FF14405" s="55">
        <v>14398</v>
      </c>
      <c r="FG14405" s="55" t="s">
        <v>2077</v>
      </c>
      <c r="FH14405" s="55" t="s">
        <v>1260</v>
      </c>
      <c r="FI14405" s="55">
        <v>5</v>
      </c>
      <c r="FJ14405" s="55">
        <v>80000</v>
      </c>
      <c r="FK14405" s="55" t="s">
        <v>1258</v>
      </c>
      <c r="FL14405" s="55">
        <v>0.0417</v>
      </c>
    </row>
    <row r="14406" ht="14.25" customHeight="1" outlineLevel="1" spans="162:168">
      <c r="FF14406" s="55">
        <v>14399</v>
      </c>
      <c r="FG14406" s="55" t="s">
        <v>2077</v>
      </c>
      <c r="FH14406" s="55" t="s">
        <v>1260</v>
      </c>
      <c r="FI14406" s="55">
        <v>5</v>
      </c>
      <c r="FJ14406" s="55">
        <v>130000</v>
      </c>
      <c r="FK14406" s="55" t="s">
        <v>1258</v>
      </c>
      <c r="FL14406" s="55">
        <v>0.0417</v>
      </c>
    </row>
    <row r="14407" ht="14.25" customHeight="1" outlineLevel="1" spans="162:168">
      <c r="FF14407" s="55">
        <v>14400</v>
      </c>
      <c r="FG14407" s="55" t="s">
        <v>2077</v>
      </c>
      <c r="FH14407" s="55" t="s">
        <v>1260</v>
      </c>
      <c r="FI14407" s="55">
        <v>5</v>
      </c>
      <c r="FJ14407" s="55">
        <v>260000</v>
      </c>
      <c r="FK14407" s="55" t="s">
        <v>1258</v>
      </c>
      <c r="FL14407" s="55">
        <v>0.0417</v>
      </c>
    </row>
    <row r="14408" ht="14.25" customHeight="1" outlineLevel="1" spans="162:168">
      <c r="FF14408" s="55">
        <v>14401</v>
      </c>
      <c r="FG14408" s="55" t="s">
        <v>2077</v>
      </c>
      <c r="FH14408" s="55" t="s">
        <v>1260</v>
      </c>
      <c r="FI14408" s="55">
        <v>5</v>
      </c>
      <c r="FJ14408" s="55">
        <v>400000</v>
      </c>
      <c r="FK14408" s="55" t="s">
        <v>1258</v>
      </c>
      <c r="FL14408" s="55">
        <v>0.0417</v>
      </c>
    </row>
    <row r="14409" ht="14.25" customHeight="1" outlineLevel="1" spans="162:168">
      <c r="FF14409" s="55">
        <v>14402</v>
      </c>
      <c r="FG14409" s="55" t="s">
        <v>2077</v>
      </c>
      <c r="FH14409" s="55" t="s">
        <v>1260</v>
      </c>
      <c r="FI14409" s="55">
        <v>5</v>
      </c>
      <c r="FJ14409" s="55">
        <v>530000</v>
      </c>
      <c r="FK14409" s="55" t="s">
        <v>1258</v>
      </c>
      <c r="FL14409" s="55">
        <v>0.0417</v>
      </c>
    </row>
    <row r="14410" ht="14.25" customHeight="1" outlineLevel="1" spans="162:168">
      <c r="FF14410" s="55">
        <v>14403</v>
      </c>
      <c r="FG14410" s="55" t="s">
        <v>2077</v>
      </c>
      <c r="FH14410" s="55" t="s">
        <v>1260</v>
      </c>
      <c r="FI14410" s="55">
        <v>5</v>
      </c>
      <c r="FJ14410" s="55">
        <v>540000</v>
      </c>
      <c r="FK14410" s="55" t="s">
        <v>1258</v>
      </c>
      <c r="FL14410" s="55">
        <v>0.0417</v>
      </c>
    </row>
    <row r="14411" ht="14.25" customHeight="1" outlineLevel="1" spans="162:168">
      <c r="FF14411" s="55">
        <v>14404</v>
      </c>
      <c r="FG14411" s="55" t="s">
        <v>2077</v>
      </c>
      <c r="FH14411" s="55" t="s">
        <v>1260</v>
      </c>
      <c r="FI14411" s="55">
        <v>6</v>
      </c>
      <c r="FJ14411" s="55">
        <v>0</v>
      </c>
      <c r="FK14411" s="55" t="s">
        <v>1258</v>
      </c>
      <c r="FL14411" s="55">
        <v>0.0675</v>
      </c>
    </row>
    <row r="14412" ht="14.25" customHeight="1" outlineLevel="1" spans="162:168">
      <c r="FF14412" s="55">
        <v>14405</v>
      </c>
      <c r="FG14412" s="55" t="s">
        <v>2077</v>
      </c>
      <c r="FH14412" s="55" t="s">
        <v>1260</v>
      </c>
      <c r="FI14412" s="55">
        <v>6</v>
      </c>
      <c r="FJ14412" s="55">
        <v>1000</v>
      </c>
      <c r="FK14412" s="55" t="s">
        <v>1258</v>
      </c>
      <c r="FL14412" s="55">
        <v>0.0675</v>
      </c>
    </row>
    <row r="14413" ht="14.25" customHeight="1" outlineLevel="1" spans="162:168">
      <c r="FF14413" s="55">
        <v>14406</v>
      </c>
      <c r="FG14413" s="55" t="s">
        <v>2077</v>
      </c>
      <c r="FH14413" s="55" t="s">
        <v>1260</v>
      </c>
      <c r="FI14413" s="55">
        <v>6</v>
      </c>
      <c r="FJ14413" s="55">
        <v>2500</v>
      </c>
      <c r="FK14413" s="55" t="s">
        <v>1258</v>
      </c>
      <c r="FL14413" s="55">
        <v>0.0675</v>
      </c>
    </row>
    <row r="14414" ht="14.25" customHeight="1" outlineLevel="1" spans="162:168">
      <c r="FF14414" s="55">
        <v>14407</v>
      </c>
      <c r="FG14414" s="55" t="s">
        <v>2077</v>
      </c>
      <c r="FH14414" s="55" t="s">
        <v>1260</v>
      </c>
      <c r="FI14414" s="55">
        <v>6</v>
      </c>
      <c r="FJ14414" s="55">
        <v>5000</v>
      </c>
      <c r="FK14414" s="55" t="s">
        <v>1258</v>
      </c>
      <c r="FL14414" s="55">
        <v>0.0675</v>
      </c>
    </row>
    <row r="14415" ht="14.25" customHeight="1" outlineLevel="1" spans="162:168">
      <c r="FF14415" s="55">
        <v>14408</v>
      </c>
      <c r="FG14415" s="55" t="s">
        <v>2077</v>
      </c>
      <c r="FH14415" s="55" t="s">
        <v>1260</v>
      </c>
      <c r="FI14415" s="55">
        <v>6</v>
      </c>
      <c r="FJ14415" s="55">
        <v>10000</v>
      </c>
      <c r="FK14415" s="55" t="s">
        <v>1258</v>
      </c>
      <c r="FL14415" s="55">
        <v>0.0675</v>
      </c>
    </row>
    <row r="14416" ht="14.25" customHeight="1" outlineLevel="1" spans="162:168">
      <c r="FF14416" s="55">
        <v>14409</v>
      </c>
      <c r="FG14416" s="55" t="s">
        <v>2077</v>
      </c>
      <c r="FH14416" s="55" t="s">
        <v>1260</v>
      </c>
      <c r="FI14416" s="55">
        <v>6</v>
      </c>
      <c r="FJ14416" s="55">
        <v>25000</v>
      </c>
      <c r="FK14416" s="55" t="s">
        <v>1258</v>
      </c>
      <c r="FL14416" s="55">
        <v>0.0675</v>
      </c>
    </row>
    <row r="14417" ht="14.25" customHeight="1" outlineLevel="1" spans="162:168">
      <c r="FF14417" s="55">
        <v>14410</v>
      </c>
      <c r="FG14417" s="55" t="s">
        <v>2077</v>
      </c>
      <c r="FH14417" s="55" t="s">
        <v>1260</v>
      </c>
      <c r="FI14417" s="55">
        <v>6</v>
      </c>
      <c r="FJ14417" s="55">
        <v>50000</v>
      </c>
      <c r="FK14417" s="55" t="s">
        <v>1258</v>
      </c>
      <c r="FL14417" s="55">
        <v>0.0642</v>
      </c>
    </row>
    <row r="14418" ht="14.25" customHeight="1" outlineLevel="1" spans="162:168">
      <c r="FF14418" s="55">
        <v>14411</v>
      </c>
      <c r="FG14418" s="55" t="s">
        <v>2077</v>
      </c>
      <c r="FH14418" s="55" t="s">
        <v>1260</v>
      </c>
      <c r="FI14418" s="55">
        <v>6</v>
      </c>
      <c r="FJ14418" s="55">
        <v>80000</v>
      </c>
      <c r="FK14418" s="55" t="s">
        <v>1258</v>
      </c>
      <c r="FL14418" s="55">
        <v>0.0333</v>
      </c>
    </row>
    <row r="14419" ht="14.25" customHeight="1" outlineLevel="1" spans="162:168">
      <c r="FF14419" s="55">
        <v>14412</v>
      </c>
      <c r="FG14419" s="55" t="s">
        <v>2077</v>
      </c>
      <c r="FH14419" s="55" t="s">
        <v>1260</v>
      </c>
      <c r="FI14419" s="55">
        <v>6</v>
      </c>
      <c r="FJ14419" s="55">
        <v>130000</v>
      </c>
      <c r="FK14419" s="55" t="s">
        <v>1258</v>
      </c>
      <c r="FL14419" s="55">
        <v>0.0292</v>
      </c>
    </row>
    <row r="14420" ht="14.25" customHeight="1" outlineLevel="1" spans="162:168">
      <c r="FF14420" s="55">
        <v>14413</v>
      </c>
      <c r="FG14420" s="55" t="s">
        <v>2077</v>
      </c>
      <c r="FH14420" s="55" t="s">
        <v>1260</v>
      </c>
      <c r="FI14420" s="55">
        <v>6</v>
      </c>
      <c r="FJ14420" s="55">
        <v>260000</v>
      </c>
      <c r="FK14420" s="55" t="s">
        <v>1258</v>
      </c>
      <c r="FL14420" s="55">
        <v>0.0292</v>
      </c>
    </row>
    <row r="14421" ht="14.25" customHeight="1" outlineLevel="1" spans="162:168">
      <c r="FF14421" s="55">
        <v>14414</v>
      </c>
      <c r="FG14421" s="55" t="s">
        <v>2077</v>
      </c>
      <c r="FH14421" s="55" t="s">
        <v>1260</v>
      </c>
      <c r="FI14421" s="55">
        <v>6</v>
      </c>
      <c r="FJ14421" s="55">
        <v>400000</v>
      </c>
      <c r="FK14421" s="55" t="s">
        <v>1258</v>
      </c>
      <c r="FL14421" s="55">
        <v>0.0292</v>
      </c>
    </row>
    <row r="14422" ht="14.25" customHeight="1" outlineLevel="1" spans="162:168">
      <c r="FF14422" s="55">
        <v>14415</v>
      </c>
      <c r="FG14422" s="55" t="s">
        <v>2077</v>
      </c>
      <c r="FH14422" s="55" t="s">
        <v>1260</v>
      </c>
      <c r="FI14422" s="55">
        <v>6</v>
      </c>
      <c r="FJ14422" s="55">
        <v>530000</v>
      </c>
      <c r="FK14422" s="55" t="s">
        <v>1258</v>
      </c>
      <c r="FL14422" s="55">
        <v>0.0292</v>
      </c>
    </row>
    <row r="14423" ht="14.25" customHeight="1" outlineLevel="1" spans="162:168">
      <c r="FF14423" s="55">
        <v>14416</v>
      </c>
      <c r="FG14423" s="55" t="s">
        <v>2077</v>
      </c>
      <c r="FH14423" s="55" t="s">
        <v>1260</v>
      </c>
      <c r="FI14423" s="55">
        <v>6</v>
      </c>
      <c r="FJ14423" s="55">
        <v>540000</v>
      </c>
      <c r="FK14423" s="55" t="s">
        <v>1258</v>
      </c>
      <c r="FL14423" s="55">
        <v>0.0292</v>
      </c>
    </row>
    <row r="14424" ht="14.25" customHeight="1" outlineLevel="1" spans="162:168">
      <c r="FF14424" s="55">
        <v>14417</v>
      </c>
      <c r="FG14424" s="55" t="s">
        <v>2077</v>
      </c>
      <c r="FH14424" s="55" t="s">
        <v>1260</v>
      </c>
      <c r="FI14424" s="55">
        <v>7</v>
      </c>
      <c r="FJ14424" s="55">
        <v>0</v>
      </c>
      <c r="FK14424" s="55" t="s">
        <v>1258</v>
      </c>
      <c r="FL14424" s="55">
        <v>0.0717</v>
      </c>
    </row>
    <row r="14425" ht="14.25" customHeight="1" outlineLevel="1" spans="162:168">
      <c r="FF14425" s="55">
        <v>14418</v>
      </c>
      <c r="FG14425" s="55" t="s">
        <v>2077</v>
      </c>
      <c r="FH14425" s="55" t="s">
        <v>1260</v>
      </c>
      <c r="FI14425" s="55">
        <v>7</v>
      </c>
      <c r="FJ14425" s="55">
        <v>1000</v>
      </c>
      <c r="FK14425" s="55" t="s">
        <v>1258</v>
      </c>
      <c r="FL14425" s="55">
        <v>0.0717</v>
      </c>
    </row>
    <row r="14426" ht="14.25" customHeight="1" outlineLevel="1" spans="162:168">
      <c r="FF14426" s="55">
        <v>14419</v>
      </c>
      <c r="FG14426" s="55" t="s">
        <v>2077</v>
      </c>
      <c r="FH14426" s="55" t="s">
        <v>1260</v>
      </c>
      <c r="FI14426" s="55">
        <v>7</v>
      </c>
      <c r="FJ14426" s="55">
        <v>2500</v>
      </c>
      <c r="FK14426" s="55" t="s">
        <v>1258</v>
      </c>
      <c r="FL14426" s="55">
        <v>0.0717</v>
      </c>
    </row>
    <row r="14427" ht="14.25" customHeight="1" outlineLevel="1" spans="162:168">
      <c r="FF14427" s="55">
        <v>14420</v>
      </c>
      <c r="FG14427" s="55" t="s">
        <v>2077</v>
      </c>
      <c r="FH14427" s="55" t="s">
        <v>1260</v>
      </c>
      <c r="FI14427" s="55">
        <v>7</v>
      </c>
      <c r="FJ14427" s="55">
        <v>5000</v>
      </c>
      <c r="FK14427" s="55" t="s">
        <v>1258</v>
      </c>
      <c r="FL14427" s="55">
        <v>0.0717</v>
      </c>
    </row>
    <row r="14428" ht="14.25" customHeight="1" outlineLevel="1" spans="162:168">
      <c r="FF14428" s="55">
        <v>14421</v>
      </c>
      <c r="FG14428" s="55" t="s">
        <v>2077</v>
      </c>
      <c r="FH14428" s="55" t="s">
        <v>1260</v>
      </c>
      <c r="FI14428" s="55">
        <v>7</v>
      </c>
      <c r="FJ14428" s="55">
        <v>10000</v>
      </c>
      <c r="FK14428" s="55" t="s">
        <v>1258</v>
      </c>
      <c r="FL14428" s="55">
        <v>0.0717</v>
      </c>
    </row>
    <row r="14429" ht="14.25" customHeight="1" outlineLevel="1" spans="162:168">
      <c r="FF14429" s="55">
        <v>14422</v>
      </c>
      <c r="FG14429" s="55" t="s">
        <v>2077</v>
      </c>
      <c r="FH14429" s="55" t="s">
        <v>1260</v>
      </c>
      <c r="FI14429" s="55">
        <v>7</v>
      </c>
      <c r="FJ14429" s="55">
        <v>25000</v>
      </c>
      <c r="FK14429" s="55" t="s">
        <v>1258</v>
      </c>
      <c r="FL14429" s="55">
        <v>0.0717</v>
      </c>
    </row>
    <row r="14430" ht="14.25" customHeight="1" outlineLevel="1" spans="162:168">
      <c r="FF14430" s="55">
        <v>14423</v>
      </c>
      <c r="FG14430" s="55" t="s">
        <v>2077</v>
      </c>
      <c r="FH14430" s="55" t="s">
        <v>1260</v>
      </c>
      <c r="FI14430" s="55">
        <v>7</v>
      </c>
      <c r="FJ14430" s="55">
        <v>50000</v>
      </c>
      <c r="FK14430" s="55" t="s">
        <v>1258</v>
      </c>
      <c r="FL14430" s="55">
        <v>0.0683</v>
      </c>
    </row>
    <row r="14431" ht="14.25" customHeight="1" outlineLevel="1" spans="162:168">
      <c r="FF14431" s="55">
        <v>14424</v>
      </c>
      <c r="FG14431" s="55" t="s">
        <v>2077</v>
      </c>
      <c r="FH14431" s="55" t="s">
        <v>1260</v>
      </c>
      <c r="FI14431" s="55">
        <v>7</v>
      </c>
      <c r="FJ14431" s="55">
        <v>80000</v>
      </c>
      <c r="FK14431" s="55" t="s">
        <v>1258</v>
      </c>
      <c r="FL14431" s="55">
        <v>0.0333</v>
      </c>
    </row>
    <row r="14432" ht="14.25" customHeight="1" outlineLevel="1" spans="162:168">
      <c r="FF14432" s="55">
        <v>14425</v>
      </c>
      <c r="FG14432" s="55" t="s">
        <v>2077</v>
      </c>
      <c r="FH14432" s="55" t="s">
        <v>1260</v>
      </c>
      <c r="FI14432" s="55">
        <v>7</v>
      </c>
      <c r="FJ14432" s="55">
        <v>130000</v>
      </c>
      <c r="FK14432" s="55" t="s">
        <v>1258</v>
      </c>
      <c r="FL14432" s="55">
        <v>0.0292</v>
      </c>
    </row>
    <row r="14433" ht="14.25" customHeight="1" outlineLevel="1" spans="162:168">
      <c r="FF14433" s="55">
        <v>14426</v>
      </c>
      <c r="FG14433" s="55" t="s">
        <v>2077</v>
      </c>
      <c r="FH14433" s="55" t="s">
        <v>1260</v>
      </c>
      <c r="FI14433" s="55">
        <v>7</v>
      </c>
      <c r="FJ14433" s="55">
        <v>260000</v>
      </c>
      <c r="FK14433" s="55" t="s">
        <v>1258</v>
      </c>
      <c r="FL14433" s="55">
        <v>0.0292</v>
      </c>
    </row>
    <row r="14434" ht="14.25" customHeight="1" outlineLevel="1" spans="162:168">
      <c r="FF14434" s="55">
        <v>14427</v>
      </c>
      <c r="FG14434" s="55" t="s">
        <v>2077</v>
      </c>
      <c r="FH14434" s="55" t="s">
        <v>1260</v>
      </c>
      <c r="FI14434" s="55">
        <v>7</v>
      </c>
      <c r="FJ14434" s="55">
        <v>400000</v>
      </c>
      <c r="FK14434" s="55" t="s">
        <v>1258</v>
      </c>
      <c r="FL14434" s="55">
        <v>0.0292</v>
      </c>
    </row>
    <row r="14435" ht="14.25" customHeight="1" outlineLevel="1" spans="162:168">
      <c r="FF14435" s="55">
        <v>14428</v>
      </c>
      <c r="FG14435" s="55" t="s">
        <v>2077</v>
      </c>
      <c r="FH14435" s="55" t="s">
        <v>1260</v>
      </c>
      <c r="FI14435" s="55">
        <v>7</v>
      </c>
      <c r="FJ14435" s="55">
        <v>530000</v>
      </c>
      <c r="FK14435" s="55" t="s">
        <v>1258</v>
      </c>
      <c r="FL14435" s="55">
        <v>0.0292</v>
      </c>
    </row>
    <row r="14436" ht="14.25" customHeight="1" outlineLevel="1" spans="162:168">
      <c r="FF14436" s="55">
        <v>14429</v>
      </c>
      <c r="FG14436" s="55" t="s">
        <v>2077</v>
      </c>
      <c r="FH14436" s="55" t="s">
        <v>1260</v>
      </c>
      <c r="FI14436" s="55">
        <v>7</v>
      </c>
      <c r="FJ14436" s="55">
        <v>540000</v>
      </c>
      <c r="FK14436" s="55" t="s">
        <v>1258</v>
      </c>
      <c r="FL14436" s="55">
        <v>0.0292</v>
      </c>
    </row>
    <row r="14437" ht="14.25" customHeight="1" outlineLevel="1" spans="162:168">
      <c r="FF14437" s="55">
        <v>14430</v>
      </c>
      <c r="FG14437" s="55" t="s">
        <v>2077</v>
      </c>
      <c r="FH14437" s="55" t="s">
        <v>1260</v>
      </c>
      <c r="FI14437" s="55">
        <v>8</v>
      </c>
      <c r="FJ14437" s="55">
        <v>0</v>
      </c>
      <c r="FK14437" s="55" t="s">
        <v>1258</v>
      </c>
      <c r="FL14437" s="55">
        <v>0.0833</v>
      </c>
    </row>
    <row r="14438" ht="14.25" customHeight="1" outlineLevel="1" spans="162:168">
      <c r="FF14438" s="55">
        <v>14431</v>
      </c>
      <c r="FG14438" s="55" t="s">
        <v>2077</v>
      </c>
      <c r="FH14438" s="55" t="s">
        <v>1260</v>
      </c>
      <c r="FI14438" s="55">
        <v>8</v>
      </c>
      <c r="FJ14438" s="55">
        <v>1000</v>
      </c>
      <c r="FK14438" s="55" t="s">
        <v>1258</v>
      </c>
      <c r="FL14438" s="55">
        <v>0.075</v>
      </c>
    </row>
    <row r="14439" ht="14.25" customHeight="1" outlineLevel="1" spans="162:168">
      <c r="FF14439" s="55">
        <v>14432</v>
      </c>
      <c r="FG14439" s="55" t="s">
        <v>2077</v>
      </c>
      <c r="FH14439" s="55" t="s">
        <v>1260</v>
      </c>
      <c r="FI14439" s="55">
        <v>8</v>
      </c>
      <c r="FJ14439" s="55">
        <v>2500</v>
      </c>
      <c r="FK14439" s="55" t="s">
        <v>1258</v>
      </c>
      <c r="FL14439" s="55">
        <v>0.0708</v>
      </c>
    </row>
    <row r="14440" ht="14.25" customHeight="1" outlineLevel="1" spans="162:168">
      <c r="FF14440" s="55">
        <v>14433</v>
      </c>
      <c r="FG14440" s="55" t="s">
        <v>2077</v>
      </c>
      <c r="FH14440" s="55" t="s">
        <v>1260</v>
      </c>
      <c r="FI14440" s="55">
        <v>8</v>
      </c>
      <c r="FJ14440" s="55">
        <v>5000</v>
      </c>
      <c r="FK14440" s="55" t="s">
        <v>1258</v>
      </c>
      <c r="FL14440" s="55">
        <v>0.0583</v>
      </c>
    </row>
    <row r="14441" ht="14.25" customHeight="1" outlineLevel="1" spans="162:168">
      <c r="FF14441" s="55">
        <v>14434</v>
      </c>
      <c r="FG14441" s="55" t="s">
        <v>2077</v>
      </c>
      <c r="FH14441" s="55" t="s">
        <v>1260</v>
      </c>
      <c r="FI14441" s="55">
        <v>8</v>
      </c>
      <c r="FJ14441" s="55">
        <v>10000</v>
      </c>
      <c r="FK14441" s="55" t="s">
        <v>1258</v>
      </c>
      <c r="FL14441" s="55">
        <v>0.0417</v>
      </c>
    </row>
    <row r="14442" ht="14.25" customHeight="1" outlineLevel="1" spans="162:168">
      <c r="FF14442" s="55">
        <v>14435</v>
      </c>
      <c r="FG14442" s="55" t="s">
        <v>2077</v>
      </c>
      <c r="FH14442" s="55" t="s">
        <v>1260</v>
      </c>
      <c r="FI14442" s="55">
        <v>8</v>
      </c>
      <c r="FJ14442" s="55">
        <v>25000</v>
      </c>
      <c r="FK14442" s="55" t="s">
        <v>1258</v>
      </c>
      <c r="FL14442" s="55">
        <v>0.0375</v>
      </c>
    </row>
    <row r="14443" ht="14.25" customHeight="1" outlineLevel="1" spans="162:168">
      <c r="FF14443" s="55">
        <v>14436</v>
      </c>
      <c r="FG14443" s="55" t="s">
        <v>2077</v>
      </c>
      <c r="FH14443" s="55" t="s">
        <v>1260</v>
      </c>
      <c r="FI14443" s="55">
        <v>8</v>
      </c>
      <c r="FJ14443" s="55">
        <v>50000</v>
      </c>
      <c r="FK14443" s="55" t="s">
        <v>1258</v>
      </c>
      <c r="FL14443" s="55">
        <v>0.0375</v>
      </c>
    </row>
    <row r="14444" ht="14.25" customHeight="1" outlineLevel="1" spans="162:168">
      <c r="FF14444" s="55">
        <v>14437</v>
      </c>
      <c r="FG14444" s="55" t="s">
        <v>2077</v>
      </c>
      <c r="FH14444" s="55" t="s">
        <v>1260</v>
      </c>
      <c r="FI14444" s="55">
        <v>8</v>
      </c>
      <c r="FJ14444" s="55">
        <v>80000</v>
      </c>
      <c r="FK14444" s="55" t="s">
        <v>1258</v>
      </c>
      <c r="FL14444" s="55">
        <v>0.0375</v>
      </c>
    </row>
    <row r="14445" ht="14.25" customHeight="1" outlineLevel="1" spans="162:168">
      <c r="FF14445" s="55">
        <v>14438</v>
      </c>
      <c r="FG14445" s="55" t="s">
        <v>2077</v>
      </c>
      <c r="FH14445" s="55" t="s">
        <v>1260</v>
      </c>
      <c r="FI14445" s="55">
        <v>8</v>
      </c>
      <c r="FJ14445" s="55">
        <v>130000</v>
      </c>
      <c r="FK14445" s="55" t="s">
        <v>1258</v>
      </c>
      <c r="FL14445" s="55">
        <v>0.0375</v>
      </c>
    </row>
    <row r="14446" ht="14.25" customHeight="1" outlineLevel="1" spans="162:168">
      <c r="FF14446" s="55">
        <v>14439</v>
      </c>
      <c r="FG14446" s="55" t="s">
        <v>2077</v>
      </c>
      <c r="FH14446" s="55" t="s">
        <v>1260</v>
      </c>
      <c r="FI14446" s="55">
        <v>8</v>
      </c>
      <c r="FJ14446" s="55">
        <v>260000</v>
      </c>
      <c r="FK14446" s="55" t="s">
        <v>1258</v>
      </c>
      <c r="FL14446" s="55">
        <v>0.0375</v>
      </c>
    </row>
    <row r="14447" ht="14.25" customHeight="1" outlineLevel="1" spans="162:168">
      <c r="FF14447" s="55">
        <v>14440</v>
      </c>
      <c r="FG14447" s="55" t="s">
        <v>2077</v>
      </c>
      <c r="FH14447" s="55" t="s">
        <v>1260</v>
      </c>
      <c r="FI14447" s="55">
        <v>8</v>
      </c>
      <c r="FJ14447" s="55">
        <v>400000</v>
      </c>
      <c r="FK14447" s="55" t="s">
        <v>1258</v>
      </c>
      <c r="FL14447" s="55">
        <v>0.0375</v>
      </c>
    </row>
    <row r="14448" ht="14.25" customHeight="1" outlineLevel="1" spans="162:168">
      <c r="FF14448" s="55">
        <v>14441</v>
      </c>
      <c r="FG14448" s="55" t="s">
        <v>2077</v>
      </c>
      <c r="FH14448" s="55" t="s">
        <v>1260</v>
      </c>
      <c r="FI14448" s="55">
        <v>8</v>
      </c>
      <c r="FJ14448" s="55">
        <v>530000</v>
      </c>
      <c r="FK14448" s="55" t="s">
        <v>1258</v>
      </c>
      <c r="FL14448" s="55">
        <v>0.0375</v>
      </c>
    </row>
    <row r="14449" ht="14.25" customHeight="1" outlineLevel="1" spans="162:168">
      <c r="FF14449" s="55">
        <v>14442</v>
      </c>
      <c r="FG14449" s="55" t="s">
        <v>2077</v>
      </c>
      <c r="FH14449" s="55" t="s">
        <v>1260</v>
      </c>
      <c r="FI14449" s="55">
        <v>8</v>
      </c>
      <c r="FJ14449" s="55">
        <v>540000</v>
      </c>
      <c r="FK14449" s="55" t="s">
        <v>1258</v>
      </c>
      <c r="FL14449" s="55">
        <v>0.0375</v>
      </c>
    </row>
    <row r="14450" ht="14.25" customHeight="1" outlineLevel="1" spans="162:168">
      <c r="FF14450" s="55">
        <v>14443</v>
      </c>
      <c r="FG14450" s="55" t="s">
        <v>2077</v>
      </c>
      <c r="FH14450" s="55" t="s">
        <v>1260</v>
      </c>
      <c r="FI14450" s="55">
        <v>9</v>
      </c>
      <c r="FJ14450" s="55">
        <v>0</v>
      </c>
      <c r="FK14450" s="55" t="s">
        <v>1258</v>
      </c>
      <c r="FL14450" s="55">
        <v>0.0733</v>
      </c>
    </row>
    <row r="14451" ht="14.25" customHeight="1" outlineLevel="1" spans="162:168">
      <c r="FF14451" s="55">
        <v>14444</v>
      </c>
      <c r="FG14451" s="55" t="s">
        <v>2077</v>
      </c>
      <c r="FH14451" s="55" t="s">
        <v>1260</v>
      </c>
      <c r="FI14451" s="55">
        <v>9</v>
      </c>
      <c r="FJ14451" s="55">
        <v>1000</v>
      </c>
      <c r="FK14451" s="55" t="s">
        <v>1258</v>
      </c>
      <c r="FL14451" s="55">
        <v>0.0733</v>
      </c>
    </row>
    <row r="14452" ht="14.25" customHeight="1" outlineLevel="1" spans="162:168">
      <c r="FF14452" s="55">
        <v>14445</v>
      </c>
      <c r="FG14452" s="55" t="s">
        <v>2077</v>
      </c>
      <c r="FH14452" s="55" t="s">
        <v>1260</v>
      </c>
      <c r="FI14452" s="55">
        <v>9</v>
      </c>
      <c r="FJ14452" s="55">
        <v>2500</v>
      </c>
      <c r="FK14452" s="55" t="s">
        <v>1258</v>
      </c>
      <c r="FL14452" s="55">
        <v>0.0733</v>
      </c>
    </row>
    <row r="14453" ht="14.25" customHeight="1" outlineLevel="1" spans="162:168">
      <c r="FF14453" s="55">
        <v>14446</v>
      </c>
      <c r="FG14453" s="55" t="s">
        <v>2077</v>
      </c>
      <c r="FH14453" s="55" t="s">
        <v>1260</v>
      </c>
      <c r="FI14453" s="55">
        <v>9</v>
      </c>
      <c r="FJ14453" s="55">
        <v>5000</v>
      </c>
      <c r="FK14453" s="55" t="s">
        <v>1258</v>
      </c>
      <c r="FL14453" s="55">
        <v>0.0733</v>
      </c>
    </row>
    <row r="14454" ht="14.25" customHeight="1" outlineLevel="1" spans="162:168">
      <c r="FF14454" s="55">
        <v>14447</v>
      </c>
      <c r="FG14454" s="55" t="s">
        <v>2077</v>
      </c>
      <c r="FH14454" s="55" t="s">
        <v>1260</v>
      </c>
      <c r="FI14454" s="55">
        <v>9</v>
      </c>
      <c r="FJ14454" s="55">
        <v>10000</v>
      </c>
      <c r="FK14454" s="55" t="s">
        <v>1258</v>
      </c>
      <c r="FL14454" s="55">
        <v>0.0733</v>
      </c>
    </row>
    <row r="14455" ht="14.25" customHeight="1" outlineLevel="1" spans="162:168">
      <c r="FF14455" s="55">
        <v>14448</v>
      </c>
      <c r="FG14455" s="55" t="s">
        <v>2077</v>
      </c>
      <c r="FH14455" s="55" t="s">
        <v>1260</v>
      </c>
      <c r="FI14455" s="55">
        <v>9</v>
      </c>
      <c r="FJ14455" s="55">
        <v>25000</v>
      </c>
      <c r="FK14455" s="55" t="s">
        <v>1258</v>
      </c>
      <c r="FL14455" s="55">
        <v>0.0733</v>
      </c>
    </row>
    <row r="14456" ht="14.25" customHeight="1" outlineLevel="1" spans="162:168">
      <c r="FF14456" s="55">
        <v>14449</v>
      </c>
      <c r="FG14456" s="55" t="s">
        <v>2077</v>
      </c>
      <c r="FH14456" s="55" t="s">
        <v>1260</v>
      </c>
      <c r="FI14456" s="55">
        <v>9</v>
      </c>
      <c r="FJ14456" s="55">
        <v>50000</v>
      </c>
      <c r="FK14456" s="55" t="s">
        <v>1258</v>
      </c>
      <c r="FL14456" s="55">
        <v>0.07</v>
      </c>
    </row>
    <row r="14457" ht="14.25" customHeight="1" outlineLevel="1" spans="162:168">
      <c r="FF14457" s="55">
        <v>14450</v>
      </c>
      <c r="FG14457" s="55" t="s">
        <v>2077</v>
      </c>
      <c r="FH14457" s="55" t="s">
        <v>1260</v>
      </c>
      <c r="FI14457" s="55">
        <v>9</v>
      </c>
      <c r="FJ14457" s="55">
        <v>80000</v>
      </c>
      <c r="FK14457" s="55" t="s">
        <v>1258</v>
      </c>
      <c r="FL14457" s="55">
        <v>0.0375</v>
      </c>
    </row>
    <row r="14458" ht="14.25" customHeight="1" outlineLevel="1" spans="162:168">
      <c r="FF14458" s="55">
        <v>14451</v>
      </c>
      <c r="FG14458" s="55" t="s">
        <v>2077</v>
      </c>
      <c r="FH14458" s="55" t="s">
        <v>1260</v>
      </c>
      <c r="FI14458" s="55">
        <v>9</v>
      </c>
      <c r="FJ14458" s="55">
        <v>130000</v>
      </c>
      <c r="FK14458" s="55" t="s">
        <v>1258</v>
      </c>
      <c r="FL14458" s="55">
        <v>0.0375</v>
      </c>
    </row>
    <row r="14459" ht="14.25" customHeight="1" outlineLevel="1" spans="162:168">
      <c r="FF14459" s="55">
        <v>14452</v>
      </c>
      <c r="FG14459" s="55" t="s">
        <v>2077</v>
      </c>
      <c r="FH14459" s="55" t="s">
        <v>1260</v>
      </c>
      <c r="FI14459" s="55">
        <v>9</v>
      </c>
      <c r="FJ14459" s="55">
        <v>260000</v>
      </c>
      <c r="FK14459" s="55" t="s">
        <v>1258</v>
      </c>
      <c r="FL14459" s="55">
        <v>0.0375</v>
      </c>
    </row>
    <row r="14460" ht="14.25" customHeight="1" outlineLevel="1" spans="162:168">
      <c r="FF14460" s="55">
        <v>14453</v>
      </c>
      <c r="FG14460" s="55" t="s">
        <v>2077</v>
      </c>
      <c r="FH14460" s="55" t="s">
        <v>1260</v>
      </c>
      <c r="FI14460" s="55">
        <v>9</v>
      </c>
      <c r="FJ14460" s="55">
        <v>400000</v>
      </c>
      <c r="FK14460" s="55" t="s">
        <v>1258</v>
      </c>
      <c r="FL14460" s="55">
        <v>0.0375</v>
      </c>
    </row>
    <row r="14461" ht="14.25" customHeight="1" outlineLevel="1" spans="162:168">
      <c r="FF14461" s="55">
        <v>14454</v>
      </c>
      <c r="FG14461" s="55" t="s">
        <v>2077</v>
      </c>
      <c r="FH14461" s="55" t="s">
        <v>1260</v>
      </c>
      <c r="FI14461" s="55">
        <v>9</v>
      </c>
      <c r="FJ14461" s="55">
        <v>530000</v>
      </c>
      <c r="FK14461" s="55" t="s">
        <v>1258</v>
      </c>
      <c r="FL14461" s="55">
        <v>0.0375</v>
      </c>
    </row>
    <row r="14462" ht="14.25" customHeight="1" outlineLevel="1" spans="162:168">
      <c r="FF14462" s="55">
        <v>14455</v>
      </c>
      <c r="FG14462" s="55" t="s">
        <v>2077</v>
      </c>
      <c r="FH14462" s="55" t="s">
        <v>1260</v>
      </c>
      <c r="FI14462" s="55">
        <v>9</v>
      </c>
      <c r="FJ14462" s="55">
        <v>540000</v>
      </c>
      <c r="FK14462" s="55" t="s">
        <v>1258</v>
      </c>
      <c r="FL14462" s="55">
        <v>0.0375</v>
      </c>
    </row>
    <row r="14463" ht="14.25" customHeight="1" outlineLevel="1" spans="162:168">
      <c r="FF14463" s="55">
        <v>14456</v>
      </c>
      <c r="FG14463" s="55" t="s">
        <v>2077</v>
      </c>
      <c r="FH14463" s="55" t="s">
        <v>1470</v>
      </c>
      <c r="FI14463" s="55">
        <v>1</v>
      </c>
      <c r="FJ14463" s="55">
        <v>0</v>
      </c>
      <c r="FK14463" s="55" t="s">
        <v>1258</v>
      </c>
      <c r="FL14463" s="55">
        <v>0.0542</v>
      </c>
    </row>
    <row r="14464" ht="14.25" customHeight="1" outlineLevel="1" spans="162:168">
      <c r="FF14464" s="55">
        <v>14457</v>
      </c>
      <c r="FG14464" s="55" t="s">
        <v>2077</v>
      </c>
      <c r="FH14464" s="55" t="s">
        <v>1470</v>
      </c>
      <c r="FI14464" s="55">
        <v>1</v>
      </c>
      <c r="FJ14464" s="55">
        <v>1000</v>
      </c>
      <c r="FK14464" s="55" t="s">
        <v>1258</v>
      </c>
      <c r="FL14464" s="55">
        <v>0.05</v>
      </c>
    </row>
    <row r="14465" ht="14.25" customHeight="1" outlineLevel="1" spans="162:168">
      <c r="FF14465" s="55">
        <v>14458</v>
      </c>
      <c r="FG14465" s="55" t="s">
        <v>2077</v>
      </c>
      <c r="FH14465" s="55" t="s">
        <v>1470</v>
      </c>
      <c r="FI14465" s="55">
        <v>1</v>
      </c>
      <c r="FJ14465" s="55">
        <v>2500</v>
      </c>
      <c r="FK14465" s="55" t="s">
        <v>1258</v>
      </c>
      <c r="FL14465" s="55">
        <v>0.0458</v>
      </c>
    </row>
    <row r="14466" ht="14.25" customHeight="1" outlineLevel="1" spans="162:168">
      <c r="FF14466" s="55">
        <v>14459</v>
      </c>
      <c r="FG14466" s="55" t="s">
        <v>2077</v>
      </c>
      <c r="FH14466" s="55" t="s">
        <v>1470</v>
      </c>
      <c r="FI14466" s="55">
        <v>1</v>
      </c>
      <c r="FJ14466" s="55">
        <v>5000</v>
      </c>
      <c r="FK14466" s="55" t="s">
        <v>1258</v>
      </c>
      <c r="FL14466" s="55">
        <v>0.0417</v>
      </c>
    </row>
    <row r="14467" ht="14.25" customHeight="1" outlineLevel="1" spans="162:168">
      <c r="FF14467" s="55">
        <v>14460</v>
      </c>
      <c r="FG14467" s="55" t="s">
        <v>2077</v>
      </c>
      <c r="FH14467" s="55" t="s">
        <v>1470</v>
      </c>
      <c r="FI14467" s="55">
        <v>1</v>
      </c>
      <c r="FJ14467" s="55">
        <v>10000</v>
      </c>
      <c r="FK14467" s="55" t="s">
        <v>1258</v>
      </c>
      <c r="FL14467" s="55">
        <v>0.0333</v>
      </c>
    </row>
    <row r="14468" ht="14.25" customHeight="1" outlineLevel="1" spans="162:168">
      <c r="FF14468" s="55">
        <v>14461</v>
      </c>
      <c r="FG14468" s="55" t="s">
        <v>2077</v>
      </c>
      <c r="FH14468" s="55" t="s">
        <v>1470</v>
      </c>
      <c r="FI14468" s="55">
        <v>1</v>
      </c>
      <c r="FJ14468" s="55">
        <v>25000</v>
      </c>
      <c r="FK14468" s="55" t="s">
        <v>1258</v>
      </c>
      <c r="FL14468" s="55">
        <v>0.0292</v>
      </c>
    </row>
    <row r="14469" ht="14.25" customHeight="1" outlineLevel="1" spans="162:168">
      <c r="FF14469" s="55">
        <v>14462</v>
      </c>
      <c r="FG14469" s="55" t="s">
        <v>2077</v>
      </c>
      <c r="FH14469" s="55" t="s">
        <v>1470</v>
      </c>
      <c r="FI14469" s="55">
        <v>1</v>
      </c>
      <c r="FJ14469" s="55">
        <v>50000</v>
      </c>
      <c r="FK14469" s="55" t="s">
        <v>1258</v>
      </c>
      <c r="FL14469" s="55">
        <v>0.0292</v>
      </c>
    </row>
    <row r="14470" ht="14.25" customHeight="1" outlineLevel="1" spans="162:168">
      <c r="FF14470" s="55">
        <v>14463</v>
      </c>
      <c r="FG14470" s="55" t="s">
        <v>2077</v>
      </c>
      <c r="FH14470" s="55" t="s">
        <v>1470</v>
      </c>
      <c r="FI14470" s="55">
        <v>1</v>
      </c>
      <c r="FJ14470" s="55">
        <v>80000</v>
      </c>
      <c r="FK14470" s="55" t="s">
        <v>1258</v>
      </c>
      <c r="FL14470" s="55">
        <v>0.0292</v>
      </c>
    </row>
    <row r="14471" ht="14.25" customHeight="1" outlineLevel="1" spans="162:168">
      <c r="FF14471" s="55">
        <v>14464</v>
      </c>
      <c r="FG14471" s="55" t="s">
        <v>2077</v>
      </c>
      <c r="FH14471" s="55" t="s">
        <v>1470</v>
      </c>
      <c r="FI14471" s="55">
        <v>1</v>
      </c>
      <c r="FJ14471" s="55">
        <v>130000</v>
      </c>
      <c r="FK14471" s="55" t="s">
        <v>1258</v>
      </c>
      <c r="FL14471" s="55">
        <v>0.0292</v>
      </c>
    </row>
    <row r="14472" ht="14.25" customHeight="1" outlineLevel="1" spans="162:168">
      <c r="FF14472" s="55">
        <v>14465</v>
      </c>
      <c r="FG14472" s="55" t="s">
        <v>2077</v>
      </c>
      <c r="FH14472" s="55" t="s">
        <v>1470</v>
      </c>
      <c r="FI14472" s="55">
        <v>1</v>
      </c>
      <c r="FJ14472" s="55">
        <v>260000</v>
      </c>
      <c r="FK14472" s="55" t="s">
        <v>1258</v>
      </c>
      <c r="FL14472" s="55">
        <v>0.0292</v>
      </c>
    </row>
    <row r="14473" ht="14.25" customHeight="1" outlineLevel="1" spans="162:168">
      <c r="FF14473" s="55">
        <v>14466</v>
      </c>
      <c r="FG14473" s="55" t="s">
        <v>2077</v>
      </c>
      <c r="FH14473" s="55" t="s">
        <v>1470</v>
      </c>
      <c r="FI14473" s="55">
        <v>1</v>
      </c>
      <c r="FJ14473" s="55">
        <v>400000</v>
      </c>
      <c r="FK14473" s="55" t="s">
        <v>1258</v>
      </c>
      <c r="FL14473" s="55">
        <v>0.0292</v>
      </c>
    </row>
    <row r="14474" ht="14.25" customHeight="1" outlineLevel="1" spans="162:168">
      <c r="FF14474" s="55">
        <v>14467</v>
      </c>
      <c r="FG14474" s="55" t="s">
        <v>2077</v>
      </c>
      <c r="FH14474" s="55" t="s">
        <v>1470</v>
      </c>
      <c r="FI14474" s="55">
        <v>1</v>
      </c>
      <c r="FJ14474" s="55">
        <v>530000</v>
      </c>
      <c r="FK14474" s="55" t="s">
        <v>1258</v>
      </c>
      <c r="FL14474" s="55">
        <v>0.0292</v>
      </c>
    </row>
    <row r="14475" ht="14.25" customHeight="1" outlineLevel="1" spans="162:168">
      <c r="FF14475" s="55">
        <v>14468</v>
      </c>
      <c r="FG14475" s="55" t="s">
        <v>2077</v>
      </c>
      <c r="FH14475" s="55" t="s">
        <v>1470</v>
      </c>
      <c r="FI14475" s="55">
        <v>1</v>
      </c>
      <c r="FJ14475" s="55">
        <v>540000</v>
      </c>
      <c r="FK14475" s="55" t="s">
        <v>1258</v>
      </c>
      <c r="FL14475" s="55">
        <v>0.0292</v>
      </c>
    </row>
    <row r="14476" ht="14.25" customHeight="1" outlineLevel="1" spans="162:168">
      <c r="FF14476" s="55">
        <v>14469</v>
      </c>
      <c r="FG14476" s="55" t="s">
        <v>2077</v>
      </c>
      <c r="FH14476" s="55" t="s">
        <v>1470</v>
      </c>
      <c r="FI14476" s="55">
        <v>10</v>
      </c>
      <c r="FJ14476" s="55">
        <v>0</v>
      </c>
      <c r="FK14476" s="55" t="s">
        <v>1258</v>
      </c>
      <c r="FL14476" s="55">
        <v>0.0667</v>
      </c>
    </row>
    <row r="14477" ht="14.25" customHeight="1" outlineLevel="1" spans="162:168">
      <c r="FF14477" s="55">
        <v>14470</v>
      </c>
      <c r="FG14477" s="55" t="s">
        <v>2077</v>
      </c>
      <c r="FH14477" s="55" t="s">
        <v>1470</v>
      </c>
      <c r="FI14477" s="55">
        <v>10</v>
      </c>
      <c r="FJ14477" s="55">
        <v>1000</v>
      </c>
      <c r="FK14477" s="55" t="s">
        <v>1258</v>
      </c>
      <c r="FL14477" s="55">
        <v>0.0667</v>
      </c>
    </row>
    <row r="14478" ht="14.25" customHeight="1" outlineLevel="1" spans="162:168">
      <c r="FF14478" s="55">
        <v>14471</v>
      </c>
      <c r="FG14478" s="55" t="s">
        <v>2077</v>
      </c>
      <c r="FH14478" s="55" t="s">
        <v>1470</v>
      </c>
      <c r="FI14478" s="55">
        <v>10</v>
      </c>
      <c r="FJ14478" s="55">
        <v>2500</v>
      </c>
      <c r="FK14478" s="55" t="s">
        <v>1258</v>
      </c>
      <c r="FL14478" s="55">
        <v>0.0667</v>
      </c>
    </row>
    <row r="14479" ht="14.25" customHeight="1" outlineLevel="1" spans="162:168">
      <c r="FF14479" s="55">
        <v>14472</v>
      </c>
      <c r="FG14479" s="55" t="s">
        <v>2077</v>
      </c>
      <c r="FH14479" s="55" t="s">
        <v>1470</v>
      </c>
      <c r="FI14479" s="55">
        <v>10</v>
      </c>
      <c r="FJ14479" s="55">
        <v>5000</v>
      </c>
      <c r="FK14479" s="55" t="s">
        <v>1258</v>
      </c>
      <c r="FL14479" s="55">
        <v>0.0667</v>
      </c>
    </row>
    <row r="14480" ht="14.25" customHeight="1" outlineLevel="1" spans="162:168">
      <c r="FF14480" s="55">
        <v>14473</v>
      </c>
      <c r="FG14480" s="55" t="s">
        <v>2077</v>
      </c>
      <c r="FH14480" s="55" t="s">
        <v>1470</v>
      </c>
      <c r="FI14480" s="55">
        <v>10</v>
      </c>
      <c r="FJ14480" s="55">
        <v>10000</v>
      </c>
      <c r="FK14480" s="55" t="s">
        <v>1258</v>
      </c>
      <c r="FL14480" s="55">
        <v>0.0667</v>
      </c>
    </row>
    <row r="14481" ht="14.25" customHeight="1" outlineLevel="1" spans="162:168">
      <c r="FF14481" s="55">
        <v>14474</v>
      </c>
      <c r="FG14481" s="55" t="s">
        <v>2077</v>
      </c>
      <c r="FH14481" s="55" t="s">
        <v>1470</v>
      </c>
      <c r="FI14481" s="55">
        <v>10</v>
      </c>
      <c r="FJ14481" s="55">
        <v>25000</v>
      </c>
      <c r="FK14481" s="55" t="s">
        <v>1258</v>
      </c>
      <c r="FL14481" s="55">
        <v>0.0667</v>
      </c>
    </row>
    <row r="14482" ht="14.25" customHeight="1" outlineLevel="1" spans="162:168">
      <c r="FF14482" s="55">
        <v>14475</v>
      </c>
      <c r="FG14482" s="55" t="s">
        <v>2077</v>
      </c>
      <c r="FH14482" s="55" t="s">
        <v>1470</v>
      </c>
      <c r="FI14482" s="55">
        <v>10</v>
      </c>
      <c r="FJ14482" s="55">
        <v>50000</v>
      </c>
      <c r="FK14482" s="55" t="s">
        <v>1258</v>
      </c>
      <c r="FL14482" s="55">
        <v>0.0667</v>
      </c>
    </row>
    <row r="14483" ht="14.25" customHeight="1" outlineLevel="1" spans="162:168">
      <c r="FF14483" s="55">
        <v>14476</v>
      </c>
      <c r="FG14483" s="55" t="s">
        <v>2077</v>
      </c>
      <c r="FH14483" s="55" t="s">
        <v>1470</v>
      </c>
      <c r="FI14483" s="55">
        <v>10</v>
      </c>
      <c r="FJ14483" s="55">
        <v>80000</v>
      </c>
      <c r="FK14483" s="55" t="s">
        <v>1258</v>
      </c>
      <c r="FL14483" s="55">
        <v>0.0667</v>
      </c>
    </row>
    <row r="14484" ht="14.25" customHeight="1" outlineLevel="1" spans="162:168">
      <c r="FF14484" s="55">
        <v>14477</v>
      </c>
      <c r="FG14484" s="55" t="s">
        <v>2077</v>
      </c>
      <c r="FH14484" s="55" t="s">
        <v>1470</v>
      </c>
      <c r="FI14484" s="55">
        <v>10</v>
      </c>
      <c r="FJ14484" s="55">
        <v>130000</v>
      </c>
      <c r="FK14484" s="55" t="s">
        <v>1258</v>
      </c>
      <c r="FL14484" s="55">
        <v>0.0667</v>
      </c>
    </row>
    <row r="14485" ht="14.25" customHeight="1" outlineLevel="1" spans="162:168">
      <c r="FF14485" s="55">
        <v>14478</v>
      </c>
      <c r="FG14485" s="55" t="s">
        <v>2077</v>
      </c>
      <c r="FH14485" s="55" t="s">
        <v>1470</v>
      </c>
      <c r="FI14485" s="55">
        <v>10</v>
      </c>
      <c r="FJ14485" s="55">
        <v>260000</v>
      </c>
      <c r="FK14485" s="55" t="s">
        <v>1258</v>
      </c>
      <c r="FL14485" s="55">
        <v>0.0667</v>
      </c>
    </row>
    <row r="14486" ht="14.25" customHeight="1" outlineLevel="1" spans="162:168">
      <c r="FF14486" s="55">
        <v>14479</v>
      </c>
      <c r="FG14486" s="55" t="s">
        <v>2077</v>
      </c>
      <c r="FH14486" s="55" t="s">
        <v>1470</v>
      </c>
      <c r="FI14486" s="55">
        <v>10</v>
      </c>
      <c r="FJ14486" s="55">
        <v>400000</v>
      </c>
      <c r="FK14486" s="55" t="s">
        <v>1258</v>
      </c>
      <c r="FL14486" s="55">
        <v>0.0667</v>
      </c>
    </row>
    <row r="14487" ht="14.25" customHeight="1" outlineLevel="1" spans="162:168">
      <c r="FF14487" s="55">
        <v>14480</v>
      </c>
      <c r="FG14487" s="55" t="s">
        <v>2077</v>
      </c>
      <c r="FH14487" s="55" t="s">
        <v>1470</v>
      </c>
      <c r="FI14487" s="55">
        <v>10</v>
      </c>
      <c r="FJ14487" s="55">
        <v>530000</v>
      </c>
      <c r="FK14487" s="55" t="s">
        <v>1258</v>
      </c>
      <c r="FL14487" s="55">
        <v>0.0667</v>
      </c>
    </row>
    <row r="14488" ht="14.25" customHeight="1" outlineLevel="1" spans="162:168">
      <c r="FF14488" s="55">
        <v>14481</v>
      </c>
      <c r="FG14488" s="55" t="s">
        <v>2077</v>
      </c>
      <c r="FH14488" s="55" t="s">
        <v>1470</v>
      </c>
      <c r="FI14488" s="55">
        <v>10</v>
      </c>
      <c r="FJ14488" s="55">
        <v>540000</v>
      </c>
      <c r="FK14488" s="55" t="s">
        <v>1258</v>
      </c>
      <c r="FL14488" s="55">
        <v>0.0667</v>
      </c>
    </row>
    <row r="14489" ht="14.25" customHeight="1" outlineLevel="1" spans="162:168">
      <c r="FF14489" s="55">
        <v>14482</v>
      </c>
      <c r="FG14489" s="55" t="s">
        <v>2077</v>
      </c>
      <c r="FH14489" s="55" t="s">
        <v>1470</v>
      </c>
      <c r="FI14489" s="55">
        <v>11</v>
      </c>
      <c r="FJ14489" s="55">
        <v>0</v>
      </c>
      <c r="FK14489" s="55" t="s">
        <v>1258</v>
      </c>
      <c r="FL14489" s="55">
        <v>0.0667</v>
      </c>
    </row>
    <row r="14490" ht="14.25" customHeight="1" outlineLevel="1" spans="162:168">
      <c r="FF14490" s="55">
        <v>14483</v>
      </c>
      <c r="FG14490" s="55" t="s">
        <v>2077</v>
      </c>
      <c r="FH14490" s="55" t="s">
        <v>1470</v>
      </c>
      <c r="FI14490" s="55">
        <v>11</v>
      </c>
      <c r="FJ14490" s="55">
        <v>1000</v>
      </c>
      <c r="FK14490" s="55" t="s">
        <v>1258</v>
      </c>
      <c r="FL14490" s="55">
        <v>0.0667</v>
      </c>
    </row>
    <row r="14491" ht="14.25" customHeight="1" outlineLevel="1" spans="162:168">
      <c r="FF14491" s="55">
        <v>14484</v>
      </c>
      <c r="FG14491" s="55" t="s">
        <v>2077</v>
      </c>
      <c r="FH14491" s="55" t="s">
        <v>1470</v>
      </c>
      <c r="FI14491" s="55">
        <v>11</v>
      </c>
      <c r="FJ14491" s="55">
        <v>2500</v>
      </c>
      <c r="FK14491" s="55" t="s">
        <v>1258</v>
      </c>
      <c r="FL14491" s="55">
        <v>0.0667</v>
      </c>
    </row>
    <row r="14492" ht="14.25" customHeight="1" outlineLevel="1" spans="162:168">
      <c r="FF14492" s="55">
        <v>14485</v>
      </c>
      <c r="FG14492" s="55" t="s">
        <v>2077</v>
      </c>
      <c r="FH14492" s="55" t="s">
        <v>1470</v>
      </c>
      <c r="FI14492" s="55">
        <v>11</v>
      </c>
      <c r="FJ14492" s="55">
        <v>5000</v>
      </c>
      <c r="FK14492" s="55" t="s">
        <v>1258</v>
      </c>
      <c r="FL14492" s="55">
        <v>0.0667</v>
      </c>
    </row>
    <row r="14493" ht="14.25" customHeight="1" outlineLevel="1" spans="162:168">
      <c r="FF14493" s="55">
        <v>14486</v>
      </c>
      <c r="FG14493" s="55" t="s">
        <v>2077</v>
      </c>
      <c r="FH14493" s="55" t="s">
        <v>1470</v>
      </c>
      <c r="FI14493" s="55">
        <v>11</v>
      </c>
      <c r="FJ14493" s="55">
        <v>10000</v>
      </c>
      <c r="FK14493" s="55" t="s">
        <v>1258</v>
      </c>
      <c r="FL14493" s="55">
        <v>0.0667</v>
      </c>
    </row>
    <row r="14494" ht="14.25" customHeight="1" outlineLevel="1" spans="162:168">
      <c r="FF14494" s="55">
        <v>14487</v>
      </c>
      <c r="FG14494" s="55" t="s">
        <v>2077</v>
      </c>
      <c r="FH14494" s="55" t="s">
        <v>1470</v>
      </c>
      <c r="FI14494" s="55">
        <v>11</v>
      </c>
      <c r="FJ14494" s="55">
        <v>25000</v>
      </c>
      <c r="FK14494" s="55" t="s">
        <v>1258</v>
      </c>
      <c r="FL14494" s="55">
        <v>0.0667</v>
      </c>
    </row>
    <row r="14495" ht="14.25" customHeight="1" outlineLevel="1" spans="162:168">
      <c r="FF14495" s="55">
        <v>14488</v>
      </c>
      <c r="FG14495" s="55" t="s">
        <v>2077</v>
      </c>
      <c r="FH14495" s="55" t="s">
        <v>1470</v>
      </c>
      <c r="FI14495" s="55">
        <v>11</v>
      </c>
      <c r="FJ14495" s="55">
        <v>50000</v>
      </c>
      <c r="FK14495" s="55" t="s">
        <v>1258</v>
      </c>
      <c r="FL14495" s="55">
        <v>0.0667</v>
      </c>
    </row>
    <row r="14496" ht="14.25" customHeight="1" outlineLevel="1" spans="162:168">
      <c r="FF14496" s="55">
        <v>14489</v>
      </c>
      <c r="FG14496" s="55" t="s">
        <v>2077</v>
      </c>
      <c r="FH14496" s="55" t="s">
        <v>1470</v>
      </c>
      <c r="FI14496" s="55">
        <v>11</v>
      </c>
      <c r="FJ14496" s="55">
        <v>80000</v>
      </c>
      <c r="FK14496" s="55" t="s">
        <v>1258</v>
      </c>
      <c r="FL14496" s="55">
        <v>0.0667</v>
      </c>
    </row>
    <row r="14497" ht="14.25" customHeight="1" outlineLevel="1" spans="162:168">
      <c r="FF14497" s="55">
        <v>14490</v>
      </c>
      <c r="FG14497" s="55" t="s">
        <v>2077</v>
      </c>
      <c r="FH14497" s="55" t="s">
        <v>1470</v>
      </c>
      <c r="FI14497" s="55">
        <v>11</v>
      </c>
      <c r="FJ14497" s="55">
        <v>130000</v>
      </c>
      <c r="FK14497" s="55" t="s">
        <v>1258</v>
      </c>
      <c r="FL14497" s="55">
        <v>0.0667</v>
      </c>
    </row>
    <row r="14498" ht="14.25" customHeight="1" outlineLevel="1" spans="162:168">
      <c r="FF14498" s="55">
        <v>14491</v>
      </c>
      <c r="FG14498" s="55" t="s">
        <v>2077</v>
      </c>
      <c r="FH14498" s="55" t="s">
        <v>1470</v>
      </c>
      <c r="FI14498" s="55">
        <v>11</v>
      </c>
      <c r="FJ14498" s="55">
        <v>260000</v>
      </c>
      <c r="FK14498" s="55" t="s">
        <v>1258</v>
      </c>
      <c r="FL14498" s="55">
        <v>0.0667</v>
      </c>
    </row>
    <row r="14499" ht="14.25" customHeight="1" outlineLevel="1" spans="162:168">
      <c r="FF14499" s="55">
        <v>14492</v>
      </c>
      <c r="FG14499" s="55" t="s">
        <v>2077</v>
      </c>
      <c r="FH14499" s="55" t="s">
        <v>1470</v>
      </c>
      <c r="FI14499" s="55">
        <v>11</v>
      </c>
      <c r="FJ14499" s="55">
        <v>400000</v>
      </c>
      <c r="FK14499" s="55" t="s">
        <v>1258</v>
      </c>
      <c r="FL14499" s="55">
        <v>0.0667</v>
      </c>
    </row>
    <row r="14500" ht="14.25" customHeight="1" outlineLevel="1" spans="162:168">
      <c r="FF14500" s="55">
        <v>14493</v>
      </c>
      <c r="FG14500" s="55" t="s">
        <v>2077</v>
      </c>
      <c r="FH14500" s="55" t="s">
        <v>1470</v>
      </c>
      <c r="FI14500" s="55">
        <v>11</v>
      </c>
      <c r="FJ14500" s="55">
        <v>530000</v>
      </c>
      <c r="FK14500" s="55" t="s">
        <v>1258</v>
      </c>
      <c r="FL14500" s="55">
        <v>0.0667</v>
      </c>
    </row>
    <row r="14501" ht="14.25" customHeight="1" outlineLevel="1" spans="162:168">
      <c r="FF14501" s="55">
        <v>14494</v>
      </c>
      <c r="FG14501" s="55" t="s">
        <v>2077</v>
      </c>
      <c r="FH14501" s="55" t="s">
        <v>1470</v>
      </c>
      <c r="FI14501" s="55">
        <v>11</v>
      </c>
      <c r="FJ14501" s="55">
        <v>540000</v>
      </c>
      <c r="FK14501" s="55" t="s">
        <v>1258</v>
      </c>
      <c r="FL14501" s="55">
        <v>0.0667</v>
      </c>
    </row>
    <row r="14502" ht="14.25" customHeight="1" outlineLevel="1" spans="162:168">
      <c r="FF14502" s="55">
        <v>14495</v>
      </c>
      <c r="FG14502" s="55" t="s">
        <v>2077</v>
      </c>
      <c r="FH14502" s="55" t="s">
        <v>1470</v>
      </c>
      <c r="FI14502" s="55">
        <v>2</v>
      </c>
      <c r="FJ14502" s="55">
        <v>0</v>
      </c>
      <c r="FK14502" s="55" t="s">
        <v>1258</v>
      </c>
      <c r="FL14502" s="55">
        <v>0.0542</v>
      </c>
    </row>
    <row r="14503" ht="14.25" customHeight="1" outlineLevel="1" spans="162:168">
      <c r="FF14503" s="55">
        <v>14496</v>
      </c>
      <c r="FG14503" s="55" t="s">
        <v>2077</v>
      </c>
      <c r="FH14503" s="55" t="s">
        <v>1470</v>
      </c>
      <c r="FI14503" s="55">
        <v>2</v>
      </c>
      <c r="FJ14503" s="55">
        <v>1000</v>
      </c>
      <c r="FK14503" s="55" t="s">
        <v>1258</v>
      </c>
      <c r="FL14503" s="55">
        <v>0.05</v>
      </c>
    </row>
    <row r="14504" ht="14.25" customHeight="1" outlineLevel="1" spans="162:168">
      <c r="FF14504" s="55">
        <v>14497</v>
      </c>
      <c r="FG14504" s="55" t="s">
        <v>2077</v>
      </c>
      <c r="FH14504" s="55" t="s">
        <v>1470</v>
      </c>
      <c r="FI14504" s="55">
        <v>2</v>
      </c>
      <c r="FJ14504" s="55">
        <v>2500</v>
      </c>
      <c r="FK14504" s="55" t="s">
        <v>1258</v>
      </c>
      <c r="FL14504" s="55">
        <v>0.0458</v>
      </c>
    </row>
    <row r="14505" ht="14.25" customHeight="1" outlineLevel="1" spans="162:168">
      <c r="FF14505" s="55">
        <v>14498</v>
      </c>
      <c r="FG14505" s="55" t="s">
        <v>2077</v>
      </c>
      <c r="FH14505" s="55" t="s">
        <v>1470</v>
      </c>
      <c r="FI14505" s="55">
        <v>2</v>
      </c>
      <c r="FJ14505" s="55">
        <v>5000</v>
      </c>
      <c r="FK14505" s="55" t="s">
        <v>1258</v>
      </c>
      <c r="FL14505" s="55">
        <v>0.0417</v>
      </c>
    </row>
    <row r="14506" ht="14.25" customHeight="1" outlineLevel="1" spans="162:168">
      <c r="FF14506" s="55">
        <v>14499</v>
      </c>
      <c r="FG14506" s="55" t="s">
        <v>2077</v>
      </c>
      <c r="FH14506" s="55" t="s">
        <v>1470</v>
      </c>
      <c r="FI14506" s="55">
        <v>2</v>
      </c>
      <c r="FJ14506" s="55">
        <v>10000</v>
      </c>
      <c r="FK14506" s="55" t="s">
        <v>1258</v>
      </c>
      <c r="FL14506" s="55">
        <v>0.0333</v>
      </c>
    </row>
    <row r="14507" ht="14.25" customHeight="1" outlineLevel="1" spans="162:168">
      <c r="FF14507" s="55">
        <v>14500</v>
      </c>
      <c r="FG14507" s="55" t="s">
        <v>2077</v>
      </c>
      <c r="FH14507" s="55" t="s">
        <v>1470</v>
      </c>
      <c r="FI14507" s="55">
        <v>2</v>
      </c>
      <c r="FJ14507" s="55">
        <v>25000</v>
      </c>
      <c r="FK14507" s="55" t="s">
        <v>1258</v>
      </c>
      <c r="FL14507" s="55">
        <v>0.0292</v>
      </c>
    </row>
    <row r="14508" ht="14.25" customHeight="1" outlineLevel="1" spans="162:168">
      <c r="FF14508" s="55">
        <v>14501</v>
      </c>
      <c r="FG14508" s="55" t="s">
        <v>2077</v>
      </c>
      <c r="FH14508" s="55" t="s">
        <v>1470</v>
      </c>
      <c r="FI14508" s="55">
        <v>2</v>
      </c>
      <c r="FJ14508" s="55">
        <v>50000</v>
      </c>
      <c r="FK14508" s="55" t="s">
        <v>1258</v>
      </c>
      <c r="FL14508" s="55">
        <v>0.0292</v>
      </c>
    </row>
    <row r="14509" ht="14.25" customHeight="1" outlineLevel="1" spans="162:168">
      <c r="FF14509" s="55">
        <v>14502</v>
      </c>
      <c r="FG14509" s="55" t="s">
        <v>2077</v>
      </c>
      <c r="FH14509" s="55" t="s">
        <v>1470</v>
      </c>
      <c r="FI14509" s="55">
        <v>2</v>
      </c>
      <c r="FJ14509" s="55">
        <v>80000</v>
      </c>
      <c r="FK14509" s="55" t="s">
        <v>1258</v>
      </c>
      <c r="FL14509" s="55">
        <v>0.0292</v>
      </c>
    </row>
    <row r="14510" ht="14.25" customHeight="1" outlineLevel="1" spans="162:168">
      <c r="FF14510" s="55">
        <v>14503</v>
      </c>
      <c r="FG14510" s="55" t="s">
        <v>2077</v>
      </c>
      <c r="FH14510" s="55" t="s">
        <v>1470</v>
      </c>
      <c r="FI14510" s="55">
        <v>2</v>
      </c>
      <c r="FJ14510" s="55">
        <v>130000</v>
      </c>
      <c r="FK14510" s="55" t="s">
        <v>1258</v>
      </c>
      <c r="FL14510" s="55">
        <v>0.0292</v>
      </c>
    </row>
    <row r="14511" ht="14.25" customHeight="1" outlineLevel="1" spans="162:168">
      <c r="FF14511" s="55">
        <v>14504</v>
      </c>
      <c r="FG14511" s="55" t="s">
        <v>2077</v>
      </c>
      <c r="FH14511" s="55" t="s">
        <v>1470</v>
      </c>
      <c r="FI14511" s="55">
        <v>2</v>
      </c>
      <c r="FJ14511" s="55">
        <v>260000</v>
      </c>
      <c r="FK14511" s="55" t="s">
        <v>1258</v>
      </c>
      <c r="FL14511" s="55">
        <v>0.0292</v>
      </c>
    </row>
    <row r="14512" ht="14.25" customHeight="1" outlineLevel="1" spans="162:168">
      <c r="FF14512" s="55">
        <v>14505</v>
      </c>
      <c r="FG14512" s="55" t="s">
        <v>2077</v>
      </c>
      <c r="FH14512" s="55" t="s">
        <v>1470</v>
      </c>
      <c r="FI14512" s="55">
        <v>2</v>
      </c>
      <c r="FJ14512" s="55">
        <v>400000</v>
      </c>
      <c r="FK14512" s="55" t="s">
        <v>1258</v>
      </c>
      <c r="FL14512" s="55">
        <v>0.0292</v>
      </c>
    </row>
    <row r="14513" ht="14.25" customHeight="1" outlineLevel="1" spans="162:168">
      <c r="FF14513" s="55">
        <v>14506</v>
      </c>
      <c r="FG14513" s="55" t="s">
        <v>2077</v>
      </c>
      <c r="FH14513" s="55" t="s">
        <v>1470</v>
      </c>
      <c r="FI14513" s="55">
        <v>2</v>
      </c>
      <c r="FJ14513" s="55">
        <v>530000</v>
      </c>
      <c r="FK14513" s="55" t="s">
        <v>1258</v>
      </c>
      <c r="FL14513" s="55">
        <v>0.0292</v>
      </c>
    </row>
    <row r="14514" ht="14.25" customHeight="1" outlineLevel="1" spans="162:168">
      <c r="FF14514" s="55">
        <v>14507</v>
      </c>
      <c r="FG14514" s="55" t="s">
        <v>2077</v>
      </c>
      <c r="FH14514" s="55" t="s">
        <v>1470</v>
      </c>
      <c r="FI14514" s="55">
        <v>2</v>
      </c>
      <c r="FJ14514" s="55">
        <v>540000</v>
      </c>
      <c r="FK14514" s="55" t="s">
        <v>1258</v>
      </c>
      <c r="FL14514" s="55">
        <v>0.0292</v>
      </c>
    </row>
    <row r="14515" ht="14.25" customHeight="1" outlineLevel="1" spans="162:168">
      <c r="FF14515" s="55">
        <v>14508</v>
      </c>
      <c r="FG14515" s="55" t="s">
        <v>2077</v>
      </c>
      <c r="FH14515" s="55" t="s">
        <v>1470</v>
      </c>
      <c r="FI14515" s="55">
        <v>3</v>
      </c>
      <c r="FJ14515" s="55">
        <v>0</v>
      </c>
      <c r="FK14515" s="55" t="s">
        <v>1258</v>
      </c>
      <c r="FL14515" s="55">
        <v>0.0542</v>
      </c>
    </row>
    <row r="14516" ht="14.25" customHeight="1" outlineLevel="1" spans="162:168">
      <c r="FF14516" s="55">
        <v>14509</v>
      </c>
      <c r="FG14516" s="55" t="s">
        <v>2077</v>
      </c>
      <c r="FH14516" s="55" t="s">
        <v>1470</v>
      </c>
      <c r="FI14516" s="55">
        <v>3</v>
      </c>
      <c r="FJ14516" s="55">
        <v>1000</v>
      </c>
      <c r="FK14516" s="55" t="s">
        <v>1258</v>
      </c>
      <c r="FL14516" s="55">
        <v>0.05</v>
      </c>
    </row>
    <row r="14517" ht="14.25" customHeight="1" outlineLevel="1" spans="162:168">
      <c r="FF14517" s="55">
        <v>14510</v>
      </c>
      <c r="FG14517" s="55" t="s">
        <v>2077</v>
      </c>
      <c r="FH14517" s="55" t="s">
        <v>1470</v>
      </c>
      <c r="FI14517" s="55">
        <v>3</v>
      </c>
      <c r="FJ14517" s="55">
        <v>2500</v>
      </c>
      <c r="FK14517" s="55" t="s">
        <v>1258</v>
      </c>
      <c r="FL14517" s="55">
        <v>0.0458</v>
      </c>
    </row>
    <row r="14518" ht="14.25" customHeight="1" outlineLevel="1" spans="162:168">
      <c r="FF14518" s="55">
        <v>14511</v>
      </c>
      <c r="FG14518" s="55" t="s">
        <v>2077</v>
      </c>
      <c r="FH14518" s="55" t="s">
        <v>1470</v>
      </c>
      <c r="FI14518" s="55">
        <v>3</v>
      </c>
      <c r="FJ14518" s="55">
        <v>5000</v>
      </c>
      <c r="FK14518" s="55" t="s">
        <v>1258</v>
      </c>
      <c r="FL14518" s="55">
        <v>0.0417</v>
      </c>
    </row>
    <row r="14519" ht="14.25" customHeight="1" outlineLevel="1" spans="162:168">
      <c r="FF14519" s="55">
        <v>14512</v>
      </c>
      <c r="FG14519" s="55" t="s">
        <v>2077</v>
      </c>
      <c r="FH14519" s="55" t="s">
        <v>1470</v>
      </c>
      <c r="FI14519" s="55">
        <v>3</v>
      </c>
      <c r="FJ14519" s="55">
        <v>10000</v>
      </c>
      <c r="FK14519" s="55" t="s">
        <v>1258</v>
      </c>
      <c r="FL14519" s="55">
        <v>0.0333</v>
      </c>
    </row>
    <row r="14520" ht="14.25" customHeight="1" outlineLevel="1" spans="162:168">
      <c r="FF14520" s="55">
        <v>14513</v>
      </c>
      <c r="FG14520" s="55" t="s">
        <v>2077</v>
      </c>
      <c r="FH14520" s="55" t="s">
        <v>1470</v>
      </c>
      <c r="FI14520" s="55">
        <v>3</v>
      </c>
      <c r="FJ14520" s="55">
        <v>25000</v>
      </c>
      <c r="FK14520" s="55" t="s">
        <v>1258</v>
      </c>
      <c r="FL14520" s="55">
        <v>0.0292</v>
      </c>
    </row>
    <row r="14521" ht="14.25" customHeight="1" outlineLevel="1" spans="162:168">
      <c r="FF14521" s="55">
        <v>14514</v>
      </c>
      <c r="FG14521" s="55" t="s">
        <v>2077</v>
      </c>
      <c r="FH14521" s="55" t="s">
        <v>1470</v>
      </c>
      <c r="FI14521" s="55">
        <v>3</v>
      </c>
      <c r="FJ14521" s="55">
        <v>50000</v>
      </c>
      <c r="FK14521" s="55" t="s">
        <v>1258</v>
      </c>
      <c r="FL14521" s="55">
        <v>0.0292</v>
      </c>
    </row>
    <row r="14522" ht="14.25" customHeight="1" outlineLevel="1" spans="162:168">
      <c r="FF14522" s="55">
        <v>14515</v>
      </c>
      <c r="FG14522" s="55" t="s">
        <v>2077</v>
      </c>
      <c r="FH14522" s="55" t="s">
        <v>1470</v>
      </c>
      <c r="FI14522" s="55">
        <v>3</v>
      </c>
      <c r="FJ14522" s="55">
        <v>80000</v>
      </c>
      <c r="FK14522" s="55" t="s">
        <v>1258</v>
      </c>
      <c r="FL14522" s="55">
        <v>0.0292</v>
      </c>
    </row>
    <row r="14523" ht="14.25" customHeight="1" outlineLevel="1" spans="162:168">
      <c r="FF14523" s="55">
        <v>14516</v>
      </c>
      <c r="FG14523" s="55" t="s">
        <v>2077</v>
      </c>
      <c r="FH14523" s="55" t="s">
        <v>1470</v>
      </c>
      <c r="FI14523" s="55">
        <v>3</v>
      </c>
      <c r="FJ14523" s="55">
        <v>130000</v>
      </c>
      <c r="FK14523" s="55" t="s">
        <v>1258</v>
      </c>
      <c r="FL14523" s="55">
        <v>0.0292</v>
      </c>
    </row>
    <row r="14524" ht="14.25" customHeight="1" outlineLevel="1" spans="162:168">
      <c r="FF14524" s="55">
        <v>14517</v>
      </c>
      <c r="FG14524" s="55" t="s">
        <v>2077</v>
      </c>
      <c r="FH14524" s="55" t="s">
        <v>1470</v>
      </c>
      <c r="FI14524" s="55">
        <v>3</v>
      </c>
      <c r="FJ14524" s="55">
        <v>260000</v>
      </c>
      <c r="FK14524" s="55" t="s">
        <v>1258</v>
      </c>
      <c r="FL14524" s="55">
        <v>0.0292</v>
      </c>
    </row>
    <row r="14525" ht="14.25" customHeight="1" outlineLevel="1" spans="162:168">
      <c r="FF14525" s="55">
        <v>14518</v>
      </c>
      <c r="FG14525" s="55" t="s">
        <v>2077</v>
      </c>
      <c r="FH14525" s="55" t="s">
        <v>1470</v>
      </c>
      <c r="FI14525" s="55">
        <v>3</v>
      </c>
      <c r="FJ14525" s="55">
        <v>400000</v>
      </c>
      <c r="FK14525" s="55" t="s">
        <v>1258</v>
      </c>
      <c r="FL14525" s="55">
        <v>0.0292</v>
      </c>
    </row>
    <row r="14526" ht="14.25" customHeight="1" outlineLevel="1" spans="162:168">
      <c r="FF14526" s="55">
        <v>14519</v>
      </c>
      <c r="FG14526" s="55" t="s">
        <v>2077</v>
      </c>
      <c r="FH14526" s="55" t="s">
        <v>1470</v>
      </c>
      <c r="FI14526" s="55">
        <v>3</v>
      </c>
      <c r="FJ14526" s="55">
        <v>530000</v>
      </c>
      <c r="FK14526" s="55" t="s">
        <v>1258</v>
      </c>
      <c r="FL14526" s="55">
        <v>0.0292</v>
      </c>
    </row>
    <row r="14527" ht="14.25" customHeight="1" outlineLevel="1" spans="162:168">
      <c r="FF14527" s="55">
        <v>14520</v>
      </c>
      <c r="FG14527" s="55" t="s">
        <v>2077</v>
      </c>
      <c r="FH14527" s="55" t="s">
        <v>1470</v>
      </c>
      <c r="FI14527" s="55">
        <v>3</v>
      </c>
      <c r="FJ14527" s="55">
        <v>540000</v>
      </c>
      <c r="FK14527" s="55" t="s">
        <v>1258</v>
      </c>
      <c r="FL14527" s="55">
        <v>0.0292</v>
      </c>
    </row>
    <row r="14528" ht="14.25" customHeight="1" outlineLevel="1" spans="162:168">
      <c r="FF14528" s="55">
        <v>14521</v>
      </c>
      <c r="FG14528" s="55" t="s">
        <v>2077</v>
      </c>
      <c r="FH14528" s="55" t="s">
        <v>1470</v>
      </c>
      <c r="FI14528" s="55">
        <v>4</v>
      </c>
      <c r="FJ14528" s="55">
        <v>0</v>
      </c>
      <c r="FK14528" s="55" t="s">
        <v>1258</v>
      </c>
      <c r="FL14528" s="55">
        <v>0.0542</v>
      </c>
    </row>
    <row r="14529" ht="14.25" customHeight="1" outlineLevel="1" spans="162:168">
      <c r="FF14529" s="55">
        <v>14522</v>
      </c>
      <c r="FG14529" s="55" t="s">
        <v>2077</v>
      </c>
      <c r="FH14529" s="55" t="s">
        <v>1470</v>
      </c>
      <c r="FI14529" s="55">
        <v>4</v>
      </c>
      <c r="FJ14529" s="55">
        <v>1000</v>
      </c>
      <c r="FK14529" s="55" t="s">
        <v>1258</v>
      </c>
      <c r="FL14529" s="55">
        <v>0.05</v>
      </c>
    </row>
    <row r="14530" ht="14.25" customHeight="1" outlineLevel="1" spans="162:168">
      <c r="FF14530" s="55">
        <v>14523</v>
      </c>
      <c r="FG14530" s="55" t="s">
        <v>2077</v>
      </c>
      <c r="FH14530" s="55" t="s">
        <v>1470</v>
      </c>
      <c r="FI14530" s="55">
        <v>4</v>
      </c>
      <c r="FJ14530" s="55">
        <v>2500</v>
      </c>
      <c r="FK14530" s="55" t="s">
        <v>1258</v>
      </c>
      <c r="FL14530" s="55">
        <v>0.0458</v>
      </c>
    </row>
    <row r="14531" ht="14.25" customHeight="1" outlineLevel="1" spans="162:168">
      <c r="FF14531" s="55">
        <v>14524</v>
      </c>
      <c r="FG14531" s="55" t="s">
        <v>2077</v>
      </c>
      <c r="FH14531" s="55" t="s">
        <v>1470</v>
      </c>
      <c r="FI14531" s="55">
        <v>4</v>
      </c>
      <c r="FJ14531" s="55">
        <v>5000</v>
      </c>
      <c r="FK14531" s="55" t="s">
        <v>1258</v>
      </c>
      <c r="FL14531" s="55">
        <v>0.0417</v>
      </c>
    </row>
    <row r="14532" ht="14.25" customHeight="1" outlineLevel="1" spans="162:168">
      <c r="FF14532" s="55">
        <v>14525</v>
      </c>
      <c r="FG14532" s="55" t="s">
        <v>2077</v>
      </c>
      <c r="FH14532" s="55" t="s">
        <v>1470</v>
      </c>
      <c r="FI14532" s="55">
        <v>4</v>
      </c>
      <c r="FJ14532" s="55">
        <v>10000</v>
      </c>
      <c r="FK14532" s="55" t="s">
        <v>1258</v>
      </c>
      <c r="FL14532" s="55">
        <v>0.0333</v>
      </c>
    </row>
    <row r="14533" ht="14.25" customHeight="1" outlineLevel="1" spans="162:168">
      <c r="FF14533" s="55">
        <v>14526</v>
      </c>
      <c r="FG14533" s="55" t="s">
        <v>2077</v>
      </c>
      <c r="FH14533" s="55" t="s">
        <v>1470</v>
      </c>
      <c r="FI14533" s="55">
        <v>4</v>
      </c>
      <c r="FJ14533" s="55">
        <v>25000</v>
      </c>
      <c r="FK14533" s="55" t="s">
        <v>1258</v>
      </c>
      <c r="FL14533" s="55">
        <v>0.0292</v>
      </c>
    </row>
    <row r="14534" ht="14.25" customHeight="1" outlineLevel="1" spans="162:168">
      <c r="FF14534" s="55">
        <v>14527</v>
      </c>
      <c r="FG14534" s="55" t="s">
        <v>2077</v>
      </c>
      <c r="FH14534" s="55" t="s">
        <v>1470</v>
      </c>
      <c r="FI14534" s="55">
        <v>4</v>
      </c>
      <c r="FJ14534" s="55">
        <v>50000</v>
      </c>
      <c r="FK14534" s="55" t="s">
        <v>1258</v>
      </c>
      <c r="FL14534" s="55">
        <v>0.0292</v>
      </c>
    </row>
    <row r="14535" ht="14.25" customHeight="1" outlineLevel="1" spans="162:168">
      <c r="FF14535" s="55">
        <v>14528</v>
      </c>
      <c r="FG14535" s="55" t="s">
        <v>2077</v>
      </c>
      <c r="FH14535" s="55" t="s">
        <v>1470</v>
      </c>
      <c r="FI14535" s="55">
        <v>4</v>
      </c>
      <c r="FJ14535" s="55">
        <v>80000</v>
      </c>
      <c r="FK14535" s="55" t="s">
        <v>1258</v>
      </c>
      <c r="FL14535" s="55">
        <v>0.0292</v>
      </c>
    </row>
    <row r="14536" ht="14.25" customHeight="1" outlineLevel="1" spans="162:168">
      <c r="FF14536" s="55">
        <v>14529</v>
      </c>
      <c r="FG14536" s="55" t="s">
        <v>2077</v>
      </c>
      <c r="FH14536" s="55" t="s">
        <v>1470</v>
      </c>
      <c r="FI14536" s="55">
        <v>4</v>
      </c>
      <c r="FJ14536" s="55">
        <v>130000</v>
      </c>
      <c r="FK14536" s="55" t="s">
        <v>1258</v>
      </c>
      <c r="FL14536" s="55">
        <v>0.0292</v>
      </c>
    </row>
    <row r="14537" ht="14.25" customHeight="1" outlineLevel="1" spans="162:168">
      <c r="FF14537" s="55">
        <v>14530</v>
      </c>
      <c r="FG14537" s="55" t="s">
        <v>2077</v>
      </c>
      <c r="FH14537" s="55" t="s">
        <v>1470</v>
      </c>
      <c r="FI14537" s="55">
        <v>4</v>
      </c>
      <c r="FJ14537" s="55">
        <v>260000</v>
      </c>
      <c r="FK14537" s="55" t="s">
        <v>1258</v>
      </c>
      <c r="FL14537" s="55">
        <v>0.0292</v>
      </c>
    </row>
    <row r="14538" ht="14.25" customHeight="1" outlineLevel="1" spans="162:168">
      <c r="FF14538" s="55">
        <v>14531</v>
      </c>
      <c r="FG14538" s="55" t="s">
        <v>2077</v>
      </c>
      <c r="FH14538" s="55" t="s">
        <v>1470</v>
      </c>
      <c r="FI14538" s="55">
        <v>4</v>
      </c>
      <c r="FJ14538" s="55">
        <v>400000</v>
      </c>
      <c r="FK14538" s="55" t="s">
        <v>1258</v>
      </c>
      <c r="FL14538" s="55">
        <v>0.0292</v>
      </c>
    </row>
    <row r="14539" ht="14.25" customHeight="1" outlineLevel="1" spans="162:168">
      <c r="FF14539" s="55">
        <v>14532</v>
      </c>
      <c r="FG14539" s="55" t="s">
        <v>2077</v>
      </c>
      <c r="FH14539" s="55" t="s">
        <v>1470</v>
      </c>
      <c r="FI14539" s="55">
        <v>4</v>
      </c>
      <c r="FJ14539" s="55">
        <v>530000</v>
      </c>
      <c r="FK14539" s="55" t="s">
        <v>1258</v>
      </c>
      <c r="FL14539" s="55">
        <v>0.0292</v>
      </c>
    </row>
    <row r="14540" ht="14.25" customHeight="1" outlineLevel="1" spans="162:168">
      <c r="FF14540" s="55">
        <v>14533</v>
      </c>
      <c r="FG14540" s="55" t="s">
        <v>2077</v>
      </c>
      <c r="FH14540" s="55" t="s">
        <v>1470</v>
      </c>
      <c r="FI14540" s="55">
        <v>4</v>
      </c>
      <c r="FJ14540" s="55">
        <v>540000</v>
      </c>
      <c r="FK14540" s="55" t="s">
        <v>1258</v>
      </c>
      <c r="FL14540" s="55">
        <v>0.0292</v>
      </c>
    </row>
    <row r="14541" ht="14.25" customHeight="1" outlineLevel="1" spans="162:168">
      <c r="FF14541" s="55">
        <v>14534</v>
      </c>
      <c r="FG14541" s="55" t="s">
        <v>2077</v>
      </c>
      <c r="FH14541" s="55" t="s">
        <v>1470</v>
      </c>
      <c r="FI14541" s="55">
        <v>5</v>
      </c>
      <c r="FJ14541" s="55">
        <v>0</v>
      </c>
      <c r="FK14541" s="55" t="s">
        <v>1258</v>
      </c>
      <c r="FL14541" s="55">
        <v>0.0542</v>
      </c>
    </row>
    <row r="14542" ht="14.25" customHeight="1" outlineLevel="1" spans="162:168">
      <c r="FF14542" s="55">
        <v>14535</v>
      </c>
      <c r="FG14542" s="55" t="s">
        <v>2077</v>
      </c>
      <c r="FH14542" s="55" t="s">
        <v>1470</v>
      </c>
      <c r="FI14542" s="55">
        <v>5</v>
      </c>
      <c r="FJ14542" s="55">
        <v>1000</v>
      </c>
      <c r="FK14542" s="55" t="s">
        <v>1258</v>
      </c>
      <c r="FL14542" s="55">
        <v>0.05</v>
      </c>
    </row>
    <row r="14543" ht="14.25" customHeight="1" outlineLevel="1" spans="162:168">
      <c r="FF14543" s="55">
        <v>14536</v>
      </c>
      <c r="FG14543" s="55" t="s">
        <v>2077</v>
      </c>
      <c r="FH14543" s="55" t="s">
        <v>1470</v>
      </c>
      <c r="FI14543" s="55">
        <v>5</v>
      </c>
      <c r="FJ14543" s="55">
        <v>2500</v>
      </c>
      <c r="FK14543" s="55" t="s">
        <v>1258</v>
      </c>
      <c r="FL14543" s="55">
        <v>0.0458</v>
      </c>
    </row>
    <row r="14544" ht="14.25" customHeight="1" outlineLevel="1" spans="162:168">
      <c r="FF14544" s="55">
        <v>14537</v>
      </c>
      <c r="FG14544" s="55" t="s">
        <v>2077</v>
      </c>
      <c r="FH14544" s="55" t="s">
        <v>1470</v>
      </c>
      <c r="FI14544" s="55">
        <v>5</v>
      </c>
      <c r="FJ14544" s="55">
        <v>5000</v>
      </c>
      <c r="FK14544" s="55" t="s">
        <v>1258</v>
      </c>
      <c r="FL14544" s="55">
        <v>0.0417</v>
      </c>
    </row>
    <row r="14545" ht="14.25" customHeight="1" outlineLevel="1" spans="162:168">
      <c r="FF14545" s="55">
        <v>14538</v>
      </c>
      <c r="FG14545" s="55" t="s">
        <v>2077</v>
      </c>
      <c r="FH14545" s="55" t="s">
        <v>1470</v>
      </c>
      <c r="FI14545" s="55">
        <v>5</v>
      </c>
      <c r="FJ14545" s="55">
        <v>10000</v>
      </c>
      <c r="FK14545" s="55" t="s">
        <v>1258</v>
      </c>
      <c r="FL14545" s="55">
        <v>0.0333</v>
      </c>
    </row>
    <row r="14546" ht="14.25" customHeight="1" outlineLevel="1" spans="162:168">
      <c r="FF14546" s="55">
        <v>14539</v>
      </c>
      <c r="FG14546" s="55" t="s">
        <v>2077</v>
      </c>
      <c r="FH14546" s="55" t="s">
        <v>1470</v>
      </c>
      <c r="FI14546" s="55">
        <v>5</v>
      </c>
      <c r="FJ14546" s="55">
        <v>25000</v>
      </c>
      <c r="FK14546" s="55" t="s">
        <v>1258</v>
      </c>
      <c r="FL14546" s="55">
        <v>0.0292</v>
      </c>
    </row>
    <row r="14547" ht="14.25" customHeight="1" outlineLevel="1" spans="162:168">
      <c r="FF14547" s="55">
        <v>14540</v>
      </c>
      <c r="FG14547" s="55" t="s">
        <v>2077</v>
      </c>
      <c r="FH14547" s="55" t="s">
        <v>1470</v>
      </c>
      <c r="FI14547" s="55">
        <v>5</v>
      </c>
      <c r="FJ14547" s="55">
        <v>50000</v>
      </c>
      <c r="FK14547" s="55" t="s">
        <v>1258</v>
      </c>
      <c r="FL14547" s="55">
        <v>0.0292</v>
      </c>
    </row>
    <row r="14548" ht="14.25" customHeight="1" outlineLevel="1" spans="162:168">
      <c r="FF14548" s="55">
        <v>14541</v>
      </c>
      <c r="FG14548" s="55" t="s">
        <v>2077</v>
      </c>
      <c r="FH14548" s="55" t="s">
        <v>1470</v>
      </c>
      <c r="FI14548" s="55">
        <v>5</v>
      </c>
      <c r="FJ14548" s="55">
        <v>80000</v>
      </c>
      <c r="FK14548" s="55" t="s">
        <v>1258</v>
      </c>
      <c r="FL14548" s="55">
        <v>0.0292</v>
      </c>
    </row>
    <row r="14549" ht="14.25" customHeight="1" outlineLevel="1" spans="162:168">
      <c r="FF14549" s="55">
        <v>14542</v>
      </c>
      <c r="FG14549" s="55" t="s">
        <v>2077</v>
      </c>
      <c r="FH14549" s="55" t="s">
        <v>1470</v>
      </c>
      <c r="FI14549" s="55">
        <v>5</v>
      </c>
      <c r="FJ14549" s="55">
        <v>130000</v>
      </c>
      <c r="FK14549" s="55" t="s">
        <v>1258</v>
      </c>
      <c r="FL14549" s="55">
        <v>0.0292</v>
      </c>
    </row>
    <row r="14550" ht="14.25" customHeight="1" outlineLevel="1" spans="162:168">
      <c r="FF14550" s="55">
        <v>14543</v>
      </c>
      <c r="FG14550" s="55" t="s">
        <v>2077</v>
      </c>
      <c r="FH14550" s="55" t="s">
        <v>1470</v>
      </c>
      <c r="FI14550" s="55">
        <v>5</v>
      </c>
      <c r="FJ14550" s="55">
        <v>260000</v>
      </c>
      <c r="FK14550" s="55" t="s">
        <v>1258</v>
      </c>
      <c r="FL14550" s="55">
        <v>0.0292</v>
      </c>
    </row>
    <row r="14551" ht="14.25" customHeight="1" outlineLevel="1" spans="162:168">
      <c r="FF14551" s="55">
        <v>14544</v>
      </c>
      <c r="FG14551" s="55" t="s">
        <v>2077</v>
      </c>
      <c r="FH14551" s="55" t="s">
        <v>1470</v>
      </c>
      <c r="FI14551" s="55">
        <v>5</v>
      </c>
      <c r="FJ14551" s="55">
        <v>400000</v>
      </c>
      <c r="FK14551" s="55" t="s">
        <v>1258</v>
      </c>
      <c r="FL14551" s="55">
        <v>0.0292</v>
      </c>
    </row>
    <row r="14552" ht="14.25" customHeight="1" outlineLevel="1" spans="162:168">
      <c r="FF14552" s="55">
        <v>14545</v>
      </c>
      <c r="FG14552" s="55" t="s">
        <v>2077</v>
      </c>
      <c r="FH14552" s="55" t="s">
        <v>1470</v>
      </c>
      <c r="FI14552" s="55">
        <v>5</v>
      </c>
      <c r="FJ14552" s="55">
        <v>530000</v>
      </c>
      <c r="FK14552" s="55" t="s">
        <v>1258</v>
      </c>
      <c r="FL14552" s="55">
        <v>0.0292</v>
      </c>
    </row>
    <row r="14553" ht="14.25" customHeight="1" outlineLevel="1" spans="162:168">
      <c r="FF14553" s="55">
        <v>14546</v>
      </c>
      <c r="FG14553" s="55" t="s">
        <v>2077</v>
      </c>
      <c r="FH14553" s="55" t="s">
        <v>1470</v>
      </c>
      <c r="FI14553" s="55">
        <v>5</v>
      </c>
      <c r="FJ14553" s="55">
        <v>540000</v>
      </c>
      <c r="FK14553" s="55" t="s">
        <v>1258</v>
      </c>
      <c r="FL14553" s="55">
        <v>0.0292</v>
      </c>
    </row>
    <row r="14554" ht="14.25" customHeight="1" outlineLevel="1" spans="162:168">
      <c r="FF14554" s="55">
        <v>14547</v>
      </c>
      <c r="FG14554" s="55" t="s">
        <v>2077</v>
      </c>
      <c r="FH14554" s="55" t="s">
        <v>1470</v>
      </c>
      <c r="FI14554" s="55">
        <v>6</v>
      </c>
      <c r="FJ14554" s="55">
        <v>0</v>
      </c>
      <c r="FK14554" s="55" t="s">
        <v>1258</v>
      </c>
      <c r="FL14554" s="55">
        <v>0.0542</v>
      </c>
    </row>
    <row r="14555" ht="14.25" customHeight="1" outlineLevel="1" spans="162:168">
      <c r="FF14555" s="55">
        <v>14548</v>
      </c>
      <c r="FG14555" s="55" t="s">
        <v>2077</v>
      </c>
      <c r="FH14555" s="55" t="s">
        <v>1470</v>
      </c>
      <c r="FI14555" s="55">
        <v>6</v>
      </c>
      <c r="FJ14555" s="55">
        <v>1000</v>
      </c>
      <c r="FK14555" s="55" t="s">
        <v>1258</v>
      </c>
      <c r="FL14555" s="55">
        <v>0.05</v>
      </c>
    </row>
    <row r="14556" ht="14.25" customHeight="1" outlineLevel="1" spans="162:168">
      <c r="FF14556" s="55">
        <v>14549</v>
      </c>
      <c r="FG14556" s="55" t="s">
        <v>2077</v>
      </c>
      <c r="FH14556" s="55" t="s">
        <v>1470</v>
      </c>
      <c r="FI14556" s="55">
        <v>6</v>
      </c>
      <c r="FJ14556" s="55">
        <v>2500</v>
      </c>
      <c r="FK14556" s="55" t="s">
        <v>1258</v>
      </c>
      <c r="FL14556" s="55">
        <v>0.0458</v>
      </c>
    </row>
    <row r="14557" ht="14.25" customHeight="1" outlineLevel="1" spans="162:168">
      <c r="FF14557" s="55">
        <v>14550</v>
      </c>
      <c r="FG14557" s="55" t="s">
        <v>2077</v>
      </c>
      <c r="FH14557" s="55" t="s">
        <v>1470</v>
      </c>
      <c r="FI14557" s="55">
        <v>6</v>
      </c>
      <c r="FJ14557" s="55">
        <v>5000</v>
      </c>
      <c r="FK14557" s="55" t="s">
        <v>1258</v>
      </c>
      <c r="FL14557" s="55">
        <v>0.0417</v>
      </c>
    </row>
    <row r="14558" ht="14.25" customHeight="1" outlineLevel="1" spans="162:168">
      <c r="FF14558" s="55">
        <v>14551</v>
      </c>
      <c r="FG14558" s="55" t="s">
        <v>2077</v>
      </c>
      <c r="FH14558" s="55" t="s">
        <v>1470</v>
      </c>
      <c r="FI14558" s="55">
        <v>6</v>
      </c>
      <c r="FJ14558" s="55">
        <v>10000</v>
      </c>
      <c r="FK14558" s="55" t="s">
        <v>1258</v>
      </c>
      <c r="FL14558" s="55">
        <v>0.0333</v>
      </c>
    </row>
    <row r="14559" ht="14.25" customHeight="1" outlineLevel="1" spans="162:168">
      <c r="FF14559" s="55">
        <v>14552</v>
      </c>
      <c r="FG14559" s="55" t="s">
        <v>2077</v>
      </c>
      <c r="FH14559" s="55" t="s">
        <v>1470</v>
      </c>
      <c r="FI14559" s="55">
        <v>6</v>
      </c>
      <c r="FJ14559" s="55">
        <v>25000</v>
      </c>
      <c r="FK14559" s="55" t="s">
        <v>1258</v>
      </c>
      <c r="FL14559" s="55">
        <v>0.0292</v>
      </c>
    </row>
    <row r="14560" ht="14.25" customHeight="1" outlineLevel="1" spans="162:168">
      <c r="FF14560" s="55">
        <v>14553</v>
      </c>
      <c r="FG14560" s="55" t="s">
        <v>2077</v>
      </c>
      <c r="FH14560" s="55" t="s">
        <v>1470</v>
      </c>
      <c r="FI14560" s="55">
        <v>6</v>
      </c>
      <c r="FJ14560" s="55">
        <v>50000</v>
      </c>
      <c r="FK14560" s="55" t="s">
        <v>1258</v>
      </c>
      <c r="FL14560" s="55">
        <v>0.0292</v>
      </c>
    </row>
    <row r="14561" ht="14.25" customHeight="1" outlineLevel="1" spans="162:168">
      <c r="FF14561" s="55">
        <v>14554</v>
      </c>
      <c r="FG14561" s="55" t="s">
        <v>2077</v>
      </c>
      <c r="FH14561" s="55" t="s">
        <v>1470</v>
      </c>
      <c r="FI14561" s="55">
        <v>6</v>
      </c>
      <c r="FJ14561" s="55">
        <v>80000</v>
      </c>
      <c r="FK14561" s="55" t="s">
        <v>1258</v>
      </c>
      <c r="FL14561" s="55">
        <v>0.0292</v>
      </c>
    </row>
    <row r="14562" ht="14.25" customHeight="1" outlineLevel="1" spans="162:168">
      <c r="FF14562" s="55">
        <v>14555</v>
      </c>
      <c r="FG14562" s="55" t="s">
        <v>2077</v>
      </c>
      <c r="FH14562" s="55" t="s">
        <v>1470</v>
      </c>
      <c r="FI14562" s="55">
        <v>6</v>
      </c>
      <c r="FJ14562" s="55">
        <v>130000</v>
      </c>
      <c r="FK14562" s="55" t="s">
        <v>1258</v>
      </c>
      <c r="FL14562" s="55">
        <v>0.0292</v>
      </c>
    </row>
    <row r="14563" ht="14.25" customHeight="1" outlineLevel="1" spans="162:168">
      <c r="FF14563" s="55">
        <v>14556</v>
      </c>
      <c r="FG14563" s="55" t="s">
        <v>2077</v>
      </c>
      <c r="FH14563" s="55" t="s">
        <v>1470</v>
      </c>
      <c r="FI14563" s="55">
        <v>6</v>
      </c>
      <c r="FJ14563" s="55">
        <v>260000</v>
      </c>
      <c r="FK14563" s="55" t="s">
        <v>1258</v>
      </c>
      <c r="FL14563" s="55">
        <v>0.0292</v>
      </c>
    </row>
    <row r="14564" ht="14.25" customHeight="1" outlineLevel="1" spans="162:168">
      <c r="FF14564" s="55">
        <v>14557</v>
      </c>
      <c r="FG14564" s="55" t="s">
        <v>2077</v>
      </c>
      <c r="FH14564" s="55" t="s">
        <v>1470</v>
      </c>
      <c r="FI14564" s="55">
        <v>6</v>
      </c>
      <c r="FJ14564" s="55">
        <v>400000</v>
      </c>
      <c r="FK14564" s="55" t="s">
        <v>1258</v>
      </c>
      <c r="FL14564" s="55">
        <v>0.0292</v>
      </c>
    </row>
    <row r="14565" ht="14.25" customHeight="1" outlineLevel="1" spans="162:168">
      <c r="FF14565" s="55">
        <v>14558</v>
      </c>
      <c r="FG14565" s="55" t="s">
        <v>2077</v>
      </c>
      <c r="FH14565" s="55" t="s">
        <v>1470</v>
      </c>
      <c r="FI14565" s="55">
        <v>6</v>
      </c>
      <c r="FJ14565" s="55">
        <v>530000</v>
      </c>
      <c r="FK14565" s="55" t="s">
        <v>1258</v>
      </c>
      <c r="FL14565" s="55">
        <v>0.0292</v>
      </c>
    </row>
    <row r="14566" ht="14.25" customHeight="1" outlineLevel="1" spans="162:168">
      <c r="FF14566" s="55">
        <v>14559</v>
      </c>
      <c r="FG14566" s="55" t="s">
        <v>2077</v>
      </c>
      <c r="FH14566" s="55" t="s">
        <v>1470</v>
      </c>
      <c r="FI14566" s="55">
        <v>6</v>
      </c>
      <c r="FJ14566" s="55">
        <v>540000</v>
      </c>
      <c r="FK14566" s="55" t="s">
        <v>1258</v>
      </c>
      <c r="FL14566" s="55">
        <v>0.0292</v>
      </c>
    </row>
    <row r="14567" ht="14.25" customHeight="1" outlineLevel="1" spans="162:168">
      <c r="FF14567" s="55">
        <v>14560</v>
      </c>
      <c r="FG14567" s="55" t="s">
        <v>2077</v>
      </c>
      <c r="FH14567" s="55" t="s">
        <v>1470</v>
      </c>
      <c r="FI14567" s="55">
        <v>7</v>
      </c>
      <c r="FJ14567" s="55">
        <v>0</v>
      </c>
      <c r="FK14567" s="55" t="s">
        <v>1258</v>
      </c>
      <c r="FL14567" s="55">
        <v>0.0333</v>
      </c>
    </row>
    <row r="14568" ht="14.25" customHeight="1" outlineLevel="1" spans="162:168">
      <c r="FF14568" s="55">
        <v>14561</v>
      </c>
      <c r="FG14568" s="55" t="s">
        <v>2077</v>
      </c>
      <c r="FH14568" s="55" t="s">
        <v>1470</v>
      </c>
      <c r="FI14568" s="55">
        <v>7</v>
      </c>
      <c r="FJ14568" s="55">
        <v>1000</v>
      </c>
      <c r="FK14568" s="55" t="s">
        <v>1258</v>
      </c>
      <c r="FL14568" s="55">
        <v>0.0333</v>
      </c>
    </row>
    <row r="14569" ht="14.25" customHeight="1" outlineLevel="1" spans="162:168">
      <c r="FF14569" s="55">
        <v>14562</v>
      </c>
      <c r="FG14569" s="55" t="s">
        <v>2077</v>
      </c>
      <c r="FH14569" s="55" t="s">
        <v>1470</v>
      </c>
      <c r="FI14569" s="55">
        <v>7</v>
      </c>
      <c r="FJ14569" s="55">
        <v>2500</v>
      </c>
      <c r="FK14569" s="55" t="s">
        <v>1258</v>
      </c>
      <c r="FL14569" s="55">
        <v>0.0333</v>
      </c>
    </row>
    <row r="14570" ht="14.25" customHeight="1" outlineLevel="1" spans="162:168">
      <c r="FF14570" s="55">
        <v>14563</v>
      </c>
      <c r="FG14570" s="55" t="s">
        <v>2077</v>
      </c>
      <c r="FH14570" s="55" t="s">
        <v>1470</v>
      </c>
      <c r="FI14570" s="55">
        <v>7</v>
      </c>
      <c r="FJ14570" s="55">
        <v>5000</v>
      </c>
      <c r="FK14570" s="55" t="s">
        <v>1258</v>
      </c>
      <c r="FL14570" s="55">
        <v>0.0333</v>
      </c>
    </row>
    <row r="14571" ht="14.25" customHeight="1" outlineLevel="1" spans="162:168">
      <c r="FF14571" s="55">
        <v>14564</v>
      </c>
      <c r="FG14571" s="55" t="s">
        <v>2077</v>
      </c>
      <c r="FH14571" s="55" t="s">
        <v>1470</v>
      </c>
      <c r="FI14571" s="55">
        <v>7</v>
      </c>
      <c r="FJ14571" s="55">
        <v>10000</v>
      </c>
      <c r="FK14571" s="55" t="s">
        <v>1258</v>
      </c>
      <c r="FL14571" s="55">
        <v>0.0333</v>
      </c>
    </row>
    <row r="14572" ht="14.25" customHeight="1" outlineLevel="1" spans="162:168">
      <c r="FF14572" s="55">
        <v>14565</v>
      </c>
      <c r="FG14572" s="55" t="s">
        <v>2077</v>
      </c>
      <c r="FH14572" s="55" t="s">
        <v>1470</v>
      </c>
      <c r="FI14572" s="55">
        <v>7</v>
      </c>
      <c r="FJ14572" s="55">
        <v>25000</v>
      </c>
      <c r="FK14572" s="55" t="s">
        <v>1258</v>
      </c>
      <c r="FL14572" s="55">
        <v>0.0292</v>
      </c>
    </row>
    <row r="14573" ht="14.25" customHeight="1" outlineLevel="1" spans="162:168">
      <c r="FF14573" s="55">
        <v>14566</v>
      </c>
      <c r="FG14573" s="55" t="s">
        <v>2077</v>
      </c>
      <c r="FH14573" s="55" t="s">
        <v>1470</v>
      </c>
      <c r="FI14573" s="55">
        <v>7</v>
      </c>
      <c r="FJ14573" s="55">
        <v>50000</v>
      </c>
      <c r="FK14573" s="55" t="s">
        <v>1258</v>
      </c>
      <c r="FL14573" s="55">
        <v>0.0292</v>
      </c>
    </row>
    <row r="14574" ht="14.25" customHeight="1" outlineLevel="1" spans="162:168">
      <c r="FF14574" s="55">
        <v>14567</v>
      </c>
      <c r="FG14574" s="55" t="s">
        <v>2077</v>
      </c>
      <c r="FH14574" s="55" t="s">
        <v>1470</v>
      </c>
      <c r="FI14574" s="55">
        <v>7</v>
      </c>
      <c r="FJ14574" s="55">
        <v>80000</v>
      </c>
      <c r="FK14574" s="55" t="s">
        <v>1258</v>
      </c>
      <c r="FL14574" s="55">
        <v>0.0292</v>
      </c>
    </row>
    <row r="14575" ht="14.25" customHeight="1" outlineLevel="1" spans="162:168">
      <c r="FF14575" s="55">
        <v>14568</v>
      </c>
      <c r="FG14575" s="55" t="s">
        <v>2077</v>
      </c>
      <c r="FH14575" s="55" t="s">
        <v>1470</v>
      </c>
      <c r="FI14575" s="55">
        <v>7</v>
      </c>
      <c r="FJ14575" s="55">
        <v>130000</v>
      </c>
      <c r="FK14575" s="55" t="s">
        <v>1258</v>
      </c>
      <c r="FL14575" s="55">
        <v>0.0292</v>
      </c>
    </row>
    <row r="14576" ht="14.25" customHeight="1" outlineLevel="1" spans="162:168">
      <c r="FF14576" s="55">
        <v>14569</v>
      </c>
      <c r="FG14576" s="55" t="s">
        <v>2077</v>
      </c>
      <c r="FH14576" s="55" t="s">
        <v>1470</v>
      </c>
      <c r="FI14576" s="55">
        <v>7</v>
      </c>
      <c r="FJ14576" s="55">
        <v>260000</v>
      </c>
      <c r="FK14576" s="55" t="s">
        <v>1258</v>
      </c>
      <c r="FL14576" s="55">
        <v>0.0292</v>
      </c>
    </row>
    <row r="14577" ht="14.25" customHeight="1" outlineLevel="1" spans="162:168">
      <c r="FF14577" s="55">
        <v>14570</v>
      </c>
      <c r="FG14577" s="55" t="s">
        <v>2077</v>
      </c>
      <c r="FH14577" s="55" t="s">
        <v>1470</v>
      </c>
      <c r="FI14577" s="55">
        <v>7</v>
      </c>
      <c r="FJ14577" s="55">
        <v>400000</v>
      </c>
      <c r="FK14577" s="55" t="s">
        <v>1258</v>
      </c>
      <c r="FL14577" s="55">
        <v>0.0292</v>
      </c>
    </row>
    <row r="14578" ht="14.25" customHeight="1" outlineLevel="1" spans="162:168">
      <c r="FF14578" s="55">
        <v>14571</v>
      </c>
      <c r="FG14578" s="55" t="s">
        <v>2077</v>
      </c>
      <c r="FH14578" s="55" t="s">
        <v>1470</v>
      </c>
      <c r="FI14578" s="55">
        <v>7</v>
      </c>
      <c r="FJ14578" s="55">
        <v>530000</v>
      </c>
      <c r="FK14578" s="55" t="s">
        <v>1258</v>
      </c>
      <c r="FL14578" s="55">
        <v>0.0292</v>
      </c>
    </row>
    <row r="14579" ht="14.25" customHeight="1" outlineLevel="1" spans="162:168">
      <c r="FF14579" s="55">
        <v>14572</v>
      </c>
      <c r="FG14579" s="55" t="s">
        <v>2077</v>
      </c>
      <c r="FH14579" s="55" t="s">
        <v>1470</v>
      </c>
      <c r="FI14579" s="55">
        <v>7</v>
      </c>
      <c r="FJ14579" s="55">
        <v>540000</v>
      </c>
      <c r="FK14579" s="55" t="s">
        <v>1258</v>
      </c>
      <c r="FL14579" s="55">
        <v>0.0292</v>
      </c>
    </row>
    <row r="14580" ht="14.25" customHeight="1" outlineLevel="1" spans="162:168">
      <c r="FF14580" s="55">
        <v>14573</v>
      </c>
      <c r="FG14580" s="55" t="s">
        <v>2077</v>
      </c>
      <c r="FH14580" s="55" t="s">
        <v>1470</v>
      </c>
      <c r="FI14580" s="55">
        <v>8</v>
      </c>
      <c r="FJ14580" s="55">
        <v>0</v>
      </c>
      <c r="FK14580" s="55" t="s">
        <v>1258</v>
      </c>
      <c r="FL14580" s="55">
        <v>0.0292</v>
      </c>
    </row>
    <row r="14581" ht="14.25" customHeight="1" outlineLevel="1" spans="162:168">
      <c r="FF14581" s="55">
        <v>14574</v>
      </c>
      <c r="FG14581" s="55" t="s">
        <v>2077</v>
      </c>
      <c r="FH14581" s="55" t="s">
        <v>1470</v>
      </c>
      <c r="FI14581" s="55">
        <v>8</v>
      </c>
      <c r="FJ14581" s="55">
        <v>1000</v>
      </c>
      <c r="FK14581" s="55" t="s">
        <v>1258</v>
      </c>
      <c r="FL14581" s="55">
        <v>0.0292</v>
      </c>
    </row>
    <row r="14582" ht="14.25" customHeight="1" outlineLevel="1" spans="162:168">
      <c r="FF14582" s="55">
        <v>14575</v>
      </c>
      <c r="FG14582" s="55" t="s">
        <v>2077</v>
      </c>
      <c r="FH14582" s="55" t="s">
        <v>1470</v>
      </c>
      <c r="FI14582" s="55">
        <v>8</v>
      </c>
      <c r="FJ14582" s="55">
        <v>2500</v>
      </c>
      <c r="FK14582" s="55" t="s">
        <v>1258</v>
      </c>
      <c r="FL14582" s="55">
        <v>0.0292</v>
      </c>
    </row>
    <row r="14583" ht="14.25" customHeight="1" outlineLevel="1" spans="162:168">
      <c r="FF14583" s="55">
        <v>14576</v>
      </c>
      <c r="FG14583" s="55" t="s">
        <v>2077</v>
      </c>
      <c r="FH14583" s="55" t="s">
        <v>1470</v>
      </c>
      <c r="FI14583" s="55">
        <v>8</v>
      </c>
      <c r="FJ14583" s="55">
        <v>5000</v>
      </c>
      <c r="FK14583" s="55" t="s">
        <v>1258</v>
      </c>
      <c r="FL14583" s="55">
        <v>0.0292</v>
      </c>
    </row>
    <row r="14584" ht="14.25" customHeight="1" outlineLevel="1" spans="162:168">
      <c r="FF14584" s="55">
        <v>14577</v>
      </c>
      <c r="FG14584" s="55" t="s">
        <v>2077</v>
      </c>
      <c r="FH14584" s="55" t="s">
        <v>1470</v>
      </c>
      <c r="FI14584" s="55">
        <v>8</v>
      </c>
      <c r="FJ14584" s="55">
        <v>10000</v>
      </c>
      <c r="FK14584" s="55" t="s">
        <v>1258</v>
      </c>
      <c r="FL14584" s="55">
        <v>0.0292</v>
      </c>
    </row>
    <row r="14585" ht="14.25" customHeight="1" outlineLevel="1" spans="162:168">
      <c r="FF14585" s="55">
        <v>14578</v>
      </c>
      <c r="FG14585" s="55" t="s">
        <v>2077</v>
      </c>
      <c r="FH14585" s="55" t="s">
        <v>1470</v>
      </c>
      <c r="FI14585" s="55">
        <v>8</v>
      </c>
      <c r="FJ14585" s="55">
        <v>25000</v>
      </c>
      <c r="FK14585" s="55" t="s">
        <v>1258</v>
      </c>
      <c r="FL14585" s="55">
        <v>0.0292</v>
      </c>
    </row>
    <row r="14586" ht="14.25" customHeight="1" outlineLevel="1" spans="162:168">
      <c r="FF14586" s="55">
        <v>14579</v>
      </c>
      <c r="FG14586" s="55" t="s">
        <v>2077</v>
      </c>
      <c r="FH14586" s="55" t="s">
        <v>1470</v>
      </c>
      <c r="FI14586" s="55">
        <v>8</v>
      </c>
      <c r="FJ14586" s="55">
        <v>50000</v>
      </c>
      <c r="FK14586" s="55" t="s">
        <v>1258</v>
      </c>
      <c r="FL14586" s="55">
        <v>0.0292</v>
      </c>
    </row>
    <row r="14587" ht="14.25" customHeight="1" outlineLevel="1" spans="162:168">
      <c r="FF14587" s="55">
        <v>14580</v>
      </c>
      <c r="FG14587" s="55" t="s">
        <v>2077</v>
      </c>
      <c r="FH14587" s="55" t="s">
        <v>1470</v>
      </c>
      <c r="FI14587" s="55">
        <v>8</v>
      </c>
      <c r="FJ14587" s="55">
        <v>80000</v>
      </c>
      <c r="FK14587" s="55" t="s">
        <v>1258</v>
      </c>
      <c r="FL14587" s="55">
        <v>0.0292</v>
      </c>
    </row>
    <row r="14588" ht="14.25" customHeight="1" outlineLevel="1" spans="162:168">
      <c r="FF14588" s="55">
        <v>14581</v>
      </c>
      <c r="FG14588" s="55" t="s">
        <v>2077</v>
      </c>
      <c r="FH14588" s="55" t="s">
        <v>1470</v>
      </c>
      <c r="FI14588" s="55">
        <v>8</v>
      </c>
      <c r="FJ14588" s="55">
        <v>130000</v>
      </c>
      <c r="FK14588" s="55" t="s">
        <v>1258</v>
      </c>
      <c r="FL14588" s="55">
        <v>0.0292</v>
      </c>
    </row>
    <row r="14589" ht="14.25" customHeight="1" outlineLevel="1" spans="162:168">
      <c r="FF14589" s="55">
        <v>14582</v>
      </c>
      <c r="FG14589" s="55" t="s">
        <v>2077</v>
      </c>
      <c r="FH14589" s="55" t="s">
        <v>1470</v>
      </c>
      <c r="FI14589" s="55">
        <v>8</v>
      </c>
      <c r="FJ14589" s="55">
        <v>260000</v>
      </c>
      <c r="FK14589" s="55" t="s">
        <v>1258</v>
      </c>
      <c r="FL14589" s="55">
        <v>0.0292</v>
      </c>
    </row>
    <row r="14590" ht="14.25" customHeight="1" outlineLevel="1" spans="162:168">
      <c r="FF14590" s="55">
        <v>14583</v>
      </c>
      <c r="FG14590" s="55" t="s">
        <v>2077</v>
      </c>
      <c r="FH14590" s="55" t="s">
        <v>1470</v>
      </c>
      <c r="FI14590" s="55">
        <v>8</v>
      </c>
      <c r="FJ14590" s="55">
        <v>400000</v>
      </c>
      <c r="FK14590" s="55" t="s">
        <v>1258</v>
      </c>
      <c r="FL14590" s="55">
        <v>0.0292</v>
      </c>
    </row>
    <row r="14591" ht="14.25" customHeight="1" outlineLevel="1" spans="162:168">
      <c r="FF14591" s="55">
        <v>14584</v>
      </c>
      <c r="FG14591" s="55" t="s">
        <v>2077</v>
      </c>
      <c r="FH14591" s="55" t="s">
        <v>1470</v>
      </c>
      <c r="FI14591" s="55">
        <v>8</v>
      </c>
      <c r="FJ14591" s="55">
        <v>530000</v>
      </c>
      <c r="FK14591" s="55" t="s">
        <v>1258</v>
      </c>
      <c r="FL14591" s="55">
        <v>0.0292</v>
      </c>
    </row>
    <row r="14592" ht="14.25" customHeight="1" outlineLevel="1" spans="162:168">
      <c r="FF14592" s="55">
        <v>14585</v>
      </c>
      <c r="FG14592" s="55" t="s">
        <v>2077</v>
      </c>
      <c r="FH14592" s="55" t="s">
        <v>1470</v>
      </c>
      <c r="FI14592" s="55">
        <v>8</v>
      </c>
      <c r="FJ14592" s="55">
        <v>540000</v>
      </c>
      <c r="FK14592" s="55" t="s">
        <v>1258</v>
      </c>
      <c r="FL14592" s="55">
        <v>0.0292</v>
      </c>
    </row>
    <row r="14593" ht="14.25" customHeight="1" outlineLevel="1" spans="162:168">
      <c r="FF14593" s="55">
        <v>14586</v>
      </c>
      <c r="FG14593" s="55" t="s">
        <v>2077</v>
      </c>
      <c r="FH14593" s="55" t="s">
        <v>1470</v>
      </c>
      <c r="FI14593" s="55">
        <v>9</v>
      </c>
      <c r="FJ14593" s="55">
        <v>0</v>
      </c>
      <c r="FK14593" s="55" t="s">
        <v>1258</v>
      </c>
      <c r="FL14593" s="55">
        <v>0.0292</v>
      </c>
    </row>
    <row r="14594" ht="14.25" customHeight="1" outlineLevel="1" spans="162:168">
      <c r="FF14594" s="55">
        <v>14587</v>
      </c>
      <c r="FG14594" s="55" t="s">
        <v>2077</v>
      </c>
      <c r="FH14594" s="55" t="s">
        <v>1470</v>
      </c>
      <c r="FI14594" s="55">
        <v>9</v>
      </c>
      <c r="FJ14594" s="55">
        <v>1000</v>
      </c>
      <c r="FK14594" s="55" t="s">
        <v>1258</v>
      </c>
      <c r="FL14594" s="55">
        <v>0.0292</v>
      </c>
    </row>
    <row r="14595" ht="14.25" customHeight="1" outlineLevel="1" spans="162:168">
      <c r="FF14595" s="55">
        <v>14588</v>
      </c>
      <c r="FG14595" s="55" t="s">
        <v>2077</v>
      </c>
      <c r="FH14595" s="55" t="s">
        <v>1470</v>
      </c>
      <c r="FI14595" s="55">
        <v>9</v>
      </c>
      <c r="FJ14595" s="55">
        <v>2500</v>
      </c>
      <c r="FK14595" s="55" t="s">
        <v>1258</v>
      </c>
      <c r="FL14595" s="55">
        <v>0.0292</v>
      </c>
    </row>
    <row r="14596" ht="14.25" customHeight="1" outlineLevel="1" spans="162:168">
      <c r="FF14596" s="55">
        <v>14589</v>
      </c>
      <c r="FG14596" s="55" t="s">
        <v>2077</v>
      </c>
      <c r="FH14596" s="55" t="s">
        <v>1470</v>
      </c>
      <c r="FI14596" s="55">
        <v>9</v>
      </c>
      <c r="FJ14596" s="55">
        <v>5000</v>
      </c>
      <c r="FK14596" s="55" t="s">
        <v>1258</v>
      </c>
      <c r="FL14596" s="55">
        <v>0.0292</v>
      </c>
    </row>
    <row r="14597" ht="14.25" customHeight="1" outlineLevel="1" spans="162:168">
      <c r="FF14597" s="55">
        <v>14590</v>
      </c>
      <c r="FG14597" s="55" t="s">
        <v>2077</v>
      </c>
      <c r="FH14597" s="55" t="s">
        <v>1470</v>
      </c>
      <c r="FI14597" s="55">
        <v>9</v>
      </c>
      <c r="FJ14597" s="55">
        <v>10000</v>
      </c>
      <c r="FK14597" s="55" t="s">
        <v>1258</v>
      </c>
      <c r="FL14597" s="55">
        <v>0.0292</v>
      </c>
    </row>
    <row r="14598" ht="14.25" customHeight="1" outlineLevel="1" spans="162:168">
      <c r="FF14598" s="55">
        <v>14591</v>
      </c>
      <c r="FG14598" s="55" t="s">
        <v>2077</v>
      </c>
      <c r="FH14598" s="55" t="s">
        <v>1470</v>
      </c>
      <c r="FI14598" s="55">
        <v>9</v>
      </c>
      <c r="FJ14598" s="55">
        <v>25000</v>
      </c>
      <c r="FK14598" s="55" t="s">
        <v>1258</v>
      </c>
      <c r="FL14598" s="55">
        <v>0.0292</v>
      </c>
    </row>
    <row r="14599" ht="14.25" customHeight="1" outlineLevel="1" spans="162:168">
      <c r="FF14599" s="55">
        <v>14592</v>
      </c>
      <c r="FG14599" s="55" t="s">
        <v>2077</v>
      </c>
      <c r="FH14599" s="55" t="s">
        <v>1470</v>
      </c>
      <c r="FI14599" s="55">
        <v>9</v>
      </c>
      <c r="FJ14599" s="55">
        <v>50000</v>
      </c>
      <c r="FK14599" s="55" t="s">
        <v>1258</v>
      </c>
      <c r="FL14599" s="55">
        <v>0.0292</v>
      </c>
    </row>
    <row r="14600" ht="14.25" customHeight="1" outlineLevel="1" spans="162:168">
      <c r="FF14600" s="55">
        <v>14593</v>
      </c>
      <c r="FG14600" s="55" t="s">
        <v>2077</v>
      </c>
      <c r="FH14600" s="55" t="s">
        <v>1470</v>
      </c>
      <c r="FI14600" s="55">
        <v>9</v>
      </c>
      <c r="FJ14600" s="55">
        <v>80000</v>
      </c>
      <c r="FK14600" s="55" t="s">
        <v>1258</v>
      </c>
      <c r="FL14600" s="55">
        <v>0.0292</v>
      </c>
    </row>
    <row r="14601" ht="14.25" customHeight="1" outlineLevel="1" spans="162:168">
      <c r="FF14601" s="55">
        <v>14594</v>
      </c>
      <c r="FG14601" s="55" t="s">
        <v>2077</v>
      </c>
      <c r="FH14601" s="55" t="s">
        <v>1470</v>
      </c>
      <c r="FI14601" s="55">
        <v>9</v>
      </c>
      <c r="FJ14601" s="55">
        <v>130000</v>
      </c>
      <c r="FK14601" s="55" t="s">
        <v>1258</v>
      </c>
      <c r="FL14601" s="55">
        <v>0.0292</v>
      </c>
    </row>
    <row r="14602" ht="14.25" customHeight="1" outlineLevel="1" spans="162:168">
      <c r="FF14602" s="55">
        <v>14595</v>
      </c>
      <c r="FG14602" s="55" t="s">
        <v>2077</v>
      </c>
      <c r="FH14602" s="55" t="s">
        <v>1470</v>
      </c>
      <c r="FI14602" s="55">
        <v>9</v>
      </c>
      <c r="FJ14602" s="55">
        <v>260000</v>
      </c>
      <c r="FK14602" s="55" t="s">
        <v>1258</v>
      </c>
      <c r="FL14602" s="55">
        <v>0.0292</v>
      </c>
    </row>
    <row r="14603" ht="14.25" customHeight="1" outlineLevel="1" spans="162:168">
      <c r="FF14603" s="55">
        <v>14596</v>
      </c>
      <c r="FG14603" s="55" t="s">
        <v>2077</v>
      </c>
      <c r="FH14603" s="55" t="s">
        <v>1470</v>
      </c>
      <c r="FI14603" s="55">
        <v>9</v>
      </c>
      <c r="FJ14603" s="55">
        <v>400000</v>
      </c>
      <c r="FK14603" s="55" t="s">
        <v>1258</v>
      </c>
      <c r="FL14603" s="55">
        <v>0.0292</v>
      </c>
    </row>
    <row r="14604" ht="14.25" customHeight="1" outlineLevel="1" spans="162:168">
      <c r="FF14604" s="55">
        <v>14597</v>
      </c>
      <c r="FG14604" s="55" t="s">
        <v>2077</v>
      </c>
      <c r="FH14604" s="55" t="s">
        <v>1470</v>
      </c>
      <c r="FI14604" s="55">
        <v>9</v>
      </c>
      <c r="FJ14604" s="55">
        <v>530000</v>
      </c>
      <c r="FK14604" s="55" t="s">
        <v>1258</v>
      </c>
      <c r="FL14604" s="55">
        <v>0.0292</v>
      </c>
    </row>
    <row r="14605" ht="14.25" customHeight="1" outlineLevel="1" spans="162:168">
      <c r="FF14605" s="55">
        <v>14598</v>
      </c>
      <c r="FG14605" s="55" t="s">
        <v>2077</v>
      </c>
      <c r="FH14605" s="55" t="s">
        <v>1470</v>
      </c>
      <c r="FI14605" s="55">
        <v>9</v>
      </c>
      <c r="FJ14605" s="55">
        <v>540000</v>
      </c>
      <c r="FK14605" s="55" t="s">
        <v>1258</v>
      </c>
      <c r="FL14605" s="55">
        <v>0.0292</v>
      </c>
    </row>
    <row r="14606" ht="14.25" customHeight="1" outlineLevel="1" spans="162:168">
      <c r="FF14606" s="55">
        <v>14599</v>
      </c>
      <c r="FG14606" s="55" t="s">
        <v>2077</v>
      </c>
      <c r="FH14606" s="55" t="s">
        <v>1667</v>
      </c>
      <c r="FI14606" s="55">
        <v>1</v>
      </c>
      <c r="FJ14606" s="55">
        <v>0</v>
      </c>
      <c r="FK14606" s="55" t="s">
        <v>1258</v>
      </c>
      <c r="FL14606" s="55">
        <v>0.025</v>
      </c>
    </row>
    <row r="14607" ht="14.25" customHeight="1" outlineLevel="1" spans="162:168">
      <c r="FF14607" s="55">
        <v>14600</v>
      </c>
      <c r="FG14607" s="55" t="s">
        <v>2077</v>
      </c>
      <c r="FH14607" s="55" t="s">
        <v>1667</v>
      </c>
      <c r="FI14607" s="55">
        <v>1</v>
      </c>
      <c r="FJ14607" s="55">
        <v>1000</v>
      </c>
      <c r="FK14607" s="55" t="s">
        <v>1258</v>
      </c>
      <c r="FL14607" s="55">
        <v>0.025</v>
      </c>
    </row>
    <row r="14608" ht="14.25" customHeight="1" outlineLevel="1" spans="162:168">
      <c r="FF14608" s="55">
        <v>14601</v>
      </c>
      <c r="FG14608" s="55" t="s">
        <v>2077</v>
      </c>
      <c r="FH14608" s="55" t="s">
        <v>1667</v>
      </c>
      <c r="FI14608" s="55">
        <v>1</v>
      </c>
      <c r="FJ14608" s="55">
        <v>2500</v>
      </c>
      <c r="FK14608" s="55" t="s">
        <v>1258</v>
      </c>
      <c r="FL14608" s="55">
        <v>0.025</v>
      </c>
    </row>
    <row r="14609" ht="14.25" customHeight="1" outlineLevel="1" spans="162:168">
      <c r="FF14609" s="55">
        <v>14602</v>
      </c>
      <c r="FG14609" s="55" t="s">
        <v>2077</v>
      </c>
      <c r="FH14609" s="55" t="s">
        <v>1667</v>
      </c>
      <c r="FI14609" s="55">
        <v>1</v>
      </c>
      <c r="FJ14609" s="55">
        <v>5000</v>
      </c>
      <c r="FK14609" s="55" t="s">
        <v>1258</v>
      </c>
      <c r="FL14609" s="55">
        <v>0.025</v>
      </c>
    </row>
    <row r="14610" ht="14.25" customHeight="1" outlineLevel="1" spans="162:168">
      <c r="FF14610" s="55">
        <v>14603</v>
      </c>
      <c r="FG14610" s="55" t="s">
        <v>2077</v>
      </c>
      <c r="FH14610" s="55" t="s">
        <v>1667</v>
      </c>
      <c r="FI14610" s="55">
        <v>1</v>
      </c>
      <c r="FJ14610" s="55">
        <v>10000</v>
      </c>
      <c r="FK14610" s="55" t="s">
        <v>1258</v>
      </c>
      <c r="FL14610" s="55">
        <v>0.025</v>
      </c>
    </row>
    <row r="14611" ht="14.25" customHeight="1" outlineLevel="1" spans="162:168">
      <c r="FF14611" s="55">
        <v>14604</v>
      </c>
      <c r="FG14611" s="55" t="s">
        <v>2077</v>
      </c>
      <c r="FH14611" s="55" t="s">
        <v>1667</v>
      </c>
      <c r="FI14611" s="55">
        <v>1</v>
      </c>
      <c r="FJ14611" s="55">
        <v>25000</v>
      </c>
      <c r="FK14611" s="55" t="s">
        <v>1258</v>
      </c>
      <c r="FL14611" s="55">
        <v>0.025</v>
      </c>
    </row>
    <row r="14612" ht="14.25" customHeight="1" outlineLevel="1" spans="162:168">
      <c r="FF14612" s="55">
        <v>14605</v>
      </c>
      <c r="FG14612" s="55" t="s">
        <v>2077</v>
      </c>
      <c r="FH14612" s="55" t="s">
        <v>1667</v>
      </c>
      <c r="FI14612" s="55">
        <v>1</v>
      </c>
      <c r="FJ14612" s="55">
        <v>50000</v>
      </c>
      <c r="FK14612" s="55" t="s">
        <v>1258</v>
      </c>
      <c r="FL14612" s="55">
        <v>0.025</v>
      </c>
    </row>
    <row r="14613" ht="14.25" customHeight="1" outlineLevel="1" spans="162:168">
      <c r="FF14613" s="55">
        <v>14606</v>
      </c>
      <c r="FG14613" s="55" t="s">
        <v>2077</v>
      </c>
      <c r="FH14613" s="55" t="s">
        <v>1667</v>
      </c>
      <c r="FI14613" s="55">
        <v>1</v>
      </c>
      <c r="FJ14613" s="55">
        <v>80000</v>
      </c>
      <c r="FK14613" s="55" t="s">
        <v>1258</v>
      </c>
      <c r="FL14613" s="55">
        <v>0.025</v>
      </c>
    </row>
    <row r="14614" ht="14.25" customHeight="1" outlineLevel="1" spans="162:168">
      <c r="FF14614" s="55">
        <v>14607</v>
      </c>
      <c r="FG14614" s="55" t="s">
        <v>2077</v>
      </c>
      <c r="FH14614" s="55" t="s">
        <v>1667</v>
      </c>
      <c r="FI14614" s="55">
        <v>1</v>
      </c>
      <c r="FJ14614" s="55">
        <v>130000</v>
      </c>
      <c r="FK14614" s="55" t="s">
        <v>1258</v>
      </c>
      <c r="FL14614" s="55">
        <v>0.025</v>
      </c>
    </row>
    <row r="14615" ht="14.25" customHeight="1" outlineLevel="1" spans="162:168">
      <c r="FF14615" s="55">
        <v>14608</v>
      </c>
      <c r="FG14615" s="55" t="s">
        <v>2077</v>
      </c>
      <c r="FH14615" s="55" t="s">
        <v>1667</v>
      </c>
      <c r="FI14615" s="55">
        <v>1</v>
      </c>
      <c r="FJ14615" s="55">
        <v>260000</v>
      </c>
      <c r="FK14615" s="55" t="s">
        <v>1258</v>
      </c>
      <c r="FL14615" s="55">
        <v>0.025</v>
      </c>
    </row>
    <row r="14616" ht="14.25" customHeight="1" outlineLevel="1" spans="162:168">
      <c r="FF14616" s="55">
        <v>14609</v>
      </c>
      <c r="FG14616" s="55" t="s">
        <v>2077</v>
      </c>
      <c r="FH14616" s="55" t="s">
        <v>1667</v>
      </c>
      <c r="FI14616" s="55">
        <v>1</v>
      </c>
      <c r="FJ14616" s="55">
        <v>400000</v>
      </c>
      <c r="FK14616" s="55" t="s">
        <v>1258</v>
      </c>
      <c r="FL14616" s="55">
        <v>0.025</v>
      </c>
    </row>
    <row r="14617" ht="14.25" customHeight="1" outlineLevel="1" spans="162:168">
      <c r="FF14617" s="55">
        <v>14610</v>
      </c>
      <c r="FG14617" s="55" t="s">
        <v>2077</v>
      </c>
      <c r="FH14617" s="55" t="s">
        <v>1667</v>
      </c>
      <c r="FI14617" s="55">
        <v>1</v>
      </c>
      <c r="FJ14617" s="55">
        <v>530000</v>
      </c>
      <c r="FK14617" s="55" t="s">
        <v>1258</v>
      </c>
      <c r="FL14617" s="55">
        <v>0.025</v>
      </c>
    </row>
    <row r="14618" ht="14.25" customHeight="1" outlineLevel="1" spans="162:168">
      <c r="FF14618" s="55">
        <v>14611</v>
      </c>
      <c r="FG14618" s="55" t="s">
        <v>2077</v>
      </c>
      <c r="FH14618" s="55" t="s">
        <v>1667</v>
      </c>
      <c r="FI14618" s="55">
        <v>1</v>
      </c>
      <c r="FJ14618" s="55">
        <v>540000</v>
      </c>
      <c r="FK14618" s="55" t="s">
        <v>1258</v>
      </c>
      <c r="FL14618" s="55">
        <v>0.025</v>
      </c>
    </row>
    <row r="14619" ht="14.25" customHeight="1" outlineLevel="1" spans="162:168">
      <c r="FF14619" s="55">
        <v>14612</v>
      </c>
      <c r="FG14619" s="55" t="s">
        <v>2077</v>
      </c>
      <c r="FH14619" s="55" t="s">
        <v>1554</v>
      </c>
      <c r="FI14619" s="55">
        <v>1</v>
      </c>
      <c r="FJ14619" s="55">
        <v>0</v>
      </c>
      <c r="FK14619" s="55" t="s">
        <v>1258</v>
      </c>
      <c r="FL14619" s="55">
        <v>0.025</v>
      </c>
    </row>
    <row r="14620" ht="14.25" customHeight="1" outlineLevel="1" spans="162:168">
      <c r="FF14620" s="55">
        <v>14613</v>
      </c>
      <c r="FG14620" s="55" t="s">
        <v>2077</v>
      </c>
      <c r="FH14620" s="55" t="s">
        <v>1554</v>
      </c>
      <c r="FI14620" s="55">
        <v>1</v>
      </c>
      <c r="FJ14620" s="55">
        <v>1000</v>
      </c>
      <c r="FK14620" s="55" t="s">
        <v>1258</v>
      </c>
      <c r="FL14620" s="55">
        <v>0.025</v>
      </c>
    </row>
    <row r="14621" ht="14.25" customHeight="1" outlineLevel="1" spans="162:168">
      <c r="FF14621" s="55">
        <v>14614</v>
      </c>
      <c r="FG14621" s="55" t="s">
        <v>2077</v>
      </c>
      <c r="FH14621" s="55" t="s">
        <v>1554</v>
      </c>
      <c r="FI14621" s="55">
        <v>1</v>
      </c>
      <c r="FJ14621" s="55">
        <v>2500</v>
      </c>
      <c r="FK14621" s="55" t="s">
        <v>1258</v>
      </c>
      <c r="FL14621" s="55">
        <v>0.025</v>
      </c>
    </row>
    <row r="14622" ht="14.25" customHeight="1" outlineLevel="1" spans="162:168">
      <c r="FF14622" s="55">
        <v>14615</v>
      </c>
      <c r="FG14622" s="55" t="s">
        <v>2077</v>
      </c>
      <c r="FH14622" s="55" t="s">
        <v>1554</v>
      </c>
      <c r="FI14622" s="55">
        <v>1</v>
      </c>
      <c r="FJ14622" s="55">
        <v>5000</v>
      </c>
      <c r="FK14622" s="55" t="s">
        <v>1258</v>
      </c>
      <c r="FL14622" s="55">
        <v>0.025</v>
      </c>
    </row>
    <row r="14623" ht="14.25" customHeight="1" outlineLevel="1" spans="162:168">
      <c r="FF14623" s="55">
        <v>14616</v>
      </c>
      <c r="FG14623" s="55" t="s">
        <v>2077</v>
      </c>
      <c r="FH14623" s="55" t="s">
        <v>1554</v>
      </c>
      <c r="FI14623" s="55">
        <v>1</v>
      </c>
      <c r="FJ14623" s="55">
        <v>10000</v>
      </c>
      <c r="FK14623" s="55" t="s">
        <v>1258</v>
      </c>
      <c r="FL14623" s="55">
        <v>0.025</v>
      </c>
    </row>
    <row r="14624" ht="14.25" customHeight="1" outlineLevel="1" spans="162:168">
      <c r="FF14624" s="55">
        <v>14617</v>
      </c>
      <c r="FG14624" s="55" t="s">
        <v>2077</v>
      </c>
      <c r="FH14624" s="55" t="s">
        <v>1554</v>
      </c>
      <c r="FI14624" s="55">
        <v>1</v>
      </c>
      <c r="FJ14624" s="55">
        <v>25000</v>
      </c>
      <c r="FK14624" s="55" t="s">
        <v>1258</v>
      </c>
      <c r="FL14624" s="55">
        <v>0.025</v>
      </c>
    </row>
    <row r="14625" ht="14.25" customHeight="1" outlineLevel="1" spans="162:168">
      <c r="FF14625" s="55">
        <v>14618</v>
      </c>
      <c r="FG14625" s="55" t="s">
        <v>2077</v>
      </c>
      <c r="FH14625" s="55" t="s">
        <v>1554</v>
      </c>
      <c r="FI14625" s="55">
        <v>1</v>
      </c>
      <c r="FJ14625" s="55">
        <v>50000</v>
      </c>
      <c r="FK14625" s="55" t="s">
        <v>1258</v>
      </c>
      <c r="FL14625" s="55">
        <v>0.025</v>
      </c>
    </row>
    <row r="14626" ht="14.25" customHeight="1" outlineLevel="1" spans="162:168">
      <c r="FF14626" s="55">
        <v>14619</v>
      </c>
      <c r="FG14626" s="55" t="s">
        <v>2077</v>
      </c>
      <c r="FH14626" s="55" t="s">
        <v>1554</v>
      </c>
      <c r="FI14626" s="55">
        <v>1</v>
      </c>
      <c r="FJ14626" s="55">
        <v>80000</v>
      </c>
      <c r="FK14626" s="55" t="s">
        <v>1258</v>
      </c>
      <c r="FL14626" s="55">
        <v>0.025</v>
      </c>
    </row>
    <row r="14627" ht="14.25" customHeight="1" outlineLevel="1" spans="162:168">
      <c r="FF14627" s="55">
        <v>14620</v>
      </c>
      <c r="FG14627" s="55" t="s">
        <v>2077</v>
      </c>
      <c r="FH14627" s="55" t="s">
        <v>1554</v>
      </c>
      <c r="FI14627" s="55">
        <v>1</v>
      </c>
      <c r="FJ14627" s="55">
        <v>130000</v>
      </c>
      <c r="FK14627" s="55" t="s">
        <v>1258</v>
      </c>
      <c r="FL14627" s="55">
        <v>0.025</v>
      </c>
    </row>
    <row r="14628" ht="14.25" customHeight="1" outlineLevel="1" spans="162:168">
      <c r="FF14628" s="55">
        <v>14621</v>
      </c>
      <c r="FG14628" s="55" t="s">
        <v>2077</v>
      </c>
      <c r="FH14628" s="55" t="s">
        <v>1554</v>
      </c>
      <c r="FI14628" s="55">
        <v>1</v>
      </c>
      <c r="FJ14628" s="55">
        <v>260000</v>
      </c>
      <c r="FK14628" s="55" t="s">
        <v>1258</v>
      </c>
      <c r="FL14628" s="55">
        <v>0.025</v>
      </c>
    </row>
    <row r="14629" ht="14.25" customHeight="1" outlineLevel="1" spans="162:168">
      <c r="FF14629" s="55">
        <v>14622</v>
      </c>
      <c r="FG14629" s="55" t="s">
        <v>2077</v>
      </c>
      <c r="FH14629" s="55" t="s">
        <v>1554</v>
      </c>
      <c r="FI14629" s="55">
        <v>1</v>
      </c>
      <c r="FJ14629" s="55">
        <v>400000</v>
      </c>
      <c r="FK14629" s="55" t="s">
        <v>1258</v>
      </c>
      <c r="FL14629" s="55">
        <v>0.025</v>
      </c>
    </row>
    <row r="14630" ht="14.25" customHeight="1" outlineLevel="1" spans="162:168">
      <c r="FF14630" s="55">
        <v>14623</v>
      </c>
      <c r="FG14630" s="55" t="s">
        <v>2077</v>
      </c>
      <c r="FH14630" s="55" t="s">
        <v>1554</v>
      </c>
      <c r="FI14630" s="55">
        <v>1</v>
      </c>
      <c r="FJ14630" s="55">
        <v>530000</v>
      </c>
      <c r="FK14630" s="55" t="s">
        <v>1258</v>
      </c>
      <c r="FL14630" s="55">
        <v>0.025</v>
      </c>
    </row>
    <row r="14631" ht="14.25" customHeight="1" outlineLevel="1" spans="162:168">
      <c r="FF14631" s="55">
        <v>14624</v>
      </c>
      <c r="FG14631" s="55" t="s">
        <v>2077</v>
      </c>
      <c r="FH14631" s="55" t="s">
        <v>1554</v>
      </c>
      <c r="FI14631" s="55">
        <v>1</v>
      </c>
      <c r="FJ14631" s="55">
        <v>540000</v>
      </c>
      <c r="FK14631" s="55" t="s">
        <v>1258</v>
      </c>
      <c r="FL14631" s="55">
        <v>0.025</v>
      </c>
    </row>
    <row r="14632" ht="14.25" customHeight="1" outlineLevel="1" spans="162:168">
      <c r="FF14632" s="55">
        <v>14625</v>
      </c>
      <c r="FG14632" s="55" t="s">
        <v>2077</v>
      </c>
      <c r="FH14632" s="55" t="s">
        <v>1595</v>
      </c>
      <c r="FI14632" s="55">
        <v>1</v>
      </c>
      <c r="FJ14632" s="55">
        <v>0</v>
      </c>
      <c r="FK14632" s="55" t="s">
        <v>1258</v>
      </c>
      <c r="FL14632" s="55">
        <v>0.025</v>
      </c>
    </row>
    <row r="14633" ht="14.25" customHeight="1" outlineLevel="1" spans="162:168">
      <c r="FF14633" s="55">
        <v>14626</v>
      </c>
      <c r="FG14633" s="55" t="s">
        <v>2077</v>
      </c>
      <c r="FH14633" s="55" t="s">
        <v>1595</v>
      </c>
      <c r="FI14633" s="55">
        <v>1</v>
      </c>
      <c r="FJ14633" s="55">
        <v>1000</v>
      </c>
      <c r="FK14633" s="55" t="s">
        <v>1258</v>
      </c>
      <c r="FL14633" s="55">
        <v>0.025</v>
      </c>
    </row>
    <row r="14634" ht="14.25" customHeight="1" outlineLevel="1" spans="162:168">
      <c r="FF14634" s="55">
        <v>14627</v>
      </c>
      <c r="FG14634" s="55" t="s">
        <v>2077</v>
      </c>
      <c r="FH14634" s="55" t="s">
        <v>1595</v>
      </c>
      <c r="FI14634" s="55">
        <v>1</v>
      </c>
      <c r="FJ14634" s="55">
        <v>2500</v>
      </c>
      <c r="FK14634" s="55" t="s">
        <v>1258</v>
      </c>
      <c r="FL14634" s="55">
        <v>0.025</v>
      </c>
    </row>
    <row r="14635" ht="14.25" customHeight="1" outlineLevel="1" spans="162:168">
      <c r="FF14635" s="55">
        <v>14628</v>
      </c>
      <c r="FG14635" s="55" t="s">
        <v>2077</v>
      </c>
      <c r="FH14635" s="55" t="s">
        <v>1595</v>
      </c>
      <c r="FI14635" s="55">
        <v>1</v>
      </c>
      <c r="FJ14635" s="55">
        <v>5000</v>
      </c>
      <c r="FK14635" s="55" t="s">
        <v>1258</v>
      </c>
      <c r="FL14635" s="55">
        <v>0.025</v>
      </c>
    </row>
    <row r="14636" ht="14.25" customHeight="1" outlineLevel="1" spans="162:168">
      <c r="FF14636" s="55">
        <v>14629</v>
      </c>
      <c r="FG14636" s="55" t="s">
        <v>2077</v>
      </c>
      <c r="FH14636" s="55" t="s">
        <v>1595</v>
      </c>
      <c r="FI14636" s="55">
        <v>1</v>
      </c>
      <c r="FJ14636" s="55">
        <v>10000</v>
      </c>
      <c r="FK14636" s="55" t="s">
        <v>1258</v>
      </c>
      <c r="FL14636" s="55">
        <v>0.025</v>
      </c>
    </row>
    <row r="14637" ht="14.25" customHeight="1" outlineLevel="1" spans="162:168">
      <c r="FF14637" s="55">
        <v>14630</v>
      </c>
      <c r="FG14637" s="55" t="s">
        <v>2077</v>
      </c>
      <c r="FH14637" s="55" t="s">
        <v>1595</v>
      </c>
      <c r="FI14637" s="55">
        <v>1</v>
      </c>
      <c r="FJ14637" s="55">
        <v>25000</v>
      </c>
      <c r="FK14637" s="55" t="s">
        <v>1258</v>
      </c>
      <c r="FL14637" s="55">
        <v>0.025</v>
      </c>
    </row>
    <row r="14638" ht="14.25" customHeight="1" outlineLevel="1" spans="162:168">
      <c r="FF14638" s="55">
        <v>14631</v>
      </c>
      <c r="FG14638" s="55" t="s">
        <v>2077</v>
      </c>
      <c r="FH14638" s="55" t="s">
        <v>1595</v>
      </c>
      <c r="FI14638" s="55">
        <v>1</v>
      </c>
      <c r="FJ14638" s="55">
        <v>50000</v>
      </c>
      <c r="FK14638" s="55" t="s">
        <v>1258</v>
      </c>
      <c r="FL14638" s="55">
        <v>0.025</v>
      </c>
    </row>
    <row r="14639" ht="14.25" customHeight="1" outlineLevel="1" spans="162:168">
      <c r="FF14639" s="55">
        <v>14632</v>
      </c>
      <c r="FG14639" s="55" t="s">
        <v>2077</v>
      </c>
      <c r="FH14639" s="55" t="s">
        <v>1595</v>
      </c>
      <c r="FI14639" s="55">
        <v>1</v>
      </c>
      <c r="FJ14639" s="55">
        <v>80000</v>
      </c>
      <c r="FK14639" s="55" t="s">
        <v>1258</v>
      </c>
      <c r="FL14639" s="55">
        <v>0.025</v>
      </c>
    </row>
    <row r="14640" ht="14.25" customHeight="1" outlineLevel="1" spans="162:168">
      <c r="FF14640" s="55">
        <v>14633</v>
      </c>
      <c r="FG14640" s="55" t="s">
        <v>2077</v>
      </c>
      <c r="FH14640" s="55" t="s">
        <v>1595</v>
      </c>
      <c r="FI14640" s="55">
        <v>1</v>
      </c>
      <c r="FJ14640" s="55">
        <v>130000</v>
      </c>
      <c r="FK14640" s="55" t="s">
        <v>1258</v>
      </c>
      <c r="FL14640" s="55">
        <v>0.025</v>
      </c>
    </row>
    <row r="14641" ht="14.25" customHeight="1" outlineLevel="1" spans="162:168">
      <c r="FF14641" s="55">
        <v>14634</v>
      </c>
      <c r="FG14641" s="55" t="s">
        <v>2077</v>
      </c>
      <c r="FH14641" s="55" t="s">
        <v>1595</v>
      </c>
      <c r="FI14641" s="55">
        <v>1</v>
      </c>
      <c r="FJ14641" s="55">
        <v>260000</v>
      </c>
      <c r="FK14641" s="55" t="s">
        <v>1258</v>
      </c>
      <c r="FL14641" s="55">
        <v>0.025</v>
      </c>
    </row>
    <row r="14642" ht="14.25" customHeight="1" outlineLevel="1" spans="162:168">
      <c r="FF14642" s="55">
        <v>14635</v>
      </c>
      <c r="FG14642" s="55" t="s">
        <v>2077</v>
      </c>
      <c r="FH14642" s="55" t="s">
        <v>1595</v>
      </c>
      <c r="FI14642" s="55">
        <v>1</v>
      </c>
      <c r="FJ14642" s="55">
        <v>400000</v>
      </c>
      <c r="FK14642" s="55" t="s">
        <v>1258</v>
      </c>
      <c r="FL14642" s="55">
        <v>0.025</v>
      </c>
    </row>
    <row r="14643" ht="14.25" customHeight="1" outlineLevel="1" spans="162:168">
      <c r="FF14643" s="55">
        <v>14636</v>
      </c>
      <c r="FG14643" s="55" t="s">
        <v>2077</v>
      </c>
      <c r="FH14643" s="55" t="s">
        <v>1595</v>
      </c>
      <c r="FI14643" s="55">
        <v>1</v>
      </c>
      <c r="FJ14643" s="55">
        <v>530000</v>
      </c>
      <c r="FK14643" s="55" t="s">
        <v>1258</v>
      </c>
      <c r="FL14643" s="55">
        <v>0.025</v>
      </c>
    </row>
    <row r="14644" ht="14.25" customHeight="1" outlineLevel="1" spans="162:168">
      <c r="FF14644" s="55">
        <v>14637</v>
      </c>
      <c r="FG14644" s="55" t="s">
        <v>2077</v>
      </c>
      <c r="FH14644" s="55" t="s">
        <v>1595</v>
      </c>
      <c r="FI14644" s="55">
        <v>1</v>
      </c>
      <c r="FJ14644" s="55">
        <v>540000</v>
      </c>
      <c r="FK14644" s="55" t="s">
        <v>1258</v>
      </c>
      <c r="FL14644" s="55">
        <v>0.025</v>
      </c>
    </row>
    <row r="14645" ht="14.25" customHeight="1" outlineLevel="1" spans="162:168">
      <c r="FF14645" s="55">
        <v>14638</v>
      </c>
      <c r="FG14645" s="55" t="s">
        <v>2077</v>
      </c>
      <c r="FH14645" s="55" t="s">
        <v>1595</v>
      </c>
      <c r="FI14645" s="55">
        <v>2</v>
      </c>
      <c r="FJ14645" s="55">
        <v>0</v>
      </c>
      <c r="FK14645" s="55" t="s">
        <v>1258</v>
      </c>
      <c r="FL14645" s="55">
        <v>0.025</v>
      </c>
    </row>
    <row r="14646" ht="14.25" customHeight="1" outlineLevel="1" spans="162:168">
      <c r="FF14646" s="55">
        <v>14639</v>
      </c>
      <c r="FG14646" s="55" t="s">
        <v>2077</v>
      </c>
      <c r="FH14646" s="55" t="s">
        <v>1595</v>
      </c>
      <c r="FI14646" s="55">
        <v>2</v>
      </c>
      <c r="FJ14646" s="55">
        <v>1000</v>
      </c>
      <c r="FK14646" s="55" t="s">
        <v>1258</v>
      </c>
      <c r="FL14646" s="55">
        <v>0.025</v>
      </c>
    </row>
    <row r="14647" ht="14.25" customHeight="1" outlineLevel="1" spans="162:168">
      <c r="FF14647" s="55">
        <v>14640</v>
      </c>
      <c r="FG14647" s="55" t="s">
        <v>2077</v>
      </c>
      <c r="FH14647" s="55" t="s">
        <v>1595</v>
      </c>
      <c r="FI14647" s="55">
        <v>2</v>
      </c>
      <c r="FJ14647" s="55">
        <v>2500</v>
      </c>
      <c r="FK14647" s="55" t="s">
        <v>1258</v>
      </c>
      <c r="FL14647" s="55">
        <v>0.025</v>
      </c>
    </row>
    <row r="14648" ht="14.25" customHeight="1" outlineLevel="1" spans="162:168">
      <c r="FF14648" s="55">
        <v>14641</v>
      </c>
      <c r="FG14648" s="55" t="s">
        <v>2077</v>
      </c>
      <c r="FH14648" s="55" t="s">
        <v>1595</v>
      </c>
      <c r="FI14648" s="55">
        <v>2</v>
      </c>
      <c r="FJ14648" s="55">
        <v>5000</v>
      </c>
      <c r="FK14648" s="55" t="s">
        <v>1258</v>
      </c>
      <c r="FL14648" s="55">
        <v>0.025</v>
      </c>
    </row>
    <row r="14649" ht="14.25" customHeight="1" outlineLevel="1" spans="162:168">
      <c r="FF14649" s="55">
        <v>14642</v>
      </c>
      <c r="FG14649" s="55" t="s">
        <v>2077</v>
      </c>
      <c r="FH14649" s="55" t="s">
        <v>1595</v>
      </c>
      <c r="FI14649" s="55">
        <v>2</v>
      </c>
      <c r="FJ14649" s="55">
        <v>10000</v>
      </c>
      <c r="FK14649" s="55" t="s">
        <v>1258</v>
      </c>
      <c r="FL14649" s="55">
        <v>0.025</v>
      </c>
    </row>
    <row r="14650" ht="14.25" customHeight="1" outlineLevel="1" spans="162:168">
      <c r="FF14650" s="55">
        <v>14643</v>
      </c>
      <c r="FG14650" s="55" t="s">
        <v>2077</v>
      </c>
      <c r="FH14650" s="55" t="s">
        <v>1595</v>
      </c>
      <c r="FI14650" s="55">
        <v>2</v>
      </c>
      <c r="FJ14650" s="55">
        <v>25000</v>
      </c>
      <c r="FK14650" s="55" t="s">
        <v>1258</v>
      </c>
      <c r="FL14650" s="55">
        <v>0.025</v>
      </c>
    </row>
    <row r="14651" ht="14.25" customHeight="1" outlineLevel="1" spans="162:168">
      <c r="FF14651" s="55">
        <v>14644</v>
      </c>
      <c r="FG14651" s="55" t="s">
        <v>2077</v>
      </c>
      <c r="FH14651" s="55" t="s">
        <v>1595</v>
      </c>
      <c r="FI14651" s="55">
        <v>2</v>
      </c>
      <c r="FJ14651" s="55">
        <v>50000</v>
      </c>
      <c r="FK14651" s="55" t="s">
        <v>1258</v>
      </c>
      <c r="FL14651" s="55">
        <v>0.025</v>
      </c>
    </row>
    <row r="14652" ht="14.25" customHeight="1" outlineLevel="1" spans="162:168">
      <c r="FF14652" s="55">
        <v>14645</v>
      </c>
      <c r="FG14652" s="55" t="s">
        <v>2077</v>
      </c>
      <c r="FH14652" s="55" t="s">
        <v>1595</v>
      </c>
      <c r="FI14652" s="55">
        <v>2</v>
      </c>
      <c r="FJ14652" s="55">
        <v>80000</v>
      </c>
      <c r="FK14652" s="55" t="s">
        <v>1258</v>
      </c>
      <c r="FL14652" s="55">
        <v>0.025</v>
      </c>
    </row>
    <row r="14653" ht="14.25" customHeight="1" outlineLevel="1" spans="162:168">
      <c r="FF14653" s="55">
        <v>14646</v>
      </c>
      <c r="FG14653" s="55" t="s">
        <v>2077</v>
      </c>
      <c r="FH14653" s="55" t="s">
        <v>1595</v>
      </c>
      <c r="FI14653" s="55">
        <v>2</v>
      </c>
      <c r="FJ14653" s="55">
        <v>130000</v>
      </c>
      <c r="FK14653" s="55" t="s">
        <v>1258</v>
      </c>
      <c r="FL14653" s="55">
        <v>0.025</v>
      </c>
    </row>
    <row r="14654" ht="14.25" customHeight="1" outlineLevel="1" spans="162:168">
      <c r="FF14654" s="55">
        <v>14647</v>
      </c>
      <c r="FG14654" s="55" t="s">
        <v>2077</v>
      </c>
      <c r="FH14654" s="55" t="s">
        <v>1595</v>
      </c>
      <c r="FI14654" s="55">
        <v>2</v>
      </c>
      <c r="FJ14654" s="55">
        <v>260000</v>
      </c>
      <c r="FK14654" s="55" t="s">
        <v>1258</v>
      </c>
      <c r="FL14654" s="55">
        <v>0.025</v>
      </c>
    </row>
    <row r="14655" ht="14.25" customHeight="1" outlineLevel="1" spans="162:168">
      <c r="FF14655" s="55">
        <v>14648</v>
      </c>
      <c r="FG14655" s="55" t="s">
        <v>2077</v>
      </c>
      <c r="FH14655" s="55" t="s">
        <v>1595</v>
      </c>
      <c r="FI14655" s="55">
        <v>2</v>
      </c>
      <c r="FJ14655" s="55">
        <v>400000</v>
      </c>
      <c r="FK14655" s="55" t="s">
        <v>1258</v>
      </c>
      <c r="FL14655" s="55">
        <v>0.025</v>
      </c>
    </row>
    <row r="14656" ht="14.25" customHeight="1" outlineLevel="1" spans="162:168">
      <c r="FF14656" s="55">
        <v>14649</v>
      </c>
      <c r="FG14656" s="55" t="s">
        <v>2077</v>
      </c>
      <c r="FH14656" s="55" t="s">
        <v>1595</v>
      </c>
      <c r="FI14656" s="55">
        <v>2</v>
      </c>
      <c r="FJ14656" s="55">
        <v>530000</v>
      </c>
      <c r="FK14656" s="55" t="s">
        <v>1258</v>
      </c>
      <c r="FL14656" s="55">
        <v>0.025</v>
      </c>
    </row>
    <row r="14657" ht="14.25" customHeight="1" outlineLevel="1" spans="162:168">
      <c r="FF14657" s="55">
        <v>14650</v>
      </c>
      <c r="FG14657" s="55" t="s">
        <v>2077</v>
      </c>
      <c r="FH14657" s="55" t="s">
        <v>1595</v>
      </c>
      <c r="FI14657" s="55">
        <v>2</v>
      </c>
      <c r="FJ14657" s="55">
        <v>540000</v>
      </c>
      <c r="FK14657" s="55" t="s">
        <v>1258</v>
      </c>
      <c r="FL14657" s="55">
        <v>0.025</v>
      </c>
    </row>
    <row r="14658" ht="14.25" customHeight="1" outlineLevel="1" spans="162:168">
      <c r="FF14658" s="55">
        <v>14651</v>
      </c>
      <c r="FG14658" s="55" t="s">
        <v>2077</v>
      </c>
      <c r="FH14658" s="55" t="s">
        <v>1595</v>
      </c>
      <c r="FI14658" s="55">
        <v>3</v>
      </c>
      <c r="FJ14658" s="55">
        <v>0</v>
      </c>
      <c r="FK14658" s="55" t="s">
        <v>1258</v>
      </c>
      <c r="FL14658" s="55">
        <v>0.025</v>
      </c>
    </row>
    <row r="14659" ht="14.25" customHeight="1" outlineLevel="1" spans="162:168">
      <c r="FF14659" s="55">
        <v>14652</v>
      </c>
      <c r="FG14659" s="55" t="s">
        <v>2077</v>
      </c>
      <c r="FH14659" s="55" t="s">
        <v>1595</v>
      </c>
      <c r="FI14659" s="55">
        <v>3</v>
      </c>
      <c r="FJ14659" s="55">
        <v>1000</v>
      </c>
      <c r="FK14659" s="55" t="s">
        <v>1258</v>
      </c>
      <c r="FL14659" s="55">
        <v>0.025</v>
      </c>
    </row>
    <row r="14660" ht="14.25" customHeight="1" outlineLevel="1" spans="162:168">
      <c r="FF14660" s="55">
        <v>14653</v>
      </c>
      <c r="FG14660" s="55" t="s">
        <v>2077</v>
      </c>
      <c r="FH14660" s="55" t="s">
        <v>1595</v>
      </c>
      <c r="FI14660" s="55">
        <v>3</v>
      </c>
      <c r="FJ14660" s="55">
        <v>2500</v>
      </c>
      <c r="FK14660" s="55" t="s">
        <v>1258</v>
      </c>
      <c r="FL14660" s="55">
        <v>0.025</v>
      </c>
    </row>
    <row r="14661" ht="14.25" customHeight="1" outlineLevel="1" spans="162:168">
      <c r="FF14661" s="55">
        <v>14654</v>
      </c>
      <c r="FG14661" s="55" t="s">
        <v>2077</v>
      </c>
      <c r="FH14661" s="55" t="s">
        <v>1595</v>
      </c>
      <c r="FI14661" s="55">
        <v>3</v>
      </c>
      <c r="FJ14661" s="55">
        <v>5000</v>
      </c>
      <c r="FK14661" s="55" t="s">
        <v>1258</v>
      </c>
      <c r="FL14661" s="55">
        <v>0.025</v>
      </c>
    </row>
    <row r="14662" ht="14.25" customHeight="1" outlineLevel="1" spans="162:168">
      <c r="FF14662" s="55">
        <v>14655</v>
      </c>
      <c r="FG14662" s="55" t="s">
        <v>2077</v>
      </c>
      <c r="FH14662" s="55" t="s">
        <v>1595</v>
      </c>
      <c r="FI14662" s="55">
        <v>3</v>
      </c>
      <c r="FJ14662" s="55">
        <v>10000</v>
      </c>
      <c r="FK14662" s="55" t="s">
        <v>1258</v>
      </c>
      <c r="FL14662" s="55">
        <v>0.025</v>
      </c>
    </row>
    <row r="14663" ht="14.25" customHeight="1" outlineLevel="1" spans="162:168">
      <c r="FF14663" s="55">
        <v>14656</v>
      </c>
      <c r="FG14663" s="55" t="s">
        <v>2077</v>
      </c>
      <c r="FH14663" s="55" t="s">
        <v>1595</v>
      </c>
      <c r="FI14663" s="55">
        <v>3</v>
      </c>
      <c r="FJ14663" s="55">
        <v>25000</v>
      </c>
      <c r="FK14663" s="55" t="s">
        <v>1258</v>
      </c>
      <c r="FL14663" s="55">
        <v>0.025</v>
      </c>
    </row>
    <row r="14664" ht="14.25" customHeight="1" outlineLevel="1" spans="162:168">
      <c r="FF14664" s="55">
        <v>14657</v>
      </c>
      <c r="FG14664" s="55" t="s">
        <v>2077</v>
      </c>
      <c r="FH14664" s="55" t="s">
        <v>1595</v>
      </c>
      <c r="FI14664" s="55">
        <v>3</v>
      </c>
      <c r="FJ14664" s="55">
        <v>50000</v>
      </c>
      <c r="FK14664" s="55" t="s">
        <v>1258</v>
      </c>
      <c r="FL14664" s="55">
        <v>0.025</v>
      </c>
    </row>
    <row r="14665" ht="14.25" customHeight="1" outlineLevel="1" spans="162:168">
      <c r="FF14665" s="55">
        <v>14658</v>
      </c>
      <c r="FG14665" s="55" t="s">
        <v>2077</v>
      </c>
      <c r="FH14665" s="55" t="s">
        <v>1595</v>
      </c>
      <c r="FI14665" s="55">
        <v>3</v>
      </c>
      <c r="FJ14665" s="55">
        <v>80000</v>
      </c>
      <c r="FK14665" s="55" t="s">
        <v>1258</v>
      </c>
      <c r="FL14665" s="55">
        <v>0.025</v>
      </c>
    </row>
    <row r="14666" ht="14.25" customHeight="1" outlineLevel="1" spans="162:168">
      <c r="FF14666" s="55">
        <v>14659</v>
      </c>
      <c r="FG14666" s="55" t="s">
        <v>2077</v>
      </c>
      <c r="FH14666" s="55" t="s">
        <v>1595</v>
      </c>
      <c r="FI14666" s="55">
        <v>3</v>
      </c>
      <c r="FJ14666" s="55">
        <v>130000</v>
      </c>
      <c r="FK14666" s="55" t="s">
        <v>1258</v>
      </c>
      <c r="FL14666" s="55">
        <v>0.025</v>
      </c>
    </row>
    <row r="14667" ht="14.25" customHeight="1" outlineLevel="1" spans="162:168">
      <c r="FF14667" s="55">
        <v>14660</v>
      </c>
      <c r="FG14667" s="55" t="s">
        <v>2077</v>
      </c>
      <c r="FH14667" s="55" t="s">
        <v>1595</v>
      </c>
      <c r="FI14667" s="55">
        <v>3</v>
      </c>
      <c r="FJ14667" s="55">
        <v>260000</v>
      </c>
      <c r="FK14667" s="55" t="s">
        <v>1258</v>
      </c>
      <c r="FL14667" s="55">
        <v>0.025</v>
      </c>
    </row>
    <row r="14668" ht="14.25" customHeight="1" outlineLevel="1" spans="162:168">
      <c r="FF14668" s="55">
        <v>14661</v>
      </c>
      <c r="FG14668" s="55" t="s">
        <v>2077</v>
      </c>
      <c r="FH14668" s="55" t="s">
        <v>1595</v>
      </c>
      <c r="FI14668" s="55">
        <v>3</v>
      </c>
      <c r="FJ14668" s="55">
        <v>400000</v>
      </c>
      <c r="FK14668" s="55" t="s">
        <v>1258</v>
      </c>
      <c r="FL14668" s="55">
        <v>0.025</v>
      </c>
    </row>
    <row r="14669" ht="14.25" customHeight="1" outlineLevel="1" spans="162:168">
      <c r="FF14669" s="55">
        <v>14662</v>
      </c>
      <c r="FG14669" s="55" t="s">
        <v>2077</v>
      </c>
      <c r="FH14669" s="55" t="s">
        <v>1595</v>
      </c>
      <c r="FI14669" s="55">
        <v>3</v>
      </c>
      <c r="FJ14669" s="55">
        <v>530000</v>
      </c>
      <c r="FK14669" s="55" t="s">
        <v>1258</v>
      </c>
      <c r="FL14669" s="55">
        <v>0.025</v>
      </c>
    </row>
    <row r="14670" ht="14.25" customHeight="1" outlineLevel="1" spans="162:168">
      <c r="FF14670" s="55">
        <v>14663</v>
      </c>
      <c r="FG14670" s="55" t="s">
        <v>2077</v>
      </c>
      <c r="FH14670" s="55" t="s">
        <v>1595</v>
      </c>
      <c r="FI14670" s="55">
        <v>3</v>
      </c>
      <c r="FJ14670" s="55">
        <v>540000</v>
      </c>
      <c r="FK14670" s="55" t="s">
        <v>1258</v>
      </c>
      <c r="FL14670" s="55">
        <v>0.025</v>
      </c>
    </row>
    <row r="14671" ht="14.25" customHeight="1" outlineLevel="1" spans="162:168">
      <c r="FF14671" s="55">
        <v>14664</v>
      </c>
      <c r="FG14671" s="55" t="s">
        <v>2077</v>
      </c>
      <c r="FH14671" s="55" t="s">
        <v>1595</v>
      </c>
      <c r="FI14671" s="55">
        <v>4</v>
      </c>
      <c r="FJ14671" s="55">
        <v>0</v>
      </c>
      <c r="FK14671" s="55" t="s">
        <v>1258</v>
      </c>
      <c r="FL14671" s="55">
        <v>0.025</v>
      </c>
    </row>
    <row r="14672" ht="14.25" customHeight="1" outlineLevel="1" spans="162:168">
      <c r="FF14672" s="55">
        <v>14665</v>
      </c>
      <c r="FG14672" s="55" t="s">
        <v>2077</v>
      </c>
      <c r="FH14672" s="55" t="s">
        <v>1595</v>
      </c>
      <c r="FI14672" s="55">
        <v>4</v>
      </c>
      <c r="FJ14672" s="55">
        <v>1000</v>
      </c>
      <c r="FK14672" s="55" t="s">
        <v>1258</v>
      </c>
      <c r="FL14672" s="55">
        <v>0.025</v>
      </c>
    </row>
    <row r="14673" ht="14.25" customHeight="1" outlineLevel="1" spans="162:168">
      <c r="FF14673" s="55">
        <v>14666</v>
      </c>
      <c r="FG14673" s="55" t="s">
        <v>2077</v>
      </c>
      <c r="FH14673" s="55" t="s">
        <v>1595</v>
      </c>
      <c r="FI14673" s="55">
        <v>4</v>
      </c>
      <c r="FJ14673" s="55">
        <v>2500</v>
      </c>
      <c r="FK14673" s="55" t="s">
        <v>1258</v>
      </c>
      <c r="FL14673" s="55">
        <v>0.025</v>
      </c>
    </row>
    <row r="14674" ht="14.25" customHeight="1" outlineLevel="1" spans="162:168">
      <c r="FF14674" s="55">
        <v>14667</v>
      </c>
      <c r="FG14674" s="55" t="s">
        <v>2077</v>
      </c>
      <c r="FH14674" s="55" t="s">
        <v>1595</v>
      </c>
      <c r="FI14674" s="55">
        <v>4</v>
      </c>
      <c r="FJ14674" s="55">
        <v>5000</v>
      </c>
      <c r="FK14674" s="55" t="s">
        <v>1258</v>
      </c>
      <c r="FL14674" s="55">
        <v>0.025</v>
      </c>
    </row>
    <row r="14675" ht="14.25" customHeight="1" outlineLevel="1" spans="162:168">
      <c r="FF14675" s="55">
        <v>14668</v>
      </c>
      <c r="FG14675" s="55" t="s">
        <v>2077</v>
      </c>
      <c r="FH14675" s="55" t="s">
        <v>1595</v>
      </c>
      <c r="FI14675" s="55">
        <v>4</v>
      </c>
      <c r="FJ14675" s="55">
        <v>10000</v>
      </c>
      <c r="FK14675" s="55" t="s">
        <v>1258</v>
      </c>
      <c r="FL14675" s="55">
        <v>0.025</v>
      </c>
    </row>
    <row r="14676" ht="14.25" customHeight="1" outlineLevel="1" spans="162:168">
      <c r="FF14676" s="55">
        <v>14669</v>
      </c>
      <c r="FG14676" s="55" t="s">
        <v>2077</v>
      </c>
      <c r="FH14676" s="55" t="s">
        <v>1595</v>
      </c>
      <c r="FI14676" s="55">
        <v>4</v>
      </c>
      <c r="FJ14676" s="55">
        <v>25000</v>
      </c>
      <c r="FK14676" s="55" t="s">
        <v>1258</v>
      </c>
      <c r="FL14676" s="55">
        <v>0.025</v>
      </c>
    </row>
    <row r="14677" ht="14.25" customHeight="1" outlineLevel="1" spans="162:168">
      <c r="FF14677" s="55">
        <v>14670</v>
      </c>
      <c r="FG14677" s="55" t="s">
        <v>2077</v>
      </c>
      <c r="FH14677" s="55" t="s">
        <v>1595</v>
      </c>
      <c r="FI14677" s="55">
        <v>4</v>
      </c>
      <c r="FJ14677" s="55">
        <v>50000</v>
      </c>
      <c r="FK14677" s="55" t="s">
        <v>1258</v>
      </c>
      <c r="FL14677" s="55">
        <v>0.025</v>
      </c>
    </row>
    <row r="14678" ht="14.25" customHeight="1" outlineLevel="1" spans="162:168">
      <c r="FF14678" s="55">
        <v>14671</v>
      </c>
      <c r="FG14678" s="55" t="s">
        <v>2077</v>
      </c>
      <c r="FH14678" s="55" t="s">
        <v>1595</v>
      </c>
      <c r="FI14678" s="55">
        <v>4</v>
      </c>
      <c r="FJ14678" s="55">
        <v>80000</v>
      </c>
      <c r="FK14678" s="55" t="s">
        <v>1258</v>
      </c>
      <c r="FL14678" s="55">
        <v>0.025</v>
      </c>
    </row>
    <row r="14679" ht="14.25" customHeight="1" outlineLevel="1" spans="162:168">
      <c r="FF14679" s="55">
        <v>14672</v>
      </c>
      <c r="FG14679" s="55" t="s">
        <v>2077</v>
      </c>
      <c r="FH14679" s="55" t="s">
        <v>1595</v>
      </c>
      <c r="FI14679" s="55">
        <v>4</v>
      </c>
      <c r="FJ14679" s="55">
        <v>130000</v>
      </c>
      <c r="FK14679" s="55" t="s">
        <v>1258</v>
      </c>
      <c r="FL14679" s="55">
        <v>0.025</v>
      </c>
    </row>
    <row r="14680" ht="14.25" customHeight="1" outlineLevel="1" spans="162:168">
      <c r="FF14680" s="55">
        <v>14673</v>
      </c>
      <c r="FG14680" s="55" t="s">
        <v>2077</v>
      </c>
      <c r="FH14680" s="55" t="s">
        <v>1595</v>
      </c>
      <c r="FI14680" s="55">
        <v>4</v>
      </c>
      <c r="FJ14680" s="55">
        <v>260000</v>
      </c>
      <c r="FK14680" s="55" t="s">
        <v>1258</v>
      </c>
      <c r="FL14680" s="55">
        <v>0.025</v>
      </c>
    </row>
    <row r="14681" ht="14.25" customHeight="1" outlineLevel="1" spans="162:168">
      <c r="FF14681" s="55">
        <v>14674</v>
      </c>
      <c r="FG14681" s="55" t="s">
        <v>2077</v>
      </c>
      <c r="FH14681" s="55" t="s">
        <v>1595</v>
      </c>
      <c r="FI14681" s="55">
        <v>4</v>
      </c>
      <c r="FJ14681" s="55">
        <v>400000</v>
      </c>
      <c r="FK14681" s="55" t="s">
        <v>1258</v>
      </c>
      <c r="FL14681" s="55">
        <v>0.025</v>
      </c>
    </row>
    <row r="14682" ht="14.25" customHeight="1" outlineLevel="1" spans="162:168">
      <c r="FF14682" s="55">
        <v>14675</v>
      </c>
      <c r="FG14682" s="55" t="s">
        <v>2077</v>
      </c>
      <c r="FH14682" s="55" t="s">
        <v>1595</v>
      </c>
      <c r="FI14682" s="55">
        <v>4</v>
      </c>
      <c r="FJ14682" s="55">
        <v>530000</v>
      </c>
      <c r="FK14682" s="55" t="s">
        <v>1258</v>
      </c>
      <c r="FL14682" s="55">
        <v>0.025</v>
      </c>
    </row>
    <row r="14683" ht="14.25" customHeight="1" outlineLevel="1" spans="162:168">
      <c r="FF14683" s="55">
        <v>14676</v>
      </c>
      <c r="FG14683" s="55" t="s">
        <v>2077</v>
      </c>
      <c r="FH14683" s="55" t="s">
        <v>1595</v>
      </c>
      <c r="FI14683" s="55">
        <v>4</v>
      </c>
      <c r="FJ14683" s="55">
        <v>540000</v>
      </c>
      <c r="FK14683" s="55" t="s">
        <v>1258</v>
      </c>
      <c r="FL14683" s="55">
        <v>0.025</v>
      </c>
    </row>
    <row r="14684" ht="14.25" customHeight="1" outlineLevel="1" spans="162:168">
      <c r="FF14684" s="55">
        <v>14677</v>
      </c>
      <c r="FG14684" s="55" t="s">
        <v>2077</v>
      </c>
      <c r="FH14684" s="55" t="s">
        <v>1531</v>
      </c>
      <c r="FI14684" s="55">
        <v>1</v>
      </c>
      <c r="FJ14684" s="55">
        <v>0</v>
      </c>
      <c r="FK14684" s="55" t="s">
        <v>1258</v>
      </c>
      <c r="FL14684" s="55">
        <v>0.025</v>
      </c>
    </row>
    <row r="14685" ht="14.25" customHeight="1" outlineLevel="1" spans="162:168">
      <c r="FF14685" s="55">
        <v>14678</v>
      </c>
      <c r="FG14685" s="55" t="s">
        <v>2077</v>
      </c>
      <c r="FH14685" s="55" t="s">
        <v>1531</v>
      </c>
      <c r="FI14685" s="55">
        <v>1</v>
      </c>
      <c r="FJ14685" s="55">
        <v>1000</v>
      </c>
      <c r="FK14685" s="55" t="s">
        <v>1258</v>
      </c>
      <c r="FL14685" s="55">
        <v>0.025</v>
      </c>
    </row>
    <row r="14686" ht="14.25" customHeight="1" outlineLevel="1" spans="162:168">
      <c r="FF14686" s="55">
        <v>14679</v>
      </c>
      <c r="FG14686" s="55" t="s">
        <v>2077</v>
      </c>
      <c r="FH14686" s="55" t="s">
        <v>1531</v>
      </c>
      <c r="FI14686" s="55">
        <v>1</v>
      </c>
      <c r="FJ14686" s="55">
        <v>2500</v>
      </c>
      <c r="FK14686" s="55" t="s">
        <v>1258</v>
      </c>
      <c r="FL14686" s="55">
        <v>0.025</v>
      </c>
    </row>
    <row r="14687" ht="14.25" customHeight="1" outlineLevel="1" spans="162:168">
      <c r="FF14687" s="55">
        <v>14680</v>
      </c>
      <c r="FG14687" s="55" t="s">
        <v>2077</v>
      </c>
      <c r="FH14687" s="55" t="s">
        <v>1531</v>
      </c>
      <c r="FI14687" s="55">
        <v>1</v>
      </c>
      <c r="FJ14687" s="55">
        <v>5000</v>
      </c>
      <c r="FK14687" s="55" t="s">
        <v>1258</v>
      </c>
      <c r="FL14687" s="55">
        <v>0.025</v>
      </c>
    </row>
    <row r="14688" ht="14.25" customHeight="1" outlineLevel="1" spans="162:168">
      <c r="FF14688" s="55">
        <v>14681</v>
      </c>
      <c r="FG14688" s="55" t="s">
        <v>2077</v>
      </c>
      <c r="FH14688" s="55" t="s">
        <v>1531</v>
      </c>
      <c r="FI14688" s="55">
        <v>1</v>
      </c>
      <c r="FJ14688" s="55">
        <v>10000</v>
      </c>
      <c r="FK14688" s="55" t="s">
        <v>1258</v>
      </c>
      <c r="FL14688" s="55">
        <v>0.025</v>
      </c>
    </row>
    <row r="14689" ht="14.25" customHeight="1" outlineLevel="1" spans="162:168">
      <c r="FF14689" s="55">
        <v>14682</v>
      </c>
      <c r="FG14689" s="55" t="s">
        <v>2077</v>
      </c>
      <c r="FH14689" s="55" t="s">
        <v>1531</v>
      </c>
      <c r="FI14689" s="55">
        <v>1</v>
      </c>
      <c r="FJ14689" s="55">
        <v>25000</v>
      </c>
      <c r="FK14689" s="55" t="s">
        <v>1258</v>
      </c>
      <c r="FL14689" s="55">
        <v>0.025</v>
      </c>
    </row>
    <row r="14690" ht="14.25" customHeight="1" outlineLevel="1" spans="162:168">
      <c r="FF14690" s="55">
        <v>14683</v>
      </c>
      <c r="FG14690" s="55" t="s">
        <v>2077</v>
      </c>
      <c r="FH14690" s="55" t="s">
        <v>1531</v>
      </c>
      <c r="FI14690" s="55">
        <v>1</v>
      </c>
      <c r="FJ14690" s="55">
        <v>50000</v>
      </c>
      <c r="FK14690" s="55" t="s">
        <v>1258</v>
      </c>
      <c r="FL14690" s="55">
        <v>0.025</v>
      </c>
    </row>
    <row r="14691" ht="14.25" customHeight="1" outlineLevel="1" spans="162:168">
      <c r="FF14691" s="55">
        <v>14684</v>
      </c>
      <c r="FG14691" s="55" t="s">
        <v>2077</v>
      </c>
      <c r="FH14691" s="55" t="s">
        <v>1531</v>
      </c>
      <c r="FI14691" s="55">
        <v>1</v>
      </c>
      <c r="FJ14691" s="55">
        <v>80000</v>
      </c>
      <c r="FK14691" s="55" t="s">
        <v>1258</v>
      </c>
      <c r="FL14691" s="55">
        <v>0.025</v>
      </c>
    </row>
    <row r="14692" ht="14.25" customHeight="1" outlineLevel="1" spans="162:168">
      <c r="FF14692" s="55">
        <v>14685</v>
      </c>
      <c r="FG14692" s="55" t="s">
        <v>2077</v>
      </c>
      <c r="FH14692" s="55" t="s">
        <v>1531</v>
      </c>
      <c r="FI14692" s="55">
        <v>1</v>
      </c>
      <c r="FJ14692" s="55">
        <v>130000</v>
      </c>
      <c r="FK14692" s="55" t="s">
        <v>1258</v>
      </c>
      <c r="FL14692" s="55">
        <v>0.025</v>
      </c>
    </row>
    <row r="14693" ht="14.25" customHeight="1" outlineLevel="1" spans="162:168">
      <c r="FF14693" s="55">
        <v>14686</v>
      </c>
      <c r="FG14693" s="55" t="s">
        <v>2077</v>
      </c>
      <c r="FH14693" s="55" t="s">
        <v>1531</v>
      </c>
      <c r="FI14693" s="55">
        <v>1</v>
      </c>
      <c r="FJ14693" s="55">
        <v>260000</v>
      </c>
      <c r="FK14693" s="55" t="s">
        <v>1258</v>
      </c>
      <c r="FL14693" s="55">
        <v>0.025</v>
      </c>
    </row>
    <row r="14694" ht="14.25" customHeight="1" outlineLevel="1" spans="162:168">
      <c r="FF14694" s="55">
        <v>14687</v>
      </c>
      <c r="FG14694" s="55" t="s">
        <v>2077</v>
      </c>
      <c r="FH14694" s="55" t="s">
        <v>1531</v>
      </c>
      <c r="FI14694" s="55">
        <v>1</v>
      </c>
      <c r="FJ14694" s="55">
        <v>400000</v>
      </c>
      <c r="FK14694" s="55" t="s">
        <v>1258</v>
      </c>
      <c r="FL14694" s="55">
        <v>0.025</v>
      </c>
    </row>
    <row r="14695" ht="14.25" customHeight="1" outlineLevel="1" spans="162:168">
      <c r="FF14695" s="55">
        <v>14688</v>
      </c>
      <c r="FG14695" s="55" t="s">
        <v>2077</v>
      </c>
      <c r="FH14695" s="55" t="s">
        <v>1531</v>
      </c>
      <c r="FI14695" s="55">
        <v>1</v>
      </c>
      <c r="FJ14695" s="55">
        <v>530000</v>
      </c>
      <c r="FK14695" s="55" t="s">
        <v>1258</v>
      </c>
      <c r="FL14695" s="55">
        <v>0.025</v>
      </c>
    </row>
    <row r="14696" ht="14.25" customHeight="1" outlineLevel="1" spans="162:168">
      <c r="FF14696" s="55">
        <v>14689</v>
      </c>
      <c r="FG14696" s="55" t="s">
        <v>2077</v>
      </c>
      <c r="FH14696" s="55" t="s">
        <v>1531</v>
      </c>
      <c r="FI14696" s="55">
        <v>1</v>
      </c>
      <c r="FJ14696" s="55">
        <v>540000</v>
      </c>
      <c r="FK14696" s="55" t="s">
        <v>1258</v>
      </c>
      <c r="FL14696" s="55">
        <v>0.025</v>
      </c>
    </row>
    <row r="14697" ht="14.25" customHeight="1" outlineLevel="1" spans="162:168">
      <c r="FF14697" s="55">
        <v>14690</v>
      </c>
      <c r="FG14697" s="55" t="s">
        <v>2077</v>
      </c>
      <c r="FH14697" s="55" t="s">
        <v>1531</v>
      </c>
      <c r="FI14697" s="55">
        <v>2</v>
      </c>
      <c r="FJ14697" s="55">
        <v>0</v>
      </c>
      <c r="FK14697" s="55" t="s">
        <v>1258</v>
      </c>
      <c r="FL14697" s="55">
        <v>0.025</v>
      </c>
    </row>
    <row r="14698" ht="14.25" customHeight="1" outlineLevel="1" spans="162:168">
      <c r="FF14698" s="55">
        <v>14691</v>
      </c>
      <c r="FG14698" s="55" t="s">
        <v>2077</v>
      </c>
      <c r="FH14698" s="55" t="s">
        <v>1531</v>
      </c>
      <c r="FI14698" s="55">
        <v>2</v>
      </c>
      <c r="FJ14698" s="55">
        <v>1000</v>
      </c>
      <c r="FK14698" s="55" t="s">
        <v>1258</v>
      </c>
      <c r="FL14698" s="55">
        <v>0.025</v>
      </c>
    </row>
    <row r="14699" ht="14.25" customHeight="1" outlineLevel="1" spans="162:168">
      <c r="FF14699" s="55">
        <v>14692</v>
      </c>
      <c r="FG14699" s="55" t="s">
        <v>2077</v>
      </c>
      <c r="FH14699" s="55" t="s">
        <v>1531</v>
      </c>
      <c r="FI14699" s="55">
        <v>2</v>
      </c>
      <c r="FJ14699" s="55">
        <v>2500</v>
      </c>
      <c r="FK14699" s="55" t="s">
        <v>1258</v>
      </c>
      <c r="FL14699" s="55">
        <v>0.025</v>
      </c>
    </row>
    <row r="14700" ht="14.25" customHeight="1" outlineLevel="1" spans="162:168">
      <c r="FF14700" s="55">
        <v>14693</v>
      </c>
      <c r="FG14700" s="55" t="s">
        <v>2077</v>
      </c>
      <c r="FH14700" s="55" t="s">
        <v>1531</v>
      </c>
      <c r="FI14700" s="55">
        <v>2</v>
      </c>
      <c r="FJ14700" s="55">
        <v>5000</v>
      </c>
      <c r="FK14700" s="55" t="s">
        <v>1258</v>
      </c>
      <c r="FL14700" s="55">
        <v>0.025</v>
      </c>
    </row>
    <row r="14701" ht="14.25" customHeight="1" outlineLevel="1" spans="162:168">
      <c r="FF14701" s="55">
        <v>14694</v>
      </c>
      <c r="FG14701" s="55" t="s">
        <v>2077</v>
      </c>
      <c r="FH14701" s="55" t="s">
        <v>1531</v>
      </c>
      <c r="FI14701" s="55">
        <v>2</v>
      </c>
      <c r="FJ14701" s="55">
        <v>10000</v>
      </c>
      <c r="FK14701" s="55" t="s">
        <v>1258</v>
      </c>
      <c r="FL14701" s="55">
        <v>0.025</v>
      </c>
    </row>
    <row r="14702" ht="14.25" customHeight="1" outlineLevel="1" spans="162:168">
      <c r="FF14702" s="55">
        <v>14695</v>
      </c>
      <c r="FG14702" s="55" t="s">
        <v>2077</v>
      </c>
      <c r="FH14702" s="55" t="s">
        <v>1531</v>
      </c>
      <c r="FI14702" s="55">
        <v>2</v>
      </c>
      <c r="FJ14702" s="55">
        <v>25000</v>
      </c>
      <c r="FK14702" s="55" t="s">
        <v>1258</v>
      </c>
      <c r="FL14702" s="55">
        <v>0.025</v>
      </c>
    </row>
    <row r="14703" ht="14.25" customHeight="1" outlineLevel="1" spans="162:168">
      <c r="FF14703" s="55">
        <v>14696</v>
      </c>
      <c r="FG14703" s="55" t="s">
        <v>2077</v>
      </c>
      <c r="FH14703" s="55" t="s">
        <v>1531</v>
      </c>
      <c r="FI14703" s="55">
        <v>2</v>
      </c>
      <c r="FJ14703" s="55">
        <v>50000</v>
      </c>
      <c r="FK14703" s="55" t="s">
        <v>1258</v>
      </c>
      <c r="FL14703" s="55">
        <v>0.025</v>
      </c>
    </row>
    <row r="14704" ht="14.25" customHeight="1" outlineLevel="1" spans="162:168">
      <c r="FF14704" s="55">
        <v>14697</v>
      </c>
      <c r="FG14704" s="55" t="s">
        <v>2077</v>
      </c>
      <c r="FH14704" s="55" t="s">
        <v>1531</v>
      </c>
      <c r="FI14704" s="55">
        <v>2</v>
      </c>
      <c r="FJ14704" s="55">
        <v>80000</v>
      </c>
      <c r="FK14704" s="55" t="s">
        <v>1258</v>
      </c>
      <c r="FL14704" s="55">
        <v>0.025</v>
      </c>
    </row>
    <row r="14705" ht="14.25" customHeight="1" outlineLevel="1" spans="162:168">
      <c r="FF14705" s="55">
        <v>14698</v>
      </c>
      <c r="FG14705" s="55" t="s">
        <v>2077</v>
      </c>
      <c r="FH14705" s="55" t="s">
        <v>1531</v>
      </c>
      <c r="FI14705" s="55">
        <v>2</v>
      </c>
      <c r="FJ14705" s="55">
        <v>130000</v>
      </c>
      <c r="FK14705" s="55" t="s">
        <v>1258</v>
      </c>
      <c r="FL14705" s="55">
        <v>0.025</v>
      </c>
    </row>
    <row r="14706" ht="14.25" customHeight="1" outlineLevel="1" spans="162:168">
      <c r="FF14706" s="55">
        <v>14699</v>
      </c>
      <c r="FG14706" s="55" t="s">
        <v>2077</v>
      </c>
      <c r="FH14706" s="55" t="s">
        <v>1531</v>
      </c>
      <c r="FI14706" s="55">
        <v>2</v>
      </c>
      <c r="FJ14706" s="55">
        <v>260000</v>
      </c>
      <c r="FK14706" s="55" t="s">
        <v>1258</v>
      </c>
      <c r="FL14706" s="55">
        <v>0.025</v>
      </c>
    </row>
    <row r="14707" ht="14.25" customHeight="1" outlineLevel="1" spans="162:168">
      <c r="FF14707" s="55">
        <v>14700</v>
      </c>
      <c r="FG14707" s="55" t="s">
        <v>2077</v>
      </c>
      <c r="FH14707" s="55" t="s">
        <v>1531</v>
      </c>
      <c r="FI14707" s="55">
        <v>2</v>
      </c>
      <c r="FJ14707" s="55">
        <v>400000</v>
      </c>
      <c r="FK14707" s="55" t="s">
        <v>1258</v>
      </c>
      <c r="FL14707" s="55">
        <v>0.025</v>
      </c>
    </row>
    <row r="14708" ht="14.25" customHeight="1" outlineLevel="1" spans="162:168">
      <c r="FF14708" s="55">
        <v>14701</v>
      </c>
      <c r="FG14708" s="55" t="s">
        <v>2077</v>
      </c>
      <c r="FH14708" s="55" t="s">
        <v>1531</v>
      </c>
      <c r="FI14708" s="55">
        <v>2</v>
      </c>
      <c r="FJ14708" s="55">
        <v>530000</v>
      </c>
      <c r="FK14708" s="55" t="s">
        <v>1258</v>
      </c>
      <c r="FL14708" s="55">
        <v>0.025</v>
      </c>
    </row>
    <row r="14709" ht="14.25" customHeight="1" outlineLevel="1" spans="162:168">
      <c r="FF14709" s="55">
        <v>14702</v>
      </c>
      <c r="FG14709" s="55" t="s">
        <v>2077</v>
      </c>
      <c r="FH14709" s="55" t="s">
        <v>1531</v>
      </c>
      <c r="FI14709" s="55">
        <v>2</v>
      </c>
      <c r="FJ14709" s="55">
        <v>540000</v>
      </c>
      <c r="FK14709" s="55" t="s">
        <v>1258</v>
      </c>
      <c r="FL14709" s="55">
        <v>0.025</v>
      </c>
    </row>
    <row r="14710" ht="14.25" customHeight="1" outlineLevel="1" spans="162:168">
      <c r="FF14710" s="55">
        <v>14703</v>
      </c>
      <c r="FG14710" s="55" t="s">
        <v>2077</v>
      </c>
      <c r="FH14710" s="55" t="s">
        <v>1701</v>
      </c>
      <c r="FI14710" s="55">
        <v>1</v>
      </c>
      <c r="FJ14710" s="55">
        <v>0</v>
      </c>
      <c r="FK14710" s="55" t="s">
        <v>1258</v>
      </c>
      <c r="FL14710" s="55">
        <v>0.025</v>
      </c>
    </row>
    <row r="14711" ht="14.25" customHeight="1" outlineLevel="1" spans="162:168">
      <c r="FF14711" s="55">
        <v>14704</v>
      </c>
      <c r="FG14711" s="55" t="s">
        <v>2077</v>
      </c>
      <c r="FH14711" s="55" t="s">
        <v>1701</v>
      </c>
      <c r="FI14711" s="55">
        <v>1</v>
      </c>
      <c r="FJ14711" s="55">
        <v>1000</v>
      </c>
      <c r="FK14711" s="55" t="s">
        <v>1258</v>
      </c>
      <c r="FL14711" s="55">
        <v>0.025</v>
      </c>
    </row>
    <row r="14712" ht="14.25" customHeight="1" outlineLevel="1" spans="162:168">
      <c r="FF14712" s="55">
        <v>14705</v>
      </c>
      <c r="FG14712" s="55" t="s">
        <v>2077</v>
      </c>
      <c r="FH14712" s="55" t="s">
        <v>1701</v>
      </c>
      <c r="FI14712" s="55">
        <v>1</v>
      </c>
      <c r="FJ14712" s="55">
        <v>2500</v>
      </c>
      <c r="FK14712" s="55" t="s">
        <v>1258</v>
      </c>
      <c r="FL14712" s="55">
        <v>0.025</v>
      </c>
    </row>
    <row r="14713" ht="14.25" customHeight="1" outlineLevel="1" spans="162:168">
      <c r="FF14713" s="55">
        <v>14706</v>
      </c>
      <c r="FG14713" s="55" t="s">
        <v>2077</v>
      </c>
      <c r="FH14713" s="55" t="s">
        <v>1701</v>
      </c>
      <c r="FI14713" s="55">
        <v>1</v>
      </c>
      <c r="FJ14713" s="55">
        <v>5000</v>
      </c>
      <c r="FK14713" s="55" t="s">
        <v>1258</v>
      </c>
      <c r="FL14713" s="55">
        <v>0.025</v>
      </c>
    </row>
    <row r="14714" ht="14.25" customHeight="1" outlineLevel="1" spans="162:168">
      <c r="FF14714" s="55">
        <v>14707</v>
      </c>
      <c r="FG14714" s="55" t="s">
        <v>2077</v>
      </c>
      <c r="FH14714" s="55" t="s">
        <v>1701</v>
      </c>
      <c r="FI14714" s="55">
        <v>1</v>
      </c>
      <c r="FJ14714" s="55">
        <v>10000</v>
      </c>
      <c r="FK14714" s="55" t="s">
        <v>1258</v>
      </c>
      <c r="FL14714" s="55">
        <v>0.025</v>
      </c>
    </row>
    <row r="14715" ht="14.25" customHeight="1" outlineLevel="1" spans="162:168">
      <c r="FF14715" s="55">
        <v>14708</v>
      </c>
      <c r="FG14715" s="55" t="s">
        <v>2077</v>
      </c>
      <c r="FH14715" s="55" t="s">
        <v>1701</v>
      </c>
      <c r="FI14715" s="55">
        <v>1</v>
      </c>
      <c r="FJ14715" s="55">
        <v>25000</v>
      </c>
      <c r="FK14715" s="55" t="s">
        <v>1258</v>
      </c>
      <c r="FL14715" s="55">
        <v>0.025</v>
      </c>
    </row>
    <row r="14716" ht="14.25" customHeight="1" outlineLevel="1" spans="162:168">
      <c r="FF14716" s="55">
        <v>14709</v>
      </c>
      <c r="FG14716" s="55" t="s">
        <v>2077</v>
      </c>
      <c r="FH14716" s="55" t="s">
        <v>1701</v>
      </c>
      <c r="FI14716" s="55">
        <v>1</v>
      </c>
      <c r="FJ14716" s="55">
        <v>50000</v>
      </c>
      <c r="FK14716" s="55" t="s">
        <v>1258</v>
      </c>
      <c r="FL14716" s="55">
        <v>0.025</v>
      </c>
    </row>
    <row r="14717" ht="14.25" customHeight="1" outlineLevel="1" spans="162:168">
      <c r="FF14717" s="55">
        <v>14710</v>
      </c>
      <c r="FG14717" s="55" t="s">
        <v>2077</v>
      </c>
      <c r="FH14717" s="55" t="s">
        <v>1701</v>
      </c>
      <c r="FI14717" s="55">
        <v>1</v>
      </c>
      <c r="FJ14717" s="55">
        <v>80000</v>
      </c>
      <c r="FK14717" s="55" t="s">
        <v>1258</v>
      </c>
      <c r="FL14717" s="55">
        <v>0.025</v>
      </c>
    </row>
    <row r="14718" ht="14.25" customHeight="1" outlineLevel="1" spans="162:168">
      <c r="FF14718" s="55">
        <v>14711</v>
      </c>
      <c r="FG14718" s="55" t="s">
        <v>2077</v>
      </c>
      <c r="FH14718" s="55" t="s">
        <v>1701</v>
      </c>
      <c r="FI14718" s="55">
        <v>1</v>
      </c>
      <c r="FJ14718" s="55">
        <v>130000</v>
      </c>
      <c r="FK14718" s="55" t="s">
        <v>1258</v>
      </c>
      <c r="FL14718" s="55">
        <v>0.025</v>
      </c>
    </row>
    <row r="14719" ht="14.25" customHeight="1" outlineLevel="1" spans="162:168">
      <c r="FF14719" s="55">
        <v>14712</v>
      </c>
      <c r="FG14719" s="55" t="s">
        <v>2077</v>
      </c>
      <c r="FH14719" s="55" t="s">
        <v>1701</v>
      </c>
      <c r="FI14719" s="55">
        <v>1</v>
      </c>
      <c r="FJ14719" s="55">
        <v>260000</v>
      </c>
      <c r="FK14719" s="55" t="s">
        <v>1258</v>
      </c>
      <c r="FL14719" s="55">
        <v>0.025</v>
      </c>
    </row>
    <row r="14720" ht="14.25" customHeight="1" outlineLevel="1" spans="162:168">
      <c r="FF14720" s="55">
        <v>14713</v>
      </c>
      <c r="FG14720" s="55" t="s">
        <v>2077</v>
      </c>
      <c r="FH14720" s="55" t="s">
        <v>1701</v>
      </c>
      <c r="FI14720" s="55">
        <v>1</v>
      </c>
      <c r="FJ14720" s="55">
        <v>400000</v>
      </c>
      <c r="FK14720" s="55" t="s">
        <v>1258</v>
      </c>
      <c r="FL14720" s="55">
        <v>0.025</v>
      </c>
    </row>
    <row r="14721" ht="14.25" customHeight="1" outlineLevel="1" spans="162:168">
      <c r="FF14721" s="55">
        <v>14714</v>
      </c>
      <c r="FG14721" s="55" t="s">
        <v>2077</v>
      </c>
      <c r="FH14721" s="55" t="s">
        <v>1701</v>
      </c>
      <c r="FI14721" s="55">
        <v>1</v>
      </c>
      <c r="FJ14721" s="55">
        <v>530000</v>
      </c>
      <c r="FK14721" s="55" t="s">
        <v>1258</v>
      </c>
      <c r="FL14721" s="55">
        <v>0.025</v>
      </c>
    </row>
    <row r="14722" ht="14.25" customHeight="1" outlineLevel="1" spans="162:168">
      <c r="FF14722" s="55">
        <v>14715</v>
      </c>
      <c r="FG14722" s="55" t="s">
        <v>2077</v>
      </c>
      <c r="FH14722" s="55" t="s">
        <v>1701</v>
      </c>
      <c r="FI14722" s="55">
        <v>1</v>
      </c>
      <c r="FJ14722" s="55">
        <v>540000</v>
      </c>
      <c r="FK14722" s="55" t="s">
        <v>1258</v>
      </c>
      <c r="FL14722" s="55">
        <v>0.025</v>
      </c>
    </row>
    <row r="14723" ht="14.25" customHeight="1" outlineLevel="1" spans="162:168">
      <c r="FF14723" s="55">
        <v>14716</v>
      </c>
      <c r="FG14723" s="55" t="s">
        <v>2077</v>
      </c>
      <c r="FH14723" s="55" t="s">
        <v>1756</v>
      </c>
      <c r="FI14723" s="55">
        <v>1</v>
      </c>
      <c r="FJ14723" s="55">
        <v>0</v>
      </c>
      <c r="FK14723" s="55" t="s">
        <v>1258</v>
      </c>
      <c r="FL14723" s="55">
        <v>0.085</v>
      </c>
    </row>
    <row r="14724" ht="14.25" customHeight="1" outlineLevel="1" spans="162:168">
      <c r="FF14724" s="55">
        <v>14717</v>
      </c>
      <c r="FG14724" s="55" t="s">
        <v>2077</v>
      </c>
      <c r="FH14724" s="55" t="s">
        <v>1756</v>
      </c>
      <c r="FI14724" s="55">
        <v>1</v>
      </c>
      <c r="FJ14724" s="55">
        <v>1000</v>
      </c>
      <c r="FK14724" s="55" t="s">
        <v>1258</v>
      </c>
      <c r="FL14724" s="55">
        <v>0.085</v>
      </c>
    </row>
    <row r="14725" ht="14.25" customHeight="1" outlineLevel="1" spans="162:168">
      <c r="FF14725" s="55">
        <v>14718</v>
      </c>
      <c r="FG14725" s="55" t="s">
        <v>2077</v>
      </c>
      <c r="FH14725" s="55" t="s">
        <v>1756</v>
      </c>
      <c r="FI14725" s="55">
        <v>1</v>
      </c>
      <c r="FJ14725" s="55">
        <v>2500</v>
      </c>
      <c r="FK14725" s="55" t="s">
        <v>1258</v>
      </c>
      <c r="FL14725" s="55">
        <v>0.0792</v>
      </c>
    </row>
    <row r="14726" ht="14.25" customHeight="1" outlineLevel="1" spans="162:168">
      <c r="FF14726" s="55">
        <v>14719</v>
      </c>
      <c r="FG14726" s="55" t="s">
        <v>2077</v>
      </c>
      <c r="FH14726" s="55" t="s">
        <v>1756</v>
      </c>
      <c r="FI14726" s="55">
        <v>1</v>
      </c>
      <c r="FJ14726" s="55">
        <v>5000</v>
      </c>
      <c r="FK14726" s="55" t="s">
        <v>1258</v>
      </c>
      <c r="FL14726" s="55">
        <v>0.07</v>
      </c>
    </row>
    <row r="14727" ht="14.25" customHeight="1" outlineLevel="1" spans="162:168">
      <c r="FF14727" s="55">
        <v>14720</v>
      </c>
      <c r="FG14727" s="55" t="s">
        <v>2077</v>
      </c>
      <c r="FH14727" s="55" t="s">
        <v>1756</v>
      </c>
      <c r="FI14727" s="55">
        <v>1</v>
      </c>
      <c r="FJ14727" s="55">
        <v>10000</v>
      </c>
      <c r="FK14727" s="55" t="s">
        <v>1258</v>
      </c>
      <c r="FL14727" s="55">
        <v>0.0584</v>
      </c>
    </row>
    <row r="14728" ht="14.25" customHeight="1" outlineLevel="1" spans="162:168">
      <c r="FF14728" s="55">
        <v>14721</v>
      </c>
      <c r="FG14728" s="55" t="s">
        <v>2077</v>
      </c>
      <c r="FH14728" s="55" t="s">
        <v>1756</v>
      </c>
      <c r="FI14728" s="55">
        <v>1</v>
      </c>
      <c r="FJ14728" s="55">
        <v>25000</v>
      </c>
      <c r="FK14728" s="55" t="s">
        <v>1258</v>
      </c>
      <c r="FL14728" s="55">
        <v>0.0559</v>
      </c>
    </row>
    <row r="14729" ht="14.25" customHeight="1" outlineLevel="1" spans="162:168">
      <c r="FF14729" s="55">
        <v>14722</v>
      </c>
      <c r="FG14729" s="55" t="s">
        <v>2077</v>
      </c>
      <c r="FH14729" s="55" t="s">
        <v>1756</v>
      </c>
      <c r="FI14729" s="55">
        <v>1</v>
      </c>
      <c r="FJ14729" s="55">
        <v>50000</v>
      </c>
      <c r="FK14729" s="55" t="s">
        <v>1258</v>
      </c>
      <c r="FL14729" s="55">
        <v>0.0525</v>
      </c>
    </row>
    <row r="14730" ht="14.25" customHeight="1" outlineLevel="1" spans="162:168">
      <c r="FF14730" s="55">
        <v>14723</v>
      </c>
      <c r="FG14730" s="55" t="s">
        <v>2077</v>
      </c>
      <c r="FH14730" s="55" t="s">
        <v>1756</v>
      </c>
      <c r="FI14730" s="55">
        <v>1</v>
      </c>
      <c r="FJ14730" s="55">
        <v>80000</v>
      </c>
      <c r="FK14730" s="55" t="s">
        <v>1258</v>
      </c>
      <c r="FL14730" s="55">
        <v>0.0475</v>
      </c>
    </row>
    <row r="14731" ht="14.25" customHeight="1" outlineLevel="1" spans="162:168">
      <c r="FF14731" s="55">
        <v>14724</v>
      </c>
      <c r="FG14731" s="55" t="s">
        <v>2077</v>
      </c>
      <c r="FH14731" s="55" t="s">
        <v>1756</v>
      </c>
      <c r="FI14731" s="55">
        <v>1</v>
      </c>
      <c r="FJ14731" s="55">
        <v>130000</v>
      </c>
      <c r="FK14731" s="55" t="s">
        <v>1258</v>
      </c>
      <c r="FL14731" s="55">
        <v>0.0475</v>
      </c>
    </row>
    <row r="14732" ht="14.25" customHeight="1" outlineLevel="1" spans="162:168">
      <c r="FF14732" s="55">
        <v>14725</v>
      </c>
      <c r="FG14732" s="55" t="s">
        <v>2077</v>
      </c>
      <c r="FH14732" s="55" t="s">
        <v>1756</v>
      </c>
      <c r="FI14732" s="55">
        <v>1</v>
      </c>
      <c r="FJ14732" s="55">
        <v>260000</v>
      </c>
      <c r="FK14732" s="55" t="s">
        <v>1258</v>
      </c>
      <c r="FL14732" s="55">
        <v>0.0475</v>
      </c>
    </row>
    <row r="14733" ht="14.25" customHeight="1" outlineLevel="1" spans="162:168">
      <c r="FF14733" s="55">
        <v>14726</v>
      </c>
      <c r="FG14733" s="55" t="s">
        <v>2077</v>
      </c>
      <c r="FH14733" s="55" t="s">
        <v>1756</v>
      </c>
      <c r="FI14733" s="55">
        <v>1</v>
      </c>
      <c r="FJ14733" s="55">
        <v>400000</v>
      </c>
      <c r="FK14733" s="55" t="s">
        <v>1258</v>
      </c>
      <c r="FL14733" s="55">
        <v>0.0475</v>
      </c>
    </row>
    <row r="14734" ht="14.25" customHeight="1" outlineLevel="1" spans="162:168">
      <c r="FF14734" s="55">
        <v>14727</v>
      </c>
      <c r="FG14734" s="55" t="s">
        <v>2077</v>
      </c>
      <c r="FH14734" s="55" t="s">
        <v>1756</v>
      </c>
      <c r="FI14734" s="55">
        <v>1</v>
      </c>
      <c r="FJ14734" s="55">
        <v>530000</v>
      </c>
      <c r="FK14734" s="55" t="s">
        <v>1258</v>
      </c>
      <c r="FL14734" s="55">
        <v>0.0475</v>
      </c>
    </row>
    <row r="14735" ht="14.25" customHeight="1" outlineLevel="1" spans="162:168">
      <c r="FF14735" s="55">
        <v>14728</v>
      </c>
      <c r="FG14735" s="55" t="s">
        <v>2077</v>
      </c>
      <c r="FH14735" s="55" t="s">
        <v>1756</v>
      </c>
      <c r="FI14735" s="55">
        <v>1</v>
      </c>
      <c r="FJ14735" s="55">
        <v>540000</v>
      </c>
      <c r="FK14735" s="55" t="s">
        <v>1258</v>
      </c>
      <c r="FL14735" s="55">
        <v>0.0475</v>
      </c>
    </row>
    <row r="14736" ht="14.25" customHeight="1" outlineLevel="1" spans="162:168">
      <c r="FF14736" s="55">
        <v>14729</v>
      </c>
      <c r="FG14736" s="55" t="s">
        <v>2077</v>
      </c>
      <c r="FH14736" s="55" t="s">
        <v>1756</v>
      </c>
      <c r="FI14736" s="55">
        <v>2</v>
      </c>
      <c r="FJ14736" s="55">
        <v>0</v>
      </c>
      <c r="FK14736" s="55" t="s">
        <v>1258</v>
      </c>
      <c r="FL14736" s="55">
        <v>0.0475</v>
      </c>
    </row>
    <row r="14737" ht="14.25" customHeight="1" outlineLevel="1" spans="162:168">
      <c r="FF14737" s="55">
        <v>14730</v>
      </c>
      <c r="FG14737" s="55" t="s">
        <v>2077</v>
      </c>
      <c r="FH14737" s="55" t="s">
        <v>1756</v>
      </c>
      <c r="FI14737" s="55">
        <v>2</v>
      </c>
      <c r="FJ14737" s="55">
        <v>1000</v>
      </c>
      <c r="FK14737" s="55" t="s">
        <v>1258</v>
      </c>
      <c r="FL14737" s="55">
        <v>0.0475</v>
      </c>
    </row>
    <row r="14738" ht="14.25" customHeight="1" outlineLevel="1" spans="162:168">
      <c r="FF14738" s="55">
        <v>14731</v>
      </c>
      <c r="FG14738" s="55" t="s">
        <v>2077</v>
      </c>
      <c r="FH14738" s="55" t="s">
        <v>1756</v>
      </c>
      <c r="FI14738" s="55">
        <v>2</v>
      </c>
      <c r="FJ14738" s="55">
        <v>2500</v>
      </c>
      <c r="FK14738" s="55" t="s">
        <v>1258</v>
      </c>
      <c r="FL14738" s="55">
        <v>0.0475</v>
      </c>
    </row>
    <row r="14739" ht="14.25" customHeight="1" outlineLevel="1" spans="162:168">
      <c r="FF14739" s="55">
        <v>14732</v>
      </c>
      <c r="FG14739" s="55" t="s">
        <v>2077</v>
      </c>
      <c r="FH14739" s="55" t="s">
        <v>1756</v>
      </c>
      <c r="FI14739" s="55">
        <v>2</v>
      </c>
      <c r="FJ14739" s="55">
        <v>5000</v>
      </c>
      <c r="FK14739" s="55" t="s">
        <v>1258</v>
      </c>
      <c r="FL14739" s="55">
        <v>0.0475</v>
      </c>
    </row>
    <row r="14740" ht="14.25" customHeight="1" outlineLevel="1" spans="162:168">
      <c r="FF14740" s="55">
        <v>14733</v>
      </c>
      <c r="FG14740" s="55" t="s">
        <v>2077</v>
      </c>
      <c r="FH14740" s="55" t="s">
        <v>1756</v>
      </c>
      <c r="FI14740" s="55">
        <v>2</v>
      </c>
      <c r="FJ14740" s="55">
        <v>10000</v>
      </c>
      <c r="FK14740" s="55" t="s">
        <v>1258</v>
      </c>
      <c r="FL14740" s="55">
        <v>0.0475</v>
      </c>
    </row>
    <row r="14741" ht="14.25" customHeight="1" outlineLevel="1" spans="162:168">
      <c r="FF14741" s="55">
        <v>14734</v>
      </c>
      <c r="FG14741" s="55" t="s">
        <v>2077</v>
      </c>
      <c r="FH14741" s="55" t="s">
        <v>1756</v>
      </c>
      <c r="FI14741" s="55">
        <v>2</v>
      </c>
      <c r="FJ14741" s="55">
        <v>25000</v>
      </c>
      <c r="FK14741" s="55" t="s">
        <v>1258</v>
      </c>
      <c r="FL14741" s="55">
        <v>0.0475</v>
      </c>
    </row>
    <row r="14742" ht="14.25" customHeight="1" outlineLevel="1" spans="162:168">
      <c r="FF14742" s="55">
        <v>14735</v>
      </c>
      <c r="FG14742" s="55" t="s">
        <v>2077</v>
      </c>
      <c r="FH14742" s="55" t="s">
        <v>1756</v>
      </c>
      <c r="FI14742" s="55">
        <v>2</v>
      </c>
      <c r="FJ14742" s="55">
        <v>50000</v>
      </c>
      <c r="FK14742" s="55" t="s">
        <v>1258</v>
      </c>
      <c r="FL14742" s="55">
        <v>0.0475</v>
      </c>
    </row>
    <row r="14743" ht="14.25" customHeight="1" outlineLevel="1" spans="162:168">
      <c r="FF14743" s="55">
        <v>14736</v>
      </c>
      <c r="FG14743" s="55" t="s">
        <v>2077</v>
      </c>
      <c r="FH14743" s="55" t="s">
        <v>1756</v>
      </c>
      <c r="FI14743" s="55">
        <v>2</v>
      </c>
      <c r="FJ14743" s="55">
        <v>80000</v>
      </c>
      <c r="FK14743" s="55" t="s">
        <v>1258</v>
      </c>
      <c r="FL14743" s="55">
        <v>0.0475</v>
      </c>
    </row>
    <row r="14744" ht="14.25" customHeight="1" outlineLevel="1" spans="162:168">
      <c r="FF14744" s="55">
        <v>14737</v>
      </c>
      <c r="FG14744" s="55" t="s">
        <v>2077</v>
      </c>
      <c r="FH14744" s="55" t="s">
        <v>1756</v>
      </c>
      <c r="FI14744" s="55">
        <v>2</v>
      </c>
      <c r="FJ14744" s="55">
        <v>130000</v>
      </c>
      <c r="FK14744" s="55" t="s">
        <v>1258</v>
      </c>
      <c r="FL14744" s="55">
        <v>0.0475</v>
      </c>
    </row>
    <row r="14745" ht="14.25" customHeight="1" outlineLevel="1" spans="162:168">
      <c r="FF14745" s="55">
        <v>14738</v>
      </c>
      <c r="FG14745" s="55" t="s">
        <v>2077</v>
      </c>
      <c r="FH14745" s="55" t="s">
        <v>1756</v>
      </c>
      <c r="FI14745" s="55">
        <v>2</v>
      </c>
      <c r="FJ14745" s="55">
        <v>260000</v>
      </c>
      <c r="FK14745" s="55" t="s">
        <v>1258</v>
      </c>
      <c r="FL14745" s="55">
        <v>0.0475</v>
      </c>
    </row>
    <row r="14746" ht="14.25" customHeight="1" outlineLevel="1" spans="162:168">
      <c r="FF14746" s="55">
        <v>14739</v>
      </c>
      <c r="FG14746" s="55" t="s">
        <v>2077</v>
      </c>
      <c r="FH14746" s="55" t="s">
        <v>1756</v>
      </c>
      <c r="FI14746" s="55">
        <v>2</v>
      </c>
      <c r="FJ14746" s="55">
        <v>400000</v>
      </c>
      <c r="FK14746" s="55" t="s">
        <v>1258</v>
      </c>
      <c r="FL14746" s="55">
        <v>0.0475</v>
      </c>
    </row>
    <row r="14747" ht="14.25" customHeight="1" outlineLevel="1" spans="162:168">
      <c r="FF14747" s="55">
        <v>14740</v>
      </c>
      <c r="FG14747" s="55" t="s">
        <v>2077</v>
      </c>
      <c r="FH14747" s="55" t="s">
        <v>1756</v>
      </c>
      <c r="FI14747" s="55">
        <v>2</v>
      </c>
      <c r="FJ14747" s="55">
        <v>530000</v>
      </c>
      <c r="FK14747" s="55" t="s">
        <v>1258</v>
      </c>
      <c r="FL14747" s="55">
        <v>0.0475</v>
      </c>
    </row>
    <row r="14748" ht="14.25" customHeight="1" outlineLevel="1" spans="162:168">
      <c r="FF14748" s="55">
        <v>14741</v>
      </c>
      <c r="FG14748" s="55" t="s">
        <v>2077</v>
      </c>
      <c r="FH14748" s="55" t="s">
        <v>1756</v>
      </c>
      <c r="FI14748" s="55">
        <v>2</v>
      </c>
      <c r="FJ14748" s="55">
        <v>540000</v>
      </c>
      <c r="FK14748" s="55" t="s">
        <v>1258</v>
      </c>
      <c r="FL14748" s="55">
        <v>0.0475</v>
      </c>
    </row>
    <row r="14749" ht="14.25" customHeight="1" outlineLevel="1" spans="162:168">
      <c r="FF14749" s="55">
        <v>14742</v>
      </c>
      <c r="FG14749" s="55" t="s">
        <v>2077</v>
      </c>
      <c r="FH14749" s="55" t="s">
        <v>1756</v>
      </c>
      <c r="FI14749" s="55">
        <v>3</v>
      </c>
      <c r="FJ14749" s="55">
        <v>0</v>
      </c>
      <c r="FK14749" s="55" t="s">
        <v>1258</v>
      </c>
      <c r="FL14749" s="55">
        <v>0.025</v>
      </c>
    </row>
    <row r="14750" ht="14.25" customHeight="1" outlineLevel="1" spans="162:168">
      <c r="FF14750" s="55">
        <v>14743</v>
      </c>
      <c r="FG14750" s="55" t="s">
        <v>2077</v>
      </c>
      <c r="FH14750" s="55" t="s">
        <v>1756</v>
      </c>
      <c r="FI14750" s="55">
        <v>3</v>
      </c>
      <c r="FJ14750" s="55">
        <v>1000</v>
      </c>
      <c r="FK14750" s="55" t="s">
        <v>1258</v>
      </c>
      <c r="FL14750" s="55">
        <v>0.025</v>
      </c>
    </row>
    <row r="14751" ht="14.25" customHeight="1" outlineLevel="1" spans="162:168">
      <c r="FF14751" s="55">
        <v>14744</v>
      </c>
      <c r="FG14751" s="55" t="s">
        <v>2077</v>
      </c>
      <c r="FH14751" s="55" t="s">
        <v>1756</v>
      </c>
      <c r="FI14751" s="55">
        <v>3</v>
      </c>
      <c r="FJ14751" s="55">
        <v>2500</v>
      </c>
      <c r="FK14751" s="55" t="s">
        <v>1258</v>
      </c>
      <c r="FL14751" s="55">
        <v>0.025</v>
      </c>
    </row>
    <row r="14752" ht="14.25" customHeight="1" outlineLevel="1" spans="162:168">
      <c r="FF14752" s="55">
        <v>14745</v>
      </c>
      <c r="FG14752" s="55" t="s">
        <v>2077</v>
      </c>
      <c r="FH14752" s="55" t="s">
        <v>1756</v>
      </c>
      <c r="FI14752" s="55">
        <v>3</v>
      </c>
      <c r="FJ14752" s="55">
        <v>5000</v>
      </c>
      <c r="FK14752" s="55" t="s">
        <v>1258</v>
      </c>
      <c r="FL14752" s="55">
        <v>0.025</v>
      </c>
    </row>
    <row r="14753" ht="14.25" customHeight="1" outlineLevel="1" spans="162:168">
      <c r="FF14753" s="55">
        <v>14746</v>
      </c>
      <c r="FG14753" s="55" t="s">
        <v>2077</v>
      </c>
      <c r="FH14753" s="55" t="s">
        <v>1756</v>
      </c>
      <c r="FI14753" s="55">
        <v>3</v>
      </c>
      <c r="FJ14753" s="55">
        <v>10000</v>
      </c>
      <c r="FK14753" s="55" t="s">
        <v>1258</v>
      </c>
      <c r="FL14753" s="55">
        <v>0.025</v>
      </c>
    </row>
    <row r="14754" ht="14.25" customHeight="1" outlineLevel="1" spans="162:168">
      <c r="FF14754" s="55">
        <v>14747</v>
      </c>
      <c r="FG14754" s="55" t="s">
        <v>2077</v>
      </c>
      <c r="FH14754" s="55" t="s">
        <v>1756</v>
      </c>
      <c r="FI14754" s="55">
        <v>3</v>
      </c>
      <c r="FJ14754" s="55">
        <v>25000</v>
      </c>
      <c r="FK14754" s="55" t="s">
        <v>1258</v>
      </c>
      <c r="FL14754" s="55">
        <v>0.025</v>
      </c>
    </row>
    <row r="14755" ht="14.25" customHeight="1" outlineLevel="1" spans="162:168">
      <c r="FF14755" s="55">
        <v>14748</v>
      </c>
      <c r="FG14755" s="55" t="s">
        <v>2077</v>
      </c>
      <c r="FH14755" s="55" t="s">
        <v>1756</v>
      </c>
      <c r="FI14755" s="55">
        <v>3</v>
      </c>
      <c r="FJ14755" s="55">
        <v>50000</v>
      </c>
      <c r="FK14755" s="55" t="s">
        <v>1258</v>
      </c>
      <c r="FL14755" s="55">
        <v>0.025</v>
      </c>
    </row>
    <row r="14756" ht="14.25" customHeight="1" outlineLevel="1" spans="162:168">
      <c r="FF14756" s="55">
        <v>14749</v>
      </c>
      <c r="FG14756" s="55" t="s">
        <v>2077</v>
      </c>
      <c r="FH14756" s="55" t="s">
        <v>1756</v>
      </c>
      <c r="FI14756" s="55">
        <v>3</v>
      </c>
      <c r="FJ14756" s="55">
        <v>80000</v>
      </c>
      <c r="FK14756" s="55" t="s">
        <v>1258</v>
      </c>
      <c r="FL14756" s="55">
        <v>0.025</v>
      </c>
    </row>
    <row r="14757" ht="14.25" customHeight="1" outlineLevel="1" spans="162:168">
      <c r="FF14757" s="55">
        <v>14750</v>
      </c>
      <c r="FG14757" s="55" t="s">
        <v>2077</v>
      </c>
      <c r="FH14757" s="55" t="s">
        <v>1756</v>
      </c>
      <c r="FI14757" s="55">
        <v>3</v>
      </c>
      <c r="FJ14757" s="55">
        <v>130000</v>
      </c>
      <c r="FK14757" s="55" t="s">
        <v>1258</v>
      </c>
      <c r="FL14757" s="55">
        <v>0.025</v>
      </c>
    </row>
    <row r="14758" ht="14.25" customHeight="1" outlineLevel="1" spans="162:168">
      <c r="FF14758" s="55">
        <v>14751</v>
      </c>
      <c r="FG14758" s="55" t="s">
        <v>2077</v>
      </c>
      <c r="FH14758" s="55" t="s">
        <v>1756</v>
      </c>
      <c r="FI14758" s="55">
        <v>3</v>
      </c>
      <c r="FJ14758" s="55">
        <v>260000</v>
      </c>
      <c r="FK14758" s="55" t="s">
        <v>1258</v>
      </c>
      <c r="FL14758" s="55">
        <v>0.025</v>
      </c>
    </row>
    <row r="14759" ht="14.25" customHeight="1" outlineLevel="1" spans="162:168">
      <c r="FF14759" s="55">
        <v>14752</v>
      </c>
      <c r="FG14759" s="55" t="s">
        <v>2077</v>
      </c>
      <c r="FH14759" s="55" t="s">
        <v>1756</v>
      </c>
      <c r="FI14759" s="55">
        <v>3</v>
      </c>
      <c r="FJ14759" s="55">
        <v>400000</v>
      </c>
      <c r="FK14759" s="55" t="s">
        <v>1258</v>
      </c>
      <c r="FL14759" s="55">
        <v>0.025</v>
      </c>
    </row>
    <row r="14760" ht="14.25" customHeight="1" outlineLevel="1" spans="162:168">
      <c r="FF14760" s="55">
        <v>14753</v>
      </c>
      <c r="FG14760" s="55" t="s">
        <v>2077</v>
      </c>
      <c r="FH14760" s="55" t="s">
        <v>1756</v>
      </c>
      <c r="FI14760" s="55">
        <v>3</v>
      </c>
      <c r="FJ14760" s="55">
        <v>530000</v>
      </c>
      <c r="FK14760" s="55" t="s">
        <v>1258</v>
      </c>
      <c r="FL14760" s="55">
        <v>0.025</v>
      </c>
    </row>
    <row r="14761" ht="14.25" customHeight="1" outlineLevel="1" spans="162:168">
      <c r="FF14761" s="55">
        <v>14754</v>
      </c>
      <c r="FG14761" s="55" t="s">
        <v>2077</v>
      </c>
      <c r="FH14761" s="55" t="s">
        <v>1756</v>
      </c>
      <c r="FI14761" s="55">
        <v>3</v>
      </c>
      <c r="FJ14761" s="55">
        <v>540000</v>
      </c>
      <c r="FK14761" s="55" t="s">
        <v>1258</v>
      </c>
      <c r="FL14761" s="55">
        <v>0.025</v>
      </c>
    </row>
    <row r="14762" ht="14.25" customHeight="1" outlineLevel="1" spans="162:168">
      <c r="FF14762" s="55">
        <v>14755</v>
      </c>
      <c r="FG14762" s="55" t="s">
        <v>2077</v>
      </c>
      <c r="FH14762" s="55" t="s">
        <v>1410</v>
      </c>
      <c r="FI14762" s="55">
        <v>1</v>
      </c>
      <c r="FJ14762" s="55">
        <v>0</v>
      </c>
      <c r="FK14762" s="55" t="s">
        <v>1258</v>
      </c>
      <c r="FL14762" s="55">
        <v>0.05</v>
      </c>
    </row>
    <row r="14763" ht="14.25" customHeight="1" outlineLevel="1" spans="162:168">
      <c r="FF14763" s="55">
        <v>14756</v>
      </c>
      <c r="FG14763" s="55" t="s">
        <v>2077</v>
      </c>
      <c r="FH14763" s="55" t="s">
        <v>1410</v>
      </c>
      <c r="FI14763" s="55">
        <v>1</v>
      </c>
      <c r="FJ14763" s="55">
        <v>1000</v>
      </c>
      <c r="FK14763" s="55" t="s">
        <v>1258</v>
      </c>
      <c r="FL14763" s="55">
        <v>0.05</v>
      </c>
    </row>
    <row r="14764" ht="14.25" customHeight="1" outlineLevel="1" spans="162:168">
      <c r="FF14764" s="55">
        <v>14757</v>
      </c>
      <c r="FG14764" s="55" t="s">
        <v>2077</v>
      </c>
      <c r="FH14764" s="55" t="s">
        <v>1410</v>
      </c>
      <c r="FI14764" s="55">
        <v>1</v>
      </c>
      <c r="FJ14764" s="55">
        <v>2500</v>
      </c>
      <c r="FK14764" s="55" t="s">
        <v>1258</v>
      </c>
      <c r="FL14764" s="55">
        <v>0.05</v>
      </c>
    </row>
    <row r="14765" ht="14.25" customHeight="1" outlineLevel="1" spans="162:168">
      <c r="FF14765" s="55">
        <v>14758</v>
      </c>
      <c r="FG14765" s="55" t="s">
        <v>2077</v>
      </c>
      <c r="FH14765" s="55" t="s">
        <v>1410</v>
      </c>
      <c r="FI14765" s="55">
        <v>1</v>
      </c>
      <c r="FJ14765" s="55">
        <v>5000</v>
      </c>
      <c r="FK14765" s="55" t="s">
        <v>1258</v>
      </c>
      <c r="FL14765" s="55">
        <v>0.05</v>
      </c>
    </row>
    <row r="14766" ht="14.25" customHeight="1" outlineLevel="1" spans="162:168">
      <c r="FF14766" s="55">
        <v>14759</v>
      </c>
      <c r="FG14766" s="55" t="s">
        <v>2077</v>
      </c>
      <c r="FH14766" s="55" t="s">
        <v>1410</v>
      </c>
      <c r="FI14766" s="55">
        <v>1</v>
      </c>
      <c r="FJ14766" s="55">
        <v>10000</v>
      </c>
      <c r="FK14766" s="55" t="s">
        <v>1258</v>
      </c>
      <c r="FL14766" s="55">
        <v>0.05</v>
      </c>
    </row>
    <row r="14767" ht="14.25" customHeight="1" outlineLevel="1" spans="162:168">
      <c r="FF14767" s="55">
        <v>14760</v>
      </c>
      <c r="FG14767" s="55" t="s">
        <v>2077</v>
      </c>
      <c r="FH14767" s="55" t="s">
        <v>1410</v>
      </c>
      <c r="FI14767" s="55">
        <v>1</v>
      </c>
      <c r="FJ14767" s="55">
        <v>25000</v>
      </c>
      <c r="FK14767" s="55" t="s">
        <v>1258</v>
      </c>
      <c r="FL14767" s="55">
        <v>0.05</v>
      </c>
    </row>
    <row r="14768" ht="14.25" customHeight="1" outlineLevel="1" spans="162:168">
      <c r="FF14768" s="55">
        <v>14761</v>
      </c>
      <c r="FG14768" s="55" t="s">
        <v>2077</v>
      </c>
      <c r="FH14768" s="55" t="s">
        <v>1410</v>
      </c>
      <c r="FI14768" s="55">
        <v>1</v>
      </c>
      <c r="FJ14768" s="55">
        <v>50000</v>
      </c>
      <c r="FK14768" s="55" t="s">
        <v>1258</v>
      </c>
      <c r="FL14768" s="55">
        <v>0.05</v>
      </c>
    </row>
    <row r="14769" ht="14.25" customHeight="1" outlineLevel="1" spans="162:168">
      <c r="FF14769" s="55">
        <v>14762</v>
      </c>
      <c r="FG14769" s="55" t="s">
        <v>2077</v>
      </c>
      <c r="FH14769" s="55" t="s">
        <v>1410</v>
      </c>
      <c r="FI14769" s="55">
        <v>1</v>
      </c>
      <c r="FJ14769" s="55">
        <v>80000</v>
      </c>
      <c r="FK14769" s="55" t="s">
        <v>1258</v>
      </c>
      <c r="FL14769" s="55">
        <v>0.05</v>
      </c>
    </row>
    <row r="14770" ht="14.25" customHeight="1" outlineLevel="1" spans="162:168">
      <c r="FF14770" s="55">
        <v>14763</v>
      </c>
      <c r="FG14770" s="55" t="s">
        <v>2077</v>
      </c>
      <c r="FH14770" s="55" t="s">
        <v>1410</v>
      </c>
      <c r="FI14770" s="55">
        <v>1</v>
      </c>
      <c r="FJ14770" s="55">
        <v>130000</v>
      </c>
      <c r="FK14770" s="55" t="s">
        <v>1258</v>
      </c>
      <c r="FL14770" s="55">
        <v>0.05</v>
      </c>
    </row>
    <row r="14771" ht="14.25" customHeight="1" outlineLevel="1" spans="162:168">
      <c r="FF14771" s="55">
        <v>14764</v>
      </c>
      <c r="FG14771" s="55" t="s">
        <v>2077</v>
      </c>
      <c r="FH14771" s="55" t="s">
        <v>1410</v>
      </c>
      <c r="FI14771" s="55">
        <v>1</v>
      </c>
      <c r="FJ14771" s="55">
        <v>260000</v>
      </c>
      <c r="FK14771" s="55" t="s">
        <v>1258</v>
      </c>
      <c r="FL14771" s="55">
        <v>0.05</v>
      </c>
    </row>
    <row r="14772" ht="14.25" customHeight="1" outlineLevel="1" spans="162:168">
      <c r="FF14772" s="55">
        <v>14765</v>
      </c>
      <c r="FG14772" s="55" t="s">
        <v>2077</v>
      </c>
      <c r="FH14772" s="55" t="s">
        <v>1410</v>
      </c>
      <c r="FI14772" s="55">
        <v>1</v>
      </c>
      <c r="FJ14772" s="55">
        <v>400000</v>
      </c>
      <c r="FK14772" s="55" t="s">
        <v>1258</v>
      </c>
      <c r="FL14772" s="55">
        <v>0.05</v>
      </c>
    </row>
    <row r="14773" ht="14.25" customHeight="1" outlineLevel="1" spans="162:168">
      <c r="FF14773" s="55">
        <v>14766</v>
      </c>
      <c r="FG14773" s="55" t="s">
        <v>2077</v>
      </c>
      <c r="FH14773" s="55" t="s">
        <v>1410</v>
      </c>
      <c r="FI14773" s="55">
        <v>1</v>
      </c>
      <c r="FJ14773" s="55">
        <v>530000</v>
      </c>
      <c r="FK14773" s="55" t="s">
        <v>1258</v>
      </c>
      <c r="FL14773" s="55">
        <v>0.05</v>
      </c>
    </row>
    <row r="14774" ht="14.25" customHeight="1" outlineLevel="1" spans="162:168">
      <c r="FF14774" s="55">
        <v>14767</v>
      </c>
      <c r="FG14774" s="55" t="s">
        <v>2077</v>
      </c>
      <c r="FH14774" s="55" t="s">
        <v>1410</v>
      </c>
      <c r="FI14774" s="55">
        <v>1</v>
      </c>
      <c r="FJ14774" s="55">
        <v>540000</v>
      </c>
      <c r="FK14774" s="55" t="s">
        <v>1258</v>
      </c>
      <c r="FL14774" s="55">
        <v>0.05</v>
      </c>
    </row>
    <row r="14775" ht="14.25" customHeight="1" outlineLevel="1" spans="162:168">
      <c r="FF14775" s="55">
        <v>14768</v>
      </c>
      <c r="FG14775" s="55" t="s">
        <v>2077</v>
      </c>
      <c r="FH14775" s="55" t="s">
        <v>1410</v>
      </c>
      <c r="FI14775" s="55">
        <v>2</v>
      </c>
      <c r="FJ14775" s="55">
        <v>0</v>
      </c>
      <c r="FK14775" s="55" t="s">
        <v>1258</v>
      </c>
      <c r="FL14775" s="55">
        <v>0.0375</v>
      </c>
    </row>
    <row r="14776" ht="14.25" customHeight="1" outlineLevel="1" spans="162:168">
      <c r="FF14776" s="55">
        <v>14769</v>
      </c>
      <c r="FG14776" s="55" t="s">
        <v>2077</v>
      </c>
      <c r="FH14776" s="55" t="s">
        <v>1410</v>
      </c>
      <c r="FI14776" s="55">
        <v>2</v>
      </c>
      <c r="FJ14776" s="55">
        <v>1000</v>
      </c>
      <c r="FK14776" s="55" t="s">
        <v>1258</v>
      </c>
      <c r="FL14776" s="55">
        <v>0.0292</v>
      </c>
    </row>
    <row r="14777" ht="14.25" customHeight="1" outlineLevel="1" spans="162:168">
      <c r="FF14777" s="55">
        <v>14770</v>
      </c>
      <c r="FG14777" s="55" t="s">
        <v>2077</v>
      </c>
      <c r="FH14777" s="55" t="s">
        <v>1410</v>
      </c>
      <c r="FI14777" s="55">
        <v>2</v>
      </c>
      <c r="FJ14777" s="55">
        <v>2500</v>
      </c>
      <c r="FK14777" s="55" t="s">
        <v>1258</v>
      </c>
      <c r="FL14777" s="55">
        <v>0.025</v>
      </c>
    </row>
    <row r="14778" ht="14.25" customHeight="1" outlineLevel="1" spans="162:168">
      <c r="FF14778" s="55">
        <v>14771</v>
      </c>
      <c r="FG14778" s="55" t="s">
        <v>2077</v>
      </c>
      <c r="FH14778" s="55" t="s">
        <v>1410</v>
      </c>
      <c r="FI14778" s="55">
        <v>2</v>
      </c>
      <c r="FJ14778" s="55">
        <v>5000</v>
      </c>
      <c r="FK14778" s="55" t="s">
        <v>1258</v>
      </c>
      <c r="FL14778" s="55">
        <v>0.025</v>
      </c>
    </row>
    <row r="14779" ht="14.25" customHeight="1" outlineLevel="1" spans="162:168">
      <c r="FF14779" s="55">
        <v>14772</v>
      </c>
      <c r="FG14779" s="55" t="s">
        <v>2077</v>
      </c>
      <c r="FH14779" s="55" t="s">
        <v>1410</v>
      </c>
      <c r="FI14779" s="55">
        <v>2</v>
      </c>
      <c r="FJ14779" s="55">
        <v>10000</v>
      </c>
      <c r="FK14779" s="55" t="s">
        <v>1258</v>
      </c>
      <c r="FL14779" s="55">
        <v>0.025</v>
      </c>
    </row>
    <row r="14780" ht="14.25" customHeight="1" outlineLevel="1" spans="162:168">
      <c r="FF14780" s="55">
        <v>14773</v>
      </c>
      <c r="FG14780" s="55" t="s">
        <v>2077</v>
      </c>
      <c r="FH14780" s="55" t="s">
        <v>1410</v>
      </c>
      <c r="FI14780" s="55">
        <v>2</v>
      </c>
      <c r="FJ14780" s="55">
        <v>25000</v>
      </c>
      <c r="FK14780" s="55" t="s">
        <v>1258</v>
      </c>
      <c r="FL14780" s="55">
        <v>0.025</v>
      </c>
    </row>
    <row r="14781" ht="14.25" customHeight="1" outlineLevel="1" spans="162:168">
      <c r="FF14781" s="55">
        <v>14774</v>
      </c>
      <c r="FG14781" s="55" t="s">
        <v>2077</v>
      </c>
      <c r="FH14781" s="55" t="s">
        <v>1410</v>
      </c>
      <c r="FI14781" s="55">
        <v>2</v>
      </c>
      <c r="FJ14781" s="55">
        <v>50000</v>
      </c>
      <c r="FK14781" s="55" t="s">
        <v>1258</v>
      </c>
      <c r="FL14781" s="55">
        <v>0.025</v>
      </c>
    </row>
    <row r="14782" ht="14.25" customHeight="1" outlineLevel="1" spans="162:168">
      <c r="FF14782" s="55">
        <v>14775</v>
      </c>
      <c r="FG14782" s="55" t="s">
        <v>2077</v>
      </c>
      <c r="FH14782" s="55" t="s">
        <v>1410</v>
      </c>
      <c r="FI14782" s="55">
        <v>2</v>
      </c>
      <c r="FJ14782" s="55">
        <v>80000</v>
      </c>
      <c r="FK14782" s="55" t="s">
        <v>1258</v>
      </c>
      <c r="FL14782" s="55">
        <v>0.025</v>
      </c>
    </row>
    <row r="14783" ht="14.25" customHeight="1" outlineLevel="1" spans="162:168">
      <c r="FF14783" s="55">
        <v>14776</v>
      </c>
      <c r="FG14783" s="55" t="s">
        <v>2077</v>
      </c>
      <c r="FH14783" s="55" t="s">
        <v>1410</v>
      </c>
      <c r="FI14783" s="55">
        <v>2</v>
      </c>
      <c r="FJ14783" s="55">
        <v>130000</v>
      </c>
      <c r="FK14783" s="55" t="s">
        <v>1258</v>
      </c>
      <c r="FL14783" s="55">
        <v>0.025</v>
      </c>
    </row>
    <row r="14784" ht="14.25" customHeight="1" outlineLevel="1" spans="162:168">
      <c r="FF14784" s="55">
        <v>14777</v>
      </c>
      <c r="FG14784" s="55" t="s">
        <v>2077</v>
      </c>
      <c r="FH14784" s="55" t="s">
        <v>1410</v>
      </c>
      <c r="FI14784" s="55">
        <v>2</v>
      </c>
      <c r="FJ14784" s="55">
        <v>260000</v>
      </c>
      <c r="FK14784" s="55" t="s">
        <v>1258</v>
      </c>
      <c r="FL14784" s="55">
        <v>0.025</v>
      </c>
    </row>
    <row r="14785" ht="14.25" customHeight="1" outlineLevel="1" spans="162:168">
      <c r="FF14785" s="55">
        <v>14778</v>
      </c>
      <c r="FG14785" s="55" t="s">
        <v>2077</v>
      </c>
      <c r="FH14785" s="55" t="s">
        <v>1410</v>
      </c>
      <c r="FI14785" s="55">
        <v>2</v>
      </c>
      <c r="FJ14785" s="55">
        <v>400000</v>
      </c>
      <c r="FK14785" s="55" t="s">
        <v>1258</v>
      </c>
      <c r="FL14785" s="55">
        <v>0.025</v>
      </c>
    </row>
    <row r="14786" ht="14.25" customHeight="1" outlineLevel="1" spans="162:168">
      <c r="FF14786" s="55">
        <v>14779</v>
      </c>
      <c r="FG14786" s="55" t="s">
        <v>2077</v>
      </c>
      <c r="FH14786" s="55" t="s">
        <v>1410</v>
      </c>
      <c r="FI14786" s="55">
        <v>2</v>
      </c>
      <c r="FJ14786" s="55">
        <v>530000</v>
      </c>
      <c r="FK14786" s="55" t="s">
        <v>1258</v>
      </c>
      <c r="FL14786" s="55">
        <v>0.025</v>
      </c>
    </row>
    <row r="14787" ht="14.25" customHeight="1" outlineLevel="1" spans="162:168">
      <c r="FF14787" s="55">
        <v>14780</v>
      </c>
      <c r="FG14787" s="55" t="s">
        <v>2077</v>
      </c>
      <c r="FH14787" s="55" t="s">
        <v>1410</v>
      </c>
      <c r="FI14787" s="55">
        <v>2</v>
      </c>
      <c r="FJ14787" s="55">
        <v>540000</v>
      </c>
      <c r="FK14787" s="55" t="s">
        <v>1258</v>
      </c>
      <c r="FL14787" s="55">
        <v>0.025</v>
      </c>
    </row>
    <row r="14788" ht="14.25" customHeight="1" outlineLevel="1" spans="162:168">
      <c r="FF14788" s="55">
        <v>14781</v>
      </c>
      <c r="FG14788" s="55" t="s">
        <v>2077</v>
      </c>
      <c r="FH14788" s="55" t="s">
        <v>1410</v>
      </c>
      <c r="FI14788" s="55">
        <v>3</v>
      </c>
      <c r="FJ14788" s="55">
        <v>0</v>
      </c>
      <c r="FK14788" s="55" t="s">
        <v>1258</v>
      </c>
      <c r="FL14788" s="55">
        <v>0.0275</v>
      </c>
    </row>
    <row r="14789" ht="14.25" customHeight="1" outlineLevel="1" spans="162:168">
      <c r="FF14789" s="55">
        <v>14782</v>
      </c>
      <c r="FG14789" s="55" t="s">
        <v>2077</v>
      </c>
      <c r="FH14789" s="55" t="s">
        <v>1410</v>
      </c>
      <c r="FI14789" s="55">
        <v>3</v>
      </c>
      <c r="FJ14789" s="55">
        <v>1000</v>
      </c>
      <c r="FK14789" s="55" t="s">
        <v>1258</v>
      </c>
      <c r="FL14789" s="55">
        <v>0.0267</v>
      </c>
    </row>
    <row r="14790" ht="14.25" customHeight="1" outlineLevel="1" spans="162:168">
      <c r="FF14790" s="55">
        <v>14783</v>
      </c>
      <c r="FG14790" s="55" t="s">
        <v>2077</v>
      </c>
      <c r="FH14790" s="55" t="s">
        <v>1410</v>
      </c>
      <c r="FI14790" s="55">
        <v>3</v>
      </c>
      <c r="FJ14790" s="55">
        <v>2500</v>
      </c>
      <c r="FK14790" s="55" t="s">
        <v>1258</v>
      </c>
      <c r="FL14790" s="55">
        <v>0.025</v>
      </c>
    </row>
    <row r="14791" ht="14.25" customHeight="1" outlineLevel="1" spans="162:168">
      <c r="FF14791" s="55">
        <v>14784</v>
      </c>
      <c r="FG14791" s="55" t="s">
        <v>2077</v>
      </c>
      <c r="FH14791" s="55" t="s">
        <v>1410</v>
      </c>
      <c r="FI14791" s="55">
        <v>3</v>
      </c>
      <c r="FJ14791" s="55">
        <v>5000</v>
      </c>
      <c r="FK14791" s="55" t="s">
        <v>1258</v>
      </c>
      <c r="FL14791" s="55">
        <v>0.025</v>
      </c>
    </row>
    <row r="14792" ht="14.25" customHeight="1" outlineLevel="1" spans="162:168">
      <c r="FF14792" s="55">
        <v>14785</v>
      </c>
      <c r="FG14792" s="55" t="s">
        <v>2077</v>
      </c>
      <c r="FH14792" s="55" t="s">
        <v>1410</v>
      </c>
      <c r="FI14792" s="55">
        <v>3</v>
      </c>
      <c r="FJ14792" s="55">
        <v>10000</v>
      </c>
      <c r="FK14792" s="55" t="s">
        <v>1258</v>
      </c>
      <c r="FL14792" s="55">
        <v>0.025</v>
      </c>
    </row>
    <row r="14793" ht="14.25" customHeight="1" outlineLevel="1" spans="162:168">
      <c r="FF14793" s="55">
        <v>14786</v>
      </c>
      <c r="FG14793" s="55" t="s">
        <v>2077</v>
      </c>
      <c r="FH14793" s="55" t="s">
        <v>1410</v>
      </c>
      <c r="FI14793" s="55">
        <v>3</v>
      </c>
      <c r="FJ14793" s="55">
        <v>25000</v>
      </c>
      <c r="FK14793" s="55" t="s">
        <v>1258</v>
      </c>
      <c r="FL14793" s="55">
        <v>0.025</v>
      </c>
    </row>
    <row r="14794" ht="14.25" customHeight="1" outlineLevel="1" spans="162:168">
      <c r="FF14794" s="55">
        <v>14787</v>
      </c>
      <c r="FG14794" s="55" t="s">
        <v>2077</v>
      </c>
      <c r="FH14794" s="55" t="s">
        <v>1410</v>
      </c>
      <c r="FI14794" s="55">
        <v>3</v>
      </c>
      <c r="FJ14794" s="55">
        <v>50000</v>
      </c>
      <c r="FK14794" s="55" t="s">
        <v>1258</v>
      </c>
      <c r="FL14794" s="55">
        <v>0.025</v>
      </c>
    </row>
    <row r="14795" ht="14.25" customHeight="1" outlineLevel="1" spans="162:168">
      <c r="FF14795" s="55">
        <v>14788</v>
      </c>
      <c r="FG14795" s="55" t="s">
        <v>2077</v>
      </c>
      <c r="FH14795" s="55" t="s">
        <v>1410</v>
      </c>
      <c r="FI14795" s="55">
        <v>3</v>
      </c>
      <c r="FJ14795" s="55">
        <v>80000</v>
      </c>
      <c r="FK14795" s="55" t="s">
        <v>1258</v>
      </c>
      <c r="FL14795" s="55">
        <v>0.025</v>
      </c>
    </row>
    <row r="14796" ht="14.25" customHeight="1" outlineLevel="1" spans="162:168">
      <c r="FF14796" s="55">
        <v>14789</v>
      </c>
      <c r="FG14796" s="55" t="s">
        <v>2077</v>
      </c>
      <c r="FH14796" s="55" t="s">
        <v>1410</v>
      </c>
      <c r="FI14796" s="55">
        <v>3</v>
      </c>
      <c r="FJ14796" s="55">
        <v>130000</v>
      </c>
      <c r="FK14796" s="55" t="s">
        <v>1258</v>
      </c>
      <c r="FL14796" s="55">
        <v>0.025</v>
      </c>
    </row>
    <row r="14797" ht="14.25" customHeight="1" outlineLevel="1" spans="162:168">
      <c r="FF14797" s="55">
        <v>14790</v>
      </c>
      <c r="FG14797" s="55" t="s">
        <v>2077</v>
      </c>
      <c r="FH14797" s="55" t="s">
        <v>1410</v>
      </c>
      <c r="FI14797" s="55">
        <v>3</v>
      </c>
      <c r="FJ14797" s="55">
        <v>260000</v>
      </c>
      <c r="FK14797" s="55" t="s">
        <v>1258</v>
      </c>
      <c r="FL14797" s="55">
        <v>0.025</v>
      </c>
    </row>
    <row r="14798" ht="14.25" customHeight="1" outlineLevel="1" spans="162:168">
      <c r="FF14798" s="55">
        <v>14791</v>
      </c>
      <c r="FG14798" s="55" t="s">
        <v>2077</v>
      </c>
      <c r="FH14798" s="55" t="s">
        <v>1410</v>
      </c>
      <c r="FI14798" s="55">
        <v>3</v>
      </c>
      <c r="FJ14798" s="55">
        <v>400000</v>
      </c>
      <c r="FK14798" s="55" t="s">
        <v>1258</v>
      </c>
      <c r="FL14798" s="55">
        <v>0.025</v>
      </c>
    </row>
    <row r="14799" ht="14.25" customHeight="1" outlineLevel="1" spans="162:168">
      <c r="FF14799" s="55">
        <v>14792</v>
      </c>
      <c r="FG14799" s="55" t="s">
        <v>2077</v>
      </c>
      <c r="FH14799" s="55" t="s">
        <v>1410</v>
      </c>
      <c r="FI14799" s="55">
        <v>3</v>
      </c>
      <c r="FJ14799" s="55">
        <v>530000</v>
      </c>
      <c r="FK14799" s="55" t="s">
        <v>1258</v>
      </c>
      <c r="FL14799" s="55">
        <v>0.025</v>
      </c>
    </row>
    <row r="14800" ht="14.25" customHeight="1" outlineLevel="1" spans="162:168">
      <c r="FF14800" s="55">
        <v>14793</v>
      </c>
      <c r="FG14800" s="55" t="s">
        <v>2077</v>
      </c>
      <c r="FH14800" s="55" t="s">
        <v>1410</v>
      </c>
      <c r="FI14800" s="55">
        <v>3</v>
      </c>
      <c r="FJ14800" s="55">
        <v>540000</v>
      </c>
      <c r="FK14800" s="55" t="s">
        <v>1258</v>
      </c>
      <c r="FL14800" s="55">
        <v>0.025</v>
      </c>
    </row>
    <row r="14801" ht="14.25" customHeight="1" outlineLevel="1" spans="162:168">
      <c r="FF14801" s="55">
        <v>14794</v>
      </c>
      <c r="FG14801" s="55" t="s">
        <v>2077</v>
      </c>
      <c r="FH14801" s="55" t="s">
        <v>1410</v>
      </c>
      <c r="FI14801" s="55">
        <v>4</v>
      </c>
      <c r="FJ14801" s="55">
        <v>0</v>
      </c>
      <c r="FK14801" s="55" t="s">
        <v>1258</v>
      </c>
      <c r="FL14801" s="55">
        <v>0.0275</v>
      </c>
    </row>
    <row r="14802" ht="14.25" customHeight="1" outlineLevel="1" spans="162:168">
      <c r="FF14802" s="55">
        <v>14795</v>
      </c>
      <c r="FG14802" s="55" t="s">
        <v>2077</v>
      </c>
      <c r="FH14802" s="55" t="s">
        <v>1410</v>
      </c>
      <c r="FI14802" s="55">
        <v>4</v>
      </c>
      <c r="FJ14802" s="55">
        <v>1000</v>
      </c>
      <c r="FK14802" s="55" t="s">
        <v>1258</v>
      </c>
      <c r="FL14802" s="55">
        <v>0.0267</v>
      </c>
    </row>
    <row r="14803" ht="14.25" customHeight="1" outlineLevel="1" spans="162:168">
      <c r="FF14803" s="55">
        <v>14796</v>
      </c>
      <c r="FG14803" s="55" t="s">
        <v>2077</v>
      </c>
      <c r="FH14803" s="55" t="s">
        <v>1410</v>
      </c>
      <c r="FI14803" s="55">
        <v>4</v>
      </c>
      <c r="FJ14803" s="55">
        <v>2500</v>
      </c>
      <c r="FK14803" s="55" t="s">
        <v>1258</v>
      </c>
      <c r="FL14803" s="55">
        <v>0.025</v>
      </c>
    </row>
    <row r="14804" ht="14.25" customHeight="1" outlineLevel="1" spans="162:168">
      <c r="FF14804" s="55">
        <v>14797</v>
      </c>
      <c r="FG14804" s="55" t="s">
        <v>2077</v>
      </c>
      <c r="FH14804" s="55" t="s">
        <v>1410</v>
      </c>
      <c r="FI14804" s="55">
        <v>4</v>
      </c>
      <c r="FJ14804" s="55">
        <v>5000</v>
      </c>
      <c r="FK14804" s="55" t="s">
        <v>1258</v>
      </c>
      <c r="FL14804" s="55">
        <v>0.025</v>
      </c>
    </row>
    <row r="14805" ht="14.25" customHeight="1" outlineLevel="1" spans="162:168">
      <c r="FF14805" s="55">
        <v>14798</v>
      </c>
      <c r="FG14805" s="55" t="s">
        <v>2077</v>
      </c>
      <c r="FH14805" s="55" t="s">
        <v>1410</v>
      </c>
      <c r="FI14805" s="55">
        <v>4</v>
      </c>
      <c r="FJ14805" s="55">
        <v>10000</v>
      </c>
      <c r="FK14805" s="55" t="s">
        <v>1258</v>
      </c>
      <c r="FL14805" s="55">
        <v>0.025</v>
      </c>
    </row>
    <row r="14806" ht="14.25" customHeight="1" outlineLevel="1" spans="162:168">
      <c r="FF14806" s="55">
        <v>14799</v>
      </c>
      <c r="FG14806" s="55" t="s">
        <v>2077</v>
      </c>
      <c r="FH14806" s="55" t="s">
        <v>1410</v>
      </c>
      <c r="FI14806" s="55">
        <v>4</v>
      </c>
      <c r="FJ14806" s="55">
        <v>25000</v>
      </c>
      <c r="FK14806" s="55" t="s">
        <v>1258</v>
      </c>
      <c r="FL14806" s="55">
        <v>0.025</v>
      </c>
    </row>
    <row r="14807" ht="14.25" customHeight="1" outlineLevel="1" spans="162:168">
      <c r="FF14807" s="55">
        <v>14800</v>
      </c>
      <c r="FG14807" s="55" t="s">
        <v>2077</v>
      </c>
      <c r="FH14807" s="55" t="s">
        <v>1410</v>
      </c>
      <c r="FI14807" s="55">
        <v>4</v>
      </c>
      <c r="FJ14807" s="55">
        <v>50000</v>
      </c>
      <c r="FK14807" s="55" t="s">
        <v>1258</v>
      </c>
      <c r="FL14807" s="55">
        <v>0.025</v>
      </c>
    </row>
    <row r="14808" ht="14.25" customHeight="1" outlineLevel="1" spans="162:168">
      <c r="FF14808" s="55">
        <v>14801</v>
      </c>
      <c r="FG14808" s="55" t="s">
        <v>2077</v>
      </c>
      <c r="FH14808" s="55" t="s">
        <v>1410</v>
      </c>
      <c r="FI14808" s="55">
        <v>4</v>
      </c>
      <c r="FJ14808" s="55">
        <v>80000</v>
      </c>
      <c r="FK14808" s="55" t="s">
        <v>1258</v>
      </c>
      <c r="FL14808" s="55">
        <v>0.025</v>
      </c>
    </row>
    <row r="14809" ht="14.25" customHeight="1" outlineLevel="1" spans="162:168">
      <c r="FF14809" s="55">
        <v>14802</v>
      </c>
      <c r="FG14809" s="55" t="s">
        <v>2077</v>
      </c>
      <c r="FH14809" s="55" t="s">
        <v>1410</v>
      </c>
      <c r="FI14809" s="55">
        <v>4</v>
      </c>
      <c r="FJ14809" s="55">
        <v>130000</v>
      </c>
      <c r="FK14809" s="55" t="s">
        <v>1258</v>
      </c>
      <c r="FL14809" s="55">
        <v>0.025</v>
      </c>
    </row>
    <row r="14810" ht="14.25" customHeight="1" outlineLevel="1" spans="162:168">
      <c r="FF14810" s="55">
        <v>14803</v>
      </c>
      <c r="FG14810" s="55" t="s">
        <v>2077</v>
      </c>
      <c r="FH14810" s="55" t="s">
        <v>1410</v>
      </c>
      <c r="FI14810" s="55">
        <v>4</v>
      </c>
      <c r="FJ14810" s="55">
        <v>260000</v>
      </c>
      <c r="FK14810" s="55" t="s">
        <v>1258</v>
      </c>
      <c r="FL14810" s="55">
        <v>0.025</v>
      </c>
    </row>
    <row r="14811" ht="14.25" customHeight="1" outlineLevel="1" spans="162:168">
      <c r="FF14811" s="55">
        <v>14804</v>
      </c>
      <c r="FG14811" s="55" t="s">
        <v>2077</v>
      </c>
      <c r="FH14811" s="55" t="s">
        <v>1410</v>
      </c>
      <c r="FI14811" s="55">
        <v>4</v>
      </c>
      <c r="FJ14811" s="55">
        <v>400000</v>
      </c>
      <c r="FK14811" s="55" t="s">
        <v>1258</v>
      </c>
      <c r="FL14811" s="55">
        <v>0.025</v>
      </c>
    </row>
    <row r="14812" ht="14.25" customHeight="1" outlineLevel="1" spans="162:168">
      <c r="FF14812" s="55">
        <v>14805</v>
      </c>
      <c r="FG14812" s="55" t="s">
        <v>2077</v>
      </c>
      <c r="FH14812" s="55" t="s">
        <v>1410</v>
      </c>
      <c r="FI14812" s="55">
        <v>4</v>
      </c>
      <c r="FJ14812" s="55">
        <v>530000</v>
      </c>
      <c r="FK14812" s="55" t="s">
        <v>1258</v>
      </c>
      <c r="FL14812" s="55">
        <v>0.025</v>
      </c>
    </row>
    <row r="14813" ht="14.25" customHeight="1" outlineLevel="1" spans="162:168">
      <c r="FF14813" s="55">
        <v>14806</v>
      </c>
      <c r="FG14813" s="55" t="s">
        <v>2077</v>
      </c>
      <c r="FH14813" s="55" t="s">
        <v>1410</v>
      </c>
      <c r="FI14813" s="55">
        <v>4</v>
      </c>
      <c r="FJ14813" s="55">
        <v>540000</v>
      </c>
      <c r="FK14813" s="55" t="s">
        <v>1258</v>
      </c>
      <c r="FL14813" s="55">
        <v>0.025</v>
      </c>
    </row>
    <row r="14814" ht="14.25" customHeight="1" outlineLevel="1" spans="162:168">
      <c r="FF14814" s="55">
        <v>14807</v>
      </c>
      <c r="FG14814" s="55" t="s">
        <v>2077</v>
      </c>
      <c r="FH14814" s="55" t="s">
        <v>1410</v>
      </c>
      <c r="FI14814" s="55">
        <v>5</v>
      </c>
      <c r="FJ14814" s="55">
        <v>0</v>
      </c>
      <c r="FK14814" s="55" t="s">
        <v>1258</v>
      </c>
      <c r="FL14814" s="55">
        <v>0.025</v>
      </c>
    </row>
    <row r="14815" ht="14.25" customHeight="1" outlineLevel="1" spans="162:168">
      <c r="FF14815" s="55">
        <v>14808</v>
      </c>
      <c r="FG14815" s="55" t="s">
        <v>2077</v>
      </c>
      <c r="FH14815" s="55" t="s">
        <v>1410</v>
      </c>
      <c r="FI14815" s="55">
        <v>5</v>
      </c>
      <c r="FJ14815" s="55">
        <v>1000</v>
      </c>
      <c r="FK14815" s="55" t="s">
        <v>1258</v>
      </c>
      <c r="FL14815" s="55">
        <v>0.025</v>
      </c>
    </row>
    <row r="14816" ht="14.25" customHeight="1" outlineLevel="1" spans="162:168">
      <c r="FF14816" s="55">
        <v>14809</v>
      </c>
      <c r="FG14816" s="55" t="s">
        <v>2077</v>
      </c>
      <c r="FH14816" s="55" t="s">
        <v>1410</v>
      </c>
      <c r="FI14816" s="55">
        <v>5</v>
      </c>
      <c r="FJ14816" s="55">
        <v>2500</v>
      </c>
      <c r="FK14816" s="55" t="s">
        <v>1258</v>
      </c>
      <c r="FL14816" s="55">
        <v>0.025</v>
      </c>
    </row>
    <row r="14817" ht="14.25" customHeight="1" outlineLevel="1" spans="162:168">
      <c r="FF14817" s="55">
        <v>14810</v>
      </c>
      <c r="FG14817" s="55" t="s">
        <v>2077</v>
      </c>
      <c r="FH14817" s="55" t="s">
        <v>1410</v>
      </c>
      <c r="FI14817" s="55">
        <v>5</v>
      </c>
      <c r="FJ14817" s="55">
        <v>5000</v>
      </c>
      <c r="FK14817" s="55" t="s">
        <v>1258</v>
      </c>
      <c r="FL14817" s="55">
        <v>0.025</v>
      </c>
    </row>
    <row r="14818" ht="14.25" customHeight="1" outlineLevel="1" spans="162:168">
      <c r="FF14818" s="55">
        <v>14811</v>
      </c>
      <c r="FG14818" s="55" t="s">
        <v>2077</v>
      </c>
      <c r="FH14818" s="55" t="s">
        <v>1410</v>
      </c>
      <c r="FI14818" s="55">
        <v>5</v>
      </c>
      <c r="FJ14818" s="55">
        <v>10000</v>
      </c>
      <c r="FK14818" s="55" t="s">
        <v>1258</v>
      </c>
      <c r="FL14818" s="55">
        <v>0.025</v>
      </c>
    </row>
    <row r="14819" ht="14.25" customHeight="1" outlineLevel="1" spans="162:168">
      <c r="FF14819" s="55">
        <v>14812</v>
      </c>
      <c r="FG14819" s="55" t="s">
        <v>2077</v>
      </c>
      <c r="FH14819" s="55" t="s">
        <v>1410</v>
      </c>
      <c r="FI14819" s="55">
        <v>5</v>
      </c>
      <c r="FJ14819" s="55">
        <v>25000</v>
      </c>
      <c r="FK14819" s="55" t="s">
        <v>1258</v>
      </c>
      <c r="FL14819" s="55">
        <v>0.025</v>
      </c>
    </row>
    <row r="14820" ht="14.25" customHeight="1" outlineLevel="1" spans="162:168">
      <c r="FF14820" s="55">
        <v>14813</v>
      </c>
      <c r="FG14820" s="55" t="s">
        <v>2077</v>
      </c>
      <c r="FH14820" s="55" t="s">
        <v>1410</v>
      </c>
      <c r="FI14820" s="55">
        <v>5</v>
      </c>
      <c r="FJ14820" s="55">
        <v>50000</v>
      </c>
      <c r="FK14820" s="55" t="s">
        <v>1258</v>
      </c>
      <c r="FL14820" s="55">
        <v>0.025</v>
      </c>
    </row>
    <row r="14821" ht="14.25" customHeight="1" outlineLevel="1" spans="162:168">
      <c r="FF14821" s="55">
        <v>14814</v>
      </c>
      <c r="FG14821" s="55" t="s">
        <v>2077</v>
      </c>
      <c r="FH14821" s="55" t="s">
        <v>1410</v>
      </c>
      <c r="FI14821" s="55">
        <v>5</v>
      </c>
      <c r="FJ14821" s="55">
        <v>80000</v>
      </c>
      <c r="FK14821" s="55" t="s">
        <v>1258</v>
      </c>
      <c r="FL14821" s="55">
        <v>0.025</v>
      </c>
    </row>
    <row r="14822" ht="14.25" customHeight="1" outlineLevel="1" spans="162:168">
      <c r="FF14822" s="55">
        <v>14815</v>
      </c>
      <c r="FG14822" s="55" t="s">
        <v>2077</v>
      </c>
      <c r="FH14822" s="55" t="s">
        <v>1410</v>
      </c>
      <c r="FI14822" s="55">
        <v>5</v>
      </c>
      <c r="FJ14822" s="55">
        <v>130000</v>
      </c>
      <c r="FK14822" s="55" t="s">
        <v>1258</v>
      </c>
      <c r="FL14822" s="55">
        <v>0.025</v>
      </c>
    </row>
    <row r="14823" ht="14.25" customHeight="1" outlineLevel="1" spans="162:168">
      <c r="FF14823" s="55">
        <v>14816</v>
      </c>
      <c r="FG14823" s="55" t="s">
        <v>2077</v>
      </c>
      <c r="FH14823" s="55" t="s">
        <v>1410</v>
      </c>
      <c r="FI14823" s="55">
        <v>5</v>
      </c>
      <c r="FJ14823" s="55">
        <v>260000</v>
      </c>
      <c r="FK14823" s="55" t="s">
        <v>1258</v>
      </c>
      <c r="FL14823" s="55">
        <v>0.025</v>
      </c>
    </row>
    <row r="14824" ht="14.25" customHeight="1" outlineLevel="1" spans="162:168">
      <c r="FF14824" s="55">
        <v>14817</v>
      </c>
      <c r="FG14824" s="55" t="s">
        <v>2077</v>
      </c>
      <c r="FH14824" s="55" t="s">
        <v>1410</v>
      </c>
      <c r="FI14824" s="55">
        <v>5</v>
      </c>
      <c r="FJ14824" s="55">
        <v>400000</v>
      </c>
      <c r="FK14824" s="55" t="s">
        <v>1258</v>
      </c>
      <c r="FL14824" s="55">
        <v>0.025</v>
      </c>
    </row>
    <row r="14825" ht="14.25" customHeight="1" outlineLevel="1" spans="162:168">
      <c r="FF14825" s="55">
        <v>14818</v>
      </c>
      <c r="FG14825" s="55" t="s">
        <v>2077</v>
      </c>
      <c r="FH14825" s="55" t="s">
        <v>1410</v>
      </c>
      <c r="FI14825" s="55">
        <v>5</v>
      </c>
      <c r="FJ14825" s="55">
        <v>530000</v>
      </c>
      <c r="FK14825" s="55" t="s">
        <v>1258</v>
      </c>
      <c r="FL14825" s="55">
        <v>0.025</v>
      </c>
    </row>
    <row r="14826" ht="14.25" customHeight="1" outlineLevel="1" spans="162:168">
      <c r="FF14826" s="55">
        <v>14819</v>
      </c>
      <c r="FG14826" s="55" t="s">
        <v>2077</v>
      </c>
      <c r="FH14826" s="55" t="s">
        <v>1410</v>
      </c>
      <c r="FI14826" s="55">
        <v>5</v>
      </c>
      <c r="FJ14826" s="55">
        <v>540000</v>
      </c>
      <c r="FK14826" s="55" t="s">
        <v>1258</v>
      </c>
      <c r="FL14826" s="55">
        <v>0.025</v>
      </c>
    </row>
    <row r="14827" ht="14.25" customHeight="1" outlineLevel="1" spans="162:168">
      <c r="FF14827" s="55">
        <v>14820</v>
      </c>
      <c r="FG14827" s="55" t="s">
        <v>2077</v>
      </c>
      <c r="FH14827" s="55" t="s">
        <v>1410</v>
      </c>
      <c r="FI14827" s="55">
        <v>6</v>
      </c>
      <c r="FJ14827" s="55">
        <v>0</v>
      </c>
      <c r="FK14827" s="55" t="s">
        <v>1258</v>
      </c>
      <c r="FL14827" s="55">
        <v>0.025</v>
      </c>
    </row>
    <row r="14828" ht="14.25" customHeight="1" outlineLevel="1" spans="162:168">
      <c r="FF14828" s="55">
        <v>14821</v>
      </c>
      <c r="FG14828" s="55" t="s">
        <v>2077</v>
      </c>
      <c r="FH14828" s="55" t="s">
        <v>1410</v>
      </c>
      <c r="FI14828" s="55">
        <v>6</v>
      </c>
      <c r="FJ14828" s="55">
        <v>1000</v>
      </c>
      <c r="FK14828" s="55" t="s">
        <v>1258</v>
      </c>
      <c r="FL14828" s="55">
        <v>0.025</v>
      </c>
    </row>
    <row r="14829" ht="14.25" customHeight="1" outlineLevel="1" spans="162:168">
      <c r="FF14829" s="55">
        <v>14822</v>
      </c>
      <c r="FG14829" s="55" t="s">
        <v>2077</v>
      </c>
      <c r="FH14829" s="55" t="s">
        <v>1410</v>
      </c>
      <c r="FI14829" s="55">
        <v>6</v>
      </c>
      <c r="FJ14829" s="55">
        <v>2500</v>
      </c>
      <c r="FK14829" s="55" t="s">
        <v>1258</v>
      </c>
      <c r="FL14829" s="55">
        <v>0.025</v>
      </c>
    </row>
    <row r="14830" ht="14.25" customHeight="1" outlineLevel="1" spans="162:168">
      <c r="FF14830" s="55">
        <v>14823</v>
      </c>
      <c r="FG14830" s="55" t="s">
        <v>2077</v>
      </c>
      <c r="FH14830" s="55" t="s">
        <v>1410</v>
      </c>
      <c r="FI14830" s="55">
        <v>6</v>
      </c>
      <c r="FJ14830" s="55">
        <v>5000</v>
      </c>
      <c r="FK14830" s="55" t="s">
        <v>1258</v>
      </c>
      <c r="FL14830" s="55">
        <v>0.025</v>
      </c>
    </row>
    <row r="14831" ht="14.25" customHeight="1" outlineLevel="1" spans="162:168">
      <c r="FF14831" s="55">
        <v>14824</v>
      </c>
      <c r="FG14831" s="55" t="s">
        <v>2077</v>
      </c>
      <c r="FH14831" s="55" t="s">
        <v>1410</v>
      </c>
      <c r="FI14831" s="55">
        <v>6</v>
      </c>
      <c r="FJ14831" s="55">
        <v>10000</v>
      </c>
      <c r="FK14831" s="55" t="s">
        <v>1258</v>
      </c>
      <c r="FL14831" s="55">
        <v>0.025</v>
      </c>
    </row>
    <row r="14832" ht="14.25" customHeight="1" outlineLevel="1" spans="162:168">
      <c r="FF14832" s="55">
        <v>14825</v>
      </c>
      <c r="FG14832" s="55" t="s">
        <v>2077</v>
      </c>
      <c r="FH14832" s="55" t="s">
        <v>1410</v>
      </c>
      <c r="FI14832" s="55">
        <v>6</v>
      </c>
      <c r="FJ14832" s="55">
        <v>25000</v>
      </c>
      <c r="FK14832" s="55" t="s">
        <v>1258</v>
      </c>
      <c r="FL14832" s="55">
        <v>0.025</v>
      </c>
    </row>
    <row r="14833" ht="14.25" customHeight="1" outlineLevel="1" spans="162:168">
      <c r="FF14833" s="55">
        <v>14826</v>
      </c>
      <c r="FG14833" s="55" t="s">
        <v>2077</v>
      </c>
      <c r="FH14833" s="55" t="s">
        <v>1410</v>
      </c>
      <c r="FI14833" s="55">
        <v>6</v>
      </c>
      <c r="FJ14833" s="55">
        <v>50000</v>
      </c>
      <c r="FK14833" s="55" t="s">
        <v>1258</v>
      </c>
      <c r="FL14833" s="55">
        <v>0.025</v>
      </c>
    </row>
    <row r="14834" ht="14.25" customHeight="1" outlineLevel="1" spans="162:168">
      <c r="FF14834" s="55">
        <v>14827</v>
      </c>
      <c r="FG14834" s="55" t="s">
        <v>2077</v>
      </c>
      <c r="FH14834" s="55" t="s">
        <v>1410</v>
      </c>
      <c r="FI14834" s="55">
        <v>6</v>
      </c>
      <c r="FJ14834" s="55">
        <v>80000</v>
      </c>
      <c r="FK14834" s="55" t="s">
        <v>1258</v>
      </c>
      <c r="FL14834" s="55">
        <v>0.025</v>
      </c>
    </row>
    <row r="14835" ht="14.25" customHeight="1" outlineLevel="1" spans="162:168">
      <c r="FF14835" s="55">
        <v>14828</v>
      </c>
      <c r="FG14835" s="55" t="s">
        <v>2077</v>
      </c>
      <c r="FH14835" s="55" t="s">
        <v>1410</v>
      </c>
      <c r="FI14835" s="55">
        <v>6</v>
      </c>
      <c r="FJ14835" s="55">
        <v>130000</v>
      </c>
      <c r="FK14835" s="55" t="s">
        <v>1258</v>
      </c>
      <c r="FL14835" s="55">
        <v>0.025</v>
      </c>
    </row>
    <row r="14836" ht="14.25" customHeight="1" outlineLevel="1" spans="162:168">
      <c r="FF14836" s="55">
        <v>14829</v>
      </c>
      <c r="FG14836" s="55" t="s">
        <v>2077</v>
      </c>
      <c r="FH14836" s="55" t="s">
        <v>1410</v>
      </c>
      <c r="FI14836" s="55">
        <v>6</v>
      </c>
      <c r="FJ14836" s="55">
        <v>260000</v>
      </c>
      <c r="FK14836" s="55" t="s">
        <v>1258</v>
      </c>
      <c r="FL14836" s="55">
        <v>0.025</v>
      </c>
    </row>
    <row r="14837" ht="14.25" customHeight="1" outlineLevel="1" spans="162:168">
      <c r="FF14837" s="55">
        <v>14830</v>
      </c>
      <c r="FG14837" s="55" t="s">
        <v>2077</v>
      </c>
      <c r="FH14837" s="55" t="s">
        <v>1410</v>
      </c>
      <c r="FI14837" s="55">
        <v>6</v>
      </c>
      <c r="FJ14837" s="55">
        <v>400000</v>
      </c>
      <c r="FK14837" s="55" t="s">
        <v>1258</v>
      </c>
      <c r="FL14837" s="55">
        <v>0.025</v>
      </c>
    </row>
    <row r="14838" ht="14.25" customHeight="1" outlineLevel="1" spans="162:168">
      <c r="FF14838" s="55">
        <v>14831</v>
      </c>
      <c r="FG14838" s="55" t="s">
        <v>2077</v>
      </c>
      <c r="FH14838" s="55" t="s">
        <v>1410</v>
      </c>
      <c r="FI14838" s="55">
        <v>6</v>
      </c>
      <c r="FJ14838" s="55">
        <v>530000</v>
      </c>
      <c r="FK14838" s="55" t="s">
        <v>1258</v>
      </c>
      <c r="FL14838" s="55">
        <v>0.025</v>
      </c>
    </row>
    <row r="14839" ht="14.25" customHeight="1" outlineLevel="1" spans="162:168">
      <c r="FF14839" s="55">
        <v>14832</v>
      </c>
      <c r="FG14839" s="55" t="s">
        <v>2077</v>
      </c>
      <c r="FH14839" s="55" t="s">
        <v>1410</v>
      </c>
      <c r="FI14839" s="55">
        <v>6</v>
      </c>
      <c r="FJ14839" s="55">
        <v>540000</v>
      </c>
      <c r="FK14839" s="55" t="s">
        <v>1258</v>
      </c>
      <c r="FL14839" s="55">
        <v>0.025</v>
      </c>
    </row>
    <row r="14840" ht="14.25" customHeight="1" outlineLevel="1" spans="162:168">
      <c r="FF14840" s="55">
        <v>14833</v>
      </c>
      <c r="FG14840" s="55" t="s">
        <v>2077</v>
      </c>
      <c r="FH14840" s="55" t="s">
        <v>1810</v>
      </c>
      <c r="FI14840" s="55">
        <v>1</v>
      </c>
      <c r="FJ14840" s="55">
        <v>0</v>
      </c>
      <c r="FK14840" s="55" t="s">
        <v>1258</v>
      </c>
      <c r="FL14840" s="55">
        <v>0.0375</v>
      </c>
    </row>
    <row r="14841" ht="14.25" customHeight="1" outlineLevel="1" spans="162:168">
      <c r="FF14841" s="55">
        <v>14834</v>
      </c>
      <c r="FG14841" s="55" t="s">
        <v>2077</v>
      </c>
      <c r="FH14841" s="55" t="s">
        <v>1810</v>
      </c>
      <c r="FI14841" s="55">
        <v>1</v>
      </c>
      <c r="FJ14841" s="55">
        <v>1000</v>
      </c>
      <c r="FK14841" s="55" t="s">
        <v>1258</v>
      </c>
      <c r="FL14841" s="55">
        <v>0.0334</v>
      </c>
    </row>
    <row r="14842" ht="14.25" customHeight="1" outlineLevel="1" spans="162:168">
      <c r="FF14842" s="55">
        <v>14835</v>
      </c>
      <c r="FG14842" s="55" t="s">
        <v>2077</v>
      </c>
      <c r="FH14842" s="55" t="s">
        <v>1810</v>
      </c>
      <c r="FI14842" s="55">
        <v>1</v>
      </c>
      <c r="FJ14842" s="55">
        <v>2500</v>
      </c>
      <c r="FK14842" s="55" t="s">
        <v>1258</v>
      </c>
      <c r="FL14842" s="55">
        <v>0.0317</v>
      </c>
    </row>
    <row r="14843" ht="14.25" customHeight="1" outlineLevel="1" spans="162:168">
      <c r="FF14843" s="55">
        <v>14836</v>
      </c>
      <c r="FG14843" s="55" t="s">
        <v>2077</v>
      </c>
      <c r="FH14843" s="55" t="s">
        <v>1810</v>
      </c>
      <c r="FI14843" s="55">
        <v>1</v>
      </c>
      <c r="FJ14843" s="55">
        <v>5000</v>
      </c>
      <c r="FK14843" s="55" t="s">
        <v>1258</v>
      </c>
      <c r="FL14843" s="55">
        <v>0.03</v>
      </c>
    </row>
    <row r="14844" ht="14.25" customHeight="1" outlineLevel="1" spans="162:168">
      <c r="FF14844" s="55">
        <v>14837</v>
      </c>
      <c r="FG14844" s="55" t="s">
        <v>2077</v>
      </c>
      <c r="FH14844" s="55" t="s">
        <v>1810</v>
      </c>
      <c r="FI14844" s="55">
        <v>1</v>
      </c>
      <c r="FJ14844" s="55">
        <v>10000</v>
      </c>
      <c r="FK14844" s="55" t="s">
        <v>1258</v>
      </c>
      <c r="FL14844" s="55">
        <v>0.0284</v>
      </c>
    </row>
    <row r="14845" ht="14.25" customHeight="1" outlineLevel="1" spans="162:168">
      <c r="FF14845" s="55">
        <v>14838</v>
      </c>
      <c r="FG14845" s="55" t="s">
        <v>2077</v>
      </c>
      <c r="FH14845" s="55" t="s">
        <v>1810</v>
      </c>
      <c r="FI14845" s="55">
        <v>1</v>
      </c>
      <c r="FJ14845" s="55">
        <v>25000</v>
      </c>
      <c r="FK14845" s="55" t="s">
        <v>1258</v>
      </c>
      <c r="FL14845" s="55">
        <v>0.0284</v>
      </c>
    </row>
    <row r="14846" ht="14.25" customHeight="1" outlineLevel="1" spans="162:168">
      <c r="FF14846" s="55">
        <v>14839</v>
      </c>
      <c r="FG14846" s="55" t="s">
        <v>2077</v>
      </c>
      <c r="FH14846" s="55" t="s">
        <v>1810</v>
      </c>
      <c r="FI14846" s="55">
        <v>1</v>
      </c>
      <c r="FJ14846" s="55">
        <v>50000</v>
      </c>
      <c r="FK14846" s="55" t="s">
        <v>1258</v>
      </c>
      <c r="FL14846" s="55">
        <v>0.025</v>
      </c>
    </row>
    <row r="14847" ht="14.25" customHeight="1" outlineLevel="1" spans="162:168">
      <c r="FF14847" s="55">
        <v>14840</v>
      </c>
      <c r="FG14847" s="55" t="s">
        <v>2077</v>
      </c>
      <c r="FH14847" s="55" t="s">
        <v>1810</v>
      </c>
      <c r="FI14847" s="55">
        <v>1</v>
      </c>
      <c r="FJ14847" s="55">
        <v>80000</v>
      </c>
      <c r="FK14847" s="55" t="s">
        <v>1258</v>
      </c>
      <c r="FL14847" s="55">
        <v>0.025</v>
      </c>
    </row>
    <row r="14848" ht="14.25" customHeight="1" outlineLevel="1" spans="162:168">
      <c r="FF14848" s="55">
        <v>14841</v>
      </c>
      <c r="FG14848" s="55" t="s">
        <v>2077</v>
      </c>
      <c r="FH14848" s="55" t="s">
        <v>1810</v>
      </c>
      <c r="FI14848" s="55">
        <v>1</v>
      </c>
      <c r="FJ14848" s="55">
        <v>130000</v>
      </c>
      <c r="FK14848" s="55" t="s">
        <v>1258</v>
      </c>
      <c r="FL14848" s="55">
        <v>0.025</v>
      </c>
    </row>
    <row r="14849" ht="14.25" customHeight="1" outlineLevel="1" spans="162:168">
      <c r="FF14849" s="55">
        <v>14842</v>
      </c>
      <c r="FG14849" s="55" t="s">
        <v>2077</v>
      </c>
      <c r="FH14849" s="55" t="s">
        <v>1810</v>
      </c>
      <c r="FI14849" s="55">
        <v>1</v>
      </c>
      <c r="FJ14849" s="55">
        <v>260000</v>
      </c>
      <c r="FK14849" s="55" t="s">
        <v>1258</v>
      </c>
      <c r="FL14849" s="55">
        <v>0.025</v>
      </c>
    </row>
    <row r="14850" ht="14.25" customHeight="1" outlineLevel="1" spans="162:168">
      <c r="FF14850" s="55">
        <v>14843</v>
      </c>
      <c r="FG14850" s="55" t="s">
        <v>2077</v>
      </c>
      <c r="FH14850" s="55" t="s">
        <v>1810</v>
      </c>
      <c r="FI14850" s="55">
        <v>1</v>
      </c>
      <c r="FJ14850" s="55">
        <v>400000</v>
      </c>
      <c r="FK14850" s="55" t="s">
        <v>1258</v>
      </c>
      <c r="FL14850" s="55">
        <v>0.025</v>
      </c>
    </row>
    <row r="14851" ht="14.25" customHeight="1" outlineLevel="1" spans="162:168">
      <c r="FF14851" s="55">
        <v>14844</v>
      </c>
      <c r="FG14851" s="55" t="s">
        <v>2077</v>
      </c>
      <c r="FH14851" s="55" t="s">
        <v>1810</v>
      </c>
      <c r="FI14851" s="55">
        <v>1</v>
      </c>
      <c r="FJ14851" s="55">
        <v>530000</v>
      </c>
      <c r="FK14851" s="55" t="s">
        <v>1258</v>
      </c>
      <c r="FL14851" s="55">
        <v>0.025</v>
      </c>
    </row>
    <row r="14852" ht="14.25" customHeight="1" outlineLevel="1" spans="162:168">
      <c r="FF14852" s="55">
        <v>14845</v>
      </c>
      <c r="FG14852" s="55" t="s">
        <v>2077</v>
      </c>
      <c r="FH14852" s="55" t="s">
        <v>1810</v>
      </c>
      <c r="FI14852" s="55">
        <v>1</v>
      </c>
      <c r="FJ14852" s="55">
        <v>540000</v>
      </c>
      <c r="FK14852" s="55" t="s">
        <v>1258</v>
      </c>
      <c r="FL14852" s="55">
        <v>0.025</v>
      </c>
    </row>
    <row r="14853" ht="14.25" customHeight="1" outlineLevel="1" spans="162:168">
      <c r="FF14853" s="55">
        <v>14846</v>
      </c>
      <c r="FG14853" s="55" t="s">
        <v>2077</v>
      </c>
      <c r="FH14853" s="55" t="s">
        <v>1810</v>
      </c>
      <c r="FI14853" s="55">
        <v>2</v>
      </c>
      <c r="FJ14853" s="55">
        <v>0</v>
      </c>
      <c r="FK14853" s="55" t="s">
        <v>1258</v>
      </c>
      <c r="FL14853" s="55">
        <v>0.0334</v>
      </c>
    </row>
    <row r="14854" ht="14.25" customHeight="1" outlineLevel="1" spans="162:168">
      <c r="FF14854" s="55">
        <v>14847</v>
      </c>
      <c r="FG14854" s="55" t="s">
        <v>2077</v>
      </c>
      <c r="FH14854" s="55" t="s">
        <v>1810</v>
      </c>
      <c r="FI14854" s="55">
        <v>2</v>
      </c>
      <c r="FJ14854" s="55">
        <v>1000</v>
      </c>
      <c r="FK14854" s="55" t="s">
        <v>1258</v>
      </c>
      <c r="FL14854" s="55">
        <v>0.0292</v>
      </c>
    </row>
    <row r="14855" ht="14.25" customHeight="1" outlineLevel="1" spans="162:168">
      <c r="FF14855" s="55">
        <v>14848</v>
      </c>
      <c r="FG14855" s="55" t="s">
        <v>2077</v>
      </c>
      <c r="FH14855" s="55" t="s">
        <v>1810</v>
      </c>
      <c r="FI14855" s="55">
        <v>2</v>
      </c>
      <c r="FJ14855" s="55">
        <v>2500</v>
      </c>
      <c r="FK14855" s="55" t="s">
        <v>1258</v>
      </c>
      <c r="FL14855" s="55">
        <v>0.025</v>
      </c>
    </row>
    <row r="14856" ht="14.25" customHeight="1" outlineLevel="1" spans="162:168">
      <c r="FF14856" s="55">
        <v>14849</v>
      </c>
      <c r="FG14856" s="55" t="s">
        <v>2077</v>
      </c>
      <c r="FH14856" s="55" t="s">
        <v>1810</v>
      </c>
      <c r="FI14856" s="55">
        <v>2</v>
      </c>
      <c r="FJ14856" s="55">
        <v>5000</v>
      </c>
      <c r="FK14856" s="55" t="s">
        <v>1258</v>
      </c>
      <c r="FL14856" s="55">
        <v>0.025</v>
      </c>
    </row>
    <row r="14857" ht="14.25" customHeight="1" outlineLevel="1" spans="162:168">
      <c r="FF14857" s="55">
        <v>14850</v>
      </c>
      <c r="FG14857" s="55" t="s">
        <v>2077</v>
      </c>
      <c r="FH14857" s="55" t="s">
        <v>1810</v>
      </c>
      <c r="FI14857" s="55">
        <v>2</v>
      </c>
      <c r="FJ14857" s="55">
        <v>10000</v>
      </c>
      <c r="FK14857" s="55" t="s">
        <v>1258</v>
      </c>
      <c r="FL14857" s="55">
        <v>0.025</v>
      </c>
    </row>
    <row r="14858" ht="14.25" customHeight="1" outlineLevel="1" spans="162:168">
      <c r="FF14858" s="55">
        <v>14851</v>
      </c>
      <c r="FG14858" s="55" t="s">
        <v>2077</v>
      </c>
      <c r="FH14858" s="55" t="s">
        <v>1810</v>
      </c>
      <c r="FI14858" s="55">
        <v>2</v>
      </c>
      <c r="FJ14858" s="55">
        <v>25000</v>
      </c>
      <c r="FK14858" s="55" t="s">
        <v>1258</v>
      </c>
      <c r="FL14858" s="55">
        <v>0.0242</v>
      </c>
    </row>
    <row r="14859" ht="14.25" customHeight="1" outlineLevel="1" spans="162:168">
      <c r="FF14859" s="55">
        <v>14852</v>
      </c>
      <c r="FG14859" s="55" t="s">
        <v>2077</v>
      </c>
      <c r="FH14859" s="55" t="s">
        <v>1810</v>
      </c>
      <c r="FI14859" s="55">
        <v>2</v>
      </c>
      <c r="FJ14859" s="55">
        <v>50000</v>
      </c>
      <c r="FK14859" s="55" t="s">
        <v>1258</v>
      </c>
      <c r="FL14859" s="55">
        <v>0.0225</v>
      </c>
    </row>
    <row r="14860" ht="14.25" customHeight="1" outlineLevel="1" spans="162:168">
      <c r="FF14860" s="55">
        <v>14853</v>
      </c>
      <c r="FG14860" s="55" t="s">
        <v>2077</v>
      </c>
      <c r="FH14860" s="55" t="s">
        <v>1810</v>
      </c>
      <c r="FI14860" s="55">
        <v>2</v>
      </c>
      <c r="FJ14860" s="55">
        <v>80000</v>
      </c>
      <c r="FK14860" s="55" t="s">
        <v>1258</v>
      </c>
      <c r="FL14860" s="55">
        <v>0.0209</v>
      </c>
    </row>
    <row r="14861" ht="14.25" customHeight="1" outlineLevel="1" spans="162:168">
      <c r="FF14861" s="55">
        <v>14854</v>
      </c>
      <c r="FG14861" s="55" t="s">
        <v>2077</v>
      </c>
      <c r="FH14861" s="55" t="s">
        <v>1810</v>
      </c>
      <c r="FI14861" s="55">
        <v>2</v>
      </c>
      <c r="FJ14861" s="55">
        <v>130000</v>
      </c>
      <c r="FK14861" s="55" t="s">
        <v>1258</v>
      </c>
      <c r="FL14861" s="55">
        <v>0.0209</v>
      </c>
    </row>
    <row r="14862" ht="14.25" customHeight="1" outlineLevel="1" spans="162:168">
      <c r="FF14862" s="55">
        <v>14855</v>
      </c>
      <c r="FG14862" s="55" t="s">
        <v>2077</v>
      </c>
      <c r="FH14862" s="55" t="s">
        <v>1810</v>
      </c>
      <c r="FI14862" s="55">
        <v>2</v>
      </c>
      <c r="FJ14862" s="55">
        <v>260000</v>
      </c>
      <c r="FK14862" s="55" t="s">
        <v>1258</v>
      </c>
      <c r="FL14862" s="55">
        <v>0.0209</v>
      </c>
    </row>
    <row r="14863" ht="14.25" customHeight="1" outlineLevel="1" spans="162:168">
      <c r="FF14863" s="55">
        <v>14856</v>
      </c>
      <c r="FG14863" s="55" t="s">
        <v>2077</v>
      </c>
      <c r="FH14863" s="55" t="s">
        <v>1810</v>
      </c>
      <c r="FI14863" s="55">
        <v>2</v>
      </c>
      <c r="FJ14863" s="55">
        <v>400000</v>
      </c>
      <c r="FK14863" s="55" t="s">
        <v>1258</v>
      </c>
      <c r="FL14863" s="55">
        <v>0.0209</v>
      </c>
    </row>
    <row r="14864" ht="14.25" customHeight="1" outlineLevel="1" spans="162:168">
      <c r="FF14864" s="55">
        <v>14857</v>
      </c>
      <c r="FG14864" s="55" t="s">
        <v>2077</v>
      </c>
      <c r="FH14864" s="55" t="s">
        <v>1810</v>
      </c>
      <c r="FI14864" s="55">
        <v>2</v>
      </c>
      <c r="FJ14864" s="55">
        <v>530000</v>
      </c>
      <c r="FK14864" s="55" t="s">
        <v>1258</v>
      </c>
      <c r="FL14864" s="55">
        <v>0.0209</v>
      </c>
    </row>
    <row r="14865" ht="14.25" customHeight="1" outlineLevel="1" spans="162:168">
      <c r="FF14865" s="55">
        <v>14858</v>
      </c>
      <c r="FG14865" s="55" t="s">
        <v>2077</v>
      </c>
      <c r="FH14865" s="55" t="s">
        <v>1810</v>
      </c>
      <c r="FI14865" s="55">
        <v>2</v>
      </c>
      <c r="FJ14865" s="55">
        <v>540000</v>
      </c>
      <c r="FK14865" s="55" t="s">
        <v>1258</v>
      </c>
      <c r="FL14865" s="55">
        <v>0.0209</v>
      </c>
    </row>
    <row r="14866" ht="14.25" customHeight="1" outlineLevel="1" spans="162:168">
      <c r="FF14866" s="55">
        <v>14859</v>
      </c>
      <c r="FG14866" s="55" t="s">
        <v>2077</v>
      </c>
      <c r="FH14866" s="55" t="s">
        <v>1810</v>
      </c>
      <c r="FI14866" s="55">
        <v>3</v>
      </c>
      <c r="FJ14866" s="55">
        <v>0</v>
      </c>
      <c r="FK14866" s="55" t="s">
        <v>1258</v>
      </c>
      <c r="FL14866" s="55">
        <v>0.0334</v>
      </c>
    </row>
    <row r="14867" ht="14.25" customHeight="1" outlineLevel="1" spans="162:168">
      <c r="FF14867" s="55">
        <v>14860</v>
      </c>
      <c r="FG14867" s="55" t="s">
        <v>2077</v>
      </c>
      <c r="FH14867" s="55" t="s">
        <v>1810</v>
      </c>
      <c r="FI14867" s="55">
        <v>3</v>
      </c>
      <c r="FJ14867" s="55">
        <v>1000</v>
      </c>
      <c r="FK14867" s="55" t="s">
        <v>1258</v>
      </c>
      <c r="FL14867" s="55">
        <v>0.0334</v>
      </c>
    </row>
    <row r="14868" ht="14.25" customHeight="1" outlineLevel="1" spans="162:168">
      <c r="FF14868" s="55">
        <v>14861</v>
      </c>
      <c r="FG14868" s="55" t="s">
        <v>2077</v>
      </c>
      <c r="FH14868" s="55" t="s">
        <v>1810</v>
      </c>
      <c r="FI14868" s="55">
        <v>3</v>
      </c>
      <c r="FJ14868" s="55">
        <v>2500</v>
      </c>
      <c r="FK14868" s="55" t="s">
        <v>1258</v>
      </c>
      <c r="FL14868" s="55">
        <v>0.0334</v>
      </c>
    </row>
    <row r="14869" ht="14.25" customHeight="1" outlineLevel="1" spans="162:168">
      <c r="FF14869" s="55">
        <v>14862</v>
      </c>
      <c r="FG14869" s="55" t="s">
        <v>2077</v>
      </c>
      <c r="FH14869" s="55" t="s">
        <v>1810</v>
      </c>
      <c r="FI14869" s="55">
        <v>3</v>
      </c>
      <c r="FJ14869" s="55">
        <v>5000</v>
      </c>
      <c r="FK14869" s="55" t="s">
        <v>1258</v>
      </c>
      <c r="FL14869" s="55">
        <v>0.0334</v>
      </c>
    </row>
    <row r="14870" ht="14.25" customHeight="1" outlineLevel="1" spans="162:168">
      <c r="FF14870" s="55">
        <v>14863</v>
      </c>
      <c r="FG14870" s="55" t="s">
        <v>2077</v>
      </c>
      <c r="FH14870" s="55" t="s">
        <v>1810</v>
      </c>
      <c r="FI14870" s="55">
        <v>3</v>
      </c>
      <c r="FJ14870" s="55">
        <v>10000</v>
      </c>
      <c r="FK14870" s="55" t="s">
        <v>1258</v>
      </c>
      <c r="FL14870" s="55">
        <v>0.0334</v>
      </c>
    </row>
    <row r="14871" ht="14.25" customHeight="1" outlineLevel="1" spans="162:168">
      <c r="FF14871" s="55">
        <v>14864</v>
      </c>
      <c r="FG14871" s="55" t="s">
        <v>2077</v>
      </c>
      <c r="FH14871" s="55" t="s">
        <v>1810</v>
      </c>
      <c r="FI14871" s="55">
        <v>3</v>
      </c>
      <c r="FJ14871" s="55">
        <v>25000</v>
      </c>
      <c r="FK14871" s="55" t="s">
        <v>1258</v>
      </c>
      <c r="FL14871" s="55">
        <v>0.0334</v>
      </c>
    </row>
    <row r="14872" ht="14.25" customHeight="1" outlineLevel="1" spans="162:168">
      <c r="FF14872" s="55">
        <v>14865</v>
      </c>
      <c r="FG14872" s="55" t="s">
        <v>2077</v>
      </c>
      <c r="FH14872" s="55" t="s">
        <v>1810</v>
      </c>
      <c r="FI14872" s="55">
        <v>3</v>
      </c>
      <c r="FJ14872" s="55">
        <v>50000</v>
      </c>
      <c r="FK14872" s="55" t="s">
        <v>1258</v>
      </c>
      <c r="FL14872" s="55">
        <v>0.0334</v>
      </c>
    </row>
    <row r="14873" ht="14.25" customHeight="1" outlineLevel="1" spans="162:168">
      <c r="FF14873" s="55">
        <v>14866</v>
      </c>
      <c r="FG14873" s="55" t="s">
        <v>2077</v>
      </c>
      <c r="FH14873" s="55" t="s">
        <v>1810</v>
      </c>
      <c r="FI14873" s="55">
        <v>3</v>
      </c>
      <c r="FJ14873" s="55">
        <v>80000</v>
      </c>
      <c r="FK14873" s="55" t="s">
        <v>1258</v>
      </c>
      <c r="FL14873" s="55">
        <v>0.0334</v>
      </c>
    </row>
    <row r="14874" ht="14.25" customHeight="1" outlineLevel="1" spans="162:168">
      <c r="FF14874" s="55">
        <v>14867</v>
      </c>
      <c r="FG14874" s="55" t="s">
        <v>2077</v>
      </c>
      <c r="FH14874" s="55" t="s">
        <v>1810</v>
      </c>
      <c r="FI14874" s="55">
        <v>3</v>
      </c>
      <c r="FJ14874" s="55">
        <v>130000</v>
      </c>
      <c r="FK14874" s="55" t="s">
        <v>1258</v>
      </c>
      <c r="FL14874" s="55">
        <v>0.0334</v>
      </c>
    </row>
    <row r="14875" ht="14.25" customHeight="1" outlineLevel="1" spans="162:168">
      <c r="FF14875" s="55">
        <v>14868</v>
      </c>
      <c r="FG14875" s="55" t="s">
        <v>2077</v>
      </c>
      <c r="FH14875" s="55" t="s">
        <v>1810</v>
      </c>
      <c r="FI14875" s="55">
        <v>3</v>
      </c>
      <c r="FJ14875" s="55">
        <v>260000</v>
      </c>
      <c r="FK14875" s="55" t="s">
        <v>1258</v>
      </c>
      <c r="FL14875" s="55">
        <v>0.0334</v>
      </c>
    </row>
    <row r="14876" ht="14.25" customHeight="1" outlineLevel="1" spans="162:168">
      <c r="FF14876" s="55">
        <v>14869</v>
      </c>
      <c r="FG14876" s="55" t="s">
        <v>2077</v>
      </c>
      <c r="FH14876" s="55" t="s">
        <v>1810</v>
      </c>
      <c r="FI14876" s="55">
        <v>3</v>
      </c>
      <c r="FJ14876" s="55">
        <v>400000</v>
      </c>
      <c r="FK14876" s="55" t="s">
        <v>1258</v>
      </c>
      <c r="FL14876" s="55">
        <v>0.0334</v>
      </c>
    </row>
    <row r="14877" ht="14.25" customHeight="1" outlineLevel="1" spans="162:168">
      <c r="FF14877" s="55">
        <v>14870</v>
      </c>
      <c r="FG14877" s="55" t="s">
        <v>2077</v>
      </c>
      <c r="FH14877" s="55" t="s">
        <v>1810</v>
      </c>
      <c r="FI14877" s="55">
        <v>3</v>
      </c>
      <c r="FJ14877" s="55">
        <v>530000</v>
      </c>
      <c r="FK14877" s="55" t="s">
        <v>1258</v>
      </c>
      <c r="FL14877" s="55">
        <v>0.0334</v>
      </c>
    </row>
    <row r="14878" ht="14.25" customHeight="1" outlineLevel="1" spans="162:168">
      <c r="FF14878" s="55">
        <v>14871</v>
      </c>
      <c r="FG14878" s="55" t="s">
        <v>2077</v>
      </c>
      <c r="FH14878" s="55" t="s">
        <v>1810</v>
      </c>
      <c r="FI14878" s="55">
        <v>3</v>
      </c>
      <c r="FJ14878" s="55">
        <v>540000</v>
      </c>
      <c r="FK14878" s="55" t="s">
        <v>1258</v>
      </c>
      <c r="FL14878" s="55">
        <v>0.0334</v>
      </c>
    </row>
    <row r="14879" ht="14.25" customHeight="1" outlineLevel="1" spans="162:168">
      <c r="FF14879" s="55">
        <v>14872</v>
      </c>
      <c r="FG14879" s="55" t="s">
        <v>2077</v>
      </c>
      <c r="FH14879" s="55" t="s">
        <v>1810</v>
      </c>
      <c r="FI14879" s="55">
        <v>4</v>
      </c>
      <c r="FJ14879" s="55">
        <v>0</v>
      </c>
      <c r="FK14879" s="55" t="s">
        <v>1258</v>
      </c>
      <c r="FL14879" s="55">
        <v>0.025</v>
      </c>
    </row>
    <row r="14880" ht="14.25" customHeight="1" outlineLevel="1" spans="162:168">
      <c r="FF14880" s="55">
        <v>14873</v>
      </c>
      <c r="FG14880" s="55" t="s">
        <v>2077</v>
      </c>
      <c r="FH14880" s="55" t="s">
        <v>1810</v>
      </c>
      <c r="FI14880" s="55">
        <v>4</v>
      </c>
      <c r="FJ14880" s="55">
        <v>1000</v>
      </c>
      <c r="FK14880" s="55" t="s">
        <v>1258</v>
      </c>
      <c r="FL14880" s="55">
        <v>0.025</v>
      </c>
    </row>
    <row r="14881" ht="14.25" customHeight="1" outlineLevel="1" spans="162:168">
      <c r="FF14881" s="55">
        <v>14874</v>
      </c>
      <c r="FG14881" s="55" t="s">
        <v>2077</v>
      </c>
      <c r="FH14881" s="55" t="s">
        <v>1810</v>
      </c>
      <c r="FI14881" s="55">
        <v>4</v>
      </c>
      <c r="FJ14881" s="55">
        <v>2500</v>
      </c>
      <c r="FK14881" s="55" t="s">
        <v>1258</v>
      </c>
      <c r="FL14881" s="55">
        <v>0.025</v>
      </c>
    </row>
    <row r="14882" ht="14.25" customHeight="1" outlineLevel="1" spans="162:168">
      <c r="FF14882" s="55">
        <v>14875</v>
      </c>
      <c r="FG14882" s="55" t="s">
        <v>2077</v>
      </c>
      <c r="FH14882" s="55" t="s">
        <v>1810</v>
      </c>
      <c r="FI14882" s="55">
        <v>4</v>
      </c>
      <c r="FJ14882" s="55">
        <v>5000</v>
      </c>
      <c r="FK14882" s="55" t="s">
        <v>1258</v>
      </c>
      <c r="FL14882" s="55">
        <v>0.025</v>
      </c>
    </row>
    <row r="14883" ht="14.25" customHeight="1" outlineLevel="1" spans="162:168">
      <c r="FF14883" s="55">
        <v>14876</v>
      </c>
      <c r="FG14883" s="55" t="s">
        <v>2077</v>
      </c>
      <c r="FH14883" s="55" t="s">
        <v>1810</v>
      </c>
      <c r="FI14883" s="55">
        <v>4</v>
      </c>
      <c r="FJ14883" s="55">
        <v>10000</v>
      </c>
      <c r="FK14883" s="55" t="s">
        <v>1258</v>
      </c>
      <c r="FL14883" s="55">
        <v>0.025</v>
      </c>
    </row>
    <row r="14884" ht="14.25" customHeight="1" outlineLevel="1" spans="162:168">
      <c r="FF14884" s="55">
        <v>14877</v>
      </c>
      <c r="FG14884" s="55" t="s">
        <v>2077</v>
      </c>
      <c r="FH14884" s="55" t="s">
        <v>1810</v>
      </c>
      <c r="FI14884" s="55">
        <v>4</v>
      </c>
      <c r="FJ14884" s="55">
        <v>25000</v>
      </c>
      <c r="FK14884" s="55" t="s">
        <v>1258</v>
      </c>
      <c r="FL14884" s="55">
        <v>0.025</v>
      </c>
    </row>
    <row r="14885" ht="14.25" customHeight="1" outlineLevel="1" spans="162:168">
      <c r="FF14885" s="55">
        <v>14878</v>
      </c>
      <c r="FG14885" s="55" t="s">
        <v>2077</v>
      </c>
      <c r="FH14885" s="55" t="s">
        <v>1810</v>
      </c>
      <c r="FI14885" s="55">
        <v>4</v>
      </c>
      <c r="FJ14885" s="55">
        <v>50000</v>
      </c>
      <c r="FK14885" s="55" t="s">
        <v>1258</v>
      </c>
      <c r="FL14885" s="55">
        <v>0.025</v>
      </c>
    </row>
    <row r="14886" ht="14.25" customHeight="1" outlineLevel="1" spans="162:168">
      <c r="FF14886" s="55">
        <v>14879</v>
      </c>
      <c r="FG14886" s="55" t="s">
        <v>2077</v>
      </c>
      <c r="FH14886" s="55" t="s">
        <v>1810</v>
      </c>
      <c r="FI14886" s="55">
        <v>4</v>
      </c>
      <c r="FJ14886" s="55">
        <v>80000</v>
      </c>
      <c r="FK14886" s="55" t="s">
        <v>1258</v>
      </c>
      <c r="FL14886" s="55">
        <v>0.025</v>
      </c>
    </row>
    <row r="14887" ht="14.25" customHeight="1" outlineLevel="1" spans="162:168">
      <c r="FF14887" s="55">
        <v>14880</v>
      </c>
      <c r="FG14887" s="55" t="s">
        <v>2077</v>
      </c>
      <c r="FH14887" s="55" t="s">
        <v>1810</v>
      </c>
      <c r="FI14887" s="55">
        <v>4</v>
      </c>
      <c r="FJ14887" s="55">
        <v>130000</v>
      </c>
      <c r="FK14887" s="55" t="s">
        <v>1258</v>
      </c>
      <c r="FL14887" s="55">
        <v>0.025</v>
      </c>
    </row>
    <row r="14888" ht="14.25" customHeight="1" outlineLevel="1" spans="162:168">
      <c r="FF14888" s="55">
        <v>14881</v>
      </c>
      <c r="FG14888" s="55" t="s">
        <v>2077</v>
      </c>
      <c r="FH14888" s="55" t="s">
        <v>1810</v>
      </c>
      <c r="FI14888" s="55">
        <v>4</v>
      </c>
      <c r="FJ14888" s="55">
        <v>260000</v>
      </c>
      <c r="FK14888" s="55" t="s">
        <v>1258</v>
      </c>
      <c r="FL14888" s="55">
        <v>0.025</v>
      </c>
    </row>
    <row r="14889" ht="14.25" customHeight="1" outlineLevel="1" spans="162:168">
      <c r="FF14889" s="55">
        <v>14882</v>
      </c>
      <c r="FG14889" s="55" t="s">
        <v>2077</v>
      </c>
      <c r="FH14889" s="55" t="s">
        <v>1810</v>
      </c>
      <c r="FI14889" s="55">
        <v>4</v>
      </c>
      <c r="FJ14889" s="55">
        <v>400000</v>
      </c>
      <c r="FK14889" s="55" t="s">
        <v>1258</v>
      </c>
      <c r="FL14889" s="55">
        <v>0.025</v>
      </c>
    </row>
    <row r="14890" ht="14.25" customHeight="1" outlineLevel="1" spans="162:168">
      <c r="FF14890" s="55">
        <v>14883</v>
      </c>
      <c r="FG14890" s="55" t="s">
        <v>2077</v>
      </c>
      <c r="FH14890" s="55" t="s">
        <v>1810</v>
      </c>
      <c r="FI14890" s="55">
        <v>4</v>
      </c>
      <c r="FJ14890" s="55">
        <v>530000</v>
      </c>
      <c r="FK14890" s="55" t="s">
        <v>1258</v>
      </c>
      <c r="FL14890" s="55">
        <v>0.025</v>
      </c>
    </row>
    <row r="14891" ht="14.25" customHeight="1" outlineLevel="1" spans="162:168">
      <c r="FF14891" s="55">
        <v>14884</v>
      </c>
      <c r="FG14891" s="55" t="s">
        <v>2077</v>
      </c>
      <c r="FH14891" s="55" t="s">
        <v>1810</v>
      </c>
      <c r="FI14891" s="55">
        <v>4</v>
      </c>
      <c r="FJ14891" s="55">
        <v>540000</v>
      </c>
      <c r="FK14891" s="55" t="s">
        <v>1258</v>
      </c>
      <c r="FL14891" s="55">
        <v>0.025</v>
      </c>
    </row>
    <row r="14892" ht="14.25" customHeight="1" outlineLevel="1" spans="162:168">
      <c r="FF14892" s="55">
        <v>14885</v>
      </c>
      <c r="FG14892" s="55" t="s">
        <v>2077</v>
      </c>
      <c r="FH14892" s="55" t="s">
        <v>1644</v>
      </c>
      <c r="FI14892" s="55">
        <v>1</v>
      </c>
      <c r="FJ14892" s="55">
        <v>0</v>
      </c>
      <c r="FK14892" s="55" t="s">
        <v>1258</v>
      </c>
      <c r="FL14892" s="55">
        <v>0.0292</v>
      </c>
    </row>
    <row r="14893" ht="14.25" customHeight="1" outlineLevel="1" spans="162:168">
      <c r="FF14893" s="55">
        <v>14886</v>
      </c>
      <c r="FG14893" s="55" t="s">
        <v>2077</v>
      </c>
      <c r="FH14893" s="55" t="s">
        <v>1644</v>
      </c>
      <c r="FI14893" s="55">
        <v>1</v>
      </c>
      <c r="FJ14893" s="55">
        <v>1000</v>
      </c>
      <c r="FK14893" s="55" t="s">
        <v>1258</v>
      </c>
      <c r="FL14893" s="55">
        <v>0.0275</v>
      </c>
    </row>
    <row r="14894" ht="14.25" customHeight="1" outlineLevel="1" spans="162:168">
      <c r="FF14894" s="55">
        <v>14887</v>
      </c>
      <c r="FG14894" s="55" t="s">
        <v>2077</v>
      </c>
      <c r="FH14894" s="55" t="s">
        <v>1644</v>
      </c>
      <c r="FI14894" s="55">
        <v>1</v>
      </c>
      <c r="FJ14894" s="55">
        <v>2500</v>
      </c>
      <c r="FK14894" s="55" t="s">
        <v>1258</v>
      </c>
      <c r="FL14894" s="55">
        <v>0.0259</v>
      </c>
    </row>
    <row r="14895" ht="14.25" customHeight="1" outlineLevel="1" spans="162:168">
      <c r="FF14895" s="55">
        <v>14888</v>
      </c>
      <c r="FG14895" s="55" t="s">
        <v>2077</v>
      </c>
      <c r="FH14895" s="55" t="s">
        <v>1644</v>
      </c>
      <c r="FI14895" s="55">
        <v>1</v>
      </c>
      <c r="FJ14895" s="55">
        <v>5000</v>
      </c>
      <c r="FK14895" s="55" t="s">
        <v>1258</v>
      </c>
      <c r="FL14895" s="55">
        <v>0.025</v>
      </c>
    </row>
    <row r="14896" ht="14.25" customHeight="1" outlineLevel="1" spans="162:168">
      <c r="FF14896" s="55">
        <v>14889</v>
      </c>
      <c r="FG14896" s="55" t="s">
        <v>2077</v>
      </c>
      <c r="FH14896" s="55" t="s">
        <v>1644</v>
      </c>
      <c r="FI14896" s="55">
        <v>1</v>
      </c>
      <c r="FJ14896" s="55">
        <v>10000</v>
      </c>
      <c r="FK14896" s="55" t="s">
        <v>1258</v>
      </c>
      <c r="FL14896" s="55">
        <v>0.025</v>
      </c>
    </row>
    <row r="14897" ht="14.25" customHeight="1" outlineLevel="1" spans="162:168">
      <c r="FF14897" s="55">
        <v>14890</v>
      </c>
      <c r="FG14897" s="55" t="s">
        <v>2077</v>
      </c>
      <c r="FH14897" s="55" t="s">
        <v>1644</v>
      </c>
      <c r="FI14897" s="55">
        <v>1</v>
      </c>
      <c r="FJ14897" s="55">
        <v>25000</v>
      </c>
      <c r="FK14897" s="55" t="s">
        <v>1258</v>
      </c>
      <c r="FL14897" s="55">
        <v>0.025</v>
      </c>
    </row>
    <row r="14898" ht="14.25" customHeight="1" outlineLevel="1" spans="162:168">
      <c r="FF14898" s="55">
        <v>14891</v>
      </c>
      <c r="FG14898" s="55" t="s">
        <v>2077</v>
      </c>
      <c r="FH14898" s="55" t="s">
        <v>1644</v>
      </c>
      <c r="FI14898" s="55">
        <v>1</v>
      </c>
      <c r="FJ14898" s="55">
        <v>50000</v>
      </c>
      <c r="FK14898" s="55" t="s">
        <v>1258</v>
      </c>
      <c r="FL14898" s="55">
        <v>0.025</v>
      </c>
    </row>
    <row r="14899" ht="14.25" customHeight="1" outlineLevel="1" spans="162:168">
      <c r="FF14899" s="55">
        <v>14892</v>
      </c>
      <c r="FG14899" s="55" t="s">
        <v>2077</v>
      </c>
      <c r="FH14899" s="55" t="s">
        <v>1644</v>
      </c>
      <c r="FI14899" s="55">
        <v>1</v>
      </c>
      <c r="FJ14899" s="55">
        <v>80000</v>
      </c>
      <c r="FK14899" s="55" t="s">
        <v>1258</v>
      </c>
      <c r="FL14899" s="55">
        <v>0.025</v>
      </c>
    </row>
    <row r="14900" ht="14.25" customHeight="1" outlineLevel="1" spans="162:168">
      <c r="FF14900" s="55">
        <v>14893</v>
      </c>
      <c r="FG14900" s="55" t="s">
        <v>2077</v>
      </c>
      <c r="FH14900" s="55" t="s">
        <v>1644</v>
      </c>
      <c r="FI14900" s="55">
        <v>1</v>
      </c>
      <c r="FJ14900" s="55">
        <v>130000</v>
      </c>
      <c r="FK14900" s="55" t="s">
        <v>1258</v>
      </c>
      <c r="FL14900" s="55">
        <v>0.025</v>
      </c>
    </row>
    <row r="14901" ht="14.25" customHeight="1" outlineLevel="1" spans="162:168">
      <c r="FF14901" s="55">
        <v>14894</v>
      </c>
      <c r="FG14901" s="55" t="s">
        <v>2077</v>
      </c>
      <c r="FH14901" s="55" t="s">
        <v>1644</v>
      </c>
      <c r="FI14901" s="55">
        <v>1</v>
      </c>
      <c r="FJ14901" s="55">
        <v>260000</v>
      </c>
      <c r="FK14901" s="55" t="s">
        <v>1258</v>
      </c>
      <c r="FL14901" s="55">
        <v>0.025</v>
      </c>
    </row>
    <row r="14902" ht="14.25" customHeight="1" outlineLevel="1" spans="162:168">
      <c r="FF14902" s="55">
        <v>14895</v>
      </c>
      <c r="FG14902" s="55" t="s">
        <v>2077</v>
      </c>
      <c r="FH14902" s="55" t="s">
        <v>1644</v>
      </c>
      <c r="FI14902" s="55">
        <v>1</v>
      </c>
      <c r="FJ14902" s="55">
        <v>400000</v>
      </c>
      <c r="FK14902" s="55" t="s">
        <v>1258</v>
      </c>
      <c r="FL14902" s="55">
        <v>0.025</v>
      </c>
    </row>
    <row r="14903" ht="14.25" customHeight="1" outlineLevel="1" spans="162:168">
      <c r="FF14903" s="55">
        <v>14896</v>
      </c>
      <c r="FG14903" s="55" t="s">
        <v>2077</v>
      </c>
      <c r="FH14903" s="55" t="s">
        <v>1644</v>
      </c>
      <c r="FI14903" s="55">
        <v>1</v>
      </c>
      <c r="FJ14903" s="55">
        <v>530000</v>
      </c>
      <c r="FK14903" s="55" t="s">
        <v>1258</v>
      </c>
      <c r="FL14903" s="55">
        <v>0.025</v>
      </c>
    </row>
    <row r="14904" ht="14.25" customHeight="1" outlineLevel="1" spans="162:168">
      <c r="FF14904" s="55">
        <v>14897</v>
      </c>
      <c r="FG14904" s="55" t="s">
        <v>2077</v>
      </c>
      <c r="FH14904" s="55" t="s">
        <v>1644</v>
      </c>
      <c r="FI14904" s="55">
        <v>1</v>
      </c>
      <c r="FJ14904" s="55">
        <v>540000</v>
      </c>
      <c r="FK14904" s="55" t="s">
        <v>1258</v>
      </c>
      <c r="FL14904" s="55">
        <v>0.025</v>
      </c>
    </row>
    <row r="14905" ht="14.25" customHeight="1" outlineLevel="1" spans="162:168">
      <c r="FF14905" s="55">
        <v>14898</v>
      </c>
      <c r="FG14905" s="55" t="s">
        <v>2077</v>
      </c>
      <c r="FH14905" s="55" t="s">
        <v>1644</v>
      </c>
      <c r="FI14905" s="55">
        <v>2</v>
      </c>
      <c r="FJ14905" s="55">
        <v>0</v>
      </c>
      <c r="FK14905" s="55" t="s">
        <v>1258</v>
      </c>
      <c r="FL14905" s="55">
        <v>0.025</v>
      </c>
    </row>
    <row r="14906" ht="14.25" customHeight="1" outlineLevel="1" spans="162:168">
      <c r="FF14906" s="55">
        <v>14899</v>
      </c>
      <c r="FG14906" s="55" t="s">
        <v>2077</v>
      </c>
      <c r="FH14906" s="55" t="s">
        <v>1644</v>
      </c>
      <c r="FI14906" s="55">
        <v>2</v>
      </c>
      <c r="FJ14906" s="55">
        <v>1000</v>
      </c>
      <c r="FK14906" s="55" t="s">
        <v>1258</v>
      </c>
      <c r="FL14906" s="55">
        <v>0.025</v>
      </c>
    </row>
    <row r="14907" ht="14.25" customHeight="1" outlineLevel="1" spans="162:168">
      <c r="FF14907" s="55">
        <v>14900</v>
      </c>
      <c r="FG14907" s="55" t="s">
        <v>2077</v>
      </c>
      <c r="FH14907" s="55" t="s">
        <v>1644</v>
      </c>
      <c r="FI14907" s="55">
        <v>2</v>
      </c>
      <c r="FJ14907" s="55">
        <v>2500</v>
      </c>
      <c r="FK14907" s="55" t="s">
        <v>1258</v>
      </c>
      <c r="FL14907" s="55">
        <v>0.025</v>
      </c>
    </row>
    <row r="14908" ht="14.25" customHeight="1" outlineLevel="1" spans="162:168">
      <c r="FF14908" s="55">
        <v>14901</v>
      </c>
      <c r="FG14908" s="55" t="s">
        <v>2077</v>
      </c>
      <c r="FH14908" s="55" t="s">
        <v>1644</v>
      </c>
      <c r="FI14908" s="55">
        <v>2</v>
      </c>
      <c r="FJ14908" s="55">
        <v>5000</v>
      </c>
      <c r="FK14908" s="55" t="s">
        <v>1258</v>
      </c>
      <c r="FL14908" s="55">
        <v>0.025</v>
      </c>
    </row>
    <row r="14909" ht="14.25" customHeight="1" outlineLevel="1" spans="162:168">
      <c r="FF14909" s="55">
        <v>14902</v>
      </c>
      <c r="FG14909" s="55" t="s">
        <v>2077</v>
      </c>
      <c r="FH14909" s="55" t="s">
        <v>1644</v>
      </c>
      <c r="FI14909" s="55">
        <v>2</v>
      </c>
      <c r="FJ14909" s="55">
        <v>10000</v>
      </c>
      <c r="FK14909" s="55" t="s">
        <v>1258</v>
      </c>
      <c r="FL14909" s="55">
        <v>0.025</v>
      </c>
    </row>
    <row r="14910" ht="14.25" customHeight="1" outlineLevel="1" spans="162:168">
      <c r="FF14910" s="55">
        <v>14903</v>
      </c>
      <c r="FG14910" s="55" t="s">
        <v>2077</v>
      </c>
      <c r="FH14910" s="55" t="s">
        <v>1644</v>
      </c>
      <c r="FI14910" s="55">
        <v>2</v>
      </c>
      <c r="FJ14910" s="55">
        <v>25000</v>
      </c>
      <c r="FK14910" s="55" t="s">
        <v>1258</v>
      </c>
      <c r="FL14910" s="55">
        <v>0.025</v>
      </c>
    </row>
    <row r="14911" ht="14.25" customHeight="1" outlineLevel="1" spans="162:168">
      <c r="FF14911" s="55">
        <v>14904</v>
      </c>
      <c r="FG14911" s="55" t="s">
        <v>2077</v>
      </c>
      <c r="FH14911" s="55" t="s">
        <v>1644</v>
      </c>
      <c r="FI14911" s="55">
        <v>2</v>
      </c>
      <c r="FJ14911" s="55">
        <v>50000</v>
      </c>
      <c r="FK14911" s="55" t="s">
        <v>1258</v>
      </c>
      <c r="FL14911" s="55">
        <v>0.025</v>
      </c>
    </row>
    <row r="14912" ht="14.25" customHeight="1" outlineLevel="1" spans="162:168">
      <c r="FF14912" s="55">
        <v>14905</v>
      </c>
      <c r="FG14912" s="55" t="s">
        <v>2077</v>
      </c>
      <c r="FH14912" s="55" t="s">
        <v>1644</v>
      </c>
      <c r="FI14912" s="55">
        <v>2</v>
      </c>
      <c r="FJ14912" s="55">
        <v>80000</v>
      </c>
      <c r="FK14912" s="55" t="s">
        <v>1258</v>
      </c>
      <c r="FL14912" s="55">
        <v>0.025</v>
      </c>
    </row>
    <row r="14913" ht="14.25" customHeight="1" outlineLevel="1" spans="162:168">
      <c r="FF14913" s="55">
        <v>14906</v>
      </c>
      <c r="FG14913" s="55" t="s">
        <v>2077</v>
      </c>
      <c r="FH14913" s="55" t="s">
        <v>1644</v>
      </c>
      <c r="FI14913" s="55">
        <v>2</v>
      </c>
      <c r="FJ14913" s="55">
        <v>130000</v>
      </c>
      <c r="FK14913" s="55" t="s">
        <v>1258</v>
      </c>
      <c r="FL14913" s="55">
        <v>0.025</v>
      </c>
    </row>
    <row r="14914" ht="14.25" customHeight="1" outlineLevel="1" spans="162:168">
      <c r="FF14914" s="55">
        <v>14907</v>
      </c>
      <c r="FG14914" s="55" t="s">
        <v>2077</v>
      </c>
      <c r="FH14914" s="55" t="s">
        <v>1644</v>
      </c>
      <c r="FI14914" s="55">
        <v>2</v>
      </c>
      <c r="FJ14914" s="55">
        <v>260000</v>
      </c>
      <c r="FK14914" s="55" t="s">
        <v>1258</v>
      </c>
      <c r="FL14914" s="55">
        <v>0.025</v>
      </c>
    </row>
    <row r="14915" ht="14.25" customHeight="1" outlineLevel="1" spans="162:168">
      <c r="FF14915" s="55">
        <v>14908</v>
      </c>
      <c r="FG14915" s="55" t="s">
        <v>2077</v>
      </c>
      <c r="FH14915" s="55" t="s">
        <v>1644</v>
      </c>
      <c r="FI14915" s="55">
        <v>2</v>
      </c>
      <c r="FJ14915" s="55">
        <v>400000</v>
      </c>
      <c r="FK14915" s="55" t="s">
        <v>1258</v>
      </c>
      <c r="FL14915" s="55">
        <v>0.025</v>
      </c>
    </row>
    <row r="14916" ht="14.25" customHeight="1" outlineLevel="1" spans="162:168">
      <c r="FF14916" s="55">
        <v>14909</v>
      </c>
      <c r="FG14916" s="55" t="s">
        <v>2077</v>
      </c>
      <c r="FH14916" s="55" t="s">
        <v>1644</v>
      </c>
      <c r="FI14916" s="55">
        <v>2</v>
      </c>
      <c r="FJ14916" s="55">
        <v>530000</v>
      </c>
      <c r="FK14916" s="55" t="s">
        <v>1258</v>
      </c>
      <c r="FL14916" s="55">
        <v>0.025</v>
      </c>
    </row>
    <row r="14917" ht="14.25" customHeight="1" outlineLevel="1" spans="162:168">
      <c r="FF14917" s="55">
        <v>14910</v>
      </c>
      <c r="FG14917" s="55" t="s">
        <v>2077</v>
      </c>
      <c r="FH14917" s="55" t="s">
        <v>1644</v>
      </c>
      <c r="FI14917" s="55">
        <v>2</v>
      </c>
      <c r="FJ14917" s="55">
        <v>540000</v>
      </c>
      <c r="FK14917" s="55" t="s">
        <v>1258</v>
      </c>
      <c r="FL14917" s="55">
        <v>0.025</v>
      </c>
    </row>
    <row r="14918" ht="14.25" customHeight="1" outlineLevel="1" spans="162:168">
      <c r="FF14918" s="55">
        <v>14911</v>
      </c>
      <c r="FG14918" s="55" t="s">
        <v>2077</v>
      </c>
      <c r="FH14918" s="55" t="s">
        <v>1644</v>
      </c>
      <c r="FI14918" s="55">
        <v>3</v>
      </c>
      <c r="FJ14918" s="55">
        <v>0</v>
      </c>
      <c r="FK14918" s="55" t="s">
        <v>1258</v>
      </c>
      <c r="FL14918" s="55">
        <v>0.025</v>
      </c>
    </row>
    <row r="14919" ht="14.25" customHeight="1" outlineLevel="1" spans="162:168">
      <c r="FF14919" s="55">
        <v>14912</v>
      </c>
      <c r="FG14919" s="55" t="s">
        <v>2077</v>
      </c>
      <c r="FH14919" s="55" t="s">
        <v>1644</v>
      </c>
      <c r="FI14919" s="55">
        <v>3</v>
      </c>
      <c r="FJ14919" s="55">
        <v>1000</v>
      </c>
      <c r="FK14919" s="55" t="s">
        <v>1258</v>
      </c>
      <c r="FL14919" s="55">
        <v>0.025</v>
      </c>
    </row>
    <row r="14920" ht="14.25" customHeight="1" outlineLevel="1" spans="162:168">
      <c r="FF14920" s="55">
        <v>14913</v>
      </c>
      <c r="FG14920" s="55" t="s">
        <v>2077</v>
      </c>
      <c r="FH14920" s="55" t="s">
        <v>1644</v>
      </c>
      <c r="FI14920" s="55">
        <v>3</v>
      </c>
      <c r="FJ14920" s="55">
        <v>2500</v>
      </c>
      <c r="FK14920" s="55" t="s">
        <v>1258</v>
      </c>
      <c r="FL14920" s="55">
        <v>0.025</v>
      </c>
    </row>
    <row r="14921" ht="14.25" customHeight="1" outlineLevel="1" spans="162:168">
      <c r="FF14921" s="55">
        <v>14914</v>
      </c>
      <c r="FG14921" s="55" t="s">
        <v>2077</v>
      </c>
      <c r="FH14921" s="55" t="s">
        <v>1644</v>
      </c>
      <c r="FI14921" s="55">
        <v>3</v>
      </c>
      <c r="FJ14921" s="55">
        <v>5000</v>
      </c>
      <c r="FK14921" s="55" t="s">
        <v>1258</v>
      </c>
      <c r="FL14921" s="55">
        <v>0.025</v>
      </c>
    </row>
    <row r="14922" ht="14.25" customHeight="1" outlineLevel="1" spans="162:168">
      <c r="FF14922" s="55">
        <v>14915</v>
      </c>
      <c r="FG14922" s="55" t="s">
        <v>2077</v>
      </c>
      <c r="FH14922" s="55" t="s">
        <v>1644</v>
      </c>
      <c r="FI14922" s="55">
        <v>3</v>
      </c>
      <c r="FJ14922" s="55">
        <v>10000</v>
      </c>
      <c r="FK14922" s="55" t="s">
        <v>1258</v>
      </c>
      <c r="FL14922" s="55">
        <v>0.025</v>
      </c>
    </row>
    <row r="14923" ht="14.25" customHeight="1" outlineLevel="1" spans="162:168">
      <c r="FF14923" s="55">
        <v>14916</v>
      </c>
      <c r="FG14923" s="55" t="s">
        <v>2077</v>
      </c>
      <c r="FH14923" s="55" t="s">
        <v>1644</v>
      </c>
      <c r="FI14923" s="55">
        <v>3</v>
      </c>
      <c r="FJ14923" s="55">
        <v>25000</v>
      </c>
      <c r="FK14923" s="55" t="s">
        <v>1258</v>
      </c>
      <c r="FL14923" s="55">
        <v>0.025</v>
      </c>
    </row>
    <row r="14924" ht="14.25" customHeight="1" outlineLevel="1" spans="162:168">
      <c r="FF14924" s="55">
        <v>14917</v>
      </c>
      <c r="FG14924" s="55" t="s">
        <v>2077</v>
      </c>
      <c r="FH14924" s="55" t="s">
        <v>1644</v>
      </c>
      <c r="FI14924" s="55">
        <v>3</v>
      </c>
      <c r="FJ14924" s="55">
        <v>50000</v>
      </c>
      <c r="FK14924" s="55" t="s">
        <v>1258</v>
      </c>
      <c r="FL14924" s="55">
        <v>0.025</v>
      </c>
    </row>
    <row r="14925" ht="14.25" customHeight="1" outlineLevel="1" spans="162:168">
      <c r="FF14925" s="55">
        <v>14918</v>
      </c>
      <c r="FG14925" s="55" t="s">
        <v>2077</v>
      </c>
      <c r="FH14925" s="55" t="s">
        <v>1644</v>
      </c>
      <c r="FI14925" s="55">
        <v>3</v>
      </c>
      <c r="FJ14925" s="55">
        <v>80000</v>
      </c>
      <c r="FK14925" s="55" t="s">
        <v>1258</v>
      </c>
      <c r="FL14925" s="55">
        <v>0.025</v>
      </c>
    </row>
    <row r="14926" ht="14.25" customHeight="1" outlineLevel="1" spans="162:168">
      <c r="FF14926" s="55">
        <v>14919</v>
      </c>
      <c r="FG14926" s="55" t="s">
        <v>2077</v>
      </c>
      <c r="FH14926" s="55" t="s">
        <v>1644</v>
      </c>
      <c r="FI14926" s="55">
        <v>3</v>
      </c>
      <c r="FJ14926" s="55">
        <v>130000</v>
      </c>
      <c r="FK14926" s="55" t="s">
        <v>1258</v>
      </c>
      <c r="FL14926" s="55">
        <v>0.025</v>
      </c>
    </row>
    <row r="14927" ht="14.25" customHeight="1" outlineLevel="1" spans="162:168">
      <c r="FF14927" s="55">
        <v>14920</v>
      </c>
      <c r="FG14927" s="55" t="s">
        <v>2077</v>
      </c>
      <c r="FH14927" s="55" t="s">
        <v>1644</v>
      </c>
      <c r="FI14927" s="55">
        <v>3</v>
      </c>
      <c r="FJ14927" s="55">
        <v>260000</v>
      </c>
      <c r="FK14927" s="55" t="s">
        <v>1258</v>
      </c>
      <c r="FL14927" s="55">
        <v>0.025</v>
      </c>
    </row>
    <row r="14928" ht="14.25" customHeight="1" outlineLevel="1" spans="162:168">
      <c r="FF14928" s="55">
        <v>14921</v>
      </c>
      <c r="FG14928" s="55" t="s">
        <v>2077</v>
      </c>
      <c r="FH14928" s="55" t="s">
        <v>1644</v>
      </c>
      <c r="FI14928" s="55">
        <v>3</v>
      </c>
      <c r="FJ14928" s="55">
        <v>400000</v>
      </c>
      <c r="FK14928" s="55" t="s">
        <v>1258</v>
      </c>
      <c r="FL14928" s="55">
        <v>0.025</v>
      </c>
    </row>
    <row r="14929" ht="14.25" customHeight="1" outlineLevel="1" spans="162:168">
      <c r="FF14929" s="55">
        <v>14922</v>
      </c>
      <c r="FG14929" s="55" t="s">
        <v>2077</v>
      </c>
      <c r="FH14929" s="55" t="s">
        <v>1644</v>
      </c>
      <c r="FI14929" s="55">
        <v>3</v>
      </c>
      <c r="FJ14929" s="55">
        <v>530000</v>
      </c>
      <c r="FK14929" s="55" t="s">
        <v>1258</v>
      </c>
      <c r="FL14929" s="55">
        <v>0.025</v>
      </c>
    </row>
    <row r="14930" ht="14.25" customHeight="1" outlineLevel="1" spans="162:168">
      <c r="FF14930" s="55">
        <v>14923</v>
      </c>
      <c r="FG14930" s="55" t="s">
        <v>2077</v>
      </c>
      <c r="FH14930" s="55" t="s">
        <v>1644</v>
      </c>
      <c r="FI14930" s="55">
        <v>3</v>
      </c>
      <c r="FJ14930" s="55">
        <v>540000</v>
      </c>
      <c r="FK14930" s="55" t="s">
        <v>1258</v>
      </c>
      <c r="FL14930" s="55">
        <v>0.025</v>
      </c>
    </row>
    <row r="14931" ht="14.25" customHeight="1" outlineLevel="1" spans="162:168">
      <c r="FF14931" s="55">
        <v>14924</v>
      </c>
      <c r="FG14931" s="55" t="s">
        <v>2077</v>
      </c>
      <c r="FH14931" s="55" t="s">
        <v>1268</v>
      </c>
      <c r="FI14931" s="55">
        <v>1</v>
      </c>
      <c r="FJ14931" s="55">
        <v>0</v>
      </c>
      <c r="FK14931" s="55" t="s">
        <v>1258</v>
      </c>
      <c r="FL14931" s="55">
        <v>0.025</v>
      </c>
    </row>
    <row r="14932" ht="14.25" customHeight="1" outlineLevel="1" spans="162:168">
      <c r="FF14932" s="55">
        <v>14925</v>
      </c>
      <c r="FG14932" s="55" t="s">
        <v>2077</v>
      </c>
      <c r="FH14932" s="55" t="s">
        <v>1268</v>
      </c>
      <c r="FI14932" s="55">
        <v>1</v>
      </c>
      <c r="FJ14932" s="55">
        <v>1000</v>
      </c>
      <c r="FK14932" s="55" t="s">
        <v>1258</v>
      </c>
      <c r="FL14932" s="55">
        <v>0.025</v>
      </c>
    </row>
    <row r="14933" ht="14.25" customHeight="1" outlineLevel="1" spans="162:168">
      <c r="FF14933" s="55">
        <v>14926</v>
      </c>
      <c r="FG14933" s="55" t="s">
        <v>2077</v>
      </c>
      <c r="FH14933" s="55" t="s">
        <v>1268</v>
      </c>
      <c r="FI14933" s="55">
        <v>1</v>
      </c>
      <c r="FJ14933" s="55">
        <v>2500</v>
      </c>
      <c r="FK14933" s="55" t="s">
        <v>1258</v>
      </c>
      <c r="FL14933" s="55">
        <v>0.025</v>
      </c>
    </row>
    <row r="14934" ht="14.25" customHeight="1" outlineLevel="1" spans="162:168">
      <c r="FF14934" s="55">
        <v>14927</v>
      </c>
      <c r="FG14934" s="55" t="s">
        <v>2077</v>
      </c>
      <c r="FH14934" s="55" t="s">
        <v>1268</v>
      </c>
      <c r="FI14934" s="55">
        <v>1</v>
      </c>
      <c r="FJ14934" s="55">
        <v>5000</v>
      </c>
      <c r="FK14934" s="55" t="s">
        <v>1258</v>
      </c>
      <c r="FL14934" s="55">
        <v>0.025</v>
      </c>
    </row>
    <row r="14935" ht="14.25" customHeight="1" outlineLevel="1" spans="162:168">
      <c r="FF14935" s="55">
        <v>14928</v>
      </c>
      <c r="FG14935" s="55" t="s">
        <v>2077</v>
      </c>
      <c r="FH14935" s="55" t="s">
        <v>1268</v>
      </c>
      <c r="FI14935" s="55">
        <v>1</v>
      </c>
      <c r="FJ14935" s="55">
        <v>10000</v>
      </c>
      <c r="FK14935" s="55" t="s">
        <v>1258</v>
      </c>
      <c r="FL14935" s="55">
        <v>0.025</v>
      </c>
    </row>
    <row r="14936" ht="14.25" customHeight="1" outlineLevel="1" spans="162:168">
      <c r="FF14936" s="55">
        <v>14929</v>
      </c>
      <c r="FG14936" s="55" t="s">
        <v>2077</v>
      </c>
      <c r="FH14936" s="55" t="s">
        <v>1268</v>
      </c>
      <c r="FI14936" s="55">
        <v>1</v>
      </c>
      <c r="FJ14936" s="55">
        <v>25000</v>
      </c>
      <c r="FK14936" s="55" t="s">
        <v>1258</v>
      </c>
      <c r="FL14936" s="55">
        <v>0.025</v>
      </c>
    </row>
    <row r="14937" ht="14.25" customHeight="1" outlineLevel="1" spans="162:168">
      <c r="FF14937" s="55">
        <v>14930</v>
      </c>
      <c r="FG14937" s="55" t="s">
        <v>2077</v>
      </c>
      <c r="FH14937" s="55" t="s">
        <v>1268</v>
      </c>
      <c r="FI14937" s="55">
        <v>1</v>
      </c>
      <c r="FJ14937" s="55">
        <v>50000</v>
      </c>
      <c r="FK14937" s="55" t="s">
        <v>1258</v>
      </c>
      <c r="FL14937" s="55">
        <v>0.025</v>
      </c>
    </row>
    <row r="14938" ht="14.25" customHeight="1" outlineLevel="1" spans="162:168">
      <c r="FF14938" s="55">
        <v>14931</v>
      </c>
      <c r="FG14938" s="55" t="s">
        <v>2077</v>
      </c>
      <c r="FH14938" s="55" t="s">
        <v>1268</v>
      </c>
      <c r="FI14938" s="55">
        <v>1</v>
      </c>
      <c r="FJ14938" s="55">
        <v>80000</v>
      </c>
      <c r="FK14938" s="55" t="s">
        <v>1258</v>
      </c>
      <c r="FL14938" s="55">
        <v>0.025</v>
      </c>
    </row>
    <row r="14939" ht="14.25" customHeight="1" outlineLevel="1" spans="162:168">
      <c r="FF14939" s="55">
        <v>14932</v>
      </c>
      <c r="FG14939" s="55" t="s">
        <v>2077</v>
      </c>
      <c r="FH14939" s="55" t="s">
        <v>1268</v>
      </c>
      <c r="FI14939" s="55">
        <v>1</v>
      </c>
      <c r="FJ14939" s="55">
        <v>130000</v>
      </c>
      <c r="FK14939" s="55" t="s">
        <v>1258</v>
      </c>
      <c r="FL14939" s="55">
        <v>0.025</v>
      </c>
    </row>
    <row r="14940" ht="14.25" customHeight="1" outlineLevel="1" spans="162:168">
      <c r="FF14940" s="55">
        <v>14933</v>
      </c>
      <c r="FG14940" s="55" t="s">
        <v>2077</v>
      </c>
      <c r="FH14940" s="55" t="s">
        <v>1268</v>
      </c>
      <c r="FI14940" s="55">
        <v>1</v>
      </c>
      <c r="FJ14940" s="55">
        <v>260000</v>
      </c>
      <c r="FK14940" s="55" t="s">
        <v>1258</v>
      </c>
      <c r="FL14940" s="55">
        <v>0.025</v>
      </c>
    </row>
    <row r="14941" ht="14.25" customHeight="1" outlineLevel="1" spans="162:168">
      <c r="FF14941" s="55">
        <v>14934</v>
      </c>
      <c r="FG14941" s="55" t="s">
        <v>2077</v>
      </c>
      <c r="FH14941" s="55" t="s">
        <v>1268</v>
      </c>
      <c r="FI14941" s="55">
        <v>1</v>
      </c>
      <c r="FJ14941" s="55">
        <v>400000</v>
      </c>
      <c r="FK14941" s="55" t="s">
        <v>1258</v>
      </c>
      <c r="FL14941" s="55">
        <v>0.025</v>
      </c>
    </row>
    <row r="14942" ht="14.25" customHeight="1" outlineLevel="1" spans="162:168">
      <c r="FF14942" s="55">
        <v>14935</v>
      </c>
      <c r="FG14942" s="55" t="s">
        <v>2077</v>
      </c>
      <c r="FH14942" s="55" t="s">
        <v>1268</v>
      </c>
      <c r="FI14942" s="55">
        <v>1</v>
      </c>
      <c r="FJ14942" s="55">
        <v>530000</v>
      </c>
      <c r="FK14942" s="55" t="s">
        <v>1258</v>
      </c>
      <c r="FL14942" s="55">
        <v>0.025</v>
      </c>
    </row>
    <row r="14943" ht="14.25" customHeight="1" outlineLevel="1" spans="162:168">
      <c r="FF14943" s="55">
        <v>14936</v>
      </c>
      <c r="FG14943" s="55" t="s">
        <v>2077</v>
      </c>
      <c r="FH14943" s="55" t="s">
        <v>1268</v>
      </c>
      <c r="FI14943" s="55">
        <v>1</v>
      </c>
      <c r="FJ14943" s="55">
        <v>540000</v>
      </c>
      <c r="FK14943" s="55" t="s">
        <v>1258</v>
      </c>
      <c r="FL14943" s="55">
        <v>0.025</v>
      </c>
    </row>
    <row r="14944" ht="14.25" customHeight="1" outlineLevel="1" spans="162:168">
      <c r="FF14944" s="55">
        <v>14937</v>
      </c>
      <c r="FG14944" s="55" t="s">
        <v>2077</v>
      </c>
      <c r="FH14944" s="55" t="s">
        <v>1268</v>
      </c>
      <c r="FI14944" s="55">
        <v>2</v>
      </c>
      <c r="FJ14944" s="55">
        <v>0</v>
      </c>
      <c r="FK14944" s="55" t="s">
        <v>1258</v>
      </c>
      <c r="FL14944" s="55">
        <v>0.025</v>
      </c>
    </row>
    <row r="14945" ht="14.25" customHeight="1" outlineLevel="1" spans="162:168">
      <c r="FF14945" s="55">
        <v>14938</v>
      </c>
      <c r="FG14945" s="55" t="s">
        <v>2077</v>
      </c>
      <c r="FH14945" s="55" t="s">
        <v>1268</v>
      </c>
      <c r="FI14945" s="55">
        <v>2</v>
      </c>
      <c r="FJ14945" s="55">
        <v>1000</v>
      </c>
      <c r="FK14945" s="55" t="s">
        <v>1258</v>
      </c>
      <c r="FL14945" s="55">
        <v>0.025</v>
      </c>
    </row>
    <row r="14946" ht="14.25" customHeight="1" outlineLevel="1" spans="162:168">
      <c r="FF14946" s="55">
        <v>14939</v>
      </c>
      <c r="FG14946" s="55" t="s">
        <v>2077</v>
      </c>
      <c r="FH14946" s="55" t="s">
        <v>1268</v>
      </c>
      <c r="FI14946" s="55">
        <v>2</v>
      </c>
      <c r="FJ14946" s="55">
        <v>2500</v>
      </c>
      <c r="FK14946" s="55" t="s">
        <v>1258</v>
      </c>
      <c r="FL14946" s="55">
        <v>0.025</v>
      </c>
    </row>
    <row r="14947" ht="14.25" customHeight="1" outlineLevel="1" spans="162:168">
      <c r="FF14947" s="55">
        <v>14940</v>
      </c>
      <c r="FG14947" s="55" t="s">
        <v>2077</v>
      </c>
      <c r="FH14947" s="55" t="s">
        <v>1268</v>
      </c>
      <c r="FI14947" s="55">
        <v>2</v>
      </c>
      <c r="FJ14947" s="55">
        <v>5000</v>
      </c>
      <c r="FK14947" s="55" t="s">
        <v>1258</v>
      </c>
      <c r="FL14947" s="55">
        <v>0.025</v>
      </c>
    </row>
    <row r="14948" ht="14.25" customHeight="1" outlineLevel="1" spans="162:168">
      <c r="FF14948" s="55">
        <v>14941</v>
      </c>
      <c r="FG14948" s="55" t="s">
        <v>2077</v>
      </c>
      <c r="FH14948" s="55" t="s">
        <v>1268</v>
      </c>
      <c r="FI14948" s="55">
        <v>2</v>
      </c>
      <c r="FJ14948" s="55">
        <v>10000</v>
      </c>
      <c r="FK14948" s="55" t="s">
        <v>1258</v>
      </c>
      <c r="FL14948" s="55">
        <v>0.025</v>
      </c>
    </row>
    <row r="14949" ht="14.25" customHeight="1" outlineLevel="1" spans="162:168">
      <c r="FF14949" s="55">
        <v>14942</v>
      </c>
      <c r="FG14949" s="55" t="s">
        <v>2077</v>
      </c>
      <c r="FH14949" s="55" t="s">
        <v>1268</v>
      </c>
      <c r="FI14949" s="55">
        <v>2</v>
      </c>
      <c r="FJ14949" s="55">
        <v>25000</v>
      </c>
      <c r="FK14949" s="55" t="s">
        <v>1258</v>
      </c>
      <c r="FL14949" s="55">
        <v>0.025</v>
      </c>
    </row>
    <row r="14950" ht="14.25" customHeight="1" outlineLevel="1" spans="162:168">
      <c r="FF14950" s="55">
        <v>14943</v>
      </c>
      <c r="FG14950" s="55" t="s">
        <v>2077</v>
      </c>
      <c r="FH14950" s="55" t="s">
        <v>1268</v>
      </c>
      <c r="FI14950" s="55">
        <v>2</v>
      </c>
      <c r="FJ14950" s="55">
        <v>50000</v>
      </c>
      <c r="FK14950" s="55" t="s">
        <v>1258</v>
      </c>
      <c r="FL14950" s="55">
        <v>0.025</v>
      </c>
    </row>
    <row r="14951" ht="14.25" customHeight="1" outlineLevel="1" spans="162:168">
      <c r="FF14951" s="55">
        <v>14944</v>
      </c>
      <c r="FG14951" s="55" t="s">
        <v>2077</v>
      </c>
      <c r="FH14951" s="55" t="s">
        <v>1268</v>
      </c>
      <c r="FI14951" s="55">
        <v>2</v>
      </c>
      <c r="FJ14951" s="55">
        <v>80000</v>
      </c>
      <c r="FK14951" s="55" t="s">
        <v>1258</v>
      </c>
      <c r="FL14951" s="55">
        <v>0.025</v>
      </c>
    </row>
    <row r="14952" ht="14.25" customHeight="1" outlineLevel="1" spans="162:168">
      <c r="FF14952" s="55">
        <v>14945</v>
      </c>
      <c r="FG14952" s="55" t="s">
        <v>2077</v>
      </c>
      <c r="FH14952" s="55" t="s">
        <v>1268</v>
      </c>
      <c r="FI14952" s="55">
        <v>2</v>
      </c>
      <c r="FJ14952" s="55">
        <v>130000</v>
      </c>
      <c r="FK14952" s="55" t="s">
        <v>1258</v>
      </c>
      <c r="FL14952" s="55">
        <v>0.025</v>
      </c>
    </row>
    <row r="14953" ht="14.25" customHeight="1" outlineLevel="1" spans="162:168">
      <c r="FF14953" s="55">
        <v>14946</v>
      </c>
      <c r="FG14953" s="55" t="s">
        <v>2077</v>
      </c>
      <c r="FH14953" s="55" t="s">
        <v>1268</v>
      </c>
      <c r="FI14953" s="55">
        <v>2</v>
      </c>
      <c r="FJ14953" s="55">
        <v>260000</v>
      </c>
      <c r="FK14953" s="55" t="s">
        <v>1258</v>
      </c>
      <c r="FL14953" s="55">
        <v>0.025</v>
      </c>
    </row>
    <row r="14954" ht="14.25" customHeight="1" outlineLevel="1" spans="162:168">
      <c r="FF14954" s="55">
        <v>14947</v>
      </c>
      <c r="FG14954" s="55" t="s">
        <v>2077</v>
      </c>
      <c r="FH14954" s="55" t="s">
        <v>1268</v>
      </c>
      <c r="FI14954" s="55">
        <v>2</v>
      </c>
      <c r="FJ14954" s="55">
        <v>400000</v>
      </c>
      <c r="FK14954" s="55" t="s">
        <v>1258</v>
      </c>
      <c r="FL14954" s="55">
        <v>0.025</v>
      </c>
    </row>
    <row r="14955" ht="14.25" customHeight="1" outlineLevel="1" spans="162:168">
      <c r="FF14955" s="55">
        <v>14948</v>
      </c>
      <c r="FG14955" s="55" t="s">
        <v>2077</v>
      </c>
      <c r="FH14955" s="55" t="s">
        <v>1268</v>
      </c>
      <c r="FI14955" s="55">
        <v>2</v>
      </c>
      <c r="FJ14955" s="55">
        <v>530000</v>
      </c>
      <c r="FK14955" s="55" t="s">
        <v>1258</v>
      </c>
      <c r="FL14955" s="55">
        <v>0.025</v>
      </c>
    </row>
    <row r="14956" ht="14.25" customHeight="1" outlineLevel="1" spans="162:168">
      <c r="FF14956" s="55">
        <v>14949</v>
      </c>
      <c r="FG14956" s="55" t="s">
        <v>2077</v>
      </c>
      <c r="FH14956" s="55" t="s">
        <v>1268</v>
      </c>
      <c r="FI14956" s="55">
        <v>2</v>
      </c>
      <c r="FJ14956" s="55">
        <v>540000</v>
      </c>
      <c r="FK14956" s="55" t="s">
        <v>1258</v>
      </c>
      <c r="FL14956" s="55">
        <v>0.025</v>
      </c>
    </row>
    <row r="14957" ht="14.25" customHeight="1" outlineLevel="1" spans="162:168">
      <c r="FF14957" s="55">
        <v>14950</v>
      </c>
      <c r="FG14957" s="55" t="s">
        <v>2077</v>
      </c>
      <c r="FH14957" s="55" t="s">
        <v>1885</v>
      </c>
      <c r="FI14957" s="55">
        <v>1</v>
      </c>
      <c r="FJ14957" s="55">
        <v>0</v>
      </c>
      <c r="FK14957" s="55" t="s">
        <v>1258</v>
      </c>
      <c r="FL14957" s="55">
        <v>0.025</v>
      </c>
    </row>
    <row r="14958" ht="14.25" customHeight="1" outlineLevel="1" spans="162:168">
      <c r="FF14958" s="55">
        <v>14951</v>
      </c>
      <c r="FG14958" s="55" t="s">
        <v>2077</v>
      </c>
      <c r="FH14958" s="55" t="s">
        <v>1885</v>
      </c>
      <c r="FI14958" s="55">
        <v>1</v>
      </c>
      <c r="FJ14958" s="55">
        <v>1000</v>
      </c>
      <c r="FK14958" s="55" t="s">
        <v>1258</v>
      </c>
      <c r="FL14958" s="55">
        <v>0.025</v>
      </c>
    </row>
    <row r="14959" ht="14.25" customHeight="1" outlineLevel="1" spans="162:168">
      <c r="FF14959" s="55">
        <v>14952</v>
      </c>
      <c r="FG14959" s="55" t="s">
        <v>2077</v>
      </c>
      <c r="FH14959" s="55" t="s">
        <v>1885</v>
      </c>
      <c r="FI14959" s="55">
        <v>1</v>
      </c>
      <c r="FJ14959" s="55">
        <v>2500</v>
      </c>
      <c r="FK14959" s="55" t="s">
        <v>1258</v>
      </c>
      <c r="FL14959" s="55">
        <v>0.025</v>
      </c>
    </row>
    <row r="14960" ht="14.25" customHeight="1" outlineLevel="1" spans="162:168">
      <c r="FF14960" s="55">
        <v>14953</v>
      </c>
      <c r="FG14960" s="55" t="s">
        <v>2077</v>
      </c>
      <c r="FH14960" s="55" t="s">
        <v>1885</v>
      </c>
      <c r="FI14960" s="55">
        <v>1</v>
      </c>
      <c r="FJ14960" s="55">
        <v>5000</v>
      </c>
      <c r="FK14960" s="55" t="s">
        <v>1258</v>
      </c>
      <c r="FL14960" s="55">
        <v>0.025</v>
      </c>
    </row>
    <row r="14961" ht="14.25" customHeight="1" outlineLevel="1" spans="162:168">
      <c r="FF14961" s="55">
        <v>14954</v>
      </c>
      <c r="FG14961" s="55" t="s">
        <v>2077</v>
      </c>
      <c r="FH14961" s="55" t="s">
        <v>1885</v>
      </c>
      <c r="FI14961" s="55">
        <v>1</v>
      </c>
      <c r="FJ14961" s="55">
        <v>10000</v>
      </c>
      <c r="FK14961" s="55" t="s">
        <v>1258</v>
      </c>
      <c r="FL14961" s="55">
        <v>0.025</v>
      </c>
    </row>
    <row r="14962" ht="14.25" customHeight="1" outlineLevel="1" spans="162:168">
      <c r="FF14962" s="55">
        <v>14955</v>
      </c>
      <c r="FG14962" s="55" t="s">
        <v>2077</v>
      </c>
      <c r="FH14962" s="55" t="s">
        <v>1885</v>
      </c>
      <c r="FI14962" s="55">
        <v>1</v>
      </c>
      <c r="FJ14962" s="55">
        <v>25000</v>
      </c>
      <c r="FK14962" s="55" t="s">
        <v>1258</v>
      </c>
      <c r="FL14962" s="55">
        <v>0.025</v>
      </c>
    </row>
    <row r="14963" ht="14.25" customHeight="1" outlineLevel="1" spans="162:168">
      <c r="FF14963" s="55">
        <v>14956</v>
      </c>
      <c r="FG14963" s="55" t="s">
        <v>2077</v>
      </c>
      <c r="FH14963" s="55" t="s">
        <v>1885</v>
      </c>
      <c r="FI14963" s="55">
        <v>1</v>
      </c>
      <c r="FJ14963" s="55">
        <v>50000</v>
      </c>
      <c r="FK14963" s="55" t="s">
        <v>1258</v>
      </c>
      <c r="FL14963" s="55">
        <v>0.025</v>
      </c>
    </row>
    <row r="14964" ht="14.25" customHeight="1" outlineLevel="1" spans="162:168">
      <c r="FF14964" s="55">
        <v>14957</v>
      </c>
      <c r="FG14964" s="55" t="s">
        <v>2077</v>
      </c>
      <c r="FH14964" s="55" t="s">
        <v>1885</v>
      </c>
      <c r="FI14964" s="55">
        <v>1</v>
      </c>
      <c r="FJ14964" s="55">
        <v>80000</v>
      </c>
      <c r="FK14964" s="55" t="s">
        <v>1258</v>
      </c>
      <c r="FL14964" s="55">
        <v>0.025</v>
      </c>
    </row>
    <row r="14965" ht="14.25" customHeight="1" outlineLevel="1" spans="162:168">
      <c r="FF14965" s="55">
        <v>14958</v>
      </c>
      <c r="FG14965" s="55" t="s">
        <v>2077</v>
      </c>
      <c r="FH14965" s="55" t="s">
        <v>1885</v>
      </c>
      <c r="FI14965" s="55">
        <v>1</v>
      </c>
      <c r="FJ14965" s="55">
        <v>130000</v>
      </c>
      <c r="FK14965" s="55" t="s">
        <v>1258</v>
      </c>
      <c r="FL14965" s="55">
        <v>0.025</v>
      </c>
    </row>
    <row r="14966" ht="14.25" customHeight="1" outlineLevel="1" spans="162:168">
      <c r="FF14966" s="55">
        <v>14959</v>
      </c>
      <c r="FG14966" s="55" t="s">
        <v>2077</v>
      </c>
      <c r="FH14966" s="55" t="s">
        <v>1885</v>
      </c>
      <c r="FI14966" s="55">
        <v>1</v>
      </c>
      <c r="FJ14966" s="55">
        <v>260000</v>
      </c>
      <c r="FK14966" s="55" t="s">
        <v>1258</v>
      </c>
      <c r="FL14966" s="55">
        <v>0.025</v>
      </c>
    </row>
    <row r="14967" ht="14.25" customHeight="1" outlineLevel="1" spans="162:168">
      <c r="FF14967" s="55">
        <v>14960</v>
      </c>
      <c r="FG14967" s="55" t="s">
        <v>2077</v>
      </c>
      <c r="FH14967" s="55" t="s">
        <v>1885</v>
      </c>
      <c r="FI14967" s="55">
        <v>1</v>
      </c>
      <c r="FJ14967" s="55">
        <v>400000</v>
      </c>
      <c r="FK14967" s="55" t="s">
        <v>1258</v>
      </c>
      <c r="FL14967" s="55">
        <v>0.025</v>
      </c>
    </row>
    <row r="14968" ht="14.25" customHeight="1" outlineLevel="1" spans="162:168">
      <c r="FF14968" s="55">
        <v>14961</v>
      </c>
      <c r="FG14968" s="55" t="s">
        <v>2077</v>
      </c>
      <c r="FH14968" s="55" t="s">
        <v>1885</v>
      </c>
      <c r="FI14968" s="55">
        <v>1</v>
      </c>
      <c r="FJ14968" s="55">
        <v>530000</v>
      </c>
      <c r="FK14968" s="55" t="s">
        <v>1258</v>
      </c>
      <c r="FL14968" s="55">
        <v>0.025</v>
      </c>
    </row>
    <row r="14969" ht="14.25" customHeight="1" outlineLevel="1" spans="162:168">
      <c r="FF14969" s="55">
        <v>14962</v>
      </c>
      <c r="FG14969" s="55" t="s">
        <v>2077</v>
      </c>
      <c r="FH14969" s="55" t="s">
        <v>1885</v>
      </c>
      <c r="FI14969" s="55">
        <v>1</v>
      </c>
      <c r="FJ14969" s="55">
        <v>540000</v>
      </c>
      <c r="FK14969" s="55" t="s">
        <v>1258</v>
      </c>
      <c r="FL14969" s="55">
        <v>0.025</v>
      </c>
    </row>
    <row r="14970" ht="14.25" customHeight="1" outlineLevel="1" spans="162:168">
      <c r="FF14970" s="55">
        <v>14963</v>
      </c>
      <c r="FG14970" s="55" t="s">
        <v>2077</v>
      </c>
      <c r="FH14970" s="55" t="s">
        <v>1938</v>
      </c>
      <c r="FI14970" s="55">
        <v>1</v>
      </c>
      <c r="FJ14970" s="55">
        <v>0</v>
      </c>
      <c r="FK14970" s="55" t="s">
        <v>1258</v>
      </c>
      <c r="FL14970" s="55">
        <v>0.025</v>
      </c>
    </row>
    <row r="14971" ht="14.25" customHeight="1" outlineLevel="1" spans="162:168">
      <c r="FF14971" s="55">
        <v>14964</v>
      </c>
      <c r="FG14971" s="55" t="s">
        <v>2077</v>
      </c>
      <c r="FH14971" s="55" t="s">
        <v>1938</v>
      </c>
      <c r="FI14971" s="55">
        <v>1</v>
      </c>
      <c r="FJ14971" s="55">
        <v>1000</v>
      </c>
      <c r="FK14971" s="55" t="s">
        <v>1258</v>
      </c>
      <c r="FL14971" s="55">
        <v>0.025</v>
      </c>
    </row>
    <row r="14972" ht="14.25" customHeight="1" outlineLevel="1" spans="162:168">
      <c r="FF14972" s="55">
        <v>14965</v>
      </c>
      <c r="FG14972" s="55" t="s">
        <v>2077</v>
      </c>
      <c r="FH14972" s="55" t="s">
        <v>1938</v>
      </c>
      <c r="FI14972" s="55">
        <v>1</v>
      </c>
      <c r="FJ14972" s="55">
        <v>2500</v>
      </c>
      <c r="FK14972" s="55" t="s">
        <v>1258</v>
      </c>
      <c r="FL14972" s="55">
        <v>0.025</v>
      </c>
    </row>
    <row r="14973" ht="14.25" customHeight="1" outlineLevel="1" spans="162:168">
      <c r="FF14973" s="55">
        <v>14966</v>
      </c>
      <c r="FG14973" s="55" t="s">
        <v>2077</v>
      </c>
      <c r="FH14973" s="55" t="s">
        <v>1938</v>
      </c>
      <c r="FI14973" s="55">
        <v>1</v>
      </c>
      <c r="FJ14973" s="55">
        <v>5000</v>
      </c>
      <c r="FK14973" s="55" t="s">
        <v>1258</v>
      </c>
      <c r="FL14973" s="55">
        <v>0.025</v>
      </c>
    </row>
    <row r="14974" ht="14.25" customHeight="1" outlineLevel="1" spans="162:168">
      <c r="FF14974" s="55">
        <v>14967</v>
      </c>
      <c r="FG14974" s="55" t="s">
        <v>2077</v>
      </c>
      <c r="FH14974" s="55" t="s">
        <v>1938</v>
      </c>
      <c r="FI14974" s="55">
        <v>1</v>
      </c>
      <c r="FJ14974" s="55">
        <v>10000</v>
      </c>
      <c r="FK14974" s="55" t="s">
        <v>1258</v>
      </c>
      <c r="FL14974" s="55">
        <v>0.025</v>
      </c>
    </row>
    <row r="14975" ht="14.25" customHeight="1" outlineLevel="1" spans="162:168">
      <c r="FF14975" s="55">
        <v>14968</v>
      </c>
      <c r="FG14975" s="55" t="s">
        <v>2077</v>
      </c>
      <c r="FH14975" s="55" t="s">
        <v>1938</v>
      </c>
      <c r="FI14975" s="55">
        <v>1</v>
      </c>
      <c r="FJ14975" s="55">
        <v>25000</v>
      </c>
      <c r="FK14975" s="55" t="s">
        <v>1258</v>
      </c>
      <c r="FL14975" s="55">
        <v>0.025</v>
      </c>
    </row>
    <row r="14976" ht="14.25" customHeight="1" outlineLevel="1" spans="162:168">
      <c r="FF14976" s="55">
        <v>14969</v>
      </c>
      <c r="FG14976" s="55" t="s">
        <v>2077</v>
      </c>
      <c r="FH14976" s="55" t="s">
        <v>1938</v>
      </c>
      <c r="FI14976" s="55">
        <v>1</v>
      </c>
      <c r="FJ14976" s="55">
        <v>50000</v>
      </c>
      <c r="FK14976" s="55" t="s">
        <v>1258</v>
      </c>
      <c r="FL14976" s="55">
        <v>0.025</v>
      </c>
    </row>
    <row r="14977" ht="14.25" customHeight="1" outlineLevel="1" spans="162:168">
      <c r="FF14977" s="55">
        <v>14970</v>
      </c>
      <c r="FG14977" s="55" t="s">
        <v>2077</v>
      </c>
      <c r="FH14977" s="55" t="s">
        <v>1938</v>
      </c>
      <c r="FI14977" s="55">
        <v>1</v>
      </c>
      <c r="FJ14977" s="55">
        <v>80000</v>
      </c>
      <c r="FK14977" s="55" t="s">
        <v>1258</v>
      </c>
      <c r="FL14977" s="55">
        <v>0.025</v>
      </c>
    </row>
    <row r="14978" ht="14.25" customHeight="1" outlineLevel="1" spans="162:168">
      <c r="FF14978" s="55">
        <v>14971</v>
      </c>
      <c r="FG14978" s="55" t="s">
        <v>2077</v>
      </c>
      <c r="FH14978" s="55" t="s">
        <v>1938</v>
      </c>
      <c r="FI14978" s="55">
        <v>1</v>
      </c>
      <c r="FJ14978" s="55">
        <v>130000</v>
      </c>
      <c r="FK14978" s="55" t="s">
        <v>1258</v>
      </c>
      <c r="FL14978" s="55">
        <v>0.025</v>
      </c>
    </row>
    <row r="14979" ht="14.25" customHeight="1" outlineLevel="1" spans="162:168">
      <c r="FF14979" s="55">
        <v>14972</v>
      </c>
      <c r="FG14979" s="55" t="s">
        <v>2077</v>
      </c>
      <c r="FH14979" s="55" t="s">
        <v>1938</v>
      </c>
      <c r="FI14979" s="55">
        <v>1</v>
      </c>
      <c r="FJ14979" s="55">
        <v>260000</v>
      </c>
      <c r="FK14979" s="55" t="s">
        <v>1258</v>
      </c>
      <c r="FL14979" s="55">
        <v>0.025</v>
      </c>
    </row>
    <row r="14980" ht="14.25" customHeight="1" outlineLevel="1" spans="162:168">
      <c r="FF14980" s="55">
        <v>14973</v>
      </c>
      <c r="FG14980" s="55" t="s">
        <v>2077</v>
      </c>
      <c r="FH14980" s="55" t="s">
        <v>1938</v>
      </c>
      <c r="FI14980" s="55">
        <v>1</v>
      </c>
      <c r="FJ14980" s="55">
        <v>400000</v>
      </c>
      <c r="FK14980" s="55" t="s">
        <v>1258</v>
      </c>
      <c r="FL14980" s="55">
        <v>0.025</v>
      </c>
    </row>
    <row r="14981" ht="14.25" customHeight="1" outlineLevel="1" spans="162:168">
      <c r="FF14981" s="55">
        <v>14974</v>
      </c>
      <c r="FG14981" s="55" t="s">
        <v>2077</v>
      </c>
      <c r="FH14981" s="55" t="s">
        <v>1938</v>
      </c>
      <c r="FI14981" s="55">
        <v>1</v>
      </c>
      <c r="FJ14981" s="55">
        <v>530000</v>
      </c>
      <c r="FK14981" s="55" t="s">
        <v>1258</v>
      </c>
      <c r="FL14981" s="55">
        <v>0.025</v>
      </c>
    </row>
    <row r="14982" ht="14.25" customHeight="1" outlineLevel="1" spans="162:168">
      <c r="FF14982" s="55">
        <v>14975</v>
      </c>
      <c r="FG14982" s="55" t="s">
        <v>2077</v>
      </c>
      <c r="FH14982" s="55" t="s">
        <v>1938</v>
      </c>
      <c r="FI14982" s="55">
        <v>1</v>
      </c>
      <c r="FJ14982" s="55">
        <v>540000</v>
      </c>
      <c r="FK14982" s="55" t="s">
        <v>1258</v>
      </c>
      <c r="FL14982" s="55">
        <v>0.025</v>
      </c>
    </row>
    <row r="14983" ht="14.25" customHeight="1" outlineLevel="1" spans="162:168">
      <c r="FF14983" s="55">
        <v>14976</v>
      </c>
      <c r="FG14983" s="55" t="s">
        <v>2077</v>
      </c>
      <c r="FH14983" s="55" t="s">
        <v>1938</v>
      </c>
      <c r="FI14983" s="55">
        <v>2</v>
      </c>
      <c r="FJ14983" s="55">
        <v>0</v>
      </c>
      <c r="FK14983" s="55" t="s">
        <v>1258</v>
      </c>
      <c r="FL14983" s="55">
        <v>0.025</v>
      </c>
    </row>
    <row r="14984" ht="14.25" customHeight="1" outlineLevel="1" spans="162:168">
      <c r="FF14984" s="55">
        <v>14977</v>
      </c>
      <c r="FG14984" s="55" t="s">
        <v>2077</v>
      </c>
      <c r="FH14984" s="55" t="s">
        <v>1938</v>
      </c>
      <c r="FI14984" s="55">
        <v>2</v>
      </c>
      <c r="FJ14984" s="55">
        <v>1000</v>
      </c>
      <c r="FK14984" s="55" t="s">
        <v>1258</v>
      </c>
      <c r="FL14984" s="55">
        <v>0.025</v>
      </c>
    </row>
    <row r="14985" ht="14.25" customHeight="1" outlineLevel="1" spans="162:168">
      <c r="FF14985" s="55">
        <v>14978</v>
      </c>
      <c r="FG14985" s="55" t="s">
        <v>2077</v>
      </c>
      <c r="FH14985" s="55" t="s">
        <v>1938</v>
      </c>
      <c r="FI14985" s="55">
        <v>2</v>
      </c>
      <c r="FJ14985" s="55">
        <v>2500</v>
      </c>
      <c r="FK14985" s="55" t="s">
        <v>1258</v>
      </c>
      <c r="FL14985" s="55">
        <v>0.025</v>
      </c>
    </row>
    <row r="14986" ht="14.25" customHeight="1" outlineLevel="1" spans="162:168">
      <c r="FF14986" s="55">
        <v>14979</v>
      </c>
      <c r="FG14986" s="55" t="s">
        <v>2077</v>
      </c>
      <c r="FH14986" s="55" t="s">
        <v>1938</v>
      </c>
      <c r="FI14986" s="55">
        <v>2</v>
      </c>
      <c r="FJ14986" s="55">
        <v>5000</v>
      </c>
      <c r="FK14986" s="55" t="s">
        <v>1258</v>
      </c>
      <c r="FL14986" s="55">
        <v>0.025</v>
      </c>
    </row>
    <row r="14987" ht="14.25" customHeight="1" outlineLevel="1" spans="162:168">
      <c r="FF14987" s="55">
        <v>14980</v>
      </c>
      <c r="FG14987" s="55" t="s">
        <v>2077</v>
      </c>
      <c r="FH14987" s="55" t="s">
        <v>1938</v>
      </c>
      <c r="FI14987" s="55">
        <v>2</v>
      </c>
      <c r="FJ14987" s="55">
        <v>10000</v>
      </c>
      <c r="FK14987" s="55" t="s">
        <v>1258</v>
      </c>
      <c r="FL14987" s="55">
        <v>0.025</v>
      </c>
    </row>
    <row r="14988" ht="14.25" customHeight="1" outlineLevel="1" spans="162:168">
      <c r="FF14988" s="55">
        <v>14981</v>
      </c>
      <c r="FG14988" s="55" t="s">
        <v>2077</v>
      </c>
      <c r="FH14988" s="55" t="s">
        <v>1938</v>
      </c>
      <c r="FI14988" s="55">
        <v>2</v>
      </c>
      <c r="FJ14988" s="55">
        <v>25000</v>
      </c>
      <c r="FK14988" s="55" t="s">
        <v>1258</v>
      </c>
      <c r="FL14988" s="55">
        <v>0.025</v>
      </c>
    </row>
    <row r="14989" ht="14.25" customHeight="1" outlineLevel="1" spans="162:168">
      <c r="FF14989" s="55">
        <v>14982</v>
      </c>
      <c r="FG14989" s="55" t="s">
        <v>2077</v>
      </c>
      <c r="FH14989" s="55" t="s">
        <v>1938</v>
      </c>
      <c r="FI14989" s="55">
        <v>2</v>
      </c>
      <c r="FJ14989" s="55">
        <v>50000</v>
      </c>
      <c r="FK14989" s="55" t="s">
        <v>1258</v>
      </c>
      <c r="FL14989" s="55">
        <v>0.025</v>
      </c>
    </row>
    <row r="14990" ht="14.25" customHeight="1" outlineLevel="1" spans="162:168">
      <c r="FF14990" s="55">
        <v>14983</v>
      </c>
      <c r="FG14990" s="55" t="s">
        <v>2077</v>
      </c>
      <c r="FH14990" s="55" t="s">
        <v>1938</v>
      </c>
      <c r="FI14990" s="55">
        <v>2</v>
      </c>
      <c r="FJ14990" s="55">
        <v>80000</v>
      </c>
      <c r="FK14990" s="55" t="s">
        <v>1258</v>
      </c>
      <c r="FL14990" s="55">
        <v>0.025</v>
      </c>
    </row>
    <row r="14991" ht="14.25" customHeight="1" outlineLevel="1" spans="162:168">
      <c r="FF14991" s="55">
        <v>14984</v>
      </c>
      <c r="FG14991" s="55" t="s">
        <v>2077</v>
      </c>
      <c r="FH14991" s="55" t="s">
        <v>1938</v>
      </c>
      <c r="FI14991" s="55">
        <v>2</v>
      </c>
      <c r="FJ14991" s="55">
        <v>130000</v>
      </c>
      <c r="FK14991" s="55" t="s">
        <v>1258</v>
      </c>
      <c r="FL14991" s="55">
        <v>0.025</v>
      </c>
    </row>
    <row r="14992" ht="14.25" customHeight="1" outlineLevel="1" spans="162:168">
      <c r="FF14992" s="55">
        <v>14985</v>
      </c>
      <c r="FG14992" s="55" t="s">
        <v>2077</v>
      </c>
      <c r="FH14992" s="55" t="s">
        <v>1938</v>
      </c>
      <c r="FI14992" s="55">
        <v>2</v>
      </c>
      <c r="FJ14992" s="55">
        <v>260000</v>
      </c>
      <c r="FK14992" s="55" t="s">
        <v>1258</v>
      </c>
      <c r="FL14992" s="55">
        <v>0.025</v>
      </c>
    </row>
    <row r="14993" ht="14.25" customHeight="1" outlineLevel="1" spans="162:168">
      <c r="FF14993" s="55">
        <v>14986</v>
      </c>
      <c r="FG14993" s="55" t="s">
        <v>2077</v>
      </c>
      <c r="FH14993" s="55" t="s">
        <v>1938</v>
      </c>
      <c r="FI14993" s="55">
        <v>2</v>
      </c>
      <c r="FJ14993" s="55">
        <v>400000</v>
      </c>
      <c r="FK14993" s="55" t="s">
        <v>1258</v>
      </c>
      <c r="FL14993" s="55">
        <v>0.025</v>
      </c>
    </row>
    <row r="14994" ht="14.25" customHeight="1" outlineLevel="1" spans="162:168">
      <c r="FF14994" s="55">
        <v>14987</v>
      </c>
      <c r="FG14994" s="55" t="s">
        <v>2077</v>
      </c>
      <c r="FH14994" s="55" t="s">
        <v>1938</v>
      </c>
      <c r="FI14994" s="55">
        <v>2</v>
      </c>
      <c r="FJ14994" s="55">
        <v>530000</v>
      </c>
      <c r="FK14994" s="55" t="s">
        <v>1258</v>
      </c>
      <c r="FL14994" s="55">
        <v>0.025</v>
      </c>
    </row>
    <row r="14995" ht="14.25" customHeight="1" outlineLevel="1" spans="162:168">
      <c r="FF14995" s="55">
        <v>14988</v>
      </c>
      <c r="FG14995" s="55" t="s">
        <v>2077</v>
      </c>
      <c r="FH14995" s="55" t="s">
        <v>1938</v>
      </c>
      <c r="FI14995" s="55">
        <v>2</v>
      </c>
      <c r="FJ14995" s="55">
        <v>540000</v>
      </c>
      <c r="FK14995" s="55" t="s">
        <v>1258</v>
      </c>
      <c r="FL14995" s="55">
        <v>0.025</v>
      </c>
    </row>
    <row r="14996" ht="14.25" customHeight="1" outlineLevel="1" spans="162:168">
      <c r="FF14996" s="55">
        <v>14989</v>
      </c>
      <c r="FG14996" s="55" t="s">
        <v>2077</v>
      </c>
      <c r="FH14996" s="55" t="s">
        <v>1738</v>
      </c>
      <c r="FI14996" s="55">
        <v>1</v>
      </c>
      <c r="FJ14996" s="55">
        <v>0</v>
      </c>
      <c r="FK14996" s="55" t="s">
        <v>1258</v>
      </c>
      <c r="FL14996" s="55">
        <v>0.075</v>
      </c>
    </row>
    <row r="14997" ht="14.25" customHeight="1" outlineLevel="1" spans="162:168">
      <c r="FF14997" s="55">
        <v>14990</v>
      </c>
      <c r="FG14997" s="55" t="s">
        <v>2077</v>
      </c>
      <c r="FH14997" s="55" t="s">
        <v>1738</v>
      </c>
      <c r="FI14997" s="55">
        <v>1</v>
      </c>
      <c r="FJ14997" s="55">
        <v>1000</v>
      </c>
      <c r="FK14997" s="55" t="s">
        <v>1258</v>
      </c>
      <c r="FL14997" s="55">
        <v>0.0708</v>
      </c>
    </row>
    <row r="14998" ht="14.25" customHeight="1" outlineLevel="1" spans="162:168">
      <c r="FF14998" s="55">
        <v>14991</v>
      </c>
      <c r="FG14998" s="55" t="s">
        <v>2077</v>
      </c>
      <c r="FH14998" s="55" t="s">
        <v>1738</v>
      </c>
      <c r="FI14998" s="55">
        <v>1</v>
      </c>
      <c r="FJ14998" s="55">
        <v>2500</v>
      </c>
      <c r="FK14998" s="55" t="s">
        <v>1258</v>
      </c>
      <c r="FL14998" s="55">
        <v>0.0667</v>
      </c>
    </row>
    <row r="14999" ht="14.25" customHeight="1" outlineLevel="1" spans="162:168">
      <c r="FF14999" s="55">
        <v>14992</v>
      </c>
      <c r="FG14999" s="55" t="s">
        <v>2077</v>
      </c>
      <c r="FH14999" s="55" t="s">
        <v>1738</v>
      </c>
      <c r="FI14999" s="55">
        <v>1</v>
      </c>
      <c r="FJ14999" s="55">
        <v>5000</v>
      </c>
      <c r="FK14999" s="55" t="s">
        <v>1258</v>
      </c>
      <c r="FL14999" s="55">
        <v>0.0583</v>
      </c>
    </row>
    <row r="15000" ht="14.25" customHeight="1" outlineLevel="1" spans="162:168">
      <c r="FF15000" s="55">
        <v>14993</v>
      </c>
      <c r="FG15000" s="55" t="s">
        <v>2077</v>
      </c>
      <c r="FH15000" s="55" t="s">
        <v>1738</v>
      </c>
      <c r="FI15000" s="55">
        <v>1</v>
      </c>
      <c r="FJ15000" s="55">
        <v>10000</v>
      </c>
      <c r="FK15000" s="55" t="s">
        <v>1258</v>
      </c>
      <c r="FL15000" s="55">
        <v>0.05</v>
      </c>
    </row>
    <row r="15001" ht="14.25" customHeight="1" outlineLevel="1" spans="162:168">
      <c r="FF15001" s="55">
        <v>14994</v>
      </c>
      <c r="FG15001" s="55" t="s">
        <v>2077</v>
      </c>
      <c r="FH15001" s="55" t="s">
        <v>1738</v>
      </c>
      <c r="FI15001" s="55">
        <v>1</v>
      </c>
      <c r="FJ15001" s="55">
        <v>25000</v>
      </c>
      <c r="FK15001" s="55" t="s">
        <v>1258</v>
      </c>
      <c r="FL15001" s="55">
        <v>0.0417</v>
      </c>
    </row>
    <row r="15002" ht="14.25" customHeight="1" outlineLevel="1" spans="162:168">
      <c r="FF15002" s="55">
        <v>14995</v>
      </c>
      <c r="FG15002" s="55" t="s">
        <v>2077</v>
      </c>
      <c r="FH15002" s="55" t="s">
        <v>1738</v>
      </c>
      <c r="FI15002" s="55">
        <v>1</v>
      </c>
      <c r="FJ15002" s="55">
        <v>50000</v>
      </c>
      <c r="FK15002" s="55" t="s">
        <v>1258</v>
      </c>
      <c r="FL15002" s="55">
        <v>0.0417</v>
      </c>
    </row>
    <row r="15003" ht="14.25" customHeight="1" outlineLevel="1" spans="162:168">
      <c r="FF15003" s="55">
        <v>14996</v>
      </c>
      <c r="FG15003" s="55" t="s">
        <v>2077</v>
      </c>
      <c r="FH15003" s="55" t="s">
        <v>1738</v>
      </c>
      <c r="FI15003" s="55">
        <v>1</v>
      </c>
      <c r="FJ15003" s="55">
        <v>80000</v>
      </c>
      <c r="FK15003" s="55" t="s">
        <v>1258</v>
      </c>
      <c r="FL15003" s="55">
        <v>0.0417</v>
      </c>
    </row>
    <row r="15004" ht="14.25" customHeight="1" outlineLevel="1" spans="162:168">
      <c r="FF15004" s="55">
        <v>14997</v>
      </c>
      <c r="FG15004" s="55" t="s">
        <v>2077</v>
      </c>
      <c r="FH15004" s="55" t="s">
        <v>1738</v>
      </c>
      <c r="FI15004" s="55">
        <v>1</v>
      </c>
      <c r="FJ15004" s="55">
        <v>130000</v>
      </c>
      <c r="FK15004" s="55" t="s">
        <v>1258</v>
      </c>
      <c r="FL15004" s="55">
        <v>0.0417</v>
      </c>
    </row>
    <row r="15005" ht="14.25" customHeight="1" outlineLevel="1" spans="162:168">
      <c r="FF15005" s="55">
        <v>14998</v>
      </c>
      <c r="FG15005" s="55" t="s">
        <v>2077</v>
      </c>
      <c r="FH15005" s="55" t="s">
        <v>1738</v>
      </c>
      <c r="FI15005" s="55">
        <v>1</v>
      </c>
      <c r="FJ15005" s="55">
        <v>260000</v>
      </c>
      <c r="FK15005" s="55" t="s">
        <v>1258</v>
      </c>
      <c r="FL15005" s="55">
        <v>0.0417</v>
      </c>
    </row>
    <row r="15006" ht="14.25" customHeight="1" outlineLevel="1" spans="162:168">
      <c r="FF15006" s="55">
        <v>14999</v>
      </c>
      <c r="FG15006" s="55" t="s">
        <v>2077</v>
      </c>
      <c r="FH15006" s="55" t="s">
        <v>1738</v>
      </c>
      <c r="FI15006" s="55">
        <v>1</v>
      </c>
      <c r="FJ15006" s="55">
        <v>400000</v>
      </c>
      <c r="FK15006" s="55" t="s">
        <v>1258</v>
      </c>
      <c r="FL15006" s="55">
        <v>0.0417</v>
      </c>
    </row>
    <row r="15007" ht="14.25" customHeight="1" outlineLevel="1" spans="162:168">
      <c r="FF15007" s="55">
        <v>15000</v>
      </c>
      <c r="FG15007" s="55" t="s">
        <v>2077</v>
      </c>
      <c r="FH15007" s="55" t="s">
        <v>1738</v>
      </c>
      <c r="FI15007" s="55">
        <v>1</v>
      </c>
      <c r="FJ15007" s="55">
        <v>530000</v>
      </c>
      <c r="FK15007" s="55" t="s">
        <v>1258</v>
      </c>
      <c r="FL15007" s="55">
        <v>0.0417</v>
      </c>
    </row>
    <row r="15008" ht="14.25" customHeight="1" outlineLevel="1" spans="162:168">
      <c r="FF15008" s="55">
        <v>15001</v>
      </c>
      <c r="FG15008" s="55" t="s">
        <v>2077</v>
      </c>
      <c r="FH15008" s="55" t="s">
        <v>1738</v>
      </c>
      <c r="FI15008" s="55">
        <v>1</v>
      </c>
      <c r="FJ15008" s="55">
        <v>540000</v>
      </c>
      <c r="FK15008" s="55" t="s">
        <v>1258</v>
      </c>
      <c r="FL15008" s="55">
        <v>0.0417</v>
      </c>
    </row>
    <row r="15009" ht="14.25" customHeight="1" outlineLevel="1" spans="162:168">
      <c r="FF15009" s="55">
        <v>15002</v>
      </c>
      <c r="FG15009" s="55" t="s">
        <v>2077</v>
      </c>
      <c r="FH15009" s="55" t="s">
        <v>1738</v>
      </c>
      <c r="FI15009" s="55">
        <v>2</v>
      </c>
      <c r="FJ15009" s="55">
        <v>0</v>
      </c>
      <c r="FK15009" s="55" t="s">
        <v>1258</v>
      </c>
      <c r="FL15009" s="55">
        <v>0.075</v>
      </c>
    </row>
    <row r="15010" ht="14.25" customHeight="1" outlineLevel="1" spans="162:168">
      <c r="FF15010" s="55">
        <v>15003</v>
      </c>
      <c r="FG15010" s="55" t="s">
        <v>2077</v>
      </c>
      <c r="FH15010" s="55" t="s">
        <v>1738</v>
      </c>
      <c r="FI15010" s="55">
        <v>2</v>
      </c>
      <c r="FJ15010" s="55">
        <v>1000</v>
      </c>
      <c r="FK15010" s="55" t="s">
        <v>1258</v>
      </c>
      <c r="FL15010" s="55">
        <v>0.0708</v>
      </c>
    </row>
    <row r="15011" ht="14.25" customHeight="1" outlineLevel="1" spans="162:168">
      <c r="FF15011" s="55">
        <v>15004</v>
      </c>
      <c r="FG15011" s="55" t="s">
        <v>2077</v>
      </c>
      <c r="FH15011" s="55" t="s">
        <v>1738</v>
      </c>
      <c r="FI15011" s="55">
        <v>2</v>
      </c>
      <c r="FJ15011" s="55">
        <v>2500</v>
      </c>
      <c r="FK15011" s="55" t="s">
        <v>1258</v>
      </c>
      <c r="FL15011" s="55">
        <v>0.0667</v>
      </c>
    </row>
    <row r="15012" ht="14.25" customHeight="1" outlineLevel="1" spans="162:168">
      <c r="FF15012" s="55">
        <v>15005</v>
      </c>
      <c r="FG15012" s="55" t="s">
        <v>2077</v>
      </c>
      <c r="FH15012" s="55" t="s">
        <v>1738</v>
      </c>
      <c r="FI15012" s="55">
        <v>2</v>
      </c>
      <c r="FJ15012" s="55">
        <v>5000</v>
      </c>
      <c r="FK15012" s="55" t="s">
        <v>1258</v>
      </c>
      <c r="FL15012" s="55">
        <v>0.0583</v>
      </c>
    </row>
    <row r="15013" ht="14.25" customHeight="1" outlineLevel="1" spans="162:168">
      <c r="FF15013" s="55">
        <v>15006</v>
      </c>
      <c r="FG15013" s="55" t="s">
        <v>2077</v>
      </c>
      <c r="FH15013" s="55" t="s">
        <v>1738</v>
      </c>
      <c r="FI15013" s="55">
        <v>2</v>
      </c>
      <c r="FJ15013" s="55">
        <v>10000</v>
      </c>
      <c r="FK15013" s="55" t="s">
        <v>1258</v>
      </c>
      <c r="FL15013" s="55">
        <v>0.05</v>
      </c>
    </row>
    <row r="15014" ht="14.25" customHeight="1" outlineLevel="1" spans="162:168">
      <c r="FF15014" s="55">
        <v>15007</v>
      </c>
      <c r="FG15014" s="55" t="s">
        <v>2077</v>
      </c>
      <c r="FH15014" s="55" t="s">
        <v>1738</v>
      </c>
      <c r="FI15014" s="55">
        <v>2</v>
      </c>
      <c r="FJ15014" s="55">
        <v>25000</v>
      </c>
      <c r="FK15014" s="55" t="s">
        <v>1258</v>
      </c>
      <c r="FL15014" s="55">
        <v>0.0417</v>
      </c>
    </row>
    <row r="15015" ht="14.25" customHeight="1" outlineLevel="1" spans="162:168">
      <c r="FF15015" s="55">
        <v>15008</v>
      </c>
      <c r="FG15015" s="55" t="s">
        <v>2077</v>
      </c>
      <c r="FH15015" s="55" t="s">
        <v>1738</v>
      </c>
      <c r="FI15015" s="55">
        <v>2</v>
      </c>
      <c r="FJ15015" s="55">
        <v>50000</v>
      </c>
      <c r="FK15015" s="55" t="s">
        <v>1258</v>
      </c>
      <c r="FL15015" s="55">
        <v>0.0417</v>
      </c>
    </row>
    <row r="15016" ht="14.25" customHeight="1" outlineLevel="1" spans="162:168">
      <c r="FF15016" s="55">
        <v>15009</v>
      </c>
      <c r="FG15016" s="55" t="s">
        <v>2077</v>
      </c>
      <c r="FH15016" s="55" t="s">
        <v>1738</v>
      </c>
      <c r="FI15016" s="55">
        <v>2</v>
      </c>
      <c r="FJ15016" s="55">
        <v>80000</v>
      </c>
      <c r="FK15016" s="55" t="s">
        <v>1258</v>
      </c>
      <c r="FL15016" s="55">
        <v>0.0417</v>
      </c>
    </row>
    <row r="15017" ht="14.25" customHeight="1" outlineLevel="1" spans="162:168">
      <c r="FF15017" s="55">
        <v>15010</v>
      </c>
      <c r="FG15017" s="55" t="s">
        <v>2077</v>
      </c>
      <c r="FH15017" s="55" t="s">
        <v>1738</v>
      </c>
      <c r="FI15017" s="55">
        <v>2</v>
      </c>
      <c r="FJ15017" s="55">
        <v>130000</v>
      </c>
      <c r="FK15017" s="55" t="s">
        <v>1258</v>
      </c>
      <c r="FL15017" s="55">
        <v>0.0417</v>
      </c>
    </row>
    <row r="15018" ht="14.25" customHeight="1" outlineLevel="1" spans="162:168">
      <c r="FF15018" s="55">
        <v>15011</v>
      </c>
      <c r="FG15018" s="55" t="s">
        <v>2077</v>
      </c>
      <c r="FH15018" s="55" t="s">
        <v>1738</v>
      </c>
      <c r="FI15018" s="55">
        <v>2</v>
      </c>
      <c r="FJ15018" s="55">
        <v>260000</v>
      </c>
      <c r="FK15018" s="55" t="s">
        <v>1258</v>
      </c>
      <c r="FL15018" s="55">
        <v>0.0417</v>
      </c>
    </row>
    <row r="15019" ht="14.25" customHeight="1" outlineLevel="1" spans="162:168">
      <c r="FF15019" s="55">
        <v>15012</v>
      </c>
      <c r="FG15019" s="55" t="s">
        <v>2077</v>
      </c>
      <c r="FH15019" s="55" t="s">
        <v>1738</v>
      </c>
      <c r="FI15019" s="55">
        <v>2</v>
      </c>
      <c r="FJ15019" s="55">
        <v>400000</v>
      </c>
      <c r="FK15019" s="55" t="s">
        <v>1258</v>
      </c>
      <c r="FL15019" s="55">
        <v>0.0417</v>
      </c>
    </row>
    <row r="15020" ht="14.25" customHeight="1" outlineLevel="1" spans="162:168">
      <c r="FF15020" s="55">
        <v>15013</v>
      </c>
      <c r="FG15020" s="55" t="s">
        <v>2077</v>
      </c>
      <c r="FH15020" s="55" t="s">
        <v>1738</v>
      </c>
      <c r="FI15020" s="55">
        <v>2</v>
      </c>
      <c r="FJ15020" s="55">
        <v>530000</v>
      </c>
      <c r="FK15020" s="55" t="s">
        <v>1258</v>
      </c>
      <c r="FL15020" s="55">
        <v>0.0417</v>
      </c>
    </row>
    <row r="15021" ht="14.25" customHeight="1" outlineLevel="1" spans="162:168">
      <c r="FF15021" s="55">
        <v>15014</v>
      </c>
      <c r="FG15021" s="55" t="s">
        <v>2077</v>
      </c>
      <c r="FH15021" s="55" t="s">
        <v>1738</v>
      </c>
      <c r="FI15021" s="55">
        <v>2</v>
      </c>
      <c r="FJ15021" s="55">
        <v>540000</v>
      </c>
      <c r="FK15021" s="55" t="s">
        <v>1258</v>
      </c>
      <c r="FL15021" s="55">
        <v>0.0417</v>
      </c>
    </row>
    <row r="15022" ht="14.25" customHeight="1" outlineLevel="1" spans="162:168">
      <c r="FF15022" s="55">
        <v>15015</v>
      </c>
      <c r="FG15022" s="55" t="s">
        <v>2077</v>
      </c>
      <c r="FH15022" s="55" t="s">
        <v>1738</v>
      </c>
      <c r="FI15022" s="55">
        <v>3</v>
      </c>
      <c r="FJ15022" s="55">
        <v>0</v>
      </c>
      <c r="FK15022" s="55" t="s">
        <v>1258</v>
      </c>
      <c r="FL15022" s="55">
        <v>0.075</v>
      </c>
    </row>
    <row r="15023" ht="14.25" customHeight="1" outlineLevel="1" spans="162:168">
      <c r="FF15023" s="55">
        <v>15016</v>
      </c>
      <c r="FG15023" s="55" t="s">
        <v>2077</v>
      </c>
      <c r="FH15023" s="55" t="s">
        <v>1738</v>
      </c>
      <c r="FI15023" s="55">
        <v>3</v>
      </c>
      <c r="FJ15023" s="55">
        <v>1000</v>
      </c>
      <c r="FK15023" s="55" t="s">
        <v>1258</v>
      </c>
      <c r="FL15023" s="55">
        <v>0.0708</v>
      </c>
    </row>
    <row r="15024" ht="14.25" customHeight="1" outlineLevel="1" spans="162:168">
      <c r="FF15024" s="55">
        <v>15017</v>
      </c>
      <c r="FG15024" s="55" t="s">
        <v>2077</v>
      </c>
      <c r="FH15024" s="55" t="s">
        <v>1738</v>
      </c>
      <c r="FI15024" s="55">
        <v>3</v>
      </c>
      <c r="FJ15024" s="55">
        <v>2500</v>
      </c>
      <c r="FK15024" s="55" t="s">
        <v>1258</v>
      </c>
      <c r="FL15024" s="55">
        <v>0.0667</v>
      </c>
    </row>
    <row r="15025" ht="14.25" customHeight="1" outlineLevel="1" spans="162:168">
      <c r="FF15025" s="55">
        <v>15018</v>
      </c>
      <c r="FG15025" s="55" t="s">
        <v>2077</v>
      </c>
      <c r="FH15025" s="55" t="s">
        <v>1738</v>
      </c>
      <c r="FI15025" s="55">
        <v>3</v>
      </c>
      <c r="FJ15025" s="55">
        <v>5000</v>
      </c>
      <c r="FK15025" s="55" t="s">
        <v>1258</v>
      </c>
      <c r="FL15025" s="55">
        <v>0.0583</v>
      </c>
    </row>
    <row r="15026" ht="14.25" customHeight="1" outlineLevel="1" spans="162:168">
      <c r="FF15026" s="55">
        <v>15019</v>
      </c>
      <c r="FG15026" s="55" t="s">
        <v>2077</v>
      </c>
      <c r="FH15026" s="55" t="s">
        <v>1738</v>
      </c>
      <c r="FI15026" s="55">
        <v>3</v>
      </c>
      <c r="FJ15026" s="55">
        <v>10000</v>
      </c>
      <c r="FK15026" s="55" t="s">
        <v>1258</v>
      </c>
      <c r="FL15026" s="55">
        <v>0.05</v>
      </c>
    </row>
    <row r="15027" ht="14.25" customHeight="1" outlineLevel="1" spans="162:168">
      <c r="FF15027" s="55">
        <v>15020</v>
      </c>
      <c r="FG15027" s="55" t="s">
        <v>2077</v>
      </c>
      <c r="FH15027" s="55" t="s">
        <v>1738</v>
      </c>
      <c r="FI15027" s="55">
        <v>3</v>
      </c>
      <c r="FJ15027" s="55">
        <v>25000</v>
      </c>
      <c r="FK15027" s="55" t="s">
        <v>1258</v>
      </c>
      <c r="FL15027" s="55">
        <v>0.0417</v>
      </c>
    </row>
    <row r="15028" ht="14.25" customHeight="1" outlineLevel="1" spans="162:168">
      <c r="FF15028" s="55">
        <v>15021</v>
      </c>
      <c r="FG15028" s="55" t="s">
        <v>2077</v>
      </c>
      <c r="FH15028" s="55" t="s">
        <v>1738</v>
      </c>
      <c r="FI15028" s="55">
        <v>3</v>
      </c>
      <c r="FJ15028" s="55">
        <v>50000</v>
      </c>
      <c r="FK15028" s="55" t="s">
        <v>1258</v>
      </c>
      <c r="FL15028" s="55">
        <v>0.0417</v>
      </c>
    </row>
    <row r="15029" ht="14.25" customHeight="1" outlineLevel="1" spans="162:168">
      <c r="FF15029" s="55">
        <v>15022</v>
      </c>
      <c r="FG15029" s="55" t="s">
        <v>2077</v>
      </c>
      <c r="FH15029" s="55" t="s">
        <v>1738</v>
      </c>
      <c r="FI15029" s="55">
        <v>3</v>
      </c>
      <c r="FJ15029" s="55">
        <v>80000</v>
      </c>
      <c r="FK15029" s="55" t="s">
        <v>1258</v>
      </c>
      <c r="FL15029" s="55">
        <v>0.0417</v>
      </c>
    </row>
    <row r="15030" ht="14.25" customHeight="1" outlineLevel="1" spans="162:168">
      <c r="FF15030" s="55">
        <v>15023</v>
      </c>
      <c r="FG15030" s="55" t="s">
        <v>2077</v>
      </c>
      <c r="FH15030" s="55" t="s">
        <v>1738</v>
      </c>
      <c r="FI15030" s="55">
        <v>3</v>
      </c>
      <c r="FJ15030" s="55">
        <v>130000</v>
      </c>
      <c r="FK15030" s="55" t="s">
        <v>1258</v>
      </c>
      <c r="FL15030" s="55">
        <v>0.0417</v>
      </c>
    </row>
    <row r="15031" ht="14.25" customHeight="1" outlineLevel="1" spans="162:168">
      <c r="FF15031" s="55">
        <v>15024</v>
      </c>
      <c r="FG15031" s="55" t="s">
        <v>2077</v>
      </c>
      <c r="FH15031" s="55" t="s">
        <v>1738</v>
      </c>
      <c r="FI15031" s="55">
        <v>3</v>
      </c>
      <c r="FJ15031" s="55">
        <v>260000</v>
      </c>
      <c r="FK15031" s="55" t="s">
        <v>1258</v>
      </c>
      <c r="FL15031" s="55">
        <v>0.0417</v>
      </c>
    </row>
    <row r="15032" ht="14.25" customHeight="1" outlineLevel="1" spans="162:168">
      <c r="FF15032" s="55">
        <v>15025</v>
      </c>
      <c r="FG15032" s="55" t="s">
        <v>2077</v>
      </c>
      <c r="FH15032" s="55" t="s">
        <v>1738</v>
      </c>
      <c r="FI15032" s="55">
        <v>3</v>
      </c>
      <c r="FJ15032" s="55">
        <v>400000</v>
      </c>
      <c r="FK15032" s="55" t="s">
        <v>1258</v>
      </c>
      <c r="FL15032" s="55">
        <v>0.0417</v>
      </c>
    </row>
    <row r="15033" ht="14.25" customHeight="1" outlineLevel="1" spans="162:168">
      <c r="FF15033" s="55">
        <v>15026</v>
      </c>
      <c r="FG15033" s="55" t="s">
        <v>2077</v>
      </c>
      <c r="FH15033" s="55" t="s">
        <v>1738</v>
      </c>
      <c r="FI15033" s="55">
        <v>3</v>
      </c>
      <c r="FJ15033" s="55">
        <v>530000</v>
      </c>
      <c r="FK15033" s="55" t="s">
        <v>1258</v>
      </c>
      <c r="FL15033" s="55">
        <v>0.0417</v>
      </c>
    </row>
    <row r="15034" ht="14.25" customHeight="1" outlineLevel="1" spans="162:168">
      <c r="FF15034" s="55">
        <v>15027</v>
      </c>
      <c r="FG15034" s="55" t="s">
        <v>2077</v>
      </c>
      <c r="FH15034" s="55" t="s">
        <v>1738</v>
      </c>
      <c r="FI15034" s="55">
        <v>3</v>
      </c>
      <c r="FJ15034" s="55">
        <v>540000</v>
      </c>
      <c r="FK15034" s="55" t="s">
        <v>1258</v>
      </c>
      <c r="FL15034" s="55">
        <v>0.0417</v>
      </c>
    </row>
    <row r="15035" ht="14.25" customHeight="1" outlineLevel="1" spans="162:168">
      <c r="FF15035" s="55">
        <v>15028</v>
      </c>
      <c r="FG15035" s="55" t="s">
        <v>2077</v>
      </c>
      <c r="FH15035" s="55" t="s">
        <v>1738</v>
      </c>
      <c r="FI15035" s="55">
        <v>4</v>
      </c>
      <c r="FJ15035" s="55">
        <v>1000</v>
      </c>
      <c r="FK15035" s="55" t="s">
        <v>1258</v>
      </c>
      <c r="FL15035" s="55">
        <v>0.0708</v>
      </c>
    </row>
    <row r="15036" ht="14.25" customHeight="1" outlineLevel="1" spans="162:168">
      <c r="FF15036" s="55">
        <v>15029</v>
      </c>
      <c r="FG15036" s="55" t="s">
        <v>2077</v>
      </c>
      <c r="FH15036" s="55" t="s">
        <v>1738</v>
      </c>
      <c r="FI15036" s="55">
        <v>4</v>
      </c>
      <c r="FJ15036" s="55">
        <v>2500</v>
      </c>
      <c r="FK15036" s="55" t="s">
        <v>1258</v>
      </c>
      <c r="FL15036" s="55">
        <v>0.0667</v>
      </c>
    </row>
    <row r="15037" ht="14.25" customHeight="1" outlineLevel="1" spans="162:168">
      <c r="FF15037" s="55">
        <v>15030</v>
      </c>
      <c r="FG15037" s="55" t="s">
        <v>2077</v>
      </c>
      <c r="FH15037" s="55" t="s">
        <v>1738</v>
      </c>
      <c r="FI15037" s="55">
        <v>4</v>
      </c>
      <c r="FJ15037" s="55">
        <v>5000</v>
      </c>
      <c r="FK15037" s="55" t="s">
        <v>1258</v>
      </c>
      <c r="FL15037" s="55">
        <v>0.0583</v>
      </c>
    </row>
    <row r="15038" ht="14.25" customHeight="1" outlineLevel="1" spans="162:168">
      <c r="FF15038" s="55">
        <v>15031</v>
      </c>
      <c r="FG15038" s="55" t="s">
        <v>2077</v>
      </c>
      <c r="FH15038" s="55" t="s">
        <v>1738</v>
      </c>
      <c r="FI15038" s="55">
        <v>4</v>
      </c>
      <c r="FJ15038" s="55">
        <v>10000</v>
      </c>
      <c r="FK15038" s="55" t="s">
        <v>1258</v>
      </c>
      <c r="FL15038" s="55">
        <v>0.05</v>
      </c>
    </row>
    <row r="15039" ht="14.25" customHeight="1" outlineLevel="1" spans="162:168">
      <c r="FF15039" s="55">
        <v>15032</v>
      </c>
      <c r="FG15039" s="55" t="s">
        <v>2077</v>
      </c>
      <c r="FH15039" s="55" t="s">
        <v>1738</v>
      </c>
      <c r="FI15039" s="55">
        <v>4</v>
      </c>
      <c r="FJ15039" s="55">
        <v>25000</v>
      </c>
      <c r="FK15039" s="55" t="s">
        <v>1258</v>
      </c>
      <c r="FL15039" s="55">
        <v>0.0417</v>
      </c>
    </row>
    <row r="15040" ht="14.25" customHeight="1" outlineLevel="1" spans="162:168">
      <c r="FF15040" s="55">
        <v>15033</v>
      </c>
      <c r="FG15040" s="55" t="s">
        <v>2077</v>
      </c>
      <c r="FH15040" s="55" t="s">
        <v>1738</v>
      </c>
      <c r="FI15040" s="55">
        <v>4</v>
      </c>
      <c r="FJ15040" s="55">
        <v>50000</v>
      </c>
      <c r="FK15040" s="55" t="s">
        <v>1258</v>
      </c>
      <c r="FL15040" s="55">
        <v>0.0417</v>
      </c>
    </row>
    <row r="15041" ht="14.25" customHeight="1" outlineLevel="1" spans="162:168">
      <c r="FF15041" s="55">
        <v>15034</v>
      </c>
      <c r="FG15041" s="55" t="s">
        <v>2077</v>
      </c>
      <c r="FH15041" s="55" t="s">
        <v>1738</v>
      </c>
      <c r="FI15041" s="55">
        <v>4</v>
      </c>
      <c r="FJ15041" s="55">
        <v>80000</v>
      </c>
      <c r="FK15041" s="55" t="s">
        <v>1258</v>
      </c>
      <c r="FL15041" s="55">
        <v>0.0417</v>
      </c>
    </row>
    <row r="15042" ht="14.25" customHeight="1" outlineLevel="1" spans="162:168">
      <c r="FF15042" s="55">
        <v>15035</v>
      </c>
      <c r="FG15042" s="55" t="s">
        <v>2077</v>
      </c>
      <c r="FH15042" s="55" t="s">
        <v>1738</v>
      </c>
      <c r="FI15042" s="55">
        <v>4</v>
      </c>
      <c r="FJ15042" s="55">
        <v>130000</v>
      </c>
      <c r="FK15042" s="55" t="s">
        <v>1258</v>
      </c>
      <c r="FL15042" s="55">
        <v>0.0417</v>
      </c>
    </row>
    <row r="15043" ht="14.25" customHeight="1" outlineLevel="1" spans="162:168">
      <c r="FF15043" s="55">
        <v>15036</v>
      </c>
      <c r="FG15043" s="55" t="s">
        <v>2077</v>
      </c>
      <c r="FH15043" s="55" t="s">
        <v>1738</v>
      </c>
      <c r="FI15043" s="55">
        <v>4</v>
      </c>
      <c r="FJ15043" s="55">
        <v>260000</v>
      </c>
      <c r="FK15043" s="55" t="s">
        <v>1258</v>
      </c>
      <c r="FL15043" s="55">
        <v>0.0417</v>
      </c>
    </row>
    <row r="15044" ht="14.25" customHeight="1" outlineLevel="1" spans="162:168">
      <c r="FF15044" s="55">
        <v>15037</v>
      </c>
      <c r="FG15044" s="55" t="s">
        <v>2077</v>
      </c>
      <c r="FH15044" s="55" t="s">
        <v>1738</v>
      </c>
      <c r="FI15044" s="55">
        <v>4</v>
      </c>
      <c r="FJ15044" s="55">
        <v>400000</v>
      </c>
      <c r="FK15044" s="55" t="s">
        <v>1258</v>
      </c>
      <c r="FL15044" s="55">
        <v>0.0417</v>
      </c>
    </row>
    <row r="15045" ht="14.25" customHeight="1" outlineLevel="1" spans="162:168">
      <c r="FF15045" s="55">
        <v>15038</v>
      </c>
      <c r="FG15045" s="55" t="s">
        <v>2077</v>
      </c>
      <c r="FH15045" s="55" t="s">
        <v>1738</v>
      </c>
      <c r="FI15045" s="55">
        <v>4</v>
      </c>
      <c r="FJ15045" s="55">
        <v>530000</v>
      </c>
      <c r="FK15045" s="55" t="s">
        <v>1258</v>
      </c>
      <c r="FL15045" s="55">
        <v>0.0417</v>
      </c>
    </row>
    <row r="15046" ht="14.25" customHeight="1" outlineLevel="1" spans="162:168">
      <c r="FF15046" s="55">
        <v>15039</v>
      </c>
      <c r="FG15046" s="55" t="s">
        <v>2077</v>
      </c>
      <c r="FH15046" s="55" t="s">
        <v>1738</v>
      </c>
      <c r="FI15046" s="55">
        <v>4</v>
      </c>
      <c r="FJ15046" s="55">
        <v>540000</v>
      </c>
      <c r="FK15046" s="55" t="s">
        <v>1258</v>
      </c>
      <c r="FL15046" s="55">
        <v>0.0417</v>
      </c>
    </row>
    <row r="15047" ht="14.25" customHeight="1" outlineLevel="1" spans="162:168">
      <c r="FF15047" s="55">
        <v>15040</v>
      </c>
      <c r="FG15047" s="55" t="s">
        <v>2077</v>
      </c>
      <c r="FH15047" s="55" t="s">
        <v>1738</v>
      </c>
      <c r="FI15047" s="55">
        <v>5</v>
      </c>
      <c r="FJ15047" s="55">
        <v>1000</v>
      </c>
      <c r="FK15047" s="55" t="s">
        <v>1258</v>
      </c>
      <c r="FL15047" s="55">
        <v>0.025</v>
      </c>
    </row>
    <row r="15048" ht="14.25" customHeight="1" outlineLevel="1" spans="162:168">
      <c r="FF15048" s="55">
        <v>15041</v>
      </c>
      <c r="FG15048" s="55" t="s">
        <v>2077</v>
      </c>
      <c r="FH15048" s="55" t="s">
        <v>1738</v>
      </c>
      <c r="FI15048" s="55">
        <v>5</v>
      </c>
      <c r="FJ15048" s="55">
        <v>2500</v>
      </c>
      <c r="FK15048" s="55" t="s">
        <v>1258</v>
      </c>
      <c r="FL15048" s="55">
        <v>0.025</v>
      </c>
    </row>
    <row r="15049" ht="14.25" customHeight="1" outlineLevel="1" spans="162:168">
      <c r="FF15049" s="55">
        <v>15042</v>
      </c>
      <c r="FG15049" s="55" t="s">
        <v>2077</v>
      </c>
      <c r="FH15049" s="55" t="s">
        <v>1738</v>
      </c>
      <c r="FI15049" s="55">
        <v>5</v>
      </c>
      <c r="FJ15049" s="55">
        <v>5000</v>
      </c>
      <c r="FK15049" s="55" t="s">
        <v>1258</v>
      </c>
      <c r="FL15049" s="55">
        <v>0.025</v>
      </c>
    </row>
    <row r="15050" ht="14.25" customHeight="1" outlineLevel="1" spans="162:168">
      <c r="FF15050" s="55">
        <v>15043</v>
      </c>
      <c r="FG15050" s="55" t="s">
        <v>2077</v>
      </c>
      <c r="FH15050" s="55" t="s">
        <v>1738</v>
      </c>
      <c r="FI15050" s="55">
        <v>5</v>
      </c>
      <c r="FJ15050" s="55">
        <v>10000</v>
      </c>
      <c r="FK15050" s="55" t="s">
        <v>1258</v>
      </c>
      <c r="FL15050" s="55">
        <v>0.025</v>
      </c>
    </row>
    <row r="15051" ht="14.25" customHeight="1" outlineLevel="1" spans="162:168">
      <c r="FF15051" s="55">
        <v>15044</v>
      </c>
      <c r="FG15051" s="55" t="s">
        <v>2077</v>
      </c>
      <c r="FH15051" s="55" t="s">
        <v>1738</v>
      </c>
      <c r="FI15051" s="55">
        <v>5</v>
      </c>
      <c r="FJ15051" s="55">
        <v>25000</v>
      </c>
      <c r="FK15051" s="55" t="s">
        <v>1258</v>
      </c>
      <c r="FL15051" s="55">
        <v>0.025</v>
      </c>
    </row>
    <row r="15052" ht="14.25" customHeight="1" outlineLevel="1" spans="162:168">
      <c r="FF15052" s="55">
        <v>15045</v>
      </c>
      <c r="FG15052" s="55" t="s">
        <v>2077</v>
      </c>
      <c r="FH15052" s="55" t="s">
        <v>1738</v>
      </c>
      <c r="FI15052" s="55">
        <v>5</v>
      </c>
      <c r="FJ15052" s="55">
        <v>50000</v>
      </c>
      <c r="FK15052" s="55" t="s">
        <v>1258</v>
      </c>
      <c r="FL15052" s="55">
        <v>0.025</v>
      </c>
    </row>
    <row r="15053" ht="14.25" customHeight="1" outlineLevel="1" spans="162:168">
      <c r="FF15053" s="55">
        <v>15046</v>
      </c>
      <c r="FG15053" s="55" t="s">
        <v>2077</v>
      </c>
      <c r="FH15053" s="55" t="s">
        <v>1738</v>
      </c>
      <c r="FI15053" s="55">
        <v>5</v>
      </c>
      <c r="FJ15053" s="55">
        <v>80000</v>
      </c>
      <c r="FK15053" s="55" t="s">
        <v>1258</v>
      </c>
      <c r="FL15053" s="55">
        <v>0.025</v>
      </c>
    </row>
    <row r="15054" ht="14.25" customHeight="1" outlineLevel="1" spans="162:168">
      <c r="FF15054" s="55">
        <v>15047</v>
      </c>
      <c r="FG15054" s="55" t="s">
        <v>2077</v>
      </c>
      <c r="FH15054" s="55" t="s">
        <v>1738</v>
      </c>
      <c r="FI15054" s="55">
        <v>5</v>
      </c>
      <c r="FJ15054" s="55">
        <v>130000</v>
      </c>
      <c r="FK15054" s="55" t="s">
        <v>1258</v>
      </c>
      <c r="FL15054" s="55">
        <v>0.025</v>
      </c>
    </row>
    <row r="15055" ht="14.25" customHeight="1" outlineLevel="1" spans="162:168">
      <c r="FF15055" s="55">
        <v>15048</v>
      </c>
      <c r="FG15055" s="55" t="s">
        <v>2077</v>
      </c>
      <c r="FH15055" s="55" t="s">
        <v>1738</v>
      </c>
      <c r="FI15055" s="55">
        <v>5</v>
      </c>
      <c r="FJ15055" s="55">
        <v>260000</v>
      </c>
      <c r="FK15055" s="55" t="s">
        <v>1258</v>
      </c>
      <c r="FL15055" s="55">
        <v>0.025</v>
      </c>
    </row>
    <row r="15056" ht="14.25" customHeight="1" outlineLevel="1" spans="162:168">
      <c r="FF15056" s="55">
        <v>15049</v>
      </c>
      <c r="FG15056" s="55" t="s">
        <v>2077</v>
      </c>
      <c r="FH15056" s="55" t="s">
        <v>1738</v>
      </c>
      <c r="FI15056" s="55">
        <v>5</v>
      </c>
      <c r="FJ15056" s="55">
        <v>400000</v>
      </c>
      <c r="FK15056" s="55" t="s">
        <v>1258</v>
      </c>
      <c r="FL15056" s="55">
        <v>0.025</v>
      </c>
    </row>
    <row r="15057" ht="14.25" customHeight="1" outlineLevel="1" spans="162:168">
      <c r="FF15057" s="55">
        <v>15050</v>
      </c>
      <c r="FG15057" s="55" t="s">
        <v>2077</v>
      </c>
      <c r="FH15057" s="55" t="s">
        <v>1738</v>
      </c>
      <c r="FI15057" s="55">
        <v>5</v>
      </c>
      <c r="FJ15057" s="55">
        <v>530000</v>
      </c>
      <c r="FK15057" s="55" t="s">
        <v>1258</v>
      </c>
      <c r="FL15057" s="55">
        <v>0.025</v>
      </c>
    </row>
    <row r="15058" ht="14.25" customHeight="1" outlineLevel="1" spans="162:168">
      <c r="FF15058" s="55">
        <v>15051</v>
      </c>
      <c r="FG15058" s="55" t="s">
        <v>2077</v>
      </c>
      <c r="FH15058" s="55" t="s">
        <v>1738</v>
      </c>
      <c r="FI15058" s="55">
        <v>5</v>
      </c>
      <c r="FJ15058" s="55">
        <v>540000</v>
      </c>
      <c r="FK15058" s="55" t="s">
        <v>1258</v>
      </c>
      <c r="FL15058" s="55">
        <v>0.025</v>
      </c>
    </row>
    <row r="15059" ht="14.25" customHeight="1" outlineLevel="1" spans="162:168">
      <c r="FF15059" s="55">
        <v>15052</v>
      </c>
      <c r="FG15059" s="55" t="s">
        <v>2077</v>
      </c>
      <c r="FH15059" s="55" t="s">
        <v>1963</v>
      </c>
      <c r="FI15059" s="55">
        <v>1</v>
      </c>
      <c r="FJ15059" s="55">
        <v>0</v>
      </c>
      <c r="FK15059" s="55" t="s">
        <v>1258</v>
      </c>
      <c r="FL15059" s="55">
        <v>0.025</v>
      </c>
    </row>
    <row r="15060" ht="14.25" customHeight="1" outlineLevel="1" spans="162:168">
      <c r="FF15060" s="55">
        <v>15053</v>
      </c>
      <c r="FG15060" s="55" t="s">
        <v>2077</v>
      </c>
      <c r="FH15060" s="55" t="s">
        <v>1963</v>
      </c>
      <c r="FI15060" s="55">
        <v>1</v>
      </c>
      <c r="FJ15060" s="55">
        <v>1000</v>
      </c>
      <c r="FK15060" s="55" t="s">
        <v>1258</v>
      </c>
      <c r="FL15060" s="55">
        <v>0.025</v>
      </c>
    </row>
    <row r="15061" ht="14.25" customHeight="1" outlineLevel="1" spans="162:168">
      <c r="FF15061" s="55">
        <v>15054</v>
      </c>
      <c r="FG15061" s="55" t="s">
        <v>2077</v>
      </c>
      <c r="FH15061" s="55" t="s">
        <v>1963</v>
      </c>
      <c r="FI15061" s="55">
        <v>1</v>
      </c>
      <c r="FJ15061" s="55">
        <v>2500</v>
      </c>
      <c r="FK15061" s="55" t="s">
        <v>1258</v>
      </c>
      <c r="FL15061" s="55">
        <v>0.025</v>
      </c>
    </row>
    <row r="15062" ht="14.25" customHeight="1" outlineLevel="1" spans="162:168">
      <c r="FF15062" s="55">
        <v>15055</v>
      </c>
      <c r="FG15062" s="55" t="s">
        <v>2077</v>
      </c>
      <c r="FH15062" s="55" t="s">
        <v>1963</v>
      </c>
      <c r="FI15062" s="55">
        <v>1</v>
      </c>
      <c r="FJ15062" s="55">
        <v>5000</v>
      </c>
      <c r="FK15062" s="55" t="s">
        <v>1258</v>
      </c>
      <c r="FL15062" s="55">
        <v>0.025</v>
      </c>
    </row>
    <row r="15063" ht="14.25" customHeight="1" outlineLevel="1" spans="162:168">
      <c r="FF15063" s="55">
        <v>15056</v>
      </c>
      <c r="FG15063" s="55" t="s">
        <v>2077</v>
      </c>
      <c r="FH15063" s="55" t="s">
        <v>1963</v>
      </c>
      <c r="FI15063" s="55">
        <v>1</v>
      </c>
      <c r="FJ15063" s="55">
        <v>10000</v>
      </c>
      <c r="FK15063" s="55" t="s">
        <v>1258</v>
      </c>
      <c r="FL15063" s="55">
        <v>0.025</v>
      </c>
    </row>
    <row r="15064" ht="14.25" customHeight="1" outlineLevel="1" spans="162:168">
      <c r="FF15064" s="55">
        <v>15057</v>
      </c>
      <c r="FG15064" s="55" t="s">
        <v>2077</v>
      </c>
      <c r="FH15064" s="55" t="s">
        <v>1963</v>
      </c>
      <c r="FI15064" s="55">
        <v>1</v>
      </c>
      <c r="FJ15064" s="55">
        <v>25000</v>
      </c>
      <c r="FK15064" s="55" t="s">
        <v>1258</v>
      </c>
      <c r="FL15064" s="55">
        <v>0.025</v>
      </c>
    </row>
    <row r="15065" ht="14.25" customHeight="1" outlineLevel="1" spans="162:168">
      <c r="FF15065" s="55">
        <v>15058</v>
      </c>
      <c r="FG15065" s="55" t="s">
        <v>2077</v>
      </c>
      <c r="FH15065" s="55" t="s">
        <v>1963</v>
      </c>
      <c r="FI15065" s="55">
        <v>1</v>
      </c>
      <c r="FJ15065" s="55">
        <v>50000</v>
      </c>
      <c r="FK15065" s="55" t="s">
        <v>1258</v>
      </c>
      <c r="FL15065" s="55">
        <v>0.025</v>
      </c>
    </row>
    <row r="15066" ht="14.25" customHeight="1" outlineLevel="1" spans="162:168">
      <c r="FF15066" s="55">
        <v>15059</v>
      </c>
      <c r="FG15066" s="55" t="s">
        <v>2077</v>
      </c>
      <c r="FH15066" s="55" t="s">
        <v>1963</v>
      </c>
      <c r="FI15066" s="55">
        <v>1</v>
      </c>
      <c r="FJ15066" s="55">
        <v>80000</v>
      </c>
      <c r="FK15066" s="55" t="s">
        <v>1258</v>
      </c>
      <c r="FL15066" s="55">
        <v>0.025</v>
      </c>
    </row>
    <row r="15067" ht="14.25" customHeight="1" outlineLevel="1" spans="162:168">
      <c r="FF15067" s="55">
        <v>15060</v>
      </c>
      <c r="FG15067" s="55" t="s">
        <v>2077</v>
      </c>
      <c r="FH15067" s="55" t="s">
        <v>1963</v>
      </c>
      <c r="FI15067" s="55">
        <v>1</v>
      </c>
      <c r="FJ15067" s="55">
        <v>130000</v>
      </c>
      <c r="FK15067" s="55" t="s">
        <v>1258</v>
      </c>
      <c r="FL15067" s="55">
        <v>0.025</v>
      </c>
    </row>
    <row r="15068" ht="14.25" customHeight="1" outlineLevel="1" spans="162:168">
      <c r="FF15068" s="55">
        <v>15061</v>
      </c>
      <c r="FG15068" s="55" t="s">
        <v>2077</v>
      </c>
      <c r="FH15068" s="55" t="s">
        <v>1963</v>
      </c>
      <c r="FI15068" s="55">
        <v>1</v>
      </c>
      <c r="FJ15068" s="55">
        <v>260000</v>
      </c>
      <c r="FK15068" s="55" t="s">
        <v>1258</v>
      </c>
      <c r="FL15068" s="55">
        <v>0.025</v>
      </c>
    </row>
    <row r="15069" ht="14.25" customHeight="1" outlineLevel="1" spans="162:168">
      <c r="FF15069" s="55">
        <v>15062</v>
      </c>
      <c r="FG15069" s="55" t="s">
        <v>2077</v>
      </c>
      <c r="FH15069" s="55" t="s">
        <v>1963</v>
      </c>
      <c r="FI15069" s="55">
        <v>1</v>
      </c>
      <c r="FJ15069" s="55">
        <v>400000</v>
      </c>
      <c r="FK15069" s="55" t="s">
        <v>1258</v>
      </c>
      <c r="FL15069" s="55">
        <v>0.025</v>
      </c>
    </row>
    <row r="15070" ht="14.25" customHeight="1" outlineLevel="1" spans="162:168">
      <c r="FF15070" s="55">
        <v>15063</v>
      </c>
      <c r="FG15070" s="55" t="s">
        <v>2077</v>
      </c>
      <c r="FH15070" s="55" t="s">
        <v>1963</v>
      </c>
      <c r="FI15070" s="55">
        <v>1</v>
      </c>
      <c r="FJ15070" s="55">
        <v>530000</v>
      </c>
      <c r="FK15070" s="55" t="s">
        <v>1258</v>
      </c>
      <c r="FL15070" s="55">
        <v>0.025</v>
      </c>
    </row>
    <row r="15071" ht="14.25" customHeight="1" outlineLevel="1" spans="162:168">
      <c r="FF15071" s="55">
        <v>15064</v>
      </c>
      <c r="FG15071" s="55" t="s">
        <v>2077</v>
      </c>
      <c r="FH15071" s="55" t="s">
        <v>1963</v>
      </c>
      <c r="FI15071" s="55">
        <v>1</v>
      </c>
      <c r="FJ15071" s="55">
        <v>540000</v>
      </c>
      <c r="FK15071" s="55" t="s">
        <v>1258</v>
      </c>
      <c r="FL15071" s="55">
        <v>0.025</v>
      </c>
    </row>
    <row r="15072" ht="14.25" customHeight="1" outlineLevel="1" spans="162:168">
      <c r="FF15072" s="55">
        <v>15065</v>
      </c>
      <c r="FG15072" s="55" t="s">
        <v>2077</v>
      </c>
      <c r="FH15072" s="55" t="s">
        <v>2016</v>
      </c>
      <c r="FI15072" s="55">
        <v>1</v>
      </c>
      <c r="FJ15072" s="55">
        <v>0</v>
      </c>
      <c r="FK15072" s="55" t="s">
        <v>1258</v>
      </c>
      <c r="FL15072" s="55">
        <v>0.0292</v>
      </c>
    </row>
    <row r="15073" ht="14.25" customHeight="1" outlineLevel="1" spans="162:168">
      <c r="FF15073" s="55">
        <v>15066</v>
      </c>
      <c r="FG15073" s="55" t="s">
        <v>2077</v>
      </c>
      <c r="FH15073" s="55" t="s">
        <v>2016</v>
      </c>
      <c r="FI15073" s="55">
        <v>1</v>
      </c>
      <c r="FJ15073" s="55">
        <v>1000</v>
      </c>
      <c r="FK15073" s="55" t="s">
        <v>1258</v>
      </c>
      <c r="FL15073" s="55">
        <v>0.025</v>
      </c>
    </row>
    <row r="15074" ht="14.25" customHeight="1" outlineLevel="1" spans="162:168">
      <c r="FF15074" s="55">
        <v>15067</v>
      </c>
      <c r="FG15074" s="55" t="s">
        <v>2077</v>
      </c>
      <c r="FH15074" s="55" t="s">
        <v>2016</v>
      </c>
      <c r="FI15074" s="55">
        <v>1</v>
      </c>
      <c r="FJ15074" s="55">
        <v>2500</v>
      </c>
      <c r="FK15074" s="55" t="s">
        <v>1258</v>
      </c>
      <c r="FL15074" s="55">
        <v>0.025</v>
      </c>
    </row>
    <row r="15075" ht="14.25" customHeight="1" outlineLevel="1" spans="162:168">
      <c r="FF15075" s="55">
        <v>15068</v>
      </c>
      <c r="FG15075" s="55" t="s">
        <v>2077</v>
      </c>
      <c r="FH15075" s="55" t="s">
        <v>2016</v>
      </c>
      <c r="FI15075" s="55">
        <v>1</v>
      </c>
      <c r="FJ15075" s="55">
        <v>5000</v>
      </c>
      <c r="FK15075" s="55" t="s">
        <v>1258</v>
      </c>
      <c r="FL15075" s="55">
        <v>0.025</v>
      </c>
    </row>
    <row r="15076" ht="14.25" customHeight="1" outlineLevel="1" spans="162:168">
      <c r="FF15076" s="55">
        <v>15069</v>
      </c>
      <c r="FG15076" s="55" t="s">
        <v>2077</v>
      </c>
      <c r="FH15076" s="55" t="s">
        <v>2016</v>
      </c>
      <c r="FI15076" s="55">
        <v>1</v>
      </c>
      <c r="FJ15076" s="55">
        <v>10000</v>
      </c>
      <c r="FK15076" s="55" t="s">
        <v>1258</v>
      </c>
      <c r="FL15076" s="55">
        <v>0.025</v>
      </c>
    </row>
    <row r="15077" ht="14.25" customHeight="1" outlineLevel="1" spans="162:168">
      <c r="FF15077" s="55">
        <v>15070</v>
      </c>
      <c r="FG15077" s="55" t="s">
        <v>2077</v>
      </c>
      <c r="FH15077" s="55" t="s">
        <v>2016</v>
      </c>
      <c r="FI15077" s="55">
        <v>1</v>
      </c>
      <c r="FJ15077" s="55">
        <v>25000</v>
      </c>
      <c r="FK15077" s="55" t="s">
        <v>1258</v>
      </c>
      <c r="FL15077" s="55">
        <v>0.025</v>
      </c>
    </row>
    <row r="15078" ht="14.25" customHeight="1" outlineLevel="1" spans="162:168">
      <c r="FF15078" s="55">
        <v>15071</v>
      </c>
      <c r="FG15078" s="55" t="s">
        <v>2077</v>
      </c>
      <c r="FH15078" s="55" t="s">
        <v>2016</v>
      </c>
      <c r="FI15078" s="55">
        <v>1</v>
      </c>
      <c r="FJ15078" s="55">
        <v>50000</v>
      </c>
      <c r="FK15078" s="55" t="s">
        <v>1258</v>
      </c>
      <c r="FL15078" s="55">
        <v>0.025</v>
      </c>
    </row>
    <row r="15079" ht="14.25" customHeight="1" outlineLevel="1" spans="162:168">
      <c r="FF15079" s="55">
        <v>15072</v>
      </c>
      <c r="FG15079" s="55" t="s">
        <v>2077</v>
      </c>
      <c r="FH15079" s="55" t="s">
        <v>2016</v>
      </c>
      <c r="FI15079" s="55">
        <v>1</v>
      </c>
      <c r="FJ15079" s="55">
        <v>80000</v>
      </c>
      <c r="FK15079" s="55" t="s">
        <v>1258</v>
      </c>
      <c r="FL15079" s="55">
        <v>0.025</v>
      </c>
    </row>
    <row r="15080" ht="14.25" customHeight="1" outlineLevel="1" spans="162:168">
      <c r="FF15080" s="55">
        <v>15073</v>
      </c>
      <c r="FG15080" s="55" t="s">
        <v>2077</v>
      </c>
      <c r="FH15080" s="55" t="s">
        <v>2016</v>
      </c>
      <c r="FI15080" s="55">
        <v>1</v>
      </c>
      <c r="FJ15080" s="55">
        <v>130000</v>
      </c>
      <c r="FK15080" s="55" t="s">
        <v>1258</v>
      </c>
      <c r="FL15080" s="55">
        <v>0.025</v>
      </c>
    </row>
    <row r="15081" ht="14.25" customHeight="1" outlineLevel="1" spans="162:168">
      <c r="FF15081" s="55">
        <v>15074</v>
      </c>
      <c r="FG15081" s="55" t="s">
        <v>2077</v>
      </c>
      <c r="FH15081" s="55" t="s">
        <v>2016</v>
      </c>
      <c r="FI15081" s="55">
        <v>1</v>
      </c>
      <c r="FJ15081" s="55">
        <v>260000</v>
      </c>
      <c r="FK15081" s="55" t="s">
        <v>1258</v>
      </c>
      <c r="FL15081" s="55">
        <v>0.025</v>
      </c>
    </row>
    <row r="15082" ht="14.25" customHeight="1" outlineLevel="1" spans="162:168">
      <c r="FF15082" s="55">
        <v>15075</v>
      </c>
      <c r="FG15082" s="55" t="s">
        <v>2077</v>
      </c>
      <c r="FH15082" s="55" t="s">
        <v>2016</v>
      </c>
      <c r="FI15082" s="55">
        <v>1</v>
      </c>
      <c r="FJ15082" s="55">
        <v>400000</v>
      </c>
      <c r="FK15082" s="55" t="s">
        <v>1258</v>
      </c>
      <c r="FL15082" s="55">
        <v>0.025</v>
      </c>
    </row>
    <row r="15083" ht="14.25" customHeight="1" outlineLevel="1" spans="162:168">
      <c r="FF15083" s="55">
        <v>15076</v>
      </c>
      <c r="FG15083" s="55" t="s">
        <v>2077</v>
      </c>
      <c r="FH15083" s="55" t="s">
        <v>2016</v>
      </c>
      <c r="FI15083" s="55">
        <v>1</v>
      </c>
      <c r="FJ15083" s="55">
        <v>530000</v>
      </c>
      <c r="FK15083" s="55" t="s">
        <v>1258</v>
      </c>
      <c r="FL15083" s="55">
        <v>0.025</v>
      </c>
    </row>
    <row r="15084" ht="14.25" customHeight="1" outlineLevel="1" spans="162:168">
      <c r="FF15084" s="55">
        <v>15077</v>
      </c>
      <c r="FG15084" s="55" t="s">
        <v>2077</v>
      </c>
      <c r="FH15084" s="55" t="s">
        <v>2016</v>
      </c>
      <c r="FI15084" s="55">
        <v>1</v>
      </c>
      <c r="FJ15084" s="55">
        <v>540000</v>
      </c>
      <c r="FK15084" s="55" t="s">
        <v>1258</v>
      </c>
      <c r="FL15084" s="55">
        <v>0.025</v>
      </c>
    </row>
    <row r="15085" ht="14.25" customHeight="1" outlineLevel="1" spans="162:168">
      <c r="FF15085" s="55">
        <v>15078</v>
      </c>
      <c r="FG15085" s="55" t="s">
        <v>2077</v>
      </c>
      <c r="FH15085" s="55" t="s">
        <v>2016</v>
      </c>
      <c r="FI15085" s="55">
        <v>10</v>
      </c>
      <c r="FJ15085" s="55">
        <v>0</v>
      </c>
      <c r="FK15085" s="55" t="s">
        <v>1258</v>
      </c>
      <c r="FL15085" s="55">
        <v>0.0417</v>
      </c>
    </row>
    <row r="15086" ht="14.25" customHeight="1" outlineLevel="1" spans="162:168">
      <c r="FF15086" s="55">
        <v>15079</v>
      </c>
      <c r="FG15086" s="55" t="s">
        <v>2077</v>
      </c>
      <c r="FH15086" s="55" t="s">
        <v>2016</v>
      </c>
      <c r="FI15086" s="55">
        <v>10</v>
      </c>
      <c r="FJ15086" s="55">
        <v>1000</v>
      </c>
      <c r="FK15086" s="55" t="s">
        <v>1258</v>
      </c>
      <c r="FL15086" s="55">
        <v>0.0375</v>
      </c>
    </row>
    <row r="15087" ht="14.25" customHeight="1" outlineLevel="1" spans="162:168">
      <c r="FF15087" s="55">
        <v>15080</v>
      </c>
      <c r="FG15087" s="55" t="s">
        <v>2077</v>
      </c>
      <c r="FH15087" s="55" t="s">
        <v>2016</v>
      </c>
      <c r="FI15087" s="55">
        <v>10</v>
      </c>
      <c r="FJ15087" s="55">
        <v>2500</v>
      </c>
      <c r="FK15087" s="55" t="s">
        <v>1258</v>
      </c>
      <c r="FL15087" s="55">
        <v>0.0334</v>
      </c>
    </row>
    <row r="15088" ht="14.25" customHeight="1" outlineLevel="1" spans="162:168">
      <c r="FF15088" s="55">
        <v>15081</v>
      </c>
      <c r="FG15088" s="55" t="s">
        <v>2077</v>
      </c>
      <c r="FH15088" s="55" t="s">
        <v>2016</v>
      </c>
      <c r="FI15088" s="55">
        <v>10</v>
      </c>
      <c r="FJ15088" s="55">
        <v>5000</v>
      </c>
      <c r="FK15088" s="55" t="s">
        <v>1258</v>
      </c>
      <c r="FL15088" s="55">
        <v>0.0334</v>
      </c>
    </row>
    <row r="15089" ht="14.25" customHeight="1" outlineLevel="1" spans="162:168">
      <c r="FF15089" s="55">
        <v>15082</v>
      </c>
      <c r="FG15089" s="55" t="s">
        <v>2077</v>
      </c>
      <c r="FH15089" s="55" t="s">
        <v>2016</v>
      </c>
      <c r="FI15089" s="55">
        <v>10</v>
      </c>
      <c r="FJ15089" s="55">
        <v>10000</v>
      </c>
      <c r="FK15089" s="55" t="s">
        <v>1258</v>
      </c>
      <c r="FL15089" s="55">
        <v>0.0334</v>
      </c>
    </row>
    <row r="15090" ht="14.25" customHeight="1" outlineLevel="1" spans="162:168">
      <c r="FF15090" s="55">
        <v>15083</v>
      </c>
      <c r="FG15090" s="55" t="s">
        <v>2077</v>
      </c>
      <c r="FH15090" s="55" t="s">
        <v>2016</v>
      </c>
      <c r="FI15090" s="55">
        <v>10</v>
      </c>
      <c r="FJ15090" s="55">
        <v>25000</v>
      </c>
      <c r="FK15090" s="55" t="s">
        <v>1258</v>
      </c>
      <c r="FL15090" s="55">
        <v>0.0334</v>
      </c>
    </row>
    <row r="15091" ht="14.25" customHeight="1" outlineLevel="1" spans="162:168">
      <c r="FF15091" s="55">
        <v>15084</v>
      </c>
      <c r="FG15091" s="55" t="s">
        <v>2077</v>
      </c>
      <c r="FH15091" s="55" t="s">
        <v>2016</v>
      </c>
      <c r="FI15091" s="55">
        <v>10</v>
      </c>
      <c r="FJ15091" s="55">
        <v>50000</v>
      </c>
      <c r="FK15091" s="55" t="s">
        <v>1258</v>
      </c>
      <c r="FL15091" s="55">
        <v>0.0292</v>
      </c>
    </row>
    <row r="15092" ht="14.25" customHeight="1" outlineLevel="1" spans="162:168">
      <c r="FF15092" s="55">
        <v>15085</v>
      </c>
      <c r="FG15092" s="55" t="s">
        <v>2077</v>
      </c>
      <c r="FH15092" s="55" t="s">
        <v>2016</v>
      </c>
      <c r="FI15092" s="55">
        <v>10</v>
      </c>
      <c r="FJ15092" s="55">
        <v>80000</v>
      </c>
      <c r="FK15092" s="55" t="s">
        <v>1258</v>
      </c>
      <c r="FL15092" s="55">
        <v>0.0292</v>
      </c>
    </row>
    <row r="15093" ht="14.25" customHeight="1" outlineLevel="1" spans="162:168">
      <c r="FF15093" s="55">
        <v>15086</v>
      </c>
      <c r="FG15093" s="55" t="s">
        <v>2077</v>
      </c>
      <c r="FH15093" s="55" t="s">
        <v>2016</v>
      </c>
      <c r="FI15093" s="55">
        <v>10</v>
      </c>
      <c r="FJ15093" s="55">
        <v>130000</v>
      </c>
      <c r="FK15093" s="55" t="s">
        <v>1258</v>
      </c>
      <c r="FL15093" s="55">
        <v>0.0292</v>
      </c>
    </row>
    <row r="15094" ht="14.25" customHeight="1" outlineLevel="1" spans="162:168">
      <c r="FF15094" s="55">
        <v>15087</v>
      </c>
      <c r="FG15094" s="55" t="s">
        <v>2077</v>
      </c>
      <c r="FH15094" s="55" t="s">
        <v>2016</v>
      </c>
      <c r="FI15094" s="55">
        <v>10</v>
      </c>
      <c r="FJ15094" s="55">
        <v>260000</v>
      </c>
      <c r="FK15094" s="55" t="s">
        <v>1258</v>
      </c>
      <c r="FL15094" s="55">
        <v>0.0292</v>
      </c>
    </row>
    <row r="15095" ht="14.25" customHeight="1" outlineLevel="1" spans="162:168">
      <c r="FF15095" s="55">
        <v>15088</v>
      </c>
      <c r="FG15095" s="55" t="s">
        <v>2077</v>
      </c>
      <c r="FH15095" s="55" t="s">
        <v>2016</v>
      </c>
      <c r="FI15095" s="55">
        <v>10</v>
      </c>
      <c r="FJ15095" s="55">
        <v>400000</v>
      </c>
      <c r="FK15095" s="55" t="s">
        <v>1258</v>
      </c>
      <c r="FL15095" s="55">
        <v>0.0292</v>
      </c>
    </row>
    <row r="15096" ht="14.25" customHeight="1" outlineLevel="1" spans="162:168">
      <c r="FF15096" s="55">
        <v>15089</v>
      </c>
      <c r="FG15096" s="55" t="s">
        <v>2077</v>
      </c>
      <c r="FH15096" s="55" t="s">
        <v>2016</v>
      </c>
      <c r="FI15096" s="55">
        <v>10</v>
      </c>
      <c r="FJ15096" s="55">
        <v>530000</v>
      </c>
      <c r="FK15096" s="55" t="s">
        <v>1258</v>
      </c>
      <c r="FL15096" s="55">
        <v>0.0292</v>
      </c>
    </row>
    <row r="15097" ht="14.25" customHeight="1" outlineLevel="1" spans="162:168">
      <c r="FF15097" s="55">
        <v>15090</v>
      </c>
      <c r="FG15097" s="55" t="s">
        <v>2077</v>
      </c>
      <c r="FH15097" s="55" t="s">
        <v>2016</v>
      </c>
      <c r="FI15097" s="55">
        <v>10</v>
      </c>
      <c r="FJ15097" s="55">
        <v>540000</v>
      </c>
      <c r="FK15097" s="55" t="s">
        <v>1258</v>
      </c>
      <c r="FL15097" s="55">
        <v>0.0292</v>
      </c>
    </row>
    <row r="15098" ht="14.25" customHeight="1" outlineLevel="1" spans="162:168">
      <c r="FF15098" s="55">
        <v>15091</v>
      </c>
      <c r="FG15098" s="55" t="s">
        <v>2077</v>
      </c>
      <c r="FH15098" s="55" t="s">
        <v>2016</v>
      </c>
      <c r="FI15098" s="55">
        <v>11</v>
      </c>
      <c r="FJ15098" s="55">
        <v>0</v>
      </c>
      <c r="FK15098" s="55" t="s">
        <v>1258</v>
      </c>
      <c r="FL15098" s="55">
        <v>0.0417</v>
      </c>
    </row>
    <row r="15099" ht="14.25" customHeight="1" outlineLevel="1" spans="162:168">
      <c r="FF15099" s="55">
        <v>15092</v>
      </c>
      <c r="FG15099" s="55" t="s">
        <v>2077</v>
      </c>
      <c r="FH15099" s="55" t="s">
        <v>2016</v>
      </c>
      <c r="FI15099" s="55">
        <v>11</v>
      </c>
      <c r="FJ15099" s="55">
        <v>1000</v>
      </c>
      <c r="FK15099" s="55" t="s">
        <v>1258</v>
      </c>
      <c r="FL15099" s="55">
        <v>0.0375</v>
      </c>
    </row>
    <row r="15100" ht="14.25" customHeight="1" outlineLevel="1" spans="162:168">
      <c r="FF15100" s="55">
        <v>15093</v>
      </c>
      <c r="FG15100" s="55" t="s">
        <v>2077</v>
      </c>
      <c r="FH15100" s="55" t="s">
        <v>2016</v>
      </c>
      <c r="FI15100" s="55">
        <v>11</v>
      </c>
      <c r="FJ15100" s="55">
        <v>2500</v>
      </c>
      <c r="FK15100" s="55" t="s">
        <v>1258</v>
      </c>
      <c r="FL15100" s="55">
        <v>0.0334</v>
      </c>
    </row>
    <row r="15101" ht="14.25" customHeight="1" outlineLevel="1" spans="162:168">
      <c r="FF15101" s="55">
        <v>15094</v>
      </c>
      <c r="FG15101" s="55" t="s">
        <v>2077</v>
      </c>
      <c r="FH15101" s="55" t="s">
        <v>2016</v>
      </c>
      <c r="FI15101" s="55">
        <v>11</v>
      </c>
      <c r="FJ15101" s="55">
        <v>5000</v>
      </c>
      <c r="FK15101" s="55" t="s">
        <v>1258</v>
      </c>
      <c r="FL15101" s="55">
        <v>0.0334</v>
      </c>
    </row>
    <row r="15102" ht="14.25" customHeight="1" outlineLevel="1" spans="162:168">
      <c r="FF15102" s="55">
        <v>15095</v>
      </c>
      <c r="FG15102" s="55" t="s">
        <v>2077</v>
      </c>
      <c r="FH15102" s="55" t="s">
        <v>2016</v>
      </c>
      <c r="FI15102" s="55">
        <v>11</v>
      </c>
      <c r="FJ15102" s="55">
        <v>10000</v>
      </c>
      <c r="FK15102" s="55" t="s">
        <v>1258</v>
      </c>
      <c r="FL15102" s="55">
        <v>0.0334</v>
      </c>
    </row>
    <row r="15103" ht="14.25" customHeight="1" outlineLevel="1" spans="162:168">
      <c r="FF15103" s="55">
        <v>15096</v>
      </c>
      <c r="FG15103" s="55" t="s">
        <v>2077</v>
      </c>
      <c r="FH15103" s="55" t="s">
        <v>2016</v>
      </c>
      <c r="FI15103" s="55">
        <v>11</v>
      </c>
      <c r="FJ15103" s="55">
        <v>25000</v>
      </c>
      <c r="FK15103" s="55" t="s">
        <v>1258</v>
      </c>
      <c r="FL15103" s="55">
        <v>0.0334</v>
      </c>
    </row>
    <row r="15104" ht="14.25" customHeight="1" outlineLevel="1" spans="162:168">
      <c r="FF15104" s="55">
        <v>15097</v>
      </c>
      <c r="FG15104" s="55" t="s">
        <v>2077</v>
      </c>
      <c r="FH15104" s="55" t="s">
        <v>2016</v>
      </c>
      <c r="FI15104" s="55">
        <v>11</v>
      </c>
      <c r="FJ15104" s="55">
        <v>50000</v>
      </c>
      <c r="FK15104" s="55" t="s">
        <v>1258</v>
      </c>
      <c r="FL15104" s="55">
        <v>0.0292</v>
      </c>
    </row>
    <row r="15105" ht="14.25" customHeight="1" outlineLevel="1" spans="162:168">
      <c r="FF15105" s="55">
        <v>15098</v>
      </c>
      <c r="FG15105" s="55" t="s">
        <v>2077</v>
      </c>
      <c r="FH15105" s="55" t="s">
        <v>2016</v>
      </c>
      <c r="FI15105" s="55">
        <v>11</v>
      </c>
      <c r="FJ15105" s="55">
        <v>80000</v>
      </c>
      <c r="FK15105" s="55" t="s">
        <v>1258</v>
      </c>
      <c r="FL15105" s="55">
        <v>0.0292</v>
      </c>
    </row>
    <row r="15106" ht="14.25" customHeight="1" outlineLevel="1" spans="162:168">
      <c r="FF15106" s="55">
        <v>15099</v>
      </c>
      <c r="FG15106" s="55" t="s">
        <v>2077</v>
      </c>
      <c r="FH15106" s="55" t="s">
        <v>2016</v>
      </c>
      <c r="FI15106" s="55">
        <v>11</v>
      </c>
      <c r="FJ15106" s="55">
        <v>130000</v>
      </c>
      <c r="FK15106" s="55" t="s">
        <v>1258</v>
      </c>
      <c r="FL15106" s="55">
        <v>0.0292</v>
      </c>
    </row>
    <row r="15107" ht="14.25" customHeight="1" outlineLevel="1" spans="162:168">
      <c r="FF15107" s="55">
        <v>15100</v>
      </c>
      <c r="FG15107" s="55" t="s">
        <v>2077</v>
      </c>
      <c r="FH15107" s="55" t="s">
        <v>2016</v>
      </c>
      <c r="FI15107" s="55">
        <v>11</v>
      </c>
      <c r="FJ15107" s="55">
        <v>260000</v>
      </c>
      <c r="FK15107" s="55" t="s">
        <v>1258</v>
      </c>
      <c r="FL15107" s="55">
        <v>0.0292</v>
      </c>
    </row>
    <row r="15108" ht="14.25" customHeight="1" outlineLevel="1" spans="162:168">
      <c r="FF15108" s="55">
        <v>15101</v>
      </c>
      <c r="FG15108" s="55" t="s">
        <v>2077</v>
      </c>
      <c r="FH15108" s="55" t="s">
        <v>2016</v>
      </c>
      <c r="FI15108" s="55">
        <v>11</v>
      </c>
      <c r="FJ15108" s="55">
        <v>400000</v>
      </c>
      <c r="FK15108" s="55" t="s">
        <v>1258</v>
      </c>
      <c r="FL15108" s="55">
        <v>0.0292</v>
      </c>
    </row>
    <row r="15109" ht="14.25" customHeight="1" outlineLevel="1" spans="162:168">
      <c r="FF15109" s="55">
        <v>15102</v>
      </c>
      <c r="FG15109" s="55" t="s">
        <v>2077</v>
      </c>
      <c r="FH15109" s="55" t="s">
        <v>2016</v>
      </c>
      <c r="FI15109" s="55">
        <v>11</v>
      </c>
      <c r="FJ15109" s="55">
        <v>530000</v>
      </c>
      <c r="FK15109" s="55" t="s">
        <v>1258</v>
      </c>
      <c r="FL15109" s="55">
        <v>0.0292</v>
      </c>
    </row>
    <row r="15110" ht="14.25" customHeight="1" outlineLevel="1" spans="162:168">
      <c r="FF15110" s="55">
        <v>15103</v>
      </c>
      <c r="FG15110" s="55" t="s">
        <v>2077</v>
      </c>
      <c r="FH15110" s="55" t="s">
        <v>2016</v>
      </c>
      <c r="FI15110" s="55">
        <v>11</v>
      </c>
      <c r="FJ15110" s="55">
        <v>540000</v>
      </c>
      <c r="FK15110" s="55" t="s">
        <v>1258</v>
      </c>
      <c r="FL15110" s="55">
        <v>0.0292</v>
      </c>
    </row>
    <row r="15111" ht="14.25" customHeight="1" outlineLevel="1" spans="162:168">
      <c r="FF15111" s="55">
        <v>15104</v>
      </c>
      <c r="FG15111" s="55" t="s">
        <v>2077</v>
      </c>
      <c r="FH15111" s="55" t="s">
        <v>2016</v>
      </c>
      <c r="FI15111" s="55">
        <v>12</v>
      </c>
      <c r="FJ15111" s="55">
        <v>0</v>
      </c>
      <c r="FK15111" s="55" t="s">
        <v>1258</v>
      </c>
      <c r="FL15111" s="55">
        <v>0.1667</v>
      </c>
    </row>
    <row r="15112" ht="14.25" customHeight="1" outlineLevel="1" spans="162:168">
      <c r="FF15112" s="55">
        <v>15105</v>
      </c>
      <c r="FG15112" s="55" t="s">
        <v>2077</v>
      </c>
      <c r="FH15112" s="55" t="s">
        <v>2016</v>
      </c>
      <c r="FI15112" s="55">
        <v>12</v>
      </c>
      <c r="FJ15112" s="55">
        <v>1000</v>
      </c>
      <c r="FK15112" s="55" t="s">
        <v>1258</v>
      </c>
      <c r="FL15112" s="55">
        <v>0.1667</v>
      </c>
    </row>
    <row r="15113" ht="14.25" customHeight="1" outlineLevel="1" spans="162:168">
      <c r="FF15113" s="55">
        <v>15106</v>
      </c>
      <c r="FG15113" s="55" t="s">
        <v>2077</v>
      </c>
      <c r="FH15113" s="55" t="s">
        <v>2016</v>
      </c>
      <c r="FI15113" s="55">
        <v>12</v>
      </c>
      <c r="FJ15113" s="55">
        <v>2500</v>
      </c>
      <c r="FK15113" s="55" t="s">
        <v>1258</v>
      </c>
      <c r="FL15113" s="55">
        <v>0.1667</v>
      </c>
    </row>
    <row r="15114" ht="14.25" customHeight="1" outlineLevel="1" spans="162:168">
      <c r="FF15114" s="55">
        <v>15107</v>
      </c>
      <c r="FG15114" s="55" t="s">
        <v>2077</v>
      </c>
      <c r="FH15114" s="55" t="s">
        <v>2016</v>
      </c>
      <c r="FI15114" s="55">
        <v>12</v>
      </c>
      <c r="FJ15114" s="55">
        <v>10000</v>
      </c>
      <c r="FK15114" s="55" t="s">
        <v>1258</v>
      </c>
      <c r="FL15114" s="55">
        <v>0.1667</v>
      </c>
    </row>
    <row r="15115" ht="14.25" customHeight="1" outlineLevel="1" spans="162:168">
      <c r="FF15115" s="55">
        <v>15108</v>
      </c>
      <c r="FG15115" s="55" t="s">
        <v>2077</v>
      </c>
      <c r="FH15115" s="55" t="s">
        <v>2016</v>
      </c>
      <c r="FI15115" s="55">
        <v>12</v>
      </c>
      <c r="FJ15115" s="55">
        <v>25000</v>
      </c>
      <c r="FK15115" s="55" t="s">
        <v>1258</v>
      </c>
      <c r="FL15115" s="55">
        <v>0.1667</v>
      </c>
    </row>
    <row r="15116" ht="14.25" customHeight="1" outlineLevel="1" spans="162:168">
      <c r="FF15116" s="55">
        <v>15109</v>
      </c>
      <c r="FG15116" s="55" t="s">
        <v>2077</v>
      </c>
      <c r="FH15116" s="55" t="s">
        <v>2016</v>
      </c>
      <c r="FI15116" s="55">
        <v>12</v>
      </c>
      <c r="FJ15116" s="55">
        <v>50000</v>
      </c>
      <c r="FK15116" s="55" t="s">
        <v>1258</v>
      </c>
      <c r="FL15116" s="55">
        <v>0.1667</v>
      </c>
    </row>
    <row r="15117" ht="14.25" customHeight="1" outlineLevel="1" spans="162:168">
      <c r="FF15117" s="55">
        <v>15110</v>
      </c>
      <c r="FG15117" s="55" t="s">
        <v>2077</v>
      </c>
      <c r="FH15117" s="55" t="s">
        <v>2016</v>
      </c>
      <c r="FI15117" s="55">
        <v>12</v>
      </c>
      <c r="FJ15117" s="55">
        <v>80000</v>
      </c>
      <c r="FK15117" s="55" t="s">
        <v>1258</v>
      </c>
      <c r="FL15117" s="55">
        <v>0.1667</v>
      </c>
    </row>
    <row r="15118" ht="14.25" customHeight="1" outlineLevel="1" spans="162:168">
      <c r="FF15118" s="55">
        <v>15111</v>
      </c>
      <c r="FG15118" s="55" t="s">
        <v>2077</v>
      </c>
      <c r="FH15118" s="55" t="s">
        <v>2016</v>
      </c>
      <c r="FI15118" s="55">
        <v>12</v>
      </c>
      <c r="FJ15118" s="55">
        <v>130000</v>
      </c>
      <c r="FK15118" s="55" t="s">
        <v>1258</v>
      </c>
      <c r="FL15118" s="55">
        <v>0.1667</v>
      </c>
    </row>
    <row r="15119" ht="14.25" customHeight="1" outlineLevel="1" spans="162:168">
      <c r="FF15119" s="55">
        <v>15112</v>
      </c>
      <c r="FG15119" s="55" t="s">
        <v>2077</v>
      </c>
      <c r="FH15119" s="55" t="s">
        <v>2016</v>
      </c>
      <c r="FI15119" s="55">
        <v>12</v>
      </c>
      <c r="FJ15119" s="55">
        <v>260000</v>
      </c>
      <c r="FK15119" s="55" t="s">
        <v>1258</v>
      </c>
      <c r="FL15119" s="55">
        <v>0.1667</v>
      </c>
    </row>
    <row r="15120" ht="14.25" customHeight="1" outlineLevel="1" spans="162:168">
      <c r="FF15120" s="55">
        <v>15113</v>
      </c>
      <c r="FG15120" s="55" t="s">
        <v>2077</v>
      </c>
      <c r="FH15120" s="55" t="s">
        <v>2016</v>
      </c>
      <c r="FI15120" s="55">
        <v>12</v>
      </c>
      <c r="FJ15120" s="55">
        <v>400000</v>
      </c>
      <c r="FK15120" s="55" t="s">
        <v>1258</v>
      </c>
      <c r="FL15120" s="55">
        <v>0.1667</v>
      </c>
    </row>
    <row r="15121" ht="14.25" customHeight="1" outlineLevel="1" spans="162:168">
      <c r="FF15121" s="55">
        <v>15114</v>
      </c>
      <c r="FG15121" s="55" t="s">
        <v>2077</v>
      </c>
      <c r="FH15121" s="55" t="s">
        <v>2016</v>
      </c>
      <c r="FI15121" s="55">
        <v>12</v>
      </c>
      <c r="FJ15121" s="55">
        <v>530000</v>
      </c>
      <c r="FK15121" s="55" t="s">
        <v>1258</v>
      </c>
      <c r="FL15121" s="55">
        <v>0.1667</v>
      </c>
    </row>
    <row r="15122" ht="14.25" customHeight="1" outlineLevel="1" spans="162:168">
      <c r="FF15122" s="55">
        <v>15115</v>
      </c>
      <c r="FG15122" s="55" t="s">
        <v>2077</v>
      </c>
      <c r="FH15122" s="55" t="s">
        <v>2016</v>
      </c>
      <c r="FI15122" s="55">
        <v>12</v>
      </c>
      <c r="FJ15122" s="55">
        <v>540000</v>
      </c>
      <c r="FK15122" s="55" t="s">
        <v>1258</v>
      </c>
      <c r="FL15122" s="55">
        <v>0.1667</v>
      </c>
    </row>
    <row r="15123" ht="14.25" customHeight="1" outlineLevel="1" spans="162:168">
      <c r="FF15123" s="55">
        <v>15116</v>
      </c>
      <c r="FG15123" s="55" t="s">
        <v>2077</v>
      </c>
      <c r="FH15123" s="55" t="s">
        <v>2016</v>
      </c>
      <c r="FI15123" s="55">
        <v>13</v>
      </c>
      <c r="FJ15123" s="55">
        <v>0</v>
      </c>
      <c r="FK15123" s="55" t="s">
        <v>1258</v>
      </c>
      <c r="FL15123" s="55">
        <v>0.1667</v>
      </c>
    </row>
    <row r="15124" ht="14.25" customHeight="1" outlineLevel="1" spans="162:168">
      <c r="FF15124" s="55">
        <v>15117</v>
      </c>
      <c r="FG15124" s="55" t="s">
        <v>2077</v>
      </c>
      <c r="FH15124" s="55" t="s">
        <v>2016</v>
      </c>
      <c r="FI15124" s="55">
        <v>13</v>
      </c>
      <c r="FJ15124" s="55">
        <v>1000</v>
      </c>
      <c r="FK15124" s="55" t="s">
        <v>1258</v>
      </c>
      <c r="FL15124" s="55">
        <v>0.1667</v>
      </c>
    </row>
    <row r="15125" ht="14.25" customHeight="1" outlineLevel="1" spans="162:168">
      <c r="FF15125" s="55">
        <v>15118</v>
      </c>
      <c r="FG15125" s="55" t="s">
        <v>2077</v>
      </c>
      <c r="FH15125" s="55" t="s">
        <v>2016</v>
      </c>
      <c r="FI15125" s="55">
        <v>13</v>
      </c>
      <c r="FJ15125" s="55">
        <v>2500</v>
      </c>
      <c r="FK15125" s="55" t="s">
        <v>1258</v>
      </c>
      <c r="FL15125" s="55">
        <v>0.1667</v>
      </c>
    </row>
    <row r="15126" ht="14.25" customHeight="1" outlineLevel="1" spans="162:168">
      <c r="FF15126" s="55">
        <v>15119</v>
      </c>
      <c r="FG15126" s="55" t="s">
        <v>2077</v>
      </c>
      <c r="FH15126" s="55" t="s">
        <v>2016</v>
      </c>
      <c r="FI15126" s="55">
        <v>13</v>
      </c>
      <c r="FJ15126" s="55">
        <v>5000</v>
      </c>
      <c r="FK15126" s="55" t="s">
        <v>1258</v>
      </c>
      <c r="FL15126" s="55">
        <v>0.1667</v>
      </c>
    </row>
    <row r="15127" ht="14.25" customHeight="1" outlineLevel="1" spans="162:168">
      <c r="FF15127" s="55">
        <v>15120</v>
      </c>
      <c r="FG15127" s="55" t="s">
        <v>2077</v>
      </c>
      <c r="FH15127" s="55" t="s">
        <v>2016</v>
      </c>
      <c r="FI15127" s="55">
        <v>13</v>
      </c>
      <c r="FJ15127" s="55">
        <v>10000</v>
      </c>
      <c r="FK15127" s="55" t="s">
        <v>1258</v>
      </c>
      <c r="FL15127" s="55">
        <v>0.1667</v>
      </c>
    </row>
    <row r="15128" ht="14.25" customHeight="1" outlineLevel="1" spans="162:168">
      <c r="FF15128" s="55">
        <v>15121</v>
      </c>
      <c r="FG15128" s="55" t="s">
        <v>2077</v>
      </c>
      <c r="FH15128" s="55" t="s">
        <v>2016</v>
      </c>
      <c r="FI15128" s="55">
        <v>13</v>
      </c>
      <c r="FJ15128" s="55">
        <v>25000</v>
      </c>
      <c r="FK15128" s="55" t="s">
        <v>1258</v>
      </c>
      <c r="FL15128" s="55">
        <v>0.1667</v>
      </c>
    </row>
    <row r="15129" ht="14.25" customHeight="1" outlineLevel="1" spans="162:168">
      <c r="FF15129" s="55">
        <v>15122</v>
      </c>
      <c r="FG15129" s="55" t="s">
        <v>2077</v>
      </c>
      <c r="FH15129" s="55" t="s">
        <v>2016</v>
      </c>
      <c r="FI15129" s="55">
        <v>13</v>
      </c>
      <c r="FJ15129" s="55">
        <v>50000</v>
      </c>
      <c r="FK15129" s="55" t="s">
        <v>1258</v>
      </c>
      <c r="FL15129" s="55">
        <v>0.1667</v>
      </c>
    </row>
    <row r="15130" ht="14.25" customHeight="1" outlineLevel="1" spans="162:168">
      <c r="FF15130" s="55">
        <v>15123</v>
      </c>
      <c r="FG15130" s="55" t="s">
        <v>2077</v>
      </c>
      <c r="FH15130" s="55" t="s">
        <v>2016</v>
      </c>
      <c r="FI15130" s="55">
        <v>13</v>
      </c>
      <c r="FJ15130" s="55">
        <v>80000</v>
      </c>
      <c r="FK15130" s="55" t="s">
        <v>1258</v>
      </c>
      <c r="FL15130" s="55">
        <v>0.1667</v>
      </c>
    </row>
    <row r="15131" ht="14.25" customHeight="1" outlineLevel="1" spans="162:168">
      <c r="FF15131" s="55">
        <v>15124</v>
      </c>
      <c r="FG15131" s="55" t="s">
        <v>2077</v>
      </c>
      <c r="FH15131" s="55" t="s">
        <v>2016</v>
      </c>
      <c r="FI15131" s="55">
        <v>13</v>
      </c>
      <c r="FJ15131" s="55">
        <v>130000</v>
      </c>
      <c r="FK15131" s="55" t="s">
        <v>1258</v>
      </c>
      <c r="FL15131" s="55">
        <v>0.1667</v>
      </c>
    </row>
    <row r="15132" ht="14.25" customHeight="1" outlineLevel="1" spans="162:168">
      <c r="FF15132" s="55">
        <v>15125</v>
      </c>
      <c r="FG15132" s="55" t="s">
        <v>2077</v>
      </c>
      <c r="FH15132" s="55" t="s">
        <v>2016</v>
      </c>
      <c r="FI15132" s="55">
        <v>13</v>
      </c>
      <c r="FJ15132" s="55">
        <v>260000</v>
      </c>
      <c r="FK15132" s="55" t="s">
        <v>1258</v>
      </c>
      <c r="FL15132" s="55">
        <v>0.1667</v>
      </c>
    </row>
    <row r="15133" ht="14.25" customHeight="1" outlineLevel="1" spans="162:168">
      <c r="FF15133" s="55">
        <v>15126</v>
      </c>
      <c r="FG15133" s="55" t="s">
        <v>2077</v>
      </c>
      <c r="FH15133" s="55" t="s">
        <v>2016</v>
      </c>
      <c r="FI15133" s="55">
        <v>13</v>
      </c>
      <c r="FJ15133" s="55">
        <v>400000</v>
      </c>
      <c r="FK15133" s="55" t="s">
        <v>1258</v>
      </c>
      <c r="FL15133" s="55">
        <v>0.1667</v>
      </c>
    </row>
    <row r="15134" ht="14.25" customHeight="1" outlineLevel="1" spans="162:168">
      <c r="FF15134" s="55">
        <v>15127</v>
      </c>
      <c r="FG15134" s="55" t="s">
        <v>2077</v>
      </c>
      <c r="FH15134" s="55" t="s">
        <v>2016</v>
      </c>
      <c r="FI15134" s="55">
        <v>13</v>
      </c>
      <c r="FJ15134" s="55">
        <v>530000</v>
      </c>
      <c r="FK15134" s="55" t="s">
        <v>1258</v>
      </c>
      <c r="FL15134" s="55">
        <v>0.1667</v>
      </c>
    </row>
    <row r="15135" ht="14.25" customHeight="1" outlineLevel="1" spans="162:168">
      <c r="FF15135" s="55">
        <v>15128</v>
      </c>
      <c r="FG15135" s="55" t="s">
        <v>2077</v>
      </c>
      <c r="FH15135" s="55" t="s">
        <v>2016</v>
      </c>
      <c r="FI15135" s="55">
        <v>13</v>
      </c>
      <c r="FJ15135" s="55">
        <v>540000</v>
      </c>
      <c r="FK15135" s="55" t="s">
        <v>1258</v>
      </c>
      <c r="FL15135" s="55">
        <v>0.1667</v>
      </c>
    </row>
    <row r="15136" ht="14.25" customHeight="1" outlineLevel="1" spans="162:168">
      <c r="FF15136" s="55">
        <v>15129</v>
      </c>
      <c r="FG15136" s="55" t="s">
        <v>2077</v>
      </c>
      <c r="FH15136" s="55" t="s">
        <v>2016</v>
      </c>
      <c r="FI15136" s="55">
        <v>2</v>
      </c>
      <c r="FJ15136" s="55">
        <v>0</v>
      </c>
      <c r="FK15136" s="55" t="s">
        <v>1258</v>
      </c>
      <c r="FL15136" s="55">
        <v>0.0292</v>
      </c>
    </row>
    <row r="15137" ht="14.25" customHeight="1" outlineLevel="1" spans="162:168">
      <c r="FF15137" s="55">
        <v>15130</v>
      </c>
      <c r="FG15137" s="55" t="s">
        <v>2077</v>
      </c>
      <c r="FH15137" s="55" t="s">
        <v>2016</v>
      </c>
      <c r="FI15137" s="55">
        <v>2</v>
      </c>
      <c r="FJ15137" s="55">
        <v>1000</v>
      </c>
      <c r="FK15137" s="55" t="s">
        <v>1258</v>
      </c>
      <c r="FL15137" s="55">
        <v>0.025</v>
      </c>
    </row>
    <row r="15138" ht="14.25" customHeight="1" outlineLevel="1" spans="162:168">
      <c r="FF15138" s="55">
        <v>15131</v>
      </c>
      <c r="FG15138" s="55" t="s">
        <v>2077</v>
      </c>
      <c r="FH15138" s="55" t="s">
        <v>2016</v>
      </c>
      <c r="FI15138" s="55">
        <v>2</v>
      </c>
      <c r="FJ15138" s="55">
        <v>2500</v>
      </c>
      <c r="FK15138" s="55" t="s">
        <v>1258</v>
      </c>
      <c r="FL15138" s="55">
        <v>0.025</v>
      </c>
    </row>
    <row r="15139" ht="14.25" customHeight="1" outlineLevel="1" spans="162:168">
      <c r="FF15139" s="55">
        <v>15132</v>
      </c>
      <c r="FG15139" s="55" t="s">
        <v>2077</v>
      </c>
      <c r="FH15139" s="55" t="s">
        <v>2016</v>
      </c>
      <c r="FI15139" s="55">
        <v>2</v>
      </c>
      <c r="FJ15139" s="55">
        <v>5000</v>
      </c>
      <c r="FK15139" s="55" t="s">
        <v>1258</v>
      </c>
      <c r="FL15139" s="55">
        <v>0.025</v>
      </c>
    </row>
    <row r="15140" ht="14.25" customHeight="1" outlineLevel="1" spans="162:168">
      <c r="FF15140" s="55">
        <v>15133</v>
      </c>
      <c r="FG15140" s="55" t="s">
        <v>2077</v>
      </c>
      <c r="FH15140" s="55" t="s">
        <v>2016</v>
      </c>
      <c r="FI15140" s="55">
        <v>2</v>
      </c>
      <c r="FJ15140" s="55">
        <v>10000</v>
      </c>
      <c r="FK15140" s="55" t="s">
        <v>1258</v>
      </c>
      <c r="FL15140" s="55">
        <v>0.025</v>
      </c>
    </row>
    <row r="15141" ht="14.25" customHeight="1" outlineLevel="1" spans="162:168">
      <c r="FF15141" s="55">
        <v>15134</v>
      </c>
      <c r="FG15141" s="55" t="s">
        <v>2077</v>
      </c>
      <c r="FH15141" s="55" t="s">
        <v>2016</v>
      </c>
      <c r="FI15141" s="55">
        <v>2</v>
      </c>
      <c r="FJ15141" s="55">
        <v>25000</v>
      </c>
      <c r="FK15141" s="55" t="s">
        <v>1258</v>
      </c>
      <c r="FL15141" s="55">
        <v>0.025</v>
      </c>
    </row>
    <row r="15142" ht="14.25" customHeight="1" outlineLevel="1" spans="162:168">
      <c r="FF15142" s="55">
        <v>15135</v>
      </c>
      <c r="FG15142" s="55" t="s">
        <v>2077</v>
      </c>
      <c r="FH15142" s="55" t="s">
        <v>2016</v>
      </c>
      <c r="FI15142" s="55">
        <v>2</v>
      </c>
      <c r="FJ15142" s="55">
        <v>50000</v>
      </c>
      <c r="FK15142" s="55" t="s">
        <v>1258</v>
      </c>
      <c r="FL15142" s="55">
        <v>0.025</v>
      </c>
    </row>
    <row r="15143" ht="14.25" customHeight="1" outlineLevel="1" spans="162:168">
      <c r="FF15143" s="55">
        <v>15136</v>
      </c>
      <c r="FG15143" s="55" t="s">
        <v>2077</v>
      </c>
      <c r="FH15143" s="55" t="s">
        <v>2016</v>
      </c>
      <c r="FI15143" s="55">
        <v>2</v>
      </c>
      <c r="FJ15143" s="55">
        <v>80000</v>
      </c>
      <c r="FK15143" s="55" t="s">
        <v>1258</v>
      </c>
      <c r="FL15143" s="55">
        <v>0.025</v>
      </c>
    </row>
    <row r="15144" ht="14.25" customHeight="1" outlineLevel="1" spans="162:168">
      <c r="FF15144" s="55">
        <v>15137</v>
      </c>
      <c r="FG15144" s="55" t="s">
        <v>2077</v>
      </c>
      <c r="FH15144" s="55" t="s">
        <v>2016</v>
      </c>
      <c r="FI15144" s="55">
        <v>2</v>
      </c>
      <c r="FJ15144" s="55">
        <v>130000</v>
      </c>
      <c r="FK15144" s="55" t="s">
        <v>1258</v>
      </c>
      <c r="FL15144" s="55">
        <v>0.025</v>
      </c>
    </row>
    <row r="15145" ht="14.25" customHeight="1" outlineLevel="1" spans="162:168">
      <c r="FF15145" s="55">
        <v>15138</v>
      </c>
      <c r="FG15145" s="55" t="s">
        <v>2077</v>
      </c>
      <c r="FH15145" s="55" t="s">
        <v>2016</v>
      </c>
      <c r="FI15145" s="55">
        <v>2</v>
      </c>
      <c r="FJ15145" s="55">
        <v>260000</v>
      </c>
      <c r="FK15145" s="55" t="s">
        <v>1258</v>
      </c>
      <c r="FL15145" s="55">
        <v>0.025</v>
      </c>
    </row>
    <row r="15146" ht="14.25" customHeight="1" outlineLevel="1" spans="162:168">
      <c r="FF15146" s="55">
        <v>15139</v>
      </c>
      <c r="FG15146" s="55" t="s">
        <v>2077</v>
      </c>
      <c r="FH15146" s="55" t="s">
        <v>2016</v>
      </c>
      <c r="FI15146" s="55">
        <v>2</v>
      </c>
      <c r="FJ15146" s="55">
        <v>400000</v>
      </c>
      <c r="FK15146" s="55" t="s">
        <v>1258</v>
      </c>
      <c r="FL15146" s="55">
        <v>0.025</v>
      </c>
    </row>
    <row r="15147" ht="14.25" customHeight="1" outlineLevel="1" spans="162:168">
      <c r="FF15147" s="55">
        <v>15140</v>
      </c>
      <c r="FG15147" s="55" t="s">
        <v>2077</v>
      </c>
      <c r="FH15147" s="55" t="s">
        <v>2016</v>
      </c>
      <c r="FI15147" s="55">
        <v>2</v>
      </c>
      <c r="FJ15147" s="55">
        <v>530000</v>
      </c>
      <c r="FK15147" s="55" t="s">
        <v>1258</v>
      </c>
      <c r="FL15147" s="55">
        <v>0.025</v>
      </c>
    </row>
    <row r="15148" ht="14.25" customHeight="1" outlineLevel="1" spans="162:168">
      <c r="FF15148" s="55">
        <v>15141</v>
      </c>
      <c r="FG15148" s="55" t="s">
        <v>2077</v>
      </c>
      <c r="FH15148" s="55" t="s">
        <v>2016</v>
      </c>
      <c r="FI15148" s="55">
        <v>2</v>
      </c>
      <c r="FJ15148" s="55">
        <v>540000</v>
      </c>
      <c r="FK15148" s="55" t="s">
        <v>1258</v>
      </c>
      <c r="FL15148" s="55">
        <v>0.025</v>
      </c>
    </row>
    <row r="15149" ht="14.25" customHeight="1" outlineLevel="1" spans="162:168">
      <c r="FF15149" s="55">
        <v>15142</v>
      </c>
      <c r="FG15149" s="55" t="s">
        <v>2077</v>
      </c>
      <c r="FH15149" s="55" t="s">
        <v>2016</v>
      </c>
      <c r="FI15149" s="55">
        <v>3</v>
      </c>
      <c r="FJ15149" s="55">
        <v>0</v>
      </c>
      <c r="FK15149" s="55" t="s">
        <v>1258</v>
      </c>
      <c r="FL15149" s="55">
        <v>0.025</v>
      </c>
    </row>
    <row r="15150" ht="14.25" customHeight="1" outlineLevel="1" spans="162:168">
      <c r="FF15150" s="55">
        <v>15143</v>
      </c>
      <c r="FG15150" s="55" t="s">
        <v>2077</v>
      </c>
      <c r="FH15150" s="55" t="s">
        <v>2016</v>
      </c>
      <c r="FI15150" s="55">
        <v>3</v>
      </c>
      <c r="FJ15150" s="55">
        <v>1000</v>
      </c>
      <c r="FK15150" s="55" t="s">
        <v>1258</v>
      </c>
      <c r="FL15150" s="55">
        <v>0.025</v>
      </c>
    </row>
    <row r="15151" ht="14.25" customHeight="1" outlineLevel="1" spans="162:168">
      <c r="FF15151" s="55">
        <v>15144</v>
      </c>
      <c r="FG15151" s="55" t="s">
        <v>2077</v>
      </c>
      <c r="FH15151" s="55" t="s">
        <v>2016</v>
      </c>
      <c r="FI15151" s="55">
        <v>3</v>
      </c>
      <c r="FJ15151" s="55">
        <v>2500</v>
      </c>
      <c r="FK15151" s="55" t="s">
        <v>1258</v>
      </c>
      <c r="FL15151" s="55">
        <v>0.025</v>
      </c>
    </row>
    <row r="15152" ht="14.25" customHeight="1" outlineLevel="1" spans="162:168">
      <c r="FF15152" s="55">
        <v>15145</v>
      </c>
      <c r="FG15152" s="55" t="s">
        <v>2077</v>
      </c>
      <c r="FH15152" s="55" t="s">
        <v>2016</v>
      </c>
      <c r="FI15152" s="55">
        <v>3</v>
      </c>
      <c r="FJ15152" s="55">
        <v>5000</v>
      </c>
      <c r="FK15152" s="55" t="s">
        <v>1258</v>
      </c>
      <c r="FL15152" s="55">
        <v>0.025</v>
      </c>
    </row>
    <row r="15153" ht="14.25" customHeight="1" outlineLevel="1" spans="162:168">
      <c r="FF15153" s="55">
        <v>15146</v>
      </c>
      <c r="FG15153" s="55" t="s">
        <v>2077</v>
      </c>
      <c r="FH15153" s="55" t="s">
        <v>2016</v>
      </c>
      <c r="FI15153" s="55">
        <v>3</v>
      </c>
      <c r="FJ15153" s="55">
        <v>10000</v>
      </c>
      <c r="FK15153" s="55" t="s">
        <v>1258</v>
      </c>
      <c r="FL15153" s="55">
        <v>0.025</v>
      </c>
    </row>
    <row r="15154" ht="14.25" customHeight="1" outlineLevel="1" spans="162:168">
      <c r="FF15154" s="55">
        <v>15147</v>
      </c>
      <c r="FG15154" s="55" t="s">
        <v>2077</v>
      </c>
      <c r="FH15154" s="55" t="s">
        <v>2016</v>
      </c>
      <c r="FI15154" s="55">
        <v>3</v>
      </c>
      <c r="FJ15154" s="55">
        <v>25000</v>
      </c>
      <c r="FK15154" s="55" t="s">
        <v>1258</v>
      </c>
      <c r="FL15154" s="55">
        <v>0.025</v>
      </c>
    </row>
    <row r="15155" ht="14.25" customHeight="1" outlineLevel="1" spans="162:168">
      <c r="FF15155" s="55">
        <v>15148</v>
      </c>
      <c r="FG15155" s="55" t="s">
        <v>2077</v>
      </c>
      <c r="FH15155" s="55" t="s">
        <v>2016</v>
      </c>
      <c r="FI15155" s="55">
        <v>3</v>
      </c>
      <c r="FJ15155" s="55">
        <v>50000</v>
      </c>
      <c r="FK15155" s="55" t="s">
        <v>1258</v>
      </c>
      <c r="FL15155" s="55">
        <v>0.025</v>
      </c>
    </row>
    <row r="15156" ht="14.25" customHeight="1" outlineLevel="1" spans="162:168">
      <c r="FF15156" s="55">
        <v>15149</v>
      </c>
      <c r="FG15156" s="55" t="s">
        <v>2077</v>
      </c>
      <c r="FH15156" s="55" t="s">
        <v>2016</v>
      </c>
      <c r="FI15156" s="55">
        <v>3</v>
      </c>
      <c r="FJ15156" s="55">
        <v>80000</v>
      </c>
      <c r="FK15156" s="55" t="s">
        <v>1258</v>
      </c>
      <c r="FL15156" s="55">
        <v>0.025</v>
      </c>
    </row>
    <row r="15157" ht="14.25" customHeight="1" outlineLevel="1" spans="162:168">
      <c r="FF15157" s="55">
        <v>15150</v>
      </c>
      <c r="FG15157" s="55" t="s">
        <v>2077</v>
      </c>
      <c r="FH15157" s="55" t="s">
        <v>2016</v>
      </c>
      <c r="FI15157" s="55">
        <v>3</v>
      </c>
      <c r="FJ15157" s="55">
        <v>130000</v>
      </c>
      <c r="FK15157" s="55" t="s">
        <v>1258</v>
      </c>
      <c r="FL15157" s="55">
        <v>0.025</v>
      </c>
    </row>
    <row r="15158" ht="14.25" customHeight="1" outlineLevel="1" spans="162:168">
      <c r="FF15158" s="55">
        <v>15151</v>
      </c>
      <c r="FG15158" s="55" t="s">
        <v>2077</v>
      </c>
      <c r="FH15158" s="55" t="s">
        <v>2016</v>
      </c>
      <c r="FI15158" s="55">
        <v>3</v>
      </c>
      <c r="FJ15158" s="55">
        <v>260000</v>
      </c>
      <c r="FK15158" s="55" t="s">
        <v>1258</v>
      </c>
      <c r="FL15158" s="55">
        <v>0.025</v>
      </c>
    </row>
    <row r="15159" ht="14.25" customHeight="1" outlineLevel="1" spans="162:168">
      <c r="FF15159" s="55">
        <v>15152</v>
      </c>
      <c r="FG15159" s="55" t="s">
        <v>2077</v>
      </c>
      <c r="FH15159" s="55" t="s">
        <v>2016</v>
      </c>
      <c r="FI15159" s="55">
        <v>3</v>
      </c>
      <c r="FJ15159" s="55">
        <v>400000</v>
      </c>
      <c r="FK15159" s="55" t="s">
        <v>1258</v>
      </c>
      <c r="FL15159" s="55">
        <v>0.025</v>
      </c>
    </row>
    <row r="15160" ht="14.25" customHeight="1" outlineLevel="1" spans="162:168">
      <c r="FF15160" s="55">
        <v>15153</v>
      </c>
      <c r="FG15160" s="55" t="s">
        <v>2077</v>
      </c>
      <c r="FH15160" s="55" t="s">
        <v>2016</v>
      </c>
      <c r="FI15160" s="55">
        <v>3</v>
      </c>
      <c r="FJ15160" s="55">
        <v>530000</v>
      </c>
      <c r="FK15160" s="55" t="s">
        <v>1258</v>
      </c>
      <c r="FL15160" s="55">
        <v>0.025</v>
      </c>
    </row>
    <row r="15161" ht="14.25" customHeight="1" outlineLevel="1" spans="162:168">
      <c r="FF15161" s="55">
        <v>15154</v>
      </c>
      <c r="FG15161" s="55" t="s">
        <v>2077</v>
      </c>
      <c r="FH15161" s="55" t="s">
        <v>2016</v>
      </c>
      <c r="FI15161" s="55">
        <v>3</v>
      </c>
      <c r="FJ15161" s="55">
        <v>540000</v>
      </c>
      <c r="FK15161" s="55" t="s">
        <v>1258</v>
      </c>
      <c r="FL15161" s="55">
        <v>0.025</v>
      </c>
    </row>
    <row r="15162" ht="14.25" customHeight="1" outlineLevel="1" spans="162:168">
      <c r="FF15162" s="55">
        <v>15155</v>
      </c>
      <c r="FG15162" s="55" t="s">
        <v>2077</v>
      </c>
      <c r="FH15162" s="55" t="s">
        <v>2016</v>
      </c>
      <c r="FI15162" s="55">
        <v>4</v>
      </c>
      <c r="FJ15162" s="55">
        <v>0</v>
      </c>
      <c r="FK15162" s="55" t="s">
        <v>1258</v>
      </c>
      <c r="FL15162" s="55">
        <v>0.025</v>
      </c>
    </row>
    <row r="15163" ht="14.25" customHeight="1" outlineLevel="1" spans="162:168">
      <c r="FF15163" s="55">
        <v>15156</v>
      </c>
      <c r="FG15163" s="55" t="s">
        <v>2077</v>
      </c>
      <c r="FH15163" s="55" t="s">
        <v>2016</v>
      </c>
      <c r="FI15163" s="55">
        <v>4</v>
      </c>
      <c r="FJ15163" s="55">
        <v>1000</v>
      </c>
      <c r="FK15163" s="55" t="s">
        <v>1258</v>
      </c>
      <c r="FL15163" s="55">
        <v>0.025</v>
      </c>
    </row>
    <row r="15164" ht="14.25" customHeight="1" outlineLevel="1" spans="162:168">
      <c r="FF15164" s="55">
        <v>15157</v>
      </c>
      <c r="FG15164" s="55" t="s">
        <v>2077</v>
      </c>
      <c r="FH15164" s="55" t="s">
        <v>2016</v>
      </c>
      <c r="FI15164" s="55">
        <v>4</v>
      </c>
      <c r="FJ15164" s="55">
        <v>2500</v>
      </c>
      <c r="FK15164" s="55" t="s">
        <v>1258</v>
      </c>
      <c r="FL15164" s="55">
        <v>0.025</v>
      </c>
    </row>
    <row r="15165" ht="14.25" customHeight="1" outlineLevel="1" spans="162:168">
      <c r="FF15165" s="55">
        <v>15158</v>
      </c>
      <c r="FG15165" s="55" t="s">
        <v>2077</v>
      </c>
      <c r="FH15165" s="55" t="s">
        <v>2016</v>
      </c>
      <c r="FI15165" s="55">
        <v>4</v>
      </c>
      <c r="FJ15165" s="55">
        <v>5000</v>
      </c>
      <c r="FK15165" s="55" t="s">
        <v>1258</v>
      </c>
      <c r="FL15165" s="55">
        <v>0.025</v>
      </c>
    </row>
    <row r="15166" ht="14.25" customHeight="1" outlineLevel="1" spans="162:168">
      <c r="FF15166" s="55">
        <v>15159</v>
      </c>
      <c r="FG15166" s="55" t="s">
        <v>2077</v>
      </c>
      <c r="FH15166" s="55" t="s">
        <v>2016</v>
      </c>
      <c r="FI15166" s="55">
        <v>4</v>
      </c>
      <c r="FJ15166" s="55">
        <v>10000</v>
      </c>
      <c r="FK15166" s="55" t="s">
        <v>1258</v>
      </c>
      <c r="FL15166" s="55">
        <v>0.025</v>
      </c>
    </row>
    <row r="15167" ht="14.25" customHeight="1" outlineLevel="1" spans="162:168">
      <c r="FF15167" s="55">
        <v>15160</v>
      </c>
      <c r="FG15167" s="55" t="s">
        <v>2077</v>
      </c>
      <c r="FH15167" s="55" t="s">
        <v>2016</v>
      </c>
      <c r="FI15167" s="55">
        <v>4</v>
      </c>
      <c r="FJ15167" s="55">
        <v>25000</v>
      </c>
      <c r="FK15167" s="55" t="s">
        <v>1258</v>
      </c>
      <c r="FL15167" s="55">
        <v>0.025</v>
      </c>
    </row>
    <row r="15168" ht="14.25" customHeight="1" outlineLevel="1" spans="162:168">
      <c r="FF15168" s="55">
        <v>15161</v>
      </c>
      <c r="FG15168" s="55" t="s">
        <v>2077</v>
      </c>
      <c r="FH15168" s="55" t="s">
        <v>2016</v>
      </c>
      <c r="FI15168" s="55">
        <v>4</v>
      </c>
      <c r="FJ15168" s="55">
        <v>50000</v>
      </c>
      <c r="FK15168" s="55" t="s">
        <v>1258</v>
      </c>
      <c r="FL15168" s="55">
        <v>0.025</v>
      </c>
    </row>
    <row r="15169" ht="14.25" customHeight="1" outlineLevel="1" spans="162:168">
      <c r="FF15169" s="55">
        <v>15162</v>
      </c>
      <c r="FG15169" s="55" t="s">
        <v>2077</v>
      </c>
      <c r="FH15169" s="55" t="s">
        <v>2016</v>
      </c>
      <c r="FI15169" s="55">
        <v>4</v>
      </c>
      <c r="FJ15169" s="55">
        <v>80000</v>
      </c>
      <c r="FK15169" s="55" t="s">
        <v>1258</v>
      </c>
      <c r="FL15169" s="55">
        <v>0.025</v>
      </c>
    </row>
    <row r="15170" ht="14.25" customHeight="1" outlineLevel="1" spans="162:168">
      <c r="FF15170" s="55">
        <v>15163</v>
      </c>
      <c r="FG15170" s="55" t="s">
        <v>2077</v>
      </c>
      <c r="FH15170" s="55" t="s">
        <v>2016</v>
      </c>
      <c r="FI15170" s="55">
        <v>4</v>
      </c>
      <c r="FJ15170" s="55">
        <v>130000</v>
      </c>
      <c r="FK15170" s="55" t="s">
        <v>1258</v>
      </c>
      <c r="FL15170" s="55">
        <v>0.025</v>
      </c>
    </row>
    <row r="15171" ht="14.25" customHeight="1" outlineLevel="1" spans="162:168">
      <c r="FF15171" s="55">
        <v>15164</v>
      </c>
      <c r="FG15171" s="55" t="s">
        <v>2077</v>
      </c>
      <c r="FH15171" s="55" t="s">
        <v>2016</v>
      </c>
      <c r="FI15171" s="55">
        <v>4</v>
      </c>
      <c r="FJ15171" s="55">
        <v>260000</v>
      </c>
      <c r="FK15171" s="55" t="s">
        <v>1258</v>
      </c>
      <c r="FL15171" s="55">
        <v>0.025</v>
      </c>
    </row>
    <row r="15172" ht="14.25" customHeight="1" outlineLevel="1" spans="162:168">
      <c r="FF15172" s="55">
        <v>15165</v>
      </c>
      <c r="FG15172" s="55" t="s">
        <v>2077</v>
      </c>
      <c r="FH15172" s="55" t="s">
        <v>2016</v>
      </c>
      <c r="FI15172" s="55">
        <v>4</v>
      </c>
      <c r="FJ15172" s="55">
        <v>400000</v>
      </c>
      <c r="FK15172" s="55" t="s">
        <v>1258</v>
      </c>
      <c r="FL15172" s="55">
        <v>0.025</v>
      </c>
    </row>
    <row r="15173" ht="14.25" customHeight="1" outlineLevel="1" spans="162:168">
      <c r="FF15173" s="55">
        <v>15166</v>
      </c>
      <c r="FG15173" s="55" t="s">
        <v>2077</v>
      </c>
      <c r="FH15173" s="55" t="s">
        <v>2016</v>
      </c>
      <c r="FI15173" s="55">
        <v>4</v>
      </c>
      <c r="FJ15173" s="55">
        <v>530000</v>
      </c>
      <c r="FK15173" s="55" t="s">
        <v>1258</v>
      </c>
      <c r="FL15173" s="55">
        <v>0.025</v>
      </c>
    </row>
    <row r="15174" ht="14.25" customHeight="1" outlineLevel="1" spans="162:168">
      <c r="FF15174" s="55">
        <v>15167</v>
      </c>
      <c r="FG15174" s="55" t="s">
        <v>2077</v>
      </c>
      <c r="FH15174" s="55" t="s">
        <v>2016</v>
      </c>
      <c r="FI15174" s="55">
        <v>4</v>
      </c>
      <c r="FJ15174" s="55">
        <v>540000</v>
      </c>
      <c r="FK15174" s="55" t="s">
        <v>1258</v>
      </c>
      <c r="FL15174" s="55">
        <v>0.025</v>
      </c>
    </row>
    <row r="15175" ht="14.25" customHeight="1" outlineLevel="1" spans="162:168">
      <c r="FF15175" s="55">
        <v>15168</v>
      </c>
      <c r="FG15175" s="55" t="s">
        <v>2077</v>
      </c>
      <c r="FH15175" s="55" t="s">
        <v>2016</v>
      </c>
      <c r="FI15175" s="55">
        <v>5</v>
      </c>
      <c r="FJ15175" s="55">
        <v>0</v>
      </c>
      <c r="FK15175" s="55" t="s">
        <v>1258</v>
      </c>
      <c r="FL15175" s="55">
        <v>0.0417</v>
      </c>
    </row>
    <row r="15176" ht="14.25" customHeight="1" outlineLevel="1" spans="162:168">
      <c r="FF15176" s="55">
        <v>15169</v>
      </c>
      <c r="FG15176" s="55" t="s">
        <v>2077</v>
      </c>
      <c r="FH15176" s="55" t="s">
        <v>2016</v>
      </c>
      <c r="FI15176" s="55">
        <v>5</v>
      </c>
      <c r="FJ15176" s="55">
        <v>1000</v>
      </c>
      <c r="FK15176" s="55" t="s">
        <v>1258</v>
      </c>
      <c r="FL15176" s="55">
        <v>0.0375</v>
      </c>
    </row>
    <row r="15177" ht="14.25" customHeight="1" outlineLevel="1" spans="162:168">
      <c r="FF15177" s="55">
        <v>15170</v>
      </c>
      <c r="FG15177" s="55" t="s">
        <v>2077</v>
      </c>
      <c r="FH15177" s="55" t="s">
        <v>2016</v>
      </c>
      <c r="FI15177" s="55">
        <v>5</v>
      </c>
      <c r="FJ15177" s="55">
        <v>2500</v>
      </c>
      <c r="FK15177" s="55" t="s">
        <v>1258</v>
      </c>
      <c r="FL15177" s="55">
        <v>0.0334</v>
      </c>
    </row>
    <row r="15178" ht="14.25" customHeight="1" outlineLevel="1" spans="162:168">
      <c r="FF15178" s="55">
        <v>15171</v>
      </c>
      <c r="FG15178" s="55" t="s">
        <v>2077</v>
      </c>
      <c r="FH15178" s="55" t="s">
        <v>2016</v>
      </c>
      <c r="FI15178" s="55">
        <v>5</v>
      </c>
      <c r="FJ15178" s="55">
        <v>5000</v>
      </c>
      <c r="FK15178" s="55" t="s">
        <v>1258</v>
      </c>
      <c r="FL15178" s="55">
        <v>0.0334</v>
      </c>
    </row>
    <row r="15179" ht="14.25" customHeight="1" outlineLevel="1" spans="162:168">
      <c r="FF15179" s="55">
        <v>15172</v>
      </c>
      <c r="FG15179" s="55" t="s">
        <v>2077</v>
      </c>
      <c r="FH15179" s="55" t="s">
        <v>2016</v>
      </c>
      <c r="FI15179" s="55">
        <v>5</v>
      </c>
      <c r="FJ15179" s="55">
        <v>10000</v>
      </c>
      <c r="FK15179" s="55" t="s">
        <v>1258</v>
      </c>
      <c r="FL15179" s="55">
        <v>0.0334</v>
      </c>
    </row>
    <row r="15180" ht="14.25" customHeight="1" outlineLevel="1" spans="162:168">
      <c r="FF15180" s="55">
        <v>15173</v>
      </c>
      <c r="FG15180" s="55" t="s">
        <v>2077</v>
      </c>
      <c r="FH15180" s="55" t="s">
        <v>2016</v>
      </c>
      <c r="FI15180" s="55">
        <v>5</v>
      </c>
      <c r="FJ15180" s="55">
        <v>25000</v>
      </c>
      <c r="FK15180" s="55" t="s">
        <v>1258</v>
      </c>
      <c r="FL15180" s="55">
        <v>0.0334</v>
      </c>
    </row>
    <row r="15181" ht="14.25" customHeight="1" outlineLevel="1" spans="162:168">
      <c r="FF15181" s="55">
        <v>15174</v>
      </c>
      <c r="FG15181" s="55" t="s">
        <v>2077</v>
      </c>
      <c r="FH15181" s="55" t="s">
        <v>2016</v>
      </c>
      <c r="FI15181" s="55">
        <v>5</v>
      </c>
      <c r="FJ15181" s="55">
        <v>50000</v>
      </c>
      <c r="FK15181" s="55" t="s">
        <v>1258</v>
      </c>
      <c r="FL15181" s="55">
        <v>0.0292</v>
      </c>
    </row>
    <row r="15182" ht="14.25" customHeight="1" outlineLevel="1" spans="162:168">
      <c r="FF15182" s="55">
        <v>15175</v>
      </c>
      <c r="FG15182" s="55" t="s">
        <v>2077</v>
      </c>
      <c r="FH15182" s="55" t="s">
        <v>2016</v>
      </c>
      <c r="FI15182" s="55">
        <v>5</v>
      </c>
      <c r="FJ15182" s="55">
        <v>80000</v>
      </c>
      <c r="FK15182" s="55" t="s">
        <v>1258</v>
      </c>
      <c r="FL15182" s="55">
        <v>0.0292</v>
      </c>
    </row>
    <row r="15183" ht="14.25" customHeight="1" outlineLevel="1" spans="162:168">
      <c r="FF15183" s="55">
        <v>15176</v>
      </c>
      <c r="FG15183" s="55" t="s">
        <v>2077</v>
      </c>
      <c r="FH15183" s="55" t="s">
        <v>2016</v>
      </c>
      <c r="FI15183" s="55">
        <v>5</v>
      </c>
      <c r="FJ15183" s="55">
        <v>130000</v>
      </c>
      <c r="FK15183" s="55" t="s">
        <v>1258</v>
      </c>
      <c r="FL15183" s="55">
        <v>0.0292</v>
      </c>
    </row>
    <row r="15184" ht="14.25" customHeight="1" outlineLevel="1" spans="162:168">
      <c r="FF15184" s="55">
        <v>15177</v>
      </c>
      <c r="FG15184" s="55" t="s">
        <v>2077</v>
      </c>
      <c r="FH15184" s="55" t="s">
        <v>2016</v>
      </c>
      <c r="FI15184" s="55">
        <v>5</v>
      </c>
      <c r="FJ15184" s="55">
        <v>260000</v>
      </c>
      <c r="FK15184" s="55" t="s">
        <v>1258</v>
      </c>
      <c r="FL15184" s="55">
        <v>0.0292</v>
      </c>
    </row>
    <row r="15185" ht="14.25" customHeight="1" outlineLevel="1" spans="162:168">
      <c r="FF15185" s="55">
        <v>15178</v>
      </c>
      <c r="FG15185" s="55" t="s">
        <v>2077</v>
      </c>
      <c r="FH15185" s="55" t="s">
        <v>2016</v>
      </c>
      <c r="FI15185" s="55">
        <v>5</v>
      </c>
      <c r="FJ15185" s="55">
        <v>400000</v>
      </c>
      <c r="FK15185" s="55" t="s">
        <v>1258</v>
      </c>
      <c r="FL15185" s="55">
        <v>0.0292</v>
      </c>
    </row>
    <row r="15186" ht="14.25" customHeight="1" outlineLevel="1" spans="162:168">
      <c r="FF15186" s="55">
        <v>15179</v>
      </c>
      <c r="FG15186" s="55" t="s">
        <v>2077</v>
      </c>
      <c r="FH15186" s="55" t="s">
        <v>2016</v>
      </c>
      <c r="FI15186" s="55">
        <v>5</v>
      </c>
      <c r="FJ15186" s="55">
        <v>530000</v>
      </c>
      <c r="FK15186" s="55" t="s">
        <v>1258</v>
      </c>
      <c r="FL15186" s="55">
        <v>0.0292</v>
      </c>
    </row>
    <row r="15187" ht="14.25" customHeight="1" outlineLevel="1" spans="162:168">
      <c r="FF15187" s="55">
        <v>15180</v>
      </c>
      <c r="FG15187" s="55" t="s">
        <v>2077</v>
      </c>
      <c r="FH15187" s="55" t="s">
        <v>2016</v>
      </c>
      <c r="FI15187" s="55">
        <v>5</v>
      </c>
      <c r="FJ15187" s="55">
        <v>540000</v>
      </c>
      <c r="FK15187" s="55" t="s">
        <v>1258</v>
      </c>
      <c r="FL15187" s="55">
        <v>0.0292</v>
      </c>
    </row>
    <row r="15188" ht="14.25" customHeight="1" outlineLevel="1" spans="162:168">
      <c r="FF15188" s="55">
        <v>15181</v>
      </c>
      <c r="FG15188" s="55" t="s">
        <v>2077</v>
      </c>
      <c r="FH15188" s="55" t="s">
        <v>2016</v>
      </c>
      <c r="FI15188" s="55">
        <v>6</v>
      </c>
      <c r="FJ15188" s="55">
        <v>0</v>
      </c>
      <c r="FK15188" s="55" t="s">
        <v>1258</v>
      </c>
      <c r="FL15188" s="55">
        <v>0.0742</v>
      </c>
    </row>
    <row r="15189" ht="14.25" customHeight="1" outlineLevel="1" spans="162:168">
      <c r="FF15189" s="55">
        <v>15182</v>
      </c>
      <c r="FG15189" s="55" t="s">
        <v>2077</v>
      </c>
      <c r="FH15189" s="55" t="s">
        <v>2016</v>
      </c>
      <c r="FI15189" s="55">
        <v>6</v>
      </c>
      <c r="FJ15189" s="55">
        <v>1000</v>
      </c>
      <c r="FK15189" s="55" t="s">
        <v>1258</v>
      </c>
      <c r="FL15189" s="55">
        <v>0.0742</v>
      </c>
    </row>
    <row r="15190" ht="14.25" customHeight="1" outlineLevel="1" spans="162:168">
      <c r="FF15190" s="55">
        <v>15183</v>
      </c>
      <c r="FG15190" s="55" t="s">
        <v>2077</v>
      </c>
      <c r="FH15190" s="55" t="s">
        <v>2016</v>
      </c>
      <c r="FI15190" s="55">
        <v>6</v>
      </c>
      <c r="FJ15190" s="55">
        <v>2500</v>
      </c>
      <c r="FK15190" s="55" t="s">
        <v>1258</v>
      </c>
      <c r="FL15190" s="55">
        <v>0.0659</v>
      </c>
    </row>
    <row r="15191" ht="14.25" customHeight="1" outlineLevel="1" spans="162:168">
      <c r="FF15191" s="55">
        <v>15184</v>
      </c>
      <c r="FG15191" s="55" t="s">
        <v>2077</v>
      </c>
      <c r="FH15191" s="55" t="s">
        <v>2016</v>
      </c>
      <c r="FI15191" s="55">
        <v>6</v>
      </c>
      <c r="FJ15191" s="55">
        <v>5000</v>
      </c>
      <c r="FK15191" s="55" t="s">
        <v>1258</v>
      </c>
      <c r="FL15191" s="55">
        <v>0.06</v>
      </c>
    </row>
    <row r="15192" ht="14.25" customHeight="1" outlineLevel="1" spans="162:168">
      <c r="FF15192" s="55">
        <v>15185</v>
      </c>
      <c r="FG15192" s="55" t="s">
        <v>2077</v>
      </c>
      <c r="FH15192" s="55" t="s">
        <v>2016</v>
      </c>
      <c r="FI15192" s="55">
        <v>6</v>
      </c>
      <c r="FJ15192" s="55">
        <v>10000</v>
      </c>
      <c r="FK15192" s="55" t="s">
        <v>1258</v>
      </c>
      <c r="FL15192" s="55">
        <v>0.06</v>
      </c>
    </row>
    <row r="15193" ht="14.25" customHeight="1" outlineLevel="1" spans="162:168">
      <c r="FF15193" s="55">
        <v>15186</v>
      </c>
      <c r="FG15193" s="55" t="s">
        <v>2077</v>
      </c>
      <c r="FH15193" s="55" t="s">
        <v>2016</v>
      </c>
      <c r="FI15193" s="55">
        <v>6</v>
      </c>
      <c r="FJ15193" s="55">
        <v>25000</v>
      </c>
      <c r="FK15193" s="55" t="s">
        <v>1258</v>
      </c>
      <c r="FL15193" s="55">
        <v>0.06</v>
      </c>
    </row>
    <row r="15194" ht="14.25" customHeight="1" outlineLevel="1" spans="162:168">
      <c r="FF15194" s="55">
        <v>15187</v>
      </c>
      <c r="FG15194" s="55" t="s">
        <v>2077</v>
      </c>
      <c r="FH15194" s="55" t="s">
        <v>2016</v>
      </c>
      <c r="FI15194" s="55">
        <v>6</v>
      </c>
      <c r="FJ15194" s="55">
        <v>50000</v>
      </c>
      <c r="FK15194" s="55" t="s">
        <v>1258</v>
      </c>
      <c r="FL15194" s="55">
        <v>0.06</v>
      </c>
    </row>
    <row r="15195" ht="14.25" customHeight="1" outlineLevel="1" spans="162:168">
      <c r="FF15195" s="55">
        <v>15188</v>
      </c>
      <c r="FG15195" s="55" t="s">
        <v>2077</v>
      </c>
      <c r="FH15195" s="55" t="s">
        <v>2016</v>
      </c>
      <c r="FI15195" s="55">
        <v>6</v>
      </c>
      <c r="FJ15195" s="55">
        <v>80000</v>
      </c>
      <c r="FK15195" s="55" t="s">
        <v>1258</v>
      </c>
      <c r="FL15195" s="55">
        <v>0.06</v>
      </c>
    </row>
    <row r="15196" ht="14.25" customHeight="1" outlineLevel="1" spans="162:168">
      <c r="FF15196" s="55">
        <v>15189</v>
      </c>
      <c r="FG15196" s="55" t="s">
        <v>2077</v>
      </c>
      <c r="FH15196" s="55" t="s">
        <v>2016</v>
      </c>
      <c r="FI15196" s="55">
        <v>6</v>
      </c>
      <c r="FJ15196" s="55">
        <v>130000</v>
      </c>
      <c r="FK15196" s="55" t="s">
        <v>1258</v>
      </c>
      <c r="FL15196" s="55">
        <v>0.06</v>
      </c>
    </row>
    <row r="15197" ht="14.25" customHeight="1" outlineLevel="1" spans="162:168">
      <c r="FF15197" s="55">
        <v>15190</v>
      </c>
      <c r="FG15197" s="55" t="s">
        <v>2077</v>
      </c>
      <c r="FH15197" s="55" t="s">
        <v>2016</v>
      </c>
      <c r="FI15197" s="55">
        <v>6</v>
      </c>
      <c r="FJ15197" s="55">
        <v>260000</v>
      </c>
      <c r="FK15197" s="55" t="s">
        <v>1258</v>
      </c>
      <c r="FL15197" s="55">
        <v>0.06</v>
      </c>
    </row>
    <row r="15198" ht="14.25" customHeight="1" outlineLevel="1" spans="162:168">
      <c r="FF15198" s="55">
        <v>15191</v>
      </c>
      <c r="FG15198" s="55" t="s">
        <v>2077</v>
      </c>
      <c r="FH15198" s="55" t="s">
        <v>2016</v>
      </c>
      <c r="FI15198" s="55">
        <v>6</v>
      </c>
      <c r="FJ15198" s="55">
        <v>400000</v>
      </c>
      <c r="FK15198" s="55" t="s">
        <v>1258</v>
      </c>
      <c r="FL15198" s="55">
        <v>0.06</v>
      </c>
    </row>
    <row r="15199" ht="14.25" customHeight="1" outlineLevel="1" spans="162:168">
      <c r="FF15199" s="55">
        <v>15192</v>
      </c>
      <c r="FG15199" s="55" t="s">
        <v>2077</v>
      </c>
      <c r="FH15199" s="55" t="s">
        <v>2016</v>
      </c>
      <c r="FI15199" s="55">
        <v>6</v>
      </c>
      <c r="FJ15199" s="55">
        <v>530000</v>
      </c>
      <c r="FK15199" s="55" t="s">
        <v>1258</v>
      </c>
      <c r="FL15199" s="55">
        <v>0.06</v>
      </c>
    </row>
    <row r="15200" ht="14.25" customHeight="1" outlineLevel="1" spans="162:168">
      <c r="FF15200" s="55">
        <v>15193</v>
      </c>
      <c r="FG15200" s="55" t="s">
        <v>2077</v>
      </c>
      <c r="FH15200" s="55" t="s">
        <v>2016</v>
      </c>
      <c r="FI15200" s="55">
        <v>6</v>
      </c>
      <c r="FJ15200" s="55">
        <v>540000</v>
      </c>
      <c r="FK15200" s="55" t="s">
        <v>1258</v>
      </c>
      <c r="FL15200" s="55">
        <v>0.06</v>
      </c>
    </row>
    <row r="15201" ht="14.25" customHeight="1" outlineLevel="1" spans="162:168">
      <c r="FF15201" s="55">
        <v>15194</v>
      </c>
      <c r="FG15201" s="55" t="s">
        <v>2077</v>
      </c>
      <c r="FH15201" s="55" t="s">
        <v>2016</v>
      </c>
      <c r="FI15201" s="55">
        <v>7</v>
      </c>
      <c r="FJ15201" s="55">
        <v>0</v>
      </c>
      <c r="FK15201" s="55" t="s">
        <v>1258</v>
      </c>
      <c r="FL15201" s="55">
        <v>0.0417</v>
      </c>
    </row>
    <row r="15202" ht="14.25" customHeight="1" outlineLevel="1" spans="162:168">
      <c r="FF15202" s="55">
        <v>15195</v>
      </c>
      <c r="FG15202" s="55" t="s">
        <v>2077</v>
      </c>
      <c r="FH15202" s="55" t="s">
        <v>2016</v>
      </c>
      <c r="FI15202" s="55">
        <v>7</v>
      </c>
      <c r="FJ15202" s="55">
        <v>1000</v>
      </c>
      <c r="FK15202" s="55" t="s">
        <v>1258</v>
      </c>
      <c r="FL15202" s="55">
        <v>0.0375</v>
      </c>
    </row>
    <row r="15203" ht="14.25" customHeight="1" outlineLevel="1" spans="162:168">
      <c r="FF15203" s="55">
        <v>15196</v>
      </c>
      <c r="FG15203" s="55" t="s">
        <v>2077</v>
      </c>
      <c r="FH15203" s="55" t="s">
        <v>2016</v>
      </c>
      <c r="FI15203" s="55">
        <v>7</v>
      </c>
      <c r="FJ15203" s="55">
        <v>2500</v>
      </c>
      <c r="FK15203" s="55" t="s">
        <v>1258</v>
      </c>
      <c r="FL15203" s="55">
        <v>0.0334</v>
      </c>
    </row>
    <row r="15204" ht="14.25" customHeight="1" outlineLevel="1" spans="162:168">
      <c r="FF15204" s="55">
        <v>15197</v>
      </c>
      <c r="FG15204" s="55" t="s">
        <v>2077</v>
      </c>
      <c r="FH15204" s="55" t="s">
        <v>2016</v>
      </c>
      <c r="FI15204" s="55">
        <v>7</v>
      </c>
      <c r="FJ15204" s="55">
        <v>5000</v>
      </c>
      <c r="FK15204" s="55" t="s">
        <v>1258</v>
      </c>
      <c r="FL15204" s="55">
        <v>0.0334</v>
      </c>
    </row>
    <row r="15205" ht="14.25" customHeight="1" outlineLevel="1" spans="162:168">
      <c r="FF15205" s="55">
        <v>15198</v>
      </c>
      <c r="FG15205" s="55" t="s">
        <v>2077</v>
      </c>
      <c r="FH15205" s="55" t="s">
        <v>2016</v>
      </c>
      <c r="FI15205" s="55">
        <v>7</v>
      </c>
      <c r="FJ15205" s="55">
        <v>10000</v>
      </c>
      <c r="FK15205" s="55" t="s">
        <v>1258</v>
      </c>
      <c r="FL15205" s="55">
        <v>0.0334</v>
      </c>
    </row>
    <row r="15206" ht="14.25" customHeight="1" outlineLevel="1" spans="162:168">
      <c r="FF15206" s="55">
        <v>15199</v>
      </c>
      <c r="FG15206" s="55" t="s">
        <v>2077</v>
      </c>
      <c r="FH15206" s="55" t="s">
        <v>2016</v>
      </c>
      <c r="FI15206" s="55">
        <v>7</v>
      </c>
      <c r="FJ15206" s="55">
        <v>25000</v>
      </c>
      <c r="FK15206" s="55" t="s">
        <v>1258</v>
      </c>
      <c r="FL15206" s="55">
        <v>0.0334</v>
      </c>
    </row>
    <row r="15207" ht="14.25" customHeight="1" outlineLevel="1" spans="162:168">
      <c r="FF15207" s="55">
        <v>15200</v>
      </c>
      <c r="FG15207" s="55" t="s">
        <v>2077</v>
      </c>
      <c r="FH15207" s="55" t="s">
        <v>2016</v>
      </c>
      <c r="FI15207" s="55">
        <v>7</v>
      </c>
      <c r="FJ15207" s="55">
        <v>50000</v>
      </c>
      <c r="FK15207" s="55" t="s">
        <v>1258</v>
      </c>
      <c r="FL15207" s="55">
        <v>0.0292</v>
      </c>
    </row>
    <row r="15208" ht="14.25" customHeight="1" outlineLevel="1" spans="162:168">
      <c r="FF15208" s="55">
        <v>15201</v>
      </c>
      <c r="FG15208" s="55" t="s">
        <v>2077</v>
      </c>
      <c r="FH15208" s="55" t="s">
        <v>2016</v>
      </c>
      <c r="FI15208" s="55">
        <v>7</v>
      </c>
      <c r="FJ15208" s="55">
        <v>80000</v>
      </c>
      <c r="FK15208" s="55" t="s">
        <v>1258</v>
      </c>
      <c r="FL15208" s="55">
        <v>0.0292</v>
      </c>
    </row>
    <row r="15209" ht="14.25" customHeight="1" outlineLevel="1" spans="162:168">
      <c r="FF15209" s="55">
        <v>15202</v>
      </c>
      <c r="FG15209" s="55" t="s">
        <v>2077</v>
      </c>
      <c r="FH15209" s="55" t="s">
        <v>2016</v>
      </c>
      <c r="FI15209" s="55">
        <v>7</v>
      </c>
      <c r="FJ15209" s="55">
        <v>130000</v>
      </c>
      <c r="FK15209" s="55" t="s">
        <v>1258</v>
      </c>
      <c r="FL15209" s="55">
        <v>0.0292</v>
      </c>
    </row>
    <row r="15210" ht="14.25" customHeight="1" outlineLevel="1" spans="162:168">
      <c r="FF15210" s="55">
        <v>15203</v>
      </c>
      <c r="FG15210" s="55" t="s">
        <v>2077</v>
      </c>
      <c r="FH15210" s="55" t="s">
        <v>2016</v>
      </c>
      <c r="FI15210" s="55">
        <v>7</v>
      </c>
      <c r="FJ15210" s="55">
        <v>260000</v>
      </c>
      <c r="FK15210" s="55" t="s">
        <v>1258</v>
      </c>
      <c r="FL15210" s="55">
        <v>0.0292</v>
      </c>
    </row>
    <row r="15211" ht="14.25" customHeight="1" outlineLevel="1" spans="162:168">
      <c r="FF15211" s="55">
        <v>15204</v>
      </c>
      <c r="FG15211" s="55" t="s">
        <v>2077</v>
      </c>
      <c r="FH15211" s="55" t="s">
        <v>2016</v>
      </c>
      <c r="FI15211" s="55">
        <v>7</v>
      </c>
      <c r="FJ15211" s="55">
        <v>400000</v>
      </c>
      <c r="FK15211" s="55" t="s">
        <v>1258</v>
      </c>
      <c r="FL15211" s="55">
        <v>0.0292</v>
      </c>
    </row>
    <row r="15212" ht="14.25" customHeight="1" outlineLevel="1" spans="162:168">
      <c r="FF15212" s="55">
        <v>15205</v>
      </c>
      <c r="FG15212" s="55" t="s">
        <v>2077</v>
      </c>
      <c r="FH15212" s="55" t="s">
        <v>2016</v>
      </c>
      <c r="FI15212" s="55">
        <v>7</v>
      </c>
      <c r="FJ15212" s="55">
        <v>530000</v>
      </c>
      <c r="FK15212" s="55" t="s">
        <v>1258</v>
      </c>
      <c r="FL15212" s="55">
        <v>0.0292</v>
      </c>
    </row>
    <row r="15213" ht="14.25" customHeight="1" outlineLevel="1" spans="162:168">
      <c r="FF15213" s="55">
        <v>15206</v>
      </c>
      <c r="FG15213" s="55" t="s">
        <v>2077</v>
      </c>
      <c r="FH15213" s="55" t="s">
        <v>2016</v>
      </c>
      <c r="FI15213" s="55">
        <v>7</v>
      </c>
      <c r="FJ15213" s="55">
        <v>540000</v>
      </c>
      <c r="FK15213" s="55" t="s">
        <v>1258</v>
      </c>
      <c r="FL15213" s="55">
        <v>0.0292</v>
      </c>
    </row>
    <row r="15214" ht="14.25" customHeight="1" outlineLevel="1" spans="162:168">
      <c r="FF15214" s="55">
        <v>15207</v>
      </c>
      <c r="FG15214" s="55" t="s">
        <v>2077</v>
      </c>
      <c r="FH15214" s="55" t="s">
        <v>2016</v>
      </c>
      <c r="FI15214" s="55">
        <v>8</v>
      </c>
      <c r="FJ15214" s="55">
        <v>0</v>
      </c>
      <c r="FK15214" s="55" t="s">
        <v>1258</v>
      </c>
      <c r="FL15214" s="55">
        <v>0.0742</v>
      </c>
    </row>
    <row r="15215" ht="14.25" customHeight="1" outlineLevel="1" spans="162:168">
      <c r="FF15215" s="55">
        <v>15208</v>
      </c>
      <c r="FG15215" s="55" t="s">
        <v>2077</v>
      </c>
      <c r="FH15215" s="55" t="s">
        <v>2016</v>
      </c>
      <c r="FI15215" s="55">
        <v>8</v>
      </c>
      <c r="FJ15215" s="55">
        <v>1000</v>
      </c>
      <c r="FK15215" s="55" t="s">
        <v>1258</v>
      </c>
      <c r="FL15215" s="55">
        <v>0.0742</v>
      </c>
    </row>
    <row r="15216" ht="14.25" customHeight="1" outlineLevel="1" spans="162:168">
      <c r="FF15216" s="55">
        <v>15209</v>
      </c>
      <c r="FG15216" s="55" t="s">
        <v>2077</v>
      </c>
      <c r="FH15216" s="55" t="s">
        <v>2016</v>
      </c>
      <c r="FI15216" s="55">
        <v>8</v>
      </c>
      <c r="FJ15216" s="55">
        <v>2500</v>
      </c>
      <c r="FK15216" s="55" t="s">
        <v>1258</v>
      </c>
      <c r="FL15216" s="55">
        <v>0.0659</v>
      </c>
    </row>
    <row r="15217" ht="14.25" customHeight="1" outlineLevel="1" spans="162:168">
      <c r="FF15217" s="55">
        <v>15210</v>
      </c>
      <c r="FG15217" s="55" t="s">
        <v>2077</v>
      </c>
      <c r="FH15217" s="55" t="s">
        <v>2016</v>
      </c>
      <c r="FI15217" s="55">
        <v>8</v>
      </c>
      <c r="FJ15217" s="55">
        <v>5000</v>
      </c>
      <c r="FK15217" s="55" t="s">
        <v>1258</v>
      </c>
      <c r="FL15217" s="55">
        <v>0.06</v>
      </c>
    </row>
    <row r="15218" ht="14.25" customHeight="1" outlineLevel="1" spans="162:168">
      <c r="FF15218" s="55">
        <v>15211</v>
      </c>
      <c r="FG15218" s="55" t="s">
        <v>2077</v>
      </c>
      <c r="FH15218" s="55" t="s">
        <v>2016</v>
      </c>
      <c r="FI15218" s="55">
        <v>8</v>
      </c>
      <c r="FJ15218" s="55">
        <v>10000</v>
      </c>
      <c r="FK15218" s="55" t="s">
        <v>1258</v>
      </c>
      <c r="FL15218" s="55">
        <v>0.06</v>
      </c>
    </row>
    <row r="15219" ht="14.25" customHeight="1" outlineLevel="1" spans="162:168">
      <c r="FF15219" s="55">
        <v>15212</v>
      </c>
      <c r="FG15219" s="55" t="s">
        <v>2077</v>
      </c>
      <c r="FH15219" s="55" t="s">
        <v>2016</v>
      </c>
      <c r="FI15219" s="55">
        <v>8</v>
      </c>
      <c r="FJ15219" s="55">
        <v>25000</v>
      </c>
      <c r="FK15219" s="55" t="s">
        <v>1258</v>
      </c>
      <c r="FL15219" s="55">
        <v>0.06</v>
      </c>
    </row>
    <row r="15220" ht="14.25" customHeight="1" outlineLevel="1" spans="162:168">
      <c r="FF15220" s="55">
        <v>15213</v>
      </c>
      <c r="FG15220" s="55" t="s">
        <v>2077</v>
      </c>
      <c r="FH15220" s="55" t="s">
        <v>2016</v>
      </c>
      <c r="FI15220" s="55">
        <v>8</v>
      </c>
      <c r="FJ15220" s="55">
        <v>50000</v>
      </c>
      <c r="FK15220" s="55" t="s">
        <v>1258</v>
      </c>
      <c r="FL15220" s="55">
        <v>0.06</v>
      </c>
    </row>
    <row r="15221" ht="14.25" customHeight="1" outlineLevel="1" spans="162:168">
      <c r="FF15221" s="55">
        <v>15214</v>
      </c>
      <c r="FG15221" s="55" t="s">
        <v>2077</v>
      </c>
      <c r="FH15221" s="55" t="s">
        <v>2016</v>
      </c>
      <c r="FI15221" s="55">
        <v>8</v>
      </c>
      <c r="FJ15221" s="55">
        <v>80000</v>
      </c>
      <c r="FK15221" s="55" t="s">
        <v>1258</v>
      </c>
      <c r="FL15221" s="55">
        <v>0.06</v>
      </c>
    </row>
    <row r="15222" ht="14.25" customHeight="1" outlineLevel="1" spans="162:168">
      <c r="FF15222" s="55">
        <v>15215</v>
      </c>
      <c r="FG15222" s="55" t="s">
        <v>2077</v>
      </c>
      <c r="FH15222" s="55" t="s">
        <v>2016</v>
      </c>
      <c r="FI15222" s="55">
        <v>8</v>
      </c>
      <c r="FJ15222" s="55">
        <v>130000</v>
      </c>
      <c r="FK15222" s="55" t="s">
        <v>1258</v>
      </c>
      <c r="FL15222" s="55">
        <v>0.06</v>
      </c>
    </row>
    <row r="15223" ht="14.25" customHeight="1" outlineLevel="1" spans="162:168">
      <c r="FF15223" s="55">
        <v>15216</v>
      </c>
      <c r="FG15223" s="55" t="s">
        <v>2077</v>
      </c>
      <c r="FH15223" s="55" t="s">
        <v>2016</v>
      </c>
      <c r="FI15223" s="55">
        <v>8</v>
      </c>
      <c r="FJ15223" s="55">
        <v>260000</v>
      </c>
      <c r="FK15223" s="55" t="s">
        <v>1258</v>
      </c>
      <c r="FL15223" s="55">
        <v>0.06</v>
      </c>
    </row>
    <row r="15224" ht="14.25" customHeight="1" outlineLevel="1" spans="162:168">
      <c r="FF15224" s="55">
        <v>15217</v>
      </c>
      <c r="FG15224" s="55" t="s">
        <v>2077</v>
      </c>
      <c r="FH15224" s="55" t="s">
        <v>2016</v>
      </c>
      <c r="FI15224" s="55">
        <v>8</v>
      </c>
      <c r="FJ15224" s="55">
        <v>400000</v>
      </c>
      <c r="FK15224" s="55" t="s">
        <v>1258</v>
      </c>
      <c r="FL15224" s="55">
        <v>0.06</v>
      </c>
    </row>
    <row r="15225" ht="14.25" customHeight="1" outlineLevel="1" spans="162:168">
      <c r="FF15225" s="55">
        <v>15218</v>
      </c>
      <c r="FG15225" s="55" t="s">
        <v>2077</v>
      </c>
      <c r="FH15225" s="55" t="s">
        <v>2016</v>
      </c>
      <c r="FI15225" s="55">
        <v>8</v>
      </c>
      <c r="FJ15225" s="55">
        <v>530000</v>
      </c>
      <c r="FK15225" s="55" t="s">
        <v>1258</v>
      </c>
      <c r="FL15225" s="55">
        <v>0.06</v>
      </c>
    </row>
    <row r="15226" ht="14.25" customHeight="1" outlineLevel="1" spans="162:168">
      <c r="FF15226" s="55">
        <v>15219</v>
      </c>
      <c r="FG15226" s="55" t="s">
        <v>2077</v>
      </c>
      <c r="FH15226" s="55" t="s">
        <v>2016</v>
      </c>
      <c r="FI15226" s="55">
        <v>8</v>
      </c>
      <c r="FJ15226" s="55">
        <v>540000</v>
      </c>
      <c r="FK15226" s="55" t="s">
        <v>1258</v>
      </c>
      <c r="FL15226" s="55">
        <v>0.06</v>
      </c>
    </row>
    <row r="15227" ht="14.25" customHeight="1" outlineLevel="1" spans="162:168">
      <c r="FF15227" s="55">
        <v>15220</v>
      </c>
      <c r="FG15227" s="55" t="s">
        <v>2077</v>
      </c>
      <c r="FH15227" s="55" t="s">
        <v>2016</v>
      </c>
      <c r="FI15227" s="55">
        <v>9</v>
      </c>
      <c r="FJ15227" s="55">
        <v>0</v>
      </c>
      <c r="FK15227" s="55" t="s">
        <v>1258</v>
      </c>
      <c r="FL15227" s="55">
        <v>0.0742</v>
      </c>
    </row>
    <row r="15228" ht="14.25" customHeight="1" outlineLevel="1" spans="162:168">
      <c r="FF15228" s="55">
        <v>15221</v>
      </c>
      <c r="FG15228" s="55" t="s">
        <v>2077</v>
      </c>
      <c r="FH15228" s="55" t="s">
        <v>2016</v>
      </c>
      <c r="FI15228" s="55">
        <v>9</v>
      </c>
      <c r="FJ15228" s="55">
        <v>1000</v>
      </c>
      <c r="FK15228" s="55" t="s">
        <v>1258</v>
      </c>
      <c r="FL15228" s="55">
        <v>0.0742</v>
      </c>
    </row>
    <row r="15229" ht="14.25" customHeight="1" outlineLevel="1" spans="162:168">
      <c r="FF15229" s="55">
        <v>15222</v>
      </c>
      <c r="FG15229" s="55" t="s">
        <v>2077</v>
      </c>
      <c r="FH15229" s="55" t="s">
        <v>2016</v>
      </c>
      <c r="FI15229" s="55">
        <v>9</v>
      </c>
      <c r="FJ15229" s="55">
        <v>2500</v>
      </c>
      <c r="FK15229" s="55" t="s">
        <v>1258</v>
      </c>
      <c r="FL15229" s="55">
        <v>0.0659</v>
      </c>
    </row>
    <row r="15230" ht="14.25" customHeight="1" outlineLevel="1" spans="162:168">
      <c r="FF15230" s="55">
        <v>15223</v>
      </c>
      <c r="FG15230" s="55" t="s">
        <v>2077</v>
      </c>
      <c r="FH15230" s="55" t="s">
        <v>2016</v>
      </c>
      <c r="FI15230" s="55">
        <v>9</v>
      </c>
      <c r="FJ15230" s="55">
        <v>5000</v>
      </c>
      <c r="FK15230" s="55" t="s">
        <v>1258</v>
      </c>
      <c r="FL15230" s="55">
        <v>0.06</v>
      </c>
    </row>
    <row r="15231" ht="14.25" customHeight="1" outlineLevel="1" spans="162:168">
      <c r="FF15231" s="55">
        <v>15224</v>
      </c>
      <c r="FG15231" s="55" t="s">
        <v>2077</v>
      </c>
      <c r="FH15231" s="55" t="s">
        <v>2016</v>
      </c>
      <c r="FI15231" s="55">
        <v>9</v>
      </c>
      <c r="FJ15231" s="55">
        <v>10000</v>
      </c>
      <c r="FK15231" s="55" t="s">
        <v>1258</v>
      </c>
      <c r="FL15231" s="55">
        <v>0.06</v>
      </c>
    </row>
    <row r="15232" ht="14.25" customHeight="1" outlineLevel="1" spans="162:168">
      <c r="FF15232" s="55">
        <v>15225</v>
      </c>
      <c r="FG15232" s="55" t="s">
        <v>2077</v>
      </c>
      <c r="FH15232" s="55" t="s">
        <v>2016</v>
      </c>
      <c r="FI15232" s="55">
        <v>9</v>
      </c>
      <c r="FJ15232" s="55">
        <v>25000</v>
      </c>
      <c r="FK15232" s="55" t="s">
        <v>1258</v>
      </c>
      <c r="FL15232" s="55">
        <v>0.06</v>
      </c>
    </row>
    <row r="15233" ht="14.25" customHeight="1" outlineLevel="1" spans="162:168">
      <c r="FF15233" s="55">
        <v>15226</v>
      </c>
      <c r="FG15233" s="55" t="s">
        <v>2077</v>
      </c>
      <c r="FH15233" s="55" t="s">
        <v>2016</v>
      </c>
      <c r="FI15233" s="55">
        <v>9</v>
      </c>
      <c r="FJ15233" s="55">
        <v>50000</v>
      </c>
      <c r="FK15233" s="55" t="s">
        <v>1258</v>
      </c>
      <c r="FL15233" s="55">
        <v>0.06</v>
      </c>
    </row>
    <row r="15234" ht="14.25" customHeight="1" outlineLevel="1" spans="162:168">
      <c r="FF15234" s="55">
        <v>15227</v>
      </c>
      <c r="FG15234" s="55" t="s">
        <v>2077</v>
      </c>
      <c r="FH15234" s="55" t="s">
        <v>2016</v>
      </c>
      <c r="FI15234" s="55">
        <v>9</v>
      </c>
      <c r="FJ15234" s="55">
        <v>80000</v>
      </c>
      <c r="FK15234" s="55" t="s">
        <v>1258</v>
      </c>
      <c r="FL15234" s="55">
        <v>0.06</v>
      </c>
    </row>
    <row r="15235" ht="14.25" customHeight="1" outlineLevel="1" spans="162:168">
      <c r="FF15235" s="55">
        <v>15228</v>
      </c>
      <c r="FG15235" s="55" t="s">
        <v>2077</v>
      </c>
      <c r="FH15235" s="55" t="s">
        <v>2016</v>
      </c>
      <c r="FI15235" s="55">
        <v>9</v>
      </c>
      <c r="FJ15235" s="55">
        <v>130000</v>
      </c>
      <c r="FK15235" s="55" t="s">
        <v>1258</v>
      </c>
      <c r="FL15235" s="55">
        <v>0.06</v>
      </c>
    </row>
    <row r="15236" ht="14.25" customHeight="1" outlineLevel="1" spans="162:168">
      <c r="FF15236" s="55">
        <v>15229</v>
      </c>
      <c r="FG15236" s="55" t="s">
        <v>2077</v>
      </c>
      <c r="FH15236" s="55" t="s">
        <v>2016</v>
      </c>
      <c r="FI15236" s="55">
        <v>9</v>
      </c>
      <c r="FJ15236" s="55">
        <v>260000</v>
      </c>
      <c r="FK15236" s="55" t="s">
        <v>1258</v>
      </c>
      <c r="FL15236" s="55">
        <v>0.06</v>
      </c>
    </row>
    <row r="15237" ht="14.25" customHeight="1" outlineLevel="1" spans="162:168">
      <c r="FF15237" s="55">
        <v>15230</v>
      </c>
      <c r="FG15237" s="55" t="s">
        <v>2077</v>
      </c>
      <c r="FH15237" s="55" t="s">
        <v>2016</v>
      </c>
      <c r="FI15237" s="55">
        <v>9</v>
      </c>
      <c r="FJ15237" s="55">
        <v>400000</v>
      </c>
      <c r="FK15237" s="55" t="s">
        <v>1258</v>
      </c>
      <c r="FL15237" s="55">
        <v>0.06</v>
      </c>
    </row>
    <row r="15238" ht="14.25" customHeight="1" outlineLevel="1" spans="162:168">
      <c r="FF15238" s="55">
        <v>15231</v>
      </c>
      <c r="FG15238" s="55" t="s">
        <v>2077</v>
      </c>
      <c r="FH15238" s="55" t="s">
        <v>2016</v>
      </c>
      <c r="FI15238" s="55">
        <v>9</v>
      </c>
      <c r="FJ15238" s="55">
        <v>530000</v>
      </c>
      <c r="FK15238" s="55" t="s">
        <v>1258</v>
      </c>
      <c r="FL15238" s="55">
        <v>0.06</v>
      </c>
    </row>
    <row r="15239" ht="14.25" customHeight="1" outlineLevel="1" spans="162:168">
      <c r="FF15239" s="55">
        <v>15232</v>
      </c>
      <c r="FG15239" s="55" t="s">
        <v>2077</v>
      </c>
      <c r="FH15239" s="55" t="s">
        <v>2016</v>
      </c>
      <c r="FI15239" s="55">
        <v>9</v>
      </c>
      <c r="FJ15239" s="55">
        <v>540000</v>
      </c>
      <c r="FK15239" s="55" t="s">
        <v>1258</v>
      </c>
      <c r="FL15239" s="55">
        <v>0.06</v>
      </c>
    </row>
    <row r="15240" ht="14.25" customHeight="1" outlineLevel="1" spans="162:168">
      <c r="FF15240" s="55">
        <v>15233</v>
      </c>
      <c r="FG15240" s="55" t="s">
        <v>2077</v>
      </c>
      <c r="FH15240" s="55" t="s">
        <v>2135</v>
      </c>
      <c r="FI15240" s="55">
        <v>1</v>
      </c>
      <c r="FJ15240" s="55">
        <v>0</v>
      </c>
      <c r="FK15240" s="55" t="s">
        <v>1258</v>
      </c>
      <c r="FL15240" s="55">
        <v>0.025</v>
      </c>
    </row>
    <row r="15241" ht="14.25" customHeight="1" outlineLevel="1" spans="162:168">
      <c r="FF15241" s="55">
        <v>15234</v>
      </c>
      <c r="FG15241" s="55" t="s">
        <v>2077</v>
      </c>
      <c r="FH15241" s="55" t="s">
        <v>2135</v>
      </c>
      <c r="FI15241" s="55">
        <v>1</v>
      </c>
      <c r="FJ15241" s="55">
        <v>1000</v>
      </c>
      <c r="FK15241" s="55" t="s">
        <v>1258</v>
      </c>
      <c r="FL15241" s="55">
        <v>0.025</v>
      </c>
    </row>
    <row r="15242" ht="14.25" customHeight="1" outlineLevel="1" spans="162:168">
      <c r="FF15242" s="55">
        <v>15235</v>
      </c>
      <c r="FG15242" s="55" t="s">
        <v>2077</v>
      </c>
      <c r="FH15242" s="55" t="s">
        <v>2135</v>
      </c>
      <c r="FI15242" s="55">
        <v>1</v>
      </c>
      <c r="FJ15242" s="55">
        <v>2500</v>
      </c>
      <c r="FK15242" s="55" t="s">
        <v>1258</v>
      </c>
      <c r="FL15242" s="55">
        <v>0.025</v>
      </c>
    </row>
    <row r="15243" ht="14.25" customHeight="1" outlineLevel="1" spans="162:168">
      <c r="FF15243" s="55">
        <v>15236</v>
      </c>
      <c r="FG15243" s="55" t="s">
        <v>2077</v>
      </c>
      <c r="FH15243" s="55" t="s">
        <v>2135</v>
      </c>
      <c r="FI15243" s="55">
        <v>1</v>
      </c>
      <c r="FJ15243" s="55">
        <v>5000</v>
      </c>
      <c r="FK15243" s="55" t="s">
        <v>1258</v>
      </c>
      <c r="FL15243" s="55">
        <v>0.025</v>
      </c>
    </row>
    <row r="15244" ht="14.25" customHeight="1" outlineLevel="1" spans="162:168">
      <c r="FF15244" s="55">
        <v>15237</v>
      </c>
      <c r="FG15244" s="55" t="s">
        <v>2077</v>
      </c>
      <c r="FH15244" s="55" t="s">
        <v>2135</v>
      </c>
      <c r="FI15244" s="55">
        <v>1</v>
      </c>
      <c r="FJ15244" s="55">
        <v>10000</v>
      </c>
      <c r="FK15244" s="55" t="s">
        <v>1258</v>
      </c>
      <c r="FL15244" s="55">
        <v>0.025</v>
      </c>
    </row>
    <row r="15245" ht="14.25" customHeight="1" outlineLevel="1" spans="162:168">
      <c r="FF15245" s="55">
        <v>15238</v>
      </c>
      <c r="FG15245" s="55" t="s">
        <v>2077</v>
      </c>
      <c r="FH15245" s="55" t="s">
        <v>2135</v>
      </c>
      <c r="FI15245" s="55">
        <v>1</v>
      </c>
      <c r="FJ15245" s="55">
        <v>25000</v>
      </c>
      <c r="FK15245" s="55" t="s">
        <v>1258</v>
      </c>
      <c r="FL15245" s="55">
        <v>0.025</v>
      </c>
    </row>
    <row r="15246" ht="14.25" customHeight="1" outlineLevel="1" spans="162:168">
      <c r="FF15246" s="55">
        <v>15239</v>
      </c>
      <c r="FG15246" s="55" t="s">
        <v>2077</v>
      </c>
      <c r="FH15246" s="55" t="s">
        <v>2135</v>
      </c>
      <c r="FI15246" s="55">
        <v>1</v>
      </c>
      <c r="FJ15246" s="55">
        <v>50000</v>
      </c>
      <c r="FK15246" s="55" t="s">
        <v>1258</v>
      </c>
      <c r="FL15246" s="55">
        <v>0.025</v>
      </c>
    </row>
    <row r="15247" ht="14.25" customHeight="1" outlineLevel="1" spans="162:168">
      <c r="FF15247" s="55">
        <v>15240</v>
      </c>
      <c r="FG15247" s="55" t="s">
        <v>2077</v>
      </c>
      <c r="FH15247" s="55" t="s">
        <v>2135</v>
      </c>
      <c r="FI15247" s="55">
        <v>1</v>
      </c>
      <c r="FJ15247" s="55">
        <v>80000</v>
      </c>
      <c r="FK15247" s="55" t="s">
        <v>1258</v>
      </c>
      <c r="FL15247" s="55">
        <v>0.025</v>
      </c>
    </row>
    <row r="15248" ht="14.25" customHeight="1" outlineLevel="1" spans="162:168">
      <c r="FF15248" s="55">
        <v>15241</v>
      </c>
      <c r="FG15248" s="55" t="s">
        <v>2077</v>
      </c>
      <c r="FH15248" s="55" t="s">
        <v>2135</v>
      </c>
      <c r="FI15248" s="55">
        <v>1</v>
      </c>
      <c r="FJ15248" s="55">
        <v>130000</v>
      </c>
      <c r="FK15248" s="55" t="s">
        <v>1258</v>
      </c>
      <c r="FL15248" s="55">
        <v>0.025</v>
      </c>
    </row>
    <row r="15249" ht="14.25" customHeight="1" outlineLevel="1" spans="162:168">
      <c r="FF15249" s="55">
        <v>15242</v>
      </c>
      <c r="FG15249" s="55" t="s">
        <v>2077</v>
      </c>
      <c r="FH15249" s="55" t="s">
        <v>2135</v>
      </c>
      <c r="FI15249" s="55">
        <v>1</v>
      </c>
      <c r="FJ15249" s="55">
        <v>260000</v>
      </c>
      <c r="FK15249" s="55" t="s">
        <v>1258</v>
      </c>
      <c r="FL15249" s="55">
        <v>0.025</v>
      </c>
    </row>
    <row r="15250" ht="14.25" customHeight="1" outlineLevel="1" spans="162:168">
      <c r="FF15250" s="55">
        <v>15243</v>
      </c>
      <c r="FG15250" s="55" t="s">
        <v>2077</v>
      </c>
      <c r="FH15250" s="55" t="s">
        <v>2135</v>
      </c>
      <c r="FI15250" s="55">
        <v>1</v>
      </c>
      <c r="FJ15250" s="55">
        <v>400000</v>
      </c>
      <c r="FK15250" s="55" t="s">
        <v>1258</v>
      </c>
      <c r="FL15250" s="55">
        <v>0.025</v>
      </c>
    </row>
    <row r="15251" ht="14.25" customHeight="1" outlineLevel="1" spans="162:168">
      <c r="FF15251" s="55">
        <v>15244</v>
      </c>
      <c r="FG15251" s="55" t="s">
        <v>2077</v>
      </c>
      <c r="FH15251" s="55" t="s">
        <v>2135</v>
      </c>
      <c r="FI15251" s="55">
        <v>1</v>
      </c>
      <c r="FJ15251" s="55">
        <v>530000</v>
      </c>
      <c r="FK15251" s="55" t="s">
        <v>1258</v>
      </c>
      <c r="FL15251" s="55">
        <v>0.025</v>
      </c>
    </row>
    <row r="15252" ht="14.25" customHeight="1" outlineLevel="1" spans="162:168">
      <c r="FF15252" s="55">
        <v>15245</v>
      </c>
      <c r="FG15252" s="55" t="s">
        <v>2077</v>
      </c>
      <c r="FH15252" s="55" t="s">
        <v>2135</v>
      </c>
      <c r="FI15252" s="55">
        <v>1</v>
      </c>
      <c r="FJ15252" s="55">
        <v>540000</v>
      </c>
      <c r="FK15252" s="55" t="s">
        <v>1258</v>
      </c>
      <c r="FL15252" s="55">
        <v>0.025</v>
      </c>
    </row>
    <row r="15253" ht="14.25" customHeight="1" outlineLevel="1" spans="162:168">
      <c r="FF15253" s="55">
        <v>15246</v>
      </c>
      <c r="FG15253" s="55" t="s">
        <v>2077</v>
      </c>
      <c r="FH15253" s="55" t="s">
        <v>1988</v>
      </c>
      <c r="FI15253" s="55">
        <v>1</v>
      </c>
      <c r="FJ15253" s="55">
        <v>0</v>
      </c>
      <c r="FK15253" s="55" t="s">
        <v>1258</v>
      </c>
      <c r="FL15253" s="55">
        <v>0.025</v>
      </c>
    </row>
    <row r="15254" ht="14.25" customHeight="1" outlineLevel="1" spans="162:168">
      <c r="FF15254" s="55">
        <v>15247</v>
      </c>
      <c r="FG15254" s="55" t="s">
        <v>2077</v>
      </c>
      <c r="FH15254" s="55" t="s">
        <v>1988</v>
      </c>
      <c r="FI15254" s="55">
        <v>1</v>
      </c>
      <c r="FJ15254" s="55">
        <v>1000</v>
      </c>
      <c r="FK15254" s="55" t="s">
        <v>1258</v>
      </c>
      <c r="FL15254" s="55">
        <v>0.025</v>
      </c>
    </row>
    <row r="15255" ht="14.25" customHeight="1" outlineLevel="1" spans="162:168">
      <c r="FF15255" s="55">
        <v>15248</v>
      </c>
      <c r="FG15255" s="55" t="s">
        <v>2077</v>
      </c>
      <c r="FH15255" s="55" t="s">
        <v>1988</v>
      </c>
      <c r="FI15255" s="55">
        <v>1</v>
      </c>
      <c r="FJ15255" s="55">
        <v>2500</v>
      </c>
      <c r="FK15255" s="55" t="s">
        <v>1258</v>
      </c>
      <c r="FL15255" s="55">
        <v>0.025</v>
      </c>
    </row>
    <row r="15256" ht="14.25" customHeight="1" outlineLevel="1" spans="162:168">
      <c r="FF15256" s="55">
        <v>15249</v>
      </c>
      <c r="FG15256" s="55" t="s">
        <v>2077</v>
      </c>
      <c r="FH15256" s="55" t="s">
        <v>1988</v>
      </c>
      <c r="FI15256" s="55">
        <v>1</v>
      </c>
      <c r="FJ15256" s="55">
        <v>5000</v>
      </c>
      <c r="FK15256" s="55" t="s">
        <v>1258</v>
      </c>
      <c r="FL15256" s="55">
        <v>0.025</v>
      </c>
    </row>
    <row r="15257" ht="14.25" customHeight="1" outlineLevel="1" spans="162:168">
      <c r="FF15257" s="55">
        <v>15250</v>
      </c>
      <c r="FG15257" s="55" t="s">
        <v>2077</v>
      </c>
      <c r="FH15257" s="55" t="s">
        <v>1988</v>
      </c>
      <c r="FI15257" s="55">
        <v>1</v>
      </c>
      <c r="FJ15257" s="55">
        <v>10000</v>
      </c>
      <c r="FK15257" s="55" t="s">
        <v>1258</v>
      </c>
      <c r="FL15257" s="55">
        <v>0.025</v>
      </c>
    </row>
    <row r="15258" ht="14.25" customHeight="1" outlineLevel="1" spans="162:168">
      <c r="FF15258" s="55">
        <v>15251</v>
      </c>
      <c r="FG15258" s="55" t="s">
        <v>2077</v>
      </c>
      <c r="FH15258" s="55" t="s">
        <v>1988</v>
      </c>
      <c r="FI15258" s="55">
        <v>1</v>
      </c>
      <c r="FJ15258" s="55">
        <v>25000</v>
      </c>
      <c r="FK15258" s="55" t="s">
        <v>1258</v>
      </c>
      <c r="FL15258" s="55">
        <v>0.025</v>
      </c>
    </row>
    <row r="15259" ht="14.25" customHeight="1" outlineLevel="1" spans="162:168">
      <c r="FF15259" s="55">
        <v>15252</v>
      </c>
      <c r="FG15259" s="55" t="s">
        <v>2077</v>
      </c>
      <c r="FH15259" s="55" t="s">
        <v>1988</v>
      </c>
      <c r="FI15259" s="55">
        <v>1</v>
      </c>
      <c r="FJ15259" s="55">
        <v>50000</v>
      </c>
      <c r="FK15259" s="55" t="s">
        <v>1258</v>
      </c>
      <c r="FL15259" s="55">
        <v>0.025</v>
      </c>
    </row>
    <row r="15260" ht="14.25" customHeight="1" outlineLevel="1" spans="162:168">
      <c r="FF15260" s="55">
        <v>15253</v>
      </c>
      <c r="FG15260" s="55" t="s">
        <v>2077</v>
      </c>
      <c r="FH15260" s="55" t="s">
        <v>1988</v>
      </c>
      <c r="FI15260" s="55">
        <v>1</v>
      </c>
      <c r="FJ15260" s="55">
        <v>80000</v>
      </c>
      <c r="FK15260" s="55" t="s">
        <v>1258</v>
      </c>
      <c r="FL15260" s="55">
        <v>0.025</v>
      </c>
    </row>
    <row r="15261" ht="14.25" customHeight="1" outlineLevel="1" spans="162:168">
      <c r="FF15261" s="55">
        <v>15254</v>
      </c>
      <c r="FG15261" s="55" t="s">
        <v>2077</v>
      </c>
      <c r="FH15261" s="55" t="s">
        <v>1988</v>
      </c>
      <c r="FI15261" s="55">
        <v>1</v>
      </c>
      <c r="FJ15261" s="55">
        <v>130000</v>
      </c>
      <c r="FK15261" s="55" t="s">
        <v>1258</v>
      </c>
      <c r="FL15261" s="55">
        <v>0.025</v>
      </c>
    </row>
    <row r="15262" ht="14.25" customHeight="1" outlineLevel="1" spans="162:168">
      <c r="FF15262" s="55">
        <v>15255</v>
      </c>
      <c r="FG15262" s="55" t="s">
        <v>2077</v>
      </c>
      <c r="FH15262" s="55" t="s">
        <v>1988</v>
      </c>
      <c r="FI15262" s="55">
        <v>1</v>
      </c>
      <c r="FJ15262" s="55">
        <v>260000</v>
      </c>
      <c r="FK15262" s="55" t="s">
        <v>1258</v>
      </c>
      <c r="FL15262" s="55">
        <v>0.025</v>
      </c>
    </row>
    <row r="15263" ht="14.25" customHeight="1" outlineLevel="1" spans="162:168">
      <c r="FF15263" s="55">
        <v>15256</v>
      </c>
      <c r="FG15263" s="55" t="s">
        <v>2077</v>
      </c>
      <c r="FH15263" s="55" t="s">
        <v>1988</v>
      </c>
      <c r="FI15263" s="55">
        <v>1</v>
      </c>
      <c r="FJ15263" s="55">
        <v>400000</v>
      </c>
      <c r="FK15263" s="55" t="s">
        <v>1258</v>
      </c>
      <c r="FL15263" s="55">
        <v>0.025</v>
      </c>
    </row>
    <row r="15264" ht="14.25" customHeight="1" outlineLevel="1" spans="162:168">
      <c r="FF15264" s="55">
        <v>15257</v>
      </c>
      <c r="FG15264" s="55" t="s">
        <v>2077</v>
      </c>
      <c r="FH15264" s="55" t="s">
        <v>1988</v>
      </c>
      <c r="FI15264" s="55">
        <v>1</v>
      </c>
      <c r="FJ15264" s="55">
        <v>530000</v>
      </c>
      <c r="FK15264" s="55" t="s">
        <v>1258</v>
      </c>
      <c r="FL15264" s="55">
        <v>0.025</v>
      </c>
    </row>
    <row r="15265" ht="14.25" customHeight="1" outlineLevel="1" spans="162:168">
      <c r="FF15265" s="55">
        <v>15258</v>
      </c>
      <c r="FG15265" s="55" t="s">
        <v>2077</v>
      </c>
      <c r="FH15265" s="55" t="s">
        <v>1988</v>
      </c>
      <c r="FI15265" s="55">
        <v>1</v>
      </c>
      <c r="FJ15265" s="55">
        <v>540000</v>
      </c>
      <c r="FK15265" s="55" t="s">
        <v>1258</v>
      </c>
      <c r="FL15265" s="55">
        <v>0.025</v>
      </c>
    </row>
    <row r="15266" ht="14.25" customHeight="1" outlineLevel="1" spans="162:168">
      <c r="FF15266" s="55">
        <v>15259</v>
      </c>
      <c r="FG15266" s="55" t="s">
        <v>2077</v>
      </c>
      <c r="FH15266" s="55" t="s">
        <v>1607</v>
      </c>
      <c r="FI15266" s="55">
        <v>1</v>
      </c>
      <c r="FJ15266" s="55">
        <v>0</v>
      </c>
      <c r="FK15266" s="55" t="s">
        <v>1258</v>
      </c>
      <c r="FL15266" s="55">
        <v>0.0292</v>
      </c>
    </row>
    <row r="15267" ht="14.25" customHeight="1" outlineLevel="1" spans="162:168">
      <c r="FF15267" s="55">
        <v>15260</v>
      </c>
      <c r="FG15267" s="55" t="s">
        <v>2077</v>
      </c>
      <c r="FH15267" s="55" t="s">
        <v>1607</v>
      </c>
      <c r="FI15267" s="55">
        <v>1</v>
      </c>
      <c r="FJ15267" s="55">
        <v>1000</v>
      </c>
      <c r="FK15267" s="55" t="s">
        <v>1258</v>
      </c>
      <c r="FL15267" s="55">
        <v>0.0275</v>
      </c>
    </row>
    <row r="15268" ht="14.25" customHeight="1" outlineLevel="1" spans="162:168">
      <c r="FF15268" s="55">
        <v>15261</v>
      </c>
      <c r="FG15268" s="55" t="s">
        <v>2077</v>
      </c>
      <c r="FH15268" s="55" t="s">
        <v>1607</v>
      </c>
      <c r="FI15268" s="55">
        <v>1</v>
      </c>
      <c r="FJ15268" s="55">
        <v>2500</v>
      </c>
      <c r="FK15268" s="55" t="s">
        <v>1258</v>
      </c>
      <c r="FL15268" s="55">
        <v>0.0259</v>
      </c>
    </row>
    <row r="15269" ht="14.25" customHeight="1" outlineLevel="1" spans="162:168">
      <c r="FF15269" s="55">
        <v>15262</v>
      </c>
      <c r="FG15269" s="55" t="s">
        <v>2077</v>
      </c>
      <c r="FH15269" s="55" t="s">
        <v>1607</v>
      </c>
      <c r="FI15269" s="55">
        <v>1</v>
      </c>
      <c r="FJ15269" s="55">
        <v>5000</v>
      </c>
      <c r="FK15269" s="55" t="s">
        <v>1258</v>
      </c>
      <c r="FL15269" s="55">
        <v>0.025</v>
      </c>
    </row>
    <row r="15270" ht="14.25" customHeight="1" outlineLevel="1" spans="162:168">
      <c r="FF15270" s="55">
        <v>15263</v>
      </c>
      <c r="FG15270" s="55" t="s">
        <v>2077</v>
      </c>
      <c r="FH15270" s="55" t="s">
        <v>1607</v>
      </c>
      <c r="FI15270" s="55">
        <v>1</v>
      </c>
      <c r="FJ15270" s="55">
        <v>10000</v>
      </c>
      <c r="FK15270" s="55" t="s">
        <v>1258</v>
      </c>
      <c r="FL15270" s="55">
        <v>0.025</v>
      </c>
    </row>
    <row r="15271" ht="14.25" customHeight="1" outlineLevel="1" spans="162:168">
      <c r="FF15271" s="55">
        <v>15264</v>
      </c>
      <c r="FG15271" s="55" t="s">
        <v>2077</v>
      </c>
      <c r="FH15271" s="55" t="s">
        <v>1607</v>
      </c>
      <c r="FI15271" s="55">
        <v>1</v>
      </c>
      <c r="FJ15271" s="55">
        <v>25000</v>
      </c>
      <c r="FK15271" s="55" t="s">
        <v>1258</v>
      </c>
      <c r="FL15271" s="55">
        <v>0.025</v>
      </c>
    </row>
    <row r="15272" ht="14.25" customHeight="1" outlineLevel="1" spans="162:168">
      <c r="FF15272" s="55">
        <v>15265</v>
      </c>
      <c r="FG15272" s="55" t="s">
        <v>2077</v>
      </c>
      <c r="FH15272" s="55" t="s">
        <v>1607</v>
      </c>
      <c r="FI15272" s="55">
        <v>1</v>
      </c>
      <c r="FJ15272" s="55">
        <v>50000</v>
      </c>
      <c r="FK15272" s="55" t="s">
        <v>1258</v>
      </c>
      <c r="FL15272" s="55">
        <v>0.025</v>
      </c>
    </row>
    <row r="15273" ht="14.25" customHeight="1" outlineLevel="1" spans="162:168">
      <c r="FF15273" s="55">
        <v>15266</v>
      </c>
      <c r="FG15273" s="55" t="s">
        <v>2077</v>
      </c>
      <c r="FH15273" s="55" t="s">
        <v>1607</v>
      </c>
      <c r="FI15273" s="55">
        <v>1</v>
      </c>
      <c r="FJ15273" s="55">
        <v>80000</v>
      </c>
      <c r="FK15273" s="55" t="s">
        <v>1258</v>
      </c>
      <c r="FL15273" s="55">
        <v>0.025</v>
      </c>
    </row>
    <row r="15274" ht="14.25" customHeight="1" outlineLevel="1" spans="162:168">
      <c r="FF15274" s="55">
        <v>15267</v>
      </c>
      <c r="FG15274" s="55" t="s">
        <v>2077</v>
      </c>
      <c r="FH15274" s="55" t="s">
        <v>1607</v>
      </c>
      <c r="FI15274" s="55">
        <v>1</v>
      </c>
      <c r="FJ15274" s="55">
        <v>130000</v>
      </c>
      <c r="FK15274" s="55" t="s">
        <v>1258</v>
      </c>
      <c r="FL15274" s="55">
        <v>0.025</v>
      </c>
    </row>
    <row r="15275" ht="14.25" customHeight="1" outlineLevel="1" spans="162:168">
      <c r="FF15275" s="55">
        <v>15268</v>
      </c>
      <c r="FG15275" s="55" t="s">
        <v>2077</v>
      </c>
      <c r="FH15275" s="55" t="s">
        <v>1607</v>
      </c>
      <c r="FI15275" s="55">
        <v>1</v>
      </c>
      <c r="FJ15275" s="55">
        <v>260000</v>
      </c>
      <c r="FK15275" s="55" t="s">
        <v>1258</v>
      </c>
      <c r="FL15275" s="55">
        <v>0.025</v>
      </c>
    </row>
    <row r="15276" ht="14.25" customHeight="1" outlineLevel="1" spans="162:168">
      <c r="FF15276" s="55">
        <v>15269</v>
      </c>
      <c r="FG15276" s="55" t="s">
        <v>2077</v>
      </c>
      <c r="FH15276" s="55" t="s">
        <v>1607</v>
      </c>
      <c r="FI15276" s="55">
        <v>1</v>
      </c>
      <c r="FJ15276" s="55">
        <v>400000</v>
      </c>
      <c r="FK15276" s="55" t="s">
        <v>1258</v>
      </c>
      <c r="FL15276" s="55">
        <v>0.025</v>
      </c>
    </row>
    <row r="15277" ht="14.25" customHeight="1" outlineLevel="1" spans="162:168">
      <c r="FF15277" s="55">
        <v>15270</v>
      </c>
      <c r="FG15277" s="55" t="s">
        <v>2077</v>
      </c>
      <c r="FH15277" s="55" t="s">
        <v>1607</v>
      </c>
      <c r="FI15277" s="55">
        <v>1</v>
      </c>
      <c r="FJ15277" s="55">
        <v>530000</v>
      </c>
      <c r="FK15277" s="55" t="s">
        <v>1258</v>
      </c>
      <c r="FL15277" s="55">
        <v>0.025</v>
      </c>
    </row>
    <row r="15278" ht="14.25" customHeight="1" outlineLevel="1" spans="162:168">
      <c r="FF15278" s="55">
        <v>15271</v>
      </c>
      <c r="FG15278" s="55" t="s">
        <v>2077</v>
      </c>
      <c r="FH15278" s="55" t="s">
        <v>1607</v>
      </c>
      <c r="FI15278" s="55">
        <v>1</v>
      </c>
      <c r="FJ15278" s="55">
        <v>540000</v>
      </c>
      <c r="FK15278" s="55" t="s">
        <v>1258</v>
      </c>
      <c r="FL15278" s="55">
        <v>0.025</v>
      </c>
    </row>
    <row r="15279" ht="14.25" customHeight="1" outlineLevel="1" spans="162:168">
      <c r="FF15279" s="55">
        <v>15272</v>
      </c>
      <c r="FG15279" s="55" t="s">
        <v>2077</v>
      </c>
      <c r="FH15279" s="55" t="s">
        <v>1607</v>
      </c>
      <c r="FI15279" s="55">
        <v>2</v>
      </c>
      <c r="FJ15279" s="55">
        <v>0</v>
      </c>
      <c r="FK15279" s="55" t="s">
        <v>1258</v>
      </c>
      <c r="FL15279" s="55">
        <v>0.025</v>
      </c>
    </row>
    <row r="15280" ht="14.25" customHeight="1" outlineLevel="1" spans="162:168">
      <c r="FF15280" s="55">
        <v>15273</v>
      </c>
      <c r="FG15280" s="55" t="s">
        <v>2077</v>
      </c>
      <c r="FH15280" s="55" t="s">
        <v>1607</v>
      </c>
      <c r="FI15280" s="55">
        <v>2</v>
      </c>
      <c r="FJ15280" s="55">
        <v>1000</v>
      </c>
      <c r="FK15280" s="55" t="s">
        <v>1258</v>
      </c>
      <c r="FL15280" s="55">
        <v>0.025</v>
      </c>
    </row>
    <row r="15281" ht="14.25" customHeight="1" outlineLevel="1" spans="162:168">
      <c r="FF15281" s="55">
        <v>15274</v>
      </c>
      <c r="FG15281" s="55" t="s">
        <v>2077</v>
      </c>
      <c r="FH15281" s="55" t="s">
        <v>1607</v>
      </c>
      <c r="FI15281" s="55">
        <v>2</v>
      </c>
      <c r="FJ15281" s="55">
        <v>2500</v>
      </c>
      <c r="FK15281" s="55" t="s">
        <v>1258</v>
      </c>
      <c r="FL15281" s="55">
        <v>0.025</v>
      </c>
    </row>
    <row r="15282" ht="14.25" customHeight="1" outlineLevel="1" spans="162:168">
      <c r="FF15282" s="55">
        <v>15275</v>
      </c>
      <c r="FG15282" s="55" t="s">
        <v>2077</v>
      </c>
      <c r="FH15282" s="55" t="s">
        <v>1607</v>
      </c>
      <c r="FI15282" s="55">
        <v>2</v>
      </c>
      <c r="FJ15282" s="55">
        <v>5000</v>
      </c>
      <c r="FK15282" s="55" t="s">
        <v>1258</v>
      </c>
      <c r="FL15282" s="55">
        <v>0.025</v>
      </c>
    </row>
    <row r="15283" ht="14.25" customHeight="1" outlineLevel="1" spans="162:168">
      <c r="FF15283" s="55">
        <v>15276</v>
      </c>
      <c r="FG15283" s="55" t="s">
        <v>2077</v>
      </c>
      <c r="FH15283" s="55" t="s">
        <v>1607</v>
      </c>
      <c r="FI15283" s="55">
        <v>2</v>
      </c>
      <c r="FJ15283" s="55">
        <v>10000</v>
      </c>
      <c r="FK15283" s="55" t="s">
        <v>1258</v>
      </c>
      <c r="FL15283" s="55">
        <v>0.025</v>
      </c>
    </row>
    <row r="15284" ht="14.25" customHeight="1" outlineLevel="1" spans="162:168">
      <c r="FF15284" s="55">
        <v>15277</v>
      </c>
      <c r="FG15284" s="55" t="s">
        <v>2077</v>
      </c>
      <c r="FH15284" s="55" t="s">
        <v>1607</v>
      </c>
      <c r="FI15284" s="55">
        <v>2</v>
      </c>
      <c r="FJ15284" s="55">
        <v>25000</v>
      </c>
      <c r="FK15284" s="55" t="s">
        <v>1258</v>
      </c>
      <c r="FL15284" s="55">
        <v>0.025</v>
      </c>
    </row>
    <row r="15285" ht="14.25" customHeight="1" outlineLevel="1" spans="162:168">
      <c r="FF15285" s="55">
        <v>15278</v>
      </c>
      <c r="FG15285" s="55" t="s">
        <v>2077</v>
      </c>
      <c r="FH15285" s="55" t="s">
        <v>1607</v>
      </c>
      <c r="FI15285" s="55">
        <v>2</v>
      </c>
      <c r="FJ15285" s="55">
        <v>50000</v>
      </c>
      <c r="FK15285" s="55" t="s">
        <v>1258</v>
      </c>
      <c r="FL15285" s="55">
        <v>0.025</v>
      </c>
    </row>
    <row r="15286" ht="14.25" customHeight="1" outlineLevel="1" spans="162:168">
      <c r="FF15286" s="55">
        <v>15279</v>
      </c>
      <c r="FG15286" s="55" t="s">
        <v>2077</v>
      </c>
      <c r="FH15286" s="55" t="s">
        <v>1607</v>
      </c>
      <c r="FI15286" s="55">
        <v>2</v>
      </c>
      <c r="FJ15286" s="55">
        <v>80000</v>
      </c>
      <c r="FK15286" s="55" t="s">
        <v>1258</v>
      </c>
      <c r="FL15286" s="55">
        <v>0.025</v>
      </c>
    </row>
    <row r="15287" ht="14.25" customHeight="1" outlineLevel="1" spans="162:168">
      <c r="FF15287" s="55">
        <v>15280</v>
      </c>
      <c r="FG15287" s="55" t="s">
        <v>2077</v>
      </c>
      <c r="FH15287" s="55" t="s">
        <v>1607</v>
      </c>
      <c r="FI15287" s="55">
        <v>2</v>
      </c>
      <c r="FJ15287" s="55">
        <v>130000</v>
      </c>
      <c r="FK15287" s="55" t="s">
        <v>1258</v>
      </c>
      <c r="FL15287" s="55">
        <v>0.025</v>
      </c>
    </row>
    <row r="15288" ht="14.25" customHeight="1" outlineLevel="1" spans="162:168">
      <c r="FF15288" s="55">
        <v>15281</v>
      </c>
      <c r="FG15288" s="55" t="s">
        <v>2077</v>
      </c>
      <c r="FH15288" s="55" t="s">
        <v>1607</v>
      </c>
      <c r="FI15288" s="55">
        <v>2</v>
      </c>
      <c r="FJ15288" s="55">
        <v>260000</v>
      </c>
      <c r="FK15288" s="55" t="s">
        <v>1258</v>
      </c>
      <c r="FL15288" s="55">
        <v>0.025</v>
      </c>
    </row>
    <row r="15289" ht="14.25" customHeight="1" outlineLevel="1" spans="162:168">
      <c r="FF15289" s="55">
        <v>15282</v>
      </c>
      <c r="FG15289" s="55" t="s">
        <v>2077</v>
      </c>
      <c r="FH15289" s="55" t="s">
        <v>1607</v>
      </c>
      <c r="FI15289" s="55">
        <v>2</v>
      </c>
      <c r="FJ15289" s="55">
        <v>400000</v>
      </c>
      <c r="FK15289" s="55" t="s">
        <v>1258</v>
      </c>
      <c r="FL15289" s="55">
        <v>0.025</v>
      </c>
    </row>
    <row r="15290" ht="14.25" customHeight="1" outlineLevel="1" spans="162:168">
      <c r="FF15290" s="55">
        <v>15283</v>
      </c>
      <c r="FG15290" s="55" t="s">
        <v>2077</v>
      </c>
      <c r="FH15290" s="55" t="s">
        <v>1607</v>
      </c>
      <c r="FI15290" s="55">
        <v>2</v>
      </c>
      <c r="FJ15290" s="55">
        <v>530000</v>
      </c>
      <c r="FK15290" s="55" t="s">
        <v>1258</v>
      </c>
      <c r="FL15290" s="55">
        <v>0.025</v>
      </c>
    </row>
    <row r="15291" ht="14.25" customHeight="1" outlineLevel="1" spans="162:168">
      <c r="FF15291" s="55">
        <v>15284</v>
      </c>
      <c r="FG15291" s="55" t="s">
        <v>2077</v>
      </c>
      <c r="FH15291" s="55" t="s">
        <v>1607</v>
      </c>
      <c r="FI15291" s="55">
        <v>2</v>
      </c>
      <c r="FJ15291" s="55">
        <v>540000</v>
      </c>
      <c r="FK15291" s="55" t="s">
        <v>1258</v>
      </c>
      <c r="FL15291" s="55">
        <v>0.025</v>
      </c>
    </row>
    <row r="15292" ht="14.25" customHeight="1" outlineLevel="1" spans="162:168">
      <c r="FF15292" s="55">
        <v>15285</v>
      </c>
      <c r="FG15292" s="55" t="s">
        <v>2077</v>
      </c>
      <c r="FH15292" s="55" t="s">
        <v>1607</v>
      </c>
      <c r="FI15292" s="55">
        <v>3</v>
      </c>
      <c r="FJ15292" s="55">
        <v>0</v>
      </c>
      <c r="FK15292" s="55" t="s">
        <v>1258</v>
      </c>
      <c r="FL15292" s="55">
        <v>0.025</v>
      </c>
    </row>
    <row r="15293" ht="14.25" customHeight="1" outlineLevel="1" spans="162:168">
      <c r="FF15293" s="55">
        <v>15286</v>
      </c>
      <c r="FG15293" s="55" t="s">
        <v>2077</v>
      </c>
      <c r="FH15293" s="55" t="s">
        <v>1607</v>
      </c>
      <c r="FI15293" s="55">
        <v>3</v>
      </c>
      <c r="FJ15293" s="55">
        <v>1000</v>
      </c>
      <c r="FK15293" s="55" t="s">
        <v>1258</v>
      </c>
      <c r="FL15293" s="55">
        <v>0.025</v>
      </c>
    </row>
    <row r="15294" ht="14.25" customHeight="1" outlineLevel="1" spans="162:168">
      <c r="FF15294" s="55">
        <v>15287</v>
      </c>
      <c r="FG15294" s="55" t="s">
        <v>2077</v>
      </c>
      <c r="FH15294" s="55" t="s">
        <v>1607</v>
      </c>
      <c r="FI15294" s="55">
        <v>3</v>
      </c>
      <c r="FJ15294" s="55">
        <v>2500</v>
      </c>
      <c r="FK15294" s="55" t="s">
        <v>1258</v>
      </c>
      <c r="FL15294" s="55">
        <v>0.025</v>
      </c>
    </row>
    <row r="15295" ht="14.25" customHeight="1" outlineLevel="1" spans="162:168">
      <c r="FF15295" s="55">
        <v>15288</v>
      </c>
      <c r="FG15295" s="55" t="s">
        <v>2077</v>
      </c>
      <c r="FH15295" s="55" t="s">
        <v>1607</v>
      </c>
      <c r="FI15295" s="55">
        <v>3</v>
      </c>
      <c r="FJ15295" s="55">
        <v>5000</v>
      </c>
      <c r="FK15295" s="55" t="s">
        <v>1258</v>
      </c>
      <c r="FL15295" s="55">
        <v>0.025</v>
      </c>
    </row>
    <row r="15296" ht="14.25" customHeight="1" outlineLevel="1" spans="162:168">
      <c r="FF15296" s="55">
        <v>15289</v>
      </c>
      <c r="FG15296" s="55" t="s">
        <v>2077</v>
      </c>
      <c r="FH15296" s="55" t="s">
        <v>1607</v>
      </c>
      <c r="FI15296" s="55">
        <v>3</v>
      </c>
      <c r="FJ15296" s="55">
        <v>10000</v>
      </c>
      <c r="FK15296" s="55" t="s">
        <v>1258</v>
      </c>
      <c r="FL15296" s="55">
        <v>0.025</v>
      </c>
    </row>
    <row r="15297" ht="14.25" customHeight="1" outlineLevel="1" spans="162:168">
      <c r="FF15297" s="55">
        <v>15290</v>
      </c>
      <c r="FG15297" s="55" t="s">
        <v>2077</v>
      </c>
      <c r="FH15297" s="55" t="s">
        <v>1607</v>
      </c>
      <c r="FI15297" s="55">
        <v>3</v>
      </c>
      <c r="FJ15297" s="55">
        <v>25000</v>
      </c>
      <c r="FK15297" s="55" t="s">
        <v>1258</v>
      </c>
      <c r="FL15297" s="55">
        <v>0.025</v>
      </c>
    </row>
    <row r="15298" ht="14.25" customHeight="1" outlineLevel="1" spans="162:168">
      <c r="FF15298" s="55">
        <v>15291</v>
      </c>
      <c r="FG15298" s="55" t="s">
        <v>2077</v>
      </c>
      <c r="FH15298" s="55" t="s">
        <v>1607</v>
      </c>
      <c r="FI15298" s="55">
        <v>3</v>
      </c>
      <c r="FJ15298" s="55">
        <v>50000</v>
      </c>
      <c r="FK15298" s="55" t="s">
        <v>1258</v>
      </c>
      <c r="FL15298" s="55">
        <v>0.025</v>
      </c>
    </row>
    <row r="15299" ht="14.25" customHeight="1" outlineLevel="1" spans="162:168">
      <c r="FF15299" s="55">
        <v>15292</v>
      </c>
      <c r="FG15299" s="55" t="s">
        <v>2077</v>
      </c>
      <c r="FH15299" s="55" t="s">
        <v>1607</v>
      </c>
      <c r="FI15299" s="55">
        <v>3</v>
      </c>
      <c r="FJ15299" s="55">
        <v>80000</v>
      </c>
      <c r="FK15299" s="55" t="s">
        <v>1258</v>
      </c>
      <c r="FL15299" s="55">
        <v>0.025</v>
      </c>
    </row>
    <row r="15300" ht="14.25" customHeight="1" outlineLevel="1" spans="162:168">
      <c r="FF15300" s="55">
        <v>15293</v>
      </c>
      <c r="FG15300" s="55" t="s">
        <v>2077</v>
      </c>
      <c r="FH15300" s="55" t="s">
        <v>1607</v>
      </c>
      <c r="FI15300" s="55">
        <v>3</v>
      </c>
      <c r="FJ15300" s="55">
        <v>130000</v>
      </c>
      <c r="FK15300" s="55" t="s">
        <v>1258</v>
      </c>
      <c r="FL15300" s="55">
        <v>0.025</v>
      </c>
    </row>
    <row r="15301" ht="14.25" customHeight="1" outlineLevel="1" spans="162:168">
      <c r="FF15301" s="55">
        <v>15294</v>
      </c>
      <c r="FG15301" s="55" t="s">
        <v>2077</v>
      </c>
      <c r="FH15301" s="55" t="s">
        <v>1607</v>
      </c>
      <c r="FI15301" s="55">
        <v>3</v>
      </c>
      <c r="FJ15301" s="55">
        <v>260000</v>
      </c>
      <c r="FK15301" s="55" t="s">
        <v>1258</v>
      </c>
      <c r="FL15301" s="55">
        <v>0.025</v>
      </c>
    </row>
    <row r="15302" ht="14.25" customHeight="1" outlineLevel="1" spans="162:168">
      <c r="FF15302" s="55">
        <v>15295</v>
      </c>
      <c r="FG15302" s="55" t="s">
        <v>2077</v>
      </c>
      <c r="FH15302" s="55" t="s">
        <v>1607</v>
      </c>
      <c r="FI15302" s="55">
        <v>3</v>
      </c>
      <c r="FJ15302" s="55">
        <v>400000</v>
      </c>
      <c r="FK15302" s="55" t="s">
        <v>1258</v>
      </c>
      <c r="FL15302" s="55">
        <v>0.025</v>
      </c>
    </row>
    <row r="15303" ht="14.25" customHeight="1" outlineLevel="1" spans="162:168">
      <c r="FF15303" s="55">
        <v>15296</v>
      </c>
      <c r="FG15303" s="55" t="s">
        <v>2077</v>
      </c>
      <c r="FH15303" s="55" t="s">
        <v>1607</v>
      </c>
      <c r="FI15303" s="55">
        <v>3</v>
      </c>
      <c r="FJ15303" s="55">
        <v>530000</v>
      </c>
      <c r="FK15303" s="55" t="s">
        <v>1258</v>
      </c>
      <c r="FL15303" s="55">
        <v>0.025</v>
      </c>
    </row>
    <row r="15304" ht="14.25" customHeight="1" outlineLevel="1" spans="162:168">
      <c r="FF15304" s="55">
        <v>15297</v>
      </c>
      <c r="FG15304" s="55" t="s">
        <v>2077</v>
      </c>
      <c r="FH15304" s="55" t="s">
        <v>1607</v>
      </c>
      <c r="FI15304" s="55">
        <v>3</v>
      </c>
      <c r="FJ15304" s="55">
        <v>540000</v>
      </c>
      <c r="FK15304" s="55" t="s">
        <v>1258</v>
      </c>
      <c r="FL15304" s="55">
        <v>0.025</v>
      </c>
    </row>
    <row r="15305" ht="14.25" customHeight="1" outlineLevel="1" spans="162:168">
      <c r="FF15305" s="55">
        <v>15298</v>
      </c>
      <c r="FG15305" s="55" t="s">
        <v>2077</v>
      </c>
      <c r="FH15305" s="55" t="s">
        <v>2048</v>
      </c>
      <c r="FI15305" s="55">
        <v>1</v>
      </c>
      <c r="FJ15305" s="55">
        <v>0</v>
      </c>
      <c r="FK15305" s="55" t="s">
        <v>1258</v>
      </c>
      <c r="FL15305" s="55">
        <v>0.0334</v>
      </c>
    </row>
    <row r="15306" ht="14.25" customHeight="1" outlineLevel="1" spans="162:168">
      <c r="FF15306" s="55">
        <v>15299</v>
      </c>
      <c r="FG15306" s="55" t="s">
        <v>2077</v>
      </c>
      <c r="FH15306" s="55" t="s">
        <v>2048</v>
      </c>
      <c r="FI15306" s="55">
        <v>1</v>
      </c>
      <c r="FJ15306" s="55">
        <v>1000</v>
      </c>
      <c r="FK15306" s="55" t="s">
        <v>1258</v>
      </c>
      <c r="FL15306" s="55">
        <v>0.0292</v>
      </c>
    </row>
    <row r="15307" ht="14.25" customHeight="1" outlineLevel="1" spans="162:168">
      <c r="FF15307" s="55">
        <v>15300</v>
      </c>
      <c r="FG15307" s="55" t="s">
        <v>2077</v>
      </c>
      <c r="FH15307" s="55" t="s">
        <v>2048</v>
      </c>
      <c r="FI15307" s="55">
        <v>1</v>
      </c>
      <c r="FJ15307" s="55">
        <v>2500</v>
      </c>
      <c r="FK15307" s="55" t="s">
        <v>1258</v>
      </c>
      <c r="FL15307" s="55">
        <v>0.025</v>
      </c>
    </row>
    <row r="15308" ht="14.25" customHeight="1" outlineLevel="1" spans="162:168">
      <c r="FF15308" s="55">
        <v>15301</v>
      </c>
      <c r="FG15308" s="55" t="s">
        <v>2077</v>
      </c>
      <c r="FH15308" s="55" t="s">
        <v>2048</v>
      </c>
      <c r="FI15308" s="55">
        <v>1</v>
      </c>
      <c r="FJ15308" s="55">
        <v>5000</v>
      </c>
      <c r="FK15308" s="55" t="s">
        <v>1258</v>
      </c>
      <c r="FL15308" s="55">
        <v>0.025</v>
      </c>
    </row>
    <row r="15309" ht="14.25" customHeight="1" outlineLevel="1" spans="162:168">
      <c r="FF15309" s="55">
        <v>15302</v>
      </c>
      <c r="FG15309" s="55" t="s">
        <v>2077</v>
      </c>
      <c r="FH15309" s="55" t="s">
        <v>2048</v>
      </c>
      <c r="FI15309" s="55">
        <v>1</v>
      </c>
      <c r="FJ15309" s="55">
        <v>10000</v>
      </c>
      <c r="FK15309" s="55" t="s">
        <v>1258</v>
      </c>
      <c r="FL15309" s="55">
        <v>0.025</v>
      </c>
    </row>
    <row r="15310" ht="14.25" customHeight="1" outlineLevel="1" spans="162:168">
      <c r="FF15310" s="55">
        <v>15303</v>
      </c>
      <c r="FG15310" s="55" t="s">
        <v>2077</v>
      </c>
      <c r="FH15310" s="55" t="s">
        <v>2048</v>
      </c>
      <c r="FI15310" s="55">
        <v>1</v>
      </c>
      <c r="FJ15310" s="55">
        <v>25000</v>
      </c>
      <c r="FK15310" s="55" t="s">
        <v>1258</v>
      </c>
      <c r="FL15310" s="55">
        <v>0.025</v>
      </c>
    </row>
    <row r="15311" ht="14.25" customHeight="1" outlineLevel="1" spans="162:168">
      <c r="FF15311" s="55">
        <v>15304</v>
      </c>
      <c r="FG15311" s="55" t="s">
        <v>2077</v>
      </c>
      <c r="FH15311" s="55" t="s">
        <v>2048</v>
      </c>
      <c r="FI15311" s="55">
        <v>1</v>
      </c>
      <c r="FJ15311" s="55">
        <v>50000</v>
      </c>
      <c r="FK15311" s="55" t="s">
        <v>1258</v>
      </c>
      <c r="FL15311" s="55">
        <v>0.025</v>
      </c>
    </row>
    <row r="15312" ht="14.25" customHeight="1" outlineLevel="1" spans="162:168">
      <c r="FF15312" s="55">
        <v>15305</v>
      </c>
      <c r="FG15312" s="55" t="s">
        <v>2077</v>
      </c>
      <c r="FH15312" s="55" t="s">
        <v>2048</v>
      </c>
      <c r="FI15312" s="55">
        <v>1</v>
      </c>
      <c r="FJ15312" s="55">
        <v>80000</v>
      </c>
      <c r="FK15312" s="55" t="s">
        <v>1258</v>
      </c>
      <c r="FL15312" s="55">
        <v>0.025</v>
      </c>
    </row>
    <row r="15313" ht="14.25" customHeight="1" outlineLevel="1" spans="162:168">
      <c r="FF15313" s="55">
        <v>15306</v>
      </c>
      <c r="FG15313" s="55" t="s">
        <v>2077</v>
      </c>
      <c r="FH15313" s="55" t="s">
        <v>2048</v>
      </c>
      <c r="FI15313" s="55">
        <v>1</v>
      </c>
      <c r="FJ15313" s="55">
        <v>130000</v>
      </c>
      <c r="FK15313" s="55" t="s">
        <v>1258</v>
      </c>
      <c r="FL15313" s="55">
        <v>0.025</v>
      </c>
    </row>
    <row r="15314" ht="14.25" customHeight="1" outlineLevel="1" spans="162:168">
      <c r="FF15314" s="55">
        <v>15307</v>
      </c>
      <c r="FG15314" s="55" t="s">
        <v>2077</v>
      </c>
      <c r="FH15314" s="55" t="s">
        <v>2048</v>
      </c>
      <c r="FI15314" s="55">
        <v>1</v>
      </c>
      <c r="FJ15314" s="55">
        <v>260000</v>
      </c>
      <c r="FK15314" s="55" t="s">
        <v>1258</v>
      </c>
      <c r="FL15314" s="55">
        <v>0.025</v>
      </c>
    </row>
    <row r="15315" ht="14.25" customHeight="1" outlineLevel="1" spans="162:168">
      <c r="FF15315" s="55">
        <v>15308</v>
      </c>
      <c r="FG15315" s="55" t="s">
        <v>2077</v>
      </c>
      <c r="FH15315" s="55" t="s">
        <v>2048</v>
      </c>
      <c r="FI15315" s="55">
        <v>1</v>
      </c>
      <c r="FJ15315" s="55">
        <v>400000</v>
      </c>
      <c r="FK15315" s="55" t="s">
        <v>1258</v>
      </c>
      <c r="FL15315" s="55">
        <v>0.025</v>
      </c>
    </row>
    <row r="15316" ht="14.25" customHeight="1" outlineLevel="1" spans="162:168">
      <c r="FF15316" s="55">
        <v>15309</v>
      </c>
      <c r="FG15316" s="55" t="s">
        <v>2077</v>
      </c>
      <c r="FH15316" s="55" t="s">
        <v>2048</v>
      </c>
      <c r="FI15316" s="55">
        <v>1</v>
      </c>
      <c r="FJ15316" s="55">
        <v>530000</v>
      </c>
      <c r="FK15316" s="55" t="s">
        <v>1258</v>
      </c>
      <c r="FL15316" s="55">
        <v>0.025</v>
      </c>
    </row>
    <row r="15317" ht="14.25" customHeight="1" outlineLevel="1" spans="162:168">
      <c r="FF15317" s="55">
        <v>15310</v>
      </c>
      <c r="FG15317" s="55" t="s">
        <v>2077</v>
      </c>
      <c r="FH15317" s="55" t="s">
        <v>2048</v>
      </c>
      <c r="FI15317" s="55">
        <v>1</v>
      </c>
      <c r="FJ15317" s="55">
        <v>540000</v>
      </c>
      <c r="FK15317" s="55" t="s">
        <v>1258</v>
      </c>
      <c r="FL15317" s="55">
        <v>0.025</v>
      </c>
    </row>
    <row r="15318" ht="14.25" customHeight="1" outlineLevel="1" spans="162:168">
      <c r="FF15318" s="55">
        <v>15311</v>
      </c>
      <c r="FG15318" s="55" t="s">
        <v>2077</v>
      </c>
      <c r="FH15318" s="55" t="s">
        <v>2048</v>
      </c>
      <c r="FI15318" s="55">
        <v>2</v>
      </c>
      <c r="FJ15318" s="55">
        <v>0</v>
      </c>
      <c r="FK15318" s="55" t="s">
        <v>1258</v>
      </c>
      <c r="FL15318" s="55">
        <v>0.0334</v>
      </c>
    </row>
    <row r="15319" ht="14.25" customHeight="1" outlineLevel="1" spans="162:168">
      <c r="FF15319" s="55">
        <v>15312</v>
      </c>
      <c r="FG15319" s="55" t="s">
        <v>2077</v>
      </c>
      <c r="FH15319" s="55" t="s">
        <v>2048</v>
      </c>
      <c r="FI15319" s="55">
        <v>2</v>
      </c>
      <c r="FJ15319" s="55">
        <v>1000</v>
      </c>
      <c r="FK15319" s="55" t="s">
        <v>1258</v>
      </c>
      <c r="FL15319" s="55">
        <v>0.0292</v>
      </c>
    </row>
    <row r="15320" ht="14.25" customHeight="1" outlineLevel="1" spans="162:168">
      <c r="FF15320" s="55">
        <v>15313</v>
      </c>
      <c r="FG15320" s="55" t="s">
        <v>2077</v>
      </c>
      <c r="FH15320" s="55" t="s">
        <v>2048</v>
      </c>
      <c r="FI15320" s="55">
        <v>2</v>
      </c>
      <c r="FJ15320" s="55">
        <v>2500</v>
      </c>
      <c r="FK15320" s="55" t="s">
        <v>1258</v>
      </c>
      <c r="FL15320" s="55">
        <v>0.025</v>
      </c>
    </row>
    <row r="15321" ht="14.25" customHeight="1" outlineLevel="1" spans="162:168">
      <c r="FF15321" s="55">
        <v>15314</v>
      </c>
      <c r="FG15321" s="55" t="s">
        <v>2077</v>
      </c>
      <c r="FH15321" s="55" t="s">
        <v>2048</v>
      </c>
      <c r="FI15321" s="55">
        <v>2</v>
      </c>
      <c r="FJ15321" s="55">
        <v>5000</v>
      </c>
      <c r="FK15321" s="55" t="s">
        <v>1258</v>
      </c>
      <c r="FL15321" s="55">
        <v>0.025</v>
      </c>
    </row>
    <row r="15322" ht="14.25" customHeight="1" outlineLevel="1" spans="162:168">
      <c r="FF15322" s="55">
        <v>15315</v>
      </c>
      <c r="FG15322" s="55" t="s">
        <v>2077</v>
      </c>
      <c r="FH15322" s="55" t="s">
        <v>2048</v>
      </c>
      <c r="FI15322" s="55">
        <v>2</v>
      </c>
      <c r="FJ15322" s="55">
        <v>10000</v>
      </c>
      <c r="FK15322" s="55" t="s">
        <v>1258</v>
      </c>
      <c r="FL15322" s="55">
        <v>0.025</v>
      </c>
    </row>
    <row r="15323" ht="14.25" customHeight="1" outlineLevel="1" spans="162:168">
      <c r="FF15323" s="55">
        <v>15316</v>
      </c>
      <c r="FG15323" s="55" t="s">
        <v>2077</v>
      </c>
      <c r="FH15323" s="55" t="s">
        <v>2048</v>
      </c>
      <c r="FI15323" s="55">
        <v>2</v>
      </c>
      <c r="FJ15323" s="55">
        <v>25000</v>
      </c>
      <c r="FK15323" s="55" t="s">
        <v>1258</v>
      </c>
      <c r="FL15323" s="55">
        <v>0.025</v>
      </c>
    </row>
    <row r="15324" ht="14.25" customHeight="1" outlineLevel="1" spans="162:168">
      <c r="FF15324" s="55">
        <v>15317</v>
      </c>
      <c r="FG15324" s="55" t="s">
        <v>2077</v>
      </c>
      <c r="FH15324" s="55" t="s">
        <v>2048</v>
      </c>
      <c r="FI15324" s="55">
        <v>2</v>
      </c>
      <c r="FJ15324" s="55">
        <v>50000</v>
      </c>
      <c r="FK15324" s="55" t="s">
        <v>1258</v>
      </c>
      <c r="FL15324" s="55">
        <v>0.025</v>
      </c>
    </row>
    <row r="15325" ht="14.25" customHeight="1" outlineLevel="1" spans="162:168">
      <c r="FF15325" s="55">
        <v>15318</v>
      </c>
      <c r="FG15325" s="55" t="s">
        <v>2077</v>
      </c>
      <c r="FH15325" s="55" t="s">
        <v>2048</v>
      </c>
      <c r="FI15325" s="55">
        <v>2</v>
      </c>
      <c r="FJ15325" s="55">
        <v>80000</v>
      </c>
      <c r="FK15325" s="55" t="s">
        <v>1258</v>
      </c>
      <c r="FL15325" s="55">
        <v>0.025</v>
      </c>
    </row>
    <row r="15326" ht="14.25" customHeight="1" outlineLevel="1" spans="162:168">
      <c r="FF15326" s="55">
        <v>15319</v>
      </c>
      <c r="FG15326" s="55" t="s">
        <v>2077</v>
      </c>
      <c r="FH15326" s="55" t="s">
        <v>2048</v>
      </c>
      <c r="FI15326" s="55">
        <v>2</v>
      </c>
      <c r="FJ15326" s="55">
        <v>130000</v>
      </c>
      <c r="FK15326" s="55" t="s">
        <v>1258</v>
      </c>
      <c r="FL15326" s="55">
        <v>0.025</v>
      </c>
    </row>
    <row r="15327" ht="14.25" customHeight="1" outlineLevel="1" spans="162:168">
      <c r="FF15327" s="55">
        <v>15320</v>
      </c>
      <c r="FG15327" s="55" t="s">
        <v>2077</v>
      </c>
      <c r="FH15327" s="55" t="s">
        <v>2048</v>
      </c>
      <c r="FI15327" s="55">
        <v>2</v>
      </c>
      <c r="FJ15327" s="55">
        <v>260000</v>
      </c>
      <c r="FK15327" s="55" t="s">
        <v>1258</v>
      </c>
      <c r="FL15327" s="55">
        <v>0.025</v>
      </c>
    </row>
    <row r="15328" ht="14.25" customHeight="1" outlineLevel="1" spans="162:168">
      <c r="FF15328" s="55">
        <v>15321</v>
      </c>
      <c r="FG15328" s="55" t="s">
        <v>2077</v>
      </c>
      <c r="FH15328" s="55" t="s">
        <v>2048</v>
      </c>
      <c r="FI15328" s="55">
        <v>2</v>
      </c>
      <c r="FJ15328" s="55">
        <v>400000</v>
      </c>
      <c r="FK15328" s="55" t="s">
        <v>1258</v>
      </c>
      <c r="FL15328" s="55">
        <v>0.025</v>
      </c>
    </row>
    <row r="15329" ht="14.25" customHeight="1" outlineLevel="1" spans="162:168">
      <c r="FF15329" s="55">
        <v>15322</v>
      </c>
      <c r="FG15329" s="55" t="s">
        <v>2077</v>
      </c>
      <c r="FH15329" s="55" t="s">
        <v>2048</v>
      </c>
      <c r="FI15329" s="55">
        <v>2</v>
      </c>
      <c r="FJ15329" s="55">
        <v>530000</v>
      </c>
      <c r="FK15329" s="55" t="s">
        <v>1258</v>
      </c>
      <c r="FL15329" s="55">
        <v>0.025</v>
      </c>
    </row>
    <row r="15330" ht="14.25" customHeight="1" outlineLevel="1" spans="162:168">
      <c r="FF15330" s="55">
        <v>15323</v>
      </c>
      <c r="FG15330" s="55" t="s">
        <v>2077</v>
      </c>
      <c r="FH15330" s="55" t="s">
        <v>2048</v>
      </c>
      <c r="FI15330" s="55">
        <v>2</v>
      </c>
      <c r="FJ15330" s="55">
        <v>540000</v>
      </c>
      <c r="FK15330" s="55" t="s">
        <v>1258</v>
      </c>
      <c r="FL15330" s="55">
        <v>0.025</v>
      </c>
    </row>
    <row r="15331" ht="14.25" customHeight="1" outlineLevel="1" spans="162:168">
      <c r="FF15331" s="55">
        <v>15324</v>
      </c>
      <c r="FG15331" s="55" t="s">
        <v>2077</v>
      </c>
      <c r="FH15331" s="55" t="s">
        <v>2048</v>
      </c>
      <c r="FI15331" s="55">
        <v>3</v>
      </c>
      <c r="FJ15331" s="55">
        <v>0</v>
      </c>
      <c r="FK15331" s="55" t="s">
        <v>1258</v>
      </c>
      <c r="FL15331" s="55">
        <v>0.0334</v>
      </c>
    </row>
    <row r="15332" ht="14.25" customHeight="1" outlineLevel="1" spans="162:168">
      <c r="FF15332" s="55">
        <v>15325</v>
      </c>
      <c r="FG15332" s="55" t="s">
        <v>2077</v>
      </c>
      <c r="FH15332" s="55" t="s">
        <v>2048</v>
      </c>
      <c r="FI15332" s="55">
        <v>3</v>
      </c>
      <c r="FJ15332" s="55">
        <v>1000</v>
      </c>
      <c r="FK15332" s="55" t="s">
        <v>1258</v>
      </c>
      <c r="FL15332" s="55">
        <v>0.0292</v>
      </c>
    </row>
    <row r="15333" ht="14.25" customHeight="1" outlineLevel="1" spans="162:168">
      <c r="FF15333" s="55">
        <v>15326</v>
      </c>
      <c r="FG15333" s="55" t="s">
        <v>2077</v>
      </c>
      <c r="FH15333" s="55" t="s">
        <v>2048</v>
      </c>
      <c r="FI15333" s="55">
        <v>3</v>
      </c>
      <c r="FJ15333" s="55">
        <v>2500</v>
      </c>
      <c r="FK15333" s="55" t="s">
        <v>1258</v>
      </c>
      <c r="FL15333" s="55">
        <v>0.025</v>
      </c>
    </row>
    <row r="15334" ht="14.25" customHeight="1" outlineLevel="1" spans="162:168">
      <c r="FF15334" s="55">
        <v>15327</v>
      </c>
      <c r="FG15334" s="55" t="s">
        <v>2077</v>
      </c>
      <c r="FH15334" s="55" t="s">
        <v>2048</v>
      </c>
      <c r="FI15334" s="55">
        <v>3</v>
      </c>
      <c r="FJ15334" s="55">
        <v>5000</v>
      </c>
      <c r="FK15334" s="55" t="s">
        <v>1258</v>
      </c>
      <c r="FL15334" s="55">
        <v>0.025</v>
      </c>
    </row>
    <row r="15335" ht="14.25" customHeight="1" outlineLevel="1" spans="162:168">
      <c r="FF15335" s="55">
        <v>15328</v>
      </c>
      <c r="FG15335" s="55" t="s">
        <v>2077</v>
      </c>
      <c r="FH15335" s="55" t="s">
        <v>2048</v>
      </c>
      <c r="FI15335" s="55">
        <v>3</v>
      </c>
      <c r="FJ15335" s="55">
        <v>10000</v>
      </c>
      <c r="FK15335" s="55" t="s">
        <v>1258</v>
      </c>
      <c r="FL15335" s="55">
        <v>0.025</v>
      </c>
    </row>
    <row r="15336" ht="14.25" customHeight="1" outlineLevel="1" spans="162:168">
      <c r="FF15336" s="55">
        <v>15329</v>
      </c>
      <c r="FG15336" s="55" t="s">
        <v>2077</v>
      </c>
      <c r="FH15336" s="55" t="s">
        <v>2048</v>
      </c>
      <c r="FI15336" s="55">
        <v>3</v>
      </c>
      <c r="FJ15336" s="55">
        <v>25000</v>
      </c>
      <c r="FK15336" s="55" t="s">
        <v>1258</v>
      </c>
      <c r="FL15336" s="55">
        <v>0.025</v>
      </c>
    </row>
    <row r="15337" ht="14.25" customHeight="1" outlineLevel="1" spans="162:168">
      <c r="FF15337" s="55">
        <v>15330</v>
      </c>
      <c r="FG15337" s="55" t="s">
        <v>2077</v>
      </c>
      <c r="FH15337" s="55" t="s">
        <v>2048</v>
      </c>
      <c r="FI15337" s="55">
        <v>3</v>
      </c>
      <c r="FJ15337" s="55">
        <v>50000</v>
      </c>
      <c r="FK15337" s="55" t="s">
        <v>1258</v>
      </c>
      <c r="FL15337" s="55">
        <v>0.025</v>
      </c>
    </row>
    <row r="15338" ht="14.25" customHeight="1" outlineLevel="1" spans="162:168">
      <c r="FF15338" s="55">
        <v>15331</v>
      </c>
      <c r="FG15338" s="55" t="s">
        <v>2077</v>
      </c>
      <c r="FH15338" s="55" t="s">
        <v>2048</v>
      </c>
      <c r="FI15338" s="55">
        <v>3</v>
      </c>
      <c r="FJ15338" s="55">
        <v>80000</v>
      </c>
      <c r="FK15338" s="55" t="s">
        <v>1258</v>
      </c>
      <c r="FL15338" s="55">
        <v>0.025</v>
      </c>
    </row>
    <row r="15339" ht="14.25" customHeight="1" outlineLevel="1" spans="162:168">
      <c r="FF15339" s="55">
        <v>15332</v>
      </c>
      <c r="FG15339" s="55" t="s">
        <v>2077</v>
      </c>
      <c r="FH15339" s="55" t="s">
        <v>2048</v>
      </c>
      <c r="FI15339" s="55">
        <v>3</v>
      </c>
      <c r="FJ15339" s="55">
        <v>130000</v>
      </c>
      <c r="FK15339" s="55" t="s">
        <v>1258</v>
      </c>
      <c r="FL15339" s="55">
        <v>0.025</v>
      </c>
    </row>
    <row r="15340" ht="14.25" customHeight="1" outlineLevel="1" spans="162:168">
      <c r="FF15340" s="55">
        <v>15333</v>
      </c>
      <c r="FG15340" s="55" t="s">
        <v>2077</v>
      </c>
      <c r="FH15340" s="55" t="s">
        <v>2048</v>
      </c>
      <c r="FI15340" s="55">
        <v>3</v>
      </c>
      <c r="FJ15340" s="55">
        <v>260000</v>
      </c>
      <c r="FK15340" s="55" t="s">
        <v>1258</v>
      </c>
      <c r="FL15340" s="55">
        <v>0.025</v>
      </c>
    </row>
    <row r="15341" ht="14.25" customHeight="1" outlineLevel="1" spans="162:168">
      <c r="FF15341" s="55">
        <v>15334</v>
      </c>
      <c r="FG15341" s="55" t="s">
        <v>2077</v>
      </c>
      <c r="FH15341" s="55" t="s">
        <v>2048</v>
      </c>
      <c r="FI15341" s="55">
        <v>3</v>
      </c>
      <c r="FJ15341" s="55">
        <v>400000</v>
      </c>
      <c r="FK15341" s="55" t="s">
        <v>1258</v>
      </c>
      <c r="FL15341" s="55">
        <v>0.025</v>
      </c>
    </row>
    <row r="15342" ht="14.25" customHeight="1" outlineLevel="1" spans="162:168">
      <c r="FF15342" s="55">
        <v>15335</v>
      </c>
      <c r="FG15342" s="55" t="s">
        <v>2077</v>
      </c>
      <c r="FH15342" s="55" t="s">
        <v>2048</v>
      </c>
      <c r="FI15342" s="55">
        <v>3</v>
      </c>
      <c r="FJ15342" s="55">
        <v>530000</v>
      </c>
      <c r="FK15342" s="55" t="s">
        <v>1258</v>
      </c>
      <c r="FL15342" s="55">
        <v>0.025</v>
      </c>
    </row>
    <row r="15343" ht="14.25" customHeight="1" outlineLevel="1" spans="162:168">
      <c r="FF15343" s="55">
        <v>15336</v>
      </c>
      <c r="FG15343" s="55" t="s">
        <v>2077</v>
      </c>
      <c r="FH15343" s="55" t="s">
        <v>2048</v>
      </c>
      <c r="FI15343" s="55">
        <v>3</v>
      </c>
      <c r="FJ15343" s="55">
        <v>540000</v>
      </c>
      <c r="FK15343" s="55" t="s">
        <v>1258</v>
      </c>
      <c r="FL15343" s="55">
        <v>0.025</v>
      </c>
    </row>
    <row r="15344" ht="14.25" customHeight="1" outlineLevel="1" spans="162:168">
      <c r="FF15344" s="55">
        <v>15337</v>
      </c>
      <c r="FG15344" s="55" t="s">
        <v>2077</v>
      </c>
      <c r="FH15344" s="55" t="s">
        <v>2048</v>
      </c>
      <c r="FI15344" s="55">
        <v>4</v>
      </c>
      <c r="FJ15344" s="55">
        <v>0</v>
      </c>
      <c r="FK15344" s="55" t="s">
        <v>1258</v>
      </c>
      <c r="FL15344" s="55">
        <v>0.0334</v>
      </c>
    </row>
    <row r="15345" ht="14.25" customHeight="1" outlineLevel="1" spans="162:168">
      <c r="FF15345" s="55">
        <v>15338</v>
      </c>
      <c r="FG15345" s="55" t="s">
        <v>2077</v>
      </c>
      <c r="FH15345" s="55" t="s">
        <v>2048</v>
      </c>
      <c r="FI15345" s="55">
        <v>4</v>
      </c>
      <c r="FJ15345" s="55">
        <v>1000</v>
      </c>
      <c r="FK15345" s="55" t="s">
        <v>1258</v>
      </c>
      <c r="FL15345" s="55">
        <v>0.0292</v>
      </c>
    </row>
    <row r="15346" ht="14.25" customHeight="1" outlineLevel="1" spans="162:168">
      <c r="FF15346" s="55">
        <v>15339</v>
      </c>
      <c r="FG15346" s="55" t="s">
        <v>2077</v>
      </c>
      <c r="FH15346" s="55" t="s">
        <v>2048</v>
      </c>
      <c r="FI15346" s="55">
        <v>4</v>
      </c>
      <c r="FJ15346" s="55">
        <v>2500</v>
      </c>
      <c r="FK15346" s="55" t="s">
        <v>1258</v>
      </c>
      <c r="FL15346" s="55">
        <v>0.025</v>
      </c>
    </row>
    <row r="15347" ht="14.25" customHeight="1" outlineLevel="1" spans="162:168">
      <c r="FF15347" s="55">
        <v>15340</v>
      </c>
      <c r="FG15347" s="55" t="s">
        <v>2077</v>
      </c>
      <c r="FH15347" s="55" t="s">
        <v>2048</v>
      </c>
      <c r="FI15347" s="55">
        <v>4</v>
      </c>
      <c r="FJ15347" s="55">
        <v>5000</v>
      </c>
      <c r="FK15347" s="55" t="s">
        <v>1258</v>
      </c>
      <c r="FL15347" s="55">
        <v>0.025</v>
      </c>
    </row>
    <row r="15348" ht="14.25" customHeight="1" outlineLevel="1" spans="162:168">
      <c r="FF15348" s="55">
        <v>15341</v>
      </c>
      <c r="FG15348" s="55" t="s">
        <v>2077</v>
      </c>
      <c r="FH15348" s="55" t="s">
        <v>2048</v>
      </c>
      <c r="FI15348" s="55">
        <v>4</v>
      </c>
      <c r="FJ15348" s="55">
        <v>10000</v>
      </c>
      <c r="FK15348" s="55" t="s">
        <v>1258</v>
      </c>
      <c r="FL15348" s="55">
        <v>0.025</v>
      </c>
    </row>
    <row r="15349" ht="14.25" customHeight="1" outlineLevel="1" spans="162:168">
      <c r="FF15349" s="55">
        <v>15342</v>
      </c>
      <c r="FG15349" s="55" t="s">
        <v>2077</v>
      </c>
      <c r="FH15349" s="55" t="s">
        <v>2048</v>
      </c>
      <c r="FI15349" s="55">
        <v>4</v>
      </c>
      <c r="FJ15349" s="55">
        <v>25000</v>
      </c>
      <c r="FK15349" s="55" t="s">
        <v>1258</v>
      </c>
      <c r="FL15349" s="55">
        <v>0.025</v>
      </c>
    </row>
    <row r="15350" ht="14.25" customHeight="1" outlineLevel="1" spans="162:168">
      <c r="FF15350" s="55">
        <v>15343</v>
      </c>
      <c r="FG15350" s="55" t="s">
        <v>2077</v>
      </c>
      <c r="FH15350" s="55" t="s">
        <v>2048</v>
      </c>
      <c r="FI15350" s="55">
        <v>4</v>
      </c>
      <c r="FJ15350" s="55">
        <v>50000</v>
      </c>
      <c r="FK15350" s="55" t="s">
        <v>1258</v>
      </c>
      <c r="FL15350" s="55">
        <v>0.025</v>
      </c>
    </row>
    <row r="15351" ht="14.25" customHeight="1" outlineLevel="1" spans="162:168">
      <c r="FF15351" s="55">
        <v>15344</v>
      </c>
      <c r="FG15351" s="55" t="s">
        <v>2077</v>
      </c>
      <c r="FH15351" s="55" t="s">
        <v>2048</v>
      </c>
      <c r="FI15351" s="55">
        <v>4</v>
      </c>
      <c r="FJ15351" s="55">
        <v>80000</v>
      </c>
      <c r="FK15351" s="55" t="s">
        <v>1258</v>
      </c>
      <c r="FL15351" s="55">
        <v>0.025</v>
      </c>
    </row>
    <row r="15352" ht="14.25" customHeight="1" outlineLevel="1" spans="162:168">
      <c r="FF15352" s="55">
        <v>15345</v>
      </c>
      <c r="FG15352" s="55" t="s">
        <v>2077</v>
      </c>
      <c r="FH15352" s="55" t="s">
        <v>2048</v>
      </c>
      <c r="FI15352" s="55">
        <v>4</v>
      </c>
      <c r="FJ15352" s="55">
        <v>130000</v>
      </c>
      <c r="FK15352" s="55" t="s">
        <v>1258</v>
      </c>
      <c r="FL15352" s="55">
        <v>0.025</v>
      </c>
    </row>
    <row r="15353" ht="14.25" customHeight="1" outlineLevel="1" spans="162:168">
      <c r="FF15353" s="55">
        <v>15346</v>
      </c>
      <c r="FG15353" s="55" t="s">
        <v>2077</v>
      </c>
      <c r="FH15353" s="55" t="s">
        <v>2048</v>
      </c>
      <c r="FI15353" s="55">
        <v>4</v>
      </c>
      <c r="FJ15353" s="55">
        <v>260000</v>
      </c>
      <c r="FK15353" s="55" t="s">
        <v>1258</v>
      </c>
      <c r="FL15353" s="55">
        <v>0.025</v>
      </c>
    </row>
    <row r="15354" ht="14.25" customHeight="1" outlineLevel="1" spans="162:168">
      <c r="FF15354" s="55">
        <v>15347</v>
      </c>
      <c r="FG15354" s="55" t="s">
        <v>2077</v>
      </c>
      <c r="FH15354" s="55" t="s">
        <v>2048</v>
      </c>
      <c r="FI15354" s="55">
        <v>4</v>
      </c>
      <c r="FJ15354" s="55">
        <v>400000</v>
      </c>
      <c r="FK15354" s="55" t="s">
        <v>1258</v>
      </c>
      <c r="FL15354" s="55">
        <v>0.025</v>
      </c>
    </row>
    <row r="15355" ht="14.25" customHeight="1" outlineLevel="1" spans="162:168">
      <c r="FF15355" s="55">
        <v>15348</v>
      </c>
      <c r="FG15355" s="55" t="s">
        <v>2077</v>
      </c>
      <c r="FH15355" s="55" t="s">
        <v>2048</v>
      </c>
      <c r="FI15355" s="55">
        <v>4</v>
      </c>
      <c r="FJ15355" s="55">
        <v>530000</v>
      </c>
      <c r="FK15355" s="55" t="s">
        <v>1258</v>
      </c>
      <c r="FL15355" s="55">
        <v>0.025</v>
      </c>
    </row>
    <row r="15356" ht="14.25" customHeight="1" outlineLevel="1" spans="162:168">
      <c r="FF15356" s="55">
        <v>15349</v>
      </c>
      <c r="FG15356" s="55" t="s">
        <v>2077</v>
      </c>
      <c r="FH15356" s="55" t="s">
        <v>2048</v>
      </c>
      <c r="FI15356" s="55">
        <v>4</v>
      </c>
      <c r="FJ15356" s="55">
        <v>540000</v>
      </c>
      <c r="FK15356" s="55" t="s">
        <v>1258</v>
      </c>
      <c r="FL15356" s="55">
        <v>0.025</v>
      </c>
    </row>
    <row r="15357" ht="14.25" customHeight="1" outlineLevel="1" spans="162:168">
      <c r="FF15357" s="55">
        <v>15350</v>
      </c>
      <c r="FG15357" s="55" t="s">
        <v>2077</v>
      </c>
      <c r="FH15357" s="55" t="s">
        <v>2048</v>
      </c>
      <c r="FI15357" s="55">
        <v>5</v>
      </c>
      <c r="FJ15357" s="55">
        <v>0</v>
      </c>
      <c r="FK15357" s="55" t="s">
        <v>1258</v>
      </c>
      <c r="FL15357" s="55">
        <v>0.0275</v>
      </c>
    </row>
    <row r="15358" ht="14.25" customHeight="1" outlineLevel="1" spans="162:168">
      <c r="FF15358" s="55">
        <v>15351</v>
      </c>
      <c r="FG15358" s="55" t="s">
        <v>2077</v>
      </c>
      <c r="FH15358" s="55" t="s">
        <v>2048</v>
      </c>
      <c r="FI15358" s="55">
        <v>5</v>
      </c>
      <c r="FJ15358" s="55">
        <v>1000</v>
      </c>
      <c r="FK15358" s="55" t="s">
        <v>1258</v>
      </c>
      <c r="FL15358" s="55">
        <v>0.0267</v>
      </c>
    </row>
    <row r="15359" ht="14.25" customHeight="1" outlineLevel="1" spans="162:168">
      <c r="FF15359" s="55">
        <v>15352</v>
      </c>
      <c r="FG15359" s="55" t="s">
        <v>2077</v>
      </c>
      <c r="FH15359" s="55" t="s">
        <v>2048</v>
      </c>
      <c r="FI15359" s="55">
        <v>5</v>
      </c>
      <c r="FJ15359" s="55">
        <v>2500</v>
      </c>
      <c r="FK15359" s="55" t="s">
        <v>1258</v>
      </c>
      <c r="FL15359" s="55">
        <v>0.025</v>
      </c>
    </row>
    <row r="15360" ht="14.25" customHeight="1" outlineLevel="1" spans="162:168">
      <c r="FF15360" s="55">
        <v>15353</v>
      </c>
      <c r="FG15360" s="55" t="s">
        <v>2077</v>
      </c>
      <c r="FH15360" s="55" t="s">
        <v>2048</v>
      </c>
      <c r="FI15360" s="55">
        <v>5</v>
      </c>
      <c r="FJ15360" s="55">
        <v>5000</v>
      </c>
      <c r="FK15360" s="55" t="s">
        <v>1258</v>
      </c>
      <c r="FL15360" s="55">
        <v>0.025</v>
      </c>
    </row>
    <row r="15361" ht="14.25" customHeight="1" outlineLevel="1" spans="162:168">
      <c r="FF15361" s="55">
        <v>15354</v>
      </c>
      <c r="FG15361" s="55" t="s">
        <v>2077</v>
      </c>
      <c r="FH15361" s="55" t="s">
        <v>2048</v>
      </c>
      <c r="FI15361" s="55">
        <v>5</v>
      </c>
      <c r="FJ15361" s="55">
        <v>10000</v>
      </c>
      <c r="FK15361" s="55" t="s">
        <v>1258</v>
      </c>
      <c r="FL15361" s="55">
        <v>0.025</v>
      </c>
    </row>
    <row r="15362" ht="14.25" customHeight="1" outlineLevel="1" spans="162:168">
      <c r="FF15362" s="55">
        <v>15355</v>
      </c>
      <c r="FG15362" s="55" t="s">
        <v>2077</v>
      </c>
      <c r="FH15362" s="55" t="s">
        <v>2048</v>
      </c>
      <c r="FI15362" s="55">
        <v>5</v>
      </c>
      <c r="FJ15362" s="55">
        <v>25000</v>
      </c>
      <c r="FK15362" s="55" t="s">
        <v>1258</v>
      </c>
      <c r="FL15362" s="55">
        <v>0.025</v>
      </c>
    </row>
    <row r="15363" ht="14.25" customHeight="1" outlineLevel="1" spans="162:168">
      <c r="FF15363" s="55">
        <v>15356</v>
      </c>
      <c r="FG15363" s="55" t="s">
        <v>2077</v>
      </c>
      <c r="FH15363" s="55" t="s">
        <v>2048</v>
      </c>
      <c r="FI15363" s="55">
        <v>5</v>
      </c>
      <c r="FJ15363" s="55">
        <v>50000</v>
      </c>
      <c r="FK15363" s="55" t="s">
        <v>1258</v>
      </c>
      <c r="FL15363" s="55">
        <v>0.025</v>
      </c>
    </row>
    <row r="15364" ht="14.25" customHeight="1" outlineLevel="1" spans="162:168">
      <c r="FF15364" s="55">
        <v>15357</v>
      </c>
      <c r="FG15364" s="55" t="s">
        <v>2077</v>
      </c>
      <c r="FH15364" s="55" t="s">
        <v>2048</v>
      </c>
      <c r="FI15364" s="55">
        <v>5</v>
      </c>
      <c r="FJ15364" s="55">
        <v>80000</v>
      </c>
      <c r="FK15364" s="55" t="s">
        <v>1258</v>
      </c>
      <c r="FL15364" s="55">
        <v>0.025</v>
      </c>
    </row>
    <row r="15365" ht="14.25" customHeight="1" outlineLevel="1" spans="162:168">
      <c r="FF15365" s="55">
        <v>15358</v>
      </c>
      <c r="FG15365" s="55" t="s">
        <v>2077</v>
      </c>
      <c r="FH15365" s="55" t="s">
        <v>2048</v>
      </c>
      <c r="FI15365" s="55">
        <v>5</v>
      </c>
      <c r="FJ15365" s="55">
        <v>130000</v>
      </c>
      <c r="FK15365" s="55" t="s">
        <v>1258</v>
      </c>
      <c r="FL15365" s="55">
        <v>0.025</v>
      </c>
    </row>
    <row r="15366" ht="14.25" customHeight="1" outlineLevel="1" spans="162:168">
      <c r="FF15366" s="55">
        <v>15359</v>
      </c>
      <c r="FG15366" s="55" t="s">
        <v>2077</v>
      </c>
      <c r="FH15366" s="55" t="s">
        <v>2048</v>
      </c>
      <c r="FI15366" s="55">
        <v>5</v>
      </c>
      <c r="FJ15366" s="55">
        <v>260000</v>
      </c>
      <c r="FK15366" s="55" t="s">
        <v>1258</v>
      </c>
      <c r="FL15366" s="55">
        <v>0.025</v>
      </c>
    </row>
    <row r="15367" ht="14.25" customHeight="1" outlineLevel="1" spans="162:168">
      <c r="FF15367" s="55">
        <v>15360</v>
      </c>
      <c r="FG15367" s="55" t="s">
        <v>2077</v>
      </c>
      <c r="FH15367" s="55" t="s">
        <v>2048</v>
      </c>
      <c r="FI15367" s="55">
        <v>5</v>
      </c>
      <c r="FJ15367" s="55">
        <v>400000</v>
      </c>
      <c r="FK15367" s="55" t="s">
        <v>1258</v>
      </c>
      <c r="FL15367" s="55">
        <v>0.025</v>
      </c>
    </row>
    <row r="15368" ht="14.25" customHeight="1" outlineLevel="1" spans="162:168">
      <c r="FF15368" s="55">
        <v>15361</v>
      </c>
      <c r="FG15368" s="55" t="s">
        <v>2077</v>
      </c>
      <c r="FH15368" s="55" t="s">
        <v>2048</v>
      </c>
      <c r="FI15368" s="55">
        <v>5</v>
      </c>
      <c r="FJ15368" s="55">
        <v>530000</v>
      </c>
      <c r="FK15368" s="55" t="s">
        <v>1258</v>
      </c>
      <c r="FL15368" s="55">
        <v>0.025</v>
      </c>
    </row>
    <row r="15369" ht="14.25" customHeight="1" outlineLevel="1" spans="162:168">
      <c r="FF15369" s="55">
        <v>15362</v>
      </c>
      <c r="FG15369" s="55" t="s">
        <v>2077</v>
      </c>
      <c r="FH15369" s="55" t="s">
        <v>2048</v>
      </c>
      <c r="FI15369" s="55">
        <v>5</v>
      </c>
      <c r="FJ15369" s="55">
        <v>540000</v>
      </c>
      <c r="FK15369" s="55" t="s">
        <v>1258</v>
      </c>
      <c r="FL15369" s="55">
        <v>0.025</v>
      </c>
    </row>
    <row r="15370" ht="14.25" customHeight="1" outlineLevel="1" spans="162:168">
      <c r="FF15370" s="55">
        <v>15363</v>
      </c>
      <c r="FG15370" s="55" t="s">
        <v>2077</v>
      </c>
      <c r="FH15370" s="55" t="s">
        <v>2048</v>
      </c>
      <c r="FI15370" s="55">
        <v>6</v>
      </c>
      <c r="FJ15370" s="55">
        <v>0</v>
      </c>
      <c r="FK15370" s="55" t="s">
        <v>1258</v>
      </c>
      <c r="FL15370" s="55">
        <v>0.0275</v>
      </c>
    </row>
    <row r="15371" ht="14.25" customHeight="1" outlineLevel="1" spans="162:168">
      <c r="FF15371" s="55">
        <v>15364</v>
      </c>
      <c r="FG15371" s="55" t="s">
        <v>2077</v>
      </c>
      <c r="FH15371" s="55" t="s">
        <v>2048</v>
      </c>
      <c r="FI15371" s="55">
        <v>6</v>
      </c>
      <c r="FJ15371" s="55">
        <v>1000</v>
      </c>
      <c r="FK15371" s="55" t="s">
        <v>1258</v>
      </c>
      <c r="FL15371" s="55">
        <v>0.0267</v>
      </c>
    </row>
    <row r="15372" ht="14.25" customHeight="1" outlineLevel="1" spans="162:168">
      <c r="FF15372" s="55">
        <v>15365</v>
      </c>
      <c r="FG15372" s="55" t="s">
        <v>2077</v>
      </c>
      <c r="FH15372" s="55" t="s">
        <v>2048</v>
      </c>
      <c r="FI15372" s="55">
        <v>6</v>
      </c>
      <c r="FJ15372" s="55">
        <v>2500</v>
      </c>
      <c r="FK15372" s="55" t="s">
        <v>1258</v>
      </c>
      <c r="FL15372" s="55">
        <v>0.025</v>
      </c>
    </row>
    <row r="15373" ht="14.25" customHeight="1" outlineLevel="1" spans="162:168">
      <c r="FF15373" s="55">
        <v>15366</v>
      </c>
      <c r="FG15373" s="55" t="s">
        <v>2077</v>
      </c>
      <c r="FH15373" s="55" t="s">
        <v>2048</v>
      </c>
      <c r="FI15373" s="55">
        <v>6</v>
      </c>
      <c r="FJ15373" s="55">
        <v>5000</v>
      </c>
      <c r="FK15373" s="55" t="s">
        <v>1258</v>
      </c>
      <c r="FL15373" s="55">
        <v>0.025</v>
      </c>
    </row>
    <row r="15374" ht="14.25" customHeight="1" outlineLevel="1" spans="162:168">
      <c r="FF15374" s="55">
        <v>15367</v>
      </c>
      <c r="FG15374" s="55" t="s">
        <v>2077</v>
      </c>
      <c r="FH15374" s="55" t="s">
        <v>2048</v>
      </c>
      <c r="FI15374" s="55">
        <v>6</v>
      </c>
      <c r="FJ15374" s="55">
        <v>10000</v>
      </c>
      <c r="FK15374" s="55" t="s">
        <v>1258</v>
      </c>
      <c r="FL15374" s="55">
        <v>0.025</v>
      </c>
    </row>
    <row r="15375" ht="14.25" customHeight="1" outlineLevel="1" spans="162:168">
      <c r="FF15375" s="55">
        <v>15368</v>
      </c>
      <c r="FG15375" s="55" t="s">
        <v>2077</v>
      </c>
      <c r="FH15375" s="55" t="s">
        <v>2048</v>
      </c>
      <c r="FI15375" s="55">
        <v>6</v>
      </c>
      <c r="FJ15375" s="55">
        <v>25000</v>
      </c>
      <c r="FK15375" s="55" t="s">
        <v>1258</v>
      </c>
      <c r="FL15375" s="55">
        <v>0.025</v>
      </c>
    </row>
    <row r="15376" ht="14.25" customHeight="1" outlineLevel="1" spans="162:168">
      <c r="FF15376" s="55">
        <v>15369</v>
      </c>
      <c r="FG15376" s="55" t="s">
        <v>2077</v>
      </c>
      <c r="FH15376" s="55" t="s">
        <v>2048</v>
      </c>
      <c r="FI15376" s="55">
        <v>6</v>
      </c>
      <c r="FJ15376" s="55">
        <v>50000</v>
      </c>
      <c r="FK15376" s="55" t="s">
        <v>1258</v>
      </c>
      <c r="FL15376" s="55">
        <v>0.025</v>
      </c>
    </row>
    <row r="15377" ht="14.25" customHeight="1" outlineLevel="1" spans="162:168">
      <c r="FF15377" s="55">
        <v>15370</v>
      </c>
      <c r="FG15377" s="55" t="s">
        <v>2077</v>
      </c>
      <c r="FH15377" s="55" t="s">
        <v>2048</v>
      </c>
      <c r="FI15377" s="55">
        <v>6</v>
      </c>
      <c r="FJ15377" s="55">
        <v>80000</v>
      </c>
      <c r="FK15377" s="55" t="s">
        <v>1258</v>
      </c>
      <c r="FL15377" s="55">
        <v>0.025</v>
      </c>
    </row>
    <row r="15378" ht="14.25" customHeight="1" outlineLevel="1" spans="162:168">
      <c r="FF15378" s="55">
        <v>15371</v>
      </c>
      <c r="FG15378" s="55" t="s">
        <v>2077</v>
      </c>
      <c r="FH15378" s="55" t="s">
        <v>2048</v>
      </c>
      <c r="FI15378" s="55">
        <v>6</v>
      </c>
      <c r="FJ15378" s="55">
        <v>130000</v>
      </c>
      <c r="FK15378" s="55" t="s">
        <v>1258</v>
      </c>
      <c r="FL15378" s="55">
        <v>0.025</v>
      </c>
    </row>
    <row r="15379" ht="14.25" customHeight="1" outlineLevel="1" spans="162:168">
      <c r="FF15379" s="55">
        <v>15372</v>
      </c>
      <c r="FG15379" s="55" t="s">
        <v>2077</v>
      </c>
      <c r="FH15379" s="55" t="s">
        <v>2048</v>
      </c>
      <c r="FI15379" s="55">
        <v>6</v>
      </c>
      <c r="FJ15379" s="55">
        <v>260000</v>
      </c>
      <c r="FK15379" s="55" t="s">
        <v>1258</v>
      </c>
      <c r="FL15379" s="55">
        <v>0.025</v>
      </c>
    </row>
    <row r="15380" ht="14.25" customHeight="1" outlineLevel="1" spans="162:168">
      <c r="FF15380" s="55">
        <v>15373</v>
      </c>
      <c r="FG15380" s="55" t="s">
        <v>2077</v>
      </c>
      <c r="FH15380" s="55" t="s">
        <v>2048</v>
      </c>
      <c r="FI15380" s="55">
        <v>6</v>
      </c>
      <c r="FJ15380" s="55">
        <v>400000</v>
      </c>
      <c r="FK15380" s="55" t="s">
        <v>1258</v>
      </c>
      <c r="FL15380" s="55">
        <v>0.025</v>
      </c>
    </row>
    <row r="15381" ht="14.25" customHeight="1" outlineLevel="1" spans="162:168">
      <c r="FF15381" s="55">
        <v>15374</v>
      </c>
      <c r="FG15381" s="55" t="s">
        <v>2077</v>
      </c>
      <c r="FH15381" s="55" t="s">
        <v>2048</v>
      </c>
      <c r="FI15381" s="55">
        <v>6</v>
      </c>
      <c r="FJ15381" s="55">
        <v>530000</v>
      </c>
      <c r="FK15381" s="55" t="s">
        <v>1258</v>
      </c>
      <c r="FL15381" s="55">
        <v>0.025</v>
      </c>
    </row>
    <row r="15382" ht="14.25" customHeight="1" outlineLevel="1" spans="162:168">
      <c r="FF15382" s="55">
        <v>15375</v>
      </c>
      <c r="FG15382" s="55" t="s">
        <v>2077</v>
      </c>
      <c r="FH15382" s="55" t="s">
        <v>2048</v>
      </c>
      <c r="FI15382" s="55">
        <v>6</v>
      </c>
      <c r="FJ15382" s="55">
        <v>540000</v>
      </c>
      <c r="FK15382" s="55" t="s">
        <v>1258</v>
      </c>
      <c r="FL15382" s="55">
        <v>0.025</v>
      </c>
    </row>
    <row r="15383" ht="14.25" customHeight="1" outlineLevel="1" spans="162:168">
      <c r="FF15383" s="55">
        <v>15376</v>
      </c>
      <c r="FG15383" s="55" t="s">
        <v>2077</v>
      </c>
      <c r="FH15383" s="55" t="s">
        <v>2048</v>
      </c>
      <c r="FI15383" s="55">
        <v>7</v>
      </c>
      <c r="FJ15383" s="55">
        <v>0</v>
      </c>
      <c r="FK15383" s="55" t="s">
        <v>1258</v>
      </c>
      <c r="FL15383" s="55">
        <v>0.0292</v>
      </c>
    </row>
    <row r="15384" ht="14.25" customHeight="1" outlineLevel="1" spans="162:168">
      <c r="FF15384" s="55">
        <v>15377</v>
      </c>
      <c r="FG15384" s="55" t="s">
        <v>2077</v>
      </c>
      <c r="FH15384" s="55" t="s">
        <v>2048</v>
      </c>
      <c r="FI15384" s="55">
        <v>7</v>
      </c>
      <c r="FJ15384" s="55">
        <v>1000</v>
      </c>
      <c r="FK15384" s="55" t="s">
        <v>1258</v>
      </c>
      <c r="FL15384" s="55">
        <v>0.0292</v>
      </c>
    </row>
    <row r="15385" ht="14.25" customHeight="1" outlineLevel="1" spans="162:168">
      <c r="FF15385" s="55">
        <v>15378</v>
      </c>
      <c r="FG15385" s="55" t="s">
        <v>2077</v>
      </c>
      <c r="FH15385" s="55" t="s">
        <v>2048</v>
      </c>
      <c r="FI15385" s="55">
        <v>7</v>
      </c>
      <c r="FJ15385" s="55">
        <v>2500</v>
      </c>
      <c r="FK15385" s="55" t="s">
        <v>1258</v>
      </c>
      <c r="FL15385" s="55">
        <v>0.0292</v>
      </c>
    </row>
    <row r="15386" ht="14.25" customHeight="1" outlineLevel="1" spans="162:168">
      <c r="FF15386" s="55">
        <v>15379</v>
      </c>
      <c r="FG15386" s="55" t="s">
        <v>2077</v>
      </c>
      <c r="FH15386" s="55" t="s">
        <v>2048</v>
      </c>
      <c r="FI15386" s="55">
        <v>7</v>
      </c>
      <c r="FJ15386" s="55">
        <v>5000</v>
      </c>
      <c r="FK15386" s="55" t="s">
        <v>1258</v>
      </c>
      <c r="FL15386" s="55">
        <v>0.0292</v>
      </c>
    </row>
    <row r="15387" ht="14.25" customHeight="1" outlineLevel="1" spans="162:168">
      <c r="FF15387" s="55">
        <v>15380</v>
      </c>
      <c r="FG15387" s="55" t="s">
        <v>2077</v>
      </c>
      <c r="FH15387" s="55" t="s">
        <v>2048</v>
      </c>
      <c r="FI15387" s="55">
        <v>7</v>
      </c>
      <c r="FJ15387" s="55">
        <v>10000</v>
      </c>
      <c r="FK15387" s="55" t="s">
        <v>1258</v>
      </c>
      <c r="FL15387" s="55">
        <v>0.0292</v>
      </c>
    </row>
    <row r="15388" ht="14.25" customHeight="1" outlineLevel="1" spans="162:168">
      <c r="FF15388" s="55">
        <v>15381</v>
      </c>
      <c r="FG15388" s="55" t="s">
        <v>2077</v>
      </c>
      <c r="FH15388" s="55" t="s">
        <v>2048</v>
      </c>
      <c r="FI15388" s="55">
        <v>7</v>
      </c>
      <c r="FJ15388" s="55">
        <v>25000</v>
      </c>
      <c r="FK15388" s="55" t="s">
        <v>1258</v>
      </c>
      <c r="FL15388" s="55">
        <v>0.0292</v>
      </c>
    </row>
    <row r="15389" ht="14.25" customHeight="1" outlineLevel="1" spans="162:168">
      <c r="FF15389" s="55">
        <v>15382</v>
      </c>
      <c r="FG15389" s="55" t="s">
        <v>2077</v>
      </c>
      <c r="FH15389" s="55" t="s">
        <v>2048</v>
      </c>
      <c r="FI15389" s="55">
        <v>7</v>
      </c>
      <c r="FJ15389" s="55">
        <v>50000</v>
      </c>
      <c r="FK15389" s="55" t="s">
        <v>1258</v>
      </c>
      <c r="FL15389" s="55">
        <v>0.0292</v>
      </c>
    </row>
    <row r="15390" ht="14.25" customHeight="1" outlineLevel="1" spans="162:168">
      <c r="FF15390" s="55">
        <v>15383</v>
      </c>
      <c r="FG15390" s="55" t="s">
        <v>2077</v>
      </c>
      <c r="FH15390" s="55" t="s">
        <v>2048</v>
      </c>
      <c r="FI15390" s="55">
        <v>7</v>
      </c>
      <c r="FJ15390" s="55">
        <v>80000</v>
      </c>
      <c r="FK15390" s="55" t="s">
        <v>1258</v>
      </c>
      <c r="FL15390" s="55">
        <v>0.0292</v>
      </c>
    </row>
    <row r="15391" ht="14.25" customHeight="1" outlineLevel="1" spans="162:168">
      <c r="FF15391" s="55">
        <v>15384</v>
      </c>
      <c r="FG15391" s="55" t="s">
        <v>2077</v>
      </c>
      <c r="FH15391" s="55" t="s">
        <v>2048</v>
      </c>
      <c r="FI15391" s="55">
        <v>7</v>
      </c>
      <c r="FJ15391" s="55">
        <v>130000</v>
      </c>
      <c r="FK15391" s="55" t="s">
        <v>1258</v>
      </c>
      <c r="FL15391" s="55">
        <v>0.0292</v>
      </c>
    </row>
    <row r="15392" ht="14.25" customHeight="1" outlineLevel="1" spans="162:168">
      <c r="FF15392" s="55">
        <v>15385</v>
      </c>
      <c r="FG15392" s="55" t="s">
        <v>2077</v>
      </c>
      <c r="FH15392" s="55" t="s">
        <v>2048</v>
      </c>
      <c r="FI15392" s="55">
        <v>7</v>
      </c>
      <c r="FJ15392" s="55">
        <v>260000</v>
      </c>
      <c r="FK15392" s="55" t="s">
        <v>1258</v>
      </c>
      <c r="FL15392" s="55">
        <v>0.0292</v>
      </c>
    </row>
    <row r="15393" ht="14.25" customHeight="1" outlineLevel="1" spans="162:168">
      <c r="FF15393" s="55">
        <v>15386</v>
      </c>
      <c r="FG15393" s="55" t="s">
        <v>2077</v>
      </c>
      <c r="FH15393" s="55" t="s">
        <v>2048</v>
      </c>
      <c r="FI15393" s="55">
        <v>7</v>
      </c>
      <c r="FJ15393" s="55">
        <v>400000</v>
      </c>
      <c r="FK15393" s="55" t="s">
        <v>1258</v>
      </c>
      <c r="FL15393" s="55">
        <v>0.0292</v>
      </c>
    </row>
    <row r="15394" ht="14.25" customHeight="1" outlineLevel="1" spans="162:168">
      <c r="FF15394" s="55">
        <v>15387</v>
      </c>
      <c r="FG15394" s="55" t="s">
        <v>2077</v>
      </c>
      <c r="FH15394" s="55" t="s">
        <v>2048</v>
      </c>
      <c r="FI15394" s="55">
        <v>7</v>
      </c>
      <c r="FJ15394" s="55">
        <v>530000</v>
      </c>
      <c r="FK15394" s="55" t="s">
        <v>1258</v>
      </c>
      <c r="FL15394" s="55">
        <v>0.0292</v>
      </c>
    </row>
    <row r="15395" ht="14.25" customHeight="1" outlineLevel="1" spans="162:168">
      <c r="FF15395" s="55">
        <v>15388</v>
      </c>
      <c r="FG15395" s="55" t="s">
        <v>2077</v>
      </c>
      <c r="FH15395" s="55" t="s">
        <v>2048</v>
      </c>
      <c r="FI15395" s="55">
        <v>7</v>
      </c>
      <c r="FJ15395" s="55">
        <v>540000</v>
      </c>
      <c r="FK15395" s="55" t="s">
        <v>1258</v>
      </c>
      <c r="FL15395" s="55">
        <v>0.0292</v>
      </c>
    </row>
    <row r="15396" ht="14.25" customHeight="1" outlineLevel="1" spans="162:168">
      <c r="FF15396" s="55">
        <v>15389</v>
      </c>
      <c r="FG15396" s="55" t="s">
        <v>2077</v>
      </c>
      <c r="FH15396" s="55" t="s">
        <v>2048</v>
      </c>
      <c r="FI15396" s="55">
        <v>8</v>
      </c>
      <c r="FJ15396" s="55">
        <v>0</v>
      </c>
      <c r="FK15396" s="55" t="s">
        <v>1258</v>
      </c>
      <c r="FL15396" s="55">
        <v>0.0292</v>
      </c>
    </row>
    <row r="15397" ht="14.25" customHeight="1" outlineLevel="1" spans="162:168">
      <c r="FF15397" s="55">
        <v>15390</v>
      </c>
      <c r="FG15397" s="55" t="s">
        <v>2077</v>
      </c>
      <c r="FH15397" s="55" t="s">
        <v>2048</v>
      </c>
      <c r="FI15397" s="55">
        <v>8</v>
      </c>
      <c r="FJ15397" s="55">
        <v>1000</v>
      </c>
      <c r="FK15397" s="55" t="s">
        <v>1258</v>
      </c>
      <c r="FL15397" s="55">
        <v>0.0292</v>
      </c>
    </row>
    <row r="15398" ht="14.25" customHeight="1" outlineLevel="1" spans="162:168">
      <c r="FF15398" s="55">
        <v>15391</v>
      </c>
      <c r="FG15398" s="55" t="s">
        <v>2077</v>
      </c>
      <c r="FH15398" s="55" t="s">
        <v>2048</v>
      </c>
      <c r="FI15398" s="55">
        <v>8</v>
      </c>
      <c r="FJ15398" s="55">
        <v>2500</v>
      </c>
      <c r="FK15398" s="55" t="s">
        <v>1258</v>
      </c>
      <c r="FL15398" s="55">
        <v>0.0292</v>
      </c>
    </row>
    <row r="15399" ht="14.25" customHeight="1" outlineLevel="1" spans="162:168">
      <c r="FF15399" s="55">
        <v>15392</v>
      </c>
      <c r="FG15399" s="55" t="s">
        <v>2077</v>
      </c>
      <c r="FH15399" s="55" t="s">
        <v>2048</v>
      </c>
      <c r="FI15399" s="55">
        <v>8</v>
      </c>
      <c r="FJ15399" s="55">
        <v>5000</v>
      </c>
      <c r="FK15399" s="55" t="s">
        <v>1258</v>
      </c>
      <c r="FL15399" s="55">
        <v>0.0292</v>
      </c>
    </row>
    <row r="15400" ht="14.25" customHeight="1" outlineLevel="1" spans="162:168">
      <c r="FF15400" s="55">
        <v>15393</v>
      </c>
      <c r="FG15400" s="55" t="s">
        <v>2077</v>
      </c>
      <c r="FH15400" s="55" t="s">
        <v>2048</v>
      </c>
      <c r="FI15400" s="55">
        <v>8</v>
      </c>
      <c r="FJ15400" s="55">
        <v>10000</v>
      </c>
      <c r="FK15400" s="55" t="s">
        <v>1258</v>
      </c>
      <c r="FL15400" s="55">
        <v>0.0292</v>
      </c>
    </row>
    <row r="15401" ht="14.25" customHeight="1" outlineLevel="1" spans="162:168">
      <c r="FF15401" s="55">
        <v>15394</v>
      </c>
      <c r="FG15401" s="55" t="s">
        <v>2077</v>
      </c>
      <c r="FH15401" s="55" t="s">
        <v>2048</v>
      </c>
      <c r="FI15401" s="55">
        <v>8</v>
      </c>
      <c r="FJ15401" s="55">
        <v>25000</v>
      </c>
      <c r="FK15401" s="55" t="s">
        <v>1258</v>
      </c>
      <c r="FL15401" s="55">
        <v>0.0292</v>
      </c>
    </row>
    <row r="15402" ht="14.25" customHeight="1" outlineLevel="1" spans="162:168">
      <c r="FF15402" s="55">
        <v>15395</v>
      </c>
      <c r="FG15402" s="55" t="s">
        <v>2077</v>
      </c>
      <c r="FH15402" s="55" t="s">
        <v>2048</v>
      </c>
      <c r="FI15402" s="55">
        <v>8</v>
      </c>
      <c r="FJ15402" s="55">
        <v>50000</v>
      </c>
      <c r="FK15402" s="55" t="s">
        <v>1258</v>
      </c>
      <c r="FL15402" s="55">
        <v>0.0292</v>
      </c>
    </row>
    <row r="15403" ht="14.25" customHeight="1" outlineLevel="1" spans="162:168">
      <c r="FF15403" s="55">
        <v>15396</v>
      </c>
      <c r="FG15403" s="55" t="s">
        <v>2077</v>
      </c>
      <c r="FH15403" s="55" t="s">
        <v>2048</v>
      </c>
      <c r="FI15403" s="55">
        <v>8</v>
      </c>
      <c r="FJ15403" s="55">
        <v>80000</v>
      </c>
      <c r="FK15403" s="55" t="s">
        <v>1258</v>
      </c>
      <c r="FL15403" s="55">
        <v>0.0292</v>
      </c>
    </row>
    <row r="15404" ht="14.25" customHeight="1" outlineLevel="1" spans="162:168">
      <c r="FF15404" s="55">
        <v>15397</v>
      </c>
      <c r="FG15404" s="55" t="s">
        <v>2077</v>
      </c>
      <c r="FH15404" s="55" t="s">
        <v>2048</v>
      </c>
      <c r="FI15404" s="55">
        <v>8</v>
      </c>
      <c r="FJ15404" s="55">
        <v>130000</v>
      </c>
      <c r="FK15404" s="55" t="s">
        <v>1258</v>
      </c>
      <c r="FL15404" s="55">
        <v>0.0292</v>
      </c>
    </row>
    <row r="15405" ht="14.25" customHeight="1" outlineLevel="1" spans="162:168">
      <c r="FF15405" s="55">
        <v>15398</v>
      </c>
      <c r="FG15405" s="55" t="s">
        <v>2077</v>
      </c>
      <c r="FH15405" s="55" t="s">
        <v>2048</v>
      </c>
      <c r="FI15405" s="55">
        <v>8</v>
      </c>
      <c r="FJ15405" s="55">
        <v>260000</v>
      </c>
      <c r="FK15405" s="55" t="s">
        <v>1258</v>
      </c>
      <c r="FL15405" s="55">
        <v>0.0292</v>
      </c>
    </row>
    <row r="15406" ht="14.25" customHeight="1" outlineLevel="1" spans="162:168">
      <c r="FF15406" s="55">
        <v>15399</v>
      </c>
      <c r="FG15406" s="55" t="s">
        <v>2077</v>
      </c>
      <c r="FH15406" s="55" t="s">
        <v>2048</v>
      </c>
      <c r="FI15406" s="55">
        <v>8</v>
      </c>
      <c r="FJ15406" s="55">
        <v>400000</v>
      </c>
      <c r="FK15406" s="55" t="s">
        <v>1258</v>
      </c>
      <c r="FL15406" s="55">
        <v>0.0292</v>
      </c>
    </row>
    <row r="15407" ht="14.25" customHeight="1" outlineLevel="1" spans="162:168">
      <c r="FF15407" s="55">
        <v>15400</v>
      </c>
      <c r="FG15407" s="55" t="s">
        <v>2077</v>
      </c>
      <c r="FH15407" s="55" t="s">
        <v>2048</v>
      </c>
      <c r="FI15407" s="55">
        <v>8</v>
      </c>
      <c r="FJ15407" s="55">
        <v>530000</v>
      </c>
      <c r="FK15407" s="55" t="s">
        <v>1258</v>
      </c>
      <c r="FL15407" s="55">
        <v>0.0292</v>
      </c>
    </row>
    <row r="15408" ht="14.25" customHeight="1" outlineLevel="1" spans="162:168">
      <c r="FF15408" s="55">
        <v>15401</v>
      </c>
      <c r="FG15408" s="55" t="s">
        <v>2077</v>
      </c>
      <c r="FH15408" s="55" t="s">
        <v>2048</v>
      </c>
      <c r="FI15408" s="55">
        <v>8</v>
      </c>
      <c r="FJ15408" s="55">
        <v>540000</v>
      </c>
      <c r="FK15408" s="55" t="s">
        <v>1258</v>
      </c>
      <c r="FL15408" s="55">
        <v>0.0292</v>
      </c>
    </row>
    <row r="15409" ht="14.25" customHeight="1" outlineLevel="1" spans="162:168">
      <c r="FF15409" s="55">
        <v>15402</v>
      </c>
      <c r="FG15409" s="55" t="s">
        <v>2077</v>
      </c>
      <c r="FH15409" s="55" t="s">
        <v>1944</v>
      </c>
      <c r="FI15409" s="55">
        <v>1</v>
      </c>
      <c r="FJ15409" s="55">
        <v>0</v>
      </c>
      <c r="FK15409" s="55" t="s">
        <v>1258</v>
      </c>
      <c r="FL15409" s="55">
        <v>0.025</v>
      </c>
    </row>
    <row r="15410" ht="14.25" customHeight="1" outlineLevel="1" spans="162:168">
      <c r="FF15410" s="55">
        <v>15403</v>
      </c>
      <c r="FG15410" s="55" t="s">
        <v>2077</v>
      </c>
      <c r="FH15410" s="55" t="s">
        <v>1944</v>
      </c>
      <c r="FI15410" s="55">
        <v>1</v>
      </c>
      <c r="FJ15410" s="55">
        <v>1000</v>
      </c>
      <c r="FK15410" s="55" t="s">
        <v>1258</v>
      </c>
      <c r="FL15410" s="55">
        <v>0.025</v>
      </c>
    </row>
    <row r="15411" ht="14.25" customHeight="1" outlineLevel="1" spans="162:168">
      <c r="FF15411" s="55">
        <v>15404</v>
      </c>
      <c r="FG15411" s="55" t="s">
        <v>2077</v>
      </c>
      <c r="FH15411" s="55" t="s">
        <v>1944</v>
      </c>
      <c r="FI15411" s="55">
        <v>1</v>
      </c>
      <c r="FJ15411" s="55">
        <v>2500</v>
      </c>
      <c r="FK15411" s="55" t="s">
        <v>1258</v>
      </c>
      <c r="FL15411" s="55">
        <v>0.025</v>
      </c>
    </row>
    <row r="15412" ht="14.25" customHeight="1" outlineLevel="1" spans="162:168">
      <c r="FF15412" s="55">
        <v>15405</v>
      </c>
      <c r="FG15412" s="55" t="s">
        <v>2077</v>
      </c>
      <c r="FH15412" s="55" t="s">
        <v>1944</v>
      </c>
      <c r="FI15412" s="55">
        <v>1</v>
      </c>
      <c r="FJ15412" s="55">
        <v>5000</v>
      </c>
      <c r="FK15412" s="55" t="s">
        <v>1258</v>
      </c>
      <c r="FL15412" s="55">
        <v>0.025</v>
      </c>
    </row>
    <row r="15413" ht="14.25" customHeight="1" outlineLevel="1" spans="162:168">
      <c r="FF15413" s="55">
        <v>15406</v>
      </c>
      <c r="FG15413" s="55" t="s">
        <v>2077</v>
      </c>
      <c r="FH15413" s="55" t="s">
        <v>1944</v>
      </c>
      <c r="FI15413" s="55">
        <v>1</v>
      </c>
      <c r="FJ15413" s="55">
        <v>10000</v>
      </c>
      <c r="FK15413" s="55" t="s">
        <v>1258</v>
      </c>
      <c r="FL15413" s="55">
        <v>0.025</v>
      </c>
    </row>
    <row r="15414" ht="14.25" customHeight="1" outlineLevel="1" spans="162:168">
      <c r="FF15414" s="55">
        <v>15407</v>
      </c>
      <c r="FG15414" s="55" t="s">
        <v>2077</v>
      </c>
      <c r="FH15414" s="55" t="s">
        <v>1944</v>
      </c>
      <c r="FI15414" s="55">
        <v>1</v>
      </c>
      <c r="FJ15414" s="55">
        <v>25000</v>
      </c>
      <c r="FK15414" s="55" t="s">
        <v>1258</v>
      </c>
      <c r="FL15414" s="55">
        <v>0.025</v>
      </c>
    </row>
    <row r="15415" ht="14.25" customHeight="1" outlineLevel="1" spans="162:168">
      <c r="FF15415" s="55">
        <v>15408</v>
      </c>
      <c r="FG15415" s="55" t="s">
        <v>2077</v>
      </c>
      <c r="FH15415" s="55" t="s">
        <v>1944</v>
      </c>
      <c r="FI15415" s="55">
        <v>1</v>
      </c>
      <c r="FJ15415" s="55">
        <v>50000</v>
      </c>
      <c r="FK15415" s="55" t="s">
        <v>1258</v>
      </c>
      <c r="FL15415" s="55">
        <v>0.025</v>
      </c>
    </row>
    <row r="15416" ht="14.25" customHeight="1" outlineLevel="1" spans="162:168">
      <c r="FF15416" s="55">
        <v>15409</v>
      </c>
      <c r="FG15416" s="55" t="s">
        <v>2077</v>
      </c>
      <c r="FH15416" s="55" t="s">
        <v>1944</v>
      </c>
      <c r="FI15416" s="55">
        <v>1</v>
      </c>
      <c r="FJ15416" s="55">
        <v>80000</v>
      </c>
      <c r="FK15416" s="55" t="s">
        <v>1258</v>
      </c>
      <c r="FL15416" s="55">
        <v>0.025</v>
      </c>
    </row>
    <row r="15417" ht="14.25" customHeight="1" outlineLevel="1" spans="162:168">
      <c r="FF15417" s="55">
        <v>15410</v>
      </c>
      <c r="FG15417" s="55" t="s">
        <v>2077</v>
      </c>
      <c r="FH15417" s="55" t="s">
        <v>1944</v>
      </c>
      <c r="FI15417" s="55">
        <v>1</v>
      </c>
      <c r="FJ15417" s="55">
        <v>130000</v>
      </c>
      <c r="FK15417" s="55" t="s">
        <v>1258</v>
      </c>
      <c r="FL15417" s="55">
        <v>0.025</v>
      </c>
    </row>
    <row r="15418" ht="14.25" customHeight="1" outlineLevel="1" spans="162:168">
      <c r="FF15418" s="55">
        <v>15411</v>
      </c>
      <c r="FG15418" s="55" t="s">
        <v>2077</v>
      </c>
      <c r="FH15418" s="55" t="s">
        <v>1944</v>
      </c>
      <c r="FI15418" s="55">
        <v>1</v>
      </c>
      <c r="FJ15418" s="55">
        <v>260000</v>
      </c>
      <c r="FK15418" s="55" t="s">
        <v>1258</v>
      </c>
      <c r="FL15418" s="55">
        <v>0.025</v>
      </c>
    </row>
    <row r="15419" ht="14.25" customHeight="1" outlineLevel="1" spans="162:168">
      <c r="FF15419" s="55">
        <v>15412</v>
      </c>
      <c r="FG15419" s="55" t="s">
        <v>2077</v>
      </c>
      <c r="FH15419" s="55" t="s">
        <v>1944</v>
      </c>
      <c r="FI15419" s="55">
        <v>1</v>
      </c>
      <c r="FJ15419" s="55">
        <v>400000</v>
      </c>
      <c r="FK15419" s="55" t="s">
        <v>1258</v>
      </c>
      <c r="FL15419" s="55">
        <v>0.025</v>
      </c>
    </row>
    <row r="15420" ht="14.25" customHeight="1" outlineLevel="1" spans="162:168">
      <c r="FF15420" s="55">
        <v>15413</v>
      </c>
      <c r="FG15420" s="55" t="s">
        <v>2077</v>
      </c>
      <c r="FH15420" s="55" t="s">
        <v>1944</v>
      </c>
      <c r="FI15420" s="55">
        <v>1</v>
      </c>
      <c r="FJ15420" s="55">
        <v>530000</v>
      </c>
      <c r="FK15420" s="55" t="s">
        <v>1258</v>
      </c>
      <c r="FL15420" s="55">
        <v>0.025</v>
      </c>
    </row>
    <row r="15421" ht="14.25" customHeight="1" outlineLevel="1" spans="162:168">
      <c r="FF15421" s="55">
        <v>15414</v>
      </c>
      <c r="FG15421" s="55" t="s">
        <v>2077</v>
      </c>
      <c r="FH15421" s="55" t="s">
        <v>1944</v>
      </c>
      <c r="FI15421" s="55">
        <v>1</v>
      </c>
      <c r="FJ15421" s="55">
        <v>540000</v>
      </c>
      <c r="FK15421" s="55" t="s">
        <v>1258</v>
      </c>
      <c r="FL15421" s="55">
        <v>0.025</v>
      </c>
    </row>
    <row r="15422" ht="14.25" customHeight="1" outlineLevel="1" spans="162:168">
      <c r="FF15422" s="55">
        <v>15415</v>
      </c>
      <c r="FG15422" s="55" t="s">
        <v>2077</v>
      </c>
      <c r="FH15422" s="55" t="s">
        <v>2012</v>
      </c>
      <c r="FI15422" s="55">
        <v>1</v>
      </c>
      <c r="FJ15422" s="55">
        <v>0</v>
      </c>
      <c r="FK15422" s="55" t="s">
        <v>1258</v>
      </c>
      <c r="FL15422" s="55">
        <v>0.025</v>
      </c>
    </row>
    <row r="15423" ht="14.25" customHeight="1" outlineLevel="1" spans="162:168">
      <c r="FF15423" s="55">
        <v>15416</v>
      </c>
      <c r="FG15423" s="55" t="s">
        <v>2077</v>
      </c>
      <c r="FH15423" s="55" t="s">
        <v>2012</v>
      </c>
      <c r="FI15423" s="55">
        <v>1</v>
      </c>
      <c r="FJ15423" s="55">
        <v>1000</v>
      </c>
      <c r="FK15423" s="55" t="s">
        <v>1258</v>
      </c>
      <c r="FL15423" s="55">
        <v>0.025</v>
      </c>
    </row>
    <row r="15424" ht="14.25" customHeight="1" outlineLevel="1" spans="162:168">
      <c r="FF15424" s="55">
        <v>15417</v>
      </c>
      <c r="FG15424" s="55" t="s">
        <v>2077</v>
      </c>
      <c r="FH15424" s="55" t="s">
        <v>2012</v>
      </c>
      <c r="FI15424" s="55">
        <v>1</v>
      </c>
      <c r="FJ15424" s="55">
        <v>2500</v>
      </c>
      <c r="FK15424" s="55" t="s">
        <v>1258</v>
      </c>
      <c r="FL15424" s="55">
        <v>0.025</v>
      </c>
    </row>
    <row r="15425" ht="14.25" customHeight="1" outlineLevel="1" spans="162:168">
      <c r="FF15425" s="55">
        <v>15418</v>
      </c>
      <c r="FG15425" s="55" t="s">
        <v>2077</v>
      </c>
      <c r="FH15425" s="55" t="s">
        <v>2012</v>
      </c>
      <c r="FI15425" s="55">
        <v>1</v>
      </c>
      <c r="FJ15425" s="55">
        <v>5000</v>
      </c>
      <c r="FK15425" s="55" t="s">
        <v>1258</v>
      </c>
      <c r="FL15425" s="55">
        <v>0.025</v>
      </c>
    </row>
    <row r="15426" ht="14.25" customHeight="1" outlineLevel="1" spans="162:168">
      <c r="FF15426" s="55">
        <v>15419</v>
      </c>
      <c r="FG15426" s="55" t="s">
        <v>2077</v>
      </c>
      <c r="FH15426" s="55" t="s">
        <v>2012</v>
      </c>
      <c r="FI15426" s="55">
        <v>1</v>
      </c>
      <c r="FJ15426" s="55">
        <v>10000</v>
      </c>
      <c r="FK15426" s="55" t="s">
        <v>1258</v>
      </c>
      <c r="FL15426" s="55">
        <v>0.025</v>
      </c>
    </row>
    <row r="15427" ht="14.25" customHeight="1" outlineLevel="1" spans="162:168">
      <c r="FF15427" s="55">
        <v>15420</v>
      </c>
      <c r="FG15427" s="55" t="s">
        <v>2077</v>
      </c>
      <c r="FH15427" s="55" t="s">
        <v>2012</v>
      </c>
      <c r="FI15427" s="55">
        <v>1</v>
      </c>
      <c r="FJ15427" s="55">
        <v>25000</v>
      </c>
      <c r="FK15427" s="55" t="s">
        <v>1258</v>
      </c>
      <c r="FL15427" s="55">
        <v>0.025</v>
      </c>
    </row>
    <row r="15428" ht="14.25" customHeight="1" outlineLevel="1" spans="162:168">
      <c r="FF15428" s="55">
        <v>15421</v>
      </c>
      <c r="FG15428" s="55" t="s">
        <v>2077</v>
      </c>
      <c r="FH15428" s="55" t="s">
        <v>2012</v>
      </c>
      <c r="FI15428" s="55">
        <v>1</v>
      </c>
      <c r="FJ15428" s="55">
        <v>50000</v>
      </c>
      <c r="FK15428" s="55" t="s">
        <v>1258</v>
      </c>
      <c r="FL15428" s="55">
        <v>0.025</v>
      </c>
    </row>
    <row r="15429" ht="14.25" customHeight="1" outlineLevel="1" spans="162:168">
      <c r="FF15429" s="55">
        <v>15422</v>
      </c>
      <c r="FG15429" s="55" t="s">
        <v>2077</v>
      </c>
      <c r="FH15429" s="55" t="s">
        <v>2012</v>
      </c>
      <c r="FI15429" s="55">
        <v>1</v>
      </c>
      <c r="FJ15429" s="55">
        <v>80000</v>
      </c>
      <c r="FK15429" s="55" t="s">
        <v>1258</v>
      </c>
      <c r="FL15429" s="55">
        <v>0.025</v>
      </c>
    </row>
    <row r="15430" ht="14.25" customHeight="1" outlineLevel="1" spans="162:168">
      <c r="FF15430" s="55">
        <v>15423</v>
      </c>
      <c r="FG15430" s="55" t="s">
        <v>2077</v>
      </c>
      <c r="FH15430" s="55" t="s">
        <v>2012</v>
      </c>
      <c r="FI15430" s="55">
        <v>1</v>
      </c>
      <c r="FJ15430" s="55">
        <v>130000</v>
      </c>
      <c r="FK15430" s="55" t="s">
        <v>1258</v>
      </c>
      <c r="FL15430" s="55">
        <v>0.025</v>
      </c>
    </row>
    <row r="15431" ht="14.25" customHeight="1" outlineLevel="1" spans="162:168">
      <c r="FF15431" s="55">
        <v>15424</v>
      </c>
      <c r="FG15431" s="55" t="s">
        <v>2077</v>
      </c>
      <c r="FH15431" s="55" t="s">
        <v>2012</v>
      </c>
      <c r="FI15431" s="55">
        <v>1</v>
      </c>
      <c r="FJ15431" s="55">
        <v>260000</v>
      </c>
      <c r="FK15431" s="55" t="s">
        <v>1258</v>
      </c>
      <c r="FL15431" s="55">
        <v>0.025</v>
      </c>
    </row>
    <row r="15432" ht="14.25" customHeight="1" outlineLevel="1" spans="162:168">
      <c r="FF15432" s="55">
        <v>15425</v>
      </c>
      <c r="FG15432" s="55" t="s">
        <v>2077</v>
      </c>
      <c r="FH15432" s="55" t="s">
        <v>2012</v>
      </c>
      <c r="FI15432" s="55">
        <v>1</v>
      </c>
      <c r="FJ15432" s="55">
        <v>400000</v>
      </c>
      <c r="FK15432" s="55" t="s">
        <v>1258</v>
      </c>
      <c r="FL15432" s="55">
        <v>0.025</v>
      </c>
    </row>
    <row r="15433" ht="14.25" customHeight="1" outlineLevel="1" spans="162:168">
      <c r="FF15433" s="55">
        <v>15426</v>
      </c>
      <c r="FG15433" s="55" t="s">
        <v>2077</v>
      </c>
      <c r="FH15433" s="55" t="s">
        <v>2012</v>
      </c>
      <c r="FI15433" s="55">
        <v>1</v>
      </c>
      <c r="FJ15433" s="55">
        <v>530000</v>
      </c>
      <c r="FK15433" s="55" t="s">
        <v>1258</v>
      </c>
      <c r="FL15433" s="55">
        <v>0.025</v>
      </c>
    </row>
    <row r="15434" ht="14.25" customHeight="1" outlineLevel="1" spans="162:168">
      <c r="FF15434" s="55">
        <v>15427</v>
      </c>
      <c r="FG15434" s="55" t="s">
        <v>2077</v>
      </c>
      <c r="FH15434" s="55" t="s">
        <v>2012</v>
      </c>
      <c r="FI15434" s="55">
        <v>1</v>
      </c>
      <c r="FJ15434" s="55">
        <v>540000</v>
      </c>
      <c r="FK15434" s="55" t="s">
        <v>1258</v>
      </c>
      <c r="FL15434" s="55">
        <v>0.025</v>
      </c>
    </row>
    <row r="15435" ht="14.25" customHeight="1" outlineLevel="1" spans="162:168">
      <c r="FF15435" s="55">
        <v>15428</v>
      </c>
      <c r="FG15435" s="55" t="s">
        <v>2077</v>
      </c>
      <c r="FH15435" s="55" t="s">
        <v>1490</v>
      </c>
      <c r="FI15435" s="55">
        <v>1</v>
      </c>
      <c r="FJ15435" s="55">
        <v>0</v>
      </c>
      <c r="FK15435" s="55" t="s">
        <v>1258</v>
      </c>
      <c r="FL15435" s="55">
        <v>0.0375</v>
      </c>
    </row>
    <row r="15436" ht="14.25" customHeight="1" outlineLevel="1" spans="162:168">
      <c r="FF15436" s="55">
        <v>15429</v>
      </c>
      <c r="FG15436" s="55" t="s">
        <v>2077</v>
      </c>
      <c r="FH15436" s="55" t="s">
        <v>1490</v>
      </c>
      <c r="FI15436" s="55">
        <v>1</v>
      </c>
      <c r="FJ15436" s="55">
        <v>1000</v>
      </c>
      <c r="FK15436" s="55" t="s">
        <v>1258</v>
      </c>
      <c r="FL15436" s="55">
        <v>0.0375</v>
      </c>
    </row>
    <row r="15437" ht="14.25" customHeight="1" outlineLevel="1" spans="162:168">
      <c r="FF15437" s="55">
        <v>15430</v>
      </c>
      <c r="FG15437" s="55" t="s">
        <v>2077</v>
      </c>
      <c r="FH15437" s="55" t="s">
        <v>1490</v>
      </c>
      <c r="FI15437" s="55">
        <v>1</v>
      </c>
      <c r="FJ15437" s="55">
        <v>2500</v>
      </c>
      <c r="FK15437" s="55" t="s">
        <v>1258</v>
      </c>
      <c r="FL15437" s="55">
        <v>0.0333</v>
      </c>
    </row>
    <row r="15438" ht="14.25" customHeight="1" outlineLevel="1" spans="162:168">
      <c r="FF15438" s="55">
        <v>15431</v>
      </c>
      <c r="FG15438" s="55" t="s">
        <v>2077</v>
      </c>
      <c r="FH15438" s="55" t="s">
        <v>1490</v>
      </c>
      <c r="FI15438" s="55">
        <v>1</v>
      </c>
      <c r="FJ15438" s="55">
        <v>5000</v>
      </c>
      <c r="FK15438" s="55" t="s">
        <v>1258</v>
      </c>
      <c r="FL15438" s="55">
        <v>0.0292</v>
      </c>
    </row>
    <row r="15439" ht="14.25" customHeight="1" outlineLevel="1" spans="162:168">
      <c r="FF15439" s="55">
        <v>15432</v>
      </c>
      <c r="FG15439" s="55" t="s">
        <v>2077</v>
      </c>
      <c r="FH15439" s="55" t="s">
        <v>1490</v>
      </c>
      <c r="FI15439" s="55">
        <v>1</v>
      </c>
      <c r="FJ15439" s="55">
        <v>10000</v>
      </c>
      <c r="FK15439" s="55" t="s">
        <v>1258</v>
      </c>
      <c r="FL15439" s="55">
        <v>0.025</v>
      </c>
    </row>
    <row r="15440" ht="14.25" customHeight="1" outlineLevel="1" spans="162:168">
      <c r="FF15440" s="55">
        <v>15433</v>
      </c>
      <c r="FG15440" s="55" t="s">
        <v>2077</v>
      </c>
      <c r="FH15440" s="55" t="s">
        <v>1490</v>
      </c>
      <c r="FI15440" s="55">
        <v>1</v>
      </c>
      <c r="FJ15440" s="55">
        <v>25000</v>
      </c>
      <c r="FK15440" s="55" t="s">
        <v>1258</v>
      </c>
      <c r="FL15440" s="55">
        <v>0.025</v>
      </c>
    </row>
    <row r="15441" ht="14.25" customHeight="1" outlineLevel="1" spans="162:168">
      <c r="FF15441" s="55">
        <v>15434</v>
      </c>
      <c r="FG15441" s="55" t="s">
        <v>2077</v>
      </c>
      <c r="FH15441" s="55" t="s">
        <v>1490</v>
      </c>
      <c r="FI15441" s="55">
        <v>1</v>
      </c>
      <c r="FJ15441" s="55">
        <v>50000</v>
      </c>
      <c r="FK15441" s="55" t="s">
        <v>1258</v>
      </c>
      <c r="FL15441" s="55">
        <v>0.025</v>
      </c>
    </row>
    <row r="15442" ht="14.25" customHeight="1" outlineLevel="1" spans="162:168">
      <c r="FF15442" s="55">
        <v>15435</v>
      </c>
      <c r="FG15442" s="55" t="s">
        <v>2077</v>
      </c>
      <c r="FH15442" s="55" t="s">
        <v>1490</v>
      </c>
      <c r="FI15442" s="55">
        <v>1</v>
      </c>
      <c r="FJ15442" s="55">
        <v>80000</v>
      </c>
      <c r="FK15442" s="55" t="s">
        <v>1258</v>
      </c>
      <c r="FL15442" s="55">
        <v>0.025</v>
      </c>
    </row>
    <row r="15443" ht="14.25" customHeight="1" outlineLevel="1" spans="162:168">
      <c r="FF15443" s="55">
        <v>15436</v>
      </c>
      <c r="FG15443" s="55" t="s">
        <v>2077</v>
      </c>
      <c r="FH15443" s="55" t="s">
        <v>1490</v>
      </c>
      <c r="FI15443" s="55">
        <v>1</v>
      </c>
      <c r="FJ15443" s="55">
        <v>130000</v>
      </c>
      <c r="FK15443" s="55" t="s">
        <v>1258</v>
      </c>
      <c r="FL15443" s="55">
        <v>0.025</v>
      </c>
    </row>
    <row r="15444" ht="14.25" customHeight="1" outlineLevel="1" spans="162:168">
      <c r="FF15444" s="55">
        <v>15437</v>
      </c>
      <c r="FG15444" s="55" t="s">
        <v>2077</v>
      </c>
      <c r="FH15444" s="55" t="s">
        <v>1490</v>
      </c>
      <c r="FI15444" s="55">
        <v>1</v>
      </c>
      <c r="FJ15444" s="55">
        <v>260000</v>
      </c>
      <c r="FK15444" s="55" t="s">
        <v>1258</v>
      </c>
      <c r="FL15444" s="55">
        <v>0.025</v>
      </c>
    </row>
    <row r="15445" ht="14.25" customHeight="1" outlineLevel="1" spans="162:168">
      <c r="FF15445" s="55">
        <v>15438</v>
      </c>
      <c r="FG15445" s="55" t="s">
        <v>2077</v>
      </c>
      <c r="FH15445" s="55" t="s">
        <v>1490</v>
      </c>
      <c r="FI15445" s="55">
        <v>1</v>
      </c>
      <c r="FJ15445" s="55">
        <v>400000</v>
      </c>
      <c r="FK15445" s="55" t="s">
        <v>1258</v>
      </c>
      <c r="FL15445" s="55">
        <v>0.025</v>
      </c>
    </row>
    <row r="15446" ht="14.25" customHeight="1" outlineLevel="1" spans="162:168">
      <c r="FF15446" s="55">
        <v>15439</v>
      </c>
      <c r="FG15446" s="55" t="s">
        <v>2077</v>
      </c>
      <c r="FH15446" s="55" t="s">
        <v>1490</v>
      </c>
      <c r="FI15446" s="55">
        <v>1</v>
      </c>
      <c r="FJ15446" s="55">
        <v>530000</v>
      </c>
      <c r="FK15446" s="55" t="s">
        <v>1258</v>
      </c>
      <c r="FL15446" s="55">
        <v>0.025</v>
      </c>
    </row>
    <row r="15447" ht="14.25" customHeight="1" outlineLevel="1" spans="162:168">
      <c r="FF15447" s="55">
        <v>15440</v>
      </c>
      <c r="FG15447" s="55" t="s">
        <v>2077</v>
      </c>
      <c r="FH15447" s="55" t="s">
        <v>1490</v>
      </c>
      <c r="FI15447" s="55">
        <v>1</v>
      </c>
      <c r="FJ15447" s="55">
        <v>540000</v>
      </c>
      <c r="FK15447" s="55" t="s">
        <v>1258</v>
      </c>
      <c r="FL15447" s="55">
        <v>0.025</v>
      </c>
    </row>
    <row r="15448" ht="14.25" customHeight="1" outlineLevel="1" spans="162:168">
      <c r="FF15448" s="55">
        <v>15441</v>
      </c>
      <c r="FG15448" s="55" t="s">
        <v>2077</v>
      </c>
      <c r="FH15448" s="55" t="s">
        <v>1490</v>
      </c>
      <c r="FI15448" s="55">
        <v>2</v>
      </c>
      <c r="FJ15448" s="55">
        <v>0</v>
      </c>
      <c r="FK15448" s="55" t="s">
        <v>1258</v>
      </c>
      <c r="FL15448" s="55">
        <v>0.0375</v>
      </c>
    </row>
    <row r="15449" ht="14.25" customHeight="1" outlineLevel="1" spans="162:168">
      <c r="FF15449" s="55">
        <v>15442</v>
      </c>
      <c r="FG15449" s="55" t="s">
        <v>2077</v>
      </c>
      <c r="FH15449" s="55" t="s">
        <v>1490</v>
      </c>
      <c r="FI15449" s="55">
        <v>2</v>
      </c>
      <c r="FJ15449" s="55">
        <v>1000</v>
      </c>
      <c r="FK15449" s="55" t="s">
        <v>1258</v>
      </c>
      <c r="FL15449" s="55">
        <v>0.0375</v>
      </c>
    </row>
    <row r="15450" ht="14.25" customHeight="1" outlineLevel="1" spans="162:168">
      <c r="FF15450" s="55">
        <v>15443</v>
      </c>
      <c r="FG15450" s="55" t="s">
        <v>2077</v>
      </c>
      <c r="FH15450" s="55" t="s">
        <v>1490</v>
      </c>
      <c r="FI15450" s="55">
        <v>2</v>
      </c>
      <c r="FJ15450" s="55">
        <v>2500</v>
      </c>
      <c r="FK15450" s="55" t="s">
        <v>1258</v>
      </c>
      <c r="FL15450" s="55">
        <v>0.0333</v>
      </c>
    </row>
    <row r="15451" ht="14.25" customHeight="1" outlineLevel="1" spans="162:168">
      <c r="FF15451" s="55">
        <v>15444</v>
      </c>
      <c r="FG15451" s="55" t="s">
        <v>2077</v>
      </c>
      <c r="FH15451" s="55" t="s">
        <v>1490</v>
      </c>
      <c r="FI15451" s="55">
        <v>2</v>
      </c>
      <c r="FJ15451" s="55">
        <v>5000</v>
      </c>
      <c r="FK15451" s="55" t="s">
        <v>1258</v>
      </c>
      <c r="FL15451" s="55">
        <v>0.0292</v>
      </c>
    </row>
    <row r="15452" ht="14.25" customHeight="1" outlineLevel="1" spans="162:168">
      <c r="FF15452" s="55">
        <v>15445</v>
      </c>
      <c r="FG15452" s="55" t="s">
        <v>2077</v>
      </c>
      <c r="FH15452" s="55" t="s">
        <v>1490</v>
      </c>
      <c r="FI15452" s="55">
        <v>2</v>
      </c>
      <c r="FJ15452" s="55">
        <v>10000</v>
      </c>
      <c r="FK15452" s="55" t="s">
        <v>1258</v>
      </c>
      <c r="FL15452" s="55">
        <v>0.025</v>
      </c>
    </row>
    <row r="15453" ht="14.25" customHeight="1" outlineLevel="1" spans="162:168">
      <c r="FF15453" s="55">
        <v>15446</v>
      </c>
      <c r="FG15453" s="55" t="s">
        <v>2077</v>
      </c>
      <c r="FH15453" s="55" t="s">
        <v>1490</v>
      </c>
      <c r="FI15453" s="55">
        <v>2</v>
      </c>
      <c r="FJ15453" s="55">
        <v>25000</v>
      </c>
      <c r="FK15453" s="55" t="s">
        <v>1258</v>
      </c>
      <c r="FL15453" s="55">
        <v>0.025</v>
      </c>
    </row>
    <row r="15454" ht="14.25" customHeight="1" outlineLevel="1" spans="162:168">
      <c r="FF15454" s="55">
        <v>15447</v>
      </c>
      <c r="FG15454" s="55" t="s">
        <v>2077</v>
      </c>
      <c r="FH15454" s="55" t="s">
        <v>1490</v>
      </c>
      <c r="FI15454" s="55">
        <v>2</v>
      </c>
      <c r="FJ15454" s="55">
        <v>50000</v>
      </c>
      <c r="FK15454" s="55" t="s">
        <v>1258</v>
      </c>
      <c r="FL15454" s="55">
        <v>0.025</v>
      </c>
    </row>
    <row r="15455" ht="14.25" customHeight="1" outlineLevel="1" spans="162:168">
      <c r="FF15455" s="55">
        <v>15448</v>
      </c>
      <c r="FG15455" s="55" t="s">
        <v>2077</v>
      </c>
      <c r="FH15455" s="55" t="s">
        <v>1490</v>
      </c>
      <c r="FI15455" s="55">
        <v>2</v>
      </c>
      <c r="FJ15455" s="55">
        <v>80000</v>
      </c>
      <c r="FK15455" s="55" t="s">
        <v>1258</v>
      </c>
      <c r="FL15455" s="55">
        <v>0.025</v>
      </c>
    </row>
    <row r="15456" ht="14.25" customHeight="1" outlineLevel="1" spans="162:168">
      <c r="FF15456" s="55">
        <v>15449</v>
      </c>
      <c r="FG15456" s="55" t="s">
        <v>2077</v>
      </c>
      <c r="FH15456" s="55" t="s">
        <v>1490</v>
      </c>
      <c r="FI15456" s="55">
        <v>2</v>
      </c>
      <c r="FJ15456" s="55">
        <v>130000</v>
      </c>
      <c r="FK15456" s="55" t="s">
        <v>1258</v>
      </c>
      <c r="FL15456" s="55">
        <v>0.025</v>
      </c>
    </row>
    <row r="15457" ht="14.25" customHeight="1" outlineLevel="1" spans="162:168">
      <c r="FF15457" s="55">
        <v>15450</v>
      </c>
      <c r="FG15457" s="55" t="s">
        <v>2077</v>
      </c>
      <c r="FH15457" s="55" t="s">
        <v>1490</v>
      </c>
      <c r="FI15457" s="55">
        <v>2</v>
      </c>
      <c r="FJ15457" s="55">
        <v>260000</v>
      </c>
      <c r="FK15457" s="55" t="s">
        <v>1258</v>
      </c>
      <c r="FL15457" s="55">
        <v>0.025</v>
      </c>
    </row>
    <row r="15458" ht="14.25" customHeight="1" outlineLevel="1" spans="162:168">
      <c r="FF15458" s="55">
        <v>15451</v>
      </c>
      <c r="FG15458" s="55" t="s">
        <v>2077</v>
      </c>
      <c r="FH15458" s="55" t="s">
        <v>1490</v>
      </c>
      <c r="FI15458" s="55">
        <v>2</v>
      </c>
      <c r="FJ15458" s="55">
        <v>400000</v>
      </c>
      <c r="FK15458" s="55" t="s">
        <v>1258</v>
      </c>
      <c r="FL15458" s="55">
        <v>0.025</v>
      </c>
    </row>
    <row r="15459" ht="14.25" customHeight="1" outlineLevel="1" spans="162:168">
      <c r="FF15459" s="55">
        <v>15452</v>
      </c>
      <c r="FG15459" s="55" t="s">
        <v>2077</v>
      </c>
      <c r="FH15459" s="55" t="s">
        <v>1490</v>
      </c>
      <c r="FI15459" s="55">
        <v>2</v>
      </c>
      <c r="FJ15459" s="55">
        <v>530000</v>
      </c>
      <c r="FK15459" s="55" t="s">
        <v>1258</v>
      </c>
      <c r="FL15459" s="55">
        <v>0.025</v>
      </c>
    </row>
    <row r="15460" ht="14.25" customHeight="1" outlineLevel="1" spans="162:168">
      <c r="FF15460" s="55">
        <v>15453</v>
      </c>
      <c r="FG15460" s="55" t="s">
        <v>2077</v>
      </c>
      <c r="FH15460" s="55" t="s">
        <v>1490</v>
      </c>
      <c r="FI15460" s="55">
        <v>2</v>
      </c>
      <c r="FJ15460" s="55">
        <v>540000</v>
      </c>
      <c r="FK15460" s="55" t="s">
        <v>1258</v>
      </c>
      <c r="FL15460" s="55">
        <v>0.025</v>
      </c>
    </row>
    <row r="15461" ht="14.25" customHeight="1" outlineLevel="1" spans="162:168">
      <c r="FF15461" s="55">
        <v>15454</v>
      </c>
      <c r="FG15461" s="55" t="s">
        <v>2077</v>
      </c>
      <c r="FH15461" s="55" t="s">
        <v>1490</v>
      </c>
      <c r="FI15461" s="55">
        <v>3</v>
      </c>
      <c r="FJ15461" s="55">
        <v>0</v>
      </c>
      <c r="FK15461" s="55" t="s">
        <v>1258</v>
      </c>
      <c r="FL15461" s="55">
        <v>0.0292</v>
      </c>
    </row>
    <row r="15462" ht="14.25" customHeight="1" outlineLevel="1" spans="162:168">
      <c r="FF15462" s="55">
        <v>15455</v>
      </c>
      <c r="FG15462" s="55" t="s">
        <v>2077</v>
      </c>
      <c r="FH15462" s="55" t="s">
        <v>1490</v>
      </c>
      <c r="FI15462" s="55">
        <v>3</v>
      </c>
      <c r="FJ15462" s="55">
        <v>1000</v>
      </c>
      <c r="FK15462" s="55" t="s">
        <v>1258</v>
      </c>
      <c r="FL15462" s="55">
        <v>0.0292</v>
      </c>
    </row>
    <row r="15463" ht="14.25" customHeight="1" outlineLevel="1" spans="162:168">
      <c r="FF15463" s="55">
        <v>15456</v>
      </c>
      <c r="FG15463" s="55" t="s">
        <v>2077</v>
      </c>
      <c r="FH15463" s="55" t="s">
        <v>1490</v>
      </c>
      <c r="FI15463" s="55">
        <v>3</v>
      </c>
      <c r="FJ15463" s="55">
        <v>2500</v>
      </c>
      <c r="FK15463" s="55" t="s">
        <v>1258</v>
      </c>
      <c r="FL15463" s="55">
        <v>0.0292</v>
      </c>
    </row>
    <row r="15464" ht="14.25" customHeight="1" outlineLevel="1" spans="162:168">
      <c r="FF15464" s="55">
        <v>15457</v>
      </c>
      <c r="FG15464" s="55" t="s">
        <v>2077</v>
      </c>
      <c r="FH15464" s="55" t="s">
        <v>1490</v>
      </c>
      <c r="FI15464" s="55">
        <v>3</v>
      </c>
      <c r="FJ15464" s="55">
        <v>5000</v>
      </c>
      <c r="FK15464" s="55" t="s">
        <v>1258</v>
      </c>
      <c r="FL15464" s="55">
        <v>0.0292</v>
      </c>
    </row>
    <row r="15465" ht="14.25" customHeight="1" outlineLevel="1" spans="162:168">
      <c r="FF15465" s="55">
        <v>15458</v>
      </c>
      <c r="FG15465" s="55" t="s">
        <v>2077</v>
      </c>
      <c r="FH15465" s="55" t="s">
        <v>1490</v>
      </c>
      <c r="FI15465" s="55">
        <v>3</v>
      </c>
      <c r="FJ15465" s="55">
        <v>10000</v>
      </c>
      <c r="FK15465" s="55" t="s">
        <v>1258</v>
      </c>
      <c r="FL15465" s="55">
        <v>0.0292</v>
      </c>
    </row>
    <row r="15466" ht="14.25" customHeight="1" outlineLevel="1" spans="162:168">
      <c r="FF15466" s="55">
        <v>15459</v>
      </c>
      <c r="FG15466" s="55" t="s">
        <v>2077</v>
      </c>
      <c r="FH15466" s="55" t="s">
        <v>1490</v>
      </c>
      <c r="FI15466" s="55">
        <v>3</v>
      </c>
      <c r="FJ15466" s="55">
        <v>25000</v>
      </c>
      <c r="FK15466" s="55" t="s">
        <v>1258</v>
      </c>
      <c r="FL15466" s="55">
        <v>0.0292</v>
      </c>
    </row>
    <row r="15467" ht="14.25" customHeight="1" outlineLevel="1" spans="162:168">
      <c r="FF15467" s="55">
        <v>15460</v>
      </c>
      <c r="FG15467" s="55" t="s">
        <v>2077</v>
      </c>
      <c r="FH15467" s="55" t="s">
        <v>1490</v>
      </c>
      <c r="FI15467" s="55">
        <v>3</v>
      </c>
      <c r="FJ15467" s="55">
        <v>50000</v>
      </c>
      <c r="FK15467" s="55" t="s">
        <v>1258</v>
      </c>
      <c r="FL15467" s="55">
        <v>0.0292</v>
      </c>
    </row>
    <row r="15468" ht="14.25" customHeight="1" outlineLevel="1" spans="162:168">
      <c r="FF15468" s="55">
        <v>15461</v>
      </c>
      <c r="FG15468" s="55" t="s">
        <v>2077</v>
      </c>
      <c r="FH15468" s="55" t="s">
        <v>1490</v>
      </c>
      <c r="FI15468" s="55">
        <v>3</v>
      </c>
      <c r="FJ15468" s="55">
        <v>80000</v>
      </c>
      <c r="FK15468" s="55" t="s">
        <v>1258</v>
      </c>
      <c r="FL15468" s="55">
        <v>0.0292</v>
      </c>
    </row>
    <row r="15469" ht="14.25" customHeight="1" outlineLevel="1" spans="162:168">
      <c r="FF15469" s="55">
        <v>15462</v>
      </c>
      <c r="FG15469" s="55" t="s">
        <v>2077</v>
      </c>
      <c r="FH15469" s="55" t="s">
        <v>1490</v>
      </c>
      <c r="FI15469" s="55">
        <v>3</v>
      </c>
      <c r="FJ15469" s="55">
        <v>130000</v>
      </c>
      <c r="FK15469" s="55" t="s">
        <v>1258</v>
      </c>
      <c r="FL15469" s="55">
        <v>0.0292</v>
      </c>
    </row>
    <row r="15470" ht="14.25" customHeight="1" outlineLevel="1" spans="162:168">
      <c r="FF15470" s="55">
        <v>15463</v>
      </c>
      <c r="FG15470" s="55" t="s">
        <v>2077</v>
      </c>
      <c r="FH15470" s="55" t="s">
        <v>1490</v>
      </c>
      <c r="FI15470" s="55">
        <v>3</v>
      </c>
      <c r="FJ15470" s="55">
        <v>260000</v>
      </c>
      <c r="FK15470" s="55" t="s">
        <v>1258</v>
      </c>
      <c r="FL15470" s="55">
        <v>0.0292</v>
      </c>
    </row>
    <row r="15471" ht="14.25" customHeight="1" outlineLevel="1" spans="162:168">
      <c r="FF15471" s="55">
        <v>15464</v>
      </c>
      <c r="FG15471" s="55" t="s">
        <v>2077</v>
      </c>
      <c r="FH15471" s="55" t="s">
        <v>1490</v>
      </c>
      <c r="FI15471" s="55">
        <v>3</v>
      </c>
      <c r="FJ15471" s="55">
        <v>400000</v>
      </c>
      <c r="FK15471" s="55" t="s">
        <v>1258</v>
      </c>
      <c r="FL15471" s="55">
        <v>0.0292</v>
      </c>
    </row>
    <row r="15472" ht="14.25" customHeight="1" outlineLevel="1" spans="162:168">
      <c r="FF15472" s="55">
        <v>15465</v>
      </c>
      <c r="FG15472" s="55" t="s">
        <v>2077</v>
      </c>
      <c r="FH15472" s="55" t="s">
        <v>1490</v>
      </c>
      <c r="FI15472" s="55">
        <v>3</v>
      </c>
      <c r="FJ15472" s="55">
        <v>530000</v>
      </c>
      <c r="FK15472" s="55" t="s">
        <v>1258</v>
      </c>
      <c r="FL15472" s="55">
        <v>0.0292</v>
      </c>
    </row>
    <row r="15473" ht="14.25" customHeight="1" outlineLevel="1" spans="162:168">
      <c r="FF15473" s="55">
        <v>15466</v>
      </c>
      <c r="FG15473" s="55" t="s">
        <v>2077</v>
      </c>
      <c r="FH15473" s="55" t="s">
        <v>1490</v>
      </c>
      <c r="FI15473" s="55">
        <v>3</v>
      </c>
      <c r="FJ15473" s="55">
        <v>540000</v>
      </c>
      <c r="FK15473" s="55" t="s">
        <v>1258</v>
      </c>
      <c r="FL15473" s="55">
        <v>0.0292</v>
      </c>
    </row>
    <row r="15474" ht="14.25" customHeight="1" outlineLevel="1" spans="162:168">
      <c r="FF15474" s="55">
        <v>15467</v>
      </c>
      <c r="FG15474" s="55" t="s">
        <v>2077</v>
      </c>
      <c r="FH15474" s="55" t="s">
        <v>1490</v>
      </c>
      <c r="FI15474" s="55">
        <v>4</v>
      </c>
      <c r="FJ15474" s="55">
        <v>0</v>
      </c>
      <c r="FK15474" s="55" t="s">
        <v>1258</v>
      </c>
      <c r="FL15474" s="55">
        <v>0.0292</v>
      </c>
    </row>
    <row r="15475" ht="14.25" customHeight="1" outlineLevel="1" spans="162:168">
      <c r="FF15475" s="55">
        <v>15468</v>
      </c>
      <c r="FG15475" s="55" t="s">
        <v>2077</v>
      </c>
      <c r="FH15475" s="55" t="s">
        <v>1490</v>
      </c>
      <c r="FI15475" s="55">
        <v>4</v>
      </c>
      <c r="FJ15475" s="55">
        <v>1000</v>
      </c>
      <c r="FK15475" s="55" t="s">
        <v>1258</v>
      </c>
      <c r="FL15475" s="55">
        <v>0.0292</v>
      </c>
    </row>
    <row r="15476" ht="14.25" customHeight="1" outlineLevel="1" spans="162:168">
      <c r="FF15476" s="55">
        <v>15469</v>
      </c>
      <c r="FG15476" s="55" t="s">
        <v>2077</v>
      </c>
      <c r="FH15476" s="55" t="s">
        <v>1490</v>
      </c>
      <c r="FI15476" s="55">
        <v>4</v>
      </c>
      <c r="FJ15476" s="55">
        <v>2500</v>
      </c>
      <c r="FK15476" s="55" t="s">
        <v>1258</v>
      </c>
      <c r="FL15476" s="55">
        <v>0.0292</v>
      </c>
    </row>
    <row r="15477" ht="14.25" customHeight="1" outlineLevel="1" spans="162:168">
      <c r="FF15477" s="55">
        <v>15470</v>
      </c>
      <c r="FG15477" s="55" t="s">
        <v>2077</v>
      </c>
      <c r="FH15477" s="55" t="s">
        <v>1490</v>
      </c>
      <c r="FI15477" s="55">
        <v>4</v>
      </c>
      <c r="FJ15477" s="55">
        <v>5000</v>
      </c>
      <c r="FK15477" s="55" t="s">
        <v>1258</v>
      </c>
      <c r="FL15477" s="55">
        <v>0.0292</v>
      </c>
    </row>
    <row r="15478" ht="14.25" customHeight="1" outlineLevel="1" spans="162:168">
      <c r="FF15478" s="55">
        <v>15471</v>
      </c>
      <c r="FG15478" s="55" t="s">
        <v>2077</v>
      </c>
      <c r="FH15478" s="55" t="s">
        <v>1490</v>
      </c>
      <c r="FI15478" s="55">
        <v>4</v>
      </c>
      <c r="FJ15478" s="55">
        <v>10000</v>
      </c>
      <c r="FK15478" s="55" t="s">
        <v>1258</v>
      </c>
      <c r="FL15478" s="55">
        <v>0.0292</v>
      </c>
    </row>
    <row r="15479" ht="14.25" customHeight="1" outlineLevel="1" spans="162:168">
      <c r="FF15479" s="55">
        <v>15472</v>
      </c>
      <c r="FG15479" s="55" t="s">
        <v>2077</v>
      </c>
      <c r="FH15479" s="55" t="s">
        <v>1490</v>
      </c>
      <c r="FI15479" s="55">
        <v>4</v>
      </c>
      <c r="FJ15479" s="55">
        <v>25000</v>
      </c>
      <c r="FK15479" s="55" t="s">
        <v>1258</v>
      </c>
      <c r="FL15479" s="55">
        <v>0.0292</v>
      </c>
    </row>
    <row r="15480" ht="14.25" customHeight="1" outlineLevel="1" spans="162:168">
      <c r="FF15480" s="55">
        <v>15473</v>
      </c>
      <c r="FG15480" s="55" t="s">
        <v>2077</v>
      </c>
      <c r="FH15480" s="55" t="s">
        <v>1490</v>
      </c>
      <c r="FI15480" s="55">
        <v>4</v>
      </c>
      <c r="FJ15480" s="55">
        <v>50000</v>
      </c>
      <c r="FK15480" s="55" t="s">
        <v>1258</v>
      </c>
      <c r="FL15480" s="55">
        <v>0.0292</v>
      </c>
    </row>
    <row r="15481" ht="14.25" customHeight="1" outlineLevel="1" spans="162:168">
      <c r="FF15481" s="55">
        <v>15474</v>
      </c>
      <c r="FG15481" s="55" t="s">
        <v>2077</v>
      </c>
      <c r="FH15481" s="55" t="s">
        <v>1490</v>
      </c>
      <c r="FI15481" s="55">
        <v>4</v>
      </c>
      <c r="FJ15481" s="55">
        <v>80000</v>
      </c>
      <c r="FK15481" s="55" t="s">
        <v>1258</v>
      </c>
      <c r="FL15481" s="55">
        <v>0.0292</v>
      </c>
    </row>
    <row r="15482" ht="14.25" customHeight="1" outlineLevel="1" spans="162:168">
      <c r="FF15482" s="55">
        <v>15475</v>
      </c>
      <c r="FG15482" s="55" t="s">
        <v>2077</v>
      </c>
      <c r="FH15482" s="55" t="s">
        <v>1490</v>
      </c>
      <c r="FI15482" s="55">
        <v>4</v>
      </c>
      <c r="FJ15482" s="55">
        <v>130000</v>
      </c>
      <c r="FK15482" s="55" t="s">
        <v>1258</v>
      </c>
      <c r="FL15482" s="55">
        <v>0.0292</v>
      </c>
    </row>
    <row r="15483" ht="14.25" customHeight="1" outlineLevel="1" spans="162:168">
      <c r="FF15483" s="55">
        <v>15476</v>
      </c>
      <c r="FG15483" s="55" t="s">
        <v>2077</v>
      </c>
      <c r="FH15483" s="55" t="s">
        <v>1490</v>
      </c>
      <c r="FI15483" s="55">
        <v>4</v>
      </c>
      <c r="FJ15483" s="55">
        <v>260000</v>
      </c>
      <c r="FK15483" s="55" t="s">
        <v>1258</v>
      </c>
      <c r="FL15483" s="55">
        <v>0.0292</v>
      </c>
    </row>
    <row r="15484" ht="14.25" customHeight="1" outlineLevel="1" spans="162:168">
      <c r="FF15484" s="55">
        <v>15477</v>
      </c>
      <c r="FG15484" s="55" t="s">
        <v>2077</v>
      </c>
      <c r="FH15484" s="55" t="s">
        <v>1490</v>
      </c>
      <c r="FI15484" s="55">
        <v>4</v>
      </c>
      <c r="FJ15484" s="55">
        <v>400000</v>
      </c>
      <c r="FK15484" s="55" t="s">
        <v>1258</v>
      </c>
      <c r="FL15484" s="55">
        <v>0.0292</v>
      </c>
    </row>
    <row r="15485" ht="14.25" customHeight="1" outlineLevel="1" spans="162:168">
      <c r="FF15485" s="55">
        <v>15478</v>
      </c>
      <c r="FG15485" s="55" t="s">
        <v>2077</v>
      </c>
      <c r="FH15485" s="55" t="s">
        <v>1490</v>
      </c>
      <c r="FI15485" s="55">
        <v>4</v>
      </c>
      <c r="FJ15485" s="55">
        <v>530000</v>
      </c>
      <c r="FK15485" s="55" t="s">
        <v>1258</v>
      </c>
      <c r="FL15485" s="55">
        <v>0.0292</v>
      </c>
    </row>
    <row r="15486" ht="14.25" customHeight="1" outlineLevel="1" spans="162:168">
      <c r="FF15486" s="55">
        <v>15479</v>
      </c>
      <c r="FG15486" s="55" t="s">
        <v>2077</v>
      </c>
      <c r="FH15486" s="55" t="s">
        <v>1490</v>
      </c>
      <c r="FI15486" s="55">
        <v>4</v>
      </c>
      <c r="FJ15486" s="55">
        <v>540000</v>
      </c>
      <c r="FK15486" s="55" t="s">
        <v>1258</v>
      </c>
      <c r="FL15486" s="55">
        <v>0.0292</v>
      </c>
    </row>
    <row r="15487" ht="14.25" customHeight="1" outlineLevel="1" spans="162:168">
      <c r="FF15487" s="55">
        <v>15480</v>
      </c>
      <c r="FG15487" s="55" t="s">
        <v>2077</v>
      </c>
      <c r="FH15487" s="55" t="s">
        <v>1490</v>
      </c>
      <c r="FI15487" s="55">
        <v>5</v>
      </c>
      <c r="FJ15487" s="55">
        <v>0</v>
      </c>
      <c r="FK15487" s="55" t="s">
        <v>1258</v>
      </c>
      <c r="FL15487" s="55">
        <v>0.0292</v>
      </c>
    </row>
    <row r="15488" ht="14.25" customHeight="1" outlineLevel="1" spans="162:168">
      <c r="FF15488" s="55">
        <v>15481</v>
      </c>
      <c r="FG15488" s="55" t="s">
        <v>2077</v>
      </c>
      <c r="FH15488" s="55" t="s">
        <v>1490</v>
      </c>
      <c r="FI15488" s="55">
        <v>5</v>
      </c>
      <c r="FJ15488" s="55">
        <v>1000</v>
      </c>
      <c r="FK15488" s="55" t="s">
        <v>1258</v>
      </c>
      <c r="FL15488" s="55">
        <v>0.0292</v>
      </c>
    </row>
    <row r="15489" ht="14.25" customHeight="1" outlineLevel="1" spans="162:168">
      <c r="FF15489" s="55">
        <v>15482</v>
      </c>
      <c r="FG15489" s="55" t="s">
        <v>2077</v>
      </c>
      <c r="FH15489" s="55" t="s">
        <v>1490</v>
      </c>
      <c r="FI15489" s="55">
        <v>5</v>
      </c>
      <c r="FJ15489" s="55">
        <v>2500</v>
      </c>
      <c r="FK15489" s="55" t="s">
        <v>1258</v>
      </c>
      <c r="FL15489" s="55">
        <v>0.0292</v>
      </c>
    </row>
    <row r="15490" ht="14.25" customHeight="1" outlineLevel="1" spans="162:168">
      <c r="FF15490" s="55">
        <v>15483</v>
      </c>
      <c r="FG15490" s="55" t="s">
        <v>2077</v>
      </c>
      <c r="FH15490" s="55" t="s">
        <v>1490</v>
      </c>
      <c r="FI15490" s="55">
        <v>5</v>
      </c>
      <c r="FJ15490" s="55">
        <v>5000</v>
      </c>
      <c r="FK15490" s="55" t="s">
        <v>1258</v>
      </c>
      <c r="FL15490" s="55">
        <v>0.0292</v>
      </c>
    </row>
    <row r="15491" ht="14.25" customHeight="1" outlineLevel="1" spans="162:168">
      <c r="FF15491" s="55">
        <v>15484</v>
      </c>
      <c r="FG15491" s="55" t="s">
        <v>2077</v>
      </c>
      <c r="FH15491" s="55" t="s">
        <v>1490</v>
      </c>
      <c r="FI15491" s="55">
        <v>5</v>
      </c>
      <c r="FJ15491" s="55">
        <v>10000</v>
      </c>
      <c r="FK15491" s="55" t="s">
        <v>1258</v>
      </c>
      <c r="FL15491" s="55">
        <v>0.0292</v>
      </c>
    </row>
    <row r="15492" ht="14.25" customHeight="1" outlineLevel="1" spans="162:168">
      <c r="FF15492" s="55">
        <v>15485</v>
      </c>
      <c r="FG15492" s="55" t="s">
        <v>2077</v>
      </c>
      <c r="FH15492" s="55" t="s">
        <v>1490</v>
      </c>
      <c r="FI15492" s="55">
        <v>5</v>
      </c>
      <c r="FJ15492" s="55">
        <v>25000</v>
      </c>
      <c r="FK15492" s="55" t="s">
        <v>1258</v>
      </c>
      <c r="FL15492" s="55">
        <v>0.0292</v>
      </c>
    </row>
    <row r="15493" ht="14.25" customHeight="1" outlineLevel="1" spans="162:168">
      <c r="FF15493" s="55">
        <v>15486</v>
      </c>
      <c r="FG15493" s="55" t="s">
        <v>2077</v>
      </c>
      <c r="FH15493" s="55" t="s">
        <v>1490</v>
      </c>
      <c r="FI15493" s="55">
        <v>5</v>
      </c>
      <c r="FJ15493" s="55">
        <v>50000</v>
      </c>
      <c r="FK15493" s="55" t="s">
        <v>1258</v>
      </c>
      <c r="FL15493" s="55">
        <v>0.0292</v>
      </c>
    </row>
    <row r="15494" ht="14.25" customHeight="1" outlineLevel="1" spans="162:168">
      <c r="FF15494" s="55">
        <v>15487</v>
      </c>
      <c r="FG15494" s="55" t="s">
        <v>2077</v>
      </c>
      <c r="FH15494" s="55" t="s">
        <v>1490</v>
      </c>
      <c r="FI15494" s="55">
        <v>5</v>
      </c>
      <c r="FJ15494" s="55">
        <v>80000</v>
      </c>
      <c r="FK15494" s="55" t="s">
        <v>1258</v>
      </c>
      <c r="FL15494" s="55">
        <v>0.0292</v>
      </c>
    </row>
    <row r="15495" ht="14.25" customHeight="1" outlineLevel="1" spans="162:168">
      <c r="FF15495" s="55">
        <v>15488</v>
      </c>
      <c r="FG15495" s="55" t="s">
        <v>2077</v>
      </c>
      <c r="FH15495" s="55" t="s">
        <v>1490</v>
      </c>
      <c r="FI15495" s="55">
        <v>5</v>
      </c>
      <c r="FJ15495" s="55">
        <v>130000</v>
      </c>
      <c r="FK15495" s="55" t="s">
        <v>1258</v>
      </c>
      <c r="FL15495" s="55">
        <v>0.0292</v>
      </c>
    </row>
    <row r="15496" ht="14.25" customHeight="1" outlineLevel="1" spans="162:168">
      <c r="FF15496" s="55">
        <v>15489</v>
      </c>
      <c r="FG15496" s="55" t="s">
        <v>2077</v>
      </c>
      <c r="FH15496" s="55" t="s">
        <v>1490</v>
      </c>
      <c r="FI15496" s="55">
        <v>5</v>
      </c>
      <c r="FJ15496" s="55">
        <v>260000</v>
      </c>
      <c r="FK15496" s="55" t="s">
        <v>1258</v>
      </c>
      <c r="FL15496" s="55">
        <v>0.0292</v>
      </c>
    </row>
    <row r="15497" ht="14.25" customHeight="1" outlineLevel="1" spans="162:168">
      <c r="FF15497" s="55">
        <v>15490</v>
      </c>
      <c r="FG15497" s="55" t="s">
        <v>2077</v>
      </c>
      <c r="FH15497" s="55" t="s">
        <v>1490</v>
      </c>
      <c r="FI15497" s="55">
        <v>5</v>
      </c>
      <c r="FJ15497" s="55">
        <v>400000</v>
      </c>
      <c r="FK15497" s="55" t="s">
        <v>1258</v>
      </c>
      <c r="FL15497" s="55">
        <v>0.0292</v>
      </c>
    </row>
    <row r="15498" ht="14.25" customHeight="1" outlineLevel="1" spans="162:168">
      <c r="FF15498" s="55">
        <v>15491</v>
      </c>
      <c r="FG15498" s="55" t="s">
        <v>2077</v>
      </c>
      <c r="FH15498" s="55" t="s">
        <v>1490</v>
      </c>
      <c r="FI15498" s="55">
        <v>5</v>
      </c>
      <c r="FJ15498" s="55">
        <v>530000</v>
      </c>
      <c r="FK15498" s="55" t="s">
        <v>1258</v>
      </c>
      <c r="FL15498" s="55">
        <v>0.0292</v>
      </c>
    </row>
    <row r="15499" ht="14.25" customHeight="1" outlineLevel="1" spans="162:168">
      <c r="FF15499" s="55">
        <v>15492</v>
      </c>
      <c r="FG15499" s="55" t="s">
        <v>2077</v>
      </c>
      <c r="FH15499" s="55" t="s">
        <v>1490</v>
      </c>
      <c r="FI15499" s="55">
        <v>5</v>
      </c>
      <c r="FJ15499" s="55">
        <v>540000</v>
      </c>
      <c r="FK15499" s="55" t="s">
        <v>1258</v>
      </c>
      <c r="FL15499" s="55">
        <v>0.0292</v>
      </c>
    </row>
    <row r="15500" ht="14.25" customHeight="1" outlineLevel="1" spans="162:168">
      <c r="FF15500" s="55">
        <v>15493</v>
      </c>
      <c r="FG15500" s="55" t="s">
        <v>2077</v>
      </c>
      <c r="FH15500" s="55" t="s">
        <v>1872</v>
      </c>
      <c r="FI15500" s="55">
        <v>1</v>
      </c>
      <c r="FJ15500" s="55">
        <v>0</v>
      </c>
      <c r="FK15500" s="55" t="s">
        <v>1258</v>
      </c>
      <c r="FL15500" s="55">
        <v>0.025</v>
      </c>
    </row>
    <row r="15501" ht="14.25" customHeight="1" outlineLevel="1" spans="162:168">
      <c r="FF15501" s="55">
        <v>15494</v>
      </c>
      <c r="FG15501" s="55" t="s">
        <v>2077</v>
      </c>
      <c r="FH15501" s="55" t="s">
        <v>1872</v>
      </c>
      <c r="FI15501" s="55">
        <v>1</v>
      </c>
      <c r="FJ15501" s="55">
        <v>1000</v>
      </c>
      <c r="FK15501" s="55" t="s">
        <v>1258</v>
      </c>
      <c r="FL15501" s="55">
        <v>0.025</v>
      </c>
    </row>
    <row r="15502" ht="14.25" customHeight="1" outlineLevel="1" spans="162:168">
      <c r="FF15502" s="55">
        <v>15495</v>
      </c>
      <c r="FG15502" s="55" t="s">
        <v>2077</v>
      </c>
      <c r="FH15502" s="55" t="s">
        <v>1872</v>
      </c>
      <c r="FI15502" s="55">
        <v>1</v>
      </c>
      <c r="FJ15502" s="55">
        <v>2500</v>
      </c>
      <c r="FK15502" s="55" t="s">
        <v>1258</v>
      </c>
      <c r="FL15502" s="55">
        <v>0.025</v>
      </c>
    </row>
    <row r="15503" ht="14.25" customHeight="1" outlineLevel="1" spans="162:168">
      <c r="FF15503" s="55">
        <v>15496</v>
      </c>
      <c r="FG15503" s="55" t="s">
        <v>2077</v>
      </c>
      <c r="FH15503" s="55" t="s">
        <v>1872</v>
      </c>
      <c r="FI15503" s="55">
        <v>1</v>
      </c>
      <c r="FJ15503" s="55">
        <v>5000</v>
      </c>
      <c r="FK15503" s="55" t="s">
        <v>1258</v>
      </c>
      <c r="FL15503" s="55">
        <v>0.025</v>
      </c>
    </row>
    <row r="15504" ht="14.25" customHeight="1" outlineLevel="1" spans="162:168">
      <c r="FF15504" s="55">
        <v>15497</v>
      </c>
      <c r="FG15504" s="55" t="s">
        <v>2077</v>
      </c>
      <c r="FH15504" s="55" t="s">
        <v>1872</v>
      </c>
      <c r="FI15504" s="55">
        <v>1</v>
      </c>
      <c r="FJ15504" s="55">
        <v>10000</v>
      </c>
      <c r="FK15504" s="55" t="s">
        <v>1258</v>
      </c>
      <c r="FL15504" s="55">
        <v>0.025</v>
      </c>
    </row>
    <row r="15505" ht="14.25" customHeight="1" outlineLevel="1" spans="162:168">
      <c r="FF15505" s="55">
        <v>15498</v>
      </c>
      <c r="FG15505" s="55" t="s">
        <v>2077</v>
      </c>
      <c r="FH15505" s="55" t="s">
        <v>1872</v>
      </c>
      <c r="FI15505" s="55">
        <v>1</v>
      </c>
      <c r="FJ15505" s="55">
        <v>25000</v>
      </c>
      <c r="FK15505" s="55" t="s">
        <v>1258</v>
      </c>
      <c r="FL15505" s="55">
        <v>0.025</v>
      </c>
    </row>
    <row r="15506" ht="14.25" customHeight="1" outlineLevel="1" spans="162:168">
      <c r="FF15506" s="55">
        <v>15499</v>
      </c>
      <c r="FG15506" s="55" t="s">
        <v>2077</v>
      </c>
      <c r="FH15506" s="55" t="s">
        <v>1872</v>
      </c>
      <c r="FI15506" s="55">
        <v>1</v>
      </c>
      <c r="FJ15506" s="55">
        <v>50000</v>
      </c>
      <c r="FK15506" s="55" t="s">
        <v>1258</v>
      </c>
      <c r="FL15506" s="55">
        <v>0.025</v>
      </c>
    </row>
    <row r="15507" ht="14.25" customHeight="1" outlineLevel="1" spans="162:168">
      <c r="FF15507" s="55">
        <v>15500</v>
      </c>
      <c r="FG15507" s="55" t="s">
        <v>2077</v>
      </c>
      <c r="FH15507" s="55" t="s">
        <v>1872</v>
      </c>
      <c r="FI15507" s="55">
        <v>1</v>
      </c>
      <c r="FJ15507" s="55">
        <v>80000</v>
      </c>
      <c r="FK15507" s="55" t="s">
        <v>1258</v>
      </c>
      <c r="FL15507" s="55">
        <v>0.025</v>
      </c>
    </row>
    <row r="15508" ht="14.25" customHeight="1" outlineLevel="1" spans="162:168">
      <c r="FF15508" s="55">
        <v>15501</v>
      </c>
      <c r="FG15508" s="55" t="s">
        <v>2077</v>
      </c>
      <c r="FH15508" s="55" t="s">
        <v>1872</v>
      </c>
      <c r="FI15508" s="55">
        <v>1</v>
      </c>
      <c r="FJ15508" s="55">
        <v>130000</v>
      </c>
      <c r="FK15508" s="55" t="s">
        <v>1258</v>
      </c>
      <c r="FL15508" s="55">
        <v>0.025</v>
      </c>
    </row>
    <row r="15509" ht="14.25" customHeight="1" outlineLevel="1" spans="162:168">
      <c r="FF15509" s="55">
        <v>15502</v>
      </c>
      <c r="FG15509" s="55" t="s">
        <v>2077</v>
      </c>
      <c r="FH15509" s="55" t="s">
        <v>1872</v>
      </c>
      <c r="FI15509" s="55">
        <v>1</v>
      </c>
      <c r="FJ15509" s="55">
        <v>260000</v>
      </c>
      <c r="FK15509" s="55" t="s">
        <v>1258</v>
      </c>
      <c r="FL15509" s="55">
        <v>0.025</v>
      </c>
    </row>
    <row r="15510" ht="14.25" customHeight="1" outlineLevel="1" spans="162:168">
      <c r="FF15510" s="55">
        <v>15503</v>
      </c>
      <c r="FG15510" s="55" t="s">
        <v>2077</v>
      </c>
      <c r="FH15510" s="55" t="s">
        <v>1872</v>
      </c>
      <c r="FI15510" s="55">
        <v>1</v>
      </c>
      <c r="FJ15510" s="55">
        <v>400000</v>
      </c>
      <c r="FK15510" s="55" t="s">
        <v>1258</v>
      </c>
      <c r="FL15510" s="55">
        <v>0.025</v>
      </c>
    </row>
    <row r="15511" ht="14.25" customHeight="1" outlineLevel="1" spans="162:168">
      <c r="FF15511" s="55">
        <v>15504</v>
      </c>
      <c r="FG15511" s="55" t="s">
        <v>2077</v>
      </c>
      <c r="FH15511" s="55" t="s">
        <v>1872</v>
      </c>
      <c r="FI15511" s="55">
        <v>1</v>
      </c>
      <c r="FJ15511" s="55">
        <v>530000</v>
      </c>
      <c r="FK15511" s="55" t="s">
        <v>1258</v>
      </c>
      <c r="FL15511" s="55">
        <v>0.025</v>
      </c>
    </row>
    <row r="15512" ht="14.25" customHeight="1" outlineLevel="1" spans="162:168">
      <c r="FF15512" s="55">
        <v>15505</v>
      </c>
      <c r="FG15512" s="55" t="s">
        <v>2077</v>
      </c>
      <c r="FH15512" s="55" t="s">
        <v>1872</v>
      </c>
      <c r="FI15512" s="55">
        <v>1</v>
      </c>
      <c r="FJ15512" s="55">
        <v>540000</v>
      </c>
      <c r="FK15512" s="55" t="s">
        <v>1258</v>
      </c>
      <c r="FL15512" s="55">
        <v>0.025</v>
      </c>
    </row>
    <row r="15513" ht="14.25" customHeight="1" outlineLevel="1" spans="162:168">
      <c r="FF15513" s="55">
        <v>15506</v>
      </c>
      <c r="FG15513" s="55" t="s">
        <v>2077</v>
      </c>
      <c r="FH15513" s="55" t="s">
        <v>1364</v>
      </c>
      <c r="FI15513" s="55">
        <v>1</v>
      </c>
      <c r="FJ15513" s="55">
        <v>0</v>
      </c>
      <c r="FK15513" s="55" t="s">
        <v>1258</v>
      </c>
      <c r="FL15513" s="55">
        <v>0.025</v>
      </c>
    </row>
    <row r="15514" ht="14.25" customHeight="1" outlineLevel="1" spans="162:168">
      <c r="FF15514" s="55">
        <v>15507</v>
      </c>
      <c r="FG15514" s="55" t="s">
        <v>2077</v>
      </c>
      <c r="FH15514" s="55" t="s">
        <v>1364</v>
      </c>
      <c r="FI15514" s="55">
        <v>1</v>
      </c>
      <c r="FJ15514" s="55">
        <v>1000</v>
      </c>
      <c r="FK15514" s="55" t="s">
        <v>1258</v>
      </c>
      <c r="FL15514" s="55">
        <v>0.025</v>
      </c>
    </row>
    <row r="15515" ht="14.25" customHeight="1" outlineLevel="1" spans="162:168">
      <c r="FF15515" s="55">
        <v>15508</v>
      </c>
      <c r="FG15515" s="55" t="s">
        <v>2077</v>
      </c>
      <c r="FH15515" s="55" t="s">
        <v>1364</v>
      </c>
      <c r="FI15515" s="55">
        <v>1</v>
      </c>
      <c r="FJ15515" s="55">
        <v>2500</v>
      </c>
      <c r="FK15515" s="55" t="s">
        <v>1258</v>
      </c>
      <c r="FL15515" s="55">
        <v>0.025</v>
      </c>
    </row>
    <row r="15516" ht="14.25" customHeight="1" outlineLevel="1" spans="162:168">
      <c r="FF15516" s="55">
        <v>15509</v>
      </c>
      <c r="FG15516" s="55" t="s">
        <v>2077</v>
      </c>
      <c r="FH15516" s="55" t="s">
        <v>1364</v>
      </c>
      <c r="FI15516" s="55">
        <v>1</v>
      </c>
      <c r="FJ15516" s="55">
        <v>5000</v>
      </c>
      <c r="FK15516" s="55" t="s">
        <v>1258</v>
      </c>
      <c r="FL15516" s="55">
        <v>0.025</v>
      </c>
    </row>
    <row r="15517" ht="14.25" customHeight="1" outlineLevel="1" spans="162:168">
      <c r="FF15517" s="55">
        <v>15510</v>
      </c>
      <c r="FG15517" s="55" t="s">
        <v>2077</v>
      </c>
      <c r="FH15517" s="55" t="s">
        <v>1364</v>
      </c>
      <c r="FI15517" s="55">
        <v>1</v>
      </c>
      <c r="FJ15517" s="55">
        <v>10000</v>
      </c>
      <c r="FK15517" s="55" t="s">
        <v>1258</v>
      </c>
      <c r="FL15517" s="55">
        <v>0.025</v>
      </c>
    </row>
    <row r="15518" ht="14.25" customHeight="1" outlineLevel="1" spans="162:168">
      <c r="FF15518" s="55">
        <v>15511</v>
      </c>
      <c r="FG15518" s="55" t="s">
        <v>2077</v>
      </c>
      <c r="FH15518" s="55" t="s">
        <v>1364</v>
      </c>
      <c r="FI15518" s="55">
        <v>1</v>
      </c>
      <c r="FJ15518" s="55">
        <v>25000</v>
      </c>
      <c r="FK15518" s="55" t="s">
        <v>1258</v>
      </c>
      <c r="FL15518" s="55">
        <v>0.025</v>
      </c>
    </row>
    <row r="15519" ht="14.25" customHeight="1" outlineLevel="1" spans="162:168">
      <c r="FF15519" s="55">
        <v>15512</v>
      </c>
      <c r="FG15519" s="55" t="s">
        <v>2077</v>
      </c>
      <c r="FH15519" s="55" t="s">
        <v>1364</v>
      </c>
      <c r="FI15519" s="55">
        <v>1</v>
      </c>
      <c r="FJ15519" s="55">
        <v>50000</v>
      </c>
      <c r="FK15519" s="55" t="s">
        <v>1258</v>
      </c>
      <c r="FL15519" s="55">
        <v>0.025</v>
      </c>
    </row>
    <row r="15520" ht="14.25" customHeight="1" outlineLevel="1" spans="162:168">
      <c r="FF15520" s="55">
        <v>15513</v>
      </c>
      <c r="FG15520" s="55" t="s">
        <v>2077</v>
      </c>
      <c r="FH15520" s="55" t="s">
        <v>1364</v>
      </c>
      <c r="FI15520" s="55">
        <v>1</v>
      </c>
      <c r="FJ15520" s="55">
        <v>80000</v>
      </c>
      <c r="FK15520" s="55" t="s">
        <v>1258</v>
      </c>
      <c r="FL15520" s="55">
        <v>0.025</v>
      </c>
    </row>
    <row r="15521" ht="14.25" customHeight="1" outlineLevel="1" spans="162:168">
      <c r="FF15521" s="55">
        <v>15514</v>
      </c>
      <c r="FG15521" s="55" t="s">
        <v>2077</v>
      </c>
      <c r="FH15521" s="55" t="s">
        <v>1364</v>
      </c>
      <c r="FI15521" s="55">
        <v>1</v>
      </c>
      <c r="FJ15521" s="55">
        <v>130000</v>
      </c>
      <c r="FK15521" s="55" t="s">
        <v>1258</v>
      </c>
      <c r="FL15521" s="55">
        <v>0.025</v>
      </c>
    </row>
    <row r="15522" ht="14.25" customHeight="1" outlineLevel="1" spans="162:168">
      <c r="FF15522" s="55">
        <v>15515</v>
      </c>
      <c r="FG15522" s="55" t="s">
        <v>2077</v>
      </c>
      <c r="FH15522" s="55" t="s">
        <v>1364</v>
      </c>
      <c r="FI15522" s="55">
        <v>1</v>
      </c>
      <c r="FJ15522" s="55">
        <v>260000</v>
      </c>
      <c r="FK15522" s="55" t="s">
        <v>1258</v>
      </c>
      <c r="FL15522" s="55">
        <v>0.025</v>
      </c>
    </row>
    <row r="15523" ht="14.25" customHeight="1" outlineLevel="1" spans="162:168">
      <c r="FF15523" s="55">
        <v>15516</v>
      </c>
      <c r="FG15523" s="55" t="s">
        <v>2077</v>
      </c>
      <c r="FH15523" s="55" t="s">
        <v>1364</v>
      </c>
      <c r="FI15523" s="55">
        <v>1</v>
      </c>
      <c r="FJ15523" s="55">
        <v>400000</v>
      </c>
      <c r="FK15523" s="55" t="s">
        <v>1258</v>
      </c>
      <c r="FL15523" s="55">
        <v>0.025</v>
      </c>
    </row>
    <row r="15524" ht="14.25" customHeight="1" outlineLevel="1" spans="162:168">
      <c r="FF15524" s="55">
        <v>15517</v>
      </c>
      <c r="FG15524" s="55" t="s">
        <v>2077</v>
      </c>
      <c r="FH15524" s="55" t="s">
        <v>1364</v>
      </c>
      <c r="FI15524" s="55">
        <v>1</v>
      </c>
      <c r="FJ15524" s="55">
        <v>530000</v>
      </c>
      <c r="FK15524" s="55" t="s">
        <v>1258</v>
      </c>
      <c r="FL15524" s="55">
        <v>0.025</v>
      </c>
    </row>
    <row r="15525" ht="14.25" customHeight="1" outlineLevel="1" spans="162:168">
      <c r="FF15525" s="55">
        <v>15518</v>
      </c>
      <c r="FG15525" s="55" t="s">
        <v>2077</v>
      </c>
      <c r="FH15525" s="55" t="s">
        <v>1364</v>
      </c>
      <c r="FI15525" s="55">
        <v>1</v>
      </c>
      <c r="FJ15525" s="55">
        <v>540000</v>
      </c>
      <c r="FK15525" s="55" t="s">
        <v>1258</v>
      </c>
      <c r="FL15525" s="55">
        <v>0.025</v>
      </c>
    </row>
    <row r="15526" ht="14.25" customHeight="1" outlineLevel="1" spans="162:168">
      <c r="FF15526" s="55">
        <v>15519</v>
      </c>
      <c r="FG15526" s="55" t="s">
        <v>2077</v>
      </c>
      <c r="FH15526" s="55" t="s">
        <v>2118</v>
      </c>
      <c r="FI15526" s="55">
        <v>1</v>
      </c>
      <c r="FJ15526" s="55">
        <v>0</v>
      </c>
      <c r="FK15526" s="55" t="s">
        <v>1258</v>
      </c>
      <c r="FL15526" s="55">
        <v>0.025</v>
      </c>
    </row>
    <row r="15527" ht="14.25" customHeight="1" outlineLevel="1" spans="162:168">
      <c r="FF15527" s="55">
        <v>15520</v>
      </c>
      <c r="FG15527" s="55" t="s">
        <v>2077</v>
      </c>
      <c r="FH15527" s="55" t="s">
        <v>2118</v>
      </c>
      <c r="FI15527" s="55">
        <v>1</v>
      </c>
      <c r="FJ15527" s="55">
        <v>1000</v>
      </c>
      <c r="FK15527" s="55" t="s">
        <v>1258</v>
      </c>
      <c r="FL15527" s="55">
        <v>0.025</v>
      </c>
    </row>
    <row r="15528" ht="14.25" customHeight="1" outlineLevel="1" spans="162:168">
      <c r="FF15528" s="55">
        <v>15521</v>
      </c>
      <c r="FG15528" s="55" t="s">
        <v>2077</v>
      </c>
      <c r="FH15528" s="55" t="s">
        <v>2118</v>
      </c>
      <c r="FI15528" s="55">
        <v>1</v>
      </c>
      <c r="FJ15528" s="55">
        <v>2500</v>
      </c>
      <c r="FK15528" s="55" t="s">
        <v>1258</v>
      </c>
      <c r="FL15528" s="55">
        <v>0.025</v>
      </c>
    </row>
    <row r="15529" ht="14.25" customHeight="1" outlineLevel="1" spans="162:168">
      <c r="FF15529" s="55">
        <v>15522</v>
      </c>
      <c r="FG15529" s="55" t="s">
        <v>2077</v>
      </c>
      <c r="FH15529" s="55" t="s">
        <v>2118</v>
      </c>
      <c r="FI15529" s="55">
        <v>1</v>
      </c>
      <c r="FJ15529" s="55">
        <v>5000</v>
      </c>
      <c r="FK15529" s="55" t="s">
        <v>1258</v>
      </c>
      <c r="FL15529" s="55">
        <v>0.025</v>
      </c>
    </row>
    <row r="15530" ht="14.25" customHeight="1" outlineLevel="1" spans="162:168">
      <c r="FF15530" s="55">
        <v>15523</v>
      </c>
      <c r="FG15530" s="55" t="s">
        <v>2077</v>
      </c>
      <c r="FH15530" s="55" t="s">
        <v>2118</v>
      </c>
      <c r="FI15530" s="55">
        <v>1</v>
      </c>
      <c r="FJ15530" s="55">
        <v>10000</v>
      </c>
      <c r="FK15530" s="55" t="s">
        <v>1258</v>
      </c>
      <c r="FL15530" s="55">
        <v>0.025</v>
      </c>
    </row>
    <row r="15531" ht="14.25" customHeight="1" outlineLevel="1" spans="162:168">
      <c r="FF15531" s="55">
        <v>15524</v>
      </c>
      <c r="FG15531" s="55" t="s">
        <v>2077</v>
      </c>
      <c r="FH15531" s="55" t="s">
        <v>2118</v>
      </c>
      <c r="FI15531" s="55">
        <v>1</v>
      </c>
      <c r="FJ15531" s="55">
        <v>25000</v>
      </c>
      <c r="FK15531" s="55" t="s">
        <v>1258</v>
      </c>
      <c r="FL15531" s="55">
        <v>0.025</v>
      </c>
    </row>
    <row r="15532" ht="14.25" customHeight="1" outlineLevel="1" spans="162:168">
      <c r="FF15532" s="55">
        <v>15525</v>
      </c>
      <c r="FG15532" s="55" t="s">
        <v>2077</v>
      </c>
      <c r="FH15532" s="55" t="s">
        <v>2118</v>
      </c>
      <c r="FI15532" s="55">
        <v>1</v>
      </c>
      <c r="FJ15532" s="55">
        <v>50000</v>
      </c>
      <c r="FK15532" s="55" t="s">
        <v>1258</v>
      </c>
      <c r="FL15532" s="55">
        <v>0.025</v>
      </c>
    </row>
    <row r="15533" ht="14.25" customHeight="1" outlineLevel="1" spans="162:168">
      <c r="FF15533" s="55">
        <v>15526</v>
      </c>
      <c r="FG15533" s="55" t="s">
        <v>2077</v>
      </c>
      <c r="FH15533" s="55" t="s">
        <v>2118</v>
      </c>
      <c r="FI15533" s="55">
        <v>1</v>
      </c>
      <c r="FJ15533" s="55">
        <v>80000</v>
      </c>
      <c r="FK15533" s="55" t="s">
        <v>1258</v>
      </c>
      <c r="FL15533" s="55">
        <v>0.025</v>
      </c>
    </row>
    <row r="15534" ht="14.25" customHeight="1" outlineLevel="1" spans="162:168">
      <c r="FF15534" s="55">
        <v>15527</v>
      </c>
      <c r="FG15534" s="55" t="s">
        <v>2077</v>
      </c>
      <c r="FH15534" s="55" t="s">
        <v>2118</v>
      </c>
      <c r="FI15534" s="55">
        <v>1</v>
      </c>
      <c r="FJ15534" s="55">
        <v>130000</v>
      </c>
      <c r="FK15534" s="55" t="s">
        <v>1258</v>
      </c>
      <c r="FL15534" s="55">
        <v>0.025</v>
      </c>
    </row>
    <row r="15535" ht="14.25" customHeight="1" outlineLevel="1" spans="162:168">
      <c r="FF15535" s="55">
        <v>15528</v>
      </c>
      <c r="FG15535" s="55" t="s">
        <v>2077</v>
      </c>
      <c r="FH15535" s="55" t="s">
        <v>2118</v>
      </c>
      <c r="FI15535" s="55">
        <v>1</v>
      </c>
      <c r="FJ15535" s="55">
        <v>260000</v>
      </c>
      <c r="FK15535" s="55" t="s">
        <v>1258</v>
      </c>
      <c r="FL15535" s="55">
        <v>0.025</v>
      </c>
    </row>
    <row r="15536" ht="14.25" customHeight="1" outlineLevel="1" spans="162:168">
      <c r="FF15536" s="55">
        <v>15529</v>
      </c>
      <c r="FG15536" s="55" t="s">
        <v>2077</v>
      </c>
      <c r="FH15536" s="55" t="s">
        <v>2118</v>
      </c>
      <c r="FI15536" s="55">
        <v>1</v>
      </c>
      <c r="FJ15536" s="55">
        <v>400000</v>
      </c>
      <c r="FK15536" s="55" t="s">
        <v>1258</v>
      </c>
      <c r="FL15536" s="55">
        <v>0.025</v>
      </c>
    </row>
    <row r="15537" ht="14.25" customHeight="1" outlineLevel="1" spans="162:168">
      <c r="FF15537" s="55">
        <v>15530</v>
      </c>
      <c r="FG15537" s="55" t="s">
        <v>2077</v>
      </c>
      <c r="FH15537" s="55" t="s">
        <v>2118</v>
      </c>
      <c r="FI15537" s="55">
        <v>1</v>
      </c>
      <c r="FJ15537" s="55">
        <v>530000</v>
      </c>
      <c r="FK15537" s="55" t="s">
        <v>1258</v>
      </c>
      <c r="FL15537" s="55">
        <v>0.025</v>
      </c>
    </row>
    <row r="15538" ht="14.25" customHeight="1" outlineLevel="1" spans="162:168">
      <c r="FF15538" s="55">
        <v>15531</v>
      </c>
      <c r="FG15538" s="55" t="s">
        <v>2077</v>
      </c>
      <c r="FH15538" s="55" t="s">
        <v>2118</v>
      </c>
      <c r="FI15538" s="55">
        <v>1</v>
      </c>
      <c r="FJ15538" s="55">
        <v>540000</v>
      </c>
      <c r="FK15538" s="55" t="s">
        <v>1258</v>
      </c>
      <c r="FL15538" s="55">
        <v>0.025</v>
      </c>
    </row>
    <row r="15539" ht="14.25" customHeight="1" outlineLevel="1" spans="162:168">
      <c r="FF15539" s="55">
        <v>15532</v>
      </c>
      <c r="FG15539" s="55" t="s">
        <v>2077</v>
      </c>
      <c r="FH15539" s="55" t="s">
        <v>1791</v>
      </c>
      <c r="FI15539" s="55">
        <v>1</v>
      </c>
      <c r="FJ15539" s="55">
        <v>0</v>
      </c>
      <c r="FK15539" s="55" t="s">
        <v>1258</v>
      </c>
      <c r="FL15539" s="55">
        <v>0.0292</v>
      </c>
    </row>
    <row r="15540" ht="14.25" customHeight="1" outlineLevel="1" spans="162:168">
      <c r="FF15540" s="55">
        <v>15533</v>
      </c>
      <c r="FG15540" s="55" t="s">
        <v>2077</v>
      </c>
      <c r="FH15540" s="55" t="s">
        <v>1791</v>
      </c>
      <c r="FI15540" s="55">
        <v>1</v>
      </c>
      <c r="FJ15540" s="55">
        <v>1000</v>
      </c>
      <c r="FK15540" s="55" t="s">
        <v>1258</v>
      </c>
      <c r="FL15540" s="55">
        <v>0.0275</v>
      </c>
    </row>
    <row r="15541" ht="14.25" customHeight="1" outlineLevel="1" spans="162:168">
      <c r="FF15541" s="55">
        <v>15534</v>
      </c>
      <c r="FG15541" s="55" t="s">
        <v>2077</v>
      </c>
      <c r="FH15541" s="55" t="s">
        <v>1791</v>
      </c>
      <c r="FI15541" s="55">
        <v>1</v>
      </c>
      <c r="FJ15541" s="55">
        <v>2500</v>
      </c>
      <c r="FK15541" s="55" t="s">
        <v>1258</v>
      </c>
      <c r="FL15541" s="55">
        <v>0.0259</v>
      </c>
    </row>
    <row r="15542" ht="14.25" customHeight="1" outlineLevel="1" spans="162:168">
      <c r="FF15542" s="55">
        <v>15535</v>
      </c>
      <c r="FG15542" s="55" t="s">
        <v>2077</v>
      </c>
      <c r="FH15542" s="55" t="s">
        <v>1791</v>
      </c>
      <c r="FI15542" s="55">
        <v>1</v>
      </c>
      <c r="FJ15542" s="55">
        <v>5000</v>
      </c>
      <c r="FK15542" s="55" t="s">
        <v>1258</v>
      </c>
      <c r="FL15542" s="55">
        <v>0.025</v>
      </c>
    </row>
    <row r="15543" ht="14.25" customHeight="1" outlineLevel="1" spans="162:168">
      <c r="FF15543" s="55">
        <v>15536</v>
      </c>
      <c r="FG15543" s="55" t="s">
        <v>2077</v>
      </c>
      <c r="FH15543" s="55" t="s">
        <v>1791</v>
      </c>
      <c r="FI15543" s="55">
        <v>1</v>
      </c>
      <c r="FJ15543" s="55">
        <v>10000</v>
      </c>
      <c r="FK15543" s="55" t="s">
        <v>1258</v>
      </c>
      <c r="FL15543" s="55">
        <v>0.025</v>
      </c>
    </row>
    <row r="15544" ht="14.25" customHeight="1" outlineLevel="1" spans="162:168">
      <c r="FF15544" s="55">
        <v>15537</v>
      </c>
      <c r="FG15544" s="55" t="s">
        <v>2077</v>
      </c>
      <c r="FH15544" s="55" t="s">
        <v>1791</v>
      </c>
      <c r="FI15544" s="55">
        <v>1</v>
      </c>
      <c r="FJ15544" s="55">
        <v>25000</v>
      </c>
      <c r="FK15544" s="55" t="s">
        <v>1258</v>
      </c>
      <c r="FL15544" s="55">
        <v>0.025</v>
      </c>
    </row>
    <row r="15545" ht="14.25" customHeight="1" outlineLevel="1" spans="162:168">
      <c r="FF15545" s="55">
        <v>15538</v>
      </c>
      <c r="FG15545" s="55" t="s">
        <v>2077</v>
      </c>
      <c r="FH15545" s="55" t="s">
        <v>1791</v>
      </c>
      <c r="FI15545" s="55">
        <v>1</v>
      </c>
      <c r="FJ15545" s="55">
        <v>50000</v>
      </c>
      <c r="FK15545" s="55" t="s">
        <v>1258</v>
      </c>
      <c r="FL15545" s="55">
        <v>0.025</v>
      </c>
    </row>
    <row r="15546" ht="14.25" customHeight="1" outlineLevel="1" spans="162:168">
      <c r="FF15546" s="55">
        <v>15539</v>
      </c>
      <c r="FG15546" s="55" t="s">
        <v>2077</v>
      </c>
      <c r="FH15546" s="55" t="s">
        <v>1791</v>
      </c>
      <c r="FI15546" s="55">
        <v>1</v>
      </c>
      <c r="FJ15546" s="55">
        <v>80000</v>
      </c>
      <c r="FK15546" s="55" t="s">
        <v>1258</v>
      </c>
      <c r="FL15546" s="55">
        <v>0.025</v>
      </c>
    </row>
    <row r="15547" ht="14.25" customHeight="1" outlineLevel="1" spans="162:168">
      <c r="FF15547" s="55">
        <v>15540</v>
      </c>
      <c r="FG15547" s="55" t="s">
        <v>2077</v>
      </c>
      <c r="FH15547" s="55" t="s">
        <v>1791</v>
      </c>
      <c r="FI15547" s="55">
        <v>1</v>
      </c>
      <c r="FJ15547" s="55">
        <v>130000</v>
      </c>
      <c r="FK15547" s="55" t="s">
        <v>1258</v>
      </c>
      <c r="FL15547" s="55">
        <v>0.025</v>
      </c>
    </row>
    <row r="15548" ht="14.25" customHeight="1" outlineLevel="1" spans="162:168">
      <c r="FF15548" s="55">
        <v>15541</v>
      </c>
      <c r="FG15548" s="55" t="s">
        <v>2077</v>
      </c>
      <c r="FH15548" s="55" t="s">
        <v>1791</v>
      </c>
      <c r="FI15548" s="55">
        <v>1</v>
      </c>
      <c r="FJ15548" s="55">
        <v>260000</v>
      </c>
      <c r="FK15548" s="55" t="s">
        <v>1258</v>
      </c>
      <c r="FL15548" s="55">
        <v>0.025</v>
      </c>
    </row>
    <row r="15549" ht="14.25" customHeight="1" outlineLevel="1" spans="162:168">
      <c r="FF15549" s="55">
        <v>15542</v>
      </c>
      <c r="FG15549" s="55" t="s">
        <v>2077</v>
      </c>
      <c r="FH15549" s="55" t="s">
        <v>1791</v>
      </c>
      <c r="FI15549" s="55">
        <v>1</v>
      </c>
      <c r="FJ15549" s="55">
        <v>400000</v>
      </c>
      <c r="FK15549" s="55" t="s">
        <v>1258</v>
      </c>
      <c r="FL15549" s="55">
        <v>0.025</v>
      </c>
    </row>
    <row r="15550" ht="14.25" customHeight="1" outlineLevel="1" spans="162:168">
      <c r="FF15550" s="55">
        <v>15543</v>
      </c>
      <c r="FG15550" s="55" t="s">
        <v>2077</v>
      </c>
      <c r="FH15550" s="55" t="s">
        <v>1791</v>
      </c>
      <c r="FI15550" s="55">
        <v>1</v>
      </c>
      <c r="FJ15550" s="55">
        <v>530000</v>
      </c>
      <c r="FK15550" s="55" t="s">
        <v>1258</v>
      </c>
      <c r="FL15550" s="55">
        <v>0.025</v>
      </c>
    </row>
    <row r="15551" ht="14.25" customHeight="1" outlineLevel="1" spans="162:168">
      <c r="FF15551" s="55">
        <v>15544</v>
      </c>
      <c r="FG15551" s="55" t="s">
        <v>2077</v>
      </c>
      <c r="FH15551" s="55" t="s">
        <v>1791</v>
      </c>
      <c r="FI15551" s="55">
        <v>1</v>
      </c>
      <c r="FJ15551" s="55">
        <v>540000</v>
      </c>
      <c r="FK15551" s="55" t="s">
        <v>1258</v>
      </c>
      <c r="FL15551" s="55">
        <v>0.025</v>
      </c>
    </row>
    <row r="15552" ht="14.25" customHeight="1" outlineLevel="1" spans="162:168">
      <c r="FF15552" s="55">
        <v>15545</v>
      </c>
      <c r="FG15552" s="55" t="s">
        <v>2077</v>
      </c>
      <c r="FH15552" s="55" t="s">
        <v>1791</v>
      </c>
      <c r="FI15552" s="55">
        <v>2</v>
      </c>
      <c r="FJ15552" s="55">
        <v>0</v>
      </c>
      <c r="FK15552" s="55" t="s">
        <v>1258</v>
      </c>
      <c r="FL15552" s="55">
        <v>0.025</v>
      </c>
    </row>
    <row r="15553" ht="14.25" customHeight="1" outlineLevel="1" spans="162:168">
      <c r="FF15553" s="55">
        <v>15546</v>
      </c>
      <c r="FG15553" s="55" t="s">
        <v>2077</v>
      </c>
      <c r="FH15553" s="55" t="s">
        <v>1791</v>
      </c>
      <c r="FI15553" s="55">
        <v>2</v>
      </c>
      <c r="FJ15553" s="55">
        <v>1000</v>
      </c>
      <c r="FK15553" s="55" t="s">
        <v>1258</v>
      </c>
      <c r="FL15553" s="55">
        <v>0.025</v>
      </c>
    </row>
    <row r="15554" ht="14.25" customHeight="1" outlineLevel="1" spans="162:168">
      <c r="FF15554" s="55">
        <v>15547</v>
      </c>
      <c r="FG15554" s="55" t="s">
        <v>2077</v>
      </c>
      <c r="FH15554" s="55" t="s">
        <v>1791</v>
      </c>
      <c r="FI15554" s="55">
        <v>2</v>
      </c>
      <c r="FJ15554" s="55">
        <v>2500</v>
      </c>
      <c r="FK15554" s="55" t="s">
        <v>1258</v>
      </c>
      <c r="FL15554" s="55">
        <v>0.025</v>
      </c>
    </row>
    <row r="15555" ht="14.25" customHeight="1" outlineLevel="1" spans="162:168">
      <c r="FF15555" s="55">
        <v>15548</v>
      </c>
      <c r="FG15555" s="55" t="s">
        <v>2077</v>
      </c>
      <c r="FH15555" s="55" t="s">
        <v>1791</v>
      </c>
      <c r="FI15555" s="55">
        <v>2</v>
      </c>
      <c r="FJ15555" s="55">
        <v>5000</v>
      </c>
      <c r="FK15555" s="55" t="s">
        <v>1258</v>
      </c>
      <c r="FL15555" s="55">
        <v>0.025</v>
      </c>
    </row>
    <row r="15556" ht="14.25" customHeight="1" outlineLevel="1" spans="162:168">
      <c r="FF15556" s="55">
        <v>15549</v>
      </c>
      <c r="FG15556" s="55" t="s">
        <v>2077</v>
      </c>
      <c r="FH15556" s="55" t="s">
        <v>1791</v>
      </c>
      <c r="FI15556" s="55">
        <v>2</v>
      </c>
      <c r="FJ15556" s="55">
        <v>10000</v>
      </c>
      <c r="FK15556" s="55" t="s">
        <v>1258</v>
      </c>
      <c r="FL15556" s="55">
        <v>0.025</v>
      </c>
    </row>
    <row r="15557" ht="14.25" customHeight="1" outlineLevel="1" spans="162:168">
      <c r="FF15557" s="55">
        <v>15550</v>
      </c>
      <c r="FG15557" s="55" t="s">
        <v>2077</v>
      </c>
      <c r="FH15557" s="55" t="s">
        <v>1791</v>
      </c>
      <c r="FI15557" s="55">
        <v>2</v>
      </c>
      <c r="FJ15557" s="55">
        <v>25000</v>
      </c>
      <c r="FK15557" s="55" t="s">
        <v>1258</v>
      </c>
      <c r="FL15557" s="55">
        <v>0.025</v>
      </c>
    </row>
    <row r="15558" ht="14.25" customHeight="1" outlineLevel="1" spans="162:168">
      <c r="FF15558" s="55">
        <v>15551</v>
      </c>
      <c r="FG15558" s="55" t="s">
        <v>2077</v>
      </c>
      <c r="FH15558" s="55" t="s">
        <v>1791</v>
      </c>
      <c r="FI15558" s="55">
        <v>2</v>
      </c>
      <c r="FJ15558" s="55">
        <v>50000</v>
      </c>
      <c r="FK15558" s="55" t="s">
        <v>1258</v>
      </c>
      <c r="FL15558" s="55">
        <v>0.025</v>
      </c>
    </row>
    <row r="15559" ht="14.25" customHeight="1" outlineLevel="1" spans="162:168">
      <c r="FF15559" s="55">
        <v>15552</v>
      </c>
      <c r="FG15559" s="55" t="s">
        <v>2077</v>
      </c>
      <c r="FH15559" s="55" t="s">
        <v>1791</v>
      </c>
      <c r="FI15559" s="55">
        <v>2</v>
      </c>
      <c r="FJ15559" s="55">
        <v>80000</v>
      </c>
      <c r="FK15559" s="55" t="s">
        <v>1258</v>
      </c>
      <c r="FL15559" s="55">
        <v>0.025</v>
      </c>
    </row>
    <row r="15560" ht="14.25" customHeight="1" outlineLevel="1" spans="162:168">
      <c r="FF15560" s="55">
        <v>15553</v>
      </c>
      <c r="FG15560" s="55" t="s">
        <v>2077</v>
      </c>
      <c r="FH15560" s="55" t="s">
        <v>1791</v>
      </c>
      <c r="FI15560" s="55">
        <v>2</v>
      </c>
      <c r="FJ15560" s="55">
        <v>130000</v>
      </c>
      <c r="FK15560" s="55" t="s">
        <v>1258</v>
      </c>
      <c r="FL15560" s="55">
        <v>0.025</v>
      </c>
    </row>
    <row r="15561" ht="14.25" customHeight="1" outlineLevel="1" spans="162:168">
      <c r="FF15561" s="55">
        <v>15554</v>
      </c>
      <c r="FG15561" s="55" t="s">
        <v>2077</v>
      </c>
      <c r="FH15561" s="55" t="s">
        <v>1791</v>
      </c>
      <c r="FI15561" s="55">
        <v>2</v>
      </c>
      <c r="FJ15561" s="55">
        <v>260000</v>
      </c>
      <c r="FK15561" s="55" t="s">
        <v>1258</v>
      </c>
      <c r="FL15561" s="55">
        <v>0.025</v>
      </c>
    </row>
    <row r="15562" ht="14.25" customHeight="1" outlineLevel="1" spans="162:168">
      <c r="FF15562" s="55">
        <v>15555</v>
      </c>
      <c r="FG15562" s="55" t="s">
        <v>2077</v>
      </c>
      <c r="FH15562" s="55" t="s">
        <v>1791</v>
      </c>
      <c r="FI15562" s="55">
        <v>2</v>
      </c>
      <c r="FJ15562" s="55">
        <v>400000</v>
      </c>
      <c r="FK15562" s="55" t="s">
        <v>1258</v>
      </c>
      <c r="FL15562" s="55">
        <v>0.025</v>
      </c>
    </row>
    <row r="15563" ht="14.25" customHeight="1" outlineLevel="1" spans="162:168">
      <c r="FF15563" s="55">
        <v>15556</v>
      </c>
      <c r="FG15563" s="55" t="s">
        <v>2077</v>
      </c>
      <c r="FH15563" s="55" t="s">
        <v>1791</v>
      </c>
      <c r="FI15563" s="55">
        <v>2</v>
      </c>
      <c r="FJ15563" s="55">
        <v>530000</v>
      </c>
      <c r="FK15563" s="55" t="s">
        <v>1258</v>
      </c>
      <c r="FL15563" s="55">
        <v>0.025</v>
      </c>
    </row>
    <row r="15564" ht="14.25" customHeight="1" outlineLevel="1" spans="162:168">
      <c r="FF15564" s="55">
        <v>15557</v>
      </c>
      <c r="FG15564" s="55" t="s">
        <v>2077</v>
      </c>
      <c r="FH15564" s="55" t="s">
        <v>1791</v>
      </c>
      <c r="FI15564" s="55">
        <v>2</v>
      </c>
      <c r="FJ15564" s="55">
        <v>540000</v>
      </c>
      <c r="FK15564" s="55" t="s">
        <v>1258</v>
      </c>
      <c r="FL15564" s="55">
        <v>0.025</v>
      </c>
    </row>
    <row r="15565" ht="14.25" customHeight="1" outlineLevel="1" spans="162:168">
      <c r="FF15565" s="55">
        <v>15558</v>
      </c>
      <c r="FG15565" s="55" t="s">
        <v>2077</v>
      </c>
      <c r="FH15565" s="55" t="s">
        <v>1263</v>
      </c>
      <c r="FI15565" s="55">
        <v>1</v>
      </c>
      <c r="FJ15565" s="55">
        <v>0</v>
      </c>
      <c r="FK15565" s="55" t="s">
        <v>1258</v>
      </c>
      <c r="FL15565" s="55">
        <v>0.0833</v>
      </c>
    </row>
    <row r="15566" ht="14.25" customHeight="1" outlineLevel="1" spans="162:168">
      <c r="FF15566" s="55">
        <v>15559</v>
      </c>
      <c r="FG15566" s="55" t="s">
        <v>2077</v>
      </c>
      <c r="FH15566" s="55" t="s">
        <v>1263</v>
      </c>
      <c r="FI15566" s="55">
        <v>1</v>
      </c>
      <c r="FJ15566" s="55">
        <v>1000</v>
      </c>
      <c r="FK15566" s="55" t="s">
        <v>1258</v>
      </c>
      <c r="FL15566" s="55">
        <v>0.0792</v>
      </c>
    </row>
    <row r="15567" ht="14.25" customHeight="1" outlineLevel="1" spans="162:168">
      <c r="FF15567" s="55">
        <v>15560</v>
      </c>
      <c r="FG15567" s="55" t="s">
        <v>2077</v>
      </c>
      <c r="FH15567" s="55" t="s">
        <v>1263</v>
      </c>
      <c r="FI15567" s="55">
        <v>1</v>
      </c>
      <c r="FJ15567" s="55">
        <v>2500</v>
      </c>
      <c r="FK15567" s="55" t="s">
        <v>1258</v>
      </c>
      <c r="FL15567" s="55">
        <v>0.075</v>
      </c>
    </row>
    <row r="15568" ht="14.25" customHeight="1" outlineLevel="1" spans="162:168">
      <c r="FF15568" s="55">
        <v>15561</v>
      </c>
      <c r="FG15568" s="55" t="s">
        <v>2077</v>
      </c>
      <c r="FH15568" s="55" t="s">
        <v>1263</v>
      </c>
      <c r="FI15568" s="55">
        <v>1</v>
      </c>
      <c r="FJ15568" s="55">
        <v>5000</v>
      </c>
      <c r="FK15568" s="55" t="s">
        <v>1258</v>
      </c>
      <c r="FL15568" s="55">
        <v>0.0667</v>
      </c>
    </row>
    <row r="15569" ht="14.25" customHeight="1" outlineLevel="1" spans="162:168">
      <c r="FF15569" s="55">
        <v>15562</v>
      </c>
      <c r="FG15569" s="55" t="s">
        <v>2077</v>
      </c>
      <c r="FH15569" s="55" t="s">
        <v>1263</v>
      </c>
      <c r="FI15569" s="55">
        <v>1</v>
      </c>
      <c r="FJ15569" s="55">
        <v>10000</v>
      </c>
      <c r="FK15569" s="55" t="s">
        <v>1258</v>
      </c>
      <c r="FL15569" s="55">
        <v>0.0583</v>
      </c>
    </row>
    <row r="15570" ht="14.25" customHeight="1" outlineLevel="1" spans="162:168">
      <c r="FF15570" s="55">
        <v>15563</v>
      </c>
      <c r="FG15570" s="55" t="s">
        <v>2077</v>
      </c>
      <c r="FH15570" s="55" t="s">
        <v>1263</v>
      </c>
      <c r="FI15570" s="55">
        <v>1</v>
      </c>
      <c r="FJ15570" s="55">
        <v>25000</v>
      </c>
      <c r="FK15570" s="55" t="s">
        <v>1258</v>
      </c>
      <c r="FL15570" s="55">
        <v>0.05</v>
      </c>
    </row>
    <row r="15571" ht="14.25" customHeight="1" outlineLevel="1" spans="162:168">
      <c r="FF15571" s="55">
        <v>15564</v>
      </c>
      <c r="FG15571" s="55" t="s">
        <v>2077</v>
      </c>
      <c r="FH15571" s="55" t="s">
        <v>1263</v>
      </c>
      <c r="FI15571" s="55">
        <v>1</v>
      </c>
      <c r="FJ15571" s="55">
        <v>50000</v>
      </c>
      <c r="FK15571" s="55" t="s">
        <v>1258</v>
      </c>
      <c r="FL15571" s="55">
        <v>0.0458</v>
      </c>
    </row>
    <row r="15572" ht="14.25" customHeight="1" outlineLevel="1" spans="162:168">
      <c r="FF15572" s="55">
        <v>15565</v>
      </c>
      <c r="FG15572" s="55" t="s">
        <v>2077</v>
      </c>
      <c r="FH15572" s="55" t="s">
        <v>1263</v>
      </c>
      <c r="FI15572" s="55">
        <v>1</v>
      </c>
      <c r="FJ15572" s="55">
        <v>80000</v>
      </c>
      <c r="FK15572" s="55" t="s">
        <v>1258</v>
      </c>
      <c r="FL15572" s="55">
        <v>0.0417</v>
      </c>
    </row>
    <row r="15573" ht="14.25" customHeight="1" outlineLevel="1" spans="162:168">
      <c r="FF15573" s="55">
        <v>15566</v>
      </c>
      <c r="FG15573" s="55" t="s">
        <v>2077</v>
      </c>
      <c r="FH15573" s="55" t="s">
        <v>1263</v>
      </c>
      <c r="FI15573" s="55">
        <v>1</v>
      </c>
      <c r="FJ15573" s="55">
        <v>130000</v>
      </c>
      <c r="FK15573" s="55" t="s">
        <v>1258</v>
      </c>
      <c r="FL15573" s="55">
        <v>0.0417</v>
      </c>
    </row>
    <row r="15574" ht="14.25" customHeight="1" outlineLevel="1" spans="162:168">
      <c r="FF15574" s="55">
        <v>15567</v>
      </c>
      <c r="FG15574" s="55" t="s">
        <v>2077</v>
      </c>
      <c r="FH15574" s="55" t="s">
        <v>1263</v>
      </c>
      <c r="FI15574" s="55">
        <v>1</v>
      </c>
      <c r="FJ15574" s="55">
        <v>260000</v>
      </c>
      <c r="FK15574" s="55" t="s">
        <v>1258</v>
      </c>
      <c r="FL15574" s="55">
        <v>0.0417</v>
      </c>
    </row>
    <row r="15575" ht="14.25" customHeight="1" outlineLevel="1" spans="162:168">
      <c r="FF15575" s="55">
        <v>15568</v>
      </c>
      <c r="FG15575" s="55" t="s">
        <v>2077</v>
      </c>
      <c r="FH15575" s="55" t="s">
        <v>1263</v>
      </c>
      <c r="FI15575" s="55">
        <v>1</v>
      </c>
      <c r="FJ15575" s="55">
        <v>400000</v>
      </c>
      <c r="FK15575" s="55" t="s">
        <v>1258</v>
      </c>
      <c r="FL15575" s="55">
        <v>0.0417</v>
      </c>
    </row>
    <row r="15576" ht="14.25" customHeight="1" outlineLevel="1" spans="162:168">
      <c r="FF15576" s="55">
        <v>15569</v>
      </c>
      <c r="FG15576" s="55" t="s">
        <v>2077</v>
      </c>
      <c r="FH15576" s="55" t="s">
        <v>1263</v>
      </c>
      <c r="FI15576" s="55">
        <v>1</v>
      </c>
      <c r="FJ15576" s="55">
        <v>530000</v>
      </c>
      <c r="FK15576" s="55" t="s">
        <v>1258</v>
      </c>
      <c r="FL15576" s="55">
        <v>0.0417</v>
      </c>
    </row>
    <row r="15577" ht="14.25" customHeight="1" outlineLevel="1" spans="162:168">
      <c r="FF15577" s="55">
        <v>15570</v>
      </c>
      <c r="FG15577" s="55" t="s">
        <v>2077</v>
      </c>
      <c r="FH15577" s="55" t="s">
        <v>1263</v>
      </c>
      <c r="FI15577" s="55">
        <v>1</v>
      </c>
      <c r="FJ15577" s="55">
        <v>540000</v>
      </c>
      <c r="FK15577" s="55" t="s">
        <v>1258</v>
      </c>
      <c r="FL15577" s="55">
        <v>0.0417</v>
      </c>
    </row>
    <row r="15578" ht="14.25" customHeight="1" outlineLevel="1" spans="162:168">
      <c r="FF15578" s="55">
        <v>15571</v>
      </c>
      <c r="FG15578" s="55" t="s">
        <v>2077</v>
      </c>
      <c r="FH15578" s="55" t="s">
        <v>1263</v>
      </c>
      <c r="FI15578" s="55">
        <v>10</v>
      </c>
      <c r="FJ15578" s="55">
        <v>0</v>
      </c>
      <c r="FK15578" s="55" t="s">
        <v>1258</v>
      </c>
      <c r="FL15578" s="55">
        <v>0.0792</v>
      </c>
    </row>
    <row r="15579" ht="14.25" customHeight="1" outlineLevel="1" spans="162:168">
      <c r="FF15579" s="55">
        <v>15572</v>
      </c>
      <c r="FG15579" s="55" t="s">
        <v>2077</v>
      </c>
      <c r="FH15579" s="55" t="s">
        <v>1263</v>
      </c>
      <c r="FI15579" s="55">
        <v>10</v>
      </c>
      <c r="FJ15579" s="55">
        <v>1000</v>
      </c>
      <c r="FK15579" s="55" t="s">
        <v>1258</v>
      </c>
      <c r="FL15579" s="55">
        <v>0.0792</v>
      </c>
    </row>
    <row r="15580" ht="14.25" customHeight="1" outlineLevel="1" spans="162:168">
      <c r="FF15580" s="55">
        <v>15573</v>
      </c>
      <c r="FG15580" s="55" t="s">
        <v>2077</v>
      </c>
      <c r="FH15580" s="55" t="s">
        <v>1263</v>
      </c>
      <c r="FI15580" s="55">
        <v>10</v>
      </c>
      <c r="FJ15580" s="55">
        <v>2500</v>
      </c>
      <c r="FK15580" s="55" t="s">
        <v>1258</v>
      </c>
      <c r="FL15580" s="55">
        <v>0.07</v>
      </c>
    </row>
    <row r="15581" ht="14.25" customHeight="1" outlineLevel="1" spans="162:168">
      <c r="FF15581" s="55">
        <v>15574</v>
      </c>
      <c r="FG15581" s="55" t="s">
        <v>2077</v>
      </c>
      <c r="FH15581" s="55" t="s">
        <v>1263</v>
      </c>
      <c r="FI15581" s="55">
        <v>10</v>
      </c>
      <c r="FJ15581" s="55">
        <v>5000</v>
      </c>
      <c r="FK15581" s="55" t="s">
        <v>1258</v>
      </c>
      <c r="FL15581" s="55">
        <v>0.0642</v>
      </c>
    </row>
    <row r="15582" ht="14.25" customHeight="1" outlineLevel="1" spans="162:168">
      <c r="FF15582" s="55">
        <v>15575</v>
      </c>
      <c r="FG15582" s="55" t="s">
        <v>2077</v>
      </c>
      <c r="FH15582" s="55" t="s">
        <v>1263</v>
      </c>
      <c r="FI15582" s="55">
        <v>10</v>
      </c>
      <c r="FJ15582" s="55">
        <v>10000</v>
      </c>
      <c r="FK15582" s="55" t="s">
        <v>1258</v>
      </c>
      <c r="FL15582" s="55">
        <v>0.0642</v>
      </c>
    </row>
    <row r="15583" ht="14.25" customHeight="1" outlineLevel="1" spans="162:168">
      <c r="FF15583" s="55">
        <v>15576</v>
      </c>
      <c r="FG15583" s="55" t="s">
        <v>2077</v>
      </c>
      <c r="FH15583" s="55" t="s">
        <v>1263</v>
      </c>
      <c r="FI15583" s="55">
        <v>10</v>
      </c>
      <c r="FJ15583" s="55">
        <v>25000</v>
      </c>
      <c r="FK15583" s="55" t="s">
        <v>1258</v>
      </c>
      <c r="FL15583" s="55">
        <v>0.0642</v>
      </c>
    </row>
    <row r="15584" ht="14.25" customHeight="1" outlineLevel="1" spans="162:168">
      <c r="FF15584" s="55">
        <v>15577</v>
      </c>
      <c r="FG15584" s="55" t="s">
        <v>2077</v>
      </c>
      <c r="FH15584" s="55" t="s">
        <v>1263</v>
      </c>
      <c r="FI15584" s="55">
        <v>10</v>
      </c>
      <c r="FJ15584" s="55">
        <v>50000</v>
      </c>
      <c r="FK15584" s="55" t="s">
        <v>1258</v>
      </c>
      <c r="FL15584" s="55">
        <v>0.0642</v>
      </c>
    </row>
    <row r="15585" ht="14.25" customHeight="1" outlineLevel="1" spans="162:168">
      <c r="FF15585" s="55">
        <v>15578</v>
      </c>
      <c r="FG15585" s="55" t="s">
        <v>2077</v>
      </c>
      <c r="FH15585" s="55" t="s">
        <v>1263</v>
      </c>
      <c r="FI15585" s="55">
        <v>10</v>
      </c>
      <c r="FJ15585" s="55">
        <v>80000</v>
      </c>
      <c r="FK15585" s="55" t="s">
        <v>1258</v>
      </c>
      <c r="FL15585" s="55">
        <v>0.0642</v>
      </c>
    </row>
    <row r="15586" ht="14.25" customHeight="1" outlineLevel="1" spans="162:168">
      <c r="FF15586" s="55">
        <v>15579</v>
      </c>
      <c r="FG15586" s="55" t="s">
        <v>2077</v>
      </c>
      <c r="FH15586" s="55" t="s">
        <v>1263</v>
      </c>
      <c r="FI15586" s="55">
        <v>10</v>
      </c>
      <c r="FJ15586" s="55">
        <v>130000</v>
      </c>
      <c r="FK15586" s="55" t="s">
        <v>1258</v>
      </c>
      <c r="FL15586" s="55">
        <v>0.0642</v>
      </c>
    </row>
    <row r="15587" ht="14.25" customHeight="1" outlineLevel="1" spans="162:168">
      <c r="FF15587" s="55">
        <v>15580</v>
      </c>
      <c r="FG15587" s="55" t="s">
        <v>2077</v>
      </c>
      <c r="FH15587" s="55" t="s">
        <v>1263</v>
      </c>
      <c r="FI15587" s="55">
        <v>10</v>
      </c>
      <c r="FJ15587" s="55">
        <v>260000</v>
      </c>
      <c r="FK15587" s="55" t="s">
        <v>1258</v>
      </c>
      <c r="FL15587" s="55">
        <v>0.0642</v>
      </c>
    </row>
    <row r="15588" ht="14.25" customHeight="1" outlineLevel="1" spans="162:168">
      <c r="FF15588" s="55">
        <v>15581</v>
      </c>
      <c r="FG15588" s="55" t="s">
        <v>2077</v>
      </c>
      <c r="FH15588" s="55" t="s">
        <v>1263</v>
      </c>
      <c r="FI15588" s="55">
        <v>10</v>
      </c>
      <c r="FJ15588" s="55">
        <v>400000</v>
      </c>
      <c r="FK15588" s="55" t="s">
        <v>1258</v>
      </c>
      <c r="FL15588" s="55">
        <v>0.0642</v>
      </c>
    </row>
    <row r="15589" ht="14.25" customHeight="1" outlineLevel="1" spans="162:168">
      <c r="FF15589" s="55">
        <v>15582</v>
      </c>
      <c r="FG15589" s="55" t="s">
        <v>2077</v>
      </c>
      <c r="FH15589" s="55" t="s">
        <v>1263</v>
      </c>
      <c r="FI15589" s="55">
        <v>10</v>
      </c>
      <c r="FJ15589" s="55">
        <v>530000</v>
      </c>
      <c r="FK15589" s="55" t="s">
        <v>1258</v>
      </c>
      <c r="FL15589" s="55">
        <v>0.0642</v>
      </c>
    </row>
    <row r="15590" ht="14.25" customHeight="1" outlineLevel="1" spans="162:168">
      <c r="FF15590" s="55">
        <v>15583</v>
      </c>
      <c r="FG15590" s="55" t="s">
        <v>2077</v>
      </c>
      <c r="FH15590" s="55" t="s">
        <v>1263</v>
      </c>
      <c r="FI15590" s="55">
        <v>10</v>
      </c>
      <c r="FJ15590" s="55">
        <v>540000</v>
      </c>
      <c r="FK15590" s="55" t="s">
        <v>1258</v>
      </c>
      <c r="FL15590" s="55">
        <v>0.0642</v>
      </c>
    </row>
    <row r="15591" ht="14.25" customHeight="1" outlineLevel="1" spans="162:168">
      <c r="FF15591" s="55">
        <v>15584</v>
      </c>
      <c r="FG15591" s="55" t="s">
        <v>2077</v>
      </c>
      <c r="FH15591" s="55" t="s">
        <v>1263</v>
      </c>
      <c r="FI15591" s="55">
        <v>11</v>
      </c>
      <c r="FJ15591" s="55">
        <v>0</v>
      </c>
      <c r="FK15591" s="55" t="s">
        <v>1258</v>
      </c>
      <c r="FL15591" s="55">
        <v>0.0792</v>
      </c>
    </row>
    <row r="15592" ht="14.25" customHeight="1" outlineLevel="1" spans="162:168">
      <c r="FF15592" s="55">
        <v>15585</v>
      </c>
      <c r="FG15592" s="55" t="s">
        <v>2077</v>
      </c>
      <c r="FH15592" s="55" t="s">
        <v>1263</v>
      </c>
      <c r="FI15592" s="55">
        <v>11</v>
      </c>
      <c r="FJ15592" s="55">
        <v>1000</v>
      </c>
      <c r="FK15592" s="55" t="s">
        <v>1258</v>
      </c>
      <c r="FL15592" s="55">
        <v>0.0792</v>
      </c>
    </row>
    <row r="15593" ht="14.25" customHeight="1" outlineLevel="1" spans="162:168">
      <c r="FF15593" s="55">
        <v>15586</v>
      </c>
      <c r="FG15593" s="55" t="s">
        <v>2077</v>
      </c>
      <c r="FH15593" s="55" t="s">
        <v>1263</v>
      </c>
      <c r="FI15593" s="55">
        <v>11</v>
      </c>
      <c r="FJ15593" s="55">
        <v>2500</v>
      </c>
      <c r="FK15593" s="55" t="s">
        <v>1258</v>
      </c>
      <c r="FL15593" s="55">
        <v>0.07</v>
      </c>
    </row>
    <row r="15594" ht="14.25" customHeight="1" outlineLevel="1" spans="162:168">
      <c r="FF15594" s="55">
        <v>15587</v>
      </c>
      <c r="FG15594" s="55" t="s">
        <v>2077</v>
      </c>
      <c r="FH15594" s="55" t="s">
        <v>1263</v>
      </c>
      <c r="FI15594" s="55">
        <v>11</v>
      </c>
      <c r="FJ15594" s="55">
        <v>5000</v>
      </c>
      <c r="FK15594" s="55" t="s">
        <v>1258</v>
      </c>
      <c r="FL15594" s="55">
        <v>0.0642</v>
      </c>
    </row>
    <row r="15595" ht="14.25" customHeight="1" outlineLevel="1" spans="162:168">
      <c r="FF15595" s="55">
        <v>15588</v>
      </c>
      <c r="FG15595" s="55" t="s">
        <v>2077</v>
      </c>
      <c r="FH15595" s="55" t="s">
        <v>1263</v>
      </c>
      <c r="FI15595" s="55">
        <v>11</v>
      </c>
      <c r="FJ15595" s="55">
        <v>10000</v>
      </c>
      <c r="FK15595" s="55" t="s">
        <v>1258</v>
      </c>
      <c r="FL15595" s="55">
        <v>0.0642</v>
      </c>
    </row>
    <row r="15596" ht="14.25" customHeight="1" outlineLevel="1" spans="162:168">
      <c r="FF15596" s="55">
        <v>15589</v>
      </c>
      <c r="FG15596" s="55" t="s">
        <v>2077</v>
      </c>
      <c r="FH15596" s="55" t="s">
        <v>1263</v>
      </c>
      <c r="FI15596" s="55">
        <v>11</v>
      </c>
      <c r="FJ15596" s="55">
        <v>25000</v>
      </c>
      <c r="FK15596" s="55" t="s">
        <v>1258</v>
      </c>
      <c r="FL15596" s="55">
        <v>0.0642</v>
      </c>
    </row>
    <row r="15597" ht="14.25" customHeight="1" outlineLevel="1" spans="162:168">
      <c r="FF15597" s="55">
        <v>15590</v>
      </c>
      <c r="FG15597" s="55" t="s">
        <v>2077</v>
      </c>
      <c r="FH15597" s="55" t="s">
        <v>1263</v>
      </c>
      <c r="FI15597" s="55">
        <v>11</v>
      </c>
      <c r="FJ15597" s="55">
        <v>50000</v>
      </c>
      <c r="FK15597" s="55" t="s">
        <v>1258</v>
      </c>
      <c r="FL15597" s="55">
        <v>0.0642</v>
      </c>
    </row>
    <row r="15598" ht="14.25" customHeight="1" outlineLevel="1" spans="162:168">
      <c r="FF15598" s="55">
        <v>15591</v>
      </c>
      <c r="FG15598" s="55" t="s">
        <v>2077</v>
      </c>
      <c r="FH15598" s="55" t="s">
        <v>1263</v>
      </c>
      <c r="FI15598" s="55">
        <v>11</v>
      </c>
      <c r="FJ15598" s="55">
        <v>80000</v>
      </c>
      <c r="FK15598" s="55" t="s">
        <v>1258</v>
      </c>
      <c r="FL15598" s="55">
        <v>0.0642</v>
      </c>
    </row>
    <row r="15599" ht="14.25" customHeight="1" outlineLevel="1" spans="162:168">
      <c r="FF15599" s="55">
        <v>15592</v>
      </c>
      <c r="FG15599" s="55" t="s">
        <v>2077</v>
      </c>
      <c r="FH15599" s="55" t="s">
        <v>1263</v>
      </c>
      <c r="FI15599" s="55">
        <v>11</v>
      </c>
      <c r="FJ15599" s="55">
        <v>130000</v>
      </c>
      <c r="FK15599" s="55" t="s">
        <v>1258</v>
      </c>
      <c r="FL15599" s="55">
        <v>0.0642</v>
      </c>
    </row>
    <row r="15600" ht="14.25" customHeight="1" outlineLevel="1" spans="162:168">
      <c r="FF15600" s="55">
        <v>15593</v>
      </c>
      <c r="FG15600" s="55" t="s">
        <v>2077</v>
      </c>
      <c r="FH15600" s="55" t="s">
        <v>1263</v>
      </c>
      <c r="FI15600" s="55">
        <v>11</v>
      </c>
      <c r="FJ15600" s="55">
        <v>260000</v>
      </c>
      <c r="FK15600" s="55" t="s">
        <v>1258</v>
      </c>
      <c r="FL15600" s="55">
        <v>0.0642</v>
      </c>
    </row>
    <row r="15601" ht="14.25" customHeight="1" outlineLevel="1" spans="162:168">
      <c r="FF15601" s="55">
        <v>15594</v>
      </c>
      <c r="FG15601" s="55" t="s">
        <v>2077</v>
      </c>
      <c r="FH15601" s="55" t="s">
        <v>1263</v>
      </c>
      <c r="FI15601" s="55">
        <v>11</v>
      </c>
      <c r="FJ15601" s="55">
        <v>400000</v>
      </c>
      <c r="FK15601" s="55" t="s">
        <v>1258</v>
      </c>
      <c r="FL15601" s="55">
        <v>0.0642</v>
      </c>
    </row>
    <row r="15602" ht="14.25" customHeight="1" outlineLevel="1" spans="162:168">
      <c r="FF15602" s="55">
        <v>15595</v>
      </c>
      <c r="FG15602" s="55" t="s">
        <v>2077</v>
      </c>
      <c r="FH15602" s="55" t="s">
        <v>1263</v>
      </c>
      <c r="FI15602" s="55">
        <v>11</v>
      </c>
      <c r="FJ15602" s="55">
        <v>530000</v>
      </c>
      <c r="FK15602" s="55" t="s">
        <v>1258</v>
      </c>
      <c r="FL15602" s="55">
        <v>0.0642</v>
      </c>
    </row>
    <row r="15603" ht="14.25" customHeight="1" outlineLevel="1" spans="162:168">
      <c r="FF15603" s="55">
        <v>15596</v>
      </c>
      <c r="FG15603" s="55" t="s">
        <v>2077</v>
      </c>
      <c r="FH15603" s="55" t="s">
        <v>1263</v>
      </c>
      <c r="FI15603" s="55">
        <v>11</v>
      </c>
      <c r="FJ15603" s="55">
        <v>540000</v>
      </c>
      <c r="FK15603" s="55" t="s">
        <v>1258</v>
      </c>
      <c r="FL15603" s="55">
        <v>0.0642</v>
      </c>
    </row>
    <row r="15604" ht="14.25" customHeight="1" outlineLevel="1" spans="162:168">
      <c r="FF15604" s="55">
        <v>15597</v>
      </c>
      <c r="FG15604" s="55" t="s">
        <v>2077</v>
      </c>
      <c r="FH15604" s="55" t="s">
        <v>1263</v>
      </c>
      <c r="FI15604" s="55">
        <v>12</v>
      </c>
      <c r="FJ15604" s="55">
        <v>0</v>
      </c>
      <c r="FK15604" s="55" t="s">
        <v>1258</v>
      </c>
      <c r="FL15604" s="55">
        <v>0.0742</v>
      </c>
    </row>
    <row r="15605" ht="14.25" customHeight="1" outlineLevel="1" spans="162:168">
      <c r="FF15605" s="55">
        <v>15598</v>
      </c>
      <c r="FG15605" s="55" t="s">
        <v>2077</v>
      </c>
      <c r="FH15605" s="55" t="s">
        <v>1263</v>
      </c>
      <c r="FI15605" s="55">
        <v>12</v>
      </c>
      <c r="FJ15605" s="55">
        <v>1000</v>
      </c>
      <c r="FK15605" s="55" t="s">
        <v>1258</v>
      </c>
      <c r="FL15605" s="55">
        <v>0.0742</v>
      </c>
    </row>
    <row r="15606" ht="14.25" customHeight="1" outlineLevel="1" spans="162:168">
      <c r="FF15606" s="55">
        <v>15599</v>
      </c>
      <c r="FG15606" s="55" t="s">
        <v>2077</v>
      </c>
      <c r="FH15606" s="55" t="s">
        <v>1263</v>
      </c>
      <c r="FI15606" s="55">
        <v>12</v>
      </c>
      <c r="FJ15606" s="55">
        <v>2500</v>
      </c>
      <c r="FK15606" s="55" t="s">
        <v>1258</v>
      </c>
      <c r="FL15606" s="55">
        <v>0.0659</v>
      </c>
    </row>
    <row r="15607" ht="14.25" customHeight="1" outlineLevel="1" spans="162:168">
      <c r="FF15607" s="55">
        <v>15600</v>
      </c>
      <c r="FG15607" s="55" t="s">
        <v>2077</v>
      </c>
      <c r="FH15607" s="55" t="s">
        <v>1263</v>
      </c>
      <c r="FI15607" s="55">
        <v>12</v>
      </c>
      <c r="FJ15607" s="55">
        <v>10000</v>
      </c>
      <c r="FK15607" s="55" t="s">
        <v>1258</v>
      </c>
      <c r="FL15607" s="55">
        <v>0.06</v>
      </c>
    </row>
    <row r="15608" ht="14.25" customHeight="1" outlineLevel="1" spans="162:168">
      <c r="FF15608" s="55">
        <v>15601</v>
      </c>
      <c r="FG15608" s="55" t="s">
        <v>2077</v>
      </c>
      <c r="FH15608" s="55" t="s">
        <v>1263</v>
      </c>
      <c r="FI15608" s="55">
        <v>12</v>
      </c>
      <c r="FJ15608" s="55">
        <v>25000</v>
      </c>
      <c r="FK15608" s="55" t="s">
        <v>1258</v>
      </c>
      <c r="FL15608" s="55">
        <v>0.06</v>
      </c>
    </row>
    <row r="15609" ht="14.25" customHeight="1" outlineLevel="1" spans="162:168">
      <c r="FF15609" s="55">
        <v>15602</v>
      </c>
      <c r="FG15609" s="55" t="s">
        <v>2077</v>
      </c>
      <c r="FH15609" s="55" t="s">
        <v>1263</v>
      </c>
      <c r="FI15609" s="55">
        <v>12</v>
      </c>
      <c r="FJ15609" s="55">
        <v>50000</v>
      </c>
      <c r="FK15609" s="55" t="s">
        <v>1258</v>
      </c>
      <c r="FL15609" s="55">
        <v>0.06</v>
      </c>
    </row>
    <row r="15610" ht="14.25" customHeight="1" outlineLevel="1" spans="162:168">
      <c r="FF15610" s="55">
        <v>15603</v>
      </c>
      <c r="FG15610" s="55" t="s">
        <v>2077</v>
      </c>
      <c r="FH15610" s="55" t="s">
        <v>1263</v>
      </c>
      <c r="FI15610" s="55">
        <v>12</v>
      </c>
      <c r="FJ15610" s="55">
        <v>80000</v>
      </c>
      <c r="FK15610" s="55" t="s">
        <v>1258</v>
      </c>
      <c r="FL15610" s="55">
        <v>0.06</v>
      </c>
    </row>
    <row r="15611" ht="14.25" customHeight="1" outlineLevel="1" spans="162:168">
      <c r="FF15611" s="55">
        <v>15604</v>
      </c>
      <c r="FG15611" s="55" t="s">
        <v>2077</v>
      </c>
      <c r="FH15611" s="55" t="s">
        <v>1263</v>
      </c>
      <c r="FI15611" s="55">
        <v>12</v>
      </c>
      <c r="FJ15611" s="55">
        <v>130000</v>
      </c>
      <c r="FK15611" s="55" t="s">
        <v>1258</v>
      </c>
      <c r="FL15611" s="55">
        <v>0.06</v>
      </c>
    </row>
    <row r="15612" ht="14.25" customHeight="1" outlineLevel="1" spans="162:168">
      <c r="FF15612" s="55">
        <v>15605</v>
      </c>
      <c r="FG15612" s="55" t="s">
        <v>2077</v>
      </c>
      <c r="FH15612" s="55" t="s">
        <v>1263</v>
      </c>
      <c r="FI15612" s="55">
        <v>12</v>
      </c>
      <c r="FJ15612" s="55">
        <v>260000</v>
      </c>
      <c r="FK15612" s="55" t="s">
        <v>1258</v>
      </c>
      <c r="FL15612" s="55">
        <v>0.06</v>
      </c>
    </row>
    <row r="15613" ht="14.25" customHeight="1" outlineLevel="1" spans="162:168">
      <c r="FF15613" s="55">
        <v>15606</v>
      </c>
      <c r="FG15613" s="55" t="s">
        <v>2077</v>
      </c>
      <c r="FH15613" s="55" t="s">
        <v>1263</v>
      </c>
      <c r="FI15613" s="55">
        <v>12</v>
      </c>
      <c r="FJ15613" s="55">
        <v>400000</v>
      </c>
      <c r="FK15613" s="55" t="s">
        <v>1258</v>
      </c>
      <c r="FL15613" s="55">
        <v>0.06</v>
      </c>
    </row>
    <row r="15614" ht="14.25" customHeight="1" outlineLevel="1" spans="162:168">
      <c r="FF15614" s="55">
        <v>15607</v>
      </c>
      <c r="FG15614" s="55" t="s">
        <v>2077</v>
      </c>
      <c r="FH15614" s="55" t="s">
        <v>1263</v>
      </c>
      <c r="FI15614" s="55">
        <v>12</v>
      </c>
      <c r="FJ15614" s="55">
        <v>530000</v>
      </c>
      <c r="FK15614" s="55" t="s">
        <v>1258</v>
      </c>
      <c r="FL15614" s="55">
        <v>0.06</v>
      </c>
    </row>
    <row r="15615" ht="14.25" customHeight="1" outlineLevel="1" spans="162:168">
      <c r="FF15615" s="55">
        <v>15608</v>
      </c>
      <c r="FG15615" s="55" t="s">
        <v>2077</v>
      </c>
      <c r="FH15615" s="55" t="s">
        <v>1263</v>
      </c>
      <c r="FI15615" s="55">
        <v>12</v>
      </c>
      <c r="FJ15615" s="55">
        <v>540000</v>
      </c>
      <c r="FK15615" s="55" t="s">
        <v>1258</v>
      </c>
      <c r="FL15615" s="55">
        <v>0.06</v>
      </c>
    </row>
    <row r="15616" ht="14.25" customHeight="1" outlineLevel="1" spans="162:168">
      <c r="FF15616" s="55">
        <v>15609</v>
      </c>
      <c r="FG15616" s="55" t="s">
        <v>2077</v>
      </c>
      <c r="FH15616" s="55" t="s">
        <v>1263</v>
      </c>
      <c r="FI15616" s="55">
        <v>13</v>
      </c>
      <c r="FJ15616" s="55">
        <v>0</v>
      </c>
      <c r="FK15616" s="55" t="s">
        <v>1258</v>
      </c>
      <c r="FL15616" s="55">
        <v>0.0742</v>
      </c>
    </row>
    <row r="15617" ht="14.25" customHeight="1" outlineLevel="1" spans="162:168">
      <c r="FF15617" s="55">
        <v>15610</v>
      </c>
      <c r="FG15617" s="55" t="s">
        <v>2077</v>
      </c>
      <c r="FH15617" s="55" t="s">
        <v>1263</v>
      </c>
      <c r="FI15617" s="55">
        <v>13</v>
      </c>
      <c r="FJ15617" s="55">
        <v>1000</v>
      </c>
      <c r="FK15617" s="55" t="s">
        <v>1258</v>
      </c>
      <c r="FL15617" s="55">
        <v>0.0742</v>
      </c>
    </row>
    <row r="15618" ht="14.25" customHeight="1" outlineLevel="1" spans="162:168">
      <c r="FF15618" s="55">
        <v>15611</v>
      </c>
      <c r="FG15618" s="55" t="s">
        <v>2077</v>
      </c>
      <c r="FH15618" s="55" t="s">
        <v>1263</v>
      </c>
      <c r="FI15618" s="55">
        <v>13</v>
      </c>
      <c r="FJ15618" s="55">
        <v>2500</v>
      </c>
      <c r="FK15618" s="55" t="s">
        <v>1258</v>
      </c>
      <c r="FL15618" s="55">
        <v>0.0659</v>
      </c>
    </row>
    <row r="15619" ht="14.25" customHeight="1" outlineLevel="1" spans="162:168">
      <c r="FF15619" s="55">
        <v>15612</v>
      </c>
      <c r="FG15619" s="55" t="s">
        <v>2077</v>
      </c>
      <c r="FH15619" s="55" t="s">
        <v>1263</v>
      </c>
      <c r="FI15619" s="55">
        <v>13</v>
      </c>
      <c r="FJ15619" s="55">
        <v>5000</v>
      </c>
      <c r="FK15619" s="55" t="s">
        <v>1258</v>
      </c>
      <c r="FL15619" s="55">
        <v>0.06</v>
      </c>
    </row>
    <row r="15620" ht="14.25" customHeight="1" outlineLevel="1" spans="162:168">
      <c r="FF15620" s="55">
        <v>15613</v>
      </c>
      <c r="FG15620" s="55" t="s">
        <v>2077</v>
      </c>
      <c r="FH15620" s="55" t="s">
        <v>1263</v>
      </c>
      <c r="FI15620" s="55">
        <v>13</v>
      </c>
      <c r="FJ15620" s="55">
        <v>10000</v>
      </c>
      <c r="FK15620" s="55" t="s">
        <v>1258</v>
      </c>
      <c r="FL15620" s="55">
        <v>0.06</v>
      </c>
    </row>
    <row r="15621" ht="14.25" customHeight="1" outlineLevel="1" spans="162:168">
      <c r="FF15621" s="55">
        <v>15614</v>
      </c>
      <c r="FG15621" s="55" t="s">
        <v>2077</v>
      </c>
      <c r="FH15621" s="55" t="s">
        <v>1263</v>
      </c>
      <c r="FI15621" s="55">
        <v>13</v>
      </c>
      <c r="FJ15621" s="55">
        <v>25000</v>
      </c>
      <c r="FK15621" s="55" t="s">
        <v>1258</v>
      </c>
      <c r="FL15621" s="55">
        <v>0.06</v>
      </c>
    </row>
    <row r="15622" ht="14.25" customHeight="1" outlineLevel="1" spans="162:168">
      <c r="FF15622" s="55">
        <v>15615</v>
      </c>
      <c r="FG15622" s="55" t="s">
        <v>2077</v>
      </c>
      <c r="FH15622" s="55" t="s">
        <v>1263</v>
      </c>
      <c r="FI15622" s="55">
        <v>13</v>
      </c>
      <c r="FJ15622" s="55">
        <v>50000</v>
      </c>
      <c r="FK15622" s="55" t="s">
        <v>1258</v>
      </c>
      <c r="FL15622" s="55">
        <v>0.06</v>
      </c>
    </row>
    <row r="15623" ht="14.25" customHeight="1" outlineLevel="1" spans="162:168">
      <c r="FF15623" s="55">
        <v>15616</v>
      </c>
      <c r="FG15623" s="55" t="s">
        <v>2077</v>
      </c>
      <c r="FH15623" s="55" t="s">
        <v>1263</v>
      </c>
      <c r="FI15623" s="55">
        <v>13</v>
      </c>
      <c r="FJ15623" s="55">
        <v>80000</v>
      </c>
      <c r="FK15623" s="55" t="s">
        <v>1258</v>
      </c>
      <c r="FL15623" s="55">
        <v>0.06</v>
      </c>
    </row>
    <row r="15624" ht="14.25" customHeight="1" outlineLevel="1" spans="162:168">
      <c r="FF15624" s="55">
        <v>15617</v>
      </c>
      <c r="FG15624" s="55" t="s">
        <v>2077</v>
      </c>
      <c r="FH15624" s="55" t="s">
        <v>1263</v>
      </c>
      <c r="FI15624" s="55">
        <v>13</v>
      </c>
      <c r="FJ15624" s="55">
        <v>130000</v>
      </c>
      <c r="FK15624" s="55" t="s">
        <v>1258</v>
      </c>
      <c r="FL15624" s="55">
        <v>0.06</v>
      </c>
    </row>
    <row r="15625" ht="14.25" customHeight="1" outlineLevel="1" spans="162:168">
      <c r="FF15625" s="55">
        <v>15618</v>
      </c>
      <c r="FG15625" s="55" t="s">
        <v>2077</v>
      </c>
      <c r="FH15625" s="55" t="s">
        <v>1263</v>
      </c>
      <c r="FI15625" s="55">
        <v>13</v>
      </c>
      <c r="FJ15625" s="55">
        <v>260000</v>
      </c>
      <c r="FK15625" s="55" t="s">
        <v>1258</v>
      </c>
      <c r="FL15625" s="55">
        <v>0.06</v>
      </c>
    </row>
    <row r="15626" ht="14.25" customHeight="1" outlineLevel="1" spans="162:168">
      <c r="FF15626" s="55">
        <v>15619</v>
      </c>
      <c r="FG15626" s="55" t="s">
        <v>2077</v>
      </c>
      <c r="FH15626" s="55" t="s">
        <v>1263</v>
      </c>
      <c r="FI15626" s="55">
        <v>13</v>
      </c>
      <c r="FJ15626" s="55">
        <v>400000</v>
      </c>
      <c r="FK15626" s="55" t="s">
        <v>1258</v>
      </c>
      <c r="FL15626" s="55">
        <v>0.06</v>
      </c>
    </row>
    <row r="15627" ht="14.25" customHeight="1" outlineLevel="1" spans="162:168">
      <c r="FF15627" s="55">
        <v>15620</v>
      </c>
      <c r="FG15627" s="55" t="s">
        <v>2077</v>
      </c>
      <c r="FH15627" s="55" t="s">
        <v>1263</v>
      </c>
      <c r="FI15627" s="55">
        <v>13</v>
      </c>
      <c r="FJ15627" s="55">
        <v>530000</v>
      </c>
      <c r="FK15627" s="55" t="s">
        <v>1258</v>
      </c>
      <c r="FL15627" s="55">
        <v>0.06</v>
      </c>
    </row>
    <row r="15628" ht="14.25" customHeight="1" outlineLevel="1" spans="162:168">
      <c r="FF15628" s="55">
        <v>15621</v>
      </c>
      <c r="FG15628" s="55" t="s">
        <v>2077</v>
      </c>
      <c r="FH15628" s="55" t="s">
        <v>1263</v>
      </c>
      <c r="FI15628" s="55">
        <v>13</v>
      </c>
      <c r="FJ15628" s="55">
        <v>540000</v>
      </c>
      <c r="FK15628" s="55" t="s">
        <v>1258</v>
      </c>
      <c r="FL15628" s="55">
        <v>0.06</v>
      </c>
    </row>
    <row r="15629" ht="14.25" customHeight="1" outlineLevel="1" spans="162:168">
      <c r="FF15629" s="55">
        <v>15622</v>
      </c>
      <c r="FG15629" s="55" t="s">
        <v>2077</v>
      </c>
      <c r="FH15629" s="55" t="s">
        <v>1263</v>
      </c>
      <c r="FI15629" s="55">
        <v>14</v>
      </c>
      <c r="FJ15629" s="55">
        <v>0</v>
      </c>
      <c r="FK15629" s="55" t="s">
        <v>1258</v>
      </c>
      <c r="FL15629" s="55">
        <v>0.0742</v>
      </c>
    </row>
    <row r="15630" ht="14.25" customHeight="1" outlineLevel="1" spans="162:168">
      <c r="FF15630" s="55">
        <v>15623</v>
      </c>
      <c r="FG15630" s="55" t="s">
        <v>2077</v>
      </c>
      <c r="FH15630" s="55" t="s">
        <v>1263</v>
      </c>
      <c r="FI15630" s="55">
        <v>14</v>
      </c>
      <c r="FJ15630" s="55">
        <v>1000</v>
      </c>
      <c r="FK15630" s="55" t="s">
        <v>1258</v>
      </c>
      <c r="FL15630" s="55">
        <v>0.0742</v>
      </c>
    </row>
    <row r="15631" ht="14.25" customHeight="1" outlineLevel="1" spans="162:168">
      <c r="FF15631" s="55">
        <v>15624</v>
      </c>
      <c r="FG15631" s="55" t="s">
        <v>2077</v>
      </c>
      <c r="FH15631" s="55" t="s">
        <v>1263</v>
      </c>
      <c r="FI15631" s="55">
        <v>14</v>
      </c>
      <c r="FJ15631" s="55">
        <v>2500</v>
      </c>
      <c r="FK15631" s="55" t="s">
        <v>1258</v>
      </c>
      <c r="FL15631" s="55">
        <v>0.0659</v>
      </c>
    </row>
    <row r="15632" ht="14.25" customHeight="1" outlineLevel="1" spans="162:168">
      <c r="FF15632" s="55">
        <v>15625</v>
      </c>
      <c r="FG15632" s="55" t="s">
        <v>2077</v>
      </c>
      <c r="FH15632" s="55" t="s">
        <v>1263</v>
      </c>
      <c r="FI15632" s="55">
        <v>14</v>
      </c>
      <c r="FJ15632" s="55">
        <v>5000</v>
      </c>
      <c r="FK15632" s="55" t="s">
        <v>1258</v>
      </c>
      <c r="FL15632" s="55">
        <v>0.06</v>
      </c>
    </row>
    <row r="15633" ht="14.25" customHeight="1" outlineLevel="1" spans="162:168">
      <c r="FF15633" s="55">
        <v>15626</v>
      </c>
      <c r="FG15633" s="55" t="s">
        <v>2077</v>
      </c>
      <c r="FH15633" s="55" t="s">
        <v>1263</v>
      </c>
      <c r="FI15633" s="55">
        <v>14</v>
      </c>
      <c r="FJ15633" s="55">
        <v>10000</v>
      </c>
      <c r="FK15633" s="55" t="s">
        <v>1258</v>
      </c>
      <c r="FL15633" s="55">
        <v>0.06</v>
      </c>
    </row>
    <row r="15634" ht="14.25" customHeight="1" outlineLevel="1" spans="162:168">
      <c r="FF15634" s="55">
        <v>15627</v>
      </c>
      <c r="FG15634" s="55" t="s">
        <v>2077</v>
      </c>
      <c r="FH15634" s="55" t="s">
        <v>1263</v>
      </c>
      <c r="FI15634" s="55">
        <v>14</v>
      </c>
      <c r="FJ15634" s="55">
        <v>25000</v>
      </c>
      <c r="FK15634" s="55" t="s">
        <v>1258</v>
      </c>
      <c r="FL15634" s="55">
        <v>0.06</v>
      </c>
    </row>
    <row r="15635" ht="14.25" customHeight="1" outlineLevel="1" spans="162:168">
      <c r="FF15635" s="55">
        <v>15628</v>
      </c>
      <c r="FG15635" s="55" t="s">
        <v>2077</v>
      </c>
      <c r="FH15635" s="55" t="s">
        <v>1263</v>
      </c>
      <c r="FI15635" s="55">
        <v>14</v>
      </c>
      <c r="FJ15635" s="55">
        <v>50000</v>
      </c>
      <c r="FK15635" s="55" t="s">
        <v>1258</v>
      </c>
      <c r="FL15635" s="55">
        <v>0.06</v>
      </c>
    </row>
    <row r="15636" ht="14.25" customHeight="1" outlineLevel="1" spans="162:168">
      <c r="FF15636" s="55">
        <v>15629</v>
      </c>
      <c r="FG15636" s="55" t="s">
        <v>2077</v>
      </c>
      <c r="FH15636" s="55" t="s">
        <v>1263</v>
      </c>
      <c r="FI15636" s="55">
        <v>14</v>
      </c>
      <c r="FJ15636" s="55">
        <v>80000</v>
      </c>
      <c r="FK15636" s="55" t="s">
        <v>1258</v>
      </c>
      <c r="FL15636" s="55">
        <v>0.06</v>
      </c>
    </row>
    <row r="15637" ht="14.25" customHeight="1" outlineLevel="1" spans="162:168">
      <c r="FF15637" s="55">
        <v>15630</v>
      </c>
      <c r="FG15637" s="55" t="s">
        <v>2077</v>
      </c>
      <c r="FH15637" s="55" t="s">
        <v>1263</v>
      </c>
      <c r="FI15637" s="55">
        <v>14</v>
      </c>
      <c r="FJ15637" s="55">
        <v>130000</v>
      </c>
      <c r="FK15637" s="55" t="s">
        <v>1258</v>
      </c>
      <c r="FL15637" s="55">
        <v>0.06</v>
      </c>
    </row>
    <row r="15638" ht="14.25" customHeight="1" outlineLevel="1" spans="162:168">
      <c r="FF15638" s="55">
        <v>15631</v>
      </c>
      <c r="FG15638" s="55" t="s">
        <v>2077</v>
      </c>
      <c r="FH15638" s="55" t="s">
        <v>1263</v>
      </c>
      <c r="FI15638" s="55">
        <v>14</v>
      </c>
      <c r="FJ15638" s="55">
        <v>260000</v>
      </c>
      <c r="FK15638" s="55" t="s">
        <v>1258</v>
      </c>
      <c r="FL15638" s="55">
        <v>0.06</v>
      </c>
    </row>
    <row r="15639" ht="14.25" customHeight="1" outlineLevel="1" spans="162:168">
      <c r="FF15639" s="55">
        <v>15632</v>
      </c>
      <c r="FG15639" s="55" t="s">
        <v>2077</v>
      </c>
      <c r="FH15639" s="55" t="s">
        <v>1263</v>
      </c>
      <c r="FI15639" s="55">
        <v>14</v>
      </c>
      <c r="FJ15639" s="55">
        <v>400000</v>
      </c>
      <c r="FK15639" s="55" t="s">
        <v>1258</v>
      </c>
      <c r="FL15639" s="55">
        <v>0.06</v>
      </c>
    </row>
    <row r="15640" ht="14.25" customHeight="1" outlineLevel="1" spans="162:168">
      <c r="FF15640" s="55">
        <v>15633</v>
      </c>
      <c r="FG15640" s="55" t="s">
        <v>2077</v>
      </c>
      <c r="FH15640" s="55" t="s">
        <v>1263</v>
      </c>
      <c r="FI15640" s="55">
        <v>14</v>
      </c>
      <c r="FJ15640" s="55">
        <v>530000</v>
      </c>
      <c r="FK15640" s="55" t="s">
        <v>1258</v>
      </c>
      <c r="FL15640" s="55">
        <v>0.06</v>
      </c>
    </row>
    <row r="15641" ht="14.25" customHeight="1" outlineLevel="1" spans="162:168">
      <c r="FF15641" s="55">
        <v>15634</v>
      </c>
      <c r="FG15641" s="55" t="s">
        <v>2077</v>
      </c>
      <c r="FH15641" s="55" t="s">
        <v>1263</v>
      </c>
      <c r="FI15641" s="55">
        <v>14</v>
      </c>
      <c r="FJ15641" s="55">
        <v>540000</v>
      </c>
      <c r="FK15641" s="55" t="s">
        <v>1258</v>
      </c>
      <c r="FL15641" s="55">
        <v>0.06</v>
      </c>
    </row>
    <row r="15642" ht="14.25" customHeight="1" outlineLevel="1" spans="162:168">
      <c r="FF15642" s="55">
        <v>15635</v>
      </c>
      <c r="FG15642" s="55" t="s">
        <v>2077</v>
      </c>
      <c r="FH15642" s="55" t="s">
        <v>1263</v>
      </c>
      <c r="FI15642" s="55">
        <v>2</v>
      </c>
      <c r="FJ15642" s="55">
        <v>0</v>
      </c>
      <c r="FK15642" s="55" t="s">
        <v>1258</v>
      </c>
      <c r="FL15642" s="55">
        <v>0.0833</v>
      </c>
    </row>
    <row r="15643" ht="14.25" customHeight="1" outlineLevel="1" spans="162:168">
      <c r="FF15643" s="55">
        <v>15636</v>
      </c>
      <c r="FG15643" s="55" t="s">
        <v>2077</v>
      </c>
      <c r="FH15643" s="55" t="s">
        <v>1263</v>
      </c>
      <c r="FI15643" s="55">
        <v>2</v>
      </c>
      <c r="FJ15643" s="55">
        <v>1000</v>
      </c>
      <c r="FK15643" s="55" t="s">
        <v>1258</v>
      </c>
      <c r="FL15643" s="55">
        <v>0.0792</v>
      </c>
    </row>
    <row r="15644" ht="14.25" customHeight="1" outlineLevel="1" spans="162:168">
      <c r="FF15644" s="55">
        <v>15637</v>
      </c>
      <c r="FG15644" s="55" t="s">
        <v>2077</v>
      </c>
      <c r="FH15644" s="55" t="s">
        <v>1263</v>
      </c>
      <c r="FI15644" s="55">
        <v>2</v>
      </c>
      <c r="FJ15644" s="55">
        <v>2500</v>
      </c>
      <c r="FK15644" s="55" t="s">
        <v>1258</v>
      </c>
      <c r="FL15644" s="55">
        <v>0.075</v>
      </c>
    </row>
    <row r="15645" ht="14.25" customHeight="1" outlineLevel="1" spans="162:168">
      <c r="FF15645" s="55">
        <v>15638</v>
      </c>
      <c r="FG15645" s="55" t="s">
        <v>2077</v>
      </c>
      <c r="FH15645" s="55" t="s">
        <v>1263</v>
      </c>
      <c r="FI15645" s="55">
        <v>2</v>
      </c>
      <c r="FJ15645" s="55">
        <v>5000</v>
      </c>
      <c r="FK15645" s="55" t="s">
        <v>1258</v>
      </c>
      <c r="FL15645" s="55">
        <v>0.0667</v>
      </c>
    </row>
    <row r="15646" ht="14.25" customHeight="1" outlineLevel="1" spans="162:168">
      <c r="FF15646" s="55">
        <v>15639</v>
      </c>
      <c r="FG15646" s="55" t="s">
        <v>2077</v>
      </c>
      <c r="FH15646" s="55" t="s">
        <v>1263</v>
      </c>
      <c r="FI15646" s="55">
        <v>2</v>
      </c>
      <c r="FJ15646" s="55">
        <v>10000</v>
      </c>
      <c r="FK15646" s="55" t="s">
        <v>1258</v>
      </c>
      <c r="FL15646" s="55">
        <v>0.0583</v>
      </c>
    </row>
    <row r="15647" ht="14.25" customHeight="1" outlineLevel="1" spans="162:168">
      <c r="FF15647" s="55">
        <v>15640</v>
      </c>
      <c r="FG15647" s="55" t="s">
        <v>2077</v>
      </c>
      <c r="FH15647" s="55" t="s">
        <v>1263</v>
      </c>
      <c r="FI15647" s="55">
        <v>2</v>
      </c>
      <c r="FJ15647" s="55">
        <v>25000</v>
      </c>
      <c r="FK15647" s="55" t="s">
        <v>1258</v>
      </c>
      <c r="FL15647" s="55">
        <v>0.05</v>
      </c>
    </row>
    <row r="15648" ht="14.25" customHeight="1" outlineLevel="1" spans="162:168">
      <c r="FF15648" s="55">
        <v>15641</v>
      </c>
      <c r="FG15648" s="55" t="s">
        <v>2077</v>
      </c>
      <c r="FH15648" s="55" t="s">
        <v>1263</v>
      </c>
      <c r="FI15648" s="55">
        <v>2</v>
      </c>
      <c r="FJ15648" s="55">
        <v>50000</v>
      </c>
      <c r="FK15648" s="55" t="s">
        <v>1258</v>
      </c>
      <c r="FL15648" s="55">
        <v>0.0458</v>
      </c>
    </row>
    <row r="15649" ht="14.25" customHeight="1" outlineLevel="1" spans="162:168">
      <c r="FF15649" s="55">
        <v>15642</v>
      </c>
      <c r="FG15649" s="55" t="s">
        <v>2077</v>
      </c>
      <c r="FH15649" s="55" t="s">
        <v>1263</v>
      </c>
      <c r="FI15649" s="55">
        <v>2</v>
      </c>
      <c r="FJ15649" s="55">
        <v>80000</v>
      </c>
      <c r="FK15649" s="55" t="s">
        <v>1258</v>
      </c>
      <c r="FL15649" s="55">
        <v>0.0417</v>
      </c>
    </row>
    <row r="15650" ht="14.25" customHeight="1" outlineLevel="1" spans="162:168">
      <c r="FF15650" s="55">
        <v>15643</v>
      </c>
      <c r="FG15650" s="55" t="s">
        <v>2077</v>
      </c>
      <c r="FH15650" s="55" t="s">
        <v>1263</v>
      </c>
      <c r="FI15650" s="55">
        <v>2</v>
      </c>
      <c r="FJ15650" s="55">
        <v>130000</v>
      </c>
      <c r="FK15650" s="55" t="s">
        <v>1258</v>
      </c>
      <c r="FL15650" s="55">
        <v>0.0417</v>
      </c>
    </row>
    <row r="15651" ht="14.25" customHeight="1" outlineLevel="1" spans="162:168">
      <c r="FF15651" s="55">
        <v>15644</v>
      </c>
      <c r="FG15651" s="55" t="s">
        <v>2077</v>
      </c>
      <c r="FH15651" s="55" t="s">
        <v>1263</v>
      </c>
      <c r="FI15651" s="55">
        <v>2</v>
      </c>
      <c r="FJ15651" s="55">
        <v>260000</v>
      </c>
      <c r="FK15651" s="55" t="s">
        <v>1258</v>
      </c>
      <c r="FL15651" s="55">
        <v>0.0417</v>
      </c>
    </row>
    <row r="15652" ht="14.25" customHeight="1" outlineLevel="1" spans="162:168">
      <c r="FF15652" s="55">
        <v>15645</v>
      </c>
      <c r="FG15652" s="55" t="s">
        <v>2077</v>
      </c>
      <c r="FH15652" s="55" t="s">
        <v>1263</v>
      </c>
      <c r="FI15652" s="55">
        <v>2</v>
      </c>
      <c r="FJ15652" s="55">
        <v>400000</v>
      </c>
      <c r="FK15652" s="55" t="s">
        <v>1258</v>
      </c>
      <c r="FL15652" s="55">
        <v>0.0417</v>
      </c>
    </row>
    <row r="15653" ht="14.25" customHeight="1" outlineLevel="1" spans="162:168">
      <c r="FF15653" s="55">
        <v>15646</v>
      </c>
      <c r="FG15653" s="55" t="s">
        <v>2077</v>
      </c>
      <c r="FH15653" s="55" t="s">
        <v>1263</v>
      </c>
      <c r="FI15653" s="55">
        <v>2</v>
      </c>
      <c r="FJ15653" s="55">
        <v>530000</v>
      </c>
      <c r="FK15653" s="55" t="s">
        <v>1258</v>
      </c>
      <c r="FL15653" s="55">
        <v>0.0417</v>
      </c>
    </row>
    <row r="15654" ht="14.25" customHeight="1" outlineLevel="1" spans="162:168">
      <c r="FF15654" s="55">
        <v>15647</v>
      </c>
      <c r="FG15654" s="55" t="s">
        <v>2077</v>
      </c>
      <c r="FH15654" s="55" t="s">
        <v>1263</v>
      </c>
      <c r="FI15654" s="55">
        <v>2</v>
      </c>
      <c r="FJ15654" s="55">
        <v>540000</v>
      </c>
      <c r="FK15654" s="55" t="s">
        <v>1258</v>
      </c>
      <c r="FL15654" s="55">
        <v>0.0417</v>
      </c>
    </row>
    <row r="15655" ht="14.25" customHeight="1" outlineLevel="1" spans="162:168">
      <c r="FF15655" s="55">
        <v>15648</v>
      </c>
      <c r="FG15655" s="55" t="s">
        <v>2077</v>
      </c>
      <c r="FH15655" s="55" t="s">
        <v>1263</v>
      </c>
      <c r="FI15655" s="55">
        <v>3</v>
      </c>
      <c r="FJ15655" s="55">
        <v>0</v>
      </c>
      <c r="FK15655" s="55" t="s">
        <v>1258</v>
      </c>
      <c r="FL15655" s="55">
        <v>0.075</v>
      </c>
    </row>
    <row r="15656" ht="14.25" customHeight="1" outlineLevel="1" spans="162:168">
      <c r="FF15656" s="55">
        <v>15649</v>
      </c>
      <c r="FG15656" s="55" t="s">
        <v>2077</v>
      </c>
      <c r="FH15656" s="55" t="s">
        <v>1263</v>
      </c>
      <c r="FI15656" s="55">
        <v>3</v>
      </c>
      <c r="FJ15656" s="55">
        <v>1000</v>
      </c>
      <c r="FK15656" s="55" t="s">
        <v>1258</v>
      </c>
      <c r="FL15656" s="55">
        <v>0.0667</v>
      </c>
    </row>
    <row r="15657" ht="14.25" customHeight="1" outlineLevel="1" spans="162:168">
      <c r="FF15657" s="55">
        <v>15650</v>
      </c>
      <c r="FG15657" s="55" t="s">
        <v>2077</v>
      </c>
      <c r="FH15657" s="55" t="s">
        <v>1263</v>
      </c>
      <c r="FI15657" s="55">
        <v>3</v>
      </c>
      <c r="FJ15657" s="55">
        <v>2500</v>
      </c>
      <c r="FK15657" s="55" t="s">
        <v>1258</v>
      </c>
      <c r="FL15657" s="55">
        <v>0.0625</v>
      </c>
    </row>
    <row r="15658" ht="14.25" customHeight="1" outlineLevel="1" spans="162:168">
      <c r="FF15658" s="55">
        <v>15651</v>
      </c>
      <c r="FG15658" s="55" t="s">
        <v>2077</v>
      </c>
      <c r="FH15658" s="55" t="s">
        <v>1263</v>
      </c>
      <c r="FI15658" s="55">
        <v>3</v>
      </c>
      <c r="FJ15658" s="55">
        <v>5000</v>
      </c>
      <c r="FK15658" s="55" t="s">
        <v>1258</v>
      </c>
      <c r="FL15658" s="55">
        <v>0.0542</v>
      </c>
    </row>
    <row r="15659" ht="14.25" customHeight="1" outlineLevel="1" spans="162:168">
      <c r="FF15659" s="55">
        <v>15652</v>
      </c>
      <c r="FG15659" s="55" t="s">
        <v>2077</v>
      </c>
      <c r="FH15659" s="55" t="s">
        <v>1263</v>
      </c>
      <c r="FI15659" s="55">
        <v>3</v>
      </c>
      <c r="FJ15659" s="55">
        <v>10000</v>
      </c>
      <c r="FK15659" s="55" t="s">
        <v>1258</v>
      </c>
      <c r="FL15659" s="55">
        <v>0.0458</v>
      </c>
    </row>
    <row r="15660" ht="14.25" customHeight="1" outlineLevel="1" spans="162:168">
      <c r="FF15660" s="55">
        <v>15653</v>
      </c>
      <c r="FG15660" s="55" t="s">
        <v>2077</v>
      </c>
      <c r="FH15660" s="55" t="s">
        <v>1263</v>
      </c>
      <c r="FI15660" s="55">
        <v>3</v>
      </c>
      <c r="FJ15660" s="55">
        <v>25000</v>
      </c>
      <c r="FK15660" s="55" t="s">
        <v>1258</v>
      </c>
      <c r="FL15660" s="55">
        <v>0.0417</v>
      </c>
    </row>
    <row r="15661" ht="14.25" customHeight="1" outlineLevel="1" spans="162:168">
      <c r="FF15661" s="55">
        <v>15654</v>
      </c>
      <c r="FG15661" s="55" t="s">
        <v>2077</v>
      </c>
      <c r="FH15661" s="55" t="s">
        <v>1263</v>
      </c>
      <c r="FI15661" s="55">
        <v>3</v>
      </c>
      <c r="FJ15661" s="55">
        <v>50000</v>
      </c>
      <c r="FK15661" s="55" t="s">
        <v>1258</v>
      </c>
      <c r="FL15661" s="55">
        <v>0.0417</v>
      </c>
    </row>
    <row r="15662" ht="14.25" customHeight="1" outlineLevel="1" spans="162:168">
      <c r="FF15662" s="55">
        <v>15655</v>
      </c>
      <c r="FG15662" s="55" t="s">
        <v>2077</v>
      </c>
      <c r="FH15662" s="55" t="s">
        <v>1263</v>
      </c>
      <c r="FI15662" s="55">
        <v>3</v>
      </c>
      <c r="FJ15662" s="55">
        <v>80000</v>
      </c>
      <c r="FK15662" s="55" t="s">
        <v>1258</v>
      </c>
      <c r="FL15662" s="55">
        <v>0.0417</v>
      </c>
    </row>
    <row r="15663" ht="14.25" customHeight="1" outlineLevel="1" spans="162:168">
      <c r="FF15663" s="55">
        <v>15656</v>
      </c>
      <c r="FG15663" s="55" t="s">
        <v>2077</v>
      </c>
      <c r="FH15663" s="55" t="s">
        <v>1263</v>
      </c>
      <c r="FI15663" s="55">
        <v>3</v>
      </c>
      <c r="FJ15663" s="55">
        <v>130000</v>
      </c>
      <c r="FK15663" s="55" t="s">
        <v>1258</v>
      </c>
      <c r="FL15663" s="55">
        <v>0.0417</v>
      </c>
    </row>
    <row r="15664" ht="14.25" customHeight="1" outlineLevel="1" spans="162:168">
      <c r="FF15664" s="55">
        <v>15657</v>
      </c>
      <c r="FG15664" s="55" t="s">
        <v>2077</v>
      </c>
      <c r="FH15664" s="55" t="s">
        <v>1263</v>
      </c>
      <c r="FI15664" s="55">
        <v>3</v>
      </c>
      <c r="FJ15664" s="55">
        <v>260000</v>
      </c>
      <c r="FK15664" s="55" t="s">
        <v>1258</v>
      </c>
      <c r="FL15664" s="55">
        <v>0.0417</v>
      </c>
    </row>
    <row r="15665" ht="14.25" customHeight="1" outlineLevel="1" spans="162:168">
      <c r="FF15665" s="55">
        <v>15658</v>
      </c>
      <c r="FG15665" s="55" t="s">
        <v>2077</v>
      </c>
      <c r="FH15665" s="55" t="s">
        <v>1263</v>
      </c>
      <c r="FI15665" s="55">
        <v>3</v>
      </c>
      <c r="FJ15665" s="55">
        <v>400000</v>
      </c>
      <c r="FK15665" s="55" t="s">
        <v>1258</v>
      </c>
      <c r="FL15665" s="55">
        <v>0.0417</v>
      </c>
    </row>
    <row r="15666" ht="14.25" customHeight="1" outlineLevel="1" spans="162:168">
      <c r="FF15666" s="55">
        <v>15659</v>
      </c>
      <c r="FG15666" s="55" t="s">
        <v>2077</v>
      </c>
      <c r="FH15666" s="55" t="s">
        <v>1263</v>
      </c>
      <c r="FI15666" s="55">
        <v>3</v>
      </c>
      <c r="FJ15666" s="55">
        <v>530000</v>
      </c>
      <c r="FK15666" s="55" t="s">
        <v>1258</v>
      </c>
      <c r="FL15666" s="55">
        <v>0.0417</v>
      </c>
    </row>
    <row r="15667" ht="14.25" customHeight="1" outlineLevel="1" spans="162:168">
      <c r="FF15667" s="55">
        <v>15660</v>
      </c>
      <c r="FG15667" s="55" t="s">
        <v>2077</v>
      </c>
      <c r="FH15667" s="55" t="s">
        <v>1263</v>
      </c>
      <c r="FI15667" s="55">
        <v>3</v>
      </c>
      <c r="FJ15667" s="55">
        <v>540000</v>
      </c>
      <c r="FK15667" s="55" t="s">
        <v>1258</v>
      </c>
      <c r="FL15667" s="55">
        <v>0.0417</v>
      </c>
    </row>
    <row r="15668" ht="14.25" customHeight="1" outlineLevel="1" spans="162:168">
      <c r="FF15668" s="55">
        <v>15661</v>
      </c>
      <c r="FG15668" s="55" t="s">
        <v>2077</v>
      </c>
      <c r="FH15668" s="55" t="s">
        <v>1263</v>
      </c>
      <c r="FI15668" s="55">
        <v>4</v>
      </c>
      <c r="FJ15668" s="55">
        <v>0</v>
      </c>
      <c r="FK15668" s="55" t="s">
        <v>1258</v>
      </c>
      <c r="FL15668" s="55">
        <v>0.075</v>
      </c>
    </row>
    <row r="15669" ht="14.25" customHeight="1" outlineLevel="1" spans="162:168">
      <c r="FF15669" s="55">
        <v>15662</v>
      </c>
      <c r="FG15669" s="55" t="s">
        <v>2077</v>
      </c>
      <c r="FH15669" s="55" t="s">
        <v>1263</v>
      </c>
      <c r="FI15669" s="55">
        <v>4</v>
      </c>
      <c r="FJ15669" s="55">
        <v>1000</v>
      </c>
      <c r="FK15669" s="55" t="s">
        <v>1258</v>
      </c>
      <c r="FL15669" s="55">
        <v>0.0667</v>
      </c>
    </row>
    <row r="15670" ht="14.25" customHeight="1" outlineLevel="1" spans="162:168">
      <c r="FF15670" s="55">
        <v>15663</v>
      </c>
      <c r="FG15670" s="55" t="s">
        <v>2077</v>
      </c>
      <c r="FH15670" s="55" t="s">
        <v>1263</v>
      </c>
      <c r="FI15670" s="55">
        <v>4</v>
      </c>
      <c r="FJ15670" s="55">
        <v>2500</v>
      </c>
      <c r="FK15670" s="55" t="s">
        <v>1258</v>
      </c>
      <c r="FL15670" s="55">
        <v>0.0625</v>
      </c>
    </row>
    <row r="15671" ht="14.25" customHeight="1" outlineLevel="1" spans="162:168">
      <c r="FF15671" s="55">
        <v>15664</v>
      </c>
      <c r="FG15671" s="55" t="s">
        <v>2077</v>
      </c>
      <c r="FH15671" s="55" t="s">
        <v>1263</v>
      </c>
      <c r="FI15671" s="55">
        <v>4</v>
      </c>
      <c r="FJ15671" s="55">
        <v>5000</v>
      </c>
      <c r="FK15671" s="55" t="s">
        <v>1258</v>
      </c>
      <c r="FL15671" s="55">
        <v>0.0542</v>
      </c>
    </row>
    <row r="15672" ht="14.25" customHeight="1" outlineLevel="1" spans="162:168">
      <c r="FF15672" s="55">
        <v>15665</v>
      </c>
      <c r="FG15672" s="55" t="s">
        <v>2077</v>
      </c>
      <c r="FH15672" s="55" t="s">
        <v>1263</v>
      </c>
      <c r="FI15672" s="55">
        <v>4</v>
      </c>
      <c r="FJ15672" s="55">
        <v>10000</v>
      </c>
      <c r="FK15672" s="55" t="s">
        <v>1258</v>
      </c>
      <c r="FL15672" s="55">
        <v>0.0458</v>
      </c>
    </row>
    <row r="15673" ht="14.25" customHeight="1" outlineLevel="1" spans="162:168">
      <c r="FF15673" s="55">
        <v>15666</v>
      </c>
      <c r="FG15673" s="55" t="s">
        <v>2077</v>
      </c>
      <c r="FH15673" s="55" t="s">
        <v>1263</v>
      </c>
      <c r="FI15673" s="55">
        <v>4</v>
      </c>
      <c r="FJ15673" s="55">
        <v>25000</v>
      </c>
      <c r="FK15673" s="55" t="s">
        <v>1258</v>
      </c>
      <c r="FL15673" s="55">
        <v>0.0417</v>
      </c>
    </row>
    <row r="15674" ht="14.25" customHeight="1" outlineLevel="1" spans="162:168">
      <c r="FF15674" s="55">
        <v>15667</v>
      </c>
      <c r="FG15674" s="55" t="s">
        <v>2077</v>
      </c>
      <c r="FH15674" s="55" t="s">
        <v>1263</v>
      </c>
      <c r="FI15674" s="55">
        <v>4</v>
      </c>
      <c r="FJ15674" s="55">
        <v>50000</v>
      </c>
      <c r="FK15674" s="55" t="s">
        <v>1258</v>
      </c>
      <c r="FL15674" s="55">
        <v>0.0417</v>
      </c>
    </row>
    <row r="15675" ht="14.25" customHeight="1" outlineLevel="1" spans="162:168">
      <c r="FF15675" s="55">
        <v>15668</v>
      </c>
      <c r="FG15675" s="55" t="s">
        <v>2077</v>
      </c>
      <c r="FH15675" s="55" t="s">
        <v>1263</v>
      </c>
      <c r="FI15675" s="55">
        <v>4</v>
      </c>
      <c r="FJ15675" s="55">
        <v>80000</v>
      </c>
      <c r="FK15675" s="55" t="s">
        <v>1258</v>
      </c>
      <c r="FL15675" s="55">
        <v>0.0417</v>
      </c>
    </row>
    <row r="15676" ht="14.25" customHeight="1" outlineLevel="1" spans="162:168">
      <c r="FF15676" s="55">
        <v>15669</v>
      </c>
      <c r="FG15676" s="55" t="s">
        <v>2077</v>
      </c>
      <c r="FH15676" s="55" t="s">
        <v>1263</v>
      </c>
      <c r="FI15676" s="55">
        <v>4</v>
      </c>
      <c r="FJ15676" s="55">
        <v>130000</v>
      </c>
      <c r="FK15676" s="55" t="s">
        <v>1258</v>
      </c>
      <c r="FL15676" s="55">
        <v>0.0417</v>
      </c>
    </row>
    <row r="15677" ht="14.25" customHeight="1" outlineLevel="1" spans="162:168">
      <c r="FF15677" s="55">
        <v>15670</v>
      </c>
      <c r="FG15677" s="55" t="s">
        <v>2077</v>
      </c>
      <c r="FH15677" s="55" t="s">
        <v>1263</v>
      </c>
      <c r="FI15677" s="55">
        <v>4</v>
      </c>
      <c r="FJ15677" s="55">
        <v>260000</v>
      </c>
      <c r="FK15677" s="55" t="s">
        <v>1258</v>
      </c>
      <c r="FL15677" s="55">
        <v>0.0417</v>
      </c>
    </row>
    <row r="15678" ht="14.25" customHeight="1" outlineLevel="1" spans="162:168">
      <c r="FF15678" s="55">
        <v>15671</v>
      </c>
      <c r="FG15678" s="55" t="s">
        <v>2077</v>
      </c>
      <c r="FH15678" s="55" t="s">
        <v>1263</v>
      </c>
      <c r="FI15678" s="55">
        <v>4</v>
      </c>
      <c r="FJ15678" s="55">
        <v>400000</v>
      </c>
      <c r="FK15678" s="55" t="s">
        <v>1258</v>
      </c>
      <c r="FL15678" s="55">
        <v>0.0417</v>
      </c>
    </row>
    <row r="15679" ht="14.25" customHeight="1" outlineLevel="1" spans="162:168">
      <c r="FF15679" s="55">
        <v>15672</v>
      </c>
      <c r="FG15679" s="55" t="s">
        <v>2077</v>
      </c>
      <c r="FH15679" s="55" t="s">
        <v>1263</v>
      </c>
      <c r="FI15679" s="55">
        <v>4</v>
      </c>
      <c r="FJ15679" s="55">
        <v>530000</v>
      </c>
      <c r="FK15679" s="55" t="s">
        <v>1258</v>
      </c>
      <c r="FL15679" s="55">
        <v>0.0417</v>
      </c>
    </row>
    <row r="15680" ht="14.25" customHeight="1" outlineLevel="1" spans="162:168">
      <c r="FF15680" s="55">
        <v>15673</v>
      </c>
      <c r="FG15680" s="55" t="s">
        <v>2077</v>
      </c>
      <c r="FH15680" s="55" t="s">
        <v>1263</v>
      </c>
      <c r="FI15680" s="55">
        <v>4</v>
      </c>
      <c r="FJ15680" s="55">
        <v>540000</v>
      </c>
      <c r="FK15680" s="55" t="s">
        <v>1258</v>
      </c>
      <c r="FL15680" s="55">
        <v>0.0417</v>
      </c>
    </row>
    <row r="15681" ht="14.25" customHeight="1" outlineLevel="1" spans="162:168">
      <c r="FF15681" s="55">
        <v>15674</v>
      </c>
      <c r="FG15681" s="55" t="s">
        <v>2077</v>
      </c>
      <c r="FH15681" s="55" t="s">
        <v>1263</v>
      </c>
      <c r="FI15681" s="55">
        <v>5</v>
      </c>
      <c r="FJ15681" s="55">
        <v>0</v>
      </c>
      <c r="FK15681" s="55" t="s">
        <v>1258</v>
      </c>
      <c r="FL15681" s="55">
        <v>0.075</v>
      </c>
    </row>
    <row r="15682" ht="14.25" customHeight="1" outlineLevel="1" spans="162:168">
      <c r="FF15682" s="55">
        <v>15675</v>
      </c>
      <c r="FG15682" s="55" t="s">
        <v>2077</v>
      </c>
      <c r="FH15682" s="55" t="s">
        <v>1263</v>
      </c>
      <c r="FI15682" s="55">
        <v>5</v>
      </c>
      <c r="FJ15682" s="55">
        <v>1000</v>
      </c>
      <c r="FK15682" s="55" t="s">
        <v>1258</v>
      </c>
      <c r="FL15682" s="55">
        <v>0.0667</v>
      </c>
    </row>
    <row r="15683" ht="14.25" customHeight="1" outlineLevel="1" spans="162:168">
      <c r="FF15683" s="55">
        <v>15676</v>
      </c>
      <c r="FG15683" s="55" t="s">
        <v>2077</v>
      </c>
      <c r="FH15683" s="55" t="s">
        <v>1263</v>
      </c>
      <c r="FI15683" s="55">
        <v>5</v>
      </c>
      <c r="FJ15683" s="55">
        <v>2500</v>
      </c>
      <c r="FK15683" s="55" t="s">
        <v>1258</v>
      </c>
      <c r="FL15683" s="55">
        <v>0.0625</v>
      </c>
    </row>
    <row r="15684" ht="14.25" customHeight="1" outlineLevel="1" spans="162:168">
      <c r="FF15684" s="55">
        <v>15677</v>
      </c>
      <c r="FG15684" s="55" t="s">
        <v>2077</v>
      </c>
      <c r="FH15684" s="55" t="s">
        <v>1263</v>
      </c>
      <c r="FI15684" s="55">
        <v>5</v>
      </c>
      <c r="FJ15684" s="55">
        <v>5000</v>
      </c>
      <c r="FK15684" s="55" t="s">
        <v>1258</v>
      </c>
      <c r="FL15684" s="55">
        <v>0.0542</v>
      </c>
    </row>
    <row r="15685" ht="14.25" customHeight="1" outlineLevel="1" spans="162:168">
      <c r="FF15685" s="55">
        <v>15678</v>
      </c>
      <c r="FG15685" s="55" t="s">
        <v>2077</v>
      </c>
      <c r="FH15685" s="55" t="s">
        <v>1263</v>
      </c>
      <c r="FI15685" s="55">
        <v>5</v>
      </c>
      <c r="FJ15685" s="55">
        <v>10000</v>
      </c>
      <c r="FK15685" s="55" t="s">
        <v>1258</v>
      </c>
      <c r="FL15685" s="55">
        <v>0.0458</v>
      </c>
    </row>
    <row r="15686" ht="14.25" customHeight="1" outlineLevel="1" spans="162:168">
      <c r="FF15686" s="55">
        <v>15679</v>
      </c>
      <c r="FG15686" s="55" t="s">
        <v>2077</v>
      </c>
      <c r="FH15686" s="55" t="s">
        <v>1263</v>
      </c>
      <c r="FI15686" s="55">
        <v>5</v>
      </c>
      <c r="FJ15686" s="55">
        <v>25000</v>
      </c>
      <c r="FK15686" s="55" t="s">
        <v>1258</v>
      </c>
      <c r="FL15686" s="55">
        <v>0.0417</v>
      </c>
    </row>
    <row r="15687" ht="14.25" customHeight="1" outlineLevel="1" spans="162:168">
      <c r="FF15687" s="55">
        <v>15680</v>
      </c>
      <c r="FG15687" s="55" t="s">
        <v>2077</v>
      </c>
      <c r="FH15687" s="55" t="s">
        <v>1263</v>
      </c>
      <c r="FI15687" s="55">
        <v>5</v>
      </c>
      <c r="FJ15687" s="55">
        <v>50000</v>
      </c>
      <c r="FK15687" s="55" t="s">
        <v>1258</v>
      </c>
      <c r="FL15687" s="55">
        <v>0.0417</v>
      </c>
    </row>
    <row r="15688" ht="14.25" customHeight="1" outlineLevel="1" spans="162:168">
      <c r="FF15688" s="55">
        <v>15681</v>
      </c>
      <c r="FG15688" s="55" t="s">
        <v>2077</v>
      </c>
      <c r="FH15688" s="55" t="s">
        <v>1263</v>
      </c>
      <c r="FI15688" s="55">
        <v>5</v>
      </c>
      <c r="FJ15688" s="55">
        <v>80000</v>
      </c>
      <c r="FK15688" s="55" t="s">
        <v>1258</v>
      </c>
      <c r="FL15688" s="55">
        <v>0.0417</v>
      </c>
    </row>
    <row r="15689" ht="14.25" customHeight="1" outlineLevel="1" spans="162:168">
      <c r="FF15689" s="55">
        <v>15682</v>
      </c>
      <c r="FG15689" s="55" t="s">
        <v>2077</v>
      </c>
      <c r="FH15689" s="55" t="s">
        <v>1263</v>
      </c>
      <c r="FI15689" s="55">
        <v>5</v>
      </c>
      <c r="FJ15689" s="55">
        <v>130000</v>
      </c>
      <c r="FK15689" s="55" t="s">
        <v>1258</v>
      </c>
      <c r="FL15689" s="55">
        <v>0.0417</v>
      </c>
    </row>
    <row r="15690" ht="14.25" customHeight="1" outlineLevel="1" spans="162:168">
      <c r="FF15690" s="55">
        <v>15683</v>
      </c>
      <c r="FG15690" s="55" t="s">
        <v>2077</v>
      </c>
      <c r="FH15690" s="55" t="s">
        <v>1263</v>
      </c>
      <c r="FI15690" s="55">
        <v>5</v>
      </c>
      <c r="FJ15690" s="55">
        <v>260000</v>
      </c>
      <c r="FK15690" s="55" t="s">
        <v>1258</v>
      </c>
      <c r="FL15690" s="55">
        <v>0.0417</v>
      </c>
    </row>
    <row r="15691" ht="14.25" customHeight="1" outlineLevel="1" spans="162:168">
      <c r="FF15691" s="55">
        <v>15684</v>
      </c>
      <c r="FG15691" s="55" t="s">
        <v>2077</v>
      </c>
      <c r="FH15691" s="55" t="s">
        <v>1263</v>
      </c>
      <c r="FI15691" s="55">
        <v>5</v>
      </c>
      <c r="FJ15691" s="55">
        <v>400000</v>
      </c>
      <c r="FK15691" s="55" t="s">
        <v>1258</v>
      </c>
      <c r="FL15691" s="55">
        <v>0.0417</v>
      </c>
    </row>
    <row r="15692" ht="14.25" customHeight="1" outlineLevel="1" spans="162:168">
      <c r="FF15692" s="55">
        <v>15685</v>
      </c>
      <c r="FG15692" s="55" t="s">
        <v>2077</v>
      </c>
      <c r="FH15692" s="55" t="s">
        <v>1263</v>
      </c>
      <c r="FI15692" s="55">
        <v>5</v>
      </c>
      <c r="FJ15692" s="55">
        <v>530000</v>
      </c>
      <c r="FK15692" s="55" t="s">
        <v>1258</v>
      </c>
      <c r="FL15692" s="55">
        <v>0.0417</v>
      </c>
    </row>
    <row r="15693" ht="14.25" customHeight="1" outlineLevel="1" spans="162:168">
      <c r="FF15693" s="55">
        <v>15686</v>
      </c>
      <c r="FG15693" s="55" t="s">
        <v>2077</v>
      </c>
      <c r="FH15693" s="55" t="s">
        <v>1263</v>
      </c>
      <c r="FI15693" s="55">
        <v>5</v>
      </c>
      <c r="FJ15693" s="55">
        <v>540000</v>
      </c>
      <c r="FK15693" s="55" t="s">
        <v>1258</v>
      </c>
      <c r="FL15693" s="55">
        <v>0.0417</v>
      </c>
    </row>
    <row r="15694" ht="14.25" customHeight="1" outlineLevel="1" spans="162:168">
      <c r="FF15694" s="55">
        <v>15687</v>
      </c>
      <c r="FG15694" s="55" t="s">
        <v>2077</v>
      </c>
      <c r="FH15694" s="55" t="s">
        <v>1263</v>
      </c>
      <c r="FI15694" s="55">
        <v>6</v>
      </c>
      <c r="FJ15694" s="55">
        <v>0</v>
      </c>
      <c r="FK15694" s="55" t="s">
        <v>1258</v>
      </c>
      <c r="FL15694" s="55">
        <v>0.075</v>
      </c>
    </row>
    <row r="15695" ht="14.25" customHeight="1" outlineLevel="1" spans="162:168">
      <c r="FF15695" s="55">
        <v>15688</v>
      </c>
      <c r="FG15695" s="55" t="s">
        <v>2077</v>
      </c>
      <c r="FH15695" s="55" t="s">
        <v>1263</v>
      </c>
      <c r="FI15695" s="55">
        <v>6</v>
      </c>
      <c r="FJ15695" s="55">
        <v>1000</v>
      </c>
      <c r="FK15695" s="55" t="s">
        <v>1258</v>
      </c>
      <c r="FL15695" s="55">
        <v>0.0667</v>
      </c>
    </row>
    <row r="15696" ht="14.25" customHeight="1" outlineLevel="1" spans="162:168">
      <c r="FF15696" s="55">
        <v>15689</v>
      </c>
      <c r="FG15696" s="55" t="s">
        <v>2077</v>
      </c>
      <c r="FH15696" s="55" t="s">
        <v>1263</v>
      </c>
      <c r="FI15696" s="55">
        <v>6</v>
      </c>
      <c r="FJ15696" s="55">
        <v>2500</v>
      </c>
      <c r="FK15696" s="55" t="s">
        <v>1258</v>
      </c>
      <c r="FL15696" s="55">
        <v>0.0625</v>
      </c>
    </row>
    <row r="15697" ht="14.25" customHeight="1" outlineLevel="1" spans="162:168">
      <c r="FF15697" s="55">
        <v>15690</v>
      </c>
      <c r="FG15697" s="55" t="s">
        <v>2077</v>
      </c>
      <c r="FH15697" s="55" t="s">
        <v>1263</v>
      </c>
      <c r="FI15697" s="55">
        <v>6</v>
      </c>
      <c r="FJ15697" s="55">
        <v>5000</v>
      </c>
      <c r="FK15697" s="55" t="s">
        <v>1258</v>
      </c>
      <c r="FL15697" s="55">
        <v>0.0542</v>
      </c>
    </row>
    <row r="15698" ht="14.25" customHeight="1" outlineLevel="1" spans="162:168">
      <c r="FF15698" s="55">
        <v>15691</v>
      </c>
      <c r="FG15698" s="55" t="s">
        <v>2077</v>
      </c>
      <c r="FH15698" s="55" t="s">
        <v>1263</v>
      </c>
      <c r="FI15698" s="55">
        <v>6</v>
      </c>
      <c r="FJ15698" s="55">
        <v>10000</v>
      </c>
      <c r="FK15698" s="55" t="s">
        <v>1258</v>
      </c>
      <c r="FL15698" s="55">
        <v>0.0458</v>
      </c>
    </row>
    <row r="15699" ht="14.25" customHeight="1" outlineLevel="1" spans="162:168">
      <c r="FF15699" s="55">
        <v>15692</v>
      </c>
      <c r="FG15699" s="55" t="s">
        <v>2077</v>
      </c>
      <c r="FH15699" s="55" t="s">
        <v>1263</v>
      </c>
      <c r="FI15699" s="55">
        <v>6</v>
      </c>
      <c r="FJ15699" s="55">
        <v>25000</v>
      </c>
      <c r="FK15699" s="55" t="s">
        <v>1258</v>
      </c>
      <c r="FL15699" s="55">
        <v>0.0417</v>
      </c>
    </row>
    <row r="15700" ht="14.25" customHeight="1" outlineLevel="1" spans="162:168">
      <c r="FF15700" s="55">
        <v>15693</v>
      </c>
      <c r="FG15700" s="55" t="s">
        <v>2077</v>
      </c>
      <c r="FH15700" s="55" t="s">
        <v>1263</v>
      </c>
      <c r="FI15700" s="55">
        <v>6</v>
      </c>
      <c r="FJ15700" s="55">
        <v>50000</v>
      </c>
      <c r="FK15700" s="55" t="s">
        <v>1258</v>
      </c>
      <c r="FL15700" s="55">
        <v>0.0417</v>
      </c>
    </row>
    <row r="15701" ht="14.25" customHeight="1" outlineLevel="1" spans="162:168">
      <c r="FF15701" s="55">
        <v>15694</v>
      </c>
      <c r="FG15701" s="55" t="s">
        <v>2077</v>
      </c>
      <c r="FH15701" s="55" t="s">
        <v>1263</v>
      </c>
      <c r="FI15701" s="55">
        <v>6</v>
      </c>
      <c r="FJ15701" s="55">
        <v>80000</v>
      </c>
      <c r="FK15701" s="55" t="s">
        <v>1258</v>
      </c>
      <c r="FL15701" s="55">
        <v>0.0417</v>
      </c>
    </row>
    <row r="15702" ht="14.25" customHeight="1" outlineLevel="1" spans="162:168">
      <c r="FF15702" s="55">
        <v>15695</v>
      </c>
      <c r="FG15702" s="55" t="s">
        <v>2077</v>
      </c>
      <c r="FH15702" s="55" t="s">
        <v>1263</v>
      </c>
      <c r="FI15702" s="55">
        <v>6</v>
      </c>
      <c r="FJ15702" s="55">
        <v>130000</v>
      </c>
      <c r="FK15702" s="55" t="s">
        <v>1258</v>
      </c>
      <c r="FL15702" s="55">
        <v>0.0417</v>
      </c>
    </row>
    <row r="15703" ht="14.25" customHeight="1" outlineLevel="1" spans="162:168">
      <c r="FF15703" s="55">
        <v>15696</v>
      </c>
      <c r="FG15703" s="55" t="s">
        <v>2077</v>
      </c>
      <c r="FH15703" s="55" t="s">
        <v>1263</v>
      </c>
      <c r="FI15703" s="55">
        <v>6</v>
      </c>
      <c r="FJ15703" s="55">
        <v>260000</v>
      </c>
      <c r="FK15703" s="55" t="s">
        <v>1258</v>
      </c>
      <c r="FL15703" s="55">
        <v>0.0417</v>
      </c>
    </row>
    <row r="15704" ht="14.25" customHeight="1" outlineLevel="1" spans="162:168">
      <c r="FF15704" s="55">
        <v>15697</v>
      </c>
      <c r="FG15704" s="55" t="s">
        <v>2077</v>
      </c>
      <c r="FH15704" s="55" t="s">
        <v>1263</v>
      </c>
      <c r="FI15704" s="55">
        <v>6</v>
      </c>
      <c r="FJ15704" s="55">
        <v>400000</v>
      </c>
      <c r="FK15704" s="55" t="s">
        <v>1258</v>
      </c>
      <c r="FL15704" s="55">
        <v>0.0417</v>
      </c>
    </row>
    <row r="15705" ht="14.25" customHeight="1" outlineLevel="1" spans="162:168">
      <c r="FF15705" s="55">
        <v>15698</v>
      </c>
      <c r="FG15705" s="55" t="s">
        <v>2077</v>
      </c>
      <c r="FH15705" s="55" t="s">
        <v>1263</v>
      </c>
      <c r="FI15705" s="55">
        <v>6</v>
      </c>
      <c r="FJ15705" s="55">
        <v>530000</v>
      </c>
      <c r="FK15705" s="55" t="s">
        <v>1258</v>
      </c>
      <c r="FL15705" s="55">
        <v>0.0417</v>
      </c>
    </row>
    <row r="15706" ht="14.25" customHeight="1" outlineLevel="1" spans="162:168">
      <c r="FF15706" s="55">
        <v>15699</v>
      </c>
      <c r="FG15706" s="55" t="s">
        <v>2077</v>
      </c>
      <c r="FH15706" s="55" t="s">
        <v>1263</v>
      </c>
      <c r="FI15706" s="55">
        <v>6</v>
      </c>
      <c r="FJ15706" s="55">
        <v>540000</v>
      </c>
      <c r="FK15706" s="55" t="s">
        <v>1258</v>
      </c>
      <c r="FL15706" s="55">
        <v>0.0417</v>
      </c>
    </row>
    <row r="15707" ht="14.25" customHeight="1" outlineLevel="1" spans="162:168">
      <c r="FF15707" s="55">
        <v>15700</v>
      </c>
      <c r="FG15707" s="55" t="s">
        <v>2077</v>
      </c>
      <c r="FH15707" s="55" t="s">
        <v>1263</v>
      </c>
      <c r="FI15707" s="55">
        <v>7</v>
      </c>
      <c r="FJ15707" s="55">
        <v>0</v>
      </c>
      <c r="FK15707" s="55" t="s">
        <v>1258</v>
      </c>
      <c r="FL15707" s="55">
        <v>0.0375</v>
      </c>
    </row>
    <row r="15708" ht="14.25" customHeight="1" outlineLevel="1" spans="162:168">
      <c r="FF15708" s="55">
        <v>15701</v>
      </c>
      <c r="FG15708" s="55" t="s">
        <v>2077</v>
      </c>
      <c r="FH15708" s="55" t="s">
        <v>1263</v>
      </c>
      <c r="FI15708" s="55">
        <v>7</v>
      </c>
      <c r="FJ15708" s="55">
        <v>1000</v>
      </c>
      <c r="FK15708" s="55" t="s">
        <v>1258</v>
      </c>
      <c r="FL15708" s="55">
        <v>0.0375</v>
      </c>
    </row>
    <row r="15709" ht="14.25" customHeight="1" outlineLevel="1" spans="162:168">
      <c r="FF15709" s="55">
        <v>15702</v>
      </c>
      <c r="FG15709" s="55" t="s">
        <v>2077</v>
      </c>
      <c r="FH15709" s="55" t="s">
        <v>1263</v>
      </c>
      <c r="FI15709" s="55">
        <v>7</v>
      </c>
      <c r="FJ15709" s="55">
        <v>2500</v>
      </c>
      <c r="FK15709" s="55" t="s">
        <v>1258</v>
      </c>
      <c r="FL15709" s="55">
        <v>0.0375</v>
      </c>
    </row>
    <row r="15710" ht="14.25" customHeight="1" outlineLevel="1" spans="162:168">
      <c r="FF15710" s="55">
        <v>15703</v>
      </c>
      <c r="FG15710" s="55" t="s">
        <v>2077</v>
      </c>
      <c r="FH15710" s="55" t="s">
        <v>1263</v>
      </c>
      <c r="FI15710" s="55">
        <v>7</v>
      </c>
      <c r="FJ15710" s="55">
        <v>5000</v>
      </c>
      <c r="FK15710" s="55" t="s">
        <v>1258</v>
      </c>
      <c r="FL15710" s="55">
        <v>0.0375</v>
      </c>
    </row>
    <row r="15711" ht="14.25" customHeight="1" outlineLevel="1" spans="162:168">
      <c r="FF15711" s="55">
        <v>15704</v>
      </c>
      <c r="FG15711" s="55" t="s">
        <v>2077</v>
      </c>
      <c r="FH15711" s="55" t="s">
        <v>1263</v>
      </c>
      <c r="FI15711" s="55">
        <v>7</v>
      </c>
      <c r="FJ15711" s="55">
        <v>10000</v>
      </c>
      <c r="FK15711" s="55" t="s">
        <v>1258</v>
      </c>
      <c r="FL15711" s="55">
        <v>0.0375</v>
      </c>
    </row>
    <row r="15712" ht="14.25" customHeight="1" outlineLevel="1" spans="162:168">
      <c r="FF15712" s="55">
        <v>15705</v>
      </c>
      <c r="FG15712" s="55" t="s">
        <v>2077</v>
      </c>
      <c r="FH15712" s="55" t="s">
        <v>1263</v>
      </c>
      <c r="FI15712" s="55">
        <v>7</v>
      </c>
      <c r="FJ15712" s="55">
        <v>25000</v>
      </c>
      <c r="FK15712" s="55" t="s">
        <v>1258</v>
      </c>
      <c r="FL15712" s="55">
        <v>0.0375</v>
      </c>
    </row>
    <row r="15713" ht="14.25" customHeight="1" outlineLevel="1" spans="162:168">
      <c r="FF15713" s="55">
        <v>15706</v>
      </c>
      <c r="FG15713" s="55" t="s">
        <v>2077</v>
      </c>
      <c r="FH15713" s="55" t="s">
        <v>1263</v>
      </c>
      <c r="FI15713" s="55">
        <v>7</v>
      </c>
      <c r="FJ15713" s="55">
        <v>50000</v>
      </c>
      <c r="FK15713" s="55" t="s">
        <v>1258</v>
      </c>
      <c r="FL15713" s="55">
        <v>0.0375</v>
      </c>
    </row>
    <row r="15714" ht="14.25" customHeight="1" outlineLevel="1" spans="162:168">
      <c r="FF15714" s="55">
        <v>15707</v>
      </c>
      <c r="FG15714" s="55" t="s">
        <v>2077</v>
      </c>
      <c r="FH15714" s="55" t="s">
        <v>1263</v>
      </c>
      <c r="FI15714" s="55">
        <v>7</v>
      </c>
      <c r="FJ15714" s="55">
        <v>80000</v>
      </c>
      <c r="FK15714" s="55" t="s">
        <v>1258</v>
      </c>
      <c r="FL15714" s="55">
        <v>0.0375</v>
      </c>
    </row>
    <row r="15715" ht="14.25" customHeight="1" outlineLevel="1" spans="162:168">
      <c r="FF15715" s="55">
        <v>15708</v>
      </c>
      <c r="FG15715" s="55" t="s">
        <v>2077</v>
      </c>
      <c r="FH15715" s="55" t="s">
        <v>1263</v>
      </c>
      <c r="FI15715" s="55">
        <v>7</v>
      </c>
      <c r="FJ15715" s="55">
        <v>130000</v>
      </c>
      <c r="FK15715" s="55" t="s">
        <v>1258</v>
      </c>
      <c r="FL15715" s="55">
        <v>0.0375</v>
      </c>
    </row>
    <row r="15716" ht="14.25" customHeight="1" outlineLevel="1" spans="162:168">
      <c r="FF15716" s="55">
        <v>15709</v>
      </c>
      <c r="FG15716" s="55" t="s">
        <v>2077</v>
      </c>
      <c r="FH15716" s="55" t="s">
        <v>1263</v>
      </c>
      <c r="FI15716" s="55">
        <v>7</v>
      </c>
      <c r="FJ15716" s="55">
        <v>260000</v>
      </c>
      <c r="FK15716" s="55" t="s">
        <v>1258</v>
      </c>
      <c r="FL15716" s="55">
        <v>0.0375</v>
      </c>
    </row>
    <row r="15717" ht="14.25" customHeight="1" outlineLevel="1" spans="162:168">
      <c r="FF15717" s="55">
        <v>15710</v>
      </c>
      <c r="FG15717" s="55" t="s">
        <v>2077</v>
      </c>
      <c r="FH15717" s="55" t="s">
        <v>1263</v>
      </c>
      <c r="FI15717" s="55">
        <v>7</v>
      </c>
      <c r="FJ15717" s="55">
        <v>400000</v>
      </c>
      <c r="FK15717" s="55" t="s">
        <v>1258</v>
      </c>
      <c r="FL15717" s="55">
        <v>0.0375</v>
      </c>
    </row>
    <row r="15718" ht="14.25" customHeight="1" outlineLevel="1" spans="162:168">
      <c r="FF15718" s="55">
        <v>15711</v>
      </c>
      <c r="FG15718" s="55" t="s">
        <v>2077</v>
      </c>
      <c r="FH15718" s="55" t="s">
        <v>1263</v>
      </c>
      <c r="FI15718" s="55">
        <v>7</v>
      </c>
      <c r="FJ15718" s="55">
        <v>530000</v>
      </c>
      <c r="FK15718" s="55" t="s">
        <v>1258</v>
      </c>
      <c r="FL15718" s="55">
        <v>0.0375</v>
      </c>
    </row>
    <row r="15719" ht="14.25" customHeight="1" outlineLevel="1" spans="162:168">
      <c r="FF15719" s="55">
        <v>15712</v>
      </c>
      <c r="FG15719" s="55" t="s">
        <v>2077</v>
      </c>
      <c r="FH15719" s="55" t="s">
        <v>1263</v>
      </c>
      <c r="FI15719" s="55">
        <v>7</v>
      </c>
      <c r="FJ15719" s="55">
        <v>540000</v>
      </c>
      <c r="FK15719" s="55" t="s">
        <v>1258</v>
      </c>
      <c r="FL15719" s="55">
        <v>0.0375</v>
      </c>
    </row>
    <row r="15720" ht="14.25" customHeight="1" outlineLevel="1" spans="162:168">
      <c r="FF15720" s="55">
        <v>15713</v>
      </c>
      <c r="FG15720" s="55" t="s">
        <v>2077</v>
      </c>
      <c r="FH15720" s="55" t="s">
        <v>1263</v>
      </c>
      <c r="FI15720" s="55">
        <v>8</v>
      </c>
      <c r="FJ15720" s="55">
        <v>0</v>
      </c>
      <c r="FK15720" s="55" t="s">
        <v>1258</v>
      </c>
      <c r="FL15720" s="55">
        <v>0.0467</v>
      </c>
    </row>
    <row r="15721" ht="14.25" customHeight="1" outlineLevel="1" spans="162:168">
      <c r="FF15721" s="55">
        <v>15714</v>
      </c>
      <c r="FG15721" s="55" t="s">
        <v>2077</v>
      </c>
      <c r="FH15721" s="55" t="s">
        <v>1263</v>
      </c>
      <c r="FI15721" s="55">
        <v>8</v>
      </c>
      <c r="FJ15721" s="55">
        <v>1000</v>
      </c>
      <c r="FK15721" s="55" t="s">
        <v>1258</v>
      </c>
      <c r="FL15721" s="55">
        <v>0.0467</v>
      </c>
    </row>
    <row r="15722" ht="14.25" customHeight="1" outlineLevel="1" spans="162:168">
      <c r="FF15722" s="55">
        <v>15715</v>
      </c>
      <c r="FG15722" s="55" t="s">
        <v>2077</v>
      </c>
      <c r="FH15722" s="55" t="s">
        <v>1263</v>
      </c>
      <c r="FI15722" s="55">
        <v>8</v>
      </c>
      <c r="FJ15722" s="55">
        <v>2500</v>
      </c>
      <c r="FK15722" s="55" t="s">
        <v>1258</v>
      </c>
      <c r="FL15722" s="55">
        <v>0.0467</v>
      </c>
    </row>
    <row r="15723" ht="14.25" customHeight="1" outlineLevel="1" spans="162:168">
      <c r="FF15723" s="55">
        <v>15716</v>
      </c>
      <c r="FG15723" s="55" t="s">
        <v>2077</v>
      </c>
      <c r="FH15723" s="55" t="s">
        <v>1263</v>
      </c>
      <c r="FI15723" s="55">
        <v>8</v>
      </c>
      <c r="FJ15723" s="55">
        <v>5000</v>
      </c>
      <c r="FK15723" s="55" t="s">
        <v>1258</v>
      </c>
      <c r="FL15723" s="55">
        <v>0.0467</v>
      </c>
    </row>
    <row r="15724" ht="14.25" customHeight="1" outlineLevel="1" spans="162:168">
      <c r="FF15724" s="55">
        <v>15717</v>
      </c>
      <c r="FG15724" s="55" t="s">
        <v>2077</v>
      </c>
      <c r="FH15724" s="55" t="s">
        <v>1263</v>
      </c>
      <c r="FI15724" s="55">
        <v>8</v>
      </c>
      <c r="FJ15724" s="55">
        <v>10000</v>
      </c>
      <c r="FK15724" s="55" t="s">
        <v>1258</v>
      </c>
      <c r="FL15724" s="55">
        <v>0.0467</v>
      </c>
    </row>
    <row r="15725" ht="14.25" customHeight="1" outlineLevel="1" spans="162:168">
      <c r="FF15725" s="55">
        <v>15718</v>
      </c>
      <c r="FG15725" s="55" t="s">
        <v>2077</v>
      </c>
      <c r="FH15725" s="55" t="s">
        <v>1263</v>
      </c>
      <c r="FI15725" s="55">
        <v>8</v>
      </c>
      <c r="FJ15725" s="55">
        <v>25000</v>
      </c>
      <c r="FK15725" s="55" t="s">
        <v>1258</v>
      </c>
      <c r="FL15725" s="55">
        <v>0.0467</v>
      </c>
    </row>
    <row r="15726" ht="14.25" customHeight="1" outlineLevel="1" spans="162:168">
      <c r="FF15726" s="55">
        <v>15719</v>
      </c>
      <c r="FG15726" s="55" t="s">
        <v>2077</v>
      </c>
      <c r="FH15726" s="55" t="s">
        <v>1263</v>
      </c>
      <c r="FI15726" s="55">
        <v>8</v>
      </c>
      <c r="FJ15726" s="55">
        <v>50000</v>
      </c>
      <c r="FK15726" s="55" t="s">
        <v>1258</v>
      </c>
      <c r="FL15726" s="55">
        <v>0.0467</v>
      </c>
    </row>
    <row r="15727" ht="14.25" customHeight="1" outlineLevel="1" spans="162:168">
      <c r="FF15727" s="55">
        <v>15720</v>
      </c>
      <c r="FG15727" s="55" t="s">
        <v>2077</v>
      </c>
      <c r="FH15727" s="55" t="s">
        <v>1263</v>
      </c>
      <c r="FI15727" s="55">
        <v>8</v>
      </c>
      <c r="FJ15727" s="55">
        <v>80000</v>
      </c>
      <c r="FK15727" s="55" t="s">
        <v>1258</v>
      </c>
      <c r="FL15727" s="55">
        <v>0.0467</v>
      </c>
    </row>
    <row r="15728" ht="14.25" customHeight="1" outlineLevel="1" spans="162:168">
      <c r="FF15728" s="55">
        <v>15721</v>
      </c>
      <c r="FG15728" s="55" t="s">
        <v>2077</v>
      </c>
      <c r="FH15728" s="55" t="s">
        <v>1263</v>
      </c>
      <c r="FI15728" s="55">
        <v>8</v>
      </c>
      <c r="FJ15728" s="55">
        <v>130000</v>
      </c>
      <c r="FK15728" s="55" t="s">
        <v>1258</v>
      </c>
      <c r="FL15728" s="55">
        <v>0.0467</v>
      </c>
    </row>
    <row r="15729" ht="14.25" customHeight="1" outlineLevel="1" spans="162:168">
      <c r="FF15729" s="55">
        <v>15722</v>
      </c>
      <c r="FG15729" s="55" t="s">
        <v>2077</v>
      </c>
      <c r="FH15729" s="55" t="s">
        <v>1263</v>
      </c>
      <c r="FI15729" s="55">
        <v>8</v>
      </c>
      <c r="FJ15729" s="55">
        <v>260000</v>
      </c>
      <c r="FK15729" s="55" t="s">
        <v>1258</v>
      </c>
      <c r="FL15729" s="55">
        <v>0.0467</v>
      </c>
    </row>
    <row r="15730" ht="14.25" customHeight="1" outlineLevel="1" spans="162:168">
      <c r="FF15730" s="55">
        <v>15723</v>
      </c>
      <c r="FG15730" s="55" t="s">
        <v>2077</v>
      </c>
      <c r="FH15730" s="55" t="s">
        <v>1263</v>
      </c>
      <c r="FI15730" s="55">
        <v>8</v>
      </c>
      <c r="FJ15730" s="55">
        <v>400000</v>
      </c>
      <c r="FK15730" s="55" t="s">
        <v>1258</v>
      </c>
      <c r="FL15730" s="55">
        <v>0.0467</v>
      </c>
    </row>
    <row r="15731" ht="14.25" customHeight="1" outlineLevel="1" spans="162:168">
      <c r="FF15731" s="55">
        <v>15724</v>
      </c>
      <c r="FG15731" s="55" t="s">
        <v>2077</v>
      </c>
      <c r="FH15731" s="55" t="s">
        <v>1263</v>
      </c>
      <c r="FI15731" s="55">
        <v>8</v>
      </c>
      <c r="FJ15731" s="55">
        <v>530000</v>
      </c>
      <c r="FK15731" s="55" t="s">
        <v>1258</v>
      </c>
      <c r="FL15731" s="55">
        <v>0.0467</v>
      </c>
    </row>
    <row r="15732" ht="14.25" customHeight="1" outlineLevel="1" spans="162:168">
      <c r="FF15732" s="55">
        <v>15725</v>
      </c>
      <c r="FG15732" s="55" t="s">
        <v>2077</v>
      </c>
      <c r="FH15732" s="55" t="s">
        <v>1263</v>
      </c>
      <c r="FI15732" s="55">
        <v>8</v>
      </c>
      <c r="FJ15732" s="55">
        <v>540000</v>
      </c>
      <c r="FK15732" s="55" t="s">
        <v>1258</v>
      </c>
      <c r="FL15732" s="55">
        <v>0.0467</v>
      </c>
    </row>
    <row r="15733" ht="14.25" customHeight="1" outlineLevel="1" spans="162:168">
      <c r="FF15733" s="55">
        <v>15726</v>
      </c>
      <c r="FG15733" s="55" t="s">
        <v>2077</v>
      </c>
      <c r="FH15733" s="55" t="s">
        <v>1263</v>
      </c>
      <c r="FI15733" s="55">
        <v>9</v>
      </c>
      <c r="FJ15733" s="55">
        <v>0</v>
      </c>
      <c r="FK15733" s="55" t="s">
        <v>1258</v>
      </c>
      <c r="FL15733" s="55">
        <v>0.0792</v>
      </c>
    </row>
    <row r="15734" ht="14.25" customHeight="1" outlineLevel="1" spans="162:168">
      <c r="FF15734" s="55">
        <v>15727</v>
      </c>
      <c r="FG15734" s="55" t="s">
        <v>2077</v>
      </c>
      <c r="FH15734" s="55" t="s">
        <v>1263</v>
      </c>
      <c r="FI15734" s="55">
        <v>9</v>
      </c>
      <c r="FJ15734" s="55">
        <v>1000</v>
      </c>
      <c r="FK15734" s="55" t="s">
        <v>1258</v>
      </c>
      <c r="FL15734" s="55">
        <v>0.0792</v>
      </c>
    </row>
    <row r="15735" ht="14.25" customHeight="1" outlineLevel="1" spans="162:168">
      <c r="FF15735" s="55">
        <v>15728</v>
      </c>
      <c r="FG15735" s="55" t="s">
        <v>2077</v>
      </c>
      <c r="FH15735" s="55" t="s">
        <v>1263</v>
      </c>
      <c r="FI15735" s="55">
        <v>9</v>
      </c>
      <c r="FJ15735" s="55">
        <v>2500</v>
      </c>
      <c r="FK15735" s="55" t="s">
        <v>1258</v>
      </c>
      <c r="FL15735" s="55">
        <v>0.07</v>
      </c>
    </row>
    <row r="15736" ht="14.25" customHeight="1" outlineLevel="1" spans="162:168">
      <c r="FF15736" s="55">
        <v>15729</v>
      </c>
      <c r="FG15736" s="55" t="s">
        <v>2077</v>
      </c>
      <c r="FH15736" s="55" t="s">
        <v>1263</v>
      </c>
      <c r="FI15736" s="55">
        <v>9</v>
      </c>
      <c r="FJ15736" s="55">
        <v>5000</v>
      </c>
      <c r="FK15736" s="55" t="s">
        <v>1258</v>
      </c>
      <c r="FL15736" s="55">
        <v>0.0642</v>
      </c>
    </row>
    <row r="15737" ht="14.25" customHeight="1" outlineLevel="1" spans="162:168">
      <c r="FF15737" s="55">
        <v>15730</v>
      </c>
      <c r="FG15737" s="55" t="s">
        <v>2077</v>
      </c>
      <c r="FH15737" s="55" t="s">
        <v>1263</v>
      </c>
      <c r="FI15737" s="55">
        <v>9</v>
      </c>
      <c r="FJ15737" s="55">
        <v>10000</v>
      </c>
      <c r="FK15737" s="55" t="s">
        <v>1258</v>
      </c>
      <c r="FL15737" s="55">
        <v>0.0642</v>
      </c>
    </row>
    <row r="15738" ht="14.25" customHeight="1" outlineLevel="1" spans="162:168">
      <c r="FF15738" s="55">
        <v>15731</v>
      </c>
      <c r="FG15738" s="55" t="s">
        <v>2077</v>
      </c>
      <c r="FH15738" s="55" t="s">
        <v>1263</v>
      </c>
      <c r="FI15738" s="55">
        <v>9</v>
      </c>
      <c r="FJ15738" s="55">
        <v>25000</v>
      </c>
      <c r="FK15738" s="55" t="s">
        <v>1258</v>
      </c>
      <c r="FL15738" s="55">
        <v>0.0642</v>
      </c>
    </row>
    <row r="15739" ht="14.25" customHeight="1" outlineLevel="1" spans="162:168">
      <c r="FF15739" s="55">
        <v>15732</v>
      </c>
      <c r="FG15739" s="55" t="s">
        <v>2077</v>
      </c>
      <c r="FH15739" s="55" t="s">
        <v>1263</v>
      </c>
      <c r="FI15739" s="55">
        <v>9</v>
      </c>
      <c r="FJ15739" s="55">
        <v>50000</v>
      </c>
      <c r="FK15739" s="55" t="s">
        <v>1258</v>
      </c>
      <c r="FL15739" s="55">
        <v>0.0642</v>
      </c>
    </row>
    <row r="15740" ht="14.25" customHeight="1" outlineLevel="1" spans="162:168">
      <c r="FF15740" s="55">
        <v>15733</v>
      </c>
      <c r="FG15740" s="55" t="s">
        <v>2077</v>
      </c>
      <c r="FH15740" s="55" t="s">
        <v>1263</v>
      </c>
      <c r="FI15740" s="55">
        <v>9</v>
      </c>
      <c r="FJ15740" s="55">
        <v>80000</v>
      </c>
      <c r="FK15740" s="55" t="s">
        <v>1258</v>
      </c>
      <c r="FL15740" s="55">
        <v>0.0642</v>
      </c>
    </row>
    <row r="15741" ht="14.25" customHeight="1" outlineLevel="1" spans="162:168">
      <c r="FF15741" s="55">
        <v>15734</v>
      </c>
      <c r="FG15741" s="55" t="s">
        <v>2077</v>
      </c>
      <c r="FH15741" s="55" t="s">
        <v>1263</v>
      </c>
      <c r="FI15741" s="55">
        <v>9</v>
      </c>
      <c r="FJ15741" s="55">
        <v>130000</v>
      </c>
      <c r="FK15741" s="55" t="s">
        <v>1258</v>
      </c>
      <c r="FL15741" s="55">
        <v>0.0642</v>
      </c>
    </row>
    <row r="15742" ht="14.25" customHeight="1" outlineLevel="1" spans="162:168">
      <c r="FF15742" s="55">
        <v>15735</v>
      </c>
      <c r="FG15742" s="55" t="s">
        <v>2077</v>
      </c>
      <c r="FH15742" s="55" t="s">
        <v>1263</v>
      </c>
      <c r="FI15742" s="55">
        <v>9</v>
      </c>
      <c r="FJ15742" s="55">
        <v>260000</v>
      </c>
      <c r="FK15742" s="55" t="s">
        <v>1258</v>
      </c>
      <c r="FL15742" s="55">
        <v>0.0642</v>
      </c>
    </row>
    <row r="15743" ht="14.25" customHeight="1" outlineLevel="1" spans="162:168">
      <c r="FF15743" s="55">
        <v>15736</v>
      </c>
      <c r="FG15743" s="55" t="s">
        <v>2077</v>
      </c>
      <c r="FH15743" s="55" t="s">
        <v>1263</v>
      </c>
      <c r="FI15743" s="55">
        <v>9</v>
      </c>
      <c r="FJ15743" s="55">
        <v>400000</v>
      </c>
      <c r="FK15743" s="55" t="s">
        <v>1258</v>
      </c>
      <c r="FL15743" s="55">
        <v>0.0642</v>
      </c>
    </row>
    <row r="15744" ht="14.25" customHeight="1" outlineLevel="1" spans="162:168">
      <c r="FF15744" s="55">
        <v>15737</v>
      </c>
      <c r="FG15744" s="55" t="s">
        <v>2077</v>
      </c>
      <c r="FH15744" s="55" t="s">
        <v>1263</v>
      </c>
      <c r="FI15744" s="55">
        <v>9</v>
      </c>
      <c r="FJ15744" s="55">
        <v>530000</v>
      </c>
      <c r="FK15744" s="55" t="s">
        <v>1258</v>
      </c>
      <c r="FL15744" s="55">
        <v>0.0642</v>
      </c>
    </row>
    <row r="15745" ht="14.25" customHeight="1" outlineLevel="1" spans="162:168">
      <c r="FF15745" s="55">
        <v>15738</v>
      </c>
      <c r="FG15745" s="55" t="s">
        <v>2077</v>
      </c>
      <c r="FH15745" s="55" t="s">
        <v>1263</v>
      </c>
      <c r="FI15745" s="55">
        <v>9</v>
      </c>
      <c r="FJ15745" s="55">
        <v>540000</v>
      </c>
      <c r="FK15745" s="55" t="s">
        <v>1258</v>
      </c>
      <c r="FL15745" s="55">
        <v>0.0642</v>
      </c>
    </row>
    <row r="15746" ht="14.25" customHeight="1" outlineLevel="1" spans="162:168">
      <c r="FF15746" s="55">
        <v>15739</v>
      </c>
      <c r="FG15746" s="55" t="s">
        <v>2077</v>
      </c>
      <c r="FH15746" s="55" t="s">
        <v>2272</v>
      </c>
      <c r="FI15746" s="55">
        <v>1</v>
      </c>
      <c r="FJ15746" s="55">
        <v>0</v>
      </c>
      <c r="FK15746" s="55" t="s">
        <v>1258</v>
      </c>
      <c r="FL15746" s="55">
        <v>0.025</v>
      </c>
    </row>
    <row r="15747" ht="14.25" customHeight="1" outlineLevel="1" spans="162:168">
      <c r="FF15747" s="55">
        <v>15740</v>
      </c>
      <c r="FG15747" s="55" t="s">
        <v>2077</v>
      </c>
      <c r="FH15747" s="55" t="s">
        <v>2272</v>
      </c>
      <c r="FI15747" s="55">
        <v>1</v>
      </c>
      <c r="FJ15747" s="55">
        <v>1000</v>
      </c>
      <c r="FK15747" s="55" t="s">
        <v>1258</v>
      </c>
      <c r="FL15747" s="55">
        <v>0.025</v>
      </c>
    </row>
    <row r="15748" ht="14.25" customHeight="1" outlineLevel="1" spans="162:168">
      <c r="FF15748" s="55">
        <v>15741</v>
      </c>
      <c r="FG15748" s="55" t="s">
        <v>2077</v>
      </c>
      <c r="FH15748" s="55" t="s">
        <v>2272</v>
      </c>
      <c r="FI15748" s="55">
        <v>1</v>
      </c>
      <c r="FJ15748" s="55">
        <v>2500</v>
      </c>
      <c r="FK15748" s="55" t="s">
        <v>1258</v>
      </c>
      <c r="FL15748" s="55">
        <v>0.025</v>
      </c>
    </row>
    <row r="15749" ht="14.25" customHeight="1" outlineLevel="1" spans="162:168">
      <c r="FF15749" s="55">
        <v>15742</v>
      </c>
      <c r="FG15749" s="55" t="s">
        <v>2077</v>
      </c>
      <c r="FH15749" s="55" t="s">
        <v>2272</v>
      </c>
      <c r="FI15749" s="55">
        <v>1</v>
      </c>
      <c r="FJ15749" s="55">
        <v>5000</v>
      </c>
      <c r="FK15749" s="55" t="s">
        <v>1258</v>
      </c>
      <c r="FL15749" s="55">
        <v>0.025</v>
      </c>
    </row>
    <row r="15750" ht="14.25" customHeight="1" outlineLevel="1" spans="162:168">
      <c r="FF15750" s="55">
        <v>15743</v>
      </c>
      <c r="FG15750" s="55" t="s">
        <v>2077</v>
      </c>
      <c r="FH15750" s="55" t="s">
        <v>2272</v>
      </c>
      <c r="FI15750" s="55">
        <v>1</v>
      </c>
      <c r="FJ15750" s="55">
        <v>10000</v>
      </c>
      <c r="FK15750" s="55" t="s">
        <v>1258</v>
      </c>
      <c r="FL15750" s="55">
        <v>0.025</v>
      </c>
    </row>
    <row r="15751" ht="14.25" customHeight="1" outlineLevel="1" spans="162:168">
      <c r="FF15751" s="55">
        <v>15744</v>
      </c>
      <c r="FG15751" s="55" t="s">
        <v>2077</v>
      </c>
      <c r="FH15751" s="55" t="s">
        <v>2272</v>
      </c>
      <c r="FI15751" s="55">
        <v>1</v>
      </c>
      <c r="FJ15751" s="55">
        <v>25000</v>
      </c>
      <c r="FK15751" s="55" t="s">
        <v>1258</v>
      </c>
      <c r="FL15751" s="55">
        <v>0.025</v>
      </c>
    </row>
    <row r="15752" ht="14.25" customHeight="1" outlineLevel="1" spans="162:168">
      <c r="FF15752" s="55">
        <v>15745</v>
      </c>
      <c r="FG15752" s="55" t="s">
        <v>2077</v>
      </c>
      <c r="FH15752" s="55" t="s">
        <v>2272</v>
      </c>
      <c r="FI15752" s="55">
        <v>1</v>
      </c>
      <c r="FJ15752" s="55">
        <v>50000</v>
      </c>
      <c r="FK15752" s="55" t="s">
        <v>1258</v>
      </c>
      <c r="FL15752" s="55">
        <v>0.025</v>
      </c>
    </row>
    <row r="15753" ht="14.25" customHeight="1" outlineLevel="1" spans="162:168">
      <c r="FF15753" s="55">
        <v>15746</v>
      </c>
      <c r="FG15753" s="55" t="s">
        <v>2077</v>
      </c>
      <c r="FH15753" s="55" t="s">
        <v>2272</v>
      </c>
      <c r="FI15753" s="55">
        <v>1</v>
      </c>
      <c r="FJ15753" s="55">
        <v>80000</v>
      </c>
      <c r="FK15753" s="55" t="s">
        <v>1258</v>
      </c>
      <c r="FL15753" s="55">
        <v>0.025</v>
      </c>
    </row>
    <row r="15754" ht="14.25" customHeight="1" outlineLevel="1" spans="162:168">
      <c r="FF15754" s="55">
        <v>15747</v>
      </c>
      <c r="FG15754" s="55" t="s">
        <v>2077</v>
      </c>
      <c r="FH15754" s="55" t="s">
        <v>2272</v>
      </c>
      <c r="FI15754" s="55">
        <v>1</v>
      </c>
      <c r="FJ15754" s="55">
        <v>130000</v>
      </c>
      <c r="FK15754" s="55" t="s">
        <v>1258</v>
      </c>
      <c r="FL15754" s="55">
        <v>0.025</v>
      </c>
    </row>
    <row r="15755" ht="14.25" customHeight="1" outlineLevel="1" spans="162:168">
      <c r="FF15755" s="55">
        <v>15748</v>
      </c>
      <c r="FG15755" s="55" t="s">
        <v>2077</v>
      </c>
      <c r="FH15755" s="55" t="s">
        <v>2272</v>
      </c>
      <c r="FI15755" s="55">
        <v>1</v>
      </c>
      <c r="FJ15755" s="55">
        <v>260000</v>
      </c>
      <c r="FK15755" s="55" t="s">
        <v>1258</v>
      </c>
      <c r="FL15755" s="55">
        <v>0.025</v>
      </c>
    </row>
    <row r="15756" ht="14.25" customHeight="1" outlineLevel="1" spans="162:168">
      <c r="FF15756" s="55">
        <v>15749</v>
      </c>
      <c r="FG15756" s="55" t="s">
        <v>2077</v>
      </c>
      <c r="FH15756" s="55" t="s">
        <v>2272</v>
      </c>
      <c r="FI15756" s="55">
        <v>1</v>
      </c>
      <c r="FJ15756" s="55">
        <v>400000</v>
      </c>
      <c r="FK15756" s="55" t="s">
        <v>1258</v>
      </c>
      <c r="FL15756" s="55">
        <v>0.025</v>
      </c>
    </row>
    <row r="15757" ht="14.25" customHeight="1" outlineLevel="1" spans="162:168">
      <c r="FF15757" s="55">
        <v>15750</v>
      </c>
      <c r="FG15757" s="55" t="s">
        <v>2077</v>
      </c>
      <c r="FH15757" s="55" t="s">
        <v>2272</v>
      </c>
      <c r="FI15757" s="55">
        <v>1</v>
      </c>
      <c r="FJ15757" s="55">
        <v>530000</v>
      </c>
      <c r="FK15757" s="55" t="s">
        <v>1258</v>
      </c>
      <c r="FL15757" s="55">
        <v>0.025</v>
      </c>
    </row>
    <row r="15758" ht="14.25" customHeight="1" outlineLevel="1" spans="162:168">
      <c r="FF15758" s="55">
        <v>15751</v>
      </c>
      <c r="FG15758" s="55" t="s">
        <v>2077</v>
      </c>
      <c r="FH15758" s="55" t="s">
        <v>2272</v>
      </c>
      <c r="FI15758" s="55">
        <v>1</v>
      </c>
      <c r="FJ15758" s="55">
        <v>540000</v>
      </c>
      <c r="FK15758" s="55" t="s">
        <v>1258</v>
      </c>
      <c r="FL15758" s="55">
        <v>0.025</v>
      </c>
    </row>
    <row r="15759" ht="14.25" customHeight="1" outlineLevel="1" spans="162:168">
      <c r="FF15759" s="55">
        <v>15752</v>
      </c>
      <c r="FG15759" s="55" t="s">
        <v>2077</v>
      </c>
      <c r="FH15759" s="55" t="s">
        <v>2055</v>
      </c>
      <c r="FI15759" s="55">
        <v>1</v>
      </c>
      <c r="FJ15759" s="55">
        <v>0</v>
      </c>
      <c r="FK15759" s="55" t="s">
        <v>1258</v>
      </c>
      <c r="FL15759" s="55">
        <v>0.025</v>
      </c>
    </row>
    <row r="15760" ht="14.25" customHeight="1" outlineLevel="1" spans="162:168">
      <c r="FF15760" s="55">
        <v>15753</v>
      </c>
      <c r="FG15760" s="55" t="s">
        <v>2077</v>
      </c>
      <c r="FH15760" s="55" t="s">
        <v>2055</v>
      </c>
      <c r="FI15760" s="55">
        <v>1</v>
      </c>
      <c r="FJ15760" s="55">
        <v>1000</v>
      </c>
      <c r="FK15760" s="55" t="s">
        <v>1258</v>
      </c>
      <c r="FL15760" s="55">
        <v>0.025</v>
      </c>
    </row>
    <row r="15761" ht="14.25" customHeight="1" outlineLevel="1" spans="162:168">
      <c r="FF15761" s="55">
        <v>15754</v>
      </c>
      <c r="FG15761" s="55" t="s">
        <v>2077</v>
      </c>
      <c r="FH15761" s="55" t="s">
        <v>2055</v>
      </c>
      <c r="FI15761" s="55">
        <v>1</v>
      </c>
      <c r="FJ15761" s="55">
        <v>2500</v>
      </c>
      <c r="FK15761" s="55" t="s">
        <v>1258</v>
      </c>
      <c r="FL15761" s="55">
        <v>0.025</v>
      </c>
    </row>
    <row r="15762" ht="14.25" customHeight="1" outlineLevel="1" spans="162:168">
      <c r="FF15762" s="55">
        <v>15755</v>
      </c>
      <c r="FG15762" s="55" t="s">
        <v>2077</v>
      </c>
      <c r="FH15762" s="55" t="s">
        <v>2055</v>
      </c>
      <c r="FI15762" s="55">
        <v>1</v>
      </c>
      <c r="FJ15762" s="55">
        <v>5000</v>
      </c>
      <c r="FK15762" s="55" t="s">
        <v>1258</v>
      </c>
      <c r="FL15762" s="55">
        <v>0.025</v>
      </c>
    </row>
    <row r="15763" ht="14.25" customHeight="1" outlineLevel="1" spans="162:168">
      <c r="FF15763" s="55">
        <v>15756</v>
      </c>
      <c r="FG15763" s="55" t="s">
        <v>2077</v>
      </c>
      <c r="FH15763" s="55" t="s">
        <v>2055</v>
      </c>
      <c r="FI15763" s="55">
        <v>1</v>
      </c>
      <c r="FJ15763" s="55">
        <v>10000</v>
      </c>
      <c r="FK15763" s="55" t="s">
        <v>1258</v>
      </c>
      <c r="FL15763" s="55">
        <v>0.025</v>
      </c>
    </row>
    <row r="15764" ht="14.25" customHeight="1" outlineLevel="1" spans="162:168">
      <c r="FF15764" s="55">
        <v>15757</v>
      </c>
      <c r="FG15764" s="55" t="s">
        <v>2077</v>
      </c>
      <c r="FH15764" s="55" t="s">
        <v>2055</v>
      </c>
      <c r="FI15764" s="55">
        <v>1</v>
      </c>
      <c r="FJ15764" s="55">
        <v>25000</v>
      </c>
      <c r="FK15764" s="55" t="s">
        <v>1258</v>
      </c>
      <c r="FL15764" s="55">
        <v>0.025</v>
      </c>
    </row>
    <row r="15765" ht="14.25" customHeight="1" outlineLevel="1" spans="162:168">
      <c r="FF15765" s="55">
        <v>15758</v>
      </c>
      <c r="FG15765" s="55" t="s">
        <v>2077</v>
      </c>
      <c r="FH15765" s="55" t="s">
        <v>2055</v>
      </c>
      <c r="FI15765" s="55">
        <v>1</v>
      </c>
      <c r="FJ15765" s="55">
        <v>50000</v>
      </c>
      <c r="FK15765" s="55" t="s">
        <v>1258</v>
      </c>
      <c r="FL15765" s="55">
        <v>0.025</v>
      </c>
    </row>
    <row r="15766" ht="14.25" customHeight="1" outlineLevel="1" spans="162:168">
      <c r="FF15766" s="55">
        <v>15759</v>
      </c>
      <c r="FG15766" s="55" t="s">
        <v>2077</v>
      </c>
      <c r="FH15766" s="55" t="s">
        <v>2055</v>
      </c>
      <c r="FI15766" s="55">
        <v>1</v>
      </c>
      <c r="FJ15766" s="55">
        <v>80000</v>
      </c>
      <c r="FK15766" s="55" t="s">
        <v>1258</v>
      </c>
      <c r="FL15766" s="55">
        <v>0.025</v>
      </c>
    </row>
    <row r="15767" ht="14.25" customHeight="1" outlineLevel="1" spans="162:168">
      <c r="FF15767" s="55">
        <v>15760</v>
      </c>
      <c r="FG15767" s="55" t="s">
        <v>2077</v>
      </c>
      <c r="FH15767" s="55" t="s">
        <v>2055</v>
      </c>
      <c r="FI15767" s="55">
        <v>1</v>
      </c>
      <c r="FJ15767" s="55">
        <v>130000</v>
      </c>
      <c r="FK15767" s="55" t="s">
        <v>1258</v>
      </c>
      <c r="FL15767" s="55">
        <v>0.025</v>
      </c>
    </row>
    <row r="15768" ht="14.25" customHeight="1" outlineLevel="1" spans="162:168">
      <c r="FF15768" s="55">
        <v>15761</v>
      </c>
      <c r="FG15768" s="55" t="s">
        <v>2077</v>
      </c>
      <c r="FH15768" s="55" t="s">
        <v>2055</v>
      </c>
      <c r="FI15768" s="55">
        <v>1</v>
      </c>
      <c r="FJ15768" s="55">
        <v>260000</v>
      </c>
      <c r="FK15768" s="55" t="s">
        <v>1258</v>
      </c>
      <c r="FL15768" s="55">
        <v>0.025</v>
      </c>
    </row>
    <row r="15769" ht="14.25" customHeight="1" outlineLevel="1" spans="162:168">
      <c r="FF15769" s="55">
        <v>15762</v>
      </c>
      <c r="FG15769" s="55" t="s">
        <v>2077</v>
      </c>
      <c r="FH15769" s="55" t="s">
        <v>2055</v>
      </c>
      <c r="FI15769" s="55">
        <v>1</v>
      </c>
      <c r="FJ15769" s="55">
        <v>400000</v>
      </c>
      <c r="FK15769" s="55" t="s">
        <v>1258</v>
      </c>
      <c r="FL15769" s="55">
        <v>0.025</v>
      </c>
    </row>
    <row r="15770" ht="14.25" customHeight="1" outlineLevel="1" spans="162:168">
      <c r="FF15770" s="55">
        <v>15763</v>
      </c>
      <c r="FG15770" s="55" t="s">
        <v>2077</v>
      </c>
      <c r="FH15770" s="55" t="s">
        <v>2055</v>
      </c>
      <c r="FI15770" s="55">
        <v>1</v>
      </c>
      <c r="FJ15770" s="55">
        <v>530000</v>
      </c>
      <c r="FK15770" s="55" t="s">
        <v>1258</v>
      </c>
      <c r="FL15770" s="55">
        <v>0.025</v>
      </c>
    </row>
    <row r="15771" ht="14.25" customHeight="1" outlineLevel="1" spans="162:168">
      <c r="FF15771" s="55">
        <v>15764</v>
      </c>
      <c r="FG15771" s="55" t="s">
        <v>2077</v>
      </c>
      <c r="FH15771" s="55" t="s">
        <v>2055</v>
      </c>
      <c r="FI15771" s="55">
        <v>1</v>
      </c>
      <c r="FJ15771" s="55">
        <v>540000</v>
      </c>
      <c r="FK15771" s="55" t="s">
        <v>1258</v>
      </c>
      <c r="FL15771" s="55">
        <v>0.025</v>
      </c>
    </row>
    <row r="15772" ht="14.25" customHeight="1" outlineLevel="1" spans="162:168">
      <c r="FF15772" s="55">
        <v>15765</v>
      </c>
      <c r="FG15772" s="55" t="s">
        <v>2077</v>
      </c>
      <c r="FH15772" s="55" t="s">
        <v>2055</v>
      </c>
      <c r="FI15772" s="55">
        <v>2</v>
      </c>
      <c r="FJ15772" s="55">
        <v>0</v>
      </c>
      <c r="FK15772" s="55" t="s">
        <v>1258</v>
      </c>
      <c r="FL15772" s="55">
        <v>0.025</v>
      </c>
    </row>
    <row r="15773" ht="14.25" customHeight="1" outlineLevel="1" spans="162:168">
      <c r="FF15773" s="55">
        <v>15766</v>
      </c>
      <c r="FG15773" s="55" t="s">
        <v>2077</v>
      </c>
      <c r="FH15773" s="55" t="s">
        <v>2055</v>
      </c>
      <c r="FI15773" s="55">
        <v>2</v>
      </c>
      <c r="FJ15773" s="55">
        <v>1000</v>
      </c>
      <c r="FK15773" s="55" t="s">
        <v>1258</v>
      </c>
      <c r="FL15773" s="55">
        <v>0.025</v>
      </c>
    </row>
    <row r="15774" ht="14.25" customHeight="1" outlineLevel="1" spans="162:168">
      <c r="FF15774" s="55">
        <v>15767</v>
      </c>
      <c r="FG15774" s="55" t="s">
        <v>2077</v>
      </c>
      <c r="FH15774" s="55" t="s">
        <v>2055</v>
      </c>
      <c r="FI15774" s="55">
        <v>2</v>
      </c>
      <c r="FJ15774" s="55">
        <v>2500</v>
      </c>
      <c r="FK15774" s="55" t="s">
        <v>1258</v>
      </c>
      <c r="FL15774" s="55">
        <v>0.025</v>
      </c>
    </row>
    <row r="15775" ht="14.25" customHeight="1" outlineLevel="1" spans="162:168">
      <c r="FF15775" s="55">
        <v>15768</v>
      </c>
      <c r="FG15775" s="55" t="s">
        <v>2077</v>
      </c>
      <c r="FH15775" s="55" t="s">
        <v>2055</v>
      </c>
      <c r="FI15775" s="55">
        <v>2</v>
      </c>
      <c r="FJ15775" s="55">
        <v>5000</v>
      </c>
      <c r="FK15775" s="55" t="s">
        <v>1258</v>
      </c>
      <c r="FL15775" s="55">
        <v>0.025</v>
      </c>
    </row>
    <row r="15776" ht="14.25" customHeight="1" outlineLevel="1" spans="162:168">
      <c r="FF15776" s="55">
        <v>15769</v>
      </c>
      <c r="FG15776" s="55" t="s">
        <v>2077</v>
      </c>
      <c r="FH15776" s="55" t="s">
        <v>2055</v>
      </c>
      <c r="FI15776" s="55">
        <v>2</v>
      </c>
      <c r="FJ15776" s="55">
        <v>10000</v>
      </c>
      <c r="FK15776" s="55" t="s">
        <v>1258</v>
      </c>
      <c r="FL15776" s="55">
        <v>0.025</v>
      </c>
    </row>
    <row r="15777" ht="14.25" customHeight="1" outlineLevel="1" spans="162:168">
      <c r="FF15777" s="55">
        <v>15770</v>
      </c>
      <c r="FG15777" s="55" t="s">
        <v>2077</v>
      </c>
      <c r="FH15777" s="55" t="s">
        <v>2055</v>
      </c>
      <c r="FI15777" s="55">
        <v>2</v>
      </c>
      <c r="FJ15777" s="55">
        <v>25000</v>
      </c>
      <c r="FK15777" s="55" t="s">
        <v>1258</v>
      </c>
      <c r="FL15777" s="55">
        <v>0.025</v>
      </c>
    </row>
    <row r="15778" ht="14.25" customHeight="1" outlineLevel="1" spans="162:168">
      <c r="FF15778" s="55">
        <v>15771</v>
      </c>
      <c r="FG15778" s="55" t="s">
        <v>2077</v>
      </c>
      <c r="FH15778" s="55" t="s">
        <v>2055</v>
      </c>
      <c r="FI15778" s="55">
        <v>2</v>
      </c>
      <c r="FJ15778" s="55">
        <v>50000</v>
      </c>
      <c r="FK15778" s="55" t="s">
        <v>1258</v>
      </c>
      <c r="FL15778" s="55">
        <v>0.025</v>
      </c>
    </row>
    <row r="15779" ht="14.25" customHeight="1" outlineLevel="1" spans="162:168">
      <c r="FF15779" s="55">
        <v>15772</v>
      </c>
      <c r="FG15779" s="55" t="s">
        <v>2077</v>
      </c>
      <c r="FH15779" s="55" t="s">
        <v>2055</v>
      </c>
      <c r="FI15779" s="55">
        <v>2</v>
      </c>
      <c r="FJ15779" s="55">
        <v>80000</v>
      </c>
      <c r="FK15779" s="55" t="s">
        <v>1258</v>
      </c>
      <c r="FL15779" s="55">
        <v>0.025</v>
      </c>
    </row>
    <row r="15780" ht="14.25" customHeight="1" outlineLevel="1" spans="162:168">
      <c r="FF15780" s="55">
        <v>15773</v>
      </c>
      <c r="FG15780" s="55" t="s">
        <v>2077</v>
      </c>
      <c r="FH15780" s="55" t="s">
        <v>2055</v>
      </c>
      <c r="FI15780" s="55">
        <v>2</v>
      </c>
      <c r="FJ15780" s="55">
        <v>130000</v>
      </c>
      <c r="FK15780" s="55" t="s">
        <v>1258</v>
      </c>
      <c r="FL15780" s="55">
        <v>0.025</v>
      </c>
    </row>
    <row r="15781" ht="14.25" customHeight="1" outlineLevel="1" spans="162:168">
      <c r="FF15781" s="55">
        <v>15774</v>
      </c>
      <c r="FG15781" s="55" t="s">
        <v>2077</v>
      </c>
      <c r="FH15781" s="55" t="s">
        <v>2055</v>
      </c>
      <c r="FI15781" s="55">
        <v>2</v>
      </c>
      <c r="FJ15781" s="55">
        <v>260000</v>
      </c>
      <c r="FK15781" s="55" t="s">
        <v>1258</v>
      </c>
      <c r="FL15781" s="55">
        <v>0.025</v>
      </c>
    </row>
    <row r="15782" ht="14.25" customHeight="1" outlineLevel="1" spans="162:168">
      <c r="FF15782" s="55">
        <v>15775</v>
      </c>
      <c r="FG15782" s="55" t="s">
        <v>2077</v>
      </c>
      <c r="FH15782" s="55" t="s">
        <v>2055</v>
      </c>
      <c r="FI15782" s="55">
        <v>2</v>
      </c>
      <c r="FJ15782" s="55">
        <v>400000</v>
      </c>
      <c r="FK15782" s="55" t="s">
        <v>1258</v>
      </c>
      <c r="FL15782" s="55">
        <v>0.025</v>
      </c>
    </row>
    <row r="15783" ht="14.25" customHeight="1" outlineLevel="1" spans="162:168">
      <c r="FF15783" s="55">
        <v>15776</v>
      </c>
      <c r="FG15783" s="55" t="s">
        <v>2077</v>
      </c>
      <c r="FH15783" s="55" t="s">
        <v>2055</v>
      </c>
      <c r="FI15783" s="55">
        <v>2</v>
      </c>
      <c r="FJ15783" s="55">
        <v>530000</v>
      </c>
      <c r="FK15783" s="55" t="s">
        <v>1258</v>
      </c>
      <c r="FL15783" s="55">
        <v>0.025</v>
      </c>
    </row>
    <row r="15784" ht="14.25" customHeight="1" outlineLevel="1" spans="162:168">
      <c r="FF15784" s="55">
        <v>15777</v>
      </c>
      <c r="FG15784" s="55" t="s">
        <v>2077</v>
      </c>
      <c r="FH15784" s="55" t="s">
        <v>2055</v>
      </c>
      <c r="FI15784" s="55">
        <v>2</v>
      </c>
      <c r="FJ15784" s="55">
        <v>540000</v>
      </c>
      <c r="FK15784" s="55" t="s">
        <v>1258</v>
      </c>
      <c r="FL15784" s="55">
        <v>0.025</v>
      </c>
    </row>
    <row r="15785" ht="14.25" customHeight="1" outlineLevel="1" spans="162:168">
      <c r="FF15785" s="55">
        <v>15778</v>
      </c>
      <c r="FG15785" s="55" t="s">
        <v>2077</v>
      </c>
      <c r="FH15785" s="55" t="s">
        <v>1708</v>
      </c>
      <c r="FI15785" s="55">
        <v>1</v>
      </c>
      <c r="FJ15785" s="55">
        <v>0</v>
      </c>
      <c r="FK15785" s="55" t="s">
        <v>1258</v>
      </c>
      <c r="FL15785" s="55">
        <v>0.0742</v>
      </c>
    </row>
    <row r="15786" ht="14.25" customHeight="1" outlineLevel="1" spans="162:168">
      <c r="FF15786" s="55">
        <v>15779</v>
      </c>
      <c r="FG15786" s="55" t="s">
        <v>2077</v>
      </c>
      <c r="FH15786" s="55" t="s">
        <v>1708</v>
      </c>
      <c r="FI15786" s="55">
        <v>1</v>
      </c>
      <c r="FJ15786" s="55">
        <v>1000</v>
      </c>
      <c r="FK15786" s="55" t="s">
        <v>1258</v>
      </c>
      <c r="FL15786" s="55">
        <v>0.0742</v>
      </c>
    </row>
    <row r="15787" ht="14.25" customHeight="1" outlineLevel="1" spans="162:168">
      <c r="FF15787" s="55">
        <v>15780</v>
      </c>
      <c r="FG15787" s="55" t="s">
        <v>2077</v>
      </c>
      <c r="FH15787" s="55" t="s">
        <v>1708</v>
      </c>
      <c r="FI15787" s="55">
        <v>1</v>
      </c>
      <c r="FJ15787" s="55">
        <v>2500</v>
      </c>
      <c r="FK15787" s="55" t="s">
        <v>1258</v>
      </c>
      <c r="FL15787" s="55">
        <v>0.0659</v>
      </c>
    </row>
    <row r="15788" ht="14.25" customHeight="1" outlineLevel="1" spans="162:168">
      <c r="FF15788" s="55">
        <v>15781</v>
      </c>
      <c r="FG15788" s="55" t="s">
        <v>2077</v>
      </c>
      <c r="FH15788" s="55" t="s">
        <v>1708</v>
      </c>
      <c r="FI15788" s="55">
        <v>1</v>
      </c>
      <c r="FJ15788" s="55">
        <v>5000</v>
      </c>
      <c r="FK15788" s="55" t="s">
        <v>1258</v>
      </c>
      <c r="FL15788" s="55">
        <v>0.06</v>
      </c>
    </row>
    <row r="15789" ht="14.25" customHeight="1" outlineLevel="1" spans="162:168">
      <c r="FF15789" s="55">
        <v>15782</v>
      </c>
      <c r="FG15789" s="55" t="s">
        <v>2077</v>
      </c>
      <c r="FH15789" s="55" t="s">
        <v>1708</v>
      </c>
      <c r="FI15789" s="55">
        <v>1</v>
      </c>
      <c r="FJ15789" s="55">
        <v>10000</v>
      </c>
      <c r="FK15789" s="55" t="s">
        <v>1258</v>
      </c>
      <c r="FL15789" s="55">
        <v>0.0525</v>
      </c>
    </row>
    <row r="15790" ht="14.25" customHeight="1" outlineLevel="1" spans="162:168">
      <c r="FF15790" s="55">
        <v>15783</v>
      </c>
      <c r="FG15790" s="55" t="s">
        <v>2077</v>
      </c>
      <c r="FH15790" s="55" t="s">
        <v>1708</v>
      </c>
      <c r="FI15790" s="55">
        <v>1</v>
      </c>
      <c r="FJ15790" s="55">
        <v>25000</v>
      </c>
      <c r="FK15790" s="55" t="s">
        <v>1258</v>
      </c>
      <c r="FL15790" s="55">
        <v>0.0525</v>
      </c>
    </row>
    <row r="15791" ht="14.25" customHeight="1" outlineLevel="1" spans="162:168">
      <c r="FF15791" s="55">
        <v>15784</v>
      </c>
      <c r="FG15791" s="55" t="s">
        <v>2077</v>
      </c>
      <c r="FH15791" s="55" t="s">
        <v>1708</v>
      </c>
      <c r="FI15791" s="55">
        <v>1</v>
      </c>
      <c r="FJ15791" s="55">
        <v>50000</v>
      </c>
      <c r="FK15791" s="55" t="s">
        <v>1258</v>
      </c>
      <c r="FL15791" s="55">
        <v>0.0467</v>
      </c>
    </row>
    <row r="15792" ht="14.25" customHeight="1" outlineLevel="1" spans="162:168">
      <c r="FF15792" s="55">
        <v>15785</v>
      </c>
      <c r="FG15792" s="55" t="s">
        <v>2077</v>
      </c>
      <c r="FH15792" s="55" t="s">
        <v>1708</v>
      </c>
      <c r="FI15792" s="55">
        <v>1</v>
      </c>
      <c r="FJ15792" s="55">
        <v>80000</v>
      </c>
      <c r="FK15792" s="55" t="s">
        <v>1258</v>
      </c>
      <c r="FL15792" s="55">
        <v>0.0467</v>
      </c>
    </row>
    <row r="15793" ht="14.25" customHeight="1" outlineLevel="1" spans="162:168">
      <c r="FF15793" s="55">
        <v>15786</v>
      </c>
      <c r="FG15793" s="55" t="s">
        <v>2077</v>
      </c>
      <c r="FH15793" s="55" t="s">
        <v>1708</v>
      </c>
      <c r="FI15793" s="55">
        <v>1</v>
      </c>
      <c r="FJ15793" s="55">
        <v>130000</v>
      </c>
      <c r="FK15793" s="55" t="s">
        <v>1258</v>
      </c>
      <c r="FL15793" s="55">
        <v>0.0467</v>
      </c>
    </row>
    <row r="15794" ht="14.25" customHeight="1" outlineLevel="1" spans="162:168">
      <c r="FF15794" s="55">
        <v>15787</v>
      </c>
      <c r="FG15794" s="55" t="s">
        <v>2077</v>
      </c>
      <c r="FH15794" s="55" t="s">
        <v>1708</v>
      </c>
      <c r="FI15794" s="55">
        <v>1</v>
      </c>
      <c r="FJ15794" s="55">
        <v>260000</v>
      </c>
      <c r="FK15794" s="55" t="s">
        <v>1258</v>
      </c>
      <c r="FL15794" s="55">
        <v>0.0467</v>
      </c>
    </row>
    <row r="15795" ht="14.25" customHeight="1" outlineLevel="1" spans="162:168">
      <c r="FF15795" s="55">
        <v>15788</v>
      </c>
      <c r="FG15795" s="55" t="s">
        <v>2077</v>
      </c>
      <c r="FH15795" s="55" t="s">
        <v>1708</v>
      </c>
      <c r="FI15795" s="55">
        <v>1</v>
      </c>
      <c r="FJ15795" s="55">
        <v>400000</v>
      </c>
      <c r="FK15795" s="55" t="s">
        <v>1258</v>
      </c>
      <c r="FL15795" s="55">
        <v>0.0467</v>
      </c>
    </row>
    <row r="15796" ht="14.25" customHeight="1" outlineLevel="1" spans="162:168">
      <c r="FF15796" s="55">
        <v>15789</v>
      </c>
      <c r="FG15796" s="55" t="s">
        <v>2077</v>
      </c>
      <c r="FH15796" s="55" t="s">
        <v>1708</v>
      </c>
      <c r="FI15796" s="55">
        <v>1</v>
      </c>
      <c r="FJ15796" s="55">
        <v>530000</v>
      </c>
      <c r="FK15796" s="55" t="s">
        <v>1258</v>
      </c>
      <c r="FL15796" s="55">
        <v>0.0467</v>
      </c>
    </row>
    <row r="15797" ht="14.25" customHeight="1" outlineLevel="1" spans="162:168">
      <c r="FF15797" s="55">
        <v>15790</v>
      </c>
      <c r="FG15797" s="55" t="s">
        <v>2077</v>
      </c>
      <c r="FH15797" s="55" t="s">
        <v>1708</v>
      </c>
      <c r="FI15797" s="55">
        <v>1</v>
      </c>
      <c r="FJ15797" s="55">
        <v>540000</v>
      </c>
      <c r="FK15797" s="55" t="s">
        <v>1258</v>
      </c>
      <c r="FL15797" s="55">
        <v>0.0467</v>
      </c>
    </row>
    <row r="15798" ht="14.25" customHeight="1" outlineLevel="1" spans="162:168">
      <c r="FF15798" s="55">
        <v>15791</v>
      </c>
      <c r="FG15798" s="55" t="s">
        <v>2077</v>
      </c>
      <c r="FH15798" s="55" t="s">
        <v>1708</v>
      </c>
      <c r="FI15798" s="55">
        <v>10</v>
      </c>
      <c r="FJ15798" s="55">
        <v>0</v>
      </c>
      <c r="FK15798" s="55" t="s">
        <v>1258</v>
      </c>
      <c r="FL15798" s="55">
        <v>0.0542</v>
      </c>
    </row>
    <row r="15799" ht="14.25" customHeight="1" outlineLevel="1" spans="162:168">
      <c r="FF15799" s="55">
        <v>15792</v>
      </c>
      <c r="FG15799" s="55" t="s">
        <v>2077</v>
      </c>
      <c r="FH15799" s="55" t="s">
        <v>1708</v>
      </c>
      <c r="FI15799" s="55">
        <v>10</v>
      </c>
      <c r="FJ15799" s="55">
        <v>1000</v>
      </c>
      <c r="FK15799" s="55" t="s">
        <v>1258</v>
      </c>
      <c r="FL15799" s="55">
        <v>0.0542</v>
      </c>
    </row>
    <row r="15800" ht="14.25" customHeight="1" outlineLevel="1" spans="162:168">
      <c r="FF15800" s="55">
        <v>15793</v>
      </c>
      <c r="FG15800" s="55" t="s">
        <v>2077</v>
      </c>
      <c r="FH15800" s="55" t="s">
        <v>1708</v>
      </c>
      <c r="FI15800" s="55">
        <v>10</v>
      </c>
      <c r="FJ15800" s="55">
        <v>2500</v>
      </c>
      <c r="FK15800" s="55" t="s">
        <v>1258</v>
      </c>
      <c r="FL15800" s="55">
        <v>0.0542</v>
      </c>
    </row>
    <row r="15801" ht="14.25" customHeight="1" outlineLevel="1" spans="162:168">
      <c r="FF15801" s="55">
        <v>15794</v>
      </c>
      <c r="FG15801" s="55" t="s">
        <v>2077</v>
      </c>
      <c r="FH15801" s="55" t="s">
        <v>1708</v>
      </c>
      <c r="FI15801" s="55">
        <v>10</v>
      </c>
      <c r="FJ15801" s="55">
        <v>5000</v>
      </c>
      <c r="FK15801" s="55" t="s">
        <v>1258</v>
      </c>
      <c r="FL15801" s="55">
        <v>0.0542</v>
      </c>
    </row>
    <row r="15802" ht="14.25" customHeight="1" outlineLevel="1" spans="162:168">
      <c r="FF15802" s="55">
        <v>15795</v>
      </c>
      <c r="FG15802" s="55" t="s">
        <v>2077</v>
      </c>
      <c r="FH15802" s="55" t="s">
        <v>1708</v>
      </c>
      <c r="FI15802" s="55">
        <v>10</v>
      </c>
      <c r="FJ15802" s="55">
        <v>10000</v>
      </c>
      <c r="FK15802" s="55" t="s">
        <v>1258</v>
      </c>
      <c r="FL15802" s="55">
        <v>0.0542</v>
      </c>
    </row>
    <row r="15803" ht="14.25" customHeight="1" outlineLevel="1" spans="162:168">
      <c r="FF15803" s="55">
        <v>15796</v>
      </c>
      <c r="FG15803" s="55" t="s">
        <v>2077</v>
      </c>
      <c r="FH15803" s="55" t="s">
        <v>1708</v>
      </c>
      <c r="FI15803" s="55">
        <v>10</v>
      </c>
      <c r="FJ15803" s="55">
        <v>25000</v>
      </c>
      <c r="FK15803" s="55" t="s">
        <v>1258</v>
      </c>
      <c r="FL15803" s="55">
        <v>0.0542</v>
      </c>
    </row>
    <row r="15804" ht="14.25" customHeight="1" outlineLevel="1" spans="162:168">
      <c r="FF15804" s="55">
        <v>15797</v>
      </c>
      <c r="FG15804" s="55" t="s">
        <v>2077</v>
      </c>
      <c r="FH15804" s="55" t="s">
        <v>1708</v>
      </c>
      <c r="FI15804" s="55">
        <v>10</v>
      </c>
      <c r="FJ15804" s="55">
        <v>50000</v>
      </c>
      <c r="FK15804" s="55" t="s">
        <v>1258</v>
      </c>
      <c r="FL15804" s="55">
        <v>0.0542</v>
      </c>
    </row>
    <row r="15805" ht="14.25" customHeight="1" outlineLevel="1" spans="162:168">
      <c r="FF15805" s="55">
        <v>15798</v>
      </c>
      <c r="FG15805" s="55" t="s">
        <v>2077</v>
      </c>
      <c r="FH15805" s="55" t="s">
        <v>1708</v>
      </c>
      <c r="FI15805" s="55">
        <v>10</v>
      </c>
      <c r="FJ15805" s="55">
        <v>80000</v>
      </c>
      <c r="FK15805" s="55" t="s">
        <v>1258</v>
      </c>
      <c r="FL15805" s="55">
        <v>0.0542</v>
      </c>
    </row>
    <row r="15806" ht="14.25" customHeight="1" outlineLevel="1" spans="162:168">
      <c r="FF15806" s="55">
        <v>15799</v>
      </c>
      <c r="FG15806" s="55" t="s">
        <v>2077</v>
      </c>
      <c r="FH15806" s="55" t="s">
        <v>1708</v>
      </c>
      <c r="FI15806" s="55">
        <v>10</v>
      </c>
      <c r="FJ15806" s="55">
        <v>130000</v>
      </c>
      <c r="FK15806" s="55" t="s">
        <v>1258</v>
      </c>
      <c r="FL15806" s="55">
        <v>0.0542</v>
      </c>
    </row>
    <row r="15807" ht="14.25" customHeight="1" outlineLevel="1" spans="162:168">
      <c r="FF15807" s="55">
        <v>15800</v>
      </c>
      <c r="FG15807" s="55" t="s">
        <v>2077</v>
      </c>
      <c r="FH15807" s="55" t="s">
        <v>1708</v>
      </c>
      <c r="FI15807" s="55">
        <v>10</v>
      </c>
      <c r="FJ15807" s="55">
        <v>260000</v>
      </c>
      <c r="FK15807" s="55" t="s">
        <v>1258</v>
      </c>
      <c r="FL15807" s="55">
        <v>0.0542</v>
      </c>
    </row>
    <row r="15808" ht="14.25" customHeight="1" outlineLevel="1" spans="162:168">
      <c r="FF15808" s="55">
        <v>15801</v>
      </c>
      <c r="FG15808" s="55" t="s">
        <v>2077</v>
      </c>
      <c r="FH15808" s="55" t="s">
        <v>1708</v>
      </c>
      <c r="FI15808" s="55">
        <v>10</v>
      </c>
      <c r="FJ15808" s="55">
        <v>400000</v>
      </c>
      <c r="FK15808" s="55" t="s">
        <v>1258</v>
      </c>
      <c r="FL15808" s="55">
        <v>0.0542</v>
      </c>
    </row>
    <row r="15809" ht="14.25" customHeight="1" outlineLevel="1" spans="162:168">
      <c r="FF15809" s="55">
        <v>15802</v>
      </c>
      <c r="FG15809" s="55" t="s">
        <v>2077</v>
      </c>
      <c r="FH15809" s="55" t="s">
        <v>1708</v>
      </c>
      <c r="FI15809" s="55">
        <v>10</v>
      </c>
      <c r="FJ15809" s="55">
        <v>530000</v>
      </c>
      <c r="FK15809" s="55" t="s">
        <v>1258</v>
      </c>
      <c r="FL15809" s="55">
        <v>0.0542</v>
      </c>
    </row>
    <row r="15810" ht="14.25" customHeight="1" outlineLevel="1" spans="162:168">
      <c r="FF15810" s="55">
        <v>15803</v>
      </c>
      <c r="FG15810" s="55" t="s">
        <v>2077</v>
      </c>
      <c r="FH15810" s="55" t="s">
        <v>1708</v>
      </c>
      <c r="FI15810" s="55">
        <v>10</v>
      </c>
      <c r="FJ15810" s="55">
        <v>540000</v>
      </c>
      <c r="FK15810" s="55" t="s">
        <v>1258</v>
      </c>
      <c r="FL15810" s="55">
        <v>0.0542</v>
      </c>
    </row>
    <row r="15811" ht="14.25" customHeight="1" outlineLevel="1" spans="162:168">
      <c r="FF15811" s="55">
        <v>15804</v>
      </c>
      <c r="FG15811" s="55" t="s">
        <v>2077</v>
      </c>
      <c r="FH15811" s="55" t="s">
        <v>1708</v>
      </c>
      <c r="FI15811" s="55">
        <v>11</v>
      </c>
      <c r="FJ15811" s="55">
        <v>0</v>
      </c>
      <c r="FK15811" s="55" t="s">
        <v>1258</v>
      </c>
      <c r="FL15811" s="55">
        <v>0.05</v>
      </c>
    </row>
    <row r="15812" ht="14.25" customHeight="1" outlineLevel="1" spans="162:168">
      <c r="FF15812" s="55">
        <v>15805</v>
      </c>
      <c r="FG15812" s="55" t="s">
        <v>2077</v>
      </c>
      <c r="FH15812" s="55" t="s">
        <v>1708</v>
      </c>
      <c r="FI15812" s="55">
        <v>11</v>
      </c>
      <c r="FJ15812" s="55">
        <v>1000</v>
      </c>
      <c r="FK15812" s="55" t="s">
        <v>1258</v>
      </c>
      <c r="FL15812" s="55">
        <v>0.05</v>
      </c>
    </row>
    <row r="15813" ht="14.25" customHeight="1" outlineLevel="1" spans="162:168">
      <c r="FF15813" s="55">
        <v>15806</v>
      </c>
      <c r="FG15813" s="55" t="s">
        <v>2077</v>
      </c>
      <c r="FH15813" s="55" t="s">
        <v>1708</v>
      </c>
      <c r="FI15813" s="55">
        <v>11</v>
      </c>
      <c r="FJ15813" s="55">
        <v>2500</v>
      </c>
      <c r="FK15813" s="55" t="s">
        <v>1258</v>
      </c>
      <c r="FL15813" s="55">
        <v>0.05</v>
      </c>
    </row>
    <row r="15814" ht="14.25" customHeight="1" outlineLevel="1" spans="162:168">
      <c r="FF15814" s="55">
        <v>15807</v>
      </c>
      <c r="FG15814" s="55" t="s">
        <v>2077</v>
      </c>
      <c r="FH15814" s="55" t="s">
        <v>1708</v>
      </c>
      <c r="FI15814" s="55">
        <v>11</v>
      </c>
      <c r="FJ15814" s="55">
        <v>5000</v>
      </c>
      <c r="FK15814" s="55" t="s">
        <v>1258</v>
      </c>
      <c r="FL15814" s="55">
        <v>0.05</v>
      </c>
    </row>
    <row r="15815" ht="14.25" customHeight="1" outlineLevel="1" spans="162:168">
      <c r="FF15815" s="55">
        <v>15808</v>
      </c>
      <c r="FG15815" s="55" t="s">
        <v>2077</v>
      </c>
      <c r="FH15815" s="55" t="s">
        <v>1708</v>
      </c>
      <c r="FI15815" s="55">
        <v>11</v>
      </c>
      <c r="FJ15815" s="55">
        <v>10000</v>
      </c>
      <c r="FK15815" s="55" t="s">
        <v>1258</v>
      </c>
      <c r="FL15815" s="55">
        <v>0.05</v>
      </c>
    </row>
    <row r="15816" ht="14.25" customHeight="1" outlineLevel="1" spans="162:168">
      <c r="FF15816" s="55">
        <v>15809</v>
      </c>
      <c r="FG15816" s="55" t="s">
        <v>2077</v>
      </c>
      <c r="FH15816" s="55" t="s">
        <v>1708</v>
      </c>
      <c r="FI15816" s="55">
        <v>11</v>
      </c>
      <c r="FJ15816" s="55">
        <v>25000</v>
      </c>
      <c r="FK15816" s="55" t="s">
        <v>1258</v>
      </c>
      <c r="FL15816" s="55">
        <v>0.05</v>
      </c>
    </row>
    <row r="15817" ht="14.25" customHeight="1" outlineLevel="1" spans="162:168">
      <c r="FF15817" s="55">
        <v>15810</v>
      </c>
      <c r="FG15817" s="55" t="s">
        <v>2077</v>
      </c>
      <c r="FH15817" s="55" t="s">
        <v>1708</v>
      </c>
      <c r="FI15817" s="55">
        <v>11</v>
      </c>
      <c r="FJ15817" s="55">
        <v>50000</v>
      </c>
      <c r="FK15817" s="55" t="s">
        <v>1258</v>
      </c>
      <c r="FL15817" s="55">
        <v>0.05</v>
      </c>
    </row>
    <row r="15818" ht="14.25" customHeight="1" outlineLevel="1" spans="162:168">
      <c r="FF15818" s="55">
        <v>15811</v>
      </c>
      <c r="FG15818" s="55" t="s">
        <v>2077</v>
      </c>
      <c r="FH15818" s="55" t="s">
        <v>1708</v>
      </c>
      <c r="FI15818" s="55">
        <v>11</v>
      </c>
      <c r="FJ15818" s="55">
        <v>80000</v>
      </c>
      <c r="FK15818" s="55" t="s">
        <v>1258</v>
      </c>
      <c r="FL15818" s="55">
        <v>0.05</v>
      </c>
    </row>
    <row r="15819" ht="14.25" customHeight="1" outlineLevel="1" spans="162:168">
      <c r="FF15819" s="55">
        <v>15812</v>
      </c>
      <c r="FG15819" s="55" t="s">
        <v>2077</v>
      </c>
      <c r="FH15819" s="55" t="s">
        <v>1708</v>
      </c>
      <c r="FI15819" s="55">
        <v>11</v>
      </c>
      <c r="FJ15819" s="55">
        <v>130000</v>
      </c>
      <c r="FK15819" s="55" t="s">
        <v>1258</v>
      </c>
      <c r="FL15819" s="55">
        <v>0.05</v>
      </c>
    </row>
    <row r="15820" ht="14.25" customHeight="1" outlineLevel="1" spans="162:168">
      <c r="FF15820" s="55">
        <v>15813</v>
      </c>
      <c r="FG15820" s="55" t="s">
        <v>2077</v>
      </c>
      <c r="FH15820" s="55" t="s">
        <v>1708</v>
      </c>
      <c r="FI15820" s="55">
        <v>11</v>
      </c>
      <c r="FJ15820" s="55">
        <v>260000</v>
      </c>
      <c r="FK15820" s="55" t="s">
        <v>1258</v>
      </c>
      <c r="FL15820" s="55">
        <v>0.05</v>
      </c>
    </row>
    <row r="15821" ht="14.25" customHeight="1" outlineLevel="1" spans="162:168">
      <c r="FF15821" s="55">
        <v>15814</v>
      </c>
      <c r="FG15821" s="55" t="s">
        <v>2077</v>
      </c>
      <c r="FH15821" s="55" t="s">
        <v>1708</v>
      </c>
      <c r="FI15821" s="55">
        <v>11</v>
      </c>
      <c r="FJ15821" s="55">
        <v>400000</v>
      </c>
      <c r="FK15821" s="55" t="s">
        <v>1258</v>
      </c>
      <c r="FL15821" s="55">
        <v>0.05</v>
      </c>
    </row>
    <row r="15822" ht="14.25" customHeight="1" outlineLevel="1" spans="162:168">
      <c r="FF15822" s="55">
        <v>15815</v>
      </c>
      <c r="FG15822" s="55" t="s">
        <v>2077</v>
      </c>
      <c r="FH15822" s="55" t="s">
        <v>1708</v>
      </c>
      <c r="FI15822" s="55">
        <v>11</v>
      </c>
      <c r="FJ15822" s="55">
        <v>530000</v>
      </c>
      <c r="FK15822" s="55" t="s">
        <v>1258</v>
      </c>
      <c r="FL15822" s="55">
        <v>0.05</v>
      </c>
    </row>
    <row r="15823" ht="14.25" customHeight="1" outlineLevel="1" spans="162:168">
      <c r="FF15823" s="55">
        <v>15816</v>
      </c>
      <c r="FG15823" s="55" t="s">
        <v>2077</v>
      </c>
      <c r="FH15823" s="55" t="s">
        <v>1708</v>
      </c>
      <c r="FI15823" s="55">
        <v>11</v>
      </c>
      <c r="FJ15823" s="55">
        <v>540000</v>
      </c>
      <c r="FK15823" s="55" t="s">
        <v>1258</v>
      </c>
      <c r="FL15823" s="55">
        <v>0.05</v>
      </c>
    </row>
    <row r="15824" ht="14.25" customHeight="1" outlineLevel="1" spans="162:168">
      <c r="FF15824" s="55">
        <v>15817</v>
      </c>
      <c r="FG15824" s="55" t="s">
        <v>2077</v>
      </c>
      <c r="FH15824" s="55" t="s">
        <v>1708</v>
      </c>
      <c r="FI15824" s="55">
        <v>2</v>
      </c>
      <c r="FJ15824" s="55">
        <v>0</v>
      </c>
      <c r="FK15824" s="55" t="s">
        <v>1258</v>
      </c>
      <c r="FL15824" s="55">
        <v>0.0467</v>
      </c>
    </row>
    <row r="15825" ht="14.25" customHeight="1" outlineLevel="1" spans="162:168">
      <c r="FF15825" s="55">
        <v>15818</v>
      </c>
      <c r="FG15825" s="55" t="s">
        <v>2077</v>
      </c>
      <c r="FH15825" s="55" t="s">
        <v>1708</v>
      </c>
      <c r="FI15825" s="55">
        <v>2</v>
      </c>
      <c r="FJ15825" s="55">
        <v>1000</v>
      </c>
      <c r="FK15825" s="55" t="s">
        <v>1258</v>
      </c>
      <c r="FL15825" s="55">
        <v>0.0467</v>
      </c>
    </row>
    <row r="15826" ht="14.25" customHeight="1" outlineLevel="1" spans="162:168">
      <c r="FF15826" s="55">
        <v>15819</v>
      </c>
      <c r="FG15826" s="55" t="s">
        <v>2077</v>
      </c>
      <c r="FH15826" s="55" t="s">
        <v>1708</v>
      </c>
      <c r="FI15826" s="55">
        <v>2</v>
      </c>
      <c r="FJ15826" s="55">
        <v>2500</v>
      </c>
      <c r="FK15826" s="55" t="s">
        <v>1258</v>
      </c>
      <c r="FL15826" s="55">
        <v>0.0467</v>
      </c>
    </row>
    <row r="15827" ht="14.25" customHeight="1" outlineLevel="1" spans="162:168">
      <c r="FF15827" s="55">
        <v>15820</v>
      </c>
      <c r="FG15827" s="55" t="s">
        <v>2077</v>
      </c>
      <c r="FH15827" s="55" t="s">
        <v>1708</v>
      </c>
      <c r="FI15827" s="55">
        <v>2</v>
      </c>
      <c r="FJ15827" s="55">
        <v>5000</v>
      </c>
      <c r="FK15827" s="55" t="s">
        <v>1258</v>
      </c>
      <c r="FL15827" s="55">
        <v>0.0467</v>
      </c>
    </row>
    <row r="15828" ht="14.25" customHeight="1" outlineLevel="1" spans="162:168">
      <c r="FF15828" s="55">
        <v>15821</v>
      </c>
      <c r="FG15828" s="55" t="s">
        <v>2077</v>
      </c>
      <c r="FH15828" s="55" t="s">
        <v>1708</v>
      </c>
      <c r="FI15828" s="55">
        <v>2</v>
      </c>
      <c r="FJ15828" s="55">
        <v>10000</v>
      </c>
      <c r="FK15828" s="55" t="s">
        <v>1258</v>
      </c>
      <c r="FL15828" s="55">
        <v>0.0467</v>
      </c>
    </row>
    <row r="15829" ht="14.25" customHeight="1" outlineLevel="1" spans="162:168">
      <c r="FF15829" s="55">
        <v>15822</v>
      </c>
      <c r="FG15829" s="55" t="s">
        <v>2077</v>
      </c>
      <c r="FH15829" s="55" t="s">
        <v>1708</v>
      </c>
      <c r="FI15829" s="55">
        <v>2</v>
      </c>
      <c r="FJ15829" s="55">
        <v>25000</v>
      </c>
      <c r="FK15829" s="55" t="s">
        <v>1258</v>
      </c>
      <c r="FL15829" s="55">
        <v>0.0467</v>
      </c>
    </row>
    <row r="15830" ht="14.25" customHeight="1" outlineLevel="1" spans="162:168">
      <c r="FF15830" s="55">
        <v>15823</v>
      </c>
      <c r="FG15830" s="55" t="s">
        <v>2077</v>
      </c>
      <c r="FH15830" s="55" t="s">
        <v>1708</v>
      </c>
      <c r="FI15830" s="55">
        <v>2</v>
      </c>
      <c r="FJ15830" s="55">
        <v>50000</v>
      </c>
      <c r="FK15830" s="55" t="s">
        <v>1258</v>
      </c>
      <c r="FL15830" s="55">
        <v>0.0467</v>
      </c>
    </row>
    <row r="15831" ht="14.25" customHeight="1" outlineLevel="1" spans="162:168">
      <c r="FF15831" s="55">
        <v>15824</v>
      </c>
      <c r="FG15831" s="55" t="s">
        <v>2077</v>
      </c>
      <c r="FH15831" s="55" t="s">
        <v>1708</v>
      </c>
      <c r="FI15831" s="55">
        <v>2</v>
      </c>
      <c r="FJ15831" s="55">
        <v>80000</v>
      </c>
      <c r="FK15831" s="55" t="s">
        <v>1258</v>
      </c>
      <c r="FL15831" s="55">
        <v>0.0467</v>
      </c>
    </row>
    <row r="15832" ht="14.25" customHeight="1" outlineLevel="1" spans="162:168">
      <c r="FF15832" s="55">
        <v>15825</v>
      </c>
      <c r="FG15832" s="55" t="s">
        <v>2077</v>
      </c>
      <c r="FH15832" s="55" t="s">
        <v>1708</v>
      </c>
      <c r="FI15832" s="55">
        <v>2</v>
      </c>
      <c r="FJ15832" s="55">
        <v>130000</v>
      </c>
      <c r="FK15832" s="55" t="s">
        <v>1258</v>
      </c>
      <c r="FL15832" s="55">
        <v>0.0467</v>
      </c>
    </row>
    <row r="15833" ht="14.25" customHeight="1" outlineLevel="1" spans="162:168">
      <c r="FF15833" s="55">
        <v>15826</v>
      </c>
      <c r="FG15833" s="55" t="s">
        <v>2077</v>
      </c>
      <c r="FH15833" s="55" t="s">
        <v>1708</v>
      </c>
      <c r="FI15833" s="55">
        <v>2</v>
      </c>
      <c r="FJ15833" s="55">
        <v>260000</v>
      </c>
      <c r="FK15833" s="55" t="s">
        <v>1258</v>
      </c>
      <c r="FL15833" s="55">
        <v>0.0467</v>
      </c>
    </row>
    <row r="15834" ht="14.25" customHeight="1" outlineLevel="1" spans="162:168">
      <c r="FF15834" s="55">
        <v>15827</v>
      </c>
      <c r="FG15834" s="55" t="s">
        <v>2077</v>
      </c>
      <c r="FH15834" s="55" t="s">
        <v>1708</v>
      </c>
      <c r="FI15834" s="55">
        <v>2</v>
      </c>
      <c r="FJ15834" s="55">
        <v>400000</v>
      </c>
      <c r="FK15834" s="55" t="s">
        <v>1258</v>
      </c>
      <c r="FL15834" s="55">
        <v>0.0467</v>
      </c>
    </row>
    <row r="15835" ht="14.25" customHeight="1" outlineLevel="1" spans="162:168">
      <c r="FF15835" s="55">
        <v>15828</v>
      </c>
      <c r="FG15835" s="55" t="s">
        <v>2077</v>
      </c>
      <c r="FH15835" s="55" t="s">
        <v>1708</v>
      </c>
      <c r="FI15835" s="55">
        <v>2</v>
      </c>
      <c r="FJ15835" s="55">
        <v>530000</v>
      </c>
      <c r="FK15835" s="55" t="s">
        <v>1258</v>
      </c>
      <c r="FL15835" s="55">
        <v>0.0467</v>
      </c>
    </row>
    <row r="15836" ht="14.25" customHeight="1" outlineLevel="1" spans="162:168">
      <c r="FF15836" s="55">
        <v>15829</v>
      </c>
      <c r="FG15836" s="55" t="s">
        <v>2077</v>
      </c>
      <c r="FH15836" s="55" t="s">
        <v>1708</v>
      </c>
      <c r="FI15836" s="55">
        <v>2</v>
      </c>
      <c r="FJ15836" s="55">
        <v>540000</v>
      </c>
      <c r="FK15836" s="55" t="s">
        <v>1258</v>
      </c>
      <c r="FL15836" s="55">
        <v>0.0467</v>
      </c>
    </row>
    <row r="15837" ht="14.25" customHeight="1" outlineLevel="1" spans="162:168">
      <c r="FF15837" s="55">
        <v>15830</v>
      </c>
      <c r="FG15837" s="55" t="s">
        <v>2077</v>
      </c>
      <c r="FH15837" s="55" t="s">
        <v>1708</v>
      </c>
      <c r="FI15837" s="55">
        <v>3</v>
      </c>
      <c r="FJ15837" s="55">
        <v>0</v>
      </c>
      <c r="FK15837" s="55" t="s">
        <v>1258</v>
      </c>
      <c r="FL15837" s="55">
        <v>0.0467</v>
      </c>
    </row>
    <row r="15838" ht="14.25" customHeight="1" outlineLevel="1" spans="162:168">
      <c r="FF15838" s="55">
        <v>15831</v>
      </c>
      <c r="FG15838" s="55" t="s">
        <v>2077</v>
      </c>
      <c r="FH15838" s="55" t="s">
        <v>1708</v>
      </c>
      <c r="FI15838" s="55">
        <v>3</v>
      </c>
      <c r="FJ15838" s="55">
        <v>1000</v>
      </c>
      <c r="FK15838" s="55" t="s">
        <v>1258</v>
      </c>
      <c r="FL15838" s="55">
        <v>0.0467</v>
      </c>
    </row>
    <row r="15839" ht="14.25" customHeight="1" outlineLevel="1" spans="162:168">
      <c r="FF15839" s="55">
        <v>15832</v>
      </c>
      <c r="FG15839" s="55" t="s">
        <v>2077</v>
      </c>
      <c r="FH15839" s="55" t="s">
        <v>1708</v>
      </c>
      <c r="FI15839" s="55">
        <v>3</v>
      </c>
      <c r="FJ15839" s="55">
        <v>2500</v>
      </c>
      <c r="FK15839" s="55" t="s">
        <v>1258</v>
      </c>
      <c r="FL15839" s="55">
        <v>0.0467</v>
      </c>
    </row>
    <row r="15840" ht="14.25" customHeight="1" outlineLevel="1" spans="162:168">
      <c r="FF15840" s="55">
        <v>15833</v>
      </c>
      <c r="FG15840" s="55" t="s">
        <v>2077</v>
      </c>
      <c r="FH15840" s="55" t="s">
        <v>1708</v>
      </c>
      <c r="FI15840" s="55">
        <v>3</v>
      </c>
      <c r="FJ15840" s="55">
        <v>5000</v>
      </c>
      <c r="FK15840" s="55" t="s">
        <v>1258</v>
      </c>
      <c r="FL15840" s="55">
        <v>0.0467</v>
      </c>
    </row>
    <row r="15841" ht="14.25" customHeight="1" outlineLevel="1" spans="162:168">
      <c r="FF15841" s="55">
        <v>15834</v>
      </c>
      <c r="FG15841" s="55" t="s">
        <v>2077</v>
      </c>
      <c r="FH15841" s="55" t="s">
        <v>1708</v>
      </c>
      <c r="FI15841" s="55">
        <v>3</v>
      </c>
      <c r="FJ15841" s="55">
        <v>10000</v>
      </c>
      <c r="FK15841" s="55" t="s">
        <v>1258</v>
      </c>
      <c r="FL15841" s="55">
        <v>0.0467</v>
      </c>
    </row>
    <row r="15842" ht="14.25" customHeight="1" outlineLevel="1" spans="162:168">
      <c r="FF15842" s="55">
        <v>15835</v>
      </c>
      <c r="FG15842" s="55" t="s">
        <v>2077</v>
      </c>
      <c r="FH15842" s="55" t="s">
        <v>1708</v>
      </c>
      <c r="FI15842" s="55">
        <v>3</v>
      </c>
      <c r="FJ15842" s="55">
        <v>25000</v>
      </c>
      <c r="FK15842" s="55" t="s">
        <v>1258</v>
      </c>
      <c r="FL15842" s="55">
        <v>0.0467</v>
      </c>
    </row>
    <row r="15843" ht="14.25" customHeight="1" outlineLevel="1" spans="162:168">
      <c r="FF15843" s="55">
        <v>15836</v>
      </c>
      <c r="FG15843" s="55" t="s">
        <v>2077</v>
      </c>
      <c r="FH15843" s="55" t="s">
        <v>1708</v>
      </c>
      <c r="FI15843" s="55">
        <v>3</v>
      </c>
      <c r="FJ15843" s="55">
        <v>50000</v>
      </c>
      <c r="FK15843" s="55" t="s">
        <v>1258</v>
      </c>
      <c r="FL15843" s="55">
        <v>0.0467</v>
      </c>
    </row>
    <row r="15844" ht="14.25" customHeight="1" outlineLevel="1" spans="162:168">
      <c r="FF15844" s="55">
        <v>15837</v>
      </c>
      <c r="FG15844" s="55" t="s">
        <v>2077</v>
      </c>
      <c r="FH15844" s="55" t="s">
        <v>1708</v>
      </c>
      <c r="FI15844" s="55">
        <v>3</v>
      </c>
      <c r="FJ15844" s="55">
        <v>80000</v>
      </c>
      <c r="FK15844" s="55" t="s">
        <v>1258</v>
      </c>
      <c r="FL15844" s="55">
        <v>0.0467</v>
      </c>
    </row>
    <row r="15845" ht="14.25" customHeight="1" outlineLevel="1" spans="162:168">
      <c r="FF15845" s="55">
        <v>15838</v>
      </c>
      <c r="FG15845" s="55" t="s">
        <v>2077</v>
      </c>
      <c r="FH15845" s="55" t="s">
        <v>1708</v>
      </c>
      <c r="FI15845" s="55">
        <v>3</v>
      </c>
      <c r="FJ15845" s="55">
        <v>130000</v>
      </c>
      <c r="FK15845" s="55" t="s">
        <v>1258</v>
      </c>
      <c r="FL15845" s="55">
        <v>0.0467</v>
      </c>
    </row>
    <row r="15846" ht="14.25" customHeight="1" outlineLevel="1" spans="162:168">
      <c r="FF15846" s="55">
        <v>15839</v>
      </c>
      <c r="FG15846" s="55" t="s">
        <v>2077</v>
      </c>
      <c r="FH15846" s="55" t="s">
        <v>1708</v>
      </c>
      <c r="FI15846" s="55">
        <v>3</v>
      </c>
      <c r="FJ15846" s="55">
        <v>260000</v>
      </c>
      <c r="FK15846" s="55" t="s">
        <v>1258</v>
      </c>
      <c r="FL15846" s="55">
        <v>0.0467</v>
      </c>
    </row>
    <row r="15847" ht="14.25" customHeight="1" outlineLevel="1" spans="162:168">
      <c r="FF15847" s="55">
        <v>15840</v>
      </c>
      <c r="FG15847" s="55" t="s">
        <v>2077</v>
      </c>
      <c r="FH15847" s="55" t="s">
        <v>1708</v>
      </c>
      <c r="FI15847" s="55">
        <v>3</v>
      </c>
      <c r="FJ15847" s="55">
        <v>400000</v>
      </c>
      <c r="FK15847" s="55" t="s">
        <v>1258</v>
      </c>
      <c r="FL15847" s="55">
        <v>0.0467</v>
      </c>
    </row>
    <row r="15848" ht="14.25" customHeight="1" outlineLevel="1" spans="162:168">
      <c r="FF15848" s="55">
        <v>15841</v>
      </c>
      <c r="FG15848" s="55" t="s">
        <v>2077</v>
      </c>
      <c r="FH15848" s="55" t="s">
        <v>1708</v>
      </c>
      <c r="FI15848" s="55">
        <v>3</v>
      </c>
      <c r="FJ15848" s="55">
        <v>530000</v>
      </c>
      <c r="FK15848" s="55" t="s">
        <v>1258</v>
      </c>
      <c r="FL15848" s="55">
        <v>0.0467</v>
      </c>
    </row>
    <row r="15849" ht="14.25" customHeight="1" outlineLevel="1" spans="162:168">
      <c r="FF15849" s="55">
        <v>15842</v>
      </c>
      <c r="FG15849" s="55" t="s">
        <v>2077</v>
      </c>
      <c r="FH15849" s="55" t="s">
        <v>1708</v>
      </c>
      <c r="FI15849" s="55">
        <v>3</v>
      </c>
      <c r="FJ15849" s="55">
        <v>540000</v>
      </c>
      <c r="FK15849" s="55" t="s">
        <v>1258</v>
      </c>
      <c r="FL15849" s="55">
        <v>0.0467</v>
      </c>
    </row>
    <row r="15850" ht="14.25" customHeight="1" outlineLevel="1" spans="162:168">
      <c r="FF15850" s="55">
        <v>15843</v>
      </c>
      <c r="FG15850" s="55" t="s">
        <v>2077</v>
      </c>
      <c r="FH15850" s="55" t="s">
        <v>1708</v>
      </c>
      <c r="FI15850" s="55">
        <v>4</v>
      </c>
      <c r="FJ15850" s="55">
        <v>0</v>
      </c>
      <c r="FK15850" s="55" t="s">
        <v>1258</v>
      </c>
      <c r="FL15850" s="55">
        <v>0.025</v>
      </c>
    </row>
    <row r="15851" ht="14.25" customHeight="1" outlineLevel="1" spans="162:168">
      <c r="FF15851" s="55">
        <v>15844</v>
      </c>
      <c r="FG15851" s="55" t="s">
        <v>2077</v>
      </c>
      <c r="FH15851" s="55" t="s">
        <v>1708</v>
      </c>
      <c r="FI15851" s="55">
        <v>4</v>
      </c>
      <c r="FJ15851" s="55">
        <v>1000</v>
      </c>
      <c r="FK15851" s="55" t="s">
        <v>1258</v>
      </c>
      <c r="FL15851" s="55">
        <v>0.025</v>
      </c>
    </row>
    <row r="15852" ht="14.25" customHeight="1" outlineLevel="1" spans="162:168">
      <c r="FF15852" s="55">
        <v>15845</v>
      </c>
      <c r="FG15852" s="55" t="s">
        <v>2077</v>
      </c>
      <c r="FH15852" s="55" t="s">
        <v>1708</v>
      </c>
      <c r="FI15852" s="55">
        <v>4</v>
      </c>
      <c r="FJ15852" s="55">
        <v>2500</v>
      </c>
      <c r="FK15852" s="55" t="s">
        <v>1258</v>
      </c>
      <c r="FL15852" s="55">
        <v>0.025</v>
      </c>
    </row>
    <row r="15853" ht="14.25" customHeight="1" outlineLevel="1" spans="162:168">
      <c r="FF15853" s="55">
        <v>15846</v>
      </c>
      <c r="FG15853" s="55" t="s">
        <v>2077</v>
      </c>
      <c r="FH15853" s="55" t="s">
        <v>1708</v>
      </c>
      <c r="FI15853" s="55">
        <v>4</v>
      </c>
      <c r="FJ15853" s="55">
        <v>5000</v>
      </c>
      <c r="FK15853" s="55" t="s">
        <v>1258</v>
      </c>
      <c r="FL15853" s="55">
        <v>0.025</v>
      </c>
    </row>
    <row r="15854" ht="14.25" customHeight="1" outlineLevel="1" spans="162:168">
      <c r="FF15854" s="55">
        <v>15847</v>
      </c>
      <c r="FG15854" s="55" t="s">
        <v>2077</v>
      </c>
      <c r="FH15854" s="55" t="s">
        <v>1708</v>
      </c>
      <c r="FI15854" s="55">
        <v>4</v>
      </c>
      <c r="FJ15854" s="55">
        <v>10000</v>
      </c>
      <c r="FK15854" s="55" t="s">
        <v>1258</v>
      </c>
      <c r="FL15854" s="55">
        <v>0.025</v>
      </c>
    </row>
    <row r="15855" ht="14.25" customHeight="1" outlineLevel="1" spans="162:168">
      <c r="FF15855" s="55">
        <v>15848</v>
      </c>
      <c r="FG15855" s="55" t="s">
        <v>2077</v>
      </c>
      <c r="FH15855" s="55" t="s">
        <v>1708</v>
      </c>
      <c r="FI15855" s="55">
        <v>4</v>
      </c>
      <c r="FJ15855" s="55">
        <v>25000</v>
      </c>
      <c r="FK15855" s="55" t="s">
        <v>1258</v>
      </c>
      <c r="FL15855" s="55">
        <v>0.025</v>
      </c>
    </row>
    <row r="15856" ht="14.25" customHeight="1" outlineLevel="1" spans="162:168">
      <c r="FF15856" s="55">
        <v>15849</v>
      </c>
      <c r="FG15856" s="55" t="s">
        <v>2077</v>
      </c>
      <c r="FH15856" s="55" t="s">
        <v>1708</v>
      </c>
      <c r="FI15856" s="55">
        <v>4</v>
      </c>
      <c r="FJ15856" s="55">
        <v>50000</v>
      </c>
      <c r="FK15856" s="55" t="s">
        <v>1258</v>
      </c>
      <c r="FL15856" s="55">
        <v>0.025</v>
      </c>
    </row>
    <row r="15857" ht="14.25" customHeight="1" outlineLevel="1" spans="162:168">
      <c r="FF15857" s="55">
        <v>15850</v>
      </c>
      <c r="FG15857" s="55" t="s">
        <v>2077</v>
      </c>
      <c r="FH15857" s="55" t="s">
        <v>1708</v>
      </c>
      <c r="FI15857" s="55">
        <v>4</v>
      </c>
      <c r="FJ15857" s="55">
        <v>80000</v>
      </c>
      <c r="FK15857" s="55" t="s">
        <v>1258</v>
      </c>
      <c r="FL15857" s="55">
        <v>0.025</v>
      </c>
    </row>
    <row r="15858" ht="14.25" customHeight="1" outlineLevel="1" spans="162:168">
      <c r="FF15858" s="55">
        <v>15851</v>
      </c>
      <c r="FG15858" s="55" t="s">
        <v>2077</v>
      </c>
      <c r="FH15858" s="55" t="s">
        <v>1708</v>
      </c>
      <c r="FI15858" s="55">
        <v>4</v>
      </c>
      <c r="FJ15858" s="55">
        <v>130000</v>
      </c>
      <c r="FK15858" s="55" t="s">
        <v>1258</v>
      </c>
      <c r="FL15858" s="55">
        <v>0.025</v>
      </c>
    </row>
    <row r="15859" ht="14.25" customHeight="1" outlineLevel="1" spans="162:168">
      <c r="FF15859" s="55">
        <v>15852</v>
      </c>
      <c r="FG15859" s="55" t="s">
        <v>2077</v>
      </c>
      <c r="FH15859" s="55" t="s">
        <v>1708</v>
      </c>
      <c r="FI15859" s="55">
        <v>4</v>
      </c>
      <c r="FJ15859" s="55">
        <v>260000</v>
      </c>
      <c r="FK15859" s="55" t="s">
        <v>1258</v>
      </c>
      <c r="FL15859" s="55">
        <v>0.025</v>
      </c>
    </row>
    <row r="15860" ht="14.25" customHeight="1" outlineLevel="1" spans="162:168">
      <c r="FF15860" s="55">
        <v>15853</v>
      </c>
      <c r="FG15860" s="55" t="s">
        <v>2077</v>
      </c>
      <c r="FH15860" s="55" t="s">
        <v>1708</v>
      </c>
      <c r="FI15860" s="55">
        <v>4</v>
      </c>
      <c r="FJ15860" s="55">
        <v>400000</v>
      </c>
      <c r="FK15860" s="55" t="s">
        <v>1258</v>
      </c>
      <c r="FL15860" s="55">
        <v>0.025</v>
      </c>
    </row>
    <row r="15861" ht="14.25" customHeight="1" outlineLevel="1" spans="162:168">
      <c r="FF15861" s="55">
        <v>15854</v>
      </c>
      <c r="FG15861" s="55" t="s">
        <v>2077</v>
      </c>
      <c r="FH15861" s="55" t="s">
        <v>1708</v>
      </c>
      <c r="FI15861" s="55">
        <v>4</v>
      </c>
      <c r="FJ15861" s="55">
        <v>530000</v>
      </c>
      <c r="FK15861" s="55" t="s">
        <v>1258</v>
      </c>
      <c r="FL15861" s="55">
        <v>0.025</v>
      </c>
    </row>
    <row r="15862" ht="14.25" customHeight="1" outlineLevel="1" spans="162:168">
      <c r="FF15862" s="55">
        <v>15855</v>
      </c>
      <c r="FG15862" s="55" t="s">
        <v>2077</v>
      </c>
      <c r="FH15862" s="55" t="s">
        <v>1708</v>
      </c>
      <c r="FI15862" s="55">
        <v>4</v>
      </c>
      <c r="FJ15862" s="55">
        <v>540000</v>
      </c>
      <c r="FK15862" s="55" t="s">
        <v>1258</v>
      </c>
      <c r="FL15862" s="55">
        <v>0.025</v>
      </c>
    </row>
    <row r="15863" ht="14.25" customHeight="1" outlineLevel="1" spans="162:168">
      <c r="FF15863" s="55">
        <v>15856</v>
      </c>
      <c r="FG15863" s="55" t="s">
        <v>2077</v>
      </c>
      <c r="FH15863" s="55" t="s">
        <v>1708</v>
      </c>
      <c r="FI15863" s="55">
        <v>5</v>
      </c>
      <c r="FJ15863" s="55">
        <v>0</v>
      </c>
      <c r="FK15863" s="55" t="s">
        <v>1258</v>
      </c>
      <c r="FL15863" s="55">
        <v>0.025</v>
      </c>
    </row>
    <row r="15864" ht="14.25" customHeight="1" outlineLevel="1" spans="162:168">
      <c r="FF15864" s="55">
        <v>15857</v>
      </c>
      <c r="FG15864" s="55" t="s">
        <v>2077</v>
      </c>
      <c r="FH15864" s="55" t="s">
        <v>1708</v>
      </c>
      <c r="FI15864" s="55">
        <v>5</v>
      </c>
      <c r="FJ15864" s="55">
        <v>1000</v>
      </c>
      <c r="FK15864" s="55" t="s">
        <v>1258</v>
      </c>
      <c r="FL15864" s="55">
        <v>0.025</v>
      </c>
    </row>
    <row r="15865" ht="14.25" customHeight="1" outlineLevel="1" spans="162:168">
      <c r="FF15865" s="55">
        <v>15858</v>
      </c>
      <c r="FG15865" s="55" t="s">
        <v>2077</v>
      </c>
      <c r="FH15865" s="55" t="s">
        <v>1708</v>
      </c>
      <c r="FI15865" s="55">
        <v>5</v>
      </c>
      <c r="FJ15865" s="55">
        <v>2500</v>
      </c>
      <c r="FK15865" s="55" t="s">
        <v>1258</v>
      </c>
      <c r="FL15865" s="55">
        <v>0.025</v>
      </c>
    </row>
    <row r="15866" ht="14.25" customHeight="1" outlineLevel="1" spans="162:168">
      <c r="FF15866" s="55">
        <v>15859</v>
      </c>
      <c r="FG15866" s="55" t="s">
        <v>2077</v>
      </c>
      <c r="FH15866" s="55" t="s">
        <v>1708</v>
      </c>
      <c r="FI15866" s="55">
        <v>5</v>
      </c>
      <c r="FJ15866" s="55">
        <v>5000</v>
      </c>
      <c r="FK15866" s="55" t="s">
        <v>1258</v>
      </c>
      <c r="FL15866" s="55">
        <v>0.025</v>
      </c>
    </row>
    <row r="15867" ht="14.25" customHeight="1" outlineLevel="1" spans="162:168">
      <c r="FF15867" s="55">
        <v>15860</v>
      </c>
      <c r="FG15867" s="55" t="s">
        <v>2077</v>
      </c>
      <c r="FH15867" s="55" t="s">
        <v>1708</v>
      </c>
      <c r="FI15867" s="55">
        <v>5</v>
      </c>
      <c r="FJ15867" s="55">
        <v>10000</v>
      </c>
      <c r="FK15867" s="55" t="s">
        <v>1258</v>
      </c>
      <c r="FL15867" s="55">
        <v>0.025</v>
      </c>
    </row>
    <row r="15868" ht="14.25" customHeight="1" outlineLevel="1" spans="162:168">
      <c r="FF15868" s="55">
        <v>15861</v>
      </c>
      <c r="FG15868" s="55" t="s">
        <v>2077</v>
      </c>
      <c r="FH15868" s="55" t="s">
        <v>1708</v>
      </c>
      <c r="FI15868" s="55">
        <v>5</v>
      </c>
      <c r="FJ15868" s="55">
        <v>25000</v>
      </c>
      <c r="FK15868" s="55" t="s">
        <v>1258</v>
      </c>
      <c r="FL15868" s="55">
        <v>0.025</v>
      </c>
    </row>
    <row r="15869" ht="14.25" customHeight="1" outlineLevel="1" spans="162:168">
      <c r="FF15869" s="55">
        <v>15862</v>
      </c>
      <c r="FG15869" s="55" t="s">
        <v>2077</v>
      </c>
      <c r="FH15869" s="55" t="s">
        <v>1708</v>
      </c>
      <c r="FI15869" s="55">
        <v>5</v>
      </c>
      <c r="FJ15869" s="55">
        <v>50000</v>
      </c>
      <c r="FK15869" s="55" t="s">
        <v>1258</v>
      </c>
      <c r="FL15869" s="55">
        <v>0.025</v>
      </c>
    </row>
    <row r="15870" ht="14.25" customHeight="1" outlineLevel="1" spans="162:168">
      <c r="FF15870" s="55">
        <v>15863</v>
      </c>
      <c r="FG15870" s="55" t="s">
        <v>2077</v>
      </c>
      <c r="FH15870" s="55" t="s">
        <v>1708</v>
      </c>
      <c r="FI15870" s="55">
        <v>5</v>
      </c>
      <c r="FJ15870" s="55">
        <v>80000</v>
      </c>
      <c r="FK15870" s="55" t="s">
        <v>1258</v>
      </c>
      <c r="FL15870" s="55">
        <v>0.025</v>
      </c>
    </row>
    <row r="15871" ht="14.25" customHeight="1" outlineLevel="1" spans="162:168">
      <c r="FF15871" s="55">
        <v>15864</v>
      </c>
      <c r="FG15871" s="55" t="s">
        <v>2077</v>
      </c>
      <c r="FH15871" s="55" t="s">
        <v>1708</v>
      </c>
      <c r="FI15871" s="55">
        <v>5</v>
      </c>
      <c r="FJ15871" s="55">
        <v>130000</v>
      </c>
      <c r="FK15871" s="55" t="s">
        <v>1258</v>
      </c>
      <c r="FL15871" s="55">
        <v>0.025</v>
      </c>
    </row>
    <row r="15872" ht="14.25" customHeight="1" outlineLevel="1" spans="162:168">
      <c r="FF15872" s="55">
        <v>15865</v>
      </c>
      <c r="FG15872" s="55" t="s">
        <v>2077</v>
      </c>
      <c r="FH15872" s="55" t="s">
        <v>1708</v>
      </c>
      <c r="FI15872" s="55">
        <v>5</v>
      </c>
      <c r="FJ15872" s="55">
        <v>260000</v>
      </c>
      <c r="FK15872" s="55" t="s">
        <v>1258</v>
      </c>
      <c r="FL15872" s="55">
        <v>0.025</v>
      </c>
    </row>
    <row r="15873" ht="14.25" customHeight="1" outlineLevel="1" spans="162:168">
      <c r="FF15873" s="55">
        <v>15866</v>
      </c>
      <c r="FG15873" s="55" t="s">
        <v>2077</v>
      </c>
      <c r="FH15873" s="55" t="s">
        <v>1708</v>
      </c>
      <c r="FI15873" s="55">
        <v>5</v>
      </c>
      <c r="FJ15873" s="55">
        <v>400000</v>
      </c>
      <c r="FK15873" s="55" t="s">
        <v>1258</v>
      </c>
      <c r="FL15873" s="55">
        <v>0.025</v>
      </c>
    </row>
    <row r="15874" ht="14.25" customHeight="1" outlineLevel="1" spans="162:168">
      <c r="FF15874" s="55">
        <v>15867</v>
      </c>
      <c r="FG15874" s="55" t="s">
        <v>2077</v>
      </c>
      <c r="FH15874" s="55" t="s">
        <v>1708</v>
      </c>
      <c r="FI15874" s="55">
        <v>5</v>
      </c>
      <c r="FJ15874" s="55">
        <v>530000</v>
      </c>
      <c r="FK15874" s="55" t="s">
        <v>1258</v>
      </c>
      <c r="FL15874" s="55">
        <v>0.025</v>
      </c>
    </row>
    <row r="15875" ht="14.25" customHeight="1" outlineLevel="1" spans="162:168">
      <c r="FF15875" s="55">
        <v>15868</v>
      </c>
      <c r="FG15875" s="55" t="s">
        <v>2077</v>
      </c>
      <c r="FH15875" s="55" t="s">
        <v>1708</v>
      </c>
      <c r="FI15875" s="55">
        <v>5</v>
      </c>
      <c r="FJ15875" s="55">
        <v>540000</v>
      </c>
      <c r="FK15875" s="55" t="s">
        <v>1258</v>
      </c>
      <c r="FL15875" s="55">
        <v>0.025</v>
      </c>
    </row>
    <row r="15876" ht="14.25" customHeight="1" outlineLevel="1" spans="162:168">
      <c r="FF15876" s="55">
        <v>15869</v>
      </c>
      <c r="FG15876" s="55" t="s">
        <v>2077</v>
      </c>
      <c r="FH15876" s="55" t="s">
        <v>1708</v>
      </c>
      <c r="FI15876" s="55">
        <v>6</v>
      </c>
      <c r="FJ15876" s="55">
        <v>0</v>
      </c>
      <c r="FK15876" s="55" t="s">
        <v>1258</v>
      </c>
      <c r="FL15876" s="55">
        <v>0.025</v>
      </c>
    </row>
    <row r="15877" ht="14.25" customHeight="1" outlineLevel="1" spans="162:168">
      <c r="FF15877" s="55">
        <v>15870</v>
      </c>
      <c r="FG15877" s="55" t="s">
        <v>2077</v>
      </c>
      <c r="FH15877" s="55" t="s">
        <v>1708</v>
      </c>
      <c r="FI15877" s="55">
        <v>6</v>
      </c>
      <c r="FJ15877" s="55">
        <v>1000</v>
      </c>
      <c r="FK15877" s="55" t="s">
        <v>1258</v>
      </c>
      <c r="FL15877" s="55">
        <v>0.025</v>
      </c>
    </row>
    <row r="15878" ht="14.25" customHeight="1" outlineLevel="1" spans="162:168">
      <c r="FF15878" s="55">
        <v>15871</v>
      </c>
      <c r="FG15878" s="55" t="s">
        <v>2077</v>
      </c>
      <c r="FH15878" s="55" t="s">
        <v>1708</v>
      </c>
      <c r="FI15878" s="55">
        <v>6</v>
      </c>
      <c r="FJ15878" s="55">
        <v>2500</v>
      </c>
      <c r="FK15878" s="55" t="s">
        <v>1258</v>
      </c>
      <c r="FL15878" s="55">
        <v>0.025</v>
      </c>
    </row>
    <row r="15879" ht="14.25" customHeight="1" outlineLevel="1" spans="162:168">
      <c r="FF15879" s="55">
        <v>15872</v>
      </c>
      <c r="FG15879" s="55" t="s">
        <v>2077</v>
      </c>
      <c r="FH15879" s="55" t="s">
        <v>1708</v>
      </c>
      <c r="FI15879" s="55">
        <v>6</v>
      </c>
      <c r="FJ15879" s="55">
        <v>5000</v>
      </c>
      <c r="FK15879" s="55" t="s">
        <v>1258</v>
      </c>
      <c r="FL15879" s="55">
        <v>0.025</v>
      </c>
    </row>
    <row r="15880" ht="14.25" customHeight="1" outlineLevel="1" spans="162:168">
      <c r="FF15880" s="55">
        <v>15873</v>
      </c>
      <c r="FG15880" s="55" t="s">
        <v>2077</v>
      </c>
      <c r="FH15880" s="55" t="s">
        <v>1708</v>
      </c>
      <c r="FI15880" s="55">
        <v>6</v>
      </c>
      <c r="FJ15880" s="55">
        <v>10000</v>
      </c>
      <c r="FK15880" s="55" t="s">
        <v>1258</v>
      </c>
      <c r="FL15880" s="55">
        <v>0.025</v>
      </c>
    </row>
    <row r="15881" ht="14.25" customHeight="1" outlineLevel="1" spans="162:168">
      <c r="FF15881" s="55">
        <v>15874</v>
      </c>
      <c r="FG15881" s="55" t="s">
        <v>2077</v>
      </c>
      <c r="FH15881" s="55" t="s">
        <v>1708</v>
      </c>
      <c r="FI15881" s="55">
        <v>6</v>
      </c>
      <c r="FJ15881" s="55">
        <v>25000</v>
      </c>
      <c r="FK15881" s="55" t="s">
        <v>1258</v>
      </c>
      <c r="FL15881" s="55">
        <v>0.025</v>
      </c>
    </row>
    <row r="15882" ht="14.25" customHeight="1" outlineLevel="1" spans="162:168">
      <c r="FF15882" s="55">
        <v>15875</v>
      </c>
      <c r="FG15882" s="55" t="s">
        <v>2077</v>
      </c>
      <c r="FH15882" s="55" t="s">
        <v>1708</v>
      </c>
      <c r="FI15882" s="55">
        <v>6</v>
      </c>
      <c r="FJ15882" s="55">
        <v>50000</v>
      </c>
      <c r="FK15882" s="55" t="s">
        <v>1258</v>
      </c>
      <c r="FL15882" s="55">
        <v>0.025</v>
      </c>
    </row>
    <row r="15883" ht="14.25" customHeight="1" outlineLevel="1" spans="162:168">
      <c r="FF15883" s="55">
        <v>15876</v>
      </c>
      <c r="FG15883" s="55" t="s">
        <v>2077</v>
      </c>
      <c r="FH15883" s="55" t="s">
        <v>1708</v>
      </c>
      <c r="FI15883" s="55">
        <v>6</v>
      </c>
      <c r="FJ15883" s="55">
        <v>80000</v>
      </c>
      <c r="FK15883" s="55" t="s">
        <v>1258</v>
      </c>
      <c r="FL15883" s="55">
        <v>0.025</v>
      </c>
    </row>
    <row r="15884" ht="14.25" customHeight="1" outlineLevel="1" spans="162:168">
      <c r="FF15884" s="55">
        <v>15877</v>
      </c>
      <c r="FG15884" s="55" t="s">
        <v>2077</v>
      </c>
      <c r="FH15884" s="55" t="s">
        <v>1708</v>
      </c>
      <c r="FI15884" s="55">
        <v>6</v>
      </c>
      <c r="FJ15884" s="55">
        <v>130000</v>
      </c>
      <c r="FK15884" s="55" t="s">
        <v>1258</v>
      </c>
      <c r="FL15884" s="55">
        <v>0.025</v>
      </c>
    </row>
    <row r="15885" ht="14.25" customHeight="1" outlineLevel="1" spans="162:168">
      <c r="FF15885" s="55">
        <v>15878</v>
      </c>
      <c r="FG15885" s="55" t="s">
        <v>2077</v>
      </c>
      <c r="FH15885" s="55" t="s">
        <v>1708</v>
      </c>
      <c r="FI15885" s="55">
        <v>6</v>
      </c>
      <c r="FJ15885" s="55">
        <v>260000</v>
      </c>
      <c r="FK15885" s="55" t="s">
        <v>1258</v>
      </c>
      <c r="FL15885" s="55">
        <v>0.025</v>
      </c>
    </row>
    <row r="15886" ht="14.25" customHeight="1" outlineLevel="1" spans="162:168">
      <c r="FF15886" s="55">
        <v>15879</v>
      </c>
      <c r="FG15886" s="55" t="s">
        <v>2077</v>
      </c>
      <c r="FH15886" s="55" t="s">
        <v>1708</v>
      </c>
      <c r="FI15886" s="55">
        <v>6</v>
      </c>
      <c r="FJ15886" s="55">
        <v>400000</v>
      </c>
      <c r="FK15886" s="55" t="s">
        <v>1258</v>
      </c>
      <c r="FL15886" s="55">
        <v>0.025</v>
      </c>
    </row>
    <row r="15887" ht="14.25" customHeight="1" outlineLevel="1" spans="162:168">
      <c r="FF15887" s="55">
        <v>15880</v>
      </c>
      <c r="FG15887" s="55" t="s">
        <v>2077</v>
      </c>
      <c r="FH15887" s="55" t="s">
        <v>1708</v>
      </c>
      <c r="FI15887" s="55">
        <v>6</v>
      </c>
      <c r="FJ15887" s="55">
        <v>530000</v>
      </c>
      <c r="FK15887" s="55" t="s">
        <v>1258</v>
      </c>
      <c r="FL15887" s="55">
        <v>0.025</v>
      </c>
    </row>
    <row r="15888" ht="14.25" customHeight="1" outlineLevel="1" spans="162:168">
      <c r="FF15888" s="55">
        <v>15881</v>
      </c>
      <c r="FG15888" s="55" t="s">
        <v>2077</v>
      </c>
      <c r="FH15888" s="55" t="s">
        <v>1708</v>
      </c>
      <c r="FI15888" s="55">
        <v>6</v>
      </c>
      <c r="FJ15888" s="55">
        <v>540000</v>
      </c>
      <c r="FK15888" s="55" t="s">
        <v>1258</v>
      </c>
      <c r="FL15888" s="55">
        <v>0.025</v>
      </c>
    </row>
    <row r="15889" ht="14.25" customHeight="1" outlineLevel="1" spans="162:168">
      <c r="FF15889" s="55">
        <v>15882</v>
      </c>
      <c r="FG15889" s="55" t="s">
        <v>2077</v>
      </c>
      <c r="FH15889" s="55" t="s">
        <v>1708</v>
      </c>
      <c r="FI15889" s="55">
        <v>7</v>
      </c>
      <c r="FJ15889" s="55">
        <v>0</v>
      </c>
      <c r="FK15889" s="55" t="s">
        <v>1258</v>
      </c>
      <c r="FL15889" s="55">
        <v>0.0792</v>
      </c>
    </row>
    <row r="15890" ht="14.25" customHeight="1" outlineLevel="1" spans="162:168">
      <c r="FF15890" s="55">
        <v>15883</v>
      </c>
      <c r="FG15890" s="55" t="s">
        <v>2077</v>
      </c>
      <c r="FH15890" s="55" t="s">
        <v>1708</v>
      </c>
      <c r="FI15890" s="55">
        <v>7</v>
      </c>
      <c r="FJ15890" s="55">
        <v>1000</v>
      </c>
      <c r="FK15890" s="55" t="s">
        <v>1258</v>
      </c>
      <c r="FL15890" s="55">
        <v>0.0792</v>
      </c>
    </row>
    <row r="15891" ht="14.25" customHeight="1" outlineLevel="1" spans="162:168">
      <c r="FF15891" s="55">
        <v>15884</v>
      </c>
      <c r="FG15891" s="55" t="s">
        <v>2077</v>
      </c>
      <c r="FH15891" s="55" t="s">
        <v>1708</v>
      </c>
      <c r="FI15891" s="55">
        <v>7</v>
      </c>
      <c r="FJ15891" s="55">
        <v>2500</v>
      </c>
      <c r="FK15891" s="55" t="s">
        <v>1258</v>
      </c>
      <c r="FL15891" s="55">
        <v>0.07</v>
      </c>
    </row>
    <row r="15892" ht="14.25" customHeight="1" outlineLevel="1" spans="162:168">
      <c r="FF15892" s="55">
        <v>15885</v>
      </c>
      <c r="FG15892" s="55" t="s">
        <v>2077</v>
      </c>
      <c r="FH15892" s="55" t="s">
        <v>1708</v>
      </c>
      <c r="FI15892" s="55">
        <v>7</v>
      </c>
      <c r="FJ15892" s="55">
        <v>5000</v>
      </c>
      <c r="FK15892" s="55" t="s">
        <v>1258</v>
      </c>
      <c r="FL15892" s="55">
        <v>0.0642</v>
      </c>
    </row>
    <row r="15893" ht="14.25" customHeight="1" outlineLevel="1" spans="162:168">
      <c r="FF15893" s="55">
        <v>15886</v>
      </c>
      <c r="FG15893" s="55" t="s">
        <v>2077</v>
      </c>
      <c r="FH15893" s="55" t="s">
        <v>1708</v>
      </c>
      <c r="FI15893" s="55">
        <v>7</v>
      </c>
      <c r="FJ15893" s="55">
        <v>10000</v>
      </c>
      <c r="FK15893" s="55" t="s">
        <v>1258</v>
      </c>
      <c r="FL15893" s="55">
        <v>0.0642</v>
      </c>
    </row>
    <row r="15894" ht="14.25" customHeight="1" outlineLevel="1" spans="162:168">
      <c r="FF15894" s="55">
        <v>15887</v>
      </c>
      <c r="FG15894" s="55" t="s">
        <v>2077</v>
      </c>
      <c r="FH15894" s="55" t="s">
        <v>1708</v>
      </c>
      <c r="FI15894" s="55">
        <v>7</v>
      </c>
      <c r="FJ15894" s="55">
        <v>25000</v>
      </c>
      <c r="FK15894" s="55" t="s">
        <v>1258</v>
      </c>
      <c r="FL15894" s="55">
        <v>0.0642</v>
      </c>
    </row>
    <row r="15895" ht="14.25" customHeight="1" outlineLevel="1" spans="162:168">
      <c r="FF15895" s="55">
        <v>15888</v>
      </c>
      <c r="FG15895" s="55" t="s">
        <v>2077</v>
      </c>
      <c r="FH15895" s="55" t="s">
        <v>1708</v>
      </c>
      <c r="FI15895" s="55">
        <v>7</v>
      </c>
      <c r="FJ15895" s="55">
        <v>50000</v>
      </c>
      <c r="FK15895" s="55" t="s">
        <v>1258</v>
      </c>
      <c r="FL15895" s="55">
        <v>0.0642</v>
      </c>
    </row>
    <row r="15896" ht="14.25" customHeight="1" outlineLevel="1" spans="162:168">
      <c r="FF15896" s="55">
        <v>15889</v>
      </c>
      <c r="FG15896" s="55" t="s">
        <v>2077</v>
      </c>
      <c r="FH15896" s="55" t="s">
        <v>1708</v>
      </c>
      <c r="FI15896" s="55">
        <v>7</v>
      </c>
      <c r="FJ15896" s="55">
        <v>80000</v>
      </c>
      <c r="FK15896" s="55" t="s">
        <v>1258</v>
      </c>
      <c r="FL15896" s="55">
        <v>0.0642</v>
      </c>
    </row>
    <row r="15897" ht="14.25" customHeight="1" outlineLevel="1" spans="162:168">
      <c r="FF15897" s="55">
        <v>15890</v>
      </c>
      <c r="FG15897" s="55" t="s">
        <v>2077</v>
      </c>
      <c r="FH15897" s="55" t="s">
        <v>1708</v>
      </c>
      <c r="FI15897" s="55">
        <v>7</v>
      </c>
      <c r="FJ15897" s="55">
        <v>130000</v>
      </c>
      <c r="FK15897" s="55" t="s">
        <v>1258</v>
      </c>
      <c r="FL15897" s="55">
        <v>0.0642</v>
      </c>
    </row>
    <row r="15898" ht="14.25" customHeight="1" outlineLevel="1" spans="162:168">
      <c r="FF15898" s="55">
        <v>15891</v>
      </c>
      <c r="FG15898" s="55" t="s">
        <v>2077</v>
      </c>
      <c r="FH15898" s="55" t="s">
        <v>1708</v>
      </c>
      <c r="FI15898" s="55">
        <v>7</v>
      </c>
      <c r="FJ15898" s="55">
        <v>260000</v>
      </c>
      <c r="FK15898" s="55" t="s">
        <v>1258</v>
      </c>
      <c r="FL15898" s="55">
        <v>0.0642</v>
      </c>
    </row>
    <row r="15899" ht="14.25" customHeight="1" outlineLevel="1" spans="162:168">
      <c r="FF15899" s="55">
        <v>15892</v>
      </c>
      <c r="FG15899" s="55" t="s">
        <v>2077</v>
      </c>
      <c r="FH15899" s="55" t="s">
        <v>1708</v>
      </c>
      <c r="FI15899" s="55">
        <v>7</v>
      </c>
      <c r="FJ15899" s="55">
        <v>400000</v>
      </c>
      <c r="FK15899" s="55" t="s">
        <v>1258</v>
      </c>
      <c r="FL15899" s="55">
        <v>0.0642</v>
      </c>
    </row>
    <row r="15900" ht="14.25" customHeight="1" outlineLevel="1" spans="162:168">
      <c r="FF15900" s="55">
        <v>15893</v>
      </c>
      <c r="FG15900" s="55" t="s">
        <v>2077</v>
      </c>
      <c r="FH15900" s="55" t="s">
        <v>1708</v>
      </c>
      <c r="FI15900" s="55">
        <v>7</v>
      </c>
      <c r="FJ15900" s="55">
        <v>530000</v>
      </c>
      <c r="FK15900" s="55" t="s">
        <v>1258</v>
      </c>
      <c r="FL15900" s="55">
        <v>0.0642</v>
      </c>
    </row>
    <row r="15901" ht="14.25" customHeight="1" outlineLevel="1" spans="162:168">
      <c r="FF15901" s="55">
        <v>15894</v>
      </c>
      <c r="FG15901" s="55" t="s">
        <v>2077</v>
      </c>
      <c r="FH15901" s="55" t="s">
        <v>1708</v>
      </c>
      <c r="FI15901" s="55">
        <v>7</v>
      </c>
      <c r="FJ15901" s="55">
        <v>540000</v>
      </c>
      <c r="FK15901" s="55" t="s">
        <v>1258</v>
      </c>
      <c r="FL15901" s="55">
        <v>0.0642</v>
      </c>
    </row>
    <row r="15902" ht="14.25" customHeight="1" outlineLevel="1" spans="162:168">
      <c r="FF15902" s="55">
        <v>15895</v>
      </c>
      <c r="FG15902" s="55" t="s">
        <v>2077</v>
      </c>
      <c r="FH15902" s="55" t="s">
        <v>1708</v>
      </c>
      <c r="FI15902" s="55">
        <v>8</v>
      </c>
      <c r="FJ15902" s="55">
        <v>0</v>
      </c>
      <c r="FK15902" s="55" t="s">
        <v>1258</v>
      </c>
      <c r="FL15902" s="55">
        <v>0.0667</v>
      </c>
    </row>
    <row r="15903" ht="14.25" customHeight="1" outlineLevel="1" spans="162:168">
      <c r="FF15903" s="55">
        <v>15896</v>
      </c>
      <c r="FG15903" s="55" t="s">
        <v>2077</v>
      </c>
      <c r="FH15903" s="55" t="s">
        <v>1708</v>
      </c>
      <c r="FI15903" s="55">
        <v>8</v>
      </c>
      <c r="FJ15903" s="55">
        <v>1000</v>
      </c>
      <c r="FK15903" s="55" t="s">
        <v>1258</v>
      </c>
      <c r="FL15903" s="55">
        <v>0.0667</v>
      </c>
    </row>
    <row r="15904" ht="14.25" customHeight="1" outlineLevel="1" spans="162:168">
      <c r="FF15904" s="55">
        <v>15897</v>
      </c>
      <c r="FG15904" s="55" t="s">
        <v>2077</v>
      </c>
      <c r="FH15904" s="55" t="s">
        <v>1708</v>
      </c>
      <c r="FI15904" s="55">
        <v>8</v>
      </c>
      <c r="FJ15904" s="55">
        <v>2500</v>
      </c>
      <c r="FK15904" s="55" t="s">
        <v>1258</v>
      </c>
      <c r="FL15904" s="55">
        <v>0.0667</v>
      </c>
    </row>
    <row r="15905" ht="14.25" customHeight="1" outlineLevel="1" spans="162:168">
      <c r="FF15905" s="55">
        <v>15898</v>
      </c>
      <c r="FG15905" s="55" t="s">
        <v>2077</v>
      </c>
      <c r="FH15905" s="55" t="s">
        <v>1708</v>
      </c>
      <c r="FI15905" s="55">
        <v>8</v>
      </c>
      <c r="FJ15905" s="55">
        <v>5000</v>
      </c>
      <c r="FK15905" s="55" t="s">
        <v>1258</v>
      </c>
      <c r="FL15905" s="55">
        <v>0.0667</v>
      </c>
    </row>
    <row r="15906" ht="14.25" customHeight="1" outlineLevel="1" spans="162:168">
      <c r="FF15906" s="55">
        <v>15899</v>
      </c>
      <c r="FG15906" s="55" t="s">
        <v>2077</v>
      </c>
      <c r="FH15906" s="55" t="s">
        <v>1708</v>
      </c>
      <c r="FI15906" s="55">
        <v>8</v>
      </c>
      <c r="FJ15906" s="55">
        <v>10000</v>
      </c>
      <c r="FK15906" s="55" t="s">
        <v>1258</v>
      </c>
      <c r="FL15906" s="55">
        <v>0.0667</v>
      </c>
    </row>
    <row r="15907" ht="14.25" customHeight="1" outlineLevel="1" spans="162:168">
      <c r="FF15907" s="55">
        <v>15900</v>
      </c>
      <c r="FG15907" s="55" t="s">
        <v>2077</v>
      </c>
      <c r="FH15907" s="55" t="s">
        <v>1708</v>
      </c>
      <c r="FI15907" s="55">
        <v>8</v>
      </c>
      <c r="FJ15907" s="55">
        <v>25000</v>
      </c>
      <c r="FK15907" s="55" t="s">
        <v>1258</v>
      </c>
      <c r="FL15907" s="55">
        <v>0.0667</v>
      </c>
    </row>
    <row r="15908" ht="14.25" customHeight="1" outlineLevel="1" spans="162:168">
      <c r="FF15908" s="55">
        <v>15901</v>
      </c>
      <c r="FG15908" s="55" t="s">
        <v>2077</v>
      </c>
      <c r="FH15908" s="55" t="s">
        <v>1708</v>
      </c>
      <c r="FI15908" s="55">
        <v>8</v>
      </c>
      <c r="FJ15908" s="55">
        <v>50000</v>
      </c>
      <c r="FK15908" s="55" t="s">
        <v>1258</v>
      </c>
      <c r="FL15908" s="55">
        <v>0.0667</v>
      </c>
    </row>
    <row r="15909" ht="14.25" customHeight="1" outlineLevel="1" spans="162:168">
      <c r="FF15909" s="55">
        <v>15902</v>
      </c>
      <c r="FG15909" s="55" t="s">
        <v>2077</v>
      </c>
      <c r="FH15909" s="55" t="s">
        <v>1708</v>
      </c>
      <c r="FI15909" s="55">
        <v>8</v>
      </c>
      <c r="FJ15909" s="55">
        <v>80000</v>
      </c>
      <c r="FK15909" s="55" t="s">
        <v>1258</v>
      </c>
      <c r="FL15909" s="55">
        <v>0.0667</v>
      </c>
    </row>
    <row r="15910" ht="14.25" customHeight="1" outlineLevel="1" spans="162:168">
      <c r="FF15910" s="55">
        <v>15903</v>
      </c>
      <c r="FG15910" s="55" t="s">
        <v>2077</v>
      </c>
      <c r="FH15910" s="55" t="s">
        <v>1708</v>
      </c>
      <c r="FI15910" s="55">
        <v>8</v>
      </c>
      <c r="FJ15910" s="55">
        <v>130000</v>
      </c>
      <c r="FK15910" s="55" t="s">
        <v>1258</v>
      </c>
      <c r="FL15910" s="55">
        <v>0.0667</v>
      </c>
    </row>
    <row r="15911" ht="14.25" customHeight="1" outlineLevel="1" spans="162:168">
      <c r="FF15911" s="55">
        <v>15904</v>
      </c>
      <c r="FG15911" s="55" t="s">
        <v>2077</v>
      </c>
      <c r="FH15911" s="55" t="s">
        <v>1708</v>
      </c>
      <c r="FI15911" s="55">
        <v>8</v>
      </c>
      <c r="FJ15911" s="55">
        <v>260000</v>
      </c>
      <c r="FK15911" s="55" t="s">
        <v>1258</v>
      </c>
      <c r="FL15911" s="55">
        <v>0.0667</v>
      </c>
    </row>
    <row r="15912" ht="14.25" customHeight="1" outlineLevel="1" spans="162:168">
      <c r="FF15912" s="55">
        <v>15905</v>
      </c>
      <c r="FG15912" s="55" t="s">
        <v>2077</v>
      </c>
      <c r="FH15912" s="55" t="s">
        <v>1708</v>
      </c>
      <c r="FI15912" s="55">
        <v>8</v>
      </c>
      <c r="FJ15912" s="55">
        <v>400000</v>
      </c>
      <c r="FK15912" s="55" t="s">
        <v>1258</v>
      </c>
      <c r="FL15912" s="55">
        <v>0.0667</v>
      </c>
    </row>
    <row r="15913" ht="14.25" customHeight="1" outlineLevel="1" spans="162:168">
      <c r="FF15913" s="55">
        <v>15906</v>
      </c>
      <c r="FG15913" s="55" t="s">
        <v>2077</v>
      </c>
      <c r="FH15913" s="55" t="s">
        <v>1708</v>
      </c>
      <c r="FI15913" s="55">
        <v>8</v>
      </c>
      <c r="FJ15913" s="55">
        <v>530000</v>
      </c>
      <c r="FK15913" s="55" t="s">
        <v>1258</v>
      </c>
      <c r="FL15913" s="55">
        <v>0.0667</v>
      </c>
    </row>
    <row r="15914" ht="14.25" customHeight="1" outlineLevel="1" spans="162:168">
      <c r="FF15914" s="55">
        <v>15907</v>
      </c>
      <c r="FG15914" s="55" t="s">
        <v>2077</v>
      </c>
      <c r="FH15914" s="55" t="s">
        <v>1708</v>
      </c>
      <c r="FI15914" s="55">
        <v>8</v>
      </c>
      <c r="FJ15914" s="55">
        <v>540000</v>
      </c>
      <c r="FK15914" s="55" t="s">
        <v>1258</v>
      </c>
      <c r="FL15914" s="55">
        <v>0.0667</v>
      </c>
    </row>
    <row r="15915" ht="14.25" customHeight="1" outlineLevel="1" spans="162:168">
      <c r="FF15915" s="55">
        <v>15908</v>
      </c>
      <c r="FG15915" s="55" t="s">
        <v>2077</v>
      </c>
      <c r="FH15915" s="55" t="s">
        <v>1708</v>
      </c>
      <c r="FI15915" s="55">
        <v>9</v>
      </c>
      <c r="FJ15915" s="55">
        <v>0</v>
      </c>
      <c r="FK15915" s="55" t="s">
        <v>1258</v>
      </c>
      <c r="FL15915" s="55">
        <v>0.0584</v>
      </c>
    </row>
    <row r="15916" ht="14.25" customHeight="1" outlineLevel="1" spans="162:168">
      <c r="FF15916" s="55">
        <v>15909</v>
      </c>
      <c r="FG15916" s="55" t="s">
        <v>2077</v>
      </c>
      <c r="FH15916" s="55" t="s">
        <v>1708</v>
      </c>
      <c r="FI15916" s="55">
        <v>9</v>
      </c>
      <c r="FJ15916" s="55">
        <v>1000</v>
      </c>
      <c r="FK15916" s="55" t="s">
        <v>1258</v>
      </c>
      <c r="FL15916" s="55">
        <v>0.0584</v>
      </c>
    </row>
    <row r="15917" ht="14.25" customHeight="1" outlineLevel="1" spans="162:168">
      <c r="FF15917" s="55">
        <v>15910</v>
      </c>
      <c r="FG15917" s="55" t="s">
        <v>2077</v>
      </c>
      <c r="FH15917" s="55" t="s">
        <v>1708</v>
      </c>
      <c r="FI15917" s="55">
        <v>9</v>
      </c>
      <c r="FJ15917" s="55">
        <v>2500</v>
      </c>
      <c r="FK15917" s="55" t="s">
        <v>1258</v>
      </c>
      <c r="FL15917" s="55">
        <v>0.0584</v>
      </c>
    </row>
    <row r="15918" ht="14.25" customHeight="1" outlineLevel="1" spans="162:168">
      <c r="FF15918" s="55">
        <v>15911</v>
      </c>
      <c r="FG15918" s="55" t="s">
        <v>2077</v>
      </c>
      <c r="FH15918" s="55" t="s">
        <v>1708</v>
      </c>
      <c r="FI15918" s="55">
        <v>9</v>
      </c>
      <c r="FJ15918" s="55">
        <v>5000</v>
      </c>
      <c r="FK15918" s="55" t="s">
        <v>1258</v>
      </c>
      <c r="FL15918" s="55">
        <v>0.0584</v>
      </c>
    </row>
    <row r="15919" ht="14.25" customHeight="1" outlineLevel="1" spans="162:168">
      <c r="FF15919" s="55">
        <v>15912</v>
      </c>
      <c r="FG15919" s="55" t="s">
        <v>2077</v>
      </c>
      <c r="FH15919" s="55" t="s">
        <v>1708</v>
      </c>
      <c r="FI15919" s="55">
        <v>9</v>
      </c>
      <c r="FJ15919" s="55">
        <v>10000</v>
      </c>
      <c r="FK15919" s="55" t="s">
        <v>1258</v>
      </c>
      <c r="FL15919" s="55">
        <v>0.0584</v>
      </c>
    </row>
    <row r="15920" ht="14.25" customHeight="1" outlineLevel="1" spans="162:168">
      <c r="FF15920" s="55">
        <v>15913</v>
      </c>
      <c r="FG15920" s="55" t="s">
        <v>2077</v>
      </c>
      <c r="FH15920" s="55" t="s">
        <v>1708</v>
      </c>
      <c r="FI15920" s="55">
        <v>9</v>
      </c>
      <c r="FJ15920" s="55">
        <v>25000</v>
      </c>
      <c r="FK15920" s="55" t="s">
        <v>1258</v>
      </c>
      <c r="FL15920" s="55">
        <v>0.0584</v>
      </c>
    </row>
    <row r="15921" ht="14.25" customHeight="1" outlineLevel="1" spans="162:168">
      <c r="FF15921" s="55">
        <v>15914</v>
      </c>
      <c r="FG15921" s="55" t="s">
        <v>2077</v>
      </c>
      <c r="FH15921" s="55" t="s">
        <v>1708</v>
      </c>
      <c r="FI15921" s="55">
        <v>9</v>
      </c>
      <c r="FJ15921" s="55">
        <v>50000</v>
      </c>
      <c r="FK15921" s="55" t="s">
        <v>1258</v>
      </c>
      <c r="FL15921" s="55">
        <v>0.0584</v>
      </c>
    </row>
    <row r="15922" ht="14.25" customHeight="1" outlineLevel="1" spans="162:168">
      <c r="FF15922" s="55">
        <v>15915</v>
      </c>
      <c r="FG15922" s="55" t="s">
        <v>2077</v>
      </c>
      <c r="FH15922" s="55" t="s">
        <v>1708</v>
      </c>
      <c r="FI15922" s="55">
        <v>9</v>
      </c>
      <c r="FJ15922" s="55">
        <v>80000</v>
      </c>
      <c r="FK15922" s="55" t="s">
        <v>1258</v>
      </c>
      <c r="FL15922" s="55">
        <v>0.0584</v>
      </c>
    </row>
    <row r="15923" ht="14.25" customHeight="1" outlineLevel="1" spans="162:168">
      <c r="FF15923" s="55">
        <v>15916</v>
      </c>
      <c r="FG15923" s="55" t="s">
        <v>2077</v>
      </c>
      <c r="FH15923" s="55" t="s">
        <v>1708</v>
      </c>
      <c r="FI15923" s="55">
        <v>9</v>
      </c>
      <c r="FJ15923" s="55">
        <v>130000</v>
      </c>
      <c r="FK15923" s="55" t="s">
        <v>1258</v>
      </c>
      <c r="FL15923" s="55">
        <v>0.0584</v>
      </c>
    </row>
    <row r="15924" ht="14.25" customHeight="1" outlineLevel="1" spans="162:168">
      <c r="FF15924" s="55">
        <v>15917</v>
      </c>
      <c r="FG15924" s="55" t="s">
        <v>2077</v>
      </c>
      <c r="FH15924" s="55" t="s">
        <v>1708</v>
      </c>
      <c r="FI15924" s="55">
        <v>9</v>
      </c>
      <c r="FJ15924" s="55">
        <v>260000</v>
      </c>
      <c r="FK15924" s="55" t="s">
        <v>1258</v>
      </c>
      <c r="FL15924" s="55">
        <v>0.0584</v>
      </c>
    </row>
    <row r="15925" ht="14.25" customHeight="1" outlineLevel="1" spans="162:168">
      <c r="FF15925" s="55">
        <v>15918</v>
      </c>
      <c r="FG15925" s="55" t="s">
        <v>2077</v>
      </c>
      <c r="FH15925" s="55" t="s">
        <v>1708</v>
      </c>
      <c r="FI15925" s="55">
        <v>9</v>
      </c>
      <c r="FJ15925" s="55">
        <v>400000</v>
      </c>
      <c r="FK15925" s="55" t="s">
        <v>1258</v>
      </c>
      <c r="FL15925" s="55">
        <v>0.0584</v>
      </c>
    </row>
    <row r="15926" ht="14.25" customHeight="1" outlineLevel="1" spans="162:168">
      <c r="FF15926" s="55">
        <v>15919</v>
      </c>
      <c r="FG15926" s="55" t="s">
        <v>2077</v>
      </c>
      <c r="FH15926" s="55" t="s">
        <v>1708</v>
      </c>
      <c r="FI15926" s="55">
        <v>9</v>
      </c>
      <c r="FJ15926" s="55">
        <v>530000</v>
      </c>
      <c r="FK15926" s="55" t="s">
        <v>1258</v>
      </c>
      <c r="FL15926" s="55">
        <v>0.0584</v>
      </c>
    </row>
    <row r="15927" ht="14.25" customHeight="1" outlineLevel="1" spans="162:168">
      <c r="FF15927" s="55">
        <v>15920</v>
      </c>
      <c r="FG15927" s="55" t="s">
        <v>2077</v>
      </c>
      <c r="FH15927" s="55" t="s">
        <v>1708</v>
      </c>
      <c r="FI15927" s="55">
        <v>9</v>
      </c>
      <c r="FJ15927" s="55">
        <v>540000</v>
      </c>
      <c r="FK15927" s="55" t="s">
        <v>1258</v>
      </c>
      <c r="FL15927" s="55">
        <v>0.0584</v>
      </c>
    </row>
    <row r="15928" ht="14.25" customHeight="1" outlineLevel="1" spans="162:168">
      <c r="FF15928" s="55">
        <v>15921</v>
      </c>
      <c r="FG15928" s="55" t="s">
        <v>2077</v>
      </c>
      <c r="FH15928" s="55" t="s">
        <v>2278</v>
      </c>
      <c r="FI15928" s="55">
        <v>1</v>
      </c>
      <c r="FJ15928" s="55">
        <v>0</v>
      </c>
      <c r="FK15928" s="55" t="s">
        <v>1258</v>
      </c>
      <c r="FL15928" s="55">
        <v>0.025</v>
      </c>
    </row>
    <row r="15929" ht="14.25" customHeight="1" outlineLevel="1" spans="162:168">
      <c r="FF15929" s="55">
        <v>15922</v>
      </c>
      <c r="FG15929" s="55" t="s">
        <v>2077</v>
      </c>
      <c r="FH15929" s="55" t="s">
        <v>2278</v>
      </c>
      <c r="FI15929" s="55">
        <v>1</v>
      </c>
      <c r="FJ15929" s="55">
        <v>1000</v>
      </c>
      <c r="FK15929" s="55" t="s">
        <v>1258</v>
      </c>
      <c r="FL15929" s="55">
        <v>0.025</v>
      </c>
    </row>
    <row r="15930" ht="14.25" customHeight="1" outlineLevel="1" spans="162:168">
      <c r="FF15930" s="55">
        <v>15923</v>
      </c>
      <c r="FG15930" s="55" t="s">
        <v>2077</v>
      </c>
      <c r="FH15930" s="55" t="s">
        <v>2278</v>
      </c>
      <c r="FI15930" s="55">
        <v>1</v>
      </c>
      <c r="FJ15930" s="55">
        <v>2500</v>
      </c>
      <c r="FK15930" s="55" t="s">
        <v>1258</v>
      </c>
      <c r="FL15930" s="55">
        <v>0.025</v>
      </c>
    </row>
    <row r="15931" ht="14.25" customHeight="1" outlineLevel="1" spans="162:168">
      <c r="FF15931" s="55">
        <v>15924</v>
      </c>
      <c r="FG15931" s="55" t="s">
        <v>2077</v>
      </c>
      <c r="FH15931" s="55" t="s">
        <v>2278</v>
      </c>
      <c r="FI15931" s="55">
        <v>1</v>
      </c>
      <c r="FJ15931" s="55">
        <v>5000</v>
      </c>
      <c r="FK15931" s="55" t="s">
        <v>1258</v>
      </c>
      <c r="FL15931" s="55">
        <v>0.025</v>
      </c>
    </row>
    <row r="15932" ht="14.25" customHeight="1" outlineLevel="1" spans="162:168">
      <c r="FF15932" s="55">
        <v>15925</v>
      </c>
      <c r="FG15932" s="55" t="s">
        <v>2077</v>
      </c>
      <c r="FH15932" s="55" t="s">
        <v>2278</v>
      </c>
      <c r="FI15932" s="55">
        <v>1</v>
      </c>
      <c r="FJ15932" s="55">
        <v>10000</v>
      </c>
      <c r="FK15932" s="55" t="s">
        <v>1258</v>
      </c>
      <c r="FL15932" s="55">
        <v>0.025</v>
      </c>
    </row>
    <row r="15933" ht="14.25" customHeight="1" outlineLevel="1" spans="162:168">
      <c r="FF15933" s="55">
        <v>15926</v>
      </c>
      <c r="FG15933" s="55" t="s">
        <v>2077</v>
      </c>
      <c r="FH15933" s="55" t="s">
        <v>2278</v>
      </c>
      <c r="FI15933" s="55">
        <v>1</v>
      </c>
      <c r="FJ15933" s="55">
        <v>25000</v>
      </c>
      <c r="FK15933" s="55" t="s">
        <v>1258</v>
      </c>
      <c r="FL15933" s="55">
        <v>0.025</v>
      </c>
    </row>
    <row r="15934" ht="14.25" customHeight="1" outlineLevel="1" spans="162:168">
      <c r="FF15934" s="55">
        <v>15927</v>
      </c>
      <c r="FG15934" s="55" t="s">
        <v>2077</v>
      </c>
      <c r="FH15934" s="55" t="s">
        <v>2278</v>
      </c>
      <c r="FI15934" s="55">
        <v>1</v>
      </c>
      <c r="FJ15934" s="55">
        <v>50000</v>
      </c>
      <c r="FK15934" s="55" t="s">
        <v>1258</v>
      </c>
      <c r="FL15934" s="55">
        <v>0.025</v>
      </c>
    </row>
    <row r="15935" ht="14.25" customHeight="1" outlineLevel="1" spans="162:168">
      <c r="FF15935" s="55">
        <v>15928</v>
      </c>
      <c r="FG15935" s="55" t="s">
        <v>2077</v>
      </c>
      <c r="FH15935" s="55" t="s">
        <v>2278</v>
      </c>
      <c r="FI15935" s="55">
        <v>1</v>
      </c>
      <c r="FJ15935" s="55">
        <v>80000</v>
      </c>
      <c r="FK15935" s="55" t="s">
        <v>1258</v>
      </c>
      <c r="FL15935" s="55">
        <v>0.025</v>
      </c>
    </row>
    <row r="15936" ht="14.25" customHeight="1" outlineLevel="1" spans="162:168">
      <c r="FF15936" s="55">
        <v>15929</v>
      </c>
      <c r="FG15936" s="55" t="s">
        <v>2077</v>
      </c>
      <c r="FH15936" s="55" t="s">
        <v>2278</v>
      </c>
      <c r="FI15936" s="55">
        <v>1</v>
      </c>
      <c r="FJ15936" s="55">
        <v>130000</v>
      </c>
      <c r="FK15936" s="55" t="s">
        <v>1258</v>
      </c>
      <c r="FL15936" s="55">
        <v>0.025</v>
      </c>
    </row>
    <row r="15937" ht="14.25" customHeight="1" outlineLevel="1" spans="162:168">
      <c r="FF15937" s="55">
        <v>15930</v>
      </c>
      <c r="FG15937" s="55" t="s">
        <v>2077</v>
      </c>
      <c r="FH15937" s="55" t="s">
        <v>2278</v>
      </c>
      <c r="FI15937" s="55">
        <v>1</v>
      </c>
      <c r="FJ15937" s="55">
        <v>260000</v>
      </c>
      <c r="FK15937" s="55" t="s">
        <v>1258</v>
      </c>
      <c r="FL15937" s="55">
        <v>0.025</v>
      </c>
    </row>
    <row r="15938" ht="14.25" customHeight="1" outlineLevel="1" spans="162:168">
      <c r="FF15938" s="55">
        <v>15931</v>
      </c>
      <c r="FG15938" s="55" t="s">
        <v>2077</v>
      </c>
      <c r="FH15938" s="55" t="s">
        <v>2278</v>
      </c>
      <c r="FI15938" s="55">
        <v>1</v>
      </c>
      <c r="FJ15938" s="55">
        <v>400000</v>
      </c>
      <c r="FK15938" s="55" t="s">
        <v>1258</v>
      </c>
      <c r="FL15938" s="55">
        <v>0.025</v>
      </c>
    </row>
    <row r="15939" ht="14.25" customHeight="1" outlineLevel="1" spans="162:168">
      <c r="FF15939" s="55">
        <v>15932</v>
      </c>
      <c r="FG15939" s="55" t="s">
        <v>2077</v>
      </c>
      <c r="FH15939" s="55" t="s">
        <v>2278</v>
      </c>
      <c r="FI15939" s="55">
        <v>1</v>
      </c>
      <c r="FJ15939" s="55">
        <v>530000</v>
      </c>
      <c r="FK15939" s="55" t="s">
        <v>1258</v>
      </c>
      <c r="FL15939" s="55">
        <v>0.025</v>
      </c>
    </row>
    <row r="15940" ht="14.25" customHeight="1" outlineLevel="1" spans="162:168">
      <c r="FF15940" s="55">
        <v>15933</v>
      </c>
      <c r="FG15940" s="55" t="s">
        <v>2077</v>
      </c>
      <c r="FH15940" s="55" t="s">
        <v>2278</v>
      </c>
      <c r="FI15940" s="55">
        <v>1</v>
      </c>
      <c r="FJ15940" s="55">
        <v>540000</v>
      </c>
      <c r="FK15940" s="55" t="s">
        <v>1258</v>
      </c>
      <c r="FL15940" s="55">
        <v>0.025</v>
      </c>
    </row>
    <row r="15941" ht="14.25" customHeight="1" outlineLevel="1" spans="162:168">
      <c r="FF15941" s="55">
        <v>15934</v>
      </c>
      <c r="FG15941" s="55" t="s">
        <v>2077</v>
      </c>
      <c r="FH15941" s="55" t="s">
        <v>1995</v>
      </c>
      <c r="FI15941" s="55">
        <v>1</v>
      </c>
      <c r="FJ15941" s="55">
        <v>0</v>
      </c>
      <c r="FK15941" s="55" t="s">
        <v>1258</v>
      </c>
      <c r="FL15941" s="55">
        <v>0.0325</v>
      </c>
    </row>
    <row r="15942" ht="14.25" customHeight="1" outlineLevel="1" spans="162:168">
      <c r="FF15942" s="55">
        <v>15935</v>
      </c>
      <c r="FG15942" s="55" t="s">
        <v>2077</v>
      </c>
      <c r="FH15942" s="55" t="s">
        <v>1995</v>
      </c>
      <c r="FI15942" s="55">
        <v>1</v>
      </c>
      <c r="FJ15942" s="55">
        <v>1000</v>
      </c>
      <c r="FK15942" s="55" t="s">
        <v>1258</v>
      </c>
      <c r="FL15942" s="55">
        <v>0.0325</v>
      </c>
    </row>
    <row r="15943" ht="14.25" customHeight="1" outlineLevel="1" spans="162:168">
      <c r="FF15943" s="55">
        <v>15936</v>
      </c>
      <c r="FG15943" s="55" t="s">
        <v>2077</v>
      </c>
      <c r="FH15943" s="55" t="s">
        <v>1995</v>
      </c>
      <c r="FI15943" s="55">
        <v>1</v>
      </c>
      <c r="FJ15943" s="55">
        <v>2500</v>
      </c>
      <c r="FK15943" s="55" t="s">
        <v>1258</v>
      </c>
      <c r="FL15943" s="55">
        <v>0.0309</v>
      </c>
    </row>
    <row r="15944" ht="14.25" customHeight="1" outlineLevel="1" spans="162:168">
      <c r="FF15944" s="55">
        <v>15937</v>
      </c>
      <c r="FG15944" s="55" t="s">
        <v>2077</v>
      </c>
      <c r="FH15944" s="55" t="s">
        <v>1995</v>
      </c>
      <c r="FI15944" s="55">
        <v>1</v>
      </c>
      <c r="FJ15944" s="55">
        <v>5000</v>
      </c>
      <c r="FK15944" s="55" t="s">
        <v>1258</v>
      </c>
      <c r="FL15944" s="55">
        <v>0.0309</v>
      </c>
    </row>
    <row r="15945" ht="14.25" customHeight="1" outlineLevel="1" spans="162:168">
      <c r="FF15945" s="55">
        <v>15938</v>
      </c>
      <c r="FG15945" s="55" t="s">
        <v>2077</v>
      </c>
      <c r="FH15945" s="55" t="s">
        <v>1995</v>
      </c>
      <c r="FI15945" s="55">
        <v>1</v>
      </c>
      <c r="FJ15945" s="55">
        <v>10000</v>
      </c>
      <c r="FK15945" s="55" t="s">
        <v>1258</v>
      </c>
      <c r="FL15945" s="55">
        <v>0.0309</v>
      </c>
    </row>
    <row r="15946" ht="14.25" customHeight="1" outlineLevel="1" spans="162:168">
      <c r="FF15946" s="55">
        <v>15939</v>
      </c>
      <c r="FG15946" s="55" t="s">
        <v>2077</v>
      </c>
      <c r="FH15946" s="55" t="s">
        <v>1995</v>
      </c>
      <c r="FI15946" s="55">
        <v>1</v>
      </c>
      <c r="FJ15946" s="55">
        <v>25000</v>
      </c>
      <c r="FK15946" s="55" t="s">
        <v>1258</v>
      </c>
      <c r="FL15946" s="55">
        <v>0.0292</v>
      </c>
    </row>
    <row r="15947" ht="14.25" customHeight="1" outlineLevel="1" spans="162:168">
      <c r="FF15947" s="55">
        <v>15940</v>
      </c>
      <c r="FG15947" s="55" t="s">
        <v>2077</v>
      </c>
      <c r="FH15947" s="55" t="s">
        <v>1995</v>
      </c>
      <c r="FI15947" s="55">
        <v>1</v>
      </c>
      <c r="FJ15947" s="55">
        <v>50000</v>
      </c>
      <c r="FK15947" s="55" t="s">
        <v>1258</v>
      </c>
      <c r="FL15947" s="55">
        <v>0.0292</v>
      </c>
    </row>
    <row r="15948" ht="14.25" customHeight="1" outlineLevel="1" spans="162:168">
      <c r="FF15948" s="55">
        <v>15941</v>
      </c>
      <c r="FG15948" s="55" t="s">
        <v>2077</v>
      </c>
      <c r="FH15948" s="55" t="s">
        <v>1995</v>
      </c>
      <c r="FI15948" s="55">
        <v>1</v>
      </c>
      <c r="FJ15948" s="55">
        <v>80000</v>
      </c>
      <c r="FK15948" s="55" t="s">
        <v>1258</v>
      </c>
      <c r="FL15948" s="55">
        <v>0.0292</v>
      </c>
    </row>
    <row r="15949" ht="14.25" customHeight="1" outlineLevel="1" spans="162:168">
      <c r="FF15949" s="55">
        <v>15942</v>
      </c>
      <c r="FG15949" s="55" t="s">
        <v>2077</v>
      </c>
      <c r="FH15949" s="55" t="s">
        <v>1995</v>
      </c>
      <c r="FI15949" s="55">
        <v>1</v>
      </c>
      <c r="FJ15949" s="55">
        <v>130000</v>
      </c>
      <c r="FK15949" s="55" t="s">
        <v>1258</v>
      </c>
      <c r="FL15949" s="55">
        <v>0.0292</v>
      </c>
    </row>
    <row r="15950" ht="14.25" customHeight="1" outlineLevel="1" spans="162:168">
      <c r="FF15950" s="55">
        <v>15943</v>
      </c>
      <c r="FG15950" s="55" t="s">
        <v>2077</v>
      </c>
      <c r="FH15950" s="55" t="s">
        <v>1995</v>
      </c>
      <c r="FI15950" s="55">
        <v>1</v>
      </c>
      <c r="FJ15950" s="55">
        <v>260000</v>
      </c>
      <c r="FK15950" s="55" t="s">
        <v>1258</v>
      </c>
      <c r="FL15950" s="55">
        <v>0.0292</v>
      </c>
    </row>
    <row r="15951" ht="14.25" customHeight="1" outlineLevel="1" spans="162:168">
      <c r="FF15951" s="55">
        <v>15944</v>
      </c>
      <c r="FG15951" s="55" t="s">
        <v>2077</v>
      </c>
      <c r="FH15951" s="55" t="s">
        <v>1995</v>
      </c>
      <c r="FI15951" s="55">
        <v>1</v>
      </c>
      <c r="FJ15951" s="55">
        <v>400000</v>
      </c>
      <c r="FK15951" s="55" t="s">
        <v>1258</v>
      </c>
      <c r="FL15951" s="55">
        <v>0.0292</v>
      </c>
    </row>
    <row r="15952" ht="14.25" customHeight="1" outlineLevel="1" spans="162:168">
      <c r="FF15952" s="55">
        <v>15945</v>
      </c>
      <c r="FG15952" s="55" t="s">
        <v>2077</v>
      </c>
      <c r="FH15952" s="55" t="s">
        <v>1995</v>
      </c>
      <c r="FI15952" s="55">
        <v>1</v>
      </c>
      <c r="FJ15952" s="55">
        <v>530000</v>
      </c>
      <c r="FK15952" s="55" t="s">
        <v>1258</v>
      </c>
      <c r="FL15952" s="55">
        <v>0.0292</v>
      </c>
    </row>
    <row r="15953" ht="14.25" customHeight="1" outlineLevel="1" spans="162:168">
      <c r="FF15953" s="55">
        <v>15946</v>
      </c>
      <c r="FG15953" s="55" t="s">
        <v>2077</v>
      </c>
      <c r="FH15953" s="55" t="s">
        <v>1995</v>
      </c>
      <c r="FI15953" s="55">
        <v>1</v>
      </c>
      <c r="FJ15953" s="55">
        <v>540000</v>
      </c>
      <c r="FK15953" s="55" t="s">
        <v>1258</v>
      </c>
      <c r="FL15953" s="55">
        <v>0.0292</v>
      </c>
    </row>
    <row r="15954" ht="14.25" customHeight="1" outlineLevel="1" spans="162:168">
      <c r="FF15954" s="55">
        <v>15947</v>
      </c>
      <c r="FG15954" s="55" t="s">
        <v>2077</v>
      </c>
      <c r="FH15954" s="55" t="s">
        <v>1995</v>
      </c>
      <c r="FI15954" s="55">
        <v>2</v>
      </c>
      <c r="FJ15954" s="55">
        <v>0</v>
      </c>
      <c r="FK15954" s="55" t="s">
        <v>1258</v>
      </c>
      <c r="FL15954" s="55">
        <v>0.0292</v>
      </c>
    </row>
    <row r="15955" ht="14.25" customHeight="1" outlineLevel="1" spans="162:168">
      <c r="FF15955" s="55">
        <v>15948</v>
      </c>
      <c r="FG15955" s="55" t="s">
        <v>2077</v>
      </c>
      <c r="FH15955" s="55" t="s">
        <v>1995</v>
      </c>
      <c r="FI15955" s="55">
        <v>2</v>
      </c>
      <c r="FJ15955" s="55">
        <v>1000</v>
      </c>
      <c r="FK15955" s="55" t="s">
        <v>1258</v>
      </c>
      <c r="FL15955" s="55">
        <v>0.0275</v>
      </c>
    </row>
    <row r="15956" ht="14.25" customHeight="1" outlineLevel="1" spans="162:168">
      <c r="FF15956" s="55">
        <v>15949</v>
      </c>
      <c r="FG15956" s="55" t="s">
        <v>2077</v>
      </c>
      <c r="FH15956" s="55" t="s">
        <v>1995</v>
      </c>
      <c r="FI15956" s="55">
        <v>2</v>
      </c>
      <c r="FJ15956" s="55">
        <v>2500</v>
      </c>
      <c r="FK15956" s="55" t="s">
        <v>1258</v>
      </c>
      <c r="FL15956" s="55">
        <v>0.0275</v>
      </c>
    </row>
    <row r="15957" ht="14.25" customHeight="1" outlineLevel="1" spans="162:168">
      <c r="FF15957" s="55">
        <v>15950</v>
      </c>
      <c r="FG15957" s="55" t="s">
        <v>2077</v>
      </c>
      <c r="FH15957" s="55" t="s">
        <v>1995</v>
      </c>
      <c r="FI15957" s="55">
        <v>2</v>
      </c>
      <c r="FJ15957" s="55">
        <v>5000</v>
      </c>
      <c r="FK15957" s="55" t="s">
        <v>1258</v>
      </c>
      <c r="FL15957" s="55">
        <v>0.0275</v>
      </c>
    </row>
    <row r="15958" ht="14.25" customHeight="1" outlineLevel="1" spans="162:168">
      <c r="FF15958" s="55">
        <v>15951</v>
      </c>
      <c r="FG15958" s="55" t="s">
        <v>2077</v>
      </c>
      <c r="FH15958" s="55" t="s">
        <v>1995</v>
      </c>
      <c r="FI15958" s="55">
        <v>2</v>
      </c>
      <c r="FJ15958" s="55">
        <v>10000</v>
      </c>
      <c r="FK15958" s="55" t="s">
        <v>1258</v>
      </c>
      <c r="FL15958" s="55">
        <v>0.025</v>
      </c>
    </row>
    <row r="15959" ht="14.25" customHeight="1" outlineLevel="1" spans="162:168">
      <c r="FF15959" s="55">
        <v>15952</v>
      </c>
      <c r="FG15959" s="55" t="s">
        <v>2077</v>
      </c>
      <c r="FH15959" s="55" t="s">
        <v>1995</v>
      </c>
      <c r="FI15959" s="55">
        <v>2</v>
      </c>
      <c r="FJ15959" s="55">
        <v>25000</v>
      </c>
      <c r="FK15959" s="55" t="s">
        <v>1258</v>
      </c>
      <c r="FL15959" s="55">
        <v>0.025</v>
      </c>
    </row>
    <row r="15960" ht="14.25" customHeight="1" outlineLevel="1" spans="162:168">
      <c r="FF15960" s="55">
        <v>15953</v>
      </c>
      <c r="FG15960" s="55" t="s">
        <v>2077</v>
      </c>
      <c r="FH15960" s="55" t="s">
        <v>1995</v>
      </c>
      <c r="FI15960" s="55">
        <v>2</v>
      </c>
      <c r="FJ15960" s="55">
        <v>50000</v>
      </c>
      <c r="FK15960" s="55" t="s">
        <v>1258</v>
      </c>
      <c r="FL15960" s="55">
        <v>0.025</v>
      </c>
    </row>
    <row r="15961" ht="14.25" customHeight="1" outlineLevel="1" spans="162:168">
      <c r="FF15961" s="55">
        <v>15954</v>
      </c>
      <c r="FG15961" s="55" t="s">
        <v>2077</v>
      </c>
      <c r="FH15961" s="55" t="s">
        <v>1995</v>
      </c>
      <c r="FI15961" s="55">
        <v>2</v>
      </c>
      <c r="FJ15961" s="55">
        <v>80000</v>
      </c>
      <c r="FK15961" s="55" t="s">
        <v>1258</v>
      </c>
      <c r="FL15961" s="55">
        <v>0.025</v>
      </c>
    </row>
    <row r="15962" ht="14.25" customHeight="1" outlineLevel="1" spans="162:168">
      <c r="FF15962" s="55">
        <v>15955</v>
      </c>
      <c r="FG15962" s="55" t="s">
        <v>2077</v>
      </c>
      <c r="FH15962" s="55" t="s">
        <v>1995</v>
      </c>
      <c r="FI15962" s="55">
        <v>2</v>
      </c>
      <c r="FJ15962" s="55">
        <v>130000</v>
      </c>
      <c r="FK15962" s="55" t="s">
        <v>1258</v>
      </c>
      <c r="FL15962" s="55">
        <v>0.025</v>
      </c>
    </row>
    <row r="15963" ht="14.25" customHeight="1" outlineLevel="1" spans="162:168">
      <c r="FF15963" s="55">
        <v>15956</v>
      </c>
      <c r="FG15963" s="55" t="s">
        <v>2077</v>
      </c>
      <c r="FH15963" s="55" t="s">
        <v>1995</v>
      </c>
      <c r="FI15963" s="55">
        <v>2</v>
      </c>
      <c r="FJ15963" s="55">
        <v>260000</v>
      </c>
      <c r="FK15963" s="55" t="s">
        <v>1258</v>
      </c>
      <c r="FL15963" s="55">
        <v>0.025</v>
      </c>
    </row>
    <row r="15964" ht="14.25" customHeight="1" outlineLevel="1" spans="162:168">
      <c r="FF15964" s="55">
        <v>15957</v>
      </c>
      <c r="FG15964" s="55" t="s">
        <v>2077</v>
      </c>
      <c r="FH15964" s="55" t="s">
        <v>1995</v>
      </c>
      <c r="FI15964" s="55">
        <v>2</v>
      </c>
      <c r="FJ15964" s="55">
        <v>400000</v>
      </c>
      <c r="FK15964" s="55" t="s">
        <v>1258</v>
      </c>
      <c r="FL15964" s="55">
        <v>0.025</v>
      </c>
    </row>
    <row r="15965" ht="14.25" customHeight="1" outlineLevel="1" spans="162:168">
      <c r="FF15965" s="55">
        <v>15958</v>
      </c>
      <c r="FG15965" s="55" t="s">
        <v>2077</v>
      </c>
      <c r="FH15965" s="55" t="s">
        <v>1995</v>
      </c>
      <c r="FI15965" s="55">
        <v>2</v>
      </c>
      <c r="FJ15965" s="55">
        <v>530000</v>
      </c>
      <c r="FK15965" s="55" t="s">
        <v>1258</v>
      </c>
      <c r="FL15965" s="55">
        <v>0.025</v>
      </c>
    </row>
    <row r="15966" ht="14.25" customHeight="1" outlineLevel="1" spans="162:168">
      <c r="FF15966" s="55">
        <v>15959</v>
      </c>
      <c r="FG15966" s="55" t="s">
        <v>2077</v>
      </c>
      <c r="FH15966" s="55" t="s">
        <v>1995</v>
      </c>
      <c r="FI15966" s="55">
        <v>2</v>
      </c>
      <c r="FJ15966" s="55">
        <v>540000</v>
      </c>
      <c r="FK15966" s="55" t="s">
        <v>1258</v>
      </c>
      <c r="FL15966" s="55">
        <v>0.025</v>
      </c>
    </row>
    <row r="15967" ht="14.25" customHeight="1" outlineLevel="1" spans="162:168">
      <c r="FF15967" s="55">
        <v>15960</v>
      </c>
      <c r="FG15967" s="55" t="s">
        <v>2077</v>
      </c>
      <c r="FH15967" s="55" t="s">
        <v>1995</v>
      </c>
      <c r="FI15967" s="55">
        <v>3</v>
      </c>
      <c r="FJ15967" s="55">
        <v>0</v>
      </c>
      <c r="FK15967" s="55" t="s">
        <v>1258</v>
      </c>
      <c r="FL15967" s="55">
        <v>0.0359</v>
      </c>
    </row>
    <row r="15968" ht="14.25" customHeight="1" outlineLevel="1" spans="162:168">
      <c r="FF15968" s="55">
        <v>15961</v>
      </c>
      <c r="FG15968" s="55" t="s">
        <v>2077</v>
      </c>
      <c r="FH15968" s="55" t="s">
        <v>1995</v>
      </c>
      <c r="FI15968" s="55">
        <v>3</v>
      </c>
      <c r="FJ15968" s="55">
        <v>1000</v>
      </c>
      <c r="FK15968" s="55" t="s">
        <v>1258</v>
      </c>
      <c r="FL15968" s="55">
        <v>0.0317</v>
      </c>
    </row>
    <row r="15969" ht="14.25" customHeight="1" outlineLevel="1" spans="162:168">
      <c r="FF15969" s="55">
        <v>15962</v>
      </c>
      <c r="FG15969" s="55" t="s">
        <v>2077</v>
      </c>
      <c r="FH15969" s="55" t="s">
        <v>1995</v>
      </c>
      <c r="FI15969" s="55">
        <v>3</v>
      </c>
      <c r="FJ15969" s="55">
        <v>2500</v>
      </c>
      <c r="FK15969" s="55" t="s">
        <v>1258</v>
      </c>
      <c r="FL15969" s="55">
        <v>0.03</v>
      </c>
    </row>
    <row r="15970" ht="14.25" customHeight="1" outlineLevel="1" spans="162:168">
      <c r="FF15970" s="55">
        <v>15963</v>
      </c>
      <c r="FG15970" s="55" t="s">
        <v>2077</v>
      </c>
      <c r="FH15970" s="55" t="s">
        <v>1995</v>
      </c>
      <c r="FI15970" s="55">
        <v>3</v>
      </c>
      <c r="FJ15970" s="55">
        <v>5000</v>
      </c>
      <c r="FK15970" s="55" t="s">
        <v>1258</v>
      </c>
      <c r="FL15970" s="55">
        <v>0.03</v>
      </c>
    </row>
    <row r="15971" ht="14.25" customHeight="1" outlineLevel="1" spans="162:168">
      <c r="FF15971" s="55">
        <v>15964</v>
      </c>
      <c r="FG15971" s="55" t="s">
        <v>2077</v>
      </c>
      <c r="FH15971" s="55" t="s">
        <v>1995</v>
      </c>
      <c r="FI15971" s="55">
        <v>3</v>
      </c>
      <c r="FJ15971" s="55">
        <v>10000</v>
      </c>
      <c r="FK15971" s="55" t="s">
        <v>1258</v>
      </c>
      <c r="FL15971" s="55">
        <v>0.03</v>
      </c>
    </row>
    <row r="15972" ht="14.25" customHeight="1" outlineLevel="1" spans="162:168">
      <c r="FF15972" s="55">
        <v>15965</v>
      </c>
      <c r="FG15972" s="55" t="s">
        <v>2077</v>
      </c>
      <c r="FH15972" s="55" t="s">
        <v>1995</v>
      </c>
      <c r="FI15972" s="55">
        <v>3</v>
      </c>
      <c r="FJ15972" s="55">
        <v>25000</v>
      </c>
      <c r="FK15972" s="55" t="s">
        <v>1258</v>
      </c>
      <c r="FL15972" s="55">
        <v>0.03</v>
      </c>
    </row>
    <row r="15973" ht="14.25" customHeight="1" outlineLevel="1" spans="162:168">
      <c r="FF15973" s="55">
        <v>15966</v>
      </c>
      <c r="FG15973" s="55" t="s">
        <v>2077</v>
      </c>
      <c r="FH15973" s="55" t="s">
        <v>1995</v>
      </c>
      <c r="FI15973" s="55">
        <v>3</v>
      </c>
      <c r="FJ15973" s="55">
        <v>50000</v>
      </c>
      <c r="FK15973" s="55" t="s">
        <v>1258</v>
      </c>
      <c r="FL15973" s="55">
        <v>0.03</v>
      </c>
    </row>
    <row r="15974" ht="14.25" customHeight="1" outlineLevel="1" spans="162:168">
      <c r="FF15974" s="55">
        <v>15967</v>
      </c>
      <c r="FG15974" s="55" t="s">
        <v>2077</v>
      </c>
      <c r="FH15974" s="55" t="s">
        <v>1995</v>
      </c>
      <c r="FI15974" s="55">
        <v>3</v>
      </c>
      <c r="FJ15974" s="55">
        <v>80000</v>
      </c>
      <c r="FK15974" s="55" t="s">
        <v>1258</v>
      </c>
      <c r="FL15974" s="55">
        <v>0.03</v>
      </c>
    </row>
    <row r="15975" ht="14.25" customHeight="1" outlineLevel="1" spans="162:168">
      <c r="FF15975" s="55">
        <v>15968</v>
      </c>
      <c r="FG15975" s="55" t="s">
        <v>2077</v>
      </c>
      <c r="FH15975" s="55" t="s">
        <v>1995</v>
      </c>
      <c r="FI15975" s="55">
        <v>3</v>
      </c>
      <c r="FJ15975" s="55">
        <v>130000</v>
      </c>
      <c r="FK15975" s="55" t="s">
        <v>1258</v>
      </c>
      <c r="FL15975" s="55">
        <v>0.03</v>
      </c>
    </row>
    <row r="15976" ht="14.25" customHeight="1" outlineLevel="1" spans="162:168">
      <c r="FF15976" s="55">
        <v>15969</v>
      </c>
      <c r="FG15976" s="55" t="s">
        <v>2077</v>
      </c>
      <c r="FH15976" s="55" t="s">
        <v>1995</v>
      </c>
      <c r="FI15976" s="55">
        <v>3</v>
      </c>
      <c r="FJ15976" s="55">
        <v>260000</v>
      </c>
      <c r="FK15976" s="55" t="s">
        <v>1258</v>
      </c>
      <c r="FL15976" s="55">
        <v>0.03</v>
      </c>
    </row>
    <row r="15977" ht="14.25" customHeight="1" outlineLevel="1" spans="162:168">
      <c r="FF15977" s="55">
        <v>15970</v>
      </c>
      <c r="FG15977" s="55" t="s">
        <v>2077</v>
      </c>
      <c r="FH15977" s="55" t="s">
        <v>1995</v>
      </c>
      <c r="FI15977" s="55">
        <v>3</v>
      </c>
      <c r="FJ15977" s="55">
        <v>400000</v>
      </c>
      <c r="FK15977" s="55" t="s">
        <v>1258</v>
      </c>
      <c r="FL15977" s="55">
        <v>0.03</v>
      </c>
    </row>
    <row r="15978" ht="14.25" customHeight="1" outlineLevel="1" spans="162:168">
      <c r="FF15978" s="55">
        <v>15971</v>
      </c>
      <c r="FG15978" s="55" t="s">
        <v>2077</v>
      </c>
      <c r="FH15978" s="55" t="s">
        <v>1995</v>
      </c>
      <c r="FI15978" s="55">
        <v>3</v>
      </c>
      <c r="FJ15978" s="55">
        <v>530000</v>
      </c>
      <c r="FK15978" s="55" t="s">
        <v>1258</v>
      </c>
      <c r="FL15978" s="55">
        <v>0.03</v>
      </c>
    </row>
    <row r="15979" ht="14.25" customHeight="1" outlineLevel="1" spans="162:168">
      <c r="FF15979" s="55">
        <v>15972</v>
      </c>
      <c r="FG15979" s="55" t="s">
        <v>2077</v>
      </c>
      <c r="FH15979" s="55" t="s">
        <v>1995</v>
      </c>
      <c r="FI15979" s="55">
        <v>4</v>
      </c>
      <c r="FJ15979" s="55">
        <v>0</v>
      </c>
      <c r="FK15979" s="55" t="s">
        <v>1258</v>
      </c>
      <c r="FL15979" s="55">
        <v>0.0342</v>
      </c>
    </row>
    <row r="15980" ht="14.25" customHeight="1" outlineLevel="1" spans="162:168">
      <c r="FF15980" s="55">
        <v>15973</v>
      </c>
      <c r="FG15980" s="55" t="s">
        <v>2077</v>
      </c>
      <c r="FH15980" s="55" t="s">
        <v>1995</v>
      </c>
      <c r="FI15980" s="55">
        <v>4</v>
      </c>
      <c r="FJ15980" s="55">
        <v>1000</v>
      </c>
      <c r="FK15980" s="55" t="s">
        <v>1258</v>
      </c>
      <c r="FL15980" s="55">
        <v>0.0334</v>
      </c>
    </row>
    <row r="15981" ht="14.25" customHeight="1" outlineLevel="1" spans="162:168">
      <c r="FF15981" s="55">
        <v>15974</v>
      </c>
      <c r="FG15981" s="55" t="s">
        <v>2077</v>
      </c>
      <c r="FH15981" s="55" t="s">
        <v>1995</v>
      </c>
      <c r="FI15981" s="55">
        <v>4</v>
      </c>
      <c r="FJ15981" s="55">
        <v>2500</v>
      </c>
      <c r="FK15981" s="55" t="s">
        <v>1258</v>
      </c>
      <c r="FL15981" s="55">
        <v>0.0334</v>
      </c>
    </row>
    <row r="15982" ht="14.25" customHeight="1" outlineLevel="1" spans="162:168">
      <c r="FF15982" s="55">
        <v>15975</v>
      </c>
      <c r="FG15982" s="55" t="s">
        <v>2077</v>
      </c>
      <c r="FH15982" s="55" t="s">
        <v>1995</v>
      </c>
      <c r="FI15982" s="55">
        <v>4</v>
      </c>
      <c r="FJ15982" s="55">
        <v>5000</v>
      </c>
      <c r="FK15982" s="55" t="s">
        <v>1258</v>
      </c>
      <c r="FL15982" s="55">
        <v>0.0325</v>
      </c>
    </row>
    <row r="15983" ht="14.25" customHeight="1" outlineLevel="1" spans="162:168">
      <c r="FF15983" s="55">
        <v>15976</v>
      </c>
      <c r="FG15983" s="55" t="s">
        <v>2077</v>
      </c>
      <c r="FH15983" s="55" t="s">
        <v>1995</v>
      </c>
      <c r="FI15983" s="55">
        <v>4</v>
      </c>
      <c r="FJ15983" s="55">
        <v>10000</v>
      </c>
      <c r="FK15983" s="55" t="s">
        <v>1258</v>
      </c>
      <c r="FL15983" s="55">
        <v>0.0317</v>
      </c>
    </row>
    <row r="15984" ht="14.25" customHeight="1" outlineLevel="1" spans="162:168">
      <c r="FF15984" s="55">
        <v>15977</v>
      </c>
      <c r="FG15984" s="55" t="s">
        <v>2077</v>
      </c>
      <c r="FH15984" s="55" t="s">
        <v>1995</v>
      </c>
      <c r="FI15984" s="55">
        <v>4</v>
      </c>
      <c r="FJ15984" s="55">
        <v>25000</v>
      </c>
      <c r="FK15984" s="55" t="s">
        <v>1258</v>
      </c>
      <c r="FL15984" s="55">
        <v>0.0317</v>
      </c>
    </row>
    <row r="15985" ht="14.25" customHeight="1" outlineLevel="1" spans="162:168">
      <c r="FF15985" s="55">
        <v>15978</v>
      </c>
      <c r="FG15985" s="55" t="s">
        <v>2077</v>
      </c>
      <c r="FH15985" s="55" t="s">
        <v>1995</v>
      </c>
      <c r="FI15985" s="55">
        <v>4</v>
      </c>
      <c r="FJ15985" s="55">
        <v>50000</v>
      </c>
      <c r="FK15985" s="55" t="s">
        <v>1258</v>
      </c>
      <c r="FL15985" s="55">
        <v>0.0317</v>
      </c>
    </row>
    <row r="15986" ht="14.25" customHeight="1" outlineLevel="1" spans="162:168">
      <c r="FF15986" s="55">
        <v>15979</v>
      </c>
      <c r="FG15986" s="55" t="s">
        <v>2077</v>
      </c>
      <c r="FH15986" s="55" t="s">
        <v>1995</v>
      </c>
      <c r="FI15986" s="55">
        <v>4</v>
      </c>
      <c r="FJ15986" s="55">
        <v>80000</v>
      </c>
      <c r="FK15986" s="55" t="s">
        <v>1258</v>
      </c>
      <c r="FL15986" s="55">
        <v>0.0317</v>
      </c>
    </row>
    <row r="15987" ht="14.25" customHeight="1" outlineLevel="1" spans="162:168">
      <c r="FF15987" s="55">
        <v>15980</v>
      </c>
      <c r="FG15987" s="55" t="s">
        <v>2077</v>
      </c>
      <c r="FH15987" s="55" t="s">
        <v>1995</v>
      </c>
      <c r="FI15987" s="55">
        <v>4</v>
      </c>
      <c r="FJ15987" s="55">
        <v>130000</v>
      </c>
      <c r="FK15987" s="55" t="s">
        <v>1258</v>
      </c>
      <c r="FL15987" s="55">
        <v>0.0317</v>
      </c>
    </row>
    <row r="15988" ht="14.25" customHeight="1" outlineLevel="1" spans="162:168">
      <c r="FF15988" s="55">
        <v>15981</v>
      </c>
      <c r="FG15988" s="55" t="s">
        <v>2077</v>
      </c>
      <c r="FH15988" s="55" t="s">
        <v>1995</v>
      </c>
      <c r="FI15988" s="55">
        <v>4</v>
      </c>
      <c r="FJ15988" s="55">
        <v>260000</v>
      </c>
      <c r="FK15988" s="55" t="s">
        <v>1258</v>
      </c>
      <c r="FL15988" s="55">
        <v>0.0317</v>
      </c>
    </row>
    <row r="15989" ht="14.25" customHeight="1" outlineLevel="1" spans="162:168">
      <c r="FF15989" s="55">
        <v>15982</v>
      </c>
      <c r="FG15989" s="55" t="s">
        <v>2077</v>
      </c>
      <c r="FH15989" s="55" t="s">
        <v>1995</v>
      </c>
      <c r="FI15989" s="55">
        <v>4</v>
      </c>
      <c r="FJ15989" s="55">
        <v>400000</v>
      </c>
      <c r="FK15989" s="55" t="s">
        <v>1258</v>
      </c>
      <c r="FL15989" s="55">
        <v>0.0317</v>
      </c>
    </row>
    <row r="15990" ht="14.25" customHeight="1" outlineLevel="1" spans="162:168">
      <c r="FF15990" s="55">
        <v>15983</v>
      </c>
      <c r="FG15990" s="55" t="s">
        <v>2077</v>
      </c>
      <c r="FH15990" s="55" t="s">
        <v>1995</v>
      </c>
      <c r="FI15990" s="55">
        <v>4</v>
      </c>
      <c r="FJ15990" s="55">
        <v>530000</v>
      </c>
      <c r="FK15990" s="55" t="s">
        <v>1258</v>
      </c>
      <c r="FL15990" s="55">
        <v>0.0317</v>
      </c>
    </row>
    <row r="15991" ht="14.25" customHeight="1" outlineLevel="1" spans="162:168">
      <c r="FF15991" s="55">
        <v>15984</v>
      </c>
      <c r="FG15991" s="55" t="s">
        <v>2077</v>
      </c>
      <c r="FH15991" s="55" t="s">
        <v>1995</v>
      </c>
      <c r="FI15991" s="55">
        <v>4</v>
      </c>
      <c r="FJ15991" s="55">
        <v>540000</v>
      </c>
      <c r="FK15991" s="55" t="s">
        <v>1258</v>
      </c>
      <c r="FL15991" s="55">
        <v>0.0317</v>
      </c>
    </row>
    <row r="15992" ht="14.25" customHeight="1" outlineLevel="1" spans="162:168">
      <c r="FF15992" s="55">
        <v>15985</v>
      </c>
      <c r="FG15992" s="55" t="s">
        <v>2077</v>
      </c>
      <c r="FH15992" s="55" t="s">
        <v>1995</v>
      </c>
      <c r="FI15992" s="55">
        <v>5</v>
      </c>
      <c r="FJ15992" s="55">
        <v>0</v>
      </c>
      <c r="FK15992" s="55" t="s">
        <v>1258</v>
      </c>
      <c r="FL15992" s="55">
        <v>0.0317</v>
      </c>
    </row>
    <row r="15993" ht="14.25" customHeight="1" outlineLevel="1" spans="162:168">
      <c r="FF15993" s="55">
        <v>15986</v>
      </c>
      <c r="FG15993" s="55" t="s">
        <v>2077</v>
      </c>
      <c r="FH15993" s="55" t="s">
        <v>1995</v>
      </c>
      <c r="FI15993" s="55">
        <v>5</v>
      </c>
      <c r="FJ15993" s="55">
        <v>1000</v>
      </c>
      <c r="FK15993" s="55" t="s">
        <v>1258</v>
      </c>
      <c r="FL15993" s="55">
        <v>0.0317</v>
      </c>
    </row>
    <row r="15994" ht="14.25" customHeight="1" outlineLevel="1" spans="162:168">
      <c r="FF15994" s="55">
        <v>15987</v>
      </c>
      <c r="FG15994" s="55" t="s">
        <v>2077</v>
      </c>
      <c r="FH15994" s="55" t="s">
        <v>1995</v>
      </c>
      <c r="FI15994" s="55">
        <v>5</v>
      </c>
      <c r="FJ15994" s="55">
        <v>2500</v>
      </c>
      <c r="FK15994" s="55" t="s">
        <v>1258</v>
      </c>
      <c r="FL15994" s="55">
        <v>0.03</v>
      </c>
    </row>
    <row r="15995" ht="14.25" customHeight="1" outlineLevel="1" spans="162:168">
      <c r="FF15995" s="55">
        <v>15988</v>
      </c>
      <c r="FG15995" s="55" t="s">
        <v>2077</v>
      </c>
      <c r="FH15995" s="55" t="s">
        <v>1995</v>
      </c>
      <c r="FI15995" s="55">
        <v>5</v>
      </c>
      <c r="FJ15995" s="55">
        <v>5000</v>
      </c>
      <c r="FK15995" s="55" t="s">
        <v>1258</v>
      </c>
      <c r="FL15995" s="55">
        <v>0.03</v>
      </c>
    </row>
    <row r="15996" ht="14.25" customHeight="1" outlineLevel="1" spans="162:168">
      <c r="FF15996" s="55">
        <v>15989</v>
      </c>
      <c r="FG15996" s="55" t="s">
        <v>2077</v>
      </c>
      <c r="FH15996" s="55" t="s">
        <v>1995</v>
      </c>
      <c r="FI15996" s="55">
        <v>5</v>
      </c>
      <c r="FJ15996" s="55">
        <v>10000</v>
      </c>
      <c r="FK15996" s="55" t="s">
        <v>1258</v>
      </c>
      <c r="FL15996" s="55">
        <v>0.03</v>
      </c>
    </row>
    <row r="15997" ht="14.25" customHeight="1" outlineLevel="1" spans="162:168">
      <c r="FF15997" s="55">
        <v>15990</v>
      </c>
      <c r="FG15997" s="55" t="s">
        <v>2077</v>
      </c>
      <c r="FH15997" s="55" t="s">
        <v>1995</v>
      </c>
      <c r="FI15997" s="55">
        <v>5</v>
      </c>
      <c r="FJ15997" s="55">
        <v>25000</v>
      </c>
      <c r="FK15997" s="55" t="s">
        <v>1258</v>
      </c>
      <c r="FL15997" s="55">
        <v>0.0284</v>
      </c>
    </row>
    <row r="15998" ht="14.25" customHeight="1" outlineLevel="1" spans="162:168">
      <c r="FF15998" s="55">
        <v>15991</v>
      </c>
      <c r="FG15998" s="55" t="s">
        <v>2077</v>
      </c>
      <c r="FH15998" s="55" t="s">
        <v>1995</v>
      </c>
      <c r="FI15998" s="55">
        <v>5</v>
      </c>
      <c r="FJ15998" s="55">
        <v>50000</v>
      </c>
      <c r="FK15998" s="55" t="s">
        <v>1258</v>
      </c>
      <c r="FL15998" s="55">
        <v>0.0284</v>
      </c>
    </row>
    <row r="15999" ht="14.25" customHeight="1" outlineLevel="1" spans="162:168">
      <c r="FF15999" s="55">
        <v>15992</v>
      </c>
      <c r="FG15999" s="55" t="s">
        <v>2077</v>
      </c>
      <c r="FH15999" s="55" t="s">
        <v>1995</v>
      </c>
      <c r="FI15999" s="55">
        <v>5</v>
      </c>
      <c r="FJ15999" s="55">
        <v>80000</v>
      </c>
      <c r="FK15999" s="55" t="s">
        <v>1258</v>
      </c>
      <c r="FL15999" s="55">
        <v>0.0284</v>
      </c>
    </row>
    <row r="16000" ht="14.25" customHeight="1" outlineLevel="1" spans="162:168">
      <c r="FF16000" s="55">
        <v>15993</v>
      </c>
      <c r="FG16000" s="55" t="s">
        <v>2077</v>
      </c>
      <c r="FH16000" s="55" t="s">
        <v>1995</v>
      </c>
      <c r="FI16000" s="55">
        <v>5</v>
      </c>
      <c r="FJ16000" s="55">
        <v>130000</v>
      </c>
      <c r="FK16000" s="55" t="s">
        <v>1258</v>
      </c>
      <c r="FL16000" s="55">
        <v>0.0284</v>
      </c>
    </row>
    <row r="16001" ht="14.25" customHeight="1" outlineLevel="1" spans="162:168">
      <c r="FF16001" s="55">
        <v>15994</v>
      </c>
      <c r="FG16001" s="55" t="s">
        <v>2077</v>
      </c>
      <c r="FH16001" s="55" t="s">
        <v>1995</v>
      </c>
      <c r="FI16001" s="55">
        <v>5</v>
      </c>
      <c r="FJ16001" s="55">
        <v>260000</v>
      </c>
      <c r="FK16001" s="55" t="s">
        <v>1258</v>
      </c>
      <c r="FL16001" s="55">
        <v>0.0284</v>
      </c>
    </row>
    <row r="16002" ht="14.25" customHeight="1" outlineLevel="1" spans="162:168">
      <c r="FF16002" s="55">
        <v>15995</v>
      </c>
      <c r="FG16002" s="55" t="s">
        <v>2077</v>
      </c>
      <c r="FH16002" s="55" t="s">
        <v>1995</v>
      </c>
      <c r="FI16002" s="55">
        <v>5</v>
      </c>
      <c r="FJ16002" s="55">
        <v>400000</v>
      </c>
      <c r="FK16002" s="55" t="s">
        <v>1258</v>
      </c>
      <c r="FL16002" s="55">
        <v>0.0284</v>
      </c>
    </row>
    <row r="16003" ht="14.25" customHeight="1" outlineLevel="1" spans="162:168">
      <c r="FF16003" s="55">
        <v>15996</v>
      </c>
      <c r="FG16003" s="55" t="s">
        <v>2077</v>
      </c>
      <c r="FH16003" s="55" t="s">
        <v>1995</v>
      </c>
      <c r="FI16003" s="55">
        <v>5</v>
      </c>
      <c r="FJ16003" s="55">
        <v>530000</v>
      </c>
      <c r="FK16003" s="55" t="s">
        <v>1258</v>
      </c>
      <c r="FL16003" s="55">
        <v>0.0284</v>
      </c>
    </row>
    <row r="16004" ht="14.25" customHeight="1" outlineLevel="1" spans="162:168">
      <c r="FF16004" s="55">
        <v>15997</v>
      </c>
      <c r="FG16004" s="55" t="s">
        <v>2077</v>
      </c>
      <c r="FH16004" s="55" t="s">
        <v>1995</v>
      </c>
      <c r="FI16004" s="55">
        <v>5</v>
      </c>
      <c r="FJ16004" s="55">
        <v>540000</v>
      </c>
      <c r="FK16004" s="55" t="s">
        <v>1258</v>
      </c>
      <c r="FL16004" s="55">
        <v>0.0284</v>
      </c>
    </row>
    <row r="16005" ht="14.25" customHeight="1" outlineLevel="1" spans="162:168">
      <c r="FF16005" s="55">
        <v>15998</v>
      </c>
      <c r="FG16005" s="55" t="s">
        <v>2077</v>
      </c>
      <c r="FH16005" s="55" t="s">
        <v>1995</v>
      </c>
      <c r="FI16005" s="55">
        <v>6</v>
      </c>
      <c r="FJ16005" s="55">
        <v>0</v>
      </c>
      <c r="FK16005" s="55" t="s">
        <v>1258</v>
      </c>
      <c r="FL16005" s="55">
        <v>0.0292</v>
      </c>
    </row>
    <row r="16006" ht="14.25" customHeight="1" outlineLevel="1" spans="162:168">
      <c r="FF16006" s="55">
        <v>15999</v>
      </c>
      <c r="FG16006" s="55" t="s">
        <v>2077</v>
      </c>
      <c r="FH16006" s="55" t="s">
        <v>1995</v>
      </c>
      <c r="FI16006" s="55">
        <v>6</v>
      </c>
      <c r="FJ16006" s="55">
        <v>1000</v>
      </c>
      <c r="FK16006" s="55" t="s">
        <v>1258</v>
      </c>
      <c r="FL16006" s="55">
        <v>0.0292</v>
      </c>
    </row>
    <row r="16007" ht="14.25" customHeight="1" outlineLevel="1" spans="162:168">
      <c r="FF16007" s="55">
        <v>16000</v>
      </c>
      <c r="FG16007" s="55" t="s">
        <v>2077</v>
      </c>
      <c r="FH16007" s="55" t="s">
        <v>1995</v>
      </c>
      <c r="FI16007" s="55">
        <v>6</v>
      </c>
      <c r="FJ16007" s="55">
        <v>2500</v>
      </c>
      <c r="FK16007" s="55" t="s">
        <v>1258</v>
      </c>
      <c r="FL16007" s="55">
        <v>0.0292</v>
      </c>
    </row>
    <row r="16008" ht="14.25" customHeight="1" outlineLevel="1" spans="162:168">
      <c r="FF16008" s="55">
        <v>16001</v>
      </c>
      <c r="FG16008" s="55" t="s">
        <v>2077</v>
      </c>
      <c r="FH16008" s="55" t="s">
        <v>1995</v>
      </c>
      <c r="FI16008" s="55">
        <v>6</v>
      </c>
      <c r="FJ16008" s="55">
        <v>5000</v>
      </c>
      <c r="FK16008" s="55" t="s">
        <v>1258</v>
      </c>
      <c r="FL16008" s="55">
        <v>0.0292</v>
      </c>
    </row>
    <row r="16009" ht="14.25" customHeight="1" outlineLevel="1" spans="162:168">
      <c r="FF16009" s="55">
        <v>16002</v>
      </c>
      <c r="FG16009" s="55" t="s">
        <v>2077</v>
      </c>
      <c r="FH16009" s="55" t="s">
        <v>1995</v>
      </c>
      <c r="FI16009" s="55">
        <v>6</v>
      </c>
      <c r="FJ16009" s="55">
        <v>10000</v>
      </c>
      <c r="FK16009" s="55" t="s">
        <v>1258</v>
      </c>
      <c r="FL16009" s="55">
        <v>0.0292</v>
      </c>
    </row>
    <row r="16010" ht="14.25" customHeight="1" outlineLevel="1" spans="162:168">
      <c r="FF16010" s="55">
        <v>16003</v>
      </c>
      <c r="FG16010" s="55" t="s">
        <v>2077</v>
      </c>
      <c r="FH16010" s="55" t="s">
        <v>1995</v>
      </c>
      <c r="FI16010" s="55">
        <v>6</v>
      </c>
      <c r="FJ16010" s="55">
        <v>25000</v>
      </c>
      <c r="FK16010" s="55" t="s">
        <v>1258</v>
      </c>
      <c r="FL16010" s="55">
        <v>0.0292</v>
      </c>
    </row>
    <row r="16011" ht="14.25" customHeight="1" outlineLevel="1" spans="162:168">
      <c r="FF16011" s="55">
        <v>16004</v>
      </c>
      <c r="FG16011" s="55" t="s">
        <v>2077</v>
      </c>
      <c r="FH16011" s="55" t="s">
        <v>1995</v>
      </c>
      <c r="FI16011" s="55">
        <v>6</v>
      </c>
      <c r="FJ16011" s="55">
        <v>50000</v>
      </c>
      <c r="FK16011" s="55" t="s">
        <v>1258</v>
      </c>
      <c r="FL16011" s="55">
        <v>0.0292</v>
      </c>
    </row>
    <row r="16012" ht="14.25" customHeight="1" outlineLevel="1" spans="162:168">
      <c r="FF16012" s="55">
        <v>16005</v>
      </c>
      <c r="FG16012" s="55" t="s">
        <v>2077</v>
      </c>
      <c r="FH16012" s="55" t="s">
        <v>1995</v>
      </c>
      <c r="FI16012" s="55">
        <v>6</v>
      </c>
      <c r="FJ16012" s="55">
        <v>80000</v>
      </c>
      <c r="FK16012" s="55" t="s">
        <v>1258</v>
      </c>
      <c r="FL16012" s="55">
        <v>0.0292</v>
      </c>
    </row>
    <row r="16013" ht="14.25" customHeight="1" outlineLevel="1" spans="162:168">
      <c r="FF16013" s="55">
        <v>16006</v>
      </c>
      <c r="FG16013" s="55" t="s">
        <v>2077</v>
      </c>
      <c r="FH16013" s="55" t="s">
        <v>1995</v>
      </c>
      <c r="FI16013" s="55">
        <v>6</v>
      </c>
      <c r="FJ16013" s="55">
        <v>130000</v>
      </c>
      <c r="FK16013" s="55" t="s">
        <v>1258</v>
      </c>
      <c r="FL16013" s="55">
        <v>0.0292</v>
      </c>
    </row>
    <row r="16014" ht="14.25" customHeight="1" outlineLevel="1" spans="162:168">
      <c r="FF16014" s="55">
        <v>16007</v>
      </c>
      <c r="FG16014" s="55" t="s">
        <v>2077</v>
      </c>
      <c r="FH16014" s="55" t="s">
        <v>1995</v>
      </c>
      <c r="FI16014" s="55">
        <v>6</v>
      </c>
      <c r="FJ16014" s="55">
        <v>260000</v>
      </c>
      <c r="FK16014" s="55" t="s">
        <v>1258</v>
      </c>
      <c r="FL16014" s="55">
        <v>0.0292</v>
      </c>
    </row>
    <row r="16015" ht="14.25" customHeight="1" outlineLevel="1" spans="162:168">
      <c r="FF16015" s="55">
        <v>16008</v>
      </c>
      <c r="FG16015" s="55" t="s">
        <v>2077</v>
      </c>
      <c r="FH16015" s="55" t="s">
        <v>1995</v>
      </c>
      <c r="FI16015" s="55">
        <v>6</v>
      </c>
      <c r="FJ16015" s="55">
        <v>400000</v>
      </c>
      <c r="FK16015" s="55" t="s">
        <v>1258</v>
      </c>
      <c r="FL16015" s="55">
        <v>0.0292</v>
      </c>
    </row>
    <row r="16016" ht="14.25" customHeight="1" outlineLevel="1" spans="162:168">
      <c r="FF16016" s="55">
        <v>16009</v>
      </c>
      <c r="FG16016" s="55" t="s">
        <v>2077</v>
      </c>
      <c r="FH16016" s="55" t="s">
        <v>1995</v>
      </c>
      <c r="FI16016" s="55">
        <v>6</v>
      </c>
      <c r="FJ16016" s="55">
        <v>530000</v>
      </c>
      <c r="FK16016" s="55" t="s">
        <v>1258</v>
      </c>
      <c r="FL16016" s="55">
        <v>0.0292</v>
      </c>
    </row>
    <row r="16017" ht="14.25" customHeight="1" outlineLevel="1" spans="162:168">
      <c r="FF16017" s="55">
        <v>16010</v>
      </c>
      <c r="FG16017" s="55" t="s">
        <v>2077</v>
      </c>
      <c r="FH16017" s="55" t="s">
        <v>1995</v>
      </c>
      <c r="FI16017" s="55">
        <v>6</v>
      </c>
      <c r="FJ16017" s="55">
        <v>540000</v>
      </c>
      <c r="FK16017" s="55" t="s">
        <v>1258</v>
      </c>
      <c r="FL16017" s="55">
        <v>0.0292</v>
      </c>
    </row>
    <row r="16018" ht="14.25" customHeight="1" outlineLevel="1" spans="162:168">
      <c r="FF16018" s="55">
        <v>16011</v>
      </c>
      <c r="FG16018" s="55" t="s">
        <v>2077</v>
      </c>
      <c r="FH16018" s="55" t="s">
        <v>1995</v>
      </c>
      <c r="FI16018" s="55">
        <v>7</v>
      </c>
      <c r="FJ16018" s="55">
        <v>0</v>
      </c>
      <c r="FK16018" s="55" t="s">
        <v>1258</v>
      </c>
      <c r="FL16018" s="55">
        <v>0.025</v>
      </c>
    </row>
    <row r="16019" ht="14.25" customHeight="1" outlineLevel="1" spans="162:168">
      <c r="FF16019" s="55">
        <v>16012</v>
      </c>
      <c r="FG16019" s="55" t="s">
        <v>2077</v>
      </c>
      <c r="FH16019" s="55" t="s">
        <v>1995</v>
      </c>
      <c r="FI16019" s="55">
        <v>7</v>
      </c>
      <c r="FJ16019" s="55">
        <v>1000</v>
      </c>
      <c r="FK16019" s="55" t="s">
        <v>1258</v>
      </c>
      <c r="FL16019" s="55">
        <v>0.025</v>
      </c>
    </row>
    <row r="16020" ht="14.25" customHeight="1" outlineLevel="1" spans="162:168">
      <c r="FF16020" s="55">
        <v>16013</v>
      </c>
      <c r="FG16020" s="55" t="s">
        <v>2077</v>
      </c>
      <c r="FH16020" s="55" t="s">
        <v>1995</v>
      </c>
      <c r="FI16020" s="55">
        <v>7</v>
      </c>
      <c r="FJ16020" s="55">
        <v>2500</v>
      </c>
      <c r="FK16020" s="55" t="s">
        <v>1258</v>
      </c>
      <c r="FL16020" s="55">
        <v>0.025</v>
      </c>
    </row>
    <row r="16021" ht="14.25" customHeight="1" outlineLevel="1" spans="162:168">
      <c r="FF16021" s="55">
        <v>16014</v>
      </c>
      <c r="FG16021" s="55" t="s">
        <v>2077</v>
      </c>
      <c r="FH16021" s="55" t="s">
        <v>1995</v>
      </c>
      <c r="FI16021" s="55">
        <v>7</v>
      </c>
      <c r="FJ16021" s="55">
        <v>5000</v>
      </c>
      <c r="FK16021" s="55" t="s">
        <v>1258</v>
      </c>
      <c r="FL16021" s="55">
        <v>0.025</v>
      </c>
    </row>
    <row r="16022" ht="14.25" customHeight="1" outlineLevel="1" spans="162:168">
      <c r="FF16022" s="55">
        <v>16015</v>
      </c>
      <c r="FG16022" s="55" t="s">
        <v>2077</v>
      </c>
      <c r="FH16022" s="55" t="s">
        <v>1995</v>
      </c>
      <c r="FI16022" s="55">
        <v>7</v>
      </c>
      <c r="FJ16022" s="55">
        <v>10000</v>
      </c>
      <c r="FK16022" s="55" t="s">
        <v>1258</v>
      </c>
      <c r="FL16022" s="55">
        <v>0.025</v>
      </c>
    </row>
    <row r="16023" ht="14.25" customHeight="1" outlineLevel="1" spans="162:168">
      <c r="FF16023" s="55">
        <v>16016</v>
      </c>
      <c r="FG16023" s="55" t="s">
        <v>2077</v>
      </c>
      <c r="FH16023" s="55" t="s">
        <v>1995</v>
      </c>
      <c r="FI16023" s="55">
        <v>7</v>
      </c>
      <c r="FJ16023" s="55">
        <v>25000</v>
      </c>
      <c r="FK16023" s="55" t="s">
        <v>1258</v>
      </c>
      <c r="FL16023" s="55">
        <v>0.025</v>
      </c>
    </row>
    <row r="16024" ht="14.25" customHeight="1" outlineLevel="1" spans="162:168">
      <c r="FF16024" s="55">
        <v>16017</v>
      </c>
      <c r="FG16024" s="55" t="s">
        <v>2077</v>
      </c>
      <c r="FH16024" s="55" t="s">
        <v>1995</v>
      </c>
      <c r="FI16024" s="55">
        <v>7</v>
      </c>
      <c r="FJ16024" s="55">
        <v>50000</v>
      </c>
      <c r="FK16024" s="55" t="s">
        <v>1258</v>
      </c>
      <c r="FL16024" s="55">
        <v>0.025</v>
      </c>
    </row>
    <row r="16025" ht="14.25" customHeight="1" outlineLevel="1" spans="162:168">
      <c r="FF16025" s="55">
        <v>16018</v>
      </c>
      <c r="FG16025" s="55" t="s">
        <v>2077</v>
      </c>
      <c r="FH16025" s="55" t="s">
        <v>1995</v>
      </c>
      <c r="FI16025" s="55">
        <v>7</v>
      </c>
      <c r="FJ16025" s="55">
        <v>80000</v>
      </c>
      <c r="FK16025" s="55" t="s">
        <v>1258</v>
      </c>
      <c r="FL16025" s="55">
        <v>0.025</v>
      </c>
    </row>
    <row r="16026" ht="14.25" customHeight="1" outlineLevel="1" spans="162:168">
      <c r="FF16026" s="55">
        <v>16019</v>
      </c>
      <c r="FG16026" s="55" t="s">
        <v>2077</v>
      </c>
      <c r="FH16026" s="55" t="s">
        <v>1995</v>
      </c>
      <c r="FI16026" s="55">
        <v>7</v>
      </c>
      <c r="FJ16026" s="55">
        <v>130000</v>
      </c>
      <c r="FK16026" s="55" t="s">
        <v>1258</v>
      </c>
      <c r="FL16026" s="55">
        <v>0.025</v>
      </c>
    </row>
    <row r="16027" ht="14.25" customHeight="1" outlineLevel="1" spans="162:168">
      <c r="FF16027" s="55">
        <v>16020</v>
      </c>
      <c r="FG16027" s="55" t="s">
        <v>2077</v>
      </c>
      <c r="FH16027" s="55" t="s">
        <v>1995</v>
      </c>
      <c r="FI16027" s="55">
        <v>7</v>
      </c>
      <c r="FJ16027" s="55">
        <v>260000</v>
      </c>
      <c r="FK16027" s="55" t="s">
        <v>1258</v>
      </c>
      <c r="FL16027" s="55">
        <v>0.025</v>
      </c>
    </row>
    <row r="16028" ht="14.25" customHeight="1" outlineLevel="1" spans="162:168">
      <c r="FF16028" s="55">
        <v>16021</v>
      </c>
      <c r="FG16028" s="55" t="s">
        <v>2077</v>
      </c>
      <c r="FH16028" s="55" t="s">
        <v>1995</v>
      </c>
      <c r="FI16028" s="55">
        <v>7</v>
      </c>
      <c r="FJ16028" s="55">
        <v>400000</v>
      </c>
      <c r="FK16028" s="55" t="s">
        <v>1258</v>
      </c>
      <c r="FL16028" s="55">
        <v>0.025</v>
      </c>
    </row>
    <row r="16029" ht="14.25" customHeight="1" outlineLevel="1" spans="162:168">
      <c r="FF16029" s="55">
        <v>16022</v>
      </c>
      <c r="FG16029" s="55" t="s">
        <v>2077</v>
      </c>
      <c r="FH16029" s="55" t="s">
        <v>1995</v>
      </c>
      <c r="FI16029" s="55">
        <v>7</v>
      </c>
      <c r="FJ16029" s="55">
        <v>530000</v>
      </c>
      <c r="FK16029" s="55" t="s">
        <v>1258</v>
      </c>
      <c r="FL16029" s="55">
        <v>0.025</v>
      </c>
    </row>
    <row r="16030" ht="14.25" customHeight="1" outlineLevel="1" spans="162:168">
      <c r="FF16030" s="55">
        <v>16023</v>
      </c>
      <c r="FG16030" s="55" t="s">
        <v>2077</v>
      </c>
      <c r="FH16030" s="55" t="s">
        <v>1995</v>
      </c>
      <c r="FI16030" s="55">
        <v>7</v>
      </c>
      <c r="FJ16030" s="55">
        <v>540000</v>
      </c>
      <c r="FK16030" s="55" t="s">
        <v>1258</v>
      </c>
      <c r="FL16030" s="55">
        <v>0.025</v>
      </c>
    </row>
    <row r="16031" ht="14.25" customHeight="1" outlineLevel="1" spans="162:168">
      <c r="FF16031" s="55">
        <v>16024</v>
      </c>
      <c r="FG16031" s="55" t="s">
        <v>2077</v>
      </c>
      <c r="FH16031" s="55" t="s">
        <v>1569</v>
      </c>
      <c r="FI16031" s="55">
        <v>1</v>
      </c>
      <c r="FJ16031" s="55">
        <v>0</v>
      </c>
      <c r="FK16031" s="55" t="s">
        <v>1258</v>
      </c>
      <c r="FL16031" s="55">
        <v>0.025</v>
      </c>
    </row>
    <row r="16032" ht="14.25" customHeight="1" outlineLevel="1" spans="162:168">
      <c r="FF16032" s="55">
        <v>16025</v>
      </c>
      <c r="FG16032" s="55" t="s">
        <v>2077</v>
      </c>
      <c r="FH16032" s="55" t="s">
        <v>1569</v>
      </c>
      <c r="FI16032" s="55">
        <v>1</v>
      </c>
      <c r="FJ16032" s="55">
        <v>1000</v>
      </c>
      <c r="FK16032" s="55" t="s">
        <v>1258</v>
      </c>
      <c r="FL16032" s="55">
        <v>0.025</v>
      </c>
    </row>
    <row r="16033" ht="14.25" customHeight="1" outlineLevel="1" spans="162:168">
      <c r="FF16033" s="55">
        <v>16026</v>
      </c>
      <c r="FG16033" s="55" t="s">
        <v>2077</v>
      </c>
      <c r="FH16033" s="55" t="s">
        <v>1569</v>
      </c>
      <c r="FI16033" s="55">
        <v>1</v>
      </c>
      <c r="FJ16033" s="55">
        <v>2500</v>
      </c>
      <c r="FK16033" s="55" t="s">
        <v>1258</v>
      </c>
      <c r="FL16033" s="55">
        <v>0.025</v>
      </c>
    </row>
    <row r="16034" ht="14.25" customHeight="1" outlineLevel="1" spans="162:168">
      <c r="FF16034" s="55">
        <v>16027</v>
      </c>
      <c r="FG16034" s="55" t="s">
        <v>2077</v>
      </c>
      <c r="FH16034" s="55" t="s">
        <v>1569</v>
      </c>
      <c r="FI16034" s="55">
        <v>1</v>
      </c>
      <c r="FJ16034" s="55">
        <v>5000</v>
      </c>
      <c r="FK16034" s="55" t="s">
        <v>1258</v>
      </c>
      <c r="FL16034" s="55">
        <v>0.025</v>
      </c>
    </row>
    <row r="16035" ht="14.25" customHeight="1" outlineLevel="1" spans="162:168">
      <c r="FF16035" s="55">
        <v>16028</v>
      </c>
      <c r="FG16035" s="55" t="s">
        <v>2077</v>
      </c>
      <c r="FH16035" s="55" t="s">
        <v>1569</v>
      </c>
      <c r="FI16035" s="55">
        <v>1</v>
      </c>
      <c r="FJ16035" s="55">
        <v>10000</v>
      </c>
      <c r="FK16035" s="55" t="s">
        <v>1258</v>
      </c>
      <c r="FL16035" s="55">
        <v>0.025</v>
      </c>
    </row>
    <row r="16036" ht="14.25" customHeight="1" outlineLevel="1" spans="162:168">
      <c r="FF16036" s="55">
        <v>16029</v>
      </c>
      <c r="FG16036" s="55" t="s">
        <v>2077</v>
      </c>
      <c r="FH16036" s="55" t="s">
        <v>1569</v>
      </c>
      <c r="FI16036" s="55">
        <v>1</v>
      </c>
      <c r="FJ16036" s="55">
        <v>25000</v>
      </c>
      <c r="FK16036" s="55" t="s">
        <v>1258</v>
      </c>
      <c r="FL16036" s="55">
        <v>0.025</v>
      </c>
    </row>
    <row r="16037" ht="14.25" customHeight="1" outlineLevel="1" spans="162:168">
      <c r="FF16037" s="55">
        <v>16030</v>
      </c>
      <c r="FG16037" s="55" t="s">
        <v>2077</v>
      </c>
      <c r="FH16037" s="55" t="s">
        <v>1569</v>
      </c>
      <c r="FI16037" s="55">
        <v>1</v>
      </c>
      <c r="FJ16037" s="55">
        <v>50000</v>
      </c>
      <c r="FK16037" s="55" t="s">
        <v>1258</v>
      </c>
      <c r="FL16037" s="55">
        <v>0.025</v>
      </c>
    </row>
    <row r="16038" ht="14.25" customHeight="1" outlineLevel="1" spans="162:168">
      <c r="FF16038" s="55">
        <v>16031</v>
      </c>
      <c r="FG16038" s="55" t="s">
        <v>2077</v>
      </c>
      <c r="FH16038" s="55" t="s">
        <v>1569</v>
      </c>
      <c r="FI16038" s="55">
        <v>1</v>
      </c>
      <c r="FJ16038" s="55">
        <v>80000</v>
      </c>
      <c r="FK16038" s="55" t="s">
        <v>1258</v>
      </c>
      <c r="FL16038" s="55">
        <v>0.025</v>
      </c>
    </row>
    <row r="16039" ht="14.25" customHeight="1" outlineLevel="1" spans="162:168">
      <c r="FF16039" s="55">
        <v>16032</v>
      </c>
      <c r="FG16039" s="55" t="s">
        <v>2077</v>
      </c>
      <c r="FH16039" s="55" t="s">
        <v>1569</v>
      </c>
      <c r="FI16039" s="55">
        <v>1</v>
      </c>
      <c r="FJ16039" s="55">
        <v>130000</v>
      </c>
      <c r="FK16039" s="55" t="s">
        <v>1258</v>
      </c>
      <c r="FL16039" s="55">
        <v>0.025</v>
      </c>
    </row>
    <row r="16040" ht="14.25" customHeight="1" outlineLevel="1" spans="162:168">
      <c r="FF16040" s="55">
        <v>16033</v>
      </c>
      <c r="FG16040" s="55" t="s">
        <v>2077</v>
      </c>
      <c r="FH16040" s="55" t="s">
        <v>1569</v>
      </c>
      <c r="FI16040" s="55">
        <v>1</v>
      </c>
      <c r="FJ16040" s="55">
        <v>260000</v>
      </c>
      <c r="FK16040" s="55" t="s">
        <v>1258</v>
      </c>
      <c r="FL16040" s="55">
        <v>0.025</v>
      </c>
    </row>
    <row r="16041" ht="14.25" customHeight="1" outlineLevel="1" spans="162:168">
      <c r="FF16041" s="55">
        <v>16034</v>
      </c>
      <c r="FG16041" s="55" t="s">
        <v>2077</v>
      </c>
      <c r="FH16041" s="55" t="s">
        <v>1569</v>
      </c>
      <c r="FI16041" s="55">
        <v>1</v>
      </c>
      <c r="FJ16041" s="55">
        <v>400000</v>
      </c>
      <c r="FK16041" s="55" t="s">
        <v>1258</v>
      </c>
      <c r="FL16041" s="55">
        <v>0.025</v>
      </c>
    </row>
    <row r="16042" ht="14.25" customHeight="1" outlineLevel="1" spans="162:168">
      <c r="FF16042" s="55">
        <v>16035</v>
      </c>
      <c r="FG16042" s="55" t="s">
        <v>2077</v>
      </c>
      <c r="FH16042" s="55" t="s">
        <v>1569</v>
      </c>
      <c r="FI16042" s="55">
        <v>1</v>
      </c>
      <c r="FJ16042" s="55">
        <v>530000</v>
      </c>
      <c r="FK16042" s="55" t="s">
        <v>1258</v>
      </c>
      <c r="FL16042" s="55">
        <v>0.025</v>
      </c>
    </row>
    <row r="16043" ht="14.25" customHeight="1" outlineLevel="1" spans="162:168">
      <c r="FF16043" s="55">
        <v>16036</v>
      </c>
      <c r="FG16043" s="55" t="s">
        <v>2077</v>
      </c>
      <c r="FH16043" s="55" t="s">
        <v>1569</v>
      </c>
      <c r="FI16043" s="55">
        <v>1</v>
      </c>
      <c r="FJ16043" s="55">
        <v>540000</v>
      </c>
      <c r="FK16043" s="55" t="s">
        <v>1258</v>
      </c>
      <c r="FL16043" s="55">
        <v>0.025</v>
      </c>
    </row>
    <row r="16044" ht="14.25" customHeight="1" outlineLevel="1" spans="162:168">
      <c r="FF16044" s="55">
        <v>16037</v>
      </c>
      <c r="FG16044" s="55" t="s">
        <v>2077</v>
      </c>
      <c r="FH16044" s="55" t="s">
        <v>2226</v>
      </c>
      <c r="FI16044" s="55">
        <v>1</v>
      </c>
      <c r="FJ16044" s="55">
        <v>0</v>
      </c>
      <c r="FK16044" s="55" t="s">
        <v>1258</v>
      </c>
      <c r="FL16044" s="55">
        <v>0.025</v>
      </c>
    </row>
    <row r="16045" ht="14.25" customHeight="1" outlineLevel="1" spans="162:168">
      <c r="FF16045" s="55">
        <v>16038</v>
      </c>
      <c r="FG16045" s="55" t="s">
        <v>2077</v>
      </c>
      <c r="FH16045" s="55" t="s">
        <v>2226</v>
      </c>
      <c r="FI16045" s="55">
        <v>1</v>
      </c>
      <c r="FJ16045" s="55">
        <v>1000</v>
      </c>
      <c r="FK16045" s="55" t="s">
        <v>1258</v>
      </c>
      <c r="FL16045" s="55">
        <v>0.025</v>
      </c>
    </row>
    <row r="16046" ht="14.25" customHeight="1" outlineLevel="1" spans="162:168">
      <c r="FF16046" s="55">
        <v>16039</v>
      </c>
      <c r="FG16046" s="55" t="s">
        <v>2077</v>
      </c>
      <c r="FH16046" s="55" t="s">
        <v>2226</v>
      </c>
      <c r="FI16046" s="55">
        <v>1</v>
      </c>
      <c r="FJ16046" s="55">
        <v>2500</v>
      </c>
      <c r="FK16046" s="55" t="s">
        <v>1258</v>
      </c>
      <c r="FL16046" s="55">
        <v>0.025</v>
      </c>
    </row>
    <row r="16047" ht="14.25" customHeight="1" outlineLevel="1" spans="162:168">
      <c r="FF16047" s="55">
        <v>16040</v>
      </c>
      <c r="FG16047" s="55" t="s">
        <v>2077</v>
      </c>
      <c r="FH16047" s="55" t="s">
        <v>2226</v>
      </c>
      <c r="FI16047" s="55">
        <v>1</v>
      </c>
      <c r="FJ16047" s="55">
        <v>5000</v>
      </c>
      <c r="FK16047" s="55" t="s">
        <v>1258</v>
      </c>
      <c r="FL16047" s="55">
        <v>0.025</v>
      </c>
    </row>
    <row r="16048" ht="14.25" customHeight="1" outlineLevel="1" spans="162:168">
      <c r="FF16048" s="55">
        <v>16041</v>
      </c>
      <c r="FG16048" s="55" t="s">
        <v>2077</v>
      </c>
      <c r="FH16048" s="55" t="s">
        <v>2226</v>
      </c>
      <c r="FI16048" s="55">
        <v>1</v>
      </c>
      <c r="FJ16048" s="55">
        <v>10000</v>
      </c>
      <c r="FK16048" s="55" t="s">
        <v>1258</v>
      </c>
      <c r="FL16048" s="55">
        <v>0.025</v>
      </c>
    </row>
    <row r="16049" ht="14.25" customHeight="1" outlineLevel="1" spans="162:168">
      <c r="FF16049" s="55">
        <v>16042</v>
      </c>
      <c r="FG16049" s="55" t="s">
        <v>2077</v>
      </c>
      <c r="FH16049" s="55" t="s">
        <v>2226</v>
      </c>
      <c r="FI16049" s="55">
        <v>1</v>
      </c>
      <c r="FJ16049" s="55">
        <v>25000</v>
      </c>
      <c r="FK16049" s="55" t="s">
        <v>1258</v>
      </c>
      <c r="FL16049" s="55">
        <v>0.025</v>
      </c>
    </row>
    <row r="16050" ht="14.25" customHeight="1" outlineLevel="1" spans="162:168">
      <c r="FF16050" s="55">
        <v>16043</v>
      </c>
      <c r="FG16050" s="55" t="s">
        <v>2077</v>
      </c>
      <c r="FH16050" s="55" t="s">
        <v>2226</v>
      </c>
      <c r="FI16050" s="55">
        <v>1</v>
      </c>
      <c r="FJ16050" s="55">
        <v>50000</v>
      </c>
      <c r="FK16050" s="55" t="s">
        <v>1258</v>
      </c>
      <c r="FL16050" s="55">
        <v>0.025</v>
      </c>
    </row>
    <row r="16051" ht="14.25" customHeight="1" outlineLevel="1" spans="162:168">
      <c r="FF16051" s="55">
        <v>16044</v>
      </c>
      <c r="FG16051" s="55" t="s">
        <v>2077</v>
      </c>
      <c r="FH16051" s="55" t="s">
        <v>2226</v>
      </c>
      <c r="FI16051" s="55">
        <v>1</v>
      </c>
      <c r="FJ16051" s="55">
        <v>80000</v>
      </c>
      <c r="FK16051" s="55" t="s">
        <v>1258</v>
      </c>
      <c r="FL16051" s="55">
        <v>0.025</v>
      </c>
    </row>
    <row r="16052" ht="14.25" customHeight="1" outlineLevel="1" spans="162:168">
      <c r="FF16052" s="55">
        <v>16045</v>
      </c>
      <c r="FG16052" s="55" t="s">
        <v>2077</v>
      </c>
      <c r="FH16052" s="55" t="s">
        <v>2226</v>
      </c>
      <c r="FI16052" s="55">
        <v>1</v>
      </c>
      <c r="FJ16052" s="55">
        <v>130000</v>
      </c>
      <c r="FK16052" s="55" t="s">
        <v>1258</v>
      </c>
      <c r="FL16052" s="55">
        <v>0.025</v>
      </c>
    </row>
    <row r="16053" ht="14.25" customHeight="1" outlineLevel="1" spans="162:168">
      <c r="FF16053" s="55">
        <v>16046</v>
      </c>
      <c r="FG16053" s="55" t="s">
        <v>2077</v>
      </c>
      <c r="FH16053" s="55" t="s">
        <v>2226</v>
      </c>
      <c r="FI16053" s="55">
        <v>1</v>
      </c>
      <c r="FJ16053" s="55">
        <v>260000</v>
      </c>
      <c r="FK16053" s="55" t="s">
        <v>1258</v>
      </c>
      <c r="FL16053" s="55">
        <v>0.025</v>
      </c>
    </row>
    <row r="16054" ht="14.25" customHeight="1" outlineLevel="1" spans="162:168">
      <c r="FF16054" s="55">
        <v>16047</v>
      </c>
      <c r="FG16054" s="55" t="s">
        <v>2077</v>
      </c>
      <c r="FH16054" s="55" t="s">
        <v>2226</v>
      </c>
      <c r="FI16054" s="55">
        <v>1</v>
      </c>
      <c r="FJ16054" s="55">
        <v>400000</v>
      </c>
      <c r="FK16054" s="55" t="s">
        <v>1258</v>
      </c>
      <c r="FL16054" s="55">
        <v>0.025</v>
      </c>
    </row>
    <row r="16055" ht="14.25" customHeight="1" outlineLevel="1" spans="162:168">
      <c r="FF16055" s="55">
        <v>16048</v>
      </c>
      <c r="FG16055" s="55" t="s">
        <v>2077</v>
      </c>
      <c r="FH16055" s="55" t="s">
        <v>2226</v>
      </c>
      <c r="FI16055" s="55">
        <v>1</v>
      </c>
      <c r="FJ16055" s="55">
        <v>530000</v>
      </c>
      <c r="FK16055" s="55" t="s">
        <v>1258</v>
      </c>
      <c r="FL16055" s="55">
        <v>0.025</v>
      </c>
    </row>
    <row r="16056" ht="14.25" customHeight="1" outlineLevel="1" spans="162:168">
      <c r="FF16056" s="55">
        <v>16049</v>
      </c>
      <c r="FG16056" s="55" t="s">
        <v>2077</v>
      </c>
      <c r="FH16056" s="55" t="s">
        <v>2226</v>
      </c>
      <c r="FI16056" s="55">
        <v>1</v>
      </c>
      <c r="FJ16056" s="55">
        <v>540000</v>
      </c>
      <c r="FK16056" s="55" t="s">
        <v>1258</v>
      </c>
      <c r="FL16056" s="55">
        <v>0.025</v>
      </c>
    </row>
    <row r="16057" ht="14.25" customHeight="1" outlineLevel="1" spans="162:168">
      <c r="FF16057" s="55">
        <v>16050</v>
      </c>
      <c r="FG16057" s="55" t="s">
        <v>2077</v>
      </c>
      <c r="FH16057" s="55" t="s">
        <v>1919</v>
      </c>
      <c r="FI16057" s="55">
        <v>1</v>
      </c>
      <c r="FJ16057" s="55">
        <v>0</v>
      </c>
      <c r="FK16057" s="55" t="s">
        <v>1258</v>
      </c>
      <c r="FL16057" s="55">
        <v>0.025</v>
      </c>
    </row>
    <row r="16058" ht="14.25" customHeight="1" outlineLevel="1" spans="162:168">
      <c r="FF16058" s="55">
        <v>16051</v>
      </c>
      <c r="FG16058" s="55" t="s">
        <v>2077</v>
      </c>
      <c r="FH16058" s="55" t="s">
        <v>1919</v>
      </c>
      <c r="FI16058" s="55">
        <v>1</v>
      </c>
      <c r="FJ16058" s="55">
        <v>1000</v>
      </c>
      <c r="FK16058" s="55" t="s">
        <v>1258</v>
      </c>
      <c r="FL16058" s="55">
        <v>0.025</v>
      </c>
    </row>
    <row r="16059" ht="14.25" customHeight="1" outlineLevel="1" spans="162:168">
      <c r="FF16059" s="55">
        <v>16052</v>
      </c>
      <c r="FG16059" s="55" t="s">
        <v>2077</v>
      </c>
      <c r="FH16059" s="55" t="s">
        <v>1919</v>
      </c>
      <c r="FI16059" s="55">
        <v>1</v>
      </c>
      <c r="FJ16059" s="55">
        <v>2500</v>
      </c>
      <c r="FK16059" s="55" t="s">
        <v>1258</v>
      </c>
      <c r="FL16059" s="55">
        <v>0.025</v>
      </c>
    </row>
    <row r="16060" ht="14.25" customHeight="1" outlineLevel="1" spans="162:168">
      <c r="FF16060" s="55">
        <v>16053</v>
      </c>
      <c r="FG16060" s="55" t="s">
        <v>2077</v>
      </c>
      <c r="FH16060" s="55" t="s">
        <v>1919</v>
      </c>
      <c r="FI16060" s="55">
        <v>1</v>
      </c>
      <c r="FJ16060" s="55">
        <v>5000</v>
      </c>
      <c r="FK16060" s="55" t="s">
        <v>1258</v>
      </c>
      <c r="FL16060" s="55">
        <v>0.025</v>
      </c>
    </row>
    <row r="16061" ht="14.25" customHeight="1" outlineLevel="1" spans="162:168">
      <c r="FF16061" s="55">
        <v>16054</v>
      </c>
      <c r="FG16061" s="55" t="s">
        <v>2077</v>
      </c>
      <c r="FH16061" s="55" t="s">
        <v>1919</v>
      </c>
      <c r="FI16061" s="55">
        <v>1</v>
      </c>
      <c r="FJ16061" s="55">
        <v>10000</v>
      </c>
      <c r="FK16061" s="55" t="s">
        <v>1258</v>
      </c>
      <c r="FL16061" s="55">
        <v>0.025</v>
      </c>
    </row>
    <row r="16062" ht="14.25" customHeight="1" outlineLevel="1" spans="162:168">
      <c r="FF16062" s="55">
        <v>16055</v>
      </c>
      <c r="FG16062" s="55" t="s">
        <v>2077</v>
      </c>
      <c r="FH16062" s="55" t="s">
        <v>1919</v>
      </c>
      <c r="FI16062" s="55">
        <v>1</v>
      </c>
      <c r="FJ16062" s="55">
        <v>25000</v>
      </c>
      <c r="FK16062" s="55" t="s">
        <v>1258</v>
      </c>
      <c r="FL16062" s="55">
        <v>0.025</v>
      </c>
    </row>
    <row r="16063" ht="14.25" customHeight="1" outlineLevel="1" spans="162:168">
      <c r="FF16063" s="55">
        <v>16056</v>
      </c>
      <c r="FG16063" s="55" t="s">
        <v>2077</v>
      </c>
      <c r="FH16063" s="55" t="s">
        <v>1919</v>
      </c>
      <c r="FI16063" s="55">
        <v>1</v>
      </c>
      <c r="FJ16063" s="55">
        <v>50000</v>
      </c>
      <c r="FK16063" s="55" t="s">
        <v>1258</v>
      </c>
      <c r="FL16063" s="55">
        <v>0.025</v>
      </c>
    </row>
    <row r="16064" ht="14.25" customHeight="1" outlineLevel="1" spans="162:168">
      <c r="FF16064" s="55">
        <v>16057</v>
      </c>
      <c r="FG16064" s="55" t="s">
        <v>2077</v>
      </c>
      <c r="FH16064" s="55" t="s">
        <v>1919</v>
      </c>
      <c r="FI16064" s="55">
        <v>1</v>
      </c>
      <c r="FJ16064" s="55">
        <v>80000</v>
      </c>
      <c r="FK16064" s="55" t="s">
        <v>1258</v>
      </c>
      <c r="FL16064" s="55">
        <v>0.025</v>
      </c>
    </row>
    <row r="16065" ht="14.25" customHeight="1" outlineLevel="1" spans="162:168">
      <c r="FF16065" s="55">
        <v>16058</v>
      </c>
      <c r="FG16065" s="55" t="s">
        <v>2077</v>
      </c>
      <c r="FH16065" s="55" t="s">
        <v>1919</v>
      </c>
      <c r="FI16065" s="55">
        <v>1</v>
      </c>
      <c r="FJ16065" s="55">
        <v>130000</v>
      </c>
      <c r="FK16065" s="55" t="s">
        <v>1258</v>
      </c>
      <c r="FL16065" s="55">
        <v>0.025</v>
      </c>
    </row>
    <row r="16066" ht="14.25" customHeight="1" outlineLevel="1" spans="162:168">
      <c r="FF16066" s="55">
        <v>16059</v>
      </c>
      <c r="FG16066" s="55" t="s">
        <v>2077</v>
      </c>
      <c r="FH16066" s="55" t="s">
        <v>1919</v>
      </c>
      <c r="FI16066" s="55">
        <v>1</v>
      </c>
      <c r="FJ16066" s="55">
        <v>260000</v>
      </c>
      <c r="FK16066" s="55" t="s">
        <v>1258</v>
      </c>
      <c r="FL16066" s="55">
        <v>0.025</v>
      </c>
    </row>
    <row r="16067" ht="14.25" customHeight="1" outlineLevel="1" spans="162:168">
      <c r="FF16067" s="55">
        <v>16060</v>
      </c>
      <c r="FG16067" s="55" t="s">
        <v>2077</v>
      </c>
      <c r="FH16067" s="55" t="s">
        <v>1919</v>
      </c>
      <c r="FI16067" s="55">
        <v>1</v>
      </c>
      <c r="FJ16067" s="55">
        <v>400000</v>
      </c>
      <c r="FK16067" s="55" t="s">
        <v>1258</v>
      </c>
      <c r="FL16067" s="55">
        <v>0.025</v>
      </c>
    </row>
    <row r="16068" ht="14.25" customHeight="1" outlineLevel="1" spans="162:168">
      <c r="FF16068" s="55">
        <v>16061</v>
      </c>
      <c r="FG16068" s="55" t="s">
        <v>2077</v>
      </c>
      <c r="FH16068" s="55" t="s">
        <v>1919</v>
      </c>
      <c r="FI16068" s="55">
        <v>1</v>
      </c>
      <c r="FJ16068" s="55">
        <v>530000</v>
      </c>
      <c r="FK16068" s="55" t="s">
        <v>1258</v>
      </c>
      <c r="FL16068" s="55">
        <v>0.025</v>
      </c>
    </row>
    <row r="16069" ht="14.25" customHeight="1" outlineLevel="1" spans="162:168">
      <c r="FF16069" s="55">
        <v>16062</v>
      </c>
      <c r="FG16069" s="55" t="s">
        <v>2077</v>
      </c>
      <c r="FH16069" s="55" t="s">
        <v>1919</v>
      </c>
      <c r="FI16069" s="55">
        <v>1</v>
      </c>
      <c r="FJ16069" s="55">
        <v>540000</v>
      </c>
      <c r="FK16069" s="55" t="s">
        <v>1258</v>
      </c>
      <c r="FL16069" s="55">
        <v>0.025</v>
      </c>
    </row>
    <row r="16070" ht="14.25" customHeight="1" outlineLevel="1" spans="162:168">
      <c r="FF16070" s="55">
        <v>16063</v>
      </c>
      <c r="FG16070" s="55" t="s">
        <v>2077</v>
      </c>
      <c r="FH16070" s="55" t="s">
        <v>2382</v>
      </c>
      <c r="FI16070" s="55">
        <v>1</v>
      </c>
      <c r="FJ16070" s="55">
        <v>0</v>
      </c>
      <c r="FK16070" s="55" t="s">
        <v>1258</v>
      </c>
      <c r="FL16070" s="55">
        <v>0.025</v>
      </c>
    </row>
    <row r="16071" ht="14.25" customHeight="1" outlineLevel="1" spans="162:168">
      <c r="FF16071" s="55">
        <v>16064</v>
      </c>
      <c r="FG16071" s="55" t="s">
        <v>2077</v>
      </c>
      <c r="FH16071" s="55" t="s">
        <v>2382</v>
      </c>
      <c r="FI16071" s="55">
        <v>1</v>
      </c>
      <c r="FJ16071" s="55">
        <v>1000</v>
      </c>
      <c r="FK16071" s="55" t="s">
        <v>1258</v>
      </c>
      <c r="FL16071" s="55">
        <v>0.025</v>
      </c>
    </row>
    <row r="16072" ht="14.25" customHeight="1" outlineLevel="1" spans="162:168">
      <c r="FF16072" s="55">
        <v>16065</v>
      </c>
      <c r="FG16072" s="55" t="s">
        <v>2077</v>
      </c>
      <c r="FH16072" s="55" t="s">
        <v>2382</v>
      </c>
      <c r="FI16072" s="55">
        <v>1</v>
      </c>
      <c r="FJ16072" s="55">
        <v>2500</v>
      </c>
      <c r="FK16072" s="55" t="s">
        <v>1258</v>
      </c>
      <c r="FL16072" s="55">
        <v>0.025</v>
      </c>
    </row>
    <row r="16073" ht="14.25" customHeight="1" outlineLevel="1" spans="162:168">
      <c r="FF16073" s="55">
        <v>16066</v>
      </c>
      <c r="FG16073" s="55" t="s">
        <v>2077</v>
      </c>
      <c r="FH16073" s="55" t="s">
        <v>2382</v>
      </c>
      <c r="FI16073" s="55">
        <v>1</v>
      </c>
      <c r="FJ16073" s="55">
        <v>5000</v>
      </c>
      <c r="FK16073" s="55" t="s">
        <v>1258</v>
      </c>
      <c r="FL16073" s="55">
        <v>0.025</v>
      </c>
    </row>
    <row r="16074" ht="14.25" customHeight="1" outlineLevel="1" spans="162:168">
      <c r="FF16074" s="55">
        <v>16067</v>
      </c>
      <c r="FG16074" s="55" t="s">
        <v>2077</v>
      </c>
      <c r="FH16074" s="55" t="s">
        <v>2382</v>
      </c>
      <c r="FI16074" s="55">
        <v>1</v>
      </c>
      <c r="FJ16074" s="55">
        <v>10000</v>
      </c>
      <c r="FK16074" s="55" t="s">
        <v>1258</v>
      </c>
      <c r="FL16074" s="55">
        <v>0.025</v>
      </c>
    </row>
    <row r="16075" ht="14.25" customHeight="1" outlineLevel="1" spans="162:168">
      <c r="FF16075" s="55">
        <v>16068</v>
      </c>
      <c r="FG16075" s="55" t="s">
        <v>2077</v>
      </c>
      <c r="FH16075" s="55" t="s">
        <v>2382</v>
      </c>
      <c r="FI16075" s="55">
        <v>1</v>
      </c>
      <c r="FJ16075" s="55">
        <v>25000</v>
      </c>
      <c r="FK16075" s="55" t="s">
        <v>1258</v>
      </c>
      <c r="FL16075" s="55">
        <v>0.025</v>
      </c>
    </row>
    <row r="16076" ht="14.25" customHeight="1" outlineLevel="1" spans="162:168">
      <c r="FF16076" s="55">
        <v>16069</v>
      </c>
      <c r="FG16076" s="55" t="s">
        <v>2077</v>
      </c>
      <c r="FH16076" s="55" t="s">
        <v>2382</v>
      </c>
      <c r="FI16076" s="55">
        <v>1</v>
      </c>
      <c r="FJ16076" s="55">
        <v>50000</v>
      </c>
      <c r="FK16076" s="55" t="s">
        <v>1258</v>
      </c>
      <c r="FL16076" s="55">
        <v>0.025</v>
      </c>
    </row>
    <row r="16077" ht="14.25" customHeight="1" outlineLevel="1" spans="162:168">
      <c r="FF16077" s="55">
        <v>16070</v>
      </c>
      <c r="FG16077" s="55" t="s">
        <v>2077</v>
      </c>
      <c r="FH16077" s="55" t="s">
        <v>2382</v>
      </c>
      <c r="FI16077" s="55">
        <v>1</v>
      </c>
      <c r="FJ16077" s="55">
        <v>80000</v>
      </c>
      <c r="FK16077" s="55" t="s">
        <v>1258</v>
      </c>
      <c r="FL16077" s="55">
        <v>0.025</v>
      </c>
    </row>
    <row r="16078" ht="14.25" customHeight="1" outlineLevel="1" spans="162:168">
      <c r="FF16078" s="55">
        <v>16071</v>
      </c>
      <c r="FG16078" s="55" t="s">
        <v>2077</v>
      </c>
      <c r="FH16078" s="55" t="s">
        <v>2382</v>
      </c>
      <c r="FI16078" s="55">
        <v>1</v>
      </c>
      <c r="FJ16078" s="55">
        <v>130000</v>
      </c>
      <c r="FK16078" s="55" t="s">
        <v>1258</v>
      </c>
      <c r="FL16078" s="55">
        <v>0.025</v>
      </c>
    </row>
    <row r="16079" ht="14.25" customHeight="1" outlineLevel="1" spans="162:168">
      <c r="FF16079" s="55">
        <v>16072</v>
      </c>
      <c r="FG16079" s="55" t="s">
        <v>2077</v>
      </c>
      <c r="FH16079" s="55" t="s">
        <v>2382</v>
      </c>
      <c r="FI16079" s="55">
        <v>1</v>
      </c>
      <c r="FJ16079" s="55">
        <v>260000</v>
      </c>
      <c r="FK16079" s="55" t="s">
        <v>1258</v>
      </c>
      <c r="FL16079" s="55">
        <v>0.025</v>
      </c>
    </row>
    <row r="16080" ht="14.25" customHeight="1" outlineLevel="1" spans="162:168">
      <c r="FF16080" s="55">
        <v>16073</v>
      </c>
      <c r="FG16080" s="55" t="s">
        <v>2077</v>
      </c>
      <c r="FH16080" s="55" t="s">
        <v>2382</v>
      </c>
      <c r="FI16080" s="55">
        <v>1</v>
      </c>
      <c r="FJ16080" s="55">
        <v>400000</v>
      </c>
      <c r="FK16080" s="55" t="s">
        <v>1258</v>
      </c>
      <c r="FL16080" s="55">
        <v>0.025</v>
      </c>
    </row>
    <row r="16081" ht="14.25" customHeight="1" outlineLevel="1" spans="162:168">
      <c r="FF16081" s="55">
        <v>16074</v>
      </c>
      <c r="FG16081" s="55" t="s">
        <v>2077</v>
      </c>
      <c r="FH16081" s="55" t="s">
        <v>2382</v>
      </c>
      <c r="FI16081" s="55">
        <v>1</v>
      </c>
      <c r="FJ16081" s="55">
        <v>530000</v>
      </c>
      <c r="FK16081" s="55" t="s">
        <v>1258</v>
      </c>
      <c r="FL16081" s="55">
        <v>0.025</v>
      </c>
    </row>
    <row r="16082" ht="14.25" customHeight="1" outlineLevel="1" spans="162:168">
      <c r="FF16082" s="55">
        <v>16075</v>
      </c>
      <c r="FG16082" s="55" t="s">
        <v>2077</v>
      </c>
      <c r="FH16082" s="55" t="s">
        <v>2382</v>
      </c>
      <c r="FI16082" s="55">
        <v>1</v>
      </c>
      <c r="FJ16082" s="55">
        <v>540000</v>
      </c>
      <c r="FK16082" s="55" t="s">
        <v>1258</v>
      </c>
      <c r="FL16082" s="55">
        <v>0.025</v>
      </c>
    </row>
    <row r="16083" ht="14.25" customHeight="1" outlineLevel="1" spans="162:168">
      <c r="FF16083" s="55">
        <v>16076</v>
      </c>
      <c r="FG16083" s="55" t="s">
        <v>2077</v>
      </c>
      <c r="FH16083" s="55" t="s">
        <v>1646</v>
      </c>
      <c r="FI16083" s="55">
        <v>1</v>
      </c>
      <c r="FJ16083" s="55">
        <v>0</v>
      </c>
      <c r="FK16083" s="55" t="s">
        <v>1258</v>
      </c>
      <c r="FL16083" s="55">
        <v>0.025</v>
      </c>
    </row>
    <row r="16084" ht="14.25" customHeight="1" outlineLevel="1" spans="162:168">
      <c r="FF16084" s="55">
        <v>16077</v>
      </c>
      <c r="FG16084" s="55" t="s">
        <v>2077</v>
      </c>
      <c r="FH16084" s="55" t="s">
        <v>1646</v>
      </c>
      <c r="FI16084" s="55">
        <v>1</v>
      </c>
      <c r="FJ16084" s="55">
        <v>1000</v>
      </c>
      <c r="FK16084" s="55" t="s">
        <v>1258</v>
      </c>
      <c r="FL16084" s="55">
        <v>0.025</v>
      </c>
    </row>
    <row r="16085" ht="14.25" customHeight="1" outlineLevel="1" spans="162:168">
      <c r="FF16085" s="55">
        <v>16078</v>
      </c>
      <c r="FG16085" s="55" t="s">
        <v>2077</v>
      </c>
      <c r="FH16085" s="55" t="s">
        <v>1646</v>
      </c>
      <c r="FI16085" s="55">
        <v>1</v>
      </c>
      <c r="FJ16085" s="55">
        <v>2500</v>
      </c>
      <c r="FK16085" s="55" t="s">
        <v>1258</v>
      </c>
      <c r="FL16085" s="55">
        <v>0.025</v>
      </c>
    </row>
    <row r="16086" ht="14.25" customHeight="1" outlineLevel="1" spans="162:168">
      <c r="FF16086" s="55">
        <v>16079</v>
      </c>
      <c r="FG16086" s="55" t="s">
        <v>2077</v>
      </c>
      <c r="FH16086" s="55" t="s">
        <v>1646</v>
      </c>
      <c r="FI16086" s="55">
        <v>1</v>
      </c>
      <c r="FJ16086" s="55">
        <v>5000</v>
      </c>
      <c r="FK16086" s="55" t="s">
        <v>1258</v>
      </c>
      <c r="FL16086" s="55">
        <v>0.025</v>
      </c>
    </row>
    <row r="16087" ht="14.25" customHeight="1" outlineLevel="1" spans="162:168">
      <c r="FF16087" s="55">
        <v>16080</v>
      </c>
      <c r="FG16087" s="55" t="s">
        <v>2077</v>
      </c>
      <c r="FH16087" s="55" t="s">
        <v>1646</v>
      </c>
      <c r="FI16087" s="55">
        <v>1</v>
      </c>
      <c r="FJ16087" s="55">
        <v>10000</v>
      </c>
      <c r="FK16087" s="55" t="s">
        <v>1258</v>
      </c>
      <c r="FL16087" s="55">
        <v>0.025</v>
      </c>
    </row>
    <row r="16088" ht="14.25" customHeight="1" outlineLevel="1" spans="162:168">
      <c r="FF16088" s="55">
        <v>16081</v>
      </c>
      <c r="FG16088" s="55" t="s">
        <v>2077</v>
      </c>
      <c r="FH16088" s="55" t="s">
        <v>1646</v>
      </c>
      <c r="FI16088" s="55">
        <v>1</v>
      </c>
      <c r="FJ16088" s="55">
        <v>25000</v>
      </c>
      <c r="FK16088" s="55" t="s">
        <v>1258</v>
      </c>
      <c r="FL16088" s="55">
        <v>0.025</v>
      </c>
    </row>
    <row r="16089" ht="14.25" customHeight="1" outlineLevel="1" spans="162:168">
      <c r="FF16089" s="55">
        <v>16082</v>
      </c>
      <c r="FG16089" s="55" t="s">
        <v>2077</v>
      </c>
      <c r="FH16089" s="55" t="s">
        <v>1646</v>
      </c>
      <c r="FI16089" s="55">
        <v>1</v>
      </c>
      <c r="FJ16089" s="55">
        <v>50000</v>
      </c>
      <c r="FK16089" s="55" t="s">
        <v>1258</v>
      </c>
      <c r="FL16089" s="55">
        <v>0.025</v>
      </c>
    </row>
    <row r="16090" ht="14.25" customHeight="1" outlineLevel="1" spans="162:168">
      <c r="FF16090" s="55">
        <v>16083</v>
      </c>
      <c r="FG16090" s="55" t="s">
        <v>2077</v>
      </c>
      <c r="FH16090" s="55" t="s">
        <v>1646</v>
      </c>
      <c r="FI16090" s="55">
        <v>1</v>
      </c>
      <c r="FJ16090" s="55">
        <v>80000</v>
      </c>
      <c r="FK16090" s="55" t="s">
        <v>1258</v>
      </c>
      <c r="FL16090" s="55">
        <v>0.025</v>
      </c>
    </row>
    <row r="16091" ht="14.25" customHeight="1" outlineLevel="1" spans="162:168">
      <c r="FF16091" s="55">
        <v>16084</v>
      </c>
      <c r="FG16091" s="55" t="s">
        <v>2077</v>
      </c>
      <c r="FH16091" s="55" t="s">
        <v>1646</v>
      </c>
      <c r="FI16091" s="55">
        <v>1</v>
      </c>
      <c r="FJ16091" s="55">
        <v>130000</v>
      </c>
      <c r="FK16091" s="55" t="s">
        <v>1258</v>
      </c>
      <c r="FL16091" s="55">
        <v>0.025</v>
      </c>
    </row>
    <row r="16092" ht="14.25" customHeight="1" outlineLevel="1" spans="162:168">
      <c r="FF16092" s="55">
        <v>16085</v>
      </c>
      <c r="FG16092" s="55" t="s">
        <v>2077</v>
      </c>
      <c r="FH16092" s="55" t="s">
        <v>1646</v>
      </c>
      <c r="FI16092" s="55">
        <v>1</v>
      </c>
      <c r="FJ16092" s="55">
        <v>260000</v>
      </c>
      <c r="FK16092" s="55" t="s">
        <v>1258</v>
      </c>
      <c r="FL16092" s="55">
        <v>0.025</v>
      </c>
    </row>
    <row r="16093" ht="14.25" customHeight="1" outlineLevel="1" spans="162:168">
      <c r="FF16093" s="55">
        <v>16086</v>
      </c>
      <c r="FG16093" s="55" t="s">
        <v>2077</v>
      </c>
      <c r="FH16093" s="55" t="s">
        <v>1646</v>
      </c>
      <c r="FI16093" s="55">
        <v>1</v>
      </c>
      <c r="FJ16093" s="55">
        <v>400000</v>
      </c>
      <c r="FK16093" s="55" t="s">
        <v>1258</v>
      </c>
      <c r="FL16093" s="55">
        <v>0.025</v>
      </c>
    </row>
    <row r="16094" ht="14.25" customHeight="1" outlineLevel="1" spans="162:168">
      <c r="FF16094" s="55">
        <v>16087</v>
      </c>
      <c r="FG16094" s="55" t="s">
        <v>2077</v>
      </c>
      <c r="FH16094" s="55" t="s">
        <v>1646</v>
      </c>
      <c r="FI16094" s="55">
        <v>1</v>
      </c>
      <c r="FJ16094" s="55">
        <v>530000</v>
      </c>
      <c r="FK16094" s="55" t="s">
        <v>1258</v>
      </c>
      <c r="FL16094" s="55">
        <v>0.025</v>
      </c>
    </row>
    <row r="16095" ht="14.25" customHeight="1" outlineLevel="1" spans="162:168">
      <c r="FF16095" s="55">
        <v>16088</v>
      </c>
      <c r="FG16095" s="55" t="s">
        <v>2077</v>
      </c>
      <c r="FH16095" s="55" t="s">
        <v>1646</v>
      </c>
      <c r="FI16095" s="55">
        <v>1</v>
      </c>
      <c r="FJ16095" s="55">
        <v>540000</v>
      </c>
      <c r="FK16095" s="55" t="s">
        <v>1258</v>
      </c>
      <c r="FL16095" s="55">
        <v>0.025</v>
      </c>
    </row>
    <row r="16096" ht="14.25" customHeight="1" outlineLevel="1" spans="162:168">
      <c r="FF16096" s="55">
        <v>16089</v>
      </c>
      <c r="FG16096" s="55" t="s">
        <v>2094</v>
      </c>
      <c r="FH16096" s="55" t="s">
        <v>900</v>
      </c>
      <c r="FI16096" s="55">
        <v>1</v>
      </c>
      <c r="FJ16096" s="55">
        <v>0</v>
      </c>
      <c r="FK16096" s="55" t="s">
        <v>1258</v>
      </c>
      <c r="FL16096" s="55">
        <v>0.025</v>
      </c>
    </row>
    <row r="16097" ht="14.25" customHeight="1" outlineLevel="1" spans="162:168">
      <c r="FF16097" s="55">
        <v>16090</v>
      </c>
      <c r="FG16097" s="55" t="s">
        <v>2094</v>
      </c>
      <c r="FH16097" s="55" t="s">
        <v>900</v>
      </c>
      <c r="FI16097" s="55">
        <v>1</v>
      </c>
      <c r="FJ16097" s="55">
        <v>1000</v>
      </c>
      <c r="FK16097" s="55" t="s">
        <v>1258</v>
      </c>
      <c r="FL16097" s="55">
        <v>0.025</v>
      </c>
    </row>
    <row r="16098" ht="14.25" customHeight="1" outlineLevel="1" spans="162:168">
      <c r="FF16098" s="55">
        <v>16091</v>
      </c>
      <c r="FG16098" s="55" t="s">
        <v>2094</v>
      </c>
      <c r="FH16098" s="55" t="s">
        <v>900</v>
      </c>
      <c r="FI16098" s="55">
        <v>1</v>
      </c>
      <c r="FJ16098" s="55">
        <v>2500</v>
      </c>
      <c r="FK16098" s="55" t="s">
        <v>1258</v>
      </c>
      <c r="FL16098" s="55">
        <v>0.025</v>
      </c>
    </row>
    <row r="16099" ht="14.25" customHeight="1" outlineLevel="1" spans="162:168">
      <c r="FF16099" s="55">
        <v>16092</v>
      </c>
      <c r="FG16099" s="55" t="s">
        <v>2094</v>
      </c>
      <c r="FH16099" s="55" t="s">
        <v>900</v>
      </c>
      <c r="FI16099" s="55">
        <v>1</v>
      </c>
      <c r="FJ16099" s="55">
        <v>5000</v>
      </c>
      <c r="FK16099" s="55" t="s">
        <v>1258</v>
      </c>
      <c r="FL16099" s="55">
        <v>0.025</v>
      </c>
    </row>
    <row r="16100" ht="14.25" customHeight="1" outlineLevel="1" spans="162:168">
      <c r="FF16100" s="55">
        <v>16093</v>
      </c>
      <c r="FG16100" s="55" t="s">
        <v>2094</v>
      </c>
      <c r="FH16100" s="55" t="s">
        <v>900</v>
      </c>
      <c r="FI16100" s="55">
        <v>1</v>
      </c>
      <c r="FJ16100" s="55">
        <v>10000</v>
      </c>
      <c r="FK16100" s="55" t="s">
        <v>1258</v>
      </c>
      <c r="FL16100" s="55">
        <v>0.025</v>
      </c>
    </row>
    <row r="16101" ht="14.25" customHeight="1" outlineLevel="1" spans="162:168">
      <c r="FF16101" s="55">
        <v>16094</v>
      </c>
      <c r="FG16101" s="55" t="s">
        <v>2094</v>
      </c>
      <c r="FH16101" s="55" t="s">
        <v>900</v>
      </c>
      <c r="FI16101" s="55">
        <v>1</v>
      </c>
      <c r="FJ16101" s="55">
        <v>25000</v>
      </c>
      <c r="FK16101" s="55" t="s">
        <v>1258</v>
      </c>
      <c r="FL16101" s="55">
        <v>0.025</v>
      </c>
    </row>
    <row r="16102" ht="14.25" customHeight="1" outlineLevel="1" spans="162:168">
      <c r="FF16102" s="55">
        <v>16095</v>
      </c>
      <c r="FG16102" s="55" t="s">
        <v>2094</v>
      </c>
      <c r="FH16102" s="55" t="s">
        <v>900</v>
      </c>
      <c r="FI16102" s="55">
        <v>1</v>
      </c>
      <c r="FJ16102" s="55">
        <v>50000</v>
      </c>
      <c r="FK16102" s="55" t="s">
        <v>1258</v>
      </c>
      <c r="FL16102" s="55">
        <v>0.025</v>
      </c>
    </row>
    <row r="16103" ht="14.25" customHeight="1" outlineLevel="1" spans="162:168">
      <c r="FF16103" s="55">
        <v>16096</v>
      </c>
      <c r="FG16103" s="55" t="s">
        <v>2094</v>
      </c>
      <c r="FH16103" s="55" t="s">
        <v>900</v>
      </c>
      <c r="FI16103" s="55">
        <v>1</v>
      </c>
      <c r="FJ16103" s="55">
        <v>80000</v>
      </c>
      <c r="FK16103" s="55" t="s">
        <v>1258</v>
      </c>
      <c r="FL16103" s="55">
        <v>0.025</v>
      </c>
    </row>
    <row r="16104" ht="14.25" customHeight="1" outlineLevel="1" spans="162:168">
      <c r="FF16104" s="55">
        <v>16097</v>
      </c>
      <c r="FG16104" s="55" t="s">
        <v>2094</v>
      </c>
      <c r="FH16104" s="55" t="s">
        <v>900</v>
      </c>
      <c r="FI16104" s="55">
        <v>1</v>
      </c>
      <c r="FJ16104" s="55">
        <v>130000</v>
      </c>
      <c r="FK16104" s="55" t="s">
        <v>1258</v>
      </c>
      <c r="FL16104" s="55">
        <v>0.025</v>
      </c>
    </row>
    <row r="16105" ht="14.25" customHeight="1" outlineLevel="1" spans="162:168">
      <c r="FF16105" s="55">
        <v>16098</v>
      </c>
      <c r="FG16105" s="55" t="s">
        <v>2094</v>
      </c>
      <c r="FH16105" s="55" t="s">
        <v>900</v>
      </c>
      <c r="FI16105" s="55">
        <v>1</v>
      </c>
      <c r="FJ16105" s="55">
        <v>260000</v>
      </c>
      <c r="FK16105" s="55" t="s">
        <v>1258</v>
      </c>
      <c r="FL16105" s="55">
        <v>0.025</v>
      </c>
    </row>
    <row r="16106" ht="14.25" customHeight="1" outlineLevel="1" spans="162:168">
      <c r="FF16106" s="55">
        <v>16099</v>
      </c>
      <c r="FG16106" s="55" t="s">
        <v>2094</v>
      </c>
      <c r="FH16106" s="55" t="s">
        <v>900</v>
      </c>
      <c r="FI16106" s="55">
        <v>1</v>
      </c>
      <c r="FJ16106" s="55">
        <v>400000</v>
      </c>
      <c r="FK16106" s="55" t="s">
        <v>1258</v>
      </c>
      <c r="FL16106" s="55">
        <v>0.025</v>
      </c>
    </row>
    <row r="16107" ht="14.25" customHeight="1" outlineLevel="1" spans="162:168">
      <c r="FF16107" s="55">
        <v>16100</v>
      </c>
      <c r="FG16107" s="55" t="s">
        <v>2094</v>
      </c>
      <c r="FH16107" s="55" t="s">
        <v>900</v>
      </c>
      <c r="FI16107" s="55">
        <v>1</v>
      </c>
      <c r="FJ16107" s="55">
        <v>530000</v>
      </c>
      <c r="FK16107" s="55" t="s">
        <v>1258</v>
      </c>
      <c r="FL16107" s="55">
        <v>0.025</v>
      </c>
    </row>
    <row r="16108" ht="14.25" customHeight="1" outlineLevel="1" spans="162:168">
      <c r="FF16108" s="55">
        <v>16101</v>
      </c>
      <c r="FG16108" s="55" t="s">
        <v>2094</v>
      </c>
      <c r="FH16108" s="55" t="s">
        <v>900</v>
      </c>
      <c r="FI16108" s="55">
        <v>1</v>
      </c>
      <c r="FJ16108" s="55">
        <v>540000</v>
      </c>
      <c r="FK16108" s="55" t="s">
        <v>1258</v>
      </c>
      <c r="FL16108" s="55">
        <v>0.025</v>
      </c>
    </row>
    <row r="16109" ht="14.25" customHeight="1" outlineLevel="1" spans="162:168">
      <c r="FF16109" s="55">
        <v>16102</v>
      </c>
      <c r="FG16109" s="55" t="s">
        <v>2094</v>
      </c>
      <c r="FH16109" s="55" t="s">
        <v>763</v>
      </c>
      <c r="FI16109" s="55">
        <v>1</v>
      </c>
      <c r="FJ16109" s="55">
        <v>0</v>
      </c>
      <c r="FK16109" s="55" t="s">
        <v>1258</v>
      </c>
      <c r="FL16109" s="55">
        <v>0.085</v>
      </c>
    </row>
    <row r="16110" ht="14.25" customHeight="1" outlineLevel="1" spans="162:168">
      <c r="FF16110" s="55">
        <v>16103</v>
      </c>
      <c r="FG16110" s="55" t="s">
        <v>2094</v>
      </c>
      <c r="FH16110" s="55" t="s">
        <v>763</v>
      </c>
      <c r="FI16110" s="55">
        <v>1</v>
      </c>
      <c r="FJ16110" s="55">
        <v>1000</v>
      </c>
      <c r="FK16110" s="55" t="s">
        <v>1258</v>
      </c>
      <c r="FL16110" s="55">
        <v>0.085</v>
      </c>
    </row>
    <row r="16111" ht="14.25" customHeight="1" outlineLevel="1" spans="162:168">
      <c r="FF16111" s="55">
        <v>16104</v>
      </c>
      <c r="FG16111" s="55" t="s">
        <v>2094</v>
      </c>
      <c r="FH16111" s="55" t="s">
        <v>763</v>
      </c>
      <c r="FI16111" s="55">
        <v>1</v>
      </c>
      <c r="FJ16111" s="55">
        <v>2500</v>
      </c>
      <c r="FK16111" s="55" t="s">
        <v>1258</v>
      </c>
      <c r="FL16111" s="55">
        <v>0.0792</v>
      </c>
    </row>
    <row r="16112" ht="14.25" customHeight="1" outlineLevel="1" spans="162:168">
      <c r="FF16112" s="55">
        <v>16105</v>
      </c>
      <c r="FG16112" s="55" t="s">
        <v>2094</v>
      </c>
      <c r="FH16112" s="55" t="s">
        <v>763</v>
      </c>
      <c r="FI16112" s="55">
        <v>1</v>
      </c>
      <c r="FJ16112" s="55">
        <v>5000</v>
      </c>
      <c r="FK16112" s="55" t="s">
        <v>1258</v>
      </c>
      <c r="FL16112" s="55">
        <v>0.07</v>
      </c>
    </row>
    <row r="16113" ht="14.25" customHeight="1" outlineLevel="1" spans="162:168">
      <c r="FF16113" s="55">
        <v>16106</v>
      </c>
      <c r="FG16113" s="55" t="s">
        <v>2094</v>
      </c>
      <c r="FH16113" s="55" t="s">
        <v>763</v>
      </c>
      <c r="FI16113" s="55">
        <v>1</v>
      </c>
      <c r="FJ16113" s="55">
        <v>10000</v>
      </c>
      <c r="FK16113" s="55" t="s">
        <v>1258</v>
      </c>
      <c r="FL16113" s="55">
        <v>0.0584</v>
      </c>
    </row>
    <row r="16114" ht="14.25" customHeight="1" outlineLevel="1" spans="162:168">
      <c r="FF16114" s="55">
        <v>16107</v>
      </c>
      <c r="FG16114" s="55" t="s">
        <v>2094</v>
      </c>
      <c r="FH16114" s="55" t="s">
        <v>763</v>
      </c>
      <c r="FI16114" s="55">
        <v>1</v>
      </c>
      <c r="FJ16114" s="55">
        <v>25000</v>
      </c>
      <c r="FK16114" s="55" t="s">
        <v>1258</v>
      </c>
      <c r="FL16114" s="55">
        <v>0.0559</v>
      </c>
    </row>
    <row r="16115" ht="14.25" customHeight="1" outlineLevel="1" spans="162:168">
      <c r="FF16115" s="55">
        <v>16108</v>
      </c>
      <c r="FG16115" s="55" t="s">
        <v>2094</v>
      </c>
      <c r="FH16115" s="55" t="s">
        <v>763</v>
      </c>
      <c r="FI16115" s="55">
        <v>1</v>
      </c>
      <c r="FJ16115" s="55">
        <v>50000</v>
      </c>
      <c r="FK16115" s="55" t="s">
        <v>1258</v>
      </c>
      <c r="FL16115" s="55">
        <v>0.0525</v>
      </c>
    </row>
    <row r="16116" ht="14.25" customHeight="1" outlineLevel="1" spans="162:168">
      <c r="FF16116" s="55">
        <v>16109</v>
      </c>
      <c r="FG16116" s="55" t="s">
        <v>2094</v>
      </c>
      <c r="FH16116" s="55" t="s">
        <v>763</v>
      </c>
      <c r="FI16116" s="55">
        <v>1</v>
      </c>
      <c r="FJ16116" s="55">
        <v>80000</v>
      </c>
      <c r="FK16116" s="55" t="s">
        <v>1258</v>
      </c>
      <c r="FL16116" s="55">
        <v>0.0475</v>
      </c>
    </row>
    <row r="16117" ht="14.25" customHeight="1" outlineLevel="1" spans="162:168">
      <c r="FF16117" s="55">
        <v>16110</v>
      </c>
      <c r="FG16117" s="55" t="s">
        <v>2094</v>
      </c>
      <c r="FH16117" s="55" t="s">
        <v>763</v>
      </c>
      <c r="FI16117" s="55">
        <v>1</v>
      </c>
      <c r="FJ16117" s="55">
        <v>130000</v>
      </c>
      <c r="FK16117" s="55" t="s">
        <v>1258</v>
      </c>
      <c r="FL16117" s="55">
        <v>0.0475</v>
      </c>
    </row>
    <row r="16118" ht="14.25" customHeight="1" outlineLevel="1" spans="162:168">
      <c r="FF16118" s="55">
        <v>16111</v>
      </c>
      <c r="FG16118" s="55" t="s">
        <v>2094</v>
      </c>
      <c r="FH16118" s="55" t="s">
        <v>763</v>
      </c>
      <c r="FI16118" s="55">
        <v>1</v>
      </c>
      <c r="FJ16118" s="55">
        <v>260000</v>
      </c>
      <c r="FK16118" s="55" t="s">
        <v>1258</v>
      </c>
      <c r="FL16118" s="55">
        <v>0.0475</v>
      </c>
    </row>
    <row r="16119" ht="14.25" customHeight="1" outlineLevel="1" spans="162:168">
      <c r="FF16119" s="55">
        <v>16112</v>
      </c>
      <c r="FG16119" s="55" t="s">
        <v>2094</v>
      </c>
      <c r="FH16119" s="55" t="s">
        <v>763</v>
      </c>
      <c r="FI16119" s="55">
        <v>1</v>
      </c>
      <c r="FJ16119" s="55">
        <v>400000</v>
      </c>
      <c r="FK16119" s="55" t="s">
        <v>1258</v>
      </c>
      <c r="FL16119" s="55">
        <v>0.0475</v>
      </c>
    </row>
    <row r="16120" ht="14.25" customHeight="1" outlineLevel="1" spans="162:168">
      <c r="FF16120" s="55">
        <v>16113</v>
      </c>
      <c r="FG16120" s="55" t="s">
        <v>2094</v>
      </c>
      <c r="FH16120" s="55" t="s">
        <v>763</v>
      </c>
      <c r="FI16120" s="55">
        <v>1</v>
      </c>
      <c r="FJ16120" s="55">
        <v>530000</v>
      </c>
      <c r="FK16120" s="55" t="s">
        <v>1258</v>
      </c>
      <c r="FL16120" s="55">
        <v>0.0475</v>
      </c>
    </row>
    <row r="16121" ht="14.25" customHeight="1" outlineLevel="1" spans="162:168">
      <c r="FF16121" s="55">
        <v>16114</v>
      </c>
      <c r="FG16121" s="55" t="s">
        <v>2094</v>
      </c>
      <c r="FH16121" s="55" t="s">
        <v>763</v>
      </c>
      <c r="FI16121" s="55">
        <v>1</v>
      </c>
      <c r="FJ16121" s="55">
        <v>540000</v>
      </c>
      <c r="FK16121" s="55" t="s">
        <v>1258</v>
      </c>
      <c r="FL16121" s="55">
        <v>0.0475</v>
      </c>
    </row>
    <row r="16122" ht="14.25" customHeight="1" outlineLevel="1" spans="162:168">
      <c r="FF16122" s="55">
        <v>16115</v>
      </c>
      <c r="FG16122" s="55" t="s">
        <v>2094</v>
      </c>
      <c r="FH16122" s="55" t="s">
        <v>763</v>
      </c>
      <c r="FI16122" s="55">
        <v>2</v>
      </c>
      <c r="FJ16122" s="55">
        <v>0</v>
      </c>
      <c r="FK16122" s="55" t="s">
        <v>1258</v>
      </c>
      <c r="FL16122" s="55">
        <v>0.085</v>
      </c>
    </row>
    <row r="16123" ht="14.25" customHeight="1" outlineLevel="1" spans="162:168">
      <c r="FF16123" s="55">
        <v>16116</v>
      </c>
      <c r="FG16123" s="55" t="s">
        <v>2094</v>
      </c>
      <c r="FH16123" s="55" t="s">
        <v>763</v>
      </c>
      <c r="FI16123" s="55">
        <v>2</v>
      </c>
      <c r="FJ16123" s="55">
        <v>1000</v>
      </c>
      <c r="FK16123" s="55" t="s">
        <v>1258</v>
      </c>
      <c r="FL16123" s="55">
        <v>0.085</v>
      </c>
    </row>
    <row r="16124" ht="14.25" customHeight="1" outlineLevel="1" spans="162:168">
      <c r="FF16124" s="55">
        <v>16117</v>
      </c>
      <c r="FG16124" s="55" t="s">
        <v>2094</v>
      </c>
      <c r="FH16124" s="55" t="s">
        <v>763</v>
      </c>
      <c r="FI16124" s="55">
        <v>2</v>
      </c>
      <c r="FJ16124" s="55">
        <v>2500</v>
      </c>
      <c r="FK16124" s="55" t="s">
        <v>1258</v>
      </c>
      <c r="FL16124" s="55">
        <v>0.0792</v>
      </c>
    </row>
    <row r="16125" ht="14.25" customHeight="1" outlineLevel="1" spans="162:168">
      <c r="FF16125" s="55">
        <v>16118</v>
      </c>
      <c r="FG16125" s="55" t="s">
        <v>2094</v>
      </c>
      <c r="FH16125" s="55" t="s">
        <v>763</v>
      </c>
      <c r="FI16125" s="55">
        <v>2</v>
      </c>
      <c r="FJ16125" s="55">
        <v>5000</v>
      </c>
      <c r="FK16125" s="55" t="s">
        <v>1258</v>
      </c>
      <c r="FL16125" s="55">
        <v>0.07</v>
      </c>
    </row>
    <row r="16126" ht="14.25" customHeight="1" outlineLevel="1" spans="162:168">
      <c r="FF16126" s="55">
        <v>16119</v>
      </c>
      <c r="FG16126" s="55" t="s">
        <v>2094</v>
      </c>
      <c r="FH16126" s="55" t="s">
        <v>763</v>
      </c>
      <c r="FI16126" s="55">
        <v>2</v>
      </c>
      <c r="FJ16126" s="55">
        <v>10000</v>
      </c>
      <c r="FK16126" s="55" t="s">
        <v>1258</v>
      </c>
      <c r="FL16126" s="55">
        <v>0.0584</v>
      </c>
    </row>
    <row r="16127" ht="14.25" customHeight="1" outlineLevel="1" spans="162:168">
      <c r="FF16127" s="55">
        <v>16120</v>
      </c>
      <c r="FG16127" s="55" t="s">
        <v>2094</v>
      </c>
      <c r="FH16127" s="55" t="s">
        <v>763</v>
      </c>
      <c r="FI16127" s="55">
        <v>2</v>
      </c>
      <c r="FJ16127" s="55">
        <v>25000</v>
      </c>
      <c r="FK16127" s="55" t="s">
        <v>1258</v>
      </c>
      <c r="FL16127" s="55">
        <v>0.0559</v>
      </c>
    </row>
    <row r="16128" ht="14.25" customHeight="1" outlineLevel="1" spans="162:168">
      <c r="FF16128" s="55">
        <v>16121</v>
      </c>
      <c r="FG16128" s="55" t="s">
        <v>2094</v>
      </c>
      <c r="FH16128" s="55" t="s">
        <v>763</v>
      </c>
      <c r="FI16128" s="55">
        <v>2</v>
      </c>
      <c r="FJ16128" s="55">
        <v>50000</v>
      </c>
      <c r="FK16128" s="55" t="s">
        <v>1258</v>
      </c>
      <c r="FL16128" s="55">
        <v>0.0525</v>
      </c>
    </row>
    <row r="16129" ht="14.25" customHeight="1" outlineLevel="1" spans="162:168">
      <c r="FF16129" s="55">
        <v>16122</v>
      </c>
      <c r="FG16129" s="55" t="s">
        <v>2094</v>
      </c>
      <c r="FH16129" s="55" t="s">
        <v>763</v>
      </c>
      <c r="FI16129" s="55">
        <v>2</v>
      </c>
      <c r="FJ16129" s="55">
        <v>80000</v>
      </c>
      <c r="FK16129" s="55" t="s">
        <v>1258</v>
      </c>
      <c r="FL16129" s="55">
        <v>0.0475</v>
      </c>
    </row>
    <row r="16130" ht="14.25" customHeight="1" outlineLevel="1" spans="162:168">
      <c r="FF16130" s="55">
        <v>16123</v>
      </c>
      <c r="FG16130" s="55" t="s">
        <v>2094</v>
      </c>
      <c r="FH16130" s="55" t="s">
        <v>763</v>
      </c>
      <c r="FI16130" s="55">
        <v>2</v>
      </c>
      <c r="FJ16130" s="55">
        <v>130000</v>
      </c>
      <c r="FK16130" s="55" t="s">
        <v>1258</v>
      </c>
      <c r="FL16130" s="55">
        <v>0.0475</v>
      </c>
    </row>
    <row r="16131" ht="14.25" customHeight="1" outlineLevel="1" spans="162:168">
      <c r="FF16131" s="55">
        <v>16124</v>
      </c>
      <c r="FG16131" s="55" t="s">
        <v>2094</v>
      </c>
      <c r="FH16131" s="55" t="s">
        <v>763</v>
      </c>
      <c r="FI16131" s="55">
        <v>2</v>
      </c>
      <c r="FJ16131" s="55">
        <v>260000</v>
      </c>
      <c r="FK16131" s="55" t="s">
        <v>1258</v>
      </c>
      <c r="FL16131" s="55">
        <v>0.0475</v>
      </c>
    </row>
    <row r="16132" ht="14.25" customHeight="1" outlineLevel="1" spans="162:168">
      <c r="FF16132" s="55">
        <v>16125</v>
      </c>
      <c r="FG16132" s="55" t="s">
        <v>2094</v>
      </c>
      <c r="FH16132" s="55" t="s">
        <v>763</v>
      </c>
      <c r="FI16132" s="55">
        <v>2</v>
      </c>
      <c r="FJ16132" s="55">
        <v>400000</v>
      </c>
      <c r="FK16132" s="55" t="s">
        <v>1258</v>
      </c>
      <c r="FL16132" s="55">
        <v>0.0475</v>
      </c>
    </row>
    <row r="16133" ht="14.25" customHeight="1" outlineLevel="1" spans="162:168">
      <c r="FF16133" s="55">
        <v>16126</v>
      </c>
      <c r="FG16133" s="55" t="s">
        <v>2094</v>
      </c>
      <c r="FH16133" s="55" t="s">
        <v>763</v>
      </c>
      <c r="FI16133" s="55">
        <v>2</v>
      </c>
      <c r="FJ16133" s="55">
        <v>530000</v>
      </c>
      <c r="FK16133" s="55" t="s">
        <v>1258</v>
      </c>
      <c r="FL16133" s="55">
        <v>0.0475</v>
      </c>
    </row>
    <row r="16134" ht="14.25" customHeight="1" outlineLevel="1" spans="162:168">
      <c r="FF16134" s="55">
        <v>16127</v>
      </c>
      <c r="FG16134" s="55" t="s">
        <v>2094</v>
      </c>
      <c r="FH16134" s="55" t="s">
        <v>763</v>
      </c>
      <c r="FI16134" s="55">
        <v>2</v>
      </c>
      <c r="FJ16134" s="55">
        <v>540000</v>
      </c>
      <c r="FK16134" s="55" t="s">
        <v>1258</v>
      </c>
      <c r="FL16134" s="55">
        <v>0.0475</v>
      </c>
    </row>
    <row r="16135" ht="14.25" customHeight="1" outlineLevel="1" spans="162:168">
      <c r="FF16135" s="55">
        <v>16128</v>
      </c>
      <c r="FG16135" s="55" t="s">
        <v>2094</v>
      </c>
      <c r="FH16135" s="55" t="s">
        <v>763</v>
      </c>
      <c r="FI16135" s="55">
        <v>3</v>
      </c>
      <c r="FJ16135" s="55">
        <v>0</v>
      </c>
      <c r="FK16135" s="55" t="s">
        <v>1258</v>
      </c>
      <c r="FL16135" s="55">
        <v>0.085</v>
      </c>
    </row>
    <row r="16136" ht="14.25" customHeight="1" outlineLevel="1" spans="162:168">
      <c r="FF16136" s="55">
        <v>16129</v>
      </c>
      <c r="FG16136" s="55" t="s">
        <v>2094</v>
      </c>
      <c r="FH16136" s="55" t="s">
        <v>763</v>
      </c>
      <c r="FI16136" s="55">
        <v>3</v>
      </c>
      <c r="FJ16136" s="55">
        <v>1000</v>
      </c>
      <c r="FK16136" s="55" t="s">
        <v>1258</v>
      </c>
      <c r="FL16136" s="55">
        <v>0.085</v>
      </c>
    </row>
    <row r="16137" ht="14.25" customHeight="1" outlineLevel="1" spans="162:168">
      <c r="FF16137" s="55">
        <v>16130</v>
      </c>
      <c r="FG16137" s="55" t="s">
        <v>2094</v>
      </c>
      <c r="FH16137" s="55" t="s">
        <v>763</v>
      </c>
      <c r="FI16137" s="55">
        <v>3</v>
      </c>
      <c r="FJ16137" s="55">
        <v>2500</v>
      </c>
      <c r="FK16137" s="55" t="s">
        <v>1258</v>
      </c>
      <c r="FL16137" s="55">
        <v>0.0792</v>
      </c>
    </row>
    <row r="16138" ht="14.25" customHeight="1" outlineLevel="1" spans="162:168">
      <c r="FF16138" s="55">
        <v>16131</v>
      </c>
      <c r="FG16138" s="55" t="s">
        <v>2094</v>
      </c>
      <c r="FH16138" s="55" t="s">
        <v>763</v>
      </c>
      <c r="FI16138" s="55">
        <v>3</v>
      </c>
      <c r="FJ16138" s="55">
        <v>5000</v>
      </c>
      <c r="FK16138" s="55" t="s">
        <v>1258</v>
      </c>
      <c r="FL16138" s="55">
        <v>0.07</v>
      </c>
    </row>
    <row r="16139" ht="14.25" customHeight="1" outlineLevel="1" spans="162:168">
      <c r="FF16139" s="55">
        <v>16132</v>
      </c>
      <c r="FG16139" s="55" t="s">
        <v>2094</v>
      </c>
      <c r="FH16139" s="55" t="s">
        <v>763</v>
      </c>
      <c r="FI16139" s="55">
        <v>3</v>
      </c>
      <c r="FJ16139" s="55">
        <v>10000</v>
      </c>
      <c r="FK16139" s="55" t="s">
        <v>1258</v>
      </c>
      <c r="FL16139" s="55">
        <v>0.0584</v>
      </c>
    </row>
    <row r="16140" ht="14.25" customHeight="1" outlineLevel="1" spans="162:168">
      <c r="FF16140" s="55">
        <v>16133</v>
      </c>
      <c r="FG16140" s="55" t="s">
        <v>2094</v>
      </c>
      <c r="FH16140" s="55" t="s">
        <v>763</v>
      </c>
      <c r="FI16140" s="55">
        <v>3</v>
      </c>
      <c r="FJ16140" s="55">
        <v>25000</v>
      </c>
      <c r="FK16140" s="55" t="s">
        <v>1258</v>
      </c>
      <c r="FL16140" s="55">
        <v>0.0559</v>
      </c>
    </row>
    <row r="16141" ht="14.25" customHeight="1" outlineLevel="1" spans="162:168">
      <c r="FF16141" s="55">
        <v>16134</v>
      </c>
      <c r="FG16141" s="55" t="s">
        <v>2094</v>
      </c>
      <c r="FH16141" s="55" t="s">
        <v>763</v>
      </c>
      <c r="FI16141" s="55">
        <v>3</v>
      </c>
      <c r="FJ16141" s="55">
        <v>50000</v>
      </c>
      <c r="FK16141" s="55" t="s">
        <v>1258</v>
      </c>
      <c r="FL16141" s="55">
        <v>0.0525</v>
      </c>
    </row>
    <row r="16142" ht="14.25" customHeight="1" outlineLevel="1" spans="162:168">
      <c r="FF16142" s="55">
        <v>16135</v>
      </c>
      <c r="FG16142" s="55" t="s">
        <v>2094</v>
      </c>
      <c r="FH16142" s="55" t="s">
        <v>763</v>
      </c>
      <c r="FI16142" s="55">
        <v>3</v>
      </c>
      <c r="FJ16142" s="55">
        <v>80000</v>
      </c>
      <c r="FK16142" s="55" t="s">
        <v>1258</v>
      </c>
      <c r="FL16142" s="55">
        <v>0.0475</v>
      </c>
    </row>
    <row r="16143" ht="14.25" customHeight="1" outlineLevel="1" spans="162:168">
      <c r="FF16143" s="55">
        <v>16136</v>
      </c>
      <c r="FG16143" s="55" t="s">
        <v>2094</v>
      </c>
      <c r="FH16143" s="55" t="s">
        <v>763</v>
      </c>
      <c r="FI16143" s="55">
        <v>3</v>
      </c>
      <c r="FJ16143" s="55">
        <v>130000</v>
      </c>
      <c r="FK16143" s="55" t="s">
        <v>1258</v>
      </c>
      <c r="FL16143" s="55">
        <v>0.0475</v>
      </c>
    </row>
    <row r="16144" ht="14.25" customHeight="1" outlineLevel="1" spans="162:168">
      <c r="FF16144" s="55">
        <v>16137</v>
      </c>
      <c r="FG16144" s="55" t="s">
        <v>2094</v>
      </c>
      <c r="FH16144" s="55" t="s">
        <v>763</v>
      </c>
      <c r="FI16144" s="55">
        <v>3</v>
      </c>
      <c r="FJ16144" s="55">
        <v>260000</v>
      </c>
      <c r="FK16144" s="55" t="s">
        <v>1258</v>
      </c>
      <c r="FL16144" s="55">
        <v>0.0475</v>
      </c>
    </row>
    <row r="16145" ht="14.25" customHeight="1" outlineLevel="1" spans="162:168">
      <c r="FF16145" s="55">
        <v>16138</v>
      </c>
      <c r="FG16145" s="55" t="s">
        <v>2094</v>
      </c>
      <c r="FH16145" s="55" t="s">
        <v>763</v>
      </c>
      <c r="FI16145" s="55">
        <v>3</v>
      </c>
      <c r="FJ16145" s="55">
        <v>400000</v>
      </c>
      <c r="FK16145" s="55" t="s">
        <v>1258</v>
      </c>
      <c r="FL16145" s="55">
        <v>0.0475</v>
      </c>
    </row>
    <row r="16146" ht="14.25" customHeight="1" outlineLevel="1" spans="162:168">
      <c r="FF16146" s="55">
        <v>16139</v>
      </c>
      <c r="FG16146" s="55" t="s">
        <v>2094</v>
      </c>
      <c r="FH16146" s="55" t="s">
        <v>763</v>
      </c>
      <c r="FI16146" s="55">
        <v>3</v>
      </c>
      <c r="FJ16146" s="55">
        <v>530000</v>
      </c>
      <c r="FK16146" s="55" t="s">
        <v>1258</v>
      </c>
      <c r="FL16146" s="55">
        <v>0.0475</v>
      </c>
    </row>
    <row r="16147" ht="14.25" customHeight="1" outlineLevel="1" spans="162:168">
      <c r="FF16147" s="55">
        <v>16140</v>
      </c>
      <c r="FG16147" s="55" t="s">
        <v>2094</v>
      </c>
      <c r="FH16147" s="55" t="s">
        <v>763</v>
      </c>
      <c r="FI16147" s="55">
        <v>3</v>
      </c>
      <c r="FJ16147" s="55">
        <v>540000</v>
      </c>
      <c r="FK16147" s="55" t="s">
        <v>1258</v>
      </c>
      <c r="FL16147" s="55">
        <v>0.0475</v>
      </c>
    </row>
    <row r="16148" ht="14.25" customHeight="1" outlineLevel="1" spans="162:168">
      <c r="FF16148" s="55">
        <v>16141</v>
      </c>
      <c r="FG16148" s="55" t="s">
        <v>2094</v>
      </c>
      <c r="FH16148" s="55" t="s">
        <v>763</v>
      </c>
      <c r="FI16148" s="55">
        <v>4</v>
      </c>
      <c r="FJ16148" s="55">
        <v>0</v>
      </c>
      <c r="FK16148" s="55" t="s">
        <v>1258</v>
      </c>
      <c r="FL16148" s="55">
        <v>0.085</v>
      </c>
    </row>
    <row r="16149" ht="14.25" customHeight="1" outlineLevel="1" spans="162:168">
      <c r="FF16149" s="55">
        <v>16142</v>
      </c>
      <c r="FG16149" s="55" t="s">
        <v>2094</v>
      </c>
      <c r="FH16149" s="55" t="s">
        <v>763</v>
      </c>
      <c r="FI16149" s="55">
        <v>4</v>
      </c>
      <c r="FJ16149" s="55">
        <v>1000</v>
      </c>
      <c r="FK16149" s="55" t="s">
        <v>1258</v>
      </c>
      <c r="FL16149" s="55">
        <v>0.085</v>
      </c>
    </row>
    <row r="16150" ht="14.25" customHeight="1" outlineLevel="1" spans="162:168">
      <c r="FF16150" s="55">
        <v>16143</v>
      </c>
      <c r="FG16150" s="55" t="s">
        <v>2094</v>
      </c>
      <c r="FH16150" s="55" t="s">
        <v>763</v>
      </c>
      <c r="FI16150" s="55">
        <v>4</v>
      </c>
      <c r="FJ16150" s="55">
        <v>2500</v>
      </c>
      <c r="FK16150" s="55" t="s">
        <v>1258</v>
      </c>
      <c r="FL16150" s="55">
        <v>0.0792</v>
      </c>
    </row>
    <row r="16151" ht="14.25" customHeight="1" outlineLevel="1" spans="162:168">
      <c r="FF16151" s="55">
        <v>16144</v>
      </c>
      <c r="FG16151" s="55" t="s">
        <v>2094</v>
      </c>
      <c r="FH16151" s="55" t="s">
        <v>763</v>
      </c>
      <c r="FI16151" s="55">
        <v>4</v>
      </c>
      <c r="FJ16151" s="55">
        <v>5000</v>
      </c>
      <c r="FK16151" s="55" t="s">
        <v>1258</v>
      </c>
      <c r="FL16151" s="55">
        <v>0.07</v>
      </c>
    </row>
    <row r="16152" ht="14.25" customHeight="1" outlineLevel="1" spans="162:168">
      <c r="FF16152" s="55">
        <v>16145</v>
      </c>
      <c r="FG16152" s="55" t="s">
        <v>2094</v>
      </c>
      <c r="FH16152" s="55" t="s">
        <v>763</v>
      </c>
      <c r="FI16152" s="55">
        <v>4</v>
      </c>
      <c r="FJ16152" s="55">
        <v>10000</v>
      </c>
      <c r="FK16152" s="55" t="s">
        <v>1258</v>
      </c>
      <c r="FL16152" s="55">
        <v>0.0584</v>
      </c>
    </row>
    <row r="16153" ht="14.25" customHeight="1" outlineLevel="1" spans="162:168">
      <c r="FF16153" s="55">
        <v>16146</v>
      </c>
      <c r="FG16153" s="55" t="s">
        <v>2094</v>
      </c>
      <c r="FH16153" s="55" t="s">
        <v>763</v>
      </c>
      <c r="FI16153" s="55">
        <v>4</v>
      </c>
      <c r="FJ16153" s="55">
        <v>25000</v>
      </c>
      <c r="FK16153" s="55" t="s">
        <v>1258</v>
      </c>
      <c r="FL16153" s="55">
        <v>0.0559</v>
      </c>
    </row>
    <row r="16154" ht="14.25" customHeight="1" outlineLevel="1" spans="162:168">
      <c r="FF16154" s="55">
        <v>16147</v>
      </c>
      <c r="FG16154" s="55" t="s">
        <v>2094</v>
      </c>
      <c r="FH16154" s="55" t="s">
        <v>763</v>
      </c>
      <c r="FI16154" s="55">
        <v>4</v>
      </c>
      <c r="FJ16154" s="55">
        <v>50000</v>
      </c>
      <c r="FK16154" s="55" t="s">
        <v>1258</v>
      </c>
      <c r="FL16154" s="55">
        <v>0.0525</v>
      </c>
    </row>
    <row r="16155" ht="14.25" customHeight="1" outlineLevel="1" spans="162:168">
      <c r="FF16155" s="55">
        <v>16148</v>
      </c>
      <c r="FG16155" s="55" t="s">
        <v>2094</v>
      </c>
      <c r="FH16155" s="55" t="s">
        <v>763</v>
      </c>
      <c r="FI16155" s="55">
        <v>4</v>
      </c>
      <c r="FJ16155" s="55">
        <v>80000</v>
      </c>
      <c r="FK16155" s="55" t="s">
        <v>1258</v>
      </c>
      <c r="FL16155" s="55">
        <v>0.0475</v>
      </c>
    </row>
    <row r="16156" ht="14.25" customHeight="1" outlineLevel="1" spans="162:168">
      <c r="FF16156" s="55">
        <v>16149</v>
      </c>
      <c r="FG16156" s="55" t="s">
        <v>2094</v>
      </c>
      <c r="FH16156" s="55" t="s">
        <v>763</v>
      </c>
      <c r="FI16156" s="55">
        <v>4</v>
      </c>
      <c r="FJ16156" s="55">
        <v>130000</v>
      </c>
      <c r="FK16156" s="55" t="s">
        <v>1258</v>
      </c>
      <c r="FL16156" s="55">
        <v>0.0475</v>
      </c>
    </row>
    <row r="16157" ht="14.25" customHeight="1" outlineLevel="1" spans="162:168">
      <c r="FF16157" s="55">
        <v>16150</v>
      </c>
      <c r="FG16157" s="55" t="s">
        <v>2094</v>
      </c>
      <c r="FH16157" s="55" t="s">
        <v>763</v>
      </c>
      <c r="FI16157" s="55">
        <v>4</v>
      </c>
      <c r="FJ16157" s="55">
        <v>260000</v>
      </c>
      <c r="FK16157" s="55" t="s">
        <v>1258</v>
      </c>
      <c r="FL16157" s="55">
        <v>0.0475</v>
      </c>
    </row>
    <row r="16158" ht="14.25" customHeight="1" outlineLevel="1" spans="162:168">
      <c r="FF16158" s="55">
        <v>16151</v>
      </c>
      <c r="FG16158" s="55" t="s">
        <v>2094</v>
      </c>
      <c r="FH16158" s="55" t="s">
        <v>763</v>
      </c>
      <c r="FI16158" s="55">
        <v>4</v>
      </c>
      <c r="FJ16158" s="55">
        <v>400000</v>
      </c>
      <c r="FK16158" s="55" t="s">
        <v>1258</v>
      </c>
      <c r="FL16158" s="55">
        <v>0.0475</v>
      </c>
    </row>
    <row r="16159" ht="14.25" customHeight="1" outlineLevel="1" spans="162:168">
      <c r="FF16159" s="55">
        <v>16152</v>
      </c>
      <c r="FG16159" s="55" t="s">
        <v>2094</v>
      </c>
      <c r="FH16159" s="55" t="s">
        <v>763</v>
      </c>
      <c r="FI16159" s="55">
        <v>4</v>
      </c>
      <c r="FJ16159" s="55">
        <v>530000</v>
      </c>
      <c r="FK16159" s="55" t="s">
        <v>1258</v>
      </c>
      <c r="FL16159" s="55">
        <v>0.0475</v>
      </c>
    </row>
    <row r="16160" ht="14.25" customHeight="1" outlineLevel="1" spans="162:168">
      <c r="FF16160" s="55">
        <v>16153</v>
      </c>
      <c r="FG16160" s="55" t="s">
        <v>2094</v>
      </c>
      <c r="FH16160" s="55" t="s">
        <v>763</v>
      </c>
      <c r="FI16160" s="55">
        <v>4</v>
      </c>
      <c r="FJ16160" s="55">
        <v>540000</v>
      </c>
      <c r="FK16160" s="55" t="s">
        <v>1258</v>
      </c>
      <c r="FL16160" s="55">
        <v>0.0475</v>
      </c>
    </row>
    <row r="16161" ht="14.25" customHeight="1" outlineLevel="1" spans="162:168">
      <c r="FF16161" s="55">
        <v>16154</v>
      </c>
      <c r="FG16161" s="55" t="s">
        <v>2094</v>
      </c>
      <c r="FH16161" s="55" t="s">
        <v>763</v>
      </c>
      <c r="FI16161" s="55">
        <v>5</v>
      </c>
      <c r="FJ16161" s="55">
        <v>0</v>
      </c>
      <c r="FK16161" s="55" t="s">
        <v>1258</v>
      </c>
      <c r="FL16161" s="55">
        <v>0.0475</v>
      </c>
    </row>
    <row r="16162" ht="14.25" customHeight="1" outlineLevel="1" spans="162:168">
      <c r="FF16162" s="55">
        <v>16155</v>
      </c>
      <c r="FG16162" s="55" t="s">
        <v>2094</v>
      </c>
      <c r="FH16162" s="55" t="s">
        <v>763</v>
      </c>
      <c r="FI16162" s="55">
        <v>5</v>
      </c>
      <c r="FJ16162" s="55">
        <v>1000</v>
      </c>
      <c r="FK16162" s="55" t="s">
        <v>1258</v>
      </c>
      <c r="FL16162" s="55">
        <v>0.0475</v>
      </c>
    </row>
    <row r="16163" ht="14.25" customHeight="1" outlineLevel="1" spans="162:168">
      <c r="FF16163" s="55">
        <v>16156</v>
      </c>
      <c r="FG16163" s="55" t="s">
        <v>2094</v>
      </c>
      <c r="FH16163" s="55" t="s">
        <v>763</v>
      </c>
      <c r="FI16163" s="55">
        <v>5</v>
      </c>
      <c r="FJ16163" s="55">
        <v>2500</v>
      </c>
      <c r="FK16163" s="55" t="s">
        <v>1258</v>
      </c>
      <c r="FL16163" s="55">
        <v>0.0475</v>
      </c>
    </row>
    <row r="16164" ht="14.25" customHeight="1" outlineLevel="1" spans="162:168">
      <c r="FF16164" s="55">
        <v>16157</v>
      </c>
      <c r="FG16164" s="55" t="s">
        <v>2094</v>
      </c>
      <c r="FH16164" s="55" t="s">
        <v>763</v>
      </c>
      <c r="FI16164" s="55">
        <v>5</v>
      </c>
      <c r="FJ16164" s="55">
        <v>5000</v>
      </c>
      <c r="FK16164" s="55" t="s">
        <v>1258</v>
      </c>
      <c r="FL16164" s="55">
        <v>0.0475</v>
      </c>
    </row>
    <row r="16165" ht="14.25" customHeight="1" outlineLevel="1" spans="162:168">
      <c r="FF16165" s="55">
        <v>16158</v>
      </c>
      <c r="FG16165" s="55" t="s">
        <v>2094</v>
      </c>
      <c r="FH16165" s="55" t="s">
        <v>763</v>
      </c>
      <c r="FI16165" s="55">
        <v>5</v>
      </c>
      <c r="FJ16165" s="55">
        <v>10000</v>
      </c>
      <c r="FK16165" s="55" t="s">
        <v>1258</v>
      </c>
      <c r="FL16165" s="55">
        <v>0.0475</v>
      </c>
    </row>
    <row r="16166" ht="14.25" customHeight="1" outlineLevel="1" spans="162:168">
      <c r="FF16166" s="55">
        <v>16159</v>
      </c>
      <c r="FG16166" s="55" t="s">
        <v>2094</v>
      </c>
      <c r="FH16166" s="55" t="s">
        <v>763</v>
      </c>
      <c r="FI16166" s="55">
        <v>5</v>
      </c>
      <c r="FJ16166" s="55">
        <v>25000</v>
      </c>
      <c r="FK16166" s="55" t="s">
        <v>1258</v>
      </c>
      <c r="FL16166" s="55">
        <v>0.0475</v>
      </c>
    </row>
    <row r="16167" ht="14.25" customHeight="1" outlineLevel="1" spans="162:168">
      <c r="FF16167" s="55">
        <v>16160</v>
      </c>
      <c r="FG16167" s="55" t="s">
        <v>2094</v>
      </c>
      <c r="FH16167" s="55" t="s">
        <v>763</v>
      </c>
      <c r="FI16167" s="55">
        <v>5</v>
      </c>
      <c r="FJ16167" s="55">
        <v>50000</v>
      </c>
      <c r="FK16167" s="55" t="s">
        <v>1258</v>
      </c>
      <c r="FL16167" s="55">
        <v>0.0475</v>
      </c>
    </row>
    <row r="16168" ht="14.25" customHeight="1" outlineLevel="1" spans="162:168">
      <c r="FF16168" s="55">
        <v>16161</v>
      </c>
      <c r="FG16168" s="55" t="s">
        <v>2094</v>
      </c>
      <c r="FH16168" s="55" t="s">
        <v>763</v>
      </c>
      <c r="FI16168" s="55">
        <v>5</v>
      </c>
      <c r="FJ16168" s="55">
        <v>80000</v>
      </c>
      <c r="FK16168" s="55" t="s">
        <v>1258</v>
      </c>
      <c r="FL16168" s="55">
        <v>0.0475</v>
      </c>
    </row>
    <row r="16169" ht="14.25" customHeight="1" outlineLevel="1" spans="162:168">
      <c r="FF16169" s="55">
        <v>16162</v>
      </c>
      <c r="FG16169" s="55" t="s">
        <v>2094</v>
      </c>
      <c r="FH16169" s="55" t="s">
        <v>763</v>
      </c>
      <c r="FI16169" s="55">
        <v>5</v>
      </c>
      <c r="FJ16169" s="55">
        <v>130000</v>
      </c>
      <c r="FK16169" s="55" t="s">
        <v>1258</v>
      </c>
      <c r="FL16169" s="55">
        <v>0.0475</v>
      </c>
    </row>
    <row r="16170" ht="14.25" customHeight="1" outlineLevel="1" spans="162:168">
      <c r="FF16170" s="55">
        <v>16163</v>
      </c>
      <c r="FG16170" s="55" t="s">
        <v>2094</v>
      </c>
      <c r="FH16170" s="55" t="s">
        <v>763</v>
      </c>
      <c r="FI16170" s="55">
        <v>5</v>
      </c>
      <c r="FJ16170" s="55">
        <v>260000</v>
      </c>
      <c r="FK16170" s="55" t="s">
        <v>1258</v>
      </c>
      <c r="FL16170" s="55">
        <v>0.0475</v>
      </c>
    </row>
    <row r="16171" ht="14.25" customHeight="1" outlineLevel="1" spans="162:168">
      <c r="FF16171" s="55">
        <v>16164</v>
      </c>
      <c r="FG16171" s="55" t="s">
        <v>2094</v>
      </c>
      <c r="FH16171" s="55" t="s">
        <v>763</v>
      </c>
      <c r="FI16171" s="55">
        <v>5</v>
      </c>
      <c r="FJ16171" s="55">
        <v>400000</v>
      </c>
      <c r="FK16171" s="55" t="s">
        <v>1258</v>
      </c>
      <c r="FL16171" s="55">
        <v>0.0475</v>
      </c>
    </row>
    <row r="16172" ht="14.25" customHeight="1" outlineLevel="1" spans="162:168">
      <c r="FF16172" s="55">
        <v>16165</v>
      </c>
      <c r="FG16172" s="55" t="s">
        <v>2094</v>
      </c>
      <c r="FH16172" s="55" t="s">
        <v>763</v>
      </c>
      <c r="FI16172" s="55">
        <v>5</v>
      </c>
      <c r="FJ16172" s="55">
        <v>530000</v>
      </c>
      <c r="FK16172" s="55" t="s">
        <v>1258</v>
      </c>
      <c r="FL16172" s="55">
        <v>0.0475</v>
      </c>
    </row>
    <row r="16173" ht="14.25" customHeight="1" outlineLevel="1" spans="162:168">
      <c r="FF16173" s="55">
        <v>16166</v>
      </c>
      <c r="FG16173" s="55" t="s">
        <v>2094</v>
      </c>
      <c r="FH16173" s="55" t="s">
        <v>763</v>
      </c>
      <c r="FI16173" s="55">
        <v>5</v>
      </c>
      <c r="FJ16173" s="55">
        <v>540000</v>
      </c>
      <c r="FK16173" s="55" t="s">
        <v>1258</v>
      </c>
      <c r="FL16173" s="55">
        <v>0.0475</v>
      </c>
    </row>
    <row r="16174" ht="14.25" customHeight="1" outlineLevel="1" spans="162:168">
      <c r="FF16174" s="55">
        <v>16167</v>
      </c>
      <c r="FG16174" s="55" t="s">
        <v>2094</v>
      </c>
      <c r="FH16174" s="55" t="s">
        <v>763</v>
      </c>
      <c r="FI16174" s="55">
        <v>6</v>
      </c>
      <c r="FJ16174" s="55">
        <v>0</v>
      </c>
      <c r="FK16174" s="55" t="s">
        <v>1258</v>
      </c>
      <c r="FL16174" s="55">
        <v>0.025</v>
      </c>
    </row>
    <row r="16175" ht="14.25" customHeight="1" outlineLevel="1" spans="162:168">
      <c r="FF16175" s="55">
        <v>16168</v>
      </c>
      <c r="FG16175" s="55" t="s">
        <v>2094</v>
      </c>
      <c r="FH16175" s="55" t="s">
        <v>763</v>
      </c>
      <c r="FI16175" s="55">
        <v>6</v>
      </c>
      <c r="FJ16175" s="55">
        <v>1000</v>
      </c>
      <c r="FK16175" s="55" t="s">
        <v>1258</v>
      </c>
      <c r="FL16175" s="55">
        <v>0.025</v>
      </c>
    </row>
    <row r="16176" ht="14.25" customHeight="1" outlineLevel="1" spans="162:168">
      <c r="FF16176" s="55">
        <v>16169</v>
      </c>
      <c r="FG16176" s="55" t="s">
        <v>2094</v>
      </c>
      <c r="FH16176" s="55" t="s">
        <v>763</v>
      </c>
      <c r="FI16176" s="55">
        <v>6</v>
      </c>
      <c r="FJ16176" s="55">
        <v>2500</v>
      </c>
      <c r="FK16176" s="55" t="s">
        <v>1258</v>
      </c>
      <c r="FL16176" s="55">
        <v>0.025</v>
      </c>
    </row>
    <row r="16177" ht="14.25" customHeight="1" outlineLevel="1" spans="162:168">
      <c r="FF16177" s="55">
        <v>16170</v>
      </c>
      <c r="FG16177" s="55" t="s">
        <v>2094</v>
      </c>
      <c r="FH16177" s="55" t="s">
        <v>763</v>
      </c>
      <c r="FI16177" s="55">
        <v>6</v>
      </c>
      <c r="FJ16177" s="55">
        <v>5000</v>
      </c>
      <c r="FK16177" s="55" t="s">
        <v>1258</v>
      </c>
      <c r="FL16177" s="55">
        <v>0.025</v>
      </c>
    </row>
    <row r="16178" ht="14.25" customHeight="1" outlineLevel="1" spans="162:168">
      <c r="FF16178" s="55">
        <v>16171</v>
      </c>
      <c r="FG16178" s="55" t="s">
        <v>2094</v>
      </c>
      <c r="FH16178" s="55" t="s">
        <v>763</v>
      </c>
      <c r="FI16178" s="55">
        <v>6</v>
      </c>
      <c r="FJ16178" s="55">
        <v>10000</v>
      </c>
      <c r="FK16178" s="55" t="s">
        <v>1258</v>
      </c>
      <c r="FL16178" s="55">
        <v>0.025</v>
      </c>
    </row>
    <row r="16179" ht="14.25" customHeight="1" outlineLevel="1" spans="162:168">
      <c r="FF16179" s="55">
        <v>16172</v>
      </c>
      <c r="FG16179" s="55" t="s">
        <v>2094</v>
      </c>
      <c r="FH16179" s="55" t="s">
        <v>763</v>
      </c>
      <c r="FI16179" s="55">
        <v>6</v>
      </c>
      <c r="FJ16179" s="55">
        <v>25000</v>
      </c>
      <c r="FK16179" s="55" t="s">
        <v>1258</v>
      </c>
      <c r="FL16179" s="55">
        <v>0.025</v>
      </c>
    </row>
    <row r="16180" ht="14.25" customHeight="1" outlineLevel="1" spans="162:168">
      <c r="FF16180" s="55">
        <v>16173</v>
      </c>
      <c r="FG16180" s="55" t="s">
        <v>2094</v>
      </c>
      <c r="FH16180" s="55" t="s">
        <v>763</v>
      </c>
      <c r="FI16180" s="55">
        <v>6</v>
      </c>
      <c r="FJ16180" s="55">
        <v>50000</v>
      </c>
      <c r="FK16180" s="55" t="s">
        <v>1258</v>
      </c>
      <c r="FL16180" s="55">
        <v>0.025</v>
      </c>
    </row>
    <row r="16181" ht="14.25" customHeight="1" outlineLevel="1" spans="162:168">
      <c r="FF16181" s="55">
        <v>16174</v>
      </c>
      <c r="FG16181" s="55" t="s">
        <v>2094</v>
      </c>
      <c r="FH16181" s="55" t="s">
        <v>763</v>
      </c>
      <c r="FI16181" s="55">
        <v>6</v>
      </c>
      <c r="FJ16181" s="55">
        <v>80000</v>
      </c>
      <c r="FK16181" s="55" t="s">
        <v>1258</v>
      </c>
      <c r="FL16181" s="55">
        <v>0.025</v>
      </c>
    </row>
    <row r="16182" ht="14.25" customHeight="1" outlineLevel="1" spans="162:168">
      <c r="FF16182" s="55">
        <v>16175</v>
      </c>
      <c r="FG16182" s="55" t="s">
        <v>2094</v>
      </c>
      <c r="FH16182" s="55" t="s">
        <v>763</v>
      </c>
      <c r="FI16182" s="55">
        <v>6</v>
      </c>
      <c r="FJ16182" s="55">
        <v>130000</v>
      </c>
      <c r="FK16182" s="55" t="s">
        <v>1258</v>
      </c>
      <c r="FL16182" s="55">
        <v>0.025</v>
      </c>
    </row>
    <row r="16183" ht="14.25" customHeight="1" outlineLevel="1" spans="162:168">
      <c r="FF16183" s="55">
        <v>16176</v>
      </c>
      <c r="FG16183" s="55" t="s">
        <v>2094</v>
      </c>
      <c r="FH16183" s="55" t="s">
        <v>763</v>
      </c>
      <c r="FI16183" s="55">
        <v>6</v>
      </c>
      <c r="FJ16183" s="55">
        <v>260000</v>
      </c>
      <c r="FK16183" s="55" t="s">
        <v>1258</v>
      </c>
      <c r="FL16183" s="55">
        <v>0.025</v>
      </c>
    </row>
    <row r="16184" ht="14.25" customHeight="1" outlineLevel="1" spans="162:168">
      <c r="FF16184" s="55">
        <v>16177</v>
      </c>
      <c r="FG16184" s="55" t="s">
        <v>2094</v>
      </c>
      <c r="FH16184" s="55" t="s">
        <v>763</v>
      </c>
      <c r="FI16184" s="55">
        <v>6</v>
      </c>
      <c r="FJ16184" s="55">
        <v>400000</v>
      </c>
      <c r="FK16184" s="55" t="s">
        <v>1258</v>
      </c>
      <c r="FL16184" s="55">
        <v>0.025</v>
      </c>
    </row>
    <row r="16185" ht="14.25" customHeight="1" outlineLevel="1" spans="162:168">
      <c r="FF16185" s="55">
        <v>16178</v>
      </c>
      <c r="FG16185" s="55" t="s">
        <v>2094</v>
      </c>
      <c r="FH16185" s="55" t="s">
        <v>763</v>
      </c>
      <c r="FI16185" s="55">
        <v>6</v>
      </c>
      <c r="FJ16185" s="55">
        <v>530000</v>
      </c>
      <c r="FK16185" s="55" t="s">
        <v>1258</v>
      </c>
      <c r="FL16185" s="55">
        <v>0.025</v>
      </c>
    </row>
    <row r="16186" ht="14.25" customHeight="1" outlineLevel="1" spans="162:168">
      <c r="FF16186" s="55">
        <v>16179</v>
      </c>
      <c r="FG16186" s="55" t="s">
        <v>2094</v>
      </c>
      <c r="FH16186" s="55" t="s">
        <v>763</v>
      </c>
      <c r="FI16186" s="55">
        <v>6</v>
      </c>
      <c r="FJ16186" s="55">
        <v>540000</v>
      </c>
      <c r="FK16186" s="55" t="s">
        <v>1258</v>
      </c>
      <c r="FL16186" s="55">
        <v>0.025</v>
      </c>
    </row>
    <row r="16187" ht="14.25" customHeight="1" outlineLevel="1" spans="162:168">
      <c r="FF16187" s="55">
        <v>16180</v>
      </c>
      <c r="FG16187" s="55" t="s">
        <v>2094</v>
      </c>
      <c r="FH16187" s="55" t="s">
        <v>1013</v>
      </c>
      <c r="FI16187" s="55">
        <v>1</v>
      </c>
      <c r="FJ16187" s="55">
        <v>0</v>
      </c>
      <c r="FK16187" s="55" t="s">
        <v>1258</v>
      </c>
      <c r="FL16187" s="55">
        <v>0.025</v>
      </c>
    </row>
    <row r="16188" ht="14.25" customHeight="1" outlineLevel="1" spans="162:168">
      <c r="FF16188" s="55">
        <v>16181</v>
      </c>
      <c r="FG16188" s="55" t="s">
        <v>2094</v>
      </c>
      <c r="FH16188" s="55" t="s">
        <v>1013</v>
      </c>
      <c r="FI16188" s="55">
        <v>1</v>
      </c>
      <c r="FJ16188" s="55">
        <v>1000</v>
      </c>
      <c r="FK16188" s="55" t="s">
        <v>1258</v>
      </c>
      <c r="FL16188" s="55">
        <v>0.025</v>
      </c>
    </row>
    <row r="16189" ht="14.25" customHeight="1" outlineLevel="1" spans="162:168">
      <c r="FF16189" s="55">
        <v>16182</v>
      </c>
      <c r="FG16189" s="55" t="s">
        <v>2094</v>
      </c>
      <c r="FH16189" s="55" t="s">
        <v>1013</v>
      </c>
      <c r="FI16189" s="55">
        <v>1</v>
      </c>
      <c r="FJ16189" s="55">
        <v>2500</v>
      </c>
      <c r="FK16189" s="55" t="s">
        <v>1258</v>
      </c>
      <c r="FL16189" s="55">
        <v>0.025</v>
      </c>
    </row>
    <row r="16190" ht="14.25" customHeight="1" outlineLevel="1" spans="162:168">
      <c r="FF16190" s="55">
        <v>16183</v>
      </c>
      <c r="FG16190" s="55" t="s">
        <v>2094</v>
      </c>
      <c r="FH16190" s="55" t="s">
        <v>1013</v>
      </c>
      <c r="FI16190" s="55">
        <v>1</v>
      </c>
      <c r="FJ16190" s="55">
        <v>5000</v>
      </c>
      <c r="FK16190" s="55" t="s">
        <v>1258</v>
      </c>
      <c r="FL16190" s="55">
        <v>0.025</v>
      </c>
    </row>
    <row r="16191" ht="14.25" customHeight="1" outlineLevel="1" spans="162:168">
      <c r="FF16191" s="55">
        <v>16184</v>
      </c>
      <c r="FG16191" s="55" t="s">
        <v>2094</v>
      </c>
      <c r="FH16191" s="55" t="s">
        <v>1013</v>
      </c>
      <c r="FI16191" s="55">
        <v>1</v>
      </c>
      <c r="FJ16191" s="55">
        <v>10000</v>
      </c>
      <c r="FK16191" s="55" t="s">
        <v>1258</v>
      </c>
      <c r="FL16191" s="55">
        <v>0.025</v>
      </c>
    </row>
    <row r="16192" ht="14.25" customHeight="1" outlineLevel="1" spans="162:168">
      <c r="FF16192" s="55">
        <v>16185</v>
      </c>
      <c r="FG16192" s="55" t="s">
        <v>2094</v>
      </c>
      <c r="FH16192" s="55" t="s">
        <v>1013</v>
      </c>
      <c r="FI16192" s="55">
        <v>1</v>
      </c>
      <c r="FJ16192" s="55">
        <v>25000</v>
      </c>
      <c r="FK16192" s="55" t="s">
        <v>1258</v>
      </c>
      <c r="FL16192" s="55">
        <v>0.025</v>
      </c>
    </row>
    <row r="16193" ht="14.25" customHeight="1" outlineLevel="1" spans="162:168">
      <c r="FF16193" s="55">
        <v>16186</v>
      </c>
      <c r="FG16193" s="55" t="s">
        <v>2094</v>
      </c>
      <c r="FH16193" s="55" t="s">
        <v>1013</v>
      </c>
      <c r="FI16193" s="55">
        <v>1</v>
      </c>
      <c r="FJ16193" s="55">
        <v>50000</v>
      </c>
      <c r="FK16193" s="55" t="s">
        <v>1258</v>
      </c>
      <c r="FL16193" s="55">
        <v>0.025</v>
      </c>
    </row>
    <row r="16194" ht="14.25" customHeight="1" outlineLevel="1" spans="162:168">
      <c r="FF16194" s="55">
        <v>16187</v>
      </c>
      <c r="FG16194" s="55" t="s">
        <v>2094</v>
      </c>
      <c r="FH16194" s="55" t="s">
        <v>1013</v>
      </c>
      <c r="FI16194" s="55">
        <v>1</v>
      </c>
      <c r="FJ16194" s="55">
        <v>80000</v>
      </c>
      <c r="FK16194" s="55" t="s">
        <v>1258</v>
      </c>
      <c r="FL16194" s="55">
        <v>0.025</v>
      </c>
    </row>
    <row r="16195" ht="14.25" customHeight="1" outlineLevel="1" spans="162:168">
      <c r="FF16195" s="55">
        <v>16188</v>
      </c>
      <c r="FG16195" s="55" t="s">
        <v>2094</v>
      </c>
      <c r="FH16195" s="55" t="s">
        <v>1013</v>
      </c>
      <c r="FI16195" s="55">
        <v>1</v>
      </c>
      <c r="FJ16195" s="55">
        <v>130000</v>
      </c>
      <c r="FK16195" s="55" t="s">
        <v>1258</v>
      </c>
      <c r="FL16195" s="55">
        <v>0.025</v>
      </c>
    </row>
    <row r="16196" ht="14.25" customHeight="1" outlineLevel="1" spans="162:168">
      <c r="FF16196" s="55">
        <v>16189</v>
      </c>
      <c r="FG16196" s="55" t="s">
        <v>2094</v>
      </c>
      <c r="FH16196" s="55" t="s">
        <v>1013</v>
      </c>
      <c r="FI16196" s="55">
        <v>1</v>
      </c>
      <c r="FJ16196" s="55">
        <v>260000</v>
      </c>
      <c r="FK16196" s="55" t="s">
        <v>1258</v>
      </c>
      <c r="FL16196" s="55">
        <v>0.025</v>
      </c>
    </row>
    <row r="16197" ht="14.25" customHeight="1" outlineLevel="1" spans="162:168">
      <c r="FF16197" s="55">
        <v>16190</v>
      </c>
      <c r="FG16197" s="55" t="s">
        <v>2094</v>
      </c>
      <c r="FH16197" s="55" t="s">
        <v>1013</v>
      </c>
      <c r="FI16197" s="55">
        <v>1</v>
      </c>
      <c r="FJ16197" s="55">
        <v>400000</v>
      </c>
      <c r="FK16197" s="55" t="s">
        <v>1258</v>
      </c>
      <c r="FL16197" s="55">
        <v>0.025</v>
      </c>
    </row>
    <row r="16198" ht="14.25" customHeight="1" outlineLevel="1" spans="162:168">
      <c r="FF16198" s="55">
        <v>16191</v>
      </c>
      <c r="FG16198" s="55" t="s">
        <v>2094</v>
      </c>
      <c r="FH16198" s="55" t="s">
        <v>1013</v>
      </c>
      <c r="FI16198" s="55">
        <v>1</v>
      </c>
      <c r="FJ16198" s="55">
        <v>530000</v>
      </c>
      <c r="FK16198" s="55" t="s">
        <v>1258</v>
      </c>
      <c r="FL16198" s="55">
        <v>0.025</v>
      </c>
    </row>
    <row r="16199" ht="14.25" customHeight="1" outlineLevel="1" spans="162:168">
      <c r="FF16199" s="55">
        <v>16192</v>
      </c>
      <c r="FG16199" s="55" t="s">
        <v>2094</v>
      </c>
      <c r="FH16199" s="55" t="s">
        <v>1013</v>
      </c>
      <c r="FI16199" s="55">
        <v>1</v>
      </c>
      <c r="FJ16199" s="55">
        <v>540000</v>
      </c>
      <c r="FK16199" s="55" t="s">
        <v>1258</v>
      </c>
      <c r="FL16199" s="55">
        <v>0.025</v>
      </c>
    </row>
    <row r="16200" ht="14.25" customHeight="1" outlineLevel="1" spans="162:168">
      <c r="FF16200" s="55">
        <v>16193</v>
      </c>
      <c r="FG16200" s="55" t="s">
        <v>2094</v>
      </c>
      <c r="FH16200" s="55" t="s">
        <v>960</v>
      </c>
      <c r="FI16200" s="55">
        <v>1</v>
      </c>
      <c r="FJ16200" s="55">
        <v>0</v>
      </c>
      <c r="FK16200" s="55" t="s">
        <v>1258</v>
      </c>
      <c r="FL16200" s="55">
        <v>0.025</v>
      </c>
    </row>
    <row r="16201" ht="14.25" customHeight="1" outlineLevel="1" spans="162:168">
      <c r="FF16201" s="55">
        <v>16194</v>
      </c>
      <c r="FG16201" s="55" t="s">
        <v>2094</v>
      </c>
      <c r="FH16201" s="55" t="s">
        <v>960</v>
      </c>
      <c r="FI16201" s="55">
        <v>1</v>
      </c>
      <c r="FJ16201" s="55">
        <v>1000</v>
      </c>
      <c r="FK16201" s="55" t="s">
        <v>1258</v>
      </c>
      <c r="FL16201" s="55">
        <v>0.025</v>
      </c>
    </row>
    <row r="16202" ht="14.25" customHeight="1" outlineLevel="1" spans="162:168">
      <c r="FF16202" s="55">
        <v>16195</v>
      </c>
      <c r="FG16202" s="55" t="s">
        <v>2094</v>
      </c>
      <c r="FH16202" s="55" t="s">
        <v>960</v>
      </c>
      <c r="FI16202" s="55">
        <v>1</v>
      </c>
      <c r="FJ16202" s="55">
        <v>2500</v>
      </c>
      <c r="FK16202" s="55" t="s">
        <v>1258</v>
      </c>
      <c r="FL16202" s="55">
        <v>0.025</v>
      </c>
    </row>
    <row r="16203" ht="14.25" customHeight="1" outlineLevel="1" spans="162:168">
      <c r="FF16203" s="55">
        <v>16196</v>
      </c>
      <c r="FG16203" s="55" t="s">
        <v>2094</v>
      </c>
      <c r="FH16203" s="55" t="s">
        <v>960</v>
      </c>
      <c r="FI16203" s="55">
        <v>1</v>
      </c>
      <c r="FJ16203" s="55">
        <v>5000</v>
      </c>
      <c r="FK16203" s="55" t="s">
        <v>1258</v>
      </c>
      <c r="FL16203" s="55">
        <v>0.025</v>
      </c>
    </row>
    <row r="16204" ht="14.25" customHeight="1" outlineLevel="1" spans="162:168">
      <c r="FF16204" s="55">
        <v>16197</v>
      </c>
      <c r="FG16204" s="55" t="s">
        <v>2094</v>
      </c>
      <c r="FH16204" s="55" t="s">
        <v>960</v>
      </c>
      <c r="FI16204" s="55">
        <v>1</v>
      </c>
      <c r="FJ16204" s="55">
        <v>10000</v>
      </c>
      <c r="FK16204" s="55" t="s">
        <v>1258</v>
      </c>
      <c r="FL16204" s="55">
        <v>0.025</v>
      </c>
    </row>
    <row r="16205" ht="14.25" customHeight="1" outlineLevel="1" spans="162:168">
      <c r="FF16205" s="55">
        <v>16198</v>
      </c>
      <c r="FG16205" s="55" t="s">
        <v>2094</v>
      </c>
      <c r="FH16205" s="55" t="s">
        <v>960</v>
      </c>
      <c r="FI16205" s="55">
        <v>1</v>
      </c>
      <c r="FJ16205" s="55">
        <v>25000</v>
      </c>
      <c r="FK16205" s="55" t="s">
        <v>1258</v>
      </c>
      <c r="FL16205" s="55">
        <v>0.025</v>
      </c>
    </row>
    <row r="16206" ht="14.25" customHeight="1" outlineLevel="1" spans="162:168">
      <c r="FF16206" s="55">
        <v>16199</v>
      </c>
      <c r="FG16206" s="55" t="s">
        <v>2094</v>
      </c>
      <c r="FH16206" s="55" t="s">
        <v>960</v>
      </c>
      <c r="FI16206" s="55">
        <v>1</v>
      </c>
      <c r="FJ16206" s="55">
        <v>50000</v>
      </c>
      <c r="FK16206" s="55" t="s">
        <v>1258</v>
      </c>
      <c r="FL16206" s="55">
        <v>0.025</v>
      </c>
    </row>
    <row r="16207" ht="14.25" customHeight="1" outlineLevel="1" spans="162:168">
      <c r="FF16207" s="55">
        <v>16200</v>
      </c>
      <c r="FG16207" s="55" t="s">
        <v>2094</v>
      </c>
      <c r="FH16207" s="55" t="s">
        <v>960</v>
      </c>
      <c r="FI16207" s="55">
        <v>1</v>
      </c>
      <c r="FJ16207" s="55">
        <v>80000</v>
      </c>
      <c r="FK16207" s="55" t="s">
        <v>1258</v>
      </c>
      <c r="FL16207" s="55">
        <v>0.025</v>
      </c>
    </row>
    <row r="16208" ht="14.25" customHeight="1" outlineLevel="1" spans="162:168">
      <c r="FF16208" s="55">
        <v>16201</v>
      </c>
      <c r="FG16208" s="55" t="s">
        <v>2094</v>
      </c>
      <c r="FH16208" s="55" t="s">
        <v>960</v>
      </c>
      <c r="FI16208" s="55">
        <v>1</v>
      </c>
      <c r="FJ16208" s="55">
        <v>130000</v>
      </c>
      <c r="FK16208" s="55" t="s">
        <v>1258</v>
      </c>
      <c r="FL16208" s="55">
        <v>0.025</v>
      </c>
    </row>
    <row r="16209" ht="14.25" customHeight="1" outlineLevel="1" spans="162:168">
      <c r="FF16209" s="55">
        <v>16202</v>
      </c>
      <c r="FG16209" s="55" t="s">
        <v>2094</v>
      </c>
      <c r="FH16209" s="55" t="s">
        <v>960</v>
      </c>
      <c r="FI16209" s="55">
        <v>1</v>
      </c>
      <c r="FJ16209" s="55">
        <v>260000</v>
      </c>
      <c r="FK16209" s="55" t="s">
        <v>1258</v>
      </c>
      <c r="FL16209" s="55">
        <v>0.025</v>
      </c>
    </row>
    <row r="16210" ht="14.25" customHeight="1" outlineLevel="1" spans="162:168">
      <c r="FF16210" s="55">
        <v>16203</v>
      </c>
      <c r="FG16210" s="55" t="s">
        <v>2094</v>
      </c>
      <c r="FH16210" s="55" t="s">
        <v>960</v>
      </c>
      <c r="FI16210" s="55">
        <v>1</v>
      </c>
      <c r="FJ16210" s="55">
        <v>400000</v>
      </c>
      <c r="FK16210" s="55" t="s">
        <v>1258</v>
      </c>
      <c r="FL16210" s="55">
        <v>0.025</v>
      </c>
    </row>
    <row r="16211" ht="14.25" customHeight="1" outlineLevel="1" spans="162:168">
      <c r="FF16211" s="55">
        <v>16204</v>
      </c>
      <c r="FG16211" s="55" t="s">
        <v>2094</v>
      </c>
      <c r="FH16211" s="55" t="s">
        <v>960</v>
      </c>
      <c r="FI16211" s="55">
        <v>1</v>
      </c>
      <c r="FJ16211" s="55">
        <v>530000</v>
      </c>
      <c r="FK16211" s="55" t="s">
        <v>1258</v>
      </c>
      <c r="FL16211" s="55">
        <v>0.025</v>
      </c>
    </row>
    <row r="16212" ht="14.25" customHeight="1" outlineLevel="1" spans="162:168">
      <c r="FF16212" s="55">
        <v>16205</v>
      </c>
      <c r="FG16212" s="55" t="s">
        <v>2094</v>
      </c>
      <c r="FH16212" s="55" t="s">
        <v>960</v>
      </c>
      <c r="FI16212" s="55">
        <v>1</v>
      </c>
      <c r="FJ16212" s="55">
        <v>540000</v>
      </c>
      <c r="FK16212" s="55" t="s">
        <v>1258</v>
      </c>
      <c r="FL16212" s="55">
        <v>0.025</v>
      </c>
    </row>
    <row r="16213" ht="14.25" customHeight="1" outlineLevel="1" spans="162:168">
      <c r="FF16213" s="55">
        <v>16206</v>
      </c>
      <c r="FG16213" s="55" t="s">
        <v>2094</v>
      </c>
      <c r="FH16213" s="55" t="s">
        <v>1092</v>
      </c>
      <c r="FI16213" s="55">
        <v>1</v>
      </c>
      <c r="FJ16213" s="55">
        <v>0</v>
      </c>
      <c r="FK16213" s="55" t="s">
        <v>1258</v>
      </c>
      <c r="FL16213" s="55">
        <v>0.025</v>
      </c>
    </row>
    <row r="16214" ht="14.25" customHeight="1" outlineLevel="1" spans="162:168">
      <c r="FF16214" s="55">
        <v>16207</v>
      </c>
      <c r="FG16214" s="55" t="s">
        <v>2094</v>
      </c>
      <c r="FH16214" s="55" t="s">
        <v>1092</v>
      </c>
      <c r="FI16214" s="55">
        <v>1</v>
      </c>
      <c r="FJ16214" s="55">
        <v>1000</v>
      </c>
      <c r="FK16214" s="55" t="s">
        <v>1258</v>
      </c>
      <c r="FL16214" s="55">
        <v>0.025</v>
      </c>
    </row>
    <row r="16215" ht="14.25" customHeight="1" outlineLevel="1" spans="162:168">
      <c r="FF16215" s="55">
        <v>16208</v>
      </c>
      <c r="FG16215" s="55" t="s">
        <v>2094</v>
      </c>
      <c r="FH16215" s="55" t="s">
        <v>1092</v>
      </c>
      <c r="FI16215" s="55">
        <v>1</v>
      </c>
      <c r="FJ16215" s="55">
        <v>2500</v>
      </c>
      <c r="FK16215" s="55" t="s">
        <v>1258</v>
      </c>
      <c r="FL16215" s="55">
        <v>0.025</v>
      </c>
    </row>
    <row r="16216" ht="14.25" customHeight="1" outlineLevel="1" spans="162:168">
      <c r="FF16216" s="55">
        <v>16209</v>
      </c>
      <c r="FG16216" s="55" t="s">
        <v>2094</v>
      </c>
      <c r="FH16216" s="55" t="s">
        <v>1092</v>
      </c>
      <c r="FI16216" s="55">
        <v>1</v>
      </c>
      <c r="FJ16216" s="55">
        <v>5000</v>
      </c>
      <c r="FK16216" s="55" t="s">
        <v>1258</v>
      </c>
      <c r="FL16216" s="55">
        <v>0.025</v>
      </c>
    </row>
    <row r="16217" ht="14.25" customHeight="1" outlineLevel="1" spans="162:168">
      <c r="FF16217" s="55">
        <v>16210</v>
      </c>
      <c r="FG16217" s="55" t="s">
        <v>2094</v>
      </c>
      <c r="FH16217" s="55" t="s">
        <v>1092</v>
      </c>
      <c r="FI16217" s="55">
        <v>1</v>
      </c>
      <c r="FJ16217" s="55">
        <v>10000</v>
      </c>
      <c r="FK16217" s="55" t="s">
        <v>1258</v>
      </c>
      <c r="FL16217" s="55">
        <v>0.025</v>
      </c>
    </row>
    <row r="16218" ht="14.25" customHeight="1" outlineLevel="1" spans="162:168">
      <c r="FF16218" s="55">
        <v>16211</v>
      </c>
      <c r="FG16218" s="55" t="s">
        <v>2094</v>
      </c>
      <c r="FH16218" s="55" t="s">
        <v>1092</v>
      </c>
      <c r="FI16218" s="55">
        <v>1</v>
      </c>
      <c r="FJ16218" s="55">
        <v>25000</v>
      </c>
      <c r="FK16218" s="55" t="s">
        <v>1258</v>
      </c>
      <c r="FL16218" s="55">
        <v>0.025</v>
      </c>
    </row>
    <row r="16219" ht="14.25" customHeight="1" outlineLevel="1" spans="162:168">
      <c r="FF16219" s="55">
        <v>16212</v>
      </c>
      <c r="FG16219" s="55" t="s">
        <v>2094</v>
      </c>
      <c r="FH16219" s="55" t="s">
        <v>1092</v>
      </c>
      <c r="FI16219" s="55">
        <v>1</v>
      </c>
      <c r="FJ16219" s="55">
        <v>50000</v>
      </c>
      <c r="FK16219" s="55" t="s">
        <v>1258</v>
      </c>
      <c r="FL16219" s="55">
        <v>0.025</v>
      </c>
    </row>
    <row r="16220" ht="14.25" customHeight="1" outlineLevel="1" spans="162:168">
      <c r="FF16220" s="55">
        <v>16213</v>
      </c>
      <c r="FG16220" s="55" t="s">
        <v>2094</v>
      </c>
      <c r="FH16220" s="55" t="s">
        <v>1092</v>
      </c>
      <c r="FI16220" s="55">
        <v>1</v>
      </c>
      <c r="FJ16220" s="55">
        <v>80000</v>
      </c>
      <c r="FK16220" s="55" t="s">
        <v>1258</v>
      </c>
      <c r="FL16220" s="55">
        <v>0.025</v>
      </c>
    </row>
    <row r="16221" ht="14.25" customHeight="1" outlineLevel="1" spans="162:168">
      <c r="FF16221" s="55">
        <v>16214</v>
      </c>
      <c r="FG16221" s="55" t="s">
        <v>2094</v>
      </c>
      <c r="FH16221" s="55" t="s">
        <v>1092</v>
      </c>
      <c r="FI16221" s="55">
        <v>1</v>
      </c>
      <c r="FJ16221" s="55">
        <v>130000</v>
      </c>
      <c r="FK16221" s="55" t="s">
        <v>1258</v>
      </c>
      <c r="FL16221" s="55">
        <v>0.025</v>
      </c>
    </row>
    <row r="16222" ht="14.25" customHeight="1" outlineLevel="1" spans="162:168">
      <c r="FF16222" s="55">
        <v>16215</v>
      </c>
      <c r="FG16222" s="55" t="s">
        <v>2094</v>
      </c>
      <c r="FH16222" s="55" t="s">
        <v>1092</v>
      </c>
      <c r="FI16222" s="55">
        <v>1</v>
      </c>
      <c r="FJ16222" s="55">
        <v>260000</v>
      </c>
      <c r="FK16222" s="55" t="s">
        <v>1258</v>
      </c>
      <c r="FL16222" s="55">
        <v>0.025</v>
      </c>
    </row>
    <row r="16223" ht="14.25" customHeight="1" outlineLevel="1" spans="162:168">
      <c r="FF16223" s="55">
        <v>16216</v>
      </c>
      <c r="FG16223" s="55" t="s">
        <v>2094</v>
      </c>
      <c r="FH16223" s="55" t="s">
        <v>1092</v>
      </c>
      <c r="FI16223" s="55">
        <v>1</v>
      </c>
      <c r="FJ16223" s="55">
        <v>400000</v>
      </c>
      <c r="FK16223" s="55" t="s">
        <v>1258</v>
      </c>
      <c r="FL16223" s="55">
        <v>0.025</v>
      </c>
    </row>
    <row r="16224" ht="14.25" customHeight="1" outlineLevel="1" spans="162:168">
      <c r="FF16224" s="55">
        <v>16217</v>
      </c>
      <c r="FG16224" s="55" t="s">
        <v>2094</v>
      </c>
      <c r="FH16224" s="55" t="s">
        <v>1092</v>
      </c>
      <c r="FI16224" s="55">
        <v>1</v>
      </c>
      <c r="FJ16224" s="55">
        <v>530000</v>
      </c>
      <c r="FK16224" s="55" t="s">
        <v>1258</v>
      </c>
      <c r="FL16224" s="55">
        <v>0.025</v>
      </c>
    </row>
    <row r="16225" ht="14.25" customHeight="1" outlineLevel="1" spans="162:168">
      <c r="FF16225" s="55">
        <v>16218</v>
      </c>
      <c r="FG16225" s="55" t="s">
        <v>2094</v>
      </c>
      <c r="FH16225" s="55" t="s">
        <v>1092</v>
      </c>
      <c r="FI16225" s="55">
        <v>1</v>
      </c>
      <c r="FJ16225" s="55">
        <v>540000</v>
      </c>
      <c r="FK16225" s="55" t="s">
        <v>1258</v>
      </c>
      <c r="FL16225" s="55">
        <v>0.025</v>
      </c>
    </row>
    <row r="16226" ht="14.25" customHeight="1" outlineLevel="1" spans="162:168">
      <c r="FF16226" s="55">
        <v>16219</v>
      </c>
      <c r="FG16226" s="55" t="s">
        <v>2094</v>
      </c>
      <c r="FH16226" s="55" t="s">
        <v>1230</v>
      </c>
      <c r="FI16226" s="55">
        <v>1</v>
      </c>
      <c r="FJ16226" s="55">
        <v>0</v>
      </c>
      <c r="FK16226" s="55" t="s">
        <v>1258</v>
      </c>
      <c r="FL16226" s="55">
        <v>0.025</v>
      </c>
    </row>
    <row r="16227" ht="14.25" customHeight="1" outlineLevel="1" spans="162:168">
      <c r="FF16227" s="55">
        <v>16220</v>
      </c>
      <c r="FG16227" s="55" t="s">
        <v>2094</v>
      </c>
      <c r="FH16227" s="55" t="s">
        <v>1230</v>
      </c>
      <c r="FI16227" s="55">
        <v>1</v>
      </c>
      <c r="FJ16227" s="55">
        <v>1000</v>
      </c>
      <c r="FK16227" s="55" t="s">
        <v>1258</v>
      </c>
      <c r="FL16227" s="55">
        <v>0.025</v>
      </c>
    </row>
    <row r="16228" ht="14.25" customHeight="1" outlineLevel="1" spans="162:168">
      <c r="FF16228" s="55">
        <v>16221</v>
      </c>
      <c r="FG16228" s="55" t="s">
        <v>2094</v>
      </c>
      <c r="FH16228" s="55" t="s">
        <v>1230</v>
      </c>
      <c r="FI16228" s="55">
        <v>1</v>
      </c>
      <c r="FJ16228" s="55">
        <v>2500</v>
      </c>
      <c r="FK16228" s="55" t="s">
        <v>1258</v>
      </c>
      <c r="FL16228" s="55">
        <v>0.025</v>
      </c>
    </row>
    <row r="16229" ht="14.25" customHeight="1" outlineLevel="1" spans="162:168">
      <c r="FF16229" s="55">
        <v>16222</v>
      </c>
      <c r="FG16229" s="55" t="s">
        <v>2094</v>
      </c>
      <c r="FH16229" s="55" t="s">
        <v>1230</v>
      </c>
      <c r="FI16229" s="55">
        <v>1</v>
      </c>
      <c r="FJ16229" s="55">
        <v>5000</v>
      </c>
      <c r="FK16229" s="55" t="s">
        <v>1258</v>
      </c>
      <c r="FL16229" s="55">
        <v>0.025</v>
      </c>
    </row>
    <row r="16230" ht="14.25" customHeight="1" outlineLevel="1" spans="162:168">
      <c r="FF16230" s="55">
        <v>16223</v>
      </c>
      <c r="FG16230" s="55" t="s">
        <v>2094</v>
      </c>
      <c r="FH16230" s="55" t="s">
        <v>1230</v>
      </c>
      <c r="FI16230" s="55">
        <v>1</v>
      </c>
      <c r="FJ16230" s="55">
        <v>10000</v>
      </c>
      <c r="FK16230" s="55" t="s">
        <v>1258</v>
      </c>
      <c r="FL16230" s="55">
        <v>0.025</v>
      </c>
    </row>
    <row r="16231" ht="14.25" customHeight="1" outlineLevel="1" spans="162:168">
      <c r="FF16231" s="55">
        <v>16224</v>
      </c>
      <c r="FG16231" s="55" t="s">
        <v>2094</v>
      </c>
      <c r="FH16231" s="55" t="s">
        <v>1230</v>
      </c>
      <c r="FI16231" s="55">
        <v>1</v>
      </c>
      <c r="FJ16231" s="55">
        <v>25000</v>
      </c>
      <c r="FK16231" s="55" t="s">
        <v>1258</v>
      </c>
      <c r="FL16231" s="55">
        <v>0.025</v>
      </c>
    </row>
    <row r="16232" ht="14.25" customHeight="1" outlineLevel="1" spans="162:168">
      <c r="FF16232" s="55">
        <v>16225</v>
      </c>
      <c r="FG16232" s="55" t="s">
        <v>2094</v>
      </c>
      <c r="FH16232" s="55" t="s">
        <v>1230</v>
      </c>
      <c r="FI16232" s="55">
        <v>1</v>
      </c>
      <c r="FJ16232" s="55">
        <v>50000</v>
      </c>
      <c r="FK16232" s="55" t="s">
        <v>1258</v>
      </c>
      <c r="FL16232" s="55">
        <v>0.025</v>
      </c>
    </row>
    <row r="16233" ht="14.25" customHeight="1" outlineLevel="1" spans="162:168">
      <c r="FF16233" s="55">
        <v>16226</v>
      </c>
      <c r="FG16233" s="55" t="s">
        <v>2094</v>
      </c>
      <c r="FH16233" s="55" t="s">
        <v>1230</v>
      </c>
      <c r="FI16233" s="55">
        <v>1</v>
      </c>
      <c r="FJ16233" s="55">
        <v>80000</v>
      </c>
      <c r="FK16233" s="55" t="s">
        <v>1258</v>
      </c>
      <c r="FL16233" s="55">
        <v>0.025</v>
      </c>
    </row>
    <row r="16234" ht="14.25" customHeight="1" outlineLevel="1" spans="162:168">
      <c r="FF16234" s="55">
        <v>16227</v>
      </c>
      <c r="FG16234" s="55" t="s">
        <v>2094</v>
      </c>
      <c r="FH16234" s="55" t="s">
        <v>1230</v>
      </c>
      <c r="FI16234" s="55">
        <v>1</v>
      </c>
      <c r="FJ16234" s="55">
        <v>130000</v>
      </c>
      <c r="FK16234" s="55" t="s">
        <v>1258</v>
      </c>
      <c r="FL16234" s="55">
        <v>0.025</v>
      </c>
    </row>
    <row r="16235" ht="14.25" customHeight="1" outlineLevel="1" spans="162:168">
      <c r="FF16235" s="55">
        <v>16228</v>
      </c>
      <c r="FG16235" s="55" t="s">
        <v>2094</v>
      </c>
      <c r="FH16235" s="55" t="s">
        <v>1230</v>
      </c>
      <c r="FI16235" s="55">
        <v>1</v>
      </c>
      <c r="FJ16235" s="55">
        <v>260000</v>
      </c>
      <c r="FK16235" s="55" t="s">
        <v>1258</v>
      </c>
      <c r="FL16235" s="55">
        <v>0.025</v>
      </c>
    </row>
    <row r="16236" ht="14.25" customHeight="1" outlineLevel="1" spans="162:168">
      <c r="FF16236" s="55">
        <v>16229</v>
      </c>
      <c r="FG16236" s="55" t="s">
        <v>2094</v>
      </c>
      <c r="FH16236" s="55" t="s">
        <v>1230</v>
      </c>
      <c r="FI16236" s="55">
        <v>1</v>
      </c>
      <c r="FJ16236" s="55">
        <v>400000</v>
      </c>
      <c r="FK16236" s="55" t="s">
        <v>1258</v>
      </c>
      <c r="FL16236" s="55">
        <v>0.025</v>
      </c>
    </row>
    <row r="16237" ht="14.25" customHeight="1" outlineLevel="1" spans="162:168">
      <c r="FF16237" s="55">
        <v>16230</v>
      </c>
      <c r="FG16237" s="55" t="s">
        <v>2094</v>
      </c>
      <c r="FH16237" s="55" t="s">
        <v>1230</v>
      </c>
      <c r="FI16237" s="55">
        <v>1</v>
      </c>
      <c r="FJ16237" s="55">
        <v>530000</v>
      </c>
      <c r="FK16237" s="55" t="s">
        <v>1258</v>
      </c>
      <c r="FL16237" s="55">
        <v>0.025</v>
      </c>
    </row>
    <row r="16238" ht="14.25" customHeight="1" outlineLevel="1" spans="162:168">
      <c r="FF16238" s="55">
        <v>16231</v>
      </c>
      <c r="FG16238" s="55" t="s">
        <v>2094</v>
      </c>
      <c r="FH16238" s="55" t="s">
        <v>1230</v>
      </c>
      <c r="FI16238" s="55">
        <v>1</v>
      </c>
      <c r="FJ16238" s="55">
        <v>540000</v>
      </c>
      <c r="FK16238" s="55" t="s">
        <v>1258</v>
      </c>
      <c r="FL16238" s="55">
        <v>0.025</v>
      </c>
    </row>
    <row r="16239" ht="14.25" customHeight="1" outlineLevel="1" spans="162:168">
      <c r="FF16239" s="55">
        <v>16232</v>
      </c>
      <c r="FG16239" s="55" t="s">
        <v>2094</v>
      </c>
      <c r="FH16239" s="55" t="s">
        <v>1252</v>
      </c>
      <c r="FI16239" s="55">
        <v>1</v>
      </c>
      <c r="FJ16239" s="55">
        <v>0</v>
      </c>
      <c r="FK16239" s="55" t="s">
        <v>1258</v>
      </c>
      <c r="FL16239" s="55">
        <v>0.0292</v>
      </c>
    </row>
    <row r="16240" ht="14.25" customHeight="1" outlineLevel="1" spans="162:168">
      <c r="FF16240" s="55">
        <v>16233</v>
      </c>
      <c r="FG16240" s="55" t="s">
        <v>2094</v>
      </c>
      <c r="FH16240" s="55" t="s">
        <v>1252</v>
      </c>
      <c r="FI16240" s="55">
        <v>1</v>
      </c>
      <c r="FJ16240" s="55">
        <v>1000</v>
      </c>
      <c r="FK16240" s="55" t="s">
        <v>1258</v>
      </c>
      <c r="FL16240" s="55">
        <v>0.0275</v>
      </c>
    </row>
    <row r="16241" ht="14.25" customHeight="1" outlineLevel="1" spans="162:168">
      <c r="FF16241" s="55">
        <v>16234</v>
      </c>
      <c r="FG16241" s="55" t="s">
        <v>2094</v>
      </c>
      <c r="FH16241" s="55" t="s">
        <v>1252</v>
      </c>
      <c r="FI16241" s="55">
        <v>1</v>
      </c>
      <c r="FJ16241" s="55">
        <v>2500</v>
      </c>
      <c r="FK16241" s="55" t="s">
        <v>1258</v>
      </c>
      <c r="FL16241" s="55">
        <v>0.0259</v>
      </c>
    </row>
    <row r="16242" ht="14.25" customHeight="1" outlineLevel="1" spans="162:168">
      <c r="FF16242" s="55">
        <v>16235</v>
      </c>
      <c r="FG16242" s="55" t="s">
        <v>2094</v>
      </c>
      <c r="FH16242" s="55" t="s">
        <v>1252</v>
      </c>
      <c r="FI16242" s="55">
        <v>1</v>
      </c>
      <c r="FJ16242" s="55">
        <v>5000</v>
      </c>
      <c r="FK16242" s="55" t="s">
        <v>1258</v>
      </c>
      <c r="FL16242" s="55">
        <v>0.025</v>
      </c>
    </row>
    <row r="16243" ht="14.25" customHeight="1" outlineLevel="1" spans="162:168">
      <c r="FF16243" s="55">
        <v>16236</v>
      </c>
      <c r="FG16243" s="55" t="s">
        <v>2094</v>
      </c>
      <c r="FH16243" s="55" t="s">
        <v>1252</v>
      </c>
      <c r="FI16243" s="55">
        <v>1</v>
      </c>
      <c r="FJ16243" s="55">
        <v>10000</v>
      </c>
      <c r="FK16243" s="55" t="s">
        <v>1258</v>
      </c>
      <c r="FL16243" s="55">
        <v>0.025</v>
      </c>
    </row>
    <row r="16244" ht="14.25" customHeight="1" outlineLevel="1" spans="162:168">
      <c r="FF16244" s="55">
        <v>16237</v>
      </c>
      <c r="FG16244" s="55" t="s">
        <v>2094</v>
      </c>
      <c r="FH16244" s="55" t="s">
        <v>1252</v>
      </c>
      <c r="FI16244" s="55">
        <v>1</v>
      </c>
      <c r="FJ16244" s="55">
        <v>25000</v>
      </c>
      <c r="FK16244" s="55" t="s">
        <v>1258</v>
      </c>
      <c r="FL16244" s="55">
        <v>0.025</v>
      </c>
    </row>
    <row r="16245" ht="14.25" customHeight="1" outlineLevel="1" spans="162:168">
      <c r="FF16245" s="55">
        <v>16238</v>
      </c>
      <c r="FG16245" s="55" t="s">
        <v>2094</v>
      </c>
      <c r="FH16245" s="55" t="s">
        <v>1252</v>
      </c>
      <c r="FI16245" s="55">
        <v>1</v>
      </c>
      <c r="FJ16245" s="55">
        <v>50000</v>
      </c>
      <c r="FK16245" s="55" t="s">
        <v>1258</v>
      </c>
      <c r="FL16245" s="55">
        <v>0.025</v>
      </c>
    </row>
    <row r="16246" ht="14.25" customHeight="1" outlineLevel="1" spans="162:168">
      <c r="FF16246" s="55">
        <v>16239</v>
      </c>
      <c r="FG16246" s="55" t="s">
        <v>2094</v>
      </c>
      <c r="FH16246" s="55" t="s">
        <v>1252</v>
      </c>
      <c r="FI16246" s="55">
        <v>1</v>
      </c>
      <c r="FJ16246" s="55">
        <v>80000</v>
      </c>
      <c r="FK16246" s="55" t="s">
        <v>1258</v>
      </c>
      <c r="FL16246" s="55">
        <v>0.025</v>
      </c>
    </row>
    <row r="16247" ht="14.25" customHeight="1" outlineLevel="1" spans="162:168">
      <c r="FF16247" s="55">
        <v>16240</v>
      </c>
      <c r="FG16247" s="55" t="s">
        <v>2094</v>
      </c>
      <c r="FH16247" s="55" t="s">
        <v>1252</v>
      </c>
      <c r="FI16247" s="55">
        <v>1</v>
      </c>
      <c r="FJ16247" s="55">
        <v>130000</v>
      </c>
      <c r="FK16247" s="55" t="s">
        <v>1258</v>
      </c>
      <c r="FL16247" s="55">
        <v>0.025</v>
      </c>
    </row>
    <row r="16248" ht="14.25" customHeight="1" outlineLevel="1" spans="162:168">
      <c r="FF16248" s="55">
        <v>16241</v>
      </c>
      <c r="FG16248" s="55" t="s">
        <v>2094</v>
      </c>
      <c r="FH16248" s="55" t="s">
        <v>1252</v>
      </c>
      <c r="FI16248" s="55">
        <v>1</v>
      </c>
      <c r="FJ16248" s="55">
        <v>260000</v>
      </c>
      <c r="FK16248" s="55" t="s">
        <v>1258</v>
      </c>
      <c r="FL16248" s="55">
        <v>0.025</v>
      </c>
    </row>
    <row r="16249" ht="14.25" customHeight="1" outlineLevel="1" spans="162:168">
      <c r="FF16249" s="55">
        <v>16242</v>
      </c>
      <c r="FG16249" s="55" t="s">
        <v>2094</v>
      </c>
      <c r="FH16249" s="55" t="s">
        <v>1252</v>
      </c>
      <c r="FI16249" s="55">
        <v>1</v>
      </c>
      <c r="FJ16249" s="55">
        <v>400000</v>
      </c>
      <c r="FK16249" s="55" t="s">
        <v>1258</v>
      </c>
      <c r="FL16249" s="55">
        <v>0.025</v>
      </c>
    </row>
    <row r="16250" ht="14.25" customHeight="1" outlineLevel="1" spans="162:168">
      <c r="FF16250" s="55">
        <v>16243</v>
      </c>
      <c r="FG16250" s="55" t="s">
        <v>2094</v>
      </c>
      <c r="FH16250" s="55" t="s">
        <v>1252</v>
      </c>
      <c r="FI16250" s="55">
        <v>1</v>
      </c>
      <c r="FJ16250" s="55">
        <v>530000</v>
      </c>
      <c r="FK16250" s="55" t="s">
        <v>1258</v>
      </c>
      <c r="FL16250" s="55">
        <v>0.025</v>
      </c>
    </row>
    <row r="16251" ht="14.25" customHeight="1" outlineLevel="1" spans="162:168">
      <c r="FF16251" s="55">
        <v>16244</v>
      </c>
      <c r="FG16251" s="55" t="s">
        <v>2094</v>
      </c>
      <c r="FH16251" s="55" t="s">
        <v>1252</v>
      </c>
      <c r="FI16251" s="55">
        <v>1</v>
      </c>
      <c r="FJ16251" s="55">
        <v>540000</v>
      </c>
      <c r="FK16251" s="55" t="s">
        <v>1258</v>
      </c>
      <c r="FL16251" s="55">
        <v>0.025</v>
      </c>
    </row>
    <row r="16252" ht="14.25" customHeight="1" outlineLevel="1" spans="162:168">
      <c r="FF16252" s="55">
        <v>16245</v>
      </c>
      <c r="FG16252" s="55" t="s">
        <v>2094</v>
      </c>
      <c r="FH16252" s="55" t="s">
        <v>1252</v>
      </c>
      <c r="FI16252" s="55">
        <v>2</v>
      </c>
      <c r="FJ16252" s="55">
        <v>0</v>
      </c>
      <c r="FK16252" s="55" t="s">
        <v>1258</v>
      </c>
      <c r="FL16252" s="55">
        <v>0.025</v>
      </c>
    </row>
    <row r="16253" ht="14.25" customHeight="1" outlineLevel="1" spans="162:168">
      <c r="FF16253" s="55">
        <v>16246</v>
      </c>
      <c r="FG16253" s="55" t="s">
        <v>2094</v>
      </c>
      <c r="FH16253" s="55" t="s">
        <v>1252</v>
      </c>
      <c r="FI16253" s="55">
        <v>2</v>
      </c>
      <c r="FJ16253" s="55">
        <v>1000</v>
      </c>
      <c r="FK16253" s="55" t="s">
        <v>1258</v>
      </c>
      <c r="FL16253" s="55">
        <v>0.025</v>
      </c>
    </row>
    <row r="16254" ht="14.25" customHeight="1" outlineLevel="1" spans="162:168">
      <c r="FF16254" s="55">
        <v>16247</v>
      </c>
      <c r="FG16254" s="55" t="s">
        <v>2094</v>
      </c>
      <c r="FH16254" s="55" t="s">
        <v>1252</v>
      </c>
      <c r="FI16254" s="55">
        <v>2</v>
      </c>
      <c r="FJ16254" s="55">
        <v>2500</v>
      </c>
      <c r="FK16254" s="55" t="s">
        <v>1258</v>
      </c>
      <c r="FL16254" s="55">
        <v>0.025</v>
      </c>
    </row>
    <row r="16255" ht="14.25" customHeight="1" outlineLevel="1" spans="162:168">
      <c r="FF16255" s="55">
        <v>16248</v>
      </c>
      <c r="FG16255" s="55" t="s">
        <v>2094</v>
      </c>
      <c r="FH16255" s="55" t="s">
        <v>1252</v>
      </c>
      <c r="FI16255" s="55">
        <v>2</v>
      </c>
      <c r="FJ16255" s="55">
        <v>5000</v>
      </c>
      <c r="FK16255" s="55" t="s">
        <v>1258</v>
      </c>
      <c r="FL16255" s="55">
        <v>0.025</v>
      </c>
    </row>
    <row r="16256" ht="14.25" customHeight="1" outlineLevel="1" spans="162:168">
      <c r="FF16256" s="55">
        <v>16249</v>
      </c>
      <c r="FG16256" s="55" t="s">
        <v>2094</v>
      </c>
      <c r="FH16256" s="55" t="s">
        <v>1252</v>
      </c>
      <c r="FI16256" s="55">
        <v>2</v>
      </c>
      <c r="FJ16256" s="55">
        <v>10000</v>
      </c>
      <c r="FK16256" s="55" t="s">
        <v>1258</v>
      </c>
      <c r="FL16256" s="55">
        <v>0.025</v>
      </c>
    </row>
    <row r="16257" ht="14.25" customHeight="1" outlineLevel="1" spans="162:168">
      <c r="FF16257" s="55">
        <v>16250</v>
      </c>
      <c r="FG16257" s="55" t="s">
        <v>2094</v>
      </c>
      <c r="FH16257" s="55" t="s">
        <v>1252</v>
      </c>
      <c r="FI16257" s="55">
        <v>2</v>
      </c>
      <c r="FJ16257" s="55">
        <v>25000</v>
      </c>
      <c r="FK16257" s="55" t="s">
        <v>1258</v>
      </c>
      <c r="FL16257" s="55">
        <v>0.025</v>
      </c>
    </row>
    <row r="16258" ht="14.25" customHeight="1" outlineLevel="1" spans="162:168">
      <c r="FF16258" s="55">
        <v>16251</v>
      </c>
      <c r="FG16258" s="55" t="s">
        <v>2094</v>
      </c>
      <c r="FH16258" s="55" t="s">
        <v>1252</v>
      </c>
      <c r="FI16258" s="55">
        <v>2</v>
      </c>
      <c r="FJ16258" s="55">
        <v>50000</v>
      </c>
      <c r="FK16258" s="55" t="s">
        <v>1258</v>
      </c>
      <c r="FL16258" s="55">
        <v>0.025</v>
      </c>
    </row>
    <row r="16259" ht="14.25" customHeight="1" outlineLevel="1" spans="162:168">
      <c r="FF16259" s="55">
        <v>16252</v>
      </c>
      <c r="FG16259" s="55" t="s">
        <v>2094</v>
      </c>
      <c r="FH16259" s="55" t="s">
        <v>1252</v>
      </c>
      <c r="FI16259" s="55">
        <v>2</v>
      </c>
      <c r="FJ16259" s="55">
        <v>80000</v>
      </c>
      <c r="FK16259" s="55" t="s">
        <v>1258</v>
      </c>
      <c r="FL16259" s="55">
        <v>0.025</v>
      </c>
    </row>
    <row r="16260" ht="14.25" customHeight="1" outlineLevel="1" spans="162:168">
      <c r="FF16260" s="55">
        <v>16253</v>
      </c>
      <c r="FG16260" s="55" t="s">
        <v>2094</v>
      </c>
      <c r="FH16260" s="55" t="s">
        <v>1252</v>
      </c>
      <c r="FI16260" s="55">
        <v>2</v>
      </c>
      <c r="FJ16260" s="55">
        <v>130000</v>
      </c>
      <c r="FK16260" s="55" t="s">
        <v>1258</v>
      </c>
      <c r="FL16260" s="55">
        <v>0.025</v>
      </c>
    </row>
    <row r="16261" ht="14.25" customHeight="1" outlineLevel="1" spans="162:168">
      <c r="FF16261" s="55">
        <v>16254</v>
      </c>
      <c r="FG16261" s="55" t="s">
        <v>2094</v>
      </c>
      <c r="FH16261" s="55" t="s">
        <v>1252</v>
      </c>
      <c r="FI16261" s="55">
        <v>2</v>
      </c>
      <c r="FJ16261" s="55">
        <v>260000</v>
      </c>
      <c r="FK16261" s="55" t="s">
        <v>1258</v>
      </c>
      <c r="FL16261" s="55">
        <v>0.025</v>
      </c>
    </row>
    <row r="16262" ht="14.25" customHeight="1" outlineLevel="1" spans="162:168">
      <c r="FF16262" s="55">
        <v>16255</v>
      </c>
      <c r="FG16262" s="55" t="s">
        <v>2094</v>
      </c>
      <c r="FH16262" s="55" t="s">
        <v>1252</v>
      </c>
      <c r="FI16262" s="55">
        <v>2</v>
      </c>
      <c r="FJ16262" s="55">
        <v>400000</v>
      </c>
      <c r="FK16262" s="55" t="s">
        <v>1258</v>
      </c>
      <c r="FL16262" s="55">
        <v>0.025</v>
      </c>
    </row>
    <row r="16263" ht="14.25" customHeight="1" outlineLevel="1" spans="162:168">
      <c r="FF16263" s="55">
        <v>16256</v>
      </c>
      <c r="FG16263" s="55" t="s">
        <v>2094</v>
      </c>
      <c r="FH16263" s="55" t="s">
        <v>1252</v>
      </c>
      <c r="FI16263" s="55">
        <v>2</v>
      </c>
      <c r="FJ16263" s="55">
        <v>530000</v>
      </c>
      <c r="FK16263" s="55" t="s">
        <v>1258</v>
      </c>
      <c r="FL16263" s="55">
        <v>0.025</v>
      </c>
    </row>
    <row r="16264" ht="14.25" customHeight="1" outlineLevel="1" spans="162:168">
      <c r="FF16264" s="55">
        <v>16257</v>
      </c>
      <c r="FG16264" s="55" t="s">
        <v>2094</v>
      </c>
      <c r="FH16264" s="55" t="s">
        <v>1252</v>
      </c>
      <c r="FI16264" s="55">
        <v>2</v>
      </c>
      <c r="FJ16264" s="55">
        <v>540000</v>
      </c>
      <c r="FK16264" s="55" t="s">
        <v>1258</v>
      </c>
      <c r="FL16264" s="55">
        <v>0.025</v>
      </c>
    </row>
    <row r="16265" ht="14.25" customHeight="1" outlineLevel="1" spans="162:168">
      <c r="FF16265" s="55">
        <v>16258</v>
      </c>
      <c r="FG16265" s="55" t="s">
        <v>2094</v>
      </c>
      <c r="FH16265" s="55" t="s">
        <v>1390</v>
      </c>
      <c r="FI16265" s="55">
        <v>1</v>
      </c>
      <c r="FJ16265" s="55">
        <v>0</v>
      </c>
      <c r="FK16265" s="55" t="s">
        <v>1258</v>
      </c>
      <c r="FL16265" s="55">
        <v>0.025</v>
      </c>
    </row>
    <row r="16266" ht="14.25" customHeight="1" outlineLevel="1" spans="162:168">
      <c r="FF16266" s="55">
        <v>16259</v>
      </c>
      <c r="FG16266" s="55" t="s">
        <v>2094</v>
      </c>
      <c r="FH16266" s="55" t="s">
        <v>1390</v>
      </c>
      <c r="FI16266" s="55">
        <v>1</v>
      </c>
      <c r="FJ16266" s="55">
        <v>1000</v>
      </c>
      <c r="FK16266" s="55" t="s">
        <v>1258</v>
      </c>
      <c r="FL16266" s="55">
        <v>0.025</v>
      </c>
    </row>
    <row r="16267" ht="14.25" customHeight="1" outlineLevel="1" spans="162:168">
      <c r="FF16267" s="55">
        <v>16260</v>
      </c>
      <c r="FG16267" s="55" t="s">
        <v>2094</v>
      </c>
      <c r="FH16267" s="55" t="s">
        <v>1390</v>
      </c>
      <c r="FI16267" s="55">
        <v>1</v>
      </c>
      <c r="FJ16267" s="55">
        <v>2500</v>
      </c>
      <c r="FK16267" s="55" t="s">
        <v>1258</v>
      </c>
      <c r="FL16267" s="55">
        <v>0.025</v>
      </c>
    </row>
    <row r="16268" ht="14.25" customHeight="1" outlineLevel="1" spans="162:168">
      <c r="FF16268" s="55">
        <v>16261</v>
      </c>
      <c r="FG16268" s="55" t="s">
        <v>2094</v>
      </c>
      <c r="FH16268" s="55" t="s">
        <v>1390</v>
      </c>
      <c r="FI16268" s="55">
        <v>1</v>
      </c>
      <c r="FJ16268" s="55">
        <v>5000</v>
      </c>
      <c r="FK16268" s="55" t="s">
        <v>1258</v>
      </c>
      <c r="FL16268" s="55">
        <v>0.025</v>
      </c>
    </row>
    <row r="16269" ht="14.25" customHeight="1" outlineLevel="1" spans="162:168">
      <c r="FF16269" s="55">
        <v>16262</v>
      </c>
      <c r="FG16269" s="55" t="s">
        <v>2094</v>
      </c>
      <c r="FH16269" s="55" t="s">
        <v>1390</v>
      </c>
      <c r="FI16269" s="55">
        <v>1</v>
      </c>
      <c r="FJ16269" s="55">
        <v>10000</v>
      </c>
      <c r="FK16269" s="55" t="s">
        <v>1258</v>
      </c>
      <c r="FL16269" s="55">
        <v>0.025</v>
      </c>
    </row>
    <row r="16270" ht="14.25" customHeight="1" outlineLevel="1" spans="162:168">
      <c r="FF16270" s="55">
        <v>16263</v>
      </c>
      <c r="FG16270" s="55" t="s">
        <v>2094</v>
      </c>
      <c r="FH16270" s="55" t="s">
        <v>1390</v>
      </c>
      <c r="FI16270" s="55">
        <v>1</v>
      </c>
      <c r="FJ16270" s="55">
        <v>25000</v>
      </c>
      <c r="FK16270" s="55" t="s">
        <v>1258</v>
      </c>
      <c r="FL16270" s="55">
        <v>0.025</v>
      </c>
    </row>
    <row r="16271" ht="14.25" customHeight="1" outlineLevel="1" spans="162:168">
      <c r="FF16271" s="55">
        <v>16264</v>
      </c>
      <c r="FG16271" s="55" t="s">
        <v>2094</v>
      </c>
      <c r="FH16271" s="55" t="s">
        <v>1390</v>
      </c>
      <c r="FI16271" s="55">
        <v>1</v>
      </c>
      <c r="FJ16271" s="55">
        <v>50000</v>
      </c>
      <c r="FK16271" s="55" t="s">
        <v>1258</v>
      </c>
      <c r="FL16271" s="55">
        <v>0.025</v>
      </c>
    </row>
    <row r="16272" ht="14.25" customHeight="1" outlineLevel="1" spans="162:168">
      <c r="FF16272" s="55">
        <v>16265</v>
      </c>
      <c r="FG16272" s="55" t="s">
        <v>2094</v>
      </c>
      <c r="FH16272" s="55" t="s">
        <v>1390</v>
      </c>
      <c r="FI16272" s="55">
        <v>1</v>
      </c>
      <c r="FJ16272" s="55">
        <v>80000</v>
      </c>
      <c r="FK16272" s="55" t="s">
        <v>1258</v>
      </c>
      <c r="FL16272" s="55">
        <v>0.025</v>
      </c>
    </row>
    <row r="16273" ht="14.25" customHeight="1" outlineLevel="1" spans="162:168">
      <c r="FF16273" s="55">
        <v>16266</v>
      </c>
      <c r="FG16273" s="55" t="s">
        <v>2094</v>
      </c>
      <c r="FH16273" s="55" t="s">
        <v>1390</v>
      </c>
      <c r="FI16273" s="55">
        <v>1</v>
      </c>
      <c r="FJ16273" s="55">
        <v>130000</v>
      </c>
      <c r="FK16273" s="55" t="s">
        <v>1258</v>
      </c>
      <c r="FL16273" s="55">
        <v>0.025</v>
      </c>
    </row>
    <row r="16274" ht="14.25" customHeight="1" outlineLevel="1" spans="162:168">
      <c r="FF16274" s="55">
        <v>16267</v>
      </c>
      <c r="FG16274" s="55" t="s">
        <v>2094</v>
      </c>
      <c r="FH16274" s="55" t="s">
        <v>1390</v>
      </c>
      <c r="FI16274" s="55">
        <v>1</v>
      </c>
      <c r="FJ16274" s="55">
        <v>260000</v>
      </c>
      <c r="FK16274" s="55" t="s">
        <v>1258</v>
      </c>
      <c r="FL16274" s="55">
        <v>0.025</v>
      </c>
    </row>
    <row r="16275" ht="14.25" customHeight="1" outlineLevel="1" spans="162:168">
      <c r="FF16275" s="55">
        <v>16268</v>
      </c>
      <c r="FG16275" s="55" t="s">
        <v>2094</v>
      </c>
      <c r="FH16275" s="55" t="s">
        <v>1390</v>
      </c>
      <c r="FI16275" s="55">
        <v>1</v>
      </c>
      <c r="FJ16275" s="55">
        <v>400000</v>
      </c>
      <c r="FK16275" s="55" t="s">
        <v>1258</v>
      </c>
      <c r="FL16275" s="55">
        <v>0.025</v>
      </c>
    </row>
    <row r="16276" ht="14.25" customHeight="1" outlineLevel="1" spans="162:168">
      <c r="FF16276" s="55">
        <v>16269</v>
      </c>
      <c r="FG16276" s="55" t="s">
        <v>2094</v>
      </c>
      <c r="FH16276" s="55" t="s">
        <v>1390</v>
      </c>
      <c r="FI16276" s="55">
        <v>1</v>
      </c>
      <c r="FJ16276" s="55">
        <v>530000</v>
      </c>
      <c r="FK16276" s="55" t="s">
        <v>1258</v>
      </c>
      <c r="FL16276" s="55">
        <v>0.025</v>
      </c>
    </row>
    <row r="16277" ht="14.25" customHeight="1" outlineLevel="1" spans="162:168">
      <c r="FF16277" s="55">
        <v>16270</v>
      </c>
      <c r="FG16277" s="55" t="s">
        <v>2094</v>
      </c>
      <c r="FH16277" s="55" t="s">
        <v>1390</v>
      </c>
      <c r="FI16277" s="55">
        <v>1</v>
      </c>
      <c r="FJ16277" s="55">
        <v>540000</v>
      </c>
      <c r="FK16277" s="55" t="s">
        <v>1258</v>
      </c>
      <c r="FL16277" s="55">
        <v>0.025</v>
      </c>
    </row>
    <row r="16278" ht="14.25" customHeight="1" outlineLevel="1" spans="162:168">
      <c r="FF16278" s="55">
        <v>16271</v>
      </c>
      <c r="FG16278" s="55" t="s">
        <v>2094</v>
      </c>
      <c r="FH16278" s="55" t="s">
        <v>1343</v>
      </c>
      <c r="FI16278" s="55">
        <v>1</v>
      </c>
      <c r="FJ16278" s="55">
        <v>0</v>
      </c>
      <c r="FK16278" s="55" t="s">
        <v>1258</v>
      </c>
      <c r="FL16278" s="55">
        <v>0.0275</v>
      </c>
    </row>
    <row r="16279" ht="14.25" customHeight="1" outlineLevel="1" spans="162:168">
      <c r="FF16279" s="55">
        <v>16272</v>
      </c>
      <c r="FG16279" s="55" t="s">
        <v>2094</v>
      </c>
      <c r="FH16279" s="55" t="s">
        <v>1343</v>
      </c>
      <c r="FI16279" s="55">
        <v>1</v>
      </c>
      <c r="FJ16279" s="55">
        <v>1000</v>
      </c>
      <c r="FK16279" s="55" t="s">
        <v>1258</v>
      </c>
      <c r="FL16279" s="55">
        <v>0.0267</v>
      </c>
    </row>
    <row r="16280" ht="14.25" customHeight="1" outlineLevel="1" spans="162:168">
      <c r="FF16280" s="55">
        <v>16273</v>
      </c>
      <c r="FG16280" s="55" t="s">
        <v>2094</v>
      </c>
      <c r="FH16280" s="55" t="s">
        <v>1343</v>
      </c>
      <c r="FI16280" s="55">
        <v>1</v>
      </c>
      <c r="FJ16280" s="55">
        <v>2500</v>
      </c>
      <c r="FK16280" s="55" t="s">
        <v>1258</v>
      </c>
      <c r="FL16280" s="55">
        <v>0.025</v>
      </c>
    </row>
    <row r="16281" ht="14.25" customHeight="1" outlineLevel="1" spans="162:168">
      <c r="FF16281" s="55">
        <v>16274</v>
      </c>
      <c r="FG16281" s="55" t="s">
        <v>2094</v>
      </c>
      <c r="FH16281" s="55" t="s">
        <v>1343</v>
      </c>
      <c r="FI16281" s="55">
        <v>1</v>
      </c>
      <c r="FJ16281" s="55">
        <v>5000</v>
      </c>
      <c r="FK16281" s="55" t="s">
        <v>1258</v>
      </c>
      <c r="FL16281" s="55">
        <v>0.0225</v>
      </c>
    </row>
    <row r="16282" ht="14.25" customHeight="1" outlineLevel="1" spans="162:168">
      <c r="FF16282" s="55">
        <v>16275</v>
      </c>
      <c r="FG16282" s="55" t="s">
        <v>2094</v>
      </c>
      <c r="FH16282" s="55" t="s">
        <v>1343</v>
      </c>
      <c r="FI16282" s="55">
        <v>1</v>
      </c>
      <c r="FJ16282" s="55">
        <v>10000</v>
      </c>
      <c r="FK16282" s="55" t="s">
        <v>1258</v>
      </c>
      <c r="FL16282" s="55">
        <v>0.0208</v>
      </c>
    </row>
    <row r="16283" ht="14.25" customHeight="1" outlineLevel="1" spans="162:168">
      <c r="FF16283" s="55">
        <v>16276</v>
      </c>
      <c r="FG16283" s="55" t="s">
        <v>2094</v>
      </c>
      <c r="FH16283" s="55" t="s">
        <v>1343</v>
      </c>
      <c r="FI16283" s="55">
        <v>1</v>
      </c>
      <c r="FJ16283" s="55">
        <v>25000</v>
      </c>
      <c r="FK16283" s="55" t="s">
        <v>1258</v>
      </c>
      <c r="FL16283" s="55">
        <v>0.0208</v>
      </c>
    </row>
    <row r="16284" ht="14.25" customHeight="1" outlineLevel="1" spans="162:168">
      <c r="FF16284" s="55">
        <v>16277</v>
      </c>
      <c r="FG16284" s="55" t="s">
        <v>2094</v>
      </c>
      <c r="FH16284" s="55" t="s">
        <v>1343</v>
      </c>
      <c r="FI16284" s="55">
        <v>1</v>
      </c>
      <c r="FJ16284" s="55">
        <v>50000</v>
      </c>
      <c r="FK16284" s="55" t="s">
        <v>1258</v>
      </c>
      <c r="FL16284" s="55">
        <v>0.0208</v>
      </c>
    </row>
    <row r="16285" ht="14.25" customHeight="1" outlineLevel="1" spans="162:168">
      <c r="FF16285" s="55">
        <v>16278</v>
      </c>
      <c r="FG16285" s="55" t="s">
        <v>2094</v>
      </c>
      <c r="FH16285" s="55" t="s">
        <v>1343</v>
      </c>
      <c r="FI16285" s="55">
        <v>1</v>
      </c>
      <c r="FJ16285" s="55">
        <v>80000</v>
      </c>
      <c r="FK16285" s="55" t="s">
        <v>1258</v>
      </c>
      <c r="FL16285" s="55">
        <v>0.0208</v>
      </c>
    </row>
    <row r="16286" ht="14.25" customHeight="1" outlineLevel="1" spans="162:168">
      <c r="FF16286" s="55">
        <v>16279</v>
      </c>
      <c r="FG16286" s="55" t="s">
        <v>2094</v>
      </c>
      <c r="FH16286" s="55" t="s">
        <v>1343</v>
      </c>
      <c r="FI16286" s="55">
        <v>1</v>
      </c>
      <c r="FJ16286" s="55">
        <v>130000</v>
      </c>
      <c r="FK16286" s="55" t="s">
        <v>1258</v>
      </c>
      <c r="FL16286" s="55">
        <v>0.0208</v>
      </c>
    </row>
    <row r="16287" ht="14.25" customHeight="1" outlineLevel="1" spans="162:168">
      <c r="FF16287" s="55">
        <v>16280</v>
      </c>
      <c r="FG16287" s="55" t="s">
        <v>2094</v>
      </c>
      <c r="FH16287" s="55" t="s">
        <v>1343</v>
      </c>
      <c r="FI16287" s="55">
        <v>1</v>
      </c>
      <c r="FJ16287" s="55">
        <v>260000</v>
      </c>
      <c r="FK16287" s="55" t="s">
        <v>1258</v>
      </c>
      <c r="FL16287" s="55">
        <v>0.0208</v>
      </c>
    </row>
    <row r="16288" ht="14.25" customHeight="1" outlineLevel="1" spans="162:168">
      <c r="FF16288" s="55">
        <v>16281</v>
      </c>
      <c r="FG16288" s="55" t="s">
        <v>2094</v>
      </c>
      <c r="FH16288" s="55" t="s">
        <v>1343</v>
      </c>
      <c r="FI16288" s="55">
        <v>1</v>
      </c>
      <c r="FJ16288" s="55">
        <v>400000</v>
      </c>
      <c r="FK16288" s="55" t="s">
        <v>1258</v>
      </c>
      <c r="FL16288" s="55">
        <v>0.0208</v>
      </c>
    </row>
    <row r="16289" ht="14.25" customHeight="1" outlineLevel="1" spans="162:168">
      <c r="FF16289" s="55">
        <v>16282</v>
      </c>
      <c r="FG16289" s="55" t="s">
        <v>2094</v>
      </c>
      <c r="FH16289" s="55" t="s">
        <v>1343</v>
      </c>
      <c r="FI16289" s="55">
        <v>1</v>
      </c>
      <c r="FJ16289" s="55">
        <v>530000</v>
      </c>
      <c r="FK16289" s="55" t="s">
        <v>1258</v>
      </c>
      <c r="FL16289" s="55">
        <v>0.0208</v>
      </c>
    </row>
    <row r="16290" ht="14.25" customHeight="1" outlineLevel="1" spans="162:168">
      <c r="FF16290" s="55">
        <v>16283</v>
      </c>
      <c r="FG16290" s="55" t="s">
        <v>2094</v>
      </c>
      <c r="FH16290" s="55" t="s">
        <v>1343</v>
      </c>
      <c r="FI16290" s="55">
        <v>1</v>
      </c>
      <c r="FJ16290" s="55">
        <v>540000</v>
      </c>
      <c r="FK16290" s="55" t="s">
        <v>1258</v>
      </c>
      <c r="FL16290" s="55">
        <v>0.0208</v>
      </c>
    </row>
    <row r="16291" ht="14.25" customHeight="1" outlineLevel="1" spans="162:168">
      <c r="FF16291" s="55">
        <v>16284</v>
      </c>
      <c r="FG16291" s="55" t="s">
        <v>2094</v>
      </c>
      <c r="FH16291" s="55" t="s">
        <v>1343</v>
      </c>
      <c r="FI16291" s="55">
        <v>2</v>
      </c>
      <c r="FJ16291" s="55">
        <v>0</v>
      </c>
      <c r="FK16291" s="55" t="s">
        <v>1258</v>
      </c>
      <c r="FL16291" s="55">
        <v>0.0275</v>
      </c>
    </row>
    <row r="16292" ht="14.25" customHeight="1" outlineLevel="1" spans="162:168">
      <c r="FF16292" s="55">
        <v>16285</v>
      </c>
      <c r="FG16292" s="55" t="s">
        <v>2094</v>
      </c>
      <c r="FH16292" s="55" t="s">
        <v>1343</v>
      </c>
      <c r="FI16292" s="55">
        <v>2</v>
      </c>
      <c r="FJ16292" s="55">
        <v>1000</v>
      </c>
      <c r="FK16292" s="55" t="s">
        <v>1258</v>
      </c>
      <c r="FL16292" s="55">
        <v>0.0267</v>
      </c>
    </row>
    <row r="16293" ht="14.25" customHeight="1" outlineLevel="1" spans="162:168">
      <c r="FF16293" s="55">
        <v>16286</v>
      </c>
      <c r="FG16293" s="55" t="s">
        <v>2094</v>
      </c>
      <c r="FH16293" s="55" t="s">
        <v>1343</v>
      </c>
      <c r="FI16293" s="55">
        <v>2</v>
      </c>
      <c r="FJ16293" s="55">
        <v>2500</v>
      </c>
      <c r="FK16293" s="55" t="s">
        <v>1258</v>
      </c>
      <c r="FL16293" s="55">
        <v>0.025</v>
      </c>
    </row>
    <row r="16294" ht="14.25" customHeight="1" outlineLevel="1" spans="162:168">
      <c r="FF16294" s="55">
        <v>16287</v>
      </c>
      <c r="FG16294" s="55" t="s">
        <v>2094</v>
      </c>
      <c r="FH16294" s="55" t="s">
        <v>1343</v>
      </c>
      <c r="FI16294" s="55">
        <v>2</v>
      </c>
      <c r="FJ16294" s="55">
        <v>5000</v>
      </c>
      <c r="FK16294" s="55" t="s">
        <v>1258</v>
      </c>
      <c r="FL16294" s="55">
        <v>0.025</v>
      </c>
    </row>
    <row r="16295" ht="14.25" customHeight="1" outlineLevel="1" spans="162:168">
      <c r="FF16295" s="55">
        <v>16288</v>
      </c>
      <c r="FG16295" s="55" t="s">
        <v>2094</v>
      </c>
      <c r="FH16295" s="55" t="s">
        <v>1343</v>
      </c>
      <c r="FI16295" s="55">
        <v>2</v>
      </c>
      <c r="FJ16295" s="55">
        <v>10000</v>
      </c>
      <c r="FK16295" s="55" t="s">
        <v>1258</v>
      </c>
      <c r="FL16295" s="55">
        <v>0.025</v>
      </c>
    </row>
    <row r="16296" ht="14.25" customHeight="1" outlineLevel="1" spans="162:168">
      <c r="FF16296" s="55">
        <v>16289</v>
      </c>
      <c r="FG16296" s="55" t="s">
        <v>2094</v>
      </c>
      <c r="FH16296" s="55" t="s">
        <v>1343</v>
      </c>
      <c r="FI16296" s="55">
        <v>2</v>
      </c>
      <c r="FJ16296" s="55">
        <v>25000</v>
      </c>
      <c r="FK16296" s="55" t="s">
        <v>1258</v>
      </c>
      <c r="FL16296" s="55">
        <v>0.025</v>
      </c>
    </row>
    <row r="16297" ht="14.25" customHeight="1" outlineLevel="1" spans="162:168">
      <c r="FF16297" s="55">
        <v>16290</v>
      </c>
      <c r="FG16297" s="55" t="s">
        <v>2094</v>
      </c>
      <c r="FH16297" s="55" t="s">
        <v>1343</v>
      </c>
      <c r="FI16297" s="55">
        <v>2</v>
      </c>
      <c r="FJ16297" s="55">
        <v>50000</v>
      </c>
      <c r="FK16297" s="55" t="s">
        <v>1258</v>
      </c>
      <c r="FL16297" s="55">
        <v>0.025</v>
      </c>
    </row>
    <row r="16298" ht="14.25" customHeight="1" outlineLevel="1" spans="162:168">
      <c r="FF16298" s="55">
        <v>16291</v>
      </c>
      <c r="FG16298" s="55" t="s">
        <v>2094</v>
      </c>
      <c r="FH16298" s="55" t="s">
        <v>1343</v>
      </c>
      <c r="FI16298" s="55">
        <v>2</v>
      </c>
      <c r="FJ16298" s="55">
        <v>80000</v>
      </c>
      <c r="FK16298" s="55" t="s">
        <v>1258</v>
      </c>
      <c r="FL16298" s="55">
        <v>0.025</v>
      </c>
    </row>
    <row r="16299" ht="14.25" customHeight="1" outlineLevel="1" spans="162:168">
      <c r="FF16299" s="55">
        <v>16292</v>
      </c>
      <c r="FG16299" s="55" t="s">
        <v>2094</v>
      </c>
      <c r="FH16299" s="55" t="s">
        <v>1343</v>
      </c>
      <c r="FI16299" s="55">
        <v>2</v>
      </c>
      <c r="FJ16299" s="55">
        <v>130000</v>
      </c>
      <c r="FK16299" s="55" t="s">
        <v>1258</v>
      </c>
      <c r="FL16299" s="55">
        <v>0.025</v>
      </c>
    </row>
    <row r="16300" ht="14.25" customHeight="1" outlineLevel="1" spans="162:168">
      <c r="FF16300" s="55">
        <v>16293</v>
      </c>
      <c r="FG16300" s="55" t="s">
        <v>2094</v>
      </c>
      <c r="FH16300" s="55" t="s">
        <v>1343</v>
      </c>
      <c r="FI16300" s="55">
        <v>2</v>
      </c>
      <c r="FJ16300" s="55">
        <v>260000</v>
      </c>
      <c r="FK16300" s="55" t="s">
        <v>1258</v>
      </c>
      <c r="FL16300" s="55">
        <v>0.025</v>
      </c>
    </row>
    <row r="16301" ht="14.25" customHeight="1" outlineLevel="1" spans="162:168">
      <c r="FF16301" s="55">
        <v>16294</v>
      </c>
      <c r="FG16301" s="55" t="s">
        <v>2094</v>
      </c>
      <c r="FH16301" s="55" t="s">
        <v>1343</v>
      </c>
      <c r="FI16301" s="55">
        <v>2</v>
      </c>
      <c r="FJ16301" s="55">
        <v>400000</v>
      </c>
      <c r="FK16301" s="55" t="s">
        <v>1258</v>
      </c>
      <c r="FL16301" s="55">
        <v>0.025</v>
      </c>
    </row>
    <row r="16302" ht="14.25" customHeight="1" outlineLevel="1" spans="162:168">
      <c r="FF16302" s="55">
        <v>16295</v>
      </c>
      <c r="FG16302" s="55" t="s">
        <v>2094</v>
      </c>
      <c r="FH16302" s="55" t="s">
        <v>1343</v>
      </c>
      <c r="FI16302" s="55">
        <v>2</v>
      </c>
      <c r="FJ16302" s="55">
        <v>530000</v>
      </c>
      <c r="FK16302" s="55" t="s">
        <v>1258</v>
      </c>
      <c r="FL16302" s="55">
        <v>0.025</v>
      </c>
    </row>
    <row r="16303" ht="14.25" customHeight="1" outlineLevel="1" spans="162:168">
      <c r="FF16303" s="55">
        <v>16296</v>
      </c>
      <c r="FG16303" s="55" t="s">
        <v>2094</v>
      </c>
      <c r="FH16303" s="55" t="s">
        <v>1343</v>
      </c>
      <c r="FI16303" s="55">
        <v>2</v>
      </c>
      <c r="FJ16303" s="55">
        <v>540000</v>
      </c>
      <c r="FK16303" s="55" t="s">
        <v>1258</v>
      </c>
      <c r="FL16303" s="55">
        <v>0.025</v>
      </c>
    </row>
    <row r="16304" ht="14.25" customHeight="1" outlineLevel="1" spans="162:168">
      <c r="FF16304" s="55">
        <v>16297</v>
      </c>
      <c r="FG16304" s="55" t="s">
        <v>2094</v>
      </c>
      <c r="FH16304" s="55" t="s">
        <v>1343</v>
      </c>
      <c r="FI16304" s="55">
        <v>3</v>
      </c>
      <c r="FJ16304" s="55">
        <v>0</v>
      </c>
      <c r="FK16304" s="55" t="s">
        <v>1258</v>
      </c>
      <c r="FL16304" s="55">
        <v>0.0275</v>
      </c>
    </row>
    <row r="16305" ht="14.25" customHeight="1" outlineLevel="1" spans="162:168">
      <c r="FF16305" s="55">
        <v>16298</v>
      </c>
      <c r="FG16305" s="55" t="s">
        <v>2094</v>
      </c>
      <c r="FH16305" s="55" t="s">
        <v>1343</v>
      </c>
      <c r="FI16305" s="55">
        <v>3</v>
      </c>
      <c r="FJ16305" s="55">
        <v>1000</v>
      </c>
      <c r="FK16305" s="55" t="s">
        <v>1258</v>
      </c>
      <c r="FL16305" s="55">
        <v>0.0267</v>
      </c>
    </row>
    <row r="16306" ht="14.25" customHeight="1" outlineLevel="1" spans="162:168">
      <c r="FF16306" s="55">
        <v>16299</v>
      </c>
      <c r="FG16306" s="55" t="s">
        <v>2094</v>
      </c>
      <c r="FH16306" s="55" t="s">
        <v>1343</v>
      </c>
      <c r="FI16306" s="55">
        <v>3</v>
      </c>
      <c r="FJ16306" s="55">
        <v>2500</v>
      </c>
      <c r="FK16306" s="55" t="s">
        <v>1258</v>
      </c>
      <c r="FL16306" s="55">
        <v>0.025</v>
      </c>
    </row>
    <row r="16307" ht="14.25" customHeight="1" outlineLevel="1" spans="162:168">
      <c r="FF16307" s="55">
        <v>16300</v>
      </c>
      <c r="FG16307" s="55" t="s">
        <v>2094</v>
      </c>
      <c r="FH16307" s="55" t="s">
        <v>1343</v>
      </c>
      <c r="FI16307" s="55">
        <v>3</v>
      </c>
      <c r="FJ16307" s="55">
        <v>5000</v>
      </c>
      <c r="FK16307" s="55" t="s">
        <v>1258</v>
      </c>
      <c r="FL16307" s="55">
        <v>0.025</v>
      </c>
    </row>
    <row r="16308" ht="14.25" customHeight="1" outlineLevel="1" spans="162:168">
      <c r="FF16308" s="55">
        <v>16301</v>
      </c>
      <c r="FG16308" s="55" t="s">
        <v>2094</v>
      </c>
      <c r="FH16308" s="55" t="s">
        <v>1343</v>
      </c>
      <c r="FI16308" s="55">
        <v>3</v>
      </c>
      <c r="FJ16308" s="55">
        <v>10000</v>
      </c>
      <c r="FK16308" s="55" t="s">
        <v>1258</v>
      </c>
      <c r="FL16308" s="55">
        <v>0.025</v>
      </c>
    </row>
    <row r="16309" ht="14.25" customHeight="1" outlineLevel="1" spans="162:168">
      <c r="FF16309" s="55">
        <v>16302</v>
      </c>
      <c r="FG16309" s="55" t="s">
        <v>2094</v>
      </c>
      <c r="FH16309" s="55" t="s">
        <v>1343</v>
      </c>
      <c r="FI16309" s="55">
        <v>3</v>
      </c>
      <c r="FJ16309" s="55">
        <v>25000</v>
      </c>
      <c r="FK16309" s="55" t="s">
        <v>1258</v>
      </c>
      <c r="FL16309" s="55">
        <v>0.025</v>
      </c>
    </row>
    <row r="16310" ht="14.25" customHeight="1" outlineLevel="1" spans="162:168">
      <c r="FF16310" s="55">
        <v>16303</v>
      </c>
      <c r="FG16310" s="55" t="s">
        <v>2094</v>
      </c>
      <c r="FH16310" s="55" t="s">
        <v>1343</v>
      </c>
      <c r="FI16310" s="55">
        <v>3</v>
      </c>
      <c r="FJ16310" s="55">
        <v>50000</v>
      </c>
      <c r="FK16310" s="55" t="s">
        <v>1258</v>
      </c>
      <c r="FL16310" s="55">
        <v>0.025</v>
      </c>
    </row>
    <row r="16311" ht="14.25" customHeight="1" outlineLevel="1" spans="162:168">
      <c r="FF16311" s="55">
        <v>16304</v>
      </c>
      <c r="FG16311" s="55" t="s">
        <v>2094</v>
      </c>
      <c r="FH16311" s="55" t="s">
        <v>1343</v>
      </c>
      <c r="FI16311" s="55">
        <v>3</v>
      </c>
      <c r="FJ16311" s="55">
        <v>80000</v>
      </c>
      <c r="FK16311" s="55" t="s">
        <v>1258</v>
      </c>
      <c r="FL16311" s="55">
        <v>0.025</v>
      </c>
    </row>
    <row r="16312" ht="14.25" customHeight="1" outlineLevel="1" spans="162:168">
      <c r="FF16312" s="55">
        <v>16305</v>
      </c>
      <c r="FG16312" s="55" t="s">
        <v>2094</v>
      </c>
      <c r="FH16312" s="55" t="s">
        <v>1343</v>
      </c>
      <c r="FI16312" s="55">
        <v>3</v>
      </c>
      <c r="FJ16312" s="55">
        <v>130000</v>
      </c>
      <c r="FK16312" s="55" t="s">
        <v>1258</v>
      </c>
      <c r="FL16312" s="55">
        <v>0.025</v>
      </c>
    </row>
    <row r="16313" ht="14.25" customHeight="1" outlineLevel="1" spans="162:168">
      <c r="FF16313" s="55">
        <v>16306</v>
      </c>
      <c r="FG16313" s="55" t="s">
        <v>2094</v>
      </c>
      <c r="FH16313" s="55" t="s">
        <v>1343</v>
      </c>
      <c r="FI16313" s="55">
        <v>3</v>
      </c>
      <c r="FJ16313" s="55">
        <v>260000</v>
      </c>
      <c r="FK16313" s="55" t="s">
        <v>1258</v>
      </c>
      <c r="FL16313" s="55">
        <v>0.025</v>
      </c>
    </row>
    <row r="16314" ht="14.25" customHeight="1" outlineLevel="1" spans="162:168">
      <c r="FF16314" s="55">
        <v>16307</v>
      </c>
      <c r="FG16314" s="55" t="s">
        <v>2094</v>
      </c>
      <c r="FH16314" s="55" t="s">
        <v>1343</v>
      </c>
      <c r="FI16314" s="55">
        <v>3</v>
      </c>
      <c r="FJ16314" s="55">
        <v>400000</v>
      </c>
      <c r="FK16314" s="55" t="s">
        <v>1258</v>
      </c>
      <c r="FL16314" s="55">
        <v>0.025</v>
      </c>
    </row>
    <row r="16315" ht="14.25" customHeight="1" outlineLevel="1" spans="162:168">
      <c r="FF16315" s="55">
        <v>16308</v>
      </c>
      <c r="FG16315" s="55" t="s">
        <v>2094</v>
      </c>
      <c r="FH16315" s="55" t="s">
        <v>1343</v>
      </c>
      <c r="FI16315" s="55">
        <v>3</v>
      </c>
      <c r="FJ16315" s="55">
        <v>530000</v>
      </c>
      <c r="FK16315" s="55" t="s">
        <v>1258</v>
      </c>
      <c r="FL16315" s="55">
        <v>0.025</v>
      </c>
    </row>
    <row r="16316" ht="14.25" customHeight="1" outlineLevel="1" spans="162:168">
      <c r="FF16316" s="55">
        <v>16309</v>
      </c>
      <c r="FG16316" s="55" t="s">
        <v>2094</v>
      </c>
      <c r="FH16316" s="55" t="s">
        <v>1343</v>
      </c>
      <c r="FI16316" s="55">
        <v>3</v>
      </c>
      <c r="FJ16316" s="55">
        <v>540000</v>
      </c>
      <c r="FK16316" s="55" t="s">
        <v>1258</v>
      </c>
      <c r="FL16316" s="55">
        <v>0.025</v>
      </c>
    </row>
    <row r="16317" ht="14.25" customHeight="1" outlineLevel="1" spans="162:168">
      <c r="FF16317" s="55">
        <v>16310</v>
      </c>
      <c r="FG16317" s="55" t="s">
        <v>2094</v>
      </c>
      <c r="FH16317" s="55" t="s">
        <v>1260</v>
      </c>
      <c r="FI16317" s="55">
        <v>1</v>
      </c>
      <c r="FJ16317" s="55">
        <v>0</v>
      </c>
      <c r="FK16317" s="55" t="s">
        <v>1258</v>
      </c>
      <c r="FL16317" s="55">
        <v>0.4167</v>
      </c>
    </row>
    <row r="16318" ht="14.25" customHeight="1" outlineLevel="1" spans="162:168">
      <c r="FF16318" s="55">
        <v>16311</v>
      </c>
      <c r="FG16318" s="55" t="s">
        <v>2094</v>
      </c>
      <c r="FH16318" s="55" t="s">
        <v>1260</v>
      </c>
      <c r="FI16318" s="55">
        <v>1</v>
      </c>
      <c r="FJ16318" s="55">
        <v>1000</v>
      </c>
      <c r="FK16318" s="55" t="s">
        <v>1258</v>
      </c>
      <c r="FL16318" s="55">
        <v>0.4167</v>
      </c>
    </row>
    <row r="16319" ht="14.25" customHeight="1" outlineLevel="1" spans="162:168">
      <c r="FF16319" s="55">
        <v>16312</v>
      </c>
      <c r="FG16319" s="55" t="s">
        <v>2094</v>
      </c>
      <c r="FH16319" s="55" t="s">
        <v>1260</v>
      </c>
      <c r="FI16319" s="55">
        <v>1</v>
      </c>
      <c r="FJ16319" s="55">
        <v>2500</v>
      </c>
      <c r="FK16319" s="55" t="s">
        <v>1258</v>
      </c>
      <c r="FL16319" s="55">
        <v>0.4167</v>
      </c>
    </row>
    <row r="16320" ht="14.25" customHeight="1" outlineLevel="1" spans="162:168">
      <c r="FF16320" s="55">
        <v>16313</v>
      </c>
      <c r="FG16320" s="55" t="s">
        <v>2094</v>
      </c>
      <c r="FH16320" s="55" t="s">
        <v>1260</v>
      </c>
      <c r="FI16320" s="55">
        <v>1</v>
      </c>
      <c r="FJ16320" s="55">
        <v>5000</v>
      </c>
      <c r="FK16320" s="55" t="s">
        <v>1258</v>
      </c>
      <c r="FL16320" s="55">
        <v>0.4167</v>
      </c>
    </row>
    <row r="16321" ht="14.25" customHeight="1" outlineLevel="1" spans="162:168">
      <c r="FF16321" s="55">
        <v>16314</v>
      </c>
      <c r="FG16321" s="55" t="s">
        <v>2094</v>
      </c>
      <c r="FH16321" s="55" t="s">
        <v>1260</v>
      </c>
      <c r="FI16321" s="55">
        <v>1</v>
      </c>
      <c r="FJ16321" s="55">
        <v>10000</v>
      </c>
      <c r="FK16321" s="55" t="s">
        <v>1258</v>
      </c>
      <c r="FL16321" s="55">
        <v>0.4167</v>
      </c>
    </row>
    <row r="16322" ht="14.25" customHeight="1" outlineLevel="1" spans="162:168">
      <c r="FF16322" s="55">
        <v>16315</v>
      </c>
      <c r="FG16322" s="55" t="s">
        <v>2094</v>
      </c>
      <c r="FH16322" s="55" t="s">
        <v>1260</v>
      </c>
      <c r="FI16322" s="55">
        <v>1</v>
      </c>
      <c r="FJ16322" s="55">
        <v>25000</v>
      </c>
      <c r="FK16322" s="55" t="s">
        <v>1258</v>
      </c>
      <c r="FL16322" s="55">
        <v>0.4167</v>
      </c>
    </row>
    <row r="16323" ht="14.25" customHeight="1" outlineLevel="1" spans="162:168">
      <c r="FF16323" s="55">
        <v>16316</v>
      </c>
      <c r="FG16323" s="55" t="s">
        <v>2094</v>
      </c>
      <c r="FH16323" s="55" t="s">
        <v>1260</v>
      </c>
      <c r="FI16323" s="55">
        <v>1</v>
      </c>
      <c r="FJ16323" s="55">
        <v>50000</v>
      </c>
      <c r="FK16323" s="55" t="s">
        <v>1258</v>
      </c>
      <c r="FL16323" s="55">
        <v>0.4167</v>
      </c>
    </row>
    <row r="16324" ht="14.25" customHeight="1" outlineLevel="1" spans="162:168">
      <c r="FF16324" s="55">
        <v>16317</v>
      </c>
      <c r="FG16324" s="55" t="s">
        <v>2094</v>
      </c>
      <c r="FH16324" s="55" t="s">
        <v>1260</v>
      </c>
      <c r="FI16324" s="55">
        <v>1</v>
      </c>
      <c r="FJ16324" s="55">
        <v>80000</v>
      </c>
      <c r="FK16324" s="55" t="s">
        <v>1258</v>
      </c>
      <c r="FL16324" s="55">
        <v>0.4167</v>
      </c>
    </row>
    <row r="16325" ht="14.25" customHeight="1" outlineLevel="1" spans="162:168">
      <c r="FF16325" s="55">
        <v>16318</v>
      </c>
      <c r="FG16325" s="55" t="s">
        <v>2094</v>
      </c>
      <c r="FH16325" s="55" t="s">
        <v>1260</v>
      </c>
      <c r="FI16325" s="55">
        <v>1</v>
      </c>
      <c r="FJ16325" s="55">
        <v>130000</v>
      </c>
      <c r="FK16325" s="55" t="s">
        <v>1258</v>
      </c>
      <c r="FL16325" s="55">
        <v>0.4167</v>
      </c>
    </row>
    <row r="16326" ht="14.25" customHeight="1" outlineLevel="1" spans="162:168">
      <c r="FF16326" s="55">
        <v>16319</v>
      </c>
      <c r="FG16326" s="55" t="s">
        <v>2094</v>
      </c>
      <c r="FH16326" s="55" t="s">
        <v>1260</v>
      </c>
      <c r="FI16326" s="55">
        <v>1</v>
      </c>
      <c r="FJ16326" s="55">
        <v>260000</v>
      </c>
      <c r="FK16326" s="55" t="s">
        <v>1258</v>
      </c>
      <c r="FL16326" s="55">
        <v>0.4167</v>
      </c>
    </row>
    <row r="16327" ht="14.25" customHeight="1" outlineLevel="1" spans="162:168">
      <c r="FF16327" s="55">
        <v>16320</v>
      </c>
      <c r="FG16327" s="55" t="s">
        <v>2094</v>
      </c>
      <c r="FH16327" s="55" t="s">
        <v>1260</v>
      </c>
      <c r="FI16327" s="55">
        <v>1</v>
      </c>
      <c r="FJ16327" s="55">
        <v>400000</v>
      </c>
      <c r="FK16327" s="55" t="s">
        <v>1258</v>
      </c>
      <c r="FL16327" s="55">
        <v>0.4167</v>
      </c>
    </row>
    <row r="16328" ht="14.25" customHeight="1" outlineLevel="1" spans="162:168">
      <c r="FF16328" s="55">
        <v>16321</v>
      </c>
      <c r="FG16328" s="55" t="s">
        <v>2094</v>
      </c>
      <c r="FH16328" s="55" t="s">
        <v>1260</v>
      </c>
      <c r="FI16328" s="55">
        <v>1</v>
      </c>
      <c r="FJ16328" s="55">
        <v>530000</v>
      </c>
      <c r="FK16328" s="55" t="s">
        <v>1258</v>
      </c>
      <c r="FL16328" s="55">
        <v>0.4167</v>
      </c>
    </row>
    <row r="16329" ht="14.25" customHeight="1" outlineLevel="1" spans="162:168">
      <c r="FF16329" s="55">
        <v>16322</v>
      </c>
      <c r="FG16329" s="55" t="s">
        <v>2094</v>
      </c>
      <c r="FH16329" s="55" t="s">
        <v>1260</v>
      </c>
      <c r="FI16329" s="55">
        <v>1</v>
      </c>
      <c r="FJ16329" s="55">
        <v>540000</v>
      </c>
      <c r="FK16329" s="55" t="s">
        <v>1258</v>
      </c>
      <c r="FL16329" s="55">
        <v>0.4167</v>
      </c>
    </row>
    <row r="16330" ht="14.25" customHeight="1" outlineLevel="1" spans="162:168">
      <c r="FF16330" s="55">
        <v>16323</v>
      </c>
      <c r="FG16330" s="55" t="s">
        <v>2094</v>
      </c>
      <c r="FH16330" s="55" t="s">
        <v>1260</v>
      </c>
      <c r="FI16330" s="55">
        <v>10</v>
      </c>
      <c r="FJ16330" s="55">
        <v>0</v>
      </c>
      <c r="FK16330" s="55" t="s">
        <v>1258</v>
      </c>
      <c r="FL16330" s="55">
        <v>0.1067</v>
      </c>
    </row>
    <row r="16331" ht="14.25" customHeight="1" outlineLevel="1" spans="162:168">
      <c r="FF16331" s="55">
        <v>16324</v>
      </c>
      <c r="FG16331" s="55" t="s">
        <v>2094</v>
      </c>
      <c r="FH16331" s="55" t="s">
        <v>1260</v>
      </c>
      <c r="FI16331" s="55">
        <v>10</v>
      </c>
      <c r="FJ16331" s="55">
        <v>1000</v>
      </c>
      <c r="FK16331" s="55" t="s">
        <v>1258</v>
      </c>
      <c r="FL16331" s="55">
        <v>0.1067</v>
      </c>
    </row>
    <row r="16332" ht="14.25" customHeight="1" outlineLevel="1" spans="162:168">
      <c r="FF16332" s="55">
        <v>16325</v>
      </c>
      <c r="FG16332" s="55" t="s">
        <v>2094</v>
      </c>
      <c r="FH16332" s="55" t="s">
        <v>1260</v>
      </c>
      <c r="FI16332" s="55">
        <v>10</v>
      </c>
      <c r="FJ16332" s="55">
        <v>2500</v>
      </c>
      <c r="FK16332" s="55" t="s">
        <v>1258</v>
      </c>
      <c r="FL16332" s="55">
        <v>0.0992</v>
      </c>
    </row>
    <row r="16333" ht="14.25" customHeight="1" outlineLevel="1" spans="162:168">
      <c r="FF16333" s="55">
        <v>16326</v>
      </c>
      <c r="FG16333" s="55" t="s">
        <v>2094</v>
      </c>
      <c r="FH16333" s="55" t="s">
        <v>1260</v>
      </c>
      <c r="FI16333" s="55">
        <v>10</v>
      </c>
      <c r="FJ16333" s="55">
        <v>5000</v>
      </c>
      <c r="FK16333" s="55" t="s">
        <v>1258</v>
      </c>
      <c r="FL16333" s="55">
        <v>0.0883</v>
      </c>
    </row>
    <row r="16334" ht="14.25" customHeight="1" outlineLevel="1" spans="162:168">
      <c r="FF16334" s="55">
        <v>16327</v>
      </c>
      <c r="FG16334" s="55" t="s">
        <v>2094</v>
      </c>
      <c r="FH16334" s="55" t="s">
        <v>1260</v>
      </c>
      <c r="FI16334" s="55">
        <v>10</v>
      </c>
      <c r="FJ16334" s="55">
        <v>10000</v>
      </c>
      <c r="FK16334" s="55" t="s">
        <v>1258</v>
      </c>
      <c r="FL16334" s="55">
        <v>0.0792</v>
      </c>
    </row>
    <row r="16335" ht="14.25" customHeight="1" outlineLevel="1" spans="162:168">
      <c r="FF16335" s="55">
        <v>16328</v>
      </c>
      <c r="FG16335" s="55" t="s">
        <v>2094</v>
      </c>
      <c r="FH16335" s="55" t="s">
        <v>1260</v>
      </c>
      <c r="FI16335" s="55">
        <v>10</v>
      </c>
      <c r="FJ16335" s="55">
        <v>25000</v>
      </c>
      <c r="FK16335" s="55" t="s">
        <v>1258</v>
      </c>
      <c r="FL16335" s="55">
        <v>0.0792</v>
      </c>
    </row>
    <row r="16336" ht="14.25" customHeight="1" outlineLevel="1" spans="162:168">
      <c r="FF16336" s="55">
        <v>16329</v>
      </c>
      <c r="FG16336" s="55" t="s">
        <v>2094</v>
      </c>
      <c r="FH16336" s="55" t="s">
        <v>1260</v>
      </c>
      <c r="FI16336" s="55">
        <v>10</v>
      </c>
      <c r="FJ16336" s="55">
        <v>50000</v>
      </c>
      <c r="FK16336" s="55" t="s">
        <v>1258</v>
      </c>
      <c r="FL16336" s="55">
        <v>0.0792</v>
      </c>
    </row>
    <row r="16337" ht="14.25" customHeight="1" outlineLevel="1" spans="162:168">
      <c r="FF16337" s="55">
        <v>16330</v>
      </c>
      <c r="FG16337" s="55" t="s">
        <v>2094</v>
      </c>
      <c r="FH16337" s="55" t="s">
        <v>1260</v>
      </c>
      <c r="FI16337" s="55">
        <v>10</v>
      </c>
      <c r="FJ16337" s="55">
        <v>80000</v>
      </c>
      <c r="FK16337" s="55" t="s">
        <v>1258</v>
      </c>
      <c r="FL16337" s="55">
        <v>0.0733</v>
      </c>
    </row>
    <row r="16338" ht="14.25" customHeight="1" outlineLevel="1" spans="162:168">
      <c r="FF16338" s="55">
        <v>16331</v>
      </c>
      <c r="FG16338" s="55" t="s">
        <v>2094</v>
      </c>
      <c r="FH16338" s="55" t="s">
        <v>1260</v>
      </c>
      <c r="FI16338" s="55">
        <v>10</v>
      </c>
      <c r="FJ16338" s="55">
        <v>130000</v>
      </c>
      <c r="FK16338" s="55" t="s">
        <v>1258</v>
      </c>
      <c r="FL16338" s="55">
        <v>0.0733</v>
      </c>
    </row>
    <row r="16339" ht="14.25" customHeight="1" outlineLevel="1" spans="162:168">
      <c r="FF16339" s="55">
        <v>16332</v>
      </c>
      <c r="FG16339" s="55" t="s">
        <v>2094</v>
      </c>
      <c r="FH16339" s="55" t="s">
        <v>1260</v>
      </c>
      <c r="FI16339" s="55">
        <v>10</v>
      </c>
      <c r="FJ16339" s="55">
        <v>260000</v>
      </c>
      <c r="FK16339" s="55" t="s">
        <v>1258</v>
      </c>
      <c r="FL16339" s="55">
        <v>0.0733</v>
      </c>
    </row>
    <row r="16340" ht="14.25" customHeight="1" outlineLevel="1" spans="162:168">
      <c r="FF16340" s="55">
        <v>16333</v>
      </c>
      <c r="FG16340" s="55" t="s">
        <v>2094</v>
      </c>
      <c r="FH16340" s="55" t="s">
        <v>1260</v>
      </c>
      <c r="FI16340" s="55">
        <v>10</v>
      </c>
      <c r="FJ16340" s="55">
        <v>400000</v>
      </c>
      <c r="FK16340" s="55" t="s">
        <v>1258</v>
      </c>
      <c r="FL16340" s="55">
        <v>0.0733</v>
      </c>
    </row>
    <row r="16341" ht="14.25" customHeight="1" outlineLevel="1" spans="162:168">
      <c r="FF16341" s="55">
        <v>16334</v>
      </c>
      <c r="FG16341" s="55" t="s">
        <v>2094</v>
      </c>
      <c r="FH16341" s="55" t="s">
        <v>1260</v>
      </c>
      <c r="FI16341" s="55">
        <v>10</v>
      </c>
      <c r="FJ16341" s="55">
        <v>530000</v>
      </c>
      <c r="FK16341" s="55" t="s">
        <v>1258</v>
      </c>
      <c r="FL16341" s="55">
        <v>0.0733</v>
      </c>
    </row>
    <row r="16342" ht="14.25" customHeight="1" outlineLevel="1" spans="162:168">
      <c r="FF16342" s="55">
        <v>16335</v>
      </c>
      <c r="FG16342" s="55" t="s">
        <v>2094</v>
      </c>
      <c r="FH16342" s="55" t="s">
        <v>1260</v>
      </c>
      <c r="FI16342" s="55">
        <v>10</v>
      </c>
      <c r="FJ16342" s="55">
        <v>540000</v>
      </c>
      <c r="FK16342" s="55" t="s">
        <v>1258</v>
      </c>
      <c r="FL16342" s="55">
        <v>0.0733</v>
      </c>
    </row>
    <row r="16343" ht="14.25" customHeight="1" outlineLevel="1" spans="162:168">
      <c r="FF16343" s="55">
        <v>16336</v>
      </c>
      <c r="FG16343" s="55" t="s">
        <v>2094</v>
      </c>
      <c r="FH16343" s="55" t="s">
        <v>1260</v>
      </c>
      <c r="FI16343" s="55">
        <v>11</v>
      </c>
      <c r="FJ16343" s="55">
        <v>0</v>
      </c>
      <c r="FK16343" s="55" t="s">
        <v>1258</v>
      </c>
      <c r="FL16343" s="55">
        <v>0.075</v>
      </c>
    </row>
    <row r="16344" ht="14.25" customHeight="1" outlineLevel="1" spans="162:168">
      <c r="FF16344" s="55">
        <v>16337</v>
      </c>
      <c r="FG16344" s="55" t="s">
        <v>2094</v>
      </c>
      <c r="FH16344" s="55" t="s">
        <v>1260</v>
      </c>
      <c r="FI16344" s="55">
        <v>11</v>
      </c>
      <c r="FJ16344" s="55">
        <v>1000</v>
      </c>
      <c r="FK16344" s="55" t="s">
        <v>1258</v>
      </c>
      <c r="FL16344" s="55">
        <v>0.0625</v>
      </c>
    </row>
    <row r="16345" ht="14.25" customHeight="1" outlineLevel="1" spans="162:168">
      <c r="FF16345" s="55">
        <v>16338</v>
      </c>
      <c r="FG16345" s="55" t="s">
        <v>2094</v>
      </c>
      <c r="FH16345" s="55" t="s">
        <v>1260</v>
      </c>
      <c r="FI16345" s="55">
        <v>11</v>
      </c>
      <c r="FJ16345" s="55">
        <v>2500</v>
      </c>
      <c r="FK16345" s="55" t="s">
        <v>1258</v>
      </c>
      <c r="FL16345" s="55">
        <v>0.0583</v>
      </c>
    </row>
    <row r="16346" ht="14.25" customHeight="1" outlineLevel="1" spans="162:168">
      <c r="FF16346" s="55">
        <v>16339</v>
      </c>
      <c r="FG16346" s="55" t="s">
        <v>2094</v>
      </c>
      <c r="FH16346" s="55" t="s">
        <v>1260</v>
      </c>
      <c r="FI16346" s="55">
        <v>11</v>
      </c>
      <c r="FJ16346" s="55">
        <v>5000</v>
      </c>
      <c r="FK16346" s="55" t="s">
        <v>1258</v>
      </c>
      <c r="FL16346" s="55">
        <v>0.0542</v>
      </c>
    </row>
    <row r="16347" ht="14.25" customHeight="1" outlineLevel="1" spans="162:168">
      <c r="FF16347" s="55">
        <v>16340</v>
      </c>
      <c r="FG16347" s="55" t="s">
        <v>2094</v>
      </c>
      <c r="FH16347" s="55" t="s">
        <v>1260</v>
      </c>
      <c r="FI16347" s="55">
        <v>11</v>
      </c>
      <c r="FJ16347" s="55">
        <v>10000</v>
      </c>
      <c r="FK16347" s="55" t="s">
        <v>1258</v>
      </c>
      <c r="FL16347" s="55">
        <v>0.0458</v>
      </c>
    </row>
    <row r="16348" ht="14.25" customHeight="1" outlineLevel="1" spans="162:168">
      <c r="FF16348" s="55">
        <v>16341</v>
      </c>
      <c r="FG16348" s="55" t="s">
        <v>2094</v>
      </c>
      <c r="FH16348" s="55" t="s">
        <v>1260</v>
      </c>
      <c r="FI16348" s="55">
        <v>11</v>
      </c>
      <c r="FJ16348" s="55">
        <v>25000</v>
      </c>
      <c r="FK16348" s="55" t="s">
        <v>1258</v>
      </c>
      <c r="FL16348" s="55">
        <v>0.0417</v>
      </c>
    </row>
    <row r="16349" ht="14.25" customHeight="1" outlineLevel="1" spans="162:168">
      <c r="FF16349" s="55">
        <v>16342</v>
      </c>
      <c r="FG16349" s="55" t="s">
        <v>2094</v>
      </c>
      <c r="FH16349" s="55" t="s">
        <v>1260</v>
      </c>
      <c r="FI16349" s="55">
        <v>11</v>
      </c>
      <c r="FJ16349" s="55">
        <v>50000</v>
      </c>
      <c r="FK16349" s="55" t="s">
        <v>1258</v>
      </c>
      <c r="FL16349" s="55">
        <v>0.0417</v>
      </c>
    </row>
    <row r="16350" ht="14.25" customHeight="1" outlineLevel="1" spans="162:168">
      <c r="FF16350" s="55">
        <v>16343</v>
      </c>
      <c r="FG16350" s="55" t="s">
        <v>2094</v>
      </c>
      <c r="FH16350" s="55" t="s">
        <v>1260</v>
      </c>
      <c r="FI16350" s="55">
        <v>11</v>
      </c>
      <c r="FJ16350" s="55">
        <v>80000</v>
      </c>
      <c r="FK16350" s="55" t="s">
        <v>1258</v>
      </c>
      <c r="FL16350" s="55">
        <v>0.0417</v>
      </c>
    </row>
    <row r="16351" ht="14.25" customHeight="1" outlineLevel="1" spans="162:168">
      <c r="FF16351" s="55">
        <v>16344</v>
      </c>
      <c r="FG16351" s="55" t="s">
        <v>2094</v>
      </c>
      <c r="FH16351" s="55" t="s">
        <v>1260</v>
      </c>
      <c r="FI16351" s="55">
        <v>11</v>
      </c>
      <c r="FJ16351" s="55">
        <v>130000</v>
      </c>
      <c r="FK16351" s="55" t="s">
        <v>1258</v>
      </c>
      <c r="FL16351" s="55">
        <v>0.0417</v>
      </c>
    </row>
    <row r="16352" ht="14.25" customHeight="1" outlineLevel="1" spans="162:168">
      <c r="FF16352" s="55">
        <v>16345</v>
      </c>
      <c r="FG16352" s="55" t="s">
        <v>2094</v>
      </c>
      <c r="FH16352" s="55" t="s">
        <v>1260</v>
      </c>
      <c r="FI16352" s="55">
        <v>11</v>
      </c>
      <c r="FJ16352" s="55">
        <v>260000</v>
      </c>
      <c r="FK16352" s="55" t="s">
        <v>1258</v>
      </c>
      <c r="FL16352" s="55">
        <v>0.0417</v>
      </c>
    </row>
    <row r="16353" ht="14.25" customHeight="1" outlineLevel="1" spans="162:168">
      <c r="FF16353" s="55">
        <v>16346</v>
      </c>
      <c r="FG16353" s="55" t="s">
        <v>2094</v>
      </c>
      <c r="FH16353" s="55" t="s">
        <v>1260</v>
      </c>
      <c r="FI16353" s="55">
        <v>11</v>
      </c>
      <c r="FJ16353" s="55">
        <v>400000</v>
      </c>
      <c r="FK16353" s="55" t="s">
        <v>1258</v>
      </c>
      <c r="FL16353" s="55">
        <v>0.0417</v>
      </c>
    </row>
    <row r="16354" ht="14.25" customHeight="1" outlineLevel="1" spans="162:168">
      <c r="FF16354" s="55">
        <v>16347</v>
      </c>
      <c r="FG16354" s="55" t="s">
        <v>2094</v>
      </c>
      <c r="FH16354" s="55" t="s">
        <v>1260</v>
      </c>
      <c r="FI16354" s="55">
        <v>11</v>
      </c>
      <c r="FJ16354" s="55">
        <v>530000</v>
      </c>
      <c r="FK16354" s="55" t="s">
        <v>1258</v>
      </c>
      <c r="FL16354" s="55">
        <v>0.0417</v>
      </c>
    </row>
    <row r="16355" ht="14.25" customHeight="1" outlineLevel="1" spans="162:168">
      <c r="FF16355" s="55">
        <v>16348</v>
      </c>
      <c r="FG16355" s="55" t="s">
        <v>2094</v>
      </c>
      <c r="FH16355" s="55" t="s">
        <v>1260</v>
      </c>
      <c r="FI16355" s="55">
        <v>11</v>
      </c>
      <c r="FJ16355" s="55">
        <v>540000</v>
      </c>
      <c r="FK16355" s="55" t="s">
        <v>1258</v>
      </c>
      <c r="FL16355" s="55">
        <v>0.0417</v>
      </c>
    </row>
    <row r="16356" ht="14.25" customHeight="1" outlineLevel="1" spans="162:168">
      <c r="FF16356" s="55">
        <v>16349</v>
      </c>
      <c r="FG16356" s="55" t="s">
        <v>2094</v>
      </c>
      <c r="FH16356" s="55" t="s">
        <v>1260</v>
      </c>
      <c r="FI16356" s="55">
        <v>12</v>
      </c>
      <c r="FJ16356" s="55">
        <v>0</v>
      </c>
      <c r="FK16356" s="55" t="s">
        <v>1258</v>
      </c>
      <c r="FL16356" s="55">
        <v>0.0675</v>
      </c>
    </row>
    <row r="16357" ht="14.25" customHeight="1" outlineLevel="1" spans="162:168">
      <c r="FF16357" s="55">
        <v>16350</v>
      </c>
      <c r="FG16357" s="55" t="s">
        <v>2094</v>
      </c>
      <c r="FH16357" s="55" t="s">
        <v>1260</v>
      </c>
      <c r="FI16357" s="55">
        <v>12</v>
      </c>
      <c r="FJ16357" s="55">
        <v>1000</v>
      </c>
      <c r="FK16357" s="55" t="s">
        <v>1258</v>
      </c>
      <c r="FL16357" s="55">
        <v>0.0675</v>
      </c>
    </row>
    <row r="16358" ht="14.25" customHeight="1" outlineLevel="1" spans="162:168">
      <c r="FF16358" s="55">
        <v>16351</v>
      </c>
      <c r="FG16358" s="55" t="s">
        <v>2094</v>
      </c>
      <c r="FH16358" s="55" t="s">
        <v>1260</v>
      </c>
      <c r="FI16358" s="55">
        <v>12</v>
      </c>
      <c r="FJ16358" s="55">
        <v>2500</v>
      </c>
      <c r="FK16358" s="55" t="s">
        <v>1258</v>
      </c>
      <c r="FL16358" s="55">
        <v>0.0675</v>
      </c>
    </row>
    <row r="16359" ht="14.25" customHeight="1" outlineLevel="1" spans="162:168">
      <c r="FF16359" s="55">
        <v>16352</v>
      </c>
      <c r="FG16359" s="55" t="s">
        <v>2094</v>
      </c>
      <c r="FH16359" s="55" t="s">
        <v>1260</v>
      </c>
      <c r="FI16359" s="55">
        <v>12</v>
      </c>
      <c r="FJ16359" s="55">
        <v>10000</v>
      </c>
      <c r="FK16359" s="55" t="s">
        <v>1258</v>
      </c>
      <c r="FL16359" s="55">
        <v>0.0675</v>
      </c>
    </row>
    <row r="16360" ht="14.25" customHeight="1" outlineLevel="1" spans="162:168">
      <c r="FF16360" s="55">
        <v>16353</v>
      </c>
      <c r="FG16360" s="55" t="s">
        <v>2094</v>
      </c>
      <c r="FH16360" s="55" t="s">
        <v>1260</v>
      </c>
      <c r="FI16360" s="55">
        <v>12</v>
      </c>
      <c r="FJ16360" s="55">
        <v>25000</v>
      </c>
      <c r="FK16360" s="55" t="s">
        <v>1258</v>
      </c>
      <c r="FL16360" s="55">
        <v>0.0675</v>
      </c>
    </row>
    <row r="16361" ht="14.25" customHeight="1" outlineLevel="1" spans="162:168">
      <c r="FF16361" s="55">
        <v>16354</v>
      </c>
      <c r="FG16361" s="55" t="s">
        <v>2094</v>
      </c>
      <c r="FH16361" s="55" t="s">
        <v>1260</v>
      </c>
      <c r="FI16361" s="55">
        <v>12</v>
      </c>
      <c r="FJ16361" s="55">
        <v>50000</v>
      </c>
      <c r="FK16361" s="55" t="s">
        <v>1258</v>
      </c>
      <c r="FL16361" s="55">
        <v>0.0642</v>
      </c>
    </row>
    <row r="16362" ht="14.25" customHeight="1" outlineLevel="1" spans="162:168">
      <c r="FF16362" s="55">
        <v>16355</v>
      </c>
      <c r="FG16362" s="55" t="s">
        <v>2094</v>
      </c>
      <c r="FH16362" s="55" t="s">
        <v>1260</v>
      </c>
      <c r="FI16362" s="55">
        <v>12</v>
      </c>
      <c r="FJ16362" s="55">
        <v>80000</v>
      </c>
      <c r="FK16362" s="55" t="s">
        <v>1258</v>
      </c>
      <c r="FL16362" s="55">
        <v>0.0417</v>
      </c>
    </row>
    <row r="16363" ht="14.25" customHeight="1" outlineLevel="1" spans="162:168">
      <c r="FF16363" s="55">
        <v>16356</v>
      </c>
      <c r="FG16363" s="55" t="s">
        <v>2094</v>
      </c>
      <c r="FH16363" s="55" t="s">
        <v>1260</v>
      </c>
      <c r="FI16363" s="55">
        <v>12</v>
      </c>
      <c r="FJ16363" s="55">
        <v>130000</v>
      </c>
      <c r="FK16363" s="55" t="s">
        <v>1258</v>
      </c>
      <c r="FL16363" s="55">
        <v>0.0417</v>
      </c>
    </row>
    <row r="16364" ht="14.25" customHeight="1" outlineLevel="1" spans="162:168">
      <c r="FF16364" s="55">
        <v>16357</v>
      </c>
      <c r="FG16364" s="55" t="s">
        <v>2094</v>
      </c>
      <c r="FH16364" s="55" t="s">
        <v>1260</v>
      </c>
      <c r="FI16364" s="55">
        <v>12</v>
      </c>
      <c r="FJ16364" s="55">
        <v>260000</v>
      </c>
      <c r="FK16364" s="55" t="s">
        <v>1258</v>
      </c>
      <c r="FL16364" s="55">
        <v>0.0417</v>
      </c>
    </row>
    <row r="16365" ht="14.25" customHeight="1" outlineLevel="1" spans="162:168">
      <c r="FF16365" s="55">
        <v>16358</v>
      </c>
      <c r="FG16365" s="55" t="s">
        <v>2094</v>
      </c>
      <c r="FH16365" s="55" t="s">
        <v>1260</v>
      </c>
      <c r="FI16365" s="55">
        <v>12</v>
      </c>
      <c r="FJ16365" s="55">
        <v>400000</v>
      </c>
      <c r="FK16365" s="55" t="s">
        <v>1258</v>
      </c>
      <c r="FL16365" s="55">
        <v>0.0417</v>
      </c>
    </row>
    <row r="16366" ht="14.25" customHeight="1" outlineLevel="1" spans="162:168">
      <c r="FF16366" s="55">
        <v>16359</v>
      </c>
      <c r="FG16366" s="55" t="s">
        <v>2094</v>
      </c>
      <c r="FH16366" s="55" t="s">
        <v>1260</v>
      </c>
      <c r="FI16366" s="55">
        <v>12</v>
      </c>
      <c r="FJ16366" s="55">
        <v>530000</v>
      </c>
      <c r="FK16366" s="55" t="s">
        <v>1258</v>
      </c>
      <c r="FL16366" s="55">
        <v>0.0417</v>
      </c>
    </row>
    <row r="16367" ht="14.25" customHeight="1" outlineLevel="1" spans="162:168">
      <c r="FF16367" s="55">
        <v>16360</v>
      </c>
      <c r="FG16367" s="55" t="s">
        <v>2094</v>
      </c>
      <c r="FH16367" s="55" t="s">
        <v>1260</v>
      </c>
      <c r="FI16367" s="55">
        <v>12</v>
      </c>
      <c r="FJ16367" s="55">
        <v>540000</v>
      </c>
      <c r="FK16367" s="55" t="s">
        <v>1258</v>
      </c>
      <c r="FL16367" s="55">
        <v>0.0417</v>
      </c>
    </row>
    <row r="16368" ht="14.25" customHeight="1" outlineLevel="1" spans="162:168">
      <c r="FF16368" s="55">
        <v>16361</v>
      </c>
      <c r="FG16368" s="55" t="s">
        <v>2094</v>
      </c>
      <c r="FH16368" s="55" t="s">
        <v>1260</v>
      </c>
      <c r="FI16368" s="55">
        <v>13</v>
      </c>
      <c r="FJ16368" s="55">
        <v>0</v>
      </c>
      <c r="FK16368" s="55" t="s">
        <v>1258</v>
      </c>
      <c r="FL16368" s="55">
        <v>0</v>
      </c>
    </row>
    <row r="16369" ht="14.25" customHeight="1" outlineLevel="1" spans="162:168">
      <c r="FF16369" s="55">
        <v>16362</v>
      </c>
      <c r="FG16369" s="55" t="s">
        <v>2094</v>
      </c>
      <c r="FH16369" s="55" t="s">
        <v>1260</v>
      </c>
      <c r="FI16369" s="55">
        <v>14</v>
      </c>
      <c r="FJ16369" s="55">
        <v>0</v>
      </c>
      <c r="FK16369" s="55" t="s">
        <v>1258</v>
      </c>
      <c r="FL16369" s="55">
        <v>0</v>
      </c>
    </row>
    <row r="16370" ht="14.25" customHeight="1" outlineLevel="1" spans="162:168">
      <c r="FF16370" s="55">
        <v>16363</v>
      </c>
      <c r="FG16370" s="55" t="s">
        <v>2094</v>
      </c>
      <c r="FH16370" s="55" t="s">
        <v>1260</v>
      </c>
      <c r="FI16370" s="55">
        <v>2</v>
      </c>
      <c r="FJ16370" s="55">
        <v>0</v>
      </c>
      <c r="FK16370" s="55" t="s">
        <v>1258</v>
      </c>
      <c r="FL16370" s="55">
        <v>0.1667</v>
      </c>
    </row>
    <row r="16371" ht="14.25" customHeight="1" outlineLevel="1" spans="162:168">
      <c r="FF16371" s="55">
        <v>16364</v>
      </c>
      <c r="FG16371" s="55" t="s">
        <v>2094</v>
      </c>
      <c r="FH16371" s="55" t="s">
        <v>1260</v>
      </c>
      <c r="FI16371" s="55">
        <v>2</v>
      </c>
      <c r="FJ16371" s="55">
        <v>1000</v>
      </c>
      <c r="FK16371" s="55" t="s">
        <v>1258</v>
      </c>
      <c r="FL16371" s="55">
        <v>0.1042</v>
      </c>
    </row>
    <row r="16372" ht="14.25" customHeight="1" outlineLevel="1" spans="162:168">
      <c r="FF16372" s="55">
        <v>16365</v>
      </c>
      <c r="FG16372" s="55" t="s">
        <v>2094</v>
      </c>
      <c r="FH16372" s="55" t="s">
        <v>1260</v>
      </c>
      <c r="FI16372" s="55">
        <v>2</v>
      </c>
      <c r="FJ16372" s="55">
        <v>2500</v>
      </c>
      <c r="FK16372" s="55" t="s">
        <v>1258</v>
      </c>
      <c r="FL16372" s="55">
        <v>0.0958</v>
      </c>
    </row>
    <row r="16373" ht="14.25" customHeight="1" outlineLevel="1" spans="162:168">
      <c r="FF16373" s="55">
        <v>16366</v>
      </c>
      <c r="FG16373" s="55" t="s">
        <v>2094</v>
      </c>
      <c r="FH16373" s="55" t="s">
        <v>1260</v>
      </c>
      <c r="FI16373" s="55">
        <v>2</v>
      </c>
      <c r="FJ16373" s="55">
        <v>5000</v>
      </c>
      <c r="FK16373" s="55" t="s">
        <v>1258</v>
      </c>
      <c r="FL16373" s="55">
        <v>0.0875</v>
      </c>
    </row>
    <row r="16374" ht="14.25" customHeight="1" outlineLevel="1" spans="162:168">
      <c r="FF16374" s="55">
        <v>16367</v>
      </c>
      <c r="FG16374" s="55" t="s">
        <v>2094</v>
      </c>
      <c r="FH16374" s="55" t="s">
        <v>1260</v>
      </c>
      <c r="FI16374" s="55">
        <v>2</v>
      </c>
      <c r="FJ16374" s="55">
        <v>10000</v>
      </c>
      <c r="FK16374" s="55" t="s">
        <v>1258</v>
      </c>
      <c r="FL16374" s="55">
        <v>0.075</v>
      </c>
    </row>
    <row r="16375" ht="14.25" customHeight="1" outlineLevel="1" spans="162:168">
      <c r="FF16375" s="55">
        <v>16368</v>
      </c>
      <c r="FG16375" s="55" t="s">
        <v>2094</v>
      </c>
      <c r="FH16375" s="55" t="s">
        <v>1260</v>
      </c>
      <c r="FI16375" s="55">
        <v>2</v>
      </c>
      <c r="FJ16375" s="55">
        <v>25000</v>
      </c>
      <c r="FK16375" s="55" t="s">
        <v>1258</v>
      </c>
      <c r="FL16375" s="55">
        <v>0.0667</v>
      </c>
    </row>
    <row r="16376" ht="14.25" customHeight="1" outlineLevel="1" spans="162:168">
      <c r="FF16376" s="55">
        <v>16369</v>
      </c>
      <c r="FG16376" s="55" t="s">
        <v>2094</v>
      </c>
      <c r="FH16376" s="55" t="s">
        <v>1260</v>
      </c>
      <c r="FI16376" s="55">
        <v>2</v>
      </c>
      <c r="FJ16376" s="55">
        <v>50000</v>
      </c>
      <c r="FK16376" s="55" t="s">
        <v>1258</v>
      </c>
      <c r="FL16376" s="55">
        <v>0.0583</v>
      </c>
    </row>
    <row r="16377" ht="14.25" customHeight="1" outlineLevel="1" spans="162:168">
      <c r="FF16377" s="55">
        <v>16370</v>
      </c>
      <c r="FG16377" s="55" t="s">
        <v>2094</v>
      </c>
      <c r="FH16377" s="55" t="s">
        <v>1260</v>
      </c>
      <c r="FI16377" s="55">
        <v>2</v>
      </c>
      <c r="FJ16377" s="55">
        <v>80000</v>
      </c>
      <c r="FK16377" s="55" t="s">
        <v>1258</v>
      </c>
      <c r="FL16377" s="55">
        <v>0.0583</v>
      </c>
    </row>
    <row r="16378" ht="14.25" customHeight="1" outlineLevel="1" spans="162:168">
      <c r="FF16378" s="55">
        <v>16371</v>
      </c>
      <c r="FG16378" s="55" t="s">
        <v>2094</v>
      </c>
      <c r="FH16378" s="55" t="s">
        <v>1260</v>
      </c>
      <c r="FI16378" s="55">
        <v>2</v>
      </c>
      <c r="FJ16378" s="55">
        <v>130000</v>
      </c>
      <c r="FK16378" s="55" t="s">
        <v>1258</v>
      </c>
      <c r="FL16378" s="55">
        <v>0.0583</v>
      </c>
    </row>
    <row r="16379" ht="14.25" customHeight="1" outlineLevel="1" spans="162:168">
      <c r="FF16379" s="55">
        <v>16372</v>
      </c>
      <c r="FG16379" s="55" t="s">
        <v>2094</v>
      </c>
      <c r="FH16379" s="55" t="s">
        <v>1260</v>
      </c>
      <c r="FI16379" s="55">
        <v>2</v>
      </c>
      <c r="FJ16379" s="55">
        <v>260000</v>
      </c>
      <c r="FK16379" s="55" t="s">
        <v>1258</v>
      </c>
      <c r="FL16379" s="55">
        <v>0.0583</v>
      </c>
    </row>
    <row r="16380" ht="14.25" customHeight="1" outlineLevel="1" spans="162:168">
      <c r="FF16380" s="55">
        <v>16373</v>
      </c>
      <c r="FG16380" s="55" t="s">
        <v>2094</v>
      </c>
      <c r="FH16380" s="55" t="s">
        <v>1260</v>
      </c>
      <c r="FI16380" s="55">
        <v>2</v>
      </c>
      <c r="FJ16380" s="55">
        <v>400000</v>
      </c>
      <c r="FK16380" s="55" t="s">
        <v>1258</v>
      </c>
      <c r="FL16380" s="55">
        <v>0.0583</v>
      </c>
    </row>
    <row r="16381" ht="14.25" customHeight="1" outlineLevel="1" spans="162:168">
      <c r="FF16381" s="55">
        <v>16374</v>
      </c>
      <c r="FG16381" s="55" t="s">
        <v>2094</v>
      </c>
      <c r="FH16381" s="55" t="s">
        <v>1260</v>
      </c>
      <c r="FI16381" s="55">
        <v>2</v>
      </c>
      <c r="FJ16381" s="55">
        <v>530000</v>
      </c>
      <c r="FK16381" s="55" t="s">
        <v>1258</v>
      </c>
      <c r="FL16381" s="55">
        <v>0.0583</v>
      </c>
    </row>
    <row r="16382" ht="14.25" customHeight="1" outlineLevel="1" spans="162:168">
      <c r="FF16382" s="55">
        <v>16375</v>
      </c>
      <c r="FG16382" s="55" t="s">
        <v>2094</v>
      </c>
      <c r="FH16382" s="55" t="s">
        <v>1260</v>
      </c>
      <c r="FI16382" s="55">
        <v>2</v>
      </c>
      <c r="FJ16382" s="55">
        <v>540000</v>
      </c>
      <c r="FK16382" s="55" t="s">
        <v>1258</v>
      </c>
      <c r="FL16382" s="55">
        <v>0.0583</v>
      </c>
    </row>
    <row r="16383" ht="14.25" customHeight="1" outlineLevel="1" spans="162:168">
      <c r="FF16383" s="55">
        <v>16376</v>
      </c>
      <c r="FG16383" s="55" t="s">
        <v>2094</v>
      </c>
      <c r="FH16383" s="55" t="s">
        <v>1260</v>
      </c>
      <c r="FI16383" s="55">
        <v>3</v>
      </c>
      <c r="FJ16383" s="55">
        <v>0</v>
      </c>
      <c r="FK16383" s="55" t="s">
        <v>1258</v>
      </c>
      <c r="FL16383" s="55">
        <v>0.1125</v>
      </c>
    </row>
    <row r="16384" ht="14.25" customHeight="1" outlineLevel="1" spans="162:168">
      <c r="FF16384" s="55">
        <v>16377</v>
      </c>
      <c r="FG16384" s="55" t="s">
        <v>2094</v>
      </c>
      <c r="FH16384" s="55" t="s">
        <v>1260</v>
      </c>
      <c r="FI16384" s="55">
        <v>3</v>
      </c>
      <c r="FJ16384" s="55">
        <v>1000</v>
      </c>
      <c r="FK16384" s="55" t="s">
        <v>1258</v>
      </c>
      <c r="FL16384" s="55">
        <v>0.1</v>
      </c>
    </row>
    <row r="16385" ht="14.25" customHeight="1" outlineLevel="1" spans="162:168">
      <c r="FF16385" s="55">
        <v>16378</v>
      </c>
      <c r="FG16385" s="55" t="s">
        <v>2094</v>
      </c>
      <c r="FH16385" s="55" t="s">
        <v>1260</v>
      </c>
      <c r="FI16385" s="55">
        <v>3</v>
      </c>
      <c r="FJ16385" s="55">
        <v>2500</v>
      </c>
      <c r="FK16385" s="55" t="s">
        <v>1258</v>
      </c>
      <c r="FL16385" s="55">
        <v>0.0917</v>
      </c>
    </row>
    <row r="16386" ht="14.25" customHeight="1" outlineLevel="1" spans="162:168">
      <c r="FF16386" s="55">
        <v>16379</v>
      </c>
      <c r="FG16386" s="55" t="s">
        <v>2094</v>
      </c>
      <c r="FH16386" s="55" t="s">
        <v>1260</v>
      </c>
      <c r="FI16386" s="55">
        <v>3</v>
      </c>
      <c r="FJ16386" s="55">
        <v>5000</v>
      </c>
      <c r="FK16386" s="55" t="s">
        <v>1258</v>
      </c>
      <c r="FL16386" s="55">
        <v>0.0708</v>
      </c>
    </row>
    <row r="16387" ht="14.25" customHeight="1" outlineLevel="1" spans="162:168">
      <c r="FF16387" s="55">
        <v>16380</v>
      </c>
      <c r="FG16387" s="55" t="s">
        <v>2094</v>
      </c>
      <c r="FH16387" s="55" t="s">
        <v>1260</v>
      </c>
      <c r="FI16387" s="55">
        <v>3</v>
      </c>
      <c r="FJ16387" s="55">
        <v>10000</v>
      </c>
      <c r="FK16387" s="55" t="s">
        <v>1258</v>
      </c>
      <c r="FL16387" s="55">
        <v>0.0542</v>
      </c>
    </row>
    <row r="16388" ht="14.25" customHeight="1" outlineLevel="1" spans="162:168">
      <c r="FF16388" s="55">
        <v>16381</v>
      </c>
      <c r="FG16388" s="55" t="s">
        <v>2094</v>
      </c>
      <c r="FH16388" s="55" t="s">
        <v>1260</v>
      </c>
      <c r="FI16388" s="55">
        <v>3</v>
      </c>
      <c r="FJ16388" s="55">
        <v>25000</v>
      </c>
      <c r="FK16388" s="55" t="s">
        <v>1258</v>
      </c>
      <c r="FL16388" s="55">
        <v>0.0542</v>
      </c>
    </row>
    <row r="16389" ht="14.25" customHeight="1" outlineLevel="1" spans="162:168">
      <c r="FF16389" s="55">
        <v>16382</v>
      </c>
      <c r="FG16389" s="55" t="s">
        <v>2094</v>
      </c>
      <c r="FH16389" s="55" t="s">
        <v>1260</v>
      </c>
      <c r="FI16389" s="55">
        <v>3</v>
      </c>
      <c r="FJ16389" s="55">
        <v>50000</v>
      </c>
      <c r="FK16389" s="55" t="s">
        <v>1258</v>
      </c>
      <c r="FL16389" s="55">
        <v>0.0458</v>
      </c>
    </row>
    <row r="16390" ht="14.25" customHeight="1" outlineLevel="1" spans="162:168">
      <c r="FF16390" s="55">
        <v>16383</v>
      </c>
      <c r="FG16390" s="55" t="s">
        <v>2094</v>
      </c>
      <c r="FH16390" s="55" t="s">
        <v>1260</v>
      </c>
      <c r="FI16390" s="55">
        <v>3</v>
      </c>
      <c r="FJ16390" s="55">
        <v>80000</v>
      </c>
      <c r="FK16390" s="55" t="s">
        <v>1258</v>
      </c>
      <c r="FL16390" s="55">
        <v>0.0458</v>
      </c>
    </row>
    <row r="16391" ht="14.25" customHeight="1" outlineLevel="1" spans="162:168">
      <c r="FF16391" s="55">
        <v>16384</v>
      </c>
      <c r="FG16391" s="55" t="s">
        <v>2094</v>
      </c>
      <c r="FH16391" s="55" t="s">
        <v>1260</v>
      </c>
      <c r="FI16391" s="55">
        <v>3</v>
      </c>
      <c r="FJ16391" s="55">
        <v>130000</v>
      </c>
      <c r="FK16391" s="55" t="s">
        <v>1258</v>
      </c>
      <c r="FL16391" s="55">
        <v>0.0458</v>
      </c>
    </row>
    <row r="16392" ht="14.25" customHeight="1" outlineLevel="1" spans="162:168">
      <c r="FF16392" s="55">
        <v>16385</v>
      </c>
      <c r="FG16392" s="55" t="s">
        <v>2094</v>
      </c>
      <c r="FH16392" s="55" t="s">
        <v>1260</v>
      </c>
      <c r="FI16392" s="55">
        <v>3</v>
      </c>
      <c r="FJ16392" s="55">
        <v>260000</v>
      </c>
      <c r="FK16392" s="55" t="s">
        <v>1258</v>
      </c>
      <c r="FL16392" s="55">
        <v>0.0458</v>
      </c>
    </row>
    <row r="16393" ht="14.25" customHeight="1" outlineLevel="1" spans="162:168">
      <c r="FF16393" s="55">
        <v>16386</v>
      </c>
      <c r="FG16393" s="55" t="s">
        <v>2094</v>
      </c>
      <c r="FH16393" s="55" t="s">
        <v>1260</v>
      </c>
      <c r="FI16393" s="55">
        <v>3</v>
      </c>
      <c r="FJ16393" s="55">
        <v>400000</v>
      </c>
      <c r="FK16393" s="55" t="s">
        <v>1258</v>
      </c>
      <c r="FL16393" s="55">
        <v>0.0458</v>
      </c>
    </row>
    <row r="16394" ht="14.25" customHeight="1" outlineLevel="1" spans="162:168">
      <c r="FF16394" s="55">
        <v>16387</v>
      </c>
      <c r="FG16394" s="55" t="s">
        <v>2094</v>
      </c>
      <c r="FH16394" s="55" t="s">
        <v>1260</v>
      </c>
      <c r="FI16394" s="55">
        <v>3</v>
      </c>
      <c r="FJ16394" s="55">
        <v>530000</v>
      </c>
      <c r="FK16394" s="55" t="s">
        <v>1258</v>
      </c>
      <c r="FL16394" s="55">
        <v>0.0458</v>
      </c>
    </row>
    <row r="16395" ht="14.25" customHeight="1" outlineLevel="1" spans="162:168">
      <c r="FF16395" s="55">
        <v>16388</v>
      </c>
      <c r="FG16395" s="55" t="s">
        <v>2094</v>
      </c>
      <c r="FH16395" s="55" t="s">
        <v>1260</v>
      </c>
      <c r="FI16395" s="55">
        <v>3</v>
      </c>
      <c r="FJ16395" s="55">
        <v>540000</v>
      </c>
      <c r="FK16395" s="55" t="s">
        <v>1258</v>
      </c>
      <c r="FL16395" s="55">
        <v>0.0458</v>
      </c>
    </row>
    <row r="16396" ht="14.25" customHeight="1" outlineLevel="1" spans="162:168">
      <c r="FF16396" s="55">
        <v>16389</v>
      </c>
      <c r="FG16396" s="55" t="s">
        <v>2094</v>
      </c>
      <c r="FH16396" s="55" t="s">
        <v>1260</v>
      </c>
      <c r="FI16396" s="55">
        <v>4</v>
      </c>
      <c r="FJ16396" s="55">
        <v>0</v>
      </c>
      <c r="FK16396" s="55" t="s">
        <v>1258</v>
      </c>
      <c r="FL16396" s="55">
        <v>0.1042</v>
      </c>
    </row>
    <row r="16397" ht="14.25" customHeight="1" outlineLevel="1" spans="162:168">
      <c r="FF16397" s="55">
        <v>16390</v>
      </c>
      <c r="FG16397" s="55" t="s">
        <v>2094</v>
      </c>
      <c r="FH16397" s="55" t="s">
        <v>1260</v>
      </c>
      <c r="FI16397" s="55">
        <v>4</v>
      </c>
      <c r="FJ16397" s="55">
        <v>1000</v>
      </c>
      <c r="FK16397" s="55" t="s">
        <v>1258</v>
      </c>
      <c r="FL16397" s="55">
        <v>0.0958</v>
      </c>
    </row>
    <row r="16398" ht="14.25" customHeight="1" outlineLevel="1" spans="162:168">
      <c r="FF16398" s="55">
        <v>16391</v>
      </c>
      <c r="FG16398" s="55" t="s">
        <v>2094</v>
      </c>
      <c r="FH16398" s="55" t="s">
        <v>1260</v>
      </c>
      <c r="FI16398" s="55">
        <v>4</v>
      </c>
      <c r="FJ16398" s="55">
        <v>2500</v>
      </c>
      <c r="FK16398" s="55" t="s">
        <v>1258</v>
      </c>
      <c r="FL16398" s="55">
        <v>0.0875</v>
      </c>
    </row>
    <row r="16399" ht="14.25" customHeight="1" outlineLevel="1" spans="162:168">
      <c r="FF16399" s="55">
        <v>16392</v>
      </c>
      <c r="FG16399" s="55" t="s">
        <v>2094</v>
      </c>
      <c r="FH16399" s="55" t="s">
        <v>1260</v>
      </c>
      <c r="FI16399" s="55">
        <v>4</v>
      </c>
      <c r="FJ16399" s="55">
        <v>5000</v>
      </c>
      <c r="FK16399" s="55" t="s">
        <v>1258</v>
      </c>
      <c r="FL16399" s="55">
        <v>0.0667</v>
      </c>
    </row>
    <row r="16400" ht="14.25" customHeight="1" outlineLevel="1" spans="162:168">
      <c r="FF16400" s="55">
        <v>16393</v>
      </c>
      <c r="FG16400" s="55" t="s">
        <v>2094</v>
      </c>
      <c r="FH16400" s="55" t="s">
        <v>1260</v>
      </c>
      <c r="FI16400" s="55">
        <v>4</v>
      </c>
      <c r="FJ16400" s="55">
        <v>10000</v>
      </c>
      <c r="FK16400" s="55" t="s">
        <v>1258</v>
      </c>
      <c r="FL16400" s="55">
        <v>0.05</v>
      </c>
    </row>
    <row r="16401" ht="14.25" customHeight="1" outlineLevel="1" spans="162:168">
      <c r="FF16401" s="55">
        <v>16394</v>
      </c>
      <c r="FG16401" s="55" t="s">
        <v>2094</v>
      </c>
      <c r="FH16401" s="55" t="s">
        <v>1260</v>
      </c>
      <c r="FI16401" s="55">
        <v>4</v>
      </c>
      <c r="FJ16401" s="55">
        <v>25000</v>
      </c>
      <c r="FK16401" s="55" t="s">
        <v>1258</v>
      </c>
      <c r="FL16401" s="55">
        <v>0.0417</v>
      </c>
    </row>
    <row r="16402" ht="14.25" customHeight="1" outlineLevel="1" spans="162:168">
      <c r="FF16402" s="55">
        <v>16395</v>
      </c>
      <c r="FG16402" s="55" t="s">
        <v>2094</v>
      </c>
      <c r="FH16402" s="55" t="s">
        <v>1260</v>
      </c>
      <c r="FI16402" s="55">
        <v>4</v>
      </c>
      <c r="FJ16402" s="55">
        <v>50000</v>
      </c>
      <c r="FK16402" s="55" t="s">
        <v>1258</v>
      </c>
      <c r="FL16402" s="55">
        <v>0.0417</v>
      </c>
    </row>
    <row r="16403" ht="14.25" customHeight="1" outlineLevel="1" spans="162:168">
      <c r="FF16403" s="55">
        <v>16396</v>
      </c>
      <c r="FG16403" s="55" t="s">
        <v>2094</v>
      </c>
      <c r="FH16403" s="55" t="s">
        <v>1260</v>
      </c>
      <c r="FI16403" s="55">
        <v>4</v>
      </c>
      <c r="FJ16403" s="55">
        <v>80000</v>
      </c>
      <c r="FK16403" s="55" t="s">
        <v>1258</v>
      </c>
      <c r="FL16403" s="55">
        <v>0.0417</v>
      </c>
    </row>
    <row r="16404" ht="14.25" customHeight="1" outlineLevel="1" spans="162:168">
      <c r="FF16404" s="55">
        <v>16397</v>
      </c>
      <c r="FG16404" s="55" t="s">
        <v>2094</v>
      </c>
      <c r="FH16404" s="55" t="s">
        <v>1260</v>
      </c>
      <c r="FI16404" s="55">
        <v>4</v>
      </c>
      <c r="FJ16404" s="55">
        <v>130000</v>
      </c>
      <c r="FK16404" s="55" t="s">
        <v>1258</v>
      </c>
      <c r="FL16404" s="55">
        <v>0.0417</v>
      </c>
    </row>
    <row r="16405" ht="14.25" customHeight="1" outlineLevel="1" spans="162:168">
      <c r="FF16405" s="55">
        <v>16398</v>
      </c>
      <c r="FG16405" s="55" t="s">
        <v>2094</v>
      </c>
      <c r="FH16405" s="55" t="s">
        <v>1260</v>
      </c>
      <c r="FI16405" s="55">
        <v>4</v>
      </c>
      <c r="FJ16405" s="55">
        <v>260000</v>
      </c>
      <c r="FK16405" s="55" t="s">
        <v>1258</v>
      </c>
      <c r="FL16405" s="55">
        <v>0.0417</v>
      </c>
    </row>
    <row r="16406" ht="14.25" customHeight="1" outlineLevel="1" spans="162:168">
      <c r="FF16406" s="55">
        <v>16399</v>
      </c>
      <c r="FG16406" s="55" t="s">
        <v>2094</v>
      </c>
      <c r="FH16406" s="55" t="s">
        <v>1260</v>
      </c>
      <c r="FI16406" s="55">
        <v>4</v>
      </c>
      <c r="FJ16406" s="55">
        <v>400000</v>
      </c>
      <c r="FK16406" s="55" t="s">
        <v>1258</v>
      </c>
      <c r="FL16406" s="55">
        <v>0.0417</v>
      </c>
    </row>
    <row r="16407" ht="14.25" customHeight="1" outlineLevel="1" spans="162:168">
      <c r="FF16407" s="55">
        <v>16400</v>
      </c>
      <c r="FG16407" s="55" t="s">
        <v>2094</v>
      </c>
      <c r="FH16407" s="55" t="s">
        <v>1260</v>
      </c>
      <c r="FI16407" s="55">
        <v>4</v>
      </c>
      <c r="FJ16407" s="55">
        <v>530000</v>
      </c>
      <c r="FK16407" s="55" t="s">
        <v>1258</v>
      </c>
      <c r="FL16407" s="55">
        <v>0.0417</v>
      </c>
    </row>
    <row r="16408" ht="14.25" customHeight="1" outlineLevel="1" spans="162:168">
      <c r="FF16408" s="55">
        <v>16401</v>
      </c>
      <c r="FG16408" s="55" t="s">
        <v>2094</v>
      </c>
      <c r="FH16408" s="55" t="s">
        <v>1260</v>
      </c>
      <c r="FI16408" s="55">
        <v>4</v>
      </c>
      <c r="FJ16408" s="55">
        <v>540000</v>
      </c>
      <c r="FK16408" s="55" t="s">
        <v>1258</v>
      </c>
      <c r="FL16408" s="55">
        <v>0.0417</v>
      </c>
    </row>
    <row r="16409" ht="14.25" customHeight="1" outlineLevel="1" spans="162:168">
      <c r="FF16409" s="55">
        <v>16402</v>
      </c>
      <c r="FG16409" s="55" t="s">
        <v>2094</v>
      </c>
      <c r="FH16409" s="55" t="s">
        <v>1260</v>
      </c>
      <c r="FI16409" s="55">
        <v>5</v>
      </c>
      <c r="FJ16409" s="55">
        <v>0</v>
      </c>
      <c r="FK16409" s="55" t="s">
        <v>1258</v>
      </c>
      <c r="FL16409" s="55">
        <v>0.1042</v>
      </c>
    </row>
    <row r="16410" ht="14.25" customHeight="1" outlineLevel="1" spans="162:168">
      <c r="FF16410" s="55">
        <v>16403</v>
      </c>
      <c r="FG16410" s="55" t="s">
        <v>2094</v>
      </c>
      <c r="FH16410" s="55" t="s">
        <v>1260</v>
      </c>
      <c r="FI16410" s="55">
        <v>5</v>
      </c>
      <c r="FJ16410" s="55">
        <v>1000</v>
      </c>
      <c r="FK16410" s="55" t="s">
        <v>1258</v>
      </c>
      <c r="FL16410" s="55">
        <v>0.0958</v>
      </c>
    </row>
    <row r="16411" ht="14.25" customHeight="1" outlineLevel="1" spans="162:168">
      <c r="FF16411" s="55">
        <v>16404</v>
      </c>
      <c r="FG16411" s="55" t="s">
        <v>2094</v>
      </c>
      <c r="FH16411" s="55" t="s">
        <v>1260</v>
      </c>
      <c r="FI16411" s="55">
        <v>5</v>
      </c>
      <c r="FJ16411" s="55">
        <v>2500</v>
      </c>
      <c r="FK16411" s="55" t="s">
        <v>1258</v>
      </c>
      <c r="FL16411" s="55">
        <v>0.0875</v>
      </c>
    </row>
    <row r="16412" ht="14.25" customHeight="1" outlineLevel="1" spans="162:168">
      <c r="FF16412" s="55">
        <v>16405</v>
      </c>
      <c r="FG16412" s="55" t="s">
        <v>2094</v>
      </c>
      <c r="FH16412" s="55" t="s">
        <v>1260</v>
      </c>
      <c r="FI16412" s="55">
        <v>5</v>
      </c>
      <c r="FJ16412" s="55">
        <v>5000</v>
      </c>
      <c r="FK16412" s="55" t="s">
        <v>1258</v>
      </c>
      <c r="FL16412" s="55">
        <v>0.0667</v>
      </c>
    </row>
    <row r="16413" ht="14.25" customHeight="1" outlineLevel="1" spans="162:168">
      <c r="FF16413" s="55">
        <v>16406</v>
      </c>
      <c r="FG16413" s="55" t="s">
        <v>2094</v>
      </c>
      <c r="FH16413" s="55" t="s">
        <v>1260</v>
      </c>
      <c r="FI16413" s="55">
        <v>5</v>
      </c>
      <c r="FJ16413" s="55">
        <v>10000</v>
      </c>
      <c r="FK16413" s="55" t="s">
        <v>1258</v>
      </c>
      <c r="FL16413" s="55">
        <v>0.05</v>
      </c>
    </row>
    <row r="16414" ht="14.25" customHeight="1" outlineLevel="1" spans="162:168">
      <c r="FF16414" s="55">
        <v>16407</v>
      </c>
      <c r="FG16414" s="55" t="s">
        <v>2094</v>
      </c>
      <c r="FH16414" s="55" t="s">
        <v>1260</v>
      </c>
      <c r="FI16414" s="55">
        <v>5</v>
      </c>
      <c r="FJ16414" s="55">
        <v>25000</v>
      </c>
      <c r="FK16414" s="55" t="s">
        <v>1258</v>
      </c>
      <c r="FL16414" s="55">
        <v>0.0417</v>
      </c>
    </row>
    <row r="16415" ht="14.25" customHeight="1" outlineLevel="1" spans="162:168">
      <c r="FF16415" s="55">
        <v>16408</v>
      </c>
      <c r="FG16415" s="55" t="s">
        <v>2094</v>
      </c>
      <c r="FH16415" s="55" t="s">
        <v>1260</v>
      </c>
      <c r="FI16415" s="55">
        <v>5</v>
      </c>
      <c r="FJ16415" s="55">
        <v>50000</v>
      </c>
      <c r="FK16415" s="55" t="s">
        <v>1258</v>
      </c>
      <c r="FL16415" s="55">
        <v>0.0417</v>
      </c>
    </row>
    <row r="16416" ht="14.25" customHeight="1" outlineLevel="1" spans="162:168">
      <c r="FF16416" s="55">
        <v>16409</v>
      </c>
      <c r="FG16416" s="55" t="s">
        <v>2094</v>
      </c>
      <c r="FH16416" s="55" t="s">
        <v>1260</v>
      </c>
      <c r="FI16416" s="55">
        <v>5</v>
      </c>
      <c r="FJ16416" s="55">
        <v>80000</v>
      </c>
      <c r="FK16416" s="55" t="s">
        <v>1258</v>
      </c>
      <c r="FL16416" s="55">
        <v>0.0417</v>
      </c>
    </row>
    <row r="16417" ht="14.25" customHeight="1" outlineLevel="1" spans="162:168">
      <c r="FF16417" s="55">
        <v>16410</v>
      </c>
      <c r="FG16417" s="55" t="s">
        <v>2094</v>
      </c>
      <c r="FH16417" s="55" t="s">
        <v>1260</v>
      </c>
      <c r="FI16417" s="55">
        <v>5</v>
      </c>
      <c r="FJ16417" s="55">
        <v>130000</v>
      </c>
      <c r="FK16417" s="55" t="s">
        <v>1258</v>
      </c>
      <c r="FL16417" s="55">
        <v>0.0417</v>
      </c>
    </row>
    <row r="16418" ht="14.25" customHeight="1" outlineLevel="1" spans="162:168">
      <c r="FF16418" s="55">
        <v>16411</v>
      </c>
      <c r="FG16418" s="55" t="s">
        <v>2094</v>
      </c>
      <c r="FH16418" s="55" t="s">
        <v>1260</v>
      </c>
      <c r="FI16418" s="55">
        <v>5</v>
      </c>
      <c r="FJ16418" s="55">
        <v>260000</v>
      </c>
      <c r="FK16418" s="55" t="s">
        <v>1258</v>
      </c>
      <c r="FL16418" s="55">
        <v>0.0417</v>
      </c>
    </row>
    <row r="16419" ht="14.25" customHeight="1" outlineLevel="1" spans="162:168">
      <c r="FF16419" s="55">
        <v>16412</v>
      </c>
      <c r="FG16419" s="55" t="s">
        <v>2094</v>
      </c>
      <c r="FH16419" s="55" t="s">
        <v>1260</v>
      </c>
      <c r="FI16419" s="55">
        <v>5</v>
      </c>
      <c r="FJ16419" s="55">
        <v>400000</v>
      </c>
      <c r="FK16419" s="55" t="s">
        <v>1258</v>
      </c>
      <c r="FL16419" s="55">
        <v>0.0417</v>
      </c>
    </row>
    <row r="16420" ht="14.25" customHeight="1" outlineLevel="1" spans="162:168">
      <c r="FF16420" s="55">
        <v>16413</v>
      </c>
      <c r="FG16420" s="55" t="s">
        <v>2094</v>
      </c>
      <c r="FH16420" s="55" t="s">
        <v>1260</v>
      </c>
      <c r="FI16420" s="55">
        <v>5</v>
      </c>
      <c r="FJ16420" s="55">
        <v>530000</v>
      </c>
      <c r="FK16420" s="55" t="s">
        <v>1258</v>
      </c>
      <c r="FL16420" s="55">
        <v>0.0417</v>
      </c>
    </row>
    <row r="16421" ht="14.25" customHeight="1" outlineLevel="1" spans="162:168">
      <c r="FF16421" s="55">
        <v>16414</v>
      </c>
      <c r="FG16421" s="55" t="s">
        <v>2094</v>
      </c>
      <c r="FH16421" s="55" t="s">
        <v>1260</v>
      </c>
      <c r="FI16421" s="55">
        <v>5</v>
      </c>
      <c r="FJ16421" s="55">
        <v>540000</v>
      </c>
      <c r="FK16421" s="55" t="s">
        <v>1258</v>
      </c>
      <c r="FL16421" s="55">
        <v>0.0417</v>
      </c>
    </row>
    <row r="16422" ht="14.25" customHeight="1" outlineLevel="1" spans="162:168">
      <c r="FF16422" s="55">
        <v>16415</v>
      </c>
      <c r="FG16422" s="55" t="s">
        <v>2094</v>
      </c>
      <c r="FH16422" s="55" t="s">
        <v>1260</v>
      </c>
      <c r="FI16422" s="55">
        <v>6</v>
      </c>
      <c r="FJ16422" s="55">
        <v>0</v>
      </c>
      <c r="FK16422" s="55" t="s">
        <v>1258</v>
      </c>
      <c r="FL16422" s="55">
        <v>0.0675</v>
      </c>
    </row>
    <row r="16423" ht="14.25" customHeight="1" outlineLevel="1" spans="162:168">
      <c r="FF16423" s="55">
        <v>16416</v>
      </c>
      <c r="FG16423" s="55" t="s">
        <v>2094</v>
      </c>
      <c r="FH16423" s="55" t="s">
        <v>1260</v>
      </c>
      <c r="FI16423" s="55">
        <v>6</v>
      </c>
      <c r="FJ16423" s="55">
        <v>1000</v>
      </c>
      <c r="FK16423" s="55" t="s">
        <v>1258</v>
      </c>
      <c r="FL16423" s="55">
        <v>0.0675</v>
      </c>
    </row>
    <row r="16424" ht="14.25" customHeight="1" outlineLevel="1" spans="162:168">
      <c r="FF16424" s="55">
        <v>16417</v>
      </c>
      <c r="FG16424" s="55" t="s">
        <v>2094</v>
      </c>
      <c r="FH16424" s="55" t="s">
        <v>1260</v>
      </c>
      <c r="FI16424" s="55">
        <v>6</v>
      </c>
      <c r="FJ16424" s="55">
        <v>2500</v>
      </c>
      <c r="FK16424" s="55" t="s">
        <v>1258</v>
      </c>
      <c r="FL16424" s="55">
        <v>0.0675</v>
      </c>
    </row>
    <row r="16425" ht="14.25" customHeight="1" outlineLevel="1" spans="162:168">
      <c r="FF16425" s="55">
        <v>16418</v>
      </c>
      <c r="FG16425" s="55" t="s">
        <v>2094</v>
      </c>
      <c r="FH16425" s="55" t="s">
        <v>1260</v>
      </c>
      <c r="FI16425" s="55">
        <v>6</v>
      </c>
      <c r="FJ16425" s="55">
        <v>5000</v>
      </c>
      <c r="FK16425" s="55" t="s">
        <v>1258</v>
      </c>
      <c r="FL16425" s="55">
        <v>0.0675</v>
      </c>
    </row>
    <row r="16426" ht="14.25" customHeight="1" outlineLevel="1" spans="162:168">
      <c r="FF16426" s="55">
        <v>16419</v>
      </c>
      <c r="FG16426" s="55" t="s">
        <v>2094</v>
      </c>
      <c r="FH16426" s="55" t="s">
        <v>1260</v>
      </c>
      <c r="FI16426" s="55">
        <v>6</v>
      </c>
      <c r="FJ16426" s="55">
        <v>10000</v>
      </c>
      <c r="FK16426" s="55" t="s">
        <v>1258</v>
      </c>
      <c r="FL16426" s="55">
        <v>0.0675</v>
      </c>
    </row>
    <row r="16427" ht="14.25" customHeight="1" outlineLevel="1" spans="162:168">
      <c r="FF16427" s="55">
        <v>16420</v>
      </c>
      <c r="FG16427" s="55" t="s">
        <v>2094</v>
      </c>
      <c r="FH16427" s="55" t="s">
        <v>1260</v>
      </c>
      <c r="FI16427" s="55">
        <v>6</v>
      </c>
      <c r="FJ16427" s="55">
        <v>25000</v>
      </c>
      <c r="FK16427" s="55" t="s">
        <v>1258</v>
      </c>
      <c r="FL16427" s="55">
        <v>0.0675</v>
      </c>
    </row>
    <row r="16428" ht="14.25" customHeight="1" outlineLevel="1" spans="162:168">
      <c r="FF16428" s="55">
        <v>16421</v>
      </c>
      <c r="FG16428" s="55" t="s">
        <v>2094</v>
      </c>
      <c r="FH16428" s="55" t="s">
        <v>1260</v>
      </c>
      <c r="FI16428" s="55">
        <v>6</v>
      </c>
      <c r="FJ16428" s="55">
        <v>50000</v>
      </c>
      <c r="FK16428" s="55" t="s">
        <v>1258</v>
      </c>
      <c r="FL16428" s="55">
        <v>0.0642</v>
      </c>
    </row>
    <row r="16429" ht="14.25" customHeight="1" outlineLevel="1" spans="162:168">
      <c r="FF16429" s="55">
        <v>16422</v>
      </c>
      <c r="FG16429" s="55" t="s">
        <v>2094</v>
      </c>
      <c r="FH16429" s="55" t="s">
        <v>1260</v>
      </c>
      <c r="FI16429" s="55">
        <v>6</v>
      </c>
      <c r="FJ16429" s="55">
        <v>80000</v>
      </c>
      <c r="FK16429" s="55" t="s">
        <v>1258</v>
      </c>
      <c r="FL16429" s="55">
        <v>0.0333</v>
      </c>
    </row>
    <row r="16430" ht="14.25" customHeight="1" outlineLevel="1" spans="162:168">
      <c r="FF16430" s="55">
        <v>16423</v>
      </c>
      <c r="FG16430" s="55" t="s">
        <v>2094</v>
      </c>
      <c r="FH16430" s="55" t="s">
        <v>1260</v>
      </c>
      <c r="FI16430" s="55">
        <v>6</v>
      </c>
      <c r="FJ16430" s="55">
        <v>130000</v>
      </c>
      <c r="FK16430" s="55" t="s">
        <v>1258</v>
      </c>
      <c r="FL16430" s="55">
        <v>0.0292</v>
      </c>
    </row>
    <row r="16431" ht="14.25" customHeight="1" outlineLevel="1" spans="162:168">
      <c r="FF16431" s="55">
        <v>16424</v>
      </c>
      <c r="FG16431" s="55" t="s">
        <v>2094</v>
      </c>
      <c r="FH16431" s="55" t="s">
        <v>1260</v>
      </c>
      <c r="FI16431" s="55">
        <v>6</v>
      </c>
      <c r="FJ16431" s="55">
        <v>260000</v>
      </c>
      <c r="FK16431" s="55" t="s">
        <v>1258</v>
      </c>
      <c r="FL16431" s="55">
        <v>0.0292</v>
      </c>
    </row>
    <row r="16432" ht="14.25" customHeight="1" outlineLevel="1" spans="162:168">
      <c r="FF16432" s="55">
        <v>16425</v>
      </c>
      <c r="FG16432" s="55" t="s">
        <v>2094</v>
      </c>
      <c r="FH16432" s="55" t="s">
        <v>1260</v>
      </c>
      <c r="FI16432" s="55">
        <v>6</v>
      </c>
      <c r="FJ16432" s="55">
        <v>400000</v>
      </c>
      <c r="FK16432" s="55" t="s">
        <v>1258</v>
      </c>
      <c r="FL16432" s="55">
        <v>0.0292</v>
      </c>
    </row>
    <row r="16433" ht="14.25" customHeight="1" outlineLevel="1" spans="162:168">
      <c r="FF16433" s="55">
        <v>16426</v>
      </c>
      <c r="FG16433" s="55" t="s">
        <v>2094</v>
      </c>
      <c r="FH16433" s="55" t="s">
        <v>1260</v>
      </c>
      <c r="FI16433" s="55">
        <v>6</v>
      </c>
      <c r="FJ16433" s="55">
        <v>530000</v>
      </c>
      <c r="FK16433" s="55" t="s">
        <v>1258</v>
      </c>
      <c r="FL16433" s="55">
        <v>0.0292</v>
      </c>
    </row>
    <row r="16434" ht="14.25" customHeight="1" outlineLevel="1" spans="162:168">
      <c r="FF16434" s="55">
        <v>16427</v>
      </c>
      <c r="FG16434" s="55" t="s">
        <v>2094</v>
      </c>
      <c r="FH16434" s="55" t="s">
        <v>1260</v>
      </c>
      <c r="FI16434" s="55">
        <v>6</v>
      </c>
      <c r="FJ16434" s="55">
        <v>540000</v>
      </c>
      <c r="FK16434" s="55" t="s">
        <v>1258</v>
      </c>
      <c r="FL16434" s="55">
        <v>0.0292</v>
      </c>
    </row>
    <row r="16435" ht="14.25" customHeight="1" outlineLevel="1" spans="162:168">
      <c r="FF16435" s="55">
        <v>16428</v>
      </c>
      <c r="FG16435" s="55" t="s">
        <v>2094</v>
      </c>
      <c r="FH16435" s="55" t="s">
        <v>1260</v>
      </c>
      <c r="FI16435" s="55">
        <v>7</v>
      </c>
      <c r="FJ16435" s="55">
        <v>0</v>
      </c>
      <c r="FK16435" s="55" t="s">
        <v>1258</v>
      </c>
      <c r="FL16435" s="55">
        <v>0.0717</v>
      </c>
    </row>
    <row r="16436" ht="14.25" customHeight="1" outlineLevel="1" spans="162:168">
      <c r="FF16436" s="55">
        <v>16429</v>
      </c>
      <c r="FG16436" s="55" t="s">
        <v>2094</v>
      </c>
      <c r="FH16436" s="55" t="s">
        <v>1260</v>
      </c>
      <c r="FI16436" s="55">
        <v>7</v>
      </c>
      <c r="FJ16436" s="55">
        <v>1000</v>
      </c>
      <c r="FK16436" s="55" t="s">
        <v>1258</v>
      </c>
      <c r="FL16436" s="55">
        <v>0.0717</v>
      </c>
    </row>
    <row r="16437" ht="14.25" customHeight="1" outlineLevel="1" spans="162:168">
      <c r="FF16437" s="55">
        <v>16430</v>
      </c>
      <c r="FG16437" s="55" t="s">
        <v>2094</v>
      </c>
      <c r="FH16437" s="55" t="s">
        <v>1260</v>
      </c>
      <c r="FI16437" s="55">
        <v>7</v>
      </c>
      <c r="FJ16437" s="55">
        <v>2500</v>
      </c>
      <c r="FK16437" s="55" t="s">
        <v>1258</v>
      </c>
      <c r="FL16437" s="55">
        <v>0.0717</v>
      </c>
    </row>
    <row r="16438" ht="14.25" customHeight="1" outlineLevel="1" spans="162:168">
      <c r="FF16438" s="55">
        <v>16431</v>
      </c>
      <c r="FG16438" s="55" t="s">
        <v>2094</v>
      </c>
      <c r="FH16438" s="55" t="s">
        <v>1260</v>
      </c>
      <c r="FI16438" s="55">
        <v>7</v>
      </c>
      <c r="FJ16438" s="55">
        <v>5000</v>
      </c>
      <c r="FK16438" s="55" t="s">
        <v>1258</v>
      </c>
      <c r="FL16438" s="55">
        <v>0.0717</v>
      </c>
    </row>
    <row r="16439" ht="14.25" customHeight="1" outlineLevel="1" spans="162:168">
      <c r="FF16439" s="55">
        <v>16432</v>
      </c>
      <c r="FG16439" s="55" t="s">
        <v>2094</v>
      </c>
      <c r="FH16439" s="55" t="s">
        <v>1260</v>
      </c>
      <c r="FI16439" s="55">
        <v>7</v>
      </c>
      <c r="FJ16439" s="55">
        <v>10000</v>
      </c>
      <c r="FK16439" s="55" t="s">
        <v>1258</v>
      </c>
      <c r="FL16439" s="55">
        <v>0.0717</v>
      </c>
    </row>
    <row r="16440" ht="14.25" customHeight="1" outlineLevel="1" spans="162:168">
      <c r="FF16440" s="55">
        <v>16433</v>
      </c>
      <c r="FG16440" s="55" t="s">
        <v>2094</v>
      </c>
      <c r="FH16440" s="55" t="s">
        <v>1260</v>
      </c>
      <c r="FI16440" s="55">
        <v>7</v>
      </c>
      <c r="FJ16440" s="55">
        <v>25000</v>
      </c>
      <c r="FK16440" s="55" t="s">
        <v>1258</v>
      </c>
      <c r="FL16440" s="55">
        <v>0.0717</v>
      </c>
    </row>
    <row r="16441" ht="14.25" customHeight="1" outlineLevel="1" spans="162:168">
      <c r="FF16441" s="55">
        <v>16434</v>
      </c>
      <c r="FG16441" s="55" t="s">
        <v>2094</v>
      </c>
      <c r="FH16441" s="55" t="s">
        <v>1260</v>
      </c>
      <c r="FI16441" s="55">
        <v>7</v>
      </c>
      <c r="FJ16441" s="55">
        <v>50000</v>
      </c>
      <c r="FK16441" s="55" t="s">
        <v>1258</v>
      </c>
      <c r="FL16441" s="55">
        <v>0.0683</v>
      </c>
    </row>
    <row r="16442" ht="14.25" customHeight="1" outlineLevel="1" spans="162:168">
      <c r="FF16442" s="55">
        <v>16435</v>
      </c>
      <c r="FG16442" s="55" t="s">
        <v>2094</v>
      </c>
      <c r="FH16442" s="55" t="s">
        <v>1260</v>
      </c>
      <c r="FI16442" s="55">
        <v>7</v>
      </c>
      <c r="FJ16442" s="55">
        <v>80000</v>
      </c>
      <c r="FK16442" s="55" t="s">
        <v>1258</v>
      </c>
      <c r="FL16442" s="55">
        <v>0.0333</v>
      </c>
    </row>
    <row r="16443" ht="14.25" customHeight="1" outlineLevel="1" spans="162:168">
      <c r="FF16443" s="55">
        <v>16436</v>
      </c>
      <c r="FG16443" s="55" t="s">
        <v>2094</v>
      </c>
      <c r="FH16443" s="55" t="s">
        <v>1260</v>
      </c>
      <c r="FI16443" s="55">
        <v>7</v>
      </c>
      <c r="FJ16443" s="55">
        <v>130000</v>
      </c>
      <c r="FK16443" s="55" t="s">
        <v>1258</v>
      </c>
      <c r="FL16443" s="55">
        <v>0.0292</v>
      </c>
    </row>
    <row r="16444" ht="14.25" customHeight="1" outlineLevel="1" spans="162:168">
      <c r="FF16444" s="55">
        <v>16437</v>
      </c>
      <c r="FG16444" s="55" t="s">
        <v>2094</v>
      </c>
      <c r="FH16444" s="55" t="s">
        <v>1260</v>
      </c>
      <c r="FI16444" s="55">
        <v>7</v>
      </c>
      <c r="FJ16444" s="55">
        <v>260000</v>
      </c>
      <c r="FK16444" s="55" t="s">
        <v>1258</v>
      </c>
      <c r="FL16444" s="55">
        <v>0.0292</v>
      </c>
    </row>
    <row r="16445" ht="14.25" customHeight="1" outlineLevel="1" spans="162:168">
      <c r="FF16445" s="55">
        <v>16438</v>
      </c>
      <c r="FG16445" s="55" t="s">
        <v>2094</v>
      </c>
      <c r="FH16445" s="55" t="s">
        <v>1260</v>
      </c>
      <c r="FI16445" s="55">
        <v>7</v>
      </c>
      <c r="FJ16445" s="55">
        <v>400000</v>
      </c>
      <c r="FK16445" s="55" t="s">
        <v>1258</v>
      </c>
      <c r="FL16445" s="55">
        <v>0.0292</v>
      </c>
    </row>
    <row r="16446" ht="14.25" customHeight="1" outlineLevel="1" spans="162:168">
      <c r="FF16446" s="55">
        <v>16439</v>
      </c>
      <c r="FG16446" s="55" t="s">
        <v>2094</v>
      </c>
      <c r="FH16446" s="55" t="s">
        <v>1260</v>
      </c>
      <c r="FI16446" s="55">
        <v>7</v>
      </c>
      <c r="FJ16446" s="55">
        <v>530000</v>
      </c>
      <c r="FK16446" s="55" t="s">
        <v>1258</v>
      </c>
      <c r="FL16446" s="55">
        <v>0.0292</v>
      </c>
    </row>
    <row r="16447" ht="14.25" customHeight="1" outlineLevel="1" spans="162:168">
      <c r="FF16447" s="55">
        <v>16440</v>
      </c>
      <c r="FG16447" s="55" t="s">
        <v>2094</v>
      </c>
      <c r="FH16447" s="55" t="s">
        <v>1260</v>
      </c>
      <c r="FI16447" s="55">
        <v>7</v>
      </c>
      <c r="FJ16447" s="55">
        <v>540000</v>
      </c>
      <c r="FK16447" s="55" t="s">
        <v>1258</v>
      </c>
      <c r="FL16447" s="55">
        <v>0.0292</v>
      </c>
    </row>
    <row r="16448" ht="14.25" customHeight="1" outlineLevel="1" spans="162:168">
      <c r="FF16448" s="55">
        <v>16441</v>
      </c>
      <c r="FG16448" s="55" t="s">
        <v>2094</v>
      </c>
      <c r="FH16448" s="55" t="s">
        <v>1260</v>
      </c>
      <c r="FI16448" s="55">
        <v>8</v>
      </c>
      <c r="FJ16448" s="55">
        <v>0</v>
      </c>
      <c r="FK16448" s="55" t="s">
        <v>1258</v>
      </c>
      <c r="FL16448" s="55">
        <v>0.0833</v>
      </c>
    </row>
    <row r="16449" ht="14.25" customHeight="1" outlineLevel="1" spans="162:168">
      <c r="FF16449" s="55">
        <v>16442</v>
      </c>
      <c r="FG16449" s="55" t="s">
        <v>2094</v>
      </c>
      <c r="FH16449" s="55" t="s">
        <v>1260</v>
      </c>
      <c r="FI16449" s="55">
        <v>8</v>
      </c>
      <c r="FJ16449" s="55">
        <v>1000</v>
      </c>
      <c r="FK16449" s="55" t="s">
        <v>1258</v>
      </c>
      <c r="FL16449" s="55">
        <v>0.075</v>
      </c>
    </row>
    <row r="16450" ht="14.25" customHeight="1" outlineLevel="1" spans="162:168">
      <c r="FF16450" s="55">
        <v>16443</v>
      </c>
      <c r="FG16450" s="55" t="s">
        <v>2094</v>
      </c>
      <c r="FH16450" s="55" t="s">
        <v>1260</v>
      </c>
      <c r="FI16450" s="55">
        <v>8</v>
      </c>
      <c r="FJ16450" s="55">
        <v>2500</v>
      </c>
      <c r="FK16450" s="55" t="s">
        <v>1258</v>
      </c>
      <c r="FL16450" s="55">
        <v>0.0708</v>
      </c>
    </row>
    <row r="16451" ht="14.25" customHeight="1" outlineLevel="1" spans="162:168">
      <c r="FF16451" s="55">
        <v>16444</v>
      </c>
      <c r="FG16451" s="55" t="s">
        <v>2094</v>
      </c>
      <c r="FH16451" s="55" t="s">
        <v>1260</v>
      </c>
      <c r="FI16451" s="55">
        <v>8</v>
      </c>
      <c r="FJ16451" s="55">
        <v>5000</v>
      </c>
      <c r="FK16451" s="55" t="s">
        <v>1258</v>
      </c>
      <c r="FL16451" s="55">
        <v>0.0583</v>
      </c>
    </row>
    <row r="16452" ht="14.25" customHeight="1" outlineLevel="1" spans="162:168">
      <c r="FF16452" s="55">
        <v>16445</v>
      </c>
      <c r="FG16452" s="55" t="s">
        <v>2094</v>
      </c>
      <c r="FH16452" s="55" t="s">
        <v>1260</v>
      </c>
      <c r="FI16452" s="55">
        <v>8</v>
      </c>
      <c r="FJ16452" s="55">
        <v>10000</v>
      </c>
      <c r="FK16452" s="55" t="s">
        <v>1258</v>
      </c>
      <c r="FL16452" s="55">
        <v>0.0417</v>
      </c>
    </row>
    <row r="16453" ht="14.25" customHeight="1" outlineLevel="1" spans="162:168">
      <c r="FF16453" s="55">
        <v>16446</v>
      </c>
      <c r="FG16453" s="55" t="s">
        <v>2094</v>
      </c>
      <c r="FH16453" s="55" t="s">
        <v>1260</v>
      </c>
      <c r="FI16453" s="55">
        <v>8</v>
      </c>
      <c r="FJ16453" s="55">
        <v>25000</v>
      </c>
      <c r="FK16453" s="55" t="s">
        <v>1258</v>
      </c>
      <c r="FL16453" s="55">
        <v>0.0375</v>
      </c>
    </row>
    <row r="16454" ht="14.25" customHeight="1" outlineLevel="1" spans="162:168">
      <c r="FF16454" s="55">
        <v>16447</v>
      </c>
      <c r="FG16454" s="55" t="s">
        <v>2094</v>
      </c>
      <c r="FH16454" s="55" t="s">
        <v>1260</v>
      </c>
      <c r="FI16454" s="55">
        <v>8</v>
      </c>
      <c r="FJ16454" s="55">
        <v>50000</v>
      </c>
      <c r="FK16454" s="55" t="s">
        <v>1258</v>
      </c>
      <c r="FL16454" s="55">
        <v>0.0375</v>
      </c>
    </row>
    <row r="16455" ht="14.25" customHeight="1" outlineLevel="1" spans="162:168">
      <c r="FF16455" s="55">
        <v>16448</v>
      </c>
      <c r="FG16455" s="55" t="s">
        <v>2094</v>
      </c>
      <c r="FH16455" s="55" t="s">
        <v>1260</v>
      </c>
      <c r="FI16455" s="55">
        <v>8</v>
      </c>
      <c r="FJ16455" s="55">
        <v>80000</v>
      </c>
      <c r="FK16455" s="55" t="s">
        <v>1258</v>
      </c>
      <c r="FL16455" s="55">
        <v>0.0375</v>
      </c>
    </row>
    <row r="16456" ht="14.25" customHeight="1" outlineLevel="1" spans="162:168">
      <c r="FF16456" s="55">
        <v>16449</v>
      </c>
      <c r="FG16456" s="55" t="s">
        <v>2094</v>
      </c>
      <c r="FH16456" s="55" t="s">
        <v>1260</v>
      </c>
      <c r="FI16456" s="55">
        <v>8</v>
      </c>
      <c r="FJ16456" s="55">
        <v>130000</v>
      </c>
      <c r="FK16456" s="55" t="s">
        <v>1258</v>
      </c>
      <c r="FL16456" s="55">
        <v>0.0375</v>
      </c>
    </row>
    <row r="16457" ht="14.25" customHeight="1" outlineLevel="1" spans="162:168">
      <c r="FF16457" s="55">
        <v>16450</v>
      </c>
      <c r="FG16457" s="55" t="s">
        <v>2094</v>
      </c>
      <c r="FH16457" s="55" t="s">
        <v>1260</v>
      </c>
      <c r="FI16457" s="55">
        <v>8</v>
      </c>
      <c r="FJ16457" s="55">
        <v>260000</v>
      </c>
      <c r="FK16457" s="55" t="s">
        <v>1258</v>
      </c>
      <c r="FL16457" s="55">
        <v>0.0375</v>
      </c>
    </row>
    <row r="16458" ht="14.25" customHeight="1" outlineLevel="1" spans="162:168">
      <c r="FF16458" s="55">
        <v>16451</v>
      </c>
      <c r="FG16458" s="55" t="s">
        <v>2094</v>
      </c>
      <c r="FH16458" s="55" t="s">
        <v>1260</v>
      </c>
      <c r="FI16458" s="55">
        <v>8</v>
      </c>
      <c r="FJ16458" s="55">
        <v>400000</v>
      </c>
      <c r="FK16458" s="55" t="s">
        <v>1258</v>
      </c>
      <c r="FL16458" s="55">
        <v>0.0375</v>
      </c>
    </row>
    <row r="16459" ht="14.25" customHeight="1" outlineLevel="1" spans="162:168">
      <c r="FF16459" s="55">
        <v>16452</v>
      </c>
      <c r="FG16459" s="55" t="s">
        <v>2094</v>
      </c>
      <c r="FH16459" s="55" t="s">
        <v>1260</v>
      </c>
      <c r="FI16459" s="55">
        <v>8</v>
      </c>
      <c r="FJ16459" s="55">
        <v>530000</v>
      </c>
      <c r="FK16459" s="55" t="s">
        <v>1258</v>
      </c>
      <c r="FL16459" s="55">
        <v>0.0375</v>
      </c>
    </row>
    <row r="16460" ht="14.25" customHeight="1" outlineLevel="1" spans="162:168">
      <c r="FF16460" s="55">
        <v>16453</v>
      </c>
      <c r="FG16460" s="55" t="s">
        <v>2094</v>
      </c>
      <c r="FH16460" s="55" t="s">
        <v>1260</v>
      </c>
      <c r="FI16460" s="55">
        <v>8</v>
      </c>
      <c r="FJ16460" s="55">
        <v>540000</v>
      </c>
      <c r="FK16460" s="55" t="s">
        <v>1258</v>
      </c>
      <c r="FL16460" s="55">
        <v>0.0375</v>
      </c>
    </row>
    <row r="16461" ht="14.25" customHeight="1" outlineLevel="1" spans="162:168">
      <c r="FF16461" s="55">
        <v>16454</v>
      </c>
      <c r="FG16461" s="55" t="s">
        <v>2094</v>
      </c>
      <c r="FH16461" s="55" t="s">
        <v>1260</v>
      </c>
      <c r="FI16461" s="55">
        <v>9</v>
      </c>
      <c r="FJ16461" s="55">
        <v>0</v>
      </c>
      <c r="FK16461" s="55" t="s">
        <v>1258</v>
      </c>
      <c r="FL16461" s="55">
        <v>0.0733</v>
      </c>
    </row>
    <row r="16462" ht="14.25" customHeight="1" outlineLevel="1" spans="162:168">
      <c r="FF16462" s="55">
        <v>16455</v>
      </c>
      <c r="FG16462" s="55" t="s">
        <v>2094</v>
      </c>
      <c r="FH16462" s="55" t="s">
        <v>1260</v>
      </c>
      <c r="FI16462" s="55">
        <v>9</v>
      </c>
      <c r="FJ16462" s="55">
        <v>1000</v>
      </c>
      <c r="FK16462" s="55" t="s">
        <v>1258</v>
      </c>
      <c r="FL16462" s="55">
        <v>0.0733</v>
      </c>
    </row>
    <row r="16463" ht="14.25" customHeight="1" outlineLevel="1" spans="162:168">
      <c r="FF16463" s="55">
        <v>16456</v>
      </c>
      <c r="FG16463" s="55" t="s">
        <v>2094</v>
      </c>
      <c r="FH16463" s="55" t="s">
        <v>1260</v>
      </c>
      <c r="FI16463" s="55">
        <v>9</v>
      </c>
      <c r="FJ16463" s="55">
        <v>2500</v>
      </c>
      <c r="FK16463" s="55" t="s">
        <v>1258</v>
      </c>
      <c r="FL16463" s="55">
        <v>0.0733</v>
      </c>
    </row>
    <row r="16464" ht="14.25" customHeight="1" outlineLevel="1" spans="162:168">
      <c r="FF16464" s="55">
        <v>16457</v>
      </c>
      <c r="FG16464" s="55" t="s">
        <v>2094</v>
      </c>
      <c r="FH16464" s="55" t="s">
        <v>1260</v>
      </c>
      <c r="FI16464" s="55">
        <v>9</v>
      </c>
      <c r="FJ16464" s="55">
        <v>5000</v>
      </c>
      <c r="FK16464" s="55" t="s">
        <v>1258</v>
      </c>
      <c r="FL16464" s="55">
        <v>0.0733</v>
      </c>
    </row>
    <row r="16465" ht="14.25" customHeight="1" outlineLevel="1" spans="162:168">
      <c r="FF16465" s="55">
        <v>16458</v>
      </c>
      <c r="FG16465" s="55" t="s">
        <v>2094</v>
      </c>
      <c r="FH16465" s="55" t="s">
        <v>1260</v>
      </c>
      <c r="FI16465" s="55">
        <v>9</v>
      </c>
      <c r="FJ16465" s="55">
        <v>10000</v>
      </c>
      <c r="FK16465" s="55" t="s">
        <v>1258</v>
      </c>
      <c r="FL16465" s="55">
        <v>0.0733</v>
      </c>
    </row>
    <row r="16466" ht="14.25" customHeight="1" outlineLevel="1" spans="162:168">
      <c r="FF16466" s="55">
        <v>16459</v>
      </c>
      <c r="FG16466" s="55" t="s">
        <v>2094</v>
      </c>
      <c r="FH16466" s="55" t="s">
        <v>1260</v>
      </c>
      <c r="FI16466" s="55">
        <v>9</v>
      </c>
      <c r="FJ16466" s="55">
        <v>25000</v>
      </c>
      <c r="FK16466" s="55" t="s">
        <v>1258</v>
      </c>
      <c r="FL16466" s="55">
        <v>0.0733</v>
      </c>
    </row>
    <row r="16467" ht="14.25" customHeight="1" outlineLevel="1" spans="162:168">
      <c r="FF16467" s="55">
        <v>16460</v>
      </c>
      <c r="FG16467" s="55" t="s">
        <v>2094</v>
      </c>
      <c r="FH16467" s="55" t="s">
        <v>1260</v>
      </c>
      <c r="FI16467" s="55">
        <v>9</v>
      </c>
      <c r="FJ16467" s="55">
        <v>50000</v>
      </c>
      <c r="FK16467" s="55" t="s">
        <v>1258</v>
      </c>
      <c r="FL16467" s="55">
        <v>0.07</v>
      </c>
    </row>
    <row r="16468" ht="14.25" customHeight="1" outlineLevel="1" spans="162:168">
      <c r="FF16468" s="55">
        <v>16461</v>
      </c>
      <c r="FG16468" s="55" t="s">
        <v>2094</v>
      </c>
      <c r="FH16468" s="55" t="s">
        <v>1260</v>
      </c>
      <c r="FI16468" s="55">
        <v>9</v>
      </c>
      <c r="FJ16468" s="55">
        <v>80000</v>
      </c>
      <c r="FK16468" s="55" t="s">
        <v>1258</v>
      </c>
      <c r="FL16468" s="55">
        <v>0.0375</v>
      </c>
    </row>
    <row r="16469" ht="14.25" customHeight="1" outlineLevel="1" spans="162:168">
      <c r="FF16469" s="55">
        <v>16462</v>
      </c>
      <c r="FG16469" s="55" t="s">
        <v>2094</v>
      </c>
      <c r="FH16469" s="55" t="s">
        <v>1260</v>
      </c>
      <c r="FI16469" s="55">
        <v>9</v>
      </c>
      <c r="FJ16469" s="55">
        <v>130000</v>
      </c>
      <c r="FK16469" s="55" t="s">
        <v>1258</v>
      </c>
      <c r="FL16469" s="55">
        <v>0.0375</v>
      </c>
    </row>
    <row r="16470" ht="14.25" customHeight="1" outlineLevel="1" spans="162:168">
      <c r="FF16470" s="55">
        <v>16463</v>
      </c>
      <c r="FG16470" s="55" t="s">
        <v>2094</v>
      </c>
      <c r="FH16470" s="55" t="s">
        <v>1260</v>
      </c>
      <c r="FI16470" s="55">
        <v>9</v>
      </c>
      <c r="FJ16470" s="55">
        <v>260000</v>
      </c>
      <c r="FK16470" s="55" t="s">
        <v>1258</v>
      </c>
      <c r="FL16470" s="55">
        <v>0.0375</v>
      </c>
    </row>
    <row r="16471" ht="14.25" customHeight="1" outlineLevel="1" spans="162:168">
      <c r="FF16471" s="55">
        <v>16464</v>
      </c>
      <c r="FG16471" s="55" t="s">
        <v>2094</v>
      </c>
      <c r="FH16471" s="55" t="s">
        <v>1260</v>
      </c>
      <c r="FI16471" s="55">
        <v>9</v>
      </c>
      <c r="FJ16471" s="55">
        <v>400000</v>
      </c>
      <c r="FK16471" s="55" t="s">
        <v>1258</v>
      </c>
      <c r="FL16471" s="55">
        <v>0.0375</v>
      </c>
    </row>
    <row r="16472" ht="14.25" customHeight="1" outlineLevel="1" spans="162:168">
      <c r="FF16472" s="55">
        <v>16465</v>
      </c>
      <c r="FG16472" s="55" t="s">
        <v>2094</v>
      </c>
      <c r="FH16472" s="55" t="s">
        <v>1260</v>
      </c>
      <c r="FI16472" s="55">
        <v>9</v>
      </c>
      <c r="FJ16472" s="55">
        <v>530000</v>
      </c>
      <c r="FK16472" s="55" t="s">
        <v>1258</v>
      </c>
      <c r="FL16472" s="55">
        <v>0.0375</v>
      </c>
    </row>
    <row r="16473" ht="14.25" customHeight="1" outlineLevel="1" spans="162:168">
      <c r="FF16473" s="55">
        <v>16466</v>
      </c>
      <c r="FG16473" s="55" t="s">
        <v>2094</v>
      </c>
      <c r="FH16473" s="55" t="s">
        <v>1260</v>
      </c>
      <c r="FI16473" s="55">
        <v>9</v>
      </c>
      <c r="FJ16473" s="55">
        <v>540000</v>
      </c>
      <c r="FK16473" s="55" t="s">
        <v>1258</v>
      </c>
      <c r="FL16473" s="55">
        <v>0.0375</v>
      </c>
    </row>
    <row r="16474" ht="14.25" customHeight="1" outlineLevel="1" spans="162:168">
      <c r="FF16474" s="55">
        <v>16467</v>
      </c>
      <c r="FG16474" s="55" t="s">
        <v>2094</v>
      </c>
      <c r="FH16474" s="55" t="s">
        <v>1470</v>
      </c>
      <c r="FI16474" s="55">
        <v>1</v>
      </c>
      <c r="FJ16474" s="55">
        <v>0</v>
      </c>
      <c r="FK16474" s="55" t="s">
        <v>1258</v>
      </c>
      <c r="FL16474" s="55">
        <v>0.0542</v>
      </c>
    </row>
    <row r="16475" ht="14.25" customHeight="1" outlineLevel="1" spans="162:168">
      <c r="FF16475" s="55">
        <v>16468</v>
      </c>
      <c r="FG16475" s="55" t="s">
        <v>2094</v>
      </c>
      <c r="FH16475" s="55" t="s">
        <v>1470</v>
      </c>
      <c r="FI16475" s="55">
        <v>1</v>
      </c>
      <c r="FJ16475" s="55">
        <v>1000</v>
      </c>
      <c r="FK16475" s="55" t="s">
        <v>1258</v>
      </c>
      <c r="FL16475" s="55">
        <v>0.05</v>
      </c>
    </row>
    <row r="16476" ht="14.25" customHeight="1" outlineLevel="1" spans="162:168">
      <c r="FF16476" s="55">
        <v>16469</v>
      </c>
      <c r="FG16476" s="55" t="s">
        <v>2094</v>
      </c>
      <c r="FH16476" s="55" t="s">
        <v>1470</v>
      </c>
      <c r="FI16476" s="55">
        <v>1</v>
      </c>
      <c r="FJ16476" s="55">
        <v>2500</v>
      </c>
      <c r="FK16476" s="55" t="s">
        <v>1258</v>
      </c>
      <c r="FL16476" s="55">
        <v>0.0458</v>
      </c>
    </row>
    <row r="16477" ht="14.25" customHeight="1" outlineLevel="1" spans="162:168">
      <c r="FF16477" s="55">
        <v>16470</v>
      </c>
      <c r="FG16477" s="55" t="s">
        <v>2094</v>
      </c>
      <c r="FH16477" s="55" t="s">
        <v>1470</v>
      </c>
      <c r="FI16477" s="55">
        <v>1</v>
      </c>
      <c r="FJ16477" s="55">
        <v>5000</v>
      </c>
      <c r="FK16477" s="55" t="s">
        <v>1258</v>
      </c>
      <c r="FL16477" s="55">
        <v>0.0417</v>
      </c>
    </row>
    <row r="16478" ht="14.25" customHeight="1" outlineLevel="1" spans="162:168">
      <c r="FF16478" s="55">
        <v>16471</v>
      </c>
      <c r="FG16478" s="55" t="s">
        <v>2094</v>
      </c>
      <c r="FH16478" s="55" t="s">
        <v>1470</v>
      </c>
      <c r="FI16478" s="55">
        <v>1</v>
      </c>
      <c r="FJ16478" s="55">
        <v>10000</v>
      </c>
      <c r="FK16478" s="55" t="s">
        <v>1258</v>
      </c>
      <c r="FL16478" s="55">
        <v>0.0333</v>
      </c>
    </row>
    <row r="16479" ht="14.25" customHeight="1" outlineLevel="1" spans="162:168">
      <c r="FF16479" s="55">
        <v>16472</v>
      </c>
      <c r="FG16479" s="55" t="s">
        <v>2094</v>
      </c>
      <c r="FH16479" s="55" t="s">
        <v>1470</v>
      </c>
      <c r="FI16479" s="55">
        <v>1</v>
      </c>
      <c r="FJ16479" s="55">
        <v>25000</v>
      </c>
      <c r="FK16479" s="55" t="s">
        <v>1258</v>
      </c>
      <c r="FL16479" s="55">
        <v>0.0292</v>
      </c>
    </row>
    <row r="16480" ht="14.25" customHeight="1" outlineLevel="1" spans="162:168">
      <c r="FF16480" s="55">
        <v>16473</v>
      </c>
      <c r="FG16480" s="55" t="s">
        <v>2094</v>
      </c>
      <c r="FH16480" s="55" t="s">
        <v>1470</v>
      </c>
      <c r="FI16480" s="55">
        <v>1</v>
      </c>
      <c r="FJ16480" s="55">
        <v>50000</v>
      </c>
      <c r="FK16480" s="55" t="s">
        <v>1258</v>
      </c>
      <c r="FL16480" s="55">
        <v>0.0292</v>
      </c>
    </row>
    <row r="16481" ht="14.25" customHeight="1" outlineLevel="1" spans="162:168">
      <c r="FF16481" s="55">
        <v>16474</v>
      </c>
      <c r="FG16481" s="55" t="s">
        <v>2094</v>
      </c>
      <c r="FH16481" s="55" t="s">
        <v>1470</v>
      </c>
      <c r="FI16481" s="55">
        <v>1</v>
      </c>
      <c r="FJ16481" s="55">
        <v>80000</v>
      </c>
      <c r="FK16481" s="55" t="s">
        <v>1258</v>
      </c>
      <c r="FL16481" s="55">
        <v>0.0292</v>
      </c>
    </row>
    <row r="16482" ht="14.25" customHeight="1" outlineLevel="1" spans="162:168">
      <c r="FF16482" s="55">
        <v>16475</v>
      </c>
      <c r="FG16482" s="55" t="s">
        <v>2094</v>
      </c>
      <c r="FH16482" s="55" t="s">
        <v>1470</v>
      </c>
      <c r="FI16482" s="55">
        <v>1</v>
      </c>
      <c r="FJ16482" s="55">
        <v>130000</v>
      </c>
      <c r="FK16482" s="55" t="s">
        <v>1258</v>
      </c>
      <c r="FL16482" s="55">
        <v>0.0292</v>
      </c>
    </row>
    <row r="16483" ht="14.25" customHeight="1" outlineLevel="1" spans="162:168">
      <c r="FF16483" s="55">
        <v>16476</v>
      </c>
      <c r="FG16483" s="55" t="s">
        <v>2094</v>
      </c>
      <c r="FH16483" s="55" t="s">
        <v>1470</v>
      </c>
      <c r="FI16483" s="55">
        <v>1</v>
      </c>
      <c r="FJ16483" s="55">
        <v>260000</v>
      </c>
      <c r="FK16483" s="55" t="s">
        <v>1258</v>
      </c>
      <c r="FL16483" s="55">
        <v>0.0292</v>
      </c>
    </row>
    <row r="16484" ht="14.25" customHeight="1" outlineLevel="1" spans="162:168">
      <c r="FF16484" s="55">
        <v>16477</v>
      </c>
      <c r="FG16484" s="55" t="s">
        <v>2094</v>
      </c>
      <c r="FH16484" s="55" t="s">
        <v>1470</v>
      </c>
      <c r="FI16484" s="55">
        <v>1</v>
      </c>
      <c r="FJ16484" s="55">
        <v>400000</v>
      </c>
      <c r="FK16484" s="55" t="s">
        <v>1258</v>
      </c>
      <c r="FL16484" s="55">
        <v>0.0292</v>
      </c>
    </row>
    <row r="16485" ht="14.25" customHeight="1" outlineLevel="1" spans="162:168">
      <c r="FF16485" s="55">
        <v>16478</v>
      </c>
      <c r="FG16485" s="55" t="s">
        <v>2094</v>
      </c>
      <c r="FH16485" s="55" t="s">
        <v>1470</v>
      </c>
      <c r="FI16485" s="55">
        <v>1</v>
      </c>
      <c r="FJ16485" s="55">
        <v>530000</v>
      </c>
      <c r="FK16485" s="55" t="s">
        <v>1258</v>
      </c>
      <c r="FL16485" s="55">
        <v>0.0292</v>
      </c>
    </row>
    <row r="16486" ht="14.25" customHeight="1" outlineLevel="1" spans="162:168">
      <c r="FF16486" s="55">
        <v>16479</v>
      </c>
      <c r="FG16486" s="55" t="s">
        <v>2094</v>
      </c>
      <c r="FH16486" s="55" t="s">
        <v>1470</v>
      </c>
      <c r="FI16486" s="55">
        <v>1</v>
      </c>
      <c r="FJ16486" s="55">
        <v>540000</v>
      </c>
      <c r="FK16486" s="55" t="s">
        <v>1258</v>
      </c>
      <c r="FL16486" s="55">
        <v>0.0292</v>
      </c>
    </row>
    <row r="16487" ht="14.25" customHeight="1" outlineLevel="1" spans="162:168">
      <c r="FF16487" s="55">
        <v>16480</v>
      </c>
      <c r="FG16487" s="55" t="s">
        <v>2094</v>
      </c>
      <c r="FH16487" s="55" t="s">
        <v>1470</v>
      </c>
      <c r="FI16487" s="55">
        <v>10</v>
      </c>
      <c r="FJ16487" s="55">
        <v>0</v>
      </c>
      <c r="FK16487" s="55" t="s">
        <v>1258</v>
      </c>
      <c r="FL16487" s="55">
        <v>0.0667</v>
      </c>
    </row>
    <row r="16488" ht="14.25" customHeight="1" outlineLevel="1" spans="162:168">
      <c r="FF16488" s="55">
        <v>16481</v>
      </c>
      <c r="FG16488" s="55" t="s">
        <v>2094</v>
      </c>
      <c r="FH16488" s="55" t="s">
        <v>1470</v>
      </c>
      <c r="FI16488" s="55">
        <v>10</v>
      </c>
      <c r="FJ16488" s="55">
        <v>1000</v>
      </c>
      <c r="FK16488" s="55" t="s">
        <v>1258</v>
      </c>
      <c r="FL16488" s="55">
        <v>0.0667</v>
      </c>
    </row>
    <row r="16489" ht="14.25" customHeight="1" outlineLevel="1" spans="162:168">
      <c r="FF16489" s="55">
        <v>16482</v>
      </c>
      <c r="FG16489" s="55" t="s">
        <v>2094</v>
      </c>
      <c r="FH16489" s="55" t="s">
        <v>1470</v>
      </c>
      <c r="FI16489" s="55">
        <v>10</v>
      </c>
      <c r="FJ16489" s="55">
        <v>2500</v>
      </c>
      <c r="FK16489" s="55" t="s">
        <v>1258</v>
      </c>
      <c r="FL16489" s="55">
        <v>0.0667</v>
      </c>
    </row>
    <row r="16490" ht="14.25" customHeight="1" outlineLevel="1" spans="162:168">
      <c r="FF16490" s="55">
        <v>16483</v>
      </c>
      <c r="FG16490" s="55" t="s">
        <v>2094</v>
      </c>
      <c r="FH16490" s="55" t="s">
        <v>1470</v>
      </c>
      <c r="FI16490" s="55">
        <v>10</v>
      </c>
      <c r="FJ16490" s="55">
        <v>5000</v>
      </c>
      <c r="FK16490" s="55" t="s">
        <v>1258</v>
      </c>
      <c r="FL16490" s="55">
        <v>0.0667</v>
      </c>
    </row>
    <row r="16491" ht="14.25" customHeight="1" outlineLevel="1" spans="162:168">
      <c r="FF16491" s="55">
        <v>16484</v>
      </c>
      <c r="FG16491" s="55" t="s">
        <v>2094</v>
      </c>
      <c r="FH16491" s="55" t="s">
        <v>1470</v>
      </c>
      <c r="FI16491" s="55">
        <v>10</v>
      </c>
      <c r="FJ16491" s="55">
        <v>10000</v>
      </c>
      <c r="FK16491" s="55" t="s">
        <v>1258</v>
      </c>
      <c r="FL16491" s="55">
        <v>0.0667</v>
      </c>
    </row>
    <row r="16492" ht="14.25" customHeight="1" outlineLevel="1" spans="162:168">
      <c r="FF16492" s="55">
        <v>16485</v>
      </c>
      <c r="FG16492" s="55" t="s">
        <v>2094</v>
      </c>
      <c r="FH16492" s="55" t="s">
        <v>1470</v>
      </c>
      <c r="FI16492" s="55">
        <v>10</v>
      </c>
      <c r="FJ16492" s="55">
        <v>25000</v>
      </c>
      <c r="FK16492" s="55" t="s">
        <v>1258</v>
      </c>
      <c r="FL16492" s="55">
        <v>0.0667</v>
      </c>
    </row>
    <row r="16493" ht="14.25" customHeight="1" outlineLevel="1" spans="162:168">
      <c r="FF16493" s="55">
        <v>16486</v>
      </c>
      <c r="FG16493" s="55" t="s">
        <v>2094</v>
      </c>
      <c r="FH16493" s="55" t="s">
        <v>1470</v>
      </c>
      <c r="FI16493" s="55">
        <v>10</v>
      </c>
      <c r="FJ16493" s="55">
        <v>50000</v>
      </c>
      <c r="FK16493" s="55" t="s">
        <v>1258</v>
      </c>
      <c r="FL16493" s="55">
        <v>0.0667</v>
      </c>
    </row>
    <row r="16494" ht="14.25" customHeight="1" outlineLevel="1" spans="162:168">
      <c r="FF16494" s="55">
        <v>16487</v>
      </c>
      <c r="FG16494" s="55" t="s">
        <v>2094</v>
      </c>
      <c r="FH16494" s="55" t="s">
        <v>1470</v>
      </c>
      <c r="FI16494" s="55">
        <v>10</v>
      </c>
      <c r="FJ16494" s="55">
        <v>80000</v>
      </c>
      <c r="FK16494" s="55" t="s">
        <v>1258</v>
      </c>
      <c r="FL16494" s="55">
        <v>0.0667</v>
      </c>
    </row>
    <row r="16495" ht="14.25" customHeight="1" outlineLevel="1" spans="162:168">
      <c r="FF16495" s="55">
        <v>16488</v>
      </c>
      <c r="FG16495" s="55" t="s">
        <v>2094</v>
      </c>
      <c r="FH16495" s="55" t="s">
        <v>1470</v>
      </c>
      <c r="FI16495" s="55">
        <v>10</v>
      </c>
      <c r="FJ16495" s="55">
        <v>130000</v>
      </c>
      <c r="FK16495" s="55" t="s">
        <v>1258</v>
      </c>
      <c r="FL16495" s="55">
        <v>0.0667</v>
      </c>
    </row>
    <row r="16496" ht="14.25" customHeight="1" outlineLevel="1" spans="162:168">
      <c r="FF16496" s="55">
        <v>16489</v>
      </c>
      <c r="FG16496" s="55" t="s">
        <v>2094</v>
      </c>
      <c r="FH16496" s="55" t="s">
        <v>1470</v>
      </c>
      <c r="FI16496" s="55">
        <v>10</v>
      </c>
      <c r="FJ16496" s="55">
        <v>260000</v>
      </c>
      <c r="FK16496" s="55" t="s">
        <v>1258</v>
      </c>
      <c r="FL16496" s="55">
        <v>0.0667</v>
      </c>
    </row>
    <row r="16497" ht="14.25" customHeight="1" outlineLevel="1" spans="162:168">
      <c r="FF16497" s="55">
        <v>16490</v>
      </c>
      <c r="FG16497" s="55" t="s">
        <v>2094</v>
      </c>
      <c r="FH16497" s="55" t="s">
        <v>1470</v>
      </c>
      <c r="FI16497" s="55">
        <v>10</v>
      </c>
      <c r="FJ16497" s="55">
        <v>400000</v>
      </c>
      <c r="FK16497" s="55" t="s">
        <v>1258</v>
      </c>
      <c r="FL16497" s="55">
        <v>0.0667</v>
      </c>
    </row>
    <row r="16498" ht="14.25" customHeight="1" outlineLevel="1" spans="162:168">
      <c r="FF16498" s="55">
        <v>16491</v>
      </c>
      <c r="FG16498" s="55" t="s">
        <v>2094</v>
      </c>
      <c r="FH16498" s="55" t="s">
        <v>1470</v>
      </c>
      <c r="FI16498" s="55">
        <v>10</v>
      </c>
      <c r="FJ16498" s="55">
        <v>530000</v>
      </c>
      <c r="FK16498" s="55" t="s">
        <v>1258</v>
      </c>
      <c r="FL16498" s="55">
        <v>0.0667</v>
      </c>
    </row>
    <row r="16499" ht="14.25" customHeight="1" outlineLevel="1" spans="162:168">
      <c r="FF16499" s="55">
        <v>16492</v>
      </c>
      <c r="FG16499" s="55" t="s">
        <v>2094</v>
      </c>
      <c r="FH16499" s="55" t="s">
        <v>1470</v>
      </c>
      <c r="FI16499" s="55">
        <v>10</v>
      </c>
      <c r="FJ16499" s="55">
        <v>540000</v>
      </c>
      <c r="FK16499" s="55" t="s">
        <v>1258</v>
      </c>
      <c r="FL16499" s="55">
        <v>0.0667</v>
      </c>
    </row>
    <row r="16500" ht="14.25" customHeight="1" outlineLevel="1" spans="162:168">
      <c r="FF16500" s="55">
        <v>16493</v>
      </c>
      <c r="FG16500" s="55" t="s">
        <v>2094</v>
      </c>
      <c r="FH16500" s="55" t="s">
        <v>1470</v>
      </c>
      <c r="FI16500" s="55">
        <v>11</v>
      </c>
      <c r="FJ16500" s="55">
        <v>0</v>
      </c>
      <c r="FK16500" s="55" t="s">
        <v>1258</v>
      </c>
      <c r="FL16500" s="55">
        <v>0.0667</v>
      </c>
    </row>
    <row r="16501" ht="14.25" customHeight="1" outlineLevel="1" spans="162:168">
      <c r="FF16501" s="55">
        <v>16494</v>
      </c>
      <c r="FG16501" s="55" t="s">
        <v>2094</v>
      </c>
      <c r="FH16501" s="55" t="s">
        <v>1470</v>
      </c>
      <c r="FI16501" s="55">
        <v>11</v>
      </c>
      <c r="FJ16501" s="55">
        <v>1000</v>
      </c>
      <c r="FK16501" s="55" t="s">
        <v>1258</v>
      </c>
      <c r="FL16501" s="55">
        <v>0.0667</v>
      </c>
    </row>
    <row r="16502" ht="14.25" customHeight="1" outlineLevel="1" spans="162:168">
      <c r="FF16502" s="55">
        <v>16495</v>
      </c>
      <c r="FG16502" s="55" t="s">
        <v>2094</v>
      </c>
      <c r="FH16502" s="55" t="s">
        <v>1470</v>
      </c>
      <c r="FI16502" s="55">
        <v>11</v>
      </c>
      <c r="FJ16502" s="55">
        <v>2500</v>
      </c>
      <c r="FK16502" s="55" t="s">
        <v>1258</v>
      </c>
      <c r="FL16502" s="55">
        <v>0.0667</v>
      </c>
    </row>
    <row r="16503" ht="14.25" customHeight="1" outlineLevel="1" spans="162:168">
      <c r="FF16503" s="55">
        <v>16496</v>
      </c>
      <c r="FG16503" s="55" t="s">
        <v>2094</v>
      </c>
      <c r="FH16503" s="55" t="s">
        <v>1470</v>
      </c>
      <c r="FI16503" s="55">
        <v>11</v>
      </c>
      <c r="FJ16503" s="55">
        <v>5000</v>
      </c>
      <c r="FK16503" s="55" t="s">
        <v>1258</v>
      </c>
      <c r="FL16503" s="55">
        <v>0.0667</v>
      </c>
    </row>
    <row r="16504" ht="14.25" customHeight="1" outlineLevel="1" spans="162:168">
      <c r="FF16504" s="55">
        <v>16497</v>
      </c>
      <c r="FG16504" s="55" t="s">
        <v>2094</v>
      </c>
      <c r="FH16504" s="55" t="s">
        <v>1470</v>
      </c>
      <c r="FI16504" s="55">
        <v>11</v>
      </c>
      <c r="FJ16504" s="55">
        <v>10000</v>
      </c>
      <c r="FK16504" s="55" t="s">
        <v>1258</v>
      </c>
      <c r="FL16504" s="55">
        <v>0.0667</v>
      </c>
    </row>
    <row r="16505" ht="14.25" customHeight="1" outlineLevel="1" spans="162:168">
      <c r="FF16505" s="55">
        <v>16498</v>
      </c>
      <c r="FG16505" s="55" t="s">
        <v>2094</v>
      </c>
      <c r="FH16505" s="55" t="s">
        <v>1470</v>
      </c>
      <c r="FI16505" s="55">
        <v>11</v>
      </c>
      <c r="FJ16505" s="55">
        <v>25000</v>
      </c>
      <c r="FK16505" s="55" t="s">
        <v>1258</v>
      </c>
      <c r="FL16505" s="55">
        <v>0.0667</v>
      </c>
    </row>
    <row r="16506" ht="14.25" customHeight="1" outlineLevel="1" spans="162:168">
      <c r="FF16506" s="55">
        <v>16499</v>
      </c>
      <c r="FG16506" s="55" t="s">
        <v>2094</v>
      </c>
      <c r="FH16506" s="55" t="s">
        <v>1470</v>
      </c>
      <c r="FI16506" s="55">
        <v>11</v>
      </c>
      <c r="FJ16506" s="55">
        <v>50000</v>
      </c>
      <c r="FK16506" s="55" t="s">
        <v>1258</v>
      </c>
      <c r="FL16506" s="55">
        <v>0.0667</v>
      </c>
    </row>
    <row r="16507" ht="14.25" customHeight="1" outlineLevel="1" spans="162:168">
      <c r="FF16507" s="55">
        <v>16500</v>
      </c>
      <c r="FG16507" s="55" t="s">
        <v>2094</v>
      </c>
      <c r="FH16507" s="55" t="s">
        <v>1470</v>
      </c>
      <c r="FI16507" s="55">
        <v>11</v>
      </c>
      <c r="FJ16507" s="55">
        <v>80000</v>
      </c>
      <c r="FK16507" s="55" t="s">
        <v>1258</v>
      </c>
      <c r="FL16507" s="55">
        <v>0.0667</v>
      </c>
    </row>
    <row r="16508" ht="14.25" customHeight="1" outlineLevel="1" spans="162:168">
      <c r="FF16508" s="55">
        <v>16501</v>
      </c>
      <c r="FG16508" s="55" t="s">
        <v>2094</v>
      </c>
      <c r="FH16508" s="55" t="s">
        <v>1470</v>
      </c>
      <c r="FI16508" s="55">
        <v>11</v>
      </c>
      <c r="FJ16508" s="55">
        <v>130000</v>
      </c>
      <c r="FK16508" s="55" t="s">
        <v>1258</v>
      </c>
      <c r="FL16508" s="55">
        <v>0.0667</v>
      </c>
    </row>
    <row r="16509" ht="14.25" customHeight="1" outlineLevel="1" spans="162:168">
      <c r="FF16509" s="55">
        <v>16502</v>
      </c>
      <c r="FG16509" s="55" t="s">
        <v>2094</v>
      </c>
      <c r="FH16509" s="55" t="s">
        <v>1470</v>
      </c>
      <c r="FI16509" s="55">
        <v>11</v>
      </c>
      <c r="FJ16509" s="55">
        <v>260000</v>
      </c>
      <c r="FK16509" s="55" t="s">
        <v>1258</v>
      </c>
      <c r="FL16509" s="55">
        <v>0.0667</v>
      </c>
    </row>
    <row r="16510" ht="14.25" customHeight="1" outlineLevel="1" spans="162:168">
      <c r="FF16510" s="55">
        <v>16503</v>
      </c>
      <c r="FG16510" s="55" t="s">
        <v>2094</v>
      </c>
      <c r="FH16510" s="55" t="s">
        <v>1470</v>
      </c>
      <c r="FI16510" s="55">
        <v>11</v>
      </c>
      <c r="FJ16510" s="55">
        <v>400000</v>
      </c>
      <c r="FK16510" s="55" t="s">
        <v>1258</v>
      </c>
      <c r="FL16510" s="55">
        <v>0.0667</v>
      </c>
    </row>
    <row r="16511" ht="14.25" customHeight="1" outlineLevel="1" spans="162:168">
      <c r="FF16511" s="55">
        <v>16504</v>
      </c>
      <c r="FG16511" s="55" t="s">
        <v>2094</v>
      </c>
      <c r="FH16511" s="55" t="s">
        <v>1470</v>
      </c>
      <c r="FI16511" s="55">
        <v>11</v>
      </c>
      <c r="FJ16511" s="55">
        <v>530000</v>
      </c>
      <c r="FK16511" s="55" t="s">
        <v>1258</v>
      </c>
      <c r="FL16511" s="55">
        <v>0.0667</v>
      </c>
    </row>
    <row r="16512" ht="14.25" customHeight="1" outlineLevel="1" spans="162:168">
      <c r="FF16512" s="55">
        <v>16505</v>
      </c>
      <c r="FG16512" s="55" t="s">
        <v>2094</v>
      </c>
      <c r="FH16512" s="55" t="s">
        <v>1470</v>
      </c>
      <c r="FI16512" s="55">
        <v>11</v>
      </c>
      <c r="FJ16512" s="55">
        <v>540000</v>
      </c>
      <c r="FK16512" s="55" t="s">
        <v>1258</v>
      </c>
      <c r="FL16512" s="55">
        <v>0.0667</v>
      </c>
    </row>
    <row r="16513" ht="14.25" customHeight="1" outlineLevel="1" spans="162:168">
      <c r="FF16513" s="55">
        <v>16506</v>
      </c>
      <c r="FG16513" s="55" t="s">
        <v>2094</v>
      </c>
      <c r="FH16513" s="55" t="s">
        <v>1470</v>
      </c>
      <c r="FI16513" s="55">
        <v>2</v>
      </c>
      <c r="FJ16513" s="55">
        <v>0</v>
      </c>
      <c r="FK16513" s="55" t="s">
        <v>1258</v>
      </c>
      <c r="FL16513" s="55">
        <v>0.0542</v>
      </c>
    </row>
    <row r="16514" ht="14.25" customHeight="1" outlineLevel="1" spans="162:168">
      <c r="FF16514" s="55">
        <v>16507</v>
      </c>
      <c r="FG16514" s="55" t="s">
        <v>2094</v>
      </c>
      <c r="FH16514" s="55" t="s">
        <v>1470</v>
      </c>
      <c r="FI16514" s="55">
        <v>2</v>
      </c>
      <c r="FJ16514" s="55">
        <v>1000</v>
      </c>
      <c r="FK16514" s="55" t="s">
        <v>1258</v>
      </c>
      <c r="FL16514" s="55">
        <v>0.05</v>
      </c>
    </row>
    <row r="16515" ht="14.25" customHeight="1" outlineLevel="1" spans="162:168">
      <c r="FF16515" s="55">
        <v>16508</v>
      </c>
      <c r="FG16515" s="55" t="s">
        <v>2094</v>
      </c>
      <c r="FH16515" s="55" t="s">
        <v>1470</v>
      </c>
      <c r="FI16515" s="55">
        <v>2</v>
      </c>
      <c r="FJ16515" s="55">
        <v>2500</v>
      </c>
      <c r="FK16515" s="55" t="s">
        <v>1258</v>
      </c>
      <c r="FL16515" s="55">
        <v>0.0458</v>
      </c>
    </row>
    <row r="16516" ht="14.25" customHeight="1" outlineLevel="1" spans="162:168">
      <c r="FF16516" s="55">
        <v>16509</v>
      </c>
      <c r="FG16516" s="55" t="s">
        <v>2094</v>
      </c>
      <c r="FH16516" s="55" t="s">
        <v>1470</v>
      </c>
      <c r="FI16516" s="55">
        <v>2</v>
      </c>
      <c r="FJ16516" s="55">
        <v>5000</v>
      </c>
      <c r="FK16516" s="55" t="s">
        <v>1258</v>
      </c>
      <c r="FL16516" s="55">
        <v>0.0417</v>
      </c>
    </row>
    <row r="16517" ht="14.25" customHeight="1" outlineLevel="1" spans="162:168">
      <c r="FF16517" s="55">
        <v>16510</v>
      </c>
      <c r="FG16517" s="55" t="s">
        <v>2094</v>
      </c>
      <c r="FH16517" s="55" t="s">
        <v>1470</v>
      </c>
      <c r="FI16517" s="55">
        <v>2</v>
      </c>
      <c r="FJ16517" s="55">
        <v>10000</v>
      </c>
      <c r="FK16517" s="55" t="s">
        <v>1258</v>
      </c>
      <c r="FL16517" s="55">
        <v>0.0333</v>
      </c>
    </row>
    <row r="16518" ht="14.25" customHeight="1" outlineLevel="1" spans="162:168">
      <c r="FF16518" s="55">
        <v>16511</v>
      </c>
      <c r="FG16518" s="55" t="s">
        <v>2094</v>
      </c>
      <c r="FH16518" s="55" t="s">
        <v>1470</v>
      </c>
      <c r="FI16518" s="55">
        <v>2</v>
      </c>
      <c r="FJ16518" s="55">
        <v>25000</v>
      </c>
      <c r="FK16518" s="55" t="s">
        <v>1258</v>
      </c>
      <c r="FL16518" s="55">
        <v>0.0292</v>
      </c>
    </row>
    <row r="16519" ht="14.25" customHeight="1" outlineLevel="1" spans="162:168">
      <c r="FF16519" s="55">
        <v>16512</v>
      </c>
      <c r="FG16519" s="55" t="s">
        <v>2094</v>
      </c>
      <c r="FH16519" s="55" t="s">
        <v>1470</v>
      </c>
      <c r="FI16519" s="55">
        <v>2</v>
      </c>
      <c r="FJ16519" s="55">
        <v>50000</v>
      </c>
      <c r="FK16519" s="55" t="s">
        <v>1258</v>
      </c>
      <c r="FL16519" s="55">
        <v>0.0292</v>
      </c>
    </row>
    <row r="16520" ht="14.25" customHeight="1" outlineLevel="1" spans="162:168">
      <c r="FF16520" s="55">
        <v>16513</v>
      </c>
      <c r="FG16520" s="55" t="s">
        <v>2094</v>
      </c>
      <c r="FH16520" s="55" t="s">
        <v>1470</v>
      </c>
      <c r="FI16520" s="55">
        <v>2</v>
      </c>
      <c r="FJ16520" s="55">
        <v>80000</v>
      </c>
      <c r="FK16520" s="55" t="s">
        <v>1258</v>
      </c>
      <c r="FL16520" s="55">
        <v>0.0292</v>
      </c>
    </row>
    <row r="16521" ht="14.25" customHeight="1" outlineLevel="1" spans="162:168">
      <c r="FF16521" s="55">
        <v>16514</v>
      </c>
      <c r="FG16521" s="55" t="s">
        <v>2094</v>
      </c>
      <c r="FH16521" s="55" t="s">
        <v>1470</v>
      </c>
      <c r="FI16521" s="55">
        <v>2</v>
      </c>
      <c r="FJ16521" s="55">
        <v>130000</v>
      </c>
      <c r="FK16521" s="55" t="s">
        <v>1258</v>
      </c>
      <c r="FL16521" s="55">
        <v>0.0292</v>
      </c>
    </row>
    <row r="16522" ht="14.25" customHeight="1" outlineLevel="1" spans="162:168">
      <c r="FF16522" s="55">
        <v>16515</v>
      </c>
      <c r="FG16522" s="55" t="s">
        <v>2094</v>
      </c>
      <c r="FH16522" s="55" t="s">
        <v>1470</v>
      </c>
      <c r="FI16522" s="55">
        <v>2</v>
      </c>
      <c r="FJ16522" s="55">
        <v>260000</v>
      </c>
      <c r="FK16522" s="55" t="s">
        <v>1258</v>
      </c>
      <c r="FL16522" s="55">
        <v>0.0292</v>
      </c>
    </row>
    <row r="16523" ht="14.25" customHeight="1" outlineLevel="1" spans="162:168">
      <c r="FF16523" s="55">
        <v>16516</v>
      </c>
      <c r="FG16523" s="55" t="s">
        <v>2094</v>
      </c>
      <c r="FH16523" s="55" t="s">
        <v>1470</v>
      </c>
      <c r="FI16523" s="55">
        <v>2</v>
      </c>
      <c r="FJ16523" s="55">
        <v>400000</v>
      </c>
      <c r="FK16523" s="55" t="s">
        <v>1258</v>
      </c>
      <c r="FL16523" s="55">
        <v>0.0292</v>
      </c>
    </row>
    <row r="16524" ht="14.25" customHeight="1" outlineLevel="1" spans="162:168">
      <c r="FF16524" s="55">
        <v>16517</v>
      </c>
      <c r="FG16524" s="55" t="s">
        <v>2094</v>
      </c>
      <c r="FH16524" s="55" t="s">
        <v>1470</v>
      </c>
      <c r="FI16524" s="55">
        <v>2</v>
      </c>
      <c r="FJ16524" s="55">
        <v>530000</v>
      </c>
      <c r="FK16524" s="55" t="s">
        <v>1258</v>
      </c>
      <c r="FL16524" s="55">
        <v>0.0292</v>
      </c>
    </row>
    <row r="16525" ht="14.25" customHeight="1" outlineLevel="1" spans="162:168">
      <c r="FF16525" s="55">
        <v>16518</v>
      </c>
      <c r="FG16525" s="55" t="s">
        <v>2094</v>
      </c>
      <c r="FH16525" s="55" t="s">
        <v>1470</v>
      </c>
      <c r="FI16525" s="55">
        <v>2</v>
      </c>
      <c r="FJ16525" s="55">
        <v>540000</v>
      </c>
      <c r="FK16525" s="55" t="s">
        <v>1258</v>
      </c>
      <c r="FL16525" s="55">
        <v>0.0292</v>
      </c>
    </row>
    <row r="16526" ht="14.25" customHeight="1" outlineLevel="1" spans="162:168">
      <c r="FF16526" s="55">
        <v>16519</v>
      </c>
      <c r="FG16526" s="55" t="s">
        <v>2094</v>
      </c>
      <c r="FH16526" s="55" t="s">
        <v>1470</v>
      </c>
      <c r="FI16526" s="55">
        <v>3</v>
      </c>
      <c r="FJ16526" s="55">
        <v>0</v>
      </c>
      <c r="FK16526" s="55" t="s">
        <v>1258</v>
      </c>
      <c r="FL16526" s="55">
        <v>0.0542</v>
      </c>
    </row>
    <row r="16527" ht="14.25" customHeight="1" outlineLevel="1" spans="162:168">
      <c r="FF16527" s="55">
        <v>16520</v>
      </c>
      <c r="FG16527" s="55" t="s">
        <v>2094</v>
      </c>
      <c r="FH16527" s="55" t="s">
        <v>1470</v>
      </c>
      <c r="FI16527" s="55">
        <v>3</v>
      </c>
      <c r="FJ16527" s="55">
        <v>1000</v>
      </c>
      <c r="FK16527" s="55" t="s">
        <v>1258</v>
      </c>
      <c r="FL16527" s="55">
        <v>0.05</v>
      </c>
    </row>
    <row r="16528" ht="14.25" customHeight="1" outlineLevel="1" spans="162:168">
      <c r="FF16528" s="55">
        <v>16521</v>
      </c>
      <c r="FG16528" s="55" t="s">
        <v>2094</v>
      </c>
      <c r="FH16528" s="55" t="s">
        <v>1470</v>
      </c>
      <c r="FI16528" s="55">
        <v>3</v>
      </c>
      <c r="FJ16528" s="55">
        <v>2500</v>
      </c>
      <c r="FK16528" s="55" t="s">
        <v>1258</v>
      </c>
      <c r="FL16528" s="55">
        <v>0.0458</v>
      </c>
    </row>
    <row r="16529" ht="14.25" customHeight="1" outlineLevel="1" spans="162:168">
      <c r="FF16529" s="55">
        <v>16522</v>
      </c>
      <c r="FG16529" s="55" t="s">
        <v>2094</v>
      </c>
      <c r="FH16529" s="55" t="s">
        <v>1470</v>
      </c>
      <c r="FI16529" s="55">
        <v>3</v>
      </c>
      <c r="FJ16529" s="55">
        <v>5000</v>
      </c>
      <c r="FK16529" s="55" t="s">
        <v>1258</v>
      </c>
      <c r="FL16529" s="55">
        <v>0.0417</v>
      </c>
    </row>
    <row r="16530" ht="14.25" customHeight="1" outlineLevel="1" spans="162:168">
      <c r="FF16530" s="55">
        <v>16523</v>
      </c>
      <c r="FG16530" s="55" t="s">
        <v>2094</v>
      </c>
      <c r="FH16530" s="55" t="s">
        <v>1470</v>
      </c>
      <c r="FI16530" s="55">
        <v>3</v>
      </c>
      <c r="FJ16530" s="55">
        <v>10000</v>
      </c>
      <c r="FK16530" s="55" t="s">
        <v>1258</v>
      </c>
      <c r="FL16530" s="55">
        <v>0.0333</v>
      </c>
    </row>
    <row r="16531" ht="14.25" customHeight="1" outlineLevel="1" spans="162:168">
      <c r="FF16531" s="55">
        <v>16524</v>
      </c>
      <c r="FG16531" s="55" t="s">
        <v>2094</v>
      </c>
      <c r="FH16531" s="55" t="s">
        <v>1470</v>
      </c>
      <c r="FI16531" s="55">
        <v>3</v>
      </c>
      <c r="FJ16531" s="55">
        <v>25000</v>
      </c>
      <c r="FK16531" s="55" t="s">
        <v>1258</v>
      </c>
      <c r="FL16531" s="55">
        <v>0.0292</v>
      </c>
    </row>
    <row r="16532" ht="14.25" customHeight="1" outlineLevel="1" spans="162:168">
      <c r="FF16532" s="55">
        <v>16525</v>
      </c>
      <c r="FG16532" s="55" t="s">
        <v>2094</v>
      </c>
      <c r="FH16532" s="55" t="s">
        <v>1470</v>
      </c>
      <c r="FI16532" s="55">
        <v>3</v>
      </c>
      <c r="FJ16532" s="55">
        <v>50000</v>
      </c>
      <c r="FK16532" s="55" t="s">
        <v>1258</v>
      </c>
      <c r="FL16532" s="55">
        <v>0.0292</v>
      </c>
    </row>
    <row r="16533" ht="14.25" customHeight="1" outlineLevel="1" spans="162:168">
      <c r="FF16533" s="55">
        <v>16526</v>
      </c>
      <c r="FG16533" s="55" t="s">
        <v>2094</v>
      </c>
      <c r="FH16533" s="55" t="s">
        <v>1470</v>
      </c>
      <c r="FI16533" s="55">
        <v>3</v>
      </c>
      <c r="FJ16533" s="55">
        <v>80000</v>
      </c>
      <c r="FK16533" s="55" t="s">
        <v>1258</v>
      </c>
      <c r="FL16533" s="55">
        <v>0.0292</v>
      </c>
    </row>
    <row r="16534" ht="14.25" customHeight="1" outlineLevel="1" spans="162:168">
      <c r="FF16534" s="55">
        <v>16527</v>
      </c>
      <c r="FG16534" s="55" t="s">
        <v>2094</v>
      </c>
      <c r="FH16534" s="55" t="s">
        <v>1470</v>
      </c>
      <c r="FI16534" s="55">
        <v>3</v>
      </c>
      <c r="FJ16534" s="55">
        <v>130000</v>
      </c>
      <c r="FK16534" s="55" t="s">
        <v>1258</v>
      </c>
      <c r="FL16534" s="55">
        <v>0.0292</v>
      </c>
    </row>
    <row r="16535" ht="14.25" customHeight="1" outlineLevel="1" spans="162:168">
      <c r="FF16535" s="55">
        <v>16528</v>
      </c>
      <c r="FG16535" s="55" t="s">
        <v>2094</v>
      </c>
      <c r="FH16535" s="55" t="s">
        <v>1470</v>
      </c>
      <c r="FI16535" s="55">
        <v>3</v>
      </c>
      <c r="FJ16535" s="55">
        <v>260000</v>
      </c>
      <c r="FK16535" s="55" t="s">
        <v>1258</v>
      </c>
      <c r="FL16535" s="55">
        <v>0.0292</v>
      </c>
    </row>
    <row r="16536" ht="14.25" customHeight="1" outlineLevel="1" spans="162:168">
      <c r="FF16536" s="55">
        <v>16529</v>
      </c>
      <c r="FG16536" s="55" t="s">
        <v>2094</v>
      </c>
      <c r="FH16536" s="55" t="s">
        <v>1470</v>
      </c>
      <c r="FI16536" s="55">
        <v>3</v>
      </c>
      <c r="FJ16536" s="55">
        <v>400000</v>
      </c>
      <c r="FK16536" s="55" t="s">
        <v>1258</v>
      </c>
      <c r="FL16536" s="55">
        <v>0.0292</v>
      </c>
    </row>
    <row r="16537" ht="14.25" customHeight="1" outlineLevel="1" spans="162:168">
      <c r="FF16537" s="55">
        <v>16530</v>
      </c>
      <c r="FG16537" s="55" t="s">
        <v>2094</v>
      </c>
      <c r="FH16537" s="55" t="s">
        <v>1470</v>
      </c>
      <c r="FI16537" s="55">
        <v>3</v>
      </c>
      <c r="FJ16537" s="55">
        <v>530000</v>
      </c>
      <c r="FK16537" s="55" t="s">
        <v>1258</v>
      </c>
      <c r="FL16537" s="55">
        <v>0.0292</v>
      </c>
    </row>
    <row r="16538" ht="14.25" customHeight="1" outlineLevel="1" spans="162:168">
      <c r="FF16538" s="55">
        <v>16531</v>
      </c>
      <c r="FG16538" s="55" t="s">
        <v>2094</v>
      </c>
      <c r="FH16538" s="55" t="s">
        <v>1470</v>
      </c>
      <c r="FI16538" s="55">
        <v>3</v>
      </c>
      <c r="FJ16538" s="55">
        <v>540000</v>
      </c>
      <c r="FK16538" s="55" t="s">
        <v>1258</v>
      </c>
      <c r="FL16538" s="55">
        <v>0.0292</v>
      </c>
    </row>
    <row r="16539" ht="14.25" customHeight="1" outlineLevel="1" spans="162:168">
      <c r="FF16539" s="55">
        <v>16532</v>
      </c>
      <c r="FG16539" s="55" t="s">
        <v>2094</v>
      </c>
      <c r="FH16539" s="55" t="s">
        <v>1470</v>
      </c>
      <c r="FI16539" s="55">
        <v>4</v>
      </c>
      <c r="FJ16539" s="55">
        <v>0</v>
      </c>
      <c r="FK16539" s="55" t="s">
        <v>1258</v>
      </c>
      <c r="FL16539" s="55">
        <v>0.0542</v>
      </c>
    </row>
    <row r="16540" ht="14.25" customHeight="1" outlineLevel="1" spans="162:168">
      <c r="FF16540" s="55">
        <v>16533</v>
      </c>
      <c r="FG16540" s="55" t="s">
        <v>2094</v>
      </c>
      <c r="FH16540" s="55" t="s">
        <v>1470</v>
      </c>
      <c r="FI16540" s="55">
        <v>4</v>
      </c>
      <c r="FJ16540" s="55">
        <v>1000</v>
      </c>
      <c r="FK16540" s="55" t="s">
        <v>1258</v>
      </c>
      <c r="FL16540" s="55">
        <v>0.05</v>
      </c>
    </row>
    <row r="16541" ht="14.25" customHeight="1" outlineLevel="1" spans="162:168">
      <c r="FF16541" s="55">
        <v>16534</v>
      </c>
      <c r="FG16541" s="55" t="s">
        <v>2094</v>
      </c>
      <c r="FH16541" s="55" t="s">
        <v>1470</v>
      </c>
      <c r="FI16541" s="55">
        <v>4</v>
      </c>
      <c r="FJ16541" s="55">
        <v>2500</v>
      </c>
      <c r="FK16541" s="55" t="s">
        <v>1258</v>
      </c>
      <c r="FL16541" s="55">
        <v>0.0458</v>
      </c>
    </row>
    <row r="16542" ht="14.25" customHeight="1" outlineLevel="1" spans="162:168">
      <c r="FF16542" s="55">
        <v>16535</v>
      </c>
      <c r="FG16542" s="55" t="s">
        <v>2094</v>
      </c>
      <c r="FH16542" s="55" t="s">
        <v>1470</v>
      </c>
      <c r="FI16542" s="55">
        <v>4</v>
      </c>
      <c r="FJ16542" s="55">
        <v>5000</v>
      </c>
      <c r="FK16542" s="55" t="s">
        <v>1258</v>
      </c>
      <c r="FL16542" s="55">
        <v>0.0417</v>
      </c>
    </row>
    <row r="16543" ht="14.25" customHeight="1" outlineLevel="1" spans="162:168">
      <c r="FF16543" s="55">
        <v>16536</v>
      </c>
      <c r="FG16543" s="55" t="s">
        <v>2094</v>
      </c>
      <c r="FH16543" s="55" t="s">
        <v>1470</v>
      </c>
      <c r="FI16543" s="55">
        <v>4</v>
      </c>
      <c r="FJ16543" s="55">
        <v>10000</v>
      </c>
      <c r="FK16543" s="55" t="s">
        <v>1258</v>
      </c>
      <c r="FL16543" s="55">
        <v>0.0333</v>
      </c>
    </row>
    <row r="16544" ht="14.25" customHeight="1" outlineLevel="1" spans="162:168">
      <c r="FF16544" s="55">
        <v>16537</v>
      </c>
      <c r="FG16544" s="55" t="s">
        <v>2094</v>
      </c>
      <c r="FH16544" s="55" t="s">
        <v>1470</v>
      </c>
      <c r="FI16544" s="55">
        <v>4</v>
      </c>
      <c r="FJ16544" s="55">
        <v>25000</v>
      </c>
      <c r="FK16544" s="55" t="s">
        <v>1258</v>
      </c>
      <c r="FL16544" s="55">
        <v>0.0292</v>
      </c>
    </row>
    <row r="16545" ht="14.25" customHeight="1" outlineLevel="1" spans="162:168">
      <c r="FF16545" s="55">
        <v>16538</v>
      </c>
      <c r="FG16545" s="55" t="s">
        <v>2094</v>
      </c>
      <c r="FH16545" s="55" t="s">
        <v>1470</v>
      </c>
      <c r="FI16545" s="55">
        <v>4</v>
      </c>
      <c r="FJ16545" s="55">
        <v>50000</v>
      </c>
      <c r="FK16545" s="55" t="s">
        <v>1258</v>
      </c>
      <c r="FL16545" s="55">
        <v>0.0292</v>
      </c>
    </row>
    <row r="16546" ht="14.25" customHeight="1" outlineLevel="1" spans="162:168">
      <c r="FF16546" s="55">
        <v>16539</v>
      </c>
      <c r="FG16546" s="55" t="s">
        <v>2094</v>
      </c>
      <c r="FH16546" s="55" t="s">
        <v>1470</v>
      </c>
      <c r="FI16546" s="55">
        <v>4</v>
      </c>
      <c r="FJ16546" s="55">
        <v>80000</v>
      </c>
      <c r="FK16546" s="55" t="s">
        <v>1258</v>
      </c>
      <c r="FL16546" s="55">
        <v>0.0292</v>
      </c>
    </row>
    <row r="16547" ht="14.25" customHeight="1" outlineLevel="1" spans="162:168">
      <c r="FF16547" s="55">
        <v>16540</v>
      </c>
      <c r="FG16547" s="55" t="s">
        <v>2094</v>
      </c>
      <c r="FH16547" s="55" t="s">
        <v>1470</v>
      </c>
      <c r="FI16547" s="55">
        <v>4</v>
      </c>
      <c r="FJ16547" s="55">
        <v>130000</v>
      </c>
      <c r="FK16547" s="55" t="s">
        <v>1258</v>
      </c>
      <c r="FL16547" s="55">
        <v>0.0292</v>
      </c>
    </row>
    <row r="16548" ht="14.25" customHeight="1" outlineLevel="1" spans="162:168">
      <c r="FF16548" s="55">
        <v>16541</v>
      </c>
      <c r="FG16548" s="55" t="s">
        <v>2094</v>
      </c>
      <c r="FH16548" s="55" t="s">
        <v>1470</v>
      </c>
      <c r="FI16548" s="55">
        <v>4</v>
      </c>
      <c r="FJ16548" s="55">
        <v>260000</v>
      </c>
      <c r="FK16548" s="55" t="s">
        <v>1258</v>
      </c>
      <c r="FL16548" s="55">
        <v>0.0292</v>
      </c>
    </row>
    <row r="16549" ht="14.25" customHeight="1" outlineLevel="1" spans="162:168">
      <c r="FF16549" s="55">
        <v>16542</v>
      </c>
      <c r="FG16549" s="55" t="s">
        <v>2094</v>
      </c>
      <c r="FH16549" s="55" t="s">
        <v>1470</v>
      </c>
      <c r="FI16549" s="55">
        <v>4</v>
      </c>
      <c r="FJ16549" s="55">
        <v>400000</v>
      </c>
      <c r="FK16549" s="55" t="s">
        <v>1258</v>
      </c>
      <c r="FL16549" s="55">
        <v>0.0292</v>
      </c>
    </row>
    <row r="16550" ht="14.25" customHeight="1" outlineLevel="1" spans="162:168">
      <c r="FF16550" s="55">
        <v>16543</v>
      </c>
      <c r="FG16550" s="55" t="s">
        <v>2094</v>
      </c>
      <c r="FH16550" s="55" t="s">
        <v>1470</v>
      </c>
      <c r="FI16550" s="55">
        <v>4</v>
      </c>
      <c r="FJ16550" s="55">
        <v>530000</v>
      </c>
      <c r="FK16550" s="55" t="s">
        <v>1258</v>
      </c>
      <c r="FL16550" s="55">
        <v>0.0292</v>
      </c>
    </row>
    <row r="16551" ht="14.25" customHeight="1" outlineLevel="1" spans="162:168">
      <c r="FF16551" s="55">
        <v>16544</v>
      </c>
      <c r="FG16551" s="55" t="s">
        <v>2094</v>
      </c>
      <c r="FH16551" s="55" t="s">
        <v>1470</v>
      </c>
      <c r="FI16551" s="55">
        <v>4</v>
      </c>
      <c r="FJ16551" s="55">
        <v>540000</v>
      </c>
      <c r="FK16551" s="55" t="s">
        <v>1258</v>
      </c>
      <c r="FL16551" s="55">
        <v>0.0292</v>
      </c>
    </row>
    <row r="16552" ht="14.25" customHeight="1" outlineLevel="1" spans="162:168">
      <c r="FF16552" s="55">
        <v>16545</v>
      </c>
      <c r="FG16552" s="55" t="s">
        <v>2094</v>
      </c>
      <c r="FH16552" s="55" t="s">
        <v>1470</v>
      </c>
      <c r="FI16552" s="55">
        <v>5</v>
      </c>
      <c r="FJ16552" s="55">
        <v>0</v>
      </c>
      <c r="FK16552" s="55" t="s">
        <v>1258</v>
      </c>
      <c r="FL16552" s="55">
        <v>0.0542</v>
      </c>
    </row>
    <row r="16553" ht="14.25" customHeight="1" outlineLevel="1" spans="162:168">
      <c r="FF16553" s="55">
        <v>16546</v>
      </c>
      <c r="FG16553" s="55" t="s">
        <v>2094</v>
      </c>
      <c r="FH16553" s="55" t="s">
        <v>1470</v>
      </c>
      <c r="FI16553" s="55">
        <v>5</v>
      </c>
      <c r="FJ16553" s="55">
        <v>1000</v>
      </c>
      <c r="FK16553" s="55" t="s">
        <v>1258</v>
      </c>
      <c r="FL16553" s="55">
        <v>0.05</v>
      </c>
    </row>
    <row r="16554" ht="14.25" customHeight="1" outlineLevel="1" spans="162:168">
      <c r="FF16554" s="55">
        <v>16547</v>
      </c>
      <c r="FG16554" s="55" t="s">
        <v>2094</v>
      </c>
      <c r="FH16554" s="55" t="s">
        <v>1470</v>
      </c>
      <c r="FI16554" s="55">
        <v>5</v>
      </c>
      <c r="FJ16554" s="55">
        <v>2500</v>
      </c>
      <c r="FK16554" s="55" t="s">
        <v>1258</v>
      </c>
      <c r="FL16554" s="55">
        <v>0.0458</v>
      </c>
    </row>
    <row r="16555" ht="14.25" customHeight="1" outlineLevel="1" spans="162:168">
      <c r="FF16555" s="55">
        <v>16548</v>
      </c>
      <c r="FG16555" s="55" t="s">
        <v>2094</v>
      </c>
      <c r="FH16555" s="55" t="s">
        <v>1470</v>
      </c>
      <c r="FI16555" s="55">
        <v>5</v>
      </c>
      <c r="FJ16555" s="55">
        <v>5000</v>
      </c>
      <c r="FK16555" s="55" t="s">
        <v>1258</v>
      </c>
      <c r="FL16555" s="55">
        <v>0.0417</v>
      </c>
    </row>
    <row r="16556" ht="14.25" customHeight="1" outlineLevel="1" spans="162:168">
      <c r="FF16556" s="55">
        <v>16549</v>
      </c>
      <c r="FG16556" s="55" t="s">
        <v>2094</v>
      </c>
      <c r="FH16556" s="55" t="s">
        <v>1470</v>
      </c>
      <c r="FI16556" s="55">
        <v>5</v>
      </c>
      <c r="FJ16556" s="55">
        <v>10000</v>
      </c>
      <c r="FK16556" s="55" t="s">
        <v>1258</v>
      </c>
      <c r="FL16556" s="55">
        <v>0.0333</v>
      </c>
    </row>
    <row r="16557" ht="14.25" customHeight="1" outlineLevel="1" spans="162:168">
      <c r="FF16557" s="55">
        <v>16550</v>
      </c>
      <c r="FG16557" s="55" t="s">
        <v>2094</v>
      </c>
      <c r="FH16557" s="55" t="s">
        <v>1470</v>
      </c>
      <c r="FI16557" s="55">
        <v>5</v>
      </c>
      <c r="FJ16557" s="55">
        <v>25000</v>
      </c>
      <c r="FK16557" s="55" t="s">
        <v>1258</v>
      </c>
      <c r="FL16557" s="55">
        <v>0.0292</v>
      </c>
    </row>
    <row r="16558" ht="14.25" customHeight="1" outlineLevel="1" spans="162:168">
      <c r="FF16558" s="55">
        <v>16551</v>
      </c>
      <c r="FG16558" s="55" t="s">
        <v>2094</v>
      </c>
      <c r="FH16558" s="55" t="s">
        <v>1470</v>
      </c>
      <c r="FI16558" s="55">
        <v>5</v>
      </c>
      <c r="FJ16558" s="55">
        <v>50000</v>
      </c>
      <c r="FK16558" s="55" t="s">
        <v>1258</v>
      </c>
      <c r="FL16558" s="55">
        <v>0.0292</v>
      </c>
    </row>
    <row r="16559" ht="14.25" customHeight="1" outlineLevel="1" spans="162:168">
      <c r="FF16559" s="55">
        <v>16552</v>
      </c>
      <c r="FG16559" s="55" t="s">
        <v>2094</v>
      </c>
      <c r="FH16559" s="55" t="s">
        <v>1470</v>
      </c>
      <c r="FI16559" s="55">
        <v>5</v>
      </c>
      <c r="FJ16559" s="55">
        <v>80000</v>
      </c>
      <c r="FK16559" s="55" t="s">
        <v>1258</v>
      </c>
      <c r="FL16559" s="55">
        <v>0.0292</v>
      </c>
    </row>
    <row r="16560" ht="14.25" customHeight="1" outlineLevel="1" spans="162:168">
      <c r="FF16560" s="55">
        <v>16553</v>
      </c>
      <c r="FG16560" s="55" t="s">
        <v>2094</v>
      </c>
      <c r="FH16560" s="55" t="s">
        <v>1470</v>
      </c>
      <c r="FI16560" s="55">
        <v>5</v>
      </c>
      <c r="FJ16560" s="55">
        <v>130000</v>
      </c>
      <c r="FK16560" s="55" t="s">
        <v>1258</v>
      </c>
      <c r="FL16560" s="55">
        <v>0.0292</v>
      </c>
    </row>
    <row r="16561" ht="14.25" customHeight="1" outlineLevel="1" spans="162:168">
      <c r="FF16561" s="55">
        <v>16554</v>
      </c>
      <c r="FG16561" s="55" t="s">
        <v>2094</v>
      </c>
      <c r="FH16561" s="55" t="s">
        <v>1470</v>
      </c>
      <c r="FI16561" s="55">
        <v>5</v>
      </c>
      <c r="FJ16561" s="55">
        <v>260000</v>
      </c>
      <c r="FK16561" s="55" t="s">
        <v>1258</v>
      </c>
      <c r="FL16561" s="55">
        <v>0.0292</v>
      </c>
    </row>
    <row r="16562" ht="14.25" customHeight="1" outlineLevel="1" spans="162:168">
      <c r="FF16562" s="55">
        <v>16555</v>
      </c>
      <c r="FG16562" s="55" t="s">
        <v>2094</v>
      </c>
      <c r="FH16562" s="55" t="s">
        <v>1470</v>
      </c>
      <c r="FI16562" s="55">
        <v>5</v>
      </c>
      <c r="FJ16562" s="55">
        <v>400000</v>
      </c>
      <c r="FK16562" s="55" t="s">
        <v>1258</v>
      </c>
      <c r="FL16562" s="55">
        <v>0.0292</v>
      </c>
    </row>
    <row r="16563" ht="14.25" customHeight="1" outlineLevel="1" spans="162:168">
      <c r="FF16563" s="55">
        <v>16556</v>
      </c>
      <c r="FG16563" s="55" t="s">
        <v>2094</v>
      </c>
      <c r="FH16563" s="55" t="s">
        <v>1470</v>
      </c>
      <c r="FI16563" s="55">
        <v>5</v>
      </c>
      <c r="FJ16563" s="55">
        <v>530000</v>
      </c>
      <c r="FK16563" s="55" t="s">
        <v>1258</v>
      </c>
      <c r="FL16563" s="55">
        <v>0.0292</v>
      </c>
    </row>
    <row r="16564" ht="14.25" customHeight="1" outlineLevel="1" spans="162:168">
      <c r="FF16564" s="55">
        <v>16557</v>
      </c>
      <c r="FG16564" s="55" t="s">
        <v>2094</v>
      </c>
      <c r="FH16564" s="55" t="s">
        <v>1470</v>
      </c>
      <c r="FI16564" s="55">
        <v>5</v>
      </c>
      <c r="FJ16564" s="55">
        <v>540000</v>
      </c>
      <c r="FK16564" s="55" t="s">
        <v>1258</v>
      </c>
      <c r="FL16564" s="55">
        <v>0.0292</v>
      </c>
    </row>
    <row r="16565" ht="14.25" customHeight="1" outlineLevel="1" spans="162:168">
      <c r="FF16565" s="55">
        <v>16558</v>
      </c>
      <c r="FG16565" s="55" t="s">
        <v>2094</v>
      </c>
      <c r="FH16565" s="55" t="s">
        <v>1470</v>
      </c>
      <c r="FI16565" s="55">
        <v>6</v>
      </c>
      <c r="FJ16565" s="55">
        <v>0</v>
      </c>
      <c r="FK16565" s="55" t="s">
        <v>1258</v>
      </c>
      <c r="FL16565" s="55">
        <v>0.0542</v>
      </c>
    </row>
    <row r="16566" ht="14.25" customHeight="1" outlineLevel="1" spans="162:168">
      <c r="FF16566" s="55">
        <v>16559</v>
      </c>
      <c r="FG16566" s="55" t="s">
        <v>2094</v>
      </c>
      <c r="FH16566" s="55" t="s">
        <v>1470</v>
      </c>
      <c r="FI16566" s="55">
        <v>6</v>
      </c>
      <c r="FJ16566" s="55">
        <v>1000</v>
      </c>
      <c r="FK16566" s="55" t="s">
        <v>1258</v>
      </c>
      <c r="FL16566" s="55">
        <v>0.05</v>
      </c>
    </row>
    <row r="16567" ht="14.25" customHeight="1" outlineLevel="1" spans="162:168">
      <c r="FF16567" s="55">
        <v>16560</v>
      </c>
      <c r="FG16567" s="55" t="s">
        <v>2094</v>
      </c>
      <c r="FH16567" s="55" t="s">
        <v>1470</v>
      </c>
      <c r="FI16567" s="55">
        <v>6</v>
      </c>
      <c r="FJ16567" s="55">
        <v>2500</v>
      </c>
      <c r="FK16567" s="55" t="s">
        <v>1258</v>
      </c>
      <c r="FL16567" s="55">
        <v>0.0458</v>
      </c>
    </row>
    <row r="16568" ht="14.25" customHeight="1" outlineLevel="1" spans="162:168">
      <c r="FF16568" s="55">
        <v>16561</v>
      </c>
      <c r="FG16568" s="55" t="s">
        <v>2094</v>
      </c>
      <c r="FH16568" s="55" t="s">
        <v>1470</v>
      </c>
      <c r="FI16568" s="55">
        <v>6</v>
      </c>
      <c r="FJ16568" s="55">
        <v>5000</v>
      </c>
      <c r="FK16568" s="55" t="s">
        <v>1258</v>
      </c>
      <c r="FL16568" s="55">
        <v>0.0417</v>
      </c>
    </row>
    <row r="16569" ht="14.25" customHeight="1" outlineLevel="1" spans="162:168">
      <c r="FF16569" s="55">
        <v>16562</v>
      </c>
      <c r="FG16569" s="55" t="s">
        <v>2094</v>
      </c>
      <c r="FH16569" s="55" t="s">
        <v>1470</v>
      </c>
      <c r="FI16569" s="55">
        <v>6</v>
      </c>
      <c r="FJ16569" s="55">
        <v>10000</v>
      </c>
      <c r="FK16569" s="55" t="s">
        <v>1258</v>
      </c>
      <c r="FL16569" s="55">
        <v>0.0333</v>
      </c>
    </row>
    <row r="16570" ht="14.25" customHeight="1" outlineLevel="1" spans="162:168">
      <c r="FF16570" s="55">
        <v>16563</v>
      </c>
      <c r="FG16570" s="55" t="s">
        <v>2094</v>
      </c>
      <c r="FH16570" s="55" t="s">
        <v>1470</v>
      </c>
      <c r="FI16570" s="55">
        <v>6</v>
      </c>
      <c r="FJ16570" s="55">
        <v>25000</v>
      </c>
      <c r="FK16570" s="55" t="s">
        <v>1258</v>
      </c>
      <c r="FL16570" s="55">
        <v>0.0292</v>
      </c>
    </row>
    <row r="16571" ht="14.25" customHeight="1" outlineLevel="1" spans="162:168">
      <c r="FF16571" s="55">
        <v>16564</v>
      </c>
      <c r="FG16571" s="55" t="s">
        <v>2094</v>
      </c>
      <c r="FH16571" s="55" t="s">
        <v>1470</v>
      </c>
      <c r="FI16571" s="55">
        <v>6</v>
      </c>
      <c r="FJ16571" s="55">
        <v>50000</v>
      </c>
      <c r="FK16571" s="55" t="s">
        <v>1258</v>
      </c>
      <c r="FL16571" s="55">
        <v>0.0292</v>
      </c>
    </row>
    <row r="16572" ht="14.25" customHeight="1" outlineLevel="1" spans="162:168">
      <c r="FF16572" s="55">
        <v>16565</v>
      </c>
      <c r="FG16572" s="55" t="s">
        <v>2094</v>
      </c>
      <c r="FH16572" s="55" t="s">
        <v>1470</v>
      </c>
      <c r="FI16572" s="55">
        <v>6</v>
      </c>
      <c r="FJ16572" s="55">
        <v>80000</v>
      </c>
      <c r="FK16572" s="55" t="s">
        <v>1258</v>
      </c>
      <c r="FL16572" s="55">
        <v>0.0292</v>
      </c>
    </row>
    <row r="16573" ht="14.25" customHeight="1" outlineLevel="1" spans="162:168">
      <c r="FF16573" s="55">
        <v>16566</v>
      </c>
      <c r="FG16573" s="55" t="s">
        <v>2094</v>
      </c>
      <c r="FH16573" s="55" t="s">
        <v>1470</v>
      </c>
      <c r="FI16573" s="55">
        <v>6</v>
      </c>
      <c r="FJ16573" s="55">
        <v>130000</v>
      </c>
      <c r="FK16573" s="55" t="s">
        <v>1258</v>
      </c>
      <c r="FL16573" s="55">
        <v>0.0292</v>
      </c>
    </row>
    <row r="16574" ht="14.25" customHeight="1" outlineLevel="1" spans="162:168">
      <c r="FF16574" s="55">
        <v>16567</v>
      </c>
      <c r="FG16574" s="55" t="s">
        <v>2094</v>
      </c>
      <c r="FH16574" s="55" t="s">
        <v>1470</v>
      </c>
      <c r="FI16574" s="55">
        <v>6</v>
      </c>
      <c r="FJ16574" s="55">
        <v>260000</v>
      </c>
      <c r="FK16574" s="55" t="s">
        <v>1258</v>
      </c>
      <c r="FL16574" s="55">
        <v>0.0292</v>
      </c>
    </row>
    <row r="16575" ht="14.25" customHeight="1" outlineLevel="1" spans="162:168">
      <c r="FF16575" s="55">
        <v>16568</v>
      </c>
      <c r="FG16575" s="55" t="s">
        <v>2094</v>
      </c>
      <c r="FH16575" s="55" t="s">
        <v>1470</v>
      </c>
      <c r="FI16575" s="55">
        <v>6</v>
      </c>
      <c r="FJ16575" s="55">
        <v>400000</v>
      </c>
      <c r="FK16575" s="55" t="s">
        <v>1258</v>
      </c>
      <c r="FL16575" s="55">
        <v>0.0292</v>
      </c>
    </row>
    <row r="16576" ht="14.25" customHeight="1" outlineLevel="1" spans="162:168">
      <c r="FF16576" s="55">
        <v>16569</v>
      </c>
      <c r="FG16576" s="55" t="s">
        <v>2094</v>
      </c>
      <c r="FH16576" s="55" t="s">
        <v>1470</v>
      </c>
      <c r="FI16576" s="55">
        <v>6</v>
      </c>
      <c r="FJ16576" s="55">
        <v>530000</v>
      </c>
      <c r="FK16576" s="55" t="s">
        <v>1258</v>
      </c>
      <c r="FL16576" s="55">
        <v>0.0292</v>
      </c>
    </row>
    <row r="16577" ht="14.25" customHeight="1" outlineLevel="1" spans="162:168">
      <c r="FF16577" s="55">
        <v>16570</v>
      </c>
      <c r="FG16577" s="55" t="s">
        <v>2094</v>
      </c>
      <c r="FH16577" s="55" t="s">
        <v>1470</v>
      </c>
      <c r="FI16577" s="55">
        <v>6</v>
      </c>
      <c r="FJ16577" s="55">
        <v>540000</v>
      </c>
      <c r="FK16577" s="55" t="s">
        <v>1258</v>
      </c>
      <c r="FL16577" s="55">
        <v>0.0292</v>
      </c>
    </row>
    <row r="16578" ht="14.25" customHeight="1" outlineLevel="1" spans="162:168">
      <c r="FF16578" s="55">
        <v>16571</v>
      </c>
      <c r="FG16578" s="55" t="s">
        <v>2094</v>
      </c>
      <c r="FH16578" s="55" t="s">
        <v>1470</v>
      </c>
      <c r="FI16578" s="55">
        <v>7</v>
      </c>
      <c r="FJ16578" s="55">
        <v>0</v>
      </c>
      <c r="FK16578" s="55" t="s">
        <v>1258</v>
      </c>
      <c r="FL16578" s="55">
        <v>0.0333</v>
      </c>
    </row>
    <row r="16579" ht="14.25" customHeight="1" outlineLevel="1" spans="162:168">
      <c r="FF16579" s="55">
        <v>16572</v>
      </c>
      <c r="FG16579" s="55" t="s">
        <v>2094</v>
      </c>
      <c r="FH16579" s="55" t="s">
        <v>1470</v>
      </c>
      <c r="FI16579" s="55">
        <v>7</v>
      </c>
      <c r="FJ16579" s="55">
        <v>1000</v>
      </c>
      <c r="FK16579" s="55" t="s">
        <v>1258</v>
      </c>
      <c r="FL16579" s="55">
        <v>0.0333</v>
      </c>
    </row>
    <row r="16580" ht="14.25" customHeight="1" outlineLevel="1" spans="162:168">
      <c r="FF16580" s="55">
        <v>16573</v>
      </c>
      <c r="FG16580" s="55" t="s">
        <v>2094</v>
      </c>
      <c r="FH16580" s="55" t="s">
        <v>1470</v>
      </c>
      <c r="FI16580" s="55">
        <v>7</v>
      </c>
      <c r="FJ16580" s="55">
        <v>2500</v>
      </c>
      <c r="FK16580" s="55" t="s">
        <v>1258</v>
      </c>
      <c r="FL16580" s="55">
        <v>0.0333</v>
      </c>
    </row>
    <row r="16581" ht="14.25" customHeight="1" outlineLevel="1" spans="162:168">
      <c r="FF16581" s="55">
        <v>16574</v>
      </c>
      <c r="FG16581" s="55" t="s">
        <v>2094</v>
      </c>
      <c r="FH16581" s="55" t="s">
        <v>1470</v>
      </c>
      <c r="FI16581" s="55">
        <v>7</v>
      </c>
      <c r="FJ16581" s="55">
        <v>5000</v>
      </c>
      <c r="FK16581" s="55" t="s">
        <v>1258</v>
      </c>
      <c r="FL16581" s="55">
        <v>0.0333</v>
      </c>
    </row>
    <row r="16582" ht="14.25" customHeight="1" outlineLevel="1" spans="162:168">
      <c r="FF16582" s="55">
        <v>16575</v>
      </c>
      <c r="FG16582" s="55" t="s">
        <v>2094</v>
      </c>
      <c r="FH16582" s="55" t="s">
        <v>1470</v>
      </c>
      <c r="FI16582" s="55">
        <v>7</v>
      </c>
      <c r="FJ16582" s="55">
        <v>10000</v>
      </c>
      <c r="FK16582" s="55" t="s">
        <v>1258</v>
      </c>
      <c r="FL16582" s="55">
        <v>0.0333</v>
      </c>
    </row>
    <row r="16583" ht="14.25" customHeight="1" outlineLevel="1" spans="162:168">
      <c r="FF16583" s="55">
        <v>16576</v>
      </c>
      <c r="FG16583" s="55" t="s">
        <v>2094</v>
      </c>
      <c r="FH16583" s="55" t="s">
        <v>1470</v>
      </c>
      <c r="FI16583" s="55">
        <v>7</v>
      </c>
      <c r="FJ16583" s="55">
        <v>25000</v>
      </c>
      <c r="FK16583" s="55" t="s">
        <v>1258</v>
      </c>
      <c r="FL16583" s="55">
        <v>0.0292</v>
      </c>
    </row>
    <row r="16584" ht="14.25" customHeight="1" outlineLevel="1" spans="162:168">
      <c r="FF16584" s="55">
        <v>16577</v>
      </c>
      <c r="FG16584" s="55" t="s">
        <v>2094</v>
      </c>
      <c r="FH16584" s="55" t="s">
        <v>1470</v>
      </c>
      <c r="FI16584" s="55">
        <v>7</v>
      </c>
      <c r="FJ16584" s="55">
        <v>50000</v>
      </c>
      <c r="FK16584" s="55" t="s">
        <v>1258</v>
      </c>
      <c r="FL16584" s="55">
        <v>0.0292</v>
      </c>
    </row>
    <row r="16585" ht="14.25" customHeight="1" outlineLevel="1" spans="162:168">
      <c r="FF16585" s="55">
        <v>16578</v>
      </c>
      <c r="FG16585" s="55" t="s">
        <v>2094</v>
      </c>
      <c r="FH16585" s="55" t="s">
        <v>1470</v>
      </c>
      <c r="FI16585" s="55">
        <v>7</v>
      </c>
      <c r="FJ16585" s="55">
        <v>80000</v>
      </c>
      <c r="FK16585" s="55" t="s">
        <v>1258</v>
      </c>
      <c r="FL16585" s="55">
        <v>0.0292</v>
      </c>
    </row>
    <row r="16586" ht="14.25" customHeight="1" outlineLevel="1" spans="162:168">
      <c r="FF16586" s="55">
        <v>16579</v>
      </c>
      <c r="FG16586" s="55" t="s">
        <v>2094</v>
      </c>
      <c r="FH16586" s="55" t="s">
        <v>1470</v>
      </c>
      <c r="FI16586" s="55">
        <v>7</v>
      </c>
      <c r="FJ16586" s="55">
        <v>130000</v>
      </c>
      <c r="FK16586" s="55" t="s">
        <v>1258</v>
      </c>
      <c r="FL16586" s="55">
        <v>0.0292</v>
      </c>
    </row>
    <row r="16587" ht="14.25" customHeight="1" outlineLevel="1" spans="162:168">
      <c r="FF16587" s="55">
        <v>16580</v>
      </c>
      <c r="FG16587" s="55" t="s">
        <v>2094</v>
      </c>
      <c r="FH16587" s="55" t="s">
        <v>1470</v>
      </c>
      <c r="FI16587" s="55">
        <v>7</v>
      </c>
      <c r="FJ16587" s="55">
        <v>260000</v>
      </c>
      <c r="FK16587" s="55" t="s">
        <v>1258</v>
      </c>
      <c r="FL16587" s="55">
        <v>0.0292</v>
      </c>
    </row>
    <row r="16588" ht="14.25" customHeight="1" outlineLevel="1" spans="162:168">
      <c r="FF16588" s="55">
        <v>16581</v>
      </c>
      <c r="FG16588" s="55" t="s">
        <v>2094</v>
      </c>
      <c r="FH16588" s="55" t="s">
        <v>1470</v>
      </c>
      <c r="FI16588" s="55">
        <v>7</v>
      </c>
      <c r="FJ16588" s="55">
        <v>400000</v>
      </c>
      <c r="FK16588" s="55" t="s">
        <v>1258</v>
      </c>
      <c r="FL16588" s="55">
        <v>0.0292</v>
      </c>
    </row>
    <row r="16589" ht="14.25" customHeight="1" outlineLevel="1" spans="162:168">
      <c r="FF16589" s="55">
        <v>16582</v>
      </c>
      <c r="FG16589" s="55" t="s">
        <v>2094</v>
      </c>
      <c r="FH16589" s="55" t="s">
        <v>1470</v>
      </c>
      <c r="FI16589" s="55">
        <v>7</v>
      </c>
      <c r="FJ16589" s="55">
        <v>530000</v>
      </c>
      <c r="FK16589" s="55" t="s">
        <v>1258</v>
      </c>
      <c r="FL16589" s="55">
        <v>0.0292</v>
      </c>
    </row>
    <row r="16590" ht="14.25" customHeight="1" outlineLevel="1" spans="162:168">
      <c r="FF16590" s="55">
        <v>16583</v>
      </c>
      <c r="FG16590" s="55" t="s">
        <v>2094</v>
      </c>
      <c r="FH16590" s="55" t="s">
        <v>1470</v>
      </c>
      <c r="FI16590" s="55">
        <v>7</v>
      </c>
      <c r="FJ16590" s="55">
        <v>540000</v>
      </c>
      <c r="FK16590" s="55" t="s">
        <v>1258</v>
      </c>
      <c r="FL16590" s="55">
        <v>0.0292</v>
      </c>
    </row>
    <row r="16591" ht="14.25" customHeight="1" outlineLevel="1" spans="162:168">
      <c r="FF16591" s="55">
        <v>16584</v>
      </c>
      <c r="FG16591" s="55" t="s">
        <v>2094</v>
      </c>
      <c r="FH16591" s="55" t="s">
        <v>1470</v>
      </c>
      <c r="FI16591" s="55">
        <v>8</v>
      </c>
      <c r="FJ16591" s="55">
        <v>0</v>
      </c>
      <c r="FK16591" s="55" t="s">
        <v>1258</v>
      </c>
      <c r="FL16591" s="55">
        <v>0.0292</v>
      </c>
    </row>
    <row r="16592" ht="14.25" customHeight="1" outlineLevel="1" spans="162:168">
      <c r="FF16592" s="55">
        <v>16585</v>
      </c>
      <c r="FG16592" s="55" t="s">
        <v>2094</v>
      </c>
      <c r="FH16592" s="55" t="s">
        <v>1470</v>
      </c>
      <c r="FI16592" s="55">
        <v>8</v>
      </c>
      <c r="FJ16592" s="55">
        <v>1000</v>
      </c>
      <c r="FK16592" s="55" t="s">
        <v>1258</v>
      </c>
      <c r="FL16592" s="55">
        <v>0.0292</v>
      </c>
    </row>
    <row r="16593" ht="14.25" customHeight="1" outlineLevel="1" spans="162:168">
      <c r="FF16593" s="55">
        <v>16586</v>
      </c>
      <c r="FG16593" s="55" t="s">
        <v>2094</v>
      </c>
      <c r="FH16593" s="55" t="s">
        <v>1470</v>
      </c>
      <c r="FI16593" s="55">
        <v>8</v>
      </c>
      <c r="FJ16593" s="55">
        <v>2500</v>
      </c>
      <c r="FK16593" s="55" t="s">
        <v>1258</v>
      </c>
      <c r="FL16593" s="55">
        <v>0.0292</v>
      </c>
    </row>
    <row r="16594" ht="14.25" customHeight="1" outlineLevel="1" spans="162:168">
      <c r="FF16594" s="55">
        <v>16587</v>
      </c>
      <c r="FG16594" s="55" t="s">
        <v>2094</v>
      </c>
      <c r="FH16594" s="55" t="s">
        <v>1470</v>
      </c>
      <c r="FI16594" s="55">
        <v>8</v>
      </c>
      <c r="FJ16594" s="55">
        <v>5000</v>
      </c>
      <c r="FK16594" s="55" t="s">
        <v>1258</v>
      </c>
      <c r="FL16594" s="55">
        <v>0.0292</v>
      </c>
    </row>
    <row r="16595" ht="14.25" customHeight="1" outlineLevel="1" spans="162:168">
      <c r="FF16595" s="55">
        <v>16588</v>
      </c>
      <c r="FG16595" s="55" t="s">
        <v>2094</v>
      </c>
      <c r="FH16595" s="55" t="s">
        <v>1470</v>
      </c>
      <c r="FI16595" s="55">
        <v>8</v>
      </c>
      <c r="FJ16595" s="55">
        <v>10000</v>
      </c>
      <c r="FK16595" s="55" t="s">
        <v>1258</v>
      </c>
      <c r="FL16595" s="55">
        <v>0.0292</v>
      </c>
    </row>
    <row r="16596" ht="14.25" customHeight="1" outlineLevel="1" spans="162:168">
      <c r="FF16596" s="55">
        <v>16589</v>
      </c>
      <c r="FG16596" s="55" t="s">
        <v>2094</v>
      </c>
      <c r="FH16596" s="55" t="s">
        <v>1470</v>
      </c>
      <c r="FI16596" s="55">
        <v>8</v>
      </c>
      <c r="FJ16596" s="55">
        <v>25000</v>
      </c>
      <c r="FK16596" s="55" t="s">
        <v>1258</v>
      </c>
      <c r="FL16596" s="55">
        <v>0.0292</v>
      </c>
    </row>
    <row r="16597" ht="14.25" customHeight="1" outlineLevel="1" spans="162:168">
      <c r="FF16597" s="55">
        <v>16590</v>
      </c>
      <c r="FG16597" s="55" t="s">
        <v>2094</v>
      </c>
      <c r="FH16597" s="55" t="s">
        <v>1470</v>
      </c>
      <c r="FI16597" s="55">
        <v>8</v>
      </c>
      <c r="FJ16597" s="55">
        <v>50000</v>
      </c>
      <c r="FK16597" s="55" t="s">
        <v>1258</v>
      </c>
      <c r="FL16597" s="55">
        <v>0.0292</v>
      </c>
    </row>
    <row r="16598" ht="14.25" customHeight="1" outlineLevel="1" spans="162:168">
      <c r="FF16598" s="55">
        <v>16591</v>
      </c>
      <c r="FG16598" s="55" t="s">
        <v>2094</v>
      </c>
      <c r="FH16598" s="55" t="s">
        <v>1470</v>
      </c>
      <c r="FI16598" s="55">
        <v>8</v>
      </c>
      <c r="FJ16598" s="55">
        <v>80000</v>
      </c>
      <c r="FK16598" s="55" t="s">
        <v>1258</v>
      </c>
      <c r="FL16598" s="55">
        <v>0.0292</v>
      </c>
    </row>
    <row r="16599" ht="14.25" customHeight="1" outlineLevel="1" spans="162:168">
      <c r="FF16599" s="55">
        <v>16592</v>
      </c>
      <c r="FG16599" s="55" t="s">
        <v>2094</v>
      </c>
      <c r="FH16599" s="55" t="s">
        <v>1470</v>
      </c>
      <c r="FI16599" s="55">
        <v>8</v>
      </c>
      <c r="FJ16599" s="55">
        <v>130000</v>
      </c>
      <c r="FK16599" s="55" t="s">
        <v>1258</v>
      </c>
      <c r="FL16599" s="55">
        <v>0.0292</v>
      </c>
    </row>
    <row r="16600" ht="14.25" customHeight="1" outlineLevel="1" spans="162:168">
      <c r="FF16600" s="55">
        <v>16593</v>
      </c>
      <c r="FG16600" s="55" t="s">
        <v>2094</v>
      </c>
      <c r="FH16600" s="55" t="s">
        <v>1470</v>
      </c>
      <c r="FI16600" s="55">
        <v>8</v>
      </c>
      <c r="FJ16600" s="55">
        <v>260000</v>
      </c>
      <c r="FK16600" s="55" t="s">
        <v>1258</v>
      </c>
      <c r="FL16600" s="55">
        <v>0.0292</v>
      </c>
    </row>
    <row r="16601" ht="14.25" customHeight="1" outlineLevel="1" spans="162:168">
      <c r="FF16601" s="55">
        <v>16594</v>
      </c>
      <c r="FG16601" s="55" t="s">
        <v>2094</v>
      </c>
      <c r="FH16601" s="55" t="s">
        <v>1470</v>
      </c>
      <c r="FI16601" s="55">
        <v>8</v>
      </c>
      <c r="FJ16601" s="55">
        <v>400000</v>
      </c>
      <c r="FK16601" s="55" t="s">
        <v>1258</v>
      </c>
      <c r="FL16601" s="55">
        <v>0.0292</v>
      </c>
    </row>
    <row r="16602" ht="14.25" customHeight="1" outlineLevel="1" spans="162:168">
      <c r="FF16602" s="55">
        <v>16595</v>
      </c>
      <c r="FG16602" s="55" t="s">
        <v>2094</v>
      </c>
      <c r="FH16602" s="55" t="s">
        <v>1470</v>
      </c>
      <c r="FI16602" s="55">
        <v>8</v>
      </c>
      <c r="FJ16602" s="55">
        <v>530000</v>
      </c>
      <c r="FK16602" s="55" t="s">
        <v>1258</v>
      </c>
      <c r="FL16602" s="55">
        <v>0.0292</v>
      </c>
    </row>
    <row r="16603" ht="14.25" customHeight="1" outlineLevel="1" spans="162:168">
      <c r="FF16603" s="55">
        <v>16596</v>
      </c>
      <c r="FG16603" s="55" t="s">
        <v>2094</v>
      </c>
      <c r="FH16603" s="55" t="s">
        <v>1470</v>
      </c>
      <c r="FI16603" s="55">
        <v>8</v>
      </c>
      <c r="FJ16603" s="55">
        <v>540000</v>
      </c>
      <c r="FK16603" s="55" t="s">
        <v>1258</v>
      </c>
      <c r="FL16603" s="55">
        <v>0.0292</v>
      </c>
    </row>
    <row r="16604" ht="14.25" customHeight="1" outlineLevel="1" spans="162:168">
      <c r="FF16604" s="55">
        <v>16597</v>
      </c>
      <c r="FG16604" s="55" t="s">
        <v>2094</v>
      </c>
      <c r="FH16604" s="55" t="s">
        <v>1470</v>
      </c>
      <c r="FI16604" s="55">
        <v>9</v>
      </c>
      <c r="FJ16604" s="55">
        <v>0</v>
      </c>
      <c r="FK16604" s="55" t="s">
        <v>1258</v>
      </c>
      <c r="FL16604" s="55">
        <v>0.0292</v>
      </c>
    </row>
    <row r="16605" ht="14.25" customHeight="1" outlineLevel="1" spans="162:168">
      <c r="FF16605" s="55">
        <v>16598</v>
      </c>
      <c r="FG16605" s="55" t="s">
        <v>2094</v>
      </c>
      <c r="FH16605" s="55" t="s">
        <v>1470</v>
      </c>
      <c r="FI16605" s="55">
        <v>9</v>
      </c>
      <c r="FJ16605" s="55">
        <v>1000</v>
      </c>
      <c r="FK16605" s="55" t="s">
        <v>1258</v>
      </c>
      <c r="FL16605" s="55">
        <v>0.0292</v>
      </c>
    </row>
    <row r="16606" ht="14.25" customHeight="1" outlineLevel="1" spans="162:168">
      <c r="FF16606" s="55">
        <v>16599</v>
      </c>
      <c r="FG16606" s="55" t="s">
        <v>2094</v>
      </c>
      <c r="FH16606" s="55" t="s">
        <v>1470</v>
      </c>
      <c r="FI16606" s="55">
        <v>9</v>
      </c>
      <c r="FJ16606" s="55">
        <v>2500</v>
      </c>
      <c r="FK16606" s="55" t="s">
        <v>1258</v>
      </c>
      <c r="FL16606" s="55">
        <v>0.0292</v>
      </c>
    </row>
    <row r="16607" ht="14.25" customHeight="1" outlineLevel="1" spans="162:168">
      <c r="FF16607" s="55">
        <v>16600</v>
      </c>
      <c r="FG16607" s="55" t="s">
        <v>2094</v>
      </c>
      <c r="FH16607" s="55" t="s">
        <v>1470</v>
      </c>
      <c r="FI16607" s="55">
        <v>9</v>
      </c>
      <c r="FJ16607" s="55">
        <v>5000</v>
      </c>
      <c r="FK16607" s="55" t="s">
        <v>1258</v>
      </c>
      <c r="FL16607" s="55">
        <v>0.0292</v>
      </c>
    </row>
    <row r="16608" ht="14.25" customHeight="1" outlineLevel="1" spans="162:168">
      <c r="FF16608" s="55">
        <v>16601</v>
      </c>
      <c r="FG16608" s="55" t="s">
        <v>2094</v>
      </c>
      <c r="FH16608" s="55" t="s">
        <v>1470</v>
      </c>
      <c r="FI16608" s="55">
        <v>9</v>
      </c>
      <c r="FJ16608" s="55">
        <v>10000</v>
      </c>
      <c r="FK16608" s="55" t="s">
        <v>1258</v>
      </c>
      <c r="FL16608" s="55">
        <v>0.0292</v>
      </c>
    </row>
    <row r="16609" ht="14.25" customHeight="1" outlineLevel="1" spans="162:168">
      <c r="FF16609" s="55">
        <v>16602</v>
      </c>
      <c r="FG16609" s="55" t="s">
        <v>2094</v>
      </c>
      <c r="FH16609" s="55" t="s">
        <v>1470</v>
      </c>
      <c r="FI16609" s="55">
        <v>9</v>
      </c>
      <c r="FJ16609" s="55">
        <v>25000</v>
      </c>
      <c r="FK16609" s="55" t="s">
        <v>1258</v>
      </c>
      <c r="FL16609" s="55">
        <v>0.0292</v>
      </c>
    </row>
    <row r="16610" ht="14.25" customHeight="1" outlineLevel="1" spans="162:168">
      <c r="FF16610" s="55">
        <v>16603</v>
      </c>
      <c r="FG16610" s="55" t="s">
        <v>2094</v>
      </c>
      <c r="FH16610" s="55" t="s">
        <v>1470</v>
      </c>
      <c r="FI16610" s="55">
        <v>9</v>
      </c>
      <c r="FJ16610" s="55">
        <v>50000</v>
      </c>
      <c r="FK16610" s="55" t="s">
        <v>1258</v>
      </c>
      <c r="FL16610" s="55">
        <v>0.0292</v>
      </c>
    </row>
    <row r="16611" ht="14.25" customHeight="1" outlineLevel="1" spans="162:168">
      <c r="FF16611" s="55">
        <v>16604</v>
      </c>
      <c r="FG16611" s="55" t="s">
        <v>2094</v>
      </c>
      <c r="FH16611" s="55" t="s">
        <v>1470</v>
      </c>
      <c r="FI16611" s="55">
        <v>9</v>
      </c>
      <c r="FJ16611" s="55">
        <v>80000</v>
      </c>
      <c r="FK16611" s="55" t="s">
        <v>1258</v>
      </c>
      <c r="FL16611" s="55">
        <v>0.0292</v>
      </c>
    </row>
    <row r="16612" ht="14.25" customHeight="1" outlineLevel="1" spans="162:168">
      <c r="FF16612" s="55">
        <v>16605</v>
      </c>
      <c r="FG16612" s="55" t="s">
        <v>2094</v>
      </c>
      <c r="FH16612" s="55" t="s">
        <v>1470</v>
      </c>
      <c r="FI16612" s="55">
        <v>9</v>
      </c>
      <c r="FJ16612" s="55">
        <v>130000</v>
      </c>
      <c r="FK16612" s="55" t="s">
        <v>1258</v>
      </c>
      <c r="FL16612" s="55">
        <v>0.0292</v>
      </c>
    </row>
    <row r="16613" ht="14.25" customHeight="1" outlineLevel="1" spans="162:168">
      <c r="FF16613" s="55">
        <v>16606</v>
      </c>
      <c r="FG16613" s="55" t="s">
        <v>2094</v>
      </c>
      <c r="FH16613" s="55" t="s">
        <v>1470</v>
      </c>
      <c r="FI16613" s="55">
        <v>9</v>
      </c>
      <c r="FJ16613" s="55">
        <v>260000</v>
      </c>
      <c r="FK16613" s="55" t="s">
        <v>1258</v>
      </c>
      <c r="FL16613" s="55">
        <v>0.0292</v>
      </c>
    </row>
    <row r="16614" ht="14.25" customHeight="1" outlineLevel="1" spans="162:168">
      <c r="FF16614" s="55">
        <v>16607</v>
      </c>
      <c r="FG16614" s="55" t="s">
        <v>2094</v>
      </c>
      <c r="FH16614" s="55" t="s">
        <v>1470</v>
      </c>
      <c r="FI16614" s="55">
        <v>9</v>
      </c>
      <c r="FJ16614" s="55">
        <v>400000</v>
      </c>
      <c r="FK16614" s="55" t="s">
        <v>1258</v>
      </c>
      <c r="FL16614" s="55">
        <v>0.0292</v>
      </c>
    </row>
    <row r="16615" ht="14.25" customHeight="1" outlineLevel="1" spans="162:168">
      <c r="FF16615" s="55">
        <v>16608</v>
      </c>
      <c r="FG16615" s="55" t="s">
        <v>2094</v>
      </c>
      <c r="FH16615" s="55" t="s">
        <v>1470</v>
      </c>
      <c r="FI16615" s="55">
        <v>9</v>
      </c>
      <c r="FJ16615" s="55">
        <v>530000</v>
      </c>
      <c r="FK16615" s="55" t="s">
        <v>1258</v>
      </c>
      <c r="FL16615" s="55">
        <v>0.0292</v>
      </c>
    </row>
    <row r="16616" ht="14.25" customHeight="1" outlineLevel="1" spans="162:168">
      <c r="FF16616" s="55">
        <v>16609</v>
      </c>
      <c r="FG16616" s="55" t="s">
        <v>2094</v>
      </c>
      <c r="FH16616" s="55" t="s">
        <v>1470</v>
      </c>
      <c r="FI16616" s="55">
        <v>9</v>
      </c>
      <c r="FJ16616" s="55">
        <v>540000</v>
      </c>
      <c r="FK16616" s="55" t="s">
        <v>1258</v>
      </c>
      <c r="FL16616" s="55">
        <v>0.0292</v>
      </c>
    </row>
    <row r="16617" ht="14.25" customHeight="1" outlineLevel="1" spans="162:168">
      <c r="FF16617" s="55">
        <v>16610</v>
      </c>
      <c r="FG16617" s="55" t="s">
        <v>2094</v>
      </c>
      <c r="FH16617" s="55" t="s">
        <v>1667</v>
      </c>
      <c r="FI16617" s="55">
        <v>1</v>
      </c>
      <c r="FJ16617" s="55">
        <v>0</v>
      </c>
      <c r="FK16617" s="55" t="s">
        <v>1258</v>
      </c>
      <c r="FL16617" s="55">
        <v>0.025</v>
      </c>
    </row>
    <row r="16618" ht="14.25" customHeight="1" outlineLevel="1" spans="162:168">
      <c r="FF16618" s="55">
        <v>16611</v>
      </c>
      <c r="FG16618" s="55" t="s">
        <v>2094</v>
      </c>
      <c r="FH16618" s="55" t="s">
        <v>1667</v>
      </c>
      <c r="FI16618" s="55">
        <v>1</v>
      </c>
      <c r="FJ16618" s="55">
        <v>1000</v>
      </c>
      <c r="FK16618" s="55" t="s">
        <v>1258</v>
      </c>
      <c r="FL16618" s="55">
        <v>0.025</v>
      </c>
    </row>
    <row r="16619" ht="14.25" customHeight="1" outlineLevel="1" spans="162:168">
      <c r="FF16619" s="55">
        <v>16612</v>
      </c>
      <c r="FG16619" s="55" t="s">
        <v>2094</v>
      </c>
      <c r="FH16619" s="55" t="s">
        <v>1667</v>
      </c>
      <c r="FI16619" s="55">
        <v>1</v>
      </c>
      <c r="FJ16619" s="55">
        <v>2500</v>
      </c>
      <c r="FK16619" s="55" t="s">
        <v>1258</v>
      </c>
      <c r="FL16619" s="55">
        <v>0.025</v>
      </c>
    </row>
    <row r="16620" ht="14.25" customHeight="1" outlineLevel="1" spans="162:168">
      <c r="FF16620" s="55">
        <v>16613</v>
      </c>
      <c r="FG16620" s="55" t="s">
        <v>2094</v>
      </c>
      <c r="FH16620" s="55" t="s">
        <v>1667</v>
      </c>
      <c r="FI16620" s="55">
        <v>1</v>
      </c>
      <c r="FJ16620" s="55">
        <v>5000</v>
      </c>
      <c r="FK16620" s="55" t="s">
        <v>1258</v>
      </c>
      <c r="FL16620" s="55">
        <v>0.025</v>
      </c>
    </row>
    <row r="16621" ht="14.25" customHeight="1" outlineLevel="1" spans="162:168">
      <c r="FF16621" s="55">
        <v>16614</v>
      </c>
      <c r="FG16621" s="55" t="s">
        <v>2094</v>
      </c>
      <c r="FH16621" s="55" t="s">
        <v>1667</v>
      </c>
      <c r="FI16621" s="55">
        <v>1</v>
      </c>
      <c r="FJ16621" s="55">
        <v>10000</v>
      </c>
      <c r="FK16621" s="55" t="s">
        <v>1258</v>
      </c>
      <c r="FL16621" s="55">
        <v>0.025</v>
      </c>
    </row>
    <row r="16622" ht="14.25" customHeight="1" outlineLevel="1" spans="162:168">
      <c r="FF16622" s="55">
        <v>16615</v>
      </c>
      <c r="FG16622" s="55" t="s">
        <v>2094</v>
      </c>
      <c r="FH16622" s="55" t="s">
        <v>1667</v>
      </c>
      <c r="FI16622" s="55">
        <v>1</v>
      </c>
      <c r="FJ16622" s="55">
        <v>25000</v>
      </c>
      <c r="FK16622" s="55" t="s">
        <v>1258</v>
      </c>
      <c r="FL16622" s="55">
        <v>0.025</v>
      </c>
    </row>
    <row r="16623" ht="14.25" customHeight="1" outlineLevel="1" spans="162:168">
      <c r="FF16623" s="55">
        <v>16616</v>
      </c>
      <c r="FG16623" s="55" t="s">
        <v>2094</v>
      </c>
      <c r="FH16623" s="55" t="s">
        <v>1667</v>
      </c>
      <c r="FI16623" s="55">
        <v>1</v>
      </c>
      <c r="FJ16623" s="55">
        <v>50000</v>
      </c>
      <c r="FK16623" s="55" t="s">
        <v>1258</v>
      </c>
      <c r="FL16623" s="55">
        <v>0.025</v>
      </c>
    </row>
    <row r="16624" ht="14.25" customHeight="1" outlineLevel="1" spans="162:168">
      <c r="FF16624" s="55">
        <v>16617</v>
      </c>
      <c r="FG16624" s="55" t="s">
        <v>2094</v>
      </c>
      <c r="FH16624" s="55" t="s">
        <v>1667</v>
      </c>
      <c r="FI16624" s="55">
        <v>1</v>
      </c>
      <c r="FJ16624" s="55">
        <v>80000</v>
      </c>
      <c r="FK16624" s="55" t="s">
        <v>1258</v>
      </c>
      <c r="FL16624" s="55">
        <v>0.025</v>
      </c>
    </row>
    <row r="16625" ht="14.25" customHeight="1" outlineLevel="1" spans="162:168">
      <c r="FF16625" s="55">
        <v>16618</v>
      </c>
      <c r="FG16625" s="55" t="s">
        <v>2094</v>
      </c>
      <c r="FH16625" s="55" t="s">
        <v>1667</v>
      </c>
      <c r="FI16625" s="55">
        <v>1</v>
      </c>
      <c r="FJ16625" s="55">
        <v>130000</v>
      </c>
      <c r="FK16625" s="55" t="s">
        <v>1258</v>
      </c>
      <c r="FL16625" s="55">
        <v>0.025</v>
      </c>
    </row>
    <row r="16626" ht="14.25" customHeight="1" outlineLevel="1" spans="162:168">
      <c r="FF16626" s="55">
        <v>16619</v>
      </c>
      <c r="FG16626" s="55" t="s">
        <v>2094</v>
      </c>
      <c r="FH16626" s="55" t="s">
        <v>1667</v>
      </c>
      <c r="FI16626" s="55">
        <v>1</v>
      </c>
      <c r="FJ16626" s="55">
        <v>260000</v>
      </c>
      <c r="FK16626" s="55" t="s">
        <v>1258</v>
      </c>
      <c r="FL16626" s="55">
        <v>0.025</v>
      </c>
    </row>
    <row r="16627" ht="14.25" customHeight="1" outlineLevel="1" spans="162:168">
      <c r="FF16627" s="55">
        <v>16620</v>
      </c>
      <c r="FG16627" s="55" t="s">
        <v>2094</v>
      </c>
      <c r="FH16627" s="55" t="s">
        <v>1667</v>
      </c>
      <c r="FI16627" s="55">
        <v>1</v>
      </c>
      <c r="FJ16627" s="55">
        <v>400000</v>
      </c>
      <c r="FK16627" s="55" t="s">
        <v>1258</v>
      </c>
      <c r="FL16627" s="55">
        <v>0.025</v>
      </c>
    </row>
    <row r="16628" ht="14.25" customHeight="1" outlineLevel="1" spans="162:168">
      <c r="FF16628" s="55">
        <v>16621</v>
      </c>
      <c r="FG16628" s="55" t="s">
        <v>2094</v>
      </c>
      <c r="FH16628" s="55" t="s">
        <v>1667</v>
      </c>
      <c r="FI16628" s="55">
        <v>1</v>
      </c>
      <c r="FJ16628" s="55">
        <v>530000</v>
      </c>
      <c r="FK16628" s="55" t="s">
        <v>1258</v>
      </c>
      <c r="FL16628" s="55">
        <v>0.025</v>
      </c>
    </row>
    <row r="16629" ht="14.25" customHeight="1" outlineLevel="1" spans="162:168">
      <c r="FF16629" s="55">
        <v>16622</v>
      </c>
      <c r="FG16629" s="55" t="s">
        <v>2094</v>
      </c>
      <c r="FH16629" s="55" t="s">
        <v>1667</v>
      </c>
      <c r="FI16629" s="55">
        <v>1</v>
      </c>
      <c r="FJ16629" s="55">
        <v>540000</v>
      </c>
      <c r="FK16629" s="55" t="s">
        <v>1258</v>
      </c>
      <c r="FL16629" s="55">
        <v>0.025</v>
      </c>
    </row>
    <row r="16630" ht="14.25" customHeight="1" outlineLevel="1" spans="162:168">
      <c r="FF16630" s="55">
        <v>16623</v>
      </c>
      <c r="FG16630" s="55" t="s">
        <v>2094</v>
      </c>
      <c r="FH16630" s="55" t="s">
        <v>1554</v>
      </c>
      <c r="FI16630" s="55">
        <v>1</v>
      </c>
      <c r="FJ16630" s="55">
        <v>0</v>
      </c>
      <c r="FK16630" s="55" t="s">
        <v>1258</v>
      </c>
      <c r="FL16630" s="55">
        <v>0.025</v>
      </c>
    </row>
    <row r="16631" ht="14.25" customHeight="1" outlineLevel="1" spans="162:168">
      <c r="FF16631" s="55">
        <v>16624</v>
      </c>
      <c r="FG16631" s="55" t="s">
        <v>2094</v>
      </c>
      <c r="FH16631" s="55" t="s">
        <v>1554</v>
      </c>
      <c r="FI16631" s="55">
        <v>1</v>
      </c>
      <c r="FJ16631" s="55">
        <v>1000</v>
      </c>
      <c r="FK16631" s="55" t="s">
        <v>1258</v>
      </c>
      <c r="FL16631" s="55">
        <v>0.025</v>
      </c>
    </row>
    <row r="16632" ht="14.25" customHeight="1" outlineLevel="1" spans="162:168">
      <c r="FF16632" s="55">
        <v>16625</v>
      </c>
      <c r="FG16632" s="55" t="s">
        <v>2094</v>
      </c>
      <c r="FH16632" s="55" t="s">
        <v>1554</v>
      </c>
      <c r="FI16632" s="55">
        <v>1</v>
      </c>
      <c r="FJ16632" s="55">
        <v>2500</v>
      </c>
      <c r="FK16632" s="55" t="s">
        <v>1258</v>
      </c>
      <c r="FL16632" s="55">
        <v>0.025</v>
      </c>
    </row>
    <row r="16633" ht="14.25" customHeight="1" outlineLevel="1" spans="162:168">
      <c r="FF16633" s="55">
        <v>16626</v>
      </c>
      <c r="FG16633" s="55" t="s">
        <v>2094</v>
      </c>
      <c r="FH16633" s="55" t="s">
        <v>1554</v>
      </c>
      <c r="FI16633" s="55">
        <v>1</v>
      </c>
      <c r="FJ16633" s="55">
        <v>5000</v>
      </c>
      <c r="FK16633" s="55" t="s">
        <v>1258</v>
      </c>
      <c r="FL16633" s="55">
        <v>0.025</v>
      </c>
    </row>
    <row r="16634" ht="14.25" customHeight="1" outlineLevel="1" spans="162:168">
      <c r="FF16634" s="55">
        <v>16627</v>
      </c>
      <c r="FG16634" s="55" t="s">
        <v>2094</v>
      </c>
      <c r="FH16634" s="55" t="s">
        <v>1554</v>
      </c>
      <c r="FI16634" s="55">
        <v>1</v>
      </c>
      <c r="FJ16634" s="55">
        <v>10000</v>
      </c>
      <c r="FK16634" s="55" t="s">
        <v>1258</v>
      </c>
      <c r="FL16634" s="55">
        <v>0.025</v>
      </c>
    </row>
    <row r="16635" ht="14.25" customHeight="1" outlineLevel="1" spans="162:168">
      <c r="FF16635" s="55">
        <v>16628</v>
      </c>
      <c r="FG16635" s="55" t="s">
        <v>2094</v>
      </c>
      <c r="FH16635" s="55" t="s">
        <v>1554</v>
      </c>
      <c r="FI16635" s="55">
        <v>1</v>
      </c>
      <c r="FJ16635" s="55">
        <v>25000</v>
      </c>
      <c r="FK16635" s="55" t="s">
        <v>1258</v>
      </c>
      <c r="FL16635" s="55">
        <v>0.025</v>
      </c>
    </row>
    <row r="16636" ht="14.25" customHeight="1" outlineLevel="1" spans="162:168">
      <c r="FF16636" s="55">
        <v>16629</v>
      </c>
      <c r="FG16636" s="55" t="s">
        <v>2094</v>
      </c>
      <c r="FH16636" s="55" t="s">
        <v>1554</v>
      </c>
      <c r="FI16636" s="55">
        <v>1</v>
      </c>
      <c r="FJ16636" s="55">
        <v>50000</v>
      </c>
      <c r="FK16636" s="55" t="s">
        <v>1258</v>
      </c>
      <c r="FL16636" s="55">
        <v>0.025</v>
      </c>
    </row>
    <row r="16637" ht="14.25" customHeight="1" outlineLevel="1" spans="162:168">
      <c r="FF16637" s="55">
        <v>16630</v>
      </c>
      <c r="FG16637" s="55" t="s">
        <v>2094</v>
      </c>
      <c r="FH16637" s="55" t="s">
        <v>1554</v>
      </c>
      <c r="FI16637" s="55">
        <v>1</v>
      </c>
      <c r="FJ16637" s="55">
        <v>80000</v>
      </c>
      <c r="FK16637" s="55" t="s">
        <v>1258</v>
      </c>
      <c r="FL16637" s="55">
        <v>0.025</v>
      </c>
    </row>
    <row r="16638" ht="14.25" customHeight="1" outlineLevel="1" spans="162:168">
      <c r="FF16638" s="55">
        <v>16631</v>
      </c>
      <c r="FG16638" s="55" t="s">
        <v>2094</v>
      </c>
      <c r="FH16638" s="55" t="s">
        <v>1554</v>
      </c>
      <c r="FI16638" s="55">
        <v>1</v>
      </c>
      <c r="FJ16638" s="55">
        <v>130000</v>
      </c>
      <c r="FK16638" s="55" t="s">
        <v>1258</v>
      </c>
      <c r="FL16638" s="55">
        <v>0.025</v>
      </c>
    </row>
    <row r="16639" ht="14.25" customHeight="1" outlineLevel="1" spans="162:168">
      <c r="FF16639" s="55">
        <v>16632</v>
      </c>
      <c r="FG16639" s="55" t="s">
        <v>2094</v>
      </c>
      <c r="FH16639" s="55" t="s">
        <v>1554</v>
      </c>
      <c r="FI16639" s="55">
        <v>1</v>
      </c>
      <c r="FJ16639" s="55">
        <v>260000</v>
      </c>
      <c r="FK16639" s="55" t="s">
        <v>1258</v>
      </c>
      <c r="FL16639" s="55">
        <v>0.025</v>
      </c>
    </row>
    <row r="16640" ht="14.25" customHeight="1" outlineLevel="1" spans="162:168">
      <c r="FF16640" s="55">
        <v>16633</v>
      </c>
      <c r="FG16640" s="55" t="s">
        <v>2094</v>
      </c>
      <c r="FH16640" s="55" t="s">
        <v>1554</v>
      </c>
      <c r="FI16640" s="55">
        <v>1</v>
      </c>
      <c r="FJ16640" s="55">
        <v>400000</v>
      </c>
      <c r="FK16640" s="55" t="s">
        <v>1258</v>
      </c>
      <c r="FL16640" s="55">
        <v>0.025</v>
      </c>
    </row>
    <row r="16641" ht="14.25" customHeight="1" outlineLevel="1" spans="162:168">
      <c r="FF16641" s="55">
        <v>16634</v>
      </c>
      <c r="FG16641" s="55" t="s">
        <v>2094</v>
      </c>
      <c r="FH16641" s="55" t="s">
        <v>1554</v>
      </c>
      <c r="FI16641" s="55">
        <v>1</v>
      </c>
      <c r="FJ16641" s="55">
        <v>530000</v>
      </c>
      <c r="FK16641" s="55" t="s">
        <v>1258</v>
      </c>
      <c r="FL16641" s="55">
        <v>0.025</v>
      </c>
    </row>
    <row r="16642" ht="14.25" customHeight="1" outlineLevel="1" spans="162:168">
      <c r="FF16642" s="55">
        <v>16635</v>
      </c>
      <c r="FG16642" s="55" t="s">
        <v>2094</v>
      </c>
      <c r="FH16642" s="55" t="s">
        <v>1554</v>
      </c>
      <c r="FI16642" s="55">
        <v>1</v>
      </c>
      <c r="FJ16642" s="55">
        <v>540000</v>
      </c>
      <c r="FK16642" s="55" t="s">
        <v>1258</v>
      </c>
      <c r="FL16642" s="55">
        <v>0.025</v>
      </c>
    </row>
    <row r="16643" ht="14.25" customHeight="1" outlineLevel="1" spans="162:168">
      <c r="FF16643" s="55">
        <v>16636</v>
      </c>
      <c r="FG16643" s="55" t="s">
        <v>2094</v>
      </c>
      <c r="FH16643" s="55" t="s">
        <v>1595</v>
      </c>
      <c r="FI16643" s="55">
        <v>1</v>
      </c>
      <c r="FJ16643" s="55">
        <v>0</v>
      </c>
      <c r="FK16643" s="55" t="s">
        <v>1258</v>
      </c>
      <c r="FL16643" s="55">
        <v>0.025</v>
      </c>
    </row>
    <row r="16644" ht="14.25" customHeight="1" outlineLevel="1" spans="162:168">
      <c r="FF16644" s="55">
        <v>16637</v>
      </c>
      <c r="FG16644" s="55" t="s">
        <v>2094</v>
      </c>
      <c r="FH16644" s="55" t="s">
        <v>1595</v>
      </c>
      <c r="FI16644" s="55">
        <v>1</v>
      </c>
      <c r="FJ16644" s="55">
        <v>1000</v>
      </c>
      <c r="FK16644" s="55" t="s">
        <v>1258</v>
      </c>
      <c r="FL16644" s="55">
        <v>0.025</v>
      </c>
    </row>
    <row r="16645" ht="14.25" customHeight="1" outlineLevel="1" spans="162:168">
      <c r="FF16645" s="55">
        <v>16638</v>
      </c>
      <c r="FG16645" s="55" t="s">
        <v>2094</v>
      </c>
      <c r="FH16645" s="55" t="s">
        <v>1595</v>
      </c>
      <c r="FI16645" s="55">
        <v>1</v>
      </c>
      <c r="FJ16645" s="55">
        <v>2500</v>
      </c>
      <c r="FK16645" s="55" t="s">
        <v>1258</v>
      </c>
      <c r="FL16645" s="55">
        <v>0.025</v>
      </c>
    </row>
    <row r="16646" ht="14.25" customHeight="1" outlineLevel="1" spans="162:168">
      <c r="FF16646" s="55">
        <v>16639</v>
      </c>
      <c r="FG16646" s="55" t="s">
        <v>2094</v>
      </c>
      <c r="FH16646" s="55" t="s">
        <v>1595</v>
      </c>
      <c r="FI16646" s="55">
        <v>1</v>
      </c>
      <c r="FJ16646" s="55">
        <v>5000</v>
      </c>
      <c r="FK16646" s="55" t="s">
        <v>1258</v>
      </c>
      <c r="FL16646" s="55">
        <v>0.025</v>
      </c>
    </row>
    <row r="16647" ht="14.25" customHeight="1" outlineLevel="1" spans="162:168">
      <c r="FF16647" s="55">
        <v>16640</v>
      </c>
      <c r="FG16647" s="55" t="s">
        <v>2094</v>
      </c>
      <c r="FH16647" s="55" t="s">
        <v>1595</v>
      </c>
      <c r="FI16647" s="55">
        <v>1</v>
      </c>
      <c r="FJ16647" s="55">
        <v>10000</v>
      </c>
      <c r="FK16647" s="55" t="s">
        <v>1258</v>
      </c>
      <c r="FL16647" s="55">
        <v>0.025</v>
      </c>
    </row>
    <row r="16648" ht="14.25" customHeight="1" outlineLevel="1" spans="162:168">
      <c r="FF16648" s="55">
        <v>16641</v>
      </c>
      <c r="FG16648" s="55" t="s">
        <v>2094</v>
      </c>
      <c r="FH16648" s="55" t="s">
        <v>1595</v>
      </c>
      <c r="FI16648" s="55">
        <v>1</v>
      </c>
      <c r="FJ16648" s="55">
        <v>25000</v>
      </c>
      <c r="FK16648" s="55" t="s">
        <v>1258</v>
      </c>
      <c r="FL16648" s="55">
        <v>0.025</v>
      </c>
    </row>
    <row r="16649" ht="14.25" customHeight="1" outlineLevel="1" spans="162:168">
      <c r="FF16649" s="55">
        <v>16642</v>
      </c>
      <c r="FG16649" s="55" t="s">
        <v>2094</v>
      </c>
      <c r="FH16649" s="55" t="s">
        <v>1595</v>
      </c>
      <c r="FI16649" s="55">
        <v>1</v>
      </c>
      <c r="FJ16649" s="55">
        <v>50000</v>
      </c>
      <c r="FK16649" s="55" t="s">
        <v>1258</v>
      </c>
      <c r="FL16649" s="55">
        <v>0.025</v>
      </c>
    </row>
    <row r="16650" ht="14.25" customHeight="1" outlineLevel="1" spans="162:168">
      <c r="FF16650" s="55">
        <v>16643</v>
      </c>
      <c r="FG16650" s="55" t="s">
        <v>2094</v>
      </c>
      <c r="FH16650" s="55" t="s">
        <v>1595</v>
      </c>
      <c r="FI16650" s="55">
        <v>1</v>
      </c>
      <c r="FJ16650" s="55">
        <v>80000</v>
      </c>
      <c r="FK16650" s="55" t="s">
        <v>1258</v>
      </c>
      <c r="FL16650" s="55">
        <v>0.025</v>
      </c>
    </row>
    <row r="16651" ht="14.25" customHeight="1" outlineLevel="1" spans="162:168">
      <c r="FF16651" s="55">
        <v>16644</v>
      </c>
      <c r="FG16651" s="55" t="s">
        <v>2094</v>
      </c>
      <c r="FH16651" s="55" t="s">
        <v>1595</v>
      </c>
      <c r="FI16651" s="55">
        <v>1</v>
      </c>
      <c r="FJ16651" s="55">
        <v>130000</v>
      </c>
      <c r="FK16651" s="55" t="s">
        <v>1258</v>
      </c>
      <c r="FL16651" s="55">
        <v>0.025</v>
      </c>
    </row>
    <row r="16652" ht="14.25" customHeight="1" outlineLevel="1" spans="162:168">
      <c r="FF16652" s="55">
        <v>16645</v>
      </c>
      <c r="FG16652" s="55" t="s">
        <v>2094</v>
      </c>
      <c r="FH16652" s="55" t="s">
        <v>1595</v>
      </c>
      <c r="FI16652" s="55">
        <v>1</v>
      </c>
      <c r="FJ16652" s="55">
        <v>260000</v>
      </c>
      <c r="FK16652" s="55" t="s">
        <v>1258</v>
      </c>
      <c r="FL16652" s="55">
        <v>0.025</v>
      </c>
    </row>
    <row r="16653" ht="14.25" customHeight="1" outlineLevel="1" spans="162:168">
      <c r="FF16653" s="55">
        <v>16646</v>
      </c>
      <c r="FG16653" s="55" t="s">
        <v>2094</v>
      </c>
      <c r="FH16653" s="55" t="s">
        <v>1595</v>
      </c>
      <c r="FI16653" s="55">
        <v>1</v>
      </c>
      <c r="FJ16653" s="55">
        <v>400000</v>
      </c>
      <c r="FK16653" s="55" t="s">
        <v>1258</v>
      </c>
      <c r="FL16653" s="55">
        <v>0.025</v>
      </c>
    </row>
    <row r="16654" ht="14.25" customHeight="1" outlineLevel="1" spans="162:168">
      <c r="FF16654" s="55">
        <v>16647</v>
      </c>
      <c r="FG16654" s="55" t="s">
        <v>2094</v>
      </c>
      <c r="FH16654" s="55" t="s">
        <v>1595</v>
      </c>
      <c r="FI16654" s="55">
        <v>1</v>
      </c>
      <c r="FJ16654" s="55">
        <v>530000</v>
      </c>
      <c r="FK16654" s="55" t="s">
        <v>1258</v>
      </c>
      <c r="FL16654" s="55">
        <v>0.025</v>
      </c>
    </row>
    <row r="16655" ht="14.25" customHeight="1" outlineLevel="1" spans="162:168">
      <c r="FF16655" s="55">
        <v>16648</v>
      </c>
      <c r="FG16655" s="55" t="s">
        <v>2094</v>
      </c>
      <c r="FH16655" s="55" t="s">
        <v>1595</v>
      </c>
      <c r="FI16655" s="55">
        <v>1</v>
      </c>
      <c r="FJ16655" s="55">
        <v>540000</v>
      </c>
      <c r="FK16655" s="55" t="s">
        <v>1258</v>
      </c>
      <c r="FL16655" s="55">
        <v>0.025</v>
      </c>
    </row>
    <row r="16656" ht="14.25" customHeight="1" outlineLevel="1" spans="162:168">
      <c r="FF16656" s="55">
        <v>16649</v>
      </c>
      <c r="FG16656" s="55" t="s">
        <v>2094</v>
      </c>
      <c r="FH16656" s="55" t="s">
        <v>1595</v>
      </c>
      <c r="FI16656" s="55">
        <v>2</v>
      </c>
      <c r="FJ16656" s="55">
        <v>0</v>
      </c>
      <c r="FK16656" s="55" t="s">
        <v>1258</v>
      </c>
      <c r="FL16656" s="55">
        <v>0.025</v>
      </c>
    </row>
    <row r="16657" ht="14.25" customHeight="1" outlineLevel="1" spans="162:168">
      <c r="FF16657" s="55">
        <v>16650</v>
      </c>
      <c r="FG16657" s="55" t="s">
        <v>2094</v>
      </c>
      <c r="FH16657" s="55" t="s">
        <v>1595</v>
      </c>
      <c r="FI16657" s="55">
        <v>2</v>
      </c>
      <c r="FJ16657" s="55">
        <v>1000</v>
      </c>
      <c r="FK16657" s="55" t="s">
        <v>1258</v>
      </c>
      <c r="FL16657" s="55">
        <v>0.025</v>
      </c>
    </row>
    <row r="16658" ht="14.25" customHeight="1" outlineLevel="1" spans="162:168">
      <c r="FF16658" s="55">
        <v>16651</v>
      </c>
      <c r="FG16658" s="55" t="s">
        <v>2094</v>
      </c>
      <c r="FH16658" s="55" t="s">
        <v>1595</v>
      </c>
      <c r="FI16658" s="55">
        <v>2</v>
      </c>
      <c r="FJ16658" s="55">
        <v>2500</v>
      </c>
      <c r="FK16658" s="55" t="s">
        <v>1258</v>
      </c>
      <c r="FL16658" s="55">
        <v>0.025</v>
      </c>
    </row>
    <row r="16659" ht="14.25" customHeight="1" outlineLevel="1" spans="162:168">
      <c r="FF16659" s="55">
        <v>16652</v>
      </c>
      <c r="FG16659" s="55" t="s">
        <v>2094</v>
      </c>
      <c r="FH16659" s="55" t="s">
        <v>1595</v>
      </c>
      <c r="FI16659" s="55">
        <v>2</v>
      </c>
      <c r="FJ16659" s="55">
        <v>5000</v>
      </c>
      <c r="FK16659" s="55" t="s">
        <v>1258</v>
      </c>
      <c r="FL16659" s="55">
        <v>0.025</v>
      </c>
    </row>
    <row r="16660" ht="14.25" customHeight="1" outlineLevel="1" spans="162:168">
      <c r="FF16660" s="55">
        <v>16653</v>
      </c>
      <c r="FG16660" s="55" t="s">
        <v>2094</v>
      </c>
      <c r="FH16660" s="55" t="s">
        <v>1595</v>
      </c>
      <c r="FI16660" s="55">
        <v>2</v>
      </c>
      <c r="FJ16660" s="55">
        <v>10000</v>
      </c>
      <c r="FK16660" s="55" t="s">
        <v>1258</v>
      </c>
      <c r="FL16660" s="55">
        <v>0.025</v>
      </c>
    </row>
    <row r="16661" ht="14.25" customHeight="1" outlineLevel="1" spans="162:168">
      <c r="FF16661" s="55">
        <v>16654</v>
      </c>
      <c r="FG16661" s="55" t="s">
        <v>2094</v>
      </c>
      <c r="FH16661" s="55" t="s">
        <v>1595</v>
      </c>
      <c r="FI16661" s="55">
        <v>2</v>
      </c>
      <c r="FJ16661" s="55">
        <v>25000</v>
      </c>
      <c r="FK16661" s="55" t="s">
        <v>1258</v>
      </c>
      <c r="FL16661" s="55">
        <v>0.025</v>
      </c>
    </row>
    <row r="16662" ht="14.25" customHeight="1" outlineLevel="1" spans="162:168">
      <c r="FF16662" s="55">
        <v>16655</v>
      </c>
      <c r="FG16662" s="55" t="s">
        <v>2094</v>
      </c>
      <c r="FH16662" s="55" t="s">
        <v>1595</v>
      </c>
      <c r="FI16662" s="55">
        <v>2</v>
      </c>
      <c r="FJ16662" s="55">
        <v>50000</v>
      </c>
      <c r="FK16662" s="55" t="s">
        <v>1258</v>
      </c>
      <c r="FL16662" s="55">
        <v>0.025</v>
      </c>
    </row>
    <row r="16663" ht="14.25" customHeight="1" outlineLevel="1" spans="162:168">
      <c r="FF16663" s="55">
        <v>16656</v>
      </c>
      <c r="FG16663" s="55" t="s">
        <v>2094</v>
      </c>
      <c r="FH16663" s="55" t="s">
        <v>1595</v>
      </c>
      <c r="FI16663" s="55">
        <v>2</v>
      </c>
      <c r="FJ16663" s="55">
        <v>80000</v>
      </c>
      <c r="FK16663" s="55" t="s">
        <v>1258</v>
      </c>
      <c r="FL16663" s="55">
        <v>0.025</v>
      </c>
    </row>
    <row r="16664" ht="14.25" customHeight="1" outlineLevel="1" spans="162:168">
      <c r="FF16664" s="55">
        <v>16657</v>
      </c>
      <c r="FG16664" s="55" t="s">
        <v>2094</v>
      </c>
      <c r="FH16664" s="55" t="s">
        <v>1595</v>
      </c>
      <c r="FI16664" s="55">
        <v>2</v>
      </c>
      <c r="FJ16664" s="55">
        <v>130000</v>
      </c>
      <c r="FK16664" s="55" t="s">
        <v>1258</v>
      </c>
      <c r="FL16664" s="55">
        <v>0.025</v>
      </c>
    </row>
    <row r="16665" ht="14.25" customHeight="1" outlineLevel="1" spans="162:168">
      <c r="FF16665" s="55">
        <v>16658</v>
      </c>
      <c r="FG16665" s="55" t="s">
        <v>2094</v>
      </c>
      <c r="FH16665" s="55" t="s">
        <v>1595</v>
      </c>
      <c r="FI16665" s="55">
        <v>2</v>
      </c>
      <c r="FJ16665" s="55">
        <v>260000</v>
      </c>
      <c r="FK16665" s="55" t="s">
        <v>1258</v>
      </c>
      <c r="FL16665" s="55">
        <v>0.025</v>
      </c>
    </row>
    <row r="16666" ht="14.25" customHeight="1" outlineLevel="1" spans="162:168">
      <c r="FF16666" s="55">
        <v>16659</v>
      </c>
      <c r="FG16666" s="55" t="s">
        <v>2094</v>
      </c>
      <c r="FH16666" s="55" t="s">
        <v>1595</v>
      </c>
      <c r="FI16666" s="55">
        <v>2</v>
      </c>
      <c r="FJ16666" s="55">
        <v>400000</v>
      </c>
      <c r="FK16666" s="55" t="s">
        <v>1258</v>
      </c>
      <c r="FL16666" s="55">
        <v>0.025</v>
      </c>
    </row>
    <row r="16667" ht="14.25" customHeight="1" outlineLevel="1" spans="162:168">
      <c r="FF16667" s="55">
        <v>16660</v>
      </c>
      <c r="FG16667" s="55" t="s">
        <v>2094</v>
      </c>
      <c r="FH16667" s="55" t="s">
        <v>1595</v>
      </c>
      <c r="FI16667" s="55">
        <v>2</v>
      </c>
      <c r="FJ16667" s="55">
        <v>530000</v>
      </c>
      <c r="FK16667" s="55" t="s">
        <v>1258</v>
      </c>
      <c r="FL16667" s="55">
        <v>0.025</v>
      </c>
    </row>
    <row r="16668" ht="14.25" customHeight="1" outlineLevel="1" spans="162:168">
      <c r="FF16668" s="55">
        <v>16661</v>
      </c>
      <c r="FG16668" s="55" t="s">
        <v>2094</v>
      </c>
      <c r="FH16668" s="55" t="s">
        <v>1595</v>
      </c>
      <c r="FI16668" s="55">
        <v>2</v>
      </c>
      <c r="FJ16668" s="55">
        <v>540000</v>
      </c>
      <c r="FK16668" s="55" t="s">
        <v>1258</v>
      </c>
      <c r="FL16668" s="55">
        <v>0.025</v>
      </c>
    </row>
    <row r="16669" ht="14.25" customHeight="1" outlineLevel="1" spans="162:168">
      <c r="FF16669" s="55">
        <v>16662</v>
      </c>
      <c r="FG16669" s="55" t="s">
        <v>2094</v>
      </c>
      <c r="FH16669" s="55" t="s">
        <v>1595</v>
      </c>
      <c r="FI16669" s="55">
        <v>3</v>
      </c>
      <c r="FJ16669" s="55">
        <v>0</v>
      </c>
      <c r="FK16669" s="55" t="s">
        <v>1258</v>
      </c>
      <c r="FL16669" s="55">
        <v>0.025</v>
      </c>
    </row>
    <row r="16670" ht="14.25" customHeight="1" outlineLevel="1" spans="162:168">
      <c r="FF16670" s="55">
        <v>16663</v>
      </c>
      <c r="FG16670" s="55" t="s">
        <v>2094</v>
      </c>
      <c r="FH16670" s="55" t="s">
        <v>1595</v>
      </c>
      <c r="FI16670" s="55">
        <v>3</v>
      </c>
      <c r="FJ16670" s="55">
        <v>1000</v>
      </c>
      <c r="FK16670" s="55" t="s">
        <v>1258</v>
      </c>
      <c r="FL16670" s="55">
        <v>0.025</v>
      </c>
    </row>
    <row r="16671" ht="14.25" customHeight="1" outlineLevel="1" spans="162:168">
      <c r="FF16671" s="55">
        <v>16664</v>
      </c>
      <c r="FG16671" s="55" t="s">
        <v>2094</v>
      </c>
      <c r="FH16671" s="55" t="s">
        <v>1595</v>
      </c>
      <c r="FI16671" s="55">
        <v>3</v>
      </c>
      <c r="FJ16671" s="55">
        <v>2500</v>
      </c>
      <c r="FK16671" s="55" t="s">
        <v>1258</v>
      </c>
      <c r="FL16671" s="55">
        <v>0.025</v>
      </c>
    </row>
    <row r="16672" ht="14.25" customHeight="1" outlineLevel="1" spans="162:168">
      <c r="FF16672" s="55">
        <v>16665</v>
      </c>
      <c r="FG16672" s="55" t="s">
        <v>2094</v>
      </c>
      <c r="FH16672" s="55" t="s">
        <v>1595</v>
      </c>
      <c r="FI16672" s="55">
        <v>3</v>
      </c>
      <c r="FJ16672" s="55">
        <v>5000</v>
      </c>
      <c r="FK16672" s="55" t="s">
        <v>1258</v>
      </c>
      <c r="FL16672" s="55">
        <v>0.025</v>
      </c>
    </row>
    <row r="16673" ht="14.25" customHeight="1" outlineLevel="1" spans="162:168">
      <c r="FF16673" s="55">
        <v>16666</v>
      </c>
      <c r="FG16673" s="55" t="s">
        <v>2094</v>
      </c>
      <c r="FH16673" s="55" t="s">
        <v>1595</v>
      </c>
      <c r="FI16673" s="55">
        <v>3</v>
      </c>
      <c r="FJ16673" s="55">
        <v>10000</v>
      </c>
      <c r="FK16673" s="55" t="s">
        <v>1258</v>
      </c>
      <c r="FL16673" s="55">
        <v>0.025</v>
      </c>
    </row>
    <row r="16674" ht="14.25" customHeight="1" outlineLevel="1" spans="162:168">
      <c r="FF16674" s="55">
        <v>16667</v>
      </c>
      <c r="FG16674" s="55" t="s">
        <v>2094</v>
      </c>
      <c r="FH16674" s="55" t="s">
        <v>1595</v>
      </c>
      <c r="FI16674" s="55">
        <v>3</v>
      </c>
      <c r="FJ16674" s="55">
        <v>25000</v>
      </c>
      <c r="FK16674" s="55" t="s">
        <v>1258</v>
      </c>
      <c r="FL16674" s="55">
        <v>0.025</v>
      </c>
    </row>
    <row r="16675" ht="14.25" customHeight="1" outlineLevel="1" spans="162:168">
      <c r="FF16675" s="55">
        <v>16668</v>
      </c>
      <c r="FG16675" s="55" t="s">
        <v>2094</v>
      </c>
      <c r="FH16675" s="55" t="s">
        <v>1595</v>
      </c>
      <c r="FI16675" s="55">
        <v>3</v>
      </c>
      <c r="FJ16675" s="55">
        <v>50000</v>
      </c>
      <c r="FK16675" s="55" t="s">
        <v>1258</v>
      </c>
      <c r="FL16675" s="55">
        <v>0.025</v>
      </c>
    </row>
    <row r="16676" ht="14.25" customHeight="1" outlineLevel="1" spans="162:168">
      <c r="FF16676" s="55">
        <v>16669</v>
      </c>
      <c r="FG16676" s="55" t="s">
        <v>2094</v>
      </c>
      <c r="FH16676" s="55" t="s">
        <v>1595</v>
      </c>
      <c r="FI16676" s="55">
        <v>3</v>
      </c>
      <c r="FJ16676" s="55">
        <v>80000</v>
      </c>
      <c r="FK16676" s="55" t="s">
        <v>1258</v>
      </c>
      <c r="FL16676" s="55">
        <v>0.025</v>
      </c>
    </row>
    <row r="16677" ht="14.25" customHeight="1" outlineLevel="1" spans="162:168">
      <c r="FF16677" s="55">
        <v>16670</v>
      </c>
      <c r="FG16677" s="55" t="s">
        <v>2094</v>
      </c>
      <c r="FH16677" s="55" t="s">
        <v>1595</v>
      </c>
      <c r="FI16677" s="55">
        <v>3</v>
      </c>
      <c r="FJ16677" s="55">
        <v>130000</v>
      </c>
      <c r="FK16677" s="55" t="s">
        <v>1258</v>
      </c>
      <c r="FL16677" s="55">
        <v>0.025</v>
      </c>
    </row>
    <row r="16678" ht="14.25" customHeight="1" outlineLevel="1" spans="162:168">
      <c r="FF16678" s="55">
        <v>16671</v>
      </c>
      <c r="FG16678" s="55" t="s">
        <v>2094</v>
      </c>
      <c r="FH16678" s="55" t="s">
        <v>1595</v>
      </c>
      <c r="FI16678" s="55">
        <v>3</v>
      </c>
      <c r="FJ16678" s="55">
        <v>260000</v>
      </c>
      <c r="FK16678" s="55" t="s">
        <v>1258</v>
      </c>
      <c r="FL16678" s="55">
        <v>0.025</v>
      </c>
    </row>
    <row r="16679" ht="14.25" customHeight="1" outlineLevel="1" spans="162:168">
      <c r="FF16679" s="55">
        <v>16672</v>
      </c>
      <c r="FG16679" s="55" t="s">
        <v>2094</v>
      </c>
      <c r="FH16679" s="55" t="s">
        <v>1595</v>
      </c>
      <c r="FI16679" s="55">
        <v>3</v>
      </c>
      <c r="FJ16679" s="55">
        <v>400000</v>
      </c>
      <c r="FK16679" s="55" t="s">
        <v>1258</v>
      </c>
      <c r="FL16679" s="55">
        <v>0.025</v>
      </c>
    </row>
    <row r="16680" ht="14.25" customHeight="1" outlineLevel="1" spans="162:168">
      <c r="FF16680" s="55">
        <v>16673</v>
      </c>
      <c r="FG16680" s="55" t="s">
        <v>2094</v>
      </c>
      <c r="FH16680" s="55" t="s">
        <v>1595</v>
      </c>
      <c r="FI16680" s="55">
        <v>3</v>
      </c>
      <c r="FJ16680" s="55">
        <v>530000</v>
      </c>
      <c r="FK16680" s="55" t="s">
        <v>1258</v>
      </c>
      <c r="FL16680" s="55">
        <v>0.025</v>
      </c>
    </row>
    <row r="16681" ht="14.25" customHeight="1" outlineLevel="1" spans="162:168">
      <c r="FF16681" s="55">
        <v>16674</v>
      </c>
      <c r="FG16681" s="55" t="s">
        <v>2094</v>
      </c>
      <c r="FH16681" s="55" t="s">
        <v>1595</v>
      </c>
      <c r="FI16681" s="55">
        <v>3</v>
      </c>
      <c r="FJ16681" s="55">
        <v>540000</v>
      </c>
      <c r="FK16681" s="55" t="s">
        <v>1258</v>
      </c>
      <c r="FL16681" s="55">
        <v>0.025</v>
      </c>
    </row>
    <row r="16682" ht="14.25" customHeight="1" outlineLevel="1" spans="162:168">
      <c r="FF16682" s="55">
        <v>16675</v>
      </c>
      <c r="FG16682" s="55" t="s">
        <v>2094</v>
      </c>
      <c r="FH16682" s="55" t="s">
        <v>1595</v>
      </c>
      <c r="FI16682" s="55">
        <v>4</v>
      </c>
      <c r="FJ16682" s="55">
        <v>0</v>
      </c>
      <c r="FK16682" s="55" t="s">
        <v>1258</v>
      </c>
      <c r="FL16682" s="55">
        <v>0.025</v>
      </c>
    </row>
    <row r="16683" ht="14.25" customHeight="1" outlineLevel="1" spans="162:168">
      <c r="FF16683" s="55">
        <v>16676</v>
      </c>
      <c r="FG16683" s="55" t="s">
        <v>2094</v>
      </c>
      <c r="FH16683" s="55" t="s">
        <v>1595</v>
      </c>
      <c r="FI16683" s="55">
        <v>4</v>
      </c>
      <c r="FJ16683" s="55">
        <v>1000</v>
      </c>
      <c r="FK16683" s="55" t="s">
        <v>1258</v>
      </c>
      <c r="FL16683" s="55">
        <v>0.025</v>
      </c>
    </row>
    <row r="16684" ht="14.25" customHeight="1" outlineLevel="1" spans="162:168">
      <c r="FF16684" s="55">
        <v>16677</v>
      </c>
      <c r="FG16684" s="55" t="s">
        <v>2094</v>
      </c>
      <c r="FH16684" s="55" t="s">
        <v>1595</v>
      </c>
      <c r="FI16684" s="55">
        <v>4</v>
      </c>
      <c r="FJ16684" s="55">
        <v>2500</v>
      </c>
      <c r="FK16684" s="55" t="s">
        <v>1258</v>
      </c>
      <c r="FL16684" s="55">
        <v>0.025</v>
      </c>
    </row>
    <row r="16685" ht="14.25" customHeight="1" outlineLevel="1" spans="162:168">
      <c r="FF16685" s="55">
        <v>16678</v>
      </c>
      <c r="FG16685" s="55" t="s">
        <v>2094</v>
      </c>
      <c r="FH16685" s="55" t="s">
        <v>1595</v>
      </c>
      <c r="FI16685" s="55">
        <v>4</v>
      </c>
      <c r="FJ16685" s="55">
        <v>5000</v>
      </c>
      <c r="FK16685" s="55" t="s">
        <v>1258</v>
      </c>
      <c r="FL16685" s="55">
        <v>0.025</v>
      </c>
    </row>
    <row r="16686" ht="14.25" customHeight="1" outlineLevel="1" spans="162:168">
      <c r="FF16686" s="55">
        <v>16679</v>
      </c>
      <c r="FG16686" s="55" t="s">
        <v>2094</v>
      </c>
      <c r="FH16686" s="55" t="s">
        <v>1595</v>
      </c>
      <c r="FI16686" s="55">
        <v>4</v>
      </c>
      <c r="FJ16686" s="55">
        <v>10000</v>
      </c>
      <c r="FK16686" s="55" t="s">
        <v>1258</v>
      </c>
      <c r="FL16686" s="55">
        <v>0.025</v>
      </c>
    </row>
    <row r="16687" ht="14.25" customHeight="1" outlineLevel="1" spans="162:168">
      <c r="FF16687" s="55">
        <v>16680</v>
      </c>
      <c r="FG16687" s="55" t="s">
        <v>2094</v>
      </c>
      <c r="FH16687" s="55" t="s">
        <v>1595</v>
      </c>
      <c r="FI16687" s="55">
        <v>4</v>
      </c>
      <c r="FJ16687" s="55">
        <v>25000</v>
      </c>
      <c r="FK16687" s="55" t="s">
        <v>1258</v>
      </c>
      <c r="FL16687" s="55">
        <v>0.025</v>
      </c>
    </row>
    <row r="16688" ht="14.25" customHeight="1" outlineLevel="1" spans="162:168">
      <c r="FF16688" s="55">
        <v>16681</v>
      </c>
      <c r="FG16688" s="55" t="s">
        <v>2094</v>
      </c>
      <c r="FH16688" s="55" t="s">
        <v>1595</v>
      </c>
      <c r="FI16688" s="55">
        <v>4</v>
      </c>
      <c r="FJ16688" s="55">
        <v>50000</v>
      </c>
      <c r="FK16688" s="55" t="s">
        <v>1258</v>
      </c>
      <c r="FL16688" s="55">
        <v>0.025</v>
      </c>
    </row>
    <row r="16689" ht="14.25" customHeight="1" outlineLevel="1" spans="162:168">
      <c r="FF16689" s="55">
        <v>16682</v>
      </c>
      <c r="FG16689" s="55" t="s">
        <v>2094</v>
      </c>
      <c r="FH16689" s="55" t="s">
        <v>1595</v>
      </c>
      <c r="FI16689" s="55">
        <v>4</v>
      </c>
      <c r="FJ16689" s="55">
        <v>80000</v>
      </c>
      <c r="FK16689" s="55" t="s">
        <v>1258</v>
      </c>
      <c r="FL16689" s="55">
        <v>0.025</v>
      </c>
    </row>
    <row r="16690" ht="14.25" customHeight="1" outlineLevel="1" spans="162:168">
      <c r="FF16690" s="55">
        <v>16683</v>
      </c>
      <c r="FG16690" s="55" t="s">
        <v>2094</v>
      </c>
      <c r="FH16690" s="55" t="s">
        <v>1595</v>
      </c>
      <c r="FI16690" s="55">
        <v>4</v>
      </c>
      <c r="FJ16690" s="55">
        <v>130000</v>
      </c>
      <c r="FK16690" s="55" t="s">
        <v>1258</v>
      </c>
      <c r="FL16690" s="55">
        <v>0.025</v>
      </c>
    </row>
    <row r="16691" ht="14.25" customHeight="1" outlineLevel="1" spans="162:168">
      <c r="FF16691" s="55">
        <v>16684</v>
      </c>
      <c r="FG16691" s="55" t="s">
        <v>2094</v>
      </c>
      <c r="FH16691" s="55" t="s">
        <v>1595</v>
      </c>
      <c r="FI16691" s="55">
        <v>4</v>
      </c>
      <c r="FJ16691" s="55">
        <v>260000</v>
      </c>
      <c r="FK16691" s="55" t="s">
        <v>1258</v>
      </c>
      <c r="FL16691" s="55">
        <v>0.025</v>
      </c>
    </row>
    <row r="16692" ht="14.25" customHeight="1" outlineLevel="1" spans="162:168">
      <c r="FF16692" s="55">
        <v>16685</v>
      </c>
      <c r="FG16692" s="55" t="s">
        <v>2094</v>
      </c>
      <c r="FH16692" s="55" t="s">
        <v>1595</v>
      </c>
      <c r="FI16692" s="55">
        <v>4</v>
      </c>
      <c r="FJ16692" s="55">
        <v>400000</v>
      </c>
      <c r="FK16692" s="55" t="s">
        <v>1258</v>
      </c>
      <c r="FL16692" s="55">
        <v>0.025</v>
      </c>
    </row>
    <row r="16693" ht="14.25" customHeight="1" outlineLevel="1" spans="162:168">
      <c r="FF16693" s="55">
        <v>16686</v>
      </c>
      <c r="FG16693" s="55" t="s">
        <v>2094</v>
      </c>
      <c r="FH16693" s="55" t="s">
        <v>1595</v>
      </c>
      <c r="FI16693" s="55">
        <v>4</v>
      </c>
      <c r="FJ16693" s="55">
        <v>530000</v>
      </c>
      <c r="FK16693" s="55" t="s">
        <v>1258</v>
      </c>
      <c r="FL16693" s="55">
        <v>0.025</v>
      </c>
    </row>
    <row r="16694" ht="14.25" customHeight="1" outlineLevel="1" spans="162:168">
      <c r="FF16694" s="55">
        <v>16687</v>
      </c>
      <c r="FG16694" s="55" t="s">
        <v>2094</v>
      </c>
      <c r="FH16694" s="55" t="s">
        <v>1595</v>
      </c>
      <c r="FI16694" s="55">
        <v>4</v>
      </c>
      <c r="FJ16694" s="55">
        <v>540000</v>
      </c>
      <c r="FK16694" s="55" t="s">
        <v>1258</v>
      </c>
      <c r="FL16694" s="55">
        <v>0.025</v>
      </c>
    </row>
    <row r="16695" ht="14.25" customHeight="1" outlineLevel="1" spans="162:168">
      <c r="FF16695" s="55">
        <v>16688</v>
      </c>
      <c r="FG16695" s="55" t="s">
        <v>2094</v>
      </c>
      <c r="FH16695" s="55" t="s">
        <v>1531</v>
      </c>
      <c r="FI16695" s="55">
        <v>1</v>
      </c>
      <c r="FJ16695" s="55">
        <v>0</v>
      </c>
      <c r="FK16695" s="55" t="s">
        <v>1258</v>
      </c>
      <c r="FL16695" s="55">
        <v>0.025</v>
      </c>
    </row>
    <row r="16696" ht="14.25" customHeight="1" outlineLevel="1" spans="162:168">
      <c r="FF16696" s="55">
        <v>16689</v>
      </c>
      <c r="FG16696" s="55" t="s">
        <v>2094</v>
      </c>
      <c r="FH16696" s="55" t="s">
        <v>1531</v>
      </c>
      <c r="FI16696" s="55">
        <v>1</v>
      </c>
      <c r="FJ16696" s="55">
        <v>1000</v>
      </c>
      <c r="FK16696" s="55" t="s">
        <v>1258</v>
      </c>
      <c r="FL16696" s="55">
        <v>0.025</v>
      </c>
    </row>
    <row r="16697" ht="14.25" customHeight="1" outlineLevel="1" spans="162:168">
      <c r="FF16697" s="55">
        <v>16690</v>
      </c>
      <c r="FG16697" s="55" t="s">
        <v>2094</v>
      </c>
      <c r="FH16697" s="55" t="s">
        <v>1531</v>
      </c>
      <c r="FI16697" s="55">
        <v>1</v>
      </c>
      <c r="FJ16697" s="55">
        <v>2500</v>
      </c>
      <c r="FK16697" s="55" t="s">
        <v>1258</v>
      </c>
      <c r="FL16697" s="55">
        <v>0.025</v>
      </c>
    </row>
    <row r="16698" ht="14.25" customHeight="1" outlineLevel="1" spans="162:168">
      <c r="FF16698" s="55">
        <v>16691</v>
      </c>
      <c r="FG16698" s="55" t="s">
        <v>2094</v>
      </c>
      <c r="FH16698" s="55" t="s">
        <v>1531</v>
      </c>
      <c r="FI16698" s="55">
        <v>1</v>
      </c>
      <c r="FJ16698" s="55">
        <v>5000</v>
      </c>
      <c r="FK16698" s="55" t="s">
        <v>1258</v>
      </c>
      <c r="FL16698" s="55">
        <v>0.025</v>
      </c>
    </row>
    <row r="16699" ht="14.25" customHeight="1" outlineLevel="1" spans="162:168">
      <c r="FF16699" s="55">
        <v>16692</v>
      </c>
      <c r="FG16699" s="55" t="s">
        <v>2094</v>
      </c>
      <c r="FH16699" s="55" t="s">
        <v>1531</v>
      </c>
      <c r="FI16699" s="55">
        <v>1</v>
      </c>
      <c r="FJ16699" s="55">
        <v>10000</v>
      </c>
      <c r="FK16699" s="55" t="s">
        <v>1258</v>
      </c>
      <c r="FL16699" s="55">
        <v>0.025</v>
      </c>
    </row>
    <row r="16700" ht="14.25" customHeight="1" outlineLevel="1" spans="162:168">
      <c r="FF16700" s="55">
        <v>16693</v>
      </c>
      <c r="FG16700" s="55" t="s">
        <v>2094</v>
      </c>
      <c r="FH16700" s="55" t="s">
        <v>1531</v>
      </c>
      <c r="FI16700" s="55">
        <v>1</v>
      </c>
      <c r="FJ16700" s="55">
        <v>25000</v>
      </c>
      <c r="FK16700" s="55" t="s">
        <v>1258</v>
      </c>
      <c r="FL16700" s="55">
        <v>0.025</v>
      </c>
    </row>
    <row r="16701" ht="14.25" customHeight="1" outlineLevel="1" spans="162:168">
      <c r="FF16701" s="55">
        <v>16694</v>
      </c>
      <c r="FG16701" s="55" t="s">
        <v>2094</v>
      </c>
      <c r="FH16701" s="55" t="s">
        <v>1531</v>
      </c>
      <c r="FI16701" s="55">
        <v>1</v>
      </c>
      <c r="FJ16701" s="55">
        <v>50000</v>
      </c>
      <c r="FK16701" s="55" t="s">
        <v>1258</v>
      </c>
      <c r="FL16701" s="55">
        <v>0.025</v>
      </c>
    </row>
    <row r="16702" ht="14.25" customHeight="1" outlineLevel="1" spans="162:168">
      <c r="FF16702" s="55">
        <v>16695</v>
      </c>
      <c r="FG16702" s="55" t="s">
        <v>2094</v>
      </c>
      <c r="FH16702" s="55" t="s">
        <v>1531</v>
      </c>
      <c r="FI16702" s="55">
        <v>1</v>
      </c>
      <c r="FJ16702" s="55">
        <v>80000</v>
      </c>
      <c r="FK16702" s="55" t="s">
        <v>1258</v>
      </c>
      <c r="FL16702" s="55">
        <v>0.025</v>
      </c>
    </row>
    <row r="16703" ht="14.25" customHeight="1" outlineLevel="1" spans="162:168">
      <c r="FF16703" s="55">
        <v>16696</v>
      </c>
      <c r="FG16703" s="55" t="s">
        <v>2094</v>
      </c>
      <c r="FH16703" s="55" t="s">
        <v>1531</v>
      </c>
      <c r="FI16703" s="55">
        <v>1</v>
      </c>
      <c r="FJ16703" s="55">
        <v>130000</v>
      </c>
      <c r="FK16703" s="55" t="s">
        <v>1258</v>
      </c>
      <c r="FL16703" s="55">
        <v>0.025</v>
      </c>
    </row>
    <row r="16704" ht="14.25" customHeight="1" outlineLevel="1" spans="162:168">
      <c r="FF16704" s="55">
        <v>16697</v>
      </c>
      <c r="FG16704" s="55" t="s">
        <v>2094</v>
      </c>
      <c r="FH16704" s="55" t="s">
        <v>1531</v>
      </c>
      <c r="FI16704" s="55">
        <v>1</v>
      </c>
      <c r="FJ16704" s="55">
        <v>260000</v>
      </c>
      <c r="FK16704" s="55" t="s">
        <v>1258</v>
      </c>
      <c r="FL16704" s="55">
        <v>0.025</v>
      </c>
    </row>
    <row r="16705" ht="14.25" customHeight="1" outlineLevel="1" spans="162:168">
      <c r="FF16705" s="55">
        <v>16698</v>
      </c>
      <c r="FG16705" s="55" t="s">
        <v>2094</v>
      </c>
      <c r="FH16705" s="55" t="s">
        <v>1531</v>
      </c>
      <c r="FI16705" s="55">
        <v>1</v>
      </c>
      <c r="FJ16705" s="55">
        <v>400000</v>
      </c>
      <c r="FK16705" s="55" t="s">
        <v>1258</v>
      </c>
      <c r="FL16705" s="55">
        <v>0.025</v>
      </c>
    </row>
    <row r="16706" ht="14.25" customHeight="1" outlineLevel="1" spans="162:168">
      <c r="FF16706" s="55">
        <v>16699</v>
      </c>
      <c r="FG16706" s="55" t="s">
        <v>2094</v>
      </c>
      <c r="FH16706" s="55" t="s">
        <v>1531</v>
      </c>
      <c r="FI16706" s="55">
        <v>1</v>
      </c>
      <c r="FJ16706" s="55">
        <v>530000</v>
      </c>
      <c r="FK16706" s="55" t="s">
        <v>1258</v>
      </c>
      <c r="FL16706" s="55">
        <v>0.025</v>
      </c>
    </row>
    <row r="16707" ht="14.25" customHeight="1" outlineLevel="1" spans="162:168">
      <c r="FF16707" s="55">
        <v>16700</v>
      </c>
      <c r="FG16707" s="55" t="s">
        <v>2094</v>
      </c>
      <c r="FH16707" s="55" t="s">
        <v>1531</v>
      </c>
      <c r="FI16707" s="55">
        <v>1</v>
      </c>
      <c r="FJ16707" s="55">
        <v>540000</v>
      </c>
      <c r="FK16707" s="55" t="s">
        <v>1258</v>
      </c>
      <c r="FL16707" s="55">
        <v>0.025</v>
      </c>
    </row>
    <row r="16708" ht="14.25" customHeight="1" outlineLevel="1" spans="162:168">
      <c r="FF16708" s="55">
        <v>16701</v>
      </c>
      <c r="FG16708" s="55" t="s">
        <v>2094</v>
      </c>
      <c r="FH16708" s="55" t="s">
        <v>1531</v>
      </c>
      <c r="FI16708" s="55">
        <v>2</v>
      </c>
      <c r="FJ16708" s="55">
        <v>0</v>
      </c>
      <c r="FK16708" s="55" t="s">
        <v>1258</v>
      </c>
      <c r="FL16708" s="55">
        <v>0.025</v>
      </c>
    </row>
    <row r="16709" ht="14.25" customHeight="1" outlineLevel="1" spans="162:168">
      <c r="FF16709" s="55">
        <v>16702</v>
      </c>
      <c r="FG16709" s="55" t="s">
        <v>2094</v>
      </c>
      <c r="FH16709" s="55" t="s">
        <v>1531</v>
      </c>
      <c r="FI16709" s="55">
        <v>2</v>
      </c>
      <c r="FJ16709" s="55">
        <v>1000</v>
      </c>
      <c r="FK16709" s="55" t="s">
        <v>1258</v>
      </c>
      <c r="FL16709" s="55">
        <v>0.025</v>
      </c>
    </row>
    <row r="16710" ht="14.25" customHeight="1" outlineLevel="1" spans="162:168">
      <c r="FF16710" s="55">
        <v>16703</v>
      </c>
      <c r="FG16710" s="55" t="s">
        <v>2094</v>
      </c>
      <c r="FH16710" s="55" t="s">
        <v>1531</v>
      </c>
      <c r="FI16710" s="55">
        <v>2</v>
      </c>
      <c r="FJ16710" s="55">
        <v>2500</v>
      </c>
      <c r="FK16710" s="55" t="s">
        <v>1258</v>
      </c>
      <c r="FL16710" s="55">
        <v>0.025</v>
      </c>
    </row>
    <row r="16711" ht="14.25" customHeight="1" outlineLevel="1" spans="162:168">
      <c r="FF16711" s="55">
        <v>16704</v>
      </c>
      <c r="FG16711" s="55" t="s">
        <v>2094</v>
      </c>
      <c r="FH16711" s="55" t="s">
        <v>1531</v>
      </c>
      <c r="FI16711" s="55">
        <v>2</v>
      </c>
      <c r="FJ16711" s="55">
        <v>5000</v>
      </c>
      <c r="FK16711" s="55" t="s">
        <v>1258</v>
      </c>
      <c r="FL16711" s="55">
        <v>0.025</v>
      </c>
    </row>
    <row r="16712" ht="14.25" customHeight="1" outlineLevel="1" spans="162:168">
      <c r="FF16712" s="55">
        <v>16705</v>
      </c>
      <c r="FG16712" s="55" t="s">
        <v>2094</v>
      </c>
      <c r="FH16712" s="55" t="s">
        <v>1531</v>
      </c>
      <c r="FI16712" s="55">
        <v>2</v>
      </c>
      <c r="FJ16712" s="55">
        <v>10000</v>
      </c>
      <c r="FK16712" s="55" t="s">
        <v>1258</v>
      </c>
      <c r="FL16712" s="55">
        <v>0.025</v>
      </c>
    </row>
    <row r="16713" ht="14.25" customHeight="1" outlineLevel="1" spans="162:168">
      <c r="FF16713" s="55">
        <v>16706</v>
      </c>
      <c r="FG16713" s="55" t="s">
        <v>2094</v>
      </c>
      <c r="FH16713" s="55" t="s">
        <v>1531</v>
      </c>
      <c r="FI16713" s="55">
        <v>2</v>
      </c>
      <c r="FJ16713" s="55">
        <v>25000</v>
      </c>
      <c r="FK16713" s="55" t="s">
        <v>1258</v>
      </c>
      <c r="FL16713" s="55">
        <v>0.025</v>
      </c>
    </row>
    <row r="16714" ht="14.25" customHeight="1" outlineLevel="1" spans="162:168">
      <c r="FF16714" s="55">
        <v>16707</v>
      </c>
      <c r="FG16714" s="55" t="s">
        <v>2094</v>
      </c>
      <c r="FH16714" s="55" t="s">
        <v>1531</v>
      </c>
      <c r="FI16714" s="55">
        <v>2</v>
      </c>
      <c r="FJ16714" s="55">
        <v>50000</v>
      </c>
      <c r="FK16714" s="55" t="s">
        <v>1258</v>
      </c>
      <c r="FL16714" s="55">
        <v>0.025</v>
      </c>
    </row>
    <row r="16715" ht="14.25" customHeight="1" outlineLevel="1" spans="162:168">
      <c r="FF16715" s="55">
        <v>16708</v>
      </c>
      <c r="FG16715" s="55" t="s">
        <v>2094</v>
      </c>
      <c r="FH16715" s="55" t="s">
        <v>1531</v>
      </c>
      <c r="FI16715" s="55">
        <v>2</v>
      </c>
      <c r="FJ16715" s="55">
        <v>80000</v>
      </c>
      <c r="FK16715" s="55" t="s">
        <v>1258</v>
      </c>
      <c r="FL16715" s="55">
        <v>0.025</v>
      </c>
    </row>
    <row r="16716" ht="14.25" customHeight="1" outlineLevel="1" spans="162:168">
      <c r="FF16716" s="55">
        <v>16709</v>
      </c>
      <c r="FG16716" s="55" t="s">
        <v>2094</v>
      </c>
      <c r="FH16716" s="55" t="s">
        <v>1531</v>
      </c>
      <c r="FI16716" s="55">
        <v>2</v>
      </c>
      <c r="FJ16716" s="55">
        <v>130000</v>
      </c>
      <c r="FK16716" s="55" t="s">
        <v>1258</v>
      </c>
      <c r="FL16716" s="55">
        <v>0.025</v>
      </c>
    </row>
    <row r="16717" ht="14.25" customHeight="1" outlineLevel="1" spans="162:168">
      <c r="FF16717" s="55">
        <v>16710</v>
      </c>
      <c r="FG16717" s="55" t="s">
        <v>2094</v>
      </c>
      <c r="FH16717" s="55" t="s">
        <v>1531</v>
      </c>
      <c r="FI16717" s="55">
        <v>2</v>
      </c>
      <c r="FJ16717" s="55">
        <v>260000</v>
      </c>
      <c r="FK16717" s="55" t="s">
        <v>1258</v>
      </c>
      <c r="FL16717" s="55">
        <v>0.025</v>
      </c>
    </row>
    <row r="16718" ht="14.25" customHeight="1" outlineLevel="1" spans="162:168">
      <c r="FF16718" s="55">
        <v>16711</v>
      </c>
      <c r="FG16718" s="55" t="s">
        <v>2094</v>
      </c>
      <c r="FH16718" s="55" t="s">
        <v>1531</v>
      </c>
      <c r="FI16718" s="55">
        <v>2</v>
      </c>
      <c r="FJ16718" s="55">
        <v>400000</v>
      </c>
      <c r="FK16718" s="55" t="s">
        <v>1258</v>
      </c>
      <c r="FL16718" s="55">
        <v>0.025</v>
      </c>
    </row>
    <row r="16719" ht="14.25" customHeight="1" outlineLevel="1" spans="162:168">
      <c r="FF16719" s="55">
        <v>16712</v>
      </c>
      <c r="FG16719" s="55" t="s">
        <v>2094</v>
      </c>
      <c r="FH16719" s="55" t="s">
        <v>1531</v>
      </c>
      <c r="FI16719" s="55">
        <v>2</v>
      </c>
      <c r="FJ16719" s="55">
        <v>530000</v>
      </c>
      <c r="FK16719" s="55" t="s">
        <v>1258</v>
      </c>
      <c r="FL16719" s="55">
        <v>0.025</v>
      </c>
    </row>
    <row r="16720" ht="14.25" customHeight="1" outlineLevel="1" spans="162:168">
      <c r="FF16720" s="55">
        <v>16713</v>
      </c>
      <c r="FG16720" s="55" t="s">
        <v>2094</v>
      </c>
      <c r="FH16720" s="55" t="s">
        <v>1531</v>
      </c>
      <c r="FI16720" s="55">
        <v>2</v>
      </c>
      <c r="FJ16720" s="55">
        <v>540000</v>
      </c>
      <c r="FK16720" s="55" t="s">
        <v>1258</v>
      </c>
      <c r="FL16720" s="55">
        <v>0.025</v>
      </c>
    </row>
    <row r="16721" ht="14.25" customHeight="1" outlineLevel="1" spans="162:168">
      <c r="FF16721" s="55">
        <v>16714</v>
      </c>
      <c r="FG16721" s="55" t="s">
        <v>2094</v>
      </c>
      <c r="FH16721" s="55" t="s">
        <v>1701</v>
      </c>
      <c r="FI16721" s="55">
        <v>1</v>
      </c>
      <c r="FJ16721" s="55">
        <v>0</v>
      </c>
      <c r="FK16721" s="55" t="s">
        <v>1258</v>
      </c>
      <c r="FL16721" s="55">
        <v>0.025</v>
      </c>
    </row>
    <row r="16722" ht="14.25" customHeight="1" outlineLevel="1" spans="162:168">
      <c r="FF16722" s="55">
        <v>16715</v>
      </c>
      <c r="FG16722" s="55" t="s">
        <v>2094</v>
      </c>
      <c r="FH16722" s="55" t="s">
        <v>1701</v>
      </c>
      <c r="FI16722" s="55">
        <v>1</v>
      </c>
      <c r="FJ16722" s="55">
        <v>1000</v>
      </c>
      <c r="FK16722" s="55" t="s">
        <v>1258</v>
      </c>
      <c r="FL16722" s="55">
        <v>0.025</v>
      </c>
    </row>
    <row r="16723" ht="14.25" customHeight="1" outlineLevel="1" spans="162:168">
      <c r="FF16723" s="55">
        <v>16716</v>
      </c>
      <c r="FG16723" s="55" t="s">
        <v>2094</v>
      </c>
      <c r="FH16723" s="55" t="s">
        <v>1701</v>
      </c>
      <c r="FI16723" s="55">
        <v>1</v>
      </c>
      <c r="FJ16723" s="55">
        <v>2500</v>
      </c>
      <c r="FK16723" s="55" t="s">
        <v>1258</v>
      </c>
      <c r="FL16723" s="55">
        <v>0.025</v>
      </c>
    </row>
    <row r="16724" ht="14.25" customHeight="1" outlineLevel="1" spans="162:168">
      <c r="FF16724" s="55">
        <v>16717</v>
      </c>
      <c r="FG16724" s="55" t="s">
        <v>2094</v>
      </c>
      <c r="FH16724" s="55" t="s">
        <v>1701</v>
      </c>
      <c r="FI16724" s="55">
        <v>1</v>
      </c>
      <c r="FJ16724" s="55">
        <v>5000</v>
      </c>
      <c r="FK16724" s="55" t="s">
        <v>1258</v>
      </c>
      <c r="FL16724" s="55">
        <v>0.025</v>
      </c>
    </row>
    <row r="16725" ht="14.25" customHeight="1" outlineLevel="1" spans="162:168">
      <c r="FF16725" s="55">
        <v>16718</v>
      </c>
      <c r="FG16725" s="55" t="s">
        <v>2094</v>
      </c>
      <c r="FH16725" s="55" t="s">
        <v>1701</v>
      </c>
      <c r="FI16725" s="55">
        <v>1</v>
      </c>
      <c r="FJ16725" s="55">
        <v>10000</v>
      </c>
      <c r="FK16725" s="55" t="s">
        <v>1258</v>
      </c>
      <c r="FL16725" s="55">
        <v>0.025</v>
      </c>
    </row>
    <row r="16726" ht="14.25" customHeight="1" outlineLevel="1" spans="162:168">
      <c r="FF16726" s="55">
        <v>16719</v>
      </c>
      <c r="FG16726" s="55" t="s">
        <v>2094</v>
      </c>
      <c r="FH16726" s="55" t="s">
        <v>1701</v>
      </c>
      <c r="FI16726" s="55">
        <v>1</v>
      </c>
      <c r="FJ16726" s="55">
        <v>25000</v>
      </c>
      <c r="FK16726" s="55" t="s">
        <v>1258</v>
      </c>
      <c r="FL16726" s="55">
        <v>0.025</v>
      </c>
    </row>
    <row r="16727" ht="14.25" customHeight="1" outlineLevel="1" spans="162:168">
      <c r="FF16727" s="55">
        <v>16720</v>
      </c>
      <c r="FG16727" s="55" t="s">
        <v>2094</v>
      </c>
      <c r="FH16727" s="55" t="s">
        <v>1701</v>
      </c>
      <c r="FI16727" s="55">
        <v>1</v>
      </c>
      <c r="FJ16727" s="55">
        <v>50000</v>
      </c>
      <c r="FK16727" s="55" t="s">
        <v>1258</v>
      </c>
      <c r="FL16727" s="55">
        <v>0.025</v>
      </c>
    </row>
    <row r="16728" ht="14.25" customHeight="1" outlineLevel="1" spans="162:168">
      <c r="FF16728" s="55">
        <v>16721</v>
      </c>
      <c r="FG16728" s="55" t="s">
        <v>2094</v>
      </c>
      <c r="FH16728" s="55" t="s">
        <v>1701</v>
      </c>
      <c r="FI16728" s="55">
        <v>1</v>
      </c>
      <c r="FJ16728" s="55">
        <v>80000</v>
      </c>
      <c r="FK16728" s="55" t="s">
        <v>1258</v>
      </c>
      <c r="FL16728" s="55">
        <v>0.025</v>
      </c>
    </row>
    <row r="16729" ht="14.25" customHeight="1" outlineLevel="1" spans="162:168">
      <c r="FF16729" s="55">
        <v>16722</v>
      </c>
      <c r="FG16729" s="55" t="s">
        <v>2094</v>
      </c>
      <c r="FH16729" s="55" t="s">
        <v>1701</v>
      </c>
      <c r="FI16729" s="55">
        <v>1</v>
      </c>
      <c r="FJ16729" s="55">
        <v>130000</v>
      </c>
      <c r="FK16729" s="55" t="s">
        <v>1258</v>
      </c>
      <c r="FL16729" s="55">
        <v>0.025</v>
      </c>
    </row>
    <row r="16730" ht="14.25" customHeight="1" outlineLevel="1" spans="162:168">
      <c r="FF16730" s="55">
        <v>16723</v>
      </c>
      <c r="FG16730" s="55" t="s">
        <v>2094</v>
      </c>
      <c r="FH16730" s="55" t="s">
        <v>1701</v>
      </c>
      <c r="FI16730" s="55">
        <v>1</v>
      </c>
      <c r="FJ16730" s="55">
        <v>260000</v>
      </c>
      <c r="FK16730" s="55" t="s">
        <v>1258</v>
      </c>
      <c r="FL16730" s="55">
        <v>0.025</v>
      </c>
    </row>
    <row r="16731" ht="14.25" customHeight="1" outlineLevel="1" spans="162:168">
      <c r="FF16731" s="55">
        <v>16724</v>
      </c>
      <c r="FG16731" s="55" t="s">
        <v>2094</v>
      </c>
      <c r="FH16731" s="55" t="s">
        <v>1701</v>
      </c>
      <c r="FI16731" s="55">
        <v>1</v>
      </c>
      <c r="FJ16731" s="55">
        <v>400000</v>
      </c>
      <c r="FK16731" s="55" t="s">
        <v>1258</v>
      </c>
      <c r="FL16731" s="55">
        <v>0.025</v>
      </c>
    </row>
    <row r="16732" ht="14.25" customHeight="1" outlineLevel="1" spans="162:168">
      <c r="FF16732" s="55">
        <v>16725</v>
      </c>
      <c r="FG16732" s="55" t="s">
        <v>2094</v>
      </c>
      <c r="FH16732" s="55" t="s">
        <v>1701</v>
      </c>
      <c r="FI16732" s="55">
        <v>1</v>
      </c>
      <c r="FJ16732" s="55">
        <v>530000</v>
      </c>
      <c r="FK16732" s="55" t="s">
        <v>1258</v>
      </c>
      <c r="FL16732" s="55">
        <v>0.025</v>
      </c>
    </row>
    <row r="16733" ht="14.25" customHeight="1" outlineLevel="1" spans="162:168">
      <c r="FF16733" s="55">
        <v>16726</v>
      </c>
      <c r="FG16733" s="55" t="s">
        <v>2094</v>
      </c>
      <c r="FH16733" s="55" t="s">
        <v>1701</v>
      </c>
      <c r="FI16733" s="55">
        <v>1</v>
      </c>
      <c r="FJ16733" s="55">
        <v>540000</v>
      </c>
      <c r="FK16733" s="55" t="s">
        <v>1258</v>
      </c>
      <c r="FL16733" s="55">
        <v>0.025</v>
      </c>
    </row>
    <row r="16734" ht="14.25" customHeight="1" outlineLevel="1" spans="162:168">
      <c r="FF16734" s="55">
        <v>16727</v>
      </c>
      <c r="FG16734" s="55" t="s">
        <v>2094</v>
      </c>
      <c r="FH16734" s="55" t="s">
        <v>1756</v>
      </c>
      <c r="FI16734" s="55">
        <v>1</v>
      </c>
      <c r="FJ16734" s="55">
        <v>0</v>
      </c>
      <c r="FK16734" s="55" t="s">
        <v>1258</v>
      </c>
      <c r="FL16734" s="55">
        <v>0.085</v>
      </c>
    </row>
    <row r="16735" ht="14.25" customHeight="1" outlineLevel="1" spans="162:168">
      <c r="FF16735" s="55">
        <v>16728</v>
      </c>
      <c r="FG16735" s="55" t="s">
        <v>2094</v>
      </c>
      <c r="FH16735" s="55" t="s">
        <v>1756</v>
      </c>
      <c r="FI16735" s="55">
        <v>1</v>
      </c>
      <c r="FJ16735" s="55">
        <v>1000</v>
      </c>
      <c r="FK16735" s="55" t="s">
        <v>1258</v>
      </c>
      <c r="FL16735" s="55">
        <v>0.085</v>
      </c>
    </row>
    <row r="16736" ht="14.25" customHeight="1" outlineLevel="1" spans="162:168">
      <c r="FF16736" s="55">
        <v>16729</v>
      </c>
      <c r="FG16736" s="55" t="s">
        <v>2094</v>
      </c>
      <c r="FH16736" s="55" t="s">
        <v>1756</v>
      </c>
      <c r="FI16736" s="55">
        <v>1</v>
      </c>
      <c r="FJ16736" s="55">
        <v>2500</v>
      </c>
      <c r="FK16736" s="55" t="s">
        <v>1258</v>
      </c>
      <c r="FL16736" s="55">
        <v>0.0792</v>
      </c>
    </row>
    <row r="16737" ht="14.25" customHeight="1" outlineLevel="1" spans="162:168">
      <c r="FF16737" s="55">
        <v>16730</v>
      </c>
      <c r="FG16737" s="55" t="s">
        <v>2094</v>
      </c>
      <c r="FH16737" s="55" t="s">
        <v>1756</v>
      </c>
      <c r="FI16737" s="55">
        <v>1</v>
      </c>
      <c r="FJ16737" s="55">
        <v>5000</v>
      </c>
      <c r="FK16737" s="55" t="s">
        <v>1258</v>
      </c>
      <c r="FL16737" s="55">
        <v>0.07</v>
      </c>
    </row>
    <row r="16738" ht="14.25" customHeight="1" outlineLevel="1" spans="162:168">
      <c r="FF16738" s="55">
        <v>16731</v>
      </c>
      <c r="FG16738" s="55" t="s">
        <v>2094</v>
      </c>
      <c r="FH16738" s="55" t="s">
        <v>1756</v>
      </c>
      <c r="FI16738" s="55">
        <v>1</v>
      </c>
      <c r="FJ16738" s="55">
        <v>10000</v>
      </c>
      <c r="FK16738" s="55" t="s">
        <v>1258</v>
      </c>
      <c r="FL16738" s="55">
        <v>0.0584</v>
      </c>
    </row>
    <row r="16739" ht="14.25" customHeight="1" outlineLevel="1" spans="162:168">
      <c r="FF16739" s="55">
        <v>16732</v>
      </c>
      <c r="FG16739" s="55" t="s">
        <v>2094</v>
      </c>
      <c r="FH16739" s="55" t="s">
        <v>1756</v>
      </c>
      <c r="FI16739" s="55">
        <v>1</v>
      </c>
      <c r="FJ16739" s="55">
        <v>25000</v>
      </c>
      <c r="FK16739" s="55" t="s">
        <v>1258</v>
      </c>
      <c r="FL16739" s="55">
        <v>0.0559</v>
      </c>
    </row>
    <row r="16740" ht="14.25" customHeight="1" outlineLevel="1" spans="162:168">
      <c r="FF16740" s="55">
        <v>16733</v>
      </c>
      <c r="FG16740" s="55" t="s">
        <v>2094</v>
      </c>
      <c r="FH16740" s="55" t="s">
        <v>1756</v>
      </c>
      <c r="FI16740" s="55">
        <v>1</v>
      </c>
      <c r="FJ16740" s="55">
        <v>50000</v>
      </c>
      <c r="FK16740" s="55" t="s">
        <v>1258</v>
      </c>
      <c r="FL16740" s="55">
        <v>0.0525</v>
      </c>
    </row>
    <row r="16741" ht="14.25" customHeight="1" outlineLevel="1" spans="162:168">
      <c r="FF16741" s="55">
        <v>16734</v>
      </c>
      <c r="FG16741" s="55" t="s">
        <v>2094</v>
      </c>
      <c r="FH16741" s="55" t="s">
        <v>1756</v>
      </c>
      <c r="FI16741" s="55">
        <v>1</v>
      </c>
      <c r="FJ16741" s="55">
        <v>80000</v>
      </c>
      <c r="FK16741" s="55" t="s">
        <v>1258</v>
      </c>
      <c r="FL16741" s="55">
        <v>0.0475</v>
      </c>
    </row>
    <row r="16742" ht="14.25" customHeight="1" outlineLevel="1" spans="162:168">
      <c r="FF16742" s="55">
        <v>16735</v>
      </c>
      <c r="FG16742" s="55" t="s">
        <v>2094</v>
      </c>
      <c r="FH16742" s="55" t="s">
        <v>1756</v>
      </c>
      <c r="FI16742" s="55">
        <v>1</v>
      </c>
      <c r="FJ16742" s="55">
        <v>130000</v>
      </c>
      <c r="FK16742" s="55" t="s">
        <v>1258</v>
      </c>
      <c r="FL16742" s="55">
        <v>0.0475</v>
      </c>
    </row>
    <row r="16743" ht="14.25" customHeight="1" outlineLevel="1" spans="162:168">
      <c r="FF16743" s="55">
        <v>16736</v>
      </c>
      <c r="FG16743" s="55" t="s">
        <v>2094</v>
      </c>
      <c r="FH16743" s="55" t="s">
        <v>1756</v>
      </c>
      <c r="FI16743" s="55">
        <v>1</v>
      </c>
      <c r="FJ16743" s="55">
        <v>260000</v>
      </c>
      <c r="FK16743" s="55" t="s">
        <v>1258</v>
      </c>
      <c r="FL16743" s="55">
        <v>0.0475</v>
      </c>
    </row>
    <row r="16744" ht="14.25" customHeight="1" outlineLevel="1" spans="162:168">
      <c r="FF16744" s="55">
        <v>16737</v>
      </c>
      <c r="FG16744" s="55" t="s">
        <v>2094</v>
      </c>
      <c r="FH16744" s="55" t="s">
        <v>1756</v>
      </c>
      <c r="FI16744" s="55">
        <v>1</v>
      </c>
      <c r="FJ16744" s="55">
        <v>400000</v>
      </c>
      <c r="FK16744" s="55" t="s">
        <v>1258</v>
      </c>
      <c r="FL16744" s="55">
        <v>0.0475</v>
      </c>
    </row>
    <row r="16745" ht="14.25" customHeight="1" outlineLevel="1" spans="162:168">
      <c r="FF16745" s="55">
        <v>16738</v>
      </c>
      <c r="FG16745" s="55" t="s">
        <v>2094</v>
      </c>
      <c r="FH16745" s="55" t="s">
        <v>1756</v>
      </c>
      <c r="FI16745" s="55">
        <v>1</v>
      </c>
      <c r="FJ16745" s="55">
        <v>530000</v>
      </c>
      <c r="FK16745" s="55" t="s">
        <v>1258</v>
      </c>
      <c r="FL16745" s="55">
        <v>0.0475</v>
      </c>
    </row>
    <row r="16746" ht="14.25" customHeight="1" outlineLevel="1" spans="162:168">
      <c r="FF16746" s="55">
        <v>16739</v>
      </c>
      <c r="FG16746" s="55" t="s">
        <v>2094</v>
      </c>
      <c r="FH16746" s="55" t="s">
        <v>1756</v>
      </c>
      <c r="FI16746" s="55">
        <v>1</v>
      </c>
      <c r="FJ16746" s="55">
        <v>540000</v>
      </c>
      <c r="FK16746" s="55" t="s">
        <v>1258</v>
      </c>
      <c r="FL16746" s="55">
        <v>0.0475</v>
      </c>
    </row>
    <row r="16747" ht="14.25" customHeight="1" outlineLevel="1" spans="162:168">
      <c r="FF16747" s="55">
        <v>16740</v>
      </c>
      <c r="FG16747" s="55" t="s">
        <v>2094</v>
      </c>
      <c r="FH16747" s="55" t="s">
        <v>1756</v>
      </c>
      <c r="FI16747" s="55">
        <v>2</v>
      </c>
      <c r="FJ16747" s="55">
        <v>0</v>
      </c>
      <c r="FK16747" s="55" t="s">
        <v>1258</v>
      </c>
      <c r="FL16747" s="55">
        <v>0.0475</v>
      </c>
    </row>
    <row r="16748" ht="14.25" customHeight="1" outlineLevel="1" spans="162:168">
      <c r="FF16748" s="55">
        <v>16741</v>
      </c>
      <c r="FG16748" s="55" t="s">
        <v>2094</v>
      </c>
      <c r="FH16748" s="55" t="s">
        <v>1756</v>
      </c>
      <c r="FI16748" s="55">
        <v>2</v>
      </c>
      <c r="FJ16748" s="55">
        <v>1000</v>
      </c>
      <c r="FK16748" s="55" t="s">
        <v>1258</v>
      </c>
      <c r="FL16748" s="55">
        <v>0.0475</v>
      </c>
    </row>
    <row r="16749" ht="14.25" customHeight="1" outlineLevel="1" spans="162:168">
      <c r="FF16749" s="55">
        <v>16742</v>
      </c>
      <c r="FG16749" s="55" t="s">
        <v>2094</v>
      </c>
      <c r="FH16749" s="55" t="s">
        <v>1756</v>
      </c>
      <c r="FI16749" s="55">
        <v>2</v>
      </c>
      <c r="FJ16749" s="55">
        <v>2500</v>
      </c>
      <c r="FK16749" s="55" t="s">
        <v>1258</v>
      </c>
      <c r="FL16749" s="55">
        <v>0.0475</v>
      </c>
    </row>
    <row r="16750" ht="14.25" customHeight="1" outlineLevel="1" spans="162:168">
      <c r="FF16750" s="55">
        <v>16743</v>
      </c>
      <c r="FG16750" s="55" t="s">
        <v>2094</v>
      </c>
      <c r="FH16750" s="55" t="s">
        <v>1756</v>
      </c>
      <c r="FI16750" s="55">
        <v>2</v>
      </c>
      <c r="FJ16750" s="55">
        <v>5000</v>
      </c>
      <c r="FK16750" s="55" t="s">
        <v>1258</v>
      </c>
      <c r="FL16750" s="55">
        <v>0.0475</v>
      </c>
    </row>
    <row r="16751" ht="14.25" customHeight="1" outlineLevel="1" spans="162:168">
      <c r="FF16751" s="55">
        <v>16744</v>
      </c>
      <c r="FG16751" s="55" t="s">
        <v>2094</v>
      </c>
      <c r="FH16751" s="55" t="s">
        <v>1756</v>
      </c>
      <c r="FI16751" s="55">
        <v>2</v>
      </c>
      <c r="FJ16751" s="55">
        <v>10000</v>
      </c>
      <c r="FK16751" s="55" t="s">
        <v>1258</v>
      </c>
      <c r="FL16751" s="55">
        <v>0.0475</v>
      </c>
    </row>
    <row r="16752" ht="14.25" customHeight="1" outlineLevel="1" spans="162:168">
      <c r="FF16752" s="55">
        <v>16745</v>
      </c>
      <c r="FG16752" s="55" t="s">
        <v>2094</v>
      </c>
      <c r="FH16752" s="55" t="s">
        <v>1756</v>
      </c>
      <c r="FI16752" s="55">
        <v>2</v>
      </c>
      <c r="FJ16752" s="55">
        <v>25000</v>
      </c>
      <c r="FK16752" s="55" t="s">
        <v>1258</v>
      </c>
      <c r="FL16752" s="55">
        <v>0.0475</v>
      </c>
    </row>
    <row r="16753" ht="14.25" customHeight="1" outlineLevel="1" spans="162:168">
      <c r="FF16753" s="55">
        <v>16746</v>
      </c>
      <c r="FG16753" s="55" t="s">
        <v>2094</v>
      </c>
      <c r="FH16753" s="55" t="s">
        <v>1756</v>
      </c>
      <c r="FI16753" s="55">
        <v>2</v>
      </c>
      <c r="FJ16753" s="55">
        <v>50000</v>
      </c>
      <c r="FK16753" s="55" t="s">
        <v>1258</v>
      </c>
      <c r="FL16753" s="55">
        <v>0.0475</v>
      </c>
    </row>
    <row r="16754" ht="14.25" customHeight="1" outlineLevel="1" spans="162:168">
      <c r="FF16754" s="55">
        <v>16747</v>
      </c>
      <c r="FG16754" s="55" t="s">
        <v>2094</v>
      </c>
      <c r="FH16754" s="55" t="s">
        <v>1756</v>
      </c>
      <c r="FI16754" s="55">
        <v>2</v>
      </c>
      <c r="FJ16754" s="55">
        <v>80000</v>
      </c>
      <c r="FK16754" s="55" t="s">
        <v>1258</v>
      </c>
      <c r="FL16754" s="55">
        <v>0.0475</v>
      </c>
    </row>
    <row r="16755" ht="14.25" customHeight="1" outlineLevel="1" spans="162:168">
      <c r="FF16755" s="55">
        <v>16748</v>
      </c>
      <c r="FG16755" s="55" t="s">
        <v>2094</v>
      </c>
      <c r="FH16755" s="55" t="s">
        <v>1756</v>
      </c>
      <c r="FI16755" s="55">
        <v>2</v>
      </c>
      <c r="FJ16755" s="55">
        <v>130000</v>
      </c>
      <c r="FK16755" s="55" t="s">
        <v>1258</v>
      </c>
      <c r="FL16755" s="55">
        <v>0.0475</v>
      </c>
    </row>
    <row r="16756" ht="14.25" customHeight="1" outlineLevel="1" spans="162:168">
      <c r="FF16756" s="55">
        <v>16749</v>
      </c>
      <c r="FG16756" s="55" t="s">
        <v>2094</v>
      </c>
      <c r="FH16756" s="55" t="s">
        <v>1756</v>
      </c>
      <c r="FI16756" s="55">
        <v>2</v>
      </c>
      <c r="FJ16756" s="55">
        <v>260000</v>
      </c>
      <c r="FK16756" s="55" t="s">
        <v>1258</v>
      </c>
      <c r="FL16756" s="55">
        <v>0.0475</v>
      </c>
    </row>
    <row r="16757" ht="14.25" customHeight="1" outlineLevel="1" spans="162:168">
      <c r="FF16757" s="55">
        <v>16750</v>
      </c>
      <c r="FG16757" s="55" t="s">
        <v>2094</v>
      </c>
      <c r="FH16757" s="55" t="s">
        <v>1756</v>
      </c>
      <c r="FI16757" s="55">
        <v>2</v>
      </c>
      <c r="FJ16757" s="55">
        <v>400000</v>
      </c>
      <c r="FK16757" s="55" t="s">
        <v>1258</v>
      </c>
      <c r="FL16757" s="55">
        <v>0.0475</v>
      </c>
    </row>
    <row r="16758" ht="14.25" customHeight="1" outlineLevel="1" spans="162:168">
      <c r="FF16758" s="55">
        <v>16751</v>
      </c>
      <c r="FG16758" s="55" t="s">
        <v>2094</v>
      </c>
      <c r="FH16758" s="55" t="s">
        <v>1756</v>
      </c>
      <c r="FI16758" s="55">
        <v>2</v>
      </c>
      <c r="FJ16758" s="55">
        <v>530000</v>
      </c>
      <c r="FK16758" s="55" t="s">
        <v>1258</v>
      </c>
      <c r="FL16758" s="55">
        <v>0.0475</v>
      </c>
    </row>
    <row r="16759" ht="14.25" customHeight="1" outlineLevel="1" spans="162:168">
      <c r="FF16759" s="55">
        <v>16752</v>
      </c>
      <c r="FG16759" s="55" t="s">
        <v>2094</v>
      </c>
      <c r="FH16759" s="55" t="s">
        <v>1756</v>
      </c>
      <c r="FI16759" s="55">
        <v>2</v>
      </c>
      <c r="FJ16759" s="55">
        <v>540000</v>
      </c>
      <c r="FK16759" s="55" t="s">
        <v>1258</v>
      </c>
      <c r="FL16759" s="55">
        <v>0.0475</v>
      </c>
    </row>
    <row r="16760" ht="14.25" customHeight="1" outlineLevel="1" spans="162:168">
      <c r="FF16760" s="55">
        <v>16753</v>
      </c>
      <c r="FG16760" s="55" t="s">
        <v>2094</v>
      </c>
      <c r="FH16760" s="55" t="s">
        <v>1756</v>
      </c>
      <c r="FI16760" s="55">
        <v>3</v>
      </c>
      <c r="FJ16760" s="55">
        <v>0</v>
      </c>
      <c r="FK16760" s="55" t="s">
        <v>1258</v>
      </c>
      <c r="FL16760" s="55">
        <v>0.025</v>
      </c>
    </row>
    <row r="16761" ht="14.25" customHeight="1" outlineLevel="1" spans="162:168">
      <c r="FF16761" s="55">
        <v>16754</v>
      </c>
      <c r="FG16761" s="55" t="s">
        <v>2094</v>
      </c>
      <c r="FH16761" s="55" t="s">
        <v>1756</v>
      </c>
      <c r="FI16761" s="55">
        <v>3</v>
      </c>
      <c r="FJ16761" s="55">
        <v>1000</v>
      </c>
      <c r="FK16761" s="55" t="s">
        <v>1258</v>
      </c>
      <c r="FL16761" s="55">
        <v>0.025</v>
      </c>
    </row>
    <row r="16762" ht="14.25" customHeight="1" outlineLevel="1" spans="162:168">
      <c r="FF16762" s="55">
        <v>16755</v>
      </c>
      <c r="FG16762" s="55" t="s">
        <v>2094</v>
      </c>
      <c r="FH16762" s="55" t="s">
        <v>1756</v>
      </c>
      <c r="FI16762" s="55">
        <v>3</v>
      </c>
      <c r="FJ16762" s="55">
        <v>2500</v>
      </c>
      <c r="FK16762" s="55" t="s">
        <v>1258</v>
      </c>
      <c r="FL16762" s="55">
        <v>0.025</v>
      </c>
    </row>
    <row r="16763" ht="14.25" customHeight="1" outlineLevel="1" spans="162:168">
      <c r="FF16763" s="55">
        <v>16756</v>
      </c>
      <c r="FG16763" s="55" t="s">
        <v>2094</v>
      </c>
      <c r="FH16763" s="55" t="s">
        <v>1756</v>
      </c>
      <c r="FI16763" s="55">
        <v>3</v>
      </c>
      <c r="FJ16763" s="55">
        <v>5000</v>
      </c>
      <c r="FK16763" s="55" t="s">
        <v>1258</v>
      </c>
      <c r="FL16763" s="55">
        <v>0.025</v>
      </c>
    </row>
    <row r="16764" ht="14.25" customHeight="1" outlineLevel="1" spans="162:168">
      <c r="FF16764" s="55">
        <v>16757</v>
      </c>
      <c r="FG16764" s="55" t="s">
        <v>2094</v>
      </c>
      <c r="FH16764" s="55" t="s">
        <v>1756</v>
      </c>
      <c r="FI16764" s="55">
        <v>3</v>
      </c>
      <c r="FJ16764" s="55">
        <v>10000</v>
      </c>
      <c r="FK16764" s="55" t="s">
        <v>1258</v>
      </c>
      <c r="FL16764" s="55">
        <v>0.025</v>
      </c>
    </row>
    <row r="16765" ht="14.25" customHeight="1" outlineLevel="1" spans="162:168">
      <c r="FF16765" s="55">
        <v>16758</v>
      </c>
      <c r="FG16765" s="55" t="s">
        <v>2094</v>
      </c>
      <c r="FH16765" s="55" t="s">
        <v>1756</v>
      </c>
      <c r="FI16765" s="55">
        <v>3</v>
      </c>
      <c r="FJ16765" s="55">
        <v>25000</v>
      </c>
      <c r="FK16765" s="55" t="s">
        <v>1258</v>
      </c>
      <c r="FL16765" s="55">
        <v>0.025</v>
      </c>
    </row>
    <row r="16766" ht="14.25" customHeight="1" outlineLevel="1" spans="162:168">
      <c r="FF16766" s="55">
        <v>16759</v>
      </c>
      <c r="FG16766" s="55" t="s">
        <v>2094</v>
      </c>
      <c r="FH16766" s="55" t="s">
        <v>1756</v>
      </c>
      <c r="FI16766" s="55">
        <v>3</v>
      </c>
      <c r="FJ16766" s="55">
        <v>50000</v>
      </c>
      <c r="FK16766" s="55" t="s">
        <v>1258</v>
      </c>
      <c r="FL16766" s="55">
        <v>0.025</v>
      </c>
    </row>
    <row r="16767" ht="14.25" customHeight="1" outlineLevel="1" spans="162:168">
      <c r="FF16767" s="55">
        <v>16760</v>
      </c>
      <c r="FG16767" s="55" t="s">
        <v>2094</v>
      </c>
      <c r="FH16767" s="55" t="s">
        <v>1756</v>
      </c>
      <c r="FI16767" s="55">
        <v>3</v>
      </c>
      <c r="FJ16767" s="55">
        <v>80000</v>
      </c>
      <c r="FK16767" s="55" t="s">
        <v>1258</v>
      </c>
      <c r="FL16767" s="55">
        <v>0.025</v>
      </c>
    </row>
    <row r="16768" ht="14.25" customHeight="1" outlineLevel="1" spans="162:168">
      <c r="FF16768" s="55">
        <v>16761</v>
      </c>
      <c r="FG16768" s="55" t="s">
        <v>2094</v>
      </c>
      <c r="FH16768" s="55" t="s">
        <v>1756</v>
      </c>
      <c r="FI16768" s="55">
        <v>3</v>
      </c>
      <c r="FJ16768" s="55">
        <v>130000</v>
      </c>
      <c r="FK16768" s="55" t="s">
        <v>1258</v>
      </c>
      <c r="FL16768" s="55">
        <v>0.025</v>
      </c>
    </row>
    <row r="16769" ht="14.25" customHeight="1" outlineLevel="1" spans="162:168">
      <c r="FF16769" s="55">
        <v>16762</v>
      </c>
      <c r="FG16769" s="55" t="s">
        <v>2094</v>
      </c>
      <c r="FH16769" s="55" t="s">
        <v>1756</v>
      </c>
      <c r="FI16769" s="55">
        <v>3</v>
      </c>
      <c r="FJ16769" s="55">
        <v>260000</v>
      </c>
      <c r="FK16769" s="55" t="s">
        <v>1258</v>
      </c>
      <c r="FL16769" s="55">
        <v>0.025</v>
      </c>
    </row>
    <row r="16770" ht="14.25" customHeight="1" outlineLevel="1" spans="162:168">
      <c r="FF16770" s="55">
        <v>16763</v>
      </c>
      <c r="FG16770" s="55" t="s">
        <v>2094</v>
      </c>
      <c r="FH16770" s="55" t="s">
        <v>1756</v>
      </c>
      <c r="FI16770" s="55">
        <v>3</v>
      </c>
      <c r="FJ16770" s="55">
        <v>400000</v>
      </c>
      <c r="FK16770" s="55" t="s">
        <v>1258</v>
      </c>
      <c r="FL16770" s="55">
        <v>0.025</v>
      </c>
    </row>
    <row r="16771" ht="14.25" customHeight="1" outlineLevel="1" spans="162:168">
      <c r="FF16771" s="55">
        <v>16764</v>
      </c>
      <c r="FG16771" s="55" t="s">
        <v>2094</v>
      </c>
      <c r="FH16771" s="55" t="s">
        <v>1756</v>
      </c>
      <c r="FI16771" s="55">
        <v>3</v>
      </c>
      <c r="FJ16771" s="55">
        <v>530000</v>
      </c>
      <c r="FK16771" s="55" t="s">
        <v>1258</v>
      </c>
      <c r="FL16771" s="55">
        <v>0.025</v>
      </c>
    </row>
    <row r="16772" ht="14.25" customHeight="1" outlineLevel="1" spans="162:168">
      <c r="FF16772" s="55">
        <v>16765</v>
      </c>
      <c r="FG16772" s="55" t="s">
        <v>2094</v>
      </c>
      <c r="FH16772" s="55" t="s">
        <v>1756</v>
      </c>
      <c r="FI16772" s="55">
        <v>3</v>
      </c>
      <c r="FJ16772" s="55">
        <v>540000</v>
      </c>
      <c r="FK16772" s="55" t="s">
        <v>1258</v>
      </c>
      <c r="FL16772" s="55">
        <v>0.025</v>
      </c>
    </row>
    <row r="16773" ht="14.25" customHeight="1" outlineLevel="1" spans="162:168">
      <c r="FF16773" s="55">
        <v>16766</v>
      </c>
      <c r="FG16773" s="55" t="s">
        <v>2094</v>
      </c>
      <c r="FH16773" s="55" t="s">
        <v>1410</v>
      </c>
      <c r="FI16773" s="55">
        <v>1</v>
      </c>
      <c r="FJ16773" s="55">
        <v>0</v>
      </c>
      <c r="FK16773" s="55" t="s">
        <v>1258</v>
      </c>
      <c r="FL16773" s="55">
        <v>0.05</v>
      </c>
    </row>
    <row r="16774" ht="14.25" customHeight="1" outlineLevel="1" spans="162:168">
      <c r="FF16774" s="55">
        <v>16767</v>
      </c>
      <c r="FG16774" s="55" t="s">
        <v>2094</v>
      </c>
      <c r="FH16774" s="55" t="s">
        <v>1410</v>
      </c>
      <c r="FI16774" s="55">
        <v>1</v>
      </c>
      <c r="FJ16774" s="55">
        <v>1000</v>
      </c>
      <c r="FK16774" s="55" t="s">
        <v>1258</v>
      </c>
      <c r="FL16774" s="55">
        <v>0.05</v>
      </c>
    </row>
    <row r="16775" ht="14.25" customHeight="1" outlineLevel="1" spans="162:168">
      <c r="FF16775" s="55">
        <v>16768</v>
      </c>
      <c r="FG16775" s="55" t="s">
        <v>2094</v>
      </c>
      <c r="FH16775" s="55" t="s">
        <v>1410</v>
      </c>
      <c r="FI16775" s="55">
        <v>1</v>
      </c>
      <c r="FJ16775" s="55">
        <v>2500</v>
      </c>
      <c r="FK16775" s="55" t="s">
        <v>1258</v>
      </c>
      <c r="FL16775" s="55">
        <v>0.05</v>
      </c>
    </row>
    <row r="16776" ht="14.25" customHeight="1" outlineLevel="1" spans="162:168">
      <c r="FF16776" s="55">
        <v>16769</v>
      </c>
      <c r="FG16776" s="55" t="s">
        <v>2094</v>
      </c>
      <c r="FH16776" s="55" t="s">
        <v>1410</v>
      </c>
      <c r="FI16776" s="55">
        <v>1</v>
      </c>
      <c r="FJ16776" s="55">
        <v>5000</v>
      </c>
      <c r="FK16776" s="55" t="s">
        <v>1258</v>
      </c>
      <c r="FL16776" s="55">
        <v>0.05</v>
      </c>
    </row>
    <row r="16777" ht="14.25" customHeight="1" outlineLevel="1" spans="162:168">
      <c r="FF16777" s="55">
        <v>16770</v>
      </c>
      <c r="FG16777" s="55" t="s">
        <v>2094</v>
      </c>
      <c r="FH16777" s="55" t="s">
        <v>1410</v>
      </c>
      <c r="FI16777" s="55">
        <v>1</v>
      </c>
      <c r="FJ16777" s="55">
        <v>10000</v>
      </c>
      <c r="FK16777" s="55" t="s">
        <v>1258</v>
      </c>
      <c r="FL16777" s="55">
        <v>0.05</v>
      </c>
    </row>
    <row r="16778" ht="14.25" customHeight="1" outlineLevel="1" spans="162:168">
      <c r="FF16778" s="55">
        <v>16771</v>
      </c>
      <c r="FG16778" s="55" t="s">
        <v>2094</v>
      </c>
      <c r="FH16778" s="55" t="s">
        <v>1410</v>
      </c>
      <c r="FI16778" s="55">
        <v>1</v>
      </c>
      <c r="FJ16778" s="55">
        <v>25000</v>
      </c>
      <c r="FK16778" s="55" t="s">
        <v>1258</v>
      </c>
      <c r="FL16778" s="55">
        <v>0.05</v>
      </c>
    </row>
    <row r="16779" ht="14.25" customHeight="1" outlineLevel="1" spans="162:168">
      <c r="FF16779" s="55">
        <v>16772</v>
      </c>
      <c r="FG16779" s="55" t="s">
        <v>2094</v>
      </c>
      <c r="FH16779" s="55" t="s">
        <v>1410</v>
      </c>
      <c r="FI16779" s="55">
        <v>1</v>
      </c>
      <c r="FJ16779" s="55">
        <v>50000</v>
      </c>
      <c r="FK16779" s="55" t="s">
        <v>1258</v>
      </c>
      <c r="FL16779" s="55">
        <v>0.05</v>
      </c>
    </row>
    <row r="16780" ht="14.25" customHeight="1" outlineLevel="1" spans="162:168">
      <c r="FF16780" s="55">
        <v>16773</v>
      </c>
      <c r="FG16780" s="55" t="s">
        <v>2094</v>
      </c>
      <c r="FH16780" s="55" t="s">
        <v>1410</v>
      </c>
      <c r="FI16780" s="55">
        <v>1</v>
      </c>
      <c r="FJ16780" s="55">
        <v>80000</v>
      </c>
      <c r="FK16780" s="55" t="s">
        <v>1258</v>
      </c>
      <c r="FL16780" s="55">
        <v>0.05</v>
      </c>
    </row>
    <row r="16781" ht="14.25" customHeight="1" outlineLevel="1" spans="162:168">
      <c r="FF16781" s="55">
        <v>16774</v>
      </c>
      <c r="FG16781" s="55" t="s">
        <v>2094</v>
      </c>
      <c r="FH16781" s="55" t="s">
        <v>1410</v>
      </c>
      <c r="FI16781" s="55">
        <v>1</v>
      </c>
      <c r="FJ16781" s="55">
        <v>130000</v>
      </c>
      <c r="FK16781" s="55" t="s">
        <v>1258</v>
      </c>
      <c r="FL16781" s="55">
        <v>0.05</v>
      </c>
    </row>
    <row r="16782" ht="14.25" customHeight="1" outlineLevel="1" spans="162:168">
      <c r="FF16782" s="55">
        <v>16775</v>
      </c>
      <c r="FG16782" s="55" t="s">
        <v>2094</v>
      </c>
      <c r="FH16782" s="55" t="s">
        <v>1410</v>
      </c>
      <c r="FI16782" s="55">
        <v>1</v>
      </c>
      <c r="FJ16782" s="55">
        <v>260000</v>
      </c>
      <c r="FK16782" s="55" t="s">
        <v>1258</v>
      </c>
      <c r="FL16782" s="55">
        <v>0.05</v>
      </c>
    </row>
    <row r="16783" ht="14.25" customHeight="1" outlineLevel="1" spans="162:168">
      <c r="FF16783" s="55">
        <v>16776</v>
      </c>
      <c r="FG16783" s="55" t="s">
        <v>2094</v>
      </c>
      <c r="FH16783" s="55" t="s">
        <v>1410</v>
      </c>
      <c r="FI16783" s="55">
        <v>1</v>
      </c>
      <c r="FJ16783" s="55">
        <v>400000</v>
      </c>
      <c r="FK16783" s="55" t="s">
        <v>1258</v>
      </c>
      <c r="FL16783" s="55">
        <v>0.05</v>
      </c>
    </row>
    <row r="16784" ht="14.25" customHeight="1" outlineLevel="1" spans="162:168">
      <c r="FF16784" s="55">
        <v>16777</v>
      </c>
      <c r="FG16784" s="55" t="s">
        <v>2094</v>
      </c>
      <c r="FH16784" s="55" t="s">
        <v>1410</v>
      </c>
      <c r="FI16784" s="55">
        <v>1</v>
      </c>
      <c r="FJ16784" s="55">
        <v>530000</v>
      </c>
      <c r="FK16784" s="55" t="s">
        <v>1258</v>
      </c>
      <c r="FL16784" s="55">
        <v>0.05</v>
      </c>
    </row>
    <row r="16785" ht="14.25" customHeight="1" outlineLevel="1" spans="162:168">
      <c r="FF16785" s="55">
        <v>16778</v>
      </c>
      <c r="FG16785" s="55" t="s">
        <v>2094</v>
      </c>
      <c r="FH16785" s="55" t="s">
        <v>1410</v>
      </c>
      <c r="FI16785" s="55">
        <v>1</v>
      </c>
      <c r="FJ16785" s="55">
        <v>540000</v>
      </c>
      <c r="FK16785" s="55" t="s">
        <v>1258</v>
      </c>
      <c r="FL16785" s="55">
        <v>0.05</v>
      </c>
    </row>
    <row r="16786" ht="14.25" customHeight="1" outlineLevel="1" spans="162:168">
      <c r="FF16786" s="55">
        <v>16779</v>
      </c>
      <c r="FG16786" s="55" t="s">
        <v>2094</v>
      </c>
      <c r="FH16786" s="55" t="s">
        <v>1410</v>
      </c>
      <c r="FI16786" s="55">
        <v>2</v>
      </c>
      <c r="FJ16786" s="55">
        <v>0</v>
      </c>
      <c r="FK16786" s="55" t="s">
        <v>1258</v>
      </c>
      <c r="FL16786" s="55">
        <v>0.0375</v>
      </c>
    </row>
    <row r="16787" ht="14.25" customHeight="1" outlineLevel="1" spans="162:168">
      <c r="FF16787" s="55">
        <v>16780</v>
      </c>
      <c r="FG16787" s="55" t="s">
        <v>2094</v>
      </c>
      <c r="FH16787" s="55" t="s">
        <v>1410</v>
      </c>
      <c r="FI16787" s="55">
        <v>2</v>
      </c>
      <c r="FJ16787" s="55">
        <v>1000</v>
      </c>
      <c r="FK16787" s="55" t="s">
        <v>1258</v>
      </c>
      <c r="FL16787" s="55">
        <v>0.0292</v>
      </c>
    </row>
    <row r="16788" ht="14.25" customHeight="1" outlineLevel="1" spans="162:168">
      <c r="FF16788" s="55">
        <v>16781</v>
      </c>
      <c r="FG16788" s="55" t="s">
        <v>2094</v>
      </c>
      <c r="FH16788" s="55" t="s">
        <v>1410</v>
      </c>
      <c r="FI16788" s="55">
        <v>2</v>
      </c>
      <c r="FJ16788" s="55">
        <v>2500</v>
      </c>
      <c r="FK16788" s="55" t="s">
        <v>1258</v>
      </c>
      <c r="FL16788" s="55">
        <v>0.025</v>
      </c>
    </row>
    <row r="16789" ht="14.25" customHeight="1" outlineLevel="1" spans="162:168">
      <c r="FF16789" s="55">
        <v>16782</v>
      </c>
      <c r="FG16789" s="55" t="s">
        <v>2094</v>
      </c>
      <c r="FH16789" s="55" t="s">
        <v>1410</v>
      </c>
      <c r="FI16789" s="55">
        <v>2</v>
      </c>
      <c r="FJ16789" s="55">
        <v>5000</v>
      </c>
      <c r="FK16789" s="55" t="s">
        <v>1258</v>
      </c>
      <c r="FL16789" s="55">
        <v>0.025</v>
      </c>
    </row>
    <row r="16790" ht="14.25" customHeight="1" outlineLevel="1" spans="162:168">
      <c r="FF16790" s="55">
        <v>16783</v>
      </c>
      <c r="FG16790" s="55" t="s">
        <v>2094</v>
      </c>
      <c r="FH16790" s="55" t="s">
        <v>1410</v>
      </c>
      <c r="FI16790" s="55">
        <v>2</v>
      </c>
      <c r="FJ16790" s="55">
        <v>10000</v>
      </c>
      <c r="FK16790" s="55" t="s">
        <v>1258</v>
      </c>
      <c r="FL16790" s="55">
        <v>0.025</v>
      </c>
    </row>
    <row r="16791" ht="14.25" customHeight="1" outlineLevel="1" spans="162:168">
      <c r="FF16791" s="55">
        <v>16784</v>
      </c>
      <c r="FG16791" s="55" t="s">
        <v>2094</v>
      </c>
      <c r="FH16791" s="55" t="s">
        <v>1410</v>
      </c>
      <c r="FI16791" s="55">
        <v>2</v>
      </c>
      <c r="FJ16791" s="55">
        <v>25000</v>
      </c>
      <c r="FK16791" s="55" t="s">
        <v>1258</v>
      </c>
      <c r="FL16791" s="55">
        <v>0.025</v>
      </c>
    </row>
    <row r="16792" ht="14.25" customHeight="1" outlineLevel="1" spans="162:168">
      <c r="FF16792" s="55">
        <v>16785</v>
      </c>
      <c r="FG16792" s="55" t="s">
        <v>2094</v>
      </c>
      <c r="FH16792" s="55" t="s">
        <v>1410</v>
      </c>
      <c r="FI16792" s="55">
        <v>2</v>
      </c>
      <c r="FJ16792" s="55">
        <v>50000</v>
      </c>
      <c r="FK16792" s="55" t="s">
        <v>1258</v>
      </c>
      <c r="FL16792" s="55">
        <v>0.025</v>
      </c>
    </row>
    <row r="16793" ht="14.25" customHeight="1" outlineLevel="1" spans="162:168">
      <c r="FF16793" s="55">
        <v>16786</v>
      </c>
      <c r="FG16793" s="55" t="s">
        <v>2094</v>
      </c>
      <c r="FH16793" s="55" t="s">
        <v>1410</v>
      </c>
      <c r="FI16793" s="55">
        <v>2</v>
      </c>
      <c r="FJ16793" s="55">
        <v>80000</v>
      </c>
      <c r="FK16793" s="55" t="s">
        <v>1258</v>
      </c>
      <c r="FL16793" s="55">
        <v>0.025</v>
      </c>
    </row>
    <row r="16794" ht="14.25" customHeight="1" outlineLevel="1" spans="162:168">
      <c r="FF16794" s="55">
        <v>16787</v>
      </c>
      <c r="FG16794" s="55" t="s">
        <v>2094</v>
      </c>
      <c r="FH16794" s="55" t="s">
        <v>1410</v>
      </c>
      <c r="FI16794" s="55">
        <v>2</v>
      </c>
      <c r="FJ16794" s="55">
        <v>130000</v>
      </c>
      <c r="FK16794" s="55" t="s">
        <v>1258</v>
      </c>
      <c r="FL16794" s="55">
        <v>0.025</v>
      </c>
    </row>
    <row r="16795" ht="14.25" customHeight="1" outlineLevel="1" spans="162:168">
      <c r="FF16795" s="55">
        <v>16788</v>
      </c>
      <c r="FG16795" s="55" t="s">
        <v>2094</v>
      </c>
      <c r="FH16795" s="55" t="s">
        <v>1410</v>
      </c>
      <c r="FI16795" s="55">
        <v>2</v>
      </c>
      <c r="FJ16795" s="55">
        <v>260000</v>
      </c>
      <c r="FK16795" s="55" t="s">
        <v>1258</v>
      </c>
      <c r="FL16795" s="55">
        <v>0.025</v>
      </c>
    </row>
    <row r="16796" ht="14.25" customHeight="1" outlineLevel="1" spans="162:168">
      <c r="FF16796" s="55">
        <v>16789</v>
      </c>
      <c r="FG16796" s="55" t="s">
        <v>2094</v>
      </c>
      <c r="FH16796" s="55" t="s">
        <v>1410</v>
      </c>
      <c r="FI16796" s="55">
        <v>2</v>
      </c>
      <c r="FJ16796" s="55">
        <v>400000</v>
      </c>
      <c r="FK16796" s="55" t="s">
        <v>1258</v>
      </c>
      <c r="FL16796" s="55">
        <v>0.025</v>
      </c>
    </row>
    <row r="16797" ht="14.25" customHeight="1" outlineLevel="1" spans="162:168">
      <c r="FF16797" s="55">
        <v>16790</v>
      </c>
      <c r="FG16797" s="55" t="s">
        <v>2094</v>
      </c>
      <c r="FH16797" s="55" t="s">
        <v>1410</v>
      </c>
      <c r="FI16797" s="55">
        <v>2</v>
      </c>
      <c r="FJ16797" s="55">
        <v>530000</v>
      </c>
      <c r="FK16797" s="55" t="s">
        <v>1258</v>
      </c>
      <c r="FL16797" s="55">
        <v>0.025</v>
      </c>
    </row>
    <row r="16798" ht="14.25" customHeight="1" outlineLevel="1" spans="162:168">
      <c r="FF16798" s="55">
        <v>16791</v>
      </c>
      <c r="FG16798" s="55" t="s">
        <v>2094</v>
      </c>
      <c r="FH16798" s="55" t="s">
        <v>1410</v>
      </c>
      <c r="FI16798" s="55">
        <v>2</v>
      </c>
      <c r="FJ16798" s="55">
        <v>540000</v>
      </c>
      <c r="FK16798" s="55" t="s">
        <v>1258</v>
      </c>
      <c r="FL16798" s="55">
        <v>0.025</v>
      </c>
    </row>
    <row r="16799" ht="14.25" customHeight="1" outlineLevel="1" spans="162:168">
      <c r="FF16799" s="55">
        <v>16792</v>
      </c>
      <c r="FG16799" s="55" t="s">
        <v>2094</v>
      </c>
      <c r="FH16799" s="55" t="s">
        <v>1410</v>
      </c>
      <c r="FI16799" s="55">
        <v>3</v>
      </c>
      <c r="FJ16799" s="55">
        <v>0</v>
      </c>
      <c r="FK16799" s="55" t="s">
        <v>1258</v>
      </c>
      <c r="FL16799" s="55">
        <v>0.0275</v>
      </c>
    </row>
    <row r="16800" ht="14.25" customHeight="1" outlineLevel="1" spans="162:168">
      <c r="FF16800" s="55">
        <v>16793</v>
      </c>
      <c r="FG16800" s="55" t="s">
        <v>2094</v>
      </c>
      <c r="FH16800" s="55" t="s">
        <v>1410</v>
      </c>
      <c r="FI16800" s="55">
        <v>3</v>
      </c>
      <c r="FJ16800" s="55">
        <v>1000</v>
      </c>
      <c r="FK16800" s="55" t="s">
        <v>1258</v>
      </c>
      <c r="FL16800" s="55">
        <v>0.0267</v>
      </c>
    </row>
    <row r="16801" ht="14.25" customHeight="1" outlineLevel="1" spans="162:168">
      <c r="FF16801" s="55">
        <v>16794</v>
      </c>
      <c r="FG16801" s="55" t="s">
        <v>2094</v>
      </c>
      <c r="FH16801" s="55" t="s">
        <v>1410</v>
      </c>
      <c r="FI16801" s="55">
        <v>3</v>
      </c>
      <c r="FJ16801" s="55">
        <v>2500</v>
      </c>
      <c r="FK16801" s="55" t="s">
        <v>1258</v>
      </c>
      <c r="FL16801" s="55">
        <v>0.025</v>
      </c>
    </row>
    <row r="16802" ht="14.25" customHeight="1" outlineLevel="1" spans="162:168">
      <c r="FF16802" s="55">
        <v>16795</v>
      </c>
      <c r="FG16802" s="55" t="s">
        <v>2094</v>
      </c>
      <c r="FH16802" s="55" t="s">
        <v>1410</v>
      </c>
      <c r="FI16802" s="55">
        <v>3</v>
      </c>
      <c r="FJ16802" s="55">
        <v>5000</v>
      </c>
      <c r="FK16802" s="55" t="s">
        <v>1258</v>
      </c>
      <c r="FL16802" s="55">
        <v>0.025</v>
      </c>
    </row>
    <row r="16803" ht="14.25" customHeight="1" outlineLevel="1" spans="162:168">
      <c r="FF16803" s="55">
        <v>16796</v>
      </c>
      <c r="FG16803" s="55" t="s">
        <v>2094</v>
      </c>
      <c r="FH16803" s="55" t="s">
        <v>1410</v>
      </c>
      <c r="FI16803" s="55">
        <v>3</v>
      </c>
      <c r="FJ16803" s="55">
        <v>10000</v>
      </c>
      <c r="FK16803" s="55" t="s">
        <v>1258</v>
      </c>
      <c r="FL16803" s="55">
        <v>0.025</v>
      </c>
    </row>
    <row r="16804" ht="14.25" customHeight="1" outlineLevel="1" spans="162:168">
      <c r="FF16804" s="55">
        <v>16797</v>
      </c>
      <c r="FG16804" s="55" t="s">
        <v>2094</v>
      </c>
      <c r="FH16804" s="55" t="s">
        <v>1410</v>
      </c>
      <c r="FI16804" s="55">
        <v>3</v>
      </c>
      <c r="FJ16804" s="55">
        <v>25000</v>
      </c>
      <c r="FK16804" s="55" t="s">
        <v>1258</v>
      </c>
      <c r="FL16804" s="55">
        <v>0.025</v>
      </c>
    </row>
    <row r="16805" ht="14.25" customHeight="1" outlineLevel="1" spans="162:168">
      <c r="FF16805" s="55">
        <v>16798</v>
      </c>
      <c r="FG16805" s="55" t="s">
        <v>2094</v>
      </c>
      <c r="FH16805" s="55" t="s">
        <v>1410</v>
      </c>
      <c r="FI16805" s="55">
        <v>3</v>
      </c>
      <c r="FJ16805" s="55">
        <v>50000</v>
      </c>
      <c r="FK16805" s="55" t="s">
        <v>1258</v>
      </c>
      <c r="FL16805" s="55">
        <v>0.025</v>
      </c>
    </row>
    <row r="16806" ht="14.25" customHeight="1" outlineLevel="1" spans="162:168">
      <c r="FF16806" s="55">
        <v>16799</v>
      </c>
      <c r="FG16806" s="55" t="s">
        <v>2094</v>
      </c>
      <c r="FH16806" s="55" t="s">
        <v>1410</v>
      </c>
      <c r="FI16806" s="55">
        <v>3</v>
      </c>
      <c r="FJ16806" s="55">
        <v>80000</v>
      </c>
      <c r="FK16806" s="55" t="s">
        <v>1258</v>
      </c>
      <c r="FL16806" s="55">
        <v>0.025</v>
      </c>
    </row>
    <row r="16807" ht="14.25" customHeight="1" outlineLevel="1" spans="162:168">
      <c r="FF16807" s="55">
        <v>16800</v>
      </c>
      <c r="FG16807" s="55" t="s">
        <v>2094</v>
      </c>
      <c r="FH16807" s="55" t="s">
        <v>1410</v>
      </c>
      <c r="FI16807" s="55">
        <v>3</v>
      </c>
      <c r="FJ16807" s="55">
        <v>130000</v>
      </c>
      <c r="FK16807" s="55" t="s">
        <v>1258</v>
      </c>
      <c r="FL16807" s="55">
        <v>0.025</v>
      </c>
    </row>
    <row r="16808" ht="14.25" customHeight="1" outlineLevel="1" spans="162:168">
      <c r="FF16808" s="55">
        <v>16801</v>
      </c>
      <c r="FG16808" s="55" t="s">
        <v>2094</v>
      </c>
      <c r="FH16808" s="55" t="s">
        <v>1410</v>
      </c>
      <c r="FI16808" s="55">
        <v>3</v>
      </c>
      <c r="FJ16808" s="55">
        <v>260000</v>
      </c>
      <c r="FK16808" s="55" t="s">
        <v>1258</v>
      </c>
      <c r="FL16808" s="55">
        <v>0.025</v>
      </c>
    </row>
    <row r="16809" ht="14.25" customHeight="1" outlineLevel="1" spans="162:168">
      <c r="FF16809" s="55">
        <v>16802</v>
      </c>
      <c r="FG16809" s="55" t="s">
        <v>2094</v>
      </c>
      <c r="FH16809" s="55" t="s">
        <v>1410</v>
      </c>
      <c r="FI16809" s="55">
        <v>3</v>
      </c>
      <c r="FJ16809" s="55">
        <v>400000</v>
      </c>
      <c r="FK16809" s="55" t="s">
        <v>1258</v>
      </c>
      <c r="FL16809" s="55">
        <v>0.025</v>
      </c>
    </row>
    <row r="16810" ht="14.25" customHeight="1" outlineLevel="1" spans="162:168">
      <c r="FF16810" s="55">
        <v>16803</v>
      </c>
      <c r="FG16810" s="55" t="s">
        <v>2094</v>
      </c>
      <c r="FH16810" s="55" t="s">
        <v>1410</v>
      </c>
      <c r="FI16810" s="55">
        <v>3</v>
      </c>
      <c r="FJ16810" s="55">
        <v>530000</v>
      </c>
      <c r="FK16810" s="55" t="s">
        <v>1258</v>
      </c>
      <c r="FL16810" s="55">
        <v>0.025</v>
      </c>
    </row>
    <row r="16811" ht="14.25" customHeight="1" outlineLevel="1" spans="162:168">
      <c r="FF16811" s="55">
        <v>16804</v>
      </c>
      <c r="FG16811" s="55" t="s">
        <v>2094</v>
      </c>
      <c r="FH16811" s="55" t="s">
        <v>1410</v>
      </c>
      <c r="FI16811" s="55">
        <v>3</v>
      </c>
      <c r="FJ16811" s="55">
        <v>540000</v>
      </c>
      <c r="FK16811" s="55" t="s">
        <v>1258</v>
      </c>
      <c r="FL16811" s="55">
        <v>0.025</v>
      </c>
    </row>
    <row r="16812" ht="14.25" customHeight="1" outlineLevel="1" spans="162:168">
      <c r="FF16812" s="55">
        <v>16805</v>
      </c>
      <c r="FG16812" s="55" t="s">
        <v>2094</v>
      </c>
      <c r="FH16812" s="55" t="s">
        <v>1410</v>
      </c>
      <c r="FI16812" s="55">
        <v>4</v>
      </c>
      <c r="FJ16812" s="55">
        <v>0</v>
      </c>
      <c r="FK16812" s="55" t="s">
        <v>1258</v>
      </c>
      <c r="FL16812" s="55">
        <v>0.0275</v>
      </c>
    </row>
    <row r="16813" ht="14.25" customHeight="1" outlineLevel="1" spans="162:168">
      <c r="FF16813" s="55">
        <v>16806</v>
      </c>
      <c r="FG16813" s="55" t="s">
        <v>2094</v>
      </c>
      <c r="FH16813" s="55" t="s">
        <v>1410</v>
      </c>
      <c r="FI16813" s="55">
        <v>4</v>
      </c>
      <c r="FJ16813" s="55">
        <v>1000</v>
      </c>
      <c r="FK16813" s="55" t="s">
        <v>1258</v>
      </c>
      <c r="FL16813" s="55">
        <v>0.0267</v>
      </c>
    </row>
    <row r="16814" ht="14.25" customHeight="1" outlineLevel="1" spans="162:168">
      <c r="FF16814" s="55">
        <v>16807</v>
      </c>
      <c r="FG16814" s="55" t="s">
        <v>2094</v>
      </c>
      <c r="FH16814" s="55" t="s">
        <v>1410</v>
      </c>
      <c r="FI16814" s="55">
        <v>4</v>
      </c>
      <c r="FJ16814" s="55">
        <v>2500</v>
      </c>
      <c r="FK16814" s="55" t="s">
        <v>1258</v>
      </c>
      <c r="FL16814" s="55">
        <v>0.025</v>
      </c>
    </row>
    <row r="16815" ht="14.25" customHeight="1" outlineLevel="1" spans="162:168">
      <c r="FF16815" s="55">
        <v>16808</v>
      </c>
      <c r="FG16815" s="55" t="s">
        <v>2094</v>
      </c>
      <c r="FH16815" s="55" t="s">
        <v>1410</v>
      </c>
      <c r="FI16815" s="55">
        <v>4</v>
      </c>
      <c r="FJ16815" s="55">
        <v>5000</v>
      </c>
      <c r="FK16815" s="55" t="s">
        <v>1258</v>
      </c>
      <c r="FL16815" s="55">
        <v>0.025</v>
      </c>
    </row>
    <row r="16816" ht="14.25" customHeight="1" outlineLevel="1" spans="162:168">
      <c r="FF16816" s="55">
        <v>16809</v>
      </c>
      <c r="FG16816" s="55" t="s">
        <v>2094</v>
      </c>
      <c r="FH16816" s="55" t="s">
        <v>1410</v>
      </c>
      <c r="FI16816" s="55">
        <v>4</v>
      </c>
      <c r="FJ16816" s="55">
        <v>10000</v>
      </c>
      <c r="FK16816" s="55" t="s">
        <v>1258</v>
      </c>
      <c r="FL16816" s="55">
        <v>0.025</v>
      </c>
    </row>
    <row r="16817" ht="14.25" customHeight="1" outlineLevel="1" spans="162:168">
      <c r="FF16817" s="55">
        <v>16810</v>
      </c>
      <c r="FG16817" s="55" t="s">
        <v>2094</v>
      </c>
      <c r="FH16817" s="55" t="s">
        <v>1410</v>
      </c>
      <c r="FI16817" s="55">
        <v>4</v>
      </c>
      <c r="FJ16817" s="55">
        <v>25000</v>
      </c>
      <c r="FK16817" s="55" t="s">
        <v>1258</v>
      </c>
      <c r="FL16817" s="55">
        <v>0.025</v>
      </c>
    </row>
    <row r="16818" ht="14.25" customHeight="1" outlineLevel="1" spans="162:168">
      <c r="FF16818" s="55">
        <v>16811</v>
      </c>
      <c r="FG16818" s="55" t="s">
        <v>2094</v>
      </c>
      <c r="FH16818" s="55" t="s">
        <v>1410</v>
      </c>
      <c r="FI16818" s="55">
        <v>4</v>
      </c>
      <c r="FJ16818" s="55">
        <v>50000</v>
      </c>
      <c r="FK16818" s="55" t="s">
        <v>1258</v>
      </c>
      <c r="FL16818" s="55">
        <v>0.025</v>
      </c>
    </row>
    <row r="16819" ht="14.25" customHeight="1" outlineLevel="1" spans="162:168">
      <c r="FF16819" s="55">
        <v>16812</v>
      </c>
      <c r="FG16819" s="55" t="s">
        <v>2094</v>
      </c>
      <c r="FH16819" s="55" t="s">
        <v>1410</v>
      </c>
      <c r="FI16819" s="55">
        <v>4</v>
      </c>
      <c r="FJ16819" s="55">
        <v>80000</v>
      </c>
      <c r="FK16819" s="55" t="s">
        <v>1258</v>
      </c>
      <c r="FL16819" s="55">
        <v>0.025</v>
      </c>
    </row>
    <row r="16820" ht="14.25" customHeight="1" outlineLevel="1" spans="162:168">
      <c r="FF16820" s="55">
        <v>16813</v>
      </c>
      <c r="FG16820" s="55" t="s">
        <v>2094</v>
      </c>
      <c r="FH16820" s="55" t="s">
        <v>1410</v>
      </c>
      <c r="FI16820" s="55">
        <v>4</v>
      </c>
      <c r="FJ16820" s="55">
        <v>130000</v>
      </c>
      <c r="FK16820" s="55" t="s">
        <v>1258</v>
      </c>
      <c r="FL16820" s="55">
        <v>0.025</v>
      </c>
    </row>
    <row r="16821" ht="14.25" customHeight="1" outlineLevel="1" spans="162:168">
      <c r="FF16821" s="55">
        <v>16814</v>
      </c>
      <c r="FG16821" s="55" t="s">
        <v>2094</v>
      </c>
      <c r="FH16821" s="55" t="s">
        <v>1410</v>
      </c>
      <c r="FI16821" s="55">
        <v>4</v>
      </c>
      <c r="FJ16821" s="55">
        <v>260000</v>
      </c>
      <c r="FK16821" s="55" t="s">
        <v>1258</v>
      </c>
      <c r="FL16821" s="55">
        <v>0.025</v>
      </c>
    </row>
    <row r="16822" ht="14.25" customHeight="1" outlineLevel="1" spans="162:168">
      <c r="FF16822" s="55">
        <v>16815</v>
      </c>
      <c r="FG16822" s="55" t="s">
        <v>2094</v>
      </c>
      <c r="FH16822" s="55" t="s">
        <v>1410</v>
      </c>
      <c r="FI16822" s="55">
        <v>4</v>
      </c>
      <c r="FJ16822" s="55">
        <v>400000</v>
      </c>
      <c r="FK16822" s="55" t="s">
        <v>1258</v>
      </c>
      <c r="FL16822" s="55">
        <v>0.025</v>
      </c>
    </row>
    <row r="16823" ht="14.25" customHeight="1" outlineLevel="1" spans="162:168">
      <c r="FF16823" s="55">
        <v>16816</v>
      </c>
      <c r="FG16823" s="55" t="s">
        <v>2094</v>
      </c>
      <c r="FH16823" s="55" t="s">
        <v>1410</v>
      </c>
      <c r="FI16823" s="55">
        <v>4</v>
      </c>
      <c r="FJ16823" s="55">
        <v>530000</v>
      </c>
      <c r="FK16823" s="55" t="s">
        <v>1258</v>
      </c>
      <c r="FL16823" s="55">
        <v>0.025</v>
      </c>
    </row>
    <row r="16824" ht="14.25" customHeight="1" outlineLevel="1" spans="162:168">
      <c r="FF16824" s="55">
        <v>16817</v>
      </c>
      <c r="FG16824" s="55" t="s">
        <v>2094</v>
      </c>
      <c r="FH16824" s="55" t="s">
        <v>1410</v>
      </c>
      <c r="FI16824" s="55">
        <v>4</v>
      </c>
      <c r="FJ16824" s="55">
        <v>540000</v>
      </c>
      <c r="FK16824" s="55" t="s">
        <v>1258</v>
      </c>
      <c r="FL16824" s="55">
        <v>0.025</v>
      </c>
    </row>
    <row r="16825" ht="14.25" customHeight="1" outlineLevel="1" spans="162:168">
      <c r="FF16825" s="55">
        <v>16818</v>
      </c>
      <c r="FG16825" s="55" t="s">
        <v>2094</v>
      </c>
      <c r="FH16825" s="55" t="s">
        <v>1410</v>
      </c>
      <c r="FI16825" s="55">
        <v>5</v>
      </c>
      <c r="FJ16825" s="55">
        <v>0</v>
      </c>
      <c r="FK16825" s="55" t="s">
        <v>1258</v>
      </c>
      <c r="FL16825" s="55">
        <v>0.025</v>
      </c>
    </row>
    <row r="16826" ht="14.25" customHeight="1" outlineLevel="1" spans="162:168">
      <c r="FF16826" s="55">
        <v>16819</v>
      </c>
      <c r="FG16826" s="55" t="s">
        <v>2094</v>
      </c>
      <c r="FH16826" s="55" t="s">
        <v>1410</v>
      </c>
      <c r="FI16826" s="55">
        <v>5</v>
      </c>
      <c r="FJ16826" s="55">
        <v>1000</v>
      </c>
      <c r="FK16826" s="55" t="s">
        <v>1258</v>
      </c>
      <c r="FL16826" s="55">
        <v>0.025</v>
      </c>
    </row>
    <row r="16827" ht="14.25" customHeight="1" outlineLevel="1" spans="162:168">
      <c r="FF16827" s="55">
        <v>16820</v>
      </c>
      <c r="FG16827" s="55" t="s">
        <v>2094</v>
      </c>
      <c r="FH16827" s="55" t="s">
        <v>1410</v>
      </c>
      <c r="FI16827" s="55">
        <v>5</v>
      </c>
      <c r="FJ16827" s="55">
        <v>2500</v>
      </c>
      <c r="FK16827" s="55" t="s">
        <v>1258</v>
      </c>
      <c r="FL16827" s="55">
        <v>0.025</v>
      </c>
    </row>
    <row r="16828" ht="14.25" customHeight="1" outlineLevel="1" spans="162:168">
      <c r="FF16828" s="55">
        <v>16821</v>
      </c>
      <c r="FG16828" s="55" t="s">
        <v>2094</v>
      </c>
      <c r="FH16828" s="55" t="s">
        <v>1410</v>
      </c>
      <c r="FI16828" s="55">
        <v>5</v>
      </c>
      <c r="FJ16828" s="55">
        <v>5000</v>
      </c>
      <c r="FK16828" s="55" t="s">
        <v>1258</v>
      </c>
      <c r="FL16828" s="55">
        <v>0.025</v>
      </c>
    </row>
    <row r="16829" ht="14.25" customHeight="1" outlineLevel="1" spans="162:168">
      <c r="FF16829" s="55">
        <v>16822</v>
      </c>
      <c r="FG16829" s="55" t="s">
        <v>2094</v>
      </c>
      <c r="FH16829" s="55" t="s">
        <v>1410</v>
      </c>
      <c r="FI16829" s="55">
        <v>5</v>
      </c>
      <c r="FJ16829" s="55">
        <v>10000</v>
      </c>
      <c r="FK16829" s="55" t="s">
        <v>1258</v>
      </c>
      <c r="FL16829" s="55">
        <v>0.025</v>
      </c>
    </row>
    <row r="16830" ht="14.25" customHeight="1" outlineLevel="1" spans="162:168">
      <c r="FF16830" s="55">
        <v>16823</v>
      </c>
      <c r="FG16830" s="55" t="s">
        <v>2094</v>
      </c>
      <c r="FH16830" s="55" t="s">
        <v>1410</v>
      </c>
      <c r="FI16830" s="55">
        <v>5</v>
      </c>
      <c r="FJ16830" s="55">
        <v>25000</v>
      </c>
      <c r="FK16830" s="55" t="s">
        <v>1258</v>
      </c>
      <c r="FL16830" s="55">
        <v>0.025</v>
      </c>
    </row>
    <row r="16831" ht="14.25" customHeight="1" outlineLevel="1" spans="162:168">
      <c r="FF16831" s="55">
        <v>16824</v>
      </c>
      <c r="FG16831" s="55" t="s">
        <v>2094</v>
      </c>
      <c r="FH16831" s="55" t="s">
        <v>1410</v>
      </c>
      <c r="FI16831" s="55">
        <v>5</v>
      </c>
      <c r="FJ16831" s="55">
        <v>50000</v>
      </c>
      <c r="FK16831" s="55" t="s">
        <v>1258</v>
      </c>
      <c r="FL16831" s="55">
        <v>0.025</v>
      </c>
    </row>
    <row r="16832" ht="14.25" customHeight="1" outlineLevel="1" spans="162:168">
      <c r="FF16832" s="55">
        <v>16825</v>
      </c>
      <c r="FG16832" s="55" t="s">
        <v>2094</v>
      </c>
      <c r="FH16832" s="55" t="s">
        <v>1410</v>
      </c>
      <c r="FI16832" s="55">
        <v>5</v>
      </c>
      <c r="FJ16832" s="55">
        <v>80000</v>
      </c>
      <c r="FK16832" s="55" t="s">
        <v>1258</v>
      </c>
      <c r="FL16832" s="55">
        <v>0.025</v>
      </c>
    </row>
    <row r="16833" ht="14.25" customHeight="1" outlineLevel="1" spans="162:168">
      <c r="FF16833" s="55">
        <v>16826</v>
      </c>
      <c r="FG16833" s="55" t="s">
        <v>2094</v>
      </c>
      <c r="FH16833" s="55" t="s">
        <v>1410</v>
      </c>
      <c r="FI16833" s="55">
        <v>5</v>
      </c>
      <c r="FJ16833" s="55">
        <v>130000</v>
      </c>
      <c r="FK16833" s="55" t="s">
        <v>1258</v>
      </c>
      <c r="FL16833" s="55">
        <v>0.025</v>
      </c>
    </row>
    <row r="16834" ht="14.25" customHeight="1" outlineLevel="1" spans="162:168">
      <c r="FF16834" s="55">
        <v>16827</v>
      </c>
      <c r="FG16834" s="55" t="s">
        <v>2094</v>
      </c>
      <c r="FH16834" s="55" t="s">
        <v>1410</v>
      </c>
      <c r="FI16834" s="55">
        <v>5</v>
      </c>
      <c r="FJ16834" s="55">
        <v>260000</v>
      </c>
      <c r="FK16834" s="55" t="s">
        <v>1258</v>
      </c>
      <c r="FL16834" s="55">
        <v>0.025</v>
      </c>
    </row>
    <row r="16835" ht="14.25" customHeight="1" outlineLevel="1" spans="162:168">
      <c r="FF16835" s="55">
        <v>16828</v>
      </c>
      <c r="FG16835" s="55" t="s">
        <v>2094</v>
      </c>
      <c r="FH16835" s="55" t="s">
        <v>1410</v>
      </c>
      <c r="FI16835" s="55">
        <v>5</v>
      </c>
      <c r="FJ16835" s="55">
        <v>400000</v>
      </c>
      <c r="FK16835" s="55" t="s">
        <v>1258</v>
      </c>
      <c r="FL16835" s="55">
        <v>0.025</v>
      </c>
    </row>
    <row r="16836" ht="14.25" customHeight="1" outlineLevel="1" spans="162:168">
      <c r="FF16836" s="55">
        <v>16829</v>
      </c>
      <c r="FG16836" s="55" t="s">
        <v>2094</v>
      </c>
      <c r="FH16836" s="55" t="s">
        <v>1410</v>
      </c>
      <c r="FI16836" s="55">
        <v>5</v>
      </c>
      <c r="FJ16836" s="55">
        <v>530000</v>
      </c>
      <c r="FK16836" s="55" t="s">
        <v>1258</v>
      </c>
      <c r="FL16836" s="55">
        <v>0.025</v>
      </c>
    </row>
    <row r="16837" ht="14.25" customHeight="1" outlineLevel="1" spans="162:168">
      <c r="FF16837" s="55">
        <v>16830</v>
      </c>
      <c r="FG16837" s="55" t="s">
        <v>2094</v>
      </c>
      <c r="FH16837" s="55" t="s">
        <v>1410</v>
      </c>
      <c r="FI16837" s="55">
        <v>5</v>
      </c>
      <c r="FJ16837" s="55">
        <v>540000</v>
      </c>
      <c r="FK16837" s="55" t="s">
        <v>1258</v>
      </c>
      <c r="FL16837" s="55">
        <v>0.025</v>
      </c>
    </row>
    <row r="16838" ht="14.25" customHeight="1" outlineLevel="1" spans="162:168">
      <c r="FF16838" s="55">
        <v>16831</v>
      </c>
      <c r="FG16838" s="55" t="s">
        <v>2094</v>
      </c>
      <c r="FH16838" s="55" t="s">
        <v>1410</v>
      </c>
      <c r="FI16838" s="55">
        <v>6</v>
      </c>
      <c r="FJ16838" s="55">
        <v>0</v>
      </c>
      <c r="FK16838" s="55" t="s">
        <v>1258</v>
      </c>
      <c r="FL16838" s="55">
        <v>0.025</v>
      </c>
    </row>
    <row r="16839" ht="14.25" customHeight="1" outlineLevel="1" spans="162:168">
      <c r="FF16839" s="55">
        <v>16832</v>
      </c>
      <c r="FG16839" s="55" t="s">
        <v>2094</v>
      </c>
      <c r="FH16839" s="55" t="s">
        <v>1410</v>
      </c>
      <c r="FI16839" s="55">
        <v>6</v>
      </c>
      <c r="FJ16839" s="55">
        <v>1000</v>
      </c>
      <c r="FK16839" s="55" t="s">
        <v>1258</v>
      </c>
      <c r="FL16839" s="55">
        <v>0.025</v>
      </c>
    </row>
    <row r="16840" ht="14.25" customHeight="1" outlineLevel="1" spans="162:168">
      <c r="FF16840" s="55">
        <v>16833</v>
      </c>
      <c r="FG16840" s="55" t="s">
        <v>2094</v>
      </c>
      <c r="FH16840" s="55" t="s">
        <v>1410</v>
      </c>
      <c r="FI16840" s="55">
        <v>6</v>
      </c>
      <c r="FJ16840" s="55">
        <v>2500</v>
      </c>
      <c r="FK16840" s="55" t="s">
        <v>1258</v>
      </c>
      <c r="FL16840" s="55">
        <v>0.025</v>
      </c>
    </row>
    <row r="16841" ht="14.25" customHeight="1" outlineLevel="1" spans="162:168">
      <c r="FF16841" s="55">
        <v>16834</v>
      </c>
      <c r="FG16841" s="55" t="s">
        <v>2094</v>
      </c>
      <c r="FH16841" s="55" t="s">
        <v>1410</v>
      </c>
      <c r="FI16841" s="55">
        <v>6</v>
      </c>
      <c r="FJ16841" s="55">
        <v>5000</v>
      </c>
      <c r="FK16841" s="55" t="s">
        <v>1258</v>
      </c>
      <c r="FL16841" s="55">
        <v>0.025</v>
      </c>
    </row>
    <row r="16842" ht="14.25" customHeight="1" outlineLevel="1" spans="162:168">
      <c r="FF16842" s="55">
        <v>16835</v>
      </c>
      <c r="FG16842" s="55" t="s">
        <v>2094</v>
      </c>
      <c r="FH16842" s="55" t="s">
        <v>1410</v>
      </c>
      <c r="FI16842" s="55">
        <v>6</v>
      </c>
      <c r="FJ16842" s="55">
        <v>10000</v>
      </c>
      <c r="FK16842" s="55" t="s">
        <v>1258</v>
      </c>
      <c r="FL16842" s="55">
        <v>0.025</v>
      </c>
    </row>
    <row r="16843" ht="14.25" customHeight="1" outlineLevel="1" spans="162:168">
      <c r="FF16843" s="55">
        <v>16836</v>
      </c>
      <c r="FG16843" s="55" t="s">
        <v>2094</v>
      </c>
      <c r="FH16843" s="55" t="s">
        <v>1410</v>
      </c>
      <c r="FI16843" s="55">
        <v>6</v>
      </c>
      <c r="FJ16843" s="55">
        <v>25000</v>
      </c>
      <c r="FK16843" s="55" t="s">
        <v>1258</v>
      </c>
      <c r="FL16843" s="55">
        <v>0.025</v>
      </c>
    </row>
    <row r="16844" ht="14.25" customHeight="1" outlineLevel="1" spans="162:168">
      <c r="FF16844" s="55">
        <v>16837</v>
      </c>
      <c r="FG16844" s="55" t="s">
        <v>2094</v>
      </c>
      <c r="FH16844" s="55" t="s">
        <v>1410</v>
      </c>
      <c r="FI16844" s="55">
        <v>6</v>
      </c>
      <c r="FJ16844" s="55">
        <v>50000</v>
      </c>
      <c r="FK16844" s="55" t="s">
        <v>1258</v>
      </c>
      <c r="FL16844" s="55">
        <v>0.025</v>
      </c>
    </row>
    <row r="16845" ht="14.25" customHeight="1" outlineLevel="1" spans="162:168">
      <c r="FF16845" s="55">
        <v>16838</v>
      </c>
      <c r="FG16845" s="55" t="s">
        <v>2094</v>
      </c>
      <c r="FH16845" s="55" t="s">
        <v>1410</v>
      </c>
      <c r="FI16845" s="55">
        <v>6</v>
      </c>
      <c r="FJ16845" s="55">
        <v>80000</v>
      </c>
      <c r="FK16845" s="55" t="s">
        <v>1258</v>
      </c>
      <c r="FL16845" s="55">
        <v>0.025</v>
      </c>
    </row>
    <row r="16846" ht="14.25" customHeight="1" outlineLevel="1" spans="162:168">
      <c r="FF16846" s="55">
        <v>16839</v>
      </c>
      <c r="FG16846" s="55" t="s">
        <v>2094</v>
      </c>
      <c r="FH16846" s="55" t="s">
        <v>1410</v>
      </c>
      <c r="FI16846" s="55">
        <v>6</v>
      </c>
      <c r="FJ16846" s="55">
        <v>130000</v>
      </c>
      <c r="FK16846" s="55" t="s">
        <v>1258</v>
      </c>
      <c r="FL16846" s="55">
        <v>0.025</v>
      </c>
    </row>
    <row r="16847" ht="14.25" customHeight="1" outlineLevel="1" spans="162:168">
      <c r="FF16847" s="55">
        <v>16840</v>
      </c>
      <c r="FG16847" s="55" t="s">
        <v>2094</v>
      </c>
      <c r="FH16847" s="55" t="s">
        <v>1410</v>
      </c>
      <c r="FI16847" s="55">
        <v>6</v>
      </c>
      <c r="FJ16847" s="55">
        <v>260000</v>
      </c>
      <c r="FK16847" s="55" t="s">
        <v>1258</v>
      </c>
      <c r="FL16847" s="55">
        <v>0.025</v>
      </c>
    </row>
    <row r="16848" ht="14.25" customHeight="1" outlineLevel="1" spans="162:168">
      <c r="FF16848" s="55">
        <v>16841</v>
      </c>
      <c r="FG16848" s="55" t="s">
        <v>2094</v>
      </c>
      <c r="FH16848" s="55" t="s">
        <v>1410</v>
      </c>
      <c r="FI16848" s="55">
        <v>6</v>
      </c>
      <c r="FJ16848" s="55">
        <v>400000</v>
      </c>
      <c r="FK16848" s="55" t="s">
        <v>1258</v>
      </c>
      <c r="FL16848" s="55">
        <v>0.025</v>
      </c>
    </row>
    <row r="16849" ht="14.25" customHeight="1" outlineLevel="1" spans="162:168">
      <c r="FF16849" s="55">
        <v>16842</v>
      </c>
      <c r="FG16849" s="55" t="s">
        <v>2094</v>
      </c>
      <c r="FH16849" s="55" t="s">
        <v>1410</v>
      </c>
      <c r="FI16849" s="55">
        <v>6</v>
      </c>
      <c r="FJ16849" s="55">
        <v>530000</v>
      </c>
      <c r="FK16849" s="55" t="s">
        <v>1258</v>
      </c>
      <c r="FL16849" s="55">
        <v>0.025</v>
      </c>
    </row>
    <row r="16850" ht="14.25" customHeight="1" outlineLevel="1" spans="162:168">
      <c r="FF16850" s="55">
        <v>16843</v>
      </c>
      <c r="FG16850" s="55" t="s">
        <v>2094</v>
      </c>
      <c r="FH16850" s="55" t="s">
        <v>1410</v>
      </c>
      <c r="FI16850" s="55">
        <v>6</v>
      </c>
      <c r="FJ16850" s="55">
        <v>540000</v>
      </c>
      <c r="FK16850" s="55" t="s">
        <v>1258</v>
      </c>
      <c r="FL16850" s="55">
        <v>0.025</v>
      </c>
    </row>
    <row r="16851" ht="14.25" customHeight="1" outlineLevel="1" spans="162:168">
      <c r="FF16851" s="55">
        <v>16844</v>
      </c>
      <c r="FG16851" s="55" t="s">
        <v>2094</v>
      </c>
      <c r="FH16851" s="55" t="s">
        <v>1810</v>
      </c>
      <c r="FI16851" s="55">
        <v>1</v>
      </c>
      <c r="FJ16851" s="55">
        <v>0</v>
      </c>
      <c r="FK16851" s="55" t="s">
        <v>1258</v>
      </c>
      <c r="FL16851" s="55">
        <v>0.0375</v>
      </c>
    </row>
    <row r="16852" ht="14.25" customHeight="1" outlineLevel="1" spans="162:168">
      <c r="FF16852" s="55">
        <v>16845</v>
      </c>
      <c r="FG16852" s="55" t="s">
        <v>2094</v>
      </c>
      <c r="FH16852" s="55" t="s">
        <v>1810</v>
      </c>
      <c r="FI16852" s="55">
        <v>1</v>
      </c>
      <c r="FJ16852" s="55">
        <v>1000</v>
      </c>
      <c r="FK16852" s="55" t="s">
        <v>1258</v>
      </c>
      <c r="FL16852" s="55">
        <v>0.0334</v>
      </c>
    </row>
    <row r="16853" ht="14.25" customHeight="1" outlineLevel="1" spans="162:168">
      <c r="FF16853" s="55">
        <v>16846</v>
      </c>
      <c r="FG16853" s="55" t="s">
        <v>2094</v>
      </c>
      <c r="FH16853" s="55" t="s">
        <v>1810</v>
      </c>
      <c r="FI16853" s="55">
        <v>1</v>
      </c>
      <c r="FJ16853" s="55">
        <v>2500</v>
      </c>
      <c r="FK16853" s="55" t="s">
        <v>1258</v>
      </c>
      <c r="FL16853" s="55">
        <v>0.0317</v>
      </c>
    </row>
    <row r="16854" ht="14.25" customHeight="1" outlineLevel="1" spans="162:168">
      <c r="FF16854" s="55">
        <v>16847</v>
      </c>
      <c r="FG16854" s="55" t="s">
        <v>2094</v>
      </c>
      <c r="FH16854" s="55" t="s">
        <v>1810</v>
      </c>
      <c r="FI16854" s="55">
        <v>1</v>
      </c>
      <c r="FJ16854" s="55">
        <v>5000</v>
      </c>
      <c r="FK16854" s="55" t="s">
        <v>1258</v>
      </c>
      <c r="FL16854" s="55">
        <v>0.03</v>
      </c>
    </row>
    <row r="16855" ht="14.25" customHeight="1" outlineLevel="1" spans="162:168">
      <c r="FF16855" s="55">
        <v>16848</v>
      </c>
      <c r="FG16855" s="55" t="s">
        <v>2094</v>
      </c>
      <c r="FH16855" s="55" t="s">
        <v>1810</v>
      </c>
      <c r="FI16855" s="55">
        <v>1</v>
      </c>
      <c r="FJ16855" s="55">
        <v>10000</v>
      </c>
      <c r="FK16855" s="55" t="s">
        <v>1258</v>
      </c>
      <c r="FL16855" s="55">
        <v>0.0284</v>
      </c>
    </row>
    <row r="16856" ht="14.25" customHeight="1" outlineLevel="1" spans="162:168">
      <c r="FF16856" s="55">
        <v>16849</v>
      </c>
      <c r="FG16856" s="55" t="s">
        <v>2094</v>
      </c>
      <c r="FH16856" s="55" t="s">
        <v>1810</v>
      </c>
      <c r="FI16856" s="55">
        <v>1</v>
      </c>
      <c r="FJ16856" s="55">
        <v>25000</v>
      </c>
      <c r="FK16856" s="55" t="s">
        <v>1258</v>
      </c>
      <c r="FL16856" s="55">
        <v>0.0284</v>
      </c>
    </row>
    <row r="16857" ht="14.25" customHeight="1" outlineLevel="1" spans="162:168">
      <c r="FF16857" s="55">
        <v>16850</v>
      </c>
      <c r="FG16857" s="55" t="s">
        <v>2094</v>
      </c>
      <c r="FH16857" s="55" t="s">
        <v>1810</v>
      </c>
      <c r="FI16857" s="55">
        <v>1</v>
      </c>
      <c r="FJ16857" s="55">
        <v>50000</v>
      </c>
      <c r="FK16857" s="55" t="s">
        <v>1258</v>
      </c>
      <c r="FL16857" s="55">
        <v>0.025</v>
      </c>
    </row>
    <row r="16858" ht="14.25" customHeight="1" outlineLevel="1" spans="162:168">
      <c r="FF16858" s="55">
        <v>16851</v>
      </c>
      <c r="FG16858" s="55" t="s">
        <v>2094</v>
      </c>
      <c r="FH16858" s="55" t="s">
        <v>1810</v>
      </c>
      <c r="FI16858" s="55">
        <v>1</v>
      </c>
      <c r="FJ16858" s="55">
        <v>80000</v>
      </c>
      <c r="FK16858" s="55" t="s">
        <v>1258</v>
      </c>
      <c r="FL16858" s="55">
        <v>0.025</v>
      </c>
    </row>
    <row r="16859" ht="14.25" customHeight="1" outlineLevel="1" spans="162:168">
      <c r="FF16859" s="55">
        <v>16852</v>
      </c>
      <c r="FG16859" s="55" t="s">
        <v>2094</v>
      </c>
      <c r="FH16859" s="55" t="s">
        <v>1810</v>
      </c>
      <c r="FI16859" s="55">
        <v>1</v>
      </c>
      <c r="FJ16859" s="55">
        <v>130000</v>
      </c>
      <c r="FK16859" s="55" t="s">
        <v>1258</v>
      </c>
      <c r="FL16859" s="55">
        <v>0.025</v>
      </c>
    </row>
    <row r="16860" ht="14.25" customHeight="1" outlineLevel="1" spans="162:168">
      <c r="FF16860" s="55">
        <v>16853</v>
      </c>
      <c r="FG16860" s="55" t="s">
        <v>2094</v>
      </c>
      <c r="FH16860" s="55" t="s">
        <v>1810</v>
      </c>
      <c r="FI16860" s="55">
        <v>1</v>
      </c>
      <c r="FJ16860" s="55">
        <v>260000</v>
      </c>
      <c r="FK16860" s="55" t="s">
        <v>1258</v>
      </c>
      <c r="FL16860" s="55">
        <v>0.025</v>
      </c>
    </row>
    <row r="16861" ht="14.25" customHeight="1" outlineLevel="1" spans="162:168">
      <c r="FF16861" s="55">
        <v>16854</v>
      </c>
      <c r="FG16861" s="55" t="s">
        <v>2094</v>
      </c>
      <c r="FH16861" s="55" t="s">
        <v>1810</v>
      </c>
      <c r="FI16861" s="55">
        <v>1</v>
      </c>
      <c r="FJ16861" s="55">
        <v>400000</v>
      </c>
      <c r="FK16861" s="55" t="s">
        <v>1258</v>
      </c>
      <c r="FL16861" s="55">
        <v>0.025</v>
      </c>
    </row>
    <row r="16862" ht="14.25" customHeight="1" outlineLevel="1" spans="162:168">
      <c r="FF16862" s="55">
        <v>16855</v>
      </c>
      <c r="FG16862" s="55" t="s">
        <v>2094</v>
      </c>
      <c r="FH16862" s="55" t="s">
        <v>1810</v>
      </c>
      <c r="FI16862" s="55">
        <v>1</v>
      </c>
      <c r="FJ16862" s="55">
        <v>530000</v>
      </c>
      <c r="FK16862" s="55" t="s">
        <v>1258</v>
      </c>
      <c r="FL16862" s="55">
        <v>0.025</v>
      </c>
    </row>
    <row r="16863" ht="14.25" customHeight="1" outlineLevel="1" spans="162:168">
      <c r="FF16863" s="55">
        <v>16856</v>
      </c>
      <c r="FG16863" s="55" t="s">
        <v>2094</v>
      </c>
      <c r="FH16863" s="55" t="s">
        <v>1810</v>
      </c>
      <c r="FI16863" s="55">
        <v>1</v>
      </c>
      <c r="FJ16863" s="55">
        <v>540000</v>
      </c>
      <c r="FK16863" s="55" t="s">
        <v>1258</v>
      </c>
      <c r="FL16863" s="55">
        <v>0.025</v>
      </c>
    </row>
    <row r="16864" ht="14.25" customHeight="1" outlineLevel="1" spans="162:168">
      <c r="FF16864" s="55">
        <v>16857</v>
      </c>
      <c r="FG16864" s="55" t="s">
        <v>2094</v>
      </c>
      <c r="FH16864" s="55" t="s">
        <v>1810</v>
      </c>
      <c r="FI16864" s="55">
        <v>2</v>
      </c>
      <c r="FJ16864" s="55">
        <v>0</v>
      </c>
      <c r="FK16864" s="55" t="s">
        <v>1258</v>
      </c>
      <c r="FL16864" s="55">
        <v>0.0334</v>
      </c>
    </row>
    <row r="16865" ht="14.25" customHeight="1" outlineLevel="1" spans="162:168">
      <c r="FF16865" s="55">
        <v>16858</v>
      </c>
      <c r="FG16865" s="55" t="s">
        <v>2094</v>
      </c>
      <c r="FH16865" s="55" t="s">
        <v>1810</v>
      </c>
      <c r="FI16865" s="55">
        <v>2</v>
      </c>
      <c r="FJ16865" s="55">
        <v>1000</v>
      </c>
      <c r="FK16865" s="55" t="s">
        <v>1258</v>
      </c>
      <c r="FL16865" s="55">
        <v>0.0292</v>
      </c>
    </row>
    <row r="16866" ht="14.25" customHeight="1" outlineLevel="1" spans="162:168">
      <c r="FF16866" s="55">
        <v>16859</v>
      </c>
      <c r="FG16866" s="55" t="s">
        <v>2094</v>
      </c>
      <c r="FH16866" s="55" t="s">
        <v>1810</v>
      </c>
      <c r="FI16866" s="55">
        <v>2</v>
      </c>
      <c r="FJ16866" s="55">
        <v>2500</v>
      </c>
      <c r="FK16866" s="55" t="s">
        <v>1258</v>
      </c>
      <c r="FL16866" s="55">
        <v>0.025</v>
      </c>
    </row>
    <row r="16867" ht="14.25" customHeight="1" outlineLevel="1" spans="162:168">
      <c r="FF16867" s="55">
        <v>16860</v>
      </c>
      <c r="FG16867" s="55" t="s">
        <v>2094</v>
      </c>
      <c r="FH16867" s="55" t="s">
        <v>1810</v>
      </c>
      <c r="FI16867" s="55">
        <v>2</v>
      </c>
      <c r="FJ16867" s="55">
        <v>5000</v>
      </c>
      <c r="FK16867" s="55" t="s">
        <v>1258</v>
      </c>
      <c r="FL16867" s="55">
        <v>0.025</v>
      </c>
    </row>
    <row r="16868" ht="14.25" customHeight="1" outlineLevel="1" spans="162:168">
      <c r="FF16868" s="55">
        <v>16861</v>
      </c>
      <c r="FG16868" s="55" t="s">
        <v>2094</v>
      </c>
      <c r="FH16868" s="55" t="s">
        <v>1810</v>
      </c>
      <c r="FI16868" s="55">
        <v>2</v>
      </c>
      <c r="FJ16868" s="55">
        <v>10000</v>
      </c>
      <c r="FK16868" s="55" t="s">
        <v>1258</v>
      </c>
      <c r="FL16868" s="55">
        <v>0.025</v>
      </c>
    </row>
    <row r="16869" ht="14.25" customHeight="1" outlineLevel="1" spans="162:168">
      <c r="FF16869" s="55">
        <v>16862</v>
      </c>
      <c r="FG16869" s="55" t="s">
        <v>2094</v>
      </c>
      <c r="FH16869" s="55" t="s">
        <v>1810</v>
      </c>
      <c r="FI16869" s="55">
        <v>2</v>
      </c>
      <c r="FJ16869" s="55">
        <v>25000</v>
      </c>
      <c r="FK16869" s="55" t="s">
        <v>1258</v>
      </c>
      <c r="FL16869" s="55">
        <v>0.0242</v>
      </c>
    </row>
    <row r="16870" ht="14.25" customHeight="1" outlineLevel="1" spans="162:168">
      <c r="FF16870" s="55">
        <v>16863</v>
      </c>
      <c r="FG16870" s="55" t="s">
        <v>2094</v>
      </c>
      <c r="FH16870" s="55" t="s">
        <v>1810</v>
      </c>
      <c r="FI16870" s="55">
        <v>2</v>
      </c>
      <c r="FJ16870" s="55">
        <v>50000</v>
      </c>
      <c r="FK16870" s="55" t="s">
        <v>1258</v>
      </c>
      <c r="FL16870" s="55">
        <v>0.0225</v>
      </c>
    </row>
    <row r="16871" ht="14.25" customHeight="1" outlineLevel="1" spans="162:168">
      <c r="FF16871" s="55">
        <v>16864</v>
      </c>
      <c r="FG16871" s="55" t="s">
        <v>2094</v>
      </c>
      <c r="FH16871" s="55" t="s">
        <v>1810</v>
      </c>
      <c r="FI16871" s="55">
        <v>2</v>
      </c>
      <c r="FJ16871" s="55">
        <v>80000</v>
      </c>
      <c r="FK16871" s="55" t="s">
        <v>1258</v>
      </c>
      <c r="FL16871" s="55">
        <v>0.0209</v>
      </c>
    </row>
    <row r="16872" ht="14.25" customHeight="1" outlineLevel="1" spans="162:168">
      <c r="FF16872" s="55">
        <v>16865</v>
      </c>
      <c r="FG16872" s="55" t="s">
        <v>2094</v>
      </c>
      <c r="FH16872" s="55" t="s">
        <v>1810</v>
      </c>
      <c r="FI16872" s="55">
        <v>2</v>
      </c>
      <c r="FJ16872" s="55">
        <v>130000</v>
      </c>
      <c r="FK16872" s="55" t="s">
        <v>1258</v>
      </c>
      <c r="FL16872" s="55">
        <v>0.0209</v>
      </c>
    </row>
    <row r="16873" ht="14.25" customHeight="1" outlineLevel="1" spans="162:168">
      <c r="FF16873" s="55">
        <v>16866</v>
      </c>
      <c r="FG16873" s="55" t="s">
        <v>2094</v>
      </c>
      <c r="FH16873" s="55" t="s">
        <v>1810</v>
      </c>
      <c r="FI16873" s="55">
        <v>2</v>
      </c>
      <c r="FJ16873" s="55">
        <v>260000</v>
      </c>
      <c r="FK16873" s="55" t="s">
        <v>1258</v>
      </c>
      <c r="FL16873" s="55">
        <v>0.0209</v>
      </c>
    </row>
    <row r="16874" ht="14.25" customHeight="1" outlineLevel="1" spans="162:168">
      <c r="FF16874" s="55">
        <v>16867</v>
      </c>
      <c r="FG16874" s="55" t="s">
        <v>2094</v>
      </c>
      <c r="FH16874" s="55" t="s">
        <v>1810</v>
      </c>
      <c r="FI16874" s="55">
        <v>2</v>
      </c>
      <c r="FJ16874" s="55">
        <v>400000</v>
      </c>
      <c r="FK16874" s="55" t="s">
        <v>1258</v>
      </c>
      <c r="FL16874" s="55">
        <v>0.0209</v>
      </c>
    </row>
    <row r="16875" ht="14.25" customHeight="1" outlineLevel="1" spans="162:168">
      <c r="FF16875" s="55">
        <v>16868</v>
      </c>
      <c r="FG16875" s="55" t="s">
        <v>2094</v>
      </c>
      <c r="FH16875" s="55" t="s">
        <v>1810</v>
      </c>
      <c r="FI16875" s="55">
        <v>2</v>
      </c>
      <c r="FJ16875" s="55">
        <v>530000</v>
      </c>
      <c r="FK16875" s="55" t="s">
        <v>1258</v>
      </c>
      <c r="FL16875" s="55">
        <v>0.0209</v>
      </c>
    </row>
    <row r="16876" ht="14.25" customHeight="1" outlineLevel="1" spans="162:168">
      <c r="FF16876" s="55">
        <v>16869</v>
      </c>
      <c r="FG16876" s="55" t="s">
        <v>2094</v>
      </c>
      <c r="FH16876" s="55" t="s">
        <v>1810</v>
      </c>
      <c r="FI16876" s="55">
        <v>2</v>
      </c>
      <c r="FJ16876" s="55">
        <v>540000</v>
      </c>
      <c r="FK16876" s="55" t="s">
        <v>1258</v>
      </c>
      <c r="FL16876" s="55">
        <v>0.0209</v>
      </c>
    </row>
    <row r="16877" ht="14.25" customHeight="1" outlineLevel="1" spans="162:168">
      <c r="FF16877" s="55">
        <v>16870</v>
      </c>
      <c r="FG16877" s="55" t="s">
        <v>2094</v>
      </c>
      <c r="FH16877" s="55" t="s">
        <v>1810</v>
      </c>
      <c r="FI16877" s="55">
        <v>3</v>
      </c>
      <c r="FJ16877" s="55">
        <v>0</v>
      </c>
      <c r="FK16877" s="55" t="s">
        <v>1258</v>
      </c>
      <c r="FL16877" s="55">
        <v>0.0334</v>
      </c>
    </row>
    <row r="16878" ht="14.25" customHeight="1" outlineLevel="1" spans="162:168">
      <c r="FF16878" s="55">
        <v>16871</v>
      </c>
      <c r="FG16878" s="55" t="s">
        <v>2094</v>
      </c>
      <c r="FH16878" s="55" t="s">
        <v>1810</v>
      </c>
      <c r="FI16878" s="55">
        <v>3</v>
      </c>
      <c r="FJ16878" s="55">
        <v>1000</v>
      </c>
      <c r="FK16878" s="55" t="s">
        <v>1258</v>
      </c>
      <c r="FL16878" s="55">
        <v>0.0334</v>
      </c>
    </row>
    <row r="16879" ht="14.25" customHeight="1" outlineLevel="1" spans="162:168">
      <c r="FF16879" s="55">
        <v>16872</v>
      </c>
      <c r="FG16879" s="55" t="s">
        <v>2094</v>
      </c>
      <c r="FH16879" s="55" t="s">
        <v>1810</v>
      </c>
      <c r="FI16879" s="55">
        <v>3</v>
      </c>
      <c r="FJ16879" s="55">
        <v>2500</v>
      </c>
      <c r="FK16879" s="55" t="s">
        <v>1258</v>
      </c>
      <c r="FL16879" s="55">
        <v>0.0334</v>
      </c>
    </row>
    <row r="16880" ht="14.25" customHeight="1" outlineLevel="1" spans="162:168">
      <c r="FF16880" s="55">
        <v>16873</v>
      </c>
      <c r="FG16880" s="55" t="s">
        <v>2094</v>
      </c>
      <c r="FH16880" s="55" t="s">
        <v>1810</v>
      </c>
      <c r="FI16880" s="55">
        <v>3</v>
      </c>
      <c r="FJ16880" s="55">
        <v>5000</v>
      </c>
      <c r="FK16880" s="55" t="s">
        <v>1258</v>
      </c>
      <c r="FL16880" s="55">
        <v>0.0334</v>
      </c>
    </row>
    <row r="16881" ht="14.25" customHeight="1" outlineLevel="1" spans="162:168">
      <c r="FF16881" s="55">
        <v>16874</v>
      </c>
      <c r="FG16881" s="55" t="s">
        <v>2094</v>
      </c>
      <c r="FH16881" s="55" t="s">
        <v>1810</v>
      </c>
      <c r="FI16881" s="55">
        <v>3</v>
      </c>
      <c r="FJ16881" s="55">
        <v>10000</v>
      </c>
      <c r="FK16881" s="55" t="s">
        <v>1258</v>
      </c>
      <c r="FL16881" s="55">
        <v>0.0334</v>
      </c>
    </row>
    <row r="16882" ht="14.25" customHeight="1" outlineLevel="1" spans="162:168">
      <c r="FF16882" s="55">
        <v>16875</v>
      </c>
      <c r="FG16882" s="55" t="s">
        <v>2094</v>
      </c>
      <c r="FH16882" s="55" t="s">
        <v>1810</v>
      </c>
      <c r="FI16882" s="55">
        <v>3</v>
      </c>
      <c r="FJ16882" s="55">
        <v>25000</v>
      </c>
      <c r="FK16882" s="55" t="s">
        <v>1258</v>
      </c>
      <c r="FL16882" s="55">
        <v>0.0334</v>
      </c>
    </row>
    <row r="16883" ht="14.25" customHeight="1" outlineLevel="1" spans="162:168">
      <c r="FF16883" s="55">
        <v>16876</v>
      </c>
      <c r="FG16883" s="55" t="s">
        <v>2094</v>
      </c>
      <c r="FH16883" s="55" t="s">
        <v>1810</v>
      </c>
      <c r="FI16883" s="55">
        <v>3</v>
      </c>
      <c r="FJ16883" s="55">
        <v>50000</v>
      </c>
      <c r="FK16883" s="55" t="s">
        <v>1258</v>
      </c>
      <c r="FL16883" s="55">
        <v>0.0334</v>
      </c>
    </row>
    <row r="16884" ht="14.25" customHeight="1" outlineLevel="1" spans="162:168">
      <c r="FF16884" s="55">
        <v>16877</v>
      </c>
      <c r="FG16884" s="55" t="s">
        <v>2094</v>
      </c>
      <c r="FH16884" s="55" t="s">
        <v>1810</v>
      </c>
      <c r="FI16884" s="55">
        <v>3</v>
      </c>
      <c r="FJ16884" s="55">
        <v>80000</v>
      </c>
      <c r="FK16884" s="55" t="s">
        <v>1258</v>
      </c>
      <c r="FL16884" s="55">
        <v>0.0334</v>
      </c>
    </row>
    <row r="16885" ht="14.25" customHeight="1" outlineLevel="1" spans="162:168">
      <c r="FF16885" s="55">
        <v>16878</v>
      </c>
      <c r="FG16885" s="55" t="s">
        <v>2094</v>
      </c>
      <c r="FH16885" s="55" t="s">
        <v>1810</v>
      </c>
      <c r="FI16885" s="55">
        <v>3</v>
      </c>
      <c r="FJ16885" s="55">
        <v>130000</v>
      </c>
      <c r="FK16885" s="55" t="s">
        <v>1258</v>
      </c>
      <c r="FL16885" s="55">
        <v>0.0334</v>
      </c>
    </row>
    <row r="16886" ht="14.25" customHeight="1" outlineLevel="1" spans="162:168">
      <c r="FF16886" s="55">
        <v>16879</v>
      </c>
      <c r="FG16886" s="55" t="s">
        <v>2094</v>
      </c>
      <c r="FH16886" s="55" t="s">
        <v>1810</v>
      </c>
      <c r="FI16886" s="55">
        <v>3</v>
      </c>
      <c r="FJ16886" s="55">
        <v>260000</v>
      </c>
      <c r="FK16886" s="55" t="s">
        <v>1258</v>
      </c>
      <c r="FL16886" s="55">
        <v>0.0334</v>
      </c>
    </row>
    <row r="16887" ht="14.25" customHeight="1" outlineLevel="1" spans="162:168">
      <c r="FF16887" s="55">
        <v>16880</v>
      </c>
      <c r="FG16887" s="55" t="s">
        <v>2094</v>
      </c>
      <c r="FH16887" s="55" t="s">
        <v>1810</v>
      </c>
      <c r="FI16887" s="55">
        <v>3</v>
      </c>
      <c r="FJ16887" s="55">
        <v>400000</v>
      </c>
      <c r="FK16887" s="55" t="s">
        <v>1258</v>
      </c>
      <c r="FL16887" s="55">
        <v>0.0334</v>
      </c>
    </row>
    <row r="16888" ht="14.25" customHeight="1" outlineLevel="1" spans="162:168">
      <c r="FF16888" s="55">
        <v>16881</v>
      </c>
      <c r="FG16888" s="55" t="s">
        <v>2094</v>
      </c>
      <c r="FH16888" s="55" t="s">
        <v>1810</v>
      </c>
      <c r="FI16888" s="55">
        <v>3</v>
      </c>
      <c r="FJ16888" s="55">
        <v>530000</v>
      </c>
      <c r="FK16888" s="55" t="s">
        <v>1258</v>
      </c>
      <c r="FL16888" s="55">
        <v>0.0334</v>
      </c>
    </row>
    <row r="16889" ht="14.25" customHeight="1" outlineLevel="1" spans="162:168">
      <c r="FF16889" s="55">
        <v>16882</v>
      </c>
      <c r="FG16889" s="55" t="s">
        <v>2094</v>
      </c>
      <c r="FH16889" s="55" t="s">
        <v>1810</v>
      </c>
      <c r="FI16889" s="55">
        <v>3</v>
      </c>
      <c r="FJ16889" s="55">
        <v>540000</v>
      </c>
      <c r="FK16889" s="55" t="s">
        <v>1258</v>
      </c>
      <c r="FL16889" s="55">
        <v>0.0334</v>
      </c>
    </row>
    <row r="16890" ht="14.25" customHeight="1" outlineLevel="1" spans="162:168">
      <c r="FF16890" s="55">
        <v>16883</v>
      </c>
      <c r="FG16890" s="55" t="s">
        <v>2094</v>
      </c>
      <c r="FH16890" s="55" t="s">
        <v>1810</v>
      </c>
      <c r="FI16890" s="55">
        <v>4</v>
      </c>
      <c r="FJ16890" s="55">
        <v>0</v>
      </c>
      <c r="FK16890" s="55" t="s">
        <v>1258</v>
      </c>
      <c r="FL16890" s="55">
        <v>0.025</v>
      </c>
    </row>
    <row r="16891" ht="14.25" customHeight="1" outlineLevel="1" spans="162:168">
      <c r="FF16891" s="55">
        <v>16884</v>
      </c>
      <c r="FG16891" s="55" t="s">
        <v>2094</v>
      </c>
      <c r="FH16891" s="55" t="s">
        <v>1810</v>
      </c>
      <c r="FI16891" s="55">
        <v>4</v>
      </c>
      <c r="FJ16891" s="55">
        <v>1000</v>
      </c>
      <c r="FK16891" s="55" t="s">
        <v>1258</v>
      </c>
      <c r="FL16891" s="55">
        <v>0.025</v>
      </c>
    </row>
    <row r="16892" ht="14.25" customHeight="1" outlineLevel="1" spans="162:168">
      <c r="FF16892" s="55">
        <v>16885</v>
      </c>
      <c r="FG16892" s="55" t="s">
        <v>2094</v>
      </c>
      <c r="FH16892" s="55" t="s">
        <v>1810</v>
      </c>
      <c r="FI16892" s="55">
        <v>4</v>
      </c>
      <c r="FJ16892" s="55">
        <v>2500</v>
      </c>
      <c r="FK16892" s="55" t="s">
        <v>1258</v>
      </c>
      <c r="FL16892" s="55">
        <v>0.025</v>
      </c>
    </row>
    <row r="16893" ht="14.25" customHeight="1" outlineLevel="1" spans="162:168">
      <c r="FF16893" s="55">
        <v>16886</v>
      </c>
      <c r="FG16893" s="55" t="s">
        <v>2094</v>
      </c>
      <c r="FH16893" s="55" t="s">
        <v>1810</v>
      </c>
      <c r="FI16893" s="55">
        <v>4</v>
      </c>
      <c r="FJ16893" s="55">
        <v>5000</v>
      </c>
      <c r="FK16893" s="55" t="s">
        <v>1258</v>
      </c>
      <c r="FL16893" s="55">
        <v>0.025</v>
      </c>
    </row>
    <row r="16894" ht="14.25" customHeight="1" outlineLevel="1" spans="162:168">
      <c r="FF16894" s="55">
        <v>16887</v>
      </c>
      <c r="FG16894" s="55" t="s">
        <v>2094</v>
      </c>
      <c r="FH16894" s="55" t="s">
        <v>1810</v>
      </c>
      <c r="FI16894" s="55">
        <v>4</v>
      </c>
      <c r="FJ16894" s="55">
        <v>10000</v>
      </c>
      <c r="FK16894" s="55" t="s">
        <v>1258</v>
      </c>
      <c r="FL16894" s="55">
        <v>0.025</v>
      </c>
    </row>
    <row r="16895" ht="14.25" customHeight="1" outlineLevel="1" spans="162:168">
      <c r="FF16895" s="55">
        <v>16888</v>
      </c>
      <c r="FG16895" s="55" t="s">
        <v>2094</v>
      </c>
      <c r="FH16895" s="55" t="s">
        <v>1810</v>
      </c>
      <c r="FI16895" s="55">
        <v>4</v>
      </c>
      <c r="FJ16895" s="55">
        <v>25000</v>
      </c>
      <c r="FK16895" s="55" t="s">
        <v>1258</v>
      </c>
      <c r="FL16895" s="55">
        <v>0.025</v>
      </c>
    </row>
    <row r="16896" ht="14.25" customHeight="1" outlineLevel="1" spans="162:168">
      <c r="FF16896" s="55">
        <v>16889</v>
      </c>
      <c r="FG16896" s="55" t="s">
        <v>2094</v>
      </c>
      <c r="FH16896" s="55" t="s">
        <v>1810</v>
      </c>
      <c r="FI16896" s="55">
        <v>4</v>
      </c>
      <c r="FJ16896" s="55">
        <v>50000</v>
      </c>
      <c r="FK16896" s="55" t="s">
        <v>1258</v>
      </c>
      <c r="FL16896" s="55">
        <v>0.025</v>
      </c>
    </row>
    <row r="16897" ht="14.25" customHeight="1" outlineLevel="1" spans="162:168">
      <c r="FF16897" s="55">
        <v>16890</v>
      </c>
      <c r="FG16897" s="55" t="s">
        <v>2094</v>
      </c>
      <c r="FH16897" s="55" t="s">
        <v>1810</v>
      </c>
      <c r="FI16897" s="55">
        <v>4</v>
      </c>
      <c r="FJ16897" s="55">
        <v>80000</v>
      </c>
      <c r="FK16897" s="55" t="s">
        <v>1258</v>
      </c>
      <c r="FL16897" s="55">
        <v>0.025</v>
      </c>
    </row>
    <row r="16898" ht="14.25" customHeight="1" outlineLevel="1" spans="162:168">
      <c r="FF16898" s="55">
        <v>16891</v>
      </c>
      <c r="FG16898" s="55" t="s">
        <v>2094</v>
      </c>
      <c r="FH16898" s="55" t="s">
        <v>1810</v>
      </c>
      <c r="FI16898" s="55">
        <v>4</v>
      </c>
      <c r="FJ16898" s="55">
        <v>130000</v>
      </c>
      <c r="FK16898" s="55" t="s">
        <v>1258</v>
      </c>
      <c r="FL16898" s="55">
        <v>0.025</v>
      </c>
    </row>
    <row r="16899" ht="14.25" customHeight="1" outlineLevel="1" spans="162:168">
      <c r="FF16899" s="55">
        <v>16892</v>
      </c>
      <c r="FG16899" s="55" t="s">
        <v>2094</v>
      </c>
      <c r="FH16899" s="55" t="s">
        <v>1810</v>
      </c>
      <c r="FI16899" s="55">
        <v>4</v>
      </c>
      <c r="FJ16899" s="55">
        <v>260000</v>
      </c>
      <c r="FK16899" s="55" t="s">
        <v>1258</v>
      </c>
      <c r="FL16899" s="55">
        <v>0.025</v>
      </c>
    </row>
    <row r="16900" ht="14.25" customHeight="1" outlineLevel="1" spans="162:168">
      <c r="FF16900" s="55">
        <v>16893</v>
      </c>
      <c r="FG16900" s="55" t="s">
        <v>2094</v>
      </c>
      <c r="FH16900" s="55" t="s">
        <v>1810</v>
      </c>
      <c r="FI16900" s="55">
        <v>4</v>
      </c>
      <c r="FJ16900" s="55">
        <v>400000</v>
      </c>
      <c r="FK16900" s="55" t="s">
        <v>1258</v>
      </c>
      <c r="FL16900" s="55">
        <v>0.025</v>
      </c>
    </row>
    <row r="16901" ht="14.25" customHeight="1" outlineLevel="1" spans="162:168">
      <c r="FF16901" s="55">
        <v>16894</v>
      </c>
      <c r="FG16901" s="55" t="s">
        <v>2094</v>
      </c>
      <c r="FH16901" s="55" t="s">
        <v>1810</v>
      </c>
      <c r="FI16901" s="55">
        <v>4</v>
      </c>
      <c r="FJ16901" s="55">
        <v>530000</v>
      </c>
      <c r="FK16901" s="55" t="s">
        <v>1258</v>
      </c>
      <c r="FL16901" s="55">
        <v>0.025</v>
      </c>
    </row>
    <row r="16902" ht="14.25" customHeight="1" outlineLevel="1" spans="162:168">
      <c r="FF16902" s="55">
        <v>16895</v>
      </c>
      <c r="FG16902" s="55" t="s">
        <v>2094</v>
      </c>
      <c r="FH16902" s="55" t="s">
        <v>1810</v>
      </c>
      <c r="FI16902" s="55">
        <v>4</v>
      </c>
      <c r="FJ16902" s="55">
        <v>540000</v>
      </c>
      <c r="FK16902" s="55" t="s">
        <v>1258</v>
      </c>
      <c r="FL16902" s="55">
        <v>0.025</v>
      </c>
    </row>
    <row r="16903" ht="14.25" customHeight="1" outlineLevel="1" spans="162:168">
      <c r="FF16903" s="55">
        <v>16896</v>
      </c>
      <c r="FG16903" s="55" t="s">
        <v>2094</v>
      </c>
      <c r="FH16903" s="55" t="s">
        <v>1644</v>
      </c>
      <c r="FI16903" s="55">
        <v>1</v>
      </c>
      <c r="FJ16903" s="55">
        <v>0</v>
      </c>
      <c r="FK16903" s="55" t="s">
        <v>1258</v>
      </c>
      <c r="FL16903" s="55">
        <v>0.0292</v>
      </c>
    </row>
    <row r="16904" ht="14.25" customHeight="1" outlineLevel="1" spans="162:168">
      <c r="FF16904" s="55">
        <v>16897</v>
      </c>
      <c r="FG16904" s="55" t="s">
        <v>2094</v>
      </c>
      <c r="FH16904" s="55" t="s">
        <v>1644</v>
      </c>
      <c r="FI16904" s="55">
        <v>1</v>
      </c>
      <c r="FJ16904" s="55">
        <v>1000</v>
      </c>
      <c r="FK16904" s="55" t="s">
        <v>1258</v>
      </c>
      <c r="FL16904" s="55">
        <v>0.0275</v>
      </c>
    </row>
    <row r="16905" ht="14.25" customHeight="1" outlineLevel="1" spans="162:168">
      <c r="FF16905" s="55">
        <v>16898</v>
      </c>
      <c r="FG16905" s="55" t="s">
        <v>2094</v>
      </c>
      <c r="FH16905" s="55" t="s">
        <v>1644</v>
      </c>
      <c r="FI16905" s="55">
        <v>1</v>
      </c>
      <c r="FJ16905" s="55">
        <v>2500</v>
      </c>
      <c r="FK16905" s="55" t="s">
        <v>1258</v>
      </c>
      <c r="FL16905" s="55">
        <v>0.0259</v>
      </c>
    </row>
    <row r="16906" ht="14.25" customHeight="1" outlineLevel="1" spans="162:168">
      <c r="FF16906" s="55">
        <v>16899</v>
      </c>
      <c r="FG16906" s="55" t="s">
        <v>2094</v>
      </c>
      <c r="FH16906" s="55" t="s">
        <v>1644</v>
      </c>
      <c r="FI16906" s="55">
        <v>1</v>
      </c>
      <c r="FJ16906" s="55">
        <v>5000</v>
      </c>
      <c r="FK16906" s="55" t="s">
        <v>1258</v>
      </c>
      <c r="FL16906" s="55">
        <v>0.025</v>
      </c>
    </row>
    <row r="16907" ht="14.25" customHeight="1" outlineLevel="1" spans="162:168">
      <c r="FF16907" s="55">
        <v>16900</v>
      </c>
      <c r="FG16907" s="55" t="s">
        <v>2094</v>
      </c>
      <c r="FH16907" s="55" t="s">
        <v>1644</v>
      </c>
      <c r="FI16907" s="55">
        <v>1</v>
      </c>
      <c r="FJ16907" s="55">
        <v>10000</v>
      </c>
      <c r="FK16907" s="55" t="s">
        <v>1258</v>
      </c>
      <c r="FL16907" s="55">
        <v>0.025</v>
      </c>
    </row>
    <row r="16908" ht="14.25" customHeight="1" outlineLevel="1" spans="162:168">
      <c r="FF16908" s="55">
        <v>16901</v>
      </c>
      <c r="FG16908" s="55" t="s">
        <v>2094</v>
      </c>
      <c r="FH16908" s="55" t="s">
        <v>1644</v>
      </c>
      <c r="FI16908" s="55">
        <v>1</v>
      </c>
      <c r="FJ16908" s="55">
        <v>25000</v>
      </c>
      <c r="FK16908" s="55" t="s">
        <v>1258</v>
      </c>
      <c r="FL16908" s="55">
        <v>0.025</v>
      </c>
    </row>
    <row r="16909" ht="14.25" customHeight="1" outlineLevel="1" spans="162:168">
      <c r="FF16909" s="55">
        <v>16902</v>
      </c>
      <c r="FG16909" s="55" t="s">
        <v>2094</v>
      </c>
      <c r="FH16909" s="55" t="s">
        <v>1644</v>
      </c>
      <c r="FI16909" s="55">
        <v>1</v>
      </c>
      <c r="FJ16909" s="55">
        <v>50000</v>
      </c>
      <c r="FK16909" s="55" t="s">
        <v>1258</v>
      </c>
      <c r="FL16909" s="55">
        <v>0.025</v>
      </c>
    </row>
    <row r="16910" ht="14.25" customHeight="1" outlineLevel="1" spans="162:168">
      <c r="FF16910" s="55">
        <v>16903</v>
      </c>
      <c r="FG16910" s="55" t="s">
        <v>2094</v>
      </c>
      <c r="FH16910" s="55" t="s">
        <v>1644</v>
      </c>
      <c r="FI16910" s="55">
        <v>1</v>
      </c>
      <c r="FJ16910" s="55">
        <v>80000</v>
      </c>
      <c r="FK16910" s="55" t="s">
        <v>1258</v>
      </c>
      <c r="FL16910" s="55">
        <v>0.025</v>
      </c>
    </row>
    <row r="16911" ht="14.25" customHeight="1" outlineLevel="1" spans="162:168">
      <c r="FF16911" s="55">
        <v>16904</v>
      </c>
      <c r="FG16911" s="55" t="s">
        <v>2094</v>
      </c>
      <c r="FH16911" s="55" t="s">
        <v>1644</v>
      </c>
      <c r="FI16911" s="55">
        <v>1</v>
      </c>
      <c r="FJ16911" s="55">
        <v>130000</v>
      </c>
      <c r="FK16911" s="55" t="s">
        <v>1258</v>
      </c>
      <c r="FL16911" s="55">
        <v>0.025</v>
      </c>
    </row>
    <row r="16912" ht="14.25" customHeight="1" outlineLevel="1" spans="162:168">
      <c r="FF16912" s="55">
        <v>16905</v>
      </c>
      <c r="FG16912" s="55" t="s">
        <v>2094</v>
      </c>
      <c r="FH16912" s="55" t="s">
        <v>1644</v>
      </c>
      <c r="FI16912" s="55">
        <v>1</v>
      </c>
      <c r="FJ16912" s="55">
        <v>260000</v>
      </c>
      <c r="FK16912" s="55" t="s">
        <v>1258</v>
      </c>
      <c r="FL16912" s="55">
        <v>0.025</v>
      </c>
    </row>
    <row r="16913" ht="14.25" customHeight="1" outlineLevel="1" spans="162:168">
      <c r="FF16913" s="55">
        <v>16906</v>
      </c>
      <c r="FG16913" s="55" t="s">
        <v>2094</v>
      </c>
      <c r="FH16913" s="55" t="s">
        <v>1644</v>
      </c>
      <c r="FI16913" s="55">
        <v>1</v>
      </c>
      <c r="FJ16913" s="55">
        <v>400000</v>
      </c>
      <c r="FK16913" s="55" t="s">
        <v>1258</v>
      </c>
      <c r="FL16913" s="55">
        <v>0.025</v>
      </c>
    </row>
    <row r="16914" ht="14.25" customHeight="1" outlineLevel="1" spans="162:168">
      <c r="FF16914" s="55">
        <v>16907</v>
      </c>
      <c r="FG16914" s="55" t="s">
        <v>2094</v>
      </c>
      <c r="FH16914" s="55" t="s">
        <v>1644</v>
      </c>
      <c r="FI16914" s="55">
        <v>1</v>
      </c>
      <c r="FJ16914" s="55">
        <v>530000</v>
      </c>
      <c r="FK16914" s="55" t="s">
        <v>1258</v>
      </c>
      <c r="FL16914" s="55">
        <v>0.025</v>
      </c>
    </row>
    <row r="16915" ht="14.25" customHeight="1" outlineLevel="1" spans="162:168">
      <c r="FF16915" s="55">
        <v>16908</v>
      </c>
      <c r="FG16915" s="55" t="s">
        <v>2094</v>
      </c>
      <c r="FH16915" s="55" t="s">
        <v>1644</v>
      </c>
      <c r="FI16915" s="55">
        <v>1</v>
      </c>
      <c r="FJ16915" s="55">
        <v>540000</v>
      </c>
      <c r="FK16915" s="55" t="s">
        <v>1258</v>
      </c>
      <c r="FL16915" s="55">
        <v>0.025</v>
      </c>
    </row>
    <row r="16916" ht="14.25" customHeight="1" outlineLevel="1" spans="162:168">
      <c r="FF16916" s="55">
        <v>16909</v>
      </c>
      <c r="FG16916" s="55" t="s">
        <v>2094</v>
      </c>
      <c r="FH16916" s="55" t="s">
        <v>1644</v>
      </c>
      <c r="FI16916" s="55">
        <v>2</v>
      </c>
      <c r="FJ16916" s="55">
        <v>0</v>
      </c>
      <c r="FK16916" s="55" t="s">
        <v>1258</v>
      </c>
      <c r="FL16916" s="55">
        <v>0.025</v>
      </c>
    </row>
    <row r="16917" ht="14.25" customHeight="1" outlineLevel="1" spans="162:168">
      <c r="FF16917" s="55">
        <v>16910</v>
      </c>
      <c r="FG16917" s="55" t="s">
        <v>2094</v>
      </c>
      <c r="FH16917" s="55" t="s">
        <v>1644</v>
      </c>
      <c r="FI16917" s="55">
        <v>2</v>
      </c>
      <c r="FJ16917" s="55">
        <v>1000</v>
      </c>
      <c r="FK16917" s="55" t="s">
        <v>1258</v>
      </c>
      <c r="FL16917" s="55">
        <v>0.025</v>
      </c>
    </row>
    <row r="16918" ht="14.25" customHeight="1" outlineLevel="1" spans="162:168">
      <c r="FF16918" s="55">
        <v>16911</v>
      </c>
      <c r="FG16918" s="55" t="s">
        <v>2094</v>
      </c>
      <c r="FH16918" s="55" t="s">
        <v>1644</v>
      </c>
      <c r="FI16918" s="55">
        <v>2</v>
      </c>
      <c r="FJ16918" s="55">
        <v>2500</v>
      </c>
      <c r="FK16918" s="55" t="s">
        <v>1258</v>
      </c>
      <c r="FL16918" s="55">
        <v>0.025</v>
      </c>
    </row>
    <row r="16919" ht="14.25" customHeight="1" outlineLevel="1" spans="162:168">
      <c r="FF16919" s="55">
        <v>16912</v>
      </c>
      <c r="FG16919" s="55" t="s">
        <v>2094</v>
      </c>
      <c r="FH16919" s="55" t="s">
        <v>1644</v>
      </c>
      <c r="FI16919" s="55">
        <v>2</v>
      </c>
      <c r="FJ16919" s="55">
        <v>5000</v>
      </c>
      <c r="FK16919" s="55" t="s">
        <v>1258</v>
      </c>
      <c r="FL16919" s="55">
        <v>0.025</v>
      </c>
    </row>
    <row r="16920" ht="14.25" customHeight="1" outlineLevel="1" spans="162:168">
      <c r="FF16920" s="55">
        <v>16913</v>
      </c>
      <c r="FG16920" s="55" t="s">
        <v>2094</v>
      </c>
      <c r="FH16920" s="55" t="s">
        <v>1644</v>
      </c>
      <c r="FI16920" s="55">
        <v>2</v>
      </c>
      <c r="FJ16920" s="55">
        <v>10000</v>
      </c>
      <c r="FK16920" s="55" t="s">
        <v>1258</v>
      </c>
      <c r="FL16920" s="55">
        <v>0.025</v>
      </c>
    </row>
    <row r="16921" ht="14.25" customHeight="1" outlineLevel="1" spans="162:168">
      <c r="FF16921" s="55">
        <v>16914</v>
      </c>
      <c r="FG16921" s="55" t="s">
        <v>2094</v>
      </c>
      <c r="FH16921" s="55" t="s">
        <v>1644</v>
      </c>
      <c r="FI16921" s="55">
        <v>2</v>
      </c>
      <c r="FJ16921" s="55">
        <v>25000</v>
      </c>
      <c r="FK16921" s="55" t="s">
        <v>1258</v>
      </c>
      <c r="FL16921" s="55">
        <v>0.025</v>
      </c>
    </row>
    <row r="16922" ht="14.25" customHeight="1" outlineLevel="1" spans="162:168">
      <c r="FF16922" s="55">
        <v>16915</v>
      </c>
      <c r="FG16922" s="55" t="s">
        <v>2094</v>
      </c>
      <c r="FH16922" s="55" t="s">
        <v>1644</v>
      </c>
      <c r="FI16922" s="55">
        <v>2</v>
      </c>
      <c r="FJ16922" s="55">
        <v>50000</v>
      </c>
      <c r="FK16922" s="55" t="s">
        <v>1258</v>
      </c>
      <c r="FL16922" s="55">
        <v>0.025</v>
      </c>
    </row>
    <row r="16923" ht="14.25" customHeight="1" outlineLevel="1" spans="162:168">
      <c r="FF16923" s="55">
        <v>16916</v>
      </c>
      <c r="FG16923" s="55" t="s">
        <v>2094</v>
      </c>
      <c r="FH16923" s="55" t="s">
        <v>1644</v>
      </c>
      <c r="FI16923" s="55">
        <v>2</v>
      </c>
      <c r="FJ16923" s="55">
        <v>80000</v>
      </c>
      <c r="FK16923" s="55" t="s">
        <v>1258</v>
      </c>
      <c r="FL16923" s="55">
        <v>0.025</v>
      </c>
    </row>
    <row r="16924" ht="14.25" customHeight="1" outlineLevel="1" spans="162:168">
      <c r="FF16924" s="55">
        <v>16917</v>
      </c>
      <c r="FG16924" s="55" t="s">
        <v>2094</v>
      </c>
      <c r="FH16924" s="55" t="s">
        <v>1644</v>
      </c>
      <c r="FI16924" s="55">
        <v>2</v>
      </c>
      <c r="FJ16924" s="55">
        <v>130000</v>
      </c>
      <c r="FK16924" s="55" t="s">
        <v>1258</v>
      </c>
      <c r="FL16924" s="55">
        <v>0.025</v>
      </c>
    </row>
    <row r="16925" ht="14.25" customHeight="1" outlineLevel="1" spans="162:168">
      <c r="FF16925" s="55">
        <v>16918</v>
      </c>
      <c r="FG16925" s="55" t="s">
        <v>2094</v>
      </c>
      <c r="FH16925" s="55" t="s">
        <v>1644</v>
      </c>
      <c r="FI16925" s="55">
        <v>2</v>
      </c>
      <c r="FJ16925" s="55">
        <v>260000</v>
      </c>
      <c r="FK16925" s="55" t="s">
        <v>1258</v>
      </c>
      <c r="FL16925" s="55">
        <v>0.025</v>
      </c>
    </row>
    <row r="16926" ht="14.25" customHeight="1" outlineLevel="1" spans="162:168">
      <c r="FF16926" s="55">
        <v>16919</v>
      </c>
      <c r="FG16926" s="55" t="s">
        <v>2094</v>
      </c>
      <c r="FH16926" s="55" t="s">
        <v>1644</v>
      </c>
      <c r="FI16926" s="55">
        <v>2</v>
      </c>
      <c r="FJ16926" s="55">
        <v>400000</v>
      </c>
      <c r="FK16926" s="55" t="s">
        <v>1258</v>
      </c>
      <c r="FL16926" s="55">
        <v>0.025</v>
      </c>
    </row>
    <row r="16927" ht="14.25" customHeight="1" outlineLevel="1" spans="162:168">
      <c r="FF16927" s="55">
        <v>16920</v>
      </c>
      <c r="FG16927" s="55" t="s">
        <v>2094</v>
      </c>
      <c r="FH16927" s="55" t="s">
        <v>1644</v>
      </c>
      <c r="FI16927" s="55">
        <v>2</v>
      </c>
      <c r="FJ16927" s="55">
        <v>530000</v>
      </c>
      <c r="FK16927" s="55" t="s">
        <v>1258</v>
      </c>
      <c r="FL16927" s="55">
        <v>0.025</v>
      </c>
    </row>
    <row r="16928" ht="14.25" customHeight="1" outlineLevel="1" spans="162:168">
      <c r="FF16928" s="55">
        <v>16921</v>
      </c>
      <c r="FG16928" s="55" t="s">
        <v>2094</v>
      </c>
      <c r="FH16928" s="55" t="s">
        <v>1644</v>
      </c>
      <c r="FI16928" s="55">
        <v>2</v>
      </c>
      <c r="FJ16928" s="55">
        <v>540000</v>
      </c>
      <c r="FK16928" s="55" t="s">
        <v>1258</v>
      </c>
      <c r="FL16928" s="55">
        <v>0.025</v>
      </c>
    </row>
    <row r="16929" ht="14.25" customHeight="1" outlineLevel="1" spans="162:168">
      <c r="FF16929" s="55">
        <v>16922</v>
      </c>
      <c r="FG16929" s="55" t="s">
        <v>2094</v>
      </c>
      <c r="FH16929" s="55" t="s">
        <v>1644</v>
      </c>
      <c r="FI16929" s="55">
        <v>3</v>
      </c>
      <c r="FJ16929" s="55">
        <v>0</v>
      </c>
      <c r="FK16929" s="55" t="s">
        <v>1258</v>
      </c>
      <c r="FL16929" s="55">
        <v>0.025</v>
      </c>
    </row>
    <row r="16930" ht="14.25" customHeight="1" outlineLevel="1" spans="162:168">
      <c r="FF16930" s="55">
        <v>16923</v>
      </c>
      <c r="FG16930" s="55" t="s">
        <v>2094</v>
      </c>
      <c r="FH16930" s="55" t="s">
        <v>1644</v>
      </c>
      <c r="FI16930" s="55">
        <v>3</v>
      </c>
      <c r="FJ16930" s="55">
        <v>1000</v>
      </c>
      <c r="FK16930" s="55" t="s">
        <v>1258</v>
      </c>
      <c r="FL16930" s="55">
        <v>0.025</v>
      </c>
    </row>
    <row r="16931" ht="14.25" customHeight="1" outlineLevel="1" spans="162:168">
      <c r="FF16931" s="55">
        <v>16924</v>
      </c>
      <c r="FG16931" s="55" t="s">
        <v>2094</v>
      </c>
      <c r="FH16931" s="55" t="s">
        <v>1644</v>
      </c>
      <c r="FI16931" s="55">
        <v>3</v>
      </c>
      <c r="FJ16931" s="55">
        <v>2500</v>
      </c>
      <c r="FK16931" s="55" t="s">
        <v>1258</v>
      </c>
      <c r="FL16931" s="55">
        <v>0.025</v>
      </c>
    </row>
    <row r="16932" ht="14.25" customHeight="1" outlineLevel="1" spans="162:168">
      <c r="FF16932" s="55">
        <v>16925</v>
      </c>
      <c r="FG16932" s="55" t="s">
        <v>2094</v>
      </c>
      <c r="FH16932" s="55" t="s">
        <v>1644</v>
      </c>
      <c r="FI16932" s="55">
        <v>3</v>
      </c>
      <c r="FJ16932" s="55">
        <v>5000</v>
      </c>
      <c r="FK16932" s="55" t="s">
        <v>1258</v>
      </c>
      <c r="FL16932" s="55">
        <v>0.025</v>
      </c>
    </row>
    <row r="16933" ht="14.25" customHeight="1" outlineLevel="1" spans="162:168">
      <c r="FF16933" s="55">
        <v>16926</v>
      </c>
      <c r="FG16933" s="55" t="s">
        <v>2094</v>
      </c>
      <c r="FH16933" s="55" t="s">
        <v>1644</v>
      </c>
      <c r="FI16933" s="55">
        <v>3</v>
      </c>
      <c r="FJ16933" s="55">
        <v>10000</v>
      </c>
      <c r="FK16933" s="55" t="s">
        <v>1258</v>
      </c>
      <c r="FL16933" s="55">
        <v>0.025</v>
      </c>
    </row>
    <row r="16934" ht="14.25" customHeight="1" outlineLevel="1" spans="162:168">
      <c r="FF16934" s="55">
        <v>16927</v>
      </c>
      <c r="FG16934" s="55" t="s">
        <v>2094</v>
      </c>
      <c r="FH16934" s="55" t="s">
        <v>1644</v>
      </c>
      <c r="FI16934" s="55">
        <v>3</v>
      </c>
      <c r="FJ16934" s="55">
        <v>25000</v>
      </c>
      <c r="FK16934" s="55" t="s">
        <v>1258</v>
      </c>
      <c r="FL16934" s="55">
        <v>0.025</v>
      </c>
    </row>
    <row r="16935" ht="14.25" customHeight="1" outlineLevel="1" spans="162:168">
      <c r="FF16935" s="55">
        <v>16928</v>
      </c>
      <c r="FG16935" s="55" t="s">
        <v>2094</v>
      </c>
      <c r="FH16935" s="55" t="s">
        <v>1644</v>
      </c>
      <c r="FI16935" s="55">
        <v>3</v>
      </c>
      <c r="FJ16935" s="55">
        <v>50000</v>
      </c>
      <c r="FK16935" s="55" t="s">
        <v>1258</v>
      </c>
      <c r="FL16935" s="55">
        <v>0.025</v>
      </c>
    </row>
    <row r="16936" ht="14.25" customHeight="1" outlineLevel="1" spans="162:168">
      <c r="FF16936" s="55">
        <v>16929</v>
      </c>
      <c r="FG16936" s="55" t="s">
        <v>2094</v>
      </c>
      <c r="FH16936" s="55" t="s">
        <v>1644</v>
      </c>
      <c r="FI16936" s="55">
        <v>3</v>
      </c>
      <c r="FJ16936" s="55">
        <v>80000</v>
      </c>
      <c r="FK16936" s="55" t="s">
        <v>1258</v>
      </c>
      <c r="FL16936" s="55">
        <v>0.025</v>
      </c>
    </row>
    <row r="16937" ht="14.25" customHeight="1" outlineLevel="1" spans="162:168">
      <c r="FF16937" s="55">
        <v>16930</v>
      </c>
      <c r="FG16937" s="55" t="s">
        <v>2094</v>
      </c>
      <c r="FH16937" s="55" t="s">
        <v>1644</v>
      </c>
      <c r="FI16937" s="55">
        <v>3</v>
      </c>
      <c r="FJ16937" s="55">
        <v>130000</v>
      </c>
      <c r="FK16937" s="55" t="s">
        <v>1258</v>
      </c>
      <c r="FL16937" s="55">
        <v>0.025</v>
      </c>
    </row>
    <row r="16938" ht="14.25" customHeight="1" outlineLevel="1" spans="162:168">
      <c r="FF16938" s="55">
        <v>16931</v>
      </c>
      <c r="FG16938" s="55" t="s">
        <v>2094</v>
      </c>
      <c r="FH16938" s="55" t="s">
        <v>1644</v>
      </c>
      <c r="FI16938" s="55">
        <v>3</v>
      </c>
      <c r="FJ16938" s="55">
        <v>260000</v>
      </c>
      <c r="FK16938" s="55" t="s">
        <v>1258</v>
      </c>
      <c r="FL16938" s="55">
        <v>0.025</v>
      </c>
    </row>
    <row r="16939" ht="14.25" customHeight="1" outlineLevel="1" spans="162:168">
      <c r="FF16939" s="55">
        <v>16932</v>
      </c>
      <c r="FG16939" s="55" t="s">
        <v>2094</v>
      </c>
      <c r="FH16939" s="55" t="s">
        <v>1644</v>
      </c>
      <c r="FI16939" s="55">
        <v>3</v>
      </c>
      <c r="FJ16939" s="55">
        <v>400000</v>
      </c>
      <c r="FK16939" s="55" t="s">
        <v>1258</v>
      </c>
      <c r="FL16939" s="55">
        <v>0.025</v>
      </c>
    </row>
    <row r="16940" ht="14.25" customHeight="1" outlineLevel="1" spans="162:168">
      <c r="FF16940" s="55">
        <v>16933</v>
      </c>
      <c r="FG16940" s="55" t="s">
        <v>2094</v>
      </c>
      <c r="FH16940" s="55" t="s">
        <v>1644</v>
      </c>
      <c r="FI16940" s="55">
        <v>3</v>
      </c>
      <c r="FJ16940" s="55">
        <v>530000</v>
      </c>
      <c r="FK16940" s="55" t="s">
        <v>1258</v>
      </c>
      <c r="FL16940" s="55">
        <v>0.025</v>
      </c>
    </row>
    <row r="16941" ht="14.25" customHeight="1" outlineLevel="1" spans="162:168">
      <c r="FF16941" s="55">
        <v>16934</v>
      </c>
      <c r="FG16941" s="55" t="s">
        <v>2094</v>
      </c>
      <c r="FH16941" s="55" t="s">
        <v>1644</v>
      </c>
      <c r="FI16941" s="55">
        <v>3</v>
      </c>
      <c r="FJ16941" s="55">
        <v>540000</v>
      </c>
      <c r="FK16941" s="55" t="s">
        <v>1258</v>
      </c>
      <c r="FL16941" s="55">
        <v>0.025</v>
      </c>
    </row>
    <row r="16942" ht="14.25" customHeight="1" outlineLevel="1" spans="162:168">
      <c r="FF16942" s="55">
        <v>16935</v>
      </c>
      <c r="FG16942" s="55" t="s">
        <v>2094</v>
      </c>
      <c r="FH16942" s="55" t="s">
        <v>1268</v>
      </c>
      <c r="FI16942" s="55">
        <v>1</v>
      </c>
      <c r="FJ16942" s="55">
        <v>0</v>
      </c>
      <c r="FK16942" s="55" t="s">
        <v>1258</v>
      </c>
      <c r="FL16942" s="55">
        <v>0.025</v>
      </c>
    </row>
    <row r="16943" ht="14.25" customHeight="1" outlineLevel="1" spans="162:168">
      <c r="FF16943" s="55">
        <v>16936</v>
      </c>
      <c r="FG16943" s="55" t="s">
        <v>2094</v>
      </c>
      <c r="FH16943" s="55" t="s">
        <v>1268</v>
      </c>
      <c r="FI16943" s="55">
        <v>1</v>
      </c>
      <c r="FJ16943" s="55">
        <v>1000</v>
      </c>
      <c r="FK16943" s="55" t="s">
        <v>1258</v>
      </c>
      <c r="FL16943" s="55">
        <v>0.025</v>
      </c>
    </row>
    <row r="16944" ht="14.25" customHeight="1" outlineLevel="1" spans="162:168">
      <c r="FF16944" s="55">
        <v>16937</v>
      </c>
      <c r="FG16944" s="55" t="s">
        <v>2094</v>
      </c>
      <c r="FH16944" s="55" t="s">
        <v>1268</v>
      </c>
      <c r="FI16944" s="55">
        <v>1</v>
      </c>
      <c r="FJ16944" s="55">
        <v>2500</v>
      </c>
      <c r="FK16944" s="55" t="s">
        <v>1258</v>
      </c>
      <c r="FL16944" s="55">
        <v>0.025</v>
      </c>
    </row>
    <row r="16945" ht="14.25" customHeight="1" outlineLevel="1" spans="162:168">
      <c r="FF16945" s="55">
        <v>16938</v>
      </c>
      <c r="FG16945" s="55" t="s">
        <v>2094</v>
      </c>
      <c r="FH16945" s="55" t="s">
        <v>1268</v>
      </c>
      <c r="FI16945" s="55">
        <v>1</v>
      </c>
      <c r="FJ16945" s="55">
        <v>5000</v>
      </c>
      <c r="FK16945" s="55" t="s">
        <v>1258</v>
      </c>
      <c r="FL16945" s="55">
        <v>0.025</v>
      </c>
    </row>
    <row r="16946" ht="14.25" customHeight="1" outlineLevel="1" spans="162:168">
      <c r="FF16946" s="55">
        <v>16939</v>
      </c>
      <c r="FG16946" s="55" t="s">
        <v>2094</v>
      </c>
      <c r="FH16946" s="55" t="s">
        <v>1268</v>
      </c>
      <c r="FI16946" s="55">
        <v>1</v>
      </c>
      <c r="FJ16946" s="55">
        <v>10000</v>
      </c>
      <c r="FK16946" s="55" t="s">
        <v>1258</v>
      </c>
      <c r="FL16946" s="55">
        <v>0.025</v>
      </c>
    </row>
    <row r="16947" ht="14.25" customHeight="1" outlineLevel="1" spans="162:168">
      <c r="FF16947" s="55">
        <v>16940</v>
      </c>
      <c r="FG16947" s="55" t="s">
        <v>2094</v>
      </c>
      <c r="FH16947" s="55" t="s">
        <v>1268</v>
      </c>
      <c r="FI16947" s="55">
        <v>1</v>
      </c>
      <c r="FJ16947" s="55">
        <v>25000</v>
      </c>
      <c r="FK16947" s="55" t="s">
        <v>1258</v>
      </c>
      <c r="FL16947" s="55">
        <v>0.025</v>
      </c>
    </row>
    <row r="16948" ht="14.25" customHeight="1" outlineLevel="1" spans="162:168">
      <c r="FF16948" s="55">
        <v>16941</v>
      </c>
      <c r="FG16948" s="55" t="s">
        <v>2094</v>
      </c>
      <c r="FH16948" s="55" t="s">
        <v>1268</v>
      </c>
      <c r="FI16948" s="55">
        <v>1</v>
      </c>
      <c r="FJ16948" s="55">
        <v>50000</v>
      </c>
      <c r="FK16948" s="55" t="s">
        <v>1258</v>
      </c>
      <c r="FL16948" s="55">
        <v>0.025</v>
      </c>
    </row>
    <row r="16949" ht="14.25" customHeight="1" outlineLevel="1" spans="162:168">
      <c r="FF16949" s="55">
        <v>16942</v>
      </c>
      <c r="FG16949" s="55" t="s">
        <v>2094</v>
      </c>
      <c r="FH16949" s="55" t="s">
        <v>1268</v>
      </c>
      <c r="FI16949" s="55">
        <v>1</v>
      </c>
      <c r="FJ16949" s="55">
        <v>80000</v>
      </c>
      <c r="FK16949" s="55" t="s">
        <v>1258</v>
      </c>
      <c r="FL16949" s="55">
        <v>0.025</v>
      </c>
    </row>
    <row r="16950" ht="14.25" customHeight="1" outlineLevel="1" spans="162:168">
      <c r="FF16950" s="55">
        <v>16943</v>
      </c>
      <c r="FG16950" s="55" t="s">
        <v>2094</v>
      </c>
      <c r="FH16950" s="55" t="s">
        <v>1268</v>
      </c>
      <c r="FI16950" s="55">
        <v>1</v>
      </c>
      <c r="FJ16950" s="55">
        <v>130000</v>
      </c>
      <c r="FK16950" s="55" t="s">
        <v>1258</v>
      </c>
      <c r="FL16950" s="55">
        <v>0.025</v>
      </c>
    </row>
    <row r="16951" ht="14.25" customHeight="1" outlineLevel="1" spans="162:168">
      <c r="FF16951" s="55">
        <v>16944</v>
      </c>
      <c r="FG16951" s="55" t="s">
        <v>2094</v>
      </c>
      <c r="FH16951" s="55" t="s">
        <v>1268</v>
      </c>
      <c r="FI16951" s="55">
        <v>1</v>
      </c>
      <c r="FJ16951" s="55">
        <v>260000</v>
      </c>
      <c r="FK16951" s="55" t="s">
        <v>1258</v>
      </c>
      <c r="FL16951" s="55">
        <v>0.025</v>
      </c>
    </row>
    <row r="16952" ht="14.25" customHeight="1" outlineLevel="1" spans="162:168">
      <c r="FF16952" s="55">
        <v>16945</v>
      </c>
      <c r="FG16952" s="55" t="s">
        <v>2094</v>
      </c>
      <c r="FH16952" s="55" t="s">
        <v>1268</v>
      </c>
      <c r="FI16952" s="55">
        <v>1</v>
      </c>
      <c r="FJ16952" s="55">
        <v>400000</v>
      </c>
      <c r="FK16952" s="55" t="s">
        <v>1258</v>
      </c>
      <c r="FL16952" s="55">
        <v>0.025</v>
      </c>
    </row>
    <row r="16953" ht="14.25" customHeight="1" outlineLevel="1" spans="162:168">
      <c r="FF16953" s="55">
        <v>16946</v>
      </c>
      <c r="FG16953" s="55" t="s">
        <v>2094</v>
      </c>
      <c r="FH16953" s="55" t="s">
        <v>1268</v>
      </c>
      <c r="FI16953" s="55">
        <v>1</v>
      </c>
      <c r="FJ16953" s="55">
        <v>530000</v>
      </c>
      <c r="FK16953" s="55" t="s">
        <v>1258</v>
      </c>
      <c r="FL16953" s="55">
        <v>0.025</v>
      </c>
    </row>
    <row r="16954" ht="14.25" customHeight="1" outlineLevel="1" spans="162:168">
      <c r="FF16954" s="55">
        <v>16947</v>
      </c>
      <c r="FG16954" s="55" t="s">
        <v>2094</v>
      </c>
      <c r="FH16954" s="55" t="s">
        <v>1268</v>
      </c>
      <c r="FI16954" s="55">
        <v>1</v>
      </c>
      <c r="FJ16954" s="55">
        <v>540000</v>
      </c>
      <c r="FK16954" s="55" t="s">
        <v>1258</v>
      </c>
      <c r="FL16954" s="55">
        <v>0.025</v>
      </c>
    </row>
    <row r="16955" ht="14.25" customHeight="1" outlineLevel="1" spans="162:168">
      <c r="FF16955" s="55">
        <v>16948</v>
      </c>
      <c r="FG16955" s="55" t="s">
        <v>2094</v>
      </c>
      <c r="FH16955" s="55" t="s">
        <v>1268</v>
      </c>
      <c r="FI16955" s="55">
        <v>2</v>
      </c>
      <c r="FJ16955" s="55">
        <v>0</v>
      </c>
      <c r="FK16955" s="55" t="s">
        <v>1258</v>
      </c>
      <c r="FL16955" s="55">
        <v>0.025</v>
      </c>
    </row>
    <row r="16956" ht="14.25" customHeight="1" outlineLevel="1" spans="162:168">
      <c r="FF16956" s="55">
        <v>16949</v>
      </c>
      <c r="FG16956" s="55" t="s">
        <v>2094</v>
      </c>
      <c r="FH16956" s="55" t="s">
        <v>1268</v>
      </c>
      <c r="FI16956" s="55">
        <v>2</v>
      </c>
      <c r="FJ16956" s="55">
        <v>1000</v>
      </c>
      <c r="FK16956" s="55" t="s">
        <v>1258</v>
      </c>
      <c r="FL16956" s="55">
        <v>0.025</v>
      </c>
    </row>
    <row r="16957" ht="14.25" customHeight="1" outlineLevel="1" spans="162:168">
      <c r="FF16957" s="55">
        <v>16950</v>
      </c>
      <c r="FG16957" s="55" t="s">
        <v>2094</v>
      </c>
      <c r="FH16957" s="55" t="s">
        <v>1268</v>
      </c>
      <c r="FI16957" s="55">
        <v>2</v>
      </c>
      <c r="FJ16957" s="55">
        <v>2500</v>
      </c>
      <c r="FK16957" s="55" t="s">
        <v>1258</v>
      </c>
      <c r="FL16957" s="55">
        <v>0.025</v>
      </c>
    </row>
    <row r="16958" ht="14.25" customHeight="1" outlineLevel="1" spans="162:168">
      <c r="FF16958" s="55">
        <v>16951</v>
      </c>
      <c r="FG16958" s="55" t="s">
        <v>2094</v>
      </c>
      <c r="FH16958" s="55" t="s">
        <v>1268</v>
      </c>
      <c r="FI16958" s="55">
        <v>2</v>
      </c>
      <c r="FJ16958" s="55">
        <v>5000</v>
      </c>
      <c r="FK16958" s="55" t="s">
        <v>1258</v>
      </c>
      <c r="FL16958" s="55">
        <v>0.025</v>
      </c>
    </row>
    <row r="16959" ht="14.25" customHeight="1" outlineLevel="1" spans="162:168">
      <c r="FF16959" s="55">
        <v>16952</v>
      </c>
      <c r="FG16959" s="55" t="s">
        <v>2094</v>
      </c>
      <c r="FH16959" s="55" t="s">
        <v>1268</v>
      </c>
      <c r="FI16959" s="55">
        <v>2</v>
      </c>
      <c r="FJ16959" s="55">
        <v>10000</v>
      </c>
      <c r="FK16959" s="55" t="s">
        <v>1258</v>
      </c>
      <c r="FL16959" s="55">
        <v>0.025</v>
      </c>
    </row>
    <row r="16960" ht="14.25" customHeight="1" outlineLevel="1" spans="162:168">
      <c r="FF16960" s="55">
        <v>16953</v>
      </c>
      <c r="FG16960" s="55" t="s">
        <v>2094</v>
      </c>
      <c r="FH16960" s="55" t="s">
        <v>1268</v>
      </c>
      <c r="FI16960" s="55">
        <v>2</v>
      </c>
      <c r="FJ16960" s="55">
        <v>25000</v>
      </c>
      <c r="FK16960" s="55" t="s">
        <v>1258</v>
      </c>
      <c r="FL16960" s="55">
        <v>0.025</v>
      </c>
    </row>
    <row r="16961" ht="14.25" customHeight="1" outlineLevel="1" spans="162:168">
      <c r="FF16961" s="55">
        <v>16954</v>
      </c>
      <c r="FG16961" s="55" t="s">
        <v>2094</v>
      </c>
      <c r="FH16961" s="55" t="s">
        <v>1268</v>
      </c>
      <c r="FI16961" s="55">
        <v>2</v>
      </c>
      <c r="FJ16961" s="55">
        <v>50000</v>
      </c>
      <c r="FK16961" s="55" t="s">
        <v>1258</v>
      </c>
      <c r="FL16961" s="55">
        <v>0.025</v>
      </c>
    </row>
    <row r="16962" ht="14.25" customHeight="1" outlineLevel="1" spans="162:168">
      <c r="FF16962" s="55">
        <v>16955</v>
      </c>
      <c r="FG16962" s="55" t="s">
        <v>2094</v>
      </c>
      <c r="FH16962" s="55" t="s">
        <v>1268</v>
      </c>
      <c r="FI16962" s="55">
        <v>2</v>
      </c>
      <c r="FJ16962" s="55">
        <v>80000</v>
      </c>
      <c r="FK16962" s="55" t="s">
        <v>1258</v>
      </c>
      <c r="FL16962" s="55">
        <v>0.025</v>
      </c>
    </row>
    <row r="16963" ht="14.25" customHeight="1" outlineLevel="1" spans="162:168">
      <c r="FF16963" s="55">
        <v>16956</v>
      </c>
      <c r="FG16963" s="55" t="s">
        <v>2094</v>
      </c>
      <c r="FH16963" s="55" t="s">
        <v>1268</v>
      </c>
      <c r="FI16963" s="55">
        <v>2</v>
      </c>
      <c r="FJ16963" s="55">
        <v>130000</v>
      </c>
      <c r="FK16963" s="55" t="s">
        <v>1258</v>
      </c>
      <c r="FL16963" s="55">
        <v>0.025</v>
      </c>
    </row>
    <row r="16964" ht="14.25" customHeight="1" outlineLevel="1" spans="162:168">
      <c r="FF16964" s="55">
        <v>16957</v>
      </c>
      <c r="FG16964" s="55" t="s">
        <v>2094</v>
      </c>
      <c r="FH16964" s="55" t="s">
        <v>1268</v>
      </c>
      <c r="FI16964" s="55">
        <v>2</v>
      </c>
      <c r="FJ16964" s="55">
        <v>260000</v>
      </c>
      <c r="FK16964" s="55" t="s">
        <v>1258</v>
      </c>
      <c r="FL16964" s="55">
        <v>0.025</v>
      </c>
    </row>
    <row r="16965" ht="14.25" customHeight="1" outlineLevel="1" spans="162:168">
      <c r="FF16965" s="55">
        <v>16958</v>
      </c>
      <c r="FG16965" s="55" t="s">
        <v>2094</v>
      </c>
      <c r="FH16965" s="55" t="s">
        <v>1268</v>
      </c>
      <c r="FI16965" s="55">
        <v>2</v>
      </c>
      <c r="FJ16965" s="55">
        <v>400000</v>
      </c>
      <c r="FK16965" s="55" t="s">
        <v>1258</v>
      </c>
      <c r="FL16965" s="55">
        <v>0.025</v>
      </c>
    </row>
    <row r="16966" ht="14.25" customHeight="1" outlineLevel="1" spans="162:168">
      <c r="FF16966" s="55">
        <v>16959</v>
      </c>
      <c r="FG16966" s="55" t="s">
        <v>2094</v>
      </c>
      <c r="FH16966" s="55" t="s">
        <v>1268</v>
      </c>
      <c r="FI16966" s="55">
        <v>2</v>
      </c>
      <c r="FJ16966" s="55">
        <v>530000</v>
      </c>
      <c r="FK16966" s="55" t="s">
        <v>1258</v>
      </c>
      <c r="FL16966" s="55">
        <v>0.025</v>
      </c>
    </row>
    <row r="16967" ht="14.25" customHeight="1" outlineLevel="1" spans="162:168">
      <c r="FF16967" s="55">
        <v>16960</v>
      </c>
      <c r="FG16967" s="55" t="s">
        <v>2094</v>
      </c>
      <c r="FH16967" s="55" t="s">
        <v>1268</v>
      </c>
      <c r="FI16967" s="55">
        <v>2</v>
      </c>
      <c r="FJ16967" s="55">
        <v>540000</v>
      </c>
      <c r="FK16967" s="55" t="s">
        <v>1258</v>
      </c>
      <c r="FL16967" s="55">
        <v>0.025</v>
      </c>
    </row>
    <row r="16968" ht="14.25" customHeight="1" outlineLevel="1" spans="162:168">
      <c r="FF16968" s="55">
        <v>16961</v>
      </c>
      <c r="FG16968" s="55" t="s">
        <v>2094</v>
      </c>
      <c r="FH16968" s="55" t="s">
        <v>1885</v>
      </c>
      <c r="FI16968" s="55">
        <v>1</v>
      </c>
      <c r="FJ16968" s="55">
        <v>0</v>
      </c>
      <c r="FK16968" s="55" t="s">
        <v>1258</v>
      </c>
      <c r="FL16968" s="55">
        <v>0.025</v>
      </c>
    </row>
    <row r="16969" ht="14.25" customHeight="1" outlineLevel="1" spans="162:168">
      <c r="FF16969" s="55">
        <v>16962</v>
      </c>
      <c r="FG16969" s="55" t="s">
        <v>2094</v>
      </c>
      <c r="FH16969" s="55" t="s">
        <v>1885</v>
      </c>
      <c r="FI16969" s="55">
        <v>1</v>
      </c>
      <c r="FJ16969" s="55">
        <v>1000</v>
      </c>
      <c r="FK16969" s="55" t="s">
        <v>1258</v>
      </c>
      <c r="FL16969" s="55">
        <v>0.025</v>
      </c>
    </row>
    <row r="16970" ht="14.25" customHeight="1" outlineLevel="1" spans="162:168">
      <c r="FF16970" s="55">
        <v>16963</v>
      </c>
      <c r="FG16970" s="55" t="s">
        <v>2094</v>
      </c>
      <c r="FH16970" s="55" t="s">
        <v>1885</v>
      </c>
      <c r="FI16970" s="55">
        <v>1</v>
      </c>
      <c r="FJ16970" s="55">
        <v>2500</v>
      </c>
      <c r="FK16970" s="55" t="s">
        <v>1258</v>
      </c>
      <c r="FL16970" s="55">
        <v>0.025</v>
      </c>
    </row>
    <row r="16971" ht="14.25" customHeight="1" outlineLevel="1" spans="162:168">
      <c r="FF16971" s="55">
        <v>16964</v>
      </c>
      <c r="FG16971" s="55" t="s">
        <v>2094</v>
      </c>
      <c r="FH16971" s="55" t="s">
        <v>1885</v>
      </c>
      <c r="FI16971" s="55">
        <v>1</v>
      </c>
      <c r="FJ16971" s="55">
        <v>5000</v>
      </c>
      <c r="FK16971" s="55" t="s">
        <v>1258</v>
      </c>
      <c r="FL16971" s="55">
        <v>0.025</v>
      </c>
    </row>
    <row r="16972" ht="14.25" customHeight="1" outlineLevel="1" spans="162:168">
      <c r="FF16972" s="55">
        <v>16965</v>
      </c>
      <c r="FG16972" s="55" t="s">
        <v>2094</v>
      </c>
      <c r="FH16972" s="55" t="s">
        <v>1885</v>
      </c>
      <c r="FI16972" s="55">
        <v>1</v>
      </c>
      <c r="FJ16972" s="55">
        <v>10000</v>
      </c>
      <c r="FK16972" s="55" t="s">
        <v>1258</v>
      </c>
      <c r="FL16972" s="55">
        <v>0.025</v>
      </c>
    </row>
    <row r="16973" ht="14.25" customHeight="1" outlineLevel="1" spans="162:168">
      <c r="FF16973" s="55">
        <v>16966</v>
      </c>
      <c r="FG16973" s="55" t="s">
        <v>2094</v>
      </c>
      <c r="FH16973" s="55" t="s">
        <v>1885</v>
      </c>
      <c r="FI16973" s="55">
        <v>1</v>
      </c>
      <c r="FJ16973" s="55">
        <v>25000</v>
      </c>
      <c r="FK16973" s="55" t="s">
        <v>1258</v>
      </c>
      <c r="FL16973" s="55">
        <v>0.025</v>
      </c>
    </row>
    <row r="16974" ht="14.25" customHeight="1" outlineLevel="1" spans="162:168">
      <c r="FF16974" s="55">
        <v>16967</v>
      </c>
      <c r="FG16974" s="55" t="s">
        <v>2094</v>
      </c>
      <c r="FH16974" s="55" t="s">
        <v>1885</v>
      </c>
      <c r="FI16974" s="55">
        <v>1</v>
      </c>
      <c r="FJ16974" s="55">
        <v>50000</v>
      </c>
      <c r="FK16974" s="55" t="s">
        <v>1258</v>
      </c>
      <c r="FL16974" s="55">
        <v>0.025</v>
      </c>
    </row>
    <row r="16975" ht="14.25" customHeight="1" outlineLevel="1" spans="162:168">
      <c r="FF16975" s="55">
        <v>16968</v>
      </c>
      <c r="FG16975" s="55" t="s">
        <v>2094</v>
      </c>
      <c r="FH16975" s="55" t="s">
        <v>1885</v>
      </c>
      <c r="FI16975" s="55">
        <v>1</v>
      </c>
      <c r="FJ16975" s="55">
        <v>80000</v>
      </c>
      <c r="FK16975" s="55" t="s">
        <v>1258</v>
      </c>
      <c r="FL16975" s="55">
        <v>0.025</v>
      </c>
    </row>
    <row r="16976" ht="14.25" customHeight="1" outlineLevel="1" spans="162:168">
      <c r="FF16976" s="55">
        <v>16969</v>
      </c>
      <c r="FG16976" s="55" t="s">
        <v>2094</v>
      </c>
      <c r="FH16976" s="55" t="s">
        <v>1885</v>
      </c>
      <c r="FI16976" s="55">
        <v>1</v>
      </c>
      <c r="FJ16976" s="55">
        <v>130000</v>
      </c>
      <c r="FK16976" s="55" t="s">
        <v>1258</v>
      </c>
      <c r="FL16976" s="55">
        <v>0.025</v>
      </c>
    </row>
    <row r="16977" ht="14.25" customHeight="1" outlineLevel="1" spans="162:168">
      <c r="FF16977" s="55">
        <v>16970</v>
      </c>
      <c r="FG16977" s="55" t="s">
        <v>2094</v>
      </c>
      <c r="FH16977" s="55" t="s">
        <v>1885</v>
      </c>
      <c r="FI16977" s="55">
        <v>1</v>
      </c>
      <c r="FJ16977" s="55">
        <v>260000</v>
      </c>
      <c r="FK16977" s="55" t="s">
        <v>1258</v>
      </c>
      <c r="FL16977" s="55">
        <v>0.025</v>
      </c>
    </row>
    <row r="16978" ht="14.25" customHeight="1" outlineLevel="1" spans="162:168">
      <c r="FF16978" s="55">
        <v>16971</v>
      </c>
      <c r="FG16978" s="55" t="s">
        <v>2094</v>
      </c>
      <c r="FH16978" s="55" t="s">
        <v>1885</v>
      </c>
      <c r="FI16978" s="55">
        <v>1</v>
      </c>
      <c r="FJ16978" s="55">
        <v>400000</v>
      </c>
      <c r="FK16978" s="55" t="s">
        <v>1258</v>
      </c>
      <c r="FL16978" s="55">
        <v>0.025</v>
      </c>
    </row>
    <row r="16979" ht="14.25" customHeight="1" outlineLevel="1" spans="162:168">
      <c r="FF16979" s="55">
        <v>16972</v>
      </c>
      <c r="FG16979" s="55" t="s">
        <v>2094</v>
      </c>
      <c r="FH16979" s="55" t="s">
        <v>1885</v>
      </c>
      <c r="FI16979" s="55">
        <v>1</v>
      </c>
      <c r="FJ16979" s="55">
        <v>530000</v>
      </c>
      <c r="FK16979" s="55" t="s">
        <v>1258</v>
      </c>
      <c r="FL16979" s="55">
        <v>0.025</v>
      </c>
    </row>
    <row r="16980" ht="14.25" customHeight="1" outlineLevel="1" spans="162:168">
      <c r="FF16980" s="55">
        <v>16973</v>
      </c>
      <c r="FG16980" s="55" t="s">
        <v>2094</v>
      </c>
      <c r="FH16980" s="55" t="s">
        <v>1885</v>
      </c>
      <c r="FI16980" s="55">
        <v>1</v>
      </c>
      <c r="FJ16980" s="55">
        <v>540000</v>
      </c>
      <c r="FK16980" s="55" t="s">
        <v>1258</v>
      </c>
      <c r="FL16980" s="55">
        <v>0.025</v>
      </c>
    </row>
    <row r="16981" ht="14.25" customHeight="1" outlineLevel="1" spans="162:168">
      <c r="FF16981" s="55">
        <v>16974</v>
      </c>
      <c r="FG16981" s="55" t="s">
        <v>2094</v>
      </c>
      <c r="FH16981" s="55" t="s">
        <v>1938</v>
      </c>
      <c r="FI16981" s="55">
        <v>1</v>
      </c>
      <c r="FJ16981" s="55">
        <v>0</v>
      </c>
      <c r="FK16981" s="55" t="s">
        <v>1258</v>
      </c>
      <c r="FL16981" s="55">
        <v>0.025</v>
      </c>
    </row>
    <row r="16982" ht="14.25" customHeight="1" outlineLevel="1" spans="162:168">
      <c r="FF16982" s="55">
        <v>16975</v>
      </c>
      <c r="FG16982" s="55" t="s">
        <v>2094</v>
      </c>
      <c r="FH16982" s="55" t="s">
        <v>1938</v>
      </c>
      <c r="FI16982" s="55">
        <v>1</v>
      </c>
      <c r="FJ16982" s="55">
        <v>1000</v>
      </c>
      <c r="FK16982" s="55" t="s">
        <v>1258</v>
      </c>
      <c r="FL16982" s="55">
        <v>0.025</v>
      </c>
    </row>
    <row r="16983" ht="14.25" customHeight="1" outlineLevel="1" spans="162:168">
      <c r="FF16983" s="55">
        <v>16976</v>
      </c>
      <c r="FG16983" s="55" t="s">
        <v>2094</v>
      </c>
      <c r="FH16983" s="55" t="s">
        <v>1938</v>
      </c>
      <c r="FI16983" s="55">
        <v>1</v>
      </c>
      <c r="FJ16983" s="55">
        <v>2500</v>
      </c>
      <c r="FK16983" s="55" t="s">
        <v>1258</v>
      </c>
      <c r="FL16983" s="55">
        <v>0.025</v>
      </c>
    </row>
    <row r="16984" ht="14.25" customHeight="1" outlineLevel="1" spans="162:168">
      <c r="FF16984" s="55">
        <v>16977</v>
      </c>
      <c r="FG16984" s="55" t="s">
        <v>2094</v>
      </c>
      <c r="FH16984" s="55" t="s">
        <v>1938</v>
      </c>
      <c r="FI16984" s="55">
        <v>1</v>
      </c>
      <c r="FJ16984" s="55">
        <v>5000</v>
      </c>
      <c r="FK16984" s="55" t="s">
        <v>1258</v>
      </c>
      <c r="FL16984" s="55">
        <v>0.025</v>
      </c>
    </row>
    <row r="16985" ht="14.25" customHeight="1" outlineLevel="1" spans="162:168">
      <c r="FF16985" s="55">
        <v>16978</v>
      </c>
      <c r="FG16985" s="55" t="s">
        <v>2094</v>
      </c>
      <c r="FH16985" s="55" t="s">
        <v>1938</v>
      </c>
      <c r="FI16985" s="55">
        <v>1</v>
      </c>
      <c r="FJ16985" s="55">
        <v>10000</v>
      </c>
      <c r="FK16985" s="55" t="s">
        <v>1258</v>
      </c>
      <c r="FL16985" s="55">
        <v>0.025</v>
      </c>
    </row>
    <row r="16986" ht="14.25" customHeight="1" outlineLevel="1" spans="162:168">
      <c r="FF16986" s="55">
        <v>16979</v>
      </c>
      <c r="FG16986" s="55" t="s">
        <v>2094</v>
      </c>
      <c r="FH16986" s="55" t="s">
        <v>1938</v>
      </c>
      <c r="FI16986" s="55">
        <v>1</v>
      </c>
      <c r="FJ16986" s="55">
        <v>25000</v>
      </c>
      <c r="FK16986" s="55" t="s">
        <v>1258</v>
      </c>
      <c r="FL16986" s="55">
        <v>0.025</v>
      </c>
    </row>
    <row r="16987" ht="14.25" customHeight="1" outlineLevel="1" spans="162:168">
      <c r="FF16987" s="55">
        <v>16980</v>
      </c>
      <c r="FG16987" s="55" t="s">
        <v>2094</v>
      </c>
      <c r="FH16987" s="55" t="s">
        <v>1938</v>
      </c>
      <c r="FI16987" s="55">
        <v>1</v>
      </c>
      <c r="FJ16987" s="55">
        <v>50000</v>
      </c>
      <c r="FK16987" s="55" t="s">
        <v>1258</v>
      </c>
      <c r="FL16987" s="55">
        <v>0.025</v>
      </c>
    </row>
    <row r="16988" ht="14.25" customHeight="1" outlineLevel="1" spans="162:168">
      <c r="FF16988" s="55">
        <v>16981</v>
      </c>
      <c r="FG16988" s="55" t="s">
        <v>2094</v>
      </c>
      <c r="FH16988" s="55" t="s">
        <v>1938</v>
      </c>
      <c r="FI16988" s="55">
        <v>1</v>
      </c>
      <c r="FJ16988" s="55">
        <v>80000</v>
      </c>
      <c r="FK16988" s="55" t="s">
        <v>1258</v>
      </c>
      <c r="FL16988" s="55">
        <v>0.025</v>
      </c>
    </row>
    <row r="16989" ht="14.25" customHeight="1" outlineLevel="1" spans="162:168">
      <c r="FF16989" s="55">
        <v>16982</v>
      </c>
      <c r="FG16989" s="55" t="s">
        <v>2094</v>
      </c>
      <c r="FH16989" s="55" t="s">
        <v>1938</v>
      </c>
      <c r="FI16989" s="55">
        <v>1</v>
      </c>
      <c r="FJ16989" s="55">
        <v>130000</v>
      </c>
      <c r="FK16989" s="55" t="s">
        <v>1258</v>
      </c>
      <c r="FL16989" s="55">
        <v>0.025</v>
      </c>
    </row>
    <row r="16990" ht="14.25" customHeight="1" outlineLevel="1" spans="162:168">
      <c r="FF16990" s="55">
        <v>16983</v>
      </c>
      <c r="FG16990" s="55" t="s">
        <v>2094</v>
      </c>
      <c r="FH16990" s="55" t="s">
        <v>1938</v>
      </c>
      <c r="FI16990" s="55">
        <v>1</v>
      </c>
      <c r="FJ16990" s="55">
        <v>260000</v>
      </c>
      <c r="FK16990" s="55" t="s">
        <v>1258</v>
      </c>
      <c r="FL16990" s="55">
        <v>0.025</v>
      </c>
    </row>
    <row r="16991" ht="14.25" customHeight="1" outlineLevel="1" spans="162:168">
      <c r="FF16991" s="55">
        <v>16984</v>
      </c>
      <c r="FG16991" s="55" t="s">
        <v>2094</v>
      </c>
      <c r="FH16991" s="55" t="s">
        <v>1938</v>
      </c>
      <c r="FI16991" s="55">
        <v>1</v>
      </c>
      <c r="FJ16991" s="55">
        <v>400000</v>
      </c>
      <c r="FK16991" s="55" t="s">
        <v>1258</v>
      </c>
      <c r="FL16991" s="55">
        <v>0.025</v>
      </c>
    </row>
    <row r="16992" ht="14.25" customHeight="1" outlineLevel="1" spans="162:168">
      <c r="FF16992" s="55">
        <v>16985</v>
      </c>
      <c r="FG16992" s="55" t="s">
        <v>2094</v>
      </c>
      <c r="FH16992" s="55" t="s">
        <v>1938</v>
      </c>
      <c r="FI16992" s="55">
        <v>1</v>
      </c>
      <c r="FJ16992" s="55">
        <v>530000</v>
      </c>
      <c r="FK16992" s="55" t="s">
        <v>1258</v>
      </c>
      <c r="FL16992" s="55">
        <v>0.025</v>
      </c>
    </row>
    <row r="16993" ht="14.25" customHeight="1" outlineLevel="1" spans="162:168">
      <c r="FF16993" s="55">
        <v>16986</v>
      </c>
      <c r="FG16993" s="55" t="s">
        <v>2094</v>
      </c>
      <c r="FH16993" s="55" t="s">
        <v>1938</v>
      </c>
      <c r="FI16993" s="55">
        <v>1</v>
      </c>
      <c r="FJ16993" s="55">
        <v>540000</v>
      </c>
      <c r="FK16993" s="55" t="s">
        <v>1258</v>
      </c>
      <c r="FL16993" s="55">
        <v>0.025</v>
      </c>
    </row>
    <row r="16994" ht="14.25" customHeight="1" outlineLevel="1" spans="162:168">
      <c r="FF16994" s="55">
        <v>16987</v>
      </c>
      <c r="FG16994" s="55" t="s">
        <v>2094</v>
      </c>
      <c r="FH16994" s="55" t="s">
        <v>1938</v>
      </c>
      <c r="FI16994" s="55">
        <v>2</v>
      </c>
      <c r="FJ16994" s="55">
        <v>0</v>
      </c>
      <c r="FK16994" s="55" t="s">
        <v>1258</v>
      </c>
      <c r="FL16994" s="55">
        <v>0.025</v>
      </c>
    </row>
    <row r="16995" ht="14.25" customHeight="1" outlineLevel="1" spans="162:168">
      <c r="FF16995" s="55">
        <v>16988</v>
      </c>
      <c r="FG16995" s="55" t="s">
        <v>2094</v>
      </c>
      <c r="FH16995" s="55" t="s">
        <v>1938</v>
      </c>
      <c r="FI16995" s="55">
        <v>2</v>
      </c>
      <c r="FJ16995" s="55">
        <v>1000</v>
      </c>
      <c r="FK16995" s="55" t="s">
        <v>1258</v>
      </c>
      <c r="FL16995" s="55">
        <v>0.025</v>
      </c>
    </row>
    <row r="16996" ht="14.25" customHeight="1" outlineLevel="1" spans="162:168">
      <c r="FF16996" s="55">
        <v>16989</v>
      </c>
      <c r="FG16996" s="55" t="s">
        <v>2094</v>
      </c>
      <c r="FH16996" s="55" t="s">
        <v>1938</v>
      </c>
      <c r="FI16996" s="55">
        <v>2</v>
      </c>
      <c r="FJ16996" s="55">
        <v>2500</v>
      </c>
      <c r="FK16996" s="55" t="s">
        <v>1258</v>
      </c>
      <c r="FL16996" s="55">
        <v>0.025</v>
      </c>
    </row>
    <row r="16997" ht="14.25" customHeight="1" outlineLevel="1" spans="162:168">
      <c r="FF16997" s="55">
        <v>16990</v>
      </c>
      <c r="FG16997" s="55" t="s">
        <v>2094</v>
      </c>
      <c r="FH16997" s="55" t="s">
        <v>1938</v>
      </c>
      <c r="FI16997" s="55">
        <v>2</v>
      </c>
      <c r="FJ16997" s="55">
        <v>5000</v>
      </c>
      <c r="FK16997" s="55" t="s">
        <v>1258</v>
      </c>
      <c r="FL16997" s="55">
        <v>0.025</v>
      </c>
    </row>
    <row r="16998" ht="14.25" customHeight="1" outlineLevel="1" spans="162:168">
      <c r="FF16998" s="55">
        <v>16991</v>
      </c>
      <c r="FG16998" s="55" t="s">
        <v>2094</v>
      </c>
      <c r="FH16998" s="55" t="s">
        <v>1938</v>
      </c>
      <c r="FI16998" s="55">
        <v>2</v>
      </c>
      <c r="FJ16998" s="55">
        <v>10000</v>
      </c>
      <c r="FK16998" s="55" t="s">
        <v>1258</v>
      </c>
      <c r="FL16998" s="55">
        <v>0.025</v>
      </c>
    </row>
    <row r="16999" ht="14.25" customHeight="1" outlineLevel="1" spans="162:168">
      <c r="FF16999" s="55">
        <v>16992</v>
      </c>
      <c r="FG16999" s="55" t="s">
        <v>2094</v>
      </c>
      <c r="FH16999" s="55" t="s">
        <v>1938</v>
      </c>
      <c r="FI16999" s="55">
        <v>2</v>
      </c>
      <c r="FJ16999" s="55">
        <v>25000</v>
      </c>
      <c r="FK16999" s="55" t="s">
        <v>1258</v>
      </c>
      <c r="FL16999" s="55">
        <v>0.025</v>
      </c>
    </row>
    <row r="17000" ht="14.25" customHeight="1" outlineLevel="1" spans="162:168">
      <c r="FF17000" s="55">
        <v>16993</v>
      </c>
      <c r="FG17000" s="55" t="s">
        <v>2094</v>
      </c>
      <c r="FH17000" s="55" t="s">
        <v>1938</v>
      </c>
      <c r="FI17000" s="55">
        <v>2</v>
      </c>
      <c r="FJ17000" s="55">
        <v>50000</v>
      </c>
      <c r="FK17000" s="55" t="s">
        <v>1258</v>
      </c>
      <c r="FL17000" s="55">
        <v>0.025</v>
      </c>
    </row>
    <row r="17001" ht="14.25" customHeight="1" outlineLevel="1" spans="162:168">
      <c r="FF17001" s="55">
        <v>16994</v>
      </c>
      <c r="FG17001" s="55" t="s">
        <v>2094</v>
      </c>
      <c r="FH17001" s="55" t="s">
        <v>1938</v>
      </c>
      <c r="FI17001" s="55">
        <v>2</v>
      </c>
      <c r="FJ17001" s="55">
        <v>80000</v>
      </c>
      <c r="FK17001" s="55" t="s">
        <v>1258</v>
      </c>
      <c r="FL17001" s="55">
        <v>0.025</v>
      </c>
    </row>
    <row r="17002" ht="14.25" customHeight="1" outlineLevel="1" spans="162:168">
      <c r="FF17002" s="55">
        <v>16995</v>
      </c>
      <c r="FG17002" s="55" t="s">
        <v>2094</v>
      </c>
      <c r="FH17002" s="55" t="s">
        <v>1938</v>
      </c>
      <c r="FI17002" s="55">
        <v>2</v>
      </c>
      <c r="FJ17002" s="55">
        <v>130000</v>
      </c>
      <c r="FK17002" s="55" t="s">
        <v>1258</v>
      </c>
      <c r="FL17002" s="55">
        <v>0.025</v>
      </c>
    </row>
    <row r="17003" ht="14.25" customHeight="1" outlineLevel="1" spans="162:168">
      <c r="FF17003" s="55">
        <v>16996</v>
      </c>
      <c r="FG17003" s="55" t="s">
        <v>2094</v>
      </c>
      <c r="FH17003" s="55" t="s">
        <v>1938</v>
      </c>
      <c r="FI17003" s="55">
        <v>2</v>
      </c>
      <c r="FJ17003" s="55">
        <v>260000</v>
      </c>
      <c r="FK17003" s="55" t="s">
        <v>1258</v>
      </c>
      <c r="FL17003" s="55">
        <v>0.025</v>
      </c>
    </row>
    <row r="17004" ht="14.25" customHeight="1" outlineLevel="1" spans="162:168">
      <c r="FF17004" s="55">
        <v>16997</v>
      </c>
      <c r="FG17004" s="55" t="s">
        <v>2094</v>
      </c>
      <c r="FH17004" s="55" t="s">
        <v>1938</v>
      </c>
      <c r="FI17004" s="55">
        <v>2</v>
      </c>
      <c r="FJ17004" s="55">
        <v>400000</v>
      </c>
      <c r="FK17004" s="55" t="s">
        <v>1258</v>
      </c>
      <c r="FL17004" s="55">
        <v>0.025</v>
      </c>
    </row>
    <row r="17005" ht="14.25" customHeight="1" outlineLevel="1" spans="162:168">
      <c r="FF17005" s="55">
        <v>16998</v>
      </c>
      <c r="FG17005" s="55" t="s">
        <v>2094</v>
      </c>
      <c r="FH17005" s="55" t="s">
        <v>1938</v>
      </c>
      <c r="FI17005" s="55">
        <v>2</v>
      </c>
      <c r="FJ17005" s="55">
        <v>530000</v>
      </c>
      <c r="FK17005" s="55" t="s">
        <v>1258</v>
      </c>
      <c r="FL17005" s="55">
        <v>0.025</v>
      </c>
    </row>
    <row r="17006" ht="14.25" customHeight="1" outlineLevel="1" spans="162:168">
      <c r="FF17006" s="55">
        <v>16999</v>
      </c>
      <c r="FG17006" s="55" t="s">
        <v>2094</v>
      </c>
      <c r="FH17006" s="55" t="s">
        <v>1938</v>
      </c>
      <c r="FI17006" s="55">
        <v>2</v>
      </c>
      <c r="FJ17006" s="55">
        <v>540000</v>
      </c>
      <c r="FK17006" s="55" t="s">
        <v>1258</v>
      </c>
      <c r="FL17006" s="55">
        <v>0.025</v>
      </c>
    </row>
    <row r="17007" ht="14.25" customHeight="1" outlineLevel="1" spans="162:168">
      <c r="FF17007" s="55">
        <v>17000</v>
      </c>
      <c r="FG17007" s="55" t="s">
        <v>2094</v>
      </c>
      <c r="FH17007" s="55" t="s">
        <v>1738</v>
      </c>
      <c r="FI17007" s="55">
        <v>1</v>
      </c>
      <c r="FJ17007" s="55">
        <v>0</v>
      </c>
      <c r="FK17007" s="55" t="s">
        <v>1258</v>
      </c>
      <c r="FL17007" s="55">
        <v>0.075</v>
      </c>
    </row>
    <row r="17008" ht="14.25" customHeight="1" outlineLevel="1" spans="162:168">
      <c r="FF17008" s="55">
        <v>17001</v>
      </c>
      <c r="FG17008" s="55" t="s">
        <v>2094</v>
      </c>
      <c r="FH17008" s="55" t="s">
        <v>1738</v>
      </c>
      <c r="FI17008" s="55">
        <v>1</v>
      </c>
      <c r="FJ17008" s="55">
        <v>1000</v>
      </c>
      <c r="FK17008" s="55" t="s">
        <v>1258</v>
      </c>
      <c r="FL17008" s="55">
        <v>0.0708</v>
      </c>
    </row>
    <row r="17009" ht="14.25" customHeight="1" outlineLevel="1" spans="162:168">
      <c r="FF17009" s="55">
        <v>17002</v>
      </c>
      <c r="FG17009" s="55" t="s">
        <v>2094</v>
      </c>
      <c r="FH17009" s="55" t="s">
        <v>1738</v>
      </c>
      <c r="FI17009" s="55">
        <v>1</v>
      </c>
      <c r="FJ17009" s="55">
        <v>2500</v>
      </c>
      <c r="FK17009" s="55" t="s">
        <v>1258</v>
      </c>
      <c r="FL17009" s="55">
        <v>0.0667</v>
      </c>
    </row>
    <row r="17010" ht="14.25" customHeight="1" outlineLevel="1" spans="162:168">
      <c r="FF17010" s="55">
        <v>17003</v>
      </c>
      <c r="FG17010" s="55" t="s">
        <v>2094</v>
      </c>
      <c r="FH17010" s="55" t="s">
        <v>1738</v>
      </c>
      <c r="FI17010" s="55">
        <v>1</v>
      </c>
      <c r="FJ17010" s="55">
        <v>5000</v>
      </c>
      <c r="FK17010" s="55" t="s">
        <v>1258</v>
      </c>
      <c r="FL17010" s="55">
        <v>0.0583</v>
      </c>
    </row>
    <row r="17011" ht="14.25" customHeight="1" outlineLevel="1" spans="162:168">
      <c r="FF17011" s="55">
        <v>17004</v>
      </c>
      <c r="FG17011" s="55" t="s">
        <v>2094</v>
      </c>
      <c r="FH17011" s="55" t="s">
        <v>1738</v>
      </c>
      <c r="FI17011" s="55">
        <v>1</v>
      </c>
      <c r="FJ17011" s="55">
        <v>10000</v>
      </c>
      <c r="FK17011" s="55" t="s">
        <v>1258</v>
      </c>
      <c r="FL17011" s="55">
        <v>0.05</v>
      </c>
    </row>
    <row r="17012" ht="14.25" customHeight="1" outlineLevel="1" spans="162:168">
      <c r="FF17012" s="55">
        <v>17005</v>
      </c>
      <c r="FG17012" s="55" t="s">
        <v>2094</v>
      </c>
      <c r="FH17012" s="55" t="s">
        <v>1738</v>
      </c>
      <c r="FI17012" s="55">
        <v>1</v>
      </c>
      <c r="FJ17012" s="55">
        <v>25000</v>
      </c>
      <c r="FK17012" s="55" t="s">
        <v>1258</v>
      </c>
      <c r="FL17012" s="55">
        <v>0.0417</v>
      </c>
    </row>
    <row r="17013" ht="14.25" customHeight="1" outlineLevel="1" spans="162:168">
      <c r="FF17013" s="55">
        <v>17006</v>
      </c>
      <c r="FG17013" s="55" t="s">
        <v>2094</v>
      </c>
      <c r="FH17013" s="55" t="s">
        <v>1738</v>
      </c>
      <c r="FI17013" s="55">
        <v>1</v>
      </c>
      <c r="FJ17013" s="55">
        <v>50000</v>
      </c>
      <c r="FK17013" s="55" t="s">
        <v>1258</v>
      </c>
      <c r="FL17013" s="55">
        <v>0.0417</v>
      </c>
    </row>
    <row r="17014" ht="14.25" customHeight="1" outlineLevel="1" spans="162:168">
      <c r="FF17014" s="55">
        <v>17007</v>
      </c>
      <c r="FG17014" s="55" t="s">
        <v>2094</v>
      </c>
      <c r="FH17014" s="55" t="s">
        <v>1738</v>
      </c>
      <c r="FI17014" s="55">
        <v>1</v>
      </c>
      <c r="FJ17014" s="55">
        <v>80000</v>
      </c>
      <c r="FK17014" s="55" t="s">
        <v>1258</v>
      </c>
      <c r="FL17014" s="55">
        <v>0.0417</v>
      </c>
    </row>
    <row r="17015" ht="14.25" customHeight="1" outlineLevel="1" spans="162:168">
      <c r="FF17015" s="55">
        <v>17008</v>
      </c>
      <c r="FG17015" s="55" t="s">
        <v>2094</v>
      </c>
      <c r="FH17015" s="55" t="s">
        <v>1738</v>
      </c>
      <c r="FI17015" s="55">
        <v>1</v>
      </c>
      <c r="FJ17015" s="55">
        <v>130000</v>
      </c>
      <c r="FK17015" s="55" t="s">
        <v>1258</v>
      </c>
      <c r="FL17015" s="55">
        <v>0.0417</v>
      </c>
    </row>
    <row r="17016" ht="14.25" customHeight="1" outlineLevel="1" spans="162:168">
      <c r="FF17016" s="55">
        <v>17009</v>
      </c>
      <c r="FG17016" s="55" t="s">
        <v>2094</v>
      </c>
      <c r="FH17016" s="55" t="s">
        <v>1738</v>
      </c>
      <c r="FI17016" s="55">
        <v>1</v>
      </c>
      <c r="FJ17016" s="55">
        <v>260000</v>
      </c>
      <c r="FK17016" s="55" t="s">
        <v>1258</v>
      </c>
      <c r="FL17016" s="55">
        <v>0.0417</v>
      </c>
    </row>
    <row r="17017" ht="14.25" customHeight="1" outlineLevel="1" spans="162:168">
      <c r="FF17017" s="55">
        <v>17010</v>
      </c>
      <c r="FG17017" s="55" t="s">
        <v>2094</v>
      </c>
      <c r="FH17017" s="55" t="s">
        <v>1738</v>
      </c>
      <c r="FI17017" s="55">
        <v>1</v>
      </c>
      <c r="FJ17017" s="55">
        <v>400000</v>
      </c>
      <c r="FK17017" s="55" t="s">
        <v>1258</v>
      </c>
      <c r="FL17017" s="55">
        <v>0.0417</v>
      </c>
    </row>
    <row r="17018" ht="14.25" customHeight="1" outlineLevel="1" spans="162:168">
      <c r="FF17018" s="55">
        <v>17011</v>
      </c>
      <c r="FG17018" s="55" t="s">
        <v>2094</v>
      </c>
      <c r="FH17018" s="55" t="s">
        <v>1738</v>
      </c>
      <c r="FI17018" s="55">
        <v>1</v>
      </c>
      <c r="FJ17018" s="55">
        <v>530000</v>
      </c>
      <c r="FK17018" s="55" t="s">
        <v>1258</v>
      </c>
      <c r="FL17018" s="55">
        <v>0.0417</v>
      </c>
    </row>
    <row r="17019" ht="14.25" customHeight="1" outlineLevel="1" spans="162:168">
      <c r="FF17019" s="55">
        <v>17012</v>
      </c>
      <c r="FG17019" s="55" t="s">
        <v>2094</v>
      </c>
      <c r="FH17019" s="55" t="s">
        <v>1738</v>
      </c>
      <c r="FI17019" s="55">
        <v>1</v>
      </c>
      <c r="FJ17019" s="55">
        <v>540000</v>
      </c>
      <c r="FK17019" s="55" t="s">
        <v>1258</v>
      </c>
      <c r="FL17019" s="55">
        <v>0.0417</v>
      </c>
    </row>
    <row r="17020" ht="14.25" customHeight="1" outlineLevel="1" spans="162:168">
      <c r="FF17020" s="55">
        <v>17013</v>
      </c>
      <c r="FG17020" s="55" t="s">
        <v>2094</v>
      </c>
      <c r="FH17020" s="55" t="s">
        <v>1738</v>
      </c>
      <c r="FI17020" s="55">
        <v>2</v>
      </c>
      <c r="FJ17020" s="55">
        <v>0</v>
      </c>
      <c r="FK17020" s="55" t="s">
        <v>1258</v>
      </c>
      <c r="FL17020" s="55">
        <v>0.075</v>
      </c>
    </row>
    <row r="17021" ht="14.25" customHeight="1" outlineLevel="1" spans="162:168">
      <c r="FF17021" s="55">
        <v>17014</v>
      </c>
      <c r="FG17021" s="55" t="s">
        <v>2094</v>
      </c>
      <c r="FH17021" s="55" t="s">
        <v>1738</v>
      </c>
      <c r="FI17021" s="55">
        <v>2</v>
      </c>
      <c r="FJ17021" s="55">
        <v>1000</v>
      </c>
      <c r="FK17021" s="55" t="s">
        <v>1258</v>
      </c>
      <c r="FL17021" s="55">
        <v>0.0708</v>
      </c>
    </row>
    <row r="17022" ht="14.25" customHeight="1" outlineLevel="1" spans="162:168">
      <c r="FF17022" s="55">
        <v>17015</v>
      </c>
      <c r="FG17022" s="55" t="s">
        <v>2094</v>
      </c>
      <c r="FH17022" s="55" t="s">
        <v>1738</v>
      </c>
      <c r="FI17022" s="55">
        <v>2</v>
      </c>
      <c r="FJ17022" s="55">
        <v>2500</v>
      </c>
      <c r="FK17022" s="55" t="s">
        <v>1258</v>
      </c>
      <c r="FL17022" s="55">
        <v>0.0667</v>
      </c>
    </row>
    <row r="17023" ht="14.25" customHeight="1" outlineLevel="1" spans="162:168">
      <c r="FF17023" s="55">
        <v>17016</v>
      </c>
      <c r="FG17023" s="55" t="s">
        <v>2094</v>
      </c>
      <c r="FH17023" s="55" t="s">
        <v>1738</v>
      </c>
      <c r="FI17023" s="55">
        <v>2</v>
      </c>
      <c r="FJ17023" s="55">
        <v>5000</v>
      </c>
      <c r="FK17023" s="55" t="s">
        <v>1258</v>
      </c>
      <c r="FL17023" s="55">
        <v>0.0583</v>
      </c>
    </row>
    <row r="17024" ht="14.25" customHeight="1" outlineLevel="1" spans="162:168">
      <c r="FF17024" s="55">
        <v>17017</v>
      </c>
      <c r="FG17024" s="55" t="s">
        <v>2094</v>
      </c>
      <c r="FH17024" s="55" t="s">
        <v>1738</v>
      </c>
      <c r="FI17024" s="55">
        <v>2</v>
      </c>
      <c r="FJ17024" s="55">
        <v>10000</v>
      </c>
      <c r="FK17024" s="55" t="s">
        <v>1258</v>
      </c>
      <c r="FL17024" s="55">
        <v>0.05</v>
      </c>
    </row>
    <row r="17025" ht="14.25" customHeight="1" outlineLevel="1" spans="162:168">
      <c r="FF17025" s="55">
        <v>17018</v>
      </c>
      <c r="FG17025" s="55" t="s">
        <v>2094</v>
      </c>
      <c r="FH17025" s="55" t="s">
        <v>1738</v>
      </c>
      <c r="FI17025" s="55">
        <v>2</v>
      </c>
      <c r="FJ17025" s="55">
        <v>25000</v>
      </c>
      <c r="FK17025" s="55" t="s">
        <v>1258</v>
      </c>
      <c r="FL17025" s="55">
        <v>0.0417</v>
      </c>
    </row>
    <row r="17026" ht="14.25" customHeight="1" outlineLevel="1" spans="162:168">
      <c r="FF17026" s="55">
        <v>17019</v>
      </c>
      <c r="FG17026" s="55" t="s">
        <v>2094</v>
      </c>
      <c r="FH17026" s="55" t="s">
        <v>1738</v>
      </c>
      <c r="FI17026" s="55">
        <v>2</v>
      </c>
      <c r="FJ17026" s="55">
        <v>50000</v>
      </c>
      <c r="FK17026" s="55" t="s">
        <v>1258</v>
      </c>
      <c r="FL17026" s="55">
        <v>0.0417</v>
      </c>
    </row>
    <row r="17027" ht="14.25" customHeight="1" outlineLevel="1" spans="162:168">
      <c r="FF17027" s="55">
        <v>17020</v>
      </c>
      <c r="FG17027" s="55" t="s">
        <v>2094</v>
      </c>
      <c r="FH17027" s="55" t="s">
        <v>1738</v>
      </c>
      <c r="FI17027" s="55">
        <v>2</v>
      </c>
      <c r="FJ17027" s="55">
        <v>80000</v>
      </c>
      <c r="FK17027" s="55" t="s">
        <v>1258</v>
      </c>
      <c r="FL17027" s="55">
        <v>0.0417</v>
      </c>
    </row>
    <row r="17028" ht="14.25" customHeight="1" outlineLevel="1" spans="162:168">
      <c r="FF17028" s="55">
        <v>17021</v>
      </c>
      <c r="FG17028" s="55" t="s">
        <v>2094</v>
      </c>
      <c r="FH17028" s="55" t="s">
        <v>1738</v>
      </c>
      <c r="FI17028" s="55">
        <v>2</v>
      </c>
      <c r="FJ17028" s="55">
        <v>130000</v>
      </c>
      <c r="FK17028" s="55" t="s">
        <v>1258</v>
      </c>
      <c r="FL17028" s="55">
        <v>0.0417</v>
      </c>
    </row>
    <row r="17029" ht="14.25" customHeight="1" outlineLevel="1" spans="162:168">
      <c r="FF17029" s="55">
        <v>17022</v>
      </c>
      <c r="FG17029" s="55" t="s">
        <v>2094</v>
      </c>
      <c r="FH17029" s="55" t="s">
        <v>1738</v>
      </c>
      <c r="FI17029" s="55">
        <v>2</v>
      </c>
      <c r="FJ17029" s="55">
        <v>260000</v>
      </c>
      <c r="FK17029" s="55" t="s">
        <v>1258</v>
      </c>
      <c r="FL17029" s="55">
        <v>0.0417</v>
      </c>
    </row>
    <row r="17030" ht="14.25" customHeight="1" outlineLevel="1" spans="162:168">
      <c r="FF17030" s="55">
        <v>17023</v>
      </c>
      <c r="FG17030" s="55" t="s">
        <v>2094</v>
      </c>
      <c r="FH17030" s="55" t="s">
        <v>1738</v>
      </c>
      <c r="FI17030" s="55">
        <v>2</v>
      </c>
      <c r="FJ17030" s="55">
        <v>400000</v>
      </c>
      <c r="FK17030" s="55" t="s">
        <v>1258</v>
      </c>
      <c r="FL17030" s="55">
        <v>0.0417</v>
      </c>
    </row>
    <row r="17031" ht="14.25" customHeight="1" outlineLevel="1" spans="162:168">
      <c r="FF17031" s="55">
        <v>17024</v>
      </c>
      <c r="FG17031" s="55" t="s">
        <v>2094</v>
      </c>
      <c r="FH17031" s="55" t="s">
        <v>1738</v>
      </c>
      <c r="FI17031" s="55">
        <v>2</v>
      </c>
      <c r="FJ17031" s="55">
        <v>530000</v>
      </c>
      <c r="FK17031" s="55" t="s">
        <v>1258</v>
      </c>
      <c r="FL17031" s="55">
        <v>0.0417</v>
      </c>
    </row>
    <row r="17032" ht="14.25" customHeight="1" outlineLevel="1" spans="162:168">
      <c r="FF17032" s="55">
        <v>17025</v>
      </c>
      <c r="FG17032" s="55" t="s">
        <v>2094</v>
      </c>
      <c r="FH17032" s="55" t="s">
        <v>1738</v>
      </c>
      <c r="FI17032" s="55">
        <v>2</v>
      </c>
      <c r="FJ17032" s="55">
        <v>540000</v>
      </c>
      <c r="FK17032" s="55" t="s">
        <v>1258</v>
      </c>
      <c r="FL17032" s="55">
        <v>0.0417</v>
      </c>
    </row>
    <row r="17033" ht="14.25" customHeight="1" outlineLevel="1" spans="162:168">
      <c r="FF17033" s="55">
        <v>17026</v>
      </c>
      <c r="FG17033" s="55" t="s">
        <v>2094</v>
      </c>
      <c r="FH17033" s="55" t="s">
        <v>1738</v>
      </c>
      <c r="FI17033" s="55">
        <v>3</v>
      </c>
      <c r="FJ17033" s="55">
        <v>0</v>
      </c>
      <c r="FK17033" s="55" t="s">
        <v>1258</v>
      </c>
      <c r="FL17033" s="55">
        <v>0.075</v>
      </c>
    </row>
    <row r="17034" ht="14.25" customHeight="1" outlineLevel="1" spans="162:168">
      <c r="FF17034" s="55">
        <v>17027</v>
      </c>
      <c r="FG17034" s="55" t="s">
        <v>2094</v>
      </c>
      <c r="FH17034" s="55" t="s">
        <v>1738</v>
      </c>
      <c r="FI17034" s="55">
        <v>3</v>
      </c>
      <c r="FJ17034" s="55">
        <v>1000</v>
      </c>
      <c r="FK17034" s="55" t="s">
        <v>1258</v>
      </c>
      <c r="FL17034" s="55">
        <v>0.0708</v>
      </c>
    </row>
    <row r="17035" ht="14.25" customHeight="1" outlineLevel="1" spans="162:168">
      <c r="FF17035" s="55">
        <v>17028</v>
      </c>
      <c r="FG17035" s="55" t="s">
        <v>2094</v>
      </c>
      <c r="FH17035" s="55" t="s">
        <v>1738</v>
      </c>
      <c r="FI17035" s="55">
        <v>3</v>
      </c>
      <c r="FJ17035" s="55">
        <v>2500</v>
      </c>
      <c r="FK17035" s="55" t="s">
        <v>1258</v>
      </c>
      <c r="FL17035" s="55">
        <v>0.0667</v>
      </c>
    </row>
    <row r="17036" ht="14.25" customHeight="1" outlineLevel="1" spans="162:168">
      <c r="FF17036" s="55">
        <v>17029</v>
      </c>
      <c r="FG17036" s="55" t="s">
        <v>2094</v>
      </c>
      <c r="FH17036" s="55" t="s">
        <v>1738</v>
      </c>
      <c r="FI17036" s="55">
        <v>3</v>
      </c>
      <c r="FJ17036" s="55">
        <v>5000</v>
      </c>
      <c r="FK17036" s="55" t="s">
        <v>1258</v>
      </c>
      <c r="FL17036" s="55">
        <v>0.0583</v>
      </c>
    </row>
    <row r="17037" ht="14.25" customHeight="1" outlineLevel="1" spans="162:168">
      <c r="FF17037" s="55">
        <v>17030</v>
      </c>
      <c r="FG17037" s="55" t="s">
        <v>2094</v>
      </c>
      <c r="FH17037" s="55" t="s">
        <v>1738</v>
      </c>
      <c r="FI17037" s="55">
        <v>3</v>
      </c>
      <c r="FJ17037" s="55">
        <v>10000</v>
      </c>
      <c r="FK17037" s="55" t="s">
        <v>1258</v>
      </c>
      <c r="FL17037" s="55">
        <v>0.05</v>
      </c>
    </row>
    <row r="17038" ht="14.25" customHeight="1" outlineLevel="1" spans="162:168">
      <c r="FF17038" s="55">
        <v>17031</v>
      </c>
      <c r="FG17038" s="55" t="s">
        <v>2094</v>
      </c>
      <c r="FH17038" s="55" t="s">
        <v>1738</v>
      </c>
      <c r="FI17038" s="55">
        <v>3</v>
      </c>
      <c r="FJ17038" s="55">
        <v>25000</v>
      </c>
      <c r="FK17038" s="55" t="s">
        <v>1258</v>
      </c>
      <c r="FL17038" s="55">
        <v>0.0417</v>
      </c>
    </row>
    <row r="17039" ht="14.25" customHeight="1" outlineLevel="1" spans="162:168">
      <c r="FF17039" s="55">
        <v>17032</v>
      </c>
      <c r="FG17039" s="55" t="s">
        <v>2094</v>
      </c>
      <c r="FH17039" s="55" t="s">
        <v>1738</v>
      </c>
      <c r="FI17039" s="55">
        <v>3</v>
      </c>
      <c r="FJ17039" s="55">
        <v>50000</v>
      </c>
      <c r="FK17039" s="55" t="s">
        <v>1258</v>
      </c>
      <c r="FL17039" s="55">
        <v>0.0417</v>
      </c>
    </row>
    <row r="17040" ht="14.25" customHeight="1" outlineLevel="1" spans="162:168">
      <c r="FF17040" s="55">
        <v>17033</v>
      </c>
      <c r="FG17040" s="55" t="s">
        <v>2094</v>
      </c>
      <c r="FH17040" s="55" t="s">
        <v>1738</v>
      </c>
      <c r="FI17040" s="55">
        <v>3</v>
      </c>
      <c r="FJ17040" s="55">
        <v>80000</v>
      </c>
      <c r="FK17040" s="55" t="s">
        <v>1258</v>
      </c>
      <c r="FL17040" s="55">
        <v>0.0417</v>
      </c>
    </row>
    <row r="17041" ht="14.25" customHeight="1" outlineLevel="1" spans="162:168">
      <c r="FF17041" s="55">
        <v>17034</v>
      </c>
      <c r="FG17041" s="55" t="s">
        <v>2094</v>
      </c>
      <c r="FH17041" s="55" t="s">
        <v>1738</v>
      </c>
      <c r="FI17041" s="55">
        <v>3</v>
      </c>
      <c r="FJ17041" s="55">
        <v>130000</v>
      </c>
      <c r="FK17041" s="55" t="s">
        <v>1258</v>
      </c>
      <c r="FL17041" s="55">
        <v>0.0417</v>
      </c>
    </row>
    <row r="17042" ht="14.25" customHeight="1" outlineLevel="1" spans="162:168">
      <c r="FF17042" s="55">
        <v>17035</v>
      </c>
      <c r="FG17042" s="55" t="s">
        <v>2094</v>
      </c>
      <c r="FH17042" s="55" t="s">
        <v>1738</v>
      </c>
      <c r="FI17042" s="55">
        <v>3</v>
      </c>
      <c r="FJ17042" s="55">
        <v>260000</v>
      </c>
      <c r="FK17042" s="55" t="s">
        <v>1258</v>
      </c>
      <c r="FL17042" s="55">
        <v>0.0417</v>
      </c>
    </row>
    <row r="17043" ht="14.25" customHeight="1" outlineLevel="1" spans="162:168">
      <c r="FF17043" s="55">
        <v>17036</v>
      </c>
      <c r="FG17043" s="55" t="s">
        <v>2094</v>
      </c>
      <c r="FH17043" s="55" t="s">
        <v>1738</v>
      </c>
      <c r="FI17043" s="55">
        <v>3</v>
      </c>
      <c r="FJ17043" s="55">
        <v>400000</v>
      </c>
      <c r="FK17043" s="55" t="s">
        <v>1258</v>
      </c>
      <c r="FL17043" s="55">
        <v>0.0417</v>
      </c>
    </row>
    <row r="17044" ht="14.25" customHeight="1" outlineLevel="1" spans="162:168">
      <c r="FF17044" s="55">
        <v>17037</v>
      </c>
      <c r="FG17044" s="55" t="s">
        <v>2094</v>
      </c>
      <c r="FH17044" s="55" t="s">
        <v>1738</v>
      </c>
      <c r="FI17044" s="55">
        <v>3</v>
      </c>
      <c r="FJ17044" s="55">
        <v>530000</v>
      </c>
      <c r="FK17044" s="55" t="s">
        <v>1258</v>
      </c>
      <c r="FL17044" s="55">
        <v>0.0417</v>
      </c>
    </row>
    <row r="17045" ht="14.25" customHeight="1" outlineLevel="1" spans="162:168">
      <c r="FF17045" s="55">
        <v>17038</v>
      </c>
      <c r="FG17045" s="55" t="s">
        <v>2094</v>
      </c>
      <c r="FH17045" s="55" t="s">
        <v>1738</v>
      </c>
      <c r="FI17045" s="55">
        <v>3</v>
      </c>
      <c r="FJ17045" s="55">
        <v>540000</v>
      </c>
      <c r="FK17045" s="55" t="s">
        <v>1258</v>
      </c>
      <c r="FL17045" s="55">
        <v>0.0417</v>
      </c>
    </row>
    <row r="17046" ht="14.25" customHeight="1" outlineLevel="1" spans="162:168">
      <c r="FF17046" s="55">
        <v>17039</v>
      </c>
      <c r="FG17046" s="55" t="s">
        <v>2094</v>
      </c>
      <c r="FH17046" s="55" t="s">
        <v>1738</v>
      </c>
      <c r="FI17046" s="55">
        <v>4</v>
      </c>
      <c r="FJ17046" s="55">
        <v>1000</v>
      </c>
      <c r="FK17046" s="55" t="s">
        <v>1258</v>
      </c>
      <c r="FL17046" s="55">
        <v>0.0708</v>
      </c>
    </row>
    <row r="17047" ht="14.25" customHeight="1" outlineLevel="1" spans="162:168">
      <c r="FF17047" s="55">
        <v>17040</v>
      </c>
      <c r="FG17047" s="55" t="s">
        <v>2094</v>
      </c>
      <c r="FH17047" s="55" t="s">
        <v>1738</v>
      </c>
      <c r="FI17047" s="55">
        <v>4</v>
      </c>
      <c r="FJ17047" s="55">
        <v>2500</v>
      </c>
      <c r="FK17047" s="55" t="s">
        <v>1258</v>
      </c>
      <c r="FL17047" s="55">
        <v>0.0667</v>
      </c>
    </row>
    <row r="17048" ht="14.25" customHeight="1" outlineLevel="1" spans="162:168">
      <c r="FF17048" s="55">
        <v>17041</v>
      </c>
      <c r="FG17048" s="55" t="s">
        <v>2094</v>
      </c>
      <c r="FH17048" s="55" t="s">
        <v>1738</v>
      </c>
      <c r="FI17048" s="55">
        <v>4</v>
      </c>
      <c r="FJ17048" s="55">
        <v>5000</v>
      </c>
      <c r="FK17048" s="55" t="s">
        <v>1258</v>
      </c>
      <c r="FL17048" s="55">
        <v>0.0583</v>
      </c>
    </row>
    <row r="17049" ht="14.25" customHeight="1" outlineLevel="1" spans="162:168">
      <c r="FF17049" s="55">
        <v>17042</v>
      </c>
      <c r="FG17049" s="55" t="s">
        <v>2094</v>
      </c>
      <c r="FH17049" s="55" t="s">
        <v>1738</v>
      </c>
      <c r="FI17049" s="55">
        <v>4</v>
      </c>
      <c r="FJ17049" s="55">
        <v>10000</v>
      </c>
      <c r="FK17049" s="55" t="s">
        <v>1258</v>
      </c>
      <c r="FL17049" s="55">
        <v>0.05</v>
      </c>
    </row>
    <row r="17050" ht="14.25" customHeight="1" outlineLevel="1" spans="162:168">
      <c r="FF17050" s="55">
        <v>17043</v>
      </c>
      <c r="FG17050" s="55" t="s">
        <v>2094</v>
      </c>
      <c r="FH17050" s="55" t="s">
        <v>1738</v>
      </c>
      <c r="FI17050" s="55">
        <v>4</v>
      </c>
      <c r="FJ17050" s="55">
        <v>25000</v>
      </c>
      <c r="FK17050" s="55" t="s">
        <v>1258</v>
      </c>
      <c r="FL17050" s="55">
        <v>0.0417</v>
      </c>
    </row>
    <row r="17051" ht="14.25" customHeight="1" outlineLevel="1" spans="162:168">
      <c r="FF17051" s="55">
        <v>17044</v>
      </c>
      <c r="FG17051" s="55" t="s">
        <v>2094</v>
      </c>
      <c r="FH17051" s="55" t="s">
        <v>1738</v>
      </c>
      <c r="FI17051" s="55">
        <v>4</v>
      </c>
      <c r="FJ17051" s="55">
        <v>50000</v>
      </c>
      <c r="FK17051" s="55" t="s">
        <v>1258</v>
      </c>
      <c r="FL17051" s="55">
        <v>0.0417</v>
      </c>
    </row>
    <row r="17052" ht="14.25" customHeight="1" outlineLevel="1" spans="162:168">
      <c r="FF17052" s="55">
        <v>17045</v>
      </c>
      <c r="FG17052" s="55" t="s">
        <v>2094</v>
      </c>
      <c r="FH17052" s="55" t="s">
        <v>1738</v>
      </c>
      <c r="FI17052" s="55">
        <v>4</v>
      </c>
      <c r="FJ17052" s="55">
        <v>80000</v>
      </c>
      <c r="FK17052" s="55" t="s">
        <v>1258</v>
      </c>
      <c r="FL17052" s="55">
        <v>0.0417</v>
      </c>
    </row>
    <row r="17053" ht="14.25" customHeight="1" outlineLevel="1" spans="162:168">
      <c r="FF17053" s="55">
        <v>17046</v>
      </c>
      <c r="FG17053" s="55" t="s">
        <v>2094</v>
      </c>
      <c r="FH17053" s="55" t="s">
        <v>1738</v>
      </c>
      <c r="FI17053" s="55">
        <v>4</v>
      </c>
      <c r="FJ17053" s="55">
        <v>130000</v>
      </c>
      <c r="FK17053" s="55" t="s">
        <v>1258</v>
      </c>
      <c r="FL17053" s="55">
        <v>0.0417</v>
      </c>
    </row>
    <row r="17054" ht="14.25" customHeight="1" outlineLevel="1" spans="162:168">
      <c r="FF17054" s="55">
        <v>17047</v>
      </c>
      <c r="FG17054" s="55" t="s">
        <v>2094</v>
      </c>
      <c r="FH17054" s="55" t="s">
        <v>1738</v>
      </c>
      <c r="FI17054" s="55">
        <v>4</v>
      </c>
      <c r="FJ17054" s="55">
        <v>260000</v>
      </c>
      <c r="FK17054" s="55" t="s">
        <v>1258</v>
      </c>
      <c r="FL17054" s="55">
        <v>0.0417</v>
      </c>
    </row>
    <row r="17055" ht="14.25" customHeight="1" outlineLevel="1" spans="162:168">
      <c r="FF17055" s="55">
        <v>17048</v>
      </c>
      <c r="FG17055" s="55" t="s">
        <v>2094</v>
      </c>
      <c r="FH17055" s="55" t="s">
        <v>1738</v>
      </c>
      <c r="FI17055" s="55">
        <v>4</v>
      </c>
      <c r="FJ17055" s="55">
        <v>400000</v>
      </c>
      <c r="FK17055" s="55" t="s">
        <v>1258</v>
      </c>
      <c r="FL17055" s="55">
        <v>0.0417</v>
      </c>
    </row>
    <row r="17056" ht="14.25" customHeight="1" outlineLevel="1" spans="162:168">
      <c r="FF17056" s="55">
        <v>17049</v>
      </c>
      <c r="FG17056" s="55" t="s">
        <v>2094</v>
      </c>
      <c r="FH17056" s="55" t="s">
        <v>1738</v>
      </c>
      <c r="FI17056" s="55">
        <v>4</v>
      </c>
      <c r="FJ17056" s="55">
        <v>530000</v>
      </c>
      <c r="FK17056" s="55" t="s">
        <v>1258</v>
      </c>
      <c r="FL17056" s="55">
        <v>0.0417</v>
      </c>
    </row>
    <row r="17057" ht="14.25" customHeight="1" outlineLevel="1" spans="162:168">
      <c r="FF17057" s="55">
        <v>17050</v>
      </c>
      <c r="FG17057" s="55" t="s">
        <v>2094</v>
      </c>
      <c r="FH17057" s="55" t="s">
        <v>1738</v>
      </c>
      <c r="FI17057" s="55">
        <v>4</v>
      </c>
      <c r="FJ17057" s="55">
        <v>540000</v>
      </c>
      <c r="FK17057" s="55" t="s">
        <v>1258</v>
      </c>
      <c r="FL17057" s="55">
        <v>0.0417</v>
      </c>
    </row>
    <row r="17058" ht="14.25" customHeight="1" outlineLevel="1" spans="162:168">
      <c r="FF17058" s="55">
        <v>17051</v>
      </c>
      <c r="FG17058" s="55" t="s">
        <v>2094</v>
      </c>
      <c r="FH17058" s="55" t="s">
        <v>1738</v>
      </c>
      <c r="FI17058" s="55">
        <v>5</v>
      </c>
      <c r="FJ17058" s="55">
        <v>1000</v>
      </c>
      <c r="FK17058" s="55" t="s">
        <v>1258</v>
      </c>
      <c r="FL17058" s="55">
        <v>0.025</v>
      </c>
    </row>
    <row r="17059" ht="14.25" customHeight="1" outlineLevel="1" spans="162:168">
      <c r="FF17059" s="55">
        <v>17052</v>
      </c>
      <c r="FG17059" s="55" t="s">
        <v>2094</v>
      </c>
      <c r="FH17059" s="55" t="s">
        <v>1738</v>
      </c>
      <c r="FI17059" s="55">
        <v>5</v>
      </c>
      <c r="FJ17059" s="55">
        <v>2500</v>
      </c>
      <c r="FK17059" s="55" t="s">
        <v>1258</v>
      </c>
      <c r="FL17059" s="55">
        <v>0.025</v>
      </c>
    </row>
    <row r="17060" ht="14.25" customHeight="1" outlineLevel="1" spans="162:168">
      <c r="FF17060" s="55">
        <v>17053</v>
      </c>
      <c r="FG17060" s="55" t="s">
        <v>2094</v>
      </c>
      <c r="FH17060" s="55" t="s">
        <v>1738</v>
      </c>
      <c r="FI17060" s="55">
        <v>5</v>
      </c>
      <c r="FJ17060" s="55">
        <v>5000</v>
      </c>
      <c r="FK17060" s="55" t="s">
        <v>1258</v>
      </c>
      <c r="FL17060" s="55">
        <v>0.025</v>
      </c>
    </row>
    <row r="17061" ht="14.25" customHeight="1" outlineLevel="1" spans="162:168">
      <c r="FF17061" s="55">
        <v>17054</v>
      </c>
      <c r="FG17061" s="55" t="s">
        <v>2094</v>
      </c>
      <c r="FH17061" s="55" t="s">
        <v>1738</v>
      </c>
      <c r="FI17061" s="55">
        <v>5</v>
      </c>
      <c r="FJ17061" s="55">
        <v>10000</v>
      </c>
      <c r="FK17061" s="55" t="s">
        <v>1258</v>
      </c>
      <c r="FL17061" s="55">
        <v>0.025</v>
      </c>
    </row>
    <row r="17062" ht="14.25" customHeight="1" outlineLevel="1" spans="162:168">
      <c r="FF17062" s="55">
        <v>17055</v>
      </c>
      <c r="FG17062" s="55" t="s">
        <v>2094</v>
      </c>
      <c r="FH17062" s="55" t="s">
        <v>1738</v>
      </c>
      <c r="FI17062" s="55">
        <v>5</v>
      </c>
      <c r="FJ17062" s="55">
        <v>25000</v>
      </c>
      <c r="FK17062" s="55" t="s">
        <v>1258</v>
      </c>
      <c r="FL17062" s="55">
        <v>0.025</v>
      </c>
    </row>
    <row r="17063" ht="14.25" customHeight="1" outlineLevel="1" spans="162:168">
      <c r="FF17063" s="55">
        <v>17056</v>
      </c>
      <c r="FG17063" s="55" t="s">
        <v>2094</v>
      </c>
      <c r="FH17063" s="55" t="s">
        <v>1738</v>
      </c>
      <c r="FI17063" s="55">
        <v>5</v>
      </c>
      <c r="FJ17063" s="55">
        <v>50000</v>
      </c>
      <c r="FK17063" s="55" t="s">
        <v>1258</v>
      </c>
      <c r="FL17063" s="55">
        <v>0.025</v>
      </c>
    </row>
    <row r="17064" ht="14.25" customHeight="1" outlineLevel="1" spans="162:168">
      <c r="FF17064" s="55">
        <v>17057</v>
      </c>
      <c r="FG17064" s="55" t="s">
        <v>2094</v>
      </c>
      <c r="FH17064" s="55" t="s">
        <v>1738</v>
      </c>
      <c r="FI17064" s="55">
        <v>5</v>
      </c>
      <c r="FJ17064" s="55">
        <v>80000</v>
      </c>
      <c r="FK17064" s="55" t="s">
        <v>1258</v>
      </c>
      <c r="FL17064" s="55">
        <v>0.025</v>
      </c>
    </row>
    <row r="17065" ht="14.25" customHeight="1" outlineLevel="1" spans="162:168">
      <c r="FF17065" s="55">
        <v>17058</v>
      </c>
      <c r="FG17065" s="55" t="s">
        <v>2094</v>
      </c>
      <c r="FH17065" s="55" t="s">
        <v>1738</v>
      </c>
      <c r="FI17065" s="55">
        <v>5</v>
      </c>
      <c r="FJ17065" s="55">
        <v>130000</v>
      </c>
      <c r="FK17065" s="55" t="s">
        <v>1258</v>
      </c>
      <c r="FL17065" s="55">
        <v>0.025</v>
      </c>
    </row>
    <row r="17066" ht="14.25" customHeight="1" outlineLevel="1" spans="162:168">
      <c r="FF17066" s="55">
        <v>17059</v>
      </c>
      <c r="FG17066" s="55" t="s">
        <v>2094</v>
      </c>
      <c r="FH17066" s="55" t="s">
        <v>1738</v>
      </c>
      <c r="FI17066" s="55">
        <v>5</v>
      </c>
      <c r="FJ17066" s="55">
        <v>260000</v>
      </c>
      <c r="FK17066" s="55" t="s">
        <v>1258</v>
      </c>
      <c r="FL17066" s="55">
        <v>0.025</v>
      </c>
    </row>
    <row r="17067" ht="14.25" customHeight="1" outlineLevel="1" spans="162:168">
      <c r="FF17067" s="55">
        <v>17060</v>
      </c>
      <c r="FG17067" s="55" t="s">
        <v>2094</v>
      </c>
      <c r="FH17067" s="55" t="s">
        <v>1738</v>
      </c>
      <c r="FI17067" s="55">
        <v>5</v>
      </c>
      <c r="FJ17067" s="55">
        <v>400000</v>
      </c>
      <c r="FK17067" s="55" t="s">
        <v>1258</v>
      </c>
      <c r="FL17067" s="55">
        <v>0.025</v>
      </c>
    </row>
    <row r="17068" ht="14.25" customHeight="1" outlineLevel="1" spans="162:168">
      <c r="FF17068" s="55">
        <v>17061</v>
      </c>
      <c r="FG17068" s="55" t="s">
        <v>2094</v>
      </c>
      <c r="FH17068" s="55" t="s">
        <v>1738</v>
      </c>
      <c r="FI17068" s="55">
        <v>5</v>
      </c>
      <c r="FJ17068" s="55">
        <v>530000</v>
      </c>
      <c r="FK17068" s="55" t="s">
        <v>1258</v>
      </c>
      <c r="FL17068" s="55">
        <v>0.025</v>
      </c>
    </row>
    <row r="17069" ht="14.25" customHeight="1" outlineLevel="1" spans="162:168">
      <c r="FF17069" s="55">
        <v>17062</v>
      </c>
      <c r="FG17069" s="55" t="s">
        <v>2094</v>
      </c>
      <c r="FH17069" s="55" t="s">
        <v>1738</v>
      </c>
      <c r="FI17069" s="55">
        <v>5</v>
      </c>
      <c r="FJ17069" s="55">
        <v>540000</v>
      </c>
      <c r="FK17069" s="55" t="s">
        <v>1258</v>
      </c>
      <c r="FL17069" s="55">
        <v>0.025</v>
      </c>
    </row>
    <row r="17070" ht="14.25" customHeight="1" outlineLevel="1" spans="162:168">
      <c r="FF17070" s="55">
        <v>17063</v>
      </c>
      <c r="FG17070" s="55" t="s">
        <v>2094</v>
      </c>
      <c r="FH17070" s="55" t="s">
        <v>1963</v>
      </c>
      <c r="FI17070" s="55">
        <v>1</v>
      </c>
      <c r="FJ17070" s="55">
        <v>0</v>
      </c>
      <c r="FK17070" s="55" t="s">
        <v>1258</v>
      </c>
      <c r="FL17070" s="55">
        <v>0.025</v>
      </c>
    </row>
    <row r="17071" ht="14.25" customHeight="1" outlineLevel="1" spans="162:168">
      <c r="FF17071" s="55">
        <v>17064</v>
      </c>
      <c r="FG17071" s="55" t="s">
        <v>2094</v>
      </c>
      <c r="FH17071" s="55" t="s">
        <v>1963</v>
      </c>
      <c r="FI17071" s="55">
        <v>1</v>
      </c>
      <c r="FJ17071" s="55">
        <v>1000</v>
      </c>
      <c r="FK17071" s="55" t="s">
        <v>1258</v>
      </c>
      <c r="FL17071" s="55">
        <v>0.025</v>
      </c>
    </row>
    <row r="17072" ht="14.25" customHeight="1" outlineLevel="1" spans="162:168">
      <c r="FF17072" s="55">
        <v>17065</v>
      </c>
      <c r="FG17072" s="55" t="s">
        <v>2094</v>
      </c>
      <c r="FH17072" s="55" t="s">
        <v>1963</v>
      </c>
      <c r="FI17072" s="55">
        <v>1</v>
      </c>
      <c r="FJ17072" s="55">
        <v>2500</v>
      </c>
      <c r="FK17072" s="55" t="s">
        <v>1258</v>
      </c>
      <c r="FL17072" s="55">
        <v>0.025</v>
      </c>
    </row>
    <row r="17073" ht="14.25" customHeight="1" outlineLevel="1" spans="162:168">
      <c r="FF17073" s="55">
        <v>17066</v>
      </c>
      <c r="FG17073" s="55" t="s">
        <v>2094</v>
      </c>
      <c r="FH17073" s="55" t="s">
        <v>1963</v>
      </c>
      <c r="FI17073" s="55">
        <v>1</v>
      </c>
      <c r="FJ17073" s="55">
        <v>5000</v>
      </c>
      <c r="FK17073" s="55" t="s">
        <v>1258</v>
      </c>
      <c r="FL17073" s="55">
        <v>0.025</v>
      </c>
    </row>
    <row r="17074" ht="14.25" customHeight="1" outlineLevel="1" spans="162:168">
      <c r="FF17074" s="55">
        <v>17067</v>
      </c>
      <c r="FG17074" s="55" t="s">
        <v>2094</v>
      </c>
      <c r="FH17074" s="55" t="s">
        <v>1963</v>
      </c>
      <c r="FI17074" s="55">
        <v>1</v>
      </c>
      <c r="FJ17074" s="55">
        <v>10000</v>
      </c>
      <c r="FK17074" s="55" t="s">
        <v>1258</v>
      </c>
      <c r="FL17074" s="55">
        <v>0.025</v>
      </c>
    </row>
    <row r="17075" ht="14.25" customHeight="1" outlineLevel="1" spans="162:168">
      <c r="FF17075" s="55">
        <v>17068</v>
      </c>
      <c r="FG17075" s="55" t="s">
        <v>2094</v>
      </c>
      <c r="FH17075" s="55" t="s">
        <v>1963</v>
      </c>
      <c r="FI17075" s="55">
        <v>1</v>
      </c>
      <c r="FJ17075" s="55">
        <v>25000</v>
      </c>
      <c r="FK17075" s="55" t="s">
        <v>1258</v>
      </c>
      <c r="FL17075" s="55">
        <v>0.025</v>
      </c>
    </row>
    <row r="17076" ht="14.25" customHeight="1" outlineLevel="1" spans="162:168">
      <c r="FF17076" s="55">
        <v>17069</v>
      </c>
      <c r="FG17076" s="55" t="s">
        <v>2094</v>
      </c>
      <c r="FH17076" s="55" t="s">
        <v>1963</v>
      </c>
      <c r="FI17076" s="55">
        <v>1</v>
      </c>
      <c r="FJ17076" s="55">
        <v>50000</v>
      </c>
      <c r="FK17076" s="55" t="s">
        <v>1258</v>
      </c>
      <c r="FL17076" s="55">
        <v>0.025</v>
      </c>
    </row>
    <row r="17077" ht="14.25" customHeight="1" outlineLevel="1" spans="162:168">
      <c r="FF17077" s="55">
        <v>17070</v>
      </c>
      <c r="FG17077" s="55" t="s">
        <v>2094</v>
      </c>
      <c r="FH17077" s="55" t="s">
        <v>1963</v>
      </c>
      <c r="FI17077" s="55">
        <v>1</v>
      </c>
      <c r="FJ17077" s="55">
        <v>80000</v>
      </c>
      <c r="FK17077" s="55" t="s">
        <v>1258</v>
      </c>
      <c r="FL17077" s="55">
        <v>0.025</v>
      </c>
    </row>
    <row r="17078" ht="14.25" customHeight="1" outlineLevel="1" spans="162:168">
      <c r="FF17078" s="55">
        <v>17071</v>
      </c>
      <c r="FG17078" s="55" t="s">
        <v>2094</v>
      </c>
      <c r="FH17078" s="55" t="s">
        <v>1963</v>
      </c>
      <c r="FI17078" s="55">
        <v>1</v>
      </c>
      <c r="FJ17078" s="55">
        <v>130000</v>
      </c>
      <c r="FK17078" s="55" t="s">
        <v>1258</v>
      </c>
      <c r="FL17078" s="55">
        <v>0.025</v>
      </c>
    </row>
    <row r="17079" ht="14.25" customHeight="1" outlineLevel="1" spans="162:168">
      <c r="FF17079" s="55">
        <v>17072</v>
      </c>
      <c r="FG17079" s="55" t="s">
        <v>2094</v>
      </c>
      <c r="FH17079" s="55" t="s">
        <v>1963</v>
      </c>
      <c r="FI17079" s="55">
        <v>1</v>
      </c>
      <c r="FJ17079" s="55">
        <v>260000</v>
      </c>
      <c r="FK17079" s="55" t="s">
        <v>1258</v>
      </c>
      <c r="FL17079" s="55">
        <v>0.025</v>
      </c>
    </row>
    <row r="17080" ht="14.25" customHeight="1" outlineLevel="1" spans="162:168">
      <c r="FF17080" s="55">
        <v>17073</v>
      </c>
      <c r="FG17080" s="55" t="s">
        <v>2094</v>
      </c>
      <c r="FH17080" s="55" t="s">
        <v>1963</v>
      </c>
      <c r="FI17080" s="55">
        <v>1</v>
      </c>
      <c r="FJ17080" s="55">
        <v>400000</v>
      </c>
      <c r="FK17080" s="55" t="s">
        <v>1258</v>
      </c>
      <c r="FL17080" s="55">
        <v>0.025</v>
      </c>
    </row>
    <row r="17081" ht="14.25" customHeight="1" outlineLevel="1" spans="162:168">
      <c r="FF17081" s="55">
        <v>17074</v>
      </c>
      <c r="FG17081" s="55" t="s">
        <v>2094</v>
      </c>
      <c r="FH17081" s="55" t="s">
        <v>1963</v>
      </c>
      <c r="FI17081" s="55">
        <v>1</v>
      </c>
      <c r="FJ17081" s="55">
        <v>530000</v>
      </c>
      <c r="FK17081" s="55" t="s">
        <v>1258</v>
      </c>
      <c r="FL17081" s="55">
        <v>0.025</v>
      </c>
    </row>
    <row r="17082" ht="14.25" customHeight="1" outlineLevel="1" spans="162:168">
      <c r="FF17082" s="55">
        <v>17075</v>
      </c>
      <c r="FG17082" s="55" t="s">
        <v>2094</v>
      </c>
      <c r="FH17082" s="55" t="s">
        <v>1963</v>
      </c>
      <c r="FI17082" s="55">
        <v>1</v>
      </c>
      <c r="FJ17082" s="55">
        <v>540000</v>
      </c>
      <c r="FK17082" s="55" t="s">
        <v>1258</v>
      </c>
      <c r="FL17082" s="55">
        <v>0.025</v>
      </c>
    </row>
    <row r="17083" ht="14.25" customHeight="1" outlineLevel="1" spans="162:168">
      <c r="FF17083" s="55">
        <v>17076</v>
      </c>
      <c r="FG17083" s="55" t="s">
        <v>2094</v>
      </c>
      <c r="FH17083" s="55" t="s">
        <v>2016</v>
      </c>
      <c r="FI17083" s="55">
        <v>1</v>
      </c>
      <c r="FJ17083" s="55">
        <v>0</v>
      </c>
      <c r="FK17083" s="55" t="s">
        <v>1258</v>
      </c>
      <c r="FL17083" s="55">
        <v>0.0292</v>
      </c>
    </row>
    <row r="17084" ht="14.25" customHeight="1" outlineLevel="1" spans="162:168">
      <c r="FF17084" s="55">
        <v>17077</v>
      </c>
      <c r="FG17084" s="55" t="s">
        <v>2094</v>
      </c>
      <c r="FH17084" s="55" t="s">
        <v>2016</v>
      </c>
      <c r="FI17084" s="55">
        <v>1</v>
      </c>
      <c r="FJ17084" s="55">
        <v>1000</v>
      </c>
      <c r="FK17084" s="55" t="s">
        <v>1258</v>
      </c>
      <c r="FL17084" s="55">
        <v>0.025</v>
      </c>
    </row>
    <row r="17085" ht="14.25" customHeight="1" outlineLevel="1" spans="162:168">
      <c r="FF17085" s="55">
        <v>17078</v>
      </c>
      <c r="FG17085" s="55" t="s">
        <v>2094</v>
      </c>
      <c r="FH17085" s="55" t="s">
        <v>2016</v>
      </c>
      <c r="FI17085" s="55">
        <v>1</v>
      </c>
      <c r="FJ17085" s="55">
        <v>2500</v>
      </c>
      <c r="FK17085" s="55" t="s">
        <v>1258</v>
      </c>
      <c r="FL17085" s="55">
        <v>0.025</v>
      </c>
    </row>
    <row r="17086" ht="14.25" customHeight="1" outlineLevel="1" spans="162:168">
      <c r="FF17086" s="55">
        <v>17079</v>
      </c>
      <c r="FG17086" s="55" t="s">
        <v>2094</v>
      </c>
      <c r="FH17086" s="55" t="s">
        <v>2016</v>
      </c>
      <c r="FI17086" s="55">
        <v>1</v>
      </c>
      <c r="FJ17086" s="55">
        <v>5000</v>
      </c>
      <c r="FK17086" s="55" t="s">
        <v>1258</v>
      </c>
      <c r="FL17086" s="55">
        <v>0.025</v>
      </c>
    </row>
    <row r="17087" ht="14.25" customHeight="1" outlineLevel="1" spans="162:168">
      <c r="FF17087" s="55">
        <v>17080</v>
      </c>
      <c r="FG17087" s="55" t="s">
        <v>2094</v>
      </c>
      <c r="FH17087" s="55" t="s">
        <v>2016</v>
      </c>
      <c r="FI17087" s="55">
        <v>1</v>
      </c>
      <c r="FJ17087" s="55">
        <v>10000</v>
      </c>
      <c r="FK17087" s="55" t="s">
        <v>1258</v>
      </c>
      <c r="FL17087" s="55">
        <v>0.025</v>
      </c>
    </row>
    <row r="17088" ht="14.25" customHeight="1" outlineLevel="1" spans="162:168">
      <c r="FF17088" s="55">
        <v>17081</v>
      </c>
      <c r="FG17088" s="55" t="s">
        <v>2094</v>
      </c>
      <c r="FH17088" s="55" t="s">
        <v>2016</v>
      </c>
      <c r="FI17088" s="55">
        <v>1</v>
      </c>
      <c r="FJ17088" s="55">
        <v>25000</v>
      </c>
      <c r="FK17088" s="55" t="s">
        <v>1258</v>
      </c>
      <c r="FL17088" s="55">
        <v>0.025</v>
      </c>
    </row>
    <row r="17089" ht="14.25" customHeight="1" outlineLevel="1" spans="162:168">
      <c r="FF17089" s="55">
        <v>17082</v>
      </c>
      <c r="FG17089" s="55" t="s">
        <v>2094</v>
      </c>
      <c r="FH17089" s="55" t="s">
        <v>2016</v>
      </c>
      <c r="FI17089" s="55">
        <v>1</v>
      </c>
      <c r="FJ17089" s="55">
        <v>50000</v>
      </c>
      <c r="FK17089" s="55" t="s">
        <v>1258</v>
      </c>
      <c r="FL17089" s="55">
        <v>0.025</v>
      </c>
    </row>
    <row r="17090" ht="14.25" customHeight="1" outlineLevel="1" spans="162:168">
      <c r="FF17090" s="55">
        <v>17083</v>
      </c>
      <c r="FG17090" s="55" t="s">
        <v>2094</v>
      </c>
      <c r="FH17090" s="55" t="s">
        <v>2016</v>
      </c>
      <c r="FI17090" s="55">
        <v>1</v>
      </c>
      <c r="FJ17090" s="55">
        <v>80000</v>
      </c>
      <c r="FK17090" s="55" t="s">
        <v>1258</v>
      </c>
      <c r="FL17090" s="55">
        <v>0.025</v>
      </c>
    </row>
    <row r="17091" ht="14.25" customHeight="1" outlineLevel="1" spans="162:168">
      <c r="FF17091" s="55">
        <v>17084</v>
      </c>
      <c r="FG17091" s="55" t="s">
        <v>2094</v>
      </c>
      <c r="FH17091" s="55" t="s">
        <v>2016</v>
      </c>
      <c r="FI17091" s="55">
        <v>1</v>
      </c>
      <c r="FJ17091" s="55">
        <v>130000</v>
      </c>
      <c r="FK17091" s="55" t="s">
        <v>1258</v>
      </c>
      <c r="FL17091" s="55">
        <v>0.025</v>
      </c>
    </row>
    <row r="17092" ht="14.25" customHeight="1" outlineLevel="1" spans="162:168">
      <c r="FF17092" s="55">
        <v>17085</v>
      </c>
      <c r="FG17092" s="55" t="s">
        <v>2094</v>
      </c>
      <c r="FH17092" s="55" t="s">
        <v>2016</v>
      </c>
      <c r="FI17092" s="55">
        <v>1</v>
      </c>
      <c r="FJ17092" s="55">
        <v>260000</v>
      </c>
      <c r="FK17092" s="55" t="s">
        <v>1258</v>
      </c>
      <c r="FL17092" s="55">
        <v>0.025</v>
      </c>
    </row>
    <row r="17093" ht="14.25" customHeight="1" outlineLevel="1" spans="162:168">
      <c r="FF17093" s="55">
        <v>17086</v>
      </c>
      <c r="FG17093" s="55" t="s">
        <v>2094</v>
      </c>
      <c r="FH17093" s="55" t="s">
        <v>2016</v>
      </c>
      <c r="FI17093" s="55">
        <v>1</v>
      </c>
      <c r="FJ17093" s="55">
        <v>400000</v>
      </c>
      <c r="FK17093" s="55" t="s">
        <v>1258</v>
      </c>
      <c r="FL17093" s="55">
        <v>0.025</v>
      </c>
    </row>
    <row r="17094" ht="14.25" customHeight="1" outlineLevel="1" spans="162:168">
      <c r="FF17094" s="55">
        <v>17087</v>
      </c>
      <c r="FG17094" s="55" t="s">
        <v>2094</v>
      </c>
      <c r="FH17094" s="55" t="s">
        <v>2016</v>
      </c>
      <c r="FI17094" s="55">
        <v>1</v>
      </c>
      <c r="FJ17094" s="55">
        <v>530000</v>
      </c>
      <c r="FK17094" s="55" t="s">
        <v>1258</v>
      </c>
      <c r="FL17094" s="55">
        <v>0.025</v>
      </c>
    </row>
    <row r="17095" ht="14.25" customHeight="1" outlineLevel="1" spans="162:168">
      <c r="FF17095" s="55">
        <v>17088</v>
      </c>
      <c r="FG17095" s="55" t="s">
        <v>2094</v>
      </c>
      <c r="FH17095" s="55" t="s">
        <v>2016</v>
      </c>
      <c r="FI17095" s="55">
        <v>1</v>
      </c>
      <c r="FJ17095" s="55">
        <v>540000</v>
      </c>
      <c r="FK17095" s="55" t="s">
        <v>1258</v>
      </c>
      <c r="FL17095" s="55">
        <v>0.025</v>
      </c>
    </row>
    <row r="17096" ht="14.25" customHeight="1" outlineLevel="1" spans="162:168">
      <c r="FF17096" s="55">
        <v>17089</v>
      </c>
      <c r="FG17096" s="55" t="s">
        <v>2094</v>
      </c>
      <c r="FH17096" s="55" t="s">
        <v>2016</v>
      </c>
      <c r="FI17096" s="55">
        <v>10</v>
      </c>
      <c r="FJ17096" s="55">
        <v>0</v>
      </c>
      <c r="FK17096" s="55" t="s">
        <v>1258</v>
      </c>
      <c r="FL17096" s="55">
        <v>0.0417</v>
      </c>
    </row>
    <row r="17097" ht="14.25" customHeight="1" outlineLevel="1" spans="162:168">
      <c r="FF17097" s="55">
        <v>17090</v>
      </c>
      <c r="FG17097" s="55" t="s">
        <v>2094</v>
      </c>
      <c r="FH17097" s="55" t="s">
        <v>2016</v>
      </c>
      <c r="FI17097" s="55">
        <v>10</v>
      </c>
      <c r="FJ17097" s="55">
        <v>1000</v>
      </c>
      <c r="FK17097" s="55" t="s">
        <v>1258</v>
      </c>
      <c r="FL17097" s="55">
        <v>0.0375</v>
      </c>
    </row>
    <row r="17098" ht="14.25" customHeight="1" outlineLevel="1" spans="162:168">
      <c r="FF17098" s="55">
        <v>17091</v>
      </c>
      <c r="FG17098" s="55" t="s">
        <v>2094</v>
      </c>
      <c r="FH17098" s="55" t="s">
        <v>2016</v>
      </c>
      <c r="FI17098" s="55">
        <v>10</v>
      </c>
      <c r="FJ17098" s="55">
        <v>2500</v>
      </c>
      <c r="FK17098" s="55" t="s">
        <v>1258</v>
      </c>
      <c r="FL17098" s="55">
        <v>0.0334</v>
      </c>
    </row>
    <row r="17099" ht="14.25" customHeight="1" outlineLevel="1" spans="162:168">
      <c r="FF17099" s="55">
        <v>17092</v>
      </c>
      <c r="FG17099" s="55" t="s">
        <v>2094</v>
      </c>
      <c r="FH17099" s="55" t="s">
        <v>2016</v>
      </c>
      <c r="FI17099" s="55">
        <v>10</v>
      </c>
      <c r="FJ17099" s="55">
        <v>5000</v>
      </c>
      <c r="FK17099" s="55" t="s">
        <v>1258</v>
      </c>
      <c r="FL17099" s="55">
        <v>0.0334</v>
      </c>
    </row>
    <row r="17100" ht="14.25" customHeight="1" outlineLevel="1" spans="162:168">
      <c r="FF17100" s="55">
        <v>17093</v>
      </c>
      <c r="FG17100" s="55" t="s">
        <v>2094</v>
      </c>
      <c r="FH17100" s="55" t="s">
        <v>2016</v>
      </c>
      <c r="FI17100" s="55">
        <v>10</v>
      </c>
      <c r="FJ17100" s="55">
        <v>10000</v>
      </c>
      <c r="FK17100" s="55" t="s">
        <v>1258</v>
      </c>
      <c r="FL17100" s="55">
        <v>0.0334</v>
      </c>
    </row>
    <row r="17101" ht="14.25" customHeight="1" outlineLevel="1" spans="162:168">
      <c r="FF17101" s="55">
        <v>17094</v>
      </c>
      <c r="FG17101" s="55" t="s">
        <v>2094</v>
      </c>
      <c r="FH17101" s="55" t="s">
        <v>2016</v>
      </c>
      <c r="FI17101" s="55">
        <v>10</v>
      </c>
      <c r="FJ17101" s="55">
        <v>25000</v>
      </c>
      <c r="FK17101" s="55" t="s">
        <v>1258</v>
      </c>
      <c r="FL17101" s="55">
        <v>0.0334</v>
      </c>
    </row>
    <row r="17102" ht="14.25" customHeight="1" outlineLevel="1" spans="162:168">
      <c r="FF17102" s="55">
        <v>17095</v>
      </c>
      <c r="FG17102" s="55" t="s">
        <v>2094</v>
      </c>
      <c r="FH17102" s="55" t="s">
        <v>2016</v>
      </c>
      <c r="FI17102" s="55">
        <v>10</v>
      </c>
      <c r="FJ17102" s="55">
        <v>50000</v>
      </c>
      <c r="FK17102" s="55" t="s">
        <v>1258</v>
      </c>
      <c r="FL17102" s="55">
        <v>0.0292</v>
      </c>
    </row>
    <row r="17103" ht="14.25" customHeight="1" outlineLevel="1" spans="162:168">
      <c r="FF17103" s="55">
        <v>17096</v>
      </c>
      <c r="FG17103" s="55" t="s">
        <v>2094</v>
      </c>
      <c r="FH17103" s="55" t="s">
        <v>2016</v>
      </c>
      <c r="FI17103" s="55">
        <v>10</v>
      </c>
      <c r="FJ17103" s="55">
        <v>80000</v>
      </c>
      <c r="FK17103" s="55" t="s">
        <v>1258</v>
      </c>
      <c r="FL17103" s="55">
        <v>0.0292</v>
      </c>
    </row>
    <row r="17104" ht="14.25" customHeight="1" outlineLevel="1" spans="162:168">
      <c r="FF17104" s="55">
        <v>17097</v>
      </c>
      <c r="FG17104" s="55" t="s">
        <v>2094</v>
      </c>
      <c r="FH17104" s="55" t="s">
        <v>2016</v>
      </c>
      <c r="FI17104" s="55">
        <v>10</v>
      </c>
      <c r="FJ17104" s="55">
        <v>130000</v>
      </c>
      <c r="FK17104" s="55" t="s">
        <v>1258</v>
      </c>
      <c r="FL17104" s="55">
        <v>0.0292</v>
      </c>
    </row>
    <row r="17105" ht="14.25" customHeight="1" outlineLevel="1" spans="162:168">
      <c r="FF17105" s="55">
        <v>17098</v>
      </c>
      <c r="FG17105" s="55" t="s">
        <v>2094</v>
      </c>
      <c r="FH17105" s="55" t="s">
        <v>2016</v>
      </c>
      <c r="FI17105" s="55">
        <v>10</v>
      </c>
      <c r="FJ17105" s="55">
        <v>260000</v>
      </c>
      <c r="FK17105" s="55" t="s">
        <v>1258</v>
      </c>
      <c r="FL17105" s="55">
        <v>0.0292</v>
      </c>
    </row>
    <row r="17106" ht="14.25" customHeight="1" outlineLevel="1" spans="162:168">
      <c r="FF17106" s="55">
        <v>17099</v>
      </c>
      <c r="FG17106" s="55" t="s">
        <v>2094</v>
      </c>
      <c r="FH17106" s="55" t="s">
        <v>2016</v>
      </c>
      <c r="FI17106" s="55">
        <v>10</v>
      </c>
      <c r="FJ17106" s="55">
        <v>400000</v>
      </c>
      <c r="FK17106" s="55" t="s">
        <v>1258</v>
      </c>
      <c r="FL17106" s="55">
        <v>0.0292</v>
      </c>
    </row>
    <row r="17107" ht="14.25" customHeight="1" outlineLevel="1" spans="162:168">
      <c r="FF17107" s="55">
        <v>17100</v>
      </c>
      <c r="FG17107" s="55" t="s">
        <v>2094</v>
      </c>
      <c r="FH17107" s="55" t="s">
        <v>2016</v>
      </c>
      <c r="FI17107" s="55">
        <v>10</v>
      </c>
      <c r="FJ17107" s="55">
        <v>530000</v>
      </c>
      <c r="FK17107" s="55" t="s">
        <v>1258</v>
      </c>
      <c r="FL17107" s="55">
        <v>0.0292</v>
      </c>
    </row>
    <row r="17108" ht="14.25" customHeight="1" outlineLevel="1" spans="162:168">
      <c r="FF17108" s="55">
        <v>17101</v>
      </c>
      <c r="FG17108" s="55" t="s">
        <v>2094</v>
      </c>
      <c r="FH17108" s="55" t="s">
        <v>2016</v>
      </c>
      <c r="FI17108" s="55">
        <v>10</v>
      </c>
      <c r="FJ17108" s="55">
        <v>540000</v>
      </c>
      <c r="FK17108" s="55" t="s">
        <v>1258</v>
      </c>
      <c r="FL17108" s="55">
        <v>0.0292</v>
      </c>
    </row>
    <row r="17109" ht="14.25" customHeight="1" outlineLevel="1" spans="162:168">
      <c r="FF17109" s="55">
        <v>17102</v>
      </c>
      <c r="FG17109" s="55" t="s">
        <v>2094</v>
      </c>
      <c r="FH17109" s="55" t="s">
        <v>2016</v>
      </c>
      <c r="FI17109" s="55">
        <v>11</v>
      </c>
      <c r="FJ17109" s="55">
        <v>0</v>
      </c>
      <c r="FK17109" s="55" t="s">
        <v>1258</v>
      </c>
      <c r="FL17109" s="55">
        <v>0.0417</v>
      </c>
    </row>
    <row r="17110" ht="14.25" customHeight="1" outlineLevel="1" spans="162:168">
      <c r="FF17110" s="55">
        <v>17103</v>
      </c>
      <c r="FG17110" s="55" t="s">
        <v>2094</v>
      </c>
      <c r="FH17110" s="55" t="s">
        <v>2016</v>
      </c>
      <c r="FI17110" s="55">
        <v>11</v>
      </c>
      <c r="FJ17110" s="55">
        <v>1000</v>
      </c>
      <c r="FK17110" s="55" t="s">
        <v>1258</v>
      </c>
      <c r="FL17110" s="55">
        <v>0.0375</v>
      </c>
    </row>
    <row r="17111" ht="14.25" customHeight="1" outlineLevel="1" spans="162:168">
      <c r="FF17111" s="55">
        <v>17104</v>
      </c>
      <c r="FG17111" s="55" t="s">
        <v>2094</v>
      </c>
      <c r="FH17111" s="55" t="s">
        <v>2016</v>
      </c>
      <c r="FI17111" s="55">
        <v>11</v>
      </c>
      <c r="FJ17111" s="55">
        <v>2500</v>
      </c>
      <c r="FK17111" s="55" t="s">
        <v>1258</v>
      </c>
      <c r="FL17111" s="55">
        <v>0.0334</v>
      </c>
    </row>
    <row r="17112" ht="14.25" customHeight="1" outlineLevel="1" spans="162:168">
      <c r="FF17112" s="55">
        <v>17105</v>
      </c>
      <c r="FG17112" s="55" t="s">
        <v>2094</v>
      </c>
      <c r="FH17112" s="55" t="s">
        <v>2016</v>
      </c>
      <c r="FI17112" s="55">
        <v>11</v>
      </c>
      <c r="FJ17112" s="55">
        <v>5000</v>
      </c>
      <c r="FK17112" s="55" t="s">
        <v>1258</v>
      </c>
      <c r="FL17112" s="55">
        <v>0.0334</v>
      </c>
    </row>
    <row r="17113" ht="14.25" customHeight="1" outlineLevel="1" spans="162:168">
      <c r="FF17113" s="55">
        <v>17106</v>
      </c>
      <c r="FG17113" s="55" t="s">
        <v>2094</v>
      </c>
      <c r="FH17113" s="55" t="s">
        <v>2016</v>
      </c>
      <c r="FI17113" s="55">
        <v>11</v>
      </c>
      <c r="FJ17113" s="55">
        <v>10000</v>
      </c>
      <c r="FK17113" s="55" t="s">
        <v>1258</v>
      </c>
      <c r="FL17113" s="55">
        <v>0.0334</v>
      </c>
    </row>
    <row r="17114" ht="14.25" customHeight="1" outlineLevel="1" spans="162:168">
      <c r="FF17114" s="55">
        <v>17107</v>
      </c>
      <c r="FG17114" s="55" t="s">
        <v>2094</v>
      </c>
      <c r="FH17114" s="55" t="s">
        <v>2016</v>
      </c>
      <c r="FI17114" s="55">
        <v>11</v>
      </c>
      <c r="FJ17114" s="55">
        <v>25000</v>
      </c>
      <c r="FK17114" s="55" t="s">
        <v>1258</v>
      </c>
      <c r="FL17114" s="55">
        <v>0.0334</v>
      </c>
    </row>
    <row r="17115" ht="14.25" customHeight="1" outlineLevel="1" spans="162:168">
      <c r="FF17115" s="55">
        <v>17108</v>
      </c>
      <c r="FG17115" s="55" t="s">
        <v>2094</v>
      </c>
      <c r="FH17115" s="55" t="s">
        <v>2016</v>
      </c>
      <c r="FI17115" s="55">
        <v>11</v>
      </c>
      <c r="FJ17115" s="55">
        <v>50000</v>
      </c>
      <c r="FK17115" s="55" t="s">
        <v>1258</v>
      </c>
      <c r="FL17115" s="55">
        <v>0.0292</v>
      </c>
    </row>
    <row r="17116" ht="14.25" customHeight="1" outlineLevel="1" spans="162:168">
      <c r="FF17116" s="55">
        <v>17109</v>
      </c>
      <c r="FG17116" s="55" t="s">
        <v>2094</v>
      </c>
      <c r="FH17116" s="55" t="s">
        <v>2016</v>
      </c>
      <c r="FI17116" s="55">
        <v>11</v>
      </c>
      <c r="FJ17116" s="55">
        <v>80000</v>
      </c>
      <c r="FK17116" s="55" t="s">
        <v>1258</v>
      </c>
      <c r="FL17116" s="55">
        <v>0.0292</v>
      </c>
    </row>
    <row r="17117" ht="14.25" customHeight="1" outlineLevel="1" spans="162:168">
      <c r="FF17117" s="55">
        <v>17110</v>
      </c>
      <c r="FG17117" s="55" t="s">
        <v>2094</v>
      </c>
      <c r="FH17117" s="55" t="s">
        <v>2016</v>
      </c>
      <c r="FI17117" s="55">
        <v>11</v>
      </c>
      <c r="FJ17117" s="55">
        <v>130000</v>
      </c>
      <c r="FK17117" s="55" t="s">
        <v>1258</v>
      </c>
      <c r="FL17117" s="55">
        <v>0.0292</v>
      </c>
    </row>
    <row r="17118" ht="14.25" customHeight="1" outlineLevel="1" spans="162:168">
      <c r="FF17118" s="55">
        <v>17111</v>
      </c>
      <c r="FG17118" s="55" t="s">
        <v>2094</v>
      </c>
      <c r="FH17118" s="55" t="s">
        <v>2016</v>
      </c>
      <c r="FI17118" s="55">
        <v>11</v>
      </c>
      <c r="FJ17118" s="55">
        <v>260000</v>
      </c>
      <c r="FK17118" s="55" t="s">
        <v>1258</v>
      </c>
      <c r="FL17118" s="55">
        <v>0.0292</v>
      </c>
    </row>
    <row r="17119" ht="14.25" customHeight="1" outlineLevel="1" spans="162:168">
      <c r="FF17119" s="55">
        <v>17112</v>
      </c>
      <c r="FG17119" s="55" t="s">
        <v>2094</v>
      </c>
      <c r="FH17119" s="55" t="s">
        <v>2016</v>
      </c>
      <c r="FI17119" s="55">
        <v>11</v>
      </c>
      <c r="FJ17119" s="55">
        <v>400000</v>
      </c>
      <c r="FK17119" s="55" t="s">
        <v>1258</v>
      </c>
      <c r="FL17119" s="55">
        <v>0.0292</v>
      </c>
    </row>
    <row r="17120" ht="14.25" customHeight="1" outlineLevel="1" spans="162:168">
      <c r="FF17120" s="55">
        <v>17113</v>
      </c>
      <c r="FG17120" s="55" t="s">
        <v>2094</v>
      </c>
      <c r="FH17120" s="55" t="s">
        <v>2016</v>
      </c>
      <c r="FI17120" s="55">
        <v>11</v>
      </c>
      <c r="FJ17120" s="55">
        <v>530000</v>
      </c>
      <c r="FK17120" s="55" t="s">
        <v>1258</v>
      </c>
      <c r="FL17120" s="55">
        <v>0.0292</v>
      </c>
    </row>
    <row r="17121" ht="14.25" customHeight="1" outlineLevel="1" spans="162:168">
      <c r="FF17121" s="55">
        <v>17114</v>
      </c>
      <c r="FG17121" s="55" t="s">
        <v>2094</v>
      </c>
      <c r="FH17121" s="55" t="s">
        <v>2016</v>
      </c>
      <c r="FI17121" s="55">
        <v>11</v>
      </c>
      <c r="FJ17121" s="55">
        <v>540000</v>
      </c>
      <c r="FK17121" s="55" t="s">
        <v>1258</v>
      </c>
      <c r="FL17121" s="55">
        <v>0.0292</v>
      </c>
    </row>
    <row r="17122" ht="14.25" customHeight="1" outlineLevel="1" spans="162:168">
      <c r="FF17122" s="55">
        <v>17115</v>
      </c>
      <c r="FG17122" s="55" t="s">
        <v>2094</v>
      </c>
      <c r="FH17122" s="55" t="s">
        <v>2016</v>
      </c>
      <c r="FI17122" s="55">
        <v>12</v>
      </c>
      <c r="FJ17122" s="55">
        <v>0</v>
      </c>
      <c r="FK17122" s="55" t="s">
        <v>1258</v>
      </c>
      <c r="FL17122" s="55">
        <v>0.1667</v>
      </c>
    </row>
    <row r="17123" ht="14.25" customHeight="1" outlineLevel="1" spans="162:168">
      <c r="FF17123" s="55">
        <v>17116</v>
      </c>
      <c r="FG17123" s="55" t="s">
        <v>2094</v>
      </c>
      <c r="FH17123" s="55" t="s">
        <v>2016</v>
      </c>
      <c r="FI17123" s="55">
        <v>12</v>
      </c>
      <c r="FJ17123" s="55">
        <v>1000</v>
      </c>
      <c r="FK17123" s="55" t="s">
        <v>1258</v>
      </c>
      <c r="FL17123" s="55">
        <v>0.1667</v>
      </c>
    </row>
    <row r="17124" ht="14.25" customHeight="1" outlineLevel="1" spans="162:168">
      <c r="FF17124" s="55">
        <v>17117</v>
      </c>
      <c r="FG17124" s="55" t="s">
        <v>2094</v>
      </c>
      <c r="FH17124" s="55" t="s">
        <v>2016</v>
      </c>
      <c r="FI17124" s="55">
        <v>12</v>
      </c>
      <c r="FJ17124" s="55">
        <v>2500</v>
      </c>
      <c r="FK17124" s="55" t="s">
        <v>1258</v>
      </c>
      <c r="FL17124" s="55">
        <v>0.1667</v>
      </c>
    </row>
    <row r="17125" ht="14.25" customHeight="1" outlineLevel="1" spans="162:168">
      <c r="FF17125" s="55">
        <v>17118</v>
      </c>
      <c r="FG17125" s="55" t="s">
        <v>2094</v>
      </c>
      <c r="FH17125" s="55" t="s">
        <v>2016</v>
      </c>
      <c r="FI17125" s="55">
        <v>12</v>
      </c>
      <c r="FJ17125" s="55">
        <v>10000</v>
      </c>
      <c r="FK17125" s="55" t="s">
        <v>1258</v>
      </c>
      <c r="FL17125" s="55">
        <v>0.1667</v>
      </c>
    </row>
    <row r="17126" ht="14.25" customHeight="1" outlineLevel="1" spans="162:168">
      <c r="FF17126" s="55">
        <v>17119</v>
      </c>
      <c r="FG17126" s="55" t="s">
        <v>2094</v>
      </c>
      <c r="FH17126" s="55" t="s">
        <v>2016</v>
      </c>
      <c r="FI17126" s="55">
        <v>12</v>
      </c>
      <c r="FJ17126" s="55">
        <v>25000</v>
      </c>
      <c r="FK17126" s="55" t="s">
        <v>1258</v>
      </c>
      <c r="FL17126" s="55">
        <v>0.1667</v>
      </c>
    </row>
    <row r="17127" ht="14.25" customHeight="1" outlineLevel="1" spans="162:168">
      <c r="FF17127" s="55">
        <v>17120</v>
      </c>
      <c r="FG17127" s="55" t="s">
        <v>2094</v>
      </c>
      <c r="FH17127" s="55" t="s">
        <v>2016</v>
      </c>
      <c r="FI17127" s="55">
        <v>12</v>
      </c>
      <c r="FJ17127" s="55">
        <v>50000</v>
      </c>
      <c r="FK17127" s="55" t="s">
        <v>1258</v>
      </c>
      <c r="FL17127" s="55">
        <v>0.1667</v>
      </c>
    </row>
    <row r="17128" ht="14.25" customHeight="1" outlineLevel="1" spans="162:168">
      <c r="FF17128" s="55">
        <v>17121</v>
      </c>
      <c r="FG17128" s="55" t="s">
        <v>2094</v>
      </c>
      <c r="FH17128" s="55" t="s">
        <v>2016</v>
      </c>
      <c r="FI17128" s="55">
        <v>12</v>
      </c>
      <c r="FJ17128" s="55">
        <v>80000</v>
      </c>
      <c r="FK17128" s="55" t="s">
        <v>1258</v>
      </c>
      <c r="FL17128" s="55">
        <v>0.1667</v>
      </c>
    </row>
    <row r="17129" ht="14.25" customHeight="1" outlineLevel="1" spans="162:168">
      <c r="FF17129" s="55">
        <v>17122</v>
      </c>
      <c r="FG17129" s="55" t="s">
        <v>2094</v>
      </c>
      <c r="FH17129" s="55" t="s">
        <v>2016</v>
      </c>
      <c r="FI17129" s="55">
        <v>12</v>
      </c>
      <c r="FJ17129" s="55">
        <v>130000</v>
      </c>
      <c r="FK17129" s="55" t="s">
        <v>1258</v>
      </c>
      <c r="FL17129" s="55">
        <v>0.1667</v>
      </c>
    </row>
    <row r="17130" ht="14.25" customHeight="1" outlineLevel="1" spans="162:168">
      <c r="FF17130" s="55">
        <v>17123</v>
      </c>
      <c r="FG17130" s="55" t="s">
        <v>2094</v>
      </c>
      <c r="FH17130" s="55" t="s">
        <v>2016</v>
      </c>
      <c r="FI17130" s="55">
        <v>12</v>
      </c>
      <c r="FJ17130" s="55">
        <v>260000</v>
      </c>
      <c r="FK17130" s="55" t="s">
        <v>1258</v>
      </c>
      <c r="FL17130" s="55">
        <v>0.1667</v>
      </c>
    </row>
    <row r="17131" ht="14.25" customHeight="1" outlineLevel="1" spans="162:168">
      <c r="FF17131" s="55">
        <v>17124</v>
      </c>
      <c r="FG17131" s="55" t="s">
        <v>2094</v>
      </c>
      <c r="FH17131" s="55" t="s">
        <v>2016</v>
      </c>
      <c r="FI17131" s="55">
        <v>12</v>
      </c>
      <c r="FJ17131" s="55">
        <v>400000</v>
      </c>
      <c r="FK17131" s="55" t="s">
        <v>1258</v>
      </c>
      <c r="FL17131" s="55">
        <v>0.1667</v>
      </c>
    </row>
    <row r="17132" ht="14.25" customHeight="1" outlineLevel="1" spans="162:168">
      <c r="FF17132" s="55">
        <v>17125</v>
      </c>
      <c r="FG17132" s="55" t="s">
        <v>2094</v>
      </c>
      <c r="FH17132" s="55" t="s">
        <v>2016</v>
      </c>
      <c r="FI17132" s="55">
        <v>12</v>
      </c>
      <c r="FJ17132" s="55">
        <v>530000</v>
      </c>
      <c r="FK17132" s="55" t="s">
        <v>1258</v>
      </c>
      <c r="FL17132" s="55">
        <v>0.1667</v>
      </c>
    </row>
    <row r="17133" ht="14.25" customHeight="1" outlineLevel="1" spans="162:168">
      <c r="FF17133" s="55">
        <v>17126</v>
      </c>
      <c r="FG17133" s="55" t="s">
        <v>2094</v>
      </c>
      <c r="FH17133" s="55" t="s">
        <v>2016</v>
      </c>
      <c r="FI17133" s="55">
        <v>12</v>
      </c>
      <c r="FJ17133" s="55">
        <v>540000</v>
      </c>
      <c r="FK17133" s="55" t="s">
        <v>1258</v>
      </c>
      <c r="FL17133" s="55">
        <v>0.1667</v>
      </c>
    </row>
    <row r="17134" ht="14.25" customHeight="1" outlineLevel="1" spans="162:168">
      <c r="FF17134" s="55">
        <v>17127</v>
      </c>
      <c r="FG17134" s="55" t="s">
        <v>2094</v>
      </c>
      <c r="FH17134" s="55" t="s">
        <v>2016</v>
      </c>
      <c r="FI17134" s="55">
        <v>13</v>
      </c>
      <c r="FJ17134" s="55">
        <v>0</v>
      </c>
      <c r="FK17134" s="55" t="s">
        <v>1258</v>
      </c>
      <c r="FL17134" s="55">
        <v>0.1667</v>
      </c>
    </row>
    <row r="17135" ht="14.25" customHeight="1" outlineLevel="1" spans="162:168">
      <c r="FF17135" s="55">
        <v>17128</v>
      </c>
      <c r="FG17135" s="55" t="s">
        <v>2094</v>
      </c>
      <c r="FH17135" s="55" t="s">
        <v>2016</v>
      </c>
      <c r="FI17135" s="55">
        <v>13</v>
      </c>
      <c r="FJ17135" s="55">
        <v>1000</v>
      </c>
      <c r="FK17135" s="55" t="s">
        <v>1258</v>
      </c>
      <c r="FL17135" s="55">
        <v>0.1667</v>
      </c>
    </row>
    <row r="17136" ht="14.25" customHeight="1" outlineLevel="1" spans="162:168">
      <c r="FF17136" s="55">
        <v>17129</v>
      </c>
      <c r="FG17136" s="55" t="s">
        <v>2094</v>
      </c>
      <c r="FH17136" s="55" t="s">
        <v>2016</v>
      </c>
      <c r="FI17136" s="55">
        <v>13</v>
      </c>
      <c r="FJ17136" s="55">
        <v>2500</v>
      </c>
      <c r="FK17136" s="55" t="s">
        <v>1258</v>
      </c>
      <c r="FL17136" s="55">
        <v>0.1667</v>
      </c>
    </row>
    <row r="17137" ht="14.25" customHeight="1" outlineLevel="1" spans="162:168">
      <c r="FF17137" s="55">
        <v>17130</v>
      </c>
      <c r="FG17137" s="55" t="s">
        <v>2094</v>
      </c>
      <c r="FH17137" s="55" t="s">
        <v>2016</v>
      </c>
      <c r="FI17137" s="55">
        <v>13</v>
      </c>
      <c r="FJ17137" s="55">
        <v>5000</v>
      </c>
      <c r="FK17137" s="55" t="s">
        <v>1258</v>
      </c>
      <c r="FL17137" s="55">
        <v>0.1667</v>
      </c>
    </row>
    <row r="17138" ht="14.25" customHeight="1" outlineLevel="1" spans="162:168">
      <c r="FF17138" s="55">
        <v>17131</v>
      </c>
      <c r="FG17138" s="55" t="s">
        <v>2094</v>
      </c>
      <c r="FH17138" s="55" t="s">
        <v>2016</v>
      </c>
      <c r="FI17138" s="55">
        <v>13</v>
      </c>
      <c r="FJ17138" s="55">
        <v>10000</v>
      </c>
      <c r="FK17138" s="55" t="s">
        <v>1258</v>
      </c>
      <c r="FL17138" s="55">
        <v>0.1667</v>
      </c>
    </row>
    <row r="17139" ht="14.25" customHeight="1" outlineLevel="1" spans="162:168">
      <c r="FF17139" s="55">
        <v>17132</v>
      </c>
      <c r="FG17139" s="55" t="s">
        <v>2094</v>
      </c>
      <c r="FH17139" s="55" t="s">
        <v>2016</v>
      </c>
      <c r="FI17139" s="55">
        <v>13</v>
      </c>
      <c r="FJ17139" s="55">
        <v>25000</v>
      </c>
      <c r="FK17139" s="55" t="s">
        <v>1258</v>
      </c>
      <c r="FL17139" s="55">
        <v>0.1667</v>
      </c>
    </row>
    <row r="17140" ht="14.25" customHeight="1" outlineLevel="1" spans="162:168">
      <c r="FF17140" s="55">
        <v>17133</v>
      </c>
      <c r="FG17140" s="55" t="s">
        <v>2094</v>
      </c>
      <c r="FH17140" s="55" t="s">
        <v>2016</v>
      </c>
      <c r="FI17140" s="55">
        <v>13</v>
      </c>
      <c r="FJ17140" s="55">
        <v>50000</v>
      </c>
      <c r="FK17140" s="55" t="s">
        <v>1258</v>
      </c>
      <c r="FL17140" s="55">
        <v>0.1667</v>
      </c>
    </row>
    <row r="17141" ht="14.25" customHeight="1" outlineLevel="1" spans="162:168">
      <c r="FF17141" s="55">
        <v>17134</v>
      </c>
      <c r="FG17141" s="55" t="s">
        <v>2094</v>
      </c>
      <c r="FH17141" s="55" t="s">
        <v>2016</v>
      </c>
      <c r="FI17141" s="55">
        <v>13</v>
      </c>
      <c r="FJ17141" s="55">
        <v>80000</v>
      </c>
      <c r="FK17141" s="55" t="s">
        <v>1258</v>
      </c>
      <c r="FL17141" s="55">
        <v>0.1667</v>
      </c>
    </row>
    <row r="17142" ht="14.25" customHeight="1" outlineLevel="1" spans="162:168">
      <c r="FF17142" s="55">
        <v>17135</v>
      </c>
      <c r="FG17142" s="55" t="s">
        <v>2094</v>
      </c>
      <c r="FH17142" s="55" t="s">
        <v>2016</v>
      </c>
      <c r="FI17142" s="55">
        <v>13</v>
      </c>
      <c r="FJ17142" s="55">
        <v>130000</v>
      </c>
      <c r="FK17142" s="55" t="s">
        <v>1258</v>
      </c>
      <c r="FL17142" s="55">
        <v>0.1667</v>
      </c>
    </row>
    <row r="17143" ht="14.25" customHeight="1" outlineLevel="1" spans="162:168">
      <c r="FF17143" s="55">
        <v>17136</v>
      </c>
      <c r="FG17143" s="55" t="s">
        <v>2094</v>
      </c>
      <c r="FH17143" s="55" t="s">
        <v>2016</v>
      </c>
      <c r="FI17143" s="55">
        <v>13</v>
      </c>
      <c r="FJ17143" s="55">
        <v>260000</v>
      </c>
      <c r="FK17143" s="55" t="s">
        <v>1258</v>
      </c>
      <c r="FL17143" s="55">
        <v>0.1667</v>
      </c>
    </row>
    <row r="17144" ht="14.25" customHeight="1" outlineLevel="1" spans="162:168">
      <c r="FF17144" s="55">
        <v>17137</v>
      </c>
      <c r="FG17144" s="55" t="s">
        <v>2094</v>
      </c>
      <c r="FH17144" s="55" t="s">
        <v>2016</v>
      </c>
      <c r="FI17144" s="55">
        <v>13</v>
      </c>
      <c r="FJ17144" s="55">
        <v>400000</v>
      </c>
      <c r="FK17144" s="55" t="s">
        <v>1258</v>
      </c>
      <c r="FL17144" s="55">
        <v>0.1667</v>
      </c>
    </row>
    <row r="17145" ht="14.25" customHeight="1" outlineLevel="1" spans="162:168">
      <c r="FF17145" s="55">
        <v>17138</v>
      </c>
      <c r="FG17145" s="55" t="s">
        <v>2094</v>
      </c>
      <c r="FH17145" s="55" t="s">
        <v>2016</v>
      </c>
      <c r="FI17145" s="55">
        <v>13</v>
      </c>
      <c r="FJ17145" s="55">
        <v>530000</v>
      </c>
      <c r="FK17145" s="55" t="s">
        <v>1258</v>
      </c>
      <c r="FL17145" s="55">
        <v>0.1667</v>
      </c>
    </row>
    <row r="17146" ht="14.25" customHeight="1" outlineLevel="1" spans="162:168">
      <c r="FF17146" s="55">
        <v>17139</v>
      </c>
      <c r="FG17146" s="55" t="s">
        <v>2094</v>
      </c>
      <c r="FH17146" s="55" t="s">
        <v>2016</v>
      </c>
      <c r="FI17146" s="55">
        <v>13</v>
      </c>
      <c r="FJ17146" s="55">
        <v>540000</v>
      </c>
      <c r="FK17146" s="55" t="s">
        <v>1258</v>
      </c>
      <c r="FL17146" s="55">
        <v>0.1667</v>
      </c>
    </row>
    <row r="17147" ht="14.25" customHeight="1" outlineLevel="1" spans="162:168">
      <c r="FF17147" s="55">
        <v>17140</v>
      </c>
      <c r="FG17147" s="55" t="s">
        <v>2094</v>
      </c>
      <c r="FH17147" s="55" t="s">
        <v>2016</v>
      </c>
      <c r="FI17147" s="55">
        <v>2</v>
      </c>
      <c r="FJ17147" s="55">
        <v>0</v>
      </c>
      <c r="FK17147" s="55" t="s">
        <v>1258</v>
      </c>
      <c r="FL17147" s="55">
        <v>0.0292</v>
      </c>
    </row>
    <row r="17148" ht="14.25" customHeight="1" outlineLevel="1" spans="162:168">
      <c r="FF17148" s="55">
        <v>17141</v>
      </c>
      <c r="FG17148" s="55" t="s">
        <v>2094</v>
      </c>
      <c r="FH17148" s="55" t="s">
        <v>2016</v>
      </c>
      <c r="FI17148" s="55">
        <v>2</v>
      </c>
      <c r="FJ17148" s="55">
        <v>1000</v>
      </c>
      <c r="FK17148" s="55" t="s">
        <v>1258</v>
      </c>
      <c r="FL17148" s="55">
        <v>0.025</v>
      </c>
    </row>
    <row r="17149" ht="14.25" customHeight="1" outlineLevel="1" spans="162:168">
      <c r="FF17149" s="55">
        <v>17142</v>
      </c>
      <c r="FG17149" s="55" t="s">
        <v>2094</v>
      </c>
      <c r="FH17149" s="55" t="s">
        <v>2016</v>
      </c>
      <c r="FI17149" s="55">
        <v>2</v>
      </c>
      <c r="FJ17149" s="55">
        <v>2500</v>
      </c>
      <c r="FK17149" s="55" t="s">
        <v>1258</v>
      </c>
      <c r="FL17149" s="55">
        <v>0.025</v>
      </c>
    </row>
    <row r="17150" ht="14.25" customHeight="1" outlineLevel="1" spans="162:168">
      <c r="FF17150" s="55">
        <v>17143</v>
      </c>
      <c r="FG17150" s="55" t="s">
        <v>2094</v>
      </c>
      <c r="FH17150" s="55" t="s">
        <v>2016</v>
      </c>
      <c r="FI17150" s="55">
        <v>2</v>
      </c>
      <c r="FJ17150" s="55">
        <v>5000</v>
      </c>
      <c r="FK17150" s="55" t="s">
        <v>1258</v>
      </c>
      <c r="FL17150" s="55">
        <v>0.025</v>
      </c>
    </row>
    <row r="17151" ht="14.25" customHeight="1" outlineLevel="1" spans="162:168">
      <c r="FF17151" s="55">
        <v>17144</v>
      </c>
      <c r="FG17151" s="55" t="s">
        <v>2094</v>
      </c>
      <c r="FH17151" s="55" t="s">
        <v>2016</v>
      </c>
      <c r="FI17151" s="55">
        <v>2</v>
      </c>
      <c r="FJ17151" s="55">
        <v>10000</v>
      </c>
      <c r="FK17151" s="55" t="s">
        <v>1258</v>
      </c>
      <c r="FL17151" s="55">
        <v>0.025</v>
      </c>
    </row>
    <row r="17152" ht="14.25" customHeight="1" outlineLevel="1" spans="162:168">
      <c r="FF17152" s="55">
        <v>17145</v>
      </c>
      <c r="FG17152" s="55" t="s">
        <v>2094</v>
      </c>
      <c r="FH17152" s="55" t="s">
        <v>2016</v>
      </c>
      <c r="FI17152" s="55">
        <v>2</v>
      </c>
      <c r="FJ17152" s="55">
        <v>25000</v>
      </c>
      <c r="FK17152" s="55" t="s">
        <v>1258</v>
      </c>
      <c r="FL17152" s="55">
        <v>0.025</v>
      </c>
    </row>
    <row r="17153" ht="14.25" customHeight="1" outlineLevel="1" spans="162:168">
      <c r="FF17153" s="55">
        <v>17146</v>
      </c>
      <c r="FG17153" s="55" t="s">
        <v>2094</v>
      </c>
      <c r="FH17153" s="55" t="s">
        <v>2016</v>
      </c>
      <c r="FI17153" s="55">
        <v>2</v>
      </c>
      <c r="FJ17153" s="55">
        <v>50000</v>
      </c>
      <c r="FK17153" s="55" t="s">
        <v>1258</v>
      </c>
      <c r="FL17153" s="55">
        <v>0.025</v>
      </c>
    </row>
    <row r="17154" ht="14.25" customHeight="1" outlineLevel="1" spans="162:168">
      <c r="FF17154" s="55">
        <v>17147</v>
      </c>
      <c r="FG17154" s="55" t="s">
        <v>2094</v>
      </c>
      <c r="FH17154" s="55" t="s">
        <v>2016</v>
      </c>
      <c r="FI17154" s="55">
        <v>2</v>
      </c>
      <c r="FJ17154" s="55">
        <v>80000</v>
      </c>
      <c r="FK17154" s="55" t="s">
        <v>1258</v>
      </c>
      <c r="FL17154" s="55">
        <v>0.025</v>
      </c>
    </row>
    <row r="17155" ht="14.25" customHeight="1" outlineLevel="1" spans="162:168">
      <c r="FF17155" s="55">
        <v>17148</v>
      </c>
      <c r="FG17155" s="55" t="s">
        <v>2094</v>
      </c>
      <c r="FH17155" s="55" t="s">
        <v>2016</v>
      </c>
      <c r="FI17155" s="55">
        <v>2</v>
      </c>
      <c r="FJ17155" s="55">
        <v>130000</v>
      </c>
      <c r="FK17155" s="55" t="s">
        <v>1258</v>
      </c>
      <c r="FL17155" s="55">
        <v>0.025</v>
      </c>
    </row>
    <row r="17156" ht="14.25" customHeight="1" outlineLevel="1" spans="162:168">
      <c r="FF17156" s="55">
        <v>17149</v>
      </c>
      <c r="FG17156" s="55" t="s">
        <v>2094</v>
      </c>
      <c r="FH17156" s="55" t="s">
        <v>2016</v>
      </c>
      <c r="FI17156" s="55">
        <v>2</v>
      </c>
      <c r="FJ17156" s="55">
        <v>260000</v>
      </c>
      <c r="FK17156" s="55" t="s">
        <v>1258</v>
      </c>
      <c r="FL17156" s="55">
        <v>0.025</v>
      </c>
    </row>
    <row r="17157" ht="14.25" customHeight="1" outlineLevel="1" spans="162:168">
      <c r="FF17157" s="55">
        <v>17150</v>
      </c>
      <c r="FG17157" s="55" t="s">
        <v>2094</v>
      </c>
      <c r="FH17157" s="55" t="s">
        <v>2016</v>
      </c>
      <c r="FI17157" s="55">
        <v>2</v>
      </c>
      <c r="FJ17157" s="55">
        <v>400000</v>
      </c>
      <c r="FK17157" s="55" t="s">
        <v>1258</v>
      </c>
      <c r="FL17157" s="55">
        <v>0.025</v>
      </c>
    </row>
    <row r="17158" ht="14.25" customHeight="1" outlineLevel="1" spans="162:168">
      <c r="FF17158" s="55">
        <v>17151</v>
      </c>
      <c r="FG17158" s="55" t="s">
        <v>2094</v>
      </c>
      <c r="FH17158" s="55" t="s">
        <v>2016</v>
      </c>
      <c r="FI17158" s="55">
        <v>2</v>
      </c>
      <c r="FJ17158" s="55">
        <v>530000</v>
      </c>
      <c r="FK17158" s="55" t="s">
        <v>1258</v>
      </c>
      <c r="FL17158" s="55">
        <v>0.025</v>
      </c>
    </row>
    <row r="17159" ht="14.25" customHeight="1" outlineLevel="1" spans="162:168">
      <c r="FF17159" s="55">
        <v>17152</v>
      </c>
      <c r="FG17159" s="55" t="s">
        <v>2094</v>
      </c>
      <c r="FH17159" s="55" t="s">
        <v>2016</v>
      </c>
      <c r="FI17159" s="55">
        <v>2</v>
      </c>
      <c r="FJ17159" s="55">
        <v>540000</v>
      </c>
      <c r="FK17159" s="55" t="s">
        <v>1258</v>
      </c>
      <c r="FL17159" s="55">
        <v>0.025</v>
      </c>
    </row>
    <row r="17160" ht="14.25" customHeight="1" outlineLevel="1" spans="162:168">
      <c r="FF17160" s="55">
        <v>17153</v>
      </c>
      <c r="FG17160" s="55" t="s">
        <v>2094</v>
      </c>
      <c r="FH17160" s="55" t="s">
        <v>2016</v>
      </c>
      <c r="FI17160" s="55">
        <v>3</v>
      </c>
      <c r="FJ17160" s="55">
        <v>0</v>
      </c>
      <c r="FK17160" s="55" t="s">
        <v>1258</v>
      </c>
      <c r="FL17160" s="55">
        <v>0.025</v>
      </c>
    </row>
    <row r="17161" ht="14.25" customHeight="1" outlineLevel="1" spans="162:168">
      <c r="FF17161" s="55">
        <v>17154</v>
      </c>
      <c r="FG17161" s="55" t="s">
        <v>2094</v>
      </c>
      <c r="FH17161" s="55" t="s">
        <v>2016</v>
      </c>
      <c r="FI17161" s="55">
        <v>3</v>
      </c>
      <c r="FJ17161" s="55">
        <v>1000</v>
      </c>
      <c r="FK17161" s="55" t="s">
        <v>1258</v>
      </c>
      <c r="FL17161" s="55">
        <v>0.025</v>
      </c>
    </row>
    <row r="17162" ht="14.25" customHeight="1" outlineLevel="1" spans="162:168">
      <c r="FF17162" s="55">
        <v>17155</v>
      </c>
      <c r="FG17162" s="55" t="s">
        <v>2094</v>
      </c>
      <c r="FH17162" s="55" t="s">
        <v>2016</v>
      </c>
      <c r="FI17162" s="55">
        <v>3</v>
      </c>
      <c r="FJ17162" s="55">
        <v>2500</v>
      </c>
      <c r="FK17162" s="55" t="s">
        <v>1258</v>
      </c>
      <c r="FL17162" s="55">
        <v>0.025</v>
      </c>
    </row>
    <row r="17163" ht="14.25" customHeight="1" outlineLevel="1" spans="162:168">
      <c r="FF17163" s="55">
        <v>17156</v>
      </c>
      <c r="FG17163" s="55" t="s">
        <v>2094</v>
      </c>
      <c r="FH17163" s="55" t="s">
        <v>2016</v>
      </c>
      <c r="FI17163" s="55">
        <v>3</v>
      </c>
      <c r="FJ17163" s="55">
        <v>5000</v>
      </c>
      <c r="FK17163" s="55" t="s">
        <v>1258</v>
      </c>
      <c r="FL17163" s="55">
        <v>0.025</v>
      </c>
    </row>
    <row r="17164" ht="14.25" customHeight="1" outlineLevel="1" spans="162:168">
      <c r="FF17164" s="55">
        <v>17157</v>
      </c>
      <c r="FG17164" s="55" t="s">
        <v>2094</v>
      </c>
      <c r="FH17164" s="55" t="s">
        <v>2016</v>
      </c>
      <c r="FI17164" s="55">
        <v>3</v>
      </c>
      <c r="FJ17164" s="55">
        <v>10000</v>
      </c>
      <c r="FK17164" s="55" t="s">
        <v>1258</v>
      </c>
      <c r="FL17164" s="55">
        <v>0.025</v>
      </c>
    </row>
    <row r="17165" ht="14.25" customHeight="1" outlineLevel="1" spans="162:168">
      <c r="FF17165" s="55">
        <v>17158</v>
      </c>
      <c r="FG17165" s="55" t="s">
        <v>2094</v>
      </c>
      <c r="FH17165" s="55" t="s">
        <v>2016</v>
      </c>
      <c r="FI17165" s="55">
        <v>3</v>
      </c>
      <c r="FJ17165" s="55">
        <v>25000</v>
      </c>
      <c r="FK17165" s="55" t="s">
        <v>1258</v>
      </c>
      <c r="FL17165" s="55">
        <v>0.025</v>
      </c>
    </row>
    <row r="17166" ht="14.25" customHeight="1" outlineLevel="1" spans="162:168">
      <c r="FF17166" s="55">
        <v>17159</v>
      </c>
      <c r="FG17166" s="55" t="s">
        <v>2094</v>
      </c>
      <c r="FH17166" s="55" t="s">
        <v>2016</v>
      </c>
      <c r="FI17166" s="55">
        <v>3</v>
      </c>
      <c r="FJ17166" s="55">
        <v>50000</v>
      </c>
      <c r="FK17166" s="55" t="s">
        <v>1258</v>
      </c>
      <c r="FL17166" s="55">
        <v>0.025</v>
      </c>
    </row>
    <row r="17167" ht="14.25" customHeight="1" outlineLevel="1" spans="162:168">
      <c r="FF17167" s="55">
        <v>17160</v>
      </c>
      <c r="FG17167" s="55" t="s">
        <v>2094</v>
      </c>
      <c r="FH17167" s="55" t="s">
        <v>2016</v>
      </c>
      <c r="FI17167" s="55">
        <v>3</v>
      </c>
      <c r="FJ17167" s="55">
        <v>80000</v>
      </c>
      <c r="FK17167" s="55" t="s">
        <v>1258</v>
      </c>
      <c r="FL17167" s="55">
        <v>0.025</v>
      </c>
    </row>
    <row r="17168" ht="14.25" customHeight="1" outlineLevel="1" spans="162:168">
      <c r="FF17168" s="55">
        <v>17161</v>
      </c>
      <c r="FG17168" s="55" t="s">
        <v>2094</v>
      </c>
      <c r="FH17168" s="55" t="s">
        <v>2016</v>
      </c>
      <c r="FI17168" s="55">
        <v>3</v>
      </c>
      <c r="FJ17168" s="55">
        <v>130000</v>
      </c>
      <c r="FK17168" s="55" t="s">
        <v>1258</v>
      </c>
      <c r="FL17168" s="55">
        <v>0.025</v>
      </c>
    </row>
    <row r="17169" ht="14.25" customHeight="1" outlineLevel="1" spans="162:168">
      <c r="FF17169" s="55">
        <v>17162</v>
      </c>
      <c r="FG17169" s="55" t="s">
        <v>2094</v>
      </c>
      <c r="FH17169" s="55" t="s">
        <v>2016</v>
      </c>
      <c r="FI17169" s="55">
        <v>3</v>
      </c>
      <c r="FJ17169" s="55">
        <v>260000</v>
      </c>
      <c r="FK17169" s="55" t="s">
        <v>1258</v>
      </c>
      <c r="FL17169" s="55">
        <v>0.025</v>
      </c>
    </row>
    <row r="17170" ht="14.25" customHeight="1" outlineLevel="1" spans="162:168">
      <c r="FF17170" s="55">
        <v>17163</v>
      </c>
      <c r="FG17170" s="55" t="s">
        <v>2094</v>
      </c>
      <c r="FH17170" s="55" t="s">
        <v>2016</v>
      </c>
      <c r="FI17170" s="55">
        <v>3</v>
      </c>
      <c r="FJ17170" s="55">
        <v>400000</v>
      </c>
      <c r="FK17170" s="55" t="s">
        <v>1258</v>
      </c>
      <c r="FL17170" s="55">
        <v>0.025</v>
      </c>
    </row>
    <row r="17171" ht="14.25" customHeight="1" outlineLevel="1" spans="162:168">
      <c r="FF17171" s="55">
        <v>17164</v>
      </c>
      <c r="FG17171" s="55" t="s">
        <v>2094</v>
      </c>
      <c r="FH17171" s="55" t="s">
        <v>2016</v>
      </c>
      <c r="FI17171" s="55">
        <v>3</v>
      </c>
      <c r="FJ17171" s="55">
        <v>530000</v>
      </c>
      <c r="FK17171" s="55" t="s">
        <v>1258</v>
      </c>
      <c r="FL17171" s="55">
        <v>0.025</v>
      </c>
    </row>
    <row r="17172" ht="14.25" customHeight="1" outlineLevel="1" spans="162:168">
      <c r="FF17172" s="55">
        <v>17165</v>
      </c>
      <c r="FG17172" s="55" t="s">
        <v>2094</v>
      </c>
      <c r="FH17172" s="55" t="s">
        <v>2016</v>
      </c>
      <c r="FI17172" s="55">
        <v>3</v>
      </c>
      <c r="FJ17172" s="55">
        <v>540000</v>
      </c>
      <c r="FK17172" s="55" t="s">
        <v>1258</v>
      </c>
      <c r="FL17172" s="55">
        <v>0.025</v>
      </c>
    </row>
    <row r="17173" ht="14.25" customHeight="1" outlineLevel="1" spans="162:168">
      <c r="FF17173" s="55">
        <v>17166</v>
      </c>
      <c r="FG17173" s="55" t="s">
        <v>2094</v>
      </c>
      <c r="FH17173" s="55" t="s">
        <v>2016</v>
      </c>
      <c r="FI17173" s="55">
        <v>4</v>
      </c>
      <c r="FJ17173" s="55">
        <v>0</v>
      </c>
      <c r="FK17173" s="55" t="s">
        <v>1258</v>
      </c>
      <c r="FL17173" s="55">
        <v>0.025</v>
      </c>
    </row>
    <row r="17174" ht="14.25" customHeight="1" outlineLevel="1" spans="162:168">
      <c r="FF17174" s="55">
        <v>17167</v>
      </c>
      <c r="FG17174" s="55" t="s">
        <v>2094</v>
      </c>
      <c r="FH17174" s="55" t="s">
        <v>2016</v>
      </c>
      <c r="FI17174" s="55">
        <v>4</v>
      </c>
      <c r="FJ17174" s="55">
        <v>1000</v>
      </c>
      <c r="FK17174" s="55" t="s">
        <v>1258</v>
      </c>
      <c r="FL17174" s="55">
        <v>0.025</v>
      </c>
    </row>
    <row r="17175" ht="14.25" customHeight="1" outlineLevel="1" spans="162:168">
      <c r="FF17175" s="55">
        <v>17168</v>
      </c>
      <c r="FG17175" s="55" t="s">
        <v>2094</v>
      </c>
      <c r="FH17175" s="55" t="s">
        <v>2016</v>
      </c>
      <c r="FI17175" s="55">
        <v>4</v>
      </c>
      <c r="FJ17175" s="55">
        <v>2500</v>
      </c>
      <c r="FK17175" s="55" t="s">
        <v>1258</v>
      </c>
      <c r="FL17175" s="55">
        <v>0.025</v>
      </c>
    </row>
    <row r="17176" ht="14.25" customHeight="1" outlineLevel="1" spans="162:168">
      <c r="FF17176" s="55">
        <v>17169</v>
      </c>
      <c r="FG17176" s="55" t="s">
        <v>2094</v>
      </c>
      <c r="FH17176" s="55" t="s">
        <v>2016</v>
      </c>
      <c r="FI17176" s="55">
        <v>4</v>
      </c>
      <c r="FJ17176" s="55">
        <v>5000</v>
      </c>
      <c r="FK17176" s="55" t="s">
        <v>1258</v>
      </c>
      <c r="FL17176" s="55">
        <v>0.025</v>
      </c>
    </row>
    <row r="17177" ht="14.25" customHeight="1" outlineLevel="1" spans="162:168">
      <c r="FF17177" s="55">
        <v>17170</v>
      </c>
      <c r="FG17177" s="55" t="s">
        <v>2094</v>
      </c>
      <c r="FH17177" s="55" t="s">
        <v>2016</v>
      </c>
      <c r="FI17177" s="55">
        <v>4</v>
      </c>
      <c r="FJ17177" s="55">
        <v>10000</v>
      </c>
      <c r="FK17177" s="55" t="s">
        <v>1258</v>
      </c>
      <c r="FL17177" s="55">
        <v>0.025</v>
      </c>
    </row>
    <row r="17178" ht="14.25" customHeight="1" outlineLevel="1" spans="162:168">
      <c r="FF17178" s="55">
        <v>17171</v>
      </c>
      <c r="FG17178" s="55" t="s">
        <v>2094</v>
      </c>
      <c r="FH17178" s="55" t="s">
        <v>2016</v>
      </c>
      <c r="FI17178" s="55">
        <v>4</v>
      </c>
      <c r="FJ17178" s="55">
        <v>25000</v>
      </c>
      <c r="FK17178" s="55" t="s">
        <v>1258</v>
      </c>
      <c r="FL17178" s="55">
        <v>0.025</v>
      </c>
    </row>
    <row r="17179" ht="14.25" customHeight="1" outlineLevel="1" spans="162:168">
      <c r="FF17179" s="55">
        <v>17172</v>
      </c>
      <c r="FG17179" s="55" t="s">
        <v>2094</v>
      </c>
      <c r="FH17179" s="55" t="s">
        <v>2016</v>
      </c>
      <c r="FI17179" s="55">
        <v>4</v>
      </c>
      <c r="FJ17179" s="55">
        <v>50000</v>
      </c>
      <c r="FK17179" s="55" t="s">
        <v>1258</v>
      </c>
      <c r="FL17179" s="55">
        <v>0.025</v>
      </c>
    </row>
    <row r="17180" ht="14.25" customHeight="1" outlineLevel="1" spans="162:168">
      <c r="FF17180" s="55">
        <v>17173</v>
      </c>
      <c r="FG17180" s="55" t="s">
        <v>2094</v>
      </c>
      <c r="FH17180" s="55" t="s">
        <v>2016</v>
      </c>
      <c r="FI17180" s="55">
        <v>4</v>
      </c>
      <c r="FJ17180" s="55">
        <v>80000</v>
      </c>
      <c r="FK17180" s="55" t="s">
        <v>1258</v>
      </c>
      <c r="FL17180" s="55">
        <v>0.025</v>
      </c>
    </row>
    <row r="17181" ht="14.25" customHeight="1" outlineLevel="1" spans="162:168">
      <c r="FF17181" s="55">
        <v>17174</v>
      </c>
      <c r="FG17181" s="55" t="s">
        <v>2094</v>
      </c>
      <c r="FH17181" s="55" t="s">
        <v>2016</v>
      </c>
      <c r="FI17181" s="55">
        <v>4</v>
      </c>
      <c r="FJ17181" s="55">
        <v>130000</v>
      </c>
      <c r="FK17181" s="55" t="s">
        <v>1258</v>
      </c>
      <c r="FL17181" s="55">
        <v>0.025</v>
      </c>
    </row>
    <row r="17182" ht="14.25" customHeight="1" outlineLevel="1" spans="162:168">
      <c r="FF17182" s="55">
        <v>17175</v>
      </c>
      <c r="FG17182" s="55" t="s">
        <v>2094</v>
      </c>
      <c r="FH17182" s="55" t="s">
        <v>2016</v>
      </c>
      <c r="FI17182" s="55">
        <v>4</v>
      </c>
      <c r="FJ17182" s="55">
        <v>260000</v>
      </c>
      <c r="FK17182" s="55" t="s">
        <v>1258</v>
      </c>
      <c r="FL17182" s="55">
        <v>0.025</v>
      </c>
    </row>
    <row r="17183" ht="14.25" customHeight="1" outlineLevel="1" spans="162:168">
      <c r="FF17183" s="55">
        <v>17176</v>
      </c>
      <c r="FG17183" s="55" t="s">
        <v>2094</v>
      </c>
      <c r="FH17183" s="55" t="s">
        <v>2016</v>
      </c>
      <c r="FI17183" s="55">
        <v>4</v>
      </c>
      <c r="FJ17183" s="55">
        <v>400000</v>
      </c>
      <c r="FK17183" s="55" t="s">
        <v>1258</v>
      </c>
      <c r="FL17183" s="55">
        <v>0.025</v>
      </c>
    </row>
    <row r="17184" ht="14.25" customHeight="1" outlineLevel="1" spans="162:168">
      <c r="FF17184" s="55">
        <v>17177</v>
      </c>
      <c r="FG17184" s="55" t="s">
        <v>2094</v>
      </c>
      <c r="FH17184" s="55" t="s">
        <v>2016</v>
      </c>
      <c r="FI17184" s="55">
        <v>4</v>
      </c>
      <c r="FJ17184" s="55">
        <v>530000</v>
      </c>
      <c r="FK17184" s="55" t="s">
        <v>1258</v>
      </c>
      <c r="FL17184" s="55">
        <v>0.025</v>
      </c>
    </row>
    <row r="17185" ht="14.25" customHeight="1" outlineLevel="1" spans="162:168">
      <c r="FF17185" s="55">
        <v>17178</v>
      </c>
      <c r="FG17185" s="55" t="s">
        <v>2094</v>
      </c>
      <c r="FH17185" s="55" t="s">
        <v>2016</v>
      </c>
      <c r="FI17185" s="55">
        <v>4</v>
      </c>
      <c r="FJ17185" s="55">
        <v>540000</v>
      </c>
      <c r="FK17185" s="55" t="s">
        <v>1258</v>
      </c>
      <c r="FL17185" s="55">
        <v>0.025</v>
      </c>
    </row>
    <row r="17186" ht="14.25" customHeight="1" outlineLevel="1" spans="162:168">
      <c r="FF17186" s="55">
        <v>17179</v>
      </c>
      <c r="FG17186" s="55" t="s">
        <v>2094</v>
      </c>
      <c r="FH17186" s="55" t="s">
        <v>2016</v>
      </c>
      <c r="FI17186" s="55">
        <v>5</v>
      </c>
      <c r="FJ17186" s="55">
        <v>0</v>
      </c>
      <c r="FK17186" s="55" t="s">
        <v>1258</v>
      </c>
      <c r="FL17186" s="55">
        <v>0.0417</v>
      </c>
    </row>
    <row r="17187" ht="14.25" customHeight="1" outlineLevel="1" spans="162:168">
      <c r="FF17187" s="55">
        <v>17180</v>
      </c>
      <c r="FG17187" s="55" t="s">
        <v>2094</v>
      </c>
      <c r="FH17187" s="55" t="s">
        <v>2016</v>
      </c>
      <c r="FI17187" s="55">
        <v>5</v>
      </c>
      <c r="FJ17187" s="55">
        <v>1000</v>
      </c>
      <c r="FK17187" s="55" t="s">
        <v>1258</v>
      </c>
      <c r="FL17187" s="55">
        <v>0.0375</v>
      </c>
    </row>
    <row r="17188" ht="14.25" customHeight="1" outlineLevel="1" spans="162:168">
      <c r="FF17188" s="55">
        <v>17181</v>
      </c>
      <c r="FG17188" s="55" t="s">
        <v>2094</v>
      </c>
      <c r="FH17188" s="55" t="s">
        <v>2016</v>
      </c>
      <c r="FI17188" s="55">
        <v>5</v>
      </c>
      <c r="FJ17188" s="55">
        <v>2500</v>
      </c>
      <c r="FK17188" s="55" t="s">
        <v>1258</v>
      </c>
      <c r="FL17188" s="55">
        <v>0.0334</v>
      </c>
    </row>
    <row r="17189" ht="14.25" customHeight="1" outlineLevel="1" spans="162:168">
      <c r="FF17189" s="55">
        <v>17182</v>
      </c>
      <c r="FG17189" s="55" t="s">
        <v>2094</v>
      </c>
      <c r="FH17189" s="55" t="s">
        <v>2016</v>
      </c>
      <c r="FI17189" s="55">
        <v>5</v>
      </c>
      <c r="FJ17189" s="55">
        <v>5000</v>
      </c>
      <c r="FK17189" s="55" t="s">
        <v>1258</v>
      </c>
      <c r="FL17189" s="55">
        <v>0.0334</v>
      </c>
    </row>
    <row r="17190" ht="14.25" customHeight="1" outlineLevel="1" spans="162:168">
      <c r="FF17190" s="55">
        <v>17183</v>
      </c>
      <c r="FG17190" s="55" t="s">
        <v>2094</v>
      </c>
      <c r="FH17190" s="55" t="s">
        <v>2016</v>
      </c>
      <c r="FI17190" s="55">
        <v>5</v>
      </c>
      <c r="FJ17190" s="55">
        <v>10000</v>
      </c>
      <c r="FK17190" s="55" t="s">
        <v>1258</v>
      </c>
      <c r="FL17190" s="55">
        <v>0.0334</v>
      </c>
    </row>
    <row r="17191" ht="14.25" customHeight="1" outlineLevel="1" spans="162:168">
      <c r="FF17191" s="55">
        <v>17184</v>
      </c>
      <c r="FG17191" s="55" t="s">
        <v>2094</v>
      </c>
      <c r="FH17191" s="55" t="s">
        <v>2016</v>
      </c>
      <c r="FI17191" s="55">
        <v>5</v>
      </c>
      <c r="FJ17191" s="55">
        <v>25000</v>
      </c>
      <c r="FK17191" s="55" t="s">
        <v>1258</v>
      </c>
      <c r="FL17191" s="55">
        <v>0.0334</v>
      </c>
    </row>
    <row r="17192" ht="14.25" customHeight="1" outlineLevel="1" spans="162:168">
      <c r="FF17192" s="55">
        <v>17185</v>
      </c>
      <c r="FG17192" s="55" t="s">
        <v>2094</v>
      </c>
      <c r="FH17192" s="55" t="s">
        <v>2016</v>
      </c>
      <c r="FI17192" s="55">
        <v>5</v>
      </c>
      <c r="FJ17192" s="55">
        <v>50000</v>
      </c>
      <c r="FK17192" s="55" t="s">
        <v>1258</v>
      </c>
      <c r="FL17192" s="55">
        <v>0.0292</v>
      </c>
    </row>
    <row r="17193" ht="14.25" customHeight="1" outlineLevel="1" spans="162:168">
      <c r="FF17193" s="55">
        <v>17186</v>
      </c>
      <c r="FG17193" s="55" t="s">
        <v>2094</v>
      </c>
      <c r="FH17193" s="55" t="s">
        <v>2016</v>
      </c>
      <c r="FI17193" s="55">
        <v>5</v>
      </c>
      <c r="FJ17193" s="55">
        <v>80000</v>
      </c>
      <c r="FK17193" s="55" t="s">
        <v>1258</v>
      </c>
      <c r="FL17193" s="55">
        <v>0.0292</v>
      </c>
    </row>
    <row r="17194" ht="14.25" customHeight="1" outlineLevel="1" spans="162:168">
      <c r="FF17194" s="55">
        <v>17187</v>
      </c>
      <c r="FG17194" s="55" t="s">
        <v>2094</v>
      </c>
      <c r="FH17194" s="55" t="s">
        <v>2016</v>
      </c>
      <c r="FI17194" s="55">
        <v>5</v>
      </c>
      <c r="FJ17194" s="55">
        <v>130000</v>
      </c>
      <c r="FK17194" s="55" t="s">
        <v>1258</v>
      </c>
      <c r="FL17194" s="55">
        <v>0.0292</v>
      </c>
    </row>
    <row r="17195" ht="14.25" customHeight="1" outlineLevel="1" spans="162:168">
      <c r="FF17195" s="55">
        <v>17188</v>
      </c>
      <c r="FG17195" s="55" t="s">
        <v>2094</v>
      </c>
      <c r="FH17195" s="55" t="s">
        <v>2016</v>
      </c>
      <c r="FI17195" s="55">
        <v>5</v>
      </c>
      <c r="FJ17195" s="55">
        <v>260000</v>
      </c>
      <c r="FK17195" s="55" t="s">
        <v>1258</v>
      </c>
      <c r="FL17195" s="55">
        <v>0.0292</v>
      </c>
    </row>
    <row r="17196" ht="14.25" customHeight="1" outlineLevel="1" spans="162:168">
      <c r="FF17196" s="55">
        <v>17189</v>
      </c>
      <c r="FG17196" s="55" t="s">
        <v>2094</v>
      </c>
      <c r="FH17196" s="55" t="s">
        <v>2016</v>
      </c>
      <c r="FI17196" s="55">
        <v>5</v>
      </c>
      <c r="FJ17196" s="55">
        <v>400000</v>
      </c>
      <c r="FK17196" s="55" t="s">
        <v>1258</v>
      </c>
      <c r="FL17196" s="55">
        <v>0.0292</v>
      </c>
    </row>
    <row r="17197" ht="14.25" customHeight="1" outlineLevel="1" spans="162:168">
      <c r="FF17197" s="55">
        <v>17190</v>
      </c>
      <c r="FG17197" s="55" t="s">
        <v>2094</v>
      </c>
      <c r="FH17197" s="55" t="s">
        <v>2016</v>
      </c>
      <c r="FI17197" s="55">
        <v>5</v>
      </c>
      <c r="FJ17197" s="55">
        <v>530000</v>
      </c>
      <c r="FK17197" s="55" t="s">
        <v>1258</v>
      </c>
      <c r="FL17197" s="55">
        <v>0.0292</v>
      </c>
    </row>
    <row r="17198" ht="14.25" customHeight="1" outlineLevel="1" spans="162:168">
      <c r="FF17198" s="55">
        <v>17191</v>
      </c>
      <c r="FG17198" s="55" t="s">
        <v>2094</v>
      </c>
      <c r="FH17198" s="55" t="s">
        <v>2016</v>
      </c>
      <c r="FI17198" s="55">
        <v>5</v>
      </c>
      <c r="FJ17198" s="55">
        <v>540000</v>
      </c>
      <c r="FK17198" s="55" t="s">
        <v>1258</v>
      </c>
      <c r="FL17198" s="55">
        <v>0.0292</v>
      </c>
    </row>
    <row r="17199" ht="14.25" customHeight="1" outlineLevel="1" spans="162:168">
      <c r="FF17199" s="55">
        <v>17192</v>
      </c>
      <c r="FG17199" s="55" t="s">
        <v>2094</v>
      </c>
      <c r="FH17199" s="55" t="s">
        <v>2016</v>
      </c>
      <c r="FI17199" s="55">
        <v>6</v>
      </c>
      <c r="FJ17199" s="55">
        <v>0</v>
      </c>
      <c r="FK17199" s="55" t="s">
        <v>1258</v>
      </c>
      <c r="FL17199" s="55">
        <v>0.0742</v>
      </c>
    </row>
    <row r="17200" ht="14.25" customHeight="1" outlineLevel="1" spans="162:168">
      <c r="FF17200" s="55">
        <v>17193</v>
      </c>
      <c r="FG17200" s="55" t="s">
        <v>2094</v>
      </c>
      <c r="FH17200" s="55" t="s">
        <v>2016</v>
      </c>
      <c r="FI17200" s="55">
        <v>6</v>
      </c>
      <c r="FJ17200" s="55">
        <v>1000</v>
      </c>
      <c r="FK17200" s="55" t="s">
        <v>1258</v>
      </c>
      <c r="FL17200" s="55">
        <v>0.0742</v>
      </c>
    </row>
    <row r="17201" ht="14.25" customHeight="1" outlineLevel="1" spans="162:168">
      <c r="FF17201" s="55">
        <v>17194</v>
      </c>
      <c r="FG17201" s="55" t="s">
        <v>2094</v>
      </c>
      <c r="FH17201" s="55" t="s">
        <v>2016</v>
      </c>
      <c r="FI17201" s="55">
        <v>6</v>
      </c>
      <c r="FJ17201" s="55">
        <v>2500</v>
      </c>
      <c r="FK17201" s="55" t="s">
        <v>1258</v>
      </c>
      <c r="FL17201" s="55">
        <v>0.0659</v>
      </c>
    </row>
    <row r="17202" ht="14.25" customHeight="1" outlineLevel="1" spans="162:168">
      <c r="FF17202" s="55">
        <v>17195</v>
      </c>
      <c r="FG17202" s="55" t="s">
        <v>2094</v>
      </c>
      <c r="FH17202" s="55" t="s">
        <v>2016</v>
      </c>
      <c r="FI17202" s="55">
        <v>6</v>
      </c>
      <c r="FJ17202" s="55">
        <v>5000</v>
      </c>
      <c r="FK17202" s="55" t="s">
        <v>1258</v>
      </c>
      <c r="FL17202" s="55">
        <v>0.06</v>
      </c>
    </row>
    <row r="17203" ht="14.25" customHeight="1" outlineLevel="1" spans="162:168">
      <c r="FF17203" s="55">
        <v>17196</v>
      </c>
      <c r="FG17203" s="55" t="s">
        <v>2094</v>
      </c>
      <c r="FH17203" s="55" t="s">
        <v>2016</v>
      </c>
      <c r="FI17203" s="55">
        <v>6</v>
      </c>
      <c r="FJ17203" s="55">
        <v>10000</v>
      </c>
      <c r="FK17203" s="55" t="s">
        <v>1258</v>
      </c>
      <c r="FL17203" s="55">
        <v>0.06</v>
      </c>
    </row>
    <row r="17204" ht="14.25" customHeight="1" outlineLevel="1" spans="162:168">
      <c r="FF17204" s="55">
        <v>17197</v>
      </c>
      <c r="FG17204" s="55" t="s">
        <v>2094</v>
      </c>
      <c r="FH17204" s="55" t="s">
        <v>2016</v>
      </c>
      <c r="FI17204" s="55">
        <v>6</v>
      </c>
      <c r="FJ17204" s="55">
        <v>25000</v>
      </c>
      <c r="FK17204" s="55" t="s">
        <v>1258</v>
      </c>
      <c r="FL17204" s="55">
        <v>0.06</v>
      </c>
    </row>
    <row r="17205" ht="14.25" customHeight="1" outlineLevel="1" spans="162:168">
      <c r="FF17205" s="55">
        <v>17198</v>
      </c>
      <c r="FG17205" s="55" t="s">
        <v>2094</v>
      </c>
      <c r="FH17205" s="55" t="s">
        <v>2016</v>
      </c>
      <c r="FI17205" s="55">
        <v>6</v>
      </c>
      <c r="FJ17205" s="55">
        <v>50000</v>
      </c>
      <c r="FK17205" s="55" t="s">
        <v>1258</v>
      </c>
      <c r="FL17205" s="55">
        <v>0.06</v>
      </c>
    </row>
    <row r="17206" ht="14.25" customHeight="1" outlineLevel="1" spans="162:168">
      <c r="FF17206" s="55">
        <v>17199</v>
      </c>
      <c r="FG17206" s="55" t="s">
        <v>2094</v>
      </c>
      <c r="FH17206" s="55" t="s">
        <v>2016</v>
      </c>
      <c r="FI17206" s="55">
        <v>6</v>
      </c>
      <c r="FJ17206" s="55">
        <v>80000</v>
      </c>
      <c r="FK17206" s="55" t="s">
        <v>1258</v>
      </c>
      <c r="FL17206" s="55">
        <v>0.06</v>
      </c>
    </row>
    <row r="17207" ht="14.25" customHeight="1" outlineLevel="1" spans="162:168">
      <c r="FF17207" s="55">
        <v>17200</v>
      </c>
      <c r="FG17207" s="55" t="s">
        <v>2094</v>
      </c>
      <c r="FH17207" s="55" t="s">
        <v>2016</v>
      </c>
      <c r="FI17207" s="55">
        <v>6</v>
      </c>
      <c r="FJ17207" s="55">
        <v>130000</v>
      </c>
      <c r="FK17207" s="55" t="s">
        <v>1258</v>
      </c>
      <c r="FL17207" s="55">
        <v>0.06</v>
      </c>
    </row>
    <row r="17208" ht="14.25" customHeight="1" outlineLevel="1" spans="162:168">
      <c r="FF17208" s="55">
        <v>17201</v>
      </c>
      <c r="FG17208" s="55" t="s">
        <v>2094</v>
      </c>
      <c r="FH17208" s="55" t="s">
        <v>2016</v>
      </c>
      <c r="FI17208" s="55">
        <v>6</v>
      </c>
      <c r="FJ17208" s="55">
        <v>260000</v>
      </c>
      <c r="FK17208" s="55" t="s">
        <v>1258</v>
      </c>
      <c r="FL17208" s="55">
        <v>0.06</v>
      </c>
    </row>
    <row r="17209" ht="14.25" customHeight="1" outlineLevel="1" spans="162:168">
      <c r="FF17209" s="55">
        <v>17202</v>
      </c>
      <c r="FG17209" s="55" t="s">
        <v>2094</v>
      </c>
      <c r="FH17209" s="55" t="s">
        <v>2016</v>
      </c>
      <c r="FI17209" s="55">
        <v>6</v>
      </c>
      <c r="FJ17209" s="55">
        <v>400000</v>
      </c>
      <c r="FK17209" s="55" t="s">
        <v>1258</v>
      </c>
      <c r="FL17209" s="55">
        <v>0.06</v>
      </c>
    </row>
    <row r="17210" ht="14.25" customHeight="1" outlineLevel="1" spans="162:168">
      <c r="FF17210" s="55">
        <v>17203</v>
      </c>
      <c r="FG17210" s="55" t="s">
        <v>2094</v>
      </c>
      <c r="FH17210" s="55" t="s">
        <v>2016</v>
      </c>
      <c r="FI17210" s="55">
        <v>6</v>
      </c>
      <c r="FJ17210" s="55">
        <v>530000</v>
      </c>
      <c r="FK17210" s="55" t="s">
        <v>1258</v>
      </c>
      <c r="FL17210" s="55">
        <v>0.06</v>
      </c>
    </row>
    <row r="17211" ht="14.25" customHeight="1" outlineLevel="1" spans="162:168">
      <c r="FF17211" s="55">
        <v>17204</v>
      </c>
      <c r="FG17211" s="55" t="s">
        <v>2094</v>
      </c>
      <c r="FH17211" s="55" t="s">
        <v>2016</v>
      </c>
      <c r="FI17211" s="55">
        <v>6</v>
      </c>
      <c r="FJ17211" s="55">
        <v>540000</v>
      </c>
      <c r="FK17211" s="55" t="s">
        <v>1258</v>
      </c>
      <c r="FL17211" s="55">
        <v>0.06</v>
      </c>
    </row>
    <row r="17212" ht="14.25" customHeight="1" outlineLevel="1" spans="162:168">
      <c r="FF17212" s="55">
        <v>17205</v>
      </c>
      <c r="FG17212" s="55" t="s">
        <v>2094</v>
      </c>
      <c r="FH17212" s="55" t="s">
        <v>2016</v>
      </c>
      <c r="FI17212" s="55">
        <v>7</v>
      </c>
      <c r="FJ17212" s="55">
        <v>0</v>
      </c>
      <c r="FK17212" s="55" t="s">
        <v>1258</v>
      </c>
      <c r="FL17212" s="55">
        <v>0.0417</v>
      </c>
    </row>
    <row r="17213" ht="14.25" customHeight="1" outlineLevel="1" spans="162:168">
      <c r="FF17213" s="55">
        <v>17206</v>
      </c>
      <c r="FG17213" s="55" t="s">
        <v>2094</v>
      </c>
      <c r="FH17213" s="55" t="s">
        <v>2016</v>
      </c>
      <c r="FI17213" s="55">
        <v>7</v>
      </c>
      <c r="FJ17213" s="55">
        <v>1000</v>
      </c>
      <c r="FK17213" s="55" t="s">
        <v>1258</v>
      </c>
      <c r="FL17213" s="55">
        <v>0.0375</v>
      </c>
    </row>
    <row r="17214" ht="14.25" customHeight="1" outlineLevel="1" spans="162:168">
      <c r="FF17214" s="55">
        <v>17207</v>
      </c>
      <c r="FG17214" s="55" t="s">
        <v>2094</v>
      </c>
      <c r="FH17214" s="55" t="s">
        <v>2016</v>
      </c>
      <c r="FI17214" s="55">
        <v>7</v>
      </c>
      <c r="FJ17214" s="55">
        <v>2500</v>
      </c>
      <c r="FK17214" s="55" t="s">
        <v>1258</v>
      </c>
      <c r="FL17214" s="55">
        <v>0.0334</v>
      </c>
    </row>
    <row r="17215" ht="14.25" customHeight="1" outlineLevel="1" spans="162:168">
      <c r="FF17215" s="55">
        <v>17208</v>
      </c>
      <c r="FG17215" s="55" t="s">
        <v>2094</v>
      </c>
      <c r="FH17215" s="55" t="s">
        <v>2016</v>
      </c>
      <c r="FI17215" s="55">
        <v>7</v>
      </c>
      <c r="FJ17215" s="55">
        <v>5000</v>
      </c>
      <c r="FK17215" s="55" t="s">
        <v>1258</v>
      </c>
      <c r="FL17215" s="55">
        <v>0.0334</v>
      </c>
    </row>
    <row r="17216" ht="14.25" customHeight="1" outlineLevel="1" spans="162:168">
      <c r="FF17216" s="55">
        <v>17209</v>
      </c>
      <c r="FG17216" s="55" t="s">
        <v>2094</v>
      </c>
      <c r="FH17216" s="55" t="s">
        <v>2016</v>
      </c>
      <c r="FI17216" s="55">
        <v>7</v>
      </c>
      <c r="FJ17216" s="55">
        <v>10000</v>
      </c>
      <c r="FK17216" s="55" t="s">
        <v>1258</v>
      </c>
      <c r="FL17216" s="55">
        <v>0.0334</v>
      </c>
    </row>
    <row r="17217" ht="14.25" customHeight="1" outlineLevel="1" spans="162:168">
      <c r="FF17217" s="55">
        <v>17210</v>
      </c>
      <c r="FG17217" s="55" t="s">
        <v>2094</v>
      </c>
      <c r="FH17217" s="55" t="s">
        <v>2016</v>
      </c>
      <c r="FI17217" s="55">
        <v>7</v>
      </c>
      <c r="FJ17217" s="55">
        <v>25000</v>
      </c>
      <c r="FK17217" s="55" t="s">
        <v>1258</v>
      </c>
      <c r="FL17217" s="55">
        <v>0.0334</v>
      </c>
    </row>
    <row r="17218" ht="14.25" customHeight="1" outlineLevel="1" spans="162:168">
      <c r="FF17218" s="55">
        <v>17211</v>
      </c>
      <c r="FG17218" s="55" t="s">
        <v>2094</v>
      </c>
      <c r="FH17218" s="55" t="s">
        <v>2016</v>
      </c>
      <c r="FI17218" s="55">
        <v>7</v>
      </c>
      <c r="FJ17218" s="55">
        <v>50000</v>
      </c>
      <c r="FK17218" s="55" t="s">
        <v>1258</v>
      </c>
      <c r="FL17218" s="55">
        <v>0.0292</v>
      </c>
    </row>
    <row r="17219" ht="14.25" customHeight="1" outlineLevel="1" spans="162:168">
      <c r="FF17219" s="55">
        <v>17212</v>
      </c>
      <c r="FG17219" s="55" t="s">
        <v>2094</v>
      </c>
      <c r="FH17219" s="55" t="s">
        <v>2016</v>
      </c>
      <c r="FI17219" s="55">
        <v>7</v>
      </c>
      <c r="FJ17219" s="55">
        <v>80000</v>
      </c>
      <c r="FK17219" s="55" t="s">
        <v>1258</v>
      </c>
      <c r="FL17219" s="55">
        <v>0.0292</v>
      </c>
    </row>
    <row r="17220" ht="14.25" customHeight="1" outlineLevel="1" spans="162:168">
      <c r="FF17220" s="55">
        <v>17213</v>
      </c>
      <c r="FG17220" s="55" t="s">
        <v>2094</v>
      </c>
      <c r="FH17220" s="55" t="s">
        <v>2016</v>
      </c>
      <c r="FI17220" s="55">
        <v>7</v>
      </c>
      <c r="FJ17220" s="55">
        <v>130000</v>
      </c>
      <c r="FK17220" s="55" t="s">
        <v>1258</v>
      </c>
      <c r="FL17220" s="55">
        <v>0.0292</v>
      </c>
    </row>
    <row r="17221" ht="14.25" customHeight="1" outlineLevel="1" spans="162:168">
      <c r="FF17221" s="55">
        <v>17214</v>
      </c>
      <c r="FG17221" s="55" t="s">
        <v>2094</v>
      </c>
      <c r="FH17221" s="55" t="s">
        <v>2016</v>
      </c>
      <c r="FI17221" s="55">
        <v>7</v>
      </c>
      <c r="FJ17221" s="55">
        <v>260000</v>
      </c>
      <c r="FK17221" s="55" t="s">
        <v>1258</v>
      </c>
      <c r="FL17221" s="55">
        <v>0.0292</v>
      </c>
    </row>
    <row r="17222" ht="14.25" customHeight="1" outlineLevel="1" spans="162:168">
      <c r="FF17222" s="55">
        <v>17215</v>
      </c>
      <c r="FG17222" s="55" t="s">
        <v>2094</v>
      </c>
      <c r="FH17222" s="55" t="s">
        <v>2016</v>
      </c>
      <c r="FI17222" s="55">
        <v>7</v>
      </c>
      <c r="FJ17222" s="55">
        <v>400000</v>
      </c>
      <c r="FK17222" s="55" t="s">
        <v>1258</v>
      </c>
      <c r="FL17222" s="55">
        <v>0.0292</v>
      </c>
    </row>
    <row r="17223" ht="14.25" customHeight="1" outlineLevel="1" spans="162:168">
      <c r="FF17223" s="55">
        <v>17216</v>
      </c>
      <c r="FG17223" s="55" t="s">
        <v>2094</v>
      </c>
      <c r="FH17223" s="55" t="s">
        <v>2016</v>
      </c>
      <c r="FI17223" s="55">
        <v>7</v>
      </c>
      <c r="FJ17223" s="55">
        <v>530000</v>
      </c>
      <c r="FK17223" s="55" t="s">
        <v>1258</v>
      </c>
      <c r="FL17223" s="55">
        <v>0.0292</v>
      </c>
    </row>
    <row r="17224" ht="14.25" customHeight="1" outlineLevel="1" spans="162:168">
      <c r="FF17224" s="55">
        <v>17217</v>
      </c>
      <c r="FG17224" s="55" t="s">
        <v>2094</v>
      </c>
      <c r="FH17224" s="55" t="s">
        <v>2016</v>
      </c>
      <c r="FI17224" s="55">
        <v>7</v>
      </c>
      <c r="FJ17224" s="55">
        <v>540000</v>
      </c>
      <c r="FK17224" s="55" t="s">
        <v>1258</v>
      </c>
      <c r="FL17224" s="55">
        <v>0.0292</v>
      </c>
    </row>
    <row r="17225" ht="14.25" customHeight="1" outlineLevel="1" spans="162:168">
      <c r="FF17225" s="55">
        <v>17218</v>
      </c>
      <c r="FG17225" s="55" t="s">
        <v>2094</v>
      </c>
      <c r="FH17225" s="55" t="s">
        <v>2016</v>
      </c>
      <c r="FI17225" s="55">
        <v>8</v>
      </c>
      <c r="FJ17225" s="55">
        <v>0</v>
      </c>
      <c r="FK17225" s="55" t="s">
        <v>1258</v>
      </c>
      <c r="FL17225" s="55">
        <v>0.0742</v>
      </c>
    </row>
    <row r="17226" ht="14.25" customHeight="1" outlineLevel="1" spans="162:168">
      <c r="FF17226" s="55">
        <v>17219</v>
      </c>
      <c r="FG17226" s="55" t="s">
        <v>2094</v>
      </c>
      <c r="FH17226" s="55" t="s">
        <v>2016</v>
      </c>
      <c r="FI17226" s="55">
        <v>8</v>
      </c>
      <c r="FJ17226" s="55">
        <v>1000</v>
      </c>
      <c r="FK17226" s="55" t="s">
        <v>1258</v>
      </c>
      <c r="FL17226" s="55">
        <v>0.0742</v>
      </c>
    </row>
    <row r="17227" ht="14.25" customHeight="1" outlineLevel="1" spans="162:168">
      <c r="FF17227" s="55">
        <v>17220</v>
      </c>
      <c r="FG17227" s="55" t="s">
        <v>2094</v>
      </c>
      <c r="FH17227" s="55" t="s">
        <v>2016</v>
      </c>
      <c r="FI17227" s="55">
        <v>8</v>
      </c>
      <c r="FJ17227" s="55">
        <v>2500</v>
      </c>
      <c r="FK17227" s="55" t="s">
        <v>1258</v>
      </c>
      <c r="FL17227" s="55">
        <v>0.0659</v>
      </c>
    </row>
    <row r="17228" ht="14.25" customHeight="1" outlineLevel="1" spans="162:168">
      <c r="FF17228" s="55">
        <v>17221</v>
      </c>
      <c r="FG17228" s="55" t="s">
        <v>2094</v>
      </c>
      <c r="FH17228" s="55" t="s">
        <v>2016</v>
      </c>
      <c r="FI17228" s="55">
        <v>8</v>
      </c>
      <c r="FJ17228" s="55">
        <v>5000</v>
      </c>
      <c r="FK17228" s="55" t="s">
        <v>1258</v>
      </c>
      <c r="FL17228" s="55">
        <v>0.06</v>
      </c>
    </row>
    <row r="17229" ht="14.25" customHeight="1" outlineLevel="1" spans="162:168">
      <c r="FF17229" s="55">
        <v>17222</v>
      </c>
      <c r="FG17229" s="55" t="s">
        <v>2094</v>
      </c>
      <c r="FH17229" s="55" t="s">
        <v>2016</v>
      </c>
      <c r="FI17229" s="55">
        <v>8</v>
      </c>
      <c r="FJ17229" s="55">
        <v>10000</v>
      </c>
      <c r="FK17229" s="55" t="s">
        <v>1258</v>
      </c>
      <c r="FL17229" s="55">
        <v>0.06</v>
      </c>
    </row>
    <row r="17230" ht="14.25" customHeight="1" outlineLevel="1" spans="162:168">
      <c r="FF17230" s="55">
        <v>17223</v>
      </c>
      <c r="FG17230" s="55" t="s">
        <v>2094</v>
      </c>
      <c r="FH17230" s="55" t="s">
        <v>2016</v>
      </c>
      <c r="FI17230" s="55">
        <v>8</v>
      </c>
      <c r="FJ17230" s="55">
        <v>25000</v>
      </c>
      <c r="FK17230" s="55" t="s">
        <v>1258</v>
      </c>
      <c r="FL17230" s="55">
        <v>0.06</v>
      </c>
    </row>
    <row r="17231" ht="14.25" customHeight="1" outlineLevel="1" spans="162:168">
      <c r="FF17231" s="55">
        <v>17224</v>
      </c>
      <c r="FG17231" s="55" t="s">
        <v>2094</v>
      </c>
      <c r="FH17231" s="55" t="s">
        <v>2016</v>
      </c>
      <c r="FI17231" s="55">
        <v>8</v>
      </c>
      <c r="FJ17231" s="55">
        <v>50000</v>
      </c>
      <c r="FK17231" s="55" t="s">
        <v>1258</v>
      </c>
      <c r="FL17231" s="55">
        <v>0.06</v>
      </c>
    </row>
    <row r="17232" ht="14.25" customHeight="1" outlineLevel="1" spans="162:168">
      <c r="FF17232" s="55">
        <v>17225</v>
      </c>
      <c r="FG17232" s="55" t="s">
        <v>2094</v>
      </c>
      <c r="FH17232" s="55" t="s">
        <v>2016</v>
      </c>
      <c r="FI17232" s="55">
        <v>8</v>
      </c>
      <c r="FJ17232" s="55">
        <v>80000</v>
      </c>
      <c r="FK17232" s="55" t="s">
        <v>1258</v>
      </c>
      <c r="FL17232" s="55">
        <v>0.06</v>
      </c>
    </row>
    <row r="17233" ht="14.25" customHeight="1" outlineLevel="1" spans="162:168">
      <c r="FF17233" s="55">
        <v>17226</v>
      </c>
      <c r="FG17233" s="55" t="s">
        <v>2094</v>
      </c>
      <c r="FH17233" s="55" t="s">
        <v>2016</v>
      </c>
      <c r="FI17233" s="55">
        <v>8</v>
      </c>
      <c r="FJ17233" s="55">
        <v>130000</v>
      </c>
      <c r="FK17233" s="55" t="s">
        <v>1258</v>
      </c>
      <c r="FL17233" s="55">
        <v>0.06</v>
      </c>
    </row>
    <row r="17234" ht="14.25" customHeight="1" outlineLevel="1" spans="162:168">
      <c r="FF17234" s="55">
        <v>17227</v>
      </c>
      <c r="FG17234" s="55" t="s">
        <v>2094</v>
      </c>
      <c r="FH17234" s="55" t="s">
        <v>2016</v>
      </c>
      <c r="FI17234" s="55">
        <v>8</v>
      </c>
      <c r="FJ17234" s="55">
        <v>260000</v>
      </c>
      <c r="FK17234" s="55" t="s">
        <v>1258</v>
      </c>
      <c r="FL17234" s="55">
        <v>0.06</v>
      </c>
    </row>
    <row r="17235" ht="14.25" customHeight="1" outlineLevel="1" spans="162:168">
      <c r="FF17235" s="55">
        <v>17228</v>
      </c>
      <c r="FG17235" s="55" t="s">
        <v>2094</v>
      </c>
      <c r="FH17235" s="55" t="s">
        <v>2016</v>
      </c>
      <c r="FI17235" s="55">
        <v>8</v>
      </c>
      <c r="FJ17235" s="55">
        <v>400000</v>
      </c>
      <c r="FK17235" s="55" t="s">
        <v>1258</v>
      </c>
      <c r="FL17235" s="55">
        <v>0.06</v>
      </c>
    </row>
    <row r="17236" ht="14.25" customHeight="1" outlineLevel="1" spans="162:168">
      <c r="FF17236" s="55">
        <v>17229</v>
      </c>
      <c r="FG17236" s="55" t="s">
        <v>2094</v>
      </c>
      <c r="FH17236" s="55" t="s">
        <v>2016</v>
      </c>
      <c r="FI17236" s="55">
        <v>8</v>
      </c>
      <c r="FJ17236" s="55">
        <v>530000</v>
      </c>
      <c r="FK17236" s="55" t="s">
        <v>1258</v>
      </c>
      <c r="FL17236" s="55">
        <v>0.06</v>
      </c>
    </row>
    <row r="17237" ht="14.25" customHeight="1" outlineLevel="1" spans="162:168">
      <c r="FF17237" s="55">
        <v>17230</v>
      </c>
      <c r="FG17237" s="55" t="s">
        <v>2094</v>
      </c>
      <c r="FH17237" s="55" t="s">
        <v>2016</v>
      </c>
      <c r="FI17237" s="55">
        <v>8</v>
      </c>
      <c r="FJ17237" s="55">
        <v>540000</v>
      </c>
      <c r="FK17237" s="55" t="s">
        <v>1258</v>
      </c>
      <c r="FL17237" s="55">
        <v>0.06</v>
      </c>
    </row>
    <row r="17238" ht="14.25" customHeight="1" outlineLevel="1" spans="162:168">
      <c r="FF17238" s="55">
        <v>17231</v>
      </c>
      <c r="FG17238" s="55" t="s">
        <v>2094</v>
      </c>
      <c r="FH17238" s="55" t="s">
        <v>2016</v>
      </c>
      <c r="FI17238" s="55">
        <v>9</v>
      </c>
      <c r="FJ17238" s="55">
        <v>0</v>
      </c>
      <c r="FK17238" s="55" t="s">
        <v>1258</v>
      </c>
      <c r="FL17238" s="55">
        <v>0.0742</v>
      </c>
    </row>
    <row r="17239" ht="14.25" customHeight="1" outlineLevel="1" spans="162:168">
      <c r="FF17239" s="55">
        <v>17232</v>
      </c>
      <c r="FG17239" s="55" t="s">
        <v>2094</v>
      </c>
      <c r="FH17239" s="55" t="s">
        <v>2016</v>
      </c>
      <c r="FI17239" s="55">
        <v>9</v>
      </c>
      <c r="FJ17239" s="55">
        <v>1000</v>
      </c>
      <c r="FK17239" s="55" t="s">
        <v>1258</v>
      </c>
      <c r="FL17239" s="55">
        <v>0.0742</v>
      </c>
    </row>
    <row r="17240" ht="14.25" customHeight="1" outlineLevel="1" spans="162:168">
      <c r="FF17240" s="55">
        <v>17233</v>
      </c>
      <c r="FG17240" s="55" t="s">
        <v>2094</v>
      </c>
      <c r="FH17240" s="55" t="s">
        <v>2016</v>
      </c>
      <c r="FI17240" s="55">
        <v>9</v>
      </c>
      <c r="FJ17240" s="55">
        <v>2500</v>
      </c>
      <c r="FK17240" s="55" t="s">
        <v>1258</v>
      </c>
      <c r="FL17240" s="55">
        <v>0.0659</v>
      </c>
    </row>
    <row r="17241" ht="14.25" customHeight="1" outlineLevel="1" spans="162:168">
      <c r="FF17241" s="55">
        <v>17234</v>
      </c>
      <c r="FG17241" s="55" t="s">
        <v>2094</v>
      </c>
      <c r="FH17241" s="55" t="s">
        <v>2016</v>
      </c>
      <c r="FI17241" s="55">
        <v>9</v>
      </c>
      <c r="FJ17241" s="55">
        <v>5000</v>
      </c>
      <c r="FK17241" s="55" t="s">
        <v>1258</v>
      </c>
      <c r="FL17241" s="55">
        <v>0.06</v>
      </c>
    </row>
    <row r="17242" ht="14.25" customHeight="1" outlineLevel="1" spans="162:168">
      <c r="FF17242" s="55">
        <v>17235</v>
      </c>
      <c r="FG17242" s="55" t="s">
        <v>2094</v>
      </c>
      <c r="FH17242" s="55" t="s">
        <v>2016</v>
      </c>
      <c r="FI17242" s="55">
        <v>9</v>
      </c>
      <c r="FJ17242" s="55">
        <v>10000</v>
      </c>
      <c r="FK17242" s="55" t="s">
        <v>1258</v>
      </c>
      <c r="FL17242" s="55">
        <v>0.06</v>
      </c>
    </row>
    <row r="17243" ht="14.25" customHeight="1" outlineLevel="1" spans="162:168">
      <c r="FF17243" s="55">
        <v>17236</v>
      </c>
      <c r="FG17243" s="55" t="s">
        <v>2094</v>
      </c>
      <c r="FH17243" s="55" t="s">
        <v>2016</v>
      </c>
      <c r="FI17243" s="55">
        <v>9</v>
      </c>
      <c r="FJ17243" s="55">
        <v>25000</v>
      </c>
      <c r="FK17243" s="55" t="s">
        <v>1258</v>
      </c>
      <c r="FL17243" s="55">
        <v>0.06</v>
      </c>
    </row>
    <row r="17244" ht="14.25" customHeight="1" outlineLevel="1" spans="162:168">
      <c r="FF17244" s="55">
        <v>17237</v>
      </c>
      <c r="FG17244" s="55" t="s">
        <v>2094</v>
      </c>
      <c r="FH17244" s="55" t="s">
        <v>2016</v>
      </c>
      <c r="FI17244" s="55">
        <v>9</v>
      </c>
      <c r="FJ17244" s="55">
        <v>50000</v>
      </c>
      <c r="FK17244" s="55" t="s">
        <v>1258</v>
      </c>
      <c r="FL17244" s="55">
        <v>0.06</v>
      </c>
    </row>
    <row r="17245" ht="14.25" customHeight="1" outlineLevel="1" spans="162:168">
      <c r="FF17245" s="55">
        <v>17238</v>
      </c>
      <c r="FG17245" s="55" t="s">
        <v>2094</v>
      </c>
      <c r="FH17245" s="55" t="s">
        <v>2016</v>
      </c>
      <c r="FI17245" s="55">
        <v>9</v>
      </c>
      <c r="FJ17245" s="55">
        <v>80000</v>
      </c>
      <c r="FK17245" s="55" t="s">
        <v>1258</v>
      </c>
      <c r="FL17245" s="55">
        <v>0.06</v>
      </c>
    </row>
    <row r="17246" ht="14.25" customHeight="1" outlineLevel="1" spans="162:168">
      <c r="FF17246" s="55">
        <v>17239</v>
      </c>
      <c r="FG17246" s="55" t="s">
        <v>2094</v>
      </c>
      <c r="FH17246" s="55" t="s">
        <v>2016</v>
      </c>
      <c r="FI17246" s="55">
        <v>9</v>
      </c>
      <c r="FJ17246" s="55">
        <v>130000</v>
      </c>
      <c r="FK17246" s="55" t="s">
        <v>1258</v>
      </c>
      <c r="FL17246" s="55">
        <v>0.06</v>
      </c>
    </row>
    <row r="17247" ht="14.25" customHeight="1" outlineLevel="1" spans="162:168">
      <c r="FF17247" s="55">
        <v>17240</v>
      </c>
      <c r="FG17247" s="55" t="s">
        <v>2094</v>
      </c>
      <c r="FH17247" s="55" t="s">
        <v>2016</v>
      </c>
      <c r="FI17247" s="55">
        <v>9</v>
      </c>
      <c r="FJ17247" s="55">
        <v>260000</v>
      </c>
      <c r="FK17247" s="55" t="s">
        <v>1258</v>
      </c>
      <c r="FL17247" s="55">
        <v>0.06</v>
      </c>
    </row>
    <row r="17248" ht="14.25" customHeight="1" outlineLevel="1" spans="162:168">
      <c r="FF17248" s="55">
        <v>17241</v>
      </c>
      <c r="FG17248" s="55" t="s">
        <v>2094</v>
      </c>
      <c r="FH17248" s="55" t="s">
        <v>2016</v>
      </c>
      <c r="FI17248" s="55">
        <v>9</v>
      </c>
      <c r="FJ17248" s="55">
        <v>400000</v>
      </c>
      <c r="FK17248" s="55" t="s">
        <v>1258</v>
      </c>
      <c r="FL17248" s="55">
        <v>0.06</v>
      </c>
    </row>
    <row r="17249" ht="14.25" customHeight="1" outlineLevel="1" spans="162:168">
      <c r="FF17249" s="55">
        <v>17242</v>
      </c>
      <c r="FG17249" s="55" t="s">
        <v>2094</v>
      </c>
      <c r="FH17249" s="55" t="s">
        <v>2016</v>
      </c>
      <c r="FI17249" s="55">
        <v>9</v>
      </c>
      <c r="FJ17249" s="55">
        <v>530000</v>
      </c>
      <c r="FK17249" s="55" t="s">
        <v>1258</v>
      </c>
      <c r="FL17249" s="55">
        <v>0.06</v>
      </c>
    </row>
    <row r="17250" ht="14.25" customHeight="1" outlineLevel="1" spans="162:168">
      <c r="FF17250" s="55">
        <v>17243</v>
      </c>
      <c r="FG17250" s="55" t="s">
        <v>2094</v>
      </c>
      <c r="FH17250" s="55" t="s">
        <v>2016</v>
      </c>
      <c r="FI17250" s="55">
        <v>9</v>
      </c>
      <c r="FJ17250" s="55">
        <v>540000</v>
      </c>
      <c r="FK17250" s="55" t="s">
        <v>1258</v>
      </c>
      <c r="FL17250" s="55">
        <v>0.06</v>
      </c>
    </row>
    <row r="17251" ht="14.25" customHeight="1" outlineLevel="1" spans="162:168">
      <c r="FF17251" s="55">
        <v>17244</v>
      </c>
      <c r="FG17251" s="55" t="s">
        <v>2094</v>
      </c>
      <c r="FH17251" s="55" t="s">
        <v>2135</v>
      </c>
      <c r="FI17251" s="55">
        <v>1</v>
      </c>
      <c r="FJ17251" s="55">
        <v>0</v>
      </c>
      <c r="FK17251" s="55" t="s">
        <v>1258</v>
      </c>
      <c r="FL17251" s="55">
        <v>0.025</v>
      </c>
    </row>
    <row r="17252" ht="14.25" customHeight="1" outlineLevel="1" spans="162:168">
      <c r="FF17252" s="55">
        <v>17245</v>
      </c>
      <c r="FG17252" s="55" t="s">
        <v>2094</v>
      </c>
      <c r="FH17252" s="55" t="s">
        <v>2135</v>
      </c>
      <c r="FI17252" s="55">
        <v>1</v>
      </c>
      <c r="FJ17252" s="55">
        <v>1000</v>
      </c>
      <c r="FK17252" s="55" t="s">
        <v>1258</v>
      </c>
      <c r="FL17252" s="55">
        <v>0.025</v>
      </c>
    </row>
    <row r="17253" ht="14.25" customHeight="1" outlineLevel="1" spans="162:168">
      <c r="FF17253" s="55">
        <v>17246</v>
      </c>
      <c r="FG17253" s="55" t="s">
        <v>2094</v>
      </c>
      <c r="FH17253" s="55" t="s">
        <v>2135</v>
      </c>
      <c r="FI17253" s="55">
        <v>1</v>
      </c>
      <c r="FJ17253" s="55">
        <v>2500</v>
      </c>
      <c r="FK17253" s="55" t="s">
        <v>1258</v>
      </c>
      <c r="FL17253" s="55">
        <v>0.025</v>
      </c>
    </row>
    <row r="17254" ht="14.25" customHeight="1" outlineLevel="1" spans="162:168">
      <c r="FF17254" s="55">
        <v>17247</v>
      </c>
      <c r="FG17254" s="55" t="s">
        <v>2094</v>
      </c>
      <c r="FH17254" s="55" t="s">
        <v>2135</v>
      </c>
      <c r="FI17254" s="55">
        <v>1</v>
      </c>
      <c r="FJ17254" s="55">
        <v>5000</v>
      </c>
      <c r="FK17254" s="55" t="s">
        <v>1258</v>
      </c>
      <c r="FL17254" s="55">
        <v>0.025</v>
      </c>
    </row>
    <row r="17255" ht="14.25" customHeight="1" outlineLevel="1" spans="162:168">
      <c r="FF17255" s="55">
        <v>17248</v>
      </c>
      <c r="FG17255" s="55" t="s">
        <v>2094</v>
      </c>
      <c r="FH17255" s="55" t="s">
        <v>2135</v>
      </c>
      <c r="FI17255" s="55">
        <v>1</v>
      </c>
      <c r="FJ17255" s="55">
        <v>10000</v>
      </c>
      <c r="FK17255" s="55" t="s">
        <v>1258</v>
      </c>
      <c r="FL17255" s="55">
        <v>0.025</v>
      </c>
    </row>
    <row r="17256" ht="14.25" customHeight="1" outlineLevel="1" spans="162:168">
      <c r="FF17256" s="55">
        <v>17249</v>
      </c>
      <c r="FG17256" s="55" t="s">
        <v>2094</v>
      </c>
      <c r="FH17256" s="55" t="s">
        <v>2135</v>
      </c>
      <c r="FI17256" s="55">
        <v>1</v>
      </c>
      <c r="FJ17256" s="55">
        <v>25000</v>
      </c>
      <c r="FK17256" s="55" t="s">
        <v>1258</v>
      </c>
      <c r="FL17256" s="55">
        <v>0.025</v>
      </c>
    </row>
    <row r="17257" ht="14.25" customHeight="1" outlineLevel="1" spans="162:168">
      <c r="FF17257" s="55">
        <v>17250</v>
      </c>
      <c r="FG17257" s="55" t="s">
        <v>2094</v>
      </c>
      <c r="FH17257" s="55" t="s">
        <v>2135</v>
      </c>
      <c r="FI17257" s="55">
        <v>1</v>
      </c>
      <c r="FJ17257" s="55">
        <v>50000</v>
      </c>
      <c r="FK17257" s="55" t="s">
        <v>1258</v>
      </c>
      <c r="FL17257" s="55">
        <v>0.025</v>
      </c>
    </row>
    <row r="17258" ht="14.25" customHeight="1" outlineLevel="1" spans="162:168">
      <c r="FF17258" s="55">
        <v>17251</v>
      </c>
      <c r="FG17258" s="55" t="s">
        <v>2094</v>
      </c>
      <c r="FH17258" s="55" t="s">
        <v>2135</v>
      </c>
      <c r="FI17258" s="55">
        <v>1</v>
      </c>
      <c r="FJ17258" s="55">
        <v>80000</v>
      </c>
      <c r="FK17258" s="55" t="s">
        <v>1258</v>
      </c>
      <c r="FL17258" s="55">
        <v>0.025</v>
      </c>
    </row>
    <row r="17259" ht="14.25" customHeight="1" outlineLevel="1" spans="162:168">
      <c r="FF17259" s="55">
        <v>17252</v>
      </c>
      <c r="FG17259" s="55" t="s">
        <v>2094</v>
      </c>
      <c r="FH17259" s="55" t="s">
        <v>2135</v>
      </c>
      <c r="FI17259" s="55">
        <v>1</v>
      </c>
      <c r="FJ17259" s="55">
        <v>130000</v>
      </c>
      <c r="FK17259" s="55" t="s">
        <v>1258</v>
      </c>
      <c r="FL17259" s="55">
        <v>0.025</v>
      </c>
    </row>
    <row r="17260" ht="14.25" customHeight="1" outlineLevel="1" spans="162:168">
      <c r="FF17260" s="55">
        <v>17253</v>
      </c>
      <c r="FG17260" s="55" t="s">
        <v>2094</v>
      </c>
      <c r="FH17260" s="55" t="s">
        <v>2135</v>
      </c>
      <c r="FI17260" s="55">
        <v>1</v>
      </c>
      <c r="FJ17260" s="55">
        <v>260000</v>
      </c>
      <c r="FK17260" s="55" t="s">
        <v>1258</v>
      </c>
      <c r="FL17260" s="55">
        <v>0.025</v>
      </c>
    </row>
    <row r="17261" ht="14.25" customHeight="1" outlineLevel="1" spans="162:168">
      <c r="FF17261" s="55">
        <v>17254</v>
      </c>
      <c r="FG17261" s="55" t="s">
        <v>2094</v>
      </c>
      <c r="FH17261" s="55" t="s">
        <v>2135</v>
      </c>
      <c r="FI17261" s="55">
        <v>1</v>
      </c>
      <c r="FJ17261" s="55">
        <v>400000</v>
      </c>
      <c r="FK17261" s="55" t="s">
        <v>1258</v>
      </c>
      <c r="FL17261" s="55">
        <v>0.025</v>
      </c>
    </row>
    <row r="17262" ht="14.25" customHeight="1" outlineLevel="1" spans="162:168">
      <c r="FF17262" s="55">
        <v>17255</v>
      </c>
      <c r="FG17262" s="55" t="s">
        <v>2094</v>
      </c>
      <c r="FH17262" s="55" t="s">
        <v>2135</v>
      </c>
      <c r="FI17262" s="55">
        <v>1</v>
      </c>
      <c r="FJ17262" s="55">
        <v>530000</v>
      </c>
      <c r="FK17262" s="55" t="s">
        <v>1258</v>
      </c>
      <c r="FL17262" s="55">
        <v>0.025</v>
      </c>
    </row>
    <row r="17263" ht="14.25" customHeight="1" outlineLevel="1" spans="162:168">
      <c r="FF17263" s="55">
        <v>17256</v>
      </c>
      <c r="FG17263" s="55" t="s">
        <v>2094</v>
      </c>
      <c r="FH17263" s="55" t="s">
        <v>2135</v>
      </c>
      <c r="FI17263" s="55">
        <v>1</v>
      </c>
      <c r="FJ17263" s="55">
        <v>540000</v>
      </c>
      <c r="FK17263" s="55" t="s">
        <v>1258</v>
      </c>
      <c r="FL17263" s="55">
        <v>0.025</v>
      </c>
    </row>
    <row r="17264" ht="14.25" customHeight="1" outlineLevel="1" spans="162:168">
      <c r="FF17264" s="55">
        <v>17257</v>
      </c>
      <c r="FG17264" s="55" t="s">
        <v>2094</v>
      </c>
      <c r="FH17264" s="55" t="s">
        <v>1988</v>
      </c>
      <c r="FI17264" s="55">
        <v>1</v>
      </c>
      <c r="FJ17264" s="55">
        <v>0</v>
      </c>
      <c r="FK17264" s="55" t="s">
        <v>1258</v>
      </c>
      <c r="FL17264" s="55">
        <v>0.025</v>
      </c>
    </row>
    <row r="17265" ht="14.25" customHeight="1" outlineLevel="1" spans="162:168">
      <c r="FF17265" s="55">
        <v>17258</v>
      </c>
      <c r="FG17265" s="55" t="s">
        <v>2094</v>
      </c>
      <c r="FH17265" s="55" t="s">
        <v>1988</v>
      </c>
      <c r="FI17265" s="55">
        <v>1</v>
      </c>
      <c r="FJ17265" s="55">
        <v>1000</v>
      </c>
      <c r="FK17265" s="55" t="s">
        <v>1258</v>
      </c>
      <c r="FL17265" s="55">
        <v>0.025</v>
      </c>
    </row>
    <row r="17266" ht="14.25" customHeight="1" outlineLevel="1" spans="162:168">
      <c r="FF17266" s="55">
        <v>17259</v>
      </c>
      <c r="FG17266" s="55" t="s">
        <v>2094</v>
      </c>
      <c r="FH17266" s="55" t="s">
        <v>1988</v>
      </c>
      <c r="FI17266" s="55">
        <v>1</v>
      </c>
      <c r="FJ17266" s="55">
        <v>2500</v>
      </c>
      <c r="FK17266" s="55" t="s">
        <v>1258</v>
      </c>
      <c r="FL17266" s="55">
        <v>0.025</v>
      </c>
    </row>
    <row r="17267" ht="14.25" customHeight="1" outlineLevel="1" spans="162:168">
      <c r="FF17267" s="55">
        <v>17260</v>
      </c>
      <c r="FG17267" s="55" t="s">
        <v>2094</v>
      </c>
      <c r="FH17267" s="55" t="s">
        <v>1988</v>
      </c>
      <c r="FI17267" s="55">
        <v>1</v>
      </c>
      <c r="FJ17267" s="55">
        <v>5000</v>
      </c>
      <c r="FK17267" s="55" t="s">
        <v>1258</v>
      </c>
      <c r="FL17267" s="55">
        <v>0.025</v>
      </c>
    </row>
    <row r="17268" ht="14.25" customHeight="1" outlineLevel="1" spans="162:168">
      <c r="FF17268" s="55">
        <v>17261</v>
      </c>
      <c r="FG17268" s="55" t="s">
        <v>2094</v>
      </c>
      <c r="FH17268" s="55" t="s">
        <v>1988</v>
      </c>
      <c r="FI17268" s="55">
        <v>1</v>
      </c>
      <c r="FJ17268" s="55">
        <v>10000</v>
      </c>
      <c r="FK17268" s="55" t="s">
        <v>1258</v>
      </c>
      <c r="FL17268" s="55">
        <v>0.025</v>
      </c>
    </row>
    <row r="17269" ht="14.25" customHeight="1" outlineLevel="1" spans="162:168">
      <c r="FF17269" s="55">
        <v>17262</v>
      </c>
      <c r="FG17269" s="55" t="s">
        <v>2094</v>
      </c>
      <c r="FH17269" s="55" t="s">
        <v>1988</v>
      </c>
      <c r="FI17269" s="55">
        <v>1</v>
      </c>
      <c r="FJ17269" s="55">
        <v>25000</v>
      </c>
      <c r="FK17269" s="55" t="s">
        <v>1258</v>
      </c>
      <c r="FL17269" s="55">
        <v>0.025</v>
      </c>
    </row>
    <row r="17270" ht="14.25" customHeight="1" outlineLevel="1" spans="162:168">
      <c r="FF17270" s="55">
        <v>17263</v>
      </c>
      <c r="FG17270" s="55" t="s">
        <v>2094</v>
      </c>
      <c r="FH17270" s="55" t="s">
        <v>1988</v>
      </c>
      <c r="FI17270" s="55">
        <v>1</v>
      </c>
      <c r="FJ17270" s="55">
        <v>50000</v>
      </c>
      <c r="FK17270" s="55" t="s">
        <v>1258</v>
      </c>
      <c r="FL17270" s="55">
        <v>0.025</v>
      </c>
    </row>
    <row r="17271" ht="14.25" customHeight="1" outlineLevel="1" spans="162:168">
      <c r="FF17271" s="55">
        <v>17264</v>
      </c>
      <c r="FG17271" s="55" t="s">
        <v>2094</v>
      </c>
      <c r="FH17271" s="55" t="s">
        <v>1988</v>
      </c>
      <c r="FI17271" s="55">
        <v>1</v>
      </c>
      <c r="FJ17271" s="55">
        <v>80000</v>
      </c>
      <c r="FK17271" s="55" t="s">
        <v>1258</v>
      </c>
      <c r="FL17271" s="55">
        <v>0.025</v>
      </c>
    </row>
    <row r="17272" ht="14.25" customHeight="1" outlineLevel="1" spans="162:168">
      <c r="FF17272" s="55">
        <v>17265</v>
      </c>
      <c r="FG17272" s="55" t="s">
        <v>2094</v>
      </c>
      <c r="FH17272" s="55" t="s">
        <v>1988</v>
      </c>
      <c r="FI17272" s="55">
        <v>1</v>
      </c>
      <c r="FJ17272" s="55">
        <v>130000</v>
      </c>
      <c r="FK17272" s="55" t="s">
        <v>1258</v>
      </c>
      <c r="FL17272" s="55">
        <v>0.025</v>
      </c>
    </row>
    <row r="17273" ht="14.25" customHeight="1" outlineLevel="1" spans="162:168">
      <c r="FF17273" s="55">
        <v>17266</v>
      </c>
      <c r="FG17273" s="55" t="s">
        <v>2094</v>
      </c>
      <c r="FH17273" s="55" t="s">
        <v>1988</v>
      </c>
      <c r="FI17273" s="55">
        <v>1</v>
      </c>
      <c r="FJ17273" s="55">
        <v>260000</v>
      </c>
      <c r="FK17273" s="55" t="s">
        <v>1258</v>
      </c>
      <c r="FL17273" s="55">
        <v>0.025</v>
      </c>
    </row>
    <row r="17274" ht="14.25" customHeight="1" outlineLevel="1" spans="162:168">
      <c r="FF17274" s="55">
        <v>17267</v>
      </c>
      <c r="FG17274" s="55" t="s">
        <v>2094</v>
      </c>
      <c r="FH17274" s="55" t="s">
        <v>1988</v>
      </c>
      <c r="FI17274" s="55">
        <v>1</v>
      </c>
      <c r="FJ17274" s="55">
        <v>400000</v>
      </c>
      <c r="FK17274" s="55" t="s">
        <v>1258</v>
      </c>
      <c r="FL17274" s="55">
        <v>0.025</v>
      </c>
    </row>
    <row r="17275" ht="14.25" customHeight="1" outlineLevel="1" spans="162:168">
      <c r="FF17275" s="55">
        <v>17268</v>
      </c>
      <c r="FG17275" s="55" t="s">
        <v>2094</v>
      </c>
      <c r="FH17275" s="55" t="s">
        <v>1988</v>
      </c>
      <c r="FI17275" s="55">
        <v>1</v>
      </c>
      <c r="FJ17275" s="55">
        <v>530000</v>
      </c>
      <c r="FK17275" s="55" t="s">
        <v>1258</v>
      </c>
      <c r="FL17275" s="55">
        <v>0.025</v>
      </c>
    </row>
    <row r="17276" ht="14.25" customHeight="1" outlineLevel="1" spans="162:168">
      <c r="FF17276" s="55">
        <v>17269</v>
      </c>
      <c r="FG17276" s="55" t="s">
        <v>2094</v>
      </c>
      <c r="FH17276" s="55" t="s">
        <v>1988</v>
      </c>
      <c r="FI17276" s="55">
        <v>1</v>
      </c>
      <c r="FJ17276" s="55">
        <v>540000</v>
      </c>
      <c r="FK17276" s="55" t="s">
        <v>1258</v>
      </c>
      <c r="FL17276" s="55">
        <v>0.025</v>
      </c>
    </row>
    <row r="17277" ht="14.25" customHeight="1" outlineLevel="1" spans="162:168">
      <c r="FF17277" s="55">
        <v>17270</v>
      </c>
      <c r="FG17277" s="55" t="s">
        <v>2094</v>
      </c>
      <c r="FH17277" s="55" t="s">
        <v>1607</v>
      </c>
      <c r="FI17277" s="55">
        <v>1</v>
      </c>
      <c r="FJ17277" s="55">
        <v>0</v>
      </c>
      <c r="FK17277" s="55" t="s">
        <v>1258</v>
      </c>
      <c r="FL17277" s="55">
        <v>0.0292</v>
      </c>
    </row>
    <row r="17278" ht="14.25" customHeight="1" outlineLevel="1" spans="162:168">
      <c r="FF17278" s="55">
        <v>17271</v>
      </c>
      <c r="FG17278" s="55" t="s">
        <v>2094</v>
      </c>
      <c r="FH17278" s="55" t="s">
        <v>1607</v>
      </c>
      <c r="FI17278" s="55">
        <v>1</v>
      </c>
      <c r="FJ17278" s="55">
        <v>1000</v>
      </c>
      <c r="FK17278" s="55" t="s">
        <v>1258</v>
      </c>
      <c r="FL17278" s="55">
        <v>0.0275</v>
      </c>
    </row>
    <row r="17279" ht="14.25" customHeight="1" outlineLevel="1" spans="162:168">
      <c r="FF17279" s="55">
        <v>17272</v>
      </c>
      <c r="FG17279" s="55" t="s">
        <v>2094</v>
      </c>
      <c r="FH17279" s="55" t="s">
        <v>1607</v>
      </c>
      <c r="FI17279" s="55">
        <v>1</v>
      </c>
      <c r="FJ17279" s="55">
        <v>2500</v>
      </c>
      <c r="FK17279" s="55" t="s">
        <v>1258</v>
      </c>
      <c r="FL17279" s="55">
        <v>0.0259</v>
      </c>
    </row>
    <row r="17280" ht="14.25" customHeight="1" outlineLevel="1" spans="162:168">
      <c r="FF17280" s="55">
        <v>17273</v>
      </c>
      <c r="FG17280" s="55" t="s">
        <v>2094</v>
      </c>
      <c r="FH17280" s="55" t="s">
        <v>1607</v>
      </c>
      <c r="FI17280" s="55">
        <v>1</v>
      </c>
      <c r="FJ17280" s="55">
        <v>5000</v>
      </c>
      <c r="FK17280" s="55" t="s">
        <v>1258</v>
      </c>
      <c r="FL17280" s="55">
        <v>0.025</v>
      </c>
    </row>
    <row r="17281" ht="14.25" customHeight="1" outlineLevel="1" spans="162:168">
      <c r="FF17281" s="55">
        <v>17274</v>
      </c>
      <c r="FG17281" s="55" t="s">
        <v>2094</v>
      </c>
      <c r="FH17281" s="55" t="s">
        <v>1607</v>
      </c>
      <c r="FI17281" s="55">
        <v>1</v>
      </c>
      <c r="FJ17281" s="55">
        <v>10000</v>
      </c>
      <c r="FK17281" s="55" t="s">
        <v>1258</v>
      </c>
      <c r="FL17281" s="55">
        <v>0.025</v>
      </c>
    </row>
    <row r="17282" ht="14.25" customHeight="1" outlineLevel="1" spans="162:168">
      <c r="FF17282" s="55">
        <v>17275</v>
      </c>
      <c r="FG17282" s="55" t="s">
        <v>2094</v>
      </c>
      <c r="FH17282" s="55" t="s">
        <v>1607</v>
      </c>
      <c r="FI17282" s="55">
        <v>1</v>
      </c>
      <c r="FJ17282" s="55">
        <v>25000</v>
      </c>
      <c r="FK17282" s="55" t="s">
        <v>1258</v>
      </c>
      <c r="FL17282" s="55">
        <v>0.025</v>
      </c>
    </row>
    <row r="17283" ht="14.25" customHeight="1" outlineLevel="1" spans="162:168">
      <c r="FF17283" s="55">
        <v>17276</v>
      </c>
      <c r="FG17283" s="55" t="s">
        <v>2094</v>
      </c>
      <c r="FH17283" s="55" t="s">
        <v>1607</v>
      </c>
      <c r="FI17283" s="55">
        <v>1</v>
      </c>
      <c r="FJ17283" s="55">
        <v>50000</v>
      </c>
      <c r="FK17283" s="55" t="s">
        <v>1258</v>
      </c>
      <c r="FL17283" s="55">
        <v>0.025</v>
      </c>
    </row>
    <row r="17284" ht="14.25" customHeight="1" outlineLevel="1" spans="162:168">
      <c r="FF17284" s="55">
        <v>17277</v>
      </c>
      <c r="FG17284" s="55" t="s">
        <v>2094</v>
      </c>
      <c r="FH17284" s="55" t="s">
        <v>1607</v>
      </c>
      <c r="FI17284" s="55">
        <v>1</v>
      </c>
      <c r="FJ17284" s="55">
        <v>80000</v>
      </c>
      <c r="FK17284" s="55" t="s">
        <v>1258</v>
      </c>
      <c r="FL17284" s="55">
        <v>0.025</v>
      </c>
    </row>
    <row r="17285" ht="14.25" customHeight="1" outlineLevel="1" spans="162:168">
      <c r="FF17285" s="55">
        <v>17278</v>
      </c>
      <c r="FG17285" s="55" t="s">
        <v>2094</v>
      </c>
      <c r="FH17285" s="55" t="s">
        <v>1607</v>
      </c>
      <c r="FI17285" s="55">
        <v>1</v>
      </c>
      <c r="FJ17285" s="55">
        <v>130000</v>
      </c>
      <c r="FK17285" s="55" t="s">
        <v>1258</v>
      </c>
      <c r="FL17285" s="55">
        <v>0.025</v>
      </c>
    </row>
    <row r="17286" ht="14.25" customHeight="1" outlineLevel="1" spans="162:168">
      <c r="FF17286" s="55">
        <v>17279</v>
      </c>
      <c r="FG17286" s="55" t="s">
        <v>2094</v>
      </c>
      <c r="FH17286" s="55" t="s">
        <v>1607</v>
      </c>
      <c r="FI17286" s="55">
        <v>1</v>
      </c>
      <c r="FJ17286" s="55">
        <v>260000</v>
      </c>
      <c r="FK17286" s="55" t="s">
        <v>1258</v>
      </c>
      <c r="FL17286" s="55">
        <v>0.025</v>
      </c>
    </row>
    <row r="17287" ht="14.25" customHeight="1" outlineLevel="1" spans="162:168">
      <c r="FF17287" s="55">
        <v>17280</v>
      </c>
      <c r="FG17287" s="55" t="s">
        <v>2094</v>
      </c>
      <c r="FH17287" s="55" t="s">
        <v>1607</v>
      </c>
      <c r="FI17287" s="55">
        <v>1</v>
      </c>
      <c r="FJ17287" s="55">
        <v>400000</v>
      </c>
      <c r="FK17287" s="55" t="s">
        <v>1258</v>
      </c>
      <c r="FL17287" s="55">
        <v>0.025</v>
      </c>
    </row>
    <row r="17288" ht="14.25" customHeight="1" outlineLevel="1" spans="162:168">
      <c r="FF17288" s="55">
        <v>17281</v>
      </c>
      <c r="FG17288" s="55" t="s">
        <v>2094</v>
      </c>
      <c r="FH17288" s="55" t="s">
        <v>1607</v>
      </c>
      <c r="FI17288" s="55">
        <v>1</v>
      </c>
      <c r="FJ17288" s="55">
        <v>530000</v>
      </c>
      <c r="FK17288" s="55" t="s">
        <v>1258</v>
      </c>
      <c r="FL17288" s="55">
        <v>0.025</v>
      </c>
    </row>
    <row r="17289" ht="14.25" customHeight="1" outlineLevel="1" spans="162:168">
      <c r="FF17289" s="55">
        <v>17282</v>
      </c>
      <c r="FG17289" s="55" t="s">
        <v>2094</v>
      </c>
      <c r="FH17289" s="55" t="s">
        <v>1607</v>
      </c>
      <c r="FI17289" s="55">
        <v>1</v>
      </c>
      <c r="FJ17289" s="55">
        <v>540000</v>
      </c>
      <c r="FK17289" s="55" t="s">
        <v>1258</v>
      </c>
      <c r="FL17289" s="55">
        <v>0.025</v>
      </c>
    </row>
    <row r="17290" ht="14.25" customHeight="1" outlineLevel="1" spans="162:168">
      <c r="FF17290" s="55">
        <v>17283</v>
      </c>
      <c r="FG17290" s="55" t="s">
        <v>2094</v>
      </c>
      <c r="FH17290" s="55" t="s">
        <v>1607</v>
      </c>
      <c r="FI17290" s="55">
        <v>2</v>
      </c>
      <c r="FJ17290" s="55">
        <v>0</v>
      </c>
      <c r="FK17290" s="55" t="s">
        <v>1258</v>
      </c>
      <c r="FL17290" s="55">
        <v>0.025</v>
      </c>
    </row>
    <row r="17291" ht="14.25" customHeight="1" outlineLevel="1" spans="162:168">
      <c r="FF17291" s="55">
        <v>17284</v>
      </c>
      <c r="FG17291" s="55" t="s">
        <v>2094</v>
      </c>
      <c r="FH17291" s="55" t="s">
        <v>1607</v>
      </c>
      <c r="FI17291" s="55">
        <v>2</v>
      </c>
      <c r="FJ17291" s="55">
        <v>1000</v>
      </c>
      <c r="FK17291" s="55" t="s">
        <v>1258</v>
      </c>
      <c r="FL17291" s="55">
        <v>0.025</v>
      </c>
    </row>
    <row r="17292" ht="14.25" customHeight="1" outlineLevel="1" spans="162:168">
      <c r="FF17292" s="55">
        <v>17285</v>
      </c>
      <c r="FG17292" s="55" t="s">
        <v>2094</v>
      </c>
      <c r="FH17292" s="55" t="s">
        <v>1607</v>
      </c>
      <c r="FI17292" s="55">
        <v>2</v>
      </c>
      <c r="FJ17292" s="55">
        <v>2500</v>
      </c>
      <c r="FK17292" s="55" t="s">
        <v>1258</v>
      </c>
      <c r="FL17292" s="55">
        <v>0.025</v>
      </c>
    </row>
    <row r="17293" ht="14.25" customHeight="1" outlineLevel="1" spans="162:168">
      <c r="FF17293" s="55">
        <v>17286</v>
      </c>
      <c r="FG17293" s="55" t="s">
        <v>2094</v>
      </c>
      <c r="FH17293" s="55" t="s">
        <v>1607</v>
      </c>
      <c r="FI17293" s="55">
        <v>2</v>
      </c>
      <c r="FJ17293" s="55">
        <v>5000</v>
      </c>
      <c r="FK17293" s="55" t="s">
        <v>1258</v>
      </c>
      <c r="FL17293" s="55">
        <v>0.025</v>
      </c>
    </row>
    <row r="17294" ht="14.25" customHeight="1" outlineLevel="1" spans="162:168">
      <c r="FF17294" s="55">
        <v>17287</v>
      </c>
      <c r="FG17294" s="55" t="s">
        <v>2094</v>
      </c>
      <c r="FH17294" s="55" t="s">
        <v>1607</v>
      </c>
      <c r="FI17294" s="55">
        <v>2</v>
      </c>
      <c r="FJ17294" s="55">
        <v>10000</v>
      </c>
      <c r="FK17294" s="55" t="s">
        <v>1258</v>
      </c>
      <c r="FL17294" s="55">
        <v>0.025</v>
      </c>
    </row>
    <row r="17295" ht="14.25" customHeight="1" outlineLevel="1" spans="162:168">
      <c r="FF17295" s="55">
        <v>17288</v>
      </c>
      <c r="FG17295" s="55" t="s">
        <v>2094</v>
      </c>
      <c r="FH17295" s="55" t="s">
        <v>1607</v>
      </c>
      <c r="FI17295" s="55">
        <v>2</v>
      </c>
      <c r="FJ17295" s="55">
        <v>25000</v>
      </c>
      <c r="FK17295" s="55" t="s">
        <v>1258</v>
      </c>
      <c r="FL17295" s="55">
        <v>0.025</v>
      </c>
    </row>
    <row r="17296" ht="14.25" customHeight="1" outlineLevel="1" spans="162:168">
      <c r="FF17296" s="55">
        <v>17289</v>
      </c>
      <c r="FG17296" s="55" t="s">
        <v>2094</v>
      </c>
      <c r="FH17296" s="55" t="s">
        <v>1607</v>
      </c>
      <c r="FI17296" s="55">
        <v>2</v>
      </c>
      <c r="FJ17296" s="55">
        <v>50000</v>
      </c>
      <c r="FK17296" s="55" t="s">
        <v>1258</v>
      </c>
      <c r="FL17296" s="55">
        <v>0.025</v>
      </c>
    </row>
    <row r="17297" ht="14.25" customHeight="1" outlineLevel="1" spans="162:168">
      <c r="FF17297" s="55">
        <v>17290</v>
      </c>
      <c r="FG17297" s="55" t="s">
        <v>2094</v>
      </c>
      <c r="FH17297" s="55" t="s">
        <v>1607</v>
      </c>
      <c r="FI17297" s="55">
        <v>2</v>
      </c>
      <c r="FJ17297" s="55">
        <v>80000</v>
      </c>
      <c r="FK17297" s="55" t="s">
        <v>1258</v>
      </c>
      <c r="FL17297" s="55">
        <v>0.025</v>
      </c>
    </row>
    <row r="17298" ht="14.25" customHeight="1" outlineLevel="1" spans="162:168">
      <c r="FF17298" s="55">
        <v>17291</v>
      </c>
      <c r="FG17298" s="55" t="s">
        <v>2094</v>
      </c>
      <c r="FH17298" s="55" t="s">
        <v>1607</v>
      </c>
      <c r="FI17298" s="55">
        <v>2</v>
      </c>
      <c r="FJ17298" s="55">
        <v>130000</v>
      </c>
      <c r="FK17298" s="55" t="s">
        <v>1258</v>
      </c>
      <c r="FL17298" s="55">
        <v>0.025</v>
      </c>
    </row>
    <row r="17299" ht="14.25" customHeight="1" outlineLevel="1" spans="162:168">
      <c r="FF17299" s="55">
        <v>17292</v>
      </c>
      <c r="FG17299" s="55" t="s">
        <v>2094</v>
      </c>
      <c r="FH17299" s="55" t="s">
        <v>1607</v>
      </c>
      <c r="FI17299" s="55">
        <v>2</v>
      </c>
      <c r="FJ17299" s="55">
        <v>260000</v>
      </c>
      <c r="FK17299" s="55" t="s">
        <v>1258</v>
      </c>
      <c r="FL17299" s="55">
        <v>0.025</v>
      </c>
    </row>
    <row r="17300" ht="14.25" customHeight="1" outlineLevel="1" spans="162:168">
      <c r="FF17300" s="55">
        <v>17293</v>
      </c>
      <c r="FG17300" s="55" t="s">
        <v>2094</v>
      </c>
      <c r="FH17300" s="55" t="s">
        <v>1607</v>
      </c>
      <c r="FI17300" s="55">
        <v>2</v>
      </c>
      <c r="FJ17300" s="55">
        <v>400000</v>
      </c>
      <c r="FK17300" s="55" t="s">
        <v>1258</v>
      </c>
      <c r="FL17300" s="55">
        <v>0.025</v>
      </c>
    </row>
    <row r="17301" ht="14.25" customHeight="1" outlineLevel="1" spans="162:168">
      <c r="FF17301" s="55">
        <v>17294</v>
      </c>
      <c r="FG17301" s="55" t="s">
        <v>2094</v>
      </c>
      <c r="FH17301" s="55" t="s">
        <v>1607</v>
      </c>
      <c r="FI17301" s="55">
        <v>2</v>
      </c>
      <c r="FJ17301" s="55">
        <v>530000</v>
      </c>
      <c r="FK17301" s="55" t="s">
        <v>1258</v>
      </c>
      <c r="FL17301" s="55">
        <v>0.025</v>
      </c>
    </row>
    <row r="17302" ht="14.25" customHeight="1" outlineLevel="1" spans="162:168">
      <c r="FF17302" s="55">
        <v>17295</v>
      </c>
      <c r="FG17302" s="55" t="s">
        <v>2094</v>
      </c>
      <c r="FH17302" s="55" t="s">
        <v>1607</v>
      </c>
      <c r="FI17302" s="55">
        <v>2</v>
      </c>
      <c r="FJ17302" s="55">
        <v>540000</v>
      </c>
      <c r="FK17302" s="55" t="s">
        <v>1258</v>
      </c>
      <c r="FL17302" s="55">
        <v>0.025</v>
      </c>
    </row>
    <row r="17303" ht="14.25" customHeight="1" outlineLevel="1" spans="162:168">
      <c r="FF17303" s="55">
        <v>17296</v>
      </c>
      <c r="FG17303" s="55" t="s">
        <v>2094</v>
      </c>
      <c r="FH17303" s="55" t="s">
        <v>1607</v>
      </c>
      <c r="FI17303" s="55">
        <v>3</v>
      </c>
      <c r="FJ17303" s="55">
        <v>0</v>
      </c>
      <c r="FK17303" s="55" t="s">
        <v>1258</v>
      </c>
      <c r="FL17303" s="55">
        <v>0.025</v>
      </c>
    </row>
    <row r="17304" ht="14.25" customHeight="1" outlineLevel="1" spans="162:168">
      <c r="FF17304" s="55">
        <v>17297</v>
      </c>
      <c r="FG17304" s="55" t="s">
        <v>2094</v>
      </c>
      <c r="FH17304" s="55" t="s">
        <v>1607</v>
      </c>
      <c r="FI17304" s="55">
        <v>3</v>
      </c>
      <c r="FJ17304" s="55">
        <v>1000</v>
      </c>
      <c r="FK17304" s="55" t="s">
        <v>1258</v>
      </c>
      <c r="FL17304" s="55">
        <v>0.025</v>
      </c>
    </row>
    <row r="17305" ht="14.25" customHeight="1" outlineLevel="1" spans="162:168">
      <c r="FF17305" s="55">
        <v>17298</v>
      </c>
      <c r="FG17305" s="55" t="s">
        <v>2094</v>
      </c>
      <c r="FH17305" s="55" t="s">
        <v>1607</v>
      </c>
      <c r="FI17305" s="55">
        <v>3</v>
      </c>
      <c r="FJ17305" s="55">
        <v>2500</v>
      </c>
      <c r="FK17305" s="55" t="s">
        <v>1258</v>
      </c>
      <c r="FL17305" s="55">
        <v>0.025</v>
      </c>
    </row>
    <row r="17306" ht="14.25" customHeight="1" outlineLevel="1" spans="162:168">
      <c r="FF17306" s="55">
        <v>17299</v>
      </c>
      <c r="FG17306" s="55" t="s">
        <v>2094</v>
      </c>
      <c r="FH17306" s="55" t="s">
        <v>1607</v>
      </c>
      <c r="FI17306" s="55">
        <v>3</v>
      </c>
      <c r="FJ17306" s="55">
        <v>5000</v>
      </c>
      <c r="FK17306" s="55" t="s">
        <v>1258</v>
      </c>
      <c r="FL17306" s="55">
        <v>0.025</v>
      </c>
    </row>
    <row r="17307" ht="14.25" customHeight="1" outlineLevel="1" spans="162:168">
      <c r="FF17307" s="55">
        <v>17300</v>
      </c>
      <c r="FG17307" s="55" t="s">
        <v>2094</v>
      </c>
      <c r="FH17307" s="55" t="s">
        <v>1607</v>
      </c>
      <c r="FI17307" s="55">
        <v>3</v>
      </c>
      <c r="FJ17307" s="55">
        <v>10000</v>
      </c>
      <c r="FK17307" s="55" t="s">
        <v>1258</v>
      </c>
      <c r="FL17307" s="55">
        <v>0.025</v>
      </c>
    </row>
    <row r="17308" ht="14.25" customHeight="1" outlineLevel="1" spans="162:168">
      <c r="FF17308" s="55">
        <v>17301</v>
      </c>
      <c r="FG17308" s="55" t="s">
        <v>2094</v>
      </c>
      <c r="FH17308" s="55" t="s">
        <v>1607</v>
      </c>
      <c r="FI17308" s="55">
        <v>3</v>
      </c>
      <c r="FJ17308" s="55">
        <v>25000</v>
      </c>
      <c r="FK17308" s="55" t="s">
        <v>1258</v>
      </c>
      <c r="FL17308" s="55">
        <v>0.025</v>
      </c>
    </row>
    <row r="17309" ht="14.25" customHeight="1" outlineLevel="1" spans="162:168">
      <c r="FF17309" s="55">
        <v>17302</v>
      </c>
      <c r="FG17309" s="55" t="s">
        <v>2094</v>
      </c>
      <c r="FH17309" s="55" t="s">
        <v>1607</v>
      </c>
      <c r="FI17309" s="55">
        <v>3</v>
      </c>
      <c r="FJ17309" s="55">
        <v>50000</v>
      </c>
      <c r="FK17309" s="55" t="s">
        <v>1258</v>
      </c>
      <c r="FL17309" s="55">
        <v>0.025</v>
      </c>
    </row>
    <row r="17310" ht="14.25" customHeight="1" outlineLevel="1" spans="162:168">
      <c r="FF17310" s="55">
        <v>17303</v>
      </c>
      <c r="FG17310" s="55" t="s">
        <v>2094</v>
      </c>
      <c r="FH17310" s="55" t="s">
        <v>1607</v>
      </c>
      <c r="FI17310" s="55">
        <v>3</v>
      </c>
      <c r="FJ17310" s="55">
        <v>80000</v>
      </c>
      <c r="FK17310" s="55" t="s">
        <v>1258</v>
      </c>
      <c r="FL17310" s="55">
        <v>0.025</v>
      </c>
    </row>
    <row r="17311" ht="14.25" customHeight="1" outlineLevel="1" spans="162:168">
      <c r="FF17311" s="55">
        <v>17304</v>
      </c>
      <c r="FG17311" s="55" t="s">
        <v>2094</v>
      </c>
      <c r="FH17311" s="55" t="s">
        <v>1607</v>
      </c>
      <c r="FI17311" s="55">
        <v>3</v>
      </c>
      <c r="FJ17311" s="55">
        <v>130000</v>
      </c>
      <c r="FK17311" s="55" t="s">
        <v>1258</v>
      </c>
      <c r="FL17311" s="55">
        <v>0.025</v>
      </c>
    </row>
    <row r="17312" ht="14.25" customHeight="1" outlineLevel="1" spans="162:168">
      <c r="FF17312" s="55">
        <v>17305</v>
      </c>
      <c r="FG17312" s="55" t="s">
        <v>2094</v>
      </c>
      <c r="FH17312" s="55" t="s">
        <v>1607</v>
      </c>
      <c r="FI17312" s="55">
        <v>3</v>
      </c>
      <c r="FJ17312" s="55">
        <v>260000</v>
      </c>
      <c r="FK17312" s="55" t="s">
        <v>1258</v>
      </c>
      <c r="FL17312" s="55">
        <v>0.025</v>
      </c>
    </row>
    <row r="17313" ht="14.25" customHeight="1" outlineLevel="1" spans="162:168">
      <c r="FF17313" s="55">
        <v>17306</v>
      </c>
      <c r="FG17313" s="55" t="s">
        <v>2094</v>
      </c>
      <c r="FH17313" s="55" t="s">
        <v>1607</v>
      </c>
      <c r="FI17313" s="55">
        <v>3</v>
      </c>
      <c r="FJ17313" s="55">
        <v>400000</v>
      </c>
      <c r="FK17313" s="55" t="s">
        <v>1258</v>
      </c>
      <c r="FL17313" s="55">
        <v>0.025</v>
      </c>
    </row>
    <row r="17314" ht="14.25" customHeight="1" outlineLevel="1" spans="162:168">
      <c r="FF17314" s="55">
        <v>17307</v>
      </c>
      <c r="FG17314" s="55" t="s">
        <v>2094</v>
      </c>
      <c r="FH17314" s="55" t="s">
        <v>1607</v>
      </c>
      <c r="FI17314" s="55">
        <v>3</v>
      </c>
      <c r="FJ17314" s="55">
        <v>530000</v>
      </c>
      <c r="FK17314" s="55" t="s">
        <v>1258</v>
      </c>
      <c r="FL17314" s="55">
        <v>0.025</v>
      </c>
    </row>
    <row r="17315" ht="14.25" customHeight="1" outlineLevel="1" spans="162:168">
      <c r="FF17315" s="55">
        <v>17308</v>
      </c>
      <c r="FG17315" s="55" t="s">
        <v>2094</v>
      </c>
      <c r="FH17315" s="55" t="s">
        <v>1607</v>
      </c>
      <c r="FI17315" s="55">
        <v>3</v>
      </c>
      <c r="FJ17315" s="55">
        <v>540000</v>
      </c>
      <c r="FK17315" s="55" t="s">
        <v>1258</v>
      </c>
      <c r="FL17315" s="55">
        <v>0.025</v>
      </c>
    </row>
    <row r="17316" ht="14.25" customHeight="1" outlineLevel="1" spans="162:168">
      <c r="FF17316" s="55">
        <v>17309</v>
      </c>
      <c r="FG17316" s="55" t="s">
        <v>2094</v>
      </c>
      <c r="FH17316" s="55" t="s">
        <v>2048</v>
      </c>
      <c r="FI17316" s="55">
        <v>1</v>
      </c>
      <c r="FJ17316" s="55">
        <v>0</v>
      </c>
      <c r="FK17316" s="55" t="s">
        <v>1258</v>
      </c>
      <c r="FL17316" s="55">
        <v>0.0334</v>
      </c>
    </row>
    <row r="17317" ht="14.25" customHeight="1" outlineLevel="1" spans="162:168">
      <c r="FF17317" s="55">
        <v>17310</v>
      </c>
      <c r="FG17317" s="55" t="s">
        <v>2094</v>
      </c>
      <c r="FH17317" s="55" t="s">
        <v>2048</v>
      </c>
      <c r="FI17317" s="55">
        <v>1</v>
      </c>
      <c r="FJ17317" s="55">
        <v>1000</v>
      </c>
      <c r="FK17317" s="55" t="s">
        <v>1258</v>
      </c>
      <c r="FL17317" s="55">
        <v>0.0292</v>
      </c>
    </row>
    <row r="17318" ht="14.25" customHeight="1" outlineLevel="1" spans="162:168">
      <c r="FF17318" s="55">
        <v>17311</v>
      </c>
      <c r="FG17318" s="55" t="s">
        <v>2094</v>
      </c>
      <c r="FH17318" s="55" t="s">
        <v>2048</v>
      </c>
      <c r="FI17318" s="55">
        <v>1</v>
      </c>
      <c r="FJ17318" s="55">
        <v>2500</v>
      </c>
      <c r="FK17318" s="55" t="s">
        <v>1258</v>
      </c>
      <c r="FL17318" s="55">
        <v>0.025</v>
      </c>
    </row>
    <row r="17319" ht="14.25" customHeight="1" outlineLevel="1" spans="162:168">
      <c r="FF17319" s="55">
        <v>17312</v>
      </c>
      <c r="FG17319" s="55" t="s">
        <v>2094</v>
      </c>
      <c r="FH17319" s="55" t="s">
        <v>2048</v>
      </c>
      <c r="FI17319" s="55">
        <v>1</v>
      </c>
      <c r="FJ17319" s="55">
        <v>5000</v>
      </c>
      <c r="FK17319" s="55" t="s">
        <v>1258</v>
      </c>
      <c r="FL17319" s="55">
        <v>0.025</v>
      </c>
    </row>
    <row r="17320" ht="14.25" customHeight="1" outlineLevel="1" spans="162:168">
      <c r="FF17320" s="55">
        <v>17313</v>
      </c>
      <c r="FG17320" s="55" t="s">
        <v>2094</v>
      </c>
      <c r="FH17320" s="55" t="s">
        <v>2048</v>
      </c>
      <c r="FI17320" s="55">
        <v>1</v>
      </c>
      <c r="FJ17320" s="55">
        <v>10000</v>
      </c>
      <c r="FK17320" s="55" t="s">
        <v>1258</v>
      </c>
      <c r="FL17320" s="55">
        <v>0.025</v>
      </c>
    </row>
    <row r="17321" ht="14.25" customHeight="1" outlineLevel="1" spans="162:168">
      <c r="FF17321" s="55">
        <v>17314</v>
      </c>
      <c r="FG17321" s="55" t="s">
        <v>2094</v>
      </c>
      <c r="FH17321" s="55" t="s">
        <v>2048</v>
      </c>
      <c r="FI17321" s="55">
        <v>1</v>
      </c>
      <c r="FJ17321" s="55">
        <v>25000</v>
      </c>
      <c r="FK17321" s="55" t="s">
        <v>1258</v>
      </c>
      <c r="FL17321" s="55">
        <v>0.025</v>
      </c>
    </row>
    <row r="17322" ht="14.25" customHeight="1" outlineLevel="1" spans="162:168">
      <c r="FF17322" s="55">
        <v>17315</v>
      </c>
      <c r="FG17322" s="55" t="s">
        <v>2094</v>
      </c>
      <c r="FH17322" s="55" t="s">
        <v>2048</v>
      </c>
      <c r="FI17322" s="55">
        <v>1</v>
      </c>
      <c r="FJ17322" s="55">
        <v>50000</v>
      </c>
      <c r="FK17322" s="55" t="s">
        <v>1258</v>
      </c>
      <c r="FL17322" s="55">
        <v>0.025</v>
      </c>
    </row>
    <row r="17323" ht="14.25" customHeight="1" outlineLevel="1" spans="162:168">
      <c r="FF17323" s="55">
        <v>17316</v>
      </c>
      <c r="FG17323" s="55" t="s">
        <v>2094</v>
      </c>
      <c r="FH17323" s="55" t="s">
        <v>2048</v>
      </c>
      <c r="FI17323" s="55">
        <v>1</v>
      </c>
      <c r="FJ17323" s="55">
        <v>80000</v>
      </c>
      <c r="FK17323" s="55" t="s">
        <v>1258</v>
      </c>
      <c r="FL17323" s="55">
        <v>0.025</v>
      </c>
    </row>
    <row r="17324" ht="14.25" customHeight="1" outlineLevel="1" spans="162:168">
      <c r="FF17324" s="55">
        <v>17317</v>
      </c>
      <c r="FG17324" s="55" t="s">
        <v>2094</v>
      </c>
      <c r="FH17324" s="55" t="s">
        <v>2048</v>
      </c>
      <c r="FI17324" s="55">
        <v>1</v>
      </c>
      <c r="FJ17324" s="55">
        <v>130000</v>
      </c>
      <c r="FK17324" s="55" t="s">
        <v>1258</v>
      </c>
      <c r="FL17324" s="55">
        <v>0.025</v>
      </c>
    </row>
    <row r="17325" ht="14.25" customHeight="1" outlineLevel="1" spans="162:168">
      <c r="FF17325" s="55">
        <v>17318</v>
      </c>
      <c r="FG17325" s="55" t="s">
        <v>2094</v>
      </c>
      <c r="FH17325" s="55" t="s">
        <v>2048</v>
      </c>
      <c r="FI17325" s="55">
        <v>1</v>
      </c>
      <c r="FJ17325" s="55">
        <v>260000</v>
      </c>
      <c r="FK17325" s="55" t="s">
        <v>1258</v>
      </c>
      <c r="FL17325" s="55">
        <v>0.025</v>
      </c>
    </row>
    <row r="17326" ht="14.25" customHeight="1" outlineLevel="1" spans="162:168">
      <c r="FF17326" s="55">
        <v>17319</v>
      </c>
      <c r="FG17326" s="55" t="s">
        <v>2094</v>
      </c>
      <c r="FH17326" s="55" t="s">
        <v>2048</v>
      </c>
      <c r="FI17326" s="55">
        <v>1</v>
      </c>
      <c r="FJ17326" s="55">
        <v>400000</v>
      </c>
      <c r="FK17326" s="55" t="s">
        <v>1258</v>
      </c>
      <c r="FL17326" s="55">
        <v>0.025</v>
      </c>
    </row>
    <row r="17327" ht="14.25" customHeight="1" outlineLevel="1" spans="162:168">
      <c r="FF17327" s="55">
        <v>17320</v>
      </c>
      <c r="FG17327" s="55" t="s">
        <v>2094</v>
      </c>
      <c r="FH17327" s="55" t="s">
        <v>2048</v>
      </c>
      <c r="FI17327" s="55">
        <v>1</v>
      </c>
      <c r="FJ17327" s="55">
        <v>530000</v>
      </c>
      <c r="FK17327" s="55" t="s">
        <v>1258</v>
      </c>
      <c r="FL17327" s="55">
        <v>0.025</v>
      </c>
    </row>
    <row r="17328" ht="14.25" customHeight="1" outlineLevel="1" spans="162:168">
      <c r="FF17328" s="55">
        <v>17321</v>
      </c>
      <c r="FG17328" s="55" t="s">
        <v>2094</v>
      </c>
      <c r="FH17328" s="55" t="s">
        <v>2048</v>
      </c>
      <c r="FI17328" s="55">
        <v>1</v>
      </c>
      <c r="FJ17328" s="55">
        <v>540000</v>
      </c>
      <c r="FK17328" s="55" t="s">
        <v>1258</v>
      </c>
      <c r="FL17328" s="55">
        <v>0.025</v>
      </c>
    </row>
    <row r="17329" ht="14.25" customHeight="1" outlineLevel="1" spans="162:168">
      <c r="FF17329" s="55">
        <v>17322</v>
      </c>
      <c r="FG17329" s="55" t="s">
        <v>2094</v>
      </c>
      <c r="FH17329" s="55" t="s">
        <v>2048</v>
      </c>
      <c r="FI17329" s="55">
        <v>2</v>
      </c>
      <c r="FJ17329" s="55">
        <v>0</v>
      </c>
      <c r="FK17329" s="55" t="s">
        <v>1258</v>
      </c>
      <c r="FL17329" s="55">
        <v>0.0334</v>
      </c>
    </row>
    <row r="17330" ht="14.25" customHeight="1" outlineLevel="1" spans="162:168">
      <c r="FF17330" s="55">
        <v>17323</v>
      </c>
      <c r="FG17330" s="55" t="s">
        <v>2094</v>
      </c>
      <c r="FH17330" s="55" t="s">
        <v>2048</v>
      </c>
      <c r="FI17330" s="55">
        <v>2</v>
      </c>
      <c r="FJ17330" s="55">
        <v>1000</v>
      </c>
      <c r="FK17330" s="55" t="s">
        <v>1258</v>
      </c>
      <c r="FL17330" s="55">
        <v>0.0292</v>
      </c>
    </row>
    <row r="17331" ht="14.25" customHeight="1" outlineLevel="1" spans="162:168">
      <c r="FF17331" s="55">
        <v>17324</v>
      </c>
      <c r="FG17331" s="55" t="s">
        <v>2094</v>
      </c>
      <c r="FH17331" s="55" t="s">
        <v>2048</v>
      </c>
      <c r="FI17331" s="55">
        <v>2</v>
      </c>
      <c r="FJ17331" s="55">
        <v>2500</v>
      </c>
      <c r="FK17331" s="55" t="s">
        <v>1258</v>
      </c>
      <c r="FL17331" s="55">
        <v>0.025</v>
      </c>
    </row>
    <row r="17332" ht="14.25" customHeight="1" outlineLevel="1" spans="162:168">
      <c r="FF17332" s="55">
        <v>17325</v>
      </c>
      <c r="FG17332" s="55" t="s">
        <v>2094</v>
      </c>
      <c r="FH17332" s="55" t="s">
        <v>2048</v>
      </c>
      <c r="FI17332" s="55">
        <v>2</v>
      </c>
      <c r="FJ17332" s="55">
        <v>5000</v>
      </c>
      <c r="FK17332" s="55" t="s">
        <v>1258</v>
      </c>
      <c r="FL17332" s="55">
        <v>0.025</v>
      </c>
    </row>
    <row r="17333" ht="14.25" customHeight="1" outlineLevel="1" spans="162:168">
      <c r="FF17333" s="55">
        <v>17326</v>
      </c>
      <c r="FG17333" s="55" t="s">
        <v>2094</v>
      </c>
      <c r="FH17333" s="55" t="s">
        <v>2048</v>
      </c>
      <c r="FI17333" s="55">
        <v>2</v>
      </c>
      <c r="FJ17333" s="55">
        <v>10000</v>
      </c>
      <c r="FK17333" s="55" t="s">
        <v>1258</v>
      </c>
      <c r="FL17333" s="55">
        <v>0.025</v>
      </c>
    </row>
    <row r="17334" ht="14.25" customHeight="1" outlineLevel="1" spans="162:168">
      <c r="FF17334" s="55">
        <v>17327</v>
      </c>
      <c r="FG17334" s="55" t="s">
        <v>2094</v>
      </c>
      <c r="FH17334" s="55" t="s">
        <v>2048</v>
      </c>
      <c r="FI17334" s="55">
        <v>2</v>
      </c>
      <c r="FJ17334" s="55">
        <v>25000</v>
      </c>
      <c r="FK17334" s="55" t="s">
        <v>1258</v>
      </c>
      <c r="FL17334" s="55">
        <v>0.025</v>
      </c>
    </row>
    <row r="17335" ht="14.25" customHeight="1" outlineLevel="1" spans="162:168">
      <c r="FF17335" s="55">
        <v>17328</v>
      </c>
      <c r="FG17335" s="55" t="s">
        <v>2094</v>
      </c>
      <c r="FH17335" s="55" t="s">
        <v>2048</v>
      </c>
      <c r="FI17335" s="55">
        <v>2</v>
      </c>
      <c r="FJ17335" s="55">
        <v>50000</v>
      </c>
      <c r="FK17335" s="55" t="s">
        <v>1258</v>
      </c>
      <c r="FL17335" s="55">
        <v>0.025</v>
      </c>
    </row>
    <row r="17336" ht="14.25" customHeight="1" outlineLevel="1" spans="162:168">
      <c r="FF17336" s="55">
        <v>17329</v>
      </c>
      <c r="FG17336" s="55" t="s">
        <v>2094</v>
      </c>
      <c r="FH17336" s="55" t="s">
        <v>2048</v>
      </c>
      <c r="FI17336" s="55">
        <v>2</v>
      </c>
      <c r="FJ17336" s="55">
        <v>80000</v>
      </c>
      <c r="FK17336" s="55" t="s">
        <v>1258</v>
      </c>
      <c r="FL17336" s="55">
        <v>0.025</v>
      </c>
    </row>
    <row r="17337" ht="14.25" customHeight="1" outlineLevel="1" spans="162:168">
      <c r="FF17337" s="55">
        <v>17330</v>
      </c>
      <c r="FG17337" s="55" t="s">
        <v>2094</v>
      </c>
      <c r="FH17337" s="55" t="s">
        <v>2048</v>
      </c>
      <c r="FI17337" s="55">
        <v>2</v>
      </c>
      <c r="FJ17337" s="55">
        <v>130000</v>
      </c>
      <c r="FK17337" s="55" t="s">
        <v>1258</v>
      </c>
      <c r="FL17337" s="55">
        <v>0.025</v>
      </c>
    </row>
    <row r="17338" ht="14.25" customHeight="1" outlineLevel="1" spans="162:168">
      <c r="FF17338" s="55">
        <v>17331</v>
      </c>
      <c r="FG17338" s="55" t="s">
        <v>2094</v>
      </c>
      <c r="FH17338" s="55" t="s">
        <v>2048</v>
      </c>
      <c r="FI17338" s="55">
        <v>2</v>
      </c>
      <c r="FJ17338" s="55">
        <v>260000</v>
      </c>
      <c r="FK17338" s="55" t="s">
        <v>1258</v>
      </c>
      <c r="FL17338" s="55">
        <v>0.025</v>
      </c>
    </row>
    <row r="17339" ht="14.25" customHeight="1" outlineLevel="1" spans="162:168">
      <c r="FF17339" s="55">
        <v>17332</v>
      </c>
      <c r="FG17339" s="55" t="s">
        <v>2094</v>
      </c>
      <c r="FH17339" s="55" t="s">
        <v>2048</v>
      </c>
      <c r="FI17339" s="55">
        <v>2</v>
      </c>
      <c r="FJ17339" s="55">
        <v>400000</v>
      </c>
      <c r="FK17339" s="55" t="s">
        <v>1258</v>
      </c>
      <c r="FL17339" s="55">
        <v>0.025</v>
      </c>
    </row>
    <row r="17340" ht="14.25" customHeight="1" outlineLevel="1" spans="162:168">
      <c r="FF17340" s="55">
        <v>17333</v>
      </c>
      <c r="FG17340" s="55" t="s">
        <v>2094</v>
      </c>
      <c r="FH17340" s="55" t="s">
        <v>2048</v>
      </c>
      <c r="FI17340" s="55">
        <v>2</v>
      </c>
      <c r="FJ17340" s="55">
        <v>530000</v>
      </c>
      <c r="FK17340" s="55" t="s">
        <v>1258</v>
      </c>
      <c r="FL17340" s="55">
        <v>0.025</v>
      </c>
    </row>
    <row r="17341" ht="14.25" customHeight="1" outlineLevel="1" spans="162:168">
      <c r="FF17341" s="55">
        <v>17334</v>
      </c>
      <c r="FG17341" s="55" t="s">
        <v>2094</v>
      </c>
      <c r="FH17341" s="55" t="s">
        <v>2048</v>
      </c>
      <c r="FI17341" s="55">
        <v>2</v>
      </c>
      <c r="FJ17341" s="55">
        <v>540000</v>
      </c>
      <c r="FK17341" s="55" t="s">
        <v>1258</v>
      </c>
      <c r="FL17341" s="55">
        <v>0.025</v>
      </c>
    </row>
    <row r="17342" ht="14.25" customHeight="1" outlineLevel="1" spans="162:168">
      <c r="FF17342" s="55">
        <v>17335</v>
      </c>
      <c r="FG17342" s="55" t="s">
        <v>2094</v>
      </c>
      <c r="FH17342" s="55" t="s">
        <v>2048</v>
      </c>
      <c r="FI17342" s="55">
        <v>3</v>
      </c>
      <c r="FJ17342" s="55">
        <v>0</v>
      </c>
      <c r="FK17342" s="55" t="s">
        <v>1258</v>
      </c>
      <c r="FL17342" s="55">
        <v>0.0334</v>
      </c>
    </row>
    <row r="17343" ht="14.25" customHeight="1" outlineLevel="1" spans="162:168">
      <c r="FF17343" s="55">
        <v>17336</v>
      </c>
      <c r="FG17343" s="55" t="s">
        <v>2094</v>
      </c>
      <c r="FH17343" s="55" t="s">
        <v>2048</v>
      </c>
      <c r="FI17343" s="55">
        <v>3</v>
      </c>
      <c r="FJ17343" s="55">
        <v>1000</v>
      </c>
      <c r="FK17343" s="55" t="s">
        <v>1258</v>
      </c>
      <c r="FL17343" s="55">
        <v>0.0292</v>
      </c>
    </row>
    <row r="17344" ht="14.25" customHeight="1" outlineLevel="1" spans="162:168">
      <c r="FF17344" s="55">
        <v>17337</v>
      </c>
      <c r="FG17344" s="55" t="s">
        <v>2094</v>
      </c>
      <c r="FH17344" s="55" t="s">
        <v>2048</v>
      </c>
      <c r="FI17344" s="55">
        <v>3</v>
      </c>
      <c r="FJ17344" s="55">
        <v>2500</v>
      </c>
      <c r="FK17344" s="55" t="s">
        <v>1258</v>
      </c>
      <c r="FL17344" s="55">
        <v>0.025</v>
      </c>
    </row>
    <row r="17345" ht="14.25" customHeight="1" outlineLevel="1" spans="162:168">
      <c r="FF17345" s="55">
        <v>17338</v>
      </c>
      <c r="FG17345" s="55" t="s">
        <v>2094</v>
      </c>
      <c r="FH17345" s="55" t="s">
        <v>2048</v>
      </c>
      <c r="FI17345" s="55">
        <v>3</v>
      </c>
      <c r="FJ17345" s="55">
        <v>5000</v>
      </c>
      <c r="FK17345" s="55" t="s">
        <v>1258</v>
      </c>
      <c r="FL17345" s="55">
        <v>0.025</v>
      </c>
    </row>
    <row r="17346" ht="14.25" customHeight="1" outlineLevel="1" spans="162:168">
      <c r="FF17346" s="55">
        <v>17339</v>
      </c>
      <c r="FG17346" s="55" t="s">
        <v>2094</v>
      </c>
      <c r="FH17346" s="55" t="s">
        <v>2048</v>
      </c>
      <c r="FI17346" s="55">
        <v>3</v>
      </c>
      <c r="FJ17346" s="55">
        <v>10000</v>
      </c>
      <c r="FK17346" s="55" t="s">
        <v>1258</v>
      </c>
      <c r="FL17346" s="55">
        <v>0.025</v>
      </c>
    </row>
    <row r="17347" ht="14.25" customHeight="1" outlineLevel="1" spans="162:168">
      <c r="FF17347" s="55">
        <v>17340</v>
      </c>
      <c r="FG17347" s="55" t="s">
        <v>2094</v>
      </c>
      <c r="FH17347" s="55" t="s">
        <v>2048</v>
      </c>
      <c r="FI17347" s="55">
        <v>3</v>
      </c>
      <c r="FJ17347" s="55">
        <v>25000</v>
      </c>
      <c r="FK17347" s="55" t="s">
        <v>1258</v>
      </c>
      <c r="FL17347" s="55">
        <v>0.025</v>
      </c>
    </row>
    <row r="17348" ht="14.25" customHeight="1" outlineLevel="1" spans="162:168">
      <c r="FF17348" s="55">
        <v>17341</v>
      </c>
      <c r="FG17348" s="55" t="s">
        <v>2094</v>
      </c>
      <c r="FH17348" s="55" t="s">
        <v>2048</v>
      </c>
      <c r="FI17348" s="55">
        <v>3</v>
      </c>
      <c r="FJ17348" s="55">
        <v>50000</v>
      </c>
      <c r="FK17348" s="55" t="s">
        <v>1258</v>
      </c>
      <c r="FL17348" s="55">
        <v>0.025</v>
      </c>
    </row>
    <row r="17349" ht="14.25" customHeight="1" outlineLevel="1" spans="162:168">
      <c r="FF17349" s="55">
        <v>17342</v>
      </c>
      <c r="FG17349" s="55" t="s">
        <v>2094</v>
      </c>
      <c r="FH17349" s="55" t="s">
        <v>2048</v>
      </c>
      <c r="FI17349" s="55">
        <v>3</v>
      </c>
      <c r="FJ17349" s="55">
        <v>80000</v>
      </c>
      <c r="FK17349" s="55" t="s">
        <v>1258</v>
      </c>
      <c r="FL17349" s="55">
        <v>0.025</v>
      </c>
    </row>
    <row r="17350" ht="14.25" customHeight="1" outlineLevel="1" spans="162:168">
      <c r="FF17350" s="55">
        <v>17343</v>
      </c>
      <c r="FG17350" s="55" t="s">
        <v>2094</v>
      </c>
      <c r="FH17350" s="55" t="s">
        <v>2048</v>
      </c>
      <c r="FI17350" s="55">
        <v>3</v>
      </c>
      <c r="FJ17350" s="55">
        <v>130000</v>
      </c>
      <c r="FK17350" s="55" t="s">
        <v>1258</v>
      </c>
      <c r="FL17350" s="55">
        <v>0.025</v>
      </c>
    </row>
    <row r="17351" ht="14.25" customHeight="1" outlineLevel="1" spans="162:168">
      <c r="FF17351" s="55">
        <v>17344</v>
      </c>
      <c r="FG17351" s="55" t="s">
        <v>2094</v>
      </c>
      <c r="FH17351" s="55" t="s">
        <v>2048</v>
      </c>
      <c r="FI17351" s="55">
        <v>3</v>
      </c>
      <c r="FJ17351" s="55">
        <v>260000</v>
      </c>
      <c r="FK17351" s="55" t="s">
        <v>1258</v>
      </c>
      <c r="FL17351" s="55">
        <v>0.025</v>
      </c>
    </row>
    <row r="17352" ht="14.25" customHeight="1" outlineLevel="1" spans="162:168">
      <c r="FF17352" s="55">
        <v>17345</v>
      </c>
      <c r="FG17352" s="55" t="s">
        <v>2094</v>
      </c>
      <c r="FH17352" s="55" t="s">
        <v>2048</v>
      </c>
      <c r="FI17352" s="55">
        <v>3</v>
      </c>
      <c r="FJ17352" s="55">
        <v>400000</v>
      </c>
      <c r="FK17352" s="55" t="s">
        <v>1258</v>
      </c>
      <c r="FL17352" s="55">
        <v>0.025</v>
      </c>
    </row>
    <row r="17353" ht="14.25" customHeight="1" outlineLevel="1" spans="162:168">
      <c r="FF17353" s="55">
        <v>17346</v>
      </c>
      <c r="FG17353" s="55" t="s">
        <v>2094</v>
      </c>
      <c r="FH17353" s="55" t="s">
        <v>2048</v>
      </c>
      <c r="FI17353" s="55">
        <v>3</v>
      </c>
      <c r="FJ17353" s="55">
        <v>530000</v>
      </c>
      <c r="FK17353" s="55" t="s">
        <v>1258</v>
      </c>
      <c r="FL17353" s="55">
        <v>0.025</v>
      </c>
    </row>
    <row r="17354" ht="14.25" customHeight="1" outlineLevel="1" spans="162:168">
      <c r="FF17354" s="55">
        <v>17347</v>
      </c>
      <c r="FG17354" s="55" t="s">
        <v>2094</v>
      </c>
      <c r="FH17354" s="55" t="s">
        <v>2048</v>
      </c>
      <c r="FI17354" s="55">
        <v>3</v>
      </c>
      <c r="FJ17354" s="55">
        <v>540000</v>
      </c>
      <c r="FK17354" s="55" t="s">
        <v>1258</v>
      </c>
      <c r="FL17354" s="55">
        <v>0.025</v>
      </c>
    </row>
    <row r="17355" ht="14.25" customHeight="1" outlineLevel="1" spans="162:168">
      <c r="FF17355" s="55">
        <v>17348</v>
      </c>
      <c r="FG17355" s="55" t="s">
        <v>2094</v>
      </c>
      <c r="FH17355" s="55" t="s">
        <v>2048</v>
      </c>
      <c r="FI17355" s="55">
        <v>4</v>
      </c>
      <c r="FJ17355" s="55">
        <v>0</v>
      </c>
      <c r="FK17355" s="55" t="s">
        <v>1258</v>
      </c>
      <c r="FL17355" s="55">
        <v>0.0334</v>
      </c>
    </row>
    <row r="17356" ht="14.25" customHeight="1" outlineLevel="1" spans="162:168">
      <c r="FF17356" s="55">
        <v>17349</v>
      </c>
      <c r="FG17356" s="55" t="s">
        <v>2094</v>
      </c>
      <c r="FH17356" s="55" t="s">
        <v>2048</v>
      </c>
      <c r="FI17356" s="55">
        <v>4</v>
      </c>
      <c r="FJ17356" s="55">
        <v>1000</v>
      </c>
      <c r="FK17356" s="55" t="s">
        <v>1258</v>
      </c>
      <c r="FL17356" s="55">
        <v>0.0292</v>
      </c>
    </row>
    <row r="17357" ht="14.25" customHeight="1" outlineLevel="1" spans="162:168">
      <c r="FF17357" s="55">
        <v>17350</v>
      </c>
      <c r="FG17357" s="55" t="s">
        <v>2094</v>
      </c>
      <c r="FH17357" s="55" t="s">
        <v>2048</v>
      </c>
      <c r="FI17357" s="55">
        <v>4</v>
      </c>
      <c r="FJ17357" s="55">
        <v>2500</v>
      </c>
      <c r="FK17357" s="55" t="s">
        <v>1258</v>
      </c>
      <c r="FL17357" s="55">
        <v>0.025</v>
      </c>
    </row>
    <row r="17358" ht="14.25" customHeight="1" outlineLevel="1" spans="162:168">
      <c r="FF17358" s="55">
        <v>17351</v>
      </c>
      <c r="FG17358" s="55" t="s">
        <v>2094</v>
      </c>
      <c r="FH17358" s="55" t="s">
        <v>2048</v>
      </c>
      <c r="FI17358" s="55">
        <v>4</v>
      </c>
      <c r="FJ17358" s="55">
        <v>5000</v>
      </c>
      <c r="FK17358" s="55" t="s">
        <v>1258</v>
      </c>
      <c r="FL17358" s="55">
        <v>0.025</v>
      </c>
    </row>
    <row r="17359" ht="14.25" customHeight="1" outlineLevel="1" spans="162:168">
      <c r="FF17359" s="55">
        <v>17352</v>
      </c>
      <c r="FG17359" s="55" t="s">
        <v>2094</v>
      </c>
      <c r="FH17359" s="55" t="s">
        <v>2048</v>
      </c>
      <c r="FI17359" s="55">
        <v>4</v>
      </c>
      <c r="FJ17359" s="55">
        <v>10000</v>
      </c>
      <c r="FK17359" s="55" t="s">
        <v>1258</v>
      </c>
      <c r="FL17359" s="55">
        <v>0.025</v>
      </c>
    </row>
    <row r="17360" ht="14.25" customHeight="1" outlineLevel="1" spans="162:168">
      <c r="FF17360" s="55">
        <v>17353</v>
      </c>
      <c r="FG17360" s="55" t="s">
        <v>2094</v>
      </c>
      <c r="FH17360" s="55" t="s">
        <v>2048</v>
      </c>
      <c r="FI17360" s="55">
        <v>4</v>
      </c>
      <c r="FJ17360" s="55">
        <v>25000</v>
      </c>
      <c r="FK17360" s="55" t="s">
        <v>1258</v>
      </c>
      <c r="FL17360" s="55">
        <v>0.025</v>
      </c>
    </row>
    <row r="17361" ht="14.25" customHeight="1" outlineLevel="1" spans="162:168">
      <c r="FF17361" s="55">
        <v>17354</v>
      </c>
      <c r="FG17361" s="55" t="s">
        <v>2094</v>
      </c>
      <c r="FH17361" s="55" t="s">
        <v>2048</v>
      </c>
      <c r="FI17361" s="55">
        <v>4</v>
      </c>
      <c r="FJ17361" s="55">
        <v>50000</v>
      </c>
      <c r="FK17361" s="55" t="s">
        <v>1258</v>
      </c>
      <c r="FL17361" s="55">
        <v>0.025</v>
      </c>
    </row>
    <row r="17362" ht="14.25" customHeight="1" outlineLevel="1" spans="162:168">
      <c r="FF17362" s="55">
        <v>17355</v>
      </c>
      <c r="FG17362" s="55" t="s">
        <v>2094</v>
      </c>
      <c r="FH17362" s="55" t="s">
        <v>2048</v>
      </c>
      <c r="FI17362" s="55">
        <v>4</v>
      </c>
      <c r="FJ17362" s="55">
        <v>80000</v>
      </c>
      <c r="FK17362" s="55" t="s">
        <v>1258</v>
      </c>
      <c r="FL17362" s="55">
        <v>0.025</v>
      </c>
    </row>
    <row r="17363" ht="14.25" customHeight="1" outlineLevel="1" spans="162:168">
      <c r="FF17363" s="55">
        <v>17356</v>
      </c>
      <c r="FG17363" s="55" t="s">
        <v>2094</v>
      </c>
      <c r="FH17363" s="55" t="s">
        <v>2048</v>
      </c>
      <c r="FI17363" s="55">
        <v>4</v>
      </c>
      <c r="FJ17363" s="55">
        <v>130000</v>
      </c>
      <c r="FK17363" s="55" t="s">
        <v>1258</v>
      </c>
      <c r="FL17363" s="55">
        <v>0.025</v>
      </c>
    </row>
    <row r="17364" ht="14.25" customHeight="1" outlineLevel="1" spans="162:168">
      <c r="FF17364" s="55">
        <v>17357</v>
      </c>
      <c r="FG17364" s="55" t="s">
        <v>2094</v>
      </c>
      <c r="FH17364" s="55" t="s">
        <v>2048</v>
      </c>
      <c r="FI17364" s="55">
        <v>4</v>
      </c>
      <c r="FJ17364" s="55">
        <v>260000</v>
      </c>
      <c r="FK17364" s="55" t="s">
        <v>1258</v>
      </c>
      <c r="FL17364" s="55">
        <v>0.025</v>
      </c>
    </row>
    <row r="17365" ht="14.25" customHeight="1" outlineLevel="1" spans="162:168">
      <c r="FF17365" s="55">
        <v>17358</v>
      </c>
      <c r="FG17365" s="55" t="s">
        <v>2094</v>
      </c>
      <c r="FH17365" s="55" t="s">
        <v>2048</v>
      </c>
      <c r="FI17365" s="55">
        <v>4</v>
      </c>
      <c r="FJ17365" s="55">
        <v>400000</v>
      </c>
      <c r="FK17365" s="55" t="s">
        <v>1258</v>
      </c>
      <c r="FL17365" s="55">
        <v>0.025</v>
      </c>
    </row>
    <row r="17366" ht="14.25" customHeight="1" outlineLevel="1" spans="162:168">
      <c r="FF17366" s="55">
        <v>17359</v>
      </c>
      <c r="FG17366" s="55" t="s">
        <v>2094</v>
      </c>
      <c r="FH17366" s="55" t="s">
        <v>2048</v>
      </c>
      <c r="FI17366" s="55">
        <v>4</v>
      </c>
      <c r="FJ17366" s="55">
        <v>530000</v>
      </c>
      <c r="FK17366" s="55" t="s">
        <v>1258</v>
      </c>
      <c r="FL17366" s="55">
        <v>0.025</v>
      </c>
    </row>
    <row r="17367" ht="14.25" customHeight="1" outlineLevel="1" spans="162:168">
      <c r="FF17367" s="55">
        <v>17360</v>
      </c>
      <c r="FG17367" s="55" t="s">
        <v>2094</v>
      </c>
      <c r="FH17367" s="55" t="s">
        <v>2048</v>
      </c>
      <c r="FI17367" s="55">
        <v>4</v>
      </c>
      <c r="FJ17367" s="55">
        <v>540000</v>
      </c>
      <c r="FK17367" s="55" t="s">
        <v>1258</v>
      </c>
      <c r="FL17367" s="55">
        <v>0.025</v>
      </c>
    </row>
    <row r="17368" ht="14.25" customHeight="1" outlineLevel="1" spans="162:168">
      <c r="FF17368" s="55">
        <v>17361</v>
      </c>
      <c r="FG17368" s="55" t="s">
        <v>2094</v>
      </c>
      <c r="FH17368" s="55" t="s">
        <v>2048</v>
      </c>
      <c r="FI17368" s="55">
        <v>5</v>
      </c>
      <c r="FJ17368" s="55">
        <v>0</v>
      </c>
      <c r="FK17368" s="55" t="s">
        <v>1258</v>
      </c>
      <c r="FL17368" s="55">
        <v>0.0275</v>
      </c>
    </row>
    <row r="17369" ht="14.25" customHeight="1" outlineLevel="1" spans="162:168">
      <c r="FF17369" s="55">
        <v>17362</v>
      </c>
      <c r="FG17369" s="55" t="s">
        <v>2094</v>
      </c>
      <c r="FH17369" s="55" t="s">
        <v>2048</v>
      </c>
      <c r="FI17369" s="55">
        <v>5</v>
      </c>
      <c r="FJ17369" s="55">
        <v>1000</v>
      </c>
      <c r="FK17369" s="55" t="s">
        <v>1258</v>
      </c>
      <c r="FL17369" s="55">
        <v>0.0267</v>
      </c>
    </row>
    <row r="17370" ht="14.25" customHeight="1" outlineLevel="1" spans="162:168">
      <c r="FF17370" s="55">
        <v>17363</v>
      </c>
      <c r="FG17370" s="55" t="s">
        <v>2094</v>
      </c>
      <c r="FH17370" s="55" t="s">
        <v>2048</v>
      </c>
      <c r="FI17370" s="55">
        <v>5</v>
      </c>
      <c r="FJ17370" s="55">
        <v>2500</v>
      </c>
      <c r="FK17370" s="55" t="s">
        <v>1258</v>
      </c>
      <c r="FL17370" s="55">
        <v>0.025</v>
      </c>
    </row>
    <row r="17371" ht="14.25" customHeight="1" outlineLevel="1" spans="162:168">
      <c r="FF17371" s="55">
        <v>17364</v>
      </c>
      <c r="FG17371" s="55" t="s">
        <v>2094</v>
      </c>
      <c r="FH17371" s="55" t="s">
        <v>2048</v>
      </c>
      <c r="FI17371" s="55">
        <v>5</v>
      </c>
      <c r="FJ17371" s="55">
        <v>5000</v>
      </c>
      <c r="FK17371" s="55" t="s">
        <v>1258</v>
      </c>
      <c r="FL17371" s="55">
        <v>0.025</v>
      </c>
    </row>
    <row r="17372" ht="14.25" customHeight="1" outlineLevel="1" spans="162:168">
      <c r="FF17372" s="55">
        <v>17365</v>
      </c>
      <c r="FG17372" s="55" t="s">
        <v>2094</v>
      </c>
      <c r="FH17372" s="55" t="s">
        <v>2048</v>
      </c>
      <c r="FI17372" s="55">
        <v>5</v>
      </c>
      <c r="FJ17372" s="55">
        <v>10000</v>
      </c>
      <c r="FK17372" s="55" t="s">
        <v>1258</v>
      </c>
      <c r="FL17372" s="55">
        <v>0.025</v>
      </c>
    </row>
    <row r="17373" ht="14.25" customHeight="1" outlineLevel="1" spans="162:168">
      <c r="FF17373" s="55">
        <v>17366</v>
      </c>
      <c r="FG17373" s="55" t="s">
        <v>2094</v>
      </c>
      <c r="FH17373" s="55" t="s">
        <v>2048</v>
      </c>
      <c r="FI17373" s="55">
        <v>5</v>
      </c>
      <c r="FJ17373" s="55">
        <v>25000</v>
      </c>
      <c r="FK17373" s="55" t="s">
        <v>1258</v>
      </c>
      <c r="FL17373" s="55">
        <v>0.025</v>
      </c>
    </row>
    <row r="17374" ht="14.25" customHeight="1" outlineLevel="1" spans="162:168">
      <c r="FF17374" s="55">
        <v>17367</v>
      </c>
      <c r="FG17374" s="55" t="s">
        <v>2094</v>
      </c>
      <c r="FH17374" s="55" t="s">
        <v>2048</v>
      </c>
      <c r="FI17374" s="55">
        <v>5</v>
      </c>
      <c r="FJ17374" s="55">
        <v>50000</v>
      </c>
      <c r="FK17374" s="55" t="s">
        <v>1258</v>
      </c>
      <c r="FL17374" s="55">
        <v>0.025</v>
      </c>
    </row>
    <row r="17375" ht="14.25" customHeight="1" outlineLevel="1" spans="162:168">
      <c r="FF17375" s="55">
        <v>17368</v>
      </c>
      <c r="FG17375" s="55" t="s">
        <v>2094</v>
      </c>
      <c r="FH17375" s="55" t="s">
        <v>2048</v>
      </c>
      <c r="FI17375" s="55">
        <v>5</v>
      </c>
      <c r="FJ17375" s="55">
        <v>80000</v>
      </c>
      <c r="FK17375" s="55" t="s">
        <v>1258</v>
      </c>
      <c r="FL17375" s="55">
        <v>0.025</v>
      </c>
    </row>
    <row r="17376" ht="14.25" customHeight="1" outlineLevel="1" spans="162:168">
      <c r="FF17376" s="55">
        <v>17369</v>
      </c>
      <c r="FG17376" s="55" t="s">
        <v>2094</v>
      </c>
      <c r="FH17376" s="55" t="s">
        <v>2048</v>
      </c>
      <c r="FI17376" s="55">
        <v>5</v>
      </c>
      <c r="FJ17376" s="55">
        <v>130000</v>
      </c>
      <c r="FK17376" s="55" t="s">
        <v>1258</v>
      </c>
      <c r="FL17376" s="55">
        <v>0.025</v>
      </c>
    </row>
    <row r="17377" ht="14.25" customHeight="1" outlineLevel="1" spans="162:168">
      <c r="FF17377" s="55">
        <v>17370</v>
      </c>
      <c r="FG17377" s="55" t="s">
        <v>2094</v>
      </c>
      <c r="FH17377" s="55" t="s">
        <v>2048</v>
      </c>
      <c r="FI17377" s="55">
        <v>5</v>
      </c>
      <c r="FJ17377" s="55">
        <v>260000</v>
      </c>
      <c r="FK17377" s="55" t="s">
        <v>1258</v>
      </c>
      <c r="FL17377" s="55">
        <v>0.025</v>
      </c>
    </row>
    <row r="17378" ht="14.25" customHeight="1" outlineLevel="1" spans="162:168">
      <c r="FF17378" s="55">
        <v>17371</v>
      </c>
      <c r="FG17378" s="55" t="s">
        <v>2094</v>
      </c>
      <c r="FH17378" s="55" t="s">
        <v>2048</v>
      </c>
      <c r="FI17378" s="55">
        <v>5</v>
      </c>
      <c r="FJ17378" s="55">
        <v>400000</v>
      </c>
      <c r="FK17378" s="55" t="s">
        <v>1258</v>
      </c>
      <c r="FL17378" s="55">
        <v>0.025</v>
      </c>
    </row>
    <row r="17379" ht="14.25" customHeight="1" outlineLevel="1" spans="162:168">
      <c r="FF17379" s="55">
        <v>17372</v>
      </c>
      <c r="FG17379" s="55" t="s">
        <v>2094</v>
      </c>
      <c r="FH17379" s="55" t="s">
        <v>2048</v>
      </c>
      <c r="FI17379" s="55">
        <v>5</v>
      </c>
      <c r="FJ17379" s="55">
        <v>530000</v>
      </c>
      <c r="FK17379" s="55" t="s">
        <v>1258</v>
      </c>
      <c r="FL17379" s="55">
        <v>0.025</v>
      </c>
    </row>
    <row r="17380" ht="14.25" customHeight="1" outlineLevel="1" spans="162:168">
      <c r="FF17380" s="55">
        <v>17373</v>
      </c>
      <c r="FG17380" s="55" t="s">
        <v>2094</v>
      </c>
      <c r="FH17380" s="55" t="s">
        <v>2048</v>
      </c>
      <c r="FI17380" s="55">
        <v>5</v>
      </c>
      <c r="FJ17380" s="55">
        <v>540000</v>
      </c>
      <c r="FK17380" s="55" t="s">
        <v>1258</v>
      </c>
      <c r="FL17380" s="55">
        <v>0.025</v>
      </c>
    </row>
    <row r="17381" ht="14.25" customHeight="1" outlineLevel="1" spans="162:168">
      <c r="FF17381" s="55">
        <v>17374</v>
      </c>
      <c r="FG17381" s="55" t="s">
        <v>2094</v>
      </c>
      <c r="FH17381" s="55" t="s">
        <v>2048</v>
      </c>
      <c r="FI17381" s="55">
        <v>6</v>
      </c>
      <c r="FJ17381" s="55">
        <v>0</v>
      </c>
      <c r="FK17381" s="55" t="s">
        <v>1258</v>
      </c>
      <c r="FL17381" s="55">
        <v>0.0275</v>
      </c>
    </row>
    <row r="17382" ht="14.25" customHeight="1" outlineLevel="1" spans="162:168">
      <c r="FF17382" s="55">
        <v>17375</v>
      </c>
      <c r="FG17382" s="55" t="s">
        <v>2094</v>
      </c>
      <c r="FH17382" s="55" t="s">
        <v>2048</v>
      </c>
      <c r="FI17382" s="55">
        <v>6</v>
      </c>
      <c r="FJ17382" s="55">
        <v>1000</v>
      </c>
      <c r="FK17382" s="55" t="s">
        <v>1258</v>
      </c>
      <c r="FL17382" s="55">
        <v>0.0267</v>
      </c>
    </row>
    <row r="17383" ht="14.25" customHeight="1" outlineLevel="1" spans="162:168">
      <c r="FF17383" s="55">
        <v>17376</v>
      </c>
      <c r="FG17383" s="55" t="s">
        <v>2094</v>
      </c>
      <c r="FH17383" s="55" t="s">
        <v>2048</v>
      </c>
      <c r="FI17383" s="55">
        <v>6</v>
      </c>
      <c r="FJ17383" s="55">
        <v>2500</v>
      </c>
      <c r="FK17383" s="55" t="s">
        <v>1258</v>
      </c>
      <c r="FL17383" s="55">
        <v>0.025</v>
      </c>
    </row>
    <row r="17384" ht="14.25" customHeight="1" outlineLevel="1" spans="162:168">
      <c r="FF17384" s="55">
        <v>17377</v>
      </c>
      <c r="FG17384" s="55" t="s">
        <v>2094</v>
      </c>
      <c r="FH17384" s="55" t="s">
        <v>2048</v>
      </c>
      <c r="FI17384" s="55">
        <v>6</v>
      </c>
      <c r="FJ17384" s="55">
        <v>5000</v>
      </c>
      <c r="FK17384" s="55" t="s">
        <v>1258</v>
      </c>
      <c r="FL17384" s="55">
        <v>0.025</v>
      </c>
    </row>
    <row r="17385" ht="14.25" customHeight="1" outlineLevel="1" spans="162:168">
      <c r="FF17385" s="55">
        <v>17378</v>
      </c>
      <c r="FG17385" s="55" t="s">
        <v>2094</v>
      </c>
      <c r="FH17385" s="55" t="s">
        <v>2048</v>
      </c>
      <c r="FI17385" s="55">
        <v>6</v>
      </c>
      <c r="FJ17385" s="55">
        <v>10000</v>
      </c>
      <c r="FK17385" s="55" t="s">
        <v>1258</v>
      </c>
      <c r="FL17385" s="55">
        <v>0.025</v>
      </c>
    </row>
    <row r="17386" ht="14.25" customHeight="1" outlineLevel="1" spans="162:168">
      <c r="FF17386" s="55">
        <v>17379</v>
      </c>
      <c r="FG17386" s="55" t="s">
        <v>2094</v>
      </c>
      <c r="FH17386" s="55" t="s">
        <v>2048</v>
      </c>
      <c r="FI17386" s="55">
        <v>6</v>
      </c>
      <c r="FJ17386" s="55">
        <v>25000</v>
      </c>
      <c r="FK17386" s="55" t="s">
        <v>1258</v>
      </c>
      <c r="FL17386" s="55">
        <v>0.025</v>
      </c>
    </row>
    <row r="17387" ht="14.25" customHeight="1" outlineLevel="1" spans="162:168">
      <c r="FF17387" s="55">
        <v>17380</v>
      </c>
      <c r="FG17387" s="55" t="s">
        <v>2094</v>
      </c>
      <c r="FH17387" s="55" t="s">
        <v>2048</v>
      </c>
      <c r="FI17387" s="55">
        <v>6</v>
      </c>
      <c r="FJ17387" s="55">
        <v>50000</v>
      </c>
      <c r="FK17387" s="55" t="s">
        <v>1258</v>
      </c>
      <c r="FL17387" s="55">
        <v>0.025</v>
      </c>
    </row>
    <row r="17388" ht="14.25" customHeight="1" outlineLevel="1" spans="162:168">
      <c r="FF17388" s="55">
        <v>17381</v>
      </c>
      <c r="FG17388" s="55" t="s">
        <v>2094</v>
      </c>
      <c r="FH17388" s="55" t="s">
        <v>2048</v>
      </c>
      <c r="FI17388" s="55">
        <v>6</v>
      </c>
      <c r="FJ17388" s="55">
        <v>80000</v>
      </c>
      <c r="FK17388" s="55" t="s">
        <v>1258</v>
      </c>
      <c r="FL17388" s="55">
        <v>0.025</v>
      </c>
    </row>
    <row r="17389" ht="14.25" customHeight="1" outlineLevel="1" spans="162:168">
      <c r="FF17389" s="55">
        <v>17382</v>
      </c>
      <c r="FG17389" s="55" t="s">
        <v>2094</v>
      </c>
      <c r="FH17389" s="55" t="s">
        <v>2048</v>
      </c>
      <c r="FI17389" s="55">
        <v>6</v>
      </c>
      <c r="FJ17389" s="55">
        <v>130000</v>
      </c>
      <c r="FK17389" s="55" t="s">
        <v>1258</v>
      </c>
      <c r="FL17389" s="55">
        <v>0.025</v>
      </c>
    </row>
    <row r="17390" ht="14.25" customHeight="1" outlineLevel="1" spans="162:168">
      <c r="FF17390" s="55">
        <v>17383</v>
      </c>
      <c r="FG17390" s="55" t="s">
        <v>2094</v>
      </c>
      <c r="FH17390" s="55" t="s">
        <v>2048</v>
      </c>
      <c r="FI17390" s="55">
        <v>6</v>
      </c>
      <c r="FJ17390" s="55">
        <v>260000</v>
      </c>
      <c r="FK17390" s="55" t="s">
        <v>1258</v>
      </c>
      <c r="FL17390" s="55">
        <v>0.025</v>
      </c>
    </row>
    <row r="17391" ht="14.25" customHeight="1" outlineLevel="1" spans="162:168">
      <c r="FF17391" s="55">
        <v>17384</v>
      </c>
      <c r="FG17391" s="55" t="s">
        <v>2094</v>
      </c>
      <c r="FH17391" s="55" t="s">
        <v>2048</v>
      </c>
      <c r="FI17391" s="55">
        <v>6</v>
      </c>
      <c r="FJ17391" s="55">
        <v>400000</v>
      </c>
      <c r="FK17391" s="55" t="s">
        <v>1258</v>
      </c>
      <c r="FL17391" s="55">
        <v>0.025</v>
      </c>
    </row>
    <row r="17392" ht="14.25" customHeight="1" outlineLevel="1" spans="162:168">
      <c r="FF17392" s="55">
        <v>17385</v>
      </c>
      <c r="FG17392" s="55" t="s">
        <v>2094</v>
      </c>
      <c r="FH17392" s="55" t="s">
        <v>2048</v>
      </c>
      <c r="FI17392" s="55">
        <v>6</v>
      </c>
      <c r="FJ17392" s="55">
        <v>530000</v>
      </c>
      <c r="FK17392" s="55" t="s">
        <v>1258</v>
      </c>
      <c r="FL17392" s="55">
        <v>0.025</v>
      </c>
    </row>
    <row r="17393" ht="14.25" customHeight="1" outlineLevel="1" spans="162:168">
      <c r="FF17393" s="55">
        <v>17386</v>
      </c>
      <c r="FG17393" s="55" t="s">
        <v>2094</v>
      </c>
      <c r="FH17393" s="55" t="s">
        <v>2048</v>
      </c>
      <c r="FI17393" s="55">
        <v>6</v>
      </c>
      <c r="FJ17393" s="55">
        <v>540000</v>
      </c>
      <c r="FK17393" s="55" t="s">
        <v>1258</v>
      </c>
      <c r="FL17393" s="55">
        <v>0.025</v>
      </c>
    </row>
    <row r="17394" ht="14.25" customHeight="1" outlineLevel="1" spans="162:168">
      <c r="FF17394" s="55">
        <v>17387</v>
      </c>
      <c r="FG17394" s="55" t="s">
        <v>2094</v>
      </c>
      <c r="FH17394" s="55" t="s">
        <v>2048</v>
      </c>
      <c r="FI17394" s="55">
        <v>7</v>
      </c>
      <c r="FJ17394" s="55">
        <v>0</v>
      </c>
      <c r="FK17394" s="55" t="s">
        <v>1258</v>
      </c>
      <c r="FL17394" s="55">
        <v>0.0292</v>
      </c>
    </row>
    <row r="17395" ht="14.25" customHeight="1" outlineLevel="1" spans="162:168">
      <c r="FF17395" s="55">
        <v>17388</v>
      </c>
      <c r="FG17395" s="55" t="s">
        <v>2094</v>
      </c>
      <c r="FH17395" s="55" t="s">
        <v>2048</v>
      </c>
      <c r="FI17395" s="55">
        <v>7</v>
      </c>
      <c r="FJ17395" s="55">
        <v>1000</v>
      </c>
      <c r="FK17395" s="55" t="s">
        <v>1258</v>
      </c>
      <c r="FL17395" s="55">
        <v>0.0292</v>
      </c>
    </row>
    <row r="17396" ht="14.25" customHeight="1" outlineLevel="1" spans="162:168">
      <c r="FF17396" s="55">
        <v>17389</v>
      </c>
      <c r="FG17396" s="55" t="s">
        <v>2094</v>
      </c>
      <c r="FH17396" s="55" t="s">
        <v>2048</v>
      </c>
      <c r="FI17396" s="55">
        <v>7</v>
      </c>
      <c r="FJ17396" s="55">
        <v>2500</v>
      </c>
      <c r="FK17396" s="55" t="s">
        <v>1258</v>
      </c>
      <c r="FL17396" s="55">
        <v>0.0292</v>
      </c>
    </row>
    <row r="17397" ht="14.25" customHeight="1" outlineLevel="1" spans="162:168">
      <c r="FF17397" s="55">
        <v>17390</v>
      </c>
      <c r="FG17397" s="55" t="s">
        <v>2094</v>
      </c>
      <c r="FH17397" s="55" t="s">
        <v>2048</v>
      </c>
      <c r="FI17397" s="55">
        <v>7</v>
      </c>
      <c r="FJ17397" s="55">
        <v>5000</v>
      </c>
      <c r="FK17397" s="55" t="s">
        <v>1258</v>
      </c>
      <c r="FL17397" s="55">
        <v>0.0292</v>
      </c>
    </row>
    <row r="17398" ht="14.25" customHeight="1" outlineLevel="1" spans="162:168">
      <c r="FF17398" s="55">
        <v>17391</v>
      </c>
      <c r="FG17398" s="55" t="s">
        <v>2094</v>
      </c>
      <c r="FH17398" s="55" t="s">
        <v>2048</v>
      </c>
      <c r="FI17398" s="55">
        <v>7</v>
      </c>
      <c r="FJ17398" s="55">
        <v>10000</v>
      </c>
      <c r="FK17398" s="55" t="s">
        <v>1258</v>
      </c>
      <c r="FL17398" s="55">
        <v>0.0292</v>
      </c>
    </row>
    <row r="17399" ht="14.25" customHeight="1" outlineLevel="1" spans="162:168">
      <c r="FF17399" s="55">
        <v>17392</v>
      </c>
      <c r="FG17399" s="55" t="s">
        <v>2094</v>
      </c>
      <c r="FH17399" s="55" t="s">
        <v>2048</v>
      </c>
      <c r="FI17399" s="55">
        <v>7</v>
      </c>
      <c r="FJ17399" s="55">
        <v>25000</v>
      </c>
      <c r="FK17399" s="55" t="s">
        <v>1258</v>
      </c>
      <c r="FL17399" s="55">
        <v>0.0292</v>
      </c>
    </row>
    <row r="17400" ht="14.25" customHeight="1" outlineLevel="1" spans="162:168">
      <c r="FF17400" s="55">
        <v>17393</v>
      </c>
      <c r="FG17400" s="55" t="s">
        <v>2094</v>
      </c>
      <c r="FH17400" s="55" t="s">
        <v>2048</v>
      </c>
      <c r="FI17400" s="55">
        <v>7</v>
      </c>
      <c r="FJ17400" s="55">
        <v>50000</v>
      </c>
      <c r="FK17400" s="55" t="s">
        <v>1258</v>
      </c>
      <c r="FL17400" s="55">
        <v>0.0292</v>
      </c>
    </row>
    <row r="17401" ht="14.25" customHeight="1" outlineLevel="1" spans="162:168">
      <c r="FF17401" s="55">
        <v>17394</v>
      </c>
      <c r="FG17401" s="55" t="s">
        <v>2094</v>
      </c>
      <c r="FH17401" s="55" t="s">
        <v>2048</v>
      </c>
      <c r="FI17401" s="55">
        <v>7</v>
      </c>
      <c r="FJ17401" s="55">
        <v>80000</v>
      </c>
      <c r="FK17401" s="55" t="s">
        <v>1258</v>
      </c>
      <c r="FL17401" s="55">
        <v>0.0292</v>
      </c>
    </row>
    <row r="17402" ht="14.25" customHeight="1" outlineLevel="1" spans="162:168">
      <c r="FF17402" s="55">
        <v>17395</v>
      </c>
      <c r="FG17402" s="55" t="s">
        <v>2094</v>
      </c>
      <c r="FH17402" s="55" t="s">
        <v>2048</v>
      </c>
      <c r="FI17402" s="55">
        <v>7</v>
      </c>
      <c r="FJ17402" s="55">
        <v>130000</v>
      </c>
      <c r="FK17402" s="55" t="s">
        <v>1258</v>
      </c>
      <c r="FL17402" s="55">
        <v>0.0292</v>
      </c>
    </row>
    <row r="17403" ht="14.25" customHeight="1" outlineLevel="1" spans="162:168">
      <c r="FF17403" s="55">
        <v>17396</v>
      </c>
      <c r="FG17403" s="55" t="s">
        <v>2094</v>
      </c>
      <c r="FH17403" s="55" t="s">
        <v>2048</v>
      </c>
      <c r="FI17403" s="55">
        <v>7</v>
      </c>
      <c r="FJ17403" s="55">
        <v>260000</v>
      </c>
      <c r="FK17403" s="55" t="s">
        <v>1258</v>
      </c>
      <c r="FL17403" s="55">
        <v>0.0292</v>
      </c>
    </row>
    <row r="17404" ht="14.25" customHeight="1" outlineLevel="1" spans="162:168">
      <c r="FF17404" s="55">
        <v>17397</v>
      </c>
      <c r="FG17404" s="55" t="s">
        <v>2094</v>
      </c>
      <c r="FH17404" s="55" t="s">
        <v>2048</v>
      </c>
      <c r="FI17404" s="55">
        <v>7</v>
      </c>
      <c r="FJ17404" s="55">
        <v>400000</v>
      </c>
      <c r="FK17404" s="55" t="s">
        <v>1258</v>
      </c>
      <c r="FL17404" s="55">
        <v>0.0292</v>
      </c>
    </row>
    <row r="17405" ht="14.25" customHeight="1" outlineLevel="1" spans="162:168">
      <c r="FF17405" s="55">
        <v>17398</v>
      </c>
      <c r="FG17405" s="55" t="s">
        <v>2094</v>
      </c>
      <c r="FH17405" s="55" t="s">
        <v>2048</v>
      </c>
      <c r="FI17405" s="55">
        <v>7</v>
      </c>
      <c r="FJ17405" s="55">
        <v>530000</v>
      </c>
      <c r="FK17405" s="55" t="s">
        <v>1258</v>
      </c>
      <c r="FL17405" s="55">
        <v>0.0292</v>
      </c>
    </row>
    <row r="17406" ht="14.25" customHeight="1" outlineLevel="1" spans="162:168">
      <c r="FF17406" s="55">
        <v>17399</v>
      </c>
      <c r="FG17406" s="55" t="s">
        <v>2094</v>
      </c>
      <c r="FH17406" s="55" t="s">
        <v>2048</v>
      </c>
      <c r="FI17406" s="55">
        <v>7</v>
      </c>
      <c r="FJ17406" s="55">
        <v>540000</v>
      </c>
      <c r="FK17406" s="55" t="s">
        <v>1258</v>
      </c>
      <c r="FL17406" s="55">
        <v>0.0292</v>
      </c>
    </row>
    <row r="17407" ht="14.25" customHeight="1" outlineLevel="1" spans="162:168">
      <c r="FF17407" s="55">
        <v>17400</v>
      </c>
      <c r="FG17407" s="55" t="s">
        <v>2094</v>
      </c>
      <c r="FH17407" s="55" t="s">
        <v>2048</v>
      </c>
      <c r="FI17407" s="55">
        <v>8</v>
      </c>
      <c r="FJ17407" s="55">
        <v>0</v>
      </c>
      <c r="FK17407" s="55" t="s">
        <v>1258</v>
      </c>
      <c r="FL17407" s="55">
        <v>0.0292</v>
      </c>
    </row>
    <row r="17408" ht="14.25" customHeight="1" outlineLevel="1" spans="162:168">
      <c r="FF17408" s="55">
        <v>17401</v>
      </c>
      <c r="FG17408" s="55" t="s">
        <v>2094</v>
      </c>
      <c r="FH17408" s="55" t="s">
        <v>2048</v>
      </c>
      <c r="FI17408" s="55">
        <v>8</v>
      </c>
      <c r="FJ17408" s="55">
        <v>1000</v>
      </c>
      <c r="FK17408" s="55" t="s">
        <v>1258</v>
      </c>
      <c r="FL17408" s="55">
        <v>0.0292</v>
      </c>
    </row>
    <row r="17409" ht="14.25" customHeight="1" outlineLevel="1" spans="162:168">
      <c r="FF17409" s="55">
        <v>17402</v>
      </c>
      <c r="FG17409" s="55" t="s">
        <v>2094</v>
      </c>
      <c r="FH17409" s="55" t="s">
        <v>2048</v>
      </c>
      <c r="FI17409" s="55">
        <v>8</v>
      </c>
      <c r="FJ17409" s="55">
        <v>2500</v>
      </c>
      <c r="FK17409" s="55" t="s">
        <v>1258</v>
      </c>
      <c r="FL17409" s="55">
        <v>0.0292</v>
      </c>
    </row>
    <row r="17410" ht="14.25" customHeight="1" outlineLevel="1" spans="162:168">
      <c r="FF17410" s="55">
        <v>17403</v>
      </c>
      <c r="FG17410" s="55" t="s">
        <v>2094</v>
      </c>
      <c r="FH17410" s="55" t="s">
        <v>2048</v>
      </c>
      <c r="FI17410" s="55">
        <v>8</v>
      </c>
      <c r="FJ17410" s="55">
        <v>5000</v>
      </c>
      <c r="FK17410" s="55" t="s">
        <v>1258</v>
      </c>
      <c r="FL17410" s="55">
        <v>0.0292</v>
      </c>
    </row>
    <row r="17411" ht="14.25" customHeight="1" outlineLevel="1" spans="162:168">
      <c r="FF17411" s="55">
        <v>17404</v>
      </c>
      <c r="FG17411" s="55" t="s">
        <v>2094</v>
      </c>
      <c r="FH17411" s="55" t="s">
        <v>2048</v>
      </c>
      <c r="FI17411" s="55">
        <v>8</v>
      </c>
      <c r="FJ17411" s="55">
        <v>10000</v>
      </c>
      <c r="FK17411" s="55" t="s">
        <v>1258</v>
      </c>
      <c r="FL17411" s="55">
        <v>0.0292</v>
      </c>
    </row>
    <row r="17412" ht="14.25" customHeight="1" outlineLevel="1" spans="162:168">
      <c r="FF17412" s="55">
        <v>17405</v>
      </c>
      <c r="FG17412" s="55" t="s">
        <v>2094</v>
      </c>
      <c r="FH17412" s="55" t="s">
        <v>2048</v>
      </c>
      <c r="FI17412" s="55">
        <v>8</v>
      </c>
      <c r="FJ17412" s="55">
        <v>25000</v>
      </c>
      <c r="FK17412" s="55" t="s">
        <v>1258</v>
      </c>
      <c r="FL17412" s="55">
        <v>0.0292</v>
      </c>
    </row>
    <row r="17413" ht="14.25" customHeight="1" outlineLevel="1" spans="162:168">
      <c r="FF17413" s="55">
        <v>17406</v>
      </c>
      <c r="FG17413" s="55" t="s">
        <v>2094</v>
      </c>
      <c r="FH17413" s="55" t="s">
        <v>2048</v>
      </c>
      <c r="FI17413" s="55">
        <v>8</v>
      </c>
      <c r="FJ17413" s="55">
        <v>50000</v>
      </c>
      <c r="FK17413" s="55" t="s">
        <v>1258</v>
      </c>
      <c r="FL17413" s="55">
        <v>0.0292</v>
      </c>
    </row>
    <row r="17414" ht="14.25" customHeight="1" outlineLevel="1" spans="162:168">
      <c r="FF17414" s="55">
        <v>17407</v>
      </c>
      <c r="FG17414" s="55" t="s">
        <v>2094</v>
      </c>
      <c r="FH17414" s="55" t="s">
        <v>2048</v>
      </c>
      <c r="FI17414" s="55">
        <v>8</v>
      </c>
      <c r="FJ17414" s="55">
        <v>80000</v>
      </c>
      <c r="FK17414" s="55" t="s">
        <v>1258</v>
      </c>
      <c r="FL17414" s="55">
        <v>0.0292</v>
      </c>
    </row>
    <row r="17415" ht="14.25" customHeight="1" outlineLevel="1" spans="162:168">
      <c r="FF17415" s="55">
        <v>17408</v>
      </c>
      <c r="FG17415" s="55" t="s">
        <v>2094</v>
      </c>
      <c r="FH17415" s="55" t="s">
        <v>2048</v>
      </c>
      <c r="FI17415" s="55">
        <v>8</v>
      </c>
      <c r="FJ17415" s="55">
        <v>130000</v>
      </c>
      <c r="FK17415" s="55" t="s">
        <v>1258</v>
      </c>
      <c r="FL17415" s="55">
        <v>0.0292</v>
      </c>
    </row>
    <row r="17416" ht="14.25" customHeight="1" outlineLevel="1" spans="162:168">
      <c r="FF17416" s="55">
        <v>17409</v>
      </c>
      <c r="FG17416" s="55" t="s">
        <v>2094</v>
      </c>
      <c r="FH17416" s="55" t="s">
        <v>2048</v>
      </c>
      <c r="FI17416" s="55">
        <v>8</v>
      </c>
      <c r="FJ17416" s="55">
        <v>260000</v>
      </c>
      <c r="FK17416" s="55" t="s">
        <v>1258</v>
      </c>
      <c r="FL17416" s="55">
        <v>0.0292</v>
      </c>
    </row>
    <row r="17417" ht="14.25" customHeight="1" outlineLevel="1" spans="162:168">
      <c r="FF17417" s="55">
        <v>17410</v>
      </c>
      <c r="FG17417" s="55" t="s">
        <v>2094</v>
      </c>
      <c r="FH17417" s="55" t="s">
        <v>2048</v>
      </c>
      <c r="FI17417" s="55">
        <v>8</v>
      </c>
      <c r="FJ17417" s="55">
        <v>400000</v>
      </c>
      <c r="FK17417" s="55" t="s">
        <v>1258</v>
      </c>
      <c r="FL17417" s="55">
        <v>0.0292</v>
      </c>
    </row>
    <row r="17418" ht="14.25" customHeight="1" outlineLevel="1" spans="162:168">
      <c r="FF17418" s="55">
        <v>17411</v>
      </c>
      <c r="FG17418" s="55" t="s">
        <v>2094</v>
      </c>
      <c r="FH17418" s="55" t="s">
        <v>2048</v>
      </c>
      <c r="FI17418" s="55">
        <v>8</v>
      </c>
      <c r="FJ17418" s="55">
        <v>530000</v>
      </c>
      <c r="FK17418" s="55" t="s">
        <v>1258</v>
      </c>
      <c r="FL17418" s="55">
        <v>0.0292</v>
      </c>
    </row>
    <row r="17419" ht="14.25" customHeight="1" outlineLevel="1" spans="162:168">
      <c r="FF17419" s="55">
        <v>17412</v>
      </c>
      <c r="FG17419" s="55" t="s">
        <v>2094</v>
      </c>
      <c r="FH17419" s="55" t="s">
        <v>2048</v>
      </c>
      <c r="FI17419" s="55">
        <v>8</v>
      </c>
      <c r="FJ17419" s="55">
        <v>540000</v>
      </c>
      <c r="FK17419" s="55" t="s">
        <v>1258</v>
      </c>
      <c r="FL17419" s="55">
        <v>0.0292</v>
      </c>
    </row>
    <row r="17420" ht="14.25" customHeight="1" outlineLevel="1" spans="162:168">
      <c r="FF17420" s="55">
        <v>17413</v>
      </c>
      <c r="FG17420" s="55" t="s">
        <v>2094</v>
      </c>
      <c r="FH17420" s="55" t="s">
        <v>1944</v>
      </c>
      <c r="FI17420" s="55">
        <v>1</v>
      </c>
      <c r="FJ17420" s="55">
        <v>0</v>
      </c>
      <c r="FK17420" s="55" t="s">
        <v>1258</v>
      </c>
      <c r="FL17420" s="55">
        <v>0.025</v>
      </c>
    </row>
    <row r="17421" ht="14.25" customHeight="1" outlineLevel="1" spans="162:168">
      <c r="FF17421" s="55">
        <v>17414</v>
      </c>
      <c r="FG17421" s="55" t="s">
        <v>2094</v>
      </c>
      <c r="FH17421" s="55" t="s">
        <v>1944</v>
      </c>
      <c r="FI17421" s="55">
        <v>1</v>
      </c>
      <c r="FJ17421" s="55">
        <v>1000</v>
      </c>
      <c r="FK17421" s="55" t="s">
        <v>1258</v>
      </c>
      <c r="FL17421" s="55">
        <v>0.025</v>
      </c>
    </row>
    <row r="17422" ht="14.25" customHeight="1" outlineLevel="1" spans="162:168">
      <c r="FF17422" s="55">
        <v>17415</v>
      </c>
      <c r="FG17422" s="55" t="s">
        <v>2094</v>
      </c>
      <c r="FH17422" s="55" t="s">
        <v>1944</v>
      </c>
      <c r="FI17422" s="55">
        <v>1</v>
      </c>
      <c r="FJ17422" s="55">
        <v>2500</v>
      </c>
      <c r="FK17422" s="55" t="s">
        <v>1258</v>
      </c>
      <c r="FL17422" s="55">
        <v>0.025</v>
      </c>
    </row>
    <row r="17423" ht="14.25" customHeight="1" outlineLevel="1" spans="162:168">
      <c r="FF17423" s="55">
        <v>17416</v>
      </c>
      <c r="FG17423" s="55" t="s">
        <v>2094</v>
      </c>
      <c r="FH17423" s="55" t="s">
        <v>1944</v>
      </c>
      <c r="FI17423" s="55">
        <v>1</v>
      </c>
      <c r="FJ17423" s="55">
        <v>5000</v>
      </c>
      <c r="FK17423" s="55" t="s">
        <v>1258</v>
      </c>
      <c r="FL17423" s="55">
        <v>0.025</v>
      </c>
    </row>
    <row r="17424" ht="14.25" customHeight="1" outlineLevel="1" spans="162:168">
      <c r="FF17424" s="55">
        <v>17417</v>
      </c>
      <c r="FG17424" s="55" t="s">
        <v>2094</v>
      </c>
      <c r="FH17424" s="55" t="s">
        <v>1944</v>
      </c>
      <c r="FI17424" s="55">
        <v>1</v>
      </c>
      <c r="FJ17424" s="55">
        <v>10000</v>
      </c>
      <c r="FK17424" s="55" t="s">
        <v>1258</v>
      </c>
      <c r="FL17424" s="55">
        <v>0.025</v>
      </c>
    </row>
    <row r="17425" ht="14.25" customHeight="1" outlineLevel="1" spans="162:168">
      <c r="FF17425" s="55">
        <v>17418</v>
      </c>
      <c r="FG17425" s="55" t="s">
        <v>2094</v>
      </c>
      <c r="FH17425" s="55" t="s">
        <v>1944</v>
      </c>
      <c r="FI17425" s="55">
        <v>1</v>
      </c>
      <c r="FJ17425" s="55">
        <v>25000</v>
      </c>
      <c r="FK17425" s="55" t="s">
        <v>1258</v>
      </c>
      <c r="FL17425" s="55">
        <v>0.025</v>
      </c>
    </row>
    <row r="17426" ht="14.25" customHeight="1" outlineLevel="1" spans="162:168">
      <c r="FF17426" s="55">
        <v>17419</v>
      </c>
      <c r="FG17426" s="55" t="s">
        <v>2094</v>
      </c>
      <c r="FH17426" s="55" t="s">
        <v>1944</v>
      </c>
      <c r="FI17426" s="55">
        <v>1</v>
      </c>
      <c r="FJ17426" s="55">
        <v>50000</v>
      </c>
      <c r="FK17426" s="55" t="s">
        <v>1258</v>
      </c>
      <c r="FL17426" s="55">
        <v>0.025</v>
      </c>
    </row>
    <row r="17427" ht="14.25" customHeight="1" outlineLevel="1" spans="162:168">
      <c r="FF17427" s="55">
        <v>17420</v>
      </c>
      <c r="FG17427" s="55" t="s">
        <v>2094</v>
      </c>
      <c r="FH17427" s="55" t="s">
        <v>1944</v>
      </c>
      <c r="FI17427" s="55">
        <v>1</v>
      </c>
      <c r="FJ17427" s="55">
        <v>80000</v>
      </c>
      <c r="FK17427" s="55" t="s">
        <v>1258</v>
      </c>
      <c r="FL17427" s="55">
        <v>0.025</v>
      </c>
    </row>
    <row r="17428" ht="14.25" customHeight="1" outlineLevel="1" spans="162:168">
      <c r="FF17428" s="55">
        <v>17421</v>
      </c>
      <c r="FG17428" s="55" t="s">
        <v>2094</v>
      </c>
      <c r="FH17428" s="55" t="s">
        <v>1944</v>
      </c>
      <c r="FI17428" s="55">
        <v>1</v>
      </c>
      <c r="FJ17428" s="55">
        <v>130000</v>
      </c>
      <c r="FK17428" s="55" t="s">
        <v>1258</v>
      </c>
      <c r="FL17428" s="55">
        <v>0.025</v>
      </c>
    </row>
    <row r="17429" ht="14.25" customHeight="1" outlineLevel="1" spans="162:168">
      <c r="FF17429" s="55">
        <v>17422</v>
      </c>
      <c r="FG17429" s="55" t="s">
        <v>2094</v>
      </c>
      <c r="FH17429" s="55" t="s">
        <v>1944</v>
      </c>
      <c r="FI17429" s="55">
        <v>1</v>
      </c>
      <c r="FJ17429" s="55">
        <v>260000</v>
      </c>
      <c r="FK17429" s="55" t="s">
        <v>1258</v>
      </c>
      <c r="FL17429" s="55">
        <v>0.025</v>
      </c>
    </row>
    <row r="17430" ht="14.25" customHeight="1" outlineLevel="1" spans="162:168">
      <c r="FF17430" s="55">
        <v>17423</v>
      </c>
      <c r="FG17430" s="55" t="s">
        <v>2094</v>
      </c>
      <c r="FH17430" s="55" t="s">
        <v>1944</v>
      </c>
      <c r="FI17430" s="55">
        <v>1</v>
      </c>
      <c r="FJ17430" s="55">
        <v>400000</v>
      </c>
      <c r="FK17430" s="55" t="s">
        <v>1258</v>
      </c>
      <c r="FL17430" s="55">
        <v>0.025</v>
      </c>
    </row>
    <row r="17431" ht="14.25" customHeight="1" outlineLevel="1" spans="162:168">
      <c r="FF17431" s="55">
        <v>17424</v>
      </c>
      <c r="FG17431" s="55" t="s">
        <v>2094</v>
      </c>
      <c r="FH17431" s="55" t="s">
        <v>1944</v>
      </c>
      <c r="FI17431" s="55">
        <v>1</v>
      </c>
      <c r="FJ17431" s="55">
        <v>530000</v>
      </c>
      <c r="FK17431" s="55" t="s">
        <v>1258</v>
      </c>
      <c r="FL17431" s="55">
        <v>0.025</v>
      </c>
    </row>
    <row r="17432" ht="14.25" customHeight="1" outlineLevel="1" spans="162:168">
      <c r="FF17432" s="55">
        <v>17425</v>
      </c>
      <c r="FG17432" s="55" t="s">
        <v>2094</v>
      </c>
      <c r="FH17432" s="55" t="s">
        <v>1944</v>
      </c>
      <c r="FI17432" s="55">
        <v>1</v>
      </c>
      <c r="FJ17432" s="55">
        <v>540000</v>
      </c>
      <c r="FK17432" s="55" t="s">
        <v>1258</v>
      </c>
      <c r="FL17432" s="55">
        <v>0.025</v>
      </c>
    </row>
    <row r="17433" ht="14.25" customHeight="1" outlineLevel="1" spans="162:168">
      <c r="FF17433" s="55">
        <v>17426</v>
      </c>
      <c r="FG17433" s="55" t="s">
        <v>2094</v>
      </c>
      <c r="FH17433" s="55" t="s">
        <v>2012</v>
      </c>
      <c r="FI17433" s="55">
        <v>1</v>
      </c>
      <c r="FJ17433" s="55">
        <v>0</v>
      </c>
      <c r="FK17433" s="55" t="s">
        <v>1258</v>
      </c>
      <c r="FL17433" s="55">
        <v>0.025</v>
      </c>
    </row>
    <row r="17434" ht="14.25" customHeight="1" outlineLevel="1" spans="162:168">
      <c r="FF17434" s="55">
        <v>17427</v>
      </c>
      <c r="FG17434" s="55" t="s">
        <v>2094</v>
      </c>
      <c r="FH17434" s="55" t="s">
        <v>2012</v>
      </c>
      <c r="FI17434" s="55">
        <v>1</v>
      </c>
      <c r="FJ17434" s="55">
        <v>1000</v>
      </c>
      <c r="FK17434" s="55" t="s">
        <v>1258</v>
      </c>
      <c r="FL17434" s="55">
        <v>0.025</v>
      </c>
    </row>
    <row r="17435" ht="14.25" customHeight="1" outlineLevel="1" spans="162:168">
      <c r="FF17435" s="55">
        <v>17428</v>
      </c>
      <c r="FG17435" s="55" t="s">
        <v>2094</v>
      </c>
      <c r="FH17435" s="55" t="s">
        <v>2012</v>
      </c>
      <c r="FI17435" s="55">
        <v>1</v>
      </c>
      <c r="FJ17435" s="55">
        <v>2500</v>
      </c>
      <c r="FK17435" s="55" t="s">
        <v>1258</v>
      </c>
      <c r="FL17435" s="55">
        <v>0.025</v>
      </c>
    </row>
    <row r="17436" ht="14.25" customHeight="1" outlineLevel="1" spans="162:168">
      <c r="FF17436" s="55">
        <v>17429</v>
      </c>
      <c r="FG17436" s="55" t="s">
        <v>2094</v>
      </c>
      <c r="FH17436" s="55" t="s">
        <v>2012</v>
      </c>
      <c r="FI17436" s="55">
        <v>1</v>
      </c>
      <c r="FJ17436" s="55">
        <v>5000</v>
      </c>
      <c r="FK17436" s="55" t="s">
        <v>1258</v>
      </c>
      <c r="FL17436" s="55">
        <v>0.025</v>
      </c>
    </row>
    <row r="17437" ht="14.25" customHeight="1" outlineLevel="1" spans="162:168">
      <c r="FF17437" s="55">
        <v>17430</v>
      </c>
      <c r="FG17437" s="55" t="s">
        <v>2094</v>
      </c>
      <c r="FH17437" s="55" t="s">
        <v>2012</v>
      </c>
      <c r="FI17437" s="55">
        <v>1</v>
      </c>
      <c r="FJ17437" s="55">
        <v>10000</v>
      </c>
      <c r="FK17437" s="55" t="s">
        <v>1258</v>
      </c>
      <c r="FL17437" s="55">
        <v>0.025</v>
      </c>
    </row>
    <row r="17438" ht="14.25" customHeight="1" outlineLevel="1" spans="162:168">
      <c r="FF17438" s="55">
        <v>17431</v>
      </c>
      <c r="FG17438" s="55" t="s">
        <v>2094</v>
      </c>
      <c r="FH17438" s="55" t="s">
        <v>2012</v>
      </c>
      <c r="FI17438" s="55">
        <v>1</v>
      </c>
      <c r="FJ17438" s="55">
        <v>25000</v>
      </c>
      <c r="FK17438" s="55" t="s">
        <v>1258</v>
      </c>
      <c r="FL17438" s="55">
        <v>0.025</v>
      </c>
    </row>
    <row r="17439" ht="14.25" customHeight="1" outlineLevel="1" spans="162:168">
      <c r="FF17439" s="55">
        <v>17432</v>
      </c>
      <c r="FG17439" s="55" t="s">
        <v>2094</v>
      </c>
      <c r="FH17439" s="55" t="s">
        <v>2012</v>
      </c>
      <c r="FI17439" s="55">
        <v>1</v>
      </c>
      <c r="FJ17439" s="55">
        <v>50000</v>
      </c>
      <c r="FK17439" s="55" t="s">
        <v>1258</v>
      </c>
      <c r="FL17439" s="55">
        <v>0.025</v>
      </c>
    </row>
    <row r="17440" ht="14.25" customHeight="1" outlineLevel="1" spans="162:168">
      <c r="FF17440" s="55">
        <v>17433</v>
      </c>
      <c r="FG17440" s="55" t="s">
        <v>2094</v>
      </c>
      <c r="FH17440" s="55" t="s">
        <v>2012</v>
      </c>
      <c r="FI17440" s="55">
        <v>1</v>
      </c>
      <c r="FJ17440" s="55">
        <v>80000</v>
      </c>
      <c r="FK17440" s="55" t="s">
        <v>1258</v>
      </c>
      <c r="FL17440" s="55">
        <v>0.025</v>
      </c>
    </row>
    <row r="17441" ht="14.25" customHeight="1" outlineLevel="1" spans="162:168">
      <c r="FF17441" s="55">
        <v>17434</v>
      </c>
      <c r="FG17441" s="55" t="s">
        <v>2094</v>
      </c>
      <c r="FH17441" s="55" t="s">
        <v>2012</v>
      </c>
      <c r="FI17441" s="55">
        <v>1</v>
      </c>
      <c r="FJ17441" s="55">
        <v>130000</v>
      </c>
      <c r="FK17441" s="55" t="s">
        <v>1258</v>
      </c>
      <c r="FL17441" s="55">
        <v>0.025</v>
      </c>
    </row>
    <row r="17442" ht="14.25" customHeight="1" outlineLevel="1" spans="162:168">
      <c r="FF17442" s="55">
        <v>17435</v>
      </c>
      <c r="FG17442" s="55" t="s">
        <v>2094</v>
      </c>
      <c r="FH17442" s="55" t="s">
        <v>2012</v>
      </c>
      <c r="FI17442" s="55">
        <v>1</v>
      </c>
      <c r="FJ17442" s="55">
        <v>260000</v>
      </c>
      <c r="FK17442" s="55" t="s">
        <v>1258</v>
      </c>
      <c r="FL17442" s="55">
        <v>0.025</v>
      </c>
    </row>
    <row r="17443" ht="14.25" customHeight="1" outlineLevel="1" spans="162:168">
      <c r="FF17443" s="55">
        <v>17436</v>
      </c>
      <c r="FG17443" s="55" t="s">
        <v>2094</v>
      </c>
      <c r="FH17443" s="55" t="s">
        <v>2012</v>
      </c>
      <c r="FI17443" s="55">
        <v>1</v>
      </c>
      <c r="FJ17443" s="55">
        <v>400000</v>
      </c>
      <c r="FK17443" s="55" t="s">
        <v>1258</v>
      </c>
      <c r="FL17443" s="55">
        <v>0.025</v>
      </c>
    </row>
    <row r="17444" ht="14.25" customHeight="1" outlineLevel="1" spans="162:168">
      <c r="FF17444" s="55">
        <v>17437</v>
      </c>
      <c r="FG17444" s="55" t="s">
        <v>2094</v>
      </c>
      <c r="FH17444" s="55" t="s">
        <v>2012</v>
      </c>
      <c r="FI17444" s="55">
        <v>1</v>
      </c>
      <c r="FJ17444" s="55">
        <v>530000</v>
      </c>
      <c r="FK17444" s="55" t="s">
        <v>1258</v>
      </c>
      <c r="FL17444" s="55">
        <v>0.025</v>
      </c>
    </row>
    <row r="17445" ht="14.25" customHeight="1" outlineLevel="1" spans="162:168">
      <c r="FF17445" s="55">
        <v>17438</v>
      </c>
      <c r="FG17445" s="55" t="s">
        <v>2094</v>
      </c>
      <c r="FH17445" s="55" t="s">
        <v>2012</v>
      </c>
      <c r="FI17445" s="55">
        <v>1</v>
      </c>
      <c r="FJ17445" s="55">
        <v>540000</v>
      </c>
      <c r="FK17445" s="55" t="s">
        <v>1258</v>
      </c>
      <c r="FL17445" s="55">
        <v>0.025</v>
      </c>
    </row>
    <row r="17446" ht="14.25" customHeight="1" outlineLevel="1" spans="162:168">
      <c r="FF17446" s="55">
        <v>17439</v>
      </c>
      <c r="FG17446" s="55" t="s">
        <v>2094</v>
      </c>
      <c r="FH17446" s="55" t="s">
        <v>1490</v>
      </c>
      <c r="FI17446" s="55">
        <v>1</v>
      </c>
      <c r="FJ17446" s="55">
        <v>0</v>
      </c>
      <c r="FK17446" s="55" t="s">
        <v>1258</v>
      </c>
      <c r="FL17446" s="55">
        <v>0.0375</v>
      </c>
    </row>
    <row r="17447" ht="14.25" customHeight="1" outlineLevel="1" spans="162:168">
      <c r="FF17447" s="55">
        <v>17440</v>
      </c>
      <c r="FG17447" s="55" t="s">
        <v>2094</v>
      </c>
      <c r="FH17447" s="55" t="s">
        <v>1490</v>
      </c>
      <c r="FI17447" s="55">
        <v>1</v>
      </c>
      <c r="FJ17447" s="55">
        <v>1000</v>
      </c>
      <c r="FK17447" s="55" t="s">
        <v>1258</v>
      </c>
      <c r="FL17447" s="55">
        <v>0.0375</v>
      </c>
    </row>
    <row r="17448" ht="14.25" customHeight="1" outlineLevel="1" spans="162:168">
      <c r="FF17448" s="55">
        <v>17441</v>
      </c>
      <c r="FG17448" s="55" t="s">
        <v>2094</v>
      </c>
      <c r="FH17448" s="55" t="s">
        <v>1490</v>
      </c>
      <c r="FI17448" s="55">
        <v>1</v>
      </c>
      <c r="FJ17448" s="55">
        <v>2500</v>
      </c>
      <c r="FK17448" s="55" t="s">
        <v>1258</v>
      </c>
      <c r="FL17448" s="55">
        <v>0.0333</v>
      </c>
    </row>
    <row r="17449" ht="14.25" customHeight="1" outlineLevel="1" spans="162:168">
      <c r="FF17449" s="55">
        <v>17442</v>
      </c>
      <c r="FG17449" s="55" t="s">
        <v>2094</v>
      </c>
      <c r="FH17449" s="55" t="s">
        <v>1490</v>
      </c>
      <c r="FI17449" s="55">
        <v>1</v>
      </c>
      <c r="FJ17449" s="55">
        <v>5000</v>
      </c>
      <c r="FK17449" s="55" t="s">
        <v>1258</v>
      </c>
      <c r="FL17449" s="55">
        <v>0.0292</v>
      </c>
    </row>
    <row r="17450" ht="14.25" customHeight="1" outlineLevel="1" spans="162:168">
      <c r="FF17450" s="55">
        <v>17443</v>
      </c>
      <c r="FG17450" s="55" t="s">
        <v>2094</v>
      </c>
      <c r="FH17450" s="55" t="s">
        <v>1490</v>
      </c>
      <c r="FI17450" s="55">
        <v>1</v>
      </c>
      <c r="FJ17450" s="55">
        <v>10000</v>
      </c>
      <c r="FK17450" s="55" t="s">
        <v>1258</v>
      </c>
      <c r="FL17450" s="55">
        <v>0.025</v>
      </c>
    </row>
    <row r="17451" ht="14.25" customHeight="1" outlineLevel="1" spans="162:168">
      <c r="FF17451" s="55">
        <v>17444</v>
      </c>
      <c r="FG17451" s="55" t="s">
        <v>2094</v>
      </c>
      <c r="FH17451" s="55" t="s">
        <v>1490</v>
      </c>
      <c r="FI17451" s="55">
        <v>1</v>
      </c>
      <c r="FJ17451" s="55">
        <v>25000</v>
      </c>
      <c r="FK17451" s="55" t="s">
        <v>1258</v>
      </c>
      <c r="FL17451" s="55">
        <v>0.025</v>
      </c>
    </row>
    <row r="17452" ht="14.25" customHeight="1" outlineLevel="1" spans="162:168">
      <c r="FF17452" s="55">
        <v>17445</v>
      </c>
      <c r="FG17452" s="55" t="s">
        <v>2094</v>
      </c>
      <c r="FH17452" s="55" t="s">
        <v>1490</v>
      </c>
      <c r="FI17452" s="55">
        <v>1</v>
      </c>
      <c r="FJ17452" s="55">
        <v>50000</v>
      </c>
      <c r="FK17452" s="55" t="s">
        <v>1258</v>
      </c>
      <c r="FL17452" s="55">
        <v>0.025</v>
      </c>
    </row>
    <row r="17453" ht="14.25" customHeight="1" outlineLevel="1" spans="162:168">
      <c r="FF17453" s="55">
        <v>17446</v>
      </c>
      <c r="FG17453" s="55" t="s">
        <v>2094</v>
      </c>
      <c r="FH17453" s="55" t="s">
        <v>1490</v>
      </c>
      <c r="FI17453" s="55">
        <v>1</v>
      </c>
      <c r="FJ17453" s="55">
        <v>80000</v>
      </c>
      <c r="FK17453" s="55" t="s">
        <v>1258</v>
      </c>
      <c r="FL17453" s="55">
        <v>0.025</v>
      </c>
    </row>
    <row r="17454" ht="14.25" customHeight="1" outlineLevel="1" spans="162:168">
      <c r="FF17454" s="55">
        <v>17447</v>
      </c>
      <c r="FG17454" s="55" t="s">
        <v>2094</v>
      </c>
      <c r="FH17454" s="55" t="s">
        <v>1490</v>
      </c>
      <c r="FI17454" s="55">
        <v>1</v>
      </c>
      <c r="FJ17454" s="55">
        <v>130000</v>
      </c>
      <c r="FK17454" s="55" t="s">
        <v>1258</v>
      </c>
      <c r="FL17454" s="55">
        <v>0.025</v>
      </c>
    </row>
    <row r="17455" ht="14.25" customHeight="1" outlineLevel="1" spans="162:168">
      <c r="FF17455" s="55">
        <v>17448</v>
      </c>
      <c r="FG17455" s="55" t="s">
        <v>2094</v>
      </c>
      <c r="FH17455" s="55" t="s">
        <v>1490</v>
      </c>
      <c r="FI17455" s="55">
        <v>1</v>
      </c>
      <c r="FJ17455" s="55">
        <v>260000</v>
      </c>
      <c r="FK17455" s="55" t="s">
        <v>1258</v>
      </c>
      <c r="FL17455" s="55">
        <v>0.025</v>
      </c>
    </row>
    <row r="17456" ht="14.25" customHeight="1" outlineLevel="1" spans="162:168">
      <c r="FF17456" s="55">
        <v>17449</v>
      </c>
      <c r="FG17456" s="55" t="s">
        <v>2094</v>
      </c>
      <c r="FH17456" s="55" t="s">
        <v>1490</v>
      </c>
      <c r="FI17456" s="55">
        <v>1</v>
      </c>
      <c r="FJ17456" s="55">
        <v>400000</v>
      </c>
      <c r="FK17456" s="55" t="s">
        <v>1258</v>
      </c>
      <c r="FL17456" s="55">
        <v>0.025</v>
      </c>
    </row>
    <row r="17457" ht="14.25" customHeight="1" outlineLevel="1" spans="162:168">
      <c r="FF17457" s="55">
        <v>17450</v>
      </c>
      <c r="FG17457" s="55" t="s">
        <v>2094</v>
      </c>
      <c r="FH17457" s="55" t="s">
        <v>1490</v>
      </c>
      <c r="FI17457" s="55">
        <v>1</v>
      </c>
      <c r="FJ17457" s="55">
        <v>530000</v>
      </c>
      <c r="FK17457" s="55" t="s">
        <v>1258</v>
      </c>
      <c r="FL17457" s="55">
        <v>0.025</v>
      </c>
    </row>
    <row r="17458" ht="14.25" customHeight="1" outlineLevel="1" spans="162:168">
      <c r="FF17458" s="55">
        <v>17451</v>
      </c>
      <c r="FG17458" s="55" t="s">
        <v>2094</v>
      </c>
      <c r="FH17458" s="55" t="s">
        <v>1490</v>
      </c>
      <c r="FI17458" s="55">
        <v>1</v>
      </c>
      <c r="FJ17458" s="55">
        <v>540000</v>
      </c>
      <c r="FK17458" s="55" t="s">
        <v>1258</v>
      </c>
      <c r="FL17458" s="55">
        <v>0.025</v>
      </c>
    </row>
    <row r="17459" ht="14.25" customHeight="1" outlineLevel="1" spans="162:168">
      <c r="FF17459" s="55">
        <v>17452</v>
      </c>
      <c r="FG17459" s="55" t="s">
        <v>2094</v>
      </c>
      <c r="FH17459" s="55" t="s">
        <v>1490</v>
      </c>
      <c r="FI17459" s="55">
        <v>2</v>
      </c>
      <c r="FJ17459" s="55">
        <v>0</v>
      </c>
      <c r="FK17459" s="55" t="s">
        <v>1258</v>
      </c>
      <c r="FL17459" s="55">
        <v>0.0375</v>
      </c>
    </row>
    <row r="17460" ht="14.25" customHeight="1" outlineLevel="1" spans="162:168">
      <c r="FF17460" s="55">
        <v>17453</v>
      </c>
      <c r="FG17460" s="55" t="s">
        <v>2094</v>
      </c>
      <c r="FH17460" s="55" t="s">
        <v>1490</v>
      </c>
      <c r="FI17460" s="55">
        <v>2</v>
      </c>
      <c r="FJ17460" s="55">
        <v>1000</v>
      </c>
      <c r="FK17460" s="55" t="s">
        <v>1258</v>
      </c>
      <c r="FL17460" s="55">
        <v>0.0375</v>
      </c>
    </row>
    <row r="17461" ht="14.25" customHeight="1" outlineLevel="1" spans="162:168">
      <c r="FF17461" s="55">
        <v>17454</v>
      </c>
      <c r="FG17461" s="55" t="s">
        <v>2094</v>
      </c>
      <c r="FH17461" s="55" t="s">
        <v>1490</v>
      </c>
      <c r="FI17461" s="55">
        <v>2</v>
      </c>
      <c r="FJ17461" s="55">
        <v>2500</v>
      </c>
      <c r="FK17461" s="55" t="s">
        <v>1258</v>
      </c>
      <c r="FL17461" s="55">
        <v>0.0333</v>
      </c>
    </row>
    <row r="17462" ht="14.25" customHeight="1" outlineLevel="1" spans="162:168">
      <c r="FF17462" s="55">
        <v>17455</v>
      </c>
      <c r="FG17462" s="55" t="s">
        <v>2094</v>
      </c>
      <c r="FH17462" s="55" t="s">
        <v>1490</v>
      </c>
      <c r="FI17462" s="55">
        <v>2</v>
      </c>
      <c r="FJ17462" s="55">
        <v>5000</v>
      </c>
      <c r="FK17462" s="55" t="s">
        <v>1258</v>
      </c>
      <c r="FL17462" s="55">
        <v>0.0292</v>
      </c>
    </row>
    <row r="17463" ht="14.25" customHeight="1" outlineLevel="1" spans="162:168">
      <c r="FF17463" s="55">
        <v>17456</v>
      </c>
      <c r="FG17463" s="55" t="s">
        <v>2094</v>
      </c>
      <c r="FH17463" s="55" t="s">
        <v>1490</v>
      </c>
      <c r="FI17463" s="55">
        <v>2</v>
      </c>
      <c r="FJ17463" s="55">
        <v>10000</v>
      </c>
      <c r="FK17463" s="55" t="s">
        <v>1258</v>
      </c>
      <c r="FL17463" s="55">
        <v>0.025</v>
      </c>
    </row>
    <row r="17464" ht="14.25" customHeight="1" outlineLevel="1" spans="162:168">
      <c r="FF17464" s="55">
        <v>17457</v>
      </c>
      <c r="FG17464" s="55" t="s">
        <v>2094</v>
      </c>
      <c r="FH17464" s="55" t="s">
        <v>1490</v>
      </c>
      <c r="FI17464" s="55">
        <v>2</v>
      </c>
      <c r="FJ17464" s="55">
        <v>25000</v>
      </c>
      <c r="FK17464" s="55" t="s">
        <v>1258</v>
      </c>
      <c r="FL17464" s="55">
        <v>0.025</v>
      </c>
    </row>
    <row r="17465" ht="14.25" customHeight="1" outlineLevel="1" spans="162:168">
      <c r="FF17465" s="55">
        <v>17458</v>
      </c>
      <c r="FG17465" s="55" t="s">
        <v>2094</v>
      </c>
      <c r="FH17465" s="55" t="s">
        <v>1490</v>
      </c>
      <c r="FI17465" s="55">
        <v>2</v>
      </c>
      <c r="FJ17465" s="55">
        <v>50000</v>
      </c>
      <c r="FK17465" s="55" t="s">
        <v>1258</v>
      </c>
      <c r="FL17465" s="55">
        <v>0.025</v>
      </c>
    </row>
    <row r="17466" ht="14.25" customHeight="1" outlineLevel="1" spans="162:168">
      <c r="FF17466" s="55">
        <v>17459</v>
      </c>
      <c r="FG17466" s="55" t="s">
        <v>2094</v>
      </c>
      <c r="FH17466" s="55" t="s">
        <v>1490</v>
      </c>
      <c r="FI17466" s="55">
        <v>2</v>
      </c>
      <c r="FJ17466" s="55">
        <v>80000</v>
      </c>
      <c r="FK17466" s="55" t="s">
        <v>1258</v>
      </c>
      <c r="FL17466" s="55">
        <v>0.025</v>
      </c>
    </row>
    <row r="17467" ht="14.25" customHeight="1" outlineLevel="1" spans="162:168">
      <c r="FF17467" s="55">
        <v>17460</v>
      </c>
      <c r="FG17467" s="55" t="s">
        <v>2094</v>
      </c>
      <c r="FH17467" s="55" t="s">
        <v>1490</v>
      </c>
      <c r="FI17467" s="55">
        <v>2</v>
      </c>
      <c r="FJ17467" s="55">
        <v>130000</v>
      </c>
      <c r="FK17467" s="55" t="s">
        <v>1258</v>
      </c>
      <c r="FL17467" s="55">
        <v>0.025</v>
      </c>
    </row>
    <row r="17468" ht="14.25" customHeight="1" outlineLevel="1" spans="162:168">
      <c r="FF17468" s="55">
        <v>17461</v>
      </c>
      <c r="FG17468" s="55" t="s">
        <v>2094</v>
      </c>
      <c r="FH17468" s="55" t="s">
        <v>1490</v>
      </c>
      <c r="FI17468" s="55">
        <v>2</v>
      </c>
      <c r="FJ17468" s="55">
        <v>260000</v>
      </c>
      <c r="FK17468" s="55" t="s">
        <v>1258</v>
      </c>
      <c r="FL17468" s="55">
        <v>0.025</v>
      </c>
    </row>
    <row r="17469" ht="14.25" customHeight="1" outlineLevel="1" spans="162:168">
      <c r="FF17469" s="55">
        <v>17462</v>
      </c>
      <c r="FG17469" s="55" t="s">
        <v>2094</v>
      </c>
      <c r="FH17469" s="55" t="s">
        <v>1490</v>
      </c>
      <c r="FI17469" s="55">
        <v>2</v>
      </c>
      <c r="FJ17469" s="55">
        <v>400000</v>
      </c>
      <c r="FK17469" s="55" t="s">
        <v>1258</v>
      </c>
      <c r="FL17469" s="55">
        <v>0.025</v>
      </c>
    </row>
    <row r="17470" ht="14.25" customHeight="1" outlineLevel="1" spans="162:168">
      <c r="FF17470" s="55">
        <v>17463</v>
      </c>
      <c r="FG17470" s="55" t="s">
        <v>2094</v>
      </c>
      <c r="FH17470" s="55" t="s">
        <v>1490</v>
      </c>
      <c r="FI17470" s="55">
        <v>2</v>
      </c>
      <c r="FJ17470" s="55">
        <v>530000</v>
      </c>
      <c r="FK17470" s="55" t="s">
        <v>1258</v>
      </c>
      <c r="FL17470" s="55">
        <v>0.025</v>
      </c>
    </row>
    <row r="17471" ht="14.25" customHeight="1" outlineLevel="1" spans="162:168">
      <c r="FF17471" s="55">
        <v>17464</v>
      </c>
      <c r="FG17471" s="55" t="s">
        <v>2094</v>
      </c>
      <c r="FH17471" s="55" t="s">
        <v>1490</v>
      </c>
      <c r="FI17471" s="55">
        <v>2</v>
      </c>
      <c r="FJ17471" s="55">
        <v>540000</v>
      </c>
      <c r="FK17471" s="55" t="s">
        <v>1258</v>
      </c>
      <c r="FL17471" s="55">
        <v>0.025</v>
      </c>
    </row>
    <row r="17472" ht="14.25" customHeight="1" outlineLevel="1" spans="162:168">
      <c r="FF17472" s="55">
        <v>17465</v>
      </c>
      <c r="FG17472" s="55" t="s">
        <v>2094</v>
      </c>
      <c r="FH17472" s="55" t="s">
        <v>1490</v>
      </c>
      <c r="FI17472" s="55">
        <v>3</v>
      </c>
      <c r="FJ17472" s="55">
        <v>0</v>
      </c>
      <c r="FK17472" s="55" t="s">
        <v>1258</v>
      </c>
      <c r="FL17472" s="55">
        <v>0.0292</v>
      </c>
    </row>
    <row r="17473" ht="14.25" customHeight="1" outlineLevel="1" spans="162:168">
      <c r="FF17473" s="55">
        <v>17466</v>
      </c>
      <c r="FG17473" s="55" t="s">
        <v>2094</v>
      </c>
      <c r="FH17473" s="55" t="s">
        <v>1490</v>
      </c>
      <c r="FI17473" s="55">
        <v>3</v>
      </c>
      <c r="FJ17473" s="55">
        <v>1000</v>
      </c>
      <c r="FK17473" s="55" t="s">
        <v>1258</v>
      </c>
      <c r="FL17473" s="55">
        <v>0.0292</v>
      </c>
    </row>
    <row r="17474" ht="14.25" customHeight="1" outlineLevel="1" spans="162:168">
      <c r="FF17474" s="55">
        <v>17467</v>
      </c>
      <c r="FG17474" s="55" t="s">
        <v>2094</v>
      </c>
      <c r="FH17474" s="55" t="s">
        <v>1490</v>
      </c>
      <c r="FI17474" s="55">
        <v>3</v>
      </c>
      <c r="FJ17474" s="55">
        <v>2500</v>
      </c>
      <c r="FK17474" s="55" t="s">
        <v>1258</v>
      </c>
      <c r="FL17474" s="55">
        <v>0.0292</v>
      </c>
    </row>
    <row r="17475" ht="14.25" customHeight="1" outlineLevel="1" spans="162:168">
      <c r="FF17475" s="55">
        <v>17468</v>
      </c>
      <c r="FG17475" s="55" t="s">
        <v>2094</v>
      </c>
      <c r="FH17475" s="55" t="s">
        <v>1490</v>
      </c>
      <c r="FI17475" s="55">
        <v>3</v>
      </c>
      <c r="FJ17475" s="55">
        <v>5000</v>
      </c>
      <c r="FK17475" s="55" t="s">
        <v>1258</v>
      </c>
      <c r="FL17475" s="55">
        <v>0.0292</v>
      </c>
    </row>
    <row r="17476" ht="14.25" customHeight="1" outlineLevel="1" spans="162:168">
      <c r="FF17476" s="55">
        <v>17469</v>
      </c>
      <c r="FG17476" s="55" t="s">
        <v>2094</v>
      </c>
      <c r="FH17476" s="55" t="s">
        <v>1490</v>
      </c>
      <c r="FI17476" s="55">
        <v>3</v>
      </c>
      <c r="FJ17476" s="55">
        <v>10000</v>
      </c>
      <c r="FK17476" s="55" t="s">
        <v>1258</v>
      </c>
      <c r="FL17476" s="55">
        <v>0.0292</v>
      </c>
    </row>
    <row r="17477" ht="14.25" customHeight="1" outlineLevel="1" spans="162:168">
      <c r="FF17477" s="55">
        <v>17470</v>
      </c>
      <c r="FG17477" s="55" t="s">
        <v>2094</v>
      </c>
      <c r="FH17477" s="55" t="s">
        <v>1490</v>
      </c>
      <c r="FI17477" s="55">
        <v>3</v>
      </c>
      <c r="FJ17477" s="55">
        <v>25000</v>
      </c>
      <c r="FK17477" s="55" t="s">
        <v>1258</v>
      </c>
      <c r="FL17477" s="55">
        <v>0.0292</v>
      </c>
    </row>
    <row r="17478" ht="14.25" customHeight="1" outlineLevel="1" spans="162:168">
      <c r="FF17478" s="55">
        <v>17471</v>
      </c>
      <c r="FG17478" s="55" t="s">
        <v>2094</v>
      </c>
      <c r="FH17478" s="55" t="s">
        <v>1490</v>
      </c>
      <c r="FI17478" s="55">
        <v>3</v>
      </c>
      <c r="FJ17478" s="55">
        <v>50000</v>
      </c>
      <c r="FK17478" s="55" t="s">
        <v>1258</v>
      </c>
      <c r="FL17478" s="55">
        <v>0.0292</v>
      </c>
    </row>
    <row r="17479" ht="14.25" customHeight="1" outlineLevel="1" spans="162:168">
      <c r="FF17479" s="55">
        <v>17472</v>
      </c>
      <c r="FG17479" s="55" t="s">
        <v>2094</v>
      </c>
      <c r="FH17479" s="55" t="s">
        <v>1490</v>
      </c>
      <c r="FI17479" s="55">
        <v>3</v>
      </c>
      <c r="FJ17479" s="55">
        <v>80000</v>
      </c>
      <c r="FK17479" s="55" t="s">
        <v>1258</v>
      </c>
      <c r="FL17479" s="55">
        <v>0.0292</v>
      </c>
    </row>
    <row r="17480" ht="14.25" customHeight="1" outlineLevel="1" spans="162:168">
      <c r="FF17480" s="55">
        <v>17473</v>
      </c>
      <c r="FG17480" s="55" t="s">
        <v>2094</v>
      </c>
      <c r="FH17480" s="55" t="s">
        <v>1490</v>
      </c>
      <c r="FI17480" s="55">
        <v>3</v>
      </c>
      <c r="FJ17480" s="55">
        <v>130000</v>
      </c>
      <c r="FK17480" s="55" t="s">
        <v>1258</v>
      </c>
      <c r="FL17480" s="55">
        <v>0.0292</v>
      </c>
    </row>
    <row r="17481" ht="14.25" customHeight="1" outlineLevel="1" spans="162:168">
      <c r="FF17481" s="55">
        <v>17474</v>
      </c>
      <c r="FG17481" s="55" t="s">
        <v>2094</v>
      </c>
      <c r="FH17481" s="55" t="s">
        <v>1490</v>
      </c>
      <c r="FI17481" s="55">
        <v>3</v>
      </c>
      <c r="FJ17481" s="55">
        <v>260000</v>
      </c>
      <c r="FK17481" s="55" t="s">
        <v>1258</v>
      </c>
      <c r="FL17481" s="55">
        <v>0.0292</v>
      </c>
    </row>
    <row r="17482" ht="14.25" customHeight="1" outlineLevel="1" spans="162:168">
      <c r="FF17482" s="55">
        <v>17475</v>
      </c>
      <c r="FG17482" s="55" t="s">
        <v>2094</v>
      </c>
      <c r="FH17482" s="55" t="s">
        <v>1490</v>
      </c>
      <c r="FI17482" s="55">
        <v>3</v>
      </c>
      <c r="FJ17482" s="55">
        <v>400000</v>
      </c>
      <c r="FK17482" s="55" t="s">
        <v>1258</v>
      </c>
      <c r="FL17482" s="55">
        <v>0.0292</v>
      </c>
    </row>
    <row r="17483" ht="14.25" customHeight="1" outlineLevel="1" spans="162:168">
      <c r="FF17483" s="55">
        <v>17476</v>
      </c>
      <c r="FG17483" s="55" t="s">
        <v>2094</v>
      </c>
      <c r="FH17483" s="55" t="s">
        <v>1490</v>
      </c>
      <c r="FI17483" s="55">
        <v>3</v>
      </c>
      <c r="FJ17483" s="55">
        <v>530000</v>
      </c>
      <c r="FK17483" s="55" t="s">
        <v>1258</v>
      </c>
      <c r="FL17483" s="55">
        <v>0.0292</v>
      </c>
    </row>
    <row r="17484" ht="14.25" customHeight="1" outlineLevel="1" spans="162:168">
      <c r="FF17484" s="55">
        <v>17477</v>
      </c>
      <c r="FG17484" s="55" t="s">
        <v>2094</v>
      </c>
      <c r="FH17484" s="55" t="s">
        <v>1490</v>
      </c>
      <c r="FI17484" s="55">
        <v>3</v>
      </c>
      <c r="FJ17484" s="55">
        <v>540000</v>
      </c>
      <c r="FK17484" s="55" t="s">
        <v>1258</v>
      </c>
      <c r="FL17484" s="55">
        <v>0.0292</v>
      </c>
    </row>
    <row r="17485" ht="14.25" customHeight="1" outlineLevel="1" spans="162:168">
      <c r="FF17485" s="55">
        <v>17478</v>
      </c>
      <c r="FG17485" s="55" t="s">
        <v>2094</v>
      </c>
      <c r="FH17485" s="55" t="s">
        <v>1490</v>
      </c>
      <c r="FI17485" s="55">
        <v>4</v>
      </c>
      <c r="FJ17485" s="55">
        <v>0</v>
      </c>
      <c r="FK17485" s="55" t="s">
        <v>1258</v>
      </c>
      <c r="FL17485" s="55">
        <v>0.0292</v>
      </c>
    </row>
    <row r="17486" ht="14.25" customHeight="1" outlineLevel="1" spans="162:168">
      <c r="FF17486" s="55">
        <v>17479</v>
      </c>
      <c r="FG17486" s="55" t="s">
        <v>2094</v>
      </c>
      <c r="FH17486" s="55" t="s">
        <v>1490</v>
      </c>
      <c r="FI17486" s="55">
        <v>4</v>
      </c>
      <c r="FJ17486" s="55">
        <v>1000</v>
      </c>
      <c r="FK17486" s="55" t="s">
        <v>1258</v>
      </c>
      <c r="FL17486" s="55">
        <v>0.0292</v>
      </c>
    </row>
    <row r="17487" ht="14.25" customHeight="1" outlineLevel="1" spans="162:168">
      <c r="FF17487" s="55">
        <v>17480</v>
      </c>
      <c r="FG17487" s="55" t="s">
        <v>2094</v>
      </c>
      <c r="FH17487" s="55" t="s">
        <v>1490</v>
      </c>
      <c r="FI17487" s="55">
        <v>4</v>
      </c>
      <c r="FJ17487" s="55">
        <v>2500</v>
      </c>
      <c r="FK17487" s="55" t="s">
        <v>1258</v>
      </c>
      <c r="FL17487" s="55">
        <v>0.0292</v>
      </c>
    </row>
    <row r="17488" ht="14.25" customHeight="1" outlineLevel="1" spans="162:168">
      <c r="FF17488" s="55">
        <v>17481</v>
      </c>
      <c r="FG17488" s="55" t="s">
        <v>2094</v>
      </c>
      <c r="FH17488" s="55" t="s">
        <v>1490</v>
      </c>
      <c r="FI17488" s="55">
        <v>4</v>
      </c>
      <c r="FJ17488" s="55">
        <v>5000</v>
      </c>
      <c r="FK17488" s="55" t="s">
        <v>1258</v>
      </c>
      <c r="FL17488" s="55">
        <v>0.0292</v>
      </c>
    </row>
    <row r="17489" ht="14.25" customHeight="1" outlineLevel="1" spans="162:168">
      <c r="FF17489" s="55">
        <v>17482</v>
      </c>
      <c r="FG17489" s="55" t="s">
        <v>2094</v>
      </c>
      <c r="FH17489" s="55" t="s">
        <v>1490</v>
      </c>
      <c r="FI17489" s="55">
        <v>4</v>
      </c>
      <c r="FJ17489" s="55">
        <v>10000</v>
      </c>
      <c r="FK17489" s="55" t="s">
        <v>1258</v>
      </c>
      <c r="FL17489" s="55">
        <v>0.0292</v>
      </c>
    </row>
    <row r="17490" ht="14.25" customHeight="1" outlineLevel="1" spans="162:168">
      <c r="FF17490" s="55">
        <v>17483</v>
      </c>
      <c r="FG17490" s="55" t="s">
        <v>2094</v>
      </c>
      <c r="FH17490" s="55" t="s">
        <v>1490</v>
      </c>
      <c r="FI17490" s="55">
        <v>4</v>
      </c>
      <c r="FJ17490" s="55">
        <v>25000</v>
      </c>
      <c r="FK17490" s="55" t="s">
        <v>1258</v>
      </c>
      <c r="FL17490" s="55">
        <v>0.0292</v>
      </c>
    </row>
    <row r="17491" ht="14.25" customHeight="1" outlineLevel="1" spans="162:168">
      <c r="FF17491" s="55">
        <v>17484</v>
      </c>
      <c r="FG17491" s="55" t="s">
        <v>2094</v>
      </c>
      <c r="FH17491" s="55" t="s">
        <v>1490</v>
      </c>
      <c r="FI17491" s="55">
        <v>4</v>
      </c>
      <c r="FJ17491" s="55">
        <v>50000</v>
      </c>
      <c r="FK17491" s="55" t="s">
        <v>1258</v>
      </c>
      <c r="FL17491" s="55">
        <v>0.0292</v>
      </c>
    </row>
    <row r="17492" ht="14.25" customHeight="1" outlineLevel="1" spans="162:168">
      <c r="FF17492" s="55">
        <v>17485</v>
      </c>
      <c r="FG17492" s="55" t="s">
        <v>2094</v>
      </c>
      <c r="FH17492" s="55" t="s">
        <v>1490</v>
      </c>
      <c r="FI17492" s="55">
        <v>4</v>
      </c>
      <c r="FJ17492" s="55">
        <v>80000</v>
      </c>
      <c r="FK17492" s="55" t="s">
        <v>1258</v>
      </c>
      <c r="FL17492" s="55">
        <v>0.0292</v>
      </c>
    </row>
    <row r="17493" ht="14.25" customHeight="1" outlineLevel="1" spans="162:168">
      <c r="FF17493" s="55">
        <v>17486</v>
      </c>
      <c r="FG17493" s="55" t="s">
        <v>2094</v>
      </c>
      <c r="FH17493" s="55" t="s">
        <v>1490</v>
      </c>
      <c r="FI17493" s="55">
        <v>4</v>
      </c>
      <c r="FJ17493" s="55">
        <v>130000</v>
      </c>
      <c r="FK17493" s="55" t="s">
        <v>1258</v>
      </c>
      <c r="FL17493" s="55">
        <v>0.0292</v>
      </c>
    </row>
    <row r="17494" ht="14.25" customHeight="1" outlineLevel="1" spans="162:168">
      <c r="FF17494" s="55">
        <v>17487</v>
      </c>
      <c r="FG17494" s="55" t="s">
        <v>2094</v>
      </c>
      <c r="FH17494" s="55" t="s">
        <v>1490</v>
      </c>
      <c r="FI17494" s="55">
        <v>4</v>
      </c>
      <c r="FJ17494" s="55">
        <v>260000</v>
      </c>
      <c r="FK17494" s="55" t="s">
        <v>1258</v>
      </c>
      <c r="FL17494" s="55">
        <v>0.0292</v>
      </c>
    </row>
    <row r="17495" ht="14.25" customHeight="1" outlineLevel="1" spans="162:168">
      <c r="FF17495" s="55">
        <v>17488</v>
      </c>
      <c r="FG17495" s="55" t="s">
        <v>2094</v>
      </c>
      <c r="FH17495" s="55" t="s">
        <v>1490</v>
      </c>
      <c r="FI17495" s="55">
        <v>4</v>
      </c>
      <c r="FJ17495" s="55">
        <v>400000</v>
      </c>
      <c r="FK17495" s="55" t="s">
        <v>1258</v>
      </c>
      <c r="FL17495" s="55">
        <v>0.0292</v>
      </c>
    </row>
    <row r="17496" ht="14.25" customHeight="1" outlineLevel="1" spans="162:168">
      <c r="FF17496" s="55">
        <v>17489</v>
      </c>
      <c r="FG17496" s="55" t="s">
        <v>2094</v>
      </c>
      <c r="FH17496" s="55" t="s">
        <v>1490</v>
      </c>
      <c r="FI17496" s="55">
        <v>4</v>
      </c>
      <c r="FJ17496" s="55">
        <v>530000</v>
      </c>
      <c r="FK17496" s="55" t="s">
        <v>1258</v>
      </c>
      <c r="FL17496" s="55">
        <v>0.0292</v>
      </c>
    </row>
    <row r="17497" ht="14.25" customHeight="1" outlineLevel="1" spans="162:168">
      <c r="FF17497" s="55">
        <v>17490</v>
      </c>
      <c r="FG17497" s="55" t="s">
        <v>2094</v>
      </c>
      <c r="FH17497" s="55" t="s">
        <v>1490</v>
      </c>
      <c r="FI17497" s="55">
        <v>4</v>
      </c>
      <c r="FJ17497" s="55">
        <v>540000</v>
      </c>
      <c r="FK17497" s="55" t="s">
        <v>1258</v>
      </c>
      <c r="FL17497" s="55">
        <v>0.0292</v>
      </c>
    </row>
    <row r="17498" ht="14.25" customHeight="1" outlineLevel="1" spans="162:168">
      <c r="FF17498" s="55">
        <v>17491</v>
      </c>
      <c r="FG17498" s="55" t="s">
        <v>2094</v>
      </c>
      <c r="FH17498" s="55" t="s">
        <v>1490</v>
      </c>
      <c r="FI17498" s="55">
        <v>5</v>
      </c>
      <c r="FJ17498" s="55">
        <v>0</v>
      </c>
      <c r="FK17498" s="55" t="s">
        <v>1258</v>
      </c>
      <c r="FL17498" s="55">
        <v>0.0292</v>
      </c>
    </row>
    <row r="17499" ht="14.25" customHeight="1" outlineLevel="1" spans="162:168">
      <c r="FF17499" s="55">
        <v>17492</v>
      </c>
      <c r="FG17499" s="55" t="s">
        <v>2094</v>
      </c>
      <c r="FH17499" s="55" t="s">
        <v>1490</v>
      </c>
      <c r="FI17499" s="55">
        <v>5</v>
      </c>
      <c r="FJ17499" s="55">
        <v>1000</v>
      </c>
      <c r="FK17499" s="55" t="s">
        <v>1258</v>
      </c>
      <c r="FL17499" s="55">
        <v>0.0292</v>
      </c>
    </row>
    <row r="17500" ht="14.25" customHeight="1" outlineLevel="1" spans="162:168">
      <c r="FF17500" s="55">
        <v>17493</v>
      </c>
      <c r="FG17500" s="55" t="s">
        <v>2094</v>
      </c>
      <c r="FH17500" s="55" t="s">
        <v>1490</v>
      </c>
      <c r="FI17500" s="55">
        <v>5</v>
      </c>
      <c r="FJ17500" s="55">
        <v>2500</v>
      </c>
      <c r="FK17500" s="55" t="s">
        <v>1258</v>
      </c>
      <c r="FL17500" s="55">
        <v>0.0292</v>
      </c>
    </row>
    <row r="17501" ht="14.25" customHeight="1" outlineLevel="1" spans="162:168">
      <c r="FF17501" s="55">
        <v>17494</v>
      </c>
      <c r="FG17501" s="55" t="s">
        <v>2094</v>
      </c>
      <c r="FH17501" s="55" t="s">
        <v>1490</v>
      </c>
      <c r="FI17501" s="55">
        <v>5</v>
      </c>
      <c r="FJ17501" s="55">
        <v>5000</v>
      </c>
      <c r="FK17501" s="55" t="s">
        <v>1258</v>
      </c>
      <c r="FL17501" s="55">
        <v>0.0292</v>
      </c>
    </row>
    <row r="17502" ht="14.25" customHeight="1" outlineLevel="1" spans="162:168">
      <c r="FF17502" s="55">
        <v>17495</v>
      </c>
      <c r="FG17502" s="55" t="s">
        <v>2094</v>
      </c>
      <c r="FH17502" s="55" t="s">
        <v>1490</v>
      </c>
      <c r="FI17502" s="55">
        <v>5</v>
      </c>
      <c r="FJ17502" s="55">
        <v>10000</v>
      </c>
      <c r="FK17502" s="55" t="s">
        <v>1258</v>
      </c>
      <c r="FL17502" s="55">
        <v>0.0292</v>
      </c>
    </row>
    <row r="17503" ht="14.25" customHeight="1" outlineLevel="1" spans="162:168">
      <c r="FF17503" s="55">
        <v>17496</v>
      </c>
      <c r="FG17503" s="55" t="s">
        <v>2094</v>
      </c>
      <c r="FH17503" s="55" t="s">
        <v>1490</v>
      </c>
      <c r="FI17503" s="55">
        <v>5</v>
      </c>
      <c r="FJ17503" s="55">
        <v>25000</v>
      </c>
      <c r="FK17503" s="55" t="s">
        <v>1258</v>
      </c>
      <c r="FL17503" s="55">
        <v>0.0292</v>
      </c>
    </row>
    <row r="17504" ht="14.25" customHeight="1" outlineLevel="1" spans="162:168">
      <c r="FF17504" s="55">
        <v>17497</v>
      </c>
      <c r="FG17504" s="55" t="s">
        <v>2094</v>
      </c>
      <c r="FH17504" s="55" t="s">
        <v>1490</v>
      </c>
      <c r="FI17504" s="55">
        <v>5</v>
      </c>
      <c r="FJ17504" s="55">
        <v>50000</v>
      </c>
      <c r="FK17504" s="55" t="s">
        <v>1258</v>
      </c>
      <c r="FL17504" s="55">
        <v>0.0292</v>
      </c>
    </row>
    <row r="17505" ht="14.25" customHeight="1" outlineLevel="1" spans="162:168">
      <c r="FF17505" s="55">
        <v>17498</v>
      </c>
      <c r="FG17505" s="55" t="s">
        <v>2094</v>
      </c>
      <c r="FH17505" s="55" t="s">
        <v>1490</v>
      </c>
      <c r="FI17505" s="55">
        <v>5</v>
      </c>
      <c r="FJ17505" s="55">
        <v>80000</v>
      </c>
      <c r="FK17505" s="55" t="s">
        <v>1258</v>
      </c>
      <c r="FL17505" s="55">
        <v>0.0292</v>
      </c>
    </row>
    <row r="17506" ht="14.25" customHeight="1" outlineLevel="1" spans="162:168">
      <c r="FF17506" s="55">
        <v>17499</v>
      </c>
      <c r="FG17506" s="55" t="s">
        <v>2094</v>
      </c>
      <c r="FH17506" s="55" t="s">
        <v>1490</v>
      </c>
      <c r="FI17506" s="55">
        <v>5</v>
      </c>
      <c r="FJ17506" s="55">
        <v>130000</v>
      </c>
      <c r="FK17506" s="55" t="s">
        <v>1258</v>
      </c>
      <c r="FL17506" s="55">
        <v>0.0292</v>
      </c>
    </row>
    <row r="17507" ht="14.25" customHeight="1" outlineLevel="1" spans="162:168">
      <c r="FF17507" s="55">
        <v>17500</v>
      </c>
      <c r="FG17507" s="55" t="s">
        <v>2094</v>
      </c>
      <c r="FH17507" s="55" t="s">
        <v>1490</v>
      </c>
      <c r="FI17507" s="55">
        <v>5</v>
      </c>
      <c r="FJ17507" s="55">
        <v>260000</v>
      </c>
      <c r="FK17507" s="55" t="s">
        <v>1258</v>
      </c>
      <c r="FL17507" s="55">
        <v>0.0292</v>
      </c>
    </row>
    <row r="17508" ht="14.25" customHeight="1" outlineLevel="1" spans="162:168">
      <c r="FF17508" s="55">
        <v>17501</v>
      </c>
      <c r="FG17508" s="55" t="s">
        <v>2094</v>
      </c>
      <c r="FH17508" s="55" t="s">
        <v>1490</v>
      </c>
      <c r="FI17508" s="55">
        <v>5</v>
      </c>
      <c r="FJ17508" s="55">
        <v>400000</v>
      </c>
      <c r="FK17508" s="55" t="s">
        <v>1258</v>
      </c>
      <c r="FL17508" s="55">
        <v>0.0292</v>
      </c>
    </row>
    <row r="17509" ht="14.25" customHeight="1" outlineLevel="1" spans="162:168">
      <c r="FF17509" s="55">
        <v>17502</v>
      </c>
      <c r="FG17509" s="55" t="s">
        <v>2094</v>
      </c>
      <c r="FH17509" s="55" t="s">
        <v>1490</v>
      </c>
      <c r="FI17509" s="55">
        <v>5</v>
      </c>
      <c r="FJ17509" s="55">
        <v>530000</v>
      </c>
      <c r="FK17509" s="55" t="s">
        <v>1258</v>
      </c>
      <c r="FL17509" s="55">
        <v>0.0292</v>
      </c>
    </row>
    <row r="17510" ht="14.25" customHeight="1" outlineLevel="1" spans="162:168">
      <c r="FF17510" s="55">
        <v>17503</v>
      </c>
      <c r="FG17510" s="55" t="s">
        <v>2094</v>
      </c>
      <c r="FH17510" s="55" t="s">
        <v>1490</v>
      </c>
      <c r="FI17510" s="55">
        <v>5</v>
      </c>
      <c r="FJ17510" s="55">
        <v>540000</v>
      </c>
      <c r="FK17510" s="55" t="s">
        <v>1258</v>
      </c>
      <c r="FL17510" s="55">
        <v>0.0292</v>
      </c>
    </row>
    <row r="17511" ht="14.25" customHeight="1" outlineLevel="1" spans="162:168">
      <c r="FF17511" s="55">
        <v>17504</v>
      </c>
      <c r="FG17511" s="55" t="s">
        <v>2094</v>
      </c>
      <c r="FH17511" s="55" t="s">
        <v>1872</v>
      </c>
      <c r="FI17511" s="55">
        <v>1</v>
      </c>
      <c r="FJ17511" s="55">
        <v>0</v>
      </c>
      <c r="FK17511" s="55" t="s">
        <v>1258</v>
      </c>
      <c r="FL17511" s="55">
        <v>0.025</v>
      </c>
    </row>
    <row r="17512" ht="14.25" customHeight="1" outlineLevel="1" spans="162:168">
      <c r="FF17512" s="55">
        <v>17505</v>
      </c>
      <c r="FG17512" s="55" t="s">
        <v>2094</v>
      </c>
      <c r="FH17512" s="55" t="s">
        <v>1872</v>
      </c>
      <c r="FI17512" s="55">
        <v>1</v>
      </c>
      <c r="FJ17512" s="55">
        <v>1000</v>
      </c>
      <c r="FK17512" s="55" t="s">
        <v>1258</v>
      </c>
      <c r="FL17512" s="55">
        <v>0.025</v>
      </c>
    </row>
    <row r="17513" ht="14.25" customHeight="1" outlineLevel="1" spans="162:168">
      <c r="FF17513" s="55">
        <v>17506</v>
      </c>
      <c r="FG17513" s="55" t="s">
        <v>2094</v>
      </c>
      <c r="FH17513" s="55" t="s">
        <v>1872</v>
      </c>
      <c r="FI17513" s="55">
        <v>1</v>
      </c>
      <c r="FJ17513" s="55">
        <v>2500</v>
      </c>
      <c r="FK17513" s="55" t="s">
        <v>1258</v>
      </c>
      <c r="FL17513" s="55">
        <v>0.025</v>
      </c>
    </row>
    <row r="17514" ht="14.25" customHeight="1" outlineLevel="1" spans="162:168">
      <c r="FF17514" s="55">
        <v>17507</v>
      </c>
      <c r="FG17514" s="55" t="s">
        <v>2094</v>
      </c>
      <c r="FH17514" s="55" t="s">
        <v>1872</v>
      </c>
      <c r="FI17514" s="55">
        <v>1</v>
      </c>
      <c r="FJ17514" s="55">
        <v>5000</v>
      </c>
      <c r="FK17514" s="55" t="s">
        <v>1258</v>
      </c>
      <c r="FL17514" s="55">
        <v>0.025</v>
      </c>
    </row>
    <row r="17515" ht="14.25" customHeight="1" outlineLevel="1" spans="162:168">
      <c r="FF17515" s="55">
        <v>17508</v>
      </c>
      <c r="FG17515" s="55" t="s">
        <v>2094</v>
      </c>
      <c r="FH17515" s="55" t="s">
        <v>1872</v>
      </c>
      <c r="FI17515" s="55">
        <v>1</v>
      </c>
      <c r="FJ17515" s="55">
        <v>10000</v>
      </c>
      <c r="FK17515" s="55" t="s">
        <v>1258</v>
      </c>
      <c r="FL17515" s="55">
        <v>0.025</v>
      </c>
    </row>
    <row r="17516" ht="14.25" customHeight="1" outlineLevel="1" spans="162:168">
      <c r="FF17516" s="55">
        <v>17509</v>
      </c>
      <c r="FG17516" s="55" t="s">
        <v>2094</v>
      </c>
      <c r="FH17516" s="55" t="s">
        <v>1872</v>
      </c>
      <c r="FI17516" s="55">
        <v>1</v>
      </c>
      <c r="FJ17516" s="55">
        <v>25000</v>
      </c>
      <c r="FK17516" s="55" t="s">
        <v>1258</v>
      </c>
      <c r="FL17516" s="55">
        <v>0.025</v>
      </c>
    </row>
    <row r="17517" ht="14.25" customHeight="1" outlineLevel="1" spans="162:168">
      <c r="FF17517" s="55">
        <v>17510</v>
      </c>
      <c r="FG17517" s="55" t="s">
        <v>2094</v>
      </c>
      <c r="FH17517" s="55" t="s">
        <v>1872</v>
      </c>
      <c r="FI17517" s="55">
        <v>1</v>
      </c>
      <c r="FJ17517" s="55">
        <v>50000</v>
      </c>
      <c r="FK17517" s="55" t="s">
        <v>1258</v>
      </c>
      <c r="FL17517" s="55">
        <v>0.025</v>
      </c>
    </row>
    <row r="17518" ht="14.25" customHeight="1" outlineLevel="1" spans="162:168">
      <c r="FF17518" s="55">
        <v>17511</v>
      </c>
      <c r="FG17518" s="55" t="s">
        <v>2094</v>
      </c>
      <c r="FH17518" s="55" t="s">
        <v>1872</v>
      </c>
      <c r="FI17518" s="55">
        <v>1</v>
      </c>
      <c r="FJ17518" s="55">
        <v>80000</v>
      </c>
      <c r="FK17518" s="55" t="s">
        <v>1258</v>
      </c>
      <c r="FL17518" s="55">
        <v>0.025</v>
      </c>
    </row>
    <row r="17519" ht="14.25" customHeight="1" outlineLevel="1" spans="162:168">
      <c r="FF17519" s="55">
        <v>17512</v>
      </c>
      <c r="FG17519" s="55" t="s">
        <v>2094</v>
      </c>
      <c r="FH17519" s="55" t="s">
        <v>1872</v>
      </c>
      <c r="FI17519" s="55">
        <v>1</v>
      </c>
      <c r="FJ17519" s="55">
        <v>130000</v>
      </c>
      <c r="FK17519" s="55" t="s">
        <v>1258</v>
      </c>
      <c r="FL17519" s="55">
        <v>0.025</v>
      </c>
    </row>
    <row r="17520" ht="14.25" customHeight="1" outlineLevel="1" spans="162:168">
      <c r="FF17520" s="55">
        <v>17513</v>
      </c>
      <c r="FG17520" s="55" t="s">
        <v>2094</v>
      </c>
      <c r="FH17520" s="55" t="s">
        <v>1872</v>
      </c>
      <c r="FI17520" s="55">
        <v>1</v>
      </c>
      <c r="FJ17520" s="55">
        <v>260000</v>
      </c>
      <c r="FK17520" s="55" t="s">
        <v>1258</v>
      </c>
      <c r="FL17520" s="55">
        <v>0.025</v>
      </c>
    </row>
    <row r="17521" ht="14.25" customHeight="1" outlineLevel="1" spans="162:168">
      <c r="FF17521" s="55">
        <v>17514</v>
      </c>
      <c r="FG17521" s="55" t="s">
        <v>2094</v>
      </c>
      <c r="FH17521" s="55" t="s">
        <v>1872</v>
      </c>
      <c r="FI17521" s="55">
        <v>1</v>
      </c>
      <c r="FJ17521" s="55">
        <v>400000</v>
      </c>
      <c r="FK17521" s="55" t="s">
        <v>1258</v>
      </c>
      <c r="FL17521" s="55">
        <v>0.025</v>
      </c>
    </row>
    <row r="17522" ht="14.25" customHeight="1" outlineLevel="1" spans="162:168">
      <c r="FF17522" s="55">
        <v>17515</v>
      </c>
      <c r="FG17522" s="55" t="s">
        <v>2094</v>
      </c>
      <c r="FH17522" s="55" t="s">
        <v>1872</v>
      </c>
      <c r="FI17522" s="55">
        <v>1</v>
      </c>
      <c r="FJ17522" s="55">
        <v>530000</v>
      </c>
      <c r="FK17522" s="55" t="s">
        <v>1258</v>
      </c>
      <c r="FL17522" s="55">
        <v>0.025</v>
      </c>
    </row>
    <row r="17523" ht="14.25" customHeight="1" outlineLevel="1" spans="162:168">
      <c r="FF17523" s="55">
        <v>17516</v>
      </c>
      <c r="FG17523" s="55" t="s">
        <v>2094</v>
      </c>
      <c r="FH17523" s="55" t="s">
        <v>1872</v>
      </c>
      <c r="FI17523" s="55">
        <v>1</v>
      </c>
      <c r="FJ17523" s="55">
        <v>540000</v>
      </c>
      <c r="FK17523" s="55" t="s">
        <v>1258</v>
      </c>
      <c r="FL17523" s="55">
        <v>0.025</v>
      </c>
    </row>
    <row r="17524" ht="14.25" customHeight="1" outlineLevel="1" spans="162:168">
      <c r="FF17524" s="55">
        <v>17517</v>
      </c>
      <c r="FG17524" s="55" t="s">
        <v>2094</v>
      </c>
      <c r="FH17524" s="55" t="s">
        <v>1364</v>
      </c>
      <c r="FI17524" s="55">
        <v>1</v>
      </c>
      <c r="FJ17524" s="55">
        <v>0</v>
      </c>
      <c r="FK17524" s="55" t="s">
        <v>1258</v>
      </c>
      <c r="FL17524" s="55">
        <v>0.025</v>
      </c>
    </row>
    <row r="17525" ht="14.25" customHeight="1" outlineLevel="1" spans="162:168">
      <c r="FF17525" s="55">
        <v>17518</v>
      </c>
      <c r="FG17525" s="55" t="s">
        <v>2094</v>
      </c>
      <c r="FH17525" s="55" t="s">
        <v>1364</v>
      </c>
      <c r="FI17525" s="55">
        <v>1</v>
      </c>
      <c r="FJ17525" s="55">
        <v>1000</v>
      </c>
      <c r="FK17525" s="55" t="s">
        <v>1258</v>
      </c>
      <c r="FL17525" s="55">
        <v>0.025</v>
      </c>
    </row>
    <row r="17526" ht="14.25" customHeight="1" outlineLevel="1" spans="162:168">
      <c r="FF17526" s="55">
        <v>17519</v>
      </c>
      <c r="FG17526" s="55" t="s">
        <v>2094</v>
      </c>
      <c r="FH17526" s="55" t="s">
        <v>1364</v>
      </c>
      <c r="FI17526" s="55">
        <v>1</v>
      </c>
      <c r="FJ17526" s="55">
        <v>2500</v>
      </c>
      <c r="FK17526" s="55" t="s">
        <v>1258</v>
      </c>
      <c r="FL17526" s="55">
        <v>0.025</v>
      </c>
    </row>
    <row r="17527" ht="14.25" customHeight="1" outlineLevel="1" spans="162:168">
      <c r="FF17527" s="55">
        <v>17520</v>
      </c>
      <c r="FG17527" s="55" t="s">
        <v>2094</v>
      </c>
      <c r="FH17527" s="55" t="s">
        <v>1364</v>
      </c>
      <c r="FI17527" s="55">
        <v>1</v>
      </c>
      <c r="FJ17527" s="55">
        <v>5000</v>
      </c>
      <c r="FK17527" s="55" t="s">
        <v>1258</v>
      </c>
      <c r="FL17527" s="55">
        <v>0.025</v>
      </c>
    </row>
    <row r="17528" ht="14.25" customHeight="1" outlineLevel="1" spans="162:168">
      <c r="FF17528" s="55">
        <v>17521</v>
      </c>
      <c r="FG17528" s="55" t="s">
        <v>2094</v>
      </c>
      <c r="FH17528" s="55" t="s">
        <v>1364</v>
      </c>
      <c r="FI17528" s="55">
        <v>1</v>
      </c>
      <c r="FJ17528" s="55">
        <v>10000</v>
      </c>
      <c r="FK17528" s="55" t="s">
        <v>1258</v>
      </c>
      <c r="FL17528" s="55">
        <v>0.025</v>
      </c>
    </row>
    <row r="17529" ht="14.25" customHeight="1" outlineLevel="1" spans="162:168">
      <c r="FF17529" s="55">
        <v>17522</v>
      </c>
      <c r="FG17529" s="55" t="s">
        <v>2094</v>
      </c>
      <c r="FH17529" s="55" t="s">
        <v>1364</v>
      </c>
      <c r="FI17529" s="55">
        <v>1</v>
      </c>
      <c r="FJ17529" s="55">
        <v>25000</v>
      </c>
      <c r="FK17529" s="55" t="s">
        <v>1258</v>
      </c>
      <c r="FL17529" s="55">
        <v>0.025</v>
      </c>
    </row>
    <row r="17530" ht="14.25" customHeight="1" outlineLevel="1" spans="162:168">
      <c r="FF17530" s="55">
        <v>17523</v>
      </c>
      <c r="FG17530" s="55" t="s">
        <v>2094</v>
      </c>
      <c r="FH17530" s="55" t="s">
        <v>1364</v>
      </c>
      <c r="FI17530" s="55">
        <v>1</v>
      </c>
      <c r="FJ17530" s="55">
        <v>50000</v>
      </c>
      <c r="FK17530" s="55" t="s">
        <v>1258</v>
      </c>
      <c r="FL17530" s="55">
        <v>0.025</v>
      </c>
    </row>
    <row r="17531" ht="14.25" customHeight="1" outlineLevel="1" spans="162:168">
      <c r="FF17531" s="55">
        <v>17524</v>
      </c>
      <c r="FG17531" s="55" t="s">
        <v>2094</v>
      </c>
      <c r="FH17531" s="55" t="s">
        <v>1364</v>
      </c>
      <c r="FI17531" s="55">
        <v>1</v>
      </c>
      <c r="FJ17531" s="55">
        <v>80000</v>
      </c>
      <c r="FK17531" s="55" t="s">
        <v>1258</v>
      </c>
      <c r="FL17531" s="55">
        <v>0.025</v>
      </c>
    </row>
    <row r="17532" ht="14.25" customHeight="1" outlineLevel="1" spans="162:168">
      <c r="FF17532" s="55">
        <v>17525</v>
      </c>
      <c r="FG17532" s="55" t="s">
        <v>2094</v>
      </c>
      <c r="FH17532" s="55" t="s">
        <v>1364</v>
      </c>
      <c r="FI17532" s="55">
        <v>1</v>
      </c>
      <c r="FJ17532" s="55">
        <v>130000</v>
      </c>
      <c r="FK17532" s="55" t="s">
        <v>1258</v>
      </c>
      <c r="FL17532" s="55">
        <v>0.025</v>
      </c>
    </row>
    <row r="17533" ht="14.25" customHeight="1" outlineLevel="1" spans="162:168">
      <c r="FF17533" s="55">
        <v>17526</v>
      </c>
      <c r="FG17533" s="55" t="s">
        <v>2094</v>
      </c>
      <c r="FH17533" s="55" t="s">
        <v>1364</v>
      </c>
      <c r="FI17533" s="55">
        <v>1</v>
      </c>
      <c r="FJ17533" s="55">
        <v>260000</v>
      </c>
      <c r="FK17533" s="55" t="s">
        <v>1258</v>
      </c>
      <c r="FL17533" s="55">
        <v>0.025</v>
      </c>
    </row>
    <row r="17534" ht="14.25" customHeight="1" outlineLevel="1" spans="162:168">
      <c r="FF17534" s="55">
        <v>17527</v>
      </c>
      <c r="FG17534" s="55" t="s">
        <v>2094</v>
      </c>
      <c r="FH17534" s="55" t="s">
        <v>1364</v>
      </c>
      <c r="FI17534" s="55">
        <v>1</v>
      </c>
      <c r="FJ17534" s="55">
        <v>400000</v>
      </c>
      <c r="FK17534" s="55" t="s">
        <v>1258</v>
      </c>
      <c r="FL17534" s="55">
        <v>0.025</v>
      </c>
    </row>
    <row r="17535" ht="14.25" customHeight="1" outlineLevel="1" spans="162:168">
      <c r="FF17535" s="55">
        <v>17528</v>
      </c>
      <c r="FG17535" s="55" t="s">
        <v>2094</v>
      </c>
      <c r="FH17535" s="55" t="s">
        <v>1364</v>
      </c>
      <c r="FI17535" s="55">
        <v>1</v>
      </c>
      <c r="FJ17535" s="55">
        <v>530000</v>
      </c>
      <c r="FK17535" s="55" t="s">
        <v>1258</v>
      </c>
      <c r="FL17535" s="55">
        <v>0.025</v>
      </c>
    </row>
    <row r="17536" ht="14.25" customHeight="1" outlineLevel="1" spans="162:168">
      <c r="FF17536" s="55">
        <v>17529</v>
      </c>
      <c r="FG17536" s="55" t="s">
        <v>2094</v>
      </c>
      <c r="FH17536" s="55" t="s">
        <v>1364</v>
      </c>
      <c r="FI17536" s="55">
        <v>1</v>
      </c>
      <c r="FJ17536" s="55">
        <v>540000</v>
      </c>
      <c r="FK17536" s="55" t="s">
        <v>1258</v>
      </c>
      <c r="FL17536" s="55">
        <v>0.025</v>
      </c>
    </row>
    <row r="17537" ht="14.25" customHeight="1" outlineLevel="1" spans="162:168">
      <c r="FF17537" s="55">
        <v>17530</v>
      </c>
      <c r="FG17537" s="55" t="s">
        <v>2094</v>
      </c>
      <c r="FH17537" s="55" t="s">
        <v>2118</v>
      </c>
      <c r="FI17537" s="55">
        <v>1</v>
      </c>
      <c r="FJ17537" s="55">
        <v>0</v>
      </c>
      <c r="FK17537" s="55" t="s">
        <v>1258</v>
      </c>
      <c r="FL17537" s="55">
        <v>0.025</v>
      </c>
    </row>
    <row r="17538" ht="14.25" customHeight="1" outlineLevel="1" spans="162:168">
      <c r="FF17538" s="55">
        <v>17531</v>
      </c>
      <c r="FG17538" s="55" t="s">
        <v>2094</v>
      </c>
      <c r="FH17538" s="55" t="s">
        <v>2118</v>
      </c>
      <c r="FI17538" s="55">
        <v>1</v>
      </c>
      <c r="FJ17538" s="55">
        <v>1000</v>
      </c>
      <c r="FK17538" s="55" t="s">
        <v>1258</v>
      </c>
      <c r="FL17538" s="55">
        <v>0.025</v>
      </c>
    </row>
    <row r="17539" ht="14.25" customHeight="1" outlineLevel="1" spans="162:168">
      <c r="FF17539" s="55">
        <v>17532</v>
      </c>
      <c r="FG17539" s="55" t="s">
        <v>2094</v>
      </c>
      <c r="FH17539" s="55" t="s">
        <v>2118</v>
      </c>
      <c r="FI17539" s="55">
        <v>1</v>
      </c>
      <c r="FJ17539" s="55">
        <v>2500</v>
      </c>
      <c r="FK17539" s="55" t="s">
        <v>1258</v>
      </c>
      <c r="FL17539" s="55">
        <v>0.025</v>
      </c>
    </row>
    <row r="17540" ht="14.25" customHeight="1" outlineLevel="1" spans="162:168">
      <c r="FF17540" s="55">
        <v>17533</v>
      </c>
      <c r="FG17540" s="55" t="s">
        <v>2094</v>
      </c>
      <c r="FH17540" s="55" t="s">
        <v>2118</v>
      </c>
      <c r="FI17540" s="55">
        <v>1</v>
      </c>
      <c r="FJ17540" s="55">
        <v>5000</v>
      </c>
      <c r="FK17540" s="55" t="s">
        <v>1258</v>
      </c>
      <c r="FL17540" s="55">
        <v>0.025</v>
      </c>
    </row>
    <row r="17541" ht="14.25" customHeight="1" outlineLevel="1" spans="162:168">
      <c r="FF17541" s="55">
        <v>17534</v>
      </c>
      <c r="FG17541" s="55" t="s">
        <v>2094</v>
      </c>
      <c r="FH17541" s="55" t="s">
        <v>2118</v>
      </c>
      <c r="FI17541" s="55">
        <v>1</v>
      </c>
      <c r="FJ17541" s="55">
        <v>10000</v>
      </c>
      <c r="FK17541" s="55" t="s">
        <v>1258</v>
      </c>
      <c r="FL17541" s="55">
        <v>0.025</v>
      </c>
    </row>
    <row r="17542" ht="14.25" customHeight="1" outlineLevel="1" spans="162:168">
      <c r="FF17542" s="55">
        <v>17535</v>
      </c>
      <c r="FG17542" s="55" t="s">
        <v>2094</v>
      </c>
      <c r="FH17542" s="55" t="s">
        <v>2118</v>
      </c>
      <c r="FI17542" s="55">
        <v>1</v>
      </c>
      <c r="FJ17542" s="55">
        <v>25000</v>
      </c>
      <c r="FK17542" s="55" t="s">
        <v>1258</v>
      </c>
      <c r="FL17542" s="55">
        <v>0.025</v>
      </c>
    </row>
    <row r="17543" ht="14.25" customHeight="1" outlineLevel="1" spans="162:168">
      <c r="FF17543" s="55">
        <v>17536</v>
      </c>
      <c r="FG17543" s="55" t="s">
        <v>2094</v>
      </c>
      <c r="FH17543" s="55" t="s">
        <v>2118</v>
      </c>
      <c r="FI17543" s="55">
        <v>1</v>
      </c>
      <c r="FJ17543" s="55">
        <v>50000</v>
      </c>
      <c r="FK17543" s="55" t="s">
        <v>1258</v>
      </c>
      <c r="FL17543" s="55">
        <v>0.025</v>
      </c>
    </row>
    <row r="17544" ht="14.25" customHeight="1" outlineLevel="1" spans="162:168">
      <c r="FF17544" s="55">
        <v>17537</v>
      </c>
      <c r="FG17544" s="55" t="s">
        <v>2094</v>
      </c>
      <c r="FH17544" s="55" t="s">
        <v>2118</v>
      </c>
      <c r="FI17544" s="55">
        <v>1</v>
      </c>
      <c r="FJ17544" s="55">
        <v>80000</v>
      </c>
      <c r="FK17544" s="55" t="s">
        <v>1258</v>
      </c>
      <c r="FL17544" s="55">
        <v>0.025</v>
      </c>
    </row>
    <row r="17545" ht="14.25" customHeight="1" outlineLevel="1" spans="162:168">
      <c r="FF17545" s="55">
        <v>17538</v>
      </c>
      <c r="FG17545" s="55" t="s">
        <v>2094</v>
      </c>
      <c r="FH17545" s="55" t="s">
        <v>2118</v>
      </c>
      <c r="FI17545" s="55">
        <v>1</v>
      </c>
      <c r="FJ17545" s="55">
        <v>130000</v>
      </c>
      <c r="FK17545" s="55" t="s">
        <v>1258</v>
      </c>
      <c r="FL17545" s="55">
        <v>0.025</v>
      </c>
    </row>
    <row r="17546" ht="14.25" customHeight="1" outlineLevel="1" spans="162:168">
      <c r="FF17546" s="55">
        <v>17539</v>
      </c>
      <c r="FG17546" s="55" t="s">
        <v>2094</v>
      </c>
      <c r="FH17546" s="55" t="s">
        <v>2118</v>
      </c>
      <c r="FI17546" s="55">
        <v>1</v>
      </c>
      <c r="FJ17546" s="55">
        <v>260000</v>
      </c>
      <c r="FK17546" s="55" t="s">
        <v>1258</v>
      </c>
      <c r="FL17546" s="55">
        <v>0.025</v>
      </c>
    </row>
    <row r="17547" ht="14.25" customHeight="1" outlineLevel="1" spans="162:168">
      <c r="FF17547" s="55">
        <v>17540</v>
      </c>
      <c r="FG17547" s="55" t="s">
        <v>2094</v>
      </c>
      <c r="FH17547" s="55" t="s">
        <v>2118</v>
      </c>
      <c r="FI17547" s="55">
        <v>1</v>
      </c>
      <c r="FJ17547" s="55">
        <v>400000</v>
      </c>
      <c r="FK17547" s="55" t="s">
        <v>1258</v>
      </c>
      <c r="FL17547" s="55">
        <v>0.025</v>
      </c>
    </row>
    <row r="17548" ht="14.25" customHeight="1" outlineLevel="1" spans="162:168">
      <c r="FF17548" s="55">
        <v>17541</v>
      </c>
      <c r="FG17548" s="55" t="s">
        <v>2094</v>
      </c>
      <c r="FH17548" s="55" t="s">
        <v>2118</v>
      </c>
      <c r="FI17548" s="55">
        <v>1</v>
      </c>
      <c r="FJ17548" s="55">
        <v>530000</v>
      </c>
      <c r="FK17548" s="55" t="s">
        <v>1258</v>
      </c>
      <c r="FL17548" s="55">
        <v>0.025</v>
      </c>
    </row>
    <row r="17549" ht="14.25" customHeight="1" outlineLevel="1" spans="162:168">
      <c r="FF17549" s="55">
        <v>17542</v>
      </c>
      <c r="FG17549" s="55" t="s">
        <v>2094</v>
      </c>
      <c r="FH17549" s="55" t="s">
        <v>2118</v>
      </c>
      <c r="FI17549" s="55">
        <v>1</v>
      </c>
      <c r="FJ17549" s="55">
        <v>540000</v>
      </c>
      <c r="FK17549" s="55" t="s">
        <v>1258</v>
      </c>
      <c r="FL17549" s="55">
        <v>0.025</v>
      </c>
    </row>
    <row r="17550" ht="14.25" customHeight="1" outlineLevel="1" spans="162:168">
      <c r="FF17550" s="55">
        <v>17543</v>
      </c>
      <c r="FG17550" s="55" t="s">
        <v>2094</v>
      </c>
      <c r="FH17550" s="55" t="s">
        <v>1791</v>
      </c>
      <c r="FI17550" s="55">
        <v>1</v>
      </c>
      <c r="FJ17550" s="55">
        <v>0</v>
      </c>
      <c r="FK17550" s="55" t="s">
        <v>1258</v>
      </c>
      <c r="FL17550" s="55">
        <v>0.0292</v>
      </c>
    </row>
    <row r="17551" ht="14.25" customHeight="1" outlineLevel="1" spans="162:168">
      <c r="FF17551" s="55">
        <v>17544</v>
      </c>
      <c r="FG17551" s="55" t="s">
        <v>2094</v>
      </c>
      <c r="FH17551" s="55" t="s">
        <v>1791</v>
      </c>
      <c r="FI17551" s="55">
        <v>1</v>
      </c>
      <c r="FJ17551" s="55">
        <v>1000</v>
      </c>
      <c r="FK17551" s="55" t="s">
        <v>1258</v>
      </c>
      <c r="FL17551" s="55">
        <v>0.0275</v>
      </c>
    </row>
    <row r="17552" ht="14.25" customHeight="1" outlineLevel="1" spans="162:168">
      <c r="FF17552" s="55">
        <v>17545</v>
      </c>
      <c r="FG17552" s="55" t="s">
        <v>2094</v>
      </c>
      <c r="FH17552" s="55" t="s">
        <v>1791</v>
      </c>
      <c r="FI17552" s="55">
        <v>1</v>
      </c>
      <c r="FJ17552" s="55">
        <v>2500</v>
      </c>
      <c r="FK17552" s="55" t="s">
        <v>1258</v>
      </c>
      <c r="FL17552" s="55">
        <v>0.0259</v>
      </c>
    </row>
    <row r="17553" ht="14.25" customHeight="1" outlineLevel="1" spans="162:168">
      <c r="FF17553" s="55">
        <v>17546</v>
      </c>
      <c r="FG17553" s="55" t="s">
        <v>2094</v>
      </c>
      <c r="FH17553" s="55" t="s">
        <v>1791</v>
      </c>
      <c r="FI17553" s="55">
        <v>1</v>
      </c>
      <c r="FJ17553" s="55">
        <v>5000</v>
      </c>
      <c r="FK17553" s="55" t="s">
        <v>1258</v>
      </c>
      <c r="FL17553" s="55">
        <v>0.025</v>
      </c>
    </row>
    <row r="17554" ht="14.25" customHeight="1" outlineLevel="1" spans="162:168">
      <c r="FF17554" s="55">
        <v>17547</v>
      </c>
      <c r="FG17554" s="55" t="s">
        <v>2094</v>
      </c>
      <c r="FH17554" s="55" t="s">
        <v>1791</v>
      </c>
      <c r="FI17554" s="55">
        <v>1</v>
      </c>
      <c r="FJ17554" s="55">
        <v>10000</v>
      </c>
      <c r="FK17554" s="55" t="s">
        <v>1258</v>
      </c>
      <c r="FL17554" s="55">
        <v>0.025</v>
      </c>
    </row>
    <row r="17555" ht="14.25" customHeight="1" outlineLevel="1" spans="162:168">
      <c r="FF17555" s="55">
        <v>17548</v>
      </c>
      <c r="FG17555" s="55" t="s">
        <v>2094</v>
      </c>
      <c r="FH17555" s="55" t="s">
        <v>1791</v>
      </c>
      <c r="FI17555" s="55">
        <v>1</v>
      </c>
      <c r="FJ17555" s="55">
        <v>25000</v>
      </c>
      <c r="FK17555" s="55" t="s">
        <v>1258</v>
      </c>
      <c r="FL17555" s="55">
        <v>0.025</v>
      </c>
    </row>
    <row r="17556" ht="14.25" customHeight="1" outlineLevel="1" spans="162:168">
      <c r="FF17556" s="55">
        <v>17549</v>
      </c>
      <c r="FG17556" s="55" t="s">
        <v>2094</v>
      </c>
      <c r="FH17556" s="55" t="s">
        <v>1791</v>
      </c>
      <c r="FI17556" s="55">
        <v>1</v>
      </c>
      <c r="FJ17556" s="55">
        <v>50000</v>
      </c>
      <c r="FK17556" s="55" t="s">
        <v>1258</v>
      </c>
      <c r="FL17556" s="55">
        <v>0.025</v>
      </c>
    </row>
    <row r="17557" ht="14.25" customHeight="1" outlineLevel="1" spans="162:168">
      <c r="FF17557" s="55">
        <v>17550</v>
      </c>
      <c r="FG17557" s="55" t="s">
        <v>2094</v>
      </c>
      <c r="FH17557" s="55" t="s">
        <v>1791</v>
      </c>
      <c r="FI17557" s="55">
        <v>1</v>
      </c>
      <c r="FJ17557" s="55">
        <v>80000</v>
      </c>
      <c r="FK17557" s="55" t="s">
        <v>1258</v>
      </c>
      <c r="FL17557" s="55">
        <v>0.025</v>
      </c>
    </row>
    <row r="17558" ht="14.25" customHeight="1" outlineLevel="1" spans="162:168">
      <c r="FF17558" s="55">
        <v>17551</v>
      </c>
      <c r="FG17558" s="55" t="s">
        <v>2094</v>
      </c>
      <c r="FH17558" s="55" t="s">
        <v>1791</v>
      </c>
      <c r="FI17558" s="55">
        <v>1</v>
      </c>
      <c r="FJ17558" s="55">
        <v>130000</v>
      </c>
      <c r="FK17558" s="55" t="s">
        <v>1258</v>
      </c>
      <c r="FL17558" s="55">
        <v>0.025</v>
      </c>
    </row>
    <row r="17559" ht="14.25" customHeight="1" outlineLevel="1" spans="162:168">
      <c r="FF17559" s="55">
        <v>17552</v>
      </c>
      <c r="FG17559" s="55" t="s">
        <v>2094</v>
      </c>
      <c r="FH17559" s="55" t="s">
        <v>1791</v>
      </c>
      <c r="FI17559" s="55">
        <v>1</v>
      </c>
      <c r="FJ17559" s="55">
        <v>260000</v>
      </c>
      <c r="FK17559" s="55" t="s">
        <v>1258</v>
      </c>
      <c r="FL17559" s="55">
        <v>0.025</v>
      </c>
    </row>
    <row r="17560" ht="14.25" customHeight="1" outlineLevel="1" spans="162:168">
      <c r="FF17560" s="55">
        <v>17553</v>
      </c>
      <c r="FG17560" s="55" t="s">
        <v>2094</v>
      </c>
      <c r="FH17560" s="55" t="s">
        <v>1791</v>
      </c>
      <c r="FI17560" s="55">
        <v>1</v>
      </c>
      <c r="FJ17560" s="55">
        <v>400000</v>
      </c>
      <c r="FK17560" s="55" t="s">
        <v>1258</v>
      </c>
      <c r="FL17560" s="55">
        <v>0.025</v>
      </c>
    </row>
    <row r="17561" ht="14.25" customHeight="1" outlineLevel="1" spans="162:168">
      <c r="FF17561" s="55">
        <v>17554</v>
      </c>
      <c r="FG17561" s="55" t="s">
        <v>2094</v>
      </c>
      <c r="FH17561" s="55" t="s">
        <v>1791</v>
      </c>
      <c r="FI17561" s="55">
        <v>1</v>
      </c>
      <c r="FJ17561" s="55">
        <v>530000</v>
      </c>
      <c r="FK17561" s="55" t="s">
        <v>1258</v>
      </c>
      <c r="FL17561" s="55">
        <v>0.025</v>
      </c>
    </row>
    <row r="17562" ht="14.25" customHeight="1" outlineLevel="1" spans="162:168">
      <c r="FF17562" s="55">
        <v>17555</v>
      </c>
      <c r="FG17562" s="55" t="s">
        <v>2094</v>
      </c>
      <c r="FH17562" s="55" t="s">
        <v>1791</v>
      </c>
      <c r="FI17562" s="55">
        <v>1</v>
      </c>
      <c r="FJ17562" s="55">
        <v>540000</v>
      </c>
      <c r="FK17562" s="55" t="s">
        <v>1258</v>
      </c>
      <c r="FL17562" s="55">
        <v>0.025</v>
      </c>
    </row>
    <row r="17563" ht="14.25" customHeight="1" outlineLevel="1" spans="162:168">
      <c r="FF17563" s="55">
        <v>17556</v>
      </c>
      <c r="FG17563" s="55" t="s">
        <v>2094</v>
      </c>
      <c r="FH17563" s="55" t="s">
        <v>1791</v>
      </c>
      <c r="FI17563" s="55">
        <v>2</v>
      </c>
      <c r="FJ17563" s="55">
        <v>0</v>
      </c>
      <c r="FK17563" s="55" t="s">
        <v>1258</v>
      </c>
      <c r="FL17563" s="55">
        <v>0.025</v>
      </c>
    </row>
    <row r="17564" ht="14.25" customHeight="1" outlineLevel="1" spans="162:168">
      <c r="FF17564" s="55">
        <v>17557</v>
      </c>
      <c r="FG17564" s="55" t="s">
        <v>2094</v>
      </c>
      <c r="FH17564" s="55" t="s">
        <v>1791</v>
      </c>
      <c r="FI17564" s="55">
        <v>2</v>
      </c>
      <c r="FJ17564" s="55">
        <v>1000</v>
      </c>
      <c r="FK17564" s="55" t="s">
        <v>1258</v>
      </c>
      <c r="FL17564" s="55">
        <v>0.025</v>
      </c>
    </row>
    <row r="17565" ht="14.25" customHeight="1" outlineLevel="1" spans="162:168">
      <c r="FF17565" s="55">
        <v>17558</v>
      </c>
      <c r="FG17565" s="55" t="s">
        <v>2094</v>
      </c>
      <c r="FH17565" s="55" t="s">
        <v>1791</v>
      </c>
      <c r="FI17565" s="55">
        <v>2</v>
      </c>
      <c r="FJ17565" s="55">
        <v>2500</v>
      </c>
      <c r="FK17565" s="55" t="s">
        <v>1258</v>
      </c>
      <c r="FL17565" s="55">
        <v>0.025</v>
      </c>
    </row>
    <row r="17566" ht="14.25" customHeight="1" outlineLevel="1" spans="162:168">
      <c r="FF17566" s="55">
        <v>17559</v>
      </c>
      <c r="FG17566" s="55" t="s">
        <v>2094</v>
      </c>
      <c r="FH17566" s="55" t="s">
        <v>1791</v>
      </c>
      <c r="FI17566" s="55">
        <v>2</v>
      </c>
      <c r="FJ17566" s="55">
        <v>5000</v>
      </c>
      <c r="FK17566" s="55" t="s">
        <v>1258</v>
      </c>
      <c r="FL17566" s="55">
        <v>0.025</v>
      </c>
    </row>
    <row r="17567" ht="14.25" customHeight="1" outlineLevel="1" spans="162:168">
      <c r="FF17567" s="55">
        <v>17560</v>
      </c>
      <c r="FG17567" s="55" t="s">
        <v>2094</v>
      </c>
      <c r="FH17567" s="55" t="s">
        <v>1791</v>
      </c>
      <c r="FI17567" s="55">
        <v>2</v>
      </c>
      <c r="FJ17567" s="55">
        <v>10000</v>
      </c>
      <c r="FK17567" s="55" t="s">
        <v>1258</v>
      </c>
      <c r="FL17567" s="55">
        <v>0.025</v>
      </c>
    </row>
    <row r="17568" ht="14.25" customHeight="1" outlineLevel="1" spans="162:168">
      <c r="FF17568" s="55">
        <v>17561</v>
      </c>
      <c r="FG17568" s="55" t="s">
        <v>2094</v>
      </c>
      <c r="FH17568" s="55" t="s">
        <v>1791</v>
      </c>
      <c r="FI17568" s="55">
        <v>2</v>
      </c>
      <c r="FJ17568" s="55">
        <v>25000</v>
      </c>
      <c r="FK17568" s="55" t="s">
        <v>1258</v>
      </c>
      <c r="FL17568" s="55">
        <v>0.025</v>
      </c>
    </row>
    <row r="17569" ht="14.25" customHeight="1" outlineLevel="1" spans="162:168">
      <c r="FF17569" s="55">
        <v>17562</v>
      </c>
      <c r="FG17569" s="55" t="s">
        <v>2094</v>
      </c>
      <c r="FH17569" s="55" t="s">
        <v>1791</v>
      </c>
      <c r="FI17569" s="55">
        <v>2</v>
      </c>
      <c r="FJ17569" s="55">
        <v>50000</v>
      </c>
      <c r="FK17569" s="55" t="s">
        <v>1258</v>
      </c>
      <c r="FL17569" s="55">
        <v>0.025</v>
      </c>
    </row>
    <row r="17570" ht="14.25" customHeight="1" outlineLevel="1" spans="162:168">
      <c r="FF17570" s="55">
        <v>17563</v>
      </c>
      <c r="FG17570" s="55" t="s">
        <v>2094</v>
      </c>
      <c r="FH17570" s="55" t="s">
        <v>1791</v>
      </c>
      <c r="FI17570" s="55">
        <v>2</v>
      </c>
      <c r="FJ17570" s="55">
        <v>80000</v>
      </c>
      <c r="FK17570" s="55" t="s">
        <v>1258</v>
      </c>
      <c r="FL17570" s="55">
        <v>0.025</v>
      </c>
    </row>
    <row r="17571" ht="14.25" customHeight="1" outlineLevel="1" spans="162:168">
      <c r="FF17571" s="55">
        <v>17564</v>
      </c>
      <c r="FG17571" s="55" t="s">
        <v>2094</v>
      </c>
      <c r="FH17571" s="55" t="s">
        <v>1791</v>
      </c>
      <c r="FI17571" s="55">
        <v>2</v>
      </c>
      <c r="FJ17571" s="55">
        <v>130000</v>
      </c>
      <c r="FK17571" s="55" t="s">
        <v>1258</v>
      </c>
      <c r="FL17571" s="55">
        <v>0.025</v>
      </c>
    </row>
    <row r="17572" ht="14.25" customHeight="1" outlineLevel="1" spans="162:168">
      <c r="FF17572" s="55">
        <v>17565</v>
      </c>
      <c r="FG17572" s="55" t="s">
        <v>2094</v>
      </c>
      <c r="FH17572" s="55" t="s">
        <v>1791</v>
      </c>
      <c r="FI17572" s="55">
        <v>2</v>
      </c>
      <c r="FJ17572" s="55">
        <v>260000</v>
      </c>
      <c r="FK17572" s="55" t="s">
        <v>1258</v>
      </c>
      <c r="FL17572" s="55">
        <v>0.025</v>
      </c>
    </row>
    <row r="17573" ht="14.25" customHeight="1" outlineLevel="1" spans="162:168">
      <c r="FF17573" s="55">
        <v>17566</v>
      </c>
      <c r="FG17573" s="55" t="s">
        <v>2094</v>
      </c>
      <c r="FH17573" s="55" t="s">
        <v>1791</v>
      </c>
      <c r="FI17573" s="55">
        <v>2</v>
      </c>
      <c r="FJ17573" s="55">
        <v>400000</v>
      </c>
      <c r="FK17573" s="55" t="s">
        <v>1258</v>
      </c>
      <c r="FL17573" s="55">
        <v>0.025</v>
      </c>
    </row>
    <row r="17574" ht="14.25" customHeight="1" outlineLevel="1" spans="162:168">
      <c r="FF17574" s="55">
        <v>17567</v>
      </c>
      <c r="FG17574" s="55" t="s">
        <v>2094</v>
      </c>
      <c r="FH17574" s="55" t="s">
        <v>1791</v>
      </c>
      <c r="FI17574" s="55">
        <v>2</v>
      </c>
      <c r="FJ17574" s="55">
        <v>530000</v>
      </c>
      <c r="FK17574" s="55" t="s">
        <v>1258</v>
      </c>
      <c r="FL17574" s="55">
        <v>0.025</v>
      </c>
    </row>
    <row r="17575" ht="14.25" customHeight="1" outlineLevel="1" spans="162:168">
      <c r="FF17575" s="55">
        <v>17568</v>
      </c>
      <c r="FG17575" s="55" t="s">
        <v>2094</v>
      </c>
      <c r="FH17575" s="55" t="s">
        <v>1791</v>
      </c>
      <c r="FI17575" s="55">
        <v>2</v>
      </c>
      <c r="FJ17575" s="55">
        <v>540000</v>
      </c>
      <c r="FK17575" s="55" t="s">
        <v>1258</v>
      </c>
      <c r="FL17575" s="55">
        <v>0.025</v>
      </c>
    </row>
    <row r="17576" ht="14.25" customHeight="1" outlineLevel="1" spans="162:168">
      <c r="FF17576" s="55">
        <v>17569</v>
      </c>
      <c r="FG17576" s="55" t="s">
        <v>2094</v>
      </c>
      <c r="FH17576" s="55" t="s">
        <v>1263</v>
      </c>
      <c r="FI17576" s="55">
        <v>1</v>
      </c>
      <c r="FJ17576" s="55">
        <v>0</v>
      </c>
      <c r="FK17576" s="55" t="s">
        <v>1258</v>
      </c>
      <c r="FL17576" s="55">
        <v>0.0833</v>
      </c>
    </row>
    <row r="17577" ht="14.25" customHeight="1" outlineLevel="1" spans="162:168">
      <c r="FF17577" s="55">
        <v>17570</v>
      </c>
      <c r="FG17577" s="55" t="s">
        <v>2094</v>
      </c>
      <c r="FH17577" s="55" t="s">
        <v>1263</v>
      </c>
      <c r="FI17577" s="55">
        <v>1</v>
      </c>
      <c r="FJ17577" s="55">
        <v>1000</v>
      </c>
      <c r="FK17577" s="55" t="s">
        <v>1258</v>
      </c>
      <c r="FL17577" s="55">
        <v>0.0792</v>
      </c>
    </row>
    <row r="17578" ht="14.25" customHeight="1" outlineLevel="1" spans="162:168">
      <c r="FF17578" s="55">
        <v>17571</v>
      </c>
      <c r="FG17578" s="55" t="s">
        <v>2094</v>
      </c>
      <c r="FH17578" s="55" t="s">
        <v>1263</v>
      </c>
      <c r="FI17578" s="55">
        <v>1</v>
      </c>
      <c r="FJ17578" s="55">
        <v>2500</v>
      </c>
      <c r="FK17578" s="55" t="s">
        <v>1258</v>
      </c>
      <c r="FL17578" s="55">
        <v>0.075</v>
      </c>
    </row>
    <row r="17579" ht="14.25" customHeight="1" outlineLevel="1" spans="162:168">
      <c r="FF17579" s="55">
        <v>17572</v>
      </c>
      <c r="FG17579" s="55" t="s">
        <v>2094</v>
      </c>
      <c r="FH17579" s="55" t="s">
        <v>1263</v>
      </c>
      <c r="FI17579" s="55">
        <v>1</v>
      </c>
      <c r="FJ17579" s="55">
        <v>5000</v>
      </c>
      <c r="FK17579" s="55" t="s">
        <v>1258</v>
      </c>
      <c r="FL17579" s="55">
        <v>0.0667</v>
      </c>
    </row>
    <row r="17580" ht="14.25" customHeight="1" outlineLevel="1" spans="162:168">
      <c r="FF17580" s="55">
        <v>17573</v>
      </c>
      <c r="FG17580" s="55" t="s">
        <v>2094</v>
      </c>
      <c r="FH17580" s="55" t="s">
        <v>1263</v>
      </c>
      <c r="FI17580" s="55">
        <v>1</v>
      </c>
      <c r="FJ17580" s="55">
        <v>10000</v>
      </c>
      <c r="FK17580" s="55" t="s">
        <v>1258</v>
      </c>
      <c r="FL17580" s="55">
        <v>0.0583</v>
      </c>
    </row>
    <row r="17581" ht="14.25" customHeight="1" outlineLevel="1" spans="162:168">
      <c r="FF17581" s="55">
        <v>17574</v>
      </c>
      <c r="FG17581" s="55" t="s">
        <v>2094</v>
      </c>
      <c r="FH17581" s="55" t="s">
        <v>1263</v>
      </c>
      <c r="FI17581" s="55">
        <v>1</v>
      </c>
      <c r="FJ17581" s="55">
        <v>25000</v>
      </c>
      <c r="FK17581" s="55" t="s">
        <v>1258</v>
      </c>
      <c r="FL17581" s="55">
        <v>0.05</v>
      </c>
    </row>
    <row r="17582" ht="14.25" customHeight="1" outlineLevel="1" spans="162:168">
      <c r="FF17582" s="55">
        <v>17575</v>
      </c>
      <c r="FG17582" s="55" t="s">
        <v>2094</v>
      </c>
      <c r="FH17582" s="55" t="s">
        <v>1263</v>
      </c>
      <c r="FI17582" s="55">
        <v>1</v>
      </c>
      <c r="FJ17582" s="55">
        <v>50000</v>
      </c>
      <c r="FK17582" s="55" t="s">
        <v>1258</v>
      </c>
      <c r="FL17582" s="55">
        <v>0.0458</v>
      </c>
    </row>
    <row r="17583" ht="14.25" customHeight="1" outlineLevel="1" spans="162:168">
      <c r="FF17583" s="55">
        <v>17576</v>
      </c>
      <c r="FG17583" s="55" t="s">
        <v>2094</v>
      </c>
      <c r="FH17583" s="55" t="s">
        <v>1263</v>
      </c>
      <c r="FI17583" s="55">
        <v>1</v>
      </c>
      <c r="FJ17583" s="55">
        <v>80000</v>
      </c>
      <c r="FK17583" s="55" t="s">
        <v>1258</v>
      </c>
      <c r="FL17583" s="55">
        <v>0.0417</v>
      </c>
    </row>
    <row r="17584" ht="14.25" customHeight="1" outlineLevel="1" spans="162:168">
      <c r="FF17584" s="55">
        <v>17577</v>
      </c>
      <c r="FG17584" s="55" t="s">
        <v>2094</v>
      </c>
      <c r="FH17584" s="55" t="s">
        <v>1263</v>
      </c>
      <c r="FI17584" s="55">
        <v>1</v>
      </c>
      <c r="FJ17584" s="55">
        <v>130000</v>
      </c>
      <c r="FK17584" s="55" t="s">
        <v>1258</v>
      </c>
      <c r="FL17584" s="55">
        <v>0.0417</v>
      </c>
    </row>
    <row r="17585" ht="14.25" customHeight="1" outlineLevel="1" spans="162:168">
      <c r="FF17585" s="55">
        <v>17578</v>
      </c>
      <c r="FG17585" s="55" t="s">
        <v>2094</v>
      </c>
      <c r="FH17585" s="55" t="s">
        <v>1263</v>
      </c>
      <c r="FI17585" s="55">
        <v>1</v>
      </c>
      <c r="FJ17585" s="55">
        <v>260000</v>
      </c>
      <c r="FK17585" s="55" t="s">
        <v>1258</v>
      </c>
      <c r="FL17585" s="55">
        <v>0.0417</v>
      </c>
    </row>
    <row r="17586" ht="14.25" customHeight="1" outlineLevel="1" spans="162:168">
      <c r="FF17586" s="55">
        <v>17579</v>
      </c>
      <c r="FG17586" s="55" t="s">
        <v>2094</v>
      </c>
      <c r="FH17586" s="55" t="s">
        <v>1263</v>
      </c>
      <c r="FI17586" s="55">
        <v>1</v>
      </c>
      <c r="FJ17586" s="55">
        <v>400000</v>
      </c>
      <c r="FK17586" s="55" t="s">
        <v>1258</v>
      </c>
      <c r="FL17586" s="55">
        <v>0.0417</v>
      </c>
    </row>
    <row r="17587" ht="14.25" customHeight="1" outlineLevel="1" spans="162:168">
      <c r="FF17587" s="55">
        <v>17580</v>
      </c>
      <c r="FG17587" s="55" t="s">
        <v>2094</v>
      </c>
      <c r="FH17587" s="55" t="s">
        <v>1263</v>
      </c>
      <c r="FI17587" s="55">
        <v>1</v>
      </c>
      <c r="FJ17587" s="55">
        <v>530000</v>
      </c>
      <c r="FK17587" s="55" t="s">
        <v>1258</v>
      </c>
      <c r="FL17587" s="55">
        <v>0.0417</v>
      </c>
    </row>
    <row r="17588" ht="14.25" customHeight="1" outlineLevel="1" spans="162:168">
      <c r="FF17588" s="55">
        <v>17581</v>
      </c>
      <c r="FG17588" s="55" t="s">
        <v>2094</v>
      </c>
      <c r="FH17588" s="55" t="s">
        <v>1263</v>
      </c>
      <c r="FI17588" s="55">
        <v>1</v>
      </c>
      <c r="FJ17588" s="55">
        <v>540000</v>
      </c>
      <c r="FK17588" s="55" t="s">
        <v>1258</v>
      </c>
      <c r="FL17588" s="55">
        <v>0.0417</v>
      </c>
    </row>
    <row r="17589" ht="14.25" customHeight="1" outlineLevel="1" spans="162:168">
      <c r="FF17589" s="55">
        <v>17582</v>
      </c>
      <c r="FG17589" s="55" t="s">
        <v>2094</v>
      </c>
      <c r="FH17589" s="55" t="s">
        <v>1263</v>
      </c>
      <c r="FI17589" s="55">
        <v>10</v>
      </c>
      <c r="FJ17589" s="55">
        <v>0</v>
      </c>
      <c r="FK17589" s="55" t="s">
        <v>1258</v>
      </c>
      <c r="FL17589" s="55">
        <v>0.0792</v>
      </c>
    </row>
    <row r="17590" ht="14.25" customHeight="1" outlineLevel="1" spans="162:168">
      <c r="FF17590" s="55">
        <v>17583</v>
      </c>
      <c r="FG17590" s="55" t="s">
        <v>2094</v>
      </c>
      <c r="FH17590" s="55" t="s">
        <v>1263</v>
      </c>
      <c r="FI17590" s="55">
        <v>10</v>
      </c>
      <c r="FJ17590" s="55">
        <v>1000</v>
      </c>
      <c r="FK17590" s="55" t="s">
        <v>1258</v>
      </c>
      <c r="FL17590" s="55">
        <v>0.0792</v>
      </c>
    </row>
    <row r="17591" ht="14.25" customHeight="1" outlineLevel="1" spans="162:168">
      <c r="FF17591" s="55">
        <v>17584</v>
      </c>
      <c r="FG17591" s="55" t="s">
        <v>2094</v>
      </c>
      <c r="FH17591" s="55" t="s">
        <v>1263</v>
      </c>
      <c r="FI17591" s="55">
        <v>10</v>
      </c>
      <c r="FJ17591" s="55">
        <v>2500</v>
      </c>
      <c r="FK17591" s="55" t="s">
        <v>1258</v>
      </c>
      <c r="FL17591" s="55">
        <v>0.07</v>
      </c>
    </row>
    <row r="17592" ht="14.25" customHeight="1" outlineLevel="1" spans="162:168">
      <c r="FF17592" s="55">
        <v>17585</v>
      </c>
      <c r="FG17592" s="55" t="s">
        <v>2094</v>
      </c>
      <c r="FH17592" s="55" t="s">
        <v>1263</v>
      </c>
      <c r="FI17592" s="55">
        <v>10</v>
      </c>
      <c r="FJ17592" s="55">
        <v>5000</v>
      </c>
      <c r="FK17592" s="55" t="s">
        <v>1258</v>
      </c>
      <c r="FL17592" s="55">
        <v>0.0642</v>
      </c>
    </row>
    <row r="17593" ht="14.25" customHeight="1" outlineLevel="1" spans="162:168">
      <c r="FF17593" s="55">
        <v>17586</v>
      </c>
      <c r="FG17593" s="55" t="s">
        <v>2094</v>
      </c>
      <c r="FH17593" s="55" t="s">
        <v>1263</v>
      </c>
      <c r="FI17593" s="55">
        <v>10</v>
      </c>
      <c r="FJ17593" s="55">
        <v>10000</v>
      </c>
      <c r="FK17593" s="55" t="s">
        <v>1258</v>
      </c>
      <c r="FL17593" s="55">
        <v>0.0642</v>
      </c>
    </row>
    <row r="17594" ht="14.25" customHeight="1" outlineLevel="1" spans="162:168">
      <c r="FF17594" s="55">
        <v>17587</v>
      </c>
      <c r="FG17594" s="55" t="s">
        <v>2094</v>
      </c>
      <c r="FH17594" s="55" t="s">
        <v>1263</v>
      </c>
      <c r="FI17594" s="55">
        <v>10</v>
      </c>
      <c r="FJ17594" s="55">
        <v>25000</v>
      </c>
      <c r="FK17594" s="55" t="s">
        <v>1258</v>
      </c>
      <c r="FL17594" s="55">
        <v>0.0642</v>
      </c>
    </row>
    <row r="17595" ht="14.25" customHeight="1" outlineLevel="1" spans="162:168">
      <c r="FF17595" s="55">
        <v>17588</v>
      </c>
      <c r="FG17595" s="55" t="s">
        <v>2094</v>
      </c>
      <c r="FH17595" s="55" t="s">
        <v>1263</v>
      </c>
      <c r="FI17595" s="55">
        <v>10</v>
      </c>
      <c r="FJ17595" s="55">
        <v>50000</v>
      </c>
      <c r="FK17595" s="55" t="s">
        <v>1258</v>
      </c>
      <c r="FL17595" s="55">
        <v>0.0642</v>
      </c>
    </row>
    <row r="17596" ht="14.25" customHeight="1" outlineLevel="1" spans="162:168">
      <c r="FF17596" s="55">
        <v>17589</v>
      </c>
      <c r="FG17596" s="55" t="s">
        <v>2094</v>
      </c>
      <c r="FH17596" s="55" t="s">
        <v>1263</v>
      </c>
      <c r="FI17596" s="55">
        <v>10</v>
      </c>
      <c r="FJ17596" s="55">
        <v>80000</v>
      </c>
      <c r="FK17596" s="55" t="s">
        <v>1258</v>
      </c>
      <c r="FL17596" s="55">
        <v>0.0642</v>
      </c>
    </row>
    <row r="17597" ht="14.25" customHeight="1" outlineLevel="1" spans="162:168">
      <c r="FF17597" s="55">
        <v>17590</v>
      </c>
      <c r="FG17597" s="55" t="s">
        <v>2094</v>
      </c>
      <c r="FH17597" s="55" t="s">
        <v>1263</v>
      </c>
      <c r="FI17597" s="55">
        <v>10</v>
      </c>
      <c r="FJ17597" s="55">
        <v>130000</v>
      </c>
      <c r="FK17597" s="55" t="s">
        <v>1258</v>
      </c>
      <c r="FL17597" s="55">
        <v>0.0642</v>
      </c>
    </row>
    <row r="17598" ht="14.25" customHeight="1" outlineLevel="1" spans="162:168">
      <c r="FF17598" s="55">
        <v>17591</v>
      </c>
      <c r="FG17598" s="55" t="s">
        <v>2094</v>
      </c>
      <c r="FH17598" s="55" t="s">
        <v>1263</v>
      </c>
      <c r="FI17598" s="55">
        <v>10</v>
      </c>
      <c r="FJ17598" s="55">
        <v>260000</v>
      </c>
      <c r="FK17598" s="55" t="s">
        <v>1258</v>
      </c>
      <c r="FL17598" s="55">
        <v>0.0642</v>
      </c>
    </row>
    <row r="17599" ht="14.25" customHeight="1" outlineLevel="1" spans="162:168">
      <c r="FF17599" s="55">
        <v>17592</v>
      </c>
      <c r="FG17599" s="55" t="s">
        <v>2094</v>
      </c>
      <c r="FH17599" s="55" t="s">
        <v>1263</v>
      </c>
      <c r="FI17599" s="55">
        <v>10</v>
      </c>
      <c r="FJ17599" s="55">
        <v>400000</v>
      </c>
      <c r="FK17599" s="55" t="s">
        <v>1258</v>
      </c>
      <c r="FL17599" s="55">
        <v>0.0642</v>
      </c>
    </row>
    <row r="17600" ht="14.25" customHeight="1" outlineLevel="1" spans="162:168">
      <c r="FF17600" s="55">
        <v>17593</v>
      </c>
      <c r="FG17600" s="55" t="s">
        <v>2094</v>
      </c>
      <c r="FH17600" s="55" t="s">
        <v>1263</v>
      </c>
      <c r="FI17600" s="55">
        <v>10</v>
      </c>
      <c r="FJ17600" s="55">
        <v>530000</v>
      </c>
      <c r="FK17600" s="55" t="s">
        <v>1258</v>
      </c>
      <c r="FL17600" s="55">
        <v>0.0642</v>
      </c>
    </row>
    <row r="17601" ht="14.25" customHeight="1" outlineLevel="1" spans="162:168">
      <c r="FF17601" s="55">
        <v>17594</v>
      </c>
      <c r="FG17601" s="55" t="s">
        <v>2094</v>
      </c>
      <c r="FH17601" s="55" t="s">
        <v>1263</v>
      </c>
      <c r="FI17601" s="55">
        <v>10</v>
      </c>
      <c r="FJ17601" s="55">
        <v>540000</v>
      </c>
      <c r="FK17601" s="55" t="s">
        <v>1258</v>
      </c>
      <c r="FL17601" s="55">
        <v>0.0642</v>
      </c>
    </row>
    <row r="17602" ht="14.25" customHeight="1" outlineLevel="1" spans="162:168">
      <c r="FF17602" s="55">
        <v>17595</v>
      </c>
      <c r="FG17602" s="55" t="s">
        <v>2094</v>
      </c>
      <c r="FH17602" s="55" t="s">
        <v>1263</v>
      </c>
      <c r="FI17602" s="55">
        <v>11</v>
      </c>
      <c r="FJ17602" s="55">
        <v>0</v>
      </c>
      <c r="FK17602" s="55" t="s">
        <v>1258</v>
      </c>
      <c r="FL17602" s="55">
        <v>0.0792</v>
      </c>
    </row>
    <row r="17603" ht="14.25" customHeight="1" outlineLevel="1" spans="162:168">
      <c r="FF17603" s="55">
        <v>17596</v>
      </c>
      <c r="FG17603" s="55" t="s">
        <v>2094</v>
      </c>
      <c r="FH17603" s="55" t="s">
        <v>1263</v>
      </c>
      <c r="FI17603" s="55">
        <v>11</v>
      </c>
      <c r="FJ17603" s="55">
        <v>1000</v>
      </c>
      <c r="FK17603" s="55" t="s">
        <v>1258</v>
      </c>
      <c r="FL17603" s="55">
        <v>0.0792</v>
      </c>
    </row>
    <row r="17604" ht="14.25" customHeight="1" outlineLevel="1" spans="162:168">
      <c r="FF17604" s="55">
        <v>17597</v>
      </c>
      <c r="FG17604" s="55" t="s">
        <v>2094</v>
      </c>
      <c r="FH17604" s="55" t="s">
        <v>1263</v>
      </c>
      <c r="FI17604" s="55">
        <v>11</v>
      </c>
      <c r="FJ17604" s="55">
        <v>2500</v>
      </c>
      <c r="FK17604" s="55" t="s">
        <v>1258</v>
      </c>
      <c r="FL17604" s="55">
        <v>0.07</v>
      </c>
    </row>
    <row r="17605" ht="14.25" customHeight="1" outlineLevel="1" spans="162:168">
      <c r="FF17605" s="55">
        <v>17598</v>
      </c>
      <c r="FG17605" s="55" t="s">
        <v>2094</v>
      </c>
      <c r="FH17605" s="55" t="s">
        <v>1263</v>
      </c>
      <c r="FI17605" s="55">
        <v>11</v>
      </c>
      <c r="FJ17605" s="55">
        <v>5000</v>
      </c>
      <c r="FK17605" s="55" t="s">
        <v>1258</v>
      </c>
      <c r="FL17605" s="55">
        <v>0.0642</v>
      </c>
    </row>
    <row r="17606" ht="14.25" customHeight="1" outlineLevel="1" spans="162:168">
      <c r="FF17606" s="55">
        <v>17599</v>
      </c>
      <c r="FG17606" s="55" t="s">
        <v>2094</v>
      </c>
      <c r="FH17606" s="55" t="s">
        <v>1263</v>
      </c>
      <c r="FI17606" s="55">
        <v>11</v>
      </c>
      <c r="FJ17606" s="55">
        <v>10000</v>
      </c>
      <c r="FK17606" s="55" t="s">
        <v>1258</v>
      </c>
      <c r="FL17606" s="55">
        <v>0.0642</v>
      </c>
    </row>
    <row r="17607" ht="14.25" customHeight="1" outlineLevel="1" spans="162:168">
      <c r="FF17607" s="55">
        <v>17600</v>
      </c>
      <c r="FG17607" s="55" t="s">
        <v>2094</v>
      </c>
      <c r="FH17607" s="55" t="s">
        <v>1263</v>
      </c>
      <c r="FI17607" s="55">
        <v>11</v>
      </c>
      <c r="FJ17607" s="55">
        <v>25000</v>
      </c>
      <c r="FK17607" s="55" t="s">
        <v>1258</v>
      </c>
      <c r="FL17607" s="55">
        <v>0.0642</v>
      </c>
    </row>
    <row r="17608" ht="14.25" customHeight="1" outlineLevel="1" spans="162:168">
      <c r="FF17608" s="55">
        <v>17601</v>
      </c>
      <c r="FG17608" s="55" t="s">
        <v>2094</v>
      </c>
      <c r="FH17608" s="55" t="s">
        <v>1263</v>
      </c>
      <c r="FI17608" s="55">
        <v>11</v>
      </c>
      <c r="FJ17608" s="55">
        <v>50000</v>
      </c>
      <c r="FK17608" s="55" t="s">
        <v>1258</v>
      </c>
      <c r="FL17608" s="55">
        <v>0.0642</v>
      </c>
    </row>
    <row r="17609" ht="14.25" customHeight="1" outlineLevel="1" spans="162:168">
      <c r="FF17609" s="55">
        <v>17602</v>
      </c>
      <c r="FG17609" s="55" t="s">
        <v>2094</v>
      </c>
      <c r="FH17609" s="55" t="s">
        <v>1263</v>
      </c>
      <c r="FI17609" s="55">
        <v>11</v>
      </c>
      <c r="FJ17609" s="55">
        <v>80000</v>
      </c>
      <c r="FK17609" s="55" t="s">
        <v>1258</v>
      </c>
      <c r="FL17609" s="55">
        <v>0.0642</v>
      </c>
    </row>
    <row r="17610" ht="14.25" customHeight="1" outlineLevel="1" spans="162:168">
      <c r="FF17610" s="55">
        <v>17603</v>
      </c>
      <c r="FG17610" s="55" t="s">
        <v>2094</v>
      </c>
      <c r="FH17610" s="55" t="s">
        <v>1263</v>
      </c>
      <c r="FI17610" s="55">
        <v>11</v>
      </c>
      <c r="FJ17610" s="55">
        <v>130000</v>
      </c>
      <c r="FK17610" s="55" t="s">
        <v>1258</v>
      </c>
      <c r="FL17610" s="55">
        <v>0.0642</v>
      </c>
    </row>
    <row r="17611" ht="14.25" customHeight="1" outlineLevel="1" spans="162:168">
      <c r="FF17611" s="55">
        <v>17604</v>
      </c>
      <c r="FG17611" s="55" t="s">
        <v>2094</v>
      </c>
      <c r="FH17611" s="55" t="s">
        <v>1263</v>
      </c>
      <c r="FI17611" s="55">
        <v>11</v>
      </c>
      <c r="FJ17611" s="55">
        <v>260000</v>
      </c>
      <c r="FK17611" s="55" t="s">
        <v>1258</v>
      </c>
      <c r="FL17611" s="55">
        <v>0.0642</v>
      </c>
    </row>
    <row r="17612" ht="14.25" customHeight="1" outlineLevel="1" spans="162:168">
      <c r="FF17612" s="55">
        <v>17605</v>
      </c>
      <c r="FG17612" s="55" t="s">
        <v>2094</v>
      </c>
      <c r="FH17612" s="55" t="s">
        <v>1263</v>
      </c>
      <c r="FI17612" s="55">
        <v>11</v>
      </c>
      <c r="FJ17612" s="55">
        <v>400000</v>
      </c>
      <c r="FK17612" s="55" t="s">
        <v>1258</v>
      </c>
      <c r="FL17612" s="55">
        <v>0.0642</v>
      </c>
    </row>
    <row r="17613" ht="14.25" customHeight="1" outlineLevel="1" spans="162:168">
      <c r="FF17613" s="55">
        <v>17606</v>
      </c>
      <c r="FG17613" s="55" t="s">
        <v>2094</v>
      </c>
      <c r="FH17613" s="55" t="s">
        <v>1263</v>
      </c>
      <c r="FI17613" s="55">
        <v>11</v>
      </c>
      <c r="FJ17613" s="55">
        <v>530000</v>
      </c>
      <c r="FK17613" s="55" t="s">
        <v>1258</v>
      </c>
      <c r="FL17613" s="55">
        <v>0.0642</v>
      </c>
    </row>
    <row r="17614" ht="14.25" customHeight="1" outlineLevel="1" spans="162:168">
      <c r="FF17614" s="55">
        <v>17607</v>
      </c>
      <c r="FG17614" s="55" t="s">
        <v>2094</v>
      </c>
      <c r="FH17614" s="55" t="s">
        <v>1263</v>
      </c>
      <c r="FI17614" s="55">
        <v>11</v>
      </c>
      <c r="FJ17614" s="55">
        <v>540000</v>
      </c>
      <c r="FK17614" s="55" t="s">
        <v>1258</v>
      </c>
      <c r="FL17614" s="55">
        <v>0.0642</v>
      </c>
    </row>
    <row r="17615" ht="14.25" customHeight="1" outlineLevel="1" spans="162:168">
      <c r="FF17615" s="55">
        <v>17608</v>
      </c>
      <c r="FG17615" s="55" t="s">
        <v>2094</v>
      </c>
      <c r="FH17615" s="55" t="s">
        <v>1263</v>
      </c>
      <c r="FI17615" s="55">
        <v>12</v>
      </c>
      <c r="FJ17615" s="55">
        <v>0</v>
      </c>
      <c r="FK17615" s="55" t="s">
        <v>1258</v>
      </c>
      <c r="FL17615" s="55">
        <v>0.0742</v>
      </c>
    </row>
    <row r="17616" ht="14.25" customHeight="1" outlineLevel="1" spans="162:168">
      <c r="FF17616" s="55">
        <v>17609</v>
      </c>
      <c r="FG17616" s="55" t="s">
        <v>2094</v>
      </c>
      <c r="FH17616" s="55" t="s">
        <v>1263</v>
      </c>
      <c r="FI17616" s="55">
        <v>12</v>
      </c>
      <c r="FJ17616" s="55">
        <v>1000</v>
      </c>
      <c r="FK17616" s="55" t="s">
        <v>1258</v>
      </c>
      <c r="FL17616" s="55">
        <v>0.0742</v>
      </c>
    </row>
    <row r="17617" ht="14.25" customHeight="1" outlineLevel="1" spans="162:168">
      <c r="FF17617" s="55">
        <v>17610</v>
      </c>
      <c r="FG17617" s="55" t="s">
        <v>2094</v>
      </c>
      <c r="FH17617" s="55" t="s">
        <v>1263</v>
      </c>
      <c r="FI17617" s="55">
        <v>12</v>
      </c>
      <c r="FJ17617" s="55">
        <v>2500</v>
      </c>
      <c r="FK17617" s="55" t="s">
        <v>1258</v>
      </c>
      <c r="FL17617" s="55">
        <v>0.0659</v>
      </c>
    </row>
    <row r="17618" ht="14.25" customHeight="1" outlineLevel="1" spans="162:168">
      <c r="FF17618" s="55">
        <v>17611</v>
      </c>
      <c r="FG17618" s="55" t="s">
        <v>2094</v>
      </c>
      <c r="FH17618" s="55" t="s">
        <v>1263</v>
      </c>
      <c r="FI17618" s="55">
        <v>12</v>
      </c>
      <c r="FJ17618" s="55">
        <v>10000</v>
      </c>
      <c r="FK17618" s="55" t="s">
        <v>1258</v>
      </c>
      <c r="FL17618" s="55">
        <v>0.06</v>
      </c>
    </row>
    <row r="17619" ht="14.25" customHeight="1" outlineLevel="1" spans="162:168">
      <c r="FF17619" s="55">
        <v>17612</v>
      </c>
      <c r="FG17619" s="55" t="s">
        <v>2094</v>
      </c>
      <c r="FH17619" s="55" t="s">
        <v>1263</v>
      </c>
      <c r="FI17619" s="55">
        <v>12</v>
      </c>
      <c r="FJ17619" s="55">
        <v>25000</v>
      </c>
      <c r="FK17619" s="55" t="s">
        <v>1258</v>
      </c>
      <c r="FL17619" s="55">
        <v>0.06</v>
      </c>
    </row>
    <row r="17620" ht="14.25" customHeight="1" outlineLevel="1" spans="162:168">
      <c r="FF17620" s="55">
        <v>17613</v>
      </c>
      <c r="FG17620" s="55" t="s">
        <v>2094</v>
      </c>
      <c r="FH17620" s="55" t="s">
        <v>1263</v>
      </c>
      <c r="FI17620" s="55">
        <v>12</v>
      </c>
      <c r="FJ17620" s="55">
        <v>50000</v>
      </c>
      <c r="FK17620" s="55" t="s">
        <v>1258</v>
      </c>
      <c r="FL17620" s="55">
        <v>0.06</v>
      </c>
    </row>
    <row r="17621" ht="14.25" customHeight="1" outlineLevel="1" spans="162:168">
      <c r="FF17621" s="55">
        <v>17614</v>
      </c>
      <c r="FG17621" s="55" t="s">
        <v>2094</v>
      </c>
      <c r="FH17621" s="55" t="s">
        <v>1263</v>
      </c>
      <c r="FI17621" s="55">
        <v>12</v>
      </c>
      <c r="FJ17621" s="55">
        <v>80000</v>
      </c>
      <c r="FK17621" s="55" t="s">
        <v>1258</v>
      </c>
      <c r="FL17621" s="55">
        <v>0.06</v>
      </c>
    </row>
    <row r="17622" ht="14.25" customHeight="1" outlineLevel="1" spans="162:168">
      <c r="FF17622" s="55">
        <v>17615</v>
      </c>
      <c r="FG17622" s="55" t="s">
        <v>2094</v>
      </c>
      <c r="FH17622" s="55" t="s">
        <v>1263</v>
      </c>
      <c r="FI17622" s="55">
        <v>12</v>
      </c>
      <c r="FJ17622" s="55">
        <v>130000</v>
      </c>
      <c r="FK17622" s="55" t="s">
        <v>1258</v>
      </c>
      <c r="FL17622" s="55">
        <v>0.06</v>
      </c>
    </row>
    <row r="17623" ht="14.25" customHeight="1" outlineLevel="1" spans="162:168">
      <c r="FF17623" s="55">
        <v>17616</v>
      </c>
      <c r="FG17623" s="55" t="s">
        <v>2094</v>
      </c>
      <c r="FH17623" s="55" t="s">
        <v>1263</v>
      </c>
      <c r="FI17623" s="55">
        <v>12</v>
      </c>
      <c r="FJ17623" s="55">
        <v>260000</v>
      </c>
      <c r="FK17623" s="55" t="s">
        <v>1258</v>
      </c>
      <c r="FL17623" s="55">
        <v>0.06</v>
      </c>
    </row>
    <row r="17624" ht="14.25" customHeight="1" outlineLevel="1" spans="162:168">
      <c r="FF17624" s="55">
        <v>17617</v>
      </c>
      <c r="FG17624" s="55" t="s">
        <v>2094</v>
      </c>
      <c r="FH17624" s="55" t="s">
        <v>1263</v>
      </c>
      <c r="FI17624" s="55">
        <v>12</v>
      </c>
      <c r="FJ17624" s="55">
        <v>400000</v>
      </c>
      <c r="FK17624" s="55" t="s">
        <v>1258</v>
      </c>
      <c r="FL17624" s="55">
        <v>0.06</v>
      </c>
    </row>
    <row r="17625" ht="14.25" customHeight="1" outlineLevel="1" spans="162:168">
      <c r="FF17625" s="55">
        <v>17618</v>
      </c>
      <c r="FG17625" s="55" t="s">
        <v>2094</v>
      </c>
      <c r="FH17625" s="55" t="s">
        <v>1263</v>
      </c>
      <c r="FI17625" s="55">
        <v>12</v>
      </c>
      <c r="FJ17625" s="55">
        <v>530000</v>
      </c>
      <c r="FK17625" s="55" t="s">
        <v>1258</v>
      </c>
      <c r="FL17625" s="55">
        <v>0.06</v>
      </c>
    </row>
    <row r="17626" ht="14.25" customHeight="1" outlineLevel="1" spans="162:168">
      <c r="FF17626" s="55">
        <v>17619</v>
      </c>
      <c r="FG17626" s="55" t="s">
        <v>2094</v>
      </c>
      <c r="FH17626" s="55" t="s">
        <v>1263</v>
      </c>
      <c r="FI17626" s="55">
        <v>12</v>
      </c>
      <c r="FJ17626" s="55">
        <v>540000</v>
      </c>
      <c r="FK17626" s="55" t="s">
        <v>1258</v>
      </c>
      <c r="FL17626" s="55">
        <v>0.06</v>
      </c>
    </row>
    <row r="17627" ht="14.25" customHeight="1" outlineLevel="1" spans="162:168">
      <c r="FF17627" s="55">
        <v>17620</v>
      </c>
      <c r="FG17627" s="55" t="s">
        <v>2094</v>
      </c>
      <c r="FH17627" s="55" t="s">
        <v>1263</v>
      </c>
      <c r="FI17627" s="55">
        <v>13</v>
      </c>
      <c r="FJ17627" s="55">
        <v>0</v>
      </c>
      <c r="FK17627" s="55" t="s">
        <v>1258</v>
      </c>
      <c r="FL17627" s="55">
        <v>0.0742</v>
      </c>
    </row>
    <row r="17628" ht="14.25" customHeight="1" outlineLevel="1" spans="162:168">
      <c r="FF17628" s="55">
        <v>17621</v>
      </c>
      <c r="FG17628" s="55" t="s">
        <v>2094</v>
      </c>
      <c r="FH17628" s="55" t="s">
        <v>1263</v>
      </c>
      <c r="FI17628" s="55">
        <v>13</v>
      </c>
      <c r="FJ17628" s="55">
        <v>1000</v>
      </c>
      <c r="FK17628" s="55" t="s">
        <v>1258</v>
      </c>
      <c r="FL17628" s="55">
        <v>0.0742</v>
      </c>
    </row>
    <row r="17629" ht="14.25" customHeight="1" outlineLevel="1" spans="162:168">
      <c r="FF17629" s="55">
        <v>17622</v>
      </c>
      <c r="FG17629" s="55" t="s">
        <v>2094</v>
      </c>
      <c r="FH17629" s="55" t="s">
        <v>1263</v>
      </c>
      <c r="FI17629" s="55">
        <v>13</v>
      </c>
      <c r="FJ17629" s="55">
        <v>2500</v>
      </c>
      <c r="FK17629" s="55" t="s">
        <v>1258</v>
      </c>
      <c r="FL17629" s="55">
        <v>0.0659</v>
      </c>
    </row>
    <row r="17630" ht="14.25" customHeight="1" outlineLevel="1" spans="162:168">
      <c r="FF17630" s="55">
        <v>17623</v>
      </c>
      <c r="FG17630" s="55" t="s">
        <v>2094</v>
      </c>
      <c r="FH17630" s="55" t="s">
        <v>1263</v>
      </c>
      <c r="FI17630" s="55">
        <v>13</v>
      </c>
      <c r="FJ17630" s="55">
        <v>5000</v>
      </c>
      <c r="FK17630" s="55" t="s">
        <v>1258</v>
      </c>
      <c r="FL17630" s="55">
        <v>0.06</v>
      </c>
    </row>
    <row r="17631" ht="14.25" customHeight="1" outlineLevel="1" spans="162:168">
      <c r="FF17631" s="55">
        <v>17624</v>
      </c>
      <c r="FG17631" s="55" t="s">
        <v>2094</v>
      </c>
      <c r="FH17631" s="55" t="s">
        <v>1263</v>
      </c>
      <c r="FI17631" s="55">
        <v>13</v>
      </c>
      <c r="FJ17631" s="55">
        <v>10000</v>
      </c>
      <c r="FK17631" s="55" t="s">
        <v>1258</v>
      </c>
      <c r="FL17631" s="55">
        <v>0.06</v>
      </c>
    </row>
    <row r="17632" ht="14.25" customHeight="1" outlineLevel="1" spans="162:168">
      <c r="FF17632" s="55">
        <v>17625</v>
      </c>
      <c r="FG17632" s="55" t="s">
        <v>2094</v>
      </c>
      <c r="FH17632" s="55" t="s">
        <v>1263</v>
      </c>
      <c r="FI17632" s="55">
        <v>13</v>
      </c>
      <c r="FJ17632" s="55">
        <v>25000</v>
      </c>
      <c r="FK17632" s="55" t="s">
        <v>1258</v>
      </c>
      <c r="FL17632" s="55">
        <v>0.06</v>
      </c>
    </row>
    <row r="17633" ht="14.25" customHeight="1" outlineLevel="1" spans="162:168">
      <c r="FF17633" s="55">
        <v>17626</v>
      </c>
      <c r="FG17633" s="55" t="s">
        <v>2094</v>
      </c>
      <c r="FH17633" s="55" t="s">
        <v>1263</v>
      </c>
      <c r="FI17633" s="55">
        <v>13</v>
      </c>
      <c r="FJ17633" s="55">
        <v>50000</v>
      </c>
      <c r="FK17633" s="55" t="s">
        <v>1258</v>
      </c>
      <c r="FL17633" s="55">
        <v>0.06</v>
      </c>
    </row>
    <row r="17634" ht="14.25" customHeight="1" outlineLevel="1" spans="162:168">
      <c r="FF17634" s="55">
        <v>17627</v>
      </c>
      <c r="FG17634" s="55" t="s">
        <v>2094</v>
      </c>
      <c r="FH17634" s="55" t="s">
        <v>1263</v>
      </c>
      <c r="FI17634" s="55">
        <v>13</v>
      </c>
      <c r="FJ17634" s="55">
        <v>80000</v>
      </c>
      <c r="FK17634" s="55" t="s">
        <v>1258</v>
      </c>
      <c r="FL17634" s="55">
        <v>0.06</v>
      </c>
    </row>
    <row r="17635" ht="14.25" customHeight="1" outlineLevel="1" spans="162:168">
      <c r="FF17635" s="55">
        <v>17628</v>
      </c>
      <c r="FG17635" s="55" t="s">
        <v>2094</v>
      </c>
      <c r="FH17635" s="55" t="s">
        <v>1263</v>
      </c>
      <c r="FI17635" s="55">
        <v>13</v>
      </c>
      <c r="FJ17635" s="55">
        <v>130000</v>
      </c>
      <c r="FK17635" s="55" t="s">
        <v>1258</v>
      </c>
      <c r="FL17635" s="55">
        <v>0.06</v>
      </c>
    </row>
    <row r="17636" ht="14.25" customHeight="1" outlineLevel="1" spans="162:168">
      <c r="FF17636" s="55">
        <v>17629</v>
      </c>
      <c r="FG17636" s="55" t="s">
        <v>2094</v>
      </c>
      <c r="FH17636" s="55" t="s">
        <v>1263</v>
      </c>
      <c r="FI17636" s="55">
        <v>13</v>
      </c>
      <c r="FJ17636" s="55">
        <v>260000</v>
      </c>
      <c r="FK17636" s="55" t="s">
        <v>1258</v>
      </c>
      <c r="FL17636" s="55">
        <v>0.06</v>
      </c>
    </row>
    <row r="17637" ht="14.25" customHeight="1" outlineLevel="1" spans="162:168">
      <c r="FF17637" s="55">
        <v>17630</v>
      </c>
      <c r="FG17637" s="55" t="s">
        <v>2094</v>
      </c>
      <c r="FH17637" s="55" t="s">
        <v>1263</v>
      </c>
      <c r="FI17637" s="55">
        <v>13</v>
      </c>
      <c r="FJ17637" s="55">
        <v>400000</v>
      </c>
      <c r="FK17637" s="55" t="s">
        <v>1258</v>
      </c>
      <c r="FL17637" s="55">
        <v>0.06</v>
      </c>
    </row>
    <row r="17638" ht="14.25" customHeight="1" outlineLevel="1" spans="162:168">
      <c r="FF17638" s="55">
        <v>17631</v>
      </c>
      <c r="FG17638" s="55" t="s">
        <v>2094</v>
      </c>
      <c r="FH17638" s="55" t="s">
        <v>1263</v>
      </c>
      <c r="FI17638" s="55">
        <v>13</v>
      </c>
      <c r="FJ17638" s="55">
        <v>530000</v>
      </c>
      <c r="FK17638" s="55" t="s">
        <v>1258</v>
      </c>
      <c r="FL17638" s="55">
        <v>0.06</v>
      </c>
    </row>
    <row r="17639" ht="14.25" customHeight="1" outlineLevel="1" spans="162:168">
      <c r="FF17639" s="55">
        <v>17632</v>
      </c>
      <c r="FG17639" s="55" t="s">
        <v>2094</v>
      </c>
      <c r="FH17639" s="55" t="s">
        <v>1263</v>
      </c>
      <c r="FI17639" s="55">
        <v>13</v>
      </c>
      <c r="FJ17639" s="55">
        <v>540000</v>
      </c>
      <c r="FK17639" s="55" t="s">
        <v>1258</v>
      </c>
      <c r="FL17639" s="55">
        <v>0.06</v>
      </c>
    </row>
    <row r="17640" ht="14.25" customHeight="1" outlineLevel="1" spans="162:168">
      <c r="FF17640" s="55">
        <v>17633</v>
      </c>
      <c r="FG17640" s="55" t="s">
        <v>2094</v>
      </c>
      <c r="FH17640" s="55" t="s">
        <v>1263</v>
      </c>
      <c r="FI17640" s="55">
        <v>14</v>
      </c>
      <c r="FJ17640" s="55">
        <v>0</v>
      </c>
      <c r="FK17640" s="55" t="s">
        <v>1258</v>
      </c>
      <c r="FL17640" s="55">
        <v>0.0742</v>
      </c>
    </row>
    <row r="17641" ht="14.25" customHeight="1" outlineLevel="1" spans="162:168">
      <c r="FF17641" s="55">
        <v>17634</v>
      </c>
      <c r="FG17641" s="55" t="s">
        <v>2094</v>
      </c>
      <c r="FH17641" s="55" t="s">
        <v>1263</v>
      </c>
      <c r="FI17641" s="55">
        <v>14</v>
      </c>
      <c r="FJ17641" s="55">
        <v>1000</v>
      </c>
      <c r="FK17641" s="55" t="s">
        <v>1258</v>
      </c>
      <c r="FL17641" s="55">
        <v>0.0742</v>
      </c>
    </row>
    <row r="17642" ht="14.25" customHeight="1" outlineLevel="1" spans="162:168">
      <c r="FF17642" s="55">
        <v>17635</v>
      </c>
      <c r="FG17642" s="55" t="s">
        <v>2094</v>
      </c>
      <c r="FH17642" s="55" t="s">
        <v>1263</v>
      </c>
      <c r="FI17642" s="55">
        <v>14</v>
      </c>
      <c r="FJ17642" s="55">
        <v>2500</v>
      </c>
      <c r="FK17642" s="55" t="s">
        <v>1258</v>
      </c>
      <c r="FL17642" s="55">
        <v>0.0659</v>
      </c>
    </row>
    <row r="17643" ht="14.25" customHeight="1" outlineLevel="1" spans="162:168">
      <c r="FF17643" s="55">
        <v>17636</v>
      </c>
      <c r="FG17643" s="55" t="s">
        <v>2094</v>
      </c>
      <c r="FH17643" s="55" t="s">
        <v>1263</v>
      </c>
      <c r="FI17643" s="55">
        <v>14</v>
      </c>
      <c r="FJ17643" s="55">
        <v>5000</v>
      </c>
      <c r="FK17643" s="55" t="s">
        <v>1258</v>
      </c>
      <c r="FL17643" s="55">
        <v>0.06</v>
      </c>
    </row>
    <row r="17644" ht="14.25" customHeight="1" outlineLevel="1" spans="162:168">
      <c r="FF17644" s="55">
        <v>17637</v>
      </c>
      <c r="FG17644" s="55" t="s">
        <v>2094</v>
      </c>
      <c r="FH17644" s="55" t="s">
        <v>1263</v>
      </c>
      <c r="FI17644" s="55">
        <v>14</v>
      </c>
      <c r="FJ17644" s="55">
        <v>10000</v>
      </c>
      <c r="FK17644" s="55" t="s">
        <v>1258</v>
      </c>
      <c r="FL17644" s="55">
        <v>0.06</v>
      </c>
    </row>
    <row r="17645" ht="14.25" customHeight="1" outlineLevel="1" spans="162:168">
      <c r="FF17645" s="55">
        <v>17638</v>
      </c>
      <c r="FG17645" s="55" t="s">
        <v>2094</v>
      </c>
      <c r="FH17645" s="55" t="s">
        <v>1263</v>
      </c>
      <c r="FI17645" s="55">
        <v>14</v>
      </c>
      <c r="FJ17645" s="55">
        <v>25000</v>
      </c>
      <c r="FK17645" s="55" t="s">
        <v>1258</v>
      </c>
      <c r="FL17645" s="55">
        <v>0.06</v>
      </c>
    </row>
    <row r="17646" ht="14.25" customHeight="1" outlineLevel="1" spans="162:168">
      <c r="FF17646" s="55">
        <v>17639</v>
      </c>
      <c r="FG17646" s="55" t="s">
        <v>2094</v>
      </c>
      <c r="FH17646" s="55" t="s">
        <v>1263</v>
      </c>
      <c r="FI17646" s="55">
        <v>14</v>
      </c>
      <c r="FJ17646" s="55">
        <v>50000</v>
      </c>
      <c r="FK17646" s="55" t="s">
        <v>1258</v>
      </c>
      <c r="FL17646" s="55">
        <v>0.06</v>
      </c>
    </row>
    <row r="17647" ht="14.25" customHeight="1" outlineLevel="1" spans="162:168">
      <c r="FF17647" s="55">
        <v>17640</v>
      </c>
      <c r="FG17647" s="55" t="s">
        <v>2094</v>
      </c>
      <c r="FH17647" s="55" t="s">
        <v>1263</v>
      </c>
      <c r="FI17647" s="55">
        <v>14</v>
      </c>
      <c r="FJ17647" s="55">
        <v>80000</v>
      </c>
      <c r="FK17647" s="55" t="s">
        <v>1258</v>
      </c>
      <c r="FL17647" s="55">
        <v>0.06</v>
      </c>
    </row>
    <row r="17648" ht="14.25" customHeight="1" outlineLevel="1" spans="162:168">
      <c r="FF17648" s="55">
        <v>17641</v>
      </c>
      <c r="FG17648" s="55" t="s">
        <v>2094</v>
      </c>
      <c r="FH17648" s="55" t="s">
        <v>1263</v>
      </c>
      <c r="FI17648" s="55">
        <v>14</v>
      </c>
      <c r="FJ17648" s="55">
        <v>130000</v>
      </c>
      <c r="FK17648" s="55" t="s">
        <v>1258</v>
      </c>
      <c r="FL17648" s="55">
        <v>0.06</v>
      </c>
    </row>
    <row r="17649" ht="14.25" customHeight="1" outlineLevel="1" spans="162:168">
      <c r="FF17649" s="55">
        <v>17642</v>
      </c>
      <c r="FG17649" s="55" t="s">
        <v>2094</v>
      </c>
      <c r="FH17649" s="55" t="s">
        <v>1263</v>
      </c>
      <c r="FI17649" s="55">
        <v>14</v>
      </c>
      <c r="FJ17649" s="55">
        <v>260000</v>
      </c>
      <c r="FK17649" s="55" t="s">
        <v>1258</v>
      </c>
      <c r="FL17649" s="55">
        <v>0.06</v>
      </c>
    </row>
    <row r="17650" ht="14.25" customHeight="1" outlineLevel="1" spans="162:168">
      <c r="FF17650" s="55">
        <v>17643</v>
      </c>
      <c r="FG17650" s="55" t="s">
        <v>2094</v>
      </c>
      <c r="FH17650" s="55" t="s">
        <v>1263</v>
      </c>
      <c r="FI17650" s="55">
        <v>14</v>
      </c>
      <c r="FJ17650" s="55">
        <v>400000</v>
      </c>
      <c r="FK17650" s="55" t="s">
        <v>1258</v>
      </c>
      <c r="FL17650" s="55">
        <v>0.06</v>
      </c>
    </row>
    <row r="17651" ht="14.25" customHeight="1" outlineLevel="1" spans="162:168">
      <c r="FF17651" s="55">
        <v>17644</v>
      </c>
      <c r="FG17651" s="55" t="s">
        <v>2094</v>
      </c>
      <c r="FH17651" s="55" t="s">
        <v>1263</v>
      </c>
      <c r="FI17651" s="55">
        <v>14</v>
      </c>
      <c r="FJ17651" s="55">
        <v>530000</v>
      </c>
      <c r="FK17651" s="55" t="s">
        <v>1258</v>
      </c>
      <c r="FL17651" s="55">
        <v>0.06</v>
      </c>
    </row>
    <row r="17652" ht="14.25" customHeight="1" outlineLevel="1" spans="162:168">
      <c r="FF17652" s="55">
        <v>17645</v>
      </c>
      <c r="FG17652" s="55" t="s">
        <v>2094</v>
      </c>
      <c r="FH17652" s="55" t="s">
        <v>1263</v>
      </c>
      <c r="FI17652" s="55">
        <v>14</v>
      </c>
      <c r="FJ17652" s="55">
        <v>540000</v>
      </c>
      <c r="FK17652" s="55" t="s">
        <v>1258</v>
      </c>
      <c r="FL17652" s="55">
        <v>0.06</v>
      </c>
    </row>
    <row r="17653" ht="14.25" customHeight="1" outlineLevel="1" spans="162:168">
      <c r="FF17653" s="55">
        <v>17646</v>
      </c>
      <c r="FG17653" s="55" t="s">
        <v>2094</v>
      </c>
      <c r="FH17653" s="55" t="s">
        <v>1263</v>
      </c>
      <c r="FI17653" s="55">
        <v>2</v>
      </c>
      <c r="FJ17653" s="55">
        <v>0</v>
      </c>
      <c r="FK17653" s="55" t="s">
        <v>1258</v>
      </c>
      <c r="FL17653" s="55">
        <v>0.0833</v>
      </c>
    </row>
    <row r="17654" ht="14.25" customHeight="1" outlineLevel="1" spans="162:168">
      <c r="FF17654" s="55">
        <v>17647</v>
      </c>
      <c r="FG17654" s="55" t="s">
        <v>2094</v>
      </c>
      <c r="FH17654" s="55" t="s">
        <v>1263</v>
      </c>
      <c r="FI17654" s="55">
        <v>2</v>
      </c>
      <c r="FJ17654" s="55">
        <v>1000</v>
      </c>
      <c r="FK17654" s="55" t="s">
        <v>1258</v>
      </c>
      <c r="FL17654" s="55">
        <v>0.0792</v>
      </c>
    </row>
    <row r="17655" ht="14.25" customHeight="1" outlineLevel="1" spans="162:168">
      <c r="FF17655" s="55">
        <v>17648</v>
      </c>
      <c r="FG17655" s="55" t="s">
        <v>2094</v>
      </c>
      <c r="FH17655" s="55" t="s">
        <v>1263</v>
      </c>
      <c r="FI17655" s="55">
        <v>2</v>
      </c>
      <c r="FJ17655" s="55">
        <v>2500</v>
      </c>
      <c r="FK17655" s="55" t="s">
        <v>1258</v>
      </c>
      <c r="FL17655" s="55">
        <v>0.075</v>
      </c>
    </row>
    <row r="17656" ht="14.25" customHeight="1" outlineLevel="1" spans="162:168">
      <c r="FF17656" s="55">
        <v>17649</v>
      </c>
      <c r="FG17656" s="55" t="s">
        <v>2094</v>
      </c>
      <c r="FH17656" s="55" t="s">
        <v>1263</v>
      </c>
      <c r="FI17656" s="55">
        <v>2</v>
      </c>
      <c r="FJ17656" s="55">
        <v>5000</v>
      </c>
      <c r="FK17656" s="55" t="s">
        <v>1258</v>
      </c>
      <c r="FL17656" s="55">
        <v>0.0667</v>
      </c>
    </row>
    <row r="17657" ht="14.25" customHeight="1" outlineLevel="1" spans="162:168">
      <c r="FF17657" s="55">
        <v>17650</v>
      </c>
      <c r="FG17657" s="55" t="s">
        <v>2094</v>
      </c>
      <c r="FH17657" s="55" t="s">
        <v>1263</v>
      </c>
      <c r="FI17657" s="55">
        <v>2</v>
      </c>
      <c r="FJ17657" s="55">
        <v>10000</v>
      </c>
      <c r="FK17657" s="55" t="s">
        <v>1258</v>
      </c>
      <c r="FL17657" s="55">
        <v>0.0583</v>
      </c>
    </row>
    <row r="17658" ht="14.25" customHeight="1" outlineLevel="1" spans="162:168">
      <c r="FF17658" s="55">
        <v>17651</v>
      </c>
      <c r="FG17658" s="55" t="s">
        <v>2094</v>
      </c>
      <c r="FH17658" s="55" t="s">
        <v>1263</v>
      </c>
      <c r="FI17658" s="55">
        <v>2</v>
      </c>
      <c r="FJ17658" s="55">
        <v>25000</v>
      </c>
      <c r="FK17658" s="55" t="s">
        <v>1258</v>
      </c>
      <c r="FL17658" s="55">
        <v>0.05</v>
      </c>
    </row>
    <row r="17659" ht="14.25" customHeight="1" outlineLevel="1" spans="162:168">
      <c r="FF17659" s="55">
        <v>17652</v>
      </c>
      <c r="FG17659" s="55" t="s">
        <v>2094</v>
      </c>
      <c r="FH17659" s="55" t="s">
        <v>1263</v>
      </c>
      <c r="FI17659" s="55">
        <v>2</v>
      </c>
      <c r="FJ17659" s="55">
        <v>50000</v>
      </c>
      <c r="FK17659" s="55" t="s">
        <v>1258</v>
      </c>
      <c r="FL17659" s="55">
        <v>0.0458</v>
      </c>
    </row>
    <row r="17660" ht="14.25" customHeight="1" outlineLevel="1" spans="162:168">
      <c r="FF17660" s="55">
        <v>17653</v>
      </c>
      <c r="FG17660" s="55" t="s">
        <v>2094</v>
      </c>
      <c r="FH17660" s="55" t="s">
        <v>1263</v>
      </c>
      <c r="FI17660" s="55">
        <v>2</v>
      </c>
      <c r="FJ17660" s="55">
        <v>80000</v>
      </c>
      <c r="FK17660" s="55" t="s">
        <v>1258</v>
      </c>
      <c r="FL17660" s="55">
        <v>0.0417</v>
      </c>
    </row>
    <row r="17661" ht="14.25" customHeight="1" outlineLevel="1" spans="162:168">
      <c r="FF17661" s="55">
        <v>17654</v>
      </c>
      <c r="FG17661" s="55" t="s">
        <v>2094</v>
      </c>
      <c r="FH17661" s="55" t="s">
        <v>1263</v>
      </c>
      <c r="FI17661" s="55">
        <v>2</v>
      </c>
      <c r="FJ17661" s="55">
        <v>130000</v>
      </c>
      <c r="FK17661" s="55" t="s">
        <v>1258</v>
      </c>
      <c r="FL17661" s="55">
        <v>0.0417</v>
      </c>
    </row>
    <row r="17662" ht="14.25" customHeight="1" outlineLevel="1" spans="162:168">
      <c r="FF17662" s="55">
        <v>17655</v>
      </c>
      <c r="FG17662" s="55" t="s">
        <v>2094</v>
      </c>
      <c r="FH17662" s="55" t="s">
        <v>1263</v>
      </c>
      <c r="FI17662" s="55">
        <v>2</v>
      </c>
      <c r="FJ17662" s="55">
        <v>260000</v>
      </c>
      <c r="FK17662" s="55" t="s">
        <v>1258</v>
      </c>
      <c r="FL17662" s="55">
        <v>0.0417</v>
      </c>
    </row>
    <row r="17663" ht="14.25" customHeight="1" outlineLevel="1" spans="162:168">
      <c r="FF17663" s="55">
        <v>17656</v>
      </c>
      <c r="FG17663" s="55" t="s">
        <v>2094</v>
      </c>
      <c r="FH17663" s="55" t="s">
        <v>1263</v>
      </c>
      <c r="FI17663" s="55">
        <v>2</v>
      </c>
      <c r="FJ17663" s="55">
        <v>400000</v>
      </c>
      <c r="FK17663" s="55" t="s">
        <v>1258</v>
      </c>
      <c r="FL17663" s="55">
        <v>0.0417</v>
      </c>
    </row>
    <row r="17664" ht="14.25" customHeight="1" outlineLevel="1" spans="162:168">
      <c r="FF17664" s="55">
        <v>17657</v>
      </c>
      <c r="FG17664" s="55" t="s">
        <v>2094</v>
      </c>
      <c r="FH17664" s="55" t="s">
        <v>1263</v>
      </c>
      <c r="FI17664" s="55">
        <v>2</v>
      </c>
      <c r="FJ17664" s="55">
        <v>530000</v>
      </c>
      <c r="FK17664" s="55" t="s">
        <v>1258</v>
      </c>
      <c r="FL17664" s="55">
        <v>0.0417</v>
      </c>
    </row>
    <row r="17665" ht="14.25" customHeight="1" outlineLevel="1" spans="162:168">
      <c r="FF17665" s="55">
        <v>17658</v>
      </c>
      <c r="FG17665" s="55" t="s">
        <v>2094</v>
      </c>
      <c r="FH17665" s="55" t="s">
        <v>1263</v>
      </c>
      <c r="FI17665" s="55">
        <v>2</v>
      </c>
      <c r="FJ17665" s="55">
        <v>540000</v>
      </c>
      <c r="FK17665" s="55" t="s">
        <v>1258</v>
      </c>
      <c r="FL17665" s="55">
        <v>0.0417</v>
      </c>
    </row>
    <row r="17666" ht="14.25" customHeight="1" outlineLevel="1" spans="162:168">
      <c r="FF17666" s="55">
        <v>17659</v>
      </c>
      <c r="FG17666" s="55" t="s">
        <v>2094</v>
      </c>
      <c r="FH17666" s="55" t="s">
        <v>1263</v>
      </c>
      <c r="FI17666" s="55">
        <v>3</v>
      </c>
      <c r="FJ17666" s="55">
        <v>0</v>
      </c>
      <c r="FK17666" s="55" t="s">
        <v>1258</v>
      </c>
      <c r="FL17666" s="55">
        <v>0.075</v>
      </c>
    </row>
    <row r="17667" ht="14.25" customHeight="1" outlineLevel="1" spans="162:168">
      <c r="FF17667" s="55">
        <v>17660</v>
      </c>
      <c r="FG17667" s="55" t="s">
        <v>2094</v>
      </c>
      <c r="FH17667" s="55" t="s">
        <v>1263</v>
      </c>
      <c r="FI17667" s="55">
        <v>3</v>
      </c>
      <c r="FJ17667" s="55">
        <v>1000</v>
      </c>
      <c r="FK17667" s="55" t="s">
        <v>1258</v>
      </c>
      <c r="FL17667" s="55">
        <v>0.0667</v>
      </c>
    </row>
    <row r="17668" ht="14.25" customHeight="1" outlineLevel="1" spans="162:168">
      <c r="FF17668" s="55">
        <v>17661</v>
      </c>
      <c r="FG17668" s="55" t="s">
        <v>2094</v>
      </c>
      <c r="FH17668" s="55" t="s">
        <v>1263</v>
      </c>
      <c r="FI17668" s="55">
        <v>3</v>
      </c>
      <c r="FJ17668" s="55">
        <v>2500</v>
      </c>
      <c r="FK17668" s="55" t="s">
        <v>1258</v>
      </c>
      <c r="FL17668" s="55">
        <v>0.0625</v>
      </c>
    </row>
    <row r="17669" ht="14.25" customHeight="1" outlineLevel="1" spans="162:168">
      <c r="FF17669" s="55">
        <v>17662</v>
      </c>
      <c r="FG17669" s="55" t="s">
        <v>2094</v>
      </c>
      <c r="FH17669" s="55" t="s">
        <v>1263</v>
      </c>
      <c r="FI17669" s="55">
        <v>3</v>
      </c>
      <c r="FJ17669" s="55">
        <v>5000</v>
      </c>
      <c r="FK17669" s="55" t="s">
        <v>1258</v>
      </c>
      <c r="FL17669" s="55">
        <v>0.0542</v>
      </c>
    </row>
    <row r="17670" ht="14.25" customHeight="1" outlineLevel="1" spans="162:168">
      <c r="FF17670" s="55">
        <v>17663</v>
      </c>
      <c r="FG17670" s="55" t="s">
        <v>2094</v>
      </c>
      <c r="FH17670" s="55" t="s">
        <v>1263</v>
      </c>
      <c r="FI17670" s="55">
        <v>3</v>
      </c>
      <c r="FJ17670" s="55">
        <v>10000</v>
      </c>
      <c r="FK17670" s="55" t="s">
        <v>1258</v>
      </c>
      <c r="FL17670" s="55">
        <v>0.0458</v>
      </c>
    </row>
    <row r="17671" ht="14.25" customHeight="1" outlineLevel="1" spans="162:168">
      <c r="FF17671" s="55">
        <v>17664</v>
      </c>
      <c r="FG17671" s="55" t="s">
        <v>2094</v>
      </c>
      <c r="FH17671" s="55" t="s">
        <v>1263</v>
      </c>
      <c r="FI17671" s="55">
        <v>3</v>
      </c>
      <c r="FJ17671" s="55">
        <v>25000</v>
      </c>
      <c r="FK17671" s="55" t="s">
        <v>1258</v>
      </c>
      <c r="FL17671" s="55">
        <v>0.0417</v>
      </c>
    </row>
    <row r="17672" ht="14.25" customHeight="1" outlineLevel="1" spans="162:168">
      <c r="FF17672" s="55">
        <v>17665</v>
      </c>
      <c r="FG17672" s="55" t="s">
        <v>2094</v>
      </c>
      <c r="FH17672" s="55" t="s">
        <v>1263</v>
      </c>
      <c r="FI17672" s="55">
        <v>3</v>
      </c>
      <c r="FJ17672" s="55">
        <v>50000</v>
      </c>
      <c r="FK17672" s="55" t="s">
        <v>1258</v>
      </c>
      <c r="FL17672" s="55">
        <v>0.0417</v>
      </c>
    </row>
    <row r="17673" ht="14.25" customHeight="1" outlineLevel="1" spans="162:168">
      <c r="FF17673" s="55">
        <v>17666</v>
      </c>
      <c r="FG17673" s="55" t="s">
        <v>2094</v>
      </c>
      <c r="FH17673" s="55" t="s">
        <v>1263</v>
      </c>
      <c r="FI17673" s="55">
        <v>3</v>
      </c>
      <c r="FJ17673" s="55">
        <v>80000</v>
      </c>
      <c r="FK17673" s="55" t="s">
        <v>1258</v>
      </c>
      <c r="FL17673" s="55">
        <v>0.0417</v>
      </c>
    </row>
    <row r="17674" ht="14.25" customHeight="1" outlineLevel="1" spans="162:168">
      <c r="FF17674" s="55">
        <v>17667</v>
      </c>
      <c r="FG17674" s="55" t="s">
        <v>2094</v>
      </c>
      <c r="FH17674" s="55" t="s">
        <v>1263</v>
      </c>
      <c r="FI17674" s="55">
        <v>3</v>
      </c>
      <c r="FJ17674" s="55">
        <v>130000</v>
      </c>
      <c r="FK17674" s="55" t="s">
        <v>1258</v>
      </c>
      <c r="FL17674" s="55">
        <v>0.0417</v>
      </c>
    </row>
    <row r="17675" ht="14.25" customHeight="1" outlineLevel="1" spans="162:168">
      <c r="FF17675" s="55">
        <v>17668</v>
      </c>
      <c r="FG17675" s="55" t="s">
        <v>2094</v>
      </c>
      <c r="FH17675" s="55" t="s">
        <v>1263</v>
      </c>
      <c r="FI17675" s="55">
        <v>3</v>
      </c>
      <c r="FJ17675" s="55">
        <v>260000</v>
      </c>
      <c r="FK17675" s="55" t="s">
        <v>1258</v>
      </c>
      <c r="FL17675" s="55">
        <v>0.0417</v>
      </c>
    </row>
    <row r="17676" ht="14.25" customHeight="1" outlineLevel="1" spans="162:168">
      <c r="FF17676" s="55">
        <v>17669</v>
      </c>
      <c r="FG17676" s="55" t="s">
        <v>2094</v>
      </c>
      <c r="FH17676" s="55" t="s">
        <v>1263</v>
      </c>
      <c r="FI17676" s="55">
        <v>3</v>
      </c>
      <c r="FJ17676" s="55">
        <v>400000</v>
      </c>
      <c r="FK17676" s="55" t="s">
        <v>1258</v>
      </c>
      <c r="FL17676" s="55">
        <v>0.0417</v>
      </c>
    </row>
    <row r="17677" ht="14.25" customHeight="1" outlineLevel="1" spans="162:168">
      <c r="FF17677" s="55">
        <v>17670</v>
      </c>
      <c r="FG17677" s="55" t="s">
        <v>2094</v>
      </c>
      <c r="FH17677" s="55" t="s">
        <v>1263</v>
      </c>
      <c r="FI17677" s="55">
        <v>3</v>
      </c>
      <c r="FJ17677" s="55">
        <v>530000</v>
      </c>
      <c r="FK17677" s="55" t="s">
        <v>1258</v>
      </c>
      <c r="FL17677" s="55">
        <v>0.0417</v>
      </c>
    </row>
    <row r="17678" ht="14.25" customHeight="1" outlineLevel="1" spans="162:168">
      <c r="FF17678" s="55">
        <v>17671</v>
      </c>
      <c r="FG17678" s="55" t="s">
        <v>2094</v>
      </c>
      <c r="FH17678" s="55" t="s">
        <v>1263</v>
      </c>
      <c r="FI17678" s="55">
        <v>3</v>
      </c>
      <c r="FJ17678" s="55">
        <v>540000</v>
      </c>
      <c r="FK17678" s="55" t="s">
        <v>1258</v>
      </c>
      <c r="FL17678" s="55">
        <v>0.0417</v>
      </c>
    </row>
    <row r="17679" ht="14.25" customHeight="1" outlineLevel="1" spans="162:168">
      <c r="FF17679" s="55">
        <v>17672</v>
      </c>
      <c r="FG17679" s="55" t="s">
        <v>2094</v>
      </c>
      <c r="FH17679" s="55" t="s">
        <v>1263</v>
      </c>
      <c r="FI17679" s="55">
        <v>4</v>
      </c>
      <c r="FJ17679" s="55">
        <v>0</v>
      </c>
      <c r="FK17679" s="55" t="s">
        <v>1258</v>
      </c>
      <c r="FL17679" s="55">
        <v>0.075</v>
      </c>
    </row>
    <row r="17680" ht="14.25" customHeight="1" outlineLevel="1" spans="162:168">
      <c r="FF17680" s="55">
        <v>17673</v>
      </c>
      <c r="FG17680" s="55" t="s">
        <v>2094</v>
      </c>
      <c r="FH17680" s="55" t="s">
        <v>1263</v>
      </c>
      <c r="FI17680" s="55">
        <v>4</v>
      </c>
      <c r="FJ17680" s="55">
        <v>1000</v>
      </c>
      <c r="FK17680" s="55" t="s">
        <v>1258</v>
      </c>
      <c r="FL17680" s="55">
        <v>0.0667</v>
      </c>
    </row>
    <row r="17681" ht="14.25" customHeight="1" outlineLevel="1" spans="162:168">
      <c r="FF17681" s="55">
        <v>17674</v>
      </c>
      <c r="FG17681" s="55" t="s">
        <v>2094</v>
      </c>
      <c r="FH17681" s="55" t="s">
        <v>1263</v>
      </c>
      <c r="FI17681" s="55">
        <v>4</v>
      </c>
      <c r="FJ17681" s="55">
        <v>2500</v>
      </c>
      <c r="FK17681" s="55" t="s">
        <v>1258</v>
      </c>
      <c r="FL17681" s="55">
        <v>0.0625</v>
      </c>
    </row>
    <row r="17682" ht="14.25" customHeight="1" outlineLevel="1" spans="162:168">
      <c r="FF17682" s="55">
        <v>17675</v>
      </c>
      <c r="FG17682" s="55" t="s">
        <v>2094</v>
      </c>
      <c r="FH17682" s="55" t="s">
        <v>1263</v>
      </c>
      <c r="FI17682" s="55">
        <v>4</v>
      </c>
      <c r="FJ17682" s="55">
        <v>5000</v>
      </c>
      <c r="FK17682" s="55" t="s">
        <v>1258</v>
      </c>
      <c r="FL17682" s="55">
        <v>0.0542</v>
      </c>
    </row>
    <row r="17683" ht="14.25" customHeight="1" outlineLevel="1" spans="162:168">
      <c r="FF17683" s="55">
        <v>17676</v>
      </c>
      <c r="FG17683" s="55" t="s">
        <v>2094</v>
      </c>
      <c r="FH17683" s="55" t="s">
        <v>1263</v>
      </c>
      <c r="FI17683" s="55">
        <v>4</v>
      </c>
      <c r="FJ17683" s="55">
        <v>10000</v>
      </c>
      <c r="FK17683" s="55" t="s">
        <v>1258</v>
      </c>
      <c r="FL17683" s="55">
        <v>0.0458</v>
      </c>
    </row>
    <row r="17684" ht="14.25" customHeight="1" outlineLevel="1" spans="162:168">
      <c r="FF17684" s="55">
        <v>17677</v>
      </c>
      <c r="FG17684" s="55" t="s">
        <v>2094</v>
      </c>
      <c r="FH17684" s="55" t="s">
        <v>1263</v>
      </c>
      <c r="FI17684" s="55">
        <v>4</v>
      </c>
      <c r="FJ17684" s="55">
        <v>25000</v>
      </c>
      <c r="FK17684" s="55" t="s">
        <v>1258</v>
      </c>
      <c r="FL17684" s="55">
        <v>0.0417</v>
      </c>
    </row>
    <row r="17685" ht="14.25" customHeight="1" outlineLevel="1" spans="162:168">
      <c r="FF17685" s="55">
        <v>17678</v>
      </c>
      <c r="FG17685" s="55" t="s">
        <v>2094</v>
      </c>
      <c r="FH17685" s="55" t="s">
        <v>1263</v>
      </c>
      <c r="FI17685" s="55">
        <v>4</v>
      </c>
      <c r="FJ17685" s="55">
        <v>50000</v>
      </c>
      <c r="FK17685" s="55" t="s">
        <v>1258</v>
      </c>
      <c r="FL17685" s="55">
        <v>0.0417</v>
      </c>
    </row>
    <row r="17686" ht="14.25" customHeight="1" outlineLevel="1" spans="162:168">
      <c r="FF17686" s="55">
        <v>17679</v>
      </c>
      <c r="FG17686" s="55" t="s">
        <v>2094</v>
      </c>
      <c r="FH17686" s="55" t="s">
        <v>1263</v>
      </c>
      <c r="FI17686" s="55">
        <v>4</v>
      </c>
      <c r="FJ17686" s="55">
        <v>80000</v>
      </c>
      <c r="FK17686" s="55" t="s">
        <v>1258</v>
      </c>
      <c r="FL17686" s="55">
        <v>0.0417</v>
      </c>
    </row>
    <row r="17687" ht="14.25" customHeight="1" outlineLevel="1" spans="162:168">
      <c r="FF17687" s="55">
        <v>17680</v>
      </c>
      <c r="FG17687" s="55" t="s">
        <v>2094</v>
      </c>
      <c r="FH17687" s="55" t="s">
        <v>1263</v>
      </c>
      <c r="FI17687" s="55">
        <v>4</v>
      </c>
      <c r="FJ17687" s="55">
        <v>130000</v>
      </c>
      <c r="FK17687" s="55" t="s">
        <v>1258</v>
      </c>
      <c r="FL17687" s="55">
        <v>0.0417</v>
      </c>
    </row>
    <row r="17688" ht="14.25" customHeight="1" outlineLevel="1" spans="162:168">
      <c r="FF17688" s="55">
        <v>17681</v>
      </c>
      <c r="FG17688" s="55" t="s">
        <v>2094</v>
      </c>
      <c r="FH17688" s="55" t="s">
        <v>1263</v>
      </c>
      <c r="FI17688" s="55">
        <v>4</v>
      </c>
      <c r="FJ17688" s="55">
        <v>260000</v>
      </c>
      <c r="FK17688" s="55" t="s">
        <v>1258</v>
      </c>
      <c r="FL17688" s="55">
        <v>0.0417</v>
      </c>
    </row>
    <row r="17689" ht="14.25" customHeight="1" outlineLevel="1" spans="162:168">
      <c r="FF17689" s="55">
        <v>17682</v>
      </c>
      <c r="FG17689" s="55" t="s">
        <v>2094</v>
      </c>
      <c r="FH17689" s="55" t="s">
        <v>1263</v>
      </c>
      <c r="FI17689" s="55">
        <v>4</v>
      </c>
      <c r="FJ17689" s="55">
        <v>400000</v>
      </c>
      <c r="FK17689" s="55" t="s">
        <v>1258</v>
      </c>
      <c r="FL17689" s="55">
        <v>0.0417</v>
      </c>
    </row>
    <row r="17690" ht="14.25" customHeight="1" outlineLevel="1" spans="162:168">
      <c r="FF17690" s="55">
        <v>17683</v>
      </c>
      <c r="FG17690" s="55" t="s">
        <v>2094</v>
      </c>
      <c r="FH17690" s="55" t="s">
        <v>1263</v>
      </c>
      <c r="FI17690" s="55">
        <v>4</v>
      </c>
      <c r="FJ17690" s="55">
        <v>530000</v>
      </c>
      <c r="FK17690" s="55" t="s">
        <v>1258</v>
      </c>
      <c r="FL17690" s="55">
        <v>0.0417</v>
      </c>
    </row>
    <row r="17691" ht="14.25" customHeight="1" outlineLevel="1" spans="162:168">
      <c r="FF17691" s="55">
        <v>17684</v>
      </c>
      <c r="FG17691" s="55" t="s">
        <v>2094</v>
      </c>
      <c r="FH17691" s="55" t="s">
        <v>1263</v>
      </c>
      <c r="FI17691" s="55">
        <v>4</v>
      </c>
      <c r="FJ17691" s="55">
        <v>540000</v>
      </c>
      <c r="FK17691" s="55" t="s">
        <v>1258</v>
      </c>
      <c r="FL17691" s="55">
        <v>0.0417</v>
      </c>
    </row>
    <row r="17692" ht="14.25" customHeight="1" outlineLevel="1" spans="162:168">
      <c r="FF17692" s="55">
        <v>17685</v>
      </c>
      <c r="FG17692" s="55" t="s">
        <v>2094</v>
      </c>
      <c r="FH17692" s="55" t="s">
        <v>1263</v>
      </c>
      <c r="FI17692" s="55">
        <v>5</v>
      </c>
      <c r="FJ17692" s="55">
        <v>0</v>
      </c>
      <c r="FK17692" s="55" t="s">
        <v>1258</v>
      </c>
      <c r="FL17692" s="55">
        <v>0.075</v>
      </c>
    </row>
    <row r="17693" ht="14.25" customHeight="1" outlineLevel="1" spans="162:168">
      <c r="FF17693" s="55">
        <v>17686</v>
      </c>
      <c r="FG17693" s="55" t="s">
        <v>2094</v>
      </c>
      <c r="FH17693" s="55" t="s">
        <v>1263</v>
      </c>
      <c r="FI17693" s="55">
        <v>5</v>
      </c>
      <c r="FJ17693" s="55">
        <v>1000</v>
      </c>
      <c r="FK17693" s="55" t="s">
        <v>1258</v>
      </c>
      <c r="FL17693" s="55">
        <v>0.0667</v>
      </c>
    </row>
    <row r="17694" ht="14.25" customHeight="1" outlineLevel="1" spans="162:168">
      <c r="FF17694" s="55">
        <v>17687</v>
      </c>
      <c r="FG17694" s="55" t="s">
        <v>2094</v>
      </c>
      <c r="FH17694" s="55" t="s">
        <v>1263</v>
      </c>
      <c r="FI17694" s="55">
        <v>5</v>
      </c>
      <c r="FJ17694" s="55">
        <v>2500</v>
      </c>
      <c r="FK17694" s="55" t="s">
        <v>1258</v>
      </c>
      <c r="FL17694" s="55">
        <v>0.0625</v>
      </c>
    </row>
    <row r="17695" ht="14.25" customHeight="1" outlineLevel="1" spans="162:168">
      <c r="FF17695" s="55">
        <v>17688</v>
      </c>
      <c r="FG17695" s="55" t="s">
        <v>2094</v>
      </c>
      <c r="FH17695" s="55" t="s">
        <v>1263</v>
      </c>
      <c r="FI17695" s="55">
        <v>5</v>
      </c>
      <c r="FJ17695" s="55">
        <v>5000</v>
      </c>
      <c r="FK17695" s="55" t="s">
        <v>1258</v>
      </c>
      <c r="FL17695" s="55">
        <v>0.0542</v>
      </c>
    </row>
    <row r="17696" ht="14.25" customHeight="1" outlineLevel="1" spans="162:168">
      <c r="FF17696" s="55">
        <v>17689</v>
      </c>
      <c r="FG17696" s="55" t="s">
        <v>2094</v>
      </c>
      <c r="FH17696" s="55" t="s">
        <v>1263</v>
      </c>
      <c r="FI17696" s="55">
        <v>5</v>
      </c>
      <c r="FJ17696" s="55">
        <v>10000</v>
      </c>
      <c r="FK17696" s="55" t="s">
        <v>1258</v>
      </c>
      <c r="FL17696" s="55">
        <v>0.0458</v>
      </c>
    </row>
    <row r="17697" ht="14.25" customHeight="1" outlineLevel="1" spans="162:168">
      <c r="FF17697" s="55">
        <v>17690</v>
      </c>
      <c r="FG17697" s="55" t="s">
        <v>2094</v>
      </c>
      <c r="FH17697" s="55" t="s">
        <v>1263</v>
      </c>
      <c r="FI17697" s="55">
        <v>5</v>
      </c>
      <c r="FJ17697" s="55">
        <v>25000</v>
      </c>
      <c r="FK17697" s="55" t="s">
        <v>1258</v>
      </c>
      <c r="FL17697" s="55">
        <v>0.0417</v>
      </c>
    </row>
    <row r="17698" ht="14.25" customHeight="1" outlineLevel="1" spans="162:168">
      <c r="FF17698" s="55">
        <v>17691</v>
      </c>
      <c r="FG17698" s="55" t="s">
        <v>2094</v>
      </c>
      <c r="FH17698" s="55" t="s">
        <v>1263</v>
      </c>
      <c r="FI17698" s="55">
        <v>5</v>
      </c>
      <c r="FJ17698" s="55">
        <v>50000</v>
      </c>
      <c r="FK17698" s="55" t="s">
        <v>1258</v>
      </c>
      <c r="FL17698" s="55">
        <v>0.0417</v>
      </c>
    </row>
    <row r="17699" ht="14.25" customHeight="1" outlineLevel="1" spans="162:168">
      <c r="FF17699" s="55">
        <v>17692</v>
      </c>
      <c r="FG17699" s="55" t="s">
        <v>2094</v>
      </c>
      <c r="FH17699" s="55" t="s">
        <v>1263</v>
      </c>
      <c r="FI17699" s="55">
        <v>5</v>
      </c>
      <c r="FJ17699" s="55">
        <v>80000</v>
      </c>
      <c r="FK17699" s="55" t="s">
        <v>1258</v>
      </c>
      <c r="FL17699" s="55">
        <v>0.0417</v>
      </c>
    </row>
    <row r="17700" ht="14.25" customHeight="1" outlineLevel="1" spans="162:168">
      <c r="FF17700" s="55">
        <v>17693</v>
      </c>
      <c r="FG17700" s="55" t="s">
        <v>2094</v>
      </c>
      <c r="FH17700" s="55" t="s">
        <v>1263</v>
      </c>
      <c r="FI17700" s="55">
        <v>5</v>
      </c>
      <c r="FJ17700" s="55">
        <v>130000</v>
      </c>
      <c r="FK17700" s="55" t="s">
        <v>1258</v>
      </c>
      <c r="FL17700" s="55">
        <v>0.0417</v>
      </c>
    </row>
    <row r="17701" ht="14.25" customHeight="1" outlineLevel="1" spans="162:168">
      <c r="FF17701" s="55">
        <v>17694</v>
      </c>
      <c r="FG17701" s="55" t="s">
        <v>2094</v>
      </c>
      <c r="FH17701" s="55" t="s">
        <v>1263</v>
      </c>
      <c r="FI17701" s="55">
        <v>5</v>
      </c>
      <c r="FJ17701" s="55">
        <v>260000</v>
      </c>
      <c r="FK17701" s="55" t="s">
        <v>1258</v>
      </c>
      <c r="FL17701" s="55">
        <v>0.0417</v>
      </c>
    </row>
    <row r="17702" ht="14.25" customHeight="1" outlineLevel="1" spans="162:168">
      <c r="FF17702" s="55">
        <v>17695</v>
      </c>
      <c r="FG17702" s="55" t="s">
        <v>2094</v>
      </c>
      <c r="FH17702" s="55" t="s">
        <v>1263</v>
      </c>
      <c r="FI17702" s="55">
        <v>5</v>
      </c>
      <c r="FJ17702" s="55">
        <v>400000</v>
      </c>
      <c r="FK17702" s="55" t="s">
        <v>1258</v>
      </c>
      <c r="FL17702" s="55">
        <v>0.0417</v>
      </c>
    </row>
    <row r="17703" ht="14.25" customHeight="1" outlineLevel="1" spans="162:168">
      <c r="FF17703" s="55">
        <v>17696</v>
      </c>
      <c r="FG17703" s="55" t="s">
        <v>2094</v>
      </c>
      <c r="FH17703" s="55" t="s">
        <v>1263</v>
      </c>
      <c r="FI17703" s="55">
        <v>5</v>
      </c>
      <c r="FJ17703" s="55">
        <v>530000</v>
      </c>
      <c r="FK17703" s="55" t="s">
        <v>1258</v>
      </c>
      <c r="FL17703" s="55">
        <v>0.0417</v>
      </c>
    </row>
    <row r="17704" ht="14.25" customHeight="1" outlineLevel="1" spans="162:168">
      <c r="FF17704" s="55">
        <v>17697</v>
      </c>
      <c r="FG17704" s="55" t="s">
        <v>2094</v>
      </c>
      <c r="FH17704" s="55" t="s">
        <v>1263</v>
      </c>
      <c r="FI17704" s="55">
        <v>5</v>
      </c>
      <c r="FJ17704" s="55">
        <v>540000</v>
      </c>
      <c r="FK17704" s="55" t="s">
        <v>1258</v>
      </c>
      <c r="FL17704" s="55">
        <v>0.0417</v>
      </c>
    </row>
    <row r="17705" ht="14.25" customHeight="1" outlineLevel="1" spans="162:168">
      <c r="FF17705" s="55">
        <v>17698</v>
      </c>
      <c r="FG17705" s="55" t="s">
        <v>2094</v>
      </c>
      <c r="FH17705" s="55" t="s">
        <v>1263</v>
      </c>
      <c r="FI17705" s="55">
        <v>6</v>
      </c>
      <c r="FJ17705" s="55">
        <v>0</v>
      </c>
      <c r="FK17705" s="55" t="s">
        <v>1258</v>
      </c>
      <c r="FL17705" s="55">
        <v>0.075</v>
      </c>
    </row>
    <row r="17706" ht="14.25" customHeight="1" outlineLevel="1" spans="162:168">
      <c r="FF17706" s="55">
        <v>17699</v>
      </c>
      <c r="FG17706" s="55" t="s">
        <v>2094</v>
      </c>
      <c r="FH17706" s="55" t="s">
        <v>1263</v>
      </c>
      <c r="FI17706" s="55">
        <v>6</v>
      </c>
      <c r="FJ17706" s="55">
        <v>1000</v>
      </c>
      <c r="FK17706" s="55" t="s">
        <v>1258</v>
      </c>
      <c r="FL17706" s="55">
        <v>0.0667</v>
      </c>
    </row>
    <row r="17707" ht="14.25" customHeight="1" outlineLevel="1" spans="162:168">
      <c r="FF17707" s="55">
        <v>17700</v>
      </c>
      <c r="FG17707" s="55" t="s">
        <v>2094</v>
      </c>
      <c r="FH17707" s="55" t="s">
        <v>1263</v>
      </c>
      <c r="FI17707" s="55">
        <v>6</v>
      </c>
      <c r="FJ17707" s="55">
        <v>2500</v>
      </c>
      <c r="FK17707" s="55" t="s">
        <v>1258</v>
      </c>
      <c r="FL17707" s="55">
        <v>0.0625</v>
      </c>
    </row>
    <row r="17708" ht="14.25" customHeight="1" outlineLevel="1" spans="162:168">
      <c r="FF17708" s="55">
        <v>17701</v>
      </c>
      <c r="FG17708" s="55" t="s">
        <v>2094</v>
      </c>
      <c r="FH17708" s="55" t="s">
        <v>1263</v>
      </c>
      <c r="FI17708" s="55">
        <v>6</v>
      </c>
      <c r="FJ17708" s="55">
        <v>5000</v>
      </c>
      <c r="FK17708" s="55" t="s">
        <v>1258</v>
      </c>
      <c r="FL17708" s="55">
        <v>0.0542</v>
      </c>
    </row>
    <row r="17709" ht="14.25" customHeight="1" outlineLevel="1" spans="162:168">
      <c r="FF17709" s="55">
        <v>17702</v>
      </c>
      <c r="FG17709" s="55" t="s">
        <v>2094</v>
      </c>
      <c r="FH17709" s="55" t="s">
        <v>1263</v>
      </c>
      <c r="FI17709" s="55">
        <v>6</v>
      </c>
      <c r="FJ17709" s="55">
        <v>10000</v>
      </c>
      <c r="FK17709" s="55" t="s">
        <v>1258</v>
      </c>
      <c r="FL17709" s="55">
        <v>0.0458</v>
      </c>
    </row>
    <row r="17710" ht="14.25" customHeight="1" outlineLevel="1" spans="162:168">
      <c r="FF17710" s="55">
        <v>17703</v>
      </c>
      <c r="FG17710" s="55" t="s">
        <v>2094</v>
      </c>
      <c r="FH17710" s="55" t="s">
        <v>1263</v>
      </c>
      <c r="FI17710" s="55">
        <v>6</v>
      </c>
      <c r="FJ17710" s="55">
        <v>25000</v>
      </c>
      <c r="FK17710" s="55" t="s">
        <v>1258</v>
      </c>
      <c r="FL17710" s="55">
        <v>0.0417</v>
      </c>
    </row>
    <row r="17711" ht="14.25" customHeight="1" outlineLevel="1" spans="162:168">
      <c r="FF17711" s="55">
        <v>17704</v>
      </c>
      <c r="FG17711" s="55" t="s">
        <v>2094</v>
      </c>
      <c r="FH17711" s="55" t="s">
        <v>1263</v>
      </c>
      <c r="FI17711" s="55">
        <v>6</v>
      </c>
      <c r="FJ17711" s="55">
        <v>50000</v>
      </c>
      <c r="FK17711" s="55" t="s">
        <v>1258</v>
      </c>
      <c r="FL17711" s="55">
        <v>0.0417</v>
      </c>
    </row>
    <row r="17712" ht="14.25" customHeight="1" outlineLevel="1" spans="162:168">
      <c r="FF17712" s="55">
        <v>17705</v>
      </c>
      <c r="FG17712" s="55" t="s">
        <v>2094</v>
      </c>
      <c r="FH17712" s="55" t="s">
        <v>1263</v>
      </c>
      <c r="FI17712" s="55">
        <v>6</v>
      </c>
      <c r="FJ17712" s="55">
        <v>80000</v>
      </c>
      <c r="FK17712" s="55" t="s">
        <v>1258</v>
      </c>
      <c r="FL17712" s="55">
        <v>0.0417</v>
      </c>
    </row>
    <row r="17713" ht="14.25" customHeight="1" outlineLevel="1" spans="162:168">
      <c r="FF17713" s="55">
        <v>17706</v>
      </c>
      <c r="FG17713" s="55" t="s">
        <v>2094</v>
      </c>
      <c r="FH17713" s="55" t="s">
        <v>1263</v>
      </c>
      <c r="FI17713" s="55">
        <v>6</v>
      </c>
      <c r="FJ17713" s="55">
        <v>130000</v>
      </c>
      <c r="FK17713" s="55" t="s">
        <v>1258</v>
      </c>
      <c r="FL17713" s="55">
        <v>0.0417</v>
      </c>
    </row>
    <row r="17714" ht="14.25" customHeight="1" outlineLevel="1" spans="162:168">
      <c r="FF17714" s="55">
        <v>17707</v>
      </c>
      <c r="FG17714" s="55" t="s">
        <v>2094</v>
      </c>
      <c r="FH17714" s="55" t="s">
        <v>1263</v>
      </c>
      <c r="FI17714" s="55">
        <v>6</v>
      </c>
      <c r="FJ17714" s="55">
        <v>260000</v>
      </c>
      <c r="FK17714" s="55" t="s">
        <v>1258</v>
      </c>
      <c r="FL17714" s="55">
        <v>0.0417</v>
      </c>
    </row>
    <row r="17715" ht="14.25" customHeight="1" outlineLevel="1" spans="162:168">
      <c r="FF17715" s="55">
        <v>17708</v>
      </c>
      <c r="FG17715" s="55" t="s">
        <v>2094</v>
      </c>
      <c r="FH17715" s="55" t="s">
        <v>1263</v>
      </c>
      <c r="FI17715" s="55">
        <v>6</v>
      </c>
      <c r="FJ17715" s="55">
        <v>400000</v>
      </c>
      <c r="FK17715" s="55" t="s">
        <v>1258</v>
      </c>
      <c r="FL17715" s="55">
        <v>0.0417</v>
      </c>
    </row>
    <row r="17716" ht="14.25" customHeight="1" outlineLevel="1" spans="162:168">
      <c r="FF17716" s="55">
        <v>17709</v>
      </c>
      <c r="FG17716" s="55" t="s">
        <v>2094</v>
      </c>
      <c r="FH17716" s="55" t="s">
        <v>1263</v>
      </c>
      <c r="FI17716" s="55">
        <v>6</v>
      </c>
      <c r="FJ17716" s="55">
        <v>530000</v>
      </c>
      <c r="FK17716" s="55" t="s">
        <v>1258</v>
      </c>
      <c r="FL17716" s="55">
        <v>0.0417</v>
      </c>
    </row>
    <row r="17717" ht="14.25" customHeight="1" outlineLevel="1" spans="162:168">
      <c r="FF17717" s="55">
        <v>17710</v>
      </c>
      <c r="FG17717" s="55" t="s">
        <v>2094</v>
      </c>
      <c r="FH17717" s="55" t="s">
        <v>1263</v>
      </c>
      <c r="FI17717" s="55">
        <v>6</v>
      </c>
      <c r="FJ17717" s="55">
        <v>540000</v>
      </c>
      <c r="FK17717" s="55" t="s">
        <v>1258</v>
      </c>
      <c r="FL17717" s="55">
        <v>0.0417</v>
      </c>
    </row>
    <row r="17718" ht="14.25" customHeight="1" outlineLevel="1" spans="162:168">
      <c r="FF17718" s="55">
        <v>17711</v>
      </c>
      <c r="FG17718" s="55" t="s">
        <v>2094</v>
      </c>
      <c r="FH17718" s="55" t="s">
        <v>1263</v>
      </c>
      <c r="FI17718" s="55">
        <v>7</v>
      </c>
      <c r="FJ17718" s="55">
        <v>0</v>
      </c>
      <c r="FK17718" s="55" t="s">
        <v>1258</v>
      </c>
      <c r="FL17718" s="55">
        <v>0.0375</v>
      </c>
    </row>
    <row r="17719" ht="14.25" customHeight="1" outlineLevel="1" spans="162:168">
      <c r="FF17719" s="55">
        <v>17712</v>
      </c>
      <c r="FG17719" s="55" t="s">
        <v>2094</v>
      </c>
      <c r="FH17719" s="55" t="s">
        <v>1263</v>
      </c>
      <c r="FI17719" s="55">
        <v>7</v>
      </c>
      <c r="FJ17719" s="55">
        <v>1000</v>
      </c>
      <c r="FK17719" s="55" t="s">
        <v>1258</v>
      </c>
      <c r="FL17719" s="55">
        <v>0.0375</v>
      </c>
    </row>
    <row r="17720" ht="14.25" customHeight="1" outlineLevel="1" spans="162:168">
      <c r="FF17720" s="55">
        <v>17713</v>
      </c>
      <c r="FG17720" s="55" t="s">
        <v>2094</v>
      </c>
      <c r="FH17720" s="55" t="s">
        <v>1263</v>
      </c>
      <c r="FI17720" s="55">
        <v>7</v>
      </c>
      <c r="FJ17720" s="55">
        <v>2500</v>
      </c>
      <c r="FK17720" s="55" t="s">
        <v>1258</v>
      </c>
      <c r="FL17720" s="55">
        <v>0.0375</v>
      </c>
    </row>
    <row r="17721" ht="14.25" customHeight="1" outlineLevel="1" spans="162:168">
      <c r="FF17721" s="55">
        <v>17714</v>
      </c>
      <c r="FG17721" s="55" t="s">
        <v>2094</v>
      </c>
      <c r="FH17721" s="55" t="s">
        <v>1263</v>
      </c>
      <c r="FI17721" s="55">
        <v>7</v>
      </c>
      <c r="FJ17721" s="55">
        <v>5000</v>
      </c>
      <c r="FK17721" s="55" t="s">
        <v>1258</v>
      </c>
      <c r="FL17721" s="55">
        <v>0.0375</v>
      </c>
    </row>
    <row r="17722" ht="14.25" customHeight="1" outlineLevel="1" spans="162:168">
      <c r="FF17722" s="55">
        <v>17715</v>
      </c>
      <c r="FG17722" s="55" t="s">
        <v>2094</v>
      </c>
      <c r="FH17722" s="55" t="s">
        <v>1263</v>
      </c>
      <c r="FI17722" s="55">
        <v>7</v>
      </c>
      <c r="FJ17722" s="55">
        <v>10000</v>
      </c>
      <c r="FK17722" s="55" t="s">
        <v>1258</v>
      </c>
      <c r="FL17722" s="55">
        <v>0.0375</v>
      </c>
    </row>
    <row r="17723" ht="14.25" customHeight="1" outlineLevel="1" spans="162:168">
      <c r="FF17723" s="55">
        <v>17716</v>
      </c>
      <c r="FG17723" s="55" t="s">
        <v>2094</v>
      </c>
      <c r="FH17723" s="55" t="s">
        <v>1263</v>
      </c>
      <c r="FI17723" s="55">
        <v>7</v>
      </c>
      <c r="FJ17723" s="55">
        <v>25000</v>
      </c>
      <c r="FK17723" s="55" t="s">
        <v>1258</v>
      </c>
      <c r="FL17723" s="55">
        <v>0.0375</v>
      </c>
    </row>
    <row r="17724" ht="14.25" customHeight="1" outlineLevel="1" spans="162:168">
      <c r="FF17724" s="55">
        <v>17717</v>
      </c>
      <c r="FG17724" s="55" t="s">
        <v>2094</v>
      </c>
      <c r="FH17724" s="55" t="s">
        <v>1263</v>
      </c>
      <c r="FI17724" s="55">
        <v>7</v>
      </c>
      <c r="FJ17724" s="55">
        <v>50000</v>
      </c>
      <c r="FK17724" s="55" t="s">
        <v>1258</v>
      </c>
      <c r="FL17724" s="55">
        <v>0.0375</v>
      </c>
    </row>
    <row r="17725" ht="14.25" customHeight="1" outlineLevel="1" spans="162:168">
      <c r="FF17725" s="55">
        <v>17718</v>
      </c>
      <c r="FG17725" s="55" t="s">
        <v>2094</v>
      </c>
      <c r="FH17725" s="55" t="s">
        <v>1263</v>
      </c>
      <c r="FI17725" s="55">
        <v>7</v>
      </c>
      <c r="FJ17725" s="55">
        <v>80000</v>
      </c>
      <c r="FK17725" s="55" t="s">
        <v>1258</v>
      </c>
      <c r="FL17725" s="55">
        <v>0.0375</v>
      </c>
    </row>
    <row r="17726" ht="14.25" customHeight="1" outlineLevel="1" spans="162:168">
      <c r="FF17726" s="55">
        <v>17719</v>
      </c>
      <c r="FG17726" s="55" t="s">
        <v>2094</v>
      </c>
      <c r="FH17726" s="55" t="s">
        <v>1263</v>
      </c>
      <c r="FI17726" s="55">
        <v>7</v>
      </c>
      <c r="FJ17726" s="55">
        <v>130000</v>
      </c>
      <c r="FK17726" s="55" t="s">
        <v>1258</v>
      </c>
      <c r="FL17726" s="55">
        <v>0.0375</v>
      </c>
    </row>
    <row r="17727" ht="14.25" customHeight="1" outlineLevel="1" spans="162:168">
      <c r="FF17727" s="55">
        <v>17720</v>
      </c>
      <c r="FG17727" s="55" t="s">
        <v>2094</v>
      </c>
      <c r="FH17727" s="55" t="s">
        <v>1263</v>
      </c>
      <c r="FI17727" s="55">
        <v>7</v>
      </c>
      <c r="FJ17727" s="55">
        <v>260000</v>
      </c>
      <c r="FK17727" s="55" t="s">
        <v>1258</v>
      </c>
      <c r="FL17727" s="55">
        <v>0.0375</v>
      </c>
    </row>
    <row r="17728" ht="14.25" customHeight="1" outlineLevel="1" spans="162:168">
      <c r="FF17728" s="55">
        <v>17721</v>
      </c>
      <c r="FG17728" s="55" t="s">
        <v>2094</v>
      </c>
      <c r="FH17728" s="55" t="s">
        <v>1263</v>
      </c>
      <c r="FI17728" s="55">
        <v>7</v>
      </c>
      <c r="FJ17728" s="55">
        <v>400000</v>
      </c>
      <c r="FK17728" s="55" t="s">
        <v>1258</v>
      </c>
      <c r="FL17728" s="55">
        <v>0.0375</v>
      </c>
    </row>
    <row r="17729" ht="14.25" customHeight="1" outlineLevel="1" spans="162:168">
      <c r="FF17729" s="55">
        <v>17722</v>
      </c>
      <c r="FG17729" s="55" t="s">
        <v>2094</v>
      </c>
      <c r="FH17729" s="55" t="s">
        <v>1263</v>
      </c>
      <c r="FI17729" s="55">
        <v>7</v>
      </c>
      <c r="FJ17729" s="55">
        <v>530000</v>
      </c>
      <c r="FK17729" s="55" t="s">
        <v>1258</v>
      </c>
      <c r="FL17729" s="55">
        <v>0.0375</v>
      </c>
    </row>
    <row r="17730" ht="14.25" customHeight="1" outlineLevel="1" spans="162:168">
      <c r="FF17730" s="55">
        <v>17723</v>
      </c>
      <c r="FG17730" s="55" t="s">
        <v>2094</v>
      </c>
      <c r="FH17730" s="55" t="s">
        <v>1263</v>
      </c>
      <c r="FI17730" s="55">
        <v>7</v>
      </c>
      <c r="FJ17730" s="55">
        <v>540000</v>
      </c>
      <c r="FK17730" s="55" t="s">
        <v>1258</v>
      </c>
      <c r="FL17730" s="55">
        <v>0.0375</v>
      </c>
    </row>
    <row r="17731" ht="14.25" customHeight="1" outlineLevel="1" spans="162:168">
      <c r="FF17731" s="55">
        <v>17724</v>
      </c>
      <c r="FG17731" s="55" t="s">
        <v>2094</v>
      </c>
      <c r="FH17731" s="55" t="s">
        <v>1263</v>
      </c>
      <c r="FI17731" s="55">
        <v>8</v>
      </c>
      <c r="FJ17731" s="55">
        <v>0</v>
      </c>
      <c r="FK17731" s="55" t="s">
        <v>1258</v>
      </c>
      <c r="FL17731" s="55">
        <v>0.0467</v>
      </c>
    </row>
    <row r="17732" ht="14.25" customHeight="1" outlineLevel="1" spans="162:168">
      <c r="FF17732" s="55">
        <v>17725</v>
      </c>
      <c r="FG17732" s="55" t="s">
        <v>2094</v>
      </c>
      <c r="FH17732" s="55" t="s">
        <v>1263</v>
      </c>
      <c r="FI17732" s="55">
        <v>8</v>
      </c>
      <c r="FJ17732" s="55">
        <v>1000</v>
      </c>
      <c r="FK17732" s="55" t="s">
        <v>1258</v>
      </c>
      <c r="FL17732" s="55">
        <v>0.0467</v>
      </c>
    </row>
    <row r="17733" ht="14.25" customHeight="1" outlineLevel="1" spans="162:168">
      <c r="FF17733" s="55">
        <v>17726</v>
      </c>
      <c r="FG17733" s="55" t="s">
        <v>2094</v>
      </c>
      <c r="FH17733" s="55" t="s">
        <v>1263</v>
      </c>
      <c r="FI17733" s="55">
        <v>8</v>
      </c>
      <c r="FJ17733" s="55">
        <v>2500</v>
      </c>
      <c r="FK17733" s="55" t="s">
        <v>1258</v>
      </c>
      <c r="FL17733" s="55">
        <v>0.0467</v>
      </c>
    </row>
    <row r="17734" ht="14.25" customHeight="1" outlineLevel="1" spans="162:168">
      <c r="FF17734" s="55">
        <v>17727</v>
      </c>
      <c r="FG17734" s="55" t="s">
        <v>2094</v>
      </c>
      <c r="FH17734" s="55" t="s">
        <v>1263</v>
      </c>
      <c r="FI17734" s="55">
        <v>8</v>
      </c>
      <c r="FJ17734" s="55">
        <v>5000</v>
      </c>
      <c r="FK17734" s="55" t="s">
        <v>1258</v>
      </c>
      <c r="FL17734" s="55">
        <v>0.0467</v>
      </c>
    </row>
    <row r="17735" ht="14.25" customHeight="1" outlineLevel="1" spans="162:168">
      <c r="FF17735" s="55">
        <v>17728</v>
      </c>
      <c r="FG17735" s="55" t="s">
        <v>2094</v>
      </c>
      <c r="FH17735" s="55" t="s">
        <v>1263</v>
      </c>
      <c r="FI17735" s="55">
        <v>8</v>
      </c>
      <c r="FJ17735" s="55">
        <v>10000</v>
      </c>
      <c r="FK17735" s="55" t="s">
        <v>1258</v>
      </c>
      <c r="FL17735" s="55">
        <v>0.0467</v>
      </c>
    </row>
    <row r="17736" ht="14.25" customHeight="1" outlineLevel="1" spans="162:168">
      <c r="FF17736" s="55">
        <v>17729</v>
      </c>
      <c r="FG17736" s="55" t="s">
        <v>2094</v>
      </c>
      <c r="FH17736" s="55" t="s">
        <v>1263</v>
      </c>
      <c r="FI17736" s="55">
        <v>8</v>
      </c>
      <c r="FJ17736" s="55">
        <v>25000</v>
      </c>
      <c r="FK17736" s="55" t="s">
        <v>1258</v>
      </c>
      <c r="FL17736" s="55">
        <v>0.0467</v>
      </c>
    </row>
    <row r="17737" ht="14.25" customHeight="1" outlineLevel="1" spans="162:168">
      <c r="FF17737" s="55">
        <v>17730</v>
      </c>
      <c r="FG17737" s="55" t="s">
        <v>2094</v>
      </c>
      <c r="FH17737" s="55" t="s">
        <v>1263</v>
      </c>
      <c r="FI17737" s="55">
        <v>8</v>
      </c>
      <c r="FJ17737" s="55">
        <v>50000</v>
      </c>
      <c r="FK17737" s="55" t="s">
        <v>1258</v>
      </c>
      <c r="FL17737" s="55">
        <v>0.0467</v>
      </c>
    </row>
    <row r="17738" ht="14.25" customHeight="1" outlineLevel="1" spans="162:168">
      <c r="FF17738" s="55">
        <v>17731</v>
      </c>
      <c r="FG17738" s="55" t="s">
        <v>2094</v>
      </c>
      <c r="FH17738" s="55" t="s">
        <v>1263</v>
      </c>
      <c r="FI17738" s="55">
        <v>8</v>
      </c>
      <c r="FJ17738" s="55">
        <v>80000</v>
      </c>
      <c r="FK17738" s="55" t="s">
        <v>1258</v>
      </c>
      <c r="FL17738" s="55">
        <v>0.0467</v>
      </c>
    </row>
    <row r="17739" ht="14.25" customHeight="1" outlineLevel="1" spans="162:168">
      <c r="FF17739" s="55">
        <v>17732</v>
      </c>
      <c r="FG17739" s="55" t="s">
        <v>2094</v>
      </c>
      <c r="FH17739" s="55" t="s">
        <v>1263</v>
      </c>
      <c r="FI17739" s="55">
        <v>8</v>
      </c>
      <c r="FJ17739" s="55">
        <v>130000</v>
      </c>
      <c r="FK17739" s="55" t="s">
        <v>1258</v>
      </c>
      <c r="FL17739" s="55">
        <v>0.0467</v>
      </c>
    </row>
    <row r="17740" ht="14.25" customHeight="1" outlineLevel="1" spans="162:168">
      <c r="FF17740" s="55">
        <v>17733</v>
      </c>
      <c r="FG17740" s="55" t="s">
        <v>2094</v>
      </c>
      <c r="FH17740" s="55" t="s">
        <v>1263</v>
      </c>
      <c r="FI17740" s="55">
        <v>8</v>
      </c>
      <c r="FJ17740" s="55">
        <v>260000</v>
      </c>
      <c r="FK17740" s="55" t="s">
        <v>1258</v>
      </c>
      <c r="FL17740" s="55">
        <v>0.0467</v>
      </c>
    </row>
    <row r="17741" ht="14.25" customHeight="1" outlineLevel="1" spans="162:168">
      <c r="FF17741" s="55">
        <v>17734</v>
      </c>
      <c r="FG17741" s="55" t="s">
        <v>2094</v>
      </c>
      <c r="FH17741" s="55" t="s">
        <v>1263</v>
      </c>
      <c r="FI17741" s="55">
        <v>8</v>
      </c>
      <c r="FJ17741" s="55">
        <v>400000</v>
      </c>
      <c r="FK17741" s="55" t="s">
        <v>1258</v>
      </c>
      <c r="FL17741" s="55">
        <v>0.0467</v>
      </c>
    </row>
    <row r="17742" ht="14.25" customHeight="1" outlineLevel="1" spans="162:168">
      <c r="FF17742" s="55">
        <v>17735</v>
      </c>
      <c r="FG17742" s="55" t="s">
        <v>2094</v>
      </c>
      <c r="FH17742" s="55" t="s">
        <v>1263</v>
      </c>
      <c r="FI17742" s="55">
        <v>8</v>
      </c>
      <c r="FJ17742" s="55">
        <v>530000</v>
      </c>
      <c r="FK17742" s="55" t="s">
        <v>1258</v>
      </c>
      <c r="FL17742" s="55">
        <v>0.0467</v>
      </c>
    </row>
    <row r="17743" ht="14.25" customHeight="1" outlineLevel="1" spans="162:168">
      <c r="FF17743" s="55">
        <v>17736</v>
      </c>
      <c r="FG17743" s="55" t="s">
        <v>2094</v>
      </c>
      <c r="FH17743" s="55" t="s">
        <v>1263</v>
      </c>
      <c r="FI17743" s="55">
        <v>8</v>
      </c>
      <c r="FJ17743" s="55">
        <v>540000</v>
      </c>
      <c r="FK17743" s="55" t="s">
        <v>1258</v>
      </c>
      <c r="FL17743" s="55">
        <v>0.0467</v>
      </c>
    </row>
    <row r="17744" ht="14.25" customHeight="1" outlineLevel="1" spans="162:168">
      <c r="FF17744" s="55">
        <v>17737</v>
      </c>
      <c r="FG17744" s="55" t="s">
        <v>2094</v>
      </c>
      <c r="FH17744" s="55" t="s">
        <v>1263</v>
      </c>
      <c r="FI17744" s="55">
        <v>9</v>
      </c>
      <c r="FJ17744" s="55">
        <v>0</v>
      </c>
      <c r="FK17744" s="55" t="s">
        <v>1258</v>
      </c>
      <c r="FL17744" s="55">
        <v>0.0792</v>
      </c>
    </row>
    <row r="17745" ht="14.25" customHeight="1" outlineLevel="1" spans="162:168">
      <c r="FF17745" s="55">
        <v>17738</v>
      </c>
      <c r="FG17745" s="55" t="s">
        <v>2094</v>
      </c>
      <c r="FH17745" s="55" t="s">
        <v>1263</v>
      </c>
      <c r="FI17745" s="55">
        <v>9</v>
      </c>
      <c r="FJ17745" s="55">
        <v>1000</v>
      </c>
      <c r="FK17745" s="55" t="s">
        <v>1258</v>
      </c>
      <c r="FL17745" s="55">
        <v>0.0792</v>
      </c>
    </row>
    <row r="17746" ht="14.25" customHeight="1" outlineLevel="1" spans="162:168">
      <c r="FF17746" s="55">
        <v>17739</v>
      </c>
      <c r="FG17746" s="55" t="s">
        <v>2094</v>
      </c>
      <c r="FH17746" s="55" t="s">
        <v>1263</v>
      </c>
      <c r="FI17746" s="55">
        <v>9</v>
      </c>
      <c r="FJ17746" s="55">
        <v>2500</v>
      </c>
      <c r="FK17746" s="55" t="s">
        <v>1258</v>
      </c>
      <c r="FL17746" s="55">
        <v>0.07</v>
      </c>
    </row>
    <row r="17747" ht="14.25" customHeight="1" outlineLevel="1" spans="162:168">
      <c r="FF17747" s="55">
        <v>17740</v>
      </c>
      <c r="FG17747" s="55" t="s">
        <v>2094</v>
      </c>
      <c r="FH17747" s="55" t="s">
        <v>1263</v>
      </c>
      <c r="FI17747" s="55">
        <v>9</v>
      </c>
      <c r="FJ17747" s="55">
        <v>5000</v>
      </c>
      <c r="FK17747" s="55" t="s">
        <v>1258</v>
      </c>
      <c r="FL17747" s="55">
        <v>0.0642</v>
      </c>
    </row>
    <row r="17748" ht="14.25" customHeight="1" outlineLevel="1" spans="162:168">
      <c r="FF17748" s="55">
        <v>17741</v>
      </c>
      <c r="FG17748" s="55" t="s">
        <v>2094</v>
      </c>
      <c r="FH17748" s="55" t="s">
        <v>1263</v>
      </c>
      <c r="FI17748" s="55">
        <v>9</v>
      </c>
      <c r="FJ17748" s="55">
        <v>10000</v>
      </c>
      <c r="FK17748" s="55" t="s">
        <v>1258</v>
      </c>
      <c r="FL17748" s="55">
        <v>0.0642</v>
      </c>
    </row>
    <row r="17749" ht="14.25" customHeight="1" outlineLevel="1" spans="162:168">
      <c r="FF17749" s="55">
        <v>17742</v>
      </c>
      <c r="FG17749" s="55" t="s">
        <v>2094</v>
      </c>
      <c r="FH17749" s="55" t="s">
        <v>1263</v>
      </c>
      <c r="FI17749" s="55">
        <v>9</v>
      </c>
      <c r="FJ17749" s="55">
        <v>25000</v>
      </c>
      <c r="FK17749" s="55" t="s">
        <v>1258</v>
      </c>
      <c r="FL17749" s="55">
        <v>0.0642</v>
      </c>
    </row>
    <row r="17750" ht="14.25" customHeight="1" outlineLevel="1" spans="162:168">
      <c r="FF17750" s="55">
        <v>17743</v>
      </c>
      <c r="FG17750" s="55" t="s">
        <v>2094</v>
      </c>
      <c r="FH17750" s="55" t="s">
        <v>1263</v>
      </c>
      <c r="FI17750" s="55">
        <v>9</v>
      </c>
      <c r="FJ17750" s="55">
        <v>50000</v>
      </c>
      <c r="FK17750" s="55" t="s">
        <v>1258</v>
      </c>
      <c r="FL17750" s="55">
        <v>0.0642</v>
      </c>
    </row>
    <row r="17751" ht="14.25" customHeight="1" outlineLevel="1" spans="162:168">
      <c r="FF17751" s="55">
        <v>17744</v>
      </c>
      <c r="FG17751" s="55" t="s">
        <v>2094</v>
      </c>
      <c r="FH17751" s="55" t="s">
        <v>1263</v>
      </c>
      <c r="FI17751" s="55">
        <v>9</v>
      </c>
      <c r="FJ17751" s="55">
        <v>80000</v>
      </c>
      <c r="FK17751" s="55" t="s">
        <v>1258</v>
      </c>
      <c r="FL17751" s="55">
        <v>0.0642</v>
      </c>
    </row>
    <row r="17752" ht="14.25" customHeight="1" outlineLevel="1" spans="162:168">
      <c r="FF17752" s="55">
        <v>17745</v>
      </c>
      <c r="FG17752" s="55" t="s">
        <v>2094</v>
      </c>
      <c r="FH17752" s="55" t="s">
        <v>1263</v>
      </c>
      <c r="FI17752" s="55">
        <v>9</v>
      </c>
      <c r="FJ17752" s="55">
        <v>130000</v>
      </c>
      <c r="FK17752" s="55" t="s">
        <v>1258</v>
      </c>
      <c r="FL17752" s="55">
        <v>0.0642</v>
      </c>
    </row>
    <row r="17753" ht="14.25" customHeight="1" outlineLevel="1" spans="162:168">
      <c r="FF17753" s="55">
        <v>17746</v>
      </c>
      <c r="FG17753" s="55" t="s">
        <v>2094</v>
      </c>
      <c r="FH17753" s="55" t="s">
        <v>1263</v>
      </c>
      <c r="FI17753" s="55">
        <v>9</v>
      </c>
      <c r="FJ17753" s="55">
        <v>260000</v>
      </c>
      <c r="FK17753" s="55" t="s">
        <v>1258</v>
      </c>
      <c r="FL17753" s="55">
        <v>0.0642</v>
      </c>
    </row>
    <row r="17754" ht="14.25" customHeight="1" outlineLevel="1" spans="162:168">
      <c r="FF17754" s="55">
        <v>17747</v>
      </c>
      <c r="FG17754" s="55" t="s">
        <v>2094</v>
      </c>
      <c r="FH17754" s="55" t="s">
        <v>1263</v>
      </c>
      <c r="FI17754" s="55">
        <v>9</v>
      </c>
      <c r="FJ17754" s="55">
        <v>400000</v>
      </c>
      <c r="FK17754" s="55" t="s">
        <v>1258</v>
      </c>
      <c r="FL17754" s="55">
        <v>0.0642</v>
      </c>
    </row>
    <row r="17755" ht="14.25" customHeight="1" outlineLevel="1" spans="162:168">
      <c r="FF17755" s="55">
        <v>17748</v>
      </c>
      <c r="FG17755" s="55" t="s">
        <v>2094</v>
      </c>
      <c r="FH17755" s="55" t="s">
        <v>1263</v>
      </c>
      <c r="FI17755" s="55">
        <v>9</v>
      </c>
      <c r="FJ17755" s="55">
        <v>530000</v>
      </c>
      <c r="FK17755" s="55" t="s">
        <v>1258</v>
      </c>
      <c r="FL17755" s="55">
        <v>0.0642</v>
      </c>
    </row>
    <row r="17756" ht="14.25" customHeight="1" outlineLevel="1" spans="162:168">
      <c r="FF17756" s="55">
        <v>17749</v>
      </c>
      <c r="FG17756" s="55" t="s">
        <v>2094</v>
      </c>
      <c r="FH17756" s="55" t="s">
        <v>1263</v>
      </c>
      <c r="FI17756" s="55">
        <v>9</v>
      </c>
      <c r="FJ17756" s="55">
        <v>540000</v>
      </c>
      <c r="FK17756" s="55" t="s">
        <v>1258</v>
      </c>
      <c r="FL17756" s="55">
        <v>0.0642</v>
      </c>
    </row>
    <row r="17757" ht="14.25" customHeight="1" outlineLevel="1" spans="162:168">
      <c r="FF17757" s="55">
        <v>17750</v>
      </c>
      <c r="FG17757" s="55" t="s">
        <v>2094</v>
      </c>
      <c r="FH17757" s="55" t="s">
        <v>2272</v>
      </c>
      <c r="FI17757" s="55">
        <v>1</v>
      </c>
      <c r="FJ17757" s="55">
        <v>0</v>
      </c>
      <c r="FK17757" s="55" t="s">
        <v>1258</v>
      </c>
      <c r="FL17757" s="55">
        <v>0.025</v>
      </c>
    </row>
    <row r="17758" ht="14.25" customHeight="1" outlineLevel="1" spans="162:168">
      <c r="FF17758" s="55">
        <v>17751</v>
      </c>
      <c r="FG17758" s="55" t="s">
        <v>2094</v>
      </c>
      <c r="FH17758" s="55" t="s">
        <v>2272</v>
      </c>
      <c r="FI17758" s="55">
        <v>1</v>
      </c>
      <c r="FJ17758" s="55">
        <v>1000</v>
      </c>
      <c r="FK17758" s="55" t="s">
        <v>1258</v>
      </c>
      <c r="FL17758" s="55">
        <v>0.025</v>
      </c>
    </row>
    <row r="17759" ht="14.25" customHeight="1" outlineLevel="1" spans="162:168">
      <c r="FF17759" s="55">
        <v>17752</v>
      </c>
      <c r="FG17759" s="55" t="s">
        <v>2094</v>
      </c>
      <c r="FH17759" s="55" t="s">
        <v>2272</v>
      </c>
      <c r="FI17759" s="55">
        <v>1</v>
      </c>
      <c r="FJ17759" s="55">
        <v>2500</v>
      </c>
      <c r="FK17759" s="55" t="s">
        <v>1258</v>
      </c>
      <c r="FL17759" s="55">
        <v>0.025</v>
      </c>
    </row>
    <row r="17760" ht="14.25" customHeight="1" outlineLevel="1" spans="162:168">
      <c r="FF17760" s="55">
        <v>17753</v>
      </c>
      <c r="FG17760" s="55" t="s">
        <v>2094</v>
      </c>
      <c r="FH17760" s="55" t="s">
        <v>2272</v>
      </c>
      <c r="FI17760" s="55">
        <v>1</v>
      </c>
      <c r="FJ17760" s="55">
        <v>5000</v>
      </c>
      <c r="FK17760" s="55" t="s">
        <v>1258</v>
      </c>
      <c r="FL17760" s="55">
        <v>0.025</v>
      </c>
    </row>
    <row r="17761" ht="14.25" customHeight="1" outlineLevel="1" spans="162:168">
      <c r="FF17761" s="55">
        <v>17754</v>
      </c>
      <c r="FG17761" s="55" t="s">
        <v>2094</v>
      </c>
      <c r="FH17761" s="55" t="s">
        <v>2272</v>
      </c>
      <c r="FI17761" s="55">
        <v>1</v>
      </c>
      <c r="FJ17761" s="55">
        <v>10000</v>
      </c>
      <c r="FK17761" s="55" t="s">
        <v>1258</v>
      </c>
      <c r="FL17761" s="55">
        <v>0.025</v>
      </c>
    </row>
    <row r="17762" ht="14.25" customHeight="1" outlineLevel="1" spans="162:168">
      <c r="FF17762" s="55">
        <v>17755</v>
      </c>
      <c r="FG17762" s="55" t="s">
        <v>2094</v>
      </c>
      <c r="FH17762" s="55" t="s">
        <v>2272</v>
      </c>
      <c r="FI17762" s="55">
        <v>1</v>
      </c>
      <c r="FJ17762" s="55">
        <v>25000</v>
      </c>
      <c r="FK17762" s="55" t="s">
        <v>1258</v>
      </c>
      <c r="FL17762" s="55">
        <v>0.025</v>
      </c>
    </row>
    <row r="17763" ht="14.25" customHeight="1" outlineLevel="1" spans="162:168">
      <c r="FF17763" s="55">
        <v>17756</v>
      </c>
      <c r="FG17763" s="55" t="s">
        <v>2094</v>
      </c>
      <c r="FH17763" s="55" t="s">
        <v>2272</v>
      </c>
      <c r="FI17763" s="55">
        <v>1</v>
      </c>
      <c r="FJ17763" s="55">
        <v>50000</v>
      </c>
      <c r="FK17763" s="55" t="s">
        <v>1258</v>
      </c>
      <c r="FL17763" s="55">
        <v>0.025</v>
      </c>
    </row>
    <row r="17764" ht="14.25" customHeight="1" outlineLevel="1" spans="162:168">
      <c r="FF17764" s="55">
        <v>17757</v>
      </c>
      <c r="FG17764" s="55" t="s">
        <v>2094</v>
      </c>
      <c r="FH17764" s="55" t="s">
        <v>2272</v>
      </c>
      <c r="FI17764" s="55">
        <v>1</v>
      </c>
      <c r="FJ17764" s="55">
        <v>80000</v>
      </c>
      <c r="FK17764" s="55" t="s">
        <v>1258</v>
      </c>
      <c r="FL17764" s="55">
        <v>0.025</v>
      </c>
    </row>
    <row r="17765" ht="14.25" customHeight="1" outlineLevel="1" spans="162:168">
      <c r="FF17765" s="55">
        <v>17758</v>
      </c>
      <c r="FG17765" s="55" t="s">
        <v>2094</v>
      </c>
      <c r="FH17765" s="55" t="s">
        <v>2272</v>
      </c>
      <c r="FI17765" s="55">
        <v>1</v>
      </c>
      <c r="FJ17765" s="55">
        <v>130000</v>
      </c>
      <c r="FK17765" s="55" t="s">
        <v>1258</v>
      </c>
      <c r="FL17765" s="55">
        <v>0.025</v>
      </c>
    </row>
    <row r="17766" ht="14.25" customHeight="1" outlineLevel="1" spans="162:168">
      <c r="FF17766" s="55">
        <v>17759</v>
      </c>
      <c r="FG17766" s="55" t="s">
        <v>2094</v>
      </c>
      <c r="FH17766" s="55" t="s">
        <v>2272</v>
      </c>
      <c r="FI17766" s="55">
        <v>1</v>
      </c>
      <c r="FJ17766" s="55">
        <v>260000</v>
      </c>
      <c r="FK17766" s="55" t="s">
        <v>1258</v>
      </c>
      <c r="FL17766" s="55">
        <v>0.025</v>
      </c>
    </row>
    <row r="17767" ht="14.25" customHeight="1" outlineLevel="1" spans="162:168">
      <c r="FF17767" s="55">
        <v>17760</v>
      </c>
      <c r="FG17767" s="55" t="s">
        <v>2094</v>
      </c>
      <c r="FH17767" s="55" t="s">
        <v>2272</v>
      </c>
      <c r="FI17767" s="55">
        <v>1</v>
      </c>
      <c r="FJ17767" s="55">
        <v>400000</v>
      </c>
      <c r="FK17767" s="55" t="s">
        <v>1258</v>
      </c>
      <c r="FL17767" s="55">
        <v>0.025</v>
      </c>
    </row>
    <row r="17768" ht="14.25" customHeight="1" outlineLevel="1" spans="162:168">
      <c r="FF17768" s="55">
        <v>17761</v>
      </c>
      <c r="FG17768" s="55" t="s">
        <v>2094</v>
      </c>
      <c r="FH17768" s="55" t="s">
        <v>2272</v>
      </c>
      <c r="FI17768" s="55">
        <v>1</v>
      </c>
      <c r="FJ17768" s="55">
        <v>530000</v>
      </c>
      <c r="FK17768" s="55" t="s">
        <v>1258</v>
      </c>
      <c r="FL17768" s="55">
        <v>0.025</v>
      </c>
    </row>
    <row r="17769" ht="14.25" customHeight="1" outlineLevel="1" spans="162:168">
      <c r="FF17769" s="55">
        <v>17762</v>
      </c>
      <c r="FG17769" s="55" t="s">
        <v>2094</v>
      </c>
      <c r="FH17769" s="55" t="s">
        <v>2272</v>
      </c>
      <c r="FI17769" s="55">
        <v>1</v>
      </c>
      <c r="FJ17769" s="55">
        <v>540000</v>
      </c>
      <c r="FK17769" s="55" t="s">
        <v>1258</v>
      </c>
      <c r="FL17769" s="55">
        <v>0.025</v>
      </c>
    </row>
    <row r="17770" ht="14.25" customHeight="1" outlineLevel="1" spans="162:168">
      <c r="FF17770" s="55">
        <v>17763</v>
      </c>
      <c r="FG17770" s="55" t="s">
        <v>2094</v>
      </c>
      <c r="FH17770" s="55" t="s">
        <v>2055</v>
      </c>
      <c r="FI17770" s="55">
        <v>1</v>
      </c>
      <c r="FJ17770" s="55">
        <v>0</v>
      </c>
      <c r="FK17770" s="55" t="s">
        <v>1258</v>
      </c>
      <c r="FL17770" s="55">
        <v>0.025</v>
      </c>
    </row>
    <row r="17771" ht="14.25" customHeight="1" outlineLevel="1" spans="162:168">
      <c r="FF17771" s="55">
        <v>17764</v>
      </c>
      <c r="FG17771" s="55" t="s">
        <v>2094</v>
      </c>
      <c r="FH17771" s="55" t="s">
        <v>2055</v>
      </c>
      <c r="FI17771" s="55">
        <v>1</v>
      </c>
      <c r="FJ17771" s="55">
        <v>1000</v>
      </c>
      <c r="FK17771" s="55" t="s">
        <v>1258</v>
      </c>
      <c r="FL17771" s="55">
        <v>0.025</v>
      </c>
    </row>
    <row r="17772" ht="14.25" customHeight="1" outlineLevel="1" spans="162:168">
      <c r="FF17772" s="55">
        <v>17765</v>
      </c>
      <c r="FG17772" s="55" t="s">
        <v>2094</v>
      </c>
      <c r="FH17772" s="55" t="s">
        <v>2055</v>
      </c>
      <c r="FI17772" s="55">
        <v>1</v>
      </c>
      <c r="FJ17772" s="55">
        <v>2500</v>
      </c>
      <c r="FK17772" s="55" t="s">
        <v>1258</v>
      </c>
      <c r="FL17772" s="55">
        <v>0.025</v>
      </c>
    </row>
    <row r="17773" ht="14.25" customHeight="1" outlineLevel="1" spans="162:168">
      <c r="FF17773" s="55">
        <v>17766</v>
      </c>
      <c r="FG17773" s="55" t="s">
        <v>2094</v>
      </c>
      <c r="FH17773" s="55" t="s">
        <v>2055</v>
      </c>
      <c r="FI17773" s="55">
        <v>1</v>
      </c>
      <c r="FJ17773" s="55">
        <v>5000</v>
      </c>
      <c r="FK17773" s="55" t="s">
        <v>1258</v>
      </c>
      <c r="FL17773" s="55">
        <v>0.025</v>
      </c>
    </row>
    <row r="17774" ht="14.25" customHeight="1" outlineLevel="1" spans="162:168">
      <c r="FF17774" s="55">
        <v>17767</v>
      </c>
      <c r="FG17774" s="55" t="s">
        <v>2094</v>
      </c>
      <c r="FH17774" s="55" t="s">
        <v>2055</v>
      </c>
      <c r="FI17774" s="55">
        <v>1</v>
      </c>
      <c r="FJ17774" s="55">
        <v>10000</v>
      </c>
      <c r="FK17774" s="55" t="s">
        <v>1258</v>
      </c>
      <c r="FL17774" s="55">
        <v>0.025</v>
      </c>
    </row>
    <row r="17775" ht="14.25" customHeight="1" outlineLevel="1" spans="162:168">
      <c r="FF17775" s="55">
        <v>17768</v>
      </c>
      <c r="FG17775" s="55" t="s">
        <v>2094</v>
      </c>
      <c r="FH17775" s="55" t="s">
        <v>2055</v>
      </c>
      <c r="FI17775" s="55">
        <v>1</v>
      </c>
      <c r="FJ17775" s="55">
        <v>25000</v>
      </c>
      <c r="FK17775" s="55" t="s">
        <v>1258</v>
      </c>
      <c r="FL17775" s="55">
        <v>0.025</v>
      </c>
    </row>
    <row r="17776" ht="14.25" customHeight="1" outlineLevel="1" spans="162:168">
      <c r="FF17776" s="55">
        <v>17769</v>
      </c>
      <c r="FG17776" s="55" t="s">
        <v>2094</v>
      </c>
      <c r="FH17776" s="55" t="s">
        <v>2055</v>
      </c>
      <c r="FI17776" s="55">
        <v>1</v>
      </c>
      <c r="FJ17776" s="55">
        <v>50000</v>
      </c>
      <c r="FK17776" s="55" t="s">
        <v>1258</v>
      </c>
      <c r="FL17776" s="55">
        <v>0.025</v>
      </c>
    </row>
    <row r="17777" ht="14.25" customHeight="1" outlineLevel="1" spans="162:168">
      <c r="FF17777" s="55">
        <v>17770</v>
      </c>
      <c r="FG17777" s="55" t="s">
        <v>2094</v>
      </c>
      <c r="FH17777" s="55" t="s">
        <v>2055</v>
      </c>
      <c r="FI17777" s="55">
        <v>1</v>
      </c>
      <c r="FJ17777" s="55">
        <v>80000</v>
      </c>
      <c r="FK17777" s="55" t="s">
        <v>1258</v>
      </c>
      <c r="FL17777" s="55">
        <v>0.025</v>
      </c>
    </row>
    <row r="17778" ht="14.25" customHeight="1" outlineLevel="1" spans="162:168">
      <c r="FF17778" s="55">
        <v>17771</v>
      </c>
      <c r="FG17778" s="55" t="s">
        <v>2094</v>
      </c>
      <c r="FH17778" s="55" t="s">
        <v>2055</v>
      </c>
      <c r="FI17778" s="55">
        <v>1</v>
      </c>
      <c r="FJ17778" s="55">
        <v>130000</v>
      </c>
      <c r="FK17778" s="55" t="s">
        <v>1258</v>
      </c>
      <c r="FL17778" s="55">
        <v>0.025</v>
      </c>
    </row>
    <row r="17779" ht="14.25" customHeight="1" outlineLevel="1" spans="162:168">
      <c r="FF17779" s="55">
        <v>17772</v>
      </c>
      <c r="FG17779" s="55" t="s">
        <v>2094</v>
      </c>
      <c r="FH17779" s="55" t="s">
        <v>2055</v>
      </c>
      <c r="FI17779" s="55">
        <v>1</v>
      </c>
      <c r="FJ17779" s="55">
        <v>260000</v>
      </c>
      <c r="FK17779" s="55" t="s">
        <v>1258</v>
      </c>
      <c r="FL17779" s="55">
        <v>0.025</v>
      </c>
    </row>
    <row r="17780" ht="14.25" customHeight="1" outlineLevel="1" spans="162:168">
      <c r="FF17780" s="55">
        <v>17773</v>
      </c>
      <c r="FG17780" s="55" t="s">
        <v>2094</v>
      </c>
      <c r="FH17780" s="55" t="s">
        <v>2055</v>
      </c>
      <c r="FI17780" s="55">
        <v>1</v>
      </c>
      <c r="FJ17780" s="55">
        <v>400000</v>
      </c>
      <c r="FK17780" s="55" t="s">
        <v>1258</v>
      </c>
      <c r="FL17780" s="55">
        <v>0.025</v>
      </c>
    </row>
    <row r="17781" ht="14.25" customHeight="1" outlineLevel="1" spans="162:168">
      <c r="FF17781" s="55">
        <v>17774</v>
      </c>
      <c r="FG17781" s="55" t="s">
        <v>2094</v>
      </c>
      <c r="FH17781" s="55" t="s">
        <v>2055</v>
      </c>
      <c r="FI17781" s="55">
        <v>1</v>
      </c>
      <c r="FJ17781" s="55">
        <v>530000</v>
      </c>
      <c r="FK17781" s="55" t="s">
        <v>1258</v>
      </c>
      <c r="FL17781" s="55">
        <v>0.025</v>
      </c>
    </row>
    <row r="17782" ht="14.25" customHeight="1" outlineLevel="1" spans="162:168">
      <c r="FF17782" s="55">
        <v>17775</v>
      </c>
      <c r="FG17782" s="55" t="s">
        <v>2094</v>
      </c>
      <c r="FH17782" s="55" t="s">
        <v>2055</v>
      </c>
      <c r="FI17782" s="55">
        <v>1</v>
      </c>
      <c r="FJ17782" s="55">
        <v>540000</v>
      </c>
      <c r="FK17782" s="55" t="s">
        <v>1258</v>
      </c>
      <c r="FL17782" s="55">
        <v>0.025</v>
      </c>
    </row>
    <row r="17783" ht="14.25" customHeight="1" outlineLevel="1" spans="162:168">
      <c r="FF17783" s="55">
        <v>17776</v>
      </c>
      <c r="FG17783" s="55" t="s">
        <v>2094</v>
      </c>
      <c r="FH17783" s="55" t="s">
        <v>2055</v>
      </c>
      <c r="FI17783" s="55">
        <v>2</v>
      </c>
      <c r="FJ17783" s="55">
        <v>0</v>
      </c>
      <c r="FK17783" s="55" t="s">
        <v>1258</v>
      </c>
      <c r="FL17783" s="55">
        <v>0.025</v>
      </c>
    </row>
    <row r="17784" ht="14.25" customHeight="1" outlineLevel="1" spans="162:168">
      <c r="FF17784" s="55">
        <v>17777</v>
      </c>
      <c r="FG17784" s="55" t="s">
        <v>2094</v>
      </c>
      <c r="FH17784" s="55" t="s">
        <v>2055</v>
      </c>
      <c r="FI17784" s="55">
        <v>2</v>
      </c>
      <c r="FJ17784" s="55">
        <v>1000</v>
      </c>
      <c r="FK17784" s="55" t="s">
        <v>1258</v>
      </c>
      <c r="FL17784" s="55">
        <v>0.025</v>
      </c>
    </row>
    <row r="17785" ht="14.25" customHeight="1" outlineLevel="1" spans="162:168">
      <c r="FF17785" s="55">
        <v>17778</v>
      </c>
      <c r="FG17785" s="55" t="s">
        <v>2094</v>
      </c>
      <c r="FH17785" s="55" t="s">
        <v>2055</v>
      </c>
      <c r="FI17785" s="55">
        <v>2</v>
      </c>
      <c r="FJ17785" s="55">
        <v>2500</v>
      </c>
      <c r="FK17785" s="55" t="s">
        <v>1258</v>
      </c>
      <c r="FL17785" s="55">
        <v>0.025</v>
      </c>
    </row>
    <row r="17786" ht="14.25" customHeight="1" outlineLevel="1" spans="162:168">
      <c r="FF17786" s="55">
        <v>17779</v>
      </c>
      <c r="FG17786" s="55" t="s">
        <v>2094</v>
      </c>
      <c r="FH17786" s="55" t="s">
        <v>2055</v>
      </c>
      <c r="FI17786" s="55">
        <v>2</v>
      </c>
      <c r="FJ17786" s="55">
        <v>5000</v>
      </c>
      <c r="FK17786" s="55" t="s">
        <v>1258</v>
      </c>
      <c r="FL17786" s="55">
        <v>0.025</v>
      </c>
    </row>
    <row r="17787" ht="14.25" customHeight="1" outlineLevel="1" spans="162:168">
      <c r="FF17787" s="55">
        <v>17780</v>
      </c>
      <c r="FG17787" s="55" t="s">
        <v>2094</v>
      </c>
      <c r="FH17787" s="55" t="s">
        <v>2055</v>
      </c>
      <c r="FI17787" s="55">
        <v>2</v>
      </c>
      <c r="FJ17787" s="55">
        <v>10000</v>
      </c>
      <c r="FK17787" s="55" t="s">
        <v>1258</v>
      </c>
      <c r="FL17787" s="55">
        <v>0.025</v>
      </c>
    </row>
    <row r="17788" ht="14.25" customHeight="1" outlineLevel="1" spans="162:168">
      <c r="FF17788" s="55">
        <v>17781</v>
      </c>
      <c r="FG17788" s="55" t="s">
        <v>2094</v>
      </c>
      <c r="FH17788" s="55" t="s">
        <v>2055</v>
      </c>
      <c r="FI17788" s="55">
        <v>2</v>
      </c>
      <c r="FJ17788" s="55">
        <v>25000</v>
      </c>
      <c r="FK17788" s="55" t="s">
        <v>1258</v>
      </c>
      <c r="FL17788" s="55">
        <v>0.025</v>
      </c>
    </row>
    <row r="17789" ht="14.25" customHeight="1" outlineLevel="1" spans="162:168">
      <c r="FF17789" s="55">
        <v>17782</v>
      </c>
      <c r="FG17789" s="55" t="s">
        <v>2094</v>
      </c>
      <c r="FH17789" s="55" t="s">
        <v>2055</v>
      </c>
      <c r="FI17789" s="55">
        <v>2</v>
      </c>
      <c r="FJ17789" s="55">
        <v>50000</v>
      </c>
      <c r="FK17789" s="55" t="s">
        <v>1258</v>
      </c>
      <c r="FL17789" s="55">
        <v>0.025</v>
      </c>
    </row>
    <row r="17790" ht="14.25" customHeight="1" outlineLevel="1" spans="162:168">
      <c r="FF17790" s="55">
        <v>17783</v>
      </c>
      <c r="FG17790" s="55" t="s">
        <v>2094</v>
      </c>
      <c r="FH17790" s="55" t="s">
        <v>2055</v>
      </c>
      <c r="FI17790" s="55">
        <v>2</v>
      </c>
      <c r="FJ17790" s="55">
        <v>80000</v>
      </c>
      <c r="FK17790" s="55" t="s">
        <v>1258</v>
      </c>
      <c r="FL17790" s="55">
        <v>0.025</v>
      </c>
    </row>
    <row r="17791" ht="14.25" customHeight="1" outlineLevel="1" spans="162:168">
      <c r="FF17791" s="55">
        <v>17784</v>
      </c>
      <c r="FG17791" s="55" t="s">
        <v>2094</v>
      </c>
      <c r="FH17791" s="55" t="s">
        <v>2055</v>
      </c>
      <c r="FI17791" s="55">
        <v>2</v>
      </c>
      <c r="FJ17791" s="55">
        <v>130000</v>
      </c>
      <c r="FK17791" s="55" t="s">
        <v>1258</v>
      </c>
      <c r="FL17791" s="55">
        <v>0.025</v>
      </c>
    </row>
    <row r="17792" ht="14.25" customHeight="1" outlineLevel="1" spans="162:168">
      <c r="FF17792" s="55">
        <v>17785</v>
      </c>
      <c r="FG17792" s="55" t="s">
        <v>2094</v>
      </c>
      <c r="FH17792" s="55" t="s">
        <v>2055</v>
      </c>
      <c r="FI17792" s="55">
        <v>2</v>
      </c>
      <c r="FJ17792" s="55">
        <v>260000</v>
      </c>
      <c r="FK17792" s="55" t="s">
        <v>1258</v>
      </c>
      <c r="FL17792" s="55">
        <v>0.025</v>
      </c>
    </row>
    <row r="17793" ht="14.25" customHeight="1" outlineLevel="1" spans="162:168">
      <c r="FF17793" s="55">
        <v>17786</v>
      </c>
      <c r="FG17793" s="55" t="s">
        <v>2094</v>
      </c>
      <c r="FH17793" s="55" t="s">
        <v>2055</v>
      </c>
      <c r="FI17793" s="55">
        <v>2</v>
      </c>
      <c r="FJ17793" s="55">
        <v>400000</v>
      </c>
      <c r="FK17793" s="55" t="s">
        <v>1258</v>
      </c>
      <c r="FL17793" s="55">
        <v>0.025</v>
      </c>
    </row>
    <row r="17794" ht="14.25" customHeight="1" outlineLevel="1" spans="162:168">
      <c r="FF17794" s="55">
        <v>17787</v>
      </c>
      <c r="FG17794" s="55" t="s">
        <v>2094</v>
      </c>
      <c r="FH17794" s="55" t="s">
        <v>2055</v>
      </c>
      <c r="FI17794" s="55">
        <v>2</v>
      </c>
      <c r="FJ17794" s="55">
        <v>530000</v>
      </c>
      <c r="FK17794" s="55" t="s">
        <v>1258</v>
      </c>
      <c r="FL17794" s="55">
        <v>0.025</v>
      </c>
    </row>
    <row r="17795" ht="14.25" customHeight="1" outlineLevel="1" spans="162:168">
      <c r="FF17795" s="55">
        <v>17788</v>
      </c>
      <c r="FG17795" s="55" t="s">
        <v>2094</v>
      </c>
      <c r="FH17795" s="55" t="s">
        <v>2055</v>
      </c>
      <c r="FI17795" s="55">
        <v>2</v>
      </c>
      <c r="FJ17795" s="55">
        <v>540000</v>
      </c>
      <c r="FK17795" s="55" t="s">
        <v>1258</v>
      </c>
      <c r="FL17795" s="55">
        <v>0.025</v>
      </c>
    </row>
    <row r="17796" ht="14.25" customHeight="1" outlineLevel="1" spans="162:168">
      <c r="FF17796" s="55">
        <v>17789</v>
      </c>
      <c r="FG17796" s="55" t="s">
        <v>2094</v>
      </c>
      <c r="FH17796" s="55" t="s">
        <v>1708</v>
      </c>
      <c r="FI17796" s="55">
        <v>1</v>
      </c>
      <c r="FJ17796" s="55">
        <v>0</v>
      </c>
      <c r="FK17796" s="55" t="s">
        <v>1258</v>
      </c>
      <c r="FL17796" s="55">
        <v>0.0742</v>
      </c>
    </row>
    <row r="17797" ht="14.25" customHeight="1" outlineLevel="1" spans="162:168">
      <c r="FF17797" s="55">
        <v>17790</v>
      </c>
      <c r="FG17797" s="55" t="s">
        <v>2094</v>
      </c>
      <c r="FH17797" s="55" t="s">
        <v>1708</v>
      </c>
      <c r="FI17797" s="55">
        <v>1</v>
      </c>
      <c r="FJ17797" s="55">
        <v>1000</v>
      </c>
      <c r="FK17797" s="55" t="s">
        <v>1258</v>
      </c>
      <c r="FL17797" s="55">
        <v>0.0742</v>
      </c>
    </row>
    <row r="17798" ht="14.25" customHeight="1" outlineLevel="1" spans="162:168">
      <c r="FF17798" s="55">
        <v>17791</v>
      </c>
      <c r="FG17798" s="55" t="s">
        <v>2094</v>
      </c>
      <c r="FH17798" s="55" t="s">
        <v>1708</v>
      </c>
      <c r="FI17798" s="55">
        <v>1</v>
      </c>
      <c r="FJ17798" s="55">
        <v>2500</v>
      </c>
      <c r="FK17798" s="55" t="s">
        <v>1258</v>
      </c>
      <c r="FL17798" s="55">
        <v>0.0659</v>
      </c>
    </row>
    <row r="17799" ht="14.25" customHeight="1" outlineLevel="1" spans="162:168">
      <c r="FF17799" s="55">
        <v>17792</v>
      </c>
      <c r="FG17799" s="55" t="s">
        <v>2094</v>
      </c>
      <c r="FH17799" s="55" t="s">
        <v>1708</v>
      </c>
      <c r="FI17799" s="55">
        <v>1</v>
      </c>
      <c r="FJ17799" s="55">
        <v>5000</v>
      </c>
      <c r="FK17799" s="55" t="s">
        <v>1258</v>
      </c>
      <c r="FL17799" s="55">
        <v>0.06</v>
      </c>
    </row>
    <row r="17800" ht="14.25" customHeight="1" outlineLevel="1" spans="162:168">
      <c r="FF17800" s="55">
        <v>17793</v>
      </c>
      <c r="FG17800" s="55" t="s">
        <v>2094</v>
      </c>
      <c r="FH17800" s="55" t="s">
        <v>1708</v>
      </c>
      <c r="FI17800" s="55">
        <v>1</v>
      </c>
      <c r="FJ17800" s="55">
        <v>10000</v>
      </c>
      <c r="FK17800" s="55" t="s">
        <v>1258</v>
      </c>
      <c r="FL17800" s="55">
        <v>0.0525</v>
      </c>
    </row>
    <row r="17801" ht="14.25" customHeight="1" outlineLevel="1" spans="162:168">
      <c r="FF17801" s="55">
        <v>17794</v>
      </c>
      <c r="FG17801" s="55" t="s">
        <v>2094</v>
      </c>
      <c r="FH17801" s="55" t="s">
        <v>1708</v>
      </c>
      <c r="FI17801" s="55">
        <v>1</v>
      </c>
      <c r="FJ17801" s="55">
        <v>25000</v>
      </c>
      <c r="FK17801" s="55" t="s">
        <v>1258</v>
      </c>
      <c r="FL17801" s="55">
        <v>0.0525</v>
      </c>
    </row>
    <row r="17802" ht="14.25" customHeight="1" outlineLevel="1" spans="162:168">
      <c r="FF17802" s="55">
        <v>17795</v>
      </c>
      <c r="FG17802" s="55" t="s">
        <v>2094</v>
      </c>
      <c r="FH17802" s="55" t="s">
        <v>1708</v>
      </c>
      <c r="FI17802" s="55">
        <v>1</v>
      </c>
      <c r="FJ17802" s="55">
        <v>50000</v>
      </c>
      <c r="FK17802" s="55" t="s">
        <v>1258</v>
      </c>
      <c r="FL17802" s="55">
        <v>0.0467</v>
      </c>
    </row>
    <row r="17803" ht="14.25" customHeight="1" outlineLevel="1" spans="162:168">
      <c r="FF17803" s="55">
        <v>17796</v>
      </c>
      <c r="FG17803" s="55" t="s">
        <v>2094</v>
      </c>
      <c r="FH17803" s="55" t="s">
        <v>1708</v>
      </c>
      <c r="FI17803" s="55">
        <v>1</v>
      </c>
      <c r="FJ17803" s="55">
        <v>80000</v>
      </c>
      <c r="FK17803" s="55" t="s">
        <v>1258</v>
      </c>
      <c r="FL17803" s="55">
        <v>0.0467</v>
      </c>
    </row>
    <row r="17804" ht="14.25" customHeight="1" outlineLevel="1" spans="162:168">
      <c r="FF17804" s="55">
        <v>17797</v>
      </c>
      <c r="FG17804" s="55" t="s">
        <v>2094</v>
      </c>
      <c r="FH17804" s="55" t="s">
        <v>1708</v>
      </c>
      <c r="FI17804" s="55">
        <v>1</v>
      </c>
      <c r="FJ17804" s="55">
        <v>130000</v>
      </c>
      <c r="FK17804" s="55" t="s">
        <v>1258</v>
      </c>
      <c r="FL17804" s="55">
        <v>0.0467</v>
      </c>
    </row>
    <row r="17805" ht="14.25" customHeight="1" outlineLevel="1" spans="162:168">
      <c r="FF17805" s="55">
        <v>17798</v>
      </c>
      <c r="FG17805" s="55" t="s">
        <v>2094</v>
      </c>
      <c r="FH17805" s="55" t="s">
        <v>1708</v>
      </c>
      <c r="FI17805" s="55">
        <v>1</v>
      </c>
      <c r="FJ17805" s="55">
        <v>260000</v>
      </c>
      <c r="FK17805" s="55" t="s">
        <v>1258</v>
      </c>
      <c r="FL17805" s="55">
        <v>0.0467</v>
      </c>
    </row>
    <row r="17806" ht="14.25" customHeight="1" outlineLevel="1" spans="162:168">
      <c r="FF17806" s="55">
        <v>17799</v>
      </c>
      <c r="FG17806" s="55" t="s">
        <v>2094</v>
      </c>
      <c r="FH17806" s="55" t="s">
        <v>1708</v>
      </c>
      <c r="FI17806" s="55">
        <v>1</v>
      </c>
      <c r="FJ17806" s="55">
        <v>400000</v>
      </c>
      <c r="FK17806" s="55" t="s">
        <v>1258</v>
      </c>
      <c r="FL17806" s="55">
        <v>0.0467</v>
      </c>
    </row>
    <row r="17807" ht="14.25" customHeight="1" outlineLevel="1" spans="162:168">
      <c r="FF17807" s="55">
        <v>17800</v>
      </c>
      <c r="FG17807" s="55" t="s">
        <v>2094</v>
      </c>
      <c r="FH17807" s="55" t="s">
        <v>1708</v>
      </c>
      <c r="FI17807" s="55">
        <v>1</v>
      </c>
      <c r="FJ17807" s="55">
        <v>530000</v>
      </c>
      <c r="FK17807" s="55" t="s">
        <v>1258</v>
      </c>
      <c r="FL17807" s="55">
        <v>0.0467</v>
      </c>
    </row>
    <row r="17808" ht="14.25" customHeight="1" outlineLevel="1" spans="162:168">
      <c r="FF17808" s="55">
        <v>17801</v>
      </c>
      <c r="FG17808" s="55" t="s">
        <v>2094</v>
      </c>
      <c r="FH17808" s="55" t="s">
        <v>1708</v>
      </c>
      <c r="FI17808" s="55">
        <v>1</v>
      </c>
      <c r="FJ17808" s="55">
        <v>540000</v>
      </c>
      <c r="FK17808" s="55" t="s">
        <v>1258</v>
      </c>
      <c r="FL17808" s="55">
        <v>0.0467</v>
      </c>
    </row>
    <row r="17809" ht="14.25" customHeight="1" outlineLevel="1" spans="162:168">
      <c r="FF17809" s="55">
        <v>17802</v>
      </c>
      <c r="FG17809" s="55" t="s">
        <v>2094</v>
      </c>
      <c r="FH17809" s="55" t="s">
        <v>1708</v>
      </c>
      <c r="FI17809" s="55">
        <v>10</v>
      </c>
      <c r="FJ17809" s="55">
        <v>0</v>
      </c>
      <c r="FK17809" s="55" t="s">
        <v>1258</v>
      </c>
      <c r="FL17809" s="55">
        <v>0.0542</v>
      </c>
    </row>
    <row r="17810" ht="14.25" customHeight="1" outlineLevel="1" spans="162:168">
      <c r="FF17810" s="55">
        <v>17803</v>
      </c>
      <c r="FG17810" s="55" t="s">
        <v>2094</v>
      </c>
      <c r="FH17810" s="55" t="s">
        <v>1708</v>
      </c>
      <c r="FI17810" s="55">
        <v>10</v>
      </c>
      <c r="FJ17810" s="55">
        <v>1000</v>
      </c>
      <c r="FK17810" s="55" t="s">
        <v>1258</v>
      </c>
      <c r="FL17810" s="55">
        <v>0.0542</v>
      </c>
    </row>
    <row r="17811" ht="14.25" customHeight="1" outlineLevel="1" spans="162:168">
      <c r="FF17811" s="55">
        <v>17804</v>
      </c>
      <c r="FG17811" s="55" t="s">
        <v>2094</v>
      </c>
      <c r="FH17811" s="55" t="s">
        <v>1708</v>
      </c>
      <c r="FI17811" s="55">
        <v>10</v>
      </c>
      <c r="FJ17811" s="55">
        <v>2500</v>
      </c>
      <c r="FK17811" s="55" t="s">
        <v>1258</v>
      </c>
      <c r="FL17811" s="55">
        <v>0.0542</v>
      </c>
    </row>
    <row r="17812" ht="14.25" customHeight="1" outlineLevel="1" spans="162:168">
      <c r="FF17812" s="55">
        <v>17805</v>
      </c>
      <c r="FG17812" s="55" t="s">
        <v>2094</v>
      </c>
      <c r="FH17812" s="55" t="s">
        <v>1708</v>
      </c>
      <c r="FI17812" s="55">
        <v>10</v>
      </c>
      <c r="FJ17812" s="55">
        <v>5000</v>
      </c>
      <c r="FK17812" s="55" t="s">
        <v>1258</v>
      </c>
      <c r="FL17812" s="55">
        <v>0.0542</v>
      </c>
    </row>
    <row r="17813" ht="14.25" customHeight="1" outlineLevel="1" spans="162:168">
      <c r="FF17813" s="55">
        <v>17806</v>
      </c>
      <c r="FG17813" s="55" t="s">
        <v>2094</v>
      </c>
      <c r="FH17813" s="55" t="s">
        <v>1708</v>
      </c>
      <c r="FI17813" s="55">
        <v>10</v>
      </c>
      <c r="FJ17813" s="55">
        <v>10000</v>
      </c>
      <c r="FK17813" s="55" t="s">
        <v>1258</v>
      </c>
      <c r="FL17813" s="55">
        <v>0.0542</v>
      </c>
    </row>
    <row r="17814" ht="14.25" customHeight="1" outlineLevel="1" spans="162:168">
      <c r="FF17814" s="55">
        <v>17807</v>
      </c>
      <c r="FG17814" s="55" t="s">
        <v>2094</v>
      </c>
      <c r="FH17814" s="55" t="s">
        <v>1708</v>
      </c>
      <c r="FI17814" s="55">
        <v>10</v>
      </c>
      <c r="FJ17814" s="55">
        <v>25000</v>
      </c>
      <c r="FK17814" s="55" t="s">
        <v>1258</v>
      </c>
      <c r="FL17814" s="55">
        <v>0.0542</v>
      </c>
    </row>
    <row r="17815" ht="14.25" customHeight="1" outlineLevel="1" spans="162:168">
      <c r="FF17815" s="55">
        <v>17808</v>
      </c>
      <c r="FG17815" s="55" t="s">
        <v>2094</v>
      </c>
      <c r="FH17815" s="55" t="s">
        <v>1708</v>
      </c>
      <c r="FI17815" s="55">
        <v>10</v>
      </c>
      <c r="FJ17815" s="55">
        <v>50000</v>
      </c>
      <c r="FK17815" s="55" t="s">
        <v>1258</v>
      </c>
      <c r="FL17815" s="55">
        <v>0.0542</v>
      </c>
    </row>
    <row r="17816" ht="14.25" customHeight="1" outlineLevel="1" spans="162:168">
      <c r="FF17816" s="55">
        <v>17809</v>
      </c>
      <c r="FG17816" s="55" t="s">
        <v>2094</v>
      </c>
      <c r="FH17816" s="55" t="s">
        <v>1708</v>
      </c>
      <c r="FI17816" s="55">
        <v>10</v>
      </c>
      <c r="FJ17816" s="55">
        <v>80000</v>
      </c>
      <c r="FK17816" s="55" t="s">
        <v>1258</v>
      </c>
      <c r="FL17816" s="55">
        <v>0.0542</v>
      </c>
    </row>
    <row r="17817" ht="14.25" customHeight="1" outlineLevel="1" spans="162:168">
      <c r="FF17817" s="55">
        <v>17810</v>
      </c>
      <c r="FG17817" s="55" t="s">
        <v>2094</v>
      </c>
      <c r="FH17817" s="55" t="s">
        <v>1708</v>
      </c>
      <c r="FI17817" s="55">
        <v>10</v>
      </c>
      <c r="FJ17817" s="55">
        <v>130000</v>
      </c>
      <c r="FK17817" s="55" t="s">
        <v>1258</v>
      </c>
      <c r="FL17817" s="55">
        <v>0.0542</v>
      </c>
    </row>
    <row r="17818" ht="14.25" customHeight="1" outlineLevel="1" spans="162:168">
      <c r="FF17818" s="55">
        <v>17811</v>
      </c>
      <c r="FG17818" s="55" t="s">
        <v>2094</v>
      </c>
      <c r="FH17818" s="55" t="s">
        <v>1708</v>
      </c>
      <c r="FI17818" s="55">
        <v>10</v>
      </c>
      <c r="FJ17818" s="55">
        <v>260000</v>
      </c>
      <c r="FK17818" s="55" t="s">
        <v>1258</v>
      </c>
      <c r="FL17818" s="55">
        <v>0.0542</v>
      </c>
    </row>
    <row r="17819" ht="14.25" customHeight="1" outlineLevel="1" spans="162:168">
      <c r="FF17819" s="55">
        <v>17812</v>
      </c>
      <c r="FG17819" s="55" t="s">
        <v>2094</v>
      </c>
      <c r="FH17819" s="55" t="s">
        <v>1708</v>
      </c>
      <c r="FI17819" s="55">
        <v>10</v>
      </c>
      <c r="FJ17819" s="55">
        <v>400000</v>
      </c>
      <c r="FK17819" s="55" t="s">
        <v>1258</v>
      </c>
      <c r="FL17819" s="55">
        <v>0.0542</v>
      </c>
    </row>
    <row r="17820" ht="14.25" customHeight="1" outlineLevel="1" spans="162:168">
      <c r="FF17820" s="55">
        <v>17813</v>
      </c>
      <c r="FG17820" s="55" t="s">
        <v>2094</v>
      </c>
      <c r="FH17820" s="55" t="s">
        <v>1708</v>
      </c>
      <c r="FI17820" s="55">
        <v>10</v>
      </c>
      <c r="FJ17820" s="55">
        <v>530000</v>
      </c>
      <c r="FK17820" s="55" t="s">
        <v>1258</v>
      </c>
      <c r="FL17820" s="55">
        <v>0.0542</v>
      </c>
    </row>
    <row r="17821" ht="14.25" customHeight="1" outlineLevel="1" spans="162:168">
      <c r="FF17821" s="55">
        <v>17814</v>
      </c>
      <c r="FG17821" s="55" t="s">
        <v>2094</v>
      </c>
      <c r="FH17821" s="55" t="s">
        <v>1708</v>
      </c>
      <c r="FI17821" s="55">
        <v>10</v>
      </c>
      <c r="FJ17821" s="55">
        <v>540000</v>
      </c>
      <c r="FK17821" s="55" t="s">
        <v>1258</v>
      </c>
      <c r="FL17821" s="55">
        <v>0.0542</v>
      </c>
    </row>
    <row r="17822" ht="14.25" customHeight="1" outlineLevel="1" spans="162:168">
      <c r="FF17822" s="55">
        <v>17815</v>
      </c>
      <c r="FG17822" s="55" t="s">
        <v>2094</v>
      </c>
      <c r="FH17822" s="55" t="s">
        <v>1708</v>
      </c>
      <c r="FI17822" s="55">
        <v>11</v>
      </c>
      <c r="FJ17822" s="55">
        <v>0</v>
      </c>
      <c r="FK17822" s="55" t="s">
        <v>1258</v>
      </c>
      <c r="FL17822" s="55">
        <v>0.05</v>
      </c>
    </row>
    <row r="17823" ht="14.25" customHeight="1" outlineLevel="1" spans="162:168">
      <c r="FF17823" s="55">
        <v>17816</v>
      </c>
      <c r="FG17823" s="55" t="s">
        <v>2094</v>
      </c>
      <c r="FH17823" s="55" t="s">
        <v>1708</v>
      </c>
      <c r="FI17823" s="55">
        <v>11</v>
      </c>
      <c r="FJ17823" s="55">
        <v>1000</v>
      </c>
      <c r="FK17823" s="55" t="s">
        <v>1258</v>
      </c>
      <c r="FL17823" s="55">
        <v>0.05</v>
      </c>
    </row>
    <row r="17824" ht="14.25" customHeight="1" outlineLevel="1" spans="162:168">
      <c r="FF17824" s="55">
        <v>17817</v>
      </c>
      <c r="FG17824" s="55" t="s">
        <v>2094</v>
      </c>
      <c r="FH17824" s="55" t="s">
        <v>1708</v>
      </c>
      <c r="FI17824" s="55">
        <v>11</v>
      </c>
      <c r="FJ17824" s="55">
        <v>2500</v>
      </c>
      <c r="FK17824" s="55" t="s">
        <v>1258</v>
      </c>
      <c r="FL17824" s="55">
        <v>0.05</v>
      </c>
    </row>
    <row r="17825" ht="14.25" customHeight="1" outlineLevel="1" spans="162:168">
      <c r="FF17825" s="55">
        <v>17818</v>
      </c>
      <c r="FG17825" s="55" t="s">
        <v>2094</v>
      </c>
      <c r="FH17825" s="55" t="s">
        <v>1708</v>
      </c>
      <c r="FI17825" s="55">
        <v>11</v>
      </c>
      <c r="FJ17825" s="55">
        <v>5000</v>
      </c>
      <c r="FK17825" s="55" t="s">
        <v>1258</v>
      </c>
      <c r="FL17825" s="55">
        <v>0.05</v>
      </c>
    </row>
    <row r="17826" ht="14.25" customHeight="1" outlineLevel="1" spans="162:168">
      <c r="FF17826" s="55">
        <v>17819</v>
      </c>
      <c r="FG17826" s="55" t="s">
        <v>2094</v>
      </c>
      <c r="FH17826" s="55" t="s">
        <v>1708</v>
      </c>
      <c r="FI17826" s="55">
        <v>11</v>
      </c>
      <c r="FJ17826" s="55">
        <v>10000</v>
      </c>
      <c r="FK17826" s="55" t="s">
        <v>1258</v>
      </c>
      <c r="FL17826" s="55">
        <v>0.05</v>
      </c>
    </row>
    <row r="17827" ht="14.25" customHeight="1" outlineLevel="1" spans="162:168">
      <c r="FF17827" s="55">
        <v>17820</v>
      </c>
      <c r="FG17827" s="55" t="s">
        <v>2094</v>
      </c>
      <c r="FH17827" s="55" t="s">
        <v>1708</v>
      </c>
      <c r="FI17827" s="55">
        <v>11</v>
      </c>
      <c r="FJ17827" s="55">
        <v>25000</v>
      </c>
      <c r="FK17827" s="55" t="s">
        <v>1258</v>
      </c>
      <c r="FL17827" s="55">
        <v>0.05</v>
      </c>
    </row>
    <row r="17828" ht="14.25" customHeight="1" outlineLevel="1" spans="162:168">
      <c r="FF17828" s="55">
        <v>17821</v>
      </c>
      <c r="FG17828" s="55" t="s">
        <v>2094</v>
      </c>
      <c r="FH17828" s="55" t="s">
        <v>1708</v>
      </c>
      <c r="FI17828" s="55">
        <v>11</v>
      </c>
      <c r="FJ17828" s="55">
        <v>50000</v>
      </c>
      <c r="FK17828" s="55" t="s">
        <v>1258</v>
      </c>
      <c r="FL17828" s="55">
        <v>0.05</v>
      </c>
    </row>
    <row r="17829" ht="14.25" customHeight="1" outlineLevel="1" spans="162:168">
      <c r="FF17829" s="55">
        <v>17822</v>
      </c>
      <c r="FG17829" s="55" t="s">
        <v>2094</v>
      </c>
      <c r="FH17829" s="55" t="s">
        <v>1708</v>
      </c>
      <c r="FI17829" s="55">
        <v>11</v>
      </c>
      <c r="FJ17829" s="55">
        <v>80000</v>
      </c>
      <c r="FK17829" s="55" t="s">
        <v>1258</v>
      </c>
      <c r="FL17829" s="55">
        <v>0.05</v>
      </c>
    </row>
    <row r="17830" ht="14.25" customHeight="1" outlineLevel="1" spans="162:168">
      <c r="FF17830" s="55">
        <v>17823</v>
      </c>
      <c r="FG17830" s="55" t="s">
        <v>2094</v>
      </c>
      <c r="FH17830" s="55" t="s">
        <v>1708</v>
      </c>
      <c r="FI17830" s="55">
        <v>11</v>
      </c>
      <c r="FJ17830" s="55">
        <v>130000</v>
      </c>
      <c r="FK17830" s="55" t="s">
        <v>1258</v>
      </c>
      <c r="FL17830" s="55">
        <v>0.05</v>
      </c>
    </row>
    <row r="17831" ht="14.25" customHeight="1" outlineLevel="1" spans="162:168">
      <c r="FF17831" s="55">
        <v>17824</v>
      </c>
      <c r="FG17831" s="55" t="s">
        <v>2094</v>
      </c>
      <c r="FH17831" s="55" t="s">
        <v>1708</v>
      </c>
      <c r="FI17831" s="55">
        <v>11</v>
      </c>
      <c r="FJ17831" s="55">
        <v>260000</v>
      </c>
      <c r="FK17831" s="55" t="s">
        <v>1258</v>
      </c>
      <c r="FL17831" s="55">
        <v>0.05</v>
      </c>
    </row>
    <row r="17832" ht="14.25" customHeight="1" outlineLevel="1" spans="162:168">
      <c r="FF17832" s="55">
        <v>17825</v>
      </c>
      <c r="FG17832" s="55" t="s">
        <v>2094</v>
      </c>
      <c r="FH17832" s="55" t="s">
        <v>1708</v>
      </c>
      <c r="FI17832" s="55">
        <v>11</v>
      </c>
      <c r="FJ17832" s="55">
        <v>400000</v>
      </c>
      <c r="FK17832" s="55" t="s">
        <v>1258</v>
      </c>
      <c r="FL17832" s="55">
        <v>0.05</v>
      </c>
    </row>
    <row r="17833" ht="14.25" customHeight="1" outlineLevel="1" spans="162:168">
      <c r="FF17833" s="55">
        <v>17826</v>
      </c>
      <c r="FG17833" s="55" t="s">
        <v>2094</v>
      </c>
      <c r="FH17833" s="55" t="s">
        <v>1708</v>
      </c>
      <c r="FI17833" s="55">
        <v>11</v>
      </c>
      <c r="FJ17833" s="55">
        <v>530000</v>
      </c>
      <c r="FK17833" s="55" t="s">
        <v>1258</v>
      </c>
      <c r="FL17833" s="55">
        <v>0.05</v>
      </c>
    </row>
    <row r="17834" ht="14.25" customHeight="1" outlineLevel="1" spans="162:168">
      <c r="FF17834" s="55">
        <v>17827</v>
      </c>
      <c r="FG17834" s="55" t="s">
        <v>2094</v>
      </c>
      <c r="FH17834" s="55" t="s">
        <v>1708</v>
      </c>
      <c r="FI17834" s="55">
        <v>11</v>
      </c>
      <c r="FJ17834" s="55">
        <v>540000</v>
      </c>
      <c r="FK17834" s="55" t="s">
        <v>1258</v>
      </c>
      <c r="FL17834" s="55">
        <v>0.05</v>
      </c>
    </row>
    <row r="17835" ht="14.25" customHeight="1" outlineLevel="1" spans="162:168">
      <c r="FF17835" s="55">
        <v>17828</v>
      </c>
      <c r="FG17835" s="55" t="s">
        <v>2094</v>
      </c>
      <c r="FH17835" s="55" t="s">
        <v>1708</v>
      </c>
      <c r="FI17835" s="55">
        <v>2</v>
      </c>
      <c r="FJ17835" s="55">
        <v>0</v>
      </c>
      <c r="FK17835" s="55" t="s">
        <v>1258</v>
      </c>
      <c r="FL17835" s="55">
        <v>0.0467</v>
      </c>
    </row>
    <row r="17836" ht="14.25" customHeight="1" outlineLevel="1" spans="162:168">
      <c r="FF17836" s="55">
        <v>17829</v>
      </c>
      <c r="FG17836" s="55" t="s">
        <v>2094</v>
      </c>
      <c r="FH17836" s="55" t="s">
        <v>1708</v>
      </c>
      <c r="FI17836" s="55">
        <v>2</v>
      </c>
      <c r="FJ17836" s="55">
        <v>1000</v>
      </c>
      <c r="FK17836" s="55" t="s">
        <v>1258</v>
      </c>
      <c r="FL17836" s="55">
        <v>0.0467</v>
      </c>
    </row>
    <row r="17837" ht="14.25" customHeight="1" outlineLevel="1" spans="162:168">
      <c r="FF17837" s="55">
        <v>17830</v>
      </c>
      <c r="FG17837" s="55" t="s">
        <v>2094</v>
      </c>
      <c r="FH17837" s="55" t="s">
        <v>1708</v>
      </c>
      <c r="FI17837" s="55">
        <v>2</v>
      </c>
      <c r="FJ17837" s="55">
        <v>2500</v>
      </c>
      <c r="FK17837" s="55" t="s">
        <v>1258</v>
      </c>
      <c r="FL17837" s="55">
        <v>0.0467</v>
      </c>
    </row>
    <row r="17838" ht="14.25" customHeight="1" outlineLevel="1" spans="162:168">
      <c r="FF17838" s="55">
        <v>17831</v>
      </c>
      <c r="FG17838" s="55" t="s">
        <v>2094</v>
      </c>
      <c r="FH17838" s="55" t="s">
        <v>1708</v>
      </c>
      <c r="FI17838" s="55">
        <v>2</v>
      </c>
      <c r="FJ17838" s="55">
        <v>5000</v>
      </c>
      <c r="FK17838" s="55" t="s">
        <v>1258</v>
      </c>
      <c r="FL17838" s="55">
        <v>0.0467</v>
      </c>
    </row>
    <row r="17839" ht="14.25" customHeight="1" outlineLevel="1" spans="162:168">
      <c r="FF17839" s="55">
        <v>17832</v>
      </c>
      <c r="FG17839" s="55" t="s">
        <v>2094</v>
      </c>
      <c r="FH17839" s="55" t="s">
        <v>1708</v>
      </c>
      <c r="FI17839" s="55">
        <v>2</v>
      </c>
      <c r="FJ17839" s="55">
        <v>10000</v>
      </c>
      <c r="FK17839" s="55" t="s">
        <v>1258</v>
      </c>
      <c r="FL17839" s="55">
        <v>0.0467</v>
      </c>
    </row>
    <row r="17840" ht="14.25" customHeight="1" outlineLevel="1" spans="162:168">
      <c r="FF17840" s="55">
        <v>17833</v>
      </c>
      <c r="FG17840" s="55" t="s">
        <v>2094</v>
      </c>
      <c r="FH17840" s="55" t="s">
        <v>1708</v>
      </c>
      <c r="FI17840" s="55">
        <v>2</v>
      </c>
      <c r="FJ17840" s="55">
        <v>25000</v>
      </c>
      <c r="FK17840" s="55" t="s">
        <v>1258</v>
      </c>
      <c r="FL17840" s="55">
        <v>0.0467</v>
      </c>
    </row>
    <row r="17841" ht="14.25" customHeight="1" outlineLevel="1" spans="162:168">
      <c r="FF17841" s="55">
        <v>17834</v>
      </c>
      <c r="FG17841" s="55" t="s">
        <v>2094</v>
      </c>
      <c r="FH17841" s="55" t="s">
        <v>1708</v>
      </c>
      <c r="FI17841" s="55">
        <v>2</v>
      </c>
      <c r="FJ17841" s="55">
        <v>50000</v>
      </c>
      <c r="FK17841" s="55" t="s">
        <v>1258</v>
      </c>
      <c r="FL17841" s="55">
        <v>0.0467</v>
      </c>
    </row>
    <row r="17842" ht="14.25" customHeight="1" outlineLevel="1" spans="162:168">
      <c r="FF17842" s="55">
        <v>17835</v>
      </c>
      <c r="FG17842" s="55" t="s">
        <v>2094</v>
      </c>
      <c r="FH17842" s="55" t="s">
        <v>1708</v>
      </c>
      <c r="FI17842" s="55">
        <v>2</v>
      </c>
      <c r="FJ17842" s="55">
        <v>80000</v>
      </c>
      <c r="FK17842" s="55" t="s">
        <v>1258</v>
      </c>
      <c r="FL17842" s="55">
        <v>0.0467</v>
      </c>
    </row>
    <row r="17843" ht="14.25" customHeight="1" outlineLevel="1" spans="162:168">
      <c r="FF17843" s="55">
        <v>17836</v>
      </c>
      <c r="FG17843" s="55" t="s">
        <v>2094</v>
      </c>
      <c r="FH17843" s="55" t="s">
        <v>1708</v>
      </c>
      <c r="FI17843" s="55">
        <v>2</v>
      </c>
      <c r="FJ17843" s="55">
        <v>130000</v>
      </c>
      <c r="FK17843" s="55" t="s">
        <v>1258</v>
      </c>
      <c r="FL17843" s="55">
        <v>0.0467</v>
      </c>
    </row>
    <row r="17844" ht="14.25" customHeight="1" outlineLevel="1" spans="162:168">
      <c r="FF17844" s="55">
        <v>17837</v>
      </c>
      <c r="FG17844" s="55" t="s">
        <v>2094</v>
      </c>
      <c r="FH17844" s="55" t="s">
        <v>1708</v>
      </c>
      <c r="FI17844" s="55">
        <v>2</v>
      </c>
      <c r="FJ17844" s="55">
        <v>260000</v>
      </c>
      <c r="FK17844" s="55" t="s">
        <v>1258</v>
      </c>
      <c r="FL17844" s="55">
        <v>0.0467</v>
      </c>
    </row>
    <row r="17845" ht="14.25" customHeight="1" outlineLevel="1" spans="162:168">
      <c r="FF17845" s="55">
        <v>17838</v>
      </c>
      <c r="FG17845" s="55" t="s">
        <v>2094</v>
      </c>
      <c r="FH17845" s="55" t="s">
        <v>1708</v>
      </c>
      <c r="FI17845" s="55">
        <v>2</v>
      </c>
      <c r="FJ17845" s="55">
        <v>400000</v>
      </c>
      <c r="FK17845" s="55" t="s">
        <v>1258</v>
      </c>
      <c r="FL17845" s="55">
        <v>0.0467</v>
      </c>
    </row>
    <row r="17846" ht="14.25" customHeight="1" outlineLevel="1" spans="162:168">
      <c r="FF17846" s="55">
        <v>17839</v>
      </c>
      <c r="FG17846" s="55" t="s">
        <v>2094</v>
      </c>
      <c r="FH17846" s="55" t="s">
        <v>1708</v>
      </c>
      <c r="FI17846" s="55">
        <v>2</v>
      </c>
      <c r="FJ17846" s="55">
        <v>530000</v>
      </c>
      <c r="FK17846" s="55" t="s">
        <v>1258</v>
      </c>
      <c r="FL17846" s="55">
        <v>0.0467</v>
      </c>
    </row>
    <row r="17847" ht="14.25" customHeight="1" outlineLevel="1" spans="162:168">
      <c r="FF17847" s="55">
        <v>17840</v>
      </c>
      <c r="FG17847" s="55" t="s">
        <v>2094</v>
      </c>
      <c r="FH17847" s="55" t="s">
        <v>1708</v>
      </c>
      <c r="FI17847" s="55">
        <v>2</v>
      </c>
      <c r="FJ17847" s="55">
        <v>540000</v>
      </c>
      <c r="FK17847" s="55" t="s">
        <v>1258</v>
      </c>
      <c r="FL17847" s="55">
        <v>0.0467</v>
      </c>
    </row>
    <row r="17848" ht="14.25" customHeight="1" outlineLevel="1" spans="162:168">
      <c r="FF17848" s="55">
        <v>17841</v>
      </c>
      <c r="FG17848" s="55" t="s">
        <v>2094</v>
      </c>
      <c r="FH17848" s="55" t="s">
        <v>1708</v>
      </c>
      <c r="FI17848" s="55">
        <v>3</v>
      </c>
      <c r="FJ17848" s="55">
        <v>0</v>
      </c>
      <c r="FK17848" s="55" t="s">
        <v>1258</v>
      </c>
      <c r="FL17848" s="55">
        <v>0.0467</v>
      </c>
    </row>
    <row r="17849" ht="14.25" customHeight="1" outlineLevel="1" spans="162:168">
      <c r="FF17849" s="55">
        <v>17842</v>
      </c>
      <c r="FG17849" s="55" t="s">
        <v>2094</v>
      </c>
      <c r="FH17849" s="55" t="s">
        <v>1708</v>
      </c>
      <c r="FI17849" s="55">
        <v>3</v>
      </c>
      <c r="FJ17849" s="55">
        <v>1000</v>
      </c>
      <c r="FK17849" s="55" t="s">
        <v>1258</v>
      </c>
      <c r="FL17849" s="55">
        <v>0.0467</v>
      </c>
    </row>
    <row r="17850" ht="14.25" customHeight="1" outlineLevel="1" spans="162:168">
      <c r="FF17850" s="55">
        <v>17843</v>
      </c>
      <c r="FG17850" s="55" t="s">
        <v>2094</v>
      </c>
      <c r="FH17850" s="55" t="s">
        <v>1708</v>
      </c>
      <c r="FI17850" s="55">
        <v>3</v>
      </c>
      <c r="FJ17850" s="55">
        <v>2500</v>
      </c>
      <c r="FK17850" s="55" t="s">
        <v>1258</v>
      </c>
      <c r="FL17850" s="55">
        <v>0.0467</v>
      </c>
    </row>
    <row r="17851" ht="14.25" customHeight="1" outlineLevel="1" spans="162:168">
      <c r="FF17851" s="55">
        <v>17844</v>
      </c>
      <c r="FG17851" s="55" t="s">
        <v>2094</v>
      </c>
      <c r="FH17851" s="55" t="s">
        <v>1708</v>
      </c>
      <c r="FI17851" s="55">
        <v>3</v>
      </c>
      <c r="FJ17851" s="55">
        <v>5000</v>
      </c>
      <c r="FK17851" s="55" t="s">
        <v>1258</v>
      </c>
      <c r="FL17851" s="55">
        <v>0.0467</v>
      </c>
    </row>
    <row r="17852" ht="14.25" customHeight="1" outlineLevel="1" spans="162:168">
      <c r="FF17852" s="55">
        <v>17845</v>
      </c>
      <c r="FG17852" s="55" t="s">
        <v>2094</v>
      </c>
      <c r="FH17852" s="55" t="s">
        <v>1708</v>
      </c>
      <c r="FI17852" s="55">
        <v>3</v>
      </c>
      <c r="FJ17852" s="55">
        <v>10000</v>
      </c>
      <c r="FK17852" s="55" t="s">
        <v>1258</v>
      </c>
      <c r="FL17852" s="55">
        <v>0.0467</v>
      </c>
    </row>
    <row r="17853" ht="14.25" customHeight="1" outlineLevel="1" spans="162:168">
      <c r="FF17853" s="55">
        <v>17846</v>
      </c>
      <c r="FG17853" s="55" t="s">
        <v>2094</v>
      </c>
      <c r="FH17853" s="55" t="s">
        <v>1708</v>
      </c>
      <c r="FI17853" s="55">
        <v>3</v>
      </c>
      <c r="FJ17853" s="55">
        <v>25000</v>
      </c>
      <c r="FK17853" s="55" t="s">
        <v>1258</v>
      </c>
      <c r="FL17853" s="55">
        <v>0.0467</v>
      </c>
    </row>
    <row r="17854" ht="14.25" customHeight="1" outlineLevel="1" spans="162:168">
      <c r="FF17854" s="55">
        <v>17847</v>
      </c>
      <c r="FG17854" s="55" t="s">
        <v>2094</v>
      </c>
      <c r="FH17854" s="55" t="s">
        <v>1708</v>
      </c>
      <c r="FI17854" s="55">
        <v>3</v>
      </c>
      <c r="FJ17854" s="55">
        <v>50000</v>
      </c>
      <c r="FK17854" s="55" t="s">
        <v>1258</v>
      </c>
      <c r="FL17854" s="55">
        <v>0.0467</v>
      </c>
    </row>
    <row r="17855" ht="14.25" customHeight="1" outlineLevel="1" spans="162:168">
      <c r="FF17855" s="55">
        <v>17848</v>
      </c>
      <c r="FG17855" s="55" t="s">
        <v>2094</v>
      </c>
      <c r="FH17855" s="55" t="s">
        <v>1708</v>
      </c>
      <c r="FI17855" s="55">
        <v>3</v>
      </c>
      <c r="FJ17855" s="55">
        <v>80000</v>
      </c>
      <c r="FK17855" s="55" t="s">
        <v>1258</v>
      </c>
      <c r="FL17855" s="55">
        <v>0.0467</v>
      </c>
    </row>
    <row r="17856" ht="14.25" customHeight="1" outlineLevel="1" spans="162:168">
      <c r="FF17856" s="55">
        <v>17849</v>
      </c>
      <c r="FG17856" s="55" t="s">
        <v>2094</v>
      </c>
      <c r="FH17856" s="55" t="s">
        <v>1708</v>
      </c>
      <c r="FI17856" s="55">
        <v>3</v>
      </c>
      <c r="FJ17856" s="55">
        <v>130000</v>
      </c>
      <c r="FK17856" s="55" t="s">
        <v>1258</v>
      </c>
      <c r="FL17856" s="55">
        <v>0.0467</v>
      </c>
    </row>
    <row r="17857" ht="14.25" customHeight="1" outlineLevel="1" spans="162:168">
      <c r="FF17857" s="55">
        <v>17850</v>
      </c>
      <c r="FG17857" s="55" t="s">
        <v>2094</v>
      </c>
      <c r="FH17857" s="55" t="s">
        <v>1708</v>
      </c>
      <c r="FI17857" s="55">
        <v>3</v>
      </c>
      <c r="FJ17857" s="55">
        <v>260000</v>
      </c>
      <c r="FK17857" s="55" t="s">
        <v>1258</v>
      </c>
      <c r="FL17857" s="55">
        <v>0.0467</v>
      </c>
    </row>
    <row r="17858" ht="14.25" customHeight="1" outlineLevel="1" spans="162:168">
      <c r="FF17858" s="55">
        <v>17851</v>
      </c>
      <c r="FG17858" s="55" t="s">
        <v>2094</v>
      </c>
      <c r="FH17858" s="55" t="s">
        <v>1708</v>
      </c>
      <c r="FI17858" s="55">
        <v>3</v>
      </c>
      <c r="FJ17858" s="55">
        <v>400000</v>
      </c>
      <c r="FK17858" s="55" t="s">
        <v>1258</v>
      </c>
      <c r="FL17858" s="55">
        <v>0.0467</v>
      </c>
    </row>
    <row r="17859" ht="14.25" customHeight="1" outlineLevel="1" spans="162:168">
      <c r="FF17859" s="55">
        <v>17852</v>
      </c>
      <c r="FG17859" s="55" t="s">
        <v>2094</v>
      </c>
      <c r="FH17859" s="55" t="s">
        <v>1708</v>
      </c>
      <c r="FI17859" s="55">
        <v>3</v>
      </c>
      <c r="FJ17859" s="55">
        <v>530000</v>
      </c>
      <c r="FK17859" s="55" t="s">
        <v>1258</v>
      </c>
      <c r="FL17859" s="55">
        <v>0.0467</v>
      </c>
    </row>
    <row r="17860" ht="14.25" customHeight="1" outlineLevel="1" spans="162:168">
      <c r="FF17860" s="55">
        <v>17853</v>
      </c>
      <c r="FG17860" s="55" t="s">
        <v>2094</v>
      </c>
      <c r="FH17860" s="55" t="s">
        <v>1708</v>
      </c>
      <c r="FI17860" s="55">
        <v>3</v>
      </c>
      <c r="FJ17860" s="55">
        <v>540000</v>
      </c>
      <c r="FK17860" s="55" t="s">
        <v>1258</v>
      </c>
      <c r="FL17860" s="55">
        <v>0.0467</v>
      </c>
    </row>
    <row r="17861" ht="14.25" customHeight="1" outlineLevel="1" spans="162:168">
      <c r="FF17861" s="55">
        <v>17854</v>
      </c>
      <c r="FG17861" s="55" t="s">
        <v>2094</v>
      </c>
      <c r="FH17861" s="55" t="s">
        <v>1708</v>
      </c>
      <c r="FI17861" s="55">
        <v>4</v>
      </c>
      <c r="FJ17861" s="55">
        <v>0</v>
      </c>
      <c r="FK17861" s="55" t="s">
        <v>1258</v>
      </c>
      <c r="FL17861" s="55">
        <v>0.025</v>
      </c>
    </row>
    <row r="17862" ht="14.25" customHeight="1" outlineLevel="1" spans="162:168">
      <c r="FF17862" s="55">
        <v>17855</v>
      </c>
      <c r="FG17862" s="55" t="s">
        <v>2094</v>
      </c>
      <c r="FH17862" s="55" t="s">
        <v>1708</v>
      </c>
      <c r="FI17862" s="55">
        <v>4</v>
      </c>
      <c r="FJ17862" s="55">
        <v>1000</v>
      </c>
      <c r="FK17862" s="55" t="s">
        <v>1258</v>
      </c>
      <c r="FL17862" s="55">
        <v>0.025</v>
      </c>
    </row>
    <row r="17863" ht="14.25" customHeight="1" outlineLevel="1" spans="162:168">
      <c r="FF17863" s="55">
        <v>17856</v>
      </c>
      <c r="FG17863" s="55" t="s">
        <v>2094</v>
      </c>
      <c r="FH17863" s="55" t="s">
        <v>1708</v>
      </c>
      <c r="FI17863" s="55">
        <v>4</v>
      </c>
      <c r="FJ17863" s="55">
        <v>2500</v>
      </c>
      <c r="FK17863" s="55" t="s">
        <v>1258</v>
      </c>
      <c r="FL17863" s="55">
        <v>0.025</v>
      </c>
    </row>
    <row r="17864" ht="14.25" customHeight="1" outlineLevel="1" spans="162:168">
      <c r="FF17864" s="55">
        <v>17857</v>
      </c>
      <c r="FG17864" s="55" t="s">
        <v>2094</v>
      </c>
      <c r="FH17864" s="55" t="s">
        <v>1708</v>
      </c>
      <c r="FI17864" s="55">
        <v>4</v>
      </c>
      <c r="FJ17864" s="55">
        <v>5000</v>
      </c>
      <c r="FK17864" s="55" t="s">
        <v>1258</v>
      </c>
      <c r="FL17864" s="55">
        <v>0.025</v>
      </c>
    </row>
    <row r="17865" ht="14.25" customHeight="1" outlineLevel="1" spans="162:168">
      <c r="FF17865" s="55">
        <v>17858</v>
      </c>
      <c r="FG17865" s="55" t="s">
        <v>2094</v>
      </c>
      <c r="FH17865" s="55" t="s">
        <v>1708</v>
      </c>
      <c r="FI17865" s="55">
        <v>4</v>
      </c>
      <c r="FJ17865" s="55">
        <v>10000</v>
      </c>
      <c r="FK17865" s="55" t="s">
        <v>1258</v>
      </c>
      <c r="FL17865" s="55">
        <v>0.025</v>
      </c>
    </row>
    <row r="17866" ht="14.25" customHeight="1" outlineLevel="1" spans="162:168">
      <c r="FF17866" s="55">
        <v>17859</v>
      </c>
      <c r="FG17866" s="55" t="s">
        <v>2094</v>
      </c>
      <c r="FH17866" s="55" t="s">
        <v>1708</v>
      </c>
      <c r="FI17866" s="55">
        <v>4</v>
      </c>
      <c r="FJ17866" s="55">
        <v>25000</v>
      </c>
      <c r="FK17866" s="55" t="s">
        <v>1258</v>
      </c>
      <c r="FL17866" s="55">
        <v>0.025</v>
      </c>
    </row>
    <row r="17867" ht="14.25" customHeight="1" outlineLevel="1" spans="162:168">
      <c r="FF17867" s="55">
        <v>17860</v>
      </c>
      <c r="FG17867" s="55" t="s">
        <v>2094</v>
      </c>
      <c r="FH17867" s="55" t="s">
        <v>1708</v>
      </c>
      <c r="FI17867" s="55">
        <v>4</v>
      </c>
      <c r="FJ17867" s="55">
        <v>50000</v>
      </c>
      <c r="FK17867" s="55" t="s">
        <v>1258</v>
      </c>
      <c r="FL17867" s="55">
        <v>0.025</v>
      </c>
    </row>
    <row r="17868" ht="14.25" customHeight="1" outlineLevel="1" spans="162:168">
      <c r="FF17868" s="55">
        <v>17861</v>
      </c>
      <c r="FG17868" s="55" t="s">
        <v>2094</v>
      </c>
      <c r="FH17868" s="55" t="s">
        <v>1708</v>
      </c>
      <c r="FI17868" s="55">
        <v>4</v>
      </c>
      <c r="FJ17868" s="55">
        <v>80000</v>
      </c>
      <c r="FK17868" s="55" t="s">
        <v>1258</v>
      </c>
      <c r="FL17868" s="55">
        <v>0.025</v>
      </c>
    </row>
    <row r="17869" ht="14.25" customHeight="1" outlineLevel="1" spans="162:168">
      <c r="FF17869" s="55">
        <v>17862</v>
      </c>
      <c r="FG17869" s="55" t="s">
        <v>2094</v>
      </c>
      <c r="FH17869" s="55" t="s">
        <v>1708</v>
      </c>
      <c r="FI17869" s="55">
        <v>4</v>
      </c>
      <c r="FJ17869" s="55">
        <v>130000</v>
      </c>
      <c r="FK17869" s="55" t="s">
        <v>1258</v>
      </c>
      <c r="FL17869" s="55">
        <v>0.025</v>
      </c>
    </row>
    <row r="17870" ht="14.25" customHeight="1" outlineLevel="1" spans="162:168">
      <c r="FF17870" s="55">
        <v>17863</v>
      </c>
      <c r="FG17870" s="55" t="s">
        <v>2094</v>
      </c>
      <c r="FH17870" s="55" t="s">
        <v>1708</v>
      </c>
      <c r="FI17870" s="55">
        <v>4</v>
      </c>
      <c r="FJ17870" s="55">
        <v>260000</v>
      </c>
      <c r="FK17870" s="55" t="s">
        <v>1258</v>
      </c>
      <c r="FL17870" s="55">
        <v>0.025</v>
      </c>
    </row>
    <row r="17871" ht="14.25" customHeight="1" outlineLevel="1" spans="162:168">
      <c r="FF17871" s="55">
        <v>17864</v>
      </c>
      <c r="FG17871" s="55" t="s">
        <v>2094</v>
      </c>
      <c r="FH17871" s="55" t="s">
        <v>1708</v>
      </c>
      <c r="FI17871" s="55">
        <v>4</v>
      </c>
      <c r="FJ17871" s="55">
        <v>400000</v>
      </c>
      <c r="FK17871" s="55" t="s">
        <v>1258</v>
      </c>
      <c r="FL17871" s="55">
        <v>0.025</v>
      </c>
    </row>
    <row r="17872" ht="14.25" customHeight="1" outlineLevel="1" spans="162:168">
      <c r="FF17872" s="55">
        <v>17865</v>
      </c>
      <c r="FG17872" s="55" t="s">
        <v>2094</v>
      </c>
      <c r="FH17872" s="55" t="s">
        <v>1708</v>
      </c>
      <c r="FI17872" s="55">
        <v>4</v>
      </c>
      <c r="FJ17872" s="55">
        <v>530000</v>
      </c>
      <c r="FK17872" s="55" t="s">
        <v>1258</v>
      </c>
      <c r="FL17872" s="55">
        <v>0.025</v>
      </c>
    </row>
    <row r="17873" ht="14.25" customHeight="1" outlineLevel="1" spans="162:168">
      <c r="FF17873" s="55">
        <v>17866</v>
      </c>
      <c r="FG17873" s="55" t="s">
        <v>2094</v>
      </c>
      <c r="FH17873" s="55" t="s">
        <v>1708</v>
      </c>
      <c r="FI17873" s="55">
        <v>4</v>
      </c>
      <c r="FJ17873" s="55">
        <v>540000</v>
      </c>
      <c r="FK17873" s="55" t="s">
        <v>1258</v>
      </c>
      <c r="FL17873" s="55">
        <v>0.025</v>
      </c>
    </row>
    <row r="17874" ht="14.25" customHeight="1" outlineLevel="1" spans="162:168">
      <c r="FF17874" s="55">
        <v>17867</v>
      </c>
      <c r="FG17874" s="55" t="s">
        <v>2094</v>
      </c>
      <c r="FH17874" s="55" t="s">
        <v>1708</v>
      </c>
      <c r="FI17874" s="55">
        <v>5</v>
      </c>
      <c r="FJ17874" s="55">
        <v>0</v>
      </c>
      <c r="FK17874" s="55" t="s">
        <v>1258</v>
      </c>
      <c r="FL17874" s="55">
        <v>0.025</v>
      </c>
    </row>
    <row r="17875" ht="14.25" customHeight="1" outlineLevel="1" spans="162:168">
      <c r="FF17875" s="55">
        <v>17868</v>
      </c>
      <c r="FG17875" s="55" t="s">
        <v>2094</v>
      </c>
      <c r="FH17875" s="55" t="s">
        <v>1708</v>
      </c>
      <c r="FI17875" s="55">
        <v>5</v>
      </c>
      <c r="FJ17875" s="55">
        <v>1000</v>
      </c>
      <c r="FK17875" s="55" t="s">
        <v>1258</v>
      </c>
      <c r="FL17875" s="55">
        <v>0.025</v>
      </c>
    </row>
    <row r="17876" ht="14.25" customHeight="1" outlineLevel="1" spans="162:168">
      <c r="FF17876" s="55">
        <v>17869</v>
      </c>
      <c r="FG17876" s="55" t="s">
        <v>2094</v>
      </c>
      <c r="FH17876" s="55" t="s">
        <v>1708</v>
      </c>
      <c r="FI17876" s="55">
        <v>5</v>
      </c>
      <c r="FJ17876" s="55">
        <v>2500</v>
      </c>
      <c r="FK17876" s="55" t="s">
        <v>1258</v>
      </c>
      <c r="FL17876" s="55">
        <v>0.025</v>
      </c>
    </row>
    <row r="17877" ht="14.25" customHeight="1" outlineLevel="1" spans="162:168">
      <c r="FF17877" s="55">
        <v>17870</v>
      </c>
      <c r="FG17877" s="55" t="s">
        <v>2094</v>
      </c>
      <c r="FH17877" s="55" t="s">
        <v>1708</v>
      </c>
      <c r="FI17877" s="55">
        <v>5</v>
      </c>
      <c r="FJ17877" s="55">
        <v>5000</v>
      </c>
      <c r="FK17877" s="55" t="s">
        <v>1258</v>
      </c>
      <c r="FL17877" s="55">
        <v>0.025</v>
      </c>
    </row>
    <row r="17878" ht="14.25" customHeight="1" outlineLevel="1" spans="162:168">
      <c r="FF17878" s="55">
        <v>17871</v>
      </c>
      <c r="FG17878" s="55" t="s">
        <v>2094</v>
      </c>
      <c r="FH17878" s="55" t="s">
        <v>1708</v>
      </c>
      <c r="FI17878" s="55">
        <v>5</v>
      </c>
      <c r="FJ17878" s="55">
        <v>10000</v>
      </c>
      <c r="FK17878" s="55" t="s">
        <v>1258</v>
      </c>
      <c r="FL17878" s="55">
        <v>0.025</v>
      </c>
    </row>
    <row r="17879" ht="14.25" customHeight="1" outlineLevel="1" spans="162:168">
      <c r="FF17879" s="55">
        <v>17872</v>
      </c>
      <c r="FG17879" s="55" t="s">
        <v>2094</v>
      </c>
      <c r="FH17879" s="55" t="s">
        <v>1708</v>
      </c>
      <c r="FI17879" s="55">
        <v>5</v>
      </c>
      <c r="FJ17879" s="55">
        <v>25000</v>
      </c>
      <c r="FK17879" s="55" t="s">
        <v>1258</v>
      </c>
      <c r="FL17879" s="55">
        <v>0.025</v>
      </c>
    </row>
    <row r="17880" ht="14.25" customHeight="1" outlineLevel="1" spans="162:168">
      <c r="FF17880" s="55">
        <v>17873</v>
      </c>
      <c r="FG17880" s="55" t="s">
        <v>2094</v>
      </c>
      <c r="FH17880" s="55" t="s">
        <v>1708</v>
      </c>
      <c r="FI17880" s="55">
        <v>5</v>
      </c>
      <c r="FJ17880" s="55">
        <v>50000</v>
      </c>
      <c r="FK17880" s="55" t="s">
        <v>1258</v>
      </c>
      <c r="FL17880" s="55">
        <v>0.025</v>
      </c>
    </row>
    <row r="17881" ht="14.25" customHeight="1" outlineLevel="1" spans="162:168">
      <c r="FF17881" s="55">
        <v>17874</v>
      </c>
      <c r="FG17881" s="55" t="s">
        <v>2094</v>
      </c>
      <c r="FH17881" s="55" t="s">
        <v>1708</v>
      </c>
      <c r="FI17881" s="55">
        <v>5</v>
      </c>
      <c r="FJ17881" s="55">
        <v>80000</v>
      </c>
      <c r="FK17881" s="55" t="s">
        <v>1258</v>
      </c>
      <c r="FL17881" s="55">
        <v>0.025</v>
      </c>
    </row>
    <row r="17882" ht="14.25" customHeight="1" outlineLevel="1" spans="162:168">
      <c r="FF17882" s="55">
        <v>17875</v>
      </c>
      <c r="FG17882" s="55" t="s">
        <v>2094</v>
      </c>
      <c r="FH17882" s="55" t="s">
        <v>1708</v>
      </c>
      <c r="FI17882" s="55">
        <v>5</v>
      </c>
      <c r="FJ17882" s="55">
        <v>130000</v>
      </c>
      <c r="FK17882" s="55" t="s">
        <v>1258</v>
      </c>
      <c r="FL17882" s="55">
        <v>0.025</v>
      </c>
    </row>
    <row r="17883" ht="14.25" customHeight="1" outlineLevel="1" spans="162:168">
      <c r="FF17883" s="55">
        <v>17876</v>
      </c>
      <c r="FG17883" s="55" t="s">
        <v>2094</v>
      </c>
      <c r="FH17883" s="55" t="s">
        <v>1708</v>
      </c>
      <c r="FI17883" s="55">
        <v>5</v>
      </c>
      <c r="FJ17883" s="55">
        <v>260000</v>
      </c>
      <c r="FK17883" s="55" t="s">
        <v>1258</v>
      </c>
      <c r="FL17883" s="55">
        <v>0.025</v>
      </c>
    </row>
    <row r="17884" ht="14.25" customHeight="1" outlineLevel="1" spans="162:168">
      <c r="FF17884" s="55">
        <v>17877</v>
      </c>
      <c r="FG17884" s="55" t="s">
        <v>2094</v>
      </c>
      <c r="FH17884" s="55" t="s">
        <v>1708</v>
      </c>
      <c r="FI17884" s="55">
        <v>5</v>
      </c>
      <c r="FJ17884" s="55">
        <v>400000</v>
      </c>
      <c r="FK17884" s="55" t="s">
        <v>1258</v>
      </c>
      <c r="FL17884" s="55">
        <v>0.025</v>
      </c>
    </row>
    <row r="17885" ht="14.25" customHeight="1" outlineLevel="1" spans="162:168">
      <c r="FF17885" s="55">
        <v>17878</v>
      </c>
      <c r="FG17885" s="55" t="s">
        <v>2094</v>
      </c>
      <c r="FH17885" s="55" t="s">
        <v>1708</v>
      </c>
      <c r="FI17885" s="55">
        <v>5</v>
      </c>
      <c r="FJ17885" s="55">
        <v>530000</v>
      </c>
      <c r="FK17885" s="55" t="s">
        <v>1258</v>
      </c>
      <c r="FL17885" s="55">
        <v>0.025</v>
      </c>
    </row>
    <row r="17886" ht="14.25" customHeight="1" outlineLevel="1" spans="162:168">
      <c r="FF17886" s="55">
        <v>17879</v>
      </c>
      <c r="FG17886" s="55" t="s">
        <v>2094</v>
      </c>
      <c r="FH17886" s="55" t="s">
        <v>1708</v>
      </c>
      <c r="FI17886" s="55">
        <v>5</v>
      </c>
      <c r="FJ17886" s="55">
        <v>540000</v>
      </c>
      <c r="FK17886" s="55" t="s">
        <v>1258</v>
      </c>
      <c r="FL17886" s="55">
        <v>0.025</v>
      </c>
    </row>
    <row r="17887" ht="14.25" customHeight="1" outlineLevel="1" spans="162:168">
      <c r="FF17887" s="55">
        <v>17880</v>
      </c>
      <c r="FG17887" s="55" t="s">
        <v>2094</v>
      </c>
      <c r="FH17887" s="55" t="s">
        <v>1708</v>
      </c>
      <c r="FI17887" s="55">
        <v>6</v>
      </c>
      <c r="FJ17887" s="55">
        <v>0</v>
      </c>
      <c r="FK17887" s="55" t="s">
        <v>1258</v>
      </c>
      <c r="FL17887" s="55">
        <v>0.025</v>
      </c>
    </row>
    <row r="17888" ht="14.25" customHeight="1" outlineLevel="1" spans="162:168">
      <c r="FF17888" s="55">
        <v>17881</v>
      </c>
      <c r="FG17888" s="55" t="s">
        <v>2094</v>
      </c>
      <c r="FH17888" s="55" t="s">
        <v>1708</v>
      </c>
      <c r="FI17888" s="55">
        <v>6</v>
      </c>
      <c r="FJ17888" s="55">
        <v>1000</v>
      </c>
      <c r="FK17888" s="55" t="s">
        <v>1258</v>
      </c>
      <c r="FL17888" s="55">
        <v>0.025</v>
      </c>
    </row>
    <row r="17889" ht="14.25" customHeight="1" outlineLevel="1" spans="162:168">
      <c r="FF17889" s="55">
        <v>17882</v>
      </c>
      <c r="FG17889" s="55" t="s">
        <v>2094</v>
      </c>
      <c r="FH17889" s="55" t="s">
        <v>1708</v>
      </c>
      <c r="FI17889" s="55">
        <v>6</v>
      </c>
      <c r="FJ17889" s="55">
        <v>2500</v>
      </c>
      <c r="FK17889" s="55" t="s">
        <v>1258</v>
      </c>
      <c r="FL17889" s="55">
        <v>0.025</v>
      </c>
    </row>
    <row r="17890" ht="14.25" customHeight="1" outlineLevel="1" spans="162:168">
      <c r="FF17890" s="55">
        <v>17883</v>
      </c>
      <c r="FG17890" s="55" t="s">
        <v>2094</v>
      </c>
      <c r="FH17890" s="55" t="s">
        <v>1708</v>
      </c>
      <c r="FI17890" s="55">
        <v>6</v>
      </c>
      <c r="FJ17890" s="55">
        <v>5000</v>
      </c>
      <c r="FK17890" s="55" t="s">
        <v>1258</v>
      </c>
      <c r="FL17890" s="55">
        <v>0.025</v>
      </c>
    </row>
    <row r="17891" ht="14.25" customHeight="1" outlineLevel="1" spans="162:168">
      <c r="FF17891" s="55">
        <v>17884</v>
      </c>
      <c r="FG17891" s="55" t="s">
        <v>2094</v>
      </c>
      <c r="FH17891" s="55" t="s">
        <v>1708</v>
      </c>
      <c r="FI17891" s="55">
        <v>6</v>
      </c>
      <c r="FJ17891" s="55">
        <v>10000</v>
      </c>
      <c r="FK17891" s="55" t="s">
        <v>1258</v>
      </c>
      <c r="FL17891" s="55">
        <v>0.025</v>
      </c>
    </row>
    <row r="17892" ht="14.25" customHeight="1" outlineLevel="1" spans="162:168">
      <c r="FF17892" s="55">
        <v>17885</v>
      </c>
      <c r="FG17892" s="55" t="s">
        <v>2094</v>
      </c>
      <c r="FH17892" s="55" t="s">
        <v>1708</v>
      </c>
      <c r="FI17892" s="55">
        <v>6</v>
      </c>
      <c r="FJ17892" s="55">
        <v>25000</v>
      </c>
      <c r="FK17892" s="55" t="s">
        <v>1258</v>
      </c>
      <c r="FL17892" s="55">
        <v>0.025</v>
      </c>
    </row>
    <row r="17893" ht="14.25" customHeight="1" outlineLevel="1" spans="162:168">
      <c r="FF17893" s="55">
        <v>17886</v>
      </c>
      <c r="FG17893" s="55" t="s">
        <v>2094</v>
      </c>
      <c r="FH17893" s="55" t="s">
        <v>1708</v>
      </c>
      <c r="FI17893" s="55">
        <v>6</v>
      </c>
      <c r="FJ17893" s="55">
        <v>50000</v>
      </c>
      <c r="FK17893" s="55" t="s">
        <v>1258</v>
      </c>
      <c r="FL17893" s="55">
        <v>0.025</v>
      </c>
    </row>
    <row r="17894" ht="14.25" customHeight="1" outlineLevel="1" spans="162:168">
      <c r="FF17894" s="55">
        <v>17887</v>
      </c>
      <c r="FG17894" s="55" t="s">
        <v>2094</v>
      </c>
      <c r="FH17894" s="55" t="s">
        <v>1708</v>
      </c>
      <c r="FI17894" s="55">
        <v>6</v>
      </c>
      <c r="FJ17894" s="55">
        <v>80000</v>
      </c>
      <c r="FK17894" s="55" t="s">
        <v>1258</v>
      </c>
      <c r="FL17894" s="55">
        <v>0.025</v>
      </c>
    </row>
    <row r="17895" ht="14.25" customHeight="1" outlineLevel="1" spans="162:168">
      <c r="FF17895" s="55">
        <v>17888</v>
      </c>
      <c r="FG17895" s="55" t="s">
        <v>2094</v>
      </c>
      <c r="FH17895" s="55" t="s">
        <v>1708</v>
      </c>
      <c r="FI17895" s="55">
        <v>6</v>
      </c>
      <c r="FJ17895" s="55">
        <v>130000</v>
      </c>
      <c r="FK17895" s="55" t="s">
        <v>1258</v>
      </c>
      <c r="FL17895" s="55">
        <v>0.025</v>
      </c>
    </row>
    <row r="17896" ht="14.25" customHeight="1" outlineLevel="1" spans="162:168">
      <c r="FF17896" s="55">
        <v>17889</v>
      </c>
      <c r="FG17896" s="55" t="s">
        <v>2094</v>
      </c>
      <c r="FH17896" s="55" t="s">
        <v>1708</v>
      </c>
      <c r="FI17896" s="55">
        <v>6</v>
      </c>
      <c r="FJ17896" s="55">
        <v>260000</v>
      </c>
      <c r="FK17896" s="55" t="s">
        <v>1258</v>
      </c>
      <c r="FL17896" s="55">
        <v>0.025</v>
      </c>
    </row>
    <row r="17897" ht="14.25" customHeight="1" outlineLevel="1" spans="162:168">
      <c r="FF17897" s="55">
        <v>17890</v>
      </c>
      <c r="FG17897" s="55" t="s">
        <v>2094</v>
      </c>
      <c r="FH17897" s="55" t="s">
        <v>1708</v>
      </c>
      <c r="FI17897" s="55">
        <v>6</v>
      </c>
      <c r="FJ17897" s="55">
        <v>400000</v>
      </c>
      <c r="FK17897" s="55" t="s">
        <v>1258</v>
      </c>
      <c r="FL17897" s="55">
        <v>0.025</v>
      </c>
    </row>
    <row r="17898" ht="14.25" customHeight="1" outlineLevel="1" spans="162:168">
      <c r="FF17898" s="55">
        <v>17891</v>
      </c>
      <c r="FG17898" s="55" t="s">
        <v>2094</v>
      </c>
      <c r="FH17898" s="55" t="s">
        <v>1708</v>
      </c>
      <c r="FI17898" s="55">
        <v>6</v>
      </c>
      <c r="FJ17898" s="55">
        <v>530000</v>
      </c>
      <c r="FK17898" s="55" t="s">
        <v>1258</v>
      </c>
      <c r="FL17898" s="55">
        <v>0.025</v>
      </c>
    </row>
    <row r="17899" ht="14.25" customHeight="1" outlineLevel="1" spans="162:168">
      <c r="FF17899" s="55">
        <v>17892</v>
      </c>
      <c r="FG17899" s="55" t="s">
        <v>2094</v>
      </c>
      <c r="FH17899" s="55" t="s">
        <v>1708</v>
      </c>
      <c r="FI17899" s="55">
        <v>6</v>
      </c>
      <c r="FJ17899" s="55">
        <v>540000</v>
      </c>
      <c r="FK17899" s="55" t="s">
        <v>1258</v>
      </c>
      <c r="FL17899" s="55">
        <v>0.025</v>
      </c>
    </row>
    <row r="17900" ht="14.25" customHeight="1" outlineLevel="1" spans="162:168">
      <c r="FF17900" s="55">
        <v>17893</v>
      </c>
      <c r="FG17900" s="55" t="s">
        <v>2094</v>
      </c>
      <c r="FH17900" s="55" t="s">
        <v>1708</v>
      </c>
      <c r="FI17900" s="55">
        <v>7</v>
      </c>
      <c r="FJ17900" s="55">
        <v>0</v>
      </c>
      <c r="FK17900" s="55" t="s">
        <v>1258</v>
      </c>
      <c r="FL17900" s="55">
        <v>0.0792</v>
      </c>
    </row>
    <row r="17901" ht="14.25" customHeight="1" outlineLevel="1" spans="162:168">
      <c r="FF17901" s="55">
        <v>17894</v>
      </c>
      <c r="FG17901" s="55" t="s">
        <v>2094</v>
      </c>
      <c r="FH17901" s="55" t="s">
        <v>1708</v>
      </c>
      <c r="FI17901" s="55">
        <v>7</v>
      </c>
      <c r="FJ17901" s="55">
        <v>1000</v>
      </c>
      <c r="FK17901" s="55" t="s">
        <v>1258</v>
      </c>
      <c r="FL17901" s="55">
        <v>0.0792</v>
      </c>
    </row>
    <row r="17902" ht="14.25" customHeight="1" outlineLevel="1" spans="162:168">
      <c r="FF17902" s="55">
        <v>17895</v>
      </c>
      <c r="FG17902" s="55" t="s">
        <v>2094</v>
      </c>
      <c r="FH17902" s="55" t="s">
        <v>1708</v>
      </c>
      <c r="FI17902" s="55">
        <v>7</v>
      </c>
      <c r="FJ17902" s="55">
        <v>2500</v>
      </c>
      <c r="FK17902" s="55" t="s">
        <v>1258</v>
      </c>
      <c r="FL17902" s="55">
        <v>0.07</v>
      </c>
    </row>
    <row r="17903" ht="14.25" customHeight="1" outlineLevel="1" spans="162:168">
      <c r="FF17903" s="55">
        <v>17896</v>
      </c>
      <c r="FG17903" s="55" t="s">
        <v>2094</v>
      </c>
      <c r="FH17903" s="55" t="s">
        <v>1708</v>
      </c>
      <c r="FI17903" s="55">
        <v>7</v>
      </c>
      <c r="FJ17903" s="55">
        <v>5000</v>
      </c>
      <c r="FK17903" s="55" t="s">
        <v>1258</v>
      </c>
      <c r="FL17903" s="55">
        <v>0.0642</v>
      </c>
    </row>
    <row r="17904" ht="14.25" customHeight="1" outlineLevel="1" spans="162:168">
      <c r="FF17904" s="55">
        <v>17897</v>
      </c>
      <c r="FG17904" s="55" t="s">
        <v>2094</v>
      </c>
      <c r="FH17904" s="55" t="s">
        <v>1708</v>
      </c>
      <c r="FI17904" s="55">
        <v>7</v>
      </c>
      <c r="FJ17904" s="55">
        <v>10000</v>
      </c>
      <c r="FK17904" s="55" t="s">
        <v>1258</v>
      </c>
      <c r="FL17904" s="55">
        <v>0.0642</v>
      </c>
    </row>
    <row r="17905" ht="14.25" customHeight="1" outlineLevel="1" spans="162:168">
      <c r="FF17905" s="55">
        <v>17898</v>
      </c>
      <c r="FG17905" s="55" t="s">
        <v>2094</v>
      </c>
      <c r="FH17905" s="55" t="s">
        <v>1708</v>
      </c>
      <c r="FI17905" s="55">
        <v>7</v>
      </c>
      <c r="FJ17905" s="55">
        <v>25000</v>
      </c>
      <c r="FK17905" s="55" t="s">
        <v>1258</v>
      </c>
      <c r="FL17905" s="55">
        <v>0.0642</v>
      </c>
    </row>
    <row r="17906" ht="14.25" customHeight="1" outlineLevel="1" spans="162:168">
      <c r="FF17906" s="55">
        <v>17899</v>
      </c>
      <c r="FG17906" s="55" t="s">
        <v>2094</v>
      </c>
      <c r="FH17906" s="55" t="s">
        <v>1708</v>
      </c>
      <c r="FI17906" s="55">
        <v>7</v>
      </c>
      <c r="FJ17906" s="55">
        <v>50000</v>
      </c>
      <c r="FK17906" s="55" t="s">
        <v>1258</v>
      </c>
      <c r="FL17906" s="55">
        <v>0.0642</v>
      </c>
    </row>
    <row r="17907" ht="14.25" customHeight="1" outlineLevel="1" spans="162:168">
      <c r="FF17907" s="55">
        <v>17900</v>
      </c>
      <c r="FG17907" s="55" t="s">
        <v>2094</v>
      </c>
      <c r="FH17907" s="55" t="s">
        <v>1708</v>
      </c>
      <c r="FI17907" s="55">
        <v>7</v>
      </c>
      <c r="FJ17907" s="55">
        <v>80000</v>
      </c>
      <c r="FK17907" s="55" t="s">
        <v>1258</v>
      </c>
      <c r="FL17907" s="55">
        <v>0.0642</v>
      </c>
    </row>
    <row r="17908" ht="14.25" customHeight="1" outlineLevel="1" spans="162:168">
      <c r="FF17908" s="55">
        <v>17901</v>
      </c>
      <c r="FG17908" s="55" t="s">
        <v>2094</v>
      </c>
      <c r="FH17908" s="55" t="s">
        <v>1708</v>
      </c>
      <c r="FI17908" s="55">
        <v>7</v>
      </c>
      <c r="FJ17908" s="55">
        <v>130000</v>
      </c>
      <c r="FK17908" s="55" t="s">
        <v>1258</v>
      </c>
      <c r="FL17908" s="55">
        <v>0.0642</v>
      </c>
    </row>
    <row r="17909" ht="14.25" customHeight="1" outlineLevel="1" spans="162:168">
      <c r="FF17909" s="55">
        <v>17902</v>
      </c>
      <c r="FG17909" s="55" t="s">
        <v>2094</v>
      </c>
      <c r="FH17909" s="55" t="s">
        <v>1708</v>
      </c>
      <c r="FI17909" s="55">
        <v>7</v>
      </c>
      <c r="FJ17909" s="55">
        <v>260000</v>
      </c>
      <c r="FK17909" s="55" t="s">
        <v>1258</v>
      </c>
      <c r="FL17909" s="55">
        <v>0.0642</v>
      </c>
    </row>
    <row r="17910" ht="14.25" customHeight="1" outlineLevel="1" spans="162:168">
      <c r="FF17910" s="55">
        <v>17903</v>
      </c>
      <c r="FG17910" s="55" t="s">
        <v>2094</v>
      </c>
      <c r="FH17910" s="55" t="s">
        <v>1708</v>
      </c>
      <c r="FI17910" s="55">
        <v>7</v>
      </c>
      <c r="FJ17910" s="55">
        <v>400000</v>
      </c>
      <c r="FK17910" s="55" t="s">
        <v>1258</v>
      </c>
      <c r="FL17910" s="55">
        <v>0.0642</v>
      </c>
    </row>
    <row r="17911" ht="14.25" customHeight="1" outlineLevel="1" spans="162:168">
      <c r="FF17911" s="55">
        <v>17904</v>
      </c>
      <c r="FG17911" s="55" t="s">
        <v>2094</v>
      </c>
      <c r="FH17911" s="55" t="s">
        <v>1708</v>
      </c>
      <c r="FI17911" s="55">
        <v>7</v>
      </c>
      <c r="FJ17911" s="55">
        <v>530000</v>
      </c>
      <c r="FK17911" s="55" t="s">
        <v>1258</v>
      </c>
      <c r="FL17911" s="55">
        <v>0.0642</v>
      </c>
    </row>
    <row r="17912" ht="14.25" customHeight="1" outlineLevel="1" spans="162:168">
      <c r="FF17912" s="55">
        <v>17905</v>
      </c>
      <c r="FG17912" s="55" t="s">
        <v>2094</v>
      </c>
      <c r="FH17912" s="55" t="s">
        <v>1708</v>
      </c>
      <c r="FI17912" s="55">
        <v>7</v>
      </c>
      <c r="FJ17912" s="55">
        <v>540000</v>
      </c>
      <c r="FK17912" s="55" t="s">
        <v>1258</v>
      </c>
      <c r="FL17912" s="55">
        <v>0.0642</v>
      </c>
    </row>
    <row r="17913" ht="14.25" customHeight="1" outlineLevel="1" spans="162:168">
      <c r="FF17913" s="55">
        <v>17906</v>
      </c>
      <c r="FG17913" s="55" t="s">
        <v>2094</v>
      </c>
      <c r="FH17913" s="55" t="s">
        <v>1708</v>
      </c>
      <c r="FI17913" s="55">
        <v>8</v>
      </c>
      <c r="FJ17913" s="55">
        <v>0</v>
      </c>
      <c r="FK17913" s="55" t="s">
        <v>1258</v>
      </c>
      <c r="FL17913" s="55">
        <v>0.0667</v>
      </c>
    </row>
    <row r="17914" ht="14.25" customHeight="1" outlineLevel="1" spans="162:168">
      <c r="FF17914" s="55">
        <v>17907</v>
      </c>
      <c r="FG17914" s="55" t="s">
        <v>2094</v>
      </c>
      <c r="FH17914" s="55" t="s">
        <v>1708</v>
      </c>
      <c r="FI17914" s="55">
        <v>8</v>
      </c>
      <c r="FJ17914" s="55">
        <v>1000</v>
      </c>
      <c r="FK17914" s="55" t="s">
        <v>1258</v>
      </c>
      <c r="FL17914" s="55">
        <v>0.0667</v>
      </c>
    </row>
    <row r="17915" ht="14.25" customHeight="1" outlineLevel="1" spans="162:168">
      <c r="FF17915" s="55">
        <v>17908</v>
      </c>
      <c r="FG17915" s="55" t="s">
        <v>2094</v>
      </c>
      <c r="FH17915" s="55" t="s">
        <v>1708</v>
      </c>
      <c r="FI17915" s="55">
        <v>8</v>
      </c>
      <c r="FJ17915" s="55">
        <v>2500</v>
      </c>
      <c r="FK17915" s="55" t="s">
        <v>1258</v>
      </c>
      <c r="FL17915" s="55">
        <v>0.0667</v>
      </c>
    </row>
    <row r="17916" ht="14.25" customHeight="1" outlineLevel="1" spans="162:168">
      <c r="FF17916" s="55">
        <v>17909</v>
      </c>
      <c r="FG17916" s="55" t="s">
        <v>2094</v>
      </c>
      <c r="FH17916" s="55" t="s">
        <v>1708</v>
      </c>
      <c r="FI17916" s="55">
        <v>8</v>
      </c>
      <c r="FJ17916" s="55">
        <v>5000</v>
      </c>
      <c r="FK17916" s="55" t="s">
        <v>1258</v>
      </c>
      <c r="FL17916" s="55">
        <v>0.0667</v>
      </c>
    </row>
    <row r="17917" ht="14.25" customHeight="1" outlineLevel="1" spans="162:168">
      <c r="FF17917" s="55">
        <v>17910</v>
      </c>
      <c r="FG17917" s="55" t="s">
        <v>2094</v>
      </c>
      <c r="FH17917" s="55" t="s">
        <v>1708</v>
      </c>
      <c r="FI17917" s="55">
        <v>8</v>
      </c>
      <c r="FJ17917" s="55">
        <v>10000</v>
      </c>
      <c r="FK17917" s="55" t="s">
        <v>1258</v>
      </c>
      <c r="FL17917" s="55">
        <v>0.0667</v>
      </c>
    </row>
    <row r="17918" ht="14.25" customHeight="1" outlineLevel="1" spans="162:168">
      <c r="FF17918" s="55">
        <v>17911</v>
      </c>
      <c r="FG17918" s="55" t="s">
        <v>2094</v>
      </c>
      <c r="FH17918" s="55" t="s">
        <v>1708</v>
      </c>
      <c r="FI17918" s="55">
        <v>8</v>
      </c>
      <c r="FJ17918" s="55">
        <v>25000</v>
      </c>
      <c r="FK17918" s="55" t="s">
        <v>1258</v>
      </c>
      <c r="FL17918" s="55">
        <v>0.0667</v>
      </c>
    </row>
    <row r="17919" ht="14.25" customHeight="1" outlineLevel="1" spans="162:168">
      <c r="FF17919" s="55">
        <v>17912</v>
      </c>
      <c r="FG17919" s="55" t="s">
        <v>2094</v>
      </c>
      <c r="FH17919" s="55" t="s">
        <v>1708</v>
      </c>
      <c r="FI17919" s="55">
        <v>8</v>
      </c>
      <c r="FJ17919" s="55">
        <v>50000</v>
      </c>
      <c r="FK17919" s="55" t="s">
        <v>1258</v>
      </c>
      <c r="FL17919" s="55">
        <v>0.0667</v>
      </c>
    </row>
    <row r="17920" ht="14.25" customHeight="1" outlineLevel="1" spans="162:168">
      <c r="FF17920" s="55">
        <v>17913</v>
      </c>
      <c r="FG17920" s="55" t="s">
        <v>2094</v>
      </c>
      <c r="FH17920" s="55" t="s">
        <v>1708</v>
      </c>
      <c r="FI17920" s="55">
        <v>8</v>
      </c>
      <c r="FJ17920" s="55">
        <v>80000</v>
      </c>
      <c r="FK17920" s="55" t="s">
        <v>1258</v>
      </c>
      <c r="FL17920" s="55">
        <v>0.0667</v>
      </c>
    </row>
    <row r="17921" ht="14.25" customHeight="1" outlineLevel="1" spans="162:168">
      <c r="FF17921" s="55">
        <v>17914</v>
      </c>
      <c r="FG17921" s="55" t="s">
        <v>2094</v>
      </c>
      <c r="FH17921" s="55" t="s">
        <v>1708</v>
      </c>
      <c r="FI17921" s="55">
        <v>8</v>
      </c>
      <c r="FJ17921" s="55">
        <v>130000</v>
      </c>
      <c r="FK17921" s="55" t="s">
        <v>1258</v>
      </c>
      <c r="FL17921" s="55">
        <v>0.0667</v>
      </c>
    </row>
    <row r="17922" ht="14.25" customHeight="1" outlineLevel="1" spans="162:168">
      <c r="FF17922" s="55">
        <v>17915</v>
      </c>
      <c r="FG17922" s="55" t="s">
        <v>2094</v>
      </c>
      <c r="FH17922" s="55" t="s">
        <v>1708</v>
      </c>
      <c r="FI17922" s="55">
        <v>8</v>
      </c>
      <c r="FJ17922" s="55">
        <v>260000</v>
      </c>
      <c r="FK17922" s="55" t="s">
        <v>1258</v>
      </c>
      <c r="FL17922" s="55">
        <v>0.0667</v>
      </c>
    </row>
    <row r="17923" ht="14.25" customHeight="1" outlineLevel="1" spans="162:168">
      <c r="FF17923" s="55">
        <v>17916</v>
      </c>
      <c r="FG17923" s="55" t="s">
        <v>2094</v>
      </c>
      <c r="FH17923" s="55" t="s">
        <v>1708</v>
      </c>
      <c r="FI17923" s="55">
        <v>8</v>
      </c>
      <c r="FJ17923" s="55">
        <v>400000</v>
      </c>
      <c r="FK17923" s="55" t="s">
        <v>1258</v>
      </c>
      <c r="FL17923" s="55">
        <v>0.0667</v>
      </c>
    </row>
    <row r="17924" ht="14.25" customHeight="1" outlineLevel="1" spans="162:168">
      <c r="FF17924" s="55">
        <v>17917</v>
      </c>
      <c r="FG17924" s="55" t="s">
        <v>2094</v>
      </c>
      <c r="FH17924" s="55" t="s">
        <v>1708</v>
      </c>
      <c r="FI17924" s="55">
        <v>8</v>
      </c>
      <c r="FJ17924" s="55">
        <v>530000</v>
      </c>
      <c r="FK17924" s="55" t="s">
        <v>1258</v>
      </c>
      <c r="FL17924" s="55">
        <v>0.0667</v>
      </c>
    </row>
    <row r="17925" ht="14.25" customHeight="1" outlineLevel="1" spans="162:168">
      <c r="FF17925" s="55">
        <v>17918</v>
      </c>
      <c r="FG17925" s="55" t="s">
        <v>2094</v>
      </c>
      <c r="FH17925" s="55" t="s">
        <v>1708</v>
      </c>
      <c r="FI17925" s="55">
        <v>8</v>
      </c>
      <c r="FJ17925" s="55">
        <v>540000</v>
      </c>
      <c r="FK17925" s="55" t="s">
        <v>1258</v>
      </c>
      <c r="FL17925" s="55">
        <v>0.0667</v>
      </c>
    </row>
    <row r="17926" ht="14.25" customHeight="1" outlineLevel="1" spans="162:168">
      <c r="FF17926" s="55">
        <v>17919</v>
      </c>
      <c r="FG17926" s="55" t="s">
        <v>2094</v>
      </c>
      <c r="FH17926" s="55" t="s">
        <v>1708</v>
      </c>
      <c r="FI17926" s="55">
        <v>9</v>
      </c>
      <c r="FJ17926" s="55">
        <v>0</v>
      </c>
      <c r="FK17926" s="55" t="s">
        <v>1258</v>
      </c>
      <c r="FL17926" s="55">
        <v>0.0584</v>
      </c>
    </row>
    <row r="17927" ht="14.25" customHeight="1" outlineLevel="1" spans="162:168">
      <c r="FF17927" s="55">
        <v>17920</v>
      </c>
      <c r="FG17927" s="55" t="s">
        <v>2094</v>
      </c>
      <c r="FH17927" s="55" t="s">
        <v>1708</v>
      </c>
      <c r="FI17927" s="55">
        <v>9</v>
      </c>
      <c r="FJ17927" s="55">
        <v>1000</v>
      </c>
      <c r="FK17927" s="55" t="s">
        <v>1258</v>
      </c>
      <c r="FL17927" s="55">
        <v>0.0584</v>
      </c>
    </row>
    <row r="17928" ht="14.25" customHeight="1" outlineLevel="1" spans="162:168">
      <c r="FF17928" s="55">
        <v>17921</v>
      </c>
      <c r="FG17928" s="55" t="s">
        <v>2094</v>
      </c>
      <c r="FH17928" s="55" t="s">
        <v>1708</v>
      </c>
      <c r="FI17928" s="55">
        <v>9</v>
      </c>
      <c r="FJ17928" s="55">
        <v>2500</v>
      </c>
      <c r="FK17928" s="55" t="s">
        <v>1258</v>
      </c>
      <c r="FL17928" s="55">
        <v>0.0584</v>
      </c>
    </row>
    <row r="17929" ht="14.25" customHeight="1" outlineLevel="1" spans="162:168">
      <c r="FF17929" s="55">
        <v>17922</v>
      </c>
      <c r="FG17929" s="55" t="s">
        <v>2094</v>
      </c>
      <c r="FH17929" s="55" t="s">
        <v>1708</v>
      </c>
      <c r="FI17929" s="55">
        <v>9</v>
      </c>
      <c r="FJ17929" s="55">
        <v>5000</v>
      </c>
      <c r="FK17929" s="55" t="s">
        <v>1258</v>
      </c>
      <c r="FL17929" s="55">
        <v>0.0584</v>
      </c>
    </row>
    <row r="17930" ht="14.25" customHeight="1" outlineLevel="1" spans="162:168">
      <c r="FF17930" s="55">
        <v>17923</v>
      </c>
      <c r="FG17930" s="55" t="s">
        <v>2094</v>
      </c>
      <c r="FH17930" s="55" t="s">
        <v>1708</v>
      </c>
      <c r="FI17930" s="55">
        <v>9</v>
      </c>
      <c r="FJ17930" s="55">
        <v>10000</v>
      </c>
      <c r="FK17930" s="55" t="s">
        <v>1258</v>
      </c>
      <c r="FL17930" s="55">
        <v>0.0584</v>
      </c>
    </row>
    <row r="17931" ht="14.25" customHeight="1" outlineLevel="1" spans="162:168">
      <c r="FF17931" s="55">
        <v>17924</v>
      </c>
      <c r="FG17931" s="55" t="s">
        <v>2094</v>
      </c>
      <c r="FH17931" s="55" t="s">
        <v>1708</v>
      </c>
      <c r="FI17931" s="55">
        <v>9</v>
      </c>
      <c r="FJ17931" s="55">
        <v>25000</v>
      </c>
      <c r="FK17931" s="55" t="s">
        <v>1258</v>
      </c>
      <c r="FL17931" s="55">
        <v>0.0584</v>
      </c>
    </row>
    <row r="17932" ht="14.25" customHeight="1" outlineLevel="1" spans="162:168">
      <c r="FF17932" s="55">
        <v>17925</v>
      </c>
      <c r="FG17932" s="55" t="s">
        <v>2094</v>
      </c>
      <c r="FH17932" s="55" t="s">
        <v>1708</v>
      </c>
      <c r="FI17932" s="55">
        <v>9</v>
      </c>
      <c r="FJ17932" s="55">
        <v>50000</v>
      </c>
      <c r="FK17932" s="55" t="s">
        <v>1258</v>
      </c>
      <c r="FL17932" s="55">
        <v>0.0584</v>
      </c>
    </row>
    <row r="17933" ht="14.25" customHeight="1" outlineLevel="1" spans="162:168">
      <c r="FF17933" s="55">
        <v>17926</v>
      </c>
      <c r="FG17933" s="55" t="s">
        <v>2094</v>
      </c>
      <c r="FH17933" s="55" t="s">
        <v>1708</v>
      </c>
      <c r="FI17933" s="55">
        <v>9</v>
      </c>
      <c r="FJ17933" s="55">
        <v>80000</v>
      </c>
      <c r="FK17933" s="55" t="s">
        <v>1258</v>
      </c>
      <c r="FL17933" s="55">
        <v>0.0584</v>
      </c>
    </row>
    <row r="17934" ht="14.25" customHeight="1" outlineLevel="1" spans="162:168">
      <c r="FF17934" s="55">
        <v>17927</v>
      </c>
      <c r="FG17934" s="55" t="s">
        <v>2094</v>
      </c>
      <c r="FH17934" s="55" t="s">
        <v>1708</v>
      </c>
      <c r="FI17934" s="55">
        <v>9</v>
      </c>
      <c r="FJ17934" s="55">
        <v>130000</v>
      </c>
      <c r="FK17934" s="55" t="s">
        <v>1258</v>
      </c>
      <c r="FL17934" s="55">
        <v>0.0584</v>
      </c>
    </row>
    <row r="17935" ht="14.25" customHeight="1" outlineLevel="1" spans="162:168">
      <c r="FF17935" s="55">
        <v>17928</v>
      </c>
      <c r="FG17935" s="55" t="s">
        <v>2094</v>
      </c>
      <c r="FH17935" s="55" t="s">
        <v>1708</v>
      </c>
      <c r="FI17935" s="55">
        <v>9</v>
      </c>
      <c r="FJ17935" s="55">
        <v>260000</v>
      </c>
      <c r="FK17935" s="55" t="s">
        <v>1258</v>
      </c>
      <c r="FL17935" s="55">
        <v>0.0584</v>
      </c>
    </row>
    <row r="17936" ht="14.25" customHeight="1" outlineLevel="1" spans="162:168">
      <c r="FF17936" s="55">
        <v>17929</v>
      </c>
      <c r="FG17936" s="55" t="s">
        <v>2094</v>
      </c>
      <c r="FH17936" s="55" t="s">
        <v>1708</v>
      </c>
      <c r="FI17936" s="55">
        <v>9</v>
      </c>
      <c r="FJ17936" s="55">
        <v>400000</v>
      </c>
      <c r="FK17936" s="55" t="s">
        <v>1258</v>
      </c>
      <c r="FL17936" s="55">
        <v>0.0584</v>
      </c>
    </row>
    <row r="17937" ht="14.25" customHeight="1" outlineLevel="1" spans="162:168">
      <c r="FF17937" s="55">
        <v>17930</v>
      </c>
      <c r="FG17937" s="55" t="s">
        <v>2094</v>
      </c>
      <c r="FH17937" s="55" t="s">
        <v>1708</v>
      </c>
      <c r="FI17937" s="55">
        <v>9</v>
      </c>
      <c r="FJ17937" s="55">
        <v>530000</v>
      </c>
      <c r="FK17937" s="55" t="s">
        <v>1258</v>
      </c>
      <c r="FL17937" s="55">
        <v>0.0584</v>
      </c>
    </row>
    <row r="17938" ht="14.25" customHeight="1" outlineLevel="1" spans="162:168">
      <c r="FF17938" s="55">
        <v>17931</v>
      </c>
      <c r="FG17938" s="55" t="s">
        <v>2094</v>
      </c>
      <c r="FH17938" s="55" t="s">
        <v>1708</v>
      </c>
      <c r="FI17938" s="55">
        <v>9</v>
      </c>
      <c r="FJ17938" s="55">
        <v>540000</v>
      </c>
      <c r="FK17938" s="55" t="s">
        <v>1258</v>
      </c>
      <c r="FL17938" s="55">
        <v>0.0584</v>
      </c>
    </row>
    <row r="17939" ht="14.25" customHeight="1" outlineLevel="1" spans="162:168">
      <c r="FF17939" s="55">
        <v>17932</v>
      </c>
      <c r="FG17939" s="55" t="s">
        <v>2094</v>
      </c>
      <c r="FH17939" s="55" t="s">
        <v>2278</v>
      </c>
      <c r="FI17939" s="55">
        <v>1</v>
      </c>
      <c r="FJ17939" s="55">
        <v>0</v>
      </c>
      <c r="FK17939" s="55" t="s">
        <v>1258</v>
      </c>
      <c r="FL17939" s="55">
        <v>0.025</v>
      </c>
    </row>
    <row r="17940" ht="14.25" customHeight="1" outlineLevel="1" spans="162:168">
      <c r="FF17940" s="55">
        <v>17933</v>
      </c>
      <c r="FG17940" s="55" t="s">
        <v>2094</v>
      </c>
      <c r="FH17940" s="55" t="s">
        <v>2278</v>
      </c>
      <c r="FI17940" s="55">
        <v>1</v>
      </c>
      <c r="FJ17940" s="55">
        <v>1000</v>
      </c>
      <c r="FK17940" s="55" t="s">
        <v>1258</v>
      </c>
      <c r="FL17940" s="55">
        <v>0.025</v>
      </c>
    </row>
    <row r="17941" ht="14.25" customHeight="1" outlineLevel="1" spans="162:168">
      <c r="FF17941" s="55">
        <v>17934</v>
      </c>
      <c r="FG17941" s="55" t="s">
        <v>2094</v>
      </c>
      <c r="FH17941" s="55" t="s">
        <v>2278</v>
      </c>
      <c r="FI17941" s="55">
        <v>1</v>
      </c>
      <c r="FJ17941" s="55">
        <v>2500</v>
      </c>
      <c r="FK17941" s="55" t="s">
        <v>1258</v>
      </c>
      <c r="FL17941" s="55">
        <v>0.025</v>
      </c>
    </row>
    <row r="17942" ht="14.25" customHeight="1" outlineLevel="1" spans="162:168">
      <c r="FF17942" s="55">
        <v>17935</v>
      </c>
      <c r="FG17942" s="55" t="s">
        <v>2094</v>
      </c>
      <c r="FH17942" s="55" t="s">
        <v>2278</v>
      </c>
      <c r="FI17942" s="55">
        <v>1</v>
      </c>
      <c r="FJ17942" s="55">
        <v>5000</v>
      </c>
      <c r="FK17942" s="55" t="s">
        <v>1258</v>
      </c>
      <c r="FL17942" s="55">
        <v>0.025</v>
      </c>
    </row>
    <row r="17943" ht="14.25" customHeight="1" outlineLevel="1" spans="162:168">
      <c r="FF17943" s="55">
        <v>17936</v>
      </c>
      <c r="FG17943" s="55" t="s">
        <v>2094</v>
      </c>
      <c r="FH17943" s="55" t="s">
        <v>2278</v>
      </c>
      <c r="FI17943" s="55">
        <v>1</v>
      </c>
      <c r="FJ17943" s="55">
        <v>10000</v>
      </c>
      <c r="FK17943" s="55" t="s">
        <v>1258</v>
      </c>
      <c r="FL17943" s="55">
        <v>0.025</v>
      </c>
    </row>
    <row r="17944" ht="14.25" customHeight="1" outlineLevel="1" spans="162:168">
      <c r="FF17944" s="55">
        <v>17937</v>
      </c>
      <c r="FG17944" s="55" t="s">
        <v>2094</v>
      </c>
      <c r="FH17944" s="55" t="s">
        <v>2278</v>
      </c>
      <c r="FI17944" s="55">
        <v>1</v>
      </c>
      <c r="FJ17944" s="55">
        <v>25000</v>
      </c>
      <c r="FK17944" s="55" t="s">
        <v>1258</v>
      </c>
      <c r="FL17944" s="55">
        <v>0.025</v>
      </c>
    </row>
    <row r="17945" ht="14.25" customHeight="1" outlineLevel="1" spans="162:168">
      <c r="FF17945" s="55">
        <v>17938</v>
      </c>
      <c r="FG17945" s="55" t="s">
        <v>2094</v>
      </c>
      <c r="FH17945" s="55" t="s">
        <v>2278</v>
      </c>
      <c r="FI17945" s="55">
        <v>1</v>
      </c>
      <c r="FJ17945" s="55">
        <v>50000</v>
      </c>
      <c r="FK17945" s="55" t="s">
        <v>1258</v>
      </c>
      <c r="FL17945" s="55">
        <v>0.025</v>
      </c>
    </row>
    <row r="17946" ht="14.25" customHeight="1" outlineLevel="1" spans="162:168">
      <c r="FF17946" s="55">
        <v>17939</v>
      </c>
      <c r="FG17946" s="55" t="s">
        <v>2094</v>
      </c>
      <c r="FH17946" s="55" t="s">
        <v>2278</v>
      </c>
      <c r="FI17946" s="55">
        <v>1</v>
      </c>
      <c r="FJ17946" s="55">
        <v>80000</v>
      </c>
      <c r="FK17946" s="55" t="s">
        <v>1258</v>
      </c>
      <c r="FL17946" s="55">
        <v>0.025</v>
      </c>
    </row>
    <row r="17947" ht="14.25" customHeight="1" outlineLevel="1" spans="162:168">
      <c r="FF17947" s="55">
        <v>17940</v>
      </c>
      <c r="FG17947" s="55" t="s">
        <v>2094</v>
      </c>
      <c r="FH17947" s="55" t="s">
        <v>2278</v>
      </c>
      <c r="FI17947" s="55">
        <v>1</v>
      </c>
      <c r="FJ17947" s="55">
        <v>130000</v>
      </c>
      <c r="FK17947" s="55" t="s">
        <v>1258</v>
      </c>
      <c r="FL17947" s="55">
        <v>0.025</v>
      </c>
    </row>
    <row r="17948" ht="14.25" customHeight="1" outlineLevel="1" spans="162:168">
      <c r="FF17948" s="55">
        <v>17941</v>
      </c>
      <c r="FG17948" s="55" t="s">
        <v>2094</v>
      </c>
      <c r="FH17948" s="55" t="s">
        <v>2278</v>
      </c>
      <c r="FI17948" s="55">
        <v>1</v>
      </c>
      <c r="FJ17948" s="55">
        <v>260000</v>
      </c>
      <c r="FK17948" s="55" t="s">
        <v>1258</v>
      </c>
      <c r="FL17948" s="55">
        <v>0.025</v>
      </c>
    </row>
    <row r="17949" ht="14.25" customHeight="1" outlineLevel="1" spans="162:168">
      <c r="FF17949" s="55">
        <v>17942</v>
      </c>
      <c r="FG17949" s="55" t="s">
        <v>2094</v>
      </c>
      <c r="FH17949" s="55" t="s">
        <v>2278</v>
      </c>
      <c r="FI17949" s="55">
        <v>1</v>
      </c>
      <c r="FJ17949" s="55">
        <v>400000</v>
      </c>
      <c r="FK17949" s="55" t="s">
        <v>1258</v>
      </c>
      <c r="FL17949" s="55">
        <v>0.025</v>
      </c>
    </row>
    <row r="17950" ht="14.25" customHeight="1" outlineLevel="1" spans="162:168">
      <c r="FF17950" s="55">
        <v>17943</v>
      </c>
      <c r="FG17950" s="55" t="s">
        <v>2094</v>
      </c>
      <c r="FH17950" s="55" t="s">
        <v>2278</v>
      </c>
      <c r="FI17950" s="55">
        <v>1</v>
      </c>
      <c r="FJ17950" s="55">
        <v>530000</v>
      </c>
      <c r="FK17950" s="55" t="s">
        <v>1258</v>
      </c>
      <c r="FL17950" s="55">
        <v>0.025</v>
      </c>
    </row>
    <row r="17951" ht="14.25" customHeight="1" outlineLevel="1" spans="162:168">
      <c r="FF17951" s="55">
        <v>17944</v>
      </c>
      <c r="FG17951" s="55" t="s">
        <v>2094</v>
      </c>
      <c r="FH17951" s="55" t="s">
        <v>2278</v>
      </c>
      <c r="FI17951" s="55">
        <v>1</v>
      </c>
      <c r="FJ17951" s="55">
        <v>540000</v>
      </c>
      <c r="FK17951" s="55" t="s">
        <v>1258</v>
      </c>
      <c r="FL17951" s="55">
        <v>0.025</v>
      </c>
    </row>
    <row r="17952" ht="14.25" customHeight="1" outlineLevel="1" spans="162:168">
      <c r="FF17952" s="55">
        <v>17945</v>
      </c>
      <c r="FG17952" s="55" t="s">
        <v>2094</v>
      </c>
      <c r="FH17952" s="55" t="s">
        <v>1995</v>
      </c>
      <c r="FI17952" s="55">
        <v>1</v>
      </c>
      <c r="FJ17952" s="55">
        <v>0</v>
      </c>
      <c r="FK17952" s="55" t="s">
        <v>1258</v>
      </c>
      <c r="FL17952" s="55">
        <v>0.0325</v>
      </c>
    </row>
    <row r="17953" ht="14.25" customHeight="1" outlineLevel="1" spans="162:168">
      <c r="FF17953" s="55">
        <v>17946</v>
      </c>
      <c r="FG17953" s="55" t="s">
        <v>2094</v>
      </c>
      <c r="FH17953" s="55" t="s">
        <v>1995</v>
      </c>
      <c r="FI17953" s="55">
        <v>1</v>
      </c>
      <c r="FJ17953" s="55">
        <v>1000</v>
      </c>
      <c r="FK17953" s="55" t="s">
        <v>1258</v>
      </c>
      <c r="FL17953" s="55">
        <v>0.0325</v>
      </c>
    </row>
    <row r="17954" ht="14.25" customHeight="1" outlineLevel="1" spans="162:168">
      <c r="FF17954" s="55">
        <v>17947</v>
      </c>
      <c r="FG17954" s="55" t="s">
        <v>2094</v>
      </c>
      <c r="FH17954" s="55" t="s">
        <v>1995</v>
      </c>
      <c r="FI17954" s="55">
        <v>1</v>
      </c>
      <c r="FJ17954" s="55">
        <v>2500</v>
      </c>
      <c r="FK17954" s="55" t="s">
        <v>1258</v>
      </c>
      <c r="FL17954" s="55">
        <v>0.0309</v>
      </c>
    </row>
    <row r="17955" ht="14.25" customHeight="1" outlineLevel="1" spans="162:168">
      <c r="FF17955" s="55">
        <v>17948</v>
      </c>
      <c r="FG17955" s="55" t="s">
        <v>2094</v>
      </c>
      <c r="FH17955" s="55" t="s">
        <v>1995</v>
      </c>
      <c r="FI17955" s="55">
        <v>1</v>
      </c>
      <c r="FJ17955" s="55">
        <v>5000</v>
      </c>
      <c r="FK17955" s="55" t="s">
        <v>1258</v>
      </c>
      <c r="FL17955" s="55">
        <v>0.0309</v>
      </c>
    </row>
    <row r="17956" ht="14.25" customHeight="1" outlineLevel="1" spans="162:168">
      <c r="FF17956" s="55">
        <v>17949</v>
      </c>
      <c r="FG17956" s="55" t="s">
        <v>2094</v>
      </c>
      <c r="FH17956" s="55" t="s">
        <v>1995</v>
      </c>
      <c r="FI17956" s="55">
        <v>1</v>
      </c>
      <c r="FJ17956" s="55">
        <v>10000</v>
      </c>
      <c r="FK17956" s="55" t="s">
        <v>1258</v>
      </c>
      <c r="FL17956" s="55">
        <v>0.0309</v>
      </c>
    </row>
    <row r="17957" ht="14.25" customHeight="1" outlineLevel="1" spans="162:168">
      <c r="FF17957" s="55">
        <v>17950</v>
      </c>
      <c r="FG17957" s="55" t="s">
        <v>2094</v>
      </c>
      <c r="FH17957" s="55" t="s">
        <v>1995</v>
      </c>
      <c r="FI17957" s="55">
        <v>1</v>
      </c>
      <c r="FJ17957" s="55">
        <v>25000</v>
      </c>
      <c r="FK17957" s="55" t="s">
        <v>1258</v>
      </c>
      <c r="FL17957" s="55">
        <v>0.0292</v>
      </c>
    </row>
    <row r="17958" ht="14.25" customHeight="1" outlineLevel="1" spans="162:168">
      <c r="FF17958" s="55">
        <v>17951</v>
      </c>
      <c r="FG17958" s="55" t="s">
        <v>2094</v>
      </c>
      <c r="FH17958" s="55" t="s">
        <v>1995</v>
      </c>
      <c r="FI17958" s="55">
        <v>1</v>
      </c>
      <c r="FJ17958" s="55">
        <v>50000</v>
      </c>
      <c r="FK17958" s="55" t="s">
        <v>1258</v>
      </c>
      <c r="FL17958" s="55">
        <v>0.0292</v>
      </c>
    </row>
    <row r="17959" ht="14.25" customHeight="1" outlineLevel="1" spans="162:168">
      <c r="FF17959" s="55">
        <v>17952</v>
      </c>
      <c r="FG17959" s="55" t="s">
        <v>2094</v>
      </c>
      <c r="FH17959" s="55" t="s">
        <v>1995</v>
      </c>
      <c r="FI17959" s="55">
        <v>1</v>
      </c>
      <c r="FJ17959" s="55">
        <v>80000</v>
      </c>
      <c r="FK17959" s="55" t="s">
        <v>1258</v>
      </c>
      <c r="FL17959" s="55">
        <v>0.0292</v>
      </c>
    </row>
    <row r="17960" ht="14.25" customHeight="1" outlineLevel="1" spans="162:168">
      <c r="FF17960" s="55">
        <v>17953</v>
      </c>
      <c r="FG17960" s="55" t="s">
        <v>2094</v>
      </c>
      <c r="FH17960" s="55" t="s">
        <v>1995</v>
      </c>
      <c r="FI17960" s="55">
        <v>1</v>
      </c>
      <c r="FJ17960" s="55">
        <v>130000</v>
      </c>
      <c r="FK17960" s="55" t="s">
        <v>1258</v>
      </c>
      <c r="FL17960" s="55">
        <v>0.0292</v>
      </c>
    </row>
    <row r="17961" ht="14.25" customHeight="1" outlineLevel="1" spans="162:168">
      <c r="FF17961" s="55">
        <v>17954</v>
      </c>
      <c r="FG17961" s="55" t="s">
        <v>2094</v>
      </c>
      <c r="FH17961" s="55" t="s">
        <v>1995</v>
      </c>
      <c r="FI17961" s="55">
        <v>1</v>
      </c>
      <c r="FJ17961" s="55">
        <v>260000</v>
      </c>
      <c r="FK17961" s="55" t="s">
        <v>1258</v>
      </c>
      <c r="FL17961" s="55">
        <v>0.0292</v>
      </c>
    </row>
    <row r="17962" ht="14.25" customHeight="1" outlineLevel="1" spans="162:168">
      <c r="FF17962" s="55">
        <v>17955</v>
      </c>
      <c r="FG17962" s="55" t="s">
        <v>2094</v>
      </c>
      <c r="FH17962" s="55" t="s">
        <v>1995</v>
      </c>
      <c r="FI17962" s="55">
        <v>1</v>
      </c>
      <c r="FJ17962" s="55">
        <v>400000</v>
      </c>
      <c r="FK17962" s="55" t="s">
        <v>1258</v>
      </c>
      <c r="FL17962" s="55">
        <v>0.0292</v>
      </c>
    </row>
    <row r="17963" ht="14.25" customHeight="1" outlineLevel="1" spans="162:168">
      <c r="FF17963" s="55">
        <v>17956</v>
      </c>
      <c r="FG17963" s="55" t="s">
        <v>2094</v>
      </c>
      <c r="FH17963" s="55" t="s">
        <v>1995</v>
      </c>
      <c r="FI17963" s="55">
        <v>1</v>
      </c>
      <c r="FJ17963" s="55">
        <v>530000</v>
      </c>
      <c r="FK17963" s="55" t="s">
        <v>1258</v>
      </c>
      <c r="FL17963" s="55">
        <v>0.0292</v>
      </c>
    </row>
    <row r="17964" ht="14.25" customHeight="1" outlineLevel="1" spans="162:168">
      <c r="FF17964" s="55">
        <v>17957</v>
      </c>
      <c r="FG17964" s="55" t="s">
        <v>2094</v>
      </c>
      <c r="FH17964" s="55" t="s">
        <v>1995</v>
      </c>
      <c r="FI17964" s="55">
        <v>1</v>
      </c>
      <c r="FJ17964" s="55">
        <v>540000</v>
      </c>
      <c r="FK17964" s="55" t="s">
        <v>1258</v>
      </c>
      <c r="FL17964" s="55">
        <v>0.0292</v>
      </c>
    </row>
    <row r="17965" ht="14.25" customHeight="1" outlineLevel="1" spans="162:168">
      <c r="FF17965" s="55">
        <v>17958</v>
      </c>
      <c r="FG17965" s="55" t="s">
        <v>2094</v>
      </c>
      <c r="FH17965" s="55" t="s">
        <v>1995</v>
      </c>
      <c r="FI17965" s="55">
        <v>2</v>
      </c>
      <c r="FJ17965" s="55">
        <v>0</v>
      </c>
      <c r="FK17965" s="55" t="s">
        <v>1258</v>
      </c>
      <c r="FL17965" s="55">
        <v>0.0292</v>
      </c>
    </row>
    <row r="17966" ht="14.25" customHeight="1" outlineLevel="1" spans="162:168">
      <c r="FF17966" s="55">
        <v>17959</v>
      </c>
      <c r="FG17966" s="55" t="s">
        <v>2094</v>
      </c>
      <c r="FH17966" s="55" t="s">
        <v>1995</v>
      </c>
      <c r="FI17966" s="55">
        <v>2</v>
      </c>
      <c r="FJ17966" s="55">
        <v>1000</v>
      </c>
      <c r="FK17966" s="55" t="s">
        <v>1258</v>
      </c>
      <c r="FL17966" s="55">
        <v>0.0275</v>
      </c>
    </row>
    <row r="17967" ht="14.25" customHeight="1" outlineLevel="1" spans="162:168">
      <c r="FF17967" s="55">
        <v>17960</v>
      </c>
      <c r="FG17967" s="55" t="s">
        <v>2094</v>
      </c>
      <c r="FH17967" s="55" t="s">
        <v>1995</v>
      </c>
      <c r="FI17967" s="55">
        <v>2</v>
      </c>
      <c r="FJ17967" s="55">
        <v>2500</v>
      </c>
      <c r="FK17967" s="55" t="s">
        <v>1258</v>
      </c>
      <c r="FL17967" s="55">
        <v>0.0275</v>
      </c>
    </row>
    <row r="17968" ht="14.25" customHeight="1" outlineLevel="1" spans="162:168">
      <c r="FF17968" s="55">
        <v>17961</v>
      </c>
      <c r="FG17968" s="55" t="s">
        <v>2094</v>
      </c>
      <c r="FH17968" s="55" t="s">
        <v>1995</v>
      </c>
      <c r="FI17968" s="55">
        <v>2</v>
      </c>
      <c r="FJ17968" s="55">
        <v>5000</v>
      </c>
      <c r="FK17968" s="55" t="s">
        <v>1258</v>
      </c>
      <c r="FL17968" s="55">
        <v>0.0275</v>
      </c>
    </row>
    <row r="17969" ht="14.25" customHeight="1" outlineLevel="1" spans="162:168">
      <c r="FF17969" s="55">
        <v>17962</v>
      </c>
      <c r="FG17969" s="55" t="s">
        <v>2094</v>
      </c>
      <c r="FH17969" s="55" t="s">
        <v>1995</v>
      </c>
      <c r="FI17969" s="55">
        <v>2</v>
      </c>
      <c r="FJ17969" s="55">
        <v>10000</v>
      </c>
      <c r="FK17969" s="55" t="s">
        <v>1258</v>
      </c>
      <c r="FL17969" s="55">
        <v>0.025</v>
      </c>
    </row>
    <row r="17970" ht="14.25" customHeight="1" outlineLevel="1" spans="162:168">
      <c r="FF17970" s="55">
        <v>17963</v>
      </c>
      <c r="FG17970" s="55" t="s">
        <v>2094</v>
      </c>
      <c r="FH17970" s="55" t="s">
        <v>1995</v>
      </c>
      <c r="FI17970" s="55">
        <v>2</v>
      </c>
      <c r="FJ17970" s="55">
        <v>25000</v>
      </c>
      <c r="FK17970" s="55" t="s">
        <v>1258</v>
      </c>
      <c r="FL17970" s="55">
        <v>0.025</v>
      </c>
    </row>
    <row r="17971" ht="14.25" customHeight="1" outlineLevel="1" spans="162:168">
      <c r="FF17971" s="55">
        <v>17964</v>
      </c>
      <c r="FG17971" s="55" t="s">
        <v>2094</v>
      </c>
      <c r="FH17971" s="55" t="s">
        <v>1995</v>
      </c>
      <c r="FI17971" s="55">
        <v>2</v>
      </c>
      <c r="FJ17971" s="55">
        <v>50000</v>
      </c>
      <c r="FK17971" s="55" t="s">
        <v>1258</v>
      </c>
      <c r="FL17971" s="55">
        <v>0.025</v>
      </c>
    </row>
    <row r="17972" ht="14.25" customHeight="1" outlineLevel="1" spans="162:168">
      <c r="FF17972" s="55">
        <v>17965</v>
      </c>
      <c r="FG17972" s="55" t="s">
        <v>2094</v>
      </c>
      <c r="FH17972" s="55" t="s">
        <v>1995</v>
      </c>
      <c r="FI17972" s="55">
        <v>2</v>
      </c>
      <c r="FJ17972" s="55">
        <v>80000</v>
      </c>
      <c r="FK17972" s="55" t="s">
        <v>1258</v>
      </c>
      <c r="FL17972" s="55">
        <v>0.025</v>
      </c>
    </row>
    <row r="17973" ht="14.25" customHeight="1" outlineLevel="1" spans="162:168">
      <c r="FF17973" s="55">
        <v>17966</v>
      </c>
      <c r="FG17973" s="55" t="s">
        <v>2094</v>
      </c>
      <c r="FH17973" s="55" t="s">
        <v>1995</v>
      </c>
      <c r="FI17973" s="55">
        <v>2</v>
      </c>
      <c r="FJ17973" s="55">
        <v>130000</v>
      </c>
      <c r="FK17973" s="55" t="s">
        <v>1258</v>
      </c>
      <c r="FL17973" s="55">
        <v>0.025</v>
      </c>
    </row>
    <row r="17974" ht="14.25" customHeight="1" outlineLevel="1" spans="162:168">
      <c r="FF17974" s="55">
        <v>17967</v>
      </c>
      <c r="FG17974" s="55" t="s">
        <v>2094</v>
      </c>
      <c r="FH17974" s="55" t="s">
        <v>1995</v>
      </c>
      <c r="FI17974" s="55">
        <v>2</v>
      </c>
      <c r="FJ17974" s="55">
        <v>260000</v>
      </c>
      <c r="FK17974" s="55" t="s">
        <v>1258</v>
      </c>
      <c r="FL17974" s="55">
        <v>0.025</v>
      </c>
    </row>
    <row r="17975" ht="14.25" customHeight="1" outlineLevel="1" spans="162:168">
      <c r="FF17975" s="55">
        <v>17968</v>
      </c>
      <c r="FG17975" s="55" t="s">
        <v>2094</v>
      </c>
      <c r="FH17975" s="55" t="s">
        <v>1995</v>
      </c>
      <c r="FI17975" s="55">
        <v>2</v>
      </c>
      <c r="FJ17975" s="55">
        <v>400000</v>
      </c>
      <c r="FK17975" s="55" t="s">
        <v>1258</v>
      </c>
      <c r="FL17975" s="55">
        <v>0.025</v>
      </c>
    </row>
    <row r="17976" ht="14.25" customHeight="1" outlineLevel="1" spans="162:168">
      <c r="FF17976" s="55">
        <v>17969</v>
      </c>
      <c r="FG17976" s="55" t="s">
        <v>2094</v>
      </c>
      <c r="FH17976" s="55" t="s">
        <v>1995</v>
      </c>
      <c r="FI17976" s="55">
        <v>2</v>
      </c>
      <c r="FJ17976" s="55">
        <v>530000</v>
      </c>
      <c r="FK17976" s="55" t="s">
        <v>1258</v>
      </c>
      <c r="FL17976" s="55">
        <v>0.025</v>
      </c>
    </row>
    <row r="17977" ht="14.25" customHeight="1" outlineLevel="1" spans="162:168">
      <c r="FF17977" s="55">
        <v>17970</v>
      </c>
      <c r="FG17977" s="55" t="s">
        <v>2094</v>
      </c>
      <c r="FH17977" s="55" t="s">
        <v>1995</v>
      </c>
      <c r="FI17977" s="55">
        <v>2</v>
      </c>
      <c r="FJ17977" s="55">
        <v>540000</v>
      </c>
      <c r="FK17977" s="55" t="s">
        <v>1258</v>
      </c>
      <c r="FL17977" s="55">
        <v>0.025</v>
      </c>
    </row>
    <row r="17978" ht="14.25" customHeight="1" outlineLevel="1" spans="162:168">
      <c r="FF17978" s="55">
        <v>17971</v>
      </c>
      <c r="FG17978" s="55" t="s">
        <v>2094</v>
      </c>
      <c r="FH17978" s="55" t="s">
        <v>1995</v>
      </c>
      <c r="FI17978" s="55">
        <v>3</v>
      </c>
      <c r="FJ17978" s="55">
        <v>0</v>
      </c>
      <c r="FK17978" s="55" t="s">
        <v>1258</v>
      </c>
      <c r="FL17978" s="55">
        <v>0.0359</v>
      </c>
    </row>
    <row r="17979" ht="14.25" customHeight="1" outlineLevel="1" spans="162:168">
      <c r="FF17979" s="55">
        <v>17972</v>
      </c>
      <c r="FG17979" s="55" t="s">
        <v>2094</v>
      </c>
      <c r="FH17979" s="55" t="s">
        <v>1995</v>
      </c>
      <c r="FI17979" s="55">
        <v>3</v>
      </c>
      <c r="FJ17979" s="55">
        <v>1000</v>
      </c>
      <c r="FK17979" s="55" t="s">
        <v>1258</v>
      </c>
      <c r="FL17979" s="55">
        <v>0.0317</v>
      </c>
    </row>
    <row r="17980" ht="14.25" customHeight="1" outlineLevel="1" spans="162:168">
      <c r="FF17980" s="55">
        <v>17973</v>
      </c>
      <c r="FG17980" s="55" t="s">
        <v>2094</v>
      </c>
      <c r="FH17980" s="55" t="s">
        <v>1995</v>
      </c>
      <c r="FI17980" s="55">
        <v>3</v>
      </c>
      <c r="FJ17980" s="55">
        <v>2500</v>
      </c>
      <c r="FK17980" s="55" t="s">
        <v>1258</v>
      </c>
      <c r="FL17980" s="55">
        <v>0.03</v>
      </c>
    </row>
    <row r="17981" ht="14.25" customHeight="1" outlineLevel="1" spans="162:168">
      <c r="FF17981" s="55">
        <v>17974</v>
      </c>
      <c r="FG17981" s="55" t="s">
        <v>2094</v>
      </c>
      <c r="FH17981" s="55" t="s">
        <v>1995</v>
      </c>
      <c r="FI17981" s="55">
        <v>3</v>
      </c>
      <c r="FJ17981" s="55">
        <v>5000</v>
      </c>
      <c r="FK17981" s="55" t="s">
        <v>1258</v>
      </c>
      <c r="FL17981" s="55">
        <v>0.03</v>
      </c>
    </row>
    <row r="17982" ht="14.25" customHeight="1" outlineLevel="1" spans="162:168">
      <c r="FF17982" s="55">
        <v>17975</v>
      </c>
      <c r="FG17982" s="55" t="s">
        <v>2094</v>
      </c>
      <c r="FH17982" s="55" t="s">
        <v>1995</v>
      </c>
      <c r="FI17982" s="55">
        <v>3</v>
      </c>
      <c r="FJ17982" s="55">
        <v>10000</v>
      </c>
      <c r="FK17982" s="55" t="s">
        <v>1258</v>
      </c>
      <c r="FL17982" s="55">
        <v>0.03</v>
      </c>
    </row>
    <row r="17983" ht="14.25" customHeight="1" outlineLevel="1" spans="162:168">
      <c r="FF17983" s="55">
        <v>17976</v>
      </c>
      <c r="FG17983" s="55" t="s">
        <v>2094</v>
      </c>
      <c r="FH17983" s="55" t="s">
        <v>1995</v>
      </c>
      <c r="FI17983" s="55">
        <v>3</v>
      </c>
      <c r="FJ17983" s="55">
        <v>25000</v>
      </c>
      <c r="FK17983" s="55" t="s">
        <v>1258</v>
      </c>
      <c r="FL17983" s="55">
        <v>0.03</v>
      </c>
    </row>
    <row r="17984" ht="14.25" customHeight="1" outlineLevel="1" spans="162:168">
      <c r="FF17984" s="55">
        <v>17977</v>
      </c>
      <c r="FG17984" s="55" t="s">
        <v>2094</v>
      </c>
      <c r="FH17984" s="55" t="s">
        <v>1995</v>
      </c>
      <c r="FI17984" s="55">
        <v>3</v>
      </c>
      <c r="FJ17984" s="55">
        <v>50000</v>
      </c>
      <c r="FK17984" s="55" t="s">
        <v>1258</v>
      </c>
      <c r="FL17984" s="55">
        <v>0.03</v>
      </c>
    </row>
    <row r="17985" ht="14.25" customHeight="1" outlineLevel="1" spans="162:168">
      <c r="FF17985" s="55">
        <v>17978</v>
      </c>
      <c r="FG17985" s="55" t="s">
        <v>2094</v>
      </c>
      <c r="FH17985" s="55" t="s">
        <v>1995</v>
      </c>
      <c r="FI17985" s="55">
        <v>3</v>
      </c>
      <c r="FJ17985" s="55">
        <v>80000</v>
      </c>
      <c r="FK17985" s="55" t="s">
        <v>1258</v>
      </c>
      <c r="FL17985" s="55">
        <v>0.03</v>
      </c>
    </row>
    <row r="17986" ht="14.25" customHeight="1" outlineLevel="1" spans="162:168">
      <c r="FF17986" s="55">
        <v>17979</v>
      </c>
      <c r="FG17986" s="55" t="s">
        <v>2094</v>
      </c>
      <c r="FH17986" s="55" t="s">
        <v>1995</v>
      </c>
      <c r="FI17986" s="55">
        <v>3</v>
      </c>
      <c r="FJ17986" s="55">
        <v>130000</v>
      </c>
      <c r="FK17986" s="55" t="s">
        <v>1258</v>
      </c>
      <c r="FL17986" s="55">
        <v>0.03</v>
      </c>
    </row>
    <row r="17987" ht="14.25" customHeight="1" outlineLevel="1" spans="162:168">
      <c r="FF17987" s="55">
        <v>17980</v>
      </c>
      <c r="FG17987" s="55" t="s">
        <v>2094</v>
      </c>
      <c r="FH17987" s="55" t="s">
        <v>1995</v>
      </c>
      <c r="FI17987" s="55">
        <v>3</v>
      </c>
      <c r="FJ17987" s="55">
        <v>260000</v>
      </c>
      <c r="FK17987" s="55" t="s">
        <v>1258</v>
      </c>
      <c r="FL17987" s="55">
        <v>0.03</v>
      </c>
    </row>
    <row r="17988" ht="14.25" customHeight="1" outlineLevel="1" spans="162:168">
      <c r="FF17988" s="55">
        <v>17981</v>
      </c>
      <c r="FG17988" s="55" t="s">
        <v>2094</v>
      </c>
      <c r="FH17988" s="55" t="s">
        <v>1995</v>
      </c>
      <c r="FI17988" s="55">
        <v>3</v>
      </c>
      <c r="FJ17988" s="55">
        <v>400000</v>
      </c>
      <c r="FK17988" s="55" t="s">
        <v>1258</v>
      </c>
      <c r="FL17988" s="55">
        <v>0.03</v>
      </c>
    </row>
    <row r="17989" ht="14.25" customHeight="1" outlineLevel="1" spans="162:168">
      <c r="FF17989" s="55">
        <v>17982</v>
      </c>
      <c r="FG17989" s="55" t="s">
        <v>2094</v>
      </c>
      <c r="FH17989" s="55" t="s">
        <v>1995</v>
      </c>
      <c r="FI17989" s="55">
        <v>3</v>
      </c>
      <c r="FJ17989" s="55">
        <v>530000</v>
      </c>
      <c r="FK17989" s="55" t="s">
        <v>1258</v>
      </c>
      <c r="FL17989" s="55">
        <v>0.03</v>
      </c>
    </row>
    <row r="17990" ht="14.25" customHeight="1" outlineLevel="1" spans="162:168">
      <c r="FF17990" s="55">
        <v>17983</v>
      </c>
      <c r="FG17990" s="55" t="s">
        <v>2094</v>
      </c>
      <c r="FH17990" s="55" t="s">
        <v>1995</v>
      </c>
      <c r="FI17990" s="55">
        <v>4</v>
      </c>
      <c r="FJ17990" s="55">
        <v>0</v>
      </c>
      <c r="FK17990" s="55" t="s">
        <v>1258</v>
      </c>
      <c r="FL17990" s="55">
        <v>0.0342</v>
      </c>
    </row>
    <row r="17991" ht="14.25" customHeight="1" outlineLevel="1" spans="162:168">
      <c r="FF17991" s="55">
        <v>17984</v>
      </c>
      <c r="FG17991" s="55" t="s">
        <v>2094</v>
      </c>
      <c r="FH17991" s="55" t="s">
        <v>1995</v>
      </c>
      <c r="FI17991" s="55">
        <v>4</v>
      </c>
      <c r="FJ17991" s="55">
        <v>1000</v>
      </c>
      <c r="FK17991" s="55" t="s">
        <v>1258</v>
      </c>
      <c r="FL17991" s="55">
        <v>0.0334</v>
      </c>
    </row>
    <row r="17992" ht="14.25" customHeight="1" outlineLevel="1" spans="162:168">
      <c r="FF17992" s="55">
        <v>17985</v>
      </c>
      <c r="FG17992" s="55" t="s">
        <v>2094</v>
      </c>
      <c r="FH17992" s="55" t="s">
        <v>1995</v>
      </c>
      <c r="FI17992" s="55">
        <v>4</v>
      </c>
      <c r="FJ17992" s="55">
        <v>2500</v>
      </c>
      <c r="FK17992" s="55" t="s">
        <v>1258</v>
      </c>
      <c r="FL17992" s="55">
        <v>0.0334</v>
      </c>
    </row>
    <row r="17993" ht="14.25" customHeight="1" outlineLevel="1" spans="162:168">
      <c r="FF17993" s="55">
        <v>17986</v>
      </c>
      <c r="FG17993" s="55" t="s">
        <v>2094</v>
      </c>
      <c r="FH17993" s="55" t="s">
        <v>1995</v>
      </c>
      <c r="FI17993" s="55">
        <v>4</v>
      </c>
      <c r="FJ17993" s="55">
        <v>5000</v>
      </c>
      <c r="FK17993" s="55" t="s">
        <v>1258</v>
      </c>
      <c r="FL17993" s="55">
        <v>0.0325</v>
      </c>
    </row>
    <row r="17994" ht="14.25" customHeight="1" outlineLevel="1" spans="162:168">
      <c r="FF17994" s="55">
        <v>17987</v>
      </c>
      <c r="FG17994" s="55" t="s">
        <v>2094</v>
      </c>
      <c r="FH17994" s="55" t="s">
        <v>1995</v>
      </c>
      <c r="FI17994" s="55">
        <v>4</v>
      </c>
      <c r="FJ17994" s="55">
        <v>10000</v>
      </c>
      <c r="FK17994" s="55" t="s">
        <v>1258</v>
      </c>
      <c r="FL17994" s="55">
        <v>0.0317</v>
      </c>
    </row>
    <row r="17995" ht="14.25" customHeight="1" outlineLevel="1" spans="162:168">
      <c r="FF17995" s="55">
        <v>17988</v>
      </c>
      <c r="FG17995" s="55" t="s">
        <v>2094</v>
      </c>
      <c r="FH17995" s="55" t="s">
        <v>1995</v>
      </c>
      <c r="FI17995" s="55">
        <v>4</v>
      </c>
      <c r="FJ17995" s="55">
        <v>25000</v>
      </c>
      <c r="FK17995" s="55" t="s">
        <v>1258</v>
      </c>
      <c r="FL17995" s="55">
        <v>0.0317</v>
      </c>
    </row>
    <row r="17996" ht="14.25" customHeight="1" outlineLevel="1" spans="162:168">
      <c r="FF17996" s="55">
        <v>17989</v>
      </c>
      <c r="FG17996" s="55" t="s">
        <v>2094</v>
      </c>
      <c r="FH17996" s="55" t="s">
        <v>1995</v>
      </c>
      <c r="FI17996" s="55">
        <v>4</v>
      </c>
      <c r="FJ17996" s="55">
        <v>50000</v>
      </c>
      <c r="FK17996" s="55" t="s">
        <v>1258</v>
      </c>
      <c r="FL17996" s="55">
        <v>0.0317</v>
      </c>
    </row>
    <row r="17997" ht="14.25" customHeight="1" outlineLevel="1" spans="162:168">
      <c r="FF17997" s="55">
        <v>17990</v>
      </c>
      <c r="FG17997" s="55" t="s">
        <v>2094</v>
      </c>
      <c r="FH17997" s="55" t="s">
        <v>1995</v>
      </c>
      <c r="FI17997" s="55">
        <v>4</v>
      </c>
      <c r="FJ17997" s="55">
        <v>80000</v>
      </c>
      <c r="FK17997" s="55" t="s">
        <v>1258</v>
      </c>
      <c r="FL17997" s="55">
        <v>0.0317</v>
      </c>
    </row>
    <row r="17998" ht="14.25" customHeight="1" outlineLevel="1" spans="162:168">
      <c r="FF17998" s="55">
        <v>17991</v>
      </c>
      <c r="FG17998" s="55" t="s">
        <v>2094</v>
      </c>
      <c r="FH17998" s="55" t="s">
        <v>1995</v>
      </c>
      <c r="FI17998" s="55">
        <v>4</v>
      </c>
      <c r="FJ17998" s="55">
        <v>130000</v>
      </c>
      <c r="FK17998" s="55" t="s">
        <v>1258</v>
      </c>
      <c r="FL17998" s="55">
        <v>0.0317</v>
      </c>
    </row>
    <row r="17999" ht="14.25" customHeight="1" outlineLevel="1" spans="162:168">
      <c r="FF17999" s="55">
        <v>17992</v>
      </c>
      <c r="FG17999" s="55" t="s">
        <v>2094</v>
      </c>
      <c r="FH17999" s="55" t="s">
        <v>1995</v>
      </c>
      <c r="FI17999" s="55">
        <v>4</v>
      </c>
      <c r="FJ17999" s="55">
        <v>260000</v>
      </c>
      <c r="FK17999" s="55" t="s">
        <v>1258</v>
      </c>
      <c r="FL17999" s="55">
        <v>0.0317</v>
      </c>
    </row>
    <row r="18000" ht="14.25" customHeight="1" outlineLevel="1" spans="162:168">
      <c r="FF18000" s="55">
        <v>17993</v>
      </c>
      <c r="FG18000" s="55" t="s">
        <v>2094</v>
      </c>
      <c r="FH18000" s="55" t="s">
        <v>1995</v>
      </c>
      <c r="FI18000" s="55">
        <v>4</v>
      </c>
      <c r="FJ18000" s="55">
        <v>400000</v>
      </c>
      <c r="FK18000" s="55" t="s">
        <v>1258</v>
      </c>
      <c r="FL18000" s="55">
        <v>0.0317</v>
      </c>
    </row>
    <row r="18001" ht="14.25" customHeight="1" outlineLevel="1" spans="162:168">
      <c r="FF18001" s="55">
        <v>17994</v>
      </c>
      <c r="FG18001" s="55" t="s">
        <v>2094</v>
      </c>
      <c r="FH18001" s="55" t="s">
        <v>1995</v>
      </c>
      <c r="FI18001" s="55">
        <v>4</v>
      </c>
      <c r="FJ18001" s="55">
        <v>530000</v>
      </c>
      <c r="FK18001" s="55" t="s">
        <v>1258</v>
      </c>
      <c r="FL18001" s="55">
        <v>0.0317</v>
      </c>
    </row>
    <row r="18002" ht="14.25" customHeight="1" outlineLevel="1" spans="162:168">
      <c r="FF18002" s="55">
        <v>17995</v>
      </c>
      <c r="FG18002" s="55" t="s">
        <v>2094</v>
      </c>
      <c r="FH18002" s="55" t="s">
        <v>1995</v>
      </c>
      <c r="FI18002" s="55">
        <v>4</v>
      </c>
      <c r="FJ18002" s="55">
        <v>540000</v>
      </c>
      <c r="FK18002" s="55" t="s">
        <v>1258</v>
      </c>
      <c r="FL18002" s="55">
        <v>0.0317</v>
      </c>
    </row>
    <row r="18003" ht="14.25" customHeight="1" outlineLevel="1" spans="162:168">
      <c r="FF18003" s="55">
        <v>17996</v>
      </c>
      <c r="FG18003" s="55" t="s">
        <v>2094</v>
      </c>
      <c r="FH18003" s="55" t="s">
        <v>1995</v>
      </c>
      <c r="FI18003" s="55">
        <v>5</v>
      </c>
      <c r="FJ18003" s="55">
        <v>0</v>
      </c>
      <c r="FK18003" s="55" t="s">
        <v>1258</v>
      </c>
      <c r="FL18003" s="55">
        <v>0.0317</v>
      </c>
    </row>
    <row r="18004" ht="14.25" customHeight="1" outlineLevel="1" spans="162:168">
      <c r="FF18004" s="55">
        <v>17997</v>
      </c>
      <c r="FG18004" s="55" t="s">
        <v>2094</v>
      </c>
      <c r="FH18004" s="55" t="s">
        <v>1995</v>
      </c>
      <c r="FI18004" s="55">
        <v>5</v>
      </c>
      <c r="FJ18004" s="55">
        <v>1000</v>
      </c>
      <c r="FK18004" s="55" t="s">
        <v>1258</v>
      </c>
      <c r="FL18004" s="55">
        <v>0.0317</v>
      </c>
    </row>
    <row r="18005" ht="14.25" customHeight="1" outlineLevel="1" spans="162:168">
      <c r="FF18005" s="55">
        <v>17998</v>
      </c>
      <c r="FG18005" s="55" t="s">
        <v>2094</v>
      </c>
      <c r="FH18005" s="55" t="s">
        <v>1995</v>
      </c>
      <c r="FI18005" s="55">
        <v>5</v>
      </c>
      <c r="FJ18005" s="55">
        <v>2500</v>
      </c>
      <c r="FK18005" s="55" t="s">
        <v>1258</v>
      </c>
      <c r="FL18005" s="55">
        <v>0.03</v>
      </c>
    </row>
    <row r="18006" ht="14.25" customHeight="1" outlineLevel="1" spans="162:168">
      <c r="FF18006" s="55">
        <v>17999</v>
      </c>
      <c r="FG18006" s="55" t="s">
        <v>2094</v>
      </c>
      <c r="FH18006" s="55" t="s">
        <v>1995</v>
      </c>
      <c r="FI18006" s="55">
        <v>5</v>
      </c>
      <c r="FJ18006" s="55">
        <v>5000</v>
      </c>
      <c r="FK18006" s="55" t="s">
        <v>1258</v>
      </c>
      <c r="FL18006" s="55">
        <v>0.03</v>
      </c>
    </row>
    <row r="18007" ht="14.25" customHeight="1" outlineLevel="1" spans="162:168">
      <c r="FF18007" s="55">
        <v>18000</v>
      </c>
      <c r="FG18007" s="55" t="s">
        <v>2094</v>
      </c>
      <c r="FH18007" s="55" t="s">
        <v>1995</v>
      </c>
      <c r="FI18007" s="55">
        <v>5</v>
      </c>
      <c r="FJ18007" s="55">
        <v>10000</v>
      </c>
      <c r="FK18007" s="55" t="s">
        <v>1258</v>
      </c>
      <c r="FL18007" s="55">
        <v>0.03</v>
      </c>
    </row>
    <row r="18008" ht="14.25" customHeight="1" outlineLevel="1" spans="162:168">
      <c r="FF18008" s="55">
        <v>18001</v>
      </c>
      <c r="FG18008" s="55" t="s">
        <v>2094</v>
      </c>
      <c r="FH18008" s="55" t="s">
        <v>1995</v>
      </c>
      <c r="FI18008" s="55">
        <v>5</v>
      </c>
      <c r="FJ18008" s="55">
        <v>25000</v>
      </c>
      <c r="FK18008" s="55" t="s">
        <v>1258</v>
      </c>
      <c r="FL18008" s="55">
        <v>0.0284</v>
      </c>
    </row>
    <row r="18009" ht="14.25" customHeight="1" outlineLevel="1" spans="162:168">
      <c r="FF18009" s="55">
        <v>18002</v>
      </c>
      <c r="FG18009" s="55" t="s">
        <v>2094</v>
      </c>
      <c r="FH18009" s="55" t="s">
        <v>1995</v>
      </c>
      <c r="FI18009" s="55">
        <v>5</v>
      </c>
      <c r="FJ18009" s="55">
        <v>50000</v>
      </c>
      <c r="FK18009" s="55" t="s">
        <v>1258</v>
      </c>
      <c r="FL18009" s="55">
        <v>0.0284</v>
      </c>
    </row>
    <row r="18010" ht="14.25" customHeight="1" outlineLevel="1" spans="162:168">
      <c r="FF18010" s="55">
        <v>18003</v>
      </c>
      <c r="FG18010" s="55" t="s">
        <v>2094</v>
      </c>
      <c r="FH18010" s="55" t="s">
        <v>1995</v>
      </c>
      <c r="FI18010" s="55">
        <v>5</v>
      </c>
      <c r="FJ18010" s="55">
        <v>80000</v>
      </c>
      <c r="FK18010" s="55" t="s">
        <v>1258</v>
      </c>
      <c r="FL18010" s="55">
        <v>0.0284</v>
      </c>
    </row>
    <row r="18011" ht="14.25" customHeight="1" outlineLevel="1" spans="162:168">
      <c r="FF18011" s="55">
        <v>18004</v>
      </c>
      <c r="FG18011" s="55" t="s">
        <v>2094</v>
      </c>
      <c r="FH18011" s="55" t="s">
        <v>1995</v>
      </c>
      <c r="FI18011" s="55">
        <v>5</v>
      </c>
      <c r="FJ18011" s="55">
        <v>130000</v>
      </c>
      <c r="FK18011" s="55" t="s">
        <v>1258</v>
      </c>
      <c r="FL18011" s="55">
        <v>0.0284</v>
      </c>
    </row>
    <row r="18012" ht="14.25" customHeight="1" outlineLevel="1" spans="162:168">
      <c r="FF18012" s="55">
        <v>18005</v>
      </c>
      <c r="FG18012" s="55" t="s">
        <v>2094</v>
      </c>
      <c r="FH18012" s="55" t="s">
        <v>1995</v>
      </c>
      <c r="FI18012" s="55">
        <v>5</v>
      </c>
      <c r="FJ18012" s="55">
        <v>260000</v>
      </c>
      <c r="FK18012" s="55" t="s">
        <v>1258</v>
      </c>
      <c r="FL18012" s="55">
        <v>0.0284</v>
      </c>
    </row>
    <row r="18013" ht="14.25" customHeight="1" outlineLevel="1" spans="162:168">
      <c r="FF18013" s="55">
        <v>18006</v>
      </c>
      <c r="FG18013" s="55" t="s">
        <v>2094</v>
      </c>
      <c r="FH18013" s="55" t="s">
        <v>1995</v>
      </c>
      <c r="FI18013" s="55">
        <v>5</v>
      </c>
      <c r="FJ18013" s="55">
        <v>400000</v>
      </c>
      <c r="FK18013" s="55" t="s">
        <v>1258</v>
      </c>
      <c r="FL18013" s="55">
        <v>0.0284</v>
      </c>
    </row>
    <row r="18014" ht="14.25" customHeight="1" outlineLevel="1" spans="162:168">
      <c r="FF18014" s="55">
        <v>18007</v>
      </c>
      <c r="FG18014" s="55" t="s">
        <v>2094</v>
      </c>
      <c r="FH18014" s="55" t="s">
        <v>1995</v>
      </c>
      <c r="FI18014" s="55">
        <v>5</v>
      </c>
      <c r="FJ18014" s="55">
        <v>530000</v>
      </c>
      <c r="FK18014" s="55" t="s">
        <v>1258</v>
      </c>
      <c r="FL18014" s="55">
        <v>0.0284</v>
      </c>
    </row>
    <row r="18015" ht="14.25" customHeight="1" outlineLevel="1" spans="162:168">
      <c r="FF18015" s="55">
        <v>18008</v>
      </c>
      <c r="FG18015" s="55" t="s">
        <v>2094</v>
      </c>
      <c r="FH18015" s="55" t="s">
        <v>1995</v>
      </c>
      <c r="FI18015" s="55">
        <v>5</v>
      </c>
      <c r="FJ18015" s="55">
        <v>540000</v>
      </c>
      <c r="FK18015" s="55" t="s">
        <v>1258</v>
      </c>
      <c r="FL18015" s="55">
        <v>0.0284</v>
      </c>
    </row>
    <row r="18016" ht="14.25" customHeight="1" outlineLevel="1" spans="162:168">
      <c r="FF18016" s="55">
        <v>18009</v>
      </c>
      <c r="FG18016" s="55" t="s">
        <v>2094</v>
      </c>
      <c r="FH18016" s="55" t="s">
        <v>1995</v>
      </c>
      <c r="FI18016" s="55">
        <v>6</v>
      </c>
      <c r="FJ18016" s="55">
        <v>0</v>
      </c>
      <c r="FK18016" s="55" t="s">
        <v>1258</v>
      </c>
      <c r="FL18016" s="55">
        <v>0.0292</v>
      </c>
    </row>
    <row r="18017" ht="14.25" customHeight="1" outlineLevel="1" spans="162:168">
      <c r="FF18017" s="55">
        <v>18010</v>
      </c>
      <c r="FG18017" s="55" t="s">
        <v>2094</v>
      </c>
      <c r="FH18017" s="55" t="s">
        <v>1995</v>
      </c>
      <c r="FI18017" s="55">
        <v>6</v>
      </c>
      <c r="FJ18017" s="55">
        <v>1000</v>
      </c>
      <c r="FK18017" s="55" t="s">
        <v>1258</v>
      </c>
      <c r="FL18017" s="55">
        <v>0.0292</v>
      </c>
    </row>
    <row r="18018" ht="14.25" customHeight="1" outlineLevel="1" spans="162:168">
      <c r="FF18018" s="55">
        <v>18011</v>
      </c>
      <c r="FG18018" s="55" t="s">
        <v>2094</v>
      </c>
      <c r="FH18018" s="55" t="s">
        <v>1995</v>
      </c>
      <c r="FI18018" s="55">
        <v>6</v>
      </c>
      <c r="FJ18018" s="55">
        <v>2500</v>
      </c>
      <c r="FK18018" s="55" t="s">
        <v>1258</v>
      </c>
      <c r="FL18018" s="55">
        <v>0.0292</v>
      </c>
    </row>
    <row r="18019" ht="14.25" customHeight="1" outlineLevel="1" spans="162:168">
      <c r="FF18019" s="55">
        <v>18012</v>
      </c>
      <c r="FG18019" s="55" t="s">
        <v>2094</v>
      </c>
      <c r="FH18019" s="55" t="s">
        <v>1995</v>
      </c>
      <c r="FI18019" s="55">
        <v>6</v>
      </c>
      <c r="FJ18019" s="55">
        <v>5000</v>
      </c>
      <c r="FK18019" s="55" t="s">
        <v>1258</v>
      </c>
      <c r="FL18019" s="55">
        <v>0.0292</v>
      </c>
    </row>
    <row r="18020" ht="14.25" customHeight="1" outlineLevel="1" spans="162:168">
      <c r="FF18020" s="55">
        <v>18013</v>
      </c>
      <c r="FG18020" s="55" t="s">
        <v>2094</v>
      </c>
      <c r="FH18020" s="55" t="s">
        <v>1995</v>
      </c>
      <c r="FI18020" s="55">
        <v>6</v>
      </c>
      <c r="FJ18020" s="55">
        <v>10000</v>
      </c>
      <c r="FK18020" s="55" t="s">
        <v>1258</v>
      </c>
      <c r="FL18020" s="55">
        <v>0.0292</v>
      </c>
    </row>
    <row r="18021" ht="14.25" customHeight="1" outlineLevel="1" spans="162:168">
      <c r="FF18021" s="55">
        <v>18014</v>
      </c>
      <c r="FG18021" s="55" t="s">
        <v>2094</v>
      </c>
      <c r="FH18021" s="55" t="s">
        <v>1995</v>
      </c>
      <c r="FI18021" s="55">
        <v>6</v>
      </c>
      <c r="FJ18021" s="55">
        <v>25000</v>
      </c>
      <c r="FK18021" s="55" t="s">
        <v>1258</v>
      </c>
      <c r="FL18021" s="55">
        <v>0.0292</v>
      </c>
    </row>
    <row r="18022" ht="14.25" customHeight="1" outlineLevel="1" spans="162:168">
      <c r="FF18022" s="55">
        <v>18015</v>
      </c>
      <c r="FG18022" s="55" t="s">
        <v>2094</v>
      </c>
      <c r="FH18022" s="55" t="s">
        <v>1995</v>
      </c>
      <c r="FI18022" s="55">
        <v>6</v>
      </c>
      <c r="FJ18022" s="55">
        <v>50000</v>
      </c>
      <c r="FK18022" s="55" t="s">
        <v>1258</v>
      </c>
      <c r="FL18022" s="55">
        <v>0.0292</v>
      </c>
    </row>
    <row r="18023" ht="14.25" customHeight="1" outlineLevel="1" spans="162:168">
      <c r="FF18023" s="55">
        <v>18016</v>
      </c>
      <c r="FG18023" s="55" t="s">
        <v>2094</v>
      </c>
      <c r="FH18023" s="55" t="s">
        <v>1995</v>
      </c>
      <c r="FI18023" s="55">
        <v>6</v>
      </c>
      <c r="FJ18023" s="55">
        <v>80000</v>
      </c>
      <c r="FK18023" s="55" t="s">
        <v>1258</v>
      </c>
      <c r="FL18023" s="55">
        <v>0.0292</v>
      </c>
    </row>
    <row r="18024" ht="14.25" customHeight="1" outlineLevel="1" spans="162:168">
      <c r="FF18024" s="55">
        <v>18017</v>
      </c>
      <c r="FG18024" s="55" t="s">
        <v>2094</v>
      </c>
      <c r="FH18024" s="55" t="s">
        <v>1995</v>
      </c>
      <c r="FI18024" s="55">
        <v>6</v>
      </c>
      <c r="FJ18024" s="55">
        <v>130000</v>
      </c>
      <c r="FK18024" s="55" t="s">
        <v>1258</v>
      </c>
      <c r="FL18024" s="55">
        <v>0.0292</v>
      </c>
    </row>
    <row r="18025" ht="14.25" customHeight="1" outlineLevel="1" spans="162:168">
      <c r="FF18025" s="55">
        <v>18018</v>
      </c>
      <c r="FG18025" s="55" t="s">
        <v>2094</v>
      </c>
      <c r="FH18025" s="55" t="s">
        <v>1995</v>
      </c>
      <c r="FI18025" s="55">
        <v>6</v>
      </c>
      <c r="FJ18025" s="55">
        <v>260000</v>
      </c>
      <c r="FK18025" s="55" t="s">
        <v>1258</v>
      </c>
      <c r="FL18025" s="55">
        <v>0.0292</v>
      </c>
    </row>
    <row r="18026" ht="14.25" customHeight="1" outlineLevel="1" spans="162:168">
      <c r="FF18026" s="55">
        <v>18019</v>
      </c>
      <c r="FG18026" s="55" t="s">
        <v>2094</v>
      </c>
      <c r="FH18026" s="55" t="s">
        <v>1995</v>
      </c>
      <c r="FI18026" s="55">
        <v>6</v>
      </c>
      <c r="FJ18026" s="55">
        <v>400000</v>
      </c>
      <c r="FK18026" s="55" t="s">
        <v>1258</v>
      </c>
      <c r="FL18026" s="55">
        <v>0.0292</v>
      </c>
    </row>
    <row r="18027" ht="14.25" customHeight="1" outlineLevel="1" spans="162:168">
      <c r="FF18027" s="55">
        <v>18020</v>
      </c>
      <c r="FG18027" s="55" t="s">
        <v>2094</v>
      </c>
      <c r="FH18027" s="55" t="s">
        <v>1995</v>
      </c>
      <c r="FI18027" s="55">
        <v>6</v>
      </c>
      <c r="FJ18027" s="55">
        <v>530000</v>
      </c>
      <c r="FK18027" s="55" t="s">
        <v>1258</v>
      </c>
      <c r="FL18027" s="55">
        <v>0.0292</v>
      </c>
    </row>
    <row r="18028" ht="14.25" customHeight="1" outlineLevel="1" spans="162:168">
      <c r="FF18028" s="55">
        <v>18021</v>
      </c>
      <c r="FG18028" s="55" t="s">
        <v>2094</v>
      </c>
      <c r="FH18028" s="55" t="s">
        <v>1995</v>
      </c>
      <c r="FI18028" s="55">
        <v>6</v>
      </c>
      <c r="FJ18028" s="55">
        <v>540000</v>
      </c>
      <c r="FK18028" s="55" t="s">
        <v>1258</v>
      </c>
      <c r="FL18028" s="55">
        <v>0.0292</v>
      </c>
    </row>
    <row r="18029" ht="14.25" customHeight="1" outlineLevel="1" spans="162:168">
      <c r="FF18029" s="55">
        <v>18022</v>
      </c>
      <c r="FG18029" s="55" t="s">
        <v>2094</v>
      </c>
      <c r="FH18029" s="55" t="s">
        <v>1995</v>
      </c>
      <c r="FI18029" s="55">
        <v>7</v>
      </c>
      <c r="FJ18029" s="55">
        <v>0</v>
      </c>
      <c r="FK18029" s="55" t="s">
        <v>1258</v>
      </c>
      <c r="FL18029" s="55">
        <v>0.025</v>
      </c>
    </row>
    <row r="18030" ht="14.25" customHeight="1" outlineLevel="1" spans="162:168">
      <c r="FF18030" s="55">
        <v>18023</v>
      </c>
      <c r="FG18030" s="55" t="s">
        <v>2094</v>
      </c>
      <c r="FH18030" s="55" t="s">
        <v>1995</v>
      </c>
      <c r="FI18030" s="55">
        <v>7</v>
      </c>
      <c r="FJ18030" s="55">
        <v>1000</v>
      </c>
      <c r="FK18030" s="55" t="s">
        <v>1258</v>
      </c>
      <c r="FL18030" s="55">
        <v>0.025</v>
      </c>
    </row>
    <row r="18031" ht="14.25" customHeight="1" outlineLevel="1" spans="162:168">
      <c r="FF18031" s="55">
        <v>18024</v>
      </c>
      <c r="FG18031" s="55" t="s">
        <v>2094</v>
      </c>
      <c r="FH18031" s="55" t="s">
        <v>1995</v>
      </c>
      <c r="FI18031" s="55">
        <v>7</v>
      </c>
      <c r="FJ18031" s="55">
        <v>2500</v>
      </c>
      <c r="FK18031" s="55" t="s">
        <v>1258</v>
      </c>
      <c r="FL18031" s="55">
        <v>0.025</v>
      </c>
    </row>
    <row r="18032" ht="14.25" customHeight="1" outlineLevel="1" spans="162:168">
      <c r="FF18032" s="55">
        <v>18025</v>
      </c>
      <c r="FG18032" s="55" t="s">
        <v>2094</v>
      </c>
      <c r="FH18032" s="55" t="s">
        <v>1995</v>
      </c>
      <c r="FI18032" s="55">
        <v>7</v>
      </c>
      <c r="FJ18032" s="55">
        <v>5000</v>
      </c>
      <c r="FK18032" s="55" t="s">
        <v>1258</v>
      </c>
      <c r="FL18032" s="55">
        <v>0.025</v>
      </c>
    </row>
    <row r="18033" ht="14.25" customHeight="1" outlineLevel="1" spans="162:168">
      <c r="FF18033" s="55">
        <v>18026</v>
      </c>
      <c r="FG18033" s="55" t="s">
        <v>2094</v>
      </c>
      <c r="FH18033" s="55" t="s">
        <v>1995</v>
      </c>
      <c r="FI18033" s="55">
        <v>7</v>
      </c>
      <c r="FJ18033" s="55">
        <v>10000</v>
      </c>
      <c r="FK18033" s="55" t="s">
        <v>1258</v>
      </c>
      <c r="FL18033" s="55">
        <v>0.025</v>
      </c>
    </row>
    <row r="18034" ht="14.25" customHeight="1" outlineLevel="1" spans="162:168">
      <c r="FF18034" s="55">
        <v>18027</v>
      </c>
      <c r="FG18034" s="55" t="s">
        <v>2094</v>
      </c>
      <c r="FH18034" s="55" t="s">
        <v>1995</v>
      </c>
      <c r="FI18034" s="55">
        <v>7</v>
      </c>
      <c r="FJ18034" s="55">
        <v>25000</v>
      </c>
      <c r="FK18034" s="55" t="s">
        <v>1258</v>
      </c>
      <c r="FL18034" s="55">
        <v>0.025</v>
      </c>
    </row>
    <row r="18035" ht="14.25" customHeight="1" outlineLevel="1" spans="162:168">
      <c r="FF18035" s="55">
        <v>18028</v>
      </c>
      <c r="FG18035" s="55" t="s">
        <v>2094</v>
      </c>
      <c r="FH18035" s="55" t="s">
        <v>1995</v>
      </c>
      <c r="FI18035" s="55">
        <v>7</v>
      </c>
      <c r="FJ18035" s="55">
        <v>50000</v>
      </c>
      <c r="FK18035" s="55" t="s">
        <v>1258</v>
      </c>
      <c r="FL18035" s="55">
        <v>0.025</v>
      </c>
    </row>
    <row r="18036" ht="14.25" customHeight="1" outlineLevel="1" spans="162:168">
      <c r="FF18036" s="55">
        <v>18029</v>
      </c>
      <c r="FG18036" s="55" t="s">
        <v>2094</v>
      </c>
      <c r="FH18036" s="55" t="s">
        <v>1995</v>
      </c>
      <c r="FI18036" s="55">
        <v>7</v>
      </c>
      <c r="FJ18036" s="55">
        <v>80000</v>
      </c>
      <c r="FK18036" s="55" t="s">
        <v>1258</v>
      </c>
      <c r="FL18036" s="55">
        <v>0.025</v>
      </c>
    </row>
    <row r="18037" ht="14.25" customHeight="1" outlineLevel="1" spans="162:168">
      <c r="FF18037" s="55">
        <v>18030</v>
      </c>
      <c r="FG18037" s="55" t="s">
        <v>2094</v>
      </c>
      <c r="FH18037" s="55" t="s">
        <v>1995</v>
      </c>
      <c r="FI18037" s="55">
        <v>7</v>
      </c>
      <c r="FJ18037" s="55">
        <v>130000</v>
      </c>
      <c r="FK18037" s="55" t="s">
        <v>1258</v>
      </c>
      <c r="FL18037" s="55">
        <v>0.025</v>
      </c>
    </row>
    <row r="18038" ht="14.25" customHeight="1" outlineLevel="1" spans="162:168">
      <c r="FF18038" s="55">
        <v>18031</v>
      </c>
      <c r="FG18038" s="55" t="s">
        <v>2094</v>
      </c>
      <c r="FH18038" s="55" t="s">
        <v>1995</v>
      </c>
      <c r="FI18038" s="55">
        <v>7</v>
      </c>
      <c r="FJ18038" s="55">
        <v>260000</v>
      </c>
      <c r="FK18038" s="55" t="s">
        <v>1258</v>
      </c>
      <c r="FL18038" s="55">
        <v>0.025</v>
      </c>
    </row>
    <row r="18039" ht="14.25" customHeight="1" outlineLevel="1" spans="162:168">
      <c r="FF18039" s="55">
        <v>18032</v>
      </c>
      <c r="FG18039" s="55" t="s">
        <v>2094</v>
      </c>
      <c r="FH18039" s="55" t="s">
        <v>1995</v>
      </c>
      <c r="FI18039" s="55">
        <v>7</v>
      </c>
      <c r="FJ18039" s="55">
        <v>400000</v>
      </c>
      <c r="FK18039" s="55" t="s">
        <v>1258</v>
      </c>
      <c r="FL18039" s="55">
        <v>0.025</v>
      </c>
    </row>
    <row r="18040" ht="14.25" customHeight="1" outlineLevel="1" spans="162:168">
      <c r="FF18040" s="55">
        <v>18033</v>
      </c>
      <c r="FG18040" s="55" t="s">
        <v>2094</v>
      </c>
      <c r="FH18040" s="55" t="s">
        <v>1995</v>
      </c>
      <c r="FI18040" s="55">
        <v>7</v>
      </c>
      <c r="FJ18040" s="55">
        <v>530000</v>
      </c>
      <c r="FK18040" s="55" t="s">
        <v>1258</v>
      </c>
      <c r="FL18040" s="55">
        <v>0.025</v>
      </c>
    </row>
    <row r="18041" ht="14.25" customHeight="1" outlineLevel="1" spans="162:168">
      <c r="FF18041" s="55">
        <v>18034</v>
      </c>
      <c r="FG18041" s="55" t="s">
        <v>2094</v>
      </c>
      <c r="FH18041" s="55" t="s">
        <v>1995</v>
      </c>
      <c r="FI18041" s="55">
        <v>7</v>
      </c>
      <c r="FJ18041" s="55">
        <v>540000</v>
      </c>
      <c r="FK18041" s="55" t="s">
        <v>1258</v>
      </c>
      <c r="FL18041" s="55">
        <v>0.025</v>
      </c>
    </row>
    <row r="18042" ht="14.25" customHeight="1" outlineLevel="1" spans="162:168">
      <c r="FF18042" s="55">
        <v>18035</v>
      </c>
      <c r="FG18042" s="55" t="s">
        <v>2094</v>
      </c>
      <c r="FH18042" s="55" t="s">
        <v>1569</v>
      </c>
      <c r="FI18042" s="55">
        <v>1</v>
      </c>
      <c r="FJ18042" s="55">
        <v>0</v>
      </c>
      <c r="FK18042" s="55" t="s">
        <v>1258</v>
      </c>
      <c r="FL18042" s="55">
        <v>0.025</v>
      </c>
    </row>
    <row r="18043" ht="14.25" customHeight="1" outlineLevel="1" spans="162:168">
      <c r="FF18043" s="55">
        <v>18036</v>
      </c>
      <c r="FG18043" s="55" t="s">
        <v>2094</v>
      </c>
      <c r="FH18043" s="55" t="s">
        <v>1569</v>
      </c>
      <c r="FI18043" s="55">
        <v>1</v>
      </c>
      <c r="FJ18043" s="55">
        <v>1000</v>
      </c>
      <c r="FK18043" s="55" t="s">
        <v>1258</v>
      </c>
      <c r="FL18043" s="55">
        <v>0.025</v>
      </c>
    </row>
    <row r="18044" ht="14.25" customHeight="1" outlineLevel="1" spans="162:168">
      <c r="FF18044" s="55">
        <v>18037</v>
      </c>
      <c r="FG18044" s="55" t="s">
        <v>2094</v>
      </c>
      <c r="FH18044" s="55" t="s">
        <v>1569</v>
      </c>
      <c r="FI18044" s="55">
        <v>1</v>
      </c>
      <c r="FJ18044" s="55">
        <v>2500</v>
      </c>
      <c r="FK18044" s="55" t="s">
        <v>1258</v>
      </c>
      <c r="FL18044" s="55">
        <v>0.025</v>
      </c>
    </row>
    <row r="18045" ht="14.25" customHeight="1" outlineLevel="1" spans="162:168">
      <c r="FF18045" s="55">
        <v>18038</v>
      </c>
      <c r="FG18045" s="55" t="s">
        <v>2094</v>
      </c>
      <c r="FH18045" s="55" t="s">
        <v>1569</v>
      </c>
      <c r="FI18045" s="55">
        <v>1</v>
      </c>
      <c r="FJ18045" s="55">
        <v>5000</v>
      </c>
      <c r="FK18045" s="55" t="s">
        <v>1258</v>
      </c>
      <c r="FL18045" s="55">
        <v>0.025</v>
      </c>
    </row>
    <row r="18046" ht="14.25" customHeight="1" outlineLevel="1" spans="162:168">
      <c r="FF18046" s="55">
        <v>18039</v>
      </c>
      <c r="FG18046" s="55" t="s">
        <v>2094</v>
      </c>
      <c r="FH18046" s="55" t="s">
        <v>1569</v>
      </c>
      <c r="FI18046" s="55">
        <v>1</v>
      </c>
      <c r="FJ18046" s="55">
        <v>10000</v>
      </c>
      <c r="FK18046" s="55" t="s">
        <v>1258</v>
      </c>
      <c r="FL18046" s="55">
        <v>0.025</v>
      </c>
    </row>
    <row r="18047" ht="14.25" customHeight="1" outlineLevel="1" spans="162:168">
      <c r="FF18047" s="55">
        <v>18040</v>
      </c>
      <c r="FG18047" s="55" t="s">
        <v>2094</v>
      </c>
      <c r="FH18047" s="55" t="s">
        <v>1569</v>
      </c>
      <c r="FI18047" s="55">
        <v>1</v>
      </c>
      <c r="FJ18047" s="55">
        <v>25000</v>
      </c>
      <c r="FK18047" s="55" t="s">
        <v>1258</v>
      </c>
      <c r="FL18047" s="55">
        <v>0.025</v>
      </c>
    </row>
    <row r="18048" ht="14.25" customHeight="1" outlineLevel="1" spans="162:168">
      <c r="FF18048" s="55">
        <v>18041</v>
      </c>
      <c r="FG18048" s="55" t="s">
        <v>2094</v>
      </c>
      <c r="FH18048" s="55" t="s">
        <v>1569</v>
      </c>
      <c r="FI18048" s="55">
        <v>1</v>
      </c>
      <c r="FJ18048" s="55">
        <v>50000</v>
      </c>
      <c r="FK18048" s="55" t="s">
        <v>1258</v>
      </c>
      <c r="FL18048" s="55">
        <v>0.025</v>
      </c>
    </row>
    <row r="18049" ht="14.25" customHeight="1" outlineLevel="1" spans="162:168">
      <c r="FF18049" s="55">
        <v>18042</v>
      </c>
      <c r="FG18049" s="55" t="s">
        <v>2094</v>
      </c>
      <c r="FH18049" s="55" t="s">
        <v>1569</v>
      </c>
      <c r="FI18049" s="55">
        <v>1</v>
      </c>
      <c r="FJ18049" s="55">
        <v>80000</v>
      </c>
      <c r="FK18049" s="55" t="s">
        <v>1258</v>
      </c>
      <c r="FL18049" s="55">
        <v>0.025</v>
      </c>
    </row>
    <row r="18050" ht="14.25" customHeight="1" outlineLevel="1" spans="162:168">
      <c r="FF18050" s="55">
        <v>18043</v>
      </c>
      <c r="FG18050" s="55" t="s">
        <v>2094</v>
      </c>
      <c r="FH18050" s="55" t="s">
        <v>1569</v>
      </c>
      <c r="FI18050" s="55">
        <v>1</v>
      </c>
      <c r="FJ18050" s="55">
        <v>130000</v>
      </c>
      <c r="FK18050" s="55" t="s">
        <v>1258</v>
      </c>
      <c r="FL18050" s="55">
        <v>0.025</v>
      </c>
    </row>
    <row r="18051" ht="14.25" customHeight="1" outlineLevel="1" spans="162:168">
      <c r="FF18051" s="55">
        <v>18044</v>
      </c>
      <c r="FG18051" s="55" t="s">
        <v>2094</v>
      </c>
      <c r="FH18051" s="55" t="s">
        <v>1569</v>
      </c>
      <c r="FI18051" s="55">
        <v>1</v>
      </c>
      <c r="FJ18051" s="55">
        <v>260000</v>
      </c>
      <c r="FK18051" s="55" t="s">
        <v>1258</v>
      </c>
      <c r="FL18051" s="55">
        <v>0.025</v>
      </c>
    </row>
    <row r="18052" ht="14.25" customHeight="1" outlineLevel="1" spans="162:168">
      <c r="FF18052" s="55">
        <v>18045</v>
      </c>
      <c r="FG18052" s="55" t="s">
        <v>2094</v>
      </c>
      <c r="FH18052" s="55" t="s">
        <v>1569</v>
      </c>
      <c r="FI18052" s="55">
        <v>1</v>
      </c>
      <c r="FJ18052" s="55">
        <v>400000</v>
      </c>
      <c r="FK18052" s="55" t="s">
        <v>1258</v>
      </c>
      <c r="FL18052" s="55">
        <v>0.025</v>
      </c>
    </row>
    <row r="18053" ht="14.25" customHeight="1" outlineLevel="1" spans="162:168">
      <c r="FF18053" s="55">
        <v>18046</v>
      </c>
      <c r="FG18053" s="55" t="s">
        <v>2094</v>
      </c>
      <c r="FH18053" s="55" t="s">
        <v>1569</v>
      </c>
      <c r="FI18053" s="55">
        <v>1</v>
      </c>
      <c r="FJ18053" s="55">
        <v>530000</v>
      </c>
      <c r="FK18053" s="55" t="s">
        <v>1258</v>
      </c>
      <c r="FL18053" s="55">
        <v>0.025</v>
      </c>
    </row>
    <row r="18054" ht="14.25" customHeight="1" outlineLevel="1" spans="162:168">
      <c r="FF18054" s="55">
        <v>18047</v>
      </c>
      <c r="FG18054" s="55" t="s">
        <v>2094</v>
      </c>
      <c r="FH18054" s="55" t="s">
        <v>1569</v>
      </c>
      <c r="FI18054" s="55">
        <v>1</v>
      </c>
      <c r="FJ18054" s="55">
        <v>540000</v>
      </c>
      <c r="FK18054" s="55" t="s">
        <v>1258</v>
      </c>
      <c r="FL18054" s="55">
        <v>0.025</v>
      </c>
    </row>
    <row r="18055" ht="14.25" customHeight="1" outlineLevel="1" spans="162:168">
      <c r="FF18055" s="55">
        <v>18048</v>
      </c>
      <c r="FG18055" s="55" t="s">
        <v>2094</v>
      </c>
      <c r="FH18055" s="55" t="s">
        <v>2226</v>
      </c>
      <c r="FI18055" s="55">
        <v>1</v>
      </c>
      <c r="FJ18055" s="55">
        <v>0</v>
      </c>
      <c r="FK18055" s="55" t="s">
        <v>1258</v>
      </c>
      <c r="FL18055" s="55">
        <v>0.025</v>
      </c>
    </row>
    <row r="18056" ht="14.25" customHeight="1" outlineLevel="1" spans="162:168">
      <c r="FF18056" s="55">
        <v>18049</v>
      </c>
      <c r="FG18056" s="55" t="s">
        <v>2094</v>
      </c>
      <c r="FH18056" s="55" t="s">
        <v>2226</v>
      </c>
      <c r="FI18056" s="55">
        <v>1</v>
      </c>
      <c r="FJ18056" s="55">
        <v>1000</v>
      </c>
      <c r="FK18056" s="55" t="s">
        <v>1258</v>
      </c>
      <c r="FL18056" s="55">
        <v>0.025</v>
      </c>
    </row>
    <row r="18057" ht="14.25" customHeight="1" outlineLevel="1" spans="162:168">
      <c r="FF18057" s="55">
        <v>18050</v>
      </c>
      <c r="FG18057" s="55" t="s">
        <v>2094</v>
      </c>
      <c r="FH18057" s="55" t="s">
        <v>2226</v>
      </c>
      <c r="FI18057" s="55">
        <v>1</v>
      </c>
      <c r="FJ18057" s="55">
        <v>2500</v>
      </c>
      <c r="FK18057" s="55" t="s">
        <v>1258</v>
      </c>
      <c r="FL18057" s="55">
        <v>0.025</v>
      </c>
    </row>
    <row r="18058" ht="14.25" customHeight="1" outlineLevel="1" spans="162:168">
      <c r="FF18058" s="55">
        <v>18051</v>
      </c>
      <c r="FG18058" s="55" t="s">
        <v>2094</v>
      </c>
      <c r="FH18058" s="55" t="s">
        <v>2226</v>
      </c>
      <c r="FI18058" s="55">
        <v>1</v>
      </c>
      <c r="FJ18058" s="55">
        <v>5000</v>
      </c>
      <c r="FK18058" s="55" t="s">
        <v>1258</v>
      </c>
      <c r="FL18058" s="55">
        <v>0.025</v>
      </c>
    </row>
    <row r="18059" ht="14.25" customHeight="1" outlineLevel="1" spans="162:168">
      <c r="FF18059" s="55">
        <v>18052</v>
      </c>
      <c r="FG18059" s="55" t="s">
        <v>2094</v>
      </c>
      <c r="FH18059" s="55" t="s">
        <v>2226</v>
      </c>
      <c r="FI18059" s="55">
        <v>1</v>
      </c>
      <c r="FJ18059" s="55">
        <v>10000</v>
      </c>
      <c r="FK18059" s="55" t="s">
        <v>1258</v>
      </c>
      <c r="FL18059" s="55">
        <v>0.025</v>
      </c>
    </row>
    <row r="18060" ht="14.25" customHeight="1" outlineLevel="1" spans="162:168">
      <c r="FF18060" s="55">
        <v>18053</v>
      </c>
      <c r="FG18060" s="55" t="s">
        <v>2094</v>
      </c>
      <c r="FH18060" s="55" t="s">
        <v>2226</v>
      </c>
      <c r="FI18060" s="55">
        <v>1</v>
      </c>
      <c r="FJ18060" s="55">
        <v>25000</v>
      </c>
      <c r="FK18060" s="55" t="s">
        <v>1258</v>
      </c>
      <c r="FL18060" s="55">
        <v>0.025</v>
      </c>
    </row>
    <row r="18061" ht="14.25" customHeight="1" outlineLevel="1" spans="162:168">
      <c r="FF18061" s="55">
        <v>18054</v>
      </c>
      <c r="FG18061" s="55" t="s">
        <v>2094</v>
      </c>
      <c r="FH18061" s="55" t="s">
        <v>2226</v>
      </c>
      <c r="FI18061" s="55">
        <v>1</v>
      </c>
      <c r="FJ18061" s="55">
        <v>50000</v>
      </c>
      <c r="FK18061" s="55" t="s">
        <v>1258</v>
      </c>
      <c r="FL18061" s="55">
        <v>0.025</v>
      </c>
    </row>
    <row r="18062" ht="14.25" customHeight="1" outlineLevel="1" spans="162:168">
      <c r="FF18062" s="55">
        <v>18055</v>
      </c>
      <c r="FG18062" s="55" t="s">
        <v>2094</v>
      </c>
      <c r="FH18062" s="55" t="s">
        <v>2226</v>
      </c>
      <c r="FI18062" s="55">
        <v>1</v>
      </c>
      <c r="FJ18062" s="55">
        <v>80000</v>
      </c>
      <c r="FK18062" s="55" t="s">
        <v>1258</v>
      </c>
      <c r="FL18062" s="55">
        <v>0.025</v>
      </c>
    </row>
    <row r="18063" ht="14.25" customHeight="1" outlineLevel="1" spans="162:168">
      <c r="FF18063" s="55">
        <v>18056</v>
      </c>
      <c r="FG18063" s="55" t="s">
        <v>2094</v>
      </c>
      <c r="FH18063" s="55" t="s">
        <v>2226</v>
      </c>
      <c r="FI18063" s="55">
        <v>1</v>
      </c>
      <c r="FJ18063" s="55">
        <v>130000</v>
      </c>
      <c r="FK18063" s="55" t="s">
        <v>1258</v>
      </c>
      <c r="FL18063" s="55">
        <v>0.025</v>
      </c>
    </row>
    <row r="18064" ht="14.25" customHeight="1" outlineLevel="1" spans="162:168">
      <c r="FF18064" s="55">
        <v>18057</v>
      </c>
      <c r="FG18064" s="55" t="s">
        <v>2094</v>
      </c>
      <c r="FH18064" s="55" t="s">
        <v>2226</v>
      </c>
      <c r="FI18064" s="55">
        <v>1</v>
      </c>
      <c r="FJ18064" s="55">
        <v>260000</v>
      </c>
      <c r="FK18064" s="55" t="s">
        <v>1258</v>
      </c>
      <c r="FL18064" s="55">
        <v>0.025</v>
      </c>
    </row>
    <row r="18065" ht="14.25" customHeight="1" outlineLevel="1" spans="162:168">
      <c r="FF18065" s="55">
        <v>18058</v>
      </c>
      <c r="FG18065" s="55" t="s">
        <v>2094</v>
      </c>
      <c r="FH18065" s="55" t="s">
        <v>2226</v>
      </c>
      <c r="FI18065" s="55">
        <v>1</v>
      </c>
      <c r="FJ18065" s="55">
        <v>400000</v>
      </c>
      <c r="FK18065" s="55" t="s">
        <v>1258</v>
      </c>
      <c r="FL18065" s="55">
        <v>0.025</v>
      </c>
    </row>
    <row r="18066" ht="14.25" customHeight="1" outlineLevel="1" spans="162:168">
      <c r="FF18066" s="55">
        <v>18059</v>
      </c>
      <c r="FG18066" s="55" t="s">
        <v>2094</v>
      </c>
      <c r="FH18066" s="55" t="s">
        <v>2226</v>
      </c>
      <c r="FI18066" s="55">
        <v>1</v>
      </c>
      <c r="FJ18066" s="55">
        <v>530000</v>
      </c>
      <c r="FK18066" s="55" t="s">
        <v>1258</v>
      </c>
      <c r="FL18066" s="55">
        <v>0.025</v>
      </c>
    </row>
    <row r="18067" ht="14.25" customHeight="1" outlineLevel="1" spans="162:168">
      <c r="FF18067" s="55">
        <v>18060</v>
      </c>
      <c r="FG18067" s="55" t="s">
        <v>2094</v>
      </c>
      <c r="FH18067" s="55" t="s">
        <v>2226</v>
      </c>
      <c r="FI18067" s="55">
        <v>1</v>
      </c>
      <c r="FJ18067" s="55">
        <v>540000</v>
      </c>
      <c r="FK18067" s="55" t="s">
        <v>1258</v>
      </c>
      <c r="FL18067" s="55">
        <v>0.025</v>
      </c>
    </row>
    <row r="18068" ht="14.25" customHeight="1" outlineLevel="1" spans="162:168">
      <c r="FF18068" s="55">
        <v>18061</v>
      </c>
      <c r="FG18068" s="55" t="s">
        <v>2094</v>
      </c>
      <c r="FH18068" s="55" t="s">
        <v>1919</v>
      </c>
      <c r="FI18068" s="55">
        <v>1</v>
      </c>
      <c r="FJ18068" s="55">
        <v>0</v>
      </c>
      <c r="FK18068" s="55" t="s">
        <v>1258</v>
      </c>
      <c r="FL18068" s="55">
        <v>0.025</v>
      </c>
    </row>
    <row r="18069" ht="14.25" customHeight="1" outlineLevel="1" spans="162:168">
      <c r="FF18069" s="55">
        <v>18062</v>
      </c>
      <c r="FG18069" s="55" t="s">
        <v>2094</v>
      </c>
      <c r="FH18069" s="55" t="s">
        <v>1919</v>
      </c>
      <c r="FI18069" s="55">
        <v>1</v>
      </c>
      <c r="FJ18069" s="55">
        <v>1000</v>
      </c>
      <c r="FK18069" s="55" t="s">
        <v>1258</v>
      </c>
      <c r="FL18069" s="55">
        <v>0.025</v>
      </c>
    </row>
    <row r="18070" ht="14.25" customHeight="1" outlineLevel="1" spans="162:168">
      <c r="FF18070" s="55">
        <v>18063</v>
      </c>
      <c r="FG18070" s="55" t="s">
        <v>2094</v>
      </c>
      <c r="FH18070" s="55" t="s">
        <v>1919</v>
      </c>
      <c r="FI18070" s="55">
        <v>1</v>
      </c>
      <c r="FJ18070" s="55">
        <v>2500</v>
      </c>
      <c r="FK18070" s="55" t="s">
        <v>1258</v>
      </c>
      <c r="FL18070" s="55">
        <v>0.025</v>
      </c>
    </row>
    <row r="18071" ht="14.25" customHeight="1" outlineLevel="1" spans="162:168">
      <c r="FF18071" s="55">
        <v>18064</v>
      </c>
      <c r="FG18071" s="55" t="s">
        <v>2094</v>
      </c>
      <c r="FH18071" s="55" t="s">
        <v>1919</v>
      </c>
      <c r="FI18071" s="55">
        <v>1</v>
      </c>
      <c r="FJ18071" s="55">
        <v>5000</v>
      </c>
      <c r="FK18071" s="55" t="s">
        <v>1258</v>
      </c>
      <c r="FL18071" s="55">
        <v>0.025</v>
      </c>
    </row>
    <row r="18072" ht="14.25" customHeight="1" outlineLevel="1" spans="162:168">
      <c r="FF18072" s="55">
        <v>18065</v>
      </c>
      <c r="FG18072" s="55" t="s">
        <v>2094</v>
      </c>
      <c r="FH18072" s="55" t="s">
        <v>1919</v>
      </c>
      <c r="FI18072" s="55">
        <v>1</v>
      </c>
      <c r="FJ18072" s="55">
        <v>10000</v>
      </c>
      <c r="FK18072" s="55" t="s">
        <v>1258</v>
      </c>
      <c r="FL18072" s="55">
        <v>0.025</v>
      </c>
    </row>
    <row r="18073" ht="14.25" customHeight="1" outlineLevel="1" spans="162:168">
      <c r="FF18073" s="55">
        <v>18066</v>
      </c>
      <c r="FG18073" s="55" t="s">
        <v>2094</v>
      </c>
      <c r="FH18073" s="55" t="s">
        <v>1919</v>
      </c>
      <c r="FI18073" s="55">
        <v>1</v>
      </c>
      <c r="FJ18073" s="55">
        <v>25000</v>
      </c>
      <c r="FK18073" s="55" t="s">
        <v>1258</v>
      </c>
      <c r="FL18073" s="55">
        <v>0.025</v>
      </c>
    </row>
    <row r="18074" ht="14.25" customHeight="1" outlineLevel="1" spans="162:168">
      <c r="FF18074" s="55">
        <v>18067</v>
      </c>
      <c r="FG18074" s="55" t="s">
        <v>2094</v>
      </c>
      <c r="FH18074" s="55" t="s">
        <v>1919</v>
      </c>
      <c r="FI18074" s="55">
        <v>1</v>
      </c>
      <c r="FJ18074" s="55">
        <v>50000</v>
      </c>
      <c r="FK18074" s="55" t="s">
        <v>1258</v>
      </c>
      <c r="FL18074" s="55">
        <v>0.025</v>
      </c>
    </row>
    <row r="18075" ht="14.25" customHeight="1" outlineLevel="1" spans="162:168">
      <c r="FF18075" s="55">
        <v>18068</v>
      </c>
      <c r="FG18075" s="55" t="s">
        <v>2094</v>
      </c>
      <c r="FH18075" s="55" t="s">
        <v>1919</v>
      </c>
      <c r="FI18075" s="55">
        <v>1</v>
      </c>
      <c r="FJ18075" s="55">
        <v>80000</v>
      </c>
      <c r="FK18075" s="55" t="s">
        <v>1258</v>
      </c>
      <c r="FL18075" s="55">
        <v>0.025</v>
      </c>
    </row>
    <row r="18076" ht="14.25" customHeight="1" outlineLevel="1" spans="162:168">
      <c r="FF18076" s="55">
        <v>18069</v>
      </c>
      <c r="FG18076" s="55" t="s">
        <v>2094</v>
      </c>
      <c r="FH18076" s="55" t="s">
        <v>1919</v>
      </c>
      <c r="FI18076" s="55">
        <v>1</v>
      </c>
      <c r="FJ18076" s="55">
        <v>130000</v>
      </c>
      <c r="FK18076" s="55" t="s">
        <v>1258</v>
      </c>
      <c r="FL18076" s="55">
        <v>0.025</v>
      </c>
    </row>
    <row r="18077" ht="14.25" customHeight="1" outlineLevel="1" spans="162:168">
      <c r="FF18077" s="55">
        <v>18070</v>
      </c>
      <c r="FG18077" s="55" t="s">
        <v>2094</v>
      </c>
      <c r="FH18077" s="55" t="s">
        <v>1919</v>
      </c>
      <c r="FI18077" s="55">
        <v>1</v>
      </c>
      <c r="FJ18077" s="55">
        <v>260000</v>
      </c>
      <c r="FK18077" s="55" t="s">
        <v>1258</v>
      </c>
      <c r="FL18077" s="55">
        <v>0.025</v>
      </c>
    </row>
    <row r="18078" ht="14.25" customHeight="1" outlineLevel="1" spans="162:168">
      <c r="FF18078" s="55">
        <v>18071</v>
      </c>
      <c r="FG18078" s="55" t="s">
        <v>2094</v>
      </c>
      <c r="FH18078" s="55" t="s">
        <v>1919</v>
      </c>
      <c r="FI18078" s="55">
        <v>1</v>
      </c>
      <c r="FJ18078" s="55">
        <v>400000</v>
      </c>
      <c r="FK18078" s="55" t="s">
        <v>1258</v>
      </c>
      <c r="FL18078" s="55">
        <v>0.025</v>
      </c>
    </row>
    <row r="18079" ht="14.25" customHeight="1" outlineLevel="1" spans="162:168">
      <c r="FF18079" s="55">
        <v>18072</v>
      </c>
      <c r="FG18079" s="55" t="s">
        <v>2094</v>
      </c>
      <c r="FH18079" s="55" t="s">
        <v>1919</v>
      </c>
      <c r="FI18079" s="55">
        <v>1</v>
      </c>
      <c r="FJ18079" s="55">
        <v>530000</v>
      </c>
      <c r="FK18079" s="55" t="s">
        <v>1258</v>
      </c>
      <c r="FL18079" s="55">
        <v>0.025</v>
      </c>
    </row>
    <row r="18080" ht="14.25" customHeight="1" outlineLevel="1" spans="162:168">
      <c r="FF18080" s="55">
        <v>18073</v>
      </c>
      <c r="FG18080" s="55" t="s">
        <v>2094</v>
      </c>
      <c r="FH18080" s="55" t="s">
        <v>1919</v>
      </c>
      <c r="FI18080" s="55">
        <v>1</v>
      </c>
      <c r="FJ18080" s="55">
        <v>540000</v>
      </c>
      <c r="FK18080" s="55" t="s">
        <v>1258</v>
      </c>
      <c r="FL18080" s="55">
        <v>0.025</v>
      </c>
    </row>
    <row r="18081" ht="14.25" customHeight="1" outlineLevel="1" spans="162:168">
      <c r="FF18081" s="55">
        <v>18074</v>
      </c>
      <c r="FG18081" s="55" t="s">
        <v>2094</v>
      </c>
      <c r="FH18081" s="55" t="s">
        <v>2382</v>
      </c>
      <c r="FI18081" s="55">
        <v>1</v>
      </c>
      <c r="FJ18081" s="55">
        <v>0</v>
      </c>
      <c r="FK18081" s="55" t="s">
        <v>1258</v>
      </c>
      <c r="FL18081" s="55">
        <v>0.025</v>
      </c>
    </row>
    <row r="18082" ht="14.25" customHeight="1" outlineLevel="1" spans="162:168">
      <c r="FF18082" s="55">
        <v>18075</v>
      </c>
      <c r="FG18082" s="55" t="s">
        <v>2094</v>
      </c>
      <c r="FH18082" s="55" t="s">
        <v>2382</v>
      </c>
      <c r="FI18082" s="55">
        <v>1</v>
      </c>
      <c r="FJ18082" s="55">
        <v>1000</v>
      </c>
      <c r="FK18082" s="55" t="s">
        <v>1258</v>
      </c>
      <c r="FL18082" s="55">
        <v>0.025</v>
      </c>
    </row>
    <row r="18083" ht="14.25" customHeight="1" outlineLevel="1" spans="162:168">
      <c r="FF18083" s="55">
        <v>18076</v>
      </c>
      <c r="FG18083" s="55" t="s">
        <v>2094</v>
      </c>
      <c r="FH18083" s="55" t="s">
        <v>2382</v>
      </c>
      <c r="FI18083" s="55">
        <v>1</v>
      </c>
      <c r="FJ18083" s="55">
        <v>2500</v>
      </c>
      <c r="FK18083" s="55" t="s">
        <v>1258</v>
      </c>
      <c r="FL18083" s="55">
        <v>0.025</v>
      </c>
    </row>
    <row r="18084" ht="14.25" customHeight="1" outlineLevel="1" spans="162:168">
      <c r="FF18084" s="55">
        <v>18077</v>
      </c>
      <c r="FG18084" s="55" t="s">
        <v>2094</v>
      </c>
      <c r="FH18084" s="55" t="s">
        <v>2382</v>
      </c>
      <c r="FI18084" s="55">
        <v>1</v>
      </c>
      <c r="FJ18084" s="55">
        <v>5000</v>
      </c>
      <c r="FK18084" s="55" t="s">
        <v>1258</v>
      </c>
      <c r="FL18084" s="55">
        <v>0.025</v>
      </c>
    </row>
    <row r="18085" ht="14.25" customHeight="1" outlineLevel="1" spans="162:168">
      <c r="FF18085" s="55">
        <v>18078</v>
      </c>
      <c r="FG18085" s="55" t="s">
        <v>2094</v>
      </c>
      <c r="FH18085" s="55" t="s">
        <v>2382</v>
      </c>
      <c r="FI18085" s="55">
        <v>1</v>
      </c>
      <c r="FJ18085" s="55">
        <v>10000</v>
      </c>
      <c r="FK18085" s="55" t="s">
        <v>1258</v>
      </c>
      <c r="FL18085" s="55">
        <v>0.025</v>
      </c>
    </row>
    <row r="18086" ht="14.25" customHeight="1" outlineLevel="1" spans="162:168">
      <c r="FF18086" s="55">
        <v>18079</v>
      </c>
      <c r="FG18086" s="55" t="s">
        <v>2094</v>
      </c>
      <c r="FH18086" s="55" t="s">
        <v>2382</v>
      </c>
      <c r="FI18086" s="55">
        <v>1</v>
      </c>
      <c r="FJ18086" s="55">
        <v>25000</v>
      </c>
      <c r="FK18086" s="55" t="s">
        <v>1258</v>
      </c>
      <c r="FL18086" s="55">
        <v>0.025</v>
      </c>
    </row>
    <row r="18087" ht="14.25" customHeight="1" outlineLevel="1" spans="162:168">
      <c r="FF18087" s="55">
        <v>18080</v>
      </c>
      <c r="FG18087" s="55" t="s">
        <v>2094</v>
      </c>
      <c r="FH18087" s="55" t="s">
        <v>2382</v>
      </c>
      <c r="FI18087" s="55">
        <v>1</v>
      </c>
      <c r="FJ18087" s="55">
        <v>50000</v>
      </c>
      <c r="FK18087" s="55" t="s">
        <v>1258</v>
      </c>
      <c r="FL18087" s="55">
        <v>0.025</v>
      </c>
    </row>
    <row r="18088" ht="14.25" customHeight="1" outlineLevel="1" spans="162:168">
      <c r="FF18088" s="55">
        <v>18081</v>
      </c>
      <c r="FG18088" s="55" t="s">
        <v>2094</v>
      </c>
      <c r="FH18088" s="55" t="s">
        <v>2382</v>
      </c>
      <c r="FI18088" s="55">
        <v>1</v>
      </c>
      <c r="FJ18088" s="55">
        <v>80000</v>
      </c>
      <c r="FK18088" s="55" t="s">
        <v>1258</v>
      </c>
      <c r="FL18088" s="55">
        <v>0.025</v>
      </c>
    </row>
    <row r="18089" ht="14.25" customHeight="1" outlineLevel="1" spans="162:168">
      <c r="FF18089" s="55">
        <v>18082</v>
      </c>
      <c r="FG18089" s="55" t="s">
        <v>2094</v>
      </c>
      <c r="FH18089" s="55" t="s">
        <v>2382</v>
      </c>
      <c r="FI18089" s="55">
        <v>1</v>
      </c>
      <c r="FJ18089" s="55">
        <v>130000</v>
      </c>
      <c r="FK18089" s="55" t="s">
        <v>1258</v>
      </c>
      <c r="FL18089" s="55">
        <v>0.025</v>
      </c>
    </row>
    <row r="18090" ht="14.25" customHeight="1" outlineLevel="1" spans="162:168">
      <c r="FF18090" s="55">
        <v>18083</v>
      </c>
      <c r="FG18090" s="55" t="s">
        <v>2094</v>
      </c>
      <c r="FH18090" s="55" t="s">
        <v>2382</v>
      </c>
      <c r="FI18090" s="55">
        <v>1</v>
      </c>
      <c r="FJ18090" s="55">
        <v>260000</v>
      </c>
      <c r="FK18090" s="55" t="s">
        <v>1258</v>
      </c>
      <c r="FL18090" s="55">
        <v>0.025</v>
      </c>
    </row>
    <row r="18091" ht="14.25" customHeight="1" outlineLevel="1" spans="162:168">
      <c r="FF18091" s="55">
        <v>18084</v>
      </c>
      <c r="FG18091" s="55" t="s">
        <v>2094</v>
      </c>
      <c r="FH18091" s="55" t="s">
        <v>2382</v>
      </c>
      <c r="FI18091" s="55">
        <v>1</v>
      </c>
      <c r="FJ18091" s="55">
        <v>400000</v>
      </c>
      <c r="FK18091" s="55" t="s">
        <v>1258</v>
      </c>
      <c r="FL18091" s="55">
        <v>0.025</v>
      </c>
    </row>
    <row r="18092" ht="14.25" customHeight="1" outlineLevel="1" spans="162:168">
      <c r="FF18092" s="55">
        <v>18085</v>
      </c>
      <c r="FG18092" s="55" t="s">
        <v>2094</v>
      </c>
      <c r="FH18092" s="55" t="s">
        <v>2382</v>
      </c>
      <c r="FI18092" s="55">
        <v>1</v>
      </c>
      <c r="FJ18092" s="55">
        <v>530000</v>
      </c>
      <c r="FK18092" s="55" t="s">
        <v>1258</v>
      </c>
      <c r="FL18092" s="55">
        <v>0.025</v>
      </c>
    </row>
    <row r="18093" ht="14.25" customHeight="1" outlineLevel="1" spans="162:168">
      <c r="FF18093" s="55">
        <v>18086</v>
      </c>
      <c r="FG18093" s="55" t="s">
        <v>2094</v>
      </c>
      <c r="FH18093" s="55" t="s">
        <v>2382</v>
      </c>
      <c r="FI18093" s="55">
        <v>1</v>
      </c>
      <c r="FJ18093" s="55">
        <v>540000</v>
      </c>
      <c r="FK18093" s="55" t="s">
        <v>1258</v>
      </c>
      <c r="FL18093" s="55">
        <v>0.025</v>
      </c>
    </row>
    <row r="18094" ht="14.25" customHeight="1" outlineLevel="1" spans="162:168">
      <c r="FF18094" s="55">
        <v>18087</v>
      </c>
      <c r="FG18094" s="55" t="s">
        <v>2094</v>
      </c>
      <c r="FH18094" s="55" t="s">
        <v>1646</v>
      </c>
      <c r="FI18094" s="55">
        <v>1</v>
      </c>
      <c r="FJ18094" s="55">
        <v>0</v>
      </c>
      <c r="FK18094" s="55" t="s">
        <v>1258</v>
      </c>
      <c r="FL18094" s="55">
        <v>0.025</v>
      </c>
    </row>
    <row r="18095" ht="14.25" customHeight="1" outlineLevel="1" spans="162:168">
      <c r="FF18095" s="55">
        <v>18088</v>
      </c>
      <c r="FG18095" s="55" t="s">
        <v>2094</v>
      </c>
      <c r="FH18095" s="55" t="s">
        <v>1646</v>
      </c>
      <c r="FI18095" s="55">
        <v>1</v>
      </c>
      <c r="FJ18095" s="55">
        <v>1000</v>
      </c>
      <c r="FK18095" s="55" t="s">
        <v>1258</v>
      </c>
      <c r="FL18095" s="55">
        <v>0.025</v>
      </c>
    </row>
    <row r="18096" ht="14.25" customHeight="1" outlineLevel="1" spans="162:168">
      <c r="FF18096" s="55">
        <v>18089</v>
      </c>
      <c r="FG18096" s="55" t="s">
        <v>2094</v>
      </c>
      <c r="FH18096" s="55" t="s">
        <v>1646</v>
      </c>
      <c r="FI18096" s="55">
        <v>1</v>
      </c>
      <c r="FJ18096" s="55">
        <v>2500</v>
      </c>
      <c r="FK18096" s="55" t="s">
        <v>1258</v>
      </c>
      <c r="FL18096" s="55">
        <v>0.025</v>
      </c>
    </row>
    <row r="18097" ht="14.25" customHeight="1" outlineLevel="1" spans="162:168">
      <c r="FF18097" s="55">
        <v>18090</v>
      </c>
      <c r="FG18097" s="55" t="s">
        <v>2094</v>
      </c>
      <c r="FH18097" s="55" t="s">
        <v>1646</v>
      </c>
      <c r="FI18097" s="55">
        <v>1</v>
      </c>
      <c r="FJ18097" s="55">
        <v>5000</v>
      </c>
      <c r="FK18097" s="55" t="s">
        <v>1258</v>
      </c>
      <c r="FL18097" s="55">
        <v>0.025</v>
      </c>
    </row>
    <row r="18098" ht="14.25" customHeight="1" outlineLevel="1" spans="162:168">
      <c r="FF18098" s="55">
        <v>18091</v>
      </c>
      <c r="FG18098" s="55" t="s">
        <v>2094</v>
      </c>
      <c r="FH18098" s="55" t="s">
        <v>1646</v>
      </c>
      <c r="FI18098" s="55">
        <v>1</v>
      </c>
      <c r="FJ18098" s="55">
        <v>10000</v>
      </c>
      <c r="FK18098" s="55" t="s">
        <v>1258</v>
      </c>
      <c r="FL18098" s="55">
        <v>0.025</v>
      </c>
    </row>
    <row r="18099" ht="14.25" customHeight="1" outlineLevel="1" spans="162:168">
      <c r="FF18099" s="55">
        <v>18092</v>
      </c>
      <c r="FG18099" s="55" t="s">
        <v>2094</v>
      </c>
      <c r="FH18099" s="55" t="s">
        <v>1646</v>
      </c>
      <c r="FI18099" s="55">
        <v>1</v>
      </c>
      <c r="FJ18099" s="55">
        <v>25000</v>
      </c>
      <c r="FK18099" s="55" t="s">
        <v>1258</v>
      </c>
      <c r="FL18099" s="55">
        <v>0.025</v>
      </c>
    </row>
    <row r="18100" ht="14.25" customHeight="1" outlineLevel="1" spans="162:168">
      <c r="FF18100" s="55">
        <v>18093</v>
      </c>
      <c r="FG18100" s="55" t="s">
        <v>2094</v>
      </c>
      <c r="FH18100" s="55" t="s">
        <v>1646</v>
      </c>
      <c r="FI18100" s="55">
        <v>1</v>
      </c>
      <c r="FJ18100" s="55">
        <v>50000</v>
      </c>
      <c r="FK18100" s="55" t="s">
        <v>1258</v>
      </c>
      <c r="FL18100" s="55">
        <v>0.025</v>
      </c>
    </row>
    <row r="18101" ht="14.25" customHeight="1" outlineLevel="1" spans="162:168">
      <c r="FF18101" s="55">
        <v>18094</v>
      </c>
      <c r="FG18101" s="55" t="s">
        <v>2094</v>
      </c>
      <c r="FH18101" s="55" t="s">
        <v>1646</v>
      </c>
      <c r="FI18101" s="55">
        <v>1</v>
      </c>
      <c r="FJ18101" s="55">
        <v>80000</v>
      </c>
      <c r="FK18101" s="55" t="s">
        <v>1258</v>
      </c>
      <c r="FL18101" s="55">
        <v>0.025</v>
      </c>
    </row>
    <row r="18102" ht="14.25" customHeight="1" outlineLevel="1" spans="162:168">
      <c r="FF18102" s="55">
        <v>18095</v>
      </c>
      <c r="FG18102" s="55" t="s">
        <v>2094</v>
      </c>
      <c r="FH18102" s="55" t="s">
        <v>1646</v>
      </c>
      <c r="FI18102" s="55">
        <v>1</v>
      </c>
      <c r="FJ18102" s="55">
        <v>130000</v>
      </c>
      <c r="FK18102" s="55" t="s">
        <v>1258</v>
      </c>
      <c r="FL18102" s="55">
        <v>0.025</v>
      </c>
    </row>
    <row r="18103" ht="14.25" customHeight="1" outlineLevel="1" spans="162:168">
      <c r="FF18103" s="55">
        <v>18096</v>
      </c>
      <c r="FG18103" s="55" t="s">
        <v>2094</v>
      </c>
      <c r="FH18103" s="55" t="s">
        <v>1646</v>
      </c>
      <c r="FI18103" s="55">
        <v>1</v>
      </c>
      <c r="FJ18103" s="55">
        <v>260000</v>
      </c>
      <c r="FK18103" s="55" t="s">
        <v>1258</v>
      </c>
      <c r="FL18103" s="55">
        <v>0.025</v>
      </c>
    </row>
    <row r="18104" ht="14.25" customHeight="1" outlineLevel="1" spans="162:168">
      <c r="FF18104" s="55">
        <v>18097</v>
      </c>
      <c r="FG18104" s="55" t="s">
        <v>2094</v>
      </c>
      <c r="FH18104" s="55" t="s">
        <v>1646</v>
      </c>
      <c r="FI18104" s="55">
        <v>1</v>
      </c>
      <c r="FJ18104" s="55">
        <v>400000</v>
      </c>
      <c r="FK18104" s="55" t="s">
        <v>1258</v>
      </c>
      <c r="FL18104" s="55">
        <v>0.025</v>
      </c>
    </row>
    <row r="18105" ht="14.25" customHeight="1" outlineLevel="1" spans="162:168">
      <c r="FF18105" s="55">
        <v>18098</v>
      </c>
      <c r="FG18105" s="55" t="s">
        <v>2094</v>
      </c>
      <c r="FH18105" s="55" t="s">
        <v>1646</v>
      </c>
      <c r="FI18105" s="55">
        <v>1</v>
      </c>
      <c r="FJ18105" s="55">
        <v>530000</v>
      </c>
      <c r="FK18105" s="55" t="s">
        <v>1258</v>
      </c>
      <c r="FL18105" s="55">
        <v>0.025</v>
      </c>
    </row>
    <row r="18106" ht="14.25" customHeight="1" outlineLevel="1" spans="162:168">
      <c r="FF18106" s="55">
        <v>18099</v>
      </c>
      <c r="FG18106" s="55" t="s">
        <v>2094</v>
      </c>
      <c r="FH18106" s="55" t="s">
        <v>1646</v>
      </c>
      <c r="FI18106" s="55">
        <v>1</v>
      </c>
      <c r="FJ18106" s="55">
        <v>540000</v>
      </c>
      <c r="FK18106" s="55" t="s">
        <v>1258</v>
      </c>
      <c r="FL18106" s="55">
        <v>0.025</v>
      </c>
    </row>
    <row r="18107" ht="14.25" customHeight="1" outlineLevel="1" spans="162:168">
      <c r="FF18107" s="55">
        <v>18100</v>
      </c>
      <c r="FG18107" s="55" t="s">
        <v>1250</v>
      </c>
      <c r="FH18107" s="55" t="s">
        <v>763</v>
      </c>
      <c r="FI18107" s="55">
        <v>1</v>
      </c>
      <c r="FJ18107" s="55">
        <v>0</v>
      </c>
      <c r="FK18107" s="55" t="s">
        <v>1249</v>
      </c>
      <c r="FL18107" s="55">
        <v>1.85</v>
      </c>
    </row>
    <row r="18108" ht="14.25" customHeight="1" outlineLevel="1" spans="162:168">
      <c r="FF18108" s="55">
        <v>18101</v>
      </c>
      <c r="FG18108" s="55" t="s">
        <v>1250</v>
      </c>
      <c r="FH18108" s="55" t="s">
        <v>763</v>
      </c>
      <c r="FI18108" s="55">
        <v>1</v>
      </c>
      <c r="FJ18108" s="55">
        <v>1000</v>
      </c>
      <c r="FK18108" s="55" t="s">
        <v>1249</v>
      </c>
      <c r="FL18108" s="55">
        <v>1.85</v>
      </c>
    </row>
    <row r="18109" ht="14.25" customHeight="1" outlineLevel="1" spans="162:168">
      <c r="FF18109" s="55">
        <v>18102</v>
      </c>
      <c r="FG18109" s="55" t="s">
        <v>1250</v>
      </c>
      <c r="FH18109" s="55" t="s">
        <v>763</v>
      </c>
      <c r="FI18109" s="55">
        <v>1</v>
      </c>
      <c r="FJ18109" s="55">
        <v>2500</v>
      </c>
      <c r="FK18109" s="55" t="s">
        <v>1249</v>
      </c>
      <c r="FL18109" s="55">
        <v>1.85</v>
      </c>
    </row>
    <row r="18110" ht="14.25" customHeight="1" outlineLevel="1" spans="162:168">
      <c r="FF18110" s="55">
        <v>18103</v>
      </c>
      <c r="FG18110" s="55" t="s">
        <v>1250</v>
      </c>
      <c r="FH18110" s="55" t="s">
        <v>763</v>
      </c>
      <c r="FI18110" s="55">
        <v>1</v>
      </c>
      <c r="FJ18110" s="55">
        <v>5000</v>
      </c>
      <c r="FK18110" s="55" t="s">
        <v>1249</v>
      </c>
      <c r="FL18110" s="55">
        <v>1.85</v>
      </c>
    </row>
    <row r="18111" ht="14.25" customHeight="1" outlineLevel="1" spans="162:168">
      <c r="FF18111" s="55">
        <v>18104</v>
      </c>
      <c r="FG18111" s="55" t="s">
        <v>1250</v>
      </c>
      <c r="FH18111" s="55" t="s">
        <v>763</v>
      </c>
      <c r="FI18111" s="55">
        <v>1</v>
      </c>
      <c r="FJ18111" s="55">
        <v>10000</v>
      </c>
      <c r="FK18111" s="55" t="s">
        <v>1249</v>
      </c>
      <c r="FL18111" s="55">
        <v>1.85</v>
      </c>
    </row>
    <row r="18112" ht="14.25" customHeight="1" outlineLevel="1" spans="162:168">
      <c r="FF18112" s="55">
        <v>18105</v>
      </c>
      <c r="FG18112" s="55" t="s">
        <v>1250</v>
      </c>
      <c r="FH18112" s="55" t="s">
        <v>763</v>
      </c>
      <c r="FI18112" s="55">
        <v>1</v>
      </c>
      <c r="FJ18112" s="55">
        <v>25000</v>
      </c>
      <c r="FK18112" s="55" t="s">
        <v>1249</v>
      </c>
      <c r="FL18112" s="55">
        <v>1.85</v>
      </c>
    </row>
    <row r="18113" ht="14.25" customHeight="1" outlineLevel="1" spans="162:168">
      <c r="FF18113" s="55">
        <v>18106</v>
      </c>
      <c r="FG18113" s="55" t="s">
        <v>1250</v>
      </c>
      <c r="FH18113" s="55" t="s">
        <v>763</v>
      </c>
      <c r="FI18113" s="55">
        <v>1</v>
      </c>
      <c r="FJ18113" s="55">
        <v>50000</v>
      </c>
      <c r="FK18113" s="55" t="s">
        <v>1249</v>
      </c>
      <c r="FL18113" s="55">
        <v>1.85</v>
      </c>
    </row>
    <row r="18114" ht="14.25" customHeight="1" outlineLevel="1" spans="162:168">
      <c r="FF18114" s="55">
        <v>18107</v>
      </c>
      <c r="FG18114" s="55" t="s">
        <v>1250</v>
      </c>
      <c r="FH18114" s="55" t="s">
        <v>763</v>
      </c>
      <c r="FI18114" s="55">
        <v>1</v>
      </c>
      <c r="FJ18114" s="55">
        <v>80000</v>
      </c>
      <c r="FK18114" s="55" t="s">
        <v>1249</v>
      </c>
      <c r="FL18114" s="55">
        <v>1.85</v>
      </c>
    </row>
    <row r="18115" ht="14.25" customHeight="1" outlineLevel="1" spans="162:168">
      <c r="FF18115" s="55">
        <v>18108</v>
      </c>
      <c r="FG18115" s="55" t="s">
        <v>1250</v>
      </c>
      <c r="FH18115" s="55" t="s">
        <v>763</v>
      </c>
      <c r="FI18115" s="55">
        <v>1</v>
      </c>
      <c r="FJ18115" s="55">
        <v>130000</v>
      </c>
      <c r="FK18115" s="55" t="s">
        <v>1249</v>
      </c>
      <c r="FL18115" s="55">
        <v>1.85</v>
      </c>
    </row>
    <row r="18116" ht="14.25" customHeight="1" outlineLevel="1" spans="162:168">
      <c r="FF18116" s="55">
        <v>18109</v>
      </c>
      <c r="FG18116" s="55" t="s">
        <v>1250</v>
      </c>
      <c r="FH18116" s="55" t="s">
        <v>763</v>
      </c>
      <c r="FI18116" s="55">
        <v>1</v>
      </c>
      <c r="FJ18116" s="55">
        <v>260000</v>
      </c>
      <c r="FK18116" s="55" t="s">
        <v>1249</v>
      </c>
      <c r="FL18116" s="55">
        <v>1.85</v>
      </c>
    </row>
    <row r="18117" ht="14.25" customHeight="1" outlineLevel="1" spans="162:168">
      <c r="FF18117" s="55">
        <v>18110</v>
      </c>
      <c r="FG18117" s="55" t="s">
        <v>1250</v>
      </c>
      <c r="FH18117" s="55" t="s">
        <v>763</v>
      </c>
      <c r="FI18117" s="55">
        <v>1</v>
      </c>
      <c r="FJ18117" s="55">
        <v>400000</v>
      </c>
      <c r="FK18117" s="55" t="s">
        <v>1249</v>
      </c>
      <c r="FL18117" s="55">
        <v>1.85</v>
      </c>
    </row>
    <row r="18118" ht="14.25" customHeight="1" outlineLevel="1" spans="162:168">
      <c r="FF18118" s="55">
        <v>18111</v>
      </c>
      <c r="FG18118" s="55" t="s">
        <v>1250</v>
      </c>
      <c r="FH18118" s="55" t="s">
        <v>763</v>
      </c>
      <c r="FI18118" s="55">
        <v>1</v>
      </c>
      <c r="FJ18118" s="55">
        <v>530000</v>
      </c>
      <c r="FK18118" s="55" t="s">
        <v>1249</v>
      </c>
      <c r="FL18118" s="55">
        <v>1.85</v>
      </c>
    </row>
    <row r="18119" ht="14.25" customHeight="1" outlineLevel="1" spans="162:168">
      <c r="FF18119" s="55">
        <v>18112</v>
      </c>
      <c r="FG18119" s="55" t="s">
        <v>1250</v>
      </c>
      <c r="FH18119" s="55" t="s">
        <v>763</v>
      </c>
      <c r="FI18119" s="55">
        <v>1</v>
      </c>
      <c r="FJ18119" s="55">
        <v>540000</v>
      </c>
      <c r="FK18119" s="55" t="s">
        <v>1249</v>
      </c>
      <c r="FL18119" s="55">
        <v>1.85</v>
      </c>
    </row>
    <row r="18120" ht="14.25" customHeight="1" outlineLevel="1" spans="162:168">
      <c r="FF18120" s="55">
        <v>18113</v>
      </c>
      <c r="FG18120" s="55" t="s">
        <v>1250</v>
      </c>
      <c r="FH18120" s="55" t="s">
        <v>763</v>
      </c>
      <c r="FI18120" s="55">
        <v>2</v>
      </c>
      <c r="FJ18120" s="55">
        <v>0</v>
      </c>
      <c r="FK18120" s="55" t="s">
        <v>1249</v>
      </c>
      <c r="FL18120" s="55">
        <v>1.85</v>
      </c>
    </row>
    <row r="18121" ht="14.25" customHeight="1" outlineLevel="1" spans="162:168">
      <c r="FF18121" s="55">
        <v>18114</v>
      </c>
      <c r="FG18121" s="55" t="s">
        <v>1250</v>
      </c>
      <c r="FH18121" s="55" t="s">
        <v>763</v>
      </c>
      <c r="FI18121" s="55">
        <v>2</v>
      </c>
      <c r="FJ18121" s="55">
        <v>1000</v>
      </c>
      <c r="FK18121" s="55" t="s">
        <v>1249</v>
      </c>
      <c r="FL18121" s="55">
        <v>1.85</v>
      </c>
    </row>
    <row r="18122" ht="14.25" customHeight="1" outlineLevel="1" spans="162:168">
      <c r="FF18122" s="55">
        <v>18115</v>
      </c>
      <c r="FG18122" s="55" t="s">
        <v>1250</v>
      </c>
      <c r="FH18122" s="55" t="s">
        <v>763</v>
      </c>
      <c r="FI18122" s="55">
        <v>2</v>
      </c>
      <c r="FJ18122" s="55">
        <v>2500</v>
      </c>
      <c r="FK18122" s="55" t="s">
        <v>1249</v>
      </c>
      <c r="FL18122" s="55">
        <v>1.85</v>
      </c>
    </row>
    <row r="18123" ht="14.25" customHeight="1" outlineLevel="1" spans="162:168">
      <c r="FF18123" s="55">
        <v>18116</v>
      </c>
      <c r="FG18123" s="55" t="s">
        <v>1250</v>
      </c>
      <c r="FH18123" s="55" t="s">
        <v>763</v>
      </c>
      <c r="FI18123" s="55">
        <v>2</v>
      </c>
      <c r="FJ18123" s="55">
        <v>5000</v>
      </c>
      <c r="FK18123" s="55" t="s">
        <v>1249</v>
      </c>
      <c r="FL18123" s="55">
        <v>1.85</v>
      </c>
    </row>
    <row r="18124" ht="14.25" customHeight="1" outlineLevel="1" spans="162:168">
      <c r="FF18124" s="55">
        <v>18117</v>
      </c>
      <c r="FG18124" s="55" t="s">
        <v>1250</v>
      </c>
      <c r="FH18124" s="55" t="s">
        <v>763</v>
      </c>
      <c r="FI18124" s="55">
        <v>2</v>
      </c>
      <c r="FJ18124" s="55">
        <v>10000</v>
      </c>
      <c r="FK18124" s="55" t="s">
        <v>1249</v>
      </c>
      <c r="FL18124" s="55">
        <v>1.85</v>
      </c>
    </row>
    <row r="18125" ht="14.25" customHeight="1" outlineLevel="1" spans="162:168">
      <c r="FF18125" s="55">
        <v>18118</v>
      </c>
      <c r="FG18125" s="55" t="s">
        <v>1250</v>
      </c>
      <c r="FH18125" s="55" t="s">
        <v>763</v>
      </c>
      <c r="FI18125" s="55">
        <v>2</v>
      </c>
      <c r="FJ18125" s="55">
        <v>25000</v>
      </c>
      <c r="FK18125" s="55" t="s">
        <v>1249</v>
      </c>
      <c r="FL18125" s="55">
        <v>1.85</v>
      </c>
    </row>
    <row r="18126" ht="14.25" customHeight="1" outlineLevel="1" spans="162:168">
      <c r="FF18126" s="55">
        <v>18119</v>
      </c>
      <c r="FG18126" s="55" t="s">
        <v>1250</v>
      </c>
      <c r="FH18126" s="55" t="s">
        <v>763</v>
      </c>
      <c r="FI18126" s="55">
        <v>2</v>
      </c>
      <c r="FJ18126" s="55">
        <v>50000</v>
      </c>
      <c r="FK18126" s="55" t="s">
        <v>1249</v>
      </c>
      <c r="FL18126" s="55">
        <v>1.85</v>
      </c>
    </row>
    <row r="18127" ht="14.25" customHeight="1" outlineLevel="1" spans="162:168">
      <c r="FF18127" s="55">
        <v>18120</v>
      </c>
      <c r="FG18127" s="55" t="s">
        <v>1250</v>
      </c>
      <c r="FH18127" s="55" t="s">
        <v>763</v>
      </c>
      <c r="FI18127" s="55">
        <v>2</v>
      </c>
      <c r="FJ18127" s="55">
        <v>80000</v>
      </c>
      <c r="FK18127" s="55" t="s">
        <v>1249</v>
      </c>
      <c r="FL18127" s="55">
        <v>1.85</v>
      </c>
    </row>
    <row r="18128" ht="14.25" customHeight="1" outlineLevel="1" spans="162:168">
      <c r="FF18128" s="55">
        <v>18121</v>
      </c>
      <c r="FG18128" s="55" t="s">
        <v>1250</v>
      </c>
      <c r="FH18128" s="55" t="s">
        <v>763</v>
      </c>
      <c r="FI18128" s="55">
        <v>2</v>
      </c>
      <c r="FJ18128" s="55">
        <v>130000</v>
      </c>
      <c r="FK18128" s="55" t="s">
        <v>1249</v>
      </c>
      <c r="FL18128" s="55">
        <v>1.85</v>
      </c>
    </row>
    <row r="18129" ht="14.25" customHeight="1" outlineLevel="1" spans="162:168">
      <c r="FF18129" s="55">
        <v>18122</v>
      </c>
      <c r="FG18129" s="55" t="s">
        <v>1250</v>
      </c>
      <c r="FH18129" s="55" t="s">
        <v>763</v>
      </c>
      <c r="FI18129" s="55">
        <v>2</v>
      </c>
      <c r="FJ18129" s="55">
        <v>260000</v>
      </c>
      <c r="FK18129" s="55" t="s">
        <v>1249</v>
      </c>
      <c r="FL18129" s="55">
        <v>1.85</v>
      </c>
    </row>
    <row r="18130" ht="14.25" customHeight="1" outlineLevel="1" spans="162:168">
      <c r="FF18130" s="55">
        <v>18123</v>
      </c>
      <c r="FG18130" s="55" t="s">
        <v>1250</v>
      </c>
      <c r="FH18130" s="55" t="s">
        <v>763</v>
      </c>
      <c r="FI18130" s="55">
        <v>2</v>
      </c>
      <c r="FJ18130" s="55">
        <v>400000</v>
      </c>
      <c r="FK18130" s="55" t="s">
        <v>1249</v>
      </c>
      <c r="FL18130" s="55">
        <v>1.85</v>
      </c>
    </row>
    <row r="18131" ht="14.25" customHeight="1" outlineLevel="1" spans="162:168">
      <c r="FF18131" s="55">
        <v>18124</v>
      </c>
      <c r="FG18131" s="55" t="s">
        <v>1250</v>
      </c>
      <c r="FH18131" s="55" t="s">
        <v>763</v>
      </c>
      <c r="FI18131" s="55">
        <v>2</v>
      </c>
      <c r="FJ18131" s="55">
        <v>530000</v>
      </c>
      <c r="FK18131" s="55" t="s">
        <v>1249</v>
      </c>
      <c r="FL18131" s="55">
        <v>1.85</v>
      </c>
    </row>
    <row r="18132" ht="14.25" customHeight="1" outlineLevel="1" spans="162:168">
      <c r="FF18132" s="55">
        <v>18125</v>
      </c>
      <c r="FG18132" s="55" t="s">
        <v>1250</v>
      </c>
      <c r="FH18132" s="55" t="s">
        <v>763</v>
      </c>
      <c r="FI18132" s="55">
        <v>2</v>
      </c>
      <c r="FJ18132" s="55">
        <v>540000</v>
      </c>
      <c r="FK18132" s="55" t="s">
        <v>1249</v>
      </c>
      <c r="FL18132" s="55">
        <v>1.85</v>
      </c>
    </row>
    <row r="18133" ht="14.25" customHeight="1" outlineLevel="1" spans="162:168">
      <c r="FF18133" s="55">
        <v>18126</v>
      </c>
      <c r="FG18133" s="55" t="s">
        <v>1250</v>
      </c>
      <c r="FH18133" s="55" t="s">
        <v>763</v>
      </c>
      <c r="FI18133" s="55">
        <v>3</v>
      </c>
      <c r="FJ18133" s="55">
        <v>0</v>
      </c>
      <c r="FK18133" s="55" t="s">
        <v>1249</v>
      </c>
      <c r="FL18133" s="55">
        <v>1.85</v>
      </c>
    </row>
    <row r="18134" ht="14.25" customHeight="1" outlineLevel="1" spans="162:168">
      <c r="FF18134" s="55">
        <v>18127</v>
      </c>
      <c r="FG18134" s="55" t="s">
        <v>1250</v>
      </c>
      <c r="FH18134" s="55" t="s">
        <v>763</v>
      </c>
      <c r="FI18134" s="55">
        <v>3</v>
      </c>
      <c r="FJ18134" s="55">
        <v>1000</v>
      </c>
      <c r="FK18134" s="55" t="s">
        <v>1249</v>
      </c>
      <c r="FL18134" s="55">
        <v>1.85</v>
      </c>
    </row>
    <row r="18135" ht="14.25" customHeight="1" outlineLevel="1" spans="162:168">
      <c r="FF18135" s="55">
        <v>18128</v>
      </c>
      <c r="FG18135" s="55" t="s">
        <v>1250</v>
      </c>
      <c r="FH18135" s="55" t="s">
        <v>763</v>
      </c>
      <c r="FI18135" s="55">
        <v>3</v>
      </c>
      <c r="FJ18135" s="55">
        <v>2500</v>
      </c>
      <c r="FK18135" s="55" t="s">
        <v>1249</v>
      </c>
      <c r="FL18135" s="55">
        <v>1.85</v>
      </c>
    </row>
    <row r="18136" ht="14.25" customHeight="1" outlineLevel="1" spans="162:168">
      <c r="FF18136" s="55">
        <v>18129</v>
      </c>
      <c r="FG18136" s="55" t="s">
        <v>1250</v>
      </c>
      <c r="FH18136" s="55" t="s">
        <v>763</v>
      </c>
      <c r="FI18136" s="55">
        <v>3</v>
      </c>
      <c r="FJ18136" s="55">
        <v>5000</v>
      </c>
      <c r="FK18136" s="55" t="s">
        <v>1249</v>
      </c>
      <c r="FL18136" s="55">
        <v>1.85</v>
      </c>
    </row>
    <row r="18137" ht="14.25" customHeight="1" outlineLevel="1" spans="162:168">
      <c r="FF18137" s="55">
        <v>18130</v>
      </c>
      <c r="FG18137" s="55" t="s">
        <v>1250</v>
      </c>
      <c r="FH18137" s="55" t="s">
        <v>763</v>
      </c>
      <c r="FI18137" s="55">
        <v>3</v>
      </c>
      <c r="FJ18137" s="55">
        <v>10000</v>
      </c>
      <c r="FK18137" s="55" t="s">
        <v>1249</v>
      </c>
      <c r="FL18137" s="55">
        <v>1.85</v>
      </c>
    </row>
    <row r="18138" ht="14.25" customHeight="1" outlineLevel="1" spans="162:168">
      <c r="FF18138" s="55">
        <v>18131</v>
      </c>
      <c r="FG18138" s="55" t="s">
        <v>1250</v>
      </c>
      <c r="FH18138" s="55" t="s">
        <v>763</v>
      </c>
      <c r="FI18138" s="55">
        <v>3</v>
      </c>
      <c r="FJ18138" s="55">
        <v>25000</v>
      </c>
      <c r="FK18138" s="55" t="s">
        <v>1249</v>
      </c>
      <c r="FL18138" s="55">
        <v>1.85</v>
      </c>
    </row>
    <row r="18139" ht="14.25" customHeight="1" outlineLevel="1" spans="162:168">
      <c r="FF18139" s="55">
        <v>18132</v>
      </c>
      <c r="FG18139" s="55" t="s">
        <v>1250</v>
      </c>
      <c r="FH18139" s="55" t="s">
        <v>763</v>
      </c>
      <c r="FI18139" s="55">
        <v>3</v>
      </c>
      <c r="FJ18139" s="55">
        <v>50000</v>
      </c>
      <c r="FK18139" s="55" t="s">
        <v>1249</v>
      </c>
      <c r="FL18139" s="55">
        <v>1.85</v>
      </c>
    </row>
    <row r="18140" ht="14.25" customHeight="1" outlineLevel="1" spans="162:168">
      <c r="FF18140" s="55">
        <v>18133</v>
      </c>
      <c r="FG18140" s="55" t="s">
        <v>1250</v>
      </c>
      <c r="FH18140" s="55" t="s">
        <v>763</v>
      </c>
      <c r="FI18140" s="55">
        <v>3</v>
      </c>
      <c r="FJ18140" s="55">
        <v>80000</v>
      </c>
      <c r="FK18140" s="55" t="s">
        <v>1249</v>
      </c>
      <c r="FL18140" s="55">
        <v>1.85</v>
      </c>
    </row>
    <row r="18141" ht="14.25" customHeight="1" outlineLevel="1" spans="162:168">
      <c r="FF18141" s="55">
        <v>18134</v>
      </c>
      <c r="FG18141" s="55" t="s">
        <v>1250</v>
      </c>
      <c r="FH18141" s="55" t="s">
        <v>763</v>
      </c>
      <c r="FI18141" s="55">
        <v>3</v>
      </c>
      <c r="FJ18141" s="55">
        <v>130000</v>
      </c>
      <c r="FK18141" s="55" t="s">
        <v>1249</v>
      </c>
      <c r="FL18141" s="55">
        <v>1.85</v>
      </c>
    </row>
    <row r="18142" ht="14.25" customHeight="1" outlineLevel="1" spans="162:168">
      <c r="FF18142" s="55">
        <v>18135</v>
      </c>
      <c r="FG18142" s="55" t="s">
        <v>1250</v>
      </c>
      <c r="FH18142" s="55" t="s">
        <v>763</v>
      </c>
      <c r="FI18142" s="55">
        <v>3</v>
      </c>
      <c r="FJ18142" s="55">
        <v>260000</v>
      </c>
      <c r="FK18142" s="55" t="s">
        <v>1249</v>
      </c>
      <c r="FL18142" s="55">
        <v>1.85</v>
      </c>
    </row>
    <row r="18143" ht="14.25" customHeight="1" outlineLevel="1" spans="162:168">
      <c r="FF18143" s="55">
        <v>18136</v>
      </c>
      <c r="FG18143" s="55" t="s">
        <v>1250</v>
      </c>
      <c r="FH18143" s="55" t="s">
        <v>763</v>
      </c>
      <c r="FI18143" s="55">
        <v>3</v>
      </c>
      <c r="FJ18143" s="55">
        <v>400000</v>
      </c>
      <c r="FK18143" s="55" t="s">
        <v>1249</v>
      </c>
      <c r="FL18143" s="55">
        <v>1.85</v>
      </c>
    </row>
    <row r="18144" ht="14.25" customHeight="1" outlineLevel="1" spans="162:168">
      <c r="FF18144" s="55">
        <v>18137</v>
      </c>
      <c r="FG18144" s="55" t="s">
        <v>1250</v>
      </c>
      <c r="FH18144" s="55" t="s">
        <v>763</v>
      </c>
      <c r="FI18144" s="55">
        <v>3</v>
      </c>
      <c r="FJ18144" s="55">
        <v>530000</v>
      </c>
      <c r="FK18144" s="55" t="s">
        <v>1249</v>
      </c>
      <c r="FL18144" s="55">
        <v>1.85</v>
      </c>
    </row>
    <row r="18145" ht="14.25" customHeight="1" outlineLevel="1" spans="162:168">
      <c r="FF18145" s="55">
        <v>18138</v>
      </c>
      <c r="FG18145" s="55" t="s">
        <v>1250</v>
      </c>
      <c r="FH18145" s="55" t="s">
        <v>763</v>
      </c>
      <c r="FI18145" s="55">
        <v>3</v>
      </c>
      <c r="FJ18145" s="55">
        <v>540000</v>
      </c>
      <c r="FK18145" s="55" t="s">
        <v>1249</v>
      </c>
      <c r="FL18145" s="55">
        <v>1.85</v>
      </c>
    </row>
    <row r="18146" ht="14.25" customHeight="1" outlineLevel="1" spans="162:168">
      <c r="FF18146" s="55">
        <v>18139</v>
      </c>
      <c r="FG18146" s="55" t="s">
        <v>1250</v>
      </c>
      <c r="FH18146" s="55" t="s">
        <v>763</v>
      </c>
      <c r="FI18146" s="55">
        <v>4</v>
      </c>
      <c r="FJ18146" s="55">
        <v>0</v>
      </c>
      <c r="FK18146" s="55" t="s">
        <v>1249</v>
      </c>
      <c r="FL18146" s="55">
        <v>1.85</v>
      </c>
    </row>
    <row r="18147" ht="14.25" customHeight="1" outlineLevel="1" spans="162:168">
      <c r="FF18147" s="55">
        <v>18140</v>
      </c>
      <c r="FG18147" s="55" t="s">
        <v>1250</v>
      </c>
      <c r="FH18147" s="55" t="s">
        <v>763</v>
      </c>
      <c r="FI18147" s="55">
        <v>4</v>
      </c>
      <c r="FJ18147" s="55">
        <v>1000</v>
      </c>
      <c r="FK18147" s="55" t="s">
        <v>1249</v>
      </c>
      <c r="FL18147" s="55">
        <v>1.85</v>
      </c>
    </row>
    <row r="18148" ht="14.25" customHeight="1" outlineLevel="1" spans="162:168">
      <c r="FF18148" s="55">
        <v>18141</v>
      </c>
      <c r="FG18148" s="55" t="s">
        <v>1250</v>
      </c>
      <c r="FH18148" s="55" t="s">
        <v>763</v>
      </c>
      <c r="FI18148" s="55">
        <v>4</v>
      </c>
      <c r="FJ18148" s="55">
        <v>2500</v>
      </c>
      <c r="FK18148" s="55" t="s">
        <v>1249</v>
      </c>
      <c r="FL18148" s="55">
        <v>1.85</v>
      </c>
    </row>
    <row r="18149" ht="14.25" customHeight="1" outlineLevel="1" spans="162:168">
      <c r="FF18149" s="55">
        <v>18142</v>
      </c>
      <c r="FG18149" s="55" t="s">
        <v>1250</v>
      </c>
      <c r="FH18149" s="55" t="s">
        <v>763</v>
      </c>
      <c r="FI18149" s="55">
        <v>4</v>
      </c>
      <c r="FJ18149" s="55">
        <v>5000</v>
      </c>
      <c r="FK18149" s="55" t="s">
        <v>1249</v>
      </c>
      <c r="FL18149" s="55">
        <v>1.85</v>
      </c>
    </row>
    <row r="18150" ht="14.25" customHeight="1" outlineLevel="1" spans="162:168">
      <c r="FF18150" s="55">
        <v>18143</v>
      </c>
      <c r="FG18150" s="55" t="s">
        <v>1250</v>
      </c>
      <c r="FH18150" s="55" t="s">
        <v>763</v>
      </c>
      <c r="FI18150" s="55">
        <v>4</v>
      </c>
      <c r="FJ18150" s="55">
        <v>10000</v>
      </c>
      <c r="FK18150" s="55" t="s">
        <v>1249</v>
      </c>
      <c r="FL18150" s="55">
        <v>1.85</v>
      </c>
    </row>
    <row r="18151" ht="14.25" customHeight="1" outlineLevel="1" spans="162:168">
      <c r="FF18151" s="55">
        <v>18144</v>
      </c>
      <c r="FG18151" s="55" t="s">
        <v>1250</v>
      </c>
      <c r="FH18151" s="55" t="s">
        <v>763</v>
      </c>
      <c r="FI18151" s="55">
        <v>4</v>
      </c>
      <c r="FJ18151" s="55">
        <v>25000</v>
      </c>
      <c r="FK18151" s="55" t="s">
        <v>1249</v>
      </c>
      <c r="FL18151" s="55">
        <v>1.85</v>
      </c>
    </row>
    <row r="18152" ht="14.25" customHeight="1" outlineLevel="1" spans="162:168">
      <c r="FF18152" s="55">
        <v>18145</v>
      </c>
      <c r="FG18152" s="55" t="s">
        <v>1250</v>
      </c>
      <c r="FH18152" s="55" t="s">
        <v>763</v>
      </c>
      <c r="FI18152" s="55">
        <v>4</v>
      </c>
      <c r="FJ18152" s="55">
        <v>50000</v>
      </c>
      <c r="FK18152" s="55" t="s">
        <v>1249</v>
      </c>
      <c r="FL18152" s="55">
        <v>1.85</v>
      </c>
    </row>
    <row r="18153" ht="14.25" customHeight="1" outlineLevel="1" spans="162:168">
      <c r="FF18153" s="55">
        <v>18146</v>
      </c>
      <c r="FG18153" s="55" t="s">
        <v>1250</v>
      </c>
      <c r="FH18153" s="55" t="s">
        <v>763</v>
      </c>
      <c r="FI18153" s="55">
        <v>4</v>
      </c>
      <c r="FJ18153" s="55">
        <v>80000</v>
      </c>
      <c r="FK18153" s="55" t="s">
        <v>1249</v>
      </c>
      <c r="FL18153" s="55">
        <v>1.85</v>
      </c>
    </row>
    <row r="18154" ht="14.25" customHeight="1" outlineLevel="1" spans="162:168">
      <c r="FF18154" s="55">
        <v>18147</v>
      </c>
      <c r="FG18154" s="55" t="s">
        <v>1250</v>
      </c>
      <c r="FH18154" s="55" t="s">
        <v>763</v>
      </c>
      <c r="FI18154" s="55">
        <v>4</v>
      </c>
      <c r="FJ18154" s="55">
        <v>130000</v>
      </c>
      <c r="FK18154" s="55" t="s">
        <v>1249</v>
      </c>
      <c r="FL18154" s="55">
        <v>1.85</v>
      </c>
    </row>
    <row r="18155" ht="14.25" customHeight="1" outlineLevel="1" spans="162:168">
      <c r="FF18155" s="55">
        <v>18148</v>
      </c>
      <c r="FG18155" s="55" t="s">
        <v>1250</v>
      </c>
      <c r="FH18155" s="55" t="s">
        <v>763</v>
      </c>
      <c r="FI18155" s="55">
        <v>4</v>
      </c>
      <c r="FJ18155" s="55">
        <v>260000</v>
      </c>
      <c r="FK18155" s="55" t="s">
        <v>1249</v>
      </c>
      <c r="FL18155" s="55">
        <v>1.85</v>
      </c>
    </row>
    <row r="18156" ht="14.25" customHeight="1" outlineLevel="1" spans="162:168">
      <c r="FF18156" s="55">
        <v>18149</v>
      </c>
      <c r="FG18156" s="55" t="s">
        <v>1250</v>
      </c>
      <c r="FH18156" s="55" t="s">
        <v>763</v>
      </c>
      <c r="FI18156" s="55">
        <v>4</v>
      </c>
      <c r="FJ18156" s="55">
        <v>400000</v>
      </c>
      <c r="FK18156" s="55" t="s">
        <v>1249</v>
      </c>
      <c r="FL18156" s="55">
        <v>1.85</v>
      </c>
    </row>
    <row r="18157" ht="14.25" customHeight="1" outlineLevel="1" spans="162:168">
      <c r="FF18157" s="55">
        <v>18150</v>
      </c>
      <c r="FG18157" s="55" t="s">
        <v>1250</v>
      </c>
      <c r="FH18157" s="55" t="s">
        <v>763</v>
      </c>
      <c r="FI18157" s="55">
        <v>4</v>
      </c>
      <c r="FJ18157" s="55">
        <v>530000</v>
      </c>
      <c r="FK18157" s="55" t="s">
        <v>1249</v>
      </c>
      <c r="FL18157" s="55">
        <v>1.85</v>
      </c>
    </row>
    <row r="18158" ht="14.25" customHeight="1" outlineLevel="1" spans="162:168">
      <c r="FF18158" s="55">
        <v>18151</v>
      </c>
      <c r="FG18158" s="55" t="s">
        <v>1250</v>
      </c>
      <c r="FH18158" s="55" t="s">
        <v>763</v>
      </c>
      <c r="FI18158" s="55">
        <v>4</v>
      </c>
      <c r="FJ18158" s="55">
        <v>540000</v>
      </c>
      <c r="FK18158" s="55" t="s">
        <v>1249</v>
      </c>
      <c r="FL18158" s="55">
        <v>1.85</v>
      </c>
    </row>
    <row r="18159" ht="14.25" customHeight="1" outlineLevel="1" spans="162:168">
      <c r="FF18159" s="55">
        <v>18152</v>
      </c>
      <c r="FG18159" s="55" t="s">
        <v>1250</v>
      </c>
      <c r="FH18159" s="55" t="s">
        <v>763</v>
      </c>
      <c r="FI18159" s="55">
        <v>5</v>
      </c>
      <c r="FJ18159" s="55">
        <v>0</v>
      </c>
      <c r="FK18159" s="55" t="s">
        <v>1249</v>
      </c>
      <c r="FL18159" s="55">
        <v>1.85</v>
      </c>
    </row>
    <row r="18160" ht="14.25" customHeight="1" outlineLevel="1" spans="162:168">
      <c r="FF18160" s="55">
        <v>18153</v>
      </c>
      <c r="FG18160" s="55" t="s">
        <v>1250</v>
      </c>
      <c r="FH18160" s="55" t="s">
        <v>763</v>
      </c>
      <c r="FI18160" s="55">
        <v>5</v>
      </c>
      <c r="FJ18160" s="55">
        <v>1000</v>
      </c>
      <c r="FK18160" s="55" t="s">
        <v>1249</v>
      </c>
      <c r="FL18160" s="55">
        <v>1.85</v>
      </c>
    </row>
    <row r="18161" ht="14.25" customHeight="1" outlineLevel="1" spans="162:168">
      <c r="FF18161" s="55">
        <v>18154</v>
      </c>
      <c r="FG18161" s="55" t="s">
        <v>1250</v>
      </c>
      <c r="FH18161" s="55" t="s">
        <v>763</v>
      </c>
      <c r="FI18161" s="55">
        <v>5</v>
      </c>
      <c r="FJ18161" s="55">
        <v>2500</v>
      </c>
      <c r="FK18161" s="55" t="s">
        <v>1249</v>
      </c>
      <c r="FL18161" s="55">
        <v>1.85</v>
      </c>
    </row>
    <row r="18162" ht="14.25" customHeight="1" outlineLevel="1" spans="162:168">
      <c r="FF18162" s="55">
        <v>18155</v>
      </c>
      <c r="FG18162" s="55" t="s">
        <v>1250</v>
      </c>
      <c r="FH18162" s="55" t="s">
        <v>763</v>
      </c>
      <c r="FI18162" s="55">
        <v>5</v>
      </c>
      <c r="FJ18162" s="55">
        <v>5000</v>
      </c>
      <c r="FK18162" s="55" t="s">
        <v>1249</v>
      </c>
      <c r="FL18162" s="55">
        <v>1.85</v>
      </c>
    </row>
    <row r="18163" ht="14.25" customHeight="1" outlineLevel="1" spans="162:168">
      <c r="FF18163" s="55">
        <v>18156</v>
      </c>
      <c r="FG18163" s="55" t="s">
        <v>1250</v>
      </c>
      <c r="FH18163" s="55" t="s">
        <v>763</v>
      </c>
      <c r="FI18163" s="55">
        <v>5</v>
      </c>
      <c r="FJ18163" s="55">
        <v>10000</v>
      </c>
      <c r="FK18163" s="55" t="s">
        <v>1249</v>
      </c>
      <c r="FL18163" s="55">
        <v>1.85</v>
      </c>
    </row>
    <row r="18164" ht="14.25" customHeight="1" outlineLevel="1" spans="162:168">
      <c r="FF18164" s="55">
        <v>18157</v>
      </c>
      <c r="FG18164" s="55" t="s">
        <v>1250</v>
      </c>
      <c r="FH18164" s="55" t="s">
        <v>763</v>
      </c>
      <c r="FI18164" s="55">
        <v>5</v>
      </c>
      <c r="FJ18164" s="55">
        <v>25000</v>
      </c>
      <c r="FK18164" s="55" t="s">
        <v>1249</v>
      </c>
      <c r="FL18164" s="55">
        <v>1.85</v>
      </c>
    </row>
    <row r="18165" ht="14.25" customHeight="1" outlineLevel="1" spans="162:168">
      <c r="FF18165" s="55">
        <v>18158</v>
      </c>
      <c r="FG18165" s="55" t="s">
        <v>1250</v>
      </c>
      <c r="FH18165" s="55" t="s">
        <v>763</v>
      </c>
      <c r="FI18165" s="55">
        <v>5</v>
      </c>
      <c r="FJ18165" s="55">
        <v>50000</v>
      </c>
      <c r="FK18165" s="55" t="s">
        <v>1249</v>
      </c>
      <c r="FL18165" s="55">
        <v>1.85</v>
      </c>
    </row>
    <row r="18166" ht="14.25" customHeight="1" outlineLevel="1" spans="162:168">
      <c r="FF18166" s="55">
        <v>18159</v>
      </c>
      <c r="FG18166" s="55" t="s">
        <v>1250</v>
      </c>
      <c r="FH18166" s="55" t="s">
        <v>763</v>
      </c>
      <c r="FI18166" s="55">
        <v>5</v>
      </c>
      <c r="FJ18166" s="55">
        <v>80000</v>
      </c>
      <c r="FK18166" s="55" t="s">
        <v>1249</v>
      </c>
      <c r="FL18166" s="55">
        <v>1.85</v>
      </c>
    </row>
    <row r="18167" ht="14.25" customHeight="1" outlineLevel="1" spans="162:168">
      <c r="FF18167" s="55">
        <v>18160</v>
      </c>
      <c r="FG18167" s="55" t="s">
        <v>1250</v>
      </c>
      <c r="FH18167" s="55" t="s">
        <v>763</v>
      </c>
      <c r="FI18167" s="55">
        <v>5</v>
      </c>
      <c r="FJ18167" s="55">
        <v>130000</v>
      </c>
      <c r="FK18167" s="55" t="s">
        <v>1249</v>
      </c>
      <c r="FL18167" s="55">
        <v>1.85</v>
      </c>
    </row>
    <row r="18168" ht="14.25" customHeight="1" outlineLevel="1" spans="162:168">
      <c r="FF18168" s="55">
        <v>18161</v>
      </c>
      <c r="FG18168" s="55" t="s">
        <v>1250</v>
      </c>
      <c r="FH18168" s="55" t="s">
        <v>763</v>
      </c>
      <c r="FI18168" s="55">
        <v>5</v>
      </c>
      <c r="FJ18168" s="55">
        <v>260000</v>
      </c>
      <c r="FK18168" s="55" t="s">
        <v>1249</v>
      </c>
      <c r="FL18168" s="55">
        <v>1.85</v>
      </c>
    </row>
    <row r="18169" ht="14.25" customHeight="1" outlineLevel="1" spans="162:168">
      <c r="FF18169" s="55">
        <v>18162</v>
      </c>
      <c r="FG18169" s="55" t="s">
        <v>1250</v>
      </c>
      <c r="FH18169" s="55" t="s">
        <v>763</v>
      </c>
      <c r="FI18169" s="55">
        <v>5</v>
      </c>
      <c r="FJ18169" s="55">
        <v>400000</v>
      </c>
      <c r="FK18169" s="55" t="s">
        <v>1249</v>
      </c>
      <c r="FL18169" s="55">
        <v>1.85</v>
      </c>
    </row>
    <row r="18170" ht="14.25" customHeight="1" outlineLevel="1" spans="162:168">
      <c r="FF18170" s="55">
        <v>18163</v>
      </c>
      <c r="FG18170" s="55" t="s">
        <v>1250</v>
      </c>
      <c r="FH18170" s="55" t="s">
        <v>763</v>
      </c>
      <c r="FI18170" s="55">
        <v>5</v>
      </c>
      <c r="FJ18170" s="55">
        <v>530000</v>
      </c>
      <c r="FK18170" s="55" t="s">
        <v>1249</v>
      </c>
      <c r="FL18170" s="55">
        <v>1.85</v>
      </c>
    </row>
    <row r="18171" ht="14.25" customHeight="1" outlineLevel="1" spans="162:168">
      <c r="FF18171" s="55">
        <v>18164</v>
      </c>
      <c r="FG18171" s="55" t="s">
        <v>1250</v>
      </c>
      <c r="FH18171" s="55" t="s">
        <v>763</v>
      </c>
      <c r="FI18171" s="55">
        <v>5</v>
      </c>
      <c r="FJ18171" s="55">
        <v>540000</v>
      </c>
      <c r="FK18171" s="55" t="s">
        <v>1249</v>
      </c>
      <c r="FL18171" s="55">
        <v>1.85</v>
      </c>
    </row>
    <row r="18172" ht="14.25" customHeight="1" outlineLevel="1" spans="162:168">
      <c r="FF18172" s="55">
        <v>18165</v>
      </c>
      <c r="FG18172" s="55" t="s">
        <v>1250</v>
      </c>
      <c r="FH18172" s="55" t="s">
        <v>763</v>
      </c>
      <c r="FI18172" s="55">
        <v>6</v>
      </c>
      <c r="FJ18172" s="55">
        <v>0</v>
      </c>
      <c r="FK18172" s="55" t="s">
        <v>1249</v>
      </c>
      <c r="FL18172" s="55">
        <v>1.85</v>
      </c>
    </row>
    <row r="18173" ht="14.25" customHeight="1" outlineLevel="1" spans="162:168">
      <c r="FF18173" s="55">
        <v>18166</v>
      </c>
      <c r="FG18173" s="55" t="s">
        <v>1250</v>
      </c>
      <c r="FH18173" s="55" t="s">
        <v>763</v>
      </c>
      <c r="FI18173" s="55">
        <v>6</v>
      </c>
      <c r="FJ18173" s="55">
        <v>1000</v>
      </c>
      <c r="FK18173" s="55" t="s">
        <v>1249</v>
      </c>
      <c r="FL18173" s="55">
        <v>1.85</v>
      </c>
    </row>
    <row r="18174" ht="14.25" customHeight="1" outlineLevel="1" spans="162:168">
      <c r="FF18174" s="55">
        <v>18167</v>
      </c>
      <c r="FG18174" s="55" t="s">
        <v>1250</v>
      </c>
      <c r="FH18174" s="55" t="s">
        <v>763</v>
      </c>
      <c r="FI18174" s="55">
        <v>6</v>
      </c>
      <c r="FJ18174" s="55">
        <v>2500</v>
      </c>
      <c r="FK18174" s="55" t="s">
        <v>1249</v>
      </c>
      <c r="FL18174" s="55">
        <v>1.85</v>
      </c>
    </row>
    <row r="18175" ht="14.25" customHeight="1" outlineLevel="1" spans="162:168">
      <c r="FF18175" s="55">
        <v>18168</v>
      </c>
      <c r="FG18175" s="55" t="s">
        <v>1250</v>
      </c>
      <c r="FH18175" s="55" t="s">
        <v>763</v>
      </c>
      <c r="FI18175" s="55">
        <v>6</v>
      </c>
      <c r="FJ18175" s="55">
        <v>5000</v>
      </c>
      <c r="FK18175" s="55" t="s">
        <v>1249</v>
      </c>
      <c r="FL18175" s="55">
        <v>1.85</v>
      </c>
    </row>
    <row r="18176" ht="14.25" customHeight="1" outlineLevel="1" spans="162:168">
      <c r="FF18176" s="55">
        <v>18169</v>
      </c>
      <c r="FG18176" s="55" t="s">
        <v>1250</v>
      </c>
      <c r="FH18176" s="55" t="s">
        <v>763</v>
      </c>
      <c r="FI18176" s="55">
        <v>6</v>
      </c>
      <c r="FJ18176" s="55">
        <v>10000</v>
      </c>
      <c r="FK18176" s="55" t="s">
        <v>1249</v>
      </c>
      <c r="FL18176" s="55">
        <v>1.85</v>
      </c>
    </row>
    <row r="18177" ht="14.25" customHeight="1" outlineLevel="1" spans="162:168">
      <c r="FF18177" s="55">
        <v>18170</v>
      </c>
      <c r="FG18177" s="55" t="s">
        <v>1250</v>
      </c>
      <c r="FH18177" s="55" t="s">
        <v>763</v>
      </c>
      <c r="FI18177" s="55">
        <v>6</v>
      </c>
      <c r="FJ18177" s="55">
        <v>25000</v>
      </c>
      <c r="FK18177" s="55" t="s">
        <v>1249</v>
      </c>
      <c r="FL18177" s="55">
        <v>1.85</v>
      </c>
    </row>
    <row r="18178" ht="14.25" customHeight="1" outlineLevel="1" spans="162:168">
      <c r="FF18178" s="55">
        <v>18171</v>
      </c>
      <c r="FG18178" s="55" t="s">
        <v>1250</v>
      </c>
      <c r="FH18178" s="55" t="s">
        <v>763</v>
      </c>
      <c r="FI18178" s="55">
        <v>6</v>
      </c>
      <c r="FJ18178" s="55">
        <v>50000</v>
      </c>
      <c r="FK18178" s="55" t="s">
        <v>1249</v>
      </c>
      <c r="FL18178" s="55">
        <v>1.85</v>
      </c>
    </row>
    <row r="18179" ht="14.25" customHeight="1" outlineLevel="1" spans="162:168">
      <c r="FF18179" s="55">
        <v>18172</v>
      </c>
      <c r="FG18179" s="55" t="s">
        <v>1250</v>
      </c>
      <c r="FH18179" s="55" t="s">
        <v>763</v>
      </c>
      <c r="FI18179" s="55">
        <v>6</v>
      </c>
      <c r="FJ18179" s="55">
        <v>80000</v>
      </c>
      <c r="FK18179" s="55" t="s">
        <v>1249</v>
      </c>
      <c r="FL18179" s="55">
        <v>1.85</v>
      </c>
    </row>
    <row r="18180" ht="14.25" customHeight="1" outlineLevel="1" spans="162:168">
      <c r="FF18180" s="55">
        <v>18173</v>
      </c>
      <c r="FG18180" s="55" t="s">
        <v>1250</v>
      </c>
      <c r="FH18180" s="55" t="s">
        <v>763</v>
      </c>
      <c r="FI18180" s="55">
        <v>6</v>
      </c>
      <c r="FJ18180" s="55">
        <v>130000</v>
      </c>
      <c r="FK18180" s="55" t="s">
        <v>1249</v>
      </c>
      <c r="FL18180" s="55">
        <v>1.85</v>
      </c>
    </row>
    <row r="18181" ht="14.25" customHeight="1" outlineLevel="1" spans="162:168">
      <c r="FF18181" s="55">
        <v>18174</v>
      </c>
      <c r="FG18181" s="55" t="s">
        <v>1250</v>
      </c>
      <c r="FH18181" s="55" t="s">
        <v>763</v>
      </c>
      <c r="FI18181" s="55">
        <v>6</v>
      </c>
      <c r="FJ18181" s="55">
        <v>260000</v>
      </c>
      <c r="FK18181" s="55" t="s">
        <v>1249</v>
      </c>
      <c r="FL18181" s="55">
        <v>1.85</v>
      </c>
    </row>
    <row r="18182" ht="14.25" customHeight="1" outlineLevel="1" spans="162:168">
      <c r="FF18182" s="55">
        <v>18175</v>
      </c>
      <c r="FG18182" s="55" t="s">
        <v>1250</v>
      </c>
      <c r="FH18182" s="55" t="s">
        <v>763</v>
      </c>
      <c r="FI18182" s="55">
        <v>6</v>
      </c>
      <c r="FJ18182" s="55">
        <v>400000</v>
      </c>
      <c r="FK18182" s="55" t="s">
        <v>1249</v>
      </c>
      <c r="FL18182" s="55">
        <v>1.85</v>
      </c>
    </row>
    <row r="18183" ht="14.25" customHeight="1" outlineLevel="1" spans="162:168">
      <c r="FF18183" s="55">
        <v>18176</v>
      </c>
      <c r="FG18183" s="55" t="s">
        <v>1250</v>
      </c>
      <c r="FH18183" s="55" t="s">
        <v>763</v>
      </c>
      <c r="FI18183" s="55">
        <v>6</v>
      </c>
      <c r="FJ18183" s="55">
        <v>530000</v>
      </c>
      <c r="FK18183" s="55" t="s">
        <v>1249</v>
      </c>
      <c r="FL18183" s="55">
        <v>1.85</v>
      </c>
    </row>
    <row r="18184" ht="14.25" customHeight="1" outlineLevel="1" spans="162:168">
      <c r="FF18184" s="55">
        <v>18177</v>
      </c>
      <c r="FG18184" s="55" t="s">
        <v>1250</v>
      </c>
      <c r="FH18184" s="55" t="s">
        <v>763</v>
      </c>
      <c r="FI18184" s="55">
        <v>6</v>
      </c>
      <c r="FJ18184" s="55">
        <v>540000</v>
      </c>
      <c r="FK18184" s="55" t="s">
        <v>1249</v>
      </c>
      <c r="FL18184" s="55">
        <v>1.85</v>
      </c>
    </row>
    <row r="18185" ht="14.25" customHeight="1" outlineLevel="1" spans="162:168">
      <c r="FF18185" s="55">
        <v>18178</v>
      </c>
      <c r="FG18185" s="55" t="s">
        <v>1250</v>
      </c>
      <c r="FH18185" s="55" t="s">
        <v>763</v>
      </c>
      <c r="FI18185" s="55">
        <v>7</v>
      </c>
      <c r="FJ18185" s="55">
        <v>0</v>
      </c>
      <c r="FK18185" s="55" t="s">
        <v>1249</v>
      </c>
      <c r="FL18185" s="55">
        <v>1.85</v>
      </c>
    </row>
    <row r="18186" ht="14.25" customHeight="1" outlineLevel="1" spans="162:168">
      <c r="FF18186" s="55">
        <v>18179</v>
      </c>
      <c r="FG18186" s="55" t="s">
        <v>1250</v>
      </c>
      <c r="FH18186" s="55" t="s">
        <v>763</v>
      </c>
      <c r="FI18186" s="55">
        <v>7</v>
      </c>
      <c r="FJ18186" s="55">
        <v>1000</v>
      </c>
      <c r="FK18186" s="55" t="s">
        <v>1249</v>
      </c>
      <c r="FL18186" s="55">
        <v>1.85</v>
      </c>
    </row>
    <row r="18187" ht="14.25" customHeight="1" outlineLevel="1" spans="162:168">
      <c r="FF18187" s="55">
        <v>18180</v>
      </c>
      <c r="FG18187" s="55" t="s">
        <v>1250</v>
      </c>
      <c r="FH18187" s="55" t="s">
        <v>763</v>
      </c>
      <c r="FI18187" s="55">
        <v>7</v>
      </c>
      <c r="FJ18187" s="55">
        <v>2500</v>
      </c>
      <c r="FK18187" s="55" t="s">
        <v>1249</v>
      </c>
      <c r="FL18187" s="55">
        <v>1.85</v>
      </c>
    </row>
    <row r="18188" ht="14.25" customHeight="1" outlineLevel="1" spans="162:168">
      <c r="FF18188" s="55">
        <v>18181</v>
      </c>
      <c r="FG18188" s="55" t="s">
        <v>1250</v>
      </c>
      <c r="FH18188" s="55" t="s">
        <v>763</v>
      </c>
      <c r="FI18188" s="55">
        <v>7</v>
      </c>
      <c r="FJ18188" s="55">
        <v>5000</v>
      </c>
      <c r="FK18188" s="55" t="s">
        <v>1249</v>
      </c>
      <c r="FL18188" s="55">
        <v>1.85</v>
      </c>
    </row>
    <row r="18189" ht="14.25" customHeight="1" outlineLevel="1" spans="162:168">
      <c r="FF18189" s="55">
        <v>18182</v>
      </c>
      <c r="FG18189" s="55" t="s">
        <v>1250</v>
      </c>
      <c r="FH18189" s="55" t="s">
        <v>763</v>
      </c>
      <c r="FI18189" s="55">
        <v>7</v>
      </c>
      <c r="FJ18189" s="55">
        <v>10000</v>
      </c>
      <c r="FK18189" s="55" t="s">
        <v>1249</v>
      </c>
      <c r="FL18189" s="55">
        <v>1.85</v>
      </c>
    </row>
    <row r="18190" ht="14.25" customHeight="1" outlineLevel="1" spans="162:168">
      <c r="FF18190" s="55">
        <v>18183</v>
      </c>
      <c r="FG18190" s="55" t="s">
        <v>1250</v>
      </c>
      <c r="FH18190" s="55" t="s">
        <v>763</v>
      </c>
      <c r="FI18190" s="55">
        <v>7</v>
      </c>
      <c r="FJ18190" s="55">
        <v>25000</v>
      </c>
      <c r="FK18190" s="55" t="s">
        <v>1249</v>
      </c>
      <c r="FL18190" s="55">
        <v>1.85</v>
      </c>
    </row>
    <row r="18191" ht="14.25" customHeight="1" outlineLevel="1" spans="162:168">
      <c r="FF18191" s="55">
        <v>18184</v>
      </c>
      <c r="FG18191" s="55" t="s">
        <v>1250</v>
      </c>
      <c r="FH18191" s="55" t="s">
        <v>763</v>
      </c>
      <c r="FI18191" s="55">
        <v>7</v>
      </c>
      <c r="FJ18191" s="55">
        <v>50000</v>
      </c>
      <c r="FK18191" s="55" t="s">
        <v>1249</v>
      </c>
      <c r="FL18191" s="55">
        <v>1.85</v>
      </c>
    </row>
    <row r="18192" ht="14.25" customHeight="1" outlineLevel="1" spans="162:168">
      <c r="FF18192" s="55">
        <v>18185</v>
      </c>
      <c r="FG18192" s="55" t="s">
        <v>1250</v>
      </c>
      <c r="FH18192" s="55" t="s">
        <v>763</v>
      </c>
      <c r="FI18192" s="55">
        <v>7</v>
      </c>
      <c r="FJ18192" s="55">
        <v>80000</v>
      </c>
      <c r="FK18192" s="55" t="s">
        <v>1249</v>
      </c>
      <c r="FL18192" s="55">
        <v>1.85</v>
      </c>
    </row>
    <row r="18193" ht="14.25" customHeight="1" outlineLevel="1" spans="162:168">
      <c r="FF18193" s="55">
        <v>18186</v>
      </c>
      <c r="FG18193" s="55" t="s">
        <v>1250</v>
      </c>
      <c r="FH18193" s="55" t="s">
        <v>763</v>
      </c>
      <c r="FI18193" s="55">
        <v>7</v>
      </c>
      <c r="FJ18193" s="55">
        <v>130000</v>
      </c>
      <c r="FK18193" s="55" t="s">
        <v>1249</v>
      </c>
      <c r="FL18193" s="55">
        <v>1.85</v>
      </c>
    </row>
    <row r="18194" ht="14.25" customHeight="1" outlineLevel="1" spans="162:168">
      <c r="FF18194" s="55">
        <v>18187</v>
      </c>
      <c r="FG18194" s="55" t="s">
        <v>1250</v>
      </c>
      <c r="FH18194" s="55" t="s">
        <v>763</v>
      </c>
      <c r="FI18194" s="55">
        <v>7</v>
      </c>
      <c r="FJ18194" s="55">
        <v>260000</v>
      </c>
      <c r="FK18194" s="55" t="s">
        <v>1249</v>
      </c>
      <c r="FL18194" s="55">
        <v>1.85</v>
      </c>
    </row>
    <row r="18195" ht="14.25" customHeight="1" outlineLevel="1" spans="162:168">
      <c r="FF18195" s="55">
        <v>18188</v>
      </c>
      <c r="FG18195" s="55" t="s">
        <v>1250</v>
      </c>
      <c r="FH18195" s="55" t="s">
        <v>763</v>
      </c>
      <c r="FI18195" s="55">
        <v>7</v>
      </c>
      <c r="FJ18195" s="55">
        <v>400000</v>
      </c>
      <c r="FK18195" s="55" t="s">
        <v>1249</v>
      </c>
      <c r="FL18195" s="55">
        <v>1.85</v>
      </c>
    </row>
    <row r="18196" ht="14.25" customHeight="1" outlineLevel="1" spans="162:168">
      <c r="FF18196" s="55">
        <v>18189</v>
      </c>
      <c r="FG18196" s="55" t="s">
        <v>1250</v>
      </c>
      <c r="FH18196" s="55" t="s">
        <v>763</v>
      </c>
      <c r="FI18196" s="55">
        <v>7</v>
      </c>
      <c r="FJ18196" s="55">
        <v>530000</v>
      </c>
      <c r="FK18196" s="55" t="s">
        <v>1249</v>
      </c>
      <c r="FL18196" s="55">
        <v>1.85</v>
      </c>
    </row>
    <row r="18197" ht="14.25" customHeight="1" outlineLevel="1" spans="162:168">
      <c r="FF18197" s="55">
        <v>18190</v>
      </c>
      <c r="FG18197" s="55" t="s">
        <v>1250</v>
      </c>
      <c r="FH18197" s="55" t="s">
        <v>763</v>
      </c>
      <c r="FI18197" s="55">
        <v>7</v>
      </c>
      <c r="FJ18197" s="55">
        <v>540000</v>
      </c>
      <c r="FK18197" s="55" t="s">
        <v>1249</v>
      </c>
      <c r="FL18197" s="55">
        <v>1.85</v>
      </c>
    </row>
    <row r="18198" ht="14.25" customHeight="1" outlineLevel="1" spans="162:168">
      <c r="FF18198" s="55">
        <v>18191</v>
      </c>
      <c r="FG18198" s="55" t="s">
        <v>1250</v>
      </c>
      <c r="FH18198" s="55" t="s">
        <v>763</v>
      </c>
      <c r="FI18198" s="55">
        <v>8</v>
      </c>
      <c r="FJ18198" s="55">
        <v>0</v>
      </c>
      <c r="FK18198" s="55" t="s">
        <v>1249</v>
      </c>
      <c r="FL18198" s="55">
        <v>1.85</v>
      </c>
    </row>
    <row r="18199" ht="14.25" customHeight="1" outlineLevel="1" spans="162:168">
      <c r="FF18199" s="55">
        <v>18192</v>
      </c>
      <c r="FG18199" s="55" t="s">
        <v>1250</v>
      </c>
      <c r="FH18199" s="55" t="s">
        <v>763</v>
      </c>
      <c r="FI18199" s="55">
        <v>8</v>
      </c>
      <c r="FJ18199" s="55">
        <v>1000</v>
      </c>
      <c r="FK18199" s="55" t="s">
        <v>1249</v>
      </c>
      <c r="FL18199" s="55">
        <v>1.85</v>
      </c>
    </row>
    <row r="18200" ht="14.25" customHeight="1" outlineLevel="1" spans="162:168">
      <c r="FF18200" s="55">
        <v>18193</v>
      </c>
      <c r="FG18200" s="55" t="s">
        <v>1250</v>
      </c>
      <c r="FH18200" s="55" t="s">
        <v>763</v>
      </c>
      <c r="FI18200" s="55">
        <v>8</v>
      </c>
      <c r="FJ18200" s="55">
        <v>2500</v>
      </c>
      <c r="FK18200" s="55" t="s">
        <v>1249</v>
      </c>
      <c r="FL18200" s="55">
        <v>1.85</v>
      </c>
    </row>
    <row r="18201" ht="14.25" customHeight="1" outlineLevel="1" spans="162:168">
      <c r="FF18201" s="55">
        <v>18194</v>
      </c>
      <c r="FG18201" s="55" t="s">
        <v>1250</v>
      </c>
      <c r="FH18201" s="55" t="s">
        <v>763</v>
      </c>
      <c r="FI18201" s="55">
        <v>8</v>
      </c>
      <c r="FJ18201" s="55">
        <v>5000</v>
      </c>
      <c r="FK18201" s="55" t="s">
        <v>1249</v>
      </c>
      <c r="FL18201" s="55">
        <v>1.85</v>
      </c>
    </row>
    <row r="18202" ht="14.25" customHeight="1" outlineLevel="1" spans="162:168">
      <c r="FF18202" s="55">
        <v>18195</v>
      </c>
      <c r="FG18202" s="55" t="s">
        <v>1250</v>
      </c>
      <c r="FH18202" s="55" t="s">
        <v>763</v>
      </c>
      <c r="FI18202" s="55">
        <v>8</v>
      </c>
      <c r="FJ18202" s="55">
        <v>10000</v>
      </c>
      <c r="FK18202" s="55" t="s">
        <v>1249</v>
      </c>
      <c r="FL18202" s="55">
        <v>1.85</v>
      </c>
    </row>
    <row r="18203" ht="14.25" customHeight="1" outlineLevel="1" spans="162:168">
      <c r="FF18203" s="55">
        <v>18196</v>
      </c>
      <c r="FG18203" s="55" t="s">
        <v>1250</v>
      </c>
      <c r="FH18203" s="55" t="s">
        <v>763</v>
      </c>
      <c r="FI18203" s="55">
        <v>8</v>
      </c>
      <c r="FJ18203" s="55">
        <v>25000</v>
      </c>
      <c r="FK18203" s="55" t="s">
        <v>1249</v>
      </c>
      <c r="FL18203" s="55">
        <v>1.85</v>
      </c>
    </row>
    <row r="18204" ht="14.25" customHeight="1" outlineLevel="1" spans="162:168">
      <c r="FF18204" s="55">
        <v>18197</v>
      </c>
      <c r="FG18204" s="55" t="s">
        <v>1250</v>
      </c>
      <c r="FH18204" s="55" t="s">
        <v>763</v>
      </c>
      <c r="FI18204" s="55">
        <v>8</v>
      </c>
      <c r="FJ18204" s="55">
        <v>50000</v>
      </c>
      <c r="FK18204" s="55" t="s">
        <v>1249</v>
      </c>
      <c r="FL18204" s="55">
        <v>1.85</v>
      </c>
    </row>
    <row r="18205" ht="14.25" customHeight="1" outlineLevel="1" spans="162:168">
      <c r="FF18205" s="55">
        <v>18198</v>
      </c>
      <c r="FG18205" s="55" t="s">
        <v>1250</v>
      </c>
      <c r="FH18205" s="55" t="s">
        <v>763</v>
      </c>
      <c r="FI18205" s="55">
        <v>8</v>
      </c>
      <c r="FJ18205" s="55">
        <v>80000</v>
      </c>
      <c r="FK18205" s="55" t="s">
        <v>1249</v>
      </c>
      <c r="FL18205" s="55">
        <v>1.85</v>
      </c>
    </row>
    <row r="18206" ht="14.25" customHeight="1" outlineLevel="1" spans="162:168">
      <c r="FF18206" s="55">
        <v>18199</v>
      </c>
      <c r="FG18206" s="55" t="s">
        <v>1250</v>
      </c>
      <c r="FH18206" s="55" t="s">
        <v>763</v>
      </c>
      <c r="FI18206" s="55">
        <v>8</v>
      </c>
      <c r="FJ18206" s="55">
        <v>130000</v>
      </c>
      <c r="FK18206" s="55" t="s">
        <v>1249</v>
      </c>
      <c r="FL18206" s="55">
        <v>1.85</v>
      </c>
    </row>
    <row r="18207" ht="14.25" customHeight="1" outlineLevel="1" spans="162:168">
      <c r="FF18207" s="55">
        <v>18200</v>
      </c>
      <c r="FG18207" s="55" t="s">
        <v>1250</v>
      </c>
      <c r="FH18207" s="55" t="s">
        <v>763</v>
      </c>
      <c r="FI18207" s="55">
        <v>8</v>
      </c>
      <c r="FJ18207" s="55">
        <v>260000</v>
      </c>
      <c r="FK18207" s="55" t="s">
        <v>1249</v>
      </c>
      <c r="FL18207" s="55">
        <v>1.85</v>
      </c>
    </row>
    <row r="18208" ht="14.25" customHeight="1" outlineLevel="1" spans="162:168">
      <c r="FF18208" s="55">
        <v>18201</v>
      </c>
      <c r="FG18208" s="55" t="s">
        <v>1250</v>
      </c>
      <c r="FH18208" s="55" t="s">
        <v>763</v>
      </c>
      <c r="FI18208" s="55">
        <v>8</v>
      </c>
      <c r="FJ18208" s="55">
        <v>400000</v>
      </c>
      <c r="FK18208" s="55" t="s">
        <v>1249</v>
      </c>
      <c r="FL18208" s="55">
        <v>1.85</v>
      </c>
    </row>
    <row r="18209" ht="14.25" customHeight="1" outlineLevel="1" spans="162:168">
      <c r="FF18209" s="55">
        <v>18202</v>
      </c>
      <c r="FG18209" s="55" t="s">
        <v>1250</v>
      </c>
      <c r="FH18209" s="55" t="s">
        <v>763</v>
      </c>
      <c r="FI18209" s="55">
        <v>8</v>
      </c>
      <c r="FJ18209" s="55">
        <v>530000</v>
      </c>
      <c r="FK18209" s="55" t="s">
        <v>1249</v>
      </c>
      <c r="FL18209" s="55">
        <v>1.85</v>
      </c>
    </row>
    <row r="18210" ht="14.25" customHeight="1" outlineLevel="1" spans="162:168">
      <c r="FF18210" s="55">
        <v>18203</v>
      </c>
      <c r="FG18210" s="55" t="s">
        <v>1250</v>
      </c>
      <c r="FH18210" s="55" t="s">
        <v>763</v>
      </c>
      <c r="FI18210" s="55">
        <v>8</v>
      </c>
      <c r="FJ18210" s="55">
        <v>540000</v>
      </c>
      <c r="FK18210" s="55" t="s">
        <v>1249</v>
      </c>
      <c r="FL18210" s="55">
        <v>1.85</v>
      </c>
    </row>
    <row r="18211" ht="14.25" customHeight="1" outlineLevel="1" spans="162:168">
      <c r="FF18211" s="55">
        <v>18204</v>
      </c>
      <c r="FG18211" s="55" t="s">
        <v>1250</v>
      </c>
      <c r="FH18211" s="55" t="s">
        <v>1252</v>
      </c>
      <c r="FI18211" s="55">
        <v>1</v>
      </c>
      <c r="FJ18211" s="55">
        <v>0</v>
      </c>
      <c r="FK18211" s="55" t="s">
        <v>1249</v>
      </c>
      <c r="FL18211" s="55">
        <v>0.5</v>
      </c>
    </row>
    <row r="18212" ht="14.25" customHeight="1" outlineLevel="1" spans="162:168">
      <c r="FF18212" s="55">
        <v>18205</v>
      </c>
      <c r="FG18212" s="55" t="s">
        <v>1250</v>
      </c>
      <c r="FH18212" s="55" t="s">
        <v>1252</v>
      </c>
      <c r="FI18212" s="55">
        <v>1</v>
      </c>
      <c r="FJ18212" s="55">
        <v>1000</v>
      </c>
      <c r="FK18212" s="55" t="s">
        <v>1249</v>
      </c>
      <c r="FL18212" s="55">
        <v>0.5</v>
      </c>
    </row>
    <row r="18213" ht="14.25" customHeight="1" outlineLevel="1" spans="162:168">
      <c r="FF18213" s="55">
        <v>18206</v>
      </c>
      <c r="FG18213" s="55" t="s">
        <v>1250</v>
      </c>
      <c r="FH18213" s="55" t="s">
        <v>1252</v>
      </c>
      <c r="FI18213" s="55">
        <v>1</v>
      </c>
      <c r="FJ18213" s="55">
        <v>2500</v>
      </c>
      <c r="FK18213" s="55" t="s">
        <v>1249</v>
      </c>
      <c r="FL18213" s="55">
        <v>0.5</v>
      </c>
    </row>
    <row r="18214" ht="14.25" customHeight="1" outlineLevel="1" spans="162:168">
      <c r="FF18214" s="55">
        <v>18207</v>
      </c>
      <c r="FG18214" s="55" t="s">
        <v>1250</v>
      </c>
      <c r="FH18214" s="55" t="s">
        <v>1252</v>
      </c>
      <c r="FI18214" s="55">
        <v>1</v>
      </c>
      <c r="FJ18214" s="55">
        <v>5000</v>
      </c>
      <c r="FK18214" s="55" t="s">
        <v>1249</v>
      </c>
      <c r="FL18214" s="55">
        <v>0.5</v>
      </c>
    </row>
    <row r="18215" ht="14.25" customHeight="1" outlineLevel="1" spans="162:168">
      <c r="FF18215" s="55">
        <v>18208</v>
      </c>
      <c r="FG18215" s="55" t="s">
        <v>1250</v>
      </c>
      <c r="FH18215" s="55" t="s">
        <v>1252</v>
      </c>
      <c r="FI18215" s="55">
        <v>1</v>
      </c>
      <c r="FJ18215" s="55">
        <v>10000</v>
      </c>
      <c r="FK18215" s="55" t="s">
        <v>1249</v>
      </c>
      <c r="FL18215" s="55">
        <v>0.5</v>
      </c>
    </row>
    <row r="18216" ht="14.25" customHeight="1" outlineLevel="1" spans="162:168">
      <c r="FF18216" s="55">
        <v>18209</v>
      </c>
      <c r="FG18216" s="55" t="s">
        <v>1250</v>
      </c>
      <c r="FH18216" s="55" t="s">
        <v>1252</v>
      </c>
      <c r="FI18216" s="55">
        <v>1</v>
      </c>
      <c r="FJ18216" s="55">
        <v>25000</v>
      </c>
      <c r="FK18216" s="55" t="s">
        <v>1249</v>
      </c>
      <c r="FL18216" s="55">
        <v>0.5</v>
      </c>
    </row>
    <row r="18217" ht="14.25" customHeight="1" outlineLevel="1" spans="162:168">
      <c r="FF18217" s="55">
        <v>18210</v>
      </c>
      <c r="FG18217" s="55" t="s">
        <v>1250</v>
      </c>
      <c r="FH18217" s="55" t="s">
        <v>1252</v>
      </c>
      <c r="FI18217" s="55">
        <v>1</v>
      </c>
      <c r="FJ18217" s="55">
        <v>50000</v>
      </c>
      <c r="FK18217" s="55" t="s">
        <v>1249</v>
      </c>
      <c r="FL18217" s="55">
        <v>0.5</v>
      </c>
    </row>
    <row r="18218" ht="14.25" customHeight="1" outlineLevel="1" spans="162:168">
      <c r="FF18218" s="55">
        <v>18211</v>
      </c>
      <c r="FG18218" s="55" t="s">
        <v>1250</v>
      </c>
      <c r="FH18218" s="55" t="s">
        <v>1252</v>
      </c>
      <c r="FI18218" s="55">
        <v>1</v>
      </c>
      <c r="FJ18218" s="55">
        <v>80000</v>
      </c>
      <c r="FK18218" s="55" t="s">
        <v>1249</v>
      </c>
      <c r="FL18218" s="55">
        <v>0.5</v>
      </c>
    </row>
    <row r="18219" ht="14.25" customHeight="1" outlineLevel="1" spans="162:168">
      <c r="FF18219" s="55">
        <v>18212</v>
      </c>
      <c r="FG18219" s="55" t="s">
        <v>1250</v>
      </c>
      <c r="FH18219" s="55" t="s">
        <v>1252</v>
      </c>
      <c r="FI18219" s="55">
        <v>1</v>
      </c>
      <c r="FJ18219" s="55">
        <v>130000</v>
      </c>
      <c r="FK18219" s="55" t="s">
        <v>1249</v>
      </c>
      <c r="FL18219" s="55">
        <v>0.5</v>
      </c>
    </row>
    <row r="18220" ht="14.25" customHeight="1" outlineLevel="1" spans="162:168">
      <c r="FF18220" s="55">
        <v>18213</v>
      </c>
      <c r="FG18220" s="55" t="s">
        <v>1250</v>
      </c>
      <c r="FH18220" s="55" t="s">
        <v>1252</v>
      </c>
      <c r="FI18220" s="55">
        <v>1</v>
      </c>
      <c r="FJ18220" s="55">
        <v>260000</v>
      </c>
      <c r="FK18220" s="55" t="s">
        <v>1249</v>
      </c>
      <c r="FL18220" s="55">
        <v>0.5</v>
      </c>
    </row>
    <row r="18221" ht="14.25" customHeight="1" outlineLevel="1" spans="162:168">
      <c r="FF18221" s="55">
        <v>18214</v>
      </c>
      <c r="FG18221" s="55" t="s">
        <v>1250</v>
      </c>
      <c r="FH18221" s="55" t="s">
        <v>1252</v>
      </c>
      <c r="FI18221" s="55">
        <v>1</v>
      </c>
      <c r="FJ18221" s="55">
        <v>400000</v>
      </c>
      <c r="FK18221" s="55" t="s">
        <v>1249</v>
      </c>
      <c r="FL18221" s="55">
        <v>0.5</v>
      </c>
    </row>
    <row r="18222" ht="14.25" customHeight="1" outlineLevel="1" spans="162:168">
      <c r="FF18222" s="55">
        <v>18215</v>
      </c>
      <c r="FG18222" s="55" t="s">
        <v>1250</v>
      </c>
      <c r="FH18222" s="55" t="s">
        <v>1252</v>
      </c>
      <c r="FI18222" s="55">
        <v>1</v>
      </c>
      <c r="FJ18222" s="55">
        <v>530000</v>
      </c>
      <c r="FK18222" s="55" t="s">
        <v>1249</v>
      </c>
      <c r="FL18222" s="55">
        <v>0.5</v>
      </c>
    </row>
    <row r="18223" ht="14.25" customHeight="1" outlineLevel="1" spans="162:168">
      <c r="FF18223" s="55">
        <v>18216</v>
      </c>
      <c r="FG18223" s="55" t="s">
        <v>1250</v>
      </c>
      <c r="FH18223" s="55" t="s">
        <v>1252</v>
      </c>
      <c r="FI18223" s="55">
        <v>1</v>
      </c>
      <c r="FJ18223" s="55">
        <v>540000</v>
      </c>
      <c r="FK18223" s="55" t="s">
        <v>1249</v>
      </c>
      <c r="FL18223" s="55">
        <v>0.5</v>
      </c>
    </row>
    <row r="18224" ht="14.25" customHeight="1" outlineLevel="1" spans="162:168">
      <c r="FF18224" s="55">
        <v>18217</v>
      </c>
      <c r="FG18224" s="55" t="s">
        <v>1250</v>
      </c>
      <c r="FH18224" s="55" t="s">
        <v>1252</v>
      </c>
      <c r="FI18224" s="55">
        <v>2</v>
      </c>
      <c r="FJ18224" s="55">
        <v>0</v>
      </c>
      <c r="FK18224" s="55" t="s">
        <v>1249</v>
      </c>
      <c r="FL18224" s="55">
        <v>0.5</v>
      </c>
    </row>
    <row r="18225" ht="14.25" customHeight="1" outlineLevel="1" spans="162:168">
      <c r="FF18225" s="55">
        <v>18218</v>
      </c>
      <c r="FG18225" s="55" t="s">
        <v>1250</v>
      </c>
      <c r="FH18225" s="55" t="s">
        <v>1252</v>
      </c>
      <c r="FI18225" s="55">
        <v>2</v>
      </c>
      <c r="FJ18225" s="55">
        <v>1000</v>
      </c>
      <c r="FK18225" s="55" t="s">
        <v>1249</v>
      </c>
      <c r="FL18225" s="55">
        <v>0.5</v>
      </c>
    </row>
    <row r="18226" ht="14.25" customHeight="1" outlineLevel="1" spans="162:168">
      <c r="FF18226" s="55">
        <v>18219</v>
      </c>
      <c r="FG18226" s="55" t="s">
        <v>1250</v>
      </c>
      <c r="FH18226" s="55" t="s">
        <v>1252</v>
      </c>
      <c r="FI18226" s="55">
        <v>2</v>
      </c>
      <c r="FJ18226" s="55">
        <v>2500</v>
      </c>
      <c r="FK18226" s="55" t="s">
        <v>1249</v>
      </c>
      <c r="FL18226" s="55">
        <v>0.5</v>
      </c>
    </row>
    <row r="18227" ht="14.25" customHeight="1" outlineLevel="1" spans="162:168">
      <c r="FF18227" s="55">
        <v>18220</v>
      </c>
      <c r="FG18227" s="55" t="s">
        <v>1250</v>
      </c>
      <c r="FH18227" s="55" t="s">
        <v>1252</v>
      </c>
      <c r="FI18227" s="55">
        <v>2</v>
      </c>
      <c r="FJ18227" s="55">
        <v>5000</v>
      </c>
      <c r="FK18227" s="55" t="s">
        <v>1249</v>
      </c>
      <c r="FL18227" s="55">
        <v>0.5</v>
      </c>
    </row>
    <row r="18228" ht="14.25" customHeight="1" outlineLevel="1" spans="162:168">
      <c r="FF18228" s="55">
        <v>18221</v>
      </c>
      <c r="FG18228" s="55" t="s">
        <v>1250</v>
      </c>
      <c r="FH18228" s="55" t="s">
        <v>1252</v>
      </c>
      <c r="FI18228" s="55">
        <v>2</v>
      </c>
      <c r="FJ18228" s="55">
        <v>10000</v>
      </c>
      <c r="FK18228" s="55" t="s">
        <v>1249</v>
      </c>
      <c r="FL18228" s="55">
        <v>0.5</v>
      </c>
    </row>
    <row r="18229" ht="14.25" customHeight="1" outlineLevel="1" spans="162:168">
      <c r="FF18229" s="55">
        <v>18222</v>
      </c>
      <c r="FG18229" s="55" t="s">
        <v>1250</v>
      </c>
      <c r="FH18229" s="55" t="s">
        <v>1252</v>
      </c>
      <c r="FI18229" s="55">
        <v>2</v>
      </c>
      <c r="FJ18229" s="55">
        <v>25000</v>
      </c>
      <c r="FK18229" s="55" t="s">
        <v>1249</v>
      </c>
      <c r="FL18229" s="55">
        <v>0.5</v>
      </c>
    </row>
    <row r="18230" ht="14.25" customHeight="1" outlineLevel="1" spans="162:168">
      <c r="FF18230" s="55">
        <v>18223</v>
      </c>
      <c r="FG18230" s="55" t="s">
        <v>1250</v>
      </c>
      <c r="FH18230" s="55" t="s">
        <v>1252</v>
      </c>
      <c r="FI18230" s="55">
        <v>2</v>
      </c>
      <c r="FJ18230" s="55">
        <v>50000</v>
      </c>
      <c r="FK18230" s="55" t="s">
        <v>1249</v>
      </c>
      <c r="FL18230" s="55">
        <v>0.5</v>
      </c>
    </row>
    <row r="18231" ht="14.25" customHeight="1" outlineLevel="1" spans="162:168">
      <c r="FF18231" s="55">
        <v>18224</v>
      </c>
      <c r="FG18231" s="55" t="s">
        <v>1250</v>
      </c>
      <c r="FH18231" s="55" t="s">
        <v>1252</v>
      </c>
      <c r="FI18231" s="55">
        <v>2</v>
      </c>
      <c r="FJ18231" s="55">
        <v>80000</v>
      </c>
      <c r="FK18231" s="55" t="s">
        <v>1249</v>
      </c>
      <c r="FL18231" s="55">
        <v>0.5</v>
      </c>
    </row>
    <row r="18232" ht="14.25" customHeight="1" outlineLevel="1" spans="162:168">
      <c r="FF18232" s="55">
        <v>18225</v>
      </c>
      <c r="FG18232" s="55" t="s">
        <v>1250</v>
      </c>
      <c r="FH18232" s="55" t="s">
        <v>1252</v>
      </c>
      <c r="FI18232" s="55">
        <v>2</v>
      </c>
      <c r="FJ18232" s="55">
        <v>130000</v>
      </c>
      <c r="FK18232" s="55" t="s">
        <v>1249</v>
      </c>
      <c r="FL18232" s="55">
        <v>0.5</v>
      </c>
    </row>
    <row r="18233" ht="14.25" customHeight="1" outlineLevel="1" spans="162:168">
      <c r="FF18233" s="55">
        <v>18226</v>
      </c>
      <c r="FG18233" s="55" t="s">
        <v>1250</v>
      </c>
      <c r="FH18233" s="55" t="s">
        <v>1252</v>
      </c>
      <c r="FI18233" s="55">
        <v>2</v>
      </c>
      <c r="FJ18233" s="55">
        <v>260000</v>
      </c>
      <c r="FK18233" s="55" t="s">
        <v>1249</v>
      </c>
      <c r="FL18233" s="55">
        <v>0.5</v>
      </c>
    </row>
    <row r="18234" ht="14.25" customHeight="1" outlineLevel="1" spans="162:168">
      <c r="FF18234" s="55">
        <v>18227</v>
      </c>
      <c r="FG18234" s="55" t="s">
        <v>1250</v>
      </c>
      <c r="FH18234" s="55" t="s">
        <v>1252</v>
      </c>
      <c r="FI18234" s="55">
        <v>2</v>
      </c>
      <c r="FJ18234" s="55">
        <v>400000</v>
      </c>
      <c r="FK18234" s="55" t="s">
        <v>1249</v>
      </c>
      <c r="FL18234" s="55">
        <v>0.5</v>
      </c>
    </row>
    <row r="18235" ht="14.25" customHeight="1" outlineLevel="1" spans="162:168">
      <c r="FF18235" s="55">
        <v>18228</v>
      </c>
      <c r="FG18235" s="55" t="s">
        <v>1250</v>
      </c>
      <c r="FH18235" s="55" t="s">
        <v>1252</v>
      </c>
      <c r="FI18235" s="55">
        <v>2</v>
      </c>
      <c r="FJ18235" s="55">
        <v>530000</v>
      </c>
      <c r="FK18235" s="55" t="s">
        <v>1249</v>
      </c>
      <c r="FL18235" s="55">
        <v>0.5</v>
      </c>
    </row>
    <row r="18236" ht="14.25" customHeight="1" outlineLevel="1" spans="162:168">
      <c r="FF18236" s="55">
        <v>18229</v>
      </c>
      <c r="FG18236" s="55" t="s">
        <v>1250</v>
      </c>
      <c r="FH18236" s="55" t="s">
        <v>1252</v>
      </c>
      <c r="FI18236" s="55">
        <v>2</v>
      </c>
      <c r="FJ18236" s="55">
        <v>540000</v>
      </c>
      <c r="FK18236" s="55" t="s">
        <v>1249</v>
      </c>
      <c r="FL18236" s="55">
        <v>0.5</v>
      </c>
    </row>
    <row r="18237" ht="14.25" customHeight="1" outlineLevel="1" spans="162:168">
      <c r="FF18237" s="55">
        <v>18230</v>
      </c>
      <c r="FG18237" s="55" t="s">
        <v>1250</v>
      </c>
      <c r="FH18237" s="55" t="s">
        <v>1252</v>
      </c>
      <c r="FI18237" s="55">
        <v>3</v>
      </c>
      <c r="FJ18237" s="55">
        <v>0</v>
      </c>
      <c r="FK18237" s="55" t="s">
        <v>1249</v>
      </c>
      <c r="FL18237" s="55">
        <v>0.5</v>
      </c>
    </row>
    <row r="18238" ht="14.25" customHeight="1" outlineLevel="1" spans="162:168">
      <c r="FF18238" s="55">
        <v>18231</v>
      </c>
      <c r="FG18238" s="55" t="s">
        <v>1250</v>
      </c>
      <c r="FH18238" s="55" t="s">
        <v>1252</v>
      </c>
      <c r="FI18238" s="55">
        <v>3</v>
      </c>
      <c r="FJ18238" s="55">
        <v>1000</v>
      </c>
      <c r="FK18238" s="55" t="s">
        <v>1249</v>
      </c>
      <c r="FL18238" s="55">
        <v>0.5</v>
      </c>
    </row>
    <row r="18239" ht="14.25" customHeight="1" outlineLevel="1" spans="162:168">
      <c r="FF18239" s="55">
        <v>18232</v>
      </c>
      <c r="FG18239" s="55" t="s">
        <v>1250</v>
      </c>
      <c r="FH18239" s="55" t="s">
        <v>1252</v>
      </c>
      <c r="FI18239" s="55">
        <v>3</v>
      </c>
      <c r="FJ18239" s="55">
        <v>2500</v>
      </c>
      <c r="FK18239" s="55" t="s">
        <v>1249</v>
      </c>
      <c r="FL18239" s="55">
        <v>0.5</v>
      </c>
    </row>
    <row r="18240" ht="14.25" customHeight="1" outlineLevel="1" spans="162:168">
      <c r="FF18240" s="55">
        <v>18233</v>
      </c>
      <c r="FG18240" s="55" t="s">
        <v>1250</v>
      </c>
      <c r="FH18240" s="55" t="s">
        <v>1252</v>
      </c>
      <c r="FI18240" s="55">
        <v>3</v>
      </c>
      <c r="FJ18240" s="55">
        <v>5000</v>
      </c>
      <c r="FK18240" s="55" t="s">
        <v>1249</v>
      </c>
      <c r="FL18240" s="55">
        <v>0.5</v>
      </c>
    </row>
    <row r="18241" ht="14.25" customHeight="1" outlineLevel="1" spans="162:168">
      <c r="FF18241" s="55">
        <v>18234</v>
      </c>
      <c r="FG18241" s="55" t="s">
        <v>1250</v>
      </c>
      <c r="FH18241" s="55" t="s">
        <v>1252</v>
      </c>
      <c r="FI18241" s="55">
        <v>3</v>
      </c>
      <c r="FJ18241" s="55">
        <v>10000</v>
      </c>
      <c r="FK18241" s="55" t="s">
        <v>1249</v>
      </c>
      <c r="FL18241" s="55">
        <v>0.5</v>
      </c>
    </row>
    <row r="18242" ht="14.25" customHeight="1" outlineLevel="1" spans="162:168">
      <c r="FF18242" s="55">
        <v>18235</v>
      </c>
      <c r="FG18242" s="55" t="s">
        <v>1250</v>
      </c>
      <c r="FH18242" s="55" t="s">
        <v>1252</v>
      </c>
      <c r="FI18242" s="55">
        <v>3</v>
      </c>
      <c r="FJ18242" s="55">
        <v>25000</v>
      </c>
      <c r="FK18242" s="55" t="s">
        <v>1249</v>
      </c>
      <c r="FL18242" s="55">
        <v>0.5</v>
      </c>
    </row>
    <row r="18243" ht="14.25" customHeight="1" outlineLevel="1" spans="162:168">
      <c r="FF18243" s="55">
        <v>18236</v>
      </c>
      <c r="FG18243" s="55" t="s">
        <v>1250</v>
      </c>
      <c r="FH18243" s="55" t="s">
        <v>1252</v>
      </c>
      <c r="FI18243" s="55">
        <v>3</v>
      </c>
      <c r="FJ18243" s="55">
        <v>50000</v>
      </c>
      <c r="FK18243" s="55" t="s">
        <v>1249</v>
      </c>
      <c r="FL18243" s="55">
        <v>0.5</v>
      </c>
    </row>
    <row r="18244" ht="14.25" customHeight="1" outlineLevel="1" spans="162:168">
      <c r="FF18244" s="55">
        <v>18237</v>
      </c>
      <c r="FG18244" s="55" t="s">
        <v>1250</v>
      </c>
      <c r="FH18244" s="55" t="s">
        <v>1252</v>
      </c>
      <c r="FI18244" s="55">
        <v>3</v>
      </c>
      <c r="FJ18244" s="55">
        <v>80000</v>
      </c>
      <c r="FK18244" s="55" t="s">
        <v>1249</v>
      </c>
      <c r="FL18244" s="55">
        <v>0.5</v>
      </c>
    </row>
    <row r="18245" ht="14.25" customHeight="1" outlineLevel="1" spans="162:168">
      <c r="FF18245" s="55">
        <v>18238</v>
      </c>
      <c r="FG18245" s="55" t="s">
        <v>1250</v>
      </c>
      <c r="FH18245" s="55" t="s">
        <v>1252</v>
      </c>
      <c r="FI18245" s="55">
        <v>3</v>
      </c>
      <c r="FJ18245" s="55">
        <v>130000</v>
      </c>
      <c r="FK18245" s="55" t="s">
        <v>1249</v>
      </c>
      <c r="FL18245" s="55">
        <v>0.5</v>
      </c>
    </row>
    <row r="18246" ht="14.25" customHeight="1" outlineLevel="1" spans="162:168">
      <c r="FF18246" s="55">
        <v>18239</v>
      </c>
      <c r="FG18246" s="55" t="s">
        <v>1250</v>
      </c>
      <c r="FH18246" s="55" t="s">
        <v>1252</v>
      </c>
      <c r="FI18246" s="55">
        <v>3</v>
      </c>
      <c r="FJ18246" s="55">
        <v>260000</v>
      </c>
      <c r="FK18246" s="55" t="s">
        <v>1249</v>
      </c>
      <c r="FL18246" s="55">
        <v>0.5</v>
      </c>
    </row>
    <row r="18247" ht="14.25" customHeight="1" outlineLevel="1" spans="162:168">
      <c r="FF18247" s="55">
        <v>18240</v>
      </c>
      <c r="FG18247" s="55" t="s">
        <v>1250</v>
      </c>
      <c r="FH18247" s="55" t="s">
        <v>1252</v>
      </c>
      <c r="FI18247" s="55">
        <v>3</v>
      </c>
      <c r="FJ18247" s="55">
        <v>400000</v>
      </c>
      <c r="FK18247" s="55" t="s">
        <v>1249</v>
      </c>
      <c r="FL18247" s="55">
        <v>0.5</v>
      </c>
    </row>
    <row r="18248" ht="14.25" customHeight="1" outlineLevel="1" spans="162:168">
      <c r="FF18248" s="55">
        <v>18241</v>
      </c>
      <c r="FG18248" s="55" t="s">
        <v>1250</v>
      </c>
      <c r="FH18248" s="55" t="s">
        <v>1252</v>
      </c>
      <c r="FI18248" s="55">
        <v>3</v>
      </c>
      <c r="FJ18248" s="55">
        <v>530000</v>
      </c>
      <c r="FK18248" s="55" t="s">
        <v>1249</v>
      </c>
      <c r="FL18248" s="55">
        <v>0.5</v>
      </c>
    </row>
    <row r="18249" ht="14.25" customHeight="1" outlineLevel="1" spans="162:168">
      <c r="FF18249" s="55">
        <v>18242</v>
      </c>
      <c r="FG18249" s="55" t="s">
        <v>1250</v>
      </c>
      <c r="FH18249" s="55" t="s">
        <v>1252</v>
      </c>
      <c r="FI18249" s="55">
        <v>3</v>
      </c>
      <c r="FJ18249" s="55">
        <v>540000</v>
      </c>
      <c r="FK18249" s="55" t="s">
        <v>1249</v>
      </c>
      <c r="FL18249" s="55">
        <v>0.5</v>
      </c>
    </row>
    <row r="18250" ht="14.25" customHeight="1" outlineLevel="1" spans="162:168">
      <c r="FF18250" s="55">
        <v>18243</v>
      </c>
      <c r="FG18250" s="55" t="s">
        <v>1250</v>
      </c>
      <c r="FH18250" s="55" t="s">
        <v>1252</v>
      </c>
      <c r="FI18250" s="55">
        <v>4</v>
      </c>
      <c r="FJ18250" s="55">
        <v>0</v>
      </c>
      <c r="FK18250" s="55" t="s">
        <v>1249</v>
      </c>
      <c r="FL18250" s="55">
        <v>0.5</v>
      </c>
    </row>
    <row r="18251" ht="14.25" customHeight="1" outlineLevel="1" spans="162:168">
      <c r="FF18251" s="55">
        <v>18244</v>
      </c>
      <c r="FG18251" s="55" t="s">
        <v>1250</v>
      </c>
      <c r="FH18251" s="55" t="s">
        <v>1252</v>
      </c>
      <c r="FI18251" s="55">
        <v>4</v>
      </c>
      <c r="FJ18251" s="55">
        <v>1000</v>
      </c>
      <c r="FK18251" s="55" t="s">
        <v>1249</v>
      </c>
      <c r="FL18251" s="55">
        <v>0.5</v>
      </c>
    </row>
    <row r="18252" ht="14.25" customHeight="1" outlineLevel="1" spans="162:168">
      <c r="FF18252" s="55">
        <v>18245</v>
      </c>
      <c r="FG18252" s="55" t="s">
        <v>1250</v>
      </c>
      <c r="FH18252" s="55" t="s">
        <v>1252</v>
      </c>
      <c r="FI18252" s="55">
        <v>4</v>
      </c>
      <c r="FJ18252" s="55">
        <v>2500</v>
      </c>
      <c r="FK18252" s="55" t="s">
        <v>1249</v>
      </c>
      <c r="FL18252" s="55">
        <v>0.5</v>
      </c>
    </row>
    <row r="18253" ht="14.25" customHeight="1" outlineLevel="1" spans="162:168">
      <c r="FF18253" s="55">
        <v>18246</v>
      </c>
      <c r="FG18253" s="55" t="s">
        <v>1250</v>
      </c>
      <c r="FH18253" s="55" t="s">
        <v>1252</v>
      </c>
      <c r="FI18253" s="55">
        <v>4</v>
      </c>
      <c r="FJ18253" s="55">
        <v>5000</v>
      </c>
      <c r="FK18253" s="55" t="s">
        <v>1249</v>
      </c>
      <c r="FL18253" s="55">
        <v>0.5</v>
      </c>
    </row>
    <row r="18254" ht="14.25" customHeight="1" outlineLevel="1" spans="162:168">
      <c r="FF18254" s="55">
        <v>18247</v>
      </c>
      <c r="FG18254" s="55" t="s">
        <v>1250</v>
      </c>
      <c r="FH18254" s="55" t="s">
        <v>1252</v>
      </c>
      <c r="FI18254" s="55">
        <v>4</v>
      </c>
      <c r="FJ18254" s="55">
        <v>10000</v>
      </c>
      <c r="FK18254" s="55" t="s">
        <v>1249</v>
      </c>
      <c r="FL18254" s="55">
        <v>0.5</v>
      </c>
    </row>
    <row r="18255" ht="14.25" customHeight="1" outlineLevel="1" spans="162:168">
      <c r="FF18255" s="55">
        <v>18248</v>
      </c>
      <c r="FG18255" s="55" t="s">
        <v>1250</v>
      </c>
      <c r="FH18255" s="55" t="s">
        <v>1252</v>
      </c>
      <c r="FI18255" s="55">
        <v>4</v>
      </c>
      <c r="FJ18255" s="55">
        <v>25000</v>
      </c>
      <c r="FK18255" s="55" t="s">
        <v>1249</v>
      </c>
      <c r="FL18255" s="55">
        <v>0.5</v>
      </c>
    </row>
    <row r="18256" ht="14.25" customHeight="1" outlineLevel="1" spans="162:168">
      <c r="FF18256" s="55">
        <v>18249</v>
      </c>
      <c r="FG18256" s="55" t="s">
        <v>1250</v>
      </c>
      <c r="FH18256" s="55" t="s">
        <v>1252</v>
      </c>
      <c r="FI18256" s="55">
        <v>4</v>
      </c>
      <c r="FJ18256" s="55">
        <v>50000</v>
      </c>
      <c r="FK18256" s="55" t="s">
        <v>1249</v>
      </c>
      <c r="FL18256" s="55">
        <v>0.5</v>
      </c>
    </row>
    <row r="18257" ht="14.25" customHeight="1" outlineLevel="1" spans="162:168">
      <c r="FF18257" s="55">
        <v>18250</v>
      </c>
      <c r="FG18257" s="55" t="s">
        <v>1250</v>
      </c>
      <c r="FH18257" s="55" t="s">
        <v>1252</v>
      </c>
      <c r="FI18257" s="55">
        <v>4</v>
      </c>
      <c r="FJ18257" s="55">
        <v>80000</v>
      </c>
      <c r="FK18257" s="55" t="s">
        <v>1249</v>
      </c>
      <c r="FL18257" s="55">
        <v>0.5</v>
      </c>
    </row>
    <row r="18258" ht="14.25" customHeight="1" outlineLevel="1" spans="162:168">
      <c r="FF18258" s="55">
        <v>18251</v>
      </c>
      <c r="FG18258" s="55" t="s">
        <v>1250</v>
      </c>
      <c r="FH18258" s="55" t="s">
        <v>1252</v>
      </c>
      <c r="FI18258" s="55">
        <v>4</v>
      </c>
      <c r="FJ18258" s="55">
        <v>130000</v>
      </c>
      <c r="FK18258" s="55" t="s">
        <v>1249</v>
      </c>
      <c r="FL18258" s="55">
        <v>0.5</v>
      </c>
    </row>
    <row r="18259" ht="14.25" customHeight="1" outlineLevel="1" spans="162:168">
      <c r="FF18259" s="55">
        <v>18252</v>
      </c>
      <c r="FG18259" s="55" t="s">
        <v>1250</v>
      </c>
      <c r="FH18259" s="55" t="s">
        <v>1252</v>
      </c>
      <c r="FI18259" s="55">
        <v>4</v>
      </c>
      <c r="FJ18259" s="55">
        <v>260000</v>
      </c>
      <c r="FK18259" s="55" t="s">
        <v>1249</v>
      </c>
      <c r="FL18259" s="55">
        <v>0.5</v>
      </c>
    </row>
    <row r="18260" ht="14.25" customHeight="1" outlineLevel="1" spans="162:168">
      <c r="FF18260" s="55">
        <v>18253</v>
      </c>
      <c r="FG18260" s="55" t="s">
        <v>1250</v>
      </c>
      <c r="FH18260" s="55" t="s">
        <v>1252</v>
      </c>
      <c r="FI18260" s="55">
        <v>4</v>
      </c>
      <c r="FJ18260" s="55">
        <v>400000</v>
      </c>
      <c r="FK18260" s="55" t="s">
        <v>1249</v>
      </c>
      <c r="FL18260" s="55">
        <v>0.5</v>
      </c>
    </row>
    <row r="18261" ht="14.25" customHeight="1" outlineLevel="1" spans="162:168">
      <c r="FF18261" s="55">
        <v>18254</v>
      </c>
      <c r="FG18261" s="55" t="s">
        <v>1250</v>
      </c>
      <c r="FH18261" s="55" t="s">
        <v>1252</v>
      </c>
      <c r="FI18261" s="55">
        <v>4</v>
      </c>
      <c r="FJ18261" s="55">
        <v>530000</v>
      </c>
      <c r="FK18261" s="55" t="s">
        <v>1249</v>
      </c>
      <c r="FL18261" s="55">
        <v>0.5</v>
      </c>
    </row>
    <row r="18262" ht="14.25" customHeight="1" outlineLevel="1" spans="162:168">
      <c r="FF18262" s="55">
        <v>18255</v>
      </c>
      <c r="FG18262" s="55" t="s">
        <v>1250</v>
      </c>
      <c r="FH18262" s="55" t="s">
        <v>1252</v>
      </c>
      <c r="FI18262" s="55">
        <v>4</v>
      </c>
      <c r="FJ18262" s="55">
        <v>540000</v>
      </c>
      <c r="FK18262" s="55" t="s">
        <v>1249</v>
      </c>
      <c r="FL18262" s="55">
        <v>0.5</v>
      </c>
    </row>
    <row r="18263" ht="14.25" customHeight="1" outlineLevel="1" spans="162:168">
      <c r="FF18263" s="55">
        <v>18256</v>
      </c>
      <c r="FG18263" s="55" t="s">
        <v>1250</v>
      </c>
      <c r="FH18263" s="55" t="s">
        <v>1252</v>
      </c>
      <c r="FI18263" s="55">
        <v>5</v>
      </c>
      <c r="FJ18263" s="55">
        <v>0</v>
      </c>
      <c r="FK18263" s="55" t="s">
        <v>1249</v>
      </c>
      <c r="FL18263" s="55">
        <v>0.5</v>
      </c>
    </row>
    <row r="18264" ht="14.25" customHeight="1" outlineLevel="1" spans="162:168">
      <c r="FF18264" s="55">
        <v>18257</v>
      </c>
      <c r="FG18264" s="55" t="s">
        <v>1250</v>
      </c>
      <c r="FH18264" s="55" t="s">
        <v>1252</v>
      </c>
      <c r="FI18264" s="55">
        <v>5</v>
      </c>
      <c r="FJ18264" s="55">
        <v>1000</v>
      </c>
      <c r="FK18264" s="55" t="s">
        <v>1249</v>
      </c>
      <c r="FL18264" s="55">
        <v>0.5</v>
      </c>
    </row>
    <row r="18265" ht="14.25" customHeight="1" outlineLevel="1" spans="162:168">
      <c r="FF18265" s="55">
        <v>18258</v>
      </c>
      <c r="FG18265" s="55" t="s">
        <v>1250</v>
      </c>
      <c r="FH18265" s="55" t="s">
        <v>1252</v>
      </c>
      <c r="FI18265" s="55">
        <v>5</v>
      </c>
      <c r="FJ18265" s="55">
        <v>2500</v>
      </c>
      <c r="FK18265" s="55" t="s">
        <v>1249</v>
      </c>
      <c r="FL18265" s="55">
        <v>0.5</v>
      </c>
    </row>
    <row r="18266" ht="14.25" customHeight="1" outlineLevel="1" spans="162:168">
      <c r="FF18266" s="55">
        <v>18259</v>
      </c>
      <c r="FG18266" s="55" t="s">
        <v>1250</v>
      </c>
      <c r="FH18266" s="55" t="s">
        <v>1252</v>
      </c>
      <c r="FI18266" s="55">
        <v>5</v>
      </c>
      <c r="FJ18266" s="55">
        <v>5000</v>
      </c>
      <c r="FK18266" s="55" t="s">
        <v>1249</v>
      </c>
      <c r="FL18266" s="55">
        <v>0.5</v>
      </c>
    </row>
    <row r="18267" ht="14.25" customHeight="1" outlineLevel="1" spans="162:168">
      <c r="FF18267" s="55">
        <v>18260</v>
      </c>
      <c r="FG18267" s="55" t="s">
        <v>1250</v>
      </c>
      <c r="FH18267" s="55" t="s">
        <v>1252</v>
      </c>
      <c r="FI18267" s="55">
        <v>5</v>
      </c>
      <c r="FJ18267" s="55">
        <v>10000</v>
      </c>
      <c r="FK18267" s="55" t="s">
        <v>1249</v>
      </c>
      <c r="FL18267" s="55">
        <v>0.5</v>
      </c>
    </row>
    <row r="18268" ht="14.25" customHeight="1" outlineLevel="1" spans="162:168">
      <c r="FF18268" s="55">
        <v>18261</v>
      </c>
      <c r="FG18268" s="55" t="s">
        <v>1250</v>
      </c>
      <c r="FH18268" s="55" t="s">
        <v>1252</v>
      </c>
      <c r="FI18268" s="55">
        <v>5</v>
      </c>
      <c r="FJ18268" s="55">
        <v>25000</v>
      </c>
      <c r="FK18268" s="55" t="s">
        <v>1249</v>
      </c>
      <c r="FL18268" s="55">
        <v>0.5</v>
      </c>
    </row>
    <row r="18269" ht="14.25" customHeight="1" outlineLevel="1" spans="162:168">
      <c r="FF18269" s="55">
        <v>18262</v>
      </c>
      <c r="FG18269" s="55" t="s">
        <v>1250</v>
      </c>
      <c r="FH18269" s="55" t="s">
        <v>1252</v>
      </c>
      <c r="FI18269" s="55">
        <v>5</v>
      </c>
      <c r="FJ18269" s="55">
        <v>50000</v>
      </c>
      <c r="FK18269" s="55" t="s">
        <v>1249</v>
      </c>
      <c r="FL18269" s="55">
        <v>0.5</v>
      </c>
    </row>
    <row r="18270" ht="14.25" customHeight="1" outlineLevel="1" spans="162:168">
      <c r="FF18270" s="55">
        <v>18263</v>
      </c>
      <c r="FG18270" s="55" t="s">
        <v>1250</v>
      </c>
      <c r="FH18270" s="55" t="s">
        <v>1252</v>
      </c>
      <c r="FI18270" s="55">
        <v>5</v>
      </c>
      <c r="FJ18270" s="55">
        <v>80000</v>
      </c>
      <c r="FK18270" s="55" t="s">
        <v>1249</v>
      </c>
      <c r="FL18270" s="55">
        <v>0.5</v>
      </c>
    </row>
    <row r="18271" ht="14.25" customHeight="1" outlineLevel="1" spans="162:168">
      <c r="FF18271" s="55">
        <v>18264</v>
      </c>
      <c r="FG18271" s="55" t="s">
        <v>1250</v>
      </c>
      <c r="FH18271" s="55" t="s">
        <v>1252</v>
      </c>
      <c r="FI18271" s="55">
        <v>5</v>
      </c>
      <c r="FJ18271" s="55">
        <v>130000</v>
      </c>
      <c r="FK18271" s="55" t="s">
        <v>1249</v>
      </c>
      <c r="FL18271" s="55">
        <v>0.5</v>
      </c>
    </row>
    <row r="18272" ht="14.25" customHeight="1" outlineLevel="1" spans="162:168">
      <c r="FF18272" s="55">
        <v>18265</v>
      </c>
      <c r="FG18272" s="55" t="s">
        <v>1250</v>
      </c>
      <c r="FH18272" s="55" t="s">
        <v>1252</v>
      </c>
      <c r="FI18272" s="55">
        <v>5</v>
      </c>
      <c r="FJ18272" s="55">
        <v>260000</v>
      </c>
      <c r="FK18272" s="55" t="s">
        <v>1249</v>
      </c>
      <c r="FL18272" s="55">
        <v>0.5</v>
      </c>
    </row>
    <row r="18273" ht="14.25" customHeight="1" outlineLevel="1" spans="162:168">
      <c r="FF18273" s="55">
        <v>18266</v>
      </c>
      <c r="FG18273" s="55" t="s">
        <v>1250</v>
      </c>
      <c r="FH18273" s="55" t="s">
        <v>1252</v>
      </c>
      <c r="FI18273" s="55">
        <v>5</v>
      </c>
      <c r="FJ18273" s="55">
        <v>400000</v>
      </c>
      <c r="FK18273" s="55" t="s">
        <v>1249</v>
      </c>
      <c r="FL18273" s="55">
        <v>0.5</v>
      </c>
    </row>
    <row r="18274" ht="14.25" customHeight="1" outlineLevel="1" spans="162:168">
      <c r="FF18274" s="55">
        <v>18267</v>
      </c>
      <c r="FG18274" s="55" t="s">
        <v>1250</v>
      </c>
      <c r="FH18274" s="55" t="s">
        <v>1252</v>
      </c>
      <c r="FI18274" s="55">
        <v>5</v>
      </c>
      <c r="FJ18274" s="55">
        <v>530000</v>
      </c>
      <c r="FK18274" s="55" t="s">
        <v>1249</v>
      </c>
      <c r="FL18274" s="55">
        <v>0.5</v>
      </c>
    </row>
    <row r="18275" ht="14.25" customHeight="1" outlineLevel="1" spans="162:168">
      <c r="FF18275" s="55">
        <v>18268</v>
      </c>
      <c r="FG18275" s="55" t="s">
        <v>1250</v>
      </c>
      <c r="FH18275" s="55" t="s">
        <v>1252</v>
      </c>
      <c r="FI18275" s="55">
        <v>5</v>
      </c>
      <c r="FJ18275" s="55">
        <v>540000</v>
      </c>
      <c r="FK18275" s="55" t="s">
        <v>1249</v>
      </c>
      <c r="FL18275" s="55">
        <v>0.5</v>
      </c>
    </row>
    <row r="18276" ht="14.25" customHeight="1" outlineLevel="1" spans="162:168">
      <c r="FF18276" s="55">
        <v>18269</v>
      </c>
      <c r="FG18276" s="55" t="s">
        <v>1250</v>
      </c>
      <c r="FH18276" s="55" t="s">
        <v>1252</v>
      </c>
      <c r="FI18276" s="55">
        <v>6</v>
      </c>
      <c r="FJ18276" s="55">
        <v>0</v>
      </c>
      <c r="FK18276" s="55" t="s">
        <v>1249</v>
      </c>
      <c r="FL18276" s="55">
        <v>0.5</v>
      </c>
    </row>
    <row r="18277" ht="14.25" customHeight="1" outlineLevel="1" spans="162:168">
      <c r="FF18277" s="55">
        <v>18270</v>
      </c>
      <c r="FG18277" s="55" t="s">
        <v>1250</v>
      </c>
      <c r="FH18277" s="55" t="s">
        <v>1252</v>
      </c>
      <c r="FI18277" s="55">
        <v>6</v>
      </c>
      <c r="FJ18277" s="55">
        <v>1000</v>
      </c>
      <c r="FK18277" s="55" t="s">
        <v>1249</v>
      </c>
      <c r="FL18277" s="55">
        <v>0.5</v>
      </c>
    </row>
    <row r="18278" ht="14.25" customHeight="1" outlineLevel="1" spans="162:168">
      <c r="FF18278" s="55">
        <v>18271</v>
      </c>
      <c r="FG18278" s="55" t="s">
        <v>1250</v>
      </c>
      <c r="FH18278" s="55" t="s">
        <v>1252</v>
      </c>
      <c r="FI18278" s="55">
        <v>6</v>
      </c>
      <c r="FJ18278" s="55">
        <v>2500</v>
      </c>
      <c r="FK18278" s="55" t="s">
        <v>1249</v>
      </c>
      <c r="FL18278" s="55">
        <v>0.5</v>
      </c>
    </row>
    <row r="18279" ht="14.25" customHeight="1" outlineLevel="1" spans="162:168">
      <c r="FF18279" s="55">
        <v>18272</v>
      </c>
      <c r="FG18279" s="55" t="s">
        <v>1250</v>
      </c>
      <c r="FH18279" s="55" t="s">
        <v>1252</v>
      </c>
      <c r="FI18279" s="55">
        <v>6</v>
      </c>
      <c r="FJ18279" s="55">
        <v>5000</v>
      </c>
      <c r="FK18279" s="55" t="s">
        <v>1249</v>
      </c>
      <c r="FL18279" s="55">
        <v>0.5</v>
      </c>
    </row>
    <row r="18280" ht="14.25" customHeight="1" outlineLevel="1" spans="162:168">
      <c r="FF18280" s="55">
        <v>18273</v>
      </c>
      <c r="FG18280" s="55" t="s">
        <v>1250</v>
      </c>
      <c r="FH18280" s="55" t="s">
        <v>1252</v>
      </c>
      <c r="FI18280" s="55">
        <v>6</v>
      </c>
      <c r="FJ18280" s="55">
        <v>10000</v>
      </c>
      <c r="FK18280" s="55" t="s">
        <v>1249</v>
      </c>
      <c r="FL18280" s="55">
        <v>0.5</v>
      </c>
    </row>
    <row r="18281" ht="14.25" customHeight="1" outlineLevel="1" spans="162:168">
      <c r="FF18281" s="55">
        <v>18274</v>
      </c>
      <c r="FG18281" s="55" t="s">
        <v>1250</v>
      </c>
      <c r="FH18281" s="55" t="s">
        <v>1252</v>
      </c>
      <c r="FI18281" s="55">
        <v>6</v>
      </c>
      <c r="FJ18281" s="55">
        <v>25000</v>
      </c>
      <c r="FK18281" s="55" t="s">
        <v>1249</v>
      </c>
      <c r="FL18281" s="55">
        <v>0.5</v>
      </c>
    </row>
    <row r="18282" ht="14.25" customHeight="1" outlineLevel="1" spans="162:168">
      <c r="FF18282" s="55">
        <v>18275</v>
      </c>
      <c r="FG18282" s="55" t="s">
        <v>1250</v>
      </c>
      <c r="FH18282" s="55" t="s">
        <v>1252</v>
      </c>
      <c r="FI18282" s="55">
        <v>6</v>
      </c>
      <c r="FJ18282" s="55">
        <v>50000</v>
      </c>
      <c r="FK18282" s="55" t="s">
        <v>1249</v>
      </c>
      <c r="FL18282" s="55">
        <v>0.5</v>
      </c>
    </row>
    <row r="18283" ht="14.25" customHeight="1" outlineLevel="1" spans="162:168">
      <c r="FF18283" s="55">
        <v>18276</v>
      </c>
      <c r="FG18283" s="55" t="s">
        <v>1250</v>
      </c>
      <c r="FH18283" s="55" t="s">
        <v>1252</v>
      </c>
      <c r="FI18283" s="55">
        <v>6</v>
      </c>
      <c r="FJ18283" s="55">
        <v>80000</v>
      </c>
      <c r="FK18283" s="55" t="s">
        <v>1249</v>
      </c>
      <c r="FL18283" s="55">
        <v>0.5</v>
      </c>
    </row>
    <row r="18284" ht="14.25" customHeight="1" outlineLevel="1" spans="162:168">
      <c r="FF18284" s="55">
        <v>18277</v>
      </c>
      <c r="FG18284" s="55" t="s">
        <v>1250</v>
      </c>
      <c r="FH18284" s="55" t="s">
        <v>1252</v>
      </c>
      <c r="FI18284" s="55">
        <v>6</v>
      </c>
      <c r="FJ18284" s="55">
        <v>130000</v>
      </c>
      <c r="FK18284" s="55" t="s">
        <v>1249</v>
      </c>
      <c r="FL18284" s="55">
        <v>0.5</v>
      </c>
    </row>
    <row r="18285" ht="14.25" customHeight="1" outlineLevel="1" spans="162:168">
      <c r="FF18285" s="55">
        <v>18278</v>
      </c>
      <c r="FG18285" s="55" t="s">
        <v>1250</v>
      </c>
      <c r="FH18285" s="55" t="s">
        <v>1252</v>
      </c>
      <c r="FI18285" s="55">
        <v>6</v>
      </c>
      <c r="FJ18285" s="55">
        <v>260000</v>
      </c>
      <c r="FK18285" s="55" t="s">
        <v>1249</v>
      </c>
      <c r="FL18285" s="55">
        <v>0.5</v>
      </c>
    </row>
    <row r="18286" ht="14.25" customHeight="1" outlineLevel="1" spans="162:168">
      <c r="FF18286" s="55">
        <v>18279</v>
      </c>
      <c r="FG18286" s="55" t="s">
        <v>1250</v>
      </c>
      <c r="FH18286" s="55" t="s">
        <v>1252</v>
      </c>
      <c r="FI18286" s="55">
        <v>6</v>
      </c>
      <c r="FJ18286" s="55">
        <v>400000</v>
      </c>
      <c r="FK18286" s="55" t="s">
        <v>1249</v>
      </c>
      <c r="FL18286" s="55">
        <v>0.5</v>
      </c>
    </row>
    <row r="18287" ht="14.25" customHeight="1" outlineLevel="1" spans="162:168">
      <c r="FF18287" s="55">
        <v>18280</v>
      </c>
      <c r="FG18287" s="55" t="s">
        <v>1250</v>
      </c>
      <c r="FH18287" s="55" t="s">
        <v>1252</v>
      </c>
      <c r="FI18287" s="55">
        <v>6</v>
      </c>
      <c r="FJ18287" s="55">
        <v>530000</v>
      </c>
      <c r="FK18287" s="55" t="s">
        <v>1249</v>
      </c>
      <c r="FL18287" s="55">
        <v>0.5</v>
      </c>
    </row>
    <row r="18288" ht="14.25" customHeight="1" outlineLevel="1" spans="162:168">
      <c r="FF18288" s="55">
        <v>18281</v>
      </c>
      <c r="FG18288" s="55" t="s">
        <v>1250</v>
      </c>
      <c r="FH18288" s="55" t="s">
        <v>1252</v>
      </c>
      <c r="FI18288" s="55">
        <v>6</v>
      </c>
      <c r="FJ18288" s="55">
        <v>540000</v>
      </c>
      <c r="FK18288" s="55" t="s">
        <v>1249</v>
      </c>
      <c r="FL18288" s="55">
        <v>0.5</v>
      </c>
    </row>
    <row r="18289" ht="14.25" customHeight="1" outlineLevel="1" spans="162:168">
      <c r="FF18289" s="55">
        <v>18282</v>
      </c>
      <c r="FG18289" s="55" t="s">
        <v>1250</v>
      </c>
      <c r="FH18289" s="55" t="s">
        <v>1252</v>
      </c>
      <c r="FI18289" s="55">
        <v>7</v>
      </c>
      <c r="FJ18289" s="55">
        <v>0</v>
      </c>
      <c r="FK18289" s="55" t="s">
        <v>1249</v>
      </c>
      <c r="FL18289" s="55">
        <v>0.5</v>
      </c>
    </row>
    <row r="18290" ht="14.25" customHeight="1" outlineLevel="1" spans="162:168">
      <c r="FF18290" s="55">
        <v>18283</v>
      </c>
      <c r="FG18290" s="55" t="s">
        <v>1250</v>
      </c>
      <c r="FH18290" s="55" t="s">
        <v>1252</v>
      </c>
      <c r="FI18290" s="55">
        <v>7</v>
      </c>
      <c r="FJ18290" s="55">
        <v>1000</v>
      </c>
      <c r="FK18290" s="55" t="s">
        <v>1249</v>
      </c>
      <c r="FL18290" s="55">
        <v>0.5</v>
      </c>
    </row>
    <row r="18291" ht="14.25" customHeight="1" outlineLevel="1" spans="162:168">
      <c r="FF18291" s="55">
        <v>18284</v>
      </c>
      <c r="FG18291" s="55" t="s">
        <v>1250</v>
      </c>
      <c r="FH18291" s="55" t="s">
        <v>1252</v>
      </c>
      <c r="FI18291" s="55">
        <v>7</v>
      </c>
      <c r="FJ18291" s="55">
        <v>2500</v>
      </c>
      <c r="FK18291" s="55" t="s">
        <v>1249</v>
      </c>
      <c r="FL18291" s="55">
        <v>0.5</v>
      </c>
    </row>
    <row r="18292" ht="14.25" customHeight="1" outlineLevel="1" spans="162:168">
      <c r="FF18292" s="55">
        <v>18285</v>
      </c>
      <c r="FG18292" s="55" t="s">
        <v>1250</v>
      </c>
      <c r="FH18292" s="55" t="s">
        <v>1252</v>
      </c>
      <c r="FI18292" s="55">
        <v>7</v>
      </c>
      <c r="FJ18292" s="55">
        <v>5000</v>
      </c>
      <c r="FK18292" s="55" t="s">
        <v>1249</v>
      </c>
      <c r="FL18292" s="55">
        <v>0.5</v>
      </c>
    </row>
    <row r="18293" ht="14.25" customHeight="1" outlineLevel="1" spans="162:168">
      <c r="FF18293" s="55">
        <v>18286</v>
      </c>
      <c r="FG18293" s="55" t="s">
        <v>1250</v>
      </c>
      <c r="FH18293" s="55" t="s">
        <v>1252</v>
      </c>
      <c r="FI18293" s="55">
        <v>7</v>
      </c>
      <c r="FJ18293" s="55">
        <v>10000</v>
      </c>
      <c r="FK18293" s="55" t="s">
        <v>1249</v>
      </c>
      <c r="FL18293" s="55">
        <v>0.5</v>
      </c>
    </row>
    <row r="18294" ht="14.25" customHeight="1" outlineLevel="1" spans="162:168">
      <c r="FF18294" s="55">
        <v>18287</v>
      </c>
      <c r="FG18294" s="55" t="s">
        <v>1250</v>
      </c>
      <c r="FH18294" s="55" t="s">
        <v>1252</v>
      </c>
      <c r="FI18294" s="55">
        <v>7</v>
      </c>
      <c r="FJ18294" s="55">
        <v>25000</v>
      </c>
      <c r="FK18294" s="55" t="s">
        <v>1249</v>
      </c>
      <c r="FL18294" s="55">
        <v>0.5</v>
      </c>
    </row>
    <row r="18295" ht="14.25" customHeight="1" outlineLevel="1" spans="162:168">
      <c r="FF18295" s="55">
        <v>18288</v>
      </c>
      <c r="FG18295" s="55" t="s">
        <v>1250</v>
      </c>
      <c r="FH18295" s="55" t="s">
        <v>1252</v>
      </c>
      <c r="FI18295" s="55">
        <v>7</v>
      </c>
      <c r="FJ18295" s="55">
        <v>50000</v>
      </c>
      <c r="FK18295" s="55" t="s">
        <v>1249</v>
      </c>
      <c r="FL18295" s="55">
        <v>0.5</v>
      </c>
    </row>
    <row r="18296" ht="14.25" customHeight="1" outlineLevel="1" spans="162:168">
      <c r="FF18296" s="55">
        <v>18289</v>
      </c>
      <c r="FG18296" s="55" t="s">
        <v>1250</v>
      </c>
      <c r="FH18296" s="55" t="s">
        <v>1252</v>
      </c>
      <c r="FI18296" s="55">
        <v>7</v>
      </c>
      <c r="FJ18296" s="55">
        <v>80000</v>
      </c>
      <c r="FK18296" s="55" t="s">
        <v>1249</v>
      </c>
      <c r="FL18296" s="55">
        <v>0.5</v>
      </c>
    </row>
    <row r="18297" ht="14.25" customHeight="1" outlineLevel="1" spans="162:168">
      <c r="FF18297" s="55">
        <v>18290</v>
      </c>
      <c r="FG18297" s="55" t="s">
        <v>1250</v>
      </c>
      <c r="FH18297" s="55" t="s">
        <v>1252</v>
      </c>
      <c r="FI18297" s="55">
        <v>7</v>
      </c>
      <c r="FJ18297" s="55">
        <v>130000</v>
      </c>
      <c r="FK18297" s="55" t="s">
        <v>1249</v>
      </c>
      <c r="FL18297" s="55">
        <v>0.5</v>
      </c>
    </row>
    <row r="18298" ht="14.25" customHeight="1" outlineLevel="1" spans="162:168">
      <c r="FF18298" s="55">
        <v>18291</v>
      </c>
      <c r="FG18298" s="55" t="s">
        <v>1250</v>
      </c>
      <c r="FH18298" s="55" t="s">
        <v>1252</v>
      </c>
      <c r="FI18298" s="55">
        <v>7</v>
      </c>
      <c r="FJ18298" s="55">
        <v>260000</v>
      </c>
      <c r="FK18298" s="55" t="s">
        <v>1249</v>
      </c>
      <c r="FL18298" s="55">
        <v>0.5</v>
      </c>
    </row>
    <row r="18299" ht="14.25" customHeight="1" outlineLevel="1" spans="162:168">
      <c r="FF18299" s="55">
        <v>18292</v>
      </c>
      <c r="FG18299" s="55" t="s">
        <v>1250</v>
      </c>
      <c r="FH18299" s="55" t="s">
        <v>1252</v>
      </c>
      <c r="FI18299" s="55">
        <v>7</v>
      </c>
      <c r="FJ18299" s="55">
        <v>400000</v>
      </c>
      <c r="FK18299" s="55" t="s">
        <v>1249</v>
      </c>
      <c r="FL18299" s="55">
        <v>0.5</v>
      </c>
    </row>
    <row r="18300" ht="14.25" customHeight="1" outlineLevel="1" spans="162:168">
      <c r="FF18300" s="55">
        <v>18293</v>
      </c>
      <c r="FG18300" s="55" t="s">
        <v>1250</v>
      </c>
      <c r="FH18300" s="55" t="s">
        <v>1252</v>
      </c>
      <c r="FI18300" s="55">
        <v>7</v>
      </c>
      <c r="FJ18300" s="55">
        <v>530000</v>
      </c>
      <c r="FK18300" s="55" t="s">
        <v>1249</v>
      </c>
      <c r="FL18300" s="55">
        <v>0.5</v>
      </c>
    </row>
    <row r="18301" ht="14.25" customHeight="1" outlineLevel="1" spans="162:168">
      <c r="FF18301" s="55">
        <v>18294</v>
      </c>
      <c r="FG18301" s="55" t="s">
        <v>1250</v>
      </c>
      <c r="FH18301" s="55" t="s">
        <v>1252</v>
      </c>
      <c r="FI18301" s="55">
        <v>7</v>
      </c>
      <c r="FJ18301" s="55">
        <v>540000</v>
      </c>
      <c r="FK18301" s="55" t="s">
        <v>1249</v>
      </c>
      <c r="FL18301" s="55">
        <v>0.5</v>
      </c>
    </row>
    <row r="18302" ht="14.25" customHeight="1" outlineLevel="1" spans="162:168">
      <c r="FF18302" s="55">
        <v>18295</v>
      </c>
      <c r="FG18302" s="55" t="s">
        <v>1250</v>
      </c>
      <c r="FH18302" s="55" t="s">
        <v>1252</v>
      </c>
      <c r="FI18302" s="55">
        <v>8</v>
      </c>
      <c r="FJ18302" s="55">
        <v>0</v>
      </c>
      <c r="FK18302" s="55" t="s">
        <v>1249</v>
      </c>
      <c r="FL18302" s="55">
        <v>0.5</v>
      </c>
    </row>
    <row r="18303" ht="14.25" customHeight="1" outlineLevel="1" spans="162:168">
      <c r="FF18303" s="55">
        <v>18296</v>
      </c>
      <c r="FG18303" s="55" t="s">
        <v>1250</v>
      </c>
      <c r="FH18303" s="55" t="s">
        <v>1252</v>
      </c>
      <c r="FI18303" s="55">
        <v>8</v>
      </c>
      <c r="FJ18303" s="55">
        <v>1000</v>
      </c>
      <c r="FK18303" s="55" t="s">
        <v>1249</v>
      </c>
      <c r="FL18303" s="55">
        <v>0.5</v>
      </c>
    </row>
    <row r="18304" ht="14.25" customHeight="1" outlineLevel="1" spans="162:168">
      <c r="FF18304" s="55">
        <v>18297</v>
      </c>
      <c r="FG18304" s="55" t="s">
        <v>1250</v>
      </c>
      <c r="FH18304" s="55" t="s">
        <v>1252</v>
      </c>
      <c r="FI18304" s="55">
        <v>8</v>
      </c>
      <c r="FJ18304" s="55">
        <v>2500</v>
      </c>
      <c r="FK18304" s="55" t="s">
        <v>1249</v>
      </c>
      <c r="FL18304" s="55">
        <v>0.5</v>
      </c>
    </row>
    <row r="18305" ht="14.25" customHeight="1" outlineLevel="1" spans="162:168">
      <c r="FF18305" s="55">
        <v>18298</v>
      </c>
      <c r="FG18305" s="55" t="s">
        <v>1250</v>
      </c>
      <c r="FH18305" s="55" t="s">
        <v>1252</v>
      </c>
      <c r="FI18305" s="55">
        <v>8</v>
      </c>
      <c r="FJ18305" s="55">
        <v>5000</v>
      </c>
      <c r="FK18305" s="55" t="s">
        <v>1249</v>
      </c>
      <c r="FL18305" s="55">
        <v>0.5</v>
      </c>
    </row>
    <row r="18306" ht="14.25" customHeight="1" outlineLevel="1" spans="162:168">
      <c r="FF18306" s="55">
        <v>18299</v>
      </c>
      <c r="FG18306" s="55" t="s">
        <v>1250</v>
      </c>
      <c r="FH18306" s="55" t="s">
        <v>1252</v>
      </c>
      <c r="FI18306" s="55">
        <v>8</v>
      </c>
      <c r="FJ18306" s="55">
        <v>10000</v>
      </c>
      <c r="FK18306" s="55" t="s">
        <v>1249</v>
      </c>
      <c r="FL18306" s="55">
        <v>0.5</v>
      </c>
    </row>
    <row r="18307" ht="14.25" customHeight="1" outlineLevel="1" spans="162:168">
      <c r="FF18307" s="55">
        <v>18300</v>
      </c>
      <c r="FG18307" s="55" t="s">
        <v>1250</v>
      </c>
      <c r="FH18307" s="55" t="s">
        <v>1252</v>
      </c>
      <c r="FI18307" s="55">
        <v>8</v>
      </c>
      <c r="FJ18307" s="55">
        <v>25000</v>
      </c>
      <c r="FK18307" s="55" t="s">
        <v>1249</v>
      </c>
      <c r="FL18307" s="55">
        <v>0.5</v>
      </c>
    </row>
    <row r="18308" ht="14.25" customHeight="1" outlineLevel="1" spans="162:168">
      <c r="FF18308" s="55">
        <v>18301</v>
      </c>
      <c r="FG18308" s="55" t="s">
        <v>1250</v>
      </c>
      <c r="FH18308" s="55" t="s">
        <v>1252</v>
      </c>
      <c r="FI18308" s="55">
        <v>8</v>
      </c>
      <c r="FJ18308" s="55">
        <v>50000</v>
      </c>
      <c r="FK18308" s="55" t="s">
        <v>1249</v>
      </c>
      <c r="FL18308" s="55">
        <v>0.5</v>
      </c>
    </row>
    <row r="18309" ht="14.25" customHeight="1" outlineLevel="1" spans="162:168">
      <c r="FF18309" s="55">
        <v>18302</v>
      </c>
      <c r="FG18309" s="55" t="s">
        <v>1250</v>
      </c>
      <c r="FH18309" s="55" t="s">
        <v>1252</v>
      </c>
      <c r="FI18309" s="55">
        <v>8</v>
      </c>
      <c r="FJ18309" s="55">
        <v>80000</v>
      </c>
      <c r="FK18309" s="55" t="s">
        <v>1249</v>
      </c>
      <c r="FL18309" s="55">
        <v>0.5</v>
      </c>
    </row>
    <row r="18310" ht="14.25" customHeight="1" outlineLevel="1" spans="162:168">
      <c r="FF18310" s="55">
        <v>18303</v>
      </c>
      <c r="FG18310" s="55" t="s">
        <v>1250</v>
      </c>
      <c r="FH18310" s="55" t="s">
        <v>1252</v>
      </c>
      <c r="FI18310" s="55">
        <v>8</v>
      </c>
      <c r="FJ18310" s="55">
        <v>130000</v>
      </c>
      <c r="FK18310" s="55" t="s">
        <v>1249</v>
      </c>
      <c r="FL18310" s="55">
        <v>0.5</v>
      </c>
    </row>
    <row r="18311" ht="14.25" customHeight="1" outlineLevel="1" spans="162:168">
      <c r="FF18311" s="55">
        <v>18304</v>
      </c>
      <c r="FG18311" s="55" t="s">
        <v>1250</v>
      </c>
      <c r="FH18311" s="55" t="s">
        <v>1252</v>
      </c>
      <c r="FI18311" s="55">
        <v>8</v>
      </c>
      <c r="FJ18311" s="55">
        <v>260000</v>
      </c>
      <c r="FK18311" s="55" t="s">
        <v>1249</v>
      </c>
      <c r="FL18311" s="55">
        <v>0.5</v>
      </c>
    </row>
    <row r="18312" ht="14.25" customHeight="1" outlineLevel="1" spans="162:168">
      <c r="FF18312" s="55">
        <v>18305</v>
      </c>
      <c r="FG18312" s="55" t="s">
        <v>1250</v>
      </c>
      <c r="FH18312" s="55" t="s">
        <v>1252</v>
      </c>
      <c r="FI18312" s="55">
        <v>8</v>
      </c>
      <c r="FJ18312" s="55">
        <v>400000</v>
      </c>
      <c r="FK18312" s="55" t="s">
        <v>1249</v>
      </c>
      <c r="FL18312" s="55">
        <v>0.5</v>
      </c>
    </row>
    <row r="18313" ht="14.25" customHeight="1" outlineLevel="1" spans="162:168">
      <c r="FF18313" s="55">
        <v>18306</v>
      </c>
      <c r="FG18313" s="55" t="s">
        <v>1250</v>
      </c>
      <c r="FH18313" s="55" t="s">
        <v>1252</v>
      </c>
      <c r="FI18313" s="55">
        <v>8</v>
      </c>
      <c r="FJ18313" s="55">
        <v>530000</v>
      </c>
      <c r="FK18313" s="55" t="s">
        <v>1249</v>
      </c>
      <c r="FL18313" s="55">
        <v>0.5</v>
      </c>
    </row>
    <row r="18314" ht="14.25" customHeight="1" outlineLevel="1" spans="162:168">
      <c r="FF18314" s="55">
        <v>18307</v>
      </c>
      <c r="FG18314" s="55" t="s">
        <v>1250</v>
      </c>
      <c r="FH18314" s="55" t="s">
        <v>1252</v>
      </c>
      <c r="FI18314" s="55">
        <v>8</v>
      </c>
      <c r="FJ18314" s="55">
        <v>540000</v>
      </c>
      <c r="FK18314" s="55" t="s">
        <v>1249</v>
      </c>
      <c r="FL18314" s="55">
        <v>0.5</v>
      </c>
    </row>
    <row r="18315" ht="14.25" customHeight="1" outlineLevel="1" spans="162:168">
      <c r="FF18315" s="55">
        <v>18308</v>
      </c>
      <c r="FG18315" s="55" t="s">
        <v>1250</v>
      </c>
      <c r="FH18315" s="55" t="s">
        <v>1390</v>
      </c>
      <c r="FI18315" s="55">
        <v>1</v>
      </c>
      <c r="FJ18315" s="55">
        <v>0</v>
      </c>
      <c r="FK18315" s="55" t="s">
        <v>1249</v>
      </c>
      <c r="FL18315" s="55">
        <v>0.4</v>
      </c>
    </row>
    <row r="18316" ht="14.25" customHeight="1" outlineLevel="1" spans="162:168">
      <c r="FF18316" s="55">
        <v>18309</v>
      </c>
      <c r="FG18316" s="55" t="s">
        <v>1250</v>
      </c>
      <c r="FH18316" s="55" t="s">
        <v>1390</v>
      </c>
      <c r="FI18316" s="55">
        <v>1</v>
      </c>
      <c r="FJ18316" s="55">
        <v>1000</v>
      </c>
      <c r="FK18316" s="55" t="s">
        <v>1249</v>
      </c>
      <c r="FL18316" s="55">
        <v>0.4</v>
      </c>
    </row>
    <row r="18317" ht="14.25" customHeight="1" outlineLevel="1" spans="162:168">
      <c r="FF18317" s="55">
        <v>18310</v>
      </c>
      <c r="FG18317" s="55" t="s">
        <v>1250</v>
      </c>
      <c r="FH18317" s="55" t="s">
        <v>1390</v>
      </c>
      <c r="FI18317" s="55">
        <v>1</v>
      </c>
      <c r="FJ18317" s="55">
        <v>2500</v>
      </c>
      <c r="FK18317" s="55" t="s">
        <v>1249</v>
      </c>
      <c r="FL18317" s="55">
        <v>0.4</v>
      </c>
    </row>
    <row r="18318" ht="14.25" customHeight="1" outlineLevel="1" spans="162:168">
      <c r="FF18318" s="55">
        <v>18311</v>
      </c>
      <c r="FG18318" s="55" t="s">
        <v>1250</v>
      </c>
      <c r="FH18318" s="55" t="s">
        <v>1390</v>
      </c>
      <c r="FI18318" s="55">
        <v>1</v>
      </c>
      <c r="FJ18318" s="55">
        <v>5000</v>
      </c>
      <c r="FK18318" s="55" t="s">
        <v>1249</v>
      </c>
      <c r="FL18318" s="55">
        <v>0.4</v>
      </c>
    </row>
    <row r="18319" ht="14.25" customHeight="1" outlineLevel="1" spans="162:168">
      <c r="FF18319" s="55">
        <v>18312</v>
      </c>
      <c r="FG18319" s="55" t="s">
        <v>1250</v>
      </c>
      <c r="FH18319" s="55" t="s">
        <v>1390</v>
      </c>
      <c r="FI18319" s="55">
        <v>1</v>
      </c>
      <c r="FJ18319" s="55">
        <v>10000</v>
      </c>
      <c r="FK18319" s="55" t="s">
        <v>1249</v>
      </c>
      <c r="FL18319" s="55">
        <v>0.4</v>
      </c>
    </row>
    <row r="18320" ht="14.25" customHeight="1" outlineLevel="1" spans="162:168">
      <c r="FF18320" s="55">
        <v>18313</v>
      </c>
      <c r="FG18320" s="55" t="s">
        <v>1250</v>
      </c>
      <c r="FH18320" s="55" t="s">
        <v>1390</v>
      </c>
      <c r="FI18320" s="55">
        <v>1</v>
      </c>
      <c r="FJ18320" s="55">
        <v>25000</v>
      </c>
      <c r="FK18320" s="55" t="s">
        <v>1249</v>
      </c>
      <c r="FL18320" s="55">
        <v>0.4</v>
      </c>
    </row>
    <row r="18321" ht="14.25" customHeight="1" outlineLevel="1" spans="162:168">
      <c r="FF18321" s="55">
        <v>18314</v>
      </c>
      <c r="FG18321" s="55" t="s">
        <v>1250</v>
      </c>
      <c r="FH18321" s="55" t="s">
        <v>1390</v>
      </c>
      <c r="FI18321" s="55">
        <v>1</v>
      </c>
      <c r="FJ18321" s="55">
        <v>50000</v>
      </c>
      <c r="FK18321" s="55" t="s">
        <v>1249</v>
      </c>
      <c r="FL18321" s="55">
        <v>0.4</v>
      </c>
    </row>
    <row r="18322" ht="14.25" customHeight="1" outlineLevel="1" spans="162:168">
      <c r="FF18322" s="55">
        <v>18315</v>
      </c>
      <c r="FG18322" s="55" t="s">
        <v>1250</v>
      </c>
      <c r="FH18322" s="55" t="s">
        <v>1390</v>
      </c>
      <c r="FI18322" s="55">
        <v>1</v>
      </c>
      <c r="FJ18322" s="55">
        <v>80000</v>
      </c>
      <c r="FK18322" s="55" t="s">
        <v>1249</v>
      </c>
      <c r="FL18322" s="55">
        <v>0.4</v>
      </c>
    </row>
    <row r="18323" ht="14.25" customHeight="1" outlineLevel="1" spans="162:168">
      <c r="FF18323" s="55">
        <v>18316</v>
      </c>
      <c r="FG18323" s="55" t="s">
        <v>1250</v>
      </c>
      <c r="FH18323" s="55" t="s">
        <v>1390</v>
      </c>
      <c r="FI18323" s="55">
        <v>1</v>
      </c>
      <c r="FJ18323" s="55">
        <v>130000</v>
      </c>
      <c r="FK18323" s="55" t="s">
        <v>1249</v>
      </c>
      <c r="FL18323" s="55">
        <v>0.4</v>
      </c>
    </row>
    <row r="18324" ht="14.25" customHeight="1" outlineLevel="1" spans="162:168">
      <c r="FF18324" s="55">
        <v>18317</v>
      </c>
      <c r="FG18324" s="55" t="s">
        <v>1250</v>
      </c>
      <c r="FH18324" s="55" t="s">
        <v>1390</v>
      </c>
      <c r="FI18324" s="55">
        <v>1</v>
      </c>
      <c r="FJ18324" s="55">
        <v>260000</v>
      </c>
      <c r="FK18324" s="55" t="s">
        <v>1249</v>
      </c>
      <c r="FL18324" s="55">
        <v>0.4</v>
      </c>
    </row>
    <row r="18325" ht="14.25" customHeight="1" outlineLevel="1" spans="162:168">
      <c r="FF18325" s="55">
        <v>18318</v>
      </c>
      <c r="FG18325" s="55" t="s">
        <v>1250</v>
      </c>
      <c r="FH18325" s="55" t="s">
        <v>1390</v>
      </c>
      <c r="FI18325" s="55">
        <v>1</v>
      </c>
      <c r="FJ18325" s="55">
        <v>400000</v>
      </c>
      <c r="FK18325" s="55" t="s">
        <v>1249</v>
      </c>
      <c r="FL18325" s="55">
        <v>0.4</v>
      </c>
    </row>
    <row r="18326" ht="14.25" customHeight="1" outlineLevel="1" spans="162:168">
      <c r="FF18326" s="55">
        <v>18319</v>
      </c>
      <c r="FG18326" s="55" t="s">
        <v>1250</v>
      </c>
      <c r="FH18326" s="55" t="s">
        <v>1390</v>
      </c>
      <c r="FI18326" s="55">
        <v>1</v>
      </c>
      <c r="FJ18326" s="55">
        <v>530000</v>
      </c>
      <c r="FK18326" s="55" t="s">
        <v>1249</v>
      </c>
      <c r="FL18326" s="55">
        <v>0.4</v>
      </c>
    </row>
    <row r="18327" ht="14.25" customHeight="1" outlineLevel="1" spans="162:168">
      <c r="FF18327" s="55">
        <v>18320</v>
      </c>
      <c r="FG18327" s="55" t="s">
        <v>1250</v>
      </c>
      <c r="FH18327" s="55" t="s">
        <v>1390</v>
      </c>
      <c r="FI18327" s="55">
        <v>1</v>
      </c>
      <c r="FJ18327" s="55">
        <v>540000</v>
      </c>
      <c r="FK18327" s="55" t="s">
        <v>1249</v>
      </c>
      <c r="FL18327" s="55">
        <v>0.4</v>
      </c>
    </row>
    <row r="18328" ht="14.25" customHeight="1" outlineLevel="1" spans="162:168">
      <c r="FF18328" s="55">
        <v>18321</v>
      </c>
      <c r="FG18328" s="55" t="s">
        <v>1250</v>
      </c>
      <c r="FH18328" s="55" t="s">
        <v>1343</v>
      </c>
      <c r="FI18328" s="55">
        <v>1</v>
      </c>
      <c r="FJ18328" s="55">
        <v>0</v>
      </c>
      <c r="FK18328" s="55" t="s">
        <v>1249</v>
      </c>
      <c r="FL18328" s="55">
        <v>0.35</v>
      </c>
    </row>
    <row r="18329" ht="14.25" customHeight="1" outlineLevel="1" spans="162:168">
      <c r="FF18329" s="55">
        <v>18322</v>
      </c>
      <c r="FG18329" s="55" t="s">
        <v>1250</v>
      </c>
      <c r="FH18329" s="55" t="s">
        <v>1343</v>
      </c>
      <c r="FI18329" s="55">
        <v>1</v>
      </c>
      <c r="FJ18329" s="55">
        <v>1000</v>
      </c>
      <c r="FK18329" s="55" t="s">
        <v>1249</v>
      </c>
      <c r="FL18329" s="55">
        <v>0.35</v>
      </c>
    </row>
    <row r="18330" ht="14.25" customHeight="1" outlineLevel="1" spans="162:168">
      <c r="FF18330" s="55">
        <v>18323</v>
      </c>
      <c r="FG18330" s="55" t="s">
        <v>1250</v>
      </c>
      <c r="FH18330" s="55" t="s">
        <v>1343</v>
      </c>
      <c r="FI18330" s="55">
        <v>1</v>
      </c>
      <c r="FJ18330" s="55">
        <v>2500</v>
      </c>
      <c r="FK18330" s="55" t="s">
        <v>1249</v>
      </c>
      <c r="FL18330" s="55">
        <v>0.35</v>
      </c>
    </row>
    <row r="18331" ht="14.25" customHeight="1" outlineLevel="1" spans="162:168">
      <c r="FF18331" s="55">
        <v>18324</v>
      </c>
      <c r="FG18331" s="55" t="s">
        <v>1250</v>
      </c>
      <c r="FH18331" s="55" t="s">
        <v>1343</v>
      </c>
      <c r="FI18331" s="55">
        <v>1</v>
      </c>
      <c r="FJ18331" s="55">
        <v>5000</v>
      </c>
      <c r="FK18331" s="55" t="s">
        <v>1249</v>
      </c>
      <c r="FL18331" s="55">
        <v>0.35</v>
      </c>
    </row>
    <row r="18332" ht="14.25" customHeight="1" outlineLevel="1" spans="162:168">
      <c r="FF18332" s="55">
        <v>18325</v>
      </c>
      <c r="FG18332" s="55" t="s">
        <v>1250</v>
      </c>
      <c r="FH18332" s="55" t="s">
        <v>1343</v>
      </c>
      <c r="FI18332" s="55">
        <v>1</v>
      </c>
      <c r="FJ18332" s="55">
        <v>10000</v>
      </c>
      <c r="FK18332" s="55" t="s">
        <v>1249</v>
      </c>
      <c r="FL18332" s="55">
        <v>0.35</v>
      </c>
    </row>
    <row r="18333" ht="14.25" customHeight="1" outlineLevel="1" spans="162:168">
      <c r="FF18333" s="55">
        <v>18326</v>
      </c>
      <c r="FG18333" s="55" t="s">
        <v>1250</v>
      </c>
      <c r="FH18333" s="55" t="s">
        <v>1343</v>
      </c>
      <c r="FI18333" s="55">
        <v>1</v>
      </c>
      <c r="FJ18333" s="55">
        <v>25000</v>
      </c>
      <c r="FK18333" s="55" t="s">
        <v>1249</v>
      </c>
      <c r="FL18333" s="55">
        <v>0.35</v>
      </c>
    </row>
    <row r="18334" ht="14.25" customHeight="1" outlineLevel="1" spans="162:168">
      <c r="FF18334" s="55">
        <v>18327</v>
      </c>
      <c r="FG18334" s="55" t="s">
        <v>1250</v>
      </c>
      <c r="FH18334" s="55" t="s">
        <v>1343</v>
      </c>
      <c r="FI18334" s="55">
        <v>1</v>
      </c>
      <c r="FJ18334" s="55">
        <v>50000</v>
      </c>
      <c r="FK18334" s="55" t="s">
        <v>1249</v>
      </c>
      <c r="FL18334" s="55">
        <v>0.35</v>
      </c>
    </row>
    <row r="18335" ht="14.25" customHeight="1" outlineLevel="1" spans="162:168">
      <c r="FF18335" s="55">
        <v>18328</v>
      </c>
      <c r="FG18335" s="55" t="s">
        <v>1250</v>
      </c>
      <c r="FH18335" s="55" t="s">
        <v>1343</v>
      </c>
      <c r="FI18335" s="55">
        <v>1</v>
      </c>
      <c r="FJ18335" s="55">
        <v>80000</v>
      </c>
      <c r="FK18335" s="55" t="s">
        <v>1249</v>
      </c>
      <c r="FL18335" s="55">
        <v>0.35</v>
      </c>
    </row>
    <row r="18336" ht="14.25" customHeight="1" outlineLevel="1" spans="162:168">
      <c r="FF18336" s="55">
        <v>18329</v>
      </c>
      <c r="FG18336" s="55" t="s">
        <v>1250</v>
      </c>
      <c r="FH18336" s="55" t="s">
        <v>1343</v>
      </c>
      <c r="FI18336" s="55">
        <v>1</v>
      </c>
      <c r="FJ18336" s="55">
        <v>130000</v>
      </c>
      <c r="FK18336" s="55" t="s">
        <v>1249</v>
      </c>
      <c r="FL18336" s="55">
        <v>0.35</v>
      </c>
    </row>
    <row r="18337" ht="14.25" customHeight="1" outlineLevel="1" spans="162:168">
      <c r="FF18337" s="55">
        <v>18330</v>
      </c>
      <c r="FG18337" s="55" t="s">
        <v>1250</v>
      </c>
      <c r="FH18337" s="55" t="s">
        <v>1343</v>
      </c>
      <c r="FI18337" s="55">
        <v>1</v>
      </c>
      <c r="FJ18337" s="55">
        <v>260000</v>
      </c>
      <c r="FK18337" s="55" t="s">
        <v>1249</v>
      </c>
      <c r="FL18337" s="55">
        <v>0.35</v>
      </c>
    </row>
    <row r="18338" ht="14.25" customHeight="1" outlineLevel="1" spans="162:168">
      <c r="FF18338" s="55">
        <v>18331</v>
      </c>
      <c r="FG18338" s="55" t="s">
        <v>1250</v>
      </c>
      <c r="FH18338" s="55" t="s">
        <v>1343</v>
      </c>
      <c r="FI18338" s="55">
        <v>1</v>
      </c>
      <c r="FJ18338" s="55">
        <v>400000</v>
      </c>
      <c r="FK18338" s="55" t="s">
        <v>1249</v>
      </c>
      <c r="FL18338" s="55">
        <v>0.35</v>
      </c>
    </row>
    <row r="18339" ht="14.25" customHeight="1" outlineLevel="1" spans="162:168">
      <c r="FF18339" s="55">
        <v>18332</v>
      </c>
      <c r="FG18339" s="55" t="s">
        <v>1250</v>
      </c>
      <c r="FH18339" s="55" t="s">
        <v>1343</v>
      </c>
      <c r="FI18339" s="55">
        <v>1</v>
      </c>
      <c r="FJ18339" s="55">
        <v>530000</v>
      </c>
      <c r="FK18339" s="55" t="s">
        <v>1249</v>
      </c>
      <c r="FL18339" s="55">
        <v>0.35</v>
      </c>
    </row>
    <row r="18340" ht="14.25" customHeight="1" outlineLevel="1" spans="162:168">
      <c r="FF18340" s="55">
        <v>18333</v>
      </c>
      <c r="FG18340" s="55" t="s">
        <v>1250</v>
      </c>
      <c r="FH18340" s="55" t="s">
        <v>1343</v>
      </c>
      <c r="FI18340" s="55">
        <v>1</v>
      </c>
      <c r="FJ18340" s="55">
        <v>540000</v>
      </c>
      <c r="FK18340" s="55" t="s">
        <v>1249</v>
      </c>
      <c r="FL18340" s="55">
        <v>0.35</v>
      </c>
    </row>
    <row r="18341" ht="14.25" customHeight="1" outlineLevel="1" spans="162:168">
      <c r="FF18341" s="55">
        <v>18334</v>
      </c>
      <c r="FG18341" s="55" t="s">
        <v>1250</v>
      </c>
      <c r="FH18341" s="55" t="s">
        <v>1343</v>
      </c>
      <c r="FI18341" s="55">
        <v>2</v>
      </c>
      <c r="FJ18341" s="55">
        <v>0</v>
      </c>
      <c r="FK18341" s="55" t="s">
        <v>1249</v>
      </c>
      <c r="FL18341" s="55">
        <v>0.35</v>
      </c>
    </row>
    <row r="18342" ht="14.25" customHeight="1" outlineLevel="1" spans="162:168">
      <c r="FF18342" s="55">
        <v>18335</v>
      </c>
      <c r="FG18342" s="55" t="s">
        <v>1250</v>
      </c>
      <c r="FH18342" s="55" t="s">
        <v>1343</v>
      </c>
      <c r="FI18342" s="55">
        <v>2</v>
      </c>
      <c r="FJ18342" s="55">
        <v>1000</v>
      </c>
      <c r="FK18342" s="55" t="s">
        <v>1249</v>
      </c>
      <c r="FL18342" s="55">
        <v>0.35</v>
      </c>
    </row>
    <row r="18343" ht="14.25" customHeight="1" outlineLevel="1" spans="162:168">
      <c r="FF18343" s="55">
        <v>18336</v>
      </c>
      <c r="FG18343" s="55" t="s">
        <v>1250</v>
      </c>
      <c r="FH18343" s="55" t="s">
        <v>1343</v>
      </c>
      <c r="FI18343" s="55">
        <v>2</v>
      </c>
      <c r="FJ18343" s="55">
        <v>2500</v>
      </c>
      <c r="FK18343" s="55" t="s">
        <v>1249</v>
      </c>
      <c r="FL18343" s="55">
        <v>0.35</v>
      </c>
    </row>
    <row r="18344" ht="14.25" customHeight="1" outlineLevel="1" spans="162:168">
      <c r="FF18344" s="55">
        <v>18337</v>
      </c>
      <c r="FG18344" s="55" t="s">
        <v>1250</v>
      </c>
      <c r="FH18344" s="55" t="s">
        <v>1343</v>
      </c>
      <c r="FI18344" s="55">
        <v>2</v>
      </c>
      <c r="FJ18344" s="55">
        <v>5000</v>
      </c>
      <c r="FK18344" s="55" t="s">
        <v>1249</v>
      </c>
      <c r="FL18344" s="55">
        <v>0.35</v>
      </c>
    </row>
    <row r="18345" ht="14.25" customHeight="1" outlineLevel="1" spans="162:168">
      <c r="FF18345" s="55">
        <v>18338</v>
      </c>
      <c r="FG18345" s="55" t="s">
        <v>1250</v>
      </c>
      <c r="FH18345" s="55" t="s">
        <v>1343</v>
      </c>
      <c r="FI18345" s="55">
        <v>2</v>
      </c>
      <c r="FJ18345" s="55">
        <v>10000</v>
      </c>
      <c r="FK18345" s="55" t="s">
        <v>1249</v>
      </c>
      <c r="FL18345" s="55">
        <v>0.35</v>
      </c>
    </row>
    <row r="18346" ht="14.25" customHeight="1" outlineLevel="1" spans="162:168">
      <c r="FF18346" s="55">
        <v>18339</v>
      </c>
      <c r="FG18346" s="55" t="s">
        <v>1250</v>
      </c>
      <c r="FH18346" s="55" t="s">
        <v>1343</v>
      </c>
      <c r="FI18346" s="55">
        <v>2</v>
      </c>
      <c r="FJ18346" s="55">
        <v>25000</v>
      </c>
      <c r="FK18346" s="55" t="s">
        <v>1249</v>
      </c>
      <c r="FL18346" s="55">
        <v>0.35</v>
      </c>
    </row>
    <row r="18347" ht="14.25" customHeight="1" outlineLevel="1" spans="162:168">
      <c r="FF18347" s="55">
        <v>18340</v>
      </c>
      <c r="FG18347" s="55" t="s">
        <v>1250</v>
      </c>
      <c r="FH18347" s="55" t="s">
        <v>1343</v>
      </c>
      <c r="FI18347" s="55">
        <v>2</v>
      </c>
      <c r="FJ18347" s="55">
        <v>50000</v>
      </c>
      <c r="FK18347" s="55" t="s">
        <v>1249</v>
      </c>
      <c r="FL18347" s="55">
        <v>0.35</v>
      </c>
    </row>
    <row r="18348" ht="14.25" customHeight="1" outlineLevel="1" spans="162:168">
      <c r="FF18348" s="55">
        <v>18341</v>
      </c>
      <c r="FG18348" s="55" t="s">
        <v>1250</v>
      </c>
      <c r="FH18348" s="55" t="s">
        <v>1343</v>
      </c>
      <c r="FI18348" s="55">
        <v>2</v>
      </c>
      <c r="FJ18348" s="55">
        <v>80000</v>
      </c>
      <c r="FK18348" s="55" t="s">
        <v>1249</v>
      </c>
      <c r="FL18348" s="55">
        <v>0.35</v>
      </c>
    </row>
    <row r="18349" ht="14.25" customHeight="1" outlineLevel="1" spans="162:168">
      <c r="FF18349" s="55">
        <v>18342</v>
      </c>
      <c r="FG18349" s="55" t="s">
        <v>1250</v>
      </c>
      <c r="FH18349" s="55" t="s">
        <v>1343</v>
      </c>
      <c r="FI18349" s="55">
        <v>2</v>
      </c>
      <c r="FJ18349" s="55">
        <v>130000</v>
      </c>
      <c r="FK18349" s="55" t="s">
        <v>1249</v>
      </c>
      <c r="FL18349" s="55">
        <v>0.35</v>
      </c>
    </row>
    <row r="18350" ht="14.25" customHeight="1" outlineLevel="1" spans="162:168">
      <c r="FF18350" s="55">
        <v>18343</v>
      </c>
      <c r="FG18350" s="55" t="s">
        <v>1250</v>
      </c>
      <c r="FH18350" s="55" t="s">
        <v>1343</v>
      </c>
      <c r="FI18350" s="55">
        <v>2</v>
      </c>
      <c r="FJ18350" s="55">
        <v>260000</v>
      </c>
      <c r="FK18350" s="55" t="s">
        <v>1249</v>
      </c>
      <c r="FL18350" s="55">
        <v>0.35</v>
      </c>
    </row>
    <row r="18351" ht="14.25" customHeight="1" outlineLevel="1" spans="162:168">
      <c r="FF18351" s="55">
        <v>18344</v>
      </c>
      <c r="FG18351" s="55" t="s">
        <v>1250</v>
      </c>
      <c r="FH18351" s="55" t="s">
        <v>1343</v>
      </c>
      <c r="FI18351" s="55">
        <v>2</v>
      </c>
      <c r="FJ18351" s="55">
        <v>400000</v>
      </c>
      <c r="FK18351" s="55" t="s">
        <v>1249</v>
      </c>
      <c r="FL18351" s="55">
        <v>0.35</v>
      </c>
    </row>
    <row r="18352" ht="14.25" customHeight="1" outlineLevel="1" spans="162:168">
      <c r="FF18352" s="55">
        <v>18345</v>
      </c>
      <c r="FG18352" s="55" t="s">
        <v>1250</v>
      </c>
      <c r="FH18352" s="55" t="s">
        <v>1343</v>
      </c>
      <c r="FI18352" s="55">
        <v>2</v>
      </c>
      <c r="FJ18352" s="55">
        <v>530000</v>
      </c>
      <c r="FK18352" s="55" t="s">
        <v>1249</v>
      </c>
      <c r="FL18352" s="55">
        <v>0.35</v>
      </c>
    </row>
    <row r="18353" ht="14.25" customHeight="1" outlineLevel="1" spans="162:168">
      <c r="FF18353" s="55">
        <v>18346</v>
      </c>
      <c r="FG18353" s="55" t="s">
        <v>1250</v>
      </c>
      <c r="FH18353" s="55" t="s">
        <v>1343</v>
      </c>
      <c r="FI18353" s="55">
        <v>2</v>
      </c>
      <c r="FJ18353" s="55">
        <v>540000</v>
      </c>
      <c r="FK18353" s="55" t="s">
        <v>1249</v>
      </c>
      <c r="FL18353" s="55">
        <v>0.35</v>
      </c>
    </row>
    <row r="18354" ht="14.25" customHeight="1" outlineLevel="1" spans="162:168">
      <c r="FF18354" s="55">
        <v>18347</v>
      </c>
      <c r="FG18354" s="55" t="s">
        <v>1250</v>
      </c>
      <c r="FH18354" s="55" t="s">
        <v>1260</v>
      </c>
      <c r="FI18354" s="55">
        <v>1</v>
      </c>
      <c r="FJ18354" s="55">
        <v>0</v>
      </c>
      <c r="FK18354" s="55" t="s">
        <v>1249</v>
      </c>
      <c r="FL18354" s="55">
        <v>1.5</v>
      </c>
    </row>
    <row r="18355" ht="14.25" customHeight="1" outlineLevel="1" spans="162:168">
      <c r="FF18355" s="55">
        <v>18348</v>
      </c>
      <c r="FG18355" s="55" t="s">
        <v>1250</v>
      </c>
      <c r="FH18355" s="55" t="s">
        <v>1260</v>
      </c>
      <c r="FI18355" s="55">
        <v>1</v>
      </c>
      <c r="FJ18355" s="55">
        <v>1000</v>
      </c>
      <c r="FK18355" s="55" t="s">
        <v>1249</v>
      </c>
      <c r="FL18355" s="55">
        <v>1.25</v>
      </c>
    </row>
    <row r="18356" ht="14.25" customHeight="1" outlineLevel="1" spans="162:168">
      <c r="FF18356" s="55">
        <v>18349</v>
      </c>
      <c r="FG18356" s="55" t="s">
        <v>1250</v>
      </c>
      <c r="FH18356" s="55" t="s">
        <v>1260</v>
      </c>
      <c r="FI18356" s="55">
        <v>1</v>
      </c>
      <c r="FJ18356" s="55">
        <v>2500</v>
      </c>
      <c r="FK18356" s="55" t="s">
        <v>1249</v>
      </c>
      <c r="FL18356" s="55">
        <v>1.1</v>
      </c>
    </row>
    <row r="18357" ht="14.25" customHeight="1" outlineLevel="1" spans="162:168">
      <c r="FF18357" s="55">
        <v>18350</v>
      </c>
      <c r="FG18357" s="55" t="s">
        <v>1250</v>
      </c>
      <c r="FH18357" s="55" t="s">
        <v>1260</v>
      </c>
      <c r="FI18357" s="55">
        <v>1</v>
      </c>
      <c r="FJ18357" s="55">
        <v>5000</v>
      </c>
      <c r="FK18357" s="55" t="s">
        <v>1249</v>
      </c>
      <c r="FL18357" s="55">
        <v>1.1</v>
      </c>
    </row>
    <row r="18358" ht="14.25" customHeight="1" outlineLevel="1" spans="162:168">
      <c r="FF18358" s="55">
        <v>18351</v>
      </c>
      <c r="FG18358" s="55" t="s">
        <v>1250</v>
      </c>
      <c r="FH18358" s="55" t="s">
        <v>1260</v>
      </c>
      <c r="FI18358" s="55">
        <v>1</v>
      </c>
      <c r="FJ18358" s="55">
        <v>10000</v>
      </c>
      <c r="FK18358" s="55" t="s">
        <v>1249</v>
      </c>
      <c r="FL18358" s="55">
        <v>1.1</v>
      </c>
    </row>
    <row r="18359" ht="14.25" customHeight="1" outlineLevel="1" spans="162:168">
      <c r="FF18359" s="55">
        <v>18352</v>
      </c>
      <c r="FG18359" s="55" t="s">
        <v>1250</v>
      </c>
      <c r="FH18359" s="55" t="s">
        <v>1260</v>
      </c>
      <c r="FI18359" s="55">
        <v>1</v>
      </c>
      <c r="FJ18359" s="55">
        <v>25000</v>
      </c>
      <c r="FK18359" s="55" t="s">
        <v>1249</v>
      </c>
      <c r="FL18359" s="55">
        <v>1.1</v>
      </c>
    </row>
    <row r="18360" ht="14.25" customHeight="1" outlineLevel="1" spans="162:168">
      <c r="FF18360" s="55">
        <v>18353</v>
      </c>
      <c r="FG18360" s="55" t="s">
        <v>1250</v>
      </c>
      <c r="FH18360" s="55" t="s">
        <v>1260</v>
      </c>
      <c r="FI18360" s="55">
        <v>1</v>
      </c>
      <c r="FJ18360" s="55">
        <v>50000</v>
      </c>
      <c r="FK18360" s="55" t="s">
        <v>1249</v>
      </c>
      <c r="FL18360" s="55">
        <v>1.1</v>
      </c>
    </row>
    <row r="18361" ht="14.25" customHeight="1" outlineLevel="1" spans="162:168">
      <c r="FF18361" s="55">
        <v>18354</v>
      </c>
      <c r="FG18361" s="55" t="s">
        <v>1250</v>
      </c>
      <c r="FH18361" s="55" t="s">
        <v>1260</v>
      </c>
      <c r="FI18361" s="55">
        <v>1</v>
      </c>
      <c r="FJ18361" s="55">
        <v>80000</v>
      </c>
      <c r="FK18361" s="55" t="s">
        <v>1249</v>
      </c>
      <c r="FL18361" s="55">
        <v>1.1</v>
      </c>
    </row>
    <row r="18362" ht="14.25" customHeight="1" outlineLevel="1" spans="162:168">
      <c r="FF18362" s="55">
        <v>18355</v>
      </c>
      <c r="FG18362" s="55" t="s">
        <v>1250</v>
      </c>
      <c r="FH18362" s="55" t="s">
        <v>1260</v>
      </c>
      <c r="FI18362" s="55">
        <v>1</v>
      </c>
      <c r="FJ18362" s="55">
        <v>130000</v>
      </c>
      <c r="FK18362" s="55" t="s">
        <v>1249</v>
      </c>
      <c r="FL18362" s="55">
        <v>1.1</v>
      </c>
    </row>
    <row r="18363" ht="14.25" customHeight="1" outlineLevel="1" spans="162:168">
      <c r="FF18363" s="55">
        <v>18356</v>
      </c>
      <c r="FG18363" s="55" t="s">
        <v>1250</v>
      </c>
      <c r="FH18363" s="55" t="s">
        <v>1260</v>
      </c>
      <c r="FI18363" s="55">
        <v>1</v>
      </c>
      <c r="FJ18363" s="55">
        <v>260000</v>
      </c>
      <c r="FK18363" s="55" t="s">
        <v>1249</v>
      </c>
      <c r="FL18363" s="55">
        <v>1.1</v>
      </c>
    </row>
    <row r="18364" ht="14.25" customHeight="1" outlineLevel="1" spans="162:168">
      <c r="FF18364" s="55">
        <v>18357</v>
      </c>
      <c r="FG18364" s="55" t="s">
        <v>1250</v>
      </c>
      <c r="FH18364" s="55" t="s">
        <v>1260</v>
      </c>
      <c r="FI18364" s="55">
        <v>1</v>
      </c>
      <c r="FJ18364" s="55">
        <v>400000</v>
      </c>
      <c r="FK18364" s="55" t="s">
        <v>1249</v>
      </c>
      <c r="FL18364" s="55">
        <v>1.1</v>
      </c>
    </row>
    <row r="18365" ht="14.25" customHeight="1" outlineLevel="1" spans="162:168">
      <c r="FF18365" s="55">
        <v>18358</v>
      </c>
      <c r="FG18365" s="55" t="s">
        <v>1250</v>
      </c>
      <c r="FH18365" s="55" t="s">
        <v>1260</v>
      </c>
      <c r="FI18365" s="55">
        <v>1</v>
      </c>
      <c r="FJ18365" s="55">
        <v>530000</v>
      </c>
      <c r="FK18365" s="55" t="s">
        <v>1249</v>
      </c>
      <c r="FL18365" s="55">
        <v>1.1</v>
      </c>
    </row>
    <row r="18366" ht="14.25" customHeight="1" outlineLevel="1" spans="162:168">
      <c r="FF18366" s="55">
        <v>18359</v>
      </c>
      <c r="FG18366" s="55" t="s">
        <v>1250</v>
      </c>
      <c r="FH18366" s="55" t="s">
        <v>1260</v>
      </c>
      <c r="FI18366" s="55">
        <v>1</v>
      </c>
      <c r="FJ18366" s="55">
        <v>540000</v>
      </c>
      <c r="FK18366" s="55" t="s">
        <v>1249</v>
      </c>
      <c r="FL18366" s="55">
        <v>1.1</v>
      </c>
    </row>
    <row r="18367" ht="14.25" customHeight="1" outlineLevel="1" spans="162:168">
      <c r="FF18367" s="55">
        <v>18360</v>
      </c>
      <c r="FG18367" s="55" t="s">
        <v>1250</v>
      </c>
      <c r="FH18367" s="55" t="s">
        <v>1260</v>
      </c>
      <c r="FI18367" s="55">
        <v>10</v>
      </c>
      <c r="FJ18367" s="55">
        <v>0</v>
      </c>
      <c r="FK18367" s="55" t="s">
        <v>1249</v>
      </c>
      <c r="FL18367" s="55">
        <v>1</v>
      </c>
    </row>
    <row r="18368" ht="14.25" customHeight="1" outlineLevel="1" spans="162:168">
      <c r="FF18368" s="55">
        <v>18361</v>
      </c>
      <c r="FG18368" s="55" t="s">
        <v>1250</v>
      </c>
      <c r="FH18368" s="55" t="s">
        <v>1260</v>
      </c>
      <c r="FI18368" s="55">
        <v>10</v>
      </c>
      <c r="FJ18368" s="55">
        <v>1000</v>
      </c>
      <c r="FK18368" s="55" t="s">
        <v>1249</v>
      </c>
      <c r="FL18368" s="55">
        <v>1</v>
      </c>
    </row>
    <row r="18369" ht="14.25" customHeight="1" outlineLevel="1" spans="162:168">
      <c r="FF18369" s="55">
        <v>18362</v>
      </c>
      <c r="FG18369" s="55" t="s">
        <v>1250</v>
      </c>
      <c r="FH18369" s="55" t="s">
        <v>1260</v>
      </c>
      <c r="FI18369" s="55">
        <v>10</v>
      </c>
      <c r="FJ18369" s="55">
        <v>2500</v>
      </c>
      <c r="FK18369" s="55" t="s">
        <v>1249</v>
      </c>
      <c r="FL18369" s="55">
        <v>1</v>
      </c>
    </row>
    <row r="18370" ht="14.25" customHeight="1" outlineLevel="1" spans="162:168">
      <c r="FF18370" s="55">
        <v>18363</v>
      </c>
      <c r="FG18370" s="55" t="s">
        <v>1250</v>
      </c>
      <c r="FH18370" s="55" t="s">
        <v>1260</v>
      </c>
      <c r="FI18370" s="55">
        <v>10</v>
      </c>
      <c r="FJ18370" s="55">
        <v>5000</v>
      </c>
      <c r="FK18370" s="55" t="s">
        <v>1249</v>
      </c>
      <c r="FL18370" s="55">
        <v>1</v>
      </c>
    </row>
    <row r="18371" ht="14.25" customHeight="1" outlineLevel="1" spans="162:168">
      <c r="FF18371" s="55">
        <v>18364</v>
      </c>
      <c r="FG18371" s="55" t="s">
        <v>1250</v>
      </c>
      <c r="FH18371" s="55" t="s">
        <v>1260</v>
      </c>
      <c r="FI18371" s="55">
        <v>10</v>
      </c>
      <c r="FJ18371" s="55">
        <v>10000</v>
      </c>
      <c r="FK18371" s="55" t="s">
        <v>1249</v>
      </c>
      <c r="FL18371" s="55">
        <v>1</v>
      </c>
    </row>
    <row r="18372" ht="14.25" customHeight="1" outlineLevel="1" spans="162:168">
      <c r="FF18372" s="55">
        <v>18365</v>
      </c>
      <c r="FG18372" s="55" t="s">
        <v>1250</v>
      </c>
      <c r="FH18372" s="55" t="s">
        <v>1260</v>
      </c>
      <c r="FI18372" s="55">
        <v>10</v>
      </c>
      <c r="FJ18372" s="55">
        <v>25000</v>
      </c>
      <c r="FK18372" s="55" t="s">
        <v>1249</v>
      </c>
      <c r="FL18372" s="55">
        <v>1</v>
      </c>
    </row>
    <row r="18373" ht="14.25" customHeight="1" outlineLevel="1" spans="162:168">
      <c r="FF18373" s="55">
        <v>18366</v>
      </c>
      <c r="FG18373" s="55" t="s">
        <v>1250</v>
      </c>
      <c r="FH18373" s="55" t="s">
        <v>1260</v>
      </c>
      <c r="FI18373" s="55">
        <v>10</v>
      </c>
      <c r="FJ18373" s="55">
        <v>50000</v>
      </c>
      <c r="FK18373" s="55" t="s">
        <v>1249</v>
      </c>
      <c r="FL18373" s="55">
        <v>1</v>
      </c>
    </row>
    <row r="18374" ht="14.25" customHeight="1" outlineLevel="1" spans="162:168">
      <c r="FF18374" s="55">
        <v>18367</v>
      </c>
      <c r="FG18374" s="55" t="s">
        <v>1250</v>
      </c>
      <c r="FH18374" s="55" t="s">
        <v>1260</v>
      </c>
      <c r="FI18374" s="55">
        <v>10</v>
      </c>
      <c r="FJ18374" s="55">
        <v>80000</v>
      </c>
      <c r="FK18374" s="55" t="s">
        <v>1249</v>
      </c>
      <c r="FL18374" s="55">
        <v>1</v>
      </c>
    </row>
    <row r="18375" ht="14.25" customHeight="1" outlineLevel="1" spans="162:168">
      <c r="FF18375" s="55">
        <v>18368</v>
      </c>
      <c r="FG18375" s="55" t="s">
        <v>1250</v>
      </c>
      <c r="FH18375" s="55" t="s">
        <v>1260</v>
      </c>
      <c r="FI18375" s="55">
        <v>10</v>
      </c>
      <c r="FJ18375" s="55">
        <v>130000</v>
      </c>
      <c r="FK18375" s="55" t="s">
        <v>1249</v>
      </c>
      <c r="FL18375" s="55">
        <v>1</v>
      </c>
    </row>
    <row r="18376" ht="14.25" customHeight="1" outlineLevel="1" spans="162:168">
      <c r="FF18376" s="55">
        <v>18369</v>
      </c>
      <c r="FG18376" s="55" t="s">
        <v>1250</v>
      </c>
      <c r="FH18376" s="55" t="s">
        <v>1260</v>
      </c>
      <c r="FI18376" s="55">
        <v>10</v>
      </c>
      <c r="FJ18376" s="55">
        <v>260000</v>
      </c>
      <c r="FK18376" s="55" t="s">
        <v>1249</v>
      </c>
      <c r="FL18376" s="55">
        <v>0.9</v>
      </c>
    </row>
    <row r="18377" ht="14.25" customHeight="1" outlineLevel="1" spans="162:168">
      <c r="FF18377" s="55">
        <v>18370</v>
      </c>
      <c r="FG18377" s="55" t="s">
        <v>1250</v>
      </c>
      <c r="FH18377" s="55" t="s">
        <v>1260</v>
      </c>
      <c r="FI18377" s="55">
        <v>10</v>
      </c>
      <c r="FJ18377" s="55">
        <v>400000</v>
      </c>
      <c r="FK18377" s="55" t="s">
        <v>1249</v>
      </c>
      <c r="FL18377" s="55">
        <v>0.9</v>
      </c>
    </row>
    <row r="18378" ht="14.25" customHeight="1" outlineLevel="1" spans="162:168">
      <c r="FF18378" s="55">
        <v>18371</v>
      </c>
      <c r="FG18378" s="55" t="s">
        <v>1250</v>
      </c>
      <c r="FH18378" s="55" t="s">
        <v>1260</v>
      </c>
      <c r="FI18378" s="55">
        <v>10</v>
      </c>
      <c r="FJ18378" s="55">
        <v>530000</v>
      </c>
      <c r="FK18378" s="55" t="s">
        <v>1249</v>
      </c>
      <c r="FL18378" s="55">
        <v>0.9</v>
      </c>
    </row>
    <row r="18379" ht="14.25" customHeight="1" outlineLevel="1" spans="162:168">
      <c r="FF18379" s="55">
        <v>18372</v>
      </c>
      <c r="FG18379" s="55" t="s">
        <v>1250</v>
      </c>
      <c r="FH18379" s="55" t="s">
        <v>1260</v>
      </c>
      <c r="FI18379" s="55">
        <v>10</v>
      </c>
      <c r="FJ18379" s="55">
        <v>540000</v>
      </c>
      <c r="FK18379" s="55" t="s">
        <v>1249</v>
      </c>
      <c r="FL18379" s="55">
        <v>0.9</v>
      </c>
    </row>
    <row r="18380" ht="14.25" customHeight="1" outlineLevel="1" spans="162:168">
      <c r="FF18380" s="55">
        <v>18373</v>
      </c>
      <c r="FG18380" s="55" t="s">
        <v>1250</v>
      </c>
      <c r="FH18380" s="55" t="s">
        <v>1260</v>
      </c>
      <c r="FI18380" s="55">
        <v>11</v>
      </c>
      <c r="FJ18380" s="55">
        <v>0</v>
      </c>
      <c r="FK18380" s="55" t="s">
        <v>1249</v>
      </c>
      <c r="FL18380" s="55">
        <v>1.25</v>
      </c>
    </row>
    <row r="18381" ht="14.25" customHeight="1" outlineLevel="1" spans="162:168">
      <c r="FF18381" s="55">
        <v>18374</v>
      </c>
      <c r="FG18381" s="55" t="s">
        <v>1250</v>
      </c>
      <c r="FH18381" s="55" t="s">
        <v>1260</v>
      </c>
      <c r="FI18381" s="55">
        <v>11</v>
      </c>
      <c r="FJ18381" s="55">
        <v>1000</v>
      </c>
      <c r="FK18381" s="55" t="s">
        <v>1249</v>
      </c>
      <c r="FL18381" s="55">
        <v>1.1</v>
      </c>
    </row>
    <row r="18382" ht="14.25" customHeight="1" outlineLevel="1" spans="162:168">
      <c r="FF18382" s="55">
        <v>18375</v>
      </c>
      <c r="FG18382" s="55" t="s">
        <v>1250</v>
      </c>
      <c r="FH18382" s="55" t="s">
        <v>1260</v>
      </c>
      <c r="FI18382" s="55">
        <v>11</v>
      </c>
      <c r="FJ18382" s="55">
        <v>2500</v>
      </c>
      <c r="FK18382" s="55" t="s">
        <v>1249</v>
      </c>
      <c r="FL18382" s="55">
        <v>1.1</v>
      </c>
    </row>
    <row r="18383" ht="14.25" customHeight="1" outlineLevel="1" spans="162:168">
      <c r="FF18383" s="55">
        <v>18376</v>
      </c>
      <c r="FG18383" s="55" t="s">
        <v>1250</v>
      </c>
      <c r="FH18383" s="55" t="s">
        <v>1260</v>
      </c>
      <c r="FI18383" s="55">
        <v>11</v>
      </c>
      <c r="FJ18383" s="55">
        <v>5000</v>
      </c>
      <c r="FK18383" s="55" t="s">
        <v>1249</v>
      </c>
      <c r="FL18383" s="55">
        <v>1.1</v>
      </c>
    </row>
    <row r="18384" ht="14.25" customHeight="1" outlineLevel="1" spans="162:168">
      <c r="FF18384" s="55">
        <v>18377</v>
      </c>
      <c r="FG18384" s="55" t="s">
        <v>1250</v>
      </c>
      <c r="FH18384" s="55" t="s">
        <v>1260</v>
      </c>
      <c r="FI18384" s="55">
        <v>11</v>
      </c>
      <c r="FJ18384" s="55">
        <v>10000</v>
      </c>
      <c r="FK18384" s="55" t="s">
        <v>1249</v>
      </c>
      <c r="FL18384" s="55">
        <v>1</v>
      </c>
    </row>
    <row r="18385" ht="14.25" customHeight="1" outlineLevel="1" spans="162:168">
      <c r="FF18385" s="55">
        <v>18378</v>
      </c>
      <c r="FG18385" s="55" t="s">
        <v>1250</v>
      </c>
      <c r="FH18385" s="55" t="s">
        <v>1260</v>
      </c>
      <c r="FI18385" s="55">
        <v>11</v>
      </c>
      <c r="FJ18385" s="55">
        <v>25000</v>
      </c>
      <c r="FK18385" s="55" t="s">
        <v>1249</v>
      </c>
      <c r="FL18385" s="55">
        <v>1</v>
      </c>
    </row>
    <row r="18386" ht="14.25" customHeight="1" outlineLevel="1" spans="162:168">
      <c r="FF18386" s="55">
        <v>18379</v>
      </c>
      <c r="FG18386" s="55" t="s">
        <v>1250</v>
      </c>
      <c r="FH18386" s="55" t="s">
        <v>1260</v>
      </c>
      <c r="FI18386" s="55">
        <v>11</v>
      </c>
      <c r="FJ18386" s="55">
        <v>50000</v>
      </c>
      <c r="FK18386" s="55" t="s">
        <v>1249</v>
      </c>
      <c r="FL18386" s="55">
        <v>1</v>
      </c>
    </row>
    <row r="18387" ht="14.25" customHeight="1" outlineLevel="1" spans="162:168">
      <c r="FF18387" s="55">
        <v>18380</v>
      </c>
      <c r="FG18387" s="55" t="s">
        <v>1250</v>
      </c>
      <c r="FH18387" s="55" t="s">
        <v>1260</v>
      </c>
      <c r="FI18387" s="55">
        <v>11</v>
      </c>
      <c r="FJ18387" s="55">
        <v>80000</v>
      </c>
      <c r="FK18387" s="55" t="s">
        <v>1249</v>
      </c>
      <c r="FL18387" s="55">
        <v>1</v>
      </c>
    </row>
    <row r="18388" ht="14.25" customHeight="1" outlineLevel="1" spans="162:168">
      <c r="FF18388" s="55">
        <v>18381</v>
      </c>
      <c r="FG18388" s="55" t="s">
        <v>1250</v>
      </c>
      <c r="FH18388" s="55" t="s">
        <v>1260</v>
      </c>
      <c r="FI18388" s="55">
        <v>11</v>
      </c>
      <c r="FJ18388" s="55">
        <v>130000</v>
      </c>
      <c r="FK18388" s="55" t="s">
        <v>1249</v>
      </c>
      <c r="FL18388" s="55">
        <v>1</v>
      </c>
    </row>
    <row r="18389" ht="14.25" customHeight="1" outlineLevel="1" spans="162:168">
      <c r="FF18389" s="55">
        <v>18382</v>
      </c>
      <c r="FG18389" s="55" t="s">
        <v>1250</v>
      </c>
      <c r="FH18389" s="55" t="s">
        <v>1260</v>
      </c>
      <c r="FI18389" s="55">
        <v>11</v>
      </c>
      <c r="FJ18389" s="55">
        <v>260000</v>
      </c>
      <c r="FK18389" s="55" t="s">
        <v>1249</v>
      </c>
      <c r="FL18389" s="55">
        <v>1</v>
      </c>
    </row>
    <row r="18390" ht="14.25" customHeight="1" outlineLevel="1" spans="162:168">
      <c r="FF18390" s="55">
        <v>18383</v>
      </c>
      <c r="FG18390" s="55" t="s">
        <v>1250</v>
      </c>
      <c r="FH18390" s="55" t="s">
        <v>1260</v>
      </c>
      <c r="FI18390" s="55">
        <v>11</v>
      </c>
      <c r="FJ18390" s="55">
        <v>400000</v>
      </c>
      <c r="FK18390" s="55" t="s">
        <v>1249</v>
      </c>
      <c r="FL18390" s="55">
        <v>1</v>
      </c>
    </row>
    <row r="18391" ht="14.25" customHeight="1" outlineLevel="1" spans="162:168">
      <c r="FF18391" s="55">
        <v>18384</v>
      </c>
      <c r="FG18391" s="55" t="s">
        <v>1250</v>
      </c>
      <c r="FH18391" s="55" t="s">
        <v>1260</v>
      </c>
      <c r="FI18391" s="55">
        <v>11</v>
      </c>
      <c r="FJ18391" s="55">
        <v>530000</v>
      </c>
      <c r="FK18391" s="55" t="s">
        <v>1249</v>
      </c>
      <c r="FL18391" s="55">
        <v>1</v>
      </c>
    </row>
    <row r="18392" ht="14.25" customHeight="1" outlineLevel="1" spans="162:168">
      <c r="FF18392" s="55">
        <v>18385</v>
      </c>
      <c r="FG18392" s="55" t="s">
        <v>1250</v>
      </c>
      <c r="FH18392" s="55" t="s">
        <v>1260</v>
      </c>
      <c r="FI18392" s="55">
        <v>11</v>
      </c>
      <c r="FJ18392" s="55">
        <v>540000</v>
      </c>
      <c r="FK18392" s="55" t="s">
        <v>1249</v>
      </c>
      <c r="FL18392" s="55">
        <v>1</v>
      </c>
    </row>
    <row r="18393" ht="14.25" customHeight="1" outlineLevel="1" spans="162:168">
      <c r="FF18393" s="55">
        <v>18386</v>
      </c>
      <c r="FG18393" s="55" t="s">
        <v>1250</v>
      </c>
      <c r="FH18393" s="55" t="s">
        <v>1260</v>
      </c>
      <c r="FI18393" s="55">
        <v>12</v>
      </c>
      <c r="FJ18393" s="55">
        <v>0</v>
      </c>
      <c r="FK18393" s="55" t="s">
        <v>1249</v>
      </c>
      <c r="FL18393" s="55">
        <v>1</v>
      </c>
    </row>
    <row r="18394" ht="14.25" customHeight="1" outlineLevel="1" spans="162:168">
      <c r="FF18394" s="55">
        <v>18387</v>
      </c>
      <c r="FG18394" s="55" t="s">
        <v>1250</v>
      </c>
      <c r="FH18394" s="55" t="s">
        <v>1260</v>
      </c>
      <c r="FI18394" s="55">
        <v>12</v>
      </c>
      <c r="FJ18394" s="55">
        <v>1000</v>
      </c>
      <c r="FK18394" s="55" t="s">
        <v>1249</v>
      </c>
      <c r="FL18394" s="55">
        <v>1</v>
      </c>
    </row>
    <row r="18395" ht="14.25" customHeight="1" outlineLevel="1" spans="162:168">
      <c r="FF18395" s="55">
        <v>18388</v>
      </c>
      <c r="FG18395" s="55" t="s">
        <v>1250</v>
      </c>
      <c r="FH18395" s="55" t="s">
        <v>1260</v>
      </c>
      <c r="FI18395" s="55">
        <v>12</v>
      </c>
      <c r="FJ18395" s="55">
        <v>2500</v>
      </c>
      <c r="FK18395" s="55" t="s">
        <v>1249</v>
      </c>
      <c r="FL18395" s="55">
        <v>1</v>
      </c>
    </row>
    <row r="18396" ht="14.25" customHeight="1" outlineLevel="1" spans="162:168">
      <c r="FF18396" s="55">
        <v>18389</v>
      </c>
      <c r="FG18396" s="55" t="s">
        <v>1250</v>
      </c>
      <c r="FH18396" s="55" t="s">
        <v>1260</v>
      </c>
      <c r="FI18396" s="55">
        <v>12</v>
      </c>
      <c r="FJ18396" s="55">
        <v>10000</v>
      </c>
      <c r="FK18396" s="55" t="s">
        <v>1249</v>
      </c>
      <c r="FL18396" s="55">
        <v>1</v>
      </c>
    </row>
    <row r="18397" ht="14.25" customHeight="1" outlineLevel="1" spans="162:168">
      <c r="FF18397" s="55">
        <v>18390</v>
      </c>
      <c r="FG18397" s="55" t="s">
        <v>1250</v>
      </c>
      <c r="FH18397" s="55" t="s">
        <v>1260</v>
      </c>
      <c r="FI18397" s="55">
        <v>12</v>
      </c>
      <c r="FJ18397" s="55">
        <v>25000</v>
      </c>
      <c r="FK18397" s="55" t="s">
        <v>1249</v>
      </c>
      <c r="FL18397" s="55">
        <v>1</v>
      </c>
    </row>
    <row r="18398" ht="14.25" customHeight="1" outlineLevel="1" spans="162:168">
      <c r="FF18398" s="55">
        <v>18391</v>
      </c>
      <c r="FG18398" s="55" t="s">
        <v>1250</v>
      </c>
      <c r="FH18398" s="55" t="s">
        <v>1260</v>
      </c>
      <c r="FI18398" s="55">
        <v>12</v>
      </c>
      <c r="FJ18398" s="55">
        <v>50000</v>
      </c>
      <c r="FK18398" s="55" t="s">
        <v>1249</v>
      </c>
      <c r="FL18398" s="55">
        <v>1</v>
      </c>
    </row>
    <row r="18399" ht="14.25" customHeight="1" outlineLevel="1" spans="162:168">
      <c r="FF18399" s="55">
        <v>18392</v>
      </c>
      <c r="FG18399" s="55" t="s">
        <v>1250</v>
      </c>
      <c r="FH18399" s="55" t="s">
        <v>1260</v>
      </c>
      <c r="FI18399" s="55">
        <v>12</v>
      </c>
      <c r="FJ18399" s="55">
        <v>80000</v>
      </c>
      <c r="FK18399" s="55" t="s">
        <v>1249</v>
      </c>
      <c r="FL18399" s="55">
        <v>1</v>
      </c>
    </row>
    <row r="18400" ht="14.25" customHeight="1" outlineLevel="1" spans="162:168">
      <c r="FF18400" s="55">
        <v>18393</v>
      </c>
      <c r="FG18400" s="55" t="s">
        <v>1250</v>
      </c>
      <c r="FH18400" s="55" t="s">
        <v>1260</v>
      </c>
      <c r="FI18400" s="55">
        <v>12</v>
      </c>
      <c r="FJ18400" s="55">
        <v>130000</v>
      </c>
      <c r="FK18400" s="55" t="s">
        <v>1249</v>
      </c>
      <c r="FL18400" s="55">
        <v>1</v>
      </c>
    </row>
    <row r="18401" ht="14.25" customHeight="1" outlineLevel="1" spans="162:168">
      <c r="FF18401" s="55">
        <v>18394</v>
      </c>
      <c r="FG18401" s="55" t="s">
        <v>1250</v>
      </c>
      <c r="FH18401" s="55" t="s">
        <v>1260</v>
      </c>
      <c r="FI18401" s="55">
        <v>12</v>
      </c>
      <c r="FJ18401" s="55">
        <v>260000</v>
      </c>
      <c r="FK18401" s="55" t="s">
        <v>1249</v>
      </c>
      <c r="FL18401" s="55">
        <v>0.9</v>
      </c>
    </row>
    <row r="18402" ht="14.25" customHeight="1" outlineLevel="1" spans="162:168">
      <c r="FF18402" s="55">
        <v>18395</v>
      </c>
      <c r="FG18402" s="55" t="s">
        <v>1250</v>
      </c>
      <c r="FH18402" s="55" t="s">
        <v>1260</v>
      </c>
      <c r="FI18402" s="55">
        <v>12</v>
      </c>
      <c r="FJ18402" s="55">
        <v>400000</v>
      </c>
      <c r="FK18402" s="55" t="s">
        <v>1249</v>
      </c>
      <c r="FL18402" s="55">
        <v>0.9</v>
      </c>
    </row>
    <row r="18403" ht="14.25" customHeight="1" outlineLevel="1" spans="162:168">
      <c r="FF18403" s="55">
        <v>18396</v>
      </c>
      <c r="FG18403" s="55" t="s">
        <v>1250</v>
      </c>
      <c r="FH18403" s="55" t="s">
        <v>1260</v>
      </c>
      <c r="FI18403" s="55">
        <v>12</v>
      </c>
      <c r="FJ18403" s="55">
        <v>530000</v>
      </c>
      <c r="FK18403" s="55" t="s">
        <v>1249</v>
      </c>
      <c r="FL18403" s="55">
        <v>0.9</v>
      </c>
    </row>
    <row r="18404" ht="14.25" customHeight="1" outlineLevel="1" spans="162:168">
      <c r="FF18404" s="55">
        <v>18397</v>
      </c>
      <c r="FG18404" s="55" t="s">
        <v>1250</v>
      </c>
      <c r="FH18404" s="55" t="s">
        <v>1260</v>
      </c>
      <c r="FI18404" s="55">
        <v>12</v>
      </c>
      <c r="FJ18404" s="55">
        <v>540000</v>
      </c>
      <c r="FK18404" s="55" t="s">
        <v>1249</v>
      </c>
      <c r="FL18404" s="55">
        <v>0.9</v>
      </c>
    </row>
    <row r="18405" ht="14.25" customHeight="1" outlineLevel="1" spans="162:168">
      <c r="FF18405" s="55">
        <v>18398</v>
      </c>
      <c r="FG18405" s="55" t="s">
        <v>1250</v>
      </c>
      <c r="FH18405" s="55" t="s">
        <v>1260</v>
      </c>
      <c r="FI18405" s="55">
        <v>13</v>
      </c>
      <c r="FJ18405" s="55">
        <v>0</v>
      </c>
      <c r="FK18405" s="55" t="s">
        <v>1249</v>
      </c>
      <c r="FL18405" s="55">
        <v>1</v>
      </c>
    </row>
    <row r="18406" ht="14.25" customHeight="1" outlineLevel="1" spans="162:168">
      <c r="FF18406" s="55">
        <v>18399</v>
      </c>
      <c r="FG18406" s="55" t="s">
        <v>1250</v>
      </c>
      <c r="FH18406" s="55" t="s">
        <v>1260</v>
      </c>
      <c r="FI18406" s="55">
        <v>13</v>
      </c>
      <c r="FJ18406" s="55">
        <v>1000</v>
      </c>
      <c r="FK18406" s="55" t="s">
        <v>1249</v>
      </c>
      <c r="FL18406" s="55">
        <v>1</v>
      </c>
    </row>
    <row r="18407" ht="14.25" customHeight="1" outlineLevel="1" spans="162:168">
      <c r="FF18407" s="55">
        <v>18400</v>
      </c>
      <c r="FG18407" s="55" t="s">
        <v>1250</v>
      </c>
      <c r="FH18407" s="55" t="s">
        <v>1260</v>
      </c>
      <c r="FI18407" s="55">
        <v>13</v>
      </c>
      <c r="FJ18407" s="55">
        <v>2500</v>
      </c>
      <c r="FK18407" s="55" t="s">
        <v>1249</v>
      </c>
      <c r="FL18407" s="55">
        <v>1</v>
      </c>
    </row>
    <row r="18408" ht="14.25" customHeight="1" outlineLevel="1" spans="162:168">
      <c r="FF18408" s="55">
        <v>18401</v>
      </c>
      <c r="FG18408" s="55" t="s">
        <v>1250</v>
      </c>
      <c r="FH18408" s="55" t="s">
        <v>1260</v>
      </c>
      <c r="FI18408" s="55">
        <v>13</v>
      </c>
      <c r="FJ18408" s="55">
        <v>5000</v>
      </c>
      <c r="FK18408" s="55" t="s">
        <v>1249</v>
      </c>
      <c r="FL18408" s="55">
        <v>1</v>
      </c>
    </row>
    <row r="18409" ht="14.25" customHeight="1" outlineLevel="1" spans="162:168">
      <c r="FF18409" s="55">
        <v>18402</v>
      </c>
      <c r="FG18409" s="55" t="s">
        <v>1250</v>
      </c>
      <c r="FH18409" s="55" t="s">
        <v>1260</v>
      </c>
      <c r="FI18409" s="55">
        <v>13</v>
      </c>
      <c r="FJ18409" s="55">
        <v>10000</v>
      </c>
      <c r="FK18409" s="55" t="s">
        <v>1249</v>
      </c>
      <c r="FL18409" s="55">
        <v>1</v>
      </c>
    </row>
    <row r="18410" ht="14.25" customHeight="1" outlineLevel="1" spans="162:168">
      <c r="FF18410" s="55">
        <v>18403</v>
      </c>
      <c r="FG18410" s="55" t="s">
        <v>1250</v>
      </c>
      <c r="FH18410" s="55" t="s">
        <v>1260</v>
      </c>
      <c r="FI18410" s="55">
        <v>13</v>
      </c>
      <c r="FJ18410" s="55">
        <v>25000</v>
      </c>
      <c r="FK18410" s="55" t="s">
        <v>1249</v>
      </c>
      <c r="FL18410" s="55">
        <v>1</v>
      </c>
    </row>
    <row r="18411" ht="14.25" customHeight="1" outlineLevel="1" spans="162:168">
      <c r="FF18411" s="55">
        <v>18404</v>
      </c>
      <c r="FG18411" s="55" t="s">
        <v>1250</v>
      </c>
      <c r="FH18411" s="55" t="s">
        <v>1260</v>
      </c>
      <c r="FI18411" s="55">
        <v>13</v>
      </c>
      <c r="FJ18411" s="55">
        <v>50000</v>
      </c>
      <c r="FK18411" s="55" t="s">
        <v>1249</v>
      </c>
      <c r="FL18411" s="55">
        <v>1</v>
      </c>
    </row>
    <row r="18412" ht="14.25" customHeight="1" outlineLevel="1" spans="162:168">
      <c r="FF18412" s="55">
        <v>18405</v>
      </c>
      <c r="FG18412" s="55" t="s">
        <v>1250</v>
      </c>
      <c r="FH18412" s="55" t="s">
        <v>1260</v>
      </c>
      <c r="FI18412" s="55">
        <v>13</v>
      </c>
      <c r="FJ18412" s="55">
        <v>80000</v>
      </c>
      <c r="FK18412" s="55" t="s">
        <v>1249</v>
      </c>
      <c r="FL18412" s="55">
        <v>1</v>
      </c>
    </row>
    <row r="18413" ht="14.25" customHeight="1" outlineLevel="1" spans="162:168">
      <c r="FF18413" s="55">
        <v>18406</v>
      </c>
      <c r="FG18413" s="55" t="s">
        <v>1250</v>
      </c>
      <c r="FH18413" s="55" t="s">
        <v>1260</v>
      </c>
      <c r="FI18413" s="55">
        <v>13</v>
      </c>
      <c r="FJ18413" s="55">
        <v>130000</v>
      </c>
      <c r="FK18413" s="55" t="s">
        <v>1249</v>
      </c>
      <c r="FL18413" s="55">
        <v>1</v>
      </c>
    </row>
    <row r="18414" ht="14.25" customHeight="1" outlineLevel="1" spans="162:168">
      <c r="FF18414" s="55">
        <v>18407</v>
      </c>
      <c r="FG18414" s="55" t="s">
        <v>1250</v>
      </c>
      <c r="FH18414" s="55" t="s">
        <v>1260</v>
      </c>
      <c r="FI18414" s="55">
        <v>13</v>
      </c>
      <c r="FJ18414" s="55">
        <v>260000</v>
      </c>
      <c r="FK18414" s="55" t="s">
        <v>1249</v>
      </c>
      <c r="FL18414" s="55">
        <v>0.9</v>
      </c>
    </row>
    <row r="18415" ht="14.25" customHeight="1" outlineLevel="1" spans="162:168">
      <c r="FF18415" s="55">
        <v>18408</v>
      </c>
      <c r="FG18415" s="55" t="s">
        <v>1250</v>
      </c>
      <c r="FH18415" s="55" t="s">
        <v>1260</v>
      </c>
      <c r="FI18415" s="55">
        <v>13</v>
      </c>
      <c r="FJ18415" s="55">
        <v>400000</v>
      </c>
      <c r="FK18415" s="55" t="s">
        <v>1249</v>
      </c>
      <c r="FL18415" s="55">
        <v>0.9</v>
      </c>
    </row>
    <row r="18416" ht="14.25" customHeight="1" outlineLevel="1" spans="162:168">
      <c r="FF18416" s="55">
        <v>18409</v>
      </c>
      <c r="FG18416" s="55" t="s">
        <v>1250</v>
      </c>
      <c r="FH18416" s="55" t="s">
        <v>1260</v>
      </c>
      <c r="FI18416" s="55">
        <v>13</v>
      </c>
      <c r="FJ18416" s="55">
        <v>530000</v>
      </c>
      <c r="FK18416" s="55" t="s">
        <v>1249</v>
      </c>
      <c r="FL18416" s="55">
        <v>0.9</v>
      </c>
    </row>
    <row r="18417" ht="14.25" customHeight="1" outlineLevel="1" spans="162:168">
      <c r="FF18417" s="55">
        <v>18410</v>
      </c>
      <c r="FG18417" s="55" t="s">
        <v>1250</v>
      </c>
      <c r="FH18417" s="55" t="s">
        <v>1260</v>
      </c>
      <c r="FI18417" s="55">
        <v>13</v>
      </c>
      <c r="FJ18417" s="55">
        <v>540000</v>
      </c>
      <c r="FK18417" s="55" t="s">
        <v>1249</v>
      </c>
      <c r="FL18417" s="55">
        <v>0.9</v>
      </c>
    </row>
    <row r="18418" ht="14.25" customHeight="1" outlineLevel="1" spans="162:168">
      <c r="FF18418" s="55">
        <v>18411</v>
      </c>
      <c r="FG18418" s="55" t="s">
        <v>1250</v>
      </c>
      <c r="FH18418" s="55" t="s">
        <v>1260</v>
      </c>
      <c r="FI18418" s="55">
        <v>14</v>
      </c>
      <c r="FJ18418" s="55">
        <v>0</v>
      </c>
      <c r="FK18418" s="55" t="s">
        <v>1249</v>
      </c>
      <c r="FL18418" s="55">
        <v>1</v>
      </c>
    </row>
    <row r="18419" ht="14.25" customHeight="1" outlineLevel="1" spans="162:168">
      <c r="FF18419" s="55">
        <v>18412</v>
      </c>
      <c r="FG18419" s="55" t="s">
        <v>1250</v>
      </c>
      <c r="FH18419" s="55" t="s">
        <v>1260</v>
      </c>
      <c r="FI18419" s="55">
        <v>14</v>
      </c>
      <c r="FJ18419" s="55">
        <v>1000</v>
      </c>
      <c r="FK18419" s="55" t="s">
        <v>1249</v>
      </c>
      <c r="FL18419" s="55">
        <v>1</v>
      </c>
    </row>
    <row r="18420" ht="14.25" customHeight="1" outlineLevel="1" spans="162:168">
      <c r="FF18420" s="55">
        <v>18413</v>
      </c>
      <c r="FG18420" s="55" t="s">
        <v>1250</v>
      </c>
      <c r="FH18420" s="55" t="s">
        <v>1260</v>
      </c>
      <c r="FI18420" s="55">
        <v>14</v>
      </c>
      <c r="FJ18420" s="55">
        <v>2500</v>
      </c>
      <c r="FK18420" s="55" t="s">
        <v>1249</v>
      </c>
      <c r="FL18420" s="55">
        <v>1</v>
      </c>
    </row>
    <row r="18421" ht="14.25" customHeight="1" outlineLevel="1" spans="162:168">
      <c r="FF18421" s="55">
        <v>18414</v>
      </c>
      <c r="FG18421" s="55" t="s">
        <v>1250</v>
      </c>
      <c r="FH18421" s="55" t="s">
        <v>1260</v>
      </c>
      <c r="FI18421" s="55">
        <v>14</v>
      </c>
      <c r="FJ18421" s="55">
        <v>5000</v>
      </c>
      <c r="FK18421" s="55" t="s">
        <v>1249</v>
      </c>
      <c r="FL18421" s="55">
        <v>1</v>
      </c>
    </row>
    <row r="18422" ht="14.25" customHeight="1" outlineLevel="1" spans="162:168">
      <c r="FF18422" s="55">
        <v>18415</v>
      </c>
      <c r="FG18422" s="55" t="s">
        <v>1250</v>
      </c>
      <c r="FH18422" s="55" t="s">
        <v>1260</v>
      </c>
      <c r="FI18422" s="55">
        <v>14</v>
      </c>
      <c r="FJ18422" s="55">
        <v>10000</v>
      </c>
      <c r="FK18422" s="55" t="s">
        <v>1249</v>
      </c>
      <c r="FL18422" s="55">
        <v>1</v>
      </c>
    </row>
    <row r="18423" ht="14.25" customHeight="1" outlineLevel="1" spans="162:168">
      <c r="FF18423" s="55">
        <v>18416</v>
      </c>
      <c r="FG18423" s="55" t="s">
        <v>1250</v>
      </c>
      <c r="FH18423" s="55" t="s">
        <v>1260</v>
      </c>
      <c r="FI18423" s="55">
        <v>14</v>
      </c>
      <c r="FJ18423" s="55">
        <v>25000</v>
      </c>
      <c r="FK18423" s="55" t="s">
        <v>1249</v>
      </c>
      <c r="FL18423" s="55">
        <v>1</v>
      </c>
    </row>
    <row r="18424" ht="14.25" customHeight="1" outlineLevel="1" spans="162:168">
      <c r="FF18424" s="55">
        <v>18417</v>
      </c>
      <c r="FG18424" s="55" t="s">
        <v>1250</v>
      </c>
      <c r="FH18424" s="55" t="s">
        <v>1260</v>
      </c>
      <c r="FI18424" s="55">
        <v>14</v>
      </c>
      <c r="FJ18424" s="55">
        <v>50000</v>
      </c>
      <c r="FK18424" s="55" t="s">
        <v>1249</v>
      </c>
      <c r="FL18424" s="55">
        <v>1</v>
      </c>
    </row>
    <row r="18425" ht="14.25" customHeight="1" outlineLevel="1" spans="162:168">
      <c r="FF18425" s="55">
        <v>18418</v>
      </c>
      <c r="FG18425" s="55" t="s">
        <v>1250</v>
      </c>
      <c r="FH18425" s="55" t="s">
        <v>1260</v>
      </c>
      <c r="FI18425" s="55">
        <v>14</v>
      </c>
      <c r="FJ18425" s="55">
        <v>80000</v>
      </c>
      <c r="FK18425" s="55" t="s">
        <v>1249</v>
      </c>
      <c r="FL18425" s="55">
        <v>1</v>
      </c>
    </row>
    <row r="18426" ht="14.25" customHeight="1" outlineLevel="1" spans="162:168">
      <c r="FF18426" s="55">
        <v>18419</v>
      </c>
      <c r="FG18426" s="55" t="s">
        <v>1250</v>
      </c>
      <c r="FH18426" s="55" t="s">
        <v>1260</v>
      </c>
      <c r="FI18426" s="55">
        <v>14</v>
      </c>
      <c r="FJ18426" s="55">
        <v>130000</v>
      </c>
      <c r="FK18426" s="55" t="s">
        <v>1249</v>
      </c>
      <c r="FL18426" s="55">
        <v>1</v>
      </c>
    </row>
    <row r="18427" ht="14.25" customHeight="1" outlineLevel="1" spans="162:168">
      <c r="FF18427" s="55">
        <v>18420</v>
      </c>
      <c r="FG18427" s="55" t="s">
        <v>1250</v>
      </c>
      <c r="FH18427" s="55" t="s">
        <v>1260</v>
      </c>
      <c r="FI18427" s="55">
        <v>14</v>
      </c>
      <c r="FJ18427" s="55">
        <v>260000</v>
      </c>
      <c r="FK18427" s="55" t="s">
        <v>1249</v>
      </c>
      <c r="FL18427" s="55">
        <v>0.9</v>
      </c>
    </row>
    <row r="18428" ht="14.25" customHeight="1" outlineLevel="1" spans="162:168">
      <c r="FF18428" s="55">
        <v>18421</v>
      </c>
      <c r="FG18428" s="55" t="s">
        <v>1250</v>
      </c>
      <c r="FH18428" s="55" t="s">
        <v>1260</v>
      </c>
      <c r="FI18428" s="55">
        <v>14</v>
      </c>
      <c r="FJ18428" s="55">
        <v>400000</v>
      </c>
      <c r="FK18428" s="55" t="s">
        <v>1249</v>
      </c>
      <c r="FL18428" s="55">
        <v>0.9</v>
      </c>
    </row>
    <row r="18429" ht="14.25" customHeight="1" outlineLevel="1" spans="162:168">
      <c r="FF18429" s="55">
        <v>18422</v>
      </c>
      <c r="FG18429" s="55" t="s">
        <v>1250</v>
      </c>
      <c r="FH18429" s="55" t="s">
        <v>1260</v>
      </c>
      <c r="FI18429" s="55">
        <v>14</v>
      </c>
      <c r="FJ18429" s="55">
        <v>530000</v>
      </c>
      <c r="FK18429" s="55" t="s">
        <v>1249</v>
      </c>
      <c r="FL18429" s="55">
        <v>0.9</v>
      </c>
    </row>
    <row r="18430" ht="14.25" customHeight="1" outlineLevel="1" spans="162:168">
      <c r="FF18430" s="55">
        <v>18423</v>
      </c>
      <c r="FG18430" s="55" t="s">
        <v>1250</v>
      </c>
      <c r="FH18430" s="55" t="s">
        <v>1260</v>
      </c>
      <c r="FI18430" s="55">
        <v>14</v>
      </c>
      <c r="FJ18430" s="55">
        <v>540000</v>
      </c>
      <c r="FK18430" s="55" t="s">
        <v>1249</v>
      </c>
      <c r="FL18430" s="55">
        <v>0.9</v>
      </c>
    </row>
    <row r="18431" ht="14.25" customHeight="1" outlineLevel="1" spans="162:168">
      <c r="FF18431" s="55">
        <v>18424</v>
      </c>
      <c r="FG18431" s="55" t="s">
        <v>1250</v>
      </c>
      <c r="FH18431" s="55" t="s">
        <v>1260</v>
      </c>
      <c r="FI18431" s="55">
        <v>15</v>
      </c>
      <c r="FJ18431" s="55">
        <v>0</v>
      </c>
      <c r="FK18431" s="55" t="s">
        <v>1249</v>
      </c>
      <c r="FL18431" s="55">
        <v>1</v>
      </c>
    </row>
    <row r="18432" ht="14.25" customHeight="1" outlineLevel="1" spans="162:168">
      <c r="FF18432" s="55">
        <v>18425</v>
      </c>
      <c r="FG18432" s="55" t="s">
        <v>1250</v>
      </c>
      <c r="FH18432" s="55" t="s">
        <v>1260</v>
      </c>
      <c r="FI18432" s="55">
        <v>15</v>
      </c>
      <c r="FJ18432" s="55">
        <v>1000</v>
      </c>
      <c r="FK18432" s="55" t="s">
        <v>1249</v>
      </c>
      <c r="FL18432" s="55">
        <v>1</v>
      </c>
    </row>
    <row r="18433" ht="14.25" customHeight="1" outlineLevel="1" spans="162:168">
      <c r="FF18433" s="55">
        <v>18426</v>
      </c>
      <c r="FG18433" s="55" t="s">
        <v>1250</v>
      </c>
      <c r="FH18433" s="55" t="s">
        <v>1260</v>
      </c>
      <c r="FI18433" s="55">
        <v>15</v>
      </c>
      <c r="FJ18433" s="55">
        <v>2500</v>
      </c>
      <c r="FK18433" s="55" t="s">
        <v>1249</v>
      </c>
      <c r="FL18433" s="55">
        <v>1</v>
      </c>
    </row>
    <row r="18434" ht="14.25" customHeight="1" outlineLevel="1" spans="162:168">
      <c r="FF18434" s="55">
        <v>18427</v>
      </c>
      <c r="FG18434" s="55" t="s">
        <v>1250</v>
      </c>
      <c r="FH18434" s="55" t="s">
        <v>1260</v>
      </c>
      <c r="FI18434" s="55">
        <v>15</v>
      </c>
      <c r="FJ18434" s="55">
        <v>5000</v>
      </c>
      <c r="FK18434" s="55" t="s">
        <v>1249</v>
      </c>
      <c r="FL18434" s="55">
        <v>1</v>
      </c>
    </row>
    <row r="18435" ht="14.25" customHeight="1" outlineLevel="1" spans="162:168">
      <c r="FF18435" s="55">
        <v>18428</v>
      </c>
      <c r="FG18435" s="55" t="s">
        <v>1250</v>
      </c>
      <c r="FH18435" s="55" t="s">
        <v>1260</v>
      </c>
      <c r="FI18435" s="55">
        <v>15</v>
      </c>
      <c r="FJ18435" s="55">
        <v>10000</v>
      </c>
      <c r="FK18435" s="55" t="s">
        <v>1249</v>
      </c>
      <c r="FL18435" s="55">
        <v>1</v>
      </c>
    </row>
    <row r="18436" ht="14.25" customHeight="1" outlineLevel="1" spans="162:168">
      <c r="FF18436" s="55">
        <v>18429</v>
      </c>
      <c r="FG18436" s="55" t="s">
        <v>1250</v>
      </c>
      <c r="FH18436" s="55" t="s">
        <v>1260</v>
      </c>
      <c r="FI18436" s="55">
        <v>15</v>
      </c>
      <c r="FJ18436" s="55">
        <v>25000</v>
      </c>
      <c r="FK18436" s="55" t="s">
        <v>1249</v>
      </c>
      <c r="FL18436" s="55">
        <v>1</v>
      </c>
    </row>
    <row r="18437" ht="14.25" customHeight="1" outlineLevel="1" spans="162:168">
      <c r="FF18437" s="55">
        <v>18430</v>
      </c>
      <c r="FG18437" s="55" t="s">
        <v>1250</v>
      </c>
      <c r="FH18437" s="55" t="s">
        <v>1260</v>
      </c>
      <c r="FI18437" s="55">
        <v>15</v>
      </c>
      <c r="FJ18437" s="55">
        <v>50000</v>
      </c>
      <c r="FK18437" s="55" t="s">
        <v>1249</v>
      </c>
      <c r="FL18437" s="55">
        <v>1</v>
      </c>
    </row>
    <row r="18438" ht="14.25" customHeight="1" outlineLevel="1" spans="162:168">
      <c r="FF18438" s="55">
        <v>18431</v>
      </c>
      <c r="FG18438" s="55" t="s">
        <v>1250</v>
      </c>
      <c r="FH18438" s="55" t="s">
        <v>1260</v>
      </c>
      <c r="FI18438" s="55">
        <v>15</v>
      </c>
      <c r="FJ18438" s="55">
        <v>80000</v>
      </c>
      <c r="FK18438" s="55" t="s">
        <v>1249</v>
      </c>
      <c r="FL18438" s="55">
        <v>1</v>
      </c>
    </row>
    <row r="18439" ht="14.25" customHeight="1" outlineLevel="1" spans="162:168">
      <c r="FF18439" s="55">
        <v>18432</v>
      </c>
      <c r="FG18439" s="55" t="s">
        <v>1250</v>
      </c>
      <c r="FH18439" s="55" t="s">
        <v>1260</v>
      </c>
      <c r="FI18439" s="55">
        <v>15</v>
      </c>
      <c r="FJ18439" s="55">
        <v>130000</v>
      </c>
      <c r="FK18439" s="55" t="s">
        <v>1249</v>
      </c>
      <c r="FL18439" s="55">
        <v>1</v>
      </c>
    </row>
    <row r="18440" ht="14.25" customHeight="1" outlineLevel="1" spans="162:168">
      <c r="FF18440" s="55">
        <v>18433</v>
      </c>
      <c r="FG18440" s="55" t="s">
        <v>1250</v>
      </c>
      <c r="FH18440" s="55" t="s">
        <v>1260</v>
      </c>
      <c r="FI18440" s="55">
        <v>15</v>
      </c>
      <c r="FJ18440" s="55">
        <v>260000</v>
      </c>
      <c r="FK18440" s="55" t="s">
        <v>1249</v>
      </c>
      <c r="FL18440" s="55">
        <v>0.9</v>
      </c>
    </row>
    <row r="18441" ht="14.25" customHeight="1" outlineLevel="1" spans="162:168">
      <c r="FF18441" s="55">
        <v>18434</v>
      </c>
      <c r="FG18441" s="55" t="s">
        <v>1250</v>
      </c>
      <c r="FH18441" s="55" t="s">
        <v>1260</v>
      </c>
      <c r="FI18441" s="55">
        <v>15</v>
      </c>
      <c r="FJ18441" s="55">
        <v>400000</v>
      </c>
      <c r="FK18441" s="55" t="s">
        <v>1249</v>
      </c>
      <c r="FL18441" s="55">
        <v>0.9</v>
      </c>
    </row>
    <row r="18442" ht="14.25" customHeight="1" outlineLevel="1" spans="162:168">
      <c r="FF18442" s="55">
        <v>18435</v>
      </c>
      <c r="FG18442" s="55" t="s">
        <v>1250</v>
      </c>
      <c r="FH18442" s="55" t="s">
        <v>1260</v>
      </c>
      <c r="FI18442" s="55">
        <v>15</v>
      </c>
      <c r="FJ18442" s="55">
        <v>530000</v>
      </c>
      <c r="FK18442" s="55" t="s">
        <v>1249</v>
      </c>
      <c r="FL18442" s="55">
        <v>0.9</v>
      </c>
    </row>
    <row r="18443" ht="14.25" customHeight="1" outlineLevel="1" spans="162:168">
      <c r="FF18443" s="55">
        <v>18436</v>
      </c>
      <c r="FG18443" s="55" t="s">
        <v>1250</v>
      </c>
      <c r="FH18443" s="55" t="s">
        <v>1260</v>
      </c>
      <c r="FI18443" s="55">
        <v>15</v>
      </c>
      <c r="FJ18443" s="55">
        <v>540000</v>
      </c>
      <c r="FK18443" s="55" t="s">
        <v>1249</v>
      </c>
      <c r="FL18443" s="55">
        <v>0.9</v>
      </c>
    </row>
    <row r="18444" ht="14.25" customHeight="1" outlineLevel="1" spans="162:168">
      <c r="FF18444" s="55">
        <v>18437</v>
      </c>
      <c r="FG18444" s="55" t="s">
        <v>1250</v>
      </c>
      <c r="FH18444" s="55" t="s">
        <v>1260</v>
      </c>
      <c r="FI18444" s="55">
        <v>16</v>
      </c>
      <c r="FJ18444" s="55">
        <v>0</v>
      </c>
      <c r="FK18444" s="55" t="s">
        <v>1249</v>
      </c>
      <c r="FL18444" s="55">
        <v>1</v>
      </c>
    </row>
    <row r="18445" ht="14.25" customHeight="1" outlineLevel="1" spans="162:168">
      <c r="FF18445" s="55">
        <v>18438</v>
      </c>
      <c r="FG18445" s="55" t="s">
        <v>1250</v>
      </c>
      <c r="FH18445" s="55" t="s">
        <v>1260</v>
      </c>
      <c r="FI18445" s="55">
        <v>16</v>
      </c>
      <c r="FJ18445" s="55">
        <v>1000</v>
      </c>
      <c r="FK18445" s="55" t="s">
        <v>1249</v>
      </c>
      <c r="FL18445" s="55">
        <v>1</v>
      </c>
    </row>
    <row r="18446" ht="14.25" customHeight="1" outlineLevel="1" spans="162:168">
      <c r="FF18446" s="55">
        <v>18439</v>
      </c>
      <c r="FG18446" s="55" t="s">
        <v>1250</v>
      </c>
      <c r="FH18446" s="55" t="s">
        <v>1260</v>
      </c>
      <c r="FI18446" s="55">
        <v>16</v>
      </c>
      <c r="FJ18446" s="55">
        <v>2500</v>
      </c>
      <c r="FK18446" s="55" t="s">
        <v>1249</v>
      </c>
      <c r="FL18446" s="55">
        <v>1</v>
      </c>
    </row>
    <row r="18447" ht="14.25" customHeight="1" outlineLevel="1" spans="162:168">
      <c r="FF18447" s="55">
        <v>18440</v>
      </c>
      <c r="FG18447" s="55" t="s">
        <v>1250</v>
      </c>
      <c r="FH18447" s="55" t="s">
        <v>1260</v>
      </c>
      <c r="FI18447" s="55">
        <v>16</v>
      </c>
      <c r="FJ18447" s="55">
        <v>5000</v>
      </c>
      <c r="FK18447" s="55" t="s">
        <v>1249</v>
      </c>
      <c r="FL18447" s="55">
        <v>1</v>
      </c>
    </row>
    <row r="18448" ht="14.25" customHeight="1" outlineLevel="1" spans="162:168">
      <c r="FF18448" s="55">
        <v>18441</v>
      </c>
      <c r="FG18448" s="55" t="s">
        <v>1250</v>
      </c>
      <c r="FH18448" s="55" t="s">
        <v>1260</v>
      </c>
      <c r="FI18448" s="55">
        <v>16</v>
      </c>
      <c r="FJ18448" s="55">
        <v>10000</v>
      </c>
      <c r="FK18448" s="55" t="s">
        <v>1249</v>
      </c>
      <c r="FL18448" s="55">
        <v>1</v>
      </c>
    </row>
    <row r="18449" ht="14.25" customHeight="1" outlineLevel="1" spans="162:168">
      <c r="FF18449" s="55">
        <v>18442</v>
      </c>
      <c r="FG18449" s="55" t="s">
        <v>1250</v>
      </c>
      <c r="FH18449" s="55" t="s">
        <v>1260</v>
      </c>
      <c r="FI18449" s="55">
        <v>16</v>
      </c>
      <c r="FJ18449" s="55">
        <v>25000</v>
      </c>
      <c r="FK18449" s="55" t="s">
        <v>1249</v>
      </c>
      <c r="FL18449" s="55">
        <v>1</v>
      </c>
    </row>
    <row r="18450" ht="14.25" customHeight="1" outlineLevel="1" spans="162:168">
      <c r="FF18450" s="55">
        <v>18443</v>
      </c>
      <c r="FG18450" s="55" t="s">
        <v>1250</v>
      </c>
      <c r="FH18450" s="55" t="s">
        <v>1260</v>
      </c>
      <c r="FI18450" s="55">
        <v>16</v>
      </c>
      <c r="FJ18450" s="55">
        <v>50000</v>
      </c>
      <c r="FK18450" s="55" t="s">
        <v>1249</v>
      </c>
      <c r="FL18450" s="55">
        <v>1</v>
      </c>
    </row>
    <row r="18451" ht="14.25" customHeight="1" outlineLevel="1" spans="162:168">
      <c r="FF18451" s="55">
        <v>18444</v>
      </c>
      <c r="FG18451" s="55" t="s">
        <v>1250</v>
      </c>
      <c r="FH18451" s="55" t="s">
        <v>1260</v>
      </c>
      <c r="FI18451" s="55">
        <v>16</v>
      </c>
      <c r="FJ18451" s="55">
        <v>80000</v>
      </c>
      <c r="FK18451" s="55" t="s">
        <v>1249</v>
      </c>
      <c r="FL18451" s="55">
        <v>1</v>
      </c>
    </row>
    <row r="18452" ht="14.25" customHeight="1" outlineLevel="1" spans="162:168">
      <c r="FF18452" s="55">
        <v>18445</v>
      </c>
      <c r="FG18452" s="55" t="s">
        <v>1250</v>
      </c>
      <c r="FH18452" s="55" t="s">
        <v>1260</v>
      </c>
      <c r="FI18452" s="55">
        <v>16</v>
      </c>
      <c r="FJ18452" s="55">
        <v>130000</v>
      </c>
      <c r="FK18452" s="55" t="s">
        <v>1249</v>
      </c>
      <c r="FL18452" s="55">
        <v>1</v>
      </c>
    </row>
    <row r="18453" ht="14.25" customHeight="1" outlineLevel="1" spans="162:168">
      <c r="FF18453" s="55">
        <v>18446</v>
      </c>
      <c r="FG18453" s="55" t="s">
        <v>1250</v>
      </c>
      <c r="FH18453" s="55" t="s">
        <v>1260</v>
      </c>
      <c r="FI18453" s="55">
        <v>16</v>
      </c>
      <c r="FJ18453" s="55">
        <v>260000</v>
      </c>
      <c r="FK18453" s="55" t="s">
        <v>1249</v>
      </c>
      <c r="FL18453" s="55">
        <v>0.9</v>
      </c>
    </row>
    <row r="18454" ht="14.25" customHeight="1" outlineLevel="1" spans="162:168">
      <c r="FF18454" s="55">
        <v>18447</v>
      </c>
      <c r="FG18454" s="55" t="s">
        <v>1250</v>
      </c>
      <c r="FH18454" s="55" t="s">
        <v>1260</v>
      </c>
      <c r="FI18454" s="55">
        <v>16</v>
      </c>
      <c r="FJ18454" s="55">
        <v>400000</v>
      </c>
      <c r="FK18454" s="55" t="s">
        <v>1249</v>
      </c>
      <c r="FL18454" s="55">
        <v>0.9</v>
      </c>
    </row>
    <row r="18455" ht="14.25" customHeight="1" outlineLevel="1" spans="162:168">
      <c r="FF18455" s="55">
        <v>18448</v>
      </c>
      <c r="FG18455" s="55" t="s">
        <v>1250</v>
      </c>
      <c r="FH18455" s="55" t="s">
        <v>1260</v>
      </c>
      <c r="FI18455" s="55">
        <v>16</v>
      </c>
      <c r="FJ18455" s="55">
        <v>530000</v>
      </c>
      <c r="FK18455" s="55" t="s">
        <v>1249</v>
      </c>
      <c r="FL18455" s="55">
        <v>0.9</v>
      </c>
    </row>
    <row r="18456" ht="14.25" customHeight="1" outlineLevel="1" spans="162:168">
      <c r="FF18456" s="55">
        <v>18449</v>
      </c>
      <c r="FG18456" s="55" t="s">
        <v>1250</v>
      </c>
      <c r="FH18456" s="55" t="s">
        <v>1260</v>
      </c>
      <c r="FI18456" s="55">
        <v>16</v>
      </c>
      <c r="FJ18456" s="55">
        <v>540000</v>
      </c>
      <c r="FK18456" s="55" t="s">
        <v>1249</v>
      </c>
      <c r="FL18456" s="55">
        <v>0.9</v>
      </c>
    </row>
    <row r="18457" ht="14.25" customHeight="1" outlineLevel="1" spans="162:168">
      <c r="FF18457" s="55">
        <v>18450</v>
      </c>
      <c r="FG18457" s="55" t="s">
        <v>1250</v>
      </c>
      <c r="FH18457" s="55" t="s">
        <v>1260</v>
      </c>
      <c r="FI18457" s="55">
        <v>17</v>
      </c>
      <c r="FJ18457" s="55">
        <v>0</v>
      </c>
      <c r="FK18457" s="55" t="s">
        <v>1249</v>
      </c>
      <c r="FL18457" s="55">
        <v>1</v>
      </c>
    </row>
    <row r="18458" ht="14.25" customHeight="1" outlineLevel="1" spans="162:168">
      <c r="FF18458" s="55">
        <v>18451</v>
      </c>
      <c r="FG18458" s="55" t="s">
        <v>1250</v>
      </c>
      <c r="FH18458" s="55" t="s">
        <v>1260</v>
      </c>
      <c r="FI18458" s="55">
        <v>17</v>
      </c>
      <c r="FJ18458" s="55">
        <v>1000</v>
      </c>
      <c r="FK18458" s="55" t="s">
        <v>1249</v>
      </c>
      <c r="FL18458" s="55">
        <v>1</v>
      </c>
    </row>
    <row r="18459" ht="14.25" customHeight="1" outlineLevel="1" spans="162:168">
      <c r="FF18459" s="55">
        <v>18452</v>
      </c>
      <c r="FG18459" s="55" t="s">
        <v>1250</v>
      </c>
      <c r="FH18459" s="55" t="s">
        <v>1260</v>
      </c>
      <c r="FI18459" s="55">
        <v>17</v>
      </c>
      <c r="FJ18459" s="55">
        <v>2500</v>
      </c>
      <c r="FK18459" s="55" t="s">
        <v>1249</v>
      </c>
      <c r="FL18459" s="55">
        <v>1</v>
      </c>
    </row>
    <row r="18460" ht="14.25" customHeight="1" outlineLevel="1" spans="162:168">
      <c r="FF18460" s="55">
        <v>18453</v>
      </c>
      <c r="FG18460" s="55" t="s">
        <v>1250</v>
      </c>
      <c r="FH18460" s="55" t="s">
        <v>1260</v>
      </c>
      <c r="FI18460" s="55">
        <v>17</v>
      </c>
      <c r="FJ18460" s="55">
        <v>5000</v>
      </c>
      <c r="FK18460" s="55" t="s">
        <v>1249</v>
      </c>
      <c r="FL18460" s="55">
        <v>1</v>
      </c>
    </row>
    <row r="18461" ht="14.25" customHeight="1" outlineLevel="1" spans="162:168">
      <c r="FF18461" s="55">
        <v>18454</v>
      </c>
      <c r="FG18461" s="55" t="s">
        <v>1250</v>
      </c>
      <c r="FH18461" s="55" t="s">
        <v>1260</v>
      </c>
      <c r="FI18461" s="55">
        <v>17</v>
      </c>
      <c r="FJ18461" s="55">
        <v>10000</v>
      </c>
      <c r="FK18461" s="55" t="s">
        <v>1249</v>
      </c>
      <c r="FL18461" s="55">
        <v>1</v>
      </c>
    </row>
    <row r="18462" ht="14.25" customHeight="1" outlineLevel="1" spans="162:168">
      <c r="FF18462" s="55">
        <v>18455</v>
      </c>
      <c r="FG18462" s="55" t="s">
        <v>1250</v>
      </c>
      <c r="FH18462" s="55" t="s">
        <v>1260</v>
      </c>
      <c r="FI18462" s="55">
        <v>17</v>
      </c>
      <c r="FJ18462" s="55">
        <v>25000</v>
      </c>
      <c r="FK18462" s="55" t="s">
        <v>1249</v>
      </c>
      <c r="FL18462" s="55">
        <v>1</v>
      </c>
    </row>
    <row r="18463" ht="14.25" customHeight="1" outlineLevel="1" spans="162:168">
      <c r="FF18463" s="55">
        <v>18456</v>
      </c>
      <c r="FG18463" s="55" t="s">
        <v>1250</v>
      </c>
      <c r="FH18463" s="55" t="s">
        <v>1260</v>
      </c>
      <c r="FI18463" s="55">
        <v>17</v>
      </c>
      <c r="FJ18463" s="55">
        <v>50000</v>
      </c>
      <c r="FK18463" s="55" t="s">
        <v>1249</v>
      </c>
      <c r="FL18463" s="55">
        <v>1</v>
      </c>
    </row>
    <row r="18464" ht="14.25" customHeight="1" outlineLevel="1" spans="162:168">
      <c r="FF18464" s="55">
        <v>18457</v>
      </c>
      <c r="FG18464" s="55" t="s">
        <v>1250</v>
      </c>
      <c r="FH18464" s="55" t="s">
        <v>1260</v>
      </c>
      <c r="FI18464" s="55">
        <v>17</v>
      </c>
      <c r="FJ18464" s="55">
        <v>80000</v>
      </c>
      <c r="FK18464" s="55" t="s">
        <v>1249</v>
      </c>
      <c r="FL18464" s="55">
        <v>1</v>
      </c>
    </row>
    <row r="18465" ht="14.25" customHeight="1" outlineLevel="1" spans="162:168">
      <c r="FF18465" s="55">
        <v>18458</v>
      </c>
      <c r="FG18465" s="55" t="s">
        <v>1250</v>
      </c>
      <c r="FH18465" s="55" t="s">
        <v>1260</v>
      </c>
      <c r="FI18465" s="55">
        <v>17</v>
      </c>
      <c r="FJ18465" s="55">
        <v>130000</v>
      </c>
      <c r="FK18465" s="55" t="s">
        <v>1249</v>
      </c>
      <c r="FL18465" s="55">
        <v>1</v>
      </c>
    </row>
    <row r="18466" ht="14.25" customHeight="1" outlineLevel="1" spans="162:168">
      <c r="FF18466" s="55">
        <v>18459</v>
      </c>
      <c r="FG18466" s="55" t="s">
        <v>1250</v>
      </c>
      <c r="FH18466" s="55" t="s">
        <v>1260</v>
      </c>
      <c r="FI18466" s="55">
        <v>17</v>
      </c>
      <c r="FJ18466" s="55">
        <v>260000</v>
      </c>
      <c r="FK18466" s="55" t="s">
        <v>1249</v>
      </c>
      <c r="FL18466" s="55">
        <v>0.9</v>
      </c>
    </row>
    <row r="18467" ht="14.25" customHeight="1" outlineLevel="1" spans="162:168">
      <c r="FF18467" s="55">
        <v>18460</v>
      </c>
      <c r="FG18467" s="55" t="s">
        <v>1250</v>
      </c>
      <c r="FH18467" s="55" t="s">
        <v>1260</v>
      </c>
      <c r="FI18467" s="55">
        <v>17</v>
      </c>
      <c r="FJ18467" s="55">
        <v>400000</v>
      </c>
      <c r="FK18467" s="55" t="s">
        <v>1249</v>
      </c>
      <c r="FL18467" s="55">
        <v>0.9</v>
      </c>
    </row>
    <row r="18468" ht="14.25" customHeight="1" outlineLevel="1" spans="162:168">
      <c r="FF18468" s="55">
        <v>18461</v>
      </c>
      <c r="FG18468" s="55" t="s">
        <v>1250</v>
      </c>
      <c r="FH18468" s="55" t="s">
        <v>1260</v>
      </c>
      <c r="FI18468" s="55">
        <v>17</v>
      </c>
      <c r="FJ18468" s="55">
        <v>530000</v>
      </c>
      <c r="FK18468" s="55" t="s">
        <v>1249</v>
      </c>
      <c r="FL18468" s="55">
        <v>0.9</v>
      </c>
    </row>
    <row r="18469" ht="14.25" customHeight="1" outlineLevel="1" spans="162:168">
      <c r="FF18469" s="55">
        <v>18462</v>
      </c>
      <c r="FG18469" s="55" t="s">
        <v>1250</v>
      </c>
      <c r="FH18469" s="55" t="s">
        <v>1260</v>
      </c>
      <c r="FI18469" s="55">
        <v>17</v>
      </c>
      <c r="FJ18469" s="55">
        <v>540000</v>
      </c>
      <c r="FK18469" s="55" t="s">
        <v>1249</v>
      </c>
      <c r="FL18469" s="55">
        <v>0.9</v>
      </c>
    </row>
    <row r="18470" ht="14.25" customHeight="1" outlineLevel="1" spans="162:168">
      <c r="FF18470" s="55">
        <v>18463</v>
      </c>
      <c r="FG18470" s="55" t="s">
        <v>1250</v>
      </c>
      <c r="FH18470" s="55" t="s">
        <v>1260</v>
      </c>
      <c r="FI18470" s="55">
        <v>18</v>
      </c>
      <c r="FJ18470" s="55">
        <v>0</v>
      </c>
      <c r="FK18470" s="55" t="s">
        <v>1249</v>
      </c>
      <c r="FL18470" s="55">
        <v>1</v>
      </c>
    </row>
    <row r="18471" ht="14.25" customHeight="1" outlineLevel="1" spans="162:168">
      <c r="FF18471" s="55">
        <v>18464</v>
      </c>
      <c r="FG18471" s="55" t="s">
        <v>1250</v>
      </c>
      <c r="FH18471" s="55" t="s">
        <v>1260</v>
      </c>
      <c r="FI18471" s="55">
        <v>18</v>
      </c>
      <c r="FJ18471" s="55">
        <v>1000</v>
      </c>
      <c r="FK18471" s="55" t="s">
        <v>1249</v>
      </c>
      <c r="FL18471" s="55">
        <v>1</v>
      </c>
    </row>
    <row r="18472" ht="14.25" customHeight="1" outlineLevel="1" spans="162:168">
      <c r="FF18472" s="55">
        <v>18465</v>
      </c>
      <c r="FG18472" s="55" t="s">
        <v>1250</v>
      </c>
      <c r="FH18472" s="55" t="s">
        <v>1260</v>
      </c>
      <c r="FI18472" s="55">
        <v>18</v>
      </c>
      <c r="FJ18472" s="55">
        <v>2500</v>
      </c>
      <c r="FK18472" s="55" t="s">
        <v>1249</v>
      </c>
      <c r="FL18472" s="55">
        <v>1</v>
      </c>
    </row>
    <row r="18473" ht="14.25" customHeight="1" outlineLevel="1" spans="162:168">
      <c r="FF18473" s="55">
        <v>18466</v>
      </c>
      <c r="FG18473" s="55" t="s">
        <v>1250</v>
      </c>
      <c r="FH18473" s="55" t="s">
        <v>1260</v>
      </c>
      <c r="FI18473" s="55">
        <v>18</v>
      </c>
      <c r="FJ18473" s="55">
        <v>5000</v>
      </c>
      <c r="FK18473" s="55" t="s">
        <v>1249</v>
      </c>
      <c r="FL18473" s="55">
        <v>1</v>
      </c>
    </row>
    <row r="18474" ht="14.25" customHeight="1" outlineLevel="1" spans="162:168">
      <c r="FF18474" s="55">
        <v>18467</v>
      </c>
      <c r="FG18474" s="55" t="s">
        <v>1250</v>
      </c>
      <c r="FH18474" s="55" t="s">
        <v>1260</v>
      </c>
      <c r="FI18474" s="55">
        <v>18</v>
      </c>
      <c r="FJ18474" s="55">
        <v>10000</v>
      </c>
      <c r="FK18474" s="55" t="s">
        <v>1249</v>
      </c>
      <c r="FL18474" s="55">
        <v>1</v>
      </c>
    </row>
    <row r="18475" ht="14.25" customHeight="1" outlineLevel="1" spans="162:168">
      <c r="FF18475" s="55">
        <v>18468</v>
      </c>
      <c r="FG18475" s="55" t="s">
        <v>1250</v>
      </c>
      <c r="FH18475" s="55" t="s">
        <v>1260</v>
      </c>
      <c r="FI18475" s="55">
        <v>18</v>
      </c>
      <c r="FJ18475" s="55">
        <v>25000</v>
      </c>
      <c r="FK18475" s="55" t="s">
        <v>1249</v>
      </c>
      <c r="FL18475" s="55">
        <v>1</v>
      </c>
    </row>
    <row r="18476" ht="14.25" customHeight="1" outlineLevel="1" spans="162:168">
      <c r="FF18476" s="55">
        <v>18469</v>
      </c>
      <c r="FG18476" s="55" t="s">
        <v>1250</v>
      </c>
      <c r="FH18476" s="55" t="s">
        <v>1260</v>
      </c>
      <c r="FI18476" s="55">
        <v>18</v>
      </c>
      <c r="FJ18476" s="55">
        <v>50000</v>
      </c>
      <c r="FK18476" s="55" t="s">
        <v>1249</v>
      </c>
      <c r="FL18476" s="55">
        <v>1</v>
      </c>
    </row>
    <row r="18477" ht="14.25" customHeight="1" outlineLevel="1" spans="162:168">
      <c r="FF18477" s="55">
        <v>18470</v>
      </c>
      <c r="FG18477" s="55" t="s">
        <v>1250</v>
      </c>
      <c r="FH18477" s="55" t="s">
        <v>1260</v>
      </c>
      <c r="FI18477" s="55">
        <v>18</v>
      </c>
      <c r="FJ18477" s="55">
        <v>80000</v>
      </c>
      <c r="FK18477" s="55" t="s">
        <v>1249</v>
      </c>
      <c r="FL18477" s="55">
        <v>1</v>
      </c>
    </row>
    <row r="18478" ht="14.25" customHeight="1" outlineLevel="1" spans="162:168">
      <c r="FF18478" s="55">
        <v>18471</v>
      </c>
      <c r="FG18478" s="55" t="s">
        <v>1250</v>
      </c>
      <c r="FH18478" s="55" t="s">
        <v>1260</v>
      </c>
      <c r="FI18478" s="55">
        <v>18</v>
      </c>
      <c r="FJ18478" s="55">
        <v>130000</v>
      </c>
      <c r="FK18478" s="55" t="s">
        <v>1249</v>
      </c>
      <c r="FL18478" s="55">
        <v>1</v>
      </c>
    </row>
    <row r="18479" ht="14.25" customHeight="1" outlineLevel="1" spans="162:168">
      <c r="FF18479" s="55">
        <v>18472</v>
      </c>
      <c r="FG18479" s="55" t="s">
        <v>1250</v>
      </c>
      <c r="FH18479" s="55" t="s">
        <v>1260</v>
      </c>
      <c r="FI18479" s="55">
        <v>18</v>
      </c>
      <c r="FJ18479" s="55">
        <v>260000</v>
      </c>
      <c r="FK18479" s="55" t="s">
        <v>1249</v>
      </c>
      <c r="FL18479" s="55">
        <v>0.9</v>
      </c>
    </row>
    <row r="18480" ht="14.25" customHeight="1" outlineLevel="1" spans="162:168">
      <c r="FF18480" s="55">
        <v>18473</v>
      </c>
      <c r="FG18480" s="55" t="s">
        <v>1250</v>
      </c>
      <c r="FH18480" s="55" t="s">
        <v>1260</v>
      </c>
      <c r="FI18480" s="55">
        <v>18</v>
      </c>
      <c r="FJ18480" s="55">
        <v>400000</v>
      </c>
      <c r="FK18480" s="55" t="s">
        <v>1249</v>
      </c>
      <c r="FL18480" s="55">
        <v>0.9</v>
      </c>
    </row>
    <row r="18481" ht="14.25" customHeight="1" outlineLevel="1" spans="162:168">
      <c r="FF18481" s="55">
        <v>18474</v>
      </c>
      <c r="FG18481" s="55" t="s">
        <v>1250</v>
      </c>
      <c r="FH18481" s="55" t="s">
        <v>1260</v>
      </c>
      <c r="FI18481" s="55">
        <v>18</v>
      </c>
      <c r="FJ18481" s="55">
        <v>530000</v>
      </c>
      <c r="FK18481" s="55" t="s">
        <v>1249</v>
      </c>
      <c r="FL18481" s="55">
        <v>0.9</v>
      </c>
    </row>
    <row r="18482" ht="14.25" customHeight="1" outlineLevel="1" spans="162:168">
      <c r="FF18482" s="55">
        <v>18475</v>
      </c>
      <c r="FG18482" s="55" t="s">
        <v>1250</v>
      </c>
      <c r="FH18482" s="55" t="s">
        <v>1260</v>
      </c>
      <c r="FI18482" s="55">
        <v>18</v>
      </c>
      <c r="FJ18482" s="55">
        <v>540000</v>
      </c>
      <c r="FK18482" s="55" t="s">
        <v>1249</v>
      </c>
      <c r="FL18482" s="55">
        <v>0.9</v>
      </c>
    </row>
    <row r="18483" ht="14.25" customHeight="1" outlineLevel="1" spans="162:168">
      <c r="FF18483" s="55">
        <v>18476</v>
      </c>
      <c r="FG18483" s="55" t="s">
        <v>1250</v>
      </c>
      <c r="FH18483" s="55" t="s">
        <v>1260</v>
      </c>
      <c r="FI18483" s="55">
        <v>19</v>
      </c>
      <c r="FJ18483" s="55">
        <v>0</v>
      </c>
      <c r="FK18483" s="55" t="s">
        <v>1249</v>
      </c>
      <c r="FL18483" s="55">
        <v>1.25</v>
      </c>
    </row>
    <row r="18484" ht="14.25" customHeight="1" outlineLevel="1" spans="162:168">
      <c r="FF18484" s="55">
        <v>18477</v>
      </c>
      <c r="FG18484" s="55" t="s">
        <v>1250</v>
      </c>
      <c r="FH18484" s="55" t="s">
        <v>1260</v>
      </c>
      <c r="FI18484" s="55">
        <v>19</v>
      </c>
      <c r="FJ18484" s="55">
        <v>1000</v>
      </c>
      <c r="FK18484" s="55" t="s">
        <v>1249</v>
      </c>
      <c r="FL18484" s="55">
        <v>1.1</v>
      </c>
    </row>
    <row r="18485" ht="14.25" customHeight="1" outlineLevel="1" spans="162:168">
      <c r="FF18485" s="55">
        <v>18478</v>
      </c>
      <c r="FG18485" s="55" t="s">
        <v>1250</v>
      </c>
      <c r="FH18485" s="55" t="s">
        <v>1260</v>
      </c>
      <c r="FI18485" s="55">
        <v>19</v>
      </c>
      <c r="FJ18485" s="55">
        <v>2500</v>
      </c>
      <c r="FK18485" s="55" t="s">
        <v>1249</v>
      </c>
      <c r="FL18485" s="55">
        <v>1.1</v>
      </c>
    </row>
    <row r="18486" ht="14.25" customHeight="1" outlineLevel="1" spans="162:168">
      <c r="FF18486" s="55">
        <v>18479</v>
      </c>
      <c r="FG18486" s="55" t="s">
        <v>1250</v>
      </c>
      <c r="FH18486" s="55" t="s">
        <v>1260</v>
      </c>
      <c r="FI18486" s="55">
        <v>19</v>
      </c>
      <c r="FJ18486" s="55">
        <v>5000</v>
      </c>
      <c r="FK18486" s="55" t="s">
        <v>1249</v>
      </c>
      <c r="FL18486" s="55">
        <v>1.1</v>
      </c>
    </row>
    <row r="18487" ht="14.25" customHeight="1" outlineLevel="1" spans="162:168">
      <c r="FF18487" s="55">
        <v>18480</v>
      </c>
      <c r="FG18487" s="55" t="s">
        <v>1250</v>
      </c>
      <c r="FH18487" s="55" t="s">
        <v>1260</v>
      </c>
      <c r="FI18487" s="55">
        <v>19</v>
      </c>
      <c r="FJ18487" s="55">
        <v>10000</v>
      </c>
      <c r="FK18487" s="55" t="s">
        <v>1249</v>
      </c>
      <c r="FL18487" s="55">
        <v>1</v>
      </c>
    </row>
    <row r="18488" ht="14.25" customHeight="1" outlineLevel="1" spans="162:168">
      <c r="FF18488" s="55">
        <v>18481</v>
      </c>
      <c r="FG18488" s="55" t="s">
        <v>1250</v>
      </c>
      <c r="FH18488" s="55" t="s">
        <v>1260</v>
      </c>
      <c r="FI18488" s="55">
        <v>19</v>
      </c>
      <c r="FJ18488" s="55">
        <v>25000</v>
      </c>
      <c r="FK18488" s="55" t="s">
        <v>1249</v>
      </c>
      <c r="FL18488" s="55">
        <v>1</v>
      </c>
    </row>
    <row r="18489" ht="14.25" customHeight="1" outlineLevel="1" spans="162:168">
      <c r="FF18489" s="55">
        <v>18482</v>
      </c>
      <c r="FG18489" s="55" t="s">
        <v>1250</v>
      </c>
      <c r="FH18489" s="55" t="s">
        <v>1260</v>
      </c>
      <c r="FI18489" s="55">
        <v>19</v>
      </c>
      <c r="FJ18489" s="55">
        <v>50000</v>
      </c>
      <c r="FK18489" s="55" t="s">
        <v>1249</v>
      </c>
      <c r="FL18489" s="55">
        <v>1</v>
      </c>
    </row>
    <row r="18490" ht="14.25" customHeight="1" outlineLevel="1" spans="162:168">
      <c r="FF18490" s="55">
        <v>18483</v>
      </c>
      <c r="FG18490" s="55" t="s">
        <v>1250</v>
      </c>
      <c r="FH18490" s="55" t="s">
        <v>1260</v>
      </c>
      <c r="FI18490" s="55">
        <v>19</v>
      </c>
      <c r="FJ18490" s="55">
        <v>80000</v>
      </c>
      <c r="FK18490" s="55" t="s">
        <v>1249</v>
      </c>
      <c r="FL18490" s="55">
        <v>1</v>
      </c>
    </row>
    <row r="18491" ht="14.25" customHeight="1" outlineLevel="1" spans="162:168">
      <c r="FF18491" s="55">
        <v>18484</v>
      </c>
      <c r="FG18491" s="55" t="s">
        <v>1250</v>
      </c>
      <c r="FH18491" s="55" t="s">
        <v>1260</v>
      </c>
      <c r="FI18491" s="55">
        <v>19</v>
      </c>
      <c r="FJ18491" s="55">
        <v>130000</v>
      </c>
      <c r="FK18491" s="55" t="s">
        <v>1249</v>
      </c>
      <c r="FL18491" s="55">
        <v>1</v>
      </c>
    </row>
    <row r="18492" ht="14.25" customHeight="1" outlineLevel="1" spans="162:168">
      <c r="FF18492" s="55">
        <v>18485</v>
      </c>
      <c r="FG18492" s="55" t="s">
        <v>1250</v>
      </c>
      <c r="FH18492" s="55" t="s">
        <v>1260</v>
      </c>
      <c r="FI18492" s="55">
        <v>19</v>
      </c>
      <c r="FJ18492" s="55">
        <v>260000</v>
      </c>
      <c r="FK18492" s="55" t="s">
        <v>1249</v>
      </c>
      <c r="FL18492" s="55">
        <v>1</v>
      </c>
    </row>
    <row r="18493" ht="14.25" customHeight="1" outlineLevel="1" spans="162:168">
      <c r="FF18493" s="55">
        <v>18486</v>
      </c>
      <c r="FG18493" s="55" t="s">
        <v>1250</v>
      </c>
      <c r="FH18493" s="55" t="s">
        <v>1260</v>
      </c>
      <c r="FI18493" s="55">
        <v>19</v>
      </c>
      <c r="FJ18493" s="55">
        <v>400000</v>
      </c>
      <c r="FK18493" s="55" t="s">
        <v>1249</v>
      </c>
      <c r="FL18493" s="55">
        <v>1</v>
      </c>
    </row>
    <row r="18494" ht="14.25" customHeight="1" outlineLevel="1" spans="162:168">
      <c r="FF18494" s="55">
        <v>18487</v>
      </c>
      <c r="FG18494" s="55" t="s">
        <v>1250</v>
      </c>
      <c r="FH18494" s="55" t="s">
        <v>1260</v>
      </c>
      <c r="FI18494" s="55">
        <v>19</v>
      </c>
      <c r="FJ18494" s="55">
        <v>530000</v>
      </c>
      <c r="FK18494" s="55" t="s">
        <v>1249</v>
      </c>
      <c r="FL18494" s="55">
        <v>1</v>
      </c>
    </row>
    <row r="18495" ht="14.25" customHeight="1" outlineLevel="1" spans="162:168">
      <c r="FF18495" s="55">
        <v>18488</v>
      </c>
      <c r="FG18495" s="55" t="s">
        <v>1250</v>
      </c>
      <c r="FH18495" s="55" t="s">
        <v>1260</v>
      </c>
      <c r="FI18495" s="55">
        <v>19</v>
      </c>
      <c r="FJ18495" s="55">
        <v>540000</v>
      </c>
      <c r="FK18495" s="55" t="s">
        <v>1249</v>
      </c>
      <c r="FL18495" s="55">
        <v>1</v>
      </c>
    </row>
    <row r="18496" ht="14.25" customHeight="1" outlineLevel="1" spans="162:168">
      <c r="FF18496" s="55">
        <v>18489</v>
      </c>
      <c r="FG18496" s="55" t="s">
        <v>1250</v>
      </c>
      <c r="FH18496" s="55" t="s">
        <v>1260</v>
      </c>
      <c r="FI18496" s="55">
        <v>2</v>
      </c>
      <c r="FJ18496" s="55">
        <v>0</v>
      </c>
      <c r="FK18496" s="55" t="s">
        <v>1249</v>
      </c>
      <c r="FL18496" s="55">
        <v>1.5</v>
      </c>
    </row>
    <row r="18497" ht="14.25" customHeight="1" outlineLevel="1" spans="162:168">
      <c r="FF18497" s="55">
        <v>18490</v>
      </c>
      <c r="FG18497" s="55" t="s">
        <v>1250</v>
      </c>
      <c r="FH18497" s="55" t="s">
        <v>1260</v>
      </c>
      <c r="FI18497" s="55">
        <v>2</v>
      </c>
      <c r="FJ18497" s="55">
        <v>1000</v>
      </c>
      <c r="FK18497" s="55" t="s">
        <v>1249</v>
      </c>
      <c r="FL18497" s="55">
        <v>1.25</v>
      </c>
    </row>
    <row r="18498" ht="14.25" customHeight="1" outlineLevel="1" spans="162:168">
      <c r="FF18498" s="55">
        <v>18491</v>
      </c>
      <c r="FG18498" s="55" t="s">
        <v>1250</v>
      </c>
      <c r="FH18498" s="55" t="s">
        <v>1260</v>
      </c>
      <c r="FI18498" s="55">
        <v>2</v>
      </c>
      <c r="FJ18498" s="55">
        <v>2500</v>
      </c>
      <c r="FK18498" s="55" t="s">
        <v>1249</v>
      </c>
      <c r="FL18498" s="55">
        <v>1.1</v>
      </c>
    </row>
    <row r="18499" ht="14.25" customHeight="1" outlineLevel="1" spans="162:168">
      <c r="FF18499" s="55">
        <v>18492</v>
      </c>
      <c r="FG18499" s="55" t="s">
        <v>1250</v>
      </c>
      <c r="FH18499" s="55" t="s">
        <v>1260</v>
      </c>
      <c r="FI18499" s="55">
        <v>2</v>
      </c>
      <c r="FJ18499" s="55">
        <v>5000</v>
      </c>
      <c r="FK18499" s="55" t="s">
        <v>1249</v>
      </c>
      <c r="FL18499" s="55">
        <v>1.1</v>
      </c>
    </row>
    <row r="18500" ht="14.25" customHeight="1" outlineLevel="1" spans="162:168">
      <c r="FF18500" s="55">
        <v>18493</v>
      </c>
      <c r="FG18500" s="55" t="s">
        <v>1250</v>
      </c>
      <c r="FH18500" s="55" t="s">
        <v>1260</v>
      </c>
      <c r="FI18500" s="55">
        <v>2</v>
      </c>
      <c r="FJ18500" s="55">
        <v>10000</v>
      </c>
      <c r="FK18500" s="55" t="s">
        <v>1249</v>
      </c>
      <c r="FL18500" s="55">
        <v>1.1</v>
      </c>
    </row>
    <row r="18501" ht="14.25" customHeight="1" outlineLevel="1" spans="162:168">
      <c r="FF18501" s="55">
        <v>18494</v>
      </c>
      <c r="FG18501" s="55" t="s">
        <v>1250</v>
      </c>
      <c r="FH18501" s="55" t="s">
        <v>1260</v>
      </c>
      <c r="FI18501" s="55">
        <v>2</v>
      </c>
      <c r="FJ18501" s="55">
        <v>25000</v>
      </c>
      <c r="FK18501" s="55" t="s">
        <v>1249</v>
      </c>
      <c r="FL18501" s="55">
        <v>1.1</v>
      </c>
    </row>
    <row r="18502" ht="14.25" customHeight="1" outlineLevel="1" spans="162:168">
      <c r="FF18502" s="55">
        <v>18495</v>
      </c>
      <c r="FG18502" s="55" t="s">
        <v>1250</v>
      </c>
      <c r="FH18502" s="55" t="s">
        <v>1260</v>
      </c>
      <c r="FI18502" s="55">
        <v>2</v>
      </c>
      <c r="FJ18502" s="55">
        <v>50000</v>
      </c>
      <c r="FK18502" s="55" t="s">
        <v>1249</v>
      </c>
      <c r="FL18502" s="55">
        <v>1.1</v>
      </c>
    </row>
    <row r="18503" ht="14.25" customHeight="1" outlineLevel="1" spans="162:168">
      <c r="FF18503" s="55">
        <v>18496</v>
      </c>
      <c r="FG18503" s="55" t="s">
        <v>1250</v>
      </c>
      <c r="FH18503" s="55" t="s">
        <v>1260</v>
      </c>
      <c r="FI18503" s="55">
        <v>2</v>
      </c>
      <c r="FJ18503" s="55">
        <v>80000</v>
      </c>
      <c r="FK18503" s="55" t="s">
        <v>1249</v>
      </c>
      <c r="FL18503" s="55">
        <v>1.1</v>
      </c>
    </row>
    <row r="18504" ht="14.25" customHeight="1" outlineLevel="1" spans="162:168">
      <c r="FF18504" s="55">
        <v>18497</v>
      </c>
      <c r="FG18504" s="55" t="s">
        <v>1250</v>
      </c>
      <c r="FH18504" s="55" t="s">
        <v>1260</v>
      </c>
      <c r="FI18504" s="55">
        <v>2</v>
      </c>
      <c r="FJ18504" s="55">
        <v>130000</v>
      </c>
      <c r="FK18504" s="55" t="s">
        <v>1249</v>
      </c>
      <c r="FL18504" s="55">
        <v>1.1</v>
      </c>
    </row>
    <row r="18505" ht="14.25" customHeight="1" outlineLevel="1" spans="162:168">
      <c r="FF18505" s="55">
        <v>18498</v>
      </c>
      <c r="FG18505" s="55" t="s">
        <v>1250</v>
      </c>
      <c r="FH18505" s="55" t="s">
        <v>1260</v>
      </c>
      <c r="FI18505" s="55">
        <v>2</v>
      </c>
      <c r="FJ18505" s="55">
        <v>260000</v>
      </c>
      <c r="FK18505" s="55" t="s">
        <v>1249</v>
      </c>
      <c r="FL18505" s="55">
        <v>1.1</v>
      </c>
    </row>
    <row r="18506" ht="14.25" customHeight="1" outlineLevel="1" spans="162:168">
      <c r="FF18506" s="55">
        <v>18499</v>
      </c>
      <c r="FG18506" s="55" t="s">
        <v>1250</v>
      </c>
      <c r="FH18506" s="55" t="s">
        <v>1260</v>
      </c>
      <c r="FI18506" s="55">
        <v>2</v>
      </c>
      <c r="FJ18506" s="55">
        <v>400000</v>
      </c>
      <c r="FK18506" s="55" t="s">
        <v>1249</v>
      </c>
      <c r="FL18506" s="55">
        <v>1.1</v>
      </c>
    </row>
    <row r="18507" ht="14.25" customHeight="1" outlineLevel="1" spans="162:168">
      <c r="FF18507" s="55">
        <v>18500</v>
      </c>
      <c r="FG18507" s="55" t="s">
        <v>1250</v>
      </c>
      <c r="FH18507" s="55" t="s">
        <v>1260</v>
      </c>
      <c r="FI18507" s="55">
        <v>2</v>
      </c>
      <c r="FJ18507" s="55">
        <v>530000</v>
      </c>
      <c r="FK18507" s="55" t="s">
        <v>1249</v>
      </c>
      <c r="FL18507" s="55">
        <v>1.1</v>
      </c>
    </row>
    <row r="18508" ht="14.25" customHeight="1" outlineLevel="1" spans="162:168">
      <c r="FF18508" s="55">
        <v>18501</v>
      </c>
      <c r="FG18508" s="55" t="s">
        <v>1250</v>
      </c>
      <c r="FH18508" s="55" t="s">
        <v>1260</v>
      </c>
      <c r="FI18508" s="55">
        <v>2</v>
      </c>
      <c r="FJ18508" s="55">
        <v>540000</v>
      </c>
      <c r="FK18508" s="55" t="s">
        <v>1249</v>
      </c>
      <c r="FL18508" s="55">
        <v>1.1</v>
      </c>
    </row>
    <row r="18509" ht="14.25" customHeight="1" outlineLevel="1" spans="162:168">
      <c r="FF18509" s="55">
        <v>18502</v>
      </c>
      <c r="FG18509" s="55" t="s">
        <v>1250</v>
      </c>
      <c r="FH18509" s="55" t="s">
        <v>1260</v>
      </c>
      <c r="FI18509" s="55">
        <v>20</v>
      </c>
      <c r="FJ18509" s="55">
        <v>0</v>
      </c>
      <c r="FK18509" s="55" t="s">
        <v>1249</v>
      </c>
      <c r="FL18509" s="55">
        <v>1</v>
      </c>
    </row>
    <row r="18510" ht="14.25" customHeight="1" outlineLevel="1" spans="162:168">
      <c r="FF18510" s="55">
        <v>18503</v>
      </c>
      <c r="FG18510" s="55" t="s">
        <v>1250</v>
      </c>
      <c r="FH18510" s="55" t="s">
        <v>1260</v>
      </c>
      <c r="FI18510" s="55">
        <v>20</v>
      </c>
      <c r="FJ18510" s="55">
        <v>1000</v>
      </c>
      <c r="FK18510" s="55" t="s">
        <v>1249</v>
      </c>
      <c r="FL18510" s="55">
        <v>1</v>
      </c>
    </row>
    <row r="18511" ht="14.25" customHeight="1" outlineLevel="1" spans="162:168">
      <c r="FF18511" s="55">
        <v>18504</v>
      </c>
      <c r="FG18511" s="55" t="s">
        <v>1250</v>
      </c>
      <c r="FH18511" s="55" t="s">
        <v>1260</v>
      </c>
      <c r="FI18511" s="55">
        <v>20</v>
      </c>
      <c r="FJ18511" s="55">
        <v>2500</v>
      </c>
      <c r="FK18511" s="55" t="s">
        <v>1249</v>
      </c>
      <c r="FL18511" s="55">
        <v>1</v>
      </c>
    </row>
    <row r="18512" ht="14.25" customHeight="1" outlineLevel="1" spans="162:168">
      <c r="FF18512" s="55">
        <v>18505</v>
      </c>
      <c r="FG18512" s="55" t="s">
        <v>1250</v>
      </c>
      <c r="FH18512" s="55" t="s">
        <v>1260</v>
      </c>
      <c r="FI18512" s="55">
        <v>20</v>
      </c>
      <c r="FJ18512" s="55">
        <v>5000</v>
      </c>
      <c r="FK18512" s="55" t="s">
        <v>1249</v>
      </c>
      <c r="FL18512" s="55">
        <v>1</v>
      </c>
    </row>
    <row r="18513" ht="14.25" customHeight="1" outlineLevel="1" spans="162:168">
      <c r="FF18513" s="55">
        <v>18506</v>
      </c>
      <c r="FG18513" s="55" t="s">
        <v>1250</v>
      </c>
      <c r="FH18513" s="55" t="s">
        <v>1260</v>
      </c>
      <c r="FI18513" s="55">
        <v>20</v>
      </c>
      <c r="FJ18513" s="55">
        <v>10000</v>
      </c>
      <c r="FK18513" s="55" t="s">
        <v>1249</v>
      </c>
      <c r="FL18513" s="55">
        <v>1</v>
      </c>
    </row>
    <row r="18514" ht="14.25" customHeight="1" outlineLevel="1" spans="162:168">
      <c r="FF18514" s="55">
        <v>18507</v>
      </c>
      <c r="FG18514" s="55" t="s">
        <v>1250</v>
      </c>
      <c r="FH18514" s="55" t="s">
        <v>1260</v>
      </c>
      <c r="FI18514" s="55">
        <v>20</v>
      </c>
      <c r="FJ18514" s="55">
        <v>25000</v>
      </c>
      <c r="FK18514" s="55" t="s">
        <v>1249</v>
      </c>
      <c r="FL18514" s="55">
        <v>1</v>
      </c>
    </row>
    <row r="18515" ht="14.25" customHeight="1" outlineLevel="1" spans="162:168">
      <c r="FF18515" s="55">
        <v>18508</v>
      </c>
      <c r="FG18515" s="55" t="s">
        <v>1250</v>
      </c>
      <c r="FH18515" s="55" t="s">
        <v>1260</v>
      </c>
      <c r="FI18515" s="55">
        <v>20</v>
      </c>
      <c r="FJ18515" s="55">
        <v>50000</v>
      </c>
      <c r="FK18515" s="55" t="s">
        <v>1249</v>
      </c>
      <c r="FL18515" s="55">
        <v>1</v>
      </c>
    </row>
    <row r="18516" ht="14.25" customHeight="1" outlineLevel="1" spans="162:168">
      <c r="FF18516" s="55">
        <v>18509</v>
      </c>
      <c r="FG18516" s="55" t="s">
        <v>1250</v>
      </c>
      <c r="FH18516" s="55" t="s">
        <v>1260</v>
      </c>
      <c r="FI18516" s="55">
        <v>20</v>
      </c>
      <c r="FJ18516" s="55">
        <v>80000</v>
      </c>
      <c r="FK18516" s="55" t="s">
        <v>1249</v>
      </c>
      <c r="FL18516" s="55">
        <v>1</v>
      </c>
    </row>
    <row r="18517" ht="14.25" customHeight="1" outlineLevel="1" spans="162:168">
      <c r="FF18517" s="55">
        <v>18510</v>
      </c>
      <c r="FG18517" s="55" t="s">
        <v>1250</v>
      </c>
      <c r="FH18517" s="55" t="s">
        <v>1260</v>
      </c>
      <c r="FI18517" s="55">
        <v>20</v>
      </c>
      <c r="FJ18517" s="55">
        <v>130000</v>
      </c>
      <c r="FK18517" s="55" t="s">
        <v>1249</v>
      </c>
      <c r="FL18517" s="55">
        <v>1</v>
      </c>
    </row>
    <row r="18518" ht="14.25" customHeight="1" outlineLevel="1" spans="162:168">
      <c r="FF18518" s="55">
        <v>18511</v>
      </c>
      <c r="FG18518" s="55" t="s">
        <v>1250</v>
      </c>
      <c r="FH18518" s="55" t="s">
        <v>1260</v>
      </c>
      <c r="FI18518" s="55">
        <v>20</v>
      </c>
      <c r="FJ18518" s="55">
        <v>260000</v>
      </c>
      <c r="FK18518" s="55" t="s">
        <v>1249</v>
      </c>
      <c r="FL18518" s="55">
        <v>0.9</v>
      </c>
    </row>
    <row r="18519" ht="14.25" customHeight="1" outlineLevel="1" spans="162:168">
      <c r="FF18519" s="55">
        <v>18512</v>
      </c>
      <c r="FG18519" s="55" t="s">
        <v>1250</v>
      </c>
      <c r="FH18519" s="55" t="s">
        <v>1260</v>
      </c>
      <c r="FI18519" s="55">
        <v>20</v>
      </c>
      <c r="FJ18519" s="55">
        <v>400000</v>
      </c>
      <c r="FK18519" s="55" t="s">
        <v>1249</v>
      </c>
      <c r="FL18519" s="55">
        <v>0.9</v>
      </c>
    </row>
    <row r="18520" ht="14.25" customHeight="1" outlineLevel="1" spans="162:168">
      <c r="FF18520" s="55">
        <v>18513</v>
      </c>
      <c r="FG18520" s="55" t="s">
        <v>1250</v>
      </c>
      <c r="FH18520" s="55" t="s">
        <v>1260</v>
      </c>
      <c r="FI18520" s="55">
        <v>20</v>
      </c>
      <c r="FJ18520" s="55">
        <v>530000</v>
      </c>
      <c r="FK18520" s="55" t="s">
        <v>1249</v>
      </c>
      <c r="FL18520" s="55">
        <v>0.9</v>
      </c>
    </row>
    <row r="18521" ht="14.25" customHeight="1" outlineLevel="1" spans="162:168">
      <c r="FF18521" s="55">
        <v>18514</v>
      </c>
      <c r="FG18521" s="55" t="s">
        <v>1250</v>
      </c>
      <c r="FH18521" s="55" t="s">
        <v>1260</v>
      </c>
      <c r="FI18521" s="55">
        <v>20</v>
      </c>
      <c r="FJ18521" s="55">
        <v>540000</v>
      </c>
      <c r="FK18521" s="55" t="s">
        <v>1249</v>
      </c>
      <c r="FL18521" s="55">
        <v>0.9</v>
      </c>
    </row>
    <row r="18522" ht="14.25" customHeight="1" outlineLevel="1" spans="162:168">
      <c r="FF18522" s="55">
        <v>18515</v>
      </c>
      <c r="FG18522" s="55" t="s">
        <v>1250</v>
      </c>
      <c r="FH18522" s="55" t="s">
        <v>1260</v>
      </c>
      <c r="FI18522" s="55">
        <v>21</v>
      </c>
      <c r="FJ18522" s="55">
        <v>0</v>
      </c>
      <c r="FK18522" s="55" t="s">
        <v>1249</v>
      </c>
      <c r="FL18522" s="55">
        <v>1.25</v>
      </c>
    </row>
    <row r="18523" ht="14.25" customHeight="1" outlineLevel="1" spans="162:168">
      <c r="FF18523" s="55">
        <v>18516</v>
      </c>
      <c r="FG18523" s="55" t="s">
        <v>1250</v>
      </c>
      <c r="FH18523" s="55" t="s">
        <v>1260</v>
      </c>
      <c r="FI18523" s="55">
        <v>21</v>
      </c>
      <c r="FJ18523" s="55">
        <v>1000</v>
      </c>
      <c r="FK18523" s="55" t="s">
        <v>1249</v>
      </c>
      <c r="FL18523" s="55">
        <v>1.1</v>
      </c>
    </row>
    <row r="18524" ht="14.25" customHeight="1" outlineLevel="1" spans="162:168">
      <c r="FF18524" s="55">
        <v>18517</v>
      </c>
      <c r="FG18524" s="55" t="s">
        <v>1250</v>
      </c>
      <c r="FH18524" s="55" t="s">
        <v>1260</v>
      </c>
      <c r="FI18524" s="55">
        <v>21</v>
      </c>
      <c r="FJ18524" s="55">
        <v>2500</v>
      </c>
      <c r="FK18524" s="55" t="s">
        <v>1249</v>
      </c>
      <c r="FL18524" s="55">
        <v>1.1</v>
      </c>
    </row>
    <row r="18525" ht="14.25" customHeight="1" outlineLevel="1" spans="162:168">
      <c r="FF18525" s="55">
        <v>18518</v>
      </c>
      <c r="FG18525" s="55" t="s">
        <v>1250</v>
      </c>
      <c r="FH18525" s="55" t="s">
        <v>1260</v>
      </c>
      <c r="FI18525" s="55">
        <v>21</v>
      </c>
      <c r="FJ18525" s="55">
        <v>5000</v>
      </c>
      <c r="FK18525" s="55" t="s">
        <v>1249</v>
      </c>
      <c r="FL18525" s="55">
        <v>1.1</v>
      </c>
    </row>
    <row r="18526" ht="14.25" customHeight="1" outlineLevel="1" spans="162:168">
      <c r="FF18526" s="55">
        <v>18519</v>
      </c>
      <c r="FG18526" s="55" t="s">
        <v>1250</v>
      </c>
      <c r="FH18526" s="55" t="s">
        <v>1260</v>
      </c>
      <c r="FI18526" s="55">
        <v>21</v>
      </c>
      <c r="FJ18526" s="55">
        <v>10000</v>
      </c>
      <c r="FK18526" s="55" t="s">
        <v>1249</v>
      </c>
      <c r="FL18526" s="55">
        <v>1</v>
      </c>
    </row>
    <row r="18527" ht="14.25" customHeight="1" outlineLevel="1" spans="162:168">
      <c r="FF18527" s="55">
        <v>18520</v>
      </c>
      <c r="FG18527" s="55" t="s">
        <v>1250</v>
      </c>
      <c r="FH18527" s="55" t="s">
        <v>1260</v>
      </c>
      <c r="FI18527" s="55">
        <v>21</v>
      </c>
      <c r="FJ18527" s="55">
        <v>25000</v>
      </c>
      <c r="FK18527" s="55" t="s">
        <v>1249</v>
      </c>
      <c r="FL18527" s="55">
        <v>1</v>
      </c>
    </row>
    <row r="18528" ht="14.25" customHeight="1" outlineLevel="1" spans="162:168">
      <c r="FF18528" s="55">
        <v>18521</v>
      </c>
      <c r="FG18528" s="55" t="s">
        <v>1250</v>
      </c>
      <c r="FH18528" s="55" t="s">
        <v>1260</v>
      </c>
      <c r="FI18528" s="55">
        <v>21</v>
      </c>
      <c r="FJ18528" s="55">
        <v>50000</v>
      </c>
      <c r="FK18528" s="55" t="s">
        <v>1249</v>
      </c>
      <c r="FL18528" s="55">
        <v>1</v>
      </c>
    </row>
    <row r="18529" ht="14.25" customHeight="1" outlineLevel="1" spans="162:168">
      <c r="FF18529" s="55">
        <v>18522</v>
      </c>
      <c r="FG18529" s="55" t="s">
        <v>1250</v>
      </c>
      <c r="FH18529" s="55" t="s">
        <v>1260</v>
      </c>
      <c r="FI18529" s="55">
        <v>21</v>
      </c>
      <c r="FJ18529" s="55">
        <v>80000</v>
      </c>
      <c r="FK18529" s="55" t="s">
        <v>1249</v>
      </c>
      <c r="FL18529" s="55">
        <v>1</v>
      </c>
    </row>
    <row r="18530" ht="14.25" customHeight="1" outlineLevel="1" spans="162:168">
      <c r="FF18530" s="55">
        <v>18523</v>
      </c>
      <c r="FG18530" s="55" t="s">
        <v>1250</v>
      </c>
      <c r="FH18530" s="55" t="s">
        <v>1260</v>
      </c>
      <c r="FI18530" s="55">
        <v>21</v>
      </c>
      <c r="FJ18530" s="55">
        <v>130000</v>
      </c>
      <c r="FK18530" s="55" t="s">
        <v>1249</v>
      </c>
      <c r="FL18530" s="55">
        <v>1</v>
      </c>
    </row>
    <row r="18531" ht="14.25" customHeight="1" outlineLevel="1" spans="162:168">
      <c r="FF18531" s="55">
        <v>18524</v>
      </c>
      <c r="FG18531" s="55" t="s">
        <v>1250</v>
      </c>
      <c r="FH18531" s="55" t="s">
        <v>1260</v>
      </c>
      <c r="FI18531" s="55">
        <v>21</v>
      </c>
      <c r="FJ18531" s="55">
        <v>260000</v>
      </c>
      <c r="FK18531" s="55" t="s">
        <v>1249</v>
      </c>
      <c r="FL18531" s="55">
        <v>1</v>
      </c>
    </row>
    <row r="18532" ht="14.25" customHeight="1" outlineLevel="1" spans="162:168">
      <c r="FF18532" s="55">
        <v>18525</v>
      </c>
      <c r="FG18532" s="55" t="s">
        <v>1250</v>
      </c>
      <c r="FH18532" s="55" t="s">
        <v>1260</v>
      </c>
      <c r="FI18532" s="55">
        <v>21</v>
      </c>
      <c r="FJ18532" s="55">
        <v>400000</v>
      </c>
      <c r="FK18532" s="55" t="s">
        <v>1249</v>
      </c>
      <c r="FL18532" s="55">
        <v>1</v>
      </c>
    </row>
    <row r="18533" ht="14.25" customHeight="1" outlineLevel="1" spans="162:168">
      <c r="FF18533" s="55">
        <v>18526</v>
      </c>
      <c r="FG18533" s="55" t="s">
        <v>1250</v>
      </c>
      <c r="FH18533" s="55" t="s">
        <v>1260</v>
      </c>
      <c r="FI18533" s="55">
        <v>21</v>
      </c>
      <c r="FJ18533" s="55">
        <v>530000</v>
      </c>
      <c r="FK18533" s="55" t="s">
        <v>1249</v>
      </c>
      <c r="FL18533" s="55">
        <v>1</v>
      </c>
    </row>
    <row r="18534" ht="14.25" customHeight="1" outlineLevel="1" spans="162:168">
      <c r="FF18534" s="55">
        <v>18527</v>
      </c>
      <c r="FG18534" s="55" t="s">
        <v>1250</v>
      </c>
      <c r="FH18534" s="55" t="s">
        <v>1260</v>
      </c>
      <c r="FI18534" s="55">
        <v>21</v>
      </c>
      <c r="FJ18534" s="55">
        <v>540000</v>
      </c>
      <c r="FK18534" s="55" t="s">
        <v>1249</v>
      </c>
      <c r="FL18534" s="55">
        <v>1</v>
      </c>
    </row>
    <row r="18535" ht="14.25" customHeight="1" outlineLevel="1" spans="162:168">
      <c r="FF18535" s="55">
        <v>18528</v>
      </c>
      <c r="FG18535" s="55" t="s">
        <v>1250</v>
      </c>
      <c r="FH18535" s="55" t="s">
        <v>1260</v>
      </c>
      <c r="FI18535" s="55">
        <v>22</v>
      </c>
      <c r="FJ18535" s="55">
        <v>0</v>
      </c>
      <c r="FK18535" s="55" t="s">
        <v>1249</v>
      </c>
      <c r="FL18535" s="55">
        <v>1.25</v>
      </c>
    </row>
    <row r="18536" ht="14.25" customHeight="1" outlineLevel="1" spans="162:168">
      <c r="FF18536" s="55">
        <v>18529</v>
      </c>
      <c r="FG18536" s="55" t="s">
        <v>1250</v>
      </c>
      <c r="FH18536" s="55" t="s">
        <v>1260</v>
      </c>
      <c r="FI18536" s="55">
        <v>22</v>
      </c>
      <c r="FJ18536" s="55">
        <v>1000</v>
      </c>
      <c r="FK18536" s="55" t="s">
        <v>1249</v>
      </c>
      <c r="FL18536" s="55">
        <v>1.1</v>
      </c>
    </row>
    <row r="18537" ht="14.25" customHeight="1" outlineLevel="1" spans="162:168">
      <c r="FF18537" s="55">
        <v>18530</v>
      </c>
      <c r="FG18537" s="55" t="s">
        <v>1250</v>
      </c>
      <c r="FH18537" s="55" t="s">
        <v>1260</v>
      </c>
      <c r="FI18537" s="55">
        <v>22</v>
      </c>
      <c r="FJ18537" s="55">
        <v>2500</v>
      </c>
      <c r="FK18537" s="55" t="s">
        <v>1249</v>
      </c>
      <c r="FL18537" s="55">
        <v>1.1</v>
      </c>
    </row>
    <row r="18538" ht="14.25" customHeight="1" outlineLevel="1" spans="162:168">
      <c r="FF18538" s="55">
        <v>18531</v>
      </c>
      <c r="FG18538" s="55" t="s">
        <v>1250</v>
      </c>
      <c r="FH18538" s="55" t="s">
        <v>1260</v>
      </c>
      <c r="FI18538" s="55">
        <v>22</v>
      </c>
      <c r="FJ18538" s="55">
        <v>10000</v>
      </c>
      <c r="FK18538" s="55" t="s">
        <v>1249</v>
      </c>
      <c r="FL18538" s="55">
        <v>1</v>
      </c>
    </row>
    <row r="18539" ht="14.25" customHeight="1" outlineLevel="1" spans="162:168">
      <c r="FF18539" s="55">
        <v>18532</v>
      </c>
      <c r="FG18539" s="55" t="s">
        <v>1250</v>
      </c>
      <c r="FH18539" s="55" t="s">
        <v>1260</v>
      </c>
      <c r="FI18539" s="55">
        <v>22</v>
      </c>
      <c r="FJ18539" s="55">
        <v>25000</v>
      </c>
      <c r="FK18539" s="55" t="s">
        <v>1249</v>
      </c>
      <c r="FL18539" s="55">
        <v>1</v>
      </c>
    </row>
    <row r="18540" ht="14.25" customHeight="1" outlineLevel="1" spans="162:168">
      <c r="FF18540" s="55">
        <v>18533</v>
      </c>
      <c r="FG18540" s="55" t="s">
        <v>1250</v>
      </c>
      <c r="FH18540" s="55" t="s">
        <v>1260</v>
      </c>
      <c r="FI18540" s="55">
        <v>22</v>
      </c>
      <c r="FJ18540" s="55">
        <v>50000</v>
      </c>
      <c r="FK18540" s="55" t="s">
        <v>1249</v>
      </c>
      <c r="FL18540" s="55">
        <v>1</v>
      </c>
    </row>
    <row r="18541" ht="14.25" customHeight="1" outlineLevel="1" spans="162:168">
      <c r="FF18541" s="55">
        <v>18534</v>
      </c>
      <c r="FG18541" s="55" t="s">
        <v>1250</v>
      </c>
      <c r="FH18541" s="55" t="s">
        <v>1260</v>
      </c>
      <c r="FI18541" s="55">
        <v>22</v>
      </c>
      <c r="FJ18541" s="55">
        <v>80000</v>
      </c>
      <c r="FK18541" s="55" t="s">
        <v>1249</v>
      </c>
      <c r="FL18541" s="55">
        <v>1</v>
      </c>
    </row>
    <row r="18542" ht="14.25" customHeight="1" outlineLevel="1" spans="162:168">
      <c r="FF18542" s="55">
        <v>18535</v>
      </c>
      <c r="FG18542" s="55" t="s">
        <v>1250</v>
      </c>
      <c r="FH18542" s="55" t="s">
        <v>1260</v>
      </c>
      <c r="FI18542" s="55">
        <v>22</v>
      </c>
      <c r="FJ18542" s="55">
        <v>130000</v>
      </c>
      <c r="FK18542" s="55" t="s">
        <v>1249</v>
      </c>
      <c r="FL18542" s="55">
        <v>1</v>
      </c>
    </row>
    <row r="18543" ht="14.25" customHeight="1" outlineLevel="1" spans="162:168">
      <c r="FF18543" s="55">
        <v>18536</v>
      </c>
      <c r="FG18543" s="55" t="s">
        <v>1250</v>
      </c>
      <c r="FH18543" s="55" t="s">
        <v>1260</v>
      </c>
      <c r="FI18543" s="55">
        <v>22</v>
      </c>
      <c r="FJ18543" s="55">
        <v>260000</v>
      </c>
      <c r="FK18543" s="55" t="s">
        <v>1249</v>
      </c>
      <c r="FL18543" s="55">
        <v>1</v>
      </c>
    </row>
    <row r="18544" ht="14.25" customHeight="1" outlineLevel="1" spans="162:168">
      <c r="FF18544" s="55">
        <v>18537</v>
      </c>
      <c r="FG18544" s="55" t="s">
        <v>1250</v>
      </c>
      <c r="FH18544" s="55" t="s">
        <v>1260</v>
      </c>
      <c r="FI18544" s="55">
        <v>22</v>
      </c>
      <c r="FJ18544" s="55">
        <v>400000</v>
      </c>
      <c r="FK18544" s="55" t="s">
        <v>1249</v>
      </c>
      <c r="FL18544" s="55">
        <v>1</v>
      </c>
    </row>
    <row r="18545" ht="14.25" customHeight="1" outlineLevel="1" spans="162:168">
      <c r="FF18545" s="55">
        <v>18538</v>
      </c>
      <c r="FG18545" s="55" t="s">
        <v>1250</v>
      </c>
      <c r="FH18545" s="55" t="s">
        <v>1260</v>
      </c>
      <c r="FI18545" s="55">
        <v>22</v>
      </c>
      <c r="FJ18545" s="55">
        <v>530000</v>
      </c>
      <c r="FK18545" s="55" t="s">
        <v>1249</v>
      </c>
      <c r="FL18545" s="55">
        <v>1</v>
      </c>
    </row>
    <row r="18546" ht="14.25" customHeight="1" outlineLevel="1" spans="162:168">
      <c r="FF18546" s="55">
        <v>18539</v>
      </c>
      <c r="FG18546" s="55" t="s">
        <v>1250</v>
      </c>
      <c r="FH18546" s="55" t="s">
        <v>1260</v>
      </c>
      <c r="FI18546" s="55">
        <v>22</v>
      </c>
      <c r="FJ18546" s="55">
        <v>540000</v>
      </c>
      <c r="FK18546" s="55" t="s">
        <v>1249</v>
      </c>
      <c r="FL18546" s="55">
        <v>1</v>
      </c>
    </row>
    <row r="18547" ht="14.25" customHeight="1" outlineLevel="1" spans="162:168">
      <c r="FF18547" s="55">
        <v>18540</v>
      </c>
      <c r="FG18547" s="55" t="s">
        <v>1250</v>
      </c>
      <c r="FH18547" s="55" t="s">
        <v>1260</v>
      </c>
      <c r="FI18547" s="55">
        <v>23</v>
      </c>
      <c r="FJ18547" s="55">
        <v>0</v>
      </c>
      <c r="FK18547" s="55" t="s">
        <v>1249</v>
      </c>
      <c r="FL18547" s="55">
        <v>1</v>
      </c>
    </row>
    <row r="18548" ht="14.25" customHeight="1" outlineLevel="1" spans="162:168">
      <c r="FF18548" s="55">
        <v>18541</v>
      </c>
      <c r="FG18548" s="55" t="s">
        <v>1250</v>
      </c>
      <c r="FH18548" s="55" t="s">
        <v>1260</v>
      </c>
      <c r="FI18548" s="55">
        <v>23</v>
      </c>
      <c r="FJ18548" s="55">
        <v>1000</v>
      </c>
      <c r="FK18548" s="55" t="s">
        <v>1249</v>
      </c>
      <c r="FL18548" s="55">
        <v>1</v>
      </c>
    </row>
    <row r="18549" ht="14.25" customHeight="1" outlineLevel="1" spans="162:168">
      <c r="FF18549" s="55">
        <v>18542</v>
      </c>
      <c r="FG18549" s="55" t="s">
        <v>1250</v>
      </c>
      <c r="FH18549" s="55" t="s">
        <v>1260</v>
      </c>
      <c r="FI18549" s="55">
        <v>23</v>
      </c>
      <c r="FJ18549" s="55">
        <v>2500</v>
      </c>
      <c r="FK18549" s="55" t="s">
        <v>1249</v>
      </c>
      <c r="FL18549" s="55">
        <v>1</v>
      </c>
    </row>
    <row r="18550" ht="14.25" customHeight="1" outlineLevel="1" spans="162:168">
      <c r="FF18550" s="55">
        <v>18543</v>
      </c>
      <c r="FG18550" s="55" t="s">
        <v>1250</v>
      </c>
      <c r="FH18550" s="55" t="s">
        <v>1260</v>
      </c>
      <c r="FI18550" s="55">
        <v>23</v>
      </c>
      <c r="FJ18550" s="55">
        <v>5000</v>
      </c>
      <c r="FK18550" s="55" t="s">
        <v>1249</v>
      </c>
      <c r="FL18550" s="55">
        <v>1</v>
      </c>
    </row>
    <row r="18551" ht="14.25" customHeight="1" outlineLevel="1" spans="162:168">
      <c r="FF18551" s="55">
        <v>18544</v>
      </c>
      <c r="FG18551" s="55" t="s">
        <v>1250</v>
      </c>
      <c r="FH18551" s="55" t="s">
        <v>1260</v>
      </c>
      <c r="FI18551" s="55">
        <v>23</v>
      </c>
      <c r="FJ18551" s="55">
        <v>10000</v>
      </c>
      <c r="FK18551" s="55" t="s">
        <v>1249</v>
      </c>
      <c r="FL18551" s="55">
        <v>1</v>
      </c>
    </row>
    <row r="18552" ht="14.25" customHeight="1" outlineLevel="1" spans="162:168">
      <c r="FF18552" s="55">
        <v>18545</v>
      </c>
      <c r="FG18552" s="55" t="s">
        <v>1250</v>
      </c>
      <c r="FH18552" s="55" t="s">
        <v>1260</v>
      </c>
      <c r="FI18552" s="55">
        <v>23</v>
      </c>
      <c r="FJ18552" s="55">
        <v>25000</v>
      </c>
      <c r="FK18552" s="55" t="s">
        <v>1249</v>
      </c>
      <c r="FL18552" s="55">
        <v>1</v>
      </c>
    </row>
    <row r="18553" ht="14.25" customHeight="1" outlineLevel="1" spans="162:168">
      <c r="FF18553" s="55">
        <v>18546</v>
      </c>
      <c r="FG18553" s="55" t="s">
        <v>1250</v>
      </c>
      <c r="FH18553" s="55" t="s">
        <v>1260</v>
      </c>
      <c r="FI18553" s="55">
        <v>23</v>
      </c>
      <c r="FJ18553" s="55">
        <v>50000</v>
      </c>
      <c r="FK18553" s="55" t="s">
        <v>1249</v>
      </c>
      <c r="FL18553" s="55">
        <v>1</v>
      </c>
    </row>
    <row r="18554" ht="14.25" customHeight="1" outlineLevel="1" spans="162:168">
      <c r="FF18554" s="55">
        <v>18547</v>
      </c>
      <c r="FG18554" s="55" t="s">
        <v>1250</v>
      </c>
      <c r="FH18554" s="55" t="s">
        <v>1260</v>
      </c>
      <c r="FI18554" s="55">
        <v>23</v>
      </c>
      <c r="FJ18554" s="55">
        <v>80000</v>
      </c>
      <c r="FK18554" s="55" t="s">
        <v>1249</v>
      </c>
      <c r="FL18554" s="55">
        <v>1</v>
      </c>
    </row>
    <row r="18555" ht="14.25" customHeight="1" outlineLevel="1" spans="162:168">
      <c r="FF18555" s="55">
        <v>18548</v>
      </c>
      <c r="FG18555" s="55" t="s">
        <v>1250</v>
      </c>
      <c r="FH18555" s="55" t="s">
        <v>1260</v>
      </c>
      <c r="FI18555" s="55">
        <v>23</v>
      </c>
      <c r="FJ18555" s="55">
        <v>130000</v>
      </c>
      <c r="FK18555" s="55" t="s">
        <v>1249</v>
      </c>
      <c r="FL18555" s="55">
        <v>1</v>
      </c>
    </row>
    <row r="18556" ht="14.25" customHeight="1" outlineLevel="1" spans="162:168">
      <c r="FF18556" s="55">
        <v>18549</v>
      </c>
      <c r="FG18556" s="55" t="s">
        <v>1250</v>
      </c>
      <c r="FH18556" s="55" t="s">
        <v>1260</v>
      </c>
      <c r="FI18556" s="55">
        <v>23</v>
      </c>
      <c r="FJ18556" s="55">
        <v>260000</v>
      </c>
      <c r="FK18556" s="55" t="s">
        <v>1249</v>
      </c>
      <c r="FL18556" s="55">
        <v>0.9</v>
      </c>
    </row>
    <row r="18557" ht="14.25" customHeight="1" outlineLevel="1" spans="162:168">
      <c r="FF18557" s="55">
        <v>18550</v>
      </c>
      <c r="FG18557" s="55" t="s">
        <v>1250</v>
      </c>
      <c r="FH18557" s="55" t="s">
        <v>1260</v>
      </c>
      <c r="FI18557" s="55">
        <v>23</v>
      </c>
      <c r="FJ18557" s="55">
        <v>400000</v>
      </c>
      <c r="FK18557" s="55" t="s">
        <v>1249</v>
      </c>
      <c r="FL18557" s="55">
        <v>0.9</v>
      </c>
    </row>
    <row r="18558" ht="14.25" customHeight="1" outlineLevel="1" spans="162:168">
      <c r="FF18558" s="55">
        <v>18551</v>
      </c>
      <c r="FG18558" s="55" t="s">
        <v>1250</v>
      </c>
      <c r="FH18558" s="55" t="s">
        <v>1260</v>
      </c>
      <c r="FI18558" s="55">
        <v>23</v>
      </c>
      <c r="FJ18558" s="55">
        <v>530000</v>
      </c>
      <c r="FK18558" s="55" t="s">
        <v>1249</v>
      </c>
      <c r="FL18558" s="55">
        <v>0.9</v>
      </c>
    </row>
    <row r="18559" ht="14.25" customHeight="1" outlineLevel="1" spans="162:168">
      <c r="FF18559" s="55">
        <v>18552</v>
      </c>
      <c r="FG18559" s="55" t="s">
        <v>1250</v>
      </c>
      <c r="FH18559" s="55" t="s">
        <v>1260</v>
      </c>
      <c r="FI18559" s="55">
        <v>23</v>
      </c>
      <c r="FJ18559" s="55">
        <v>540000</v>
      </c>
      <c r="FK18559" s="55" t="s">
        <v>1249</v>
      </c>
      <c r="FL18559" s="55">
        <v>0.9</v>
      </c>
    </row>
    <row r="18560" ht="14.25" customHeight="1" outlineLevel="1" spans="162:168">
      <c r="FF18560" s="55">
        <v>18553</v>
      </c>
      <c r="FG18560" s="55" t="s">
        <v>1250</v>
      </c>
      <c r="FH18560" s="55" t="s">
        <v>1260</v>
      </c>
      <c r="FI18560" s="55">
        <v>24</v>
      </c>
      <c r="FJ18560" s="55">
        <v>0</v>
      </c>
      <c r="FK18560" s="55" t="s">
        <v>1249</v>
      </c>
      <c r="FL18560" s="55">
        <v>1</v>
      </c>
    </row>
    <row r="18561" ht="14.25" customHeight="1" outlineLevel="1" spans="162:168">
      <c r="FF18561" s="55">
        <v>18554</v>
      </c>
      <c r="FG18561" s="55" t="s">
        <v>1250</v>
      </c>
      <c r="FH18561" s="55" t="s">
        <v>1260</v>
      </c>
      <c r="FI18561" s="55">
        <v>24</v>
      </c>
      <c r="FJ18561" s="55">
        <v>1000</v>
      </c>
      <c r="FK18561" s="55" t="s">
        <v>1249</v>
      </c>
      <c r="FL18561" s="55">
        <v>1</v>
      </c>
    </row>
    <row r="18562" ht="14.25" customHeight="1" outlineLevel="1" spans="162:168">
      <c r="FF18562" s="55">
        <v>18555</v>
      </c>
      <c r="FG18562" s="55" t="s">
        <v>1250</v>
      </c>
      <c r="FH18562" s="55" t="s">
        <v>1260</v>
      </c>
      <c r="FI18562" s="55">
        <v>24</v>
      </c>
      <c r="FJ18562" s="55">
        <v>2500</v>
      </c>
      <c r="FK18562" s="55" t="s">
        <v>1249</v>
      </c>
      <c r="FL18562" s="55">
        <v>1</v>
      </c>
    </row>
    <row r="18563" ht="14.25" customHeight="1" outlineLevel="1" spans="162:168">
      <c r="FF18563" s="55">
        <v>18556</v>
      </c>
      <c r="FG18563" s="55" t="s">
        <v>1250</v>
      </c>
      <c r="FH18563" s="55" t="s">
        <v>1260</v>
      </c>
      <c r="FI18563" s="55">
        <v>24</v>
      </c>
      <c r="FJ18563" s="55">
        <v>5000</v>
      </c>
      <c r="FK18563" s="55" t="s">
        <v>1249</v>
      </c>
      <c r="FL18563" s="55">
        <v>1</v>
      </c>
    </row>
    <row r="18564" ht="14.25" customHeight="1" outlineLevel="1" spans="162:168">
      <c r="FF18564" s="55">
        <v>18557</v>
      </c>
      <c r="FG18564" s="55" t="s">
        <v>1250</v>
      </c>
      <c r="FH18564" s="55" t="s">
        <v>1260</v>
      </c>
      <c r="FI18564" s="55">
        <v>24</v>
      </c>
      <c r="FJ18564" s="55">
        <v>10000</v>
      </c>
      <c r="FK18564" s="55" t="s">
        <v>1249</v>
      </c>
      <c r="FL18564" s="55">
        <v>1</v>
      </c>
    </row>
    <row r="18565" ht="14.25" customHeight="1" outlineLevel="1" spans="162:168">
      <c r="FF18565" s="55">
        <v>18558</v>
      </c>
      <c r="FG18565" s="55" t="s">
        <v>1250</v>
      </c>
      <c r="FH18565" s="55" t="s">
        <v>1260</v>
      </c>
      <c r="FI18565" s="55">
        <v>24</v>
      </c>
      <c r="FJ18565" s="55">
        <v>25000</v>
      </c>
      <c r="FK18565" s="55" t="s">
        <v>1249</v>
      </c>
      <c r="FL18565" s="55">
        <v>1</v>
      </c>
    </row>
    <row r="18566" ht="14.25" customHeight="1" outlineLevel="1" spans="162:168">
      <c r="FF18566" s="55">
        <v>18559</v>
      </c>
      <c r="FG18566" s="55" t="s">
        <v>1250</v>
      </c>
      <c r="FH18566" s="55" t="s">
        <v>1260</v>
      </c>
      <c r="FI18566" s="55">
        <v>24</v>
      </c>
      <c r="FJ18566" s="55">
        <v>50000</v>
      </c>
      <c r="FK18566" s="55" t="s">
        <v>1249</v>
      </c>
      <c r="FL18566" s="55">
        <v>1</v>
      </c>
    </row>
    <row r="18567" ht="14.25" customHeight="1" outlineLevel="1" spans="162:168">
      <c r="FF18567" s="55">
        <v>18560</v>
      </c>
      <c r="FG18567" s="55" t="s">
        <v>1250</v>
      </c>
      <c r="FH18567" s="55" t="s">
        <v>1260</v>
      </c>
      <c r="FI18567" s="55">
        <v>24</v>
      </c>
      <c r="FJ18567" s="55">
        <v>80000</v>
      </c>
      <c r="FK18567" s="55" t="s">
        <v>1249</v>
      </c>
      <c r="FL18567" s="55">
        <v>1</v>
      </c>
    </row>
    <row r="18568" ht="14.25" customHeight="1" outlineLevel="1" spans="162:168">
      <c r="FF18568" s="55">
        <v>18561</v>
      </c>
      <c r="FG18568" s="55" t="s">
        <v>1250</v>
      </c>
      <c r="FH18568" s="55" t="s">
        <v>1260</v>
      </c>
      <c r="FI18568" s="55">
        <v>24</v>
      </c>
      <c r="FJ18568" s="55">
        <v>130000</v>
      </c>
      <c r="FK18568" s="55" t="s">
        <v>1249</v>
      </c>
      <c r="FL18568" s="55">
        <v>1</v>
      </c>
    </row>
    <row r="18569" ht="14.25" customHeight="1" outlineLevel="1" spans="162:168">
      <c r="FF18569" s="55">
        <v>18562</v>
      </c>
      <c r="FG18569" s="55" t="s">
        <v>1250</v>
      </c>
      <c r="FH18569" s="55" t="s">
        <v>1260</v>
      </c>
      <c r="FI18569" s="55">
        <v>24</v>
      </c>
      <c r="FJ18569" s="55">
        <v>260000</v>
      </c>
      <c r="FK18569" s="55" t="s">
        <v>1249</v>
      </c>
      <c r="FL18569" s="55">
        <v>0.9</v>
      </c>
    </row>
    <row r="18570" ht="14.25" customHeight="1" outlineLevel="1" spans="162:168">
      <c r="FF18570" s="55">
        <v>18563</v>
      </c>
      <c r="FG18570" s="55" t="s">
        <v>1250</v>
      </c>
      <c r="FH18570" s="55" t="s">
        <v>1260</v>
      </c>
      <c r="FI18570" s="55">
        <v>24</v>
      </c>
      <c r="FJ18570" s="55">
        <v>400000</v>
      </c>
      <c r="FK18570" s="55" t="s">
        <v>1249</v>
      </c>
      <c r="FL18570" s="55">
        <v>0.9</v>
      </c>
    </row>
    <row r="18571" ht="14.25" customHeight="1" outlineLevel="1" spans="162:168">
      <c r="FF18571" s="55">
        <v>18564</v>
      </c>
      <c r="FG18571" s="55" t="s">
        <v>1250</v>
      </c>
      <c r="FH18571" s="55" t="s">
        <v>1260</v>
      </c>
      <c r="FI18571" s="55">
        <v>24</v>
      </c>
      <c r="FJ18571" s="55">
        <v>530000</v>
      </c>
      <c r="FK18571" s="55" t="s">
        <v>1249</v>
      </c>
      <c r="FL18571" s="55">
        <v>0.9</v>
      </c>
    </row>
    <row r="18572" ht="14.25" customHeight="1" outlineLevel="1" spans="162:168">
      <c r="FF18572" s="55">
        <v>18565</v>
      </c>
      <c r="FG18572" s="55" t="s">
        <v>1250</v>
      </c>
      <c r="FH18572" s="55" t="s">
        <v>1260</v>
      </c>
      <c r="FI18572" s="55">
        <v>24</v>
      </c>
      <c r="FJ18572" s="55">
        <v>540000</v>
      </c>
      <c r="FK18572" s="55" t="s">
        <v>1249</v>
      </c>
      <c r="FL18572" s="55">
        <v>0.9</v>
      </c>
    </row>
    <row r="18573" ht="14.25" customHeight="1" outlineLevel="1" spans="162:168">
      <c r="FF18573" s="55">
        <v>18566</v>
      </c>
      <c r="FG18573" s="55" t="s">
        <v>1250</v>
      </c>
      <c r="FH18573" s="55" t="s">
        <v>1260</v>
      </c>
      <c r="FI18573" s="55">
        <v>25</v>
      </c>
      <c r="FJ18573" s="55">
        <v>0</v>
      </c>
      <c r="FK18573" s="55" t="s">
        <v>1249</v>
      </c>
      <c r="FL18573" s="55">
        <v>1</v>
      </c>
    </row>
    <row r="18574" ht="14.25" customHeight="1" outlineLevel="1" spans="162:168">
      <c r="FF18574" s="55">
        <v>18567</v>
      </c>
      <c r="FG18574" s="55" t="s">
        <v>1250</v>
      </c>
      <c r="FH18574" s="55" t="s">
        <v>1260</v>
      </c>
      <c r="FI18574" s="55">
        <v>25</v>
      </c>
      <c r="FJ18574" s="55">
        <v>1000</v>
      </c>
      <c r="FK18574" s="55" t="s">
        <v>1249</v>
      </c>
      <c r="FL18574" s="55">
        <v>1</v>
      </c>
    </row>
    <row r="18575" ht="14.25" customHeight="1" outlineLevel="1" spans="162:168">
      <c r="FF18575" s="55">
        <v>18568</v>
      </c>
      <c r="FG18575" s="55" t="s">
        <v>1250</v>
      </c>
      <c r="FH18575" s="55" t="s">
        <v>1260</v>
      </c>
      <c r="FI18575" s="55">
        <v>25</v>
      </c>
      <c r="FJ18575" s="55">
        <v>2500</v>
      </c>
      <c r="FK18575" s="55" t="s">
        <v>1249</v>
      </c>
      <c r="FL18575" s="55">
        <v>1</v>
      </c>
    </row>
    <row r="18576" ht="14.25" customHeight="1" outlineLevel="1" spans="162:168">
      <c r="FF18576" s="55">
        <v>18569</v>
      </c>
      <c r="FG18576" s="55" t="s">
        <v>1250</v>
      </c>
      <c r="FH18576" s="55" t="s">
        <v>1260</v>
      </c>
      <c r="FI18576" s="55">
        <v>25</v>
      </c>
      <c r="FJ18576" s="55">
        <v>5000</v>
      </c>
      <c r="FK18576" s="55" t="s">
        <v>1249</v>
      </c>
      <c r="FL18576" s="55">
        <v>1</v>
      </c>
    </row>
    <row r="18577" ht="14.25" customHeight="1" outlineLevel="1" spans="162:168">
      <c r="FF18577" s="55">
        <v>18570</v>
      </c>
      <c r="FG18577" s="55" t="s">
        <v>1250</v>
      </c>
      <c r="FH18577" s="55" t="s">
        <v>1260</v>
      </c>
      <c r="FI18577" s="55">
        <v>25</v>
      </c>
      <c r="FJ18577" s="55">
        <v>10000</v>
      </c>
      <c r="FK18577" s="55" t="s">
        <v>1249</v>
      </c>
      <c r="FL18577" s="55">
        <v>1</v>
      </c>
    </row>
    <row r="18578" ht="14.25" customHeight="1" outlineLevel="1" spans="162:168">
      <c r="FF18578" s="55">
        <v>18571</v>
      </c>
      <c r="FG18578" s="55" t="s">
        <v>1250</v>
      </c>
      <c r="FH18578" s="55" t="s">
        <v>1260</v>
      </c>
      <c r="FI18578" s="55">
        <v>25</v>
      </c>
      <c r="FJ18578" s="55">
        <v>25000</v>
      </c>
      <c r="FK18578" s="55" t="s">
        <v>1249</v>
      </c>
      <c r="FL18578" s="55">
        <v>1</v>
      </c>
    </row>
    <row r="18579" ht="14.25" customHeight="1" outlineLevel="1" spans="162:168">
      <c r="FF18579" s="55">
        <v>18572</v>
      </c>
      <c r="FG18579" s="55" t="s">
        <v>1250</v>
      </c>
      <c r="FH18579" s="55" t="s">
        <v>1260</v>
      </c>
      <c r="FI18579" s="55">
        <v>25</v>
      </c>
      <c r="FJ18579" s="55">
        <v>50000</v>
      </c>
      <c r="FK18579" s="55" t="s">
        <v>1249</v>
      </c>
      <c r="FL18579" s="55">
        <v>1</v>
      </c>
    </row>
    <row r="18580" ht="14.25" customHeight="1" outlineLevel="1" spans="162:168">
      <c r="FF18580" s="55">
        <v>18573</v>
      </c>
      <c r="FG18580" s="55" t="s">
        <v>1250</v>
      </c>
      <c r="FH18580" s="55" t="s">
        <v>1260</v>
      </c>
      <c r="FI18580" s="55">
        <v>25</v>
      </c>
      <c r="FJ18580" s="55">
        <v>80000</v>
      </c>
      <c r="FK18580" s="55" t="s">
        <v>1249</v>
      </c>
      <c r="FL18580" s="55">
        <v>1</v>
      </c>
    </row>
    <row r="18581" ht="14.25" customHeight="1" outlineLevel="1" spans="162:168">
      <c r="FF18581" s="55">
        <v>18574</v>
      </c>
      <c r="FG18581" s="55" t="s">
        <v>1250</v>
      </c>
      <c r="FH18581" s="55" t="s">
        <v>1260</v>
      </c>
      <c r="FI18581" s="55">
        <v>25</v>
      </c>
      <c r="FJ18581" s="55">
        <v>130000</v>
      </c>
      <c r="FK18581" s="55" t="s">
        <v>1249</v>
      </c>
      <c r="FL18581" s="55">
        <v>1</v>
      </c>
    </row>
    <row r="18582" ht="14.25" customHeight="1" outlineLevel="1" spans="162:168">
      <c r="FF18582" s="55">
        <v>18575</v>
      </c>
      <c r="FG18582" s="55" t="s">
        <v>1250</v>
      </c>
      <c r="FH18582" s="55" t="s">
        <v>1260</v>
      </c>
      <c r="FI18582" s="55">
        <v>25</v>
      </c>
      <c r="FJ18582" s="55">
        <v>260000</v>
      </c>
      <c r="FK18582" s="55" t="s">
        <v>1249</v>
      </c>
      <c r="FL18582" s="55">
        <v>1</v>
      </c>
    </row>
    <row r="18583" ht="14.25" customHeight="1" outlineLevel="1" spans="162:168">
      <c r="FF18583" s="55">
        <v>18576</v>
      </c>
      <c r="FG18583" s="55" t="s">
        <v>1250</v>
      </c>
      <c r="FH18583" s="55" t="s">
        <v>1260</v>
      </c>
      <c r="FI18583" s="55">
        <v>25</v>
      </c>
      <c r="FJ18583" s="55">
        <v>400000</v>
      </c>
      <c r="FK18583" s="55" t="s">
        <v>1249</v>
      </c>
      <c r="FL18583" s="55">
        <v>1</v>
      </c>
    </row>
    <row r="18584" ht="14.25" customHeight="1" outlineLevel="1" spans="162:168">
      <c r="FF18584" s="55">
        <v>18577</v>
      </c>
      <c r="FG18584" s="55" t="s">
        <v>1250</v>
      </c>
      <c r="FH18584" s="55" t="s">
        <v>1260</v>
      </c>
      <c r="FI18584" s="55">
        <v>25</v>
      </c>
      <c r="FJ18584" s="55">
        <v>530000</v>
      </c>
      <c r="FK18584" s="55" t="s">
        <v>1249</v>
      </c>
      <c r="FL18584" s="55">
        <v>1</v>
      </c>
    </row>
    <row r="18585" ht="14.25" customHeight="1" outlineLevel="1" spans="162:168">
      <c r="FF18585" s="55">
        <v>18578</v>
      </c>
      <c r="FG18585" s="55" t="s">
        <v>1250</v>
      </c>
      <c r="FH18585" s="55" t="s">
        <v>1260</v>
      </c>
      <c r="FI18585" s="55">
        <v>25</v>
      </c>
      <c r="FJ18585" s="55">
        <v>540000</v>
      </c>
      <c r="FK18585" s="55" t="s">
        <v>1249</v>
      </c>
      <c r="FL18585" s="55">
        <v>1</v>
      </c>
    </row>
    <row r="18586" ht="14.25" customHeight="1" outlineLevel="1" spans="162:168">
      <c r="FF18586" s="55">
        <v>18579</v>
      </c>
      <c r="FG18586" s="55" t="s">
        <v>1250</v>
      </c>
      <c r="FH18586" s="55" t="s">
        <v>1260</v>
      </c>
      <c r="FI18586" s="55">
        <v>26</v>
      </c>
      <c r="FJ18586" s="55">
        <v>0</v>
      </c>
      <c r="FK18586" s="55" t="s">
        <v>1249</v>
      </c>
      <c r="FL18586" s="55">
        <v>1</v>
      </c>
    </row>
    <row r="18587" ht="14.25" customHeight="1" outlineLevel="1" spans="162:168">
      <c r="FF18587" s="55">
        <v>18580</v>
      </c>
      <c r="FG18587" s="55" t="s">
        <v>1250</v>
      </c>
      <c r="FH18587" s="55" t="s">
        <v>1260</v>
      </c>
      <c r="FI18587" s="55">
        <v>26</v>
      </c>
      <c r="FJ18587" s="55">
        <v>1000</v>
      </c>
      <c r="FK18587" s="55" t="s">
        <v>1249</v>
      </c>
      <c r="FL18587" s="55">
        <v>1</v>
      </c>
    </row>
    <row r="18588" ht="14.25" customHeight="1" outlineLevel="1" spans="162:168">
      <c r="FF18588" s="55">
        <v>18581</v>
      </c>
      <c r="FG18588" s="55" t="s">
        <v>1250</v>
      </c>
      <c r="FH18588" s="55" t="s">
        <v>1260</v>
      </c>
      <c r="FI18588" s="55">
        <v>26</v>
      </c>
      <c r="FJ18588" s="55">
        <v>2500</v>
      </c>
      <c r="FK18588" s="55" t="s">
        <v>1249</v>
      </c>
      <c r="FL18588" s="55">
        <v>1</v>
      </c>
    </row>
    <row r="18589" ht="14.25" customHeight="1" outlineLevel="1" spans="162:168">
      <c r="FF18589" s="55">
        <v>18582</v>
      </c>
      <c r="FG18589" s="55" t="s">
        <v>1250</v>
      </c>
      <c r="FH18589" s="55" t="s">
        <v>1260</v>
      </c>
      <c r="FI18589" s="55">
        <v>26</v>
      </c>
      <c r="FJ18589" s="55">
        <v>5000</v>
      </c>
      <c r="FK18589" s="55" t="s">
        <v>1249</v>
      </c>
      <c r="FL18589" s="55">
        <v>1</v>
      </c>
    </row>
    <row r="18590" ht="14.25" customHeight="1" outlineLevel="1" spans="162:168">
      <c r="FF18590" s="55">
        <v>18583</v>
      </c>
      <c r="FG18590" s="55" t="s">
        <v>1250</v>
      </c>
      <c r="FH18590" s="55" t="s">
        <v>1260</v>
      </c>
      <c r="FI18590" s="55">
        <v>26</v>
      </c>
      <c r="FJ18590" s="55">
        <v>10000</v>
      </c>
      <c r="FK18590" s="55" t="s">
        <v>1249</v>
      </c>
      <c r="FL18590" s="55">
        <v>1</v>
      </c>
    </row>
    <row r="18591" ht="14.25" customHeight="1" outlineLevel="1" spans="162:168">
      <c r="FF18591" s="55">
        <v>18584</v>
      </c>
      <c r="FG18591" s="55" t="s">
        <v>1250</v>
      </c>
      <c r="FH18591" s="55" t="s">
        <v>1260</v>
      </c>
      <c r="FI18591" s="55">
        <v>26</v>
      </c>
      <c r="FJ18591" s="55">
        <v>25000</v>
      </c>
      <c r="FK18591" s="55" t="s">
        <v>1249</v>
      </c>
      <c r="FL18591" s="55">
        <v>1</v>
      </c>
    </row>
    <row r="18592" ht="14.25" customHeight="1" outlineLevel="1" spans="162:168">
      <c r="FF18592" s="55">
        <v>18585</v>
      </c>
      <c r="FG18592" s="55" t="s">
        <v>1250</v>
      </c>
      <c r="FH18592" s="55" t="s">
        <v>1260</v>
      </c>
      <c r="FI18592" s="55">
        <v>26</v>
      </c>
      <c r="FJ18592" s="55">
        <v>50000</v>
      </c>
      <c r="FK18592" s="55" t="s">
        <v>1249</v>
      </c>
      <c r="FL18592" s="55">
        <v>1</v>
      </c>
    </row>
    <row r="18593" ht="14.25" customHeight="1" outlineLevel="1" spans="162:168">
      <c r="FF18593" s="55">
        <v>18586</v>
      </c>
      <c r="FG18593" s="55" t="s">
        <v>1250</v>
      </c>
      <c r="FH18593" s="55" t="s">
        <v>1260</v>
      </c>
      <c r="FI18593" s="55">
        <v>26</v>
      </c>
      <c r="FJ18593" s="55">
        <v>80000</v>
      </c>
      <c r="FK18593" s="55" t="s">
        <v>1249</v>
      </c>
      <c r="FL18593" s="55">
        <v>1</v>
      </c>
    </row>
    <row r="18594" ht="14.25" customHeight="1" outlineLevel="1" spans="162:168">
      <c r="FF18594" s="55">
        <v>18587</v>
      </c>
      <c r="FG18594" s="55" t="s">
        <v>1250</v>
      </c>
      <c r="FH18594" s="55" t="s">
        <v>1260</v>
      </c>
      <c r="FI18594" s="55">
        <v>26</v>
      </c>
      <c r="FJ18594" s="55">
        <v>130000</v>
      </c>
      <c r="FK18594" s="55" t="s">
        <v>1249</v>
      </c>
      <c r="FL18594" s="55">
        <v>1</v>
      </c>
    </row>
    <row r="18595" ht="14.25" customHeight="1" outlineLevel="1" spans="162:168">
      <c r="FF18595" s="55">
        <v>18588</v>
      </c>
      <c r="FG18595" s="55" t="s">
        <v>1250</v>
      </c>
      <c r="FH18595" s="55" t="s">
        <v>1260</v>
      </c>
      <c r="FI18595" s="55">
        <v>26</v>
      </c>
      <c r="FJ18595" s="55">
        <v>260000</v>
      </c>
      <c r="FK18595" s="55" t="s">
        <v>1249</v>
      </c>
      <c r="FL18595" s="55">
        <v>1</v>
      </c>
    </row>
    <row r="18596" ht="14.25" customHeight="1" outlineLevel="1" spans="162:168">
      <c r="FF18596" s="55">
        <v>18589</v>
      </c>
      <c r="FG18596" s="55" t="s">
        <v>1250</v>
      </c>
      <c r="FH18596" s="55" t="s">
        <v>1260</v>
      </c>
      <c r="FI18596" s="55">
        <v>26</v>
      </c>
      <c r="FJ18596" s="55">
        <v>400000</v>
      </c>
      <c r="FK18596" s="55" t="s">
        <v>1249</v>
      </c>
      <c r="FL18596" s="55">
        <v>1</v>
      </c>
    </row>
    <row r="18597" ht="14.25" customHeight="1" outlineLevel="1" spans="162:168">
      <c r="FF18597" s="55">
        <v>18590</v>
      </c>
      <c r="FG18597" s="55" t="s">
        <v>1250</v>
      </c>
      <c r="FH18597" s="55" t="s">
        <v>1260</v>
      </c>
      <c r="FI18597" s="55">
        <v>26</v>
      </c>
      <c r="FJ18597" s="55">
        <v>530000</v>
      </c>
      <c r="FK18597" s="55" t="s">
        <v>1249</v>
      </c>
      <c r="FL18597" s="55">
        <v>1</v>
      </c>
    </row>
    <row r="18598" ht="14.25" customHeight="1" outlineLevel="1" spans="162:168">
      <c r="FF18598" s="55">
        <v>18591</v>
      </c>
      <c r="FG18598" s="55" t="s">
        <v>1250</v>
      </c>
      <c r="FH18598" s="55" t="s">
        <v>1260</v>
      </c>
      <c r="FI18598" s="55">
        <v>26</v>
      </c>
      <c r="FJ18598" s="55">
        <v>540000</v>
      </c>
      <c r="FK18598" s="55" t="s">
        <v>1249</v>
      </c>
      <c r="FL18598" s="55">
        <v>1</v>
      </c>
    </row>
    <row r="18599" ht="14.25" customHeight="1" outlineLevel="1" spans="162:168">
      <c r="FF18599" s="55">
        <v>18592</v>
      </c>
      <c r="FG18599" s="55" t="s">
        <v>1250</v>
      </c>
      <c r="FH18599" s="55" t="s">
        <v>1260</v>
      </c>
      <c r="FI18599" s="55">
        <v>27</v>
      </c>
      <c r="FJ18599" s="55">
        <v>0</v>
      </c>
      <c r="FK18599" s="55" t="s">
        <v>1249</v>
      </c>
      <c r="FL18599" s="55">
        <v>1</v>
      </c>
    </row>
    <row r="18600" ht="14.25" customHeight="1" outlineLevel="1" spans="162:168">
      <c r="FF18600" s="55">
        <v>18593</v>
      </c>
      <c r="FG18600" s="55" t="s">
        <v>1250</v>
      </c>
      <c r="FH18600" s="55" t="s">
        <v>1260</v>
      </c>
      <c r="FI18600" s="55">
        <v>27</v>
      </c>
      <c r="FJ18600" s="55">
        <v>1000</v>
      </c>
      <c r="FK18600" s="55" t="s">
        <v>1249</v>
      </c>
      <c r="FL18600" s="55">
        <v>1</v>
      </c>
    </row>
    <row r="18601" ht="14.25" customHeight="1" outlineLevel="1" spans="162:168">
      <c r="FF18601" s="55">
        <v>18594</v>
      </c>
      <c r="FG18601" s="55" t="s">
        <v>1250</v>
      </c>
      <c r="FH18601" s="55" t="s">
        <v>1260</v>
      </c>
      <c r="FI18601" s="55">
        <v>27</v>
      </c>
      <c r="FJ18601" s="55">
        <v>2500</v>
      </c>
      <c r="FK18601" s="55" t="s">
        <v>1249</v>
      </c>
      <c r="FL18601" s="55">
        <v>1</v>
      </c>
    </row>
    <row r="18602" ht="14.25" customHeight="1" outlineLevel="1" spans="162:168">
      <c r="FF18602" s="55">
        <v>18595</v>
      </c>
      <c r="FG18602" s="55" t="s">
        <v>1250</v>
      </c>
      <c r="FH18602" s="55" t="s">
        <v>1260</v>
      </c>
      <c r="FI18602" s="55">
        <v>27</v>
      </c>
      <c r="FJ18602" s="55">
        <v>5000</v>
      </c>
      <c r="FK18602" s="55" t="s">
        <v>1249</v>
      </c>
      <c r="FL18602" s="55">
        <v>1</v>
      </c>
    </row>
    <row r="18603" ht="14.25" customHeight="1" outlineLevel="1" spans="162:168">
      <c r="FF18603" s="55">
        <v>18596</v>
      </c>
      <c r="FG18603" s="55" t="s">
        <v>1250</v>
      </c>
      <c r="FH18603" s="55" t="s">
        <v>1260</v>
      </c>
      <c r="FI18603" s="55">
        <v>27</v>
      </c>
      <c r="FJ18603" s="55">
        <v>10000</v>
      </c>
      <c r="FK18603" s="55" t="s">
        <v>1249</v>
      </c>
      <c r="FL18603" s="55">
        <v>1</v>
      </c>
    </row>
    <row r="18604" ht="14.25" customHeight="1" outlineLevel="1" spans="162:168">
      <c r="FF18604" s="55">
        <v>18597</v>
      </c>
      <c r="FG18604" s="55" t="s">
        <v>1250</v>
      </c>
      <c r="FH18604" s="55" t="s">
        <v>1260</v>
      </c>
      <c r="FI18604" s="55">
        <v>27</v>
      </c>
      <c r="FJ18604" s="55">
        <v>25000</v>
      </c>
      <c r="FK18604" s="55" t="s">
        <v>1249</v>
      </c>
      <c r="FL18604" s="55">
        <v>1</v>
      </c>
    </row>
    <row r="18605" ht="14.25" customHeight="1" outlineLevel="1" spans="162:168">
      <c r="FF18605" s="55">
        <v>18598</v>
      </c>
      <c r="FG18605" s="55" t="s">
        <v>1250</v>
      </c>
      <c r="FH18605" s="55" t="s">
        <v>1260</v>
      </c>
      <c r="FI18605" s="55">
        <v>27</v>
      </c>
      <c r="FJ18605" s="55">
        <v>50000</v>
      </c>
      <c r="FK18605" s="55" t="s">
        <v>1249</v>
      </c>
      <c r="FL18605" s="55">
        <v>1</v>
      </c>
    </row>
    <row r="18606" ht="14.25" customHeight="1" outlineLevel="1" spans="162:168">
      <c r="FF18606" s="55">
        <v>18599</v>
      </c>
      <c r="FG18606" s="55" t="s">
        <v>1250</v>
      </c>
      <c r="FH18606" s="55" t="s">
        <v>1260</v>
      </c>
      <c r="FI18606" s="55">
        <v>27</v>
      </c>
      <c r="FJ18606" s="55">
        <v>80000</v>
      </c>
      <c r="FK18606" s="55" t="s">
        <v>1249</v>
      </c>
      <c r="FL18606" s="55">
        <v>1</v>
      </c>
    </row>
    <row r="18607" ht="14.25" customHeight="1" outlineLevel="1" spans="162:168">
      <c r="FF18607" s="55">
        <v>18600</v>
      </c>
      <c r="FG18607" s="55" t="s">
        <v>1250</v>
      </c>
      <c r="FH18607" s="55" t="s">
        <v>1260</v>
      </c>
      <c r="FI18607" s="55">
        <v>27</v>
      </c>
      <c r="FJ18607" s="55">
        <v>130000</v>
      </c>
      <c r="FK18607" s="55" t="s">
        <v>1249</v>
      </c>
      <c r="FL18607" s="55">
        <v>1</v>
      </c>
    </row>
    <row r="18608" ht="14.25" customHeight="1" outlineLevel="1" spans="162:168">
      <c r="FF18608" s="55">
        <v>18601</v>
      </c>
      <c r="FG18608" s="55" t="s">
        <v>1250</v>
      </c>
      <c r="FH18608" s="55" t="s">
        <v>1260</v>
      </c>
      <c r="FI18608" s="55">
        <v>27</v>
      </c>
      <c r="FJ18608" s="55">
        <v>260000</v>
      </c>
      <c r="FK18608" s="55" t="s">
        <v>1249</v>
      </c>
      <c r="FL18608" s="55">
        <v>1</v>
      </c>
    </row>
    <row r="18609" ht="14.25" customHeight="1" outlineLevel="1" spans="162:168">
      <c r="FF18609" s="55">
        <v>18602</v>
      </c>
      <c r="FG18609" s="55" t="s">
        <v>1250</v>
      </c>
      <c r="FH18609" s="55" t="s">
        <v>1260</v>
      </c>
      <c r="FI18609" s="55">
        <v>27</v>
      </c>
      <c r="FJ18609" s="55">
        <v>400000</v>
      </c>
      <c r="FK18609" s="55" t="s">
        <v>1249</v>
      </c>
      <c r="FL18609" s="55">
        <v>1</v>
      </c>
    </row>
    <row r="18610" ht="14.25" customHeight="1" outlineLevel="1" spans="162:168">
      <c r="FF18610" s="55">
        <v>18603</v>
      </c>
      <c r="FG18610" s="55" t="s">
        <v>1250</v>
      </c>
      <c r="FH18610" s="55" t="s">
        <v>1260</v>
      </c>
      <c r="FI18610" s="55">
        <v>27</v>
      </c>
      <c r="FJ18610" s="55">
        <v>530000</v>
      </c>
      <c r="FK18610" s="55" t="s">
        <v>1249</v>
      </c>
      <c r="FL18610" s="55">
        <v>1</v>
      </c>
    </row>
    <row r="18611" ht="14.25" customHeight="1" outlineLevel="1" spans="162:168">
      <c r="FF18611" s="55">
        <v>18604</v>
      </c>
      <c r="FG18611" s="55" t="s">
        <v>1250</v>
      </c>
      <c r="FH18611" s="55" t="s">
        <v>1260</v>
      </c>
      <c r="FI18611" s="55">
        <v>27</v>
      </c>
      <c r="FJ18611" s="55">
        <v>540000</v>
      </c>
      <c r="FK18611" s="55" t="s">
        <v>1249</v>
      </c>
      <c r="FL18611" s="55">
        <v>1</v>
      </c>
    </row>
    <row r="18612" ht="14.25" customHeight="1" outlineLevel="1" spans="162:168">
      <c r="FF18612" s="55">
        <v>18605</v>
      </c>
      <c r="FG18612" s="55" t="s">
        <v>1250</v>
      </c>
      <c r="FH18612" s="55" t="s">
        <v>1260</v>
      </c>
      <c r="FI18612" s="55">
        <v>28</v>
      </c>
      <c r="FJ18612" s="55">
        <v>0</v>
      </c>
      <c r="FK18612" s="55" t="s">
        <v>1249</v>
      </c>
      <c r="FL18612" s="55">
        <v>1</v>
      </c>
    </row>
    <row r="18613" ht="14.25" customHeight="1" outlineLevel="1" spans="162:168">
      <c r="FF18613" s="55">
        <v>18606</v>
      </c>
      <c r="FG18613" s="55" t="s">
        <v>1250</v>
      </c>
      <c r="FH18613" s="55" t="s">
        <v>1260</v>
      </c>
      <c r="FI18613" s="55">
        <v>28</v>
      </c>
      <c r="FJ18613" s="55">
        <v>1000</v>
      </c>
      <c r="FK18613" s="55" t="s">
        <v>1249</v>
      </c>
      <c r="FL18613" s="55">
        <v>1</v>
      </c>
    </row>
    <row r="18614" ht="14.25" customHeight="1" outlineLevel="1" spans="162:168">
      <c r="FF18614" s="55">
        <v>18607</v>
      </c>
      <c r="FG18614" s="55" t="s">
        <v>1250</v>
      </c>
      <c r="FH18614" s="55" t="s">
        <v>1260</v>
      </c>
      <c r="FI18614" s="55">
        <v>28</v>
      </c>
      <c r="FJ18614" s="55">
        <v>2500</v>
      </c>
      <c r="FK18614" s="55" t="s">
        <v>1249</v>
      </c>
      <c r="FL18614" s="55">
        <v>1</v>
      </c>
    </row>
    <row r="18615" ht="14.25" customHeight="1" outlineLevel="1" spans="162:168">
      <c r="FF18615" s="55">
        <v>18608</v>
      </c>
      <c r="FG18615" s="55" t="s">
        <v>1250</v>
      </c>
      <c r="FH18615" s="55" t="s">
        <v>1260</v>
      </c>
      <c r="FI18615" s="55">
        <v>28</v>
      </c>
      <c r="FJ18615" s="55">
        <v>5000</v>
      </c>
      <c r="FK18615" s="55" t="s">
        <v>1249</v>
      </c>
      <c r="FL18615" s="55">
        <v>1</v>
      </c>
    </row>
    <row r="18616" ht="14.25" customHeight="1" outlineLevel="1" spans="162:168">
      <c r="FF18616" s="55">
        <v>18609</v>
      </c>
      <c r="FG18616" s="55" t="s">
        <v>1250</v>
      </c>
      <c r="FH18616" s="55" t="s">
        <v>1260</v>
      </c>
      <c r="FI18616" s="55">
        <v>28</v>
      </c>
      <c r="FJ18616" s="55">
        <v>10000</v>
      </c>
      <c r="FK18616" s="55" t="s">
        <v>1249</v>
      </c>
      <c r="FL18616" s="55">
        <v>1</v>
      </c>
    </row>
    <row r="18617" ht="14.25" customHeight="1" outlineLevel="1" spans="162:168">
      <c r="FF18617" s="55">
        <v>18610</v>
      </c>
      <c r="FG18617" s="55" t="s">
        <v>1250</v>
      </c>
      <c r="FH18617" s="55" t="s">
        <v>1260</v>
      </c>
      <c r="FI18617" s="55">
        <v>28</v>
      </c>
      <c r="FJ18617" s="55">
        <v>25000</v>
      </c>
      <c r="FK18617" s="55" t="s">
        <v>1249</v>
      </c>
      <c r="FL18617" s="55">
        <v>1</v>
      </c>
    </row>
    <row r="18618" ht="14.25" customHeight="1" outlineLevel="1" spans="162:168">
      <c r="FF18618" s="55">
        <v>18611</v>
      </c>
      <c r="FG18618" s="55" t="s">
        <v>1250</v>
      </c>
      <c r="FH18618" s="55" t="s">
        <v>1260</v>
      </c>
      <c r="FI18618" s="55">
        <v>28</v>
      </c>
      <c r="FJ18618" s="55">
        <v>50000</v>
      </c>
      <c r="FK18618" s="55" t="s">
        <v>1249</v>
      </c>
      <c r="FL18618" s="55">
        <v>1</v>
      </c>
    </row>
    <row r="18619" ht="14.25" customHeight="1" outlineLevel="1" spans="162:168">
      <c r="FF18619" s="55">
        <v>18612</v>
      </c>
      <c r="FG18619" s="55" t="s">
        <v>1250</v>
      </c>
      <c r="FH18619" s="55" t="s">
        <v>1260</v>
      </c>
      <c r="FI18619" s="55">
        <v>28</v>
      </c>
      <c r="FJ18619" s="55">
        <v>80000</v>
      </c>
      <c r="FK18619" s="55" t="s">
        <v>1249</v>
      </c>
      <c r="FL18619" s="55">
        <v>1</v>
      </c>
    </row>
    <row r="18620" ht="14.25" customHeight="1" outlineLevel="1" spans="162:168">
      <c r="FF18620" s="55">
        <v>18613</v>
      </c>
      <c r="FG18620" s="55" t="s">
        <v>1250</v>
      </c>
      <c r="FH18620" s="55" t="s">
        <v>1260</v>
      </c>
      <c r="FI18620" s="55">
        <v>28</v>
      </c>
      <c r="FJ18620" s="55">
        <v>130000</v>
      </c>
      <c r="FK18620" s="55" t="s">
        <v>1249</v>
      </c>
      <c r="FL18620" s="55">
        <v>1</v>
      </c>
    </row>
    <row r="18621" ht="14.25" customHeight="1" outlineLevel="1" spans="162:168">
      <c r="FF18621" s="55">
        <v>18614</v>
      </c>
      <c r="FG18621" s="55" t="s">
        <v>1250</v>
      </c>
      <c r="FH18621" s="55" t="s">
        <v>1260</v>
      </c>
      <c r="FI18621" s="55">
        <v>28</v>
      </c>
      <c r="FJ18621" s="55">
        <v>260000</v>
      </c>
      <c r="FK18621" s="55" t="s">
        <v>1249</v>
      </c>
      <c r="FL18621" s="55">
        <v>1</v>
      </c>
    </row>
    <row r="18622" ht="14.25" customHeight="1" outlineLevel="1" spans="162:168">
      <c r="FF18622" s="55">
        <v>18615</v>
      </c>
      <c r="FG18622" s="55" t="s">
        <v>1250</v>
      </c>
      <c r="FH18622" s="55" t="s">
        <v>1260</v>
      </c>
      <c r="FI18622" s="55">
        <v>28</v>
      </c>
      <c r="FJ18622" s="55">
        <v>400000</v>
      </c>
      <c r="FK18622" s="55" t="s">
        <v>1249</v>
      </c>
      <c r="FL18622" s="55">
        <v>1</v>
      </c>
    </row>
    <row r="18623" ht="14.25" customHeight="1" outlineLevel="1" spans="162:168">
      <c r="FF18623" s="55">
        <v>18616</v>
      </c>
      <c r="FG18623" s="55" t="s">
        <v>1250</v>
      </c>
      <c r="FH18623" s="55" t="s">
        <v>1260</v>
      </c>
      <c r="FI18623" s="55">
        <v>28</v>
      </c>
      <c r="FJ18623" s="55">
        <v>530000</v>
      </c>
      <c r="FK18623" s="55" t="s">
        <v>1249</v>
      </c>
      <c r="FL18623" s="55">
        <v>1</v>
      </c>
    </row>
    <row r="18624" ht="14.25" customHeight="1" outlineLevel="1" spans="162:168">
      <c r="FF18624" s="55">
        <v>18617</v>
      </c>
      <c r="FG18624" s="55" t="s">
        <v>1250</v>
      </c>
      <c r="FH18624" s="55" t="s">
        <v>1260</v>
      </c>
      <c r="FI18624" s="55">
        <v>28</v>
      </c>
      <c r="FJ18624" s="55">
        <v>540000</v>
      </c>
      <c r="FK18624" s="55" t="s">
        <v>1249</v>
      </c>
      <c r="FL18624" s="55">
        <v>1</v>
      </c>
    </row>
    <row r="18625" ht="14.25" customHeight="1" outlineLevel="1" spans="162:168">
      <c r="FF18625" s="55">
        <v>18618</v>
      </c>
      <c r="FG18625" s="55" t="s">
        <v>1250</v>
      </c>
      <c r="FH18625" s="55" t="s">
        <v>1260</v>
      </c>
      <c r="FI18625" s="55">
        <v>29</v>
      </c>
      <c r="FJ18625" s="55">
        <v>0</v>
      </c>
      <c r="FK18625" s="55" t="s">
        <v>1249</v>
      </c>
      <c r="FL18625" s="55">
        <v>1</v>
      </c>
    </row>
    <row r="18626" ht="14.25" customHeight="1" outlineLevel="1" spans="162:168">
      <c r="FF18626" s="55">
        <v>18619</v>
      </c>
      <c r="FG18626" s="55" t="s">
        <v>1250</v>
      </c>
      <c r="FH18626" s="55" t="s">
        <v>1260</v>
      </c>
      <c r="FI18626" s="55">
        <v>29</v>
      </c>
      <c r="FJ18626" s="55">
        <v>1000</v>
      </c>
      <c r="FK18626" s="55" t="s">
        <v>1249</v>
      </c>
      <c r="FL18626" s="55">
        <v>1</v>
      </c>
    </row>
    <row r="18627" ht="14.25" customHeight="1" outlineLevel="1" spans="162:168">
      <c r="FF18627" s="55">
        <v>18620</v>
      </c>
      <c r="FG18627" s="55" t="s">
        <v>1250</v>
      </c>
      <c r="FH18627" s="55" t="s">
        <v>1260</v>
      </c>
      <c r="FI18627" s="55">
        <v>29</v>
      </c>
      <c r="FJ18627" s="55">
        <v>2500</v>
      </c>
      <c r="FK18627" s="55" t="s">
        <v>1249</v>
      </c>
      <c r="FL18627" s="55">
        <v>1</v>
      </c>
    </row>
    <row r="18628" ht="14.25" customHeight="1" outlineLevel="1" spans="162:168">
      <c r="FF18628" s="55">
        <v>18621</v>
      </c>
      <c r="FG18628" s="55" t="s">
        <v>1250</v>
      </c>
      <c r="FH18628" s="55" t="s">
        <v>1260</v>
      </c>
      <c r="FI18628" s="55">
        <v>29</v>
      </c>
      <c r="FJ18628" s="55">
        <v>5000</v>
      </c>
      <c r="FK18628" s="55" t="s">
        <v>1249</v>
      </c>
      <c r="FL18628" s="55">
        <v>1</v>
      </c>
    </row>
    <row r="18629" ht="14.25" customHeight="1" outlineLevel="1" spans="162:168">
      <c r="FF18629" s="55">
        <v>18622</v>
      </c>
      <c r="FG18629" s="55" t="s">
        <v>1250</v>
      </c>
      <c r="FH18629" s="55" t="s">
        <v>1260</v>
      </c>
      <c r="FI18629" s="55">
        <v>29</v>
      </c>
      <c r="FJ18629" s="55">
        <v>10000</v>
      </c>
      <c r="FK18629" s="55" t="s">
        <v>1249</v>
      </c>
      <c r="FL18629" s="55">
        <v>1</v>
      </c>
    </row>
    <row r="18630" ht="14.25" customHeight="1" outlineLevel="1" spans="162:168">
      <c r="FF18630" s="55">
        <v>18623</v>
      </c>
      <c r="FG18630" s="55" t="s">
        <v>1250</v>
      </c>
      <c r="FH18630" s="55" t="s">
        <v>1260</v>
      </c>
      <c r="FI18630" s="55">
        <v>29</v>
      </c>
      <c r="FJ18630" s="55">
        <v>25000</v>
      </c>
      <c r="FK18630" s="55" t="s">
        <v>1249</v>
      </c>
      <c r="FL18630" s="55">
        <v>1</v>
      </c>
    </row>
    <row r="18631" ht="14.25" customHeight="1" outlineLevel="1" spans="162:168">
      <c r="FF18631" s="55">
        <v>18624</v>
      </c>
      <c r="FG18631" s="55" t="s">
        <v>1250</v>
      </c>
      <c r="FH18631" s="55" t="s">
        <v>1260</v>
      </c>
      <c r="FI18631" s="55">
        <v>29</v>
      </c>
      <c r="FJ18631" s="55">
        <v>50000</v>
      </c>
      <c r="FK18631" s="55" t="s">
        <v>1249</v>
      </c>
      <c r="FL18631" s="55">
        <v>1</v>
      </c>
    </row>
    <row r="18632" ht="14.25" customHeight="1" outlineLevel="1" spans="162:168">
      <c r="FF18632" s="55">
        <v>18625</v>
      </c>
      <c r="FG18632" s="55" t="s">
        <v>1250</v>
      </c>
      <c r="FH18632" s="55" t="s">
        <v>1260</v>
      </c>
      <c r="FI18632" s="55">
        <v>29</v>
      </c>
      <c r="FJ18632" s="55">
        <v>80000</v>
      </c>
      <c r="FK18632" s="55" t="s">
        <v>1249</v>
      </c>
      <c r="FL18632" s="55">
        <v>1</v>
      </c>
    </row>
    <row r="18633" ht="14.25" customHeight="1" outlineLevel="1" spans="162:168">
      <c r="FF18633" s="55">
        <v>18626</v>
      </c>
      <c r="FG18633" s="55" t="s">
        <v>1250</v>
      </c>
      <c r="FH18633" s="55" t="s">
        <v>1260</v>
      </c>
      <c r="FI18633" s="55">
        <v>29</v>
      </c>
      <c r="FJ18633" s="55">
        <v>130000</v>
      </c>
      <c r="FK18633" s="55" t="s">
        <v>1249</v>
      </c>
      <c r="FL18633" s="55">
        <v>1</v>
      </c>
    </row>
    <row r="18634" ht="14.25" customHeight="1" outlineLevel="1" spans="162:168">
      <c r="FF18634" s="55">
        <v>18627</v>
      </c>
      <c r="FG18634" s="55" t="s">
        <v>1250</v>
      </c>
      <c r="FH18634" s="55" t="s">
        <v>1260</v>
      </c>
      <c r="FI18634" s="55">
        <v>29</v>
      </c>
      <c r="FJ18634" s="55">
        <v>260000</v>
      </c>
      <c r="FK18634" s="55" t="s">
        <v>1249</v>
      </c>
      <c r="FL18634" s="55">
        <v>1</v>
      </c>
    </row>
    <row r="18635" ht="14.25" customHeight="1" outlineLevel="1" spans="162:168">
      <c r="FF18635" s="55">
        <v>18628</v>
      </c>
      <c r="FG18635" s="55" t="s">
        <v>1250</v>
      </c>
      <c r="FH18635" s="55" t="s">
        <v>1260</v>
      </c>
      <c r="FI18635" s="55">
        <v>29</v>
      </c>
      <c r="FJ18635" s="55">
        <v>400000</v>
      </c>
      <c r="FK18635" s="55" t="s">
        <v>1249</v>
      </c>
      <c r="FL18635" s="55">
        <v>1</v>
      </c>
    </row>
    <row r="18636" ht="14.25" customHeight="1" outlineLevel="1" spans="162:168">
      <c r="FF18636" s="55">
        <v>18629</v>
      </c>
      <c r="FG18636" s="55" t="s">
        <v>1250</v>
      </c>
      <c r="FH18636" s="55" t="s">
        <v>1260</v>
      </c>
      <c r="FI18636" s="55">
        <v>29</v>
      </c>
      <c r="FJ18636" s="55">
        <v>530000</v>
      </c>
      <c r="FK18636" s="55" t="s">
        <v>1249</v>
      </c>
      <c r="FL18636" s="55">
        <v>1</v>
      </c>
    </row>
    <row r="18637" ht="14.25" customHeight="1" outlineLevel="1" spans="162:168">
      <c r="FF18637" s="55">
        <v>18630</v>
      </c>
      <c r="FG18637" s="55" t="s">
        <v>1250</v>
      </c>
      <c r="FH18637" s="55" t="s">
        <v>1260</v>
      </c>
      <c r="FI18637" s="55">
        <v>29</v>
      </c>
      <c r="FJ18637" s="55">
        <v>540000</v>
      </c>
      <c r="FK18637" s="55" t="s">
        <v>1249</v>
      </c>
      <c r="FL18637" s="55">
        <v>1</v>
      </c>
    </row>
    <row r="18638" ht="14.25" customHeight="1" outlineLevel="1" spans="162:168">
      <c r="FF18638" s="55">
        <v>18631</v>
      </c>
      <c r="FG18638" s="55" t="s">
        <v>1250</v>
      </c>
      <c r="FH18638" s="55" t="s">
        <v>1260</v>
      </c>
      <c r="FI18638" s="55">
        <v>3</v>
      </c>
      <c r="FJ18638" s="55">
        <v>0</v>
      </c>
      <c r="FK18638" s="55" t="s">
        <v>1249</v>
      </c>
      <c r="FL18638" s="55">
        <v>1.5</v>
      </c>
    </row>
    <row r="18639" ht="14.25" customHeight="1" outlineLevel="1" spans="162:168">
      <c r="FF18639" s="55">
        <v>18632</v>
      </c>
      <c r="FG18639" s="55" t="s">
        <v>1250</v>
      </c>
      <c r="FH18639" s="55" t="s">
        <v>1260</v>
      </c>
      <c r="FI18639" s="55">
        <v>3</v>
      </c>
      <c r="FJ18639" s="55">
        <v>1000</v>
      </c>
      <c r="FK18639" s="55" t="s">
        <v>1249</v>
      </c>
      <c r="FL18639" s="55">
        <v>1.25</v>
      </c>
    </row>
    <row r="18640" ht="14.25" customHeight="1" outlineLevel="1" spans="162:168">
      <c r="FF18640" s="55">
        <v>18633</v>
      </c>
      <c r="FG18640" s="55" t="s">
        <v>1250</v>
      </c>
      <c r="FH18640" s="55" t="s">
        <v>1260</v>
      </c>
      <c r="FI18640" s="55">
        <v>3</v>
      </c>
      <c r="FJ18640" s="55">
        <v>2500</v>
      </c>
      <c r="FK18640" s="55" t="s">
        <v>1249</v>
      </c>
      <c r="FL18640" s="55">
        <v>1.1</v>
      </c>
    </row>
    <row r="18641" ht="14.25" customHeight="1" outlineLevel="1" spans="162:168">
      <c r="FF18641" s="55">
        <v>18634</v>
      </c>
      <c r="FG18641" s="55" t="s">
        <v>1250</v>
      </c>
      <c r="FH18641" s="55" t="s">
        <v>1260</v>
      </c>
      <c r="FI18641" s="55">
        <v>3</v>
      </c>
      <c r="FJ18641" s="55">
        <v>5000</v>
      </c>
      <c r="FK18641" s="55" t="s">
        <v>1249</v>
      </c>
      <c r="FL18641" s="55">
        <v>1.1</v>
      </c>
    </row>
    <row r="18642" ht="14.25" customHeight="1" outlineLevel="1" spans="162:168">
      <c r="FF18642" s="55">
        <v>18635</v>
      </c>
      <c r="FG18642" s="55" t="s">
        <v>1250</v>
      </c>
      <c r="FH18642" s="55" t="s">
        <v>1260</v>
      </c>
      <c r="FI18642" s="55">
        <v>3</v>
      </c>
      <c r="FJ18642" s="55">
        <v>10000</v>
      </c>
      <c r="FK18642" s="55" t="s">
        <v>1249</v>
      </c>
      <c r="FL18642" s="55">
        <v>1.1</v>
      </c>
    </row>
    <row r="18643" ht="14.25" customHeight="1" outlineLevel="1" spans="162:168">
      <c r="FF18643" s="55">
        <v>18636</v>
      </c>
      <c r="FG18643" s="55" t="s">
        <v>1250</v>
      </c>
      <c r="FH18643" s="55" t="s">
        <v>1260</v>
      </c>
      <c r="FI18643" s="55">
        <v>3</v>
      </c>
      <c r="FJ18643" s="55">
        <v>25000</v>
      </c>
      <c r="FK18643" s="55" t="s">
        <v>1249</v>
      </c>
      <c r="FL18643" s="55">
        <v>1.1</v>
      </c>
    </row>
    <row r="18644" ht="14.25" customHeight="1" outlineLevel="1" spans="162:168">
      <c r="FF18644" s="55">
        <v>18637</v>
      </c>
      <c r="FG18644" s="55" t="s">
        <v>1250</v>
      </c>
      <c r="FH18644" s="55" t="s">
        <v>1260</v>
      </c>
      <c r="FI18644" s="55">
        <v>3</v>
      </c>
      <c r="FJ18644" s="55">
        <v>50000</v>
      </c>
      <c r="FK18644" s="55" t="s">
        <v>1249</v>
      </c>
      <c r="FL18644" s="55">
        <v>1.1</v>
      </c>
    </row>
    <row r="18645" ht="14.25" customHeight="1" outlineLevel="1" spans="162:168">
      <c r="FF18645" s="55">
        <v>18638</v>
      </c>
      <c r="FG18645" s="55" t="s">
        <v>1250</v>
      </c>
      <c r="FH18645" s="55" t="s">
        <v>1260</v>
      </c>
      <c r="FI18645" s="55">
        <v>3</v>
      </c>
      <c r="FJ18645" s="55">
        <v>80000</v>
      </c>
      <c r="FK18645" s="55" t="s">
        <v>1249</v>
      </c>
      <c r="FL18645" s="55">
        <v>1.1</v>
      </c>
    </row>
    <row r="18646" ht="14.25" customHeight="1" outlineLevel="1" spans="162:168">
      <c r="FF18646" s="55">
        <v>18639</v>
      </c>
      <c r="FG18646" s="55" t="s">
        <v>1250</v>
      </c>
      <c r="FH18646" s="55" t="s">
        <v>1260</v>
      </c>
      <c r="FI18646" s="55">
        <v>3</v>
      </c>
      <c r="FJ18646" s="55">
        <v>130000</v>
      </c>
      <c r="FK18646" s="55" t="s">
        <v>1249</v>
      </c>
      <c r="FL18646" s="55">
        <v>1.1</v>
      </c>
    </row>
    <row r="18647" ht="14.25" customHeight="1" outlineLevel="1" spans="162:168">
      <c r="FF18647" s="55">
        <v>18640</v>
      </c>
      <c r="FG18647" s="55" t="s">
        <v>1250</v>
      </c>
      <c r="FH18647" s="55" t="s">
        <v>1260</v>
      </c>
      <c r="FI18647" s="55">
        <v>3</v>
      </c>
      <c r="FJ18647" s="55">
        <v>260000</v>
      </c>
      <c r="FK18647" s="55" t="s">
        <v>1249</v>
      </c>
      <c r="FL18647" s="55">
        <v>1.1</v>
      </c>
    </row>
    <row r="18648" ht="14.25" customHeight="1" outlineLevel="1" spans="162:168">
      <c r="FF18648" s="55">
        <v>18641</v>
      </c>
      <c r="FG18648" s="55" t="s">
        <v>1250</v>
      </c>
      <c r="FH18648" s="55" t="s">
        <v>1260</v>
      </c>
      <c r="FI18648" s="55">
        <v>3</v>
      </c>
      <c r="FJ18648" s="55">
        <v>400000</v>
      </c>
      <c r="FK18648" s="55" t="s">
        <v>1249</v>
      </c>
      <c r="FL18648" s="55">
        <v>1.1</v>
      </c>
    </row>
    <row r="18649" ht="14.25" customHeight="1" outlineLevel="1" spans="162:168">
      <c r="FF18649" s="55">
        <v>18642</v>
      </c>
      <c r="FG18649" s="55" t="s">
        <v>1250</v>
      </c>
      <c r="FH18649" s="55" t="s">
        <v>1260</v>
      </c>
      <c r="FI18649" s="55">
        <v>3</v>
      </c>
      <c r="FJ18649" s="55">
        <v>530000</v>
      </c>
      <c r="FK18649" s="55" t="s">
        <v>1249</v>
      </c>
      <c r="FL18649" s="55">
        <v>1.1</v>
      </c>
    </row>
    <row r="18650" ht="14.25" customHeight="1" outlineLevel="1" spans="162:168">
      <c r="FF18650" s="55">
        <v>18643</v>
      </c>
      <c r="FG18650" s="55" t="s">
        <v>1250</v>
      </c>
      <c r="FH18650" s="55" t="s">
        <v>1260</v>
      </c>
      <c r="FI18650" s="55">
        <v>3</v>
      </c>
      <c r="FJ18650" s="55">
        <v>540000</v>
      </c>
      <c r="FK18650" s="55" t="s">
        <v>1249</v>
      </c>
      <c r="FL18650" s="55">
        <v>1.1</v>
      </c>
    </row>
    <row r="18651" ht="14.25" customHeight="1" outlineLevel="1" spans="162:168">
      <c r="FF18651" s="55">
        <v>18644</v>
      </c>
      <c r="FG18651" s="55" t="s">
        <v>1250</v>
      </c>
      <c r="FH18651" s="55" t="s">
        <v>1260</v>
      </c>
      <c r="FI18651" s="55">
        <v>30</v>
      </c>
      <c r="FJ18651" s="55">
        <v>0</v>
      </c>
      <c r="FK18651" s="55" t="s">
        <v>1249</v>
      </c>
      <c r="FL18651" s="55">
        <v>1</v>
      </c>
    </row>
    <row r="18652" ht="14.25" customHeight="1" outlineLevel="1" spans="162:168">
      <c r="FF18652" s="55">
        <v>18645</v>
      </c>
      <c r="FG18652" s="55" t="s">
        <v>1250</v>
      </c>
      <c r="FH18652" s="55" t="s">
        <v>1260</v>
      </c>
      <c r="FI18652" s="55">
        <v>30</v>
      </c>
      <c r="FJ18652" s="55">
        <v>1000</v>
      </c>
      <c r="FK18652" s="55" t="s">
        <v>1249</v>
      </c>
      <c r="FL18652" s="55">
        <v>1</v>
      </c>
    </row>
    <row r="18653" ht="14.25" customHeight="1" outlineLevel="1" spans="162:168">
      <c r="FF18653" s="55">
        <v>18646</v>
      </c>
      <c r="FG18653" s="55" t="s">
        <v>1250</v>
      </c>
      <c r="FH18653" s="55" t="s">
        <v>1260</v>
      </c>
      <c r="FI18653" s="55">
        <v>30</v>
      </c>
      <c r="FJ18653" s="55">
        <v>2500</v>
      </c>
      <c r="FK18653" s="55" t="s">
        <v>1249</v>
      </c>
      <c r="FL18653" s="55">
        <v>1</v>
      </c>
    </row>
    <row r="18654" ht="14.25" customHeight="1" outlineLevel="1" spans="162:168">
      <c r="FF18654" s="55">
        <v>18647</v>
      </c>
      <c r="FG18654" s="55" t="s">
        <v>1250</v>
      </c>
      <c r="FH18654" s="55" t="s">
        <v>1260</v>
      </c>
      <c r="FI18654" s="55">
        <v>30</v>
      </c>
      <c r="FJ18654" s="55">
        <v>5000</v>
      </c>
      <c r="FK18654" s="55" t="s">
        <v>1249</v>
      </c>
      <c r="FL18654" s="55">
        <v>1</v>
      </c>
    </row>
    <row r="18655" ht="14.25" customHeight="1" outlineLevel="1" spans="162:168">
      <c r="FF18655" s="55">
        <v>18648</v>
      </c>
      <c r="FG18655" s="55" t="s">
        <v>1250</v>
      </c>
      <c r="FH18655" s="55" t="s">
        <v>1260</v>
      </c>
      <c r="FI18655" s="55">
        <v>30</v>
      </c>
      <c r="FJ18655" s="55">
        <v>10000</v>
      </c>
      <c r="FK18655" s="55" t="s">
        <v>1249</v>
      </c>
      <c r="FL18655" s="55">
        <v>1</v>
      </c>
    </row>
    <row r="18656" ht="14.25" customHeight="1" outlineLevel="1" spans="162:168">
      <c r="FF18656" s="55">
        <v>18649</v>
      </c>
      <c r="FG18656" s="55" t="s">
        <v>1250</v>
      </c>
      <c r="FH18656" s="55" t="s">
        <v>1260</v>
      </c>
      <c r="FI18656" s="55">
        <v>30</v>
      </c>
      <c r="FJ18656" s="55">
        <v>25000</v>
      </c>
      <c r="FK18656" s="55" t="s">
        <v>1249</v>
      </c>
      <c r="FL18656" s="55">
        <v>1</v>
      </c>
    </row>
    <row r="18657" ht="14.25" customHeight="1" outlineLevel="1" spans="162:168">
      <c r="FF18657" s="55">
        <v>18650</v>
      </c>
      <c r="FG18657" s="55" t="s">
        <v>1250</v>
      </c>
      <c r="FH18657" s="55" t="s">
        <v>1260</v>
      </c>
      <c r="FI18657" s="55">
        <v>30</v>
      </c>
      <c r="FJ18657" s="55">
        <v>50000</v>
      </c>
      <c r="FK18657" s="55" t="s">
        <v>1249</v>
      </c>
      <c r="FL18657" s="55">
        <v>1</v>
      </c>
    </row>
    <row r="18658" ht="14.25" customHeight="1" outlineLevel="1" spans="162:168">
      <c r="FF18658" s="55">
        <v>18651</v>
      </c>
      <c r="FG18658" s="55" t="s">
        <v>1250</v>
      </c>
      <c r="FH18658" s="55" t="s">
        <v>1260</v>
      </c>
      <c r="FI18658" s="55">
        <v>30</v>
      </c>
      <c r="FJ18658" s="55">
        <v>80000</v>
      </c>
      <c r="FK18658" s="55" t="s">
        <v>1249</v>
      </c>
      <c r="FL18658" s="55">
        <v>1</v>
      </c>
    </row>
    <row r="18659" ht="14.25" customHeight="1" outlineLevel="1" spans="162:168">
      <c r="FF18659" s="55">
        <v>18652</v>
      </c>
      <c r="FG18659" s="55" t="s">
        <v>1250</v>
      </c>
      <c r="FH18659" s="55" t="s">
        <v>1260</v>
      </c>
      <c r="FI18659" s="55">
        <v>30</v>
      </c>
      <c r="FJ18659" s="55">
        <v>130000</v>
      </c>
      <c r="FK18659" s="55" t="s">
        <v>1249</v>
      </c>
      <c r="FL18659" s="55">
        <v>1</v>
      </c>
    </row>
    <row r="18660" ht="14.25" customHeight="1" outlineLevel="1" spans="162:168">
      <c r="FF18660" s="55">
        <v>18653</v>
      </c>
      <c r="FG18660" s="55" t="s">
        <v>1250</v>
      </c>
      <c r="FH18660" s="55" t="s">
        <v>1260</v>
      </c>
      <c r="FI18660" s="55">
        <v>30</v>
      </c>
      <c r="FJ18660" s="55">
        <v>260000</v>
      </c>
      <c r="FK18660" s="55" t="s">
        <v>1249</v>
      </c>
      <c r="FL18660" s="55">
        <v>1</v>
      </c>
    </row>
    <row r="18661" ht="14.25" customHeight="1" outlineLevel="1" spans="162:168">
      <c r="FF18661" s="55">
        <v>18654</v>
      </c>
      <c r="FG18661" s="55" t="s">
        <v>1250</v>
      </c>
      <c r="FH18661" s="55" t="s">
        <v>1260</v>
      </c>
      <c r="FI18661" s="55">
        <v>30</v>
      </c>
      <c r="FJ18661" s="55">
        <v>400000</v>
      </c>
      <c r="FK18661" s="55" t="s">
        <v>1249</v>
      </c>
      <c r="FL18661" s="55">
        <v>1</v>
      </c>
    </row>
    <row r="18662" ht="14.25" customHeight="1" outlineLevel="1" spans="162:168">
      <c r="FF18662" s="55">
        <v>18655</v>
      </c>
      <c r="FG18662" s="55" t="s">
        <v>1250</v>
      </c>
      <c r="FH18662" s="55" t="s">
        <v>1260</v>
      </c>
      <c r="FI18662" s="55">
        <v>30</v>
      </c>
      <c r="FJ18662" s="55">
        <v>530000</v>
      </c>
      <c r="FK18662" s="55" t="s">
        <v>1249</v>
      </c>
      <c r="FL18662" s="55">
        <v>1</v>
      </c>
    </row>
    <row r="18663" ht="14.25" customHeight="1" outlineLevel="1" spans="162:168">
      <c r="FF18663" s="55">
        <v>18656</v>
      </c>
      <c r="FG18663" s="55" t="s">
        <v>1250</v>
      </c>
      <c r="FH18663" s="55" t="s">
        <v>1260</v>
      </c>
      <c r="FI18663" s="55">
        <v>30</v>
      </c>
      <c r="FJ18663" s="55">
        <v>540000</v>
      </c>
      <c r="FK18663" s="55" t="s">
        <v>1249</v>
      </c>
      <c r="FL18663" s="55">
        <v>1</v>
      </c>
    </row>
    <row r="18664" ht="14.25" customHeight="1" outlineLevel="1" spans="162:168">
      <c r="FF18664" s="55">
        <v>18657</v>
      </c>
      <c r="FG18664" s="55" t="s">
        <v>1250</v>
      </c>
      <c r="FH18664" s="55" t="s">
        <v>1260</v>
      </c>
      <c r="FI18664" s="55">
        <v>31</v>
      </c>
      <c r="FJ18664" s="55">
        <v>0</v>
      </c>
      <c r="FK18664" s="55" t="s">
        <v>1249</v>
      </c>
      <c r="FL18664" s="55">
        <v>1</v>
      </c>
    </row>
    <row r="18665" ht="14.25" customHeight="1" outlineLevel="1" spans="162:168">
      <c r="FF18665" s="55">
        <v>18658</v>
      </c>
      <c r="FG18665" s="55" t="s">
        <v>1250</v>
      </c>
      <c r="FH18665" s="55" t="s">
        <v>1260</v>
      </c>
      <c r="FI18665" s="55">
        <v>31</v>
      </c>
      <c r="FJ18665" s="55">
        <v>1000</v>
      </c>
      <c r="FK18665" s="55" t="s">
        <v>1249</v>
      </c>
      <c r="FL18665" s="55">
        <v>1</v>
      </c>
    </row>
    <row r="18666" ht="14.25" customHeight="1" outlineLevel="1" spans="162:168">
      <c r="FF18666" s="55">
        <v>18659</v>
      </c>
      <c r="FG18666" s="55" t="s">
        <v>1250</v>
      </c>
      <c r="FH18666" s="55" t="s">
        <v>1260</v>
      </c>
      <c r="FI18666" s="55">
        <v>31</v>
      </c>
      <c r="FJ18666" s="55">
        <v>2500</v>
      </c>
      <c r="FK18666" s="55" t="s">
        <v>1249</v>
      </c>
      <c r="FL18666" s="55">
        <v>1</v>
      </c>
    </row>
    <row r="18667" ht="14.25" customHeight="1" outlineLevel="1" spans="162:168">
      <c r="FF18667" s="55">
        <v>18660</v>
      </c>
      <c r="FG18667" s="55" t="s">
        <v>1250</v>
      </c>
      <c r="FH18667" s="55" t="s">
        <v>1260</v>
      </c>
      <c r="FI18667" s="55">
        <v>31</v>
      </c>
      <c r="FJ18667" s="55">
        <v>5000</v>
      </c>
      <c r="FK18667" s="55" t="s">
        <v>1249</v>
      </c>
      <c r="FL18667" s="55">
        <v>1</v>
      </c>
    </row>
    <row r="18668" ht="14.25" customHeight="1" outlineLevel="1" spans="162:168">
      <c r="FF18668" s="55">
        <v>18661</v>
      </c>
      <c r="FG18668" s="55" t="s">
        <v>1250</v>
      </c>
      <c r="FH18668" s="55" t="s">
        <v>1260</v>
      </c>
      <c r="FI18668" s="55">
        <v>31</v>
      </c>
      <c r="FJ18668" s="55">
        <v>10000</v>
      </c>
      <c r="FK18668" s="55" t="s">
        <v>1249</v>
      </c>
      <c r="FL18668" s="55">
        <v>1</v>
      </c>
    </row>
    <row r="18669" ht="14.25" customHeight="1" outlineLevel="1" spans="162:168">
      <c r="FF18669" s="55">
        <v>18662</v>
      </c>
      <c r="FG18669" s="55" t="s">
        <v>1250</v>
      </c>
      <c r="FH18669" s="55" t="s">
        <v>1260</v>
      </c>
      <c r="FI18669" s="55">
        <v>31</v>
      </c>
      <c r="FJ18669" s="55">
        <v>25000</v>
      </c>
      <c r="FK18669" s="55" t="s">
        <v>1249</v>
      </c>
      <c r="FL18669" s="55">
        <v>1</v>
      </c>
    </row>
    <row r="18670" ht="14.25" customHeight="1" outlineLevel="1" spans="162:168">
      <c r="FF18670" s="55">
        <v>18663</v>
      </c>
      <c r="FG18670" s="55" t="s">
        <v>1250</v>
      </c>
      <c r="FH18670" s="55" t="s">
        <v>1260</v>
      </c>
      <c r="FI18670" s="55">
        <v>31</v>
      </c>
      <c r="FJ18670" s="55">
        <v>50000</v>
      </c>
      <c r="FK18670" s="55" t="s">
        <v>1249</v>
      </c>
      <c r="FL18670" s="55">
        <v>1</v>
      </c>
    </row>
    <row r="18671" ht="14.25" customHeight="1" outlineLevel="1" spans="162:168">
      <c r="FF18671" s="55">
        <v>18664</v>
      </c>
      <c r="FG18671" s="55" t="s">
        <v>1250</v>
      </c>
      <c r="FH18671" s="55" t="s">
        <v>1260</v>
      </c>
      <c r="FI18671" s="55">
        <v>31</v>
      </c>
      <c r="FJ18671" s="55">
        <v>80000</v>
      </c>
      <c r="FK18671" s="55" t="s">
        <v>1249</v>
      </c>
      <c r="FL18671" s="55">
        <v>1</v>
      </c>
    </row>
    <row r="18672" ht="14.25" customHeight="1" outlineLevel="1" spans="162:168">
      <c r="FF18672" s="55">
        <v>18665</v>
      </c>
      <c r="FG18672" s="55" t="s">
        <v>1250</v>
      </c>
      <c r="FH18672" s="55" t="s">
        <v>1260</v>
      </c>
      <c r="FI18672" s="55">
        <v>31</v>
      </c>
      <c r="FJ18672" s="55">
        <v>130000</v>
      </c>
      <c r="FK18672" s="55" t="s">
        <v>1249</v>
      </c>
      <c r="FL18672" s="55">
        <v>1</v>
      </c>
    </row>
    <row r="18673" ht="14.25" customHeight="1" outlineLevel="1" spans="162:168">
      <c r="FF18673" s="55">
        <v>18666</v>
      </c>
      <c r="FG18673" s="55" t="s">
        <v>1250</v>
      </c>
      <c r="FH18673" s="55" t="s">
        <v>1260</v>
      </c>
      <c r="FI18673" s="55">
        <v>31</v>
      </c>
      <c r="FJ18673" s="55">
        <v>260000</v>
      </c>
      <c r="FK18673" s="55" t="s">
        <v>1249</v>
      </c>
      <c r="FL18673" s="55">
        <v>1</v>
      </c>
    </row>
    <row r="18674" ht="14.25" customHeight="1" outlineLevel="1" spans="162:168">
      <c r="FF18674" s="55">
        <v>18667</v>
      </c>
      <c r="FG18674" s="55" t="s">
        <v>1250</v>
      </c>
      <c r="FH18674" s="55" t="s">
        <v>1260</v>
      </c>
      <c r="FI18674" s="55">
        <v>31</v>
      </c>
      <c r="FJ18674" s="55">
        <v>400000</v>
      </c>
      <c r="FK18674" s="55" t="s">
        <v>1249</v>
      </c>
      <c r="FL18674" s="55">
        <v>1</v>
      </c>
    </row>
    <row r="18675" ht="14.25" customHeight="1" outlineLevel="1" spans="162:168">
      <c r="FF18675" s="55">
        <v>18668</v>
      </c>
      <c r="FG18675" s="55" t="s">
        <v>1250</v>
      </c>
      <c r="FH18675" s="55" t="s">
        <v>1260</v>
      </c>
      <c r="FI18675" s="55">
        <v>31</v>
      </c>
      <c r="FJ18675" s="55">
        <v>530000</v>
      </c>
      <c r="FK18675" s="55" t="s">
        <v>1249</v>
      </c>
      <c r="FL18675" s="55">
        <v>1</v>
      </c>
    </row>
    <row r="18676" ht="14.25" customHeight="1" outlineLevel="1" spans="162:168">
      <c r="FF18676" s="55">
        <v>18669</v>
      </c>
      <c r="FG18676" s="55" t="s">
        <v>1250</v>
      </c>
      <c r="FH18676" s="55" t="s">
        <v>1260</v>
      </c>
      <c r="FI18676" s="55">
        <v>31</v>
      </c>
      <c r="FJ18676" s="55">
        <v>540000</v>
      </c>
      <c r="FK18676" s="55" t="s">
        <v>1249</v>
      </c>
      <c r="FL18676" s="55">
        <v>1</v>
      </c>
    </row>
    <row r="18677" ht="14.25" customHeight="1" outlineLevel="1" spans="162:168">
      <c r="FF18677" s="55">
        <v>18670</v>
      </c>
      <c r="FG18677" s="55" t="s">
        <v>1250</v>
      </c>
      <c r="FH18677" s="55" t="s">
        <v>1260</v>
      </c>
      <c r="FI18677" s="55">
        <v>32</v>
      </c>
      <c r="FJ18677" s="55">
        <v>0</v>
      </c>
      <c r="FK18677" s="55" t="s">
        <v>1249</v>
      </c>
      <c r="FL18677" s="55">
        <v>1</v>
      </c>
    </row>
    <row r="18678" ht="14.25" customHeight="1" outlineLevel="1" spans="162:168">
      <c r="FF18678" s="55">
        <v>18671</v>
      </c>
      <c r="FG18678" s="55" t="s">
        <v>1250</v>
      </c>
      <c r="FH18678" s="55" t="s">
        <v>1260</v>
      </c>
      <c r="FI18678" s="55">
        <v>32</v>
      </c>
      <c r="FJ18678" s="55">
        <v>1000</v>
      </c>
      <c r="FK18678" s="55" t="s">
        <v>1249</v>
      </c>
      <c r="FL18678" s="55">
        <v>1</v>
      </c>
    </row>
    <row r="18679" ht="14.25" customHeight="1" outlineLevel="1" spans="162:168">
      <c r="FF18679" s="55">
        <v>18672</v>
      </c>
      <c r="FG18679" s="55" t="s">
        <v>1250</v>
      </c>
      <c r="FH18679" s="55" t="s">
        <v>1260</v>
      </c>
      <c r="FI18679" s="55">
        <v>32</v>
      </c>
      <c r="FJ18679" s="55">
        <v>2500</v>
      </c>
      <c r="FK18679" s="55" t="s">
        <v>1249</v>
      </c>
      <c r="FL18679" s="55">
        <v>1</v>
      </c>
    </row>
    <row r="18680" ht="14.25" customHeight="1" outlineLevel="1" spans="162:168">
      <c r="FF18680" s="55">
        <v>18673</v>
      </c>
      <c r="FG18680" s="55" t="s">
        <v>1250</v>
      </c>
      <c r="FH18680" s="55" t="s">
        <v>1260</v>
      </c>
      <c r="FI18680" s="55">
        <v>32</v>
      </c>
      <c r="FJ18680" s="55">
        <v>10000</v>
      </c>
      <c r="FK18680" s="55" t="s">
        <v>1249</v>
      </c>
      <c r="FL18680" s="55">
        <v>1</v>
      </c>
    </row>
    <row r="18681" ht="14.25" customHeight="1" outlineLevel="1" spans="162:168">
      <c r="FF18681" s="55">
        <v>18674</v>
      </c>
      <c r="FG18681" s="55" t="s">
        <v>1250</v>
      </c>
      <c r="FH18681" s="55" t="s">
        <v>1260</v>
      </c>
      <c r="FI18681" s="55">
        <v>32</v>
      </c>
      <c r="FJ18681" s="55">
        <v>25000</v>
      </c>
      <c r="FK18681" s="55" t="s">
        <v>1249</v>
      </c>
      <c r="FL18681" s="55">
        <v>1</v>
      </c>
    </row>
    <row r="18682" ht="14.25" customHeight="1" outlineLevel="1" spans="162:168">
      <c r="FF18682" s="55">
        <v>18675</v>
      </c>
      <c r="FG18682" s="55" t="s">
        <v>1250</v>
      </c>
      <c r="FH18682" s="55" t="s">
        <v>1260</v>
      </c>
      <c r="FI18682" s="55">
        <v>32</v>
      </c>
      <c r="FJ18682" s="55">
        <v>50000</v>
      </c>
      <c r="FK18682" s="55" t="s">
        <v>1249</v>
      </c>
      <c r="FL18682" s="55">
        <v>1</v>
      </c>
    </row>
    <row r="18683" ht="14.25" customHeight="1" outlineLevel="1" spans="162:168">
      <c r="FF18683" s="55">
        <v>18676</v>
      </c>
      <c r="FG18683" s="55" t="s">
        <v>1250</v>
      </c>
      <c r="FH18683" s="55" t="s">
        <v>1260</v>
      </c>
      <c r="FI18683" s="55">
        <v>32</v>
      </c>
      <c r="FJ18683" s="55">
        <v>80000</v>
      </c>
      <c r="FK18683" s="55" t="s">
        <v>1249</v>
      </c>
      <c r="FL18683" s="55">
        <v>1</v>
      </c>
    </row>
    <row r="18684" ht="14.25" customHeight="1" outlineLevel="1" spans="162:168">
      <c r="FF18684" s="55">
        <v>18677</v>
      </c>
      <c r="FG18684" s="55" t="s">
        <v>1250</v>
      </c>
      <c r="FH18684" s="55" t="s">
        <v>1260</v>
      </c>
      <c r="FI18684" s="55">
        <v>32</v>
      </c>
      <c r="FJ18684" s="55">
        <v>130000</v>
      </c>
      <c r="FK18684" s="55" t="s">
        <v>1249</v>
      </c>
      <c r="FL18684" s="55">
        <v>1</v>
      </c>
    </row>
    <row r="18685" ht="14.25" customHeight="1" outlineLevel="1" spans="162:168">
      <c r="FF18685" s="55">
        <v>18678</v>
      </c>
      <c r="FG18685" s="55" t="s">
        <v>1250</v>
      </c>
      <c r="FH18685" s="55" t="s">
        <v>1260</v>
      </c>
      <c r="FI18685" s="55">
        <v>32</v>
      </c>
      <c r="FJ18685" s="55">
        <v>260000</v>
      </c>
      <c r="FK18685" s="55" t="s">
        <v>1249</v>
      </c>
      <c r="FL18685" s="55">
        <v>1</v>
      </c>
    </row>
    <row r="18686" ht="14.25" customHeight="1" outlineLevel="1" spans="162:168">
      <c r="FF18686" s="55">
        <v>18679</v>
      </c>
      <c r="FG18686" s="55" t="s">
        <v>1250</v>
      </c>
      <c r="FH18686" s="55" t="s">
        <v>1260</v>
      </c>
      <c r="FI18686" s="55">
        <v>32</v>
      </c>
      <c r="FJ18686" s="55">
        <v>400000</v>
      </c>
      <c r="FK18686" s="55" t="s">
        <v>1249</v>
      </c>
      <c r="FL18686" s="55">
        <v>1</v>
      </c>
    </row>
    <row r="18687" ht="14.25" customHeight="1" outlineLevel="1" spans="162:168">
      <c r="FF18687" s="55">
        <v>18680</v>
      </c>
      <c r="FG18687" s="55" t="s">
        <v>1250</v>
      </c>
      <c r="FH18687" s="55" t="s">
        <v>1260</v>
      </c>
      <c r="FI18687" s="55">
        <v>32</v>
      </c>
      <c r="FJ18687" s="55">
        <v>530000</v>
      </c>
      <c r="FK18687" s="55" t="s">
        <v>1249</v>
      </c>
      <c r="FL18687" s="55">
        <v>1</v>
      </c>
    </row>
    <row r="18688" ht="14.25" customHeight="1" outlineLevel="1" spans="162:168">
      <c r="FF18688" s="55">
        <v>18681</v>
      </c>
      <c r="FG18688" s="55" t="s">
        <v>1250</v>
      </c>
      <c r="FH18688" s="55" t="s">
        <v>1260</v>
      </c>
      <c r="FI18688" s="55">
        <v>32</v>
      </c>
      <c r="FJ18688" s="55">
        <v>540000</v>
      </c>
      <c r="FK18688" s="55" t="s">
        <v>1249</v>
      </c>
      <c r="FL18688" s="55">
        <v>1</v>
      </c>
    </row>
    <row r="18689" ht="14.25" customHeight="1" outlineLevel="1" spans="162:168">
      <c r="FF18689" s="55">
        <v>18682</v>
      </c>
      <c r="FG18689" s="55" t="s">
        <v>1250</v>
      </c>
      <c r="FH18689" s="55" t="s">
        <v>1260</v>
      </c>
      <c r="FI18689" s="55">
        <v>33</v>
      </c>
      <c r="FJ18689" s="55">
        <v>0</v>
      </c>
      <c r="FK18689" s="55" t="s">
        <v>1249</v>
      </c>
      <c r="FL18689" s="55">
        <v>1</v>
      </c>
    </row>
    <row r="18690" ht="14.25" customHeight="1" outlineLevel="1" spans="162:168">
      <c r="FF18690" s="55">
        <v>18683</v>
      </c>
      <c r="FG18690" s="55" t="s">
        <v>1250</v>
      </c>
      <c r="FH18690" s="55" t="s">
        <v>1260</v>
      </c>
      <c r="FI18690" s="55">
        <v>33</v>
      </c>
      <c r="FJ18690" s="55">
        <v>1000</v>
      </c>
      <c r="FK18690" s="55" t="s">
        <v>1249</v>
      </c>
      <c r="FL18690" s="55">
        <v>1</v>
      </c>
    </row>
    <row r="18691" ht="14.25" customHeight="1" outlineLevel="1" spans="162:168">
      <c r="FF18691" s="55">
        <v>18684</v>
      </c>
      <c r="FG18691" s="55" t="s">
        <v>1250</v>
      </c>
      <c r="FH18691" s="55" t="s">
        <v>1260</v>
      </c>
      <c r="FI18691" s="55">
        <v>33</v>
      </c>
      <c r="FJ18691" s="55">
        <v>2500</v>
      </c>
      <c r="FK18691" s="55" t="s">
        <v>1249</v>
      </c>
      <c r="FL18691" s="55">
        <v>1</v>
      </c>
    </row>
    <row r="18692" ht="14.25" customHeight="1" outlineLevel="1" spans="162:168">
      <c r="FF18692" s="55">
        <v>18685</v>
      </c>
      <c r="FG18692" s="55" t="s">
        <v>1250</v>
      </c>
      <c r="FH18692" s="55" t="s">
        <v>1260</v>
      </c>
      <c r="FI18692" s="55">
        <v>33</v>
      </c>
      <c r="FJ18692" s="55">
        <v>5000</v>
      </c>
      <c r="FK18692" s="55" t="s">
        <v>1249</v>
      </c>
      <c r="FL18692" s="55">
        <v>1</v>
      </c>
    </row>
    <row r="18693" ht="14.25" customHeight="1" outlineLevel="1" spans="162:168">
      <c r="FF18693" s="55">
        <v>18686</v>
      </c>
      <c r="FG18693" s="55" t="s">
        <v>1250</v>
      </c>
      <c r="FH18693" s="55" t="s">
        <v>1260</v>
      </c>
      <c r="FI18693" s="55">
        <v>33</v>
      </c>
      <c r="FJ18693" s="55">
        <v>10000</v>
      </c>
      <c r="FK18693" s="55" t="s">
        <v>1249</v>
      </c>
      <c r="FL18693" s="55">
        <v>1</v>
      </c>
    </row>
    <row r="18694" ht="14.25" customHeight="1" outlineLevel="1" spans="162:168">
      <c r="FF18694" s="55">
        <v>18687</v>
      </c>
      <c r="FG18694" s="55" t="s">
        <v>1250</v>
      </c>
      <c r="FH18694" s="55" t="s">
        <v>1260</v>
      </c>
      <c r="FI18694" s="55">
        <v>33</v>
      </c>
      <c r="FJ18694" s="55">
        <v>25000</v>
      </c>
      <c r="FK18694" s="55" t="s">
        <v>1249</v>
      </c>
      <c r="FL18694" s="55">
        <v>1</v>
      </c>
    </row>
    <row r="18695" ht="14.25" customHeight="1" outlineLevel="1" spans="162:168">
      <c r="FF18695" s="55">
        <v>18688</v>
      </c>
      <c r="FG18695" s="55" t="s">
        <v>1250</v>
      </c>
      <c r="FH18695" s="55" t="s">
        <v>1260</v>
      </c>
      <c r="FI18695" s="55">
        <v>33</v>
      </c>
      <c r="FJ18695" s="55">
        <v>50000</v>
      </c>
      <c r="FK18695" s="55" t="s">
        <v>1249</v>
      </c>
      <c r="FL18695" s="55">
        <v>1</v>
      </c>
    </row>
    <row r="18696" ht="14.25" customHeight="1" outlineLevel="1" spans="162:168">
      <c r="FF18696" s="55">
        <v>18689</v>
      </c>
      <c r="FG18696" s="55" t="s">
        <v>1250</v>
      </c>
      <c r="FH18696" s="55" t="s">
        <v>1260</v>
      </c>
      <c r="FI18696" s="55">
        <v>33</v>
      </c>
      <c r="FJ18696" s="55">
        <v>80000</v>
      </c>
      <c r="FK18696" s="55" t="s">
        <v>1249</v>
      </c>
      <c r="FL18696" s="55">
        <v>1</v>
      </c>
    </row>
    <row r="18697" ht="14.25" customHeight="1" outlineLevel="1" spans="162:168">
      <c r="FF18697" s="55">
        <v>18690</v>
      </c>
      <c r="FG18697" s="55" t="s">
        <v>1250</v>
      </c>
      <c r="FH18697" s="55" t="s">
        <v>1260</v>
      </c>
      <c r="FI18697" s="55">
        <v>33</v>
      </c>
      <c r="FJ18697" s="55">
        <v>130000</v>
      </c>
      <c r="FK18697" s="55" t="s">
        <v>1249</v>
      </c>
      <c r="FL18697" s="55">
        <v>1</v>
      </c>
    </row>
    <row r="18698" ht="14.25" customHeight="1" outlineLevel="1" spans="162:168">
      <c r="FF18698" s="55">
        <v>18691</v>
      </c>
      <c r="FG18698" s="55" t="s">
        <v>1250</v>
      </c>
      <c r="FH18698" s="55" t="s">
        <v>1260</v>
      </c>
      <c r="FI18698" s="55">
        <v>33</v>
      </c>
      <c r="FJ18698" s="55">
        <v>260000</v>
      </c>
      <c r="FK18698" s="55" t="s">
        <v>1249</v>
      </c>
      <c r="FL18698" s="55">
        <v>1</v>
      </c>
    </row>
    <row r="18699" ht="14.25" customHeight="1" outlineLevel="1" spans="162:168">
      <c r="FF18699" s="55">
        <v>18692</v>
      </c>
      <c r="FG18699" s="55" t="s">
        <v>1250</v>
      </c>
      <c r="FH18699" s="55" t="s">
        <v>1260</v>
      </c>
      <c r="FI18699" s="55">
        <v>33</v>
      </c>
      <c r="FJ18699" s="55">
        <v>400000</v>
      </c>
      <c r="FK18699" s="55" t="s">
        <v>1249</v>
      </c>
      <c r="FL18699" s="55">
        <v>1</v>
      </c>
    </row>
    <row r="18700" ht="14.25" customHeight="1" outlineLevel="1" spans="162:168">
      <c r="FF18700" s="55">
        <v>18693</v>
      </c>
      <c r="FG18700" s="55" t="s">
        <v>1250</v>
      </c>
      <c r="FH18700" s="55" t="s">
        <v>1260</v>
      </c>
      <c r="FI18700" s="55">
        <v>33</v>
      </c>
      <c r="FJ18700" s="55">
        <v>530000</v>
      </c>
      <c r="FK18700" s="55" t="s">
        <v>1249</v>
      </c>
      <c r="FL18700" s="55">
        <v>1</v>
      </c>
    </row>
    <row r="18701" ht="14.25" customHeight="1" outlineLevel="1" spans="162:168">
      <c r="FF18701" s="55">
        <v>18694</v>
      </c>
      <c r="FG18701" s="55" t="s">
        <v>1250</v>
      </c>
      <c r="FH18701" s="55" t="s">
        <v>1260</v>
      </c>
      <c r="FI18701" s="55">
        <v>33</v>
      </c>
      <c r="FJ18701" s="55">
        <v>540000</v>
      </c>
      <c r="FK18701" s="55" t="s">
        <v>1249</v>
      </c>
      <c r="FL18701" s="55">
        <v>1</v>
      </c>
    </row>
    <row r="18702" ht="14.25" customHeight="1" outlineLevel="1" spans="162:168">
      <c r="FF18702" s="55">
        <v>18695</v>
      </c>
      <c r="FG18702" s="55" t="s">
        <v>1250</v>
      </c>
      <c r="FH18702" s="55" t="s">
        <v>1260</v>
      </c>
      <c r="FI18702" s="55">
        <v>34</v>
      </c>
      <c r="FJ18702" s="55">
        <v>0</v>
      </c>
      <c r="FK18702" s="55" t="s">
        <v>1249</v>
      </c>
      <c r="FL18702" s="55">
        <v>1</v>
      </c>
    </row>
    <row r="18703" ht="14.25" customHeight="1" outlineLevel="1" spans="162:168">
      <c r="FF18703" s="55">
        <v>18696</v>
      </c>
      <c r="FG18703" s="55" t="s">
        <v>1250</v>
      </c>
      <c r="FH18703" s="55" t="s">
        <v>1260</v>
      </c>
      <c r="FI18703" s="55">
        <v>34</v>
      </c>
      <c r="FJ18703" s="55">
        <v>1000</v>
      </c>
      <c r="FK18703" s="55" t="s">
        <v>1249</v>
      </c>
      <c r="FL18703" s="55">
        <v>1</v>
      </c>
    </row>
    <row r="18704" ht="14.25" customHeight="1" outlineLevel="1" spans="162:168">
      <c r="FF18704" s="55">
        <v>18697</v>
      </c>
      <c r="FG18704" s="55" t="s">
        <v>1250</v>
      </c>
      <c r="FH18704" s="55" t="s">
        <v>1260</v>
      </c>
      <c r="FI18704" s="55">
        <v>34</v>
      </c>
      <c r="FJ18704" s="55">
        <v>2500</v>
      </c>
      <c r="FK18704" s="55" t="s">
        <v>1249</v>
      </c>
      <c r="FL18704" s="55">
        <v>1</v>
      </c>
    </row>
    <row r="18705" ht="14.25" customHeight="1" outlineLevel="1" spans="162:168">
      <c r="FF18705" s="55">
        <v>18698</v>
      </c>
      <c r="FG18705" s="55" t="s">
        <v>1250</v>
      </c>
      <c r="FH18705" s="55" t="s">
        <v>1260</v>
      </c>
      <c r="FI18705" s="55">
        <v>34</v>
      </c>
      <c r="FJ18705" s="55">
        <v>5000</v>
      </c>
      <c r="FK18705" s="55" t="s">
        <v>1249</v>
      </c>
      <c r="FL18705" s="55">
        <v>1</v>
      </c>
    </row>
    <row r="18706" ht="14.25" customHeight="1" outlineLevel="1" spans="162:168">
      <c r="FF18706" s="55">
        <v>18699</v>
      </c>
      <c r="FG18706" s="55" t="s">
        <v>1250</v>
      </c>
      <c r="FH18706" s="55" t="s">
        <v>1260</v>
      </c>
      <c r="FI18706" s="55">
        <v>34</v>
      </c>
      <c r="FJ18706" s="55">
        <v>10000</v>
      </c>
      <c r="FK18706" s="55" t="s">
        <v>1249</v>
      </c>
      <c r="FL18706" s="55">
        <v>1</v>
      </c>
    </row>
    <row r="18707" ht="14.25" customHeight="1" outlineLevel="1" spans="162:168">
      <c r="FF18707" s="55">
        <v>18700</v>
      </c>
      <c r="FG18707" s="55" t="s">
        <v>1250</v>
      </c>
      <c r="FH18707" s="55" t="s">
        <v>1260</v>
      </c>
      <c r="FI18707" s="55">
        <v>34</v>
      </c>
      <c r="FJ18707" s="55">
        <v>25000</v>
      </c>
      <c r="FK18707" s="55" t="s">
        <v>1249</v>
      </c>
      <c r="FL18707" s="55">
        <v>1</v>
      </c>
    </row>
    <row r="18708" ht="14.25" customHeight="1" outlineLevel="1" spans="162:168">
      <c r="FF18708" s="55">
        <v>18701</v>
      </c>
      <c r="FG18708" s="55" t="s">
        <v>1250</v>
      </c>
      <c r="FH18708" s="55" t="s">
        <v>1260</v>
      </c>
      <c r="FI18708" s="55">
        <v>34</v>
      </c>
      <c r="FJ18708" s="55">
        <v>50000</v>
      </c>
      <c r="FK18708" s="55" t="s">
        <v>1249</v>
      </c>
      <c r="FL18708" s="55">
        <v>1</v>
      </c>
    </row>
    <row r="18709" ht="14.25" customHeight="1" outlineLevel="1" spans="162:168">
      <c r="FF18709" s="55">
        <v>18702</v>
      </c>
      <c r="FG18709" s="55" t="s">
        <v>1250</v>
      </c>
      <c r="FH18709" s="55" t="s">
        <v>1260</v>
      </c>
      <c r="FI18709" s="55">
        <v>34</v>
      </c>
      <c r="FJ18709" s="55">
        <v>80000</v>
      </c>
      <c r="FK18709" s="55" t="s">
        <v>1249</v>
      </c>
      <c r="FL18709" s="55">
        <v>1</v>
      </c>
    </row>
    <row r="18710" ht="14.25" customHeight="1" outlineLevel="1" spans="162:168">
      <c r="FF18710" s="55">
        <v>18703</v>
      </c>
      <c r="FG18710" s="55" t="s">
        <v>1250</v>
      </c>
      <c r="FH18710" s="55" t="s">
        <v>1260</v>
      </c>
      <c r="FI18710" s="55">
        <v>34</v>
      </c>
      <c r="FJ18710" s="55">
        <v>130000</v>
      </c>
      <c r="FK18710" s="55" t="s">
        <v>1249</v>
      </c>
      <c r="FL18710" s="55">
        <v>1</v>
      </c>
    </row>
    <row r="18711" ht="14.25" customHeight="1" outlineLevel="1" spans="162:168">
      <c r="FF18711" s="55">
        <v>18704</v>
      </c>
      <c r="FG18711" s="55" t="s">
        <v>1250</v>
      </c>
      <c r="FH18711" s="55" t="s">
        <v>1260</v>
      </c>
      <c r="FI18711" s="55">
        <v>34</v>
      </c>
      <c r="FJ18711" s="55">
        <v>260000</v>
      </c>
      <c r="FK18711" s="55" t="s">
        <v>1249</v>
      </c>
      <c r="FL18711" s="55">
        <v>1</v>
      </c>
    </row>
    <row r="18712" ht="14.25" customHeight="1" outlineLevel="1" spans="162:168">
      <c r="FF18712" s="55">
        <v>18705</v>
      </c>
      <c r="FG18712" s="55" t="s">
        <v>1250</v>
      </c>
      <c r="FH18712" s="55" t="s">
        <v>1260</v>
      </c>
      <c r="FI18712" s="55">
        <v>34</v>
      </c>
      <c r="FJ18712" s="55">
        <v>400000</v>
      </c>
      <c r="FK18712" s="55" t="s">
        <v>1249</v>
      </c>
      <c r="FL18712" s="55">
        <v>1</v>
      </c>
    </row>
    <row r="18713" ht="14.25" customHeight="1" outlineLevel="1" spans="162:168">
      <c r="FF18713" s="55">
        <v>18706</v>
      </c>
      <c r="FG18713" s="55" t="s">
        <v>1250</v>
      </c>
      <c r="FH18713" s="55" t="s">
        <v>1260</v>
      </c>
      <c r="FI18713" s="55">
        <v>34</v>
      </c>
      <c r="FJ18713" s="55">
        <v>530000</v>
      </c>
      <c r="FK18713" s="55" t="s">
        <v>1249</v>
      </c>
      <c r="FL18713" s="55">
        <v>1</v>
      </c>
    </row>
    <row r="18714" ht="14.25" customHeight="1" outlineLevel="1" spans="162:168">
      <c r="FF18714" s="55">
        <v>18707</v>
      </c>
      <c r="FG18714" s="55" t="s">
        <v>1250</v>
      </c>
      <c r="FH18714" s="55" t="s">
        <v>1260</v>
      </c>
      <c r="FI18714" s="55">
        <v>34</v>
      </c>
      <c r="FJ18714" s="55">
        <v>540000</v>
      </c>
      <c r="FK18714" s="55" t="s">
        <v>1249</v>
      </c>
      <c r="FL18714" s="55">
        <v>1</v>
      </c>
    </row>
    <row r="18715" ht="14.25" customHeight="1" outlineLevel="1" spans="162:168">
      <c r="FF18715" s="55">
        <v>18708</v>
      </c>
      <c r="FG18715" s="55" t="s">
        <v>1250</v>
      </c>
      <c r="FH18715" s="55" t="s">
        <v>1260</v>
      </c>
      <c r="FI18715" s="55">
        <v>35</v>
      </c>
      <c r="FJ18715" s="55">
        <v>0</v>
      </c>
      <c r="FK18715" s="55" t="s">
        <v>1249</v>
      </c>
      <c r="FL18715" s="55">
        <v>1</v>
      </c>
    </row>
    <row r="18716" ht="14.25" customHeight="1" outlineLevel="1" spans="162:168">
      <c r="FF18716" s="55">
        <v>18709</v>
      </c>
      <c r="FG18716" s="55" t="s">
        <v>1250</v>
      </c>
      <c r="FH18716" s="55" t="s">
        <v>1260</v>
      </c>
      <c r="FI18716" s="55">
        <v>35</v>
      </c>
      <c r="FJ18716" s="55">
        <v>1000</v>
      </c>
      <c r="FK18716" s="55" t="s">
        <v>1249</v>
      </c>
      <c r="FL18716" s="55">
        <v>1</v>
      </c>
    </row>
    <row r="18717" ht="14.25" customHeight="1" outlineLevel="1" spans="162:168">
      <c r="FF18717" s="55">
        <v>18710</v>
      </c>
      <c r="FG18717" s="55" t="s">
        <v>1250</v>
      </c>
      <c r="FH18717" s="55" t="s">
        <v>1260</v>
      </c>
      <c r="FI18717" s="55">
        <v>35</v>
      </c>
      <c r="FJ18717" s="55">
        <v>2500</v>
      </c>
      <c r="FK18717" s="55" t="s">
        <v>1249</v>
      </c>
      <c r="FL18717" s="55">
        <v>1</v>
      </c>
    </row>
    <row r="18718" ht="14.25" customHeight="1" outlineLevel="1" spans="162:168">
      <c r="FF18718" s="55">
        <v>18711</v>
      </c>
      <c r="FG18718" s="55" t="s">
        <v>1250</v>
      </c>
      <c r="FH18718" s="55" t="s">
        <v>1260</v>
      </c>
      <c r="FI18718" s="55">
        <v>35</v>
      </c>
      <c r="FJ18718" s="55">
        <v>5000</v>
      </c>
      <c r="FK18718" s="55" t="s">
        <v>1249</v>
      </c>
      <c r="FL18718" s="55">
        <v>1</v>
      </c>
    </row>
    <row r="18719" ht="14.25" customHeight="1" outlineLevel="1" spans="162:168">
      <c r="FF18719" s="55">
        <v>18712</v>
      </c>
      <c r="FG18719" s="55" t="s">
        <v>1250</v>
      </c>
      <c r="FH18719" s="55" t="s">
        <v>1260</v>
      </c>
      <c r="FI18719" s="55">
        <v>35</v>
      </c>
      <c r="FJ18719" s="55">
        <v>10000</v>
      </c>
      <c r="FK18719" s="55" t="s">
        <v>1249</v>
      </c>
      <c r="FL18719" s="55">
        <v>1</v>
      </c>
    </row>
    <row r="18720" ht="14.25" customHeight="1" outlineLevel="1" spans="162:168">
      <c r="FF18720" s="55">
        <v>18713</v>
      </c>
      <c r="FG18720" s="55" t="s">
        <v>1250</v>
      </c>
      <c r="FH18720" s="55" t="s">
        <v>1260</v>
      </c>
      <c r="FI18720" s="55">
        <v>35</v>
      </c>
      <c r="FJ18720" s="55">
        <v>25000</v>
      </c>
      <c r="FK18720" s="55" t="s">
        <v>1249</v>
      </c>
      <c r="FL18720" s="55">
        <v>1</v>
      </c>
    </row>
    <row r="18721" ht="14.25" customHeight="1" outlineLevel="1" spans="162:168">
      <c r="FF18721" s="55">
        <v>18714</v>
      </c>
      <c r="FG18721" s="55" t="s">
        <v>1250</v>
      </c>
      <c r="FH18721" s="55" t="s">
        <v>1260</v>
      </c>
      <c r="FI18721" s="55">
        <v>35</v>
      </c>
      <c r="FJ18721" s="55">
        <v>50000</v>
      </c>
      <c r="FK18721" s="55" t="s">
        <v>1249</v>
      </c>
      <c r="FL18721" s="55">
        <v>1</v>
      </c>
    </row>
    <row r="18722" ht="14.25" customHeight="1" outlineLevel="1" spans="162:168">
      <c r="FF18722" s="55">
        <v>18715</v>
      </c>
      <c r="FG18722" s="55" t="s">
        <v>1250</v>
      </c>
      <c r="FH18722" s="55" t="s">
        <v>1260</v>
      </c>
      <c r="FI18722" s="55">
        <v>35</v>
      </c>
      <c r="FJ18722" s="55">
        <v>80000</v>
      </c>
      <c r="FK18722" s="55" t="s">
        <v>1249</v>
      </c>
      <c r="FL18722" s="55">
        <v>1</v>
      </c>
    </row>
    <row r="18723" ht="14.25" customHeight="1" outlineLevel="1" spans="162:168">
      <c r="FF18723" s="55">
        <v>18716</v>
      </c>
      <c r="FG18723" s="55" t="s">
        <v>1250</v>
      </c>
      <c r="FH18723" s="55" t="s">
        <v>1260</v>
      </c>
      <c r="FI18723" s="55">
        <v>35</v>
      </c>
      <c r="FJ18723" s="55">
        <v>130000</v>
      </c>
      <c r="FK18723" s="55" t="s">
        <v>1249</v>
      </c>
      <c r="FL18723" s="55">
        <v>1</v>
      </c>
    </row>
    <row r="18724" ht="14.25" customHeight="1" outlineLevel="1" spans="162:168">
      <c r="FF18724" s="55">
        <v>18717</v>
      </c>
      <c r="FG18724" s="55" t="s">
        <v>1250</v>
      </c>
      <c r="FH18724" s="55" t="s">
        <v>1260</v>
      </c>
      <c r="FI18724" s="55">
        <v>35</v>
      </c>
      <c r="FJ18724" s="55">
        <v>260000</v>
      </c>
      <c r="FK18724" s="55" t="s">
        <v>1249</v>
      </c>
      <c r="FL18724" s="55">
        <v>1</v>
      </c>
    </row>
    <row r="18725" ht="14.25" customHeight="1" outlineLevel="1" spans="162:168">
      <c r="FF18725" s="55">
        <v>18718</v>
      </c>
      <c r="FG18725" s="55" t="s">
        <v>1250</v>
      </c>
      <c r="FH18725" s="55" t="s">
        <v>1260</v>
      </c>
      <c r="FI18725" s="55">
        <v>35</v>
      </c>
      <c r="FJ18725" s="55">
        <v>400000</v>
      </c>
      <c r="FK18725" s="55" t="s">
        <v>1249</v>
      </c>
      <c r="FL18725" s="55">
        <v>1</v>
      </c>
    </row>
    <row r="18726" ht="14.25" customHeight="1" outlineLevel="1" spans="162:168">
      <c r="FF18726" s="55">
        <v>18719</v>
      </c>
      <c r="FG18726" s="55" t="s">
        <v>1250</v>
      </c>
      <c r="FH18726" s="55" t="s">
        <v>1260</v>
      </c>
      <c r="FI18726" s="55">
        <v>35</v>
      </c>
      <c r="FJ18726" s="55">
        <v>530000</v>
      </c>
      <c r="FK18726" s="55" t="s">
        <v>1249</v>
      </c>
      <c r="FL18726" s="55">
        <v>1</v>
      </c>
    </row>
    <row r="18727" ht="14.25" customHeight="1" outlineLevel="1" spans="162:168">
      <c r="FF18727" s="55">
        <v>18720</v>
      </c>
      <c r="FG18727" s="55" t="s">
        <v>1250</v>
      </c>
      <c r="FH18727" s="55" t="s">
        <v>1260</v>
      </c>
      <c r="FI18727" s="55">
        <v>35</v>
      </c>
      <c r="FJ18727" s="55">
        <v>540000</v>
      </c>
      <c r="FK18727" s="55" t="s">
        <v>1249</v>
      </c>
      <c r="FL18727" s="55">
        <v>1</v>
      </c>
    </row>
    <row r="18728" ht="14.25" customHeight="1" outlineLevel="1" spans="162:168">
      <c r="FF18728" s="55">
        <v>18721</v>
      </c>
      <c r="FG18728" s="55" t="s">
        <v>1250</v>
      </c>
      <c r="FH18728" s="55" t="s">
        <v>1260</v>
      </c>
      <c r="FI18728" s="55">
        <v>36</v>
      </c>
      <c r="FJ18728" s="55">
        <v>0</v>
      </c>
      <c r="FK18728" s="55" t="s">
        <v>1249</v>
      </c>
      <c r="FL18728" s="55">
        <v>1</v>
      </c>
    </row>
    <row r="18729" ht="14.25" customHeight="1" outlineLevel="1" spans="162:168">
      <c r="FF18729" s="55">
        <v>18722</v>
      </c>
      <c r="FG18729" s="55" t="s">
        <v>1250</v>
      </c>
      <c r="FH18729" s="55" t="s">
        <v>1260</v>
      </c>
      <c r="FI18729" s="55">
        <v>36</v>
      </c>
      <c r="FJ18729" s="55">
        <v>1000</v>
      </c>
      <c r="FK18729" s="55" t="s">
        <v>1249</v>
      </c>
      <c r="FL18729" s="55">
        <v>1</v>
      </c>
    </row>
    <row r="18730" ht="14.25" customHeight="1" outlineLevel="1" spans="162:168">
      <c r="FF18730" s="55">
        <v>18723</v>
      </c>
      <c r="FG18730" s="55" t="s">
        <v>1250</v>
      </c>
      <c r="FH18730" s="55" t="s">
        <v>1260</v>
      </c>
      <c r="FI18730" s="55">
        <v>36</v>
      </c>
      <c r="FJ18730" s="55">
        <v>2500</v>
      </c>
      <c r="FK18730" s="55" t="s">
        <v>1249</v>
      </c>
      <c r="FL18730" s="55">
        <v>1</v>
      </c>
    </row>
    <row r="18731" ht="14.25" customHeight="1" outlineLevel="1" spans="162:168">
      <c r="FF18731" s="55">
        <v>18724</v>
      </c>
      <c r="FG18731" s="55" t="s">
        <v>1250</v>
      </c>
      <c r="FH18731" s="55" t="s">
        <v>1260</v>
      </c>
      <c r="FI18731" s="55">
        <v>36</v>
      </c>
      <c r="FJ18731" s="55">
        <v>5000</v>
      </c>
      <c r="FK18731" s="55" t="s">
        <v>1249</v>
      </c>
      <c r="FL18731" s="55">
        <v>1</v>
      </c>
    </row>
    <row r="18732" ht="14.25" customHeight="1" outlineLevel="1" spans="162:168">
      <c r="FF18732" s="55">
        <v>18725</v>
      </c>
      <c r="FG18732" s="55" t="s">
        <v>1250</v>
      </c>
      <c r="FH18732" s="55" t="s">
        <v>1260</v>
      </c>
      <c r="FI18732" s="55">
        <v>36</v>
      </c>
      <c r="FJ18732" s="55">
        <v>10000</v>
      </c>
      <c r="FK18732" s="55" t="s">
        <v>1249</v>
      </c>
      <c r="FL18732" s="55">
        <v>1</v>
      </c>
    </row>
    <row r="18733" ht="14.25" customHeight="1" outlineLevel="1" spans="162:168">
      <c r="FF18733" s="55">
        <v>18726</v>
      </c>
      <c r="FG18733" s="55" t="s">
        <v>1250</v>
      </c>
      <c r="FH18733" s="55" t="s">
        <v>1260</v>
      </c>
      <c r="FI18733" s="55">
        <v>36</v>
      </c>
      <c r="FJ18733" s="55">
        <v>25000</v>
      </c>
      <c r="FK18733" s="55" t="s">
        <v>1249</v>
      </c>
      <c r="FL18733" s="55">
        <v>1</v>
      </c>
    </row>
    <row r="18734" ht="14.25" customHeight="1" outlineLevel="1" spans="162:168">
      <c r="FF18734" s="55">
        <v>18727</v>
      </c>
      <c r="FG18734" s="55" t="s">
        <v>1250</v>
      </c>
      <c r="FH18734" s="55" t="s">
        <v>1260</v>
      </c>
      <c r="FI18734" s="55">
        <v>36</v>
      </c>
      <c r="FJ18734" s="55">
        <v>50000</v>
      </c>
      <c r="FK18734" s="55" t="s">
        <v>1249</v>
      </c>
      <c r="FL18734" s="55">
        <v>1</v>
      </c>
    </row>
    <row r="18735" ht="14.25" customHeight="1" outlineLevel="1" spans="162:168">
      <c r="FF18735" s="55">
        <v>18728</v>
      </c>
      <c r="FG18735" s="55" t="s">
        <v>1250</v>
      </c>
      <c r="FH18735" s="55" t="s">
        <v>1260</v>
      </c>
      <c r="FI18735" s="55">
        <v>36</v>
      </c>
      <c r="FJ18735" s="55">
        <v>80000</v>
      </c>
      <c r="FK18735" s="55" t="s">
        <v>1249</v>
      </c>
      <c r="FL18735" s="55">
        <v>1</v>
      </c>
    </row>
    <row r="18736" ht="14.25" customHeight="1" outlineLevel="1" spans="162:168">
      <c r="FF18736" s="55">
        <v>18729</v>
      </c>
      <c r="FG18736" s="55" t="s">
        <v>1250</v>
      </c>
      <c r="FH18736" s="55" t="s">
        <v>1260</v>
      </c>
      <c r="FI18736" s="55">
        <v>36</v>
      </c>
      <c r="FJ18736" s="55">
        <v>130000</v>
      </c>
      <c r="FK18736" s="55" t="s">
        <v>1249</v>
      </c>
      <c r="FL18736" s="55">
        <v>1</v>
      </c>
    </row>
    <row r="18737" ht="14.25" customHeight="1" outlineLevel="1" spans="162:168">
      <c r="FF18737" s="55">
        <v>18730</v>
      </c>
      <c r="FG18737" s="55" t="s">
        <v>1250</v>
      </c>
      <c r="FH18737" s="55" t="s">
        <v>1260</v>
      </c>
      <c r="FI18737" s="55">
        <v>36</v>
      </c>
      <c r="FJ18737" s="55">
        <v>260000</v>
      </c>
      <c r="FK18737" s="55" t="s">
        <v>1249</v>
      </c>
      <c r="FL18737" s="55">
        <v>1</v>
      </c>
    </row>
    <row r="18738" ht="14.25" customHeight="1" outlineLevel="1" spans="162:168">
      <c r="FF18738" s="55">
        <v>18731</v>
      </c>
      <c r="FG18738" s="55" t="s">
        <v>1250</v>
      </c>
      <c r="FH18738" s="55" t="s">
        <v>1260</v>
      </c>
      <c r="FI18738" s="55">
        <v>36</v>
      </c>
      <c r="FJ18738" s="55">
        <v>400000</v>
      </c>
      <c r="FK18738" s="55" t="s">
        <v>1249</v>
      </c>
      <c r="FL18738" s="55">
        <v>1</v>
      </c>
    </row>
    <row r="18739" ht="14.25" customHeight="1" outlineLevel="1" spans="162:168">
      <c r="FF18739" s="55">
        <v>18732</v>
      </c>
      <c r="FG18739" s="55" t="s">
        <v>1250</v>
      </c>
      <c r="FH18739" s="55" t="s">
        <v>1260</v>
      </c>
      <c r="FI18739" s="55">
        <v>36</v>
      </c>
      <c r="FJ18739" s="55">
        <v>530000</v>
      </c>
      <c r="FK18739" s="55" t="s">
        <v>1249</v>
      </c>
      <c r="FL18739" s="55">
        <v>1</v>
      </c>
    </row>
    <row r="18740" ht="14.25" customHeight="1" outlineLevel="1" spans="162:168">
      <c r="FF18740" s="55">
        <v>18733</v>
      </c>
      <c r="FG18740" s="55" t="s">
        <v>1250</v>
      </c>
      <c r="FH18740" s="55" t="s">
        <v>1260</v>
      </c>
      <c r="FI18740" s="55">
        <v>36</v>
      </c>
      <c r="FJ18740" s="55">
        <v>540000</v>
      </c>
      <c r="FK18740" s="55" t="s">
        <v>1249</v>
      </c>
      <c r="FL18740" s="55">
        <v>1</v>
      </c>
    </row>
    <row r="18741" ht="14.25" customHeight="1" outlineLevel="1" spans="162:168">
      <c r="FF18741" s="55">
        <v>18734</v>
      </c>
      <c r="FG18741" s="55" t="s">
        <v>1250</v>
      </c>
      <c r="FH18741" s="55" t="s">
        <v>1260</v>
      </c>
      <c r="FI18741" s="55">
        <v>37</v>
      </c>
      <c r="FJ18741" s="55">
        <v>0</v>
      </c>
      <c r="FK18741" s="55" t="s">
        <v>1249</v>
      </c>
      <c r="FL18741" s="55">
        <v>1</v>
      </c>
    </row>
    <row r="18742" ht="14.25" customHeight="1" outlineLevel="1" spans="162:168">
      <c r="FF18742" s="55">
        <v>18735</v>
      </c>
      <c r="FG18742" s="55" t="s">
        <v>1250</v>
      </c>
      <c r="FH18742" s="55" t="s">
        <v>1260</v>
      </c>
      <c r="FI18742" s="55">
        <v>37</v>
      </c>
      <c r="FJ18742" s="55">
        <v>1000</v>
      </c>
      <c r="FK18742" s="55" t="s">
        <v>1249</v>
      </c>
      <c r="FL18742" s="55">
        <v>1</v>
      </c>
    </row>
    <row r="18743" ht="14.25" customHeight="1" outlineLevel="1" spans="162:168">
      <c r="FF18743" s="55">
        <v>18736</v>
      </c>
      <c r="FG18743" s="55" t="s">
        <v>1250</v>
      </c>
      <c r="FH18743" s="55" t="s">
        <v>1260</v>
      </c>
      <c r="FI18743" s="55">
        <v>37</v>
      </c>
      <c r="FJ18743" s="55">
        <v>2500</v>
      </c>
      <c r="FK18743" s="55" t="s">
        <v>1249</v>
      </c>
      <c r="FL18743" s="55">
        <v>1</v>
      </c>
    </row>
    <row r="18744" ht="14.25" customHeight="1" outlineLevel="1" spans="162:168">
      <c r="FF18744" s="55">
        <v>18737</v>
      </c>
      <c r="FG18744" s="55" t="s">
        <v>1250</v>
      </c>
      <c r="FH18744" s="55" t="s">
        <v>1260</v>
      </c>
      <c r="FI18744" s="55">
        <v>37</v>
      </c>
      <c r="FJ18744" s="55">
        <v>5000</v>
      </c>
      <c r="FK18744" s="55" t="s">
        <v>1249</v>
      </c>
      <c r="FL18744" s="55">
        <v>1</v>
      </c>
    </row>
    <row r="18745" ht="14.25" customHeight="1" outlineLevel="1" spans="162:168">
      <c r="FF18745" s="55">
        <v>18738</v>
      </c>
      <c r="FG18745" s="55" t="s">
        <v>1250</v>
      </c>
      <c r="FH18745" s="55" t="s">
        <v>1260</v>
      </c>
      <c r="FI18745" s="55">
        <v>37</v>
      </c>
      <c r="FJ18745" s="55">
        <v>10000</v>
      </c>
      <c r="FK18745" s="55" t="s">
        <v>1249</v>
      </c>
      <c r="FL18745" s="55">
        <v>1</v>
      </c>
    </row>
    <row r="18746" ht="14.25" customHeight="1" outlineLevel="1" spans="162:168">
      <c r="FF18746" s="55">
        <v>18739</v>
      </c>
      <c r="FG18746" s="55" t="s">
        <v>1250</v>
      </c>
      <c r="FH18746" s="55" t="s">
        <v>1260</v>
      </c>
      <c r="FI18746" s="55">
        <v>37</v>
      </c>
      <c r="FJ18746" s="55">
        <v>25000</v>
      </c>
      <c r="FK18746" s="55" t="s">
        <v>1249</v>
      </c>
      <c r="FL18746" s="55">
        <v>1</v>
      </c>
    </row>
    <row r="18747" ht="14.25" customHeight="1" outlineLevel="1" spans="162:168">
      <c r="FF18747" s="55">
        <v>18740</v>
      </c>
      <c r="FG18747" s="55" t="s">
        <v>1250</v>
      </c>
      <c r="FH18747" s="55" t="s">
        <v>1260</v>
      </c>
      <c r="FI18747" s="55">
        <v>37</v>
      </c>
      <c r="FJ18747" s="55">
        <v>50000</v>
      </c>
      <c r="FK18747" s="55" t="s">
        <v>1249</v>
      </c>
      <c r="FL18747" s="55">
        <v>1</v>
      </c>
    </row>
    <row r="18748" ht="14.25" customHeight="1" outlineLevel="1" spans="162:168">
      <c r="FF18748" s="55">
        <v>18741</v>
      </c>
      <c r="FG18748" s="55" t="s">
        <v>1250</v>
      </c>
      <c r="FH18748" s="55" t="s">
        <v>1260</v>
      </c>
      <c r="FI18748" s="55">
        <v>37</v>
      </c>
      <c r="FJ18748" s="55">
        <v>80000</v>
      </c>
      <c r="FK18748" s="55" t="s">
        <v>1249</v>
      </c>
      <c r="FL18748" s="55">
        <v>1</v>
      </c>
    </row>
    <row r="18749" ht="14.25" customHeight="1" outlineLevel="1" spans="162:168">
      <c r="FF18749" s="55">
        <v>18742</v>
      </c>
      <c r="FG18749" s="55" t="s">
        <v>1250</v>
      </c>
      <c r="FH18749" s="55" t="s">
        <v>1260</v>
      </c>
      <c r="FI18749" s="55">
        <v>37</v>
      </c>
      <c r="FJ18749" s="55">
        <v>130000</v>
      </c>
      <c r="FK18749" s="55" t="s">
        <v>1249</v>
      </c>
      <c r="FL18749" s="55">
        <v>1</v>
      </c>
    </row>
    <row r="18750" ht="14.25" customHeight="1" outlineLevel="1" spans="162:168">
      <c r="FF18750" s="55">
        <v>18743</v>
      </c>
      <c r="FG18750" s="55" t="s">
        <v>1250</v>
      </c>
      <c r="FH18750" s="55" t="s">
        <v>1260</v>
      </c>
      <c r="FI18750" s="55">
        <v>37</v>
      </c>
      <c r="FJ18750" s="55">
        <v>260000</v>
      </c>
      <c r="FK18750" s="55" t="s">
        <v>1249</v>
      </c>
      <c r="FL18750" s="55">
        <v>1</v>
      </c>
    </row>
    <row r="18751" ht="14.25" customHeight="1" outlineLevel="1" spans="162:168">
      <c r="FF18751" s="55">
        <v>18744</v>
      </c>
      <c r="FG18751" s="55" t="s">
        <v>1250</v>
      </c>
      <c r="FH18751" s="55" t="s">
        <v>1260</v>
      </c>
      <c r="FI18751" s="55">
        <v>37</v>
      </c>
      <c r="FJ18751" s="55">
        <v>400000</v>
      </c>
      <c r="FK18751" s="55" t="s">
        <v>1249</v>
      </c>
      <c r="FL18751" s="55">
        <v>1</v>
      </c>
    </row>
    <row r="18752" ht="14.25" customHeight="1" outlineLevel="1" spans="162:168">
      <c r="FF18752" s="55">
        <v>18745</v>
      </c>
      <c r="FG18752" s="55" t="s">
        <v>1250</v>
      </c>
      <c r="FH18752" s="55" t="s">
        <v>1260</v>
      </c>
      <c r="FI18752" s="55">
        <v>37</v>
      </c>
      <c r="FJ18752" s="55">
        <v>530000</v>
      </c>
      <c r="FK18752" s="55" t="s">
        <v>1249</v>
      </c>
      <c r="FL18752" s="55">
        <v>1</v>
      </c>
    </row>
    <row r="18753" ht="14.25" customHeight="1" outlineLevel="1" spans="162:168">
      <c r="FF18753" s="55">
        <v>18746</v>
      </c>
      <c r="FG18753" s="55" t="s">
        <v>1250</v>
      </c>
      <c r="FH18753" s="55" t="s">
        <v>1260</v>
      </c>
      <c r="FI18753" s="55">
        <v>37</v>
      </c>
      <c r="FJ18753" s="55">
        <v>540000</v>
      </c>
      <c r="FK18753" s="55" t="s">
        <v>1249</v>
      </c>
      <c r="FL18753" s="55">
        <v>1</v>
      </c>
    </row>
    <row r="18754" ht="14.25" customHeight="1" outlineLevel="1" spans="162:168">
      <c r="FF18754" s="55">
        <v>18747</v>
      </c>
      <c r="FG18754" s="55" t="s">
        <v>1250</v>
      </c>
      <c r="FH18754" s="55" t="s">
        <v>1260</v>
      </c>
      <c r="FI18754" s="55">
        <v>38</v>
      </c>
      <c r="FJ18754" s="55">
        <v>0</v>
      </c>
      <c r="FK18754" s="55" t="s">
        <v>1249</v>
      </c>
      <c r="FL18754" s="55">
        <v>1</v>
      </c>
    </row>
    <row r="18755" ht="14.25" customHeight="1" outlineLevel="1" spans="162:168">
      <c r="FF18755" s="55">
        <v>18748</v>
      </c>
      <c r="FG18755" s="55" t="s">
        <v>1250</v>
      </c>
      <c r="FH18755" s="55" t="s">
        <v>1260</v>
      </c>
      <c r="FI18755" s="55">
        <v>38</v>
      </c>
      <c r="FJ18755" s="55">
        <v>1000</v>
      </c>
      <c r="FK18755" s="55" t="s">
        <v>1249</v>
      </c>
      <c r="FL18755" s="55">
        <v>1</v>
      </c>
    </row>
    <row r="18756" ht="14.25" customHeight="1" outlineLevel="1" spans="162:168">
      <c r="FF18756" s="55">
        <v>18749</v>
      </c>
      <c r="FG18756" s="55" t="s">
        <v>1250</v>
      </c>
      <c r="FH18756" s="55" t="s">
        <v>1260</v>
      </c>
      <c r="FI18756" s="55">
        <v>38</v>
      </c>
      <c r="FJ18756" s="55">
        <v>2500</v>
      </c>
      <c r="FK18756" s="55" t="s">
        <v>1249</v>
      </c>
      <c r="FL18756" s="55">
        <v>1</v>
      </c>
    </row>
    <row r="18757" ht="14.25" customHeight="1" outlineLevel="1" spans="162:168">
      <c r="FF18757" s="55">
        <v>18750</v>
      </c>
      <c r="FG18757" s="55" t="s">
        <v>1250</v>
      </c>
      <c r="FH18757" s="55" t="s">
        <v>1260</v>
      </c>
      <c r="FI18757" s="55">
        <v>38</v>
      </c>
      <c r="FJ18757" s="55">
        <v>5000</v>
      </c>
      <c r="FK18757" s="55" t="s">
        <v>1249</v>
      </c>
      <c r="FL18757" s="55">
        <v>1</v>
      </c>
    </row>
    <row r="18758" ht="14.25" customHeight="1" outlineLevel="1" spans="162:168">
      <c r="FF18758" s="55">
        <v>18751</v>
      </c>
      <c r="FG18758" s="55" t="s">
        <v>1250</v>
      </c>
      <c r="FH18758" s="55" t="s">
        <v>1260</v>
      </c>
      <c r="FI18758" s="55">
        <v>38</v>
      </c>
      <c r="FJ18758" s="55">
        <v>10000</v>
      </c>
      <c r="FK18758" s="55" t="s">
        <v>1249</v>
      </c>
      <c r="FL18758" s="55">
        <v>1</v>
      </c>
    </row>
    <row r="18759" ht="14.25" customHeight="1" outlineLevel="1" spans="162:168">
      <c r="FF18759" s="55">
        <v>18752</v>
      </c>
      <c r="FG18759" s="55" t="s">
        <v>1250</v>
      </c>
      <c r="FH18759" s="55" t="s">
        <v>1260</v>
      </c>
      <c r="FI18759" s="55">
        <v>38</v>
      </c>
      <c r="FJ18759" s="55">
        <v>25000</v>
      </c>
      <c r="FK18759" s="55" t="s">
        <v>1249</v>
      </c>
      <c r="FL18759" s="55">
        <v>1</v>
      </c>
    </row>
    <row r="18760" ht="14.25" customHeight="1" outlineLevel="1" spans="162:168">
      <c r="FF18760" s="55">
        <v>18753</v>
      </c>
      <c r="FG18760" s="55" t="s">
        <v>1250</v>
      </c>
      <c r="FH18760" s="55" t="s">
        <v>1260</v>
      </c>
      <c r="FI18760" s="55">
        <v>38</v>
      </c>
      <c r="FJ18760" s="55">
        <v>50000</v>
      </c>
      <c r="FK18760" s="55" t="s">
        <v>1249</v>
      </c>
      <c r="FL18760" s="55">
        <v>1</v>
      </c>
    </row>
    <row r="18761" ht="14.25" customHeight="1" outlineLevel="1" spans="162:168">
      <c r="FF18761" s="55">
        <v>18754</v>
      </c>
      <c r="FG18761" s="55" t="s">
        <v>1250</v>
      </c>
      <c r="FH18761" s="55" t="s">
        <v>1260</v>
      </c>
      <c r="FI18761" s="55">
        <v>38</v>
      </c>
      <c r="FJ18761" s="55">
        <v>80000</v>
      </c>
      <c r="FK18761" s="55" t="s">
        <v>1249</v>
      </c>
      <c r="FL18761" s="55">
        <v>1</v>
      </c>
    </row>
    <row r="18762" ht="14.25" customHeight="1" outlineLevel="1" spans="162:168">
      <c r="FF18762" s="55">
        <v>18755</v>
      </c>
      <c r="FG18762" s="55" t="s">
        <v>1250</v>
      </c>
      <c r="FH18762" s="55" t="s">
        <v>1260</v>
      </c>
      <c r="FI18762" s="55">
        <v>38</v>
      </c>
      <c r="FJ18762" s="55">
        <v>130000</v>
      </c>
      <c r="FK18762" s="55" t="s">
        <v>1249</v>
      </c>
      <c r="FL18762" s="55">
        <v>1</v>
      </c>
    </row>
    <row r="18763" ht="14.25" customHeight="1" outlineLevel="1" spans="162:168">
      <c r="FF18763" s="55">
        <v>18756</v>
      </c>
      <c r="FG18763" s="55" t="s">
        <v>1250</v>
      </c>
      <c r="FH18763" s="55" t="s">
        <v>1260</v>
      </c>
      <c r="FI18763" s="55">
        <v>38</v>
      </c>
      <c r="FJ18763" s="55">
        <v>260000</v>
      </c>
      <c r="FK18763" s="55" t="s">
        <v>1249</v>
      </c>
      <c r="FL18763" s="55">
        <v>1</v>
      </c>
    </row>
    <row r="18764" ht="14.25" customHeight="1" outlineLevel="1" spans="162:168">
      <c r="FF18764" s="55">
        <v>18757</v>
      </c>
      <c r="FG18764" s="55" t="s">
        <v>1250</v>
      </c>
      <c r="FH18764" s="55" t="s">
        <v>1260</v>
      </c>
      <c r="FI18764" s="55">
        <v>38</v>
      </c>
      <c r="FJ18764" s="55">
        <v>400000</v>
      </c>
      <c r="FK18764" s="55" t="s">
        <v>1249</v>
      </c>
      <c r="FL18764" s="55">
        <v>1</v>
      </c>
    </row>
    <row r="18765" ht="14.25" customHeight="1" outlineLevel="1" spans="162:168">
      <c r="FF18765" s="55">
        <v>18758</v>
      </c>
      <c r="FG18765" s="55" t="s">
        <v>1250</v>
      </c>
      <c r="FH18765" s="55" t="s">
        <v>1260</v>
      </c>
      <c r="FI18765" s="55">
        <v>38</v>
      </c>
      <c r="FJ18765" s="55">
        <v>530000</v>
      </c>
      <c r="FK18765" s="55" t="s">
        <v>1249</v>
      </c>
      <c r="FL18765" s="55">
        <v>1</v>
      </c>
    </row>
    <row r="18766" ht="14.25" customHeight="1" outlineLevel="1" spans="162:168">
      <c r="FF18766" s="55">
        <v>18759</v>
      </c>
      <c r="FG18766" s="55" t="s">
        <v>1250</v>
      </c>
      <c r="FH18766" s="55" t="s">
        <v>1260</v>
      </c>
      <c r="FI18766" s="55">
        <v>38</v>
      </c>
      <c r="FJ18766" s="55">
        <v>540000</v>
      </c>
      <c r="FK18766" s="55" t="s">
        <v>1249</v>
      </c>
      <c r="FL18766" s="55">
        <v>1</v>
      </c>
    </row>
    <row r="18767" ht="14.25" customHeight="1" outlineLevel="1" spans="162:168">
      <c r="FF18767" s="55">
        <v>18760</v>
      </c>
      <c r="FG18767" s="55" t="s">
        <v>1250</v>
      </c>
      <c r="FH18767" s="55" t="s">
        <v>1260</v>
      </c>
      <c r="FI18767" s="55">
        <v>39</v>
      </c>
      <c r="FJ18767" s="55">
        <v>0</v>
      </c>
      <c r="FK18767" s="55" t="s">
        <v>1249</v>
      </c>
      <c r="FL18767" s="55">
        <v>1</v>
      </c>
    </row>
    <row r="18768" ht="14.25" customHeight="1" outlineLevel="1" spans="162:168">
      <c r="FF18768" s="55">
        <v>18761</v>
      </c>
      <c r="FG18768" s="55" t="s">
        <v>1250</v>
      </c>
      <c r="FH18768" s="55" t="s">
        <v>1260</v>
      </c>
      <c r="FI18768" s="55">
        <v>39</v>
      </c>
      <c r="FJ18768" s="55">
        <v>1000</v>
      </c>
      <c r="FK18768" s="55" t="s">
        <v>1249</v>
      </c>
      <c r="FL18768" s="55">
        <v>1</v>
      </c>
    </row>
    <row r="18769" ht="14.25" customHeight="1" outlineLevel="1" spans="162:168">
      <c r="FF18769" s="55">
        <v>18762</v>
      </c>
      <c r="FG18769" s="55" t="s">
        <v>1250</v>
      </c>
      <c r="FH18769" s="55" t="s">
        <v>1260</v>
      </c>
      <c r="FI18769" s="55">
        <v>39</v>
      </c>
      <c r="FJ18769" s="55">
        <v>2500</v>
      </c>
      <c r="FK18769" s="55" t="s">
        <v>1249</v>
      </c>
      <c r="FL18769" s="55">
        <v>1</v>
      </c>
    </row>
    <row r="18770" ht="14.25" customHeight="1" outlineLevel="1" spans="162:168">
      <c r="FF18770" s="55">
        <v>18763</v>
      </c>
      <c r="FG18770" s="55" t="s">
        <v>1250</v>
      </c>
      <c r="FH18770" s="55" t="s">
        <v>1260</v>
      </c>
      <c r="FI18770" s="55">
        <v>39</v>
      </c>
      <c r="FJ18770" s="55">
        <v>5000</v>
      </c>
      <c r="FK18770" s="55" t="s">
        <v>1249</v>
      </c>
      <c r="FL18770" s="55">
        <v>1</v>
      </c>
    </row>
    <row r="18771" ht="14.25" customHeight="1" outlineLevel="1" spans="162:168">
      <c r="FF18771" s="55">
        <v>18764</v>
      </c>
      <c r="FG18771" s="55" t="s">
        <v>1250</v>
      </c>
      <c r="FH18771" s="55" t="s">
        <v>1260</v>
      </c>
      <c r="FI18771" s="55">
        <v>39</v>
      </c>
      <c r="FJ18771" s="55">
        <v>10000</v>
      </c>
      <c r="FK18771" s="55" t="s">
        <v>1249</v>
      </c>
      <c r="FL18771" s="55">
        <v>1</v>
      </c>
    </row>
    <row r="18772" ht="14.25" customHeight="1" outlineLevel="1" spans="162:168">
      <c r="FF18772" s="55">
        <v>18765</v>
      </c>
      <c r="FG18772" s="55" t="s">
        <v>1250</v>
      </c>
      <c r="FH18772" s="55" t="s">
        <v>1260</v>
      </c>
      <c r="FI18772" s="55">
        <v>39</v>
      </c>
      <c r="FJ18772" s="55">
        <v>25000</v>
      </c>
      <c r="FK18772" s="55" t="s">
        <v>1249</v>
      </c>
      <c r="FL18772" s="55">
        <v>1</v>
      </c>
    </row>
    <row r="18773" ht="14.25" customHeight="1" outlineLevel="1" spans="162:168">
      <c r="FF18773" s="55">
        <v>18766</v>
      </c>
      <c r="FG18773" s="55" t="s">
        <v>1250</v>
      </c>
      <c r="FH18773" s="55" t="s">
        <v>1260</v>
      </c>
      <c r="FI18773" s="55">
        <v>39</v>
      </c>
      <c r="FJ18773" s="55">
        <v>50000</v>
      </c>
      <c r="FK18773" s="55" t="s">
        <v>1249</v>
      </c>
      <c r="FL18773" s="55">
        <v>1</v>
      </c>
    </row>
    <row r="18774" ht="14.25" customHeight="1" outlineLevel="1" spans="162:168">
      <c r="FF18774" s="55">
        <v>18767</v>
      </c>
      <c r="FG18774" s="55" t="s">
        <v>1250</v>
      </c>
      <c r="FH18774" s="55" t="s">
        <v>1260</v>
      </c>
      <c r="FI18774" s="55">
        <v>39</v>
      </c>
      <c r="FJ18774" s="55">
        <v>80000</v>
      </c>
      <c r="FK18774" s="55" t="s">
        <v>1249</v>
      </c>
      <c r="FL18774" s="55">
        <v>1</v>
      </c>
    </row>
    <row r="18775" ht="14.25" customHeight="1" outlineLevel="1" spans="162:168">
      <c r="FF18775" s="55">
        <v>18768</v>
      </c>
      <c r="FG18775" s="55" t="s">
        <v>1250</v>
      </c>
      <c r="FH18775" s="55" t="s">
        <v>1260</v>
      </c>
      <c r="FI18775" s="55">
        <v>39</v>
      </c>
      <c r="FJ18775" s="55">
        <v>130000</v>
      </c>
      <c r="FK18775" s="55" t="s">
        <v>1249</v>
      </c>
      <c r="FL18775" s="55">
        <v>1</v>
      </c>
    </row>
    <row r="18776" ht="14.25" customHeight="1" outlineLevel="1" spans="162:168">
      <c r="FF18776" s="55">
        <v>18769</v>
      </c>
      <c r="FG18776" s="55" t="s">
        <v>1250</v>
      </c>
      <c r="FH18776" s="55" t="s">
        <v>1260</v>
      </c>
      <c r="FI18776" s="55">
        <v>39</v>
      </c>
      <c r="FJ18776" s="55">
        <v>260000</v>
      </c>
      <c r="FK18776" s="55" t="s">
        <v>1249</v>
      </c>
      <c r="FL18776" s="55">
        <v>1</v>
      </c>
    </row>
    <row r="18777" ht="14.25" customHeight="1" outlineLevel="1" spans="162:168">
      <c r="FF18777" s="55">
        <v>18770</v>
      </c>
      <c r="FG18777" s="55" t="s">
        <v>1250</v>
      </c>
      <c r="FH18777" s="55" t="s">
        <v>1260</v>
      </c>
      <c r="FI18777" s="55">
        <v>39</v>
      </c>
      <c r="FJ18777" s="55">
        <v>400000</v>
      </c>
      <c r="FK18777" s="55" t="s">
        <v>1249</v>
      </c>
      <c r="FL18777" s="55">
        <v>1</v>
      </c>
    </row>
    <row r="18778" ht="14.25" customHeight="1" outlineLevel="1" spans="162:168">
      <c r="FF18778" s="55">
        <v>18771</v>
      </c>
      <c r="FG18778" s="55" t="s">
        <v>1250</v>
      </c>
      <c r="FH18778" s="55" t="s">
        <v>1260</v>
      </c>
      <c r="FI18778" s="55">
        <v>39</v>
      </c>
      <c r="FJ18778" s="55">
        <v>530000</v>
      </c>
      <c r="FK18778" s="55" t="s">
        <v>1249</v>
      </c>
      <c r="FL18778" s="55">
        <v>1</v>
      </c>
    </row>
    <row r="18779" ht="14.25" customHeight="1" outlineLevel="1" spans="162:168">
      <c r="FF18779" s="55">
        <v>18772</v>
      </c>
      <c r="FG18779" s="55" t="s">
        <v>1250</v>
      </c>
      <c r="FH18779" s="55" t="s">
        <v>1260</v>
      </c>
      <c r="FI18779" s="55">
        <v>39</v>
      </c>
      <c r="FJ18779" s="55">
        <v>540000</v>
      </c>
      <c r="FK18779" s="55" t="s">
        <v>1249</v>
      </c>
      <c r="FL18779" s="55">
        <v>1</v>
      </c>
    </row>
    <row r="18780" ht="14.25" customHeight="1" outlineLevel="1" spans="162:168">
      <c r="FF18780" s="55">
        <v>18773</v>
      </c>
      <c r="FG18780" s="55" t="s">
        <v>1250</v>
      </c>
      <c r="FH18780" s="55" t="s">
        <v>1260</v>
      </c>
      <c r="FI18780" s="55">
        <v>4</v>
      </c>
      <c r="FJ18780" s="55">
        <v>0</v>
      </c>
      <c r="FK18780" s="55" t="s">
        <v>1249</v>
      </c>
      <c r="FL18780" s="55">
        <v>1.5</v>
      </c>
    </row>
    <row r="18781" ht="14.25" customHeight="1" outlineLevel="1" spans="162:168">
      <c r="FF18781" s="55">
        <v>18774</v>
      </c>
      <c r="FG18781" s="55" t="s">
        <v>1250</v>
      </c>
      <c r="FH18781" s="55" t="s">
        <v>1260</v>
      </c>
      <c r="FI18781" s="55">
        <v>4</v>
      </c>
      <c r="FJ18781" s="55">
        <v>1000</v>
      </c>
      <c r="FK18781" s="55" t="s">
        <v>1249</v>
      </c>
      <c r="FL18781" s="55">
        <v>1.25</v>
      </c>
    </row>
    <row r="18782" ht="14.25" customHeight="1" outlineLevel="1" spans="162:168">
      <c r="FF18782" s="55">
        <v>18775</v>
      </c>
      <c r="FG18782" s="55" t="s">
        <v>1250</v>
      </c>
      <c r="FH18782" s="55" t="s">
        <v>1260</v>
      </c>
      <c r="FI18782" s="55">
        <v>4</v>
      </c>
      <c r="FJ18782" s="55">
        <v>2500</v>
      </c>
      <c r="FK18782" s="55" t="s">
        <v>1249</v>
      </c>
      <c r="FL18782" s="55">
        <v>1.1</v>
      </c>
    </row>
    <row r="18783" ht="14.25" customHeight="1" outlineLevel="1" spans="162:168">
      <c r="FF18783" s="55">
        <v>18776</v>
      </c>
      <c r="FG18783" s="55" t="s">
        <v>1250</v>
      </c>
      <c r="FH18783" s="55" t="s">
        <v>1260</v>
      </c>
      <c r="FI18783" s="55">
        <v>4</v>
      </c>
      <c r="FJ18783" s="55">
        <v>5000</v>
      </c>
      <c r="FK18783" s="55" t="s">
        <v>1249</v>
      </c>
      <c r="FL18783" s="55">
        <v>1.1</v>
      </c>
    </row>
    <row r="18784" ht="14.25" customHeight="1" outlineLevel="1" spans="162:168">
      <c r="FF18784" s="55">
        <v>18777</v>
      </c>
      <c r="FG18784" s="55" t="s">
        <v>1250</v>
      </c>
      <c r="FH18784" s="55" t="s">
        <v>1260</v>
      </c>
      <c r="FI18784" s="55">
        <v>4</v>
      </c>
      <c r="FJ18784" s="55">
        <v>10000</v>
      </c>
      <c r="FK18784" s="55" t="s">
        <v>1249</v>
      </c>
      <c r="FL18784" s="55">
        <v>1.1</v>
      </c>
    </row>
    <row r="18785" ht="14.25" customHeight="1" outlineLevel="1" spans="162:168">
      <c r="FF18785" s="55">
        <v>18778</v>
      </c>
      <c r="FG18785" s="55" t="s">
        <v>1250</v>
      </c>
      <c r="FH18785" s="55" t="s">
        <v>1260</v>
      </c>
      <c r="FI18785" s="55">
        <v>4</v>
      </c>
      <c r="FJ18785" s="55">
        <v>25000</v>
      </c>
      <c r="FK18785" s="55" t="s">
        <v>1249</v>
      </c>
      <c r="FL18785" s="55">
        <v>1.1</v>
      </c>
    </row>
    <row r="18786" ht="14.25" customHeight="1" outlineLevel="1" spans="162:168">
      <c r="FF18786" s="55">
        <v>18779</v>
      </c>
      <c r="FG18786" s="55" t="s">
        <v>1250</v>
      </c>
      <c r="FH18786" s="55" t="s">
        <v>1260</v>
      </c>
      <c r="FI18786" s="55">
        <v>4</v>
      </c>
      <c r="FJ18786" s="55">
        <v>50000</v>
      </c>
      <c r="FK18786" s="55" t="s">
        <v>1249</v>
      </c>
      <c r="FL18786" s="55">
        <v>1.1</v>
      </c>
    </row>
    <row r="18787" ht="14.25" customHeight="1" outlineLevel="1" spans="162:168">
      <c r="FF18787" s="55">
        <v>18780</v>
      </c>
      <c r="FG18787" s="55" t="s">
        <v>1250</v>
      </c>
      <c r="FH18787" s="55" t="s">
        <v>1260</v>
      </c>
      <c r="FI18787" s="55">
        <v>4</v>
      </c>
      <c r="FJ18787" s="55">
        <v>80000</v>
      </c>
      <c r="FK18787" s="55" t="s">
        <v>1249</v>
      </c>
      <c r="FL18787" s="55">
        <v>1.1</v>
      </c>
    </row>
    <row r="18788" ht="14.25" customHeight="1" outlineLevel="1" spans="162:168">
      <c r="FF18788" s="55">
        <v>18781</v>
      </c>
      <c r="FG18788" s="55" t="s">
        <v>1250</v>
      </c>
      <c r="FH18788" s="55" t="s">
        <v>1260</v>
      </c>
      <c r="FI18788" s="55">
        <v>4</v>
      </c>
      <c r="FJ18788" s="55">
        <v>130000</v>
      </c>
      <c r="FK18788" s="55" t="s">
        <v>1249</v>
      </c>
      <c r="FL18788" s="55">
        <v>1.1</v>
      </c>
    </row>
    <row r="18789" ht="14.25" customHeight="1" outlineLevel="1" spans="162:168">
      <c r="FF18789" s="55">
        <v>18782</v>
      </c>
      <c r="FG18789" s="55" t="s">
        <v>1250</v>
      </c>
      <c r="FH18789" s="55" t="s">
        <v>1260</v>
      </c>
      <c r="FI18789" s="55">
        <v>4</v>
      </c>
      <c r="FJ18789" s="55">
        <v>260000</v>
      </c>
      <c r="FK18789" s="55" t="s">
        <v>1249</v>
      </c>
      <c r="FL18789" s="55">
        <v>1.1</v>
      </c>
    </row>
    <row r="18790" ht="14.25" customHeight="1" outlineLevel="1" spans="162:168">
      <c r="FF18790" s="55">
        <v>18783</v>
      </c>
      <c r="FG18790" s="55" t="s">
        <v>1250</v>
      </c>
      <c r="FH18790" s="55" t="s">
        <v>1260</v>
      </c>
      <c r="FI18790" s="55">
        <v>4</v>
      </c>
      <c r="FJ18790" s="55">
        <v>400000</v>
      </c>
      <c r="FK18790" s="55" t="s">
        <v>1249</v>
      </c>
      <c r="FL18790" s="55">
        <v>1.1</v>
      </c>
    </row>
    <row r="18791" ht="14.25" customHeight="1" outlineLevel="1" spans="162:168">
      <c r="FF18791" s="55">
        <v>18784</v>
      </c>
      <c r="FG18791" s="55" t="s">
        <v>1250</v>
      </c>
      <c r="FH18791" s="55" t="s">
        <v>1260</v>
      </c>
      <c r="FI18791" s="55">
        <v>4</v>
      </c>
      <c r="FJ18791" s="55">
        <v>530000</v>
      </c>
      <c r="FK18791" s="55" t="s">
        <v>1249</v>
      </c>
      <c r="FL18791" s="55">
        <v>1.1</v>
      </c>
    </row>
    <row r="18792" ht="14.25" customHeight="1" outlineLevel="1" spans="162:168">
      <c r="FF18792" s="55">
        <v>18785</v>
      </c>
      <c r="FG18792" s="55" t="s">
        <v>1250</v>
      </c>
      <c r="FH18792" s="55" t="s">
        <v>1260</v>
      </c>
      <c r="FI18792" s="55">
        <v>4</v>
      </c>
      <c r="FJ18792" s="55">
        <v>540000</v>
      </c>
      <c r="FK18792" s="55" t="s">
        <v>1249</v>
      </c>
      <c r="FL18792" s="55">
        <v>1.1</v>
      </c>
    </row>
    <row r="18793" ht="14.25" customHeight="1" outlineLevel="1" spans="162:168">
      <c r="FF18793" s="55">
        <v>18786</v>
      </c>
      <c r="FG18793" s="55" t="s">
        <v>1250</v>
      </c>
      <c r="FH18793" s="55" t="s">
        <v>1260</v>
      </c>
      <c r="FI18793" s="55">
        <v>40</v>
      </c>
      <c r="FJ18793" s="55">
        <v>0</v>
      </c>
      <c r="FK18793" s="55" t="s">
        <v>1249</v>
      </c>
      <c r="FL18793" s="55">
        <v>1</v>
      </c>
    </row>
    <row r="18794" ht="14.25" customHeight="1" outlineLevel="1" spans="162:168">
      <c r="FF18794" s="55">
        <v>18787</v>
      </c>
      <c r="FG18794" s="55" t="s">
        <v>1250</v>
      </c>
      <c r="FH18794" s="55" t="s">
        <v>1260</v>
      </c>
      <c r="FI18794" s="55">
        <v>40</v>
      </c>
      <c r="FJ18794" s="55">
        <v>1000</v>
      </c>
      <c r="FK18794" s="55" t="s">
        <v>1249</v>
      </c>
      <c r="FL18794" s="55">
        <v>1</v>
      </c>
    </row>
    <row r="18795" ht="14.25" customHeight="1" outlineLevel="1" spans="162:168">
      <c r="FF18795" s="55">
        <v>18788</v>
      </c>
      <c r="FG18795" s="55" t="s">
        <v>1250</v>
      </c>
      <c r="FH18795" s="55" t="s">
        <v>1260</v>
      </c>
      <c r="FI18795" s="55">
        <v>40</v>
      </c>
      <c r="FJ18795" s="55">
        <v>2500</v>
      </c>
      <c r="FK18795" s="55" t="s">
        <v>1249</v>
      </c>
      <c r="FL18795" s="55">
        <v>1</v>
      </c>
    </row>
    <row r="18796" ht="14.25" customHeight="1" outlineLevel="1" spans="162:168">
      <c r="FF18796" s="55">
        <v>18789</v>
      </c>
      <c r="FG18796" s="55" t="s">
        <v>1250</v>
      </c>
      <c r="FH18796" s="55" t="s">
        <v>1260</v>
      </c>
      <c r="FI18796" s="55">
        <v>40</v>
      </c>
      <c r="FJ18796" s="55">
        <v>5000</v>
      </c>
      <c r="FK18796" s="55" t="s">
        <v>1249</v>
      </c>
      <c r="FL18796" s="55">
        <v>1</v>
      </c>
    </row>
    <row r="18797" ht="14.25" customHeight="1" outlineLevel="1" spans="162:168">
      <c r="FF18797" s="55">
        <v>18790</v>
      </c>
      <c r="FG18797" s="55" t="s">
        <v>1250</v>
      </c>
      <c r="FH18797" s="55" t="s">
        <v>1260</v>
      </c>
      <c r="FI18797" s="55">
        <v>40</v>
      </c>
      <c r="FJ18797" s="55">
        <v>10000</v>
      </c>
      <c r="FK18797" s="55" t="s">
        <v>1249</v>
      </c>
      <c r="FL18797" s="55">
        <v>1</v>
      </c>
    </row>
    <row r="18798" ht="14.25" customHeight="1" outlineLevel="1" spans="162:168">
      <c r="FF18798" s="55">
        <v>18791</v>
      </c>
      <c r="FG18798" s="55" t="s">
        <v>1250</v>
      </c>
      <c r="FH18798" s="55" t="s">
        <v>1260</v>
      </c>
      <c r="FI18798" s="55">
        <v>40</v>
      </c>
      <c r="FJ18798" s="55">
        <v>25000</v>
      </c>
      <c r="FK18798" s="55" t="s">
        <v>1249</v>
      </c>
      <c r="FL18798" s="55">
        <v>1</v>
      </c>
    </row>
    <row r="18799" ht="14.25" customHeight="1" outlineLevel="1" spans="162:168">
      <c r="FF18799" s="55">
        <v>18792</v>
      </c>
      <c r="FG18799" s="55" t="s">
        <v>1250</v>
      </c>
      <c r="FH18799" s="55" t="s">
        <v>1260</v>
      </c>
      <c r="FI18799" s="55">
        <v>40</v>
      </c>
      <c r="FJ18799" s="55">
        <v>50000</v>
      </c>
      <c r="FK18799" s="55" t="s">
        <v>1249</v>
      </c>
      <c r="FL18799" s="55">
        <v>1</v>
      </c>
    </row>
    <row r="18800" ht="14.25" customHeight="1" outlineLevel="1" spans="162:168">
      <c r="FF18800" s="55">
        <v>18793</v>
      </c>
      <c r="FG18800" s="55" t="s">
        <v>1250</v>
      </c>
      <c r="FH18800" s="55" t="s">
        <v>1260</v>
      </c>
      <c r="FI18800" s="55">
        <v>40</v>
      </c>
      <c r="FJ18800" s="55">
        <v>80000</v>
      </c>
      <c r="FK18800" s="55" t="s">
        <v>1249</v>
      </c>
      <c r="FL18800" s="55">
        <v>1</v>
      </c>
    </row>
    <row r="18801" ht="14.25" customHeight="1" outlineLevel="1" spans="162:168">
      <c r="FF18801" s="55">
        <v>18794</v>
      </c>
      <c r="FG18801" s="55" t="s">
        <v>1250</v>
      </c>
      <c r="FH18801" s="55" t="s">
        <v>1260</v>
      </c>
      <c r="FI18801" s="55">
        <v>40</v>
      </c>
      <c r="FJ18801" s="55">
        <v>130000</v>
      </c>
      <c r="FK18801" s="55" t="s">
        <v>1249</v>
      </c>
      <c r="FL18801" s="55">
        <v>1</v>
      </c>
    </row>
    <row r="18802" ht="14.25" customHeight="1" outlineLevel="1" spans="162:168">
      <c r="FF18802" s="55">
        <v>18795</v>
      </c>
      <c r="FG18802" s="55" t="s">
        <v>1250</v>
      </c>
      <c r="FH18802" s="55" t="s">
        <v>1260</v>
      </c>
      <c r="FI18802" s="55">
        <v>40</v>
      </c>
      <c r="FJ18802" s="55">
        <v>260000</v>
      </c>
      <c r="FK18802" s="55" t="s">
        <v>1249</v>
      </c>
      <c r="FL18802" s="55">
        <v>1</v>
      </c>
    </row>
    <row r="18803" ht="14.25" customHeight="1" outlineLevel="1" spans="162:168">
      <c r="FF18803" s="55">
        <v>18796</v>
      </c>
      <c r="FG18803" s="55" t="s">
        <v>1250</v>
      </c>
      <c r="FH18803" s="55" t="s">
        <v>1260</v>
      </c>
      <c r="FI18803" s="55">
        <v>40</v>
      </c>
      <c r="FJ18803" s="55">
        <v>400000</v>
      </c>
      <c r="FK18803" s="55" t="s">
        <v>1249</v>
      </c>
      <c r="FL18803" s="55">
        <v>1</v>
      </c>
    </row>
    <row r="18804" ht="14.25" customHeight="1" outlineLevel="1" spans="162:168">
      <c r="FF18804" s="55">
        <v>18797</v>
      </c>
      <c r="FG18804" s="55" t="s">
        <v>1250</v>
      </c>
      <c r="FH18804" s="55" t="s">
        <v>1260</v>
      </c>
      <c r="FI18804" s="55">
        <v>40</v>
      </c>
      <c r="FJ18804" s="55">
        <v>530000</v>
      </c>
      <c r="FK18804" s="55" t="s">
        <v>1249</v>
      </c>
      <c r="FL18804" s="55">
        <v>1</v>
      </c>
    </row>
    <row r="18805" ht="14.25" customHeight="1" outlineLevel="1" spans="162:168">
      <c r="FF18805" s="55">
        <v>18798</v>
      </c>
      <c r="FG18805" s="55" t="s">
        <v>1250</v>
      </c>
      <c r="FH18805" s="55" t="s">
        <v>1260</v>
      </c>
      <c r="FI18805" s="55">
        <v>40</v>
      </c>
      <c r="FJ18805" s="55">
        <v>540000</v>
      </c>
      <c r="FK18805" s="55" t="s">
        <v>1249</v>
      </c>
      <c r="FL18805" s="55">
        <v>1</v>
      </c>
    </row>
    <row r="18806" ht="14.25" customHeight="1" outlineLevel="1" spans="162:168">
      <c r="FF18806" s="55">
        <v>18799</v>
      </c>
      <c r="FG18806" s="55" t="s">
        <v>1250</v>
      </c>
      <c r="FH18806" s="55" t="s">
        <v>1260</v>
      </c>
      <c r="FI18806" s="55">
        <v>41</v>
      </c>
      <c r="FJ18806" s="55">
        <v>0</v>
      </c>
      <c r="FK18806" s="55" t="s">
        <v>1249</v>
      </c>
      <c r="FL18806" s="55">
        <v>1</v>
      </c>
    </row>
    <row r="18807" ht="14.25" customHeight="1" outlineLevel="1" spans="162:168">
      <c r="FF18807" s="55">
        <v>18800</v>
      </c>
      <c r="FG18807" s="55" t="s">
        <v>1250</v>
      </c>
      <c r="FH18807" s="55" t="s">
        <v>1260</v>
      </c>
      <c r="FI18807" s="55">
        <v>41</v>
      </c>
      <c r="FJ18807" s="55">
        <v>1000</v>
      </c>
      <c r="FK18807" s="55" t="s">
        <v>1249</v>
      </c>
      <c r="FL18807" s="55">
        <v>1</v>
      </c>
    </row>
    <row r="18808" ht="14.25" customHeight="1" outlineLevel="1" spans="162:168">
      <c r="FF18808" s="55">
        <v>18801</v>
      </c>
      <c r="FG18808" s="55" t="s">
        <v>1250</v>
      </c>
      <c r="FH18808" s="55" t="s">
        <v>1260</v>
      </c>
      <c r="FI18808" s="55">
        <v>41</v>
      </c>
      <c r="FJ18808" s="55">
        <v>2500</v>
      </c>
      <c r="FK18808" s="55" t="s">
        <v>1249</v>
      </c>
      <c r="FL18808" s="55">
        <v>1</v>
      </c>
    </row>
    <row r="18809" ht="14.25" customHeight="1" outlineLevel="1" spans="162:168">
      <c r="FF18809" s="55">
        <v>18802</v>
      </c>
      <c r="FG18809" s="55" t="s">
        <v>1250</v>
      </c>
      <c r="FH18809" s="55" t="s">
        <v>1260</v>
      </c>
      <c r="FI18809" s="55">
        <v>41</v>
      </c>
      <c r="FJ18809" s="55">
        <v>5000</v>
      </c>
      <c r="FK18809" s="55" t="s">
        <v>1249</v>
      </c>
      <c r="FL18809" s="55">
        <v>1</v>
      </c>
    </row>
    <row r="18810" ht="14.25" customHeight="1" outlineLevel="1" spans="162:168">
      <c r="FF18810" s="55">
        <v>18803</v>
      </c>
      <c r="FG18810" s="55" t="s">
        <v>1250</v>
      </c>
      <c r="FH18810" s="55" t="s">
        <v>1260</v>
      </c>
      <c r="FI18810" s="55">
        <v>41</v>
      </c>
      <c r="FJ18810" s="55">
        <v>10000</v>
      </c>
      <c r="FK18810" s="55" t="s">
        <v>1249</v>
      </c>
      <c r="FL18810" s="55">
        <v>1</v>
      </c>
    </row>
    <row r="18811" ht="14.25" customHeight="1" outlineLevel="1" spans="162:168">
      <c r="FF18811" s="55">
        <v>18804</v>
      </c>
      <c r="FG18811" s="55" t="s">
        <v>1250</v>
      </c>
      <c r="FH18811" s="55" t="s">
        <v>1260</v>
      </c>
      <c r="FI18811" s="55">
        <v>41</v>
      </c>
      <c r="FJ18811" s="55">
        <v>25000</v>
      </c>
      <c r="FK18811" s="55" t="s">
        <v>1249</v>
      </c>
      <c r="FL18811" s="55">
        <v>1</v>
      </c>
    </row>
    <row r="18812" ht="14.25" customHeight="1" outlineLevel="1" spans="162:168">
      <c r="FF18812" s="55">
        <v>18805</v>
      </c>
      <c r="FG18812" s="55" t="s">
        <v>1250</v>
      </c>
      <c r="FH18812" s="55" t="s">
        <v>1260</v>
      </c>
      <c r="FI18812" s="55">
        <v>41</v>
      </c>
      <c r="FJ18812" s="55">
        <v>50000</v>
      </c>
      <c r="FK18812" s="55" t="s">
        <v>1249</v>
      </c>
      <c r="FL18812" s="55">
        <v>1</v>
      </c>
    </row>
    <row r="18813" ht="14.25" customHeight="1" outlineLevel="1" spans="162:168">
      <c r="FF18813" s="55">
        <v>18806</v>
      </c>
      <c r="FG18813" s="55" t="s">
        <v>1250</v>
      </c>
      <c r="FH18813" s="55" t="s">
        <v>1260</v>
      </c>
      <c r="FI18813" s="55">
        <v>41</v>
      </c>
      <c r="FJ18813" s="55">
        <v>80000</v>
      </c>
      <c r="FK18813" s="55" t="s">
        <v>1249</v>
      </c>
      <c r="FL18813" s="55">
        <v>1</v>
      </c>
    </row>
    <row r="18814" ht="14.25" customHeight="1" outlineLevel="1" spans="162:168">
      <c r="FF18814" s="55">
        <v>18807</v>
      </c>
      <c r="FG18814" s="55" t="s">
        <v>1250</v>
      </c>
      <c r="FH18814" s="55" t="s">
        <v>1260</v>
      </c>
      <c r="FI18814" s="55">
        <v>41</v>
      </c>
      <c r="FJ18814" s="55">
        <v>130000</v>
      </c>
      <c r="FK18814" s="55" t="s">
        <v>1249</v>
      </c>
      <c r="FL18814" s="55">
        <v>1</v>
      </c>
    </row>
    <row r="18815" ht="14.25" customHeight="1" outlineLevel="1" spans="162:168">
      <c r="FF18815" s="55">
        <v>18808</v>
      </c>
      <c r="FG18815" s="55" t="s">
        <v>1250</v>
      </c>
      <c r="FH18815" s="55" t="s">
        <v>1260</v>
      </c>
      <c r="FI18815" s="55">
        <v>41</v>
      </c>
      <c r="FJ18815" s="55">
        <v>260000</v>
      </c>
      <c r="FK18815" s="55" t="s">
        <v>1249</v>
      </c>
      <c r="FL18815" s="55">
        <v>1</v>
      </c>
    </row>
    <row r="18816" ht="14.25" customHeight="1" outlineLevel="1" spans="162:168">
      <c r="FF18816" s="55">
        <v>18809</v>
      </c>
      <c r="FG18816" s="55" t="s">
        <v>1250</v>
      </c>
      <c r="FH18816" s="55" t="s">
        <v>1260</v>
      </c>
      <c r="FI18816" s="55">
        <v>41</v>
      </c>
      <c r="FJ18816" s="55">
        <v>400000</v>
      </c>
      <c r="FK18816" s="55" t="s">
        <v>1249</v>
      </c>
      <c r="FL18816" s="55">
        <v>1</v>
      </c>
    </row>
    <row r="18817" ht="14.25" customHeight="1" outlineLevel="1" spans="162:168">
      <c r="FF18817" s="55">
        <v>18810</v>
      </c>
      <c r="FG18817" s="55" t="s">
        <v>1250</v>
      </c>
      <c r="FH18817" s="55" t="s">
        <v>1260</v>
      </c>
      <c r="FI18817" s="55">
        <v>41</v>
      </c>
      <c r="FJ18817" s="55">
        <v>530000</v>
      </c>
      <c r="FK18817" s="55" t="s">
        <v>1249</v>
      </c>
      <c r="FL18817" s="55">
        <v>1</v>
      </c>
    </row>
    <row r="18818" ht="14.25" customHeight="1" outlineLevel="1" spans="162:168">
      <c r="FF18818" s="55">
        <v>18811</v>
      </c>
      <c r="FG18818" s="55" t="s">
        <v>1250</v>
      </c>
      <c r="FH18818" s="55" t="s">
        <v>1260</v>
      </c>
      <c r="FI18818" s="55">
        <v>41</v>
      </c>
      <c r="FJ18818" s="55">
        <v>540000</v>
      </c>
      <c r="FK18818" s="55" t="s">
        <v>1249</v>
      </c>
      <c r="FL18818" s="55">
        <v>1</v>
      </c>
    </row>
    <row r="18819" ht="14.25" customHeight="1" outlineLevel="1" spans="162:168">
      <c r="FF18819" s="55">
        <v>18812</v>
      </c>
      <c r="FG18819" s="55" t="s">
        <v>1250</v>
      </c>
      <c r="FH18819" s="55" t="s">
        <v>1260</v>
      </c>
      <c r="FI18819" s="55">
        <v>42</v>
      </c>
      <c r="FJ18819" s="55">
        <v>0</v>
      </c>
      <c r="FK18819" s="55" t="s">
        <v>1249</v>
      </c>
      <c r="FL18819" s="55">
        <v>1</v>
      </c>
    </row>
    <row r="18820" ht="14.25" customHeight="1" outlineLevel="1" spans="162:168">
      <c r="FF18820" s="55">
        <v>18813</v>
      </c>
      <c r="FG18820" s="55" t="s">
        <v>1250</v>
      </c>
      <c r="FH18820" s="55" t="s">
        <v>1260</v>
      </c>
      <c r="FI18820" s="55">
        <v>42</v>
      </c>
      <c r="FJ18820" s="55">
        <v>1000</v>
      </c>
      <c r="FK18820" s="55" t="s">
        <v>1249</v>
      </c>
      <c r="FL18820" s="55">
        <v>1</v>
      </c>
    </row>
    <row r="18821" ht="14.25" customHeight="1" outlineLevel="1" spans="162:168">
      <c r="FF18821" s="55">
        <v>18814</v>
      </c>
      <c r="FG18821" s="55" t="s">
        <v>1250</v>
      </c>
      <c r="FH18821" s="55" t="s">
        <v>1260</v>
      </c>
      <c r="FI18821" s="55">
        <v>42</v>
      </c>
      <c r="FJ18821" s="55">
        <v>2500</v>
      </c>
      <c r="FK18821" s="55" t="s">
        <v>1249</v>
      </c>
      <c r="FL18821" s="55">
        <v>1</v>
      </c>
    </row>
    <row r="18822" ht="14.25" customHeight="1" outlineLevel="1" spans="162:168">
      <c r="FF18822" s="55">
        <v>18815</v>
      </c>
      <c r="FG18822" s="55" t="s">
        <v>1250</v>
      </c>
      <c r="FH18822" s="55" t="s">
        <v>1260</v>
      </c>
      <c r="FI18822" s="55">
        <v>42</v>
      </c>
      <c r="FJ18822" s="55">
        <v>10000</v>
      </c>
      <c r="FK18822" s="55" t="s">
        <v>1249</v>
      </c>
      <c r="FL18822" s="55">
        <v>1</v>
      </c>
    </row>
    <row r="18823" ht="14.25" customHeight="1" outlineLevel="1" spans="162:168">
      <c r="FF18823" s="55">
        <v>18816</v>
      </c>
      <c r="FG18823" s="55" t="s">
        <v>1250</v>
      </c>
      <c r="FH18823" s="55" t="s">
        <v>1260</v>
      </c>
      <c r="FI18823" s="55">
        <v>42</v>
      </c>
      <c r="FJ18823" s="55">
        <v>25000</v>
      </c>
      <c r="FK18823" s="55" t="s">
        <v>1249</v>
      </c>
      <c r="FL18823" s="55">
        <v>1</v>
      </c>
    </row>
    <row r="18824" ht="14.25" customHeight="1" outlineLevel="1" spans="162:168">
      <c r="FF18824" s="55">
        <v>18817</v>
      </c>
      <c r="FG18824" s="55" t="s">
        <v>1250</v>
      </c>
      <c r="FH18824" s="55" t="s">
        <v>1260</v>
      </c>
      <c r="FI18824" s="55">
        <v>42</v>
      </c>
      <c r="FJ18824" s="55">
        <v>50000</v>
      </c>
      <c r="FK18824" s="55" t="s">
        <v>1249</v>
      </c>
      <c r="FL18824" s="55">
        <v>1</v>
      </c>
    </row>
    <row r="18825" ht="14.25" customHeight="1" outlineLevel="1" spans="162:168">
      <c r="FF18825" s="55">
        <v>18818</v>
      </c>
      <c r="FG18825" s="55" t="s">
        <v>1250</v>
      </c>
      <c r="FH18825" s="55" t="s">
        <v>1260</v>
      </c>
      <c r="FI18825" s="55">
        <v>42</v>
      </c>
      <c r="FJ18825" s="55">
        <v>80000</v>
      </c>
      <c r="FK18825" s="55" t="s">
        <v>1249</v>
      </c>
      <c r="FL18825" s="55">
        <v>1</v>
      </c>
    </row>
    <row r="18826" ht="14.25" customHeight="1" outlineLevel="1" spans="162:168">
      <c r="FF18826" s="55">
        <v>18819</v>
      </c>
      <c r="FG18826" s="55" t="s">
        <v>1250</v>
      </c>
      <c r="FH18826" s="55" t="s">
        <v>1260</v>
      </c>
      <c r="FI18826" s="55">
        <v>42</v>
      </c>
      <c r="FJ18826" s="55">
        <v>130000</v>
      </c>
      <c r="FK18826" s="55" t="s">
        <v>1249</v>
      </c>
      <c r="FL18826" s="55">
        <v>1</v>
      </c>
    </row>
    <row r="18827" ht="14.25" customHeight="1" outlineLevel="1" spans="162:168">
      <c r="FF18827" s="55">
        <v>18820</v>
      </c>
      <c r="FG18827" s="55" t="s">
        <v>1250</v>
      </c>
      <c r="FH18827" s="55" t="s">
        <v>1260</v>
      </c>
      <c r="FI18827" s="55">
        <v>42</v>
      </c>
      <c r="FJ18827" s="55">
        <v>260000</v>
      </c>
      <c r="FK18827" s="55" t="s">
        <v>1249</v>
      </c>
      <c r="FL18827" s="55">
        <v>0.9</v>
      </c>
    </row>
    <row r="18828" ht="14.25" customHeight="1" outlineLevel="1" spans="162:168">
      <c r="FF18828" s="55">
        <v>18821</v>
      </c>
      <c r="FG18828" s="55" t="s">
        <v>1250</v>
      </c>
      <c r="FH18828" s="55" t="s">
        <v>1260</v>
      </c>
      <c r="FI18828" s="55">
        <v>42</v>
      </c>
      <c r="FJ18828" s="55">
        <v>400000</v>
      </c>
      <c r="FK18828" s="55" t="s">
        <v>1249</v>
      </c>
      <c r="FL18828" s="55">
        <v>0.9</v>
      </c>
    </row>
    <row r="18829" ht="14.25" customHeight="1" outlineLevel="1" spans="162:168">
      <c r="FF18829" s="55">
        <v>18822</v>
      </c>
      <c r="FG18829" s="55" t="s">
        <v>1250</v>
      </c>
      <c r="FH18829" s="55" t="s">
        <v>1260</v>
      </c>
      <c r="FI18829" s="55">
        <v>42</v>
      </c>
      <c r="FJ18829" s="55">
        <v>530000</v>
      </c>
      <c r="FK18829" s="55" t="s">
        <v>1249</v>
      </c>
      <c r="FL18829" s="55">
        <v>0.9</v>
      </c>
    </row>
    <row r="18830" ht="14.25" customHeight="1" outlineLevel="1" spans="162:168">
      <c r="FF18830" s="55">
        <v>18823</v>
      </c>
      <c r="FG18830" s="55" t="s">
        <v>1250</v>
      </c>
      <c r="FH18830" s="55" t="s">
        <v>1260</v>
      </c>
      <c r="FI18830" s="55">
        <v>42</v>
      </c>
      <c r="FJ18830" s="55">
        <v>540000</v>
      </c>
      <c r="FK18830" s="55" t="s">
        <v>1249</v>
      </c>
      <c r="FL18830" s="55">
        <v>0.9</v>
      </c>
    </row>
    <row r="18831" ht="14.25" customHeight="1" outlineLevel="1" spans="162:168">
      <c r="FF18831" s="55">
        <v>18824</v>
      </c>
      <c r="FG18831" s="55" t="s">
        <v>1250</v>
      </c>
      <c r="FH18831" s="55" t="s">
        <v>1260</v>
      </c>
      <c r="FI18831" s="55">
        <v>43</v>
      </c>
      <c r="FJ18831" s="55">
        <v>0</v>
      </c>
      <c r="FK18831" s="55" t="s">
        <v>1249</v>
      </c>
      <c r="FL18831" s="55">
        <v>1</v>
      </c>
    </row>
    <row r="18832" ht="14.25" customHeight="1" outlineLevel="1" spans="162:168">
      <c r="FF18832" s="55">
        <v>18825</v>
      </c>
      <c r="FG18832" s="55" t="s">
        <v>1250</v>
      </c>
      <c r="FH18832" s="55" t="s">
        <v>1260</v>
      </c>
      <c r="FI18832" s="55">
        <v>43</v>
      </c>
      <c r="FJ18832" s="55">
        <v>1000</v>
      </c>
      <c r="FK18832" s="55" t="s">
        <v>1249</v>
      </c>
      <c r="FL18832" s="55">
        <v>1</v>
      </c>
    </row>
    <row r="18833" ht="14.25" customHeight="1" outlineLevel="1" spans="162:168">
      <c r="FF18833" s="55">
        <v>18826</v>
      </c>
      <c r="FG18833" s="55" t="s">
        <v>1250</v>
      </c>
      <c r="FH18833" s="55" t="s">
        <v>1260</v>
      </c>
      <c r="FI18833" s="55">
        <v>43</v>
      </c>
      <c r="FJ18833" s="55">
        <v>2500</v>
      </c>
      <c r="FK18833" s="55" t="s">
        <v>1249</v>
      </c>
      <c r="FL18833" s="55">
        <v>1</v>
      </c>
    </row>
    <row r="18834" ht="14.25" customHeight="1" outlineLevel="1" spans="162:168">
      <c r="FF18834" s="55">
        <v>18827</v>
      </c>
      <c r="FG18834" s="55" t="s">
        <v>1250</v>
      </c>
      <c r="FH18834" s="55" t="s">
        <v>1260</v>
      </c>
      <c r="FI18834" s="55">
        <v>43</v>
      </c>
      <c r="FJ18834" s="55">
        <v>5000</v>
      </c>
      <c r="FK18834" s="55" t="s">
        <v>1249</v>
      </c>
      <c r="FL18834" s="55">
        <v>1</v>
      </c>
    </row>
    <row r="18835" ht="14.25" customHeight="1" outlineLevel="1" spans="162:168">
      <c r="FF18835" s="55">
        <v>18828</v>
      </c>
      <c r="FG18835" s="55" t="s">
        <v>1250</v>
      </c>
      <c r="FH18835" s="55" t="s">
        <v>1260</v>
      </c>
      <c r="FI18835" s="55">
        <v>43</v>
      </c>
      <c r="FJ18835" s="55">
        <v>10000</v>
      </c>
      <c r="FK18835" s="55" t="s">
        <v>1249</v>
      </c>
      <c r="FL18835" s="55">
        <v>1</v>
      </c>
    </row>
    <row r="18836" ht="14.25" customHeight="1" outlineLevel="1" spans="162:168">
      <c r="FF18836" s="55">
        <v>18829</v>
      </c>
      <c r="FG18836" s="55" t="s">
        <v>1250</v>
      </c>
      <c r="FH18836" s="55" t="s">
        <v>1260</v>
      </c>
      <c r="FI18836" s="55">
        <v>43</v>
      </c>
      <c r="FJ18836" s="55">
        <v>25000</v>
      </c>
      <c r="FK18836" s="55" t="s">
        <v>1249</v>
      </c>
      <c r="FL18836" s="55">
        <v>1</v>
      </c>
    </row>
    <row r="18837" ht="14.25" customHeight="1" outlineLevel="1" spans="162:168">
      <c r="FF18837" s="55">
        <v>18830</v>
      </c>
      <c r="FG18837" s="55" t="s">
        <v>1250</v>
      </c>
      <c r="FH18837" s="55" t="s">
        <v>1260</v>
      </c>
      <c r="FI18837" s="55">
        <v>43</v>
      </c>
      <c r="FJ18837" s="55">
        <v>50000</v>
      </c>
      <c r="FK18837" s="55" t="s">
        <v>1249</v>
      </c>
      <c r="FL18837" s="55">
        <v>1</v>
      </c>
    </row>
    <row r="18838" ht="14.25" customHeight="1" outlineLevel="1" spans="162:168">
      <c r="FF18838" s="55">
        <v>18831</v>
      </c>
      <c r="FG18838" s="55" t="s">
        <v>1250</v>
      </c>
      <c r="FH18838" s="55" t="s">
        <v>1260</v>
      </c>
      <c r="FI18838" s="55">
        <v>43</v>
      </c>
      <c r="FJ18838" s="55">
        <v>80000</v>
      </c>
      <c r="FK18838" s="55" t="s">
        <v>1249</v>
      </c>
      <c r="FL18838" s="55">
        <v>1</v>
      </c>
    </row>
    <row r="18839" ht="14.25" customHeight="1" outlineLevel="1" spans="162:168">
      <c r="FF18839" s="55">
        <v>18832</v>
      </c>
      <c r="FG18839" s="55" t="s">
        <v>1250</v>
      </c>
      <c r="FH18839" s="55" t="s">
        <v>1260</v>
      </c>
      <c r="FI18839" s="55">
        <v>43</v>
      </c>
      <c r="FJ18839" s="55">
        <v>130000</v>
      </c>
      <c r="FK18839" s="55" t="s">
        <v>1249</v>
      </c>
      <c r="FL18839" s="55">
        <v>1</v>
      </c>
    </row>
    <row r="18840" ht="14.25" customHeight="1" outlineLevel="1" spans="162:168">
      <c r="FF18840" s="55">
        <v>18833</v>
      </c>
      <c r="FG18840" s="55" t="s">
        <v>1250</v>
      </c>
      <c r="FH18840" s="55" t="s">
        <v>1260</v>
      </c>
      <c r="FI18840" s="55">
        <v>43</v>
      </c>
      <c r="FJ18840" s="55">
        <v>260000</v>
      </c>
      <c r="FK18840" s="55" t="s">
        <v>1249</v>
      </c>
      <c r="FL18840" s="55">
        <v>0.9</v>
      </c>
    </row>
    <row r="18841" ht="14.25" customHeight="1" outlineLevel="1" spans="162:168">
      <c r="FF18841" s="55">
        <v>18834</v>
      </c>
      <c r="FG18841" s="55" t="s">
        <v>1250</v>
      </c>
      <c r="FH18841" s="55" t="s">
        <v>1260</v>
      </c>
      <c r="FI18841" s="55">
        <v>43</v>
      </c>
      <c r="FJ18841" s="55">
        <v>400000</v>
      </c>
      <c r="FK18841" s="55" t="s">
        <v>1249</v>
      </c>
      <c r="FL18841" s="55">
        <v>0.9</v>
      </c>
    </row>
    <row r="18842" ht="14.25" customHeight="1" outlineLevel="1" spans="162:168">
      <c r="FF18842" s="55">
        <v>18835</v>
      </c>
      <c r="FG18842" s="55" t="s">
        <v>1250</v>
      </c>
      <c r="FH18842" s="55" t="s">
        <v>1260</v>
      </c>
      <c r="FI18842" s="55">
        <v>43</v>
      </c>
      <c r="FJ18842" s="55">
        <v>530000</v>
      </c>
      <c r="FK18842" s="55" t="s">
        <v>1249</v>
      </c>
      <c r="FL18842" s="55">
        <v>0.9</v>
      </c>
    </row>
    <row r="18843" ht="14.25" customHeight="1" outlineLevel="1" spans="162:168">
      <c r="FF18843" s="55">
        <v>18836</v>
      </c>
      <c r="FG18843" s="55" t="s">
        <v>1250</v>
      </c>
      <c r="FH18843" s="55" t="s">
        <v>1260</v>
      </c>
      <c r="FI18843" s="55">
        <v>43</v>
      </c>
      <c r="FJ18843" s="55">
        <v>540000</v>
      </c>
      <c r="FK18843" s="55" t="s">
        <v>1249</v>
      </c>
      <c r="FL18843" s="55">
        <v>0.9</v>
      </c>
    </row>
    <row r="18844" ht="14.25" customHeight="1" outlineLevel="1" spans="162:168">
      <c r="FF18844" s="55">
        <v>18837</v>
      </c>
      <c r="FG18844" s="55" t="s">
        <v>1250</v>
      </c>
      <c r="FH18844" s="55" t="s">
        <v>1260</v>
      </c>
      <c r="FI18844" s="55">
        <v>44</v>
      </c>
      <c r="FJ18844" s="55">
        <v>0</v>
      </c>
      <c r="FK18844" s="55" t="s">
        <v>1249</v>
      </c>
      <c r="FL18844" s="55">
        <v>1</v>
      </c>
    </row>
    <row r="18845" ht="14.25" customHeight="1" outlineLevel="1" spans="162:168">
      <c r="FF18845" s="55">
        <v>18838</v>
      </c>
      <c r="FG18845" s="55" t="s">
        <v>1250</v>
      </c>
      <c r="FH18845" s="55" t="s">
        <v>1260</v>
      </c>
      <c r="FI18845" s="55">
        <v>44</v>
      </c>
      <c r="FJ18845" s="55">
        <v>1000</v>
      </c>
      <c r="FK18845" s="55" t="s">
        <v>1249</v>
      </c>
      <c r="FL18845" s="55">
        <v>1</v>
      </c>
    </row>
    <row r="18846" ht="14.25" customHeight="1" outlineLevel="1" spans="162:168">
      <c r="FF18846" s="55">
        <v>18839</v>
      </c>
      <c r="FG18846" s="55" t="s">
        <v>1250</v>
      </c>
      <c r="FH18846" s="55" t="s">
        <v>1260</v>
      </c>
      <c r="FI18846" s="55">
        <v>44</v>
      </c>
      <c r="FJ18846" s="55">
        <v>2500</v>
      </c>
      <c r="FK18846" s="55" t="s">
        <v>1249</v>
      </c>
      <c r="FL18846" s="55">
        <v>1</v>
      </c>
    </row>
    <row r="18847" ht="14.25" customHeight="1" outlineLevel="1" spans="162:168">
      <c r="FF18847" s="55">
        <v>18840</v>
      </c>
      <c r="FG18847" s="55" t="s">
        <v>1250</v>
      </c>
      <c r="FH18847" s="55" t="s">
        <v>1260</v>
      </c>
      <c r="FI18847" s="55">
        <v>44</v>
      </c>
      <c r="FJ18847" s="55">
        <v>5000</v>
      </c>
      <c r="FK18847" s="55" t="s">
        <v>1249</v>
      </c>
      <c r="FL18847" s="55">
        <v>1</v>
      </c>
    </row>
    <row r="18848" ht="14.25" customHeight="1" outlineLevel="1" spans="162:168">
      <c r="FF18848" s="55">
        <v>18841</v>
      </c>
      <c r="FG18848" s="55" t="s">
        <v>1250</v>
      </c>
      <c r="FH18848" s="55" t="s">
        <v>1260</v>
      </c>
      <c r="FI18848" s="55">
        <v>44</v>
      </c>
      <c r="FJ18848" s="55">
        <v>10000</v>
      </c>
      <c r="FK18848" s="55" t="s">
        <v>1249</v>
      </c>
      <c r="FL18848" s="55">
        <v>1</v>
      </c>
    </row>
    <row r="18849" ht="14.25" customHeight="1" outlineLevel="1" spans="162:168">
      <c r="FF18849" s="55">
        <v>18842</v>
      </c>
      <c r="FG18849" s="55" t="s">
        <v>1250</v>
      </c>
      <c r="FH18849" s="55" t="s">
        <v>1260</v>
      </c>
      <c r="FI18849" s="55">
        <v>44</v>
      </c>
      <c r="FJ18849" s="55">
        <v>25000</v>
      </c>
      <c r="FK18849" s="55" t="s">
        <v>1249</v>
      </c>
      <c r="FL18849" s="55">
        <v>1</v>
      </c>
    </row>
    <row r="18850" ht="14.25" customHeight="1" outlineLevel="1" spans="162:168">
      <c r="FF18850" s="55">
        <v>18843</v>
      </c>
      <c r="FG18850" s="55" t="s">
        <v>1250</v>
      </c>
      <c r="FH18850" s="55" t="s">
        <v>1260</v>
      </c>
      <c r="FI18850" s="55">
        <v>44</v>
      </c>
      <c r="FJ18850" s="55">
        <v>50000</v>
      </c>
      <c r="FK18850" s="55" t="s">
        <v>1249</v>
      </c>
      <c r="FL18850" s="55">
        <v>1</v>
      </c>
    </row>
    <row r="18851" ht="14.25" customHeight="1" outlineLevel="1" spans="162:168">
      <c r="FF18851" s="55">
        <v>18844</v>
      </c>
      <c r="FG18851" s="55" t="s">
        <v>1250</v>
      </c>
      <c r="FH18851" s="55" t="s">
        <v>1260</v>
      </c>
      <c r="FI18851" s="55">
        <v>44</v>
      </c>
      <c r="FJ18851" s="55">
        <v>80000</v>
      </c>
      <c r="FK18851" s="55" t="s">
        <v>1249</v>
      </c>
      <c r="FL18851" s="55">
        <v>1</v>
      </c>
    </row>
    <row r="18852" ht="14.25" customHeight="1" outlineLevel="1" spans="162:168">
      <c r="FF18852" s="55">
        <v>18845</v>
      </c>
      <c r="FG18852" s="55" t="s">
        <v>1250</v>
      </c>
      <c r="FH18852" s="55" t="s">
        <v>1260</v>
      </c>
      <c r="FI18852" s="55">
        <v>44</v>
      </c>
      <c r="FJ18852" s="55">
        <v>130000</v>
      </c>
      <c r="FK18852" s="55" t="s">
        <v>1249</v>
      </c>
      <c r="FL18852" s="55">
        <v>1</v>
      </c>
    </row>
    <row r="18853" ht="14.25" customHeight="1" outlineLevel="1" spans="162:168">
      <c r="FF18853" s="55">
        <v>18846</v>
      </c>
      <c r="FG18853" s="55" t="s">
        <v>1250</v>
      </c>
      <c r="FH18853" s="55" t="s">
        <v>1260</v>
      </c>
      <c r="FI18853" s="55">
        <v>44</v>
      </c>
      <c r="FJ18853" s="55">
        <v>260000</v>
      </c>
      <c r="FK18853" s="55" t="s">
        <v>1249</v>
      </c>
      <c r="FL18853" s="55">
        <v>1</v>
      </c>
    </row>
    <row r="18854" ht="14.25" customHeight="1" outlineLevel="1" spans="162:168">
      <c r="FF18854" s="55">
        <v>18847</v>
      </c>
      <c r="FG18854" s="55" t="s">
        <v>1250</v>
      </c>
      <c r="FH18854" s="55" t="s">
        <v>1260</v>
      </c>
      <c r="FI18854" s="55">
        <v>44</v>
      </c>
      <c r="FJ18854" s="55">
        <v>400000</v>
      </c>
      <c r="FK18854" s="55" t="s">
        <v>1249</v>
      </c>
      <c r="FL18854" s="55">
        <v>1</v>
      </c>
    </row>
    <row r="18855" ht="14.25" customHeight="1" outlineLevel="1" spans="162:168">
      <c r="FF18855" s="55">
        <v>18848</v>
      </c>
      <c r="FG18855" s="55" t="s">
        <v>1250</v>
      </c>
      <c r="FH18855" s="55" t="s">
        <v>1260</v>
      </c>
      <c r="FI18855" s="55">
        <v>44</v>
      </c>
      <c r="FJ18855" s="55">
        <v>530000</v>
      </c>
      <c r="FK18855" s="55" t="s">
        <v>1249</v>
      </c>
      <c r="FL18855" s="55">
        <v>1</v>
      </c>
    </row>
    <row r="18856" ht="14.25" customHeight="1" outlineLevel="1" spans="162:168">
      <c r="FF18856" s="55">
        <v>18849</v>
      </c>
      <c r="FG18856" s="55" t="s">
        <v>1250</v>
      </c>
      <c r="FH18856" s="55" t="s">
        <v>1260</v>
      </c>
      <c r="FI18856" s="55">
        <v>44</v>
      </c>
      <c r="FJ18856" s="55">
        <v>540000</v>
      </c>
      <c r="FK18856" s="55" t="s">
        <v>1249</v>
      </c>
      <c r="FL18856" s="55">
        <v>1</v>
      </c>
    </row>
    <row r="18857" ht="14.25" customHeight="1" outlineLevel="1" spans="162:168">
      <c r="FF18857" s="55">
        <v>18850</v>
      </c>
      <c r="FG18857" s="55" t="s">
        <v>1250</v>
      </c>
      <c r="FH18857" s="55" t="s">
        <v>1260</v>
      </c>
      <c r="FI18857" s="55">
        <v>45</v>
      </c>
      <c r="FJ18857" s="55">
        <v>0</v>
      </c>
      <c r="FK18857" s="55" t="s">
        <v>1249</v>
      </c>
      <c r="FL18857" s="55">
        <v>1</v>
      </c>
    </row>
    <row r="18858" ht="14.25" customHeight="1" outlineLevel="1" spans="162:168">
      <c r="FF18858" s="55">
        <v>18851</v>
      </c>
      <c r="FG18858" s="55" t="s">
        <v>1250</v>
      </c>
      <c r="FH18858" s="55" t="s">
        <v>1260</v>
      </c>
      <c r="FI18858" s="55">
        <v>45</v>
      </c>
      <c r="FJ18858" s="55">
        <v>1000</v>
      </c>
      <c r="FK18858" s="55" t="s">
        <v>1249</v>
      </c>
      <c r="FL18858" s="55">
        <v>1</v>
      </c>
    </row>
    <row r="18859" ht="14.25" customHeight="1" outlineLevel="1" spans="162:168">
      <c r="FF18859" s="55">
        <v>18852</v>
      </c>
      <c r="FG18859" s="55" t="s">
        <v>1250</v>
      </c>
      <c r="FH18859" s="55" t="s">
        <v>1260</v>
      </c>
      <c r="FI18859" s="55">
        <v>45</v>
      </c>
      <c r="FJ18859" s="55">
        <v>2500</v>
      </c>
      <c r="FK18859" s="55" t="s">
        <v>1249</v>
      </c>
      <c r="FL18859" s="55">
        <v>1</v>
      </c>
    </row>
    <row r="18860" ht="14.25" customHeight="1" outlineLevel="1" spans="162:168">
      <c r="FF18860" s="55">
        <v>18853</v>
      </c>
      <c r="FG18860" s="55" t="s">
        <v>1250</v>
      </c>
      <c r="FH18860" s="55" t="s">
        <v>1260</v>
      </c>
      <c r="FI18860" s="55">
        <v>45</v>
      </c>
      <c r="FJ18860" s="55">
        <v>5000</v>
      </c>
      <c r="FK18860" s="55" t="s">
        <v>1249</v>
      </c>
      <c r="FL18860" s="55">
        <v>1</v>
      </c>
    </row>
    <row r="18861" ht="14.25" customHeight="1" outlineLevel="1" spans="162:168">
      <c r="FF18861" s="55">
        <v>18854</v>
      </c>
      <c r="FG18861" s="55" t="s">
        <v>1250</v>
      </c>
      <c r="FH18861" s="55" t="s">
        <v>1260</v>
      </c>
      <c r="FI18861" s="55">
        <v>45</v>
      </c>
      <c r="FJ18861" s="55">
        <v>10000</v>
      </c>
      <c r="FK18861" s="55" t="s">
        <v>1249</v>
      </c>
      <c r="FL18861" s="55">
        <v>1</v>
      </c>
    </row>
    <row r="18862" ht="14.25" customHeight="1" outlineLevel="1" spans="162:168">
      <c r="FF18862" s="55">
        <v>18855</v>
      </c>
      <c r="FG18862" s="55" t="s">
        <v>1250</v>
      </c>
      <c r="FH18862" s="55" t="s">
        <v>1260</v>
      </c>
      <c r="FI18862" s="55">
        <v>45</v>
      </c>
      <c r="FJ18862" s="55">
        <v>25000</v>
      </c>
      <c r="FK18862" s="55" t="s">
        <v>1249</v>
      </c>
      <c r="FL18862" s="55">
        <v>1</v>
      </c>
    </row>
    <row r="18863" ht="14.25" customHeight="1" outlineLevel="1" spans="162:168">
      <c r="FF18863" s="55">
        <v>18856</v>
      </c>
      <c r="FG18863" s="55" t="s">
        <v>1250</v>
      </c>
      <c r="FH18863" s="55" t="s">
        <v>1260</v>
      </c>
      <c r="FI18863" s="55">
        <v>45</v>
      </c>
      <c r="FJ18863" s="55">
        <v>50000</v>
      </c>
      <c r="FK18863" s="55" t="s">
        <v>1249</v>
      </c>
      <c r="FL18863" s="55">
        <v>1</v>
      </c>
    </row>
    <row r="18864" ht="14.25" customHeight="1" outlineLevel="1" spans="162:168">
      <c r="FF18864" s="55">
        <v>18857</v>
      </c>
      <c r="FG18864" s="55" t="s">
        <v>1250</v>
      </c>
      <c r="FH18864" s="55" t="s">
        <v>1260</v>
      </c>
      <c r="FI18864" s="55">
        <v>45</v>
      </c>
      <c r="FJ18864" s="55">
        <v>80000</v>
      </c>
      <c r="FK18864" s="55" t="s">
        <v>1249</v>
      </c>
      <c r="FL18864" s="55">
        <v>1</v>
      </c>
    </row>
    <row r="18865" ht="14.25" customHeight="1" outlineLevel="1" spans="162:168">
      <c r="FF18865" s="55">
        <v>18858</v>
      </c>
      <c r="FG18865" s="55" t="s">
        <v>1250</v>
      </c>
      <c r="FH18865" s="55" t="s">
        <v>1260</v>
      </c>
      <c r="FI18865" s="55">
        <v>45</v>
      </c>
      <c r="FJ18865" s="55">
        <v>130000</v>
      </c>
      <c r="FK18865" s="55" t="s">
        <v>1249</v>
      </c>
      <c r="FL18865" s="55">
        <v>1</v>
      </c>
    </row>
    <row r="18866" ht="14.25" customHeight="1" outlineLevel="1" spans="162:168">
      <c r="FF18866" s="55">
        <v>18859</v>
      </c>
      <c r="FG18866" s="55" t="s">
        <v>1250</v>
      </c>
      <c r="FH18866" s="55" t="s">
        <v>1260</v>
      </c>
      <c r="FI18866" s="55">
        <v>45</v>
      </c>
      <c r="FJ18866" s="55">
        <v>260000</v>
      </c>
      <c r="FK18866" s="55" t="s">
        <v>1249</v>
      </c>
      <c r="FL18866" s="55">
        <v>1</v>
      </c>
    </row>
    <row r="18867" ht="14.25" customHeight="1" outlineLevel="1" spans="162:168">
      <c r="FF18867" s="55">
        <v>18860</v>
      </c>
      <c r="FG18867" s="55" t="s">
        <v>1250</v>
      </c>
      <c r="FH18867" s="55" t="s">
        <v>1260</v>
      </c>
      <c r="FI18867" s="55">
        <v>45</v>
      </c>
      <c r="FJ18867" s="55">
        <v>400000</v>
      </c>
      <c r="FK18867" s="55" t="s">
        <v>1249</v>
      </c>
      <c r="FL18867" s="55">
        <v>1</v>
      </c>
    </row>
    <row r="18868" ht="14.25" customHeight="1" outlineLevel="1" spans="162:168">
      <c r="FF18868" s="55">
        <v>18861</v>
      </c>
      <c r="FG18868" s="55" t="s">
        <v>1250</v>
      </c>
      <c r="FH18868" s="55" t="s">
        <v>1260</v>
      </c>
      <c r="FI18868" s="55">
        <v>45</v>
      </c>
      <c r="FJ18868" s="55">
        <v>530000</v>
      </c>
      <c r="FK18868" s="55" t="s">
        <v>1249</v>
      </c>
      <c r="FL18868" s="55">
        <v>1</v>
      </c>
    </row>
    <row r="18869" ht="14.25" customHeight="1" outlineLevel="1" spans="162:168">
      <c r="FF18869" s="55">
        <v>18862</v>
      </c>
      <c r="FG18869" s="55" t="s">
        <v>1250</v>
      </c>
      <c r="FH18869" s="55" t="s">
        <v>1260</v>
      </c>
      <c r="FI18869" s="55">
        <v>45</v>
      </c>
      <c r="FJ18869" s="55">
        <v>540000</v>
      </c>
      <c r="FK18869" s="55" t="s">
        <v>1249</v>
      </c>
      <c r="FL18869" s="55">
        <v>1</v>
      </c>
    </row>
    <row r="18870" ht="14.25" customHeight="1" outlineLevel="1" spans="162:168">
      <c r="FF18870" s="55">
        <v>18863</v>
      </c>
      <c r="FG18870" s="55" t="s">
        <v>1250</v>
      </c>
      <c r="FH18870" s="55" t="s">
        <v>1260</v>
      </c>
      <c r="FI18870" s="55">
        <v>46</v>
      </c>
      <c r="FJ18870" s="55">
        <v>0</v>
      </c>
      <c r="FK18870" s="55" t="s">
        <v>1249</v>
      </c>
      <c r="FL18870" s="55">
        <v>1</v>
      </c>
    </row>
    <row r="18871" ht="14.25" customHeight="1" outlineLevel="1" spans="162:168">
      <c r="FF18871" s="55">
        <v>18864</v>
      </c>
      <c r="FG18871" s="55" t="s">
        <v>1250</v>
      </c>
      <c r="FH18871" s="55" t="s">
        <v>1260</v>
      </c>
      <c r="FI18871" s="55">
        <v>46</v>
      </c>
      <c r="FJ18871" s="55">
        <v>1000</v>
      </c>
      <c r="FK18871" s="55" t="s">
        <v>1249</v>
      </c>
      <c r="FL18871" s="55">
        <v>1</v>
      </c>
    </row>
    <row r="18872" ht="14.25" customHeight="1" outlineLevel="1" spans="162:168">
      <c r="FF18872" s="55">
        <v>18865</v>
      </c>
      <c r="FG18872" s="55" t="s">
        <v>1250</v>
      </c>
      <c r="FH18872" s="55" t="s">
        <v>1260</v>
      </c>
      <c r="FI18872" s="55">
        <v>46</v>
      </c>
      <c r="FJ18872" s="55">
        <v>2500</v>
      </c>
      <c r="FK18872" s="55" t="s">
        <v>1249</v>
      </c>
      <c r="FL18872" s="55">
        <v>1</v>
      </c>
    </row>
    <row r="18873" ht="14.25" customHeight="1" outlineLevel="1" spans="162:168">
      <c r="FF18873" s="55">
        <v>18866</v>
      </c>
      <c r="FG18873" s="55" t="s">
        <v>1250</v>
      </c>
      <c r="FH18873" s="55" t="s">
        <v>1260</v>
      </c>
      <c r="FI18873" s="55">
        <v>46</v>
      </c>
      <c r="FJ18873" s="55">
        <v>5000</v>
      </c>
      <c r="FK18873" s="55" t="s">
        <v>1249</v>
      </c>
      <c r="FL18873" s="55">
        <v>1</v>
      </c>
    </row>
    <row r="18874" ht="14.25" customHeight="1" outlineLevel="1" spans="162:168">
      <c r="FF18874" s="55">
        <v>18867</v>
      </c>
      <c r="FG18874" s="55" t="s">
        <v>1250</v>
      </c>
      <c r="FH18874" s="55" t="s">
        <v>1260</v>
      </c>
      <c r="FI18874" s="55">
        <v>46</v>
      </c>
      <c r="FJ18874" s="55">
        <v>10000</v>
      </c>
      <c r="FK18874" s="55" t="s">
        <v>1249</v>
      </c>
      <c r="FL18874" s="55">
        <v>1</v>
      </c>
    </row>
    <row r="18875" ht="14.25" customHeight="1" outlineLevel="1" spans="162:168">
      <c r="FF18875" s="55">
        <v>18868</v>
      </c>
      <c r="FG18875" s="55" t="s">
        <v>1250</v>
      </c>
      <c r="FH18875" s="55" t="s">
        <v>1260</v>
      </c>
      <c r="FI18875" s="55">
        <v>46</v>
      </c>
      <c r="FJ18875" s="55">
        <v>25000</v>
      </c>
      <c r="FK18875" s="55" t="s">
        <v>1249</v>
      </c>
      <c r="FL18875" s="55">
        <v>1</v>
      </c>
    </row>
    <row r="18876" ht="14.25" customHeight="1" outlineLevel="1" spans="162:168">
      <c r="FF18876" s="55">
        <v>18869</v>
      </c>
      <c r="FG18876" s="55" t="s">
        <v>1250</v>
      </c>
      <c r="FH18876" s="55" t="s">
        <v>1260</v>
      </c>
      <c r="FI18876" s="55">
        <v>46</v>
      </c>
      <c r="FJ18876" s="55">
        <v>50000</v>
      </c>
      <c r="FK18876" s="55" t="s">
        <v>1249</v>
      </c>
      <c r="FL18876" s="55">
        <v>1</v>
      </c>
    </row>
    <row r="18877" ht="14.25" customHeight="1" outlineLevel="1" spans="162:168">
      <c r="FF18877" s="55">
        <v>18870</v>
      </c>
      <c r="FG18877" s="55" t="s">
        <v>1250</v>
      </c>
      <c r="FH18877" s="55" t="s">
        <v>1260</v>
      </c>
      <c r="FI18877" s="55">
        <v>46</v>
      </c>
      <c r="FJ18877" s="55">
        <v>80000</v>
      </c>
      <c r="FK18877" s="55" t="s">
        <v>1249</v>
      </c>
      <c r="FL18877" s="55">
        <v>1</v>
      </c>
    </row>
    <row r="18878" ht="14.25" customHeight="1" outlineLevel="1" spans="162:168">
      <c r="FF18878" s="55">
        <v>18871</v>
      </c>
      <c r="FG18878" s="55" t="s">
        <v>1250</v>
      </c>
      <c r="FH18878" s="55" t="s">
        <v>1260</v>
      </c>
      <c r="FI18878" s="55">
        <v>46</v>
      </c>
      <c r="FJ18878" s="55">
        <v>130000</v>
      </c>
      <c r="FK18878" s="55" t="s">
        <v>1249</v>
      </c>
      <c r="FL18878" s="55">
        <v>1</v>
      </c>
    </row>
    <row r="18879" ht="14.25" customHeight="1" outlineLevel="1" spans="162:168">
      <c r="FF18879" s="55">
        <v>18872</v>
      </c>
      <c r="FG18879" s="55" t="s">
        <v>1250</v>
      </c>
      <c r="FH18879" s="55" t="s">
        <v>1260</v>
      </c>
      <c r="FI18879" s="55">
        <v>46</v>
      </c>
      <c r="FJ18879" s="55">
        <v>260000</v>
      </c>
      <c r="FK18879" s="55" t="s">
        <v>1249</v>
      </c>
      <c r="FL18879" s="55">
        <v>0.9</v>
      </c>
    </row>
    <row r="18880" ht="14.25" customHeight="1" outlineLevel="1" spans="162:168">
      <c r="FF18880" s="55">
        <v>18873</v>
      </c>
      <c r="FG18880" s="55" t="s">
        <v>1250</v>
      </c>
      <c r="FH18880" s="55" t="s">
        <v>1260</v>
      </c>
      <c r="FI18880" s="55">
        <v>46</v>
      </c>
      <c r="FJ18880" s="55">
        <v>400000</v>
      </c>
      <c r="FK18880" s="55" t="s">
        <v>1249</v>
      </c>
      <c r="FL18880" s="55">
        <v>0.9</v>
      </c>
    </row>
    <row r="18881" ht="14.25" customHeight="1" outlineLevel="1" spans="162:168">
      <c r="FF18881" s="55">
        <v>18874</v>
      </c>
      <c r="FG18881" s="55" t="s">
        <v>1250</v>
      </c>
      <c r="FH18881" s="55" t="s">
        <v>1260</v>
      </c>
      <c r="FI18881" s="55">
        <v>46</v>
      </c>
      <c r="FJ18881" s="55">
        <v>530000</v>
      </c>
      <c r="FK18881" s="55" t="s">
        <v>1249</v>
      </c>
      <c r="FL18881" s="55">
        <v>0.9</v>
      </c>
    </row>
    <row r="18882" ht="14.25" customHeight="1" outlineLevel="1" spans="162:168">
      <c r="FF18882" s="55">
        <v>18875</v>
      </c>
      <c r="FG18882" s="55" t="s">
        <v>1250</v>
      </c>
      <c r="FH18882" s="55" t="s">
        <v>1260</v>
      </c>
      <c r="FI18882" s="55">
        <v>46</v>
      </c>
      <c r="FJ18882" s="55">
        <v>540000</v>
      </c>
      <c r="FK18882" s="55" t="s">
        <v>1249</v>
      </c>
      <c r="FL18882" s="55">
        <v>0.9</v>
      </c>
    </row>
    <row r="18883" ht="14.25" customHeight="1" outlineLevel="1" spans="162:168">
      <c r="FF18883" s="55">
        <v>18876</v>
      </c>
      <c r="FG18883" s="55" t="s">
        <v>1250</v>
      </c>
      <c r="FH18883" s="55" t="s">
        <v>1260</v>
      </c>
      <c r="FI18883" s="55">
        <v>47</v>
      </c>
      <c r="FJ18883" s="55">
        <v>0</v>
      </c>
      <c r="FK18883" s="55" t="s">
        <v>1249</v>
      </c>
      <c r="FL18883" s="55">
        <v>1</v>
      </c>
    </row>
    <row r="18884" ht="14.25" customHeight="1" outlineLevel="1" spans="162:168">
      <c r="FF18884" s="55">
        <v>18877</v>
      </c>
      <c r="FG18884" s="55" t="s">
        <v>1250</v>
      </c>
      <c r="FH18884" s="55" t="s">
        <v>1260</v>
      </c>
      <c r="FI18884" s="55">
        <v>47</v>
      </c>
      <c r="FJ18884" s="55">
        <v>1000</v>
      </c>
      <c r="FK18884" s="55" t="s">
        <v>1249</v>
      </c>
      <c r="FL18884" s="55">
        <v>1</v>
      </c>
    </row>
    <row r="18885" ht="14.25" customHeight="1" outlineLevel="1" spans="162:168">
      <c r="FF18885" s="55">
        <v>18878</v>
      </c>
      <c r="FG18885" s="55" t="s">
        <v>1250</v>
      </c>
      <c r="FH18885" s="55" t="s">
        <v>1260</v>
      </c>
      <c r="FI18885" s="55">
        <v>47</v>
      </c>
      <c r="FJ18885" s="55">
        <v>2500</v>
      </c>
      <c r="FK18885" s="55" t="s">
        <v>1249</v>
      </c>
      <c r="FL18885" s="55">
        <v>1</v>
      </c>
    </row>
    <row r="18886" ht="14.25" customHeight="1" outlineLevel="1" spans="162:168">
      <c r="FF18886" s="55">
        <v>18879</v>
      </c>
      <c r="FG18886" s="55" t="s">
        <v>1250</v>
      </c>
      <c r="FH18886" s="55" t="s">
        <v>1260</v>
      </c>
      <c r="FI18886" s="55">
        <v>47</v>
      </c>
      <c r="FJ18886" s="55">
        <v>5000</v>
      </c>
      <c r="FK18886" s="55" t="s">
        <v>1249</v>
      </c>
      <c r="FL18886" s="55">
        <v>1</v>
      </c>
    </row>
    <row r="18887" ht="14.25" customHeight="1" outlineLevel="1" spans="162:168">
      <c r="FF18887" s="55">
        <v>18880</v>
      </c>
      <c r="FG18887" s="55" t="s">
        <v>1250</v>
      </c>
      <c r="FH18887" s="55" t="s">
        <v>1260</v>
      </c>
      <c r="FI18887" s="55">
        <v>47</v>
      </c>
      <c r="FJ18887" s="55">
        <v>10000</v>
      </c>
      <c r="FK18887" s="55" t="s">
        <v>1249</v>
      </c>
      <c r="FL18887" s="55">
        <v>1</v>
      </c>
    </row>
    <row r="18888" ht="14.25" customHeight="1" outlineLevel="1" spans="162:168">
      <c r="FF18888" s="55">
        <v>18881</v>
      </c>
      <c r="FG18888" s="55" t="s">
        <v>1250</v>
      </c>
      <c r="FH18888" s="55" t="s">
        <v>1260</v>
      </c>
      <c r="FI18888" s="55">
        <v>47</v>
      </c>
      <c r="FJ18888" s="55">
        <v>25000</v>
      </c>
      <c r="FK18888" s="55" t="s">
        <v>1249</v>
      </c>
      <c r="FL18888" s="55">
        <v>1</v>
      </c>
    </row>
    <row r="18889" ht="14.25" customHeight="1" outlineLevel="1" spans="162:168">
      <c r="FF18889" s="55">
        <v>18882</v>
      </c>
      <c r="FG18889" s="55" t="s">
        <v>1250</v>
      </c>
      <c r="FH18889" s="55" t="s">
        <v>1260</v>
      </c>
      <c r="FI18889" s="55">
        <v>47</v>
      </c>
      <c r="FJ18889" s="55">
        <v>50000</v>
      </c>
      <c r="FK18889" s="55" t="s">
        <v>1249</v>
      </c>
      <c r="FL18889" s="55">
        <v>1</v>
      </c>
    </row>
    <row r="18890" ht="14.25" customHeight="1" outlineLevel="1" spans="162:168">
      <c r="FF18890" s="55">
        <v>18883</v>
      </c>
      <c r="FG18890" s="55" t="s">
        <v>1250</v>
      </c>
      <c r="FH18890" s="55" t="s">
        <v>1260</v>
      </c>
      <c r="FI18890" s="55">
        <v>47</v>
      </c>
      <c r="FJ18890" s="55">
        <v>80000</v>
      </c>
      <c r="FK18890" s="55" t="s">
        <v>1249</v>
      </c>
      <c r="FL18890" s="55">
        <v>1</v>
      </c>
    </row>
    <row r="18891" ht="14.25" customHeight="1" outlineLevel="1" spans="162:168">
      <c r="FF18891" s="55">
        <v>18884</v>
      </c>
      <c r="FG18891" s="55" t="s">
        <v>1250</v>
      </c>
      <c r="FH18891" s="55" t="s">
        <v>1260</v>
      </c>
      <c r="FI18891" s="55">
        <v>47</v>
      </c>
      <c r="FJ18891" s="55">
        <v>130000</v>
      </c>
      <c r="FK18891" s="55" t="s">
        <v>1249</v>
      </c>
      <c r="FL18891" s="55">
        <v>1</v>
      </c>
    </row>
    <row r="18892" ht="14.25" customHeight="1" outlineLevel="1" spans="162:168">
      <c r="FF18892" s="55">
        <v>18885</v>
      </c>
      <c r="FG18892" s="55" t="s">
        <v>1250</v>
      </c>
      <c r="FH18892" s="55" t="s">
        <v>1260</v>
      </c>
      <c r="FI18892" s="55">
        <v>47</v>
      </c>
      <c r="FJ18892" s="55">
        <v>260000</v>
      </c>
      <c r="FK18892" s="55" t="s">
        <v>1249</v>
      </c>
      <c r="FL18892" s="55">
        <v>0.9</v>
      </c>
    </row>
    <row r="18893" ht="14.25" customHeight="1" outlineLevel="1" spans="162:168">
      <c r="FF18893" s="55">
        <v>18886</v>
      </c>
      <c r="FG18893" s="55" t="s">
        <v>1250</v>
      </c>
      <c r="FH18893" s="55" t="s">
        <v>1260</v>
      </c>
      <c r="FI18893" s="55">
        <v>47</v>
      </c>
      <c r="FJ18893" s="55">
        <v>400000</v>
      </c>
      <c r="FK18893" s="55" t="s">
        <v>1249</v>
      </c>
      <c r="FL18893" s="55">
        <v>0.9</v>
      </c>
    </row>
    <row r="18894" ht="14.25" customHeight="1" outlineLevel="1" spans="162:168">
      <c r="FF18894" s="55">
        <v>18887</v>
      </c>
      <c r="FG18894" s="55" t="s">
        <v>1250</v>
      </c>
      <c r="FH18894" s="55" t="s">
        <v>1260</v>
      </c>
      <c r="FI18894" s="55">
        <v>47</v>
      </c>
      <c r="FJ18894" s="55">
        <v>530000</v>
      </c>
      <c r="FK18894" s="55" t="s">
        <v>1249</v>
      </c>
      <c r="FL18894" s="55">
        <v>0.9</v>
      </c>
    </row>
    <row r="18895" ht="14.25" customHeight="1" outlineLevel="1" spans="162:168">
      <c r="FF18895" s="55">
        <v>18888</v>
      </c>
      <c r="FG18895" s="55" t="s">
        <v>1250</v>
      </c>
      <c r="FH18895" s="55" t="s">
        <v>1260</v>
      </c>
      <c r="FI18895" s="55">
        <v>47</v>
      </c>
      <c r="FJ18895" s="55">
        <v>540000</v>
      </c>
      <c r="FK18895" s="55" t="s">
        <v>1249</v>
      </c>
      <c r="FL18895" s="55">
        <v>0.9</v>
      </c>
    </row>
    <row r="18896" ht="14.25" customHeight="1" outlineLevel="1" spans="162:168">
      <c r="FF18896" s="55">
        <v>18889</v>
      </c>
      <c r="FG18896" s="55" t="s">
        <v>1250</v>
      </c>
      <c r="FH18896" s="55" t="s">
        <v>1260</v>
      </c>
      <c r="FI18896" s="55">
        <v>48</v>
      </c>
      <c r="FJ18896" s="55">
        <v>0</v>
      </c>
      <c r="FK18896" s="55" t="s">
        <v>1249</v>
      </c>
      <c r="FL18896" s="55">
        <v>1.25</v>
      </c>
    </row>
    <row r="18897" ht="14.25" customHeight="1" outlineLevel="1" spans="162:168">
      <c r="FF18897" s="55">
        <v>18890</v>
      </c>
      <c r="FG18897" s="55" t="s">
        <v>1250</v>
      </c>
      <c r="FH18897" s="55" t="s">
        <v>1260</v>
      </c>
      <c r="FI18897" s="55">
        <v>48</v>
      </c>
      <c r="FJ18897" s="55">
        <v>1000</v>
      </c>
      <c r="FK18897" s="55" t="s">
        <v>1249</v>
      </c>
      <c r="FL18897" s="55">
        <v>1.1</v>
      </c>
    </row>
    <row r="18898" ht="14.25" customHeight="1" outlineLevel="1" spans="162:168">
      <c r="FF18898" s="55">
        <v>18891</v>
      </c>
      <c r="FG18898" s="55" t="s">
        <v>1250</v>
      </c>
      <c r="FH18898" s="55" t="s">
        <v>1260</v>
      </c>
      <c r="FI18898" s="55">
        <v>48</v>
      </c>
      <c r="FJ18898" s="55">
        <v>2500</v>
      </c>
      <c r="FK18898" s="55" t="s">
        <v>1249</v>
      </c>
      <c r="FL18898" s="55">
        <v>1.1</v>
      </c>
    </row>
    <row r="18899" ht="14.25" customHeight="1" outlineLevel="1" spans="162:168">
      <c r="FF18899" s="55">
        <v>18892</v>
      </c>
      <c r="FG18899" s="55" t="s">
        <v>1250</v>
      </c>
      <c r="FH18899" s="55" t="s">
        <v>1260</v>
      </c>
      <c r="FI18899" s="55">
        <v>48</v>
      </c>
      <c r="FJ18899" s="55">
        <v>5000</v>
      </c>
      <c r="FK18899" s="55" t="s">
        <v>1249</v>
      </c>
      <c r="FL18899" s="55">
        <v>1.1</v>
      </c>
    </row>
    <row r="18900" ht="14.25" customHeight="1" outlineLevel="1" spans="162:168">
      <c r="FF18900" s="55">
        <v>18893</v>
      </c>
      <c r="FG18900" s="55" t="s">
        <v>1250</v>
      </c>
      <c r="FH18900" s="55" t="s">
        <v>1260</v>
      </c>
      <c r="FI18900" s="55">
        <v>48</v>
      </c>
      <c r="FJ18900" s="55">
        <v>10000</v>
      </c>
      <c r="FK18900" s="55" t="s">
        <v>1249</v>
      </c>
      <c r="FL18900" s="55">
        <v>1</v>
      </c>
    </row>
    <row r="18901" ht="14.25" customHeight="1" outlineLevel="1" spans="162:168">
      <c r="FF18901" s="55">
        <v>18894</v>
      </c>
      <c r="FG18901" s="55" t="s">
        <v>1250</v>
      </c>
      <c r="FH18901" s="55" t="s">
        <v>1260</v>
      </c>
      <c r="FI18901" s="55">
        <v>48</v>
      </c>
      <c r="FJ18901" s="55">
        <v>25000</v>
      </c>
      <c r="FK18901" s="55" t="s">
        <v>1249</v>
      </c>
      <c r="FL18901" s="55">
        <v>1</v>
      </c>
    </row>
    <row r="18902" ht="14.25" customHeight="1" outlineLevel="1" spans="162:168">
      <c r="FF18902" s="55">
        <v>18895</v>
      </c>
      <c r="FG18902" s="55" t="s">
        <v>1250</v>
      </c>
      <c r="FH18902" s="55" t="s">
        <v>1260</v>
      </c>
      <c r="FI18902" s="55">
        <v>48</v>
      </c>
      <c r="FJ18902" s="55">
        <v>50000</v>
      </c>
      <c r="FK18902" s="55" t="s">
        <v>1249</v>
      </c>
      <c r="FL18902" s="55">
        <v>1</v>
      </c>
    </row>
    <row r="18903" ht="14.25" customHeight="1" outlineLevel="1" spans="162:168">
      <c r="FF18903" s="55">
        <v>18896</v>
      </c>
      <c r="FG18903" s="55" t="s">
        <v>1250</v>
      </c>
      <c r="FH18903" s="55" t="s">
        <v>1260</v>
      </c>
      <c r="FI18903" s="55">
        <v>48</v>
      </c>
      <c r="FJ18903" s="55">
        <v>80000</v>
      </c>
      <c r="FK18903" s="55" t="s">
        <v>1249</v>
      </c>
      <c r="FL18903" s="55">
        <v>1</v>
      </c>
    </row>
    <row r="18904" ht="14.25" customHeight="1" outlineLevel="1" spans="162:168">
      <c r="FF18904" s="55">
        <v>18897</v>
      </c>
      <c r="FG18904" s="55" t="s">
        <v>1250</v>
      </c>
      <c r="FH18904" s="55" t="s">
        <v>1260</v>
      </c>
      <c r="FI18904" s="55">
        <v>48</v>
      </c>
      <c r="FJ18904" s="55">
        <v>130000</v>
      </c>
      <c r="FK18904" s="55" t="s">
        <v>1249</v>
      </c>
      <c r="FL18904" s="55">
        <v>1</v>
      </c>
    </row>
    <row r="18905" ht="14.25" customHeight="1" outlineLevel="1" spans="162:168">
      <c r="FF18905" s="55">
        <v>18898</v>
      </c>
      <c r="FG18905" s="55" t="s">
        <v>1250</v>
      </c>
      <c r="FH18905" s="55" t="s">
        <v>1260</v>
      </c>
      <c r="FI18905" s="55">
        <v>48</v>
      </c>
      <c r="FJ18905" s="55">
        <v>260000</v>
      </c>
      <c r="FK18905" s="55" t="s">
        <v>1249</v>
      </c>
      <c r="FL18905" s="55">
        <v>1</v>
      </c>
    </row>
    <row r="18906" ht="14.25" customHeight="1" outlineLevel="1" spans="162:168">
      <c r="FF18906" s="55">
        <v>18899</v>
      </c>
      <c r="FG18906" s="55" t="s">
        <v>1250</v>
      </c>
      <c r="FH18906" s="55" t="s">
        <v>1260</v>
      </c>
      <c r="FI18906" s="55">
        <v>48</v>
      </c>
      <c r="FJ18906" s="55">
        <v>400000</v>
      </c>
      <c r="FK18906" s="55" t="s">
        <v>1249</v>
      </c>
      <c r="FL18906" s="55">
        <v>1</v>
      </c>
    </row>
    <row r="18907" ht="14.25" customHeight="1" outlineLevel="1" spans="162:168">
      <c r="FF18907" s="55">
        <v>18900</v>
      </c>
      <c r="FG18907" s="55" t="s">
        <v>1250</v>
      </c>
      <c r="FH18907" s="55" t="s">
        <v>1260</v>
      </c>
      <c r="FI18907" s="55">
        <v>48</v>
      </c>
      <c r="FJ18907" s="55">
        <v>530000</v>
      </c>
      <c r="FK18907" s="55" t="s">
        <v>1249</v>
      </c>
      <c r="FL18907" s="55">
        <v>1</v>
      </c>
    </row>
    <row r="18908" ht="14.25" customHeight="1" outlineLevel="1" spans="162:168">
      <c r="FF18908" s="55">
        <v>18901</v>
      </c>
      <c r="FG18908" s="55" t="s">
        <v>1250</v>
      </c>
      <c r="FH18908" s="55" t="s">
        <v>1260</v>
      </c>
      <c r="FI18908" s="55">
        <v>48</v>
      </c>
      <c r="FJ18908" s="55">
        <v>540000</v>
      </c>
      <c r="FK18908" s="55" t="s">
        <v>1249</v>
      </c>
      <c r="FL18908" s="55">
        <v>1</v>
      </c>
    </row>
    <row r="18909" ht="14.25" customHeight="1" outlineLevel="1" spans="162:168">
      <c r="FF18909" s="55">
        <v>18902</v>
      </c>
      <c r="FG18909" s="55" t="s">
        <v>1250</v>
      </c>
      <c r="FH18909" s="55" t="s">
        <v>1260</v>
      </c>
      <c r="FI18909" s="55">
        <v>49</v>
      </c>
      <c r="FJ18909" s="55">
        <v>0</v>
      </c>
      <c r="FK18909" s="55" t="s">
        <v>1249</v>
      </c>
      <c r="FL18909" s="55">
        <v>1.25</v>
      </c>
    </row>
    <row r="18910" ht="14.25" customHeight="1" outlineLevel="1" spans="162:168">
      <c r="FF18910" s="55">
        <v>18903</v>
      </c>
      <c r="FG18910" s="55" t="s">
        <v>1250</v>
      </c>
      <c r="FH18910" s="55" t="s">
        <v>1260</v>
      </c>
      <c r="FI18910" s="55">
        <v>49</v>
      </c>
      <c r="FJ18910" s="55">
        <v>1000</v>
      </c>
      <c r="FK18910" s="55" t="s">
        <v>1249</v>
      </c>
      <c r="FL18910" s="55">
        <v>1.1</v>
      </c>
    </row>
    <row r="18911" ht="14.25" customHeight="1" outlineLevel="1" spans="162:168">
      <c r="FF18911" s="55">
        <v>18904</v>
      </c>
      <c r="FG18911" s="55" t="s">
        <v>1250</v>
      </c>
      <c r="FH18911" s="55" t="s">
        <v>1260</v>
      </c>
      <c r="FI18911" s="55">
        <v>49</v>
      </c>
      <c r="FJ18911" s="55">
        <v>2500</v>
      </c>
      <c r="FK18911" s="55" t="s">
        <v>1249</v>
      </c>
      <c r="FL18911" s="55">
        <v>1.1</v>
      </c>
    </row>
    <row r="18912" ht="14.25" customHeight="1" outlineLevel="1" spans="162:168">
      <c r="FF18912" s="55">
        <v>18905</v>
      </c>
      <c r="FG18912" s="55" t="s">
        <v>1250</v>
      </c>
      <c r="FH18912" s="55" t="s">
        <v>1260</v>
      </c>
      <c r="FI18912" s="55">
        <v>49</v>
      </c>
      <c r="FJ18912" s="55">
        <v>5000</v>
      </c>
      <c r="FK18912" s="55" t="s">
        <v>1249</v>
      </c>
      <c r="FL18912" s="55">
        <v>1.1</v>
      </c>
    </row>
    <row r="18913" ht="14.25" customHeight="1" outlineLevel="1" spans="162:168">
      <c r="FF18913" s="55">
        <v>18906</v>
      </c>
      <c r="FG18913" s="55" t="s">
        <v>1250</v>
      </c>
      <c r="FH18913" s="55" t="s">
        <v>1260</v>
      </c>
      <c r="FI18913" s="55">
        <v>49</v>
      </c>
      <c r="FJ18913" s="55">
        <v>10000</v>
      </c>
      <c r="FK18913" s="55" t="s">
        <v>1249</v>
      </c>
      <c r="FL18913" s="55">
        <v>1</v>
      </c>
    </row>
    <row r="18914" ht="14.25" customHeight="1" outlineLevel="1" spans="162:168">
      <c r="FF18914" s="55">
        <v>18907</v>
      </c>
      <c r="FG18914" s="55" t="s">
        <v>1250</v>
      </c>
      <c r="FH18914" s="55" t="s">
        <v>1260</v>
      </c>
      <c r="FI18914" s="55">
        <v>49</v>
      </c>
      <c r="FJ18914" s="55">
        <v>25000</v>
      </c>
      <c r="FK18914" s="55" t="s">
        <v>1249</v>
      </c>
      <c r="FL18914" s="55">
        <v>1</v>
      </c>
    </row>
    <row r="18915" ht="14.25" customHeight="1" outlineLevel="1" spans="162:168">
      <c r="FF18915" s="55">
        <v>18908</v>
      </c>
      <c r="FG18915" s="55" t="s">
        <v>1250</v>
      </c>
      <c r="FH18915" s="55" t="s">
        <v>1260</v>
      </c>
      <c r="FI18915" s="55">
        <v>49</v>
      </c>
      <c r="FJ18915" s="55">
        <v>50000</v>
      </c>
      <c r="FK18915" s="55" t="s">
        <v>1249</v>
      </c>
      <c r="FL18915" s="55">
        <v>1</v>
      </c>
    </row>
    <row r="18916" ht="14.25" customHeight="1" outlineLevel="1" spans="162:168">
      <c r="FF18916" s="55">
        <v>18909</v>
      </c>
      <c r="FG18916" s="55" t="s">
        <v>1250</v>
      </c>
      <c r="FH18916" s="55" t="s">
        <v>1260</v>
      </c>
      <c r="FI18916" s="55">
        <v>49</v>
      </c>
      <c r="FJ18916" s="55">
        <v>80000</v>
      </c>
      <c r="FK18916" s="55" t="s">
        <v>1249</v>
      </c>
      <c r="FL18916" s="55">
        <v>1</v>
      </c>
    </row>
    <row r="18917" ht="14.25" customHeight="1" outlineLevel="1" spans="162:168">
      <c r="FF18917" s="55">
        <v>18910</v>
      </c>
      <c r="FG18917" s="55" t="s">
        <v>1250</v>
      </c>
      <c r="FH18917" s="55" t="s">
        <v>1260</v>
      </c>
      <c r="FI18917" s="55">
        <v>49</v>
      </c>
      <c r="FJ18917" s="55">
        <v>130000</v>
      </c>
      <c r="FK18917" s="55" t="s">
        <v>1249</v>
      </c>
      <c r="FL18917" s="55">
        <v>1</v>
      </c>
    </row>
    <row r="18918" ht="14.25" customHeight="1" outlineLevel="1" spans="162:168">
      <c r="FF18918" s="55">
        <v>18911</v>
      </c>
      <c r="FG18918" s="55" t="s">
        <v>1250</v>
      </c>
      <c r="FH18918" s="55" t="s">
        <v>1260</v>
      </c>
      <c r="FI18918" s="55">
        <v>49</v>
      </c>
      <c r="FJ18918" s="55">
        <v>260000</v>
      </c>
      <c r="FK18918" s="55" t="s">
        <v>1249</v>
      </c>
      <c r="FL18918" s="55">
        <v>1</v>
      </c>
    </row>
    <row r="18919" ht="14.25" customHeight="1" outlineLevel="1" spans="162:168">
      <c r="FF18919" s="55">
        <v>18912</v>
      </c>
      <c r="FG18919" s="55" t="s">
        <v>1250</v>
      </c>
      <c r="FH18919" s="55" t="s">
        <v>1260</v>
      </c>
      <c r="FI18919" s="55">
        <v>49</v>
      </c>
      <c r="FJ18919" s="55">
        <v>400000</v>
      </c>
      <c r="FK18919" s="55" t="s">
        <v>1249</v>
      </c>
      <c r="FL18919" s="55">
        <v>1</v>
      </c>
    </row>
    <row r="18920" ht="14.25" customHeight="1" outlineLevel="1" spans="162:168">
      <c r="FF18920" s="55">
        <v>18913</v>
      </c>
      <c r="FG18920" s="55" t="s">
        <v>1250</v>
      </c>
      <c r="FH18920" s="55" t="s">
        <v>1260</v>
      </c>
      <c r="FI18920" s="55">
        <v>49</v>
      </c>
      <c r="FJ18920" s="55">
        <v>530000</v>
      </c>
      <c r="FK18920" s="55" t="s">
        <v>1249</v>
      </c>
      <c r="FL18920" s="55">
        <v>1</v>
      </c>
    </row>
    <row r="18921" ht="14.25" customHeight="1" outlineLevel="1" spans="162:168">
      <c r="FF18921" s="55">
        <v>18914</v>
      </c>
      <c r="FG18921" s="55" t="s">
        <v>1250</v>
      </c>
      <c r="FH18921" s="55" t="s">
        <v>1260</v>
      </c>
      <c r="FI18921" s="55">
        <v>49</v>
      </c>
      <c r="FJ18921" s="55">
        <v>540000</v>
      </c>
      <c r="FK18921" s="55" t="s">
        <v>1249</v>
      </c>
      <c r="FL18921" s="55">
        <v>1</v>
      </c>
    </row>
    <row r="18922" ht="14.25" customHeight="1" outlineLevel="1" spans="162:168">
      <c r="FF18922" s="55">
        <v>18915</v>
      </c>
      <c r="FG18922" s="55" t="s">
        <v>1250</v>
      </c>
      <c r="FH18922" s="55" t="s">
        <v>1260</v>
      </c>
      <c r="FI18922" s="55">
        <v>5</v>
      </c>
      <c r="FJ18922" s="55">
        <v>0</v>
      </c>
      <c r="FK18922" s="55" t="s">
        <v>1249</v>
      </c>
      <c r="FL18922" s="55">
        <v>1.5</v>
      </c>
    </row>
    <row r="18923" ht="14.25" customHeight="1" outlineLevel="1" spans="162:168">
      <c r="FF18923" s="55">
        <v>18916</v>
      </c>
      <c r="FG18923" s="55" t="s">
        <v>1250</v>
      </c>
      <c r="FH18923" s="55" t="s">
        <v>1260</v>
      </c>
      <c r="FI18923" s="55">
        <v>5</v>
      </c>
      <c r="FJ18923" s="55">
        <v>1000</v>
      </c>
      <c r="FK18923" s="55" t="s">
        <v>1249</v>
      </c>
      <c r="FL18923" s="55">
        <v>1.25</v>
      </c>
    </row>
    <row r="18924" ht="14.25" customHeight="1" outlineLevel="1" spans="162:168">
      <c r="FF18924" s="55">
        <v>18917</v>
      </c>
      <c r="FG18924" s="55" t="s">
        <v>1250</v>
      </c>
      <c r="FH18924" s="55" t="s">
        <v>1260</v>
      </c>
      <c r="FI18924" s="55">
        <v>5</v>
      </c>
      <c r="FJ18924" s="55">
        <v>2500</v>
      </c>
      <c r="FK18924" s="55" t="s">
        <v>1249</v>
      </c>
      <c r="FL18924" s="55">
        <v>1.1</v>
      </c>
    </row>
    <row r="18925" ht="14.25" customHeight="1" outlineLevel="1" spans="162:168">
      <c r="FF18925" s="55">
        <v>18918</v>
      </c>
      <c r="FG18925" s="55" t="s">
        <v>1250</v>
      </c>
      <c r="FH18925" s="55" t="s">
        <v>1260</v>
      </c>
      <c r="FI18925" s="55">
        <v>5</v>
      </c>
      <c r="FJ18925" s="55">
        <v>5000</v>
      </c>
      <c r="FK18925" s="55" t="s">
        <v>1249</v>
      </c>
      <c r="FL18925" s="55">
        <v>1.1</v>
      </c>
    </row>
    <row r="18926" ht="14.25" customHeight="1" outlineLevel="1" spans="162:168">
      <c r="FF18926" s="55">
        <v>18919</v>
      </c>
      <c r="FG18926" s="55" t="s">
        <v>1250</v>
      </c>
      <c r="FH18926" s="55" t="s">
        <v>1260</v>
      </c>
      <c r="FI18926" s="55">
        <v>5</v>
      </c>
      <c r="FJ18926" s="55">
        <v>10000</v>
      </c>
      <c r="FK18926" s="55" t="s">
        <v>1249</v>
      </c>
      <c r="FL18926" s="55">
        <v>1.1</v>
      </c>
    </row>
    <row r="18927" ht="14.25" customHeight="1" outlineLevel="1" spans="162:168">
      <c r="FF18927" s="55">
        <v>18920</v>
      </c>
      <c r="FG18927" s="55" t="s">
        <v>1250</v>
      </c>
      <c r="FH18927" s="55" t="s">
        <v>1260</v>
      </c>
      <c r="FI18927" s="55">
        <v>5</v>
      </c>
      <c r="FJ18927" s="55">
        <v>25000</v>
      </c>
      <c r="FK18927" s="55" t="s">
        <v>1249</v>
      </c>
      <c r="FL18927" s="55">
        <v>1.1</v>
      </c>
    </row>
    <row r="18928" ht="14.25" customHeight="1" outlineLevel="1" spans="162:168">
      <c r="FF18928" s="55">
        <v>18921</v>
      </c>
      <c r="FG18928" s="55" t="s">
        <v>1250</v>
      </c>
      <c r="FH18928" s="55" t="s">
        <v>1260</v>
      </c>
      <c r="FI18928" s="55">
        <v>5</v>
      </c>
      <c r="FJ18928" s="55">
        <v>50000</v>
      </c>
      <c r="FK18928" s="55" t="s">
        <v>1249</v>
      </c>
      <c r="FL18928" s="55">
        <v>1.1</v>
      </c>
    </row>
    <row r="18929" ht="14.25" customHeight="1" outlineLevel="1" spans="162:168">
      <c r="FF18929" s="55">
        <v>18922</v>
      </c>
      <c r="FG18929" s="55" t="s">
        <v>1250</v>
      </c>
      <c r="FH18929" s="55" t="s">
        <v>1260</v>
      </c>
      <c r="FI18929" s="55">
        <v>5</v>
      </c>
      <c r="FJ18929" s="55">
        <v>80000</v>
      </c>
      <c r="FK18929" s="55" t="s">
        <v>1249</v>
      </c>
      <c r="FL18929" s="55">
        <v>1.1</v>
      </c>
    </row>
    <row r="18930" ht="14.25" customHeight="1" outlineLevel="1" spans="162:168">
      <c r="FF18930" s="55">
        <v>18923</v>
      </c>
      <c r="FG18930" s="55" t="s">
        <v>1250</v>
      </c>
      <c r="FH18930" s="55" t="s">
        <v>1260</v>
      </c>
      <c r="FI18930" s="55">
        <v>5</v>
      </c>
      <c r="FJ18930" s="55">
        <v>130000</v>
      </c>
      <c r="FK18930" s="55" t="s">
        <v>1249</v>
      </c>
      <c r="FL18930" s="55">
        <v>1.1</v>
      </c>
    </row>
    <row r="18931" ht="14.25" customHeight="1" outlineLevel="1" spans="162:168">
      <c r="FF18931" s="55">
        <v>18924</v>
      </c>
      <c r="FG18931" s="55" t="s">
        <v>1250</v>
      </c>
      <c r="FH18931" s="55" t="s">
        <v>1260</v>
      </c>
      <c r="FI18931" s="55">
        <v>5</v>
      </c>
      <c r="FJ18931" s="55">
        <v>260000</v>
      </c>
      <c r="FK18931" s="55" t="s">
        <v>1249</v>
      </c>
      <c r="FL18931" s="55">
        <v>1.1</v>
      </c>
    </row>
    <row r="18932" ht="14.25" customHeight="1" outlineLevel="1" spans="162:168">
      <c r="FF18932" s="55">
        <v>18925</v>
      </c>
      <c r="FG18932" s="55" t="s">
        <v>1250</v>
      </c>
      <c r="FH18932" s="55" t="s">
        <v>1260</v>
      </c>
      <c r="FI18932" s="55">
        <v>5</v>
      </c>
      <c r="FJ18932" s="55">
        <v>400000</v>
      </c>
      <c r="FK18932" s="55" t="s">
        <v>1249</v>
      </c>
      <c r="FL18932" s="55">
        <v>1.1</v>
      </c>
    </row>
    <row r="18933" ht="14.25" customHeight="1" outlineLevel="1" spans="162:168">
      <c r="FF18933" s="55">
        <v>18926</v>
      </c>
      <c r="FG18933" s="55" t="s">
        <v>1250</v>
      </c>
      <c r="FH18933" s="55" t="s">
        <v>1260</v>
      </c>
      <c r="FI18933" s="55">
        <v>5</v>
      </c>
      <c r="FJ18933" s="55">
        <v>530000</v>
      </c>
      <c r="FK18933" s="55" t="s">
        <v>1249</v>
      </c>
      <c r="FL18933" s="55">
        <v>1.1</v>
      </c>
    </row>
    <row r="18934" ht="14.25" customHeight="1" outlineLevel="1" spans="162:168">
      <c r="FF18934" s="55">
        <v>18927</v>
      </c>
      <c r="FG18934" s="55" t="s">
        <v>1250</v>
      </c>
      <c r="FH18934" s="55" t="s">
        <v>1260</v>
      </c>
      <c r="FI18934" s="55">
        <v>5</v>
      </c>
      <c r="FJ18934" s="55">
        <v>540000</v>
      </c>
      <c r="FK18934" s="55" t="s">
        <v>1249</v>
      </c>
      <c r="FL18934" s="55">
        <v>1.1</v>
      </c>
    </row>
    <row r="18935" ht="14.25" customHeight="1" outlineLevel="1" spans="162:168">
      <c r="FF18935" s="55">
        <v>18928</v>
      </c>
      <c r="FG18935" s="55" t="s">
        <v>1250</v>
      </c>
      <c r="FH18935" s="55" t="s">
        <v>1260</v>
      </c>
      <c r="FI18935" s="55">
        <v>50</v>
      </c>
      <c r="FJ18935" s="55">
        <v>0</v>
      </c>
      <c r="FK18935" s="55" t="s">
        <v>1249</v>
      </c>
      <c r="FL18935" s="55">
        <v>1.5</v>
      </c>
    </row>
    <row r="18936" ht="14.25" customHeight="1" outlineLevel="1" spans="162:168">
      <c r="FF18936" s="55">
        <v>18929</v>
      </c>
      <c r="FG18936" s="55" t="s">
        <v>1250</v>
      </c>
      <c r="FH18936" s="55" t="s">
        <v>1260</v>
      </c>
      <c r="FI18936" s="55">
        <v>50</v>
      </c>
      <c r="FJ18936" s="55">
        <v>1000</v>
      </c>
      <c r="FK18936" s="55" t="s">
        <v>1249</v>
      </c>
      <c r="FL18936" s="55">
        <v>1.5</v>
      </c>
    </row>
    <row r="18937" ht="14.25" customHeight="1" outlineLevel="1" spans="162:168">
      <c r="FF18937" s="55">
        <v>18930</v>
      </c>
      <c r="FG18937" s="55" t="s">
        <v>1250</v>
      </c>
      <c r="FH18937" s="55" t="s">
        <v>1260</v>
      </c>
      <c r="FI18937" s="55">
        <v>50</v>
      </c>
      <c r="FJ18937" s="55">
        <v>2500</v>
      </c>
      <c r="FK18937" s="55" t="s">
        <v>1249</v>
      </c>
      <c r="FL18937" s="55">
        <v>1.5</v>
      </c>
    </row>
    <row r="18938" ht="14.25" customHeight="1" outlineLevel="1" spans="162:168">
      <c r="FF18938" s="55">
        <v>18931</v>
      </c>
      <c r="FG18938" s="55" t="s">
        <v>1250</v>
      </c>
      <c r="FH18938" s="55" t="s">
        <v>1260</v>
      </c>
      <c r="FI18938" s="55">
        <v>50</v>
      </c>
      <c r="FJ18938" s="55">
        <v>5000</v>
      </c>
      <c r="FK18938" s="55" t="s">
        <v>1249</v>
      </c>
      <c r="FL18938" s="55">
        <v>1.5</v>
      </c>
    </row>
    <row r="18939" ht="14.25" customHeight="1" outlineLevel="1" spans="162:168">
      <c r="FF18939" s="55">
        <v>18932</v>
      </c>
      <c r="FG18939" s="55" t="s">
        <v>1250</v>
      </c>
      <c r="FH18939" s="55" t="s">
        <v>1260</v>
      </c>
      <c r="FI18939" s="55">
        <v>50</v>
      </c>
      <c r="FJ18939" s="55">
        <v>10000</v>
      </c>
      <c r="FK18939" s="55" t="s">
        <v>1249</v>
      </c>
      <c r="FL18939" s="55">
        <v>1.5</v>
      </c>
    </row>
    <row r="18940" ht="14.25" customHeight="1" outlineLevel="1" spans="162:168">
      <c r="FF18940" s="55">
        <v>18933</v>
      </c>
      <c r="FG18940" s="55" t="s">
        <v>1250</v>
      </c>
      <c r="FH18940" s="55" t="s">
        <v>1260</v>
      </c>
      <c r="FI18940" s="55">
        <v>50</v>
      </c>
      <c r="FJ18940" s="55">
        <v>25000</v>
      </c>
      <c r="FK18940" s="55" t="s">
        <v>1249</v>
      </c>
      <c r="FL18940" s="55">
        <v>1.5</v>
      </c>
    </row>
    <row r="18941" ht="14.25" customHeight="1" outlineLevel="1" spans="162:168">
      <c r="FF18941" s="55">
        <v>18934</v>
      </c>
      <c r="FG18941" s="55" t="s">
        <v>1250</v>
      </c>
      <c r="FH18941" s="55" t="s">
        <v>1260</v>
      </c>
      <c r="FI18941" s="55">
        <v>50</v>
      </c>
      <c r="FJ18941" s="55">
        <v>50000</v>
      </c>
      <c r="FK18941" s="55" t="s">
        <v>1249</v>
      </c>
      <c r="FL18941" s="55">
        <v>1.5</v>
      </c>
    </row>
    <row r="18942" ht="14.25" customHeight="1" outlineLevel="1" spans="162:168">
      <c r="FF18942" s="55">
        <v>18935</v>
      </c>
      <c r="FG18942" s="55" t="s">
        <v>1250</v>
      </c>
      <c r="FH18942" s="55" t="s">
        <v>1260</v>
      </c>
      <c r="FI18942" s="55">
        <v>50</v>
      </c>
      <c r="FJ18942" s="55">
        <v>80000</v>
      </c>
      <c r="FK18942" s="55" t="s">
        <v>1249</v>
      </c>
      <c r="FL18942" s="55">
        <v>1.5</v>
      </c>
    </row>
    <row r="18943" ht="14.25" customHeight="1" outlineLevel="1" spans="162:168">
      <c r="FF18943" s="55">
        <v>18936</v>
      </c>
      <c r="FG18943" s="55" t="s">
        <v>1250</v>
      </c>
      <c r="FH18943" s="55" t="s">
        <v>1260</v>
      </c>
      <c r="FI18943" s="55">
        <v>50</v>
      </c>
      <c r="FJ18943" s="55">
        <v>130000</v>
      </c>
      <c r="FK18943" s="55" t="s">
        <v>1249</v>
      </c>
      <c r="FL18943" s="55">
        <v>1.5</v>
      </c>
    </row>
    <row r="18944" ht="14.25" customHeight="1" outlineLevel="1" spans="162:168">
      <c r="FF18944" s="55">
        <v>18937</v>
      </c>
      <c r="FG18944" s="55" t="s">
        <v>1250</v>
      </c>
      <c r="FH18944" s="55" t="s">
        <v>1260</v>
      </c>
      <c r="FI18944" s="55">
        <v>50</v>
      </c>
      <c r="FJ18944" s="55">
        <v>260000</v>
      </c>
      <c r="FK18944" s="55" t="s">
        <v>1249</v>
      </c>
      <c r="FL18944" s="55">
        <v>1.5</v>
      </c>
    </row>
    <row r="18945" ht="14.25" customHeight="1" outlineLevel="1" spans="162:168">
      <c r="FF18945" s="55">
        <v>18938</v>
      </c>
      <c r="FG18945" s="55" t="s">
        <v>1250</v>
      </c>
      <c r="FH18945" s="55" t="s">
        <v>1260</v>
      </c>
      <c r="FI18945" s="55">
        <v>50</v>
      </c>
      <c r="FJ18945" s="55">
        <v>400000</v>
      </c>
      <c r="FK18945" s="55" t="s">
        <v>1249</v>
      </c>
      <c r="FL18945" s="55">
        <v>1.5</v>
      </c>
    </row>
    <row r="18946" ht="14.25" customHeight="1" outlineLevel="1" spans="162:168">
      <c r="FF18946" s="55">
        <v>18939</v>
      </c>
      <c r="FG18946" s="55" t="s">
        <v>1250</v>
      </c>
      <c r="FH18946" s="55" t="s">
        <v>1260</v>
      </c>
      <c r="FI18946" s="55">
        <v>50</v>
      </c>
      <c r="FJ18946" s="55">
        <v>530000</v>
      </c>
      <c r="FK18946" s="55" t="s">
        <v>1249</v>
      </c>
      <c r="FL18946" s="55">
        <v>1.5</v>
      </c>
    </row>
    <row r="18947" ht="14.25" customHeight="1" outlineLevel="1" spans="162:168">
      <c r="FF18947" s="55">
        <v>18940</v>
      </c>
      <c r="FG18947" s="55" t="s">
        <v>1250</v>
      </c>
      <c r="FH18947" s="55" t="s">
        <v>1260</v>
      </c>
      <c r="FI18947" s="55">
        <v>50</v>
      </c>
      <c r="FJ18947" s="55">
        <v>540000</v>
      </c>
      <c r="FK18947" s="55" t="s">
        <v>1249</v>
      </c>
      <c r="FL18947" s="55">
        <v>1.5</v>
      </c>
    </row>
    <row r="18948" ht="14.25" customHeight="1" outlineLevel="1" spans="162:168">
      <c r="FF18948" s="55">
        <v>18941</v>
      </c>
      <c r="FG18948" s="55" t="s">
        <v>1250</v>
      </c>
      <c r="FH18948" s="55" t="s">
        <v>1260</v>
      </c>
      <c r="FI18948" s="55">
        <v>51</v>
      </c>
      <c r="FJ18948" s="55">
        <v>0</v>
      </c>
      <c r="FK18948" s="55" t="s">
        <v>1249</v>
      </c>
      <c r="FL18948" s="55">
        <v>1.5</v>
      </c>
    </row>
    <row r="18949" ht="14.25" customHeight="1" outlineLevel="1" spans="162:168">
      <c r="FF18949" s="55">
        <v>18942</v>
      </c>
      <c r="FG18949" s="55" t="s">
        <v>1250</v>
      </c>
      <c r="FH18949" s="55" t="s">
        <v>1260</v>
      </c>
      <c r="FI18949" s="55">
        <v>51</v>
      </c>
      <c r="FJ18949" s="55">
        <v>1000</v>
      </c>
      <c r="FK18949" s="55" t="s">
        <v>1249</v>
      </c>
      <c r="FL18949" s="55">
        <v>1.25</v>
      </c>
    </row>
    <row r="18950" ht="14.25" customHeight="1" outlineLevel="1" spans="162:168">
      <c r="FF18950" s="55">
        <v>18943</v>
      </c>
      <c r="FG18950" s="55" t="s">
        <v>1250</v>
      </c>
      <c r="FH18950" s="55" t="s">
        <v>1260</v>
      </c>
      <c r="FI18950" s="55">
        <v>51</v>
      </c>
      <c r="FJ18950" s="55">
        <v>2500</v>
      </c>
      <c r="FK18950" s="55" t="s">
        <v>1249</v>
      </c>
      <c r="FL18950" s="55">
        <v>1.1</v>
      </c>
    </row>
    <row r="18951" ht="14.25" customHeight="1" outlineLevel="1" spans="162:168">
      <c r="FF18951" s="55">
        <v>18944</v>
      </c>
      <c r="FG18951" s="55" t="s">
        <v>1250</v>
      </c>
      <c r="FH18951" s="55" t="s">
        <v>1260</v>
      </c>
      <c r="FI18951" s="55">
        <v>51</v>
      </c>
      <c r="FJ18951" s="55">
        <v>5000</v>
      </c>
      <c r="FK18951" s="55" t="s">
        <v>1249</v>
      </c>
      <c r="FL18951" s="55">
        <v>1.1</v>
      </c>
    </row>
    <row r="18952" ht="14.25" customHeight="1" outlineLevel="1" spans="162:168">
      <c r="FF18952" s="55">
        <v>18945</v>
      </c>
      <c r="FG18952" s="55" t="s">
        <v>1250</v>
      </c>
      <c r="FH18952" s="55" t="s">
        <v>1260</v>
      </c>
      <c r="FI18952" s="55">
        <v>51</v>
      </c>
      <c r="FJ18952" s="55">
        <v>10000</v>
      </c>
      <c r="FK18952" s="55" t="s">
        <v>1249</v>
      </c>
      <c r="FL18952" s="55">
        <v>1.1</v>
      </c>
    </row>
    <row r="18953" ht="14.25" customHeight="1" outlineLevel="1" spans="162:168">
      <c r="FF18953" s="55">
        <v>18946</v>
      </c>
      <c r="FG18953" s="55" t="s">
        <v>1250</v>
      </c>
      <c r="FH18953" s="55" t="s">
        <v>1260</v>
      </c>
      <c r="FI18953" s="55">
        <v>51</v>
      </c>
      <c r="FJ18953" s="55">
        <v>25000</v>
      </c>
      <c r="FK18953" s="55" t="s">
        <v>1249</v>
      </c>
      <c r="FL18953" s="55">
        <v>1.1</v>
      </c>
    </row>
    <row r="18954" ht="14.25" customHeight="1" outlineLevel="1" spans="162:168">
      <c r="FF18954" s="55">
        <v>18947</v>
      </c>
      <c r="FG18954" s="55" t="s">
        <v>1250</v>
      </c>
      <c r="FH18954" s="55" t="s">
        <v>1260</v>
      </c>
      <c r="FI18954" s="55">
        <v>51</v>
      </c>
      <c r="FJ18954" s="55">
        <v>50000</v>
      </c>
      <c r="FK18954" s="55" t="s">
        <v>1249</v>
      </c>
      <c r="FL18954" s="55">
        <v>1.1</v>
      </c>
    </row>
    <row r="18955" ht="14.25" customHeight="1" outlineLevel="1" spans="162:168">
      <c r="FF18955" s="55">
        <v>18948</v>
      </c>
      <c r="FG18955" s="55" t="s">
        <v>1250</v>
      </c>
      <c r="FH18955" s="55" t="s">
        <v>1260</v>
      </c>
      <c r="FI18955" s="55">
        <v>51</v>
      </c>
      <c r="FJ18955" s="55">
        <v>80000</v>
      </c>
      <c r="FK18955" s="55" t="s">
        <v>1249</v>
      </c>
      <c r="FL18955" s="55">
        <v>1.1</v>
      </c>
    </row>
    <row r="18956" ht="14.25" customHeight="1" outlineLevel="1" spans="162:168">
      <c r="FF18956" s="55">
        <v>18949</v>
      </c>
      <c r="FG18956" s="55" t="s">
        <v>1250</v>
      </c>
      <c r="FH18956" s="55" t="s">
        <v>1260</v>
      </c>
      <c r="FI18956" s="55">
        <v>51</v>
      </c>
      <c r="FJ18956" s="55">
        <v>130000</v>
      </c>
      <c r="FK18956" s="55" t="s">
        <v>1249</v>
      </c>
      <c r="FL18956" s="55">
        <v>1.1</v>
      </c>
    </row>
    <row r="18957" ht="14.25" customHeight="1" outlineLevel="1" spans="162:168">
      <c r="FF18957" s="55">
        <v>18950</v>
      </c>
      <c r="FG18957" s="55" t="s">
        <v>1250</v>
      </c>
      <c r="FH18957" s="55" t="s">
        <v>1260</v>
      </c>
      <c r="FI18957" s="55">
        <v>51</v>
      </c>
      <c r="FJ18957" s="55">
        <v>260000</v>
      </c>
      <c r="FK18957" s="55" t="s">
        <v>1249</v>
      </c>
      <c r="FL18957" s="55">
        <v>1.1</v>
      </c>
    </row>
    <row r="18958" ht="14.25" customHeight="1" outlineLevel="1" spans="162:168">
      <c r="FF18958" s="55">
        <v>18951</v>
      </c>
      <c r="FG18958" s="55" t="s">
        <v>1250</v>
      </c>
      <c r="FH18958" s="55" t="s">
        <v>1260</v>
      </c>
      <c r="FI18958" s="55">
        <v>51</v>
      </c>
      <c r="FJ18958" s="55">
        <v>400000</v>
      </c>
      <c r="FK18958" s="55" t="s">
        <v>1249</v>
      </c>
      <c r="FL18958" s="55">
        <v>1.1</v>
      </c>
    </row>
    <row r="18959" ht="14.25" customHeight="1" outlineLevel="1" spans="162:168">
      <c r="FF18959" s="55">
        <v>18952</v>
      </c>
      <c r="FG18959" s="55" t="s">
        <v>1250</v>
      </c>
      <c r="FH18959" s="55" t="s">
        <v>1260</v>
      </c>
      <c r="FI18959" s="55">
        <v>51</v>
      </c>
      <c r="FJ18959" s="55">
        <v>530000</v>
      </c>
      <c r="FK18959" s="55" t="s">
        <v>1249</v>
      </c>
      <c r="FL18959" s="55">
        <v>1.1</v>
      </c>
    </row>
    <row r="18960" ht="14.25" customHeight="1" outlineLevel="1" spans="162:168">
      <c r="FF18960" s="55">
        <v>18953</v>
      </c>
      <c r="FG18960" s="55" t="s">
        <v>1250</v>
      </c>
      <c r="FH18960" s="55" t="s">
        <v>1260</v>
      </c>
      <c r="FI18960" s="55">
        <v>51</v>
      </c>
      <c r="FJ18960" s="55">
        <v>540000</v>
      </c>
      <c r="FK18960" s="55" t="s">
        <v>1249</v>
      </c>
      <c r="FL18960" s="55">
        <v>1.1</v>
      </c>
    </row>
    <row r="18961" ht="14.25" customHeight="1" outlineLevel="1" spans="162:168">
      <c r="FF18961" s="55">
        <v>18954</v>
      </c>
      <c r="FG18961" s="55" t="s">
        <v>1250</v>
      </c>
      <c r="FH18961" s="55" t="s">
        <v>1260</v>
      </c>
      <c r="FI18961" s="55">
        <v>52</v>
      </c>
      <c r="FJ18961" s="55">
        <v>0</v>
      </c>
      <c r="FK18961" s="55" t="s">
        <v>1249</v>
      </c>
      <c r="FL18961" s="55">
        <v>1</v>
      </c>
    </row>
    <row r="18962" ht="14.25" customHeight="1" outlineLevel="1" spans="162:168">
      <c r="FF18962" s="55">
        <v>18955</v>
      </c>
      <c r="FG18962" s="55" t="s">
        <v>1250</v>
      </c>
      <c r="FH18962" s="55" t="s">
        <v>1260</v>
      </c>
      <c r="FI18962" s="55">
        <v>52</v>
      </c>
      <c r="FJ18962" s="55">
        <v>1000</v>
      </c>
      <c r="FK18962" s="55" t="s">
        <v>1249</v>
      </c>
      <c r="FL18962" s="55">
        <v>1</v>
      </c>
    </row>
    <row r="18963" ht="14.25" customHeight="1" outlineLevel="1" spans="162:168">
      <c r="FF18963" s="55">
        <v>18956</v>
      </c>
      <c r="FG18963" s="55" t="s">
        <v>1250</v>
      </c>
      <c r="FH18963" s="55" t="s">
        <v>1260</v>
      </c>
      <c r="FI18963" s="55">
        <v>52</v>
      </c>
      <c r="FJ18963" s="55">
        <v>2500</v>
      </c>
      <c r="FK18963" s="55" t="s">
        <v>1249</v>
      </c>
      <c r="FL18963" s="55">
        <v>1</v>
      </c>
    </row>
    <row r="18964" ht="14.25" customHeight="1" outlineLevel="1" spans="162:168">
      <c r="FF18964" s="55">
        <v>18957</v>
      </c>
      <c r="FG18964" s="55" t="s">
        <v>1250</v>
      </c>
      <c r="FH18964" s="55" t="s">
        <v>1260</v>
      </c>
      <c r="FI18964" s="55">
        <v>52</v>
      </c>
      <c r="FJ18964" s="55">
        <v>10000</v>
      </c>
      <c r="FK18964" s="55" t="s">
        <v>1249</v>
      </c>
      <c r="FL18964" s="55">
        <v>1</v>
      </c>
    </row>
    <row r="18965" ht="14.25" customHeight="1" outlineLevel="1" spans="162:168">
      <c r="FF18965" s="55">
        <v>18958</v>
      </c>
      <c r="FG18965" s="55" t="s">
        <v>1250</v>
      </c>
      <c r="FH18965" s="55" t="s">
        <v>1260</v>
      </c>
      <c r="FI18965" s="55">
        <v>52</v>
      </c>
      <c r="FJ18965" s="55">
        <v>25000</v>
      </c>
      <c r="FK18965" s="55" t="s">
        <v>1249</v>
      </c>
      <c r="FL18965" s="55">
        <v>1</v>
      </c>
    </row>
    <row r="18966" ht="14.25" customHeight="1" outlineLevel="1" spans="162:168">
      <c r="FF18966" s="55">
        <v>18959</v>
      </c>
      <c r="FG18966" s="55" t="s">
        <v>1250</v>
      </c>
      <c r="FH18966" s="55" t="s">
        <v>1260</v>
      </c>
      <c r="FI18966" s="55">
        <v>52</v>
      </c>
      <c r="FJ18966" s="55">
        <v>50000</v>
      </c>
      <c r="FK18966" s="55" t="s">
        <v>1249</v>
      </c>
      <c r="FL18966" s="55">
        <v>1</v>
      </c>
    </row>
    <row r="18967" ht="14.25" customHeight="1" outlineLevel="1" spans="162:168">
      <c r="FF18967" s="55">
        <v>18960</v>
      </c>
      <c r="FG18967" s="55" t="s">
        <v>1250</v>
      </c>
      <c r="FH18967" s="55" t="s">
        <v>1260</v>
      </c>
      <c r="FI18967" s="55">
        <v>52</v>
      </c>
      <c r="FJ18967" s="55">
        <v>80000</v>
      </c>
      <c r="FK18967" s="55" t="s">
        <v>1249</v>
      </c>
      <c r="FL18967" s="55">
        <v>1</v>
      </c>
    </row>
    <row r="18968" ht="14.25" customHeight="1" outlineLevel="1" spans="162:168">
      <c r="FF18968" s="55">
        <v>18961</v>
      </c>
      <c r="FG18968" s="55" t="s">
        <v>1250</v>
      </c>
      <c r="FH18968" s="55" t="s">
        <v>1260</v>
      </c>
      <c r="FI18968" s="55">
        <v>52</v>
      </c>
      <c r="FJ18968" s="55">
        <v>130000</v>
      </c>
      <c r="FK18968" s="55" t="s">
        <v>1249</v>
      </c>
      <c r="FL18968" s="55">
        <v>1</v>
      </c>
    </row>
    <row r="18969" ht="14.25" customHeight="1" outlineLevel="1" spans="162:168">
      <c r="FF18969" s="55">
        <v>18962</v>
      </c>
      <c r="FG18969" s="55" t="s">
        <v>1250</v>
      </c>
      <c r="FH18969" s="55" t="s">
        <v>1260</v>
      </c>
      <c r="FI18969" s="55">
        <v>52</v>
      </c>
      <c r="FJ18969" s="55">
        <v>260000</v>
      </c>
      <c r="FK18969" s="55" t="s">
        <v>1249</v>
      </c>
      <c r="FL18969" s="55">
        <v>0.9</v>
      </c>
    </row>
    <row r="18970" ht="14.25" customHeight="1" outlineLevel="1" spans="162:168">
      <c r="FF18970" s="55">
        <v>18963</v>
      </c>
      <c r="FG18970" s="55" t="s">
        <v>1250</v>
      </c>
      <c r="FH18970" s="55" t="s">
        <v>1260</v>
      </c>
      <c r="FI18970" s="55">
        <v>52</v>
      </c>
      <c r="FJ18970" s="55">
        <v>400000</v>
      </c>
      <c r="FK18970" s="55" t="s">
        <v>1249</v>
      </c>
      <c r="FL18970" s="55">
        <v>0.9</v>
      </c>
    </row>
    <row r="18971" ht="14.25" customHeight="1" outlineLevel="1" spans="162:168">
      <c r="FF18971" s="55">
        <v>18964</v>
      </c>
      <c r="FG18971" s="55" t="s">
        <v>1250</v>
      </c>
      <c r="FH18971" s="55" t="s">
        <v>1260</v>
      </c>
      <c r="FI18971" s="55">
        <v>52</v>
      </c>
      <c r="FJ18971" s="55">
        <v>530000</v>
      </c>
      <c r="FK18971" s="55" t="s">
        <v>1249</v>
      </c>
      <c r="FL18971" s="55">
        <v>0.9</v>
      </c>
    </row>
    <row r="18972" ht="14.25" customHeight="1" outlineLevel="1" spans="162:168">
      <c r="FF18972" s="55">
        <v>18965</v>
      </c>
      <c r="FG18972" s="55" t="s">
        <v>1250</v>
      </c>
      <c r="FH18972" s="55" t="s">
        <v>1260</v>
      </c>
      <c r="FI18972" s="55">
        <v>52</v>
      </c>
      <c r="FJ18972" s="55">
        <v>540000</v>
      </c>
      <c r="FK18972" s="55" t="s">
        <v>1249</v>
      </c>
      <c r="FL18972" s="55">
        <v>0.9</v>
      </c>
    </row>
    <row r="18973" ht="14.25" customHeight="1" outlineLevel="1" spans="162:168">
      <c r="FF18973" s="55">
        <v>18966</v>
      </c>
      <c r="FG18973" s="55" t="s">
        <v>1250</v>
      </c>
      <c r="FH18973" s="55" t="s">
        <v>1260</v>
      </c>
      <c r="FI18973" s="55">
        <v>53</v>
      </c>
      <c r="FJ18973" s="55">
        <v>0</v>
      </c>
      <c r="FK18973" s="55" t="s">
        <v>1249</v>
      </c>
      <c r="FL18973" s="55">
        <v>1.25</v>
      </c>
    </row>
    <row r="18974" ht="14.25" customHeight="1" outlineLevel="1" spans="162:168">
      <c r="FF18974" s="55">
        <v>18967</v>
      </c>
      <c r="FG18974" s="55" t="s">
        <v>1250</v>
      </c>
      <c r="FH18974" s="55" t="s">
        <v>1260</v>
      </c>
      <c r="FI18974" s="55">
        <v>53</v>
      </c>
      <c r="FJ18974" s="55">
        <v>1000</v>
      </c>
      <c r="FK18974" s="55" t="s">
        <v>1249</v>
      </c>
      <c r="FL18974" s="55">
        <v>1.1</v>
      </c>
    </row>
    <row r="18975" ht="14.25" customHeight="1" outlineLevel="1" spans="162:168">
      <c r="FF18975" s="55">
        <v>18968</v>
      </c>
      <c r="FG18975" s="55" t="s">
        <v>1250</v>
      </c>
      <c r="FH18975" s="55" t="s">
        <v>1260</v>
      </c>
      <c r="FI18975" s="55">
        <v>53</v>
      </c>
      <c r="FJ18975" s="55">
        <v>2500</v>
      </c>
      <c r="FK18975" s="55" t="s">
        <v>1249</v>
      </c>
      <c r="FL18975" s="55">
        <v>1.1</v>
      </c>
    </row>
    <row r="18976" ht="14.25" customHeight="1" outlineLevel="1" spans="162:168">
      <c r="FF18976" s="55">
        <v>18969</v>
      </c>
      <c r="FG18976" s="55" t="s">
        <v>1250</v>
      </c>
      <c r="FH18976" s="55" t="s">
        <v>1260</v>
      </c>
      <c r="FI18976" s="55">
        <v>53</v>
      </c>
      <c r="FJ18976" s="55">
        <v>5000</v>
      </c>
      <c r="FK18976" s="55" t="s">
        <v>1249</v>
      </c>
      <c r="FL18976" s="55">
        <v>1.1</v>
      </c>
    </row>
    <row r="18977" ht="14.25" customHeight="1" outlineLevel="1" spans="162:168">
      <c r="FF18977" s="55">
        <v>18970</v>
      </c>
      <c r="FG18977" s="55" t="s">
        <v>1250</v>
      </c>
      <c r="FH18977" s="55" t="s">
        <v>1260</v>
      </c>
      <c r="FI18977" s="55">
        <v>53</v>
      </c>
      <c r="FJ18977" s="55">
        <v>10000</v>
      </c>
      <c r="FK18977" s="55" t="s">
        <v>1249</v>
      </c>
      <c r="FL18977" s="55">
        <v>1</v>
      </c>
    </row>
    <row r="18978" ht="14.25" customHeight="1" outlineLevel="1" spans="162:168">
      <c r="FF18978" s="55">
        <v>18971</v>
      </c>
      <c r="FG18978" s="55" t="s">
        <v>1250</v>
      </c>
      <c r="FH18978" s="55" t="s">
        <v>1260</v>
      </c>
      <c r="FI18978" s="55">
        <v>53</v>
      </c>
      <c r="FJ18978" s="55">
        <v>25000</v>
      </c>
      <c r="FK18978" s="55" t="s">
        <v>1249</v>
      </c>
      <c r="FL18978" s="55">
        <v>1</v>
      </c>
    </row>
    <row r="18979" ht="14.25" customHeight="1" outlineLevel="1" spans="162:168">
      <c r="FF18979" s="55">
        <v>18972</v>
      </c>
      <c r="FG18979" s="55" t="s">
        <v>1250</v>
      </c>
      <c r="FH18979" s="55" t="s">
        <v>1260</v>
      </c>
      <c r="FI18979" s="55">
        <v>53</v>
      </c>
      <c r="FJ18979" s="55">
        <v>50000</v>
      </c>
      <c r="FK18979" s="55" t="s">
        <v>1249</v>
      </c>
      <c r="FL18979" s="55">
        <v>1</v>
      </c>
    </row>
    <row r="18980" ht="14.25" customHeight="1" outlineLevel="1" spans="162:168">
      <c r="FF18980" s="55">
        <v>18973</v>
      </c>
      <c r="FG18980" s="55" t="s">
        <v>1250</v>
      </c>
      <c r="FH18980" s="55" t="s">
        <v>1260</v>
      </c>
      <c r="FI18980" s="55">
        <v>53</v>
      </c>
      <c r="FJ18980" s="55">
        <v>80000</v>
      </c>
      <c r="FK18980" s="55" t="s">
        <v>1249</v>
      </c>
      <c r="FL18980" s="55">
        <v>1</v>
      </c>
    </row>
    <row r="18981" ht="14.25" customHeight="1" outlineLevel="1" spans="162:168">
      <c r="FF18981" s="55">
        <v>18974</v>
      </c>
      <c r="FG18981" s="55" t="s">
        <v>1250</v>
      </c>
      <c r="FH18981" s="55" t="s">
        <v>1260</v>
      </c>
      <c r="FI18981" s="55">
        <v>53</v>
      </c>
      <c r="FJ18981" s="55">
        <v>130000</v>
      </c>
      <c r="FK18981" s="55" t="s">
        <v>1249</v>
      </c>
      <c r="FL18981" s="55">
        <v>1</v>
      </c>
    </row>
    <row r="18982" ht="14.25" customHeight="1" outlineLevel="1" spans="162:168">
      <c r="FF18982" s="55">
        <v>18975</v>
      </c>
      <c r="FG18982" s="55" t="s">
        <v>1250</v>
      </c>
      <c r="FH18982" s="55" t="s">
        <v>1260</v>
      </c>
      <c r="FI18982" s="55">
        <v>53</v>
      </c>
      <c r="FJ18982" s="55">
        <v>260000</v>
      </c>
      <c r="FK18982" s="55" t="s">
        <v>1249</v>
      </c>
      <c r="FL18982" s="55">
        <v>1</v>
      </c>
    </row>
    <row r="18983" ht="14.25" customHeight="1" outlineLevel="1" spans="162:168">
      <c r="FF18983" s="55">
        <v>18976</v>
      </c>
      <c r="FG18983" s="55" t="s">
        <v>1250</v>
      </c>
      <c r="FH18983" s="55" t="s">
        <v>1260</v>
      </c>
      <c r="FI18983" s="55">
        <v>53</v>
      </c>
      <c r="FJ18983" s="55">
        <v>400000</v>
      </c>
      <c r="FK18983" s="55" t="s">
        <v>1249</v>
      </c>
      <c r="FL18983" s="55">
        <v>1</v>
      </c>
    </row>
    <row r="18984" ht="14.25" customHeight="1" outlineLevel="1" spans="162:168">
      <c r="FF18984" s="55">
        <v>18977</v>
      </c>
      <c r="FG18984" s="55" t="s">
        <v>1250</v>
      </c>
      <c r="FH18984" s="55" t="s">
        <v>1260</v>
      </c>
      <c r="FI18984" s="55">
        <v>53</v>
      </c>
      <c r="FJ18984" s="55">
        <v>530000</v>
      </c>
      <c r="FK18984" s="55" t="s">
        <v>1249</v>
      </c>
      <c r="FL18984" s="55">
        <v>1</v>
      </c>
    </row>
    <row r="18985" ht="14.25" customHeight="1" outlineLevel="1" spans="162:168">
      <c r="FF18985" s="55">
        <v>18978</v>
      </c>
      <c r="FG18985" s="55" t="s">
        <v>1250</v>
      </c>
      <c r="FH18985" s="55" t="s">
        <v>1260</v>
      </c>
      <c r="FI18985" s="55">
        <v>53</v>
      </c>
      <c r="FJ18985" s="55">
        <v>540000</v>
      </c>
      <c r="FK18985" s="55" t="s">
        <v>1249</v>
      </c>
      <c r="FL18985" s="55">
        <v>1</v>
      </c>
    </row>
    <row r="18986" ht="14.25" customHeight="1" outlineLevel="1" spans="162:168">
      <c r="FF18986" s="55">
        <v>18979</v>
      </c>
      <c r="FG18986" s="55" t="s">
        <v>1250</v>
      </c>
      <c r="FH18986" s="55" t="s">
        <v>1260</v>
      </c>
      <c r="FI18986" s="55">
        <v>54</v>
      </c>
      <c r="FJ18986" s="55">
        <v>0</v>
      </c>
      <c r="FK18986" s="55" t="s">
        <v>1249</v>
      </c>
      <c r="FL18986" s="55">
        <v>1</v>
      </c>
    </row>
    <row r="18987" ht="14.25" customHeight="1" outlineLevel="1" spans="162:168">
      <c r="FF18987" s="55">
        <v>18980</v>
      </c>
      <c r="FG18987" s="55" t="s">
        <v>1250</v>
      </c>
      <c r="FH18987" s="55" t="s">
        <v>1260</v>
      </c>
      <c r="FI18987" s="55">
        <v>54</v>
      </c>
      <c r="FJ18987" s="55">
        <v>1000</v>
      </c>
      <c r="FK18987" s="55" t="s">
        <v>1249</v>
      </c>
      <c r="FL18987" s="55">
        <v>1</v>
      </c>
    </row>
    <row r="18988" ht="14.25" customHeight="1" outlineLevel="1" spans="162:168">
      <c r="FF18988" s="55">
        <v>18981</v>
      </c>
      <c r="FG18988" s="55" t="s">
        <v>1250</v>
      </c>
      <c r="FH18988" s="55" t="s">
        <v>1260</v>
      </c>
      <c r="FI18988" s="55">
        <v>54</v>
      </c>
      <c r="FJ18988" s="55">
        <v>2500</v>
      </c>
      <c r="FK18988" s="55" t="s">
        <v>1249</v>
      </c>
      <c r="FL18988" s="55">
        <v>1</v>
      </c>
    </row>
    <row r="18989" ht="14.25" customHeight="1" outlineLevel="1" spans="162:168">
      <c r="FF18989" s="55">
        <v>18982</v>
      </c>
      <c r="FG18989" s="55" t="s">
        <v>1250</v>
      </c>
      <c r="FH18989" s="55" t="s">
        <v>1260</v>
      </c>
      <c r="FI18989" s="55">
        <v>54</v>
      </c>
      <c r="FJ18989" s="55">
        <v>5000</v>
      </c>
      <c r="FK18989" s="55" t="s">
        <v>1249</v>
      </c>
      <c r="FL18989" s="55">
        <v>1</v>
      </c>
    </row>
    <row r="18990" ht="14.25" customHeight="1" outlineLevel="1" spans="162:168">
      <c r="FF18990" s="55">
        <v>18983</v>
      </c>
      <c r="FG18990" s="55" t="s">
        <v>1250</v>
      </c>
      <c r="FH18990" s="55" t="s">
        <v>1260</v>
      </c>
      <c r="FI18990" s="55">
        <v>54</v>
      </c>
      <c r="FJ18990" s="55">
        <v>10000</v>
      </c>
      <c r="FK18990" s="55" t="s">
        <v>1249</v>
      </c>
      <c r="FL18990" s="55">
        <v>1</v>
      </c>
    </row>
    <row r="18991" ht="14.25" customHeight="1" outlineLevel="1" spans="162:168">
      <c r="FF18991" s="55">
        <v>18984</v>
      </c>
      <c r="FG18991" s="55" t="s">
        <v>1250</v>
      </c>
      <c r="FH18991" s="55" t="s">
        <v>1260</v>
      </c>
      <c r="FI18991" s="55">
        <v>54</v>
      </c>
      <c r="FJ18991" s="55">
        <v>25000</v>
      </c>
      <c r="FK18991" s="55" t="s">
        <v>1249</v>
      </c>
      <c r="FL18991" s="55">
        <v>1</v>
      </c>
    </row>
    <row r="18992" ht="14.25" customHeight="1" outlineLevel="1" spans="162:168">
      <c r="FF18992" s="55">
        <v>18985</v>
      </c>
      <c r="FG18992" s="55" t="s">
        <v>1250</v>
      </c>
      <c r="FH18992" s="55" t="s">
        <v>1260</v>
      </c>
      <c r="FI18992" s="55">
        <v>54</v>
      </c>
      <c r="FJ18992" s="55">
        <v>50000</v>
      </c>
      <c r="FK18992" s="55" t="s">
        <v>1249</v>
      </c>
      <c r="FL18992" s="55">
        <v>1</v>
      </c>
    </row>
    <row r="18993" ht="14.25" customHeight="1" outlineLevel="1" spans="162:168">
      <c r="FF18993" s="55">
        <v>18986</v>
      </c>
      <c r="FG18993" s="55" t="s">
        <v>1250</v>
      </c>
      <c r="FH18993" s="55" t="s">
        <v>1260</v>
      </c>
      <c r="FI18993" s="55">
        <v>54</v>
      </c>
      <c r="FJ18993" s="55">
        <v>80000</v>
      </c>
      <c r="FK18993" s="55" t="s">
        <v>1249</v>
      </c>
      <c r="FL18993" s="55">
        <v>1</v>
      </c>
    </row>
    <row r="18994" ht="14.25" customHeight="1" outlineLevel="1" spans="162:168">
      <c r="FF18994" s="55">
        <v>18987</v>
      </c>
      <c r="FG18994" s="55" t="s">
        <v>1250</v>
      </c>
      <c r="FH18994" s="55" t="s">
        <v>1260</v>
      </c>
      <c r="FI18994" s="55">
        <v>54</v>
      </c>
      <c r="FJ18994" s="55">
        <v>130000</v>
      </c>
      <c r="FK18994" s="55" t="s">
        <v>1249</v>
      </c>
      <c r="FL18994" s="55">
        <v>1</v>
      </c>
    </row>
    <row r="18995" ht="14.25" customHeight="1" outlineLevel="1" spans="162:168">
      <c r="FF18995" s="55">
        <v>18988</v>
      </c>
      <c r="FG18995" s="55" t="s">
        <v>1250</v>
      </c>
      <c r="FH18995" s="55" t="s">
        <v>1260</v>
      </c>
      <c r="FI18995" s="55">
        <v>54</v>
      </c>
      <c r="FJ18995" s="55">
        <v>260000</v>
      </c>
      <c r="FK18995" s="55" t="s">
        <v>1249</v>
      </c>
      <c r="FL18995" s="55">
        <v>0.9</v>
      </c>
    </row>
    <row r="18996" ht="14.25" customHeight="1" outlineLevel="1" spans="162:168">
      <c r="FF18996" s="55">
        <v>18989</v>
      </c>
      <c r="FG18996" s="55" t="s">
        <v>1250</v>
      </c>
      <c r="FH18996" s="55" t="s">
        <v>1260</v>
      </c>
      <c r="FI18996" s="55">
        <v>54</v>
      </c>
      <c r="FJ18996" s="55">
        <v>400000</v>
      </c>
      <c r="FK18996" s="55" t="s">
        <v>1249</v>
      </c>
      <c r="FL18996" s="55">
        <v>0.9</v>
      </c>
    </row>
    <row r="18997" ht="14.25" customHeight="1" outlineLevel="1" spans="162:168">
      <c r="FF18997" s="55">
        <v>18990</v>
      </c>
      <c r="FG18997" s="55" t="s">
        <v>1250</v>
      </c>
      <c r="FH18997" s="55" t="s">
        <v>1260</v>
      </c>
      <c r="FI18997" s="55">
        <v>54</v>
      </c>
      <c r="FJ18997" s="55">
        <v>530000</v>
      </c>
      <c r="FK18997" s="55" t="s">
        <v>1249</v>
      </c>
      <c r="FL18997" s="55">
        <v>0.9</v>
      </c>
    </row>
    <row r="18998" ht="14.25" customHeight="1" outlineLevel="1" spans="162:168">
      <c r="FF18998" s="55">
        <v>18991</v>
      </c>
      <c r="FG18998" s="55" t="s">
        <v>1250</v>
      </c>
      <c r="FH18998" s="55" t="s">
        <v>1260</v>
      </c>
      <c r="FI18998" s="55">
        <v>54</v>
      </c>
      <c r="FJ18998" s="55">
        <v>540000</v>
      </c>
      <c r="FK18998" s="55" t="s">
        <v>1249</v>
      </c>
      <c r="FL18998" s="55">
        <v>0.9</v>
      </c>
    </row>
    <row r="18999" ht="14.25" customHeight="1" outlineLevel="1" spans="162:168">
      <c r="FF18999" s="55">
        <v>18992</v>
      </c>
      <c r="FG18999" s="55" t="s">
        <v>1250</v>
      </c>
      <c r="FH18999" s="55" t="s">
        <v>1260</v>
      </c>
      <c r="FI18999" s="55">
        <v>55</v>
      </c>
      <c r="FJ18999" s="55">
        <v>0</v>
      </c>
      <c r="FK18999" s="55" t="s">
        <v>1249</v>
      </c>
      <c r="FL18999" s="55">
        <v>1.5</v>
      </c>
    </row>
    <row r="19000" ht="14.25" customHeight="1" outlineLevel="1" spans="162:168">
      <c r="FF19000" s="55">
        <v>18993</v>
      </c>
      <c r="FG19000" s="55" t="s">
        <v>1250</v>
      </c>
      <c r="FH19000" s="55" t="s">
        <v>1260</v>
      </c>
      <c r="FI19000" s="55">
        <v>55</v>
      </c>
      <c r="FJ19000" s="55">
        <v>1000</v>
      </c>
      <c r="FK19000" s="55" t="s">
        <v>1249</v>
      </c>
      <c r="FL19000" s="55">
        <v>1.25</v>
      </c>
    </row>
    <row r="19001" ht="14.25" customHeight="1" outlineLevel="1" spans="162:168">
      <c r="FF19001" s="55">
        <v>18994</v>
      </c>
      <c r="FG19001" s="55" t="s">
        <v>1250</v>
      </c>
      <c r="FH19001" s="55" t="s">
        <v>1260</v>
      </c>
      <c r="FI19001" s="55">
        <v>55</v>
      </c>
      <c r="FJ19001" s="55">
        <v>2500</v>
      </c>
      <c r="FK19001" s="55" t="s">
        <v>1249</v>
      </c>
      <c r="FL19001" s="55">
        <v>1.1</v>
      </c>
    </row>
    <row r="19002" ht="14.25" customHeight="1" outlineLevel="1" spans="162:168">
      <c r="FF19002" s="55">
        <v>18995</v>
      </c>
      <c r="FG19002" s="55" t="s">
        <v>1250</v>
      </c>
      <c r="FH19002" s="55" t="s">
        <v>1260</v>
      </c>
      <c r="FI19002" s="55">
        <v>55</v>
      </c>
      <c r="FJ19002" s="55">
        <v>5000</v>
      </c>
      <c r="FK19002" s="55" t="s">
        <v>1249</v>
      </c>
      <c r="FL19002" s="55">
        <v>1.1</v>
      </c>
    </row>
    <row r="19003" ht="14.25" customHeight="1" outlineLevel="1" spans="162:168">
      <c r="FF19003" s="55">
        <v>18996</v>
      </c>
      <c r="FG19003" s="55" t="s">
        <v>1250</v>
      </c>
      <c r="FH19003" s="55" t="s">
        <v>1260</v>
      </c>
      <c r="FI19003" s="55">
        <v>55</v>
      </c>
      <c r="FJ19003" s="55">
        <v>10000</v>
      </c>
      <c r="FK19003" s="55" t="s">
        <v>1249</v>
      </c>
      <c r="FL19003" s="55">
        <v>1</v>
      </c>
    </row>
    <row r="19004" ht="14.25" customHeight="1" outlineLevel="1" spans="162:168">
      <c r="FF19004" s="55">
        <v>18997</v>
      </c>
      <c r="FG19004" s="55" t="s">
        <v>1250</v>
      </c>
      <c r="FH19004" s="55" t="s">
        <v>1260</v>
      </c>
      <c r="FI19004" s="55">
        <v>55</v>
      </c>
      <c r="FJ19004" s="55">
        <v>25000</v>
      </c>
      <c r="FK19004" s="55" t="s">
        <v>1249</v>
      </c>
      <c r="FL19004" s="55">
        <v>1</v>
      </c>
    </row>
    <row r="19005" ht="14.25" customHeight="1" outlineLevel="1" spans="162:168">
      <c r="FF19005" s="55">
        <v>18998</v>
      </c>
      <c r="FG19005" s="55" t="s">
        <v>1250</v>
      </c>
      <c r="FH19005" s="55" t="s">
        <v>1260</v>
      </c>
      <c r="FI19005" s="55">
        <v>55</v>
      </c>
      <c r="FJ19005" s="55">
        <v>50000</v>
      </c>
      <c r="FK19005" s="55" t="s">
        <v>1249</v>
      </c>
      <c r="FL19005" s="55">
        <v>1</v>
      </c>
    </row>
    <row r="19006" ht="14.25" customHeight="1" outlineLevel="1" spans="162:168">
      <c r="FF19006" s="55">
        <v>18999</v>
      </c>
      <c r="FG19006" s="55" t="s">
        <v>1250</v>
      </c>
      <c r="FH19006" s="55" t="s">
        <v>1260</v>
      </c>
      <c r="FI19006" s="55">
        <v>55</v>
      </c>
      <c r="FJ19006" s="55">
        <v>80000</v>
      </c>
      <c r="FK19006" s="55" t="s">
        <v>1249</v>
      </c>
      <c r="FL19006" s="55">
        <v>1</v>
      </c>
    </row>
    <row r="19007" ht="14.25" customHeight="1" outlineLevel="1" spans="162:168">
      <c r="FF19007" s="55">
        <v>19000</v>
      </c>
      <c r="FG19007" s="55" t="s">
        <v>1250</v>
      </c>
      <c r="FH19007" s="55" t="s">
        <v>1260</v>
      </c>
      <c r="FI19007" s="55">
        <v>55</v>
      </c>
      <c r="FJ19007" s="55">
        <v>130000</v>
      </c>
      <c r="FK19007" s="55" t="s">
        <v>1249</v>
      </c>
      <c r="FL19007" s="55">
        <v>1</v>
      </c>
    </row>
    <row r="19008" ht="14.25" customHeight="1" outlineLevel="1" spans="162:168">
      <c r="FF19008" s="55">
        <v>19001</v>
      </c>
      <c r="FG19008" s="55" t="s">
        <v>1250</v>
      </c>
      <c r="FH19008" s="55" t="s">
        <v>1260</v>
      </c>
      <c r="FI19008" s="55">
        <v>55</v>
      </c>
      <c r="FJ19008" s="55">
        <v>260000</v>
      </c>
      <c r="FK19008" s="55" t="s">
        <v>1249</v>
      </c>
      <c r="FL19008" s="55">
        <v>1</v>
      </c>
    </row>
    <row r="19009" ht="14.25" customHeight="1" outlineLevel="1" spans="162:168">
      <c r="FF19009" s="55">
        <v>19002</v>
      </c>
      <c r="FG19009" s="55" t="s">
        <v>1250</v>
      </c>
      <c r="FH19009" s="55" t="s">
        <v>1260</v>
      </c>
      <c r="FI19009" s="55">
        <v>55</v>
      </c>
      <c r="FJ19009" s="55">
        <v>400000</v>
      </c>
      <c r="FK19009" s="55" t="s">
        <v>1249</v>
      </c>
      <c r="FL19009" s="55">
        <v>1</v>
      </c>
    </row>
    <row r="19010" ht="14.25" customHeight="1" outlineLevel="1" spans="162:168">
      <c r="FF19010" s="55">
        <v>19003</v>
      </c>
      <c r="FG19010" s="55" t="s">
        <v>1250</v>
      </c>
      <c r="FH19010" s="55" t="s">
        <v>1260</v>
      </c>
      <c r="FI19010" s="55">
        <v>55</v>
      </c>
      <c r="FJ19010" s="55">
        <v>530000</v>
      </c>
      <c r="FK19010" s="55" t="s">
        <v>1249</v>
      </c>
      <c r="FL19010" s="55">
        <v>1</v>
      </c>
    </row>
    <row r="19011" ht="14.25" customHeight="1" outlineLevel="1" spans="162:168">
      <c r="FF19011" s="55">
        <v>19004</v>
      </c>
      <c r="FG19011" s="55" t="s">
        <v>1250</v>
      </c>
      <c r="FH19011" s="55" t="s">
        <v>1260</v>
      </c>
      <c r="FI19011" s="55">
        <v>55</v>
      </c>
      <c r="FJ19011" s="55">
        <v>540000</v>
      </c>
      <c r="FK19011" s="55" t="s">
        <v>1249</v>
      </c>
      <c r="FL19011" s="55">
        <v>1</v>
      </c>
    </row>
    <row r="19012" ht="14.25" customHeight="1" outlineLevel="1" spans="162:168">
      <c r="FF19012" s="55">
        <v>19005</v>
      </c>
      <c r="FG19012" s="55" t="s">
        <v>1250</v>
      </c>
      <c r="FH19012" s="55" t="s">
        <v>1260</v>
      </c>
      <c r="FI19012" s="55">
        <v>56</v>
      </c>
      <c r="FJ19012" s="55">
        <v>0</v>
      </c>
      <c r="FK19012" s="55" t="s">
        <v>1249</v>
      </c>
      <c r="FL19012" s="55">
        <v>1</v>
      </c>
    </row>
    <row r="19013" ht="14.25" customHeight="1" outlineLevel="1" spans="162:168">
      <c r="FF19013" s="55">
        <v>19006</v>
      </c>
      <c r="FG19013" s="55" t="s">
        <v>1250</v>
      </c>
      <c r="FH19013" s="55" t="s">
        <v>1260</v>
      </c>
      <c r="FI19013" s="55">
        <v>56</v>
      </c>
      <c r="FJ19013" s="55">
        <v>1000</v>
      </c>
      <c r="FK19013" s="55" t="s">
        <v>1249</v>
      </c>
      <c r="FL19013" s="55">
        <v>1</v>
      </c>
    </row>
    <row r="19014" ht="14.25" customHeight="1" outlineLevel="1" spans="162:168">
      <c r="FF19014" s="55">
        <v>19007</v>
      </c>
      <c r="FG19014" s="55" t="s">
        <v>1250</v>
      </c>
      <c r="FH19014" s="55" t="s">
        <v>1260</v>
      </c>
      <c r="FI19014" s="55">
        <v>56</v>
      </c>
      <c r="FJ19014" s="55">
        <v>2500</v>
      </c>
      <c r="FK19014" s="55" t="s">
        <v>1249</v>
      </c>
      <c r="FL19014" s="55">
        <v>1</v>
      </c>
    </row>
    <row r="19015" ht="14.25" customHeight="1" outlineLevel="1" spans="162:168">
      <c r="FF19015" s="55">
        <v>19008</v>
      </c>
      <c r="FG19015" s="55" t="s">
        <v>1250</v>
      </c>
      <c r="FH19015" s="55" t="s">
        <v>1260</v>
      </c>
      <c r="FI19015" s="55">
        <v>56</v>
      </c>
      <c r="FJ19015" s="55">
        <v>5000</v>
      </c>
      <c r="FK19015" s="55" t="s">
        <v>1249</v>
      </c>
      <c r="FL19015" s="55">
        <v>1</v>
      </c>
    </row>
    <row r="19016" ht="14.25" customHeight="1" outlineLevel="1" spans="162:168">
      <c r="FF19016" s="55">
        <v>19009</v>
      </c>
      <c r="FG19016" s="55" t="s">
        <v>1250</v>
      </c>
      <c r="FH19016" s="55" t="s">
        <v>1260</v>
      </c>
      <c r="FI19016" s="55">
        <v>56</v>
      </c>
      <c r="FJ19016" s="55">
        <v>10000</v>
      </c>
      <c r="FK19016" s="55" t="s">
        <v>1249</v>
      </c>
      <c r="FL19016" s="55">
        <v>1</v>
      </c>
    </row>
    <row r="19017" ht="14.25" customHeight="1" outlineLevel="1" spans="162:168">
      <c r="FF19017" s="55">
        <v>19010</v>
      </c>
      <c r="FG19017" s="55" t="s">
        <v>1250</v>
      </c>
      <c r="FH19017" s="55" t="s">
        <v>1260</v>
      </c>
      <c r="FI19017" s="55">
        <v>56</v>
      </c>
      <c r="FJ19017" s="55">
        <v>25000</v>
      </c>
      <c r="FK19017" s="55" t="s">
        <v>1249</v>
      </c>
      <c r="FL19017" s="55">
        <v>1</v>
      </c>
    </row>
    <row r="19018" ht="14.25" customHeight="1" outlineLevel="1" spans="162:168">
      <c r="FF19018" s="55">
        <v>19011</v>
      </c>
      <c r="FG19018" s="55" t="s">
        <v>1250</v>
      </c>
      <c r="FH19018" s="55" t="s">
        <v>1260</v>
      </c>
      <c r="FI19018" s="55">
        <v>56</v>
      </c>
      <c r="FJ19018" s="55">
        <v>50000</v>
      </c>
      <c r="FK19018" s="55" t="s">
        <v>1249</v>
      </c>
      <c r="FL19018" s="55">
        <v>1</v>
      </c>
    </row>
    <row r="19019" ht="14.25" customHeight="1" outlineLevel="1" spans="162:168">
      <c r="FF19019" s="55">
        <v>19012</v>
      </c>
      <c r="FG19019" s="55" t="s">
        <v>1250</v>
      </c>
      <c r="FH19019" s="55" t="s">
        <v>1260</v>
      </c>
      <c r="FI19019" s="55">
        <v>56</v>
      </c>
      <c r="FJ19019" s="55">
        <v>80000</v>
      </c>
      <c r="FK19019" s="55" t="s">
        <v>1249</v>
      </c>
      <c r="FL19019" s="55">
        <v>1</v>
      </c>
    </row>
    <row r="19020" ht="14.25" customHeight="1" outlineLevel="1" spans="162:168">
      <c r="FF19020" s="55">
        <v>19013</v>
      </c>
      <c r="FG19020" s="55" t="s">
        <v>1250</v>
      </c>
      <c r="FH19020" s="55" t="s">
        <v>1260</v>
      </c>
      <c r="FI19020" s="55">
        <v>56</v>
      </c>
      <c r="FJ19020" s="55">
        <v>130000</v>
      </c>
      <c r="FK19020" s="55" t="s">
        <v>1249</v>
      </c>
      <c r="FL19020" s="55">
        <v>1</v>
      </c>
    </row>
    <row r="19021" ht="14.25" customHeight="1" outlineLevel="1" spans="162:168">
      <c r="FF19021" s="55">
        <v>19014</v>
      </c>
      <c r="FG19021" s="55" t="s">
        <v>1250</v>
      </c>
      <c r="FH19021" s="55" t="s">
        <v>1260</v>
      </c>
      <c r="FI19021" s="55">
        <v>56</v>
      </c>
      <c r="FJ19021" s="55">
        <v>260000</v>
      </c>
      <c r="FK19021" s="55" t="s">
        <v>1249</v>
      </c>
      <c r="FL19021" s="55">
        <v>1</v>
      </c>
    </row>
    <row r="19022" ht="14.25" customHeight="1" outlineLevel="1" spans="162:168">
      <c r="FF19022" s="55">
        <v>19015</v>
      </c>
      <c r="FG19022" s="55" t="s">
        <v>1250</v>
      </c>
      <c r="FH19022" s="55" t="s">
        <v>1260</v>
      </c>
      <c r="FI19022" s="55">
        <v>56</v>
      </c>
      <c r="FJ19022" s="55">
        <v>400000</v>
      </c>
      <c r="FK19022" s="55" t="s">
        <v>1249</v>
      </c>
      <c r="FL19022" s="55">
        <v>1</v>
      </c>
    </row>
    <row r="19023" ht="14.25" customHeight="1" outlineLevel="1" spans="162:168">
      <c r="FF19023" s="55">
        <v>19016</v>
      </c>
      <c r="FG19023" s="55" t="s">
        <v>1250</v>
      </c>
      <c r="FH19023" s="55" t="s">
        <v>1260</v>
      </c>
      <c r="FI19023" s="55">
        <v>56</v>
      </c>
      <c r="FJ19023" s="55">
        <v>530000</v>
      </c>
      <c r="FK19023" s="55" t="s">
        <v>1249</v>
      </c>
      <c r="FL19023" s="55">
        <v>1</v>
      </c>
    </row>
    <row r="19024" ht="14.25" customHeight="1" outlineLevel="1" spans="162:168">
      <c r="FF19024" s="55">
        <v>19017</v>
      </c>
      <c r="FG19024" s="55" t="s">
        <v>1250</v>
      </c>
      <c r="FH19024" s="55" t="s">
        <v>1260</v>
      </c>
      <c r="FI19024" s="55">
        <v>56</v>
      </c>
      <c r="FJ19024" s="55">
        <v>540000</v>
      </c>
      <c r="FK19024" s="55" t="s">
        <v>1249</v>
      </c>
      <c r="FL19024" s="55">
        <v>1</v>
      </c>
    </row>
    <row r="19025" ht="14.25" customHeight="1" outlineLevel="1" spans="162:168">
      <c r="FF19025" s="55">
        <v>19018</v>
      </c>
      <c r="FG19025" s="55" t="s">
        <v>1250</v>
      </c>
      <c r="FH19025" s="55" t="s">
        <v>1260</v>
      </c>
      <c r="FI19025" s="55">
        <v>57</v>
      </c>
      <c r="FJ19025" s="55">
        <v>0</v>
      </c>
      <c r="FK19025" s="55" t="s">
        <v>1249</v>
      </c>
      <c r="FL19025" s="55">
        <v>1.5</v>
      </c>
    </row>
    <row r="19026" ht="14.25" customHeight="1" outlineLevel="1" spans="162:168">
      <c r="FF19026" s="55">
        <v>19019</v>
      </c>
      <c r="FG19026" s="55" t="s">
        <v>1250</v>
      </c>
      <c r="FH19026" s="55" t="s">
        <v>1260</v>
      </c>
      <c r="FI19026" s="55">
        <v>57</v>
      </c>
      <c r="FJ19026" s="55">
        <v>1000</v>
      </c>
      <c r="FK19026" s="55" t="s">
        <v>1249</v>
      </c>
      <c r="FL19026" s="55">
        <v>1.25</v>
      </c>
    </row>
    <row r="19027" ht="14.25" customHeight="1" outlineLevel="1" spans="162:168">
      <c r="FF19027" s="55">
        <v>19020</v>
      </c>
      <c r="FG19027" s="55" t="s">
        <v>1250</v>
      </c>
      <c r="FH19027" s="55" t="s">
        <v>1260</v>
      </c>
      <c r="FI19027" s="55">
        <v>57</v>
      </c>
      <c r="FJ19027" s="55">
        <v>2500</v>
      </c>
      <c r="FK19027" s="55" t="s">
        <v>1249</v>
      </c>
      <c r="FL19027" s="55">
        <v>1.1</v>
      </c>
    </row>
    <row r="19028" ht="14.25" customHeight="1" outlineLevel="1" spans="162:168">
      <c r="FF19028" s="55">
        <v>19021</v>
      </c>
      <c r="FG19028" s="55" t="s">
        <v>1250</v>
      </c>
      <c r="FH19028" s="55" t="s">
        <v>1260</v>
      </c>
      <c r="FI19028" s="55">
        <v>57</v>
      </c>
      <c r="FJ19028" s="55">
        <v>5000</v>
      </c>
      <c r="FK19028" s="55" t="s">
        <v>1249</v>
      </c>
      <c r="FL19028" s="55">
        <v>1.1</v>
      </c>
    </row>
    <row r="19029" ht="14.25" customHeight="1" outlineLevel="1" spans="162:168">
      <c r="FF19029" s="55">
        <v>19022</v>
      </c>
      <c r="FG19029" s="55" t="s">
        <v>1250</v>
      </c>
      <c r="FH19029" s="55" t="s">
        <v>1260</v>
      </c>
      <c r="FI19029" s="55">
        <v>57</v>
      </c>
      <c r="FJ19029" s="55">
        <v>10000</v>
      </c>
      <c r="FK19029" s="55" t="s">
        <v>1249</v>
      </c>
      <c r="FL19029" s="55">
        <v>1</v>
      </c>
    </row>
    <row r="19030" ht="14.25" customHeight="1" outlineLevel="1" spans="162:168">
      <c r="FF19030" s="55">
        <v>19023</v>
      </c>
      <c r="FG19030" s="55" t="s">
        <v>1250</v>
      </c>
      <c r="FH19030" s="55" t="s">
        <v>1260</v>
      </c>
      <c r="FI19030" s="55">
        <v>57</v>
      </c>
      <c r="FJ19030" s="55">
        <v>25000</v>
      </c>
      <c r="FK19030" s="55" t="s">
        <v>1249</v>
      </c>
      <c r="FL19030" s="55">
        <v>1</v>
      </c>
    </row>
    <row r="19031" ht="14.25" customHeight="1" outlineLevel="1" spans="162:168">
      <c r="FF19031" s="55">
        <v>19024</v>
      </c>
      <c r="FG19031" s="55" t="s">
        <v>1250</v>
      </c>
      <c r="FH19031" s="55" t="s">
        <v>1260</v>
      </c>
      <c r="FI19031" s="55">
        <v>57</v>
      </c>
      <c r="FJ19031" s="55">
        <v>50000</v>
      </c>
      <c r="FK19031" s="55" t="s">
        <v>1249</v>
      </c>
      <c r="FL19031" s="55">
        <v>1</v>
      </c>
    </row>
    <row r="19032" ht="14.25" customHeight="1" outlineLevel="1" spans="162:168">
      <c r="FF19032" s="55">
        <v>19025</v>
      </c>
      <c r="FG19032" s="55" t="s">
        <v>1250</v>
      </c>
      <c r="FH19032" s="55" t="s">
        <v>1260</v>
      </c>
      <c r="FI19032" s="55">
        <v>57</v>
      </c>
      <c r="FJ19032" s="55">
        <v>80000</v>
      </c>
      <c r="FK19032" s="55" t="s">
        <v>1249</v>
      </c>
      <c r="FL19032" s="55">
        <v>1</v>
      </c>
    </row>
    <row r="19033" ht="14.25" customHeight="1" outlineLevel="1" spans="162:168">
      <c r="FF19033" s="55">
        <v>19026</v>
      </c>
      <c r="FG19033" s="55" t="s">
        <v>1250</v>
      </c>
      <c r="FH19033" s="55" t="s">
        <v>1260</v>
      </c>
      <c r="FI19033" s="55">
        <v>57</v>
      </c>
      <c r="FJ19033" s="55">
        <v>130000</v>
      </c>
      <c r="FK19033" s="55" t="s">
        <v>1249</v>
      </c>
      <c r="FL19033" s="55">
        <v>1</v>
      </c>
    </row>
    <row r="19034" ht="14.25" customHeight="1" outlineLevel="1" spans="162:168">
      <c r="FF19034" s="55">
        <v>19027</v>
      </c>
      <c r="FG19034" s="55" t="s">
        <v>1250</v>
      </c>
      <c r="FH19034" s="55" t="s">
        <v>1260</v>
      </c>
      <c r="FI19034" s="55">
        <v>57</v>
      </c>
      <c r="FJ19034" s="55">
        <v>260000</v>
      </c>
      <c r="FK19034" s="55" t="s">
        <v>1249</v>
      </c>
      <c r="FL19034" s="55">
        <v>1</v>
      </c>
    </row>
    <row r="19035" ht="14.25" customHeight="1" outlineLevel="1" spans="162:168">
      <c r="FF19035" s="55">
        <v>19028</v>
      </c>
      <c r="FG19035" s="55" t="s">
        <v>1250</v>
      </c>
      <c r="FH19035" s="55" t="s">
        <v>1260</v>
      </c>
      <c r="FI19035" s="55">
        <v>57</v>
      </c>
      <c r="FJ19035" s="55">
        <v>400000</v>
      </c>
      <c r="FK19035" s="55" t="s">
        <v>1249</v>
      </c>
      <c r="FL19035" s="55">
        <v>1</v>
      </c>
    </row>
    <row r="19036" ht="14.25" customHeight="1" outlineLevel="1" spans="162:168">
      <c r="FF19036" s="55">
        <v>19029</v>
      </c>
      <c r="FG19036" s="55" t="s">
        <v>1250</v>
      </c>
      <c r="FH19036" s="55" t="s">
        <v>1260</v>
      </c>
      <c r="FI19036" s="55">
        <v>57</v>
      </c>
      <c r="FJ19036" s="55">
        <v>530000</v>
      </c>
      <c r="FK19036" s="55" t="s">
        <v>1249</v>
      </c>
      <c r="FL19036" s="55">
        <v>1</v>
      </c>
    </row>
    <row r="19037" ht="14.25" customHeight="1" outlineLevel="1" spans="162:168">
      <c r="FF19037" s="55">
        <v>19030</v>
      </c>
      <c r="FG19037" s="55" t="s">
        <v>1250</v>
      </c>
      <c r="FH19037" s="55" t="s">
        <v>1260</v>
      </c>
      <c r="FI19037" s="55">
        <v>57</v>
      </c>
      <c r="FJ19037" s="55">
        <v>540000</v>
      </c>
      <c r="FK19037" s="55" t="s">
        <v>1249</v>
      </c>
      <c r="FL19037" s="55">
        <v>1</v>
      </c>
    </row>
    <row r="19038" ht="14.25" customHeight="1" outlineLevel="1" spans="162:168">
      <c r="FF19038" s="55">
        <v>19031</v>
      </c>
      <c r="FG19038" s="55" t="s">
        <v>1250</v>
      </c>
      <c r="FH19038" s="55" t="s">
        <v>1260</v>
      </c>
      <c r="FI19038" s="55">
        <v>58</v>
      </c>
      <c r="FJ19038" s="55">
        <v>0</v>
      </c>
      <c r="FK19038" s="55" t="s">
        <v>1249</v>
      </c>
      <c r="FL19038" s="55">
        <v>1</v>
      </c>
    </row>
    <row r="19039" ht="14.25" customHeight="1" outlineLevel="1" spans="162:168">
      <c r="FF19039" s="55">
        <v>19032</v>
      </c>
      <c r="FG19039" s="55" t="s">
        <v>1250</v>
      </c>
      <c r="FH19039" s="55" t="s">
        <v>1260</v>
      </c>
      <c r="FI19039" s="55">
        <v>58</v>
      </c>
      <c r="FJ19039" s="55">
        <v>1000</v>
      </c>
      <c r="FK19039" s="55" t="s">
        <v>1249</v>
      </c>
      <c r="FL19039" s="55">
        <v>1</v>
      </c>
    </row>
    <row r="19040" ht="14.25" customHeight="1" outlineLevel="1" spans="162:168">
      <c r="FF19040" s="55">
        <v>19033</v>
      </c>
      <c r="FG19040" s="55" t="s">
        <v>1250</v>
      </c>
      <c r="FH19040" s="55" t="s">
        <v>1260</v>
      </c>
      <c r="FI19040" s="55">
        <v>58</v>
      </c>
      <c r="FJ19040" s="55">
        <v>2500</v>
      </c>
      <c r="FK19040" s="55" t="s">
        <v>1249</v>
      </c>
      <c r="FL19040" s="55">
        <v>1</v>
      </c>
    </row>
    <row r="19041" ht="14.25" customHeight="1" outlineLevel="1" spans="162:168">
      <c r="FF19041" s="55">
        <v>19034</v>
      </c>
      <c r="FG19041" s="55" t="s">
        <v>1250</v>
      </c>
      <c r="FH19041" s="55" t="s">
        <v>1260</v>
      </c>
      <c r="FI19041" s="55">
        <v>58</v>
      </c>
      <c r="FJ19041" s="55">
        <v>5000</v>
      </c>
      <c r="FK19041" s="55" t="s">
        <v>1249</v>
      </c>
      <c r="FL19041" s="55">
        <v>1</v>
      </c>
    </row>
    <row r="19042" ht="14.25" customHeight="1" outlineLevel="1" spans="162:168">
      <c r="FF19042" s="55">
        <v>19035</v>
      </c>
      <c r="FG19042" s="55" t="s">
        <v>1250</v>
      </c>
      <c r="FH19042" s="55" t="s">
        <v>1260</v>
      </c>
      <c r="FI19042" s="55">
        <v>58</v>
      </c>
      <c r="FJ19042" s="55">
        <v>10000</v>
      </c>
      <c r="FK19042" s="55" t="s">
        <v>1249</v>
      </c>
      <c r="FL19042" s="55">
        <v>1</v>
      </c>
    </row>
    <row r="19043" ht="14.25" customHeight="1" outlineLevel="1" spans="162:168">
      <c r="FF19043" s="55">
        <v>19036</v>
      </c>
      <c r="FG19043" s="55" t="s">
        <v>1250</v>
      </c>
      <c r="FH19043" s="55" t="s">
        <v>1260</v>
      </c>
      <c r="FI19043" s="55">
        <v>58</v>
      </c>
      <c r="FJ19043" s="55">
        <v>25000</v>
      </c>
      <c r="FK19043" s="55" t="s">
        <v>1249</v>
      </c>
      <c r="FL19043" s="55">
        <v>1</v>
      </c>
    </row>
    <row r="19044" ht="14.25" customHeight="1" outlineLevel="1" spans="162:168">
      <c r="FF19044" s="55">
        <v>19037</v>
      </c>
      <c r="FG19044" s="55" t="s">
        <v>1250</v>
      </c>
      <c r="FH19044" s="55" t="s">
        <v>1260</v>
      </c>
      <c r="FI19044" s="55">
        <v>58</v>
      </c>
      <c r="FJ19044" s="55">
        <v>50000</v>
      </c>
      <c r="FK19044" s="55" t="s">
        <v>1249</v>
      </c>
      <c r="FL19044" s="55">
        <v>1</v>
      </c>
    </row>
    <row r="19045" ht="14.25" customHeight="1" outlineLevel="1" spans="162:168">
      <c r="FF19045" s="55">
        <v>19038</v>
      </c>
      <c r="FG19045" s="55" t="s">
        <v>1250</v>
      </c>
      <c r="FH19045" s="55" t="s">
        <v>1260</v>
      </c>
      <c r="FI19045" s="55">
        <v>58</v>
      </c>
      <c r="FJ19045" s="55">
        <v>80000</v>
      </c>
      <c r="FK19045" s="55" t="s">
        <v>1249</v>
      </c>
      <c r="FL19045" s="55">
        <v>1</v>
      </c>
    </row>
    <row r="19046" ht="14.25" customHeight="1" outlineLevel="1" spans="162:168">
      <c r="FF19046" s="55">
        <v>19039</v>
      </c>
      <c r="FG19046" s="55" t="s">
        <v>1250</v>
      </c>
      <c r="FH19046" s="55" t="s">
        <v>1260</v>
      </c>
      <c r="FI19046" s="55">
        <v>58</v>
      </c>
      <c r="FJ19046" s="55">
        <v>130000</v>
      </c>
      <c r="FK19046" s="55" t="s">
        <v>1249</v>
      </c>
      <c r="FL19046" s="55">
        <v>1</v>
      </c>
    </row>
    <row r="19047" ht="14.25" customHeight="1" outlineLevel="1" spans="162:168">
      <c r="FF19047" s="55">
        <v>19040</v>
      </c>
      <c r="FG19047" s="55" t="s">
        <v>1250</v>
      </c>
      <c r="FH19047" s="55" t="s">
        <v>1260</v>
      </c>
      <c r="FI19047" s="55">
        <v>58</v>
      </c>
      <c r="FJ19047" s="55">
        <v>260000</v>
      </c>
      <c r="FK19047" s="55" t="s">
        <v>1249</v>
      </c>
      <c r="FL19047" s="55">
        <v>0.9</v>
      </c>
    </row>
    <row r="19048" ht="14.25" customHeight="1" outlineLevel="1" spans="162:168">
      <c r="FF19048" s="55">
        <v>19041</v>
      </c>
      <c r="FG19048" s="55" t="s">
        <v>1250</v>
      </c>
      <c r="FH19048" s="55" t="s">
        <v>1260</v>
      </c>
      <c r="FI19048" s="55">
        <v>58</v>
      </c>
      <c r="FJ19048" s="55">
        <v>400000</v>
      </c>
      <c r="FK19048" s="55" t="s">
        <v>1249</v>
      </c>
      <c r="FL19048" s="55">
        <v>0.9</v>
      </c>
    </row>
    <row r="19049" ht="14.25" customHeight="1" outlineLevel="1" spans="162:168">
      <c r="FF19049" s="55">
        <v>19042</v>
      </c>
      <c r="FG19049" s="55" t="s">
        <v>1250</v>
      </c>
      <c r="FH19049" s="55" t="s">
        <v>1260</v>
      </c>
      <c r="FI19049" s="55">
        <v>58</v>
      </c>
      <c r="FJ19049" s="55">
        <v>530000</v>
      </c>
      <c r="FK19049" s="55" t="s">
        <v>1249</v>
      </c>
      <c r="FL19049" s="55">
        <v>0.9</v>
      </c>
    </row>
    <row r="19050" ht="14.25" customHeight="1" outlineLevel="1" spans="162:168">
      <c r="FF19050" s="55">
        <v>19043</v>
      </c>
      <c r="FG19050" s="55" t="s">
        <v>1250</v>
      </c>
      <c r="FH19050" s="55" t="s">
        <v>1260</v>
      </c>
      <c r="FI19050" s="55">
        <v>58</v>
      </c>
      <c r="FJ19050" s="55">
        <v>540000</v>
      </c>
      <c r="FK19050" s="55" t="s">
        <v>1249</v>
      </c>
      <c r="FL19050" s="55">
        <v>0.9</v>
      </c>
    </row>
    <row r="19051" ht="14.25" customHeight="1" outlineLevel="1" spans="162:168">
      <c r="FF19051" s="55">
        <v>19044</v>
      </c>
      <c r="FG19051" s="55" t="s">
        <v>1250</v>
      </c>
      <c r="FH19051" s="55" t="s">
        <v>1260</v>
      </c>
      <c r="FI19051" s="55">
        <v>59</v>
      </c>
      <c r="FJ19051" s="55">
        <v>0</v>
      </c>
      <c r="FK19051" s="55" t="s">
        <v>1249</v>
      </c>
      <c r="FL19051" s="55">
        <v>1</v>
      </c>
    </row>
    <row r="19052" ht="14.25" customHeight="1" outlineLevel="1" spans="162:168">
      <c r="FF19052" s="55">
        <v>19045</v>
      </c>
      <c r="FG19052" s="55" t="s">
        <v>1250</v>
      </c>
      <c r="FH19052" s="55" t="s">
        <v>1260</v>
      </c>
      <c r="FI19052" s="55">
        <v>59</v>
      </c>
      <c r="FJ19052" s="55">
        <v>1000</v>
      </c>
      <c r="FK19052" s="55" t="s">
        <v>1249</v>
      </c>
      <c r="FL19052" s="55">
        <v>1</v>
      </c>
    </row>
    <row r="19053" ht="14.25" customHeight="1" outlineLevel="1" spans="162:168">
      <c r="FF19053" s="55">
        <v>19046</v>
      </c>
      <c r="FG19053" s="55" t="s">
        <v>1250</v>
      </c>
      <c r="FH19053" s="55" t="s">
        <v>1260</v>
      </c>
      <c r="FI19053" s="55">
        <v>59</v>
      </c>
      <c r="FJ19053" s="55">
        <v>2500</v>
      </c>
      <c r="FK19053" s="55" t="s">
        <v>1249</v>
      </c>
      <c r="FL19053" s="55">
        <v>1</v>
      </c>
    </row>
    <row r="19054" ht="14.25" customHeight="1" outlineLevel="1" spans="162:168">
      <c r="FF19054" s="55">
        <v>19047</v>
      </c>
      <c r="FG19054" s="55" t="s">
        <v>1250</v>
      </c>
      <c r="FH19054" s="55" t="s">
        <v>1260</v>
      </c>
      <c r="FI19054" s="55">
        <v>59</v>
      </c>
      <c r="FJ19054" s="55">
        <v>5000</v>
      </c>
      <c r="FK19054" s="55" t="s">
        <v>1249</v>
      </c>
      <c r="FL19054" s="55">
        <v>1</v>
      </c>
    </row>
    <row r="19055" ht="14.25" customHeight="1" outlineLevel="1" spans="162:168">
      <c r="FF19055" s="55">
        <v>19048</v>
      </c>
      <c r="FG19055" s="55" t="s">
        <v>1250</v>
      </c>
      <c r="FH19055" s="55" t="s">
        <v>1260</v>
      </c>
      <c r="FI19055" s="55">
        <v>59</v>
      </c>
      <c r="FJ19055" s="55">
        <v>10000</v>
      </c>
      <c r="FK19055" s="55" t="s">
        <v>1249</v>
      </c>
      <c r="FL19055" s="55">
        <v>1</v>
      </c>
    </row>
    <row r="19056" ht="14.25" customHeight="1" outlineLevel="1" spans="162:168">
      <c r="FF19056" s="55">
        <v>19049</v>
      </c>
      <c r="FG19056" s="55" t="s">
        <v>1250</v>
      </c>
      <c r="FH19056" s="55" t="s">
        <v>1260</v>
      </c>
      <c r="FI19056" s="55">
        <v>59</v>
      </c>
      <c r="FJ19056" s="55">
        <v>25000</v>
      </c>
      <c r="FK19056" s="55" t="s">
        <v>1249</v>
      </c>
      <c r="FL19056" s="55">
        <v>1</v>
      </c>
    </row>
    <row r="19057" ht="14.25" customHeight="1" outlineLevel="1" spans="162:168">
      <c r="FF19057" s="55">
        <v>19050</v>
      </c>
      <c r="FG19057" s="55" t="s">
        <v>1250</v>
      </c>
      <c r="FH19057" s="55" t="s">
        <v>1260</v>
      </c>
      <c r="FI19057" s="55">
        <v>59</v>
      </c>
      <c r="FJ19057" s="55">
        <v>50000</v>
      </c>
      <c r="FK19057" s="55" t="s">
        <v>1249</v>
      </c>
      <c r="FL19057" s="55">
        <v>1</v>
      </c>
    </row>
    <row r="19058" ht="14.25" customHeight="1" outlineLevel="1" spans="162:168">
      <c r="FF19058" s="55">
        <v>19051</v>
      </c>
      <c r="FG19058" s="55" t="s">
        <v>1250</v>
      </c>
      <c r="FH19058" s="55" t="s">
        <v>1260</v>
      </c>
      <c r="FI19058" s="55">
        <v>59</v>
      </c>
      <c r="FJ19058" s="55">
        <v>80000</v>
      </c>
      <c r="FK19058" s="55" t="s">
        <v>1249</v>
      </c>
      <c r="FL19058" s="55">
        <v>1</v>
      </c>
    </row>
    <row r="19059" ht="14.25" customHeight="1" outlineLevel="1" spans="162:168">
      <c r="FF19059" s="55">
        <v>19052</v>
      </c>
      <c r="FG19059" s="55" t="s">
        <v>1250</v>
      </c>
      <c r="FH19059" s="55" t="s">
        <v>1260</v>
      </c>
      <c r="FI19059" s="55">
        <v>59</v>
      </c>
      <c r="FJ19059" s="55">
        <v>130000</v>
      </c>
      <c r="FK19059" s="55" t="s">
        <v>1249</v>
      </c>
      <c r="FL19059" s="55">
        <v>1</v>
      </c>
    </row>
    <row r="19060" ht="14.25" customHeight="1" outlineLevel="1" spans="162:168">
      <c r="FF19060" s="55">
        <v>19053</v>
      </c>
      <c r="FG19060" s="55" t="s">
        <v>1250</v>
      </c>
      <c r="FH19060" s="55" t="s">
        <v>1260</v>
      </c>
      <c r="FI19060" s="55">
        <v>59</v>
      </c>
      <c r="FJ19060" s="55">
        <v>260000</v>
      </c>
      <c r="FK19060" s="55" t="s">
        <v>1249</v>
      </c>
      <c r="FL19060" s="55">
        <v>0.9</v>
      </c>
    </row>
    <row r="19061" ht="14.25" customHeight="1" outlineLevel="1" spans="162:168">
      <c r="FF19061" s="55">
        <v>19054</v>
      </c>
      <c r="FG19061" s="55" t="s">
        <v>1250</v>
      </c>
      <c r="FH19061" s="55" t="s">
        <v>1260</v>
      </c>
      <c r="FI19061" s="55">
        <v>59</v>
      </c>
      <c r="FJ19061" s="55">
        <v>400000</v>
      </c>
      <c r="FK19061" s="55" t="s">
        <v>1249</v>
      </c>
      <c r="FL19061" s="55">
        <v>0.9</v>
      </c>
    </row>
    <row r="19062" ht="14.25" customHeight="1" outlineLevel="1" spans="162:168">
      <c r="FF19062" s="55">
        <v>19055</v>
      </c>
      <c r="FG19062" s="55" t="s">
        <v>1250</v>
      </c>
      <c r="FH19062" s="55" t="s">
        <v>1260</v>
      </c>
      <c r="FI19062" s="55">
        <v>59</v>
      </c>
      <c r="FJ19062" s="55">
        <v>530000</v>
      </c>
      <c r="FK19062" s="55" t="s">
        <v>1249</v>
      </c>
      <c r="FL19062" s="55">
        <v>0.9</v>
      </c>
    </row>
    <row r="19063" ht="14.25" customHeight="1" outlineLevel="1" spans="162:168">
      <c r="FF19063" s="55">
        <v>19056</v>
      </c>
      <c r="FG19063" s="55" t="s">
        <v>1250</v>
      </c>
      <c r="FH19063" s="55" t="s">
        <v>1260</v>
      </c>
      <c r="FI19063" s="55">
        <v>59</v>
      </c>
      <c r="FJ19063" s="55">
        <v>540000</v>
      </c>
      <c r="FK19063" s="55" t="s">
        <v>1249</v>
      </c>
      <c r="FL19063" s="55">
        <v>0.9</v>
      </c>
    </row>
    <row r="19064" ht="14.25" customHeight="1" outlineLevel="1" spans="162:168">
      <c r="FF19064" s="55">
        <v>19057</v>
      </c>
      <c r="FG19064" s="55" t="s">
        <v>1250</v>
      </c>
      <c r="FH19064" s="55" t="s">
        <v>1260</v>
      </c>
      <c r="FI19064" s="55">
        <v>6</v>
      </c>
      <c r="FJ19064" s="55">
        <v>0</v>
      </c>
      <c r="FK19064" s="55" t="s">
        <v>1249</v>
      </c>
      <c r="FL19064" s="55">
        <v>1.5</v>
      </c>
    </row>
    <row r="19065" ht="14.25" customHeight="1" outlineLevel="1" spans="162:168">
      <c r="FF19065" s="55">
        <v>19058</v>
      </c>
      <c r="FG19065" s="55" t="s">
        <v>1250</v>
      </c>
      <c r="FH19065" s="55" t="s">
        <v>1260</v>
      </c>
      <c r="FI19065" s="55">
        <v>6</v>
      </c>
      <c r="FJ19065" s="55">
        <v>1000</v>
      </c>
      <c r="FK19065" s="55" t="s">
        <v>1249</v>
      </c>
      <c r="FL19065" s="55">
        <v>1.25</v>
      </c>
    </row>
    <row r="19066" ht="14.25" customHeight="1" outlineLevel="1" spans="162:168">
      <c r="FF19066" s="55">
        <v>19059</v>
      </c>
      <c r="FG19066" s="55" t="s">
        <v>1250</v>
      </c>
      <c r="FH19066" s="55" t="s">
        <v>1260</v>
      </c>
      <c r="FI19066" s="55">
        <v>6</v>
      </c>
      <c r="FJ19066" s="55">
        <v>2500</v>
      </c>
      <c r="FK19066" s="55" t="s">
        <v>1249</v>
      </c>
      <c r="FL19066" s="55">
        <v>1.1</v>
      </c>
    </row>
    <row r="19067" ht="14.25" customHeight="1" outlineLevel="1" spans="162:168">
      <c r="FF19067" s="55">
        <v>19060</v>
      </c>
      <c r="FG19067" s="55" t="s">
        <v>1250</v>
      </c>
      <c r="FH19067" s="55" t="s">
        <v>1260</v>
      </c>
      <c r="FI19067" s="55">
        <v>6</v>
      </c>
      <c r="FJ19067" s="55">
        <v>5000</v>
      </c>
      <c r="FK19067" s="55" t="s">
        <v>1249</v>
      </c>
      <c r="FL19067" s="55">
        <v>1.1</v>
      </c>
    </row>
    <row r="19068" ht="14.25" customHeight="1" outlineLevel="1" spans="162:168">
      <c r="FF19068" s="55">
        <v>19061</v>
      </c>
      <c r="FG19068" s="55" t="s">
        <v>1250</v>
      </c>
      <c r="FH19068" s="55" t="s">
        <v>1260</v>
      </c>
      <c r="FI19068" s="55">
        <v>6</v>
      </c>
      <c r="FJ19068" s="55">
        <v>10000</v>
      </c>
      <c r="FK19068" s="55" t="s">
        <v>1249</v>
      </c>
      <c r="FL19068" s="55">
        <v>1.1</v>
      </c>
    </row>
    <row r="19069" ht="14.25" customHeight="1" outlineLevel="1" spans="162:168">
      <c r="FF19069" s="55">
        <v>19062</v>
      </c>
      <c r="FG19069" s="55" t="s">
        <v>1250</v>
      </c>
      <c r="FH19069" s="55" t="s">
        <v>1260</v>
      </c>
      <c r="FI19069" s="55">
        <v>6</v>
      </c>
      <c r="FJ19069" s="55">
        <v>25000</v>
      </c>
      <c r="FK19069" s="55" t="s">
        <v>1249</v>
      </c>
      <c r="FL19069" s="55">
        <v>1.1</v>
      </c>
    </row>
    <row r="19070" ht="14.25" customHeight="1" outlineLevel="1" spans="162:168">
      <c r="FF19070" s="55">
        <v>19063</v>
      </c>
      <c r="FG19070" s="55" t="s">
        <v>1250</v>
      </c>
      <c r="FH19070" s="55" t="s">
        <v>1260</v>
      </c>
      <c r="FI19070" s="55">
        <v>6</v>
      </c>
      <c r="FJ19070" s="55">
        <v>50000</v>
      </c>
      <c r="FK19070" s="55" t="s">
        <v>1249</v>
      </c>
      <c r="FL19070" s="55">
        <v>1.1</v>
      </c>
    </row>
    <row r="19071" ht="14.25" customHeight="1" outlineLevel="1" spans="162:168">
      <c r="FF19071" s="55">
        <v>19064</v>
      </c>
      <c r="FG19071" s="55" t="s">
        <v>1250</v>
      </c>
      <c r="FH19071" s="55" t="s">
        <v>1260</v>
      </c>
      <c r="FI19071" s="55">
        <v>6</v>
      </c>
      <c r="FJ19071" s="55">
        <v>80000</v>
      </c>
      <c r="FK19071" s="55" t="s">
        <v>1249</v>
      </c>
      <c r="FL19071" s="55">
        <v>1.1</v>
      </c>
    </row>
    <row r="19072" ht="14.25" customHeight="1" outlineLevel="1" spans="162:168">
      <c r="FF19072" s="55">
        <v>19065</v>
      </c>
      <c r="FG19072" s="55" t="s">
        <v>1250</v>
      </c>
      <c r="FH19072" s="55" t="s">
        <v>1260</v>
      </c>
      <c r="FI19072" s="55">
        <v>6</v>
      </c>
      <c r="FJ19072" s="55">
        <v>130000</v>
      </c>
      <c r="FK19072" s="55" t="s">
        <v>1249</v>
      </c>
      <c r="FL19072" s="55">
        <v>1.1</v>
      </c>
    </row>
    <row r="19073" ht="14.25" customHeight="1" outlineLevel="1" spans="162:168">
      <c r="FF19073" s="55">
        <v>19066</v>
      </c>
      <c r="FG19073" s="55" t="s">
        <v>1250</v>
      </c>
      <c r="FH19073" s="55" t="s">
        <v>1260</v>
      </c>
      <c r="FI19073" s="55">
        <v>6</v>
      </c>
      <c r="FJ19073" s="55">
        <v>260000</v>
      </c>
      <c r="FK19073" s="55" t="s">
        <v>1249</v>
      </c>
      <c r="FL19073" s="55">
        <v>1.1</v>
      </c>
    </row>
    <row r="19074" ht="14.25" customHeight="1" outlineLevel="1" spans="162:168">
      <c r="FF19074" s="55">
        <v>19067</v>
      </c>
      <c r="FG19074" s="55" t="s">
        <v>1250</v>
      </c>
      <c r="FH19074" s="55" t="s">
        <v>1260</v>
      </c>
      <c r="FI19074" s="55">
        <v>6</v>
      </c>
      <c r="FJ19074" s="55">
        <v>400000</v>
      </c>
      <c r="FK19074" s="55" t="s">
        <v>1249</v>
      </c>
      <c r="FL19074" s="55">
        <v>1.1</v>
      </c>
    </row>
    <row r="19075" ht="14.25" customHeight="1" outlineLevel="1" spans="162:168">
      <c r="FF19075" s="55">
        <v>19068</v>
      </c>
      <c r="FG19075" s="55" t="s">
        <v>1250</v>
      </c>
      <c r="FH19075" s="55" t="s">
        <v>1260</v>
      </c>
      <c r="FI19075" s="55">
        <v>6</v>
      </c>
      <c r="FJ19075" s="55">
        <v>530000</v>
      </c>
      <c r="FK19075" s="55" t="s">
        <v>1249</v>
      </c>
      <c r="FL19075" s="55">
        <v>1.1</v>
      </c>
    </row>
    <row r="19076" ht="14.25" customHeight="1" outlineLevel="1" spans="162:168">
      <c r="FF19076" s="55">
        <v>19069</v>
      </c>
      <c r="FG19076" s="55" t="s">
        <v>1250</v>
      </c>
      <c r="FH19076" s="55" t="s">
        <v>1260</v>
      </c>
      <c r="FI19076" s="55">
        <v>6</v>
      </c>
      <c r="FJ19076" s="55">
        <v>540000</v>
      </c>
      <c r="FK19076" s="55" t="s">
        <v>1249</v>
      </c>
      <c r="FL19076" s="55">
        <v>1.1</v>
      </c>
    </row>
    <row r="19077" ht="14.25" customHeight="1" outlineLevel="1" spans="162:168">
      <c r="FF19077" s="55">
        <v>19070</v>
      </c>
      <c r="FG19077" s="55" t="s">
        <v>1250</v>
      </c>
      <c r="FH19077" s="55" t="s">
        <v>1260</v>
      </c>
      <c r="FI19077" s="55">
        <v>60</v>
      </c>
      <c r="FJ19077" s="55">
        <v>0</v>
      </c>
      <c r="FK19077" s="55" t="s">
        <v>1249</v>
      </c>
      <c r="FL19077" s="55">
        <v>1</v>
      </c>
    </row>
    <row r="19078" ht="14.25" customHeight="1" outlineLevel="1" spans="162:168">
      <c r="FF19078" s="55">
        <v>19071</v>
      </c>
      <c r="FG19078" s="55" t="s">
        <v>1250</v>
      </c>
      <c r="FH19078" s="55" t="s">
        <v>1260</v>
      </c>
      <c r="FI19078" s="55">
        <v>60</v>
      </c>
      <c r="FJ19078" s="55">
        <v>1000</v>
      </c>
      <c r="FK19078" s="55" t="s">
        <v>1249</v>
      </c>
      <c r="FL19078" s="55">
        <v>1</v>
      </c>
    </row>
    <row r="19079" ht="14.25" customHeight="1" outlineLevel="1" spans="162:168">
      <c r="FF19079" s="55">
        <v>19072</v>
      </c>
      <c r="FG19079" s="55" t="s">
        <v>1250</v>
      </c>
      <c r="FH19079" s="55" t="s">
        <v>1260</v>
      </c>
      <c r="FI19079" s="55">
        <v>60</v>
      </c>
      <c r="FJ19079" s="55">
        <v>2500</v>
      </c>
      <c r="FK19079" s="55" t="s">
        <v>1249</v>
      </c>
      <c r="FL19079" s="55">
        <v>1</v>
      </c>
    </row>
    <row r="19080" ht="14.25" customHeight="1" outlineLevel="1" spans="162:168">
      <c r="FF19080" s="55">
        <v>19073</v>
      </c>
      <c r="FG19080" s="55" t="s">
        <v>1250</v>
      </c>
      <c r="FH19080" s="55" t="s">
        <v>1260</v>
      </c>
      <c r="FI19080" s="55">
        <v>60</v>
      </c>
      <c r="FJ19080" s="55">
        <v>5000</v>
      </c>
      <c r="FK19080" s="55" t="s">
        <v>1249</v>
      </c>
      <c r="FL19080" s="55">
        <v>1</v>
      </c>
    </row>
    <row r="19081" ht="14.25" customHeight="1" outlineLevel="1" spans="162:168">
      <c r="FF19081" s="55">
        <v>19074</v>
      </c>
      <c r="FG19081" s="55" t="s">
        <v>1250</v>
      </c>
      <c r="FH19081" s="55" t="s">
        <v>1260</v>
      </c>
      <c r="FI19081" s="55">
        <v>60</v>
      </c>
      <c r="FJ19081" s="55">
        <v>10000</v>
      </c>
      <c r="FK19081" s="55" t="s">
        <v>1249</v>
      </c>
      <c r="FL19081" s="55">
        <v>1</v>
      </c>
    </row>
    <row r="19082" ht="14.25" customHeight="1" outlineLevel="1" spans="162:168">
      <c r="FF19082" s="55">
        <v>19075</v>
      </c>
      <c r="FG19082" s="55" t="s">
        <v>1250</v>
      </c>
      <c r="FH19082" s="55" t="s">
        <v>1260</v>
      </c>
      <c r="FI19082" s="55">
        <v>60</v>
      </c>
      <c r="FJ19082" s="55">
        <v>25000</v>
      </c>
      <c r="FK19082" s="55" t="s">
        <v>1249</v>
      </c>
      <c r="FL19082" s="55">
        <v>1</v>
      </c>
    </row>
    <row r="19083" ht="14.25" customHeight="1" outlineLevel="1" spans="162:168">
      <c r="FF19083" s="55">
        <v>19076</v>
      </c>
      <c r="FG19083" s="55" t="s">
        <v>1250</v>
      </c>
      <c r="FH19083" s="55" t="s">
        <v>1260</v>
      </c>
      <c r="FI19083" s="55">
        <v>60</v>
      </c>
      <c r="FJ19083" s="55">
        <v>50000</v>
      </c>
      <c r="FK19083" s="55" t="s">
        <v>1249</v>
      </c>
      <c r="FL19083" s="55">
        <v>1</v>
      </c>
    </row>
    <row r="19084" ht="14.25" customHeight="1" outlineLevel="1" spans="162:168">
      <c r="FF19084" s="55">
        <v>19077</v>
      </c>
      <c r="FG19084" s="55" t="s">
        <v>1250</v>
      </c>
      <c r="FH19084" s="55" t="s">
        <v>1260</v>
      </c>
      <c r="FI19084" s="55">
        <v>60</v>
      </c>
      <c r="FJ19084" s="55">
        <v>80000</v>
      </c>
      <c r="FK19084" s="55" t="s">
        <v>1249</v>
      </c>
      <c r="FL19084" s="55">
        <v>1</v>
      </c>
    </row>
    <row r="19085" ht="14.25" customHeight="1" outlineLevel="1" spans="162:168">
      <c r="FF19085" s="55">
        <v>19078</v>
      </c>
      <c r="FG19085" s="55" t="s">
        <v>1250</v>
      </c>
      <c r="FH19085" s="55" t="s">
        <v>1260</v>
      </c>
      <c r="FI19085" s="55">
        <v>60</v>
      </c>
      <c r="FJ19085" s="55">
        <v>130000</v>
      </c>
      <c r="FK19085" s="55" t="s">
        <v>1249</v>
      </c>
      <c r="FL19085" s="55">
        <v>1</v>
      </c>
    </row>
    <row r="19086" ht="14.25" customHeight="1" outlineLevel="1" spans="162:168">
      <c r="FF19086" s="55">
        <v>19079</v>
      </c>
      <c r="FG19086" s="55" t="s">
        <v>1250</v>
      </c>
      <c r="FH19086" s="55" t="s">
        <v>1260</v>
      </c>
      <c r="FI19086" s="55">
        <v>60</v>
      </c>
      <c r="FJ19086" s="55">
        <v>260000</v>
      </c>
      <c r="FK19086" s="55" t="s">
        <v>1249</v>
      </c>
      <c r="FL19086" s="55">
        <v>0.9</v>
      </c>
    </row>
    <row r="19087" ht="14.25" customHeight="1" outlineLevel="1" spans="162:168">
      <c r="FF19087" s="55">
        <v>19080</v>
      </c>
      <c r="FG19087" s="55" t="s">
        <v>1250</v>
      </c>
      <c r="FH19087" s="55" t="s">
        <v>1260</v>
      </c>
      <c r="FI19087" s="55">
        <v>60</v>
      </c>
      <c r="FJ19087" s="55">
        <v>400000</v>
      </c>
      <c r="FK19087" s="55" t="s">
        <v>1249</v>
      </c>
      <c r="FL19087" s="55">
        <v>0.9</v>
      </c>
    </row>
    <row r="19088" ht="14.25" customHeight="1" outlineLevel="1" spans="162:168">
      <c r="FF19088" s="55">
        <v>19081</v>
      </c>
      <c r="FG19088" s="55" t="s">
        <v>1250</v>
      </c>
      <c r="FH19088" s="55" t="s">
        <v>1260</v>
      </c>
      <c r="FI19088" s="55">
        <v>60</v>
      </c>
      <c r="FJ19088" s="55">
        <v>530000</v>
      </c>
      <c r="FK19088" s="55" t="s">
        <v>1249</v>
      </c>
      <c r="FL19088" s="55">
        <v>0.9</v>
      </c>
    </row>
    <row r="19089" ht="14.25" customHeight="1" outlineLevel="1" spans="162:168">
      <c r="FF19089" s="55">
        <v>19082</v>
      </c>
      <c r="FG19089" s="55" t="s">
        <v>1250</v>
      </c>
      <c r="FH19089" s="55" t="s">
        <v>1260</v>
      </c>
      <c r="FI19089" s="55">
        <v>60</v>
      </c>
      <c r="FJ19089" s="55">
        <v>540000</v>
      </c>
      <c r="FK19089" s="55" t="s">
        <v>1249</v>
      </c>
      <c r="FL19089" s="55">
        <v>0.9</v>
      </c>
    </row>
    <row r="19090" ht="14.25" customHeight="1" outlineLevel="1" spans="162:168">
      <c r="FF19090" s="55">
        <v>19083</v>
      </c>
      <c r="FG19090" s="55" t="s">
        <v>1250</v>
      </c>
      <c r="FH19090" s="55" t="s">
        <v>1260</v>
      </c>
      <c r="FI19090" s="55">
        <v>61</v>
      </c>
      <c r="FJ19090" s="55">
        <v>0</v>
      </c>
      <c r="FK19090" s="55" t="s">
        <v>1249</v>
      </c>
      <c r="FL19090" s="55">
        <v>1</v>
      </c>
    </row>
    <row r="19091" ht="14.25" customHeight="1" outlineLevel="1" spans="162:168">
      <c r="FF19091" s="55">
        <v>19084</v>
      </c>
      <c r="FG19091" s="55" t="s">
        <v>1250</v>
      </c>
      <c r="FH19091" s="55" t="s">
        <v>1260</v>
      </c>
      <c r="FI19091" s="55">
        <v>61</v>
      </c>
      <c r="FJ19091" s="55">
        <v>1000</v>
      </c>
      <c r="FK19091" s="55" t="s">
        <v>1249</v>
      </c>
      <c r="FL19091" s="55">
        <v>1</v>
      </c>
    </row>
    <row r="19092" ht="14.25" customHeight="1" outlineLevel="1" spans="162:168">
      <c r="FF19092" s="55">
        <v>19085</v>
      </c>
      <c r="FG19092" s="55" t="s">
        <v>1250</v>
      </c>
      <c r="FH19092" s="55" t="s">
        <v>1260</v>
      </c>
      <c r="FI19092" s="55">
        <v>61</v>
      </c>
      <c r="FJ19092" s="55">
        <v>2500</v>
      </c>
      <c r="FK19092" s="55" t="s">
        <v>1249</v>
      </c>
      <c r="FL19092" s="55">
        <v>1</v>
      </c>
    </row>
    <row r="19093" ht="14.25" customHeight="1" outlineLevel="1" spans="162:168">
      <c r="FF19093" s="55">
        <v>19086</v>
      </c>
      <c r="FG19093" s="55" t="s">
        <v>1250</v>
      </c>
      <c r="FH19093" s="55" t="s">
        <v>1260</v>
      </c>
      <c r="FI19093" s="55">
        <v>61</v>
      </c>
      <c r="FJ19093" s="55">
        <v>5000</v>
      </c>
      <c r="FK19093" s="55" t="s">
        <v>1249</v>
      </c>
      <c r="FL19093" s="55">
        <v>1</v>
      </c>
    </row>
    <row r="19094" ht="14.25" customHeight="1" outlineLevel="1" spans="162:168">
      <c r="FF19094" s="55">
        <v>19087</v>
      </c>
      <c r="FG19094" s="55" t="s">
        <v>1250</v>
      </c>
      <c r="FH19094" s="55" t="s">
        <v>1260</v>
      </c>
      <c r="FI19094" s="55">
        <v>61</v>
      </c>
      <c r="FJ19094" s="55">
        <v>10000</v>
      </c>
      <c r="FK19094" s="55" t="s">
        <v>1249</v>
      </c>
      <c r="FL19094" s="55">
        <v>1</v>
      </c>
    </row>
    <row r="19095" ht="14.25" customHeight="1" outlineLevel="1" spans="162:168">
      <c r="FF19095" s="55">
        <v>19088</v>
      </c>
      <c r="FG19095" s="55" t="s">
        <v>1250</v>
      </c>
      <c r="FH19095" s="55" t="s">
        <v>1260</v>
      </c>
      <c r="FI19095" s="55">
        <v>61</v>
      </c>
      <c r="FJ19095" s="55">
        <v>25000</v>
      </c>
      <c r="FK19095" s="55" t="s">
        <v>1249</v>
      </c>
      <c r="FL19095" s="55">
        <v>1</v>
      </c>
    </row>
    <row r="19096" ht="14.25" customHeight="1" outlineLevel="1" spans="162:168">
      <c r="FF19096" s="55">
        <v>19089</v>
      </c>
      <c r="FG19096" s="55" t="s">
        <v>1250</v>
      </c>
      <c r="FH19096" s="55" t="s">
        <v>1260</v>
      </c>
      <c r="FI19096" s="55">
        <v>61</v>
      </c>
      <c r="FJ19096" s="55">
        <v>50000</v>
      </c>
      <c r="FK19096" s="55" t="s">
        <v>1249</v>
      </c>
      <c r="FL19096" s="55">
        <v>1</v>
      </c>
    </row>
    <row r="19097" ht="14.25" customHeight="1" outlineLevel="1" spans="162:168">
      <c r="FF19097" s="55">
        <v>19090</v>
      </c>
      <c r="FG19097" s="55" t="s">
        <v>1250</v>
      </c>
      <c r="FH19097" s="55" t="s">
        <v>1260</v>
      </c>
      <c r="FI19097" s="55">
        <v>61</v>
      </c>
      <c r="FJ19097" s="55">
        <v>80000</v>
      </c>
      <c r="FK19097" s="55" t="s">
        <v>1249</v>
      </c>
      <c r="FL19097" s="55">
        <v>1</v>
      </c>
    </row>
    <row r="19098" ht="14.25" customHeight="1" outlineLevel="1" spans="162:168">
      <c r="FF19098" s="55">
        <v>19091</v>
      </c>
      <c r="FG19098" s="55" t="s">
        <v>1250</v>
      </c>
      <c r="FH19098" s="55" t="s">
        <v>1260</v>
      </c>
      <c r="FI19098" s="55">
        <v>61</v>
      </c>
      <c r="FJ19098" s="55">
        <v>130000</v>
      </c>
      <c r="FK19098" s="55" t="s">
        <v>1249</v>
      </c>
      <c r="FL19098" s="55">
        <v>1</v>
      </c>
    </row>
    <row r="19099" ht="14.25" customHeight="1" outlineLevel="1" spans="162:168">
      <c r="FF19099" s="55">
        <v>19092</v>
      </c>
      <c r="FG19099" s="55" t="s">
        <v>1250</v>
      </c>
      <c r="FH19099" s="55" t="s">
        <v>1260</v>
      </c>
      <c r="FI19099" s="55">
        <v>61</v>
      </c>
      <c r="FJ19099" s="55">
        <v>260000</v>
      </c>
      <c r="FK19099" s="55" t="s">
        <v>1249</v>
      </c>
      <c r="FL19099" s="55">
        <v>0.9</v>
      </c>
    </row>
    <row r="19100" ht="14.25" customHeight="1" outlineLevel="1" spans="162:168">
      <c r="FF19100" s="55">
        <v>19093</v>
      </c>
      <c r="FG19100" s="55" t="s">
        <v>1250</v>
      </c>
      <c r="FH19100" s="55" t="s">
        <v>1260</v>
      </c>
      <c r="FI19100" s="55">
        <v>61</v>
      </c>
      <c r="FJ19100" s="55">
        <v>400000</v>
      </c>
      <c r="FK19100" s="55" t="s">
        <v>1249</v>
      </c>
      <c r="FL19100" s="55">
        <v>0.9</v>
      </c>
    </row>
    <row r="19101" ht="14.25" customHeight="1" outlineLevel="1" spans="162:168">
      <c r="FF19101" s="55">
        <v>19094</v>
      </c>
      <c r="FG19101" s="55" t="s">
        <v>1250</v>
      </c>
      <c r="FH19101" s="55" t="s">
        <v>1260</v>
      </c>
      <c r="FI19101" s="55">
        <v>61</v>
      </c>
      <c r="FJ19101" s="55">
        <v>530000</v>
      </c>
      <c r="FK19101" s="55" t="s">
        <v>1249</v>
      </c>
      <c r="FL19101" s="55">
        <v>0.9</v>
      </c>
    </row>
    <row r="19102" ht="14.25" customHeight="1" outlineLevel="1" spans="162:168">
      <c r="FF19102" s="55">
        <v>19095</v>
      </c>
      <c r="FG19102" s="55" t="s">
        <v>1250</v>
      </c>
      <c r="FH19102" s="55" t="s">
        <v>1260</v>
      </c>
      <c r="FI19102" s="55">
        <v>61</v>
      </c>
      <c r="FJ19102" s="55">
        <v>540000</v>
      </c>
      <c r="FK19102" s="55" t="s">
        <v>1249</v>
      </c>
      <c r="FL19102" s="55">
        <v>0.9</v>
      </c>
    </row>
    <row r="19103" ht="14.25" customHeight="1" outlineLevel="1" spans="162:168">
      <c r="FF19103" s="55">
        <v>19096</v>
      </c>
      <c r="FG19103" s="55" t="s">
        <v>1250</v>
      </c>
      <c r="FH19103" s="55" t="s">
        <v>1260</v>
      </c>
      <c r="FI19103" s="55">
        <v>62</v>
      </c>
      <c r="FJ19103" s="55">
        <v>0</v>
      </c>
      <c r="FK19103" s="55" t="s">
        <v>1249</v>
      </c>
      <c r="FL19103" s="55">
        <v>1.5</v>
      </c>
    </row>
    <row r="19104" ht="14.25" customHeight="1" outlineLevel="1" spans="162:168">
      <c r="FF19104" s="55">
        <v>19097</v>
      </c>
      <c r="FG19104" s="55" t="s">
        <v>1250</v>
      </c>
      <c r="FH19104" s="55" t="s">
        <v>1260</v>
      </c>
      <c r="FI19104" s="55">
        <v>62</v>
      </c>
      <c r="FJ19104" s="55">
        <v>1000</v>
      </c>
      <c r="FK19104" s="55" t="s">
        <v>1249</v>
      </c>
      <c r="FL19104" s="55">
        <v>1.25</v>
      </c>
    </row>
    <row r="19105" ht="14.25" customHeight="1" outlineLevel="1" spans="162:168">
      <c r="FF19105" s="55">
        <v>19098</v>
      </c>
      <c r="FG19105" s="55" t="s">
        <v>1250</v>
      </c>
      <c r="FH19105" s="55" t="s">
        <v>1260</v>
      </c>
      <c r="FI19105" s="55">
        <v>62</v>
      </c>
      <c r="FJ19105" s="55">
        <v>2500</v>
      </c>
      <c r="FK19105" s="55" t="s">
        <v>1249</v>
      </c>
      <c r="FL19105" s="55">
        <v>1.1</v>
      </c>
    </row>
    <row r="19106" ht="14.25" customHeight="1" outlineLevel="1" spans="162:168">
      <c r="FF19106" s="55">
        <v>19099</v>
      </c>
      <c r="FG19106" s="55" t="s">
        <v>1250</v>
      </c>
      <c r="FH19106" s="55" t="s">
        <v>1260</v>
      </c>
      <c r="FI19106" s="55">
        <v>62</v>
      </c>
      <c r="FJ19106" s="55">
        <v>10000</v>
      </c>
      <c r="FK19106" s="55" t="s">
        <v>1249</v>
      </c>
      <c r="FL19106" s="55">
        <v>1</v>
      </c>
    </row>
    <row r="19107" ht="14.25" customHeight="1" outlineLevel="1" spans="162:168">
      <c r="FF19107" s="55">
        <v>19100</v>
      </c>
      <c r="FG19107" s="55" t="s">
        <v>1250</v>
      </c>
      <c r="FH19107" s="55" t="s">
        <v>1260</v>
      </c>
      <c r="FI19107" s="55">
        <v>62</v>
      </c>
      <c r="FJ19107" s="55">
        <v>25000</v>
      </c>
      <c r="FK19107" s="55" t="s">
        <v>1249</v>
      </c>
      <c r="FL19107" s="55">
        <v>1</v>
      </c>
    </row>
    <row r="19108" ht="14.25" customHeight="1" outlineLevel="1" spans="162:168">
      <c r="FF19108" s="55">
        <v>19101</v>
      </c>
      <c r="FG19108" s="55" t="s">
        <v>1250</v>
      </c>
      <c r="FH19108" s="55" t="s">
        <v>1260</v>
      </c>
      <c r="FI19108" s="55">
        <v>62</v>
      </c>
      <c r="FJ19108" s="55">
        <v>50000</v>
      </c>
      <c r="FK19108" s="55" t="s">
        <v>1249</v>
      </c>
      <c r="FL19108" s="55">
        <v>1</v>
      </c>
    </row>
    <row r="19109" ht="14.25" customHeight="1" outlineLevel="1" spans="162:168">
      <c r="FF19109" s="55">
        <v>19102</v>
      </c>
      <c r="FG19109" s="55" t="s">
        <v>1250</v>
      </c>
      <c r="FH19109" s="55" t="s">
        <v>1260</v>
      </c>
      <c r="FI19109" s="55">
        <v>62</v>
      </c>
      <c r="FJ19109" s="55">
        <v>80000</v>
      </c>
      <c r="FK19109" s="55" t="s">
        <v>1249</v>
      </c>
      <c r="FL19109" s="55">
        <v>1</v>
      </c>
    </row>
    <row r="19110" ht="14.25" customHeight="1" outlineLevel="1" spans="162:168">
      <c r="FF19110" s="55">
        <v>19103</v>
      </c>
      <c r="FG19110" s="55" t="s">
        <v>1250</v>
      </c>
      <c r="FH19110" s="55" t="s">
        <v>1260</v>
      </c>
      <c r="FI19110" s="55">
        <v>62</v>
      </c>
      <c r="FJ19110" s="55">
        <v>130000</v>
      </c>
      <c r="FK19110" s="55" t="s">
        <v>1249</v>
      </c>
      <c r="FL19110" s="55">
        <v>1</v>
      </c>
    </row>
    <row r="19111" ht="14.25" customHeight="1" outlineLevel="1" spans="162:168">
      <c r="FF19111" s="55">
        <v>19104</v>
      </c>
      <c r="FG19111" s="55" t="s">
        <v>1250</v>
      </c>
      <c r="FH19111" s="55" t="s">
        <v>1260</v>
      </c>
      <c r="FI19111" s="55">
        <v>62</v>
      </c>
      <c r="FJ19111" s="55">
        <v>260000</v>
      </c>
      <c r="FK19111" s="55" t="s">
        <v>1249</v>
      </c>
      <c r="FL19111" s="55">
        <v>1</v>
      </c>
    </row>
    <row r="19112" ht="14.25" customHeight="1" outlineLevel="1" spans="162:168">
      <c r="FF19112" s="55">
        <v>19105</v>
      </c>
      <c r="FG19112" s="55" t="s">
        <v>1250</v>
      </c>
      <c r="FH19112" s="55" t="s">
        <v>1260</v>
      </c>
      <c r="FI19112" s="55">
        <v>62</v>
      </c>
      <c r="FJ19112" s="55">
        <v>400000</v>
      </c>
      <c r="FK19112" s="55" t="s">
        <v>1249</v>
      </c>
      <c r="FL19112" s="55">
        <v>1</v>
      </c>
    </row>
    <row r="19113" ht="14.25" customHeight="1" outlineLevel="1" spans="162:168">
      <c r="FF19113" s="55">
        <v>19106</v>
      </c>
      <c r="FG19113" s="55" t="s">
        <v>1250</v>
      </c>
      <c r="FH19113" s="55" t="s">
        <v>1260</v>
      </c>
      <c r="FI19113" s="55">
        <v>62</v>
      </c>
      <c r="FJ19113" s="55">
        <v>530000</v>
      </c>
      <c r="FK19113" s="55" t="s">
        <v>1249</v>
      </c>
      <c r="FL19113" s="55">
        <v>1</v>
      </c>
    </row>
    <row r="19114" ht="14.25" customHeight="1" outlineLevel="1" spans="162:168">
      <c r="FF19114" s="55">
        <v>19107</v>
      </c>
      <c r="FG19114" s="55" t="s">
        <v>1250</v>
      </c>
      <c r="FH19114" s="55" t="s">
        <v>1260</v>
      </c>
      <c r="FI19114" s="55">
        <v>62</v>
      </c>
      <c r="FJ19114" s="55">
        <v>540000</v>
      </c>
      <c r="FK19114" s="55" t="s">
        <v>1249</v>
      </c>
      <c r="FL19114" s="55">
        <v>1</v>
      </c>
    </row>
    <row r="19115" ht="14.25" customHeight="1" outlineLevel="1" spans="162:168">
      <c r="FF19115" s="55">
        <v>19108</v>
      </c>
      <c r="FG19115" s="55" t="s">
        <v>1250</v>
      </c>
      <c r="FH19115" s="55" t="s">
        <v>1260</v>
      </c>
      <c r="FI19115" s="55">
        <v>63</v>
      </c>
      <c r="FJ19115" s="55">
        <v>0</v>
      </c>
      <c r="FK19115" s="55" t="s">
        <v>1249</v>
      </c>
      <c r="FL19115" s="55">
        <v>1.5</v>
      </c>
    </row>
    <row r="19116" ht="14.25" customHeight="1" outlineLevel="1" spans="162:168">
      <c r="FF19116" s="55">
        <v>19109</v>
      </c>
      <c r="FG19116" s="55" t="s">
        <v>1250</v>
      </c>
      <c r="FH19116" s="55" t="s">
        <v>1260</v>
      </c>
      <c r="FI19116" s="55">
        <v>63</v>
      </c>
      <c r="FJ19116" s="55">
        <v>1000</v>
      </c>
      <c r="FK19116" s="55" t="s">
        <v>1249</v>
      </c>
      <c r="FL19116" s="55">
        <v>1.25</v>
      </c>
    </row>
    <row r="19117" ht="14.25" customHeight="1" outlineLevel="1" spans="162:168">
      <c r="FF19117" s="55">
        <v>19110</v>
      </c>
      <c r="FG19117" s="55" t="s">
        <v>1250</v>
      </c>
      <c r="FH19117" s="55" t="s">
        <v>1260</v>
      </c>
      <c r="FI19117" s="55">
        <v>63</v>
      </c>
      <c r="FJ19117" s="55">
        <v>2500</v>
      </c>
      <c r="FK19117" s="55" t="s">
        <v>1249</v>
      </c>
      <c r="FL19117" s="55">
        <v>1.1</v>
      </c>
    </row>
    <row r="19118" ht="14.25" customHeight="1" outlineLevel="1" spans="162:168">
      <c r="FF19118" s="55">
        <v>19111</v>
      </c>
      <c r="FG19118" s="55" t="s">
        <v>1250</v>
      </c>
      <c r="FH19118" s="55" t="s">
        <v>1260</v>
      </c>
      <c r="FI19118" s="55">
        <v>63</v>
      </c>
      <c r="FJ19118" s="55">
        <v>5000</v>
      </c>
      <c r="FK19118" s="55" t="s">
        <v>1249</v>
      </c>
      <c r="FL19118" s="55">
        <v>1.1</v>
      </c>
    </row>
    <row r="19119" ht="14.25" customHeight="1" outlineLevel="1" spans="162:168">
      <c r="FF19119" s="55">
        <v>19112</v>
      </c>
      <c r="FG19119" s="55" t="s">
        <v>1250</v>
      </c>
      <c r="FH19119" s="55" t="s">
        <v>1260</v>
      </c>
      <c r="FI19119" s="55">
        <v>63</v>
      </c>
      <c r="FJ19119" s="55">
        <v>10000</v>
      </c>
      <c r="FK19119" s="55" t="s">
        <v>1249</v>
      </c>
      <c r="FL19119" s="55">
        <v>1</v>
      </c>
    </row>
    <row r="19120" ht="14.25" customHeight="1" outlineLevel="1" spans="162:168">
      <c r="FF19120" s="55">
        <v>19113</v>
      </c>
      <c r="FG19120" s="55" t="s">
        <v>1250</v>
      </c>
      <c r="FH19120" s="55" t="s">
        <v>1260</v>
      </c>
      <c r="FI19120" s="55">
        <v>63</v>
      </c>
      <c r="FJ19120" s="55">
        <v>25000</v>
      </c>
      <c r="FK19120" s="55" t="s">
        <v>1249</v>
      </c>
      <c r="FL19120" s="55">
        <v>1</v>
      </c>
    </row>
    <row r="19121" ht="14.25" customHeight="1" outlineLevel="1" spans="162:168">
      <c r="FF19121" s="55">
        <v>19114</v>
      </c>
      <c r="FG19121" s="55" t="s">
        <v>1250</v>
      </c>
      <c r="FH19121" s="55" t="s">
        <v>1260</v>
      </c>
      <c r="FI19121" s="55">
        <v>63</v>
      </c>
      <c r="FJ19121" s="55">
        <v>50000</v>
      </c>
      <c r="FK19121" s="55" t="s">
        <v>1249</v>
      </c>
      <c r="FL19121" s="55">
        <v>1</v>
      </c>
    </row>
    <row r="19122" ht="14.25" customHeight="1" outlineLevel="1" spans="162:168">
      <c r="FF19122" s="55">
        <v>19115</v>
      </c>
      <c r="FG19122" s="55" t="s">
        <v>1250</v>
      </c>
      <c r="FH19122" s="55" t="s">
        <v>1260</v>
      </c>
      <c r="FI19122" s="55">
        <v>63</v>
      </c>
      <c r="FJ19122" s="55">
        <v>80000</v>
      </c>
      <c r="FK19122" s="55" t="s">
        <v>1249</v>
      </c>
      <c r="FL19122" s="55">
        <v>1</v>
      </c>
    </row>
    <row r="19123" ht="14.25" customHeight="1" outlineLevel="1" spans="162:168">
      <c r="FF19123" s="55">
        <v>19116</v>
      </c>
      <c r="FG19123" s="55" t="s">
        <v>1250</v>
      </c>
      <c r="FH19123" s="55" t="s">
        <v>1260</v>
      </c>
      <c r="FI19123" s="55">
        <v>63</v>
      </c>
      <c r="FJ19123" s="55">
        <v>130000</v>
      </c>
      <c r="FK19123" s="55" t="s">
        <v>1249</v>
      </c>
      <c r="FL19123" s="55">
        <v>1</v>
      </c>
    </row>
    <row r="19124" ht="14.25" customHeight="1" outlineLevel="1" spans="162:168">
      <c r="FF19124" s="55">
        <v>19117</v>
      </c>
      <c r="FG19124" s="55" t="s">
        <v>1250</v>
      </c>
      <c r="FH19124" s="55" t="s">
        <v>1260</v>
      </c>
      <c r="FI19124" s="55">
        <v>63</v>
      </c>
      <c r="FJ19124" s="55">
        <v>260000</v>
      </c>
      <c r="FK19124" s="55" t="s">
        <v>1249</v>
      </c>
      <c r="FL19124" s="55">
        <v>1</v>
      </c>
    </row>
    <row r="19125" ht="14.25" customHeight="1" outlineLevel="1" spans="162:168">
      <c r="FF19125" s="55">
        <v>19118</v>
      </c>
      <c r="FG19125" s="55" t="s">
        <v>1250</v>
      </c>
      <c r="FH19125" s="55" t="s">
        <v>1260</v>
      </c>
      <c r="FI19125" s="55">
        <v>63</v>
      </c>
      <c r="FJ19125" s="55">
        <v>400000</v>
      </c>
      <c r="FK19125" s="55" t="s">
        <v>1249</v>
      </c>
      <c r="FL19125" s="55">
        <v>1</v>
      </c>
    </row>
    <row r="19126" ht="14.25" customHeight="1" outlineLevel="1" spans="162:168">
      <c r="FF19126" s="55">
        <v>19119</v>
      </c>
      <c r="FG19126" s="55" t="s">
        <v>1250</v>
      </c>
      <c r="FH19126" s="55" t="s">
        <v>1260</v>
      </c>
      <c r="FI19126" s="55">
        <v>63</v>
      </c>
      <c r="FJ19126" s="55">
        <v>530000</v>
      </c>
      <c r="FK19126" s="55" t="s">
        <v>1249</v>
      </c>
      <c r="FL19126" s="55">
        <v>1</v>
      </c>
    </row>
    <row r="19127" ht="14.25" customHeight="1" outlineLevel="1" spans="162:168">
      <c r="FF19127" s="55">
        <v>19120</v>
      </c>
      <c r="FG19127" s="55" t="s">
        <v>1250</v>
      </c>
      <c r="FH19127" s="55" t="s">
        <v>1260</v>
      </c>
      <c r="FI19127" s="55">
        <v>63</v>
      </c>
      <c r="FJ19127" s="55">
        <v>540000</v>
      </c>
      <c r="FK19127" s="55" t="s">
        <v>1249</v>
      </c>
      <c r="FL19127" s="55">
        <v>1</v>
      </c>
    </row>
    <row r="19128" ht="14.25" customHeight="1" outlineLevel="1" spans="162:168">
      <c r="FF19128" s="55">
        <v>19121</v>
      </c>
      <c r="FG19128" s="55" t="s">
        <v>1250</v>
      </c>
      <c r="FH19128" s="55" t="s">
        <v>1260</v>
      </c>
      <c r="FI19128" s="55">
        <v>64</v>
      </c>
      <c r="FJ19128" s="55">
        <v>0</v>
      </c>
      <c r="FK19128" s="55" t="s">
        <v>1249</v>
      </c>
      <c r="FL19128" s="55">
        <v>1.5</v>
      </c>
    </row>
    <row r="19129" ht="14.25" customHeight="1" outlineLevel="1" spans="162:168">
      <c r="FF19129" s="55">
        <v>19122</v>
      </c>
      <c r="FG19129" s="55" t="s">
        <v>1250</v>
      </c>
      <c r="FH19129" s="55" t="s">
        <v>1260</v>
      </c>
      <c r="FI19129" s="55">
        <v>64</v>
      </c>
      <c r="FJ19129" s="55">
        <v>1000</v>
      </c>
      <c r="FK19129" s="55" t="s">
        <v>1249</v>
      </c>
      <c r="FL19129" s="55">
        <v>1.25</v>
      </c>
    </row>
    <row r="19130" ht="14.25" customHeight="1" outlineLevel="1" spans="162:168">
      <c r="FF19130" s="55">
        <v>19123</v>
      </c>
      <c r="FG19130" s="55" t="s">
        <v>1250</v>
      </c>
      <c r="FH19130" s="55" t="s">
        <v>1260</v>
      </c>
      <c r="FI19130" s="55">
        <v>64</v>
      </c>
      <c r="FJ19130" s="55">
        <v>2500</v>
      </c>
      <c r="FK19130" s="55" t="s">
        <v>1249</v>
      </c>
      <c r="FL19130" s="55">
        <v>1.1</v>
      </c>
    </row>
    <row r="19131" ht="14.25" customHeight="1" outlineLevel="1" spans="162:168">
      <c r="FF19131" s="55">
        <v>19124</v>
      </c>
      <c r="FG19131" s="55" t="s">
        <v>1250</v>
      </c>
      <c r="FH19131" s="55" t="s">
        <v>1260</v>
      </c>
      <c r="FI19131" s="55">
        <v>64</v>
      </c>
      <c r="FJ19131" s="55">
        <v>5000</v>
      </c>
      <c r="FK19131" s="55" t="s">
        <v>1249</v>
      </c>
      <c r="FL19131" s="55">
        <v>1.1</v>
      </c>
    </row>
    <row r="19132" ht="14.25" customHeight="1" outlineLevel="1" spans="162:168">
      <c r="FF19132" s="55">
        <v>19125</v>
      </c>
      <c r="FG19132" s="55" t="s">
        <v>1250</v>
      </c>
      <c r="FH19132" s="55" t="s">
        <v>1260</v>
      </c>
      <c r="FI19132" s="55">
        <v>64</v>
      </c>
      <c r="FJ19132" s="55">
        <v>10000</v>
      </c>
      <c r="FK19132" s="55" t="s">
        <v>1249</v>
      </c>
      <c r="FL19132" s="55">
        <v>1</v>
      </c>
    </row>
    <row r="19133" ht="14.25" customHeight="1" outlineLevel="1" spans="162:168">
      <c r="FF19133" s="55">
        <v>19126</v>
      </c>
      <c r="FG19133" s="55" t="s">
        <v>1250</v>
      </c>
      <c r="FH19133" s="55" t="s">
        <v>1260</v>
      </c>
      <c r="FI19133" s="55">
        <v>64</v>
      </c>
      <c r="FJ19133" s="55">
        <v>25000</v>
      </c>
      <c r="FK19133" s="55" t="s">
        <v>1249</v>
      </c>
      <c r="FL19133" s="55">
        <v>1</v>
      </c>
    </row>
    <row r="19134" ht="14.25" customHeight="1" outlineLevel="1" spans="162:168">
      <c r="FF19134" s="55">
        <v>19127</v>
      </c>
      <c r="FG19134" s="55" t="s">
        <v>1250</v>
      </c>
      <c r="FH19134" s="55" t="s">
        <v>1260</v>
      </c>
      <c r="FI19134" s="55">
        <v>64</v>
      </c>
      <c r="FJ19134" s="55">
        <v>50000</v>
      </c>
      <c r="FK19134" s="55" t="s">
        <v>1249</v>
      </c>
      <c r="FL19134" s="55">
        <v>1</v>
      </c>
    </row>
    <row r="19135" ht="14.25" customHeight="1" outlineLevel="1" spans="162:168">
      <c r="FF19135" s="55">
        <v>19128</v>
      </c>
      <c r="FG19135" s="55" t="s">
        <v>1250</v>
      </c>
      <c r="FH19135" s="55" t="s">
        <v>1260</v>
      </c>
      <c r="FI19135" s="55">
        <v>64</v>
      </c>
      <c r="FJ19135" s="55">
        <v>80000</v>
      </c>
      <c r="FK19135" s="55" t="s">
        <v>1249</v>
      </c>
      <c r="FL19135" s="55">
        <v>1</v>
      </c>
    </row>
    <row r="19136" ht="14.25" customHeight="1" outlineLevel="1" spans="162:168">
      <c r="FF19136" s="55">
        <v>19129</v>
      </c>
      <c r="FG19136" s="55" t="s">
        <v>1250</v>
      </c>
      <c r="FH19136" s="55" t="s">
        <v>1260</v>
      </c>
      <c r="FI19136" s="55">
        <v>64</v>
      </c>
      <c r="FJ19136" s="55">
        <v>130000</v>
      </c>
      <c r="FK19136" s="55" t="s">
        <v>1249</v>
      </c>
      <c r="FL19136" s="55">
        <v>1</v>
      </c>
    </row>
    <row r="19137" ht="14.25" customHeight="1" outlineLevel="1" spans="162:168">
      <c r="FF19137" s="55">
        <v>19130</v>
      </c>
      <c r="FG19137" s="55" t="s">
        <v>1250</v>
      </c>
      <c r="FH19137" s="55" t="s">
        <v>1260</v>
      </c>
      <c r="FI19137" s="55">
        <v>64</v>
      </c>
      <c r="FJ19137" s="55">
        <v>260000</v>
      </c>
      <c r="FK19137" s="55" t="s">
        <v>1249</v>
      </c>
      <c r="FL19137" s="55">
        <v>1</v>
      </c>
    </row>
    <row r="19138" ht="14.25" customHeight="1" outlineLevel="1" spans="162:168">
      <c r="FF19138" s="55">
        <v>19131</v>
      </c>
      <c r="FG19138" s="55" t="s">
        <v>1250</v>
      </c>
      <c r="FH19138" s="55" t="s">
        <v>1260</v>
      </c>
      <c r="FI19138" s="55">
        <v>64</v>
      </c>
      <c r="FJ19138" s="55">
        <v>400000</v>
      </c>
      <c r="FK19138" s="55" t="s">
        <v>1249</v>
      </c>
      <c r="FL19138" s="55">
        <v>1</v>
      </c>
    </row>
    <row r="19139" ht="14.25" customHeight="1" outlineLevel="1" spans="162:168">
      <c r="FF19139" s="55">
        <v>19132</v>
      </c>
      <c r="FG19139" s="55" t="s">
        <v>1250</v>
      </c>
      <c r="FH19139" s="55" t="s">
        <v>1260</v>
      </c>
      <c r="FI19139" s="55">
        <v>64</v>
      </c>
      <c r="FJ19139" s="55">
        <v>530000</v>
      </c>
      <c r="FK19139" s="55" t="s">
        <v>1249</v>
      </c>
      <c r="FL19139" s="55">
        <v>1</v>
      </c>
    </row>
    <row r="19140" ht="14.25" customHeight="1" outlineLevel="1" spans="162:168">
      <c r="FF19140" s="55">
        <v>19133</v>
      </c>
      <c r="FG19140" s="55" t="s">
        <v>1250</v>
      </c>
      <c r="FH19140" s="55" t="s">
        <v>1260</v>
      </c>
      <c r="FI19140" s="55">
        <v>64</v>
      </c>
      <c r="FJ19140" s="55">
        <v>540000</v>
      </c>
      <c r="FK19140" s="55" t="s">
        <v>1249</v>
      </c>
      <c r="FL19140" s="55">
        <v>1</v>
      </c>
    </row>
    <row r="19141" ht="14.25" customHeight="1" outlineLevel="1" spans="162:168">
      <c r="FF19141" s="55">
        <v>19134</v>
      </c>
      <c r="FG19141" s="55" t="s">
        <v>1250</v>
      </c>
      <c r="FH19141" s="55" t="s">
        <v>1260</v>
      </c>
      <c r="FI19141" s="55">
        <v>65</v>
      </c>
      <c r="FJ19141" s="55">
        <v>0</v>
      </c>
      <c r="FK19141" s="55" t="s">
        <v>1249</v>
      </c>
      <c r="FL19141" s="55">
        <v>1.5</v>
      </c>
    </row>
    <row r="19142" ht="14.25" customHeight="1" outlineLevel="1" spans="162:168">
      <c r="FF19142" s="55">
        <v>19135</v>
      </c>
      <c r="FG19142" s="55" t="s">
        <v>1250</v>
      </c>
      <c r="FH19142" s="55" t="s">
        <v>1260</v>
      </c>
      <c r="FI19142" s="55">
        <v>65</v>
      </c>
      <c r="FJ19142" s="55">
        <v>1000</v>
      </c>
      <c r="FK19142" s="55" t="s">
        <v>1249</v>
      </c>
      <c r="FL19142" s="55">
        <v>1.25</v>
      </c>
    </row>
    <row r="19143" ht="14.25" customHeight="1" outlineLevel="1" spans="162:168">
      <c r="FF19143" s="55">
        <v>19136</v>
      </c>
      <c r="FG19143" s="55" t="s">
        <v>1250</v>
      </c>
      <c r="FH19143" s="55" t="s">
        <v>1260</v>
      </c>
      <c r="FI19143" s="55">
        <v>65</v>
      </c>
      <c r="FJ19143" s="55">
        <v>2500</v>
      </c>
      <c r="FK19143" s="55" t="s">
        <v>1249</v>
      </c>
      <c r="FL19143" s="55">
        <v>1.1</v>
      </c>
    </row>
    <row r="19144" ht="14.25" customHeight="1" outlineLevel="1" spans="162:168">
      <c r="FF19144" s="55">
        <v>19137</v>
      </c>
      <c r="FG19144" s="55" t="s">
        <v>1250</v>
      </c>
      <c r="FH19144" s="55" t="s">
        <v>1260</v>
      </c>
      <c r="FI19144" s="55">
        <v>65</v>
      </c>
      <c r="FJ19144" s="55">
        <v>5000</v>
      </c>
      <c r="FK19144" s="55" t="s">
        <v>1249</v>
      </c>
      <c r="FL19144" s="55">
        <v>1.1</v>
      </c>
    </row>
    <row r="19145" ht="14.25" customHeight="1" outlineLevel="1" spans="162:168">
      <c r="FF19145" s="55">
        <v>19138</v>
      </c>
      <c r="FG19145" s="55" t="s">
        <v>1250</v>
      </c>
      <c r="FH19145" s="55" t="s">
        <v>1260</v>
      </c>
      <c r="FI19145" s="55">
        <v>65</v>
      </c>
      <c r="FJ19145" s="55">
        <v>10000</v>
      </c>
      <c r="FK19145" s="55" t="s">
        <v>1249</v>
      </c>
      <c r="FL19145" s="55">
        <v>1</v>
      </c>
    </row>
    <row r="19146" ht="14.25" customHeight="1" outlineLevel="1" spans="162:168">
      <c r="FF19146" s="55">
        <v>19139</v>
      </c>
      <c r="FG19146" s="55" t="s">
        <v>1250</v>
      </c>
      <c r="FH19146" s="55" t="s">
        <v>1260</v>
      </c>
      <c r="FI19146" s="55">
        <v>65</v>
      </c>
      <c r="FJ19146" s="55">
        <v>25000</v>
      </c>
      <c r="FK19146" s="55" t="s">
        <v>1249</v>
      </c>
      <c r="FL19146" s="55">
        <v>1</v>
      </c>
    </row>
    <row r="19147" ht="14.25" customHeight="1" outlineLevel="1" spans="162:168">
      <c r="FF19147" s="55">
        <v>19140</v>
      </c>
      <c r="FG19147" s="55" t="s">
        <v>1250</v>
      </c>
      <c r="FH19147" s="55" t="s">
        <v>1260</v>
      </c>
      <c r="FI19147" s="55">
        <v>65</v>
      </c>
      <c r="FJ19147" s="55">
        <v>50000</v>
      </c>
      <c r="FK19147" s="55" t="s">
        <v>1249</v>
      </c>
      <c r="FL19147" s="55">
        <v>1</v>
      </c>
    </row>
    <row r="19148" ht="14.25" customHeight="1" outlineLevel="1" spans="162:168">
      <c r="FF19148" s="55">
        <v>19141</v>
      </c>
      <c r="FG19148" s="55" t="s">
        <v>1250</v>
      </c>
      <c r="FH19148" s="55" t="s">
        <v>1260</v>
      </c>
      <c r="FI19148" s="55">
        <v>65</v>
      </c>
      <c r="FJ19148" s="55">
        <v>80000</v>
      </c>
      <c r="FK19148" s="55" t="s">
        <v>1249</v>
      </c>
      <c r="FL19148" s="55">
        <v>1</v>
      </c>
    </row>
    <row r="19149" ht="14.25" customHeight="1" outlineLevel="1" spans="162:168">
      <c r="FF19149" s="55">
        <v>19142</v>
      </c>
      <c r="FG19149" s="55" t="s">
        <v>1250</v>
      </c>
      <c r="FH19149" s="55" t="s">
        <v>1260</v>
      </c>
      <c r="FI19149" s="55">
        <v>65</v>
      </c>
      <c r="FJ19149" s="55">
        <v>130000</v>
      </c>
      <c r="FK19149" s="55" t="s">
        <v>1249</v>
      </c>
      <c r="FL19149" s="55">
        <v>1</v>
      </c>
    </row>
    <row r="19150" ht="14.25" customHeight="1" outlineLevel="1" spans="162:168">
      <c r="FF19150" s="55">
        <v>19143</v>
      </c>
      <c r="FG19150" s="55" t="s">
        <v>1250</v>
      </c>
      <c r="FH19150" s="55" t="s">
        <v>1260</v>
      </c>
      <c r="FI19150" s="55">
        <v>65</v>
      </c>
      <c r="FJ19150" s="55">
        <v>260000</v>
      </c>
      <c r="FK19150" s="55" t="s">
        <v>1249</v>
      </c>
      <c r="FL19150" s="55">
        <v>1</v>
      </c>
    </row>
    <row r="19151" ht="14.25" customHeight="1" outlineLevel="1" spans="162:168">
      <c r="FF19151" s="55">
        <v>19144</v>
      </c>
      <c r="FG19151" s="55" t="s">
        <v>1250</v>
      </c>
      <c r="FH19151" s="55" t="s">
        <v>1260</v>
      </c>
      <c r="FI19151" s="55">
        <v>65</v>
      </c>
      <c r="FJ19151" s="55">
        <v>400000</v>
      </c>
      <c r="FK19151" s="55" t="s">
        <v>1249</v>
      </c>
      <c r="FL19151" s="55">
        <v>1</v>
      </c>
    </row>
    <row r="19152" ht="14.25" customHeight="1" outlineLevel="1" spans="162:168">
      <c r="FF19152" s="55">
        <v>19145</v>
      </c>
      <c r="FG19152" s="55" t="s">
        <v>1250</v>
      </c>
      <c r="FH19152" s="55" t="s">
        <v>1260</v>
      </c>
      <c r="FI19152" s="55">
        <v>65</v>
      </c>
      <c r="FJ19152" s="55">
        <v>530000</v>
      </c>
      <c r="FK19152" s="55" t="s">
        <v>1249</v>
      </c>
      <c r="FL19152" s="55">
        <v>1</v>
      </c>
    </row>
    <row r="19153" ht="14.25" customHeight="1" outlineLevel="1" spans="162:168">
      <c r="FF19153" s="55">
        <v>19146</v>
      </c>
      <c r="FG19153" s="55" t="s">
        <v>1250</v>
      </c>
      <c r="FH19153" s="55" t="s">
        <v>1260</v>
      </c>
      <c r="FI19153" s="55">
        <v>65</v>
      </c>
      <c r="FJ19153" s="55">
        <v>540000</v>
      </c>
      <c r="FK19153" s="55" t="s">
        <v>1249</v>
      </c>
      <c r="FL19153" s="55">
        <v>1</v>
      </c>
    </row>
    <row r="19154" ht="14.25" customHeight="1" outlineLevel="1" spans="162:168">
      <c r="FF19154" s="55">
        <v>19147</v>
      </c>
      <c r="FG19154" s="55" t="s">
        <v>1250</v>
      </c>
      <c r="FH19154" s="55" t="s">
        <v>1260</v>
      </c>
      <c r="FI19154" s="55">
        <v>66</v>
      </c>
      <c r="FJ19154" s="55">
        <v>0</v>
      </c>
      <c r="FK19154" s="55" t="s">
        <v>1249</v>
      </c>
      <c r="FL19154" s="55">
        <v>1.5</v>
      </c>
    </row>
    <row r="19155" ht="14.25" customHeight="1" outlineLevel="1" spans="162:168">
      <c r="FF19155" s="55">
        <v>19148</v>
      </c>
      <c r="FG19155" s="55" t="s">
        <v>1250</v>
      </c>
      <c r="FH19155" s="55" t="s">
        <v>1260</v>
      </c>
      <c r="FI19155" s="55">
        <v>66</v>
      </c>
      <c r="FJ19155" s="55">
        <v>1000</v>
      </c>
      <c r="FK19155" s="55" t="s">
        <v>1249</v>
      </c>
      <c r="FL19155" s="55">
        <v>1.25</v>
      </c>
    </row>
    <row r="19156" ht="14.25" customHeight="1" outlineLevel="1" spans="162:168">
      <c r="FF19156" s="55">
        <v>19149</v>
      </c>
      <c r="FG19156" s="55" t="s">
        <v>1250</v>
      </c>
      <c r="FH19156" s="55" t="s">
        <v>1260</v>
      </c>
      <c r="FI19156" s="55">
        <v>66</v>
      </c>
      <c r="FJ19156" s="55">
        <v>2500</v>
      </c>
      <c r="FK19156" s="55" t="s">
        <v>1249</v>
      </c>
      <c r="FL19156" s="55">
        <v>1.1</v>
      </c>
    </row>
    <row r="19157" ht="14.25" customHeight="1" outlineLevel="1" spans="162:168">
      <c r="FF19157" s="55">
        <v>19150</v>
      </c>
      <c r="FG19157" s="55" t="s">
        <v>1250</v>
      </c>
      <c r="FH19157" s="55" t="s">
        <v>1260</v>
      </c>
      <c r="FI19157" s="55">
        <v>66</v>
      </c>
      <c r="FJ19157" s="55">
        <v>5000</v>
      </c>
      <c r="FK19157" s="55" t="s">
        <v>1249</v>
      </c>
      <c r="FL19157" s="55">
        <v>1.1</v>
      </c>
    </row>
    <row r="19158" ht="14.25" customHeight="1" outlineLevel="1" spans="162:168">
      <c r="FF19158" s="55">
        <v>19151</v>
      </c>
      <c r="FG19158" s="55" t="s">
        <v>1250</v>
      </c>
      <c r="FH19158" s="55" t="s">
        <v>1260</v>
      </c>
      <c r="FI19158" s="55">
        <v>66</v>
      </c>
      <c r="FJ19158" s="55">
        <v>10000</v>
      </c>
      <c r="FK19158" s="55" t="s">
        <v>1249</v>
      </c>
      <c r="FL19158" s="55">
        <v>1</v>
      </c>
    </row>
    <row r="19159" ht="14.25" customHeight="1" outlineLevel="1" spans="162:168">
      <c r="FF19159" s="55">
        <v>19152</v>
      </c>
      <c r="FG19159" s="55" t="s">
        <v>1250</v>
      </c>
      <c r="FH19159" s="55" t="s">
        <v>1260</v>
      </c>
      <c r="FI19159" s="55">
        <v>66</v>
      </c>
      <c r="FJ19159" s="55">
        <v>25000</v>
      </c>
      <c r="FK19159" s="55" t="s">
        <v>1249</v>
      </c>
      <c r="FL19159" s="55">
        <v>1</v>
      </c>
    </row>
    <row r="19160" ht="14.25" customHeight="1" outlineLevel="1" spans="162:168">
      <c r="FF19160" s="55">
        <v>19153</v>
      </c>
      <c r="FG19160" s="55" t="s">
        <v>1250</v>
      </c>
      <c r="FH19160" s="55" t="s">
        <v>1260</v>
      </c>
      <c r="FI19160" s="55">
        <v>66</v>
      </c>
      <c r="FJ19160" s="55">
        <v>50000</v>
      </c>
      <c r="FK19160" s="55" t="s">
        <v>1249</v>
      </c>
      <c r="FL19160" s="55">
        <v>1</v>
      </c>
    </row>
    <row r="19161" ht="14.25" customHeight="1" outlineLevel="1" spans="162:168">
      <c r="FF19161" s="55">
        <v>19154</v>
      </c>
      <c r="FG19161" s="55" t="s">
        <v>1250</v>
      </c>
      <c r="FH19161" s="55" t="s">
        <v>1260</v>
      </c>
      <c r="FI19161" s="55">
        <v>66</v>
      </c>
      <c r="FJ19161" s="55">
        <v>80000</v>
      </c>
      <c r="FK19161" s="55" t="s">
        <v>1249</v>
      </c>
      <c r="FL19161" s="55">
        <v>1</v>
      </c>
    </row>
    <row r="19162" ht="14.25" customHeight="1" outlineLevel="1" spans="162:168">
      <c r="FF19162" s="55">
        <v>19155</v>
      </c>
      <c r="FG19162" s="55" t="s">
        <v>1250</v>
      </c>
      <c r="FH19162" s="55" t="s">
        <v>1260</v>
      </c>
      <c r="FI19162" s="55">
        <v>66</v>
      </c>
      <c r="FJ19162" s="55">
        <v>130000</v>
      </c>
      <c r="FK19162" s="55" t="s">
        <v>1249</v>
      </c>
      <c r="FL19162" s="55">
        <v>1</v>
      </c>
    </row>
    <row r="19163" ht="14.25" customHeight="1" outlineLevel="1" spans="162:168">
      <c r="FF19163" s="55">
        <v>19156</v>
      </c>
      <c r="FG19163" s="55" t="s">
        <v>1250</v>
      </c>
      <c r="FH19163" s="55" t="s">
        <v>1260</v>
      </c>
      <c r="FI19163" s="55">
        <v>66</v>
      </c>
      <c r="FJ19163" s="55">
        <v>260000</v>
      </c>
      <c r="FK19163" s="55" t="s">
        <v>1249</v>
      </c>
      <c r="FL19163" s="55">
        <v>1</v>
      </c>
    </row>
    <row r="19164" ht="14.25" customHeight="1" outlineLevel="1" spans="162:168">
      <c r="FF19164" s="55">
        <v>19157</v>
      </c>
      <c r="FG19164" s="55" t="s">
        <v>1250</v>
      </c>
      <c r="FH19164" s="55" t="s">
        <v>1260</v>
      </c>
      <c r="FI19164" s="55">
        <v>66</v>
      </c>
      <c r="FJ19164" s="55">
        <v>400000</v>
      </c>
      <c r="FK19164" s="55" t="s">
        <v>1249</v>
      </c>
      <c r="FL19164" s="55">
        <v>1</v>
      </c>
    </row>
    <row r="19165" ht="14.25" customHeight="1" outlineLevel="1" spans="162:168">
      <c r="FF19165" s="55">
        <v>19158</v>
      </c>
      <c r="FG19165" s="55" t="s">
        <v>1250</v>
      </c>
      <c r="FH19165" s="55" t="s">
        <v>1260</v>
      </c>
      <c r="FI19165" s="55">
        <v>66</v>
      </c>
      <c r="FJ19165" s="55">
        <v>530000</v>
      </c>
      <c r="FK19165" s="55" t="s">
        <v>1249</v>
      </c>
      <c r="FL19165" s="55">
        <v>1</v>
      </c>
    </row>
    <row r="19166" ht="14.25" customHeight="1" outlineLevel="1" spans="162:168">
      <c r="FF19166" s="55">
        <v>19159</v>
      </c>
      <c r="FG19166" s="55" t="s">
        <v>1250</v>
      </c>
      <c r="FH19166" s="55" t="s">
        <v>1260</v>
      </c>
      <c r="FI19166" s="55">
        <v>66</v>
      </c>
      <c r="FJ19166" s="55">
        <v>540000</v>
      </c>
      <c r="FK19166" s="55" t="s">
        <v>1249</v>
      </c>
      <c r="FL19166" s="55">
        <v>1</v>
      </c>
    </row>
    <row r="19167" ht="14.25" customHeight="1" outlineLevel="1" spans="162:168">
      <c r="FF19167" s="55">
        <v>19160</v>
      </c>
      <c r="FG19167" s="55" t="s">
        <v>1250</v>
      </c>
      <c r="FH19167" s="55" t="s">
        <v>1260</v>
      </c>
      <c r="FI19167" s="55">
        <v>67</v>
      </c>
      <c r="FJ19167" s="55">
        <v>0</v>
      </c>
      <c r="FK19167" s="55" t="s">
        <v>1249</v>
      </c>
      <c r="FL19167" s="55">
        <v>1</v>
      </c>
    </row>
    <row r="19168" ht="14.25" customHeight="1" outlineLevel="1" spans="162:168">
      <c r="FF19168" s="55">
        <v>19161</v>
      </c>
      <c r="FG19168" s="55" t="s">
        <v>1250</v>
      </c>
      <c r="FH19168" s="55" t="s">
        <v>1260</v>
      </c>
      <c r="FI19168" s="55">
        <v>67</v>
      </c>
      <c r="FJ19168" s="55">
        <v>1000</v>
      </c>
      <c r="FK19168" s="55" t="s">
        <v>1249</v>
      </c>
      <c r="FL19168" s="55">
        <v>1</v>
      </c>
    </row>
    <row r="19169" ht="14.25" customHeight="1" outlineLevel="1" spans="162:168">
      <c r="FF19169" s="55">
        <v>19162</v>
      </c>
      <c r="FG19169" s="55" t="s">
        <v>1250</v>
      </c>
      <c r="FH19169" s="55" t="s">
        <v>1260</v>
      </c>
      <c r="FI19169" s="55">
        <v>67</v>
      </c>
      <c r="FJ19169" s="55">
        <v>2500</v>
      </c>
      <c r="FK19169" s="55" t="s">
        <v>1249</v>
      </c>
      <c r="FL19169" s="55">
        <v>1</v>
      </c>
    </row>
    <row r="19170" ht="14.25" customHeight="1" outlineLevel="1" spans="162:168">
      <c r="FF19170" s="55">
        <v>19163</v>
      </c>
      <c r="FG19170" s="55" t="s">
        <v>1250</v>
      </c>
      <c r="FH19170" s="55" t="s">
        <v>1260</v>
      </c>
      <c r="FI19170" s="55">
        <v>67</v>
      </c>
      <c r="FJ19170" s="55">
        <v>5000</v>
      </c>
      <c r="FK19170" s="55" t="s">
        <v>1249</v>
      </c>
      <c r="FL19170" s="55">
        <v>1</v>
      </c>
    </row>
    <row r="19171" ht="14.25" customHeight="1" outlineLevel="1" spans="162:168">
      <c r="FF19171" s="55">
        <v>19164</v>
      </c>
      <c r="FG19171" s="55" t="s">
        <v>1250</v>
      </c>
      <c r="FH19171" s="55" t="s">
        <v>1260</v>
      </c>
      <c r="FI19171" s="55">
        <v>67</v>
      </c>
      <c r="FJ19171" s="55">
        <v>10000</v>
      </c>
      <c r="FK19171" s="55" t="s">
        <v>1249</v>
      </c>
      <c r="FL19171" s="55">
        <v>1</v>
      </c>
    </row>
    <row r="19172" ht="14.25" customHeight="1" outlineLevel="1" spans="162:168">
      <c r="FF19172" s="55">
        <v>19165</v>
      </c>
      <c r="FG19172" s="55" t="s">
        <v>1250</v>
      </c>
      <c r="FH19172" s="55" t="s">
        <v>1260</v>
      </c>
      <c r="FI19172" s="55">
        <v>67</v>
      </c>
      <c r="FJ19172" s="55">
        <v>25000</v>
      </c>
      <c r="FK19172" s="55" t="s">
        <v>1249</v>
      </c>
      <c r="FL19172" s="55">
        <v>1</v>
      </c>
    </row>
    <row r="19173" ht="14.25" customHeight="1" outlineLevel="1" spans="162:168">
      <c r="FF19173" s="55">
        <v>19166</v>
      </c>
      <c r="FG19173" s="55" t="s">
        <v>1250</v>
      </c>
      <c r="FH19173" s="55" t="s">
        <v>1260</v>
      </c>
      <c r="FI19173" s="55">
        <v>67</v>
      </c>
      <c r="FJ19173" s="55">
        <v>50000</v>
      </c>
      <c r="FK19173" s="55" t="s">
        <v>1249</v>
      </c>
      <c r="FL19173" s="55">
        <v>1</v>
      </c>
    </row>
    <row r="19174" ht="14.25" customHeight="1" outlineLevel="1" spans="162:168">
      <c r="FF19174" s="55">
        <v>19167</v>
      </c>
      <c r="FG19174" s="55" t="s">
        <v>1250</v>
      </c>
      <c r="FH19174" s="55" t="s">
        <v>1260</v>
      </c>
      <c r="FI19174" s="55">
        <v>67</v>
      </c>
      <c r="FJ19174" s="55">
        <v>80000</v>
      </c>
      <c r="FK19174" s="55" t="s">
        <v>1249</v>
      </c>
      <c r="FL19174" s="55">
        <v>1</v>
      </c>
    </row>
    <row r="19175" ht="14.25" customHeight="1" outlineLevel="1" spans="162:168">
      <c r="FF19175" s="55">
        <v>19168</v>
      </c>
      <c r="FG19175" s="55" t="s">
        <v>1250</v>
      </c>
      <c r="FH19175" s="55" t="s">
        <v>1260</v>
      </c>
      <c r="FI19175" s="55">
        <v>67</v>
      </c>
      <c r="FJ19175" s="55">
        <v>130000</v>
      </c>
      <c r="FK19175" s="55" t="s">
        <v>1249</v>
      </c>
      <c r="FL19175" s="55">
        <v>1</v>
      </c>
    </row>
    <row r="19176" ht="14.25" customHeight="1" outlineLevel="1" spans="162:168">
      <c r="FF19176" s="55">
        <v>19169</v>
      </c>
      <c r="FG19176" s="55" t="s">
        <v>1250</v>
      </c>
      <c r="FH19176" s="55" t="s">
        <v>1260</v>
      </c>
      <c r="FI19176" s="55">
        <v>67</v>
      </c>
      <c r="FJ19176" s="55">
        <v>260000</v>
      </c>
      <c r="FK19176" s="55" t="s">
        <v>1249</v>
      </c>
      <c r="FL19176" s="55">
        <v>0.9</v>
      </c>
    </row>
    <row r="19177" ht="14.25" customHeight="1" outlineLevel="1" spans="162:168">
      <c r="FF19177" s="55">
        <v>19170</v>
      </c>
      <c r="FG19177" s="55" t="s">
        <v>1250</v>
      </c>
      <c r="FH19177" s="55" t="s">
        <v>1260</v>
      </c>
      <c r="FI19177" s="55">
        <v>67</v>
      </c>
      <c r="FJ19177" s="55">
        <v>400000</v>
      </c>
      <c r="FK19177" s="55" t="s">
        <v>1249</v>
      </c>
      <c r="FL19177" s="55">
        <v>0.9</v>
      </c>
    </row>
    <row r="19178" ht="14.25" customHeight="1" outlineLevel="1" spans="162:168">
      <c r="FF19178" s="55">
        <v>19171</v>
      </c>
      <c r="FG19178" s="55" t="s">
        <v>1250</v>
      </c>
      <c r="FH19178" s="55" t="s">
        <v>1260</v>
      </c>
      <c r="FI19178" s="55">
        <v>67</v>
      </c>
      <c r="FJ19178" s="55">
        <v>530000</v>
      </c>
      <c r="FK19178" s="55" t="s">
        <v>1249</v>
      </c>
      <c r="FL19178" s="55">
        <v>0.9</v>
      </c>
    </row>
    <row r="19179" ht="14.25" customHeight="1" outlineLevel="1" spans="162:168">
      <c r="FF19179" s="55">
        <v>19172</v>
      </c>
      <c r="FG19179" s="55" t="s">
        <v>1250</v>
      </c>
      <c r="FH19179" s="55" t="s">
        <v>1260</v>
      </c>
      <c r="FI19179" s="55">
        <v>67</v>
      </c>
      <c r="FJ19179" s="55">
        <v>540000</v>
      </c>
      <c r="FK19179" s="55" t="s">
        <v>1249</v>
      </c>
      <c r="FL19179" s="55">
        <v>0.9</v>
      </c>
    </row>
    <row r="19180" ht="14.25" customHeight="1" outlineLevel="1" spans="162:168">
      <c r="FF19180" s="55">
        <v>19173</v>
      </c>
      <c r="FG19180" s="55" t="s">
        <v>1250</v>
      </c>
      <c r="FH19180" s="55" t="s">
        <v>1260</v>
      </c>
      <c r="FI19180" s="55">
        <v>68</v>
      </c>
      <c r="FJ19180" s="55">
        <v>0</v>
      </c>
      <c r="FK19180" s="55" t="s">
        <v>1249</v>
      </c>
      <c r="FL19180" s="55">
        <v>1</v>
      </c>
    </row>
    <row r="19181" ht="14.25" customHeight="1" outlineLevel="1" spans="162:168">
      <c r="FF19181" s="55">
        <v>19174</v>
      </c>
      <c r="FG19181" s="55" t="s">
        <v>1250</v>
      </c>
      <c r="FH19181" s="55" t="s">
        <v>1260</v>
      </c>
      <c r="FI19181" s="55">
        <v>68</v>
      </c>
      <c r="FJ19181" s="55">
        <v>1000</v>
      </c>
      <c r="FK19181" s="55" t="s">
        <v>1249</v>
      </c>
      <c r="FL19181" s="55">
        <v>1</v>
      </c>
    </row>
    <row r="19182" ht="14.25" customHeight="1" outlineLevel="1" spans="162:168">
      <c r="FF19182" s="55">
        <v>19175</v>
      </c>
      <c r="FG19182" s="55" t="s">
        <v>1250</v>
      </c>
      <c r="FH19182" s="55" t="s">
        <v>1260</v>
      </c>
      <c r="FI19182" s="55">
        <v>68</v>
      </c>
      <c r="FJ19182" s="55">
        <v>2500</v>
      </c>
      <c r="FK19182" s="55" t="s">
        <v>1249</v>
      </c>
      <c r="FL19182" s="55">
        <v>1</v>
      </c>
    </row>
    <row r="19183" ht="14.25" customHeight="1" outlineLevel="1" spans="162:168">
      <c r="FF19183" s="55">
        <v>19176</v>
      </c>
      <c r="FG19183" s="55" t="s">
        <v>1250</v>
      </c>
      <c r="FH19183" s="55" t="s">
        <v>1260</v>
      </c>
      <c r="FI19183" s="55">
        <v>68</v>
      </c>
      <c r="FJ19183" s="55">
        <v>5000</v>
      </c>
      <c r="FK19183" s="55" t="s">
        <v>1249</v>
      </c>
      <c r="FL19183" s="55">
        <v>1</v>
      </c>
    </row>
    <row r="19184" ht="14.25" customHeight="1" outlineLevel="1" spans="162:168">
      <c r="FF19184" s="55">
        <v>19177</v>
      </c>
      <c r="FG19184" s="55" t="s">
        <v>1250</v>
      </c>
      <c r="FH19184" s="55" t="s">
        <v>1260</v>
      </c>
      <c r="FI19184" s="55">
        <v>68</v>
      </c>
      <c r="FJ19184" s="55">
        <v>10000</v>
      </c>
      <c r="FK19184" s="55" t="s">
        <v>1249</v>
      </c>
      <c r="FL19184" s="55">
        <v>1</v>
      </c>
    </row>
    <row r="19185" ht="14.25" customHeight="1" outlineLevel="1" spans="162:168">
      <c r="FF19185" s="55">
        <v>19178</v>
      </c>
      <c r="FG19185" s="55" t="s">
        <v>1250</v>
      </c>
      <c r="FH19185" s="55" t="s">
        <v>1260</v>
      </c>
      <c r="FI19185" s="55">
        <v>68</v>
      </c>
      <c r="FJ19185" s="55">
        <v>25000</v>
      </c>
      <c r="FK19185" s="55" t="s">
        <v>1249</v>
      </c>
      <c r="FL19185" s="55">
        <v>1</v>
      </c>
    </row>
    <row r="19186" ht="14.25" customHeight="1" outlineLevel="1" spans="162:168">
      <c r="FF19186" s="55">
        <v>19179</v>
      </c>
      <c r="FG19186" s="55" t="s">
        <v>1250</v>
      </c>
      <c r="FH19186" s="55" t="s">
        <v>1260</v>
      </c>
      <c r="FI19186" s="55">
        <v>68</v>
      </c>
      <c r="FJ19186" s="55">
        <v>50000</v>
      </c>
      <c r="FK19186" s="55" t="s">
        <v>1249</v>
      </c>
      <c r="FL19186" s="55">
        <v>1</v>
      </c>
    </row>
    <row r="19187" ht="14.25" customHeight="1" outlineLevel="1" spans="162:168">
      <c r="FF19187" s="55">
        <v>19180</v>
      </c>
      <c r="FG19187" s="55" t="s">
        <v>1250</v>
      </c>
      <c r="FH19187" s="55" t="s">
        <v>1260</v>
      </c>
      <c r="FI19187" s="55">
        <v>68</v>
      </c>
      <c r="FJ19187" s="55">
        <v>80000</v>
      </c>
      <c r="FK19187" s="55" t="s">
        <v>1249</v>
      </c>
      <c r="FL19187" s="55">
        <v>1</v>
      </c>
    </row>
    <row r="19188" ht="14.25" customHeight="1" outlineLevel="1" spans="162:168">
      <c r="FF19188" s="55">
        <v>19181</v>
      </c>
      <c r="FG19188" s="55" t="s">
        <v>1250</v>
      </c>
      <c r="FH19188" s="55" t="s">
        <v>1260</v>
      </c>
      <c r="FI19188" s="55">
        <v>68</v>
      </c>
      <c r="FJ19188" s="55">
        <v>130000</v>
      </c>
      <c r="FK19188" s="55" t="s">
        <v>1249</v>
      </c>
      <c r="FL19188" s="55">
        <v>1</v>
      </c>
    </row>
    <row r="19189" ht="14.25" customHeight="1" outlineLevel="1" spans="162:168">
      <c r="FF19189" s="55">
        <v>19182</v>
      </c>
      <c r="FG19189" s="55" t="s">
        <v>1250</v>
      </c>
      <c r="FH19189" s="55" t="s">
        <v>1260</v>
      </c>
      <c r="FI19189" s="55">
        <v>68</v>
      </c>
      <c r="FJ19189" s="55">
        <v>260000</v>
      </c>
      <c r="FK19189" s="55" t="s">
        <v>1249</v>
      </c>
      <c r="FL19189" s="55">
        <v>1</v>
      </c>
    </row>
    <row r="19190" ht="14.25" customHeight="1" outlineLevel="1" spans="162:168">
      <c r="FF19190" s="55">
        <v>19183</v>
      </c>
      <c r="FG19190" s="55" t="s">
        <v>1250</v>
      </c>
      <c r="FH19190" s="55" t="s">
        <v>1260</v>
      </c>
      <c r="FI19190" s="55">
        <v>68</v>
      </c>
      <c r="FJ19190" s="55">
        <v>400000</v>
      </c>
      <c r="FK19190" s="55" t="s">
        <v>1249</v>
      </c>
      <c r="FL19190" s="55">
        <v>1</v>
      </c>
    </row>
    <row r="19191" ht="14.25" customHeight="1" outlineLevel="1" spans="162:168">
      <c r="FF19191" s="55">
        <v>19184</v>
      </c>
      <c r="FG19191" s="55" t="s">
        <v>1250</v>
      </c>
      <c r="FH19191" s="55" t="s">
        <v>1260</v>
      </c>
      <c r="FI19191" s="55">
        <v>68</v>
      </c>
      <c r="FJ19191" s="55">
        <v>530000</v>
      </c>
      <c r="FK19191" s="55" t="s">
        <v>1249</v>
      </c>
      <c r="FL19191" s="55">
        <v>1</v>
      </c>
    </row>
    <row r="19192" ht="14.25" customHeight="1" outlineLevel="1" spans="162:168">
      <c r="FF19192" s="55">
        <v>19185</v>
      </c>
      <c r="FG19192" s="55" t="s">
        <v>1250</v>
      </c>
      <c r="FH19192" s="55" t="s">
        <v>1260</v>
      </c>
      <c r="FI19192" s="55">
        <v>68</v>
      </c>
      <c r="FJ19192" s="55">
        <v>540000</v>
      </c>
      <c r="FK19192" s="55" t="s">
        <v>1249</v>
      </c>
      <c r="FL19192" s="55">
        <v>1</v>
      </c>
    </row>
    <row r="19193" ht="14.25" customHeight="1" outlineLevel="1" spans="162:168">
      <c r="FF19193" s="55">
        <v>19186</v>
      </c>
      <c r="FG19193" s="55" t="s">
        <v>1250</v>
      </c>
      <c r="FH19193" s="55" t="s">
        <v>1260</v>
      </c>
      <c r="FI19193" s="55">
        <v>69</v>
      </c>
      <c r="FJ19193" s="55">
        <v>0</v>
      </c>
      <c r="FK19193" s="55" t="s">
        <v>1249</v>
      </c>
      <c r="FL19193" s="55">
        <v>1</v>
      </c>
    </row>
    <row r="19194" ht="14.25" customHeight="1" outlineLevel="1" spans="162:168">
      <c r="FF19194" s="55">
        <v>19187</v>
      </c>
      <c r="FG19194" s="55" t="s">
        <v>1250</v>
      </c>
      <c r="FH19194" s="55" t="s">
        <v>1260</v>
      </c>
      <c r="FI19194" s="55">
        <v>69</v>
      </c>
      <c r="FJ19194" s="55">
        <v>1000</v>
      </c>
      <c r="FK19194" s="55" t="s">
        <v>1249</v>
      </c>
      <c r="FL19194" s="55">
        <v>1</v>
      </c>
    </row>
    <row r="19195" ht="14.25" customHeight="1" outlineLevel="1" spans="162:168">
      <c r="FF19195" s="55">
        <v>19188</v>
      </c>
      <c r="FG19195" s="55" t="s">
        <v>1250</v>
      </c>
      <c r="FH19195" s="55" t="s">
        <v>1260</v>
      </c>
      <c r="FI19195" s="55">
        <v>69</v>
      </c>
      <c r="FJ19195" s="55">
        <v>2500</v>
      </c>
      <c r="FK19195" s="55" t="s">
        <v>1249</v>
      </c>
      <c r="FL19195" s="55">
        <v>1</v>
      </c>
    </row>
    <row r="19196" ht="14.25" customHeight="1" outlineLevel="1" spans="162:168">
      <c r="FF19196" s="55">
        <v>19189</v>
      </c>
      <c r="FG19196" s="55" t="s">
        <v>1250</v>
      </c>
      <c r="FH19196" s="55" t="s">
        <v>1260</v>
      </c>
      <c r="FI19196" s="55">
        <v>69</v>
      </c>
      <c r="FJ19196" s="55">
        <v>5000</v>
      </c>
      <c r="FK19196" s="55" t="s">
        <v>1249</v>
      </c>
      <c r="FL19196" s="55">
        <v>1</v>
      </c>
    </row>
    <row r="19197" ht="14.25" customHeight="1" outlineLevel="1" spans="162:168">
      <c r="FF19197" s="55">
        <v>19190</v>
      </c>
      <c r="FG19197" s="55" t="s">
        <v>1250</v>
      </c>
      <c r="FH19197" s="55" t="s">
        <v>1260</v>
      </c>
      <c r="FI19197" s="55">
        <v>69</v>
      </c>
      <c r="FJ19197" s="55">
        <v>10000</v>
      </c>
      <c r="FK19197" s="55" t="s">
        <v>1249</v>
      </c>
      <c r="FL19197" s="55">
        <v>1</v>
      </c>
    </row>
    <row r="19198" ht="14.25" customHeight="1" outlineLevel="1" spans="162:168">
      <c r="FF19198" s="55">
        <v>19191</v>
      </c>
      <c r="FG19198" s="55" t="s">
        <v>1250</v>
      </c>
      <c r="FH19198" s="55" t="s">
        <v>1260</v>
      </c>
      <c r="FI19198" s="55">
        <v>69</v>
      </c>
      <c r="FJ19198" s="55">
        <v>25000</v>
      </c>
      <c r="FK19198" s="55" t="s">
        <v>1249</v>
      </c>
      <c r="FL19198" s="55">
        <v>1</v>
      </c>
    </row>
    <row r="19199" ht="14.25" customHeight="1" outlineLevel="1" spans="162:168">
      <c r="FF19199" s="55">
        <v>19192</v>
      </c>
      <c r="FG19199" s="55" t="s">
        <v>1250</v>
      </c>
      <c r="FH19199" s="55" t="s">
        <v>1260</v>
      </c>
      <c r="FI19199" s="55">
        <v>69</v>
      </c>
      <c r="FJ19199" s="55">
        <v>50000</v>
      </c>
      <c r="FK19199" s="55" t="s">
        <v>1249</v>
      </c>
      <c r="FL19199" s="55">
        <v>1</v>
      </c>
    </row>
    <row r="19200" ht="14.25" customHeight="1" outlineLevel="1" spans="162:168">
      <c r="FF19200" s="55">
        <v>19193</v>
      </c>
      <c r="FG19200" s="55" t="s">
        <v>1250</v>
      </c>
      <c r="FH19200" s="55" t="s">
        <v>1260</v>
      </c>
      <c r="FI19200" s="55">
        <v>69</v>
      </c>
      <c r="FJ19200" s="55">
        <v>80000</v>
      </c>
      <c r="FK19200" s="55" t="s">
        <v>1249</v>
      </c>
      <c r="FL19200" s="55">
        <v>1</v>
      </c>
    </row>
    <row r="19201" ht="14.25" customHeight="1" outlineLevel="1" spans="162:168">
      <c r="FF19201" s="55">
        <v>19194</v>
      </c>
      <c r="FG19201" s="55" t="s">
        <v>1250</v>
      </c>
      <c r="FH19201" s="55" t="s">
        <v>1260</v>
      </c>
      <c r="FI19201" s="55">
        <v>69</v>
      </c>
      <c r="FJ19201" s="55">
        <v>130000</v>
      </c>
      <c r="FK19201" s="55" t="s">
        <v>1249</v>
      </c>
      <c r="FL19201" s="55">
        <v>1</v>
      </c>
    </row>
    <row r="19202" ht="14.25" customHeight="1" outlineLevel="1" spans="162:168">
      <c r="FF19202" s="55">
        <v>19195</v>
      </c>
      <c r="FG19202" s="55" t="s">
        <v>1250</v>
      </c>
      <c r="FH19202" s="55" t="s">
        <v>1260</v>
      </c>
      <c r="FI19202" s="55">
        <v>69</v>
      </c>
      <c r="FJ19202" s="55">
        <v>260000</v>
      </c>
      <c r="FK19202" s="55" t="s">
        <v>1249</v>
      </c>
      <c r="FL19202" s="55">
        <v>1</v>
      </c>
    </row>
    <row r="19203" ht="14.25" customHeight="1" outlineLevel="1" spans="162:168">
      <c r="FF19203" s="55">
        <v>19196</v>
      </c>
      <c r="FG19203" s="55" t="s">
        <v>1250</v>
      </c>
      <c r="FH19203" s="55" t="s">
        <v>1260</v>
      </c>
      <c r="FI19203" s="55">
        <v>69</v>
      </c>
      <c r="FJ19203" s="55">
        <v>400000</v>
      </c>
      <c r="FK19203" s="55" t="s">
        <v>1249</v>
      </c>
      <c r="FL19203" s="55">
        <v>1</v>
      </c>
    </row>
    <row r="19204" ht="14.25" customHeight="1" outlineLevel="1" spans="162:168">
      <c r="FF19204" s="55">
        <v>19197</v>
      </c>
      <c r="FG19204" s="55" t="s">
        <v>1250</v>
      </c>
      <c r="FH19204" s="55" t="s">
        <v>1260</v>
      </c>
      <c r="FI19204" s="55">
        <v>69</v>
      </c>
      <c r="FJ19204" s="55">
        <v>530000</v>
      </c>
      <c r="FK19204" s="55" t="s">
        <v>1249</v>
      </c>
      <c r="FL19204" s="55">
        <v>1</v>
      </c>
    </row>
    <row r="19205" ht="14.25" customHeight="1" outlineLevel="1" spans="162:168">
      <c r="FF19205" s="55">
        <v>19198</v>
      </c>
      <c r="FG19205" s="55" t="s">
        <v>1250</v>
      </c>
      <c r="FH19205" s="55" t="s">
        <v>1260</v>
      </c>
      <c r="FI19205" s="55">
        <v>69</v>
      </c>
      <c r="FJ19205" s="55">
        <v>540000</v>
      </c>
      <c r="FK19205" s="55" t="s">
        <v>1249</v>
      </c>
      <c r="FL19205" s="55">
        <v>1</v>
      </c>
    </row>
    <row r="19206" ht="14.25" customHeight="1" outlineLevel="1" spans="162:168">
      <c r="FF19206" s="55">
        <v>19199</v>
      </c>
      <c r="FG19206" s="55" t="s">
        <v>1250</v>
      </c>
      <c r="FH19206" s="55" t="s">
        <v>1260</v>
      </c>
      <c r="FI19206" s="55">
        <v>7</v>
      </c>
      <c r="FJ19206" s="55">
        <v>0</v>
      </c>
      <c r="FK19206" s="55" t="s">
        <v>1249</v>
      </c>
      <c r="FL19206" s="55">
        <v>1.25</v>
      </c>
    </row>
    <row r="19207" ht="14.25" customHeight="1" outlineLevel="1" spans="162:168">
      <c r="FF19207" s="55">
        <v>19200</v>
      </c>
      <c r="FG19207" s="55" t="s">
        <v>1250</v>
      </c>
      <c r="FH19207" s="55" t="s">
        <v>1260</v>
      </c>
      <c r="FI19207" s="55">
        <v>7</v>
      </c>
      <c r="FJ19207" s="55">
        <v>1000</v>
      </c>
      <c r="FK19207" s="55" t="s">
        <v>1249</v>
      </c>
      <c r="FL19207" s="55">
        <v>1.1</v>
      </c>
    </row>
    <row r="19208" ht="14.25" customHeight="1" outlineLevel="1" spans="162:168">
      <c r="FF19208" s="55">
        <v>19201</v>
      </c>
      <c r="FG19208" s="55" t="s">
        <v>1250</v>
      </c>
      <c r="FH19208" s="55" t="s">
        <v>1260</v>
      </c>
      <c r="FI19208" s="55">
        <v>7</v>
      </c>
      <c r="FJ19208" s="55">
        <v>2500</v>
      </c>
      <c r="FK19208" s="55" t="s">
        <v>1249</v>
      </c>
      <c r="FL19208" s="55">
        <v>1.1</v>
      </c>
    </row>
    <row r="19209" ht="14.25" customHeight="1" outlineLevel="1" spans="162:168">
      <c r="FF19209" s="55">
        <v>19202</v>
      </c>
      <c r="FG19209" s="55" t="s">
        <v>1250</v>
      </c>
      <c r="FH19209" s="55" t="s">
        <v>1260</v>
      </c>
      <c r="FI19209" s="55">
        <v>7</v>
      </c>
      <c r="FJ19209" s="55">
        <v>5000</v>
      </c>
      <c r="FK19209" s="55" t="s">
        <v>1249</v>
      </c>
      <c r="FL19209" s="55">
        <v>1.1</v>
      </c>
    </row>
    <row r="19210" ht="14.25" customHeight="1" outlineLevel="1" spans="162:168">
      <c r="FF19210" s="55">
        <v>19203</v>
      </c>
      <c r="FG19210" s="55" t="s">
        <v>1250</v>
      </c>
      <c r="FH19210" s="55" t="s">
        <v>1260</v>
      </c>
      <c r="FI19210" s="55">
        <v>7</v>
      </c>
      <c r="FJ19210" s="55">
        <v>10000</v>
      </c>
      <c r="FK19210" s="55" t="s">
        <v>1249</v>
      </c>
      <c r="FL19210" s="55">
        <v>1</v>
      </c>
    </row>
    <row r="19211" ht="14.25" customHeight="1" outlineLevel="1" spans="162:168">
      <c r="FF19211" s="55">
        <v>19204</v>
      </c>
      <c r="FG19211" s="55" t="s">
        <v>1250</v>
      </c>
      <c r="FH19211" s="55" t="s">
        <v>1260</v>
      </c>
      <c r="FI19211" s="55">
        <v>7</v>
      </c>
      <c r="FJ19211" s="55">
        <v>25000</v>
      </c>
      <c r="FK19211" s="55" t="s">
        <v>1249</v>
      </c>
      <c r="FL19211" s="55">
        <v>1</v>
      </c>
    </row>
    <row r="19212" ht="14.25" customHeight="1" outlineLevel="1" spans="162:168">
      <c r="FF19212" s="55">
        <v>19205</v>
      </c>
      <c r="FG19212" s="55" t="s">
        <v>1250</v>
      </c>
      <c r="FH19212" s="55" t="s">
        <v>1260</v>
      </c>
      <c r="FI19212" s="55">
        <v>7</v>
      </c>
      <c r="FJ19212" s="55">
        <v>50000</v>
      </c>
      <c r="FK19212" s="55" t="s">
        <v>1249</v>
      </c>
      <c r="FL19212" s="55">
        <v>1</v>
      </c>
    </row>
    <row r="19213" ht="14.25" customHeight="1" outlineLevel="1" spans="162:168">
      <c r="FF19213" s="55">
        <v>19206</v>
      </c>
      <c r="FG19213" s="55" t="s">
        <v>1250</v>
      </c>
      <c r="FH19213" s="55" t="s">
        <v>1260</v>
      </c>
      <c r="FI19213" s="55">
        <v>7</v>
      </c>
      <c r="FJ19213" s="55">
        <v>80000</v>
      </c>
      <c r="FK19213" s="55" t="s">
        <v>1249</v>
      </c>
      <c r="FL19213" s="55">
        <v>1</v>
      </c>
    </row>
    <row r="19214" ht="14.25" customHeight="1" outlineLevel="1" spans="162:168">
      <c r="FF19214" s="55">
        <v>19207</v>
      </c>
      <c r="FG19214" s="55" t="s">
        <v>1250</v>
      </c>
      <c r="FH19214" s="55" t="s">
        <v>1260</v>
      </c>
      <c r="FI19214" s="55">
        <v>7</v>
      </c>
      <c r="FJ19214" s="55">
        <v>130000</v>
      </c>
      <c r="FK19214" s="55" t="s">
        <v>1249</v>
      </c>
      <c r="FL19214" s="55">
        <v>1</v>
      </c>
    </row>
    <row r="19215" ht="14.25" customHeight="1" outlineLevel="1" spans="162:168">
      <c r="FF19215" s="55">
        <v>19208</v>
      </c>
      <c r="FG19215" s="55" t="s">
        <v>1250</v>
      </c>
      <c r="FH19215" s="55" t="s">
        <v>1260</v>
      </c>
      <c r="FI19215" s="55">
        <v>7</v>
      </c>
      <c r="FJ19215" s="55">
        <v>260000</v>
      </c>
      <c r="FK19215" s="55" t="s">
        <v>1249</v>
      </c>
      <c r="FL19215" s="55">
        <v>1</v>
      </c>
    </row>
    <row r="19216" ht="14.25" customHeight="1" outlineLevel="1" spans="162:168">
      <c r="FF19216" s="55">
        <v>19209</v>
      </c>
      <c r="FG19216" s="55" t="s">
        <v>1250</v>
      </c>
      <c r="FH19216" s="55" t="s">
        <v>1260</v>
      </c>
      <c r="FI19216" s="55">
        <v>7</v>
      </c>
      <c r="FJ19216" s="55">
        <v>400000</v>
      </c>
      <c r="FK19216" s="55" t="s">
        <v>1249</v>
      </c>
      <c r="FL19216" s="55">
        <v>1</v>
      </c>
    </row>
    <row r="19217" ht="14.25" customHeight="1" outlineLevel="1" spans="162:168">
      <c r="FF19217" s="55">
        <v>19210</v>
      </c>
      <c r="FG19217" s="55" t="s">
        <v>1250</v>
      </c>
      <c r="FH19217" s="55" t="s">
        <v>1260</v>
      </c>
      <c r="FI19217" s="55">
        <v>7</v>
      </c>
      <c r="FJ19217" s="55">
        <v>530000</v>
      </c>
      <c r="FK19217" s="55" t="s">
        <v>1249</v>
      </c>
      <c r="FL19217" s="55">
        <v>1</v>
      </c>
    </row>
    <row r="19218" ht="14.25" customHeight="1" outlineLevel="1" spans="162:168">
      <c r="FF19218" s="55">
        <v>19211</v>
      </c>
      <c r="FG19218" s="55" t="s">
        <v>1250</v>
      </c>
      <c r="FH19218" s="55" t="s">
        <v>1260</v>
      </c>
      <c r="FI19218" s="55">
        <v>7</v>
      </c>
      <c r="FJ19218" s="55">
        <v>540000</v>
      </c>
      <c r="FK19218" s="55" t="s">
        <v>1249</v>
      </c>
      <c r="FL19218" s="55">
        <v>1</v>
      </c>
    </row>
    <row r="19219" ht="14.25" customHeight="1" outlineLevel="1" spans="162:168">
      <c r="FF19219" s="55">
        <v>19212</v>
      </c>
      <c r="FG19219" s="55" t="s">
        <v>1250</v>
      </c>
      <c r="FH19219" s="55" t="s">
        <v>1260</v>
      </c>
      <c r="FI19219" s="55">
        <v>70</v>
      </c>
      <c r="FJ19219" s="55">
        <v>0</v>
      </c>
      <c r="FK19219" s="55" t="s">
        <v>1249</v>
      </c>
      <c r="FL19219" s="55">
        <v>1.25</v>
      </c>
    </row>
    <row r="19220" ht="14.25" customHeight="1" outlineLevel="1" spans="162:168">
      <c r="FF19220" s="55">
        <v>19213</v>
      </c>
      <c r="FG19220" s="55" t="s">
        <v>1250</v>
      </c>
      <c r="FH19220" s="55" t="s">
        <v>1260</v>
      </c>
      <c r="FI19220" s="55">
        <v>70</v>
      </c>
      <c r="FJ19220" s="55">
        <v>1000</v>
      </c>
      <c r="FK19220" s="55" t="s">
        <v>1249</v>
      </c>
      <c r="FL19220" s="55">
        <v>1.1</v>
      </c>
    </row>
    <row r="19221" ht="14.25" customHeight="1" outlineLevel="1" spans="162:168">
      <c r="FF19221" s="55">
        <v>19214</v>
      </c>
      <c r="FG19221" s="55" t="s">
        <v>1250</v>
      </c>
      <c r="FH19221" s="55" t="s">
        <v>1260</v>
      </c>
      <c r="FI19221" s="55">
        <v>70</v>
      </c>
      <c r="FJ19221" s="55">
        <v>2500</v>
      </c>
      <c r="FK19221" s="55" t="s">
        <v>1249</v>
      </c>
      <c r="FL19221" s="55">
        <v>1.1</v>
      </c>
    </row>
    <row r="19222" ht="14.25" customHeight="1" outlineLevel="1" spans="162:168">
      <c r="FF19222" s="55">
        <v>19215</v>
      </c>
      <c r="FG19222" s="55" t="s">
        <v>1250</v>
      </c>
      <c r="FH19222" s="55" t="s">
        <v>1260</v>
      </c>
      <c r="FI19222" s="55">
        <v>70</v>
      </c>
      <c r="FJ19222" s="55">
        <v>5000</v>
      </c>
      <c r="FK19222" s="55" t="s">
        <v>1249</v>
      </c>
      <c r="FL19222" s="55">
        <v>1.1</v>
      </c>
    </row>
    <row r="19223" ht="14.25" customHeight="1" outlineLevel="1" spans="162:168">
      <c r="FF19223" s="55">
        <v>19216</v>
      </c>
      <c r="FG19223" s="55" t="s">
        <v>1250</v>
      </c>
      <c r="FH19223" s="55" t="s">
        <v>1260</v>
      </c>
      <c r="FI19223" s="55">
        <v>70</v>
      </c>
      <c r="FJ19223" s="55">
        <v>10000</v>
      </c>
      <c r="FK19223" s="55" t="s">
        <v>1249</v>
      </c>
      <c r="FL19223" s="55">
        <v>1</v>
      </c>
    </row>
    <row r="19224" ht="14.25" customHeight="1" outlineLevel="1" spans="162:168">
      <c r="FF19224" s="55">
        <v>19217</v>
      </c>
      <c r="FG19224" s="55" t="s">
        <v>1250</v>
      </c>
      <c r="FH19224" s="55" t="s">
        <v>1260</v>
      </c>
      <c r="FI19224" s="55">
        <v>70</v>
      </c>
      <c r="FJ19224" s="55">
        <v>25000</v>
      </c>
      <c r="FK19224" s="55" t="s">
        <v>1249</v>
      </c>
      <c r="FL19224" s="55">
        <v>1</v>
      </c>
    </row>
    <row r="19225" ht="14.25" customHeight="1" outlineLevel="1" spans="162:168">
      <c r="FF19225" s="55">
        <v>19218</v>
      </c>
      <c r="FG19225" s="55" t="s">
        <v>1250</v>
      </c>
      <c r="FH19225" s="55" t="s">
        <v>1260</v>
      </c>
      <c r="FI19225" s="55">
        <v>70</v>
      </c>
      <c r="FJ19225" s="55">
        <v>50000</v>
      </c>
      <c r="FK19225" s="55" t="s">
        <v>1249</v>
      </c>
      <c r="FL19225" s="55">
        <v>1</v>
      </c>
    </row>
    <row r="19226" ht="14.25" customHeight="1" outlineLevel="1" spans="162:168">
      <c r="FF19226" s="55">
        <v>19219</v>
      </c>
      <c r="FG19226" s="55" t="s">
        <v>1250</v>
      </c>
      <c r="FH19226" s="55" t="s">
        <v>1260</v>
      </c>
      <c r="FI19226" s="55">
        <v>70</v>
      </c>
      <c r="FJ19226" s="55">
        <v>80000</v>
      </c>
      <c r="FK19226" s="55" t="s">
        <v>1249</v>
      </c>
      <c r="FL19226" s="55">
        <v>1</v>
      </c>
    </row>
    <row r="19227" ht="14.25" customHeight="1" outlineLevel="1" spans="162:168">
      <c r="FF19227" s="55">
        <v>19220</v>
      </c>
      <c r="FG19227" s="55" t="s">
        <v>1250</v>
      </c>
      <c r="FH19227" s="55" t="s">
        <v>1260</v>
      </c>
      <c r="FI19227" s="55">
        <v>70</v>
      </c>
      <c r="FJ19227" s="55">
        <v>130000</v>
      </c>
      <c r="FK19227" s="55" t="s">
        <v>1249</v>
      </c>
      <c r="FL19227" s="55">
        <v>1</v>
      </c>
    </row>
    <row r="19228" ht="14.25" customHeight="1" outlineLevel="1" spans="162:168">
      <c r="FF19228" s="55">
        <v>19221</v>
      </c>
      <c r="FG19228" s="55" t="s">
        <v>1250</v>
      </c>
      <c r="FH19228" s="55" t="s">
        <v>1260</v>
      </c>
      <c r="FI19228" s="55">
        <v>70</v>
      </c>
      <c r="FJ19228" s="55">
        <v>260000</v>
      </c>
      <c r="FK19228" s="55" t="s">
        <v>1249</v>
      </c>
      <c r="FL19228" s="55">
        <v>1</v>
      </c>
    </row>
    <row r="19229" ht="14.25" customHeight="1" outlineLevel="1" spans="162:168">
      <c r="FF19229" s="55">
        <v>19222</v>
      </c>
      <c r="FG19229" s="55" t="s">
        <v>1250</v>
      </c>
      <c r="FH19229" s="55" t="s">
        <v>1260</v>
      </c>
      <c r="FI19229" s="55">
        <v>70</v>
      </c>
      <c r="FJ19229" s="55">
        <v>400000</v>
      </c>
      <c r="FK19229" s="55" t="s">
        <v>1249</v>
      </c>
      <c r="FL19229" s="55">
        <v>1</v>
      </c>
    </row>
    <row r="19230" ht="14.25" customHeight="1" outlineLevel="1" spans="162:168">
      <c r="FF19230" s="55">
        <v>19223</v>
      </c>
      <c r="FG19230" s="55" t="s">
        <v>1250</v>
      </c>
      <c r="FH19230" s="55" t="s">
        <v>1260</v>
      </c>
      <c r="FI19230" s="55">
        <v>70</v>
      </c>
      <c r="FJ19230" s="55">
        <v>530000</v>
      </c>
      <c r="FK19230" s="55" t="s">
        <v>1249</v>
      </c>
      <c r="FL19230" s="55">
        <v>1</v>
      </c>
    </row>
    <row r="19231" ht="14.25" customHeight="1" outlineLevel="1" spans="162:168">
      <c r="FF19231" s="55">
        <v>19224</v>
      </c>
      <c r="FG19231" s="55" t="s">
        <v>1250</v>
      </c>
      <c r="FH19231" s="55" t="s">
        <v>1260</v>
      </c>
      <c r="FI19231" s="55">
        <v>70</v>
      </c>
      <c r="FJ19231" s="55">
        <v>540000</v>
      </c>
      <c r="FK19231" s="55" t="s">
        <v>1249</v>
      </c>
      <c r="FL19231" s="55">
        <v>1</v>
      </c>
    </row>
    <row r="19232" ht="14.25" customHeight="1" outlineLevel="1" spans="162:168">
      <c r="FF19232" s="55">
        <v>19225</v>
      </c>
      <c r="FG19232" s="55" t="s">
        <v>1250</v>
      </c>
      <c r="FH19232" s="55" t="s">
        <v>1260</v>
      </c>
      <c r="FI19232" s="55">
        <v>71</v>
      </c>
      <c r="FJ19232" s="55">
        <v>0</v>
      </c>
      <c r="FK19232" s="55" t="s">
        <v>1249</v>
      </c>
      <c r="FL19232" s="55">
        <v>1.25</v>
      </c>
    </row>
    <row r="19233" ht="14.25" customHeight="1" outlineLevel="1" spans="162:168">
      <c r="FF19233" s="55">
        <v>19226</v>
      </c>
      <c r="FG19233" s="55" t="s">
        <v>1250</v>
      </c>
      <c r="FH19233" s="55" t="s">
        <v>1260</v>
      </c>
      <c r="FI19233" s="55">
        <v>71</v>
      </c>
      <c r="FJ19233" s="55">
        <v>1000</v>
      </c>
      <c r="FK19233" s="55" t="s">
        <v>1249</v>
      </c>
      <c r="FL19233" s="55">
        <v>1.1</v>
      </c>
    </row>
    <row r="19234" ht="14.25" customHeight="1" outlineLevel="1" spans="162:168">
      <c r="FF19234" s="55">
        <v>19227</v>
      </c>
      <c r="FG19234" s="55" t="s">
        <v>1250</v>
      </c>
      <c r="FH19234" s="55" t="s">
        <v>1260</v>
      </c>
      <c r="FI19234" s="55">
        <v>71</v>
      </c>
      <c r="FJ19234" s="55">
        <v>2500</v>
      </c>
      <c r="FK19234" s="55" t="s">
        <v>1249</v>
      </c>
      <c r="FL19234" s="55">
        <v>1.1</v>
      </c>
    </row>
    <row r="19235" ht="14.25" customHeight="1" outlineLevel="1" spans="162:168">
      <c r="FF19235" s="55">
        <v>19228</v>
      </c>
      <c r="FG19235" s="55" t="s">
        <v>1250</v>
      </c>
      <c r="FH19235" s="55" t="s">
        <v>1260</v>
      </c>
      <c r="FI19235" s="55">
        <v>71</v>
      </c>
      <c r="FJ19235" s="55">
        <v>5000</v>
      </c>
      <c r="FK19235" s="55" t="s">
        <v>1249</v>
      </c>
      <c r="FL19235" s="55">
        <v>1.1</v>
      </c>
    </row>
    <row r="19236" ht="14.25" customHeight="1" outlineLevel="1" spans="162:168">
      <c r="FF19236" s="55">
        <v>19229</v>
      </c>
      <c r="FG19236" s="55" t="s">
        <v>1250</v>
      </c>
      <c r="FH19236" s="55" t="s">
        <v>1260</v>
      </c>
      <c r="FI19236" s="55">
        <v>71</v>
      </c>
      <c r="FJ19236" s="55">
        <v>10000</v>
      </c>
      <c r="FK19236" s="55" t="s">
        <v>1249</v>
      </c>
      <c r="FL19236" s="55">
        <v>1</v>
      </c>
    </row>
    <row r="19237" ht="14.25" customHeight="1" outlineLevel="1" spans="162:168">
      <c r="FF19237" s="55">
        <v>19230</v>
      </c>
      <c r="FG19237" s="55" t="s">
        <v>1250</v>
      </c>
      <c r="FH19237" s="55" t="s">
        <v>1260</v>
      </c>
      <c r="FI19237" s="55">
        <v>71</v>
      </c>
      <c r="FJ19237" s="55">
        <v>25000</v>
      </c>
      <c r="FK19237" s="55" t="s">
        <v>1249</v>
      </c>
      <c r="FL19237" s="55">
        <v>1</v>
      </c>
    </row>
    <row r="19238" ht="14.25" customHeight="1" outlineLevel="1" spans="162:168">
      <c r="FF19238" s="55">
        <v>19231</v>
      </c>
      <c r="FG19238" s="55" t="s">
        <v>1250</v>
      </c>
      <c r="FH19238" s="55" t="s">
        <v>1260</v>
      </c>
      <c r="FI19238" s="55">
        <v>71</v>
      </c>
      <c r="FJ19238" s="55">
        <v>50000</v>
      </c>
      <c r="FK19238" s="55" t="s">
        <v>1249</v>
      </c>
      <c r="FL19238" s="55">
        <v>1</v>
      </c>
    </row>
    <row r="19239" ht="14.25" customHeight="1" outlineLevel="1" spans="162:168">
      <c r="FF19239" s="55">
        <v>19232</v>
      </c>
      <c r="FG19239" s="55" t="s">
        <v>1250</v>
      </c>
      <c r="FH19239" s="55" t="s">
        <v>1260</v>
      </c>
      <c r="FI19239" s="55">
        <v>71</v>
      </c>
      <c r="FJ19239" s="55">
        <v>80000</v>
      </c>
      <c r="FK19239" s="55" t="s">
        <v>1249</v>
      </c>
      <c r="FL19239" s="55">
        <v>1</v>
      </c>
    </row>
    <row r="19240" ht="14.25" customHeight="1" outlineLevel="1" spans="162:168">
      <c r="FF19240" s="55">
        <v>19233</v>
      </c>
      <c r="FG19240" s="55" t="s">
        <v>1250</v>
      </c>
      <c r="FH19240" s="55" t="s">
        <v>1260</v>
      </c>
      <c r="FI19240" s="55">
        <v>71</v>
      </c>
      <c r="FJ19240" s="55">
        <v>130000</v>
      </c>
      <c r="FK19240" s="55" t="s">
        <v>1249</v>
      </c>
      <c r="FL19240" s="55">
        <v>1</v>
      </c>
    </row>
    <row r="19241" ht="14.25" customHeight="1" outlineLevel="1" spans="162:168">
      <c r="FF19241" s="55">
        <v>19234</v>
      </c>
      <c r="FG19241" s="55" t="s">
        <v>1250</v>
      </c>
      <c r="FH19241" s="55" t="s">
        <v>1260</v>
      </c>
      <c r="FI19241" s="55">
        <v>71</v>
      </c>
      <c r="FJ19241" s="55">
        <v>260000</v>
      </c>
      <c r="FK19241" s="55" t="s">
        <v>1249</v>
      </c>
      <c r="FL19241" s="55">
        <v>1</v>
      </c>
    </row>
    <row r="19242" ht="14.25" customHeight="1" outlineLevel="1" spans="162:168">
      <c r="FF19242" s="55">
        <v>19235</v>
      </c>
      <c r="FG19242" s="55" t="s">
        <v>1250</v>
      </c>
      <c r="FH19242" s="55" t="s">
        <v>1260</v>
      </c>
      <c r="FI19242" s="55">
        <v>71</v>
      </c>
      <c r="FJ19242" s="55">
        <v>400000</v>
      </c>
      <c r="FK19242" s="55" t="s">
        <v>1249</v>
      </c>
      <c r="FL19242" s="55">
        <v>1</v>
      </c>
    </row>
    <row r="19243" ht="14.25" customHeight="1" outlineLevel="1" spans="162:168">
      <c r="FF19243" s="55">
        <v>19236</v>
      </c>
      <c r="FG19243" s="55" t="s">
        <v>1250</v>
      </c>
      <c r="FH19243" s="55" t="s">
        <v>1260</v>
      </c>
      <c r="FI19243" s="55">
        <v>71</v>
      </c>
      <c r="FJ19243" s="55">
        <v>530000</v>
      </c>
      <c r="FK19243" s="55" t="s">
        <v>1249</v>
      </c>
      <c r="FL19243" s="55">
        <v>1</v>
      </c>
    </row>
    <row r="19244" ht="14.25" customHeight="1" outlineLevel="1" spans="162:168">
      <c r="FF19244" s="55">
        <v>19237</v>
      </c>
      <c r="FG19244" s="55" t="s">
        <v>1250</v>
      </c>
      <c r="FH19244" s="55" t="s">
        <v>1260</v>
      </c>
      <c r="FI19244" s="55">
        <v>71</v>
      </c>
      <c r="FJ19244" s="55">
        <v>540000</v>
      </c>
      <c r="FK19244" s="55" t="s">
        <v>1249</v>
      </c>
      <c r="FL19244" s="55">
        <v>1</v>
      </c>
    </row>
    <row r="19245" ht="14.25" customHeight="1" outlineLevel="1" spans="162:168">
      <c r="FF19245" s="55">
        <v>19238</v>
      </c>
      <c r="FG19245" s="55" t="s">
        <v>1250</v>
      </c>
      <c r="FH19245" s="55" t="s">
        <v>1260</v>
      </c>
      <c r="FI19245" s="55">
        <v>8</v>
      </c>
      <c r="FJ19245" s="55">
        <v>0</v>
      </c>
      <c r="FK19245" s="55" t="s">
        <v>1249</v>
      </c>
      <c r="FL19245" s="55">
        <v>1.25</v>
      </c>
    </row>
    <row r="19246" ht="14.25" customHeight="1" outlineLevel="1" spans="162:168">
      <c r="FF19246" s="55">
        <v>19239</v>
      </c>
      <c r="FG19246" s="55" t="s">
        <v>1250</v>
      </c>
      <c r="FH19246" s="55" t="s">
        <v>1260</v>
      </c>
      <c r="FI19246" s="55">
        <v>8</v>
      </c>
      <c r="FJ19246" s="55">
        <v>1000</v>
      </c>
      <c r="FK19246" s="55" t="s">
        <v>1249</v>
      </c>
      <c r="FL19246" s="55">
        <v>1.1</v>
      </c>
    </row>
    <row r="19247" ht="14.25" customHeight="1" outlineLevel="1" spans="162:168">
      <c r="FF19247" s="55">
        <v>19240</v>
      </c>
      <c r="FG19247" s="55" t="s">
        <v>1250</v>
      </c>
      <c r="FH19247" s="55" t="s">
        <v>1260</v>
      </c>
      <c r="FI19247" s="55">
        <v>8</v>
      </c>
      <c r="FJ19247" s="55">
        <v>2500</v>
      </c>
      <c r="FK19247" s="55" t="s">
        <v>1249</v>
      </c>
      <c r="FL19247" s="55">
        <v>1.1</v>
      </c>
    </row>
    <row r="19248" ht="14.25" customHeight="1" outlineLevel="1" spans="162:168">
      <c r="FF19248" s="55">
        <v>19241</v>
      </c>
      <c r="FG19248" s="55" t="s">
        <v>1250</v>
      </c>
      <c r="FH19248" s="55" t="s">
        <v>1260</v>
      </c>
      <c r="FI19248" s="55">
        <v>8</v>
      </c>
      <c r="FJ19248" s="55">
        <v>5000</v>
      </c>
      <c r="FK19248" s="55" t="s">
        <v>1249</v>
      </c>
      <c r="FL19248" s="55">
        <v>1.1</v>
      </c>
    </row>
    <row r="19249" ht="14.25" customHeight="1" outlineLevel="1" spans="162:168">
      <c r="FF19249" s="55">
        <v>19242</v>
      </c>
      <c r="FG19249" s="55" t="s">
        <v>1250</v>
      </c>
      <c r="FH19249" s="55" t="s">
        <v>1260</v>
      </c>
      <c r="FI19249" s="55">
        <v>8</v>
      </c>
      <c r="FJ19249" s="55">
        <v>10000</v>
      </c>
      <c r="FK19249" s="55" t="s">
        <v>1249</v>
      </c>
      <c r="FL19249" s="55">
        <v>1</v>
      </c>
    </row>
    <row r="19250" ht="14.25" customHeight="1" outlineLevel="1" spans="162:168">
      <c r="FF19250" s="55">
        <v>19243</v>
      </c>
      <c r="FG19250" s="55" t="s">
        <v>1250</v>
      </c>
      <c r="FH19250" s="55" t="s">
        <v>1260</v>
      </c>
      <c r="FI19250" s="55">
        <v>8</v>
      </c>
      <c r="FJ19250" s="55">
        <v>25000</v>
      </c>
      <c r="FK19250" s="55" t="s">
        <v>1249</v>
      </c>
      <c r="FL19250" s="55">
        <v>1</v>
      </c>
    </row>
    <row r="19251" ht="14.25" customHeight="1" outlineLevel="1" spans="162:168">
      <c r="FF19251" s="55">
        <v>19244</v>
      </c>
      <c r="FG19251" s="55" t="s">
        <v>1250</v>
      </c>
      <c r="FH19251" s="55" t="s">
        <v>1260</v>
      </c>
      <c r="FI19251" s="55">
        <v>8</v>
      </c>
      <c r="FJ19251" s="55">
        <v>50000</v>
      </c>
      <c r="FK19251" s="55" t="s">
        <v>1249</v>
      </c>
      <c r="FL19251" s="55">
        <v>1</v>
      </c>
    </row>
    <row r="19252" ht="14.25" customHeight="1" outlineLevel="1" spans="162:168">
      <c r="FF19252" s="55">
        <v>19245</v>
      </c>
      <c r="FG19252" s="55" t="s">
        <v>1250</v>
      </c>
      <c r="FH19252" s="55" t="s">
        <v>1260</v>
      </c>
      <c r="FI19252" s="55">
        <v>8</v>
      </c>
      <c r="FJ19252" s="55">
        <v>80000</v>
      </c>
      <c r="FK19252" s="55" t="s">
        <v>1249</v>
      </c>
      <c r="FL19252" s="55">
        <v>1</v>
      </c>
    </row>
    <row r="19253" ht="14.25" customHeight="1" outlineLevel="1" spans="162:168">
      <c r="FF19253" s="55">
        <v>19246</v>
      </c>
      <c r="FG19253" s="55" t="s">
        <v>1250</v>
      </c>
      <c r="FH19253" s="55" t="s">
        <v>1260</v>
      </c>
      <c r="FI19253" s="55">
        <v>8</v>
      </c>
      <c r="FJ19253" s="55">
        <v>130000</v>
      </c>
      <c r="FK19253" s="55" t="s">
        <v>1249</v>
      </c>
      <c r="FL19253" s="55">
        <v>1</v>
      </c>
    </row>
    <row r="19254" ht="14.25" customHeight="1" outlineLevel="1" spans="162:168">
      <c r="FF19254" s="55">
        <v>19247</v>
      </c>
      <c r="FG19254" s="55" t="s">
        <v>1250</v>
      </c>
      <c r="FH19254" s="55" t="s">
        <v>1260</v>
      </c>
      <c r="FI19254" s="55">
        <v>8</v>
      </c>
      <c r="FJ19254" s="55">
        <v>260000</v>
      </c>
      <c r="FK19254" s="55" t="s">
        <v>1249</v>
      </c>
      <c r="FL19254" s="55">
        <v>1</v>
      </c>
    </row>
    <row r="19255" ht="14.25" customHeight="1" outlineLevel="1" spans="162:168">
      <c r="FF19255" s="55">
        <v>19248</v>
      </c>
      <c r="FG19255" s="55" t="s">
        <v>1250</v>
      </c>
      <c r="FH19255" s="55" t="s">
        <v>1260</v>
      </c>
      <c r="FI19255" s="55">
        <v>8</v>
      </c>
      <c r="FJ19255" s="55">
        <v>400000</v>
      </c>
      <c r="FK19255" s="55" t="s">
        <v>1249</v>
      </c>
      <c r="FL19255" s="55">
        <v>1</v>
      </c>
    </row>
    <row r="19256" ht="14.25" customHeight="1" outlineLevel="1" spans="162:168">
      <c r="FF19256" s="55">
        <v>19249</v>
      </c>
      <c r="FG19256" s="55" t="s">
        <v>1250</v>
      </c>
      <c r="FH19256" s="55" t="s">
        <v>1260</v>
      </c>
      <c r="FI19256" s="55">
        <v>8</v>
      </c>
      <c r="FJ19256" s="55">
        <v>530000</v>
      </c>
      <c r="FK19256" s="55" t="s">
        <v>1249</v>
      </c>
      <c r="FL19256" s="55">
        <v>1</v>
      </c>
    </row>
    <row r="19257" ht="14.25" customHeight="1" outlineLevel="1" spans="162:168">
      <c r="FF19257" s="55">
        <v>19250</v>
      </c>
      <c r="FG19257" s="55" t="s">
        <v>1250</v>
      </c>
      <c r="FH19257" s="55" t="s">
        <v>1260</v>
      </c>
      <c r="FI19257" s="55">
        <v>8</v>
      </c>
      <c r="FJ19257" s="55">
        <v>540000</v>
      </c>
      <c r="FK19257" s="55" t="s">
        <v>1249</v>
      </c>
      <c r="FL19257" s="55">
        <v>1</v>
      </c>
    </row>
    <row r="19258" ht="14.25" customHeight="1" outlineLevel="1" spans="162:168">
      <c r="FF19258" s="55">
        <v>19251</v>
      </c>
      <c r="FG19258" s="55" t="s">
        <v>1250</v>
      </c>
      <c r="FH19258" s="55" t="s">
        <v>1260</v>
      </c>
      <c r="FI19258" s="55">
        <v>9</v>
      </c>
      <c r="FJ19258" s="55">
        <v>0</v>
      </c>
      <c r="FK19258" s="55" t="s">
        <v>1249</v>
      </c>
      <c r="FL19258" s="55">
        <v>1.25</v>
      </c>
    </row>
    <row r="19259" ht="14.25" customHeight="1" outlineLevel="1" spans="162:168">
      <c r="FF19259" s="55">
        <v>19252</v>
      </c>
      <c r="FG19259" s="55" t="s">
        <v>1250</v>
      </c>
      <c r="FH19259" s="55" t="s">
        <v>1260</v>
      </c>
      <c r="FI19259" s="55">
        <v>9</v>
      </c>
      <c r="FJ19259" s="55">
        <v>1000</v>
      </c>
      <c r="FK19259" s="55" t="s">
        <v>1249</v>
      </c>
      <c r="FL19259" s="55">
        <v>1.1</v>
      </c>
    </row>
    <row r="19260" ht="14.25" customHeight="1" outlineLevel="1" spans="162:168">
      <c r="FF19260" s="55">
        <v>19253</v>
      </c>
      <c r="FG19260" s="55" t="s">
        <v>1250</v>
      </c>
      <c r="FH19260" s="55" t="s">
        <v>1260</v>
      </c>
      <c r="FI19260" s="55">
        <v>9</v>
      </c>
      <c r="FJ19260" s="55">
        <v>2500</v>
      </c>
      <c r="FK19260" s="55" t="s">
        <v>1249</v>
      </c>
      <c r="FL19260" s="55">
        <v>1.1</v>
      </c>
    </row>
    <row r="19261" ht="14.25" customHeight="1" outlineLevel="1" spans="162:168">
      <c r="FF19261" s="55">
        <v>19254</v>
      </c>
      <c r="FG19261" s="55" t="s">
        <v>1250</v>
      </c>
      <c r="FH19261" s="55" t="s">
        <v>1260</v>
      </c>
      <c r="FI19261" s="55">
        <v>9</v>
      </c>
      <c r="FJ19261" s="55">
        <v>5000</v>
      </c>
      <c r="FK19261" s="55" t="s">
        <v>1249</v>
      </c>
      <c r="FL19261" s="55">
        <v>1.1</v>
      </c>
    </row>
    <row r="19262" ht="14.25" customHeight="1" outlineLevel="1" spans="162:168">
      <c r="FF19262" s="55">
        <v>19255</v>
      </c>
      <c r="FG19262" s="55" t="s">
        <v>1250</v>
      </c>
      <c r="FH19262" s="55" t="s">
        <v>1260</v>
      </c>
      <c r="FI19262" s="55">
        <v>9</v>
      </c>
      <c r="FJ19262" s="55">
        <v>10000</v>
      </c>
      <c r="FK19262" s="55" t="s">
        <v>1249</v>
      </c>
      <c r="FL19262" s="55">
        <v>1</v>
      </c>
    </row>
    <row r="19263" ht="14.25" customHeight="1" outlineLevel="1" spans="162:168">
      <c r="FF19263" s="55">
        <v>19256</v>
      </c>
      <c r="FG19263" s="55" t="s">
        <v>1250</v>
      </c>
      <c r="FH19263" s="55" t="s">
        <v>1260</v>
      </c>
      <c r="FI19263" s="55">
        <v>9</v>
      </c>
      <c r="FJ19263" s="55">
        <v>25000</v>
      </c>
      <c r="FK19263" s="55" t="s">
        <v>1249</v>
      </c>
      <c r="FL19263" s="55">
        <v>1</v>
      </c>
    </row>
    <row r="19264" ht="14.25" customHeight="1" outlineLevel="1" spans="162:168">
      <c r="FF19264" s="55">
        <v>19257</v>
      </c>
      <c r="FG19264" s="55" t="s">
        <v>1250</v>
      </c>
      <c r="FH19264" s="55" t="s">
        <v>1260</v>
      </c>
      <c r="FI19264" s="55">
        <v>9</v>
      </c>
      <c r="FJ19264" s="55">
        <v>50000</v>
      </c>
      <c r="FK19264" s="55" t="s">
        <v>1249</v>
      </c>
      <c r="FL19264" s="55">
        <v>1</v>
      </c>
    </row>
    <row r="19265" ht="14.25" customHeight="1" outlineLevel="1" spans="162:168">
      <c r="FF19265" s="55">
        <v>19258</v>
      </c>
      <c r="FG19265" s="55" t="s">
        <v>1250</v>
      </c>
      <c r="FH19265" s="55" t="s">
        <v>1260</v>
      </c>
      <c r="FI19265" s="55">
        <v>9</v>
      </c>
      <c r="FJ19265" s="55">
        <v>80000</v>
      </c>
      <c r="FK19265" s="55" t="s">
        <v>1249</v>
      </c>
      <c r="FL19265" s="55">
        <v>1</v>
      </c>
    </row>
    <row r="19266" ht="14.25" customHeight="1" outlineLevel="1" spans="162:168">
      <c r="FF19266" s="55">
        <v>19259</v>
      </c>
      <c r="FG19266" s="55" t="s">
        <v>1250</v>
      </c>
      <c r="FH19266" s="55" t="s">
        <v>1260</v>
      </c>
      <c r="FI19266" s="55">
        <v>9</v>
      </c>
      <c r="FJ19266" s="55">
        <v>130000</v>
      </c>
      <c r="FK19266" s="55" t="s">
        <v>1249</v>
      </c>
      <c r="FL19266" s="55">
        <v>1</v>
      </c>
    </row>
    <row r="19267" ht="14.25" customHeight="1" outlineLevel="1" spans="162:168">
      <c r="FF19267" s="55">
        <v>19260</v>
      </c>
      <c r="FG19267" s="55" t="s">
        <v>1250</v>
      </c>
      <c r="FH19267" s="55" t="s">
        <v>1260</v>
      </c>
      <c r="FI19267" s="55">
        <v>9</v>
      </c>
      <c r="FJ19267" s="55">
        <v>260000</v>
      </c>
      <c r="FK19267" s="55" t="s">
        <v>1249</v>
      </c>
      <c r="FL19267" s="55">
        <v>1</v>
      </c>
    </row>
    <row r="19268" ht="14.25" customHeight="1" outlineLevel="1" spans="162:168">
      <c r="FF19268" s="55">
        <v>19261</v>
      </c>
      <c r="FG19268" s="55" t="s">
        <v>1250</v>
      </c>
      <c r="FH19268" s="55" t="s">
        <v>1260</v>
      </c>
      <c r="FI19268" s="55">
        <v>9</v>
      </c>
      <c r="FJ19268" s="55">
        <v>400000</v>
      </c>
      <c r="FK19268" s="55" t="s">
        <v>1249</v>
      </c>
      <c r="FL19268" s="55">
        <v>1</v>
      </c>
    </row>
    <row r="19269" ht="14.25" customHeight="1" outlineLevel="1" spans="162:168">
      <c r="FF19269" s="55">
        <v>19262</v>
      </c>
      <c r="FG19269" s="55" t="s">
        <v>1250</v>
      </c>
      <c r="FH19269" s="55" t="s">
        <v>1260</v>
      </c>
      <c r="FI19269" s="55">
        <v>9</v>
      </c>
      <c r="FJ19269" s="55">
        <v>530000</v>
      </c>
      <c r="FK19269" s="55" t="s">
        <v>1249</v>
      </c>
      <c r="FL19269" s="55">
        <v>1</v>
      </c>
    </row>
    <row r="19270" ht="14.25" customHeight="1" outlineLevel="1" spans="162:168">
      <c r="FF19270" s="55">
        <v>19263</v>
      </c>
      <c r="FG19270" s="55" t="s">
        <v>1250</v>
      </c>
      <c r="FH19270" s="55" t="s">
        <v>1260</v>
      </c>
      <c r="FI19270" s="55">
        <v>9</v>
      </c>
      <c r="FJ19270" s="55">
        <v>540000</v>
      </c>
      <c r="FK19270" s="55" t="s">
        <v>1249</v>
      </c>
      <c r="FL19270" s="55">
        <v>1</v>
      </c>
    </row>
    <row r="19271" ht="14.25" customHeight="1" outlineLevel="1" spans="162:168">
      <c r="FF19271" s="55">
        <v>19264</v>
      </c>
      <c r="FG19271" s="55" t="s">
        <v>1250</v>
      </c>
      <c r="FH19271" s="55" t="s">
        <v>1470</v>
      </c>
      <c r="FI19271" s="55">
        <v>1</v>
      </c>
      <c r="FJ19271" s="55">
        <v>0</v>
      </c>
      <c r="FK19271" s="55" t="s">
        <v>1249</v>
      </c>
      <c r="FL19271" s="55">
        <v>0.65</v>
      </c>
    </row>
    <row r="19272" ht="14.25" customHeight="1" outlineLevel="1" spans="162:168">
      <c r="FF19272" s="55">
        <v>19265</v>
      </c>
      <c r="FG19272" s="55" t="s">
        <v>1250</v>
      </c>
      <c r="FH19272" s="55" t="s">
        <v>1470</v>
      </c>
      <c r="FI19272" s="55">
        <v>1</v>
      </c>
      <c r="FJ19272" s="55">
        <v>1000</v>
      </c>
      <c r="FK19272" s="55" t="s">
        <v>1249</v>
      </c>
      <c r="FL19272" s="55">
        <v>0.65</v>
      </c>
    </row>
    <row r="19273" ht="14.25" customHeight="1" outlineLevel="1" spans="162:168">
      <c r="FF19273" s="55">
        <v>19266</v>
      </c>
      <c r="FG19273" s="55" t="s">
        <v>1250</v>
      </c>
      <c r="FH19273" s="55" t="s">
        <v>1470</v>
      </c>
      <c r="FI19273" s="55">
        <v>1</v>
      </c>
      <c r="FJ19273" s="55">
        <v>2500</v>
      </c>
      <c r="FK19273" s="55" t="s">
        <v>1249</v>
      </c>
      <c r="FL19273" s="55">
        <v>0.65</v>
      </c>
    </row>
    <row r="19274" ht="14.25" customHeight="1" outlineLevel="1" spans="162:168">
      <c r="FF19274" s="55">
        <v>19267</v>
      </c>
      <c r="FG19274" s="55" t="s">
        <v>1250</v>
      </c>
      <c r="FH19274" s="55" t="s">
        <v>1470</v>
      </c>
      <c r="FI19274" s="55">
        <v>1</v>
      </c>
      <c r="FJ19274" s="55">
        <v>5000</v>
      </c>
      <c r="FK19274" s="55" t="s">
        <v>1249</v>
      </c>
      <c r="FL19274" s="55">
        <v>0.65</v>
      </c>
    </row>
    <row r="19275" ht="14.25" customHeight="1" outlineLevel="1" spans="162:168">
      <c r="FF19275" s="55">
        <v>19268</v>
      </c>
      <c r="FG19275" s="55" t="s">
        <v>1250</v>
      </c>
      <c r="FH19275" s="55" t="s">
        <v>1470</v>
      </c>
      <c r="FI19275" s="55">
        <v>1</v>
      </c>
      <c r="FJ19275" s="55">
        <v>10000</v>
      </c>
      <c r="FK19275" s="55" t="s">
        <v>1249</v>
      </c>
      <c r="FL19275" s="55">
        <v>0.65</v>
      </c>
    </row>
    <row r="19276" ht="14.25" customHeight="1" outlineLevel="1" spans="162:168">
      <c r="FF19276" s="55">
        <v>19269</v>
      </c>
      <c r="FG19276" s="55" t="s">
        <v>1250</v>
      </c>
      <c r="FH19276" s="55" t="s">
        <v>1470</v>
      </c>
      <c r="FI19276" s="55">
        <v>1</v>
      </c>
      <c r="FJ19276" s="55">
        <v>25000</v>
      </c>
      <c r="FK19276" s="55" t="s">
        <v>1249</v>
      </c>
      <c r="FL19276" s="55">
        <v>0.65</v>
      </c>
    </row>
    <row r="19277" ht="14.25" customHeight="1" outlineLevel="1" spans="162:168">
      <c r="FF19277" s="55">
        <v>19270</v>
      </c>
      <c r="FG19277" s="55" t="s">
        <v>1250</v>
      </c>
      <c r="FH19277" s="55" t="s">
        <v>1470</v>
      </c>
      <c r="FI19277" s="55">
        <v>1</v>
      </c>
      <c r="FJ19277" s="55">
        <v>50000</v>
      </c>
      <c r="FK19277" s="55" t="s">
        <v>1249</v>
      </c>
      <c r="FL19277" s="55">
        <v>0.65</v>
      </c>
    </row>
    <row r="19278" ht="14.25" customHeight="1" outlineLevel="1" spans="162:168">
      <c r="FF19278" s="55">
        <v>19271</v>
      </c>
      <c r="FG19278" s="55" t="s">
        <v>1250</v>
      </c>
      <c r="FH19278" s="55" t="s">
        <v>1470</v>
      </c>
      <c r="FI19278" s="55">
        <v>1</v>
      </c>
      <c r="FJ19278" s="55">
        <v>80000</v>
      </c>
      <c r="FK19278" s="55" t="s">
        <v>1249</v>
      </c>
      <c r="FL19278" s="55">
        <v>0.65</v>
      </c>
    </row>
    <row r="19279" ht="14.25" customHeight="1" outlineLevel="1" spans="162:168">
      <c r="FF19279" s="55">
        <v>19272</v>
      </c>
      <c r="FG19279" s="55" t="s">
        <v>1250</v>
      </c>
      <c r="FH19279" s="55" t="s">
        <v>1470</v>
      </c>
      <c r="FI19279" s="55">
        <v>1</v>
      </c>
      <c r="FJ19279" s="55">
        <v>130000</v>
      </c>
      <c r="FK19279" s="55" t="s">
        <v>1249</v>
      </c>
      <c r="FL19279" s="55">
        <v>0.65</v>
      </c>
    </row>
    <row r="19280" ht="14.25" customHeight="1" outlineLevel="1" spans="162:168">
      <c r="FF19280" s="55">
        <v>19273</v>
      </c>
      <c r="FG19280" s="55" t="s">
        <v>1250</v>
      </c>
      <c r="FH19280" s="55" t="s">
        <v>1470</v>
      </c>
      <c r="FI19280" s="55">
        <v>1</v>
      </c>
      <c r="FJ19280" s="55">
        <v>260000</v>
      </c>
      <c r="FK19280" s="55" t="s">
        <v>1249</v>
      </c>
      <c r="FL19280" s="55">
        <v>0.65</v>
      </c>
    </row>
    <row r="19281" ht="14.25" customHeight="1" outlineLevel="1" spans="162:168">
      <c r="FF19281" s="55">
        <v>19274</v>
      </c>
      <c r="FG19281" s="55" t="s">
        <v>1250</v>
      </c>
      <c r="FH19281" s="55" t="s">
        <v>1470</v>
      </c>
      <c r="FI19281" s="55">
        <v>1</v>
      </c>
      <c r="FJ19281" s="55">
        <v>400000</v>
      </c>
      <c r="FK19281" s="55" t="s">
        <v>1249</v>
      </c>
      <c r="FL19281" s="55">
        <v>0.65</v>
      </c>
    </row>
    <row r="19282" ht="14.25" customHeight="1" outlineLevel="1" spans="162:168">
      <c r="FF19282" s="55">
        <v>19275</v>
      </c>
      <c r="FG19282" s="55" t="s">
        <v>1250</v>
      </c>
      <c r="FH19282" s="55" t="s">
        <v>1470</v>
      </c>
      <c r="FI19282" s="55">
        <v>1</v>
      </c>
      <c r="FJ19282" s="55">
        <v>530000</v>
      </c>
      <c r="FK19282" s="55" t="s">
        <v>1249</v>
      </c>
      <c r="FL19282" s="55">
        <v>0.65</v>
      </c>
    </row>
    <row r="19283" ht="14.25" customHeight="1" outlineLevel="1" spans="162:168">
      <c r="FF19283" s="55">
        <v>19276</v>
      </c>
      <c r="FG19283" s="55" t="s">
        <v>1250</v>
      </c>
      <c r="FH19283" s="55" t="s">
        <v>1470</v>
      </c>
      <c r="FI19283" s="55">
        <v>1</v>
      </c>
      <c r="FJ19283" s="55">
        <v>540000</v>
      </c>
      <c r="FK19283" s="55" t="s">
        <v>1249</v>
      </c>
      <c r="FL19283" s="55">
        <v>0.65</v>
      </c>
    </row>
    <row r="19284" ht="14.25" customHeight="1" outlineLevel="1" spans="162:168">
      <c r="FF19284" s="55">
        <v>19277</v>
      </c>
      <c r="FG19284" s="55" t="s">
        <v>1250</v>
      </c>
      <c r="FH19284" s="55" t="s">
        <v>1470</v>
      </c>
      <c r="FI19284" s="55">
        <v>10</v>
      </c>
      <c r="FJ19284" s="55">
        <v>0</v>
      </c>
      <c r="FK19284" s="55" t="s">
        <v>1249</v>
      </c>
      <c r="FL19284" s="55">
        <v>0.65</v>
      </c>
    </row>
    <row r="19285" ht="14.25" customHeight="1" outlineLevel="1" spans="162:168">
      <c r="FF19285" s="55">
        <v>19278</v>
      </c>
      <c r="FG19285" s="55" t="s">
        <v>1250</v>
      </c>
      <c r="FH19285" s="55" t="s">
        <v>1470</v>
      </c>
      <c r="FI19285" s="55">
        <v>10</v>
      </c>
      <c r="FJ19285" s="55">
        <v>1000</v>
      </c>
      <c r="FK19285" s="55" t="s">
        <v>1249</v>
      </c>
      <c r="FL19285" s="55">
        <v>0.65</v>
      </c>
    </row>
    <row r="19286" ht="14.25" customHeight="1" outlineLevel="1" spans="162:168">
      <c r="FF19286" s="55">
        <v>19279</v>
      </c>
      <c r="FG19286" s="55" t="s">
        <v>1250</v>
      </c>
      <c r="FH19286" s="55" t="s">
        <v>1470</v>
      </c>
      <c r="FI19286" s="55">
        <v>10</v>
      </c>
      <c r="FJ19286" s="55">
        <v>2500</v>
      </c>
      <c r="FK19286" s="55" t="s">
        <v>1249</v>
      </c>
      <c r="FL19286" s="55">
        <v>0.65</v>
      </c>
    </row>
    <row r="19287" ht="14.25" customHeight="1" outlineLevel="1" spans="162:168">
      <c r="FF19287" s="55">
        <v>19280</v>
      </c>
      <c r="FG19287" s="55" t="s">
        <v>1250</v>
      </c>
      <c r="FH19287" s="55" t="s">
        <v>1470</v>
      </c>
      <c r="FI19287" s="55">
        <v>10</v>
      </c>
      <c r="FJ19287" s="55">
        <v>5000</v>
      </c>
      <c r="FK19287" s="55" t="s">
        <v>1249</v>
      </c>
      <c r="FL19287" s="55">
        <v>0.65</v>
      </c>
    </row>
    <row r="19288" ht="14.25" customHeight="1" outlineLevel="1" spans="162:168">
      <c r="FF19288" s="55">
        <v>19281</v>
      </c>
      <c r="FG19288" s="55" t="s">
        <v>1250</v>
      </c>
      <c r="FH19288" s="55" t="s">
        <v>1470</v>
      </c>
      <c r="FI19288" s="55">
        <v>10</v>
      </c>
      <c r="FJ19288" s="55">
        <v>10000</v>
      </c>
      <c r="FK19288" s="55" t="s">
        <v>1249</v>
      </c>
      <c r="FL19288" s="55">
        <v>0.65</v>
      </c>
    </row>
    <row r="19289" ht="14.25" customHeight="1" outlineLevel="1" spans="162:168">
      <c r="FF19289" s="55">
        <v>19282</v>
      </c>
      <c r="FG19289" s="55" t="s">
        <v>1250</v>
      </c>
      <c r="FH19289" s="55" t="s">
        <v>1470</v>
      </c>
      <c r="FI19289" s="55">
        <v>10</v>
      </c>
      <c r="FJ19289" s="55">
        <v>25000</v>
      </c>
      <c r="FK19289" s="55" t="s">
        <v>1249</v>
      </c>
      <c r="FL19289" s="55">
        <v>0.65</v>
      </c>
    </row>
    <row r="19290" ht="14.25" customHeight="1" outlineLevel="1" spans="162:168">
      <c r="FF19290" s="55">
        <v>19283</v>
      </c>
      <c r="FG19290" s="55" t="s">
        <v>1250</v>
      </c>
      <c r="FH19290" s="55" t="s">
        <v>1470</v>
      </c>
      <c r="FI19290" s="55">
        <v>10</v>
      </c>
      <c r="FJ19290" s="55">
        <v>50000</v>
      </c>
      <c r="FK19290" s="55" t="s">
        <v>1249</v>
      </c>
      <c r="FL19290" s="55">
        <v>0.65</v>
      </c>
    </row>
    <row r="19291" ht="14.25" customHeight="1" outlineLevel="1" spans="162:168">
      <c r="FF19291" s="55">
        <v>19284</v>
      </c>
      <c r="FG19291" s="55" t="s">
        <v>1250</v>
      </c>
      <c r="FH19291" s="55" t="s">
        <v>1470</v>
      </c>
      <c r="FI19291" s="55">
        <v>10</v>
      </c>
      <c r="FJ19291" s="55">
        <v>80000</v>
      </c>
      <c r="FK19291" s="55" t="s">
        <v>1249</v>
      </c>
      <c r="FL19291" s="55">
        <v>0.65</v>
      </c>
    </row>
    <row r="19292" ht="14.25" customHeight="1" outlineLevel="1" spans="162:168">
      <c r="FF19292" s="55">
        <v>19285</v>
      </c>
      <c r="FG19292" s="55" t="s">
        <v>1250</v>
      </c>
      <c r="FH19292" s="55" t="s">
        <v>1470</v>
      </c>
      <c r="FI19292" s="55">
        <v>10</v>
      </c>
      <c r="FJ19292" s="55">
        <v>130000</v>
      </c>
      <c r="FK19292" s="55" t="s">
        <v>1249</v>
      </c>
      <c r="FL19292" s="55">
        <v>0.65</v>
      </c>
    </row>
    <row r="19293" ht="14.25" customHeight="1" outlineLevel="1" spans="162:168">
      <c r="FF19293" s="55">
        <v>19286</v>
      </c>
      <c r="FG19293" s="55" t="s">
        <v>1250</v>
      </c>
      <c r="FH19293" s="55" t="s">
        <v>1470</v>
      </c>
      <c r="FI19293" s="55">
        <v>10</v>
      </c>
      <c r="FJ19293" s="55">
        <v>260000</v>
      </c>
      <c r="FK19293" s="55" t="s">
        <v>1249</v>
      </c>
      <c r="FL19293" s="55">
        <v>0.65</v>
      </c>
    </row>
    <row r="19294" ht="14.25" customHeight="1" outlineLevel="1" spans="162:168">
      <c r="FF19294" s="55">
        <v>19287</v>
      </c>
      <c r="FG19294" s="55" t="s">
        <v>1250</v>
      </c>
      <c r="FH19294" s="55" t="s">
        <v>1470</v>
      </c>
      <c r="FI19294" s="55">
        <v>10</v>
      </c>
      <c r="FJ19294" s="55">
        <v>400000</v>
      </c>
      <c r="FK19294" s="55" t="s">
        <v>1249</v>
      </c>
      <c r="FL19294" s="55">
        <v>0.65</v>
      </c>
    </row>
    <row r="19295" ht="14.25" customHeight="1" outlineLevel="1" spans="162:168">
      <c r="FF19295" s="55">
        <v>19288</v>
      </c>
      <c r="FG19295" s="55" t="s">
        <v>1250</v>
      </c>
      <c r="FH19295" s="55" t="s">
        <v>1470</v>
      </c>
      <c r="FI19295" s="55">
        <v>10</v>
      </c>
      <c r="FJ19295" s="55">
        <v>530000</v>
      </c>
      <c r="FK19295" s="55" t="s">
        <v>1249</v>
      </c>
      <c r="FL19295" s="55">
        <v>0.65</v>
      </c>
    </row>
    <row r="19296" ht="14.25" customHeight="1" outlineLevel="1" spans="162:168">
      <c r="FF19296" s="55">
        <v>19289</v>
      </c>
      <c r="FG19296" s="55" t="s">
        <v>1250</v>
      </c>
      <c r="FH19296" s="55" t="s">
        <v>1470</v>
      </c>
      <c r="FI19296" s="55">
        <v>10</v>
      </c>
      <c r="FJ19296" s="55">
        <v>540000</v>
      </c>
      <c r="FK19296" s="55" t="s">
        <v>1249</v>
      </c>
      <c r="FL19296" s="55">
        <v>0.65</v>
      </c>
    </row>
    <row r="19297" ht="14.25" customHeight="1" outlineLevel="1" spans="162:168">
      <c r="FF19297" s="55">
        <v>19290</v>
      </c>
      <c r="FG19297" s="55" t="s">
        <v>1250</v>
      </c>
      <c r="FH19297" s="55" t="s">
        <v>1470</v>
      </c>
      <c r="FI19297" s="55">
        <v>11</v>
      </c>
      <c r="FJ19297" s="55">
        <v>0</v>
      </c>
      <c r="FK19297" s="55" t="s">
        <v>1249</v>
      </c>
      <c r="FL19297" s="55">
        <v>0.65</v>
      </c>
    </row>
    <row r="19298" ht="14.25" customHeight="1" outlineLevel="1" spans="162:168">
      <c r="FF19298" s="55">
        <v>19291</v>
      </c>
      <c r="FG19298" s="55" t="s">
        <v>1250</v>
      </c>
      <c r="FH19298" s="55" t="s">
        <v>1470</v>
      </c>
      <c r="FI19298" s="55">
        <v>11</v>
      </c>
      <c r="FJ19298" s="55">
        <v>1000</v>
      </c>
      <c r="FK19298" s="55" t="s">
        <v>1249</v>
      </c>
      <c r="FL19298" s="55">
        <v>0.65</v>
      </c>
    </row>
    <row r="19299" ht="14.25" customHeight="1" outlineLevel="1" spans="162:168">
      <c r="FF19299" s="55">
        <v>19292</v>
      </c>
      <c r="FG19299" s="55" t="s">
        <v>1250</v>
      </c>
      <c r="FH19299" s="55" t="s">
        <v>1470</v>
      </c>
      <c r="FI19299" s="55">
        <v>11</v>
      </c>
      <c r="FJ19299" s="55">
        <v>2500</v>
      </c>
      <c r="FK19299" s="55" t="s">
        <v>1249</v>
      </c>
      <c r="FL19299" s="55">
        <v>0.65</v>
      </c>
    </row>
    <row r="19300" ht="14.25" customHeight="1" outlineLevel="1" spans="162:168">
      <c r="FF19300" s="55">
        <v>19293</v>
      </c>
      <c r="FG19300" s="55" t="s">
        <v>1250</v>
      </c>
      <c r="FH19300" s="55" t="s">
        <v>1470</v>
      </c>
      <c r="FI19300" s="55">
        <v>11</v>
      </c>
      <c r="FJ19300" s="55">
        <v>5000</v>
      </c>
      <c r="FK19300" s="55" t="s">
        <v>1249</v>
      </c>
      <c r="FL19300" s="55">
        <v>0.65</v>
      </c>
    </row>
    <row r="19301" ht="14.25" customHeight="1" outlineLevel="1" spans="162:168">
      <c r="FF19301" s="55">
        <v>19294</v>
      </c>
      <c r="FG19301" s="55" t="s">
        <v>1250</v>
      </c>
      <c r="FH19301" s="55" t="s">
        <v>1470</v>
      </c>
      <c r="FI19301" s="55">
        <v>11</v>
      </c>
      <c r="FJ19301" s="55">
        <v>10000</v>
      </c>
      <c r="FK19301" s="55" t="s">
        <v>1249</v>
      </c>
      <c r="FL19301" s="55">
        <v>0.65</v>
      </c>
    </row>
    <row r="19302" ht="14.25" customHeight="1" outlineLevel="1" spans="162:168">
      <c r="FF19302" s="55">
        <v>19295</v>
      </c>
      <c r="FG19302" s="55" t="s">
        <v>1250</v>
      </c>
      <c r="FH19302" s="55" t="s">
        <v>1470</v>
      </c>
      <c r="FI19302" s="55">
        <v>11</v>
      </c>
      <c r="FJ19302" s="55">
        <v>25000</v>
      </c>
      <c r="FK19302" s="55" t="s">
        <v>1249</v>
      </c>
      <c r="FL19302" s="55">
        <v>0.65</v>
      </c>
    </row>
    <row r="19303" ht="14.25" customHeight="1" outlineLevel="1" spans="162:168">
      <c r="FF19303" s="55">
        <v>19296</v>
      </c>
      <c r="FG19303" s="55" t="s">
        <v>1250</v>
      </c>
      <c r="FH19303" s="55" t="s">
        <v>1470</v>
      </c>
      <c r="FI19303" s="55">
        <v>11</v>
      </c>
      <c r="FJ19303" s="55">
        <v>50000</v>
      </c>
      <c r="FK19303" s="55" t="s">
        <v>1249</v>
      </c>
      <c r="FL19303" s="55">
        <v>0.65</v>
      </c>
    </row>
    <row r="19304" ht="14.25" customHeight="1" outlineLevel="1" spans="162:168">
      <c r="FF19304" s="55">
        <v>19297</v>
      </c>
      <c r="FG19304" s="55" t="s">
        <v>1250</v>
      </c>
      <c r="FH19304" s="55" t="s">
        <v>1470</v>
      </c>
      <c r="FI19304" s="55">
        <v>11</v>
      </c>
      <c r="FJ19304" s="55">
        <v>80000</v>
      </c>
      <c r="FK19304" s="55" t="s">
        <v>1249</v>
      </c>
      <c r="FL19304" s="55">
        <v>0.65</v>
      </c>
    </row>
    <row r="19305" ht="14.25" customHeight="1" outlineLevel="1" spans="162:168">
      <c r="FF19305" s="55">
        <v>19298</v>
      </c>
      <c r="FG19305" s="55" t="s">
        <v>1250</v>
      </c>
      <c r="FH19305" s="55" t="s">
        <v>1470</v>
      </c>
      <c r="FI19305" s="55">
        <v>11</v>
      </c>
      <c r="FJ19305" s="55">
        <v>130000</v>
      </c>
      <c r="FK19305" s="55" t="s">
        <v>1249</v>
      </c>
      <c r="FL19305" s="55">
        <v>0.65</v>
      </c>
    </row>
    <row r="19306" ht="14.25" customHeight="1" outlineLevel="1" spans="162:168">
      <c r="FF19306" s="55">
        <v>19299</v>
      </c>
      <c r="FG19306" s="55" t="s">
        <v>1250</v>
      </c>
      <c r="FH19306" s="55" t="s">
        <v>1470</v>
      </c>
      <c r="FI19306" s="55">
        <v>11</v>
      </c>
      <c r="FJ19306" s="55">
        <v>260000</v>
      </c>
      <c r="FK19306" s="55" t="s">
        <v>1249</v>
      </c>
      <c r="FL19306" s="55">
        <v>0.65</v>
      </c>
    </row>
    <row r="19307" ht="14.25" customHeight="1" outlineLevel="1" spans="162:168">
      <c r="FF19307" s="55">
        <v>19300</v>
      </c>
      <c r="FG19307" s="55" t="s">
        <v>1250</v>
      </c>
      <c r="FH19307" s="55" t="s">
        <v>1470</v>
      </c>
      <c r="FI19307" s="55">
        <v>11</v>
      </c>
      <c r="FJ19307" s="55">
        <v>400000</v>
      </c>
      <c r="FK19307" s="55" t="s">
        <v>1249</v>
      </c>
      <c r="FL19307" s="55">
        <v>0.65</v>
      </c>
    </row>
    <row r="19308" ht="14.25" customHeight="1" outlineLevel="1" spans="162:168">
      <c r="FF19308" s="55">
        <v>19301</v>
      </c>
      <c r="FG19308" s="55" t="s">
        <v>1250</v>
      </c>
      <c r="FH19308" s="55" t="s">
        <v>1470</v>
      </c>
      <c r="FI19308" s="55">
        <v>11</v>
      </c>
      <c r="FJ19308" s="55">
        <v>530000</v>
      </c>
      <c r="FK19308" s="55" t="s">
        <v>1249</v>
      </c>
      <c r="FL19308" s="55">
        <v>0.65</v>
      </c>
    </row>
    <row r="19309" ht="14.25" customHeight="1" outlineLevel="1" spans="162:168">
      <c r="FF19309" s="55">
        <v>19302</v>
      </c>
      <c r="FG19309" s="55" t="s">
        <v>1250</v>
      </c>
      <c r="FH19309" s="55" t="s">
        <v>1470</v>
      </c>
      <c r="FI19309" s="55">
        <v>11</v>
      </c>
      <c r="FJ19309" s="55">
        <v>540000</v>
      </c>
      <c r="FK19309" s="55" t="s">
        <v>1249</v>
      </c>
      <c r="FL19309" s="55">
        <v>0.65</v>
      </c>
    </row>
    <row r="19310" ht="14.25" customHeight="1" outlineLevel="1" spans="162:168">
      <c r="FF19310" s="55">
        <v>19303</v>
      </c>
      <c r="FG19310" s="55" t="s">
        <v>1250</v>
      </c>
      <c r="FH19310" s="55" t="s">
        <v>1470</v>
      </c>
      <c r="FI19310" s="55">
        <v>12</v>
      </c>
      <c r="FJ19310" s="55">
        <v>0</v>
      </c>
      <c r="FK19310" s="55" t="s">
        <v>1249</v>
      </c>
      <c r="FL19310" s="55">
        <v>0.65</v>
      </c>
    </row>
    <row r="19311" ht="14.25" customHeight="1" outlineLevel="1" spans="162:168">
      <c r="FF19311" s="55">
        <v>19304</v>
      </c>
      <c r="FG19311" s="55" t="s">
        <v>1250</v>
      </c>
      <c r="FH19311" s="55" t="s">
        <v>1470</v>
      </c>
      <c r="FI19311" s="55">
        <v>12</v>
      </c>
      <c r="FJ19311" s="55">
        <v>1000</v>
      </c>
      <c r="FK19311" s="55" t="s">
        <v>1249</v>
      </c>
      <c r="FL19311" s="55">
        <v>0.65</v>
      </c>
    </row>
    <row r="19312" ht="14.25" customHeight="1" outlineLevel="1" spans="162:168">
      <c r="FF19312" s="55">
        <v>19305</v>
      </c>
      <c r="FG19312" s="55" t="s">
        <v>1250</v>
      </c>
      <c r="FH19312" s="55" t="s">
        <v>1470</v>
      </c>
      <c r="FI19312" s="55">
        <v>12</v>
      </c>
      <c r="FJ19312" s="55">
        <v>2500</v>
      </c>
      <c r="FK19312" s="55" t="s">
        <v>1249</v>
      </c>
      <c r="FL19312" s="55">
        <v>0.65</v>
      </c>
    </row>
    <row r="19313" ht="14.25" customHeight="1" outlineLevel="1" spans="162:168">
      <c r="FF19313" s="55">
        <v>19306</v>
      </c>
      <c r="FG19313" s="55" t="s">
        <v>1250</v>
      </c>
      <c r="FH19313" s="55" t="s">
        <v>1470</v>
      </c>
      <c r="FI19313" s="55">
        <v>12</v>
      </c>
      <c r="FJ19313" s="55">
        <v>10000</v>
      </c>
      <c r="FK19313" s="55" t="s">
        <v>1249</v>
      </c>
      <c r="FL19313" s="55">
        <v>0.65</v>
      </c>
    </row>
    <row r="19314" ht="14.25" customHeight="1" outlineLevel="1" spans="162:168">
      <c r="FF19314" s="55">
        <v>19307</v>
      </c>
      <c r="FG19314" s="55" t="s">
        <v>1250</v>
      </c>
      <c r="FH19314" s="55" t="s">
        <v>1470</v>
      </c>
      <c r="FI19314" s="55">
        <v>12</v>
      </c>
      <c r="FJ19314" s="55">
        <v>25000</v>
      </c>
      <c r="FK19314" s="55" t="s">
        <v>1249</v>
      </c>
      <c r="FL19314" s="55">
        <v>0.65</v>
      </c>
    </row>
    <row r="19315" ht="14.25" customHeight="1" outlineLevel="1" spans="162:168">
      <c r="FF19315" s="55">
        <v>19308</v>
      </c>
      <c r="FG19315" s="55" t="s">
        <v>1250</v>
      </c>
      <c r="FH19315" s="55" t="s">
        <v>1470</v>
      </c>
      <c r="FI19315" s="55">
        <v>12</v>
      </c>
      <c r="FJ19315" s="55">
        <v>50000</v>
      </c>
      <c r="FK19315" s="55" t="s">
        <v>1249</v>
      </c>
      <c r="FL19315" s="55">
        <v>0.65</v>
      </c>
    </row>
    <row r="19316" ht="14.25" customHeight="1" outlineLevel="1" spans="162:168">
      <c r="FF19316" s="55">
        <v>19309</v>
      </c>
      <c r="FG19316" s="55" t="s">
        <v>1250</v>
      </c>
      <c r="FH19316" s="55" t="s">
        <v>1470</v>
      </c>
      <c r="FI19316" s="55">
        <v>12</v>
      </c>
      <c r="FJ19316" s="55">
        <v>80000</v>
      </c>
      <c r="FK19316" s="55" t="s">
        <v>1249</v>
      </c>
      <c r="FL19316" s="55">
        <v>0.65</v>
      </c>
    </row>
    <row r="19317" ht="14.25" customHeight="1" outlineLevel="1" spans="162:168">
      <c r="FF19317" s="55">
        <v>19310</v>
      </c>
      <c r="FG19317" s="55" t="s">
        <v>1250</v>
      </c>
      <c r="FH19317" s="55" t="s">
        <v>1470</v>
      </c>
      <c r="FI19317" s="55">
        <v>12</v>
      </c>
      <c r="FJ19317" s="55">
        <v>130000</v>
      </c>
      <c r="FK19317" s="55" t="s">
        <v>1249</v>
      </c>
      <c r="FL19317" s="55">
        <v>0.65</v>
      </c>
    </row>
    <row r="19318" ht="14.25" customHeight="1" outlineLevel="1" spans="162:168">
      <c r="FF19318" s="55">
        <v>19311</v>
      </c>
      <c r="FG19318" s="55" t="s">
        <v>1250</v>
      </c>
      <c r="FH19318" s="55" t="s">
        <v>1470</v>
      </c>
      <c r="FI19318" s="55">
        <v>12</v>
      </c>
      <c r="FJ19318" s="55">
        <v>260000</v>
      </c>
      <c r="FK19318" s="55" t="s">
        <v>1249</v>
      </c>
      <c r="FL19318" s="55">
        <v>0.65</v>
      </c>
    </row>
    <row r="19319" ht="14.25" customHeight="1" outlineLevel="1" spans="162:168">
      <c r="FF19319" s="55">
        <v>19312</v>
      </c>
      <c r="FG19319" s="55" t="s">
        <v>1250</v>
      </c>
      <c r="FH19319" s="55" t="s">
        <v>1470</v>
      </c>
      <c r="FI19319" s="55">
        <v>12</v>
      </c>
      <c r="FJ19319" s="55">
        <v>400000</v>
      </c>
      <c r="FK19319" s="55" t="s">
        <v>1249</v>
      </c>
      <c r="FL19319" s="55">
        <v>0.65</v>
      </c>
    </row>
    <row r="19320" ht="14.25" customHeight="1" outlineLevel="1" spans="162:168">
      <c r="FF19320" s="55">
        <v>19313</v>
      </c>
      <c r="FG19320" s="55" t="s">
        <v>1250</v>
      </c>
      <c r="FH19320" s="55" t="s">
        <v>1470</v>
      </c>
      <c r="FI19320" s="55">
        <v>12</v>
      </c>
      <c r="FJ19320" s="55">
        <v>530000</v>
      </c>
      <c r="FK19320" s="55" t="s">
        <v>1249</v>
      </c>
      <c r="FL19320" s="55">
        <v>0.65</v>
      </c>
    </row>
    <row r="19321" ht="14.25" customHeight="1" outlineLevel="1" spans="162:168">
      <c r="FF19321" s="55">
        <v>19314</v>
      </c>
      <c r="FG19321" s="55" t="s">
        <v>1250</v>
      </c>
      <c r="FH19321" s="55" t="s">
        <v>1470</v>
      </c>
      <c r="FI19321" s="55">
        <v>12</v>
      </c>
      <c r="FJ19321" s="55">
        <v>540000</v>
      </c>
      <c r="FK19321" s="55" t="s">
        <v>1249</v>
      </c>
      <c r="FL19321" s="55">
        <v>0.65</v>
      </c>
    </row>
    <row r="19322" ht="14.25" customHeight="1" outlineLevel="1" spans="162:168">
      <c r="FF19322" s="55">
        <v>19315</v>
      </c>
      <c r="FG19322" s="55" t="s">
        <v>1250</v>
      </c>
      <c r="FH19322" s="55" t="s">
        <v>1470</v>
      </c>
      <c r="FI19322" s="55">
        <v>13</v>
      </c>
      <c r="FJ19322" s="55">
        <v>0</v>
      </c>
      <c r="FK19322" s="55" t="s">
        <v>1249</v>
      </c>
      <c r="FL19322" s="55">
        <v>0.65</v>
      </c>
    </row>
    <row r="19323" ht="14.25" customHeight="1" outlineLevel="1" spans="162:168">
      <c r="FF19323" s="55">
        <v>19316</v>
      </c>
      <c r="FG19323" s="55" t="s">
        <v>1250</v>
      </c>
      <c r="FH19323" s="55" t="s">
        <v>1470</v>
      </c>
      <c r="FI19323" s="55">
        <v>13</v>
      </c>
      <c r="FJ19323" s="55">
        <v>1000</v>
      </c>
      <c r="FK19323" s="55" t="s">
        <v>1249</v>
      </c>
      <c r="FL19323" s="55">
        <v>0.65</v>
      </c>
    </row>
    <row r="19324" ht="14.25" customHeight="1" outlineLevel="1" spans="162:168">
      <c r="FF19324" s="55">
        <v>19317</v>
      </c>
      <c r="FG19324" s="55" t="s">
        <v>1250</v>
      </c>
      <c r="FH19324" s="55" t="s">
        <v>1470</v>
      </c>
      <c r="FI19324" s="55">
        <v>13</v>
      </c>
      <c r="FJ19324" s="55">
        <v>2500</v>
      </c>
      <c r="FK19324" s="55" t="s">
        <v>1249</v>
      </c>
      <c r="FL19324" s="55">
        <v>0.65</v>
      </c>
    </row>
    <row r="19325" ht="14.25" customHeight="1" outlineLevel="1" spans="162:168">
      <c r="FF19325" s="55">
        <v>19318</v>
      </c>
      <c r="FG19325" s="55" t="s">
        <v>1250</v>
      </c>
      <c r="FH19325" s="55" t="s">
        <v>1470</v>
      </c>
      <c r="FI19325" s="55">
        <v>13</v>
      </c>
      <c r="FJ19325" s="55">
        <v>5000</v>
      </c>
      <c r="FK19325" s="55" t="s">
        <v>1249</v>
      </c>
      <c r="FL19325" s="55">
        <v>0.65</v>
      </c>
    </row>
    <row r="19326" ht="14.25" customHeight="1" outlineLevel="1" spans="162:168">
      <c r="FF19326" s="55">
        <v>19319</v>
      </c>
      <c r="FG19326" s="55" t="s">
        <v>1250</v>
      </c>
      <c r="FH19326" s="55" t="s">
        <v>1470</v>
      </c>
      <c r="FI19326" s="55">
        <v>13</v>
      </c>
      <c r="FJ19326" s="55">
        <v>10000</v>
      </c>
      <c r="FK19326" s="55" t="s">
        <v>1249</v>
      </c>
      <c r="FL19326" s="55">
        <v>0.65</v>
      </c>
    </row>
    <row r="19327" ht="14.25" customHeight="1" outlineLevel="1" spans="162:168">
      <c r="FF19327" s="55">
        <v>19320</v>
      </c>
      <c r="FG19327" s="55" t="s">
        <v>1250</v>
      </c>
      <c r="FH19327" s="55" t="s">
        <v>1470</v>
      </c>
      <c r="FI19327" s="55">
        <v>13</v>
      </c>
      <c r="FJ19327" s="55">
        <v>25000</v>
      </c>
      <c r="FK19327" s="55" t="s">
        <v>1249</v>
      </c>
      <c r="FL19327" s="55">
        <v>0.65</v>
      </c>
    </row>
    <row r="19328" ht="14.25" customHeight="1" outlineLevel="1" spans="162:168">
      <c r="FF19328" s="55">
        <v>19321</v>
      </c>
      <c r="FG19328" s="55" t="s">
        <v>1250</v>
      </c>
      <c r="FH19328" s="55" t="s">
        <v>1470</v>
      </c>
      <c r="FI19328" s="55">
        <v>13</v>
      </c>
      <c r="FJ19328" s="55">
        <v>50000</v>
      </c>
      <c r="FK19328" s="55" t="s">
        <v>1249</v>
      </c>
      <c r="FL19328" s="55">
        <v>0.65</v>
      </c>
    </row>
    <row r="19329" ht="14.25" customHeight="1" outlineLevel="1" spans="162:168">
      <c r="FF19329" s="55">
        <v>19322</v>
      </c>
      <c r="FG19329" s="55" t="s">
        <v>1250</v>
      </c>
      <c r="FH19329" s="55" t="s">
        <v>1470</v>
      </c>
      <c r="FI19329" s="55">
        <v>13</v>
      </c>
      <c r="FJ19329" s="55">
        <v>80000</v>
      </c>
      <c r="FK19329" s="55" t="s">
        <v>1249</v>
      </c>
      <c r="FL19329" s="55">
        <v>0.65</v>
      </c>
    </row>
    <row r="19330" ht="14.25" customHeight="1" outlineLevel="1" spans="162:168">
      <c r="FF19330" s="55">
        <v>19323</v>
      </c>
      <c r="FG19330" s="55" t="s">
        <v>1250</v>
      </c>
      <c r="FH19330" s="55" t="s">
        <v>1470</v>
      </c>
      <c r="FI19330" s="55">
        <v>13</v>
      </c>
      <c r="FJ19330" s="55">
        <v>130000</v>
      </c>
      <c r="FK19330" s="55" t="s">
        <v>1249</v>
      </c>
      <c r="FL19330" s="55">
        <v>0.65</v>
      </c>
    </row>
    <row r="19331" ht="14.25" customHeight="1" outlineLevel="1" spans="162:168">
      <c r="FF19331" s="55">
        <v>19324</v>
      </c>
      <c r="FG19331" s="55" t="s">
        <v>1250</v>
      </c>
      <c r="FH19331" s="55" t="s">
        <v>1470</v>
      </c>
      <c r="FI19331" s="55">
        <v>13</v>
      </c>
      <c r="FJ19331" s="55">
        <v>260000</v>
      </c>
      <c r="FK19331" s="55" t="s">
        <v>1249</v>
      </c>
      <c r="FL19331" s="55">
        <v>0.65</v>
      </c>
    </row>
    <row r="19332" ht="14.25" customHeight="1" outlineLevel="1" spans="162:168">
      <c r="FF19332" s="55">
        <v>19325</v>
      </c>
      <c r="FG19332" s="55" t="s">
        <v>1250</v>
      </c>
      <c r="FH19332" s="55" t="s">
        <v>1470</v>
      </c>
      <c r="FI19332" s="55">
        <v>13</v>
      </c>
      <c r="FJ19332" s="55">
        <v>400000</v>
      </c>
      <c r="FK19332" s="55" t="s">
        <v>1249</v>
      </c>
      <c r="FL19332" s="55">
        <v>0.65</v>
      </c>
    </row>
    <row r="19333" ht="14.25" customHeight="1" outlineLevel="1" spans="162:168">
      <c r="FF19333" s="55">
        <v>19326</v>
      </c>
      <c r="FG19333" s="55" t="s">
        <v>1250</v>
      </c>
      <c r="FH19333" s="55" t="s">
        <v>1470</v>
      </c>
      <c r="FI19333" s="55">
        <v>13</v>
      </c>
      <c r="FJ19333" s="55">
        <v>530000</v>
      </c>
      <c r="FK19333" s="55" t="s">
        <v>1249</v>
      </c>
      <c r="FL19333" s="55">
        <v>0.65</v>
      </c>
    </row>
    <row r="19334" ht="14.25" customHeight="1" outlineLevel="1" spans="162:168">
      <c r="FF19334" s="55">
        <v>19327</v>
      </c>
      <c r="FG19334" s="55" t="s">
        <v>1250</v>
      </c>
      <c r="FH19334" s="55" t="s">
        <v>1470</v>
      </c>
      <c r="FI19334" s="55">
        <v>13</v>
      </c>
      <c r="FJ19334" s="55">
        <v>540000</v>
      </c>
      <c r="FK19334" s="55" t="s">
        <v>1249</v>
      </c>
      <c r="FL19334" s="55">
        <v>0.65</v>
      </c>
    </row>
    <row r="19335" ht="14.25" customHeight="1" outlineLevel="1" spans="162:168">
      <c r="FF19335" s="55">
        <v>19328</v>
      </c>
      <c r="FG19335" s="55" t="s">
        <v>1250</v>
      </c>
      <c r="FH19335" s="55" t="s">
        <v>1470</v>
      </c>
      <c r="FI19335" s="55">
        <v>14</v>
      </c>
      <c r="FJ19335" s="55">
        <v>0</v>
      </c>
      <c r="FK19335" s="55" t="s">
        <v>1249</v>
      </c>
      <c r="FL19335" s="55">
        <v>0.65</v>
      </c>
    </row>
    <row r="19336" ht="14.25" customHeight="1" outlineLevel="1" spans="162:168">
      <c r="FF19336" s="55">
        <v>19329</v>
      </c>
      <c r="FG19336" s="55" t="s">
        <v>1250</v>
      </c>
      <c r="FH19336" s="55" t="s">
        <v>1470</v>
      </c>
      <c r="FI19336" s="55">
        <v>14</v>
      </c>
      <c r="FJ19336" s="55">
        <v>1000</v>
      </c>
      <c r="FK19336" s="55" t="s">
        <v>1249</v>
      </c>
      <c r="FL19336" s="55">
        <v>0.65</v>
      </c>
    </row>
    <row r="19337" ht="14.25" customHeight="1" outlineLevel="1" spans="162:168">
      <c r="FF19337" s="55">
        <v>19330</v>
      </c>
      <c r="FG19337" s="55" t="s">
        <v>1250</v>
      </c>
      <c r="FH19337" s="55" t="s">
        <v>1470</v>
      </c>
      <c r="FI19337" s="55">
        <v>14</v>
      </c>
      <c r="FJ19337" s="55">
        <v>2500</v>
      </c>
      <c r="FK19337" s="55" t="s">
        <v>1249</v>
      </c>
      <c r="FL19337" s="55">
        <v>0.65</v>
      </c>
    </row>
    <row r="19338" ht="14.25" customHeight="1" outlineLevel="1" spans="162:168">
      <c r="FF19338" s="55">
        <v>19331</v>
      </c>
      <c r="FG19338" s="55" t="s">
        <v>1250</v>
      </c>
      <c r="FH19338" s="55" t="s">
        <v>1470</v>
      </c>
      <c r="FI19338" s="55">
        <v>14</v>
      </c>
      <c r="FJ19338" s="55">
        <v>5000</v>
      </c>
      <c r="FK19338" s="55" t="s">
        <v>1249</v>
      </c>
      <c r="FL19338" s="55">
        <v>0.65</v>
      </c>
    </row>
    <row r="19339" ht="14.25" customHeight="1" outlineLevel="1" spans="162:168">
      <c r="FF19339" s="55">
        <v>19332</v>
      </c>
      <c r="FG19339" s="55" t="s">
        <v>1250</v>
      </c>
      <c r="FH19339" s="55" t="s">
        <v>1470</v>
      </c>
      <c r="FI19339" s="55">
        <v>14</v>
      </c>
      <c r="FJ19339" s="55">
        <v>10000</v>
      </c>
      <c r="FK19339" s="55" t="s">
        <v>1249</v>
      </c>
      <c r="FL19339" s="55">
        <v>0.65</v>
      </c>
    </row>
    <row r="19340" ht="14.25" customHeight="1" outlineLevel="1" spans="162:168">
      <c r="FF19340" s="55">
        <v>19333</v>
      </c>
      <c r="FG19340" s="55" t="s">
        <v>1250</v>
      </c>
      <c r="FH19340" s="55" t="s">
        <v>1470</v>
      </c>
      <c r="FI19340" s="55">
        <v>14</v>
      </c>
      <c r="FJ19340" s="55">
        <v>25000</v>
      </c>
      <c r="FK19340" s="55" t="s">
        <v>1249</v>
      </c>
      <c r="FL19340" s="55">
        <v>0.65</v>
      </c>
    </row>
    <row r="19341" ht="14.25" customHeight="1" outlineLevel="1" spans="162:168">
      <c r="FF19341" s="55">
        <v>19334</v>
      </c>
      <c r="FG19341" s="55" t="s">
        <v>1250</v>
      </c>
      <c r="FH19341" s="55" t="s">
        <v>1470</v>
      </c>
      <c r="FI19341" s="55">
        <v>14</v>
      </c>
      <c r="FJ19341" s="55">
        <v>50000</v>
      </c>
      <c r="FK19341" s="55" t="s">
        <v>1249</v>
      </c>
      <c r="FL19341" s="55">
        <v>0.65</v>
      </c>
    </row>
    <row r="19342" ht="14.25" customHeight="1" outlineLevel="1" spans="162:168">
      <c r="FF19342" s="55">
        <v>19335</v>
      </c>
      <c r="FG19342" s="55" t="s">
        <v>1250</v>
      </c>
      <c r="FH19342" s="55" t="s">
        <v>1470</v>
      </c>
      <c r="FI19342" s="55">
        <v>14</v>
      </c>
      <c r="FJ19342" s="55">
        <v>80000</v>
      </c>
      <c r="FK19342" s="55" t="s">
        <v>1249</v>
      </c>
      <c r="FL19342" s="55">
        <v>0.65</v>
      </c>
    </row>
    <row r="19343" ht="14.25" customHeight="1" outlineLevel="1" spans="162:168">
      <c r="FF19343" s="55">
        <v>19336</v>
      </c>
      <c r="FG19343" s="55" t="s">
        <v>1250</v>
      </c>
      <c r="FH19343" s="55" t="s">
        <v>1470</v>
      </c>
      <c r="FI19343" s="55">
        <v>14</v>
      </c>
      <c r="FJ19343" s="55">
        <v>130000</v>
      </c>
      <c r="FK19343" s="55" t="s">
        <v>1249</v>
      </c>
      <c r="FL19343" s="55">
        <v>0.65</v>
      </c>
    </row>
    <row r="19344" ht="14.25" customHeight="1" outlineLevel="1" spans="162:168">
      <c r="FF19344" s="55">
        <v>19337</v>
      </c>
      <c r="FG19344" s="55" t="s">
        <v>1250</v>
      </c>
      <c r="FH19344" s="55" t="s">
        <v>1470</v>
      </c>
      <c r="FI19344" s="55">
        <v>14</v>
      </c>
      <c r="FJ19344" s="55">
        <v>260000</v>
      </c>
      <c r="FK19344" s="55" t="s">
        <v>1249</v>
      </c>
      <c r="FL19344" s="55">
        <v>0.65</v>
      </c>
    </row>
    <row r="19345" ht="14.25" customHeight="1" outlineLevel="1" spans="162:168">
      <c r="FF19345" s="55">
        <v>19338</v>
      </c>
      <c r="FG19345" s="55" t="s">
        <v>1250</v>
      </c>
      <c r="FH19345" s="55" t="s">
        <v>1470</v>
      </c>
      <c r="FI19345" s="55">
        <v>14</v>
      </c>
      <c r="FJ19345" s="55">
        <v>400000</v>
      </c>
      <c r="FK19345" s="55" t="s">
        <v>1249</v>
      </c>
      <c r="FL19345" s="55">
        <v>0.65</v>
      </c>
    </row>
    <row r="19346" ht="14.25" customHeight="1" outlineLevel="1" spans="162:168">
      <c r="FF19346" s="55">
        <v>19339</v>
      </c>
      <c r="FG19346" s="55" t="s">
        <v>1250</v>
      </c>
      <c r="FH19346" s="55" t="s">
        <v>1470</v>
      </c>
      <c r="FI19346" s="55">
        <v>14</v>
      </c>
      <c r="FJ19346" s="55">
        <v>530000</v>
      </c>
      <c r="FK19346" s="55" t="s">
        <v>1249</v>
      </c>
      <c r="FL19346" s="55">
        <v>0.65</v>
      </c>
    </row>
    <row r="19347" ht="14.25" customHeight="1" outlineLevel="1" spans="162:168">
      <c r="FF19347" s="55">
        <v>19340</v>
      </c>
      <c r="FG19347" s="55" t="s">
        <v>1250</v>
      </c>
      <c r="FH19347" s="55" t="s">
        <v>1470</v>
      </c>
      <c r="FI19347" s="55">
        <v>14</v>
      </c>
      <c r="FJ19347" s="55">
        <v>540000</v>
      </c>
      <c r="FK19347" s="55" t="s">
        <v>1249</v>
      </c>
      <c r="FL19347" s="55">
        <v>0.65</v>
      </c>
    </row>
    <row r="19348" ht="14.25" customHeight="1" outlineLevel="1" spans="162:168">
      <c r="FF19348" s="55">
        <v>19341</v>
      </c>
      <c r="FG19348" s="55" t="s">
        <v>1250</v>
      </c>
      <c r="FH19348" s="55" t="s">
        <v>1470</v>
      </c>
      <c r="FI19348" s="55">
        <v>2</v>
      </c>
      <c r="FJ19348" s="55">
        <v>0</v>
      </c>
      <c r="FK19348" s="55" t="s">
        <v>1249</v>
      </c>
      <c r="FL19348" s="55">
        <v>0.65</v>
      </c>
    </row>
    <row r="19349" ht="14.25" customHeight="1" outlineLevel="1" spans="162:168">
      <c r="FF19349" s="55">
        <v>19342</v>
      </c>
      <c r="FG19349" s="55" t="s">
        <v>1250</v>
      </c>
      <c r="FH19349" s="55" t="s">
        <v>1470</v>
      </c>
      <c r="FI19349" s="55">
        <v>2</v>
      </c>
      <c r="FJ19349" s="55">
        <v>1000</v>
      </c>
      <c r="FK19349" s="55" t="s">
        <v>1249</v>
      </c>
      <c r="FL19349" s="55">
        <v>0.65</v>
      </c>
    </row>
    <row r="19350" ht="14.25" customHeight="1" outlineLevel="1" spans="162:168">
      <c r="FF19350" s="55">
        <v>19343</v>
      </c>
      <c r="FG19350" s="55" t="s">
        <v>1250</v>
      </c>
      <c r="FH19350" s="55" t="s">
        <v>1470</v>
      </c>
      <c r="FI19350" s="55">
        <v>2</v>
      </c>
      <c r="FJ19350" s="55">
        <v>2500</v>
      </c>
      <c r="FK19350" s="55" t="s">
        <v>1249</v>
      </c>
      <c r="FL19350" s="55">
        <v>0.65</v>
      </c>
    </row>
    <row r="19351" ht="14.25" customHeight="1" outlineLevel="1" spans="162:168">
      <c r="FF19351" s="55">
        <v>19344</v>
      </c>
      <c r="FG19351" s="55" t="s">
        <v>1250</v>
      </c>
      <c r="FH19351" s="55" t="s">
        <v>1470</v>
      </c>
      <c r="FI19351" s="55">
        <v>2</v>
      </c>
      <c r="FJ19351" s="55">
        <v>5000</v>
      </c>
      <c r="FK19351" s="55" t="s">
        <v>1249</v>
      </c>
      <c r="FL19351" s="55">
        <v>0.65</v>
      </c>
    </row>
    <row r="19352" ht="14.25" customHeight="1" outlineLevel="1" spans="162:168">
      <c r="FF19352" s="55">
        <v>19345</v>
      </c>
      <c r="FG19352" s="55" t="s">
        <v>1250</v>
      </c>
      <c r="FH19352" s="55" t="s">
        <v>1470</v>
      </c>
      <c r="FI19352" s="55">
        <v>2</v>
      </c>
      <c r="FJ19352" s="55">
        <v>10000</v>
      </c>
      <c r="FK19352" s="55" t="s">
        <v>1249</v>
      </c>
      <c r="FL19352" s="55">
        <v>0.65</v>
      </c>
    </row>
    <row r="19353" ht="14.25" customHeight="1" outlineLevel="1" spans="162:168">
      <c r="FF19353" s="55">
        <v>19346</v>
      </c>
      <c r="FG19353" s="55" t="s">
        <v>1250</v>
      </c>
      <c r="FH19353" s="55" t="s">
        <v>1470</v>
      </c>
      <c r="FI19353" s="55">
        <v>2</v>
      </c>
      <c r="FJ19353" s="55">
        <v>25000</v>
      </c>
      <c r="FK19353" s="55" t="s">
        <v>1249</v>
      </c>
      <c r="FL19353" s="55">
        <v>0.65</v>
      </c>
    </row>
    <row r="19354" ht="14.25" customHeight="1" outlineLevel="1" spans="162:168">
      <c r="FF19354" s="55">
        <v>19347</v>
      </c>
      <c r="FG19354" s="55" t="s">
        <v>1250</v>
      </c>
      <c r="FH19354" s="55" t="s">
        <v>1470</v>
      </c>
      <c r="FI19354" s="55">
        <v>2</v>
      </c>
      <c r="FJ19354" s="55">
        <v>50000</v>
      </c>
      <c r="FK19354" s="55" t="s">
        <v>1249</v>
      </c>
      <c r="FL19354" s="55">
        <v>0.65</v>
      </c>
    </row>
    <row r="19355" ht="14.25" customHeight="1" outlineLevel="1" spans="162:168">
      <c r="FF19355" s="55">
        <v>19348</v>
      </c>
      <c r="FG19355" s="55" t="s">
        <v>1250</v>
      </c>
      <c r="FH19355" s="55" t="s">
        <v>1470</v>
      </c>
      <c r="FI19355" s="55">
        <v>2</v>
      </c>
      <c r="FJ19355" s="55">
        <v>80000</v>
      </c>
      <c r="FK19355" s="55" t="s">
        <v>1249</v>
      </c>
      <c r="FL19355" s="55">
        <v>0.65</v>
      </c>
    </row>
    <row r="19356" ht="14.25" customHeight="1" outlineLevel="1" spans="162:168">
      <c r="FF19356" s="55">
        <v>19349</v>
      </c>
      <c r="FG19356" s="55" t="s">
        <v>1250</v>
      </c>
      <c r="FH19356" s="55" t="s">
        <v>1470</v>
      </c>
      <c r="FI19356" s="55">
        <v>2</v>
      </c>
      <c r="FJ19356" s="55">
        <v>130000</v>
      </c>
      <c r="FK19356" s="55" t="s">
        <v>1249</v>
      </c>
      <c r="FL19356" s="55">
        <v>0.65</v>
      </c>
    </row>
    <row r="19357" ht="14.25" customHeight="1" outlineLevel="1" spans="162:168">
      <c r="FF19357" s="55">
        <v>19350</v>
      </c>
      <c r="FG19357" s="55" t="s">
        <v>1250</v>
      </c>
      <c r="FH19357" s="55" t="s">
        <v>1470</v>
      </c>
      <c r="FI19357" s="55">
        <v>2</v>
      </c>
      <c r="FJ19357" s="55">
        <v>260000</v>
      </c>
      <c r="FK19357" s="55" t="s">
        <v>1249</v>
      </c>
      <c r="FL19357" s="55">
        <v>0.65</v>
      </c>
    </row>
    <row r="19358" ht="14.25" customHeight="1" outlineLevel="1" spans="162:168">
      <c r="FF19358" s="55">
        <v>19351</v>
      </c>
      <c r="FG19358" s="55" t="s">
        <v>1250</v>
      </c>
      <c r="FH19358" s="55" t="s">
        <v>1470</v>
      </c>
      <c r="FI19358" s="55">
        <v>2</v>
      </c>
      <c r="FJ19358" s="55">
        <v>400000</v>
      </c>
      <c r="FK19358" s="55" t="s">
        <v>1249</v>
      </c>
      <c r="FL19358" s="55">
        <v>0.65</v>
      </c>
    </row>
    <row r="19359" ht="14.25" customHeight="1" outlineLevel="1" spans="162:168">
      <c r="FF19359" s="55">
        <v>19352</v>
      </c>
      <c r="FG19359" s="55" t="s">
        <v>1250</v>
      </c>
      <c r="FH19359" s="55" t="s">
        <v>1470</v>
      </c>
      <c r="FI19359" s="55">
        <v>2</v>
      </c>
      <c r="FJ19359" s="55">
        <v>530000</v>
      </c>
      <c r="FK19359" s="55" t="s">
        <v>1249</v>
      </c>
      <c r="FL19359" s="55">
        <v>0.65</v>
      </c>
    </row>
    <row r="19360" ht="14.25" customHeight="1" outlineLevel="1" spans="162:168">
      <c r="FF19360" s="55">
        <v>19353</v>
      </c>
      <c r="FG19360" s="55" t="s">
        <v>1250</v>
      </c>
      <c r="FH19360" s="55" t="s">
        <v>1470</v>
      </c>
      <c r="FI19360" s="55">
        <v>2</v>
      </c>
      <c r="FJ19360" s="55">
        <v>540000</v>
      </c>
      <c r="FK19360" s="55" t="s">
        <v>1249</v>
      </c>
      <c r="FL19360" s="55">
        <v>0.65</v>
      </c>
    </row>
    <row r="19361" ht="14.25" customHeight="1" outlineLevel="1" spans="162:168">
      <c r="FF19361" s="55">
        <v>19354</v>
      </c>
      <c r="FG19361" s="55" t="s">
        <v>1250</v>
      </c>
      <c r="FH19361" s="55" t="s">
        <v>1470</v>
      </c>
      <c r="FI19361" s="55">
        <v>3</v>
      </c>
      <c r="FJ19361" s="55">
        <v>0</v>
      </c>
      <c r="FK19361" s="55" t="s">
        <v>1249</v>
      </c>
      <c r="FL19361" s="55">
        <v>0.65</v>
      </c>
    </row>
    <row r="19362" ht="14.25" customHeight="1" outlineLevel="1" spans="162:168">
      <c r="FF19362" s="55">
        <v>19355</v>
      </c>
      <c r="FG19362" s="55" t="s">
        <v>1250</v>
      </c>
      <c r="FH19362" s="55" t="s">
        <v>1470</v>
      </c>
      <c r="FI19362" s="55">
        <v>3</v>
      </c>
      <c r="FJ19362" s="55">
        <v>1000</v>
      </c>
      <c r="FK19362" s="55" t="s">
        <v>1249</v>
      </c>
      <c r="FL19362" s="55">
        <v>0.65</v>
      </c>
    </row>
    <row r="19363" ht="14.25" customHeight="1" outlineLevel="1" spans="162:168">
      <c r="FF19363" s="55">
        <v>19356</v>
      </c>
      <c r="FG19363" s="55" t="s">
        <v>1250</v>
      </c>
      <c r="FH19363" s="55" t="s">
        <v>1470</v>
      </c>
      <c r="FI19363" s="55">
        <v>3</v>
      </c>
      <c r="FJ19363" s="55">
        <v>2500</v>
      </c>
      <c r="FK19363" s="55" t="s">
        <v>1249</v>
      </c>
      <c r="FL19363" s="55">
        <v>0.65</v>
      </c>
    </row>
    <row r="19364" ht="14.25" customHeight="1" outlineLevel="1" spans="162:168">
      <c r="FF19364" s="55">
        <v>19357</v>
      </c>
      <c r="FG19364" s="55" t="s">
        <v>1250</v>
      </c>
      <c r="FH19364" s="55" t="s">
        <v>1470</v>
      </c>
      <c r="FI19364" s="55">
        <v>3</v>
      </c>
      <c r="FJ19364" s="55">
        <v>5000</v>
      </c>
      <c r="FK19364" s="55" t="s">
        <v>1249</v>
      </c>
      <c r="FL19364" s="55">
        <v>0.65</v>
      </c>
    </row>
    <row r="19365" ht="14.25" customHeight="1" outlineLevel="1" spans="162:168">
      <c r="FF19365" s="55">
        <v>19358</v>
      </c>
      <c r="FG19365" s="55" t="s">
        <v>1250</v>
      </c>
      <c r="FH19365" s="55" t="s">
        <v>1470</v>
      </c>
      <c r="FI19365" s="55">
        <v>3</v>
      </c>
      <c r="FJ19365" s="55">
        <v>10000</v>
      </c>
      <c r="FK19365" s="55" t="s">
        <v>1249</v>
      </c>
      <c r="FL19365" s="55">
        <v>0.65</v>
      </c>
    </row>
    <row r="19366" ht="14.25" customHeight="1" outlineLevel="1" spans="162:168">
      <c r="FF19366" s="55">
        <v>19359</v>
      </c>
      <c r="FG19366" s="55" t="s">
        <v>1250</v>
      </c>
      <c r="FH19366" s="55" t="s">
        <v>1470</v>
      </c>
      <c r="FI19366" s="55">
        <v>3</v>
      </c>
      <c r="FJ19366" s="55">
        <v>25000</v>
      </c>
      <c r="FK19366" s="55" t="s">
        <v>1249</v>
      </c>
      <c r="FL19366" s="55">
        <v>0.65</v>
      </c>
    </row>
    <row r="19367" ht="14.25" customHeight="1" outlineLevel="1" spans="162:168">
      <c r="FF19367" s="55">
        <v>19360</v>
      </c>
      <c r="FG19367" s="55" t="s">
        <v>1250</v>
      </c>
      <c r="FH19367" s="55" t="s">
        <v>1470</v>
      </c>
      <c r="FI19367" s="55">
        <v>3</v>
      </c>
      <c r="FJ19367" s="55">
        <v>50000</v>
      </c>
      <c r="FK19367" s="55" t="s">
        <v>1249</v>
      </c>
      <c r="FL19367" s="55">
        <v>0.65</v>
      </c>
    </row>
    <row r="19368" ht="14.25" customHeight="1" outlineLevel="1" spans="162:168">
      <c r="FF19368" s="55">
        <v>19361</v>
      </c>
      <c r="FG19368" s="55" t="s">
        <v>1250</v>
      </c>
      <c r="FH19368" s="55" t="s">
        <v>1470</v>
      </c>
      <c r="FI19368" s="55">
        <v>3</v>
      </c>
      <c r="FJ19368" s="55">
        <v>80000</v>
      </c>
      <c r="FK19368" s="55" t="s">
        <v>1249</v>
      </c>
      <c r="FL19368" s="55">
        <v>0.65</v>
      </c>
    </row>
    <row r="19369" ht="14.25" customHeight="1" outlineLevel="1" spans="162:168">
      <c r="FF19369" s="55">
        <v>19362</v>
      </c>
      <c r="FG19369" s="55" t="s">
        <v>1250</v>
      </c>
      <c r="FH19369" s="55" t="s">
        <v>1470</v>
      </c>
      <c r="FI19369" s="55">
        <v>3</v>
      </c>
      <c r="FJ19369" s="55">
        <v>130000</v>
      </c>
      <c r="FK19369" s="55" t="s">
        <v>1249</v>
      </c>
      <c r="FL19369" s="55">
        <v>0.65</v>
      </c>
    </row>
    <row r="19370" ht="14.25" customHeight="1" outlineLevel="1" spans="162:168">
      <c r="FF19370" s="55">
        <v>19363</v>
      </c>
      <c r="FG19370" s="55" t="s">
        <v>1250</v>
      </c>
      <c r="FH19370" s="55" t="s">
        <v>1470</v>
      </c>
      <c r="FI19370" s="55">
        <v>3</v>
      </c>
      <c r="FJ19370" s="55">
        <v>260000</v>
      </c>
      <c r="FK19370" s="55" t="s">
        <v>1249</v>
      </c>
      <c r="FL19370" s="55">
        <v>0.65</v>
      </c>
    </row>
    <row r="19371" ht="14.25" customHeight="1" outlineLevel="1" spans="162:168">
      <c r="FF19371" s="55">
        <v>19364</v>
      </c>
      <c r="FG19371" s="55" t="s">
        <v>1250</v>
      </c>
      <c r="FH19371" s="55" t="s">
        <v>1470</v>
      </c>
      <c r="FI19371" s="55">
        <v>3</v>
      </c>
      <c r="FJ19371" s="55">
        <v>400000</v>
      </c>
      <c r="FK19371" s="55" t="s">
        <v>1249</v>
      </c>
      <c r="FL19371" s="55">
        <v>0.65</v>
      </c>
    </row>
    <row r="19372" ht="14.25" customHeight="1" outlineLevel="1" spans="162:168">
      <c r="FF19372" s="55">
        <v>19365</v>
      </c>
      <c r="FG19372" s="55" t="s">
        <v>1250</v>
      </c>
      <c r="FH19372" s="55" t="s">
        <v>1470</v>
      </c>
      <c r="FI19372" s="55">
        <v>3</v>
      </c>
      <c r="FJ19372" s="55">
        <v>530000</v>
      </c>
      <c r="FK19372" s="55" t="s">
        <v>1249</v>
      </c>
      <c r="FL19372" s="55">
        <v>0.65</v>
      </c>
    </row>
    <row r="19373" ht="14.25" customHeight="1" outlineLevel="1" spans="162:168">
      <c r="FF19373" s="55">
        <v>19366</v>
      </c>
      <c r="FG19373" s="55" t="s">
        <v>1250</v>
      </c>
      <c r="FH19373" s="55" t="s">
        <v>1470</v>
      </c>
      <c r="FI19373" s="55">
        <v>3</v>
      </c>
      <c r="FJ19373" s="55">
        <v>540000</v>
      </c>
      <c r="FK19373" s="55" t="s">
        <v>1249</v>
      </c>
      <c r="FL19373" s="55">
        <v>0.65</v>
      </c>
    </row>
    <row r="19374" ht="14.25" customHeight="1" outlineLevel="1" spans="162:168">
      <c r="FF19374" s="55">
        <v>19367</v>
      </c>
      <c r="FG19374" s="55" t="s">
        <v>1250</v>
      </c>
      <c r="FH19374" s="55" t="s">
        <v>1470</v>
      </c>
      <c r="FI19374" s="55">
        <v>4</v>
      </c>
      <c r="FJ19374" s="55">
        <v>0</v>
      </c>
      <c r="FK19374" s="55" t="s">
        <v>1249</v>
      </c>
      <c r="FL19374" s="55">
        <v>0.65</v>
      </c>
    </row>
    <row r="19375" ht="14.25" customHeight="1" outlineLevel="1" spans="162:168">
      <c r="FF19375" s="55">
        <v>19368</v>
      </c>
      <c r="FG19375" s="55" t="s">
        <v>1250</v>
      </c>
      <c r="FH19375" s="55" t="s">
        <v>1470</v>
      </c>
      <c r="FI19375" s="55">
        <v>4</v>
      </c>
      <c r="FJ19375" s="55">
        <v>1000</v>
      </c>
      <c r="FK19375" s="55" t="s">
        <v>1249</v>
      </c>
      <c r="FL19375" s="55">
        <v>0.65</v>
      </c>
    </row>
    <row r="19376" ht="14.25" customHeight="1" outlineLevel="1" spans="162:168">
      <c r="FF19376" s="55">
        <v>19369</v>
      </c>
      <c r="FG19376" s="55" t="s">
        <v>1250</v>
      </c>
      <c r="FH19376" s="55" t="s">
        <v>1470</v>
      </c>
      <c r="FI19376" s="55">
        <v>4</v>
      </c>
      <c r="FJ19376" s="55">
        <v>2500</v>
      </c>
      <c r="FK19376" s="55" t="s">
        <v>1249</v>
      </c>
      <c r="FL19376" s="55">
        <v>0.65</v>
      </c>
    </row>
    <row r="19377" ht="14.25" customHeight="1" outlineLevel="1" spans="162:168">
      <c r="FF19377" s="55">
        <v>19370</v>
      </c>
      <c r="FG19377" s="55" t="s">
        <v>1250</v>
      </c>
      <c r="FH19377" s="55" t="s">
        <v>1470</v>
      </c>
      <c r="FI19377" s="55">
        <v>4</v>
      </c>
      <c r="FJ19377" s="55">
        <v>5000</v>
      </c>
      <c r="FK19377" s="55" t="s">
        <v>1249</v>
      </c>
      <c r="FL19377" s="55">
        <v>0.65</v>
      </c>
    </row>
    <row r="19378" ht="14.25" customHeight="1" outlineLevel="1" spans="162:168">
      <c r="FF19378" s="55">
        <v>19371</v>
      </c>
      <c r="FG19378" s="55" t="s">
        <v>1250</v>
      </c>
      <c r="FH19378" s="55" t="s">
        <v>1470</v>
      </c>
      <c r="FI19378" s="55">
        <v>4</v>
      </c>
      <c r="FJ19378" s="55">
        <v>10000</v>
      </c>
      <c r="FK19378" s="55" t="s">
        <v>1249</v>
      </c>
      <c r="FL19378" s="55">
        <v>0.65</v>
      </c>
    </row>
    <row r="19379" ht="14.25" customHeight="1" outlineLevel="1" spans="162:168">
      <c r="FF19379" s="55">
        <v>19372</v>
      </c>
      <c r="FG19379" s="55" t="s">
        <v>1250</v>
      </c>
      <c r="FH19379" s="55" t="s">
        <v>1470</v>
      </c>
      <c r="FI19379" s="55">
        <v>4</v>
      </c>
      <c r="FJ19379" s="55">
        <v>25000</v>
      </c>
      <c r="FK19379" s="55" t="s">
        <v>1249</v>
      </c>
      <c r="FL19379" s="55">
        <v>0.65</v>
      </c>
    </row>
    <row r="19380" ht="14.25" customHeight="1" outlineLevel="1" spans="162:168">
      <c r="FF19380" s="55">
        <v>19373</v>
      </c>
      <c r="FG19380" s="55" t="s">
        <v>1250</v>
      </c>
      <c r="FH19380" s="55" t="s">
        <v>1470</v>
      </c>
      <c r="FI19380" s="55">
        <v>4</v>
      </c>
      <c r="FJ19380" s="55">
        <v>50000</v>
      </c>
      <c r="FK19380" s="55" t="s">
        <v>1249</v>
      </c>
      <c r="FL19380" s="55">
        <v>0.65</v>
      </c>
    </row>
    <row r="19381" ht="14.25" customHeight="1" outlineLevel="1" spans="162:168">
      <c r="FF19381" s="55">
        <v>19374</v>
      </c>
      <c r="FG19381" s="55" t="s">
        <v>1250</v>
      </c>
      <c r="FH19381" s="55" t="s">
        <v>1470</v>
      </c>
      <c r="FI19381" s="55">
        <v>4</v>
      </c>
      <c r="FJ19381" s="55">
        <v>80000</v>
      </c>
      <c r="FK19381" s="55" t="s">
        <v>1249</v>
      </c>
      <c r="FL19381" s="55">
        <v>0.65</v>
      </c>
    </row>
    <row r="19382" ht="14.25" customHeight="1" outlineLevel="1" spans="162:168">
      <c r="FF19382" s="55">
        <v>19375</v>
      </c>
      <c r="FG19382" s="55" t="s">
        <v>1250</v>
      </c>
      <c r="FH19382" s="55" t="s">
        <v>1470</v>
      </c>
      <c r="FI19382" s="55">
        <v>4</v>
      </c>
      <c r="FJ19382" s="55">
        <v>130000</v>
      </c>
      <c r="FK19382" s="55" t="s">
        <v>1249</v>
      </c>
      <c r="FL19382" s="55">
        <v>0.65</v>
      </c>
    </row>
    <row r="19383" ht="14.25" customHeight="1" outlineLevel="1" spans="162:168">
      <c r="FF19383" s="55">
        <v>19376</v>
      </c>
      <c r="FG19383" s="55" t="s">
        <v>1250</v>
      </c>
      <c r="FH19383" s="55" t="s">
        <v>1470</v>
      </c>
      <c r="FI19383" s="55">
        <v>4</v>
      </c>
      <c r="FJ19383" s="55">
        <v>260000</v>
      </c>
      <c r="FK19383" s="55" t="s">
        <v>1249</v>
      </c>
      <c r="FL19383" s="55">
        <v>0.65</v>
      </c>
    </row>
    <row r="19384" ht="14.25" customHeight="1" outlineLevel="1" spans="162:168">
      <c r="FF19384" s="55">
        <v>19377</v>
      </c>
      <c r="FG19384" s="55" t="s">
        <v>1250</v>
      </c>
      <c r="FH19384" s="55" t="s">
        <v>1470</v>
      </c>
      <c r="FI19384" s="55">
        <v>4</v>
      </c>
      <c r="FJ19384" s="55">
        <v>400000</v>
      </c>
      <c r="FK19384" s="55" t="s">
        <v>1249</v>
      </c>
      <c r="FL19384" s="55">
        <v>0.65</v>
      </c>
    </row>
    <row r="19385" ht="14.25" customHeight="1" outlineLevel="1" spans="162:168">
      <c r="FF19385" s="55">
        <v>19378</v>
      </c>
      <c r="FG19385" s="55" t="s">
        <v>1250</v>
      </c>
      <c r="FH19385" s="55" t="s">
        <v>1470</v>
      </c>
      <c r="FI19385" s="55">
        <v>4</v>
      </c>
      <c r="FJ19385" s="55">
        <v>530000</v>
      </c>
      <c r="FK19385" s="55" t="s">
        <v>1249</v>
      </c>
      <c r="FL19385" s="55">
        <v>0.65</v>
      </c>
    </row>
    <row r="19386" ht="14.25" customHeight="1" outlineLevel="1" spans="162:168">
      <c r="FF19386" s="55">
        <v>19379</v>
      </c>
      <c r="FG19386" s="55" t="s">
        <v>1250</v>
      </c>
      <c r="FH19386" s="55" t="s">
        <v>1470</v>
      </c>
      <c r="FI19386" s="55">
        <v>4</v>
      </c>
      <c r="FJ19386" s="55">
        <v>540000</v>
      </c>
      <c r="FK19386" s="55" t="s">
        <v>1249</v>
      </c>
      <c r="FL19386" s="55">
        <v>0.65</v>
      </c>
    </row>
    <row r="19387" ht="14.25" customHeight="1" outlineLevel="1" spans="162:168">
      <c r="FF19387" s="55">
        <v>19380</v>
      </c>
      <c r="FG19387" s="55" t="s">
        <v>1250</v>
      </c>
      <c r="FH19387" s="55" t="s">
        <v>1470</v>
      </c>
      <c r="FI19387" s="55">
        <v>5</v>
      </c>
      <c r="FJ19387" s="55">
        <v>0</v>
      </c>
      <c r="FK19387" s="55" t="s">
        <v>1249</v>
      </c>
      <c r="FL19387" s="55">
        <v>0.65</v>
      </c>
    </row>
    <row r="19388" ht="14.25" customHeight="1" outlineLevel="1" spans="162:168">
      <c r="FF19388" s="55">
        <v>19381</v>
      </c>
      <c r="FG19388" s="55" t="s">
        <v>1250</v>
      </c>
      <c r="FH19388" s="55" t="s">
        <v>1470</v>
      </c>
      <c r="FI19388" s="55">
        <v>5</v>
      </c>
      <c r="FJ19388" s="55">
        <v>1000</v>
      </c>
      <c r="FK19388" s="55" t="s">
        <v>1249</v>
      </c>
      <c r="FL19388" s="55">
        <v>0.65</v>
      </c>
    </row>
    <row r="19389" ht="14.25" customHeight="1" outlineLevel="1" spans="162:168">
      <c r="FF19389" s="55">
        <v>19382</v>
      </c>
      <c r="FG19389" s="55" t="s">
        <v>1250</v>
      </c>
      <c r="FH19389" s="55" t="s">
        <v>1470</v>
      </c>
      <c r="FI19389" s="55">
        <v>5</v>
      </c>
      <c r="FJ19389" s="55">
        <v>2500</v>
      </c>
      <c r="FK19389" s="55" t="s">
        <v>1249</v>
      </c>
      <c r="FL19389" s="55">
        <v>0.65</v>
      </c>
    </row>
    <row r="19390" ht="14.25" customHeight="1" outlineLevel="1" spans="162:168">
      <c r="FF19390" s="55">
        <v>19383</v>
      </c>
      <c r="FG19390" s="55" t="s">
        <v>1250</v>
      </c>
      <c r="FH19390" s="55" t="s">
        <v>1470</v>
      </c>
      <c r="FI19390" s="55">
        <v>5</v>
      </c>
      <c r="FJ19390" s="55">
        <v>5000</v>
      </c>
      <c r="FK19390" s="55" t="s">
        <v>1249</v>
      </c>
      <c r="FL19390" s="55">
        <v>0.65</v>
      </c>
    </row>
    <row r="19391" ht="14.25" customHeight="1" outlineLevel="1" spans="162:168">
      <c r="FF19391" s="55">
        <v>19384</v>
      </c>
      <c r="FG19391" s="55" t="s">
        <v>1250</v>
      </c>
      <c r="FH19391" s="55" t="s">
        <v>1470</v>
      </c>
      <c r="FI19391" s="55">
        <v>5</v>
      </c>
      <c r="FJ19391" s="55">
        <v>10000</v>
      </c>
      <c r="FK19391" s="55" t="s">
        <v>1249</v>
      </c>
      <c r="FL19391" s="55">
        <v>0.65</v>
      </c>
    </row>
    <row r="19392" ht="14.25" customHeight="1" outlineLevel="1" spans="162:168">
      <c r="FF19392" s="55">
        <v>19385</v>
      </c>
      <c r="FG19392" s="55" t="s">
        <v>1250</v>
      </c>
      <c r="FH19392" s="55" t="s">
        <v>1470</v>
      </c>
      <c r="FI19392" s="55">
        <v>5</v>
      </c>
      <c r="FJ19392" s="55">
        <v>25000</v>
      </c>
      <c r="FK19392" s="55" t="s">
        <v>1249</v>
      </c>
      <c r="FL19392" s="55">
        <v>0.65</v>
      </c>
    </row>
    <row r="19393" ht="14.25" customHeight="1" outlineLevel="1" spans="162:168">
      <c r="FF19393" s="55">
        <v>19386</v>
      </c>
      <c r="FG19393" s="55" t="s">
        <v>1250</v>
      </c>
      <c r="FH19393" s="55" t="s">
        <v>1470</v>
      </c>
      <c r="FI19393" s="55">
        <v>5</v>
      </c>
      <c r="FJ19393" s="55">
        <v>50000</v>
      </c>
      <c r="FK19393" s="55" t="s">
        <v>1249</v>
      </c>
      <c r="FL19393" s="55">
        <v>0.65</v>
      </c>
    </row>
    <row r="19394" ht="14.25" customHeight="1" outlineLevel="1" spans="162:168">
      <c r="FF19394" s="55">
        <v>19387</v>
      </c>
      <c r="FG19394" s="55" t="s">
        <v>1250</v>
      </c>
      <c r="FH19394" s="55" t="s">
        <v>1470</v>
      </c>
      <c r="FI19394" s="55">
        <v>5</v>
      </c>
      <c r="FJ19394" s="55">
        <v>80000</v>
      </c>
      <c r="FK19394" s="55" t="s">
        <v>1249</v>
      </c>
      <c r="FL19394" s="55">
        <v>0.65</v>
      </c>
    </row>
    <row r="19395" ht="14.25" customHeight="1" outlineLevel="1" spans="162:168">
      <c r="FF19395" s="55">
        <v>19388</v>
      </c>
      <c r="FG19395" s="55" t="s">
        <v>1250</v>
      </c>
      <c r="FH19395" s="55" t="s">
        <v>1470</v>
      </c>
      <c r="FI19395" s="55">
        <v>5</v>
      </c>
      <c r="FJ19395" s="55">
        <v>130000</v>
      </c>
      <c r="FK19395" s="55" t="s">
        <v>1249</v>
      </c>
      <c r="FL19395" s="55">
        <v>0.65</v>
      </c>
    </row>
    <row r="19396" ht="14.25" customHeight="1" outlineLevel="1" spans="162:168">
      <c r="FF19396" s="55">
        <v>19389</v>
      </c>
      <c r="FG19396" s="55" t="s">
        <v>1250</v>
      </c>
      <c r="FH19396" s="55" t="s">
        <v>1470</v>
      </c>
      <c r="FI19396" s="55">
        <v>5</v>
      </c>
      <c r="FJ19396" s="55">
        <v>260000</v>
      </c>
      <c r="FK19396" s="55" t="s">
        <v>1249</v>
      </c>
      <c r="FL19396" s="55">
        <v>0.65</v>
      </c>
    </row>
    <row r="19397" ht="14.25" customHeight="1" outlineLevel="1" spans="162:168">
      <c r="FF19397" s="55">
        <v>19390</v>
      </c>
      <c r="FG19397" s="55" t="s">
        <v>1250</v>
      </c>
      <c r="FH19397" s="55" t="s">
        <v>1470</v>
      </c>
      <c r="FI19397" s="55">
        <v>5</v>
      </c>
      <c r="FJ19397" s="55">
        <v>400000</v>
      </c>
      <c r="FK19397" s="55" t="s">
        <v>1249</v>
      </c>
      <c r="FL19397" s="55">
        <v>0.65</v>
      </c>
    </row>
    <row r="19398" ht="14.25" customHeight="1" outlineLevel="1" spans="162:168">
      <c r="FF19398" s="55">
        <v>19391</v>
      </c>
      <c r="FG19398" s="55" t="s">
        <v>1250</v>
      </c>
      <c r="FH19398" s="55" t="s">
        <v>1470</v>
      </c>
      <c r="FI19398" s="55">
        <v>5</v>
      </c>
      <c r="FJ19398" s="55">
        <v>530000</v>
      </c>
      <c r="FK19398" s="55" t="s">
        <v>1249</v>
      </c>
      <c r="FL19398" s="55">
        <v>0.65</v>
      </c>
    </row>
    <row r="19399" ht="14.25" customHeight="1" outlineLevel="1" spans="162:168">
      <c r="FF19399" s="55">
        <v>19392</v>
      </c>
      <c r="FG19399" s="55" t="s">
        <v>1250</v>
      </c>
      <c r="FH19399" s="55" t="s">
        <v>1470</v>
      </c>
      <c r="FI19399" s="55">
        <v>5</v>
      </c>
      <c r="FJ19399" s="55">
        <v>540000</v>
      </c>
      <c r="FK19399" s="55" t="s">
        <v>1249</v>
      </c>
      <c r="FL19399" s="55">
        <v>0.65</v>
      </c>
    </row>
    <row r="19400" ht="14.25" customHeight="1" outlineLevel="1" spans="162:168">
      <c r="FF19400" s="55">
        <v>19393</v>
      </c>
      <c r="FG19400" s="55" t="s">
        <v>1250</v>
      </c>
      <c r="FH19400" s="55" t="s">
        <v>1470</v>
      </c>
      <c r="FI19400" s="55">
        <v>6</v>
      </c>
      <c r="FJ19400" s="55">
        <v>0</v>
      </c>
      <c r="FK19400" s="55" t="s">
        <v>1249</v>
      </c>
      <c r="FL19400" s="55">
        <v>0.65</v>
      </c>
    </row>
    <row r="19401" ht="14.25" customHeight="1" outlineLevel="1" spans="162:168">
      <c r="FF19401" s="55">
        <v>19394</v>
      </c>
      <c r="FG19401" s="55" t="s">
        <v>1250</v>
      </c>
      <c r="FH19401" s="55" t="s">
        <v>1470</v>
      </c>
      <c r="FI19401" s="55">
        <v>6</v>
      </c>
      <c r="FJ19401" s="55">
        <v>1000</v>
      </c>
      <c r="FK19401" s="55" t="s">
        <v>1249</v>
      </c>
      <c r="FL19401" s="55">
        <v>0.65</v>
      </c>
    </row>
    <row r="19402" ht="14.25" customHeight="1" outlineLevel="1" spans="162:168">
      <c r="FF19402" s="55">
        <v>19395</v>
      </c>
      <c r="FG19402" s="55" t="s">
        <v>1250</v>
      </c>
      <c r="FH19402" s="55" t="s">
        <v>1470</v>
      </c>
      <c r="FI19402" s="55">
        <v>6</v>
      </c>
      <c r="FJ19402" s="55">
        <v>2500</v>
      </c>
      <c r="FK19402" s="55" t="s">
        <v>1249</v>
      </c>
      <c r="FL19402" s="55">
        <v>0.65</v>
      </c>
    </row>
    <row r="19403" ht="14.25" customHeight="1" outlineLevel="1" spans="162:168">
      <c r="FF19403" s="55">
        <v>19396</v>
      </c>
      <c r="FG19403" s="55" t="s">
        <v>1250</v>
      </c>
      <c r="FH19403" s="55" t="s">
        <v>1470</v>
      </c>
      <c r="FI19403" s="55">
        <v>6</v>
      </c>
      <c r="FJ19403" s="55">
        <v>5000</v>
      </c>
      <c r="FK19403" s="55" t="s">
        <v>1249</v>
      </c>
      <c r="FL19403" s="55">
        <v>0.65</v>
      </c>
    </row>
    <row r="19404" ht="14.25" customHeight="1" outlineLevel="1" spans="162:168">
      <c r="FF19404" s="55">
        <v>19397</v>
      </c>
      <c r="FG19404" s="55" t="s">
        <v>1250</v>
      </c>
      <c r="FH19404" s="55" t="s">
        <v>1470</v>
      </c>
      <c r="FI19404" s="55">
        <v>6</v>
      </c>
      <c r="FJ19404" s="55">
        <v>10000</v>
      </c>
      <c r="FK19404" s="55" t="s">
        <v>1249</v>
      </c>
      <c r="FL19404" s="55">
        <v>0.65</v>
      </c>
    </row>
    <row r="19405" ht="14.25" customHeight="1" outlineLevel="1" spans="162:168">
      <c r="FF19405" s="55">
        <v>19398</v>
      </c>
      <c r="FG19405" s="55" t="s">
        <v>1250</v>
      </c>
      <c r="FH19405" s="55" t="s">
        <v>1470</v>
      </c>
      <c r="FI19405" s="55">
        <v>6</v>
      </c>
      <c r="FJ19405" s="55">
        <v>25000</v>
      </c>
      <c r="FK19405" s="55" t="s">
        <v>1249</v>
      </c>
      <c r="FL19405" s="55">
        <v>0.65</v>
      </c>
    </row>
    <row r="19406" ht="14.25" customHeight="1" outlineLevel="1" spans="162:168">
      <c r="FF19406" s="55">
        <v>19399</v>
      </c>
      <c r="FG19406" s="55" t="s">
        <v>1250</v>
      </c>
      <c r="FH19406" s="55" t="s">
        <v>1470</v>
      </c>
      <c r="FI19406" s="55">
        <v>6</v>
      </c>
      <c r="FJ19406" s="55">
        <v>50000</v>
      </c>
      <c r="FK19406" s="55" t="s">
        <v>1249</v>
      </c>
      <c r="FL19406" s="55">
        <v>0.65</v>
      </c>
    </row>
    <row r="19407" ht="14.25" customHeight="1" outlineLevel="1" spans="162:168">
      <c r="FF19407" s="55">
        <v>19400</v>
      </c>
      <c r="FG19407" s="55" t="s">
        <v>1250</v>
      </c>
      <c r="FH19407" s="55" t="s">
        <v>1470</v>
      </c>
      <c r="FI19407" s="55">
        <v>6</v>
      </c>
      <c r="FJ19407" s="55">
        <v>80000</v>
      </c>
      <c r="FK19407" s="55" t="s">
        <v>1249</v>
      </c>
      <c r="FL19407" s="55">
        <v>0.65</v>
      </c>
    </row>
    <row r="19408" ht="14.25" customHeight="1" outlineLevel="1" spans="162:168">
      <c r="FF19408" s="55">
        <v>19401</v>
      </c>
      <c r="FG19408" s="55" t="s">
        <v>1250</v>
      </c>
      <c r="FH19408" s="55" t="s">
        <v>1470</v>
      </c>
      <c r="FI19408" s="55">
        <v>6</v>
      </c>
      <c r="FJ19408" s="55">
        <v>130000</v>
      </c>
      <c r="FK19408" s="55" t="s">
        <v>1249</v>
      </c>
      <c r="FL19408" s="55">
        <v>0.65</v>
      </c>
    </row>
    <row r="19409" ht="14.25" customHeight="1" outlineLevel="1" spans="162:168">
      <c r="FF19409" s="55">
        <v>19402</v>
      </c>
      <c r="FG19409" s="55" t="s">
        <v>1250</v>
      </c>
      <c r="FH19409" s="55" t="s">
        <v>1470</v>
      </c>
      <c r="FI19409" s="55">
        <v>6</v>
      </c>
      <c r="FJ19409" s="55">
        <v>260000</v>
      </c>
      <c r="FK19409" s="55" t="s">
        <v>1249</v>
      </c>
      <c r="FL19409" s="55">
        <v>0.65</v>
      </c>
    </row>
    <row r="19410" ht="14.25" customHeight="1" outlineLevel="1" spans="162:168">
      <c r="FF19410" s="55">
        <v>19403</v>
      </c>
      <c r="FG19410" s="55" t="s">
        <v>1250</v>
      </c>
      <c r="FH19410" s="55" t="s">
        <v>1470</v>
      </c>
      <c r="FI19410" s="55">
        <v>6</v>
      </c>
      <c r="FJ19410" s="55">
        <v>400000</v>
      </c>
      <c r="FK19410" s="55" t="s">
        <v>1249</v>
      </c>
      <c r="FL19410" s="55">
        <v>0.65</v>
      </c>
    </row>
    <row r="19411" ht="14.25" customHeight="1" outlineLevel="1" spans="162:168">
      <c r="FF19411" s="55">
        <v>19404</v>
      </c>
      <c r="FG19411" s="55" t="s">
        <v>1250</v>
      </c>
      <c r="FH19411" s="55" t="s">
        <v>1470</v>
      </c>
      <c r="FI19411" s="55">
        <v>6</v>
      </c>
      <c r="FJ19411" s="55">
        <v>530000</v>
      </c>
      <c r="FK19411" s="55" t="s">
        <v>1249</v>
      </c>
      <c r="FL19411" s="55">
        <v>0.65</v>
      </c>
    </row>
    <row r="19412" ht="14.25" customHeight="1" outlineLevel="1" spans="162:168">
      <c r="FF19412" s="55">
        <v>19405</v>
      </c>
      <c r="FG19412" s="55" t="s">
        <v>1250</v>
      </c>
      <c r="FH19412" s="55" t="s">
        <v>1470</v>
      </c>
      <c r="FI19412" s="55">
        <v>6</v>
      </c>
      <c r="FJ19412" s="55">
        <v>540000</v>
      </c>
      <c r="FK19412" s="55" t="s">
        <v>1249</v>
      </c>
      <c r="FL19412" s="55">
        <v>0.65</v>
      </c>
    </row>
    <row r="19413" ht="14.25" customHeight="1" outlineLevel="1" spans="162:168">
      <c r="FF19413" s="55">
        <v>19406</v>
      </c>
      <c r="FG19413" s="55" t="s">
        <v>1250</v>
      </c>
      <c r="FH19413" s="55" t="s">
        <v>1470</v>
      </c>
      <c r="FI19413" s="55">
        <v>7</v>
      </c>
      <c r="FJ19413" s="55">
        <v>0</v>
      </c>
      <c r="FK19413" s="55" t="s">
        <v>1249</v>
      </c>
      <c r="FL19413" s="55">
        <v>0.65</v>
      </c>
    </row>
    <row r="19414" ht="14.25" customHeight="1" outlineLevel="1" spans="162:168">
      <c r="FF19414" s="55">
        <v>19407</v>
      </c>
      <c r="FG19414" s="55" t="s">
        <v>1250</v>
      </c>
      <c r="FH19414" s="55" t="s">
        <v>1470</v>
      </c>
      <c r="FI19414" s="55">
        <v>7</v>
      </c>
      <c r="FJ19414" s="55">
        <v>1000</v>
      </c>
      <c r="FK19414" s="55" t="s">
        <v>1249</v>
      </c>
      <c r="FL19414" s="55">
        <v>0.65</v>
      </c>
    </row>
    <row r="19415" ht="14.25" customHeight="1" outlineLevel="1" spans="162:168">
      <c r="FF19415" s="55">
        <v>19408</v>
      </c>
      <c r="FG19415" s="55" t="s">
        <v>1250</v>
      </c>
      <c r="FH19415" s="55" t="s">
        <v>1470</v>
      </c>
      <c r="FI19415" s="55">
        <v>7</v>
      </c>
      <c r="FJ19415" s="55">
        <v>2500</v>
      </c>
      <c r="FK19415" s="55" t="s">
        <v>1249</v>
      </c>
      <c r="FL19415" s="55">
        <v>0.65</v>
      </c>
    </row>
    <row r="19416" ht="14.25" customHeight="1" outlineLevel="1" spans="162:168">
      <c r="FF19416" s="55">
        <v>19409</v>
      </c>
      <c r="FG19416" s="55" t="s">
        <v>1250</v>
      </c>
      <c r="FH19416" s="55" t="s">
        <v>1470</v>
      </c>
      <c r="FI19416" s="55">
        <v>7</v>
      </c>
      <c r="FJ19416" s="55">
        <v>5000</v>
      </c>
      <c r="FK19416" s="55" t="s">
        <v>1249</v>
      </c>
      <c r="FL19416" s="55">
        <v>0.65</v>
      </c>
    </row>
    <row r="19417" ht="14.25" customHeight="1" outlineLevel="1" spans="162:168">
      <c r="FF19417" s="55">
        <v>19410</v>
      </c>
      <c r="FG19417" s="55" t="s">
        <v>1250</v>
      </c>
      <c r="FH19417" s="55" t="s">
        <v>1470</v>
      </c>
      <c r="FI19417" s="55">
        <v>7</v>
      </c>
      <c r="FJ19417" s="55">
        <v>10000</v>
      </c>
      <c r="FK19417" s="55" t="s">
        <v>1249</v>
      </c>
      <c r="FL19417" s="55">
        <v>0.65</v>
      </c>
    </row>
    <row r="19418" ht="14.25" customHeight="1" outlineLevel="1" spans="162:168">
      <c r="FF19418" s="55">
        <v>19411</v>
      </c>
      <c r="FG19418" s="55" t="s">
        <v>1250</v>
      </c>
      <c r="FH19418" s="55" t="s">
        <v>1470</v>
      </c>
      <c r="FI19418" s="55">
        <v>7</v>
      </c>
      <c r="FJ19418" s="55">
        <v>25000</v>
      </c>
      <c r="FK19418" s="55" t="s">
        <v>1249</v>
      </c>
      <c r="FL19418" s="55">
        <v>0.65</v>
      </c>
    </row>
    <row r="19419" ht="14.25" customHeight="1" outlineLevel="1" spans="162:168">
      <c r="FF19419" s="55">
        <v>19412</v>
      </c>
      <c r="FG19419" s="55" t="s">
        <v>1250</v>
      </c>
      <c r="FH19419" s="55" t="s">
        <v>1470</v>
      </c>
      <c r="FI19419" s="55">
        <v>7</v>
      </c>
      <c r="FJ19419" s="55">
        <v>50000</v>
      </c>
      <c r="FK19419" s="55" t="s">
        <v>1249</v>
      </c>
      <c r="FL19419" s="55">
        <v>0.65</v>
      </c>
    </row>
    <row r="19420" ht="14.25" customHeight="1" outlineLevel="1" spans="162:168">
      <c r="FF19420" s="55">
        <v>19413</v>
      </c>
      <c r="FG19420" s="55" t="s">
        <v>1250</v>
      </c>
      <c r="FH19420" s="55" t="s">
        <v>1470</v>
      </c>
      <c r="FI19420" s="55">
        <v>7</v>
      </c>
      <c r="FJ19420" s="55">
        <v>80000</v>
      </c>
      <c r="FK19420" s="55" t="s">
        <v>1249</v>
      </c>
      <c r="FL19420" s="55">
        <v>0.65</v>
      </c>
    </row>
    <row r="19421" ht="14.25" customHeight="1" outlineLevel="1" spans="162:168">
      <c r="FF19421" s="55">
        <v>19414</v>
      </c>
      <c r="FG19421" s="55" t="s">
        <v>1250</v>
      </c>
      <c r="FH19421" s="55" t="s">
        <v>1470</v>
      </c>
      <c r="FI19421" s="55">
        <v>7</v>
      </c>
      <c r="FJ19421" s="55">
        <v>130000</v>
      </c>
      <c r="FK19421" s="55" t="s">
        <v>1249</v>
      </c>
      <c r="FL19421" s="55">
        <v>0.65</v>
      </c>
    </row>
    <row r="19422" ht="14.25" customHeight="1" outlineLevel="1" spans="162:168">
      <c r="FF19422" s="55">
        <v>19415</v>
      </c>
      <c r="FG19422" s="55" t="s">
        <v>1250</v>
      </c>
      <c r="FH19422" s="55" t="s">
        <v>1470</v>
      </c>
      <c r="FI19422" s="55">
        <v>7</v>
      </c>
      <c r="FJ19422" s="55">
        <v>260000</v>
      </c>
      <c r="FK19422" s="55" t="s">
        <v>1249</v>
      </c>
      <c r="FL19422" s="55">
        <v>0.65</v>
      </c>
    </row>
    <row r="19423" ht="14.25" customHeight="1" outlineLevel="1" spans="162:168">
      <c r="FF19423" s="55">
        <v>19416</v>
      </c>
      <c r="FG19423" s="55" t="s">
        <v>1250</v>
      </c>
      <c r="FH19423" s="55" t="s">
        <v>1470</v>
      </c>
      <c r="FI19423" s="55">
        <v>7</v>
      </c>
      <c r="FJ19423" s="55">
        <v>400000</v>
      </c>
      <c r="FK19423" s="55" t="s">
        <v>1249</v>
      </c>
      <c r="FL19423" s="55">
        <v>0.65</v>
      </c>
    </row>
    <row r="19424" ht="14.25" customHeight="1" outlineLevel="1" spans="162:168">
      <c r="FF19424" s="55">
        <v>19417</v>
      </c>
      <c r="FG19424" s="55" t="s">
        <v>1250</v>
      </c>
      <c r="FH19424" s="55" t="s">
        <v>1470</v>
      </c>
      <c r="FI19424" s="55">
        <v>7</v>
      </c>
      <c r="FJ19424" s="55">
        <v>530000</v>
      </c>
      <c r="FK19424" s="55" t="s">
        <v>1249</v>
      </c>
      <c r="FL19424" s="55">
        <v>0.65</v>
      </c>
    </row>
    <row r="19425" ht="14.25" customHeight="1" outlineLevel="1" spans="162:168">
      <c r="FF19425" s="55">
        <v>19418</v>
      </c>
      <c r="FG19425" s="55" t="s">
        <v>1250</v>
      </c>
      <c r="FH19425" s="55" t="s">
        <v>1470</v>
      </c>
      <c r="FI19425" s="55">
        <v>7</v>
      </c>
      <c r="FJ19425" s="55">
        <v>540000</v>
      </c>
      <c r="FK19425" s="55" t="s">
        <v>1249</v>
      </c>
      <c r="FL19425" s="55">
        <v>0.65</v>
      </c>
    </row>
    <row r="19426" ht="14.25" customHeight="1" outlineLevel="1" spans="162:168">
      <c r="FF19426" s="55">
        <v>19419</v>
      </c>
      <c r="FG19426" s="55" t="s">
        <v>1250</v>
      </c>
      <c r="FH19426" s="55" t="s">
        <v>1470</v>
      </c>
      <c r="FI19426" s="55">
        <v>8</v>
      </c>
      <c r="FJ19426" s="55">
        <v>0</v>
      </c>
      <c r="FK19426" s="55" t="s">
        <v>1249</v>
      </c>
      <c r="FL19426" s="55">
        <v>0.65</v>
      </c>
    </row>
    <row r="19427" ht="14.25" customHeight="1" outlineLevel="1" spans="162:168">
      <c r="FF19427" s="55">
        <v>19420</v>
      </c>
      <c r="FG19427" s="55" t="s">
        <v>1250</v>
      </c>
      <c r="FH19427" s="55" t="s">
        <v>1470</v>
      </c>
      <c r="FI19427" s="55">
        <v>8</v>
      </c>
      <c r="FJ19427" s="55">
        <v>1000</v>
      </c>
      <c r="FK19427" s="55" t="s">
        <v>1249</v>
      </c>
      <c r="FL19427" s="55">
        <v>0.65</v>
      </c>
    </row>
    <row r="19428" ht="14.25" customHeight="1" outlineLevel="1" spans="162:168">
      <c r="FF19428" s="55">
        <v>19421</v>
      </c>
      <c r="FG19428" s="55" t="s">
        <v>1250</v>
      </c>
      <c r="FH19428" s="55" t="s">
        <v>1470</v>
      </c>
      <c r="FI19428" s="55">
        <v>8</v>
      </c>
      <c r="FJ19428" s="55">
        <v>2500</v>
      </c>
      <c r="FK19428" s="55" t="s">
        <v>1249</v>
      </c>
      <c r="FL19428" s="55">
        <v>0.65</v>
      </c>
    </row>
    <row r="19429" ht="14.25" customHeight="1" outlineLevel="1" spans="162:168">
      <c r="FF19429" s="55">
        <v>19422</v>
      </c>
      <c r="FG19429" s="55" t="s">
        <v>1250</v>
      </c>
      <c r="FH19429" s="55" t="s">
        <v>1470</v>
      </c>
      <c r="FI19429" s="55">
        <v>8</v>
      </c>
      <c r="FJ19429" s="55">
        <v>5000</v>
      </c>
      <c r="FK19429" s="55" t="s">
        <v>1249</v>
      </c>
      <c r="FL19429" s="55">
        <v>0.65</v>
      </c>
    </row>
    <row r="19430" ht="14.25" customHeight="1" outlineLevel="1" spans="162:168">
      <c r="FF19430" s="55">
        <v>19423</v>
      </c>
      <c r="FG19430" s="55" t="s">
        <v>1250</v>
      </c>
      <c r="FH19430" s="55" t="s">
        <v>1470</v>
      </c>
      <c r="FI19430" s="55">
        <v>8</v>
      </c>
      <c r="FJ19430" s="55">
        <v>10000</v>
      </c>
      <c r="FK19430" s="55" t="s">
        <v>1249</v>
      </c>
      <c r="FL19430" s="55">
        <v>0.65</v>
      </c>
    </row>
    <row r="19431" ht="14.25" customHeight="1" outlineLevel="1" spans="162:168">
      <c r="FF19431" s="55">
        <v>19424</v>
      </c>
      <c r="FG19431" s="55" t="s">
        <v>1250</v>
      </c>
      <c r="FH19431" s="55" t="s">
        <v>1470</v>
      </c>
      <c r="FI19431" s="55">
        <v>8</v>
      </c>
      <c r="FJ19431" s="55">
        <v>25000</v>
      </c>
      <c r="FK19431" s="55" t="s">
        <v>1249</v>
      </c>
      <c r="FL19431" s="55">
        <v>0.65</v>
      </c>
    </row>
    <row r="19432" ht="14.25" customHeight="1" outlineLevel="1" spans="162:168">
      <c r="FF19432" s="55">
        <v>19425</v>
      </c>
      <c r="FG19432" s="55" t="s">
        <v>1250</v>
      </c>
      <c r="FH19432" s="55" t="s">
        <v>1470</v>
      </c>
      <c r="FI19432" s="55">
        <v>8</v>
      </c>
      <c r="FJ19432" s="55">
        <v>50000</v>
      </c>
      <c r="FK19432" s="55" t="s">
        <v>1249</v>
      </c>
      <c r="FL19432" s="55">
        <v>0.65</v>
      </c>
    </row>
    <row r="19433" ht="14.25" customHeight="1" outlineLevel="1" spans="162:168">
      <c r="FF19433" s="55">
        <v>19426</v>
      </c>
      <c r="FG19433" s="55" t="s">
        <v>1250</v>
      </c>
      <c r="FH19433" s="55" t="s">
        <v>1470</v>
      </c>
      <c r="FI19433" s="55">
        <v>8</v>
      </c>
      <c r="FJ19433" s="55">
        <v>80000</v>
      </c>
      <c r="FK19433" s="55" t="s">
        <v>1249</v>
      </c>
      <c r="FL19433" s="55">
        <v>0.65</v>
      </c>
    </row>
    <row r="19434" ht="14.25" customHeight="1" outlineLevel="1" spans="162:168">
      <c r="FF19434" s="55">
        <v>19427</v>
      </c>
      <c r="FG19434" s="55" t="s">
        <v>1250</v>
      </c>
      <c r="FH19434" s="55" t="s">
        <v>1470</v>
      </c>
      <c r="FI19434" s="55">
        <v>8</v>
      </c>
      <c r="FJ19434" s="55">
        <v>130000</v>
      </c>
      <c r="FK19434" s="55" t="s">
        <v>1249</v>
      </c>
      <c r="FL19434" s="55">
        <v>0.65</v>
      </c>
    </row>
    <row r="19435" ht="14.25" customHeight="1" outlineLevel="1" spans="162:168">
      <c r="FF19435" s="55">
        <v>19428</v>
      </c>
      <c r="FG19435" s="55" t="s">
        <v>1250</v>
      </c>
      <c r="FH19435" s="55" t="s">
        <v>1470</v>
      </c>
      <c r="FI19435" s="55">
        <v>8</v>
      </c>
      <c r="FJ19435" s="55">
        <v>260000</v>
      </c>
      <c r="FK19435" s="55" t="s">
        <v>1249</v>
      </c>
      <c r="FL19435" s="55">
        <v>0.65</v>
      </c>
    </row>
    <row r="19436" ht="14.25" customHeight="1" outlineLevel="1" spans="162:168">
      <c r="FF19436" s="55">
        <v>19429</v>
      </c>
      <c r="FG19436" s="55" t="s">
        <v>1250</v>
      </c>
      <c r="FH19436" s="55" t="s">
        <v>1470</v>
      </c>
      <c r="FI19436" s="55">
        <v>8</v>
      </c>
      <c r="FJ19436" s="55">
        <v>400000</v>
      </c>
      <c r="FK19436" s="55" t="s">
        <v>1249</v>
      </c>
      <c r="FL19436" s="55">
        <v>0.65</v>
      </c>
    </row>
    <row r="19437" ht="14.25" customHeight="1" outlineLevel="1" spans="162:168">
      <c r="FF19437" s="55">
        <v>19430</v>
      </c>
      <c r="FG19437" s="55" t="s">
        <v>1250</v>
      </c>
      <c r="FH19437" s="55" t="s">
        <v>1470</v>
      </c>
      <c r="FI19437" s="55">
        <v>8</v>
      </c>
      <c r="FJ19437" s="55">
        <v>530000</v>
      </c>
      <c r="FK19437" s="55" t="s">
        <v>1249</v>
      </c>
      <c r="FL19437" s="55">
        <v>0.65</v>
      </c>
    </row>
    <row r="19438" ht="14.25" customHeight="1" outlineLevel="1" spans="162:168">
      <c r="FF19438" s="55">
        <v>19431</v>
      </c>
      <c r="FG19438" s="55" t="s">
        <v>1250</v>
      </c>
      <c r="FH19438" s="55" t="s">
        <v>1470</v>
      </c>
      <c r="FI19438" s="55">
        <v>8</v>
      </c>
      <c r="FJ19438" s="55">
        <v>540000</v>
      </c>
      <c r="FK19438" s="55" t="s">
        <v>1249</v>
      </c>
      <c r="FL19438" s="55">
        <v>0.65</v>
      </c>
    </row>
    <row r="19439" ht="14.25" customHeight="1" outlineLevel="1" spans="162:168">
      <c r="FF19439" s="55">
        <v>19432</v>
      </c>
      <c r="FG19439" s="55" t="s">
        <v>1250</v>
      </c>
      <c r="FH19439" s="55" t="s">
        <v>1470</v>
      </c>
      <c r="FI19439" s="55">
        <v>9</v>
      </c>
      <c r="FJ19439" s="55">
        <v>0</v>
      </c>
      <c r="FK19439" s="55" t="s">
        <v>1249</v>
      </c>
      <c r="FL19439" s="55">
        <v>0.65</v>
      </c>
    </row>
    <row r="19440" ht="14.25" customHeight="1" outlineLevel="1" spans="162:168">
      <c r="FF19440" s="55">
        <v>19433</v>
      </c>
      <c r="FG19440" s="55" t="s">
        <v>1250</v>
      </c>
      <c r="FH19440" s="55" t="s">
        <v>1470</v>
      </c>
      <c r="FI19440" s="55">
        <v>9</v>
      </c>
      <c r="FJ19440" s="55">
        <v>1000</v>
      </c>
      <c r="FK19440" s="55" t="s">
        <v>1249</v>
      </c>
      <c r="FL19440" s="55">
        <v>0.65</v>
      </c>
    </row>
    <row r="19441" ht="14.25" customHeight="1" outlineLevel="1" spans="162:168">
      <c r="FF19441" s="55">
        <v>19434</v>
      </c>
      <c r="FG19441" s="55" t="s">
        <v>1250</v>
      </c>
      <c r="FH19441" s="55" t="s">
        <v>1470</v>
      </c>
      <c r="FI19441" s="55">
        <v>9</v>
      </c>
      <c r="FJ19441" s="55">
        <v>2500</v>
      </c>
      <c r="FK19441" s="55" t="s">
        <v>1249</v>
      </c>
      <c r="FL19441" s="55">
        <v>0.65</v>
      </c>
    </row>
    <row r="19442" ht="14.25" customHeight="1" outlineLevel="1" spans="162:168">
      <c r="FF19442" s="55">
        <v>19435</v>
      </c>
      <c r="FG19442" s="55" t="s">
        <v>1250</v>
      </c>
      <c r="FH19442" s="55" t="s">
        <v>1470</v>
      </c>
      <c r="FI19442" s="55">
        <v>9</v>
      </c>
      <c r="FJ19442" s="55">
        <v>5000</v>
      </c>
      <c r="FK19442" s="55" t="s">
        <v>1249</v>
      </c>
      <c r="FL19442" s="55">
        <v>0.65</v>
      </c>
    </row>
    <row r="19443" ht="14.25" customHeight="1" outlineLevel="1" spans="162:168">
      <c r="FF19443" s="55">
        <v>19436</v>
      </c>
      <c r="FG19443" s="55" t="s">
        <v>1250</v>
      </c>
      <c r="FH19443" s="55" t="s">
        <v>1470</v>
      </c>
      <c r="FI19443" s="55">
        <v>9</v>
      </c>
      <c r="FJ19443" s="55">
        <v>10000</v>
      </c>
      <c r="FK19443" s="55" t="s">
        <v>1249</v>
      </c>
      <c r="FL19443" s="55">
        <v>0.65</v>
      </c>
    </row>
    <row r="19444" ht="14.25" customHeight="1" outlineLevel="1" spans="162:168">
      <c r="FF19444" s="55">
        <v>19437</v>
      </c>
      <c r="FG19444" s="55" t="s">
        <v>1250</v>
      </c>
      <c r="FH19444" s="55" t="s">
        <v>1470</v>
      </c>
      <c r="FI19444" s="55">
        <v>9</v>
      </c>
      <c r="FJ19444" s="55">
        <v>25000</v>
      </c>
      <c r="FK19444" s="55" t="s">
        <v>1249</v>
      </c>
      <c r="FL19444" s="55">
        <v>0.65</v>
      </c>
    </row>
    <row r="19445" ht="14.25" customHeight="1" outlineLevel="1" spans="162:168">
      <c r="FF19445" s="55">
        <v>19438</v>
      </c>
      <c r="FG19445" s="55" t="s">
        <v>1250</v>
      </c>
      <c r="FH19445" s="55" t="s">
        <v>1470</v>
      </c>
      <c r="FI19445" s="55">
        <v>9</v>
      </c>
      <c r="FJ19445" s="55">
        <v>50000</v>
      </c>
      <c r="FK19445" s="55" t="s">
        <v>1249</v>
      </c>
      <c r="FL19445" s="55">
        <v>0.65</v>
      </c>
    </row>
    <row r="19446" ht="14.25" customHeight="1" outlineLevel="1" spans="162:168">
      <c r="FF19446" s="55">
        <v>19439</v>
      </c>
      <c r="FG19446" s="55" t="s">
        <v>1250</v>
      </c>
      <c r="FH19446" s="55" t="s">
        <v>1470</v>
      </c>
      <c r="FI19446" s="55">
        <v>9</v>
      </c>
      <c r="FJ19446" s="55">
        <v>80000</v>
      </c>
      <c r="FK19446" s="55" t="s">
        <v>1249</v>
      </c>
      <c r="FL19446" s="55">
        <v>0.65</v>
      </c>
    </row>
    <row r="19447" ht="14.25" customHeight="1" outlineLevel="1" spans="162:168">
      <c r="FF19447" s="55">
        <v>19440</v>
      </c>
      <c r="FG19447" s="55" t="s">
        <v>1250</v>
      </c>
      <c r="FH19447" s="55" t="s">
        <v>1470</v>
      </c>
      <c r="FI19447" s="55">
        <v>9</v>
      </c>
      <c r="FJ19447" s="55">
        <v>130000</v>
      </c>
      <c r="FK19447" s="55" t="s">
        <v>1249</v>
      </c>
      <c r="FL19447" s="55">
        <v>0.65</v>
      </c>
    </row>
    <row r="19448" ht="14.25" customHeight="1" outlineLevel="1" spans="162:168">
      <c r="FF19448" s="55">
        <v>19441</v>
      </c>
      <c r="FG19448" s="55" t="s">
        <v>1250</v>
      </c>
      <c r="FH19448" s="55" t="s">
        <v>1470</v>
      </c>
      <c r="FI19448" s="55">
        <v>9</v>
      </c>
      <c r="FJ19448" s="55">
        <v>260000</v>
      </c>
      <c r="FK19448" s="55" t="s">
        <v>1249</v>
      </c>
      <c r="FL19448" s="55">
        <v>0.65</v>
      </c>
    </row>
    <row r="19449" ht="14.25" customHeight="1" outlineLevel="1" spans="162:168">
      <c r="FF19449" s="55">
        <v>19442</v>
      </c>
      <c r="FG19449" s="55" t="s">
        <v>1250</v>
      </c>
      <c r="FH19449" s="55" t="s">
        <v>1470</v>
      </c>
      <c r="FI19449" s="55">
        <v>9</v>
      </c>
      <c r="FJ19449" s="55">
        <v>400000</v>
      </c>
      <c r="FK19449" s="55" t="s">
        <v>1249</v>
      </c>
      <c r="FL19449" s="55">
        <v>0.65</v>
      </c>
    </row>
    <row r="19450" ht="14.25" customHeight="1" outlineLevel="1" spans="162:168">
      <c r="FF19450" s="55">
        <v>19443</v>
      </c>
      <c r="FG19450" s="55" t="s">
        <v>1250</v>
      </c>
      <c r="FH19450" s="55" t="s">
        <v>1470</v>
      </c>
      <c r="FI19450" s="55">
        <v>9</v>
      </c>
      <c r="FJ19450" s="55">
        <v>530000</v>
      </c>
      <c r="FK19450" s="55" t="s">
        <v>1249</v>
      </c>
      <c r="FL19450" s="55">
        <v>0.65</v>
      </c>
    </row>
    <row r="19451" ht="14.25" customHeight="1" outlineLevel="1" spans="162:168">
      <c r="FF19451" s="55">
        <v>19444</v>
      </c>
      <c r="FG19451" s="55" t="s">
        <v>1250</v>
      </c>
      <c r="FH19451" s="55" t="s">
        <v>1470</v>
      </c>
      <c r="FI19451" s="55">
        <v>9</v>
      </c>
      <c r="FJ19451" s="55">
        <v>540000</v>
      </c>
      <c r="FK19451" s="55" t="s">
        <v>1249</v>
      </c>
      <c r="FL19451" s="55">
        <v>0.65</v>
      </c>
    </row>
    <row r="19452" ht="14.25" customHeight="1" outlineLevel="1" spans="162:168">
      <c r="FF19452" s="55">
        <v>19445</v>
      </c>
      <c r="FG19452" s="55" t="s">
        <v>1250</v>
      </c>
      <c r="FH19452" s="55" t="s">
        <v>1756</v>
      </c>
      <c r="FI19452" s="55">
        <v>1</v>
      </c>
      <c r="FJ19452" s="55">
        <v>0</v>
      </c>
      <c r="FK19452" s="55" t="s">
        <v>1249</v>
      </c>
      <c r="FL19452" s="55">
        <v>1.85</v>
      </c>
    </row>
    <row r="19453" ht="14.25" customHeight="1" outlineLevel="1" spans="162:168">
      <c r="FF19453" s="55">
        <v>19446</v>
      </c>
      <c r="FG19453" s="55" t="s">
        <v>1250</v>
      </c>
      <c r="FH19453" s="55" t="s">
        <v>1756</v>
      </c>
      <c r="FI19453" s="55">
        <v>1</v>
      </c>
      <c r="FJ19453" s="55">
        <v>1000</v>
      </c>
      <c r="FK19453" s="55" t="s">
        <v>1249</v>
      </c>
      <c r="FL19453" s="55">
        <v>1.85</v>
      </c>
    </row>
    <row r="19454" ht="14.25" customHeight="1" outlineLevel="1" spans="162:168">
      <c r="FF19454" s="55">
        <v>19447</v>
      </c>
      <c r="FG19454" s="55" t="s">
        <v>1250</v>
      </c>
      <c r="FH19454" s="55" t="s">
        <v>1756</v>
      </c>
      <c r="FI19454" s="55">
        <v>1</v>
      </c>
      <c r="FJ19454" s="55">
        <v>2500</v>
      </c>
      <c r="FK19454" s="55" t="s">
        <v>1249</v>
      </c>
      <c r="FL19454" s="55">
        <v>1.85</v>
      </c>
    </row>
    <row r="19455" ht="14.25" customHeight="1" outlineLevel="1" spans="162:168">
      <c r="FF19455" s="55">
        <v>19448</v>
      </c>
      <c r="FG19455" s="55" t="s">
        <v>1250</v>
      </c>
      <c r="FH19455" s="55" t="s">
        <v>1756</v>
      </c>
      <c r="FI19455" s="55">
        <v>1</v>
      </c>
      <c r="FJ19455" s="55">
        <v>5000</v>
      </c>
      <c r="FK19455" s="55" t="s">
        <v>1249</v>
      </c>
      <c r="FL19455" s="55">
        <v>1.85</v>
      </c>
    </row>
    <row r="19456" ht="14.25" customHeight="1" outlineLevel="1" spans="162:168">
      <c r="FF19456" s="55">
        <v>19449</v>
      </c>
      <c r="FG19456" s="55" t="s">
        <v>1250</v>
      </c>
      <c r="FH19456" s="55" t="s">
        <v>1756</v>
      </c>
      <c r="FI19456" s="55">
        <v>1</v>
      </c>
      <c r="FJ19456" s="55">
        <v>10000</v>
      </c>
      <c r="FK19456" s="55" t="s">
        <v>1249</v>
      </c>
      <c r="FL19456" s="55">
        <v>1.85</v>
      </c>
    </row>
    <row r="19457" ht="14.25" customHeight="1" outlineLevel="1" spans="162:168">
      <c r="FF19457" s="55">
        <v>19450</v>
      </c>
      <c r="FG19457" s="55" t="s">
        <v>1250</v>
      </c>
      <c r="FH19457" s="55" t="s">
        <v>1756</v>
      </c>
      <c r="FI19457" s="55">
        <v>1</v>
      </c>
      <c r="FJ19457" s="55">
        <v>25000</v>
      </c>
      <c r="FK19457" s="55" t="s">
        <v>1249</v>
      </c>
      <c r="FL19457" s="55">
        <v>1.85</v>
      </c>
    </row>
    <row r="19458" ht="14.25" customHeight="1" outlineLevel="1" spans="162:168">
      <c r="FF19458" s="55">
        <v>19451</v>
      </c>
      <c r="FG19458" s="55" t="s">
        <v>1250</v>
      </c>
      <c r="FH19458" s="55" t="s">
        <v>1756</v>
      </c>
      <c r="FI19458" s="55">
        <v>1</v>
      </c>
      <c r="FJ19458" s="55">
        <v>50000</v>
      </c>
      <c r="FK19458" s="55" t="s">
        <v>1249</v>
      </c>
      <c r="FL19458" s="55">
        <v>1.85</v>
      </c>
    </row>
    <row r="19459" ht="14.25" customHeight="1" outlineLevel="1" spans="162:168">
      <c r="FF19459" s="55">
        <v>19452</v>
      </c>
      <c r="FG19459" s="55" t="s">
        <v>1250</v>
      </c>
      <c r="FH19459" s="55" t="s">
        <v>1756</v>
      </c>
      <c r="FI19459" s="55">
        <v>1</v>
      </c>
      <c r="FJ19459" s="55">
        <v>80000</v>
      </c>
      <c r="FK19459" s="55" t="s">
        <v>1249</v>
      </c>
      <c r="FL19459" s="55">
        <v>1.85</v>
      </c>
    </row>
    <row r="19460" ht="14.25" customHeight="1" outlineLevel="1" spans="162:168">
      <c r="FF19460" s="55">
        <v>19453</v>
      </c>
      <c r="FG19460" s="55" t="s">
        <v>1250</v>
      </c>
      <c r="FH19460" s="55" t="s">
        <v>1756</v>
      </c>
      <c r="FI19460" s="55">
        <v>1</v>
      </c>
      <c r="FJ19460" s="55">
        <v>130000</v>
      </c>
      <c r="FK19460" s="55" t="s">
        <v>1249</v>
      </c>
      <c r="FL19460" s="55">
        <v>1.85</v>
      </c>
    </row>
    <row r="19461" ht="14.25" customHeight="1" outlineLevel="1" spans="162:168">
      <c r="FF19461" s="55">
        <v>19454</v>
      </c>
      <c r="FG19461" s="55" t="s">
        <v>1250</v>
      </c>
      <c r="FH19461" s="55" t="s">
        <v>1756</v>
      </c>
      <c r="FI19461" s="55">
        <v>1</v>
      </c>
      <c r="FJ19461" s="55">
        <v>260000</v>
      </c>
      <c r="FK19461" s="55" t="s">
        <v>1249</v>
      </c>
      <c r="FL19461" s="55">
        <v>1.85</v>
      </c>
    </row>
    <row r="19462" ht="14.25" customHeight="1" outlineLevel="1" spans="162:168">
      <c r="FF19462" s="55">
        <v>19455</v>
      </c>
      <c r="FG19462" s="55" t="s">
        <v>1250</v>
      </c>
      <c r="FH19462" s="55" t="s">
        <v>1756</v>
      </c>
      <c r="FI19462" s="55">
        <v>1</v>
      </c>
      <c r="FJ19462" s="55">
        <v>400000</v>
      </c>
      <c r="FK19462" s="55" t="s">
        <v>1249</v>
      </c>
      <c r="FL19462" s="55">
        <v>1.85</v>
      </c>
    </row>
    <row r="19463" ht="14.25" customHeight="1" outlineLevel="1" spans="162:168">
      <c r="FF19463" s="55">
        <v>19456</v>
      </c>
      <c r="FG19463" s="55" t="s">
        <v>1250</v>
      </c>
      <c r="FH19463" s="55" t="s">
        <v>1756</v>
      </c>
      <c r="FI19463" s="55">
        <v>1</v>
      </c>
      <c r="FJ19463" s="55">
        <v>530000</v>
      </c>
      <c r="FK19463" s="55" t="s">
        <v>1249</v>
      </c>
      <c r="FL19463" s="55">
        <v>1.85</v>
      </c>
    </row>
    <row r="19464" ht="14.25" customHeight="1" outlineLevel="1" spans="162:168">
      <c r="FF19464" s="55">
        <v>19457</v>
      </c>
      <c r="FG19464" s="55" t="s">
        <v>1250</v>
      </c>
      <c r="FH19464" s="55" t="s">
        <v>1756</v>
      </c>
      <c r="FI19464" s="55">
        <v>1</v>
      </c>
      <c r="FJ19464" s="55">
        <v>540000</v>
      </c>
      <c r="FK19464" s="55" t="s">
        <v>1249</v>
      </c>
      <c r="FL19464" s="55">
        <v>1.85</v>
      </c>
    </row>
    <row r="19465" ht="14.25" customHeight="1" outlineLevel="1" spans="162:168">
      <c r="FF19465" s="55">
        <v>19458</v>
      </c>
      <c r="FG19465" s="55" t="s">
        <v>1250</v>
      </c>
      <c r="FH19465" s="55" t="s">
        <v>1756</v>
      </c>
      <c r="FI19465" s="55">
        <v>10</v>
      </c>
      <c r="FJ19465" s="55">
        <v>0</v>
      </c>
      <c r="FK19465" s="55" t="s">
        <v>1249</v>
      </c>
      <c r="FL19465" s="55">
        <v>1.85</v>
      </c>
    </row>
    <row r="19466" ht="14.25" customHeight="1" outlineLevel="1" spans="162:168">
      <c r="FF19466" s="55">
        <v>19459</v>
      </c>
      <c r="FG19466" s="55" t="s">
        <v>1250</v>
      </c>
      <c r="FH19466" s="55" t="s">
        <v>1756</v>
      </c>
      <c r="FI19466" s="55">
        <v>10</v>
      </c>
      <c r="FJ19466" s="55">
        <v>1000</v>
      </c>
      <c r="FK19466" s="55" t="s">
        <v>1249</v>
      </c>
      <c r="FL19466" s="55">
        <v>1.85</v>
      </c>
    </row>
    <row r="19467" ht="14.25" customHeight="1" outlineLevel="1" spans="162:168">
      <c r="FF19467" s="55">
        <v>19460</v>
      </c>
      <c r="FG19467" s="55" t="s">
        <v>1250</v>
      </c>
      <c r="FH19467" s="55" t="s">
        <v>1756</v>
      </c>
      <c r="FI19467" s="55">
        <v>10</v>
      </c>
      <c r="FJ19467" s="55">
        <v>2500</v>
      </c>
      <c r="FK19467" s="55" t="s">
        <v>1249</v>
      </c>
      <c r="FL19467" s="55">
        <v>1.85</v>
      </c>
    </row>
    <row r="19468" ht="14.25" customHeight="1" outlineLevel="1" spans="162:168">
      <c r="FF19468" s="55">
        <v>19461</v>
      </c>
      <c r="FG19468" s="55" t="s">
        <v>1250</v>
      </c>
      <c r="FH19468" s="55" t="s">
        <v>1756</v>
      </c>
      <c r="FI19468" s="55">
        <v>10</v>
      </c>
      <c r="FJ19468" s="55">
        <v>5000</v>
      </c>
      <c r="FK19468" s="55" t="s">
        <v>1249</v>
      </c>
      <c r="FL19468" s="55">
        <v>1.85</v>
      </c>
    </row>
    <row r="19469" ht="14.25" customHeight="1" outlineLevel="1" spans="162:168">
      <c r="FF19469" s="55">
        <v>19462</v>
      </c>
      <c r="FG19469" s="55" t="s">
        <v>1250</v>
      </c>
      <c r="FH19469" s="55" t="s">
        <v>1756</v>
      </c>
      <c r="FI19469" s="55">
        <v>10</v>
      </c>
      <c r="FJ19469" s="55">
        <v>10000</v>
      </c>
      <c r="FK19469" s="55" t="s">
        <v>1249</v>
      </c>
      <c r="FL19469" s="55">
        <v>1.85</v>
      </c>
    </row>
    <row r="19470" ht="14.25" customHeight="1" outlineLevel="1" spans="162:168">
      <c r="FF19470" s="55">
        <v>19463</v>
      </c>
      <c r="FG19470" s="55" t="s">
        <v>1250</v>
      </c>
      <c r="FH19470" s="55" t="s">
        <v>1756</v>
      </c>
      <c r="FI19470" s="55">
        <v>10</v>
      </c>
      <c r="FJ19470" s="55">
        <v>25000</v>
      </c>
      <c r="FK19470" s="55" t="s">
        <v>1249</v>
      </c>
      <c r="FL19470" s="55">
        <v>1.85</v>
      </c>
    </row>
    <row r="19471" ht="14.25" customHeight="1" outlineLevel="1" spans="162:168">
      <c r="FF19471" s="55">
        <v>19464</v>
      </c>
      <c r="FG19471" s="55" t="s">
        <v>1250</v>
      </c>
      <c r="FH19471" s="55" t="s">
        <v>1756</v>
      </c>
      <c r="FI19471" s="55">
        <v>10</v>
      </c>
      <c r="FJ19471" s="55">
        <v>50000</v>
      </c>
      <c r="FK19471" s="55" t="s">
        <v>1249</v>
      </c>
      <c r="FL19471" s="55">
        <v>1.85</v>
      </c>
    </row>
    <row r="19472" ht="14.25" customHeight="1" outlineLevel="1" spans="162:168">
      <c r="FF19472" s="55">
        <v>19465</v>
      </c>
      <c r="FG19472" s="55" t="s">
        <v>1250</v>
      </c>
      <c r="FH19472" s="55" t="s">
        <v>1756</v>
      </c>
      <c r="FI19472" s="55">
        <v>10</v>
      </c>
      <c r="FJ19472" s="55">
        <v>80000</v>
      </c>
      <c r="FK19472" s="55" t="s">
        <v>1249</v>
      </c>
      <c r="FL19472" s="55">
        <v>1.85</v>
      </c>
    </row>
    <row r="19473" ht="14.25" customHeight="1" outlineLevel="1" spans="162:168">
      <c r="FF19473" s="55">
        <v>19466</v>
      </c>
      <c r="FG19473" s="55" t="s">
        <v>1250</v>
      </c>
      <c r="FH19473" s="55" t="s">
        <v>1756</v>
      </c>
      <c r="FI19473" s="55">
        <v>10</v>
      </c>
      <c r="FJ19473" s="55">
        <v>130000</v>
      </c>
      <c r="FK19473" s="55" t="s">
        <v>1249</v>
      </c>
      <c r="FL19473" s="55">
        <v>1.85</v>
      </c>
    </row>
    <row r="19474" ht="14.25" customHeight="1" outlineLevel="1" spans="162:168">
      <c r="FF19474" s="55">
        <v>19467</v>
      </c>
      <c r="FG19474" s="55" t="s">
        <v>1250</v>
      </c>
      <c r="FH19474" s="55" t="s">
        <v>1756</v>
      </c>
      <c r="FI19474" s="55">
        <v>10</v>
      </c>
      <c r="FJ19474" s="55">
        <v>260000</v>
      </c>
      <c r="FK19474" s="55" t="s">
        <v>1249</v>
      </c>
      <c r="FL19474" s="55">
        <v>1.85</v>
      </c>
    </row>
    <row r="19475" ht="14.25" customHeight="1" outlineLevel="1" spans="162:168">
      <c r="FF19475" s="55">
        <v>19468</v>
      </c>
      <c r="FG19475" s="55" t="s">
        <v>1250</v>
      </c>
      <c r="FH19475" s="55" t="s">
        <v>1756</v>
      </c>
      <c r="FI19475" s="55">
        <v>10</v>
      </c>
      <c r="FJ19475" s="55">
        <v>400000</v>
      </c>
      <c r="FK19475" s="55" t="s">
        <v>1249</v>
      </c>
      <c r="FL19475" s="55">
        <v>1.85</v>
      </c>
    </row>
    <row r="19476" ht="14.25" customHeight="1" outlineLevel="1" spans="162:168">
      <c r="FF19476" s="55">
        <v>19469</v>
      </c>
      <c r="FG19476" s="55" t="s">
        <v>1250</v>
      </c>
      <c r="FH19476" s="55" t="s">
        <v>1756</v>
      </c>
      <c r="FI19476" s="55">
        <v>10</v>
      </c>
      <c r="FJ19476" s="55">
        <v>530000</v>
      </c>
      <c r="FK19476" s="55" t="s">
        <v>1249</v>
      </c>
      <c r="FL19476" s="55">
        <v>1.85</v>
      </c>
    </row>
    <row r="19477" ht="14.25" customHeight="1" outlineLevel="1" spans="162:168">
      <c r="FF19477" s="55">
        <v>19470</v>
      </c>
      <c r="FG19477" s="55" t="s">
        <v>1250</v>
      </c>
      <c r="FH19477" s="55" t="s">
        <v>1756</v>
      </c>
      <c r="FI19477" s="55">
        <v>10</v>
      </c>
      <c r="FJ19477" s="55">
        <v>540000</v>
      </c>
      <c r="FK19477" s="55" t="s">
        <v>1249</v>
      </c>
      <c r="FL19477" s="55">
        <v>1.85</v>
      </c>
    </row>
    <row r="19478" ht="14.25" customHeight="1" outlineLevel="1" spans="162:168">
      <c r="FF19478" s="55">
        <v>19471</v>
      </c>
      <c r="FG19478" s="55" t="s">
        <v>1250</v>
      </c>
      <c r="FH19478" s="55" t="s">
        <v>1756</v>
      </c>
      <c r="FI19478" s="55">
        <v>11</v>
      </c>
      <c r="FJ19478" s="55">
        <v>0</v>
      </c>
      <c r="FK19478" s="55" t="s">
        <v>1249</v>
      </c>
      <c r="FL19478" s="55">
        <v>1.85</v>
      </c>
    </row>
    <row r="19479" ht="14.25" customHeight="1" outlineLevel="1" spans="162:168">
      <c r="FF19479" s="55">
        <v>19472</v>
      </c>
      <c r="FG19479" s="55" t="s">
        <v>1250</v>
      </c>
      <c r="FH19479" s="55" t="s">
        <v>1756</v>
      </c>
      <c r="FI19479" s="55">
        <v>11</v>
      </c>
      <c r="FJ19479" s="55">
        <v>1000</v>
      </c>
      <c r="FK19479" s="55" t="s">
        <v>1249</v>
      </c>
      <c r="FL19479" s="55">
        <v>1.85</v>
      </c>
    </row>
    <row r="19480" ht="14.25" customHeight="1" outlineLevel="1" spans="162:168">
      <c r="FF19480" s="55">
        <v>19473</v>
      </c>
      <c r="FG19480" s="55" t="s">
        <v>1250</v>
      </c>
      <c r="FH19480" s="55" t="s">
        <v>1756</v>
      </c>
      <c r="FI19480" s="55">
        <v>11</v>
      </c>
      <c r="FJ19480" s="55">
        <v>2500</v>
      </c>
      <c r="FK19480" s="55" t="s">
        <v>1249</v>
      </c>
      <c r="FL19480" s="55">
        <v>1.85</v>
      </c>
    </row>
    <row r="19481" ht="14.25" customHeight="1" outlineLevel="1" spans="162:168">
      <c r="FF19481" s="55">
        <v>19474</v>
      </c>
      <c r="FG19481" s="55" t="s">
        <v>1250</v>
      </c>
      <c r="FH19481" s="55" t="s">
        <v>1756</v>
      </c>
      <c r="FI19481" s="55">
        <v>11</v>
      </c>
      <c r="FJ19481" s="55">
        <v>5000</v>
      </c>
      <c r="FK19481" s="55" t="s">
        <v>1249</v>
      </c>
      <c r="FL19481" s="55">
        <v>1.85</v>
      </c>
    </row>
    <row r="19482" ht="14.25" customHeight="1" outlineLevel="1" spans="162:168">
      <c r="FF19482" s="55">
        <v>19475</v>
      </c>
      <c r="FG19482" s="55" t="s">
        <v>1250</v>
      </c>
      <c r="FH19482" s="55" t="s">
        <v>1756</v>
      </c>
      <c r="FI19482" s="55">
        <v>11</v>
      </c>
      <c r="FJ19482" s="55">
        <v>10000</v>
      </c>
      <c r="FK19482" s="55" t="s">
        <v>1249</v>
      </c>
      <c r="FL19482" s="55">
        <v>1.85</v>
      </c>
    </row>
    <row r="19483" ht="14.25" customHeight="1" outlineLevel="1" spans="162:168">
      <c r="FF19483" s="55">
        <v>19476</v>
      </c>
      <c r="FG19483" s="55" t="s">
        <v>1250</v>
      </c>
      <c r="FH19483" s="55" t="s">
        <v>1756</v>
      </c>
      <c r="FI19483" s="55">
        <v>11</v>
      </c>
      <c r="FJ19483" s="55">
        <v>25000</v>
      </c>
      <c r="FK19483" s="55" t="s">
        <v>1249</v>
      </c>
      <c r="FL19483" s="55">
        <v>1.85</v>
      </c>
    </row>
    <row r="19484" ht="14.25" customHeight="1" outlineLevel="1" spans="162:168">
      <c r="FF19484" s="55">
        <v>19477</v>
      </c>
      <c r="FG19484" s="55" t="s">
        <v>1250</v>
      </c>
      <c r="FH19484" s="55" t="s">
        <v>1756</v>
      </c>
      <c r="FI19484" s="55">
        <v>11</v>
      </c>
      <c r="FJ19484" s="55">
        <v>50000</v>
      </c>
      <c r="FK19484" s="55" t="s">
        <v>1249</v>
      </c>
      <c r="FL19484" s="55">
        <v>1.85</v>
      </c>
    </row>
    <row r="19485" ht="14.25" customHeight="1" outlineLevel="1" spans="162:168">
      <c r="FF19485" s="55">
        <v>19478</v>
      </c>
      <c r="FG19485" s="55" t="s">
        <v>1250</v>
      </c>
      <c r="FH19485" s="55" t="s">
        <v>1756</v>
      </c>
      <c r="FI19485" s="55">
        <v>11</v>
      </c>
      <c r="FJ19485" s="55">
        <v>80000</v>
      </c>
      <c r="FK19485" s="55" t="s">
        <v>1249</v>
      </c>
      <c r="FL19485" s="55">
        <v>1.85</v>
      </c>
    </row>
    <row r="19486" ht="14.25" customHeight="1" outlineLevel="1" spans="162:168">
      <c r="FF19486" s="55">
        <v>19479</v>
      </c>
      <c r="FG19486" s="55" t="s">
        <v>1250</v>
      </c>
      <c r="FH19486" s="55" t="s">
        <v>1756</v>
      </c>
      <c r="FI19486" s="55">
        <v>11</v>
      </c>
      <c r="FJ19486" s="55">
        <v>130000</v>
      </c>
      <c r="FK19486" s="55" t="s">
        <v>1249</v>
      </c>
      <c r="FL19486" s="55">
        <v>1.85</v>
      </c>
    </row>
    <row r="19487" ht="14.25" customHeight="1" outlineLevel="1" spans="162:168">
      <c r="FF19487" s="55">
        <v>19480</v>
      </c>
      <c r="FG19487" s="55" t="s">
        <v>1250</v>
      </c>
      <c r="FH19487" s="55" t="s">
        <v>1756</v>
      </c>
      <c r="FI19487" s="55">
        <v>11</v>
      </c>
      <c r="FJ19487" s="55">
        <v>260000</v>
      </c>
      <c r="FK19487" s="55" t="s">
        <v>1249</v>
      </c>
      <c r="FL19487" s="55">
        <v>1.85</v>
      </c>
    </row>
    <row r="19488" ht="14.25" customHeight="1" outlineLevel="1" spans="162:168">
      <c r="FF19488" s="55">
        <v>19481</v>
      </c>
      <c r="FG19488" s="55" t="s">
        <v>1250</v>
      </c>
      <c r="FH19488" s="55" t="s">
        <v>1756</v>
      </c>
      <c r="FI19488" s="55">
        <v>11</v>
      </c>
      <c r="FJ19488" s="55">
        <v>400000</v>
      </c>
      <c r="FK19488" s="55" t="s">
        <v>1249</v>
      </c>
      <c r="FL19488" s="55">
        <v>1.85</v>
      </c>
    </row>
    <row r="19489" ht="14.25" customHeight="1" outlineLevel="1" spans="162:168">
      <c r="FF19489" s="55">
        <v>19482</v>
      </c>
      <c r="FG19489" s="55" t="s">
        <v>1250</v>
      </c>
      <c r="FH19489" s="55" t="s">
        <v>1756</v>
      </c>
      <c r="FI19489" s="55">
        <v>11</v>
      </c>
      <c r="FJ19489" s="55">
        <v>530000</v>
      </c>
      <c r="FK19489" s="55" t="s">
        <v>1249</v>
      </c>
      <c r="FL19489" s="55">
        <v>1.85</v>
      </c>
    </row>
    <row r="19490" ht="14.25" customHeight="1" outlineLevel="1" spans="162:168">
      <c r="FF19490" s="55">
        <v>19483</v>
      </c>
      <c r="FG19490" s="55" t="s">
        <v>1250</v>
      </c>
      <c r="FH19490" s="55" t="s">
        <v>1756</v>
      </c>
      <c r="FI19490" s="55">
        <v>11</v>
      </c>
      <c r="FJ19490" s="55">
        <v>540000</v>
      </c>
      <c r="FK19490" s="55" t="s">
        <v>1249</v>
      </c>
      <c r="FL19490" s="55">
        <v>1.85</v>
      </c>
    </row>
    <row r="19491" ht="14.25" customHeight="1" outlineLevel="1" spans="162:168">
      <c r="FF19491" s="55">
        <v>19484</v>
      </c>
      <c r="FG19491" s="55" t="s">
        <v>1250</v>
      </c>
      <c r="FH19491" s="55" t="s">
        <v>1756</v>
      </c>
      <c r="FI19491" s="55">
        <v>12</v>
      </c>
      <c r="FJ19491" s="55">
        <v>0</v>
      </c>
      <c r="FK19491" s="55" t="s">
        <v>1249</v>
      </c>
      <c r="FL19491" s="55">
        <v>1.85</v>
      </c>
    </row>
    <row r="19492" ht="14.25" customHeight="1" outlineLevel="1" spans="162:168">
      <c r="FF19492" s="55">
        <v>19485</v>
      </c>
      <c r="FG19492" s="55" t="s">
        <v>1250</v>
      </c>
      <c r="FH19492" s="55" t="s">
        <v>1756</v>
      </c>
      <c r="FI19492" s="55">
        <v>12</v>
      </c>
      <c r="FJ19492" s="55">
        <v>1000</v>
      </c>
      <c r="FK19492" s="55" t="s">
        <v>1249</v>
      </c>
      <c r="FL19492" s="55">
        <v>1.85</v>
      </c>
    </row>
    <row r="19493" ht="14.25" customHeight="1" outlineLevel="1" spans="162:168">
      <c r="FF19493" s="55">
        <v>19486</v>
      </c>
      <c r="FG19493" s="55" t="s">
        <v>1250</v>
      </c>
      <c r="FH19493" s="55" t="s">
        <v>1756</v>
      </c>
      <c r="FI19493" s="55">
        <v>12</v>
      </c>
      <c r="FJ19493" s="55">
        <v>2500</v>
      </c>
      <c r="FK19493" s="55" t="s">
        <v>1249</v>
      </c>
      <c r="FL19493" s="55">
        <v>1.85</v>
      </c>
    </row>
    <row r="19494" ht="14.25" customHeight="1" outlineLevel="1" spans="162:168">
      <c r="FF19494" s="55">
        <v>19487</v>
      </c>
      <c r="FG19494" s="55" t="s">
        <v>1250</v>
      </c>
      <c r="FH19494" s="55" t="s">
        <v>1756</v>
      </c>
      <c r="FI19494" s="55">
        <v>12</v>
      </c>
      <c r="FJ19494" s="55">
        <v>10000</v>
      </c>
      <c r="FK19494" s="55" t="s">
        <v>1249</v>
      </c>
      <c r="FL19494" s="55">
        <v>1.85</v>
      </c>
    </row>
    <row r="19495" ht="14.25" customHeight="1" outlineLevel="1" spans="162:168">
      <c r="FF19495" s="55">
        <v>19488</v>
      </c>
      <c r="FG19495" s="55" t="s">
        <v>1250</v>
      </c>
      <c r="FH19495" s="55" t="s">
        <v>1756</v>
      </c>
      <c r="FI19495" s="55">
        <v>12</v>
      </c>
      <c r="FJ19495" s="55">
        <v>25000</v>
      </c>
      <c r="FK19495" s="55" t="s">
        <v>1249</v>
      </c>
      <c r="FL19495" s="55">
        <v>1.85</v>
      </c>
    </row>
    <row r="19496" ht="14.25" customHeight="1" outlineLevel="1" spans="162:168">
      <c r="FF19496" s="55">
        <v>19489</v>
      </c>
      <c r="FG19496" s="55" t="s">
        <v>1250</v>
      </c>
      <c r="FH19496" s="55" t="s">
        <v>1756</v>
      </c>
      <c r="FI19496" s="55">
        <v>12</v>
      </c>
      <c r="FJ19496" s="55">
        <v>50000</v>
      </c>
      <c r="FK19496" s="55" t="s">
        <v>1249</v>
      </c>
      <c r="FL19496" s="55">
        <v>1.85</v>
      </c>
    </row>
    <row r="19497" ht="14.25" customHeight="1" outlineLevel="1" spans="162:168">
      <c r="FF19497" s="55">
        <v>19490</v>
      </c>
      <c r="FG19497" s="55" t="s">
        <v>1250</v>
      </c>
      <c r="FH19497" s="55" t="s">
        <v>1756</v>
      </c>
      <c r="FI19497" s="55">
        <v>12</v>
      </c>
      <c r="FJ19497" s="55">
        <v>80000</v>
      </c>
      <c r="FK19497" s="55" t="s">
        <v>1249</v>
      </c>
      <c r="FL19497" s="55">
        <v>1.85</v>
      </c>
    </row>
    <row r="19498" ht="14.25" customHeight="1" outlineLevel="1" spans="162:168">
      <c r="FF19498" s="55">
        <v>19491</v>
      </c>
      <c r="FG19498" s="55" t="s">
        <v>1250</v>
      </c>
      <c r="FH19498" s="55" t="s">
        <v>1756</v>
      </c>
      <c r="FI19498" s="55">
        <v>12</v>
      </c>
      <c r="FJ19498" s="55">
        <v>130000</v>
      </c>
      <c r="FK19498" s="55" t="s">
        <v>1249</v>
      </c>
      <c r="FL19498" s="55">
        <v>1.85</v>
      </c>
    </row>
    <row r="19499" ht="14.25" customHeight="1" outlineLevel="1" spans="162:168">
      <c r="FF19499" s="55">
        <v>19492</v>
      </c>
      <c r="FG19499" s="55" t="s">
        <v>1250</v>
      </c>
      <c r="FH19499" s="55" t="s">
        <v>1756</v>
      </c>
      <c r="FI19499" s="55">
        <v>12</v>
      </c>
      <c r="FJ19499" s="55">
        <v>260000</v>
      </c>
      <c r="FK19499" s="55" t="s">
        <v>1249</v>
      </c>
      <c r="FL19499" s="55">
        <v>1.85</v>
      </c>
    </row>
    <row r="19500" ht="14.25" customHeight="1" outlineLevel="1" spans="162:168">
      <c r="FF19500" s="55">
        <v>19493</v>
      </c>
      <c r="FG19500" s="55" t="s">
        <v>1250</v>
      </c>
      <c r="FH19500" s="55" t="s">
        <v>1756</v>
      </c>
      <c r="FI19500" s="55">
        <v>12</v>
      </c>
      <c r="FJ19500" s="55">
        <v>400000</v>
      </c>
      <c r="FK19500" s="55" t="s">
        <v>1249</v>
      </c>
      <c r="FL19500" s="55">
        <v>1.85</v>
      </c>
    </row>
    <row r="19501" ht="14.25" customHeight="1" outlineLevel="1" spans="162:168">
      <c r="FF19501" s="55">
        <v>19494</v>
      </c>
      <c r="FG19501" s="55" t="s">
        <v>1250</v>
      </c>
      <c r="FH19501" s="55" t="s">
        <v>1756</v>
      </c>
      <c r="FI19501" s="55">
        <v>12</v>
      </c>
      <c r="FJ19501" s="55">
        <v>530000</v>
      </c>
      <c r="FK19501" s="55" t="s">
        <v>1249</v>
      </c>
      <c r="FL19501" s="55">
        <v>1.85</v>
      </c>
    </row>
    <row r="19502" ht="14.25" customHeight="1" outlineLevel="1" spans="162:168">
      <c r="FF19502" s="55">
        <v>19495</v>
      </c>
      <c r="FG19502" s="55" t="s">
        <v>1250</v>
      </c>
      <c r="FH19502" s="55" t="s">
        <v>1756</v>
      </c>
      <c r="FI19502" s="55">
        <v>12</v>
      </c>
      <c r="FJ19502" s="55">
        <v>540000</v>
      </c>
      <c r="FK19502" s="55" t="s">
        <v>1249</v>
      </c>
      <c r="FL19502" s="55">
        <v>1.85</v>
      </c>
    </row>
    <row r="19503" ht="14.25" customHeight="1" outlineLevel="1" spans="162:168">
      <c r="FF19503" s="55">
        <v>19496</v>
      </c>
      <c r="FG19503" s="55" t="s">
        <v>1250</v>
      </c>
      <c r="FH19503" s="55" t="s">
        <v>1756</v>
      </c>
      <c r="FI19503" s="55">
        <v>13</v>
      </c>
      <c r="FJ19503" s="55">
        <v>0</v>
      </c>
      <c r="FK19503" s="55" t="s">
        <v>1249</v>
      </c>
      <c r="FL19503" s="55">
        <v>1.85</v>
      </c>
    </row>
    <row r="19504" ht="14.25" customHeight="1" outlineLevel="1" spans="162:168">
      <c r="FF19504" s="55">
        <v>19497</v>
      </c>
      <c r="FG19504" s="55" t="s">
        <v>1250</v>
      </c>
      <c r="FH19504" s="55" t="s">
        <v>1756</v>
      </c>
      <c r="FI19504" s="55">
        <v>13</v>
      </c>
      <c r="FJ19504" s="55">
        <v>1000</v>
      </c>
      <c r="FK19504" s="55" t="s">
        <v>1249</v>
      </c>
      <c r="FL19504" s="55">
        <v>1.85</v>
      </c>
    </row>
    <row r="19505" ht="14.25" customHeight="1" outlineLevel="1" spans="162:168">
      <c r="FF19505" s="55">
        <v>19498</v>
      </c>
      <c r="FG19505" s="55" t="s">
        <v>1250</v>
      </c>
      <c r="FH19505" s="55" t="s">
        <v>1756</v>
      </c>
      <c r="FI19505" s="55">
        <v>13</v>
      </c>
      <c r="FJ19505" s="55">
        <v>2500</v>
      </c>
      <c r="FK19505" s="55" t="s">
        <v>1249</v>
      </c>
      <c r="FL19505" s="55">
        <v>1.85</v>
      </c>
    </row>
    <row r="19506" ht="14.25" customHeight="1" outlineLevel="1" spans="162:168">
      <c r="FF19506" s="55">
        <v>19499</v>
      </c>
      <c r="FG19506" s="55" t="s">
        <v>1250</v>
      </c>
      <c r="FH19506" s="55" t="s">
        <v>1756</v>
      </c>
      <c r="FI19506" s="55">
        <v>13</v>
      </c>
      <c r="FJ19506" s="55">
        <v>5000</v>
      </c>
      <c r="FK19506" s="55" t="s">
        <v>1249</v>
      </c>
      <c r="FL19506" s="55">
        <v>1.85</v>
      </c>
    </row>
    <row r="19507" ht="14.25" customHeight="1" outlineLevel="1" spans="162:168">
      <c r="FF19507" s="55">
        <v>19500</v>
      </c>
      <c r="FG19507" s="55" t="s">
        <v>1250</v>
      </c>
      <c r="FH19507" s="55" t="s">
        <v>1756</v>
      </c>
      <c r="FI19507" s="55">
        <v>13</v>
      </c>
      <c r="FJ19507" s="55">
        <v>10000</v>
      </c>
      <c r="FK19507" s="55" t="s">
        <v>1249</v>
      </c>
      <c r="FL19507" s="55">
        <v>1.85</v>
      </c>
    </row>
    <row r="19508" ht="14.25" customHeight="1" outlineLevel="1" spans="162:168">
      <c r="FF19508" s="55">
        <v>19501</v>
      </c>
      <c r="FG19508" s="55" t="s">
        <v>1250</v>
      </c>
      <c r="FH19508" s="55" t="s">
        <v>1756</v>
      </c>
      <c r="FI19508" s="55">
        <v>13</v>
      </c>
      <c r="FJ19508" s="55">
        <v>25000</v>
      </c>
      <c r="FK19508" s="55" t="s">
        <v>1249</v>
      </c>
      <c r="FL19508" s="55">
        <v>1.85</v>
      </c>
    </row>
    <row r="19509" ht="14.25" customHeight="1" outlineLevel="1" spans="162:168">
      <c r="FF19509" s="55">
        <v>19502</v>
      </c>
      <c r="FG19509" s="55" t="s">
        <v>1250</v>
      </c>
      <c r="FH19509" s="55" t="s">
        <v>1756</v>
      </c>
      <c r="FI19509" s="55">
        <v>13</v>
      </c>
      <c r="FJ19509" s="55">
        <v>50000</v>
      </c>
      <c r="FK19509" s="55" t="s">
        <v>1249</v>
      </c>
      <c r="FL19509" s="55">
        <v>1.85</v>
      </c>
    </row>
    <row r="19510" ht="14.25" customHeight="1" outlineLevel="1" spans="162:168">
      <c r="FF19510" s="55">
        <v>19503</v>
      </c>
      <c r="FG19510" s="55" t="s">
        <v>1250</v>
      </c>
      <c r="FH19510" s="55" t="s">
        <v>1756</v>
      </c>
      <c r="FI19510" s="55">
        <v>13</v>
      </c>
      <c r="FJ19510" s="55">
        <v>80000</v>
      </c>
      <c r="FK19510" s="55" t="s">
        <v>1249</v>
      </c>
      <c r="FL19510" s="55">
        <v>1.85</v>
      </c>
    </row>
    <row r="19511" ht="14.25" customHeight="1" outlineLevel="1" spans="162:168">
      <c r="FF19511" s="55">
        <v>19504</v>
      </c>
      <c r="FG19511" s="55" t="s">
        <v>1250</v>
      </c>
      <c r="FH19511" s="55" t="s">
        <v>1756</v>
      </c>
      <c r="FI19511" s="55">
        <v>13</v>
      </c>
      <c r="FJ19511" s="55">
        <v>130000</v>
      </c>
      <c r="FK19511" s="55" t="s">
        <v>1249</v>
      </c>
      <c r="FL19511" s="55">
        <v>1.85</v>
      </c>
    </row>
    <row r="19512" ht="14.25" customHeight="1" outlineLevel="1" spans="162:168">
      <c r="FF19512" s="55">
        <v>19505</v>
      </c>
      <c r="FG19512" s="55" t="s">
        <v>1250</v>
      </c>
      <c r="FH19512" s="55" t="s">
        <v>1756</v>
      </c>
      <c r="FI19512" s="55">
        <v>13</v>
      </c>
      <c r="FJ19512" s="55">
        <v>260000</v>
      </c>
      <c r="FK19512" s="55" t="s">
        <v>1249</v>
      </c>
      <c r="FL19512" s="55">
        <v>1.85</v>
      </c>
    </row>
    <row r="19513" ht="14.25" customHeight="1" outlineLevel="1" spans="162:168">
      <c r="FF19513" s="55">
        <v>19506</v>
      </c>
      <c r="FG19513" s="55" t="s">
        <v>1250</v>
      </c>
      <c r="FH19513" s="55" t="s">
        <v>1756</v>
      </c>
      <c r="FI19513" s="55">
        <v>13</v>
      </c>
      <c r="FJ19513" s="55">
        <v>400000</v>
      </c>
      <c r="FK19513" s="55" t="s">
        <v>1249</v>
      </c>
      <c r="FL19513" s="55">
        <v>1.85</v>
      </c>
    </row>
    <row r="19514" ht="14.25" customHeight="1" outlineLevel="1" spans="162:168">
      <c r="FF19514" s="55">
        <v>19507</v>
      </c>
      <c r="FG19514" s="55" t="s">
        <v>1250</v>
      </c>
      <c r="FH19514" s="55" t="s">
        <v>1756</v>
      </c>
      <c r="FI19514" s="55">
        <v>13</v>
      </c>
      <c r="FJ19514" s="55">
        <v>530000</v>
      </c>
      <c r="FK19514" s="55" t="s">
        <v>1249</v>
      </c>
      <c r="FL19514" s="55">
        <v>1.85</v>
      </c>
    </row>
    <row r="19515" ht="14.25" customHeight="1" outlineLevel="1" spans="162:168">
      <c r="FF19515" s="55">
        <v>19508</v>
      </c>
      <c r="FG19515" s="55" t="s">
        <v>1250</v>
      </c>
      <c r="FH19515" s="55" t="s">
        <v>1756</v>
      </c>
      <c r="FI19515" s="55">
        <v>13</v>
      </c>
      <c r="FJ19515" s="55">
        <v>540000</v>
      </c>
      <c r="FK19515" s="55" t="s">
        <v>1249</v>
      </c>
      <c r="FL19515" s="55">
        <v>1.85</v>
      </c>
    </row>
    <row r="19516" ht="14.25" customHeight="1" outlineLevel="1" spans="162:168">
      <c r="FF19516" s="55">
        <v>19509</v>
      </c>
      <c r="FG19516" s="55" t="s">
        <v>1250</v>
      </c>
      <c r="FH19516" s="55" t="s">
        <v>1756</v>
      </c>
      <c r="FI19516" s="55">
        <v>14</v>
      </c>
      <c r="FJ19516" s="55">
        <v>0</v>
      </c>
      <c r="FK19516" s="55" t="s">
        <v>1249</v>
      </c>
      <c r="FL19516" s="55">
        <v>1.85</v>
      </c>
    </row>
    <row r="19517" ht="14.25" customHeight="1" outlineLevel="1" spans="162:168">
      <c r="FF19517" s="55">
        <v>19510</v>
      </c>
      <c r="FG19517" s="55" t="s">
        <v>1250</v>
      </c>
      <c r="FH19517" s="55" t="s">
        <v>1756</v>
      </c>
      <c r="FI19517" s="55">
        <v>14</v>
      </c>
      <c r="FJ19517" s="55">
        <v>1000</v>
      </c>
      <c r="FK19517" s="55" t="s">
        <v>1249</v>
      </c>
      <c r="FL19517" s="55">
        <v>1.85</v>
      </c>
    </row>
    <row r="19518" ht="14.25" customHeight="1" outlineLevel="1" spans="162:168">
      <c r="FF19518" s="55">
        <v>19511</v>
      </c>
      <c r="FG19518" s="55" t="s">
        <v>1250</v>
      </c>
      <c r="FH19518" s="55" t="s">
        <v>1756</v>
      </c>
      <c r="FI19518" s="55">
        <v>14</v>
      </c>
      <c r="FJ19518" s="55">
        <v>2500</v>
      </c>
      <c r="FK19518" s="55" t="s">
        <v>1249</v>
      </c>
      <c r="FL19518" s="55">
        <v>1.85</v>
      </c>
    </row>
    <row r="19519" ht="14.25" customHeight="1" outlineLevel="1" spans="162:168">
      <c r="FF19519" s="55">
        <v>19512</v>
      </c>
      <c r="FG19519" s="55" t="s">
        <v>1250</v>
      </c>
      <c r="FH19519" s="55" t="s">
        <v>1756</v>
      </c>
      <c r="FI19519" s="55">
        <v>14</v>
      </c>
      <c r="FJ19519" s="55">
        <v>5000</v>
      </c>
      <c r="FK19519" s="55" t="s">
        <v>1249</v>
      </c>
      <c r="FL19519" s="55">
        <v>1.85</v>
      </c>
    </row>
    <row r="19520" ht="14.25" customHeight="1" outlineLevel="1" spans="162:168">
      <c r="FF19520" s="55">
        <v>19513</v>
      </c>
      <c r="FG19520" s="55" t="s">
        <v>1250</v>
      </c>
      <c r="FH19520" s="55" t="s">
        <v>1756</v>
      </c>
      <c r="FI19520" s="55">
        <v>14</v>
      </c>
      <c r="FJ19520" s="55">
        <v>10000</v>
      </c>
      <c r="FK19520" s="55" t="s">
        <v>1249</v>
      </c>
      <c r="FL19520" s="55">
        <v>1.85</v>
      </c>
    </row>
    <row r="19521" ht="14.25" customHeight="1" outlineLevel="1" spans="162:168">
      <c r="FF19521" s="55">
        <v>19514</v>
      </c>
      <c r="FG19521" s="55" t="s">
        <v>1250</v>
      </c>
      <c r="FH19521" s="55" t="s">
        <v>1756</v>
      </c>
      <c r="FI19521" s="55">
        <v>14</v>
      </c>
      <c r="FJ19521" s="55">
        <v>25000</v>
      </c>
      <c r="FK19521" s="55" t="s">
        <v>1249</v>
      </c>
      <c r="FL19521" s="55">
        <v>1.85</v>
      </c>
    </row>
    <row r="19522" ht="14.25" customHeight="1" outlineLevel="1" spans="162:168">
      <c r="FF19522" s="55">
        <v>19515</v>
      </c>
      <c r="FG19522" s="55" t="s">
        <v>1250</v>
      </c>
      <c r="FH19522" s="55" t="s">
        <v>1756</v>
      </c>
      <c r="FI19522" s="55">
        <v>14</v>
      </c>
      <c r="FJ19522" s="55">
        <v>50000</v>
      </c>
      <c r="FK19522" s="55" t="s">
        <v>1249</v>
      </c>
      <c r="FL19522" s="55">
        <v>1.85</v>
      </c>
    </row>
    <row r="19523" ht="14.25" customHeight="1" outlineLevel="1" spans="162:168">
      <c r="FF19523" s="55">
        <v>19516</v>
      </c>
      <c r="FG19523" s="55" t="s">
        <v>1250</v>
      </c>
      <c r="FH19523" s="55" t="s">
        <v>1756</v>
      </c>
      <c r="FI19523" s="55">
        <v>14</v>
      </c>
      <c r="FJ19523" s="55">
        <v>80000</v>
      </c>
      <c r="FK19523" s="55" t="s">
        <v>1249</v>
      </c>
      <c r="FL19523" s="55">
        <v>1.85</v>
      </c>
    </row>
    <row r="19524" ht="14.25" customHeight="1" outlineLevel="1" spans="162:168">
      <c r="FF19524" s="55">
        <v>19517</v>
      </c>
      <c r="FG19524" s="55" t="s">
        <v>1250</v>
      </c>
      <c r="FH19524" s="55" t="s">
        <v>1756</v>
      </c>
      <c r="FI19524" s="55">
        <v>14</v>
      </c>
      <c r="FJ19524" s="55">
        <v>130000</v>
      </c>
      <c r="FK19524" s="55" t="s">
        <v>1249</v>
      </c>
      <c r="FL19524" s="55">
        <v>1.85</v>
      </c>
    </row>
    <row r="19525" ht="14.25" customHeight="1" outlineLevel="1" spans="162:168">
      <c r="FF19525" s="55">
        <v>19518</v>
      </c>
      <c r="FG19525" s="55" t="s">
        <v>1250</v>
      </c>
      <c r="FH19525" s="55" t="s">
        <v>1756</v>
      </c>
      <c r="FI19525" s="55">
        <v>14</v>
      </c>
      <c r="FJ19525" s="55">
        <v>260000</v>
      </c>
      <c r="FK19525" s="55" t="s">
        <v>1249</v>
      </c>
      <c r="FL19525" s="55">
        <v>1.85</v>
      </c>
    </row>
    <row r="19526" ht="14.25" customHeight="1" outlineLevel="1" spans="162:168">
      <c r="FF19526" s="55">
        <v>19519</v>
      </c>
      <c r="FG19526" s="55" t="s">
        <v>1250</v>
      </c>
      <c r="FH19526" s="55" t="s">
        <v>1756</v>
      </c>
      <c r="FI19526" s="55">
        <v>14</v>
      </c>
      <c r="FJ19526" s="55">
        <v>400000</v>
      </c>
      <c r="FK19526" s="55" t="s">
        <v>1249</v>
      </c>
      <c r="FL19526" s="55">
        <v>1.85</v>
      </c>
    </row>
    <row r="19527" ht="14.25" customHeight="1" outlineLevel="1" spans="162:168">
      <c r="FF19527" s="55">
        <v>19520</v>
      </c>
      <c r="FG19527" s="55" t="s">
        <v>1250</v>
      </c>
      <c r="FH19527" s="55" t="s">
        <v>1756</v>
      </c>
      <c r="FI19527" s="55">
        <v>14</v>
      </c>
      <c r="FJ19527" s="55">
        <v>530000</v>
      </c>
      <c r="FK19527" s="55" t="s">
        <v>1249</v>
      </c>
      <c r="FL19527" s="55">
        <v>1.85</v>
      </c>
    </row>
    <row r="19528" ht="14.25" customHeight="1" outlineLevel="1" spans="162:168">
      <c r="FF19528" s="55">
        <v>19521</v>
      </c>
      <c r="FG19528" s="55" t="s">
        <v>1250</v>
      </c>
      <c r="FH19528" s="55" t="s">
        <v>1756</v>
      </c>
      <c r="FI19528" s="55">
        <v>14</v>
      </c>
      <c r="FJ19528" s="55">
        <v>540000</v>
      </c>
      <c r="FK19528" s="55" t="s">
        <v>1249</v>
      </c>
      <c r="FL19528" s="55">
        <v>1.85</v>
      </c>
    </row>
    <row r="19529" ht="14.25" customHeight="1" outlineLevel="1" spans="162:168">
      <c r="FF19529" s="55">
        <v>19522</v>
      </c>
      <c r="FG19529" s="55" t="s">
        <v>1250</v>
      </c>
      <c r="FH19529" s="55" t="s">
        <v>1756</v>
      </c>
      <c r="FI19529" s="55">
        <v>15</v>
      </c>
      <c r="FJ19529" s="55">
        <v>0</v>
      </c>
      <c r="FK19529" s="55" t="s">
        <v>1249</v>
      </c>
      <c r="FL19529" s="55">
        <v>1.85</v>
      </c>
    </row>
    <row r="19530" ht="14.25" customHeight="1" outlineLevel="1" spans="162:168">
      <c r="FF19530" s="55">
        <v>19523</v>
      </c>
      <c r="FG19530" s="55" t="s">
        <v>1250</v>
      </c>
      <c r="FH19530" s="55" t="s">
        <v>1756</v>
      </c>
      <c r="FI19530" s="55">
        <v>15</v>
      </c>
      <c r="FJ19530" s="55">
        <v>1000</v>
      </c>
      <c r="FK19530" s="55" t="s">
        <v>1249</v>
      </c>
      <c r="FL19530" s="55">
        <v>1.85</v>
      </c>
    </row>
    <row r="19531" ht="14.25" customHeight="1" outlineLevel="1" spans="162:168">
      <c r="FF19531" s="55">
        <v>19524</v>
      </c>
      <c r="FG19531" s="55" t="s">
        <v>1250</v>
      </c>
      <c r="FH19531" s="55" t="s">
        <v>1756</v>
      </c>
      <c r="FI19531" s="55">
        <v>15</v>
      </c>
      <c r="FJ19531" s="55">
        <v>2500</v>
      </c>
      <c r="FK19531" s="55" t="s">
        <v>1249</v>
      </c>
      <c r="FL19531" s="55">
        <v>1.85</v>
      </c>
    </row>
    <row r="19532" ht="14.25" customHeight="1" outlineLevel="1" spans="162:168">
      <c r="FF19532" s="55">
        <v>19525</v>
      </c>
      <c r="FG19532" s="55" t="s">
        <v>1250</v>
      </c>
      <c r="FH19532" s="55" t="s">
        <v>1756</v>
      </c>
      <c r="FI19532" s="55">
        <v>15</v>
      </c>
      <c r="FJ19532" s="55">
        <v>5000</v>
      </c>
      <c r="FK19532" s="55" t="s">
        <v>1249</v>
      </c>
      <c r="FL19532" s="55">
        <v>1.85</v>
      </c>
    </row>
    <row r="19533" ht="14.25" customHeight="1" outlineLevel="1" spans="162:168">
      <c r="FF19533" s="55">
        <v>19526</v>
      </c>
      <c r="FG19533" s="55" t="s">
        <v>1250</v>
      </c>
      <c r="FH19533" s="55" t="s">
        <v>1756</v>
      </c>
      <c r="FI19533" s="55">
        <v>15</v>
      </c>
      <c r="FJ19533" s="55">
        <v>10000</v>
      </c>
      <c r="FK19533" s="55" t="s">
        <v>1249</v>
      </c>
      <c r="FL19533" s="55">
        <v>1.85</v>
      </c>
    </row>
    <row r="19534" ht="14.25" customHeight="1" outlineLevel="1" spans="162:168">
      <c r="FF19534" s="55">
        <v>19527</v>
      </c>
      <c r="FG19534" s="55" t="s">
        <v>1250</v>
      </c>
      <c r="FH19534" s="55" t="s">
        <v>1756</v>
      </c>
      <c r="FI19534" s="55">
        <v>15</v>
      </c>
      <c r="FJ19534" s="55">
        <v>25000</v>
      </c>
      <c r="FK19534" s="55" t="s">
        <v>1249</v>
      </c>
      <c r="FL19534" s="55">
        <v>1.85</v>
      </c>
    </row>
    <row r="19535" ht="14.25" customHeight="1" outlineLevel="1" spans="162:168">
      <c r="FF19535" s="55">
        <v>19528</v>
      </c>
      <c r="FG19535" s="55" t="s">
        <v>1250</v>
      </c>
      <c r="FH19535" s="55" t="s">
        <v>1756</v>
      </c>
      <c r="FI19535" s="55">
        <v>15</v>
      </c>
      <c r="FJ19535" s="55">
        <v>50000</v>
      </c>
      <c r="FK19535" s="55" t="s">
        <v>1249</v>
      </c>
      <c r="FL19535" s="55">
        <v>1.85</v>
      </c>
    </row>
    <row r="19536" ht="14.25" customHeight="1" outlineLevel="1" spans="162:168">
      <c r="FF19536" s="55">
        <v>19529</v>
      </c>
      <c r="FG19536" s="55" t="s">
        <v>1250</v>
      </c>
      <c r="FH19536" s="55" t="s">
        <v>1756</v>
      </c>
      <c r="FI19536" s="55">
        <v>15</v>
      </c>
      <c r="FJ19536" s="55">
        <v>80000</v>
      </c>
      <c r="FK19536" s="55" t="s">
        <v>1249</v>
      </c>
      <c r="FL19536" s="55">
        <v>1.85</v>
      </c>
    </row>
    <row r="19537" ht="14.25" customHeight="1" outlineLevel="1" spans="162:168">
      <c r="FF19537" s="55">
        <v>19530</v>
      </c>
      <c r="FG19537" s="55" t="s">
        <v>1250</v>
      </c>
      <c r="FH19537" s="55" t="s">
        <v>1756</v>
      </c>
      <c r="FI19537" s="55">
        <v>15</v>
      </c>
      <c r="FJ19537" s="55">
        <v>130000</v>
      </c>
      <c r="FK19537" s="55" t="s">
        <v>1249</v>
      </c>
      <c r="FL19537" s="55">
        <v>1.85</v>
      </c>
    </row>
    <row r="19538" ht="14.25" customHeight="1" outlineLevel="1" spans="162:168">
      <c r="FF19538" s="55">
        <v>19531</v>
      </c>
      <c r="FG19538" s="55" t="s">
        <v>1250</v>
      </c>
      <c r="FH19538" s="55" t="s">
        <v>1756</v>
      </c>
      <c r="FI19538" s="55">
        <v>15</v>
      </c>
      <c r="FJ19538" s="55">
        <v>260000</v>
      </c>
      <c r="FK19538" s="55" t="s">
        <v>1249</v>
      </c>
      <c r="FL19538" s="55">
        <v>1.85</v>
      </c>
    </row>
    <row r="19539" ht="14.25" customHeight="1" outlineLevel="1" spans="162:168">
      <c r="FF19539" s="55">
        <v>19532</v>
      </c>
      <c r="FG19539" s="55" t="s">
        <v>1250</v>
      </c>
      <c r="FH19539" s="55" t="s">
        <v>1756</v>
      </c>
      <c r="FI19539" s="55">
        <v>15</v>
      </c>
      <c r="FJ19539" s="55">
        <v>400000</v>
      </c>
      <c r="FK19539" s="55" t="s">
        <v>1249</v>
      </c>
      <c r="FL19539" s="55">
        <v>1.85</v>
      </c>
    </row>
    <row r="19540" ht="14.25" customHeight="1" outlineLevel="1" spans="162:168">
      <c r="FF19540" s="55">
        <v>19533</v>
      </c>
      <c r="FG19540" s="55" t="s">
        <v>1250</v>
      </c>
      <c r="FH19540" s="55" t="s">
        <v>1756</v>
      </c>
      <c r="FI19540" s="55">
        <v>15</v>
      </c>
      <c r="FJ19540" s="55">
        <v>530000</v>
      </c>
      <c r="FK19540" s="55" t="s">
        <v>1249</v>
      </c>
      <c r="FL19540" s="55">
        <v>1.85</v>
      </c>
    </row>
    <row r="19541" ht="14.25" customHeight="1" outlineLevel="1" spans="162:168">
      <c r="FF19541" s="55">
        <v>19534</v>
      </c>
      <c r="FG19541" s="55" t="s">
        <v>1250</v>
      </c>
      <c r="FH19541" s="55" t="s">
        <v>1756</v>
      </c>
      <c r="FI19541" s="55">
        <v>15</v>
      </c>
      <c r="FJ19541" s="55">
        <v>540000</v>
      </c>
      <c r="FK19541" s="55" t="s">
        <v>1249</v>
      </c>
      <c r="FL19541" s="55">
        <v>1.85</v>
      </c>
    </row>
    <row r="19542" ht="14.25" customHeight="1" outlineLevel="1" spans="162:168">
      <c r="FF19542" s="55">
        <v>19535</v>
      </c>
      <c r="FG19542" s="55" t="s">
        <v>1250</v>
      </c>
      <c r="FH19542" s="55" t="s">
        <v>1756</v>
      </c>
      <c r="FI19542" s="55">
        <v>16</v>
      </c>
      <c r="FJ19542" s="55">
        <v>0</v>
      </c>
      <c r="FK19542" s="55" t="s">
        <v>1249</v>
      </c>
      <c r="FL19542" s="55">
        <v>1.85</v>
      </c>
    </row>
    <row r="19543" ht="14.25" customHeight="1" outlineLevel="1" spans="162:168">
      <c r="FF19543" s="55">
        <v>19536</v>
      </c>
      <c r="FG19543" s="55" t="s">
        <v>1250</v>
      </c>
      <c r="FH19543" s="55" t="s">
        <v>1756</v>
      </c>
      <c r="FI19543" s="55">
        <v>16</v>
      </c>
      <c r="FJ19543" s="55">
        <v>1000</v>
      </c>
      <c r="FK19543" s="55" t="s">
        <v>1249</v>
      </c>
      <c r="FL19543" s="55">
        <v>1.85</v>
      </c>
    </row>
    <row r="19544" ht="14.25" customHeight="1" outlineLevel="1" spans="162:168">
      <c r="FF19544" s="55">
        <v>19537</v>
      </c>
      <c r="FG19544" s="55" t="s">
        <v>1250</v>
      </c>
      <c r="FH19544" s="55" t="s">
        <v>1756</v>
      </c>
      <c r="FI19544" s="55">
        <v>16</v>
      </c>
      <c r="FJ19544" s="55">
        <v>2500</v>
      </c>
      <c r="FK19544" s="55" t="s">
        <v>1249</v>
      </c>
      <c r="FL19544" s="55">
        <v>1.85</v>
      </c>
    </row>
    <row r="19545" ht="14.25" customHeight="1" outlineLevel="1" spans="162:168">
      <c r="FF19545" s="55">
        <v>19538</v>
      </c>
      <c r="FG19545" s="55" t="s">
        <v>1250</v>
      </c>
      <c r="FH19545" s="55" t="s">
        <v>1756</v>
      </c>
      <c r="FI19545" s="55">
        <v>16</v>
      </c>
      <c r="FJ19545" s="55">
        <v>5000</v>
      </c>
      <c r="FK19545" s="55" t="s">
        <v>1249</v>
      </c>
      <c r="FL19545" s="55">
        <v>1.85</v>
      </c>
    </row>
    <row r="19546" ht="14.25" customHeight="1" outlineLevel="1" spans="162:168">
      <c r="FF19546" s="55">
        <v>19539</v>
      </c>
      <c r="FG19546" s="55" t="s">
        <v>1250</v>
      </c>
      <c r="FH19546" s="55" t="s">
        <v>1756</v>
      </c>
      <c r="FI19546" s="55">
        <v>16</v>
      </c>
      <c r="FJ19546" s="55">
        <v>10000</v>
      </c>
      <c r="FK19546" s="55" t="s">
        <v>1249</v>
      </c>
      <c r="FL19546" s="55">
        <v>1.85</v>
      </c>
    </row>
    <row r="19547" ht="14.25" customHeight="1" outlineLevel="1" spans="162:168">
      <c r="FF19547" s="55">
        <v>19540</v>
      </c>
      <c r="FG19547" s="55" t="s">
        <v>1250</v>
      </c>
      <c r="FH19547" s="55" t="s">
        <v>1756</v>
      </c>
      <c r="FI19547" s="55">
        <v>16</v>
      </c>
      <c r="FJ19547" s="55">
        <v>25000</v>
      </c>
      <c r="FK19547" s="55" t="s">
        <v>1249</v>
      </c>
      <c r="FL19547" s="55">
        <v>1.85</v>
      </c>
    </row>
    <row r="19548" ht="14.25" customHeight="1" outlineLevel="1" spans="162:168">
      <c r="FF19548" s="55">
        <v>19541</v>
      </c>
      <c r="FG19548" s="55" t="s">
        <v>1250</v>
      </c>
      <c r="FH19548" s="55" t="s">
        <v>1756</v>
      </c>
      <c r="FI19548" s="55">
        <v>16</v>
      </c>
      <c r="FJ19548" s="55">
        <v>50000</v>
      </c>
      <c r="FK19548" s="55" t="s">
        <v>1249</v>
      </c>
      <c r="FL19548" s="55">
        <v>1.85</v>
      </c>
    </row>
    <row r="19549" ht="14.25" customHeight="1" outlineLevel="1" spans="162:168">
      <c r="FF19549" s="55">
        <v>19542</v>
      </c>
      <c r="FG19549" s="55" t="s">
        <v>1250</v>
      </c>
      <c r="FH19549" s="55" t="s">
        <v>1756</v>
      </c>
      <c r="FI19549" s="55">
        <v>16</v>
      </c>
      <c r="FJ19549" s="55">
        <v>80000</v>
      </c>
      <c r="FK19549" s="55" t="s">
        <v>1249</v>
      </c>
      <c r="FL19549" s="55">
        <v>1.85</v>
      </c>
    </row>
    <row r="19550" ht="14.25" customHeight="1" outlineLevel="1" spans="162:168">
      <c r="FF19550" s="55">
        <v>19543</v>
      </c>
      <c r="FG19550" s="55" t="s">
        <v>1250</v>
      </c>
      <c r="FH19550" s="55" t="s">
        <v>1756</v>
      </c>
      <c r="FI19550" s="55">
        <v>16</v>
      </c>
      <c r="FJ19550" s="55">
        <v>130000</v>
      </c>
      <c r="FK19550" s="55" t="s">
        <v>1249</v>
      </c>
      <c r="FL19550" s="55">
        <v>1.85</v>
      </c>
    </row>
    <row r="19551" ht="14.25" customHeight="1" outlineLevel="1" spans="162:168">
      <c r="FF19551" s="55">
        <v>19544</v>
      </c>
      <c r="FG19551" s="55" t="s">
        <v>1250</v>
      </c>
      <c r="FH19551" s="55" t="s">
        <v>1756</v>
      </c>
      <c r="FI19551" s="55">
        <v>16</v>
      </c>
      <c r="FJ19551" s="55">
        <v>260000</v>
      </c>
      <c r="FK19551" s="55" t="s">
        <v>1249</v>
      </c>
      <c r="FL19551" s="55">
        <v>1.85</v>
      </c>
    </row>
    <row r="19552" ht="14.25" customHeight="1" outlineLevel="1" spans="162:168">
      <c r="FF19552" s="55">
        <v>19545</v>
      </c>
      <c r="FG19552" s="55" t="s">
        <v>1250</v>
      </c>
      <c r="FH19552" s="55" t="s">
        <v>1756</v>
      </c>
      <c r="FI19552" s="55">
        <v>16</v>
      </c>
      <c r="FJ19552" s="55">
        <v>400000</v>
      </c>
      <c r="FK19552" s="55" t="s">
        <v>1249</v>
      </c>
      <c r="FL19552" s="55">
        <v>1.85</v>
      </c>
    </row>
    <row r="19553" ht="14.25" customHeight="1" outlineLevel="1" spans="162:168">
      <c r="FF19553" s="55">
        <v>19546</v>
      </c>
      <c r="FG19553" s="55" t="s">
        <v>1250</v>
      </c>
      <c r="FH19553" s="55" t="s">
        <v>1756</v>
      </c>
      <c r="FI19553" s="55">
        <v>16</v>
      </c>
      <c r="FJ19553" s="55">
        <v>530000</v>
      </c>
      <c r="FK19553" s="55" t="s">
        <v>1249</v>
      </c>
      <c r="FL19553" s="55">
        <v>1.85</v>
      </c>
    </row>
    <row r="19554" ht="14.25" customHeight="1" outlineLevel="1" spans="162:168">
      <c r="FF19554" s="55">
        <v>19547</v>
      </c>
      <c r="FG19554" s="55" t="s">
        <v>1250</v>
      </c>
      <c r="FH19554" s="55" t="s">
        <v>1756</v>
      </c>
      <c r="FI19554" s="55">
        <v>16</v>
      </c>
      <c r="FJ19554" s="55">
        <v>540000</v>
      </c>
      <c r="FK19554" s="55" t="s">
        <v>1249</v>
      </c>
      <c r="FL19554" s="55">
        <v>1.85</v>
      </c>
    </row>
    <row r="19555" ht="14.25" customHeight="1" outlineLevel="1" spans="162:168">
      <c r="FF19555" s="55">
        <v>19548</v>
      </c>
      <c r="FG19555" s="55" t="s">
        <v>1250</v>
      </c>
      <c r="FH19555" s="55" t="s">
        <v>1756</v>
      </c>
      <c r="FI19555" s="55">
        <v>17</v>
      </c>
      <c r="FJ19555" s="55">
        <v>0</v>
      </c>
      <c r="FK19555" s="55" t="s">
        <v>1249</v>
      </c>
      <c r="FL19555" s="55">
        <v>1.85</v>
      </c>
    </row>
    <row r="19556" ht="14.25" customHeight="1" outlineLevel="1" spans="162:168">
      <c r="FF19556" s="55">
        <v>19549</v>
      </c>
      <c r="FG19556" s="55" t="s">
        <v>1250</v>
      </c>
      <c r="FH19556" s="55" t="s">
        <v>1756</v>
      </c>
      <c r="FI19556" s="55">
        <v>17</v>
      </c>
      <c r="FJ19556" s="55">
        <v>1000</v>
      </c>
      <c r="FK19556" s="55" t="s">
        <v>1249</v>
      </c>
      <c r="FL19556" s="55">
        <v>1.85</v>
      </c>
    </row>
    <row r="19557" ht="14.25" customHeight="1" outlineLevel="1" spans="162:168">
      <c r="FF19557" s="55">
        <v>19550</v>
      </c>
      <c r="FG19557" s="55" t="s">
        <v>1250</v>
      </c>
      <c r="FH19557" s="55" t="s">
        <v>1756</v>
      </c>
      <c r="FI19557" s="55">
        <v>17</v>
      </c>
      <c r="FJ19557" s="55">
        <v>2500</v>
      </c>
      <c r="FK19557" s="55" t="s">
        <v>1249</v>
      </c>
      <c r="FL19557" s="55">
        <v>1.85</v>
      </c>
    </row>
    <row r="19558" ht="14.25" customHeight="1" outlineLevel="1" spans="162:168">
      <c r="FF19558" s="55">
        <v>19551</v>
      </c>
      <c r="FG19558" s="55" t="s">
        <v>1250</v>
      </c>
      <c r="FH19558" s="55" t="s">
        <v>1756</v>
      </c>
      <c r="FI19558" s="55">
        <v>17</v>
      </c>
      <c r="FJ19558" s="55">
        <v>5000</v>
      </c>
      <c r="FK19558" s="55" t="s">
        <v>1249</v>
      </c>
      <c r="FL19558" s="55">
        <v>1.85</v>
      </c>
    </row>
    <row r="19559" ht="14.25" customHeight="1" outlineLevel="1" spans="162:168">
      <c r="FF19559" s="55">
        <v>19552</v>
      </c>
      <c r="FG19559" s="55" t="s">
        <v>1250</v>
      </c>
      <c r="FH19559" s="55" t="s">
        <v>1756</v>
      </c>
      <c r="FI19559" s="55">
        <v>17</v>
      </c>
      <c r="FJ19559" s="55">
        <v>10000</v>
      </c>
      <c r="FK19559" s="55" t="s">
        <v>1249</v>
      </c>
      <c r="FL19559" s="55">
        <v>1.85</v>
      </c>
    </row>
    <row r="19560" ht="14.25" customHeight="1" outlineLevel="1" spans="162:168">
      <c r="FF19560" s="55">
        <v>19553</v>
      </c>
      <c r="FG19560" s="55" t="s">
        <v>1250</v>
      </c>
      <c r="FH19560" s="55" t="s">
        <v>1756</v>
      </c>
      <c r="FI19560" s="55">
        <v>17</v>
      </c>
      <c r="FJ19560" s="55">
        <v>25000</v>
      </c>
      <c r="FK19560" s="55" t="s">
        <v>1249</v>
      </c>
      <c r="FL19560" s="55">
        <v>1.85</v>
      </c>
    </row>
    <row r="19561" ht="14.25" customHeight="1" outlineLevel="1" spans="162:168">
      <c r="FF19561" s="55">
        <v>19554</v>
      </c>
      <c r="FG19561" s="55" t="s">
        <v>1250</v>
      </c>
      <c r="FH19561" s="55" t="s">
        <v>1756</v>
      </c>
      <c r="FI19561" s="55">
        <v>17</v>
      </c>
      <c r="FJ19561" s="55">
        <v>50000</v>
      </c>
      <c r="FK19561" s="55" t="s">
        <v>1249</v>
      </c>
      <c r="FL19561" s="55">
        <v>1.85</v>
      </c>
    </row>
    <row r="19562" ht="14.25" customHeight="1" outlineLevel="1" spans="162:168">
      <c r="FF19562" s="55">
        <v>19555</v>
      </c>
      <c r="FG19562" s="55" t="s">
        <v>1250</v>
      </c>
      <c r="FH19562" s="55" t="s">
        <v>1756</v>
      </c>
      <c r="FI19562" s="55">
        <v>17</v>
      </c>
      <c r="FJ19562" s="55">
        <v>80000</v>
      </c>
      <c r="FK19562" s="55" t="s">
        <v>1249</v>
      </c>
      <c r="FL19562" s="55">
        <v>1.85</v>
      </c>
    </row>
    <row r="19563" ht="14.25" customHeight="1" outlineLevel="1" spans="162:168">
      <c r="FF19563" s="55">
        <v>19556</v>
      </c>
      <c r="FG19563" s="55" t="s">
        <v>1250</v>
      </c>
      <c r="FH19563" s="55" t="s">
        <v>1756</v>
      </c>
      <c r="FI19563" s="55">
        <v>17</v>
      </c>
      <c r="FJ19563" s="55">
        <v>130000</v>
      </c>
      <c r="FK19563" s="55" t="s">
        <v>1249</v>
      </c>
      <c r="FL19563" s="55">
        <v>1.85</v>
      </c>
    </row>
    <row r="19564" ht="14.25" customHeight="1" outlineLevel="1" spans="162:168">
      <c r="FF19564" s="55">
        <v>19557</v>
      </c>
      <c r="FG19564" s="55" t="s">
        <v>1250</v>
      </c>
      <c r="FH19564" s="55" t="s">
        <v>1756</v>
      </c>
      <c r="FI19564" s="55">
        <v>17</v>
      </c>
      <c r="FJ19564" s="55">
        <v>260000</v>
      </c>
      <c r="FK19564" s="55" t="s">
        <v>1249</v>
      </c>
      <c r="FL19564" s="55">
        <v>1.85</v>
      </c>
    </row>
    <row r="19565" ht="14.25" customHeight="1" outlineLevel="1" spans="162:168">
      <c r="FF19565" s="55">
        <v>19558</v>
      </c>
      <c r="FG19565" s="55" t="s">
        <v>1250</v>
      </c>
      <c r="FH19565" s="55" t="s">
        <v>1756</v>
      </c>
      <c r="FI19565" s="55">
        <v>17</v>
      </c>
      <c r="FJ19565" s="55">
        <v>400000</v>
      </c>
      <c r="FK19565" s="55" t="s">
        <v>1249</v>
      </c>
      <c r="FL19565" s="55">
        <v>1.85</v>
      </c>
    </row>
    <row r="19566" ht="14.25" customHeight="1" outlineLevel="1" spans="162:168">
      <c r="FF19566" s="55">
        <v>19559</v>
      </c>
      <c r="FG19566" s="55" t="s">
        <v>1250</v>
      </c>
      <c r="FH19566" s="55" t="s">
        <v>1756</v>
      </c>
      <c r="FI19566" s="55">
        <v>17</v>
      </c>
      <c r="FJ19566" s="55">
        <v>530000</v>
      </c>
      <c r="FK19566" s="55" t="s">
        <v>1249</v>
      </c>
      <c r="FL19566" s="55">
        <v>1.85</v>
      </c>
    </row>
    <row r="19567" ht="14.25" customHeight="1" outlineLevel="1" spans="162:168">
      <c r="FF19567" s="55">
        <v>19560</v>
      </c>
      <c r="FG19567" s="55" t="s">
        <v>1250</v>
      </c>
      <c r="FH19567" s="55" t="s">
        <v>1756</v>
      </c>
      <c r="FI19567" s="55">
        <v>17</v>
      </c>
      <c r="FJ19567" s="55">
        <v>540000</v>
      </c>
      <c r="FK19567" s="55" t="s">
        <v>1249</v>
      </c>
      <c r="FL19567" s="55">
        <v>1.85</v>
      </c>
    </row>
    <row r="19568" ht="14.25" customHeight="1" outlineLevel="1" spans="162:168">
      <c r="FF19568" s="55">
        <v>19561</v>
      </c>
      <c r="FG19568" s="55" t="s">
        <v>1250</v>
      </c>
      <c r="FH19568" s="55" t="s">
        <v>1756</v>
      </c>
      <c r="FI19568" s="55">
        <v>18</v>
      </c>
      <c r="FJ19568" s="55">
        <v>0</v>
      </c>
      <c r="FK19568" s="55" t="s">
        <v>1249</v>
      </c>
      <c r="FL19568" s="55">
        <v>1.85</v>
      </c>
    </row>
    <row r="19569" ht="14.25" customHeight="1" outlineLevel="1" spans="162:168">
      <c r="FF19569" s="55">
        <v>19562</v>
      </c>
      <c r="FG19569" s="55" t="s">
        <v>1250</v>
      </c>
      <c r="FH19569" s="55" t="s">
        <v>1756</v>
      </c>
      <c r="FI19569" s="55">
        <v>18</v>
      </c>
      <c r="FJ19569" s="55">
        <v>1000</v>
      </c>
      <c r="FK19569" s="55" t="s">
        <v>1249</v>
      </c>
      <c r="FL19569" s="55">
        <v>1.85</v>
      </c>
    </row>
    <row r="19570" ht="14.25" customHeight="1" outlineLevel="1" spans="162:168">
      <c r="FF19570" s="55">
        <v>19563</v>
      </c>
      <c r="FG19570" s="55" t="s">
        <v>1250</v>
      </c>
      <c r="FH19570" s="55" t="s">
        <v>1756</v>
      </c>
      <c r="FI19570" s="55">
        <v>18</v>
      </c>
      <c r="FJ19570" s="55">
        <v>2500</v>
      </c>
      <c r="FK19570" s="55" t="s">
        <v>1249</v>
      </c>
      <c r="FL19570" s="55">
        <v>1.85</v>
      </c>
    </row>
    <row r="19571" ht="14.25" customHeight="1" outlineLevel="1" spans="162:168">
      <c r="FF19571" s="55">
        <v>19564</v>
      </c>
      <c r="FG19571" s="55" t="s">
        <v>1250</v>
      </c>
      <c r="FH19571" s="55" t="s">
        <v>1756</v>
      </c>
      <c r="FI19571" s="55">
        <v>18</v>
      </c>
      <c r="FJ19571" s="55">
        <v>5000</v>
      </c>
      <c r="FK19571" s="55" t="s">
        <v>1249</v>
      </c>
      <c r="FL19571" s="55">
        <v>1.85</v>
      </c>
    </row>
    <row r="19572" ht="14.25" customHeight="1" outlineLevel="1" spans="162:168">
      <c r="FF19572" s="55">
        <v>19565</v>
      </c>
      <c r="FG19572" s="55" t="s">
        <v>1250</v>
      </c>
      <c r="FH19572" s="55" t="s">
        <v>1756</v>
      </c>
      <c r="FI19572" s="55">
        <v>18</v>
      </c>
      <c r="FJ19572" s="55">
        <v>10000</v>
      </c>
      <c r="FK19572" s="55" t="s">
        <v>1249</v>
      </c>
      <c r="FL19572" s="55">
        <v>1.85</v>
      </c>
    </row>
    <row r="19573" ht="14.25" customHeight="1" outlineLevel="1" spans="162:168">
      <c r="FF19573" s="55">
        <v>19566</v>
      </c>
      <c r="FG19573" s="55" t="s">
        <v>1250</v>
      </c>
      <c r="FH19573" s="55" t="s">
        <v>1756</v>
      </c>
      <c r="FI19573" s="55">
        <v>18</v>
      </c>
      <c r="FJ19573" s="55">
        <v>25000</v>
      </c>
      <c r="FK19573" s="55" t="s">
        <v>1249</v>
      </c>
      <c r="FL19573" s="55">
        <v>1.85</v>
      </c>
    </row>
    <row r="19574" ht="14.25" customHeight="1" outlineLevel="1" spans="162:168">
      <c r="FF19574" s="55">
        <v>19567</v>
      </c>
      <c r="FG19574" s="55" t="s">
        <v>1250</v>
      </c>
      <c r="FH19574" s="55" t="s">
        <v>1756</v>
      </c>
      <c r="FI19574" s="55">
        <v>18</v>
      </c>
      <c r="FJ19574" s="55">
        <v>50000</v>
      </c>
      <c r="FK19574" s="55" t="s">
        <v>1249</v>
      </c>
      <c r="FL19574" s="55">
        <v>1.85</v>
      </c>
    </row>
    <row r="19575" ht="14.25" customHeight="1" outlineLevel="1" spans="162:168">
      <c r="FF19575" s="55">
        <v>19568</v>
      </c>
      <c r="FG19575" s="55" t="s">
        <v>1250</v>
      </c>
      <c r="FH19575" s="55" t="s">
        <v>1756</v>
      </c>
      <c r="FI19575" s="55">
        <v>18</v>
      </c>
      <c r="FJ19575" s="55">
        <v>80000</v>
      </c>
      <c r="FK19575" s="55" t="s">
        <v>1249</v>
      </c>
      <c r="FL19575" s="55">
        <v>1.85</v>
      </c>
    </row>
    <row r="19576" ht="14.25" customHeight="1" outlineLevel="1" spans="162:168">
      <c r="FF19576" s="55">
        <v>19569</v>
      </c>
      <c r="FG19576" s="55" t="s">
        <v>1250</v>
      </c>
      <c r="FH19576" s="55" t="s">
        <v>1756</v>
      </c>
      <c r="FI19576" s="55">
        <v>18</v>
      </c>
      <c r="FJ19576" s="55">
        <v>130000</v>
      </c>
      <c r="FK19576" s="55" t="s">
        <v>1249</v>
      </c>
      <c r="FL19576" s="55">
        <v>1.85</v>
      </c>
    </row>
    <row r="19577" ht="14.25" customHeight="1" outlineLevel="1" spans="162:168">
      <c r="FF19577" s="55">
        <v>19570</v>
      </c>
      <c r="FG19577" s="55" t="s">
        <v>1250</v>
      </c>
      <c r="FH19577" s="55" t="s">
        <v>1756</v>
      </c>
      <c r="FI19577" s="55">
        <v>18</v>
      </c>
      <c r="FJ19577" s="55">
        <v>260000</v>
      </c>
      <c r="FK19577" s="55" t="s">
        <v>1249</v>
      </c>
      <c r="FL19577" s="55">
        <v>1.85</v>
      </c>
    </row>
    <row r="19578" ht="14.25" customHeight="1" outlineLevel="1" spans="162:168">
      <c r="FF19578" s="55">
        <v>19571</v>
      </c>
      <c r="FG19578" s="55" t="s">
        <v>1250</v>
      </c>
      <c r="FH19578" s="55" t="s">
        <v>1756</v>
      </c>
      <c r="FI19578" s="55">
        <v>18</v>
      </c>
      <c r="FJ19578" s="55">
        <v>400000</v>
      </c>
      <c r="FK19578" s="55" t="s">
        <v>1249</v>
      </c>
      <c r="FL19578" s="55">
        <v>1.85</v>
      </c>
    </row>
    <row r="19579" ht="14.25" customHeight="1" outlineLevel="1" spans="162:168">
      <c r="FF19579" s="55">
        <v>19572</v>
      </c>
      <c r="FG19579" s="55" t="s">
        <v>1250</v>
      </c>
      <c r="FH19579" s="55" t="s">
        <v>1756</v>
      </c>
      <c r="FI19579" s="55">
        <v>18</v>
      </c>
      <c r="FJ19579" s="55">
        <v>530000</v>
      </c>
      <c r="FK19579" s="55" t="s">
        <v>1249</v>
      </c>
      <c r="FL19579" s="55">
        <v>1.85</v>
      </c>
    </row>
    <row r="19580" ht="14.25" customHeight="1" outlineLevel="1" spans="162:168">
      <c r="FF19580" s="55">
        <v>19573</v>
      </c>
      <c r="FG19580" s="55" t="s">
        <v>1250</v>
      </c>
      <c r="FH19580" s="55" t="s">
        <v>1756</v>
      </c>
      <c r="FI19580" s="55">
        <v>18</v>
      </c>
      <c r="FJ19580" s="55">
        <v>540000</v>
      </c>
      <c r="FK19580" s="55" t="s">
        <v>1249</v>
      </c>
      <c r="FL19580" s="55">
        <v>1.85</v>
      </c>
    </row>
    <row r="19581" ht="14.25" customHeight="1" outlineLevel="1" spans="162:168">
      <c r="FF19581" s="55">
        <v>19574</v>
      </c>
      <c r="FG19581" s="55" t="s">
        <v>1250</v>
      </c>
      <c r="FH19581" s="55" t="s">
        <v>1756</v>
      </c>
      <c r="FI19581" s="55">
        <v>19</v>
      </c>
      <c r="FJ19581" s="55">
        <v>0</v>
      </c>
      <c r="FK19581" s="55" t="s">
        <v>1249</v>
      </c>
      <c r="FL19581" s="55">
        <v>1.85</v>
      </c>
    </row>
    <row r="19582" ht="14.25" customHeight="1" outlineLevel="1" spans="162:168">
      <c r="FF19582" s="55">
        <v>19575</v>
      </c>
      <c r="FG19582" s="55" t="s">
        <v>1250</v>
      </c>
      <c r="FH19582" s="55" t="s">
        <v>1756</v>
      </c>
      <c r="FI19582" s="55">
        <v>19</v>
      </c>
      <c r="FJ19582" s="55">
        <v>1000</v>
      </c>
      <c r="FK19582" s="55" t="s">
        <v>1249</v>
      </c>
      <c r="FL19582" s="55">
        <v>1.85</v>
      </c>
    </row>
    <row r="19583" ht="14.25" customHeight="1" outlineLevel="1" spans="162:168">
      <c r="FF19583" s="55">
        <v>19576</v>
      </c>
      <c r="FG19583" s="55" t="s">
        <v>1250</v>
      </c>
      <c r="FH19583" s="55" t="s">
        <v>1756</v>
      </c>
      <c r="FI19583" s="55">
        <v>19</v>
      </c>
      <c r="FJ19583" s="55">
        <v>2500</v>
      </c>
      <c r="FK19583" s="55" t="s">
        <v>1249</v>
      </c>
      <c r="FL19583" s="55">
        <v>1.85</v>
      </c>
    </row>
    <row r="19584" ht="14.25" customHeight="1" outlineLevel="1" spans="162:168">
      <c r="FF19584" s="55">
        <v>19577</v>
      </c>
      <c r="FG19584" s="55" t="s">
        <v>1250</v>
      </c>
      <c r="FH19584" s="55" t="s">
        <v>1756</v>
      </c>
      <c r="FI19584" s="55">
        <v>19</v>
      </c>
      <c r="FJ19584" s="55">
        <v>5000</v>
      </c>
      <c r="FK19584" s="55" t="s">
        <v>1249</v>
      </c>
      <c r="FL19584" s="55">
        <v>1.85</v>
      </c>
    </row>
    <row r="19585" ht="14.25" customHeight="1" outlineLevel="1" spans="162:168">
      <c r="FF19585" s="55">
        <v>19578</v>
      </c>
      <c r="FG19585" s="55" t="s">
        <v>1250</v>
      </c>
      <c r="FH19585" s="55" t="s">
        <v>1756</v>
      </c>
      <c r="FI19585" s="55">
        <v>19</v>
      </c>
      <c r="FJ19585" s="55">
        <v>10000</v>
      </c>
      <c r="FK19585" s="55" t="s">
        <v>1249</v>
      </c>
      <c r="FL19585" s="55">
        <v>1.85</v>
      </c>
    </row>
    <row r="19586" ht="14.25" customHeight="1" outlineLevel="1" spans="162:168">
      <c r="FF19586" s="55">
        <v>19579</v>
      </c>
      <c r="FG19586" s="55" t="s">
        <v>1250</v>
      </c>
      <c r="FH19586" s="55" t="s">
        <v>1756</v>
      </c>
      <c r="FI19586" s="55">
        <v>19</v>
      </c>
      <c r="FJ19586" s="55">
        <v>25000</v>
      </c>
      <c r="FK19586" s="55" t="s">
        <v>1249</v>
      </c>
      <c r="FL19586" s="55">
        <v>1.85</v>
      </c>
    </row>
    <row r="19587" ht="14.25" customHeight="1" outlineLevel="1" spans="162:168">
      <c r="FF19587" s="55">
        <v>19580</v>
      </c>
      <c r="FG19587" s="55" t="s">
        <v>1250</v>
      </c>
      <c r="FH19587" s="55" t="s">
        <v>1756</v>
      </c>
      <c r="FI19587" s="55">
        <v>19</v>
      </c>
      <c r="FJ19587" s="55">
        <v>50000</v>
      </c>
      <c r="FK19587" s="55" t="s">
        <v>1249</v>
      </c>
      <c r="FL19587" s="55">
        <v>1.85</v>
      </c>
    </row>
    <row r="19588" ht="14.25" customHeight="1" outlineLevel="1" spans="162:168">
      <c r="FF19588" s="55">
        <v>19581</v>
      </c>
      <c r="FG19588" s="55" t="s">
        <v>1250</v>
      </c>
      <c r="FH19588" s="55" t="s">
        <v>1756</v>
      </c>
      <c r="FI19588" s="55">
        <v>19</v>
      </c>
      <c r="FJ19588" s="55">
        <v>80000</v>
      </c>
      <c r="FK19588" s="55" t="s">
        <v>1249</v>
      </c>
      <c r="FL19588" s="55">
        <v>1.85</v>
      </c>
    </row>
    <row r="19589" ht="14.25" customHeight="1" outlineLevel="1" spans="162:168">
      <c r="FF19589" s="55">
        <v>19582</v>
      </c>
      <c r="FG19589" s="55" t="s">
        <v>1250</v>
      </c>
      <c r="FH19589" s="55" t="s">
        <v>1756</v>
      </c>
      <c r="FI19589" s="55">
        <v>19</v>
      </c>
      <c r="FJ19589" s="55">
        <v>130000</v>
      </c>
      <c r="FK19589" s="55" t="s">
        <v>1249</v>
      </c>
      <c r="FL19589" s="55">
        <v>1.85</v>
      </c>
    </row>
    <row r="19590" ht="14.25" customHeight="1" outlineLevel="1" spans="162:168">
      <c r="FF19590" s="55">
        <v>19583</v>
      </c>
      <c r="FG19590" s="55" t="s">
        <v>1250</v>
      </c>
      <c r="FH19590" s="55" t="s">
        <v>1756</v>
      </c>
      <c r="FI19590" s="55">
        <v>19</v>
      </c>
      <c r="FJ19590" s="55">
        <v>260000</v>
      </c>
      <c r="FK19590" s="55" t="s">
        <v>1249</v>
      </c>
      <c r="FL19590" s="55">
        <v>1.85</v>
      </c>
    </row>
    <row r="19591" ht="14.25" customHeight="1" outlineLevel="1" spans="162:168">
      <c r="FF19591" s="55">
        <v>19584</v>
      </c>
      <c r="FG19591" s="55" t="s">
        <v>1250</v>
      </c>
      <c r="FH19591" s="55" t="s">
        <v>1756</v>
      </c>
      <c r="FI19591" s="55">
        <v>19</v>
      </c>
      <c r="FJ19591" s="55">
        <v>400000</v>
      </c>
      <c r="FK19591" s="55" t="s">
        <v>1249</v>
      </c>
      <c r="FL19591" s="55">
        <v>1.85</v>
      </c>
    </row>
    <row r="19592" ht="14.25" customHeight="1" outlineLevel="1" spans="162:168">
      <c r="FF19592" s="55">
        <v>19585</v>
      </c>
      <c r="FG19592" s="55" t="s">
        <v>1250</v>
      </c>
      <c r="FH19592" s="55" t="s">
        <v>1756</v>
      </c>
      <c r="FI19592" s="55">
        <v>19</v>
      </c>
      <c r="FJ19592" s="55">
        <v>530000</v>
      </c>
      <c r="FK19592" s="55" t="s">
        <v>1249</v>
      </c>
      <c r="FL19592" s="55">
        <v>1.85</v>
      </c>
    </row>
    <row r="19593" ht="14.25" customHeight="1" outlineLevel="1" spans="162:168">
      <c r="FF19593" s="55">
        <v>19586</v>
      </c>
      <c r="FG19593" s="55" t="s">
        <v>1250</v>
      </c>
      <c r="FH19593" s="55" t="s">
        <v>1756</v>
      </c>
      <c r="FI19593" s="55">
        <v>19</v>
      </c>
      <c r="FJ19593" s="55">
        <v>540000</v>
      </c>
      <c r="FK19593" s="55" t="s">
        <v>1249</v>
      </c>
      <c r="FL19593" s="55">
        <v>1.85</v>
      </c>
    </row>
    <row r="19594" ht="14.25" customHeight="1" outlineLevel="1" spans="162:168">
      <c r="FF19594" s="55">
        <v>19587</v>
      </c>
      <c r="FG19594" s="55" t="s">
        <v>1250</v>
      </c>
      <c r="FH19594" s="55" t="s">
        <v>1756</v>
      </c>
      <c r="FI19594" s="55">
        <v>2</v>
      </c>
      <c r="FJ19594" s="55">
        <v>0</v>
      </c>
      <c r="FK19594" s="55" t="s">
        <v>1249</v>
      </c>
      <c r="FL19594" s="55">
        <v>1.85</v>
      </c>
    </row>
    <row r="19595" ht="14.25" customHeight="1" outlineLevel="1" spans="162:168">
      <c r="FF19595" s="55">
        <v>19588</v>
      </c>
      <c r="FG19595" s="55" t="s">
        <v>1250</v>
      </c>
      <c r="FH19595" s="55" t="s">
        <v>1756</v>
      </c>
      <c r="FI19595" s="55">
        <v>2</v>
      </c>
      <c r="FJ19595" s="55">
        <v>1000</v>
      </c>
      <c r="FK19595" s="55" t="s">
        <v>1249</v>
      </c>
      <c r="FL19595" s="55">
        <v>1.85</v>
      </c>
    </row>
    <row r="19596" ht="14.25" customHeight="1" outlineLevel="1" spans="162:168">
      <c r="FF19596" s="55">
        <v>19589</v>
      </c>
      <c r="FG19596" s="55" t="s">
        <v>1250</v>
      </c>
      <c r="FH19596" s="55" t="s">
        <v>1756</v>
      </c>
      <c r="FI19596" s="55">
        <v>2</v>
      </c>
      <c r="FJ19596" s="55">
        <v>2500</v>
      </c>
      <c r="FK19596" s="55" t="s">
        <v>1249</v>
      </c>
      <c r="FL19596" s="55">
        <v>1.85</v>
      </c>
    </row>
    <row r="19597" ht="14.25" customHeight="1" outlineLevel="1" spans="162:168">
      <c r="FF19597" s="55">
        <v>19590</v>
      </c>
      <c r="FG19597" s="55" t="s">
        <v>1250</v>
      </c>
      <c r="FH19597" s="55" t="s">
        <v>1756</v>
      </c>
      <c r="FI19597" s="55">
        <v>2</v>
      </c>
      <c r="FJ19597" s="55">
        <v>5000</v>
      </c>
      <c r="FK19597" s="55" t="s">
        <v>1249</v>
      </c>
      <c r="FL19597" s="55">
        <v>1.85</v>
      </c>
    </row>
    <row r="19598" ht="14.25" customHeight="1" outlineLevel="1" spans="162:168">
      <c r="FF19598" s="55">
        <v>19591</v>
      </c>
      <c r="FG19598" s="55" t="s">
        <v>1250</v>
      </c>
      <c r="FH19598" s="55" t="s">
        <v>1756</v>
      </c>
      <c r="FI19598" s="55">
        <v>2</v>
      </c>
      <c r="FJ19598" s="55">
        <v>10000</v>
      </c>
      <c r="FK19598" s="55" t="s">
        <v>1249</v>
      </c>
      <c r="FL19598" s="55">
        <v>1.85</v>
      </c>
    </row>
    <row r="19599" ht="14.25" customHeight="1" outlineLevel="1" spans="162:168">
      <c r="FF19599" s="55">
        <v>19592</v>
      </c>
      <c r="FG19599" s="55" t="s">
        <v>1250</v>
      </c>
      <c r="FH19599" s="55" t="s">
        <v>1756</v>
      </c>
      <c r="FI19599" s="55">
        <v>2</v>
      </c>
      <c r="FJ19599" s="55">
        <v>25000</v>
      </c>
      <c r="FK19599" s="55" t="s">
        <v>1249</v>
      </c>
      <c r="FL19599" s="55">
        <v>1.85</v>
      </c>
    </row>
    <row r="19600" ht="14.25" customHeight="1" outlineLevel="1" spans="162:168">
      <c r="FF19600" s="55">
        <v>19593</v>
      </c>
      <c r="FG19600" s="55" t="s">
        <v>1250</v>
      </c>
      <c r="FH19600" s="55" t="s">
        <v>1756</v>
      </c>
      <c r="FI19600" s="55">
        <v>2</v>
      </c>
      <c r="FJ19600" s="55">
        <v>50000</v>
      </c>
      <c r="FK19600" s="55" t="s">
        <v>1249</v>
      </c>
      <c r="FL19600" s="55">
        <v>1.85</v>
      </c>
    </row>
    <row r="19601" ht="14.25" customHeight="1" outlineLevel="1" spans="162:168">
      <c r="FF19601" s="55">
        <v>19594</v>
      </c>
      <c r="FG19601" s="55" t="s">
        <v>1250</v>
      </c>
      <c r="FH19601" s="55" t="s">
        <v>1756</v>
      </c>
      <c r="FI19601" s="55">
        <v>2</v>
      </c>
      <c r="FJ19601" s="55">
        <v>80000</v>
      </c>
      <c r="FK19601" s="55" t="s">
        <v>1249</v>
      </c>
      <c r="FL19601" s="55">
        <v>1.85</v>
      </c>
    </row>
    <row r="19602" ht="14.25" customHeight="1" outlineLevel="1" spans="162:168">
      <c r="FF19602" s="55">
        <v>19595</v>
      </c>
      <c r="FG19602" s="55" t="s">
        <v>1250</v>
      </c>
      <c r="FH19602" s="55" t="s">
        <v>1756</v>
      </c>
      <c r="FI19602" s="55">
        <v>2</v>
      </c>
      <c r="FJ19602" s="55">
        <v>130000</v>
      </c>
      <c r="FK19602" s="55" t="s">
        <v>1249</v>
      </c>
      <c r="FL19602" s="55">
        <v>1.85</v>
      </c>
    </row>
    <row r="19603" ht="14.25" customHeight="1" outlineLevel="1" spans="162:168">
      <c r="FF19603" s="55">
        <v>19596</v>
      </c>
      <c r="FG19603" s="55" t="s">
        <v>1250</v>
      </c>
      <c r="FH19603" s="55" t="s">
        <v>1756</v>
      </c>
      <c r="FI19603" s="55">
        <v>2</v>
      </c>
      <c r="FJ19603" s="55">
        <v>260000</v>
      </c>
      <c r="FK19603" s="55" t="s">
        <v>1249</v>
      </c>
      <c r="FL19603" s="55">
        <v>1.85</v>
      </c>
    </row>
    <row r="19604" ht="14.25" customHeight="1" outlineLevel="1" spans="162:168">
      <c r="FF19604" s="55">
        <v>19597</v>
      </c>
      <c r="FG19604" s="55" t="s">
        <v>1250</v>
      </c>
      <c r="FH19604" s="55" t="s">
        <v>1756</v>
      </c>
      <c r="FI19604" s="55">
        <v>2</v>
      </c>
      <c r="FJ19604" s="55">
        <v>400000</v>
      </c>
      <c r="FK19604" s="55" t="s">
        <v>1249</v>
      </c>
      <c r="FL19604" s="55">
        <v>1.85</v>
      </c>
    </row>
    <row r="19605" ht="14.25" customHeight="1" outlineLevel="1" spans="162:168">
      <c r="FF19605" s="55">
        <v>19598</v>
      </c>
      <c r="FG19605" s="55" t="s">
        <v>1250</v>
      </c>
      <c r="FH19605" s="55" t="s">
        <v>1756</v>
      </c>
      <c r="FI19605" s="55">
        <v>2</v>
      </c>
      <c r="FJ19605" s="55">
        <v>530000</v>
      </c>
      <c r="FK19605" s="55" t="s">
        <v>1249</v>
      </c>
      <c r="FL19605" s="55">
        <v>1.85</v>
      </c>
    </row>
    <row r="19606" ht="14.25" customHeight="1" outlineLevel="1" spans="162:168">
      <c r="FF19606" s="55">
        <v>19599</v>
      </c>
      <c r="FG19606" s="55" t="s">
        <v>1250</v>
      </c>
      <c r="FH19606" s="55" t="s">
        <v>1756</v>
      </c>
      <c r="FI19606" s="55">
        <v>2</v>
      </c>
      <c r="FJ19606" s="55">
        <v>540000</v>
      </c>
      <c r="FK19606" s="55" t="s">
        <v>1249</v>
      </c>
      <c r="FL19606" s="55">
        <v>1.85</v>
      </c>
    </row>
    <row r="19607" ht="14.25" customHeight="1" outlineLevel="1" spans="162:168">
      <c r="FF19607" s="55">
        <v>19600</v>
      </c>
      <c r="FG19607" s="55" t="s">
        <v>1250</v>
      </c>
      <c r="FH19607" s="55" t="s">
        <v>1756</v>
      </c>
      <c r="FI19607" s="55">
        <v>20</v>
      </c>
      <c r="FJ19607" s="55">
        <v>0</v>
      </c>
      <c r="FK19607" s="55" t="s">
        <v>1249</v>
      </c>
      <c r="FL19607" s="55">
        <v>1.85</v>
      </c>
    </row>
    <row r="19608" ht="14.25" customHeight="1" outlineLevel="1" spans="162:168">
      <c r="FF19608" s="55">
        <v>19601</v>
      </c>
      <c r="FG19608" s="55" t="s">
        <v>1250</v>
      </c>
      <c r="FH19608" s="55" t="s">
        <v>1756</v>
      </c>
      <c r="FI19608" s="55">
        <v>20</v>
      </c>
      <c r="FJ19608" s="55">
        <v>1000</v>
      </c>
      <c r="FK19608" s="55" t="s">
        <v>1249</v>
      </c>
      <c r="FL19608" s="55">
        <v>1.85</v>
      </c>
    </row>
    <row r="19609" ht="14.25" customHeight="1" outlineLevel="1" spans="162:168">
      <c r="FF19609" s="55">
        <v>19602</v>
      </c>
      <c r="FG19609" s="55" t="s">
        <v>1250</v>
      </c>
      <c r="FH19609" s="55" t="s">
        <v>1756</v>
      </c>
      <c r="FI19609" s="55">
        <v>20</v>
      </c>
      <c r="FJ19609" s="55">
        <v>2500</v>
      </c>
      <c r="FK19609" s="55" t="s">
        <v>1249</v>
      </c>
      <c r="FL19609" s="55">
        <v>1.85</v>
      </c>
    </row>
    <row r="19610" ht="14.25" customHeight="1" outlineLevel="1" spans="162:168">
      <c r="FF19610" s="55">
        <v>19603</v>
      </c>
      <c r="FG19610" s="55" t="s">
        <v>1250</v>
      </c>
      <c r="FH19610" s="55" t="s">
        <v>1756</v>
      </c>
      <c r="FI19610" s="55">
        <v>20</v>
      </c>
      <c r="FJ19610" s="55">
        <v>5000</v>
      </c>
      <c r="FK19610" s="55" t="s">
        <v>1249</v>
      </c>
      <c r="FL19610" s="55">
        <v>1.85</v>
      </c>
    </row>
    <row r="19611" ht="14.25" customHeight="1" outlineLevel="1" spans="162:168">
      <c r="FF19611" s="55">
        <v>19604</v>
      </c>
      <c r="FG19611" s="55" t="s">
        <v>1250</v>
      </c>
      <c r="FH19611" s="55" t="s">
        <v>1756</v>
      </c>
      <c r="FI19611" s="55">
        <v>20</v>
      </c>
      <c r="FJ19611" s="55">
        <v>10000</v>
      </c>
      <c r="FK19611" s="55" t="s">
        <v>1249</v>
      </c>
      <c r="FL19611" s="55">
        <v>1.85</v>
      </c>
    </row>
    <row r="19612" ht="14.25" customHeight="1" outlineLevel="1" spans="162:168">
      <c r="FF19612" s="55">
        <v>19605</v>
      </c>
      <c r="FG19612" s="55" t="s">
        <v>1250</v>
      </c>
      <c r="FH19612" s="55" t="s">
        <v>1756</v>
      </c>
      <c r="FI19612" s="55">
        <v>20</v>
      </c>
      <c r="FJ19612" s="55">
        <v>25000</v>
      </c>
      <c r="FK19612" s="55" t="s">
        <v>1249</v>
      </c>
      <c r="FL19612" s="55">
        <v>1.85</v>
      </c>
    </row>
    <row r="19613" ht="14.25" customHeight="1" outlineLevel="1" spans="162:168">
      <c r="FF19613" s="55">
        <v>19606</v>
      </c>
      <c r="FG19613" s="55" t="s">
        <v>1250</v>
      </c>
      <c r="FH19613" s="55" t="s">
        <v>1756</v>
      </c>
      <c r="FI19613" s="55">
        <v>20</v>
      </c>
      <c r="FJ19613" s="55">
        <v>50000</v>
      </c>
      <c r="FK19613" s="55" t="s">
        <v>1249</v>
      </c>
      <c r="FL19613" s="55">
        <v>1.85</v>
      </c>
    </row>
    <row r="19614" ht="14.25" customHeight="1" outlineLevel="1" spans="162:168">
      <c r="FF19614" s="55">
        <v>19607</v>
      </c>
      <c r="FG19614" s="55" t="s">
        <v>1250</v>
      </c>
      <c r="FH19614" s="55" t="s">
        <v>1756</v>
      </c>
      <c r="FI19614" s="55">
        <v>20</v>
      </c>
      <c r="FJ19614" s="55">
        <v>80000</v>
      </c>
      <c r="FK19614" s="55" t="s">
        <v>1249</v>
      </c>
      <c r="FL19614" s="55">
        <v>1.85</v>
      </c>
    </row>
    <row r="19615" ht="14.25" customHeight="1" outlineLevel="1" spans="162:168">
      <c r="FF19615" s="55">
        <v>19608</v>
      </c>
      <c r="FG19615" s="55" t="s">
        <v>1250</v>
      </c>
      <c r="FH19615" s="55" t="s">
        <v>1756</v>
      </c>
      <c r="FI19615" s="55">
        <v>20</v>
      </c>
      <c r="FJ19615" s="55">
        <v>130000</v>
      </c>
      <c r="FK19615" s="55" t="s">
        <v>1249</v>
      </c>
      <c r="FL19615" s="55">
        <v>1.85</v>
      </c>
    </row>
    <row r="19616" ht="14.25" customHeight="1" outlineLevel="1" spans="162:168">
      <c r="FF19616" s="55">
        <v>19609</v>
      </c>
      <c r="FG19616" s="55" t="s">
        <v>1250</v>
      </c>
      <c r="FH19616" s="55" t="s">
        <v>1756</v>
      </c>
      <c r="FI19616" s="55">
        <v>20</v>
      </c>
      <c r="FJ19616" s="55">
        <v>260000</v>
      </c>
      <c r="FK19616" s="55" t="s">
        <v>1249</v>
      </c>
      <c r="FL19616" s="55">
        <v>1.85</v>
      </c>
    </row>
    <row r="19617" ht="14.25" customHeight="1" outlineLevel="1" spans="162:168">
      <c r="FF19617" s="55">
        <v>19610</v>
      </c>
      <c r="FG19617" s="55" t="s">
        <v>1250</v>
      </c>
      <c r="FH19617" s="55" t="s">
        <v>1756</v>
      </c>
      <c r="FI19617" s="55">
        <v>20</v>
      </c>
      <c r="FJ19617" s="55">
        <v>400000</v>
      </c>
      <c r="FK19617" s="55" t="s">
        <v>1249</v>
      </c>
      <c r="FL19617" s="55">
        <v>1.85</v>
      </c>
    </row>
    <row r="19618" ht="14.25" customHeight="1" outlineLevel="1" spans="162:168">
      <c r="FF19618" s="55">
        <v>19611</v>
      </c>
      <c r="FG19618" s="55" t="s">
        <v>1250</v>
      </c>
      <c r="FH19618" s="55" t="s">
        <v>1756</v>
      </c>
      <c r="FI19618" s="55">
        <v>20</v>
      </c>
      <c r="FJ19618" s="55">
        <v>530000</v>
      </c>
      <c r="FK19618" s="55" t="s">
        <v>1249</v>
      </c>
      <c r="FL19618" s="55">
        <v>1.85</v>
      </c>
    </row>
    <row r="19619" ht="14.25" customHeight="1" outlineLevel="1" spans="162:168">
      <c r="FF19619" s="55">
        <v>19612</v>
      </c>
      <c r="FG19619" s="55" t="s">
        <v>1250</v>
      </c>
      <c r="FH19619" s="55" t="s">
        <v>1756</v>
      </c>
      <c r="FI19619" s="55">
        <v>20</v>
      </c>
      <c r="FJ19619" s="55">
        <v>540000</v>
      </c>
      <c r="FK19619" s="55" t="s">
        <v>1249</v>
      </c>
      <c r="FL19619" s="55">
        <v>1.85</v>
      </c>
    </row>
    <row r="19620" ht="14.25" customHeight="1" outlineLevel="1" spans="162:168">
      <c r="FF19620" s="55">
        <v>19613</v>
      </c>
      <c r="FG19620" s="55" t="s">
        <v>1250</v>
      </c>
      <c r="FH19620" s="55" t="s">
        <v>1756</v>
      </c>
      <c r="FI19620" s="55">
        <v>21</v>
      </c>
      <c r="FJ19620" s="55">
        <v>0</v>
      </c>
      <c r="FK19620" s="55" t="s">
        <v>1249</v>
      </c>
      <c r="FL19620" s="55">
        <v>1.85</v>
      </c>
    </row>
    <row r="19621" ht="14.25" customHeight="1" outlineLevel="1" spans="162:168">
      <c r="FF19621" s="55">
        <v>19614</v>
      </c>
      <c r="FG19621" s="55" t="s">
        <v>1250</v>
      </c>
      <c r="FH19621" s="55" t="s">
        <v>1756</v>
      </c>
      <c r="FI19621" s="55">
        <v>21</v>
      </c>
      <c r="FJ19621" s="55">
        <v>1000</v>
      </c>
      <c r="FK19621" s="55" t="s">
        <v>1249</v>
      </c>
      <c r="FL19621" s="55">
        <v>1.85</v>
      </c>
    </row>
    <row r="19622" ht="14.25" customHeight="1" outlineLevel="1" spans="162:168">
      <c r="FF19622" s="55">
        <v>19615</v>
      </c>
      <c r="FG19622" s="55" t="s">
        <v>1250</v>
      </c>
      <c r="FH19622" s="55" t="s">
        <v>1756</v>
      </c>
      <c r="FI19622" s="55">
        <v>21</v>
      </c>
      <c r="FJ19622" s="55">
        <v>2500</v>
      </c>
      <c r="FK19622" s="55" t="s">
        <v>1249</v>
      </c>
      <c r="FL19622" s="55">
        <v>1.85</v>
      </c>
    </row>
    <row r="19623" ht="14.25" customHeight="1" outlineLevel="1" spans="162:168">
      <c r="FF19623" s="55">
        <v>19616</v>
      </c>
      <c r="FG19623" s="55" t="s">
        <v>1250</v>
      </c>
      <c r="FH19623" s="55" t="s">
        <v>1756</v>
      </c>
      <c r="FI19623" s="55">
        <v>21</v>
      </c>
      <c r="FJ19623" s="55">
        <v>5000</v>
      </c>
      <c r="FK19623" s="55" t="s">
        <v>1249</v>
      </c>
      <c r="FL19623" s="55">
        <v>1.85</v>
      </c>
    </row>
    <row r="19624" ht="14.25" customHeight="1" outlineLevel="1" spans="162:168">
      <c r="FF19624" s="55">
        <v>19617</v>
      </c>
      <c r="FG19624" s="55" t="s">
        <v>1250</v>
      </c>
      <c r="FH19624" s="55" t="s">
        <v>1756</v>
      </c>
      <c r="FI19624" s="55">
        <v>21</v>
      </c>
      <c r="FJ19624" s="55">
        <v>10000</v>
      </c>
      <c r="FK19624" s="55" t="s">
        <v>1249</v>
      </c>
      <c r="FL19624" s="55">
        <v>1.85</v>
      </c>
    </row>
    <row r="19625" ht="14.25" customHeight="1" outlineLevel="1" spans="162:168">
      <c r="FF19625" s="55">
        <v>19618</v>
      </c>
      <c r="FG19625" s="55" t="s">
        <v>1250</v>
      </c>
      <c r="FH19625" s="55" t="s">
        <v>1756</v>
      </c>
      <c r="FI19625" s="55">
        <v>21</v>
      </c>
      <c r="FJ19625" s="55">
        <v>25000</v>
      </c>
      <c r="FK19625" s="55" t="s">
        <v>1249</v>
      </c>
      <c r="FL19625" s="55">
        <v>1.85</v>
      </c>
    </row>
    <row r="19626" ht="14.25" customHeight="1" outlineLevel="1" spans="162:168">
      <c r="FF19626" s="55">
        <v>19619</v>
      </c>
      <c r="FG19626" s="55" t="s">
        <v>1250</v>
      </c>
      <c r="FH19626" s="55" t="s">
        <v>1756</v>
      </c>
      <c r="FI19626" s="55">
        <v>21</v>
      </c>
      <c r="FJ19626" s="55">
        <v>50000</v>
      </c>
      <c r="FK19626" s="55" t="s">
        <v>1249</v>
      </c>
      <c r="FL19626" s="55">
        <v>1.85</v>
      </c>
    </row>
    <row r="19627" ht="14.25" customHeight="1" outlineLevel="1" spans="162:168">
      <c r="FF19627" s="55">
        <v>19620</v>
      </c>
      <c r="FG19627" s="55" t="s">
        <v>1250</v>
      </c>
      <c r="FH19627" s="55" t="s">
        <v>1756</v>
      </c>
      <c r="FI19627" s="55">
        <v>21</v>
      </c>
      <c r="FJ19627" s="55">
        <v>80000</v>
      </c>
      <c r="FK19627" s="55" t="s">
        <v>1249</v>
      </c>
      <c r="FL19627" s="55">
        <v>1.85</v>
      </c>
    </row>
    <row r="19628" ht="14.25" customHeight="1" outlineLevel="1" spans="162:168">
      <c r="FF19628" s="55">
        <v>19621</v>
      </c>
      <c r="FG19628" s="55" t="s">
        <v>1250</v>
      </c>
      <c r="FH19628" s="55" t="s">
        <v>1756</v>
      </c>
      <c r="FI19628" s="55">
        <v>21</v>
      </c>
      <c r="FJ19628" s="55">
        <v>130000</v>
      </c>
      <c r="FK19628" s="55" t="s">
        <v>1249</v>
      </c>
      <c r="FL19628" s="55">
        <v>1.85</v>
      </c>
    </row>
    <row r="19629" ht="14.25" customHeight="1" outlineLevel="1" spans="162:168">
      <c r="FF19629" s="55">
        <v>19622</v>
      </c>
      <c r="FG19629" s="55" t="s">
        <v>1250</v>
      </c>
      <c r="FH19629" s="55" t="s">
        <v>1756</v>
      </c>
      <c r="FI19629" s="55">
        <v>21</v>
      </c>
      <c r="FJ19629" s="55">
        <v>260000</v>
      </c>
      <c r="FK19629" s="55" t="s">
        <v>1249</v>
      </c>
      <c r="FL19629" s="55">
        <v>1.85</v>
      </c>
    </row>
    <row r="19630" ht="14.25" customHeight="1" outlineLevel="1" spans="162:168">
      <c r="FF19630" s="55">
        <v>19623</v>
      </c>
      <c r="FG19630" s="55" t="s">
        <v>1250</v>
      </c>
      <c r="FH19630" s="55" t="s">
        <v>1756</v>
      </c>
      <c r="FI19630" s="55">
        <v>21</v>
      </c>
      <c r="FJ19630" s="55">
        <v>400000</v>
      </c>
      <c r="FK19630" s="55" t="s">
        <v>1249</v>
      </c>
      <c r="FL19630" s="55">
        <v>1.85</v>
      </c>
    </row>
    <row r="19631" ht="14.25" customHeight="1" outlineLevel="1" spans="162:168">
      <c r="FF19631" s="55">
        <v>19624</v>
      </c>
      <c r="FG19631" s="55" t="s">
        <v>1250</v>
      </c>
      <c r="FH19631" s="55" t="s">
        <v>1756</v>
      </c>
      <c r="FI19631" s="55">
        <v>21</v>
      </c>
      <c r="FJ19631" s="55">
        <v>530000</v>
      </c>
      <c r="FK19631" s="55" t="s">
        <v>1249</v>
      </c>
      <c r="FL19631" s="55">
        <v>1.85</v>
      </c>
    </row>
    <row r="19632" ht="14.25" customHeight="1" outlineLevel="1" spans="162:168">
      <c r="FF19632" s="55">
        <v>19625</v>
      </c>
      <c r="FG19632" s="55" t="s">
        <v>1250</v>
      </c>
      <c r="FH19632" s="55" t="s">
        <v>1756</v>
      </c>
      <c r="FI19632" s="55">
        <v>21</v>
      </c>
      <c r="FJ19632" s="55">
        <v>540000</v>
      </c>
      <c r="FK19632" s="55" t="s">
        <v>1249</v>
      </c>
      <c r="FL19632" s="55">
        <v>1.85</v>
      </c>
    </row>
    <row r="19633" ht="14.25" customHeight="1" outlineLevel="1" spans="162:168">
      <c r="FF19633" s="55">
        <v>19626</v>
      </c>
      <c r="FG19633" s="55" t="s">
        <v>1250</v>
      </c>
      <c r="FH19633" s="55" t="s">
        <v>1756</v>
      </c>
      <c r="FI19633" s="55">
        <v>22</v>
      </c>
      <c r="FJ19633" s="55">
        <v>0</v>
      </c>
      <c r="FK19633" s="55" t="s">
        <v>1249</v>
      </c>
      <c r="FL19633" s="55">
        <v>1.85</v>
      </c>
    </row>
    <row r="19634" ht="14.25" customHeight="1" outlineLevel="1" spans="162:168">
      <c r="FF19634" s="55">
        <v>19627</v>
      </c>
      <c r="FG19634" s="55" t="s">
        <v>1250</v>
      </c>
      <c r="FH19634" s="55" t="s">
        <v>1756</v>
      </c>
      <c r="FI19634" s="55">
        <v>22</v>
      </c>
      <c r="FJ19634" s="55">
        <v>1000</v>
      </c>
      <c r="FK19634" s="55" t="s">
        <v>1249</v>
      </c>
      <c r="FL19634" s="55">
        <v>1.85</v>
      </c>
    </row>
    <row r="19635" ht="14.25" customHeight="1" outlineLevel="1" spans="162:168">
      <c r="FF19635" s="55">
        <v>19628</v>
      </c>
      <c r="FG19635" s="55" t="s">
        <v>1250</v>
      </c>
      <c r="FH19635" s="55" t="s">
        <v>1756</v>
      </c>
      <c r="FI19635" s="55">
        <v>22</v>
      </c>
      <c r="FJ19635" s="55">
        <v>2500</v>
      </c>
      <c r="FK19635" s="55" t="s">
        <v>1249</v>
      </c>
      <c r="FL19635" s="55">
        <v>1.85</v>
      </c>
    </row>
    <row r="19636" ht="14.25" customHeight="1" outlineLevel="1" spans="162:168">
      <c r="FF19636" s="55">
        <v>19629</v>
      </c>
      <c r="FG19636" s="55" t="s">
        <v>1250</v>
      </c>
      <c r="FH19636" s="55" t="s">
        <v>1756</v>
      </c>
      <c r="FI19636" s="55">
        <v>22</v>
      </c>
      <c r="FJ19636" s="55">
        <v>10000</v>
      </c>
      <c r="FK19636" s="55" t="s">
        <v>1249</v>
      </c>
      <c r="FL19636" s="55">
        <v>1.85</v>
      </c>
    </row>
    <row r="19637" ht="14.25" customHeight="1" outlineLevel="1" spans="162:168">
      <c r="FF19637" s="55">
        <v>19630</v>
      </c>
      <c r="FG19637" s="55" t="s">
        <v>1250</v>
      </c>
      <c r="FH19637" s="55" t="s">
        <v>1756</v>
      </c>
      <c r="FI19637" s="55">
        <v>22</v>
      </c>
      <c r="FJ19637" s="55">
        <v>25000</v>
      </c>
      <c r="FK19637" s="55" t="s">
        <v>1249</v>
      </c>
      <c r="FL19637" s="55">
        <v>1.85</v>
      </c>
    </row>
    <row r="19638" ht="14.25" customHeight="1" outlineLevel="1" spans="162:168">
      <c r="FF19638" s="55">
        <v>19631</v>
      </c>
      <c r="FG19638" s="55" t="s">
        <v>1250</v>
      </c>
      <c r="FH19638" s="55" t="s">
        <v>1756</v>
      </c>
      <c r="FI19638" s="55">
        <v>22</v>
      </c>
      <c r="FJ19638" s="55">
        <v>50000</v>
      </c>
      <c r="FK19638" s="55" t="s">
        <v>1249</v>
      </c>
      <c r="FL19638" s="55">
        <v>1.85</v>
      </c>
    </row>
    <row r="19639" ht="14.25" customHeight="1" outlineLevel="1" spans="162:168">
      <c r="FF19639" s="55">
        <v>19632</v>
      </c>
      <c r="FG19639" s="55" t="s">
        <v>1250</v>
      </c>
      <c r="FH19639" s="55" t="s">
        <v>1756</v>
      </c>
      <c r="FI19639" s="55">
        <v>22</v>
      </c>
      <c r="FJ19639" s="55">
        <v>80000</v>
      </c>
      <c r="FK19639" s="55" t="s">
        <v>1249</v>
      </c>
      <c r="FL19639" s="55">
        <v>1.85</v>
      </c>
    </row>
    <row r="19640" ht="14.25" customHeight="1" outlineLevel="1" spans="162:168">
      <c r="FF19640" s="55">
        <v>19633</v>
      </c>
      <c r="FG19640" s="55" t="s">
        <v>1250</v>
      </c>
      <c r="FH19640" s="55" t="s">
        <v>1756</v>
      </c>
      <c r="FI19640" s="55">
        <v>22</v>
      </c>
      <c r="FJ19640" s="55">
        <v>130000</v>
      </c>
      <c r="FK19640" s="55" t="s">
        <v>1249</v>
      </c>
      <c r="FL19640" s="55">
        <v>1.85</v>
      </c>
    </row>
    <row r="19641" ht="14.25" customHeight="1" outlineLevel="1" spans="162:168">
      <c r="FF19641" s="55">
        <v>19634</v>
      </c>
      <c r="FG19641" s="55" t="s">
        <v>1250</v>
      </c>
      <c r="FH19641" s="55" t="s">
        <v>1756</v>
      </c>
      <c r="FI19641" s="55">
        <v>22</v>
      </c>
      <c r="FJ19641" s="55">
        <v>260000</v>
      </c>
      <c r="FK19641" s="55" t="s">
        <v>1249</v>
      </c>
      <c r="FL19641" s="55">
        <v>1.85</v>
      </c>
    </row>
    <row r="19642" ht="14.25" customHeight="1" outlineLevel="1" spans="162:168">
      <c r="FF19642" s="55">
        <v>19635</v>
      </c>
      <c r="FG19642" s="55" t="s">
        <v>1250</v>
      </c>
      <c r="FH19642" s="55" t="s">
        <v>1756</v>
      </c>
      <c r="FI19642" s="55">
        <v>22</v>
      </c>
      <c r="FJ19642" s="55">
        <v>400000</v>
      </c>
      <c r="FK19642" s="55" t="s">
        <v>1249</v>
      </c>
      <c r="FL19642" s="55">
        <v>1.85</v>
      </c>
    </row>
    <row r="19643" ht="14.25" customHeight="1" outlineLevel="1" spans="162:168">
      <c r="FF19643" s="55">
        <v>19636</v>
      </c>
      <c r="FG19643" s="55" t="s">
        <v>1250</v>
      </c>
      <c r="FH19643" s="55" t="s">
        <v>1756</v>
      </c>
      <c r="FI19643" s="55">
        <v>22</v>
      </c>
      <c r="FJ19643" s="55">
        <v>530000</v>
      </c>
      <c r="FK19643" s="55" t="s">
        <v>1249</v>
      </c>
      <c r="FL19643" s="55">
        <v>1.85</v>
      </c>
    </row>
    <row r="19644" ht="14.25" customHeight="1" outlineLevel="1" spans="162:168">
      <c r="FF19644" s="55">
        <v>19637</v>
      </c>
      <c r="FG19644" s="55" t="s">
        <v>1250</v>
      </c>
      <c r="FH19644" s="55" t="s">
        <v>1756</v>
      </c>
      <c r="FI19644" s="55">
        <v>22</v>
      </c>
      <c r="FJ19644" s="55">
        <v>540000</v>
      </c>
      <c r="FK19644" s="55" t="s">
        <v>1249</v>
      </c>
      <c r="FL19644" s="55">
        <v>1.85</v>
      </c>
    </row>
    <row r="19645" ht="14.25" customHeight="1" outlineLevel="1" spans="162:168">
      <c r="FF19645" s="55">
        <v>19638</v>
      </c>
      <c r="FG19645" s="55" t="s">
        <v>1250</v>
      </c>
      <c r="FH19645" s="55" t="s">
        <v>1756</v>
      </c>
      <c r="FI19645" s="55">
        <v>23</v>
      </c>
      <c r="FJ19645" s="55">
        <v>0</v>
      </c>
      <c r="FK19645" s="55" t="s">
        <v>1249</v>
      </c>
      <c r="FL19645" s="55">
        <v>1.85</v>
      </c>
    </row>
    <row r="19646" ht="14.25" customHeight="1" outlineLevel="1" spans="162:168">
      <c r="FF19646" s="55">
        <v>19639</v>
      </c>
      <c r="FG19646" s="55" t="s">
        <v>1250</v>
      </c>
      <c r="FH19646" s="55" t="s">
        <v>1756</v>
      </c>
      <c r="FI19646" s="55">
        <v>23</v>
      </c>
      <c r="FJ19646" s="55">
        <v>1000</v>
      </c>
      <c r="FK19646" s="55" t="s">
        <v>1249</v>
      </c>
      <c r="FL19646" s="55">
        <v>1.85</v>
      </c>
    </row>
    <row r="19647" ht="14.25" customHeight="1" outlineLevel="1" spans="162:168">
      <c r="FF19647" s="55">
        <v>19640</v>
      </c>
      <c r="FG19647" s="55" t="s">
        <v>1250</v>
      </c>
      <c r="FH19647" s="55" t="s">
        <v>1756</v>
      </c>
      <c r="FI19647" s="55">
        <v>23</v>
      </c>
      <c r="FJ19647" s="55">
        <v>2500</v>
      </c>
      <c r="FK19647" s="55" t="s">
        <v>1249</v>
      </c>
      <c r="FL19647" s="55">
        <v>1.85</v>
      </c>
    </row>
    <row r="19648" ht="14.25" customHeight="1" outlineLevel="1" spans="162:168">
      <c r="FF19648" s="55">
        <v>19641</v>
      </c>
      <c r="FG19648" s="55" t="s">
        <v>1250</v>
      </c>
      <c r="FH19648" s="55" t="s">
        <v>1756</v>
      </c>
      <c r="FI19648" s="55">
        <v>23</v>
      </c>
      <c r="FJ19648" s="55">
        <v>5000</v>
      </c>
      <c r="FK19648" s="55" t="s">
        <v>1249</v>
      </c>
      <c r="FL19648" s="55">
        <v>1.85</v>
      </c>
    </row>
    <row r="19649" ht="14.25" customHeight="1" outlineLevel="1" spans="162:168">
      <c r="FF19649" s="55">
        <v>19642</v>
      </c>
      <c r="FG19649" s="55" t="s">
        <v>1250</v>
      </c>
      <c r="FH19649" s="55" t="s">
        <v>1756</v>
      </c>
      <c r="FI19649" s="55">
        <v>23</v>
      </c>
      <c r="FJ19649" s="55">
        <v>10000</v>
      </c>
      <c r="FK19649" s="55" t="s">
        <v>1249</v>
      </c>
      <c r="FL19649" s="55">
        <v>1.85</v>
      </c>
    </row>
    <row r="19650" ht="14.25" customHeight="1" outlineLevel="1" spans="162:168">
      <c r="FF19650" s="55">
        <v>19643</v>
      </c>
      <c r="FG19650" s="55" t="s">
        <v>1250</v>
      </c>
      <c r="FH19650" s="55" t="s">
        <v>1756</v>
      </c>
      <c r="FI19650" s="55">
        <v>23</v>
      </c>
      <c r="FJ19650" s="55">
        <v>25000</v>
      </c>
      <c r="FK19650" s="55" t="s">
        <v>1249</v>
      </c>
      <c r="FL19650" s="55">
        <v>1.85</v>
      </c>
    </row>
    <row r="19651" ht="14.25" customHeight="1" outlineLevel="1" spans="162:168">
      <c r="FF19651" s="55">
        <v>19644</v>
      </c>
      <c r="FG19651" s="55" t="s">
        <v>1250</v>
      </c>
      <c r="FH19651" s="55" t="s">
        <v>1756</v>
      </c>
      <c r="FI19651" s="55">
        <v>23</v>
      </c>
      <c r="FJ19651" s="55">
        <v>50000</v>
      </c>
      <c r="FK19651" s="55" t="s">
        <v>1249</v>
      </c>
      <c r="FL19651" s="55">
        <v>1.85</v>
      </c>
    </row>
    <row r="19652" ht="14.25" customHeight="1" outlineLevel="1" spans="162:168">
      <c r="FF19652" s="55">
        <v>19645</v>
      </c>
      <c r="FG19652" s="55" t="s">
        <v>1250</v>
      </c>
      <c r="FH19652" s="55" t="s">
        <v>1756</v>
      </c>
      <c r="FI19652" s="55">
        <v>23</v>
      </c>
      <c r="FJ19652" s="55">
        <v>80000</v>
      </c>
      <c r="FK19652" s="55" t="s">
        <v>1249</v>
      </c>
      <c r="FL19652" s="55">
        <v>1.85</v>
      </c>
    </row>
    <row r="19653" ht="14.25" customHeight="1" outlineLevel="1" spans="162:168">
      <c r="FF19653" s="55">
        <v>19646</v>
      </c>
      <c r="FG19653" s="55" t="s">
        <v>1250</v>
      </c>
      <c r="FH19653" s="55" t="s">
        <v>1756</v>
      </c>
      <c r="FI19653" s="55">
        <v>23</v>
      </c>
      <c r="FJ19653" s="55">
        <v>130000</v>
      </c>
      <c r="FK19653" s="55" t="s">
        <v>1249</v>
      </c>
      <c r="FL19653" s="55">
        <v>1.85</v>
      </c>
    </row>
    <row r="19654" ht="14.25" customHeight="1" outlineLevel="1" spans="162:168">
      <c r="FF19654" s="55">
        <v>19647</v>
      </c>
      <c r="FG19654" s="55" t="s">
        <v>1250</v>
      </c>
      <c r="FH19654" s="55" t="s">
        <v>1756</v>
      </c>
      <c r="FI19654" s="55">
        <v>23</v>
      </c>
      <c r="FJ19654" s="55">
        <v>260000</v>
      </c>
      <c r="FK19654" s="55" t="s">
        <v>1249</v>
      </c>
      <c r="FL19654" s="55">
        <v>1.85</v>
      </c>
    </row>
    <row r="19655" ht="14.25" customHeight="1" outlineLevel="1" spans="162:168">
      <c r="FF19655" s="55">
        <v>19648</v>
      </c>
      <c r="FG19655" s="55" t="s">
        <v>1250</v>
      </c>
      <c r="FH19655" s="55" t="s">
        <v>1756</v>
      </c>
      <c r="FI19655" s="55">
        <v>23</v>
      </c>
      <c r="FJ19655" s="55">
        <v>400000</v>
      </c>
      <c r="FK19655" s="55" t="s">
        <v>1249</v>
      </c>
      <c r="FL19655" s="55">
        <v>1.85</v>
      </c>
    </row>
    <row r="19656" ht="14.25" customHeight="1" outlineLevel="1" spans="162:168">
      <c r="FF19656" s="55">
        <v>19649</v>
      </c>
      <c r="FG19656" s="55" t="s">
        <v>1250</v>
      </c>
      <c r="FH19656" s="55" t="s">
        <v>1756</v>
      </c>
      <c r="FI19656" s="55">
        <v>23</v>
      </c>
      <c r="FJ19656" s="55">
        <v>530000</v>
      </c>
      <c r="FK19656" s="55" t="s">
        <v>1249</v>
      </c>
      <c r="FL19656" s="55">
        <v>1.85</v>
      </c>
    </row>
    <row r="19657" ht="14.25" customHeight="1" outlineLevel="1" spans="162:168">
      <c r="FF19657" s="55">
        <v>19650</v>
      </c>
      <c r="FG19657" s="55" t="s">
        <v>1250</v>
      </c>
      <c r="FH19657" s="55" t="s">
        <v>1756</v>
      </c>
      <c r="FI19657" s="55">
        <v>23</v>
      </c>
      <c r="FJ19657" s="55">
        <v>540000</v>
      </c>
      <c r="FK19657" s="55" t="s">
        <v>1249</v>
      </c>
      <c r="FL19657" s="55">
        <v>1.85</v>
      </c>
    </row>
    <row r="19658" ht="14.25" customHeight="1" outlineLevel="1" spans="162:168">
      <c r="FF19658" s="55">
        <v>19651</v>
      </c>
      <c r="FG19658" s="55" t="s">
        <v>1250</v>
      </c>
      <c r="FH19658" s="55" t="s">
        <v>1756</v>
      </c>
      <c r="FI19658" s="55">
        <v>3</v>
      </c>
      <c r="FJ19658" s="55">
        <v>0</v>
      </c>
      <c r="FK19658" s="55" t="s">
        <v>1249</v>
      </c>
      <c r="FL19658" s="55">
        <v>1.85</v>
      </c>
    </row>
    <row r="19659" ht="14.25" customHeight="1" outlineLevel="1" spans="162:168">
      <c r="FF19659" s="55">
        <v>19652</v>
      </c>
      <c r="FG19659" s="55" t="s">
        <v>1250</v>
      </c>
      <c r="FH19659" s="55" t="s">
        <v>1756</v>
      </c>
      <c r="FI19659" s="55">
        <v>3</v>
      </c>
      <c r="FJ19659" s="55">
        <v>1000</v>
      </c>
      <c r="FK19659" s="55" t="s">
        <v>1249</v>
      </c>
      <c r="FL19659" s="55">
        <v>1.85</v>
      </c>
    </row>
    <row r="19660" ht="14.25" customHeight="1" outlineLevel="1" spans="162:168">
      <c r="FF19660" s="55">
        <v>19653</v>
      </c>
      <c r="FG19660" s="55" t="s">
        <v>1250</v>
      </c>
      <c r="FH19660" s="55" t="s">
        <v>1756</v>
      </c>
      <c r="FI19660" s="55">
        <v>3</v>
      </c>
      <c r="FJ19660" s="55">
        <v>2500</v>
      </c>
      <c r="FK19660" s="55" t="s">
        <v>1249</v>
      </c>
      <c r="FL19660" s="55">
        <v>1.85</v>
      </c>
    </row>
    <row r="19661" ht="14.25" customHeight="1" outlineLevel="1" spans="162:168">
      <c r="FF19661" s="55">
        <v>19654</v>
      </c>
      <c r="FG19661" s="55" t="s">
        <v>1250</v>
      </c>
      <c r="FH19661" s="55" t="s">
        <v>1756</v>
      </c>
      <c r="FI19661" s="55">
        <v>3</v>
      </c>
      <c r="FJ19661" s="55">
        <v>5000</v>
      </c>
      <c r="FK19661" s="55" t="s">
        <v>1249</v>
      </c>
      <c r="FL19661" s="55">
        <v>1.85</v>
      </c>
    </row>
    <row r="19662" ht="14.25" customHeight="1" outlineLevel="1" spans="162:168">
      <c r="FF19662" s="55">
        <v>19655</v>
      </c>
      <c r="FG19662" s="55" t="s">
        <v>1250</v>
      </c>
      <c r="FH19662" s="55" t="s">
        <v>1756</v>
      </c>
      <c r="FI19662" s="55">
        <v>3</v>
      </c>
      <c r="FJ19662" s="55">
        <v>10000</v>
      </c>
      <c r="FK19662" s="55" t="s">
        <v>1249</v>
      </c>
      <c r="FL19662" s="55">
        <v>1.85</v>
      </c>
    </row>
    <row r="19663" ht="14.25" customHeight="1" outlineLevel="1" spans="162:168">
      <c r="FF19663" s="55">
        <v>19656</v>
      </c>
      <c r="FG19663" s="55" t="s">
        <v>1250</v>
      </c>
      <c r="FH19663" s="55" t="s">
        <v>1756</v>
      </c>
      <c r="FI19663" s="55">
        <v>3</v>
      </c>
      <c r="FJ19663" s="55">
        <v>25000</v>
      </c>
      <c r="FK19663" s="55" t="s">
        <v>1249</v>
      </c>
      <c r="FL19663" s="55">
        <v>1.85</v>
      </c>
    </row>
    <row r="19664" ht="14.25" customHeight="1" outlineLevel="1" spans="162:168">
      <c r="FF19664" s="55">
        <v>19657</v>
      </c>
      <c r="FG19664" s="55" t="s">
        <v>1250</v>
      </c>
      <c r="FH19664" s="55" t="s">
        <v>1756</v>
      </c>
      <c r="FI19664" s="55">
        <v>3</v>
      </c>
      <c r="FJ19664" s="55">
        <v>50000</v>
      </c>
      <c r="FK19664" s="55" t="s">
        <v>1249</v>
      </c>
      <c r="FL19664" s="55">
        <v>1.85</v>
      </c>
    </row>
    <row r="19665" ht="14.25" customHeight="1" outlineLevel="1" spans="162:168">
      <c r="FF19665" s="55">
        <v>19658</v>
      </c>
      <c r="FG19665" s="55" t="s">
        <v>1250</v>
      </c>
      <c r="FH19665" s="55" t="s">
        <v>1756</v>
      </c>
      <c r="FI19665" s="55">
        <v>3</v>
      </c>
      <c r="FJ19665" s="55">
        <v>80000</v>
      </c>
      <c r="FK19665" s="55" t="s">
        <v>1249</v>
      </c>
      <c r="FL19665" s="55">
        <v>1.85</v>
      </c>
    </row>
    <row r="19666" ht="14.25" customHeight="1" outlineLevel="1" spans="162:168">
      <c r="FF19666" s="55">
        <v>19659</v>
      </c>
      <c r="FG19666" s="55" t="s">
        <v>1250</v>
      </c>
      <c r="FH19666" s="55" t="s">
        <v>1756</v>
      </c>
      <c r="FI19666" s="55">
        <v>3</v>
      </c>
      <c r="FJ19666" s="55">
        <v>130000</v>
      </c>
      <c r="FK19666" s="55" t="s">
        <v>1249</v>
      </c>
      <c r="FL19666" s="55">
        <v>1.85</v>
      </c>
    </row>
    <row r="19667" ht="14.25" customHeight="1" outlineLevel="1" spans="162:168">
      <c r="FF19667" s="55">
        <v>19660</v>
      </c>
      <c r="FG19667" s="55" t="s">
        <v>1250</v>
      </c>
      <c r="FH19667" s="55" t="s">
        <v>1756</v>
      </c>
      <c r="FI19667" s="55">
        <v>3</v>
      </c>
      <c r="FJ19667" s="55">
        <v>260000</v>
      </c>
      <c r="FK19667" s="55" t="s">
        <v>1249</v>
      </c>
      <c r="FL19667" s="55">
        <v>1.85</v>
      </c>
    </row>
    <row r="19668" ht="14.25" customHeight="1" outlineLevel="1" spans="162:168">
      <c r="FF19668" s="55">
        <v>19661</v>
      </c>
      <c r="FG19668" s="55" t="s">
        <v>1250</v>
      </c>
      <c r="FH19668" s="55" t="s">
        <v>1756</v>
      </c>
      <c r="FI19668" s="55">
        <v>3</v>
      </c>
      <c r="FJ19668" s="55">
        <v>400000</v>
      </c>
      <c r="FK19668" s="55" t="s">
        <v>1249</v>
      </c>
      <c r="FL19668" s="55">
        <v>1.85</v>
      </c>
    </row>
    <row r="19669" ht="14.25" customHeight="1" outlineLevel="1" spans="162:168">
      <c r="FF19669" s="55">
        <v>19662</v>
      </c>
      <c r="FG19669" s="55" t="s">
        <v>1250</v>
      </c>
      <c r="FH19669" s="55" t="s">
        <v>1756</v>
      </c>
      <c r="FI19669" s="55">
        <v>3</v>
      </c>
      <c r="FJ19669" s="55">
        <v>530000</v>
      </c>
      <c r="FK19669" s="55" t="s">
        <v>1249</v>
      </c>
      <c r="FL19669" s="55">
        <v>1.85</v>
      </c>
    </row>
    <row r="19670" ht="14.25" customHeight="1" outlineLevel="1" spans="162:168">
      <c r="FF19670" s="55">
        <v>19663</v>
      </c>
      <c r="FG19670" s="55" t="s">
        <v>1250</v>
      </c>
      <c r="FH19670" s="55" t="s">
        <v>1756</v>
      </c>
      <c r="FI19670" s="55">
        <v>3</v>
      </c>
      <c r="FJ19670" s="55">
        <v>540000</v>
      </c>
      <c r="FK19670" s="55" t="s">
        <v>1249</v>
      </c>
      <c r="FL19670" s="55">
        <v>1.85</v>
      </c>
    </row>
    <row r="19671" ht="14.25" customHeight="1" outlineLevel="1" spans="162:168">
      <c r="FF19671" s="55">
        <v>19664</v>
      </c>
      <c r="FG19671" s="55" t="s">
        <v>1250</v>
      </c>
      <c r="FH19671" s="55" t="s">
        <v>1756</v>
      </c>
      <c r="FI19671" s="55">
        <v>4</v>
      </c>
      <c r="FJ19671" s="55">
        <v>0</v>
      </c>
      <c r="FK19671" s="55" t="s">
        <v>1249</v>
      </c>
      <c r="FL19671" s="55">
        <v>1.85</v>
      </c>
    </row>
    <row r="19672" ht="14.25" customHeight="1" outlineLevel="1" spans="162:168">
      <c r="FF19672" s="55">
        <v>19665</v>
      </c>
      <c r="FG19672" s="55" t="s">
        <v>1250</v>
      </c>
      <c r="FH19672" s="55" t="s">
        <v>1756</v>
      </c>
      <c r="FI19672" s="55">
        <v>4</v>
      </c>
      <c r="FJ19672" s="55">
        <v>1000</v>
      </c>
      <c r="FK19672" s="55" t="s">
        <v>1249</v>
      </c>
      <c r="FL19672" s="55">
        <v>1.85</v>
      </c>
    </row>
    <row r="19673" ht="14.25" customHeight="1" outlineLevel="1" spans="162:168">
      <c r="FF19673" s="55">
        <v>19666</v>
      </c>
      <c r="FG19673" s="55" t="s">
        <v>1250</v>
      </c>
      <c r="FH19673" s="55" t="s">
        <v>1756</v>
      </c>
      <c r="FI19673" s="55">
        <v>4</v>
      </c>
      <c r="FJ19673" s="55">
        <v>2500</v>
      </c>
      <c r="FK19673" s="55" t="s">
        <v>1249</v>
      </c>
      <c r="FL19673" s="55">
        <v>1.85</v>
      </c>
    </row>
    <row r="19674" ht="14.25" customHeight="1" outlineLevel="1" spans="162:168">
      <c r="FF19674" s="55">
        <v>19667</v>
      </c>
      <c r="FG19674" s="55" t="s">
        <v>1250</v>
      </c>
      <c r="FH19674" s="55" t="s">
        <v>1756</v>
      </c>
      <c r="FI19674" s="55">
        <v>4</v>
      </c>
      <c r="FJ19674" s="55">
        <v>5000</v>
      </c>
      <c r="FK19674" s="55" t="s">
        <v>1249</v>
      </c>
      <c r="FL19674" s="55">
        <v>1.85</v>
      </c>
    </row>
    <row r="19675" ht="14.25" customHeight="1" outlineLevel="1" spans="162:168">
      <c r="FF19675" s="55">
        <v>19668</v>
      </c>
      <c r="FG19675" s="55" t="s">
        <v>1250</v>
      </c>
      <c r="FH19675" s="55" t="s">
        <v>1756</v>
      </c>
      <c r="FI19675" s="55">
        <v>4</v>
      </c>
      <c r="FJ19675" s="55">
        <v>10000</v>
      </c>
      <c r="FK19675" s="55" t="s">
        <v>1249</v>
      </c>
      <c r="FL19675" s="55">
        <v>1.85</v>
      </c>
    </row>
    <row r="19676" ht="14.25" customHeight="1" outlineLevel="1" spans="162:168">
      <c r="FF19676" s="55">
        <v>19669</v>
      </c>
      <c r="FG19676" s="55" t="s">
        <v>1250</v>
      </c>
      <c r="FH19676" s="55" t="s">
        <v>1756</v>
      </c>
      <c r="FI19676" s="55">
        <v>4</v>
      </c>
      <c r="FJ19676" s="55">
        <v>25000</v>
      </c>
      <c r="FK19676" s="55" t="s">
        <v>1249</v>
      </c>
      <c r="FL19676" s="55">
        <v>1.85</v>
      </c>
    </row>
    <row r="19677" ht="14.25" customHeight="1" outlineLevel="1" spans="162:168">
      <c r="FF19677" s="55">
        <v>19670</v>
      </c>
      <c r="FG19677" s="55" t="s">
        <v>1250</v>
      </c>
      <c r="FH19677" s="55" t="s">
        <v>1756</v>
      </c>
      <c r="FI19677" s="55">
        <v>4</v>
      </c>
      <c r="FJ19677" s="55">
        <v>50000</v>
      </c>
      <c r="FK19677" s="55" t="s">
        <v>1249</v>
      </c>
      <c r="FL19677" s="55">
        <v>1.85</v>
      </c>
    </row>
    <row r="19678" ht="14.25" customHeight="1" outlineLevel="1" spans="162:168">
      <c r="FF19678" s="55">
        <v>19671</v>
      </c>
      <c r="FG19678" s="55" t="s">
        <v>1250</v>
      </c>
      <c r="FH19678" s="55" t="s">
        <v>1756</v>
      </c>
      <c r="FI19678" s="55">
        <v>4</v>
      </c>
      <c r="FJ19678" s="55">
        <v>80000</v>
      </c>
      <c r="FK19678" s="55" t="s">
        <v>1249</v>
      </c>
      <c r="FL19678" s="55">
        <v>1.85</v>
      </c>
    </row>
    <row r="19679" ht="14.25" customHeight="1" outlineLevel="1" spans="162:168">
      <c r="FF19679" s="55">
        <v>19672</v>
      </c>
      <c r="FG19679" s="55" t="s">
        <v>1250</v>
      </c>
      <c r="FH19679" s="55" t="s">
        <v>1756</v>
      </c>
      <c r="FI19679" s="55">
        <v>4</v>
      </c>
      <c r="FJ19679" s="55">
        <v>130000</v>
      </c>
      <c r="FK19679" s="55" t="s">
        <v>1249</v>
      </c>
      <c r="FL19679" s="55">
        <v>1.85</v>
      </c>
    </row>
    <row r="19680" ht="14.25" customHeight="1" outlineLevel="1" spans="162:168">
      <c r="FF19680" s="55">
        <v>19673</v>
      </c>
      <c r="FG19680" s="55" t="s">
        <v>1250</v>
      </c>
      <c r="FH19680" s="55" t="s">
        <v>1756</v>
      </c>
      <c r="FI19680" s="55">
        <v>4</v>
      </c>
      <c r="FJ19680" s="55">
        <v>260000</v>
      </c>
      <c r="FK19680" s="55" t="s">
        <v>1249</v>
      </c>
      <c r="FL19680" s="55">
        <v>1.85</v>
      </c>
    </row>
    <row r="19681" ht="14.25" customHeight="1" outlineLevel="1" spans="162:168">
      <c r="FF19681" s="55">
        <v>19674</v>
      </c>
      <c r="FG19681" s="55" t="s">
        <v>1250</v>
      </c>
      <c r="FH19681" s="55" t="s">
        <v>1756</v>
      </c>
      <c r="FI19681" s="55">
        <v>4</v>
      </c>
      <c r="FJ19681" s="55">
        <v>400000</v>
      </c>
      <c r="FK19681" s="55" t="s">
        <v>1249</v>
      </c>
      <c r="FL19681" s="55">
        <v>1.85</v>
      </c>
    </row>
    <row r="19682" ht="14.25" customHeight="1" outlineLevel="1" spans="162:168">
      <c r="FF19682" s="55">
        <v>19675</v>
      </c>
      <c r="FG19682" s="55" t="s">
        <v>1250</v>
      </c>
      <c r="FH19682" s="55" t="s">
        <v>1756</v>
      </c>
      <c r="FI19682" s="55">
        <v>4</v>
      </c>
      <c r="FJ19682" s="55">
        <v>530000</v>
      </c>
      <c r="FK19682" s="55" t="s">
        <v>1249</v>
      </c>
      <c r="FL19682" s="55">
        <v>1.85</v>
      </c>
    </row>
    <row r="19683" ht="14.25" customHeight="1" outlineLevel="1" spans="162:168">
      <c r="FF19683" s="55">
        <v>19676</v>
      </c>
      <c r="FG19683" s="55" t="s">
        <v>1250</v>
      </c>
      <c r="FH19683" s="55" t="s">
        <v>1756</v>
      </c>
      <c r="FI19683" s="55">
        <v>4</v>
      </c>
      <c r="FJ19683" s="55">
        <v>540000</v>
      </c>
      <c r="FK19683" s="55" t="s">
        <v>1249</v>
      </c>
      <c r="FL19683" s="55">
        <v>1.85</v>
      </c>
    </row>
    <row r="19684" ht="14.25" customHeight="1" outlineLevel="1" spans="162:168">
      <c r="FF19684" s="55">
        <v>19677</v>
      </c>
      <c r="FG19684" s="55" t="s">
        <v>1250</v>
      </c>
      <c r="FH19684" s="55" t="s">
        <v>1756</v>
      </c>
      <c r="FI19684" s="55">
        <v>5</v>
      </c>
      <c r="FJ19684" s="55">
        <v>0</v>
      </c>
      <c r="FK19684" s="55" t="s">
        <v>1249</v>
      </c>
      <c r="FL19684" s="55">
        <v>1.85</v>
      </c>
    </row>
    <row r="19685" ht="14.25" customHeight="1" outlineLevel="1" spans="162:168">
      <c r="FF19685" s="55">
        <v>19678</v>
      </c>
      <c r="FG19685" s="55" t="s">
        <v>1250</v>
      </c>
      <c r="FH19685" s="55" t="s">
        <v>1756</v>
      </c>
      <c r="FI19685" s="55">
        <v>5</v>
      </c>
      <c r="FJ19685" s="55">
        <v>1000</v>
      </c>
      <c r="FK19685" s="55" t="s">
        <v>1249</v>
      </c>
      <c r="FL19685" s="55">
        <v>1.85</v>
      </c>
    </row>
    <row r="19686" ht="14.25" customHeight="1" outlineLevel="1" spans="162:168">
      <c r="FF19686" s="55">
        <v>19679</v>
      </c>
      <c r="FG19686" s="55" t="s">
        <v>1250</v>
      </c>
      <c r="FH19686" s="55" t="s">
        <v>1756</v>
      </c>
      <c r="FI19686" s="55">
        <v>5</v>
      </c>
      <c r="FJ19686" s="55">
        <v>2500</v>
      </c>
      <c r="FK19686" s="55" t="s">
        <v>1249</v>
      </c>
      <c r="FL19686" s="55">
        <v>1.85</v>
      </c>
    </row>
    <row r="19687" ht="14.25" customHeight="1" outlineLevel="1" spans="162:168">
      <c r="FF19687" s="55">
        <v>19680</v>
      </c>
      <c r="FG19687" s="55" t="s">
        <v>1250</v>
      </c>
      <c r="FH19687" s="55" t="s">
        <v>1756</v>
      </c>
      <c r="FI19687" s="55">
        <v>5</v>
      </c>
      <c r="FJ19687" s="55">
        <v>5000</v>
      </c>
      <c r="FK19687" s="55" t="s">
        <v>1249</v>
      </c>
      <c r="FL19687" s="55">
        <v>1.85</v>
      </c>
    </row>
    <row r="19688" ht="14.25" customHeight="1" outlineLevel="1" spans="162:168">
      <c r="FF19688" s="55">
        <v>19681</v>
      </c>
      <c r="FG19688" s="55" t="s">
        <v>1250</v>
      </c>
      <c r="FH19688" s="55" t="s">
        <v>1756</v>
      </c>
      <c r="FI19688" s="55">
        <v>5</v>
      </c>
      <c r="FJ19688" s="55">
        <v>10000</v>
      </c>
      <c r="FK19688" s="55" t="s">
        <v>1249</v>
      </c>
      <c r="FL19688" s="55">
        <v>1.85</v>
      </c>
    </row>
    <row r="19689" ht="14.25" customHeight="1" outlineLevel="1" spans="162:168">
      <c r="FF19689" s="55">
        <v>19682</v>
      </c>
      <c r="FG19689" s="55" t="s">
        <v>1250</v>
      </c>
      <c r="FH19689" s="55" t="s">
        <v>1756</v>
      </c>
      <c r="FI19689" s="55">
        <v>5</v>
      </c>
      <c r="FJ19689" s="55">
        <v>25000</v>
      </c>
      <c r="FK19689" s="55" t="s">
        <v>1249</v>
      </c>
      <c r="FL19689" s="55">
        <v>1.85</v>
      </c>
    </row>
    <row r="19690" ht="14.25" customHeight="1" outlineLevel="1" spans="162:168">
      <c r="FF19690" s="55">
        <v>19683</v>
      </c>
      <c r="FG19690" s="55" t="s">
        <v>1250</v>
      </c>
      <c r="FH19690" s="55" t="s">
        <v>1756</v>
      </c>
      <c r="FI19690" s="55">
        <v>5</v>
      </c>
      <c r="FJ19690" s="55">
        <v>50000</v>
      </c>
      <c r="FK19690" s="55" t="s">
        <v>1249</v>
      </c>
      <c r="FL19690" s="55">
        <v>1.85</v>
      </c>
    </row>
    <row r="19691" ht="14.25" customHeight="1" outlineLevel="1" spans="162:168">
      <c r="FF19691" s="55">
        <v>19684</v>
      </c>
      <c r="FG19691" s="55" t="s">
        <v>1250</v>
      </c>
      <c r="FH19691" s="55" t="s">
        <v>1756</v>
      </c>
      <c r="FI19691" s="55">
        <v>5</v>
      </c>
      <c r="FJ19691" s="55">
        <v>80000</v>
      </c>
      <c r="FK19691" s="55" t="s">
        <v>1249</v>
      </c>
      <c r="FL19691" s="55">
        <v>1.85</v>
      </c>
    </row>
    <row r="19692" ht="14.25" customHeight="1" outlineLevel="1" spans="162:168">
      <c r="FF19692" s="55">
        <v>19685</v>
      </c>
      <c r="FG19692" s="55" t="s">
        <v>1250</v>
      </c>
      <c r="FH19692" s="55" t="s">
        <v>1756</v>
      </c>
      <c r="FI19692" s="55">
        <v>5</v>
      </c>
      <c r="FJ19692" s="55">
        <v>130000</v>
      </c>
      <c r="FK19692" s="55" t="s">
        <v>1249</v>
      </c>
      <c r="FL19692" s="55">
        <v>1.85</v>
      </c>
    </row>
    <row r="19693" ht="14.25" customHeight="1" outlineLevel="1" spans="162:168">
      <c r="FF19693" s="55">
        <v>19686</v>
      </c>
      <c r="FG19693" s="55" t="s">
        <v>1250</v>
      </c>
      <c r="FH19693" s="55" t="s">
        <v>1756</v>
      </c>
      <c r="FI19693" s="55">
        <v>5</v>
      </c>
      <c r="FJ19693" s="55">
        <v>260000</v>
      </c>
      <c r="FK19693" s="55" t="s">
        <v>1249</v>
      </c>
      <c r="FL19693" s="55">
        <v>1.85</v>
      </c>
    </row>
    <row r="19694" ht="14.25" customHeight="1" outlineLevel="1" spans="162:168">
      <c r="FF19694" s="55">
        <v>19687</v>
      </c>
      <c r="FG19694" s="55" t="s">
        <v>1250</v>
      </c>
      <c r="FH19694" s="55" t="s">
        <v>1756</v>
      </c>
      <c r="FI19694" s="55">
        <v>5</v>
      </c>
      <c r="FJ19694" s="55">
        <v>400000</v>
      </c>
      <c r="FK19694" s="55" t="s">
        <v>1249</v>
      </c>
      <c r="FL19694" s="55">
        <v>1.85</v>
      </c>
    </row>
    <row r="19695" ht="14.25" customHeight="1" outlineLevel="1" spans="162:168">
      <c r="FF19695" s="55">
        <v>19688</v>
      </c>
      <c r="FG19695" s="55" t="s">
        <v>1250</v>
      </c>
      <c r="FH19695" s="55" t="s">
        <v>1756</v>
      </c>
      <c r="FI19695" s="55">
        <v>5</v>
      </c>
      <c r="FJ19695" s="55">
        <v>530000</v>
      </c>
      <c r="FK19695" s="55" t="s">
        <v>1249</v>
      </c>
      <c r="FL19695" s="55">
        <v>1.85</v>
      </c>
    </row>
    <row r="19696" ht="14.25" customHeight="1" outlineLevel="1" spans="162:168">
      <c r="FF19696" s="55">
        <v>19689</v>
      </c>
      <c r="FG19696" s="55" t="s">
        <v>1250</v>
      </c>
      <c r="FH19696" s="55" t="s">
        <v>1756</v>
      </c>
      <c r="FI19696" s="55">
        <v>5</v>
      </c>
      <c r="FJ19696" s="55">
        <v>540000</v>
      </c>
      <c r="FK19696" s="55" t="s">
        <v>1249</v>
      </c>
      <c r="FL19696" s="55">
        <v>1.85</v>
      </c>
    </row>
    <row r="19697" ht="14.25" customHeight="1" outlineLevel="1" spans="162:168">
      <c r="FF19697" s="55">
        <v>19690</v>
      </c>
      <c r="FG19697" s="55" t="s">
        <v>1250</v>
      </c>
      <c r="FH19697" s="55" t="s">
        <v>1756</v>
      </c>
      <c r="FI19697" s="55">
        <v>6</v>
      </c>
      <c r="FJ19697" s="55">
        <v>0</v>
      </c>
      <c r="FK19697" s="55" t="s">
        <v>1249</v>
      </c>
      <c r="FL19697" s="55">
        <v>1.85</v>
      </c>
    </row>
    <row r="19698" ht="14.25" customHeight="1" outlineLevel="1" spans="162:168">
      <c r="FF19698" s="55">
        <v>19691</v>
      </c>
      <c r="FG19698" s="55" t="s">
        <v>1250</v>
      </c>
      <c r="FH19698" s="55" t="s">
        <v>1756</v>
      </c>
      <c r="FI19698" s="55">
        <v>6</v>
      </c>
      <c r="FJ19698" s="55">
        <v>1000</v>
      </c>
      <c r="FK19698" s="55" t="s">
        <v>1249</v>
      </c>
      <c r="FL19698" s="55">
        <v>1.85</v>
      </c>
    </row>
    <row r="19699" ht="14.25" customHeight="1" outlineLevel="1" spans="162:168">
      <c r="FF19699" s="55">
        <v>19692</v>
      </c>
      <c r="FG19699" s="55" t="s">
        <v>1250</v>
      </c>
      <c r="FH19699" s="55" t="s">
        <v>1756</v>
      </c>
      <c r="FI19699" s="55">
        <v>6</v>
      </c>
      <c r="FJ19699" s="55">
        <v>2500</v>
      </c>
      <c r="FK19699" s="55" t="s">
        <v>1249</v>
      </c>
      <c r="FL19699" s="55">
        <v>1.85</v>
      </c>
    </row>
    <row r="19700" ht="14.25" customHeight="1" outlineLevel="1" spans="162:168">
      <c r="FF19700" s="55">
        <v>19693</v>
      </c>
      <c r="FG19700" s="55" t="s">
        <v>1250</v>
      </c>
      <c r="FH19700" s="55" t="s">
        <v>1756</v>
      </c>
      <c r="FI19700" s="55">
        <v>6</v>
      </c>
      <c r="FJ19700" s="55">
        <v>5000</v>
      </c>
      <c r="FK19700" s="55" t="s">
        <v>1249</v>
      </c>
      <c r="FL19700" s="55">
        <v>1.85</v>
      </c>
    </row>
    <row r="19701" ht="14.25" customHeight="1" outlineLevel="1" spans="162:168">
      <c r="FF19701" s="55">
        <v>19694</v>
      </c>
      <c r="FG19701" s="55" t="s">
        <v>1250</v>
      </c>
      <c r="FH19701" s="55" t="s">
        <v>1756</v>
      </c>
      <c r="FI19701" s="55">
        <v>6</v>
      </c>
      <c r="FJ19701" s="55">
        <v>10000</v>
      </c>
      <c r="FK19701" s="55" t="s">
        <v>1249</v>
      </c>
      <c r="FL19701" s="55">
        <v>1.85</v>
      </c>
    </row>
    <row r="19702" ht="14.25" customHeight="1" outlineLevel="1" spans="162:168">
      <c r="FF19702" s="55">
        <v>19695</v>
      </c>
      <c r="FG19702" s="55" t="s">
        <v>1250</v>
      </c>
      <c r="FH19702" s="55" t="s">
        <v>1756</v>
      </c>
      <c r="FI19702" s="55">
        <v>6</v>
      </c>
      <c r="FJ19702" s="55">
        <v>25000</v>
      </c>
      <c r="FK19702" s="55" t="s">
        <v>1249</v>
      </c>
      <c r="FL19702" s="55">
        <v>1.85</v>
      </c>
    </row>
    <row r="19703" ht="14.25" customHeight="1" outlineLevel="1" spans="162:168">
      <c r="FF19703" s="55">
        <v>19696</v>
      </c>
      <c r="FG19703" s="55" t="s">
        <v>1250</v>
      </c>
      <c r="FH19703" s="55" t="s">
        <v>1756</v>
      </c>
      <c r="FI19703" s="55">
        <v>6</v>
      </c>
      <c r="FJ19703" s="55">
        <v>50000</v>
      </c>
      <c r="FK19703" s="55" t="s">
        <v>1249</v>
      </c>
      <c r="FL19703" s="55">
        <v>1.85</v>
      </c>
    </row>
    <row r="19704" ht="14.25" customHeight="1" outlineLevel="1" spans="162:168">
      <c r="FF19704" s="55">
        <v>19697</v>
      </c>
      <c r="FG19704" s="55" t="s">
        <v>1250</v>
      </c>
      <c r="FH19704" s="55" t="s">
        <v>1756</v>
      </c>
      <c r="FI19704" s="55">
        <v>6</v>
      </c>
      <c r="FJ19704" s="55">
        <v>80000</v>
      </c>
      <c r="FK19704" s="55" t="s">
        <v>1249</v>
      </c>
      <c r="FL19704" s="55">
        <v>1.85</v>
      </c>
    </row>
    <row r="19705" ht="14.25" customHeight="1" outlineLevel="1" spans="162:168">
      <c r="FF19705" s="55">
        <v>19698</v>
      </c>
      <c r="FG19705" s="55" t="s">
        <v>1250</v>
      </c>
      <c r="FH19705" s="55" t="s">
        <v>1756</v>
      </c>
      <c r="FI19705" s="55">
        <v>6</v>
      </c>
      <c r="FJ19705" s="55">
        <v>130000</v>
      </c>
      <c r="FK19705" s="55" t="s">
        <v>1249</v>
      </c>
      <c r="FL19705" s="55">
        <v>1.85</v>
      </c>
    </row>
    <row r="19706" ht="14.25" customHeight="1" outlineLevel="1" spans="162:168">
      <c r="FF19706" s="55">
        <v>19699</v>
      </c>
      <c r="FG19706" s="55" t="s">
        <v>1250</v>
      </c>
      <c r="FH19706" s="55" t="s">
        <v>1756</v>
      </c>
      <c r="FI19706" s="55">
        <v>6</v>
      </c>
      <c r="FJ19706" s="55">
        <v>260000</v>
      </c>
      <c r="FK19706" s="55" t="s">
        <v>1249</v>
      </c>
      <c r="FL19706" s="55">
        <v>1.85</v>
      </c>
    </row>
    <row r="19707" ht="14.25" customHeight="1" outlineLevel="1" spans="162:168">
      <c r="FF19707" s="55">
        <v>19700</v>
      </c>
      <c r="FG19707" s="55" t="s">
        <v>1250</v>
      </c>
      <c r="FH19707" s="55" t="s">
        <v>1756</v>
      </c>
      <c r="FI19707" s="55">
        <v>6</v>
      </c>
      <c r="FJ19707" s="55">
        <v>400000</v>
      </c>
      <c r="FK19707" s="55" t="s">
        <v>1249</v>
      </c>
      <c r="FL19707" s="55">
        <v>1.85</v>
      </c>
    </row>
    <row r="19708" ht="14.25" customHeight="1" outlineLevel="1" spans="162:168">
      <c r="FF19708" s="55">
        <v>19701</v>
      </c>
      <c r="FG19708" s="55" t="s">
        <v>1250</v>
      </c>
      <c r="FH19708" s="55" t="s">
        <v>1756</v>
      </c>
      <c r="FI19708" s="55">
        <v>6</v>
      </c>
      <c r="FJ19708" s="55">
        <v>530000</v>
      </c>
      <c r="FK19708" s="55" t="s">
        <v>1249</v>
      </c>
      <c r="FL19708" s="55">
        <v>1.85</v>
      </c>
    </row>
    <row r="19709" ht="14.25" customHeight="1" outlineLevel="1" spans="162:168">
      <c r="FF19709" s="55">
        <v>19702</v>
      </c>
      <c r="FG19709" s="55" t="s">
        <v>1250</v>
      </c>
      <c r="FH19709" s="55" t="s">
        <v>1756</v>
      </c>
      <c r="FI19709" s="55">
        <v>6</v>
      </c>
      <c r="FJ19709" s="55">
        <v>540000</v>
      </c>
      <c r="FK19709" s="55" t="s">
        <v>1249</v>
      </c>
      <c r="FL19709" s="55">
        <v>1.85</v>
      </c>
    </row>
    <row r="19710" ht="14.25" customHeight="1" outlineLevel="1" spans="162:168">
      <c r="FF19710" s="55">
        <v>19703</v>
      </c>
      <c r="FG19710" s="55" t="s">
        <v>1250</v>
      </c>
      <c r="FH19710" s="55" t="s">
        <v>1756</v>
      </c>
      <c r="FI19710" s="55">
        <v>7</v>
      </c>
      <c r="FJ19710" s="55">
        <v>0</v>
      </c>
      <c r="FK19710" s="55" t="s">
        <v>1249</v>
      </c>
      <c r="FL19710" s="55">
        <v>1.85</v>
      </c>
    </row>
    <row r="19711" ht="14.25" customHeight="1" outlineLevel="1" spans="162:168">
      <c r="FF19711" s="55">
        <v>19704</v>
      </c>
      <c r="FG19711" s="55" t="s">
        <v>1250</v>
      </c>
      <c r="FH19711" s="55" t="s">
        <v>1756</v>
      </c>
      <c r="FI19711" s="55">
        <v>7</v>
      </c>
      <c r="FJ19711" s="55">
        <v>1000</v>
      </c>
      <c r="FK19711" s="55" t="s">
        <v>1249</v>
      </c>
      <c r="FL19711" s="55">
        <v>1.85</v>
      </c>
    </row>
    <row r="19712" ht="14.25" customHeight="1" outlineLevel="1" spans="162:168">
      <c r="FF19712" s="55">
        <v>19705</v>
      </c>
      <c r="FG19712" s="55" t="s">
        <v>1250</v>
      </c>
      <c r="FH19712" s="55" t="s">
        <v>1756</v>
      </c>
      <c r="FI19712" s="55">
        <v>7</v>
      </c>
      <c r="FJ19712" s="55">
        <v>2500</v>
      </c>
      <c r="FK19712" s="55" t="s">
        <v>1249</v>
      </c>
      <c r="FL19712" s="55">
        <v>1.85</v>
      </c>
    </row>
    <row r="19713" ht="14.25" customHeight="1" outlineLevel="1" spans="162:168">
      <c r="FF19713" s="55">
        <v>19706</v>
      </c>
      <c r="FG19713" s="55" t="s">
        <v>1250</v>
      </c>
      <c r="FH19713" s="55" t="s">
        <v>1756</v>
      </c>
      <c r="FI19713" s="55">
        <v>7</v>
      </c>
      <c r="FJ19713" s="55">
        <v>5000</v>
      </c>
      <c r="FK19713" s="55" t="s">
        <v>1249</v>
      </c>
      <c r="FL19713" s="55">
        <v>1.85</v>
      </c>
    </row>
    <row r="19714" ht="14.25" customHeight="1" outlineLevel="1" spans="162:168">
      <c r="FF19714" s="55">
        <v>19707</v>
      </c>
      <c r="FG19714" s="55" t="s">
        <v>1250</v>
      </c>
      <c r="FH19714" s="55" t="s">
        <v>1756</v>
      </c>
      <c r="FI19714" s="55">
        <v>7</v>
      </c>
      <c r="FJ19714" s="55">
        <v>10000</v>
      </c>
      <c r="FK19714" s="55" t="s">
        <v>1249</v>
      </c>
      <c r="FL19714" s="55">
        <v>1.85</v>
      </c>
    </row>
    <row r="19715" ht="14.25" customHeight="1" outlineLevel="1" spans="162:168">
      <c r="FF19715" s="55">
        <v>19708</v>
      </c>
      <c r="FG19715" s="55" t="s">
        <v>1250</v>
      </c>
      <c r="FH19715" s="55" t="s">
        <v>1756</v>
      </c>
      <c r="FI19715" s="55">
        <v>7</v>
      </c>
      <c r="FJ19715" s="55">
        <v>25000</v>
      </c>
      <c r="FK19715" s="55" t="s">
        <v>1249</v>
      </c>
      <c r="FL19715" s="55">
        <v>1.85</v>
      </c>
    </row>
    <row r="19716" ht="14.25" customHeight="1" outlineLevel="1" spans="162:168">
      <c r="FF19716" s="55">
        <v>19709</v>
      </c>
      <c r="FG19716" s="55" t="s">
        <v>1250</v>
      </c>
      <c r="FH19716" s="55" t="s">
        <v>1756</v>
      </c>
      <c r="FI19716" s="55">
        <v>7</v>
      </c>
      <c r="FJ19716" s="55">
        <v>50000</v>
      </c>
      <c r="FK19716" s="55" t="s">
        <v>1249</v>
      </c>
      <c r="FL19716" s="55">
        <v>1.85</v>
      </c>
    </row>
    <row r="19717" ht="14.25" customHeight="1" outlineLevel="1" spans="162:168">
      <c r="FF19717" s="55">
        <v>19710</v>
      </c>
      <c r="FG19717" s="55" t="s">
        <v>1250</v>
      </c>
      <c r="FH19717" s="55" t="s">
        <v>1756</v>
      </c>
      <c r="FI19717" s="55">
        <v>7</v>
      </c>
      <c r="FJ19717" s="55">
        <v>80000</v>
      </c>
      <c r="FK19717" s="55" t="s">
        <v>1249</v>
      </c>
      <c r="FL19717" s="55">
        <v>1.85</v>
      </c>
    </row>
    <row r="19718" ht="14.25" customHeight="1" outlineLevel="1" spans="162:168">
      <c r="FF19718" s="55">
        <v>19711</v>
      </c>
      <c r="FG19718" s="55" t="s">
        <v>1250</v>
      </c>
      <c r="FH19718" s="55" t="s">
        <v>1756</v>
      </c>
      <c r="FI19718" s="55">
        <v>7</v>
      </c>
      <c r="FJ19718" s="55">
        <v>130000</v>
      </c>
      <c r="FK19718" s="55" t="s">
        <v>1249</v>
      </c>
      <c r="FL19718" s="55">
        <v>1.85</v>
      </c>
    </row>
    <row r="19719" ht="14.25" customHeight="1" outlineLevel="1" spans="162:168">
      <c r="FF19719" s="55">
        <v>19712</v>
      </c>
      <c r="FG19719" s="55" t="s">
        <v>1250</v>
      </c>
      <c r="FH19719" s="55" t="s">
        <v>1756</v>
      </c>
      <c r="FI19719" s="55">
        <v>7</v>
      </c>
      <c r="FJ19719" s="55">
        <v>260000</v>
      </c>
      <c r="FK19719" s="55" t="s">
        <v>1249</v>
      </c>
      <c r="FL19719" s="55">
        <v>1.85</v>
      </c>
    </row>
    <row r="19720" ht="14.25" customHeight="1" outlineLevel="1" spans="162:168">
      <c r="FF19720" s="55">
        <v>19713</v>
      </c>
      <c r="FG19720" s="55" t="s">
        <v>1250</v>
      </c>
      <c r="FH19720" s="55" t="s">
        <v>1756</v>
      </c>
      <c r="FI19720" s="55">
        <v>7</v>
      </c>
      <c r="FJ19720" s="55">
        <v>400000</v>
      </c>
      <c r="FK19720" s="55" t="s">
        <v>1249</v>
      </c>
      <c r="FL19720" s="55">
        <v>1.85</v>
      </c>
    </row>
    <row r="19721" ht="14.25" customHeight="1" outlineLevel="1" spans="162:168">
      <c r="FF19721" s="55">
        <v>19714</v>
      </c>
      <c r="FG19721" s="55" t="s">
        <v>1250</v>
      </c>
      <c r="FH19721" s="55" t="s">
        <v>1756</v>
      </c>
      <c r="FI19721" s="55">
        <v>7</v>
      </c>
      <c r="FJ19721" s="55">
        <v>530000</v>
      </c>
      <c r="FK19721" s="55" t="s">
        <v>1249</v>
      </c>
      <c r="FL19721" s="55">
        <v>1.85</v>
      </c>
    </row>
    <row r="19722" ht="14.25" customHeight="1" outlineLevel="1" spans="162:168">
      <c r="FF19722" s="55">
        <v>19715</v>
      </c>
      <c r="FG19722" s="55" t="s">
        <v>1250</v>
      </c>
      <c r="FH19722" s="55" t="s">
        <v>1756</v>
      </c>
      <c r="FI19722" s="55">
        <v>7</v>
      </c>
      <c r="FJ19722" s="55">
        <v>540000</v>
      </c>
      <c r="FK19722" s="55" t="s">
        <v>1249</v>
      </c>
      <c r="FL19722" s="55">
        <v>1.85</v>
      </c>
    </row>
    <row r="19723" ht="14.25" customHeight="1" outlineLevel="1" spans="162:168">
      <c r="FF19723" s="55">
        <v>19716</v>
      </c>
      <c r="FG19723" s="55" t="s">
        <v>1250</v>
      </c>
      <c r="FH19723" s="55" t="s">
        <v>1756</v>
      </c>
      <c r="FI19723" s="55">
        <v>8</v>
      </c>
      <c r="FJ19723" s="55">
        <v>0</v>
      </c>
      <c r="FK19723" s="55" t="s">
        <v>1249</v>
      </c>
      <c r="FL19723" s="55">
        <v>1.85</v>
      </c>
    </row>
    <row r="19724" ht="14.25" customHeight="1" outlineLevel="1" spans="162:168">
      <c r="FF19724" s="55">
        <v>19717</v>
      </c>
      <c r="FG19724" s="55" t="s">
        <v>1250</v>
      </c>
      <c r="FH19724" s="55" t="s">
        <v>1756</v>
      </c>
      <c r="FI19724" s="55">
        <v>8</v>
      </c>
      <c r="FJ19724" s="55">
        <v>1000</v>
      </c>
      <c r="FK19724" s="55" t="s">
        <v>1249</v>
      </c>
      <c r="FL19724" s="55">
        <v>1.85</v>
      </c>
    </row>
    <row r="19725" ht="14.25" customHeight="1" outlineLevel="1" spans="162:168">
      <c r="FF19725" s="55">
        <v>19718</v>
      </c>
      <c r="FG19725" s="55" t="s">
        <v>1250</v>
      </c>
      <c r="FH19725" s="55" t="s">
        <v>1756</v>
      </c>
      <c r="FI19725" s="55">
        <v>8</v>
      </c>
      <c r="FJ19725" s="55">
        <v>2500</v>
      </c>
      <c r="FK19725" s="55" t="s">
        <v>1249</v>
      </c>
      <c r="FL19725" s="55">
        <v>1.85</v>
      </c>
    </row>
    <row r="19726" ht="14.25" customHeight="1" outlineLevel="1" spans="162:168">
      <c r="FF19726" s="55">
        <v>19719</v>
      </c>
      <c r="FG19726" s="55" t="s">
        <v>1250</v>
      </c>
      <c r="FH19726" s="55" t="s">
        <v>1756</v>
      </c>
      <c r="FI19726" s="55">
        <v>8</v>
      </c>
      <c r="FJ19726" s="55">
        <v>5000</v>
      </c>
      <c r="FK19726" s="55" t="s">
        <v>1249</v>
      </c>
      <c r="FL19726" s="55">
        <v>1.85</v>
      </c>
    </row>
    <row r="19727" ht="14.25" customHeight="1" outlineLevel="1" spans="162:168">
      <c r="FF19727" s="55">
        <v>19720</v>
      </c>
      <c r="FG19727" s="55" t="s">
        <v>1250</v>
      </c>
      <c r="FH19727" s="55" t="s">
        <v>1756</v>
      </c>
      <c r="FI19727" s="55">
        <v>8</v>
      </c>
      <c r="FJ19727" s="55">
        <v>10000</v>
      </c>
      <c r="FK19727" s="55" t="s">
        <v>1249</v>
      </c>
      <c r="FL19727" s="55">
        <v>1.85</v>
      </c>
    </row>
    <row r="19728" ht="14.25" customHeight="1" outlineLevel="1" spans="162:168">
      <c r="FF19728" s="55">
        <v>19721</v>
      </c>
      <c r="FG19728" s="55" t="s">
        <v>1250</v>
      </c>
      <c r="FH19728" s="55" t="s">
        <v>1756</v>
      </c>
      <c r="FI19728" s="55">
        <v>8</v>
      </c>
      <c r="FJ19728" s="55">
        <v>25000</v>
      </c>
      <c r="FK19728" s="55" t="s">
        <v>1249</v>
      </c>
      <c r="FL19728" s="55">
        <v>1.85</v>
      </c>
    </row>
    <row r="19729" ht="14.25" customHeight="1" outlineLevel="1" spans="162:168">
      <c r="FF19729" s="55">
        <v>19722</v>
      </c>
      <c r="FG19729" s="55" t="s">
        <v>1250</v>
      </c>
      <c r="FH19729" s="55" t="s">
        <v>1756</v>
      </c>
      <c r="FI19729" s="55">
        <v>8</v>
      </c>
      <c r="FJ19729" s="55">
        <v>50000</v>
      </c>
      <c r="FK19729" s="55" t="s">
        <v>1249</v>
      </c>
      <c r="FL19729" s="55">
        <v>1.85</v>
      </c>
    </row>
    <row r="19730" ht="14.25" customHeight="1" outlineLevel="1" spans="162:168">
      <c r="FF19730" s="55">
        <v>19723</v>
      </c>
      <c r="FG19730" s="55" t="s">
        <v>1250</v>
      </c>
      <c r="FH19730" s="55" t="s">
        <v>1756</v>
      </c>
      <c r="FI19730" s="55">
        <v>8</v>
      </c>
      <c r="FJ19730" s="55">
        <v>80000</v>
      </c>
      <c r="FK19730" s="55" t="s">
        <v>1249</v>
      </c>
      <c r="FL19730" s="55">
        <v>1.85</v>
      </c>
    </row>
    <row r="19731" ht="14.25" customHeight="1" outlineLevel="1" spans="162:168">
      <c r="FF19731" s="55">
        <v>19724</v>
      </c>
      <c r="FG19731" s="55" t="s">
        <v>1250</v>
      </c>
      <c r="FH19731" s="55" t="s">
        <v>1756</v>
      </c>
      <c r="FI19731" s="55">
        <v>8</v>
      </c>
      <c r="FJ19731" s="55">
        <v>130000</v>
      </c>
      <c r="FK19731" s="55" t="s">
        <v>1249</v>
      </c>
      <c r="FL19731" s="55">
        <v>1.85</v>
      </c>
    </row>
    <row r="19732" ht="14.25" customHeight="1" outlineLevel="1" spans="162:168">
      <c r="FF19732" s="55">
        <v>19725</v>
      </c>
      <c r="FG19732" s="55" t="s">
        <v>1250</v>
      </c>
      <c r="FH19732" s="55" t="s">
        <v>1756</v>
      </c>
      <c r="FI19732" s="55">
        <v>8</v>
      </c>
      <c r="FJ19732" s="55">
        <v>260000</v>
      </c>
      <c r="FK19732" s="55" t="s">
        <v>1249</v>
      </c>
      <c r="FL19732" s="55">
        <v>1.85</v>
      </c>
    </row>
    <row r="19733" ht="14.25" customHeight="1" outlineLevel="1" spans="162:168">
      <c r="FF19733" s="55">
        <v>19726</v>
      </c>
      <c r="FG19733" s="55" t="s">
        <v>1250</v>
      </c>
      <c r="FH19733" s="55" t="s">
        <v>1756</v>
      </c>
      <c r="FI19733" s="55">
        <v>8</v>
      </c>
      <c r="FJ19733" s="55">
        <v>400000</v>
      </c>
      <c r="FK19733" s="55" t="s">
        <v>1249</v>
      </c>
      <c r="FL19733" s="55">
        <v>1.85</v>
      </c>
    </row>
    <row r="19734" ht="14.25" customHeight="1" outlineLevel="1" spans="162:168">
      <c r="FF19734" s="55">
        <v>19727</v>
      </c>
      <c r="FG19734" s="55" t="s">
        <v>1250</v>
      </c>
      <c r="FH19734" s="55" t="s">
        <v>1756</v>
      </c>
      <c r="FI19734" s="55">
        <v>8</v>
      </c>
      <c r="FJ19734" s="55">
        <v>530000</v>
      </c>
      <c r="FK19734" s="55" t="s">
        <v>1249</v>
      </c>
      <c r="FL19734" s="55">
        <v>1.85</v>
      </c>
    </row>
    <row r="19735" ht="14.25" customHeight="1" outlineLevel="1" spans="162:168">
      <c r="FF19735" s="55">
        <v>19728</v>
      </c>
      <c r="FG19735" s="55" t="s">
        <v>1250</v>
      </c>
      <c r="FH19735" s="55" t="s">
        <v>1756</v>
      </c>
      <c r="FI19735" s="55">
        <v>8</v>
      </c>
      <c r="FJ19735" s="55">
        <v>540000</v>
      </c>
      <c r="FK19735" s="55" t="s">
        <v>1249</v>
      </c>
      <c r="FL19735" s="55">
        <v>1.85</v>
      </c>
    </row>
    <row r="19736" ht="14.25" customHeight="1" outlineLevel="1" spans="162:168">
      <c r="FF19736" s="55">
        <v>19729</v>
      </c>
      <c r="FG19736" s="55" t="s">
        <v>1250</v>
      </c>
      <c r="FH19736" s="55" t="s">
        <v>1756</v>
      </c>
      <c r="FI19736" s="55">
        <v>9</v>
      </c>
      <c r="FJ19736" s="55">
        <v>0</v>
      </c>
      <c r="FK19736" s="55" t="s">
        <v>1249</v>
      </c>
      <c r="FL19736" s="55">
        <v>1.85</v>
      </c>
    </row>
    <row r="19737" ht="14.25" customHeight="1" outlineLevel="1" spans="162:168">
      <c r="FF19737" s="55">
        <v>19730</v>
      </c>
      <c r="FG19737" s="55" t="s">
        <v>1250</v>
      </c>
      <c r="FH19737" s="55" t="s">
        <v>1756</v>
      </c>
      <c r="FI19737" s="55">
        <v>9</v>
      </c>
      <c r="FJ19737" s="55">
        <v>1000</v>
      </c>
      <c r="FK19737" s="55" t="s">
        <v>1249</v>
      </c>
      <c r="FL19737" s="55">
        <v>1.85</v>
      </c>
    </row>
    <row r="19738" ht="14.25" customHeight="1" outlineLevel="1" spans="162:168">
      <c r="FF19738" s="55">
        <v>19731</v>
      </c>
      <c r="FG19738" s="55" t="s">
        <v>1250</v>
      </c>
      <c r="FH19738" s="55" t="s">
        <v>1756</v>
      </c>
      <c r="FI19738" s="55">
        <v>9</v>
      </c>
      <c r="FJ19738" s="55">
        <v>2500</v>
      </c>
      <c r="FK19738" s="55" t="s">
        <v>1249</v>
      </c>
      <c r="FL19738" s="55">
        <v>1.85</v>
      </c>
    </row>
    <row r="19739" ht="14.25" customHeight="1" outlineLevel="1" spans="162:168">
      <c r="FF19739" s="55">
        <v>19732</v>
      </c>
      <c r="FG19739" s="55" t="s">
        <v>1250</v>
      </c>
      <c r="FH19739" s="55" t="s">
        <v>1756</v>
      </c>
      <c r="FI19739" s="55">
        <v>9</v>
      </c>
      <c r="FJ19739" s="55">
        <v>5000</v>
      </c>
      <c r="FK19739" s="55" t="s">
        <v>1249</v>
      </c>
      <c r="FL19739" s="55">
        <v>1.85</v>
      </c>
    </row>
    <row r="19740" ht="14.25" customHeight="1" outlineLevel="1" spans="162:168">
      <c r="FF19740" s="55">
        <v>19733</v>
      </c>
      <c r="FG19740" s="55" t="s">
        <v>1250</v>
      </c>
      <c r="FH19740" s="55" t="s">
        <v>1756</v>
      </c>
      <c r="FI19740" s="55">
        <v>9</v>
      </c>
      <c r="FJ19740" s="55">
        <v>10000</v>
      </c>
      <c r="FK19740" s="55" t="s">
        <v>1249</v>
      </c>
      <c r="FL19740" s="55">
        <v>1.85</v>
      </c>
    </row>
    <row r="19741" ht="14.25" customHeight="1" outlineLevel="1" spans="162:168">
      <c r="FF19741" s="55">
        <v>19734</v>
      </c>
      <c r="FG19741" s="55" t="s">
        <v>1250</v>
      </c>
      <c r="FH19741" s="55" t="s">
        <v>1756</v>
      </c>
      <c r="FI19741" s="55">
        <v>9</v>
      </c>
      <c r="FJ19741" s="55">
        <v>25000</v>
      </c>
      <c r="FK19741" s="55" t="s">
        <v>1249</v>
      </c>
      <c r="FL19741" s="55">
        <v>1.85</v>
      </c>
    </row>
    <row r="19742" ht="14.25" customHeight="1" outlineLevel="1" spans="162:168">
      <c r="FF19742" s="55">
        <v>19735</v>
      </c>
      <c r="FG19742" s="55" t="s">
        <v>1250</v>
      </c>
      <c r="FH19742" s="55" t="s">
        <v>1756</v>
      </c>
      <c r="FI19742" s="55">
        <v>9</v>
      </c>
      <c r="FJ19742" s="55">
        <v>50000</v>
      </c>
      <c r="FK19742" s="55" t="s">
        <v>1249</v>
      </c>
      <c r="FL19742" s="55">
        <v>1.85</v>
      </c>
    </row>
    <row r="19743" ht="14.25" customHeight="1" outlineLevel="1" spans="162:168">
      <c r="FF19743" s="55">
        <v>19736</v>
      </c>
      <c r="FG19743" s="55" t="s">
        <v>1250</v>
      </c>
      <c r="FH19743" s="55" t="s">
        <v>1756</v>
      </c>
      <c r="FI19743" s="55">
        <v>9</v>
      </c>
      <c r="FJ19743" s="55">
        <v>80000</v>
      </c>
      <c r="FK19743" s="55" t="s">
        <v>1249</v>
      </c>
      <c r="FL19743" s="55">
        <v>1.85</v>
      </c>
    </row>
    <row r="19744" ht="14.25" customHeight="1" outlineLevel="1" spans="162:168">
      <c r="FF19744" s="55">
        <v>19737</v>
      </c>
      <c r="FG19744" s="55" t="s">
        <v>1250</v>
      </c>
      <c r="FH19744" s="55" t="s">
        <v>1756</v>
      </c>
      <c r="FI19744" s="55">
        <v>9</v>
      </c>
      <c r="FJ19744" s="55">
        <v>130000</v>
      </c>
      <c r="FK19744" s="55" t="s">
        <v>1249</v>
      </c>
      <c r="FL19744" s="55">
        <v>1.85</v>
      </c>
    </row>
    <row r="19745" ht="14.25" customHeight="1" outlineLevel="1" spans="162:168">
      <c r="FF19745" s="55">
        <v>19738</v>
      </c>
      <c r="FG19745" s="55" t="s">
        <v>1250</v>
      </c>
      <c r="FH19745" s="55" t="s">
        <v>1756</v>
      </c>
      <c r="FI19745" s="55">
        <v>9</v>
      </c>
      <c r="FJ19745" s="55">
        <v>260000</v>
      </c>
      <c r="FK19745" s="55" t="s">
        <v>1249</v>
      </c>
      <c r="FL19745" s="55">
        <v>1.85</v>
      </c>
    </row>
    <row r="19746" ht="14.25" customHeight="1" outlineLevel="1" spans="162:168">
      <c r="FF19746" s="55">
        <v>19739</v>
      </c>
      <c r="FG19746" s="55" t="s">
        <v>1250</v>
      </c>
      <c r="FH19746" s="55" t="s">
        <v>1756</v>
      </c>
      <c r="FI19746" s="55">
        <v>9</v>
      </c>
      <c r="FJ19746" s="55">
        <v>400000</v>
      </c>
      <c r="FK19746" s="55" t="s">
        <v>1249</v>
      </c>
      <c r="FL19746" s="55">
        <v>1.85</v>
      </c>
    </row>
    <row r="19747" ht="14.25" customHeight="1" outlineLevel="1" spans="162:168">
      <c r="FF19747" s="55">
        <v>19740</v>
      </c>
      <c r="FG19747" s="55" t="s">
        <v>1250</v>
      </c>
      <c r="FH19747" s="55" t="s">
        <v>1756</v>
      </c>
      <c r="FI19747" s="55">
        <v>9</v>
      </c>
      <c r="FJ19747" s="55">
        <v>530000</v>
      </c>
      <c r="FK19747" s="55" t="s">
        <v>1249</v>
      </c>
      <c r="FL19747" s="55">
        <v>1.85</v>
      </c>
    </row>
    <row r="19748" ht="14.25" customHeight="1" outlineLevel="1" spans="162:168">
      <c r="FF19748" s="55">
        <v>19741</v>
      </c>
      <c r="FG19748" s="55" t="s">
        <v>1250</v>
      </c>
      <c r="FH19748" s="55" t="s">
        <v>1756</v>
      </c>
      <c r="FI19748" s="55">
        <v>9</v>
      </c>
      <c r="FJ19748" s="55">
        <v>540000</v>
      </c>
      <c r="FK19748" s="55" t="s">
        <v>1249</v>
      </c>
      <c r="FL19748" s="55">
        <v>1.85</v>
      </c>
    </row>
    <row r="19749" ht="14.25" customHeight="1" outlineLevel="1" spans="162:168">
      <c r="FF19749" s="55">
        <v>19742</v>
      </c>
      <c r="FG19749" s="55" t="s">
        <v>1250</v>
      </c>
      <c r="FH19749" s="55" t="s">
        <v>1410</v>
      </c>
      <c r="FI19749" s="55">
        <v>1</v>
      </c>
      <c r="FJ19749" s="55">
        <v>0</v>
      </c>
      <c r="FK19749" s="55" t="s">
        <v>1249</v>
      </c>
      <c r="FL19749" s="55">
        <v>0.5</v>
      </c>
    </row>
    <row r="19750" ht="14.25" customHeight="1" outlineLevel="1" spans="162:168">
      <c r="FF19750" s="55">
        <v>19743</v>
      </c>
      <c r="FG19750" s="55" t="s">
        <v>1250</v>
      </c>
      <c r="FH19750" s="55" t="s">
        <v>1410</v>
      </c>
      <c r="FI19750" s="55">
        <v>1</v>
      </c>
      <c r="FJ19750" s="55">
        <v>1000</v>
      </c>
      <c r="FK19750" s="55" t="s">
        <v>1249</v>
      </c>
      <c r="FL19750" s="55">
        <v>0.5</v>
      </c>
    </row>
    <row r="19751" ht="14.25" customHeight="1" outlineLevel="1" spans="162:168">
      <c r="FF19751" s="55">
        <v>19744</v>
      </c>
      <c r="FG19751" s="55" t="s">
        <v>1250</v>
      </c>
      <c r="FH19751" s="55" t="s">
        <v>1410</v>
      </c>
      <c r="FI19751" s="55">
        <v>1</v>
      </c>
      <c r="FJ19751" s="55">
        <v>2500</v>
      </c>
      <c r="FK19751" s="55" t="s">
        <v>1249</v>
      </c>
      <c r="FL19751" s="55">
        <v>0.5</v>
      </c>
    </row>
    <row r="19752" ht="14.25" customHeight="1" outlineLevel="1" spans="162:168">
      <c r="FF19752" s="55">
        <v>19745</v>
      </c>
      <c r="FG19752" s="55" t="s">
        <v>1250</v>
      </c>
      <c r="FH19752" s="55" t="s">
        <v>1410</v>
      </c>
      <c r="FI19752" s="55">
        <v>1</v>
      </c>
      <c r="FJ19752" s="55">
        <v>5000</v>
      </c>
      <c r="FK19752" s="55" t="s">
        <v>1249</v>
      </c>
      <c r="FL19752" s="55">
        <v>0.5</v>
      </c>
    </row>
    <row r="19753" ht="14.25" customHeight="1" outlineLevel="1" spans="162:168">
      <c r="FF19753" s="55">
        <v>19746</v>
      </c>
      <c r="FG19753" s="55" t="s">
        <v>1250</v>
      </c>
      <c r="FH19753" s="55" t="s">
        <v>1410</v>
      </c>
      <c r="FI19753" s="55">
        <v>1</v>
      </c>
      <c r="FJ19753" s="55">
        <v>10000</v>
      </c>
      <c r="FK19753" s="55" t="s">
        <v>1249</v>
      </c>
      <c r="FL19753" s="55">
        <v>0.5</v>
      </c>
    </row>
    <row r="19754" ht="14.25" customHeight="1" outlineLevel="1" spans="162:168">
      <c r="FF19754" s="55">
        <v>19747</v>
      </c>
      <c r="FG19754" s="55" t="s">
        <v>1250</v>
      </c>
      <c r="FH19754" s="55" t="s">
        <v>1410</v>
      </c>
      <c r="FI19754" s="55">
        <v>1</v>
      </c>
      <c r="FJ19754" s="55">
        <v>25000</v>
      </c>
      <c r="FK19754" s="55" t="s">
        <v>1249</v>
      </c>
      <c r="FL19754" s="55">
        <v>0.5</v>
      </c>
    </row>
    <row r="19755" ht="14.25" customHeight="1" outlineLevel="1" spans="162:168">
      <c r="FF19755" s="55">
        <v>19748</v>
      </c>
      <c r="FG19755" s="55" t="s">
        <v>1250</v>
      </c>
      <c r="FH19755" s="55" t="s">
        <v>1410</v>
      </c>
      <c r="FI19755" s="55">
        <v>1</v>
      </c>
      <c r="FJ19755" s="55">
        <v>50000</v>
      </c>
      <c r="FK19755" s="55" t="s">
        <v>1249</v>
      </c>
      <c r="FL19755" s="55">
        <v>0.5</v>
      </c>
    </row>
    <row r="19756" ht="14.25" customHeight="1" outlineLevel="1" spans="162:168">
      <c r="FF19756" s="55">
        <v>19749</v>
      </c>
      <c r="FG19756" s="55" t="s">
        <v>1250</v>
      </c>
      <c r="FH19756" s="55" t="s">
        <v>1410</v>
      </c>
      <c r="FI19756" s="55">
        <v>1</v>
      </c>
      <c r="FJ19756" s="55">
        <v>80000</v>
      </c>
      <c r="FK19756" s="55" t="s">
        <v>1249</v>
      </c>
      <c r="FL19756" s="55">
        <v>0.5</v>
      </c>
    </row>
    <row r="19757" ht="14.25" customHeight="1" outlineLevel="1" spans="162:168">
      <c r="FF19757" s="55">
        <v>19750</v>
      </c>
      <c r="FG19757" s="55" t="s">
        <v>1250</v>
      </c>
      <c r="FH19757" s="55" t="s">
        <v>1410</v>
      </c>
      <c r="FI19757" s="55">
        <v>1</v>
      </c>
      <c r="FJ19757" s="55">
        <v>130000</v>
      </c>
      <c r="FK19757" s="55" t="s">
        <v>1249</v>
      </c>
      <c r="FL19757" s="55">
        <v>0.5</v>
      </c>
    </row>
    <row r="19758" ht="14.25" customHeight="1" outlineLevel="1" spans="162:168">
      <c r="FF19758" s="55">
        <v>19751</v>
      </c>
      <c r="FG19758" s="55" t="s">
        <v>1250</v>
      </c>
      <c r="FH19758" s="55" t="s">
        <v>1410</v>
      </c>
      <c r="FI19758" s="55">
        <v>1</v>
      </c>
      <c r="FJ19758" s="55">
        <v>260000</v>
      </c>
      <c r="FK19758" s="55" t="s">
        <v>1249</v>
      </c>
      <c r="FL19758" s="55">
        <v>0.5</v>
      </c>
    </row>
    <row r="19759" ht="14.25" customHeight="1" outlineLevel="1" spans="162:168">
      <c r="FF19759" s="55">
        <v>19752</v>
      </c>
      <c r="FG19759" s="55" t="s">
        <v>1250</v>
      </c>
      <c r="FH19759" s="55" t="s">
        <v>1410</v>
      </c>
      <c r="FI19759" s="55">
        <v>1</v>
      </c>
      <c r="FJ19759" s="55">
        <v>400000</v>
      </c>
      <c r="FK19759" s="55" t="s">
        <v>1249</v>
      </c>
      <c r="FL19759" s="55">
        <v>0.5</v>
      </c>
    </row>
    <row r="19760" ht="14.25" customHeight="1" outlineLevel="1" spans="162:168">
      <c r="FF19760" s="55">
        <v>19753</v>
      </c>
      <c r="FG19760" s="55" t="s">
        <v>1250</v>
      </c>
      <c r="FH19760" s="55" t="s">
        <v>1410</v>
      </c>
      <c r="FI19760" s="55">
        <v>1</v>
      </c>
      <c r="FJ19760" s="55">
        <v>530000</v>
      </c>
      <c r="FK19760" s="55" t="s">
        <v>1249</v>
      </c>
      <c r="FL19760" s="55">
        <v>0.5</v>
      </c>
    </row>
    <row r="19761" ht="14.25" customHeight="1" outlineLevel="1" spans="162:168">
      <c r="FF19761" s="55">
        <v>19754</v>
      </c>
      <c r="FG19761" s="55" t="s">
        <v>1250</v>
      </c>
      <c r="FH19761" s="55" t="s">
        <v>1410</v>
      </c>
      <c r="FI19761" s="55">
        <v>1</v>
      </c>
      <c r="FJ19761" s="55">
        <v>540000</v>
      </c>
      <c r="FK19761" s="55" t="s">
        <v>1249</v>
      </c>
      <c r="FL19761" s="55">
        <v>0.5</v>
      </c>
    </row>
    <row r="19762" ht="14.25" customHeight="1" outlineLevel="1" spans="162:168">
      <c r="FF19762" s="55">
        <v>19755</v>
      </c>
      <c r="FG19762" s="55" t="s">
        <v>1250</v>
      </c>
      <c r="FH19762" s="55" t="s">
        <v>1410</v>
      </c>
      <c r="FI19762" s="55">
        <v>10</v>
      </c>
      <c r="FJ19762" s="55">
        <v>0</v>
      </c>
      <c r="FK19762" s="55" t="s">
        <v>1249</v>
      </c>
      <c r="FL19762" s="55">
        <v>0.5</v>
      </c>
    </row>
    <row r="19763" ht="14.25" customHeight="1" outlineLevel="1" spans="162:168">
      <c r="FF19763" s="55">
        <v>19756</v>
      </c>
      <c r="FG19763" s="55" t="s">
        <v>1250</v>
      </c>
      <c r="FH19763" s="55" t="s">
        <v>1410</v>
      </c>
      <c r="FI19763" s="55">
        <v>10</v>
      </c>
      <c r="FJ19763" s="55">
        <v>1000</v>
      </c>
      <c r="FK19763" s="55" t="s">
        <v>1249</v>
      </c>
      <c r="FL19763" s="55">
        <v>0.5</v>
      </c>
    </row>
    <row r="19764" ht="14.25" customHeight="1" outlineLevel="1" spans="162:168">
      <c r="FF19764" s="55">
        <v>19757</v>
      </c>
      <c r="FG19764" s="55" t="s">
        <v>1250</v>
      </c>
      <c r="FH19764" s="55" t="s">
        <v>1410</v>
      </c>
      <c r="FI19764" s="55">
        <v>10</v>
      </c>
      <c r="FJ19764" s="55">
        <v>2500</v>
      </c>
      <c r="FK19764" s="55" t="s">
        <v>1249</v>
      </c>
      <c r="FL19764" s="55">
        <v>0.5</v>
      </c>
    </row>
    <row r="19765" ht="14.25" customHeight="1" outlineLevel="1" spans="162:168">
      <c r="FF19765" s="55">
        <v>19758</v>
      </c>
      <c r="FG19765" s="55" t="s">
        <v>1250</v>
      </c>
      <c r="FH19765" s="55" t="s">
        <v>1410</v>
      </c>
      <c r="FI19765" s="55">
        <v>10</v>
      </c>
      <c r="FJ19765" s="55">
        <v>5000</v>
      </c>
      <c r="FK19765" s="55" t="s">
        <v>1249</v>
      </c>
      <c r="FL19765" s="55">
        <v>0.5</v>
      </c>
    </row>
    <row r="19766" ht="14.25" customHeight="1" outlineLevel="1" spans="162:168">
      <c r="FF19766" s="55">
        <v>19759</v>
      </c>
      <c r="FG19766" s="55" t="s">
        <v>1250</v>
      </c>
      <c r="FH19766" s="55" t="s">
        <v>1410</v>
      </c>
      <c r="FI19766" s="55">
        <v>10</v>
      </c>
      <c r="FJ19766" s="55">
        <v>10000</v>
      </c>
      <c r="FK19766" s="55" t="s">
        <v>1249</v>
      </c>
      <c r="FL19766" s="55">
        <v>0.5</v>
      </c>
    </row>
    <row r="19767" ht="14.25" customHeight="1" outlineLevel="1" spans="162:168">
      <c r="FF19767" s="55">
        <v>19760</v>
      </c>
      <c r="FG19767" s="55" t="s">
        <v>1250</v>
      </c>
      <c r="FH19767" s="55" t="s">
        <v>1410</v>
      </c>
      <c r="FI19767" s="55">
        <v>10</v>
      </c>
      <c r="FJ19767" s="55">
        <v>25000</v>
      </c>
      <c r="FK19767" s="55" t="s">
        <v>1249</v>
      </c>
      <c r="FL19767" s="55">
        <v>0.5</v>
      </c>
    </row>
    <row r="19768" ht="14.25" customHeight="1" outlineLevel="1" spans="162:168">
      <c r="FF19768" s="55">
        <v>19761</v>
      </c>
      <c r="FG19768" s="55" t="s">
        <v>1250</v>
      </c>
      <c r="FH19768" s="55" t="s">
        <v>1410</v>
      </c>
      <c r="FI19768" s="55">
        <v>10</v>
      </c>
      <c r="FJ19768" s="55">
        <v>50000</v>
      </c>
      <c r="FK19768" s="55" t="s">
        <v>1249</v>
      </c>
      <c r="FL19768" s="55">
        <v>0.5</v>
      </c>
    </row>
    <row r="19769" ht="14.25" customHeight="1" outlineLevel="1" spans="162:168">
      <c r="FF19769" s="55">
        <v>19762</v>
      </c>
      <c r="FG19769" s="55" t="s">
        <v>1250</v>
      </c>
      <c r="FH19769" s="55" t="s">
        <v>1410</v>
      </c>
      <c r="FI19769" s="55">
        <v>10</v>
      </c>
      <c r="FJ19769" s="55">
        <v>80000</v>
      </c>
      <c r="FK19769" s="55" t="s">
        <v>1249</v>
      </c>
      <c r="FL19769" s="55">
        <v>0.5</v>
      </c>
    </row>
    <row r="19770" ht="14.25" customHeight="1" outlineLevel="1" spans="162:168">
      <c r="FF19770" s="55">
        <v>19763</v>
      </c>
      <c r="FG19770" s="55" t="s">
        <v>1250</v>
      </c>
      <c r="FH19770" s="55" t="s">
        <v>1410</v>
      </c>
      <c r="FI19770" s="55">
        <v>10</v>
      </c>
      <c r="FJ19770" s="55">
        <v>130000</v>
      </c>
      <c r="FK19770" s="55" t="s">
        <v>1249</v>
      </c>
      <c r="FL19770" s="55">
        <v>0.5</v>
      </c>
    </row>
    <row r="19771" ht="14.25" customHeight="1" outlineLevel="1" spans="162:168">
      <c r="FF19771" s="55">
        <v>19764</v>
      </c>
      <c r="FG19771" s="55" t="s">
        <v>1250</v>
      </c>
      <c r="FH19771" s="55" t="s">
        <v>1410</v>
      </c>
      <c r="FI19771" s="55">
        <v>10</v>
      </c>
      <c r="FJ19771" s="55">
        <v>260000</v>
      </c>
      <c r="FK19771" s="55" t="s">
        <v>1249</v>
      </c>
      <c r="FL19771" s="55">
        <v>0.5</v>
      </c>
    </row>
    <row r="19772" ht="14.25" customHeight="1" outlineLevel="1" spans="162:168">
      <c r="FF19772" s="55">
        <v>19765</v>
      </c>
      <c r="FG19772" s="55" t="s">
        <v>1250</v>
      </c>
      <c r="FH19772" s="55" t="s">
        <v>1410</v>
      </c>
      <c r="FI19772" s="55">
        <v>10</v>
      </c>
      <c r="FJ19772" s="55">
        <v>400000</v>
      </c>
      <c r="FK19772" s="55" t="s">
        <v>1249</v>
      </c>
      <c r="FL19772" s="55">
        <v>0.5</v>
      </c>
    </row>
    <row r="19773" ht="14.25" customHeight="1" outlineLevel="1" spans="162:168">
      <c r="FF19773" s="55">
        <v>19766</v>
      </c>
      <c r="FG19773" s="55" t="s">
        <v>1250</v>
      </c>
      <c r="FH19773" s="55" t="s">
        <v>1410</v>
      </c>
      <c r="FI19773" s="55">
        <v>10</v>
      </c>
      <c r="FJ19773" s="55">
        <v>530000</v>
      </c>
      <c r="FK19773" s="55" t="s">
        <v>1249</v>
      </c>
      <c r="FL19773" s="55">
        <v>0.5</v>
      </c>
    </row>
    <row r="19774" ht="14.25" customHeight="1" outlineLevel="1" spans="162:168">
      <c r="FF19774" s="55">
        <v>19767</v>
      </c>
      <c r="FG19774" s="55" t="s">
        <v>1250</v>
      </c>
      <c r="FH19774" s="55" t="s">
        <v>1410</v>
      </c>
      <c r="FI19774" s="55">
        <v>10</v>
      </c>
      <c r="FJ19774" s="55">
        <v>540000</v>
      </c>
      <c r="FK19774" s="55" t="s">
        <v>1249</v>
      </c>
      <c r="FL19774" s="55">
        <v>0.5</v>
      </c>
    </row>
    <row r="19775" ht="14.25" customHeight="1" outlineLevel="1" spans="162:168">
      <c r="FF19775" s="55">
        <v>19768</v>
      </c>
      <c r="FG19775" s="55" t="s">
        <v>1250</v>
      </c>
      <c r="FH19775" s="55" t="s">
        <v>1410</v>
      </c>
      <c r="FI19775" s="55">
        <v>2</v>
      </c>
      <c r="FJ19775" s="55">
        <v>0</v>
      </c>
      <c r="FK19775" s="55" t="s">
        <v>1249</v>
      </c>
      <c r="FL19775" s="55">
        <v>0.5</v>
      </c>
    </row>
    <row r="19776" ht="14.25" customHeight="1" outlineLevel="1" spans="162:168">
      <c r="FF19776" s="55">
        <v>19769</v>
      </c>
      <c r="FG19776" s="55" t="s">
        <v>1250</v>
      </c>
      <c r="FH19776" s="55" t="s">
        <v>1410</v>
      </c>
      <c r="FI19776" s="55">
        <v>2</v>
      </c>
      <c r="FJ19776" s="55">
        <v>1000</v>
      </c>
      <c r="FK19776" s="55" t="s">
        <v>1249</v>
      </c>
      <c r="FL19776" s="55">
        <v>0.5</v>
      </c>
    </row>
    <row r="19777" ht="14.25" customHeight="1" outlineLevel="1" spans="162:168">
      <c r="FF19777" s="55">
        <v>19770</v>
      </c>
      <c r="FG19777" s="55" t="s">
        <v>1250</v>
      </c>
      <c r="FH19777" s="55" t="s">
        <v>1410</v>
      </c>
      <c r="FI19777" s="55">
        <v>2</v>
      </c>
      <c r="FJ19777" s="55">
        <v>2500</v>
      </c>
      <c r="FK19777" s="55" t="s">
        <v>1249</v>
      </c>
      <c r="FL19777" s="55">
        <v>0.5</v>
      </c>
    </row>
    <row r="19778" ht="14.25" customHeight="1" outlineLevel="1" spans="162:168">
      <c r="FF19778" s="55">
        <v>19771</v>
      </c>
      <c r="FG19778" s="55" t="s">
        <v>1250</v>
      </c>
      <c r="FH19778" s="55" t="s">
        <v>1410</v>
      </c>
      <c r="FI19778" s="55">
        <v>2</v>
      </c>
      <c r="FJ19778" s="55">
        <v>5000</v>
      </c>
      <c r="FK19778" s="55" t="s">
        <v>1249</v>
      </c>
      <c r="FL19778" s="55">
        <v>0.5</v>
      </c>
    </row>
    <row r="19779" ht="14.25" customHeight="1" outlineLevel="1" spans="162:168">
      <c r="FF19779" s="55">
        <v>19772</v>
      </c>
      <c r="FG19779" s="55" t="s">
        <v>1250</v>
      </c>
      <c r="FH19779" s="55" t="s">
        <v>1410</v>
      </c>
      <c r="FI19779" s="55">
        <v>2</v>
      </c>
      <c r="FJ19779" s="55">
        <v>10000</v>
      </c>
      <c r="FK19779" s="55" t="s">
        <v>1249</v>
      </c>
      <c r="FL19779" s="55">
        <v>0.5</v>
      </c>
    </row>
    <row r="19780" ht="14.25" customHeight="1" outlineLevel="1" spans="162:168">
      <c r="FF19780" s="55">
        <v>19773</v>
      </c>
      <c r="FG19780" s="55" t="s">
        <v>1250</v>
      </c>
      <c r="FH19780" s="55" t="s">
        <v>1410</v>
      </c>
      <c r="FI19780" s="55">
        <v>2</v>
      </c>
      <c r="FJ19780" s="55">
        <v>25000</v>
      </c>
      <c r="FK19780" s="55" t="s">
        <v>1249</v>
      </c>
      <c r="FL19780" s="55">
        <v>0.5</v>
      </c>
    </row>
    <row r="19781" ht="14.25" customHeight="1" outlineLevel="1" spans="162:168">
      <c r="FF19781" s="55">
        <v>19774</v>
      </c>
      <c r="FG19781" s="55" t="s">
        <v>1250</v>
      </c>
      <c r="FH19781" s="55" t="s">
        <v>1410</v>
      </c>
      <c r="FI19781" s="55">
        <v>2</v>
      </c>
      <c r="FJ19781" s="55">
        <v>50000</v>
      </c>
      <c r="FK19781" s="55" t="s">
        <v>1249</v>
      </c>
      <c r="FL19781" s="55">
        <v>0.5</v>
      </c>
    </row>
    <row r="19782" ht="14.25" customHeight="1" outlineLevel="1" spans="162:168">
      <c r="FF19782" s="55">
        <v>19775</v>
      </c>
      <c r="FG19782" s="55" t="s">
        <v>1250</v>
      </c>
      <c r="FH19782" s="55" t="s">
        <v>1410</v>
      </c>
      <c r="FI19782" s="55">
        <v>2</v>
      </c>
      <c r="FJ19782" s="55">
        <v>80000</v>
      </c>
      <c r="FK19782" s="55" t="s">
        <v>1249</v>
      </c>
      <c r="FL19782" s="55">
        <v>0.5</v>
      </c>
    </row>
    <row r="19783" ht="14.25" customHeight="1" outlineLevel="1" spans="162:168">
      <c r="FF19783" s="55">
        <v>19776</v>
      </c>
      <c r="FG19783" s="55" t="s">
        <v>1250</v>
      </c>
      <c r="FH19783" s="55" t="s">
        <v>1410</v>
      </c>
      <c r="FI19783" s="55">
        <v>2</v>
      </c>
      <c r="FJ19783" s="55">
        <v>130000</v>
      </c>
      <c r="FK19783" s="55" t="s">
        <v>1249</v>
      </c>
      <c r="FL19783" s="55">
        <v>0.5</v>
      </c>
    </row>
    <row r="19784" ht="14.25" customHeight="1" outlineLevel="1" spans="162:168">
      <c r="FF19784" s="55">
        <v>19777</v>
      </c>
      <c r="FG19784" s="55" t="s">
        <v>1250</v>
      </c>
      <c r="FH19784" s="55" t="s">
        <v>1410</v>
      </c>
      <c r="FI19784" s="55">
        <v>2</v>
      </c>
      <c r="FJ19784" s="55">
        <v>260000</v>
      </c>
      <c r="FK19784" s="55" t="s">
        <v>1249</v>
      </c>
      <c r="FL19784" s="55">
        <v>0.5</v>
      </c>
    </row>
    <row r="19785" ht="14.25" customHeight="1" outlineLevel="1" spans="162:168">
      <c r="FF19785" s="55">
        <v>19778</v>
      </c>
      <c r="FG19785" s="55" t="s">
        <v>1250</v>
      </c>
      <c r="FH19785" s="55" t="s">
        <v>1410</v>
      </c>
      <c r="FI19785" s="55">
        <v>2</v>
      </c>
      <c r="FJ19785" s="55">
        <v>400000</v>
      </c>
      <c r="FK19785" s="55" t="s">
        <v>1249</v>
      </c>
      <c r="FL19785" s="55">
        <v>0.5</v>
      </c>
    </row>
    <row r="19786" ht="14.25" customHeight="1" outlineLevel="1" spans="162:168">
      <c r="FF19786" s="55">
        <v>19779</v>
      </c>
      <c r="FG19786" s="55" t="s">
        <v>1250</v>
      </c>
      <c r="FH19786" s="55" t="s">
        <v>1410</v>
      </c>
      <c r="FI19786" s="55">
        <v>2</v>
      </c>
      <c r="FJ19786" s="55">
        <v>530000</v>
      </c>
      <c r="FK19786" s="55" t="s">
        <v>1249</v>
      </c>
      <c r="FL19786" s="55">
        <v>0.5</v>
      </c>
    </row>
    <row r="19787" ht="14.25" customHeight="1" outlineLevel="1" spans="162:168">
      <c r="FF19787" s="55">
        <v>19780</v>
      </c>
      <c r="FG19787" s="55" t="s">
        <v>1250</v>
      </c>
      <c r="FH19787" s="55" t="s">
        <v>1410</v>
      </c>
      <c r="FI19787" s="55">
        <v>2</v>
      </c>
      <c r="FJ19787" s="55">
        <v>540000</v>
      </c>
      <c r="FK19787" s="55" t="s">
        <v>1249</v>
      </c>
      <c r="FL19787" s="55">
        <v>0.5</v>
      </c>
    </row>
    <row r="19788" ht="14.25" customHeight="1" outlineLevel="1" spans="162:168">
      <c r="FF19788" s="55">
        <v>19781</v>
      </c>
      <c r="FG19788" s="55" t="s">
        <v>1250</v>
      </c>
      <c r="FH19788" s="55" t="s">
        <v>1410</v>
      </c>
      <c r="FI19788" s="55">
        <v>3</v>
      </c>
      <c r="FJ19788" s="55">
        <v>0</v>
      </c>
      <c r="FK19788" s="55" t="s">
        <v>1249</v>
      </c>
      <c r="FL19788" s="55">
        <v>0.5</v>
      </c>
    </row>
    <row r="19789" ht="14.25" customHeight="1" outlineLevel="1" spans="162:168">
      <c r="FF19789" s="55">
        <v>19782</v>
      </c>
      <c r="FG19789" s="55" t="s">
        <v>1250</v>
      </c>
      <c r="FH19789" s="55" t="s">
        <v>1410</v>
      </c>
      <c r="FI19789" s="55">
        <v>3</v>
      </c>
      <c r="FJ19789" s="55">
        <v>1000</v>
      </c>
      <c r="FK19789" s="55" t="s">
        <v>1249</v>
      </c>
      <c r="FL19789" s="55">
        <v>0.5</v>
      </c>
    </row>
    <row r="19790" ht="14.25" customHeight="1" outlineLevel="1" spans="162:168">
      <c r="FF19790" s="55">
        <v>19783</v>
      </c>
      <c r="FG19790" s="55" t="s">
        <v>1250</v>
      </c>
      <c r="FH19790" s="55" t="s">
        <v>1410</v>
      </c>
      <c r="FI19790" s="55">
        <v>3</v>
      </c>
      <c r="FJ19790" s="55">
        <v>2500</v>
      </c>
      <c r="FK19790" s="55" t="s">
        <v>1249</v>
      </c>
      <c r="FL19790" s="55">
        <v>0.5</v>
      </c>
    </row>
    <row r="19791" ht="14.25" customHeight="1" outlineLevel="1" spans="162:168">
      <c r="FF19791" s="55">
        <v>19784</v>
      </c>
      <c r="FG19791" s="55" t="s">
        <v>1250</v>
      </c>
      <c r="FH19791" s="55" t="s">
        <v>1410</v>
      </c>
      <c r="FI19791" s="55">
        <v>3</v>
      </c>
      <c r="FJ19791" s="55">
        <v>5000</v>
      </c>
      <c r="FK19791" s="55" t="s">
        <v>1249</v>
      </c>
      <c r="FL19791" s="55">
        <v>0.5</v>
      </c>
    </row>
    <row r="19792" ht="14.25" customHeight="1" outlineLevel="1" spans="162:168">
      <c r="FF19792" s="55">
        <v>19785</v>
      </c>
      <c r="FG19792" s="55" t="s">
        <v>1250</v>
      </c>
      <c r="FH19792" s="55" t="s">
        <v>1410</v>
      </c>
      <c r="FI19792" s="55">
        <v>3</v>
      </c>
      <c r="FJ19792" s="55">
        <v>10000</v>
      </c>
      <c r="FK19792" s="55" t="s">
        <v>1249</v>
      </c>
      <c r="FL19792" s="55">
        <v>0.5</v>
      </c>
    </row>
    <row r="19793" ht="14.25" customHeight="1" outlineLevel="1" spans="162:168">
      <c r="FF19793" s="55">
        <v>19786</v>
      </c>
      <c r="FG19793" s="55" t="s">
        <v>1250</v>
      </c>
      <c r="FH19793" s="55" t="s">
        <v>1410</v>
      </c>
      <c r="FI19793" s="55">
        <v>3</v>
      </c>
      <c r="FJ19793" s="55">
        <v>25000</v>
      </c>
      <c r="FK19793" s="55" t="s">
        <v>1249</v>
      </c>
      <c r="FL19793" s="55">
        <v>0.5</v>
      </c>
    </row>
    <row r="19794" ht="14.25" customHeight="1" outlineLevel="1" spans="162:168">
      <c r="FF19794" s="55">
        <v>19787</v>
      </c>
      <c r="FG19794" s="55" t="s">
        <v>1250</v>
      </c>
      <c r="FH19794" s="55" t="s">
        <v>1410</v>
      </c>
      <c r="FI19794" s="55">
        <v>3</v>
      </c>
      <c r="FJ19794" s="55">
        <v>50000</v>
      </c>
      <c r="FK19794" s="55" t="s">
        <v>1249</v>
      </c>
      <c r="FL19794" s="55">
        <v>0.5</v>
      </c>
    </row>
    <row r="19795" ht="14.25" customHeight="1" outlineLevel="1" spans="162:168">
      <c r="FF19795" s="55">
        <v>19788</v>
      </c>
      <c r="FG19795" s="55" t="s">
        <v>1250</v>
      </c>
      <c r="FH19795" s="55" t="s">
        <v>1410</v>
      </c>
      <c r="FI19795" s="55">
        <v>3</v>
      </c>
      <c r="FJ19795" s="55">
        <v>80000</v>
      </c>
      <c r="FK19795" s="55" t="s">
        <v>1249</v>
      </c>
      <c r="FL19795" s="55">
        <v>0.5</v>
      </c>
    </row>
    <row r="19796" ht="14.25" customHeight="1" outlineLevel="1" spans="162:168">
      <c r="FF19796" s="55">
        <v>19789</v>
      </c>
      <c r="FG19796" s="55" t="s">
        <v>1250</v>
      </c>
      <c r="FH19796" s="55" t="s">
        <v>1410</v>
      </c>
      <c r="FI19796" s="55">
        <v>3</v>
      </c>
      <c r="FJ19796" s="55">
        <v>130000</v>
      </c>
      <c r="FK19796" s="55" t="s">
        <v>1249</v>
      </c>
      <c r="FL19796" s="55">
        <v>0.5</v>
      </c>
    </row>
    <row r="19797" ht="14.25" customHeight="1" outlineLevel="1" spans="162:168">
      <c r="FF19797" s="55">
        <v>19790</v>
      </c>
      <c r="FG19797" s="55" t="s">
        <v>1250</v>
      </c>
      <c r="FH19797" s="55" t="s">
        <v>1410</v>
      </c>
      <c r="FI19797" s="55">
        <v>3</v>
      </c>
      <c r="FJ19797" s="55">
        <v>260000</v>
      </c>
      <c r="FK19797" s="55" t="s">
        <v>1249</v>
      </c>
      <c r="FL19797" s="55">
        <v>0.5</v>
      </c>
    </row>
    <row r="19798" ht="14.25" customHeight="1" outlineLevel="1" spans="162:168">
      <c r="FF19798" s="55">
        <v>19791</v>
      </c>
      <c r="FG19798" s="55" t="s">
        <v>1250</v>
      </c>
      <c r="FH19798" s="55" t="s">
        <v>1410</v>
      </c>
      <c r="FI19798" s="55">
        <v>3</v>
      </c>
      <c r="FJ19798" s="55">
        <v>400000</v>
      </c>
      <c r="FK19798" s="55" t="s">
        <v>1249</v>
      </c>
      <c r="FL19798" s="55">
        <v>0.5</v>
      </c>
    </row>
    <row r="19799" ht="14.25" customHeight="1" outlineLevel="1" spans="162:168">
      <c r="FF19799" s="55">
        <v>19792</v>
      </c>
      <c r="FG19799" s="55" t="s">
        <v>1250</v>
      </c>
      <c r="FH19799" s="55" t="s">
        <v>1410</v>
      </c>
      <c r="FI19799" s="55">
        <v>3</v>
      </c>
      <c r="FJ19799" s="55">
        <v>530000</v>
      </c>
      <c r="FK19799" s="55" t="s">
        <v>1249</v>
      </c>
      <c r="FL19799" s="55">
        <v>0.5</v>
      </c>
    </row>
    <row r="19800" ht="14.25" customHeight="1" outlineLevel="1" spans="162:168">
      <c r="FF19800" s="55">
        <v>19793</v>
      </c>
      <c r="FG19800" s="55" t="s">
        <v>1250</v>
      </c>
      <c r="FH19800" s="55" t="s">
        <v>1410</v>
      </c>
      <c r="FI19800" s="55">
        <v>3</v>
      </c>
      <c r="FJ19800" s="55">
        <v>540000</v>
      </c>
      <c r="FK19800" s="55" t="s">
        <v>1249</v>
      </c>
      <c r="FL19800" s="55">
        <v>0.5</v>
      </c>
    </row>
    <row r="19801" ht="14.25" customHeight="1" outlineLevel="1" spans="162:168">
      <c r="FF19801" s="55">
        <v>19794</v>
      </c>
      <c r="FG19801" s="55" t="s">
        <v>1250</v>
      </c>
      <c r="FH19801" s="55" t="s">
        <v>1410</v>
      </c>
      <c r="FI19801" s="55">
        <v>4</v>
      </c>
      <c r="FJ19801" s="55">
        <v>0</v>
      </c>
      <c r="FK19801" s="55" t="s">
        <v>1249</v>
      </c>
      <c r="FL19801" s="55">
        <v>0.5</v>
      </c>
    </row>
    <row r="19802" ht="14.25" customHeight="1" outlineLevel="1" spans="162:168">
      <c r="FF19802" s="55">
        <v>19795</v>
      </c>
      <c r="FG19802" s="55" t="s">
        <v>1250</v>
      </c>
      <c r="FH19802" s="55" t="s">
        <v>1410</v>
      </c>
      <c r="FI19802" s="55">
        <v>4</v>
      </c>
      <c r="FJ19802" s="55">
        <v>1000</v>
      </c>
      <c r="FK19802" s="55" t="s">
        <v>1249</v>
      </c>
      <c r="FL19802" s="55">
        <v>0.5</v>
      </c>
    </row>
    <row r="19803" ht="14.25" customHeight="1" outlineLevel="1" spans="162:168">
      <c r="FF19803" s="55">
        <v>19796</v>
      </c>
      <c r="FG19803" s="55" t="s">
        <v>1250</v>
      </c>
      <c r="FH19803" s="55" t="s">
        <v>1410</v>
      </c>
      <c r="FI19803" s="55">
        <v>4</v>
      </c>
      <c r="FJ19803" s="55">
        <v>2500</v>
      </c>
      <c r="FK19803" s="55" t="s">
        <v>1249</v>
      </c>
      <c r="FL19803" s="55">
        <v>0.5</v>
      </c>
    </row>
    <row r="19804" ht="14.25" customHeight="1" outlineLevel="1" spans="162:168">
      <c r="FF19804" s="55">
        <v>19797</v>
      </c>
      <c r="FG19804" s="55" t="s">
        <v>1250</v>
      </c>
      <c r="FH19804" s="55" t="s">
        <v>1410</v>
      </c>
      <c r="FI19804" s="55">
        <v>4</v>
      </c>
      <c r="FJ19804" s="55">
        <v>5000</v>
      </c>
      <c r="FK19804" s="55" t="s">
        <v>1249</v>
      </c>
      <c r="FL19804" s="55">
        <v>0.5</v>
      </c>
    </row>
    <row r="19805" ht="14.25" customHeight="1" outlineLevel="1" spans="162:168">
      <c r="FF19805" s="55">
        <v>19798</v>
      </c>
      <c r="FG19805" s="55" t="s">
        <v>1250</v>
      </c>
      <c r="FH19805" s="55" t="s">
        <v>1410</v>
      </c>
      <c r="FI19805" s="55">
        <v>4</v>
      </c>
      <c r="FJ19805" s="55">
        <v>10000</v>
      </c>
      <c r="FK19805" s="55" t="s">
        <v>1249</v>
      </c>
      <c r="FL19805" s="55">
        <v>0.5</v>
      </c>
    </row>
    <row r="19806" ht="14.25" customHeight="1" outlineLevel="1" spans="162:168">
      <c r="FF19806" s="55">
        <v>19799</v>
      </c>
      <c r="FG19806" s="55" t="s">
        <v>1250</v>
      </c>
      <c r="FH19806" s="55" t="s">
        <v>1410</v>
      </c>
      <c r="FI19806" s="55">
        <v>4</v>
      </c>
      <c r="FJ19806" s="55">
        <v>25000</v>
      </c>
      <c r="FK19806" s="55" t="s">
        <v>1249</v>
      </c>
      <c r="FL19806" s="55">
        <v>0.5</v>
      </c>
    </row>
    <row r="19807" ht="14.25" customHeight="1" outlineLevel="1" spans="162:168">
      <c r="FF19807" s="55">
        <v>19800</v>
      </c>
      <c r="FG19807" s="55" t="s">
        <v>1250</v>
      </c>
      <c r="FH19807" s="55" t="s">
        <v>1410</v>
      </c>
      <c r="FI19807" s="55">
        <v>4</v>
      </c>
      <c r="FJ19807" s="55">
        <v>50000</v>
      </c>
      <c r="FK19807" s="55" t="s">
        <v>1249</v>
      </c>
      <c r="FL19807" s="55">
        <v>0.5</v>
      </c>
    </row>
    <row r="19808" ht="14.25" customHeight="1" outlineLevel="1" spans="162:168">
      <c r="FF19808" s="55">
        <v>19801</v>
      </c>
      <c r="FG19808" s="55" t="s">
        <v>1250</v>
      </c>
      <c r="FH19808" s="55" t="s">
        <v>1410</v>
      </c>
      <c r="FI19808" s="55">
        <v>4</v>
      </c>
      <c r="FJ19808" s="55">
        <v>80000</v>
      </c>
      <c r="FK19808" s="55" t="s">
        <v>1249</v>
      </c>
      <c r="FL19808" s="55">
        <v>0.5</v>
      </c>
    </row>
    <row r="19809" ht="14.25" customHeight="1" outlineLevel="1" spans="162:168">
      <c r="FF19809" s="55">
        <v>19802</v>
      </c>
      <c r="FG19809" s="55" t="s">
        <v>1250</v>
      </c>
      <c r="FH19809" s="55" t="s">
        <v>1410</v>
      </c>
      <c r="FI19809" s="55">
        <v>4</v>
      </c>
      <c r="FJ19809" s="55">
        <v>130000</v>
      </c>
      <c r="FK19809" s="55" t="s">
        <v>1249</v>
      </c>
      <c r="FL19809" s="55">
        <v>0.5</v>
      </c>
    </row>
    <row r="19810" ht="14.25" customHeight="1" outlineLevel="1" spans="162:168">
      <c r="FF19810" s="55">
        <v>19803</v>
      </c>
      <c r="FG19810" s="55" t="s">
        <v>1250</v>
      </c>
      <c r="FH19810" s="55" t="s">
        <v>1410</v>
      </c>
      <c r="FI19810" s="55">
        <v>4</v>
      </c>
      <c r="FJ19810" s="55">
        <v>260000</v>
      </c>
      <c r="FK19810" s="55" t="s">
        <v>1249</v>
      </c>
      <c r="FL19810" s="55">
        <v>0.5</v>
      </c>
    </row>
    <row r="19811" ht="14.25" customHeight="1" outlineLevel="1" spans="162:168">
      <c r="FF19811" s="55">
        <v>19804</v>
      </c>
      <c r="FG19811" s="55" t="s">
        <v>1250</v>
      </c>
      <c r="FH19811" s="55" t="s">
        <v>1410</v>
      </c>
      <c r="FI19811" s="55">
        <v>4</v>
      </c>
      <c r="FJ19811" s="55">
        <v>400000</v>
      </c>
      <c r="FK19811" s="55" t="s">
        <v>1249</v>
      </c>
      <c r="FL19811" s="55">
        <v>0.5</v>
      </c>
    </row>
    <row r="19812" ht="14.25" customHeight="1" outlineLevel="1" spans="162:168">
      <c r="FF19812" s="55">
        <v>19805</v>
      </c>
      <c r="FG19812" s="55" t="s">
        <v>1250</v>
      </c>
      <c r="FH19812" s="55" t="s">
        <v>1410</v>
      </c>
      <c r="FI19812" s="55">
        <v>4</v>
      </c>
      <c r="FJ19812" s="55">
        <v>530000</v>
      </c>
      <c r="FK19812" s="55" t="s">
        <v>1249</v>
      </c>
      <c r="FL19812" s="55">
        <v>0.5</v>
      </c>
    </row>
    <row r="19813" ht="14.25" customHeight="1" outlineLevel="1" spans="162:168">
      <c r="FF19813" s="55">
        <v>19806</v>
      </c>
      <c r="FG19813" s="55" t="s">
        <v>1250</v>
      </c>
      <c r="FH19813" s="55" t="s">
        <v>1410</v>
      </c>
      <c r="FI19813" s="55">
        <v>4</v>
      </c>
      <c r="FJ19813" s="55">
        <v>540000</v>
      </c>
      <c r="FK19813" s="55" t="s">
        <v>1249</v>
      </c>
      <c r="FL19813" s="55">
        <v>0.5</v>
      </c>
    </row>
    <row r="19814" ht="14.25" customHeight="1" outlineLevel="1" spans="162:168">
      <c r="FF19814" s="55">
        <v>19807</v>
      </c>
      <c r="FG19814" s="55" t="s">
        <v>1250</v>
      </c>
      <c r="FH19814" s="55" t="s">
        <v>1410</v>
      </c>
      <c r="FI19814" s="55">
        <v>5</v>
      </c>
      <c r="FJ19814" s="55">
        <v>0</v>
      </c>
      <c r="FK19814" s="55" t="s">
        <v>1249</v>
      </c>
      <c r="FL19814" s="55">
        <v>0.5</v>
      </c>
    </row>
    <row r="19815" ht="14.25" customHeight="1" outlineLevel="1" spans="162:168">
      <c r="FF19815" s="55">
        <v>19808</v>
      </c>
      <c r="FG19815" s="55" t="s">
        <v>1250</v>
      </c>
      <c r="FH19815" s="55" t="s">
        <v>1410</v>
      </c>
      <c r="FI19815" s="55">
        <v>5</v>
      </c>
      <c r="FJ19815" s="55">
        <v>1000</v>
      </c>
      <c r="FK19815" s="55" t="s">
        <v>1249</v>
      </c>
      <c r="FL19815" s="55">
        <v>0.5</v>
      </c>
    </row>
    <row r="19816" ht="14.25" customHeight="1" outlineLevel="1" spans="162:168">
      <c r="FF19816" s="55">
        <v>19809</v>
      </c>
      <c r="FG19816" s="55" t="s">
        <v>1250</v>
      </c>
      <c r="FH19816" s="55" t="s">
        <v>1410</v>
      </c>
      <c r="FI19816" s="55">
        <v>5</v>
      </c>
      <c r="FJ19816" s="55">
        <v>2500</v>
      </c>
      <c r="FK19816" s="55" t="s">
        <v>1249</v>
      </c>
      <c r="FL19816" s="55">
        <v>0.5</v>
      </c>
    </row>
    <row r="19817" ht="14.25" customHeight="1" outlineLevel="1" spans="162:168">
      <c r="FF19817" s="55">
        <v>19810</v>
      </c>
      <c r="FG19817" s="55" t="s">
        <v>1250</v>
      </c>
      <c r="FH19817" s="55" t="s">
        <v>1410</v>
      </c>
      <c r="FI19817" s="55">
        <v>5</v>
      </c>
      <c r="FJ19817" s="55">
        <v>5000</v>
      </c>
      <c r="FK19817" s="55" t="s">
        <v>1249</v>
      </c>
      <c r="FL19817" s="55">
        <v>0.5</v>
      </c>
    </row>
    <row r="19818" ht="14.25" customHeight="1" outlineLevel="1" spans="162:168">
      <c r="FF19818" s="55">
        <v>19811</v>
      </c>
      <c r="FG19818" s="55" t="s">
        <v>1250</v>
      </c>
      <c r="FH19818" s="55" t="s">
        <v>1410</v>
      </c>
      <c r="FI19818" s="55">
        <v>5</v>
      </c>
      <c r="FJ19818" s="55">
        <v>10000</v>
      </c>
      <c r="FK19818" s="55" t="s">
        <v>1249</v>
      </c>
      <c r="FL19818" s="55">
        <v>0.5</v>
      </c>
    </row>
    <row r="19819" ht="14.25" customHeight="1" outlineLevel="1" spans="162:168">
      <c r="FF19819" s="55">
        <v>19812</v>
      </c>
      <c r="FG19819" s="55" t="s">
        <v>1250</v>
      </c>
      <c r="FH19819" s="55" t="s">
        <v>1410</v>
      </c>
      <c r="FI19819" s="55">
        <v>5</v>
      </c>
      <c r="FJ19819" s="55">
        <v>25000</v>
      </c>
      <c r="FK19819" s="55" t="s">
        <v>1249</v>
      </c>
      <c r="FL19819" s="55">
        <v>0.5</v>
      </c>
    </row>
    <row r="19820" ht="14.25" customHeight="1" outlineLevel="1" spans="162:168">
      <c r="FF19820" s="55">
        <v>19813</v>
      </c>
      <c r="FG19820" s="55" t="s">
        <v>1250</v>
      </c>
      <c r="FH19820" s="55" t="s">
        <v>1410</v>
      </c>
      <c r="FI19820" s="55">
        <v>5</v>
      </c>
      <c r="FJ19820" s="55">
        <v>50000</v>
      </c>
      <c r="FK19820" s="55" t="s">
        <v>1249</v>
      </c>
      <c r="FL19820" s="55">
        <v>0.5</v>
      </c>
    </row>
    <row r="19821" ht="14.25" customHeight="1" outlineLevel="1" spans="162:168">
      <c r="FF19821" s="55">
        <v>19814</v>
      </c>
      <c r="FG19821" s="55" t="s">
        <v>1250</v>
      </c>
      <c r="FH19821" s="55" t="s">
        <v>1410</v>
      </c>
      <c r="FI19821" s="55">
        <v>5</v>
      </c>
      <c r="FJ19821" s="55">
        <v>80000</v>
      </c>
      <c r="FK19821" s="55" t="s">
        <v>1249</v>
      </c>
      <c r="FL19821" s="55">
        <v>0.5</v>
      </c>
    </row>
    <row r="19822" ht="14.25" customHeight="1" outlineLevel="1" spans="162:168">
      <c r="FF19822" s="55">
        <v>19815</v>
      </c>
      <c r="FG19822" s="55" t="s">
        <v>1250</v>
      </c>
      <c r="FH19822" s="55" t="s">
        <v>1410</v>
      </c>
      <c r="FI19822" s="55">
        <v>5</v>
      </c>
      <c r="FJ19822" s="55">
        <v>130000</v>
      </c>
      <c r="FK19822" s="55" t="s">
        <v>1249</v>
      </c>
      <c r="FL19822" s="55">
        <v>0.5</v>
      </c>
    </row>
    <row r="19823" ht="14.25" customHeight="1" outlineLevel="1" spans="162:168">
      <c r="FF19823" s="55">
        <v>19816</v>
      </c>
      <c r="FG19823" s="55" t="s">
        <v>1250</v>
      </c>
      <c r="FH19823" s="55" t="s">
        <v>1410</v>
      </c>
      <c r="FI19823" s="55">
        <v>5</v>
      </c>
      <c r="FJ19823" s="55">
        <v>260000</v>
      </c>
      <c r="FK19823" s="55" t="s">
        <v>1249</v>
      </c>
      <c r="FL19823" s="55">
        <v>0.5</v>
      </c>
    </row>
    <row r="19824" ht="14.25" customHeight="1" outlineLevel="1" spans="162:168">
      <c r="FF19824" s="55">
        <v>19817</v>
      </c>
      <c r="FG19824" s="55" t="s">
        <v>1250</v>
      </c>
      <c r="FH19824" s="55" t="s">
        <v>1410</v>
      </c>
      <c r="FI19824" s="55">
        <v>5</v>
      </c>
      <c r="FJ19824" s="55">
        <v>400000</v>
      </c>
      <c r="FK19824" s="55" t="s">
        <v>1249</v>
      </c>
      <c r="FL19824" s="55">
        <v>0.5</v>
      </c>
    </row>
    <row r="19825" ht="14.25" customHeight="1" outlineLevel="1" spans="162:168">
      <c r="FF19825" s="55">
        <v>19818</v>
      </c>
      <c r="FG19825" s="55" t="s">
        <v>1250</v>
      </c>
      <c r="FH19825" s="55" t="s">
        <v>1410</v>
      </c>
      <c r="FI19825" s="55">
        <v>5</v>
      </c>
      <c r="FJ19825" s="55">
        <v>530000</v>
      </c>
      <c r="FK19825" s="55" t="s">
        <v>1249</v>
      </c>
      <c r="FL19825" s="55">
        <v>0.5</v>
      </c>
    </row>
    <row r="19826" ht="14.25" customHeight="1" outlineLevel="1" spans="162:168">
      <c r="FF19826" s="55">
        <v>19819</v>
      </c>
      <c r="FG19826" s="55" t="s">
        <v>1250</v>
      </c>
      <c r="FH19826" s="55" t="s">
        <v>1410</v>
      </c>
      <c r="FI19826" s="55">
        <v>5</v>
      </c>
      <c r="FJ19826" s="55">
        <v>540000</v>
      </c>
      <c r="FK19826" s="55" t="s">
        <v>1249</v>
      </c>
      <c r="FL19826" s="55">
        <v>0.5</v>
      </c>
    </row>
    <row r="19827" ht="14.25" customHeight="1" outlineLevel="1" spans="162:168">
      <c r="FF19827" s="55">
        <v>19820</v>
      </c>
      <c r="FG19827" s="55" t="s">
        <v>1250</v>
      </c>
      <c r="FH19827" s="55" t="s">
        <v>1410</v>
      </c>
      <c r="FI19827" s="55">
        <v>6</v>
      </c>
      <c r="FJ19827" s="55">
        <v>0</v>
      </c>
      <c r="FK19827" s="55" t="s">
        <v>1249</v>
      </c>
      <c r="FL19827" s="55">
        <v>0.5</v>
      </c>
    </row>
    <row r="19828" ht="14.25" customHeight="1" outlineLevel="1" spans="162:168">
      <c r="FF19828" s="55">
        <v>19821</v>
      </c>
      <c r="FG19828" s="55" t="s">
        <v>1250</v>
      </c>
      <c r="FH19828" s="55" t="s">
        <v>1410</v>
      </c>
      <c r="FI19828" s="55">
        <v>6</v>
      </c>
      <c r="FJ19828" s="55">
        <v>1000</v>
      </c>
      <c r="FK19828" s="55" t="s">
        <v>1249</v>
      </c>
      <c r="FL19828" s="55">
        <v>0.5</v>
      </c>
    </row>
    <row r="19829" ht="14.25" customHeight="1" outlineLevel="1" spans="162:168">
      <c r="FF19829" s="55">
        <v>19822</v>
      </c>
      <c r="FG19829" s="55" t="s">
        <v>1250</v>
      </c>
      <c r="FH19829" s="55" t="s">
        <v>1410</v>
      </c>
      <c r="FI19829" s="55">
        <v>6</v>
      </c>
      <c r="FJ19829" s="55">
        <v>2500</v>
      </c>
      <c r="FK19829" s="55" t="s">
        <v>1249</v>
      </c>
      <c r="FL19829" s="55">
        <v>0.5</v>
      </c>
    </row>
    <row r="19830" ht="14.25" customHeight="1" outlineLevel="1" spans="162:168">
      <c r="FF19830" s="55">
        <v>19823</v>
      </c>
      <c r="FG19830" s="55" t="s">
        <v>1250</v>
      </c>
      <c r="FH19830" s="55" t="s">
        <v>1410</v>
      </c>
      <c r="FI19830" s="55">
        <v>6</v>
      </c>
      <c r="FJ19830" s="55">
        <v>5000</v>
      </c>
      <c r="FK19830" s="55" t="s">
        <v>1249</v>
      </c>
      <c r="FL19830" s="55">
        <v>0.5</v>
      </c>
    </row>
    <row r="19831" ht="14.25" customHeight="1" outlineLevel="1" spans="162:168">
      <c r="FF19831" s="55">
        <v>19824</v>
      </c>
      <c r="FG19831" s="55" t="s">
        <v>1250</v>
      </c>
      <c r="FH19831" s="55" t="s">
        <v>1410</v>
      </c>
      <c r="FI19831" s="55">
        <v>6</v>
      </c>
      <c r="FJ19831" s="55">
        <v>10000</v>
      </c>
      <c r="FK19831" s="55" t="s">
        <v>1249</v>
      </c>
      <c r="FL19831" s="55">
        <v>0.5</v>
      </c>
    </row>
    <row r="19832" ht="14.25" customHeight="1" outlineLevel="1" spans="162:168">
      <c r="FF19832" s="55">
        <v>19825</v>
      </c>
      <c r="FG19832" s="55" t="s">
        <v>1250</v>
      </c>
      <c r="FH19832" s="55" t="s">
        <v>1410</v>
      </c>
      <c r="FI19832" s="55">
        <v>6</v>
      </c>
      <c r="FJ19832" s="55">
        <v>25000</v>
      </c>
      <c r="FK19832" s="55" t="s">
        <v>1249</v>
      </c>
      <c r="FL19832" s="55">
        <v>0.5</v>
      </c>
    </row>
    <row r="19833" ht="14.25" customHeight="1" outlineLevel="1" spans="162:168">
      <c r="FF19833" s="55">
        <v>19826</v>
      </c>
      <c r="FG19833" s="55" t="s">
        <v>1250</v>
      </c>
      <c r="FH19833" s="55" t="s">
        <v>1410</v>
      </c>
      <c r="FI19833" s="55">
        <v>6</v>
      </c>
      <c r="FJ19833" s="55">
        <v>50000</v>
      </c>
      <c r="FK19833" s="55" t="s">
        <v>1249</v>
      </c>
      <c r="FL19833" s="55">
        <v>0.5</v>
      </c>
    </row>
    <row r="19834" ht="14.25" customHeight="1" outlineLevel="1" spans="162:168">
      <c r="FF19834" s="55">
        <v>19827</v>
      </c>
      <c r="FG19834" s="55" t="s">
        <v>1250</v>
      </c>
      <c r="FH19834" s="55" t="s">
        <v>1410</v>
      </c>
      <c r="FI19834" s="55">
        <v>6</v>
      </c>
      <c r="FJ19834" s="55">
        <v>80000</v>
      </c>
      <c r="FK19834" s="55" t="s">
        <v>1249</v>
      </c>
      <c r="FL19834" s="55">
        <v>0.5</v>
      </c>
    </row>
    <row r="19835" ht="14.25" customHeight="1" outlineLevel="1" spans="162:168">
      <c r="FF19835" s="55">
        <v>19828</v>
      </c>
      <c r="FG19835" s="55" t="s">
        <v>1250</v>
      </c>
      <c r="FH19835" s="55" t="s">
        <v>1410</v>
      </c>
      <c r="FI19835" s="55">
        <v>6</v>
      </c>
      <c r="FJ19835" s="55">
        <v>130000</v>
      </c>
      <c r="FK19835" s="55" t="s">
        <v>1249</v>
      </c>
      <c r="FL19835" s="55">
        <v>0.5</v>
      </c>
    </row>
    <row r="19836" ht="14.25" customHeight="1" outlineLevel="1" spans="162:168">
      <c r="FF19836" s="55">
        <v>19829</v>
      </c>
      <c r="FG19836" s="55" t="s">
        <v>1250</v>
      </c>
      <c r="FH19836" s="55" t="s">
        <v>1410</v>
      </c>
      <c r="FI19836" s="55">
        <v>6</v>
      </c>
      <c r="FJ19836" s="55">
        <v>260000</v>
      </c>
      <c r="FK19836" s="55" t="s">
        <v>1249</v>
      </c>
      <c r="FL19836" s="55">
        <v>0.5</v>
      </c>
    </row>
    <row r="19837" ht="14.25" customHeight="1" outlineLevel="1" spans="162:168">
      <c r="FF19837" s="55">
        <v>19830</v>
      </c>
      <c r="FG19837" s="55" t="s">
        <v>1250</v>
      </c>
      <c r="FH19837" s="55" t="s">
        <v>1410</v>
      </c>
      <c r="FI19837" s="55">
        <v>6</v>
      </c>
      <c r="FJ19837" s="55">
        <v>400000</v>
      </c>
      <c r="FK19837" s="55" t="s">
        <v>1249</v>
      </c>
      <c r="FL19837" s="55">
        <v>0.5</v>
      </c>
    </row>
    <row r="19838" ht="14.25" customHeight="1" outlineLevel="1" spans="162:168">
      <c r="FF19838" s="55">
        <v>19831</v>
      </c>
      <c r="FG19838" s="55" t="s">
        <v>1250</v>
      </c>
      <c r="FH19838" s="55" t="s">
        <v>1410</v>
      </c>
      <c r="FI19838" s="55">
        <v>6</v>
      </c>
      <c r="FJ19838" s="55">
        <v>530000</v>
      </c>
      <c r="FK19838" s="55" t="s">
        <v>1249</v>
      </c>
      <c r="FL19838" s="55">
        <v>0.5</v>
      </c>
    </row>
    <row r="19839" ht="14.25" customHeight="1" outlineLevel="1" spans="162:168">
      <c r="FF19839" s="55">
        <v>19832</v>
      </c>
      <c r="FG19839" s="55" t="s">
        <v>1250</v>
      </c>
      <c r="FH19839" s="55" t="s">
        <v>1410</v>
      </c>
      <c r="FI19839" s="55">
        <v>6</v>
      </c>
      <c r="FJ19839" s="55">
        <v>540000</v>
      </c>
      <c r="FK19839" s="55" t="s">
        <v>1249</v>
      </c>
      <c r="FL19839" s="55">
        <v>0.5</v>
      </c>
    </row>
    <row r="19840" ht="14.25" customHeight="1" outlineLevel="1" spans="162:168">
      <c r="FF19840" s="55">
        <v>19833</v>
      </c>
      <c r="FG19840" s="55" t="s">
        <v>1250</v>
      </c>
      <c r="FH19840" s="55" t="s">
        <v>1410</v>
      </c>
      <c r="FI19840" s="55">
        <v>7</v>
      </c>
      <c r="FJ19840" s="55">
        <v>0</v>
      </c>
      <c r="FK19840" s="55" t="s">
        <v>1249</v>
      </c>
      <c r="FL19840" s="55">
        <v>0.5</v>
      </c>
    </row>
    <row r="19841" ht="14.25" customHeight="1" outlineLevel="1" spans="162:168">
      <c r="FF19841" s="55">
        <v>19834</v>
      </c>
      <c r="FG19841" s="55" t="s">
        <v>1250</v>
      </c>
      <c r="FH19841" s="55" t="s">
        <v>1410</v>
      </c>
      <c r="FI19841" s="55">
        <v>7</v>
      </c>
      <c r="FJ19841" s="55">
        <v>1000</v>
      </c>
      <c r="FK19841" s="55" t="s">
        <v>1249</v>
      </c>
      <c r="FL19841" s="55">
        <v>0.5</v>
      </c>
    </row>
    <row r="19842" ht="14.25" customHeight="1" outlineLevel="1" spans="162:168">
      <c r="FF19842" s="55">
        <v>19835</v>
      </c>
      <c r="FG19842" s="55" t="s">
        <v>1250</v>
      </c>
      <c r="FH19842" s="55" t="s">
        <v>1410</v>
      </c>
      <c r="FI19842" s="55">
        <v>7</v>
      </c>
      <c r="FJ19842" s="55">
        <v>2500</v>
      </c>
      <c r="FK19842" s="55" t="s">
        <v>1249</v>
      </c>
      <c r="FL19842" s="55">
        <v>0.5</v>
      </c>
    </row>
    <row r="19843" ht="14.25" customHeight="1" outlineLevel="1" spans="162:168">
      <c r="FF19843" s="55">
        <v>19836</v>
      </c>
      <c r="FG19843" s="55" t="s">
        <v>1250</v>
      </c>
      <c r="FH19843" s="55" t="s">
        <v>1410</v>
      </c>
      <c r="FI19843" s="55">
        <v>7</v>
      </c>
      <c r="FJ19843" s="55">
        <v>5000</v>
      </c>
      <c r="FK19843" s="55" t="s">
        <v>1249</v>
      </c>
      <c r="FL19843" s="55">
        <v>0.5</v>
      </c>
    </row>
    <row r="19844" ht="14.25" customHeight="1" outlineLevel="1" spans="162:168">
      <c r="FF19844" s="55">
        <v>19837</v>
      </c>
      <c r="FG19844" s="55" t="s">
        <v>1250</v>
      </c>
      <c r="FH19844" s="55" t="s">
        <v>1410</v>
      </c>
      <c r="FI19844" s="55">
        <v>7</v>
      </c>
      <c r="FJ19844" s="55">
        <v>10000</v>
      </c>
      <c r="FK19844" s="55" t="s">
        <v>1249</v>
      </c>
      <c r="FL19844" s="55">
        <v>0.5</v>
      </c>
    </row>
    <row r="19845" ht="14.25" customHeight="1" outlineLevel="1" spans="162:168">
      <c r="FF19845" s="55">
        <v>19838</v>
      </c>
      <c r="FG19845" s="55" t="s">
        <v>1250</v>
      </c>
      <c r="FH19845" s="55" t="s">
        <v>1410</v>
      </c>
      <c r="FI19845" s="55">
        <v>7</v>
      </c>
      <c r="FJ19845" s="55">
        <v>25000</v>
      </c>
      <c r="FK19845" s="55" t="s">
        <v>1249</v>
      </c>
      <c r="FL19845" s="55">
        <v>0.5</v>
      </c>
    </row>
    <row r="19846" ht="14.25" customHeight="1" outlineLevel="1" spans="162:168">
      <c r="FF19846" s="55">
        <v>19839</v>
      </c>
      <c r="FG19846" s="55" t="s">
        <v>1250</v>
      </c>
      <c r="FH19846" s="55" t="s">
        <v>1410</v>
      </c>
      <c r="FI19846" s="55">
        <v>7</v>
      </c>
      <c r="FJ19846" s="55">
        <v>50000</v>
      </c>
      <c r="FK19846" s="55" t="s">
        <v>1249</v>
      </c>
      <c r="FL19846" s="55">
        <v>0.5</v>
      </c>
    </row>
    <row r="19847" ht="14.25" customHeight="1" outlineLevel="1" spans="162:168">
      <c r="FF19847" s="55">
        <v>19840</v>
      </c>
      <c r="FG19847" s="55" t="s">
        <v>1250</v>
      </c>
      <c r="FH19847" s="55" t="s">
        <v>1410</v>
      </c>
      <c r="FI19847" s="55">
        <v>7</v>
      </c>
      <c r="FJ19847" s="55">
        <v>80000</v>
      </c>
      <c r="FK19847" s="55" t="s">
        <v>1249</v>
      </c>
      <c r="FL19847" s="55">
        <v>0.5</v>
      </c>
    </row>
    <row r="19848" ht="14.25" customHeight="1" outlineLevel="1" spans="162:168">
      <c r="FF19848" s="55">
        <v>19841</v>
      </c>
      <c r="FG19848" s="55" t="s">
        <v>1250</v>
      </c>
      <c r="FH19848" s="55" t="s">
        <v>1410</v>
      </c>
      <c r="FI19848" s="55">
        <v>7</v>
      </c>
      <c r="FJ19848" s="55">
        <v>130000</v>
      </c>
      <c r="FK19848" s="55" t="s">
        <v>1249</v>
      </c>
      <c r="FL19848" s="55">
        <v>0.5</v>
      </c>
    </row>
    <row r="19849" ht="14.25" customHeight="1" outlineLevel="1" spans="162:168">
      <c r="FF19849" s="55">
        <v>19842</v>
      </c>
      <c r="FG19849" s="55" t="s">
        <v>1250</v>
      </c>
      <c r="FH19849" s="55" t="s">
        <v>1410</v>
      </c>
      <c r="FI19849" s="55">
        <v>7</v>
      </c>
      <c r="FJ19849" s="55">
        <v>260000</v>
      </c>
      <c r="FK19849" s="55" t="s">
        <v>1249</v>
      </c>
      <c r="FL19849" s="55">
        <v>0.5</v>
      </c>
    </row>
    <row r="19850" ht="14.25" customHeight="1" outlineLevel="1" spans="162:168">
      <c r="FF19850" s="55">
        <v>19843</v>
      </c>
      <c r="FG19850" s="55" t="s">
        <v>1250</v>
      </c>
      <c r="FH19850" s="55" t="s">
        <v>1410</v>
      </c>
      <c r="FI19850" s="55">
        <v>7</v>
      </c>
      <c r="FJ19850" s="55">
        <v>400000</v>
      </c>
      <c r="FK19850" s="55" t="s">
        <v>1249</v>
      </c>
      <c r="FL19850" s="55">
        <v>0.5</v>
      </c>
    </row>
    <row r="19851" ht="14.25" customHeight="1" outlineLevel="1" spans="162:168">
      <c r="FF19851" s="55">
        <v>19844</v>
      </c>
      <c r="FG19851" s="55" t="s">
        <v>1250</v>
      </c>
      <c r="FH19851" s="55" t="s">
        <v>1410</v>
      </c>
      <c r="FI19851" s="55">
        <v>7</v>
      </c>
      <c r="FJ19851" s="55">
        <v>530000</v>
      </c>
      <c r="FK19851" s="55" t="s">
        <v>1249</v>
      </c>
      <c r="FL19851" s="55">
        <v>0.5</v>
      </c>
    </row>
    <row r="19852" ht="14.25" customHeight="1" outlineLevel="1" spans="162:168">
      <c r="FF19852" s="55">
        <v>19845</v>
      </c>
      <c r="FG19852" s="55" t="s">
        <v>1250</v>
      </c>
      <c r="FH19852" s="55" t="s">
        <v>1410</v>
      </c>
      <c r="FI19852" s="55">
        <v>7</v>
      </c>
      <c r="FJ19852" s="55">
        <v>540000</v>
      </c>
      <c r="FK19852" s="55" t="s">
        <v>1249</v>
      </c>
      <c r="FL19852" s="55">
        <v>0.5</v>
      </c>
    </row>
    <row r="19853" ht="14.25" customHeight="1" outlineLevel="1" spans="162:168">
      <c r="FF19853" s="55">
        <v>19846</v>
      </c>
      <c r="FG19853" s="55" t="s">
        <v>1250</v>
      </c>
      <c r="FH19853" s="55" t="s">
        <v>1410</v>
      </c>
      <c r="FI19853" s="55">
        <v>8</v>
      </c>
      <c r="FJ19853" s="55">
        <v>0</v>
      </c>
      <c r="FK19853" s="55" t="s">
        <v>1249</v>
      </c>
      <c r="FL19853" s="55">
        <v>0.5</v>
      </c>
    </row>
    <row r="19854" ht="14.25" customHeight="1" outlineLevel="1" spans="162:168">
      <c r="FF19854" s="55">
        <v>19847</v>
      </c>
      <c r="FG19854" s="55" t="s">
        <v>1250</v>
      </c>
      <c r="FH19854" s="55" t="s">
        <v>1410</v>
      </c>
      <c r="FI19854" s="55">
        <v>8</v>
      </c>
      <c r="FJ19854" s="55">
        <v>1000</v>
      </c>
      <c r="FK19854" s="55" t="s">
        <v>1249</v>
      </c>
      <c r="FL19854" s="55">
        <v>0.5</v>
      </c>
    </row>
    <row r="19855" ht="14.25" customHeight="1" outlineLevel="1" spans="162:168">
      <c r="FF19855" s="55">
        <v>19848</v>
      </c>
      <c r="FG19855" s="55" t="s">
        <v>1250</v>
      </c>
      <c r="FH19855" s="55" t="s">
        <v>1410</v>
      </c>
      <c r="FI19855" s="55">
        <v>8</v>
      </c>
      <c r="FJ19855" s="55">
        <v>2500</v>
      </c>
      <c r="FK19855" s="55" t="s">
        <v>1249</v>
      </c>
      <c r="FL19855" s="55">
        <v>0.5</v>
      </c>
    </row>
    <row r="19856" ht="14.25" customHeight="1" outlineLevel="1" spans="162:168">
      <c r="FF19856" s="55">
        <v>19849</v>
      </c>
      <c r="FG19856" s="55" t="s">
        <v>1250</v>
      </c>
      <c r="FH19856" s="55" t="s">
        <v>1410</v>
      </c>
      <c r="FI19856" s="55">
        <v>8</v>
      </c>
      <c r="FJ19856" s="55">
        <v>5000</v>
      </c>
      <c r="FK19856" s="55" t="s">
        <v>1249</v>
      </c>
      <c r="FL19856" s="55">
        <v>0.5</v>
      </c>
    </row>
    <row r="19857" ht="14.25" customHeight="1" outlineLevel="1" spans="162:168">
      <c r="FF19857" s="55">
        <v>19850</v>
      </c>
      <c r="FG19857" s="55" t="s">
        <v>1250</v>
      </c>
      <c r="FH19857" s="55" t="s">
        <v>1410</v>
      </c>
      <c r="FI19857" s="55">
        <v>8</v>
      </c>
      <c r="FJ19857" s="55">
        <v>10000</v>
      </c>
      <c r="FK19857" s="55" t="s">
        <v>1249</v>
      </c>
      <c r="FL19857" s="55">
        <v>0.5</v>
      </c>
    </row>
    <row r="19858" ht="14.25" customHeight="1" outlineLevel="1" spans="162:168">
      <c r="FF19858" s="55">
        <v>19851</v>
      </c>
      <c r="FG19858" s="55" t="s">
        <v>1250</v>
      </c>
      <c r="FH19858" s="55" t="s">
        <v>1410</v>
      </c>
      <c r="FI19858" s="55">
        <v>8</v>
      </c>
      <c r="FJ19858" s="55">
        <v>25000</v>
      </c>
      <c r="FK19858" s="55" t="s">
        <v>1249</v>
      </c>
      <c r="FL19858" s="55">
        <v>0.5</v>
      </c>
    </row>
    <row r="19859" ht="14.25" customHeight="1" outlineLevel="1" spans="162:168">
      <c r="FF19859" s="55">
        <v>19852</v>
      </c>
      <c r="FG19859" s="55" t="s">
        <v>1250</v>
      </c>
      <c r="FH19859" s="55" t="s">
        <v>1410</v>
      </c>
      <c r="FI19859" s="55">
        <v>8</v>
      </c>
      <c r="FJ19859" s="55">
        <v>50000</v>
      </c>
      <c r="FK19859" s="55" t="s">
        <v>1249</v>
      </c>
      <c r="FL19859" s="55">
        <v>0.5</v>
      </c>
    </row>
    <row r="19860" ht="14.25" customHeight="1" outlineLevel="1" spans="162:168">
      <c r="FF19860" s="55">
        <v>19853</v>
      </c>
      <c r="FG19860" s="55" t="s">
        <v>1250</v>
      </c>
      <c r="FH19860" s="55" t="s">
        <v>1410</v>
      </c>
      <c r="FI19860" s="55">
        <v>8</v>
      </c>
      <c r="FJ19860" s="55">
        <v>80000</v>
      </c>
      <c r="FK19860" s="55" t="s">
        <v>1249</v>
      </c>
      <c r="FL19860" s="55">
        <v>0.5</v>
      </c>
    </row>
    <row r="19861" ht="14.25" customHeight="1" outlineLevel="1" spans="162:168">
      <c r="FF19861" s="55">
        <v>19854</v>
      </c>
      <c r="FG19861" s="55" t="s">
        <v>1250</v>
      </c>
      <c r="FH19861" s="55" t="s">
        <v>1410</v>
      </c>
      <c r="FI19861" s="55">
        <v>8</v>
      </c>
      <c r="FJ19861" s="55">
        <v>130000</v>
      </c>
      <c r="FK19861" s="55" t="s">
        <v>1249</v>
      </c>
      <c r="FL19861" s="55">
        <v>0.5</v>
      </c>
    </row>
    <row r="19862" ht="14.25" customHeight="1" outlineLevel="1" spans="162:168">
      <c r="FF19862" s="55">
        <v>19855</v>
      </c>
      <c r="FG19862" s="55" t="s">
        <v>1250</v>
      </c>
      <c r="FH19862" s="55" t="s">
        <v>1410</v>
      </c>
      <c r="FI19862" s="55">
        <v>8</v>
      </c>
      <c r="FJ19862" s="55">
        <v>260000</v>
      </c>
      <c r="FK19862" s="55" t="s">
        <v>1249</v>
      </c>
      <c r="FL19862" s="55">
        <v>0.5</v>
      </c>
    </row>
    <row r="19863" ht="14.25" customHeight="1" outlineLevel="1" spans="162:168">
      <c r="FF19863" s="55">
        <v>19856</v>
      </c>
      <c r="FG19863" s="55" t="s">
        <v>1250</v>
      </c>
      <c r="FH19863" s="55" t="s">
        <v>1410</v>
      </c>
      <c r="FI19863" s="55">
        <v>8</v>
      </c>
      <c r="FJ19863" s="55">
        <v>400000</v>
      </c>
      <c r="FK19863" s="55" t="s">
        <v>1249</v>
      </c>
      <c r="FL19863" s="55">
        <v>0.5</v>
      </c>
    </row>
    <row r="19864" ht="14.25" customHeight="1" outlineLevel="1" spans="162:168">
      <c r="FF19864" s="55">
        <v>19857</v>
      </c>
      <c r="FG19864" s="55" t="s">
        <v>1250</v>
      </c>
      <c r="FH19864" s="55" t="s">
        <v>1410</v>
      </c>
      <c r="FI19864" s="55">
        <v>8</v>
      </c>
      <c r="FJ19864" s="55">
        <v>530000</v>
      </c>
      <c r="FK19864" s="55" t="s">
        <v>1249</v>
      </c>
      <c r="FL19864" s="55">
        <v>0.5</v>
      </c>
    </row>
    <row r="19865" ht="14.25" customHeight="1" outlineLevel="1" spans="162:168">
      <c r="FF19865" s="55">
        <v>19858</v>
      </c>
      <c r="FG19865" s="55" t="s">
        <v>1250</v>
      </c>
      <c r="FH19865" s="55" t="s">
        <v>1410</v>
      </c>
      <c r="FI19865" s="55">
        <v>8</v>
      </c>
      <c r="FJ19865" s="55">
        <v>540000</v>
      </c>
      <c r="FK19865" s="55" t="s">
        <v>1249</v>
      </c>
      <c r="FL19865" s="55">
        <v>0.5</v>
      </c>
    </row>
    <row r="19866" ht="14.25" customHeight="1" outlineLevel="1" spans="162:168">
      <c r="FF19866" s="55">
        <v>19859</v>
      </c>
      <c r="FG19866" s="55" t="s">
        <v>1250</v>
      </c>
      <c r="FH19866" s="55" t="s">
        <v>1410</v>
      </c>
      <c r="FI19866" s="55">
        <v>9</v>
      </c>
      <c r="FJ19866" s="55">
        <v>0</v>
      </c>
      <c r="FK19866" s="55" t="s">
        <v>1249</v>
      </c>
      <c r="FL19866" s="55">
        <v>0.5</v>
      </c>
    </row>
    <row r="19867" ht="14.25" customHeight="1" outlineLevel="1" spans="162:168">
      <c r="FF19867" s="55">
        <v>19860</v>
      </c>
      <c r="FG19867" s="55" t="s">
        <v>1250</v>
      </c>
      <c r="FH19867" s="55" t="s">
        <v>1410</v>
      </c>
      <c r="FI19867" s="55">
        <v>9</v>
      </c>
      <c r="FJ19867" s="55">
        <v>1000</v>
      </c>
      <c r="FK19867" s="55" t="s">
        <v>1249</v>
      </c>
      <c r="FL19867" s="55">
        <v>0.5</v>
      </c>
    </row>
    <row r="19868" ht="14.25" customHeight="1" outlineLevel="1" spans="162:168">
      <c r="FF19868" s="55">
        <v>19861</v>
      </c>
      <c r="FG19868" s="55" t="s">
        <v>1250</v>
      </c>
      <c r="FH19868" s="55" t="s">
        <v>1410</v>
      </c>
      <c r="FI19868" s="55">
        <v>9</v>
      </c>
      <c r="FJ19868" s="55">
        <v>2500</v>
      </c>
      <c r="FK19868" s="55" t="s">
        <v>1249</v>
      </c>
      <c r="FL19868" s="55">
        <v>0.5</v>
      </c>
    </row>
    <row r="19869" ht="14.25" customHeight="1" outlineLevel="1" spans="162:168">
      <c r="FF19869" s="55">
        <v>19862</v>
      </c>
      <c r="FG19869" s="55" t="s">
        <v>1250</v>
      </c>
      <c r="FH19869" s="55" t="s">
        <v>1410</v>
      </c>
      <c r="FI19869" s="55">
        <v>9</v>
      </c>
      <c r="FJ19869" s="55">
        <v>5000</v>
      </c>
      <c r="FK19869" s="55" t="s">
        <v>1249</v>
      </c>
      <c r="FL19869" s="55">
        <v>0.5</v>
      </c>
    </row>
    <row r="19870" ht="14.25" customHeight="1" outlineLevel="1" spans="162:168">
      <c r="FF19870" s="55">
        <v>19863</v>
      </c>
      <c r="FG19870" s="55" t="s">
        <v>1250</v>
      </c>
      <c r="FH19870" s="55" t="s">
        <v>1410</v>
      </c>
      <c r="FI19870" s="55">
        <v>9</v>
      </c>
      <c r="FJ19870" s="55">
        <v>10000</v>
      </c>
      <c r="FK19870" s="55" t="s">
        <v>1249</v>
      </c>
      <c r="FL19870" s="55">
        <v>0.5</v>
      </c>
    </row>
    <row r="19871" ht="14.25" customHeight="1" outlineLevel="1" spans="162:168">
      <c r="FF19871" s="55">
        <v>19864</v>
      </c>
      <c r="FG19871" s="55" t="s">
        <v>1250</v>
      </c>
      <c r="FH19871" s="55" t="s">
        <v>1410</v>
      </c>
      <c r="FI19871" s="55">
        <v>9</v>
      </c>
      <c r="FJ19871" s="55">
        <v>25000</v>
      </c>
      <c r="FK19871" s="55" t="s">
        <v>1249</v>
      </c>
      <c r="FL19871" s="55">
        <v>0.5</v>
      </c>
    </row>
    <row r="19872" ht="14.25" customHeight="1" outlineLevel="1" spans="162:168">
      <c r="FF19872" s="55">
        <v>19865</v>
      </c>
      <c r="FG19872" s="55" t="s">
        <v>1250</v>
      </c>
      <c r="FH19872" s="55" t="s">
        <v>1410</v>
      </c>
      <c r="FI19872" s="55">
        <v>9</v>
      </c>
      <c r="FJ19872" s="55">
        <v>50000</v>
      </c>
      <c r="FK19872" s="55" t="s">
        <v>1249</v>
      </c>
      <c r="FL19872" s="55">
        <v>0.5</v>
      </c>
    </row>
    <row r="19873" ht="14.25" customHeight="1" outlineLevel="1" spans="162:168">
      <c r="FF19873" s="55">
        <v>19866</v>
      </c>
      <c r="FG19873" s="55" t="s">
        <v>1250</v>
      </c>
      <c r="FH19873" s="55" t="s">
        <v>1410</v>
      </c>
      <c r="FI19873" s="55">
        <v>9</v>
      </c>
      <c r="FJ19873" s="55">
        <v>80000</v>
      </c>
      <c r="FK19873" s="55" t="s">
        <v>1249</v>
      </c>
      <c r="FL19873" s="55">
        <v>0.5</v>
      </c>
    </row>
    <row r="19874" ht="14.25" customHeight="1" outlineLevel="1" spans="162:168">
      <c r="FF19874" s="55">
        <v>19867</v>
      </c>
      <c r="FG19874" s="55" t="s">
        <v>1250</v>
      </c>
      <c r="FH19874" s="55" t="s">
        <v>1410</v>
      </c>
      <c r="FI19874" s="55">
        <v>9</v>
      </c>
      <c r="FJ19874" s="55">
        <v>130000</v>
      </c>
      <c r="FK19874" s="55" t="s">
        <v>1249</v>
      </c>
      <c r="FL19874" s="55">
        <v>0.5</v>
      </c>
    </row>
    <row r="19875" ht="14.25" customHeight="1" outlineLevel="1" spans="162:168">
      <c r="FF19875" s="55">
        <v>19868</v>
      </c>
      <c r="FG19875" s="55" t="s">
        <v>1250</v>
      </c>
      <c r="FH19875" s="55" t="s">
        <v>1410</v>
      </c>
      <c r="FI19875" s="55">
        <v>9</v>
      </c>
      <c r="FJ19875" s="55">
        <v>260000</v>
      </c>
      <c r="FK19875" s="55" t="s">
        <v>1249</v>
      </c>
      <c r="FL19875" s="55">
        <v>0.5</v>
      </c>
    </row>
    <row r="19876" ht="14.25" customHeight="1" outlineLevel="1" spans="162:168">
      <c r="FF19876" s="55">
        <v>19869</v>
      </c>
      <c r="FG19876" s="55" t="s">
        <v>1250</v>
      </c>
      <c r="FH19876" s="55" t="s">
        <v>1410</v>
      </c>
      <c r="FI19876" s="55">
        <v>9</v>
      </c>
      <c r="FJ19876" s="55">
        <v>400000</v>
      </c>
      <c r="FK19876" s="55" t="s">
        <v>1249</v>
      </c>
      <c r="FL19876" s="55">
        <v>0.5</v>
      </c>
    </row>
    <row r="19877" ht="14.25" customHeight="1" outlineLevel="1" spans="162:168">
      <c r="FF19877" s="55">
        <v>19870</v>
      </c>
      <c r="FG19877" s="55" t="s">
        <v>1250</v>
      </c>
      <c r="FH19877" s="55" t="s">
        <v>1410</v>
      </c>
      <c r="FI19877" s="55">
        <v>9</v>
      </c>
      <c r="FJ19877" s="55">
        <v>530000</v>
      </c>
      <c r="FK19877" s="55" t="s">
        <v>1249</v>
      </c>
      <c r="FL19877" s="55">
        <v>0.5</v>
      </c>
    </row>
    <row r="19878" ht="14.25" customHeight="1" outlineLevel="1" spans="162:168">
      <c r="FF19878" s="55">
        <v>19871</v>
      </c>
      <c r="FG19878" s="55" t="s">
        <v>1250</v>
      </c>
      <c r="FH19878" s="55" t="s">
        <v>1410</v>
      </c>
      <c r="FI19878" s="55">
        <v>9</v>
      </c>
      <c r="FJ19878" s="55">
        <v>540000</v>
      </c>
      <c r="FK19878" s="55" t="s">
        <v>1249</v>
      </c>
      <c r="FL19878" s="55">
        <v>0.5</v>
      </c>
    </row>
    <row r="19879" ht="14.25" customHeight="1" outlineLevel="1" spans="162:168">
      <c r="FF19879" s="55">
        <v>19872</v>
      </c>
      <c r="FG19879" s="55" t="s">
        <v>1250</v>
      </c>
      <c r="FH19879" s="55" t="s">
        <v>1810</v>
      </c>
      <c r="FI19879" s="55">
        <v>1</v>
      </c>
      <c r="FJ19879" s="55">
        <v>0</v>
      </c>
      <c r="FK19879" s="55" t="s">
        <v>1249</v>
      </c>
      <c r="FL19879" s="55">
        <v>0.35</v>
      </c>
    </row>
    <row r="19880" ht="14.25" customHeight="1" outlineLevel="1" spans="162:168">
      <c r="FF19880" s="55">
        <v>19873</v>
      </c>
      <c r="FG19880" s="55" t="s">
        <v>1250</v>
      </c>
      <c r="FH19880" s="55" t="s">
        <v>1810</v>
      </c>
      <c r="FI19880" s="55">
        <v>1</v>
      </c>
      <c r="FJ19880" s="55">
        <v>1000</v>
      </c>
      <c r="FK19880" s="55" t="s">
        <v>1249</v>
      </c>
      <c r="FL19880" s="55">
        <v>0.35</v>
      </c>
    </row>
    <row r="19881" ht="14.25" customHeight="1" outlineLevel="1" spans="162:168">
      <c r="FF19881" s="55">
        <v>19874</v>
      </c>
      <c r="FG19881" s="55" t="s">
        <v>1250</v>
      </c>
      <c r="FH19881" s="55" t="s">
        <v>1810</v>
      </c>
      <c r="FI19881" s="55">
        <v>1</v>
      </c>
      <c r="FJ19881" s="55">
        <v>2500</v>
      </c>
      <c r="FK19881" s="55" t="s">
        <v>1249</v>
      </c>
      <c r="FL19881" s="55">
        <v>0.35</v>
      </c>
    </row>
    <row r="19882" ht="14.25" customHeight="1" outlineLevel="1" spans="162:168">
      <c r="FF19882" s="55">
        <v>19875</v>
      </c>
      <c r="FG19882" s="55" t="s">
        <v>1250</v>
      </c>
      <c r="FH19882" s="55" t="s">
        <v>1810</v>
      </c>
      <c r="FI19882" s="55">
        <v>1</v>
      </c>
      <c r="FJ19882" s="55">
        <v>5000</v>
      </c>
      <c r="FK19882" s="55" t="s">
        <v>1249</v>
      </c>
      <c r="FL19882" s="55">
        <v>0.35</v>
      </c>
    </row>
    <row r="19883" ht="14.25" customHeight="1" outlineLevel="1" spans="162:168">
      <c r="FF19883" s="55">
        <v>19876</v>
      </c>
      <c r="FG19883" s="55" t="s">
        <v>1250</v>
      </c>
      <c r="FH19883" s="55" t="s">
        <v>1810</v>
      </c>
      <c r="FI19883" s="55">
        <v>1</v>
      </c>
      <c r="FJ19883" s="55">
        <v>10000</v>
      </c>
      <c r="FK19883" s="55" t="s">
        <v>1249</v>
      </c>
      <c r="FL19883" s="55">
        <v>0.35</v>
      </c>
    </row>
    <row r="19884" ht="14.25" customHeight="1" outlineLevel="1" spans="162:168">
      <c r="FF19884" s="55">
        <v>19877</v>
      </c>
      <c r="FG19884" s="55" t="s">
        <v>1250</v>
      </c>
      <c r="FH19884" s="55" t="s">
        <v>1810</v>
      </c>
      <c r="FI19884" s="55">
        <v>1</v>
      </c>
      <c r="FJ19884" s="55">
        <v>25000</v>
      </c>
      <c r="FK19884" s="55" t="s">
        <v>1249</v>
      </c>
      <c r="FL19884" s="55">
        <v>0.35</v>
      </c>
    </row>
    <row r="19885" ht="14.25" customHeight="1" outlineLevel="1" spans="162:168">
      <c r="FF19885" s="55">
        <v>19878</v>
      </c>
      <c r="FG19885" s="55" t="s">
        <v>1250</v>
      </c>
      <c r="FH19885" s="55" t="s">
        <v>1810</v>
      </c>
      <c r="FI19885" s="55">
        <v>1</v>
      </c>
      <c r="FJ19885" s="55">
        <v>50000</v>
      </c>
      <c r="FK19885" s="55" t="s">
        <v>1249</v>
      </c>
      <c r="FL19885" s="55">
        <v>0.35</v>
      </c>
    </row>
    <row r="19886" ht="14.25" customHeight="1" outlineLevel="1" spans="162:168">
      <c r="FF19886" s="55">
        <v>19879</v>
      </c>
      <c r="FG19886" s="55" t="s">
        <v>1250</v>
      </c>
      <c r="FH19886" s="55" t="s">
        <v>1810</v>
      </c>
      <c r="FI19886" s="55">
        <v>1</v>
      </c>
      <c r="FJ19886" s="55">
        <v>80000</v>
      </c>
      <c r="FK19886" s="55" t="s">
        <v>1249</v>
      </c>
      <c r="FL19886" s="55">
        <v>0.35</v>
      </c>
    </row>
    <row r="19887" ht="14.25" customHeight="1" outlineLevel="1" spans="162:168">
      <c r="FF19887" s="55">
        <v>19880</v>
      </c>
      <c r="FG19887" s="55" t="s">
        <v>1250</v>
      </c>
      <c r="FH19887" s="55" t="s">
        <v>1810</v>
      </c>
      <c r="FI19887" s="55">
        <v>1</v>
      </c>
      <c r="FJ19887" s="55">
        <v>130000</v>
      </c>
      <c r="FK19887" s="55" t="s">
        <v>1249</v>
      </c>
      <c r="FL19887" s="55">
        <v>0.35</v>
      </c>
    </row>
    <row r="19888" ht="14.25" customHeight="1" outlineLevel="1" spans="162:168">
      <c r="FF19888" s="55">
        <v>19881</v>
      </c>
      <c r="FG19888" s="55" t="s">
        <v>1250</v>
      </c>
      <c r="FH19888" s="55" t="s">
        <v>1810</v>
      </c>
      <c r="FI19888" s="55">
        <v>1</v>
      </c>
      <c r="FJ19888" s="55">
        <v>260000</v>
      </c>
      <c r="FK19888" s="55" t="s">
        <v>1249</v>
      </c>
      <c r="FL19888" s="55">
        <v>0.35</v>
      </c>
    </row>
    <row r="19889" ht="14.25" customHeight="1" outlineLevel="1" spans="162:168">
      <c r="FF19889" s="55">
        <v>19882</v>
      </c>
      <c r="FG19889" s="55" t="s">
        <v>1250</v>
      </c>
      <c r="FH19889" s="55" t="s">
        <v>1810</v>
      </c>
      <c r="FI19889" s="55">
        <v>1</v>
      </c>
      <c r="FJ19889" s="55">
        <v>400000</v>
      </c>
      <c r="FK19889" s="55" t="s">
        <v>1249</v>
      </c>
      <c r="FL19889" s="55">
        <v>0.35</v>
      </c>
    </row>
    <row r="19890" ht="14.25" customHeight="1" outlineLevel="1" spans="162:168">
      <c r="FF19890" s="55">
        <v>19883</v>
      </c>
      <c r="FG19890" s="55" t="s">
        <v>1250</v>
      </c>
      <c r="FH19890" s="55" t="s">
        <v>1810</v>
      </c>
      <c r="FI19890" s="55">
        <v>1</v>
      </c>
      <c r="FJ19890" s="55">
        <v>530000</v>
      </c>
      <c r="FK19890" s="55" t="s">
        <v>1249</v>
      </c>
      <c r="FL19890" s="55">
        <v>0.35</v>
      </c>
    </row>
    <row r="19891" ht="14.25" customHeight="1" outlineLevel="1" spans="162:168">
      <c r="FF19891" s="55">
        <v>19884</v>
      </c>
      <c r="FG19891" s="55" t="s">
        <v>1250</v>
      </c>
      <c r="FH19891" s="55" t="s">
        <v>1810</v>
      </c>
      <c r="FI19891" s="55">
        <v>1</v>
      </c>
      <c r="FJ19891" s="55">
        <v>540000</v>
      </c>
      <c r="FK19891" s="55" t="s">
        <v>1249</v>
      </c>
      <c r="FL19891" s="55">
        <v>0.35</v>
      </c>
    </row>
    <row r="19892" ht="14.25" customHeight="1" outlineLevel="1" spans="162:168">
      <c r="FF19892" s="55">
        <v>19885</v>
      </c>
      <c r="FG19892" s="55" t="s">
        <v>1250</v>
      </c>
      <c r="FH19892" s="55" t="s">
        <v>1810</v>
      </c>
      <c r="FI19892" s="55">
        <v>2</v>
      </c>
      <c r="FJ19892" s="55">
        <v>0</v>
      </c>
      <c r="FK19892" s="55" t="s">
        <v>1249</v>
      </c>
      <c r="FL19892" s="55">
        <v>0.35</v>
      </c>
    </row>
    <row r="19893" ht="14.25" customHeight="1" outlineLevel="1" spans="162:168">
      <c r="FF19893" s="55">
        <v>19886</v>
      </c>
      <c r="FG19893" s="55" t="s">
        <v>1250</v>
      </c>
      <c r="FH19893" s="55" t="s">
        <v>1810</v>
      </c>
      <c r="FI19893" s="55">
        <v>2</v>
      </c>
      <c r="FJ19893" s="55">
        <v>1000</v>
      </c>
      <c r="FK19893" s="55" t="s">
        <v>1249</v>
      </c>
      <c r="FL19893" s="55">
        <v>0.35</v>
      </c>
    </row>
    <row r="19894" ht="14.25" customHeight="1" outlineLevel="1" spans="162:168">
      <c r="FF19894" s="55">
        <v>19887</v>
      </c>
      <c r="FG19894" s="55" t="s">
        <v>1250</v>
      </c>
      <c r="FH19894" s="55" t="s">
        <v>1810</v>
      </c>
      <c r="FI19894" s="55">
        <v>2</v>
      </c>
      <c r="FJ19894" s="55">
        <v>2500</v>
      </c>
      <c r="FK19894" s="55" t="s">
        <v>1249</v>
      </c>
      <c r="FL19894" s="55">
        <v>0.35</v>
      </c>
    </row>
    <row r="19895" ht="14.25" customHeight="1" outlineLevel="1" spans="162:168">
      <c r="FF19895" s="55">
        <v>19888</v>
      </c>
      <c r="FG19895" s="55" t="s">
        <v>1250</v>
      </c>
      <c r="FH19895" s="55" t="s">
        <v>1810</v>
      </c>
      <c r="FI19895" s="55">
        <v>2</v>
      </c>
      <c r="FJ19895" s="55">
        <v>5000</v>
      </c>
      <c r="FK19895" s="55" t="s">
        <v>1249</v>
      </c>
      <c r="FL19895" s="55">
        <v>0.35</v>
      </c>
    </row>
    <row r="19896" ht="14.25" customHeight="1" outlineLevel="1" spans="162:168">
      <c r="FF19896" s="55">
        <v>19889</v>
      </c>
      <c r="FG19896" s="55" t="s">
        <v>1250</v>
      </c>
      <c r="FH19896" s="55" t="s">
        <v>1810</v>
      </c>
      <c r="FI19896" s="55">
        <v>2</v>
      </c>
      <c r="FJ19896" s="55">
        <v>10000</v>
      </c>
      <c r="FK19896" s="55" t="s">
        <v>1249</v>
      </c>
      <c r="FL19896" s="55">
        <v>0.35</v>
      </c>
    </row>
    <row r="19897" ht="14.25" customHeight="1" outlineLevel="1" spans="162:168">
      <c r="FF19897" s="55">
        <v>19890</v>
      </c>
      <c r="FG19897" s="55" t="s">
        <v>1250</v>
      </c>
      <c r="FH19897" s="55" t="s">
        <v>1810</v>
      </c>
      <c r="FI19897" s="55">
        <v>2</v>
      </c>
      <c r="FJ19897" s="55">
        <v>25000</v>
      </c>
      <c r="FK19897" s="55" t="s">
        <v>1249</v>
      </c>
      <c r="FL19897" s="55">
        <v>0.35</v>
      </c>
    </row>
    <row r="19898" ht="14.25" customHeight="1" outlineLevel="1" spans="162:168">
      <c r="FF19898" s="55">
        <v>19891</v>
      </c>
      <c r="FG19898" s="55" t="s">
        <v>1250</v>
      </c>
      <c r="FH19898" s="55" t="s">
        <v>1810</v>
      </c>
      <c r="FI19898" s="55">
        <v>2</v>
      </c>
      <c r="FJ19898" s="55">
        <v>50000</v>
      </c>
      <c r="FK19898" s="55" t="s">
        <v>1249</v>
      </c>
      <c r="FL19898" s="55">
        <v>0.35</v>
      </c>
    </row>
    <row r="19899" ht="14.25" customHeight="1" outlineLevel="1" spans="162:168">
      <c r="FF19899" s="55">
        <v>19892</v>
      </c>
      <c r="FG19899" s="55" t="s">
        <v>1250</v>
      </c>
      <c r="FH19899" s="55" t="s">
        <v>1810</v>
      </c>
      <c r="FI19899" s="55">
        <v>2</v>
      </c>
      <c r="FJ19899" s="55">
        <v>80000</v>
      </c>
      <c r="FK19899" s="55" t="s">
        <v>1249</v>
      </c>
      <c r="FL19899" s="55">
        <v>0.35</v>
      </c>
    </row>
    <row r="19900" ht="14.25" customHeight="1" outlineLevel="1" spans="162:168">
      <c r="FF19900" s="55">
        <v>19893</v>
      </c>
      <c r="FG19900" s="55" t="s">
        <v>1250</v>
      </c>
      <c r="FH19900" s="55" t="s">
        <v>1810</v>
      </c>
      <c r="FI19900" s="55">
        <v>2</v>
      </c>
      <c r="FJ19900" s="55">
        <v>130000</v>
      </c>
      <c r="FK19900" s="55" t="s">
        <v>1249</v>
      </c>
      <c r="FL19900" s="55">
        <v>0.35</v>
      </c>
    </row>
    <row r="19901" ht="14.25" customHeight="1" outlineLevel="1" spans="162:168">
      <c r="FF19901" s="55">
        <v>19894</v>
      </c>
      <c r="FG19901" s="55" t="s">
        <v>1250</v>
      </c>
      <c r="FH19901" s="55" t="s">
        <v>1810</v>
      </c>
      <c r="FI19901" s="55">
        <v>2</v>
      </c>
      <c r="FJ19901" s="55">
        <v>260000</v>
      </c>
      <c r="FK19901" s="55" t="s">
        <v>1249</v>
      </c>
      <c r="FL19901" s="55">
        <v>0.35</v>
      </c>
    </row>
    <row r="19902" ht="14.25" customHeight="1" outlineLevel="1" spans="162:168">
      <c r="FF19902" s="55">
        <v>19895</v>
      </c>
      <c r="FG19902" s="55" t="s">
        <v>1250</v>
      </c>
      <c r="FH19902" s="55" t="s">
        <v>1810</v>
      </c>
      <c r="FI19902" s="55">
        <v>2</v>
      </c>
      <c r="FJ19902" s="55">
        <v>400000</v>
      </c>
      <c r="FK19902" s="55" t="s">
        <v>1249</v>
      </c>
      <c r="FL19902" s="55">
        <v>0.35</v>
      </c>
    </row>
    <row r="19903" ht="14.25" customHeight="1" outlineLevel="1" spans="162:168">
      <c r="FF19903" s="55">
        <v>19896</v>
      </c>
      <c r="FG19903" s="55" t="s">
        <v>1250</v>
      </c>
      <c r="FH19903" s="55" t="s">
        <v>1810</v>
      </c>
      <c r="FI19903" s="55">
        <v>2</v>
      </c>
      <c r="FJ19903" s="55">
        <v>530000</v>
      </c>
      <c r="FK19903" s="55" t="s">
        <v>1249</v>
      </c>
      <c r="FL19903" s="55">
        <v>0.35</v>
      </c>
    </row>
    <row r="19904" ht="14.25" customHeight="1" outlineLevel="1" spans="162:168">
      <c r="FF19904" s="55">
        <v>19897</v>
      </c>
      <c r="FG19904" s="55" t="s">
        <v>1250</v>
      </c>
      <c r="FH19904" s="55" t="s">
        <v>1810</v>
      </c>
      <c r="FI19904" s="55">
        <v>2</v>
      </c>
      <c r="FJ19904" s="55">
        <v>540000</v>
      </c>
      <c r="FK19904" s="55" t="s">
        <v>1249</v>
      </c>
      <c r="FL19904" s="55">
        <v>0.35</v>
      </c>
    </row>
    <row r="19905" ht="14.25" customHeight="1" outlineLevel="1" spans="162:168">
      <c r="FF19905" s="55">
        <v>19898</v>
      </c>
      <c r="FG19905" s="55" t="s">
        <v>1250</v>
      </c>
      <c r="FH19905" s="55" t="s">
        <v>1810</v>
      </c>
      <c r="FI19905" s="55">
        <v>3</v>
      </c>
      <c r="FJ19905" s="55">
        <v>0</v>
      </c>
      <c r="FK19905" s="55" t="s">
        <v>1249</v>
      </c>
      <c r="FL19905" s="55">
        <v>0.35</v>
      </c>
    </row>
    <row r="19906" ht="14.25" customHeight="1" outlineLevel="1" spans="162:168">
      <c r="FF19906" s="55">
        <v>19899</v>
      </c>
      <c r="FG19906" s="55" t="s">
        <v>1250</v>
      </c>
      <c r="FH19906" s="55" t="s">
        <v>1810</v>
      </c>
      <c r="FI19906" s="55">
        <v>3</v>
      </c>
      <c r="FJ19906" s="55">
        <v>1000</v>
      </c>
      <c r="FK19906" s="55" t="s">
        <v>1249</v>
      </c>
      <c r="FL19906" s="55">
        <v>0.35</v>
      </c>
    </row>
    <row r="19907" ht="14.25" customHeight="1" outlineLevel="1" spans="162:168">
      <c r="FF19907" s="55">
        <v>19900</v>
      </c>
      <c r="FG19907" s="55" t="s">
        <v>1250</v>
      </c>
      <c r="FH19907" s="55" t="s">
        <v>1810</v>
      </c>
      <c r="FI19907" s="55">
        <v>3</v>
      </c>
      <c r="FJ19907" s="55">
        <v>2500</v>
      </c>
      <c r="FK19907" s="55" t="s">
        <v>1249</v>
      </c>
      <c r="FL19907" s="55">
        <v>0.35</v>
      </c>
    </row>
    <row r="19908" ht="14.25" customHeight="1" outlineLevel="1" spans="162:168">
      <c r="FF19908" s="55">
        <v>19901</v>
      </c>
      <c r="FG19908" s="55" t="s">
        <v>1250</v>
      </c>
      <c r="FH19908" s="55" t="s">
        <v>1810</v>
      </c>
      <c r="FI19908" s="55">
        <v>3</v>
      </c>
      <c r="FJ19908" s="55">
        <v>5000</v>
      </c>
      <c r="FK19908" s="55" t="s">
        <v>1249</v>
      </c>
      <c r="FL19908" s="55">
        <v>0.35</v>
      </c>
    </row>
    <row r="19909" ht="14.25" customHeight="1" outlineLevel="1" spans="162:168">
      <c r="FF19909" s="55">
        <v>19902</v>
      </c>
      <c r="FG19909" s="55" t="s">
        <v>1250</v>
      </c>
      <c r="FH19909" s="55" t="s">
        <v>1810</v>
      </c>
      <c r="FI19909" s="55">
        <v>3</v>
      </c>
      <c r="FJ19909" s="55">
        <v>10000</v>
      </c>
      <c r="FK19909" s="55" t="s">
        <v>1249</v>
      </c>
      <c r="FL19909" s="55">
        <v>0.35</v>
      </c>
    </row>
    <row r="19910" ht="14.25" customHeight="1" outlineLevel="1" spans="162:168">
      <c r="FF19910" s="55">
        <v>19903</v>
      </c>
      <c r="FG19910" s="55" t="s">
        <v>1250</v>
      </c>
      <c r="FH19910" s="55" t="s">
        <v>1810</v>
      </c>
      <c r="FI19910" s="55">
        <v>3</v>
      </c>
      <c r="FJ19910" s="55">
        <v>25000</v>
      </c>
      <c r="FK19910" s="55" t="s">
        <v>1249</v>
      </c>
      <c r="FL19910" s="55">
        <v>0.35</v>
      </c>
    </row>
    <row r="19911" ht="14.25" customHeight="1" outlineLevel="1" spans="162:168">
      <c r="FF19911" s="55">
        <v>19904</v>
      </c>
      <c r="FG19911" s="55" t="s">
        <v>1250</v>
      </c>
      <c r="FH19911" s="55" t="s">
        <v>1810</v>
      </c>
      <c r="FI19911" s="55">
        <v>3</v>
      </c>
      <c r="FJ19911" s="55">
        <v>50000</v>
      </c>
      <c r="FK19911" s="55" t="s">
        <v>1249</v>
      </c>
      <c r="FL19911" s="55">
        <v>0.35</v>
      </c>
    </row>
    <row r="19912" ht="14.25" customHeight="1" outlineLevel="1" spans="162:168">
      <c r="FF19912" s="55">
        <v>19905</v>
      </c>
      <c r="FG19912" s="55" t="s">
        <v>1250</v>
      </c>
      <c r="FH19912" s="55" t="s">
        <v>1810</v>
      </c>
      <c r="FI19912" s="55">
        <v>3</v>
      </c>
      <c r="FJ19912" s="55">
        <v>80000</v>
      </c>
      <c r="FK19912" s="55" t="s">
        <v>1249</v>
      </c>
      <c r="FL19912" s="55">
        <v>0.35</v>
      </c>
    </row>
    <row r="19913" ht="14.25" customHeight="1" outlineLevel="1" spans="162:168">
      <c r="FF19913" s="55">
        <v>19906</v>
      </c>
      <c r="FG19913" s="55" t="s">
        <v>1250</v>
      </c>
      <c r="FH19913" s="55" t="s">
        <v>1810</v>
      </c>
      <c r="FI19913" s="55">
        <v>3</v>
      </c>
      <c r="FJ19913" s="55">
        <v>130000</v>
      </c>
      <c r="FK19913" s="55" t="s">
        <v>1249</v>
      </c>
      <c r="FL19913" s="55">
        <v>0.35</v>
      </c>
    </row>
    <row r="19914" ht="14.25" customHeight="1" outlineLevel="1" spans="162:168">
      <c r="FF19914" s="55">
        <v>19907</v>
      </c>
      <c r="FG19914" s="55" t="s">
        <v>1250</v>
      </c>
      <c r="FH19914" s="55" t="s">
        <v>1810</v>
      </c>
      <c r="FI19914" s="55">
        <v>3</v>
      </c>
      <c r="FJ19914" s="55">
        <v>260000</v>
      </c>
      <c r="FK19914" s="55" t="s">
        <v>1249</v>
      </c>
      <c r="FL19914" s="55">
        <v>0.35</v>
      </c>
    </row>
    <row r="19915" ht="14.25" customHeight="1" outlineLevel="1" spans="162:168">
      <c r="FF19915" s="55">
        <v>19908</v>
      </c>
      <c r="FG19915" s="55" t="s">
        <v>1250</v>
      </c>
      <c r="FH19915" s="55" t="s">
        <v>1810</v>
      </c>
      <c r="FI19915" s="55">
        <v>3</v>
      </c>
      <c r="FJ19915" s="55">
        <v>400000</v>
      </c>
      <c r="FK19915" s="55" t="s">
        <v>1249</v>
      </c>
      <c r="FL19915" s="55">
        <v>0.35</v>
      </c>
    </row>
    <row r="19916" ht="14.25" customHeight="1" outlineLevel="1" spans="162:168">
      <c r="FF19916" s="55">
        <v>19909</v>
      </c>
      <c r="FG19916" s="55" t="s">
        <v>1250</v>
      </c>
      <c r="FH19916" s="55" t="s">
        <v>1810</v>
      </c>
      <c r="FI19916" s="55">
        <v>3</v>
      </c>
      <c r="FJ19916" s="55">
        <v>530000</v>
      </c>
      <c r="FK19916" s="55" t="s">
        <v>1249</v>
      </c>
      <c r="FL19916" s="55">
        <v>0.35</v>
      </c>
    </row>
    <row r="19917" ht="14.25" customHeight="1" outlineLevel="1" spans="162:168">
      <c r="FF19917" s="55">
        <v>19910</v>
      </c>
      <c r="FG19917" s="55" t="s">
        <v>1250</v>
      </c>
      <c r="FH19917" s="55" t="s">
        <v>1810</v>
      </c>
      <c r="FI19917" s="55">
        <v>3</v>
      </c>
      <c r="FJ19917" s="55">
        <v>540000</v>
      </c>
      <c r="FK19917" s="55" t="s">
        <v>1249</v>
      </c>
      <c r="FL19917" s="55">
        <v>0.35</v>
      </c>
    </row>
    <row r="19918" ht="14.25" customHeight="1" outlineLevel="1" spans="162:168">
      <c r="FF19918" s="55">
        <v>19911</v>
      </c>
      <c r="FG19918" s="55" t="s">
        <v>1250</v>
      </c>
      <c r="FH19918" s="55" t="s">
        <v>1810</v>
      </c>
      <c r="FI19918" s="55">
        <v>4</v>
      </c>
      <c r="FJ19918" s="55">
        <v>0</v>
      </c>
      <c r="FK19918" s="55" t="s">
        <v>1249</v>
      </c>
      <c r="FL19918" s="55">
        <v>0.35</v>
      </c>
    </row>
    <row r="19919" ht="14.25" customHeight="1" outlineLevel="1" spans="162:168">
      <c r="FF19919" s="55">
        <v>19912</v>
      </c>
      <c r="FG19919" s="55" t="s">
        <v>1250</v>
      </c>
      <c r="FH19919" s="55" t="s">
        <v>1810</v>
      </c>
      <c r="FI19919" s="55">
        <v>4</v>
      </c>
      <c r="FJ19919" s="55">
        <v>1000</v>
      </c>
      <c r="FK19919" s="55" t="s">
        <v>1249</v>
      </c>
      <c r="FL19919" s="55">
        <v>0.35</v>
      </c>
    </row>
    <row r="19920" ht="14.25" customHeight="1" outlineLevel="1" spans="162:168">
      <c r="FF19920" s="55">
        <v>19913</v>
      </c>
      <c r="FG19920" s="55" t="s">
        <v>1250</v>
      </c>
      <c r="FH19920" s="55" t="s">
        <v>1810</v>
      </c>
      <c r="FI19920" s="55">
        <v>4</v>
      </c>
      <c r="FJ19920" s="55">
        <v>2500</v>
      </c>
      <c r="FK19920" s="55" t="s">
        <v>1249</v>
      </c>
      <c r="FL19920" s="55">
        <v>0.35</v>
      </c>
    </row>
    <row r="19921" ht="14.25" customHeight="1" outlineLevel="1" spans="162:168">
      <c r="FF19921" s="55">
        <v>19914</v>
      </c>
      <c r="FG19921" s="55" t="s">
        <v>1250</v>
      </c>
      <c r="FH19921" s="55" t="s">
        <v>1810</v>
      </c>
      <c r="FI19921" s="55">
        <v>4</v>
      </c>
      <c r="FJ19921" s="55">
        <v>5000</v>
      </c>
      <c r="FK19921" s="55" t="s">
        <v>1249</v>
      </c>
      <c r="FL19921" s="55">
        <v>0.35</v>
      </c>
    </row>
    <row r="19922" ht="14.25" customHeight="1" outlineLevel="1" spans="162:168">
      <c r="FF19922" s="55">
        <v>19915</v>
      </c>
      <c r="FG19922" s="55" t="s">
        <v>1250</v>
      </c>
      <c r="FH19922" s="55" t="s">
        <v>1810</v>
      </c>
      <c r="FI19922" s="55">
        <v>4</v>
      </c>
      <c r="FJ19922" s="55">
        <v>10000</v>
      </c>
      <c r="FK19922" s="55" t="s">
        <v>1249</v>
      </c>
      <c r="FL19922" s="55">
        <v>0.35</v>
      </c>
    </row>
    <row r="19923" ht="14.25" customHeight="1" outlineLevel="1" spans="162:168">
      <c r="FF19923" s="55">
        <v>19916</v>
      </c>
      <c r="FG19923" s="55" t="s">
        <v>1250</v>
      </c>
      <c r="FH19923" s="55" t="s">
        <v>1810</v>
      </c>
      <c r="FI19923" s="55">
        <v>4</v>
      </c>
      <c r="FJ19923" s="55">
        <v>25000</v>
      </c>
      <c r="FK19923" s="55" t="s">
        <v>1249</v>
      </c>
      <c r="FL19923" s="55">
        <v>0.35</v>
      </c>
    </row>
    <row r="19924" ht="14.25" customHeight="1" outlineLevel="1" spans="162:168">
      <c r="FF19924" s="55">
        <v>19917</v>
      </c>
      <c r="FG19924" s="55" t="s">
        <v>1250</v>
      </c>
      <c r="FH19924" s="55" t="s">
        <v>1810</v>
      </c>
      <c r="FI19924" s="55">
        <v>4</v>
      </c>
      <c r="FJ19924" s="55">
        <v>50000</v>
      </c>
      <c r="FK19924" s="55" t="s">
        <v>1249</v>
      </c>
      <c r="FL19924" s="55">
        <v>0.35</v>
      </c>
    </row>
    <row r="19925" ht="14.25" customHeight="1" outlineLevel="1" spans="162:168">
      <c r="FF19925" s="55">
        <v>19918</v>
      </c>
      <c r="FG19925" s="55" t="s">
        <v>1250</v>
      </c>
      <c r="FH19925" s="55" t="s">
        <v>1810</v>
      </c>
      <c r="FI19925" s="55">
        <v>4</v>
      </c>
      <c r="FJ19925" s="55">
        <v>80000</v>
      </c>
      <c r="FK19925" s="55" t="s">
        <v>1249</v>
      </c>
      <c r="FL19925" s="55">
        <v>0.35</v>
      </c>
    </row>
    <row r="19926" ht="14.25" customHeight="1" outlineLevel="1" spans="162:168">
      <c r="FF19926" s="55">
        <v>19919</v>
      </c>
      <c r="FG19926" s="55" t="s">
        <v>1250</v>
      </c>
      <c r="FH19926" s="55" t="s">
        <v>1810</v>
      </c>
      <c r="FI19926" s="55">
        <v>4</v>
      </c>
      <c r="FJ19926" s="55">
        <v>130000</v>
      </c>
      <c r="FK19926" s="55" t="s">
        <v>1249</v>
      </c>
      <c r="FL19926" s="55">
        <v>0.35</v>
      </c>
    </row>
    <row r="19927" ht="14.25" customHeight="1" outlineLevel="1" spans="162:168">
      <c r="FF19927" s="55">
        <v>19920</v>
      </c>
      <c r="FG19927" s="55" t="s">
        <v>1250</v>
      </c>
      <c r="FH19927" s="55" t="s">
        <v>1810</v>
      </c>
      <c r="FI19927" s="55">
        <v>4</v>
      </c>
      <c r="FJ19927" s="55">
        <v>260000</v>
      </c>
      <c r="FK19927" s="55" t="s">
        <v>1249</v>
      </c>
      <c r="FL19927" s="55">
        <v>0.35</v>
      </c>
    </row>
    <row r="19928" ht="14.25" customHeight="1" outlineLevel="1" spans="162:168">
      <c r="FF19928" s="55">
        <v>19921</v>
      </c>
      <c r="FG19928" s="55" t="s">
        <v>1250</v>
      </c>
      <c r="FH19928" s="55" t="s">
        <v>1810</v>
      </c>
      <c r="FI19928" s="55">
        <v>4</v>
      </c>
      <c r="FJ19928" s="55">
        <v>400000</v>
      </c>
      <c r="FK19928" s="55" t="s">
        <v>1249</v>
      </c>
      <c r="FL19928" s="55">
        <v>0.35</v>
      </c>
    </row>
    <row r="19929" ht="14.25" customHeight="1" outlineLevel="1" spans="162:168">
      <c r="FF19929" s="55">
        <v>19922</v>
      </c>
      <c r="FG19929" s="55" t="s">
        <v>1250</v>
      </c>
      <c r="FH19929" s="55" t="s">
        <v>1810</v>
      </c>
      <c r="FI19929" s="55">
        <v>4</v>
      </c>
      <c r="FJ19929" s="55">
        <v>530000</v>
      </c>
      <c r="FK19929" s="55" t="s">
        <v>1249</v>
      </c>
      <c r="FL19929" s="55">
        <v>0.35</v>
      </c>
    </row>
    <row r="19930" ht="14.25" customHeight="1" outlineLevel="1" spans="162:168">
      <c r="FF19930" s="55">
        <v>19923</v>
      </c>
      <c r="FG19930" s="55" t="s">
        <v>1250</v>
      </c>
      <c r="FH19930" s="55" t="s">
        <v>1810</v>
      </c>
      <c r="FI19930" s="55">
        <v>4</v>
      </c>
      <c r="FJ19930" s="55">
        <v>540000</v>
      </c>
      <c r="FK19930" s="55" t="s">
        <v>1249</v>
      </c>
      <c r="FL19930" s="55">
        <v>0.35</v>
      </c>
    </row>
    <row r="19931" ht="14.25" customHeight="1" outlineLevel="1" spans="162:168">
      <c r="FF19931" s="55">
        <v>19924</v>
      </c>
      <c r="FG19931" s="55" t="s">
        <v>1250</v>
      </c>
      <c r="FH19931" s="55" t="s">
        <v>1810</v>
      </c>
      <c r="FI19931" s="55">
        <v>5</v>
      </c>
      <c r="FJ19931" s="55">
        <v>0</v>
      </c>
      <c r="FK19931" s="55" t="s">
        <v>1249</v>
      </c>
      <c r="FL19931" s="55">
        <v>0.35</v>
      </c>
    </row>
    <row r="19932" ht="14.25" customHeight="1" outlineLevel="1" spans="162:168">
      <c r="FF19932" s="55">
        <v>19925</v>
      </c>
      <c r="FG19932" s="55" t="s">
        <v>1250</v>
      </c>
      <c r="FH19932" s="55" t="s">
        <v>1810</v>
      </c>
      <c r="FI19932" s="55">
        <v>5</v>
      </c>
      <c r="FJ19932" s="55">
        <v>1000</v>
      </c>
      <c r="FK19932" s="55" t="s">
        <v>1249</v>
      </c>
      <c r="FL19932" s="55">
        <v>0.35</v>
      </c>
    </row>
    <row r="19933" ht="14.25" customHeight="1" outlineLevel="1" spans="162:168">
      <c r="FF19933" s="55">
        <v>19926</v>
      </c>
      <c r="FG19933" s="55" t="s">
        <v>1250</v>
      </c>
      <c r="FH19933" s="55" t="s">
        <v>1810</v>
      </c>
      <c r="FI19933" s="55">
        <v>5</v>
      </c>
      <c r="FJ19933" s="55">
        <v>2500</v>
      </c>
      <c r="FK19933" s="55" t="s">
        <v>1249</v>
      </c>
      <c r="FL19933" s="55">
        <v>0.35</v>
      </c>
    </row>
    <row r="19934" ht="14.25" customHeight="1" outlineLevel="1" spans="162:168">
      <c r="FF19934" s="55">
        <v>19927</v>
      </c>
      <c r="FG19934" s="55" t="s">
        <v>1250</v>
      </c>
      <c r="FH19934" s="55" t="s">
        <v>1810</v>
      </c>
      <c r="FI19934" s="55">
        <v>5</v>
      </c>
      <c r="FJ19934" s="55">
        <v>5000</v>
      </c>
      <c r="FK19934" s="55" t="s">
        <v>1249</v>
      </c>
      <c r="FL19934" s="55">
        <v>0.35</v>
      </c>
    </row>
    <row r="19935" ht="14.25" customHeight="1" outlineLevel="1" spans="162:168">
      <c r="FF19935" s="55">
        <v>19928</v>
      </c>
      <c r="FG19935" s="55" t="s">
        <v>1250</v>
      </c>
      <c r="FH19935" s="55" t="s">
        <v>1810</v>
      </c>
      <c r="FI19935" s="55">
        <v>5</v>
      </c>
      <c r="FJ19935" s="55">
        <v>10000</v>
      </c>
      <c r="FK19935" s="55" t="s">
        <v>1249</v>
      </c>
      <c r="FL19935" s="55">
        <v>0.35</v>
      </c>
    </row>
    <row r="19936" ht="14.25" customHeight="1" outlineLevel="1" spans="162:168">
      <c r="FF19936" s="55">
        <v>19929</v>
      </c>
      <c r="FG19936" s="55" t="s">
        <v>1250</v>
      </c>
      <c r="FH19936" s="55" t="s">
        <v>1810</v>
      </c>
      <c r="FI19936" s="55">
        <v>5</v>
      </c>
      <c r="FJ19936" s="55">
        <v>25000</v>
      </c>
      <c r="FK19936" s="55" t="s">
        <v>1249</v>
      </c>
      <c r="FL19936" s="55">
        <v>0.35</v>
      </c>
    </row>
    <row r="19937" ht="14.25" customHeight="1" outlineLevel="1" spans="162:168">
      <c r="FF19937" s="55">
        <v>19930</v>
      </c>
      <c r="FG19937" s="55" t="s">
        <v>1250</v>
      </c>
      <c r="FH19937" s="55" t="s">
        <v>1810</v>
      </c>
      <c r="FI19937" s="55">
        <v>5</v>
      </c>
      <c r="FJ19937" s="55">
        <v>50000</v>
      </c>
      <c r="FK19937" s="55" t="s">
        <v>1249</v>
      </c>
      <c r="FL19937" s="55">
        <v>0.35</v>
      </c>
    </row>
    <row r="19938" ht="14.25" customHeight="1" outlineLevel="1" spans="162:168">
      <c r="FF19938" s="55">
        <v>19931</v>
      </c>
      <c r="FG19938" s="55" t="s">
        <v>1250</v>
      </c>
      <c r="FH19938" s="55" t="s">
        <v>1810</v>
      </c>
      <c r="FI19938" s="55">
        <v>5</v>
      </c>
      <c r="FJ19938" s="55">
        <v>80000</v>
      </c>
      <c r="FK19938" s="55" t="s">
        <v>1249</v>
      </c>
      <c r="FL19938" s="55">
        <v>0.35</v>
      </c>
    </row>
    <row r="19939" ht="14.25" customHeight="1" outlineLevel="1" spans="162:168">
      <c r="FF19939" s="55">
        <v>19932</v>
      </c>
      <c r="FG19939" s="55" t="s">
        <v>1250</v>
      </c>
      <c r="FH19939" s="55" t="s">
        <v>1810</v>
      </c>
      <c r="FI19939" s="55">
        <v>5</v>
      </c>
      <c r="FJ19939" s="55">
        <v>130000</v>
      </c>
      <c r="FK19939" s="55" t="s">
        <v>1249</v>
      </c>
      <c r="FL19939" s="55">
        <v>0.35</v>
      </c>
    </row>
    <row r="19940" ht="14.25" customHeight="1" outlineLevel="1" spans="162:168">
      <c r="FF19940" s="55">
        <v>19933</v>
      </c>
      <c r="FG19940" s="55" t="s">
        <v>1250</v>
      </c>
      <c r="FH19940" s="55" t="s">
        <v>1810</v>
      </c>
      <c r="FI19940" s="55">
        <v>5</v>
      </c>
      <c r="FJ19940" s="55">
        <v>260000</v>
      </c>
      <c r="FK19940" s="55" t="s">
        <v>1249</v>
      </c>
      <c r="FL19940" s="55">
        <v>0.35</v>
      </c>
    </row>
    <row r="19941" ht="14.25" customHeight="1" outlineLevel="1" spans="162:168">
      <c r="FF19941" s="55">
        <v>19934</v>
      </c>
      <c r="FG19941" s="55" t="s">
        <v>1250</v>
      </c>
      <c r="FH19941" s="55" t="s">
        <v>1810</v>
      </c>
      <c r="FI19941" s="55">
        <v>5</v>
      </c>
      <c r="FJ19941" s="55">
        <v>400000</v>
      </c>
      <c r="FK19941" s="55" t="s">
        <v>1249</v>
      </c>
      <c r="FL19941" s="55">
        <v>0.35</v>
      </c>
    </row>
    <row r="19942" ht="14.25" customHeight="1" outlineLevel="1" spans="162:168">
      <c r="FF19942" s="55">
        <v>19935</v>
      </c>
      <c r="FG19942" s="55" t="s">
        <v>1250</v>
      </c>
      <c r="FH19942" s="55" t="s">
        <v>1810</v>
      </c>
      <c r="FI19942" s="55">
        <v>5</v>
      </c>
      <c r="FJ19942" s="55">
        <v>530000</v>
      </c>
      <c r="FK19942" s="55" t="s">
        <v>1249</v>
      </c>
      <c r="FL19942" s="55">
        <v>0.35</v>
      </c>
    </row>
    <row r="19943" ht="14.25" customHeight="1" outlineLevel="1" spans="162:168">
      <c r="FF19943" s="55">
        <v>19936</v>
      </c>
      <c r="FG19943" s="55" t="s">
        <v>1250</v>
      </c>
      <c r="FH19943" s="55" t="s">
        <v>1810</v>
      </c>
      <c r="FI19943" s="55">
        <v>5</v>
      </c>
      <c r="FJ19943" s="55">
        <v>540000</v>
      </c>
      <c r="FK19943" s="55" t="s">
        <v>1249</v>
      </c>
      <c r="FL19943" s="55">
        <v>0.35</v>
      </c>
    </row>
    <row r="19944" ht="14.25" customHeight="1" outlineLevel="1" spans="162:168">
      <c r="FF19944" s="55">
        <v>19937</v>
      </c>
      <c r="FG19944" s="55" t="s">
        <v>1250</v>
      </c>
      <c r="FH19944" s="55" t="s">
        <v>1644</v>
      </c>
      <c r="FI19944" s="55">
        <v>1</v>
      </c>
      <c r="FJ19944" s="55">
        <v>0</v>
      </c>
      <c r="FK19944" s="55" t="s">
        <v>1249</v>
      </c>
      <c r="FL19944" s="55">
        <v>0.1</v>
      </c>
    </row>
    <row r="19945" ht="14.25" customHeight="1" outlineLevel="1" spans="162:168">
      <c r="FF19945" s="55">
        <v>19938</v>
      </c>
      <c r="FG19945" s="55" t="s">
        <v>1250</v>
      </c>
      <c r="FH19945" s="55" t="s">
        <v>1644</v>
      </c>
      <c r="FI19945" s="55">
        <v>1</v>
      </c>
      <c r="FJ19945" s="55">
        <v>1000</v>
      </c>
      <c r="FK19945" s="55" t="s">
        <v>1249</v>
      </c>
      <c r="FL19945" s="55">
        <v>0.1</v>
      </c>
    </row>
    <row r="19946" ht="14.25" customHeight="1" outlineLevel="1" spans="162:168">
      <c r="FF19946" s="55">
        <v>19939</v>
      </c>
      <c r="FG19946" s="55" t="s">
        <v>1250</v>
      </c>
      <c r="FH19946" s="55" t="s">
        <v>1644</v>
      </c>
      <c r="FI19946" s="55">
        <v>1</v>
      </c>
      <c r="FJ19946" s="55">
        <v>2500</v>
      </c>
      <c r="FK19946" s="55" t="s">
        <v>1249</v>
      </c>
      <c r="FL19946" s="55">
        <v>0.1</v>
      </c>
    </row>
    <row r="19947" ht="14.25" customHeight="1" outlineLevel="1" spans="162:168">
      <c r="FF19947" s="55">
        <v>19940</v>
      </c>
      <c r="FG19947" s="55" t="s">
        <v>1250</v>
      </c>
      <c r="FH19947" s="55" t="s">
        <v>1644</v>
      </c>
      <c r="FI19947" s="55">
        <v>1</v>
      </c>
      <c r="FJ19947" s="55">
        <v>5000</v>
      </c>
      <c r="FK19947" s="55" t="s">
        <v>1249</v>
      </c>
      <c r="FL19947" s="55">
        <v>0.1</v>
      </c>
    </row>
    <row r="19948" ht="14.25" customHeight="1" outlineLevel="1" spans="162:168">
      <c r="FF19948" s="55">
        <v>19941</v>
      </c>
      <c r="FG19948" s="55" t="s">
        <v>1250</v>
      </c>
      <c r="FH19948" s="55" t="s">
        <v>1644</v>
      </c>
      <c r="FI19948" s="55">
        <v>1</v>
      </c>
      <c r="FJ19948" s="55">
        <v>10000</v>
      </c>
      <c r="FK19948" s="55" t="s">
        <v>1249</v>
      </c>
      <c r="FL19948" s="55">
        <v>0.1</v>
      </c>
    </row>
    <row r="19949" ht="14.25" customHeight="1" outlineLevel="1" spans="162:168">
      <c r="FF19949" s="55">
        <v>19942</v>
      </c>
      <c r="FG19949" s="55" t="s">
        <v>1250</v>
      </c>
      <c r="FH19949" s="55" t="s">
        <v>1644</v>
      </c>
      <c r="FI19949" s="55">
        <v>1</v>
      </c>
      <c r="FJ19949" s="55">
        <v>25000</v>
      </c>
      <c r="FK19949" s="55" t="s">
        <v>1249</v>
      </c>
      <c r="FL19949" s="55">
        <v>0.1</v>
      </c>
    </row>
    <row r="19950" ht="14.25" customHeight="1" outlineLevel="1" spans="162:168">
      <c r="FF19950" s="55">
        <v>19943</v>
      </c>
      <c r="FG19950" s="55" t="s">
        <v>1250</v>
      </c>
      <c r="FH19950" s="55" t="s">
        <v>1644</v>
      </c>
      <c r="FI19950" s="55">
        <v>1</v>
      </c>
      <c r="FJ19950" s="55">
        <v>50000</v>
      </c>
      <c r="FK19950" s="55" t="s">
        <v>1249</v>
      </c>
      <c r="FL19950" s="55">
        <v>0.1</v>
      </c>
    </row>
    <row r="19951" ht="14.25" customHeight="1" outlineLevel="1" spans="162:168">
      <c r="FF19951" s="55">
        <v>19944</v>
      </c>
      <c r="FG19951" s="55" t="s">
        <v>1250</v>
      </c>
      <c r="FH19951" s="55" t="s">
        <v>1644</v>
      </c>
      <c r="FI19951" s="55">
        <v>1</v>
      </c>
      <c r="FJ19951" s="55">
        <v>80000</v>
      </c>
      <c r="FK19951" s="55" t="s">
        <v>1249</v>
      </c>
      <c r="FL19951" s="55">
        <v>0.1</v>
      </c>
    </row>
    <row r="19952" ht="14.25" customHeight="1" outlineLevel="1" spans="162:168">
      <c r="FF19952" s="55">
        <v>19945</v>
      </c>
      <c r="FG19952" s="55" t="s">
        <v>1250</v>
      </c>
      <c r="FH19952" s="55" t="s">
        <v>1644</v>
      </c>
      <c r="FI19952" s="55">
        <v>1</v>
      </c>
      <c r="FJ19952" s="55">
        <v>130000</v>
      </c>
      <c r="FK19952" s="55" t="s">
        <v>1249</v>
      </c>
      <c r="FL19952" s="55">
        <v>0.1</v>
      </c>
    </row>
    <row r="19953" ht="14.25" customHeight="1" outlineLevel="1" spans="162:168">
      <c r="FF19953" s="55">
        <v>19946</v>
      </c>
      <c r="FG19953" s="55" t="s">
        <v>1250</v>
      </c>
      <c r="FH19953" s="55" t="s">
        <v>1644</v>
      </c>
      <c r="FI19953" s="55">
        <v>1</v>
      </c>
      <c r="FJ19953" s="55">
        <v>260000</v>
      </c>
      <c r="FK19953" s="55" t="s">
        <v>1249</v>
      </c>
      <c r="FL19953" s="55">
        <v>0.1</v>
      </c>
    </row>
    <row r="19954" ht="14.25" customHeight="1" outlineLevel="1" spans="162:168">
      <c r="FF19954" s="55">
        <v>19947</v>
      </c>
      <c r="FG19954" s="55" t="s">
        <v>1250</v>
      </c>
      <c r="FH19954" s="55" t="s">
        <v>1644</v>
      </c>
      <c r="FI19954" s="55">
        <v>1</v>
      </c>
      <c r="FJ19954" s="55">
        <v>400000</v>
      </c>
      <c r="FK19954" s="55" t="s">
        <v>1249</v>
      </c>
      <c r="FL19954" s="55">
        <v>0.1</v>
      </c>
    </row>
    <row r="19955" ht="14.25" customHeight="1" outlineLevel="1" spans="162:168">
      <c r="FF19955" s="55">
        <v>19948</v>
      </c>
      <c r="FG19955" s="55" t="s">
        <v>1250</v>
      </c>
      <c r="FH19955" s="55" t="s">
        <v>1644</v>
      </c>
      <c r="FI19955" s="55">
        <v>1</v>
      </c>
      <c r="FJ19955" s="55">
        <v>530000</v>
      </c>
      <c r="FK19955" s="55" t="s">
        <v>1249</v>
      </c>
      <c r="FL19955" s="55">
        <v>0.1</v>
      </c>
    </row>
    <row r="19956" ht="14.25" customHeight="1" outlineLevel="1" spans="162:168">
      <c r="FF19956" s="55">
        <v>19949</v>
      </c>
      <c r="FG19956" s="55" t="s">
        <v>1250</v>
      </c>
      <c r="FH19956" s="55" t="s">
        <v>1644</v>
      </c>
      <c r="FI19956" s="55">
        <v>1</v>
      </c>
      <c r="FJ19956" s="55">
        <v>540000</v>
      </c>
      <c r="FK19956" s="55" t="s">
        <v>1249</v>
      </c>
      <c r="FL19956" s="55">
        <v>0.1</v>
      </c>
    </row>
    <row r="19957" ht="14.25" customHeight="1" outlineLevel="1" spans="162:168">
      <c r="FF19957" s="55">
        <v>19950</v>
      </c>
      <c r="FG19957" s="55" t="s">
        <v>1250</v>
      </c>
      <c r="FH19957" s="55" t="s">
        <v>1644</v>
      </c>
      <c r="FI19957" s="55">
        <v>10</v>
      </c>
      <c r="FJ19957" s="55">
        <v>0</v>
      </c>
      <c r="FK19957" s="55" t="s">
        <v>1249</v>
      </c>
      <c r="FL19957" s="55">
        <v>0.1</v>
      </c>
    </row>
    <row r="19958" ht="14.25" customHeight="1" outlineLevel="1" spans="162:168">
      <c r="FF19958" s="55">
        <v>19951</v>
      </c>
      <c r="FG19958" s="55" t="s">
        <v>1250</v>
      </c>
      <c r="FH19958" s="55" t="s">
        <v>1644</v>
      </c>
      <c r="FI19958" s="55">
        <v>10</v>
      </c>
      <c r="FJ19958" s="55">
        <v>1000</v>
      </c>
      <c r="FK19958" s="55" t="s">
        <v>1249</v>
      </c>
      <c r="FL19958" s="55">
        <v>0.1</v>
      </c>
    </row>
    <row r="19959" ht="14.25" customHeight="1" outlineLevel="1" spans="162:168">
      <c r="FF19959" s="55">
        <v>19952</v>
      </c>
      <c r="FG19959" s="55" t="s">
        <v>1250</v>
      </c>
      <c r="FH19959" s="55" t="s">
        <v>1644</v>
      </c>
      <c r="FI19959" s="55">
        <v>10</v>
      </c>
      <c r="FJ19959" s="55">
        <v>2500</v>
      </c>
      <c r="FK19959" s="55" t="s">
        <v>1249</v>
      </c>
      <c r="FL19959" s="55">
        <v>0.1</v>
      </c>
    </row>
    <row r="19960" ht="14.25" customHeight="1" outlineLevel="1" spans="162:168">
      <c r="FF19960" s="55">
        <v>19953</v>
      </c>
      <c r="FG19960" s="55" t="s">
        <v>1250</v>
      </c>
      <c r="FH19960" s="55" t="s">
        <v>1644</v>
      </c>
      <c r="FI19960" s="55">
        <v>10</v>
      </c>
      <c r="FJ19960" s="55">
        <v>5000</v>
      </c>
      <c r="FK19960" s="55" t="s">
        <v>1249</v>
      </c>
      <c r="FL19960" s="55">
        <v>0.1</v>
      </c>
    </row>
    <row r="19961" ht="14.25" customHeight="1" outlineLevel="1" spans="162:168">
      <c r="FF19961" s="55">
        <v>19954</v>
      </c>
      <c r="FG19961" s="55" t="s">
        <v>1250</v>
      </c>
      <c r="FH19961" s="55" t="s">
        <v>1644</v>
      </c>
      <c r="FI19961" s="55">
        <v>10</v>
      </c>
      <c r="FJ19961" s="55">
        <v>10000</v>
      </c>
      <c r="FK19961" s="55" t="s">
        <v>1249</v>
      </c>
      <c r="FL19961" s="55">
        <v>0.1</v>
      </c>
    </row>
    <row r="19962" ht="14.25" customHeight="1" outlineLevel="1" spans="162:168">
      <c r="FF19962" s="55">
        <v>19955</v>
      </c>
      <c r="FG19962" s="55" t="s">
        <v>1250</v>
      </c>
      <c r="FH19962" s="55" t="s">
        <v>1644</v>
      </c>
      <c r="FI19962" s="55">
        <v>10</v>
      </c>
      <c r="FJ19962" s="55">
        <v>25000</v>
      </c>
      <c r="FK19962" s="55" t="s">
        <v>1249</v>
      </c>
      <c r="FL19962" s="55">
        <v>0.1</v>
      </c>
    </row>
    <row r="19963" ht="14.25" customHeight="1" outlineLevel="1" spans="162:168">
      <c r="FF19963" s="55">
        <v>19956</v>
      </c>
      <c r="FG19963" s="55" t="s">
        <v>1250</v>
      </c>
      <c r="FH19963" s="55" t="s">
        <v>1644</v>
      </c>
      <c r="FI19963" s="55">
        <v>10</v>
      </c>
      <c r="FJ19963" s="55">
        <v>50000</v>
      </c>
      <c r="FK19963" s="55" t="s">
        <v>1249</v>
      </c>
      <c r="FL19963" s="55">
        <v>0.1</v>
      </c>
    </row>
    <row r="19964" ht="14.25" customHeight="1" outlineLevel="1" spans="162:168">
      <c r="FF19964" s="55">
        <v>19957</v>
      </c>
      <c r="FG19964" s="55" t="s">
        <v>1250</v>
      </c>
      <c r="FH19964" s="55" t="s">
        <v>1644</v>
      </c>
      <c r="FI19964" s="55">
        <v>10</v>
      </c>
      <c r="FJ19964" s="55">
        <v>80000</v>
      </c>
      <c r="FK19964" s="55" t="s">
        <v>1249</v>
      </c>
      <c r="FL19964" s="55">
        <v>0.1</v>
      </c>
    </row>
    <row r="19965" ht="14.25" customHeight="1" outlineLevel="1" spans="162:168">
      <c r="FF19965" s="55">
        <v>19958</v>
      </c>
      <c r="FG19965" s="55" t="s">
        <v>1250</v>
      </c>
      <c r="FH19965" s="55" t="s">
        <v>1644</v>
      </c>
      <c r="FI19965" s="55">
        <v>10</v>
      </c>
      <c r="FJ19965" s="55">
        <v>130000</v>
      </c>
      <c r="FK19965" s="55" t="s">
        <v>1249</v>
      </c>
      <c r="FL19965" s="55">
        <v>0.1</v>
      </c>
    </row>
    <row r="19966" ht="14.25" customHeight="1" outlineLevel="1" spans="162:168">
      <c r="FF19966" s="55">
        <v>19959</v>
      </c>
      <c r="FG19966" s="55" t="s">
        <v>1250</v>
      </c>
      <c r="FH19966" s="55" t="s">
        <v>1644</v>
      </c>
      <c r="FI19966" s="55">
        <v>10</v>
      </c>
      <c r="FJ19966" s="55">
        <v>260000</v>
      </c>
      <c r="FK19966" s="55" t="s">
        <v>1249</v>
      </c>
      <c r="FL19966" s="55">
        <v>0.1</v>
      </c>
    </row>
    <row r="19967" ht="14.25" customHeight="1" outlineLevel="1" spans="162:168">
      <c r="FF19967" s="55">
        <v>19960</v>
      </c>
      <c r="FG19967" s="55" t="s">
        <v>1250</v>
      </c>
      <c r="FH19967" s="55" t="s">
        <v>1644</v>
      </c>
      <c r="FI19967" s="55">
        <v>10</v>
      </c>
      <c r="FJ19967" s="55">
        <v>400000</v>
      </c>
      <c r="FK19967" s="55" t="s">
        <v>1249</v>
      </c>
      <c r="FL19967" s="55">
        <v>0.1</v>
      </c>
    </row>
    <row r="19968" ht="14.25" customHeight="1" outlineLevel="1" spans="162:168">
      <c r="FF19968" s="55">
        <v>19961</v>
      </c>
      <c r="FG19968" s="55" t="s">
        <v>1250</v>
      </c>
      <c r="FH19968" s="55" t="s">
        <v>1644</v>
      </c>
      <c r="FI19968" s="55">
        <v>10</v>
      </c>
      <c r="FJ19968" s="55">
        <v>530000</v>
      </c>
      <c r="FK19968" s="55" t="s">
        <v>1249</v>
      </c>
      <c r="FL19968" s="55">
        <v>0.1</v>
      </c>
    </row>
    <row r="19969" ht="14.25" customHeight="1" outlineLevel="1" spans="162:168">
      <c r="FF19969" s="55">
        <v>19962</v>
      </c>
      <c r="FG19969" s="55" t="s">
        <v>1250</v>
      </c>
      <c r="FH19969" s="55" t="s">
        <v>1644</v>
      </c>
      <c r="FI19969" s="55">
        <v>10</v>
      </c>
      <c r="FJ19969" s="55">
        <v>540000</v>
      </c>
      <c r="FK19969" s="55" t="s">
        <v>1249</v>
      </c>
      <c r="FL19969" s="55">
        <v>0.1</v>
      </c>
    </row>
    <row r="19970" ht="14.25" customHeight="1" outlineLevel="1" spans="162:168">
      <c r="FF19970" s="55">
        <v>19963</v>
      </c>
      <c r="FG19970" s="55" t="s">
        <v>1250</v>
      </c>
      <c r="FH19970" s="55" t="s">
        <v>1644</v>
      </c>
      <c r="FI19970" s="55">
        <v>11</v>
      </c>
      <c r="FJ19970" s="55">
        <v>0</v>
      </c>
      <c r="FK19970" s="55" t="s">
        <v>1249</v>
      </c>
      <c r="FL19970" s="55">
        <v>0.1</v>
      </c>
    </row>
    <row r="19971" ht="14.25" customHeight="1" outlineLevel="1" spans="162:168">
      <c r="FF19971" s="55">
        <v>19964</v>
      </c>
      <c r="FG19971" s="55" t="s">
        <v>1250</v>
      </c>
      <c r="FH19971" s="55" t="s">
        <v>1644</v>
      </c>
      <c r="FI19971" s="55">
        <v>11</v>
      </c>
      <c r="FJ19971" s="55">
        <v>1000</v>
      </c>
      <c r="FK19971" s="55" t="s">
        <v>1249</v>
      </c>
      <c r="FL19971" s="55">
        <v>0.1</v>
      </c>
    </row>
    <row r="19972" ht="14.25" customHeight="1" outlineLevel="1" spans="162:168">
      <c r="FF19972" s="55">
        <v>19965</v>
      </c>
      <c r="FG19972" s="55" t="s">
        <v>1250</v>
      </c>
      <c r="FH19972" s="55" t="s">
        <v>1644</v>
      </c>
      <c r="FI19972" s="55">
        <v>11</v>
      </c>
      <c r="FJ19972" s="55">
        <v>2500</v>
      </c>
      <c r="FK19972" s="55" t="s">
        <v>1249</v>
      </c>
      <c r="FL19972" s="55">
        <v>0.1</v>
      </c>
    </row>
    <row r="19973" ht="14.25" customHeight="1" outlineLevel="1" spans="162:168">
      <c r="FF19973" s="55">
        <v>19966</v>
      </c>
      <c r="FG19973" s="55" t="s">
        <v>1250</v>
      </c>
      <c r="FH19973" s="55" t="s">
        <v>1644</v>
      </c>
      <c r="FI19973" s="55">
        <v>11</v>
      </c>
      <c r="FJ19973" s="55">
        <v>5000</v>
      </c>
      <c r="FK19973" s="55" t="s">
        <v>1249</v>
      </c>
      <c r="FL19973" s="55">
        <v>0.1</v>
      </c>
    </row>
    <row r="19974" ht="14.25" customHeight="1" outlineLevel="1" spans="162:168">
      <c r="FF19974" s="55">
        <v>19967</v>
      </c>
      <c r="FG19974" s="55" t="s">
        <v>1250</v>
      </c>
      <c r="FH19974" s="55" t="s">
        <v>1644</v>
      </c>
      <c r="FI19974" s="55">
        <v>11</v>
      </c>
      <c r="FJ19974" s="55">
        <v>10000</v>
      </c>
      <c r="FK19974" s="55" t="s">
        <v>1249</v>
      </c>
      <c r="FL19974" s="55">
        <v>0.1</v>
      </c>
    </row>
    <row r="19975" ht="14.25" customHeight="1" outlineLevel="1" spans="162:168">
      <c r="FF19975" s="55">
        <v>19968</v>
      </c>
      <c r="FG19975" s="55" t="s">
        <v>1250</v>
      </c>
      <c r="FH19975" s="55" t="s">
        <v>1644</v>
      </c>
      <c r="FI19975" s="55">
        <v>11</v>
      </c>
      <c r="FJ19975" s="55">
        <v>25000</v>
      </c>
      <c r="FK19975" s="55" t="s">
        <v>1249</v>
      </c>
      <c r="FL19975" s="55">
        <v>0.1</v>
      </c>
    </row>
    <row r="19976" ht="14.25" customHeight="1" outlineLevel="1" spans="162:168">
      <c r="FF19976" s="55">
        <v>19969</v>
      </c>
      <c r="FG19976" s="55" t="s">
        <v>1250</v>
      </c>
      <c r="FH19976" s="55" t="s">
        <v>1644</v>
      </c>
      <c r="FI19976" s="55">
        <v>11</v>
      </c>
      <c r="FJ19976" s="55">
        <v>50000</v>
      </c>
      <c r="FK19976" s="55" t="s">
        <v>1249</v>
      </c>
      <c r="FL19976" s="55">
        <v>0.1</v>
      </c>
    </row>
    <row r="19977" ht="14.25" customHeight="1" outlineLevel="1" spans="162:168">
      <c r="FF19977" s="55">
        <v>19970</v>
      </c>
      <c r="FG19977" s="55" t="s">
        <v>1250</v>
      </c>
      <c r="FH19977" s="55" t="s">
        <v>1644</v>
      </c>
      <c r="FI19977" s="55">
        <v>11</v>
      </c>
      <c r="FJ19977" s="55">
        <v>80000</v>
      </c>
      <c r="FK19977" s="55" t="s">
        <v>1249</v>
      </c>
      <c r="FL19977" s="55">
        <v>0.1</v>
      </c>
    </row>
    <row r="19978" ht="14.25" customHeight="1" outlineLevel="1" spans="162:168">
      <c r="FF19978" s="55">
        <v>19971</v>
      </c>
      <c r="FG19978" s="55" t="s">
        <v>1250</v>
      </c>
      <c r="FH19978" s="55" t="s">
        <v>1644</v>
      </c>
      <c r="FI19978" s="55">
        <v>11</v>
      </c>
      <c r="FJ19978" s="55">
        <v>130000</v>
      </c>
      <c r="FK19978" s="55" t="s">
        <v>1249</v>
      </c>
      <c r="FL19978" s="55">
        <v>0.1</v>
      </c>
    </row>
    <row r="19979" ht="14.25" customHeight="1" outlineLevel="1" spans="162:168">
      <c r="FF19979" s="55">
        <v>19972</v>
      </c>
      <c r="FG19979" s="55" t="s">
        <v>1250</v>
      </c>
      <c r="FH19979" s="55" t="s">
        <v>1644</v>
      </c>
      <c r="FI19979" s="55">
        <v>11</v>
      </c>
      <c r="FJ19979" s="55">
        <v>260000</v>
      </c>
      <c r="FK19979" s="55" t="s">
        <v>1249</v>
      </c>
      <c r="FL19979" s="55">
        <v>0.1</v>
      </c>
    </row>
    <row r="19980" ht="14.25" customHeight="1" outlineLevel="1" spans="162:168">
      <c r="FF19980" s="55">
        <v>19973</v>
      </c>
      <c r="FG19980" s="55" t="s">
        <v>1250</v>
      </c>
      <c r="FH19980" s="55" t="s">
        <v>1644</v>
      </c>
      <c r="FI19980" s="55">
        <v>11</v>
      </c>
      <c r="FJ19980" s="55">
        <v>400000</v>
      </c>
      <c r="FK19980" s="55" t="s">
        <v>1249</v>
      </c>
      <c r="FL19980" s="55">
        <v>0.1</v>
      </c>
    </row>
    <row r="19981" ht="14.25" customHeight="1" outlineLevel="1" spans="162:168">
      <c r="FF19981" s="55">
        <v>19974</v>
      </c>
      <c r="FG19981" s="55" t="s">
        <v>1250</v>
      </c>
      <c r="FH19981" s="55" t="s">
        <v>1644</v>
      </c>
      <c r="FI19981" s="55">
        <v>11</v>
      </c>
      <c r="FJ19981" s="55">
        <v>530000</v>
      </c>
      <c r="FK19981" s="55" t="s">
        <v>1249</v>
      </c>
      <c r="FL19981" s="55">
        <v>0.1</v>
      </c>
    </row>
    <row r="19982" ht="14.25" customHeight="1" outlineLevel="1" spans="162:168">
      <c r="FF19982" s="55">
        <v>19975</v>
      </c>
      <c r="FG19982" s="55" t="s">
        <v>1250</v>
      </c>
      <c r="FH19982" s="55" t="s">
        <v>1644</v>
      </c>
      <c r="FI19982" s="55">
        <v>11</v>
      </c>
      <c r="FJ19982" s="55">
        <v>540000</v>
      </c>
      <c r="FK19982" s="55" t="s">
        <v>1249</v>
      </c>
      <c r="FL19982" s="55">
        <v>0.1</v>
      </c>
    </row>
    <row r="19983" ht="14.25" customHeight="1" outlineLevel="1" spans="162:168">
      <c r="FF19983" s="55">
        <v>19976</v>
      </c>
      <c r="FG19983" s="55" t="s">
        <v>1250</v>
      </c>
      <c r="FH19983" s="55" t="s">
        <v>1644</v>
      </c>
      <c r="FI19983" s="55">
        <v>12</v>
      </c>
      <c r="FJ19983" s="55">
        <v>0</v>
      </c>
      <c r="FK19983" s="55" t="s">
        <v>1249</v>
      </c>
      <c r="FL19983" s="55">
        <v>0.1</v>
      </c>
    </row>
    <row r="19984" ht="14.25" customHeight="1" outlineLevel="1" spans="162:168">
      <c r="FF19984" s="55">
        <v>19977</v>
      </c>
      <c r="FG19984" s="55" t="s">
        <v>1250</v>
      </c>
      <c r="FH19984" s="55" t="s">
        <v>1644</v>
      </c>
      <c r="FI19984" s="55">
        <v>12</v>
      </c>
      <c r="FJ19984" s="55">
        <v>1000</v>
      </c>
      <c r="FK19984" s="55" t="s">
        <v>1249</v>
      </c>
      <c r="FL19984" s="55">
        <v>0.1</v>
      </c>
    </row>
    <row r="19985" ht="14.25" customHeight="1" outlineLevel="1" spans="162:168">
      <c r="FF19985" s="55">
        <v>19978</v>
      </c>
      <c r="FG19985" s="55" t="s">
        <v>1250</v>
      </c>
      <c r="FH19985" s="55" t="s">
        <v>1644</v>
      </c>
      <c r="FI19985" s="55">
        <v>12</v>
      </c>
      <c r="FJ19985" s="55">
        <v>2500</v>
      </c>
      <c r="FK19985" s="55" t="s">
        <v>1249</v>
      </c>
      <c r="FL19985" s="55">
        <v>0.1</v>
      </c>
    </row>
    <row r="19986" ht="14.25" customHeight="1" outlineLevel="1" spans="162:168">
      <c r="FF19986" s="55">
        <v>19979</v>
      </c>
      <c r="FG19986" s="55" t="s">
        <v>1250</v>
      </c>
      <c r="FH19986" s="55" t="s">
        <v>1644</v>
      </c>
      <c r="FI19986" s="55">
        <v>12</v>
      </c>
      <c r="FJ19986" s="55">
        <v>10000</v>
      </c>
      <c r="FK19986" s="55" t="s">
        <v>1249</v>
      </c>
      <c r="FL19986" s="55">
        <v>0.1</v>
      </c>
    </row>
    <row r="19987" ht="14.25" customHeight="1" outlineLevel="1" spans="162:168">
      <c r="FF19987" s="55">
        <v>19980</v>
      </c>
      <c r="FG19987" s="55" t="s">
        <v>1250</v>
      </c>
      <c r="FH19987" s="55" t="s">
        <v>1644</v>
      </c>
      <c r="FI19987" s="55">
        <v>12</v>
      </c>
      <c r="FJ19987" s="55">
        <v>25000</v>
      </c>
      <c r="FK19987" s="55" t="s">
        <v>1249</v>
      </c>
      <c r="FL19987" s="55">
        <v>0.1</v>
      </c>
    </row>
    <row r="19988" ht="14.25" customHeight="1" outlineLevel="1" spans="162:168">
      <c r="FF19988" s="55">
        <v>19981</v>
      </c>
      <c r="FG19988" s="55" t="s">
        <v>1250</v>
      </c>
      <c r="FH19988" s="55" t="s">
        <v>1644</v>
      </c>
      <c r="FI19988" s="55">
        <v>12</v>
      </c>
      <c r="FJ19988" s="55">
        <v>50000</v>
      </c>
      <c r="FK19988" s="55" t="s">
        <v>1249</v>
      </c>
      <c r="FL19988" s="55">
        <v>0.1</v>
      </c>
    </row>
    <row r="19989" ht="14.25" customHeight="1" outlineLevel="1" spans="162:168">
      <c r="FF19989" s="55">
        <v>19982</v>
      </c>
      <c r="FG19989" s="55" t="s">
        <v>1250</v>
      </c>
      <c r="FH19989" s="55" t="s">
        <v>1644</v>
      </c>
      <c r="FI19989" s="55">
        <v>12</v>
      </c>
      <c r="FJ19989" s="55">
        <v>80000</v>
      </c>
      <c r="FK19989" s="55" t="s">
        <v>1249</v>
      </c>
      <c r="FL19989" s="55">
        <v>0.1</v>
      </c>
    </row>
    <row r="19990" ht="14.25" customHeight="1" outlineLevel="1" spans="162:168">
      <c r="FF19990" s="55">
        <v>19983</v>
      </c>
      <c r="FG19990" s="55" t="s">
        <v>1250</v>
      </c>
      <c r="FH19990" s="55" t="s">
        <v>1644</v>
      </c>
      <c r="FI19990" s="55">
        <v>12</v>
      </c>
      <c r="FJ19990" s="55">
        <v>130000</v>
      </c>
      <c r="FK19990" s="55" t="s">
        <v>1249</v>
      </c>
      <c r="FL19990" s="55">
        <v>0.1</v>
      </c>
    </row>
    <row r="19991" ht="14.25" customHeight="1" outlineLevel="1" spans="162:168">
      <c r="FF19991" s="55">
        <v>19984</v>
      </c>
      <c r="FG19991" s="55" t="s">
        <v>1250</v>
      </c>
      <c r="FH19991" s="55" t="s">
        <v>1644</v>
      </c>
      <c r="FI19991" s="55">
        <v>12</v>
      </c>
      <c r="FJ19991" s="55">
        <v>260000</v>
      </c>
      <c r="FK19991" s="55" t="s">
        <v>1249</v>
      </c>
      <c r="FL19991" s="55">
        <v>0.1</v>
      </c>
    </row>
    <row r="19992" ht="14.25" customHeight="1" outlineLevel="1" spans="162:168">
      <c r="FF19992" s="55">
        <v>19985</v>
      </c>
      <c r="FG19992" s="55" t="s">
        <v>1250</v>
      </c>
      <c r="FH19992" s="55" t="s">
        <v>1644</v>
      </c>
      <c r="FI19992" s="55">
        <v>12</v>
      </c>
      <c r="FJ19992" s="55">
        <v>400000</v>
      </c>
      <c r="FK19992" s="55" t="s">
        <v>1249</v>
      </c>
      <c r="FL19992" s="55">
        <v>0.1</v>
      </c>
    </row>
    <row r="19993" ht="14.25" customHeight="1" outlineLevel="1" spans="162:168">
      <c r="FF19993" s="55">
        <v>19986</v>
      </c>
      <c r="FG19993" s="55" t="s">
        <v>1250</v>
      </c>
      <c r="FH19993" s="55" t="s">
        <v>1644</v>
      </c>
      <c r="FI19993" s="55">
        <v>12</v>
      </c>
      <c r="FJ19993" s="55">
        <v>530000</v>
      </c>
      <c r="FK19993" s="55" t="s">
        <v>1249</v>
      </c>
      <c r="FL19993" s="55">
        <v>0.1</v>
      </c>
    </row>
    <row r="19994" ht="14.25" customHeight="1" outlineLevel="1" spans="162:168">
      <c r="FF19994" s="55">
        <v>19987</v>
      </c>
      <c r="FG19994" s="55" t="s">
        <v>1250</v>
      </c>
      <c r="FH19994" s="55" t="s">
        <v>1644</v>
      </c>
      <c r="FI19994" s="55">
        <v>12</v>
      </c>
      <c r="FJ19994" s="55">
        <v>540000</v>
      </c>
      <c r="FK19994" s="55" t="s">
        <v>1249</v>
      </c>
      <c r="FL19994" s="55">
        <v>0.1</v>
      </c>
    </row>
    <row r="19995" ht="14.25" customHeight="1" outlineLevel="1" spans="162:168">
      <c r="FF19995" s="55">
        <v>19988</v>
      </c>
      <c r="FG19995" s="55" t="s">
        <v>1250</v>
      </c>
      <c r="FH19995" s="55" t="s">
        <v>1644</v>
      </c>
      <c r="FI19995" s="55">
        <v>13</v>
      </c>
      <c r="FJ19995" s="55">
        <v>0</v>
      </c>
      <c r="FK19995" s="55" t="s">
        <v>1249</v>
      </c>
      <c r="FL19995" s="55">
        <v>0.1</v>
      </c>
    </row>
    <row r="19996" ht="14.25" customHeight="1" outlineLevel="1" spans="162:168">
      <c r="FF19996" s="55">
        <v>19989</v>
      </c>
      <c r="FG19996" s="55" t="s">
        <v>1250</v>
      </c>
      <c r="FH19996" s="55" t="s">
        <v>1644</v>
      </c>
      <c r="FI19996" s="55">
        <v>13</v>
      </c>
      <c r="FJ19996" s="55">
        <v>1000</v>
      </c>
      <c r="FK19996" s="55" t="s">
        <v>1249</v>
      </c>
      <c r="FL19996" s="55">
        <v>0.1</v>
      </c>
    </row>
    <row r="19997" ht="14.25" customHeight="1" outlineLevel="1" spans="162:168">
      <c r="FF19997" s="55">
        <v>19990</v>
      </c>
      <c r="FG19997" s="55" t="s">
        <v>1250</v>
      </c>
      <c r="FH19997" s="55" t="s">
        <v>1644</v>
      </c>
      <c r="FI19997" s="55">
        <v>13</v>
      </c>
      <c r="FJ19997" s="55">
        <v>2500</v>
      </c>
      <c r="FK19997" s="55" t="s">
        <v>1249</v>
      </c>
      <c r="FL19997" s="55">
        <v>0.1</v>
      </c>
    </row>
    <row r="19998" ht="14.25" customHeight="1" outlineLevel="1" spans="162:168">
      <c r="FF19998" s="55">
        <v>19991</v>
      </c>
      <c r="FG19998" s="55" t="s">
        <v>1250</v>
      </c>
      <c r="FH19998" s="55" t="s">
        <v>1644</v>
      </c>
      <c r="FI19998" s="55">
        <v>13</v>
      </c>
      <c r="FJ19998" s="55">
        <v>5000</v>
      </c>
      <c r="FK19998" s="55" t="s">
        <v>1249</v>
      </c>
      <c r="FL19998" s="55">
        <v>0.1</v>
      </c>
    </row>
    <row r="19999" ht="14.25" customHeight="1" outlineLevel="1" spans="162:168">
      <c r="FF19999" s="55">
        <v>19992</v>
      </c>
      <c r="FG19999" s="55" t="s">
        <v>1250</v>
      </c>
      <c r="FH19999" s="55" t="s">
        <v>1644</v>
      </c>
      <c r="FI19999" s="55">
        <v>13</v>
      </c>
      <c r="FJ19999" s="55">
        <v>10000</v>
      </c>
      <c r="FK19999" s="55" t="s">
        <v>1249</v>
      </c>
      <c r="FL19999" s="55">
        <v>0.1</v>
      </c>
    </row>
    <row r="20000" ht="14.25" customHeight="1" outlineLevel="1" spans="162:168">
      <c r="FF20000" s="55">
        <v>19993</v>
      </c>
      <c r="FG20000" s="55" t="s">
        <v>1250</v>
      </c>
      <c r="FH20000" s="55" t="s">
        <v>1644</v>
      </c>
      <c r="FI20000" s="55">
        <v>13</v>
      </c>
      <c r="FJ20000" s="55">
        <v>25000</v>
      </c>
      <c r="FK20000" s="55" t="s">
        <v>1249</v>
      </c>
      <c r="FL20000" s="55">
        <v>0.1</v>
      </c>
    </row>
    <row r="20001" ht="14.25" customHeight="1" outlineLevel="1" spans="162:168">
      <c r="FF20001" s="55">
        <v>19994</v>
      </c>
      <c r="FG20001" s="55" t="s">
        <v>1250</v>
      </c>
      <c r="FH20001" s="55" t="s">
        <v>1644</v>
      </c>
      <c r="FI20001" s="55">
        <v>13</v>
      </c>
      <c r="FJ20001" s="55">
        <v>50000</v>
      </c>
      <c r="FK20001" s="55" t="s">
        <v>1249</v>
      </c>
      <c r="FL20001" s="55">
        <v>0.1</v>
      </c>
    </row>
    <row r="20002" ht="14.25" customHeight="1" outlineLevel="1" spans="162:168">
      <c r="FF20002" s="55">
        <v>19995</v>
      </c>
      <c r="FG20002" s="55" t="s">
        <v>1250</v>
      </c>
      <c r="FH20002" s="55" t="s">
        <v>1644</v>
      </c>
      <c r="FI20002" s="55">
        <v>13</v>
      </c>
      <c r="FJ20002" s="55">
        <v>80000</v>
      </c>
      <c r="FK20002" s="55" t="s">
        <v>1249</v>
      </c>
      <c r="FL20002" s="55">
        <v>0.1</v>
      </c>
    </row>
    <row r="20003" ht="14.25" customHeight="1" outlineLevel="1" spans="162:168">
      <c r="FF20003" s="55">
        <v>19996</v>
      </c>
      <c r="FG20003" s="55" t="s">
        <v>1250</v>
      </c>
      <c r="FH20003" s="55" t="s">
        <v>1644</v>
      </c>
      <c r="FI20003" s="55">
        <v>13</v>
      </c>
      <c r="FJ20003" s="55">
        <v>130000</v>
      </c>
      <c r="FK20003" s="55" t="s">
        <v>1249</v>
      </c>
      <c r="FL20003" s="55">
        <v>0.1</v>
      </c>
    </row>
    <row r="20004" ht="14.25" customHeight="1" outlineLevel="1" spans="162:168">
      <c r="FF20004" s="55">
        <v>19997</v>
      </c>
      <c r="FG20004" s="55" t="s">
        <v>1250</v>
      </c>
      <c r="FH20004" s="55" t="s">
        <v>1644</v>
      </c>
      <c r="FI20004" s="55">
        <v>13</v>
      </c>
      <c r="FJ20004" s="55">
        <v>260000</v>
      </c>
      <c r="FK20004" s="55" t="s">
        <v>1249</v>
      </c>
      <c r="FL20004" s="55">
        <v>0.1</v>
      </c>
    </row>
    <row r="20005" ht="14.25" customHeight="1" outlineLevel="1" spans="162:168">
      <c r="FF20005" s="55">
        <v>19998</v>
      </c>
      <c r="FG20005" s="55" t="s">
        <v>1250</v>
      </c>
      <c r="FH20005" s="55" t="s">
        <v>1644</v>
      </c>
      <c r="FI20005" s="55">
        <v>13</v>
      </c>
      <c r="FJ20005" s="55">
        <v>400000</v>
      </c>
      <c r="FK20005" s="55" t="s">
        <v>1249</v>
      </c>
      <c r="FL20005" s="55">
        <v>0.1</v>
      </c>
    </row>
    <row r="20006" ht="14.25" customHeight="1" outlineLevel="1" spans="162:168">
      <c r="FF20006" s="55">
        <v>19999</v>
      </c>
      <c r="FG20006" s="55" t="s">
        <v>1250</v>
      </c>
      <c r="FH20006" s="55" t="s">
        <v>1644</v>
      </c>
      <c r="FI20006" s="55">
        <v>13</v>
      </c>
      <c r="FJ20006" s="55">
        <v>530000</v>
      </c>
      <c r="FK20006" s="55" t="s">
        <v>1249</v>
      </c>
      <c r="FL20006" s="55">
        <v>0.1</v>
      </c>
    </row>
    <row r="20007" ht="14.25" customHeight="1" outlineLevel="1" spans="162:168">
      <c r="FF20007" s="55">
        <v>20000</v>
      </c>
      <c r="FG20007" s="55" t="s">
        <v>1250</v>
      </c>
      <c r="FH20007" s="55" t="s">
        <v>1644</v>
      </c>
      <c r="FI20007" s="55">
        <v>13</v>
      </c>
      <c r="FJ20007" s="55">
        <v>540000</v>
      </c>
      <c r="FK20007" s="55" t="s">
        <v>1249</v>
      </c>
      <c r="FL20007" s="55">
        <v>0.1</v>
      </c>
    </row>
    <row r="20008" ht="14.25" customHeight="1" outlineLevel="1" spans="162:168">
      <c r="FF20008" s="55">
        <v>20001</v>
      </c>
      <c r="FG20008" s="55" t="s">
        <v>1250</v>
      </c>
      <c r="FH20008" s="55" t="s">
        <v>1644</v>
      </c>
      <c r="FI20008" s="55">
        <v>14</v>
      </c>
      <c r="FJ20008" s="55">
        <v>0</v>
      </c>
      <c r="FK20008" s="55" t="s">
        <v>1249</v>
      </c>
      <c r="FL20008" s="55">
        <v>0.1</v>
      </c>
    </row>
    <row r="20009" ht="14.25" customHeight="1" outlineLevel="1" spans="162:168">
      <c r="FF20009" s="55">
        <v>20002</v>
      </c>
      <c r="FG20009" s="55" t="s">
        <v>1250</v>
      </c>
      <c r="FH20009" s="55" t="s">
        <v>1644</v>
      </c>
      <c r="FI20009" s="55">
        <v>14</v>
      </c>
      <c r="FJ20009" s="55">
        <v>1000</v>
      </c>
      <c r="FK20009" s="55" t="s">
        <v>1249</v>
      </c>
      <c r="FL20009" s="55">
        <v>0.1</v>
      </c>
    </row>
    <row r="20010" ht="14.25" customHeight="1" outlineLevel="1" spans="162:168">
      <c r="FF20010" s="55">
        <v>20003</v>
      </c>
      <c r="FG20010" s="55" t="s">
        <v>1250</v>
      </c>
      <c r="FH20010" s="55" t="s">
        <v>1644</v>
      </c>
      <c r="FI20010" s="55">
        <v>14</v>
      </c>
      <c r="FJ20010" s="55">
        <v>2500</v>
      </c>
      <c r="FK20010" s="55" t="s">
        <v>1249</v>
      </c>
      <c r="FL20010" s="55">
        <v>0.1</v>
      </c>
    </row>
    <row r="20011" ht="14.25" customHeight="1" outlineLevel="1" spans="162:168">
      <c r="FF20011" s="55">
        <v>20004</v>
      </c>
      <c r="FG20011" s="55" t="s">
        <v>1250</v>
      </c>
      <c r="FH20011" s="55" t="s">
        <v>1644</v>
      </c>
      <c r="FI20011" s="55">
        <v>14</v>
      </c>
      <c r="FJ20011" s="55">
        <v>5000</v>
      </c>
      <c r="FK20011" s="55" t="s">
        <v>1249</v>
      </c>
      <c r="FL20011" s="55">
        <v>0.1</v>
      </c>
    </row>
    <row r="20012" ht="14.25" customHeight="1" outlineLevel="1" spans="162:168">
      <c r="FF20012" s="55">
        <v>20005</v>
      </c>
      <c r="FG20012" s="55" t="s">
        <v>1250</v>
      </c>
      <c r="FH20012" s="55" t="s">
        <v>1644</v>
      </c>
      <c r="FI20012" s="55">
        <v>14</v>
      </c>
      <c r="FJ20012" s="55">
        <v>10000</v>
      </c>
      <c r="FK20012" s="55" t="s">
        <v>1249</v>
      </c>
      <c r="FL20012" s="55">
        <v>0.1</v>
      </c>
    </row>
    <row r="20013" ht="14.25" customHeight="1" outlineLevel="1" spans="162:168">
      <c r="FF20013" s="55">
        <v>20006</v>
      </c>
      <c r="FG20013" s="55" t="s">
        <v>1250</v>
      </c>
      <c r="FH20013" s="55" t="s">
        <v>1644</v>
      </c>
      <c r="FI20013" s="55">
        <v>14</v>
      </c>
      <c r="FJ20013" s="55">
        <v>25000</v>
      </c>
      <c r="FK20013" s="55" t="s">
        <v>1249</v>
      </c>
      <c r="FL20013" s="55">
        <v>0.1</v>
      </c>
    </row>
    <row r="20014" ht="14.25" customHeight="1" outlineLevel="1" spans="162:168">
      <c r="FF20014" s="55">
        <v>20007</v>
      </c>
      <c r="FG20014" s="55" t="s">
        <v>1250</v>
      </c>
      <c r="FH20014" s="55" t="s">
        <v>1644</v>
      </c>
      <c r="FI20014" s="55">
        <v>14</v>
      </c>
      <c r="FJ20014" s="55">
        <v>50000</v>
      </c>
      <c r="FK20014" s="55" t="s">
        <v>1249</v>
      </c>
      <c r="FL20014" s="55">
        <v>0.1</v>
      </c>
    </row>
    <row r="20015" ht="14.25" customHeight="1" outlineLevel="1" spans="162:168">
      <c r="FF20015" s="55">
        <v>20008</v>
      </c>
      <c r="FG20015" s="55" t="s">
        <v>1250</v>
      </c>
      <c r="FH20015" s="55" t="s">
        <v>1644</v>
      </c>
      <c r="FI20015" s="55">
        <v>14</v>
      </c>
      <c r="FJ20015" s="55">
        <v>80000</v>
      </c>
      <c r="FK20015" s="55" t="s">
        <v>1249</v>
      </c>
      <c r="FL20015" s="55">
        <v>0.1</v>
      </c>
    </row>
    <row r="20016" ht="14.25" customHeight="1" outlineLevel="1" spans="162:168">
      <c r="FF20016" s="55">
        <v>20009</v>
      </c>
      <c r="FG20016" s="55" t="s">
        <v>1250</v>
      </c>
      <c r="FH20016" s="55" t="s">
        <v>1644</v>
      </c>
      <c r="FI20016" s="55">
        <v>14</v>
      </c>
      <c r="FJ20016" s="55">
        <v>130000</v>
      </c>
      <c r="FK20016" s="55" t="s">
        <v>1249</v>
      </c>
      <c r="FL20016" s="55">
        <v>0.1</v>
      </c>
    </row>
    <row r="20017" ht="14.25" customHeight="1" outlineLevel="1" spans="162:168">
      <c r="FF20017" s="55">
        <v>20010</v>
      </c>
      <c r="FG20017" s="55" t="s">
        <v>1250</v>
      </c>
      <c r="FH20017" s="55" t="s">
        <v>1644</v>
      </c>
      <c r="FI20017" s="55">
        <v>14</v>
      </c>
      <c r="FJ20017" s="55">
        <v>260000</v>
      </c>
      <c r="FK20017" s="55" t="s">
        <v>1249</v>
      </c>
      <c r="FL20017" s="55">
        <v>0.1</v>
      </c>
    </row>
    <row r="20018" ht="14.25" customHeight="1" outlineLevel="1" spans="162:168">
      <c r="FF20018" s="55">
        <v>20011</v>
      </c>
      <c r="FG20018" s="55" t="s">
        <v>1250</v>
      </c>
      <c r="FH20018" s="55" t="s">
        <v>1644</v>
      </c>
      <c r="FI20018" s="55">
        <v>14</v>
      </c>
      <c r="FJ20018" s="55">
        <v>400000</v>
      </c>
      <c r="FK20018" s="55" t="s">
        <v>1249</v>
      </c>
      <c r="FL20018" s="55">
        <v>0.1</v>
      </c>
    </row>
    <row r="20019" ht="14.25" customHeight="1" outlineLevel="1" spans="162:168">
      <c r="FF20019" s="55">
        <v>20012</v>
      </c>
      <c r="FG20019" s="55" t="s">
        <v>1250</v>
      </c>
      <c r="FH20019" s="55" t="s">
        <v>1644</v>
      </c>
      <c r="FI20019" s="55">
        <v>14</v>
      </c>
      <c r="FJ20019" s="55">
        <v>530000</v>
      </c>
      <c r="FK20019" s="55" t="s">
        <v>1249</v>
      </c>
      <c r="FL20019" s="55">
        <v>0.1</v>
      </c>
    </row>
    <row r="20020" ht="14.25" customHeight="1" outlineLevel="1" spans="162:168">
      <c r="FF20020" s="55">
        <v>20013</v>
      </c>
      <c r="FG20020" s="55" t="s">
        <v>1250</v>
      </c>
      <c r="FH20020" s="55" t="s">
        <v>1644</v>
      </c>
      <c r="FI20020" s="55">
        <v>14</v>
      </c>
      <c r="FJ20020" s="55">
        <v>540000</v>
      </c>
      <c r="FK20020" s="55" t="s">
        <v>1249</v>
      </c>
      <c r="FL20020" s="55">
        <v>0.1</v>
      </c>
    </row>
    <row r="20021" ht="14.25" customHeight="1" outlineLevel="1" spans="162:168">
      <c r="FF20021" s="55">
        <v>20014</v>
      </c>
      <c r="FG20021" s="55" t="s">
        <v>1250</v>
      </c>
      <c r="FH20021" s="55" t="s">
        <v>1644</v>
      </c>
      <c r="FI20021" s="55">
        <v>15</v>
      </c>
      <c r="FJ20021" s="55">
        <v>0</v>
      </c>
      <c r="FK20021" s="55" t="s">
        <v>1249</v>
      </c>
      <c r="FL20021" s="55">
        <v>0.1</v>
      </c>
    </row>
    <row r="20022" ht="14.25" customHeight="1" outlineLevel="1" spans="162:168">
      <c r="FF20022" s="55">
        <v>20015</v>
      </c>
      <c r="FG20022" s="55" t="s">
        <v>1250</v>
      </c>
      <c r="FH20022" s="55" t="s">
        <v>1644</v>
      </c>
      <c r="FI20022" s="55">
        <v>15</v>
      </c>
      <c r="FJ20022" s="55">
        <v>1000</v>
      </c>
      <c r="FK20022" s="55" t="s">
        <v>1249</v>
      </c>
      <c r="FL20022" s="55">
        <v>0.1</v>
      </c>
    </row>
    <row r="20023" ht="14.25" customHeight="1" outlineLevel="1" spans="162:168">
      <c r="FF20023" s="55">
        <v>20016</v>
      </c>
      <c r="FG20023" s="55" t="s">
        <v>1250</v>
      </c>
      <c r="FH20023" s="55" t="s">
        <v>1644</v>
      </c>
      <c r="FI20023" s="55">
        <v>15</v>
      </c>
      <c r="FJ20023" s="55">
        <v>2500</v>
      </c>
      <c r="FK20023" s="55" t="s">
        <v>1249</v>
      </c>
      <c r="FL20023" s="55">
        <v>0.1</v>
      </c>
    </row>
    <row r="20024" ht="14.25" customHeight="1" outlineLevel="1" spans="162:168">
      <c r="FF20024" s="55">
        <v>20017</v>
      </c>
      <c r="FG20024" s="55" t="s">
        <v>1250</v>
      </c>
      <c r="FH20024" s="55" t="s">
        <v>1644</v>
      </c>
      <c r="FI20024" s="55">
        <v>15</v>
      </c>
      <c r="FJ20024" s="55">
        <v>5000</v>
      </c>
      <c r="FK20024" s="55" t="s">
        <v>1249</v>
      </c>
      <c r="FL20024" s="55">
        <v>0.1</v>
      </c>
    </row>
    <row r="20025" ht="14.25" customHeight="1" outlineLevel="1" spans="162:168">
      <c r="FF20025" s="55">
        <v>20018</v>
      </c>
      <c r="FG20025" s="55" t="s">
        <v>1250</v>
      </c>
      <c r="FH20025" s="55" t="s">
        <v>1644</v>
      </c>
      <c r="FI20025" s="55">
        <v>15</v>
      </c>
      <c r="FJ20025" s="55">
        <v>10000</v>
      </c>
      <c r="FK20025" s="55" t="s">
        <v>1249</v>
      </c>
      <c r="FL20025" s="55">
        <v>0.1</v>
      </c>
    </row>
    <row r="20026" ht="14.25" customHeight="1" outlineLevel="1" spans="162:168">
      <c r="FF20026" s="55">
        <v>20019</v>
      </c>
      <c r="FG20026" s="55" t="s">
        <v>1250</v>
      </c>
      <c r="FH20026" s="55" t="s">
        <v>1644</v>
      </c>
      <c r="FI20026" s="55">
        <v>15</v>
      </c>
      <c r="FJ20026" s="55">
        <v>25000</v>
      </c>
      <c r="FK20026" s="55" t="s">
        <v>1249</v>
      </c>
      <c r="FL20026" s="55">
        <v>0.1</v>
      </c>
    </row>
    <row r="20027" ht="14.25" customHeight="1" outlineLevel="1" spans="162:168">
      <c r="FF20027" s="55">
        <v>20020</v>
      </c>
      <c r="FG20027" s="55" t="s">
        <v>1250</v>
      </c>
      <c r="FH20027" s="55" t="s">
        <v>1644</v>
      </c>
      <c r="FI20027" s="55">
        <v>15</v>
      </c>
      <c r="FJ20027" s="55">
        <v>50000</v>
      </c>
      <c r="FK20027" s="55" t="s">
        <v>1249</v>
      </c>
      <c r="FL20027" s="55">
        <v>0.1</v>
      </c>
    </row>
    <row r="20028" ht="14.25" customHeight="1" outlineLevel="1" spans="162:168">
      <c r="FF20028" s="55">
        <v>20021</v>
      </c>
      <c r="FG20028" s="55" t="s">
        <v>1250</v>
      </c>
      <c r="FH20028" s="55" t="s">
        <v>1644</v>
      </c>
      <c r="FI20028" s="55">
        <v>15</v>
      </c>
      <c r="FJ20028" s="55">
        <v>80000</v>
      </c>
      <c r="FK20028" s="55" t="s">
        <v>1249</v>
      </c>
      <c r="FL20028" s="55">
        <v>0.1</v>
      </c>
    </row>
    <row r="20029" ht="14.25" customHeight="1" outlineLevel="1" spans="162:168">
      <c r="FF20029" s="55">
        <v>20022</v>
      </c>
      <c r="FG20029" s="55" t="s">
        <v>1250</v>
      </c>
      <c r="FH20029" s="55" t="s">
        <v>1644</v>
      </c>
      <c r="FI20029" s="55">
        <v>15</v>
      </c>
      <c r="FJ20029" s="55">
        <v>130000</v>
      </c>
      <c r="FK20029" s="55" t="s">
        <v>1249</v>
      </c>
      <c r="FL20029" s="55">
        <v>0.1</v>
      </c>
    </row>
    <row r="20030" ht="14.25" customHeight="1" outlineLevel="1" spans="162:168">
      <c r="FF20030" s="55">
        <v>20023</v>
      </c>
      <c r="FG20030" s="55" t="s">
        <v>1250</v>
      </c>
      <c r="FH20030" s="55" t="s">
        <v>1644</v>
      </c>
      <c r="FI20030" s="55">
        <v>15</v>
      </c>
      <c r="FJ20030" s="55">
        <v>260000</v>
      </c>
      <c r="FK20030" s="55" t="s">
        <v>1249</v>
      </c>
      <c r="FL20030" s="55">
        <v>0.1</v>
      </c>
    </row>
    <row r="20031" ht="14.25" customHeight="1" outlineLevel="1" spans="162:168">
      <c r="FF20031" s="55">
        <v>20024</v>
      </c>
      <c r="FG20031" s="55" t="s">
        <v>1250</v>
      </c>
      <c r="FH20031" s="55" t="s">
        <v>1644</v>
      </c>
      <c r="FI20031" s="55">
        <v>15</v>
      </c>
      <c r="FJ20031" s="55">
        <v>400000</v>
      </c>
      <c r="FK20031" s="55" t="s">
        <v>1249</v>
      </c>
      <c r="FL20031" s="55">
        <v>0.1</v>
      </c>
    </row>
    <row r="20032" ht="14.25" customHeight="1" outlineLevel="1" spans="162:168">
      <c r="FF20032" s="55">
        <v>20025</v>
      </c>
      <c r="FG20032" s="55" t="s">
        <v>1250</v>
      </c>
      <c r="FH20032" s="55" t="s">
        <v>1644</v>
      </c>
      <c r="FI20032" s="55">
        <v>15</v>
      </c>
      <c r="FJ20032" s="55">
        <v>530000</v>
      </c>
      <c r="FK20032" s="55" t="s">
        <v>1249</v>
      </c>
      <c r="FL20032" s="55">
        <v>0.1</v>
      </c>
    </row>
    <row r="20033" ht="14.25" customHeight="1" outlineLevel="1" spans="162:168">
      <c r="FF20033" s="55">
        <v>20026</v>
      </c>
      <c r="FG20033" s="55" t="s">
        <v>1250</v>
      </c>
      <c r="FH20033" s="55" t="s">
        <v>1644</v>
      </c>
      <c r="FI20033" s="55">
        <v>15</v>
      </c>
      <c r="FJ20033" s="55">
        <v>540000</v>
      </c>
      <c r="FK20033" s="55" t="s">
        <v>1249</v>
      </c>
      <c r="FL20033" s="55">
        <v>0.1</v>
      </c>
    </row>
    <row r="20034" ht="14.25" customHeight="1" outlineLevel="1" spans="162:168">
      <c r="FF20034" s="55">
        <v>20027</v>
      </c>
      <c r="FG20034" s="55" t="s">
        <v>1250</v>
      </c>
      <c r="FH20034" s="55" t="s">
        <v>1644</v>
      </c>
      <c r="FI20034" s="55">
        <v>2</v>
      </c>
      <c r="FJ20034" s="55">
        <v>0</v>
      </c>
      <c r="FK20034" s="55" t="s">
        <v>1249</v>
      </c>
      <c r="FL20034" s="55">
        <v>0.1</v>
      </c>
    </row>
    <row r="20035" ht="14.25" customHeight="1" outlineLevel="1" spans="162:168">
      <c r="FF20035" s="55">
        <v>20028</v>
      </c>
      <c r="FG20035" s="55" t="s">
        <v>1250</v>
      </c>
      <c r="FH20035" s="55" t="s">
        <v>1644</v>
      </c>
      <c r="FI20035" s="55">
        <v>2</v>
      </c>
      <c r="FJ20035" s="55">
        <v>1000</v>
      </c>
      <c r="FK20035" s="55" t="s">
        <v>1249</v>
      </c>
      <c r="FL20035" s="55">
        <v>0.1</v>
      </c>
    </row>
    <row r="20036" ht="14.25" customHeight="1" outlineLevel="1" spans="162:168">
      <c r="FF20036" s="55">
        <v>20029</v>
      </c>
      <c r="FG20036" s="55" t="s">
        <v>1250</v>
      </c>
      <c r="FH20036" s="55" t="s">
        <v>1644</v>
      </c>
      <c r="FI20036" s="55">
        <v>2</v>
      </c>
      <c r="FJ20036" s="55">
        <v>2500</v>
      </c>
      <c r="FK20036" s="55" t="s">
        <v>1249</v>
      </c>
      <c r="FL20036" s="55">
        <v>0.1</v>
      </c>
    </row>
    <row r="20037" ht="14.25" customHeight="1" outlineLevel="1" spans="162:168">
      <c r="FF20037" s="55">
        <v>20030</v>
      </c>
      <c r="FG20037" s="55" t="s">
        <v>1250</v>
      </c>
      <c r="FH20037" s="55" t="s">
        <v>1644</v>
      </c>
      <c r="FI20037" s="55">
        <v>2</v>
      </c>
      <c r="FJ20037" s="55">
        <v>5000</v>
      </c>
      <c r="FK20037" s="55" t="s">
        <v>1249</v>
      </c>
      <c r="FL20037" s="55">
        <v>0.1</v>
      </c>
    </row>
    <row r="20038" ht="14.25" customHeight="1" outlineLevel="1" spans="162:168">
      <c r="FF20038" s="55">
        <v>20031</v>
      </c>
      <c r="FG20038" s="55" t="s">
        <v>1250</v>
      </c>
      <c r="FH20038" s="55" t="s">
        <v>1644</v>
      </c>
      <c r="FI20038" s="55">
        <v>2</v>
      </c>
      <c r="FJ20038" s="55">
        <v>10000</v>
      </c>
      <c r="FK20038" s="55" t="s">
        <v>1249</v>
      </c>
      <c r="FL20038" s="55">
        <v>0.1</v>
      </c>
    </row>
    <row r="20039" ht="14.25" customHeight="1" outlineLevel="1" spans="162:168">
      <c r="FF20039" s="55">
        <v>20032</v>
      </c>
      <c r="FG20039" s="55" t="s">
        <v>1250</v>
      </c>
      <c r="FH20039" s="55" t="s">
        <v>1644</v>
      </c>
      <c r="FI20039" s="55">
        <v>2</v>
      </c>
      <c r="FJ20039" s="55">
        <v>25000</v>
      </c>
      <c r="FK20039" s="55" t="s">
        <v>1249</v>
      </c>
      <c r="FL20039" s="55">
        <v>0.1</v>
      </c>
    </row>
    <row r="20040" ht="14.25" customHeight="1" outlineLevel="1" spans="162:168">
      <c r="FF20040" s="55">
        <v>20033</v>
      </c>
      <c r="FG20040" s="55" t="s">
        <v>1250</v>
      </c>
      <c r="FH20040" s="55" t="s">
        <v>1644</v>
      </c>
      <c r="FI20040" s="55">
        <v>2</v>
      </c>
      <c r="FJ20040" s="55">
        <v>50000</v>
      </c>
      <c r="FK20040" s="55" t="s">
        <v>1249</v>
      </c>
      <c r="FL20040" s="55">
        <v>0.1</v>
      </c>
    </row>
    <row r="20041" ht="14.25" customHeight="1" outlineLevel="1" spans="162:168">
      <c r="FF20041" s="55">
        <v>20034</v>
      </c>
      <c r="FG20041" s="55" t="s">
        <v>1250</v>
      </c>
      <c r="FH20041" s="55" t="s">
        <v>1644</v>
      </c>
      <c r="FI20041" s="55">
        <v>2</v>
      </c>
      <c r="FJ20041" s="55">
        <v>80000</v>
      </c>
      <c r="FK20041" s="55" t="s">
        <v>1249</v>
      </c>
      <c r="FL20041" s="55">
        <v>0.1</v>
      </c>
    </row>
    <row r="20042" ht="14.25" customHeight="1" outlineLevel="1" spans="162:168">
      <c r="FF20042" s="55">
        <v>20035</v>
      </c>
      <c r="FG20042" s="55" t="s">
        <v>1250</v>
      </c>
      <c r="FH20042" s="55" t="s">
        <v>1644</v>
      </c>
      <c r="FI20042" s="55">
        <v>2</v>
      </c>
      <c r="FJ20042" s="55">
        <v>130000</v>
      </c>
      <c r="FK20042" s="55" t="s">
        <v>1249</v>
      </c>
      <c r="FL20042" s="55">
        <v>0.1</v>
      </c>
    </row>
    <row r="20043" ht="14.25" customHeight="1" outlineLevel="1" spans="162:168">
      <c r="FF20043" s="55">
        <v>20036</v>
      </c>
      <c r="FG20043" s="55" t="s">
        <v>1250</v>
      </c>
      <c r="FH20043" s="55" t="s">
        <v>1644</v>
      </c>
      <c r="FI20043" s="55">
        <v>2</v>
      </c>
      <c r="FJ20043" s="55">
        <v>260000</v>
      </c>
      <c r="FK20043" s="55" t="s">
        <v>1249</v>
      </c>
      <c r="FL20043" s="55">
        <v>0.1</v>
      </c>
    </row>
    <row r="20044" ht="14.25" customHeight="1" outlineLevel="1" spans="162:168">
      <c r="FF20044" s="55">
        <v>20037</v>
      </c>
      <c r="FG20044" s="55" t="s">
        <v>1250</v>
      </c>
      <c r="FH20044" s="55" t="s">
        <v>1644</v>
      </c>
      <c r="FI20044" s="55">
        <v>2</v>
      </c>
      <c r="FJ20044" s="55">
        <v>400000</v>
      </c>
      <c r="FK20044" s="55" t="s">
        <v>1249</v>
      </c>
      <c r="FL20044" s="55">
        <v>0.1</v>
      </c>
    </row>
    <row r="20045" ht="14.25" customHeight="1" outlineLevel="1" spans="162:168">
      <c r="FF20045" s="55">
        <v>20038</v>
      </c>
      <c r="FG20045" s="55" t="s">
        <v>1250</v>
      </c>
      <c r="FH20045" s="55" t="s">
        <v>1644</v>
      </c>
      <c r="FI20045" s="55">
        <v>2</v>
      </c>
      <c r="FJ20045" s="55">
        <v>530000</v>
      </c>
      <c r="FK20045" s="55" t="s">
        <v>1249</v>
      </c>
      <c r="FL20045" s="55">
        <v>0.1</v>
      </c>
    </row>
    <row r="20046" ht="14.25" customHeight="1" outlineLevel="1" spans="162:168">
      <c r="FF20046" s="55">
        <v>20039</v>
      </c>
      <c r="FG20046" s="55" t="s">
        <v>1250</v>
      </c>
      <c r="FH20046" s="55" t="s">
        <v>1644</v>
      </c>
      <c r="FI20046" s="55">
        <v>2</v>
      </c>
      <c r="FJ20046" s="55">
        <v>540000</v>
      </c>
      <c r="FK20046" s="55" t="s">
        <v>1249</v>
      </c>
      <c r="FL20046" s="55">
        <v>0.1</v>
      </c>
    </row>
    <row r="20047" ht="14.25" customHeight="1" outlineLevel="1" spans="162:168">
      <c r="FF20047" s="55">
        <v>20040</v>
      </c>
      <c r="FG20047" s="55" t="s">
        <v>1250</v>
      </c>
      <c r="FH20047" s="55" t="s">
        <v>1644</v>
      </c>
      <c r="FI20047" s="55">
        <v>3</v>
      </c>
      <c r="FJ20047" s="55">
        <v>0</v>
      </c>
      <c r="FK20047" s="55" t="s">
        <v>1249</v>
      </c>
      <c r="FL20047" s="55">
        <v>0.1</v>
      </c>
    </row>
    <row r="20048" ht="14.25" customHeight="1" outlineLevel="1" spans="162:168">
      <c r="FF20048" s="55">
        <v>20041</v>
      </c>
      <c r="FG20048" s="55" t="s">
        <v>1250</v>
      </c>
      <c r="FH20048" s="55" t="s">
        <v>1644</v>
      </c>
      <c r="FI20048" s="55">
        <v>3</v>
      </c>
      <c r="FJ20048" s="55">
        <v>1000</v>
      </c>
      <c r="FK20048" s="55" t="s">
        <v>1249</v>
      </c>
      <c r="FL20048" s="55">
        <v>0.1</v>
      </c>
    </row>
    <row r="20049" ht="14.25" customHeight="1" outlineLevel="1" spans="162:168">
      <c r="FF20049" s="55">
        <v>20042</v>
      </c>
      <c r="FG20049" s="55" t="s">
        <v>1250</v>
      </c>
      <c r="FH20049" s="55" t="s">
        <v>1644</v>
      </c>
      <c r="FI20049" s="55">
        <v>3</v>
      </c>
      <c r="FJ20049" s="55">
        <v>2500</v>
      </c>
      <c r="FK20049" s="55" t="s">
        <v>1249</v>
      </c>
      <c r="FL20049" s="55">
        <v>0.1</v>
      </c>
    </row>
    <row r="20050" ht="14.25" customHeight="1" outlineLevel="1" spans="162:168">
      <c r="FF20050" s="55">
        <v>20043</v>
      </c>
      <c r="FG20050" s="55" t="s">
        <v>1250</v>
      </c>
      <c r="FH20050" s="55" t="s">
        <v>1644</v>
      </c>
      <c r="FI20050" s="55">
        <v>3</v>
      </c>
      <c r="FJ20050" s="55">
        <v>5000</v>
      </c>
      <c r="FK20050" s="55" t="s">
        <v>1249</v>
      </c>
      <c r="FL20050" s="55">
        <v>0.1</v>
      </c>
    </row>
    <row r="20051" ht="14.25" customHeight="1" outlineLevel="1" spans="162:168">
      <c r="FF20051" s="55">
        <v>20044</v>
      </c>
      <c r="FG20051" s="55" t="s">
        <v>1250</v>
      </c>
      <c r="FH20051" s="55" t="s">
        <v>1644</v>
      </c>
      <c r="FI20051" s="55">
        <v>3</v>
      </c>
      <c r="FJ20051" s="55">
        <v>10000</v>
      </c>
      <c r="FK20051" s="55" t="s">
        <v>1249</v>
      </c>
      <c r="FL20051" s="55">
        <v>0.1</v>
      </c>
    </row>
    <row r="20052" ht="14.25" customHeight="1" outlineLevel="1" spans="162:168">
      <c r="FF20052" s="55">
        <v>20045</v>
      </c>
      <c r="FG20052" s="55" t="s">
        <v>1250</v>
      </c>
      <c r="FH20052" s="55" t="s">
        <v>1644</v>
      </c>
      <c r="FI20052" s="55">
        <v>3</v>
      </c>
      <c r="FJ20052" s="55">
        <v>25000</v>
      </c>
      <c r="FK20052" s="55" t="s">
        <v>1249</v>
      </c>
      <c r="FL20052" s="55">
        <v>0.1</v>
      </c>
    </row>
    <row r="20053" ht="14.25" customHeight="1" outlineLevel="1" spans="162:168">
      <c r="FF20053" s="55">
        <v>20046</v>
      </c>
      <c r="FG20053" s="55" t="s">
        <v>1250</v>
      </c>
      <c r="FH20053" s="55" t="s">
        <v>1644</v>
      </c>
      <c r="FI20053" s="55">
        <v>3</v>
      </c>
      <c r="FJ20053" s="55">
        <v>50000</v>
      </c>
      <c r="FK20053" s="55" t="s">
        <v>1249</v>
      </c>
      <c r="FL20053" s="55">
        <v>0.1</v>
      </c>
    </row>
    <row r="20054" ht="14.25" customHeight="1" outlineLevel="1" spans="162:168">
      <c r="FF20054" s="55">
        <v>20047</v>
      </c>
      <c r="FG20054" s="55" t="s">
        <v>1250</v>
      </c>
      <c r="FH20054" s="55" t="s">
        <v>1644</v>
      </c>
      <c r="FI20054" s="55">
        <v>3</v>
      </c>
      <c r="FJ20054" s="55">
        <v>80000</v>
      </c>
      <c r="FK20054" s="55" t="s">
        <v>1249</v>
      </c>
      <c r="FL20054" s="55">
        <v>0.1</v>
      </c>
    </row>
    <row r="20055" ht="14.25" customHeight="1" outlineLevel="1" spans="162:168">
      <c r="FF20055" s="55">
        <v>20048</v>
      </c>
      <c r="FG20055" s="55" t="s">
        <v>1250</v>
      </c>
      <c r="FH20055" s="55" t="s">
        <v>1644</v>
      </c>
      <c r="FI20055" s="55">
        <v>3</v>
      </c>
      <c r="FJ20055" s="55">
        <v>130000</v>
      </c>
      <c r="FK20055" s="55" t="s">
        <v>1249</v>
      </c>
      <c r="FL20055" s="55">
        <v>0.1</v>
      </c>
    </row>
    <row r="20056" ht="14.25" customHeight="1" outlineLevel="1" spans="162:168">
      <c r="FF20056" s="55">
        <v>20049</v>
      </c>
      <c r="FG20056" s="55" t="s">
        <v>1250</v>
      </c>
      <c r="FH20056" s="55" t="s">
        <v>1644</v>
      </c>
      <c r="FI20056" s="55">
        <v>3</v>
      </c>
      <c r="FJ20056" s="55">
        <v>260000</v>
      </c>
      <c r="FK20056" s="55" t="s">
        <v>1249</v>
      </c>
      <c r="FL20056" s="55">
        <v>0.1</v>
      </c>
    </row>
    <row r="20057" ht="14.25" customHeight="1" outlineLevel="1" spans="162:168">
      <c r="FF20057" s="55">
        <v>20050</v>
      </c>
      <c r="FG20057" s="55" t="s">
        <v>1250</v>
      </c>
      <c r="FH20057" s="55" t="s">
        <v>1644</v>
      </c>
      <c r="FI20057" s="55">
        <v>3</v>
      </c>
      <c r="FJ20057" s="55">
        <v>400000</v>
      </c>
      <c r="FK20057" s="55" t="s">
        <v>1249</v>
      </c>
      <c r="FL20057" s="55">
        <v>0.1</v>
      </c>
    </row>
    <row r="20058" ht="14.25" customHeight="1" outlineLevel="1" spans="162:168">
      <c r="FF20058" s="55">
        <v>20051</v>
      </c>
      <c r="FG20058" s="55" t="s">
        <v>1250</v>
      </c>
      <c r="FH20058" s="55" t="s">
        <v>1644</v>
      </c>
      <c r="FI20058" s="55">
        <v>3</v>
      </c>
      <c r="FJ20058" s="55">
        <v>530000</v>
      </c>
      <c r="FK20058" s="55" t="s">
        <v>1249</v>
      </c>
      <c r="FL20058" s="55">
        <v>0.1</v>
      </c>
    </row>
    <row r="20059" ht="14.25" customHeight="1" outlineLevel="1" spans="162:168">
      <c r="FF20059" s="55">
        <v>20052</v>
      </c>
      <c r="FG20059" s="55" t="s">
        <v>1250</v>
      </c>
      <c r="FH20059" s="55" t="s">
        <v>1644</v>
      </c>
      <c r="FI20059" s="55">
        <v>3</v>
      </c>
      <c r="FJ20059" s="55">
        <v>540000</v>
      </c>
      <c r="FK20059" s="55" t="s">
        <v>1249</v>
      </c>
      <c r="FL20059" s="55">
        <v>0.1</v>
      </c>
    </row>
    <row r="20060" ht="14.25" customHeight="1" outlineLevel="1" spans="162:168">
      <c r="FF20060" s="55">
        <v>20053</v>
      </c>
      <c r="FG20060" s="55" t="s">
        <v>1250</v>
      </c>
      <c r="FH20060" s="55" t="s">
        <v>1644</v>
      </c>
      <c r="FI20060" s="55">
        <v>4</v>
      </c>
      <c r="FJ20060" s="55">
        <v>0</v>
      </c>
      <c r="FK20060" s="55" t="s">
        <v>1249</v>
      </c>
      <c r="FL20060" s="55">
        <v>0.1</v>
      </c>
    </row>
    <row r="20061" ht="14.25" customHeight="1" outlineLevel="1" spans="162:168">
      <c r="FF20061" s="55">
        <v>20054</v>
      </c>
      <c r="FG20061" s="55" t="s">
        <v>1250</v>
      </c>
      <c r="FH20061" s="55" t="s">
        <v>1644</v>
      </c>
      <c r="FI20061" s="55">
        <v>4</v>
      </c>
      <c r="FJ20061" s="55">
        <v>1000</v>
      </c>
      <c r="FK20061" s="55" t="s">
        <v>1249</v>
      </c>
      <c r="FL20061" s="55">
        <v>0.1</v>
      </c>
    </row>
    <row r="20062" ht="14.25" customHeight="1" outlineLevel="1" spans="162:168">
      <c r="FF20062" s="55">
        <v>20055</v>
      </c>
      <c r="FG20062" s="55" t="s">
        <v>1250</v>
      </c>
      <c r="FH20062" s="55" t="s">
        <v>1644</v>
      </c>
      <c r="FI20062" s="55">
        <v>4</v>
      </c>
      <c r="FJ20062" s="55">
        <v>2500</v>
      </c>
      <c r="FK20062" s="55" t="s">
        <v>1249</v>
      </c>
      <c r="FL20062" s="55">
        <v>0.1</v>
      </c>
    </row>
    <row r="20063" ht="14.25" customHeight="1" outlineLevel="1" spans="162:168">
      <c r="FF20063" s="55">
        <v>20056</v>
      </c>
      <c r="FG20063" s="55" t="s">
        <v>1250</v>
      </c>
      <c r="FH20063" s="55" t="s">
        <v>1644</v>
      </c>
      <c r="FI20063" s="55">
        <v>4</v>
      </c>
      <c r="FJ20063" s="55">
        <v>5000</v>
      </c>
      <c r="FK20063" s="55" t="s">
        <v>1249</v>
      </c>
      <c r="FL20063" s="55">
        <v>0.1</v>
      </c>
    </row>
    <row r="20064" ht="14.25" customHeight="1" outlineLevel="1" spans="162:168">
      <c r="FF20064" s="55">
        <v>20057</v>
      </c>
      <c r="FG20064" s="55" t="s">
        <v>1250</v>
      </c>
      <c r="FH20064" s="55" t="s">
        <v>1644</v>
      </c>
      <c r="FI20064" s="55">
        <v>4</v>
      </c>
      <c r="FJ20064" s="55">
        <v>10000</v>
      </c>
      <c r="FK20064" s="55" t="s">
        <v>1249</v>
      </c>
      <c r="FL20064" s="55">
        <v>0.1</v>
      </c>
    </row>
    <row r="20065" ht="14.25" customHeight="1" outlineLevel="1" spans="162:168">
      <c r="FF20065" s="55">
        <v>20058</v>
      </c>
      <c r="FG20065" s="55" t="s">
        <v>1250</v>
      </c>
      <c r="FH20065" s="55" t="s">
        <v>1644</v>
      </c>
      <c r="FI20065" s="55">
        <v>4</v>
      </c>
      <c r="FJ20065" s="55">
        <v>25000</v>
      </c>
      <c r="FK20065" s="55" t="s">
        <v>1249</v>
      </c>
      <c r="FL20065" s="55">
        <v>0.1</v>
      </c>
    </row>
    <row r="20066" ht="14.25" customHeight="1" outlineLevel="1" spans="162:168">
      <c r="FF20066" s="55">
        <v>20059</v>
      </c>
      <c r="FG20066" s="55" t="s">
        <v>1250</v>
      </c>
      <c r="FH20066" s="55" t="s">
        <v>1644</v>
      </c>
      <c r="FI20066" s="55">
        <v>4</v>
      </c>
      <c r="FJ20066" s="55">
        <v>50000</v>
      </c>
      <c r="FK20066" s="55" t="s">
        <v>1249</v>
      </c>
      <c r="FL20066" s="55">
        <v>0.1</v>
      </c>
    </row>
    <row r="20067" ht="14.25" customHeight="1" outlineLevel="1" spans="162:168">
      <c r="FF20067" s="55">
        <v>20060</v>
      </c>
      <c r="FG20067" s="55" t="s">
        <v>1250</v>
      </c>
      <c r="FH20067" s="55" t="s">
        <v>1644</v>
      </c>
      <c r="FI20067" s="55">
        <v>4</v>
      </c>
      <c r="FJ20067" s="55">
        <v>80000</v>
      </c>
      <c r="FK20067" s="55" t="s">
        <v>1249</v>
      </c>
      <c r="FL20067" s="55">
        <v>0.1</v>
      </c>
    </row>
    <row r="20068" ht="14.25" customHeight="1" outlineLevel="1" spans="162:168">
      <c r="FF20068" s="55">
        <v>20061</v>
      </c>
      <c r="FG20068" s="55" t="s">
        <v>1250</v>
      </c>
      <c r="FH20068" s="55" t="s">
        <v>1644</v>
      </c>
      <c r="FI20068" s="55">
        <v>4</v>
      </c>
      <c r="FJ20068" s="55">
        <v>130000</v>
      </c>
      <c r="FK20068" s="55" t="s">
        <v>1249</v>
      </c>
      <c r="FL20068" s="55">
        <v>0.1</v>
      </c>
    </row>
    <row r="20069" ht="14.25" customHeight="1" outlineLevel="1" spans="162:168">
      <c r="FF20069" s="55">
        <v>20062</v>
      </c>
      <c r="FG20069" s="55" t="s">
        <v>1250</v>
      </c>
      <c r="FH20069" s="55" t="s">
        <v>1644</v>
      </c>
      <c r="FI20069" s="55">
        <v>4</v>
      </c>
      <c r="FJ20069" s="55">
        <v>260000</v>
      </c>
      <c r="FK20069" s="55" t="s">
        <v>1249</v>
      </c>
      <c r="FL20069" s="55">
        <v>0.1</v>
      </c>
    </row>
    <row r="20070" ht="14.25" customHeight="1" outlineLevel="1" spans="162:168">
      <c r="FF20070" s="55">
        <v>20063</v>
      </c>
      <c r="FG20070" s="55" t="s">
        <v>1250</v>
      </c>
      <c r="FH20070" s="55" t="s">
        <v>1644</v>
      </c>
      <c r="FI20070" s="55">
        <v>4</v>
      </c>
      <c r="FJ20070" s="55">
        <v>400000</v>
      </c>
      <c r="FK20070" s="55" t="s">
        <v>1249</v>
      </c>
      <c r="FL20070" s="55">
        <v>0.1</v>
      </c>
    </row>
    <row r="20071" ht="14.25" customHeight="1" outlineLevel="1" spans="162:168">
      <c r="FF20071" s="55">
        <v>20064</v>
      </c>
      <c r="FG20071" s="55" t="s">
        <v>1250</v>
      </c>
      <c r="FH20071" s="55" t="s">
        <v>1644</v>
      </c>
      <c r="FI20071" s="55">
        <v>4</v>
      </c>
      <c r="FJ20071" s="55">
        <v>530000</v>
      </c>
      <c r="FK20071" s="55" t="s">
        <v>1249</v>
      </c>
      <c r="FL20071" s="55">
        <v>0.1</v>
      </c>
    </row>
    <row r="20072" ht="14.25" customHeight="1" outlineLevel="1" spans="162:168">
      <c r="FF20072" s="55">
        <v>20065</v>
      </c>
      <c r="FG20072" s="55" t="s">
        <v>1250</v>
      </c>
      <c r="FH20072" s="55" t="s">
        <v>1644</v>
      </c>
      <c r="FI20072" s="55">
        <v>4</v>
      </c>
      <c r="FJ20072" s="55">
        <v>540000</v>
      </c>
      <c r="FK20072" s="55" t="s">
        <v>1249</v>
      </c>
      <c r="FL20072" s="55">
        <v>0.1</v>
      </c>
    </row>
    <row r="20073" ht="14.25" customHeight="1" outlineLevel="1" spans="162:168">
      <c r="FF20073" s="55">
        <v>20066</v>
      </c>
      <c r="FG20073" s="55" t="s">
        <v>1250</v>
      </c>
      <c r="FH20073" s="55" t="s">
        <v>1644</v>
      </c>
      <c r="FI20073" s="55">
        <v>5</v>
      </c>
      <c r="FJ20073" s="55">
        <v>0</v>
      </c>
      <c r="FK20073" s="55" t="s">
        <v>1249</v>
      </c>
      <c r="FL20073" s="55">
        <v>0.1</v>
      </c>
    </row>
    <row r="20074" ht="14.25" customHeight="1" outlineLevel="1" spans="162:168">
      <c r="FF20074" s="55">
        <v>20067</v>
      </c>
      <c r="FG20074" s="55" t="s">
        <v>1250</v>
      </c>
      <c r="FH20074" s="55" t="s">
        <v>1644</v>
      </c>
      <c r="FI20074" s="55">
        <v>5</v>
      </c>
      <c r="FJ20074" s="55">
        <v>1000</v>
      </c>
      <c r="FK20074" s="55" t="s">
        <v>1249</v>
      </c>
      <c r="FL20074" s="55">
        <v>0.1</v>
      </c>
    </row>
    <row r="20075" ht="14.25" customHeight="1" outlineLevel="1" spans="162:168">
      <c r="FF20075" s="55">
        <v>20068</v>
      </c>
      <c r="FG20075" s="55" t="s">
        <v>1250</v>
      </c>
      <c r="FH20075" s="55" t="s">
        <v>1644</v>
      </c>
      <c r="FI20075" s="55">
        <v>5</v>
      </c>
      <c r="FJ20075" s="55">
        <v>2500</v>
      </c>
      <c r="FK20075" s="55" t="s">
        <v>1249</v>
      </c>
      <c r="FL20075" s="55">
        <v>0.1</v>
      </c>
    </row>
    <row r="20076" ht="14.25" customHeight="1" outlineLevel="1" spans="162:168">
      <c r="FF20076" s="55">
        <v>20069</v>
      </c>
      <c r="FG20076" s="55" t="s">
        <v>1250</v>
      </c>
      <c r="FH20076" s="55" t="s">
        <v>1644</v>
      </c>
      <c r="FI20076" s="55">
        <v>5</v>
      </c>
      <c r="FJ20076" s="55">
        <v>5000</v>
      </c>
      <c r="FK20076" s="55" t="s">
        <v>1249</v>
      </c>
      <c r="FL20076" s="55">
        <v>0.1</v>
      </c>
    </row>
    <row r="20077" ht="14.25" customHeight="1" outlineLevel="1" spans="162:168">
      <c r="FF20077" s="55">
        <v>20070</v>
      </c>
      <c r="FG20077" s="55" t="s">
        <v>1250</v>
      </c>
      <c r="FH20077" s="55" t="s">
        <v>1644</v>
      </c>
      <c r="FI20077" s="55">
        <v>5</v>
      </c>
      <c r="FJ20077" s="55">
        <v>10000</v>
      </c>
      <c r="FK20077" s="55" t="s">
        <v>1249</v>
      </c>
      <c r="FL20077" s="55">
        <v>0.1</v>
      </c>
    </row>
    <row r="20078" ht="14.25" customHeight="1" outlineLevel="1" spans="162:168">
      <c r="FF20078" s="55">
        <v>20071</v>
      </c>
      <c r="FG20078" s="55" t="s">
        <v>1250</v>
      </c>
      <c r="FH20078" s="55" t="s">
        <v>1644</v>
      </c>
      <c r="FI20078" s="55">
        <v>5</v>
      </c>
      <c r="FJ20078" s="55">
        <v>25000</v>
      </c>
      <c r="FK20078" s="55" t="s">
        <v>1249</v>
      </c>
      <c r="FL20078" s="55">
        <v>0.1</v>
      </c>
    </row>
    <row r="20079" ht="14.25" customHeight="1" outlineLevel="1" spans="162:168">
      <c r="FF20079" s="55">
        <v>20072</v>
      </c>
      <c r="FG20079" s="55" t="s">
        <v>1250</v>
      </c>
      <c r="FH20079" s="55" t="s">
        <v>1644</v>
      </c>
      <c r="FI20079" s="55">
        <v>5</v>
      </c>
      <c r="FJ20079" s="55">
        <v>50000</v>
      </c>
      <c r="FK20079" s="55" t="s">
        <v>1249</v>
      </c>
      <c r="FL20079" s="55">
        <v>0.1</v>
      </c>
    </row>
    <row r="20080" ht="14.25" customHeight="1" outlineLevel="1" spans="162:168">
      <c r="FF20080" s="55">
        <v>20073</v>
      </c>
      <c r="FG20080" s="55" t="s">
        <v>1250</v>
      </c>
      <c r="FH20080" s="55" t="s">
        <v>1644</v>
      </c>
      <c r="FI20080" s="55">
        <v>5</v>
      </c>
      <c r="FJ20080" s="55">
        <v>80000</v>
      </c>
      <c r="FK20080" s="55" t="s">
        <v>1249</v>
      </c>
      <c r="FL20080" s="55">
        <v>0.1</v>
      </c>
    </row>
    <row r="20081" ht="14.25" customHeight="1" outlineLevel="1" spans="162:168">
      <c r="FF20081" s="55">
        <v>20074</v>
      </c>
      <c r="FG20081" s="55" t="s">
        <v>1250</v>
      </c>
      <c r="FH20081" s="55" t="s">
        <v>1644</v>
      </c>
      <c r="FI20081" s="55">
        <v>5</v>
      </c>
      <c r="FJ20081" s="55">
        <v>130000</v>
      </c>
      <c r="FK20081" s="55" t="s">
        <v>1249</v>
      </c>
      <c r="FL20081" s="55">
        <v>0.1</v>
      </c>
    </row>
    <row r="20082" ht="14.25" customHeight="1" outlineLevel="1" spans="162:168">
      <c r="FF20082" s="55">
        <v>20075</v>
      </c>
      <c r="FG20082" s="55" t="s">
        <v>1250</v>
      </c>
      <c r="FH20082" s="55" t="s">
        <v>1644</v>
      </c>
      <c r="FI20082" s="55">
        <v>5</v>
      </c>
      <c r="FJ20082" s="55">
        <v>260000</v>
      </c>
      <c r="FK20082" s="55" t="s">
        <v>1249</v>
      </c>
      <c r="FL20082" s="55">
        <v>0.1</v>
      </c>
    </row>
    <row r="20083" ht="14.25" customHeight="1" outlineLevel="1" spans="162:168">
      <c r="FF20083" s="55">
        <v>20076</v>
      </c>
      <c r="FG20083" s="55" t="s">
        <v>1250</v>
      </c>
      <c r="FH20083" s="55" t="s">
        <v>1644</v>
      </c>
      <c r="FI20083" s="55">
        <v>5</v>
      </c>
      <c r="FJ20083" s="55">
        <v>400000</v>
      </c>
      <c r="FK20083" s="55" t="s">
        <v>1249</v>
      </c>
      <c r="FL20083" s="55">
        <v>0.1</v>
      </c>
    </row>
    <row r="20084" ht="14.25" customHeight="1" outlineLevel="1" spans="162:168">
      <c r="FF20084" s="55">
        <v>20077</v>
      </c>
      <c r="FG20084" s="55" t="s">
        <v>1250</v>
      </c>
      <c r="FH20084" s="55" t="s">
        <v>1644</v>
      </c>
      <c r="FI20084" s="55">
        <v>5</v>
      </c>
      <c r="FJ20084" s="55">
        <v>530000</v>
      </c>
      <c r="FK20084" s="55" t="s">
        <v>1249</v>
      </c>
      <c r="FL20084" s="55">
        <v>0.1</v>
      </c>
    </row>
    <row r="20085" ht="14.25" customHeight="1" outlineLevel="1" spans="162:168">
      <c r="FF20085" s="55">
        <v>20078</v>
      </c>
      <c r="FG20085" s="55" t="s">
        <v>1250</v>
      </c>
      <c r="FH20085" s="55" t="s">
        <v>1644</v>
      </c>
      <c r="FI20085" s="55">
        <v>5</v>
      </c>
      <c r="FJ20085" s="55">
        <v>540000</v>
      </c>
      <c r="FK20085" s="55" t="s">
        <v>1249</v>
      </c>
      <c r="FL20085" s="55">
        <v>0.1</v>
      </c>
    </row>
    <row r="20086" ht="14.25" customHeight="1" outlineLevel="1" spans="162:168">
      <c r="FF20086" s="55">
        <v>20079</v>
      </c>
      <c r="FG20086" s="55" t="s">
        <v>1250</v>
      </c>
      <c r="FH20086" s="55" t="s">
        <v>1644</v>
      </c>
      <c r="FI20086" s="55">
        <v>6</v>
      </c>
      <c r="FJ20086" s="55">
        <v>0</v>
      </c>
      <c r="FK20086" s="55" t="s">
        <v>1249</v>
      </c>
      <c r="FL20086" s="55">
        <v>0.1</v>
      </c>
    </row>
    <row r="20087" ht="14.25" customHeight="1" outlineLevel="1" spans="162:168">
      <c r="FF20087" s="55">
        <v>20080</v>
      </c>
      <c r="FG20087" s="55" t="s">
        <v>1250</v>
      </c>
      <c r="FH20087" s="55" t="s">
        <v>1644</v>
      </c>
      <c r="FI20087" s="55">
        <v>6</v>
      </c>
      <c r="FJ20087" s="55">
        <v>1000</v>
      </c>
      <c r="FK20087" s="55" t="s">
        <v>1249</v>
      </c>
      <c r="FL20087" s="55">
        <v>0.1</v>
      </c>
    </row>
    <row r="20088" ht="14.25" customHeight="1" outlineLevel="1" spans="162:168">
      <c r="FF20088" s="55">
        <v>20081</v>
      </c>
      <c r="FG20088" s="55" t="s">
        <v>1250</v>
      </c>
      <c r="FH20088" s="55" t="s">
        <v>1644</v>
      </c>
      <c r="FI20088" s="55">
        <v>6</v>
      </c>
      <c r="FJ20088" s="55">
        <v>2500</v>
      </c>
      <c r="FK20088" s="55" t="s">
        <v>1249</v>
      </c>
      <c r="FL20088" s="55">
        <v>0.1</v>
      </c>
    </row>
    <row r="20089" ht="14.25" customHeight="1" outlineLevel="1" spans="162:168">
      <c r="FF20089" s="55">
        <v>20082</v>
      </c>
      <c r="FG20089" s="55" t="s">
        <v>1250</v>
      </c>
      <c r="FH20089" s="55" t="s">
        <v>1644</v>
      </c>
      <c r="FI20089" s="55">
        <v>6</v>
      </c>
      <c r="FJ20089" s="55">
        <v>5000</v>
      </c>
      <c r="FK20089" s="55" t="s">
        <v>1249</v>
      </c>
      <c r="FL20089" s="55">
        <v>0.1</v>
      </c>
    </row>
    <row r="20090" ht="14.25" customHeight="1" outlineLevel="1" spans="162:168">
      <c r="FF20090" s="55">
        <v>20083</v>
      </c>
      <c r="FG20090" s="55" t="s">
        <v>1250</v>
      </c>
      <c r="FH20090" s="55" t="s">
        <v>1644</v>
      </c>
      <c r="FI20090" s="55">
        <v>6</v>
      </c>
      <c r="FJ20090" s="55">
        <v>10000</v>
      </c>
      <c r="FK20090" s="55" t="s">
        <v>1249</v>
      </c>
      <c r="FL20090" s="55">
        <v>0.1</v>
      </c>
    </row>
    <row r="20091" ht="14.25" customHeight="1" outlineLevel="1" spans="162:168">
      <c r="FF20091" s="55">
        <v>20084</v>
      </c>
      <c r="FG20091" s="55" t="s">
        <v>1250</v>
      </c>
      <c r="FH20091" s="55" t="s">
        <v>1644</v>
      </c>
      <c r="FI20091" s="55">
        <v>6</v>
      </c>
      <c r="FJ20091" s="55">
        <v>25000</v>
      </c>
      <c r="FK20091" s="55" t="s">
        <v>1249</v>
      </c>
      <c r="FL20091" s="55">
        <v>0.1</v>
      </c>
    </row>
    <row r="20092" ht="14.25" customHeight="1" outlineLevel="1" spans="162:168">
      <c r="FF20092" s="55">
        <v>20085</v>
      </c>
      <c r="FG20092" s="55" t="s">
        <v>1250</v>
      </c>
      <c r="FH20092" s="55" t="s">
        <v>1644</v>
      </c>
      <c r="FI20092" s="55">
        <v>6</v>
      </c>
      <c r="FJ20092" s="55">
        <v>50000</v>
      </c>
      <c r="FK20092" s="55" t="s">
        <v>1249</v>
      </c>
      <c r="FL20092" s="55">
        <v>0.1</v>
      </c>
    </row>
    <row r="20093" ht="14.25" customHeight="1" outlineLevel="1" spans="162:168">
      <c r="FF20093" s="55">
        <v>20086</v>
      </c>
      <c r="FG20093" s="55" t="s">
        <v>1250</v>
      </c>
      <c r="FH20093" s="55" t="s">
        <v>1644</v>
      </c>
      <c r="FI20093" s="55">
        <v>6</v>
      </c>
      <c r="FJ20093" s="55">
        <v>80000</v>
      </c>
      <c r="FK20093" s="55" t="s">
        <v>1249</v>
      </c>
      <c r="FL20093" s="55">
        <v>0.1</v>
      </c>
    </row>
    <row r="20094" ht="14.25" customHeight="1" outlineLevel="1" spans="162:168">
      <c r="FF20094" s="55">
        <v>20087</v>
      </c>
      <c r="FG20094" s="55" t="s">
        <v>1250</v>
      </c>
      <c r="FH20094" s="55" t="s">
        <v>1644</v>
      </c>
      <c r="FI20094" s="55">
        <v>6</v>
      </c>
      <c r="FJ20094" s="55">
        <v>130000</v>
      </c>
      <c r="FK20094" s="55" t="s">
        <v>1249</v>
      </c>
      <c r="FL20094" s="55">
        <v>0.1</v>
      </c>
    </row>
    <row r="20095" ht="14.25" customHeight="1" outlineLevel="1" spans="162:168">
      <c r="FF20095" s="55">
        <v>20088</v>
      </c>
      <c r="FG20095" s="55" t="s">
        <v>1250</v>
      </c>
      <c r="FH20095" s="55" t="s">
        <v>1644</v>
      </c>
      <c r="FI20095" s="55">
        <v>6</v>
      </c>
      <c r="FJ20095" s="55">
        <v>260000</v>
      </c>
      <c r="FK20095" s="55" t="s">
        <v>1249</v>
      </c>
      <c r="FL20095" s="55">
        <v>0.1</v>
      </c>
    </row>
    <row r="20096" ht="14.25" customHeight="1" outlineLevel="1" spans="162:168">
      <c r="FF20096" s="55">
        <v>20089</v>
      </c>
      <c r="FG20096" s="55" t="s">
        <v>1250</v>
      </c>
      <c r="FH20096" s="55" t="s">
        <v>1644</v>
      </c>
      <c r="FI20096" s="55">
        <v>6</v>
      </c>
      <c r="FJ20096" s="55">
        <v>400000</v>
      </c>
      <c r="FK20096" s="55" t="s">
        <v>1249</v>
      </c>
      <c r="FL20096" s="55">
        <v>0.1</v>
      </c>
    </row>
    <row r="20097" ht="14.25" customHeight="1" outlineLevel="1" spans="162:168">
      <c r="FF20097" s="55">
        <v>20090</v>
      </c>
      <c r="FG20097" s="55" t="s">
        <v>1250</v>
      </c>
      <c r="FH20097" s="55" t="s">
        <v>1644</v>
      </c>
      <c r="FI20097" s="55">
        <v>6</v>
      </c>
      <c r="FJ20097" s="55">
        <v>530000</v>
      </c>
      <c r="FK20097" s="55" t="s">
        <v>1249</v>
      </c>
      <c r="FL20097" s="55">
        <v>0.1</v>
      </c>
    </row>
    <row r="20098" ht="14.25" customHeight="1" outlineLevel="1" spans="162:168">
      <c r="FF20098" s="55">
        <v>20091</v>
      </c>
      <c r="FG20098" s="55" t="s">
        <v>1250</v>
      </c>
      <c r="FH20098" s="55" t="s">
        <v>1644</v>
      </c>
      <c r="FI20098" s="55">
        <v>6</v>
      </c>
      <c r="FJ20098" s="55">
        <v>540000</v>
      </c>
      <c r="FK20098" s="55" t="s">
        <v>1249</v>
      </c>
      <c r="FL20098" s="55">
        <v>0.1</v>
      </c>
    </row>
    <row r="20099" ht="14.25" customHeight="1" outlineLevel="1" spans="162:168">
      <c r="FF20099" s="55">
        <v>20092</v>
      </c>
      <c r="FG20099" s="55" t="s">
        <v>1250</v>
      </c>
      <c r="FH20099" s="55" t="s">
        <v>1644</v>
      </c>
      <c r="FI20099" s="55">
        <v>7</v>
      </c>
      <c r="FJ20099" s="55">
        <v>0</v>
      </c>
      <c r="FK20099" s="55" t="s">
        <v>1249</v>
      </c>
      <c r="FL20099" s="55">
        <v>0.1</v>
      </c>
    </row>
    <row r="20100" ht="14.25" customHeight="1" outlineLevel="1" spans="162:168">
      <c r="FF20100" s="55">
        <v>20093</v>
      </c>
      <c r="FG20100" s="55" t="s">
        <v>1250</v>
      </c>
      <c r="FH20100" s="55" t="s">
        <v>1644</v>
      </c>
      <c r="FI20100" s="55">
        <v>7</v>
      </c>
      <c r="FJ20100" s="55">
        <v>1000</v>
      </c>
      <c r="FK20100" s="55" t="s">
        <v>1249</v>
      </c>
      <c r="FL20100" s="55">
        <v>0.1</v>
      </c>
    </row>
    <row r="20101" ht="14.25" customHeight="1" outlineLevel="1" spans="162:168">
      <c r="FF20101" s="55">
        <v>20094</v>
      </c>
      <c r="FG20101" s="55" t="s">
        <v>1250</v>
      </c>
      <c r="FH20101" s="55" t="s">
        <v>1644</v>
      </c>
      <c r="FI20101" s="55">
        <v>7</v>
      </c>
      <c r="FJ20101" s="55">
        <v>2500</v>
      </c>
      <c r="FK20101" s="55" t="s">
        <v>1249</v>
      </c>
      <c r="FL20101" s="55">
        <v>0.1</v>
      </c>
    </row>
    <row r="20102" ht="14.25" customHeight="1" outlineLevel="1" spans="162:168">
      <c r="FF20102" s="55">
        <v>20095</v>
      </c>
      <c r="FG20102" s="55" t="s">
        <v>1250</v>
      </c>
      <c r="FH20102" s="55" t="s">
        <v>1644</v>
      </c>
      <c r="FI20102" s="55">
        <v>7</v>
      </c>
      <c r="FJ20102" s="55">
        <v>5000</v>
      </c>
      <c r="FK20102" s="55" t="s">
        <v>1249</v>
      </c>
      <c r="FL20102" s="55">
        <v>0.1</v>
      </c>
    </row>
    <row r="20103" ht="14.25" customHeight="1" outlineLevel="1" spans="162:168">
      <c r="FF20103" s="55">
        <v>20096</v>
      </c>
      <c r="FG20103" s="55" t="s">
        <v>1250</v>
      </c>
      <c r="FH20103" s="55" t="s">
        <v>1644</v>
      </c>
      <c r="FI20103" s="55">
        <v>7</v>
      </c>
      <c r="FJ20103" s="55">
        <v>10000</v>
      </c>
      <c r="FK20103" s="55" t="s">
        <v>1249</v>
      </c>
      <c r="FL20103" s="55">
        <v>0.1</v>
      </c>
    </row>
    <row r="20104" ht="14.25" customHeight="1" outlineLevel="1" spans="162:168">
      <c r="FF20104" s="55">
        <v>20097</v>
      </c>
      <c r="FG20104" s="55" t="s">
        <v>1250</v>
      </c>
      <c r="FH20104" s="55" t="s">
        <v>1644</v>
      </c>
      <c r="FI20104" s="55">
        <v>7</v>
      </c>
      <c r="FJ20104" s="55">
        <v>25000</v>
      </c>
      <c r="FK20104" s="55" t="s">
        <v>1249</v>
      </c>
      <c r="FL20104" s="55">
        <v>0.1</v>
      </c>
    </row>
    <row r="20105" ht="14.25" customHeight="1" outlineLevel="1" spans="162:168">
      <c r="FF20105" s="55">
        <v>20098</v>
      </c>
      <c r="FG20105" s="55" t="s">
        <v>1250</v>
      </c>
      <c r="FH20105" s="55" t="s">
        <v>1644</v>
      </c>
      <c r="FI20105" s="55">
        <v>7</v>
      </c>
      <c r="FJ20105" s="55">
        <v>50000</v>
      </c>
      <c r="FK20105" s="55" t="s">
        <v>1249</v>
      </c>
      <c r="FL20105" s="55">
        <v>0.1</v>
      </c>
    </row>
    <row r="20106" ht="14.25" customHeight="1" outlineLevel="1" spans="162:168">
      <c r="FF20106" s="55">
        <v>20099</v>
      </c>
      <c r="FG20106" s="55" t="s">
        <v>1250</v>
      </c>
      <c r="FH20106" s="55" t="s">
        <v>1644</v>
      </c>
      <c r="FI20106" s="55">
        <v>7</v>
      </c>
      <c r="FJ20106" s="55">
        <v>80000</v>
      </c>
      <c r="FK20106" s="55" t="s">
        <v>1249</v>
      </c>
      <c r="FL20106" s="55">
        <v>0.1</v>
      </c>
    </row>
    <row r="20107" ht="14.25" customHeight="1" outlineLevel="1" spans="162:168">
      <c r="FF20107" s="55">
        <v>20100</v>
      </c>
      <c r="FG20107" s="55" t="s">
        <v>1250</v>
      </c>
      <c r="FH20107" s="55" t="s">
        <v>1644</v>
      </c>
      <c r="FI20107" s="55">
        <v>7</v>
      </c>
      <c r="FJ20107" s="55">
        <v>130000</v>
      </c>
      <c r="FK20107" s="55" t="s">
        <v>1249</v>
      </c>
      <c r="FL20107" s="55">
        <v>0.1</v>
      </c>
    </row>
    <row r="20108" ht="14.25" customHeight="1" outlineLevel="1" spans="162:168">
      <c r="FF20108" s="55">
        <v>20101</v>
      </c>
      <c r="FG20108" s="55" t="s">
        <v>1250</v>
      </c>
      <c r="FH20108" s="55" t="s">
        <v>1644</v>
      </c>
      <c r="FI20108" s="55">
        <v>7</v>
      </c>
      <c r="FJ20108" s="55">
        <v>260000</v>
      </c>
      <c r="FK20108" s="55" t="s">
        <v>1249</v>
      </c>
      <c r="FL20108" s="55">
        <v>0.1</v>
      </c>
    </row>
    <row r="20109" ht="14.25" customHeight="1" outlineLevel="1" spans="162:168">
      <c r="FF20109" s="55">
        <v>20102</v>
      </c>
      <c r="FG20109" s="55" t="s">
        <v>1250</v>
      </c>
      <c r="FH20109" s="55" t="s">
        <v>1644</v>
      </c>
      <c r="FI20109" s="55">
        <v>7</v>
      </c>
      <c r="FJ20109" s="55">
        <v>400000</v>
      </c>
      <c r="FK20109" s="55" t="s">
        <v>1249</v>
      </c>
      <c r="FL20109" s="55">
        <v>0.1</v>
      </c>
    </row>
    <row r="20110" ht="14.25" customHeight="1" outlineLevel="1" spans="162:168">
      <c r="FF20110" s="55">
        <v>20103</v>
      </c>
      <c r="FG20110" s="55" t="s">
        <v>1250</v>
      </c>
      <c r="FH20110" s="55" t="s">
        <v>1644</v>
      </c>
      <c r="FI20110" s="55">
        <v>7</v>
      </c>
      <c r="FJ20110" s="55">
        <v>530000</v>
      </c>
      <c r="FK20110" s="55" t="s">
        <v>1249</v>
      </c>
      <c r="FL20110" s="55">
        <v>0.1</v>
      </c>
    </row>
    <row r="20111" ht="14.25" customHeight="1" outlineLevel="1" spans="162:168">
      <c r="FF20111" s="55">
        <v>20104</v>
      </c>
      <c r="FG20111" s="55" t="s">
        <v>1250</v>
      </c>
      <c r="FH20111" s="55" t="s">
        <v>1644</v>
      </c>
      <c r="FI20111" s="55">
        <v>7</v>
      </c>
      <c r="FJ20111" s="55">
        <v>540000</v>
      </c>
      <c r="FK20111" s="55" t="s">
        <v>1249</v>
      </c>
      <c r="FL20111" s="55">
        <v>0.1</v>
      </c>
    </row>
    <row r="20112" ht="14.25" customHeight="1" outlineLevel="1" spans="162:168">
      <c r="FF20112" s="55">
        <v>20105</v>
      </c>
      <c r="FG20112" s="55" t="s">
        <v>1250</v>
      </c>
      <c r="FH20112" s="55" t="s">
        <v>1644</v>
      </c>
      <c r="FI20112" s="55">
        <v>8</v>
      </c>
      <c r="FJ20112" s="55">
        <v>0</v>
      </c>
      <c r="FK20112" s="55" t="s">
        <v>1249</v>
      </c>
      <c r="FL20112" s="55">
        <v>0.1</v>
      </c>
    </row>
    <row r="20113" ht="14.25" customHeight="1" outlineLevel="1" spans="162:168">
      <c r="FF20113" s="55">
        <v>20106</v>
      </c>
      <c r="FG20113" s="55" t="s">
        <v>1250</v>
      </c>
      <c r="FH20113" s="55" t="s">
        <v>1644</v>
      </c>
      <c r="FI20113" s="55">
        <v>8</v>
      </c>
      <c r="FJ20113" s="55">
        <v>1000</v>
      </c>
      <c r="FK20113" s="55" t="s">
        <v>1249</v>
      </c>
      <c r="FL20113" s="55">
        <v>0.1</v>
      </c>
    </row>
    <row r="20114" ht="14.25" customHeight="1" outlineLevel="1" spans="162:168">
      <c r="FF20114" s="55">
        <v>20107</v>
      </c>
      <c r="FG20114" s="55" t="s">
        <v>1250</v>
      </c>
      <c r="FH20114" s="55" t="s">
        <v>1644</v>
      </c>
      <c r="FI20114" s="55">
        <v>8</v>
      </c>
      <c r="FJ20114" s="55">
        <v>2500</v>
      </c>
      <c r="FK20114" s="55" t="s">
        <v>1249</v>
      </c>
      <c r="FL20114" s="55">
        <v>0.1</v>
      </c>
    </row>
    <row r="20115" ht="14.25" customHeight="1" outlineLevel="1" spans="162:168">
      <c r="FF20115" s="55">
        <v>20108</v>
      </c>
      <c r="FG20115" s="55" t="s">
        <v>1250</v>
      </c>
      <c r="FH20115" s="55" t="s">
        <v>1644</v>
      </c>
      <c r="FI20115" s="55">
        <v>8</v>
      </c>
      <c r="FJ20115" s="55">
        <v>5000</v>
      </c>
      <c r="FK20115" s="55" t="s">
        <v>1249</v>
      </c>
      <c r="FL20115" s="55">
        <v>0.1</v>
      </c>
    </row>
    <row r="20116" ht="14.25" customHeight="1" outlineLevel="1" spans="162:168">
      <c r="FF20116" s="55">
        <v>20109</v>
      </c>
      <c r="FG20116" s="55" t="s">
        <v>1250</v>
      </c>
      <c r="FH20116" s="55" t="s">
        <v>1644</v>
      </c>
      <c r="FI20116" s="55">
        <v>8</v>
      </c>
      <c r="FJ20116" s="55">
        <v>10000</v>
      </c>
      <c r="FK20116" s="55" t="s">
        <v>1249</v>
      </c>
      <c r="FL20116" s="55">
        <v>0.1</v>
      </c>
    </row>
    <row r="20117" ht="14.25" customHeight="1" outlineLevel="1" spans="162:168">
      <c r="FF20117" s="55">
        <v>20110</v>
      </c>
      <c r="FG20117" s="55" t="s">
        <v>1250</v>
      </c>
      <c r="FH20117" s="55" t="s">
        <v>1644</v>
      </c>
      <c r="FI20117" s="55">
        <v>8</v>
      </c>
      <c r="FJ20117" s="55">
        <v>25000</v>
      </c>
      <c r="FK20117" s="55" t="s">
        <v>1249</v>
      </c>
      <c r="FL20117" s="55">
        <v>0.1</v>
      </c>
    </row>
    <row r="20118" ht="14.25" customHeight="1" outlineLevel="1" spans="162:168">
      <c r="FF20118" s="55">
        <v>20111</v>
      </c>
      <c r="FG20118" s="55" t="s">
        <v>1250</v>
      </c>
      <c r="FH20118" s="55" t="s">
        <v>1644</v>
      </c>
      <c r="FI20118" s="55">
        <v>8</v>
      </c>
      <c r="FJ20118" s="55">
        <v>50000</v>
      </c>
      <c r="FK20118" s="55" t="s">
        <v>1249</v>
      </c>
      <c r="FL20118" s="55">
        <v>0.1</v>
      </c>
    </row>
    <row r="20119" ht="14.25" customHeight="1" outlineLevel="1" spans="162:168">
      <c r="FF20119" s="55">
        <v>20112</v>
      </c>
      <c r="FG20119" s="55" t="s">
        <v>1250</v>
      </c>
      <c r="FH20119" s="55" t="s">
        <v>1644</v>
      </c>
      <c r="FI20119" s="55">
        <v>8</v>
      </c>
      <c r="FJ20119" s="55">
        <v>80000</v>
      </c>
      <c r="FK20119" s="55" t="s">
        <v>1249</v>
      </c>
      <c r="FL20119" s="55">
        <v>0.1</v>
      </c>
    </row>
    <row r="20120" ht="14.25" customHeight="1" outlineLevel="1" spans="162:168">
      <c r="FF20120" s="55">
        <v>20113</v>
      </c>
      <c r="FG20120" s="55" t="s">
        <v>1250</v>
      </c>
      <c r="FH20120" s="55" t="s">
        <v>1644</v>
      </c>
      <c r="FI20120" s="55">
        <v>8</v>
      </c>
      <c r="FJ20120" s="55">
        <v>130000</v>
      </c>
      <c r="FK20120" s="55" t="s">
        <v>1249</v>
      </c>
      <c r="FL20120" s="55">
        <v>0.1</v>
      </c>
    </row>
    <row r="20121" ht="14.25" customHeight="1" outlineLevel="1" spans="162:168">
      <c r="FF20121" s="55">
        <v>20114</v>
      </c>
      <c r="FG20121" s="55" t="s">
        <v>1250</v>
      </c>
      <c r="FH20121" s="55" t="s">
        <v>1644</v>
      </c>
      <c r="FI20121" s="55">
        <v>8</v>
      </c>
      <c r="FJ20121" s="55">
        <v>260000</v>
      </c>
      <c r="FK20121" s="55" t="s">
        <v>1249</v>
      </c>
      <c r="FL20121" s="55">
        <v>0.1</v>
      </c>
    </row>
    <row r="20122" ht="14.25" customHeight="1" outlineLevel="1" spans="162:168">
      <c r="FF20122" s="55">
        <v>20115</v>
      </c>
      <c r="FG20122" s="55" t="s">
        <v>1250</v>
      </c>
      <c r="FH20122" s="55" t="s">
        <v>1644</v>
      </c>
      <c r="FI20122" s="55">
        <v>8</v>
      </c>
      <c r="FJ20122" s="55">
        <v>400000</v>
      </c>
      <c r="FK20122" s="55" t="s">
        <v>1249</v>
      </c>
      <c r="FL20122" s="55">
        <v>0.1</v>
      </c>
    </row>
    <row r="20123" ht="14.25" customHeight="1" outlineLevel="1" spans="162:168">
      <c r="FF20123" s="55">
        <v>20116</v>
      </c>
      <c r="FG20123" s="55" t="s">
        <v>1250</v>
      </c>
      <c r="FH20123" s="55" t="s">
        <v>1644</v>
      </c>
      <c r="FI20123" s="55">
        <v>8</v>
      </c>
      <c r="FJ20123" s="55">
        <v>530000</v>
      </c>
      <c r="FK20123" s="55" t="s">
        <v>1249</v>
      </c>
      <c r="FL20123" s="55">
        <v>0.1</v>
      </c>
    </row>
    <row r="20124" ht="14.25" customHeight="1" outlineLevel="1" spans="162:168">
      <c r="FF20124" s="55">
        <v>20117</v>
      </c>
      <c r="FG20124" s="55" t="s">
        <v>1250</v>
      </c>
      <c r="FH20124" s="55" t="s">
        <v>1644</v>
      </c>
      <c r="FI20124" s="55">
        <v>8</v>
      </c>
      <c r="FJ20124" s="55">
        <v>540000</v>
      </c>
      <c r="FK20124" s="55" t="s">
        <v>1249</v>
      </c>
      <c r="FL20124" s="55">
        <v>0.1</v>
      </c>
    </row>
    <row r="20125" ht="14.25" customHeight="1" outlineLevel="1" spans="162:168">
      <c r="FF20125" s="55">
        <v>20118</v>
      </c>
      <c r="FG20125" s="55" t="s">
        <v>1250</v>
      </c>
      <c r="FH20125" s="55" t="s">
        <v>1644</v>
      </c>
      <c r="FI20125" s="55">
        <v>9</v>
      </c>
      <c r="FJ20125" s="55">
        <v>0</v>
      </c>
      <c r="FK20125" s="55" t="s">
        <v>1249</v>
      </c>
      <c r="FL20125" s="55">
        <v>0.1</v>
      </c>
    </row>
    <row r="20126" ht="14.25" customHeight="1" outlineLevel="1" spans="162:168">
      <c r="FF20126" s="55">
        <v>20119</v>
      </c>
      <c r="FG20126" s="55" t="s">
        <v>1250</v>
      </c>
      <c r="FH20126" s="55" t="s">
        <v>1644</v>
      </c>
      <c r="FI20126" s="55">
        <v>9</v>
      </c>
      <c r="FJ20126" s="55">
        <v>1000</v>
      </c>
      <c r="FK20126" s="55" t="s">
        <v>1249</v>
      </c>
      <c r="FL20126" s="55">
        <v>0.1</v>
      </c>
    </row>
    <row r="20127" ht="14.25" customHeight="1" outlineLevel="1" spans="162:168">
      <c r="FF20127" s="55">
        <v>20120</v>
      </c>
      <c r="FG20127" s="55" t="s">
        <v>1250</v>
      </c>
      <c r="FH20127" s="55" t="s">
        <v>1644</v>
      </c>
      <c r="FI20127" s="55">
        <v>9</v>
      </c>
      <c r="FJ20127" s="55">
        <v>2500</v>
      </c>
      <c r="FK20127" s="55" t="s">
        <v>1249</v>
      </c>
      <c r="FL20127" s="55">
        <v>0.1</v>
      </c>
    </row>
    <row r="20128" ht="14.25" customHeight="1" outlineLevel="1" spans="162:168">
      <c r="FF20128" s="55">
        <v>20121</v>
      </c>
      <c r="FG20128" s="55" t="s">
        <v>1250</v>
      </c>
      <c r="FH20128" s="55" t="s">
        <v>1644</v>
      </c>
      <c r="FI20128" s="55">
        <v>9</v>
      </c>
      <c r="FJ20128" s="55">
        <v>5000</v>
      </c>
      <c r="FK20128" s="55" t="s">
        <v>1249</v>
      </c>
      <c r="FL20128" s="55">
        <v>0.1</v>
      </c>
    </row>
    <row r="20129" ht="14.25" customHeight="1" outlineLevel="1" spans="162:168">
      <c r="FF20129" s="55">
        <v>20122</v>
      </c>
      <c r="FG20129" s="55" t="s">
        <v>1250</v>
      </c>
      <c r="FH20129" s="55" t="s">
        <v>1644</v>
      </c>
      <c r="FI20129" s="55">
        <v>9</v>
      </c>
      <c r="FJ20129" s="55">
        <v>10000</v>
      </c>
      <c r="FK20129" s="55" t="s">
        <v>1249</v>
      </c>
      <c r="FL20129" s="55">
        <v>0.1</v>
      </c>
    </row>
    <row r="20130" ht="14.25" customHeight="1" outlineLevel="1" spans="162:168">
      <c r="FF20130" s="55">
        <v>20123</v>
      </c>
      <c r="FG20130" s="55" t="s">
        <v>1250</v>
      </c>
      <c r="FH20130" s="55" t="s">
        <v>1644</v>
      </c>
      <c r="FI20130" s="55">
        <v>9</v>
      </c>
      <c r="FJ20130" s="55">
        <v>25000</v>
      </c>
      <c r="FK20130" s="55" t="s">
        <v>1249</v>
      </c>
      <c r="FL20130" s="55">
        <v>0.1</v>
      </c>
    </row>
    <row r="20131" ht="14.25" customHeight="1" outlineLevel="1" spans="162:168">
      <c r="FF20131" s="55">
        <v>20124</v>
      </c>
      <c r="FG20131" s="55" t="s">
        <v>1250</v>
      </c>
      <c r="FH20131" s="55" t="s">
        <v>1644</v>
      </c>
      <c r="FI20131" s="55">
        <v>9</v>
      </c>
      <c r="FJ20131" s="55">
        <v>50000</v>
      </c>
      <c r="FK20131" s="55" t="s">
        <v>1249</v>
      </c>
      <c r="FL20131" s="55">
        <v>0.1</v>
      </c>
    </row>
    <row r="20132" ht="14.25" customHeight="1" outlineLevel="1" spans="162:168">
      <c r="FF20132" s="55">
        <v>20125</v>
      </c>
      <c r="FG20132" s="55" t="s">
        <v>1250</v>
      </c>
      <c r="FH20132" s="55" t="s">
        <v>1644</v>
      </c>
      <c r="FI20132" s="55">
        <v>9</v>
      </c>
      <c r="FJ20132" s="55">
        <v>80000</v>
      </c>
      <c r="FK20132" s="55" t="s">
        <v>1249</v>
      </c>
      <c r="FL20132" s="55">
        <v>0.1</v>
      </c>
    </row>
    <row r="20133" ht="14.25" customHeight="1" outlineLevel="1" spans="162:168">
      <c r="FF20133" s="55">
        <v>20126</v>
      </c>
      <c r="FG20133" s="55" t="s">
        <v>1250</v>
      </c>
      <c r="FH20133" s="55" t="s">
        <v>1644</v>
      </c>
      <c r="FI20133" s="55">
        <v>9</v>
      </c>
      <c r="FJ20133" s="55">
        <v>130000</v>
      </c>
      <c r="FK20133" s="55" t="s">
        <v>1249</v>
      </c>
      <c r="FL20133" s="55">
        <v>0.1</v>
      </c>
    </row>
    <row r="20134" ht="14.25" customHeight="1" outlineLevel="1" spans="162:168">
      <c r="FF20134" s="55">
        <v>20127</v>
      </c>
      <c r="FG20134" s="55" t="s">
        <v>1250</v>
      </c>
      <c r="FH20134" s="55" t="s">
        <v>1644</v>
      </c>
      <c r="FI20134" s="55">
        <v>9</v>
      </c>
      <c r="FJ20134" s="55">
        <v>260000</v>
      </c>
      <c r="FK20134" s="55" t="s">
        <v>1249</v>
      </c>
      <c r="FL20134" s="55">
        <v>0.1</v>
      </c>
    </row>
    <row r="20135" ht="14.25" customHeight="1" outlineLevel="1" spans="162:168">
      <c r="FF20135" s="55">
        <v>20128</v>
      </c>
      <c r="FG20135" s="55" t="s">
        <v>1250</v>
      </c>
      <c r="FH20135" s="55" t="s">
        <v>1644</v>
      </c>
      <c r="FI20135" s="55">
        <v>9</v>
      </c>
      <c r="FJ20135" s="55">
        <v>400000</v>
      </c>
      <c r="FK20135" s="55" t="s">
        <v>1249</v>
      </c>
      <c r="FL20135" s="55">
        <v>0.1</v>
      </c>
    </row>
    <row r="20136" ht="14.25" customHeight="1" outlineLevel="1" spans="162:168">
      <c r="FF20136" s="55">
        <v>20129</v>
      </c>
      <c r="FG20136" s="55" t="s">
        <v>1250</v>
      </c>
      <c r="FH20136" s="55" t="s">
        <v>1644</v>
      </c>
      <c r="FI20136" s="55">
        <v>9</v>
      </c>
      <c r="FJ20136" s="55">
        <v>530000</v>
      </c>
      <c r="FK20136" s="55" t="s">
        <v>1249</v>
      </c>
      <c r="FL20136" s="55">
        <v>0.1</v>
      </c>
    </row>
    <row r="20137" ht="14.25" customHeight="1" outlineLevel="1" spans="162:168">
      <c r="FF20137" s="55">
        <v>20130</v>
      </c>
      <c r="FG20137" s="55" t="s">
        <v>1250</v>
      </c>
      <c r="FH20137" s="55" t="s">
        <v>1644</v>
      </c>
      <c r="FI20137" s="55">
        <v>9</v>
      </c>
      <c r="FJ20137" s="55">
        <v>540000</v>
      </c>
      <c r="FK20137" s="55" t="s">
        <v>1249</v>
      </c>
      <c r="FL20137" s="55">
        <v>0.1</v>
      </c>
    </row>
    <row r="20138" ht="14.25" customHeight="1" outlineLevel="1" spans="162:168">
      <c r="FF20138" s="55">
        <v>20131</v>
      </c>
      <c r="FG20138" s="55" t="s">
        <v>1250</v>
      </c>
      <c r="FH20138" s="55" t="s">
        <v>1738</v>
      </c>
      <c r="FI20138" s="55">
        <v>1</v>
      </c>
      <c r="FJ20138" s="55">
        <v>0</v>
      </c>
      <c r="FK20138" s="55" t="s">
        <v>1249</v>
      </c>
      <c r="FL20138" s="55">
        <v>1</v>
      </c>
    </row>
    <row r="20139" ht="14.25" customHeight="1" outlineLevel="1" spans="162:168">
      <c r="FF20139" s="55">
        <v>20132</v>
      </c>
      <c r="FG20139" s="55" t="s">
        <v>1250</v>
      </c>
      <c r="FH20139" s="55" t="s">
        <v>1738</v>
      </c>
      <c r="FI20139" s="55">
        <v>1</v>
      </c>
      <c r="FJ20139" s="55">
        <v>1000</v>
      </c>
      <c r="FK20139" s="55" t="s">
        <v>1249</v>
      </c>
      <c r="FL20139" s="55">
        <v>1</v>
      </c>
    </row>
    <row r="20140" ht="14.25" customHeight="1" outlineLevel="1" spans="162:168">
      <c r="FF20140" s="55">
        <v>20133</v>
      </c>
      <c r="FG20140" s="55" t="s">
        <v>1250</v>
      </c>
      <c r="FH20140" s="55" t="s">
        <v>1738</v>
      </c>
      <c r="FI20140" s="55">
        <v>1</v>
      </c>
      <c r="FJ20140" s="55">
        <v>2500</v>
      </c>
      <c r="FK20140" s="55" t="s">
        <v>1249</v>
      </c>
      <c r="FL20140" s="55">
        <v>1</v>
      </c>
    </row>
    <row r="20141" ht="14.25" customHeight="1" outlineLevel="1" spans="162:168">
      <c r="FF20141" s="55">
        <v>20134</v>
      </c>
      <c r="FG20141" s="55" t="s">
        <v>1250</v>
      </c>
      <c r="FH20141" s="55" t="s">
        <v>1738</v>
      </c>
      <c r="FI20141" s="55">
        <v>1</v>
      </c>
      <c r="FJ20141" s="55">
        <v>5000</v>
      </c>
      <c r="FK20141" s="55" t="s">
        <v>1249</v>
      </c>
      <c r="FL20141" s="55">
        <v>1</v>
      </c>
    </row>
    <row r="20142" ht="14.25" customHeight="1" outlineLevel="1" spans="162:168">
      <c r="FF20142" s="55">
        <v>20135</v>
      </c>
      <c r="FG20142" s="55" t="s">
        <v>1250</v>
      </c>
      <c r="FH20142" s="55" t="s">
        <v>1738</v>
      </c>
      <c r="FI20142" s="55">
        <v>1</v>
      </c>
      <c r="FJ20142" s="55">
        <v>10000</v>
      </c>
      <c r="FK20142" s="55" t="s">
        <v>1249</v>
      </c>
      <c r="FL20142" s="55">
        <v>1</v>
      </c>
    </row>
    <row r="20143" ht="14.25" customHeight="1" outlineLevel="1" spans="162:168">
      <c r="FF20143" s="55">
        <v>20136</v>
      </c>
      <c r="FG20143" s="55" t="s">
        <v>1250</v>
      </c>
      <c r="FH20143" s="55" t="s">
        <v>1738</v>
      </c>
      <c r="FI20143" s="55">
        <v>1</v>
      </c>
      <c r="FJ20143" s="55">
        <v>25000</v>
      </c>
      <c r="FK20143" s="55" t="s">
        <v>1249</v>
      </c>
      <c r="FL20143" s="55">
        <v>1</v>
      </c>
    </row>
    <row r="20144" ht="14.25" customHeight="1" outlineLevel="1" spans="162:168">
      <c r="FF20144" s="55">
        <v>20137</v>
      </c>
      <c r="FG20144" s="55" t="s">
        <v>1250</v>
      </c>
      <c r="FH20144" s="55" t="s">
        <v>1738</v>
      </c>
      <c r="FI20144" s="55">
        <v>1</v>
      </c>
      <c r="FJ20144" s="55">
        <v>50000</v>
      </c>
      <c r="FK20144" s="55" t="s">
        <v>1249</v>
      </c>
      <c r="FL20144" s="55">
        <v>1</v>
      </c>
    </row>
    <row r="20145" ht="14.25" customHeight="1" outlineLevel="1" spans="162:168">
      <c r="FF20145" s="55">
        <v>20138</v>
      </c>
      <c r="FG20145" s="55" t="s">
        <v>1250</v>
      </c>
      <c r="FH20145" s="55" t="s">
        <v>1738</v>
      </c>
      <c r="FI20145" s="55">
        <v>1</v>
      </c>
      <c r="FJ20145" s="55">
        <v>80000</v>
      </c>
      <c r="FK20145" s="55" t="s">
        <v>1249</v>
      </c>
      <c r="FL20145" s="55">
        <v>1</v>
      </c>
    </row>
    <row r="20146" ht="14.25" customHeight="1" outlineLevel="1" spans="162:168">
      <c r="FF20146" s="55">
        <v>20139</v>
      </c>
      <c r="FG20146" s="55" t="s">
        <v>1250</v>
      </c>
      <c r="FH20146" s="55" t="s">
        <v>1738</v>
      </c>
      <c r="FI20146" s="55">
        <v>1</v>
      </c>
      <c r="FJ20146" s="55">
        <v>130000</v>
      </c>
      <c r="FK20146" s="55" t="s">
        <v>1249</v>
      </c>
      <c r="FL20146" s="55">
        <v>1</v>
      </c>
    </row>
    <row r="20147" ht="14.25" customHeight="1" outlineLevel="1" spans="162:168">
      <c r="FF20147" s="55">
        <v>20140</v>
      </c>
      <c r="FG20147" s="55" t="s">
        <v>1250</v>
      </c>
      <c r="FH20147" s="55" t="s">
        <v>1738</v>
      </c>
      <c r="FI20147" s="55">
        <v>1</v>
      </c>
      <c r="FJ20147" s="55">
        <v>260000</v>
      </c>
      <c r="FK20147" s="55" t="s">
        <v>1249</v>
      </c>
      <c r="FL20147" s="55">
        <v>1</v>
      </c>
    </row>
    <row r="20148" ht="14.25" customHeight="1" outlineLevel="1" spans="162:168">
      <c r="FF20148" s="55">
        <v>20141</v>
      </c>
      <c r="FG20148" s="55" t="s">
        <v>1250</v>
      </c>
      <c r="FH20148" s="55" t="s">
        <v>1738</v>
      </c>
      <c r="FI20148" s="55">
        <v>1</v>
      </c>
      <c r="FJ20148" s="55">
        <v>400000</v>
      </c>
      <c r="FK20148" s="55" t="s">
        <v>1249</v>
      </c>
      <c r="FL20148" s="55">
        <v>1</v>
      </c>
    </row>
    <row r="20149" ht="14.25" customHeight="1" outlineLevel="1" spans="162:168">
      <c r="FF20149" s="55">
        <v>20142</v>
      </c>
      <c r="FG20149" s="55" t="s">
        <v>1250</v>
      </c>
      <c r="FH20149" s="55" t="s">
        <v>1738</v>
      </c>
      <c r="FI20149" s="55">
        <v>1</v>
      </c>
      <c r="FJ20149" s="55">
        <v>530000</v>
      </c>
      <c r="FK20149" s="55" t="s">
        <v>1249</v>
      </c>
      <c r="FL20149" s="55">
        <v>1</v>
      </c>
    </row>
    <row r="20150" ht="14.25" customHeight="1" outlineLevel="1" spans="162:168">
      <c r="FF20150" s="55">
        <v>20143</v>
      </c>
      <c r="FG20150" s="55" t="s">
        <v>1250</v>
      </c>
      <c r="FH20150" s="55" t="s">
        <v>1738</v>
      </c>
      <c r="FI20150" s="55">
        <v>1</v>
      </c>
      <c r="FJ20150" s="55">
        <v>540000</v>
      </c>
      <c r="FK20150" s="55" t="s">
        <v>1249</v>
      </c>
      <c r="FL20150" s="55">
        <v>1</v>
      </c>
    </row>
    <row r="20151" ht="14.25" customHeight="1" outlineLevel="1" spans="162:168">
      <c r="FF20151" s="55">
        <v>20144</v>
      </c>
      <c r="FG20151" s="55" t="s">
        <v>1250</v>
      </c>
      <c r="FH20151" s="55" t="s">
        <v>1738</v>
      </c>
      <c r="FI20151" s="55">
        <v>2</v>
      </c>
      <c r="FJ20151" s="55">
        <v>0</v>
      </c>
      <c r="FK20151" s="55" t="s">
        <v>1249</v>
      </c>
      <c r="FL20151" s="55">
        <v>1</v>
      </c>
    </row>
    <row r="20152" ht="14.25" customHeight="1" outlineLevel="1" spans="162:168">
      <c r="FF20152" s="55">
        <v>20145</v>
      </c>
      <c r="FG20152" s="55" t="s">
        <v>1250</v>
      </c>
      <c r="FH20152" s="55" t="s">
        <v>1738</v>
      </c>
      <c r="FI20152" s="55">
        <v>2</v>
      </c>
      <c r="FJ20152" s="55">
        <v>1000</v>
      </c>
      <c r="FK20152" s="55" t="s">
        <v>1249</v>
      </c>
      <c r="FL20152" s="55">
        <v>1</v>
      </c>
    </row>
    <row r="20153" ht="14.25" customHeight="1" outlineLevel="1" spans="162:168">
      <c r="FF20153" s="55">
        <v>20146</v>
      </c>
      <c r="FG20153" s="55" t="s">
        <v>1250</v>
      </c>
      <c r="FH20153" s="55" t="s">
        <v>1738</v>
      </c>
      <c r="FI20153" s="55">
        <v>2</v>
      </c>
      <c r="FJ20153" s="55">
        <v>2500</v>
      </c>
      <c r="FK20153" s="55" t="s">
        <v>1249</v>
      </c>
      <c r="FL20153" s="55">
        <v>1</v>
      </c>
    </row>
    <row r="20154" ht="14.25" customHeight="1" outlineLevel="1" spans="162:168">
      <c r="FF20154" s="55">
        <v>20147</v>
      </c>
      <c r="FG20154" s="55" t="s">
        <v>1250</v>
      </c>
      <c r="FH20154" s="55" t="s">
        <v>1738</v>
      </c>
      <c r="FI20154" s="55">
        <v>2</v>
      </c>
      <c r="FJ20154" s="55">
        <v>5000</v>
      </c>
      <c r="FK20154" s="55" t="s">
        <v>1249</v>
      </c>
      <c r="FL20154" s="55">
        <v>1</v>
      </c>
    </row>
    <row r="20155" ht="14.25" customHeight="1" outlineLevel="1" spans="162:168">
      <c r="FF20155" s="55">
        <v>20148</v>
      </c>
      <c r="FG20155" s="55" t="s">
        <v>1250</v>
      </c>
      <c r="FH20155" s="55" t="s">
        <v>1738</v>
      </c>
      <c r="FI20155" s="55">
        <v>2</v>
      </c>
      <c r="FJ20155" s="55">
        <v>10000</v>
      </c>
      <c r="FK20155" s="55" t="s">
        <v>1249</v>
      </c>
      <c r="FL20155" s="55">
        <v>1</v>
      </c>
    </row>
    <row r="20156" ht="14.25" customHeight="1" outlineLevel="1" spans="162:168">
      <c r="FF20156" s="55">
        <v>20149</v>
      </c>
      <c r="FG20156" s="55" t="s">
        <v>1250</v>
      </c>
      <c r="FH20156" s="55" t="s">
        <v>1738</v>
      </c>
      <c r="FI20156" s="55">
        <v>2</v>
      </c>
      <c r="FJ20156" s="55">
        <v>25000</v>
      </c>
      <c r="FK20156" s="55" t="s">
        <v>1249</v>
      </c>
      <c r="FL20156" s="55">
        <v>1</v>
      </c>
    </row>
    <row r="20157" ht="14.25" customHeight="1" outlineLevel="1" spans="162:168">
      <c r="FF20157" s="55">
        <v>20150</v>
      </c>
      <c r="FG20157" s="55" t="s">
        <v>1250</v>
      </c>
      <c r="FH20157" s="55" t="s">
        <v>1738</v>
      </c>
      <c r="FI20157" s="55">
        <v>2</v>
      </c>
      <c r="FJ20157" s="55">
        <v>50000</v>
      </c>
      <c r="FK20157" s="55" t="s">
        <v>1249</v>
      </c>
      <c r="FL20157" s="55">
        <v>1</v>
      </c>
    </row>
    <row r="20158" ht="14.25" customHeight="1" outlineLevel="1" spans="162:168">
      <c r="FF20158" s="55">
        <v>20151</v>
      </c>
      <c r="FG20158" s="55" t="s">
        <v>1250</v>
      </c>
      <c r="FH20158" s="55" t="s">
        <v>1738</v>
      </c>
      <c r="FI20158" s="55">
        <v>2</v>
      </c>
      <c r="FJ20158" s="55">
        <v>80000</v>
      </c>
      <c r="FK20158" s="55" t="s">
        <v>1249</v>
      </c>
      <c r="FL20158" s="55">
        <v>1</v>
      </c>
    </row>
    <row r="20159" ht="14.25" customHeight="1" outlineLevel="1" spans="162:168">
      <c r="FF20159" s="55">
        <v>20152</v>
      </c>
      <c r="FG20159" s="55" t="s">
        <v>1250</v>
      </c>
      <c r="FH20159" s="55" t="s">
        <v>1738</v>
      </c>
      <c r="FI20159" s="55">
        <v>2</v>
      </c>
      <c r="FJ20159" s="55">
        <v>130000</v>
      </c>
      <c r="FK20159" s="55" t="s">
        <v>1249</v>
      </c>
      <c r="FL20159" s="55">
        <v>1</v>
      </c>
    </row>
    <row r="20160" ht="14.25" customHeight="1" outlineLevel="1" spans="162:168">
      <c r="FF20160" s="55">
        <v>20153</v>
      </c>
      <c r="FG20160" s="55" t="s">
        <v>1250</v>
      </c>
      <c r="FH20160" s="55" t="s">
        <v>1738</v>
      </c>
      <c r="FI20160" s="55">
        <v>2</v>
      </c>
      <c r="FJ20160" s="55">
        <v>260000</v>
      </c>
      <c r="FK20160" s="55" t="s">
        <v>1249</v>
      </c>
      <c r="FL20160" s="55">
        <v>1</v>
      </c>
    </row>
    <row r="20161" ht="14.25" customHeight="1" outlineLevel="1" spans="162:168">
      <c r="FF20161" s="55">
        <v>20154</v>
      </c>
      <c r="FG20161" s="55" t="s">
        <v>1250</v>
      </c>
      <c r="FH20161" s="55" t="s">
        <v>1738</v>
      </c>
      <c r="FI20161" s="55">
        <v>2</v>
      </c>
      <c r="FJ20161" s="55">
        <v>400000</v>
      </c>
      <c r="FK20161" s="55" t="s">
        <v>1249</v>
      </c>
      <c r="FL20161" s="55">
        <v>1</v>
      </c>
    </row>
    <row r="20162" ht="14.25" customHeight="1" outlineLevel="1" spans="162:168">
      <c r="FF20162" s="55">
        <v>20155</v>
      </c>
      <c r="FG20162" s="55" t="s">
        <v>1250</v>
      </c>
      <c r="FH20162" s="55" t="s">
        <v>1738</v>
      </c>
      <c r="FI20162" s="55">
        <v>2</v>
      </c>
      <c r="FJ20162" s="55">
        <v>530000</v>
      </c>
      <c r="FK20162" s="55" t="s">
        <v>1249</v>
      </c>
      <c r="FL20162" s="55">
        <v>1</v>
      </c>
    </row>
    <row r="20163" ht="14.25" customHeight="1" outlineLevel="1" spans="162:168">
      <c r="FF20163" s="55">
        <v>20156</v>
      </c>
      <c r="FG20163" s="55" t="s">
        <v>1250</v>
      </c>
      <c r="FH20163" s="55" t="s">
        <v>1738</v>
      </c>
      <c r="FI20163" s="55">
        <v>2</v>
      </c>
      <c r="FJ20163" s="55">
        <v>540000</v>
      </c>
      <c r="FK20163" s="55" t="s">
        <v>1249</v>
      </c>
      <c r="FL20163" s="55">
        <v>1</v>
      </c>
    </row>
    <row r="20164" ht="14.25" customHeight="1" outlineLevel="1" spans="162:168">
      <c r="FF20164" s="55">
        <v>20157</v>
      </c>
      <c r="FG20164" s="55" t="s">
        <v>1250</v>
      </c>
      <c r="FH20164" s="55" t="s">
        <v>1738</v>
      </c>
      <c r="FI20164" s="55">
        <v>3</v>
      </c>
      <c r="FJ20164" s="55">
        <v>0</v>
      </c>
      <c r="FK20164" s="55" t="s">
        <v>1249</v>
      </c>
      <c r="FL20164" s="55">
        <v>1</v>
      </c>
    </row>
    <row r="20165" ht="14.25" customHeight="1" outlineLevel="1" spans="162:168">
      <c r="FF20165" s="55">
        <v>20158</v>
      </c>
      <c r="FG20165" s="55" t="s">
        <v>1250</v>
      </c>
      <c r="FH20165" s="55" t="s">
        <v>1738</v>
      </c>
      <c r="FI20165" s="55">
        <v>3</v>
      </c>
      <c r="FJ20165" s="55">
        <v>1000</v>
      </c>
      <c r="FK20165" s="55" t="s">
        <v>1249</v>
      </c>
      <c r="FL20165" s="55">
        <v>1</v>
      </c>
    </row>
    <row r="20166" ht="14.25" customHeight="1" outlineLevel="1" spans="162:168">
      <c r="FF20166" s="55">
        <v>20159</v>
      </c>
      <c r="FG20166" s="55" t="s">
        <v>1250</v>
      </c>
      <c r="FH20166" s="55" t="s">
        <v>1738</v>
      </c>
      <c r="FI20166" s="55">
        <v>3</v>
      </c>
      <c r="FJ20166" s="55">
        <v>2500</v>
      </c>
      <c r="FK20166" s="55" t="s">
        <v>1249</v>
      </c>
      <c r="FL20166" s="55">
        <v>1</v>
      </c>
    </row>
    <row r="20167" ht="14.25" customHeight="1" outlineLevel="1" spans="162:168">
      <c r="FF20167" s="55">
        <v>20160</v>
      </c>
      <c r="FG20167" s="55" t="s">
        <v>1250</v>
      </c>
      <c r="FH20167" s="55" t="s">
        <v>1738</v>
      </c>
      <c r="FI20167" s="55">
        <v>3</v>
      </c>
      <c r="FJ20167" s="55">
        <v>5000</v>
      </c>
      <c r="FK20167" s="55" t="s">
        <v>1249</v>
      </c>
      <c r="FL20167" s="55">
        <v>1</v>
      </c>
    </row>
    <row r="20168" ht="14.25" customHeight="1" outlineLevel="1" spans="162:168">
      <c r="FF20168" s="55">
        <v>20161</v>
      </c>
      <c r="FG20168" s="55" t="s">
        <v>1250</v>
      </c>
      <c r="FH20168" s="55" t="s">
        <v>1738</v>
      </c>
      <c r="FI20168" s="55">
        <v>3</v>
      </c>
      <c r="FJ20168" s="55">
        <v>10000</v>
      </c>
      <c r="FK20168" s="55" t="s">
        <v>1249</v>
      </c>
      <c r="FL20168" s="55">
        <v>1</v>
      </c>
    </row>
    <row r="20169" ht="14.25" customHeight="1" outlineLevel="1" spans="162:168">
      <c r="FF20169" s="55">
        <v>20162</v>
      </c>
      <c r="FG20169" s="55" t="s">
        <v>1250</v>
      </c>
      <c r="FH20169" s="55" t="s">
        <v>1738</v>
      </c>
      <c r="FI20169" s="55">
        <v>3</v>
      </c>
      <c r="FJ20169" s="55">
        <v>25000</v>
      </c>
      <c r="FK20169" s="55" t="s">
        <v>1249</v>
      </c>
      <c r="FL20169" s="55">
        <v>1</v>
      </c>
    </row>
    <row r="20170" ht="14.25" customHeight="1" outlineLevel="1" spans="162:168">
      <c r="FF20170" s="55">
        <v>20163</v>
      </c>
      <c r="FG20170" s="55" t="s">
        <v>1250</v>
      </c>
      <c r="FH20170" s="55" t="s">
        <v>1738</v>
      </c>
      <c r="FI20170" s="55">
        <v>3</v>
      </c>
      <c r="FJ20170" s="55">
        <v>50000</v>
      </c>
      <c r="FK20170" s="55" t="s">
        <v>1249</v>
      </c>
      <c r="FL20170" s="55">
        <v>1</v>
      </c>
    </row>
    <row r="20171" ht="14.25" customHeight="1" outlineLevel="1" spans="162:168">
      <c r="FF20171" s="55">
        <v>20164</v>
      </c>
      <c r="FG20171" s="55" t="s">
        <v>1250</v>
      </c>
      <c r="FH20171" s="55" t="s">
        <v>1738</v>
      </c>
      <c r="FI20171" s="55">
        <v>3</v>
      </c>
      <c r="FJ20171" s="55">
        <v>80000</v>
      </c>
      <c r="FK20171" s="55" t="s">
        <v>1249</v>
      </c>
      <c r="FL20171" s="55">
        <v>1</v>
      </c>
    </row>
    <row r="20172" ht="14.25" customHeight="1" outlineLevel="1" spans="162:168">
      <c r="FF20172" s="55">
        <v>20165</v>
      </c>
      <c r="FG20172" s="55" t="s">
        <v>1250</v>
      </c>
      <c r="FH20172" s="55" t="s">
        <v>1738</v>
      </c>
      <c r="FI20172" s="55">
        <v>3</v>
      </c>
      <c r="FJ20172" s="55">
        <v>130000</v>
      </c>
      <c r="FK20172" s="55" t="s">
        <v>1249</v>
      </c>
      <c r="FL20172" s="55">
        <v>1</v>
      </c>
    </row>
    <row r="20173" ht="14.25" customHeight="1" outlineLevel="1" spans="162:168">
      <c r="FF20173" s="55">
        <v>20166</v>
      </c>
      <c r="FG20173" s="55" t="s">
        <v>1250</v>
      </c>
      <c r="FH20173" s="55" t="s">
        <v>1738</v>
      </c>
      <c r="FI20173" s="55">
        <v>3</v>
      </c>
      <c r="FJ20173" s="55">
        <v>260000</v>
      </c>
      <c r="FK20173" s="55" t="s">
        <v>1249</v>
      </c>
      <c r="FL20173" s="55">
        <v>1</v>
      </c>
    </row>
    <row r="20174" ht="14.25" customHeight="1" outlineLevel="1" spans="162:168">
      <c r="FF20174" s="55">
        <v>20167</v>
      </c>
      <c r="FG20174" s="55" t="s">
        <v>1250</v>
      </c>
      <c r="FH20174" s="55" t="s">
        <v>1738</v>
      </c>
      <c r="FI20174" s="55">
        <v>3</v>
      </c>
      <c r="FJ20174" s="55">
        <v>400000</v>
      </c>
      <c r="FK20174" s="55" t="s">
        <v>1249</v>
      </c>
      <c r="FL20174" s="55">
        <v>1</v>
      </c>
    </row>
    <row r="20175" ht="14.25" customHeight="1" outlineLevel="1" spans="162:168">
      <c r="FF20175" s="55">
        <v>20168</v>
      </c>
      <c r="FG20175" s="55" t="s">
        <v>1250</v>
      </c>
      <c r="FH20175" s="55" t="s">
        <v>1738</v>
      </c>
      <c r="FI20175" s="55">
        <v>3</v>
      </c>
      <c r="FJ20175" s="55">
        <v>530000</v>
      </c>
      <c r="FK20175" s="55" t="s">
        <v>1249</v>
      </c>
      <c r="FL20175" s="55">
        <v>1</v>
      </c>
    </row>
    <row r="20176" ht="14.25" customHeight="1" outlineLevel="1" spans="162:168">
      <c r="FF20176" s="55">
        <v>20169</v>
      </c>
      <c r="FG20176" s="55" t="s">
        <v>1250</v>
      </c>
      <c r="FH20176" s="55" t="s">
        <v>1738</v>
      </c>
      <c r="FI20176" s="55">
        <v>3</v>
      </c>
      <c r="FJ20176" s="55">
        <v>540000</v>
      </c>
      <c r="FK20176" s="55" t="s">
        <v>1249</v>
      </c>
      <c r="FL20176" s="55">
        <v>1</v>
      </c>
    </row>
    <row r="20177" ht="14.25" customHeight="1" outlineLevel="1" spans="162:168">
      <c r="FF20177" s="55">
        <v>20170</v>
      </c>
      <c r="FG20177" s="55" t="s">
        <v>1250</v>
      </c>
      <c r="FH20177" s="55" t="s">
        <v>1738</v>
      </c>
      <c r="FI20177" s="55">
        <v>4</v>
      </c>
      <c r="FJ20177" s="55">
        <v>0</v>
      </c>
      <c r="FK20177" s="55" t="s">
        <v>1249</v>
      </c>
      <c r="FL20177" s="55">
        <v>1</v>
      </c>
    </row>
    <row r="20178" ht="14.25" customHeight="1" outlineLevel="1" spans="162:168">
      <c r="FF20178" s="55">
        <v>20171</v>
      </c>
      <c r="FG20178" s="55" t="s">
        <v>1250</v>
      </c>
      <c r="FH20178" s="55" t="s">
        <v>1738</v>
      </c>
      <c r="FI20178" s="55">
        <v>4</v>
      </c>
      <c r="FJ20178" s="55">
        <v>1000</v>
      </c>
      <c r="FK20178" s="55" t="s">
        <v>1249</v>
      </c>
      <c r="FL20178" s="55">
        <v>1</v>
      </c>
    </row>
    <row r="20179" ht="14.25" customHeight="1" outlineLevel="1" spans="162:168">
      <c r="FF20179" s="55">
        <v>20172</v>
      </c>
      <c r="FG20179" s="55" t="s">
        <v>1250</v>
      </c>
      <c r="FH20179" s="55" t="s">
        <v>1738</v>
      </c>
      <c r="FI20179" s="55">
        <v>4</v>
      </c>
      <c r="FJ20179" s="55">
        <v>2500</v>
      </c>
      <c r="FK20179" s="55" t="s">
        <v>1249</v>
      </c>
      <c r="FL20179" s="55">
        <v>1</v>
      </c>
    </row>
    <row r="20180" ht="14.25" customHeight="1" outlineLevel="1" spans="162:168">
      <c r="FF20180" s="55">
        <v>20173</v>
      </c>
      <c r="FG20180" s="55" t="s">
        <v>1250</v>
      </c>
      <c r="FH20180" s="55" t="s">
        <v>1738</v>
      </c>
      <c r="FI20180" s="55">
        <v>4</v>
      </c>
      <c r="FJ20180" s="55">
        <v>5000</v>
      </c>
      <c r="FK20180" s="55" t="s">
        <v>1249</v>
      </c>
      <c r="FL20180" s="55">
        <v>1</v>
      </c>
    </row>
    <row r="20181" ht="14.25" customHeight="1" outlineLevel="1" spans="162:168">
      <c r="FF20181" s="55">
        <v>20174</v>
      </c>
      <c r="FG20181" s="55" t="s">
        <v>1250</v>
      </c>
      <c r="FH20181" s="55" t="s">
        <v>1738</v>
      </c>
      <c r="FI20181" s="55">
        <v>4</v>
      </c>
      <c r="FJ20181" s="55">
        <v>10000</v>
      </c>
      <c r="FK20181" s="55" t="s">
        <v>1249</v>
      </c>
      <c r="FL20181" s="55">
        <v>1</v>
      </c>
    </row>
    <row r="20182" ht="14.25" customHeight="1" outlineLevel="1" spans="162:168">
      <c r="FF20182" s="55">
        <v>20175</v>
      </c>
      <c r="FG20182" s="55" t="s">
        <v>1250</v>
      </c>
      <c r="FH20182" s="55" t="s">
        <v>1738</v>
      </c>
      <c r="FI20182" s="55">
        <v>4</v>
      </c>
      <c r="FJ20182" s="55">
        <v>25000</v>
      </c>
      <c r="FK20182" s="55" t="s">
        <v>1249</v>
      </c>
      <c r="FL20182" s="55">
        <v>1</v>
      </c>
    </row>
    <row r="20183" ht="14.25" customHeight="1" outlineLevel="1" spans="162:168">
      <c r="FF20183" s="55">
        <v>20176</v>
      </c>
      <c r="FG20183" s="55" t="s">
        <v>1250</v>
      </c>
      <c r="FH20183" s="55" t="s">
        <v>1738</v>
      </c>
      <c r="FI20183" s="55">
        <v>4</v>
      </c>
      <c r="FJ20183" s="55">
        <v>50000</v>
      </c>
      <c r="FK20183" s="55" t="s">
        <v>1249</v>
      </c>
      <c r="FL20183" s="55">
        <v>1</v>
      </c>
    </row>
    <row r="20184" ht="14.25" customHeight="1" outlineLevel="1" spans="162:168">
      <c r="FF20184" s="55">
        <v>20177</v>
      </c>
      <c r="FG20184" s="55" t="s">
        <v>1250</v>
      </c>
      <c r="FH20184" s="55" t="s">
        <v>1738</v>
      </c>
      <c r="FI20184" s="55">
        <v>4</v>
      </c>
      <c r="FJ20184" s="55">
        <v>80000</v>
      </c>
      <c r="FK20184" s="55" t="s">
        <v>1249</v>
      </c>
      <c r="FL20184" s="55">
        <v>1</v>
      </c>
    </row>
    <row r="20185" ht="14.25" customHeight="1" outlineLevel="1" spans="162:168">
      <c r="FF20185" s="55">
        <v>20178</v>
      </c>
      <c r="FG20185" s="55" t="s">
        <v>1250</v>
      </c>
      <c r="FH20185" s="55" t="s">
        <v>1738</v>
      </c>
      <c r="FI20185" s="55">
        <v>4</v>
      </c>
      <c r="FJ20185" s="55">
        <v>130000</v>
      </c>
      <c r="FK20185" s="55" t="s">
        <v>1249</v>
      </c>
      <c r="FL20185" s="55">
        <v>1</v>
      </c>
    </row>
    <row r="20186" ht="14.25" customHeight="1" outlineLevel="1" spans="162:168">
      <c r="FF20186" s="55">
        <v>20179</v>
      </c>
      <c r="FG20186" s="55" t="s">
        <v>1250</v>
      </c>
      <c r="FH20186" s="55" t="s">
        <v>1738</v>
      </c>
      <c r="FI20186" s="55">
        <v>4</v>
      </c>
      <c r="FJ20186" s="55">
        <v>260000</v>
      </c>
      <c r="FK20186" s="55" t="s">
        <v>1249</v>
      </c>
      <c r="FL20186" s="55">
        <v>1</v>
      </c>
    </row>
    <row r="20187" ht="14.25" customHeight="1" outlineLevel="1" spans="162:168">
      <c r="FF20187" s="55">
        <v>20180</v>
      </c>
      <c r="FG20187" s="55" t="s">
        <v>1250</v>
      </c>
      <c r="FH20187" s="55" t="s">
        <v>1738</v>
      </c>
      <c r="FI20187" s="55">
        <v>4</v>
      </c>
      <c r="FJ20187" s="55">
        <v>400000</v>
      </c>
      <c r="FK20187" s="55" t="s">
        <v>1249</v>
      </c>
      <c r="FL20187" s="55">
        <v>1</v>
      </c>
    </row>
    <row r="20188" ht="14.25" customHeight="1" outlineLevel="1" spans="162:168">
      <c r="FF20188" s="55">
        <v>20181</v>
      </c>
      <c r="FG20188" s="55" t="s">
        <v>1250</v>
      </c>
      <c r="FH20188" s="55" t="s">
        <v>1738</v>
      </c>
      <c r="FI20188" s="55">
        <v>4</v>
      </c>
      <c r="FJ20188" s="55">
        <v>530000</v>
      </c>
      <c r="FK20188" s="55" t="s">
        <v>1249</v>
      </c>
      <c r="FL20188" s="55">
        <v>1</v>
      </c>
    </row>
    <row r="20189" ht="14.25" customHeight="1" outlineLevel="1" spans="162:168">
      <c r="FF20189" s="55">
        <v>20182</v>
      </c>
      <c r="FG20189" s="55" t="s">
        <v>1250</v>
      </c>
      <c r="FH20189" s="55" t="s">
        <v>1738</v>
      </c>
      <c r="FI20189" s="55">
        <v>4</v>
      </c>
      <c r="FJ20189" s="55">
        <v>540000</v>
      </c>
      <c r="FK20189" s="55" t="s">
        <v>1249</v>
      </c>
      <c r="FL20189" s="55">
        <v>1</v>
      </c>
    </row>
    <row r="20190" ht="14.25" customHeight="1" outlineLevel="1" spans="162:168">
      <c r="FF20190" s="55">
        <v>20183</v>
      </c>
      <c r="FG20190" s="55" t="s">
        <v>1250</v>
      </c>
      <c r="FH20190" s="55" t="s">
        <v>1738</v>
      </c>
      <c r="FI20190" s="55">
        <v>5</v>
      </c>
      <c r="FJ20190" s="55">
        <v>0</v>
      </c>
      <c r="FK20190" s="55" t="s">
        <v>1249</v>
      </c>
      <c r="FL20190" s="55">
        <v>1</v>
      </c>
    </row>
    <row r="20191" ht="14.25" customHeight="1" outlineLevel="1" spans="162:168">
      <c r="FF20191" s="55">
        <v>20184</v>
      </c>
      <c r="FG20191" s="55" t="s">
        <v>1250</v>
      </c>
      <c r="FH20191" s="55" t="s">
        <v>1738</v>
      </c>
      <c r="FI20191" s="55">
        <v>5</v>
      </c>
      <c r="FJ20191" s="55">
        <v>1000</v>
      </c>
      <c r="FK20191" s="55" t="s">
        <v>1249</v>
      </c>
      <c r="FL20191" s="55">
        <v>1</v>
      </c>
    </row>
    <row r="20192" ht="14.25" customHeight="1" outlineLevel="1" spans="162:168">
      <c r="FF20192" s="55">
        <v>20185</v>
      </c>
      <c r="FG20192" s="55" t="s">
        <v>1250</v>
      </c>
      <c r="FH20192" s="55" t="s">
        <v>1738</v>
      </c>
      <c r="FI20192" s="55">
        <v>5</v>
      </c>
      <c r="FJ20192" s="55">
        <v>2500</v>
      </c>
      <c r="FK20192" s="55" t="s">
        <v>1249</v>
      </c>
      <c r="FL20192" s="55">
        <v>1</v>
      </c>
    </row>
    <row r="20193" ht="14.25" customHeight="1" outlineLevel="1" spans="162:168">
      <c r="FF20193" s="55">
        <v>20186</v>
      </c>
      <c r="FG20193" s="55" t="s">
        <v>1250</v>
      </c>
      <c r="FH20193" s="55" t="s">
        <v>1738</v>
      </c>
      <c r="FI20193" s="55">
        <v>5</v>
      </c>
      <c r="FJ20193" s="55">
        <v>5000</v>
      </c>
      <c r="FK20193" s="55" t="s">
        <v>1249</v>
      </c>
      <c r="FL20193" s="55">
        <v>1</v>
      </c>
    </row>
    <row r="20194" ht="14.25" customHeight="1" outlineLevel="1" spans="162:168">
      <c r="FF20194" s="55">
        <v>20187</v>
      </c>
      <c r="FG20194" s="55" t="s">
        <v>1250</v>
      </c>
      <c r="FH20194" s="55" t="s">
        <v>1738</v>
      </c>
      <c r="FI20194" s="55">
        <v>5</v>
      </c>
      <c r="FJ20194" s="55">
        <v>10000</v>
      </c>
      <c r="FK20194" s="55" t="s">
        <v>1249</v>
      </c>
      <c r="FL20194" s="55">
        <v>1</v>
      </c>
    </row>
    <row r="20195" ht="14.25" customHeight="1" outlineLevel="1" spans="162:168">
      <c r="FF20195" s="55">
        <v>20188</v>
      </c>
      <c r="FG20195" s="55" t="s">
        <v>1250</v>
      </c>
      <c r="FH20195" s="55" t="s">
        <v>1738</v>
      </c>
      <c r="FI20195" s="55">
        <v>5</v>
      </c>
      <c r="FJ20195" s="55">
        <v>25000</v>
      </c>
      <c r="FK20195" s="55" t="s">
        <v>1249</v>
      </c>
      <c r="FL20195" s="55">
        <v>1</v>
      </c>
    </row>
    <row r="20196" ht="14.25" customHeight="1" outlineLevel="1" spans="162:168">
      <c r="FF20196" s="55">
        <v>20189</v>
      </c>
      <c r="FG20196" s="55" t="s">
        <v>1250</v>
      </c>
      <c r="FH20196" s="55" t="s">
        <v>1738</v>
      </c>
      <c r="FI20196" s="55">
        <v>5</v>
      </c>
      <c r="FJ20196" s="55">
        <v>50000</v>
      </c>
      <c r="FK20196" s="55" t="s">
        <v>1249</v>
      </c>
      <c r="FL20196" s="55">
        <v>1</v>
      </c>
    </row>
    <row r="20197" ht="14.25" customHeight="1" outlineLevel="1" spans="162:168">
      <c r="FF20197" s="55">
        <v>20190</v>
      </c>
      <c r="FG20197" s="55" t="s">
        <v>1250</v>
      </c>
      <c r="FH20197" s="55" t="s">
        <v>1738</v>
      </c>
      <c r="FI20197" s="55">
        <v>5</v>
      </c>
      <c r="FJ20197" s="55">
        <v>80000</v>
      </c>
      <c r="FK20197" s="55" t="s">
        <v>1249</v>
      </c>
      <c r="FL20197" s="55">
        <v>1</v>
      </c>
    </row>
    <row r="20198" ht="14.25" customHeight="1" outlineLevel="1" spans="162:168">
      <c r="FF20198" s="55">
        <v>20191</v>
      </c>
      <c r="FG20198" s="55" t="s">
        <v>1250</v>
      </c>
      <c r="FH20198" s="55" t="s">
        <v>1738</v>
      </c>
      <c r="FI20198" s="55">
        <v>5</v>
      </c>
      <c r="FJ20198" s="55">
        <v>130000</v>
      </c>
      <c r="FK20198" s="55" t="s">
        <v>1249</v>
      </c>
      <c r="FL20198" s="55">
        <v>1</v>
      </c>
    </row>
    <row r="20199" ht="14.25" customHeight="1" outlineLevel="1" spans="162:168">
      <c r="FF20199" s="55">
        <v>20192</v>
      </c>
      <c r="FG20199" s="55" t="s">
        <v>1250</v>
      </c>
      <c r="FH20199" s="55" t="s">
        <v>1738</v>
      </c>
      <c r="FI20199" s="55">
        <v>5</v>
      </c>
      <c r="FJ20199" s="55">
        <v>260000</v>
      </c>
      <c r="FK20199" s="55" t="s">
        <v>1249</v>
      </c>
      <c r="FL20199" s="55">
        <v>1</v>
      </c>
    </row>
    <row r="20200" ht="14.25" customHeight="1" outlineLevel="1" spans="162:168">
      <c r="FF20200" s="55">
        <v>20193</v>
      </c>
      <c r="FG20200" s="55" t="s">
        <v>1250</v>
      </c>
      <c r="FH20200" s="55" t="s">
        <v>1738</v>
      </c>
      <c r="FI20200" s="55">
        <v>5</v>
      </c>
      <c r="FJ20200" s="55">
        <v>400000</v>
      </c>
      <c r="FK20200" s="55" t="s">
        <v>1249</v>
      </c>
      <c r="FL20200" s="55">
        <v>1</v>
      </c>
    </row>
    <row r="20201" ht="14.25" customHeight="1" outlineLevel="1" spans="162:168">
      <c r="FF20201" s="55">
        <v>20194</v>
      </c>
      <c r="FG20201" s="55" t="s">
        <v>1250</v>
      </c>
      <c r="FH20201" s="55" t="s">
        <v>1738</v>
      </c>
      <c r="FI20201" s="55">
        <v>5</v>
      </c>
      <c r="FJ20201" s="55">
        <v>530000</v>
      </c>
      <c r="FK20201" s="55" t="s">
        <v>1249</v>
      </c>
      <c r="FL20201" s="55">
        <v>1</v>
      </c>
    </row>
    <row r="20202" ht="14.25" customHeight="1" outlineLevel="1" spans="162:168">
      <c r="FF20202" s="55">
        <v>20195</v>
      </c>
      <c r="FG20202" s="55" t="s">
        <v>1250</v>
      </c>
      <c r="FH20202" s="55" t="s">
        <v>1738</v>
      </c>
      <c r="FI20202" s="55">
        <v>5</v>
      </c>
      <c r="FJ20202" s="55">
        <v>540000</v>
      </c>
      <c r="FK20202" s="55" t="s">
        <v>1249</v>
      </c>
      <c r="FL20202" s="55">
        <v>1</v>
      </c>
    </row>
    <row r="20203" ht="14.25" customHeight="1" outlineLevel="1" spans="162:168">
      <c r="FF20203" s="55">
        <v>20196</v>
      </c>
      <c r="FG20203" s="55" t="s">
        <v>1250</v>
      </c>
      <c r="FH20203" s="55" t="s">
        <v>1738</v>
      </c>
      <c r="FI20203" s="55">
        <v>6</v>
      </c>
      <c r="FJ20203" s="55">
        <v>0</v>
      </c>
      <c r="FK20203" s="55" t="s">
        <v>1249</v>
      </c>
      <c r="FL20203" s="55">
        <v>1</v>
      </c>
    </row>
    <row r="20204" ht="14.25" customHeight="1" outlineLevel="1" spans="162:168">
      <c r="FF20204" s="55">
        <v>20197</v>
      </c>
      <c r="FG20204" s="55" t="s">
        <v>1250</v>
      </c>
      <c r="FH20204" s="55" t="s">
        <v>1738</v>
      </c>
      <c r="FI20204" s="55">
        <v>6</v>
      </c>
      <c r="FJ20204" s="55">
        <v>1000</v>
      </c>
      <c r="FK20204" s="55" t="s">
        <v>1249</v>
      </c>
      <c r="FL20204" s="55">
        <v>1</v>
      </c>
    </row>
    <row r="20205" ht="14.25" customHeight="1" outlineLevel="1" spans="162:168">
      <c r="FF20205" s="55">
        <v>20198</v>
      </c>
      <c r="FG20205" s="55" t="s">
        <v>1250</v>
      </c>
      <c r="FH20205" s="55" t="s">
        <v>1738</v>
      </c>
      <c r="FI20205" s="55">
        <v>6</v>
      </c>
      <c r="FJ20205" s="55">
        <v>2500</v>
      </c>
      <c r="FK20205" s="55" t="s">
        <v>1249</v>
      </c>
      <c r="FL20205" s="55">
        <v>1</v>
      </c>
    </row>
    <row r="20206" ht="14.25" customHeight="1" outlineLevel="1" spans="162:168">
      <c r="FF20206" s="55">
        <v>20199</v>
      </c>
      <c r="FG20206" s="55" t="s">
        <v>1250</v>
      </c>
      <c r="FH20206" s="55" t="s">
        <v>1738</v>
      </c>
      <c r="FI20206" s="55">
        <v>6</v>
      </c>
      <c r="FJ20206" s="55">
        <v>5000</v>
      </c>
      <c r="FK20206" s="55" t="s">
        <v>1249</v>
      </c>
      <c r="FL20206" s="55">
        <v>1</v>
      </c>
    </row>
    <row r="20207" ht="14.25" customHeight="1" outlineLevel="1" spans="162:168">
      <c r="FF20207" s="55">
        <v>20200</v>
      </c>
      <c r="FG20207" s="55" t="s">
        <v>1250</v>
      </c>
      <c r="FH20207" s="55" t="s">
        <v>1738</v>
      </c>
      <c r="FI20207" s="55">
        <v>6</v>
      </c>
      <c r="FJ20207" s="55">
        <v>10000</v>
      </c>
      <c r="FK20207" s="55" t="s">
        <v>1249</v>
      </c>
      <c r="FL20207" s="55">
        <v>1</v>
      </c>
    </row>
    <row r="20208" ht="14.25" customHeight="1" outlineLevel="1" spans="162:168">
      <c r="FF20208" s="55">
        <v>20201</v>
      </c>
      <c r="FG20208" s="55" t="s">
        <v>1250</v>
      </c>
      <c r="FH20208" s="55" t="s">
        <v>1738</v>
      </c>
      <c r="FI20208" s="55">
        <v>6</v>
      </c>
      <c r="FJ20208" s="55">
        <v>25000</v>
      </c>
      <c r="FK20208" s="55" t="s">
        <v>1249</v>
      </c>
      <c r="FL20208" s="55">
        <v>1</v>
      </c>
    </row>
    <row r="20209" ht="14.25" customHeight="1" outlineLevel="1" spans="162:168">
      <c r="FF20209" s="55">
        <v>20202</v>
      </c>
      <c r="FG20209" s="55" t="s">
        <v>1250</v>
      </c>
      <c r="FH20209" s="55" t="s">
        <v>1738</v>
      </c>
      <c r="FI20209" s="55">
        <v>6</v>
      </c>
      <c r="FJ20209" s="55">
        <v>50000</v>
      </c>
      <c r="FK20209" s="55" t="s">
        <v>1249</v>
      </c>
      <c r="FL20209" s="55">
        <v>1</v>
      </c>
    </row>
    <row r="20210" ht="14.25" customHeight="1" outlineLevel="1" spans="162:168">
      <c r="FF20210" s="55">
        <v>20203</v>
      </c>
      <c r="FG20210" s="55" t="s">
        <v>1250</v>
      </c>
      <c r="FH20210" s="55" t="s">
        <v>1738</v>
      </c>
      <c r="FI20210" s="55">
        <v>6</v>
      </c>
      <c r="FJ20210" s="55">
        <v>80000</v>
      </c>
      <c r="FK20210" s="55" t="s">
        <v>1249</v>
      </c>
      <c r="FL20210" s="55">
        <v>1</v>
      </c>
    </row>
    <row r="20211" ht="14.25" customHeight="1" outlineLevel="1" spans="162:168">
      <c r="FF20211" s="55">
        <v>20204</v>
      </c>
      <c r="FG20211" s="55" t="s">
        <v>1250</v>
      </c>
      <c r="FH20211" s="55" t="s">
        <v>1738</v>
      </c>
      <c r="FI20211" s="55">
        <v>6</v>
      </c>
      <c r="FJ20211" s="55">
        <v>130000</v>
      </c>
      <c r="FK20211" s="55" t="s">
        <v>1249</v>
      </c>
      <c r="FL20211" s="55">
        <v>1</v>
      </c>
    </row>
    <row r="20212" ht="14.25" customHeight="1" outlineLevel="1" spans="162:168">
      <c r="FF20212" s="55">
        <v>20205</v>
      </c>
      <c r="FG20212" s="55" t="s">
        <v>1250</v>
      </c>
      <c r="FH20212" s="55" t="s">
        <v>1738</v>
      </c>
      <c r="FI20212" s="55">
        <v>6</v>
      </c>
      <c r="FJ20212" s="55">
        <v>260000</v>
      </c>
      <c r="FK20212" s="55" t="s">
        <v>1249</v>
      </c>
      <c r="FL20212" s="55">
        <v>1</v>
      </c>
    </row>
    <row r="20213" ht="14.25" customHeight="1" outlineLevel="1" spans="162:168">
      <c r="FF20213" s="55">
        <v>20206</v>
      </c>
      <c r="FG20213" s="55" t="s">
        <v>1250</v>
      </c>
      <c r="FH20213" s="55" t="s">
        <v>1738</v>
      </c>
      <c r="FI20213" s="55">
        <v>6</v>
      </c>
      <c r="FJ20213" s="55">
        <v>400000</v>
      </c>
      <c r="FK20213" s="55" t="s">
        <v>1249</v>
      </c>
      <c r="FL20213" s="55">
        <v>1</v>
      </c>
    </row>
    <row r="20214" ht="14.25" customHeight="1" outlineLevel="1" spans="162:168">
      <c r="FF20214" s="55">
        <v>20207</v>
      </c>
      <c r="FG20214" s="55" t="s">
        <v>1250</v>
      </c>
      <c r="FH20214" s="55" t="s">
        <v>1738</v>
      </c>
      <c r="FI20214" s="55">
        <v>6</v>
      </c>
      <c r="FJ20214" s="55">
        <v>530000</v>
      </c>
      <c r="FK20214" s="55" t="s">
        <v>1249</v>
      </c>
      <c r="FL20214" s="55">
        <v>1</v>
      </c>
    </row>
    <row r="20215" ht="14.25" customHeight="1" outlineLevel="1" spans="162:168">
      <c r="FF20215" s="55">
        <v>20208</v>
      </c>
      <c r="FG20215" s="55" t="s">
        <v>1250</v>
      </c>
      <c r="FH20215" s="55" t="s">
        <v>1738</v>
      </c>
      <c r="FI20215" s="55">
        <v>6</v>
      </c>
      <c r="FJ20215" s="55">
        <v>540000</v>
      </c>
      <c r="FK20215" s="55" t="s">
        <v>1249</v>
      </c>
      <c r="FL20215" s="55">
        <v>1</v>
      </c>
    </row>
    <row r="20216" ht="14.25" customHeight="1" outlineLevel="1" spans="162:168">
      <c r="FF20216" s="55">
        <v>20209</v>
      </c>
      <c r="FG20216" s="55" t="s">
        <v>1250</v>
      </c>
      <c r="FH20216" s="55" t="s">
        <v>2016</v>
      </c>
      <c r="FI20216" s="55">
        <v>1</v>
      </c>
      <c r="FJ20216" s="55">
        <v>0</v>
      </c>
      <c r="FK20216" s="55" t="s">
        <v>1249</v>
      </c>
      <c r="FL20216" s="55">
        <v>1.25</v>
      </c>
    </row>
    <row r="20217" ht="14.25" customHeight="1" outlineLevel="1" spans="162:168">
      <c r="FF20217" s="55">
        <v>20210</v>
      </c>
      <c r="FG20217" s="55" t="s">
        <v>1250</v>
      </c>
      <c r="FH20217" s="55" t="s">
        <v>2016</v>
      </c>
      <c r="FI20217" s="55">
        <v>1</v>
      </c>
      <c r="FJ20217" s="55">
        <v>1000</v>
      </c>
      <c r="FK20217" s="55" t="s">
        <v>1249</v>
      </c>
      <c r="FL20217" s="55">
        <v>1</v>
      </c>
    </row>
    <row r="20218" ht="14.25" customHeight="1" outlineLevel="1" spans="162:168">
      <c r="FF20218" s="55">
        <v>20211</v>
      </c>
      <c r="FG20218" s="55" t="s">
        <v>1250</v>
      </c>
      <c r="FH20218" s="55" t="s">
        <v>2016</v>
      </c>
      <c r="FI20218" s="55">
        <v>1</v>
      </c>
      <c r="FJ20218" s="55">
        <v>2500</v>
      </c>
      <c r="FK20218" s="55" t="s">
        <v>1249</v>
      </c>
      <c r="FL20218" s="55">
        <v>0.9</v>
      </c>
    </row>
    <row r="20219" ht="14.25" customHeight="1" outlineLevel="1" spans="162:168">
      <c r="FF20219" s="55">
        <v>20212</v>
      </c>
      <c r="FG20219" s="55" t="s">
        <v>1250</v>
      </c>
      <c r="FH20219" s="55" t="s">
        <v>2016</v>
      </c>
      <c r="FI20219" s="55">
        <v>1</v>
      </c>
      <c r="FJ20219" s="55">
        <v>5000</v>
      </c>
      <c r="FK20219" s="55" t="s">
        <v>1249</v>
      </c>
      <c r="FL20219" s="55">
        <v>0.75</v>
      </c>
    </row>
    <row r="20220" ht="14.25" customHeight="1" outlineLevel="1" spans="162:168">
      <c r="FF20220" s="55">
        <v>20213</v>
      </c>
      <c r="FG20220" s="55" t="s">
        <v>1250</v>
      </c>
      <c r="FH20220" s="55" t="s">
        <v>2016</v>
      </c>
      <c r="FI20220" s="55">
        <v>1</v>
      </c>
      <c r="FJ20220" s="55">
        <v>10000</v>
      </c>
      <c r="FK20220" s="55" t="s">
        <v>1249</v>
      </c>
      <c r="FL20220" s="55">
        <v>0.6</v>
      </c>
    </row>
    <row r="20221" ht="14.25" customHeight="1" outlineLevel="1" spans="162:168">
      <c r="FF20221" s="55">
        <v>20214</v>
      </c>
      <c r="FG20221" s="55" t="s">
        <v>1250</v>
      </c>
      <c r="FH20221" s="55" t="s">
        <v>2016</v>
      </c>
      <c r="FI20221" s="55">
        <v>1</v>
      </c>
      <c r="FJ20221" s="55">
        <v>25000</v>
      </c>
      <c r="FK20221" s="55" t="s">
        <v>1249</v>
      </c>
      <c r="FL20221" s="55">
        <v>0.5</v>
      </c>
    </row>
    <row r="20222" ht="14.25" customHeight="1" outlineLevel="1" spans="162:168">
      <c r="FF20222" s="55">
        <v>20215</v>
      </c>
      <c r="FG20222" s="55" t="s">
        <v>1250</v>
      </c>
      <c r="FH20222" s="55" t="s">
        <v>2016</v>
      </c>
      <c r="FI20222" s="55">
        <v>1</v>
      </c>
      <c r="FJ20222" s="55">
        <v>50000</v>
      </c>
      <c r="FK20222" s="55" t="s">
        <v>1249</v>
      </c>
      <c r="FL20222" s="55">
        <v>0.5</v>
      </c>
    </row>
    <row r="20223" ht="14.25" customHeight="1" outlineLevel="1" spans="162:168">
      <c r="FF20223" s="55">
        <v>20216</v>
      </c>
      <c r="FG20223" s="55" t="s">
        <v>1250</v>
      </c>
      <c r="FH20223" s="55" t="s">
        <v>2016</v>
      </c>
      <c r="FI20223" s="55">
        <v>1</v>
      </c>
      <c r="FJ20223" s="55">
        <v>80000</v>
      </c>
      <c r="FK20223" s="55" t="s">
        <v>1249</v>
      </c>
      <c r="FL20223" s="55">
        <v>0.5</v>
      </c>
    </row>
    <row r="20224" ht="14.25" customHeight="1" outlineLevel="1" spans="162:168">
      <c r="FF20224" s="55">
        <v>20217</v>
      </c>
      <c r="FG20224" s="55" t="s">
        <v>1250</v>
      </c>
      <c r="FH20224" s="55" t="s">
        <v>2016</v>
      </c>
      <c r="FI20224" s="55">
        <v>1</v>
      </c>
      <c r="FJ20224" s="55">
        <v>130000</v>
      </c>
      <c r="FK20224" s="55" t="s">
        <v>1249</v>
      </c>
      <c r="FL20224" s="55">
        <v>0.5</v>
      </c>
    </row>
    <row r="20225" ht="14.25" customHeight="1" outlineLevel="1" spans="162:168">
      <c r="FF20225" s="55">
        <v>20218</v>
      </c>
      <c r="FG20225" s="55" t="s">
        <v>1250</v>
      </c>
      <c r="FH20225" s="55" t="s">
        <v>2016</v>
      </c>
      <c r="FI20225" s="55">
        <v>1</v>
      </c>
      <c r="FJ20225" s="55">
        <v>260000</v>
      </c>
      <c r="FK20225" s="55" t="s">
        <v>1249</v>
      </c>
      <c r="FL20225" s="55">
        <v>0.5</v>
      </c>
    </row>
    <row r="20226" ht="14.25" customHeight="1" outlineLevel="1" spans="162:168">
      <c r="FF20226" s="55">
        <v>20219</v>
      </c>
      <c r="FG20226" s="55" t="s">
        <v>1250</v>
      </c>
      <c r="FH20226" s="55" t="s">
        <v>2016</v>
      </c>
      <c r="FI20226" s="55">
        <v>1</v>
      </c>
      <c r="FJ20226" s="55">
        <v>400000</v>
      </c>
      <c r="FK20226" s="55" t="s">
        <v>1249</v>
      </c>
      <c r="FL20226" s="55">
        <v>0.5</v>
      </c>
    </row>
    <row r="20227" ht="14.25" customHeight="1" outlineLevel="1" spans="162:168">
      <c r="FF20227" s="55">
        <v>20220</v>
      </c>
      <c r="FG20227" s="55" t="s">
        <v>1250</v>
      </c>
      <c r="FH20227" s="55" t="s">
        <v>2016</v>
      </c>
      <c r="FI20227" s="55">
        <v>1</v>
      </c>
      <c r="FJ20227" s="55">
        <v>530000</v>
      </c>
      <c r="FK20227" s="55" t="s">
        <v>1249</v>
      </c>
      <c r="FL20227" s="55">
        <v>0.5</v>
      </c>
    </row>
    <row r="20228" ht="14.25" customHeight="1" outlineLevel="1" spans="162:168">
      <c r="FF20228" s="55">
        <v>20221</v>
      </c>
      <c r="FG20228" s="55" t="s">
        <v>1250</v>
      </c>
      <c r="FH20228" s="55" t="s">
        <v>2016</v>
      </c>
      <c r="FI20228" s="55">
        <v>1</v>
      </c>
      <c r="FJ20228" s="55">
        <v>540000</v>
      </c>
      <c r="FK20228" s="55" t="s">
        <v>1249</v>
      </c>
      <c r="FL20228" s="55">
        <v>0.5</v>
      </c>
    </row>
    <row r="20229" ht="14.25" customHeight="1" outlineLevel="1" spans="162:168">
      <c r="FF20229" s="55">
        <v>20222</v>
      </c>
      <c r="FG20229" s="55" t="s">
        <v>1250</v>
      </c>
      <c r="FH20229" s="55" t="s">
        <v>2016</v>
      </c>
      <c r="FI20229" s="55">
        <v>10</v>
      </c>
      <c r="FJ20229" s="55">
        <v>0</v>
      </c>
      <c r="FK20229" s="55" t="s">
        <v>1249</v>
      </c>
      <c r="FL20229" s="55">
        <v>1.25</v>
      </c>
    </row>
    <row r="20230" ht="14.25" customHeight="1" outlineLevel="1" spans="162:168">
      <c r="FF20230" s="55">
        <v>20223</v>
      </c>
      <c r="FG20230" s="55" t="s">
        <v>1250</v>
      </c>
      <c r="FH20230" s="55" t="s">
        <v>2016</v>
      </c>
      <c r="FI20230" s="55">
        <v>10</v>
      </c>
      <c r="FJ20230" s="55">
        <v>1000</v>
      </c>
      <c r="FK20230" s="55" t="s">
        <v>1249</v>
      </c>
      <c r="FL20230" s="55">
        <v>1</v>
      </c>
    </row>
    <row r="20231" ht="14.25" customHeight="1" outlineLevel="1" spans="162:168">
      <c r="FF20231" s="55">
        <v>20224</v>
      </c>
      <c r="FG20231" s="55" t="s">
        <v>1250</v>
      </c>
      <c r="FH20231" s="55" t="s">
        <v>2016</v>
      </c>
      <c r="FI20231" s="55">
        <v>10</v>
      </c>
      <c r="FJ20231" s="55">
        <v>2500</v>
      </c>
      <c r="FK20231" s="55" t="s">
        <v>1249</v>
      </c>
      <c r="FL20231" s="55">
        <v>0.9</v>
      </c>
    </row>
    <row r="20232" ht="14.25" customHeight="1" outlineLevel="1" spans="162:168">
      <c r="FF20232" s="55">
        <v>20225</v>
      </c>
      <c r="FG20232" s="55" t="s">
        <v>1250</v>
      </c>
      <c r="FH20232" s="55" t="s">
        <v>2016</v>
      </c>
      <c r="FI20232" s="55">
        <v>10</v>
      </c>
      <c r="FJ20232" s="55">
        <v>5000</v>
      </c>
      <c r="FK20232" s="55" t="s">
        <v>1249</v>
      </c>
      <c r="FL20232" s="55">
        <v>0.75</v>
      </c>
    </row>
    <row r="20233" ht="14.25" customHeight="1" outlineLevel="1" spans="162:168">
      <c r="FF20233" s="55">
        <v>20226</v>
      </c>
      <c r="FG20233" s="55" t="s">
        <v>1250</v>
      </c>
      <c r="FH20233" s="55" t="s">
        <v>2016</v>
      </c>
      <c r="FI20233" s="55">
        <v>10</v>
      </c>
      <c r="FJ20233" s="55">
        <v>10000</v>
      </c>
      <c r="FK20233" s="55" t="s">
        <v>1249</v>
      </c>
      <c r="FL20233" s="55">
        <v>0.6</v>
      </c>
    </row>
    <row r="20234" ht="14.25" customHeight="1" outlineLevel="1" spans="162:168">
      <c r="FF20234" s="55">
        <v>20227</v>
      </c>
      <c r="FG20234" s="55" t="s">
        <v>1250</v>
      </c>
      <c r="FH20234" s="55" t="s">
        <v>2016</v>
      </c>
      <c r="FI20234" s="55">
        <v>10</v>
      </c>
      <c r="FJ20234" s="55">
        <v>25000</v>
      </c>
      <c r="FK20234" s="55" t="s">
        <v>1249</v>
      </c>
      <c r="FL20234" s="55">
        <v>0.5</v>
      </c>
    </row>
    <row r="20235" ht="14.25" customHeight="1" outlineLevel="1" spans="162:168">
      <c r="FF20235" s="55">
        <v>20228</v>
      </c>
      <c r="FG20235" s="55" t="s">
        <v>1250</v>
      </c>
      <c r="FH20235" s="55" t="s">
        <v>2016</v>
      </c>
      <c r="FI20235" s="55">
        <v>10</v>
      </c>
      <c r="FJ20235" s="55">
        <v>50000</v>
      </c>
      <c r="FK20235" s="55" t="s">
        <v>1249</v>
      </c>
      <c r="FL20235" s="55">
        <v>0.5</v>
      </c>
    </row>
    <row r="20236" ht="14.25" customHeight="1" outlineLevel="1" spans="162:168">
      <c r="FF20236" s="55">
        <v>20229</v>
      </c>
      <c r="FG20236" s="55" t="s">
        <v>1250</v>
      </c>
      <c r="FH20236" s="55" t="s">
        <v>2016</v>
      </c>
      <c r="FI20236" s="55">
        <v>10</v>
      </c>
      <c r="FJ20236" s="55">
        <v>80000</v>
      </c>
      <c r="FK20236" s="55" t="s">
        <v>1249</v>
      </c>
      <c r="FL20236" s="55">
        <v>0.5</v>
      </c>
    </row>
    <row r="20237" ht="14.25" customHeight="1" outlineLevel="1" spans="162:168">
      <c r="FF20237" s="55">
        <v>20230</v>
      </c>
      <c r="FG20237" s="55" t="s">
        <v>1250</v>
      </c>
      <c r="FH20237" s="55" t="s">
        <v>2016</v>
      </c>
      <c r="FI20237" s="55">
        <v>10</v>
      </c>
      <c r="FJ20237" s="55">
        <v>130000</v>
      </c>
      <c r="FK20237" s="55" t="s">
        <v>1249</v>
      </c>
      <c r="FL20237" s="55">
        <v>0.5</v>
      </c>
    </row>
    <row r="20238" ht="14.25" customHeight="1" outlineLevel="1" spans="162:168">
      <c r="FF20238" s="55">
        <v>20231</v>
      </c>
      <c r="FG20238" s="55" t="s">
        <v>1250</v>
      </c>
      <c r="FH20238" s="55" t="s">
        <v>2016</v>
      </c>
      <c r="FI20238" s="55">
        <v>10</v>
      </c>
      <c r="FJ20238" s="55">
        <v>260000</v>
      </c>
      <c r="FK20238" s="55" t="s">
        <v>1249</v>
      </c>
      <c r="FL20238" s="55">
        <v>0.5</v>
      </c>
    </row>
    <row r="20239" ht="14.25" customHeight="1" outlineLevel="1" spans="162:168">
      <c r="FF20239" s="55">
        <v>20232</v>
      </c>
      <c r="FG20239" s="55" t="s">
        <v>1250</v>
      </c>
      <c r="FH20239" s="55" t="s">
        <v>2016</v>
      </c>
      <c r="FI20239" s="55">
        <v>10</v>
      </c>
      <c r="FJ20239" s="55">
        <v>400000</v>
      </c>
      <c r="FK20239" s="55" t="s">
        <v>1249</v>
      </c>
      <c r="FL20239" s="55">
        <v>0.5</v>
      </c>
    </row>
    <row r="20240" ht="14.25" customHeight="1" outlineLevel="1" spans="162:168">
      <c r="FF20240" s="55">
        <v>20233</v>
      </c>
      <c r="FG20240" s="55" t="s">
        <v>1250</v>
      </c>
      <c r="FH20240" s="55" t="s">
        <v>2016</v>
      </c>
      <c r="FI20240" s="55">
        <v>10</v>
      </c>
      <c r="FJ20240" s="55">
        <v>530000</v>
      </c>
      <c r="FK20240" s="55" t="s">
        <v>1249</v>
      </c>
      <c r="FL20240" s="55">
        <v>0.5</v>
      </c>
    </row>
    <row r="20241" ht="14.25" customHeight="1" outlineLevel="1" spans="162:168">
      <c r="FF20241" s="55">
        <v>20234</v>
      </c>
      <c r="FG20241" s="55" t="s">
        <v>1250</v>
      </c>
      <c r="FH20241" s="55" t="s">
        <v>2016</v>
      </c>
      <c r="FI20241" s="55">
        <v>10</v>
      </c>
      <c r="FJ20241" s="55">
        <v>540000</v>
      </c>
      <c r="FK20241" s="55" t="s">
        <v>1249</v>
      </c>
      <c r="FL20241" s="55">
        <v>0.5</v>
      </c>
    </row>
    <row r="20242" ht="14.25" customHeight="1" outlineLevel="1" spans="162:168">
      <c r="FF20242" s="55">
        <v>20235</v>
      </c>
      <c r="FG20242" s="55" t="s">
        <v>1250</v>
      </c>
      <c r="FH20242" s="55" t="s">
        <v>2016</v>
      </c>
      <c r="FI20242" s="55">
        <v>11</v>
      </c>
      <c r="FJ20242" s="55">
        <v>0</v>
      </c>
      <c r="FK20242" s="55" t="s">
        <v>1249</v>
      </c>
      <c r="FL20242" s="55">
        <v>1.25</v>
      </c>
    </row>
    <row r="20243" ht="14.25" customHeight="1" outlineLevel="1" spans="162:168">
      <c r="FF20243" s="55">
        <v>20236</v>
      </c>
      <c r="FG20243" s="55" t="s">
        <v>1250</v>
      </c>
      <c r="FH20243" s="55" t="s">
        <v>2016</v>
      </c>
      <c r="FI20243" s="55">
        <v>11</v>
      </c>
      <c r="FJ20243" s="55">
        <v>1000</v>
      </c>
      <c r="FK20243" s="55" t="s">
        <v>1249</v>
      </c>
      <c r="FL20243" s="55">
        <v>1</v>
      </c>
    </row>
    <row r="20244" ht="14.25" customHeight="1" outlineLevel="1" spans="162:168">
      <c r="FF20244" s="55">
        <v>20237</v>
      </c>
      <c r="FG20244" s="55" t="s">
        <v>1250</v>
      </c>
      <c r="FH20244" s="55" t="s">
        <v>2016</v>
      </c>
      <c r="FI20244" s="55">
        <v>11</v>
      </c>
      <c r="FJ20244" s="55">
        <v>2500</v>
      </c>
      <c r="FK20244" s="55" t="s">
        <v>1249</v>
      </c>
      <c r="FL20244" s="55">
        <v>0.9</v>
      </c>
    </row>
    <row r="20245" ht="14.25" customHeight="1" outlineLevel="1" spans="162:168">
      <c r="FF20245" s="55">
        <v>20238</v>
      </c>
      <c r="FG20245" s="55" t="s">
        <v>1250</v>
      </c>
      <c r="FH20245" s="55" t="s">
        <v>2016</v>
      </c>
      <c r="FI20245" s="55">
        <v>11</v>
      </c>
      <c r="FJ20245" s="55">
        <v>5000</v>
      </c>
      <c r="FK20245" s="55" t="s">
        <v>1249</v>
      </c>
      <c r="FL20245" s="55">
        <v>0.75</v>
      </c>
    </row>
    <row r="20246" ht="14.25" customHeight="1" outlineLevel="1" spans="162:168">
      <c r="FF20246" s="55">
        <v>20239</v>
      </c>
      <c r="FG20246" s="55" t="s">
        <v>1250</v>
      </c>
      <c r="FH20246" s="55" t="s">
        <v>2016</v>
      </c>
      <c r="FI20246" s="55">
        <v>11</v>
      </c>
      <c r="FJ20246" s="55">
        <v>10000</v>
      </c>
      <c r="FK20246" s="55" t="s">
        <v>1249</v>
      </c>
      <c r="FL20246" s="55">
        <v>0.6</v>
      </c>
    </row>
    <row r="20247" ht="14.25" customHeight="1" outlineLevel="1" spans="162:168">
      <c r="FF20247" s="55">
        <v>20240</v>
      </c>
      <c r="FG20247" s="55" t="s">
        <v>1250</v>
      </c>
      <c r="FH20247" s="55" t="s">
        <v>2016</v>
      </c>
      <c r="FI20247" s="55">
        <v>11</v>
      </c>
      <c r="FJ20247" s="55">
        <v>25000</v>
      </c>
      <c r="FK20247" s="55" t="s">
        <v>1249</v>
      </c>
      <c r="FL20247" s="55">
        <v>0.5</v>
      </c>
    </row>
    <row r="20248" ht="14.25" customHeight="1" outlineLevel="1" spans="162:168">
      <c r="FF20248" s="55">
        <v>20241</v>
      </c>
      <c r="FG20248" s="55" t="s">
        <v>1250</v>
      </c>
      <c r="FH20248" s="55" t="s">
        <v>2016</v>
      </c>
      <c r="FI20248" s="55">
        <v>11</v>
      </c>
      <c r="FJ20248" s="55">
        <v>50000</v>
      </c>
      <c r="FK20248" s="55" t="s">
        <v>1249</v>
      </c>
      <c r="FL20248" s="55">
        <v>0.5</v>
      </c>
    </row>
    <row r="20249" ht="14.25" customHeight="1" outlineLevel="1" spans="162:168">
      <c r="FF20249" s="55">
        <v>20242</v>
      </c>
      <c r="FG20249" s="55" t="s">
        <v>1250</v>
      </c>
      <c r="FH20249" s="55" t="s">
        <v>2016</v>
      </c>
      <c r="FI20249" s="55">
        <v>11</v>
      </c>
      <c r="FJ20249" s="55">
        <v>80000</v>
      </c>
      <c r="FK20249" s="55" t="s">
        <v>1249</v>
      </c>
      <c r="FL20249" s="55">
        <v>0.5</v>
      </c>
    </row>
    <row r="20250" ht="14.25" customHeight="1" outlineLevel="1" spans="162:168">
      <c r="FF20250" s="55">
        <v>20243</v>
      </c>
      <c r="FG20250" s="55" t="s">
        <v>1250</v>
      </c>
      <c r="FH20250" s="55" t="s">
        <v>2016</v>
      </c>
      <c r="FI20250" s="55">
        <v>11</v>
      </c>
      <c r="FJ20250" s="55">
        <v>130000</v>
      </c>
      <c r="FK20250" s="55" t="s">
        <v>1249</v>
      </c>
      <c r="FL20250" s="55">
        <v>0.5</v>
      </c>
    </row>
    <row r="20251" ht="14.25" customHeight="1" outlineLevel="1" spans="162:168">
      <c r="FF20251" s="55">
        <v>20244</v>
      </c>
      <c r="FG20251" s="55" t="s">
        <v>1250</v>
      </c>
      <c r="FH20251" s="55" t="s">
        <v>2016</v>
      </c>
      <c r="FI20251" s="55">
        <v>11</v>
      </c>
      <c r="FJ20251" s="55">
        <v>260000</v>
      </c>
      <c r="FK20251" s="55" t="s">
        <v>1249</v>
      </c>
      <c r="FL20251" s="55">
        <v>0.5</v>
      </c>
    </row>
    <row r="20252" ht="14.25" customHeight="1" outlineLevel="1" spans="162:168">
      <c r="FF20252" s="55">
        <v>20245</v>
      </c>
      <c r="FG20252" s="55" t="s">
        <v>1250</v>
      </c>
      <c r="FH20252" s="55" t="s">
        <v>2016</v>
      </c>
      <c r="FI20252" s="55">
        <v>11</v>
      </c>
      <c r="FJ20252" s="55">
        <v>400000</v>
      </c>
      <c r="FK20252" s="55" t="s">
        <v>1249</v>
      </c>
      <c r="FL20252" s="55">
        <v>0.5</v>
      </c>
    </row>
    <row r="20253" ht="14.25" customHeight="1" outlineLevel="1" spans="162:168">
      <c r="FF20253" s="55">
        <v>20246</v>
      </c>
      <c r="FG20253" s="55" t="s">
        <v>1250</v>
      </c>
      <c r="FH20253" s="55" t="s">
        <v>2016</v>
      </c>
      <c r="FI20253" s="55">
        <v>11</v>
      </c>
      <c r="FJ20253" s="55">
        <v>530000</v>
      </c>
      <c r="FK20253" s="55" t="s">
        <v>1249</v>
      </c>
      <c r="FL20253" s="55">
        <v>0.5</v>
      </c>
    </row>
    <row r="20254" ht="14.25" customHeight="1" outlineLevel="1" spans="162:168">
      <c r="FF20254" s="55">
        <v>20247</v>
      </c>
      <c r="FG20254" s="55" t="s">
        <v>1250</v>
      </c>
      <c r="FH20254" s="55" t="s">
        <v>2016</v>
      </c>
      <c r="FI20254" s="55">
        <v>11</v>
      </c>
      <c r="FJ20254" s="55">
        <v>540000</v>
      </c>
      <c r="FK20254" s="55" t="s">
        <v>1249</v>
      </c>
      <c r="FL20254" s="55">
        <v>0.5</v>
      </c>
    </row>
    <row r="20255" ht="14.25" customHeight="1" outlineLevel="1" spans="162:168">
      <c r="FF20255" s="55">
        <v>20248</v>
      </c>
      <c r="FG20255" s="55" t="s">
        <v>1250</v>
      </c>
      <c r="FH20255" s="55" t="s">
        <v>2016</v>
      </c>
      <c r="FI20255" s="55">
        <v>12</v>
      </c>
      <c r="FJ20255" s="55">
        <v>0</v>
      </c>
      <c r="FK20255" s="55" t="s">
        <v>1249</v>
      </c>
      <c r="FL20255" s="55">
        <v>1.25</v>
      </c>
    </row>
    <row r="20256" ht="14.25" customHeight="1" outlineLevel="1" spans="162:168">
      <c r="FF20256" s="55">
        <v>20249</v>
      </c>
      <c r="FG20256" s="55" t="s">
        <v>1250</v>
      </c>
      <c r="FH20256" s="55" t="s">
        <v>2016</v>
      </c>
      <c r="FI20256" s="55">
        <v>12</v>
      </c>
      <c r="FJ20256" s="55">
        <v>1000</v>
      </c>
      <c r="FK20256" s="55" t="s">
        <v>1249</v>
      </c>
      <c r="FL20256" s="55">
        <v>1</v>
      </c>
    </row>
    <row r="20257" ht="14.25" customHeight="1" outlineLevel="1" spans="162:168">
      <c r="FF20257" s="55">
        <v>20250</v>
      </c>
      <c r="FG20257" s="55" t="s">
        <v>1250</v>
      </c>
      <c r="FH20257" s="55" t="s">
        <v>2016</v>
      </c>
      <c r="FI20257" s="55">
        <v>12</v>
      </c>
      <c r="FJ20257" s="55">
        <v>2500</v>
      </c>
      <c r="FK20257" s="55" t="s">
        <v>1249</v>
      </c>
      <c r="FL20257" s="55">
        <v>0.9</v>
      </c>
    </row>
    <row r="20258" ht="14.25" customHeight="1" outlineLevel="1" spans="162:168">
      <c r="FF20258" s="55">
        <v>20251</v>
      </c>
      <c r="FG20258" s="55" t="s">
        <v>1250</v>
      </c>
      <c r="FH20258" s="55" t="s">
        <v>2016</v>
      </c>
      <c r="FI20258" s="55">
        <v>12</v>
      </c>
      <c r="FJ20258" s="55">
        <v>10000</v>
      </c>
      <c r="FK20258" s="55" t="s">
        <v>1249</v>
      </c>
      <c r="FL20258" s="55">
        <v>0.6</v>
      </c>
    </row>
    <row r="20259" ht="14.25" customHeight="1" outlineLevel="1" spans="162:168">
      <c r="FF20259" s="55">
        <v>20252</v>
      </c>
      <c r="FG20259" s="55" t="s">
        <v>1250</v>
      </c>
      <c r="FH20259" s="55" t="s">
        <v>2016</v>
      </c>
      <c r="FI20259" s="55">
        <v>12</v>
      </c>
      <c r="FJ20259" s="55">
        <v>25000</v>
      </c>
      <c r="FK20259" s="55" t="s">
        <v>1249</v>
      </c>
      <c r="FL20259" s="55">
        <v>0.5</v>
      </c>
    </row>
    <row r="20260" ht="14.25" customHeight="1" outlineLevel="1" spans="162:168">
      <c r="FF20260" s="55">
        <v>20253</v>
      </c>
      <c r="FG20260" s="55" t="s">
        <v>1250</v>
      </c>
      <c r="FH20260" s="55" t="s">
        <v>2016</v>
      </c>
      <c r="FI20260" s="55">
        <v>12</v>
      </c>
      <c r="FJ20260" s="55">
        <v>50000</v>
      </c>
      <c r="FK20260" s="55" t="s">
        <v>1249</v>
      </c>
      <c r="FL20260" s="55">
        <v>0.5</v>
      </c>
    </row>
    <row r="20261" ht="14.25" customHeight="1" outlineLevel="1" spans="162:168">
      <c r="FF20261" s="55">
        <v>20254</v>
      </c>
      <c r="FG20261" s="55" t="s">
        <v>1250</v>
      </c>
      <c r="FH20261" s="55" t="s">
        <v>2016</v>
      </c>
      <c r="FI20261" s="55">
        <v>12</v>
      </c>
      <c r="FJ20261" s="55">
        <v>80000</v>
      </c>
      <c r="FK20261" s="55" t="s">
        <v>1249</v>
      </c>
      <c r="FL20261" s="55">
        <v>0.5</v>
      </c>
    </row>
    <row r="20262" ht="14.25" customHeight="1" outlineLevel="1" spans="162:168">
      <c r="FF20262" s="55">
        <v>20255</v>
      </c>
      <c r="FG20262" s="55" t="s">
        <v>1250</v>
      </c>
      <c r="FH20262" s="55" t="s">
        <v>2016</v>
      </c>
      <c r="FI20262" s="55">
        <v>12</v>
      </c>
      <c r="FJ20262" s="55">
        <v>130000</v>
      </c>
      <c r="FK20262" s="55" t="s">
        <v>1249</v>
      </c>
      <c r="FL20262" s="55">
        <v>0.5</v>
      </c>
    </row>
    <row r="20263" ht="14.25" customHeight="1" outlineLevel="1" spans="162:168">
      <c r="FF20263" s="55">
        <v>20256</v>
      </c>
      <c r="FG20263" s="55" t="s">
        <v>1250</v>
      </c>
      <c r="FH20263" s="55" t="s">
        <v>2016</v>
      </c>
      <c r="FI20263" s="55">
        <v>12</v>
      </c>
      <c r="FJ20263" s="55">
        <v>260000</v>
      </c>
      <c r="FK20263" s="55" t="s">
        <v>1249</v>
      </c>
      <c r="FL20263" s="55">
        <v>0.5</v>
      </c>
    </row>
    <row r="20264" ht="14.25" customHeight="1" outlineLevel="1" spans="162:168">
      <c r="FF20264" s="55">
        <v>20257</v>
      </c>
      <c r="FG20264" s="55" t="s">
        <v>1250</v>
      </c>
      <c r="FH20264" s="55" t="s">
        <v>2016</v>
      </c>
      <c r="FI20264" s="55">
        <v>12</v>
      </c>
      <c r="FJ20264" s="55">
        <v>400000</v>
      </c>
      <c r="FK20264" s="55" t="s">
        <v>1249</v>
      </c>
      <c r="FL20264" s="55">
        <v>0.5</v>
      </c>
    </row>
    <row r="20265" ht="14.25" customHeight="1" outlineLevel="1" spans="162:168">
      <c r="FF20265" s="55">
        <v>20258</v>
      </c>
      <c r="FG20265" s="55" t="s">
        <v>1250</v>
      </c>
      <c r="FH20265" s="55" t="s">
        <v>2016</v>
      </c>
      <c r="FI20265" s="55">
        <v>12</v>
      </c>
      <c r="FJ20265" s="55">
        <v>530000</v>
      </c>
      <c r="FK20265" s="55" t="s">
        <v>1249</v>
      </c>
      <c r="FL20265" s="55">
        <v>0.5</v>
      </c>
    </row>
    <row r="20266" ht="14.25" customHeight="1" outlineLevel="1" spans="162:168">
      <c r="FF20266" s="55">
        <v>20259</v>
      </c>
      <c r="FG20266" s="55" t="s">
        <v>1250</v>
      </c>
      <c r="FH20266" s="55" t="s">
        <v>2016</v>
      </c>
      <c r="FI20266" s="55">
        <v>12</v>
      </c>
      <c r="FJ20266" s="55">
        <v>540000</v>
      </c>
      <c r="FK20266" s="55" t="s">
        <v>1249</v>
      </c>
      <c r="FL20266" s="55">
        <v>0.5</v>
      </c>
    </row>
    <row r="20267" ht="14.25" customHeight="1" outlineLevel="1" spans="162:168">
      <c r="FF20267" s="55">
        <v>20260</v>
      </c>
      <c r="FG20267" s="55" t="s">
        <v>1250</v>
      </c>
      <c r="FH20267" s="55" t="s">
        <v>2016</v>
      </c>
      <c r="FI20267" s="55">
        <v>13</v>
      </c>
      <c r="FJ20267" s="55">
        <v>0</v>
      </c>
      <c r="FK20267" s="55" t="s">
        <v>1249</v>
      </c>
      <c r="FL20267" s="55">
        <v>1.25</v>
      </c>
    </row>
    <row r="20268" ht="14.25" customHeight="1" outlineLevel="1" spans="162:168">
      <c r="FF20268" s="55">
        <v>20261</v>
      </c>
      <c r="FG20268" s="55" t="s">
        <v>1250</v>
      </c>
      <c r="FH20268" s="55" t="s">
        <v>2016</v>
      </c>
      <c r="FI20268" s="55">
        <v>13</v>
      </c>
      <c r="FJ20268" s="55">
        <v>1000</v>
      </c>
      <c r="FK20268" s="55" t="s">
        <v>1249</v>
      </c>
      <c r="FL20268" s="55">
        <v>1</v>
      </c>
    </row>
    <row r="20269" ht="14.25" customHeight="1" outlineLevel="1" spans="162:168">
      <c r="FF20269" s="55">
        <v>20262</v>
      </c>
      <c r="FG20269" s="55" t="s">
        <v>1250</v>
      </c>
      <c r="FH20269" s="55" t="s">
        <v>2016</v>
      </c>
      <c r="FI20269" s="55">
        <v>13</v>
      </c>
      <c r="FJ20269" s="55">
        <v>2500</v>
      </c>
      <c r="FK20269" s="55" t="s">
        <v>1249</v>
      </c>
      <c r="FL20269" s="55">
        <v>0.9</v>
      </c>
    </row>
    <row r="20270" ht="14.25" customHeight="1" outlineLevel="1" spans="162:168">
      <c r="FF20270" s="55">
        <v>20263</v>
      </c>
      <c r="FG20270" s="55" t="s">
        <v>1250</v>
      </c>
      <c r="FH20270" s="55" t="s">
        <v>2016</v>
      </c>
      <c r="FI20270" s="55">
        <v>13</v>
      </c>
      <c r="FJ20270" s="55">
        <v>5000</v>
      </c>
      <c r="FK20270" s="55" t="s">
        <v>1249</v>
      </c>
      <c r="FL20270" s="55">
        <v>0.75</v>
      </c>
    </row>
    <row r="20271" ht="14.25" customHeight="1" outlineLevel="1" spans="162:168">
      <c r="FF20271" s="55">
        <v>20264</v>
      </c>
      <c r="FG20271" s="55" t="s">
        <v>1250</v>
      </c>
      <c r="FH20271" s="55" t="s">
        <v>2016</v>
      </c>
      <c r="FI20271" s="55">
        <v>13</v>
      </c>
      <c r="FJ20271" s="55">
        <v>10000</v>
      </c>
      <c r="FK20271" s="55" t="s">
        <v>1249</v>
      </c>
      <c r="FL20271" s="55">
        <v>0.6</v>
      </c>
    </row>
    <row r="20272" ht="14.25" customHeight="1" outlineLevel="1" spans="162:168">
      <c r="FF20272" s="55">
        <v>20265</v>
      </c>
      <c r="FG20272" s="55" t="s">
        <v>1250</v>
      </c>
      <c r="FH20272" s="55" t="s">
        <v>2016</v>
      </c>
      <c r="FI20272" s="55">
        <v>13</v>
      </c>
      <c r="FJ20272" s="55">
        <v>25000</v>
      </c>
      <c r="FK20272" s="55" t="s">
        <v>1249</v>
      </c>
      <c r="FL20272" s="55">
        <v>0.5</v>
      </c>
    </row>
    <row r="20273" ht="14.25" customHeight="1" outlineLevel="1" spans="162:168">
      <c r="FF20273" s="55">
        <v>20266</v>
      </c>
      <c r="FG20273" s="55" t="s">
        <v>1250</v>
      </c>
      <c r="FH20273" s="55" t="s">
        <v>2016</v>
      </c>
      <c r="FI20273" s="55">
        <v>13</v>
      </c>
      <c r="FJ20273" s="55">
        <v>50000</v>
      </c>
      <c r="FK20273" s="55" t="s">
        <v>1249</v>
      </c>
      <c r="FL20273" s="55">
        <v>0.5</v>
      </c>
    </row>
    <row r="20274" ht="14.25" customHeight="1" outlineLevel="1" spans="162:168">
      <c r="FF20274" s="55">
        <v>20267</v>
      </c>
      <c r="FG20274" s="55" t="s">
        <v>1250</v>
      </c>
      <c r="FH20274" s="55" t="s">
        <v>2016</v>
      </c>
      <c r="FI20274" s="55">
        <v>13</v>
      </c>
      <c r="FJ20274" s="55">
        <v>80000</v>
      </c>
      <c r="FK20274" s="55" t="s">
        <v>1249</v>
      </c>
      <c r="FL20274" s="55">
        <v>0.5</v>
      </c>
    </row>
    <row r="20275" ht="14.25" customHeight="1" outlineLevel="1" spans="162:168">
      <c r="FF20275" s="55">
        <v>20268</v>
      </c>
      <c r="FG20275" s="55" t="s">
        <v>1250</v>
      </c>
      <c r="FH20275" s="55" t="s">
        <v>2016</v>
      </c>
      <c r="FI20275" s="55">
        <v>13</v>
      </c>
      <c r="FJ20275" s="55">
        <v>130000</v>
      </c>
      <c r="FK20275" s="55" t="s">
        <v>1249</v>
      </c>
      <c r="FL20275" s="55">
        <v>0.5</v>
      </c>
    </row>
    <row r="20276" ht="14.25" customHeight="1" outlineLevel="1" spans="162:168">
      <c r="FF20276" s="55">
        <v>20269</v>
      </c>
      <c r="FG20276" s="55" t="s">
        <v>1250</v>
      </c>
      <c r="FH20276" s="55" t="s">
        <v>2016</v>
      </c>
      <c r="FI20276" s="55">
        <v>13</v>
      </c>
      <c r="FJ20276" s="55">
        <v>260000</v>
      </c>
      <c r="FK20276" s="55" t="s">
        <v>1249</v>
      </c>
      <c r="FL20276" s="55">
        <v>0.5</v>
      </c>
    </row>
    <row r="20277" ht="14.25" customHeight="1" outlineLevel="1" spans="162:168">
      <c r="FF20277" s="55">
        <v>20270</v>
      </c>
      <c r="FG20277" s="55" t="s">
        <v>1250</v>
      </c>
      <c r="FH20277" s="55" t="s">
        <v>2016</v>
      </c>
      <c r="FI20277" s="55">
        <v>13</v>
      </c>
      <c r="FJ20277" s="55">
        <v>400000</v>
      </c>
      <c r="FK20277" s="55" t="s">
        <v>1249</v>
      </c>
      <c r="FL20277" s="55">
        <v>0.5</v>
      </c>
    </row>
    <row r="20278" ht="14.25" customHeight="1" outlineLevel="1" spans="162:168">
      <c r="FF20278" s="55">
        <v>20271</v>
      </c>
      <c r="FG20278" s="55" t="s">
        <v>1250</v>
      </c>
      <c r="FH20278" s="55" t="s">
        <v>2016</v>
      </c>
      <c r="FI20278" s="55">
        <v>13</v>
      </c>
      <c r="FJ20278" s="55">
        <v>530000</v>
      </c>
      <c r="FK20278" s="55" t="s">
        <v>1249</v>
      </c>
      <c r="FL20278" s="55">
        <v>0.5</v>
      </c>
    </row>
    <row r="20279" ht="14.25" customHeight="1" outlineLevel="1" spans="162:168">
      <c r="FF20279" s="55">
        <v>20272</v>
      </c>
      <c r="FG20279" s="55" t="s">
        <v>1250</v>
      </c>
      <c r="FH20279" s="55" t="s">
        <v>2016</v>
      </c>
      <c r="FI20279" s="55">
        <v>13</v>
      </c>
      <c r="FJ20279" s="55">
        <v>540000</v>
      </c>
      <c r="FK20279" s="55" t="s">
        <v>1249</v>
      </c>
      <c r="FL20279" s="55">
        <v>0.5</v>
      </c>
    </row>
    <row r="20280" ht="14.25" customHeight="1" outlineLevel="1" spans="162:168">
      <c r="FF20280" s="55">
        <v>20273</v>
      </c>
      <c r="FG20280" s="55" t="s">
        <v>1250</v>
      </c>
      <c r="FH20280" s="55" t="s">
        <v>2016</v>
      </c>
      <c r="FI20280" s="55">
        <v>14</v>
      </c>
      <c r="FJ20280" s="55">
        <v>0</v>
      </c>
      <c r="FK20280" s="55" t="s">
        <v>1249</v>
      </c>
      <c r="FL20280" s="55">
        <v>1.25</v>
      </c>
    </row>
    <row r="20281" ht="14.25" customHeight="1" outlineLevel="1" spans="162:168">
      <c r="FF20281" s="55">
        <v>20274</v>
      </c>
      <c r="FG20281" s="55" t="s">
        <v>1250</v>
      </c>
      <c r="FH20281" s="55" t="s">
        <v>2016</v>
      </c>
      <c r="FI20281" s="55">
        <v>14</v>
      </c>
      <c r="FJ20281" s="55">
        <v>1000</v>
      </c>
      <c r="FK20281" s="55" t="s">
        <v>1249</v>
      </c>
      <c r="FL20281" s="55">
        <v>1</v>
      </c>
    </row>
    <row r="20282" ht="14.25" customHeight="1" outlineLevel="1" spans="162:168">
      <c r="FF20282" s="55">
        <v>20275</v>
      </c>
      <c r="FG20282" s="55" t="s">
        <v>1250</v>
      </c>
      <c r="FH20282" s="55" t="s">
        <v>2016</v>
      </c>
      <c r="FI20282" s="55">
        <v>14</v>
      </c>
      <c r="FJ20282" s="55">
        <v>2500</v>
      </c>
      <c r="FK20282" s="55" t="s">
        <v>1249</v>
      </c>
      <c r="FL20282" s="55">
        <v>0.9</v>
      </c>
    </row>
    <row r="20283" ht="14.25" customHeight="1" outlineLevel="1" spans="162:168">
      <c r="FF20283" s="55">
        <v>20276</v>
      </c>
      <c r="FG20283" s="55" t="s">
        <v>1250</v>
      </c>
      <c r="FH20283" s="55" t="s">
        <v>2016</v>
      </c>
      <c r="FI20283" s="55">
        <v>14</v>
      </c>
      <c r="FJ20283" s="55">
        <v>5000</v>
      </c>
      <c r="FK20283" s="55" t="s">
        <v>1249</v>
      </c>
      <c r="FL20283" s="55">
        <v>0.75</v>
      </c>
    </row>
    <row r="20284" ht="14.25" customHeight="1" outlineLevel="1" spans="162:168">
      <c r="FF20284" s="55">
        <v>20277</v>
      </c>
      <c r="FG20284" s="55" t="s">
        <v>1250</v>
      </c>
      <c r="FH20284" s="55" t="s">
        <v>2016</v>
      </c>
      <c r="FI20284" s="55">
        <v>14</v>
      </c>
      <c r="FJ20284" s="55">
        <v>10000</v>
      </c>
      <c r="FK20284" s="55" t="s">
        <v>1249</v>
      </c>
      <c r="FL20284" s="55">
        <v>0.6</v>
      </c>
    </row>
    <row r="20285" ht="14.25" customHeight="1" outlineLevel="1" spans="162:168">
      <c r="FF20285" s="55">
        <v>20278</v>
      </c>
      <c r="FG20285" s="55" t="s">
        <v>1250</v>
      </c>
      <c r="FH20285" s="55" t="s">
        <v>2016</v>
      </c>
      <c r="FI20285" s="55">
        <v>14</v>
      </c>
      <c r="FJ20285" s="55">
        <v>25000</v>
      </c>
      <c r="FK20285" s="55" t="s">
        <v>1249</v>
      </c>
      <c r="FL20285" s="55">
        <v>0.5</v>
      </c>
    </row>
    <row r="20286" ht="14.25" customHeight="1" outlineLevel="1" spans="162:168">
      <c r="FF20286" s="55">
        <v>20279</v>
      </c>
      <c r="FG20286" s="55" t="s">
        <v>1250</v>
      </c>
      <c r="FH20286" s="55" t="s">
        <v>2016</v>
      </c>
      <c r="FI20286" s="55">
        <v>14</v>
      </c>
      <c r="FJ20286" s="55">
        <v>50000</v>
      </c>
      <c r="FK20286" s="55" t="s">
        <v>1249</v>
      </c>
      <c r="FL20286" s="55">
        <v>0.5</v>
      </c>
    </row>
    <row r="20287" ht="14.25" customHeight="1" outlineLevel="1" spans="162:168">
      <c r="FF20287" s="55">
        <v>20280</v>
      </c>
      <c r="FG20287" s="55" t="s">
        <v>1250</v>
      </c>
      <c r="FH20287" s="55" t="s">
        <v>2016</v>
      </c>
      <c r="FI20287" s="55">
        <v>14</v>
      </c>
      <c r="FJ20287" s="55">
        <v>80000</v>
      </c>
      <c r="FK20287" s="55" t="s">
        <v>1249</v>
      </c>
      <c r="FL20287" s="55">
        <v>0.5</v>
      </c>
    </row>
    <row r="20288" ht="14.25" customHeight="1" outlineLevel="1" spans="162:168">
      <c r="FF20288" s="55">
        <v>20281</v>
      </c>
      <c r="FG20288" s="55" t="s">
        <v>1250</v>
      </c>
      <c r="FH20288" s="55" t="s">
        <v>2016</v>
      </c>
      <c r="FI20288" s="55">
        <v>14</v>
      </c>
      <c r="FJ20288" s="55">
        <v>130000</v>
      </c>
      <c r="FK20288" s="55" t="s">
        <v>1249</v>
      </c>
      <c r="FL20288" s="55">
        <v>0.5</v>
      </c>
    </row>
    <row r="20289" ht="14.25" customHeight="1" outlineLevel="1" spans="162:168">
      <c r="FF20289" s="55">
        <v>20282</v>
      </c>
      <c r="FG20289" s="55" t="s">
        <v>1250</v>
      </c>
      <c r="FH20289" s="55" t="s">
        <v>2016</v>
      </c>
      <c r="FI20289" s="55">
        <v>14</v>
      </c>
      <c r="FJ20289" s="55">
        <v>260000</v>
      </c>
      <c r="FK20289" s="55" t="s">
        <v>1249</v>
      </c>
      <c r="FL20289" s="55">
        <v>0.5</v>
      </c>
    </row>
    <row r="20290" ht="14.25" customHeight="1" outlineLevel="1" spans="162:168">
      <c r="FF20290" s="55">
        <v>20283</v>
      </c>
      <c r="FG20290" s="55" t="s">
        <v>1250</v>
      </c>
      <c r="FH20290" s="55" t="s">
        <v>2016</v>
      </c>
      <c r="FI20290" s="55">
        <v>14</v>
      </c>
      <c r="FJ20290" s="55">
        <v>400000</v>
      </c>
      <c r="FK20290" s="55" t="s">
        <v>1249</v>
      </c>
      <c r="FL20290" s="55">
        <v>0.5</v>
      </c>
    </row>
    <row r="20291" ht="14.25" customHeight="1" outlineLevel="1" spans="162:168">
      <c r="FF20291" s="55">
        <v>20284</v>
      </c>
      <c r="FG20291" s="55" t="s">
        <v>1250</v>
      </c>
      <c r="FH20291" s="55" t="s">
        <v>2016</v>
      </c>
      <c r="FI20291" s="55">
        <v>14</v>
      </c>
      <c r="FJ20291" s="55">
        <v>530000</v>
      </c>
      <c r="FK20291" s="55" t="s">
        <v>1249</v>
      </c>
      <c r="FL20291" s="55">
        <v>0.5</v>
      </c>
    </row>
    <row r="20292" ht="14.25" customHeight="1" outlineLevel="1" spans="162:168">
      <c r="FF20292" s="55">
        <v>20285</v>
      </c>
      <c r="FG20292" s="55" t="s">
        <v>1250</v>
      </c>
      <c r="FH20292" s="55" t="s">
        <v>2016</v>
      </c>
      <c r="FI20292" s="55">
        <v>14</v>
      </c>
      <c r="FJ20292" s="55">
        <v>540000</v>
      </c>
      <c r="FK20292" s="55" t="s">
        <v>1249</v>
      </c>
      <c r="FL20292" s="55">
        <v>0.5</v>
      </c>
    </row>
    <row r="20293" ht="14.25" customHeight="1" outlineLevel="1" spans="162:168">
      <c r="FF20293" s="55">
        <v>20286</v>
      </c>
      <c r="FG20293" s="55" t="s">
        <v>1250</v>
      </c>
      <c r="FH20293" s="55" t="s">
        <v>2016</v>
      </c>
      <c r="FI20293" s="55">
        <v>15</v>
      </c>
      <c r="FJ20293" s="55">
        <v>0</v>
      </c>
      <c r="FK20293" s="55" t="s">
        <v>1249</v>
      </c>
      <c r="FL20293" s="55">
        <v>1.25</v>
      </c>
    </row>
    <row r="20294" ht="14.25" customHeight="1" outlineLevel="1" spans="162:168">
      <c r="FF20294" s="55">
        <v>20287</v>
      </c>
      <c r="FG20294" s="55" t="s">
        <v>1250</v>
      </c>
      <c r="FH20294" s="55" t="s">
        <v>2016</v>
      </c>
      <c r="FI20294" s="55">
        <v>15</v>
      </c>
      <c r="FJ20294" s="55">
        <v>1000</v>
      </c>
      <c r="FK20294" s="55" t="s">
        <v>1249</v>
      </c>
      <c r="FL20294" s="55">
        <v>1</v>
      </c>
    </row>
    <row r="20295" ht="14.25" customHeight="1" outlineLevel="1" spans="162:168">
      <c r="FF20295" s="55">
        <v>20288</v>
      </c>
      <c r="FG20295" s="55" t="s">
        <v>1250</v>
      </c>
      <c r="FH20295" s="55" t="s">
        <v>2016</v>
      </c>
      <c r="FI20295" s="55">
        <v>15</v>
      </c>
      <c r="FJ20295" s="55">
        <v>2500</v>
      </c>
      <c r="FK20295" s="55" t="s">
        <v>1249</v>
      </c>
      <c r="FL20295" s="55">
        <v>0.9</v>
      </c>
    </row>
    <row r="20296" ht="14.25" customHeight="1" outlineLevel="1" spans="162:168">
      <c r="FF20296" s="55">
        <v>20289</v>
      </c>
      <c r="FG20296" s="55" t="s">
        <v>1250</v>
      </c>
      <c r="FH20296" s="55" t="s">
        <v>2016</v>
      </c>
      <c r="FI20296" s="55">
        <v>15</v>
      </c>
      <c r="FJ20296" s="55">
        <v>5000</v>
      </c>
      <c r="FK20296" s="55" t="s">
        <v>1249</v>
      </c>
      <c r="FL20296" s="55">
        <v>0.75</v>
      </c>
    </row>
    <row r="20297" ht="14.25" customHeight="1" outlineLevel="1" spans="162:168">
      <c r="FF20297" s="55">
        <v>20290</v>
      </c>
      <c r="FG20297" s="55" t="s">
        <v>1250</v>
      </c>
      <c r="FH20297" s="55" t="s">
        <v>2016</v>
      </c>
      <c r="FI20297" s="55">
        <v>15</v>
      </c>
      <c r="FJ20297" s="55">
        <v>10000</v>
      </c>
      <c r="FK20297" s="55" t="s">
        <v>1249</v>
      </c>
      <c r="FL20297" s="55">
        <v>0.6</v>
      </c>
    </row>
    <row r="20298" ht="14.25" customHeight="1" outlineLevel="1" spans="162:168">
      <c r="FF20298" s="55">
        <v>20291</v>
      </c>
      <c r="FG20298" s="55" t="s">
        <v>1250</v>
      </c>
      <c r="FH20298" s="55" t="s">
        <v>2016</v>
      </c>
      <c r="FI20298" s="55">
        <v>15</v>
      </c>
      <c r="FJ20298" s="55">
        <v>25000</v>
      </c>
      <c r="FK20298" s="55" t="s">
        <v>1249</v>
      </c>
      <c r="FL20298" s="55">
        <v>0.5</v>
      </c>
    </row>
    <row r="20299" ht="14.25" customHeight="1" outlineLevel="1" spans="162:168">
      <c r="FF20299" s="55">
        <v>20292</v>
      </c>
      <c r="FG20299" s="55" t="s">
        <v>1250</v>
      </c>
      <c r="FH20299" s="55" t="s">
        <v>2016</v>
      </c>
      <c r="FI20299" s="55">
        <v>15</v>
      </c>
      <c r="FJ20299" s="55">
        <v>50000</v>
      </c>
      <c r="FK20299" s="55" t="s">
        <v>1249</v>
      </c>
      <c r="FL20299" s="55">
        <v>0.5</v>
      </c>
    </row>
    <row r="20300" ht="14.25" customHeight="1" outlineLevel="1" spans="162:168">
      <c r="FF20300" s="55">
        <v>20293</v>
      </c>
      <c r="FG20300" s="55" t="s">
        <v>1250</v>
      </c>
      <c r="FH20300" s="55" t="s">
        <v>2016</v>
      </c>
      <c r="FI20300" s="55">
        <v>15</v>
      </c>
      <c r="FJ20300" s="55">
        <v>80000</v>
      </c>
      <c r="FK20300" s="55" t="s">
        <v>1249</v>
      </c>
      <c r="FL20300" s="55">
        <v>0.5</v>
      </c>
    </row>
    <row r="20301" ht="14.25" customHeight="1" outlineLevel="1" spans="162:168">
      <c r="FF20301" s="55">
        <v>20294</v>
      </c>
      <c r="FG20301" s="55" t="s">
        <v>1250</v>
      </c>
      <c r="FH20301" s="55" t="s">
        <v>2016</v>
      </c>
      <c r="FI20301" s="55">
        <v>15</v>
      </c>
      <c r="FJ20301" s="55">
        <v>130000</v>
      </c>
      <c r="FK20301" s="55" t="s">
        <v>1249</v>
      </c>
      <c r="FL20301" s="55">
        <v>0.5</v>
      </c>
    </row>
    <row r="20302" ht="14.25" customHeight="1" outlineLevel="1" spans="162:168">
      <c r="FF20302" s="55">
        <v>20295</v>
      </c>
      <c r="FG20302" s="55" t="s">
        <v>1250</v>
      </c>
      <c r="FH20302" s="55" t="s">
        <v>2016</v>
      </c>
      <c r="FI20302" s="55">
        <v>15</v>
      </c>
      <c r="FJ20302" s="55">
        <v>260000</v>
      </c>
      <c r="FK20302" s="55" t="s">
        <v>1249</v>
      </c>
      <c r="FL20302" s="55">
        <v>0.5</v>
      </c>
    </row>
    <row r="20303" ht="14.25" customHeight="1" outlineLevel="1" spans="162:168">
      <c r="FF20303" s="55">
        <v>20296</v>
      </c>
      <c r="FG20303" s="55" t="s">
        <v>1250</v>
      </c>
      <c r="FH20303" s="55" t="s">
        <v>2016</v>
      </c>
      <c r="FI20303" s="55">
        <v>15</v>
      </c>
      <c r="FJ20303" s="55">
        <v>400000</v>
      </c>
      <c r="FK20303" s="55" t="s">
        <v>1249</v>
      </c>
      <c r="FL20303" s="55">
        <v>0.5</v>
      </c>
    </row>
    <row r="20304" ht="14.25" customHeight="1" outlineLevel="1" spans="162:168">
      <c r="FF20304" s="55">
        <v>20297</v>
      </c>
      <c r="FG20304" s="55" t="s">
        <v>1250</v>
      </c>
      <c r="FH20304" s="55" t="s">
        <v>2016</v>
      </c>
      <c r="FI20304" s="55">
        <v>15</v>
      </c>
      <c r="FJ20304" s="55">
        <v>530000</v>
      </c>
      <c r="FK20304" s="55" t="s">
        <v>1249</v>
      </c>
      <c r="FL20304" s="55">
        <v>0.5</v>
      </c>
    </row>
    <row r="20305" ht="14.25" customHeight="1" outlineLevel="1" spans="162:168">
      <c r="FF20305" s="55">
        <v>20298</v>
      </c>
      <c r="FG20305" s="55" t="s">
        <v>1250</v>
      </c>
      <c r="FH20305" s="55" t="s">
        <v>2016</v>
      </c>
      <c r="FI20305" s="55">
        <v>15</v>
      </c>
      <c r="FJ20305" s="55">
        <v>540000</v>
      </c>
      <c r="FK20305" s="55" t="s">
        <v>1249</v>
      </c>
      <c r="FL20305" s="55">
        <v>0.5</v>
      </c>
    </row>
    <row r="20306" ht="14.25" customHeight="1" outlineLevel="1" spans="162:168">
      <c r="FF20306" s="55">
        <v>20299</v>
      </c>
      <c r="FG20306" s="55" t="s">
        <v>1250</v>
      </c>
      <c r="FH20306" s="55" t="s">
        <v>2016</v>
      </c>
      <c r="FI20306" s="55">
        <v>16</v>
      </c>
      <c r="FJ20306" s="55">
        <v>0</v>
      </c>
      <c r="FK20306" s="55" t="s">
        <v>1249</v>
      </c>
      <c r="FL20306" s="55">
        <v>1.25</v>
      </c>
    </row>
    <row r="20307" ht="14.25" customHeight="1" outlineLevel="1" spans="162:168">
      <c r="FF20307" s="55">
        <v>20300</v>
      </c>
      <c r="FG20307" s="55" t="s">
        <v>1250</v>
      </c>
      <c r="FH20307" s="55" t="s">
        <v>2016</v>
      </c>
      <c r="FI20307" s="55">
        <v>16</v>
      </c>
      <c r="FJ20307" s="55">
        <v>1000</v>
      </c>
      <c r="FK20307" s="55" t="s">
        <v>1249</v>
      </c>
      <c r="FL20307" s="55">
        <v>1</v>
      </c>
    </row>
    <row r="20308" ht="14.25" customHeight="1" outlineLevel="1" spans="162:168">
      <c r="FF20308" s="55">
        <v>20301</v>
      </c>
      <c r="FG20308" s="55" t="s">
        <v>1250</v>
      </c>
      <c r="FH20308" s="55" t="s">
        <v>2016</v>
      </c>
      <c r="FI20308" s="55">
        <v>16</v>
      </c>
      <c r="FJ20308" s="55">
        <v>2500</v>
      </c>
      <c r="FK20308" s="55" t="s">
        <v>1249</v>
      </c>
      <c r="FL20308" s="55">
        <v>0.9</v>
      </c>
    </row>
    <row r="20309" ht="14.25" customHeight="1" outlineLevel="1" spans="162:168">
      <c r="FF20309" s="55">
        <v>20302</v>
      </c>
      <c r="FG20309" s="55" t="s">
        <v>1250</v>
      </c>
      <c r="FH20309" s="55" t="s">
        <v>2016</v>
      </c>
      <c r="FI20309" s="55">
        <v>16</v>
      </c>
      <c r="FJ20309" s="55">
        <v>5000</v>
      </c>
      <c r="FK20309" s="55" t="s">
        <v>1249</v>
      </c>
      <c r="FL20309" s="55">
        <v>0.75</v>
      </c>
    </row>
    <row r="20310" ht="14.25" customHeight="1" outlineLevel="1" spans="162:168">
      <c r="FF20310" s="55">
        <v>20303</v>
      </c>
      <c r="FG20310" s="55" t="s">
        <v>1250</v>
      </c>
      <c r="FH20310" s="55" t="s">
        <v>2016</v>
      </c>
      <c r="FI20310" s="55">
        <v>16</v>
      </c>
      <c r="FJ20310" s="55">
        <v>10000</v>
      </c>
      <c r="FK20310" s="55" t="s">
        <v>1249</v>
      </c>
      <c r="FL20310" s="55">
        <v>0.6</v>
      </c>
    </row>
    <row r="20311" ht="14.25" customHeight="1" outlineLevel="1" spans="162:168">
      <c r="FF20311" s="55">
        <v>20304</v>
      </c>
      <c r="FG20311" s="55" t="s">
        <v>1250</v>
      </c>
      <c r="FH20311" s="55" t="s">
        <v>2016</v>
      </c>
      <c r="FI20311" s="55">
        <v>16</v>
      </c>
      <c r="FJ20311" s="55">
        <v>25000</v>
      </c>
      <c r="FK20311" s="55" t="s">
        <v>1249</v>
      </c>
      <c r="FL20311" s="55">
        <v>0.5</v>
      </c>
    </row>
    <row r="20312" ht="14.25" customHeight="1" outlineLevel="1" spans="162:168">
      <c r="FF20312" s="55">
        <v>20305</v>
      </c>
      <c r="FG20312" s="55" t="s">
        <v>1250</v>
      </c>
      <c r="FH20312" s="55" t="s">
        <v>2016</v>
      </c>
      <c r="FI20312" s="55">
        <v>16</v>
      </c>
      <c r="FJ20312" s="55">
        <v>50000</v>
      </c>
      <c r="FK20312" s="55" t="s">
        <v>1249</v>
      </c>
      <c r="FL20312" s="55">
        <v>0.5</v>
      </c>
    </row>
    <row r="20313" ht="14.25" customHeight="1" outlineLevel="1" spans="162:168">
      <c r="FF20313" s="55">
        <v>20306</v>
      </c>
      <c r="FG20313" s="55" t="s">
        <v>1250</v>
      </c>
      <c r="FH20313" s="55" t="s">
        <v>2016</v>
      </c>
      <c r="FI20313" s="55">
        <v>16</v>
      </c>
      <c r="FJ20313" s="55">
        <v>80000</v>
      </c>
      <c r="FK20313" s="55" t="s">
        <v>1249</v>
      </c>
      <c r="FL20313" s="55">
        <v>0.5</v>
      </c>
    </row>
    <row r="20314" ht="14.25" customHeight="1" outlineLevel="1" spans="162:168">
      <c r="FF20314" s="55">
        <v>20307</v>
      </c>
      <c r="FG20314" s="55" t="s">
        <v>1250</v>
      </c>
      <c r="FH20314" s="55" t="s">
        <v>2016</v>
      </c>
      <c r="FI20314" s="55">
        <v>16</v>
      </c>
      <c r="FJ20314" s="55">
        <v>130000</v>
      </c>
      <c r="FK20314" s="55" t="s">
        <v>1249</v>
      </c>
      <c r="FL20314" s="55">
        <v>0.5</v>
      </c>
    </row>
    <row r="20315" ht="14.25" customHeight="1" outlineLevel="1" spans="162:168">
      <c r="FF20315" s="55">
        <v>20308</v>
      </c>
      <c r="FG20315" s="55" t="s">
        <v>1250</v>
      </c>
      <c r="FH20315" s="55" t="s">
        <v>2016</v>
      </c>
      <c r="FI20315" s="55">
        <v>16</v>
      </c>
      <c r="FJ20315" s="55">
        <v>260000</v>
      </c>
      <c r="FK20315" s="55" t="s">
        <v>1249</v>
      </c>
      <c r="FL20315" s="55">
        <v>0.5</v>
      </c>
    </row>
    <row r="20316" ht="14.25" customHeight="1" outlineLevel="1" spans="162:168">
      <c r="FF20316" s="55">
        <v>20309</v>
      </c>
      <c r="FG20316" s="55" t="s">
        <v>1250</v>
      </c>
      <c r="FH20316" s="55" t="s">
        <v>2016</v>
      </c>
      <c r="FI20316" s="55">
        <v>16</v>
      </c>
      <c r="FJ20316" s="55">
        <v>400000</v>
      </c>
      <c r="FK20316" s="55" t="s">
        <v>1249</v>
      </c>
      <c r="FL20316" s="55">
        <v>0.5</v>
      </c>
    </row>
    <row r="20317" ht="14.25" customHeight="1" outlineLevel="1" spans="162:168">
      <c r="FF20317" s="55">
        <v>20310</v>
      </c>
      <c r="FG20317" s="55" t="s">
        <v>1250</v>
      </c>
      <c r="FH20317" s="55" t="s">
        <v>2016</v>
      </c>
      <c r="FI20317" s="55">
        <v>16</v>
      </c>
      <c r="FJ20317" s="55">
        <v>530000</v>
      </c>
      <c r="FK20317" s="55" t="s">
        <v>1249</v>
      </c>
      <c r="FL20317" s="55">
        <v>0.5</v>
      </c>
    </row>
    <row r="20318" ht="14.25" customHeight="1" outlineLevel="1" spans="162:168">
      <c r="FF20318" s="55">
        <v>20311</v>
      </c>
      <c r="FG20318" s="55" t="s">
        <v>1250</v>
      </c>
      <c r="FH20318" s="55" t="s">
        <v>2016</v>
      </c>
      <c r="FI20318" s="55">
        <v>16</v>
      </c>
      <c r="FJ20318" s="55">
        <v>540000</v>
      </c>
      <c r="FK20318" s="55" t="s">
        <v>1249</v>
      </c>
      <c r="FL20318" s="55">
        <v>0.5</v>
      </c>
    </row>
    <row r="20319" ht="14.25" customHeight="1" outlineLevel="1" spans="162:168">
      <c r="FF20319" s="55">
        <v>20312</v>
      </c>
      <c r="FG20319" s="55" t="s">
        <v>1250</v>
      </c>
      <c r="FH20319" s="55" t="s">
        <v>2016</v>
      </c>
      <c r="FI20319" s="55">
        <v>17</v>
      </c>
      <c r="FJ20319" s="55">
        <v>0</v>
      </c>
      <c r="FK20319" s="55" t="s">
        <v>1249</v>
      </c>
      <c r="FL20319" s="55">
        <v>1.25</v>
      </c>
    </row>
    <row r="20320" ht="14.25" customHeight="1" outlineLevel="1" spans="162:168">
      <c r="FF20320" s="55">
        <v>20313</v>
      </c>
      <c r="FG20320" s="55" t="s">
        <v>1250</v>
      </c>
      <c r="FH20320" s="55" t="s">
        <v>2016</v>
      </c>
      <c r="FI20320" s="55">
        <v>17</v>
      </c>
      <c r="FJ20320" s="55">
        <v>1000</v>
      </c>
      <c r="FK20320" s="55" t="s">
        <v>1249</v>
      </c>
      <c r="FL20320" s="55">
        <v>1</v>
      </c>
    </row>
    <row r="20321" ht="14.25" customHeight="1" outlineLevel="1" spans="162:168">
      <c r="FF20321" s="55">
        <v>20314</v>
      </c>
      <c r="FG20321" s="55" t="s">
        <v>1250</v>
      </c>
      <c r="FH20321" s="55" t="s">
        <v>2016</v>
      </c>
      <c r="FI20321" s="55">
        <v>17</v>
      </c>
      <c r="FJ20321" s="55">
        <v>2500</v>
      </c>
      <c r="FK20321" s="55" t="s">
        <v>1249</v>
      </c>
      <c r="FL20321" s="55">
        <v>0.9</v>
      </c>
    </row>
    <row r="20322" ht="14.25" customHeight="1" outlineLevel="1" spans="162:168">
      <c r="FF20322" s="55">
        <v>20315</v>
      </c>
      <c r="FG20322" s="55" t="s">
        <v>1250</v>
      </c>
      <c r="FH20322" s="55" t="s">
        <v>2016</v>
      </c>
      <c r="FI20322" s="55">
        <v>17</v>
      </c>
      <c r="FJ20322" s="55">
        <v>5000</v>
      </c>
      <c r="FK20322" s="55" t="s">
        <v>1249</v>
      </c>
      <c r="FL20322" s="55">
        <v>0.75</v>
      </c>
    </row>
    <row r="20323" ht="14.25" customHeight="1" outlineLevel="1" spans="162:168">
      <c r="FF20323" s="55">
        <v>20316</v>
      </c>
      <c r="FG20323" s="55" t="s">
        <v>1250</v>
      </c>
      <c r="FH20323" s="55" t="s">
        <v>2016</v>
      </c>
      <c r="FI20323" s="55">
        <v>17</v>
      </c>
      <c r="FJ20323" s="55">
        <v>10000</v>
      </c>
      <c r="FK20323" s="55" t="s">
        <v>1249</v>
      </c>
      <c r="FL20323" s="55">
        <v>0.6</v>
      </c>
    </row>
    <row r="20324" ht="14.25" customHeight="1" outlineLevel="1" spans="162:168">
      <c r="FF20324" s="55">
        <v>20317</v>
      </c>
      <c r="FG20324" s="55" t="s">
        <v>1250</v>
      </c>
      <c r="FH20324" s="55" t="s">
        <v>2016</v>
      </c>
      <c r="FI20324" s="55">
        <v>17</v>
      </c>
      <c r="FJ20324" s="55">
        <v>25000</v>
      </c>
      <c r="FK20324" s="55" t="s">
        <v>1249</v>
      </c>
      <c r="FL20324" s="55">
        <v>0.5</v>
      </c>
    </row>
    <row r="20325" ht="14.25" customHeight="1" outlineLevel="1" spans="162:168">
      <c r="FF20325" s="55">
        <v>20318</v>
      </c>
      <c r="FG20325" s="55" t="s">
        <v>1250</v>
      </c>
      <c r="FH20325" s="55" t="s">
        <v>2016</v>
      </c>
      <c r="FI20325" s="55">
        <v>17</v>
      </c>
      <c r="FJ20325" s="55">
        <v>50000</v>
      </c>
      <c r="FK20325" s="55" t="s">
        <v>1249</v>
      </c>
      <c r="FL20325" s="55">
        <v>0.5</v>
      </c>
    </row>
    <row r="20326" ht="14.25" customHeight="1" outlineLevel="1" spans="162:168">
      <c r="FF20326" s="55">
        <v>20319</v>
      </c>
      <c r="FG20326" s="55" t="s">
        <v>1250</v>
      </c>
      <c r="FH20326" s="55" t="s">
        <v>2016</v>
      </c>
      <c r="FI20326" s="55">
        <v>17</v>
      </c>
      <c r="FJ20326" s="55">
        <v>80000</v>
      </c>
      <c r="FK20326" s="55" t="s">
        <v>1249</v>
      </c>
      <c r="FL20326" s="55">
        <v>0.5</v>
      </c>
    </row>
    <row r="20327" ht="14.25" customHeight="1" outlineLevel="1" spans="162:168">
      <c r="FF20327" s="55">
        <v>20320</v>
      </c>
      <c r="FG20327" s="55" t="s">
        <v>1250</v>
      </c>
      <c r="FH20327" s="55" t="s">
        <v>2016</v>
      </c>
      <c r="FI20327" s="55">
        <v>17</v>
      </c>
      <c r="FJ20327" s="55">
        <v>130000</v>
      </c>
      <c r="FK20327" s="55" t="s">
        <v>1249</v>
      </c>
      <c r="FL20327" s="55">
        <v>0.5</v>
      </c>
    </row>
    <row r="20328" ht="14.25" customHeight="1" outlineLevel="1" spans="162:168">
      <c r="FF20328" s="55">
        <v>20321</v>
      </c>
      <c r="FG20328" s="55" t="s">
        <v>1250</v>
      </c>
      <c r="FH20328" s="55" t="s">
        <v>2016</v>
      </c>
      <c r="FI20328" s="55">
        <v>17</v>
      </c>
      <c r="FJ20328" s="55">
        <v>260000</v>
      </c>
      <c r="FK20328" s="55" t="s">
        <v>1249</v>
      </c>
      <c r="FL20328" s="55">
        <v>0.5</v>
      </c>
    </row>
    <row r="20329" ht="14.25" customHeight="1" outlineLevel="1" spans="162:168">
      <c r="FF20329" s="55">
        <v>20322</v>
      </c>
      <c r="FG20329" s="55" t="s">
        <v>1250</v>
      </c>
      <c r="FH20329" s="55" t="s">
        <v>2016</v>
      </c>
      <c r="FI20329" s="55">
        <v>17</v>
      </c>
      <c r="FJ20329" s="55">
        <v>400000</v>
      </c>
      <c r="FK20329" s="55" t="s">
        <v>1249</v>
      </c>
      <c r="FL20329" s="55">
        <v>0.5</v>
      </c>
    </row>
    <row r="20330" ht="14.25" customHeight="1" outlineLevel="1" spans="162:168">
      <c r="FF20330" s="55">
        <v>20323</v>
      </c>
      <c r="FG20330" s="55" t="s">
        <v>1250</v>
      </c>
      <c r="FH20330" s="55" t="s">
        <v>2016</v>
      </c>
      <c r="FI20330" s="55">
        <v>17</v>
      </c>
      <c r="FJ20330" s="55">
        <v>530000</v>
      </c>
      <c r="FK20330" s="55" t="s">
        <v>1249</v>
      </c>
      <c r="FL20330" s="55">
        <v>0.5</v>
      </c>
    </row>
    <row r="20331" ht="14.25" customHeight="1" outlineLevel="1" spans="162:168">
      <c r="FF20331" s="55">
        <v>20324</v>
      </c>
      <c r="FG20331" s="55" t="s">
        <v>1250</v>
      </c>
      <c r="FH20331" s="55" t="s">
        <v>2016</v>
      </c>
      <c r="FI20331" s="55">
        <v>17</v>
      </c>
      <c r="FJ20331" s="55">
        <v>540000</v>
      </c>
      <c r="FK20331" s="55" t="s">
        <v>1249</v>
      </c>
      <c r="FL20331" s="55">
        <v>0.5</v>
      </c>
    </row>
    <row r="20332" ht="14.25" customHeight="1" outlineLevel="1" spans="162:168">
      <c r="FF20332" s="55">
        <v>20325</v>
      </c>
      <c r="FG20332" s="55" t="s">
        <v>1250</v>
      </c>
      <c r="FH20332" s="55" t="s">
        <v>2016</v>
      </c>
      <c r="FI20332" s="55">
        <v>18</v>
      </c>
      <c r="FJ20332" s="55">
        <v>0</v>
      </c>
      <c r="FK20332" s="55" t="s">
        <v>1249</v>
      </c>
      <c r="FL20332" s="55">
        <v>1.25</v>
      </c>
    </row>
    <row r="20333" ht="14.25" customHeight="1" outlineLevel="1" spans="162:168">
      <c r="FF20333" s="55">
        <v>20326</v>
      </c>
      <c r="FG20333" s="55" t="s">
        <v>1250</v>
      </c>
      <c r="FH20333" s="55" t="s">
        <v>2016</v>
      </c>
      <c r="FI20333" s="55">
        <v>18</v>
      </c>
      <c r="FJ20333" s="55">
        <v>1000</v>
      </c>
      <c r="FK20333" s="55" t="s">
        <v>1249</v>
      </c>
      <c r="FL20333" s="55">
        <v>1</v>
      </c>
    </row>
    <row r="20334" ht="14.25" customHeight="1" outlineLevel="1" spans="162:168">
      <c r="FF20334" s="55">
        <v>20327</v>
      </c>
      <c r="FG20334" s="55" t="s">
        <v>1250</v>
      </c>
      <c r="FH20334" s="55" t="s">
        <v>2016</v>
      </c>
      <c r="FI20334" s="55">
        <v>18</v>
      </c>
      <c r="FJ20334" s="55">
        <v>2500</v>
      </c>
      <c r="FK20334" s="55" t="s">
        <v>1249</v>
      </c>
      <c r="FL20334" s="55">
        <v>0.9</v>
      </c>
    </row>
    <row r="20335" ht="14.25" customHeight="1" outlineLevel="1" spans="162:168">
      <c r="FF20335" s="55">
        <v>20328</v>
      </c>
      <c r="FG20335" s="55" t="s">
        <v>1250</v>
      </c>
      <c r="FH20335" s="55" t="s">
        <v>2016</v>
      </c>
      <c r="FI20335" s="55">
        <v>18</v>
      </c>
      <c r="FJ20335" s="55">
        <v>5000</v>
      </c>
      <c r="FK20335" s="55" t="s">
        <v>1249</v>
      </c>
      <c r="FL20335" s="55">
        <v>0.75</v>
      </c>
    </row>
    <row r="20336" ht="14.25" customHeight="1" outlineLevel="1" spans="162:168">
      <c r="FF20336" s="55">
        <v>20329</v>
      </c>
      <c r="FG20336" s="55" t="s">
        <v>1250</v>
      </c>
      <c r="FH20336" s="55" t="s">
        <v>2016</v>
      </c>
      <c r="FI20336" s="55">
        <v>18</v>
      </c>
      <c r="FJ20336" s="55">
        <v>10000</v>
      </c>
      <c r="FK20336" s="55" t="s">
        <v>1249</v>
      </c>
      <c r="FL20336" s="55">
        <v>0.6</v>
      </c>
    </row>
    <row r="20337" ht="14.25" customHeight="1" outlineLevel="1" spans="162:168">
      <c r="FF20337" s="55">
        <v>20330</v>
      </c>
      <c r="FG20337" s="55" t="s">
        <v>1250</v>
      </c>
      <c r="FH20337" s="55" t="s">
        <v>2016</v>
      </c>
      <c r="FI20337" s="55">
        <v>18</v>
      </c>
      <c r="FJ20337" s="55">
        <v>25000</v>
      </c>
      <c r="FK20337" s="55" t="s">
        <v>1249</v>
      </c>
      <c r="FL20337" s="55">
        <v>0.5</v>
      </c>
    </row>
    <row r="20338" ht="14.25" customHeight="1" outlineLevel="1" spans="162:168">
      <c r="FF20338" s="55">
        <v>20331</v>
      </c>
      <c r="FG20338" s="55" t="s">
        <v>1250</v>
      </c>
      <c r="FH20338" s="55" t="s">
        <v>2016</v>
      </c>
      <c r="FI20338" s="55">
        <v>18</v>
      </c>
      <c r="FJ20338" s="55">
        <v>50000</v>
      </c>
      <c r="FK20338" s="55" t="s">
        <v>1249</v>
      </c>
      <c r="FL20338" s="55">
        <v>0.5</v>
      </c>
    </row>
    <row r="20339" ht="14.25" customHeight="1" outlineLevel="1" spans="162:168">
      <c r="FF20339" s="55">
        <v>20332</v>
      </c>
      <c r="FG20339" s="55" t="s">
        <v>1250</v>
      </c>
      <c r="FH20339" s="55" t="s">
        <v>2016</v>
      </c>
      <c r="FI20339" s="55">
        <v>18</v>
      </c>
      <c r="FJ20339" s="55">
        <v>80000</v>
      </c>
      <c r="FK20339" s="55" t="s">
        <v>1249</v>
      </c>
      <c r="FL20339" s="55">
        <v>0.5</v>
      </c>
    </row>
    <row r="20340" ht="14.25" customHeight="1" outlineLevel="1" spans="162:168">
      <c r="FF20340" s="55">
        <v>20333</v>
      </c>
      <c r="FG20340" s="55" t="s">
        <v>1250</v>
      </c>
      <c r="FH20340" s="55" t="s">
        <v>2016</v>
      </c>
      <c r="FI20340" s="55">
        <v>18</v>
      </c>
      <c r="FJ20340" s="55">
        <v>130000</v>
      </c>
      <c r="FK20340" s="55" t="s">
        <v>1249</v>
      </c>
      <c r="FL20340" s="55">
        <v>0.5</v>
      </c>
    </row>
    <row r="20341" ht="14.25" customHeight="1" outlineLevel="1" spans="162:168">
      <c r="FF20341" s="55">
        <v>20334</v>
      </c>
      <c r="FG20341" s="55" t="s">
        <v>1250</v>
      </c>
      <c r="FH20341" s="55" t="s">
        <v>2016</v>
      </c>
      <c r="FI20341" s="55">
        <v>18</v>
      </c>
      <c r="FJ20341" s="55">
        <v>260000</v>
      </c>
      <c r="FK20341" s="55" t="s">
        <v>1249</v>
      </c>
      <c r="FL20341" s="55">
        <v>0.5</v>
      </c>
    </row>
    <row r="20342" ht="14.25" customHeight="1" outlineLevel="1" spans="162:168">
      <c r="FF20342" s="55">
        <v>20335</v>
      </c>
      <c r="FG20342" s="55" t="s">
        <v>1250</v>
      </c>
      <c r="FH20342" s="55" t="s">
        <v>2016</v>
      </c>
      <c r="FI20342" s="55">
        <v>18</v>
      </c>
      <c r="FJ20342" s="55">
        <v>400000</v>
      </c>
      <c r="FK20342" s="55" t="s">
        <v>1249</v>
      </c>
      <c r="FL20342" s="55">
        <v>0.5</v>
      </c>
    </row>
    <row r="20343" ht="14.25" customHeight="1" outlineLevel="1" spans="162:168">
      <c r="FF20343" s="55">
        <v>20336</v>
      </c>
      <c r="FG20343" s="55" t="s">
        <v>1250</v>
      </c>
      <c r="FH20343" s="55" t="s">
        <v>2016</v>
      </c>
      <c r="FI20343" s="55">
        <v>18</v>
      </c>
      <c r="FJ20343" s="55">
        <v>530000</v>
      </c>
      <c r="FK20343" s="55" t="s">
        <v>1249</v>
      </c>
      <c r="FL20343" s="55">
        <v>0.5</v>
      </c>
    </row>
    <row r="20344" ht="14.25" customHeight="1" outlineLevel="1" spans="162:168">
      <c r="FF20344" s="55">
        <v>20337</v>
      </c>
      <c r="FG20344" s="55" t="s">
        <v>1250</v>
      </c>
      <c r="FH20344" s="55" t="s">
        <v>2016</v>
      </c>
      <c r="FI20344" s="55">
        <v>18</v>
      </c>
      <c r="FJ20344" s="55">
        <v>540000</v>
      </c>
      <c r="FK20344" s="55" t="s">
        <v>1249</v>
      </c>
      <c r="FL20344" s="55">
        <v>0.5</v>
      </c>
    </row>
    <row r="20345" ht="14.25" customHeight="1" outlineLevel="1" spans="162:168">
      <c r="FF20345" s="55">
        <v>20338</v>
      </c>
      <c r="FG20345" s="55" t="s">
        <v>1250</v>
      </c>
      <c r="FH20345" s="55" t="s">
        <v>2016</v>
      </c>
      <c r="FI20345" s="55">
        <v>19</v>
      </c>
      <c r="FJ20345" s="55">
        <v>0</v>
      </c>
      <c r="FK20345" s="55" t="s">
        <v>1249</v>
      </c>
      <c r="FL20345" s="55">
        <v>1.25</v>
      </c>
    </row>
    <row r="20346" ht="14.25" customHeight="1" outlineLevel="1" spans="162:168">
      <c r="FF20346" s="55">
        <v>20339</v>
      </c>
      <c r="FG20346" s="55" t="s">
        <v>1250</v>
      </c>
      <c r="FH20346" s="55" t="s">
        <v>2016</v>
      </c>
      <c r="FI20346" s="55">
        <v>19</v>
      </c>
      <c r="FJ20346" s="55">
        <v>1000</v>
      </c>
      <c r="FK20346" s="55" t="s">
        <v>1249</v>
      </c>
      <c r="FL20346" s="55">
        <v>1</v>
      </c>
    </row>
    <row r="20347" ht="14.25" customHeight="1" outlineLevel="1" spans="162:168">
      <c r="FF20347" s="55">
        <v>20340</v>
      </c>
      <c r="FG20347" s="55" t="s">
        <v>1250</v>
      </c>
      <c r="FH20347" s="55" t="s">
        <v>2016</v>
      </c>
      <c r="FI20347" s="55">
        <v>19</v>
      </c>
      <c r="FJ20347" s="55">
        <v>2500</v>
      </c>
      <c r="FK20347" s="55" t="s">
        <v>1249</v>
      </c>
      <c r="FL20347" s="55">
        <v>0.9</v>
      </c>
    </row>
    <row r="20348" ht="14.25" customHeight="1" outlineLevel="1" spans="162:168">
      <c r="FF20348" s="55">
        <v>20341</v>
      </c>
      <c r="FG20348" s="55" t="s">
        <v>1250</v>
      </c>
      <c r="FH20348" s="55" t="s">
        <v>2016</v>
      </c>
      <c r="FI20348" s="55">
        <v>19</v>
      </c>
      <c r="FJ20348" s="55">
        <v>5000</v>
      </c>
      <c r="FK20348" s="55" t="s">
        <v>1249</v>
      </c>
      <c r="FL20348" s="55">
        <v>0.75</v>
      </c>
    </row>
    <row r="20349" ht="14.25" customHeight="1" outlineLevel="1" spans="162:168">
      <c r="FF20349" s="55">
        <v>20342</v>
      </c>
      <c r="FG20349" s="55" t="s">
        <v>1250</v>
      </c>
      <c r="FH20349" s="55" t="s">
        <v>2016</v>
      </c>
      <c r="FI20349" s="55">
        <v>19</v>
      </c>
      <c r="FJ20349" s="55">
        <v>10000</v>
      </c>
      <c r="FK20349" s="55" t="s">
        <v>1249</v>
      </c>
      <c r="FL20349" s="55">
        <v>0.6</v>
      </c>
    </row>
    <row r="20350" ht="14.25" customHeight="1" outlineLevel="1" spans="162:168">
      <c r="FF20350" s="55">
        <v>20343</v>
      </c>
      <c r="FG20350" s="55" t="s">
        <v>1250</v>
      </c>
      <c r="FH20350" s="55" t="s">
        <v>2016</v>
      </c>
      <c r="FI20350" s="55">
        <v>19</v>
      </c>
      <c r="FJ20350" s="55">
        <v>25000</v>
      </c>
      <c r="FK20350" s="55" t="s">
        <v>1249</v>
      </c>
      <c r="FL20350" s="55">
        <v>0.5</v>
      </c>
    </row>
    <row r="20351" ht="14.25" customHeight="1" outlineLevel="1" spans="162:168">
      <c r="FF20351" s="55">
        <v>20344</v>
      </c>
      <c r="FG20351" s="55" t="s">
        <v>1250</v>
      </c>
      <c r="FH20351" s="55" t="s">
        <v>2016</v>
      </c>
      <c r="FI20351" s="55">
        <v>19</v>
      </c>
      <c r="FJ20351" s="55">
        <v>50000</v>
      </c>
      <c r="FK20351" s="55" t="s">
        <v>1249</v>
      </c>
      <c r="FL20351" s="55">
        <v>0.5</v>
      </c>
    </row>
    <row r="20352" ht="14.25" customHeight="1" outlineLevel="1" spans="162:168">
      <c r="FF20352" s="55">
        <v>20345</v>
      </c>
      <c r="FG20352" s="55" t="s">
        <v>1250</v>
      </c>
      <c r="FH20352" s="55" t="s">
        <v>2016</v>
      </c>
      <c r="FI20352" s="55">
        <v>19</v>
      </c>
      <c r="FJ20352" s="55">
        <v>80000</v>
      </c>
      <c r="FK20352" s="55" t="s">
        <v>1249</v>
      </c>
      <c r="FL20352" s="55">
        <v>0.5</v>
      </c>
    </row>
    <row r="20353" ht="14.25" customHeight="1" outlineLevel="1" spans="162:168">
      <c r="FF20353" s="55">
        <v>20346</v>
      </c>
      <c r="FG20353" s="55" t="s">
        <v>1250</v>
      </c>
      <c r="FH20353" s="55" t="s">
        <v>2016</v>
      </c>
      <c r="FI20353" s="55">
        <v>19</v>
      </c>
      <c r="FJ20353" s="55">
        <v>130000</v>
      </c>
      <c r="FK20353" s="55" t="s">
        <v>1249</v>
      </c>
      <c r="FL20353" s="55">
        <v>0.5</v>
      </c>
    </row>
    <row r="20354" ht="14.25" customHeight="1" outlineLevel="1" spans="162:168">
      <c r="FF20354" s="55">
        <v>20347</v>
      </c>
      <c r="FG20354" s="55" t="s">
        <v>1250</v>
      </c>
      <c r="FH20354" s="55" t="s">
        <v>2016</v>
      </c>
      <c r="FI20354" s="55">
        <v>19</v>
      </c>
      <c r="FJ20354" s="55">
        <v>260000</v>
      </c>
      <c r="FK20354" s="55" t="s">
        <v>1249</v>
      </c>
      <c r="FL20354" s="55">
        <v>0.5</v>
      </c>
    </row>
    <row r="20355" ht="14.25" customHeight="1" outlineLevel="1" spans="162:168">
      <c r="FF20355" s="55">
        <v>20348</v>
      </c>
      <c r="FG20355" s="55" t="s">
        <v>1250</v>
      </c>
      <c r="FH20355" s="55" t="s">
        <v>2016</v>
      </c>
      <c r="FI20355" s="55">
        <v>19</v>
      </c>
      <c r="FJ20355" s="55">
        <v>400000</v>
      </c>
      <c r="FK20355" s="55" t="s">
        <v>1249</v>
      </c>
      <c r="FL20355" s="55">
        <v>0.5</v>
      </c>
    </row>
    <row r="20356" ht="14.25" customHeight="1" outlineLevel="1" spans="162:168">
      <c r="FF20356" s="55">
        <v>20349</v>
      </c>
      <c r="FG20356" s="55" t="s">
        <v>1250</v>
      </c>
      <c r="FH20356" s="55" t="s">
        <v>2016</v>
      </c>
      <c r="FI20356" s="55">
        <v>19</v>
      </c>
      <c r="FJ20356" s="55">
        <v>530000</v>
      </c>
      <c r="FK20356" s="55" t="s">
        <v>1249</v>
      </c>
      <c r="FL20356" s="55">
        <v>0.5</v>
      </c>
    </row>
    <row r="20357" ht="14.25" customHeight="1" outlineLevel="1" spans="162:168">
      <c r="FF20357" s="55">
        <v>20350</v>
      </c>
      <c r="FG20357" s="55" t="s">
        <v>1250</v>
      </c>
      <c r="FH20357" s="55" t="s">
        <v>2016</v>
      </c>
      <c r="FI20357" s="55">
        <v>19</v>
      </c>
      <c r="FJ20357" s="55">
        <v>540000</v>
      </c>
      <c r="FK20357" s="55" t="s">
        <v>1249</v>
      </c>
      <c r="FL20357" s="55">
        <v>0.5</v>
      </c>
    </row>
    <row r="20358" ht="14.25" customHeight="1" outlineLevel="1" spans="162:168">
      <c r="FF20358" s="55">
        <v>20351</v>
      </c>
      <c r="FG20358" s="55" t="s">
        <v>1250</v>
      </c>
      <c r="FH20358" s="55" t="s">
        <v>2016</v>
      </c>
      <c r="FI20358" s="55">
        <v>2</v>
      </c>
      <c r="FJ20358" s="55">
        <v>0</v>
      </c>
      <c r="FK20358" s="55" t="s">
        <v>1249</v>
      </c>
      <c r="FL20358" s="55">
        <v>1.25</v>
      </c>
    </row>
    <row r="20359" ht="14.25" customHeight="1" outlineLevel="1" spans="162:168">
      <c r="FF20359" s="55">
        <v>20352</v>
      </c>
      <c r="FG20359" s="55" t="s">
        <v>1250</v>
      </c>
      <c r="FH20359" s="55" t="s">
        <v>2016</v>
      </c>
      <c r="FI20359" s="55">
        <v>2</v>
      </c>
      <c r="FJ20359" s="55">
        <v>1000</v>
      </c>
      <c r="FK20359" s="55" t="s">
        <v>1249</v>
      </c>
      <c r="FL20359" s="55">
        <v>1</v>
      </c>
    </row>
    <row r="20360" ht="14.25" customHeight="1" outlineLevel="1" spans="162:168">
      <c r="FF20360" s="55">
        <v>20353</v>
      </c>
      <c r="FG20360" s="55" t="s">
        <v>1250</v>
      </c>
      <c r="FH20360" s="55" t="s">
        <v>2016</v>
      </c>
      <c r="FI20360" s="55">
        <v>2</v>
      </c>
      <c r="FJ20360" s="55">
        <v>2500</v>
      </c>
      <c r="FK20360" s="55" t="s">
        <v>1249</v>
      </c>
      <c r="FL20360" s="55">
        <v>0.9</v>
      </c>
    </row>
    <row r="20361" ht="14.25" customHeight="1" outlineLevel="1" spans="162:168">
      <c r="FF20361" s="55">
        <v>20354</v>
      </c>
      <c r="FG20361" s="55" t="s">
        <v>1250</v>
      </c>
      <c r="FH20361" s="55" t="s">
        <v>2016</v>
      </c>
      <c r="FI20361" s="55">
        <v>2</v>
      </c>
      <c r="FJ20361" s="55">
        <v>5000</v>
      </c>
      <c r="FK20361" s="55" t="s">
        <v>1249</v>
      </c>
      <c r="FL20361" s="55">
        <v>0.75</v>
      </c>
    </row>
    <row r="20362" ht="14.25" customHeight="1" outlineLevel="1" spans="162:168">
      <c r="FF20362" s="55">
        <v>20355</v>
      </c>
      <c r="FG20362" s="55" t="s">
        <v>1250</v>
      </c>
      <c r="FH20362" s="55" t="s">
        <v>2016</v>
      </c>
      <c r="FI20362" s="55">
        <v>2</v>
      </c>
      <c r="FJ20362" s="55">
        <v>10000</v>
      </c>
      <c r="FK20362" s="55" t="s">
        <v>1249</v>
      </c>
      <c r="FL20362" s="55">
        <v>0.6</v>
      </c>
    </row>
    <row r="20363" ht="14.25" customHeight="1" outlineLevel="1" spans="162:168">
      <c r="FF20363" s="55">
        <v>20356</v>
      </c>
      <c r="FG20363" s="55" t="s">
        <v>1250</v>
      </c>
      <c r="FH20363" s="55" t="s">
        <v>2016</v>
      </c>
      <c r="FI20363" s="55">
        <v>2</v>
      </c>
      <c r="FJ20363" s="55">
        <v>25000</v>
      </c>
      <c r="FK20363" s="55" t="s">
        <v>1249</v>
      </c>
      <c r="FL20363" s="55">
        <v>0.5</v>
      </c>
    </row>
    <row r="20364" ht="14.25" customHeight="1" outlineLevel="1" spans="162:168">
      <c r="FF20364" s="55">
        <v>20357</v>
      </c>
      <c r="FG20364" s="55" t="s">
        <v>1250</v>
      </c>
      <c r="FH20364" s="55" t="s">
        <v>2016</v>
      </c>
      <c r="FI20364" s="55">
        <v>2</v>
      </c>
      <c r="FJ20364" s="55">
        <v>50000</v>
      </c>
      <c r="FK20364" s="55" t="s">
        <v>1249</v>
      </c>
      <c r="FL20364" s="55">
        <v>0.5</v>
      </c>
    </row>
    <row r="20365" ht="14.25" customHeight="1" outlineLevel="1" spans="162:168">
      <c r="FF20365" s="55">
        <v>20358</v>
      </c>
      <c r="FG20365" s="55" t="s">
        <v>1250</v>
      </c>
      <c r="FH20365" s="55" t="s">
        <v>2016</v>
      </c>
      <c r="FI20365" s="55">
        <v>2</v>
      </c>
      <c r="FJ20365" s="55">
        <v>80000</v>
      </c>
      <c r="FK20365" s="55" t="s">
        <v>1249</v>
      </c>
      <c r="FL20365" s="55">
        <v>0.5</v>
      </c>
    </row>
    <row r="20366" ht="14.25" customHeight="1" outlineLevel="1" spans="162:168">
      <c r="FF20366" s="55">
        <v>20359</v>
      </c>
      <c r="FG20366" s="55" t="s">
        <v>1250</v>
      </c>
      <c r="FH20366" s="55" t="s">
        <v>2016</v>
      </c>
      <c r="FI20366" s="55">
        <v>2</v>
      </c>
      <c r="FJ20366" s="55">
        <v>130000</v>
      </c>
      <c r="FK20366" s="55" t="s">
        <v>1249</v>
      </c>
      <c r="FL20366" s="55">
        <v>0.5</v>
      </c>
    </row>
    <row r="20367" ht="14.25" customHeight="1" outlineLevel="1" spans="162:168">
      <c r="FF20367" s="55">
        <v>20360</v>
      </c>
      <c r="FG20367" s="55" t="s">
        <v>1250</v>
      </c>
      <c r="FH20367" s="55" t="s">
        <v>2016</v>
      </c>
      <c r="FI20367" s="55">
        <v>2</v>
      </c>
      <c r="FJ20367" s="55">
        <v>260000</v>
      </c>
      <c r="FK20367" s="55" t="s">
        <v>1249</v>
      </c>
      <c r="FL20367" s="55">
        <v>0.5</v>
      </c>
    </row>
    <row r="20368" ht="14.25" customHeight="1" outlineLevel="1" spans="162:168">
      <c r="FF20368" s="55">
        <v>20361</v>
      </c>
      <c r="FG20368" s="55" t="s">
        <v>1250</v>
      </c>
      <c r="FH20368" s="55" t="s">
        <v>2016</v>
      </c>
      <c r="FI20368" s="55">
        <v>2</v>
      </c>
      <c r="FJ20368" s="55">
        <v>400000</v>
      </c>
      <c r="FK20368" s="55" t="s">
        <v>1249</v>
      </c>
      <c r="FL20368" s="55">
        <v>0.5</v>
      </c>
    </row>
    <row r="20369" ht="14.25" customHeight="1" outlineLevel="1" spans="162:168">
      <c r="FF20369" s="55">
        <v>20362</v>
      </c>
      <c r="FG20369" s="55" t="s">
        <v>1250</v>
      </c>
      <c r="FH20369" s="55" t="s">
        <v>2016</v>
      </c>
      <c r="FI20369" s="55">
        <v>2</v>
      </c>
      <c r="FJ20369" s="55">
        <v>530000</v>
      </c>
      <c r="FK20369" s="55" t="s">
        <v>1249</v>
      </c>
      <c r="FL20369" s="55">
        <v>0.5</v>
      </c>
    </row>
    <row r="20370" ht="14.25" customHeight="1" outlineLevel="1" spans="162:168">
      <c r="FF20370" s="55">
        <v>20363</v>
      </c>
      <c r="FG20370" s="55" t="s">
        <v>1250</v>
      </c>
      <c r="FH20370" s="55" t="s">
        <v>2016</v>
      </c>
      <c r="FI20370" s="55">
        <v>2</v>
      </c>
      <c r="FJ20370" s="55">
        <v>540000</v>
      </c>
      <c r="FK20370" s="55" t="s">
        <v>1249</v>
      </c>
      <c r="FL20370" s="55">
        <v>0.5</v>
      </c>
    </row>
    <row r="20371" ht="14.25" customHeight="1" outlineLevel="1" spans="162:168">
      <c r="FF20371" s="55">
        <v>20364</v>
      </c>
      <c r="FG20371" s="55" t="s">
        <v>1250</v>
      </c>
      <c r="FH20371" s="55" t="s">
        <v>2016</v>
      </c>
      <c r="FI20371" s="55">
        <v>20</v>
      </c>
      <c r="FJ20371" s="55">
        <v>0</v>
      </c>
      <c r="FK20371" s="55" t="s">
        <v>1249</v>
      </c>
      <c r="FL20371" s="55">
        <v>1.25</v>
      </c>
    </row>
    <row r="20372" ht="14.25" customHeight="1" outlineLevel="1" spans="162:168">
      <c r="FF20372" s="55">
        <v>20365</v>
      </c>
      <c r="FG20372" s="55" t="s">
        <v>1250</v>
      </c>
      <c r="FH20372" s="55" t="s">
        <v>2016</v>
      </c>
      <c r="FI20372" s="55">
        <v>20</v>
      </c>
      <c r="FJ20372" s="55">
        <v>1000</v>
      </c>
      <c r="FK20372" s="55" t="s">
        <v>1249</v>
      </c>
      <c r="FL20372" s="55">
        <v>1</v>
      </c>
    </row>
    <row r="20373" ht="14.25" customHeight="1" outlineLevel="1" spans="162:168">
      <c r="FF20373" s="55">
        <v>20366</v>
      </c>
      <c r="FG20373" s="55" t="s">
        <v>1250</v>
      </c>
      <c r="FH20373" s="55" t="s">
        <v>2016</v>
      </c>
      <c r="FI20373" s="55">
        <v>20</v>
      </c>
      <c r="FJ20373" s="55">
        <v>2500</v>
      </c>
      <c r="FK20373" s="55" t="s">
        <v>1249</v>
      </c>
      <c r="FL20373" s="55">
        <v>0.9</v>
      </c>
    </row>
    <row r="20374" ht="14.25" customHeight="1" outlineLevel="1" spans="162:168">
      <c r="FF20374" s="55">
        <v>20367</v>
      </c>
      <c r="FG20374" s="55" t="s">
        <v>1250</v>
      </c>
      <c r="FH20374" s="55" t="s">
        <v>2016</v>
      </c>
      <c r="FI20374" s="55">
        <v>20</v>
      </c>
      <c r="FJ20374" s="55">
        <v>5000</v>
      </c>
      <c r="FK20374" s="55" t="s">
        <v>1249</v>
      </c>
      <c r="FL20374" s="55">
        <v>0.75</v>
      </c>
    </row>
    <row r="20375" ht="14.25" customHeight="1" outlineLevel="1" spans="162:168">
      <c r="FF20375" s="55">
        <v>20368</v>
      </c>
      <c r="FG20375" s="55" t="s">
        <v>1250</v>
      </c>
      <c r="FH20375" s="55" t="s">
        <v>2016</v>
      </c>
      <c r="FI20375" s="55">
        <v>20</v>
      </c>
      <c r="FJ20375" s="55">
        <v>10000</v>
      </c>
      <c r="FK20375" s="55" t="s">
        <v>1249</v>
      </c>
      <c r="FL20375" s="55">
        <v>0.6</v>
      </c>
    </row>
    <row r="20376" ht="14.25" customHeight="1" outlineLevel="1" spans="162:168">
      <c r="FF20376" s="55">
        <v>20369</v>
      </c>
      <c r="FG20376" s="55" t="s">
        <v>1250</v>
      </c>
      <c r="FH20376" s="55" t="s">
        <v>2016</v>
      </c>
      <c r="FI20376" s="55">
        <v>20</v>
      </c>
      <c r="FJ20376" s="55">
        <v>25000</v>
      </c>
      <c r="FK20376" s="55" t="s">
        <v>1249</v>
      </c>
      <c r="FL20376" s="55">
        <v>0.5</v>
      </c>
    </row>
    <row r="20377" ht="14.25" customHeight="1" outlineLevel="1" spans="162:168">
      <c r="FF20377" s="55">
        <v>20370</v>
      </c>
      <c r="FG20377" s="55" t="s">
        <v>1250</v>
      </c>
      <c r="FH20377" s="55" t="s">
        <v>2016</v>
      </c>
      <c r="FI20377" s="55">
        <v>20</v>
      </c>
      <c r="FJ20377" s="55">
        <v>50000</v>
      </c>
      <c r="FK20377" s="55" t="s">
        <v>1249</v>
      </c>
      <c r="FL20377" s="55">
        <v>0.5</v>
      </c>
    </row>
    <row r="20378" ht="14.25" customHeight="1" outlineLevel="1" spans="162:168">
      <c r="FF20378" s="55">
        <v>20371</v>
      </c>
      <c r="FG20378" s="55" t="s">
        <v>1250</v>
      </c>
      <c r="FH20378" s="55" t="s">
        <v>2016</v>
      </c>
      <c r="FI20378" s="55">
        <v>20</v>
      </c>
      <c r="FJ20378" s="55">
        <v>80000</v>
      </c>
      <c r="FK20378" s="55" t="s">
        <v>1249</v>
      </c>
      <c r="FL20378" s="55">
        <v>0.5</v>
      </c>
    </row>
    <row r="20379" ht="14.25" customHeight="1" outlineLevel="1" spans="162:168">
      <c r="FF20379" s="55">
        <v>20372</v>
      </c>
      <c r="FG20379" s="55" t="s">
        <v>1250</v>
      </c>
      <c r="FH20379" s="55" t="s">
        <v>2016</v>
      </c>
      <c r="FI20379" s="55">
        <v>20</v>
      </c>
      <c r="FJ20379" s="55">
        <v>130000</v>
      </c>
      <c r="FK20379" s="55" t="s">
        <v>1249</v>
      </c>
      <c r="FL20379" s="55">
        <v>0.5</v>
      </c>
    </row>
    <row r="20380" ht="14.25" customHeight="1" outlineLevel="1" spans="162:168">
      <c r="FF20380" s="55">
        <v>20373</v>
      </c>
      <c r="FG20380" s="55" t="s">
        <v>1250</v>
      </c>
      <c r="FH20380" s="55" t="s">
        <v>2016</v>
      </c>
      <c r="FI20380" s="55">
        <v>20</v>
      </c>
      <c r="FJ20380" s="55">
        <v>260000</v>
      </c>
      <c r="FK20380" s="55" t="s">
        <v>1249</v>
      </c>
      <c r="FL20380" s="55">
        <v>0.5</v>
      </c>
    </row>
    <row r="20381" ht="14.25" customHeight="1" outlineLevel="1" spans="162:168">
      <c r="FF20381" s="55">
        <v>20374</v>
      </c>
      <c r="FG20381" s="55" t="s">
        <v>1250</v>
      </c>
      <c r="FH20381" s="55" t="s">
        <v>2016</v>
      </c>
      <c r="FI20381" s="55">
        <v>20</v>
      </c>
      <c r="FJ20381" s="55">
        <v>400000</v>
      </c>
      <c r="FK20381" s="55" t="s">
        <v>1249</v>
      </c>
      <c r="FL20381" s="55">
        <v>0.5</v>
      </c>
    </row>
    <row r="20382" ht="14.25" customHeight="1" outlineLevel="1" spans="162:168">
      <c r="FF20382" s="55">
        <v>20375</v>
      </c>
      <c r="FG20382" s="55" t="s">
        <v>1250</v>
      </c>
      <c r="FH20382" s="55" t="s">
        <v>2016</v>
      </c>
      <c r="FI20382" s="55">
        <v>20</v>
      </c>
      <c r="FJ20382" s="55">
        <v>530000</v>
      </c>
      <c r="FK20382" s="55" t="s">
        <v>1249</v>
      </c>
      <c r="FL20382" s="55">
        <v>0.5</v>
      </c>
    </row>
    <row r="20383" ht="14.25" customHeight="1" outlineLevel="1" spans="162:168">
      <c r="FF20383" s="55">
        <v>20376</v>
      </c>
      <c r="FG20383" s="55" t="s">
        <v>1250</v>
      </c>
      <c r="FH20383" s="55" t="s">
        <v>2016</v>
      </c>
      <c r="FI20383" s="55">
        <v>20</v>
      </c>
      <c r="FJ20383" s="55">
        <v>540000</v>
      </c>
      <c r="FK20383" s="55" t="s">
        <v>1249</v>
      </c>
      <c r="FL20383" s="55">
        <v>0.5</v>
      </c>
    </row>
    <row r="20384" ht="14.25" customHeight="1" outlineLevel="1" spans="162:168">
      <c r="FF20384" s="55">
        <v>20377</v>
      </c>
      <c r="FG20384" s="55" t="s">
        <v>1250</v>
      </c>
      <c r="FH20384" s="55" t="s">
        <v>2016</v>
      </c>
      <c r="FI20384" s="55">
        <v>21</v>
      </c>
      <c r="FJ20384" s="55">
        <v>0</v>
      </c>
      <c r="FK20384" s="55" t="s">
        <v>1249</v>
      </c>
      <c r="FL20384" s="55">
        <v>1.25</v>
      </c>
    </row>
    <row r="20385" ht="14.25" customHeight="1" outlineLevel="1" spans="162:168">
      <c r="FF20385" s="55">
        <v>20378</v>
      </c>
      <c r="FG20385" s="55" t="s">
        <v>1250</v>
      </c>
      <c r="FH20385" s="55" t="s">
        <v>2016</v>
      </c>
      <c r="FI20385" s="55">
        <v>21</v>
      </c>
      <c r="FJ20385" s="55">
        <v>1000</v>
      </c>
      <c r="FK20385" s="55" t="s">
        <v>1249</v>
      </c>
      <c r="FL20385" s="55">
        <v>1</v>
      </c>
    </row>
    <row r="20386" ht="14.25" customHeight="1" outlineLevel="1" spans="162:168">
      <c r="FF20386" s="55">
        <v>20379</v>
      </c>
      <c r="FG20386" s="55" t="s">
        <v>1250</v>
      </c>
      <c r="FH20386" s="55" t="s">
        <v>2016</v>
      </c>
      <c r="FI20386" s="55">
        <v>21</v>
      </c>
      <c r="FJ20386" s="55">
        <v>2500</v>
      </c>
      <c r="FK20386" s="55" t="s">
        <v>1249</v>
      </c>
      <c r="FL20386" s="55">
        <v>0.9</v>
      </c>
    </row>
    <row r="20387" ht="14.25" customHeight="1" outlineLevel="1" spans="162:168">
      <c r="FF20387" s="55">
        <v>20380</v>
      </c>
      <c r="FG20387" s="55" t="s">
        <v>1250</v>
      </c>
      <c r="FH20387" s="55" t="s">
        <v>2016</v>
      </c>
      <c r="FI20387" s="55">
        <v>21</v>
      </c>
      <c r="FJ20387" s="55">
        <v>5000</v>
      </c>
      <c r="FK20387" s="55" t="s">
        <v>1249</v>
      </c>
      <c r="FL20387" s="55">
        <v>0.75</v>
      </c>
    </row>
    <row r="20388" ht="14.25" customHeight="1" outlineLevel="1" spans="162:168">
      <c r="FF20388" s="55">
        <v>20381</v>
      </c>
      <c r="FG20388" s="55" t="s">
        <v>1250</v>
      </c>
      <c r="FH20388" s="55" t="s">
        <v>2016</v>
      </c>
      <c r="FI20388" s="55">
        <v>21</v>
      </c>
      <c r="FJ20388" s="55">
        <v>10000</v>
      </c>
      <c r="FK20388" s="55" t="s">
        <v>1249</v>
      </c>
      <c r="FL20388" s="55">
        <v>0.6</v>
      </c>
    </row>
    <row r="20389" ht="14.25" customHeight="1" outlineLevel="1" spans="162:168">
      <c r="FF20389" s="55">
        <v>20382</v>
      </c>
      <c r="FG20389" s="55" t="s">
        <v>1250</v>
      </c>
      <c r="FH20389" s="55" t="s">
        <v>2016</v>
      </c>
      <c r="FI20389" s="55">
        <v>21</v>
      </c>
      <c r="FJ20389" s="55">
        <v>25000</v>
      </c>
      <c r="FK20389" s="55" t="s">
        <v>1249</v>
      </c>
      <c r="FL20389" s="55">
        <v>0.5</v>
      </c>
    </row>
    <row r="20390" ht="14.25" customHeight="1" outlineLevel="1" spans="162:168">
      <c r="FF20390" s="55">
        <v>20383</v>
      </c>
      <c r="FG20390" s="55" t="s">
        <v>1250</v>
      </c>
      <c r="FH20390" s="55" t="s">
        <v>2016</v>
      </c>
      <c r="FI20390" s="55">
        <v>21</v>
      </c>
      <c r="FJ20390" s="55">
        <v>50000</v>
      </c>
      <c r="FK20390" s="55" t="s">
        <v>1249</v>
      </c>
      <c r="FL20390" s="55">
        <v>0.5</v>
      </c>
    </row>
    <row r="20391" ht="14.25" customHeight="1" outlineLevel="1" spans="162:168">
      <c r="FF20391" s="55">
        <v>20384</v>
      </c>
      <c r="FG20391" s="55" t="s">
        <v>1250</v>
      </c>
      <c r="FH20391" s="55" t="s">
        <v>2016</v>
      </c>
      <c r="FI20391" s="55">
        <v>21</v>
      </c>
      <c r="FJ20391" s="55">
        <v>80000</v>
      </c>
      <c r="FK20391" s="55" t="s">
        <v>1249</v>
      </c>
      <c r="FL20391" s="55">
        <v>0.5</v>
      </c>
    </row>
    <row r="20392" ht="14.25" customHeight="1" outlineLevel="1" spans="162:168">
      <c r="FF20392" s="55">
        <v>20385</v>
      </c>
      <c r="FG20392" s="55" t="s">
        <v>1250</v>
      </c>
      <c r="FH20392" s="55" t="s">
        <v>2016</v>
      </c>
      <c r="FI20392" s="55">
        <v>21</v>
      </c>
      <c r="FJ20392" s="55">
        <v>130000</v>
      </c>
      <c r="FK20392" s="55" t="s">
        <v>1249</v>
      </c>
      <c r="FL20392" s="55">
        <v>0.5</v>
      </c>
    </row>
    <row r="20393" ht="14.25" customHeight="1" outlineLevel="1" spans="162:168">
      <c r="FF20393" s="55">
        <v>20386</v>
      </c>
      <c r="FG20393" s="55" t="s">
        <v>1250</v>
      </c>
      <c r="FH20393" s="55" t="s">
        <v>2016</v>
      </c>
      <c r="FI20393" s="55">
        <v>21</v>
      </c>
      <c r="FJ20393" s="55">
        <v>260000</v>
      </c>
      <c r="FK20393" s="55" t="s">
        <v>1249</v>
      </c>
      <c r="FL20393" s="55">
        <v>0.5</v>
      </c>
    </row>
    <row r="20394" ht="14.25" customHeight="1" outlineLevel="1" spans="162:168">
      <c r="FF20394" s="55">
        <v>20387</v>
      </c>
      <c r="FG20394" s="55" t="s">
        <v>1250</v>
      </c>
      <c r="FH20394" s="55" t="s">
        <v>2016</v>
      </c>
      <c r="FI20394" s="55">
        <v>21</v>
      </c>
      <c r="FJ20394" s="55">
        <v>400000</v>
      </c>
      <c r="FK20394" s="55" t="s">
        <v>1249</v>
      </c>
      <c r="FL20394" s="55">
        <v>0.5</v>
      </c>
    </row>
    <row r="20395" ht="14.25" customHeight="1" outlineLevel="1" spans="162:168">
      <c r="FF20395" s="55">
        <v>20388</v>
      </c>
      <c r="FG20395" s="55" t="s">
        <v>1250</v>
      </c>
      <c r="FH20395" s="55" t="s">
        <v>2016</v>
      </c>
      <c r="FI20395" s="55">
        <v>21</v>
      </c>
      <c r="FJ20395" s="55">
        <v>530000</v>
      </c>
      <c r="FK20395" s="55" t="s">
        <v>1249</v>
      </c>
      <c r="FL20395" s="55">
        <v>0.5</v>
      </c>
    </row>
    <row r="20396" ht="14.25" customHeight="1" outlineLevel="1" spans="162:168">
      <c r="FF20396" s="55">
        <v>20389</v>
      </c>
      <c r="FG20396" s="55" t="s">
        <v>1250</v>
      </c>
      <c r="FH20396" s="55" t="s">
        <v>2016</v>
      </c>
      <c r="FI20396" s="55">
        <v>21</v>
      </c>
      <c r="FJ20396" s="55">
        <v>540000</v>
      </c>
      <c r="FK20396" s="55" t="s">
        <v>1249</v>
      </c>
      <c r="FL20396" s="55">
        <v>0.5</v>
      </c>
    </row>
    <row r="20397" ht="14.25" customHeight="1" outlineLevel="1" spans="162:168">
      <c r="FF20397" s="55">
        <v>20390</v>
      </c>
      <c r="FG20397" s="55" t="s">
        <v>1250</v>
      </c>
      <c r="FH20397" s="55" t="s">
        <v>2016</v>
      </c>
      <c r="FI20397" s="55">
        <v>22</v>
      </c>
      <c r="FJ20397" s="55">
        <v>0</v>
      </c>
      <c r="FK20397" s="55" t="s">
        <v>1249</v>
      </c>
      <c r="FL20397" s="55">
        <v>1.25</v>
      </c>
    </row>
    <row r="20398" ht="14.25" customHeight="1" outlineLevel="1" spans="162:168">
      <c r="FF20398" s="55">
        <v>20391</v>
      </c>
      <c r="FG20398" s="55" t="s">
        <v>1250</v>
      </c>
      <c r="FH20398" s="55" t="s">
        <v>2016</v>
      </c>
      <c r="FI20398" s="55">
        <v>22</v>
      </c>
      <c r="FJ20398" s="55">
        <v>1000</v>
      </c>
      <c r="FK20398" s="55" t="s">
        <v>1249</v>
      </c>
      <c r="FL20398" s="55">
        <v>1</v>
      </c>
    </row>
    <row r="20399" ht="14.25" customHeight="1" outlineLevel="1" spans="162:168">
      <c r="FF20399" s="55">
        <v>20392</v>
      </c>
      <c r="FG20399" s="55" t="s">
        <v>1250</v>
      </c>
      <c r="FH20399" s="55" t="s">
        <v>2016</v>
      </c>
      <c r="FI20399" s="55">
        <v>22</v>
      </c>
      <c r="FJ20399" s="55">
        <v>2500</v>
      </c>
      <c r="FK20399" s="55" t="s">
        <v>1249</v>
      </c>
      <c r="FL20399" s="55">
        <v>0.9</v>
      </c>
    </row>
    <row r="20400" ht="14.25" customHeight="1" outlineLevel="1" spans="162:168">
      <c r="FF20400" s="55">
        <v>20393</v>
      </c>
      <c r="FG20400" s="55" t="s">
        <v>1250</v>
      </c>
      <c r="FH20400" s="55" t="s">
        <v>2016</v>
      </c>
      <c r="FI20400" s="55">
        <v>22</v>
      </c>
      <c r="FJ20400" s="55">
        <v>10000</v>
      </c>
      <c r="FK20400" s="55" t="s">
        <v>1249</v>
      </c>
      <c r="FL20400" s="55">
        <v>0.6</v>
      </c>
    </row>
    <row r="20401" ht="14.25" customHeight="1" outlineLevel="1" spans="162:168">
      <c r="FF20401" s="55">
        <v>20394</v>
      </c>
      <c r="FG20401" s="55" t="s">
        <v>1250</v>
      </c>
      <c r="FH20401" s="55" t="s">
        <v>2016</v>
      </c>
      <c r="FI20401" s="55">
        <v>22</v>
      </c>
      <c r="FJ20401" s="55">
        <v>25000</v>
      </c>
      <c r="FK20401" s="55" t="s">
        <v>1249</v>
      </c>
      <c r="FL20401" s="55">
        <v>0.5</v>
      </c>
    </row>
    <row r="20402" ht="14.25" customHeight="1" outlineLevel="1" spans="162:168">
      <c r="FF20402" s="55">
        <v>20395</v>
      </c>
      <c r="FG20402" s="55" t="s">
        <v>1250</v>
      </c>
      <c r="FH20402" s="55" t="s">
        <v>2016</v>
      </c>
      <c r="FI20402" s="55">
        <v>22</v>
      </c>
      <c r="FJ20402" s="55">
        <v>50000</v>
      </c>
      <c r="FK20402" s="55" t="s">
        <v>1249</v>
      </c>
      <c r="FL20402" s="55">
        <v>0.5</v>
      </c>
    </row>
    <row r="20403" ht="14.25" customHeight="1" outlineLevel="1" spans="162:168">
      <c r="FF20403" s="55">
        <v>20396</v>
      </c>
      <c r="FG20403" s="55" t="s">
        <v>1250</v>
      </c>
      <c r="FH20403" s="55" t="s">
        <v>2016</v>
      </c>
      <c r="FI20403" s="55">
        <v>22</v>
      </c>
      <c r="FJ20403" s="55">
        <v>80000</v>
      </c>
      <c r="FK20403" s="55" t="s">
        <v>1249</v>
      </c>
      <c r="FL20403" s="55">
        <v>0.5</v>
      </c>
    </row>
    <row r="20404" ht="14.25" customHeight="1" outlineLevel="1" spans="162:168">
      <c r="FF20404" s="55">
        <v>20397</v>
      </c>
      <c r="FG20404" s="55" t="s">
        <v>1250</v>
      </c>
      <c r="FH20404" s="55" t="s">
        <v>2016</v>
      </c>
      <c r="FI20404" s="55">
        <v>22</v>
      </c>
      <c r="FJ20404" s="55">
        <v>130000</v>
      </c>
      <c r="FK20404" s="55" t="s">
        <v>1249</v>
      </c>
      <c r="FL20404" s="55">
        <v>0.5</v>
      </c>
    </row>
    <row r="20405" ht="14.25" customHeight="1" outlineLevel="1" spans="162:168">
      <c r="FF20405" s="55">
        <v>20398</v>
      </c>
      <c r="FG20405" s="55" t="s">
        <v>1250</v>
      </c>
      <c r="FH20405" s="55" t="s">
        <v>2016</v>
      </c>
      <c r="FI20405" s="55">
        <v>22</v>
      </c>
      <c r="FJ20405" s="55">
        <v>260000</v>
      </c>
      <c r="FK20405" s="55" t="s">
        <v>1249</v>
      </c>
      <c r="FL20405" s="55">
        <v>0.5</v>
      </c>
    </row>
    <row r="20406" ht="14.25" customHeight="1" outlineLevel="1" spans="162:168">
      <c r="FF20406" s="55">
        <v>20399</v>
      </c>
      <c r="FG20406" s="55" t="s">
        <v>1250</v>
      </c>
      <c r="FH20406" s="55" t="s">
        <v>2016</v>
      </c>
      <c r="FI20406" s="55">
        <v>22</v>
      </c>
      <c r="FJ20406" s="55">
        <v>400000</v>
      </c>
      <c r="FK20406" s="55" t="s">
        <v>1249</v>
      </c>
      <c r="FL20406" s="55">
        <v>0.5</v>
      </c>
    </row>
    <row r="20407" ht="14.25" customHeight="1" outlineLevel="1" spans="162:168">
      <c r="FF20407" s="55">
        <v>20400</v>
      </c>
      <c r="FG20407" s="55" t="s">
        <v>1250</v>
      </c>
      <c r="FH20407" s="55" t="s">
        <v>2016</v>
      </c>
      <c r="FI20407" s="55">
        <v>22</v>
      </c>
      <c r="FJ20407" s="55">
        <v>530000</v>
      </c>
      <c r="FK20407" s="55" t="s">
        <v>1249</v>
      </c>
      <c r="FL20407" s="55">
        <v>0.5</v>
      </c>
    </row>
    <row r="20408" ht="14.25" customHeight="1" outlineLevel="1" spans="162:168">
      <c r="FF20408" s="55">
        <v>20401</v>
      </c>
      <c r="FG20408" s="55" t="s">
        <v>1250</v>
      </c>
      <c r="FH20408" s="55" t="s">
        <v>2016</v>
      </c>
      <c r="FI20408" s="55">
        <v>22</v>
      </c>
      <c r="FJ20408" s="55">
        <v>540000</v>
      </c>
      <c r="FK20408" s="55" t="s">
        <v>1249</v>
      </c>
      <c r="FL20408" s="55">
        <v>0.5</v>
      </c>
    </row>
    <row r="20409" ht="14.25" customHeight="1" outlineLevel="1" spans="162:168">
      <c r="FF20409" s="55">
        <v>20402</v>
      </c>
      <c r="FG20409" s="55" t="s">
        <v>1250</v>
      </c>
      <c r="FH20409" s="55" t="s">
        <v>2016</v>
      </c>
      <c r="FI20409" s="55">
        <v>23</v>
      </c>
      <c r="FJ20409" s="55">
        <v>0</v>
      </c>
      <c r="FK20409" s="55" t="s">
        <v>1249</v>
      </c>
      <c r="FL20409" s="55">
        <v>1.25</v>
      </c>
    </row>
    <row r="20410" ht="14.25" customHeight="1" outlineLevel="1" spans="162:168">
      <c r="FF20410" s="55">
        <v>20403</v>
      </c>
      <c r="FG20410" s="55" t="s">
        <v>1250</v>
      </c>
      <c r="FH20410" s="55" t="s">
        <v>2016</v>
      </c>
      <c r="FI20410" s="55">
        <v>23</v>
      </c>
      <c r="FJ20410" s="55">
        <v>1000</v>
      </c>
      <c r="FK20410" s="55" t="s">
        <v>1249</v>
      </c>
      <c r="FL20410" s="55">
        <v>1</v>
      </c>
    </row>
    <row r="20411" ht="14.25" customHeight="1" outlineLevel="1" spans="162:168">
      <c r="FF20411" s="55">
        <v>20404</v>
      </c>
      <c r="FG20411" s="55" t="s">
        <v>1250</v>
      </c>
      <c r="FH20411" s="55" t="s">
        <v>2016</v>
      </c>
      <c r="FI20411" s="55">
        <v>23</v>
      </c>
      <c r="FJ20411" s="55">
        <v>2500</v>
      </c>
      <c r="FK20411" s="55" t="s">
        <v>1249</v>
      </c>
      <c r="FL20411" s="55">
        <v>0.9</v>
      </c>
    </row>
    <row r="20412" ht="14.25" customHeight="1" outlineLevel="1" spans="162:168">
      <c r="FF20412" s="55">
        <v>20405</v>
      </c>
      <c r="FG20412" s="55" t="s">
        <v>1250</v>
      </c>
      <c r="FH20412" s="55" t="s">
        <v>2016</v>
      </c>
      <c r="FI20412" s="55">
        <v>23</v>
      </c>
      <c r="FJ20412" s="55">
        <v>5000</v>
      </c>
      <c r="FK20412" s="55" t="s">
        <v>1249</v>
      </c>
      <c r="FL20412" s="55">
        <v>0.75</v>
      </c>
    </row>
    <row r="20413" ht="14.25" customHeight="1" outlineLevel="1" spans="162:168">
      <c r="FF20413" s="55">
        <v>20406</v>
      </c>
      <c r="FG20413" s="55" t="s">
        <v>1250</v>
      </c>
      <c r="FH20413" s="55" t="s">
        <v>2016</v>
      </c>
      <c r="FI20413" s="55">
        <v>23</v>
      </c>
      <c r="FJ20413" s="55">
        <v>10000</v>
      </c>
      <c r="FK20413" s="55" t="s">
        <v>1249</v>
      </c>
      <c r="FL20413" s="55">
        <v>0.6</v>
      </c>
    </row>
    <row r="20414" ht="14.25" customHeight="1" outlineLevel="1" spans="162:168">
      <c r="FF20414" s="55">
        <v>20407</v>
      </c>
      <c r="FG20414" s="55" t="s">
        <v>1250</v>
      </c>
      <c r="FH20414" s="55" t="s">
        <v>2016</v>
      </c>
      <c r="FI20414" s="55">
        <v>23</v>
      </c>
      <c r="FJ20414" s="55">
        <v>25000</v>
      </c>
      <c r="FK20414" s="55" t="s">
        <v>1249</v>
      </c>
      <c r="FL20414" s="55">
        <v>0.5</v>
      </c>
    </row>
    <row r="20415" ht="14.25" customHeight="1" outlineLevel="1" spans="162:168">
      <c r="FF20415" s="55">
        <v>20408</v>
      </c>
      <c r="FG20415" s="55" t="s">
        <v>1250</v>
      </c>
      <c r="FH20415" s="55" t="s">
        <v>2016</v>
      </c>
      <c r="FI20415" s="55">
        <v>23</v>
      </c>
      <c r="FJ20415" s="55">
        <v>50000</v>
      </c>
      <c r="FK20415" s="55" t="s">
        <v>1249</v>
      </c>
      <c r="FL20415" s="55">
        <v>0.5</v>
      </c>
    </row>
    <row r="20416" ht="14.25" customHeight="1" outlineLevel="1" spans="162:168">
      <c r="FF20416" s="55">
        <v>20409</v>
      </c>
      <c r="FG20416" s="55" t="s">
        <v>1250</v>
      </c>
      <c r="FH20416" s="55" t="s">
        <v>2016</v>
      </c>
      <c r="FI20416" s="55">
        <v>23</v>
      </c>
      <c r="FJ20416" s="55">
        <v>80000</v>
      </c>
      <c r="FK20416" s="55" t="s">
        <v>1249</v>
      </c>
      <c r="FL20416" s="55">
        <v>0.5</v>
      </c>
    </row>
    <row r="20417" ht="14.25" customHeight="1" outlineLevel="1" spans="162:168">
      <c r="FF20417" s="55">
        <v>20410</v>
      </c>
      <c r="FG20417" s="55" t="s">
        <v>1250</v>
      </c>
      <c r="FH20417" s="55" t="s">
        <v>2016</v>
      </c>
      <c r="FI20417" s="55">
        <v>23</v>
      </c>
      <c r="FJ20417" s="55">
        <v>130000</v>
      </c>
      <c r="FK20417" s="55" t="s">
        <v>1249</v>
      </c>
      <c r="FL20417" s="55">
        <v>0.5</v>
      </c>
    </row>
    <row r="20418" ht="14.25" customHeight="1" outlineLevel="1" spans="162:168">
      <c r="FF20418" s="55">
        <v>20411</v>
      </c>
      <c r="FG20418" s="55" t="s">
        <v>1250</v>
      </c>
      <c r="FH20418" s="55" t="s">
        <v>2016</v>
      </c>
      <c r="FI20418" s="55">
        <v>23</v>
      </c>
      <c r="FJ20418" s="55">
        <v>260000</v>
      </c>
      <c r="FK20418" s="55" t="s">
        <v>1249</v>
      </c>
      <c r="FL20418" s="55">
        <v>0.5</v>
      </c>
    </row>
    <row r="20419" ht="14.25" customHeight="1" outlineLevel="1" spans="162:168">
      <c r="FF20419" s="55">
        <v>20412</v>
      </c>
      <c r="FG20419" s="55" t="s">
        <v>1250</v>
      </c>
      <c r="FH20419" s="55" t="s">
        <v>2016</v>
      </c>
      <c r="FI20419" s="55">
        <v>23</v>
      </c>
      <c r="FJ20419" s="55">
        <v>400000</v>
      </c>
      <c r="FK20419" s="55" t="s">
        <v>1249</v>
      </c>
      <c r="FL20419" s="55">
        <v>0.5</v>
      </c>
    </row>
    <row r="20420" ht="14.25" customHeight="1" outlineLevel="1" spans="162:168">
      <c r="FF20420" s="55">
        <v>20413</v>
      </c>
      <c r="FG20420" s="55" t="s">
        <v>1250</v>
      </c>
      <c r="FH20420" s="55" t="s">
        <v>2016</v>
      </c>
      <c r="FI20420" s="55">
        <v>23</v>
      </c>
      <c r="FJ20420" s="55">
        <v>530000</v>
      </c>
      <c r="FK20420" s="55" t="s">
        <v>1249</v>
      </c>
      <c r="FL20420" s="55">
        <v>0.5</v>
      </c>
    </row>
    <row r="20421" ht="14.25" customHeight="1" outlineLevel="1" spans="162:168">
      <c r="FF20421" s="55">
        <v>20414</v>
      </c>
      <c r="FG20421" s="55" t="s">
        <v>1250</v>
      </c>
      <c r="FH20421" s="55" t="s">
        <v>2016</v>
      </c>
      <c r="FI20421" s="55">
        <v>23</v>
      </c>
      <c r="FJ20421" s="55">
        <v>540000</v>
      </c>
      <c r="FK20421" s="55" t="s">
        <v>1249</v>
      </c>
      <c r="FL20421" s="55">
        <v>0.5</v>
      </c>
    </row>
    <row r="20422" ht="14.25" customHeight="1" outlineLevel="1" spans="162:168">
      <c r="FF20422" s="55">
        <v>20415</v>
      </c>
      <c r="FG20422" s="55" t="s">
        <v>1250</v>
      </c>
      <c r="FH20422" s="55" t="s">
        <v>2016</v>
      </c>
      <c r="FI20422" s="55">
        <v>24</v>
      </c>
      <c r="FJ20422" s="55">
        <v>0</v>
      </c>
      <c r="FK20422" s="55" t="s">
        <v>1249</v>
      </c>
      <c r="FL20422" s="55">
        <v>1.25</v>
      </c>
    </row>
    <row r="20423" ht="14.25" customHeight="1" outlineLevel="1" spans="162:168">
      <c r="FF20423" s="55">
        <v>20416</v>
      </c>
      <c r="FG20423" s="55" t="s">
        <v>1250</v>
      </c>
      <c r="FH20423" s="55" t="s">
        <v>2016</v>
      </c>
      <c r="FI20423" s="55">
        <v>24</v>
      </c>
      <c r="FJ20423" s="55">
        <v>1000</v>
      </c>
      <c r="FK20423" s="55" t="s">
        <v>1249</v>
      </c>
      <c r="FL20423" s="55">
        <v>1</v>
      </c>
    </row>
    <row r="20424" ht="14.25" customHeight="1" outlineLevel="1" spans="162:168">
      <c r="FF20424" s="55">
        <v>20417</v>
      </c>
      <c r="FG20424" s="55" t="s">
        <v>1250</v>
      </c>
      <c r="FH20424" s="55" t="s">
        <v>2016</v>
      </c>
      <c r="FI20424" s="55">
        <v>24</v>
      </c>
      <c r="FJ20424" s="55">
        <v>2500</v>
      </c>
      <c r="FK20424" s="55" t="s">
        <v>1249</v>
      </c>
      <c r="FL20424" s="55">
        <v>0.9</v>
      </c>
    </row>
    <row r="20425" ht="14.25" customHeight="1" outlineLevel="1" spans="162:168">
      <c r="FF20425" s="55">
        <v>20418</v>
      </c>
      <c r="FG20425" s="55" t="s">
        <v>1250</v>
      </c>
      <c r="FH20425" s="55" t="s">
        <v>2016</v>
      </c>
      <c r="FI20425" s="55">
        <v>24</v>
      </c>
      <c r="FJ20425" s="55">
        <v>5000</v>
      </c>
      <c r="FK20425" s="55" t="s">
        <v>1249</v>
      </c>
      <c r="FL20425" s="55">
        <v>0.75</v>
      </c>
    </row>
    <row r="20426" ht="14.25" customHeight="1" outlineLevel="1" spans="162:168">
      <c r="FF20426" s="55">
        <v>20419</v>
      </c>
      <c r="FG20426" s="55" t="s">
        <v>1250</v>
      </c>
      <c r="FH20426" s="55" t="s">
        <v>2016</v>
      </c>
      <c r="FI20426" s="55">
        <v>24</v>
      </c>
      <c r="FJ20426" s="55">
        <v>10000</v>
      </c>
      <c r="FK20426" s="55" t="s">
        <v>1249</v>
      </c>
      <c r="FL20426" s="55">
        <v>0.6</v>
      </c>
    </row>
    <row r="20427" ht="14.25" customHeight="1" outlineLevel="1" spans="162:168">
      <c r="FF20427" s="55">
        <v>20420</v>
      </c>
      <c r="FG20427" s="55" t="s">
        <v>1250</v>
      </c>
      <c r="FH20427" s="55" t="s">
        <v>2016</v>
      </c>
      <c r="FI20427" s="55">
        <v>24</v>
      </c>
      <c r="FJ20427" s="55">
        <v>25000</v>
      </c>
      <c r="FK20427" s="55" t="s">
        <v>1249</v>
      </c>
      <c r="FL20427" s="55">
        <v>0.5</v>
      </c>
    </row>
    <row r="20428" ht="14.25" customHeight="1" outlineLevel="1" spans="162:168">
      <c r="FF20428" s="55">
        <v>20421</v>
      </c>
      <c r="FG20428" s="55" t="s">
        <v>1250</v>
      </c>
      <c r="FH20428" s="55" t="s">
        <v>2016</v>
      </c>
      <c r="FI20428" s="55">
        <v>24</v>
      </c>
      <c r="FJ20428" s="55">
        <v>50000</v>
      </c>
      <c r="FK20428" s="55" t="s">
        <v>1249</v>
      </c>
      <c r="FL20428" s="55">
        <v>0.5</v>
      </c>
    </row>
    <row r="20429" ht="14.25" customHeight="1" outlineLevel="1" spans="162:168">
      <c r="FF20429" s="55">
        <v>20422</v>
      </c>
      <c r="FG20429" s="55" t="s">
        <v>1250</v>
      </c>
      <c r="FH20429" s="55" t="s">
        <v>2016</v>
      </c>
      <c r="FI20429" s="55">
        <v>24</v>
      </c>
      <c r="FJ20429" s="55">
        <v>80000</v>
      </c>
      <c r="FK20429" s="55" t="s">
        <v>1249</v>
      </c>
      <c r="FL20429" s="55">
        <v>0.5</v>
      </c>
    </row>
    <row r="20430" ht="14.25" customHeight="1" outlineLevel="1" spans="162:168">
      <c r="FF20430" s="55">
        <v>20423</v>
      </c>
      <c r="FG20430" s="55" t="s">
        <v>1250</v>
      </c>
      <c r="FH20430" s="55" t="s">
        <v>2016</v>
      </c>
      <c r="FI20430" s="55">
        <v>24</v>
      </c>
      <c r="FJ20430" s="55">
        <v>130000</v>
      </c>
      <c r="FK20430" s="55" t="s">
        <v>1249</v>
      </c>
      <c r="FL20430" s="55">
        <v>0.5</v>
      </c>
    </row>
    <row r="20431" ht="14.25" customHeight="1" outlineLevel="1" spans="162:168">
      <c r="FF20431" s="55">
        <v>20424</v>
      </c>
      <c r="FG20431" s="55" t="s">
        <v>1250</v>
      </c>
      <c r="FH20431" s="55" t="s">
        <v>2016</v>
      </c>
      <c r="FI20431" s="55">
        <v>24</v>
      </c>
      <c r="FJ20431" s="55">
        <v>260000</v>
      </c>
      <c r="FK20431" s="55" t="s">
        <v>1249</v>
      </c>
      <c r="FL20431" s="55">
        <v>0.5</v>
      </c>
    </row>
    <row r="20432" ht="14.25" customHeight="1" outlineLevel="1" spans="162:168">
      <c r="FF20432" s="55">
        <v>20425</v>
      </c>
      <c r="FG20432" s="55" t="s">
        <v>1250</v>
      </c>
      <c r="FH20432" s="55" t="s">
        <v>2016</v>
      </c>
      <c r="FI20432" s="55">
        <v>24</v>
      </c>
      <c r="FJ20432" s="55">
        <v>400000</v>
      </c>
      <c r="FK20432" s="55" t="s">
        <v>1249</v>
      </c>
      <c r="FL20432" s="55">
        <v>0.5</v>
      </c>
    </row>
    <row r="20433" ht="14.25" customHeight="1" outlineLevel="1" spans="162:168">
      <c r="FF20433" s="55">
        <v>20426</v>
      </c>
      <c r="FG20433" s="55" t="s">
        <v>1250</v>
      </c>
      <c r="FH20433" s="55" t="s">
        <v>2016</v>
      </c>
      <c r="FI20433" s="55">
        <v>24</v>
      </c>
      <c r="FJ20433" s="55">
        <v>530000</v>
      </c>
      <c r="FK20433" s="55" t="s">
        <v>1249</v>
      </c>
      <c r="FL20433" s="55">
        <v>0.5</v>
      </c>
    </row>
    <row r="20434" ht="14.25" customHeight="1" outlineLevel="1" spans="162:168">
      <c r="FF20434" s="55">
        <v>20427</v>
      </c>
      <c r="FG20434" s="55" t="s">
        <v>1250</v>
      </c>
      <c r="FH20434" s="55" t="s">
        <v>2016</v>
      </c>
      <c r="FI20434" s="55">
        <v>24</v>
      </c>
      <c r="FJ20434" s="55">
        <v>540000</v>
      </c>
      <c r="FK20434" s="55" t="s">
        <v>1249</v>
      </c>
      <c r="FL20434" s="55">
        <v>0.5</v>
      </c>
    </row>
    <row r="20435" ht="14.25" customHeight="1" outlineLevel="1" spans="162:168">
      <c r="FF20435" s="55">
        <v>20428</v>
      </c>
      <c r="FG20435" s="55" t="s">
        <v>1250</v>
      </c>
      <c r="FH20435" s="55" t="s">
        <v>2016</v>
      </c>
      <c r="FI20435" s="55">
        <v>25</v>
      </c>
      <c r="FJ20435" s="55">
        <v>0</v>
      </c>
      <c r="FK20435" s="55" t="s">
        <v>1249</v>
      </c>
      <c r="FL20435" s="55">
        <v>1.25</v>
      </c>
    </row>
    <row r="20436" ht="14.25" customHeight="1" outlineLevel="1" spans="162:168">
      <c r="FF20436" s="55">
        <v>20429</v>
      </c>
      <c r="FG20436" s="55" t="s">
        <v>1250</v>
      </c>
      <c r="FH20436" s="55" t="s">
        <v>2016</v>
      </c>
      <c r="FI20436" s="55">
        <v>25</v>
      </c>
      <c r="FJ20436" s="55">
        <v>1000</v>
      </c>
      <c r="FK20436" s="55" t="s">
        <v>1249</v>
      </c>
      <c r="FL20436" s="55">
        <v>1</v>
      </c>
    </row>
    <row r="20437" ht="14.25" customHeight="1" outlineLevel="1" spans="162:168">
      <c r="FF20437" s="55">
        <v>20430</v>
      </c>
      <c r="FG20437" s="55" t="s">
        <v>1250</v>
      </c>
      <c r="FH20437" s="55" t="s">
        <v>2016</v>
      </c>
      <c r="FI20437" s="55">
        <v>25</v>
      </c>
      <c r="FJ20437" s="55">
        <v>2500</v>
      </c>
      <c r="FK20437" s="55" t="s">
        <v>1249</v>
      </c>
      <c r="FL20437" s="55">
        <v>0.9</v>
      </c>
    </row>
    <row r="20438" ht="14.25" customHeight="1" outlineLevel="1" spans="162:168">
      <c r="FF20438" s="55">
        <v>20431</v>
      </c>
      <c r="FG20438" s="55" t="s">
        <v>1250</v>
      </c>
      <c r="FH20438" s="55" t="s">
        <v>2016</v>
      </c>
      <c r="FI20438" s="55">
        <v>25</v>
      </c>
      <c r="FJ20438" s="55">
        <v>5000</v>
      </c>
      <c r="FK20438" s="55" t="s">
        <v>1249</v>
      </c>
      <c r="FL20438" s="55">
        <v>0.75</v>
      </c>
    </row>
    <row r="20439" ht="14.25" customHeight="1" outlineLevel="1" spans="162:168">
      <c r="FF20439" s="55">
        <v>20432</v>
      </c>
      <c r="FG20439" s="55" t="s">
        <v>1250</v>
      </c>
      <c r="FH20439" s="55" t="s">
        <v>2016</v>
      </c>
      <c r="FI20439" s="55">
        <v>25</v>
      </c>
      <c r="FJ20439" s="55">
        <v>10000</v>
      </c>
      <c r="FK20439" s="55" t="s">
        <v>1249</v>
      </c>
      <c r="FL20439" s="55">
        <v>0.6</v>
      </c>
    </row>
    <row r="20440" ht="14.25" customHeight="1" outlineLevel="1" spans="162:168">
      <c r="FF20440" s="55">
        <v>20433</v>
      </c>
      <c r="FG20440" s="55" t="s">
        <v>1250</v>
      </c>
      <c r="FH20440" s="55" t="s">
        <v>2016</v>
      </c>
      <c r="FI20440" s="55">
        <v>25</v>
      </c>
      <c r="FJ20440" s="55">
        <v>25000</v>
      </c>
      <c r="FK20440" s="55" t="s">
        <v>1249</v>
      </c>
      <c r="FL20440" s="55">
        <v>0.5</v>
      </c>
    </row>
    <row r="20441" ht="14.25" customHeight="1" outlineLevel="1" spans="162:168">
      <c r="FF20441" s="55">
        <v>20434</v>
      </c>
      <c r="FG20441" s="55" t="s">
        <v>1250</v>
      </c>
      <c r="FH20441" s="55" t="s">
        <v>2016</v>
      </c>
      <c r="FI20441" s="55">
        <v>25</v>
      </c>
      <c r="FJ20441" s="55">
        <v>50000</v>
      </c>
      <c r="FK20441" s="55" t="s">
        <v>1249</v>
      </c>
      <c r="FL20441" s="55">
        <v>0.5</v>
      </c>
    </row>
    <row r="20442" ht="14.25" customHeight="1" outlineLevel="1" spans="162:168">
      <c r="FF20442" s="55">
        <v>20435</v>
      </c>
      <c r="FG20442" s="55" t="s">
        <v>1250</v>
      </c>
      <c r="FH20442" s="55" t="s">
        <v>2016</v>
      </c>
      <c r="FI20442" s="55">
        <v>25</v>
      </c>
      <c r="FJ20442" s="55">
        <v>80000</v>
      </c>
      <c r="FK20442" s="55" t="s">
        <v>1249</v>
      </c>
      <c r="FL20442" s="55">
        <v>0.5</v>
      </c>
    </row>
    <row r="20443" ht="14.25" customHeight="1" outlineLevel="1" spans="162:168">
      <c r="FF20443" s="55">
        <v>20436</v>
      </c>
      <c r="FG20443" s="55" t="s">
        <v>1250</v>
      </c>
      <c r="FH20443" s="55" t="s">
        <v>2016</v>
      </c>
      <c r="FI20443" s="55">
        <v>25</v>
      </c>
      <c r="FJ20443" s="55">
        <v>130000</v>
      </c>
      <c r="FK20443" s="55" t="s">
        <v>1249</v>
      </c>
      <c r="FL20443" s="55">
        <v>0.5</v>
      </c>
    </row>
    <row r="20444" ht="14.25" customHeight="1" outlineLevel="1" spans="162:168">
      <c r="FF20444" s="55">
        <v>20437</v>
      </c>
      <c r="FG20444" s="55" t="s">
        <v>1250</v>
      </c>
      <c r="FH20444" s="55" t="s">
        <v>2016</v>
      </c>
      <c r="FI20444" s="55">
        <v>25</v>
      </c>
      <c r="FJ20444" s="55">
        <v>260000</v>
      </c>
      <c r="FK20444" s="55" t="s">
        <v>1249</v>
      </c>
      <c r="FL20444" s="55">
        <v>0.5</v>
      </c>
    </row>
    <row r="20445" ht="14.25" customHeight="1" outlineLevel="1" spans="162:168">
      <c r="FF20445" s="55">
        <v>20438</v>
      </c>
      <c r="FG20445" s="55" t="s">
        <v>1250</v>
      </c>
      <c r="FH20445" s="55" t="s">
        <v>2016</v>
      </c>
      <c r="FI20445" s="55">
        <v>25</v>
      </c>
      <c r="FJ20445" s="55">
        <v>400000</v>
      </c>
      <c r="FK20445" s="55" t="s">
        <v>1249</v>
      </c>
      <c r="FL20445" s="55">
        <v>0.5</v>
      </c>
    </row>
    <row r="20446" ht="14.25" customHeight="1" outlineLevel="1" spans="162:168">
      <c r="FF20446" s="55">
        <v>20439</v>
      </c>
      <c r="FG20446" s="55" t="s">
        <v>1250</v>
      </c>
      <c r="FH20446" s="55" t="s">
        <v>2016</v>
      </c>
      <c r="FI20446" s="55">
        <v>25</v>
      </c>
      <c r="FJ20446" s="55">
        <v>530000</v>
      </c>
      <c r="FK20446" s="55" t="s">
        <v>1249</v>
      </c>
      <c r="FL20446" s="55">
        <v>0.5</v>
      </c>
    </row>
    <row r="20447" ht="14.25" customHeight="1" outlineLevel="1" spans="162:168">
      <c r="FF20447" s="55">
        <v>20440</v>
      </c>
      <c r="FG20447" s="55" t="s">
        <v>1250</v>
      </c>
      <c r="FH20447" s="55" t="s">
        <v>2016</v>
      </c>
      <c r="FI20447" s="55">
        <v>25</v>
      </c>
      <c r="FJ20447" s="55">
        <v>540000</v>
      </c>
      <c r="FK20447" s="55" t="s">
        <v>1249</v>
      </c>
      <c r="FL20447" s="55">
        <v>0.5</v>
      </c>
    </row>
    <row r="20448" ht="14.25" customHeight="1" outlineLevel="1" spans="162:168">
      <c r="FF20448" s="55">
        <v>20441</v>
      </c>
      <c r="FG20448" s="55" t="s">
        <v>1250</v>
      </c>
      <c r="FH20448" s="55" t="s">
        <v>2016</v>
      </c>
      <c r="FI20448" s="55">
        <v>26</v>
      </c>
      <c r="FJ20448" s="55">
        <v>0</v>
      </c>
      <c r="FK20448" s="55" t="s">
        <v>1249</v>
      </c>
      <c r="FL20448" s="55">
        <v>1.25</v>
      </c>
    </row>
    <row r="20449" ht="14.25" customHeight="1" outlineLevel="1" spans="162:168">
      <c r="FF20449" s="55">
        <v>20442</v>
      </c>
      <c r="FG20449" s="55" t="s">
        <v>1250</v>
      </c>
      <c r="FH20449" s="55" t="s">
        <v>2016</v>
      </c>
      <c r="FI20449" s="55">
        <v>26</v>
      </c>
      <c r="FJ20449" s="55">
        <v>1000</v>
      </c>
      <c r="FK20449" s="55" t="s">
        <v>1249</v>
      </c>
      <c r="FL20449" s="55">
        <v>1</v>
      </c>
    </row>
    <row r="20450" ht="14.25" customHeight="1" outlineLevel="1" spans="162:168">
      <c r="FF20450" s="55">
        <v>20443</v>
      </c>
      <c r="FG20450" s="55" t="s">
        <v>1250</v>
      </c>
      <c r="FH20450" s="55" t="s">
        <v>2016</v>
      </c>
      <c r="FI20450" s="55">
        <v>26</v>
      </c>
      <c r="FJ20450" s="55">
        <v>2500</v>
      </c>
      <c r="FK20450" s="55" t="s">
        <v>1249</v>
      </c>
      <c r="FL20450" s="55">
        <v>0.9</v>
      </c>
    </row>
    <row r="20451" ht="14.25" customHeight="1" outlineLevel="1" spans="162:168">
      <c r="FF20451" s="55">
        <v>20444</v>
      </c>
      <c r="FG20451" s="55" t="s">
        <v>1250</v>
      </c>
      <c r="FH20451" s="55" t="s">
        <v>2016</v>
      </c>
      <c r="FI20451" s="55">
        <v>26</v>
      </c>
      <c r="FJ20451" s="55">
        <v>5000</v>
      </c>
      <c r="FK20451" s="55" t="s">
        <v>1249</v>
      </c>
      <c r="FL20451" s="55">
        <v>0.75</v>
      </c>
    </row>
    <row r="20452" ht="14.25" customHeight="1" outlineLevel="1" spans="162:168">
      <c r="FF20452" s="55">
        <v>20445</v>
      </c>
      <c r="FG20452" s="55" t="s">
        <v>1250</v>
      </c>
      <c r="FH20452" s="55" t="s">
        <v>2016</v>
      </c>
      <c r="FI20452" s="55">
        <v>26</v>
      </c>
      <c r="FJ20452" s="55">
        <v>10000</v>
      </c>
      <c r="FK20452" s="55" t="s">
        <v>1249</v>
      </c>
      <c r="FL20452" s="55">
        <v>0.6</v>
      </c>
    </row>
    <row r="20453" ht="14.25" customHeight="1" outlineLevel="1" spans="162:168">
      <c r="FF20453" s="55">
        <v>20446</v>
      </c>
      <c r="FG20453" s="55" t="s">
        <v>1250</v>
      </c>
      <c r="FH20453" s="55" t="s">
        <v>2016</v>
      </c>
      <c r="FI20453" s="55">
        <v>26</v>
      </c>
      <c r="FJ20453" s="55">
        <v>25000</v>
      </c>
      <c r="FK20453" s="55" t="s">
        <v>1249</v>
      </c>
      <c r="FL20453" s="55">
        <v>0.5</v>
      </c>
    </row>
    <row r="20454" ht="14.25" customHeight="1" outlineLevel="1" spans="162:168">
      <c r="FF20454" s="55">
        <v>20447</v>
      </c>
      <c r="FG20454" s="55" t="s">
        <v>1250</v>
      </c>
      <c r="FH20454" s="55" t="s">
        <v>2016</v>
      </c>
      <c r="FI20454" s="55">
        <v>26</v>
      </c>
      <c r="FJ20454" s="55">
        <v>50000</v>
      </c>
      <c r="FK20454" s="55" t="s">
        <v>1249</v>
      </c>
      <c r="FL20454" s="55">
        <v>0.5</v>
      </c>
    </row>
    <row r="20455" ht="14.25" customHeight="1" outlineLevel="1" spans="162:168">
      <c r="FF20455" s="55">
        <v>20448</v>
      </c>
      <c r="FG20455" s="55" t="s">
        <v>1250</v>
      </c>
      <c r="FH20455" s="55" t="s">
        <v>2016</v>
      </c>
      <c r="FI20455" s="55">
        <v>26</v>
      </c>
      <c r="FJ20455" s="55">
        <v>80000</v>
      </c>
      <c r="FK20455" s="55" t="s">
        <v>1249</v>
      </c>
      <c r="FL20455" s="55">
        <v>0.5</v>
      </c>
    </row>
    <row r="20456" ht="14.25" customHeight="1" outlineLevel="1" spans="162:168">
      <c r="FF20456" s="55">
        <v>20449</v>
      </c>
      <c r="FG20456" s="55" t="s">
        <v>1250</v>
      </c>
      <c r="FH20456" s="55" t="s">
        <v>2016</v>
      </c>
      <c r="FI20456" s="55">
        <v>26</v>
      </c>
      <c r="FJ20456" s="55">
        <v>130000</v>
      </c>
      <c r="FK20456" s="55" t="s">
        <v>1249</v>
      </c>
      <c r="FL20456" s="55">
        <v>0.5</v>
      </c>
    </row>
    <row r="20457" ht="14.25" customHeight="1" outlineLevel="1" spans="162:168">
      <c r="FF20457" s="55">
        <v>20450</v>
      </c>
      <c r="FG20457" s="55" t="s">
        <v>1250</v>
      </c>
      <c r="FH20457" s="55" t="s">
        <v>2016</v>
      </c>
      <c r="FI20457" s="55">
        <v>26</v>
      </c>
      <c r="FJ20457" s="55">
        <v>260000</v>
      </c>
      <c r="FK20457" s="55" t="s">
        <v>1249</v>
      </c>
      <c r="FL20457" s="55">
        <v>0.5</v>
      </c>
    </row>
    <row r="20458" ht="14.25" customHeight="1" outlineLevel="1" spans="162:168">
      <c r="FF20458" s="55">
        <v>20451</v>
      </c>
      <c r="FG20458" s="55" t="s">
        <v>1250</v>
      </c>
      <c r="FH20458" s="55" t="s">
        <v>2016</v>
      </c>
      <c r="FI20458" s="55">
        <v>26</v>
      </c>
      <c r="FJ20458" s="55">
        <v>400000</v>
      </c>
      <c r="FK20458" s="55" t="s">
        <v>1249</v>
      </c>
      <c r="FL20458" s="55">
        <v>0.5</v>
      </c>
    </row>
    <row r="20459" ht="14.25" customHeight="1" outlineLevel="1" spans="162:168">
      <c r="FF20459" s="55">
        <v>20452</v>
      </c>
      <c r="FG20459" s="55" t="s">
        <v>1250</v>
      </c>
      <c r="FH20459" s="55" t="s">
        <v>2016</v>
      </c>
      <c r="FI20459" s="55">
        <v>26</v>
      </c>
      <c r="FJ20459" s="55">
        <v>530000</v>
      </c>
      <c r="FK20459" s="55" t="s">
        <v>1249</v>
      </c>
      <c r="FL20459" s="55">
        <v>0.5</v>
      </c>
    </row>
    <row r="20460" ht="14.25" customHeight="1" outlineLevel="1" spans="162:168">
      <c r="FF20460" s="55">
        <v>20453</v>
      </c>
      <c r="FG20460" s="55" t="s">
        <v>1250</v>
      </c>
      <c r="FH20460" s="55" t="s">
        <v>2016</v>
      </c>
      <c r="FI20460" s="55">
        <v>26</v>
      </c>
      <c r="FJ20460" s="55">
        <v>540000</v>
      </c>
      <c r="FK20460" s="55" t="s">
        <v>1249</v>
      </c>
      <c r="FL20460" s="55">
        <v>0.5</v>
      </c>
    </row>
    <row r="20461" ht="14.25" customHeight="1" outlineLevel="1" spans="162:168">
      <c r="FF20461" s="55">
        <v>20454</v>
      </c>
      <c r="FG20461" s="55" t="s">
        <v>1250</v>
      </c>
      <c r="FH20461" s="55" t="s">
        <v>2016</v>
      </c>
      <c r="FI20461" s="55">
        <v>3</v>
      </c>
      <c r="FJ20461" s="55">
        <v>0</v>
      </c>
      <c r="FK20461" s="55" t="s">
        <v>1249</v>
      </c>
      <c r="FL20461" s="55">
        <v>1.25</v>
      </c>
    </row>
    <row r="20462" ht="14.25" customHeight="1" outlineLevel="1" spans="162:168">
      <c r="FF20462" s="55">
        <v>20455</v>
      </c>
      <c r="FG20462" s="55" t="s">
        <v>1250</v>
      </c>
      <c r="FH20462" s="55" t="s">
        <v>2016</v>
      </c>
      <c r="FI20462" s="55">
        <v>3</v>
      </c>
      <c r="FJ20462" s="55">
        <v>1000</v>
      </c>
      <c r="FK20462" s="55" t="s">
        <v>1249</v>
      </c>
      <c r="FL20462" s="55">
        <v>1</v>
      </c>
    </row>
    <row r="20463" ht="14.25" customHeight="1" outlineLevel="1" spans="162:168">
      <c r="FF20463" s="55">
        <v>20456</v>
      </c>
      <c r="FG20463" s="55" t="s">
        <v>1250</v>
      </c>
      <c r="FH20463" s="55" t="s">
        <v>2016</v>
      </c>
      <c r="FI20463" s="55">
        <v>3</v>
      </c>
      <c r="FJ20463" s="55">
        <v>2500</v>
      </c>
      <c r="FK20463" s="55" t="s">
        <v>1249</v>
      </c>
      <c r="FL20463" s="55">
        <v>0.9</v>
      </c>
    </row>
    <row r="20464" ht="14.25" customHeight="1" outlineLevel="1" spans="162:168">
      <c r="FF20464" s="55">
        <v>20457</v>
      </c>
      <c r="FG20464" s="55" t="s">
        <v>1250</v>
      </c>
      <c r="FH20464" s="55" t="s">
        <v>2016</v>
      </c>
      <c r="FI20464" s="55">
        <v>3</v>
      </c>
      <c r="FJ20464" s="55">
        <v>5000</v>
      </c>
      <c r="FK20464" s="55" t="s">
        <v>1249</v>
      </c>
      <c r="FL20464" s="55">
        <v>0.75</v>
      </c>
    </row>
    <row r="20465" ht="14.25" customHeight="1" outlineLevel="1" spans="162:168">
      <c r="FF20465" s="55">
        <v>20458</v>
      </c>
      <c r="FG20465" s="55" t="s">
        <v>1250</v>
      </c>
      <c r="FH20465" s="55" t="s">
        <v>2016</v>
      </c>
      <c r="FI20465" s="55">
        <v>3</v>
      </c>
      <c r="FJ20465" s="55">
        <v>10000</v>
      </c>
      <c r="FK20465" s="55" t="s">
        <v>1249</v>
      </c>
      <c r="FL20465" s="55">
        <v>0.6</v>
      </c>
    </row>
    <row r="20466" ht="14.25" customHeight="1" outlineLevel="1" spans="162:168">
      <c r="FF20466" s="55">
        <v>20459</v>
      </c>
      <c r="FG20466" s="55" t="s">
        <v>1250</v>
      </c>
      <c r="FH20466" s="55" t="s">
        <v>2016</v>
      </c>
      <c r="FI20466" s="55">
        <v>3</v>
      </c>
      <c r="FJ20466" s="55">
        <v>25000</v>
      </c>
      <c r="FK20466" s="55" t="s">
        <v>1249</v>
      </c>
      <c r="FL20466" s="55">
        <v>0.5</v>
      </c>
    </row>
    <row r="20467" ht="14.25" customHeight="1" outlineLevel="1" spans="162:168">
      <c r="FF20467" s="55">
        <v>20460</v>
      </c>
      <c r="FG20467" s="55" t="s">
        <v>1250</v>
      </c>
      <c r="FH20467" s="55" t="s">
        <v>2016</v>
      </c>
      <c r="FI20467" s="55">
        <v>3</v>
      </c>
      <c r="FJ20467" s="55">
        <v>50000</v>
      </c>
      <c r="FK20467" s="55" t="s">
        <v>1249</v>
      </c>
      <c r="FL20467" s="55">
        <v>0.5</v>
      </c>
    </row>
    <row r="20468" ht="14.25" customHeight="1" outlineLevel="1" spans="162:168">
      <c r="FF20468" s="55">
        <v>20461</v>
      </c>
      <c r="FG20468" s="55" t="s">
        <v>1250</v>
      </c>
      <c r="FH20468" s="55" t="s">
        <v>2016</v>
      </c>
      <c r="FI20468" s="55">
        <v>3</v>
      </c>
      <c r="FJ20468" s="55">
        <v>80000</v>
      </c>
      <c r="FK20468" s="55" t="s">
        <v>1249</v>
      </c>
      <c r="FL20468" s="55">
        <v>0.5</v>
      </c>
    </row>
    <row r="20469" ht="14.25" customHeight="1" outlineLevel="1" spans="162:168">
      <c r="FF20469" s="55">
        <v>20462</v>
      </c>
      <c r="FG20469" s="55" t="s">
        <v>1250</v>
      </c>
      <c r="FH20469" s="55" t="s">
        <v>2016</v>
      </c>
      <c r="FI20469" s="55">
        <v>3</v>
      </c>
      <c r="FJ20469" s="55">
        <v>130000</v>
      </c>
      <c r="FK20469" s="55" t="s">
        <v>1249</v>
      </c>
      <c r="FL20469" s="55">
        <v>0.5</v>
      </c>
    </row>
    <row r="20470" ht="14.25" customHeight="1" outlineLevel="1" spans="162:168">
      <c r="FF20470" s="55">
        <v>20463</v>
      </c>
      <c r="FG20470" s="55" t="s">
        <v>1250</v>
      </c>
      <c r="FH20470" s="55" t="s">
        <v>2016</v>
      </c>
      <c r="FI20470" s="55">
        <v>3</v>
      </c>
      <c r="FJ20470" s="55">
        <v>260000</v>
      </c>
      <c r="FK20470" s="55" t="s">
        <v>1249</v>
      </c>
      <c r="FL20470" s="55">
        <v>0.5</v>
      </c>
    </row>
    <row r="20471" ht="14.25" customHeight="1" outlineLevel="1" spans="162:168">
      <c r="FF20471" s="55">
        <v>20464</v>
      </c>
      <c r="FG20471" s="55" t="s">
        <v>1250</v>
      </c>
      <c r="FH20471" s="55" t="s">
        <v>2016</v>
      </c>
      <c r="FI20471" s="55">
        <v>3</v>
      </c>
      <c r="FJ20471" s="55">
        <v>400000</v>
      </c>
      <c r="FK20471" s="55" t="s">
        <v>1249</v>
      </c>
      <c r="FL20471" s="55">
        <v>0.5</v>
      </c>
    </row>
    <row r="20472" ht="14.25" customHeight="1" outlineLevel="1" spans="162:168">
      <c r="FF20472" s="55">
        <v>20465</v>
      </c>
      <c r="FG20472" s="55" t="s">
        <v>1250</v>
      </c>
      <c r="FH20472" s="55" t="s">
        <v>2016</v>
      </c>
      <c r="FI20472" s="55">
        <v>3</v>
      </c>
      <c r="FJ20472" s="55">
        <v>530000</v>
      </c>
      <c r="FK20472" s="55" t="s">
        <v>1249</v>
      </c>
      <c r="FL20472" s="55">
        <v>0.5</v>
      </c>
    </row>
    <row r="20473" ht="14.25" customHeight="1" outlineLevel="1" spans="162:168">
      <c r="FF20473" s="55">
        <v>20466</v>
      </c>
      <c r="FG20473" s="55" t="s">
        <v>1250</v>
      </c>
      <c r="FH20473" s="55" t="s">
        <v>2016</v>
      </c>
      <c r="FI20473" s="55">
        <v>3</v>
      </c>
      <c r="FJ20473" s="55">
        <v>540000</v>
      </c>
      <c r="FK20473" s="55" t="s">
        <v>1249</v>
      </c>
      <c r="FL20473" s="55">
        <v>0.5</v>
      </c>
    </row>
    <row r="20474" ht="14.25" customHeight="1" outlineLevel="1" spans="162:168">
      <c r="FF20474" s="55">
        <v>20467</v>
      </c>
      <c r="FG20474" s="55" t="s">
        <v>1250</v>
      </c>
      <c r="FH20474" s="55" t="s">
        <v>2016</v>
      </c>
      <c r="FI20474" s="55">
        <v>4</v>
      </c>
      <c r="FJ20474" s="55">
        <v>0</v>
      </c>
      <c r="FK20474" s="55" t="s">
        <v>1249</v>
      </c>
      <c r="FL20474" s="55">
        <v>1.25</v>
      </c>
    </row>
    <row r="20475" ht="14.25" customHeight="1" outlineLevel="1" spans="162:168">
      <c r="FF20475" s="55">
        <v>20468</v>
      </c>
      <c r="FG20475" s="55" t="s">
        <v>1250</v>
      </c>
      <c r="FH20475" s="55" t="s">
        <v>2016</v>
      </c>
      <c r="FI20475" s="55">
        <v>4</v>
      </c>
      <c r="FJ20475" s="55">
        <v>1000</v>
      </c>
      <c r="FK20475" s="55" t="s">
        <v>1249</v>
      </c>
      <c r="FL20475" s="55">
        <v>1</v>
      </c>
    </row>
    <row r="20476" ht="14.25" customHeight="1" outlineLevel="1" spans="162:168">
      <c r="FF20476" s="55">
        <v>20469</v>
      </c>
      <c r="FG20476" s="55" t="s">
        <v>1250</v>
      </c>
      <c r="FH20476" s="55" t="s">
        <v>2016</v>
      </c>
      <c r="FI20476" s="55">
        <v>4</v>
      </c>
      <c r="FJ20476" s="55">
        <v>2500</v>
      </c>
      <c r="FK20476" s="55" t="s">
        <v>1249</v>
      </c>
      <c r="FL20476" s="55">
        <v>0.9</v>
      </c>
    </row>
    <row r="20477" ht="14.25" customHeight="1" outlineLevel="1" spans="162:168">
      <c r="FF20477" s="55">
        <v>20470</v>
      </c>
      <c r="FG20477" s="55" t="s">
        <v>1250</v>
      </c>
      <c r="FH20477" s="55" t="s">
        <v>2016</v>
      </c>
      <c r="FI20477" s="55">
        <v>4</v>
      </c>
      <c r="FJ20477" s="55">
        <v>5000</v>
      </c>
      <c r="FK20477" s="55" t="s">
        <v>1249</v>
      </c>
      <c r="FL20477" s="55">
        <v>0.75</v>
      </c>
    </row>
    <row r="20478" ht="14.25" customHeight="1" outlineLevel="1" spans="162:168">
      <c r="FF20478" s="55">
        <v>20471</v>
      </c>
      <c r="FG20478" s="55" t="s">
        <v>1250</v>
      </c>
      <c r="FH20478" s="55" t="s">
        <v>2016</v>
      </c>
      <c r="FI20478" s="55">
        <v>4</v>
      </c>
      <c r="FJ20478" s="55">
        <v>10000</v>
      </c>
      <c r="FK20478" s="55" t="s">
        <v>1249</v>
      </c>
      <c r="FL20478" s="55">
        <v>0.6</v>
      </c>
    </row>
    <row r="20479" ht="14.25" customHeight="1" outlineLevel="1" spans="162:168">
      <c r="FF20479" s="55">
        <v>20472</v>
      </c>
      <c r="FG20479" s="55" t="s">
        <v>1250</v>
      </c>
      <c r="FH20479" s="55" t="s">
        <v>2016</v>
      </c>
      <c r="FI20479" s="55">
        <v>4</v>
      </c>
      <c r="FJ20479" s="55">
        <v>25000</v>
      </c>
      <c r="FK20479" s="55" t="s">
        <v>1249</v>
      </c>
      <c r="FL20479" s="55">
        <v>0.5</v>
      </c>
    </row>
    <row r="20480" ht="14.25" customHeight="1" outlineLevel="1" spans="162:168">
      <c r="FF20480" s="55">
        <v>20473</v>
      </c>
      <c r="FG20480" s="55" t="s">
        <v>1250</v>
      </c>
      <c r="FH20480" s="55" t="s">
        <v>2016</v>
      </c>
      <c r="FI20480" s="55">
        <v>4</v>
      </c>
      <c r="FJ20480" s="55">
        <v>50000</v>
      </c>
      <c r="FK20480" s="55" t="s">
        <v>1249</v>
      </c>
      <c r="FL20480" s="55">
        <v>0.5</v>
      </c>
    </row>
    <row r="20481" ht="14.25" customHeight="1" outlineLevel="1" spans="162:168">
      <c r="FF20481" s="55">
        <v>20474</v>
      </c>
      <c r="FG20481" s="55" t="s">
        <v>1250</v>
      </c>
      <c r="FH20481" s="55" t="s">
        <v>2016</v>
      </c>
      <c r="FI20481" s="55">
        <v>4</v>
      </c>
      <c r="FJ20481" s="55">
        <v>80000</v>
      </c>
      <c r="FK20481" s="55" t="s">
        <v>1249</v>
      </c>
      <c r="FL20481" s="55">
        <v>0.5</v>
      </c>
    </row>
    <row r="20482" ht="14.25" customHeight="1" outlineLevel="1" spans="162:168">
      <c r="FF20482" s="55">
        <v>20475</v>
      </c>
      <c r="FG20482" s="55" t="s">
        <v>1250</v>
      </c>
      <c r="FH20482" s="55" t="s">
        <v>2016</v>
      </c>
      <c r="FI20482" s="55">
        <v>4</v>
      </c>
      <c r="FJ20482" s="55">
        <v>130000</v>
      </c>
      <c r="FK20482" s="55" t="s">
        <v>1249</v>
      </c>
      <c r="FL20482" s="55">
        <v>0.5</v>
      </c>
    </row>
    <row r="20483" ht="14.25" customHeight="1" outlineLevel="1" spans="162:168">
      <c r="FF20483" s="55">
        <v>20476</v>
      </c>
      <c r="FG20483" s="55" t="s">
        <v>1250</v>
      </c>
      <c r="FH20483" s="55" t="s">
        <v>2016</v>
      </c>
      <c r="FI20483" s="55">
        <v>4</v>
      </c>
      <c r="FJ20483" s="55">
        <v>260000</v>
      </c>
      <c r="FK20483" s="55" t="s">
        <v>1249</v>
      </c>
      <c r="FL20483" s="55">
        <v>0.5</v>
      </c>
    </row>
    <row r="20484" ht="14.25" customHeight="1" outlineLevel="1" spans="162:168">
      <c r="FF20484" s="55">
        <v>20477</v>
      </c>
      <c r="FG20484" s="55" t="s">
        <v>1250</v>
      </c>
      <c r="FH20484" s="55" t="s">
        <v>2016</v>
      </c>
      <c r="FI20484" s="55">
        <v>4</v>
      </c>
      <c r="FJ20484" s="55">
        <v>400000</v>
      </c>
      <c r="FK20484" s="55" t="s">
        <v>1249</v>
      </c>
      <c r="FL20484" s="55">
        <v>0.5</v>
      </c>
    </row>
    <row r="20485" ht="14.25" customHeight="1" outlineLevel="1" spans="162:168">
      <c r="FF20485" s="55">
        <v>20478</v>
      </c>
      <c r="FG20485" s="55" t="s">
        <v>1250</v>
      </c>
      <c r="FH20485" s="55" t="s">
        <v>2016</v>
      </c>
      <c r="FI20485" s="55">
        <v>4</v>
      </c>
      <c r="FJ20485" s="55">
        <v>530000</v>
      </c>
      <c r="FK20485" s="55" t="s">
        <v>1249</v>
      </c>
      <c r="FL20485" s="55">
        <v>0.5</v>
      </c>
    </row>
    <row r="20486" ht="14.25" customHeight="1" outlineLevel="1" spans="162:168">
      <c r="FF20486" s="55">
        <v>20479</v>
      </c>
      <c r="FG20486" s="55" t="s">
        <v>1250</v>
      </c>
      <c r="FH20486" s="55" t="s">
        <v>2016</v>
      </c>
      <c r="FI20486" s="55">
        <v>4</v>
      </c>
      <c r="FJ20486" s="55">
        <v>540000</v>
      </c>
      <c r="FK20486" s="55" t="s">
        <v>1249</v>
      </c>
      <c r="FL20486" s="55">
        <v>0.5</v>
      </c>
    </row>
    <row r="20487" ht="14.25" customHeight="1" outlineLevel="1" spans="162:168">
      <c r="FF20487" s="55">
        <v>20480</v>
      </c>
      <c r="FG20487" s="55" t="s">
        <v>1250</v>
      </c>
      <c r="FH20487" s="55" t="s">
        <v>2016</v>
      </c>
      <c r="FI20487" s="55">
        <v>5</v>
      </c>
      <c r="FJ20487" s="55">
        <v>0</v>
      </c>
      <c r="FK20487" s="55" t="s">
        <v>1249</v>
      </c>
      <c r="FL20487" s="55">
        <v>1.25</v>
      </c>
    </row>
    <row r="20488" ht="14.25" customHeight="1" outlineLevel="1" spans="162:168">
      <c r="FF20488" s="55">
        <v>20481</v>
      </c>
      <c r="FG20488" s="55" t="s">
        <v>1250</v>
      </c>
      <c r="FH20488" s="55" t="s">
        <v>2016</v>
      </c>
      <c r="FI20488" s="55">
        <v>5</v>
      </c>
      <c r="FJ20488" s="55">
        <v>1000</v>
      </c>
      <c r="FK20488" s="55" t="s">
        <v>1249</v>
      </c>
      <c r="FL20488" s="55">
        <v>1</v>
      </c>
    </row>
    <row r="20489" ht="14.25" customHeight="1" outlineLevel="1" spans="162:168">
      <c r="FF20489" s="55">
        <v>20482</v>
      </c>
      <c r="FG20489" s="55" t="s">
        <v>1250</v>
      </c>
      <c r="FH20489" s="55" t="s">
        <v>2016</v>
      </c>
      <c r="FI20489" s="55">
        <v>5</v>
      </c>
      <c r="FJ20489" s="55">
        <v>2500</v>
      </c>
      <c r="FK20489" s="55" t="s">
        <v>1249</v>
      </c>
      <c r="FL20489" s="55">
        <v>0.9</v>
      </c>
    </row>
    <row r="20490" ht="14.25" customHeight="1" outlineLevel="1" spans="162:168">
      <c r="FF20490" s="55">
        <v>20483</v>
      </c>
      <c r="FG20490" s="55" t="s">
        <v>1250</v>
      </c>
      <c r="FH20490" s="55" t="s">
        <v>2016</v>
      </c>
      <c r="FI20490" s="55">
        <v>5</v>
      </c>
      <c r="FJ20490" s="55">
        <v>5000</v>
      </c>
      <c r="FK20490" s="55" t="s">
        <v>1249</v>
      </c>
      <c r="FL20490" s="55">
        <v>0.75</v>
      </c>
    </row>
    <row r="20491" ht="14.25" customHeight="1" outlineLevel="1" spans="162:168">
      <c r="FF20491" s="55">
        <v>20484</v>
      </c>
      <c r="FG20491" s="55" t="s">
        <v>1250</v>
      </c>
      <c r="FH20491" s="55" t="s">
        <v>2016</v>
      </c>
      <c r="FI20491" s="55">
        <v>5</v>
      </c>
      <c r="FJ20491" s="55">
        <v>10000</v>
      </c>
      <c r="FK20491" s="55" t="s">
        <v>1249</v>
      </c>
      <c r="FL20491" s="55">
        <v>0.6</v>
      </c>
    </row>
    <row r="20492" ht="14.25" customHeight="1" outlineLevel="1" spans="162:168">
      <c r="FF20492" s="55">
        <v>20485</v>
      </c>
      <c r="FG20492" s="55" t="s">
        <v>1250</v>
      </c>
      <c r="FH20492" s="55" t="s">
        <v>2016</v>
      </c>
      <c r="FI20492" s="55">
        <v>5</v>
      </c>
      <c r="FJ20492" s="55">
        <v>25000</v>
      </c>
      <c r="FK20492" s="55" t="s">
        <v>1249</v>
      </c>
      <c r="FL20492" s="55">
        <v>0.5</v>
      </c>
    </row>
    <row r="20493" ht="14.25" customHeight="1" outlineLevel="1" spans="162:168">
      <c r="FF20493" s="55">
        <v>20486</v>
      </c>
      <c r="FG20493" s="55" t="s">
        <v>1250</v>
      </c>
      <c r="FH20493" s="55" t="s">
        <v>2016</v>
      </c>
      <c r="FI20493" s="55">
        <v>5</v>
      </c>
      <c r="FJ20493" s="55">
        <v>50000</v>
      </c>
      <c r="FK20493" s="55" t="s">
        <v>1249</v>
      </c>
      <c r="FL20493" s="55">
        <v>0.5</v>
      </c>
    </row>
    <row r="20494" ht="14.25" customHeight="1" outlineLevel="1" spans="162:168">
      <c r="FF20494" s="55">
        <v>20487</v>
      </c>
      <c r="FG20494" s="55" t="s">
        <v>1250</v>
      </c>
      <c r="FH20494" s="55" t="s">
        <v>2016</v>
      </c>
      <c r="FI20494" s="55">
        <v>5</v>
      </c>
      <c r="FJ20494" s="55">
        <v>80000</v>
      </c>
      <c r="FK20494" s="55" t="s">
        <v>1249</v>
      </c>
      <c r="FL20494" s="55">
        <v>0.5</v>
      </c>
    </row>
    <row r="20495" ht="14.25" customHeight="1" outlineLevel="1" spans="162:168">
      <c r="FF20495" s="55">
        <v>20488</v>
      </c>
      <c r="FG20495" s="55" t="s">
        <v>1250</v>
      </c>
      <c r="FH20495" s="55" t="s">
        <v>2016</v>
      </c>
      <c r="FI20495" s="55">
        <v>5</v>
      </c>
      <c r="FJ20495" s="55">
        <v>130000</v>
      </c>
      <c r="FK20495" s="55" t="s">
        <v>1249</v>
      </c>
      <c r="FL20495" s="55">
        <v>0.5</v>
      </c>
    </row>
    <row r="20496" ht="14.25" customHeight="1" outlineLevel="1" spans="162:168">
      <c r="FF20496" s="55">
        <v>20489</v>
      </c>
      <c r="FG20496" s="55" t="s">
        <v>1250</v>
      </c>
      <c r="FH20496" s="55" t="s">
        <v>2016</v>
      </c>
      <c r="FI20496" s="55">
        <v>5</v>
      </c>
      <c r="FJ20496" s="55">
        <v>260000</v>
      </c>
      <c r="FK20496" s="55" t="s">
        <v>1249</v>
      </c>
      <c r="FL20496" s="55">
        <v>0.5</v>
      </c>
    </row>
    <row r="20497" ht="14.25" customHeight="1" outlineLevel="1" spans="162:168">
      <c r="FF20497" s="55">
        <v>20490</v>
      </c>
      <c r="FG20497" s="55" t="s">
        <v>1250</v>
      </c>
      <c r="FH20497" s="55" t="s">
        <v>2016</v>
      </c>
      <c r="FI20497" s="55">
        <v>5</v>
      </c>
      <c r="FJ20497" s="55">
        <v>400000</v>
      </c>
      <c r="FK20497" s="55" t="s">
        <v>1249</v>
      </c>
      <c r="FL20497" s="55">
        <v>0.5</v>
      </c>
    </row>
    <row r="20498" ht="14.25" customHeight="1" outlineLevel="1" spans="162:168">
      <c r="FF20498" s="55">
        <v>20491</v>
      </c>
      <c r="FG20498" s="55" t="s">
        <v>1250</v>
      </c>
      <c r="FH20498" s="55" t="s">
        <v>2016</v>
      </c>
      <c r="FI20498" s="55">
        <v>5</v>
      </c>
      <c r="FJ20498" s="55">
        <v>530000</v>
      </c>
      <c r="FK20498" s="55" t="s">
        <v>1249</v>
      </c>
      <c r="FL20498" s="55">
        <v>0.5</v>
      </c>
    </row>
    <row r="20499" ht="14.25" customHeight="1" outlineLevel="1" spans="162:168">
      <c r="FF20499" s="55">
        <v>20492</v>
      </c>
      <c r="FG20499" s="55" t="s">
        <v>1250</v>
      </c>
      <c r="FH20499" s="55" t="s">
        <v>2016</v>
      </c>
      <c r="FI20499" s="55">
        <v>5</v>
      </c>
      <c r="FJ20499" s="55">
        <v>540000</v>
      </c>
      <c r="FK20499" s="55" t="s">
        <v>1249</v>
      </c>
      <c r="FL20499" s="55">
        <v>0.5</v>
      </c>
    </row>
    <row r="20500" ht="14.25" customHeight="1" outlineLevel="1" spans="162:168">
      <c r="FF20500" s="55">
        <v>20493</v>
      </c>
      <c r="FG20500" s="55" t="s">
        <v>1250</v>
      </c>
      <c r="FH20500" s="55" t="s">
        <v>2016</v>
      </c>
      <c r="FI20500" s="55">
        <v>6</v>
      </c>
      <c r="FJ20500" s="55">
        <v>0</v>
      </c>
      <c r="FK20500" s="55" t="s">
        <v>1249</v>
      </c>
      <c r="FL20500" s="55">
        <v>1.25</v>
      </c>
    </row>
    <row r="20501" ht="14.25" customHeight="1" outlineLevel="1" spans="162:168">
      <c r="FF20501" s="55">
        <v>20494</v>
      </c>
      <c r="FG20501" s="55" t="s">
        <v>1250</v>
      </c>
      <c r="FH20501" s="55" t="s">
        <v>2016</v>
      </c>
      <c r="FI20501" s="55">
        <v>6</v>
      </c>
      <c r="FJ20501" s="55">
        <v>1000</v>
      </c>
      <c r="FK20501" s="55" t="s">
        <v>1249</v>
      </c>
      <c r="FL20501" s="55">
        <v>1</v>
      </c>
    </row>
    <row r="20502" ht="14.25" customHeight="1" outlineLevel="1" spans="162:168">
      <c r="FF20502" s="55">
        <v>20495</v>
      </c>
      <c r="FG20502" s="55" t="s">
        <v>1250</v>
      </c>
      <c r="FH20502" s="55" t="s">
        <v>2016</v>
      </c>
      <c r="FI20502" s="55">
        <v>6</v>
      </c>
      <c r="FJ20502" s="55">
        <v>2500</v>
      </c>
      <c r="FK20502" s="55" t="s">
        <v>1249</v>
      </c>
      <c r="FL20502" s="55">
        <v>0.9</v>
      </c>
    </row>
    <row r="20503" ht="14.25" customHeight="1" outlineLevel="1" spans="162:168">
      <c r="FF20503" s="55">
        <v>20496</v>
      </c>
      <c r="FG20503" s="55" t="s">
        <v>1250</v>
      </c>
      <c r="FH20503" s="55" t="s">
        <v>2016</v>
      </c>
      <c r="FI20503" s="55">
        <v>6</v>
      </c>
      <c r="FJ20503" s="55">
        <v>5000</v>
      </c>
      <c r="FK20503" s="55" t="s">
        <v>1249</v>
      </c>
      <c r="FL20503" s="55">
        <v>0.75</v>
      </c>
    </row>
    <row r="20504" ht="14.25" customHeight="1" outlineLevel="1" spans="162:168">
      <c r="FF20504" s="55">
        <v>20497</v>
      </c>
      <c r="FG20504" s="55" t="s">
        <v>1250</v>
      </c>
      <c r="FH20504" s="55" t="s">
        <v>2016</v>
      </c>
      <c r="FI20504" s="55">
        <v>6</v>
      </c>
      <c r="FJ20504" s="55">
        <v>10000</v>
      </c>
      <c r="FK20504" s="55" t="s">
        <v>1249</v>
      </c>
      <c r="FL20504" s="55">
        <v>0.6</v>
      </c>
    </row>
    <row r="20505" ht="14.25" customHeight="1" outlineLevel="1" spans="162:168">
      <c r="FF20505" s="55">
        <v>20498</v>
      </c>
      <c r="FG20505" s="55" t="s">
        <v>1250</v>
      </c>
      <c r="FH20505" s="55" t="s">
        <v>2016</v>
      </c>
      <c r="FI20505" s="55">
        <v>6</v>
      </c>
      <c r="FJ20505" s="55">
        <v>25000</v>
      </c>
      <c r="FK20505" s="55" t="s">
        <v>1249</v>
      </c>
      <c r="FL20505" s="55">
        <v>0.5</v>
      </c>
    </row>
    <row r="20506" ht="14.25" customHeight="1" outlineLevel="1" spans="162:168">
      <c r="FF20506" s="55">
        <v>20499</v>
      </c>
      <c r="FG20506" s="55" t="s">
        <v>1250</v>
      </c>
      <c r="FH20506" s="55" t="s">
        <v>2016</v>
      </c>
      <c r="FI20506" s="55">
        <v>6</v>
      </c>
      <c r="FJ20506" s="55">
        <v>50000</v>
      </c>
      <c r="FK20506" s="55" t="s">
        <v>1249</v>
      </c>
      <c r="FL20506" s="55">
        <v>0.5</v>
      </c>
    </row>
    <row r="20507" ht="14.25" customHeight="1" outlineLevel="1" spans="162:168">
      <c r="FF20507" s="55">
        <v>20500</v>
      </c>
      <c r="FG20507" s="55" t="s">
        <v>1250</v>
      </c>
      <c r="FH20507" s="55" t="s">
        <v>2016</v>
      </c>
      <c r="FI20507" s="55">
        <v>6</v>
      </c>
      <c r="FJ20507" s="55">
        <v>80000</v>
      </c>
      <c r="FK20507" s="55" t="s">
        <v>1249</v>
      </c>
      <c r="FL20507" s="55">
        <v>0.5</v>
      </c>
    </row>
    <row r="20508" ht="14.25" customHeight="1" outlineLevel="1" spans="162:168">
      <c r="FF20508" s="55">
        <v>20501</v>
      </c>
      <c r="FG20508" s="55" t="s">
        <v>1250</v>
      </c>
      <c r="FH20508" s="55" t="s">
        <v>2016</v>
      </c>
      <c r="FI20508" s="55">
        <v>6</v>
      </c>
      <c r="FJ20508" s="55">
        <v>130000</v>
      </c>
      <c r="FK20508" s="55" t="s">
        <v>1249</v>
      </c>
      <c r="FL20508" s="55">
        <v>0.5</v>
      </c>
    </row>
    <row r="20509" ht="14.25" customHeight="1" outlineLevel="1" spans="162:168">
      <c r="FF20509" s="55">
        <v>20502</v>
      </c>
      <c r="FG20509" s="55" t="s">
        <v>1250</v>
      </c>
      <c r="FH20509" s="55" t="s">
        <v>2016</v>
      </c>
      <c r="FI20509" s="55">
        <v>6</v>
      </c>
      <c r="FJ20509" s="55">
        <v>260000</v>
      </c>
      <c r="FK20509" s="55" t="s">
        <v>1249</v>
      </c>
      <c r="FL20509" s="55">
        <v>0.5</v>
      </c>
    </row>
    <row r="20510" ht="14.25" customHeight="1" outlineLevel="1" spans="162:168">
      <c r="FF20510" s="55">
        <v>20503</v>
      </c>
      <c r="FG20510" s="55" t="s">
        <v>1250</v>
      </c>
      <c r="FH20510" s="55" t="s">
        <v>2016</v>
      </c>
      <c r="FI20510" s="55">
        <v>6</v>
      </c>
      <c r="FJ20510" s="55">
        <v>400000</v>
      </c>
      <c r="FK20510" s="55" t="s">
        <v>1249</v>
      </c>
      <c r="FL20510" s="55">
        <v>0.5</v>
      </c>
    </row>
    <row r="20511" ht="14.25" customHeight="1" outlineLevel="1" spans="162:168">
      <c r="FF20511" s="55">
        <v>20504</v>
      </c>
      <c r="FG20511" s="55" t="s">
        <v>1250</v>
      </c>
      <c r="FH20511" s="55" t="s">
        <v>2016</v>
      </c>
      <c r="FI20511" s="55">
        <v>6</v>
      </c>
      <c r="FJ20511" s="55">
        <v>530000</v>
      </c>
      <c r="FK20511" s="55" t="s">
        <v>1249</v>
      </c>
      <c r="FL20511" s="55">
        <v>0.5</v>
      </c>
    </row>
    <row r="20512" ht="14.25" customHeight="1" outlineLevel="1" spans="162:168">
      <c r="FF20512" s="55">
        <v>20505</v>
      </c>
      <c r="FG20512" s="55" t="s">
        <v>1250</v>
      </c>
      <c r="FH20512" s="55" t="s">
        <v>2016</v>
      </c>
      <c r="FI20512" s="55">
        <v>6</v>
      </c>
      <c r="FJ20512" s="55">
        <v>540000</v>
      </c>
      <c r="FK20512" s="55" t="s">
        <v>1249</v>
      </c>
      <c r="FL20512" s="55">
        <v>0.5</v>
      </c>
    </row>
    <row r="20513" ht="14.25" customHeight="1" outlineLevel="1" spans="162:168">
      <c r="FF20513" s="55">
        <v>20506</v>
      </c>
      <c r="FG20513" s="55" t="s">
        <v>1250</v>
      </c>
      <c r="FH20513" s="55" t="s">
        <v>2016</v>
      </c>
      <c r="FI20513" s="55">
        <v>7</v>
      </c>
      <c r="FJ20513" s="55">
        <v>0</v>
      </c>
      <c r="FK20513" s="55" t="s">
        <v>1249</v>
      </c>
      <c r="FL20513" s="55">
        <v>1.25</v>
      </c>
    </row>
    <row r="20514" ht="14.25" customHeight="1" outlineLevel="1" spans="162:168">
      <c r="FF20514" s="55">
        <v>20507</v>
      </c>
      <c r="FG20514" s="55" t="s">
        <v>1250</v>
      </c>
      <c r="FH20514" s="55" t="s">
        <v>2016</v>
      </c>
      <c r="FI20514" s="55">
        <v>7</v>
      </c>
      <c r="FJ20514" s="55">
        <v>1000</v>
      </c>
      <c r="FK20514" s="55" t="s">
        <v>1249</v>
      </c>
      <c r="FL20514" s="55">
        <v>1</v>
      </c>
    </row>
    <row r="20515" ht="14.25" customHeight="1" outlineLevel="1" spans="162:168">
      <c r="FF20515" s="55">
        <v>20508</v>
      </c>
      <c r="FG20515" s="55" t="s">
        <v>1250</v>
      </c>
      <c r="FH20515" s="55" t="s">
        <v>2016</v>
      </c>
      <c r="FI20515" s="55">
        <v>7</v>
      </c>
      <c r="FJ20515" s="55">
        <v>2500</v>
      </c>
      <c r="FK20515" s="55" t="s">
        <v>1249</v>
      </c>
      <c r="FL20515" s="55">
        <v>0.9</v>
      </c>
    </row>
    <row r="20516" ht="14.25" customHeight="1" outlineLevel="1" spans="162:168">
      <c r="FF20516" s="55">
        <v>20509</v>
      </c>
      <c r="FG20516" s="55" t="s">
        <v>1250</v>
      </c>
      <c r="FH20516" s="55" t="s">
        <v>2016</v>
      </c>
      <c r="FI20516" s="55">
        <v>7</v>
      </c>
      <c r="FJ20516" s="55">
        <v>5000</v>
      </c>
      <c r="FK20516" s="55" t="s">
        <v>1249</v>
      </c>
      <c r="FL20516" s="55">
        <v>0.75</v>
      </c>
    </row>
    <row r="20517" ht="14.25" customHeight="1" outlineLevel="1" spans="162:168">
      <c r="FF20517" s="55">
        <v>20510</v>
      </c>
      <c r="FG20517" s="55" t="s">
        <v>1250</v>
      </c>
      <c r="FH20517" s="55" t="s">
        <v>2016</v>
      </c>
      <c r="FI20517" s="55">
        <v>7</v>
      </c>
      <c r="FJ20517" s="55">
        <v>10000</v>
      </c>
      <c r="FK20517" s="55" t="s">
        <v>1249</v>
      </c>
      <c r="FL20517" s="55">
        <v>0.6</v>
      </c>
    </row>
    <row r="20518" ht="14.25" customHeight="1" outlineLevel="1" spans="162:168">
      <c r="FF20518" s="55">
        <v>20511</v>
      </c>
      <c r="FG20518" s="55" t="s">
        <v>1250</v>
      </c>
      <c r="FH20518" s="55" t="s">
        <v>2016</v>
      </c>
      <c r="FI20518" s="55">
        <v>7</v>
      </c>
      <c r="FJ20518" s="55">
        <v>25000</v>
      </c>
      <c r="FK20518" s="55" t="s">
        <v>1249</v>
      </c>
      <c r="FL20518" s="55">
        <v>0.5</v>
      </c>
    </row>
    <row r="20519" ht="14.25" customHeight="1" outlineLevel="1" spans="162:168">
      <c r="FF20519" s="55">
        <v>20512</v>
      </c>
      <c r="FG20519" s="55" t="s">
        <v>1250</v>
      </c>
      <c r="FH20519" s="55" t="s">
        <v>2016</v>
      </c>
      <c r="FI20519" s="55">
        <v>7</v>
      </c>
      <c r="FJ20519" s="55">
        <v>50000</v>
      </c>
      <c r="FK20519" s="55" t="s">
        <v>1249</v>
      </c>
      <c r="FL20519" s="55">
        <v>0.5</v>
      </c>
    </row>
    <row r="20520" ht="14.25" customHeight="1" outlineLevel="1" spans="162:168">
      <c r="FF20520" s="55">
        <v>20513</v>
      </c>
      <c r="FG20520" s="55" t="s">
        <v>1250</v>
      </c>
      <c r="FH20520" s="55" t="s">
        <v>2016</v>
      </c>
      <c r="FI20520" s="55">
        <v>7</v>
      </c>
      <c r="FJ20520" s="55">
        <v>80000</v>
      </c>
      <c r="FK20520" s="55" t="s">
        <v>1249</v>
      </c>
      <c r="FL20520" s="55">
        <v>0.5</v>
      </c>
    </row>
    <row r="20521" ht="14.25" customHeight="1" outlineLevel="1" spans="162:168">
      <c r="FF20521" s="55">
        <v>20514</v>
      </c>
      <c r="FG20521" s="55" t="s">
        <v>1250</v>
      </c>
      <c r="FH20521" s="55" t="s">
        <v>2016</v>
      </c>
      <c r="FI20521" s="55">
        <v>7</v>
      </c>
      <c r="FJ20521" s="55">
        <v>130000</v>
      </c>
      <c r="FK20521" s="55" t="s">
        <v>1249</v>
      </c>
      <c r="FL20521" s="55">
        <v>0.5</v>
      </c>
    </row>
    <row r="20522" ht="14.25" customHeight="1" outlineLevel="1" spans="162:168">
      <c r="FF20522" s="55">
        <v>20515</v>
      </c>
      <c r="FG20522" s="55" t="s">
        <v>1250</v>
      </c>
      <c r="FH20522" s="55" t="s">
        <v>2016</v>
      </c>
      <c r="FI20522" s="55">
        <v>7</v>
      </c>
      <c r="FJ20522" s="55">
        <v>260000</v>
      </c>
      <c r="FK20522" s="55" t="s">
        <v>1249</v>
      </c>
      <c r="FL20522" s="55">
        <v>0.5</v>
      </c>
    </row>
    <row r="20523" ht="14.25" customHeight="1" outlineLevel="1" spans="162:168">
      <c r="FF20523" s="55">
        <v>20516</v>
      </c>
      <c r="FG20523" s="55" t="s">
        <v>1250</v>
      </c>
      <c r="FH20523" s="55" t="s">
        <v>2016</v>
      </c>
      <c r="FI20523" s="55">
        <v>7</v>
      </c>
      <c r="FJ20523" s="55">
        <v>400000</v>
      </c>
      <c r="FK20523" s="55" t="s">
        <v>1249</v>
      </c>
      <c r="FL20523" s="55">
        <v>0.5</v>
      </c>
    </row>
    <row r="20524" ht="14.25" customHeight="1" outlineLevel="1" spans="162:168">
      <c r="FF20524" s="55">
        <v>20517</v>
      </c>
      <c r="FG20524" s="55" t="s">
        <v>1250</v>
      </c>
      <c r="FH20524" s="55" t="s">
        <v>2016</v>
      </c>
      <c r="FI20524" s="55">
        <v>7</v>
      </c>
      <c r="FJ20524" s="55">
        <v>530000</v>
      </c>
      <c r="FK20524" s="55" t="s">
        <v>1249</v>
      </c>
      <c r="FL20524" s="55">
        <v>0.5</v>
      </c>
    </row>
    <row r="20525" ht="14.25" customHeight="1" outlineLevel="1" spans="162:168">
      <c r="FF20525" s="55">
        <v>20518</v>
      </c>
      <c r="FG20525" s="55" t="s">
        <v>1250</v>
      </c>
      <c r="FH20525" s="55" t="s">
        <v>2016</v>
      </c>
      <c r="FI20525" s="55">
        <v>7</v>
      </c>
      <c r="FJ20525" s="55">
        <v>540000</v>
      </c>
      <c r="FK20525" s="55" t="s">
        <v>1249</v>
      </c>
      <c r="FL20525" s="55">
        <v>0.5</v>
      </c>
    </row>
    <row r="20526" ht="14.25" customHeight="1" outlineLevel="1" spans="162:168">
      <c r="FF20526" s="55">
        <v>20519</v>
      </c>
      <c r="FG20526" s="55" t="s">
        <v>1250</v>
      </c>
      <c r="FH20526" s="55" t="s">
        <v>2016</v>
      </c>
      <c r="FI20526" s="55">
        <v>8</v>
      </c>
      <c r="FJ20526" s="55">
        <v>0</v>
      </c>
      <c r="FK20526" s="55" t="s">
        <v>1249</v>
      </c>
      <c r="FL20526" s="55">
        <v>1.25</v>
      </c>
    </row>
    <row r="20527" ht="14.25" customHeight="1" outlineLevel="1" spans="162:168">
      <c r="FF20527" s="55">
        <v>20520</v>
      </c>
      <c r="FG20527" s="55" t="s">
        <v>1250</v>
      </c>
      <c r="FH20527" s="55" t="s">
        <v>2016</v>
      </c>
      <c r="FI20527" s="55">
        <v>8</v>
      </c>
      <c r="FJ20527" s="55">
        <v>1000</v>
      </c>
      <c r="FK20527" s="55" t="s">
        <v>1249</v>
      </c>
      <c r="FL20527" s="55">
        <v>1</v>
      </c>
    </row>
    <row r="20528" ht="14.25" customHeight="1" outlineLevel="1" spans="162:168">
      <c r="FF20528" s="55">
        <v>20521</v>
      </c>
      <c r="FG20528" s="55" t="s">
        <v>1250</v>
      </c>
      <c r="FH20528" s="55" t="s">
        <v>2016</v>
      </c>
      <c r="FI20528" s="55">
        <v>8</v>
      </c>
      <c r="FJ20528" s="55">
        <v>2500</v>
      </c>
      <c r="FK20528" s="55" t="s">
        <v>1249</v>
      </c>
      <c r="FL20528" s="55">
        <v>0.9</v>
      </c>
    </row>
    <row r="20529" ht="14.25" customHeight="1" outlineLevel="1" spans="162:168">
      <c r="FF20529" s="55">
        <v>20522</v>
      </c>
      <c r="FG20529" s="55" t="s">
        <v>1250</v>
      </c>
      <c r="FH20529" s="55" t="s">
        <v>2016</v>
      </c>
      <c r="FI20529" s="55">
        <v>8</v>
      </c>
      <c r="FJ20529" s="55">
        <v>5000</v>
      </c>
      <c r="FK20529" s="55" t="s">
        <v>1249</v>
      </c>
      <c r="FL20529" s="55">
        <v>0.75</v>
      </c>
    </row>
    <row r="20530" ht="14.25" customHeight="1" outlineLevel="1" spans="162:168">
      <c r="FF20530" s="55">
        <v>20523</v>
      </c>
      <c r="FG20530" s="55" t="s">
        <v>1250</v>
      </c>
      <c r="FH20530" s="55" t="s">
        <v>2016</v>
      </c>
      <c r="FI20530" s="55">
        <v>8</v>
      </c>
      <c r="FJ20530" s="55">
        <v>10000</v>
      </c>
      <c r="FK20530" s="55" t="s">
        <v>1249</v>
      </c>
      <c r="FL20530" s="55">
        <v>0.6</v>
      </c>
    </row>
    <row r="20531" ht="14.25" customHeight="1" outlineLevel="1" spans="162:168">
      <c r="FF20531" s="55">
        <v>20524</v>
      </c>
      <c r="FG20531" s="55" t="s">
        <v>1250</v>
      </c>
      <c r="FH20531" s="55" t="s">
        <v>2016</v>
      </c>
      <c r="FI20531" s="55">
        <v>8</v>
      </c>
      <c r="FJ20531" s="55">
        <v>25000</v>
      </c>
      <c r="FK20531" s="55" t="s">
        <v>1249</v>
      </c>
      <c r="FL20531" s="55">
        <v>0.5</v>
      </c>
    </row>
    <row r="20532" ht="14.25" customHeight="1" outlineLevel="1" spans="162:168">
      <c r="FF20532" s="55">
        <v>20525</v>
      </c>
      <c r="FG20532" s="55" t="s">
        <v>1250</v>
      </c>
      <c r="FH20532" s="55" t="s">
        <v>2016</v>
      </c>
      <c r="FI20532" s="55">
        <v>8</v>
      </c>
      <c r="FJ20532" s="55">
        <v>50000</v>
      </c>
      <c r="FK20532" s="55" t="s">
        <v>1249</v>
      </c>
      <c r="FL20532" s="55">
        <v>0.5</v>
      </c>
    </row>
    <row r="20533" ht="14.25" customHeight="1" outlineLevel="1" spans="162:168">
      <c r="FF20533" s="55">
        <v>20526</v>
      </c>
      <c r="FG20533" s="55" t="s">
        <v>1250</v>
      </c>
      <c r="FH20533" s="55" t="s">
        <v>2016</v>
      </c>
      <c r="FI20533" s="55">
        <v>8</v>
      </c>
      <c r="FJ20533" s="55">
        <v>80000</v>
      </c>
      <c r="FK20533" s="55" t="s">
        <v>1249</v>
      </c>
      <c r="FL20533" s="55">
        <v>0.5</v>
      </c>
    </row>
    <row r="20534" ht="14.25" customHeight="1" outlineLevel="1" spans="162:168">
      <c r="FF20534" s="55">
        <v>20527</v>
      </c>
      <c r="FG20534" s="55" t="s">
        <v>1250</v>
      </c>
      <c r="FH20534" s="55" t="s">
        <v>2016</v>
      </c>
      <c r="FI20534" s="55">
        <v>8</v>
      </c>
      <c r="FJ20534" s="55">
        <v>130000</v>
      </c>
      <c r="FK20534" s="55" t="s">
        <v>1249</v>
      </c>
      <c r="FL20534" s="55">
        <v>0.5</v>
      </c>
    </row>
    <row r="20535" ht="14.25" customHeight="1" outlineLevel="1" spans="162:168">
      <c r="FF20535" s="55">
        <v>20528</v>
      </c>
      <c r="FG20535" s="55" t="s">
        <v>1250</v>
      </c>
      <c r="FH20535" s="55" t="s">
        <v>2016</v>
      </c>
      <c r="FI20535" s="55">
        <v>8</v>
      </c>
      <c r="FJ20535" s="55">
        <v>260000</v>
      </c>
      <c r="FK20535" s="55" t="s">
        <v>1249</v>
      </c>
      <c r="FL20535" s="55">
        <v>0.5</v>
      </c>
    </row>
    <row r="20536" ht="14.25" customHeight="1" outlineLevel="1" spans="162:168">
      <c r="FF20536" s="55">
        <v>20529</v>
      </c>
      <c r="FG20536" s="55" t="s">
        <v>1250</v>
      </c>
      <c r="FH20536" s="55" t="s">
        <v>2016</v>
      </c>
      <c r="FI20536" s="55">
        <v>8</v>
      </c>
      <c r="FJ20536" s="55">
        <v>400000</v>
      </c>
      <c r="FK20536" s="55" t="s">
        <v>1249</v>
      </c>
      <c r="FL20536" s="55">
        <v>0.5</v>
      </c>
    </row>
    <row r="20537" ht="14.25" customHeight="1" outlineLevel="1" spans="162:168">
      <c r="FF20537" s="55">
        <v>20530</v>
      </c>
      <c r="FG20537" s="55" t="s">
        <v>1250</v>
      </c>
      <c r="FH20537" s="55" t="s">
        <v>2016</v>
      </c>
      <c r="FI20537" s="55">
        <v>8</v>
      </c>
      <c r="FJ20537" s="55">
        <v>530000</v>
      </c>
      <c r="FK20537" s="55" t="s">
        <v>1249</v>
      </c>
      <c r="FL20537" s="55">
        <v>0.5</v>
      </c>
    </row>
    <row r="20538" ht="14.25" customHeight="1" outlineLevel="1" spans="162:168">
      <c r="FF20538" s="55">
        <v>20531</v>
      </c>
      <c r="FG20538" s="55" t="s">
        <v>1250</v>
      </c>
      <c r="FH20538" s="55" t="s">
        <v>2016</v>
      </c>
      <c r="FI20538" s="55">
        <v>8</v>
      </c>
      <c r="FJ20538" s="55">
        <v>540000</v>
      </c>
      <c r="FK20538" s="55" t="s">
        <v>1249</v>
      </c>
      <c r="FL20538" s="55">
        <v>0.5</v>
      </c>
    </row>
    <row r="20539" ht="14.25" customHeight="1" outlineLevel="1" spans="162:168">
      <c r="FF20539" s="55">
        <v>20532</v>
      </c>
      <c r="FG20539" s="55" t="s">
        <v>1250</v>
      </c>
      <c r="FH20539" s="55" t="s">
        <v>2016</v>
      </c>
      <c r="FI20539" s="55">
        <v>9</v>
      </c>
      <c r="FJ20539" s="55">
        <v>0</v>
      </c>
      <c r="FK20539" s="55" t="s">
        <v>1249</v>
      </c>
      <c r="FL20539" s="55">
        <v>1.25</v>
      </c>
    </row>
    <row r="20540" ht="14.25" customHeight="1" outlineLevel="1" spans="162:168">
      <c r="FF20540" s="55">
        <v>20533</v>
      </c>
      <c r="FG20540" s="55" t="s">
        <v>1250</v>
      </c>
      <c r="FH20540" s="55" t="s">
        <v>2016</v>
      </c>
      <c r="FI20540" s="55">
        <v>9</v>
      </c>
      <c r="FJ20540" s="55">
        <v>1000</v>
      </c>
      <c r="FK20540" s="55" t="s">
        <v>1249</v>
      </c>
      <c r="FL20540" s="55">
        <v>1</v>
      </c>
    </row>
    <row r="20541" ht="14.25" customHeight="1" outlineLevel="1" spans="162:168">
      <c r="FF20541" s="55">
        <v>20534</v>
      </c>
      <c r="FG20541" s="55" t="s">
        <v>1250</v>
      </c>
      <c r="FH20541" s="55" t="s">
        <v>2016</v>
      </c>
      <c r="FI20541" s="55">
        <v>9</v>
      </c>
      <c r="FJ20541" s="55">
        <v>2500</v>
      </c>
      <c r="FK20541" s="55" t="s">
        <v>1249</v>
      </c>
      <c r="FL20541" s="55">
        <v>0.9</v>
      </c>
    </row>
    <row r="20542" ht="14.25" customHeight="1" outlineLevel="1" spans="162:168">
      <c r="FF20542" s="55">
        <v>20535</v>
      </c>
      <c r="FG20542" s="55" t="s">
        <v>1250</v>
      </c>
      <c r="FH20542" s="55" t="s">
        <v>2016</v>
      </c>
      <c r="FI20542" s="55">
        <v>9</v>
      </c>
      <c r="FJ20542" s="55">
        <v>5000</v>
      </c>
      <c r="FK20542" s="55" t="s">
        <v>1249</v>
      </c>
      <c r="FL20542" s="55">
        <v>0.75</v>
      </c>
    </row>
    <row r="20543" ht="14.25" customHeight="1" outlineLevel="1" spans="162:168">
      <c r="FF20543" s="55">
        <v>20536</v>
      </c>
      <c r="FG20543" s="55" t="s">
        <v>1250</v>
      </c>
      <c r="FH20543" s="55" t="s">
        <v>2016</v>
      </c>
      <c r="FI20543" s="55">
        <v>9</v>
      </c>
      <c r="FJ20543" s="55">
        <v>10000</v>
      </c>
      <c r="FK20543" s="55" t="s">
        <v>1249</v>
      </c>
      <c r="FL20543" s="55">
        <v>0.6</v>
      </c>
    </row>
    <row r="20544" ht="14.25" customHeight="1" outlineLevel="1" spans="162:168">
      <c r="FF20544" s="55">
        <v>20537</v>
      </c>
      <c r="FG20544" s="55" t="s">
        <v>1250</v>
      </c>
      <c r="FH20544" s="55" t="s">
        <v>2016</v>
      </c>
      <c r="FI20544" s="55">
        <v>9</v>
      </c>
      <c r="FJ20544" s="55">
        <v>25000</v>
      </c>
      <c r="FK20544" s="55" t="s">
        <v>1249</v>
      </c>
      <c r="FL20544" s="55">
        <v>0.5</v>
      </c>
    </row>
    <row r="20545" ht="14.25" customHeight="1" outlineLevel="1" spans="162:168">
      <c r="FF20545" s="55">
        <v>20538</v>
      </c>
      <c r="FG20545" s="55" t="s">
        <v>1250</v>
      </c>
      <c r="FH20545" s="55" t="s">
        <v>2016</v>
      </c>
      <c r="FI20545" s="55">
        <v>9</v>
      </c>
      <c r="FJ20545" s="55">
        <v>50000</v>
      </c>
      <c r="FK20545" s="55" t="s">
        <v>1249</v>
      </c>
      <c r="FL20545" s="55">
        <v>0.5</v>
      </c>
    </row>
    <row r="20546" ht="14.25" customHeight="1" outlineLevel="1" spans="162:168">
      <c r="FF20546" s="55">
        <v>20539</v>
      </c>
      <c r="FG20546" s="55" t="s">
        <v>1250</v>
      </c>
      <c r="FH20546" s="55" t="s">
        <v>2016</v>
      </c>
      <c r="FI20546" s="55">
        <v>9</v>
      </c>
      <c r="FJ20546" s="55">
        <v>80000</v>
      </c>
      <c r="FK20546" s="55" t="s">
        <v>1249</v>
      </c>
      <c r="FL20546" s="55">
        <v>0.5</v>
      </c>
    </row>
    <row r="20547" ht="14.25" customHeight="1" outlineLevel="1" spans="162:168">
      <c r="FF20547" s="55">
        <v>20540</v>
      </c>
      <c r="FG20547" s="55" t="s">
        <v>1250</v>
      </c>
      <c r="FH20547" s="55" t="s">
        <v>2016</v>
      </c>
      <c r="FI20547" s="55">
        <v>9</v>
      </c>
      <c r="FJ20547" s="55">
        <v>130000</v>
      </c>
      <c r="FK20547" s="55" t="s">
        <v>1249</v>
      </c>
      <c r="FL20547" s="55">
        <v>0.5</v>
      </c>
    </row>
    <row r="20548" ht="14.25" customHeight="1" outlineLevel="1" spans="162:168">
      <c r="FF20548" s="55">
        <v>20541</v>
      </c>
      <c r="FG20548" s="55" t="s">
        <v>1250</v>
      </c>
      <c r="FH20548" s="55" t="s">
        <v>2016</v>
      </c>
      <c r="FI20548" s="55">
        <v>9</v>
      </c>
      <c r="FJ20548" s="55">
        <v>260000</v>
      </c>
      <c r="FK20548" s="55" t="s">
        <v>1249</v>
      </c>
      <c r="FL20548" s="55">
        <v>0.5</v>
      </c>
    </row>
    <row r="20549" ht="14.25" customHeight="1" outlineLevel="1" spans="162:168">
      <c r="FF20549" s="55">
        <v>20542</v>
      </c>
      <c r="FG20549" s="55" t="s">
        <v>1250</v>
      </c>
      <c r="FH20549" s="55" t="s">
        <v>2016</v>
      </c>
      <c r="FI20549" s="55">
        <v>9</v>
      </c>
      <c r="FJ20549" s="55">
        <v>400000</v>
      </c>
      <c r="FK20549" s="55" t="s">
        <v>1249</v>
      </c>
      <c r="FL20549" s="55">
        <v>0.5</v>
      </c>
    </row>
    <row r="20550" ht="14.25" customHeight="1" outlineLevel="1" spans="162:168">
      <c r="FF20550" s="55">
        <v>20543</v>
      </c>
      <c r="FG20550" s="55" t="s">
        <v>1250</v>
      </c>
      <c r="FH20550" s="55" t="s">
        <v>2016</v>
      </c>
      <c r="FI20550" s="55">
        <v>9</v>
      </c>
      <c r="FJ20550" s="55">
        <v>530000</v>
      </c>
      <c r="FK20550" s="55" t="s">
        <v>1249</v>
      </c>
      <c r="FL20550" s="55">
        <v>0.5</v>
      </c>
    </row>
    <row r="20551" ht="14.25" customHeight="1" outlineLevel="1" spans="162:168">
      <c r="FF20551" s="55">
        <v>20544</v>
      </c>
      <c r="FG20551" s="55" t="s">
        <v>1250</v>
      </c>
      <c r="FH20551" s="55" t="s">
        <v>2016</v>
      </c>
      <c r="FI20551" s="55">
        <v>9</v>
      </c>
      <c r="FJ20551" s="55">
        <v>540000</v>
      </c>
      <c r="FK20551" s="55" t="s">
        <v>1249</v>
      </c>
      <c r="FL20551" s="55">
        <v>0.5</v>
      </c>
    </row>
    <row r="20552" ht="14.25" customHeight="1" outlineLevel="1" spans="162:168">
      <c r="FF20552" s="55">
        <v>20545</v>
      </c>
      <c r="FG20552" s="55" t="s">
        <v>1250</v>
      </c>
      <c r="FH20552" s="55" t="s">
        <v>1607</v>
      </c>
      <c r="FI20552" s="55">
        <v>1</v>
      </c>
      <c r="FJ20552" s="55">
        <v>0</v>
      </c>
      <c r="FK20552" s="55" t="s">
        <v>1249</v>
      </c>
      <c r="FL20552" s="55">
        <v>0.5</v>
      </c>
    </row>
    <row r="20553" ht="14.25" customHeight="1" outlineLevel="1" spans="162:168">
      <c r="FF20553" s="55">
        <v>20546</v>
      </c>
      <c r="FG20553" s="55" t="s">
        <v>1250</v>
      </c>
      <c r="FH20553" s="55" t="s">
        <v>1607</v>
      </c>
      <c r="FI20553" s="55">
        <v>1</v>
      </c>
      <c r="FJ20553" s="55">
        <v>1000</v>
      </c>
      <c r="FK20553" s="55" t="s">
        <v>1249</v>
      </c>
      <c r="FL20553" s="55">
        <v>0.5</v>
      </c>
    </row>
    <row r="20554" ht="14.25" customHeight="1" outlineLevel="1" spans="162:168">
      <c r="FF20554" s="55">
        <v>20547</v>
      </c>
      <c r="FG20554" s="55" t="s">
        <v>1250</v>
      </c>
      <c r="FH20554" s="55" t="s">
        <v>1607</v>
      </c>
      <c r="FI20554" s="55">
        <v>1</v>
      </c>
      <c r="FJ20554" s="55">
        <v>2500</v>
      </c>
      <c r="FK20554" s="55" t="s">
        <v>1249</v>
      </c>
      <c r="FL20554" s="55">
        <v>0.5</v>
      </c>
    </row>
    <row r="20555" ht="14.25" customHeight="1" outlineLevel="1" spans="162:168">
      <c r="FF20555" s="55">
        <v>20548</v>
      </c>
      <c r="FG20555" s="55" t="s">
        <v>1250</v>
      </c>
      <c r="FH20555" s="55" t="s">
        <v>1607</v>
      </c>
      <c r="FI20555" s="55">
        <v>1</v>
      </c>
      <c r="FJ20555" s="55">
        <v>5000</v>
      </c>
      <c r="FK20555" s="55" t="s">
        <v>1249</v>
      </c>
      <c r="FL20555" s="55">
        <v>0.5</v>
      </c>
    </row>
    <row r="20556" ht="14.25" customHeight="1" outlineLevel="1" spans="162:168">
      <c r="FF20556" s="55">
        <v>20549</v>
      </c>
      <c r="FG20556" s="55" t="s">
        <v>1250</v>
      </c>
      <c r="FH20556" s="55" t="s">
        <v>1607</v>
      </c>
      <c r="FI20556" s="55">
        <v>1</v>
      </c>
      <c r="FJ20556" s="55">
        <v>10000</v>
      </c>
      <c r="FK20556" s="55" t="s">
        <v>1249</v>
      </c>
      <c r="FL20556" s="55">
        <v>0.5</v>
      </c>
    </row>
    <row r="20557" ht="14.25" customHeight="1" outlineLevel="1" spans="162:168">
      <c r="FF20557" s="55">
        <v>20550</v>
      </c>
      <c r="FG20557" s="55" t="s">
        <v>1250</v>
      </c>
      <c r="FH20557" s="55" t="s">
        <v>1607</v>
      </c>
      <c r="FI20557" s="55">
        <v>1</v>
      </c>
      <c r="FJ20557" s="55">
        <v>25000</v>
      </c>
      <c r="FK20557" s="55" t="s">
        <v>1249</v>
      </c>
      <c r="FL20557" s="55">
        <v>0.5</v>
      </c>
    </row>
    <row r="20558" ht="14.25" customHeight="1" outlineLevel="1" spans="162:168">
      <c r="FF20558" s="55">
        <v>20551</v>
      </c>
      <c r="FG20558" s="55" t="s">
        <v>1250</v>
      </c>
      <c r="FH20558" s="55" t="s">
        <v>1607</v>
      </c>
      <c r="FI20558" s="55">
        <v>1</v>
      </c>
      <c r="FJ20558" s="55">
        <v>50000</v>
      </c>
      <c r="FK20558" s="55" t="s">
        <v>1249</v>
      </c>
      <c r="FL20558" s="55">
        <v>0.5</v>
      </c>
    </row>
    <row r="20559" ht="14.25" customHeight="1" outlineLevel="1" spans="162:168">
      <c r="FF20559" s="55">
        <v>20552</v>
      </c>
      <c r="FG20559" s="55" t="s">
        <v>1250</v>
      </c>
      <c r="FH20559" s="55" t="s">
        <v>1607</v>
      </c>
      <c r="FI20559" s="55">
        <v>1</v>
      </c>
      <c r="FJ20559" s="55">
        <v>80000</v>
      </c>
      <c r="FK20559" s="55" t="s">
        <v>1249</v>
      </c>
      <c r="FL20559" s="55">
        <v>0.5</v>
      </c>
    </row>
    <row r="20560" ht="14.25" customHeight="1" outlineLevel="1" spans="162:168">
      <c r="FF20560" s="55">
        <v>20553</v>
      </c>
      <c r="FG20560" s="55" t="s">
        <v>1250</v>
      </c>
      <c r="FH20560" s="55" t="s">
        <v>1607</v>
      </c>
      <c r="FI20560" s="55">
        <v>1</v>
      </c>
      <c r="FJ20560" s="55">
        <v>130000</v>
      </c>
      <c r="FK20560" s="55" t="s">
        <v>1249</v>
      </c>
      <c r="FL20560" s="55">
        <v>0.5</v>
      </c>
    </row>
    <row r="20561" ht="14.25" customHeight="1" outlineLevel="1" spans="162:168">
      <c r="FF20561" s="55">
        <v>20554</v>
      </c>
      <c r="FG20561" s="55" t="s">
        <v>1250</v>
      </c>
      <c r="FH20561" s="55" t="s">
        <v>1607</v>
      </c>
      <c r="FI20561" s="55">
        <v>1</v>
      </c>
      <c r="FJ20561" s="55">
        <v>260000</v>
      </c>
      <c r="FK20561" s="55" t="s">
        <v>1249</v>
      </c>
      <c r="FL20561" s="55">
        <v>0.5</v>
      </c>
    </row>
    <row r="20562" ht="14.25" customHeight="1" outlineLevel="1" spans="162:168">
      <c r="FF20562" s="55">
        <v>20555</v>
      </c>
      <c r="FG20562" s="55" t="s">
        <v>1250</v>
      </c>
      <c r="FH20562" s="55" t="s">
        <v>1607</v>
      </c>
      <c r="FI20562" s="55">
        <v>1</v>
      </c>
      <c r="FJ20562" s="55">
        <v>400000</v>
      </c>
      <c r="FK20562" s="55" t="s">
        <v>1249</v>
      </c>
      <c r="FL20562" s="55">
        <v>0.5</v>
      </c>
    </row>
    <row r="20563" ht="14.25" customHeight="1" outlineLevel="1" spans="162:168">
      <c r="FF20563" s="55">
        <v>20556</v>
      </c>
      <c r="FG20563" s="55" t="s">
        <v>1250</v>
      </c>
      <c r="FH20563" s="55" t="s">
        <v>1607</v>
      </c>
      <c r="FI20563" s="55">
        <v>1</v>
      </c>
      <c r="FJ20563" s="55">
        <v>530000</v>
      </c>
      <c r="FK20563" s="55" t="s">
        <v>1249</v>
      </c>
      <c r="FL20563" s="55">
        <v>0.5</v>
      </c>
    </row>
    <row r="20564" ht="14.25" customHeight="1" outlineLevel="1" spans="162:168">
      <c r="FF20564" s="55">
        <v>20557</v>
      </c>
      <c r="FG20564" s="55" t="s">
        <v>1250</v>
      </c>
      <c r="FH20564" s="55" t="s">
        <v>1607</v>
      </c>
      <c r="FI20564" s="55">
        <v>1</v>
      </c>
      <c r="FJ20564" s="55">
        <v>540000</v>
      </c>
      <c r="FK20564" s="55" t="s">
        <v>1249</v>
      </c>
      <c r="FL20564" s="55">
        <v>0.5</v>
      </c>
    </row>
    <row r="20565" ht="14.25" customHeight="1" outlineLevel="1" spans="162:168">
      <c r="FF20565" s="55">
        <v>20558</v>
      </c>
      <c r="FG20565" s="55" t="s">
        <v>1250</v>
      </c>
      <c r="FH20565" s="55" t="s">
        <v>1607</v>
      </c>
      <c r="FI20565" s="55">
        <v>2</v>
      </c>
      <c r="FJ20565" s="55">
        <v>0</v>
      </c>
      <c r="FK20565" s="55" t="s">
        <v>1249</v>
      </c>
      <c r="FL20565" s="55">
        <v>0.5</v>
      </c>
    </row>
    <row r="20566" ht="14.25" customHeight="1" outlineLevel="1" spans="162:168">
      <c r="FF20566" s="55">
        <v>20559</v>
      </c>
      <c r="FG20566" s="55" t="s">
        <v>1250</v>
      </c>
      <c r="FH20566" s="55" t="s">
        <v>1607</v>
      </c>
      <c r="FI20566" s="55">
        <v>2</v>
      </c>
      <c r="FJ20566" s="55">
        <v>1000</v>
      </c>
      <c r="FK20566" s="55" t="s">
        <v>1249</v>
      </c>
      <c r="FL20566" s="55">
        <v>0.5</v>
      </c>
    </row>
    <row r="20567" ht="14.25" customHeight="1" outlineLevel="1" spans="162:168">
      <c r="FF20567" s="55">
        <v>20560</v>
      </c>
      <c r="FG20567" s="55" t="s">
        <v>1250</v>
      </c>
      <c r="FH20567" s="55" t="s">
        <v>1607</v>
      </c>
      <c r="FI20567" s="55">
        <v>2</v>
      </c>
      <c r="FJ20567" s="55">
        <v>2500</v>
      </c>
      <c r="FK20567" s="55" t="s">
        <v>1249</v>
      </c>
      <c r="FL20567" s="55">
        <v>0.5</v>
      </c>
    </row>
    <row r="20568" ht="14.25" customHeight="1" outlineLevel="1" spans="162:168">
      <c r="FF20568" s="55">
        <v>20561</v>
      </c>
      <c r="FG20568" s="55" t="s">
        <v>1250</v>
      </c>
      <c r="FH20568" s="55" t="s">
        <v>1607</v>
      </c>
      <c r="FI20568" s="55">
        <v>2</v>
      </c>
      <c r="FJ20568" s="55">
        <v>5000</v>
      </c>
      <c r="FK20568" s="55" t="s">
        <v>1249</v>
      </c>
      <c r="FL20568" s="55">
        <v>0.5</v>
      </c>
    </row>
    <row r="20569" ht="14.25" customHeight="1" outlineLevel="1" spans="162:168">
      <c r="FF20569" s="55">
        <v>20562</v>
      </c>
      <c r="FG20569" s="55" t="s">
        <v>1250</v>
      </c>
      <c r="FH20569" s="55" t="s">
        <v>1607</v>
      </c>
      <c r="FI20569" s="55">
        <v>2</v>
      </c>
      <c r="FJ20569" s="55">
        <v>10000</v>
      </c>
      <c r="FK20569" s="55" t="s">
        <v>1249</v>
      </c>
      <c r="FL20569" s="55">
        <v>0.5</v>
      </c>
    </row>
    <row r="20570" ht="14.25" customHeight="1" outlineLevel="1" spans="162:168">
      <c r="FF20570" s="55">
        <v>20563</v>
      </c>
      <c r="FG20570" s="55" t="s">
        <v>1250</v>
      </c>
      <c r="FH20570" s="55" t="s">
        <v>1607</v>
      </c>
      <c r="FI20570" s="55">
        <v>2</v>
      </c>
      <c r="FJ20570" s="55">
        <v>25000</v>
      </c>
      <c r="FK20570" s="55" t="s">
        <v>1249</v>
      </c>
      <c r="FL20570" s="55">
        <v>0.5</v>
      </c>
    </row>
    <row r="20571" ht="14.25" customHeight="1" outlineLevel="1" spans="162:168">
      <c r="FF20571" s="55">
        <v>20564</v>
      </c>
      <c r="FG20571" s="55" t="s">
        <v>1250</v>
      </c>
      <c r="FH20571" s="55" t="s">
        <v>1607</v>
      </c>
      <c r="FI20571" s="55">
        <v>2</v>
      </c>
      <c r="FJ20571" s="55">
        <v>50000</v>
      </c>
      <c r="FK20571" s="55" t="s">
        <v>1249</v>
      </c>
      <c r="FL20571" s="55">
        <v>0.5</v>
      </c>
    </row>
    <row r="20572" ht="14.25" customHeight="1" outlineLevel="1" spans="162:168">
      <c r="FF20572" s="55">
        <v>20565</v>
      </c>
      <c r="FG20572" s="55" t="s">
        <v>1250</v>
      </c>
      <c r="FH20572" s="55" t="s">
        <v>1607</v>
      </c>
      <c r="FI20572" s="55">
        <v>2</v>
      </c>
      <c r="FJ20572" s="55">
        <v>80000</v>
      </c>
      <c r="FK20572" s="55" t="s">
        <v>1249</v>
      </c>
      <c r="FL20572" s="55">
        <v>0.5</v>
      </c>
    </row>
    <row r="20573" ht="14.25" customHeight="1" outlineLevel="1" spans="162:168">
      <c r="FF20573" s="55">
        <v>20566</v>
      </c>
      <c r="FG20573" s="55" t="s">
        <v>1250</v>
      </c>
      <c r="FH20573" s="55" t="s">
        <v>1607</v>
      </c>
      <c r="FI20573" s="55">
        <v>2</v>
      </c>
      <c r="FJ20573" s="55">
        <v>130000</v>
      </c>
      <c r="FK20573" s="55" t="s">
        <v>1249</v>
      </c>
      <c r="FL20573" s="55">
        <v>0.5</v>
      </c>
    </row>
    <row r="20574" ht="14.25" customHeight="1" outlineLevel="1" spans="162:168">
      <c r="FF20574" s="55">
        <v>20567</v>
      </c>
      <c r="FG20574" s="55" t="s">
        <v>1250</v>
      </c>
      <c r="FH20574" s="55" t="s">
        <v>1607</v>
      </c>
      <c r="FI20574" s="55">
        <v>2</v>
      </c>
      <c r="FJ20574" s="55">
        <v>260000</v>
      </c>
      <c r="FK20574" s="55" t="s">
        <v>1249</v>
      </c>
      <c r="FL20574" s="55">
        <v>0.5</v>
      </c>
    </row>
    <row r="20575" ht="14.25" customHeight="1" outlineLevel="1" spans="162:168">
      <c r="FF20575" s="55">
        <v>20568</v>
      </c>
      <c r="FG20575" s="55" t="s">
        <v>1250</v>
      </c>
      <c r="FH20575" s="55" t="s">
        <v>1607</v>
      </c>
      <c r="FI20575" s="55">
        <v>2</v>
      </c>
      <c r="FJ20575" s="55">
        <v>400000</v>
      </c>
      <c r="FK20575" s="55" t="s">
        <v>1249</v>
      </c>
      <c r="FL20575" s="55">
        <v>0.5</v>
      </c>
    </row>
    <row r="20576" ht="14.25" customHeight="1" outlineLevel="1" spans="162:168">
      <c r="FF20576" s="55">
        <v>20569</v>
      </c>
      <c r="FG20576" s="55" t="s">
        <v>1250</v>
      </c>
      <c r="FH20576" s="55" t="s">
        <v>1607</v>
      </c>
      <c r="FI20576" s="55">
        <v>2</v>
      </c>
      <c r="FJ20576" s="55">
        <v>530000</v>
      </c>
      <c r="FK20576" s="55" t="s">
        <v>1249</v>
      </c>
      <c r="FL20576" s="55">
        <v>0.5</v>
      </c>
    </row>
    <row r="20577" ht="14.25" customHeight="1" outlineLevel="1" spans="162:168">
      <c r="FF20577" s="55">
        <v>20570</v>
      </c>
      <c r="FG20577" s="55" t="s">
        <v>1250</v>
      </c>
      <c r="FH20577" s="55" t="s">
        <v>1607</v>
      </c>
      <c r="FI20577" s="55">
        <v>2</v>
      </c>
      <c r="FJ20577" s="55">
        <v>540000</v>
      </c>
      <c r="FK20577" s="55" t="s">
        <v>1249</v>
      </c>
      <c r="FL20577" s="55">
        <v>0.5</v>
      </c>
    </row>
    <row r="20578" ht="14.25" customHeight="1" outlineLevel="1" spans="162:168">
      <c r="FF20578" s="55">
        <v>20571</v>
      </c>
      <c r="FG20578" s="55" t="s">
        <v>1250</v>
      </c>
      <c r="FH20578" s="55" t="s">
        <v>1607</v>
      </c>
      <c r="FI20578" s="55">
        <v>3</v>
      </c>
      <c r="FJ20578" s="55">
        <v>0</v>
      </c>
      <c r="FK20578" s="55" t="s">
        <v>1249</v>
      </c>
      <c r="FL20578" s="55">
        <v>0.5</v>
      </c>
    </row>
    <row r="20579" ht="14.25" customHeight="1" outlineLevel="1" spans="162:168">
      <c r="FF20579" s="55">
        <v>20572</v>
      </c>
      <c r="FG20579" s="55" t="s">
        <v>1250</v>
      </c>
      <c r="FH20579" s="55" t="s">
        <v>1607</v>
      </c>
      <c r="FI20579" s="55">
        <v>3</v>
      </c>
      <c r="FJ20579" s="55">
        <v>1000</v>
      </c>
      <c r="FK20579" s="55" t="s">
        <v>1249</v>
      </c>
      <c r="FL20579" s="55">
        <v>0.5</v>
      </c>
    </row>
    <row r="20580" ht="14.25" customHeight="1" outlineLevel="1" spans="162:168">
      <c r="FF20580" s="55">
        <v>20573</v>
      </c>
      <c r="FG20580" s="55" t="s">
        <v>1250</v>
      </c>
      <c r="FH20580" s="55" t="s">
        <v>1607</v>
      </c>
      <c r="FI20580" s="55">
        <v>3</v>
      </c>
      <c r="FJ20580" s="55">
        <v>2500</v>
      </c>
      <c r="FK20580" s="55" t="s">
        <v>1249</v>
      </c>
      <c r="FL20580" s="55">
        <v>0.5</v>
      </c>
    </row>
    <row r="20581" ht="14.25" customHeight="1" outlineLevel="1" spans="162:168">
      <c r="FF20581" s="55">
        <v>20574</v>
      </c>
      <c r="FG20581" s="55" t="s">
        <v>1250</v>
      </c>
      <c r="FH20581" s="55" t="s">
        <v>1607</v>
      </c>
      <c r="FI20581" s="55">
        <v>3</v>
      </c>
      <c r="FJ20581" s="55">
        <v>5000</v>
      </c>
      <c r="FK20581" s="55" t="s">
        <v>1249</v>
      </c>
      <c r="FL20581" s="55">
        <v>0.5</v>
      </c>
    </row>
    <row r="20582" ht="14.25" customHeight="1" outlineLevel="1" spans="162:168">
      <c r="FF20582" s="55">
        <v>20575</v>
      </c>
      <c r="FG20582" s="55" t="s">
        <v>1250</v>
      </c>
      <c r="FH20582" s="55" t="s">
        <v>1607</v>
      </c>
      <c r="FI20582" s="55">
        <v>3</v>
      </c>
      <c r="FJ20582" s="55">
        <v>10000</v>
      </c>
      <c r="FK20582" s="55" t="s">
        <v>1249</v>
      </c>
      <c r="FL20582" s="55">
        <v>0.5</v>
      </c>
    </row>
    <row r="20583" ht="14.25" customHeight="1" outlineLevel="1" spans="162:168">
      <c r="FF20583" s="55">
        <v>20576</v>
      </c>
      <c r="FG20583" s="55" t="s">
        <v>1250</v>
      </c>
      <c r="FH20583" s="55" t="s">
        <v>1607</v>
      </c>
      <c r="FI20583" s="55">
        <v>3</v>
      </c>
      <c r="FJ20583" s="55">
        <v>25000</v>
      </c>
      <c r="FK20583" s="55" t="s">
        <v>1249</v>
      </c>
      <c r="FL20583" s="55">
        <v>0.5</v>
      </c>
    </row>
    <row r="20584" ht="14.25" customHeight="1" outlineLevel="1" spans="162:168">
      <c r="FF20584" s="55">
        <v>20577</v>
      </c>
      <c r="FG20584" s="55" t="s">
        <v>1250</v>
      </c>
      <c r="FH20584" s="55" t="s">
        <v>1607</v>
      </c>
      <c r="FI20584" s="55">
        <v>3</v>
      </c>
      <c r="FJ20584" s="55">
        <v>50000</v>
      </c>
      <c r="FK20584" s="55" t="s">
        <v>1249</v>
      </c>
      <c r="FL20584" s="55">
        <v>0.5</v>
      </c>
    </row>
    <row r="20585" ht="14.25" customHeight="1" outlineLevel="1" spans="162:168">
      <c r="FF20585" s="55">
        <v>20578</v>
      </c>
      <c r="FG20585" s="55" t="s">
        <v>1250</v>
      </c>
      <c r="FH20585" s="55" t="s">
        <v>1607</v>
      </c>
      <c r="FI20585" s="55">
        <v>3</v>
      </c>
      <c r="FJ20585" s="55">
        <v>80000</v>
      </c>
      <c r="FK20585" s="55" t="s">
        <v>1249</v>
      </c>
      <c r="FL20585" s="55">
        <v>0.5</v>
      </c>
    </row>
    <row r="20586" ht="14.25" customHeight="1" outlineLevel="1" spans="162:168">
      <c r="FF20586" s="55">
        <v>20579</v>
      </c>
      <c r="FG20586" s="55" t="s">
        <v>1250</v>
      </c>
      <c r="FH20586" s="55" t="s">
        <v>1607</v>
      </c>
      <c r="FI20586" s="55">
        <v>3</v>
      </c>
      <c r="FJ20586" s="55">
        <v>130000</v>
      </c>
      <c r="FK20586" s="55" t="s">
        <v>1249</v>
      </c>
      <c r="FL20586" s="55">
        <v>0.5</v>
      </c>
    </row>
    <row r="20587" ht="14.25" customHeight="1" outlineLevel="1" spans="162:168">
      <c r="FF20587" s="55">
        <v>20580</v>
      </c>
      <c r="FG20587" s="55" t="s">
        <v>1250</v>
      </c>
      <c r="FH20587" s="55" t="s">
        <v>1607</v>
      </c>
      <c r="FI20587" s="55">
        <v>3</v>
      </c>
      <c r="FJ20587" s="55">
        <v>260000</v>
      </c>
      <c r="FK20587" s="55" t="s">
        <v>1249</v>
      </c>
      <c r="FL20587" s="55">
        <v>0.5</v>
      </c>
    </row>
    <row r="20588" ht="14.25" customHeight="1" outlineLevel="1" spans="162:168">
      <c r="FF20588" s="55">
        <v>20581</v>
      </c>
      <c r="FG20588" s="55" t="s">
        <v>1250</v>
      </c>
      <c r="FH20588" s="55" t="s">
        <v>1607</v>
      </c>
      <c r="FI20588" s="55">
        <v>3</v>
      </c>
      <c r="FJ20588" s="55">
        <v>400000</v>
      </c>
      <c r="FK20588" s="55" t="s">
        <v>1249</v>
      </c>
      <c r="FL20588" s="55">
        <v>0.5</v>
      </c>
    </row>
    <row r="20589" ht="14.25" customHeight="1" outlineLevel="1" spans="162:168">
      <c r="FF20589" s="55">
        <v>20582</v>
      </c>
      <c r="FG20589" s="55" t="s">
        <v>1250</v>
      </c>
      <c r="FH20589" s="55" t="s">
        <v>1607</v>
      </c>
      <c r="FI20589" s="55">
        <v>3</v>
      </c>
      <c r="FJ20589" s="55">
        <v>530000</v>
      </c>
      <c r="FK20589" s="55" t="s">
        <v>1249</v>
      </c>
      <c r="FL20589" s="55">
        <v>0.5</v>
      </c>
    </row>
    <row r="20590" ht="14.25" customHeight="1" outlineLevel="1" spans="162:168">
      <c r="FF20590" s="55">
        <v>20583</v>
      </c>
      <c r="FG20590" s="55" t="s">
        <v>1250</v>
      </c>
      <c r="FH20590" s="55" t="s">
        <v>1607</v>
      </c>
      <c r="FI20590" s="55">
        <v>3</v>
      </c>
      <c r="FJ20590" s="55">
        <v>540000</v>
      </c>
      <c r="FK20590" s="55" t="s">
        <v>1249</v>
      </c>
      <c r="FL20590" s="55">
        <v>0.5</v>
      </c>
    </row>
    <row r="20591" ht="14.25" customHeight="1" outlineLevel="1" spans="162:168">
      <c r="FF20591" s="55">
        <v>20584</v>
      </c>
      <c r="FG20591" s="55" t="s">
        <v>1250</v>
      </c>
      <c r="FH20591" s="55" t="s">
        <v>1607</v>
      </c>
      <c r="FI20591" s="55">
        <v>4</v>
      </c>
      <c r="FJ20591" s="55">
        <v>0</v>
      </c>
      <c r="FK20591" s="55" t="s">
        <v>1249</v>
      </c>
      <c r="FL20591" s="55">
        <v>0.5</v>
      </c>
    </row>
    <row r="20592" ht="14.25" customHeight="1" outlineLevel="1" spans="162:168">
      <c r="FF20592" s="55">
        <v>20585</v>
      </c>
      <c r="FG20592" s="55" t="s">
        <v>1250</v>
      </c>
      <c r="FH20592" s="55" t="s">
        <v>1607</v>
      </c>
      <c r="FI20592" s="55">
        <v>4</v>
      </c>
      <c r="FJ20592" s="55">
        <v>1000</v>
      </c>
      <c r="FK20592" s="55" t="s">
        <v>1249</v>
      </c>
      <c r="FL20592" s="55">
        <v>0.5</v>
      </c>
    </row>
    <row r="20593" ht="14.25" customHeight="1" outlineLevel="1" spans="162:168">
      <c r="FF20593" s="55">
        <v>20586</v>
      </c>
      <c r="FG20593" s="55" t="s">
        <v>1250</v>
      </c>
      <c r="FH20593" s="55" t="s">
        <v>1607</v>
      </c>
      <c r="FI20593" s="55">
        <v>4</v>
      </c>
      <c r="FJ20593" s="55">
        <v>2500</v>
      </c>
      <c r="FK20593" s="55" t="s">
        <v>1249</v>
      </c>
      <c r="FL20593" s="55">
        <v>0.5</v>
      </c>
    </row>
    <row r="20594" ht="14.25" customHeight="1" outlineLevel="1" spans="162:168">
      <c r="FF20594" s="55">
        <v>20587</v>
      </c>
      <c r="FG20594" s="55" t="s">
        <v>1250</v>
      </c>
      <c r="FH20594" s="55" t="s">
        <v>1607</v>
      </c>
      <c r="FI20594" s="55">
        <v>4</v>
      </c>
      <c r="FJ20594" s="55">
        <v>5000</v>
      </c>
      <c r="FK20594" s="55" t="s">
        <v>1249</v>
      </c>
      <c r="FL20594" s="55">
        <v>0.5</v>
      </c>
    </row>
    <row r="20595" ht="14.25" customHeight="1" outlineLevel="1" spans="162:168">
      <c r="FF20595" s="55">
        <v>20588</v>
      </c>
      <c r="FG20595" s="55" t="s">
        <v>1250</v>
      </c>
      <c r="FH20595" s="55" t="s">
        <v>1607</v>
      </c>
      <c r="FI20595" s="55">
        <v>4</v>
      </c>
      <c r="FJ20595" s="55">
        <v>10000</v>
      </c>
      <c r="FK20595" s="55" t="s">
        <v>1249</v>
      </c>
      <c r="FL20595" s="55">
        <v>0.5</v>
      </c>
    </row>
    <row r="20596" ht="14.25" customHeight="1" outlineLevel="1" spans="162:168">
      <c r="FF20596" s="55">
        <v>20589</v>
      </c>
      <c r="FG20596" s="55" t="s">
        <v>1250</v>
      </c>
      <c r="FH20596" s="55" t="s">
        <v>1607</v>
      </c>
      <c r="FI20596" s="55">
        <v>4</v>
      </c>
      <c r="FJ20596" s="55">
        <v>25000</v>
      </c>
      <c r="FK20596" s="55" t="s">
        <v>1249</v>
      </c>
      <c r="FL20596" s="55">
        <v>0.5</v>
      </c>
    </row>
    <row r="20597" ht="14.25" customHeight="1" outlineLevel="1" spans="162:168">
      <c r="FF20597" s="55">
        <v>20590</v>
      </c>
      <c r="FG20597" s="55" t="s">
        <v>1250</v>
      </c>
      <c r="FH20597" s="55" t="s">
        <v>1607</v>
      </c>
      <c r="FI20597" s="55">
        <v>4</v>
      </c>
      <c r="FJ20597" s="55">
        <v>50000</v>
      </c>
      <c r="FK20597" s="55" t="s">
        <v>1249</v>
      </c>
      <c r="FL20597" s="55">
        <v>0.5</v>
      </c>
    </row>
    <row r="20598" ht="14.25" customHeight="1" outlineLevel="1" spans="162:168">
      <c r="FF20598" s="55">
        <v>20591</v>
      </c>
      <c r="FG20598" s="55" t="s">
        <v>1250</v>
      </c>
      <c r="FH20598" s="55" t="s">
        <v>1607</v>
      </c>
      <c r="FI20598" s="55">
        <v>4</v>
      </c>
      <c r="FJ20598" s="55">
        <v>80000</v>
      </c>
      <c r="FK20598" s="55" t="s">
        <v>1249</v>
      </c>
      <c r="FL20598" s="55">
        <v>0.5</v>
      </c>
    </row>
    <row r="20599" ht="14.25" customHeight="1" outlineLevel="1" spans="162:168">
      <c r="FF20599" s="55">
        <v>20592</v>
      </c>
      <c r="FG20599" s="55" t="s">
        <v>1250</v>
      </c>
      <c r="FH20599" s="55" t="s">
        <v>1607</v>
      </c>
      <c r="FI20599" s="55">
        <v>4</v>
      </c>
      <c r="FJ20599" s="55">
        <v>130000</v>
      </c>
      <c r="FK20599" s="55" t="s">
        <v>1249</v>
      </c>
      <c r="FL20599" s="55">
        <v>0.5</v>
      </c>
    </row>
    <row r="20600" ht="14.25" customHeight="1" outlineLevel="1" spans="162:168">
      <c r="FF20600" s="55">
        <v>20593</v>
      </c>
      <c r="FG20600" s="55" t="s">
        <v>1250</v>
      </c>
      <c r="FH20600" s="55" t="s">
        <v>1607</v>
      </c>
      <c r="FI20600" s="55">
        <v>4</v>
      </c>
      <c r="FJ20600" s="55">
        <v>260000</v>
      </c>
      <c r="FK20600" s="55" t="s">
        <v>1249</v>
      </c>
      <c r="FL20600" s="55">
        <v>0.5</v>
      </c>
    </row>
    <row r="20601" ht="14.25" customHeight="1" outlineLevel="1" spans="162:168">
      <c r="FF20601" s="55">
        <v>20594</v>
      </c>
      <c r="FG20601" s="55" t="s">
        <v>1250</v>
      </c>
      <c r="FH20601" s="55" t="s">
        <v>1607</v>
      </c>
      <c r="FI20601" s="55">
        <v>4</v>
      </c>
      <c r="FJ20601" s="55">
        <v>400000</v>
      </c>
      <c r="FK20601" s="55" t="s">
        <v>1249</v>
      </c>
      <c r="FL20601" s="55">
        <v>0.5</v>
      </c>
    </row>
    <row r="20602" ht="14.25" customHeight="1" outlineLevel="1" spans="162:168">
      <c r="FF20602" s="55">
        <v>20595</v>
      </c>
      <c r="FG20602" s="55" t="s">
        <v>1250</v>
      </c>
      <c r="FH20602" s="55" t="s">
        <v>1607</v>
      </c>
      <c r="FI20602" s="55">
        <v>4</v>
      </c>
      <c r="FJ20602" s="55">
        <v>530000</v>
      </c>
      <c r="FK20602" s="55" t="s">
        <v>1249</v>
      </c>
      <c r="FL20602" s="55">
        <v>0.5</v>
      </c>
    </row>
    <row r="20603" ht="14.25" customHeight="1" outlineLevel="1" spans="162:168">
      <c r="FF20603" s="55">
        <v>20596</v>
      </c>
      <c r="FG20603" s="55" t="s">
        <v>1250</v>
      </c>
      <c r="FH20603" s="55" t="s">
        <v>1607</v>
      </c>
      <c r="FI20603" s="55">
        <v>4</v>
      </c>
      <c r="FJ20603" s="55">
        <v>540000</v>
      </c>
      <c r="FK20603" s="55" t="s">
        <v>1249</v>
      </c>
      <c r="FL20603" s="55">
        <v>0.5</v>
      </c>
    </row>
    <row r="20604" ht="14.25" customHeight="1" outlineLevel="1" spans="162:168">
      <c r="FF20604" s="55">
        <v>20597</v>
      </c>
      <c r="FG20604" s="55" t="s">
        <v>1250</v>
      </c>
      <c r="FH20604" s="55" t="s">
        <v>1607</v>
      </c>
      <c r="FI20604" s="55">
        <v>5</v>
      </c>
      <c r="FJ20604" s="55">
        <v>0</v>
      </c>
      <c r="FK20604" s="55" t="s">
        <v>1249</v>
      </c>
      <c r="FL20604" s="55">
        <v>0.5</v>
      </c>
    </row>
    <row r="20605" ht="14.25" customHeight="1" outlineLevel="1" spans="162:168">
      <c r="FF20605" s="55">
        <v>20598</v>
      </c>
      <c r="FG20605" s="55" t="s">
        <v>1250</v>
      </c>
      <c r="FH20605" s="55" t="s">
        <v>1607</v>
      </c>
      <c r="FI20605" s="55">
        <v>5</v>
      </c>
      <c r="FJ20605" s="55">
        <v>1000</v>
      </c>
      <c r="FK20605" s="55" t="s">
        <v>1249</v>
      </c>
      <c r="FL20605" s="55">
        <v>0.5</v>
      </c>
    </row>
    <row r="20606" ht="14.25" customHeight="1" outlineLevel="1" spans="162:168">
      <c r="FF20606" s="55">
        <v>20599</v>
      </c>
      <c r="FG20606" s="55" t="s">
        <v>1250</v>
      </c>
      <c r="FH20606" s="55" t="s">
        <v>1607</v>
      </c>
      <c r="FI20606" s="55">
        <v>5</v>
      </c>
      <c r="FJ20606" s="55">
        <v>2500</v>
      </c>
      <c r="FK20606" s="55" t="s">
        <v>1249</v>
      </c>
      <c r="FL20606" s="55">
        <v>0.5</v>
      </c>
    </row>
    <row r="20607" ht="14.25" customHeight="1" outlineLevel="1" spans="162:168">
      <c r="FF20607" s="55">
        <v>20600</v>
      </c>
      <c r="FG20607" s="55" t="s">
        <v>1250</v>
      </c>
      <c r="FH20607" s="55" t="s">
        <v>1607</v>
      </c>
      <c r="FI20607" s="55">
        <v>5</v>
      </c>
      <c r="FJ20607" s="55">
        <v>5000</v>
      </c>
      <c r="FK20607" s="55" t="s">
        <v>1249</v>
      </c>
      <c r="FL20607" s="55">
        <v>0.5</v>
      </c>
    </row>
    <row r="20608" ht="14.25" customHeight="1" outlineLevel="1" spans="162:168">
      <c r="FF20608" s="55">
        <v>20601</v>
      </c>
      <c r="FG20608" s="55" t="s">
        <v>1250</v>
      </c>
      <c r="FH20608" s="55" t="s">
        <v>1607</v>
      </c>
      <c r="FI20608" s="55">
        <v>5</v>
      </c>
      <c r="FJ20608" s="55">
        <v>10000</v>
      </c>
      <c r="FK20608" s="55" t="s">
        <v>1249</v>
      </c>
      <c r="FL20608" s="55">
        <v>0.5</v>
      </c>
    </row>
    <row r="20609" ht="14.25" customHeight="1" outlineLevel="1" spans="162:168">
      <c r="FF20609" s="55">
        <v>20602</v>
      </c>
      <c r="FG20609" s="55" t="s">
        <v>1250</v>
      </c>
      <c r="FH20609" s="55" t="s">
        <v>1607</v>
      </c>
      <c r="FI20609" s="55">
        <v>5</v>
      </c>
      <c r="FJ20609" s="55">
        <v>25000</v>
      </c>
      <c r="FK20609" s="55" t="s">
        <v>1249</v>
      </c>
      <c r="FL20609" s="55">
        <v>0.5</v>
      </c>
    </row>
    <row r="20610" ht="14.25" customHeight="1" outlineLevel="1" spans="162:168">
      <c r="FF20610" s="55">
        <v>20603</v>
      </c>
      <c r="FG20610" s="55" t="s">
        <v>1250</v>
      </c>
      <c r="FH20610" s="55" t="s">
        <v>1607</v>
      </c>
      <c r="FI20610" s="55">
        <v>5</v>
      </c>
      <c r="FJ20610" s="55">
        <v>50000</v>
      </c>
      <c r="FK20610" s="55" t="s">
        <v>1249</v>
      </c>
      <c r="FL20610" s="55">
        <v>0.5</v>
      </c>
    </row>
    <row r="20611" ht="14.25" customHeight="1" outlineLevel="1" spans="162:168">
      <c r="FF20611" s="55">
        <v>20604</v>
      </c>
      <c r="FG20611" s="55" t="s">
        <v>1250</v>
      </c>
      <c r="FH20611" s="55" t="s">
        <v>1607</v>
      </c>
      <c r="FI20611" s="55">
        <v>5</v>
      </c>
      <c r="FJ20611" s="55">
        <v>80000</v>
      </c>
      <c r="FK20611" s="55" t="s">
        <v>1249</v>
      </c>
      <c r="FL20611" s="55">
        <v>0.5</v>
      </c>
    </row>
    <row r="20612" ht="14.25" customHeight="1" outlineLevel="1" spans="162:168">
      <c r="FF20612" s="55">
        <v>20605</v>
      </c>
      <c r="FG20612" s="55" t="s">
        <v>1250</v>
      </c>
      <c r="FH20612" s="55" t="s">
        <v>1607</v>
      </c>
      <c r="FI20612" s="55">
        <v>5</v>
      </c>
      <c r="FJ20612" s="55">
        <v>130000</v>
      </c>
      <c r="FK20612" s="55" t="s">
        <v>1249</v>
      </c>
      <c r="FL20612" s="55">
        <v>0.5</v>
      </c>
    </row>
    <row r="20613" ht="14.25" customHeight="1" outlineLevel="1" spans="162:168">
      <c r="FF20613" s="55">
        <v>20606</v>
      </c>
      <c r="FG20613" s="55" t="s">
        <v>1250</v>
      </c>
      <c r="FH20613" s="55" t="s">
        <v>1607</v>
      </c>
      <c r="FI20613" s="55">
        <v>5</v>
      </c>
      <c r="FJ20613" s="55">
        <v>260000</v>
      </c>
      <c r="FK20613" s="55" t="s">
        <v>1249</v>
      </c>
      <c r="FL20613" s="55">
        <v>0.5</v>
      </c>
    </row>
    <row r="20614" ht="14.25" customHeight="1" outlineLevel="1" spans="162:168">
      <c r="FF20614" s="55">
        <v>20607</v>
      </c>
      <c r="FG20614" s="55" t="s">
        <v>1250</v>
      </c>
      <c r="FH20614" s="55" t="s">
        <v>1607</v>
      </c>
      <c r="FI20614" s="55">
        <v>5</v>
      </c>
      <c r="FJ20614" s="55">
        <v>400000</v>
      </c>
      <c r="FK20614" s="55" t="s">
        <v>1249</v>
      </c>
      <c r="FL20614" s="55">
        <v>0.5</v>
      </c>
    </row>
    <row r="20615" ht="14.25" customHeight="1" outlineLevel="1" spans="162:168">
      <c r="FF20615" s="55">
        <v>20608</v>
      </c>
      <c r="FG20615" s="55" t="s">
        <v>1250</v>
      </c>
      <c r="FH20615" s="55" t="s">
        <v>1607</v>
      </c>
      <c r="FI20615" s="55">
        <v>5</v>
      </c>
      <c r="FJ20615" s="55">
        <v>530000</v>
      </c>
      <c r="FK20615" s="55" t="s">
        <v>1249</v>
      </c>
      <c r="FL20615" s="55">
        <v>0.5</v>
      </c>
    </row>
    <row r="20616" ht="14.25" customHeight="1" outlineLevel="1" spans="162:168">
      <c r="FF20616" s="55">
        <v>20609</v>
      </c>
      <c r="FG20616" s="55" t="s">
        <v>1250</v>
      </c>
      <c r="FH20616" s="55" t="s">
        <v>1607</v>
      </c>
      <c r="FI20616" s="55">
        <v>5</v>
      </c>
      <c r="FJ20616" s="55">
        <v>540000</v>
      </c>
      <c r="FK20616" s="55" t="s">
        <v>1249</v>
      </c>
      <c r="FL20616" s="55">
        <v>0.5</v>
      </c>
    </row>
    <row r="20617" ht="14.25" customHeight="1" outlineLevel="1" spans="162:168">
      <c r="FF20617" s="55">
        <v>20610</v>
      </c>
      <c r="FG20617" s="55" t="s">
        <v>1250</v>
      </c>
      <c r="FH20617" s="55" t="s">
        <v>1607</v>
      </c>
      <c r="FI20617" s="55">
        <v>6</v>
      </c>
      <c r="FJ20617" s="55">
        <v>0</v>
      </c>
      <c r="FK20617" s="55" t="s">
        <v>1249</v>
      </c>
      <c r="FL20617" s="55">
        <v>0.5</v>
      </c>
    </row>
    <row r="20618" ht="14.25" customHeight="1" outlineLevel="1" spans="162:168">
      <c r="FF20618" s="55">
        <v>20611</v>
      </c>
      <c r="FG20618" s="55" t="s">
        <v>1250</v>
      </c>
      <c r="FH20618" s="55" t="s">
        <v>1607</v>
      </c>
      <c r="FI20618" s="55">
        <v>6</v>
      </c>
      <c r="FJ20618" s="55">
        <v>1000</v>
      </c>
      <c r="FK20618" s="55" t="s">
        <v>1249</v>
      </c>
      <c r="FL20618" s="55">
        <v>0.5</v>
      </c>
    </row>
    <row r="20619" ht="14.25" customHeight="1" outlineLevel="1" spans="162:168">
      <c r="FF20619" s="55">
        <v>20612</v>
      </c>
      <c r="FG20619" s="55" t="s">
        <v>1250</v>
      </c>
      <c r="FH20619" s="55" t="s">
        <v>1607</v>
      </c>
      <c r="FI20619" s="55">
        <v>6</v>
      </c>
      <c r="FJ20619" s="55">
        <v>2500</v>
      </c>
      <c r="FK20619" s="55" t="s">
        <v>1249</v>
      </c>
      <c r="FL20619" s="55">
        <v>0.5</v>
      </c>
    </row>
    <row r="20620" ht="14.25" customHeight="1" outlineLevel="1" spans="162:168">
      <c r="FF20620" s="55">
        <v>20613</v>
      </c>
      <c r="FG20620" s="55" t="s">
        <v>1250</v>
      </c>
      <c r="FH20620" s="55" t="s">
        <v>1607</v>
      </c>
      <c r="FI20620" s="55">
        <v>6</v>
      </c>
      <c r="FJ20620" s="55">
        <v>5000</v>
      </c>
      <c r="FK20620" s="55" t="s">
        <v>1249</v>
      </c>
      <c r="FL20620" s="55">
        <v>0.5</v>
      </c>
    </row>
    <row r="20621" ht="14.25" customHeight="1" outlineLevel="1" spans="162:168">
      <c r="FF20621" s="55">
        <v>20614</v>
      </c>
      <c r="FG20621" s="55" t="s">
        <v>1250</v>
      </c>
      <c r="FH20621" s="55" t="s">
        <v>1607</v>
      </c>
      <c r="FI20621" s="55">
        <v>6</v>
      </c>
      <c r="FJ20621" s="55">
        <v>10000</v>
      </c>
      <c r="FK20621" s="55" t="s">
        <v>1249</v>
      </c>
      <c r="FL20621" s="55">
        <v>0.5</v>
      </c>
    </row>
    <row r="20622" ht="14.25" customHeight="1" outlineLevel="1" spans="162:168">
      <c r="FF20622" s="55">
        <v>20615</v>
      </c>
      <c r="FG20622" s="55" t="s">
        <v>1250</v>
      </c>
      <c r="FH20622" s="55" t="s">
        <v>1607</v>
      </c>
      <c r="FI20622" s="55">
        <v>6</v>
      </c>
      <c r="FJ20622" s="55">
        <v>25000</v>
      </c>
      <c r="FK20622" s="55" t="s">
        <v>1249</v>
      </c>
      <c r="FL20622" s="55">
        <v>0.5</v>
      </c>
    </row>
    <row r="20623" ht="14.25" customHeight="1" outlineLevel="1" spans="162:168">
      <c r="FF20623" s="55">
        <v>20616</v>
      </c>
      <c r="FG20623" s="55" t="s">
        <v>1250</v>
      </c>
      <c r="FH20623" s="55" t="s">
        <v>1607</v>
      </c>
      <c r="FI20623" s="55">
        <v>6</v>
      </c>
      <c r="FJ20623" s="55">
        <v>50000</v>
      </c>
      <c r="FK20623" s="55" t="s">
        <v>1249</v>
      </c>
      <c r="FL20623" s="55">
        <v>0.5</v>
      </c>
    </row>
    <row r="20624" ht="14.25" customHeight="1" outlineLevel="1" spans="162:168">
      <c r="FF20624" s="55">
        <v>20617</v>
      </c>
      <c r="FG20624" s="55" t="s">
        <v>1250</v>
      </c>
      <c r="FH20624" s="55" t="s">
        <v>1607</v>
      </c>
      <c r="FI20624" s="55">
        <v>6</v>
      </c>
      <c r="FJ20624" s="55">
        <v>80000</v>
      </c>
      <c r="FK20624" s="55" t="s">
        <v>1249</v>
      </c>
      <c r="FL20624" s="55">
        <v>0.5</v>
      </c>
    </row>
    <row r="20625" ht="14.25" customHeight="1" outlineLevel="1" spans="162:168">
      <c r="FF20625" s="55">
        <v>20618</v>
      </c>
      <c r="FG20625" s="55" t="s">
        <v>1250</v>
      </c>
      <c r="FH20625" s="55" t="s">
        <v>1607</v>
      </c>
      <c r="FI20625" s="55">
        <v>6</v>
      </c>
      <c r="FJ20625" s="55">
        <v>130000</v>
      </c>
      <c r="FK20625" s="55" t="s">
        <v>1249</v>
      </c>
      <c r="FL20625" s="55">
        <v>0.5</v>
      </c>
    </row>
    <row r="20626" ht="14.25" customHeight="1" outlineLevel="1" spans="162:168">
      <c r="FF20626" s="55">
        <v>20619</v>
      </c>
      <c r="FG20626" s="55" t="s">
        <v>1250</v>
      </c>
      <c r="FH20626" s="55" t="s">
        <v>1607</v>
      </c>
      <c r="FI20626" s="55">
        <v>6</v>
      </c>
      <c r="FJ20626" s="55">
        <v>260000</v>
      </c>
      <c r="FK20626" s="55" t="s">
        <v>1249</v>
      </c>
      <c r="FL20626" s="55">
        <v>0.5</v>
      </c>
    </row>
    <row r="20627" ht="14.25" customHeight="1" outlineLevel="1" spans="162:168">
      <c r="FF20627" s="55">
        <v>20620</v>
      </c>
      <c r="FG20627" s="55" t="s">
        <v>1250</v>
      </c>
      <c r="FH20627" s="55" t="s">
        <v>1607</v>
      </c>
      <c r="FI20627" s="55">
        <v>6</v>
      </c>
      <c r="FJ20627" s="55">
        <v>400000</v>
      </c>
      <c r="FK20627" s="55" t="s">
        <v>1249</v>
      </c>
      <c r="FL20627" s="55">
        <v>0.5</v>
      </c>
    </row>
    <row r="20628" ht="14.25" customHeight="1" outlineLevel="1" spans="162:168">
      <c r="FF20628" s="55">
        <v>20621</v>
      </c>
      <c r="FG20628" s="55" t="s">
        <v>1250</v>
      </c>
      <c r="FH20628" s="55" t="s">
        <v>1607</v>
      </c>
      <c r="FI20628" s="55">
        <v>6</v>
      </c>
      <c r="FJ20628" s="55">
        <v>530000</v>
      </c>
      <c r="FK20628" s="55" t="s">
        <v>1249</v>
      </c>
      <c r="FL20628" s="55">
        <v>0.5</v>
      </c>
    </row>
    <row r="20629" ht="14.25" customHeight="1" outlineLevel="1" spans="162:168">
      <c r="FF20629" s="55">
        <v>20622</v>
      </c>
      <c r="FG20629" s="55" t="s">
        <v>1250</v>
      </c>
      <c r="FH20629" s="55" t="s">
        <v>1607</v>
      </c>
      <c r="FI20629" s="55">
        <v>6</v>
      </c>
      <c r="FJ20629" s="55">
        <v>540000</v>
      </c>
      <c r="FK20629" s="55" t="s">
        <v>1249</v>
      </c>
      <c r="FL20629" s="55">
        <v>0.5</v>
      </c>
    </row>
    <row r="20630" ht="14.25" customHeight="1" outlineLevel="1" spans="162:168">
      <c r="FF20630" s="55">
        <v>20623</v>
      </c>
      <c r="FG20630" s="55" t="s">
        <v>1250</v>
      </c>
      <c r="FH20630" s="55" t="s">
        <v>2048</v>
      </c>
      <c r="FI20630" s="55">
        <v>1</v>
      </c>
      <c r="FJ20630" s="55">
        <v>0</v>
      </c>
      <c r="FK20630" s="55" t="s">
        <v>1249</v>
      </c>
      <c r="FL20630" s="55">
        <v>0.5</v>
      </c>
    </row>
    <row r="20631" ht="14.25" customHeight="1" outlineLevel="1" spans="162:168">
      <c r="FF20631" s="55">
        <v>20624</v>
      </c>
      <c r="FG20631" s="55" t="s">
        <v>1250</v>
      </c>
      <c r="FH20631" s="55" t="s">
        <v>2048</v>
      </c>
      <c r="FI20631" s="55">
        <v>1</v>
      </c>
      <c r="FJ20631" s="55">
        <v>1000</v>
      </c>
      <c r="FK20631" s="55" t="s">
        <v>1249</v>
      </c>
      <c r="FL20631" s="55">
        <v>0.5</v>
      </c>
    </row>
    <row r="20632" ht="14.25" customHeight="1" outlineLevel="1" spans="162:168">
      <c r="FF20632" s="55">
        <v>20625</v>
      </c>
      <c r="FG20632" s="55" t="s">
        <v>1250</v>
      </c>
      <c r="FH20632" s="55" t="s">
        <v>2048</v>
      </c>
      <c r="FI20632" s="55">
        <v>1</v>
      </c>
      <c r="FJ20632" s="55">
        <v>2500</v>
      </c>
      <c r="FK20632" s="55" t="s">
        <v>1249</v>
      </c>
      <c r="FL20632" s="55">
        <v>0.5</v>
      </c>
    </row>
    <row r="20633" ht="14.25" customHeight="1" outlineLevel="1" spans="162:168">
      <c r="FF20633" s="55">
        <v>20626</v>
      </c>
      <c r="FG20633" s="55" t="s">
        <v>1250</v>
      </c>
      <c r="FH20633" s="55" t="s">
        <v>2048</v>
      </c>
      <c r="FI20633" s="55">
        <v>1</v>
      </c>
      <c r="FJ20633" s="55">
        <v>5000</v>
      </c>
      <c r="FK20633" s="55" t="s">
        <v>1249</v>
      </c>
      <c r="FL20633" s="55">
        <v>0.5</v>
      </c>
    </row>
    <row r="20634" ht="14.25" customHeight="1" outlineLevel="1" spans="162:168">
      <c r="FF20634" s="55">
        <v>20627</v>
      </c>
      <c r="FG20634" s="55" t="s">
        <v>1250</v>
      </c>
      <c r="FH20634" s="55" t="s">
        <v>2048</v>
      </c>
      <c r="FI20634" s="55">
        <v>1</v>
      </c>
      <c r="FJ20634" s="55">
        <v>10000</v>
      </c>
      <c r="FK20634" s="55" t="s">
        <v>1249</v>
      </c>
      <c r="FL20634" s="55">
        <v>0.5</v>
      </c>
    </row>
    <row r="20635" ht="14.25" customHeight="1" outlineLevel="1" spans="162:168">
      <c r="FF20635" s="55">
        <v>20628</v>
      </c>
      <c r="FG20635" s="55" t="s">
        <v>1250</v>
      </c>
      <c r="FH20635" s="55" t="s">
        <v>2048</v>
      </c>
      <c r="FI20635" s="55">
        <v>1</v>
      </c>
      <c r="FJ20635" s="55">
        <v>25000</v>
      </c>
      <c r="FK20635" s="55" t="s">
        <v>1249</v>
      </c>
      <c r="FL20635" s="55">
        <v>0.5</v>
      </c>
    </row>
    <row r="20636" ht="14.25" customHeight="1" outlineLevel="1" spans="162:168">
      <c r="FF20636" s="55">
        <v>20629</v>
      </c>
      <c r="FG20636" s="55" t="s">
        <v>1250</v>
      </c>
      <c r="FH20636" s="55" t="s">
        <v>2048</v>
      </c>
      <c r="FI20636" s="55">
        <v>1</v>
      </c>
      <c r="FJ20636" s="55">
        <v>50000</v>
      </c>
      <c r="FK20636" s="55" t="s">
        <v>1249</v>
      </c>
      <c r="FL20636" s="55">
        <v>0.5</v>
      </c>
    </row>
    <row r="20637" ht="14.25" customHeight="1" outlineLevel="1" spans="162:168">
      <c r="FF20637" s="55">
        <v>20630</v>
      </c>
      <c r="FG20637" s="55" t="s">
        <v>1250</v>
      </c>
      <c r="FH20637" s="55" t="s">
        <v>2048</v>
      </c>
      <c r="FI20637" s="55">
        <v>1</v>
      </c>
      <c r="FJ20637" s="55">
        <v>80000</v>
      </c>
      <c r="FK20637" s="55" t="s">
        <v>1249</v>
      </c>
      <c r="FL20637" s="55">
        <v>0.5</v>
      </c>
    </row>
    <row r="20638" ht="14.25" customHeight="1" outlineLevel="1" spans="162:168">
      <c r="FF20638" s="55">
        <v>20631</v>
      </c>
      <c r="FG20638" s="55" t="s">
        <v>1250</v>
      </c>
      <c r="FH20638" s="55" t="s">
        <v>2048</v>
      </c>
      <c r="FI20638" s="55">
        <v>1</v>
      </c>
      <c r="FJ20638" s="55">
        <v>130000</v>
      </c>
      <c r="FK20638" s="55" t="s">
        <v>1249</v>
      </c>
      <c r="FL20638" s="55">
        <v>0.5</v>
      </c>
    </row>
    <row r="20639" ht="14.25" customHeight="1" outlineLevel="1" spans="162:168">
      <c r="FF20639" s="55">
        <v>20632</v>
      </c>
      <c r="FG20639" s="55" t="s">
        <v>1250</v>
      </c>
      <c r="FH20639" s="55" t="s">
        <v>2048</v>
      </c>
      <c r="FI20639" s="55">
        <v>1</v>
      </c>
      <c r="FJ20639" s="55">
        <v>260000</v>
      </c>
      <c r="FK20639" s="55" t="s">
        <v>1249</v>
      </c>
      <c r="FL20639" s="55">
        <v>0.5</v>
      </c>
    </row>
    <row r="20640" ht="14.25" customHeight="1" outlineLevel="1" spans="162:168">
      <c r="FF20640" s="55">
        <v>20633</v>
      </c>
      <c r="FG20640" s="55" t="s">
        <v>1250</v>
      </c>
      <c r="FH20640" s="55" t="s">
        <v>2048</v>
      </c>
      <c r="FI20640" s="55">
        <v>1</v>
      </c>
      <c r="FJ20640" s="55">
        <v>400000</v>
      </c>
      <c r="FK20640" s="55" t="s">
        <v>1249</v>
      </c>
      <c r="FL20640" s="55">
        <v>0.5</v>
      </c>
    </row>
    <row r="20641" ht="14.25" customHeight="1" outlineLevel="1" spans="162:168">
      <c r="FF20641" s="55">
        <v>20634</v>
      </c>
      <c r="FG20641" s="55" t="s">
        <v>1250</v>
      </c>
      <c r="FH20641" s="55" t="s">
        <v>2048</v>
      </c>
      <c r="FI20641" s="55">
        <v>1</v>
      </c>
      <c r="FJ20641" s="55">
        <v>530000</v>
      </c>
      <c r="FK20641" s="55" t="s">
        <v>1249</v>
      </c>
      <c r="FL20641" s="55">
        <v>0.5</v>
      </c>
    </row>
    <row r="20642" ht="14.25" customHeight="1" outlineLevel="1" spans="162:168">
      <c r="FF20642" s="55">
        <v>20635</v>
      </c>
      <c r="FG20642" s="55" t="s">
        <v>1250</v>
      </c>
      <c r="FH20642" s="55" t="s">
        <v>2048</v>
      </c>
      <c r="FI20642" s="55">
        <v>1</v>
      </c>
      <c r="FJ20642" s="55">
        <v>540000</v>
      </c>
      <c r="FK20642" s="55" t="s">
        <v>1249</v>
      </c>
      <c r="FL20642" s="55">
        <v>0.5</v>
      </c>
    </row>
    <row r="20643" ht="14.25" customHeight="1" outlineLevel="1" spans="162:168">
      <c r="FF20643" s="55">
        <v>20636</v>
      </c>
      <c r="FG20643" s="55" t="s">
        <v>1250</v>
      </c>
      <c r="FH20643" s="55" t="s">
        <v>2048</v>
      </c>
      <c r="FI20643" s="55">
        <v>10</v>
      </c>
      <c r="FJ20643" s="55">
        <v>0</v>
      </c>
      <c r="FK20643" s="55" t="s">
        <v>1249</v>
      </c>
      <c r="FL20643" s="55">
        <v>0.45</v>
      </c>
    </row>
    <row r="20644" ht="14.25" customHeight="1" outlineLevel="1" spans="162:168">
      <c r="FF20644" s="55">
        <v>20637</v>
      </c>
      <c r="FG20644" s="55" t="s">
        <v>1250</v>
      </c>
      <c r="FH20644" s="55" t="s">
        <v>2048</v>
      </c>
      <c r="FI20644" s="55">
        <v>10</v>
      </c>
      <c r="FJ20644" s="55">
        <v>1000</v>
      </c>
      <c r="FK20644" s="55" t="s">
        <v>1249</v>
      </c>
      <c r="FL20644" s="55">
        <v>0.4</v>
      </c>
    </row>
    <row r="20645" ht="14.25" customHeight="1" outlineLevel="1" spans="162:168">
      <c r="FF20645" s="55">
        <v>20638</v>
      </c>
      <c r="FG20645" s="55" t="s">
        <v>1250</v>
      </c>
      <c r="FH20645" s="55" t="s">
        <v>2048</v>
      </c>
      <c r="FI20645" s="55">
        <v>10</v>
      </c>
      <c r="FJ20645" s="55">
        <v>2500</v>
      </c>
      <c r="FK20645" s="55" t="s">
        <v>1249</v>
      </c>
      <c r="FL20645" s="55">
        <v>0.35</v>
      </c>
    </row>
    <row r="20646" ht="14.25" customHeight="1" outlineLevel="1" spans="162:168">
      <c r="FF20646" s="55">
        <v>20639</v>
      </c>
      <c r="FG20646" s="55" t="s">
        <v>1250</v>
      </c>
      <c r="FH20646" s="55" t="s">
        <v>2048</v>
      </c>
      <c r="FI20646" s="55">
        <v>10</v>
      </c>
      <c r="FJ20646" s="55">
        <v>5000</v>
      </c>
      <c r="FK20646" s="55" t="s">
        <v>1249</v>
      </c>
      <c r="FL20646" s="55">
        <v>0.3</v>
      </c>
    </row>
    <row r="20647" ht="14.25" customHeight="1" outlineLevel="1" spans="162:168">
      <c r="FF20647" s="55">
        <v>20640</v>
      </c>
      <c r="FG20647" s="55" t="s">
        <v>1250</v>
      </c>
      <c r="FH20647" s="55" t="s">
        <v>2048</v>
      </c>
      <c r="FI20647" s="55">
        <v>10</v>
      </c>
      <c r="FJ20647" s="55">
        <v>10000</v>
      </c>
      <c r="FK20647" s="55" t="s">
        <v>1249</v>
      </c>
      <c r="FL20647" s="55">
        <v>0.3</v>
      </c>
    </row>
    <row r="20648" ht="14.25" customHeight="1" outlineLevel="1" spans="162:168">
      <c r="FF20648" s="55">
        <v>20641</v>
      </c>
      <c r="FG20648" s="55" t="s">
        <v>1250</v>
      </c>
      <c r="FH20648" s="55" t="s">
        <v>2048</v>
      </c>
      <c r="FI20648" s="55">
        <v>10</v>
      </c>
      <c r="FJ20648" s="55">
        <v>25000</v>
      </c>
      <c r="FK20648" s="55" t="s">
        <v>1249</v>
      </c>
      <c r="FL20648" s="55">
        <v>0.3</v>
      </c>
    </row>
    <row r="20649" ht="14.25" customHeight="1" outlineLevel="1" spans="162:168">
      <c r="FF20649" s="55">
        <v>20642</v>
      </c>
      <c r="FG20649" s="55" t="s">
        <v>1250</v>
      </c>
      <c r="FH20649" s="55" t="s">
        <v>2048</v>
      </c>
      <c r="FI20649" s="55">
        <v>10</v>
      </c>
      <c r="FJ20649" s="55">
        <v>50000</v>
      </c>
      <c r="FK20649" s="55" t="s">
        <v>1249</v>
      </c>
      <c r="FL20649" s="55">
        <v>0.3</v>
      </c>
    </row>
    <row r="20650" ht="14.25" customHeight="1" outlineLevel="1" spans="162:168">
      <c r="FF20650" s="55">
        <v>20643</v>
      </c>
      <c r="FG20650" s="55" t="s">
        <v>1250</v>
      </c>
      <c r="FH20650" s="55" t="s">
        <v>2048</v>
      </c>
      <c r="FI20650" s="55">
        <v>10</v>
      </c>
      <c r="FJ20650" s="55">
        <v>80000</v>
      </c>
      <c r="FK20650" s="55" t="s">
        <v>1249</v>
      </c>
      <c r="FL20650" s="55">
        <v>0.3</v>
      </c>
    </row>
    <row r="20651" ht="14.25" customHeight="1" outlineLevel="1" spans="162:168">
      <c r="FF20651" s="55">
        <v>20644</v>
      </c>
      <c r="FG20651" s="55" t="s">
        <v>1250</v>
      </c>
      <c r="FH20651" s="55" t="s">
        <v>2048</v>
      </c>
      <c r="FI20651" s="55">
        <v>10</v>
      </c>
      <c r="FJ20651" s="55">
        <v>130000</v>
      </c>
      <c r="FK20651" s="55" t="s">
        <v>1249</v>
      </c>
      <c r="FL20651" s="55">
        <v>0.3</v>
      </c>
    </row>
    <row r="20652" ht="14.25" customHeight="1" outlineLevel="1" spans="162:168">
      <c r="FF20652" s="55">
        <v>20645</v>
      </c>
      <c r="FG20652" s="55" t="s">
        <v>1250</v>
      </c>
      <c r="FH20652" s="55" t="s">
        <v>2048</v>
      </c>
      <c r="FI20652" s="55">
        <v>10</v>
      </c>
      <c r="FJ20652" s="55">
        <v>260000</v>
      </c>
      <c r="FK20652" s="55" t="s">
        <v>1249</v>
      </c>
      <c r="FL20652" s="55">
        <v>0.3</v>
      </c>
    </row>
    <row r="20653" ht="14.25" customHeight="1" outlineLevel="1" spans="162:168">
      <c r="FF20653" s="55">
        <v>20646</v>
      </c>
      <c r="FG20653" s="55" t="s">
        <v>1250</v>
      </c>
      <c r="FH20653" s="55" t="s">
        <v>2048</v>
      </c>
      <c r="FI20653" s="55">
        <v>10</v>
      </c>
      <c r="FJ20653" s="55">
        <v>400000</v>
      </c>
      <c r="FK20653" s="55" t="s">
        <v>1249</v>
      </c>
      <c r="FL20653" s="55">
        <v>0.3</v>
      </c>
    </row>
    <row r="20654" ht="14.25" customHeight="1" outlineLevel="1" spans="162:168">
      <c r="FF20654" s="55">
        <v>20647</v>
      </c>
      <c r="FG20654" s="55" t="s">
        <v>1250</v>
      </c>
      <c r="FH20654" s="55" t="s">
        <v>2048</v>
      </c>
      <c r="FI20654" s="55">
        <v>10</v>
      </c>
      <c r="FJ20654" s="55">
        <v>530000</v>
      </c>
      <c r="FK20654" s="55" t="s">
        <v>1249</v>
      </c>
      <c r="FL20654" s="55">
        <v>0.3</v>
      </c>
    </row>
    <row r="20655" ht="14.25" customHeight="1" outlineLevel="1" spans="162:168">
      <c r="FF20655" s="55">
        <v>20648</v>
      </c>
      <c r="FG20655" s="55" t="s">
        <v>1250</v>
      </c>
      <c r="FH20655" s="55" t="s">
        <v>2048</v>
      </c>
      <c r="FI20655" s="55">
        <v>10</v>
      </c>
      <c r="FJ20655" s="55">
        <v>540000</v>
      </c>
      <c r="FK20655" s="55" t="s">
        <v>1249</v>
      </c>
      <c r="FL20655" s="55">
        <v>0.3</v>
      </c>
    </row>
    <row r="20656" ht="14.25" customHeight="1" outlineLevel="1" spans="162:168">
      <c r="FF20656" s="55">
        <v>20649</v>
      </c>
      <c r="FG20656" s="55" t="s">
        <v>1250</v>
      </c>
      <c r="FH20656" s="55" t="s">
        <v>2048</v>
      </c>
      <c r="FI20656" s="55">
        <v>11</v>
      </c>
      <c r="FJ20656" s="55">
        <v>0</v>
      </c>
      <c r="FK20656" s="55" t="s">
        <v>1249</v>
      </c>
      <c r="FL20656" s="55">
        <v>0.5</v>
      </c>
    </row>
    <row r="20657" ht="14.25" customHeight="1" outlineLevel="1" spans="162:168">
      <c r="FF20657" s="55">
        <v>20650</v>
      </c>
      <c r="FG20657" s="55" t="s">
        <v>1250</v>
      </c>
      <c r="FH20657" s="55" t="s">
        <v>2048</v>
      </c>
      <c r="FI20657" s="55">
        <v>11</v>
      </c>
      <c r="FJ20657" s="55">
        <v>1000</v>
      </c>
      <c r="FK20657" s="55" t="s">
        <v>1249</v>
      </c>
      <c r="FL20657" s="55">
        <v>0.5</v>
      </c>
    </row>
    <row r="20658" ht="14.25" customHeight="1" outlineLevel="1" spans="162:168">
      <c r="FF20658" s="55">
        <v>20651</v>
      </c>
      <c r="FG20658" s="55" t="s">
        <v>1250</v>
      </c>
      <c r="FH20658" s="55" t="s">
        <v>2048</v>
      </c>
      <c r="FI20658" s="55">
        <v>11</v>
      </c>
      <c r="FJ20658" s="55">
        <v>2500</v>
      </c>
      <c r="FK20658" s="55" t="s">
        <v>1249</v>
      </c>
      <c r="FL20658" s="55">
        <v>0.5</v>
      </c>
    </row>
    <row r="20659" ht="14.25" customHeight="1" outlineLevel="1" spans="162:168">
      <c r="FF20659" s="55">
        <v>20652</v>
      </c>
      <c r="FG20659" s="55" t="s">
        <v>1250</v>
      </c>
      <c r="FH20659" s="55" t="s">
        <v>2048</v>
      </c>
      <c r="FI20659" s="55">
        <v>11</v>
      </c>
      <c r="FJ20659" s="55">
        <v>5000</v>
      </c>
      <c r="FK20659" s="55" t="s">
        <v>1249</v>
      </c>
      <c r="FL20659" s="55">
        <v>0.5</v>
      </c>
    </row>
    <row r="20660" ht="14.25" customHeight="1" outlineLevel="1" spans="162:168">
      <c r="FF20660" s="55">
        <v>20653</v>
      </c>
      <c r="FG20660" s="55" t="s">
        <v>1250</v>
      </c>
      <c r="FH20660" s="55" t="s">
        <v>2048</v>
      </c>
      <c r="FI20660" s="55">
        <v>11</v>
      </c>
      <c r="FJ20660" s="55">
        <v>10000</v>
      </c>
      <c r="FK20660" s="55" t="s">
        <v>1249</v>
      </c>
      <c r="FL20660" s="55">
        <v>0.5</v>
      </c>
    </row>
    <row r="20661" ht="14.25" customHeight="1" outlineLevel="1" spans="162:168">
      <c r="FF20661" s="55">
        <v>20654</v>
      </c>
      <c r="FG20661" s="55" t="s">
        <v>1250</v>
      </c>
      <c r="FH20661" s="55" t="s">
        <v>2048</v>
      </c>
      <c r="FI20661" s="55">
        <v>11</v>
      </c>
      <c r="FJ20661" s="55">
        <v>25000</v>
      </c>
      <c r="FK20661" s="55" t="s">
        <v>1249</v>
      </c>
      <c r="FL20661" s="55">
        <v>0.5</v>
      </c>
    </row>
    <row r="20662" ht="14.25" customHeight="1" outlineLevel="1" spans="162:168">
      <c r="FF20662" s="55">
        <v>20655</v>
      </c>
      <c r="FG20662" s="55" t="s">
        <v>1250</v>
      </c>
      <c r="FH20662" s="55" t="s">
        <v>2048</v>
      </c>
      <c r="FI20662" s="55">
        <v>11</v>
      </c>
      <c r="FJ20662" s="55">
        <v>50000</v>
      </c>
      <c r="FK20662" s="55" t="s">
        <v>1249</v>
      </c>
      <c r="FL20662" s="55">
        <v>0.5</v>
      </c>
    </row>
    <row r="20663" ht="14.25" customHeight="1" outlineLevel="1" spans="162:168">
      <c r="FF20663" s="55">
        <v>20656</v>
      </c>
      <c r="FG20663" s="55" t="s">
        <v>1250</v>
      </c>
      <c r="FH20663" s="55" t="s">
        <v>2048</v>
      </c>
      <c r="FI20663" s="55">
        <v>11</v>
      </c>
      <c r="FJ20663" s="55">
        <v>80000</v>
      </c>
      <c r="FK20663" s="55" t="s">
        <v>1249</v>
      </c>
      <c r="FL20663" s="55">
        <v>0.5</v>
      </c>
    </row>
    <row r="20664" ht="14.25" customHeight="1" outlineLevel="1" spans="162:168">
      <c r="FF20664" s="55">
        <v>20657</v>
      </c>
      <c r="FG20664" s="55" t="s">
        <v>1250</v>
      </c>
      <c r="FH20664" s="55" t="s">
        <v>2048</v>
      </c>
      <c r="FI20664" s="55">
        <v>11</v>
      </c>
      <c r="FJ20664" s="55">
        <v>130000</v>
      </c>
      <c r="FK20664" s="55" t="s">
        <v>1249</v>
      </c>
      <c r="FL20664" s="55">
        <v>0.5</v>
      </c>
    </row>
    <row r="20665" ht="14.25" customHeight="1" outlineLevel="1" spans="162:168">
      <c r="FF20665" s="55">
        <v>20658</v>
      </c>
      <c r="FG20665" s="55" t="s">
        <v>1250</v>
      </c>
      <c r="FH20665" s="55" t="s">
        <v>2048</v>
      </c>
      <c r="FI20665" s="55">
        <v>11</v>
      </c>
      <c r="FJ20665" s="55">
        <v>260000</v>
      </c>
      <c r="FK20665" s="55" t="s">
        <v>1249</v>
      </c>
      <c r="FL20665" s="55">
        <v>0.5</v>
      </c>
    </row>
    <row r="20666" ht="14.25" customHeight="1" outlineLevel="1" spans="162:168">
      <c r="FF20666" s="55">
        <v>20659</v>
      </c>
      <c r="FG20666" s="55" t="s">
        <v>1250</v>
      </c>
      <c r="FH20666" s="55" t="s">
        <v>2048</v>
      </c>
      <c r="FI20666" s="55">
        <v>11</v>
      </c>
      <c r="FJ20666" s="55">
        <v>400000</v>
      </c>
      <c r="FK20666" s="55" t="s">
        <v>1249</v>
      </c>
      <c r="FL20666" s="55">
        <v>0.5</v>
      </c>
    </row>
    <row r="20667" ht="14.25" customHeight="1" outlineLevel="1" spans="162:168">
      <c r="FF20667" s="55">
        <v>20660</v>
      </c>
      <c r="FG20667" s="55" t="s">
        <v>1250</v>
      </c>
      <c r="FH20667" s="55" t="s">
        <v>2048</v>
      </c>
      <c r="FI20667" s="55">
        <v>11</v>
      </c>
      <c r="FJ20667" s="55">
        <v>530000</v>
      </c>
      <c r="FK20667" s="55" t="s">
        <v>1249</v>
      </c>
      <c r="FL20667" s="55">
        <v>0.5</v>
      </c>
    </row>
    <row r="20668" ht="14.25" customHeight="1" outlineLevel="1" spans="162:168">
      <c r="FF20668" s="55">
        <v>20661</v>
      </c>
      <c r="FG20668" s="55" t="s">
        <v>1250</v>
      </c>
      <c r="FH20668" s="55" t="s">
        <v>2048</v>
      </c>
      <c r="FI20668" s="55">
        <v>11</v>
      </c>
      <c r="FJ20668" s="55">
        <v>540000</v>
      </c>
      <c r="FK20668" s="55" t="s">
        <v>1249</v>
      </c>
      <c r="FL20668" s="55">
        <v>0.5</v>
      </c>
    </row>
    <row r="20669" ht="14.25" customHeight="1" outlineLevel="1" spans="162:168">
      <c r="FF20669" s="55">
        <v>20662</v>
      </c>
      <c r="FG20669" s="55" t="s">
        <v>1250</v>
      </c>
      <c r="FH20669" s="55" t="s">
        <v>2048</v>
      </c>
      <c r="FI20669" s="55">
        <v>12</v>
      </c>
      <c r="FJ20669" s="55">
        <v>0</v>
      </c>
      <c r="FK20669" s="55" t="s">
        <v>1249</v>
      </c>
      <c r="FL20669" s="55">
        <v>0.5</v>
      </c>
    </row>
    <row r="20670" ht="14.25" customHeight="1" outlineLevel="1" spans="162:168">
      <c r="FF20670" s="55">
        <v>20663</v>
      </c>
      <c r="FG20670" s="55" t="s">
        <v>1250</v>
      </c>
      <c r="FH20670" s="55" t="s">
        <v>2048</v>
      </c>
      <c r="FI20670" s="55">
        <v>12</v>
      </c>
      <c r="FJ20670" s="55">
        <v>1000</v>
      </c>
      <c r="FK20670" s="55" t="s">
        <v>1249</v>
      </c>
      <c r="FL20670" s="55">
        <v>0.5</v>
      </c>
    </row>
    <row r="20671" ht="14.25" customHeight="1" outlineLevel="1" spans="162:168">
      <c r="FF20671" s="55">
        <v>20664</v>
      </c>
      <c r="FG20671" s="55" t="s">
        <v>1250</v>
      </c>
      <c r="FH20671" s="55" t="s">
        <v>2048</v>
      </c>
      <c r="FI20671" s="55">
        <v>12</v>
      </c>
      <c r="FJ20671" s="55">
        <v>2500</v>
      </c>
      <c r="FK20671" s="55" t="s">
        <v>1249</v>
      </c>
      <c r="FL20671" s="55">
        <v>0.5</v>
      </c>
    </row>
    <row r="20672" ht="14.25" customHeight="1" outlineLevel="1" spans="162:168">
      <c r="FF20672" s="55">
        <v>20665</v>
      </c>
      <c r="FG20672" s="55" t="s">
        <v>1250</v>
      </c>
      <c r="FH20672" s="55" t="s">
        <v>2048</v>
      </c>
      <c r="FI20672" s="55">
        <v>12</v>
      </c>
      <c r="FJ20672" s="55">
        <v>10000</v>
      </c>
      <c r="FK20672" s="55" t="s">
        <v>1249</v>
      </c>
      <c r="FL20672" s="55">
        <v>0.5</v>
      </c>
    </row>
    <row r="20673" ht="14.25" customHeight="1" outlineLevel="1" spans="162:168">
      <c r="FF20673" s="55">
        <v>20666</v>
      </c>
      <c r="FG20673" s="55" t="s">
        <v>1250</v>
      </c>
      <c r="FH20673" s="55" t="s">
        <v>2048</v>
      </c>
      <c r="FI20673" s="55">
        <v>12</v>
      </c>
      <c r="FJ20673" s="55">
        <v>25000</v>
      </c>
      <c r="FK20673" s="55" t="s">
        <v>1249</v>
      </c>
      <c r="FL20673" s="55">
        <v>0.5</v>
      </c>
    </row>
    <row r="20674" ht="14.25" customHeight="1" outlineLevel="1" spans="162:168">
      <c r="FF20674" s="55">
        <v>20667</v>
      </c>
      <c r="FG20674" s="55" t="s">
        <v>1250</v>
      </c>
      <c r="FH20674" s="55" t="s">
        <v>2048</v>
      </c>
      <c r="FI20674" s="55">
        <v>12</v>
      </c>
      <c r="FJ20674" s="55">
        <v>50000</v>
      </c>
      <c r="FK20674" s="55" t="s">
        <v>1249</v>
      </c>
      <c r="FL20674" s="55">
        <v>0.5</v>
      </c>
    </row>
    <row r="20675" ht="14.25" customHeight="1" outlineLevel="1" spans="162:168">
      <c r="FF20675" s="55">
        <v>20668</v>
      </c>
      <c r="FG20675" s="55" t="s">
        <v>1250</v>
      </c>
      <c r="FH20675" s="55" t="s">
        <v>2048</v>
      </c>
      <c r="FI20675" s="55">
        <v>12</v>
      </c>
      <c r="FJ20675" s="55">
        <v>80000</v>
      </c>
      <c r="FK20675" s="55" t="s">
        <v>1249</v>
      </c>
      <c r="FL20675" s="55">
        <v>0.5</v>
      </c>
    </row>
    <row r="20676" ht="14.25" customHeight="1" outlineLevel="1" spans="162:168">
      <c r="FF20676" s="55">
        <v>20669</v>
      </c>
      <c r="FG20676" s="55" t="s">
        <v>1250</v>
      </c>
      <c r="FH20676" s="55" t="s">
        <v>2048</v>
      </c>
      <c r="FI20676" s="55">
        <v>12</v>
      </c>
      <c r="FJ20676" s="55">
        <v>130000</v>
      </c>
      <c r="FK20676" s="55" t="s">
        <v>1249</v>
      </c>
      <c r="FL20676" s="55">
        <v>0.5</v>
      </c>
    </row>
    <row r="20677" ht="14.25" customHeight="1" outlineLevel="1" spans="162:168">
      <c r="FF20677" s="55">
        <v>20670</v>
      </c>
      <c r="FG20677" s="55" t="s">
        <v>1250</v>
      </c>
      <c r="FH20677" s="55" t="s">
        <v>2048</v>
      </c>
      <c r="FI20677" s="55">
        <v>12</v>
      </c>
      <c r="FJ20677" s="55">
        <v>260000</v>
      </c>
      <c r="FK20677" s="55" t="s">
        <v>1249</v>
      </c>
      <c r="FL20677" s="55">
        <v>0.5</v>
      </c>
    </row>
    <row r="20678" ht="14.25" customHeight="1" outlineLevel="1" spans="162:168">
      <c r="FF20678" s="55">
        <v>20671</v>
      </c>
      <c r="FG20678" s="55" t="s">
        <v>1250</v>
      </c>
      <c r="FH20678" s="55" t="s">
        <v>2048</v>
      </c>
      <c r="FI20678" s="55">
        <v>12</v>
      </c>
      <c r="FJ20678" s="55">
        <v>400000</v>
      </c>
      <c r="FK20678" s="55" t="s">
        <v>1249</v>
      </c>
      <c r="FL20678" s="55">
        <v>0.5</v>
      </c>
    </row>
    <row r="20679" ht="14.25" customHeight="1" outlineLevel="1" spans="162:168">
      <c r="FF20679" s="55">
        <v>20672</v>
      </c>
      <c r="FG20679" s="55" t="s">
        <v>1250</v>
      </c>
      <c r="FH20679" s="55" t="s">
        <v>2048</v>
      </c>
      <c r="FI20679" s="55">
        <v>12</v>
      </c>
      <c r="FJ20679" s="55">
        <v>530000</v>
      </c>
      <c r="FK20679" s="55" t="s">
        <v>1249</v>
      </c>
      <c r="FL20679" s="55">
        <v>0.5</v>
      </c>
    </row>
    <row r="20680" ht="14.25" customHeight="1" outlineLevel="1" spans="162:168">
      <c r="FF20680" s="55">
        <v>20673</v>
      </c>
      <c r="FG20680" s="55" t="s">
        <v>1250</v>
      </c>
      <c r="FH20680" s="55" t="s">
        <v>2048</v>
      </c>
      <c r="FI20680" s="55">
        <v>12</v>
      </c>
      <c r="FJ20680" s="55">
        <v>540000</v>
      </c>
      <c r="FK20680" s="55" t="s">
        <v>1249</v>
      </c>
      <c r="FL20680" s="55">
        <v>0.5</v>
      </c>
    </row>
    <row r="20681" ht="14.25" customHeight="1" outlineLevel="1" spans="162:168">
      <c r="FF20681" s="55">
        <v>20674</v>
      </c>
      <c r="FG20681" s="55" t="s">
        <v>1250</v>
      </c>
      <c r="FH20681" s="55" t="s">
        <v>2048</v>
      </c>
      <c r="FI20681" s="55">
        <v>2</v>
      </c>
      <c r="FJ20681" s="55">
        <v>0</v>
      </c>
      <c r="FK20681" s="55" t="s">
        <v>1249</v>
      </c>
      <c r="FL20681" s="55">
        <v>0.5</v>
      </c>
    </row>
    <row r="20682" ht="14.25" customHeight="1" outlineLevel="1" spans="162:168">
      <c r="FF20682" s="55">
        <v>20675</v>
      </c>
      <c r="FG20682" s="55" t="s">
        <v>1250</v>
      </c>
      <c r="FH20682" s="55" t="s">
        <v>2048</v>
      </c>
      <c r="FI20682" s="55">
        <v>2</v>
      </c>
      <c r="FJ20682" s="55">
        <v>1000</v>
      </c>
      <c r="FK20682" s="55" t="s">
        <v>1249</v>
      </c>
      <c r="FL20682" s="55">
        <v>0.5</v>
      </c>
    </row>
    <row r="20683" ht="14.25" customHeight="1" outlineLevel="1" spans="162:168">
      <c r="FF20683" s="55">
        <v>20676</v>
      </c>
      <c r="FG20683" s="55" t="s">
        <v>1250</v>
      </c>
      <c r="FH20683" s="55" t="s">
        <v>2048</v>
      </c>
      <c r="FI20683" s="55">
        <v>2</v>
      </c>
      <c r="FJ20683" s="55">
        <v>2500</v>
      </c>
      <c r="FK20683" s="55" t="s">
        <v>1249</v>
      </c>
      <c r="FL20683" s="55">
        <v>0.5</v>
      </c>
    </row>
    <row r="20684" ht="14.25" customHeight="1" outlineLevel="1" spans="162:168">
      <c r="FF20684" s="55">
        <v>20677</v>
      </c>
      <c r="FG20684" s="55" t="s">
        <v>1250</v>
      </c>
      <c r="FH20684" s="55" t="s">
        <v>2048</v>
      </c>
      <c r="FI20684" s="55">
        <v>2</v>
      </c>
      <c r="FJ20684" s="55">
        <v>5000</v>
      </c>
      <c r="FK20684" s="55" t="s">
        <v>1249</v>
      </c>
      <c r="FL20684" s="55">
        <v>0.5</v>
      </c>
    </row>
    <row r="20685" ht="14.25" customHeight="1" outlineLevel="1" spans="162:168">
      <c r="FF20685" s="55">
        <v>20678</v>
      </c>
      <c r="FG20685" s="55" t="s">
        <v>1250</v>
      </c>
      <c r="FH20685" s="55" t="s">
        <v>2048</v>
      </c>
      <c r="FI20685" s="55">
        <v>2</v>
      </c>
      <c r="FJ20685" s="55">
        <v>10000</v>
      </c>
      <c r="FK20685" s="55" t="s">
        <v>1249</v>
      </c>
      <c r="FL20685" s="55">
        <v>0.5</v>
      </c>
    </row>
    <row r="20686" ht="14.25" customHeight="1" outlineLevel="1" spans="162:168">
      <c r="FF20686" s="55">
        <v>20679</v>
      </c>
      <c r="FG20686" s="55" t="s">
        <v>1250</v>
      </c>
      <c r="FH20686" s="55" t="s">
        <v>2048</v>
      </c>
      <c r="FI20686" s="55">
        <v>2</v>
      </c>
      <c r="FJ20686" s="55">
        <v>25000</v>
      </c>
      <c r="FK20686" s="55" t="s">
        <v>1249</v>
      </c>
      <c r="FL20686" s="55">
        <v>0.5</v>
      </c>
    </row>
    <row r="20687" ht="14.25" customHeight="1" outlineLevel="1" spans="162:168">
      <c r="FF20687" s="55">
        <v>20680</v>
      </c>
      <c r="FG20687" s="55" t="s">
        <v>1250</v>
      </c>
      <c r="FH20687" s="55" t="s">
        <v>2048</v>
      </c>
      <c r="FI20687" s="55">
        <v>2</v>
      </c>
      <c r="FJ20687" s="55">
        <v>50000</v>
      </c>
      <c r="FK20687" s="55" t="s">
        <v>1249</v>
      </c>
      <c r="FL20687" s="55">
        <v>0.5</v>
      </c>
    </row>
    <row r="20688" ht="14.25" customHeight="1" outlineLevel="1" spans="162:168">
      <c r="FF20688" s="55">
        <v>20681</v>
      </c>
      <c r="FG20688" s="55" t="s">
        <v>1250</v>
      </c>
      <c r="FH20688" s="55" t="s">
        <v>2048</v>
      </c>
      <c r="FI20688" s="55">
        <v>2</v>
      </c>
      <c r="FJ20688" s="55">
        <v>80000</v>
      </c>
      <c r="FK20688" s="55" t="s">
        <v>1249</v>
      </c>
      <c r="FL20688" s="55">
        <v>0.5</v>
      </c>
    </row>
    <row r="20689" ht="14.25" customHeight="1" outlineLevel="1" spans="162:168">
      <c r="FF20689" s="55">
        <v>20682</v>
      </c>
      <c r="FG20689" s="55" t="s">
        <v>1250</v>
      </c>
      <c r="FH20689" s="55" t="s">
        <v>2048</v>
      </c>
      <c r="FI20689" s="55">
        <v>2</v>
      </c>
      <c r="FJ20689" s="55">
        <v>130000</v>
      </c>
      <c r="FK20689" s="55" t="s">
        <v>1249</v>
      </c>
      <c r="FL20689" s="55">
        <v>0.5</v>
      </c>
    </row>
    <row r="20690" ht="14.25" customHeight="1" outlineLevel="1" spans="162:168">
      <c r="FF20690" s="55">
        <v>20683</v>
      </c>
      <c r="FG20690" s="55" t="s">
        <v>1250</v>
      </c>
      <c r="FH20690" s="55" t="s">
        <v>2048</v>
      </c>
      <c r="FI20690" s="55">
        <v>2</v>
      </c>
      <c r="FJ20690" s="55">
        <v>260000</v>
      </c>
      <c r="FK20690" s="55" t="s">
        <v>1249</v>
      </c>
      <c r="FL20690" s="55">
        <v>0.5</v>
      </c>
    </row>
    <row r="20691" ht="14.25" customHeight="1" outlineLevel="1" spans="162:168">
      <c r="FF20691" s="55">
        <v>20684</v>
      </c>
      <c r="FG20691" s="55" t="s">
        <v>1250</v>
      </c>
      <c r="FH20691" s="55" t="s">
        <v>2048</v>
      </c>
      <c r="FI20691" s="55">
        <v>2</v>
      </c>
      <c r="FJ20691" s="55">
        <v>400000</v>
      </c>
      <c r="FK20691" s="55" t="s">
        <v>1249</v>
      </c>
      <c r="FL20691" s="55">
        <v>0.5</v>
      </c>
    </row>
    <row r="20692" ht="14.25" customHeight="1" outlineLevel="1" spans="162:168">
      <c r="FF20692" s="55">
        <v>20685</v>
      </c>
      <c r="FG20692" s="55" t="s">
        <v>1250</v>
      </c>
      <c r="FH20692" s="55" t="s">
        <v>2048</v>
      </c>
      <c r="FI20692" s="55">
        <v>2</v>
      </c>
      <c r="FJ20692" s="55">
        <v>530000</v>
      </c>
      <c r="FK20692" s="55" t="s">
        <v>1249</v>
      </c>
      <c r="FL20692" s="55">
        <v>0.5</v>
      </c>
    </row>
    <row r="20693" ht="14.25" customHeight="1" outlineLevel="1" spans="162:168">
      <c r="FF20693" s="55">
        <v>20686</v>
      </c>
      <c r="FG20693" s="55" t="s">
        <v>1250</v>
      </c>
      <c r="FH20693" s="55" t="s">
        <v>2048</v>
      </c>
      <c r="FI20693" s="55">
        <v>2</v>
      </c>
      <c r="FJ20693" s="55">
        <v>540000</v>
      </c>
      <c r="FK20693" s="55" t="s">
        <v>1249</v>
      </c>
      <c r="FL20693" s="55">
        <v>0.5</v>
      </c>
    </row>
    <row r="20694" ht="14.25" customHeight="1" outlineLevel="1" spans="162:168">
      <c r="FF20694" s="55">
        <v>20687</v>
      </c>
      <c r="FG20694" s="55" t="s">
        <v>1250</v>
      </c>
      <c r="FH20694" s="55" t="s">
        <v>2048</v>
      </c>
      <c r="FI20694" s="55">
        <v>3</v>
      </c>
      <c r="FJ20694" s="55">
        <v>0</v>
      </c>
      <c r="FK20694" s="55" t="s">
        <v>1249</v>
      </c>
      <c r="FL20694" s="55">
        <v>0.5</v>
      </c>
    </row>
    <row r="20695" ht="14.25" customHeight="1" outlineLevel="1" spans="162:168">
      <c r="FF20695" s="55">
        <v>20688</v>
      </c>
      <c r="FG20695" s="55" t="s">
        <v>1250</v>
      </c>
      <c r="FH20695" s="55" t="s">
        <v>2048</v>
      </c>
      <c r="FI20695" s="55">
        <v>3</v>
      </c>
      <c r="FJ20695" s="55">
        <v>1000</v>
      </c>
      <c r="FK20695" s="55" t="s">
        <v>1249</v>
      </c>
      <c r="FL20695" s="55">
        <v>0.5</v>
      </c>
    </row>
    <row r="20696" ht="14.25" customHeight="1" outlineLevel="1" spans="162:168">
      <c r="FF20696" s="55">
        <v>20689</v>
      </c>
      <c r="FG20696" s="55" t="s">
        <v>1250</v>
      </c>
      <c r="FH20696" s="55" t="s">
        <v>2048</v>
      </c>
      <c r="FI20696" s="55">
        <v>3</v>
      </c>
      <c r="FJ20696" s="55">
        <v>2500</v>
      </c>
      <c r="FK20696" s="55" t="s">
        <v>1249</v>
      </c>
      <c r="FL20696" s="55">
        <v>0.5</v>
      </c>
    </row>
    <row r="20697" ht="14.25" customHeight="1" outlineLevel="1" spans="162:168">
      <c r="FF20697" s="55">
        <v>20690</v>
      </c>
      <c r="FG20697" s="55" t="s">
        <v>1250</v>
      </c>
      <c r="FH20697" s="55" t="s">
        <v>2048</v>
      </c>
      <c r="FI20697" s="55">
        <v>3</v>
      </c>
      <c r="FJ20697" s="55">
        <v>5000</v>
      </c>
      <c r="FK20697" s="55" t="s">
        <v>1249</v>
      </c>
      <c r="FL20697" s="55">
        <v>0.5</v>
      </c>
    </row>
    <row r="20698" ht="14.25" customHeight="1" outlineLevel="1" spans="162:168">
      <c r="FF20698" s="55">
        <v>20691</v>
      </c>
      <c r="FG20698" s="55" t="s">
        <v>1250</v>
      </c>
      <c r="FH20698" s="55" t="s">
        <v>2048</v>
      </c>
      <c r="FI20698" s="55">
        <v>3</v>
      </c>
      <c r="FJ20698" s="55">
        <v>10000</v>
      </c>
      <c r="FK20698" s="55" t="s">
        <v>1249</v>
      </c>
      <c r="FL20698" s="55">
        <v>0.5</v>
      </c>
    </row>
    <row r="20699" ht="14.25" customHeight="1" outlineLevel="1" spans="162:168">
      <c r="FF20699" s="55">
        <v>20692</v>
      </c>
      <c r="FG20699" s="55" t="s">
        <v>1250</v>
      </c>
      <c r="FH20699" s="55" t="s">
        <v>2048</v>
      </c>
      <c r="FI20699" s="55">
        <v>3</v>
      </c>
      <c r="FJ20699" s="55">
        <v>25000</v>
      </c>
      <c r="FK20699" s="55" t="s">
        <v>1249</v>
      </c>
      <c r="FL20699" s="55">
        <v>0.5</v>
      </c>
    </row>
    <row r="20700" ht="14.25" customHeight="1" outlineLevel="1" spans="162:168">
      <c r="FF20700" s="55">
        <v>20693</v>
      </c>
      <c r="FG20700" s="55" t="s">
        <v>1250</v>
      </c>
      <c r="FH20700" s="55" t="s">
        <v>2048</v>
      </c>
      <c r="FI20700" s="55">
        <v>3</v>
      </c>
      <c r="FJ20700" s="55">
        <v>50000</v>
      </c>
      <c r="FK20700" s="55" t="s">
        <v>1249</v>
      </c>
      <c r="FL20700" s="55">
        <v>0.5</v>
      </c>
    </row>
    <row r="20701" ht="14.25" customHeight="1" outlineLevel="1" spans="162:168">
      <c r="FF20701" s="55">
        <v>20694</v>
      </c>
      <c r="FG20701" s="55" t="s">
        <v>1250</v>
      </c>
      <c r="FH20701" s="55" t="s">
        <v>2048</v>
      </c>
      <c r="FI20701" s="55">
        <v>3</v>
      </c>
      <c r="FJ20701" s="55">
        <v>80000</v>
      </c>
      <c r="FK20701" s="55" t="s">
        <v>1249</v>
      </c>
      <c r="FL20701" s="55">
        <v>0.5</v>
      </c>
    </row>
    <row r="20702" ht="14.25" customHeight="1" outlineLevel="1" spans="162:168">
      <c r="FF20702" s="55">
        <v>20695</v>
      </c>
      <c r="FG20702" s="55" t="s">
        <v>1250</v>
      </c>
      <c r="FH20702" s="55" t="s">
        <v>2048</v>
      </c>
      <c r="FI20702" s="55">
        <v>3</v>
      </c>
      <c r="FJ20702" s="55">
        <v>130000</v>
      </c>
      <c r="FK20702" s="55" t="s">
        <v>1249</v>
      </c>
      <c r="FL20702" s="55">
        <v>0.5</v>
      </c>
    </row>
    <row r="20703" ht="14.25" customHeight="1" outlineLevel="1" spans="162:168">
      <c r="FF20703" s="55">
        <v>20696</v>
      </c>
      <c r="FG20703" s="55" t="s">
        <v>1250</v>
      </c>
      <c r="FH20703" s="55" t="s">
        <v>2048</v>
      </c>
      <c r="FI20703" s="55">
        <v>3</v>
      </c>
      <c r="FJ20703" s="55">
        <v>260000</v>
      </c>
      <c r="FK20703" s="55" t="s">
        <v>1249</v>
      </c>
      <c r="FL20703" s="55">
        <v>0.5</v>
      </c>
    </row>
    <row r="20704" ht="14.25" customHeight="1" outlineLevel="1" spans="162:168">
      <c r="FF20704" s="55">
        <v>20697</v>
      </c>
      <c r="FG20704" s="55" t="s">
        <v>1250</v>
      </c>
      <c r="FH20704" s="55" t="s">
        <v>2048</v>
      </c>
      <c r="FI20704" s="55">
        <v>3</v>
      </c>
      <c r="FJ20704" s="55">
        <v>400000</v>
      </c>
      <c r="FK20704" s="55" t="s">
        <v>1249</v>
      </c>
      <c r="FL20704" s="55">
        <v>0.5</v>
      </c>
    </row>
    <row r="20705" ht="14.25" customHeight="1" outlineLevel="1" spans="162:168">
      <c r="FF20705" s="55">
        <v>20698</v>
      </c>
      <c r="FG20705" s="55" t="s">
        <v>1250</v>
      </c>
      <c r="FH20705" s="55" t="s">
        <v>2048</v>
      </c>
      <c r="FI20705" s="55">
        <v>3</v>
      </c>
      <c r="FJ20705" s="55">
        <v>530000</v>
      </c>
      <c r="FK20705" s="55" t="s">
        <v>1249</v>
      </c>
      <c r="FL20705" s="55">
        <v>0.5</v>
      </c>
    </row>
    <row r="20706" ht="14.25" customHeight="1" outlineLevel="1" spans="162:168">
      <c r="FF20706" s="55">
        <v>20699</v>
      </c>
      <c r="FG20706" s="55" t="s">
        <v>1250</v>
      </c>
      <c r="FH20706" s="55" t="s">
        <v>2048</v>
      </c>
      <c r="FI20706" s="55">
        <v>3</v>
      </c>
      <c r="FJ20706" s="55">
        <v>540000</v>
      </c>
      <c r="FK20706" s="55" t="s">
        <v>1249</v>
      </c>
      <c r="FL20706" s="55">
        <v>0.5</v>
      </c>
    </row>
    <row r="20707" ht="14.25" customHeight="1" outlineLevel="1" spans="162:168">
      <c r="FF20707" s="55">
        <v>20700</v>
      </c>
      <c r="FG20707" s="55" t="s">
        <v>1250</v>
      </c>
      <c r="FH20707" s="55" t="s">
        <v>2048</v>
      </c>
      <c r="FI20707" s="55">
        <v>4</v>
      </c>
      <c r="FJ20707" s="55">
        <v>0</v>
      </c>
      <c r="FK20707" s="55" t="s">
        <v>1249</v>
      </c>
      <c r="FL20707" s="55">
        <v>0.45</v>
      </c>
    </row>
    <row r="20708" ht="14.25" customHeight="1" outlineLevel="1" spans="162:168">
      <c r="FF20708" s="55">
        <v>20701</v>
      </c>
      <c r="FG20708" s="55" t="s">
        <v>1250</v>
      </c>
      <c r="FH20708" s="55" t="s">
        <v>2048</v>
      </c>
      <c r="FI20708" s="55">
        <v>4</v>
      </c>
      <c r="FJ20708" s="55">
        <v>1000</v>
      </c>
      <c r="FK20708" s="55" t="s">
        <v>1249</v>
      </c>
      <c r="FL20708" s="55">
        <v>0.4</v>
      </c>
    </row>
    <row r="20709" ht="14.25" customHeight="1" outlineLevel="1" spans="162:168">
      <c r="FF20709" s="55">
        <v>20702</v>
      </c>
      <c r="FG20709" s="55" t="s">
        <v>1250</v>
      </c>
      <c r="FH20709" s="55" t="s">
        <v>2048</v>
      </c>
      <c r="FI20709" s="55">
        <v>4</v>
      </c>
      <c r="FJ20709" s="55">
        <v>2500</v>
      </c>
      <c r="FK20709" s="55" t="s">
        <v>1249</v>
      </c>
      <c r="FL20709" s="55">
        <v>0.35</v>
      </c>
    </row>
    <row r="20710" ht="14.25" customHeight="1" outlineLevel="1" spans="162:168">
      <c r="FF20710" s="55">
        <v>20703</v>
      </c>
      <c r="FG20710" s="55" t="s">
        <v>1250</v>
      </c>
      <c r="FH20710" s="55" t="s">
        <v>2048</v>
      </c>
      <c r="FI20710" s="55">
        <v>4</v>
      </c>
      <c r="FJ20710" s="55">
        <v>5000</v>
      </c>
      <c r="FK20710" s="55" t="s">
        <v>1249</v>
      </c>
      <c r="FL20710" s="55">
        <v>0.3</v>
      </c>
    </row>
    <row r="20711" ht="14.25" customHeight="1" outlineLevel="1" spans="162:168">
      <c r="FF20711" s="55">
        <v>20704</v>
      </c>
      <c r="FG20711" s="55" t="s">
        <v>1250</v>
      </c>
      <c r="FH20711" s="55" t="s">
        <v>2048</v>
      </c>
      <c r="FI20711" s="55">
        <v>4</v>
      </c>
      <c r="FJ20711" s="55">
        <v>10000</v>
      </c>
      <c r="FK20711" s="55" t="s">
        <v>1249</v>
      </c>
      <c r="FL20711" s="55">
        <v>0.3</v>
      </c>
    </row>
    <row r="20712" ht="14.25" customHeight="1" outlineLevel="1" spans="162:168">
      <c r="FF20712" s="55">
        <v>20705</v>
      </c>
      <c r="FG20712" s="55" t="s">
        <v>1250</v>
      </c>
      <c r="FH20712" s="55" t="s">
        <v>2048</v>
      </c>
      <c r="FI20712" s="55">
        <v>4</v>
      </c>
      <c r="FJ20712" s="55">
        <v>25000</v>
      </c>
      <c r="FK20712" s="55" t="s">
        <v>1249</v>
      </c>
      <c r="FL20712" s="55">
        <v>0.3</v>
      </c>
    </row>
    <row r="20713" ht="14.25" customHeight="1" outlineLevel="1" spans="162:168">
      <c r="FF20713" s="55">
        <v>20706</v>
      </c>
      <c r="FG20713" s="55" t="s">
        <v>1250</v>
      </c>
      <c r="FH20713" s="55" t="s">
        <v>2048</v>
      </c>
      <c r="FI20713" s="55">
        <v>4</v>
      </c>
      <c r="FJ20713" s="55">
        <v>50000</v>
      </c>
      <c r="FK20713" s="55" t="s">
        <v>1249</v>
      </c>
      <c r="FL20713" s="55">
        <v>0.3</v>
      </c>
    </row>
    <row r="20714" ht="14.25" customHeight="1" outlineLevel="1" spans="162:168">
      <c r="FF20714" s="55">
        <v>20707</v>
      </c>
      <c r="FG20714" s="55" t="s">
        <v>1250</v>
      </c>
      <c r="FH20714" s="55" t="s">
        <v>2048</v>
      </c>
      <c r="FI20714" s="55">
        <v>4</v>
      </c>
      <c r="FJ20714" s="55">
        <v>80000</v>
      </c>
      <c r="FK20714" s="55" t="s">
        <v>1249</v>
      </c>
      <c r="FL20714" s="55">
        <v>0.3</v>
      </c>
    </row>
    <row r="20715" ht="14.25" customHeight="1" outlineLevel="1" spans="162:168">
      <c r="FF20715" s="55">
        <v>20708</v>
      </c>
      <c r="FG20715" s="55" t="s">
        <v>1250</v>
      </c>
      <c r="FH20715" s="55" t="s">
        <v>2048</v>
      </c>
      <c r="FI20715" s="55">
        <v>4</v>
      </c>
      <c r="FJ20715" s="55">
        <v>130000</v>
      </c>
      <c r="FK20715" s="55" t="s">
        <v>1249</v>
      </c>
      <c r="FL20715" s="55">
        <v>0.3</v>
      </c>
    </row>
    <row r="20716" ht="14.25" customHeight="1" outlineLevel="1" spans="162:168">
      <c r="FF20716" s="55">
        <v>20709</v>
      </c>
      <c r="FG20716" s="55" t="s">
        <v>1250</v>
      </c>
      <c r="FH20716" s="55" t="s">
        <v>2048</v>
      </c>
      <c r="FI20716" s="55">
        <v>4</v>
      </c>
      <c r="FJ20716" s="55">
        <v>260000</v>
      </c>
      <c r="FK20716" s="55" t="s">
        <v>1249</v>
      </c>
      <c r="FL20716" s="55">
        <v>0.3</v>
      </c>
    </row>
    <row r="20717" ht="14.25" customHeight="1" outlineLevel="1" spans="162:168">
      <c r="FF20717" s="55">
        <v>20710</v>
      </c>
      <c r="FG20717" s="55" t="s">
        <v>1250</v>
      </c>
      <c r="FH20717" s="55" t="s">
        <v>2048</v>
      </c>
      <c r="FI20717" s="55">
        <v>4</v>
      </c>
      <c r="FJ20717" s="55">
        <v>400000</v>
      </c>
      <c r="FK20717" s="55" t="s">
        <v>1249</v>
      </c>
      <c r="FL20717" s="55">
        <v>0.3</v>
      </c>
    </row>
    <row r="20718" ht="14.25" customHeight="1" outlineLevel="1" spans="162:168">
      <c r="FF20718" s="55">
        <v>20711</v>
      </c>
      <c r="FG20718" s="55" t="s">
        <v>1250</v>
      </c>
      <c r="FH20718" s="55" t="s">
        <v>2048</v>
      </c>
      <c r="FI20718" s="55">
        <v>4</v>
      </c>
      <c r="FJ20718" s="55">
        <v>530000</v>
      </c>
      <c r="FK20718" s="55" t="s">
        <v>1249</v>
      </c>
      <c r="FL20718" s="55">
        <v>0.3</v>
      </c>
    </row>
    <row r="20719" ht="14.25" customHeight="1" outlineLevel="1" spans="162:168">
      <c r="FF20719" s="55">
        <v>20712</v>
      </c>
      <c r="FG20719" s="55" t="s">
        <v>1250</v>
      </c>
      <c r="FH20719" s="55" t="s">
        <v>2048</v>
      </c>
      <c r="FI20719" s="55">
        <v>4</v>
      </c>
      <c r="FJ20719" s="55">
        <v>540000</v>
      </c>
      <c r="FK20719" s="55" t="s">
        <v>1249</v>
      </c>
      <c r="FL20719" s="55">
        <v>0.3</v>
      </c>
    </row>
    <row r="20720" ht="14.25" customHeight="1" outlineLevel="1" spans="162:168">
      <c r="FF20720" s="55">
        <v>20713</v>
      </c>
      <c r="FG20720" s="55" t="s">
        <v>1250</v>
      </c>
      <c r="FH20720" s="55" t="s">
        <v>2048</v>
      </c>
      <c r="FI20720" s="55">
        <v>5</v>
      </c>
      <c r="FJ20720" s="55">
        <v>0</v>
      </c>
      <c r="FK20720" s="55" t="s">
        <v>1249</v>
      </c>
      <c r="FL20720" s="55">
        <v>0.5</v>
      </c>
    </row>
    <row r="20721" ht="14.25" customHeight="1" outlineLevel="1" spans="162:168">
      <c r="FF20721" s="55">
        <v>20714</v>
      </c>
      <c r="FG20721" s="55" t="s">
        <v>1250</v>
      </c>
      <c r="FH20721" s="55" t="s">
        <v>2048</v>
      </c>
      <c r="FI20721" s="55">
        <v>5</v>
      </c>
      <c r="FJ20721" s="55">
        <v>1000</v>
      </c>
      <c r="FK20721" s="55" t="s">
        <v>1249</v>
      </c>
      <c r="FL20721" s="55">
        <v>0.5</v>
      </c>
    </row>
    <row r="20722" ht="14.25" customHeight="1" outlineLevel="1" spans="162:168">
      <c r="FF20722" s="55">
        <v>20715</v>
      </c>
      <c r="FG20722" s="55" t="s">
        <v>1250</v>
      </c>
      <c r="FH20722" s="55" t="s">
        <v>2048</v>
      </c>
      <c r="FI20722" s="55">
        <v>5</v>
      </c>
      <c r="FJ20722" s="55">
        <v>2500</v>
      </c>
      <c r="FK20722" s="55" t="s">
        <v>1249</v>
      </c>
      <c r="FL20722" s="55">
        <v>0.5</v>
      </c>
    </row>
    <row r="20723" ht="14.25" customHeight="1" outlineLevel="1" spans="162:168">
      <c r="FF20723" s="55">
        <v>20716</v>
      </c>
      <c r="FG20723" s="55" t="s">
        <v>1250</v>
      </c>
      <c r="FH20723" s="55" t="s">
        <v>2048</v>
      </c>
      <c r="FI20723" s="55">
        <v>5</v>
      </c>
      <c r="FJ20723" s="55">
        <v>5000</v>
      </c>
      <c r="FK20723" s="55" t="s">
        <v>1249</v>
      </c>
      <c r="FL20723" s="55">
        <v>0.5</v>
      </c>
    </row>
    <row r="20724" ht="14.25" customHeight="1" outlineLevel="1" spans="162:168">
      <c r="FF20724" s="55">
        <v>20717</v>
      </c>
      <c r="FG20724" s="55" t="s">
        <v>1250</v>
      </c>
      <c r="FH20724" s="55" t="s">
        <v>2048</v>
      </c>
      <c r="FI20724" s="55">
        <v>5</v>
      </c>
      <c r="FJ20724" s="55">
        <v>10000</v>
      </c>
      <c r="FK20724" s="55" t="s">
        <v>1249</v>
      </c>
      <c r="FL20724" s="55">
        <v>0.5</v>
      </c>
    </row>
    <row r="20725" ht="14.25" customHeight="1" outlineLevel="1" spans="162:168">
      <c r="FF20725" s="55">
        <v>20718</v>
      </c>
      <c r="FG20725" s="55" t="s">
        <v>1250</v>
      </c>
      <c r="FH20725" s="55" t="s">
        <v>2048</v>
      </c>
      <c r="FI20725" s="55">
        <v>5</v>
      </c>
      <c r="FJ20725" s="55">
        <v>25000</v>
      </c>
      <c r="FK20725" s="55" t="s">
        <v>1249</v>
      </c>
      <c r="FL20725" s="55">
        <v>0.5</v>
      </c>
    </row>
    <row r="20726" ht="14.25" customHeight="1" outlineLevel="1" spans="162:168">
      <c r="FF20726" s="55">
        <v>20719</v>
      </c>
      <c r="FG20726" s="55" t="s">
        <v>1250</v>
      </c>
      <c r="FH20726" s="55" t="s">
        <v>2048</v>
      </c>
      <c r="FI20726" s="55">
        <v>5</v>
      </c>
      <c r="FJ20726" s="55">
        <v>50000</v>
      </c>
      <c r="FK20726" s="55" t="s">
        <v>1249</v>
      </c>
      <c r="FL20726" s="55">
        <v>0.5</v>
      </c>
    </row>
    <row r="20727" ht="14.25" customHeight="1" outlineLevel="1" spans="162:168">
      <c r="FF20727" s="55">
        <v>20720</v>
      </c>
      <c r="FG20727" s="55" t="s">
        <v>1250</v>
      </c>
      <c r="FH20727" s="55" t="s">
        <v>2048</v>
      </c>
      <c r="FI20727" s="55">
        <v>5</v>
      </c>
      <c r="FJ20727" s="55">
        <v>80000</v>
      </c>
      <c r="FK20727" s="55" t="s">
        <v>1249</v>
      </c>
      <c r="FL20727" s="55">
        <v>0.5</v>
      </c>
    </row>
    <row r="20728" ht="14.25" customHeight="1" outlineLevel="1" spans="162:168">
      <c r="FF20728" s="55">
        <v>20721</v>
      </c>
      <c r="FG20728" s="55" t="s">
        <v>1250</v>
      </c>
      <c r="FH20728" s="55" t="s">
        <v>2048</v>
      </c>
      <c r="FI20728" s="55">
        <v>5</v>
      </c>
      <c r="FJ20728" s="55">
        <v>130000</v>
      </c>
      <c r="FK20728" s="55" t="s">
        <v>1249</v>
      </c>
      <c r="FL20728" s="55">
        <v>0.5</v>
      </c>
    </row>
    <row r="20729" ht="14.25" customHeight="1" outlineLevel="1" spans="162:168">
      <c r="FF20729" s="55">
        <v>20722</v>
      </c>
      <c r="FG20729" s="55" t="s">
        <v>1250</v>
      </c>
      <c r="FH20729" s="55" t="s">
        <v>2048</v>
      </c>
      <c r="FI20729" s="55">
        <v>5</v>
      </c>
      <c r="FJ20729" s="55">
        <v>260000</v>
      </c>
      <c r="FK20729" s="55" t="s">
        <v>1249</v>
      </c>
      <c r="FL20729" s="55">
        <v>0.5</v>
      </c>
    </row>
    <row r="20730" ht="14.25" customHeight="1" outlineLevel="1" spans="162:168">
      <c r="FF20730" s="55">
        <v>20723</v>
      </c>
      <c r="FG20730" s="55" t="s">
        <v>1250</v>
      </c>
      <c r="FH20730" s="55" t="s">
        <v>2048</v>
      </c>
      <c r="FI20730" s="55">
        <v>5</v>
      </c>
      <c r="FJ20730" s="55">
        <v>400000</v>
      </c>
      <c r="FK20730" s="55" t="s">
        <v>1249</v>
      </c>
      <c r="FL20730" s="55">
        <v>0.5</v>
      </c>
    </row>
    <row r="20731" ht="14.25" customHeight="1" outlineLevel="1" spans="162:168">
      <c r="FF20731" s="55">
        <v>20724</v>
      </c>
      <c r="FG20731" s="55" t="s">
        <v>1250</v>
      </c>
      <c r="FH20731" s="55" t="s">
        <v>2048</v>
      </c>
      <c r="FI20731" s="55">
        <v>5</v>
      </c>
      <c r="FJ20731" s="55">
        <v>530000</v>
      </c>
      <c r="FK20731" s="55" t="s">
        <v>1249</v>
      </c>
      <c r="FL20731" s="55">
        <v>0.5</v>
      </c>
    </row>
    <row r="20732" ht="14.25" customHeight="1" outlineLevel="1" spans="162:168">
      <c r="FF20732" s="55">
        <v>20725</v>
      </c>
      <c r="FG20732" s="55" t="s">
        <v>1250</v>
      </c>
      <c r="FH20732" s="55" t="s">
        <v>2048</v>
      </c>
      <c r="FI20732" s="55">
        <v>5</v>
      </c>
      <c r="FJ20732" s="55">
        <v>540000</v>
      </c>
      <c r="FK20732" s="55" t="s">
        <v>1249</v>
      </c>
      <c r="FL20732" s="55">
        <v>0.5</v>
      </c>
    </row>
    <row r="20733" ht="14.25" customHeight="1" outlineLevel="1" spans="162:168">
      <c r="FF20733" s="55">
        <v>20726</v>
      </c>
      <c r="FG20733" s="55" t="s">
        <v>1250</v>
      </c>
      <c r="FH20733" s="55" t="s">
        <v>2048</v>
      </c>
      <c r="FI20733" s="55">
        <v>6</v>
      </c>
      <c r="FJ20733" s="55">
        <v>0</v>
      </c>
      <c r="FK20733" s="55" t="s">
        <v>1249</v>
      </c>
      <c r="FL20733" s="55">
        <v>0.45</v>
      </c>
    </row>
    <row r="20734" ht="14.25" customHeight="1" outlineLevel="1" spans="162:168">
      <c r="FF20734" s="55">
        <v>20727</v>
      </c>
      <c r="FG20734" s="55" t="s">
        <v>1250</v>
      </c>
      <c r="FH20734" s="55" t="s">
        <v>2048</v>
      </c>
      <c r="FI20734" s="55">
        <v>6</v>
      </c>
      <c r="FJ20734" s="55">
        <v>1000</v>
      </c>
      <c r="FK20734" s="55" t="s">
        <v>1249</v>
      </c>
      <c r="FL20734" s="55">
        <v>0.4</v>
      </c>
    </row>
    <row r="20735" ht="14.25" customHeight="1" outlineLevel="1" spans="162:168">
      <c r="FF20735" s="55">
        <v>20728</v>
      </c>
      <c r="FG20735" s="55" t="s">
        <v>1250</v>
      </c>
      <c r="FH20735" s="55" t="s">
        <v>2048</v>
      </c>
      <c r="FI20735" s="55">
        <v>6</v>
      </c>
      <c r="FJ20735" s="55">
        <v>2500</v>
      </c>
      <c r="FK20735" s="55" t="s">
        <v>1249</v>
      </c>
      <c r="FL20735" s="55">
        <v>0.35</v>
      </c>
    </row>
    <row r="20736" ht="14.25" customHeight="1" outlineLevel="1" spans="162:168">
      <c r="FF20736" s="55">
        <v>20729</v>
      </c>
      <c r="FG20736" s="55" t="s">
        <v>1250</v>
      </c>
      <c r="FH20736" s="55" t="s">
        <v>2048</v>
      </c>
      <c r="FI20736" s="55">
        <v>6</v>
      </c>
      <c r="FJ20736" s="55">
        <v>5000</v>
      </c>
      <c r="FK20736" s="55" t="s">
        <v>1249</v>
      </c>
      <c r="FL20736" s="55">
        <v>0.3</v>
      </c>
    </row>
    <row r="20737" ht="14.25" customHeight="1" outlineLevel="1" spans="162:168">
      <c r="FF20737" s="55">
        <v>20730</v>
      </c>
      <c r="FG20737" s="55" t="s">
        <v>1250</v>
      </c>
      <c r="FH20737" s="55" t="s">
        <v>2048</v>
      </c>
      <c r="FI20737" s="55">
        <v>6</v>
      </c>
      <c r="FJ20737" s="55">
        <v>10000</v>
      </c>
      <c r="FK20737" s="55" t="s">
        <v>1249</v>
      </c>
      <c r="FL20737" s="55">
        <v>0.3</v>
      </c>
    </row>
    <row r="20738" ht="14.25" customHeight="1" outlineLevel="1" spans="162:168">
      <c r="FF20738" s="55">
        <v>20731</v>
      </c>
      <c r="FG20738" s="55" t="s">
        <v>1250</v>
      </c>
      <c r="FH20738" s="55" t="s">
        <v>2048</v>
      </c>
      <c r="FI20738" s="55">
        <v>6</v>
      </c>
      <c r="FJ20738" s="55">
        <v>25000</v>
      </c>
      <c r="FK20738" s="55" t="s">
        <v>1249</v>
      </c>
      <c r="FL20738" s="55">
        <v>0.3</v>
      </c>
    </row>
    <row r="20739" ht="14.25" customHeight="1" outlineLevel="1" spans="162:168">
      <c r="FF20739" s="55">
        <v>20732</v>
      </c>
      <c r="FG20739" s="55" t="s">
        <v>1250</v>
      </c>
      <c r="FH20739" s="55" t="s">
        <v>2048</v>
      </c>
      <c r="FI20739" s="55">
        <v>6</v>
      </c>
      <c r="FJ20739" s="55">
        <v>50000</v>
      </c>
      <c r="FK20739" s="55" t="s">
        <v>1249</v>
      </c>
      <c r="FL20739" s="55">
        <v>0.3</v>
      </c>
    </row>
    <row r="20740" ht="14.25" customHeight="1" outlineLevel="1" spans="162:168">
      <c r="FF20740" s="55">
        <v>20733</v>
      </c>
      <c r="FG20740" s="55" t="s">
        <v>1250</v>
      </c>
      <c r="FH20740" s="55" t="s">
        <v>2048</v>
      </c>
      <c r="FI20740" s="55">
        <v>6</v>
      </c>
      <c r="FJ20740" s="55">
        <v>80000</v>
      </c>
      <c r="FK20740" s="55" t="s">
        <v>1249</v>
      </c>
      <c r="FL20740" s="55">
        <v>0.3</v>
      </c>
    </row>
    <row r="20741" ht="14.25" customHeight="1" outlineLevel="1" spans="162:168">
      <c r="FF20741" s="55">
        <v>20734</v>
      </c>
      <c r="FG20741" s="55" t="s">
        <v>1250</v>
      </c>
      <c r="FH20741" s="55" t="s">
        <v>2048</v>
      </c>
      <c r="FI20741" s="55">
        <v>6</v>
      </c>
      <c r="FJ20741" s="55">
        <v>130000</v>
      </c>
      <c r="FK20741" s="55" t="s">
        <v>1249</v>
      </c>
      <c r="FL20741" s="55">
        <v>0.3</v>
      </c>
    </row>
    <row r="20742" ht="14.25" customHeight="1" outlineLevel="1" spans="162:168">
      <c r="FF20742" s="55">
        <v>20735</v>
      </c>
      <c r="FG20742" s="55" t="s">
        <v>1250</v>
      </c>
      <c r="FH20742" s="55" t="s">
        <v>2048</v>
      </c>
      <c r="FI20742" s="55">
        <v>6</v>
      </c>
      <c r="FJ20742" s="55">
        <v>260000</v>
      </c>
      <c r="FK20742" s="55" t="s">
        <v>1249</v>
      </c>
      <c r="FL20742" s="55">
        <v>0.3</v>
      </c>
    </row>
    <row r="20743" ht="14.25" customHeight="1" outlineLevel="1" spans="162:168">
      <c r="FF20743" s="55">
        <v>20736</v>
      </c>
      <c r="FG20743" s="55" t="s">
        <v>1250</v>
      </c>
      <c r="FH20743" s="55" t="s">
        <v>2048</v>
      </c>
      <c r="FI20743" s="55">
        <v>6</v>
      </c>
      <c r="FJ20743" s="55">
        <v>400000</v>
      </c>
      <c r="FK20743" s="55" t="s">
        <v>1249</v>
      </c>
      <c r="FL20743" s="55">
        <v>0.3</v>
      </c>
    </row>
    <row r="20744" ht="14.25" customHeight="1" outlineLevel="1" spans="162:168">
      <c r="FF20744" s="55">
        <v>20737</v>
      </c>
      <c r="FG20744" s="55" t="s">
        <v>1250</v>
      </c>
      <c r="FH20744" s="55" t="s">
        <v>2048</v>
      </c>
      <c r="FI20744" s="55">
        <v>6</v>
      </c>
      <c r="FJ20744" s="55">
        <v>530000</v>
      </c>
      <c r="FK20744" s="55" t="s">
        <v>1249</v>
      </c>
      <c r="FL20744" s="55">
        <v>0.3</v>
      </c>
    </row>
    <row r="20745" ht="14.25" customHeight="1" outlineLevel="1" spans="162:168">
      <c r="FF20745" s="55">
        <v>20738</v>
      </c>
      <c r="FG20745" s="55" t="s">
        <v>1250</v>
      </c>
      <c r="FH20745" s="55" t="s">
        <v>2048</v>
      </c>
      <c r="FI20745" s="55">
        <v>6</v>
      </c>
      <c r="FJ20745" s="55">
        <v>540000</v>
      </c>
      <c r="FK20745" s="55" t="s">
        <v>1249</v>
      </c>
      <c r="FL20745" s="55">
        <v>0.3</v>
      </c>
    </row>
    <row r="20746" ht="14.25" customHeight="1" outlineLevel="1" spans="162:168">
      <c r="FF20746" s="55">
        <v>20739</v>
      </c>
      <c r="FG20746" s="55" t="s">
        <v>1250</v>
      </c>
      <c r="FH20746" s="55" t="s">
        <v>2048</v>
      </c>
      <c r="FI20746" s="55">
        <v>7</v>
      </c>
      <c r="FJ20746" s="55">
        <v>0</v>
      </c>
      <c r="FK20746" s="55" t="s">
        <v>1249</v>
      </c>
      <c r="FL20746" s="55">
        <v>0.5</v>
      </c>
    </row>
    <row r="20747" ht="14.25" customHeight="1" outlineLevel="1" spans="162:168">
      <c r="FF20747" s="55">
        <v>20740</v>
      </c>
      <c r="FG20747" s="55" t="s">
        <v>1250</v>
      </c>
      <c r="FH20747" s="55" t="s">
        <v>2048</v>
      </c>
      <c r="FI20747" s="55">
        <v>7</v>
      </c>
      <c r="FJ20747" s="55">
        <v>1000</v>
      </c>
      <c r="FK20747" s="55" t="s">
        <v>1249</v>
      </c>
      <c r="FL20747" s="55">
        <v>0.5</v>
      </c>
    </row>
    <row r="20748" ht="14.25" customHeight="1" outlineLevel="1" spans="162:168">
      <c r="FF20748" s="55">
        <v>20741</v>
      </c>
      <c r="FG20748" s="55" t="s">
        <v>1250</v>
      </c>
      <c r="FH20748" s="55" t="s">
        <v>2048</v>
      </c>
      <c r="FI20748" s="55">
        <v>7</v>
      </c>
      <c r="FJ20748" s="55">
        <v>2500</v>
      </c>
      <c r="FK20748" s="55" t="s">
        <v>1249</v>
      </c>
      <c r="FL20748" s="55">
        <v>0.5</v>
      </c>
    </row>
    <row r="20749" ht="14.25" customHeight="1" outlineLevel="1" spans="162:168">
      <c r="FF20749" s="55">
        <v>20742</v>
      </c>
      <c r="FG20749" s="55" t="s">
        <v>1250</v>
      </c>
      <c r="FH20749" s="55" t="s">
        <v>2048</v>
      </c>
      <c r="FI20749" s="55">
        <v>7</v>
      </c>
      <c r="FJ20749" s="55">
        <v>5000</v>
      </c>
      <c r="FK20749" s="55" t="s">
        <v>1249</v>
      </c>
      <c r="FL20749" s="55">
        <v>0.5</v>
      </c>
    </row>
    <row r="20750" ht="14.25" customHeight="1" outlineLevel="1" spans="162:168">
      <c r="FF20750" s="55">
        <v>20743</v>
      </c>
      <c r="FG20750" s="55" t="s">
        <v>1250</v>
      </c>
      <c r="FH20750" s="55" t="s">
        <v>2048</v>
      </c>
      <c r="FI20750" s="55">
        <v>7</v>
      </c>
      <c r="FJ20750" s="55">
        <v>10000</v>
      </c>
      <c r="FK20750" s="55" t="s">
        <v>1249</v>
      </c>
      <c r="FL20750" s="55">
        <v>0.5</v>
      </c>
    </row>
    <row r="20751" ht="14.25" customHeight="1" outlineLevel="1" spans="162:168">
      <c r="FF20751" s="55">
        <v>20744</v>
      </c>
      <c r="FG20751" s="55" t="s">
        <v>1250</v>
      </c>
      <c r="FH20751" s="55" t="s">
        <v>2048</v>
      </c>
      <c r="FI20751" s="55">
        <v>7</v>
      </c>
      <c r="FJ20751" s="55">
        <v>25000</v>
      </c>
      <c r="FK20751" s="55" t="s">
        <v>1249</v>
      </c>
      <c r="FL20751" s="55">
        <v>0.5</v>
      </c>
    </row>
    <row r="20752" ht="14.25" customHeight="1" outlineLevel="1" spans="162:168">
      <c r="FF20752" s="55">
        <v>20745</v>
      </c>
      <c r="FG20752" s="55" t="s">
        <v>1250</v>
      </c>
      <c r="FH20752" s="55" t="s">
        <v>2048</v>
      </c>
      <c r="FI20752" s="55">
        <v>7</v>
      </c>
      <c r="FJ20752" s="55">
        <v>50000</v>
      </c>
      <c r="FK20752" s="55" t="s">
        <v>1249</v>
      </c>
      <c r="FL20752" s="55">
        <v>0.5</v>
      </c>
    </row>
    <row r="20753" ht="14.25" customHeight="1" outlineLevel="1" spans="162:168">
      <c r="FF20753" s="55">
        <v>20746</v>
      </c>
      <c r="FG20753" s="55" t="s">
        <v>1250</v>
      </c>
      <c r="FH20753" s="55" t="s">
        <v>2048</v>
      </c>
      <c r="FI20753" s="55">
        <v>7</v>
      </c>
      <c r="FJ20753" s="55">
        <v>80000</v>
      </c>
      <c r="FK20753" s="55" t="s">
        <v>1249</v>
      </c>
      <c r="FL20753" s="55">
        <v>0.5</v>
      </c>
    </row>
    <row r="20754" ht="14.25" customHeight="1" outlineLevel="1" spans="162:168">
      <c r="FF20754" s="55">
        <v>20747</v>
      </c>
      <c r="FG20754" s="55" t="s">
        <v>1250</v>
      </c>
      <c r="FH20754" s="55" t="s">
        <v>2048</v>
      </c>
      <c r="FI20754" s="55">
        <v>7</v>
      </c>
      <c r="FJ20754" s="55">
        <v>130000</v>
      </c>
      <c r="FK20754" s="55" t="s">
        <v>1249</v>
      </c>
      <c r="FL20754" s="55">
        <v>0.5</v>
      </c>
    </row>
    <row r="20755" ht="14.25" customHeight="1" outlineLevel="1" spans="162:168">
      <c r="FF20755" s="55">
        <v>20748</v>
      </c>
      <c r="FG20755" s="55" t="s">
        <v>1250</v>
      </c>
      <c r="FH20755" s="55" t="s">
        <v>2048</v>
      </c>
      <c r="FI20755" s="55">
        <v>7</v>
      </c>
      <c r="FJ20755" s="55">
        <v>260000</v>
      </c>
      <c r="FK20755" s="55" t="s">
        <v>1249</v>
      </c>
      <c r="FL20755" s="55">
        <v>0.5</v>
      </c>
    </row>
    <row r="20756" ht="14.25" customHeight="1" outlineLevel="1" spans="162:168">
      <c r="FF20756" s="55">
        <v>20749</v>
      </c>
      <c r="FG20756" s="55" t="s">
        <v>1250</v>
      </c>
      <c r="FH20756" s="55" t="s">
        <v>2048</v>
      </c>
      <c r="FI20756" s="55">
        <v>7</v>
      </c>
      <c r="FJ20756" s="55">
        <v>400000</v>
      </c>
      <c r="FK20756" s="55" t="s">
        <v>1249</v>
      </c>
      <c r="FL20756" s="55">
        <v>0.5</v>
      </c>
    </row>
    <row r="20757" ht="14.25" customHeight="1" outlineLevel="1" spans="162:168">
      <c r="FF20757" s="55">
        <v>20750</v>
      </c>
      <c r="FG20757" s="55" t="s">
        <v>1250</v>
      </c>
      <c r="FH20757" s="55" t="s">
        <v>2048</v>
      </c>
      <c r="FI20757" s="55">
        <v>7</v>
      </c>
      <c r="FJ20757" s="55">
        <v>530000</v>
      </c>
      <c r="FK20757" s="55" t="s">
        <v>1249</v>
      </c>
      <c r="FL20757" s="55">
        <v>0.5</v>
      </c>
    </row>
    <row r="20758" ht="14.25" customHeight="1" outlineLevel="1" spans="162:168">
      <c r="FF20758" s="55">
        <v>20751</v>
      </c>
      <c r="FG20758" s="55" t="s">
        <v>1250</v>
      </c>
      <c r="FH20758" s="55" t="s">
        <v>2048</v>
      </c>
      <c r="FI20758" s="55">
        <v>7</v>
      </c>
      <c r="FJ20758" s="55">
        <v>540000</v>
      </c>
      <c r="FK20758" s="55" t="s">
        <v>1249</v>
      </c>
      <c r="FL20758" s="55">
        <v>0.5</v>
      </c>
    </row>
    <row r="20759" ht="14.25" customHeight="1" outlineLevel="1" spans="162:168">
      <c r="FF20759" s="55">
        <v>20752</v>
      </c>
      <c r="FG20759" s="55" t="s">
        <v>1250</v>
      </c>
      <c r="FH20759" s="55" t="s">
        <v>2048</v>
      </c>
      <c r="FI20759" s="55">
        <v>8</v>
      </c>
      <c r="FJ20759" s="55">
        <v>0</v>
      </c>
      <c r="FK20759" s="55" t="s">
        <v>1249</v>
      </c>
      <c r="FL20759" s="55">
        <v>0.5</v>
      </c>
    </row>
    <row r="20760" ht="14.25" customHeight="1" outlineLevel="1" spans="162:168">
      <c r="FF20760" s="55">
        <v>20753</v>
      </c>
      <c r="FG20760" s="55" t="s">
        <v>1250</v>
      </c>
      <c r="FH20760" s="55" t="s">
        <v>2048</v>
      </c>
      <c r="FI20760" s="55">
        <v>8</v>
      </c>
      <c r="FJ20760" s="55">
        <v>1000</v>
      </c>
      <c r="FK20760" s="55" t="s">
        <v>1249</v>
      </c>
      <c r="FL20760" s="55">
        <v>0.5</v>
      </c>
    </row>
    <row r="20761" ht="14.25" customHeight="1" outlineLevel="1" spans="162:168">
      <c r="FF20761" s="55">
        <v>20754</v>
      </c>
      <c r="FG20761" s="55" t="s">
        <v>1250</v>
      </c>
      <c r="FH20761" s="55" t="s">
        <v>2048</v>
      </c>
      <c r="FI20761" s="55">
        <v>8</v>
      </c>
      <c r="FJ20761" s="55">
        <v>2500</v>
      </c>
      <c r="FK20761" s="55" t="s">
        <v>1249</v>
      </c>
      <c r="FL20761" s="55">
        <v>0.5</v>
      </c>
    </row>
    <row r="20762" ht="14.25" customHeight="1" outlineLevel="1" spans="162:168">
      <c r="FF20762" s="55">
        <v>20755</v>
      </c>
      <c r="FG20762" s="55" t="s">
        <v>1250</v>
      </c>
      <c r="FH20762" s="55" t="s">
        <v>2048</v>
      </c>
      <c r="FI20762" s="55">
        <v>8</v>
      </c>
      <c r="FJ20762" s="55">
        <v>5000</v>
      </c>
      <c r="FK20762" s="55" t="s">
        <v>1249</v>
      </c>
      <c r="FL20762" s="55">
        <v>0.5</v>
      </c>
    </row>
    <row r="20763" ht="14.25" customHeight="1" outlineLevel="1" spans="162:168">
      <c r="FF20763" s="55">
        <v>20756</v>
      </c>
      <c r="FG20763" s="55" t="s">
        <v>1250</v>
      </c>
      <c r="FH20763" s="55" t="s">
        <v>2048</v>
      </c>
      <c r="FI20763" s="55">
        <v>8</v>
      </c>
      <c r="FJ20763" s="55">
        <v>10000</v>
      </c>
      <c r="FK20763" s="55" t="s">
        <v>1249</v>
      </c>
      <c r="FL20763" s="55">
        <v>0.5</v>
      </c>
    </row>
    <row r="20764" ht="14.25" customHeight="1" outlineLevel="1" spans="162:168">
      <c r="FF20764" s="55">
        <v>20757</v>
      </c>
      <c r="FG20764" s="55" t="s">
        <v>1250</v>
      </c>
      <c r="FH20764" s="55" t="s">
        <v>2048</v>
      </c>
      <c r="FI20764" s="55">
        <v>8</v>
      </c>
      <c r="FJ20764" s="55">
        <v>25000</v>
      </c>
      <c r="FK20764" s="55" t="s">
        <v>1249</v>
      </c>
      <c r="FL20764" s="55">
        <v>0.5</v>
      </c>
    </row>
    <row r="20765" ht="14.25" customHeight="1" outlineLevel="1" spans="162:168">
      <c r="FF20765" s="55">
        <v>20758</v>
      </c>
      <c r="FG20765" s="55" t="s">
        <v>1250</v>
      </c>
      <c r="FH20765" s="55" t="s">
        <v>2048</v>
      </c>
      <c r="FI20765" s="55">
        <v>8</v>
      </c>
      <c r="FJ20765" s="55">
        <v>50000</v>
      </c>
      <c r="FK20765" s="55" t="s">
        <v>1249</v>
      </c>
      <c r="FL20765" s="55">
        <v>0.5</v>
      </c>
    </row>
    <row r="20766" ht="14.25" customHeight="1" outlineLevel="1" spans="162:168">
      <c r="FF20766" s="55">
        <v>20759</v>
      </c>
      <c r="FG20766" s="55" t="s">
        <v>1250</v>
      </c>
      <c r="FH20766" s="55" t="s">
        <v>2048</v>
      </c>
      <c r="FI20766" s="55">
        <v>8</v>
      </c>
      <c r="FJ20766" s="55">
        <v>80000</v>
      </c>
      <c r="FK20766" s="55" t="s">
        <v>1249</v>
      </c>
      <c r="FL20766" s="55">
        <v>0.5</v>
      </c>
    </row>
    <row r="20767" ht="14.25" customHeight="1" outlineLevel="1" spans="162:168">
      <c r="FF20767" s="55">
        <v>20760</v>
      </c>
      <c r="FG20767" s="55" t="s">
        <v>1250</v>
      </c>
      <c r="FH20767" s="55" t="s">
        <v>2048</v>
      </c>
      <c r="FI20767" s="55">
        <v>8</v>
      </c>
      <c r="FJ20767" s="55">
        <v>130000</v>
      </c>
      <c r="FK20767" s="55" t="s">
        <v>1249</v>
      </c>
      <c r="FL20767" s="55">
        <v>0.5</v>
      </c>
    </row>
    <row r="20768" ht="14.25" customHeight="1" outlineLevel="1" spans="162:168">
      <c r="FF20768" s="55">
        <v>20761</v>
      </c>
      <c r="FG20768" s="55" t="s">
        <v>1250</v>
      </c>
      <c r="FH20768" s="55" t="s">
        <v>2048</v>
      </c>
      <c r="FI20768" s="55">
        <v>8</v>
      </c>
      <c r="FJ20768" s="55">
        <v>260000</v>
      </c>
      <c r="FK20768" s="55" t="s">
        <v>1249</v>
      </c>
      <c r="FL20768" s="55">
        <v>0.5</v>
      </c>
    </row>
    <row r="20769" ht="14.25" customHeight="1" outlineLevel="1" spans="162:168">
      <c r="FF20769" s="55">
        <v>20762</v>
      </c>
      <c r="FG20769" s="55" t="s">
        <v>1250</v>
      </c>
      <c r="FH20769" s="55" t="s">
        <v>2048</v>
      </c>
      <c r="FI20769" s="55">
        <v>8</v>
      </c>
      <c r="FJ20769" s="55">
        <v>400000</v>
      </c>
      <c r="FK20769" s="55" t="s">
        <v>1249</v>
      </c>
      <c r="FL20769" s="55">
        <v>0.5</v>
      </c>
    </row>
    <row r="20770" ht="14.25" customHeight="1" outlineLevel="1" spans="162:168">
      <c r="FF20770" s="55">
        <v>20763</v>
      </c>
      <c r="FG20770" s="55" t="s">
        <v>1250</v>
      </c>
      <c r="FH20770" s="55" t="s">
        <v>2048</v>
      </c>
      <c r="FI20770" s="55">
        <v>8</v>
      </c>
      <c r="FJ20770" s="55">
        <v>530000</v>
      </c>
      <c r="FK20770" s="55" t="s">
        <v>1249</v>
      </c>
      <c r="FL20770" s="55">
        <v>0.5</v>
      </c>
    </row>
    <row r="20771" ht="14.25" customHeight="1" outlineLevel="1" spans="162:168">
      <c r="FF20771" s="55">
        <v>20764</v>
      </c>
      <c r="FG20771" s="55" t="s">
        <v>1250</v>
      </c>
      <c r="FH20771" s="55" t="s">
        <v>2048</v>
      </c>
      <c r="FI20771" s="55">
        <v>8</v>
      </c>
      <c r="FJ20771" s="55">
        <v>540000</v>
      </c>
      <c r="FK20771" s="55" t="s">
        <v>1249</v>
      </c>
      <c r="FL20771" s="55">
        <v>0.5</v>
      </c>
    </row>
    <row r="20772" ht="14.25" customHeight="1" outlineLevel="1" spans="162:168">
      <c r="FF20772" s="55">
        <v>20765</v>
      </c>
      <c r="FG20772" s="55" t="s">
        <v>1250</v>
      </c>
      <c r="FH20772" s="55" t="s">
        <v>2048</v>
      </c>
      <c r="FI20772" s="55">
        <v>9</v>
      </c>
      <c r="FJ20772" s="55">
        <v>0</v>
      </c>
      <c r="FK20772" s="55" t="s">
        <v>1249</v>
      </c>
      <c r="FL20772" s="55">
        <v>0.45</v>
      </c>
    </row>
    <row r="20773" ht="14.25" customHeight="1" outlineLevel="1" spans="162:168">
      <c r="FF20773" s="55">
        <v>20766</v>
      </c>
      <c r="FG20773" s="55" t="s">
        <v>1250</v>
      </c>
      <c r="FH20773" s="55" t="s">
        <v>2048</v>
      </c>
      <c r="FI20773" s="55">
        <v>9</v>
      </c>
      <c r="FJ20773" s="55">
        <v>1000</v>
      </c>
      <c r="FK20773" s="55" t="s">
        <v>1249</v>
      </c>
      <c r="FL20773" s="55">
        <v>0.4</v>
      </c>
    </row>
    <row r="20774" ht="14.25" customHeight="1" outlineLevel="1" spans="162:168">
      <c r="FF20774" s="55">
        <v>20767</v>
      </c>
      <c r="FG20774" s="55" t="s">
        <v>1250</v>
      </c>
      <c r="FH20774" s="55" t="s">
        <v>2048</v>
      </c>
      <c r="FI20774" s="55">
        <v>9</v>
      </c>
      <c r="FJ20774" s="55">
        <v>2500</v>
      </c>
      <c r="FK20774" s="55" t="s">
        <v>1249</v>
      </c>
      <c r="FL20774" s="55">
        <v>0.35</v>
      </c>
    </row>
    <row r="20775" ht="14.25" customHeight="1" outlineLevel="1" spans="162:168">
      <c r="FF20775" s="55">
        <v>20768</v>
      </c>
      <c r="FG20775" s="55" t="s">
        <v>1250</v>
      </c>
      <c r="FH20775" s="55" t="s">
        <v>2048</v>
      </c>
      <c r="FI20775" s="55">
        <v>9</v>
      </c>
      <c r="FJ20775" s="55">
        <v>5000</v>
      </c>
      <c r="FK20775" s="55" t="s">
        <v>1249</v>
      </c>
      <c r="FL20775" s="55">
        <v>0.3</v>
      </c>
    </row>
    <row r="20776" ht="14.25" customHeight="1" outlineLevel="1" spans="162:168">
      <c r="FF20776" s="55">
        <v>20769</v>
      </c>
      <c r="FG20776" s="55" t="s">
        <v>1250</v>
      </c>
      <c r="FH20776" s="55" t="s">
        <v>2048</v>
      </c>
      <c r="FI20776" s="55">
        <v>9</v>
      </c>
      <c r="FJ20776" s="55">
        <v>10000</v>
      </c>
      <c r="FK20776" s="55" t="s">
        <v>1249</v>
      </c>
      <c r="FL20776" s="55">
        <v>0.3</v>
      </c>
    </row>
    <row r="20777" ht="14.25" customHeight="1" outlineLevel="1" spans="162:168">
      <c r="FF20777" s="55">
        <v>20770</v>
      </c>
      <c r="FG20777" s="55" t="s">
        <v>1250</v>
      </c>
      <c r="FH20777" s="55" t="s">
        <v>2048</v>
      </c>
      <c r="FI20777" s="55">
        <v>9</v>
      </c>
      <c r="FJ20777" s="55">
        <v>25000</v>
      </c>
      <c r="FK20777" s="55" t="s">
        <v>1249</v>
      </c>
      <c r="FL20777" s="55">
        <v>0.3</v>
      </c>
    </row>
    <row r="20778" ht="14.25" customHeight="1" outlineLevel="1" spans="162:168">
      <c r="FF20778" s="55">
        <v>20771</v>
      </c>
      <c r="FG20778" s="55" t="s">
        <v>1250</v>
      </c>
      <c r="FH20778" s="55" t="s">
        <v>2048</v>
      </c>
      <c r="FI20778" s="55">
        <v>9</v>
      </c>
      <c r="FJ20778" s="55">
        <v>50000</v>
      </c>
      <c r="FK20778" s="55" t="s">
        <v>1249</v>
      </c>
      <c r="FL20778" s="55">
        <v>0.3</v>
      </c>
    </row>
    <row r="20779" ht="14.25" customHeight="1" outlineLevel="1" spans="162:168">
      <c r="FF20779" s="55">
        <v>20772</v>
      </c>
      <c r="FG20779" s="55" t="s">
        <v>1250</v>
      </c>
      <c r="FH20779" s="55" t="s">
        <v>2048</v>
      </c>
      <c r="FI20779" s="55">
        <v>9</v>
      </c>
      <c r="FJ20779" s="55">
        <v>80000</v>
      </c>
      <c r="FK20779" s="55" t="s">
        <v>1249</v>
      </c>
      <c r="FL20779" s="55">
        <v>0.3</v>
      </c>
    </row>
    <row r="20780" ht="14.25" customHeight="1" outlineLevel="1" spans="162:168">
      <c r="FF20780" s="55">
        <v>20773</v>
      </c>
      <c r="FG20780" s="55" t="s">
        <v>1250</v>
      </c>
      <c r="FH20780" s="55" t="s">
        <v>2048</v>
      </c>
      <c r="FI20780" s="55">
        <v>9</v>
      </c>
      <c r="FJ20780" s="55">
        <v>130000</v>
      </c>
      <c r="FK20780" s="55" t="s">
        <v>1249</v>
      </c>
      <c r="FL20780" s="55">
        <v>0.3</v>
      </c>
    </row>
    <row r="20781" ht="14.25" customHeight="1" outlineLevel="1" spans="162:168">
      <c r="FF20781" s="55">
        <v>20774</v>
      </c>
      <c r="FG20781" s="55" t="s">
        <v>1250</v>
      </c>
      <c r="FH20781" s="55" t="s">
        <v>2048</v>
      </c>
      <c r="FI20781" s="55">
        <v>9</v>
      </c>
      <c r="FJ20781" s="55">
        <v>260000</v>
      </c>
      <c r="FK20781" s="55" t="s">
        <v>1249</v>
      </c>
      <c r="FL20781" s="55">
        <v>0.3</v>
      </c>
    </row>
    <row r="20782" ht="14.25" customHeight="1" outlineLevel="1" spans="162:168">
      <c r="FF20782" s="55">
        <v>20775</v>
      </c>
      <c r="FG20782" s="55" t="s">
        <v>1250</v>
      </c>
      <c r="FH20782" s="55" t="s">
        <v>2048</v>
      </c>
      <c r="FI20782" s="55">
        <v>9</v>
      </c>
      <c r="FJ20782" s="55">
        <v>400000</v>
      </c>
      <c r="FK20782" s="55" t="s">
        <v>1249</v>
      </c>
      <c r="FL20782" s="55">
        <v>0.3</v>
      </c>
    </row>
    <row r="20783" ht="14.25" customHeight="1" outlineLevel="1" spans="162:168">
      <c r="FF20783" s="55">
        <v>20776</v>
      </c>
      <c r="FG20783" s="55" t="s">
        <v>1250</v>
      </c>
      <c r="FH20783" s="55" t="s">
        <v>2048</v>
      </c>
      <c r="FI20783" s="55">
        <v>9</v>
      </c>
      <c r="FJ20783" s="55">
        <v>530000</v>
      </c>
      <c r="FK20783" s="55" t="s">
        <v>1249</v>
      </c>
      <c r="FL20783" s="55">
        <v>0.3</v>
      </c>
    </row>
    <row r="20784" ht="14.25" customHeight="1" outlineLevel="1" spans="162:168">
      <c r="FF20784" s="55">
        <v>20777</v>
      </c>
      <c r="FG20784" s="55" t="s">
        <v>1250</v>
      </c>
      <c r="FH20784" s="55" t="s">
        <v>2048</v>
      </c>
      <c r="FI20784" s="55">
        <v>9</v>
      </c>
      <c r="FJ20784" s="55">
        <v>540000</v>
      </c>
      <c r="FK20784" s="55" t="s">
        <v>1249</v>
      </c>
      <c r="FL20784" s="55">
        <v>0.3</v>
      </c>
    </row>
    <row r="20785" ht="14.25" customHeight="1" outlineLevel="1" spans="162:168">
      <c r="FF20785" s="55">
        <v>20778</v>
      </c>
      <c r="FG20785" s="55" t="s">
        <v>1250</v>
      </c>
      <c r="FH20785" s="55" t="s">
        <v>1490</v>
      </c>
      <c r="FI20785" s="55">
        <v>1</v>
      </c>
      <c r="FJ20785" s="55">
        <v>0</v>
      </c>
      <c r="FK20785" s="55" t="s">
        <v>1249</v>
      </c>
      <c r="FL20785" s="55">
        <v>0.35</v>
      </c>
    </row>
    <row r="20786" ht="14.25" customHeight="1" outlineLevel="1" spans="162:168">
      <c r="FF20786" s="55">
        <v>20779</v>
      </c>
      <c r="FG20786" s="55" t="s">
        <v>1250</v>
      </c>
      <c r="FH20786" s="55" t="s">
        <v>1490</v>
      </c>
      <c r="FI20786" s="55">
        <v>1</v>
      </c>
      <c r="FJ20786" s="55">
        <v>1000</v>
      </c>
      <c r="FK20786" s="55" t="s">
        <v>1249</v>
      </c>
      <c r="FL20786" s="55">
        <v>0.35</v>
      </c>
    </row>
    <row r="20787" ht="14.25" customHeight="1" outlineLevel="1" spans="162:168">
      <c r="FF20787" s="55">
        <v>20780</v>
      </c>
      <c r="FG20787" s="55" t="s">
        <v>1250</v>
      </c>
      <c r="FH20787" s="55" t="s">
        <v>1490</v>
      </c>
      <c r="FI20787" s="55">
        <v>1</v>
      </c>
      <c r="FJ20787" s="55">
        <v>2500</v>
      </c>
      <c r="FK20787" s="55" t="s">
        <v>1249</v>
      </c>
      <c r="FL20787" s="55">
        <v>0.35</v>
      </c>
    </row>
    <row r="20788" ht="14.25" customHeight="1" outlineLevel="1" spans="162:168">
      <c r="FF20788" s="55">
        <v>20781</v>
      </c>
      <c r="FG20788" s="55" t="s">
        <v>1250</v>
      </c>
      <c r="FH20788" s="55" t="s">
        <v>1490</v>
      </c>
      <c r="FI20788" s="55">
        <v>1</v>
      </c>
      <c r="FJ20788" s="55">
        <v>5000</v>
      </c>
      <c r="FK20788" s="55" t="s">
        <v>1249</v>
      </c>
      <c r="FL20788" s="55">
        <v>0.35</v>
      </c>
    </row>
    <row r="20789" ht="14.25" customHeight="1" outlineLevel="1" spans="162:168">
      <c r="FF20789" s="55">
        <v>20782</v>
      </c>
      <c r="FG20789" s="55" t="s">
        <v>1250</v>
      </c>
      <c r="FH20789" s="55" t="s">
        <v>1490</v>
      </c>
      <c r="FI20789" s="55">
        <v>1</v>
      </c>
      <c r="FJ20789" s="55">
        <v>10000</v>
      </c>
      <c r="FK20789" s="55" t="s">
        <v>1249</v>
      </c>
      <c r="FL20789" s="55">
        <v>0.35</v>
      </c>
    </row>
    <row r="20790" ht="14.25" customHeight="1" outlineLevel="1" spans="162:168">
      <c r="FF20790" s="55">
        <v>20783</v>
      </c>
      <c r="FG20790" s="55" t="s">
        <v>1250</v>
      </c>
      <c r="FH20790" s="55" t="s">
        <v>1490</v>
      </c>
      <c r="FI20790" s="55">
        <v>1</v>
      </c>
      <c r="FJ20790" s="55">
        <v>25000</v>
      </c>
      <c r="FK20790" s="55" t="s">
        <v>1249</v>
      </c>
      <c r="FL20790" s="55">
        <v>0.35</v>
      </c>
    </row>
    <row r="20791" ht="14.25" customHeight="1" outlineLevel="1" spans="162:168">
      <c r="FF20791" s="55">
        <v>20784</v>
      </c>
      <c r="FG20791" s="55" t="s">
        <v>1250</v>
      </c>
      <c r="FH20791" s="55" t="s">
        <v>1490</v>
      </c>
      <c r="FI20791" s="55">
        <v>1</v>
      </c>
      <c r="FJ20791" s="55">
        <v>50000</v>
      </c>
      <c r="FK20791" s="55" t="s">
        <v>1249</v>
      </c>
      <c r="FL20791" s="55">
        <v>0.35</v>
      </c>
    </row>
    <row r="20792" ht="14.25" customHeight="1" outlineLevel="1" spans="162:168">
      <c r="FF20792" s="55">
        <v>20785</v>
      </c>
      <c r="FG20792" s="55" t="s">
        <v>1250</v>
      </c>
      <c r="FH20792" s="55" t="s">
        <v>1490</v>
      </c>
      <c r="FI20792" s="55">
        <v>1</v>
      </c>
      <c r="FJ20792" s="55">
        <v>80000</v>
      </c>
      <c r="FK20792" s="55" t="s">
        <v>1249</v>
      </c>
      <c r="FL20792" s="55">
        <v>0.35</v>
      </c>
    </row>
    <row r="20793" ht="14.25" customHeight="1" outlineLevel="1" spans="162:168">
      <c r="FF20793" s="55">
        <v>20786</v>
      </c>
      <c r="FG20793" s="55" t="s">
        <v>1250</v>
      </c>
      <c r="FH20793" s="55" t="s">
        <v>1490</v>
      </c>
      <c r="FI20793" s="55">
        <v>1</v>
      </c>
      <c r="FJ20793" s="55">
        <v>130000</v>
      </c>
      <c r="FK20793" s="55" t="s">
        <v>1249</v>
      </c>
      <c r="FL20793" s="55">
        <v>0.35</v>
      </c>
    </row>
    <row r="20794" ht="14.25" customHeight="1" outlineLevel="1" spans="162:168">
      <c r="FF20794" s="55">
        <v>20787</v>
      </c>
      <c r="FG20794" s="55" t="s">
        <v>1250</v>
      </c>
      <c r="FH20794" s="55" t="s">
        <v>1490</v>
      </c>
      <c r="FI20794" s="55">
        <v>1</v>
      </c>
      <c r="FJ20794" s="55">
        <v>260000</v>
      </c>
      <c r="FK20794" s="55" t="s">
        <v>1249</v>
      </c>
      <c r="FL20794" s="55">
        <v>0.35</v>
      </c>
    </row>
    <row r="20795" ht="14.25" customHeight="1" outlineLevel="1" spans="162:168">
      <c r="FF20795" s="55">
        <v>20788</v>
      </c>
      <c r="FG20795" s="55" t="s">
        <v>1250</v>
      </c>
      <c r="FH20795" s="55" t="s">
        <v>1490</v>
      </c>
      <c r="FI20795" s="55">
        <v>1</v>
      </c>
      <c r="FJ20795" s="55">
        <v>400000</v>
      </c>
      <c r="FK20795" s="55" t="s">
        <v>1249</v>
      </c>
      <c r="FL20795" s="55">
        <v>0.35</v>
      </c>
    </row>
    <row r="20796" ht="14.25" customHeight="1" outlineLevel="1" spans="162:168">
      <c r="FF20796" s="55">
        <v>20789</v>
      </c>
      <c r="FG20796" s="55" t="s">
        <v>1250</v>
      </c>
      <c r="FH20796" s="55" t="s">
        <v>1490</v>
      </c>
      <c r="FI20796" s="55">
        <v>1</v>
      </c>
      <c r="FJ20796" s="55">
        <v>530000</v>
      </c>
      <c r="FK20796" s="55" t="s">
        <v>1249</v>
      </c>
      <c r="FL20796" s="55">
        <v>0.35</v>
      </c>
    </row>
    <row r="20797" ht="14.25" customHeight="1" outlineLevel="1" spans="162:168">
      <c r="FF20797" s="55">
        <v>20790</v>
      </c>
      <c r="FG20797" s="55" t="s">
        <v>1250</v>
      </c>
      <c r="FH20797" s="55" t="s">
        <v>1490</v>
      </c>
      <c r="FI20797" s="55">
        <v>1</v>
      </c>
      <c r="FJ20797" s="55">
        <v>540000</v>
      </c>
      <c r="FK20797" s="55" t="s">
        <v>1249</v>
      </c>
      <c r="FL20797" s="55">
        <v>0.35</v>
      </c>
    </row>
    <row r="20798" ht="14.25" customHeight="1" outlineLevel="1" spans="162:168">
      <c r="FF20798" s="55">
        <v>20791</v>
      </c>
      <c r="FG20798" s="55" t="s">
        <v>1250</v>
      </c>
      <c r="FH20798" s="55" t="s">
        <v>1490</v>
      </c>
      <c r="FI20798" s="55">
        <v>10</v>
      </c>
      <c r="FJ20798" s="55">
        <v>0</v>
      </c>
      <c r="FK20798" s="55" t="s">
        <v>1249</v>
      </c>
      <c r="FL20798" s="55">
        <v>0.35</v>
      </c>
    </row>
    <row r="20799" ht="14.25" customHeight="1" outlineLevel="1" spans="162:168">
      <c r="FF20799" s="55">
        <v>20792</v>
      </c>
      <c r="FG20799" s="55" t="s">
        <v>1250</v>
      </c>
      <c r="FH20799" s="55" t="s">
        <v>1490</v>
      </c>
      <c r="FI20799" s="55">
        <v>10</v>
      </c>
      <c r="FJ20799" s="55">
        <v>1000</v>
      </c>
      <c r="FK20799" s="55" t="s">
        <v>1249</v>
      </c>
      <c r="FL20799" s="55">
        <v>0.35</v>
      </c>
    </row>
    <row r="20800" ht="14.25" customHeight="1" outlineLevel="1" spans="162:168">
      <c r="FF20800" s="55">
        <v>20793</v>
      </c>
      <c r="FG20800" s="55" t="s">
        <v>1250</v>
      </c>
      <c r="FH20800" s="55" t="s">
        <v>1490</v>
      </c>
      <c r="FI20800" s="55">
        <v>10</v>
      </c>
      <c r="FJ20800" s="55">
        <v>2500</v>
      </c>
      <c r="FK20800" s="55" t="s">
        <v>1249</v>
      </c>
      <c r="FL20800" s="55">
        <v>0.35</v>
      </c>
    </row>
    <row r="20801" ht="14.25" customHeight="1" outlineLevel="1" spans="162:168">
      <c r="FF20801" s="55">
        <v>20794</v>
      </c>
      <c r="FG20801" s="55" t="s">
        <v>1250</v>
      </c>
      <c r="FH20801" s="55" t="s">
        <v>1490</v>
      </c>
      <c r="FI20801" s="55">
        <v>10</v>
      </c>
      <c r="FJ20801" s="55">
        <v>5000</v>
      </c>
      <c r="FK20801" s="55" t="s">
        <v>1249</v>
      </c>
      <c r="FL20801" s="55">
        <v>0.35</v>
      </c>
    </row>
    <row r="20802" ht="14.25" customHeight="1" outlineLevel="1" spans="162:168">
      <c r="FF20802" s="55">
        <v>20795</v>
      </c>
      <c r="FG20802" s="55" t="s">
        <v>1250</v>
      </c>
      <c r="FH20802" s="55" t="s">
        <v>1490</v>
      </c>
      <c r="FI20802" s="55">
        <v>10</v>
      </c>
      <c r="FJ20802" s="55">
        <v>10000</v>
      </c>
      <c r="FK20802" s="55" t="s">
        <v>1249</v>
      </c>
      <c r="FL20802" s="55">
        <v>0.35</v>
      </c>
    </row>
    <row r="20803" ht="14.25" customHeight="1" outlineLevel="1" spans="162:168">
      <c r="FF20803" s="55">
        <v>20796</v>
      </c>
      <c r="FG20803" s="55" t="s">
        <v>1250</v>
      </c>
      <c r="FH20803" s="55" t="s">
        <v>1490</v>
      </c>
      <c r="FI20803" s="55">
        <v>10</v>
      </c>
      <c r="FJ20803" s="55">
        <v>25000</v>
      </c>
      <c r="FK20803" s="55" t="s">
        <v>1249</v>
      </c>
      <c r="FL20803" s="55">
        <v>0.35</v>
      </c>
    </row>
    <row r="20804" ht="14.25" customHeight="1" outlineLevel="1" spans="162:168">
      <c r="FF20804" s="55">
        <v>20797</v>
      </c>
      <c r="FG20804" s="55" t="s">
        <v>1250</v>
      </c>
      <c r="FH20804" s="55" t="s">
        <v>1490</v>
      </c>
      <c r="FI20804" s="55">
        <v>10</v>
      </c>
      <c r="FJ20804" s="55">
        <v>50000</v>
      </c>
      <c r="FK20804" s="55" t="s">
        <v>1249</v>
      </c>
      <c r="FL20804" s="55">
        <v>0.35</v>
      </c>
    </row>
    <row r="20805" ht="14.25" customHeight="1" outlineLevel="1" spans="162:168">
      <c r="FF20805" s="55">
        <v>20798</v>
      </c>
      <c r="FG20805" s="55" t="s">
        <v>1250</v>
      </c>
      <c r="FH20805" s="55" t="s">
        <v>1490</v>
      </c>
      <c r="FI20805" s="55">
        <v>10</v>
      </c>
      <c r="FJ20805" s="55">
        <v>80000</v>
      </c>
      <c r="FK20805" s="55" t="s">
        <v>1249</v>
      </c>
      <c r="FL20805" s="55">
        <v>0.35</v>
      </c>
    </row>
    <row r="20806" ht="14.25" customHeight="1" outlineLevel="1" spans="162:168">
      <c r="FF20806" s="55">
        <v>20799</v>
      </c>
      <c r="FG20806" s="55" t="s">
        <v>1250</v>
      </c>
      <c r="FH20806" s="55" t="s">
        <v>1490</v>
      </c>
      <c r="FI20806" s="55">
        <v>10</v>
      </c>
      <c r="FJ20806" s="55">
        <v>130000</v>
      </c>
      <c r="FK20806" s="55" t="s">
        <v>1249</v>
      </c>
      <c r="FL20806" s="55">
        <v>0.35</v>
      </c>
    </row>
    <row r="20807" ht="14.25" customHeight="1" outlineLevel="1" spans="162:168">
      <c r="FF20807" s="55">
        <v>20800</v>
      </c>
      <c r="FG20807" s="55" t="s">
        <v>1250</v>
      </c>
      <c r="FH20807" s="55" t="s">
        <v>1490</v>
      </c>
      <c r="FI20807" s="55">
        <v>10</v>
      </c>
      <c r="FJ20807" s="55">
        <v>260000</v>
      </c>
      <c r="FK20807" s="55" t="s">
        <v>1249</v>
      </c>
      <c r="FL20807" s="55">
        <v>0.35</v>
      </c>
    </row>
    <row r="20808" ht="14.25" customHeight="1" outlineLevel="1" spans="162:168">
      <c r="FF20808" s="55">
        <v>20801</v>
      </c>
      <c r="FG20808" s="55" t="s">
        <v>1250</v>
      </c>
      <c r="FH20808" s="55" t="s">
        <v>1490</v>
      </c>
      <c r="FI20808" s="55">
        <v>10</v>
      </c>
      <c r="FJ20808" s="55">
        <v>400000</v>
      </c>
      <c r="FK20808" s="55" t="s">
        <v>1249</v>
      </c>
      <c r="FL20808" s="55">
        <v>0.35</v>
      </c>
    </row>
    <row r="20809" ht="14.25" customHeight="1" outlineLevel="1" spans="162:168">
      <c r="FF20809" s="55">
        <v>20802</v>
      </c>
      <c r="FG20809" s="55" t="s">
        <v>1250</v>
      </c>
      <c r="FH20809" s="55" t="s">
        <v>1490</v>
      </c>
      <c r="FI20809" s="55">
        <v>10</v>
      </c>
      <c r="FJ20809" s="55">
        <v>530000</v>
      </c>
      <c r="FK20809" s="55" t="s">
        <v>1249</v>
      </c>
      <c r="FL20809" s="55">
        <v>0.35</v>
      </c>
    </row>
    <row r="20810" ht="14.25" customHeight="1" outlineLevel="1" spans="162:168">
      <c r="FF20810" s="55">
        <v>20803</v>
      </c>
      <c r="FG20810" s="55" t="s">
        <v>1250</v>
      </c>
      <c r="FH20810" s="55" t="s">
        <v>1490</v>
      </c>
      <c r="FI20810" s="55">
        <v>10</v>
      </c>
      <c r="FJ20810" s="55">
        <v>540000</v>
      </c>
      <c r="FK20810" s="55" t="s">
        <v>1249</v>
      </c>
      <c r="FL20810" s="55">
        <v>0.35</v>
      </c>
    </row>
    <row r="20811" ht="14.25" customHeight="1" outlineLevel="1" spans="162:168">
      <c r="FF20811" s="55">
        <v>20804</v>
      </c>
      <c r="FG20811" s="55" t="s">
        <v>1250</v>
      </c>
      <c r="FH20811" s="55" t="s">
        <v>1490</v>
      </c>
      <c r="FI20811" s="55">
        <v>2</v>
      </c>
      <c r="FJ20811" s="55">
        <v>0</v>
      </c>
      <c r="FK20811" s="55" t="s">
        <v>1249</v>
      </c>
      <c r="FL20811" s="55">
        <v>0.35</v>
      </c>
    </row>
    <row r="20812" ht="14.25" customHeight="1" outlineLevel="1" spans="162:168">
      <c r="FF20812" s="55">
        <v>20805</v>
      </c>
      <c r="FG20812" s="55" t="s">
        <v>1250</v>
      </c>
      <c r="FH20812" s="55" t="s">
        <v>1490</v>
      </c>
      <c r="FI20812" s="55">
        <v>2</v>
      </c>
      <c r="FJ20812" s="55">
        <v>1000</v>
      </c>
      <c r="FK20812" s="55" t="s">
        <v>1249</v>
      </c>
      <c r="FL20812" s="55">
        <v>0.35</v>
      </c>
    </row>
    <row r="20813" ht="14.25" customHeight="1" outlineLevel="1" spans="162:168">
      <c r="FF20813" s="55">
        <v>20806</v>
      </c>
      <c r="FG20813" s="55" t="s">
        <v>1250</v>
      </c>
      <c r="FH20813" s="55" t="s">
        <v>1490</v>
      </c>
      <c r="FI20813" s="55">
        <v>2</v>
      </c>
      <c r="FJ20813" s="55">
        <v>2500</v>
      </c>
      <c r="FK20813" s="55" t="s">
        <v>1249</v>
      </c>
      <c r="FL20813" s="55">
        <v>0.35</v>
      </c>
    </row>
    <row r="20814" ht="14.25" customHeight="1" outlineLevel="1" spans="162:168">
      <c r="FF20814" s="55">
        <v>20807</v>
      </c>
      <c r="FG20814" s="55" t="s">
        <v>1250</v>
      </c>
      <c r="FH20814" s="55" t="s">
        <v>1490</v>
      </c>
      <c r="FI20814" s="55">
        <v>2</v>
      </c>
      <c r="FJ20814" s="55">
        <v>5000</v>
      </c>
      <c r="FK20814" s="55" t="s">
        <v>1249</v>
      </c>
      <c r="FL20814" s="55">
        <v>0.35</v>
      </c>
    </row>
    <row r="20815" ht="14.25" customHeight="1" outlineLevel="1" spans="162:168">
      <c r="FF20815" s="55">
        <v>20808</v>
      </c>
      <c r="FG20815" s="55" t="s">
        <v>1250</v>
      </c>
      <c r="FH20815" s="55" t="s">
        <v>1490</v>
      </c>
      <c r="FI20815" s="55">
        <v>2</v>
      </c>
      <c r="FJ20815" s="55">
        <v>10000</v>
      </c>
      <c r="FK20815" s="55" t="s">
        <v>1249</v>
      </c>
      <c r="FL20815" s="55">
        <v>0.35</v>
      </c>
    </row>
    <row r="20816" ht="14.25" customHeight="1" outlineLevel="1" spans="162:168">
      <c r="FF20816" s="55">
        <v>20809</v>
      </c>
      <c r="FG20816" s="55" t="s">
        <v>1250</v>
      </c>
      <c r="FH20816" s="55" t="s">
        <v>1490</v>
      </c>
      <c r="FI20816" s="55">
        <v>2</v>
      </c>
      <c r="FJ20816" s="55">
        <v>25000</v>
      </c>
      <c r="FK20816" s="55" t="s">
        <v>1249</v>
      </c>
      <c r="FL20816" s="55">
        <v>0.35</v>
      </c>
    </row>
    <row r="20817" ht="14.25" customHeight="1" outlineLevel="1" spans="162:168">
      <c r="FF20817" s="55">
        <v>20810</v>
      </c>
      <c r="FG20817" s="55" t="s">
        <v>1250</v>
      </c>
      <c r="FH20817" s="55" t="s">
        <v>1490</v>
      </c>
      <c r="FI20817" s="55">
        <v>2</v>
      </c>
      <c r="FJ20817" s="55">
        <v>50000</v>
      </c>
      <c r="FK20817" s="55" t="s">
        <v>1249</v>
      </c>
      <c r="FL20817" s="55">
        <v>0.35</v>
      </c>
    </row>
    <row r="20818" ht="14.25" customHeight="1" outlineLevel="1" spans="162:168">
      <c r="FF20818" s="55">
        <v>20811</v>
      </c>
      <c r="FG20818" s="55" t="s">
        <v>1250</v>
      </c>
      <c r="FH20818" s="55" t="s">
        <v>1490</v>
      </c>
      <c r="FI20818" s="55">
        <v>2</v>
      </c>
      <c r="FJ20818" s="55">
        <v>80000</v>
      </c>
      <c r="FK20818" s="55" t="s">
        <v>1249</v>
      </c>
      <c r="FL20818" s="55">
        <v>0.35</v>
      </c>
    </row>
    <row r="20819" ht="14.25" customHeight="1" outlineLevel="1" spans="162:168">
      <c r="FF20819" s="55">
        <v>20812</v>
      </c>
      <c r="FG20819" s="55" t="s">
        <v>1250</v>
      </c>
      <c r="FH20819" s="55" t="s">
        <v>1490</v>
      </c>
      <c r="FI20819" s="55">
        <v>2</v>
      </c>
      <c r="FJ20819" s="55">
        <v>130000</v>
      </c>
      <c r="FK20819" s="55" t="s">
        <v>1249</v>
      </c>
      <c r="FL20819" s="55">
        <v>0.35</v>
      </c>
    </row>
    <row r="20820" ht="14.25" customHeight="1" outlineLevel="1" spans="162:168">
      <c r="FF20820" s="55">
        <v>20813</v>
      </c>
      <c r="FG20820" s="55" t="s">
        <v>1250</v>
      </c>
      <c r="FH20820" s="55" t="s">
        <v>1490</v>
      </c>
      <c r="FI20820" s="55">
        <v>2</v>
      </c>
      <c r="FJ20820" s="55">
        <v>260000</v>
      </c>
      <c r="FK20820" s="55" t="s">
        <v>1249</v>
      </c>
      <c r="FL20820" s="55">
        <v>0.35</v>
      </c>
    </row>
    <row r="20821" ht="14.25" customHeight="1" outlineLevel="1" spans="162:168">
      <c r="FF20821" s="55">
        <v>20814</v>
      </c>
      <c r="FG20821" s="55" t="s">
        <v>1250</v>
      </c>
      <c r="FH20821" s="55" t="s">
        <v>1490</v>
      </c>
      <c r="FI20821" s="55">
        <v>2</v>
      </c>
      <c r="FJ20821" s="55">
        <v>400000</v>
      </c>
      <c r="FK20821" s="55" t="s">
        <v>1249</v>
      </c>
      <c r="FL20821" s="55">
        <v>0.35</v>
      </c>
    </row>
    <row r="20822" ht="14.25" customHeight="1" outlineLevel="1" spans="162:168">
      <c r="FF20822" s="55">
        <v>20815</v>
      </c>
      <c r="FG20822" s="55" t="s">
        <v>1250</v>
      </c>
      <c r="FH20822" s="55" t="s">
        <v>1490</v>
      </c>
      <c r="FI20822" s="55">
        <v>2</v>
      </c>
      <c r="FJ20822" s="55">
        <v>530000</v>
      </c>
      <c r="FK20822" s="55" t="s">
        <v>1249</v>
      </c>
      <c r="FL20822" s="55">
        <v>0.35</v>
      </c>
    </row>
    <row r="20823" ht="14.25" customHeight="1" outlineLevel="1" spans="162:168">
      <c r="FF20823" s="55">
        <v>20816</v>
      </c>
      <c r="FG20823" s="55" t="s">
        <v>1250</v>
      </c>
      <c r="FH20823" s="55" t="s">
        <v>1490</v>
      </c>
      <c r="FI20823" s="55">
        <v>2</v>
      </c>
      <c r="FJ20823" s="55">
        <v>540000</v>
      </c>
      <c r="FK20823" s="55" t="s">
        <v>1249</v>
      </c>
      <c r="FL20823" s="55">
        <v>0.35</v>
      </c>
    </row>
    <row r="20824" ht="14.25" customHeight="1" outlineLevel="1" spans="162:168">
      <c r="FF20824" s="55">
        <v>20817</v>
      </c>
      <c r="FG20824" s="55" t="s">
        <v>1250</v>
      </c>
      <c r="FH20824" s="55" t="s">
        <v>1490</v>
      </c>
      <c r="FI20824" s="55">
        <v>3</v>
      </c>
      <c r="FJ20824" s="55">
        <v>0</v>
      </c>
      <c r="FK20824" s="55" t="s">
        <v>1249</v>
      </c>
      <c r="FL20824" s="55">
        <v>0.35</v>
      </c>
    </row>
    <row r="20825" ht="14.25" customHeight="1" outlineLevel="1" spans="162:168">
      <c r="FF20825" s="55">
        <v>20818</v>
      </c>
      <c r="FG20825" s="55" t="s">
        <v>1250</v>
      </c>
      <c r="FH20825" s="55" t="s">
        <v>1490</v>
      </c>
      <c r="FI20825" s="55">
        <v>3</v>
      </c>
      <c r="FJ20825" s="55">
        <v>1000</v>
      </c>
      <c r="FK20825" s="55" t="s">
        <v>1249</v>
      </c>
      <c r="FL20825" s="55">
        <v>0.35</v>
      </c>
    </row>
    <row r="20826" ht="14.25" customHeight="1" outlineLevel="1" spans="162:168">
      <c r="FF20826" s="55">
        <v>20819</v>
      </c>
      <c r="FG20826" s="55" t="s">
        <v>1250</v>
      </c>
      <c r="FH20826" s="55" t="s">
        <v>1490</v>
      </c>
      <c r="FI20826" s="55">
        <v>3</v>
      </c>
      <c r="FJ20826" s="55">
        <v>2500</v>
      </c>
      <c r="FK20826" s="55" t="s">
        <v>1249</v>
      </c>
      <c r="FL20826" s="55">
        <v>0.35</v>
      </c>
    </row>
    <row r="20827" ht="14.25" customHeight="1" outlineLevel="1" spans="162:168">
      <c r="FF20827" s="55">
        <v>20820</v>
      </c>
      <c r="FG20827" s="55" t="s">
        <v>1250</v>
      </c>
      <c r="FH20827" s="55" t="s">
        <v>1490</v>
      </c>
      <c r="FI20827" s="55">
        <v>3</v>
      </c>
      <c r="FJ20827" s="55">
        <v>5000</v>
      </c>
      <c r="FK20827" s="55" t="s">
        <v>1249</v>
      </c>
      <c r="FL20827" s="55">
        <v>0.35</v>
      </c>
    </row>
    <row r="20828" ht="14.25" customHeight="1" outlineLevel="1" spans="162:168">
      <c r="FF20828" s="55">
        <v>20821</v>
      </c>
      <c r="FG20828" s="55" t="s">
        <v>1250</v>
      </c>
      <c r="FH20828" s="55" t="s">
        <v>1490</v>
      </c>
      <c r="FI20828" s="55">
        <v>3</v>
      </c>
      <c r="FJ20828" s="55">
        <v>10000</v>
      </c>
      <c r="FK20828" s="55" t="s">
        <v>1249</v>
      </c>
      <c r="FL20828" s="55">
        <v>0.35</v>
      </c>
    </row>
    <row r="20829" ht="14.25" customHeight="1" outlineLevel="1" spans="162:168">
      <c r="FF20829" s="55">
        <v>20822</v>
      </c>
      <c r="FG20829" s="55" t="s">
        <v>1250</v>
      </c>
      <c r="FH20829" s="55" t="s">
        <v>1490</v>
      </c>
      <c r="FI20829" s="55">
        <v>3</v>
      </c>
      <c r="FJ20829" s="55">
        <v>25000</v>
      </c>
      <c r="FK20829" s="55" t="s">
        <v>1249</v>
      </c>
      <c r="FL20829" s="55">
        <v>0.35</v>
      </c>
    </row>
    <row r="20830" ht="14.25" customHeight="1" outlineLevel="1" spans="162:168">
      <c r="FF20830" s="55">
        <v>20823</v>
      </c>
      <c r="FG20830" s="55" t="s">
        <v>1250</v>
      </c>
      <c r="FH20830" s="55" t="s">
        <v>1490</v>
      </c>
      <c r="FI20830" s="55">
        <v>3</v>
      </c>
      <c r="FJ20830" s="55">
        <v>50000</v>
      </c>
      <c r="FK20830" s="55" t="s">
        <v>1249</v>
      </c>
      <c r="FL20830" s="55">
        <v>0.35</v>
      </c>
    </row>
    <row r="20831" ht="14.25" customHeight="1" outlineLevel="1" spans="162:168">
      <c r="FF20831" s="55">
        <v>20824</v>
      </c>
      <c r="FG20831" s="55" t="s">
        <v>1250</v>
      </c>
      <c r="FH20831" s="55" t="s">
        <v>1490</v>
      </c>
      <c r="FI20831" s="55">
        <v>3</v>
      </c>
      <c r="FJ20831" s="55">
        <v>80000</v>
      </c>
      <c r="FK20831" s="55" t="s">
        <v>1249</v>
      </c>
      <c r="FL20831" s="55">
        <v>0.35</v>
      </c>
    </row>
    <row r="20832" ht="14.25" customHeight="1" outlineLevel="1" spans="162:168">
      <c r="FF20832" s="55">
        <v>20825</v>
      </c>
      <c r="FG20832" s="55" t="s">
        <v>1250</v>
      </c>
      <c r="FH20832" s="55" t="s">
        <v>1490</v>
      </c>
      <c r="FI20832" s="55">
        <v>3</v>
      </c>
      <c r="FJ20832" s="55">
        <v>130000</v>
      </c>
      <c r="FK20832" s="55" t="s">
        <v>1249</v>
      </c>
      <c r="FL20832" s="55">
        <v>0.35</v>
      </c>
    </row>
    <row r="20833" ht="14.25" customHeight="1" outlineLevel="1" spans="162:168">
      <c r="FF20833" s="55">
        <v>20826</v>
      </c>
      <c r="FG20833" s="55" t="s">
        <v>1250</v>
      </c>
      <c r="FH20833" s="55" t="s">
        <v>1490</v>
      </c>
      <c r="FI20833" s="55">
        <v>3</v>
      </c>
      <c r="FJ20833" s="55">
        <v>260000</v>
      </c>
      <c r="FK20833" s="55" t="s">
        <v>1249</v>
      </c>
      <c r="FL20833" s="55">
        <v>0.35</v>
      </c>
    </row>
    <row r="20834" ht="14.25" customHeight="1" outlineLevel="1" spans="162:168">
      <c r="FF20834" s="55">
        <v>20827</v>
      </c>
      <c r="FG20834" s="55" t="s">
        <v>1250</v>
      </c>
      <c r="FH20834" s="55" t="s">
        <v>1490</v>
      </c>
      <c r="FI20834" s="55">
        <v>3</v>
      </c>
      <c r="FJ20834" s="55">
        <v>400000</v>
      </c>
      <c r="FK20834" s="55" t="s">
        <v>1249</v>
      </c>
      <c r="FL20834" s="55">
        <v>0.35</v>
      </c>
    </row>
    <row r="20835" ht="14.25" customHeight="1" outlineLevel="1" spans="162:168">
      <c r="FF20835" s="55">
        <v>20828</v>
      </c>
      <c r="FG20835" s="55" t="s">
        <v>1250</v>
      </c>
      <c r="FH20835" s="55" t="s">
        <v>1490</v>
      </c>
      <c r="FI20835" s="55">
        <v>3</v>
      </c>
      <c r="FJ20835" s="55">
        <v>530000</v>
      </c>
      <c r="FK20835" s="55" t="s">
        <v>1249</v>
      </c>
      <c r="FL20835" s="55">
        <v>0.35</v>
      </c>
    </row>
    <row r="20836" ht="14.25" customHeight="1" outlineLevel="1" spans="162:168">
      <c r="FF20836" s="55">
        <v>20829</v>
      </c>
      <c r="FG20836" s="55" t="s">
        <v>1250</v>
      </c>
      <c r="FH20836" s="55" t="s">
        <v>1490</v>
      </c>
      <c r="FI20836" s="55">
        <v>3</v>
      </c>
      <c r="FJ20836" s="55">
        <v>540000</v>
      </c>
      <c r="FK20836" s="55" t="s">
        <v>1249</v>
      </c>
      <c r="FL20836" s="55">
        <v>0.35</v>
      </c>
    </row>
    <row r="20837" ht="14.25" customHeight="1" outlineLevel="1" spans="162:168">
      <c r="FF20837" s="55">
        <v>20830</v>
      </c>
      <c r="FG20837" s="55" t="s">
        <v>1250</v>
      </c>
      <c r="FH20837" s="55" t="s">
        <v>1490</v>
      </c>
      <c r="FI20837" s="55">
        <v>4</v>
      </c>
      <c r="FJ20837" s="55">
        <v>0</v>
      </c>
      <c r="FK20837" s="55" t="s">
        <v>1249</v>
      </c>
      <c r="FL20837" s="55">
        <v>0.35</v>
      </c>
    </row>
    <row r="20838" ht="14.25" customHeight="1" outlineLevel="1" spans="162:168">
      <c r="FF20838" s="55">
        <v>20831</v>
      </c>
      <c r="FG20838" s="55" t="s">
        <v>1250</v>
      </c>
      <c r="FH20838" s="55" t="s">
        <v>1490</v>
      </c>
      <c r="FI20838" s="55">
        <v>4</v>
      </c>
      <c r="FJ20838" s="55">
        <v>1000</v>
      </c>
      <c r="FK20838" s="55" t="s">
        <v>1249</v>
      </c>
      <c r="FL20838" s="55">
        <v>0.35</v>
      </c>
    </row>
    <row r="20839" ht="14.25" customHeight="1" outlineLevel="1" spans="162:168">
      <c r="FF20839" s="55">
        <v>20832</v>
      </c>
      <c r="FG20839" s="55" t="s">
        <v>1250</v>
      </c>
      <c r="FH20839" s="55" t="s">
        <v>1490</v>
      </c>
      <c r="FI20839" s="55">
        <v>4</v>
      </c>
      <c r="FJ20839" s="55">
        <v>2500</v>
      </c>
      <c r="FK20839" s="55" t="s">
        <v>1249</v>
      </c>
      <c r="FL20839" s="55">
        <v>0.35</v>
      </c>
    </row>
    <row r="20840" ht="14.25" customHeight="1" outlineLevel="1" spans="162:168">
      <c r="FF20840" s="55">
        <v>20833</v>
      </c>
      <c r="FG20840" s="55" t="s">
        <v>1250</v>
      </c>
      <c r="FH20840" s="55" t="s">
        <v>1490</v>
      </c>
      <c r="FI20840" s="55">
        <v>4</v>
      </c>
      <c r="FJ20840" s="55">
        <v>5000</v>
      </c>
      <c r="FK20840" s="55" t="s">
        <v>1249</v>
      </c>
      <c r="FL20840" s="55">
        <v>0.35</v>
      </c>
    </row>
    <row r="20841" ht="14.25" customHeight="1" outlineLevel="1" spans="162:168">
      <c r="FF20841" s="55">
        <v>20834</v>
      </c>
      <c r="FG20841" s="55" t="s">
        <v>1250</v>
      </c>
      <c r="FH20841" s="55" t="s">
        <v>1490</v>
      </c>
      <c r="FI20841" s="55">
        <v>4</v>
      </c>
      <c r="FJ20841" s="55">
        <v>10000</v>
      </c>
      <c r="FK20841" s="55" t="s">
        <v>1249</v>
      </c>
      <c r="FL20841" s="55">
        <v>0.35</v>
      </c>
    </row>
    <row r="20842" ht="14.25" customHeight="1" outlineLevel="1" spans="162:168">
      <c r="FF20842" s="55">
        <v>20835</v>
      </c>
      <c r="FG20842" s="55" t="s">
        <v>1250</v>
      </c>
      <c r="FH20842" s="55" t="s">
        <v>1490</v>
      </c>
      <c r="FI20842" s="55">
        <v>4</v>
      </c>
      <c r="FJ20842" s="55">
        <v>25000</v>
      </c>
      <c r="FK20842" s="55" t="s">
        <v>1249</v>
      </c>
      <c r="FL20842" s="55">
        <v>0.35</v>
      </c>
    </row>
    <row r="20843" ht="14.25" customHeight="1" outlineLevel="1" spans="162:168">
      <c r="FF20843" s="55">
        <v>20836</v>
      </c>
      <c r="FG20843" s="55" t="s">
        <v>1250</v>
      </c>
      <c r="FH20843" s="55" t="s">
        <v>1490</v>
      </c>
      <c r="FI20843" s="55">
        <v>4</v>
      </c>
      <c r="FJ20843" s="55">
        <v>50000</v>
      </c>
      <c r="FK20843" s="55" t="s">
        <v>1249</v>
      </c>
      <c r="FL20843" s="55">
        <v>0.35</v>
      </c>
    </row>
    <row r="20844" ht="14.25" customHeight="1" outlineLevel="1" spans="162:168">
      <c r="FF20844" s="55">
        <v>20837</v>
      </c>
      <c r="FG20844" s="55" t="s">
        <v>1250</v>
      </c>
      <c r="FH20844" s="55" t="s">
        <v>1490</v>
      </c>
      <c r="FI20844" s="55">
        <v>4</v>
      </c>
      <c r="FJ20844" s="55">
        <v>80000</v>
      </c>
      <c r="FK20844" s="55" t="s">
        <v>1249</v>
      </c>
      <c r="FL20844" s="55">
        <v>0.35</v>
      </c>
    </row>
    <row r="20845" ht="14.25" customHeight="1" outlineLevel="1" spans="162:168">
      <c r="FF20845" s="55">
        <v>20838</v>
      </c>
      <c r="FG20845" s="55" t="s">
        <v>1250</v>
      </c>
      <c r="FH20845" s="55" t="s">
        <v>1490</v>
      </c>
      <c r="FI20845" s="55">
        <v>4</v>
      </c>
      <c r="FJ20845" s="55">
        <v>130000</v>
      </c>
      <c r="FK20845" s="55" t="s">
        <v>1249</v>
      </c>
      <c r="FL20845" s="55">
        <v>0.35</v>
      </c>
    </row>
    <row r="20846" ht="14.25" customHeight="1" outlineLevel="1" spans="162:168">
      <c r="FF20846" s="55">
        <v>20839</v>
      </c>
      <c r="FG20846" s="55" t="s">
        <v>1250</v>
      </c>
      <c r="FH20846" s="55" t="s">
        <v>1490</v>
      </c>
      <c r="FI20846" s="55">
        <v>4</v>
      </c>
      <c r="FJ20846" s="55">
        <v>260000</v>
      </c>
      <c r="FK20846" s="55" t="s">
        <v>1249</v>
      </c>
      <c r="FL20846" s="55">
        <v>0.35</v>
      </c>
    </row>
    <row r="20847" ht="14.25" customHeight="1" outlineLevel="1" spans="162:168">
      <c r="FF20847" s="55">
        <v>20840</v>
      </c>
      <c r="FG20847" s="55" t="s">
        <v>1250</v>
      </c>
      <c r="FH20847" s="55" t="s">
        <v>1490</v>
      </c>
      <c r="FI20847" s="55">
        <v>4</v>
      </c>
      <c r="FJ20847" s="55">
        <v>400000</v>
      </c>
      <c r="FK20847" s="55" t="s">
        <v>1249</v>
      </c>
      <c r="FL20847" s="55">
        <v>0.35</v>
      </c>
    </row>
    <row r="20848" ht="14.25" customHeight="1" outlineLevel="1" spans="162:168">
      <c r="FF20848" s="55">
        <v>20841</v>
      </c>
      <c r="FG20848" s="55" t="s">
        <v>1250</v>
      </c>
      <c r="FH20848" s="55" t="s">
        <v>1490</v>
      </c>
      <c r="FI20848" s="55">
        <v>4</v>
      </c>
      <c r="FJ20848" s="55">
        <v>530000</v>
      </c>
      <c r="FK20848" s="55" t="s">
        <v>1249</v>
      </c>
      <c r="FL20848" s="55">
        <v>0.35</v>
      </c>
    </row>
    <row r="20849" ht="14.25" customHeight="1" outlineLevel="1" spans="162:168">
      <c r="FF20849" s="55">
        <v>20842</v>
      </c>
      <c r="FG20849" s="55" t="s">
        <v>1250</v>
      </c>
      <c r="FH20849" s="55" t="s">
        <v>1490</v>
      </c>
      <c r="FI20849" s="55">
        <v>4</v>
      </c>
      <c r="FJ20849" s="55">
        <v>540000</v>
      </c>
      <c r="FK20849" s="55" t="s">
        <v>1249</v>
      </c>
      <c r="FL20849" s="55">
        <v>0.35</v>
      </c>
    </row>
    <row r="20850" ht="14.25" customHeight="1" outlineLevel="1" spans="162:168">
      <c r="FF20850" s="55">
        <v>20843</v>
      </c>
      <c r="FG20850" s="55" t="s">
        <v>1250</v>
      </c>
      <c r="FH20850" s="55" t="s">
        <v>1490</v>
      </c>
      <c r="FI20850" s="55">
        <v>5</v>
      </c>
      <c r="FJ20850" s="55">
        <v>0</v>
      </c>
      <c r="FK20850" s="55" t="s">
        <v>1249</v>
      </c>
      <c r="FL20850" s="55">
        <v>0.35</v>
      </c>
    </row>
    <row r="20851" ht="14.25" customHeight="1" outlineLevel="1" spans="162:168">
      <c r="FF20851" s="55">
        <v>20844</v>
      </c>
      <c r="FG20851" s="55" t="s">
        <v>1250</v>
      </c>
      <c r="FH20851" s="55" t="s">
        <v>1490</v>
      </c>
      <c r="FI20851" s="55">
        <v>5</v>
      </c>
      <c r="FJ20851" s="55">
        <v>1000</v>
      </c>
      <c r="FK20851" s="55" t="s">
        <v>1249</v>
      </c>
      <c r="FL20851" s="55">
        <v>0.35</v>
      </c>
    </row>
    <row r="20852" ht="14.25" customHeight="1" outlineLevel="1" spans="162:168">
      <c r="FF20852" s="55">
        <v>20845</v>
      </c>
      <c r="FG20852" s="55" t="s">
        <v>1250</v>
      </c>
      <c r="FH20852" s="55" t="s">
        <v>1490</v>
      </c>
      <c r="FI20852" s="55">
        <v>5</v>
      </c>
      <c r="FJ20852" s="55">
        <v>2500</v>
      </c>
      <c r="FK20852" s="55" t="s">
        <v>1249</v>
      </c>
      <c r="FL20852" s="55">
        <v>0.35</v>
      </c>
    </row>
    <row r="20853" ht="14.25" customHeight="1" outlineLevel="1" spans="162:168">
      <c r="FF20853" s="55">
        <v>20846</v>
      </c>
      <c r="FG20853" s="55" t="s">
        <v>1250</v>
      </c>
      <c r="FH20853" s="55" t="s">
        <v>1490</v>
      </c>
      <c r="FI20853" s="55">
        <v>5</v>
      </c>
      <c r="FJ20853" s="55">
        <v>5000</v>
      </c>
      <c r="FK20853" s="55" t="s">
        <v>1249</v>
      </c>
      <c r="FL20853" s="55">
        <v>0.35</v>
      </c>
    </row>
    <row r="20854" ht="14.25" customHeight="1" outlineLevel="1" spans="162:168">
      <c r="FF20854" s="55">
        <v>20847</v>
      </c>
      <c r="FG20854" s="55" t="s">
        <v>1250</v>
      </c>
      <c r="FH20854" s="55" t="s">
        <v>1490</v>
      </c>
      <c r="FI20854" s="55">
        <v>5</v>
      </c>
      <c r="FJ20854" s="55">
        <v>10000</v>
      </c>
      <c r="FK20854" s="55" t="s">
        <v>1249</v>
      </c>
      <c r="FL20854" s="55">
        <v>0.35</v>
      </c>
    </row>
    <row r="20855" ht="14.25" customHeight="1" outlineLevel="1" spans="162:168">
      <c r="FF20855" s="55">
        <v>20848</v>
      </c>
      <c r="FG20855" s="55" t="s">
        <v>1250</v>
      </c>
      <c r="FH20855" s="55" t="s">
        <v>1490</v>
      </c>
      <c r="FI20855" s="55">
        <v>5</v>
      </c>
      <c r="FJ20855" s="55">
        <v>25000</v>
      </c>
      <c r="FK20855" s="55" t="s">
        <v>1249</v>
      </c>
      <c r="FL20855" s="55">
        <v>0.35</v>
      </c>
    </row>
    <row r="20856" ht="14.25" customHeight="1" outlineLevel="1" spans="162:168">
      <c r="FF20856" s="55">
        <v>20849</v>
      </c>
      <c r="FG20856" s="55" t="s">
        <v>1250</v>
      </c>
      <c r="FH20856" s="55" t="s">
        <v>1490</v>
      </c>
      <c r="FI20856" s="55">
        <v>5</v>
      </c>
      <c r="FJ20856" s="55">
        <v>50000</v>
      </c>
      <c r="FK20856" s="55" t="s">
        <v>1249</v>
      </c>
      <c r="FL20856" s="55">
        <v>0.35</v>
      </c>
    </row>
    <row r="20857" ht="14.25" customHeight="1" outlineLevel="1" spans="162:168">
      <c r="FF20857" s="55">
        <v>20850</v>
      </c>
      <c r="FG20857" s="55" t="s">
        <v>1250</v>
      </c>
      <c r="FH20857" s="55" t="s">
        <v>1490</v>
      </c>
      <c r="FI20857" s="55">
        <v>5</v>
      </c>
      <c r="FJ20857" s="55">
        <v>80000</v>
      </c>
      <c r="FK20857" s="55" t="s">
        <v>1249</v>
      </c>
      <c r="FL20857" s="55">
        <v>0.35</v>
      </c>
    </row>
    <row r="20858" ht="14.25" customHeight="1" outlineLevel="1" spans="162:168">
      <c r="FF20858" s="55">
        <v>20851</v>
      </c>
      <c r="FG20858" s="55" t="s">
        <v>1250</v>
      </c>
      <c r="FH20858" s="55" t="s">
        <v>1490</v>
      </c>
      <c r="FI20858" s="55">
        <v>5</v>
      </c>
      <c r="FJ20858" s="55">
        <v>130000</v>
      </c>
      <c r="FK20858" s="55" t="s">
        <v>1249</v>
      </c>
      <c r="FL20858" s="55">
        <v>0.35</v>
      </c>
    </row>
    <row r="20859" ht="14.25" customHeight="1" outlineLevel="1" spans="162:168">
      <c r="FF20859" s="55">
        <v>20852</v>
      </c>
      <c r="FG20859" s="55" t="s">
        <v>1250</v>
      </c>
      <c r="FH20859" s="55" t="s">
        <v>1490</v>
      </c>
      <c r="FI20859" s="55">
        <v>5</v>
      </c>
      <c r="FJ20859" s="55">
        <v>260000</v>
      </c>
      <c r="FK20859" s="55" t="s">
        <v>1249</v>
      </c>
      <c r="FL20859" s="55">
        <v>0.35</v>
      </c>
    </row>
    <row r="20860" ht="14.25" customHeight="1" outlineLevel="1" spans="162:168">
      <c r="FF20860" s="55">
        <v>20853</v>
      </c>
      <c r="FG20860" s="55" t="s">
        <v>1250</v>
      </c>
      <c r="FH20860" s="55" t="s">
        <v>1490</v>
      </c>
      <c r="FI20860" s="55">
        <v>5</v>
      </c>
      <c r="FJ20860" s="55">
        <v>400000</v>
      </c>
      <c r="FK20860" s="55" t="s">
        <v>1249</v>
      </c>
      <c r="FL20860" s="55">
        <v>0.35</v>
      </c>
    </row>
    <row r="20861" ht="14.25" customHeight="1" outlineLevel="1" spans="162:168">
      <c r="FF20861" s="55">
        <v>20854</v>
      </c>
      <c r="FG20861" s="55" t="s">
        <v>1250</v>
      </c>
      <c r="FH20861" s="55" t="s">
        <v>1490</v>
      </c>
      <c r="FI20861" s="55">
        <v>5</v>
      </c>
      <c r="FJ20861" s="55">
        <v>530000</v>
      </c>
      <c r="FK20861" s="55" t="s">
        <v>1249</v>
      </c>
      <c r="FL20861" s="55">
        <v>0.35</v>
      </c>
    </row>
    <row r="20862" ht="14.25" customHeight="1" outlineLevel="1" spans="162:168">
      <c r="FF20862" s="55">
        <v>20855</v>
      </c>
      <c r="FG20862" s="55" t="s">
        <v>1250</v>
      </c>
      <c r="FH20862" s="55" t="s">
        <v>1490</v>
      </c>
      <c r="FI20862" s="55">
        <v>5</v>
      </c>
      <c r="FJ20862" s="55">
        <v>540000</v>
      </c>
      <c r="FK20862" s="55" t="s">
        <v>1249</v>
      </c>
      <c r="FL20862" s="55">
        <v>0.35</v>
      </c>
    </row>
    <row r="20863" ht="14.25" customHeight="1" outlineLevel="1" spans="162:168">
      <c r="FF20863" s="55">
        <v>20856</v>
      </c>
      <c r="FG20863" s="55" t="s">
        <v>1250</v>
      </c>
      <c r="FH20863" s="55" t="s">
        <v>1490</v>
      </c>
      <c r="FI20863" s="55">
        <v>6</v>
      </c>
      <c r="FJ20863" s="55">
        <v>0</v>
      </c>
      <c r="FK20863" s="55" t="s">
        <v>1249</v>
      </c>
      <c r="FL20863" s="55">
        <v>0.35</v>
      </c>
    </row>
    <row r="20864" ht="14.25" customHeight="1" outlineLevel="1" spans="162:168">
      <c r="FF20864" s="55">
        <v>20857</v>
      </c>
      <c r="FG20864" s="55" t="s">
        <v>1250</v>
      </c>
      <c r="FH20864" s="55" t="s">
        <v>1490</v>
      </c>
      <c r="FI20864" s="55">
        <v>6</v>
      </c>
      <c r="FJ20864" s="55">
        <v>1000</v>
      </c>
      <c r="FK20864" s="55" t="s">
        <v>1249</v>
      </c>
      <c r="FL20864" s="55">
        <v>0.35</v>
      </c>
    </row>
    <row r="20865" ht="14.25" customHeight="1" outlineLevel="1" spans="162:168">
      <c r="FF20865" s="55">
        <v>20858</v>
      </c>
      <c r="FG20865" s="55" t="s">
        <v>1250</v>
      </c>
      <c r="FH20865" s="55" t="s">
        <v>1490</v>
      </c>
      <c r="FI20865" s="55">
        <v>6</v>
      </c>
      <c r="FJ20865" s="55">
        <v>2500</v>
      </c>
      <c r="FK20865" s="55" t="s">
        <v>1249</v>
      </c>
      <c r="FL20865" s="55">
        <v>0.35</v>
      </c>
    </row>
    <row r="20866" ht="14.25" customHeight="1" outlineLevel="1" spans="162:168">
      <c r="FF20866" s="55">
        <v>20859</v>
      </c>
      <c r="FG20866" s="55" t="s">
        <v>1250</v>
      </c>
      <c r="FH20866" s="55" t="s">
        <v>1490</v>
      </c>
      <c r="FI20866" s="55">
        <v>6</v>
      </c>
      <c r="FJ20866" s="55">
        <v>5000</v>
      </c>
      <c r="FK20866" s="55" t="s">
        <v>1249</v>
      </c>
      <c r="FL20866" s="55">
        <v>0.35</v>
      </c>
    </row>
    <row r="20867" ht="14.25" customHeight="1" outlineLevel="1" spans="162:168">
      <c r="FF20867" s="55">
        <v>20860</v>
      </c>
      <c r="FG20867" s="55" t="s">
        <v>1250</v>
      </c>
      <c r="FH20867" s="55" t="s">
        <v>1490</v>
      </c>
      <c r="FI20867" s="55">
        <v>6</v>
      </c>
      <c r="FJ20867" s="55">
        <v>10000</v>
      </c>
      <c r="FK20867" s="55" t="s">
        <v>1249</v>
      </c>
      <c r="FL20867" s="55">
        <v>0.35</v>
      </c>
    </row>
    <row r="20868" ht="14.25" customHeight="1" outlineLevel="1" spans="162:168">
      <c r="FF20868" s="55">
        <v>20861</v>
      </c>
      <c r="FG20868" s="55" t="s">
        <v>1250</v>
      </c>
      <c r="FH20868" s="55" t="s">
        <v>1490</v>
      </c>
      <c r="FI20868" s="55">
        <v>6</v>
      </c>
      <c r="FJ20868" s="55">
        <v>25000</v>
      </c>
      <c r="FK20868" s="55" t="s">
        <v>1249</v>
      </c>
      <c r="FL20868" s="55">
        <v>0.35</v>
      </c>
    </row>
    <row r="20869" ht="14.25" customHeight="1" outlineLevel="1" spans="162:168">
      <c r="FF20869" s="55">
        <v>20862</v>
      </c>
      <c r="FG20869" s="55" t="s">
        <v>1250</v>
      </c>
      <c r="FH20869" s="55" t="s">
        <v>1490</v>
      </c>
      <c r="FI20869" s="55">
        <v>6</v>
      </c>
      <c r="FJ20869" s="55">
        <v>50000</v>
      </c>
      <c r="FK20869" s="55" t="s">
        <v>1249</v>
      </c>
      <c r="FL20869" s="55">
        <v>0.35</v>
      </c>
    </row>
    <row r="20870" ht="14.25" customHeight="1" outlineLevel="1" spans="162:168">
      <c r="FF20870" s="55">
        <v>20863</v>
      </c>
      <c r="FG20870" s="55" t="s">
        <v>1250</v>
      </c>
      <c r="FH20870" s="55" t="s">
        <v>1490</v>
      </c>
      <c r="FI20870" s="55">
        <v>6</v>
      </c>
      <c r="FJ20870" s="55">
        <v>80000</v>
      </c>
      <c r="FK20870" s="55" t="s">
        <v>1249</v>
      </c>
      <c r="FL20870" s="55">
        <v>0.35</v>
      </c>
    </row>
    <row r="20871" ht="14.25" customHeight="1" outlineLevel="1" spans="162:168">
      <c r="FF20871" s="55">
        <v>20864</v>
      </c>
      <c r="FG20871" s="55" t="s">
        <v>1250</v>
      </c>
      <c r="FH20871" s="55" t="s">
        <v>1490</v>
      </c>
      <c r="FI20871" s="55">
        <v>6</v>
      </c>
      <c r="FJ20871" s="55">
        <v>130000</v>
      </c>
      <c r="FK20871" s="55" t="s">
        <v>1249</v>
      </c>
      <c r="FL20871" s="55">
        <v>0.35</v>
      </c>
    </row>
    <row r="20872" ht="14.25" customHeight="1" outlineLevel="1" spans="162:168">
      <c r="FF20872" s="55">
        <v>20865</v>
      </c>
      <c r="FG20872" s="55" t="s">
        <v>1250</v>
      </c>
      <c r="FH20872" s="55" t="s">
        <v>1490</v>
      </c>
      <c r="FI20872" s="55">
        <v>6</v>
      </c>
      <c r="FJ20872" s="55">
        <v>260000</v>
      </c>
      <c r="FK20872" s="55" t="s">
        <v>1249</v>
      </c>
      <c r="FL20872" s="55">
        <v>0.35</v>
      </c>
    </row>
    <row r="20873" ht="14.25" customHeight="1" outlineLevel="1" spans="162:168">
      <c r="FF20873" s="55">
        <v>20866</v>
      </c>
      <c r="FG20873" s="55" t="s">
        <v>1250</v>
      </c>
      <c r="FH20873" s="55" t="s">
        <v>1490</v>
      </c>
      <c r="FI20873" s="55">
        <v>6</v>
      </c>
      <c r="FJ20873" s="55">
        <v>400000</v>
      </c>
      <c r="FK20873" s="55" t="s">
        <v>1249</v>
      </c>
      <c r="FL20873" s="55">
        <v>0.35</v>
      </c>
    </row>
    <row r="20874" ht="14.25" customHeight="1" outlineLevel="1" spans="162:168">
      <c r="FF20874" s="55">
        <v>20867</v>
      </c>
      <c r="FG20874" s="55" t="s">
        <v>1250</v>
      </c>
      <c r="FH20874" s="55" t="s">
        <v>1490</v>
      </c>
      <c r="FI20874" s="55">
        <v>6</v>
      </c>
      <c r="FJ20874" s="55">
        <v>530000</v>
      </c>
      <c r="FK20874" s="55" t="s">
        <v>1249</v>
      </c>
      <c r="FL20874" s="55">
        <v>0.35</v>
      </c>
    </row>
    <row r="20875" ht="14.25" customHeight="1" outlineLevel="1" spans="162:168">
      <c r="FF20875" s="55">
        <v>20868</v>
      </c>
      <c r="FG20875" s="55" t="s">
        <v>1250</v>
      </c>
      <c r="FH20875" s="55" t="s">
        <v>1490</v>
      </c>
      <c r="FI20875" s="55">
        <v>6</v>
      </c>
      <c r="FJ20875" s="55">
        <v>540000</v>
      </c>
      <c r="FK20875" s="55" t="s">
        <v>1249</v>
      </c>
      <c r="FL20875" s="55">
        <v>0.35</v>
      </c>
    </row>
    <row r="20876" ht="14.25" customHeight="1" outlineLevel="1" spans="162:168">
      <c r="FF20876" s="55">
        <v>20869</v>
      </c>
      <c r="FG20876" s="55" t="s">
        <v>1250</v>
      </c>
      <c r="FH20876" s="55" t="s">
        <v>1490</v>
      </c>
      <c r="FI20876" s="55">
        <v>7</v>
      </c>
      <c r="FJ20876" s="55">
        <v>0</v>
      </c>
      <c r="FK20876" s="55" t="s">
        <v>1249</v>
      </c>
      <c r="FL20876" s="55">
        <v>0.35</v>
      </c>
    </row>
    <row r="20877" ht="14.25" customHeight="1" outlineLevel="1" spans="162:168">
      <c r="FF20877" s="55">
        <v>20870</v>
      </c>
      <c r="FG20877" s="55" t="s">
        <v>1250</v>
      </c>
      <c r="FH20877" s="55" t="s">
        <v>1490</v>
      </c>
      <c r="FI20877" s="55">
        <v>7</v>
      </c>
      <c r="FJ20877" s="55">
        <v>1000</v>
      </c>
      <c r="FK20877" s="55" t="s">
        <v>1249</v>
      </c>
      <c r="FL20877" s="55">
        <v>0.35</v>
      </c>
    </row>
    <row r="20878" ht="14.25" customHeight="1" outlineLevel="1" spans="162:168">
      <c r="FF20878" s="55">
        <v>20871</v>
      </c>
      <c r="FG20878" s="55" t="s">
        <v>1250</v>
      </c>
      <c r="FH20878" s="55" t="s">
        <v>1490</v>
      </c>
      <c r="FI20878" s="55">
        <v>7</v>
      </c>
      <c r="FJ20878" s="55">
        <v>2500</v>
      </c>
      <c r="FK20878" s="55" t="s">
        <v>1249</v>
      </c>
      <c r="FL20878" s="55">
        <v>0.35</v>
      </c>
    </row>
    <row r="20879" ht="14.25" customHeight="1" outlineLevel="1" spans="162:168">
      <c r="FF20879" s="55">
        <v>20872</v>
      </c>
      <c r="FG20879" s="55" t="s">
        <v>1250</v>
      </c>
      <c r="FH20879" s="55" t="s">
        <v>1490</v>
      </c>
      <c r="FI20879" s="55">
        <v>7</v>
      </c>
      <c r="FJ20879" s="55">
        <v>5000</v>
      </c>
      <c r="FK20879" s="55" t="s">
        <v>1249</v>
      </c>
      <c r="FL20879" s="55">
        <v>0.35</v>
      </c>
    </row>
    <row r="20880" ht="14.25" customHeight="1" outlineLevel="1" spans="162:168">
      <c r="FF20880" s="55">
        <v>20873</v>
      </c>
      <c r="FG20880" s="55" t="s">
        <v>1250</v>
      </c>
      <c r="FH20880" s="55" t="s">
        <v>1490</v>
      </c>
      <c r="FI20880" s="55">
        <v>7</v>
      </c>
      <c r="FJ20880" s="55">
        <v>10000</v>
      </c>
      <c r="FK20880" s="55" t="s">
        <v>1249</v>
      </c>
      <c r="FL20880" s="55">
        <v>0.35</v>
      </c>
    </row>
    <row r="20881" ht="14.25" customHeight="1" outlineLevel="1" spans="162:168">
      <c r="FF20881" s="55">
        <v>20874</v>
      </c>
      <c r="FG20881" s="55" t="s">
        <v>1250</v>
      </c>
      <c r="FH20881" s="55" t="s">
        <v>1490</v>
      </c>
      <c r="FI20881" s="55">
        <v>7</v>
      </c>
      <c r="FJ20881" s="55">
        <v>25000</v>
      </c>
      <c r="FK20881" s="55" t="s">
        <v>1249</v>
      </c>
      <c r="FL20881" s="55">
        <v>0.35</v>
      </c>
    </row>
    <row r="20882" ht="14.25" customHeight="1" outlineLevel="1" spans="162:168">
      <c r="FF20882" s="55">
        <v>20875</v>
      </c>
      <c r="FG20882" s="55" t="s">
        <v>1250</v>
      </c>
      <c r="FH20882" s="55" t="s">
        <v>1490</v>
      </c>
      <c r="FI20882" s="55">
        <v>7</v>
      </c>
      <c r="FJ20882" s="55">
        <v>50000</v>
      </c>
      <c r="FK20882" s="55" t="s">
        <v>1249</v>
      </c>
      <c r="FL20882" s="55">
        <v>0.35</v>
      </c>
    </row>
    <row r="20883" ht="14.25" customHeight="1" outlineLevel="1" spans="162:168">
      <c r="FF20883" s="55">
        <v>20876</v>
      </c>
      <c r="FG20883" s="55" t="s">
        <v>1250</v>
      </c>
      <c r="FH20883" s="55" t="s">
        <v>1490</v>
      </c>
      <c r="FI20883" s="55">
        <v>7</v>
      </c>
      <c r="FJ20883" s="55">
        <v>80000</v>
      </c>
      <c r="FK20883" s="55" t="s">
        <v>1249</v>
      </c>
      <c r="FL20883" s="55">
        <v>0.35</v>
      </c>
    </row>
    <row r="20884" ht="14.25" customHeight="1" outlineLevel="1" spans="162:168">
      <c r="FF20884" s="55">
        <v>20877</v>
      </c>
      <c r="FG20884" s="55" t="s">
        <v>1250</v>
      </c>
      <c r="FH20884" s="55" t="s">
        <v>1490</v>
      </c>
      <c r="FI20884" s="55">
        <v>7</v>
      </c>
      <c r="FJ20884" s="55">
        <v>130000</v>
      </c>
      <c r="FK20884" s="55" t="s">
        <v>1249</v>
      </c>
      <c r="FL20884" s="55">
        <v>0.35</v>
      </c>
    </row>
    <row r="20885" ht="14.25" customHeight="1" outlineLevel="1" spans="162:168">
      <c r="FF20885" s="55">
        <v>20878</v>
      </c>
      <c r="FG20885" s="55" t="s">
        <v>1250</v>
      </c>
      <c r="FH20885" s="55" t="s">
        <v>1490</v>
      </c>
      <c r="FI20885" s="55">
        <v>7</v>
      </c>
      <c r="FJ20885" s="55">
        <v>260000</v>
      </c>
      <c r="FK20885" s="55" t="s">
        <v>1249</v>
      </c>
      <c r="FL20885" s="55">
        <v>0.35</v>
      </c>
    </row>
    <row r="20886" ht="14.25" customHeight="1" outlineLevel="1" spans="162:168">
      <c r="FF20886" s="55">
        <v>20879</v>
      </c>
      <c r="FG20886" s="55" t="s">
        <v>1250</v>
      </c>
      <c r="FH20886" s="55" t="s">
        <v>1490</v>
      </c>
      <c r="FI20886" s="55">
        <v>7</v>
      </c>
      <c r="FJ20886" s="55">
        <v>400000</v>
      </c>
      <c r="FK20886" s="55" t="s">
        <v>1249</v>
      </c>
      <c r="FL20886" s="55">
        <v>0.35</v>
      </c>
    </row>
    <row r="20887" ht="14.25" customHeight="1" outlineLevel="1" spans="162:168">
      <c r="FF20887" s="55">
        <v>20880</v>
      </c>
      <c r="FG20887" s="55" t="s">
        <v>1250</v>
      </c>
      <c r="FH20887" s="55" t="s">
        <v>1490</v>
      </c>
      <c r="FI20887" s="55">
        <v>7</v>
      </c>
      <c r="FJ20887" s="55">
        <v>530000</v>
      </c>
      <c r="FK20887" s="55" t="s">
        <v>1249</v>
      </c>
      <c r="FL20887" s="55">
        <v>0.35</v>
      </c>
    </row>
    <row r="20888" ht="14.25" customHeight="1" outlineLevel="1" spans="162:168">
      <c r="FF20888" s="55">
        <v>20881</v>
      </c>
      <c r="FG20888" s="55" t="s">
        <v>1250</v>
      </c>
      <c r="FH20888" s="55" t="s">
        <v>1490</v>
      </c>
      <c r="FI20888" s="55">
        <v>7</v>
      </c>
      <c r="FJ20888" s="55">
        <v>540000</v>
      </c>
      <c r="FK20888" s="55" t="s">
        <v>1249</v>
      </c>
      <c r="FL20888" s="55">
        <v>0.35</v>
      </c>
    </row>
    <row r="20889" ht="14.25" customHeight="1" outlineLevel="1" spans="162:168">
      <c r="FF20889" s="55">
        <v>20882</v>
      </c>
      <c r="FG20889" s="55" t="s">
        <v>1250</v>
      </c>
      <c r="FH20889" s="55" t="s">
        <v>1490</v>
      </c>
      <c r="FI20889" s="55">
        <v>8</v>
      </c>
      <c r="FJ20889" s="55">
        <v>0</v>
      </c>
      <c r="FK20889" s="55" t="s">
        <v>1249</v>
      </c>
      <c r="FL20889" s="55">
        <v>0.35</v>
      </c>
    </row>
    <row r="20890" ht="14.25" customHeight="1" outlineLevel="1" spans="162:168">
      <c r="FF20890" s="55">
        <v>20883</v>
      </c>
      <c r="FG20890" s="55" t="s">
        <v>1250</v>
      </c>
      <c r="FH20890" s="55" t="s">
        <v>1490</v>
      </c>
      <c r="FI20890" s="55">
        <v>8</v>
      </c>
      <c r="FJ20890" s="55">
        <v>1000</v>
      </c>
      <c r="FK20890" s="55" t="s">
        <v>1249</v>
      </c>
      <c r="FL20890" s="55">
        <v>0.35</v>
      </c>
    </row>
    <row r="20891" ht="14.25" customHeight="1" outlineLevel="1" spans="162:168">
      <c r="FF20891" s="55">
        <v>20884</v>
      </c>
      <c r="FG20891" s="55" t="s">
        <v>1250</v>
      </c>
      <c r="FH20891" s="55" t="s">
        <v>1490</v>
      </c>
      <c r="FI20891" s="55">
        <v>8</v>
      </c>
      <c r="FJ20891" s="55">
        <v>2500</v>
      </c>
      <c r="FK20891" s="55" t="s">
        <v>1249</v>
      </c>
      <c r="FL20891" s="55">
        <v>0.35</v>
      </c>
    </row>
    <row r="20892" ht="14.25" customHeight="1" outlineLevel="1" spans="162:168">
      <c r="FF20892" s="55">
        <v>20885</v>
      </c>
      <c r="FG20892" s="55" t="s">
        <v>1250</v>
      </c>
      <c r="FH20892" s="55" t="s">
        <v>1490</v>
      </c>
      <c r="FI20892" s="55">
        <v>8</v>
      </c>
      <c r="FJ20892" s="55">
        <v>5000</v>
      </c>
      <c r="FK20892" s="55" t="s">
        <v>1249</v>
      </c>
      <c r="FL20892" s="55">
        <v>0.35</v>
      </c>
    </row>
    <row r="20893" ht="14.25" customHeight="1" outlineLevel="1" spans="162:168">
      <c r="FF20893" s="55">
        <v>20886</v>
      </c>
      <c r="FG20893" s="55" t="s">
        <v>1250</v>
      </c>
      <c r="FH20893" s="55" t="s">
        <v>1490</v>
      </c>
      <c r="FI20893" s="55">
        <v>8</v>
      </c>
      <c r="FJ20893" s="55">
        <v>10000</v>
      </c>
      <c r="FK20893" s="55" t="s">
        <v>1249</v>
      </c>
      <c r="FL20893" s="55">
        <v>0.35</v>
      </c>
    </row>
    <row r="20894" ht="14.25" customHeight="1" outlineLevel="1" spans="162:168">
      <c r="FF20894" s="55">
        <v>20887</v>
      </c>
      <c r="FG20894" s="55" t="s">
        <v>1250</v>
      </c>
      <c r="FH20894" s="55" t="s">
        <v>1490</v>
      </c>
      <c r="FI20894" s="55">
        <v>8</v>
      </c>
      <c r="FJ20894" s="55">
        <v>25000</v>
      </c>
      <c r="FK20894" s="55" t="s">
        <v>1249</v>
      </c>
      <c r="FL20894" s="55">
        <v>0.35</v>
      </c>
    </row>
    <row r="20895" ht="14.25" customHeight="1" outlineLevel="1" spans="162:168">
      <c r="FF20895" s="55">
        <v>20888</v>
      </c>
      <c r="FG20895" s="55" t="s">
        <v>1250</v>
      </c>
      <c r="FH20895" s="55" t="s">
        <v>1490</v>
      </c>
      <c r="FI20895" s="55">
        <v>8</v>
      </c>
      <c r="FJ20895" s="55">
        <v>50000</v>
      </c>
      <c r="FK20895" s="55" t="s">
        <v>1249</v>
      </c>
      <c r="FL20895" s="55">
        <v>0.35</v>
      </c>
    </row>
    <row r="20896" ht="14.25" customHeight="1" outlineLevel="1" spans="162:168">
      <c r="FF20896" s="55">
        <v>20889</v>
      </c>
      <c r="FG20896" s="55" t="s">
        <v>1250</v>
      </c>
      <c r="FH20896" s="55" t="s">
        <v>1490</v>
      </c>
      <c r="FI20896" s="55">
        <v>8</v>
      </c>
      <c r="FJ20896" s="55">
        <v>80000</v>
      </c>
      <c r="FK20896" s="55" t="s">
        <v>1249</v>
      </c>
      <c r="FL20896" s="55">
        <v>0.35</v>
      </c>
    </row>
    <row r="20897" ht="14.25" customHeight="1" outlineLevel="1" spans="162:168">
      <c r="FF20897" s="55">
        <v>20890</v>
      </c>
      <c r="FG20897" s="55" t="s">
        <v>1250</v>
      </c>
      <c r="FH20897" s="55" t="s">
        <v>1490</v>
      </c>
      <c r="FI20897" s="55">
        <v>8</v>
      </c>
      <c r="FJ20897" s="55">
        <v>130000</v>
      </c>
      <c r="FK20897" s="55" t="s">
        <v>1249</v>
      </c>
      <c r="FL20897" s="55">
        <v>0.35</v>
      </c>
    </row>
    <row r="20898" ht="14.25" customHeight="1" outlineLevel="1" spans="162:168">
      <c r="FF20898" s="55">
        <v>20891</v>
      </c>
      <c r="FG20898" s="55" t="s">
        <v>1250</v>
      </c>
      <c r="FH20898" s="55" t="s">
        <v>1490</v>
      </c>
      <c r="FI20898" s="55">
        <v>8</v>
      </c>
      <c r="FJ20898" s="55">
        <v>260000</v>
      </c>
      <c r="FK20898" s="55" t="s">
        <v>1249</v>
      </c>
      <c r="FL20898" s="55">
        <v>0.35</v>
      </c>
    </row>
    <row r="20899" ht="14.25" customHeight="1" outlineLevel="1" spans="162:168">
      <c r="FF20899" s="55">
        <v>20892</v>
      </c>
      <c r="FG20899" s="55" t="s">
        <v>1250</v>
      </c>
      <c r="FH20899" s="55" t="s">
        <v>1490</v>
      </c>
      <c r="FI20899" s="55">
        <v>8</v>
      </c>
      <c r="FJ20899" s="55">
        <v>400000</v>
      </c>
      <c r="FK20899" s="55" t="s">
        <v>1249</v>
      </c>
      <c r="FL20899" s="55">
        <v>0.35</v>
      </c>
    </row>
    <row r="20900" ht="14.25" customHeight="1" outlineLevel="1" spans="162:168">
      <c r="FF20900" s="55">
        <v>20893</v>
      </c>
      <c r="FG20900" s="55" t="s">
        <v>1250</v>
      </c>
      <c r="FH20900" s="55" t="s">
        <v>1490</v>
      </c>
      <c r="FI20900" s="55">
        <v>8</v>
      </c>
      <c r="FJ20900" s="55">
        <v>530000</v>
      </c>
      <c r="FK20900" s="55" t="s">
        <v>1249</v>
      </c>
      <c r="FL20900" s="55">
        <v>0.35</v>
      </c>
    </row>
    <row r="20901" ht="14.25" customHeight="1" outlineLevel="1" spans="162:168">
      <c r="FF20901" s="55">
        <v>20894</v>
      </c>
      <c r="FG20901" s="55" t="s">
        <v>1250</v>
      </c>
      <c r="FH20901" s="55" t="s">
        <v>1490</v>
      </c>
      <c r="FI20901" s="55">
        <v>8</v>
      </c>
      <c r="FJ20901" s="55">
        <v>540000</v>
      </c>
      <c r="FK20901" s="55" t="s">
        <v>1249</v>
      </c>
      <c r="FL20901" s="55">
        <v>0.35</v>
      </c>
    </row>
    <row r="20902" ht="14.25" customHeight="1" outlineLevel="1" spans="162:168">
      <c r="FF20902" s="55">
        <v>20895</v>
      </c>
      <c r="FG20902" s="55" t="s">
        <v>1250</v>
      </c>
      <c r="FH20902" s="55" t="s">
        <v>1490</v>
      </c>
      <c r="FI20902" s="55">
        <v>9</v>
      </c>
      <c r="FJ20902" s="55">
        <v>0</v>
      </c>
      <c r="FK20902" s="55" t="s">
        <v>1249</v>
      </c>
      <c r="FL20902" s="55">
        <v>0.35</v>
      </c>
    </row>
    <row r="20903" ht="14.25" customHeight="1" outlineLevel="1" spans="162:168">
      <c r="FF20903" s="55">
        <v>20896</v>
      </c>
      <c r="FG20903" s="55" t="s">
        <v>1250</v>
      </c>
      <c r="FH20903" s="55" t="s">
        <v>1490</v>
      </c>
      <c r="FI20903" s="55">
        <v>9</v>
      </c>
      <c r="FJ20903" s="55">
        <v>1000</v>
      </c>
      <c r="FK20903" s="55" t="s">
        <v>1249</v>
      </c>
      <c r="FL20903" s="55">
        <v>0.35</v>
      </c>
    </row>
    <row r="20904" ht="14.25" customHeight="1" outlineLevel="1" spans="162:168">
      <c r="FF20904" s="55">
        <v>20897</v>
      </c>
      <c r="FG20904" s="55" t="s">
        <v>1250</v>
      </c>
      <c r="FH20904" s="55" t="s">
        <v>1490</v>
      </c>
      <c r="FI20904" s="55">
        <v>9</v>
      </c>
      <c r="FJ20904" s="55">
        <v>2500</v>
      </c>
      <c r="FK20904" s="55" t="s">
        <v>1249</v>
      </c>
      <c r="FL20904" s="55">
        <v>0.35</v>
      </c>
    </row>
    <row r="20905" ht="14.25" customHeight="1" outlineLevel="1" spans="162:168">
      <c r="FF20905" s="55">
        <v>20898</v>
      </c>
      <c r="FG20905" s="55" t="s">
        <v>1250</v>
      </c>
      <c r="FH20905" s="55" t="s">
        <v>1490</v>
      </c>
      <c r="FI20905" s="55">
        <v>9</v>
      </c>
      <c r="FJ20905" s="55">
        <v>5000</v>
      </c>
      <c r="FK20905" s="55" t="s">
        <v>1249</v>
      </c>
      <c r="FL20905" s="55">
        <v>0.35</v>
      </c>
    </row>
    <row r="20906" ht="14.25" customHeight="1" outlineLevel="1" spans="162:168">
      <c r="FF20906" s="55">
        <v>20899</v>
      </c>
      <c r="FG20906" s="55" t="s">
        <v>1250</v>
      </c>
      <c r="FH20906" s="55" t="s">
        <v>1490</v>
      </c>
      <c r="FI20906" s="55">
        <v>9</v>
      </c>
      <c r="FJ20906" s="55">
        <v>10000</v>
      </c>
      <c r="FK20906" s="55" t="s">
        <v>1249</v>
      </c>
      <c r="FL20906" s="55">
        <v>0.35</v>
      </c>
    </row>
    <row r="20907" ht="14.25" customHeight="1" outlineLevel="1" spans="162:168">
      <c r="FF20907" s="55">
        <v>20900</v>
      </c>
      <c r="FG20907" s="55" t="s">
        <v>1250</v>
      </c>
      <c r="FH20907" s="55" t="s">
        <v>1490</v>
      </c>
      <c r="FI20907" s="55">
        <v>9</v>
      </c>
      <c r="FJ20907" s="55">
        <v>25000</v>
      </c>
      <c r="FK20907" s="55" t="s">
        <v>1249</v>
      </c>
      <c r="FL20907" s="55">
        <v>0.35</v>
      </c>
    </row>
    <row r="20908" ht="14.25" customHeight="1" outlineLevel="1" spans="162:168">
      <c r="FF20908" s="55">
        <v>20901</v>
      </c>
      <c r="FG20908" s="55" t="s">
        <v>1250</v>
      </c>
      <c r="FH20908" s="55" t="s">
        <v>1490</v>
      </c>
      <c r="FI20908" s="55">
        <v>9</v>
      </c>
      <c r="FJ20908" s="55">
        <v>50000</v>
      </c>
      <c r="FK20908" s="55" t="s">
        <v>1249</v>
      </c>
      <c r="FL20908" s="55">
        <v>0.35</v>
      </c>
    </row>
    <row r="20909" ht="14.25" customHeight="1" outlineLevel="1" spans="162:168">
      <c r="FF20909" s="55">
        <v>20902</v>
      </c>
      <c r="FG20909" s="55" t="s">
        <v>1250</v>
      </c>
      <c r="FH20909" s="55" t="s">
        <v>1490</v>
      </c>
      <c r="FI20909" s="55">
        <v>9</v>
      </c>
      <c r="FJ20909" s="55">
        <v>80000</v>
      </c>
      <c r="FK20909" s="55" t="s">
        <v>1249</v>
      </c>
      <c r="FL20909" s="55">
        <v>0.35</v>
      </c>
    </row>
    <row r="20910" ht="14.25" customHeight="1" outlineLevel="1" spans="162:168">
      <c r="FF20910" s="55">
        <v>20903</v>
      </c>
      <c r="FG20910" s="55" t="s">
        <v>1250</v>
      </c>
      <c r="FH20910" s="55" t="s">
        <v>1490</v>
      </c>
      <c r="FI20910" s="55">
        <v>9</v>
      </c>
      <c r="FJ20910" s="55">
        <v>130000</v>
      </c>
      <c r="FK20910" s="55" t="s">
        <v>1249</v>
      </c>
      <c r="FL20910" s="55">
        <v>0.35</v>
      </c>
    </row>
    <row r="20911" ht="14.25" customHeight="1" outlineLevel="1" spans="162:168">
      <c r="FF20911" s="55">
        <v>20904</v>
      </c>
      <c r="FG20911" s="55" t="s">
        <v>1250</v>
      </c>
      <c r="FH20911" s="55" t="s">
        <v>1490</v>
      </c>
      <c r="FI20911" s="55">
        <v>9</v>
      </c>
      <c r="FJ20911" s="55">
        <v>260000</v>
      </c>
      <c r="FK20911" s="55" t="s">
        <v>1249</v>
      </c>
      <c r="FL20911" s="55">
        <v>0.35</v>
      </c>
    </row>
    <row r="20912" ht="14.25" customHeight="1" outlineLevel="1" spans="162:168">
      <c r="FF20912" s="55">
        <v>20905</v>
      </c>
      <c r="FG20912" s="55" t="s">
        <v>1250</v>
      </c>
      <c r="FH20912" s="55" t="s">
        <v>1490</v>
      </c>
      <c r="FI20912" s="55">
        <v>9</v>
      </c>
      <c r="FJ20912" s="55">
        <v>400000</v>
      </c>
      <c r="FK20912" s="55" t="s">
        <v>1249</v>
      </c>
      <c r="FL20912" s="55">
        <v>0.35</v>
      </c>
    </row>
    <row r="20913" ht="14.25" customHeight="1" outlineLevel="1" spans="162:168">
      <c r="FF20913" s="55">
        <v>20906</v>
      </c>
      <c r="FG20913" s="55" t="s">
        <v>1250</v>
      </c>
      <c r="FH20913" s="55" t="s">
        <v>1490</v>
      </c>
      <c r="FI20913" s="55">
        <v>9</v>
      </c>
      <c r="FJ20913" s="55">
        <v>530000</v>
      </c>
      <c r="FK20913" s="55" t="s">
        <v>1249</v>
      </c>
      <c r="FL20913" s="55">
        <v>0.35</v>
      </c>
    </row>
    <row r="20914" ht="14.25" customHeight="1" outlineLevel="1" spans="162:168">
      <c r="FF20914" s="55">
        <v>20907</v>
      </c>
      <c r="FG20914" s="55" t="s">
        <v>1250</v>
      </c>
      <c r="FH20914" s="55" t="s">
        <v>1490</v>
      </c>
      <c r="FI20914" s="55">
        <v>9</v>
      </c>
      <c r="FJ20914" s="55">
        <v>540000</v>
      </c>
      <c r="FK20914" s="55" t="s">
        <v>1249</v>
      </c>
      <c r="FL20914" s="55">
        <v>0.35</v>
      </c>
    </row>
    <row r="20915" ht="14.25" customHeight="1" outlineLevel="1" spans="162:168">
      <c r="FF20915" s="55">
        <v>20908</v>
      </c>
      <c r="FG20915" s="55" t="s">
        <v>1250</v>
      </c>
      <c r="FH20915" s="55" t="s">
        <v>1791</v>
      </c>
      <c r="FI20915" s="55">
        <v>1</v>
      </c>
      <c r="FJ20915" s="55">
        <v>0</v>
      </c>
      <c r="FK20915" s="55" t="s">
        <v>1249</v>
      </c>
      <c r="FL20915" s="55">
        <v>0.35</v>
      </c>
    </row>
    <row r="20916" ht="14.25" customHeight="1" outlineLevel="1" spans="162:168">
      <c r="FF20916" s="55">
        <v>20909</v>
      </c>
      <c r="FG20916" s="55" t="s">
        <v>1250</v>
      </c>
      <c r="FH20916" s="55" t="s">
        <v>1791</v>
      </c>
      <c r="FI20916" s="55">
        <v>1</v>
      </c>
      <c r="FJ20916" s="55">
        <v>1000</v>
      </c>
      <c r="FK20916" s="55" t="s">
        <v>1249</v>
      </c>
      <c r="FL20916" s="55">
        <v>0.35</v>
      </c>
    </row>
    <row r="20917" ht="14.25" customHeight="1" outlineLevel="1" spans="162:168">
      <c r="FF20917" s="55">
        <v>20910</v>
      </c>
      <c r="FG20917" s="55" t="s">
        <v>1250</v>
      </c>
      <c r="FH20917" s="55" t="s">
        <v>1791</v>
      </c>
      <c r="FI20917" s="55">
        <v>1</v>
      </c>
      <c r="FJ20917" s="55">
        <v>2500</v>
      </c>
      <c r="FK20917" s="55" t="s">
        <v>1249</v>
      </c>
      <c r="FL20917" s="55">
        <v>0.35</v>
      </c>
    </row>
    <row r="20918" ht="14.25" customHeight="1" outlineLevel="1" spans="162:168">
      <c r="FF20918" s="55">
        <v>20911</v>
      </c>
      <c r="FG20918" s="55" t="s">
        <v>1250</v>
      </c>
      <c r="FH20918" s="55" t="s">
        <v>1791</v>
      </c>
      <c r="FI20918" s="55">
        <v>1</v>
      </c>
      <c r="FJ20918" s="55">
        <v>5000</v>
      </c>
      <c r="FK20918" s="55" t="s">
        <v>1249</v>
      </c>
      <c r="FL20918" s="55">
        <v>0.35</v>
      </c>
    </row>
    <row r="20919" ht="14.25" customHeight="1" outlineLevel="1" spans="162:168">
      <c r="FF20919" s="55">
        <v>20912</v>
      </c>
      <c r="FG20919" s="55" t="s">
        <v>1250</v>
      </c>
      <c r="FH20919" s="55" t="s">
        <v>1791</v>
      </c>
      <c r="FI20919" s="55">
        <v>1</v>
      </c>
      <c r="FJ20919" s="55">
        <v>10000</v>
      </c>
      <c r="FK20919" s="55" t="s">
        <v>1249</v>
      </c>
      <c r="FL20919" s="55">
        <v>0.35</v>
      </c>
    </row>
    <row r="20920" ht="14.25" customHeight="1" outlineLevel="1" spans="162:168">
      <c r="FF20920" s="55">
        <v>20913</v>
      </c>
      <c r="FG20920" s="55" t="s">
        <v>1250</v>
      </c>
      <c r="FH20920" s="55" t="s">
        <v>1791</v>
      </c>
      <c r="FI20920" s="55">
        <v>1</v>
      </c>
      <c r="FJ20920" s="55">
        <v>25000</v>
      </c>
      <c r="FK20920" s="55" t="s">
        <v>1249</v>
      </c>
      <c r="FL20920" s="55">
        <v>0.35</v>
      </c>
    </row>
    <row r="20921" ht="14.25" customHeight="1" outlineLevel="1" spans="162:168">
      <c r="FF20921" s="55">
        <v>20914</v>
      </c>
      <c r="FG20921" s="55" t="s">
        <v>1250</v>
      </c>
      <c r="FH20921" s="55" t="s">
        <v>1791</v>
      </c>
      <c r="FI20921" s="55">
        <v>1</v>
      </c>
      <c r="FJ20921" s="55">
        <v>50000</v>
      </c>
      <c r="FK20921" s="55" t="s">
        <v>1249</v>
      </c>
      <c r="FL20921" s="55">
        <v>0.35</v>
      </c>
    </row>
    <row r="20922" ht="14.25" customHeight="1" outlineLevel="1" spans="162:168">
      <c r="FF20922" s="55">
        <v>20915</v>
      </c>
      <c r="FG20922" s="55" t="s">
        <v>1250</v>
      </c>
      <c r="FH20922" s="55" t="s">
        <v>1791</v>
      </c>
      <c r="FI20922" s="55">
        <v>1</v>
      </c>
      <c r="FJ20922" s="55">
        <v>80000</v>
      </c>
      <c r="FK20922" s="55" t="s">
        <v>1249</v>
      </c>
      <c r="FL20922" s="55">
        <v>0.35</v>
      </c>
    </row>
    <row r="20923" ht="14.25" customHeight="1" outlineLevel="1" spans="162:168">
      <c r="FF20923" s="55">
        <v>20916</v>
      </c>
      <c r="FG20923" s="55" t="s">
        <v>1250</v>
      </c>
      <c r="FH20923" s="55" t="s">
        <v>1791</v>
      </c>
      <c r="FI20923" s="55">
        <v>1</v>
      </c>
      <c r="FJ20923" s="55">
        <v>130000</v>
      </c>
      <c r="FK20923" s="55" t="s">
        <v>1249</v>
      </c>
      <c r="FL20923" s="55">
        <v>0.35</v>
      </c>
    </row>
    <row r="20924" ht="14.25" customHeight="1" outlineLevel="1" spans="162:168">
      <c r="FF20924" s="55">
        <v>20917</v>
      </c>
      <c r="FG20924" s="55" t="s">
        <v>1250</v>
      </c>
      <c r="FH20924" s="55" t="s">
        <v>1791</v>
      </c>
      <c r="FI20924" s="55">
        <v>1</v>
      </c>
      <c r="FJ20924" s="55">
        <v>260000</v>
      </c>
      <c r="FK20924" s="55" t="s">
        <v>1249</v>
      </c>
      <c r="FL20924" s="55">
        <v>0.35</v>
      </c>
    </row>
    <row r="20925" ht="14.25" customHeight="1" outlineLevel="1" spans="162:168">
      <c r="FF20925" s="55">
        <v>20918</v>
      </c>
      <c r="FG20925" s="55" t="s">
        <v>1250</v>
      </c>
      <c r="FH20925" s="55" t="s">
        <v>1791</v>
      </c>
      <c r="FI20925" s="55">
        <v>1</v>
      </c>
      <c r="FJ20925" s="55">
        <v>400000</v>
      </c>
      <c r="FK20925" s="55" t="s">
        <v>1249</v>
      </c>
      <c r="FL20925" s="55">
        <v>0.35</v>
      </c>
    </row>
    <row r="20926" ht="14.25" customHeight="1" outlineLevel="1" spans="162:168">
      <c r="FF20926" s="55">
        <v>20919</v>
      </c>
      <c r="FG20926" s="55" t="s">
        <v>1250</v>
      </c>
      <c r="FH20926" s="55" t="s">
        <v>1791</v>
      </c>
      <c r="FI20926" s="55">
        <v>1</v>
      </c>
      <c r="FJ20926" s="55">
        <v>530000</v>
      </c>
      <c r="FK20926" s="55" t="s">
        <v>1249</v>
      </c>
      <c r="FL20926" s="55">
        <v>0.35</v>
      </c>
    </row>
    <row r="20927" ht="14.25" customHeight="1" outlineLevel="1" spans="162:168">
      <c r="FF20927" s="55">
        <v>20920</v>
      </c>
      <c r="FG20927" s="55" t="s">
        <v>1250</v>
      </c>
      <c r="FH20927" s="55" t="s">
        <v>1791</v>
      </c>
      <c r="FI20927" s="55">
        <v>1</v>
      </c>
      <c r="FJ20927" s="55">
        <v>540000</v>
      </c>
      <c r="FK20927" s="55" t="s">
        <v>1249</v>
      </c>
      <c r="FL20927" s="55">
        <v>0.35</v>
      </c>
    </row>
    <row r="20928" ht="14.25" customHeight="1" outlineLevel="1" spans="162:168">
      <c r="FF20928" s="55">
        <v>20921</v>
      </c>
      <c r="FG20928" s="55" t="s">
        <v>1250</v>
      </c>
      <c r="FH20928" s="55" t="s">
        <v>1791</v>
      </c>
      <c r="FI20928" s="55">
        <v>2</v>
      </c>
      <c r="FJ20928" s="55">
        <v>0</v>
      </c>
      <c r="FK20928" s="55" t="s">
        <v>1249</v>
      </c>
      <c r="FL20928" s="55">
        <v>0.35</v>
      </c>
    </row>
    <row r="20929" ht="14.25" customHeight="1" outlineLevel="1" spans="162:168">
      <c r="FF20929" s="55">
        <v>20922</v>
      </c>
      <c r="FG20929" s="55" t="s">
        <v>1250</v>
      </c>
      <c r="FH20929" s="55" t="s">
        <v>1791</v>
      </c>
      <c r="FI20929" s="55">
        <v>2</v>
      </c>
      <c r="FJ20929" s="55">
        <v>1000</v>
      </c>
      <c r="FK20929" s="55" t="s">
        <v>1249</v>
      </c>
      <c r="FL20929" s="55">
        <v>0.35</v>
      </c>
    </row>
    <row r="20930" ht="14.25" customHeight="1" outlineLevel="1" spans="162:168">
      <c r="FF20930" s="55">
        <v>20923</v>
      </c>
      <c r="FG20930" s="55" t="s">
        <v>1250</v>
      </c>
      <c r="FH20930" s="55" t="s">
        <v>1791</v>
      </c>
      <c r="FI20930" s="55">
        <v>2</v>
      </c>
      <c r="FJ20930" s="55">
        <v>2500</v>
      </c>
      <c r="FK20930" s="55" t="s">
        <v>1249</v>
      </c>
      <c r="FL20930" s="55">
        <v>0.35</v>
      </c>
    </row>
    <row r="20931" ht="14.25" customHeight="1" outlineLevel="1" spans="162:168">
      <c r="FF20931" s="55">
        <v>20924</v>
      </c>
      <c r="FG20931" s="55" t="s">
        <v>1250</v>
      </c>
      <c r="FH20931" s="55" t="s">
        <v>1791</v>
      </c>
      <c r="FI20931" s="55">
        <v>2</v>
      </c>
      <c r="FJ20931" s="55">
        <v>5000</v>
      </c>
      <c r="FK20931" s="55" t="s">
        <v>1249</v>
      </c>
      <c r="FL20931" s="55">
        <v>0.35</v>
      </c>
    </row>
    <row r="20932" ht="14.25" customHeight="1" outlineLevel="1" spans="162:168">
      <c r="FF20932" s="55">
        <v>20925</v>
      </c>
      <c r="FG20932" s="55" t="s">
        <v>1250</v>
      </c>
      <c r="FH20932" s="55" t="s">
        <v>1791</v>
      </c>
      <c r="FI20932" s="55">
        <v>2</v>
      </c>
      <c r="FJ20932" s="55">
        <v>10000</v>
      </c>
      <c r="FK20932" s="55" t="s">
        <v>1249</v>
      </c>
      <c r="FL20932" s="55">
        <v>0.35</v>
      </c>
    </row>
    <row r="20933" ht="14.25" customHeight="1" outlineLevel="1" spans="162:168">
      <c r="FF20933" s="55">
        <v>20926</v>
      </c>
      <c r="FG20933" s="55" t="s">
        <v>1250</v>
      </c>
      <c r="FH20933" s="55" t="s">
        <v>1791</v>
      </c>
      <c r="FI20933" s="55">
        <v>2</v>
      </c>
      <c r="FJ20933" s="55">
        <v>25000</v>
      </c>
      <c r="FK20933" s="55" t="s">
        <v>1249</v>
      </c>
      <c r="FL20933" s="55">
        <v>0.35</v>
      </c>
    </row>
    <row r="20934" ht="14.25" customHeight="1" outlineLevel="1" spans="162:168">
      <c r="FF20934" s="55">
        <v>20927</v>
      </c>
      <c r="FG20934" s="55" t="s">
        <v>1250</v>
      </c>
      <c r="FH20934" s="55" t="s">
        <v>1791</v>
      </c>
      <c r="FI20934" s="55">
        <v>2</v>
      </c>
      <c r="FJ20934" s="55">
        <v>50000</v>
      </c>
      <c r="FK20934" s="55" t="s">
        <v>1249</v>
      </c>
      <c r="FL20934" s="55">
        <v>0.35</v>
      </c>
    </row>
    <row r="20935" ht="14.25" customHeight="1" outlineLevel="1" spans="162:168">
      <c r="FF20935" s="55">
        <v>20928</v>
      </c>
      <c r="FG20935" s="55" t="s">
        <v>1250</v>
      </c>
      <c r="FH20935" s="55" t="s">
        <v>1791</v>
      </c>
      <c r="FI20935" s="55">
        <v>2</v>
      </c>
      <c r="FJ20935" s="55">
        <v>80000</v>
      </c>
      <c r="FK20935" s="55" t="s">
        <v>1249</v>
      </c>
      <c r="FL20935" s="55">
        <v>0.35</v>
      </c>
    </row>
    <row r="20936" ht="14.25" customHeight="1" outlineLevel="1" spans="162:168">
      <c r="FF20936" s="55">
        <v>20929</v>
      </c>
      <c r="FG20936" s="55" t="s">
        <v>1250</v>
      </c>
      <c r="FH20936" s="55" t="s">
        <v>1791</v>
      </c>
      <c r="FI20936" s="55">
        <v>2</v>
      </c>
      <c r="FJ20936" s="55">
        <v>130000</v>
      </c>
      <c r="FK20936" s="55" t="s">
        <v>1249</v>
      </c>
      <c r="FL20936" s="55">
        <v>0.35</v>
      </c>
    </row>
    <row r="20937" ht="14.25" customHeight="1" outlineLevel="1" spans="162:168">
      <c r="FF20937" s="55">
        <v>20930</v>
      </c>
      <c r="FG20937" s="55" t="s">
        <v>1250</v>
      </c>
      <c r="FH20937" s="55" t="s">
        <v>1791</v>
      </c>
      <c r="FI20937" s="55">
        <v>2</v>
      </c>
      <c r="FJ20937" s="55">
        <v>260000</v>
      </c>
      <c r="FK20937" s="55" t="s">
        <v>1249</v>
      </c>
      <c r="FL20937" s="55">
        <v>0.35</v>
      </c>
    </row>
    <row r="20938" ht="14.25" customHeight="1" outlineLevel="1" spans="162:168">
      <c r="FF20938" s="55">
        <v>20931</v>
      </c>
      <c r="FG20938" s="55" t="s">
        <v>1250</v>
      </c>
      <c r="FH20938" s="55" t="s">
        <v>1791</v>
      </c>
      <c r="FI20938" s="55">
        <v>2</v>
      </c>
      <c r="FJ20938" s="55">
        <v>400000</v>
      </c>
      <c r="FK20938" s="55" t="s">
        <v>1249</v>
      </c>
      <c r="FL20938" s="55">
        <v>0.35</v>
      </c>
    </row>
    <row r="20939" ht="14.25" customHeight="1" outlineLevel="1" spans="162:168">
      <c r="FF20939" s="55">
        <v>20932</v>
      </c>
      <c r="FG20939" s="55" t="s">
        <v>1250</v>
      </c>
      <c r="FH20939" s="55" t="s">
        <v>1791</v>
      </c>
      <c r="FI20939" s="55">
        <v>2</v>
      </c>
      <c r="FJ20939" s="55">
        <v>530000</v>
      </c>
      <c r="FK20939" s="55" t="s">
        <v>1249</v>
      </c>
      <c r="FL20939" s="55">
        <v>0.35</v>
      </c>
    </row>
    <row r="20940" ht="14.25" customHeight="1" outlineLevel="1" spans="162:168">
      <c r="FF20940" s="55">
        <v>20933</v>
      </c>
      <c r="FG20940" s="55" t="s">
        <v>1250</v>
      </c>
      <c r="FH20940" s="55" t="s">
        <v>1791</v>
      </c>
      <c r="FI20940" s="55">
        <v>2</v>
      </c>
      <c r="FJ20940" s="55">
        <v>540000</v>
      </c>
      <c r="FK20940" s="55" t="s">
        <v>1249</v>
      </c>
      <c r="FL20940" s="55">
        <v>0.35</v>
      </c>
    </row>
    <row r="20941" ht="14.25" customHeight="1" outlineLevel="1" spans="162:168">
      <c r="FF20941" s="55">
        <v>20934</v>
      </c>
      <c r="FG20941" s="55" t="s">
        <v>1250</v>
      </c>
      <c r="FH20941" s="55" t="s">
        <v>1791</v>
      </c>
      <c r="FI20941" s="55">
        <v>3</v>
      </c>
      <c r="FJ20941" s="55">
        <v>0</v>
      </c>
      <c r="FK20941" s="55" t="s">
        <v>1249</v>
      </c>
      <c r="FL20941" s="55">
        <v>0.35</v>
      </c>
    </row>
    <row r="20942" ht="14.25" customHeight="1" outlineLevel="1" spans="162:168">
      <c r="FF20942" s="55">
        <v>20935</v>
      </c>
      <c r="FG20942" s="55" t="s">
        <v>1250</v>
      </c>
      <c r="FH20942" s="55" t="s">
        <v>1791</v>
      </c>
      <c r="FI20942" s="55">
        <v>3</v>
      </c>
      <c r="FJ20942" s="55">
        <v>1000</v>
      </c>
      <c r="FK20942" s="55" t="s">
        <v>1249</v>
      </c>
      <c r="FL20942" s="55">
        <v>0.35</v>
      </c>
    </row>
    <row r="20943" ht="14.25" customHeight="1" outlineLevel="1" spans="162:168">
      <c r="FF20943" s="55">
        <v>20936</v>
      </c>
      <c r="FG20943" s="55" t="s">
        <v>1250</v>
      </c>
      <c r="FH20943" s="55" t="s">
        <v>1791</v>
      </c>
      <c r="FI20943" s="55">
        <v>3</v>
      </c>
      <c r="FJ20943" s="55">
        <v>2500</v>
      </c>
      <c r="FK20943" s="55" t="s">
        <v>1249</v>
      </c>
      <c r="FL20943" s="55">
        <v>0.35</v>
      </c>
    </row>
    <row r="20944" ht="14.25" customHeight="1" outlineLevel="1" spans="162:168">
      <c r="FF20944" s="55">
        <v>20937</v>
      </c>
      <c r="FG20944" s="55" t="s">
        <v>1250</v>
      </c>
      <c r="FH20944" s="55" t="s">
        <v>1791</v>
      </c>
      <c r="FI20944" s="55">
        <v>3</v>
      </c>
      <c r="FJ20944" s="55">
        <v>5000</v>
      </c>
      <c r="FK20944" s="55" t="s">
        <v>1249</v>
      </c>
      <c r="FL20944" s="55">
        <v>0.35</v>
      </c>
    </row>
    <row r="20945" ht="14.25" customHeight="1" outlineLevel="1" spans="162:168">
      <c r="FF20945" s="55">
        <v>20938</v>
      </c>
      <c r="FG20945" s="55" t="s">
        <v>1250</v>
      </c>
      <c r="FH20945" s="55" t="s">
        <v>1791</v>
      </c>
      <c r="FI20945" s="55">
        <v>3</v>
      </c>
      <c r="FJ20945" s="55">
        <v>10000</v>
      </c>
      <c r="FK20945" s="55" t="s">
        <v>1249</v>
      </c>
      <c r="FL20945" s="55">
        <v>0.35</v>
      </c>
    </row>
    <row r="20946" ht="14.25" customHeight="1" outlineLevel="1" spans="162:168">
      <c r="FF20946" s="55">
        <v>20939</v>
      </c>
      <c r="FG20946" s="55" t="s">
        <v>1250</v>
      </c>
      <c r="FH20946" s="55" t="s">
        <v>1791</v>
      </c>
      <c r="FI20946" s="55">
        <v>3</v>
      </c>
      <c r="FJ20946" s="55">
        <v>25000</v>
      </c>
      <c r="FK20946" s="55" t="s">
        <v>1249</v>
      </c>
      <c r="FL20946" s="55">
        <v>0.35</v>
      </c>
    </row>
    <row r="20947" ht="14.25" customHeight="1" outlineLevel="1" spans="162:168">
      <c r="FF20947" s="55">
        <v>20940</v>
      </c>
      <c r="FG20947" s="55" t="s">
        <v>1250</v>
      </c>
      <c r="FH20947" s="55" t="s">
        <v>1791</v>
      </c>
      <c r="FI20947" s="55">
        <v>3</v>
      </c>
      <c r="FJ20947" s="55">
        <v>50000</v>
      </c>
      <c r="FK20947" s="55" t="s">
        <v>1249</v>
      </c>
      <c r="FL20947" s="55">
        <v>0.35</v>
      </c>
    </row>
    <row r="20948" ht="14.25" customHeight="1" outlineLevel="1" spans="162:168">
      <c r="FF20948" s="55">
        <v>20941</v>
      </c>
      <c r="FG20948" s="55" t="s">
        <v>1250</v>
      </c>
      <c r="FH20948" s="55" t="s">
        <v>1791</v>
      </c>
      <c r="FI20948" s="55">
        <v>3</v>
      </c>
      <c r="FJ20948" s="55">
        <v>80000</v>
      </c>
      <c r="FK20948" s="55" t="s">
        <v>1249</v>
      </c>
      <c r="FL20948" s="55">
        <v>0.35</v>
      </c>
    </row>
    <row r="20949" ht="14.25" customHeight="1" outlineLevel="1" spans="162:168">
      <c r="FF20949" s="55">
        <v>20942</v>
      </c>
      <c r="FG20949" s="55" t="s">
        <v>1250</v>
      </c>
      <c r="FH20949" s="55" t="s">
        <v>1791</v>
      </c>
      <c r="FI20949" s="55">
        <v>3</v>
      </c>
      <c r="FJ20949" s="55">
        <v>130000</v>
      </c>
      <c r="FK20949" s="55" t="s">
        <v>1249</v>
      </c>
      <c r="FL20949" s="55">
        <v>0.35</v>
      </c>
    </row>
    <row r="20950" ht="14.25" customHeight="1" outlineLevel="1" spans="162:168">
      <c r="FF20950" s="55">
        <v>20943</v>
      </c>
      <c r="FG20950" s="55" t="s">
        <v>1250</v>
      </c>
      <c r="FH20950" s="55" t="s">
        <v>1791</v>
      </c>
      <c r="FI20950" s="55">
        <v>3</v>
      </c>
      <c r="FJ20950" s="55">
        <v>260000</v>
      </c>
      <c r="FK20950" s="55" t="s">
        <v>1249</v>
      </c>
      <c r="FL20950" s="55">
        <v>0.35</v>
      </c>
    </row>
    <row r="20951" ht="14.25" customHeight="1" outlineLevel="1" spans="162:168">
      <c r="FF20951" s="55">
        <v>20944</v>
      </c>
      <c r="FG20951" s="55" t="s">
        <v>1250</v>
      </c>
      <c r="FH20951" s="55" t="s">
        <v>1791</v>
      </c>
      <c r="FI20951" s="55">
        <v>3</v>
      </c>
      <c r="FJ20951" s="55">
        <v>400000</v>
      </c>
      <c r="FK20951" s="55" t="s">
        <v>1249</v>
      </c>
      <c r="FL20951" s="55">
        <v>0.35</v>
      </c>
    </row>
    <row r="20952" ht="14.25" customHeight="1" outlineLevel="1" spans="162:168">
      <c r="FF20952" s="55">
        <v>20945</v>
      </c>
      <c r="FG20952" s="55" t="s">
        <v>1250</v>
      </c>
      <c r="FH20952" s="55" t="s">
        <v>1791</v>
      </c>
      <c r="FI20952" s="55">
        <v>3</v>
      </c>
      <c r="FJ20952" s="55">
        <v>530000</v>
      </c>
      <c r="FK20952" s="55" t="s">
        <v>1249</v>
      </c>
      <c r="FL20952" s="55">
        <v>0.35</v>
      </c>
    </row>
    <row r="20953" ht="14.25" customHeight="1" outlineLevel="1" spans="162:168">
      <c r="FF20953" s="55">
        <v>20946</v>
      </c>
      <c r="FG20953" s="55" t="s">
        <v>1250</v>
      </c>
      <c r="FH20953" s="55" t="s">
        <v>1791</v>
      </c>
      <c r="FI20953" s="55">
        <v>3</v>
      </c>
      <c r="FJ20953" s="55">
        <v>540000</v>
      </c>
      <c r="FK20953" s="55" t="s">
        <v>1249</v>
      </c>
      <c r="FL20953" s="55">
        <v>0.35</v>
      </c>
    </row>
    <row r="20954" ht="14.25" customHeight="1" outlineLevel="1" spans="162:168">
      <c r="FF20954" s="55">
        <v>20947</v>
      </c>
      <c r="FG20954" s="55" t="s">
        <v>1250</v>
      </c>
      <c r="FH20954" s="55" t="s">
        <v>1791</v>
      </c>
      <c r="FI20954" s="55">
        <v>4</v>
      </c>
      <c r="FJ20954" s="55">
        <v>0</v>
      </c>
      <c r="FK20954" s="55" t="s">
        <v>1249</v>
      </c>
      <c r="FL20954" s="55">
        <v>0.35</v>
      </c>
    </row>
    <row r="20955" ht="14.25" customHeight="1" outlineLevel="1" spans="162:168">
      <c r="FF20955" s="55">
        <v>20948</v>
      </c>
      <c r="FG20955" s="55" t="s">
        <v>1250</v>
      </c>
      <c r="FH20955" s="55" t="s">
        <v>1791</v>
      </c>
      <c r="FI20955" s="55">
        <v>4</v>
      </c>
      <c r="FJ20955" s="55">
        <v>1000</v>
      </c>
      <c r="FK20955" s="55" t="s">
        <v>1249</v>
      </c>
      <c r="FL20955" s="55">
        <v>0.35</v>
      </c>
    </row>
    <row r="20956" ht="14.25" customHeight="1" outlineLevel="1" spans="162:168">
      <c r="FF20956" s="55">
        <v>20949</v>
      </c>
      <c r="FG20956" s="55" t="s">
        <v>1250</v>
      </c>
      <c r="FH20956" s="55" t="s">
        <v>1791</v>
      </c>
      <c r="FI20956" s="55">
        <v>4</v>
      </c>
      <c r="FJ20956" s="55">
        <v>2500</v>
      </c>
      <c r="FK20956" s="55" t="s">
        <v>1249</v>
      </c>
      <c r="FL20956" s="55">
        <v>0.35</v>
      </c>
    </row>
    <row r="20957" ht="14.25" customHeight="1" outlineLevel="1" spans="162:168">
      <c r="FF20957" s="55">
        <v>20950</v>
      </c>
      <c r="FG20957" s="55" t="s">
        <v>1250</v>
      </c>
      <c r="FH20957" s="55" t="s">
        <v>1791</v>
      </c>
      <c r="FI20957" s="55">
        <v>4</v>
      </c>
      <c r="FJ20957" s="55">
        <v>5000</v>
      </c>
      <c r="FK20957" s="55" t="s">
        <v>1249</v>
      </c>
      <c r="FL20957" s="55">
        <v>0.35</v>
      </c>
    </row>
    <row r="20958" ht="14.25" customHeight="1" outlineLevel="1" spans="162:168">
      <c r="FF20958" s="55">
        <v>20951</v>
      </c>
      <c r="FG20958" s="55" t="s">
        <v>1250</v>
      </c>
      <c r="FH20958" s="55" t="s">
        <v>1791</v>
      </c>
      <c r="FI20958" s="55">
        <v>4</v>
      </c>
      <c r="FJ20958" s="55">
        <v>10000</v>
      </c>
      <c r="FK20958" s="55" t="s">
        <v>1249</v>
      </c>
      <c r="FL20958" s="55">
        <v>0.35</v>
      </c>
    </row>
    <row r="20959" ht="14.25" customHeight="1" outlineLevel="1" spans="162:168">
      <c r="FF20959" s="55">
        <v>20952</v>
      </c>
      <c r="FG20959" s="55" t="s">
        <v>1250</v>
      </c>
      <c r="FH20959" s="55" t="s">
        <v>1791</v>
      </c>
      <c r="FI20959" s="55">
        <v>4</v>
      </c>
      <c r="FJ20959" s="55">
        <v>25000</v>
      </c>
      <c r="FK20959" s="55" t="s">
        <v>1249</v>
      </c>
      <c r="FL20959" s="55">
        <v>0.35</v>
      </c>
    </row>
    <row r="20960" ht="14.25" customHeight="1" outlineLevel="1" spans="162:168">
      <c r="FF20960" s="55">
        <v>20953</v>
      </c>
      <c r="FG20960" s="55" t="s">
        <v>1250</v>
      </c>
      <c r="FH20960" s="55" t="s">
        <v>1791</v>
      </c>
      <c r="FI20960" s="55">
        <v>4</v>
      </c>
      <c r="FJ20960" s="55">
        <v>50000</v>
      </c>
      <c r="FK20960" s="55" t="s">
        <v>1249</v>
      </c>
      <c r="FL20960" s="55">
        <v>0.35</v>
      </c>
    </row>
    <row r="20961" ht="14.25" customHeight="1" outlineLevel="1" spans="162:168">
      <c r="FF20961" s="55">
        <v>20954</v>
      </c>
      <c r="FG20961" s="55" t="s">
        <v>1250</v>
      </c>
      <c r="FH20961" s="55" t="s">
        <v>1791</v>
      </c>
      <c r="FI20961" s="55">
        <v>4</v>
      </c>
      <c r="FJ20961" s="55">
        <v>80000</v>
      </c>
      <c r="FK20961" s="55" t="s">
        <v>1249</v>
      </c>
      <c r="FL20961" s="55">
        <v>0.35</v>
      </c>
    </row>
    <row r="20962" ht="14.25" customHeight="1" outlineLevel="1" spans="162:168">
      <c r="FF20962" s="55">
        <v>20955</v>
      </c>
      <c r="FG20962" s="55" t="s">
        <v>1250</v>
      </c>
      <c r="FH20962" s="55" t="s">
        <v>1791</v>
      </c>
      <c r="FI20962" s="55">
        <v>4</v>
      </c>
      <c r="FJ20962" s="55">
        <v>130000</v>
      </c>
      <c r="FK20962" s="55" t="s">
        <v>1249</v>
      </c>
      <c r="FL20962" s="55">
        <v>0.35</v>
      </c>
    </row>
    <row r="20963" ht="14.25" customHeight="1" outlineLevel="1" spans="162:168">
      <c r="FF20963" s="55">
        <v>20956</v>
      </c>
      <c r="FG20963" s="55" t="s">
        <v>1250</v>
      </c>
      <c r="FH20963" s="55" t="s">
        <v>1791</v>
      </c>
      <c r="FI20963" s="55">
        <v>4</v>
      </c>
      <c r="FJ20963" s="55">
        <v>260000</v>
      </c>
      <c r="FK20963" s="55" t="s">
        <v>1249</v>
      </c>
      <c r="FL20963" s="55">
        <v>0.35</v>
      </c>
    </row>
    <row r="20964" ht="14.25" customHeight="1" outlineLevel="1" spans="162:168">
      <c r="FF20964" s="55">
        <v>20957</v>
      </c>
      <c r="FG20964" s="55" t="s">
        <v>1250</v>
      </c>
      <c r="FH20964" s="55" t="s">
        <v>1791</v>
      </c>
      <c r="FI20964" s="55">
        <v>4</v>
      </c>
      <c r="FJ20964" s="55">
        <v>400000</v>
      </c>
      <c r="FK20964" s="55" t="s">
        <v>1249</v>
      </c>
      <c r="FL20964" s="55">
        <v>0.35</v>
      </c>
    </row>
    <row r="20965" ht="14.25" customHeight="1" outlineLevel="1" spans="162:168">
      <c r="FF20965" s="55">
        <v>20958</v>
      </c>
      <c r="FG20965" s="55" t="s">
        <v>1250</v>
      </c>
      <c r="FH20965" s="55" t="s">
        <v>1791</v>
      </c>
      <c r="FI20965" s="55">
        <v>4</v>
      </c>
      <c r="FJ20965" s="55">
        <v>530000</v>
      </c>
      <c r="FK20965" s="55" t="s">
        <v>1249</v>
      </c>
      <c r="FL20965" s="55">
        <v>0.35</v>
      </c>
    </row>
    <row r="20966" ht="14.25" customHeight="1" outlineLevel="1" spans="162:168">
      <c r="FF20966" s="55">
        <v>20959</v>
      </c>
      <c r="FG20966" s="55" t="s">
        <v>1250</v>
      </c>
      <c r="FH20966" s="55" t="s">
        <v>1791</v>
      </c>
      <c r="FI20966" s="55">
        <v>4</v>
      </c>
      <c r="FJ20966" s="55">
        <v>540000</v>
      </c>
      <c r="FK20966" s="55" t="s">
        <v>1249</v>
      </c>
      <c r="FL20966" s="55">
        <v>0.35</v>
      </c>
    </row>
    <row r="20967" ht="14.25" customHeight="1" outlineLevel="1" spans="162:168">
      <c r="FF20967" s="55">
        <v>20960</v>
      </c>
      <c r="FG20967" s="55" t="s">
        <v>1250</v>
      </c>
      <c r="FH20967" s="55" t="s">
        <v>1791</v>
      </c>
      <c r="FI20967" s="55">
        <v>5</v>
      </c>
      <c r="FJ20967" s="55">
        <v>0</v>
      </c>
      <c r="FK20967" s="55" t="s">
        <v>1249</v>
      </c>
      <c r="FL20967" s="55">
        <v>0.35</v>
      </c>
    </row>
    <row r="20968" ht="14.25" customHeight="1" outlineLevel="1" spans="162:168">
      <c r="FF20968" s="55">
        <v>20961</v>
      </c>
      <c r="FG20968" s="55" t="s">
        <v>1250</v>
      </c>
      <c r="FH20968" s="55" t="s">
        <v>1791</v>
      </c>
      <c r="FI20968" s="55">
        <v>5</v>
      </c>
      <c r="FJ20968" s="55">
        <v>1000</v>
      </c>
      <c r="FK20968" s="55" t="s">
        <v>1249</v>
      </c>
      <c r="FL20968" s="55">
        <v>0.35</v>
      </c>
    </row>
    <row r="20969" ht="14.25" customHeight="1" outlineLevel="1" spans="162:168">
      <c r="FF20969" s="55">
        <v>20962</v>
      </c>
      <c r="FG20969" s="55" t="s">
        <v>1250</v>
      </c>
      <c r="FH20969" s="55" t="s">
        <v>1791</v>
      </c>
      <c r="FI20969" s="55">
        <v>5</v>
      </c>
      <c r="FJ20969" s="55">
        <v>2500</v>
      </c>
      <c r="FK20969" s="55" t="s">
        <v>1249</v>
      </c>
      <c r="FL20969" s="55">
        <v>0.35</v>
      </c>
    </row>
    <row r="20970" ht="14.25" customHeight="1" outlineLevel="1" spans="162:168">
      <c r="FF20970" s="55">
        <v>20963</v>
      </c>
      <c r="FG20970" s="55" t="s">
        <v>1250</v>
      </c>
      <c r="FH20970" s="55" t="s">
        <v>1791</v>
      </c>
      <c r="FI20970" s="55">
        <v>5</v>
      </c>
      <c r="FJ20970" s="55">
        <v>5000</v>
      </c>
      <c r="FK20970" s="55" t="s">
        <v>1249</v>
      </c>
      <c r="FL20970" s="55">
        <v>0.35</v>
      </c>
    </row>
    <row r="20971" ht="14.25" customHeight="1" outlineLevel="1" spans="162:168">
      <c r="FF20971" s="55">
        <v>20964</v>
      </c>
      <c r="FG20971" s="55" t="s">
        <v>1250</v>
      </c>
      <c r="FH20971" s="55" t="s">
        <v>1791</v>
      </c>
      <c r="FI20971" s="55">
        <v>5</v>
      </c>
      <c r="FJ20971" s="55">
        <v>10000</v>
      </c>
      <c r="FK20971" s="55" t="s">
        <v>1249</v>
      </c>
      <c r="FL20971" s="55">
        <v>0.35</v>
      </c>
    </row>
    <row r="20972" ht="14.25" customHeight="1" outlineLevel="1" spans="162:168">
      <c r="FF20972" s="55">
        <v>20965</v>
      </c>
      <c r="FG20972" s="55" t="s">
        <v>1250</v>
      </c>
      <c r="FH20972" s="55" t="s">
        <v>1791</v>
      </c>
      <c r="FI20972" s="55">
        <v>5</v>
      </c>
      <c r="FJ20972" s="55">
        <v>25000</v>
      </c>
      <c r="FK20972" s="55" t="s">
        <v>1249</v>
      </c>
      <c r="FL20972" s="55">
        <v>0.35</v>
      </c>
    </row>
    <row r="20973" ht="14.25" customHeight="1" outlineLevel="1" spans="162:168">
      <c r="FF20973" s="55">
        <v>20966</v>
      </c>
      <c r="FG20973" s="55" t="s">
        <v>1250</v>
      </c>
      <c r="FH20973" s="55" t="s">
        <v>1791</v>
      </c>
      <c r="FI20973" s="55">
        <v>5</v>
      </c>
      <c r="FJ20973" s="55">
        <v>50000</v>
      </c>
      <c r="FK20973" s="55" t="s">
        <v>1249</v>
      </c>
      <c r="FL20973" s="55">
        <v>0.35</v>
      </c>
    </row>
    <row r="20974" ht="14.25" customHeight="1" outlineLevel="1" spans="162:168">
      <c r="FF20974" s="55">
        <v>20967</v>
      </c>
      <c r="FG20974" s="55" t="s">
        <v>1250</v>
      </c>
      <c r="FH20974" s="55" t="s">
        <v>1791</v>
      </c>
      <c r="FI20974" s="55">
        <v>5</v>
      </c>
      <c r="FJ20974" s="55">
        <v>80000</v>
      </c>
      <c r="FK20974" s="55" t="s">
        <v>1249</v>
      </c>
      <c r="FL20974" s="55">
        <v>0.35</v>
      </c>
    </row>
    <row r="20975" ht="14.25" customHeight="1" outlineLevel="1" spans="162:168">
      <c r="FF20975" s="55">
        <v>20968</v>
      </c>
      <c r="FG20975" s="55" t="s">
        <v>1250</v>
      </c>
      <c r="FH20975" s="55" t="s">
        <v>1791</v>
      </c>
      <c r="FI20975" s="55">
        <v>5</v>
      </c>
      <c r="FJ20975" s="55">
        <v>130000</v>
      </c>
      <c r="FK20975" s="55" t="s">
        <v>1249</v>
      </c>
      <c r="FL20975" s="55">
        <v>0.35</v>
      </c>
    </row>
    <row r="20976" ht="14.25" customHeight="1" outlineLevel="1" spans="162:168">
      <c r="FF20976" s="55">
        <v>20969</v>
      </c>
      <c r="FG20976" s="55" t="s">
        <v>1250</v>
      </c>
      <c r="FH20976" s="55" t="s">
        <v>1791</v>
      </c>
      <c r="FI20976" s="55">
        <v>5</v>
      </c>
      <c r="FJ20976" s="55">
        <v>260000</v>
      </c>
      <c r="FK20976" s="55" t="s">
        <v>1249</v>
      </c>
      <c r="FL20976" s="55">
        <v>0.35</v>
      </c>
    </row>
    <row r="20977" ht="14.25" customHeight="1" outlineLevel="1" spans="162:168">
      <c r="FF20977" s="55">
        <v>20970</v>
      </c>
      <c r="FG20977" s="55" t="s">
        <v>1250</v>
      </c>
      <c r="FH20977" s="55" t="s">
        <v>1791</v>
      </c>
      <c r="FI20977" s="55">
        <v>5</v>
      </c>
      <c r="FJ20977" s="55">
        <v>400000</v>
      </c>
      <c r="FK20977" s="55" t="s">
        <v>1249</v>
      </c>
      <c r="FL20977" s="55">
        <v>0.35</v>
      </c>
    </row>
    <row r="20978" ht="14.25" customHeight="1" outlineLevel="1" spans="162:168">
      <c r="FF20978" s="55">
        <v>20971</v>
      </c>
      <c r="FG20978" s="55" t="s">
        <v>1250</v>
      </c>
      <c r="FH20978" s="55" t="s">
        <v>1791</v>
      </c>
      <c r="FI20978" s="55">
        <v>5</v>
      </c>
      <c r="FJ20978" s="55">
        <v>530000</v>
      </c>
      <c r="FK20978" s="55" t="s">
        <v>1249</v>
      </c>
      <c r="FL20978" s="55">
        <v>0.35</v>
      </c>
    </row>
    <row r="20979" ht="14.25" customHeight="1" outlineLevel="1" spans="162:168">
      <c r="FF20979" s="55">
        <v>20972</v>
      </c>
      <c r="FG20979" s="55" t="s">
        <v>1250</v>
      </c>
      <c r="FH20979" s="55" t="s">
        <v>1791</v>
      </c>
      <c r="FI20979" s="55">
        <v>5</v>
      </c>
      <c r="FJ20979" s="55">
        <v>540000</v>
      </c>
      <c r="FK20979" s="55" t="s">
        <v>1249</v>
      </c>
      <c r="FL20979" s="55">
        <v>0.35</v>
      </c>
    </row>
    <row r="20980" ht="14.25" customHeight="1" outlineLevel="1" spans="162:168">
      <c r="FF20980" s="55">
        <v>20973</v>
      </c>
      <c r="FG20980" s="55" t="s">
        <v>1250</v>
      </c>
      <c r="FH20980" s="55" t="s">
        <v>1263</v>
      </c>
      <c r="FI20980" s="55">
        <v>1</v>
      </c>
      <c r="FJ20980" s="55">
        <v>0</v>
      </c>
      <c r="FK20980" s="55" t="s">
        <v>1249</v>
      </c>
      <c r="FL20980" s="55">
        <v>1</v>
      </c>
    </row>
    <row r="20981" ht="14.25" customHeight="1" outlineLevel="1" spans="162:168">
      <c r="FF20981" s="55">
        <v>20974</v>
      </c>
      <c r="FG20981" s="55" t="s">
        <v>1250</v>
      </c>
      <c r="FH20981" s="55" t="s">
        <v>1263</v>
      </c>
      <c r="FI20981" s="55">
        <v>1</v>
      </c>
      <c r="FJ20981" s="55">
        <v>1000</v>
      </c>
      <c r="FK20981" s="55" t="s">
        <v>1249</v>
      </c>
      <c r="FL20981" s="55">
        <v>0.9</v>
      </c>
    </row>
    <row r="20982" ht="14.25" customHeight="1" outlineLevel="1" spans="162:168">
      <c r="FF20982" s="55">
        <v>20975</v>
      </c>
      <c r="FG20982" s="55" t="s">
        <v>1250</v>
      </c>
      <c r="FH20982" s="55" t="s">
        <v>1263</v>
      </c>
      <c r="FI20982" s="55">
        <v>1</v>
      </c>
      <c r="FJ20982" s="55">
        <v>2500</v>
      </c>
      <c r="FK20982" s="55" t="s">
        <v>1249</v>
      </c>
      <c r="FL20982" s="55">
        <v>0.85</v>
      </c>
    </row>
    <row r="20983" ht="14.25" customHeight="1" outlineLevel="1" spans="162:168">
      <c r="FF20983" s="55">
        <v>20976</v>
      </c>
      <c r="FG20983" s="55" t="s">
        <v>1250</v>
      </c>
      <c r="FH20983" s="55" t="s">
        <v>1263</v>
      </c>
      <c r="FI20983" s="55">
        <v>1</v>
      </c>
      <c r="FJ20983" s="55">
        <v>5000</v>
      </c>
      <c r="FK20983" s="55" t="s">
        <v>1249</v>
      </c>
      <c r="FL20983" s="55">
        <v>0.8</v>
      </c>
    </row>
    <row r="20984" ht="14.25" customHeight="1" outlineLevel="1" spans="162:168">
      <c r="FF20984" s="55">
        <v>20977</v>
      </c>
      <c r="FG20984" s="55" t="s">
        <v>1250</v>
      </c>
      <c r="FH20984" s="55" t="s">
        <v>1263</v>
      </c>
      <c r="FI20984" s="55">
        <v>1</v>
      </c>
      <c r="FJ20984" s="55">
        <v>10000</v>
      </c>
      <c r="FK20984" s="55" t="s">
        <v>1249</v>
      </c>
      <c r="FL20984" s="55">
        <v>0.7</v>
      </c>
    </row>
    <row r="20985" ht="14.25" customHeight="1" outlineLevel="1" spans="162:168">
      <c r="FF20985" s="55">
        <v>20978</v>
      </c>
      <c r="FG20985" s="55" t="s">
        <v>1250</v>
      </c>
      <c r="FH20985" s="55" t="s">
        <v>1263</v>
      </c>
      <c r="FI20985" s="55">
        <v>1</v>
      </c>
      <c r="FJ20985" s="55">
        <v>25000</v>
      </c>
      <c r="FK20985" s="55" t="s">
        <v>1249</v>
      </c>
      <c r="FL20985" s="55">
        <v>0.65</v>
      </c>
    </row>
    <row r="20986" ht="14.25" customHeight="1" outlineLevel="1" spans="162:168">
      <c r="FF20986" s="55">
        <v>20979</v>
      </c>
      <c r="FG20986" s="55" t="s">
        <v>1250</v>
      </c>
      <c r="FH20986" s="55" t="s">
        <v>1263</v>
      </c>
      <c r="FI20986" s="55">
        <v>1</v>
      </c>
      <c r="FJ20986" s="55">
        <v>50000</v>
      </c>
      <c r="FK20986" s="55" t="s">
        <v>1249</v>
      </c>
      <c r="FL20986" s="55">
        <v>0.65</v>
      </c>
    </row>
    <row r="20987" ht="14.25" customHeight="1" outlineLevel="1" spans="162:168">
      <c r="FF20987" s="55">
        <v>20980</v>
      </c>
      <c r="FG20987" s="55" t="s">
        <v>1250</v>
      </c>
      <c r="FH20987" s="55" t="s">
        <v>1263</v>
      </c>
      <c r="FI20987" s="55">
        <v>1</v>
      </c>
      <c r="FJ20987" s="55">
        <v>80000</v>
      </c>
      <c r="FK20987" s="55" t="s">
        <v>1249</v>
      </c>
      <c r="FL20987" s="55">
        <v>0.65</v>
      </c>
    </row>
    <row r="20988" ht="14.25" customHeight="1" outlineLevel="1" spans="162:168">
      <c r="FF20988" s="55">
        <v>20981</v>
      </c>
      <c r="FG20988" s="55" t="s">
        <v>1250</v>
      </c>
      <c r="FH20988" s="55" t="s">
        <v>1263</v>
      </c>
      <c r="FI20988" s="55">
        <v>1</v>
      </c>
      <c r="FJ20988" s="55">
        <v>130000</v>
      </c>
      <c r="FK20988" s="55" t="s">
        <v>1249</v>
      </c>
      <c r="FL20988" s="55">
        <v>0.65</v>
      </c>
    </row>
    <row r="20989" ht="14.25" customHeight="1" outlineLevel="1" spans="162:168">
      <c r="FF20989" s="55">
        <v>20982</v>
      </c>
      <c r="FG20989" s="55" t="s">
        <v>1250</v>
      </c>
      <c r="FH20989" s="55" t="s">
        <v>1263</v>
      </c>
      <c r="FI20989" s="55">
        <v>1</v>
      </c>
      <c r="FJ20989" s="55">
        <v>260000</v>
      </c>
      <c r="FK20989" s="55" t="s">
        <v>1249</v>
      </c>
      <c r="FL20989" s="55">
        <v>0.65</v>
      </c>
    </row>
    <row r="20990" ht="14.25" customHeight="1" outlineLevel="1" spans="162:168">
      <c r="FF20990" s="55">
        <v>20983</v>
      </c>
      <c r="FG20990" s="55" t="s">
        <v>1250</v>
      </c>
      <c r="FH20990" s="55" t="s">
        <v>1263</v>
      </c>
      <c r="FI20990" s="55">
        <v>1</v>
      </c>
      <c r="FJ20990" s="55">
        <v>400000</v>
      </c>
      <c r="FK20990" s="55" t="s">
        <v>1249</v>
      </c>
      <c r="FL20990" s="55">
        <v>0.65</v>
      </c>
    </row>
    <row r="20991" ht="14.25" customHeight="1" outlineLevel="1" spans="162:168">
      <c r="FF20991" s="55">
        <v>20984</v>
      </c>
      <c r="FG20991" s="55" t="s">
        <v>1250</v>
      </c>
      <c r="FH20991" s="55" t="s">
        <v>1263</v>
      </c>
      <c r="FI20991" s="55">
        <v>1</v>
      </c>
      <c r="FJ20991" s="55">
        <v>530000</v>
      </c>
      <c r="FK20991" s="55" t="s">
        <v>1249</v>
      </c>
      <c r="FL20991" s="55">
        <v>0.65</v>
      </c>
    </row>
    <row r="20992" ht="14.25" customHeight="1" outlineLevel="1" spans="162:168">
      <c r="FF20992" s="55">
        <v>20985</v>
      </c>
      <c r="FG20992" s="55" t="s">
        <v>1250</v>
      </c>
      <c r="FH20992" s="55" t="s">
        <v>1263</v>
      </c>
      <c r="FI20992" s="55">
        <v>1</v>
      </c>
      <c r="FJ20992" s="55">
        <v>540000</v>
      </c>
      <c r="FK20992" s="55" t="s">
        <v>1249</v>
      </c>
      <c r="FL20992" s="55">
        <v>0.65</v>
      </c>
    </row>
    <row r="20993" ht="14.25" customHeight="1" outlineLevel="1" spans="162:168">
      <c r="FF20993" s="55">
        <v>20986</v>
      </c>
      <c r="FG20993" s="55" t="s">
        <v>1250</v>
      </c>
      <c r="FH20993" s="55" t="s">
        <v>1263</v>
      </c>
      <c r="FI20993" s="55">
        <v>10</v>
      </c>
      <c r="FJ20993" s="55">
        <v>0</v>
      </c>
      <c r="FK20993" s="55" t="s">
        <v>1249</v>
      </c>
      <c r="FL20993" s="55">
        <v>1</v>
      </c>
    </row>
    <row r="20994" ht="14.25" customHeight="1" outlineLevel="1" spans="162:168">
      <c r="FF20994" s="55">
        <v>20987</v>
      </c>
      <c r="FG20994" s="55" t="s">
        <v>1250</v>
      </c>
      <c r="FH20994" s="55" t="s">
        <v>1263</v>
      </c>
      <c r="FI20994" s="55">
        <v>10</v>
      </c>
      <c r="FJ20994" s="55">
        <v>1000</v>
      </c>
      <c r="FK20994" s="55" t="s">
        <v>1249</v>
      </c>
      <c r="FL20994" s="55">
        <v>0.9</v>
      </c>
    </row>
    <row r="20995" ht="14.25" customHeight="1" outlineLevel="1" spans="162:168">
      <c r="FF20995" s="55">
        <v>20988</v>
      </c>
      <c r="FG20995" s="55" t="s">
        <v>1250</v>
      </c>
      <c r="FH20995" s="55" t="s">
        <v>1263</v>
      </c>
      <c r="FI20995" s="55">
        <v>10</v>
      </c>
      <c r="FJ20995" s="55">
        <v>2500</v>
      </c>
      <c r="FK20995" s="55" t="s">
        <v>1249</v>
      </c>
      <c r="FL20995" s="55">
        <v>0.85</v>
      </c>
    </row>
    <row r="20996" ht="14.25" customHeight="1" outlineLevel="1" spans="162:168">
      <c r="FF20996" s="55">
        <v>20989</v>
      </c>
      <c r="FG20996" s="55" t="s">
        <v>1250</v>
      </c>
      <c r="FH20996" s="55" t="s">
        <v>1263</v>
      </c>
      <c r="FI20996" s="55">
        <v>10</v>
      </c>
      <c r="FJ20996" s="55">
        <v>5000</v>
      </c>
      <c r="FK20996" s="55" t="s">
        <v>1249</v>
      </c>
      <c r="FL20996" s="55">
        <v>0.8</v>
      </c>
    </row>
    <row r="20997" ht="14.25" customHeight="1" outlineLevel="1" spans="162:168">
      <c r="FF20997" s="55">
        <v>20990</v>
      </c>
      <c r="FG20997" s="55" t="s">
        <v>1250</v>
      </c>
      <c r="FH20997" s="55" t="s">
        <v>1263</v>
      </c>
      <c r="FI20997" s="55">
        <v>10</v>
      </c>
      <c r="FJ20997" s="55">
        <v>10000</v>
      </c>
      <c r="FK20997" s="55" t="s">
        <v>1249</v>
      </c>
      <c r="FL20997" s="55">
        <v>0.7</v>
      </c>
    </row>
    <row r="20998" ht="14.25" customHeight="1" outlineLevel="1" spans="162:168">
      <c r="FF20998" s="55">
        <v>20991</v>
      </c>
      <c r="FG20998" s="55" t="s">
        <v>1250</v>
      </c>
      <c r="FH20998" s="55" t="s">
        <v>1263</v>
      </c>
      <c r="FI20998" s="55">
        <v>10</v>
      </c>
      <c r="FJ20998" s="55">
        <v>25000</v>
      </c>
      <c r="FK20998" s="55" t="s">
        <v>1249</v>
      </c>
      <c r="FL20998" s="55">
        <v>0.65</v>
      </c>
    </row>
    <row r="20999" ht="14.25" customHeight="1" outlineLevel="1" spans="162:168">
      <c r="FF20999" s="55">
        <v>20992</v>
      </c>
      <c r="FG20999" s="55" t="s">
        <v>1250</v>
      </c>
      <c r="FH20999" s="55" t="s">
        <v>1263</v>
      </c>
      <c r="FI20999" s="55">
        <v>10</v>
      </c>
      <c r="FJ20999" s="55">
        <v>50000</v>
      </c>
      <c r="FK20999" s="55" t="s">
        <v>1249</v>
      </c>
      <c r="FL20999" s="55">
        <v>0.65</v>
      </c>
    </row>
    <row r="21000" ht="14.25" customHeight="1" outlineLevel="1" spans="162:168">
      <c r="FF21000" s="55">
        <v>20993</v>
      </c>
      <c r="FG21000" s="55" t="s">
        <v>1250</v>
      </c>
      <c r="FH21000" s="55" t="s">
        <v>1263</v>
      </c>
      <c r="FI21000" s="55">
        <v>10</v>
      </c>
      <c r="FJ21000" s="55">
        <v>80000</v>
      </c>
      <c r="FK21000" s="55" t="s">
        <v>1249</v>
      </c>
      <c r="FL21000" s="55">
        <v>0.65</v>
      </c>
    </row>
    <row r="21001" ht="14.25" customHeight="1" outlineLevel="1" spans="162:168">
      <c r="FF21001" s="55">
        <v>20994</v>
      </c>
      <c r="FG21001" s="55" t="s">
        <v>1250</v>
      </c>
      <c r="FH21001" s="55" t="s">
        <v>1263</v>
      </c>
      <c r="FI21001" s="55">
        <v>10</v>
      </c>
      <c r="FJ21001" s="55">
        <v>130000</v>
      </c>
      <c r="FK21001" s="55" t="s">
        <v>1249</v>
      </c>
      <c r="FL21001" s="55">
        <v>0.65</v>
      </c>
    </row>
    <row r="21002" ht="14.25" customHeight="1" outlineLevel="1" spans="162:168">
      <c r="FF21002" s="55">
        <v>20995</v>
      </c>
      <c r="FG21002" s="55" t="s">
        <v>1250</v>
      </c>
      <c r="FH21002" s="55" t="s">
        <v>1263</v>
      </c>
      <c r="FI21002" s="55">
        <v>10</v>
      </c>
      <c r="FJ21002" s="55">
        <v>260000</v>
      </c>
      <c r="FK21002" s="55" t="s">
        <v>1249</v>
      </c>
      <c r="FL21002" s="55">
        <v>0.65</v>
      </c>
    </row>
    <row r="21003" ht="14.25" customHeight="1" outlineLevel="1" spans="162:168">
      <c r="FF21003" s="55">
        <v>20996</v>
      </c>
      <c r="FG21003" s="55" t="s">
        <v>1250</v>
      </c>
      <c r="FH21003" s="55" t="s">
        <v>1263</v>
      </c>
      <c r="FI21003" s="55">
        <v>10</v>
      </c>
      <c r="FJ21003" s="55">
        <v>400000</v>
      </c>
      <c r="FK21003" s="55" t="s">
        <v>1249</v>
      </c>
      <c r="FL21003" s="55">
        <v>0.65</v>
      </c>
    </row>
    <row r="21004" ht="14.25" customHeight="1" outlineLevel="1" spans="162:168">
      <c r="FF21004" s="55">
        <v>20997</v>
      </c>
      <c r="FG21004" s="55" t="s">
        <v>1250</v>
      </c>
      <c r="FH21004" s="55" t="s">
        <v>1263</v>
      </c>
      <c r="FI21004" s="55">
        <v>10</v>
      </c>
      <c r="FJ21004" s="55">
        <v>530000</v>
      </c>
      <c r="FK21004" s="55" t="s">
        <v>1249</v>
      </c>
      <c r="FL21004" s="55">
        <v>0.65</v>
      </c>
    </row>
    <row r="21005" ht="14.25" customHeight="1" outlineLevel="1" spans="162:168">
      <c r="FF21005" s="55">
        <v>20998</v>
      </c>
      <c r="FG21005" s="55" t="s">
        <v>1250</v>
      </c>
      <c r="FH21005" s="55" t="s">
        <v>1263</v>
      </c>
      <c r="FI21005" s="55">
        <v>10</v>
      </c>
      <c r="FJ21005" s="55">
        <v>540000</v>
      </c>
      <c r="FK21005" s="55" t="s">
        <v>1249</v>
      </c>
      <c r="FL21005" s="55">
        <v>0.65</v>
      </c>
    </row>
    <row r="21006" ht="14.25" customHeight="1" outlineLevel="1" spans="162:168">
      <c r="FF21006" s="55">
        <v>20999</v>
      </c>
      <c r="FG21006" s="55" t="s">
        <v>1250</v>
      </c>
      <c r="FH21006" s="55" t="s">
        <v>1263</v>
      </c>
      <c r="FI21006" s="55">
        <v>11</v>
      </c>
      <c r="FJ21006" s="55">
        <v>0</v>
      </c>
      <c r="FK21006" s="55" t="s">
        <v>1249</v>
      </c>
      <c r="FL21006" s="55">
        <v>1</v>
      </c>
    </row>
    <row r="21007" ht="14.25" customHeight="1" outlineLevel="1" spans="162:168">
      <c r="FF21007" s="55">
        <v>21000</v>
      </c>
      <c r="FG21007" s="55" t="s">
        <v>1250</v>
      </c>
      <c r="FH21007" s="55" t="s">
        <v>1263</v>
      </c>
      <c r="FI21007" s="55">
        <v>11</v>
      </c>
      <c r="FJ21007" s="55">
        <v>1000</v>
      </c>
      <c r="FK21007" s="55" t="s">
        <v>1249</v>
      </c>
      <c r="FL21007" s="55">
        <v>0.9</v>
      </c>
    </row>
    <row r="21008" ht="14.25" customHeight="1" outlineLevel="1" spans="162:168">
      <c r="FF21008" s="55">
        <v>21001</v>
      </c>
      <c r="FG21008" s="55" t="s">
        <v>1250</v>
      </c>
      <c r="FH21008" s="55" t="s">
        <v>1263</v>
      </c>
      <c r="FI21008" s="55">
        <v>11</v>
      </c>
      <c r="FJ21008" s="55">
        <v>2500</v>
      </c>
      <c r="FK21008" s="55" t="s">
        <v>1249</v>
      </c>
      <c r="FL21008" s="55">
        <v>0.85</v>
      </c>
    </row>
    <row r="21009" ht="14.25" customHeight="1" outlineLevel="1" spans="162:168">
      <c r="FF21009" s="55">
        <v>21002</v>
      </c>
      <c r="FG21009" s="55" t="s">
        <v>1250</v>
      </c>
      <c r="FH21009" s="55" t="s">
        <v>1263</v>
      </c>
      <c r="FI21009" s="55">
        <v>11</v>
      </c>
      <c r="FJ21009" s="55">
        <v>5000</v>
      </c>
      <c r="FK21009" s="55" t="s">
        <v>1249</v>
      </c>
      <c r="FL21009" s="55">
        <v>0.8</v>
      </c>
    </row>
    <row r="21010" ht="14.25" customHeight="1" outlineLevel="1" spans="162:168">
      <c r="FF21010" s="55">
        <v>21003</v>
      </c>
      <c r="FG21010" s="55" t="s">
        <v>1250</v>
      </c>
      <c r="FH21010" s="55" t="s">
        <v>1263</v>
      </c>
      <c r="FI21010" s="55">
        <v>11</v>
      </c>
      <c r="FJ21010" s="55">
        <v>10000</v>
      </c>
      <c r="FK21010" s="55" t="s">
        <v>1249</v>
      </c>
      <c r="FL21010" s="55">
        <v>0.7</v>
      </c>
    </row>
    <row r="21011" ht="14.25" customHeight="1" outlineLevel="1" spans="162:168">
      <c r="FF21011" s="55">
        <v>21004</v>
      </c>
      <c r="FG21011" s="55" t="s">
        <v>1250</v>
      </c>
      <c r="FH21011" s="55" t="s">
        <v>1263</v>
      </c>
      <c r="FI21011" s="55">
        <v>11</v>
      </c>
      <c r="FJ21011" s="55">
        <v>25000</v>
      </c>
      <c r="FK21011" s="55" t="s">
        <v>1249</v>
      </c>
      <c r="FL21011" s="55">
        <v>0.65</v>
      </c>
    </row>
    <row r="21012" ht="14.25" customHeight="1" outlineLevel="1" spans="162:168">
      <c r="FF21012" s="55">
        <v>21005</v>
      </c>
      <c r="FG21012" s="55" t="s">
        <v>1250</v>
      </c>
      <c r="FH21012" s="55" t="s">
        <v>1263</v>
      </c>
      <c r="FI21012" s="55">
        <v>11</v>
      </c>
      <c r="FJ21012" s="55">
        <v>50000</v>
      </c>
      <c r="FK21012" s="55" t="s">
        <v>1249</v>
      </c>
      <c r="FL21012" s="55">
        <v>0.65</v>
      </c>
    </row>
    <row r="21013" ht="14.25" customHeight="1" outlineLevel="1" spans="162:168">
      <c r="FF21013" s="55">
        <v>21006</v>
      </c>
      <c r="FG21013" s="55" t="s">
        <v>1250</v>
      </c>
      <c r="FH21013" s="55" t="s">
        <v>1263</v>
      </c>
      <c r="FI21013" s="55">
        <v>11</v>
      </c>
      <c r="FJ21013" s="55">
        <v>80000</v>
      </c>
      <c r="FK21013" s="55" t="s">
        <v>1249</v>
      </c>
      <c r="FL21013" s="55">
        <v>0.65</v>
      </c>
    </row>
    <row r="21014" ht="14.25" customHeight="1" outlineLevel="1" spans="162:168">
      <c r="FF21014" s="55">
        <v>21007</v>
      </c>
      <c r="FG21014" s="55" t="s">
        <v>1250</v>
      </c>
      <c r="FH21014" s="55" t="s">
        <v>1263</v>
      </c>
      <c r="FI21014" s="55">
        <v>11</v>
      </c>
      <c r="FJ21014" s="55">
        <v>130000</v>
      </c>
      <c r="FK21014" s="55" t="s">
        <v>1249</v>
      </c>
      <c r="FL21014" s="55">
        <v>0.65</v>
      </c>
    </row>
    <row r="21015" ht="14.25" customHeight="1" outlineLevel="1" spans="162:168">
      <c r="FF21015" s="55">
        <v>21008</v>
      </c>
      <c r="FG21015" s="55" t="s">
        <v>1250</v>
      </c>
      <c r="FH21015" s="55" t="s">
        <v>1263</v>
      </c>
      <c r="FI21015" s="55">
        <v>11</v>
      </c>
      <c r="FJ21015" s="55">
        <v>260000</v>
      </c>
      <c r="FK21015" s="55" t="s">
        <v>1249</v>
      </c>
      <c r="FL21015" s="55">
        <v>0.65</v>
      </c>
    </row>
    <row r="21016" ht="14.25" customHeight="1" outlineLevel="1" spans="162:168">
      <c r="FF21016" s="55">
        <v>21009</v>
      </c>
      <c r="FG21016" s="55" t="s">
        <v>1250</v>
      </c>
      <c r="FH21016" s="55" t="s">
        <v>1263</v>
      </c>
      <c r="FI21016" s="55">
        <v>11</v>
      </c>
      <c r="FJ21016" s="55">
        <v>400000</v>
      </c>
      <c r="FK21016" s="55" t="s">
        <v>1249</v>
      </c>
      <c r="FL21016" s="55">
        <v>0.65</v>
      </c>
    </row>
    <row r="21017" ht="14.25" customHeight="1" outlineLevel="1" spans="162:168">
      <c r="FF21017" s="55">
        <v>21010</v>
      </c>
      <c r="FG21017" s="55" t="s">
        <v>1250</v>
      </c>
      <c r="FH21017" s="55" t="s">
        <v>1263</v>
      </c>
      <c r="FI21017" s="55">
        <v>11</v>
      </c>
      <c r="FJ21017" s="55">
        <v>530000</v>
      </c>
      <c r="FK21017" s="55" t="s">
        <v>1249</v>
      </c>
      <c r="FL21017" s="55">
        <v>0.65</v>
      </c>
    </row>
    <row r="21018" ht="14.25" customHeight="1" outlineLevel="1" spans="162:168">
      <c r="FF21018" s="55">
        <v>21011</v>
      </c>
      <c r="FG21018" s="55" t="s">
        <v>1250</v>
      </c>
      <c r="FH21018" s="55" t="s">
        <v>1263</v>
      </c>
      <c r="FI21018" s="55">
        <v>11</v>
      </c>
      <c r="FJ21018" s="55">
        <v>540000</v>
      </c>
      <c r="FK21018" s="55" t="s">
        <v>1249</v>
      </c>
      <c r="FL21018" s="55">
        <v>0.65</v>
      </c>
    </row>
    <row r="21019" ht="14.25" customHeight="1" outlineLevel="1" spans="162:168">
      <c r="FF21019" s="55">
        <v>21012</v>
      </c>
      <c r="FG21019" s="55" t="s">
        <v>1250</v>
      </c>
      <c r="FH21019" s="55" t="s">
        <v>1263</v>
      </c>
      <c r="FI21019" s="55">
        <v>12</v>
      </c>
      <c r="FJ21019" s="55">
        <v>0</v>
      </c>
      <c r="FK21019" s="55" t="s">
        <v>1249</v>
      </c>
      <c r="FL21019" s="55">
        <v>1</v>
      </c>
    </row>
    <row r="21020" ht="14.25" customHeight="1" outlineLevel="1" spans="162:168">
      <c r="FF21020" s="55">
        <v>21013</v>
      </c>
      <c r="FG21020" s="55" t="s">
        <v>1250</v>
      </c>
      <c r="FH21020" s="55" t="s">
        <v>1263</v>
      </c>
      <c r="FI21020" s="55">
        <v>12</v>
      </c>
      <c r="FJ21020" s="55">
        <v>1000</v>
      </c>
      <c r="FK21020" s="55" t="s">
        <v>1249</v>
      </c>
      <c r="FL21020" s="55">
        <v>0.9</v>
      </c>
    </row>
    <row r="21021" ht="14.25" customHeight="1" outlineLevel="1" spans="162:168">
      <c r="FF21021" s="55">
        <v>21014</v>
      </c>
      <c r="FG21021" s="55" t="s">
        <v>1250</v>
      </c>
      <c r="FH21021" s="55" t="s">
        <v>1263</v>
      </c>
      <c r="FI21021" s="55">
        <v>12</v>
      </c>
      <c r="FJ21021" s="55">
        <v>2500</v>
      </c>
      <c r="FK21021" s="55" t="s">
        <v>1249</v>
      </c>
      <c r="FL21021" s="55">
        <v>0.85</v>
      </c>
    </row>
    <row r="21022" ht="14.25" customHeight="1" outlineLevel="1" spans="162:168">
      <c r="FF21022" s="55">
        <v>21015</v>
      </c>
      <c r="FG21022" s="55" t="s">
        <v>1250</v>
      </c>
      <c r="FH21022" s="55" t="s">
        <v>1263</v>
      </c>
      <c r="FI21022" s="55">
        <v>12</v>
      </c>
      <c r="FJ21022" s="55">
        <v>10000</v>
      </c>
      <c r="FK21022" s="55" t="s">
        <v>1249</v>
      </c>
      <c r="FL21022" s="55">
        <v>0.7</v>
      </c>
    </row>
    <row r="21023" ht="14.25" customHeight="1" outlineLevel="1" spans="162:168">
      <c r="FF21023" s="55">
        <v>21016</v>
      </c>
      <c r="FG21023" s="55" t="s">
        <v>1250</v>
      </c>
      <c r="FH21023" s="55" t="s">
        <v>1263</v>
      </c>
      <c r="FI21023" s="55">
        <v>12</v>
      </c>
      <c r="FJ21023" s="55">
        <v>25000</v>
      </c>
      <c r="FK21023" s="55" t="s">
        <v>1249</v>
      </c>
      <c r="FL21023" s="55">
        <v>0.65</v>
      </c>
    </row>
    <row r="21024" ht="14.25" customHeight="1" outlineLevel="1" spans="162:168">
      <c r="FF21024" s="55">
        <v>21017</v>
      </c>
      <c r="FG21024" s="55" t="s">
        <v>1250</v>
      </c>
      <c r="FH21024" s="55" t="s">
        <v>1263</v>
      </c>
      <c r="FI21024" s="55">
        <v>12</v>
      </c>
      <c r="FJ21024" s="55">
        <v>50000</v>
      </c>
      <c r="FK21024" s="55" t="s">
        <v>1249</v>
      </c>
      <c r="FL21024" s="55">
        <v>0.65</v>
      </c>
    </row>
    <row r="21025" ht="14.25" customHeight="1" outlineLevel="1" spans="162:168">
      <c r="FF21025" s="55">
        <v>21018</v>
      </c>
      <c r="FG21025" s="55" t="s">
        <v>1250</v>
      </c>
      <c r="FH21025" s="55" t="s">
        <v>1263</v>
      </c>
      <c r="FI21025" s="55">
        <v>12</v>
      </c>
      <c r="FJ21025" s="55">
        <v>80000</v>
      </c>
      <c r="FK21025" s="55" t="s">
        <v>1249</v>
      </c>
      <c r="FL21025" s="55">
        <v>0.65</v>
      </c>
    </row>
    <row r="21026" ht="14.25" customHeight="1" outlineLevel="1" spans="162:168">
      <c r="FF21026" s="55">
        <v>21019</v>
      </c>
      <c r="FG21026" s="55" t="s">
        <v>1250</v>
      </c>
      <c r="FH21026" s="55" t="s">
        <v>1263</v>
      </c>
      <c r="FI21026" s="55">
        <v>12</v>
      </c>
      <c r="FJ21026" s="55">
        <v>130000</v>
      </c>
      <c r="FK21026" s="55" t="s">
        <v>1249</v>
      </c>
      <c r="FL21026" s="55">
        <v>0.65</v>
      </c>
    </row>
    <row r="21027" ht="14.25" customHeight="1" outlineLevel="1" spans="162:168">
      <c r="FF21027" s="55">
        <v>21020</v>
      </c>
      <c r="FG21027" s="55" t="s">
        <v>1250</v>
      </c>
      <c r="FH21027" s="55" t="s">
        <v>1263</v>
      </c>
      <c r="FI21027" s="55">
        <v>12</v>
      </c>
      <c r="FJ21027" s="55">
        <v>260000</v>
      </c>
      <c r="FK21027" s="55" t="s">
        <v>1249</v>
      </c>
      <c r="FL21027" s="55">
        <v>0.65</v>
      </c>
    </row>
    <row r="21028" ht="14.25" customHeight="1" outlineLevel="1" spans="162:168">
      <c r="FF21028" s="55">
        <v>21021</v>
      </c>
      <c r="FG21028" s="55" t="s">
        <v>1250</v>
      </c>
      <c r="FH21028" s="55" t="s">
        <v>1263</v>
      </c>
      <c r="FI21028" s="55">
        <v>12</v>
      </c>
      <c r="FJ21028" s="55">
        <v>400000</v>
      </c>
      <c r="FK21028" s="55" t="s">
        <v>1249</v>
      </c>
      <c r="FL21028" s="55">
        <v>0.65</v>
      </c>
    </row>
    <row r="21029" ht="14.25" customHeight="1" outlineLevel="1" spans="162:168">
      <c r="FF21029" s="55">
        <v>21022</v>
      </c>
      <c r="FG21029" s="55" t="s">
        <v>1250</v>
      </c>
      <c r="FH21029" s="55" t="s">
        <v>1263</v>
      </c>
      <c r="FI21029" s="55">
        <v>12</v>
      </c>
      <c r="FJ21029" s="55">
        <v>530000</v>
      </c>
      <c r="FK21029" s="55" t="s">
        <v>1249</v>
      </c>
      <c r="FL21029" s="55">
        <v>0.65</v>
      </c>
    </row>
    <row r="21030" ht="14.25" customHeight="1" outlineLevel="1" spans="162:168">
      <c r="FF21030" s="55">
        <v>21023</v>
      </c>
      <c r="FG21030" s="55" t="s">
        <v>1250</v>
      </c>
      <c r="FH21030" s="55" t="s">
        <v>1263</v>
      </c>
      <c r="FI21030" s="55">
        <v>12</v>
      </c>
      <c r="FJ21030" s="55">
        <v>540000</v>
      </c>
      <c r="FK21030" s="55" t="s">
        <v>1249</v>
      </c>
      <c r="FL21030" s="55">
        <v>0.65</v>
      </c>
    </row>
    <row r="21031" ht="14.25" customHeight="1" outlineLevel="1" spans="162:168">
      <c r="FF21031" s="55">
        <v>21024</v>
      </c>
      <c r="FG21031" s="55" t="s">
        <v>1250</v>
      </c>
      <c r="FH21031" s="55" t="s">
        <v>1263</v>
      </c>
      <c r="FI21031" s="55">
        <v>13</v>
      </c>
      <c r="FJ21031" s="55">
        <v>0</v>
      </c>
      <c r="FK21031" s="55" t="s">
        <v>1249</v>
      </c>
      <c r="FL21031" s="55">
        <v>1</v>
      </c>
    </row>
    <row r="21032" ht="14.25" customHeight="1" outlineLevel="1" spans="162:168">
      <c r="FF21032" s="55">
        <v>21025</v>
      </c>
      <c r="FG21032" s="55" t="s">
        <v>1250</v>
      </c>
      <c r="FH21032" s="55" t="s">
        <v>1263</v>
      </c>
      <c r="FI21032" s="55">
        <v>13</v>
      </c>
      <c r="FJ21032" s="55">
        <v>1000</v>
      </c>
      <c r="FK21032" s="55" t="s">
        <v>1249</v>
      </c>
      <c r="FL21032" s="55">
        <v>0.9</v>
      </c>
    </row>
    <row r="21033" ht="14.25" customHeight="1" outlineLevel="1" spans="162:168">
      <c r="FF21033" s="55">
        <v>21026</v>
      </c>
      <c r="FG21033" s="55" t="s">
        <v>1250</v>
      </c>
      <c r="FH21033" s="55" t="s">
        <v>1263</v>
      </c>
      <c r="FI21033" s="55">
        <v>13</v>
      </c>
      <c r="FJ21033" s="55">
        <v>2500</v>
      </c>
      <c r="FK21033" s="55" t="s">
        <v>1249</v>
      </c>
      <c r="FL21033" s="55">
        <v>0.85</v>
      </c>
    </row>
    <row r="21034" ht="14.25" customHeight="1" outlineLevel="1" spans="162:168">
      <c r="FF21034" s="55">
        <v>21027</v>
      </c>
      <c r="FG21034" s="55" t="s">
        <v>1250</v>
      </c>
      <c r="FH21034" s="55" t="s">
        <v>1263</v>
      </c>
      <c r="FI21034" s="55">
        <v>13</v>
      </c>
      <c r="FJ21034" s="55">
        <v>5000</v>
      </c>
      <c r="FK21034" s="55" t="s">
        <v>1249</v>
      </c>
      <c r="FL21034" s="55">
        <v>0.8</v>
      </c>
    </row>
    <row r="21035" ht="14.25" customHeight="1" outlineLevel="1" spans="162:168">
      <c r="FF21035" s="55">
        <v>21028</v>
      </c>
      <c r="FG21035" s="55" t="s">
        <v>1250</v>
      </c>
      <c r="FH21035" s="55" t="s">
        <v>1263</v>
      </c>
      <c r="FI21035" s="55">
        <v>13</v>
      </c>
      <c r="FJ21035" s="55">
        <v>10000</v>
      </c>
      <c r="FK21035" s="55" t="s">
        <v>1249</v>
      </c>
      <c r="FL21035" s="55">
        <v>0.7</v>
      </c>
    </row>
    <row r="21036" ht="14.25" customHeight="1" outlineLevel="1" spans="162:168">
      <c r="FF21036" s="55">
        <v>21029</v>
      </c>
      <c r="FG21036" s="55" t="s">
        <v>1250</v>
      </c>
      <c r="FH21036" s="55" t="s">
        <v>1263</v>
      </c>
      <c r="FI21036" s="55">
        <v>13</v>
      </c>
      <c r="FJ21036" s="55">
        <v>25000</v>
      </c>
      <c r="FK21036" s="55" t="s">
        <v>1249</v>
      </c>
      <c r="FL21036" s="55">
        <v>0.65</v>
      </c>
    </row>
    <row r="21037" ht="14.25" customHeight="1" outlineLevel="1" spans="162:168">
      <c r="FF21037" s="55">
        <v>21030</v>
      </c>
      <c r="FG21037" s="55" t="s">
        <v>1250</v>
      </c>
      <c r="FH21037" s="55" t="s">
        <v>1263</v>
      </c>
      <c r="FI21037" s="55">
        <v>13</v>
      </c>
      <c r="FJ21037" s="55">
        <v>50000</v>
      </c>
      <c r="FK21037" s="55" t="s">
        <v>1249</v>
      </c>
      <c r="FL21037" s="55">
        <v>0.65</v>
      </c>
    </row>
    <row r="21038" ht="14.25" customHeight="1" outlineLevel="1" spans="162:168">
      <c r="FF21038" s="55">
        <v>21031</v>
      </c>
      <c r="FG21038" s="55" t="s">
        <v>1250</v>
      </c>
      <c r="FH21038" s="55" t="s">
        <v>1263</v>
      </c>
      <c r="FI21038" s="55">
        <v>13</v>
      </c>
      <c r="FJ21038" s="55">
        <v>80000</v>
      </c>
      <c r="FK21038" s="55" t="s">
        <v>1249</v>
      </c>
      <c r="FL21038" s="55">
        <v>0.65</v>
      </c>
    </row>
    <row r="21039" ht="14.25" customHeight="1" outlineLevel="1" spans="162:168">
      <c r="FF21039" s="55">
        <v>21032</v>
      </c>
      <c r="FG21039" s="55" t="s">
        <v>1250</v>
      </c>
      <c r="FH21039" s="55" t="s">
        <v>1263</v>
      </c>
      <c r="FI21039" s="55">
        <v>13</v>
      </c>
      <c r="FJ21039" s="55">
        <v>130000</v>
      </c>
      <c r="FK21039" s="55" t="s">
        <v>1249</v>
      </c>
      <c r="FL21039" s="55">
        <v>0.65</v>
      </c>
    </row>
    <row r="21040" ht="14.25" customHeight="1" outlineLevel="1" spans="162:168">
      <c r="FF21040" s="55">
        <v>21033</v>
      </c>
      <c r="FG21040" s="55" t="s">
        <v>1250</v>
      </c>
      <c r="FH21040" s="55" t="s">
        <v>1263</v>
      </c>
      <c r="FI21040" s="55">
        <v>13</v>
      </c>
      <c r="FJ21040" s="55">
        <v>260000</v>
      </c>
      <c r="FK21040" s="55" t="s">
        <v>1249</v>
      </c>
      <c r="FL21040" s="55">
        <v>0.65</v>
      </c>
    </row>
    <row r="21041" ht="14.25" customHeight="1" outlineLevel="1" spans="162:168">
      <c r="FF21041" s="55">
        <v>21034</v>
      </c>
      <c r="FG21041" s="55" t="s">
        <v>1250</v>
      </c>
      <c r="FH21041" s="55" t="s">
        <v>1263</v>
      </c>
      <c r="FI21041" s="55">
        <v>13</v>
      </c>
      <c r="FJ21041" s="55">
        <v>400000</v>
      </c>
      <c r="FK21041" s="55" t="s">
        <v>1249</v>
      </c>
      <c r="FL21041" s="55">
        <v>0.65</v>
      </c>
    </row>
    <row r="21042" ht="14.25" customHeight="1" outlineLevel="1" spans="162:168">
      <c r="FF21042" s="55">
        <v>21035</v>
      </c>
      <c r="FG21042" s="55" t="s">
        <v>1250</v>
      </c>
      <c r="FH21042" s="55" t="s">
        <v>1263</v>
      </c>
      <c r="FI21042" s="55">
        <v>13</v>
      </c>
      <c r="FJ21042" s="55">
        <v>530000</v>
      </c>
      <c r="FK21042" s="55" t="s">
        <v>1249</v>
      </c>
      <c r="FL21042" s="55">
        <v>0.65</v>
      </c>
    </row>
    <row r="21043" ht="14.25" customHeight="1" outlineLevel="1" spans="162:168">
      <c r="FF21043" s="55">
        <v>21036</v>
      </c>
      <c r="FG21043" s="55" t="s">
        <v>1250</v>
      </c>
      <c r="FH21043" s="55" t="s">
        <v>1263</v>
      </c>
      <c r="FI21043" s="55">
        <v>13</v>
      </c>
      <c r="FJ21043" s="55">
        <v>540000</v>
      </c>
      <c r="FK21043" s="55" t="s">
        <v>1249</v>
      </c>
      <c r="FL21043" s="55">
        <v>0.65</v>
      </c>
    </row>
    <row r="21044" ht="14.25" customHeight="1" outlineLevel="1" spans="162:168">
      <c r="FF21044" s="55">
        <v>21037</v>
      </c>
      <c r="FG21044" s="55" t="s">
        <v>1250</v>
      </c>
      <c r="FH21044" s="55" t="s">
        <v>1263</v>
      </c>
      <c r="FI21044" s="55">
        <v>2</v>
      </c>
      <c r="FJ21044" s="55">
        <v>0</v>
      </c>
      <c r="FK21044" s="55" t="s">
        <v>1249</v>
      </c>
      <c r="FL21044" s="55">
        <v>1</v>
      </c>
    </row>
    <row r="21045" ht="14.25" customHeight="1" outlineLevel="1" spans="162:168">
      <c r="FF21045" s="55">
        <v>21038</v>
      </c>
      <c r="FG21045" s="55" t="s">
        <v>1250</v>
      </c>
      <c r="FH21045" s="55" t="s">
        <v>1263</v>
      </c>
      <c r="FI21045" s="55">
        <v>2</v>
      </c>
      <c r="FJ21045" s="55">
        <v>1000</v>
      </c>
      <c r="FK21045" s="55" t="s">
        <v>1249</v>
      </c>
      <c r="FL21045" s="55">
        <v>0.9</v>
      </c>
    </row>
    <row r="21046" ht="14.25" customHeight="1" outlineLevel="1" spans="162:168">
      <c r="FF21046" s="55">
        <v>21039</v>
      </c>
      <c r="FG21046" s="55" t="s">
        <v>1250</v>
      </c>
      <c r="FH21046" s="55" t="s">
        <v>1263</v>
      </c>
      <c r="FI21046" s="55">
        <v>2</v>
      </c>
      <c r="FJ21046" s="55">
        <v>2500</v>
      </c>
      <c r="FK21046" s="55" t="s">
        <v>1249</v>
      </c>
      <c r="FL21046" s="55">
        <v>0.85</v>
      </c>
    </row>
    <row r="21047" ht="14.25" customHeight="1" outlineLevel="1" spans="162:168">
      <c r="FF21047" s="55">
        <v>21040</v>
      </c>
      <c r="FG21047" s="55" t="s">
        <v>1250</v>
      </c>
      <c r="FH21047" s="55" t="s">
        <v>1263</v>
      </c>
      <c r="FI21047" s="55">
        <v>2</v>
      </c>
      <c r="FJ21047" s="55">
        <v>5000</v>
      </c>
      <c r="FK21047" s="55" t="s">
        <v>1249</v>
      </c>
      <c r="FL21047" s="55">
        <v>0.8</v>
      </c>
    </row>
    <row r="21048" ht="14.25" customHeight="1" outlineLevel="1" spans="162:168">
      <c r="FF21048" s="55">
        <v>21041</v>
      </c>
      <c r="FG21048" s="55" t="s">
        <v>1250</v>
      </c>
      <c r="FH21048" s="55" t="s">
        <v>1263</v>
      </c>
      <c r="FI21048" s="55">
        <v>2</v>
      </c>
      <c r="FJ21048" s="55">
        <v>10000</v>
      </c>
      <c r="FK21048" s="55" t="s">
        <v>1249</v>
      </c>
      <c r="FL21048" s="55">
        <v>0.7</v>
      </c>
    </row>
    <row r="21049" ht="14.25" customHeight="1" outlineLevel="1" spans="162:168">
      <c r="FF21049" s="55">
        <v>21042</v>
      </c>
      <c r="FG21049" s="55" t="s">
        <v>1250</v>
      </c>
      <c r="FH21049" s="55" t="s">
        <v>1263</v>
      </c>
      <c r="FI21049" s="55">
        <v>2</v>
      </c>
      <c r="FJ21049" s="55">
        <v>25000</v>
      </c>
      <c r="FK21049" s="55" t="s">
        <v>1249</v>
      </c>
      <c r="FL21049" s="55">
        <v>0.65</v>
      </c>
    </row>
    <row r="21050" ht="14.25" customHeight="1" outlineLevel="1" spans="162:168">
      <c r="FF21050" s="55">
        <v>21043</v>
      </c>
      <c r="FG21050" s="55" t="s">
        <v>1250</v>
      </c>
      <c r="FH21050" s="55" t="s">
        <v>1263</v>
      </c>
      <c r="FI21050" s="55">
        <v>2</v>
      </c>
      <c r="FJ21050" s="55">
        <v>50000</v>
      </c>
      <c r="FK21050" s="55" t="s">
        <v>1249</v>
      </c>
      <c r="FL21050" s="55">
        <v>0.65</v>
      </c>
    </row>
    <row r="21051" ht="14.25" customHeight="1" outlineLevel="1" spans="162:168">
      <c r="FF21051" s="55">
        <v>21044</v>
      </c>
      <c r="FG21051" s="55" t="s">
        <v>1250</v>
      </c>
      <c r="FH21051" s="55" t="s">
        <v>1263</v>
      </c>
      <c r="FI21051" s="55">
        <v>2</v>
      </c>
      <c r="FJ21051" s="55">
        <v>80000</v>
      </c>
      <c r="FK21051" s="55" t="s">
        <v>1249</v>
      </c>
      <c r="FL21051" s="55">
        <v>0.65</v>
      </c>
    </row>
    <row r="21052" ht="14.25" customHeight="1" outlineLevel="1" spans="162:168">
      <c r="FF21052" s="55">
        <v>21045</v>
      </c>
      <c r="FG21052" s="55" t="s">
        <v>1250</v>
      </c>
      <c r="FH21052" s="55" t="s">
        <v>1263</v>
      </c>
      <c r="FI21052" s="55">
        <v>2</v>
      </c>
      <c r="FJ21052" s="55">
        <v>130000</v>
      </c>
      <c r="FK21052" s="55" t="s">
        <v>1249</v>
      </c>
      <c r="FL21052" s="55">
        <v>0.65</v>
      </c>
    </row>
    <row r="21053" ht="14.25" customHeight="1" outlineLevel="1" spans="162:168">
      <c r="FF21053" s="55">
        <v>21046</v>
      </c>
      <c r="FG21053" s="55" t="s">
        <v>1250</v>
      </c>
      <c r="FH21053" s="55" t="s">
        <v>1263</v>
      </c>
      <c r="FI21053" s="55">
        <v>2</v>
      </c>
      <c r="FJ21053" s="55">
        <v>260000</v>
      </c>
      <c r="FK21053" s="55" t="s">
        <v>1249</v>
      </c>
      <c r="FL21053" s="55">
        <v>0.65</v>
      </c>
    </row>
    <row r="21054" ht="14.25" customHeight="1" outlineLevel="1" spans="162:168">
      <c r="FF21054" s="55">
        <v>21047</v>
      </c>
      <c r="FG21054" s="55" t="s">
        <v>1250</v>
      </c>
      <c r="FH21054" s="55" t="s">
        <v>1263</v>
      </c>
      <c r="FI21054" s="55">
        <v>2</v>
      </c>
      <c r="FJ21054" s="55">
        <v>400000</v>
      </c>
      <c r="FK21054" s="55" t="s">
        <v>1249</v>
      </c>
      <c r="FL21054" s="55">
        <v>0.65</v>
      </c>
    </row>
    <row r="21055" ht="14.25" customHeight="1" outlineLevel="1" spans="162:168">
      <c r="FF21055" s="55">
        <v>21048</v>
      </c>
      <c r="FG21055" s="55" t="s">
        <v>1250</v>
      </c>
      <c r="FH21055" s="55" t="s">
        <v>1263</v>
      </c>
      <c r="FI21055" s="55">
        <v>2</v>
      </c>
      <c r="FJ21055" s="55">
        <v>530000</v>
      </c>
      <c r="FK21055" s="55" t="s">
        <v>1249</v>
      </c>
      <c r="FL21055" s="55">
        <v>0.65</v>
      </c>
    </row>
    <row r="21056" ht="14.25" customHeight="1" outlineLevel="1" spans="162:168">
      <c r="FF21056" s="55">
        <v>21049</v>
      </c>
      <c r="FG21056" s="55" t="s">
        <v>1250</v>
      </c>
      <c r="FH21056" s="55" t="s">
        <v>1263</v>
      </c>
      <c r="FI21056" s="55">
        <v>2</v>
      </c>
      <c r="FJ21056" s="55">
        <v>540000</v>
      </c>
      <c r="FK21056" s="55" t="s">
        <v>1249</v>
      </c>
      <c r="FL21056" s="55">
        <v>0.65</v>
      </c>
    </row>
    <row r="21057" ht="14.25" customHeight="1" outlineLevel="1" spans="162:168">
      <c r="FF21057" s="55">
        <v>21050</v>
      </c>
      <c r="FG21057" s="55" t="s">
        <v>1250</v>
      </c>
      <c r="FH21057" s="55" t="s">
        <v>1263</v>
      </c>
      <c r="FI21057" s="55">
        <v>3</v>
      </c>
      <c r="FJ21057" s="55">
        <v>0</v>
      </c>
      <c r="FK21057" s="55" t="s">
        <v>1249</v>
      </c>
      <c r="FL21057" s="55">
        <v>1</v>
      </c>
    </row>
    <row r="21058" ht="14.25" customHeight="1" outlineLevel="1" spans="162:168">
      <c r="FF21058" s="55">
        <v>21051</v>
      </c>
      <c r="FG21058" s="55" t="s">
        <v>1250</v>
      </c>
      <c r="FH21058" s="55" t="s">
        <v>1263</v>
      </c>
      <c r="FI21058" s="55">
        <v>3</v>
      </c>
      <c r="FJ21058" s="55">
        <v>1000</v>
      </c>
      <c r="FK21058" s="55" t="s">
        <v>1249</v>
      </c>
      <c r="FL21058" s="55">
        <v>0.9</v>
      </c>
    </row>
    <row r="21059" ht="14.25" customHeight="1" outlineLevel="1" spans="162:168">
      <c r="FF21059" s="55">
        <v>21052</v>
      </c>
      <c r="FG21059" s="55" t="s">
        <v>1250</v>
      </c>
      <c r="FH21059" s="55" t="s">
        <v>1263</v>
      </c>
      <c r="FI21059" s="55">
        <v>3</v>
      </c>
      <c r="FJ21059" s="55">
        <v>2500</v>
      </c>
      <c r="FK21059" s="55" t="s">
        <v>1249</v>
      </c>
      <c r="FL21059" s="55">
        <v>0.85</v>
      </c>
    </row>
    <row r="21060" ht="14.25" customHeight="1" outlineLevel="1" spans="162:168">
      <c r="FF21060" s="55">
        <v>21053</v>
      </c>
      <c r="FG21060" s="55" t="s">
        <v>1250</v>
      </c>
      <c r="FH21060" s="55" t="s">
        <v>1263</v>
      </c>
      <c r="FI21060" s="55">
        <v>3</v>
      </c>
      <c r="FJ21060" s="55">
        <v>5000</v>
      </c>
      <c r="FK21060" s="55" t="s">
        <v>1249</v>
      </c>
      <c r="FL21060" s="55">
        <v>0.8</v>
      </c>
    </row>
    <row r="21061" ht="14.25" customHeight="1" outlineLevel="1" spans="162:168">
      <c r="FF21061" s="55">
        <v>21054</v>
      </c>
      <c r="FG21061" s="55" t="s">
        <v>1250</v>
      </c>
      <c r="FH21061" s="55" t="s">
        <v>1263</v>
      </c>
      <c r="FI21061" s="55">
        <v>3</v>
      </c>
      <c r="FJ21061" s="55">
        <v>10000</v>
      </c>
      <c r="FK21061" s="55" t="s">
        <v>1249</v>
      </c>
      <c r="FL21061" s="55">
        <v>0.7</v>
      </c>
    </row>
    <row r="21062" ht="14.25" customHeight="1" outlineLevel="1" spans="162:168">
      <c r="FF21062" s="55">
        <v>21055</v>
      </c>
      <c r="FG21062" s="55" t="s">
        <v>1250</v>
      </c>
      <c r="FH21062" s="55" t="s">
        <v>1263</v>
      </c>
      <c r="FI21062" s="55">
        <v>3</v>
      </c>
      <c r="FJ21062" s="55">
        <v>25000</v>
      </c>
      <c r="FK21062" s="55" t="s">
        <v>1249</v>
      </c>
      <c r="FL21062" s="55">
        <v>0.65</v>
      </c>
    </row>
    <row r="21063" ht="14.25" customHeight="1" outlineLevel="1" spans="162:168">
      <c r="FF21063" s="55">
        <v>21056</v>
      </c>
      <c r="FG21063" s="55" t="s">
        <v>1250</v>
      </c>
      <c r="FH21063" s="55" t="s">
        <v>1263</v>
      </c>
      <c r="FI21063" s="55">
        <v>3</v>
      </c>
      <c r="FJ21063" s="55">
        <v>50000</v>
      </c>
      <c r="FK21063" s="55" t="s">
        <v>1249</v>
      </c>
      <c r="FL21063" s="55">
        <v>0.65</v>
      </c>
    </row>
    <row r="21064" ht="14.25" customHeight="1" outlineLevel="1" spans="162:168">
      <c r="FF21064" s="55">
        <v>21057</v>
      </c>
      <c r="FG21064" s="55" t="s">
        <v>1250</v>
      </c>
      <c r="FH21064" s="55" t="s">
        <v>1263</v>
      </c>
      <c r="FI21064" s="55">
        <v>3</v>
      </c>
      <c r="FJ21064" s="55">
        <v>80000</v>
      </c>
      <c r="FK21064" s="55" t="s">
        <v>1249</v>
      </c>
      <c r="FL21064" s="55">
        <v>0.65</v>
      </c>
    </row>
    <row r="21065" ht="14.25" customHeight="1" outlineLevel="1" spans="162:168">
      <c r="FF21065" s="55">
        <v>21058</v>
      </c>
      <c r="FG21065" s="55" t="s">
        <v>1250</v>
      </c>
      <c r="FH21065" s="55" t="s">
        <v>1263</v>
      </c>
      <c r="FI21065" s="55">
        <v>3</v>
      </c>
      <c r="FJ21065" s="55">
        <v>130000</v>
      </c>
      <c r="FK21065" s="55" t="s">
        <v>1249</v>
      </c>
      <c r="FL21065" s="55">
        <v>0.65</v>
      </c>
    </row>
    <row r="21066" ht="14.25" customHeight="1" outlineLevel="1" spans="162:168">
      <c r="FF21066" s="55">
        <v>21059</v>
      </c>
      <c r="FG21066" s="55" t="s">
        <v>1250</v>
      </c>
      <c r="FH21066" s="55" t="s">
        <v>1263</v>
      </c>
      <c r="FI21066" s="55">
        <v>3</v>
      </c>
      <c r="FJ21066" s="55">
        <v>260000</v>
      </c>
      <c r="FK21066" s="55" t="s">
        <v>1249</v>
      </c>
      <c r="FL21066" s="55">
        <v>0.65</v>
      </c>
    </row>
    <row r="21067" ht="14.25" customHeight="1" outlineLevel="1" spans="162:168">
      <c r="FF21067" s="55">
        <v>21060</v>
      </c>
      <c r="FG21067" s="55" t="s">
        <v>1250</v>
      </c>
      <c r="FH21067" s="55" t="s">
        <v>1263</v>
      </c>
      <c r="FI21067" s="55">
        <v>3</v>
      </c>
      <c r="FJ21067" s="55">
        <v>400000</v>
      </c>
      <c r="FK21067" s="55" t="s">
        <v>1249</v>
      </c>
      <c r="FL21067" s="55">
        <v>0.65</v>
      </c>
    </row>
    <row r="21068" ht="14.25" customHeight="1" outlineLevel="1" spans="162:168">
      <c r="FF21068" s="55">
        <v>21061</v>
      </c>
      <c r="FG21068" s="55" t="s">
        <v>1250</v>
      </c>
      <c r="FH21068" s="55" t="s">
        <v>1263</v>
      </c>
      <c r="FI21068" s="55">
        <v>3</v>
      </c>
      <c r="FJ21068" s="55">
        <v>530000</v>
      </c>
      <c r="FK21068" s="55" t="s">
        <v>1249</v>
      </c>
      <c r="FL21068" s="55">
        <v>0.65</v>
      </c>
    </row>
    <row r="21069" ht="14.25" customHeight="1" outlineLevel="1" spans="162:168">
      <c r="FF21069" s="55">
        <v>21062</v>
      </c>
      <c r="FG21069" s="55" t="s">
        <v>1250</v>
      </c>
      <c r="FH21069" s="55" t="s">
        <v>1263</v>
      </c>
      <c r="FI21069" s="55">
        <v>3</v>
      </c>
      <c r="FJ21069" s="55">
        <v>540000</v>
      </c>
      <c r="FK21069" s="55" t="s">
        <v>1249</v>
      </c>
      <c r="FL21069" s="55">
        <v>0.65</v>
      </c>
    </row>
    <row r="21070" ht="14.25" customHeight="1" outlineLevel="1" spans="162:168">
      <c r="FF21070" s="55">
        <v>21063</v>
      </c>
      <c r="FG21070" s="55" t="s">
        <v>1250</v>
      </c>
      <c r="FH21070" s="55" t="s">
        <v>1263</v>
      </c>
      <c r="FI21070" s="55">
        <v>4</v>
      </c>
      <c r="FJ21070" s="55">
        <v>0</v>
      </c>
      <c r="FK21070" s="55" t="s">
        <v>1249</v>
      </c>
      <c r="FL21070" s="55">
        <v>1</v>
      </c>
    </row>
    <row r="21071" ht="14.25" customHeight="1" outlineLevel="1" spans="162:168">
      <c r="FF21071" s="55">
        <v>21064</v>
      </c>
      <c r="FG21071" s="55" t="s">
        <v>1250</v>
      </c>
      <c r="FH21071" s="55" t="s">
        <v>1263</v>
      </c>
      <c r="FI21071" s="55">
        <v>4</v>
      </c>
      <c r="FJ21071" s="55">
        <v>1000</v>
      </c>
      <c r="FK21071" s="55" t="s">
        <v>1249</v>
      </c>
      <c r="FL21071" s="55">
        <v>0.9</v>
      </c>
    </row>
    <row r="21072" ht="14.25" customHeight="1" outlineLevel="1" spans="162:168">
      <c r="FF21072" s="55">
        <v>21065</v>
      </c>
      <c r="FG21072" s="55" t="s">
        <v>1250</v>
      </c>
      <c r="FH21072" s="55" t="s">
        <v>1263</v>
      </c>
      <c r="FI21072" s="55">
        <v>4</v>
      </c>
      <c r="FJ21072" s="55">
        <v>2500</v>
      </c>
      <c r="FK21072" s="55" t="s">
        <v>1249</v>
      </c>
      <c r="FL21072" s="55">
        <v>0.85</v>
      </c>
    </row>
    <row r="21073" ht="14.25" customHeight="1" outlineLevel="1" spans="162:168">
      <c r="FF21073" s="55">
        <v>21066</v>
      </c>
      <c r="FG21073" s="55" t="s">
        <v>1250</v>
      </c>
      <c r="FH21073" s="55" t="s">
        <v>1263</v>
      </c>
      <c r="FI21073" s="55">
        <v>4</v>
      </c>
      <c r="FJ21073" s="55">
        <v>5000</v>
      </c>
      <c r="FK21073" s="55" t="s">
        <v>1249</v>
      </c>
      <c r="FL21073" s="55">
        <v>0.8</v>
      </c>
    </row>
    <row r="21074" ht="14.25" customHeight="1" outlineLevel="1" spans="162:168">
      <c r="FF21074" s="55">
        <v>21067</v>
      </c>
      <c r="FG21074" s="55" t="s">
        <v>1250</v>
      </c>
      <c r="FH21074" s="55" t="s">
        <v>1263</v>
      </c>
      <c r="FI21074" s="55">
        <v>4</v>
      </c>
      <c r="FJ21074" s="55">
        <v>10000</v>
      </c>
      <c r="FK21074" s="55" t="s">
        <v>1249</v>
      </c>
      <c r="FL21074" s="55">
        <v>0.7</v>
      </c>
    </row>
    <row r="21075" ht="14.25" customHeight="1" outlineLevel="1" spans="162:168">
      <c r="FF21075" s="55">
        <v>21068</v>
      </c>
      <c r="FG21075" s="55" t="s">
        <v>1250</v>
      </c>
      <c r="FH21075" s="55" t="s">
        <v>1263</v>
      </c>
      <c r="FI21075" s="55">
        <v>4</v>
      </c>
      <c r="FJ21075" s="55">
        <v>25000</v>
      </c>
      <c r="FK21075" s="55" t="s">
        <v>1249</v>
      </c>
      <c r="FL21075" s="55">
        <v>0.65</v>
      </c>
    </row>
    <row r="21076" ht="14.25" customHeight="1" outlineLevel="1" spans="162:168">
      <c r="FF21076" s="55">
        <v>21069</v>
      </c>
      <c r="FG21076" s="55" t="s">
        <v>1250</v>
      </c>
      <c r="FH21076" s="55" t="s">
        <v>1263</v>
      </c>
      <c r="FI21076" s="55">
        <v>4</v>
      </c>
      <c r="FJ21076" s="55">
        <v>50000</v>
      </c>
      <c r="FK21076" s="55" t="s">
        <v>1249</v>
      </c>
      <c r="FL21076" s="55">
        <v>0.65</v>
      </c>
    </row>
    <row r="21077" ht="14.25" customHeight="1" outlineLevel="1" spans="162:168">
      <c r="FF21077" s="55">
        <v>21070</v>
      </c>
      <c r="FG21077" s="55" t="s">
        <v>1250</v>
      </c>
      <c r="FH21077" s="55" t="s">
        <v>1263</v>
      </c>
      <c r="FI21077" s="55">
        <v>4</v>
      </c>
      <c r="FJ21077" s="55">
        <v>80000</v>
      </c>
      <c r="FK21077" s="55" t="s">
        <v>1249</v>
      </c>
      <c r="FL21077" s="55">
        <v>0.65</v>
      </c>
    </row>
    <row r="21078" ht="14.25" customHeight="1" outlineLevel="1" spans="162:168">
      <c r="FF21078" s="55">
        <v>21071</v>
      </c>
      <c r="FG21078" s="55" t="s">
        <v>1250</v>
      </c>
      <c r="FH21078" s="55" t="s">
        <v>1263</v>
      </c>
      <c r="FI21078" s="55">
        <v>4</v>
      </c>
      <c r="FJ21078" s="55">
        <v>130000</v>
      </c>
      <c r="FK21078" s="55" t="s">
        <v>1249</v>
      </c>
      <c r="FL21078" s="55">
        <v>0.65</v>
      </c>
    </row>
    <row r="21079" ht="14.25" customHeight="1" outlineLevel="1" spans="162:168">
      <c r="FF21079" s="55">
        <v>21072</v>
      </c>
      <c r="FG21079" s="55" t="s">
        <v>1250</v>
      </c>
      <c r="FH21079" s="55" t="s">
        <v>1263</v>
      </c>
      <c r="FI21079" s="55">
        <v>4</v>
      </c>
      <c r="FJ21079" s="55">
        <v>260000</v>
      </c>
      <c r="FK21079" s="55" t="s">
        <v>1249</v>
      </c>
      <c r="FL21079" s="55">
        <v>0.65</v>
      </c>
    </row>
    <row r="21080" ht="14.25" customHeight="1" outlineLevel="1" spans="162:168">
      <c r="FF21080" s="55">
        <v>21073</v>
      </c>
      <c r="FG21080" s="55" t="s">
        <v>1250</v>
      </c>
      <c r="FH21080" s="55" t="s">
        <v>1263</v>
      </c>
      <c r="FI21080" s="55">
        <v>4</v>
      </c>
      <c r="FJ21080" s="55">
        <v>400000</v>
      </c>
      <c r="FK21080" s="55" t="s">
        <v>1249</v>
      </c>
      <c r="FL21080" s="55">
        <v>0.65</v>
      </c>
    </row>
    <row r="21081" ht="14.25" customHeight="1" outlineLevel="1" spans="162:168">
      <c r="FF21081" s="55">
        <v>21074</v>
      </c>
      <c r="FG21081" s="55" t="s">
        <v>1250</v>
      </c>
      <c r="FH21081" s="55" t="s">
        <v>1263</v>
      </c>
      <c r="FI21081" s="55">
        <v>4</v>
      </c>
      <c r="FJ21081" s="55">
        <v>530000</v>
      </c>
      <c r="FK21081" s="55" t="s">
        <v>1249</v>
      </c>
      <c r="FL21081" s="55">
        <v>0.65</v>
      </c>
    </row>
    <row r="21082" ht="14.25" customHeight="1" outlineLevel="1" spans="162:168">
      <c r="FF21082" s="55">
        <v>21075</v>
      </c>
      <c r="FG21082" s="55" t="s">
        <v>1250</v>
      </c>
      <c r="FH21082" s="55" t="s">
        <v>1263</v>
      </c>
      <c r="FI21082" s="55">
        <v>4</v>
      </c>
      <c r="FJ21082" s="55">
        <v>540000</v>
      </c>
      <c r="FK21082" s="55" t="s">
        <v>1249</v>
      </c>
      <c r="FL21082" s="55">
        <v>0.65</v>
      </c>
    </row>
    <row r="21083" ht="14.25" customHeight="1" outlineLevel="1" spans="162:168">
      <c r="FF21083" s="55">
        <v>21076</v>
      </c>
      <c r="FG21083" s="55" t="s">
        <v>1250</v>
      </c>
      <c r="FH21083" s="55" t="s">
        <v>1263</v>
      </c>
      <c r="FI21083" s="55">
        <v>5</v>
      </c>
      <c r="FJ21083" s="55">
        <v>0</v>
      </c>
      <c r="FK21083" s="55" t="s">
        <v>1249</v>
      </c>
      <c r="FL21083" s="55">
        <v>1</v>
      </c>
    </row>
    <row r="21084" ht="14.25" customHeight="1" outlineLevel="1" spans="162:168">
      <c r="FF21084" s="55">
        <v>21077</v>
      </c>
      <c r="FG21084" s="55" t="s">
        <v>1250</v>
      </c>
      <c r="FH21084" s="55" t="s">
        <v>1263</v>
      </c>
      <c r="FI21084" s="55">
        <v>5</v>
      </c>
      <c r="FJ21084" s="55">
        <v>1000</v>
      </c>
      <c r="FK21084" s="55" t="s">
        <v>1249</v>
      </c>
      <c r="FL21084" s="55">
        <v>0.9</v>
      </c>
    </row>
    <row r="21085" ht="14.25" customHeight="1" outlineLevel="1" spans="162:168">
      <c r="FF21085" s="55">
        <v>21078</v>
      </c>
      <c r="FG21085" s="55" t="s">
        <v>1250</v>
      </c>
      <c r="FH21085" s="55" t="s">
        <v>1263</v>
      </c>
      <c r="FI21085" s="55">
        <v>5</v>
      </c>
      <c r="FJ21085" s="55">
        <v>2500</v>
      </c>
      <c r="FK21085" s="55" t="s">
        <v>1249</v>
      </c>
      <c r="FL21085" s="55">
        <v>0.85</v>
      </c>
    </row>
    <row r="21086" ht="14.25" customHeight="1" outlineLevel="1" spans="162:168">
      <c r="FF21086" s="55">
        <v>21079</v>
      </c>
      <c r="FG21086" s="55" t="s">
        <v>1250</v>
      </c>
      <c r="FH21086" s="55" t="s">
        <v>1263</v>
      </c>
      <c r="FI21086" s="55">
        <v>5</v>
      </c>
      <c r="FJ21086" s="55">
        <v>5000</v>
      </c>
      <c r="FK21086" s="55" t="s">
        <v>1249</v>
      </c>
      <c r="FL21086" s="55">
        <v>0.8</v>
      </c>
    </row>
    <row r="21087" ht="14.25" customHeight="1" outlineLevel="1" spans="162:168">
      <c r="FF21087" s="55">
        <v>21080</v>
      </c>
      <c r="FG21087" s="55" t="s">
        <v>1250</v>
      </c>
      <c r="FH21087" s="55" t="s">
        <v>1263</v>
      </c>
      <c r="FI21087" s="55">
        <v>5</v>
      </c>
      <c r="FJ21087" s="55">
        <v>10000</v>
      </c>
      <c r="FK21087" s="55" t="s">
        <v>1249</v>
      </c>
      <c r="FL21087" s="55">
        <v>0.7</v>
      </c>
    </row>
    <row r="21088" ht="14.25" customHeight="1" outlineLevel="1" spans="162:168">
      <c r="FF21088" s="55">
        <v>21081</v>
      </c>
      <c r="FG21088" s="55" t="s">
        <v>1250</v>
      </c>
      <c r="FH21088" s="55" t="s">
        <v>1263</v>
      </c>
      <c r="FI21088" s="55">
        <v>5</v>
      </c>
      <c r="FJ21088" s="55">
        <v>25000</v>
      </c>
      <c r="FK21088" s="55" t="s">
        <v>1249</v>
      </c>
      <c r="FL21088" s="55">
        <v>0.65</v>
      </c>
    </row>
    <row r="21089" ht="14.25" customHeight="1" outlineLevel="1" spans="162:168">
      <c r="FF21089" s="55">
        <v>21082</v>
      </c>
      <c r="FG21089" s="55" t="s">
        <v>1250</v>
      </c>
      <c r="FH21089" s="55" t="s">
        <v>1263</v>
      </c>
      <c r="FI21089" s="55">
        <v>5</v>
      </c>
      <c r="FJ21089" s="55">
        <v>50000</v>
      </c>
      <c r="FK21089" s="55" t="s">
        <v>1249</v>
      </c>
      <c r="FL21089" s="55">
        <v>0.65</v>
      </c>
    </row>
    <row r="21090" ht="14.25" customHeight="1" outlineLevel="1" spans="162:168">
      <c r="FF21090" s="55">
        <v>21083</v>
      </c>
      <c r="FG21090" s="55" t="s">
        <v>1250</v>
      </c>
      <c r="FH21090" s="55" t="s">
        <v>1263</v>
      </c>
      <c r="FI21090" s="55">
        <v>5</v>
      </c>
      <c r="FJ21090" s="55">
        <v>80000</v>
      </c>
      <c r="FK21090" s="55" t="s">
        <v>1249</v>
      </c>
      <c r="FL21090" s="55">
        <v>0.65</v>
      </c>
    </row>
    <row r="21091" ht="14.25" customHeight="1" outlineLevel="1" spans="162:168">
      <c r="FF21091" s="55">
        <v>21084</v>
      </c>
      <c r="FG21091" s="55" t="s">
        <v>1250</v>
      </c>
      <c r="FH21091" s="55" t="s">
        <v>1263</v>
      </c>
      <c r="FI21091" s="55">
        <v>5</v>
      </c>
      <c r="FJ21091" s="55">
        <v>130000</v>
      </c>
      <c r="FK21091" s="55" t="s">
        <v>1249</v>
      </c>
      <c r="FL21091" s="55">
        <v>0.65</v>
      </c>
    </row>
    <row r="21092" ht="14.25" customHeight="1" outlineLevel="1" spans="162:168">
      <c r="FF21092" s="55">
        <v>21085</v>
      </c>
      <c r="FG21092" s="55" t="s">
        <v>1250</v>
      </c>
      <c r="FH21092" s="55" t="s">
        <v>1263</v>
      </c>
      <c r="FI21092" s="55">
        <v>5</v>
      </c>
      <c r="FJ21092" s="55">
        <v>260000</v>
      </c>
      <c r="FK21092" s="55" t="s">
        <v>1249</v>
      </c>
      <c r="FL21092" s="55">
        <v>0.65</v>
      </c>
    </row>
    <row r="21093" ht="14.25" customHeight="1" outlineLevel="1" spans="162:168">
      <c r="FF21093" s="55">
        <v>21086</v>
      </c>
      <c r="FG21093" s="55" t="s">
        <v>1250</v>
      </c>
      <c r="FH21093" s="55" t="s">
        <v>1263</v>
      </c>
      <c r="FI21093" s="55">
        <v>5</v>
      </c>
      <c r="FJ21093" s="55">
        <v>400000</v>
      </c>
      <c r="FK21093" s="55" t="s">
        <v>1249</v>
      </c>
      <c r="FL21093" s="55">
        <v>0.65</v>
      </c>
    </row>
    <row r="21094" ht="14.25" customHeight="1" outlineLevel="1" spans="162:168">
      <c r="FF21094" s="55">
        <v>21087</v>
      </c>
      <c r="FG21094" s="55" t="s">
        <v>1250</v>
      </c>
      <c r="FH21094" s="55" t="s">
        <v>1263</v>
      </c>
      <c r="FI21094" s="55">
        <v>5</v>
      </c>
      <c r="FJ21094" s="55">
        <v>530000</v>
      </c>
      <c r="FK21094" s="55" t="s">
        <v>1249</v>
      </c>
      <c r="FL21094" s="55">
        <v>0.65</v>
      </c>
    </row>
    <row r="21095" ht="14.25" customHeight="1" outlineLevel="1" spans="162:168">
      <c r="FF21095" s="55">
        <v>21088</v>
      </c>
      <c r="FG21095" s="55" t="s">
        <v>1250</v>
      </c>
      <c r="FH21095" s="55" t="s">
        <v>1263</v>
      </c>
      <c r="FI21095" s="55">
        <v>5</v>
      </c>
      <c r="FJ21095" s="55">
        <v>540000</v>
      </c>
      <c r="FK21095" s="55" t="s">
        <v>1249</v>
      </c>
      <c r="FL21095" s="55">
        <v>0.65</v>
      </c>
    </row>
    <row r="21096" ht="14.25" customHeight="1" outlineLevel="1" spans="162:168">
      <c r="FF21096" s="55">
        <v>21089</v>
      </c>
      <c r="FG21096" s="55" t="s">
        <v>1250</v>
      </c>
      <c r="FH21096" s="55" t="s">
        <v>1263</v>
      </c>
      <c r="FI21096" s="55">
        <v>6</v>
      </c>
      <c r="FJ21096" s="55">
        <v>0</v>
      </c>
      <c r="FK21096" s="55" t="s">
        <v>1249</v>
      </c>
      <c r="FL21096" s="55">
        <v>1</v>
      </c>
    </row>
    <row r="21097" ht="14.25" customHeight="1" outlineLevel="1" spans="162:168">
      <c r="FF21097" s="55">
        <v>21090</v>
      </c>
      <c r="FG21097" s="55" t="s">
        <v>1250</v>
      </c>
      <c r="FH21097" s="55" t="s">
        <v>1263</v>
      </c>
      <c r="FI21097" s="55">
        <v>6</v>
      </c>
      <c r="FJ21097" s="55">
        <v>1000</v>
      </c>
      <c r="FK21097" s="55" t="s">
        <v>1249</v>
      </c>
      <c r="FL21097" s="55">
        <v>0.9</v>
      </c>
    </row>
    <row r="21098" ht="14.25" customHeight="1" outlineLevel="1" spans="162:168">
      <c r="FF21098" s="55">
        <v>21091</v>
      </c>
      <c r="FG21098" s="55" t="s">
        <v>1250</v>
      </c>
      <c r="FH21098" s="55" t="s">
        <v>1263</v>
      </c>
      <c r="FI21098" s="55">
        <v>6</v>
      </c>
      <c r="FJ21098" s="55">
        <v>2500</v>
      </c>
      <c r="FK21098" s="55" t="s">
        <v>1249</v>
      </c>
      <c r="FL21098" s="55">
        <v>0.85</v>
      </c>
    </row>
    <row r="21099" ht="14.25" customHeight="1" outlineLevel="1" spans="162:168">
      <c r="FF21099" s="55">
        <v>21092</v>
      </c>
      <c r="FG21099" s="55" t="s">
        <v>1250</v>
      </c>
      <c r="FH21099" s="55" t="s">
        <v>1263</v>
      </c>
      <c r="FI21099" s="55">
        <v>6</v>
      </c>
      <c r="FJ21099" s="55">
        <v>5000</v>
      </c>
      <c r="FK21099" s="55" t="s">
        <v>1249</v>
      </c>
      <c r="FL21099" s="55">
        <v>0.8</v>
      </c>
    </row>
    <row r="21100" ht="14.25" customHeight="1" outlineLevel="1" spans="162:168">
      <c r="FF21100" s="55">
        <v>21093</v>
      </c>
      <c r="FG21100" s="55" t="s">
        <v>1250</v>
      </c>
      <c r="FH21100" s="55" t="s">
        <v>1263</v>
      </c>
      <c r="FI21100" s="55">
        <v>6</v>
      </c>
      <c r="FJ21100" s="55">
        <v>10000</v>
      </c>
      <c r="FK21100" s="55" t="s">
        <v>1249</v>
      </c>
      <c r="FL21100" s="55">
        <v>0.7</v>
      </c>
    </row>
    <row r="21101" ht="14.25" customHeight="1" outlineLevel="1" spans="162:168">
      <c r="FF21101" s="55">
        <v>21094</v>
      </c>
      <c r="FG21101" s="55" t="s">
        <v>1250</v>
      </c>
      <c r="FH21101" s="55" t="s">
        <v>1263</v>
      </c>
      <c r="FI21101" s="55">
        <v>6</v>
      </c>
      <c r="FJ21101" s="55">
        <v>25000</v>
      </c>
      <c r="FK21101" s="55" t="s">
        <v>1249</v>
      </c>
      <c r="FL21101" s="55">
        <v>0.65</v>
      </c>
    </row>
    <row r="21102" ht="14.25" customHeight="1" outlineLevel="1" spans="162:168">
      <c r="FF21102" s="55">
        <v>21095</v>
      </c>
      <c r="FG21102" s="55" t="s">
        <v>1250</v>
      </c>
      <c r="FH21102" s="55" t="s">
        <v>1263</v>
      </c>
      <c r="FI21102" s="55">
        <v>6</v>
      </c>
      <c r="FJ21102" s="55">
        <v>50000</v>
      </c>
      <c r="FK21102" s="55" t="s">
        <v>1249</v>
      </c>
      <c r="FL21102" s="55">
        <v>0.65</v>
      </c>
    </row>
    <row r="21103" ht="14.25" customHeight="1" outlineLevel="1" spans="162:168">
      <c r="FF21103" s="55">
        <v>21096</v>
      </c>
      <c r="FG21103" s="55" t="s">
        <v>1250</v>
      </c>
      <c r="FH21103" s="55" t="s">
        <v>1263</v>
      </c>
      <c r="FI21103" s="55">
        <v>6</v>
      </c>
      <c r="FJ21103" s="55">
        <v>80000</v>
      </c>
      <c r="FK21103" s="55" t="s">
        <v>1249</v>
      </c>
      <c r="FL21103" s="55">
        <v>0.65</v>
      </c>
    </row>
    <row r="21104" ht="14.25" customHeight="1" outlineLevel="1" spans="162:168">
      <c r="FF21104" s="55">
        <v>21097</v>
      </c>
      <c r="FG21104" s="55" t="s">
        <v>1250</v>
      </c>
      <c r="FH21104" s="55" t="s">
        <v>1263</v>
      </c>
      <c r="FI21104" s="55">
        <v>6</v>
      </c>
      <c r="FJ21104" s="55">
        <v>130000</v>
      </c>
      <c r="FK21104" s="55" t="s">
        <v>1249</v>
      </c>
      <c r="FL21104" s="55">
        <v>0.65</v>
      </c>
    </row>
    <row r="21105" ht="14.25" customHeight="1" outlineLevel="1" spans="162:168">
      <c r="FF21105" s="55">
        <v>21098</v>
      </c>
      <c r="FG21105" s="55" t="s">
        <v>1250</v>
      </c>
      <c r="FH21105" s="55" t="s">
        <v>1263</v>
      </c>
      <c r="FI21105" s="55">
        <v>6</v>
      </c>
      <c r="FJ21105" s="55">
        <v>260000</v>
      </c>
      <c r="FK21105" s="55" t="s">
        <v>1249</v>
      </c>
      <c r="FL21105" s="55">
        <v>0.65</v>
      </c>
    </row>
    <row r="21106" ht="14.25" customHeight="1" outlineLevel="1" spans="162:168">
      <c r="FF21106" s="55">
        <v>21099</v>
      </c>
      <c r="FG21106" s="55" t="s">
        <v>1250</v>
      </c>
      <c r="FH21106" s="55" t="s">
        <v>1263</v>
      </c>
      <c r="FI21106" s="55">
        <v>6</v>
      </c>
      <c r="FJ21106" s="55">
        <v>400000</v>
      </c>
      <c r="FK21106" s="55" t="s">
        <v>1249</v>
      </c>
      <c r="FL21106" s="55">
        <v>0.65</v>
      </c>
    </row>
    <row r="21107" ht="14.25" customHeight="1" outlineLevel="1" spans="162:168">
      <c r="FF21107" s="55">
        <v>21100</v>
      </c>
      <c r="FG21107" s="55" t="s">
        <v>1250</v>
      </c>
      <c r="FH21107" s="55" t="s">
        <v>1263</v>
      </c>
      <c r="FI21107" s="55">
        <v>6</v>
      </c>
      <c r="FJ21107" s="55">
        <v>530000</v>
      </c>
      <c r="FK21107" s="55" t="s">
        <v>1249</v>
      </c>
      <c r="FL21107" s="55">
        <v>0.65</v>
      </c>
    </row>
    <row r="21108" ht="14.25" customHeight="1" outlineLevel="1" spans="162:168">
      <c r="FF21108" s="55">
        <v>21101</v>
      </c>
      <c r="FG21108" s="55" t="s">
        <v>1250</v>
      </c>
      <c r="FH21108" s="55" t="s">
        <v>1263</v>
      </c>
      <c r="FI21108" s="55">
        <v>6</v>
      </c>
      <c r="FJ21108" s="55">
        <v>540000</v>
      </c>
      <c r="FK21108" s="55" t="s">
        <v>1249</v>
      </c>
      <c r="FL21108" s="55">
        <v>0.65</v>
      </c>
    </row>
    <row r="21109" ht="14.25" customHeight="1" outlineLevel="1" spans="162:168">
      <c r="FF21109" s="55">
        <v>21102</v>
      </c>
      <c r="FG21109" s="55" t="s">
        <v>1250</v>
      </c>
      <c r="FH21109" s="55" t="s">
        <v>1263</v>
      </c>
      <c r="FI21109" s="55">
        <v>7</v>
      </c>
      <c r="FJ21109" s="55">
        <v>0</v>
      </c>
      <c r="FK21109" s="55" t="s">
        <v>1249</v>
      </c>
      <c r="FL21109" s="55">
        <v>1</v>
      </c>
    </row>
    <row r="21110" ht="14.25" customHeight="1" outlineLevel="1" spans="162:168">
      <c r="FF21110" s="55">
        <v>21103</v>
      </c>
      <c r="FG21110" s="55" t="s">
        <v>1250</v>
      </c>
      <c r="FH21110" s="55" t="s">
        <v>1263</v>
      </c>
      <c r="FI21110" s="55">
        <v>7</v>
      </c>
      <c r="FJ21110" s="55">
        <v>1000</v>
      </c>
      <c r="FK21110" s="55" t="s">
        <v>1249</v>
      </c>
      <c r="FL21110" s="55">
        <v>0.9</v>
      </c>
    </row>
    <row r="21111" ht="14.25" customHeight="1" outlineLevel="1" spans="162:168">
      <c r="FF21111" s="55">
        <v>21104</v>
      </c>
      <c r="FG21111" s="55" t="s">
        <v>1250</v>
      </c>
      <c r="FH21111" s="55" t="s">
        <v>1263</v>
      </c>
      <c r="FI21111" s="55">
        <v>7</v>
      </c>
      <c r="FJ21111" s="55">
        <v>2500</v>
      </c>
      <c r="FK21111" s="55" t="s">
        <v>1249</v>
      </c>
      <c r="FL21111" s="55">
        <v>0.85</v>
      </c>
    </row>
    <row r="21112" ht="14.25" customHeight="1" outlineLevel="1" spans="162:168">
      <c r="FF21112" s="55">
        <v>21105</v>
      </c>
      <c r="FG21112" s="55" t="s">
        <v>1250</v>
      </c>
      <c r="FH21112" s="55" t="s">
        <v>1263</v>
      </c>
      <c r="FI21112" s="55">
        <v>7</v>
      </c>
      <c r="FJ21112" s="55">
        <v>5000</v>
      </c>
      <c r="FK21112" s="55" t="s">
        <v>1249</v>
      </c>
      <c r="FL21112" s="55">
        <v>0.8</v>
      </c>
    </row>
    <row r="21113" ht="14.25" customHeight="1" outlineLevel="1" spans="162:168">
      <c r="FF21113" s="55">
        <v>21106</v>
      </c>
      <c r="FG21113" s="55" t="s">
        <v>1250</v>
      </c>
      <c r="FH21113" s="55" t="s">
        <v>1263</v>
      </c>
      <c r="FI21113" s="55">
        <v>7</v>
      </c>
      <c r="FJ21113" s="55">
        <v>10000</v>
      </c>
      <c r="FK21113" s="55" t="s">
        <v>1249</v>
      </c>
      <c r="FL21113" s="55">
        <v>0.7</v>
      </c>
    </row>
    <row r="21114" ht="14.25" customHeight="1" outlineLevel="1" spans="162:168">
      <c r="FF21114" s="55">
        <v>21107</v>
      </c>
      <c r="FG21114" s="55" t="s">
        <v>1250</v>
      </c>
      <c r="FH21114" s="55" t="s">
        <v>1263</v>
      </c>
      <c r="FI21114" s="55">
        <v>7</v>
      </c>
      <c r="FJ21114" s="55">
        <v>25000</v>
      </c>
      <c r="FK21114" s="55" t="s">
        <v>1249</v>
      </c>
      <c r="FL21114" s="55">
        <v>0.65</v>
      </c>
    </row>
    <row r="21115" ht="14.25" customHeight="1" outlineLevel="1" spans="162:168">
      <c r="FF21115" s="55">
        <v>21108</v>
      </c>
      <c r="FG21115" s="55" t="s">
        <v>1250</v>
      </c>
      <c r="FH21115" s="55" t="s">
        <v>1263</v>
      </c>
      <c r="FI21115" s="55">
        <v>7</v>
      </c>
      <c r="FJ21115" s="55">
        <v>50000</v>
      </c>
      <c r="FK21115" s="55" t="s">
        <v>1249</v>
      </c>
      <c r="FL21115" s="55">
        <v>0.65</v>
      </c>
    </row>
    <row r="21116" ht="14.25" customHeight="1" outlineLevel="1" spans="162:168">
      <c r="FF21116" s="55">
        <v>21109</v>
      </c>
      <c r="FG21116" s="55" t="s">
        <v>1250</v>
      </c>
      <c r="FH21116" s="55" t="s">
        <v>1263</v>
      </c>
      <c r="FI21116" s="55">
        <v>7</v>
      </c>
      <c r="FJ21116" s="55">
        <v>80000</v>
      </c>
      <c r="FK21116" s="55" t="s">
        <v>1249</v>
      </c>
      <c r="FL21116" s="55">
        <v>0.65</v>
      </c>
    </row>
    <row r="21117" ht="14.25" customHeight="1" outlineLevel="1" spans="162:168">
      <c r="FF21117" s="55">
        <v>21110</v>
      </c>
      <c r="FG21117" s="55" t="s">
        <v>1250</v>
      </c>
      <c r="FH21117" s="55" t="s">
        <v>1263</v>
      </c>
      <c r="FI21117" s="55">
        <v>7</v>
      </c>
      <c r="FJ21117" s="55">
        <v>130000</v>
      </c>
      <c r="FK21117" s="55" t="s">
        <v>1249</v>
      </c>
      <c r="FL21117" s="55">
        <v>0.65</v>
      </c>
    </row>
    <row r="21118" ht="14.25" customHeight="1" outlineLevel="1" spans="162:168">
      <c r="FF21118" s="55">
        <v>21111</v>
      </c>
      <c r="FG21118" s="55" t="s">
        <v>1250</v>
      </c>
      <c r="FH21118" s="55" t="s">
        <v>1263</v>
      </c>
      <c r="FI21118" s="55">
        <v>7</v>
      </c>
      <c r="FJ21118" s="55">
        <v>260000</v>
      </c>
      <c r="FK21118" s="55" t="s">
        <v>1249</v>
      </c>
      <c r="FL21118" s="55">
        <v>0.65</v>
      </c>
    </row>
    <row r="21119" ht="14.25" customHeight="1" outlineLevel="1" spans="162:168">
      <c r="FF21119" s="55">
        <v>21112</v>
      </c>
      <c r="FG21119" s="55" t="s">
        <v>1250</v>
      </c>
      <c r="FH21119" s="55" t="s">
        <v>1263</v>
      </c>
      <c r="FI21119" s="55">
        <v>7</v>
      </c>
      <c r="FJ21119" s="55">
        <v>400000</v>
      </c>
      <c r="FK21119" s="55" t="s">
        <v>1249</v>
      </c>
      <c r="FL21119" s="55">
        <v>0.65</v>
      </c>
    </row>
    <row r="21120" ht="14.25" customHeight="1" outlineLevel="1" spans="162:168">
      <c r="FF21120" s="55">
        <v>21113</v>
      </c>
      <c r="FG21120" s="55" t="s">
        <v>1250</v>
      </c>
      <c r="FH21120" s="55" t="s">
        <v>1263</v>
      </c>
      <c r="FI21120" s="55">
        <v>7</v>
      </c>
      <c r="FJ21120" s="55">
        <v>530000</v>
      </c>
      <c r="FK21120" s="55" t="s">
        <v>1249</v>
      </c>
      <c r="FL21120" s="55">
        <v>0.65</v>
      </c>
    </row>
    <row r="21121" ht="14.25" customHeight="1" outlineLevel="1" spans="162:168">
      <c r="FF21121" s="55">
        <v>21114</v>
      </c>
      <c r="FG21121" s="55" t="s">
        <v>1250</v>
      </c>
      <c r="FH21121" s="55" t="s">
        <v>1263</v>
      </c>
      <c r="FI21121" s="55">
        <v>7</v>
      </c>
      <c r="FJ21121" s="55">
        <v>540000</v>
      </c>
      <c r="FK21121" s="55" t="s">
        <v>1249</v>
      </c>
      <c r="FL21121" s="55">
        <v>0.65</v>
      </c>
    </row>
    <row r="21122" ht="14.25" customHeight="1" outlineLevel="1" spans="162:168">
      <c r="FF21122" s="55">
        <v>21115</v>
      </c>
      <c r="FG21122" s="55" t="s">
        <v>1250</v>
      </c>
      <c r="FH21122" s="55" t="s">
        <v>1263</v>
      </c>
      <c r="FI21122" s="55">
        <v>8</v>
      </c>
      <c r="FJ21122" s="55">
        <v>0</v>
      </c>
      <c r="FK21122" s="55" t="s">
        <v>1249</v>
      </c>
      <c r="FL21122" s="55">
        <v>1</v>
      </c>
    </row>
    <row r="21123" ht="14.25" customHeight="1" outlineLevel="1" spans="162:168">
      <c r="FF21123" s="55">
        <v>21116</v>
      </c>
      <c r="FG21123" s="55" t="s">
        <v>1250</v>
      </c>
      <c r="FH21123" s="55" t="s">
        <v>1263</v>
      </c>
      <c r="FI21123" s="55">
        <v>8</v>
      </c>
      <c r="FJ21123" s="55">
        <v>1000</v>
      </c>
      <c r="FK21123" s="55" t="s">
        <v>1249</v>
      </c>
      <c r="FL21123" s="55">
        <v>0.9</v>
      </c>
    </row>
    <row r="21124" ht="14.25" customHeight="1" outlineLevel="1" spans="162:168">
      <c r="FF21124" s="55">
        <v>21117</v>
      </c>
      <c r="FG21124" s="55" t="s">
        <v>1250</v>
      </c>
      <c r="FH21124" s="55" t="s">
        <v>1263</v>
      </c>
      <c r="FI21124" s="55">
        <v>8</v>
      </c>
      <c r="FJ21124" s="55">
        <v>2500</v>
      </c>
      <c r="FK21124" s="55" t="s">
        <v>1249</v>
      </c>
      <c r="FL21124" s="55">
        <v>0.85</v>
      </c>
    </row>
    <row r="21125" ht="14.25" customHeight="1" outlineLevel="1" spans="162:168">
      <c r="FF21125" s="55">
        <v>21118</v>
      </c>
      <c r="FG21125" s="55" t="s">
        <v>1250</v>
      </c>
      <c r="FH21125" s="55" t="s">
        <v>1263</v>
      </c>
      <c r="FI21125" s="55">
        <v>8</v>
      </c>
      <c r="FJ21125" s="55">
        <v>5000</v>
      </c>
      <c r="FK21125" s="55" t="s">
        <v>1249</v>
      </c>
      <c r="FL21125" s="55">
        <v>0.8</v>
      </c>
    </row>
    <row r="21126" ht="14.25" customHeight="1" outlineLevel="1" spans="162:168">
      <c r="FF21126" s="55">
        <v>21119</v>
      </c>
      <c r="FG21126" s="55" t="s">
        <v>1250</v>
      </c>
      <c r="FH21126" s="55" t="s">
        <v>1263</v>
      </c>
      <c r="FI21126" s="55">
        <v>8</v>
      </c>
      <c r="FJ21126" s="55">
        <v>10000</v>
      </c>
      <c r="FK21126" s="55" t="s">
        <v>1249</v>
      </c>
      <c r="FL21126" s="55">
        <v>0.7</v>
      </c>
    </row>
    <row r="21127" ht="14.25" customHeight="1" outlineLevel="1" spans="162:168">
      <c r="FF21127" s="55">
        <v>21120</v>
      </c>
      <c r="FG21127" s="55" t="s">
        <v>1250</v>
      </c>
      <c r="FH21127" s="55" t="s">
        <v>1263</v>
      </c>
      <c r="FI21127" s="55">
        <v>8</v>
      </c>
      <c r="FJ21127" s="55">
        <v>25000</v>
      </c>
      <c r="FK21127" s="55" t="s">
        <v>1249</v>
      </c>
      <c r="FL21127" s="55">
        <v>0.65</v>
      </c>
    </row>
    <row r="21128" ht="14.25" customHeight="1" outlineLevel="1" spans="162:168">
      <c r="FF21128" s="55">
        <v>21121</v>
      </c>
      <c r="FG21128" s="55" t="s">
        <v>1250</v>
      </c>
      <c r="FH21128" s="55" t="s">
        <v>1263</v>
      </c>
      <c r="FI21128" s="55">
        <v>8</v>
      </c>
      <c r="FJ21128" s="55">
        <v>50000</v>
      </c>
      <c r="FK21128" s="55" t="s">
        <v>1249</v>
      </c>
      <c r="FL21128" s="55">
        <v>0.65</v>
      </c>
    </row>
    <row r="21129" ht="14.25" customHeight="1" outlineLevel="1" spans="162:168">
      <c r="FF21129" s="55">
        <v>21122</v>
      </c>
      <c r="FG21129" s="55" t="s">
        <v>1250</v>
      </c>
      <c r="FH21129" s="55" t="s">
        <v>1263</v>
      </c>
      <c r="FI21129" s="55">
        <v>8</v>
      </c>
      <c r="FJ21129" s="55">
        <v>80000</v>
      </c>
      <c r="FK21129" s="55" t="s">
        <v>1249</v>
      </c>
      <c r="FL21129" s="55">
        <v>0.65</v>
      </c>
    </row>
    <row r="21130" ht="14.25" customHeight="1" outlineLevel="1" spans="162:168">
      <c r="FF21130" s="55">
        <v>21123</v>
      </c>
      <c r="FG21130" s="55" t="s">
        <v>1250</v>
      </c>
      <c r="FH21130" s="55" t="s">
        <v>1263</v>
      </c>
      <c r="FI21130" s="55">
        <v>8</v>
      </c>
      <c r="FJ21130" s="55">
        <v>130000</v>
      </c>
      <c r="FK21130" s="55" t="s">
        <v>1249</v>
      </c>
      <c r="FL21130" s="55">
        <v>0.65</v>
      </c>
    </row>
    <row r="21131" ht="14.25" customHeight="1" outlineLevel="1" spans="162:168">
      <c r="FF21131" s="55">
        <v>21124</v>
      </c>
      <c r="FG21131" s="55" t="s">
        <v>1250</v>
      </c>
      <c r="FH21131" s="55" t="s">
        <v>1263</v>
      </c>
      <c r="FI21131" s="55">
        <v>8</v>
      </c>
      <c r="FJ21131" s="55">
        <v>260000</v>
      </c>
      <c r="FK21131" s="55" t="s">
        <v>1249</v>
      </c>
      <c r="FL21131" s="55">
        <v>0.65</v>
      </c>
    </row>
    <row r="21132" ht="14.25" customHeight="1" outlineLevel="1" spans="162:168">
      <c r="FF21132" s="55">
        <v>21125</v>
      </c>
      <c r="FG21132" s="55" t="s">
        <v>1250</v>
      </c>
      <c r="FH21132" s="55" t="s">
        <v>1263</v>
      </c>
      <c r="FI21132" s="55">
        <v>8</v>
      </c>
      <c r="FJ21132" s="55">
        <v>400000</v>
      </c>
      <c r="FK21132" s="55" t="s">
        <v>1249</v>
      </c>
      <c r="FL21132" s="55">
        <v>0.65</v>
      </c>
    </row>
    <row r="21133" ht="14.25" customHeight="1" outlineLevel="1" spans="162:168">
      <c r="FF21133" s="55">
        <v>21126</v>
      </c>
      <c r="FG21133" s="55" t="s">
        <v>1250</v>
      </c>
      <c r="FH21133" s="55" t="s">
        <v>1263</v>
      </c>
      <c r="FI21133" s="55">
        <v>8</v>
      </c>
      <c r="FJ21133" s="55">
        <v>530000</v>
      </c>
      <c r="FK21133" s="55" t="s">
        <v>1249</v>
      </c>
      <c r="FL21133" s="55">
        <v>0.65</v>
      </c>
    </row>
    <row r="21134" ht="14.25" customHeight="1" outlineLevel="1" spans="162:168">
      <c r="FF21134" s="55">
        <v>21127</v>
      </c>
      <c r="FG21134" s="55" t="s">
        <v>1250</v>
      </c>
      <c r="FH21134" s="55" t="s">
        <v>1263</v>
      </c>
      <c r="FI21134" s="55">
        <v>8</v>
      </c>
      <c r="FJ21134" s="55">
        <v>540000</v>
      </c>
      <c r="FK21134" s="55" t="s">
        <v>1249</v>
      </c>
      <c r="FL21134" s="55">
        <v>0.65</v>
      </c>
    </row>
    <row r="21135" ht="14.25" customHeight="1" outlineLevel="1" spans="162:168">
      <c r="FF21135" s="55">
        <v>21128</v>
      </c>
      <c r="FG21135" s="55" t="s">
        <v>1250</v>
      </c>
      <c r="FH21135" s="55" t="s">
        <v>1263</v>
      </c>
      <c r="FI21135" s="55">
        <v>9</v>
      </c>
      <c r="FJ21135" s="55">
        <v>0</v>
      </c>
      <c r="FK21135" s="55" t="s">
        <v>1249</v>
      </c>
      <c r="FL21135" s="55">
        <v>1</v>
      </c>
    </row>
    <row r="21136" ht="14.25" customHeight="1" outlineLevel="1" spans="162:168">
      <c r="FF21136" s="55">
        <v>21129</v>
      </c>
      <c r="FG21136" s="55" t="s">
        <v>1250</v>
      </c>
      <c r="FH21136" s="55" t="s">
        <v>1263</v>
      </c>
      <c r="FI21136" s="55">
        <v>9</v>
      </c>
      <c r="FJ21136" s="55">
        <v>1000</v>
      </c>
      <c r="FK21136" s="55" t="s">
        <v>1249</v>
      </c>
      <c r="FL21136" s="55">
        <v>0.9</v>
      </c>
    </row>
    <row r="21137" ht="14.25" customHeight="1" outlineLevel="1" spans="162:168">
      <c r="FF21137" s="55">
        <v>21130</v>
      </c>
      <c r="FG21137" s="55" t="s">
        <v>1250</v>
      </c>
      <c r="FH21137" s="55" t="s">
        <v>1263</v>
      </c>
      <c r="FI21137" s="55">
        <v>9</v>
      </c>
      <c r="FJ21137" s="55">
        <v>2500</v>
      </c>
      <c r="FK21137" s="55" t="s">
        <v>1249</v>
      </c>
      <c r="FL21137" s="55">
        <v>0.85</v>
      </c>
    </row>
    <row r="21138" ht="14.25" customHeight="1" outlineLevel="1" spans="162:168">
      <c r="FF21138" s="55">
        <v>21131</v>
      </c>
      <c r="FG21138" s="55" t="s">
        <v>1250</v>
      </c>
      <c r="FH21138" s="55" t="s">
        <v>1263</v>
      </c>
      <c r="FI21138" s="55">
        <v>9</v>
      </c>
      <c r="FJ21138" s="55">
        <v>5000</v>
      </c>
      <c r="FK21138" s="55" t="s">
        <v>1249</v>
      </c>
      <c r="FL21138" s="55">
        <v>0.8</v>
      </c>
    </row>
    <row r="21139" ht="14.25" customHeight="1" outlineLevel="1" spans="162:168">
      <c r="FF21139" s="55">
        <v>21132</v>
      </c>
      <c r="FG21139" s="55" t="s">
        <v>1250</v>
      </c>
      <c r="FH21139" s="55" t="s">
        <v>1263</v>
      </c>
      <c r="FI21139" s="55">
        <v>9</v>
      </c>
      <c r="FJ21139" s="55">
        <v>10000</v>
      </c>
      <c r="FK21139" s="55" t="s">
        <v>1249</v>
      </c>
      <c r="FL21139" s="55">
        <v>0.7</v>
      </c>
    </row>
    <row r="21140" ht="14.25" customHeight="1" outlineLevel="1" spans="162:168">
      <c r="FF21140" s="55">
        <v>21133</v>
      </c>
      <c r="FG21140" s="55" t="s">
        <v>1250</v>
      </c>
      <c r="FH21140" s="55" t="s">
        <v>1263</v>
      </c>
      <c r="FI21140" s="55">
        <v>9</v>
      </c>
      <c r="FJ21140" s="55">
        <v>25000</v>
      </c>
      <c r="FK21140" s="55" t="s">
        <v>1249</v>
      </c>
      <c r="FL21140" s="55">
        <v>0.65</v>
      </c>
    </row>
    <row r="21141" ht="14.25" customHeight="1" outlineLevel="1" spans="162:168">
      <c r="FF21141" s="55">
        <v>21134</v>
      </c>
      <c r="FG21141" s="55" t="s">
        <v>1250</v>
      </c>
      <c r="FH21141" s="55" t="s">
        <v>1263</v>
      </c>
      <c r="FI21141" s="55">
        <v>9</v>
      </c>
      <c r="FJ21141" s="55">
        <v>50000</v>
      </c>
      <c r="FK21141" s="55" t="s">
        <v>1249</v>
      </c>
      <c r="FL21141" s="55">
        <v>0.65</v>
      </c>
    </row>
    <row r="21142" ht="14.25" customHeight="1" outlineLevel="1" spans="162:168">
      <c r="FF21142" s="55">
        <v>21135</v>
      </c>
      <c r="FG21142" s="55" t="s">
        <v>1250</v>
      </c>
      <c r="FH21142" s="55" t="s">
        <v>1263</v>
      </c>
      <c r="FI21142" s="55">
        <v>9</v>
      </c>
      <c r="FJ21142" s="55">
        <v>80000</v>
      </c>
      <c r="FK21142" s="55" t="s">
        <v>1249</v>
      </c>
      <c r="FL21142" s="55">
        <v>0.65</v>
      </c>
    </row>
    <row r="21143" ht="14.25" customHeight="1" outlineLevel="1" spans="162:168">
      <c r="FF21143" s="55">
        <v>21136</v>
      </c>
      <c r="FG21143" s="55" t="s">
        <v>1250</v>
      </c>
      <c r="FH21143" s="55" t="s">
        <v>1263</v>
      </c>
      <c r="FI21143" s="55">
        <v>9</v>
      </c>
      <c r="FJ21143" s="55">
        <v>130000</v>
      </c>
      <c r="FK21143" s="55" t="s">
        <v>1249</v>
      </c>
      <c r="FL21143" s="55">
        <v>0.65</v>
      </c>
    </row>
    <row r="21144" ht="14.25" customHeight="1" outlineLevel="1" spans="162:168">
      <c r="FF21144" s="55">
        <v>21137</v>
      </c>
      <c r="FG21144" s="55" t="s">
        <v>1250</v>
      </c>
      <c r="FH21144" s="55" t="s">
        <v>1263</v>
      </c>
      <c r="FI21144" s="55">
        <v>9</v>
      </c>
      <c r="FJ21144" s="55">
        <v>260000</v>
      </c>
      <c r="FK21144" s="55" t="s">
        <v>1249</v>
      </c>
      <c r="FL21144" s="55">
        <v>0.65</v>
      </c>
    </row>
    <row r="21145" ht="14.25" customHeight="1" outlineLevel="1" spans="162:168">
      <c r="FF21145" s="55">
        <v>21138</v>
      </c>
      <c r="FG21145" s="55" t="s">
        <v>1250</v>
      </c>
      <c r="FH21145" s="55" t="s">
        <v>1263</v>
      </c>
      <c r="FI21145" s="55">
        <v>9</v>
      </c>
      <c r="FJ21145" s="55">
        <v>400000</v>
      </c>
      <c r="FK21145" s="55" t="s">
        <v>1249</v>
      </c>
      <c r="FL21145" s="55">
        <v>0.65</v>
      </c>
    </row>
    <row r="21146" ht="14.25" customHeight="1" outlineLevel="1" spans="162:168">
      <c r="FF21146" s="55">
        <v>21139</v>
      </c>
      <c r="FG21146" s="55" t="s">
        <v>1250</v>
      </c>
      <c r="FH21146" s="55" t="s">
        <v>1263</v>
      </c>
      <c r="FI21146" s="55">
        <v>9</v>
      </c>
      <c r="FJ21146" s="55">
        <v>530000</v>
      </c>
      <c r="FK21146" s="55" t="s">
        <v>1249</v>
      </c>
      <c r="FL21146" s="55">
        <v>0.65</v>
      </c>
    </row>
    <row r="21147" ht="14.25" customHeight="1" outlineLevel="1" spans="162:168">
      <c r="FF21147" s="55">
        <v>21140</v>
      </c>
      <c r="FG21147" s="55" t="s">
        <v>1250</v>
      </c>
      <c r="FH21147" s="55" t="s">
        <v>1263</v>
      </c>
      <c r="FI21147" s="55">
        <v>9</v>
      </c>
      <c r="FJ21147" s="55">
        <v>540000</v>
      </c>
      <c r="FK21147" s="55" t="s">
        <v>1249</v>
      </c>
      <c r="FL21147" s="55">
        <v>0.65</v>
      </c>
    </row>
    <row r="21148" ht="14.25" customHeight="1" outlineLevel="1" spans="162:168">
      <c r="FF21148" s="55">
        <v>21141</v>
      </c>
      <c r="FG21148" s="55" t="s">
        <v>1250</v>
      </c>
      <c r="FH21148" s="55" t="s">
        <v>1708</v>
      </c>
      <c r="FI21148" s="55">
        <v>1</v>
      </c>
      <c r="FJ21148" s="55">
        <v>0</v>
      </c>
      <c r="FK21148" s="55" t="s">
        <v>1249</v>
      </c>
      <c r="FL21148" s="55">
        <v>1</v>
      </c>
    </row>
    <row r="21149" ht="14.25" customHeight="1" outlineLevel="1" spans="162:168">
      <c r="FF21149" s="55">
        <v>21142</v>
      </c>
      <c r="FG21149" s="55" t="s">
        <v>1250</v>
      </c>
      <c r="FH21149" s="55" t="s">
        <v>1708</v>
      </c>
      <c r="FI21149" s="55">
        <v>1</v>
      </c>
      <c r="FJ21149" s="55">
        <v>1000</v>
      </c>
      <c r="FK21149" s="55" t="s">
        <v>1249</v>
      </c>
      <c r="FL21149" s="55">
        <v>0.9</v>
      </c>
    </row>
    <row r="21150" ht="14.25" customHeight="1" outlineLevel="1" spans="162:168">
      <c r="FF21150" s="55">
        <v>21143</v>
      </c>
      <c r="FG21150" s="55" t="s">
        <v>1250</v>
      </c>
      <c r="FH21150" s="55" t="s">
        <v>1708</v>
      </c>
      <c r="FI21150" s="55">
        <v>1</v>
      </c>
      <c r="FJ21150" s="55">
        <v>2500</v>
      </c>
      <c r="FK21150" s="55" t="s">
        <v>1249</v>
      </c>
      <c r="FL21150" s="55">
        <v>0.85</v>
      </c>
    </row>
    <row r="21151" ht="14.25" customHeight="1" outlineLevel="1" spans="162:168">
      <c r="FF21151" s="55">
        <v>21144</v>
      </c>
      <c r="FG21151" s="55" t="s">
        <v>1250</v>
      </c>
      <c r="FH21151" s="55" t="s">
        <v>1708</v>
      </c>
      <c r="FI21151" s="55">
        <v>1</v>
      </c>
      <c r="FJ21151" s="55">
        <v>5000</v>
      </c>
      <c r="FK21151" s="55" t="s">
        <v>1249</v>
      </c>
      <c r="FL21151" s="55">
        <v>0.7</v>
      </c>
    </row>
    <row r="21152" ht="14.25" customHeight="1" outlineLevel="1" spans="162:168">
      <c r="FF21152" s="55">
        <v>21145</v>
      </c>
      <c r="FG21152" s="55" t="s">
        <v>1250</v>
      </c>
      <c r="FH21152" s="55" t="s">
        <v>1708</v>
      </c>
      <c r="FI21152" s="55">
        <v>1</v>
      </c>
      <c r="FJ21152" s="55">
        <v>10000</v>
      </c>
      <c r="FK21152" s="55" t="s">
        <v>1249</v>
      </c>
      <c r="FL21152" s="55">
        <v>0.6</v>
      </c>
    </row>
    <row r="21153" ht="14.25" customHeight="1" outlineLevel="1" spans="162:168">
      <c r="FF21153" s="55">
        <v>21146</v>
      </c>
      <c r="FG21153" s="55" t="s">
        <v>1250</v>
      </c>
      <c r="FH21153" s="55" t="s">
        <v>1708</v>
      </c>
      <c r="FI21153" s="55">
        <v>1</v>
      </c>
      <c r="FJ21153" s="55">
        <v>25000</v>
      </c>
      <c r="FK21153" s="55" t="s">
        <v>1249</v>
      </c>
      <c r="FL21153" s="55">
        <v>0.6</v>
      </c>
    </row>
    <row r="21154" ht="14.25" customHeight="1" outlineLevel="1" spans="162:168">
      <c r="FF21154" s="55">
        <v>21147</v>
      </c>
      <c r="FG21154" s="55" t="s">
        <v>1250</v>
      </c>
      <c r="FH21154" s="55" t="s">
        <v>1708</v>
      </c>
      <c r="FI21154" s="55">
        <v>1</v>
      </c>
      <c r="FJ21154" s="55">
        <v>50000</v>
      </c>
      <c r="FK21154" s="55" t="s">
        <v>1249</v>
      </c>
      <c r="FL21154" s="55">
        <v>0.6</v>
      </c>
    </row>
    <row r="21155" ht="14.25" customHeight="1" outlineLevel="1" spans="162:168">
      <c r="FF21155" s="55">
        <v>21148</v>
      </c>
      <c r="FG21155" s="55" t="s">
        <v>1250</v>
      </c>
      <c r="FH21155" s="55" t="s">
        <v>1708</v>
      </c>
      <c r="FI21155" s="55">
        <v>1</v>
      </c>
      <c r="FJ21155" s="55">
        <v>80000</v>
      </c>
      <c r="FK21155" s="55" t="s">
        <v>1249</v>
      </c>
      <c r="FL21155" s="55">
        <v>0.6</v>
      </c>
    </row>
    <row r="21156" ht="14.25" customHeight="1" outlineLevel="1" spans="162:168">
      <c r="FF21156" s="55">
        <v>21149</v>
      </c>
      <c r="FG21156" s="55" t="s">
        <v>1250</v>
      </c>
      <c r="FH21156" s="55" t="s">
        <v>1708</v>
      </c>
      <c r="FI21156" s="55">
        <v>1</v>
      </c>
      <c r="FJ21156" s="55">
        <v>130000</v>
      </c>
      <c r="FK21156" s="55" t="s">
        <v>1249</v>
      </c>
      <c r="FL21156" s="55">
        <v>0.6</v>
      </c>
    </row>
    <row r="21157" ht="14.25" customHeight="1" outlineLevel="1" spans="162:168">
      <c r="FF21157" s="55">
        <v>21150</v>
      </c>
      <c r="FG21157" s="55" t="s">
        <v>1250</v>
      </c>
      <c r="FH21157" s="55" t="s">
        <v>1708</v>
      </c>
      <c r="FI21157" s="55">
        <v>1</v>
      </c>
      <c r="FJ21157" s="55">
        <v>260000</v>
      </c>
      <c r="FK21157" s="55" t="s">
        <v>1249</v>
      </c>
      <c r="FL21157" s="55">
        <v>0.5</v>
      </c>
    </row>
    <row r="21158" ht="14.25" customHeight="1" outlineLevel="1" spans="162:168">
      <c r="FF21158" s="55">
        <v>21151</v>
      </c>
      <c r="FG21158" s="55" t="s">
        <v>1250</v>
      </c>
      <c r="FH21158" s="55" t="s">
        <v>1708</v>
      </c>
      <c r="FI21158" s="55">
        <v>1</v>
      </c>
      <c r="FJ21158" s="55">
        <v>400000</v>
      </c>
      <c r="FK21158" s="55" t="s">
        <v>1249</v>
      </c>
      <c r="FL21158" s="55">
        <v>0.5</v>
      </c>
    </row>
    <row r="21159" ht="14.25" customHeight="1" outlineLevel="1" spans="162:168">
      <c r="FF21159" s="55">
        <v>21152</v>
      </c>
      <c r="FG21159" s="55" t="s">
        <v>1250</v>
      </c>
      <c r="FH21159" s="55" t="s">
        <v>1708</v>
      </c>
      <c r="FI21159" s="55">
        <v>1</v>
      </c>
      <c r="FJ21159" s="55">
        <v>530000</v>
      </c>
      <c r="FK21159" s="55" t="s">
        <v>1249</v>
      </c>
      <c r="FL21159" s="55">
        <v>0.5</v>
      </c>
    </row>
    <row r="21160" ht="14.25" customHeight="1" outlineLevel="1" spans="162:168">
      <c r="FF21160" s="55">
        <v>21153</v>
      </c>
      <c r="FG21160" s="55" t="s">
        <v>1250</v>
      </c>
      <c r="FH21160" s="55" t="s">
        <v>1708</v>
      </c>
      <c r="FI21160" s="55">
        <v>1</v>
      </c>
      <c r="FJ21160" s="55">
        <v>540000</v>
      </c>
      <c r="FK21160" s="55" t="s">
        <v>1249</v>
      </c>
      <c r="FL21160" s="55">
        <v>0.5</v>
      </c>
    </row>
    <row r="21161" ht="14.25" customHeight="1" outlineLevel="1" spans="162:168">
      <c r="FF21161" s="55">
        <v>21154</v>
      </c>
      <c r="FG21161" s="55" t="s">
        <v>1250</v>
      </c>
      <c r="FH21161" s="55" t="s">
        <v>1708</v>
      </c>
      <c r="FI21161" s="55">
        <v>10</v>
      </c>
      <c r="FJ21161" s="55">
        <v>0</v>
      </c>
      <c r="FK21161" s="55" t="s">
        <v>1249</v>
      </c>
      <c r="FL21161" s="55">
        <v>1</v>
      </c>
    </row>
    <row r="21162" ht="14.25" customHeight="1" outlineLevel="1" spans="162:168">
      <c r="FF21162" s="55">
        <v>21155</v>
      </c>
      <c r="FG21162" s="55" t="s">
        <v>1250</v>
      </c>
      <c r="FH21162" s="55" t="s">
        <v>1708</v>
      </c>
      <c r="FI21162" s="55">
        <v>10</v>
      </c>
      <c r="FJ21162" s="55">
        <v>1000</v>
      </c>
      <c r="FK21162" s="55" t="s">
        <v>1249</v>
      </c>
      <c r="FL21162" s="55">
        <v>0.9</v>
      </c>
    </row>
    <row r="21163" ht="14.25" customHeight="1" outlineLevel="1" spans="162:168">
      <c r="FF21163" s="55">
        <v>21156</v>
      </c>
      <c r="FG21163" s="55" t="s">
        <v>1250</v>
      </c>
      <c r="FH21163" s="55" t="s">
        <v>1708</v>
      </c>
      <c r="FI21163" s="55">
        <v>10</v>
      </c>
      <c r="FJ21163" s="55">
        <v>2500</v>
      </c>
      <c r="FK21163" s="55" t="s">
        <v>1249</v>
      </c>
      <c r="FL21163" s="55">
        <v>0.85</v>
      </c>
    </row>
    <row r="21164" ht="14.25" customHeight="1" outlineLevel="1" spans="162:168">
      <c r="FF21164" s="55">
        <v>21157</v>
      </c>
      <c r="FG21164" s="55" t="s">
        <v>1250</v>
      </c>
      <c r="FH21164" s="55" t="s">
        <v>1708</v>
      </c>
      <c r="FI21164" s="55">
        <v>10</v>
      </c>
      <c r="FJ21164" s="55">
        <v>5000</v>
      </c>
      <c r="FK21164" s="55" t="s">
        <v>1249</v>
      </c>
      <c r="FL21164" s="55">
        <v>0.7</v>
      </c>
    </row>
    <row r="21165" ht="14.25" customHeight="1" outlineLevel="1" spans="162:168">
      <c r="FF21165" s="55">
        <v>21158</v>
      </c>
      <c r="FG21165" s="55" t="s">
        <v>1250</v>
      </c>
      <c r="FH21165" s="55" t="s">
        <v>1708</v>
      </c>
      <c r="FI21165" s="55">
        <v>10</v>
      </c>
      <c r="FJ21165" s="55">
        <v>10000</v>
      </c>
      <c r="FK21165" s="55" t="s">
        <v>1249</v>
      </c>
      <c r="FL21165" s="55">
        <v>0.6</v>
      </c>
    </row>
    <row r="21166" ht="14.25" customHeight="1" outlineLevel="1" spans="162:168">
      <c r="FF21166" s="55">
        <v>21159</v>
      </c>
      <c r="FG21166" s="55" t="s">
        <v>1250</v>
      </c>
      <c r="FH21166" s="55" t="s">
        <v>1708</v>
      </c>
      <c r="FI21166" s="55">
        <v>10</v>
      </c>
      <c r="FJ21166" s="55">
        <v>25000</v>
      </c>
      <c r="FK21166" s="55" t="s">
        <v>1249</v>
      </c>
      <c r="FL21166" s="55">
        <v>0.6</v>
      </c>
    </row>
    <row r="21167" ht="14.25" customHeight="1" outlineLevel="1" spans="162:168">
      <c r="FF21167" s="55">
        <v>21160</v>
      </c>
      <c r="FG21167" s="55" t="s">
        <v>1250</v>
      </c>
      <c r="FH21167" s="55" t="s">
        <v>1708</v>
      </c>
      <c r="FI21167" s="55">
        <v>10</v>
      </c>
      <c r="FJ21167" s="55">
        <v>50000</v>
      </c>
      <c r="FK21167" s="55" t="s">
        <v>1249</v>
      </c>
      <c r="FL21167" s="55">
        <v>0.6</v>
      </c>
    </row>
    <row r="21168" ht="14.25" customHeight="1" outlineLevel="1" spans="162:168">
      <c r="FF21168" s="55">
        <v>21161</v>
      </c>
      <c r="FG21168" s="55" t="s">
        <v>1250</v>
      </c>
      <c r="FH21168" s="55" t="s">
        <v>1708</v>
      </c>
      <c r="FI21168" s="55">
        <v>10</v>
      </c>
      <c r="FJ21168" s="55">
        <v>80000</v>
      </c>
      <c r="FK21168" s="55" t="s">
        <v>1249</v>
      </c>
      <c r="FL21168" s="55">
        <v>0.6</v>
      </c>
    </row>
    <row r="21169" ht="14.25" customHeight="1" outlineLevel="1" spans="162:168">
      <c r="FF21169" s="55">
        <v>21162</v>
      </c>
      <c r="FG21169" s="55" t="s">
        <v>1250</v>
      </c>
      <c r="FH21169" s="55" t="s">
        <v>1708</v>
      </c>
      <c r="FI21169" s="55">
        <v>10</v>
      </c>
      <c r="FJ21169" s="55">
        <v>130000</v>
      </c>
      <c r="FK21169" s="55" t="s">
        <v>1249</v>
      </c>
      <c r="FL21169" s="55">
        <v>0.6</v>
      </c>
    </row>
    <row r="21170" ht="14.25" customHeight="1" outlineLevel="1" spans="162:168">
      <c r="FF21170" s="55">
        <v>21163</v>
      </c>
      <c r="FG21170" s="55" t="s">
        <v>1250</v>
      </c>
      <c r="FH21170" s="55" t="s">
        <v>1708</v>
      </c>
      <c r="FI21170" s="55">
        <v>10</v>
      </c>
      <c r="FJ21170" s="55">
        <v>260000</v>
      </c>
      <c r="FK21170" s="55" t="s">
        <v>1249</v>
      </c>
      <c r="FL21170" s="55">
        <v>0.5</v>
      </c>
    </row>
    <row r="21171" ht="14.25" customHeight="1" outlineLevel="1" spans="162:168">
      <c r="FF21171" s="55">
        <v>21164</v>
      </c>
      <c r="FG21171" s="55" t="s">
        <v>1250</v>
      </c>
      <c r="FH21171" s="55" t="s">
        <v>1708</v>
      </c>
      <c r="FI21171" s="55">
        <v>10</v>
      </c>
      <c r="FJ21171" s="55">
        <v>400000</v>
      </c>
      <c r="FK21171" s="55" t="s">
        <v>1249</v>
      </c>
      <c r="FL21171" s="55">
        <v>0.5</v>
      </c>
    </row>
    <row r="21172" ht="14.25" customHeight="1" outlineLevel="1" spans="162:168">
      <c r="FF21172" s="55">
        <v>21165</v>
      </c>
      <c r="FG21172" s="55" t="s">
        <v>1250</v>
      </c>
      <c r="FH21172" s="55" t="s">
        <v>1708</v>
      </c>
      <c r="FI21172" s="55">
        <v>10</v>
      </c>
      <c r="FJ21172" s="55">
        <v>530000</v>
      </c>
      <c r="FK21172" s="55" t="s">
        <v>1249</v>
      </c>
      <c r="FL21172" s="55">
        <v>0.5</v>
      </c>
    </row>
    <row r="21173" ht="14.25" customHeight="1" outlineLevel="1" spans="162:168">
      <c r="FF21173" s="55">
        <v>21166</v>
      </c>
      <c r="FG21173" s="55" t="s">
        <v>1250</v>
      </c>
      <c r="FH21173" s="55" t="s">
        <v>1708</v>
      </c>
      <c r="FI21173" s="55">
        <v>10</v>
      </c>
      <c r="FJ21173" s="55">
        <v>540000</v>
      </c>
      <c r="FK21173" s="55" t="s">
        <v>1249</v>
      </c>
      <c r="FL21173" s="55">
        <v>0.5</v>
      </c>
    </row>
    <row r="21174" ht="14.25" customHeight="1" outlineLevel="1" spans="162:168">
      <c r="FF21174" s="55">
        <v>21167</v>
      </c>
      <c r="FG21174" s="55" t="s">
        <v>1250</v>
      </c>
      <c r="FH21174" s="55" t="s">
        <v>1708</v>
      </c>
      <c r="FI21174" s="55">
        <v>11</v>
      </c>
      <c r="FJ21174" s="55">
        <v>0</v>
      </c>
      <c r="FK21174" s="55" t="s">
        <v>1249</v>
      </c>
      <c r="FL21174" s="55">
        <v>1</v>
      </c>
    </row>
    <row r="21175" ht="14.25" customHeight="1" outlineLevel="1" spans="162:168">
      <c r="FF21175" s="55">
        <v>21168</v>
      </c>
      <c r="FG21175" s="55" t="s">
        <v>1250</v>
      </c>
      <c r="FH21175" s="55" t="s">
        <v>1708</v>
      </c>
      <c r="FI21175" s="55">
        <v>11</v>
      </c>
      <c r="FJ21175" s="55">
        <v>1000</v>
      </c>
      <c r="FK21175" s="55" t="s">
        <v>1249</v>
      </c>
      <c r="FL21175" s="55">
        <v>0.9</v>
      </c>
    </row>
    <row r="21176" ht="14.25" customHeight="1" outlineLevel="1" spans="162:168">
      <c r="FF21176" s="55">
        <v>21169</v>
      </c>
      <c r="FG21176" s="55" t="s">
        <v>1250</v>
      </c>
      <c r="FH21176" s="55" t="s">
        <v>1708</v>
      </c>
      <c r="FI21176" s="55">
        <v>11</v>
      </c>
      <c r="FJ21176" s="55">
        <v>2500</v>
      </c>
      <c r="FK21176" s="55" t="s">
        <v>1249</v>
      </c>
      <c r="FL21176" s="55">
        <v>0.85</v>
      </c>
    </row>
    <row r="21177" ht="14.25" customHeight="1" outlineLevel="1" spans="162:168">
      <c r="FF21177" s="55">
        <v>21170</v>
      </c>
      <c r="FG21177" s="55" t="s">
        <v>1250</v>
      </c>
      <c r="FH21177" s="55" t="s">
        <v>1708</v>
      </c>
      <c r="FI21177" s="55">
        <v>11</v>
      </c>
      <c r="FJ21177" s="55">
        <v>5000</v>
      </c>
      <c r="FK21177" s="55" t="s">
        <v>1249</v>
      </c>
      <c r="FL21177" s="55">
        <v>0.7</v>
      </c>
    </row>
    <row r="21178" ht="14.25" customHeight="1" outlineLevel="1" spans="162:168">
      <c r="FF21178" s="55">
        <v>21171</v>
      </c>
      <c r="FG21178" s="55" t="s">
        <v>1250</v>
      </c>
      <c r="FH21178" s="55" t="s">
        <v>1708</v>
      </c>
      <c r="FI21178" s="55">
        <v>11</v>
      </c>
      <c r="FJ21178" s="55">
        <v>10000</v>
      </c>
      <c r="FK21178" s="55" t="s">
        <v>1249</v>
      </c>
      <c r="FL21178" s="55">
        <v>0.6</v>
      </c>
    </row>
    <row r="21179" ht="14.25" customHeight="1" outlineLevel="1" spans="162:168">
      <c r="FF21179" s="55">
        <v>21172</v>
      </c>
      <c r="FG21179" s="55" t="s">
        <v>1250</v>
      </c>
      <c r="FH21179" s="55" t="s">
        <v>1708</v>
      </c>
      <c r="FI21179" s="55">
        <v>11</v>
      </c>
      <c r="FJ21179" s="55">
        <v>25000</v>
      </c>
      <c r="FK21179" s="55" t="s">
        <v>1249</v>
      </c>
      <c r="FL21179" s="55">
        <v>0.6</v>
      </c>
    </row>
    <row r="21180" ht="14.25" customHeight="1" outlineLevel="1" spans="162:168">
      <c r="FF21180" s="55">
        <v>21173</v>
      </c>
      <c r="FG21180" s="55" t="s">
        <v>1250</v>
      </c>
      <c r="FH21180" s="55" t="s">
        <v>1708</v>
      </c>
      <c r="FI21180" s="55">
        <v>11</v>
      </c>
      <c r="FJ21180" s="55">
        <v>50000</v>
      </c>
      <c r="FK21180" s="55" t="s">
        <v>1249</v>
      </c>
      <c r="FL21180" s="55">
        <v>0.6</v>
      </c>
    </row>
    <row r="21181" ht="14.25" customHeight="1" outlineLevel="1" spans="162:168">
      <c r="FF21181" s="55">
        <v>21174</v>
      </c>
      <c r="FG21181" s="55" t="s">
        <v>1250</v>
      </c>
      <c r="FH21181" s="55" t="s">
        <v>1708</v>
      </c>
      <c r="FI21181" s="55">
        <v>11</v>
      </c>
      <c r="FJ21181" s="55">
        <v>80000</v>
      </c>
      <c r="FK21181" s="55" t="s">
        <v>1249</v>
      </c>
      <c r="FL21181" s="55">
        <v>0.6</v>
      </c>
    </row>
    <row r="21182" ht="14.25" customHeight="1" outlineLevel="1" spans="162:168">
      <c r="FF21182" s="55">
        <v>21175</v>
      </c>
      <c r="FG21182" s="55" t="s">
        <v>1250</v>
      </c>
      <c r="FH21182" s="55" t="s">
        <v>1708</v>
      </c>
      <c r="FI21182" s="55">
        <v>11</v>
      </c>
      <c r="FJ21182" s="55">
        <v>130000</v>
      </c>
      <c r="FK21182" s="55" t="s">
        <v>1249</v>
      </c>
      <c r="FL21182" s="55">
        <v>0.6</v>
      </c>
    </row>
    <row r="21183" ht="14.25" customHeight="1" outlineLevel="1" spans="162:168">
      <c r="FF21183" s="55">
        <v>21176</v>
      </c>
      <c r="FG21183" s="55" t="s">
        <v>1250</v>
      </c>
      <c r="FH21183" s="55" t="s">
        <v>1708</v>
      </c>
      <c r="FI21183" s="55">
        <v>11</v>
      </c>
      <c r="FJ21183" s="55">
        <v>260000</v>
      </c>
      <c r="FK21183" s="55" t="s">
        <v>1249</v>
      </c>
      <c r="FL21183" s="55">
        <v>0.5</v>
      </c>
    </row>
    <row r="21184" ht="14.25" customHeight="1" outlineLevel="1" spans="162:168">
      <c r="FF21184" s="55">
        <v>21177</v>
      </c>
      <c r="FG21184" s="55" t="s">
        <v>1250</v>
      </c>
      <c r="FH21184" s="55" t="s">
        <v>1708</v>
      </c>
      <c r="FI21184" s="55">
        <v>11</v>
      </c>
      <c r="FJ21184" s="55">
        <v>400000</v>
      </c>
      <c r="FK21184" s="55" t="s">
        <v>1249</v>
      </c>
      <c r="FL21184" s="55">
        <v>0.5</v>
      </c>
    </row>
    <row r="21185" ht="14.25" customHeight="1" outlineLevel="1" spans="162:168">
      <c r="FF21185" s="55">
        <v>21178</v>
      </c>
      <c r="FG21185" s="55" t="s">
        <v>1250</v>
      </c>
      <c r="FH21185" s="55" t="s">
        <v>1708</v>
      </c>
      <c r="FI21185" s="55">
        <v>11</v>
      </c>
      <c r="FJ21185" s="55">
        <v>530000</v>
      </c>
      <c r="FK21185" s="55" t="s">
        <v>1249</v>
      </c>
      <c r="FL21185" s="55">
        <v>0.5</v>
      </c>
    </row>
    <row r="21186" ht="14.25" customHeight="1" outlineLevel="1" spans="162:168">
      <c r="FF21186" s="55">
        <v>21179</v>
      </c>
      <c r="FG21186" s="55" t="s">
        <v>1250</v>
      </c>
      <c r="FH21186" s="55" t="s">
        <v>1708</v>
      </c>
      <c r="FI21186" s="55">
        <v>11</v>
      </c>
      <c r="FJ21186" s="55">
        <v>540000</v>
      </c>
      <c r="FK21186" s="55" t="s">
        <v>1249</v>
      </c>
      <c r="FL21186" s="55">
        <v>0.5</v>
      </c>
    </row>
    <row r="21187" ht="14.25" customHeight="1" outlineLevel="1" spans="162:168">
      <c r="FF21187" s="55">
        <v>21180</v>
      </c>
      <c r="FG21187" s="55" t="s">
        <v>1250</v>
      </c>
      <c r="FH21187" s="55" t="s">
        <v>1708</v>
      </c>
      <c r="FI21187" s="55">
        <v>12</v>
      </c>
      <c r="FJ21187" s="55">
        <v>0</v>
      </c>
      <c r="FK21187" s="55" t="s">
        <v>1249</v>
      </c>
      <c r="FL21187" s="55">
        <v>1</v>
      </c>
    </row>
    <row r="21188" ht="14.25" customHeight="1" outlineLevel="1" spans="162:168">
      <c r="FF21188" s="55">
        <v>21181</v>
      </c>
      <c r="FG21188" s="55" t="s">
        <v>1250</v>
      </c>
      <c r="FH21188" s="55" t="s">
        <v>1708</v>
      </c>
      <c r="FI21188" s="55">
        <v>12</v>
      </c>
      <c r="FJ21188" s="55">
        <v>1000</v>
      </c>
      <c r="FK21188" s="55" t="s">
        <v>1249</v>
      </c>
      <c r="FL21188" s="55">
        <v>0.9</v>
      </c>
    </row>
    <row r="21189" ht="14.25" customHeight="1" outlineLevel="1" spans="162:168">
      <c r="FF21189" s="55">
        <v>21182</v>
      </c>
      <c r="FG21189" s="55" t="s">
        <v>1250</v>
      </c>
      <c r="FH21189" s="55" t="s">
        <v>1708</v>
      </c>
      <c r="FI21189" s="55">
        <v>12</v>
      </c>
      <c r="FJ21189" s="55">
        <v>2500</v>
      </c>
      <c r="FK21189" s="55" t="s">
        <v>1249</v>
      </c>
      <c r="FL21189" s="55">
        <v>0.85</v>
      </c>
    </row>
    <row r="21190" ht="14.25" customHeight="1" outlineLevel="1" spans="162:168">
      <c r="FF21190" s="55">
        <v>21183</v>
      </c>
      <c r="FG21190" s="55" t="s">
        <v>1250</v>
      </c>
      <c r="FH21190" s="55" t="s">
        <v>1708</v>
      </c>
      <c r="FI21190" s="55">
        <v>12</v>
      </c>
      <c r="FJ21190" s="55">
        <v>10000</v>
      </c>
      <c r="FK21190" s="55" t="s">
        <v>1249</v>
      </c>
      <c r="FL21190" s="55">
        <v>0.6</v>
      </c>
    </row>
    <row r="21191" ht="14.25" customHeight="1" outlineLevel="1" spans="162:168">
      <c r="FF21191" s="55">
        <v>21184</v>
      </c>
      <c r="FG21191" s="55" t="s">
        <v>1250</v>
      </c>
      <c r="FH21191" s="55" t="s">
        <v>1708</v>
      </c>
      <c r="FI21191" s="55">
        <v>12</v>
      </c>
      <c r="FJ21191" s="55">
        <v>25000</v>
      </c>
      <c r="FK21191" s="55" t="s">
        <v>1249</v>
      </c>
      <c r="FL21191" s="55">
        <v>0.6</v>
      </c>
    </row>
    <row r="21192" ht="14.25" customHeight="1" outlineLevel="1" spans="162:168">
      <c r="FF21192" s="55">
        <v>21185</v>
      </c>
      <c r="FG21192" s="55" t="s">
        <v>1250</v>
      </c>
      <c r="FH21192" s="55" t="s">
        <v>1708</v>
      </c>
      <c r="FI21192" s="55">
        <v>12</v>
      </c>
      <c r="FJ21192" s="55">
        <v>50000</v>
      </c>
      <c r="FK21192" s="55" t="s">
        <v>1249</v>
      </c>
      <c r="FL21192" s="55">
        <v>0.6</v>
      </c>
    </row>
    <row r="21193" ht="14.25" customHeight="1" outlineLevel="1" spans="162:168">
      <c r="FF21193" s="55">
        <v>21186</v>
      </c>
      <c r="FG21193" s="55" t="s">
        <v>1250</v>
      </c>
      <c r="FH21193" s="55" t="s">
        <v>1708</v>
      </c>
      <c r="FI21193" s="55">
        <v>12</v>
      </c>
      <c r="FJ21193" s="55">
        <v>80000</v>
      </c>
      <c r="FK21193" s="55" t="s">
        <v>1249</v>
      </c>
      <c r="FL21193" s="55">
        <v>0.6</v>
      </c>
    </row>
    <row r="21194" ht="14.25" customHeight="1" outlineLevel="1" spans="162:168">
      <c r="FF21194" s="55">
        <v>21187</v>
      </c>
      <c r="FG21194" s="55" t="s">
        <v>1250</v>
      </c>
      <c r="FH21194" s="55" t="s">
        <v>1708</v>
      </c>
      <c r="FI21194" s="55">
        <v>12</v>
      </c>
      <c r="FJ21194" s="55">
        <v>130000</v>
      </c>
      <c r="FK21194" s="55" t="s">
        <v>1249</v>
      </c>
      <c r="FL21194" s="55">
        <v>0.6</v>
      </c>
    </row>
    <row r="21195" ht="14.25" customHeight="1" outlineLevel="1" spans="162:168">
      <c r="FF21195" s="55">
        <v>21188</v>
      </c>
      <c r="FG21195" s="55" t="s">
        <v>1250</v>
      </c>
      <c r="FH21195" s="55" t="s">
        <v>1708</v>
      </c>
      <c r="FI21195" s="55">
        <v>12</v>
      </c>
      <c r="FJ21195" s="55">
        <v>260000</v>
      </c>
      <c r="FK21195" s="55" t="s">
        <v>1249</v>
      </c>
      <c r="FL21195" s="55">
        <v>0.5</v>
      </c>
    </row>
    <row r="21196" ht="14.25" customHeight="1" outlineLevel="1" spans="162:168">
      <c r="FF21196" s="55">
        <v>21189</v>
      </c>
      <c r="FG21196" s="55" t="s">
        <v>1250</v>
      </c>
      <c r="FH21196" s="55" t="s">
        <v>1708</v>
      </c>
      <c r="FI21196" s="55">
        <v>12</v>
      </c>
      <c r="FJ21196" s="55">
        <v>400000</v>
      </c>
      <c r="FK21196" s="55" t="s">
        <v>1249</v>
      </c>
      <c r="FL21196" s="55">
        <v>0.5</v>
      </c>
    </row>
    <row r="21197" ht="14.25" customHeight="1" outlineLevel="1" spans="162:168">
      <c r="FF21197" s="55">
        <v>21190</v>
      </c>
      <c r="FG21197" s="55" t="s">
        <v>1250</v>
      </c>
      <c r="FH21197" s="55" t="s">
        <v>1708</v>
      </c>
      <c r="FI21197" s="55">
        <v>12</v>
      </c>
      <c r="FJ21197" s="55">
        <v>530000</v>
      </c>
      <c r="FK21197" s="55" t="s">
        <v>1249</v>
      </c>
      <c r="FL21197" s="55">
        <v>0.5</v>
      </c>
    </row>
    <row r="21198" ht="14.25" customHeight="1" outlineLevel="1" spans="162:168">
      <c r="FF21198" s="55">
        <v>21191</v>
      </c>
      <c r="FG21198" s="55" t="s">
        <v>1250</v>
      </c>
      <c r="FH21198" s="55" t="s">
        <v>1708</v>
      </c>
      <c r="FI21198" s="55">
        <v>12</v>
      </c>
      <c r="FJ21198" s="55">
        <v>540000</v>
      </c>
      <c r="FK21198" s="55" t="s">
        <v>1249</v>
      </c>
      <c r="FL21198" s="55">
        <v>0.5</v>
      </c>
    </row>
    <row r="21199" ht="14.25" customHeight="1" outlineLevel="1" spans="162:168">
      <c r="FF21199" s="55">
        <v>21192</v>
      </c>
      <c r="FG21199" s="55" t="s">
        <v>1250</v>
      </c>
      <c r="FH21199" s="55" t="s">
        <v>1708</v>
      </c>
      <c r="FI21199" s="55">
        <v>13</v>
      </c>
      <c r="FJ21199" s="55">
        <v>0</v>
      </c>
      <c r="FK21199" s="55" t="s">
        <v>1249</v>
      </c>
      <c r="FL21199" s="55">
        <v>1</v>
      </c>
    </row>
    <row r="21200" ht="14.25" customHeight="1" outlineLevel="1" spans="162:168">
      <c r="FF21200" s="55">
        <v>21193</v>
      </c>
      <c r="FG21200" s="55" t="s">
        <v>1250</v>
      </c>
      <c r="FH21200" s="55" t="s">
        <v>1708</v>
      </c>
      <c r="FI21200" s="55">
        <v>13</v>
      </c>
      <c r="FJ21200" s="55">
        <v>1000</v>
      </c>
      <c r="FK21200" s="55" t="s">
        <v>1249</v>
      </c>
      <c r="FL21200" s="55">
        <v>0.9</v>
      </c>
    </row>
    <row r="21201" ht="14.25" customHeight="1" outlineLevel="1" spans="162:168">
      <c r="FF21201" s="55">
        <v>21194</v>
      </c>
      <c r="FG21201" s="55" t="s">
        <v>1250</v>
      </c>
      <c r="FH21201" s="55" t="s">
        <v>1708</v>
      </c>
      <c r="FI21201" s="55">
        <v>13</v>
      </c>
      <c r="FJ21201" s="55">
        <v>2500</v>
      </c>
      <c r="FK21201" s="55" t="s">
        <v>1249</v>
      </c>
      <c r="FL21201" s="55">
        <v>0.85</v>
      </c>
    </row>
    <row r="21202" ht="14.25" customHeight="1" outlineLevel="1" spans="162:168">
      <c r="FF21202" s="55">
        <v>21195</v>
      </c>
      <c r="FG21202" s="55" t="s">
        <v>1250</v>
      </c>
      <c r="FH21202" s="55" t="s">
        <v>1708</v>
      </c>
      <c r="FI21202" s="55">
        <v>13</v>
      </c>
      <c r="FJ21202" s="55">
        <v>5000</v>
      </c>
      <c r="FK21202" s="55" t="s">
        <v>1249</v>
      </c>
      <c r="FL21202" s="55">
        <v>0.7</v>
      </c>
    </row>
    <row r="21203" ht="14.25" customHeight="1" outlineLevel="1" spans="162:168">
      <c r="FF21203" s="55">
        <v>21196</v>
      </c>
      <c r="FG21203" s="55" t="s">
        <v>1250</v>
      </c>
      <c r="FH21203" s="55" t="s">
        <v>1708</v>
      </c>
      <c r="FI21203" s="55">
        <v>13</v>
      </c>
      <c r="FJ21203" s="55">
        <v>10000</v>
      </c>
      <c r="FK21203" s="55" t="s">
        <v>1249</v>
      </c>
      <c r="FL21203" s="55">
        <v>0.6</v>
      </c>
    </row>
    <row r="21204" ht="14.25" customHeight="1" outlineLevel="1" spans="162:168">
      <c r="FF21204" s="55">
        <v>21197</v>
      </c>
      <c r="FG21204" s="55" t="s">
        <v>1250</v>
      </c>
      <c r="FH21204" s="55" t="s">
        <v>1708</v>
      </c>
      <c r="FI21204" s="55">
        <v>13</v>
      </c>
      <c r="FJ21204" s="55">
        <v>25000</v>
      </c>
      <c r="FK21204" s="55" t="s">
        <v>1249</v>
      </c>
      <c r="FL21204" s="55">
        <v>0.6</v>
      </c>
    </row>
    <row r="21205" ht="14.25" customHeight="1" outlineLevel="1" spans="162:168">
      <c r="FF21205" s="55">
        <v>21198</v>
      </c>
      <c r="FG21205" s="55" t="s">
        <v>1250</v>
      </c>
      <c r="FH21205" s="55" t="s">
        <v>1708</v>
      </c>
      <c r="FI21205" s="55">
        <v>13</v>
      </c>
      <c r="FJ21205" s="55">
        <v>50000</v>
      </c>
      <c r="FK21205" s="55" t="s">
        <v>1249</v>
      </c>
      <c r="FL21205" s="55">
        <v>0.6</v>
      </c>
    </row>
    <row r="21206" ht="14.25" customHeight="1" outlineLevel="1" spans="162:168">
      <c r="FF21206" s="55">
        <v>21199</v>
      </c>
      <c r="FG21206" s="55" t="s">
        <v>1250</v>
      </c>
      <c r="FH21206" s="55" t="s">
        <v>1708</v>
      </c>
      <c r="FI21206" s="55">
        <v>13</v>
      </c>
      <c r="FJ21206" s="55">
        <v>80000</v>
      </c>
      <c r="FK21206" s="55" t="s">
        <v>1249</v>
      </c>
      <c r="FL21206" s="55">
        <v>0.6</v>
      </c>
    </row>
    <row r="21207" ht="14.25" customHeight="1" outlineLevel="1" spans="162:168">
      <c r="FF21207" s="55">
        <v>21200</v>
      </c>
      <c r="FG21207" s="55" t="s">
        <v>1250</v>
      </c>
      <c r="FH21207" s="55" t="s">
        <v>1708</v>
      </c>
      <c r="FI21207" s="55">
        <v>13</v>
      </c>
      <c r="FJ21207" s="55">
        <v>130000</v>
      </c>
      <c r="FK21207" s="55" t="s">
        <v>1249</v>
      </c>
      <c r="FL21207" s="55">
        <v>0.6</v>
      </c>
    </row>
    <row r="21208" ht="14.25" customHeight="1" outlineLevel="1" spans="162:168">
      <c r="FF21208" s="55">
        <v>21201</v>
      </c>
      <c r="FG21208" s="55" t="s">
        <v>1250</v>
      </c>
      <c r="FH21208" s="55" t="s">
        <v>1708</v>
      </c>
      <c r="FI21208" s="55">
        <v>13</v>
      </c>
      <c r="FJ21208" s="55">
        <v>260000</v>
      </c>
      <c r="FK21208" s="55" t="s">
        <v>1249</v>
      </c>
      <c r="FL21208" s="55">
        <v>0.5</v>
      </c>
    </row>
    <row r="21209" ht="14.25" customHeight="1" outlineLevel="1" spans="162:168">
      <c r="FF21209" s="55">
        <v>21202</v>
      </c>
      <c r="FG21209" s="55" t="s">
        <v>1250</v>
      </c>
      <c r="FH21209" s="55" t="s">
        <v>1708</v>
      </c>
      <c r="FI21209" s="55">
        <v>13</v>
      </c>
      <c r="FJ21209" s="55">
        <v>400000</v>
      </c>
      <c r="FK21209" s="55" t="s">
        <v>1249</v>
      </c>
      <c r="FL21209" s="55">
        <v>0.5</v>
      </c>
    </row>
    <row r="21210" ht="14.25" customHeight="1" outlineLevel="1" spans="162:168">
      <c r="FF21210" s="55">
        <v>21203</v>
      </c>
      <c r="FG21210" s="55" t="s">
        <v>1250</v>
      </c>
      <c r="FH21210" s="55" t="s">
        <v>1708</v>
      </c>
      <c r="FI21210" s="55">
        <v>13</v>
      </c>
      <c r="FJ21210" s="55">
        <v>530000</v>
      </c>
      <c r="FK21210" s="55" t="s">
        <v>1249</v>
      </c>
      <c r="FL21210" s="55">
        <v>0.5</v>
      </c>
    </row>
    <row r="21211" ht="14.25" customHeight="1" outlineLevel="1" spans="162:168">
      <c r="FF21211" s="55">
        <v>21204</v>
      </c>
      <c r="FG21211" s="55" t="s">
        <v>1250</v>
      </c>
      <c r="FH21211" s="55" t="s">
        <v>1708</v>
      </c>
      <c r="FI21211" s="55">
        <v>13</v>
      </c>
      <c r="FJ21211" s="55">
        <v>540000</v>
      </c>
      <c r="FK21211" s="55" t="s">
        <v>1249</v>
      </c>
      <c r="FL21211" s="55">
        <v>0.5</v>
      </c>
    </row>
    <row r="21212" ht="14.25" customHeight="1" outlineLevel="1" spans="162:168">
      <c r="FF21212" s="55">
        <v>21205</v>
      </c>
      <c r="FG21212" s="55" t="s">
        <v>1250</v>
      </c>
      <c r="FH21212" s="55" t="s">
        <v>1708</v>
      </c>
      <c r="FI21212" s="55">
        <v>14</v>
      </c>
      <c r="FJ21212" s="55">
        <v>0</v>
      </c>
      <c r="FK21212" s="55" t="s">
        <v>1249</v>
      </c>
      <c r="FL21212" s="55">
        <v>1</v>
      </c>
    </row>
    <row r="21213" ht="14.25" customHeight="1" outlineLevel="1" spans="162:168">
      <c r="FF21213" s="55">
        <v>21206</v>
      </c>
      <c r="FG21213" s="55" t="s">
        <v>1250</v>
      </c>
      <c r="FH21213" s="55" t="s">
        <v>1708</v>
      </c>
      <c r="FI21213" s="55">
        <v>14</v>
      </c>
      <c r="FJ21213" s="55">
        <v>1000</v>
      </c>
      <c r="FK21213" s="55" t="s">
        <v>1249</v>
      </c>
      <c r="FL21213" s="55">
        <v>0.9</v>
      </c>
    </row>
    <row r="21214" ht="14.25" customHeight="1" outlineLevel="1" spans="162:168">
      <c r="FF21214" s="55">
        <v>21207</v>
      </c>
      <c r="FG21214" s="55" t="s">
        <v>1250</v>
      </c>
      <c r="FH21214" s="55" t="s">
        <v>1708</v>
      </c>
      <c r="FI21214" s="55">
        <v>14</v>
      </c>
      <c r="FJ21214" s="55">
        <v>2500</v>
      </c>
      <c r="FK21214" s="55" t="s">
        <v>1249</v>
      </c>
      <c r="FL21214" s="55">
        <v>0.85</v>
      </c>
    </row>
    <row r="21215" ht="14.25" customHeight="1" outlineLevel="1" spans="162:168">
      <c r="FF21215" s="55">
        <v>21208</v>
      </c>
      <c r="FG21215" s="55" t="s">
        <v>1250</v>
      </c>
      <c r="FH21215" s="55" t="s">
        <v>1708</v>
      </c>
      <c r="FI21215" s="55">
        <v>14</v>
      </c>
      <c r="FJ21215" s="55">
        <v>5000</v>
      </c>
      <c r="FK21215" s="55" t="s">
        <v>1249</v>
      </c>
      <c r="FL21215" s="55">
        <v>0.7</v>
      </c>
    </row>
    <row r="21216" ht="14.25" customHeight="1" outlineLevel="1" spans="162:168">
      <c r="FF21216" s="55">
        <v>21209</v>
      </c>
      <c r="FG21216" s="55" t="s">
        <v>1250</v>
      </c>
      <c r="FH21216" s="55" t="s">
        <v>1708</v>
      </c>
      <c r="FI21216" s="55">
        <v>14</v>
      </c>
      <c r="FJ21216" s="55">
        <v>10000</v>
      </c>
      <c r="FK21216" s="55" t="s">
        <v>1249</v>
      </c>
      <c r="FL21216" s="55">
        <v>0.6</v>
      </c>
    </row>
    <row r="21217" ht="14.25" customHeight="1" outlineLevel="1" spans="162:168">
      <c r="FF21217" s="55">
        <v>21210</v>
      </c>
      <c r="FG21217" s="55" t="s">
        <v>1250</v>
      </c>
      <c r="FH21217" s="55" t="s">
        <v>1708</v>
      </c>
      <c r="FI21217" s="55">
        <v>14</v>
      </c>
      <c r="FJ21217" s="55">
        <v>25000</v>
      </c>
      <c r="FK21217" s="55" t="s">
        <v>1249</v>
      </c>
      <c r="FL21217" s="55">
        <v>0.6</v>
      </c>
    </row>
    <row r="21218" ht="14.25" customHeight="1" outlineLevel="1" spans="162:168">
      <c r="FF21218" s="55">
        <v>21211</v>
      </c>
      <c r="FG21218" s="55" t="s">
        <v>1250</v>
      </c>
      <c r="FH21218" s="55" t="s">
        <v>1708</v>
      </c>
      <c r="FI21218" s="55">
        <v>14</v>
      </c>
      <c r="FJ21218" s="55">
        <v>50000</v>
      </c>
      <c r="FK21218" s="55" t="s">
        <v>1249</v>
      </c>
      <c r="FL21218" s="55">
        <v>0.6</v>
      </c>
    </row>
    <row r="21219" ht="14.25" customHeight="1" outlineLevel="1" spans="162:168">
      <c r="FF21219" s="55">
        <v>21212</v>
      </c>
      <c r="FG21219" s="55" t="s">
        <v>1250</v>
      </c>
      <c r="FH21219" s="55" t="s">
        <v>1708</v>
      </c>
      <c r="FI21219" s="55">
        <v>14</v>
      </c>
      <c r="FJ21219" s="55">
        <v>80000</v>
      </c>
      <c r="FK21219" s="55" t="s">
        <v>1249</v>
      </c>
      <c r="FL21219" s="55">
        <v>0.6</v>
      </c>
    </row>
    <row r="21220" ht="14.25" customHeight="1" outlineLevel="1" spans="162:168">
      <c r="FF21220" s="55">
        <v>21213</v>
      </c>
      <c r="FG21220" s="55" t="s">
        <v>1250</v>
      </c>
      <c r="FH21220" s="55" t="s">
        <v>1708</v>
      </c>
      <c r="FI21220" s="55">
        <v>14</v>
      </c>
      <c r="FJ21220" s="55">
        <v>130000</v>
      </c>
      <c r="FK21220" s="55" t="s">
        <v>1249</v>
      </c>
      <c r="FL21220" s="55">
        <v>0.6</v>
      </c>
    </row>
    <row r="21221" ht="14.25" customHeight="1" outlineLevel="1" spans="162:168">
      <c r="FF21221" s="55">
        <v>21214</v>
      </c>
      <c r="FG21221" s="55" t="s">
        <v>1250</v>
      </c>
      <c r="FH21221" s="55" t="s">
        <v>1708</v>
      </c>
      <c r="FI21221" s="55">
        <v>14</v>
      </c>
      <c r="FJ21221" s="55">
        <v>260000</v>
      </c>
      <c r="FK21221" s="55" t="s">
        <v>1249</v>
      </c>
      <c r="FL21221" s="55">
        <v>0.5</v>
      </c>
    </row>
    <row r="21222" ht="14.25" customHeight="1" outlineLevel="1" spans="162:168">
      <c r="FF21222" s="55">
        <v>21215</v>
      </c>
      <c r="FG21222" s="55" t="s">
        <v>1250</v>
      </c>
      <c r="FH21222" s="55" t="s">
        <v>1708</v>
      </c>
      <c r="FI21222" s="55">
        <v>14</v>
      </c>
      <c r="FJ21222" s="55">
        <v>400000</v>
      </c>
      <c r="FK21222" s="55" t="s">
        <v>1249</v>
      </c>
      <c r="FL21222" s="55">
        <v>0.5</v>
      </c>
    </row>
    <row r="21223" ht="14.25" customHeight="1" outlineLevel="1" spans="162:168">
      <c r="FF21223" s="55">
        <v>21216</v>
      </c>
      <c r="FG21223" s="55" t="s">
        <v>1250</v>
      </c>
      <c r="FH21223" s="55" t="s">
        <v>1708</v>
      </c>
      <c r="FI21223" s="55">
        <v>14</v>
      </c>
      <c r="FJ21223" s="55">
        <v>530000</v>
      </c>
      <c r="FK21223" s="55" t="s">
        <v>1249</v>
      </c>
      <c r="FL21223" s="55">
        <v>0.5</v>
      </c>
    </row>
    <row r="21224" ht="14.25" customHeight="1" outlineLevel="1" spans="162:168">
      <c r="FF21224" s="55">
        <v>21217</v>
      </c>
      <c r="FG21224" s="55" t="s">
        <v>1250</v>
      </c>
      <c r="FH21224" s="55" t="s">
        <v>1708</v>
      </c>
      <c r="FI21224" s="55">
        <v>14</v>
      </c>
      <c r="FJ21224" s="55">
        <v>540000</v>
      </c>
      <c r="FK21224" s="55" t="s">
        <v>1249</v>
      </c>
      <c r="FL21224" s="55">
        <v>0.5</v>
      </c>
    </row>
    <row r="21225" ht="14.25" customHeight="1" outlineLevel="1" spans="162:168">
      <c r="FF21225" s="55">
        <v>21218</v>
      </c>
      <c r="FG21225" s="55" t="s">
        <v>1250</v>
      </c>
      <c r="FH21225" s="55" t="s">
        <v>1708</v>
      </c>
      <c r="FI21225" s="55">
        <v>15</v>
      </c>
      <c r="FJ21225" s="55">
        <v>0</v>
      </c>
      <c r="FK21225" s="55" t="s">
        <v>1249</v>
      </c>
      <c r="FL21225" s="55">
        <v>1</v>
      </c>
    </row>
    <row r="21226" ht="14.25" customHeight="1" outlineLevel="1" spans="162:168">
      <c r="FF21226" s="55">
        <v>21219</v>
      </c>
      <c r="FG21226" s="55" t="s">
        <v>1250</v>
      </c>
      <c r="FH21226" s="55" t="s">
        <v>1708</v>
      </c>
      <c r="FI21226" s="55">
        <v>15</v>
      </c>
      <c r="FJ21226" s="55">
        <v>1000</v>
      </c>
      <c r="FK21226" s="55" t="s">
        <v>1249</v>
      </c>
      <c r="FL21226" s="55">
        <v>0.9</v>
      </c>
    </row>
    <row r="21227" ht="14.25" customHeight="1" outlineLevel="1" spans="162:168">
      <c r="FF21227" s="55">
        <v>21220</v>
      </c>
      <c r="FG21227" s="55" t="s">
        <v>1250</v>
      </c>
      <c r="FH21227" s="55" t="s">
        <v>1708</v>
      </c>
      <c r="FI21227" s="55">
        <v>15</v>
      </c>
      <c r="FJ21227" s="55">
        <v>2500</v>
      </c>
      <c r="FK21227" s="55" t="s">
        <v>1249</v>
      </c>
      <c r="FL21227" s="55">
        <v>0.85</v>
      </c>
    </row>
    <row r="21228" ht="14.25" customHeight="1" outlineLevel="1" spans="162:168">
      <c r="FF21228" s="55">
        <v>21221</v>
      </c>
      <c r="FG21228" s="55" t="s">
        <v>1250</v>
      </c>
      <c r="FH21228" s="55" t="s">
        <v>1708</v>
      </c>
      <c r="FI21228" s="55">
        <v>15</v>
      </c>
      <c r="FJ21228" s="55">
        <v>5000</v>
      </c>
      <c r="FK21228" s="55" t="s">
        <v>1249</v>
      </c>
      <c r="FL21228" s="55">
        <v>0.7</v>
      </c>
    </row>
    <row r="21229" ht="14.25" customHeight="1" outlineLevel="1" spans="162:168">
      <c r="FF21229" s="55">
        <v>21222</v>
      </c>
      <c r="FG21229" s="55" t="s">
        <v>1250</v>
      </c>
      <c r="FH21229" s="55" t="s">
        <v>1708</v>
      </c>
      <c r="FI21229" s="55">
        <v>15</v>
      </c>
      <c r="FJ21229" s="55">
        <v>10000</v>
      </c>
      <c r="FK21229" s="55" t="s">
        <v>1249</v>
      </c>
      <c r="FL21229" s="55">
        <v>0.6</v>
      </c>
    </row>
    <row r="21230" ht="14.25" customHeight="1" outlineLevel="1" spans="162:168">
      <c r="FF21230" s="55">
        <v>21223</v>
      </c>
      <c r="FG21230" s="55" t="s">
        <v>1250</v>
      </c>
      <c r="FH21230" s="55" t="s">
        <v>1708</v>
      </c>
      <c r="FI21230" s="55">
        <v>15</v>
      </c>
      <c r="FJ21230" s="55">
        <v>25000</v>
      </c>
      <c r="FK21230" s="55" t="s">
        <v>1249</v>
      </c>
      <c r="FL21230" s="55">
        <v>0.6</v>
      </c>
    </row>
    <row r="21231" ht="14.25" customHeight="1" outlineLevel="1" spans="162:168">
      <c r="FF21231" s="55">
        <v>21224</v>
      </c>
      <c r="FG21231" s="55" t="s">
        <v>1250</v>
      </c>
      <c r="FH21231" s="55" t="s">
        <v>1708</v>
      </c>
      <c r="FI21231" s="55">
        <v>15</v>
      </c>
      <c r="FJ21231" s="55">
        <v>50000</v>
      </c>
      <c r="FK21231" s="55" t="s">
        <v>1249</v>
      </c>
      <c r="FL21231" s="55">
        <v>0.6</v>
      </c>
    </row>
    <row r="21232" ht="14.25" customHeight="1" outlineLevel="1" spans="162:168">
      <c r="FF21232" s="55">
        <v>21225</v>
      </c>
      <c r="FG21232" s="55" t="s">
        <v>1250</v>
      </c>
      <c r="FH21232" s="55" t="s">
        <v>1708</v>
      </c>
      <c r="FI21232" s="55">
        <v>15</v>
      </c>
      <c r="FJ21232" s="55">
        <v>80000</v>
      </c>
      <c r="FK21232" s="55" t="s">
        <v>1249</v>
      </c>
      <c r="FL21232" s="55">
        <v>0.6</v>
      </c>
    </row>
    <row r="21233" ht="14.25" customHeight="1" outlineLevel="1" spans="162:168">
      <c r="FF21233" s="55">
        <v>21226</v>
      </c>
      <c r="FG21233" s="55" t="s">
        <v>1250</v>
      </c>
      <c r="FH21233" s="55" t="s">
        <v>1708</v>
      </c>
      <c r="FI21233" s="55">
        <v>15</v>
      </c>
      <c r="FJ21233" s="55">
        <v>130000</v>
      </c>
      <c r="FK21233" s="55" t="s">
        <v>1249</v>
      </c>
      <c r="FL21233" s="55">
        <v>0.6</v>
      </c>
    </row>
    <row r="21234" ht="14.25" customHeight="1" outlineLevel="1" spans="162:168">
      <c r="FF21234" s="55">
        <v>21227</v>
      </c>
      <c r="FG21234" s="55" t="s">
        <v>1250</v>
      </c>
      <c r="FH21234" s="55" t="s">
        <v>1708</v>
      </c>
      <c r="FI21234" s="55">
        <v>15</v>
      </c>
      <c r="FJ21234" s="55">
        <v>260000</v>
      </c>
      <c r="FK21234" s="55" t="s">
        <v>1249</v>
      </c>
      <c r="FL21234" s="55">
        <v>0.5</v>
      </c>
    </row>
    <row r="21235" ht="14.25" customHeight="1" outlineLevel="1" spans="162:168">
      <c r="FF21235" s="55">
        <v>21228</v>
      </c>
      <c r="FG21235" s="55" t="s">
        <v>1250</v>
      </c>
      <c r="FH21235" s="55" t="s">
        <v>1708</v>
      </c>
      <c r="FI21235" s="55">
        <v>15</v>
      </c>
      <c r="FJ21235" s="55">
        <v>400000</v>
      </c>
      <c r="FK21235" s="55" t="s">
        <v>1249</v>
      </c>
      <c r="FL21235" s="55">
        <v>0.5</v>
      </c>
    </row>
    <row r="21236" ht="14.25" customHeight="1" outlineLevel="1" spans="162:168">
      <c r="FF21236" s="55">
        <v>21229</v>
      </c>
      <c r="FG21236" s="55" t="s">
        <v>1250</v>
      </c>
      <c r="FH21236" s="55" t="s">
        <v>1708</v>
      </c>
      <c r="FI21236" s="55">
        <v>15</v>
      </c>
      <c r="FJ21236" s="55">
        <v>530000</v>
      </c>
      <c r="FK21236" s="55" t="s">
        <v>1249</v>
      </c>
      <c r="FL21236" s="55">
        <v>0.5</v>
      </c>
    </row>
    <row r="21237" ht="14.25" customHeight="1" outlineLevel="1" spans="162:168">
      <c r="FF21237" s="55">
        <v>21230</v>
      </c>
      <c r="FG21237" s="55" t="s">
        <v>1250</v>
      </c>
      <c r="FH21237" s="55" t="s">
        <v>1708</v>
      </c>
      <c r="FI21237" s="55">
        <v>15</v>
      </c>
      <c r="FJ21237" s="55">
        <v>540000</v>
      </c>
      <c r="FK21237" s="55" t="s">
        <v>1249</v>
      </c>
      <c r="FL21237" s="55">
        <v>0.5</v>
      </c>
    </row>
    <row r="21238" ht="14.25" customHeight="1" outlineLevel="1" spans="162:168">
      <c r="FF21238" s="55">
        <v>21231</v>
      </c>
      <c r="FG21238" s="55" t="s">
        <v>1250</v>
      </c>
      <c r="FH21238" s="55" t="s">
        <v>1708</v>
      </c>
      <c r="FI21238" s="55">
        <v>16</v>
      </c>
      <c r="FJ21238" s="55">
        <v>0</v>
      </c>
      <c r="FK21238" s="55" t="s">
        <v>1249</v>
      </c>
      <c r="FL21238" s="55">
        <v>1</v>
      </c>
    </row>
    <row r="21239" ht="14.25" customHeight="1" outlineLevel="1" spans="162:168">
      <c r="FF21239" s="55">
        <v>21232</v>
      </c>
      <c r="FG21239" s="55" t="s">
        <v>1250</v>
      </c>
      <c r="FH21239" s="55" t="s">
        <v>1708</v>
      </c>
      <c r="FI21239" s="55">
        <v>16</v>
      </c>
      <c r="FJ21239" s="55">
        <v>1000</v>
      </c>
      <c r="FK21239" s="55" t="s">
        <v>1249</v>
      </c>
      <c r="FL21239" s="55">
        <v>0.9</v>
      </c>
    </row>
    <row r="21240" ht="14.25" customHeight="1" outlineLevel="1" spans="162:168">
      <c r="FF21240" s="55">
        <v>21233</v>
      </c>
      <c r="FG21240" s="55" t="s">
        <v>1250</v>
      </c>
      <c r="FH21240" s="55" t="s">
        <v>1708</v>
      </c>
      <c r="FI21240" s="55">
        <v>16</v>
      </c>
      <c r="FJ21240" s="55">
        <v>2500</v>
      </c>
      <c r="FK21240" s="55" t="s">
        <v>1249</v>
      </c>
      <c r="FL21240" s="55">
        <v>0.85</v>
      </c>
    </row>
    <row r="21241" ht="14.25" customHeight="1" outlineLevel="1" spans="162:168">
      <c r="FF21241" s="55">
        <v>21234</v>
      </c>
      <c r="FG21241" s="55" t="s">
        <v>1250</v>
      </c>
      <c r="FH21241" s="55" t="s">
        <v>1708</v>
      </c>
      <c r="FI21241" s="55">
        <v>16</v>
      </c>
      <c r="FJ21241" s="55">
        <v>5000</v>
      </c>
      <c r="FK21241" s="55" t="s">
        <v>1249</v>
      </c>
      <c r="FL21241" s="55">
        <v>0.7</v>
      </c>
    </row>
    <row r="21242" ht="14.25" customHeight="1" outlineLevel="1" spans="162:168">
      <c r="FF21242" s="55">
        <v>21235</v>
      </c>
      <c r="FG21242" s="55" t="s">
        <v>1250</v>
      </c>
      <c r="FH21242" s="55" t="s">
        <v>1708</v>
      </c>
      <c r="FI21242" s="55">
        <v>16</v>
      </c>
      <c r="FJ21242" s="55">
        <v>10000</v>
      </c>
      <c r="FK21242" s="55" t="s">
        <v>1249</v>
      </c>
      <c r="FL21242" s="55">
        <v>0.6</v>
      </c>
    </row>
    <row r="21243" ht="14.25" customHeight="1" outlineLevel="1" spans="162:168">
      <c r="FF21243" s="55">
        <v>21236</v>
      </c>
      <c r="FG21243" s="55" t="s">
        <v>1250</v>
      </c>
      <c r="FH21243" s="55" t="s">
        <v>1708</v>
      </c>
      <c r="FI21243" s="55">
        <v>16</v>
      </c>
      <c r="FJ21243" s="55">
        <v>25000</v>
      </c>
      <c r="FK21243" s="55" t="s">
        <v>1249</v>
      </c>
      <c r="FL21243" s="55">
        <v>0.6</v>
      </c>
    </row>
    <row r="21244" ht="14.25" customHeight="1" outlineLevel="1" spans="162:168">
      <c r="FF21244" s="55">
        <v>21237</v>
      </c>
      <c r="FG21244" s="55" t="s">
        <v>1250</v>
      </c>
      <c r="FH21244" s="55" t="s">
        <v>1708</v>
      </c>
      <c r="FI21244" s="55">
        <v>16</v>
      </c>
      <c r="FJ21244" s="55">
        <v>50000</v>
      </c>
      <c r="FK21244" s="55" t="s">
        <v>1249</v>
      </c>
      <c r="FL21244" s="55">
        <v>0.6</v>
      </c>
    </row>
    <row r="21245" ht="14.25" customHeight="1" outlineLevel="1" spans="162:168">
      <c r="FF21245" s="55">
        <v>21238</v>
      </c>
      <c r="FG21245" s="55" t="s">
        <v>1250</v>
      </c>
      <c r="FH21245" s="55" t="s">
        <v>1708</v>
      </c>
      <c r="FI21245" s="55">
        <v>16</v>
      </c>
      <c r="FJ21245" s="55">
        <v>80000</v>
      </c>
      <c r="FK21245" s="55" t="s">
        <v>1249</v>
      </c>
      <c r="FL21245" s="55">
        <v>0.6</v>
      </c>
    </row>
    <row r="21246" ht="14.25" customHeight="1" outlineLevel="1" spans="162:168">
      <c r="FF21246" s="55">
        <v>21239</v>
      </c>
      <c r="FG21246" s="55" t="s">
        <v>1250</v>
      </c>
      <c r="FH21246" s="55" t="s">
        <v>1708</v>
      </c>
      <c r="FI21246" s="55">
        <v>16</v>
      </c>
      <c r="FJ21246" s="55">
        <v>130000</v>
      </c>
      <c r="FK21246" s="55" t="s">
        <v>1249</v>
      </c>
      <c r="FL21246" s="55">
        <v>0.6</v>
      </c>
    </row>
    <row r="21247" ht="14.25" customHeight="1" outlineLevel="1" spans="162:168">
      <c r="FF21247" s="55">
        <v>21240</v>
      </c>
      <c r="FG21247" s="55" t="s">
        <v>1250</v>
      </c>
      <c r="FH21247" s="55" t="s">
        <v>1708</v>
      </c>
      <c r="FI21247" s="55">
        <v>16</v>
      </c>
      <c r="FJ21247" s="55">
        <v>260000</v>
      </c>
      <c r="FK21247" s="55" t="s">
        <v>1249</v>
      </c>
      <c r="FL21247" s="55">
        <v>0.5</v>
      </c>
    </row>
    <row r="21248" ht="14.25" customHeight="1" outlineLevel="1" spans="162:168">
      <c r="FF21248" s="55">
        <v>21241</v>
      </c>
      <c r="FG21248" s="55" t="s">
        <v>1250</v>
      </c>
      <c r="FH21248" s="55" t="s">
        <v>1708</v>
      </c>
      <c r="FI21248" s="55">
        <v>16</v>
      </c>
      <c r="FJ21248" s="55">
        <v>400000</v>
      </c>
      <c r="FK21248" s="55" t="s">
        <v>1249</v>
      </c>
      <c r="FL21248" s="55">
        <v>0.5</v>
      </c>
    </row>
    <row r="21249" ht="14.25" customHeight="1" outlineLevel="1" spans="162:168">
      <c r="FF21249" s="55">
        <v>21242</v>
      </c>
      <c r="FG21249" s="55" t="s">
        <v>1250</v>
      </c>
      <c r="FH21249" s="55" t="s">
        <v>1708</v>
      </c>
      <c r="FI21249" s="55">
        <v>16</v>
      </c>
      <c r="FJ21249" s="55">
        <v>530000</v>
      </c>
      <c r="FK21249" s="55" t="s">
        <v>1249</v>
      </c>
      <c r="FL21249" s="55">
        <v>0.5</v>
      </c>
    </row>
    <row r="21250" ht="14.25" customHeight="1" outlineLevel="1" spans="162:168">
      <c r="FF21250" s="55">
        <v>21243</v>
      </c>
      <c r="FG21250" s="55" t="s">
        <v>1250</v>
      </c>
      <c r="FH21250" s="55" t="s">
        <v>1708</v>
      </c>
      <c r="FI21250" s="55">
        <v>16</v>
      </c>
      <c r="FJ21250" s="55">
        <v>540000</v>
      </c>
      <c r="FK21250" s="55" t="s">
        <v>1249</v>
      </c>
      <c r="FL21250" s="55">
        <v>0.5</v>
      </c>
    </row>
    <row r="21251" ht="14.25" customHeight="1" outlineLevel="1" spans="162:168">
      <c r="FF21251" s="55">
        <v>21244</v>
      </c>
      <c r="FG21251" s="55" t="s">
        <v>1250</v>
      </c>
      <c r="FH21251" s="55" t="s">
        <v>1708</v>
      </c>
      <c r="FI21251" s="55">
        <v>17</v>
      </c>
      <c r="FJ21251" s="55">
        <v>0</v>
      </c>
      <c r="FK21251" s="55" t="s">
        <v>1249</v>
      </c>
      <c r="FL21251" s="55">
        <v>1</v>
      </c>
    </row>
    <row r="21252" ht="14.25" customHeight="1" outlineLevel="1" spans="162:168">
      <c r="FF21252" s="55">
        <v>21245</v>
      </c>
      <c r="FG21252" s="55" t="s">
        <v>1250</v>
      </c>
      <c r="FH21252" s="55" t="s">
        <v>1708</v>
      </c>
      <c r="FI21252" s="55">
        <v>17</v>
      </c>
      <c r="FJ21252" s="55">
        <v>1000</v>
      </c>
      <c r="FK21252" s="55" t="s">
        <v>1249</v>
      </c>
      <c r="FL21252" s="55">
        <v>0.9</v>
      </c>
    </row>
    <row r="21253" ht="14.25" customHeight="1" outlineLevel="1" spans="162:168">
      <c r="FF21253" s="55">
        <v>21246</v>
      </c>
      <c r="FG21253" s="55" t="s">
        <v>1250</v>
      </c>
      <c r="FH21253" s="55" t="s">
        <v>1708</v>
      </c>
      <c r="FI21253" s="55">
        <v>17</v>
      </c>
      <c r="FJ21253" s="55">
        <v>2500</v>
      </c>
      <c r="FK21253" s="55" t="s">
        <v>1249</v>
      </c>
      <c r="FL21253" s="55">
        <v>0.85</v>
      </c>
    </row>
    <row r="21254" ht="14.25" customHeight="1" outlineLevel="1" spans="162:168">
      <c r="FF21254" s="55">
        <v>21247</v>
      </c>
      <c r="FG21254" s="55" t="s">
        <v>1250</v>
      </c>
      <c r="FH21254" s="55" t="s">
        <v>1708</v>
      </c>
      <c r="FI21254" s="55">
        <v>17</v>
      </c>
      <c r="FJ21254" s="55">
        <v>5000</v>
      </c>
      <c r="FK21254" s="55" t="s">
        <v>1249</v>
      </c>
      <c r="FL21254" s="55">
        <v>0.7</v>
      </c>
    </row>
    <row r="21255" ht="14.25" customHeight="1" outlineLevel="1" spans="162:168">
      <c r="FF21255" s="55">
        <v>21248</v>
      </c>
      <c r="FG21255" s="55" t="s">
        <v>1250</v>
      </c>
      <c r="FH21255" s="55" t="s">
        <v>1708</v>
      </c>
      <c r="FI21255" s="55">
        <v>17</v>
      </c>
      <c r="FJ21255" s="55">
        <v>10000</v>
      </c>
      <c r="FK21255" s="55" t="s">
        <v>1249</v>
      </c>
      <c r="FL21255" s="55">
        <v>0.6</v>
      </c>
    </row>
    <row r="21256" ht="14.25" customHeight="1" outlineLevel="1" spans="162:168">
      <c r="FF21256" s="55">
        <v>21249</v>
      </c>
      <c r="FG21256" s="55" t="s">
        <v>1250</v>
      </c>
      <c r="FH21256" s="55" t="s">
        <v>1708</v>
      </c>
      <c r="FI21256" s="55">
        <v>17</v>
      </c>
      <c r="FJ21256" s="55">
        <v>25000</v>
      </c>
      <c r="FK21256" s="55" t="s">
        <v>1249</v>
      </c>
      <c r="FL21256" s="55">
        <v>0.6</v>
      </c>
    </row>
    <row r="21257" ht="14.25" customHeight="1" outlineLevel="1" spans="162:168">
      <c r="FF21257" s="55">
        <v>21250</v>
      </c>
      <c r="FG21257" s="55" t="s">
        <v>1250</v>
      </c>
      <c r="FH21257" s="55" t="s">
        <v>1708</v>
      </c>
      <c r="FI21257" s="55">
        <v>17</v>
      </c>
      <c r="FJ21257" s="55">
        <v>50000</v>
      </c>
      <c r="FK21257" s="55" t="s">
        <v>1249</v>
      </c>
      <c r="FL21257" s="55">
        <v>0.6</v>
      </c>
    </row>
    <row r="21258" ht="14.25" customHeight="1" outlineLevel="1" spans="162:168">
      <c r="FF21258" s="55">
        <v>21251</v>
      </c>
      <c r="FG21258" s="55" t="s">
        <v>1250</v>
      </c>
      <c r="FH21258" s="55" t="s">
        <v>1708</v>
      </c>
      <c r="FI21258" s="55">
        <v>17</v>
      </c>
      <c r="FJ21258" s="55">
        <v>80000</v>
      </c>
      <c r="FK21258" s="55" t="s">
        <v>1249</v>
      </c>
      <c r="FL21258" s="55">
        <v>0.6</v>
      </c>
    </row>
    <row r="21259" ht="14.25" customHeight="1" outlineLevel="1" spans="162:168">
      <c r="FF21259" s="55">
        <v>21252</v>
      </c>
      <c r="FG21259" s="55" t="s">
        <v>1250</v>
      </c>
      <c r="FH21259" s="55" t="s">
        <v>1708</v>
      </c>
      <c r="FI21259" s="55">
        <v>17</v>
      </c>
      <c r="FJ21259" s="55">
        <v>130000</v>
      </c>
      <c r="FK21259" s="55" t="s">
        <v>1249</v>
      </c>
      <c r="FL21259" s="55">
        <v>0.6</v>
      </c>
    </row>
    <row r="21260" ht="14.25" customHeight="1" outlineLevel="1" spans="162:168">
      <c r="FF21260" s="55">
        <v>21253</v>
      </c>
      <c r="FG21260" s="55" t="s">
        <v>1250</v>
      </c>
      <c r="FH21260" s="55" t="s">
        <v>1708</v>
      </c>
      <c r="FI21260" s="55">
        <v>17</v>
      </c>
      <c r="FJ21260" s="55">
        <v>260000</v>
      </c>
      <c r="FK21260" s="55" t="s">
        <v>1249</v>
      </c>
      <c r="FL21260" s="55">
        <v>0.5</v>
      </c>
    </row>
    <row r="21261" ht="14.25" customHeight="1" outlineLevel="1" spans="162:168">
      <c r="FF21261" s="55">
        <v>21254</v>
      </c>
      <c r="FG21261" s="55" t="s">
        <v>1250</v>
      </c>
      <c r="FH21261" s="55" t="s">
        <v>1708</v>
      </c>
      <c r="FI21261" s="55">
        <v>17</v>
      </c>
      <c r="FJ21261" s="55">
        <v>400000</v>
      </c>
      <c r="FK21261" s="55" t="s">
        <v>1249</v>
      </c>
      <c r="FL21261" s="55">
        <v>0.5</v>
      </c>
    </row>
    <row r="21262" ht="14.25" customHeight="1" outlineLevel="1" spans="162:168">
      <c r="FF21262" s="55">
        <v>21255</v>
      </c>
      <c r="FG21262" s="55" t="s">
        <v>1250</v>
      </c>
      <c r="FH21262" s="55" t="s">
        <v>1708</v>
      </c>
      <c r="FI21262" s="55">
        <v>17</v>
      </c>
      <c r="FJ21262" s="55">
        <v>530000</v>
      </c>
      <c r="FK21262" s="55" t="s">
        <v>1249</v>
      </c>
      <c r="FL21262" s="55">
        <v>0.5</v>
      </c>
    </row>
    <row r="21263" ht="14.25" customHeight="1" outlineLevel="1" spans="162:168">
      <c r="FF21263" s="55">
        <v>21256</v>
      </c>
      <c r="FG21263" s="55" t="s">
        <v>1250</v>
      </c>
      <c r="FH21263" s="55" t="s">
        <v>1708</v>
      </c>
      <c r="FI21263" s="55">
        <v>17</v>
      </c>
      <c r="FJ21263" s="55">
        <v>540000</v>
      </c>
      <c r="FK21263" s="55" t="s">
        <v>1249</v>
      </c>
      <c r="FL21263" s="55">
        <v>0.5</v>
      </c>
    </row>
    <row r="21264" ht="14.25" customHeight="1" outlineLevel="1" spans="162:168">
      <c r="FF21264" s="55">
        <v>21257</v>
      </c>
      <c r="FG21264" s="55" t="s">
        <v>1250</v>
      </c>
      <c r="FH21264" s="55" t="s">
        <v>1708</v>
      </c>
      <c r="FI21264" s="55">
        <v>18</v>
      </c>
      <c r="FJ21264" s="55">
        <v>0</v>
      </c>
      <c r="FK21264" s="55" t="s">
        <v>1249</v>
      </c>
      <c r="FL21264" s="55">
        <v>1</v>
      </c>
    </row>
    <row r="21265" ht="14.25" customHeight="1" outlineLevel="1" spans="162:168">
      <c r="FF21265" s="55">
        <v>21258</v>
      </c>
      <c r="FG21265" s="55" t="s">
        <v>1250</v>
      </c>
      <c r="FH21265" s="55" t="s">
        <v>1708</v>
      </c>
      <c r="FI21265" s="55">
        <v>18</v>
      </c>
      <c r="FJ21265" s="55">
        <v>1000</v>
      </c>
      <c r="FK21265" s="55" t="s">
        <v>1249</v>
      </c>
      <c r="FL21265" s="55">
        <v>0.9</v>
      </c>
    </row>
    <row r="21266" ht="14.25" customHeight="1" outlineLevel="1" spans="162:168">
      <c r="FF21266" s="55">
        <v>21259</v>
      </c>
      <c r="FG21266" s="55" t="s">
        <v>1250</v>
      </c>
      <c r="FH21266" s="55" t="s">
        <v>1708</v>
      </c>
      <c r="FI21266" s="55">
        <v>18</v>
      </c>
      <c r="FJ21266" s="55">
        <v>2500</v>
      </c>
      <c r="FK21266" s="55" t="s">
        <v>1249</v>
      </c>
      <c r="FL21266" s="55">
        <v>0.85</v>
      </c>
    </row>
    <row r="21267" ht="14.25" customHeight="1" outlineLevel="1" spans="162:168">
      <c r="FF21267" s="55">
        <v>21260</v>
      </c>
      <c r="FG21267" s="55" t="s">
        <v>1250</v>
      </c>
      <c r="FH21267" s="55" t="s">
        <v>1708</v>
      </c>
      <c r="FI21267" s="55">
        <v>18</v>
      </c>
      <c r="FJ21267" s="55">
        <v>5000</v>
      </c>
      <c r="FK21267" s="55" t="s">
        <v>1249</v>
      </c>
      <c r="FL21267" s="55">
        <v>0.7</v>
      </c>
    </row>
    <row r="21268" ht="14.25" customHeight="1" outlineLevel="1" spans="162:168">
      <c r="FF21268" s="55">
        <v>21261</v>
      </c>
      <c r="FG21268" s="55" t="s">
        <v>1250</v>
      </c>
      <c r="FH21268" s="55" t="s">
        <v>1708</v>
      </c>
      <c r="FI21268" s="55">
        <v>18</v>
      </c>
      <c r="FJ21268" s="55">
        <v>10000</v>
      </c>
      <c r="FK21268" s="55" t="s">
        <v>1249</v>
      </c>
      <c r="FL21268" s="55">
        <v>0.6</v>
      </c>
    </row>
    <row r="21269" ht="14.25" customHeight="1" outlineLevel="1" spans="162:168">
      <c r="FF21269" s="55">
        <v>21262</v>
      </c>
      <c r="FG21269" s="55" t="s">
        <v>1250</v>
      </c>
      <c r="FH21269" s="55" t="s">
        <v>1708</v>
      </c>
      <c r="FI21269" s="55">
        <v>18</v>
      </c>
      <c r="FJ21269" s="55">
        <v>25000</v>
      </c>
      <c r="FK21269" s="55" t="s">
        <v>1249</v>
      </c>
      <c r="FL21269" s="55">
        <v>0.6</v>
      </c>
    </row>
    <row r="21270" ht="14.25" customHeight="1" outlineLevel="1" spans="162:168">
      <c r="FF21270" s="55">
        <v>21263</v>
      </c>
      <c r="FG21270" s="55" t="s">
        <v>1250</v>
      </c>
      <c r="FH21270" s="55" t="s">
        <v>1708</v>
      </c>
      <c r="FI21270" s="55">
        <v>18</v>
      </c>
      <c r="FJ21270" s="55">
        <v>50000</v>
      </c>
      <c r="FK21270" s="55" t="s">
        <v>1249</v>
      </c>
      <c r="FL21270" s="55">
        <v>0.6</v>
      </c>
    </row>
    <row r="21271" ht="14.25" customHeight="1" outlineLevel="1" spans="162:168">
      <c r="FF21271" s="55">
        <v>21264</v>
      </c>
      <c r="FG21271" s="55" t="s">
        <v>1250</v>
      </c>
      <c r="FH21271" s="55" t="s">
        <v>1708</v>
      </c>
      <c r="FI21271" s="55">
        <v>18</v>
      </c>
      <c r="FJ21271" s="55">
        <v>80000</v>
      </c>
      <c r="FK21271" s="55" t="s">
        <v>1249</v>
      </c>
      <c r="FL21271" s="55">
        <v>0.6</v>
      </c>
    </row>
    <row r="21272" ht="14.25" customHeight="1" outlineLevel="1" spans="162:168">
      <c r="FF21272" s="55">
        <v>21265</v>
      </c>
      <c r="FG21272" s="55" t="s">
        <v>1250</v>
      </c>
      <c r="FH21272" s="55" t="s">
        <v>1708</v>
      </c>
      <c r="FI21272" s="55">
        <v>18</v>
      </c>
      <c r="FJ21272" s="55">
        <v>130000</v>
      </c>
      <c r="FK21272" s="55" t="s">
        <v>1249</v>
      </c>
      <c r="FL21272" s="55">
        <v>0.6</v>
      </c>
    </row>
    <row r="21273" ht="14.25" customHeight="1" outlineLevel="1" spans="162:168">
      <c r="FF21273" s="55">
        <v>21266</v>
      </c>
      <c r="FG21273" s="55" t="s">
        <v>1250</v>
      </c>
      <c r="FH21273" s="55" t="s">
        <v>1708</v>
      </c>
      <c r="FI21273" s="55">
        <v>18</v>
      </c>
      <c r="FJ21273" s="55">
        <v>260000</v>
      </c>
      <c r="FK21273" s="55" t="s">
        <v>1249</v>
      </c>
      <c r="FL21273" s="55">
        <v>0.5</v>
      </c>
    </row>
    <row r="21274" ht="14.25" customHeight="1" outlineLevel="1" spans="162:168">
      <c r="FF21274" s="55">
        <v>21267</v>
      </c>
      <c r="FG21274" s="55" t="s">
        <v>1250</v>
      </c>
      <c r="FH21274" s="55" t="s">
        <v>1708</v>
      </c>
      <c r="FI21274" s="55">
        <v>18</v>
      </c>
      <c r="FJ21274" s="55">
        <v>400000</v>
      </c>
      <c r="FK21274" s="55" t="s">
        <v>1249</v>
      </c>
      <c r="FL21274" s="55">
        <v>0.5</v>
      </c>
    </row>
    <row r="21275" ht="14.25" customHeight="1" outlineLevel="1" spans="162:168">
      <c r="FF21275" s="55">
        <v>21268</v>
      </c>
      <c r="FG21275" s="55" t="s">
        <v>1250</v>
      </c>
      <c r="FH21275" s="55" t="s">
        <v>1708</v>
      </c>
      <c r="FI21275" s="55">
        <v>18</v>
      </c>
      <c r="FJ21275" s="55">
        <v>530000</v>
      </c>
      <c r="FK21275" s="55" t="s">
        <v>1249</v>
      </c>
      <c r="FL21275" s="55">
        <v>0.5</v>
      </c>
    </row>
    <row r="21276" ht="14.25" customHeight="1" outlineLevel="1" spans="162:168">
      <c r="FF21276" s="55">
        <v>21269</v>
      </c>
      <c r="FG21276" s="55" t="s">
        <v>1250</v>
      </c>
      <c r="FH21276" s="55" t="s">
        <v>1708</v>
      </c>
      <c r="FI21276" s="55">
        <v>18</v>
      </c>
      <c r="FJ21276" s="55">
        <v>540000</v>
      </c>
      <c r="FK21276" s="55" t="s">
        <v>1249</v>
      </c>
      <c r="FL21276" s="55">
        <v>0.5</v>
      </c>
    </row>
    <row r="21277" ht="14.25" customHeight="1" outlineLevel="1" spans="162:168">
      <c r="FF21277" s="55">
        <v>21270</v>
      </c>
      <c r="FG21277" s="55" t="s">
        <v>1250</v>
      </c>
      <c r="FH21277" s="55" t="s">
        <v>1708</v>
      </c>
      <c r="FI21277" s="55">
        <v>19</v>
      </c>
      <c r="FJ21277" s="55">
        <v>0</v>
      </c>
      <c r="FK21277" s="55" t="s">
        <v>1249</v>
      </c>
      <c r="FL21277" s="55">
        <v>1</v>
      </c>
    </row>
    <row r="21278" ht="14.25" customHeight="1" outlineLevel="1" spans="162:168">
      <c r="FF21278" s="55">
        <v>21271</v>
      </c>
      <c r="FG21278" s="55" t="s">
        <v>1250</v>
      </c>
      <c r="FH21278" s="55" t="s">
        <v>1708</v>
      </c>
      <c r="FI21278" s="55">
        <v>19</v>
      </c>
      <c r="FJ21278" s="55">
        <v>1000</v>
      </c>
      <c r="FK21278" s="55" t="s">
        <v>1249</v>
      </c>
      <c r="FL21278" s="55">
        <v>0.9</v>
      </c>
    </row>
    <row r="21279" ht="14.25" customHeight="1" outlineLevel="1" spans="162:168">
      <c r="FF21279" s="55">
        <v>21272</v>
      </c>
      <c r="FG21279" s="55" t="s">
        <v>1250</v>
      </c>
      <c r="FH21279" s="55" t="s">
        <v>1708</v>
      </c>
      <c r="FI21279" s="55">
        <v>19</v>
      </c>
      <c r="FJ21279" s="55">
        <v>2500</v>
      </c>
      <c r="FK21279" s="55" t="s">
        <v>1249</v>
      </c>
      <c r="FL21279" s="55">
        <v>0.85</v>
      </c>
    </row>
    <row r="21280" ht="14.25" customHeight="1" outlineLevel="1" spans="162:168">
      <c r="FF21280" s="55">
        <v>21273</v>
      </c>
      <c r="FG21280" s="55" t="s">
        <v>1250</v>
      </c>
      <c r="FH21280" s="55" t="s">
        <v>1708</v>
      </c>
      <c r="FI21280" s="55">
        <v>19</v>
      </c>
      <c r="FJ21280" s="55">
        <v>5000</v>
      </c>
      <c r="FK21280" s="55" t="s">
        <v>1249</v>
      </c>
      <c r="FL21280" s="55">
        <v>0.7</v>
      </c>
    </row>
    <row r="21281" ht="14.25" customHeight="1" outlineLevel="1" spans="162:168">
      <c r="FF21281" s="55">
        <v>21274</v>
      </c>
      <c r="FG21281" s="55" t="s">
        <v>1250</v>
      </c>
      <c r="FH21281" s="55" t="s">
        <v>1708</v>
      </c>
      <c r="FI21281" s="55">
        <v>19</v>
      </c>
      <c r="FJ21281" s="55">
        <v>10000</v>
      </c>
      <c r="FK21281" s="55" t="s">
        <v>1249</v>
      </c>
      <c r="FL21281" s="55">
        <v>0.6</v>
      </c>
    </row>
    <row r="21282" ht="14.25" customHeight="1" outlineLevel="1" spans="162:168">
      <c r="FF21282" s="55">
        <v>21275</v>
      </c>
      <c r="FG21282" s="55" t="s">
        <v>1250</v>
      </c>
      <c r="FH21282" s="55" t="s">
        <v>1708</v>
      </c>
      <c r="FI21282" s="55">
        <v>19</v>
      </c>
      <c r="FJ21282" s="55">
        <v>25000</v>
      </c>
      <c r="FK21282" s="55" t="s">
        <v>1249</v>
      </c>
      <c r="FL21282" s="55">
        <v>0.6</v>
      </c>
    </row>
    <row r="21283" ht="14.25" customHeight="1" outlineLevel="1" spans="162:168">
      <c r="FF21283" s="55">
        <v>21276</v>
      </c>
      <c r="FG21283" s="55" t="s">
        <v>1250</v>
      </c>
      <c r="FH21283" s="55" t="s">
        <v>1708</v>
      </c>
      <c r="FI21283" s="55">
        <v>19</v>
      </c>
      <c r="FJ21283" s="55">
        <v>50000</v>
      </c>
      <c r="FK21283" s="55" t="s">
        <v>1249</v>
      </c>
      <c r="FL21283" s="55">
        <v>0.6</v>
      </c>
    </row>
    <row r="21284" ht="14.25" customHeight="1" outlineLevel="1" spans="162:168">
      <c r="FF21284" s="55">
        <v>21277</v>
      </c>
      <c r="FG21284" s="55" t="s">
        <v>1250</v>
      </c>
      <c r="FH21284" s="55" t="s">
        <v>1708</v>
      </c>
      <c r="FI21284" s="55">
        <v>19</v>
      </c>
      <c r="FJ21284" s="55">
        <v>80000</v>
      </c>
      <c r="FK21284" s="55" t="s">
        <v>1249</v>
      </c>
      <c r="FL21284" s="55">
        <v>0.6</v>
      </c>
    </row>
    <row r="21285" ht="14.25" customHeight="1" outlineLevel="1" spans="162:168">
      <c r="FF21285" s="55">
        <v>21278</v>
      </c>
      <c r="FG21285" s="55" t="s">
        <v>1250</v>
      </c>
      <c r="FH21285" s="55" t="s">
        <v>1708</v>
      </c>
      <c r="FI21285" s="55">
        <v>19</v>
      </c>
      <c r="FJ21285" s="55">
        <v>130000</v>
      </c>
      <c r="FK21285" s="55" t="s">
        <v>1249</v>
      </c>
      <c r="FL21285" s="55">
        <v>0.6</v>
      </c>
    </row>
    <row r="21286" ht="14.25" customHeight="1" outlineLevel="1" spans="162:168">
      <c r="FF21286" s="55">
        <v>21279</v>
      </c>
      <c r="FG21286" s="55" t="s">
        <v>1250</v>
      </c>
      <c r="FH21286" s="55" t="s">
        <v>1708</v>
      </c>
      <c r="FI21286" s="55">
        <v>19</v>
      </c>
      <c r="FJ21286" s="55">
        <v>260000</v>
      </c>
      <c r="FK21286" s="55" t="s">
        <v>1249</v>
      </c>
      <c r="FL21286" s="55">
        <v>0.5</v>
      </c>
    </row>
    <row r="21287" ht="14.25" customHeight="1" outlineLevel="1" spans="162:168">
      <c r="FF21287" s="55">
        <v>21280</v>
      </c>
      <c r="FG21287" s="55" t="s">
        <v>1250</v>
      </c>
      <c r="FH21287" s="55" t="s">
        <v>1708</v>
      </c>
      <c r="FI21287" s="55">
        <v>19</v>
      </c>
      <c r="FJ21287" s="55">
        <v>400000</v>
      </c>
      <c r="FK21287" s="55" t="s">
        <v>1249</v>
      </c>
      <c r="FL21287" s="55">
        <v>0.5</v>
      </c>
    </row>
    <row r="21288" ht="14.25" customHeight="1" outlineLevel="1" spans="162:168">
      <c r="FF21288" s="55">
        <v>21281</v>
      </c>
      <c r="FG21288" s="55" t="s">
        <v>1250</v>
      </c>
      <c r="FH21288" s="55" t="s">
        <v>1708</v>
      </c>
      <c r="FI21288" s="55">
        <v>19</v>
      </c>
      <c r="FJ21288" s="55">
        <v>530000</v>
      </c>
      <c r="FK21288" s="55" t="s">
        <v>1249</v>
      </c>
      <c r="FL21288" s="55">
        <v>0.5</v>
      </c>
    </row>
    <row r="21289" ht="14.25" customHeight="1" outlineLevel="1" spans="162:168">
      <c r="FF21289" s="55">
        <v>21282</v>
      </c>
      <c r="FG21289" s="55" t="s">
        <v>1250</v>
      </c>
      <c r="FH21289" s="55" t="s">
        <v>1708</v>
      </c>
      <c r="FI21289" s="55">
        <v>19</v>
      </c>
      <c r="FJ21289" s="55">
        <v>540000</v>
      </c>
      <c r="FK21289" s="55" t="s">
        <v>1249</v>
      </c>
      <c r="FL21289" s="55">
        <v>0.5</v>
      </c>
    </row>
    <row r="21290" ht="14.25" customHeight="1" outlineLevel="1" spans="162:168">
      <c r="FF21290" s="55">
        <v>21283</v>
      </c>
      <c r="FG21290" s="55" t="s">
        <v>1250</v>
      </c>
      <c r="FH21290" s="55" t="s">
        <v>1708</v>
      </c>
      <c r="FI21290" s="55">
        <v>2</v>
      </c>
      <c r="FJ21290" s="55">
        <v>0</v>
      </c>
      <c r="FK21290" s="55" t="s">
        <v>1249</v>
      </c>
      <c r="FL21290" s="55">
        <v>1</v>
      </c>
    </row>
    <row r="21291" ht="14.25" customHeight="1" outlineLevel="1" spans="162:168">
      <c r="FF21291" s="55">
        <v>21284</v>
      </c>
      <c r="FG21291" s="55" t="s">
        <v>1250</v>
      </c>
      <c r="FH21291" s="55" t="s">
        <v>1708</v>
      </c>
      <c r="FI21291" s="55">
        <v>2</v>
      </c>
      <c r="FJ21291" s="55">
        <v>1000</v>
      </c>
      <c r="FK21291" s="55" t="s">
        <v>1249</v>
      </c>
      <c r="FL21291" s="55">
        <v>0.9</v>
      </c>
    </row>
    <row r="21292" ht="14.25" customHeight="1" outlineLevel="1" spans="162:168">
      <c r="FF21292" s="55">
        <v>21285</v>
      </c>
      <c r="FG21292" s="55" t="s">
        <v>1250</v>
      </c>
      <c r="FH21292" s="55" t="s">
        <v>1708</v>
      </c>
      <c r="FI21292" s="55">
        <v>2</v>
      </c>
      <c r="FJ21292" s="55">
        <v>2500</v>
      </c>
      <c r="FK21292" s="55" t="s">
        <v>1249</v>
      </c>
      <c r="FL21292" s="55">
        <v>0.85</v>
      </c>
    </row>
    <row r="21293" ht="14.25" customHeight="1" outlineLevel="1" spans="162:168">
      <c r="FF21293" s="55">
        <v>21286</v>
      </c>
      <c r="FG21293" s="55" t="s">
        <v>1250</v>
      </c>
      <c r="FH21293" s="55" t="s">
        <v>1708</v>
      </c>
      <c r="FI21293" s="55">
        <v>2</v>
      </c>
      <c r="FJ21293" s="55">
        <v>5000</v>
      </c>
      <c r="FK21293" s="55" t="s">
        <v>1249</v>
      </c>
      <c r="FL21293" s="55">
        <v>0.7</v>
      </c>
    </row>
    <row r="21294" ht="14.25" customHeight="1" outlineLevel="1" spans="162:168">
      <c r="FF21294" s="55">
        <v>21287</v>
      </c>
      <c r="FG21294" s="55" t="s">
        <v>1250</v>
      </c>
      <c r="FH21294" s="55" t="s">
        <v>1708</v>
      </c>
      <c r="FI21294" s="55">
        <v>2</v>
      </c>
      <c r="FJ21294" s="55">
        <v>10000</v>
      </c>
      <c r="FK21294" s="55" t="s">
        <v>1249</v>
      </c>
      <c r="FL21294" s="55">
        <v>0.6</v>
      </c>
    </row>
    <row r="21295" ht="14.25" customHeight="1" outlineLevel="1" spans="162:168">
      <c r="FF21295" s="55">
        <v>21288</v>
      </c>
      <c r="FG21295" s="55" t="s">
        <v>1250</v>
      </c>
      <c r="FH21295" s="55" t="s">
        <v>1708</v>
      </c>
      <c r="FI21295" s="55">
        <v>2</v>
      </c>
      <c r="FJ21295" s="55">
        <v>25000</v>
      </c>
      <c r="FK21295" s="55" t="s">
        <v>1249</v>
      </c>
      <c r="FL21295" s="55">
        <v>0.6</v>
      </c>
    </row>
    <row r="21296" ht="14.25" customHeight="1" outlineLevel="1" spans="162:168">
      <c r="FF21296" s="55">
        <v>21289</v>
      </c>
      <c r="FG21296" s="55" t="s">
        <v>1250</v>
      </c>
      <c r="FH21296" s="55" t="s">
        <v>1708</v>
      </c>
      <c r="FI21296" s="55">
        <v>2</v>
      </c>
      <c r="FJ21296" s="55">
        <v>50000</v>
      </c>
      <c r="FK21296" s="55" t="s">
        <v>1249</v>
      </c>
      <c r="FL21296" s="55">
        <v>0.6</v>
      </c>
    </row>
    <row r="21297" ht="14.25" customHeight="1" outlineLevel="1" spans="162:168">
      <c r="FF21297" s="55">
        <v>21290</v>
      </c>
      <c r="FG21297" s="55" t="s">
        <v>1250</v>
      </c>
      <c r="FH21297" s="55" t="s">
        <v>1708</v>
      </c>
      <c r="FI21297" s="55">
        <v>2</v>
      </c>
      <c r="FJ21297" s="55">
        <v>80000</v>
      </c>
      <c r="FK21297" s="55" t="s">
        <v>1249</v>
      </c>
      <c r="FL21297" s="55">
        <v>0.6</v>
      </c>
    </row>
    <row r="21298" ht="14.25" customHeight="1" outlineLevel="1" spans="162:168">
      <c r="FF21298" s="55">
        <v>21291</v>
      </c>
      <c r="FG21298" s="55" t="s">
        <v>1250</v>
      </c>
      <c r="FH21298" s="55" t="s">
        <v>1708</v>
      </c>
      <c r="FI21298" s="55">
        <v>2</v>
      </c>
      <c r="FJ21298" s="55">
        <v>130000</v>
      </c>
      <c r="FK21298" s="55" t="s">
        <v>1249</v>
      </c>
      <c r="FL21298" s="55">
        <v>0.6</v>
      </c>
    </row>
    <row r="21299" ht="14.25" customHeight="1" outlineLevel="1" spans="162:168">
      <c r="FF21299" s="55">
        <v>21292</v>
      </c>
      <c r="FG21299" s="55" t="s">
        <v>1250</v>
      </c>
      <c r="FH21299" s="55" t="s">
        <v>1708</v>
      </c>
      <c r="FI21299" s="55">
        <v>2</v>
      </c>
      <c r="FJ21299" s="55">
        <v>260000</v>
      </c>
      <c r="FK21299" s="55" t="s">
        <v>1249</v>
      </c>
      <c r="FL21299" s="55">
        <v>0.5</v>
      </c>
    </row>
    <row r="21300" ht="14.25" customHeight="1" outlineLevel="1" spans="162:168">
      <c r="FF21300" s="55">
        <v>21293</v>
      </c>
      <c r="FG21300" s="55" t="s">
        <v>1250</v>
      </c>
      <c r="FH21300" s="55" t="s">
        <v>1708</v>
      </c>
      <c r="FI21300" s="55">
        <v>2</v>
      </c>
      <c r="FJ21300" s="55">
        <v>400000</v>
      </c>
      <c r="FK21300" s="55" t="s">
        <v>1249</v>
      </c>
      <c r="FL21300" s="55">
        <v>0.5</v>
      </c>
    </row>
    <row r="21301" ht="14.25" customHeight="1" outlineLevel="1" spans="162:168">
      <c r="FF21301" s="55">
        <v>21294</v>
      </c>
      <c r="FG21301" s="55" t="s">
        <v>1250</v>
      </c>
      <c r="FH21301" s="55" t="s">
        <v>1708</v>
      </c>
      <c r="FI21301" s="55">
        <v>2</v>
      </c>
      <c r="FJ21301" s="55">
        <v>530000</v>
      </c>
      <c r="FK21301" s="55" t="s">
        <v>1249</v>
      </c>
      <c r="FL21301" s="55">
        <v>0.5</v>
      </c>
    </row>
    <row r="21302" ht="14.25" customHeight="1" outlineLevel="1" spans="162:168">
      <c r="FF21302" s="55">
        <v>21295</v>
      </c>
      <c r="FG21302" s="55" t="s">
        <v>1250</v>
      </c>
      <c r="FH21302" s="55" t="s">
        <v>1708</v>
      </c>
      <c r="FI21302" s="55">
        <v>2</v>
      </c>
      <c r="FJ21302" s="55">
        <v>540000</v>
      </c>
      <c r="FK21302" s="55" t="s">
        <v>1249</v>
      </c>
      <c r="FL21302" s="55">
        <v>0.5</v>
      </c>
    </row>
    <row r="21303" ht="14.25" customHeight="1" outlineLevel="1" spans="162:168">
      <c r="FF21303" s="55">
        <v>21296</v>
      </c>
      <c r="FG21303" s="55" t="s">
        <v>1250</v>
      </c>
      <c r="FH21303" s="55" t="s">
        <v>1708</v>
      </c>
      <c r="FI21303" s="55">
        <v>20</v>
      </c>
      <c r="FJ21303" s="55">
        <v>0</v>
      </c>
      <c r="FK21303" s="55" t="s">
        <v>1249</v>
      </c>
      <c r="FL21303" s="55">
        <v>1</v>
      </c>
    </row>
    <row r="21304" ht="14.25" customHeight="1" outlineLevel="1" spans="162:168">
      <c r="FF21304" s="55">
        <v>21297</v>
      </c>
      <c r="FG21304" s="55" t="s">
        <v>1250</v>
      </c>
      <c r="FH21304" s="55" t="s">
        <v>1708</v>
      </c>
      <c r="FI21304" s="55">
        <v>20</v>
      </c>
      <c r="FJ21304" s="55">
        <v>1000</v>
      </c>
      <c r="FK21304" s="55" t="s">
        <v>1249</v>
      </c>
      <c r="FL21304" s="55">
        <v>0.9</v>
      </c>
    </row>
    <row r="21305" ht="14.25" customHeight="1" outlineLevel="1" spans="162:168">
      <c r="FF21305" s="55">
        <v>21298</v>
      </c>
      <c r="FG21305" s="55" t="s">
        <v>1250</v>
      </c>
      <c r="FH21305" s="55" t="s">
        <v>1708</v>
      </c>
      <c r="FI21305" s="55">
        <v>20</v>
      </c>
      <c r="FJ21305" s="55">
        <v>2500</v>
      </c>
      <c r="FK21305" s="55" t="s">
        <v>1249</v>
      </c>
      <c r="FL21305" s="55">
        <v>0.85</v>
      </c>
    </row>
    <row r="21306" ht="14.25" customHeight="1" outlineLevel="1" spans="162:168">
      <c r="FF21306" s="55">
        <v>21299</v>
      </c>
      <c r="FG21306" s="55" t="s">
        <v>1250</v>
      </c>
      <c r="FH21306" s="55" t="s">
        <v>1708</v>
      </c>
      <c r="FI21306" s="55">
        <v>20</v>
      </c>
      <c r="FJ21306" s="55">
        <v>5000</v>
      </c>
      <c r="FK21306" s="55" t="s">
        <v>1249</v>
      </c>
      <c r="FL21306" s="55">
        <v>0.7</v>
      </c>
    </row>
    <row r="21307" ht="14.25" customHeight="1" outlineLevel="1" spans="162:168">
      <c r="FF21307" s="55">
        <v>21300</v>
      </c>
      <c r="FG21307" s="55" t="s">
        <v>1250</v>
      </c>
      <c r="FH21307" s="55" t="s">
        <v>1708</v>
      </c>
      <c r="FI21307" s="55">
        <v>20</v>
      </c>
      <c r="FJ21307" s="55">
        <v>10000</v>
      </c>
      <c r="FK21307" s="55" t="s">
        <v>1249</v>
      </c>
      <c r="FL21307" s="55">
        <v>0.6</v>
      </c>
    </row>
    <row r="21308" ht="14.25" customHeight="1" outlineLevel="1" spans="162:168">
      <c r="FF21308" s="55">
        <v>21301</v>
      </c>
      <c r="FG21308" s="55" t="s">
        <v>1250</v>
      </c>
      <c r="FH21308" s="55" t="s">
        <v>1708</v>
      </c>
      <c r="FI21308" s="55">
        <v>20</v>
      </c>
      <c r="FJ21308" s="55">
        <v>25000</v>
      </c>
      <c r="FK21308" s="55" t="s">
        <v>1249</v>
      </c>
      <c r="FL21308" s="55">
        <v>0.6</v>
      </c>
    </row>
    <row r="21309" ht="14.25" customHeight="1" outlineLevel="1" spans="162:168">
      <c r="FF21309" s="55">
        <v>21302</v>
      </c>
      <c r="FG21309" s="55" t="s">
        <v>1250</v>
      </c>
      <c r="FH21309" s="55" t="s">
        <v>1708</v>
      </c>
      <c r="FI21309" s="55">
        <v>20</v>
      </c>
      <c r="FJ21309" s="55">
        <v>50000</v>
      </c>
      <c r="FK21309" s="55" t="s">
        <v>1249</v>
      </c>
      <c r="FL21309" s="55">
        <v>0.6</v>
      </c>
    </row>
    <row r="21310" ht="14.25" customHeight="1" outlineLevel="1" spans="162:168">
      <c r="FF21310" s="55">
        <v>21303</v>
      </c>
      <c r="FG21310" s="55" t="s">
        <v>1250</v>
      </c>
      <c r="FH21310" s="55" t="s">
        <v>1708</v>
      </c>
      <c r="FI21310" s="55">
        <v>20</v>
      </c>
      <c r="FJ21310" s="55">
        <v>80000</v>
      </c>
      <c r="FK21310" s="55" t="s">
        <v>1249</v>
      </c>
      <c r="FL21310" s="55">
        <v>0.6</v>
      </c>
    </row>
    <row r="21311" ht="14.25" customHeight="1" outlineLevel="1" spans="162:168">
      <c r="FF21311" s="55">
        <v>21304</v>
      </c>
      <c r="FG21311" s="55" t="s">
        <v>1250</v>
      </c>
      <c r="FH21311" s="55" t="s">
        <v>1708</v>
      </c>
      <c r="FI21311" s="55">
        <v>20</v>
      </c>
      <c r="FJ21311" s="55">
        <v>130000</v>
      </c>
      <c r="FK21311" s="55" t="s">
        <v>1249</v>
      </c>
      <c r="FL21311" s="55">
        <v>0.6</v>
      </c>
    </row>
    <row r="21312" ht="14.25" customHeight="1" outlineLevel="1" spans="162:168">
      <c r="FF21312" s="55">
        <v>21305</v>
      </c>
      <c r="FG21312" s="55" t="s">
        <v>1250</v>
      </c>
      <c r="FH21312" s="55" t="s">
        <v>1708</v>
      </c>
      <c r="FI21312" s="55">
        <v>20</v>
      </c>
      <c r="FJ21312" s="55">
        <v>260000</v>
      </c>
      <c r="FK21312" s="55" t="s">
        <v>1249</v>
      </c>
      <c r="FL21312" s="55">
        <v>0.5</v>
      </c>
    </row>
    <row r="21313" ht="14.25" customHeight="1" outlineLevel="1" spans="162:168">
      <c r="FF21313" s="55">
        <v>21306</v>
      </c>
      <c r="FG21313" s="55" t="s">
        <v>1250</v>
      </c>
      <c r="FH21313" s="55" t="s">
        <v>1708</v>
      </c>
      <c r="FI21313" s="55">
        <v>20</v>
      </c>
      <c r="FJ21313" s="55">
        <v>400000</v>
      </c>
      <c r="FK21313" s="55" t="s">
        <v>1249</v>
      </c>
      <c r="FL21313" s="55">
        <v>0.5</v>
      </c>
    </row>
    <row r="21314" ht="14.25" customHeight="1" outlineLevel="1" spans="162:168">
      <c r="FF21314" s="55">
        <v>21307</v>
      </c>
      <c r="FG21314" s="55" t="s">
        <v>1250</v>
      </c>
      <c r="FH21314" s="55" t="s">
        <v>1708</v>
      </c>
      <c r="FI21314" s="55">
        <v>20</v>
      </c>
      <c r="FJ21314" s="55">
        <v>530000</v>
      </c>
      <c r="FK21314" s="55" t="s">
        <v>1249</v>
      </c>
      <c r="FL21314" s="55">
        <v>0.5</v>
      </c>
    </row>
    <row r="21315" ht="14.25" customHeight="1" outlineLevel="1" spans="162:168">
      <c r="FF21315" s="55">
        <v>21308</v>
      </c>
      <c r="FG21315" s="55" t="s">
        <v>1250</v>
      </c>
      <c r="FH21315" s="55" t="s">
        <v>1708</v>
      </c>
      <c r="FI21315" s="55">
        <v>20</v>
      </c>
      <c r="FJ21315" s="55">
        <v>540000</v>
      </c>
      <c r="FK21315" s="55" t="s">
        <v>1249</v>
      </c>
      <c r="FL21315" s="55">
        <v>0.5</v>
      </c>
    </row>
    <row r="21316" ht="14.25" customHeight="1" outlineLevel="1" spans="162:168">
      <c r="FF21316" s="55">
        <v>21309</v>
      </c>
      <c r="FG21316" s="55" t="s">
        <v>1250</v>
      </c>
      <c r="FH21316" s="55" t="s">
        <v>1708</v>
      </c>
      <c r="FI21316" s="55">
        <v>21</v>
      </c>
      <c r="FJ21316" s="55">
        <v>0</v>
      </c>
      <c r="FK21316" s="55" t="s">
        <v>1249</v>
      </c>
      <c r="FL21316" s="55">
        <v>1</v>
      </c>
    </row>
    <row r="21317" ht="14.25" customHeight="1" outlineLevel="1" spans="162:168">
      <c r="FF21317" s="55">
        <v>21310</v>
      </c>
      <c r="FG21317" s="55" t="s">
        <v>1250</v>
      </c>
      <c r="FH21317" s="55" t="s">
        <v>1708</v>
      </c>
      <c r="FI21317" s="55">
        <v>21</v>
      </c>
      <c r="FJ21317" s="55">
        <v>1000</v>
      </c>
      <c r="FK21317" s="55" t="s">
        <v>1249</v>
      </c>
      <c r="FL21317" s="55">
        <v>0.9</v>
      </c>
    </row>
    <row r="21318" ht="14.25" customHeight="1" outlineLevel="1" spans="162:168">
      <c r="FF21318" s="55">
        <v>21311</v>
      </c>
      <c r="FG21318" s="55" t="s">
        <v>1250</v>
      </c>
      <c r="FH21318" s="55" t="s">
        <v>1708</v>
      </c>
      <c r="FI21318" s="55">
        <v>21</v>
      </c>
      <c r="FJ21318" s="55">
        <v>2500</v>
      </c>
      <c r="FK21318" s="55" t="s">
        <v>1249</v>
      </c>
      <c r="FL21318" s="55">
        <v>0.85</v>
      </c>
    </row>
    <row r="21319" ht="14.25" customHeight="1" outlineLevel="1" spans="162:168">
      <c r="FF21319" s="55">
        <v>21312</v>
      </c>
      <c r="FG21319" s="55" t="s">
        <v>1250</v>
      </c>
      <c r="FH21319" s="55" t="s">
        <v>1708</v>
      </c>
      <c r="FI21319" s="55">
        <v>21</v>
      </c>
      <c r="FJ21319" s="55">
        <v>5000</v>
      </c>
      <c r="FK21319" s="55" t="s">
        <v>1249</v>
      </c>
      <c r="FL21319" s="55">
        <v>0.7</v>
      </c>
    </row>
    <row r="21320" ht="14.25" customHeight="1" outlineLevel="1" spans="162:168">
      <c r="FF21320" s="55">
        <v>21313</v>
      </c>
      <c r="FG21320" s="55" t="s">
        <v>1250</v>
      </c>
      <c r="FH21320" s="55" t="s">
        <v>1708</v>
      </c>
      <c r="FI21320" s="55">
        <v>21</v>
      </c>
      <c r="FJ21320" s="55">
        <v>10000</v>
      </c>
      <c r="FK21320" s="55" t="s">
        <v>1249</v>
      </c>
      <c r="FL21320" s="55">
        <v>0.6</v>
      </c>
    </row>
    <row r="21321" ht="14.25" customHeight="1" outlineLevel="1" spans="162:168">
      <c r="FF21321" s="55">
        <v>21314</v>
      </c>
      <c r="FG21321" s="55" t="s">
        <v>1250</v>
      </c>
      <c r="FH21321" s="55" t="s">
        <v>1708</v>
      </c>
      <c r="FI21321" s="55">
        <v>21</v>
      </c>
      <c r="FJ21321" s="55">
        <v>25000</v>
      </c>
      <c r="FK21321" s="55" t="s">
        <v>1249</v>
      </c>
      <c r="FL21321" s="55">
        <v>0.6</v>
      </c>
    </row>
    <row r="21322" ht="14.25" customHeight="1" outlineLevel="1" spans="162:168">
      <c r="FF21322" s="55">
        <v>21315</v>
      </c>
      <c r="FG21322" s="55" t="s">
        <v>1250</v>
      </c>
      <c r="FH21322" s="55" t="s">
        <v>1708</v>
      </c>
      <c r="FI21322" s="55">
        <v>21</v>
      </c>
      <c r="FJ21322" s="55">
        <v>50000</v>
      </c>
      <c r="FK21322" s="55" t="s">
        <v>1249</v>
      </c>
      <c r="FL21322" s="55">
        <v>0.6</v>
      </c>
    </row>
    <row r="21323" ht="14.25" customHeight="1" outlineLevel="1" spans="162:168">
      <c r="FF21323" s="55">
        <v>21316</v>
      </c>
      <c r="FG21323" s="55" t="s">
        <v>1250</v>
      </c>
      <c r="FH21323" s="55" t="s">
        <v>1708</v>
      </c>
      <c r="FI21323" s="55">
        <v>21</v>
      </c>
      <c r="FJ21323" s="55">
        <v>80000</v>
      </c>
      <c r="FK21323" s="55" t="s">
        <v>1249</v>
      </c>
      <c r="FL21323" s="55">
        <v>0.6</v>
      </c>
    </row>
    <row r="21324" ht="14.25" customHeight="1" outlineLevel="1" spans="162:168">
      <c r="FF21324" s="55">
        <v>21317</v>
      </c>
      <c r="FG21324" s="55" t="s">
        <v>1250</v>
      </c>
      <c r="FH21324" s="55" t="s">
        <v>1708</v>
      </c>
      <c r="FI21324" s="55">
        <v>21</v>
      </c>
      <c r="FJ21324" s="55">
        <v>130000</v>
      </c>
      <c r="FK21324" s="55" t="s">
        <v>1249</v>
      </c>
      <c r="FL21324" s="55">
        <v>0.6</v>
      </c>
    </row>
    <row r="21325" ht="14.25" customHeight="1" outlineLevel="1" spans="162:168">
      <c r="FF21325" s="55">
        <v>21318</v>
      </c>
      <c r="FG21325" s="55" t="s">
        <v>1250</v>
      </c>
      <c r="FH21325" s="55" t="s">
        <v>1708</v>
      </c>
      <c r="FI21325" s="55">
        <v>21</v>
      </c>
      <c r="FJ21325" s="55">
        <v>260000</v>
      </c>
      <c r="FK21325" s="55" t="s">
        <v>1249</v>
      </c>
      <c r="FL21325" s="55">
        <v>0.5</v>
      </c>
    </row>
    <row r="21326" ht="14.25" customHeight="1" outlineLevel="1" spans="162:168">
      <c r="FF21326" s="55">
        <v>21319</v>
      </c>
      <c r="FG21326" s="55" t="s">
        <v>1250</v>
      </c>
      <c r="FH21326" s="55" t="s">
        <v>1708</v>
      </c>
      <c r="FI21326" s="55">
        <v>21</v>
      </c>
      <c r="FJ21326" s="55">
        <v>400000</v>
      </c>
      <c r="FK21326" s="55" t="s">
        <v>1249</v>
      </c>
      <c r="FL21326" s="55">
        <v>0.5</v>
      </c>
    </row>
    <row r="21327" ht="14.25" customHeight="1" outlineLevel="1" spans="162:168">
      <c r="FF21327" s="55">
        <v>21320</v>
      </c>
      <c r="FG21327" s="55" t="s">
        <v>1250</v>
      </c>
      <c r="FH21327" s="55" t="s">
        <v>1708</v>
      </c>
      <c r="FI21327" s="55">
        <v>21</v>
      </c>
      <c r="FJ21327" s="55">
        <v>530000</v>
      </c>
      <c r="FK21327" s="55" t="s">
        <v>1249</v>
      </c>
      <c r="FL21327" s="55">
        <v>0.5</v>
      </c>
    </row>
    <row r="21328" ht="14.25" customHeight="1" outlineLevel="1" spans="162:168">
      <c r="FF21328" s="55">
        <v>21321</v>
      </c>
      <c r="FG21328" s="55" t="s">
        <v>1250</v>
      </c>
      <c r="FH21328" s="55" t="s">
        <v>1708</v>
      </c>
      <c r="FI21328" s="55">
        <v>21</v>
      </c>
      <c r="FJ21328" s="55">
        <v>540000</v>
      </c>
      <c r="FK21328" s="55" t="s">
        <v>1249</v>
      </c>
      <c r="FL21328" s="55">
        <v>0.5</v>
      </c>
    </row>
    <row r="21329" ht="14.25" customHeight="1" outlineLevel="1" spans="162:168">
      <c r="FF21329" s="55">
        <v>21322</v>
      </c>
      <c r="FG21329" s="55" t="s">
        <v>1250</v>
      </c>
      <c r="FH21329" s="55" t="s">
        <v>1708</v>
      </c>
      <c r="FI21329" s="55">
        <v>22</v>
      </c>
      <c r="FJ21329" s="55">
        <v>0</v>
      </c>
      <c r="FK21329" s="55" t="s">
        <v>1249</v>
      </c>
      <c r="FL21329" s="55">
        <v>1</v>
      </c>
    </row>
    <row r="21330" ht="14.25" customHeight="1" outlineLevel="1" spans="162:168">
      <c r="FF21330" s="55">
        <v>21323</v>
      </c>
      <c r="FG21330" s="55" t="s">
        <v>1250</v>
      </c>
      <c r="FH21330" s="55" t="s">
        <v>1708</v>
      </c>
      <c r="FI21330" s="55">
        <v>22</v>
      </c>
      <c r="FJ21330" s="55">
        <v>1000</v>
      </c>
      <c r="FK21330" s="55" t="s">
        <v>1249</v>
      </c>
      <c r="FL21330" s="55">
        <v>0.9</v>
      </c>
    </row>
    <row r="21331" ht="14.25" customHeight="1" outlineLevel="1" spans="162:168">
      <c r="FF21331" s="55">
        <v>21324</v>
      </c>
      <c r="FG21331" s="55" t="s">
        <v>1250</v>
      </c>
      <c r="FH21331" s="55" t="s">
        <v>1708</v>
      </c>
      <c r="FI21331" s="55">
        <v>22</v>
      </c>
      <c r="FJ21331" s="55">
        <v>2500</v>
      </c>
      <c r="FK21331" s="55" t="s">
        <v>1249</v>
      </c>
      <c r="FL21331" s="55">
        <v>0.85</v>
      </c>
    </row>
    <row r="21332" ht="14.25" customHeight="1" outlineLevel="1" spans="162:168">
      <c r="FF21332" s="55">
        <v>21325</v>
      </c>
      <c r="FG21332" s="55" t="s">
        <v>1250</v>
      </c>
      <c r="FH21332" s="55" t="s">
        <v>1708</v>
      </c>
      <c r="FI21332" s="55">
        <v>22</v>
      </c>
      <c r="FJ21332" s="55">
        <v>10000</v>
      </c>
      <c r="FK21332" s="55" t="s">
        <v>1249</v>
      </c>
      <c r="FL21332" s="55">
        <v>0.6</v>
      </c>
    </row>
    <row r="21333" ht="14.25" customHeight="1" outlineLevel="1" spans="162:168">
      <c r="FF21333" s="55">
        <v>21326</v>
      </c>
      <c r="FG21333" s="55" t="s">
        <v>1250</v>
      </c>
      <c r="FH21333" s="55" t="s">
        <v>1708</v>
      </c>
      <c r="FI21333" s="55">
        <v>22</v>
      </c>
      <c r="FJ21333" s="55">
        <v>25000</v>
      </c>
      <c r="FK21333" s="55" t="s">
        <v>1249</v>
      </c>
      <c r="FL21333" s="55">
        <v>0.6</v>
      </c>
    </row>
    <row r="21334" ht="14.25" customHeight="1" outlineLevel="1" spans="162:168">
      <c r="FF21334" s="55">
        <v>21327</v>
      </c>
      <c r="FG21334" s="55" t="s">
        <v>1250</v>
      </c>
      <c r="FH21334" s="55" t="s">
        <v>1708</v>
      </c>
      <c r="FI21334" s="55">
        <v>22</v>
      </c>
      <c r="FJ21334" s="55">
        <v>50000</v>
      </c>
      <c r="FK21334" s="55" t="s">
        <v>1249</v>
      </c>
      <c r="FL21334" s="55">
        <v>0.6</v>
      </c>
    </row>
    <row r="21335" ht="14.25" customHeight="1" outlineLevel="1" spans="162:168">
      <c r="FF21335" s="55">
        <v>21328</v>
      </c>
      <c r="FG21335" s="55" t="s">
        <v>1250</v>
      </c>
      <c r="FH21335" s="55" t="s">
        <v>1708</v>
      </c>
      <c r="FI21335" s="55">
        <v>22</v>
      </c>
      <c r="FJ21335" s="55">
        <v>80000</v>
      </c>
      <c r="FK21335" s="55" t="s">
        <v>1249</v>
      </c>
      <c r="FL21335" s="55">
        <v>0.6</v>
      </c>
    </row>
    <row r="21336" ht="14.25" customHeight="1" outlineLevel="1" spans="162:168">
      <c r="FF21336" s="55">
        <v>21329</v>
      </c>
      <c r="FG21336" s="55" t="s">
        <v>1250</v>
      </c>
      <c r="FH21336" s="55" t="s">
        <v>1708</v>
      </c>
      <c r="FI21336" s="55">
        <v>22</v>
      </c>
      <c r="FJ21336" s="55">
        <v>130000</v>
      </c>
      <c r="FK21336" s="55" t="s">
        <v>1249</v>
      </c>
      <c r="FL21336" s="55">
        <v>0.6</v>
      </c>
    </row>
    <row r="21337" ht="14.25" customHeight="1" outlineLevel="1" spans="162:168">
      <c r="FF21337" s="55">
        <v>21330</v>
      </c>
      <c r="FG21337" s="55" t="s">
        <v>1250</v>
      </c>
      <c r="FH21337" s="55" t="s">
        <v>1708</v>
      </c>
      <c r="FI21337" s="55">
        <v>22</v>
      </c>
      <c r="FJ21337" s="55">
        <v>260000</v>
      </c>
      <c r="FK21337" s="55" t="s">
        <v>1249</v>
      </c>
      <c r="FL21337" s="55">
        <v>0.5</v>
      </c>
    </row>
    <row r="21338" ht="14.25" customHeight="1" outlineLevel="1" spans="162:168">
      <c r="FF21338" s="55">
        <v>21331</v>
      </c>
      <c r="FG21338" s="55" t="s">
        <v>1250</v>
      </c>
      <c r="FH21338" s="55" t="s">
        <v>1708</v>
      </c>
      <c r="FI21338" s="55">
        <v>22</v>
      </c>
      <c r="FJ21338" s="55">
        <v>400000</v>
      </c>
      <c r="FK21338" s="55" t="s">
        <v>1249</v>
      </c>
      <c r="FL21338" s="55">
        <v>0.5</v>
      </c>
    </row>
    <row r="21339" ht="14.25" customHeight="1" outlineLevel="1" spans="162:168">
      <c r="FF21339" s="55">
        <v>21332</v>
      </c>
      <c r="FG21339" s="55" t="s">
        <v>1250</v>
      </c>
      <c r="FH21339" s="55" t="s">
        <v>1708</v>
      </c>
      <c r="FI21339" s="55">
        <v>22</v>
      </c>
      <c r="FJ21339" s="55">
        <v>530000</v>
      </c>
      <c r="FK21339" s="55" t="s">
        <v>1249</v>
      </c>
      <c r="FL21339" s="55">
        <v>0.5</v>
      </c>
    </row>
    <row r="21340" ht="14.25" customHeight="1" outlineLevel="1" spans="162:168">
      <c r="FF21340" s="55">
        <v>21333</v>
      </c>
      <c r="FG21340" s="55" t="s">
        <v>1250</v>
      </c>
      <c r="FH21340" s="55" t="s">
        <v>1708</v>
      </c>
      <c r="FI21340" s="55">
        <v>22</v>
      </c>
      <c r="FJ21340" s="55">
        <v>540000</v>
      </c>
      <c r="FK21340" s="55" t="s">
        <v>1249</v>
      </c>
      <c r="FL21340" s="55">
        <v>0.5</v>
      </c>
    </row>
    <row r="21341" ht="14.25" customHeight="1" outlineLevel="1" spans="162:168">
      <c r="FF21341" s="55">
        <v>21334</v>
      </c>
      <c r="FG21341" s="55" t="s">
        <v>1250</v>
      </c>
      <c r="FH21341" s="55" t="s">
        <v>1708</v>
      </c>
      <c r="FI21341" s="55">
        <v>23</v>
      </c>
      <c r="FJ21341" s="55">
        <v>0</v>
      </c>
      <c r="FK21341" s="55" t="s">
        <v>1249</v>
      </c>
      <c r="FL21341" s="55">
        <v>1</v>
      </c>
    </row>
    <row r="21342" ht="14.25" customHeight="1" outlineLevel="1" spans="162:168">
      <c r="FF21342" s="55">
        <v>21335</v>
      </c>
      <c r="FG21342" s="55" t="s">
        <v>1250</v>
      </c>
      <c r="FH21342" s="55" t="s">
        <v>1708</v>
      </c>
      <c r="FI21342" s="55">
        <v>23</v>
      </c>
      <c r="FJ21342" s="55">
        <v>1000</v>
      </c>
      <c r="FK21342" s="55" t="s">
        <v>1249</v>
      </c>
      <c r="FL21342" s="55">
        <v>0.9</v>
      </c>
    </row>
    <row r="21343" ht="14.25" customHeight="1" outlineLevel="1" spans="162:168">
      <c r="FF21343" s="55">
        <v>21336</v>
      </c>
      <c r="FG21343" s="55" t="s">
        <v>1250</v>
      </c>
      <c r="FH21343" s="55" t="s">
        <v>1708</v>
      </c>
      <c r="FI21343" s="55">
        <v>23</v>
      </c>
      <c r="FJ21343" s="55">
        <v>2500</v>
      </c>
      <c r="FK21343" s="55" t="s">
        <v>1249</v>
      </c>
      <c r="FL21343" s="55">
        <v>0.85</v>
      </c>
    </row>
    <row r="21344" ht="14.25" customHeight="1" outlineLevel="1" spans="162:168">
      <c r="FF21344" s="55">
        <v>21337</v>
      </c>
      <c r="FG21344" s="55" t="s">
        <v>1250</v>
      </c>
      <c r="FH21344" s="55" t="s">
        <v>1708</v>
      </c>
      <c r="FI21344" s="55">
        <v>23</v>
      </c>
      <c r="FJ21344" s="55">
        <v>5000</v>
      </c>
      <c r="FK21344" s="55" t="s">
        <v>1249</v>
      </c>
      <c r="FL21344" s="55">
        <v>0.7</v>
      </c>
    </row>
    <row r="21345" ht="14.25" customHeight="1" outlineLevel="1" spans="162:168">
      <c r="FF21345" s="55">
        <v>21338</v>
      </c>
      <c r="FG21345" s="55" t="s">
        <v>1250</v>
      </c>
      <c r="FH21345" s="55" t="s">
        <v>1708</v>
      </c>
      <c r="FI21345" s="55">
        <v>23</v>
      </c>
      <c r="FJ21345" s="55">
        <v>10000</v>
      </c>
      <c r="FK21345" s="55" t="s">
        <v>1249</v>
      </c>
      <c r="FL21345" s="55">
        <v>0.6</v>
      </c>
    </row>
    <row r="21346" ht="14.25" customHeight="1" outlineLevel="1" spans="162:168">
      <c r="FF21346" s="55">
        <v>21339</v>
      </c>
      <c r="FG21346" s="55" t="s">
        <v>1250</v>
      </c>
      <c r="FH21346" s="55" t="s">
        <v>1708</v>
      </c>
      <c r="FI21346" s="55">
        <v>23</v>
      </c>
      <c r="FJ21346" s="55">
        <v>25000</v>
      </c>
      <c r="FK21346" s="55" t="s">
        <v>1249</v>
      </c>
      <c r="FL21346" s="55">
        <v>0.6</v>
      </c>
    </row>
    <row r="21347" ht="14.25" customHeight="1" outlineLevel="1" spans="162:168">
      <c r="FF21347" s="55">
        <v>21340</v>
      </c>
      <c r="FG21347" s="55" t="s">
        <v>1250</v>
      </c>
      <c r="FH21347" s="55" t="s">
        <v>1708</v>
      </c>
      <c r="FI21347" s="55">
        <v>23</v>
      </c>
      <c r="FJ21347" s="55">
        <v>50000</v>
      </c>
      <c r="FK21347" s="55" t="s">
        <v>1249</v>
      </c>
      <c r="FL21347" s="55">
        <v>0.6</v>
      </c>
    </row>
    <row r="21348" ht="14.25" customHeight="1" outlineLevel="1" spans="162:168">
      <c r="FF21348" s="55">
        <v>21341</v>
      </c>
      <c r="FG21348" s="55" t="s">
        <v>1250</v>
      </c>
      <c r="FH21348" s="55" t="s">
        <v>1708</v>
      </c>
      <c r="FI21348" s="55">
        <v>23</v>
      </c>
      <c r="FJ21348" s="55">
        <v>80000</v>
      </c>
      <c r="FK21348" s="55" t="s">
        <v>1249</v>
      </c>
      <c r="FL21348" s="55">
        <v>0.6</v>
      </c>
    </row>
    <row r="21349" ht="14.25" customHeight="1" outlineLevel="1" spans="162:168">
      <c r="FF21349" s="55">
        <v>21342</v>
      </c>
      <c r="FG21349" s="55" t="s">
        <v>1250</v>
      </c>
      <c r="FH21349" s="55" t="s">
        <v>1708</v>
      </c>
      <c r="FI21349" s="55">
        <v>23</v>
      </c>
      <c r="FJ21349" s="55">
        <v>130000</v>
      </c>
      <c r="FK21349" s="55" t="s">
        <v>1249</v>
      </c>
      <c r="FL21349" s="55">
        <v>0.6</v>
      </c>
    </row>
    <row r="21350" ht="14.25" customHeight="1" outlineLevel="1" spans="162:168">
      <c r="FF21350" s="55">
        <v>21343</v>
      </c>
      <c r="FG21350" s="55" t="s">
        <v>1250</v>
      </c>
      <c r="FH21350" s="55" t="s">
        <v>1708</v>
      </c>
      <c r="FI21350" s="55">
        <v>23</v>
      </c>
      <c r="FJ21350" s="55">
        <v>260000</v>
      </c>
      <c r="FK21350" s="55" t="s">
        <v>1249</v>
      </c>
      <c r="FL21350" s="55">
        <v>0.5</v>
      </c>
    </row>
    <row r="21351" ht="14.25" customHeight="1" outlineLevel="1" spans="162:168">
      <c r="FF21351" s="55">
        <v>21344</v>
      </c>
      <c r="FG21351" s="55" t="s">
        <v>1250</v>
      </c>
      <c r="FH21351" s="55" t="s">
        <v>1708</v>
      </c>
      <c r="FI21351" s="55">
        <v>23</v>
      </c>
      <c r="FJ21351" s="55">
        <v>400000</v>
      </c>
      <c r="FK21351" s="55" t="s">
        <v>1249</v>
      </c>
      <c r="FL21351" s="55">
        <v>0.5</v>
      </c>
    </row>
    <row r="21352" ht="14.25" customHeight="1" outlineLevel="1" spans="162:168">
      <c r="FF21352" s="55">
        <v>21345</v>
      </c>
      <c r="FG21352" s="55" t="s">
        <v>1250</v>
      </c>
      <c r="FH21352" s="55" t="s">
        <v>1708</v>
      </c>
      <c r="FI21352" s="55">
        <v>23</v>
      </c>
      <c r="FJ21352" s="55">
        <v>530000</v>
      </c>
      <c r="FK21352" s="55" t="s">
        <v>1249</v>
      </c>
      <c r="FL21352" s="55">
        <v>0.5</v>
      </c>
    </row>
    <row r="21353" ht="14.25" customHeight="1" outlineLevel="1" spans="162:168">
      <c r="FF21353" s="55">
        <v>21346</v>
      </c>
      <c r="FG21353" s="55" t="s">
        <v>1250</v>
      </c>
      <c r="FH21353" s="55" t="s">
        <v>1708</v>
      </c>
      <c r="FI21353" s="55">
        <v>23</v>
      </c>
      <c r="FJ21353" s="55">
        <v>540000</v>
      </c>
      <c r="FK21353" s="55" t="s">
        <v>1249</v>
      </c>
      <c r="FL21353" s="55">
        <v>0.5</v>
      </c>
    </row>
    <row r="21354" ht="14.25" customHeight="1" outlineLevel="1" spans="162:168">
      <c r="FF21354" s="55">
        <v>21347</v>
      </c>
      <c r="FG21354" s="55" t="s">
        <v>1250</v>
      </c>
      <c r="FH21354" s="55" t="s">
        <v>1708</v>
      </c>
      <c r="FI21354" s="55">
        <v>24</v>
      </c>
      <c r="FJ21354" s="55">
        <v>0</v>
      </c>
      <c r="FK21354" s="55" t="s">
        <v>1249</v>
      </c>
      <c r="FL21354" s="55">
        <v>1</v>
      </c>
    </row>
    <row r="21355" ht="14.25" customHeight="1" outlineLevel="1" spans="162:168">
      <c r="FF21355" s="55">
        <v>21348</v>
      </c>
      <c r="FG21355" s="55" t="s">
        <v>1250</v>
      </c>
      <c r="FH21355" s="55" t="s">
        <v>1708</v>
      </c>
      <c r="FI21355" s="55">
        <v>24</v>
      </c>
      <c r="FJ21355" s="55">
        <v>1000</v>
      </c>
      <c r="FK21355" s="55" t="s">
        <v>1249</v>
      </c>
      <c r="FL21355" s="55">
        <v>0.9</v>
      </c>
    </row>
    <row r="21356" ht="14.25" customHeight="1" outlineLevel="1" spans="162:168">
      <c r="FF21356" s="55">
        <v>21349</v>
      </c>
      <c r="FG21356" s="55" t="s">
        <v>1250</v>
      </c>
      <c r="FH21356" s="55" t="s">
        <v>1708</v>
      </c>
      <c r="FI21356" s="55">
        <v>24</v>
      </c>
      <c r="FJ21356" s="55">
        <v>2500</v>
      </c>
      <c r="FK21356" s="55" t="s">
        <v>1249</v>
      </c>
      <c r="FL21356" s="55">
        <v>0.85</v>
      </c>
    </row>
    <row r="21357" ht="14.25" customHeight="1" outlineLevel="1" spans="162:168">
      <c r="FF21357" s="55">
        <v>21350</v>
      </c>
      <c r="FG21357" s="55" t="s">
        <v>1250</v>
      </c>
      <c r="FH21357" s="55" t="s">
        <v>1708</v>
      </c>
      <c r="FI21357" s="55">
        <v>24</v>
      </c>
      <c r="FJ21357" s="55">
        <v>5000</v>
      </c>
      <c r="FK21357" s="55" t="s">
        <v>1249</v>
      </c>
      <c r="FL21357" s="55">
        <v>0.7</v>
      </c>
    </row>
    <row r="21358" ht="14.25" customHeight="1" outlineLevel="1" spans="162:168">
      <c r="FF21358" s="55">
        <v>21351</v>
      </c>
      <c r="FG21358" s="55" t="s">
        <v>1250</v>
      </c>
      <c r="FH21358" s="55" t="s">
        <v>1708</v>
      </c>
      <c r="FI21358" s="55">
        <v>24</v>
      </c>
      <c r="FJ21358" s="55">
        <v>10000</v>
      </c>
      <c r="FK21358" s="55" t="s">
        <v>1249</v>
      </c>
      <c r="FL21358" s="55">
        <v>0.6</v>
      </c>
    </row>
    <row r="21359" ht="14.25" customHeight="1" outlineLevel="1" spans="162:168">
      <c r="FF21359" s="55">
        <v>21352</v>
      </c>
      <c r="FG21359" s="55" t="s">
        <v>1250</v>
      </c>
      <c r="FH21359" s="55" t="s">
        <v>1708</v>
      </c>
      <c r="FI21359" s="55">
        <v>24</v>
      </c>
      <c r="FJ21359" s="55">
        <v>25000</v>
      </c>
      <c r="FK21359" s="55" t="s">
        <v>1249</v>
      </c>
      <c r="FL21359" s="55">
        <v>0.6</v>
      </c>
    </row>
    <row r="21360" ht="14.25" customHeight="1" outlineLevel="1" spans="162:168">
      <c r="FF21360" s="55">
        <v>21353</v>
      </c>
      <c r="FG21360" s="55" t="s">
        <v>1250</v>
      </c>
      <c r="FH21360" s="55" t="s">
        <v>1708</v>
      </c>
      <c r="FI21360" s="55">
        <v>24</v>
      </c>
      <c r="FJ21360" s="55">
        <v>50000</v>
      </c>
      <c r="FK21360" s="55" t="s">
        <v>1249</v>
      </c>
      <c r="FL21360" s="55">
        <v>0.6</v>
      </c>
    </row>
    <row r="21361" ht="14.25" customHeight="1" outlineLevel="1" spans="162:168">
      <c r="FF21361" s="55">
        <v>21354</v>
      </c>
      <c r="FG21361" s="55" t="s">
        <v>1250</v>
      </c>
      <c r="FH21361" s="55" t="s">
        <v>1708</v>
      </c>
      <c r="FI21361" s="55">
        <v>24</v>
      </c>
      <c r="FJ21361" s="55">
        <v>80000</v>
      </c>
      <c r="FK21361" s="55" t="s">
        <v>1249</v>
      </c>
      <c r="FL21361" s="55">
        <v>0.6</v>
      </c>
    </row>
    <row r="21362" ht="14.25" customHeight="1" outlineLevel="1" spans="162:168">
      <c r="FF21362" s="55">
        <v>21355</v>
      </c>
      <c r="FG21362" s="55" t="s">
        <v>1250</v>
      </c>
      <c r="FH21362" s="55" t="s">
        <v>1708</v>
      </c>
      <c r="FI21362" s="55">
        <v>24</v>
      </c>
      <c r="FJ21362" s="55">
        <v>130000</v>
      </c>
      <c r="FK21362" s="55" t="s">
        <v>1249</v>
      </c>
      <c r="FL21362" s="55">
        <v>0.6</v>
      </c>
    </row>
    <row r="21363" ht="14.25" customHeight="1" outlineLevel="1" spans="162:168">
      <c r="FF21363" s="55">
        <v>21356</v>
      </c>
      <c r="FG21363" s="55" t="s">
        <v>1250</v>
      </c>
      <c r="FH21363" s="55" t="s">
        <v>1708</v>
      </c>
      <c r="FI21363" s="55">
        <v>24</v>
      </c>
      <c r="FJ21363" s="55">
        <v>260000</v>
      </c>
      <c r="FK21363" s="55" t="s">
        <v>1249</v>
      </c>
      <c r="FL21363" s="55">
        <v>0.5</v>
      </c>
    </row>
    <row r="21364" ht="14.25" customHeight="1" outlineLevel="1" spans="162:168">
      <c r="FF21364" s="55">
        <v>21357</v>
      </c>
      <c r="FG21364" s="55" t="s">
        <v>1250</v>
      </c>
      <c r="FH21364" s="55" t="s">
        <v>1708</v>
      </c>
      <c r="FI21364" s="55">
        <v>24</v>
      </c>
      <c r="FJ21364" s="55">
        <v>400000</v>
      </c>
      <c r="FK21364" s="55" t="s">
        <v>1249</v>
      </c>
      <c r="FL21364" s="55">
        <v>0.5</v>
      </c>
    </row>
    <row r="21365" ht="14.25" customHeight="1" outlineLevel="1" spans="162:168">
      <c r="FF21365" s="55">
        <v>21358</v>
      </c>
      <c r="FG21365" s="55" t="s">
        <v>1250</v>
      </c>
      <c r="FH21365" s="55" t="s">
        <v>1708</v>
      </c>
      <c r="FI21365" s="55">
        <v>24</v>
      </c>
      <c r="FJ21365" s="55">
        <v>530000</v>
      </c>
      <c r="FK21365" s="55" t="s">
        <v>1249</v>
      </c>
      <c r="FL21365" s="55">
        <v>0.5</v>
      </c>
    </row>
    <row r="21366" ht="14.25" customHeight="1" outlineLevel="1" spans="162:168">
      <c r="FF21366" s="55">
        <v>21359</v>
      </c>
      <c r="FG21366" s="55" t="s">
        <v>1250</v>
      </c>
      <c r="FH21366" s="55" t="s">
        <v>1708</v>
      </c>
      <c r="FI21366" s="55">
        <v>24</v>
      </c>
      <c r="FJ21366" s="55">
        <v>540000</v>
      </c>
      <c r="FK21366" s="55" t="s">
        <v>1249</v>
      </c>
      <c r="FL21366" s="55">
        <v>0.5</v>
      </c>
    </row>
    <row r="21367" ht="14.25" customHeight="1" outlineLevel="1" spans="162:168">
      <c r="FF21367" s="55">
        <v>21360</v>
      </c>
      <c r="FG21367" s="55" t="s">
        <v>1250</v>
      </c>
      <c r="FH21367" s="55" t="s">
        <v>1708</v>
      </c>
      <c r="FI21367" s="55">
        <v>25</v>
      </c>
      <c r="FJ21367" s="55">
        <v>0</v>
      </c>
      <c r="FK21367" s="55" t="s">
        <v>1249</v>
      </c>
      <c r="FL21367" s="55">
        <v>1</v>
      </c>
    </row>
    <row r="21368" ht="14.25" customHeight="1" outlineLevel="1" spans="162:168">
      <c r="FF21368" s="55">
        <v>21361</v>
      </c>
      <c r="FG21368" s="55" t="s">
        <v>1250</v>
      </c>
      <c r="FH21368" s="55" t="s">
        <v>1708</v>
      </c>
      <c r="FI21368" s="55">
        <v>25</v>
      </c>
      <c r="FJ21368" s="55">
        <v>1000</v>
      </c>
      <c r="FK21368" s="55" t="s">
        <v>1249</v>
      </c>
      <c r="FL21368" s="55">
        <v>0.9</v>
      </c>
    </row>
    <row r="21369" ht="14.25" customHeight="1" outlineLevel="1" spans="162:168">
      <c r="FF21369" s="55">
        <v>21362</v>
      </c>
      <c r="FG21369" s="55" t="s">
        <v>1250</v>
      </c>
      <c r="FH21369" s="55" t="s">
        <v>1708</v>
      </c>
      <c r="FI21369" s="55">
        <v>25</v>
      </c>
      <c r="FJ21369" s="55">
        <v>2500</v>
      </c>
      <c r="FK21369" s="55" t="s">
        <v>1249</v>
      </c>
      <c r="FL21369" s="55">
        <v>0.85</v>
      </c>
    </row>
    <row r="21370" ht="14.25" customHeight="1" outlineLevel="1" spans="162:168">
      <c r="FF21370" s="55">
        <v>21363</v>
      </c>
      <c r="FG21370" s="55" t="s">
        <v>1250</v>
      </c>
      <c r="FH21370" s="55" t="s">
        <v>1708</v>
      </c>
      <c r="FI21370" s="55">
        <v>25</v>
      </c>
      <c r="FJ21370" s="55">
        <v>5000</v>
      </c>
      <c r="FK21370" s="55" t="s">
        <v>1249</v>
      </c>
      <c r="FL21370" s="55">
        <v>0.7</v>
      </c>
    </row>
    <row r="21371" ht="14.25" customHeight="1" outlineLevel="1" spans="162:168">
      <c r="FF21371" s="55">
        <v>21364</v>
      </c>
      <c r="FG21371" s="55" t="s">
        <v>1250</v>
      </c>
      <c r="FH21371" s="55" t="s">
        <v>1708</v>
      </c>
      <c r="FI21371" s="55">
        <v>25</v>
      </c>
      <c r="FJ21371" s="55">
        <v>10000</v>
      </c>
      <c r="FK21371" s="55" t="s">
        <v>1249</v>
      </c>
      <c r="FL21371" s="55">
        <v>0.6</v>
      </c>
    </row>
    <row r="21372" ht="14.25" customHeight="1" outlineLevel="1" spans="162:168">
      <c r="FF21372" s="55">
        <v>21365</v>
      </c>
      <c r="FG21372" s="55" t="s">
        <v>1250</v>
      </c>
      <c r="FH21372" s="55" t="s">
        <v>1708</v>
      </c>
      <c r="FI21372" s="55">
        <v>25</v>
      </c>
      <c r="FJ21372" s="55">
        <v>25000</v>
      </c>
      <c r="FK21372" s="55" t="s">
        <v>1249</v>
      </c>
      <c r="FL21372" s="55">
        <v>0.6</v>
      </c>
    </row>
    <row r="21373" ht="14.25" customHeight="1" outlineLevel="1" spans="162:168">
      <c r="FF21373" s="55">
        <v>21366</v>
      </c>
      <c r="FG21373" s="55" t="s">
        <v>1250</v>
      </c>
      <c r="FH21373" s="55" t="s">
        <v>1708</v>
      </c>
      <c r="FI21373" s="55">
        <v>25</v>
      </c>
      <c r="FJ21373" s="55">
        <v>50000</v>
      </c>
      <c r="FK21373" s="55" t="s">
        <v>1249</v>
      </c>
      <c r="FL21373" s="55">
        <v>0.6</v>
      </c>
    </row>
    <row r="21374" ht="14.25" customHeight="1" outlineLevel="1" spans="162:168">
      <c r="FF21374" s="55">
        <v>21367</v>
      </c>
      <c r="FG21374" s="55" t="s">
        <v>1250</v>
      </c>
      <c r="FH21374" s="55" t="s">
        <v>1708</v>
      </c>
      <c r="FI21374" s="55">
        <v>25</v>
      </c>
      <c r="FJ21374" s="55">
        <v>80000</v>
      </c>
      <c r="FK21374" s="55" t="s">
        <v>1249</v>
      </c>
      <c r="FL21374" s="55">
        <v>0.6</v>
      </c>
    </row>
    <row r="21375" ht="14.25" customHeight="1" outlineLevel="1" spans="162:168">
      <c r="FF21375" s="55">
        <v>21368</v>
      </c>
      <c r="FG21375" s="55" t="s">
        <v>1250</v>
      </c>
      <c r="FH21375" s="55" t="s">
        <v>1708</v>
      </c>
      <c r="FI21375" s="55">
        <v>25</v>
      </c>
      <c r="FJ21375" s="55">
        <v>130000</v>
      </c>
      <c r="FK21375" s="55" t="s">
        <v>1249</v>
      </c>
      <c r="FL21375" s="55">
        <v>0.6</v>
      </c>
    </row>
    <row r="21376" ht="14.25" customHeight="1" outlineLevel="1" spans="162:168">
      <c r="FF21376" s="55">
        <v>21369</v>
      </c>
      <c r="FG21376" s="55" t="s">
        <v>1250</v>
      </c>
      <c r="FH21376" s="55" t="s">
        <v>1708</v>
      </c>
      <c r="FI21376" s="55">
        <v>25</v>
      </c>
      <c r="FJ21376" s="55">
        <v>260000</v>
      </c>
      <c r="FK21376" s="55" t="s">
        <v>1249</v>
      </c>
      <c r="FL21376" s="55">
        <v>0.5</v>
      </c>
    </row>
    <row r="21377" ht="14.25" customHeight="1" outlineLevel="1" spans="162:168">
      <c r="FF21377" s="55">
        <v>21370</v>
      </c>
      <c r="FG21377" s="55" t="s">
        <v>1250</v>
      </c>
      <c r="FH21377" s="55" t="s">
        <v>1708</v>
      </c>
      <c r="FI21377" s="55">
        <v>25</v>
      </c>
      <c r="FJ21377" s="55">
        <v>400000</v>
      </c>
      <c r="FK21377" s="55" t="s">
        <v>1249</v>
      </c>
      <c r="FL21377" s="55">
        <v>0.5</v>
      </c>
    </row>
    <row r="21378" ht="14.25" customHeight="1" outlineLevel="1" spans="162:168">
      <c r="FF21378" s="55">
        <v>21371</v>
      </c>
      <c r="FG21378" s="55" t="s">
        <v>1250</v>
      </c>
      <c r="FH21378" s="55" t="s">
        <v>1708</v>
      </c>
      <c r="FI21378" s="55">
        <v>25</v>
      </c>
      <c r="FJ21378" s="55">
        <v>530000</v>
      </c>
      <c r="FK21378" s="55" t="s">
        <v>1249</v>
      </c>
      <c r="FL21378" s="55">
        <v>0.5</v>
      </c>
    </row>
    <row r="21379" ht="14.25" customHeight="1" outlineLevel="1" spans="162:168">
      <c r="FF21379" s="55">
        <v>21372</v>
      </c>
      <c r="FG21379" s="55" t="s">
        <v>1250</v>
      </c>
      <c r="FH21379" s="55" t="s">
        <v>1708</v>
      </c>
      <c r="FI21379" s="55">
        <v>25</v>
      </c>
      <c r="FJ21379" s="55">
        <v>540000</v>
      </c>
      <c r="FK21379" s="55" t="s">
        <v>1249</v>
      </c>
      <c r="FL21379" s="55">
        <v>0.5</v>
      </c>
    </row>
    <row r="21380" ht="14.25" customHeight="1" outlineLevel="1" spans="162:168">
      <c r="FF21380" s="55">
        <v>21373</v>
      </c>
      <c r="FG21380" s="55" t="s">
        <v>1250</v>
      </c>
      <c r="FH21380" s="55" t="s">
        <v>1708</v>
      </c>
      <c r="FI21380" s="55">
        <v>26</v>
      </c>
      <c r="FJ21380" s="55">
        <v>0</v>
      </c>
      <c r="FK21380" s="55" t="s">
        <v>1249</v>
      </c>
      <c r="FL21380" s="55">
        <v>1</v>
      </c>
    </row>
    <row r="21381" ht="14.25" customHeight="1" outlineLevel="1" spans="162:168">
      <c r="FF21381" s="55">
        <v>21374</v>
      </c>
      <c r="FG21381" s="55" t="s">
        <v>1250</v>
      </c>
      <c r="FH21381" s="55" t="s">
        <v>1708</v>
      </c>
      <c r="FI21381" s="55">
        <v>26</v>
      </c>
      <c r="FJ21381" s="55">
        <v>1000</v>
      </c>
      <c r="FK21381" s="55" t="s">
        <v>1249</v>
      </c>
      <c r="FL21381" s="55">
        <v>0.9</v>
      </c>
    </row>
    <row r="21382" ht="14.25" customHeight="1" outlineLevel="1" spans="162:168">
      <c r="FF21382" s="55">
        <v>21375</v>
      </c>
      <c r="FG21382" s="55" t="s">
        <v>1250</v>
      </c>
      <c r="FH21382" s="55" t="s">
        <v>1708</v>
      </c>
      <c r="FI21382" s="55">
        <v>26</v>
      </c>
      <c r="FJ21382" s="55">
        <v>2500</v>
      </c>
      <c r="FK21382" s="55" t="s">
        <v>1249</v>
      </c>
      <c r="FL21382" s="55">
        <v>0.85</v>
      </c>
    </row>
    <row r="21383" ht="14.25" customHeight="1" outlineLevel="1" spans="162:168">
      <c r="FF21383" s="55">
        <v>21376</v>
      </c>
      <c r="FG21383" s="55" t="s">
        <v>1250</v>
      </c>
      <c r="FH21383" s="55" t="s">
        <v>1708</v>
      </c>
      <c r="FI21383" s="55">
        <v>26</v>
      </c>
      <c r="FJ21383" s="55">
        <v>5000</v>
      </c>
      <c r="FK21383" s="55" t="s">
        <v>1249</v>
      </c>
      <c r="FL21383" s="55">
        <v>0.7</v>
      </c>
    </row>
    <row r="21384" ht="14.25" customHeight="1" outlineLevel="1" spans="162:168">
      <c r="FF21384" s="55">
        <v>21377</v>
      </c>
      <c r="FG21384" s="55" t="s">
        <v>1250</v>
      </c>
      <c r="FH21384" s="55" t="s">
        <v>1708</v>
      </c>
      <c r="FI21384" s="55">
        <v>26</v>
      </c>
      <c r="FJ21384" s="55">
        <v>10000</v>
      </c>
      <c r="FK21384" s="55" t="s">
        <v>1249</v>
      </c>
      <c r="FL21384" s="55">
        <v>0.6</v>
      </c>
    </row>
    <row r="21385" ht="14.25" customHeight="1" outlineLevel="1" spans="162:168">
      <c r="FF21385" s="55">
        <v>21378</v>
      </c>
      <c r="FG21385" s="55" t="s">
        <v>1250</v>
      </c>
      <c r="FH21385" s="55" t="s">
        <v>1708</v>
      </c>
      <c r="FI21385" s="55">
        <v>26</v>
      </c>
      <c r="FJ21385" s="55">
        <v>25000</v>
      </c>
      <c r="FK21385" s="55" t="s">
        <v>1249</v>
      </c>
      <c r="FL21385" s="55">
        <v>0.6</v>
      </c>
    </row>
    <row r="21386" ht="14.25" customHeight="1" outlineLevel="1" spans="162:168">
      <c r="FF21386" s="55">
        <v>21379</v>
      </c>
      <c r="FG21386" s="55" t="s">
        <v>1250</v>
      </c>
      <c r="FH21386" s="55" t="s">
        <v>1708</v>
      </c>
      <c r="FI21386" s="55">
        <v>26</v>
      </c>
      <c r="FJ21386" s="55">
        <v>50000</v>
      </c>
      <c r="FK21386" s="55" t="s">
        <v>1249</v>
      </c>
      <c r="FL21386" s="55">
        <v>0.6</v>
      </c>
    </row>
    <row r="21387" ht="14.25" customHeight="1" outlineLevel="1" spans="162:168">
      <c r="FF21387" s="55">
        <v>21380</v>
      </c>
      <c r="FG21387" s="55" t="s">
        <v>1250</v>
      </c>
      <c r="FH21387" s="55" t="s">
        <v>1708</v>
      </c>
      <c r="FI21387" s="55">
        <v>26</v>
      </c>
      <c r="FJ21387" s="55">
        <v>80000</v>
      </c>
      <c r="FK21387" s="55" t="s">
        <v>1249</v>
      </c>
      <c r="FL21387" s="55">
        <v>0.6</v>
      </c>
    </row>
    <row r="21388" ht="14.25" customHeight="1" outlineLevel="1" spans="162:168">
      <c r="FF21388" s="55">
        <v>21381</v>
      </c>
      <c r="FG21388" s="55" t="s">
        <v>1250</v>
      </c>
      <c r="FH21388" s="55" t="s">
        <v>1708</v>
      </c>
      <c r="FI21388" s="55">
        <v>26</v>
      </c>
      <c r="FJ21388" s="55">
        <v>130000</v>
      </c>
      <c r="FK21388" s="55" t="s">
        <v>1249</v>
      </c>
      <c r="FL21388" s="55">
        <v>0.6</v>
      </c>
    </row>
    <row r="21389" ht="14.25" customHeight="1" outlineLevel="1" spans="162:168">
      <c r="FF21389" s="55">
        <v>21382</v>
      </c>
      <c r="FG21389" s="55" t="s">
        <v>1250</v>
      </c>
      <c r="FH21389" s="55" t="s">
        <v>1708</v>
      </c>
      <c r="FI21389" s="55">
        <v>26</v>
      </c>
      <c r="FJ21389" s="55">
        <v>260000</v>
      </c>
      <c r="FK21389" s="55" t="s">
        <v>1249</v>
      </c>
      <c r="FL21389" s="55">
        <v>0.5</v>
      </c>
    </row>
    <row r="21390" ht="14.25" customHeight="1" outlineLevel="1" spans="162:168">
      <c r="FF21390" s="55">
        <v>21383</v>
      </c>
      <c r="FG21390" s="55" t="s">
        <v>1250</v>
      </c>
      <c r="FH21390" s="55" t="s">
        <v>1708</v>
      </c>
      <c r="FI21390" s="55">
        <v>26</v>
      </c>
      <c r="FJ21390" s="55">
        <v>400000</v>
      </c>
      <c r="FK21390" s="55" t="s">
        <v>1249</v>
      </c>
      <c r="FL21390" s="55">
        <v>0.5</v>
      </c>
    </row>
    <row r="21391" ht="14.25" customHeight="1" outlineLevel="1" spans="162:168">
      <c r="FF21391" s="55">
        <v>21384</v>
      </c>
      <c r="FG21391" s="55" t="s">
        <v>1250</v>
      </c>
      <c r="FH21391" s="55" t="s">
        <v>1708</v>
      </c>
      <c r="FI21391" s="55">
        <v>26</v>
      </c>
      <c r="FJ21391" s="55">
        <v>530000</v>
      </c>
      <c r="FK21391" s="55" t="s">
        <v>1249</v>
      </c>
      <c r="FL21391" s="55">
        <v>0.5</v>
      </c>
    </row>
    <row r="21392" ht="14.25" customHeight="1" outlineLevel="1" spans="162:168">
      <c r="FF21392" s="55">
        <v>21385</v>
      </c>
      <c r="FG21392" s="55" t="s">
        <v>1250</v>
      </c>
      <c r="FH21392" s="55" t="s">
        <v>1708</v>
      </c>
      <c r="FI21392" s="55">
        <v>26</v>
      </c>
      <c r="FJ21392" s="55">
        <v>540000</v>
      </c>
      <c r="FK21392" s="55" t="s">
        <v>1249</v>
      </c>
      <c r="FL21392" s="55">
        <v>0.5</v>
      </c>
    </row>
    <row r="21393" ht="14.25" customHeight="1" outlineLevel="1" spans="162:168">
      <c r="FF21393" s="55">
        <v>21386</v>
      </c>
      <c r="FG21393" s="55" t="s">
        <v>1250</v>
      </c>
      <c r="FH21393" s="55" t="s">
        <v>1708</v>
      </c>
      <c r="FI21393" s="55">
        <v>27</v>
      </c>
      <c r="FJ21393" s="55">
        <v>0</v>
      </c>
      <c r="FK21393" s="55" t="s">
        <v>1249</v>
      </c>
      <c r="FL21393" s="55">
        <v>1</v>
      </c>
    </row>
    <row r="21394" ht="14.25" customHeight="1" outlineLevel="1" spans="162:168">
      <c r="FF21394" s="55">
        <v>21387</v>
      </c>
      <c r="FG21394" s="55" t="s">
        <v>1250</v>
      </c>
      <c r="FH21394" s="55" t="s">
        <v>1708</v>
      </c>
      <c r="FI21394" s="55">
        <v>27</v>
      </c>
      <c r="FJ21394" s="55">
        <v>1000</v>
      </c>
      <c r="FK21394" s="55" t="s">
        <v>1249</v>
      </c>
      <c r="FL21394" s="55">
        <v>0.9</v>
      </c>
    </row>
    <row r="21395" ht="14.25" customHeight="1" outlineLevel="1" spans="162:168">
      <c r="FF21395" s="55">
        <v>21388</v>
      </c>
      <c r="FG21395" s="55" t="s">
        <v>1250</v>
      </c>
      <c r="FH21395" s="55" t="s">
        <v>1708</v>
      </c>
      <c r="FI21395" s="55">
        <v>27</v>
      </c>
      <c r="FJ21395" s="55">
        <v>2500</v>
      </c>
      <c r="FK21395" s="55" t="s">
        <v>1249</v>
      </c>
      <c r="FL21395" s="55">
        <v>0.85</v>
      </c>
    </row>
    <row r="21396" ht="14.25" customHeight="1" outlineLevel="1" spans="162:168">
      <c r="FF21396" s="55">
        <v>21389</v>
      </c>
      <c r="FG21396" s="55" t="s">
        <v>1250</v>
      </c>
      <c r="FH21396" s="55" t="s">
        <v>1708</v>
      </c>
      <c r="FI21396" s="55">
        <v>27</v>
      </c>
      <c r="FJ21396" s="55">
        <v>5000</v>
      </c>
      <c r="FK21396" s="55" t="s">
        <v>1249</v>
      </c>
      <c r="FL21396" s="55">
        <v>0.7</v>
      </c>
    </row>
    <row r="21397" ht="14.25" customHeight="1" outlineLevel="1" spans="162:168">
      <c r="FF21397" s="55">
        <v>21390</v>
      </c>
      <c r="FG21397" s="55" t="s">
        <v>1250</v>
      </c>
      <c r="FH21397" s="55" t="s">
        <v>1708</v>
      </c>
      <c r="FI21397" s="55">
        <v>27</v>
      </c>
      <c r="FJ21397" s="55">
        <v>10000</v>
      </c>
      <c r="FK21397" s="55" t="s">
        <v>1249</v>
      </c>
      <c r="FL21397" s="55">
        <v>0.6</v>
      </c>
    </row>
    <row r="21398" ht="14.25" customHeight="1" outlineLevel="1" spans="162:168">
      <c r="FF21398" s="55">
        <v>21391</v>
      </c>
      <c r="FG21398" s="55" t="s">
        <v>1250</v>
      </c>
      <c r="FH21398" s="55" t="s">
        <v>1708</v>
      </c>
      <c r="FI21398" s="55">
        <v>27</v>
      </c>
      <c r="FJ21398" s="55">
        <v>25000</v>
      </c>
      <c r="FK21398" s="55" t="s">
        <v>1249</v>
      </c>
      <c r="FL21398" s="55">
        <v>0.6</v>
      </c>
    </row>
    <row r="21399" ht="14.25" customHeight="1" outlineLevel="1" spans="162:168">
      <c r="FF21399" s="55">
        <v>21392</v>
      </c>
      <c r="FG21399" s="55" t="s">
        <v>1250</v>
      </c>
      <c r="FH21399" s="55" t="s">
        <v>1708</v>
      </c>
      <c r="FI21399" s="55">
        <v>27</v>
      </c>
      <c r="FJ21399" s="55">
        <v>50000</v>
      </c>
      <c r="FK21399" s="55" t="s">
        <v>1249</v>
      </c>
      <c r="FL21399" s="55">
        <v>0.6</v>
      </c>
    </row>
    <row r="21400" ht="14.25" customHeight="1" outlineLevel="1" spans="162:168">
      <c r="FF21400" s="55">
        <v>21393</v>
      </c>
      <c r="FG21400" s="55" t="s">
        <v>1250</v>
      </c>
      <c r="FH21400" s="55" t="s">
        <v>1708</v>
      </c>
      <c r="FI21400" s="55">
        <v>27</v>
      </c>
      <c r="FJ21400" s="55">
        <v>80000</v>
      </c>
      <c r="FK21400" s="55" t="s">
        <v>1249</v>
      </c>
      <c r="FL21400" s="55">
        <v>0.6</v>
      </c>
    </row>
    <row r="21401" ht="14.25" customHeight="1" outlineLevel="1" spans="162:168">
      <c r="FF21401" s="55">
        <v>21394</v>
      </c>
      <c r="FG21401" s="55" t="s">
        <v>1250</v>
      </c>
      <c r="FH21401" s="55" t="s">
        <v>1708</v>
      </c>
      <c r="FI21401" s="55">
        <v>27</v>
      </c>
      <c r="FJ21401" s="55">
        <v>130000</v>
      </c>
      <c r="FK21401" s="55" t="s">
        <v>1249</v>
      </c>
      <c r="FL21401" s="55">
        <v>0.6</v>
      </c>
    </row>
    <row r="21402" ht="14.25" customHeight="1" outlineLevel="1" spans="162:168">
      <c r="FF21402" s="55">
        <v>21395</v>
      </c>
      <c r="FG21402" s="55" t="s">
        <v>1250</v>
      </c>
      <c r="FH21402" s="55" t="s">
        <v>1708</v>
      </c>
      <c r="FI21402" s="55">
        <v>27</v>
      </c>
      <c r="FJ21402" s="55">
        <v>260000</v>
      </c>
      <c r="FK21402" s="55" t="s">
        <v>1249</v>
      </c>
      <c r="FL21402" s="55">
        <v>0.5</v>
      </c>
    </row>
    <row r="21403" ht="14.25" customHeight="1" outlineLevel="1" spans="162:168">
      <c r="FF21403" s="55">
        <v>21396</v>
      </c>
      <c r="FG21403" s="55" t="s">
        <v>1250</v>
      </c>
      <c r="FH21403" s="55" t="s">
        <v>1708</v>
      </c>
      <c r="FI21403" s="55">
        <v>27</v>
      </c>
      <c r="FJ21403" s="55">
        <v>400000</v>
      </c>
      <c r="FK21403" s="55" t="s">
        <v>1249</v>
      </c>
      <c r="FL21403" s="55">
        <v>0.5</v>
      </c>
    </row>
    <row r="21404" ht="14.25" customHeight="1" outlineLevel="1" spans="162:168">
      <c r="FF21404" s="55">
        <v>21397</v>
      </c>
      <c r="FG21404" s="55" t="s">
        <v>1250</v>
      </c>
      <c r="FH21404" s="55" t="s">
        <v>1708</v>
      </c>
      <c r="FI21404" s="55">
        <v>27</v>
      </c>
      <c r="FJ21404" s="55">
        <v>530000</v>
      </c>
      <c r="FK21404" s="55" t="s">
        <v>1249</v>
      </c>
      <c r="FL21404" s="55">
        <v>0.5</v>
      </c>
    </row>
    <row r="21405" ht="14.25" customHeight="1" outlineLevel="1" spans="162:168">
      <c r="FF21405" s="55">
        <v>21398</v>
      </c>
      <c r="FG21405" s="55" t="s">
        <v>1250</v>
      </c>
      <c r="FH21405" s="55" t="s">
        <v>1708</v>
      </c>
      <c r="FI21405" s="55">
        <v>27</v>
      </c>
      <c r="FJ21405" s="55">
        <v>540000</v>
      </c>
      <c r="FK21405" s="55" t="s">
        <v>1249</v>
      </c>
      <c r="FL21405" s="55">
        <v>0.5</v>
      </c>
    </row>
    <row r="21406" ht="14.25" customHeight="1" outlineLevel="1" spans="162:168">
      <c r="FF21406" s="55">
        <v>21399</v>
      </c>
      <c r="FG21406" s="55" t="s">
        <v>1250</v>
      </c>
      <c r="FH21406" s="55" t="s">
        <v>1708</v>
      </c>
      <c r="FI21406" s="55">
        <v>3</v>
      </c>
      <c r="FJ21406" s="55">
        <v>0</v>
      </c>
      <c r="FK21406" s="55" t="s">
        <v>1249</v>
      </c>
      <c r="FL21406" s="55">
        <v>1</v>
      </c>
    </row>
    <row r="21407" ht="14.25" customHeight="1" outlineLevel="1" spans="162:168">
      <c r="FF21407" s="55">
        <v>21400</v>
      </c>
      <c r="FG21407" s="55" t="s">
        <v>1250</v>
      </c>
      <c r="FH21407" s="55" t="s">
        <v>1708</v>
      </c>
      <c r="FI21407" s="55">
        <v>3</v>
      </c>
      <c r="FJ21407" s="55">
        <v>1000</v>
      </c>
      <c r="FK21407" s="55" t="s">
        <v>1249</v>
      </c>
      <c r="FL21407" s="55">
        <v>0.9</v>
      </c>
    </row>
    <row r="21408" ht="14.25" customHeight="1" outlineLevel="1" spans="162:168">
      <c r="FF21408" s="55">
        <v>21401</v>
      </c>
      <c r="FG21408" s="55" t="s">
        <v>1250</v>
      </c>
      <c r="FH21408" s="55" t="s">
        <v>1708</v>
      </c>
      <c r="FI21408" s="55">
        <v>3</v>
      </c>
      <c r="FJ21408" s="55">
        <v>2500</v>
      </c>
      <c r="FK21408" s="55" t="s">
        <v>1249</v>
      </c>
      <c r="FL21408" s="55">
        <v>0.85</v>
      </c>
    </row>
    <row r="21409" ht="14.25" customHeight="1" outlineLevel="1" spans="162:168">
      <c r="FF21409" s="55">
        <v>21402</v>
      </c>
      <c r="FG21409" s="55" t="s">
        <v>1250</v>
      </c>
      <c r="FH21409" s="55" t="s">
        <v>1708</v>
      </c>
      <c r="FI21409" s="55">
        <v>3</v>
      </c>
      <c r="FJ21409" s="55">
        <v>5000</v>
      </c>
      <c r="FK21409" s="55" t="s">
        <v>1249</v>
      </c>
      <c r="FL21409" s="55">
        <v>0.7</v>
      </c>
    </row>
    <row r="21410" ht="14.25" customHeight="1" outlineLevel="1" spans="162:168">
      <c r="FF21410" s="55">
        <v>21403</v>
      </c>
      <c r="FG21410" s="55" t="s">
        <v>1250</v>
      </c>
      <c r="FH21410" s="55" t="s">
        <v>1708</v>
      </c>
      <c r="FI21410" s="55">
        <v>3</v>
      </c>
      <c r="FJ21410" s="55">
        <v>10000</v>
      </c>
      <c r="FK21410" s="55" t="s">
        <v>1249</v>
      </c>
      <c r="FL21410" s="55">
        <v>0.6</v>
      </c>
    </row>
    <row r="21411" ht="14.25" customHeight="1" outlineLevel="1" spans="162:168">
      <c r="FF21411" s="55">
        <v>21404</v>
      </c>
      <c r="FG21411" s="55" t="s">
        <v>1250</v>
      </c>
      <c r="FH21411" s="55" t="s">
        <v>1708</v>
      </c>
      <c r="FI21411" s="55">
        <v>3</v>
      </c>
      <c r="FJ21411" s="55">
        <v>25000</v>
      </c>
      <c r="FK21411" s="55" t="s">
        <v>1249</v>
      </c>
      <c r="FL21411" s="55">
        <v>0.6</v>
      </c>
    </row>
    <row r="21412" ht="14.25" customHeight="1" outlineLevel="1" spans="162:168">
      <c r="FF21412" s="55">
        <v>21405</v>
      </c>
      <c r="FG21412" s="55" t="s">
        <v>1250</v>
      </c>
      <c r="FH21412" s="55" t="s">
        <v>1708</v>
      </c>
      <c r="FI21412" s="55">
        <v>3</v>
      </c>
      <c r="FJ21412" s="55">
        <v>50000</v>
      </c>
      <c r="FK21412" s="55" t="s">
        <v>1249</v>
      </c>
      <c r="FL21412" s="55">
        <v>0.6</v>
      </c>
    </row>
    <row r="21413" ht="14.25" customHeight="1" outlineLevel="1" spans="162:168">
      <c r="FF21413" s="55">
        <v>21406</v>
      </c>
      <c r="FG21413" s="55" t="s">
        <v>1250</v>
      </c>
      <c r="FH21413" s="55" t="s">
        <v>1708</v>
      </c>
      <c r="FI21413" s="55">
        <v>3</v>
      </c>
      <c r="FJ21413" s="55">
        <v>80000</v>
      </c>
      <c r="FK21413" s="55" t="s">
        <v>1249</v>
      </c>
      <c r="FL21413" s="55">
        <v>0.6</v>
      </c>
    </row>
    <row r="21414" ht="14.25" customHeight="1" outlineLevel="1" spans="162:168">
      <c r="FF21414" s="55">
        <v>21407</v>
      </c>
      <c r="FG21414" s="55" t="s">
        <v>1250</v>
      </c>
      <c r="FH21414" s="55" t="s">
        <v>1708</v>
      </c>
      <c r="FI21414" s="55">
        <v>3</v>
      </c>
      <c r="FJ21414" s="55">
        <v>130000</v>
      </c>
      <c r="FK21414" s="55" t="s">
        <v>1249</v>
      </c>
      <c r="FL21414" s="55">
        <v>0.6</v>
      </c>
    </row>
    <row r="21415" ht="14.25" customHeight="1" outlineLevel="1" spans="162:168">
      <c r="FF21415" s="55">
        <v>21408</v>
      </c>
      <c r="FG21415" s="55" t="s">
        <v>1250</v>
      </c>
      <c r="FH21415" s="55" t="s">
        <v>1708</v>
      </c>
      <c r="FI21415" s="55">
        <v>3</v>
      </c>
      <c r="FJ21415" s="55">
        <v>260000</v>
      </c>
      <c r="FK21415" s="55" t="s">
        <v>1249</v>
      </c>
      <c r="FL21415" s="55">
        <v>0.5</v>
      </c>
    </row>
    <row r="21416" ht="14.25" customHeight="1" outlineLevel="1" spans="162:168">
      <c r="FF21416" s="55">
        <v>21409</v>
      </c>
      <c r="FG21416" s="55" t="s">
        <v>1250</v>
      </c>
      <c r="FH21416" s="55" t="s">
        <v>1708</v>
      </c>
      <c r="FI21416" s="55">
        <v>3</v>
      </c>
      <c r="FJ21416" s="55">
        <v>400000</v>
      </c>
      <c r="FK21416" s="55" t="s">
        <v>1249</v>
      </c>
      <c r="FL21416" s="55">
        <v>0.5</v>
      </c>
    </row>
    <row r="21417" ht="14.25" customHeight="1" outlineLevel="1" spans="162:168">
      <c r="FF21417" s="55">
        <v>21410</v>
      </c>
      <c r="FG21417" s="55" t="s">
        <v>1250</v>
      </c>
      <c r="FH21417" s="55" t="s">
        <v>1708</v>
      </c>
      <c r="FI21417" s="55">
        <v>3</v>
      </c>
      <c r="FJ21417" s="55">
        <v>530000</v>
      </c>
      <c r="FK21417" s="55" t="s">
        <v>1249</v>
      </c>
      <c r="FL21417" s="55">
        <v>0.5</v>
      </c>
    </row>
    <row r="21418" ht="14.25" customHeight="1" outlineLevel="1" spans="162:168">
      <c r="FF21418" s="55">
        <v>21411</v>
      </c>
      <c r="FG21418" s="55" t="s">
        <v>1250</v>
      </c>
      <c r="FH21418" s="55" t="s">
        <v>1708</v>
      </c>
      <c r="FI21418" s="55">
        <v>3</v>
      </c>
      <c r="FJ21418" s="55">
        <v>540000</v>
      </c>
      <c r="FK21418" s="55" t="s">
        <v>1249</v>
      </c>
      <c r="FL21418" s="55">
        <v>0.5</v>
      </c>
    </row>
    <row r="21419" ht="14.25" customHeight="1" outlineLevel="1" spans="162:168">
      <c r="FF21419" s="55">
        <v>21412</v>
      </c>
      <c r="FG21419" s="55" t="s">
        <v>1250</v>
      </c>
      <c r="FH21419" s="55" t="s">
        <v>1708</v>
      </c>
      <c r="FI21419" s="55">
        <v>4</v>
      </c>
      <c r="FJ21419" s="55">
        <v>0</v>
      </c>
      <c r="FK21419" s="55" t="s">
        <v>1249</v>
      </c>
      <c r="FL21419" s="55">
        <v>1</v>
      </c>
    </row>
    <row r="21420" ht="14.25" customHeight="1" outlineLevel="1" spans="162:168">
      <c r="FF21420" s="55">
        <v>21413</v>
      </c>
      <c r="FG21420" s="55" t="s">
        <v>1250</v>
      </c>
      <c r="FH21420" s="55" t="s">
        <v>1708</v>
      </c>
      <c r="FI21420" s="55">
        <v>4</v>
      </c>
      <c r="FJ21420" s="55">
        <v>1000</v>
      </c>
      <c r="FK21420" s="55" t="s">
        <v>1249</v>
      </c>
      <c r="FL21420" s="55">
        <v>0.9</v>
      </c>
    </row>
    <row r="21421" ht="14.25" customHeight="1" outlineLevel="1" spans="162:168">
      <c r="FF21421" s="55">
        <v>21414</v>
      </c>
      <c r="FG21421" s="55" t="s">
        <v>1250</v>
      </c>
      <c r="FH21421" s="55" t="s">
        <v>1708</v>
      </c>
      <c r="FI21421" s="55">
        <v>4</v>
      </c>
      <c r="FJ21421" s="55">
        <v>2500</v>
      </c>
      <c r="FK21421" s="55" t="s">
        <v>1249</v>
      </c>
      <c r="FL21421" s="55">
        <v>0.85</v>
      </c>
    </row>
    <row r="21422" ht="14.25" customHeight="1" outlineLevel="1" spans="162:168">
      <c r="FF21422" s="55">
        <v>21415</v>
      </c>
      <c r="FG21422" s="55" t="s">
        <v>1250</v>
      </c>
      <c r="FH21422" s="55" t="s">
        <v>1708</v>
      </c>
      <c r="FI21422" s="55">
        <v>4</v>
      </c>
      <c r="FJ21422" s="55">
        <v>5000</v>
      </c>
      <c r="FK21422" s="55" t="s">
        <v>1249</v>
      </c>
      <c r="FL21422" s="55">
        <v>0.7</v>
      </c>
    </row>
    <row r="21423" ht="14.25" customHeight="1" outlineLevel="1" spans="162:168">
      <c r="FF21423" s="55">
        <v>21416</v>
      </c>
      <c r="FG21423" s="55" t="s">
        <v>1250</v>
      </c>
      <c r="FH21423" s="55" t="s">
        <v>1708</v>
      </c>
      <c r="FI21423" s="55">
        <v>4</v>
      </c>
      <c r="FJ21423" s="55">
        <v>10000</v>
      </c>
      <c r="FK21423" s="55" t="s">
        <v>1249</v>
      </c>
      <c r="FL21423" s="55">
        <v>0.6</v>
      </c>
    </row>
    <row r="21424" ht="14.25" customHeight="1" outlineLevel="1" spans="162:168">
      <c r="FF21424" s="55">
        <v>21417</v>
      </c>
      <c r="FG21424" s="55" t="s">
        <v>1250</v>
      </c>
      <c r="FH21424" s="55" t="s">
        <v>1708</v>
      </c>
      <c r="FI21424" s="55">
        <v>4</v>
      </c>
      <c r="FJ21424" s="55">
        <v>25000</v>
      </c>
      <c r="FK21424" s="55" t="s">
        <v>1249</v>
      </c>
      <c r="FL21424" s="55">
        <v>0.6</v>
      </c>
    </row>
    <row r="21425" ht="14.25" customHeight="1" outlineLevel="1" spans="162:168">
      <c r="FF21425" s="55">
        <v>21418</v>
      </c>
      <c r="FG21425" s="55" t="s">
        <v>1250</v>
      </c>
      <c r="FH21425" s="55" t="s">
        <v>1708</v>
      </c>
      <c r="FI21425" s="55">
        <v>4</v>
      </c>
      <c r="FJ21425" s="55">
        <v>50000</v>
      </c>
      <c r="FK21425" s="55" t="s">
        <v>1249</v>
      </c>
      <c r="FL21425" s="55">
        <v>0.6</v>
      </c>
    </row>
    <row r="21426" ht="14.25" customHeight="1" outlineLevel="1" spans="162:168">
      <c r="FF21426" s="55">
        <v>21419</v>
      </c>
      <c r="FG21426" s="55" t="s">
        <v>1250</v>
      </c>
      <c r="FH21426" s="55" t="s">
        <v>1708</v>
      </c>
      <c r="FI21426" s="55">
        <v>4</v>
      </c>
      <c r="FJ21426" s="55">
        <v>80000</v>
      </c>
      <c r="FK21426" s="55" t="s">
        <v>1249</v>
      </c>
      <c r="FL21426" s="55">
        <v>0.6</v>
      </c>
    </row>
    <row r="21427" ht="14.25" customHeight="1" outlineLevel="1" spans="162:168">
      <c r="FF21427" s="55">
        <v>21420</v>
      </c>
      <c r="FG21427" s="55" t="s">
        <v>1250</v>
      </c>
      <c r="FH21427" s="55" t="s">
        <v>1708</v>
      </c>
      <c r="FI21427" s="55">
        <v>4</v>
      </c>
      <c r="FJ21427" s="55">
        <v>130000</v>
      </c>
      <c r="FK21427" s="55" t="s">
        <v>1249</v>
      </c>
      <c r="FL21427" s="55">
        <v>0.6</v>
      </c>
    </row>
    <row r="21428" ht="14.25" customHeight="1" outlineLevel="1" spans="162:168">
      <c r="FF21428" s="55">
        <v>21421</v>
      </c>
      <c r="FG21428" s="55" t="s">
        <v>1250</v>
      </c>
      <c r="FH21428" s="55" t="s">
        <v>1708</v>
      </c>
      <c r="FI21428" s="55">
        <v>4</v>
      </c>
      <c r="FJ21428" s="55">
        <v>260000</v>
      </c>
      <c r="FK21428" s="55" t="s">
        <v>1249</v>
      </c>
      <c r="FL21428" s="55">
        <v>0.5</v>
      </c>
    </row>
    <row r="21429" ht="14.25" customHeight="1" outlineLevel="1" spans="162:168">
      <c r="FF21429" s="55">
        <v>21422</v>
      </c>
      <c r="FG21429" s="55" t="s">
        <v>1250</v>
      </c>
      <c r="FH21429" s="55" t="s">
        <v>1708</v>
      </c>
      <c r="FI21429" s="55">
        <v>4</v>
      </c>
      <c r="FJ21429" s="55">
        <v>400000</v>
      </c>
      <c r="FK21429" s="55" t="s">
        <v>1249</v>
      </c>
      <c r="FL21429" s="55">
        <v>0.5</v>
      </c>
    </row>
    <row r="21430" ht="14.25" customHeight="1" outlineLevel="1" spans="162:168">
      <c r="FF21430" s="55">
        <v>21423</v>
      </c>
      <c r="FG21430" s="55" t="s">
        <v>1250</v>
      </c>
      <c r="FH21430" s="55" t="s">
        <v>1708</v>
      </c>
      <c r="FI21430" s="55">
        <v>4</v>
      </c>
      <c r="FJ21430" s="55">
        <v>530000</v>
      </c>
      <c r="FK21430" s="55" t="s">
        <v>1249</v>
      </c>
      <c r="FL21430" s="55">
        <v>0.5</v>
      </c>
    </row>
    <row r="21431" ht="14.25" customHeight="1" outlineLevel="1" spans="162:168">
      <c r="FF21431" s="55">
        <v>21424</v>
      </c>
      <c r="FG21431" s="55" t="s">
        <v>1250</v>
      </c>
      <c r="FH21431" s="55" t="s">
        <v>1708</v>
      </c>
      <c r="FI21431" s="55">
        <v>4</v>
      </c>
      <c r="FJ21431" s="55">
        <v>540000</v>
      </c>
      <c r="FK21431" s="55" t="s">
        <v>1249</v>
      </c>
      <c r="FL21431" s="55">
        <v>0.5</v>
      </c>
    </row>
    <row r="21432" ht="14.25" customHeight="1" outlineLevel="1" spans="162:168">
      <c r="FF21432" s="55">
        <v>21425</v>
      </c>
      <c r="FG21432" s="55" t="s">
        <v>1250</v>
      </c>
      <c r="FH21432" s="55" t="s">
        <v>1708</v>
      </c>
      <c r="FI21432" s="55">
        <v>5</v>
      </c>
      <c r="FJ21432" s="55">
        <v>0</v>
      </c>
      <c r="FK21432" s="55" t="s">
        <v>1249</v>
      </c>
      <c r="FL21432" s="55">
        <v>1</v>
      </c>
    </row>
    <row r="21433" ht="14.25" customHeight="1" outlineLevel="1" spans="162:168">
      <c r="FF21433" s="55">
        <v>21426</v>
      </c>
      <c r="FG21433" s="55" t="s">
        <v>1250</v>
      </c>
      <c r="FH21433" s="55" t="s">
        <v>1708</v>
      </c>
      <c r="FI21433" s="55">
        <v>5</v>
      </c>
      <c r="FJ21433" s="55">
        <v>1000</v>
      </c>
      <c r="FK21433" s="55" t="s">
        <v>1249</v>
      </c>
      <c r="FL21433" s="55">
        <v>0.9</v>
      </c>
    </row>
    <row r="21434" ht="14.25" customHeight="1" outlineLevel="1" spans="162:168">
      <c r="FF21434" s="55">
        <v>21427</v>
      </c>
      <c r="FG21434" s="55" t="s">
        <v>1250</v>
      </c>
      <c r="FH21434" s="55" t="s">
        <v>1708</v>
      </c>
      <c r="FI21434" s="55">
        <v>5</v>
      </c>
      <c r="FJ21434" s="55">
        <v>2500</v>
      </c>
      <c r="FK21434" s="55" t="s">
        <v>1249</v>
      </c>
      <c r="FL21434" s="55">
        <v>0.85</v>
      </c>
    </row>
    <row r="21435" ht="14.25" customHeight="1" outlineLevel="1" spans="162:168">
      <c r="FF21435" s="55">
        <v>21428</v>
      </c>
      <c r="FG21435" s="55" t="s">
        <v>1250</v>
      </c>
      <c r="FH21435" s="55" t="s">
        <v>1708</v>
      </c>
      <c r="FI21435" s="55">
        <v>5</v>
      </c>
      <c r="FJ21435" s="55">
        <v>5000</v>
      </c>
      <c r="FK21435" s="55" t="s">
        <v>1249</v>
      </c>
      <c r="FL21435" s="55">
        <v>0.7</v>
      </c>
    </row>
    <row r="21436" ht="14.25" customHeight="1" outlineLevel="1" spans="162:168">
      <c r="FF21436" s="55">
        <v>21429</v>
      </c>
      <c r="FG21436" s="55" t="s">
        <v>1250</v>
      </c>
      <c r="FH21436" s="55" t="s">
        <v>1708</v>
      </c>
      <c r="FI21436" s="55">
        <v>5</v>
      </c>
      <c r="FJ21436" s="55">
        <v>10000</v>
      </c>
      <c r="FK21436" s="55" t="s">
        <v>1249</v>
      </c>
      <c r="FL21436" s="55">
        <v>0.6</v>
      </c>
    </row>
    <row r="21437" ht="14.25" customHeight="1" outlineLevel="1" spans="162:168">
      <c r="FF21437" s="55">
        <v>21430</v>
      </c>
      <c r="FG21437" s="55" t="s">
        <v>1250</v>
      </c>
      <c r="FH21437" s="55" t="s">
        <v>1708</v>
      </c>
      <c r="FI21437" s="55">
        <v>5</v>
      </c>
      <c r="FJ21437" s="55">
        <v>25000</v>
      </c>
      <c r="FK21437" s="55" t="s">
        <v>1249</v>
      </c>
      <c r="FL21437" s="55">
        <v>0.6</v>
      </c>
    </row>
    <row r="21438" ht="14.25" customHeight="1" outlineLevel="1" spans="162:168">
      <c r="FF21438" s="55">
        <v>21431</v>
      </c>
      <c r="FG21438" s="55" t="s">
        <v>1250</v>
      </c>
      <c r="FH21438" s="55" t="s">
        <v>1708</v>
      </c>
      <c r="FI21438" s="55">
        <v>5</v>
      </c>
      <c r="FJ21438" s="55">
        <v>50000</v>
      </c>
      <c r="FK21438" s="55" t="s">
        <v>1249</v>
      </c>
      <c r="FL21438" s="55">
        <v>0.6</v>
      </c>
    </row>
    <row r="21439" ht="14.25" customHeight="1" outlineLevel="1" spans="162:168">
      <c r="FF21439" s="55">
        <v>21432</v>
      </c>
      <c r="FG21439" s="55" t="s">
        <v>1250</v>
      </c>
      <c r="FH21439" s="55" t="s">
        <v>1708</v>
      </c>
      <c r="FI21439" s="55">
        <v>5</v>
      </c>
      <c r="FJ21439" s="55">
        <v>80000</v>
      </c>
      <c r="FK21439" s="55" t="s">
        <v>1249</v>
      </c>
      <c r="FL21439" s="55">
        <v>0.6</v>
      </c>
    </row>
    <row r="21440" ht="14.25" customHeight="1" outlineLevel="1" spans="162:168">
      <c r="FF21440" s="55">
        <v>21433</v>
      </c>
      <c r="FG21440" s="55" t="s">
        <v>1250</v>
      </c>
      <c r="FH21440" s="55" t="s">
        <v>1708</v>
      </c>
      <c r="FI21440" s="55">
        <v>5</v>
      </c>
      <c r="FJ21440" s="55">
        <v>130000</v>
      </c>
      <c r="FK21440" s="55" t="s">
        <v>1249</v>
      </c>
      <c r="FL21440" s="55">
        <v>0.6</v>
      </c>
    </row>
    <row r="21441" ht="14.25" customHeight="1" outlineLevel="1" spans="162:168">
      <c r="FF21441" s="55">
        <v>21434</v>
      </c>
      <c r="FG21441" s="55" t="s">
        <v>1250</v>
      </c>
      <c r="FH21441" s="55" t="s">
        <v>1708</v>
      </c>
      <c r="FI21441" s="55">
        <v>5</v>
      </c>
      <c r="FJ21441" s="55">
        <v>260000</v>
      </c>
      <c r="FK21441" s="55" t="s">
        <v>1249</v>
      </c>
      <c r="FL21441" s="55">
        <v>0.5</v>
      </c>
    </row>
    <row r="21442" ht="14.25" customHeight="1" outlineLevel="1" spans="162:168">
      <c r="FF21442" s="55">
        <v>21435</v>
      </c>
      <c r="FG21442" s="55" t="s">
        <v>1250</v>
      </c>
      <c r="FH21442" s="55" t="s">
        <v>1708</v>
      </c>
      <c r="FI21442" s="55">
        <v>5</v>
      </c>
      <c r="FJ21442" s="55">
        <v>400000</v>
      </c>
      <c r="FK21442" s="55" t="s">
        <v>1249</v>
      </c>
      <c r="FL21442" s="55">
        <v>0.5</v>
      </c>
    </row>
    <row r="21443" ht="14.25" customHeight="1" outlineLevel="1" spans="162:168">
      <c r="FF21443" s="55">
        <v>21436</v>
      </c>
      <c r="FG21443" s="55" t="s">
        <v>1250</v>
      </c>
      <c r="FH21443" s="55" t="s">
        <v>1708</v>
      </c>
      <c r="FI21443" s="55">
        <v>5</v>
      </c>
      <c r="FJ21443" s="55">
        <v>530000</v>
      </c>
      <c r="FK21443" s="55" t="s">
        <v>1249</v>
      </c>
      <c r="FL21443" s="55">
        <v>0.5</v>
      </c>
    </row>
    <row r="21444" ht="14.25" customHeight="1" outlineLevel="1" spans="162:168">
      <c r="FF21444" s="55">
        <v>21437</v>
      </c>
      <c r="FG21444" s="55" t="s">
        <v>1250</v>
      </c>
      <c r="FH21444" s="55" t="s">
        <v>1708</v>
      </c>
      <c r="FI21444" s="55">
        <v>5</v>
      </c>
      <c r="FJ21444" s="55">
        <v>540000</v>
      </c>
      <c r="FK21444" s="55" t="s">
        <v>1249</v>
      </c>
      <c r="FL21444" s="55">
        <v>0.5</v>
      </c>
    </row>
    <row r="21445" ht="14.25" customHeight="1" outlineLevel="1" spans="162:168">
      <c r="FF21445" s="55">
        <v>21438</v>
      </c>
      <c r="FG21445" s="55" t="s">
        <v>1250</v>
      </c>
      <c r="FH21445" s="55" t="s">
        <v>1708</v>
      </c>
      <c r="FI21445" s="55">
        <v>6</v>
      </c>
      <c r="FJ21445" s="55">
        <v>0</v>
      </c>
      <c r="FK21445" s="55" t="s">
        <v>1249</v>
      </c>
      <c r="FL21445" s="55">
        <v>1</v>
      </c>
    </row>
    <row r="21446" ht="14.25" customHeight="1" outlineLevel="1" spans="162:168">
      <c r="FF21446" s="55">
        <v>21439</v>
      </c>
      <c r="FG21446" s="55" t="s">
        <v>1250</v>
      </c>
      <c r="FH21446" s="55" t="s">
        <v>1708</v>
      </c>
      <c r="FI21446" s="55">
        <v>6</v>
      </c>
      <c r="FJ21446" s="55">
        <v>1000</v>
      </c>
      <c r="FK21446" s="55" t="s">
        <v>1249</v>
      </c>
      <c r="FL21446" s="55">
        <v>0.9</v>
      </c>
    </row>
    <row r="21447" ht="14.25" customHeight="1" outlineLevel="1" spans="162:168">
      <c r="FF21447" s="55">
        <v>21440</v>
      </c>
      <c r="FG21447" s="55" t="s">
        <v>1250</v>
      </c>
      <c r="FH21447" s="55" t="s">
        <v>1708</v>
      </c>
      <c r="FI21447" s="55">
        <v>6</v>
      </c>
      <c r="FJ21447" s="55">
        <v>2500</v>
      </c>
      <c r="FK21447" s="55" t="s">
        <v>1249</v>
      </c>
      <c r="FL21447" s="55">
        <v>0.85</v>
      </c>
    </row>
    <row r="21448" ht="14.25" customHeight="1" outlineLevel="1" spans="162:168">
      <c r="FF21448" s="55">
        <v>21441</v>
      </c>
      <c r="FG21448" s="55" t="s">
        <v>1250</v>
      </c>
      <c r="FH21448" s="55" t="s">
        <v>1708</v>
      </c>
      <c r="FI21448" s="55">
        <v>6</v>
      </c>
      <c r="FJ21448" s="55">
        <v>5000</v>
      </c>
      <c r="FK21448" s="55" t="s">
        <v>1249</v>
      </c>
      <c r="FL21448" s="55">
        <v>0.7</v>
      </c>
    </row>
    <row r="21449" ht="14.25" customHeight="1" outlineLevel="1" spans="162:168">
      <c r="FF21449" s="55">
        <v>21442</v>
      </c>
      <c r="FG21449" s="55" t="s">
        <v>1250</v>
      </c>
      <c r="FH21449" s="55" t="s">
        <v>1708</v>
      </c>
      <c r="FI21449" s="55">
        <v>6</v>
      </c>
      <c r="FJ21449" s="55">
        <v>10000</v>
      </c>
      <c r="FK21449" s="55" t="s">
        <v>1249</v>
      </c>
      <c r="FL21449" s="55">
        <v>0.6</v>
      </c>
    </row>
    <row r="21450" ht="14.25" customHeight="1" outlineLevel="1" spans="162:168">
      <c r="FF21450" s="55">
        <v>21443</v>
      </c>
      <c r="FG21450" s="55" t="s">
        <v>1250</v>
      </c>
      <c r="FH21450" s="55" t="s">
        <v>1708</v>
      </c>
      <c r="FI21450" s="55">
        <v>6</v>
      </c>
      <c r="FJ21450" s="55">
        <v>25000</v>
      </c>
      <c r="FK21450" s="55" t="s">
        <v>1249</v>
      </c>
      <c r="FL21450" s="55">
        <v>0.6</v>
      </c>
    </row>
    <row r="21451" ht="14.25" customHeight="1" outlineLevel="1" spans="162:168">
      <c r="FF21451" s="55">
        <v>21444</v>
      </c>
      <c r="FG21451" s="55" t="s">
        <v>1250</v>
      </c>
      <c r="FH21451" s="55" t="s">
        <v>1708</v>
      </c>
      <c r="FI21451" s="55">
        <v>6</v>
      </c>
      <c r="FJ21451" s="55">
        <v>50000</v>
      </c>
      <c r="FK21451" s="55" t="s">
        <v>1249</v>
      </c>
      <c r="FL21451" s="55">
        <v>0.6</v>
      </c>
    </row>
    <row r="21452" ht="14.25" customHeight="1" outlineLevel="1" spans="162:168">
      <c r="FF21452" s="55">
        <v>21445</v>
      </c>
      <c r="FG21452" s="55" t="s">
        <v>1250</v>
      </c>
      <c r="FH21452" s="55" t="s">
        <v>1708</v>
      </c>
      <c r="FI21452" s="55">
        <v>6</v>
      </c>
      <c r="FJ21452" s="55">
        <v>80000</v>
      </c>
      <c r="FK21452" s="55" t="s">
        <v>1249</v>
      </c>
      <c r="FL21452" s="55">
        <v>0.6</v>
      </c>
    </row>
    <row r="21453" ht="14.25" customHeight="1" outlineLevel="1" spans="162:168">
      <c r="FF21453" s="55">
        <v>21446</v>
      </c>
      <c r="FG21453" s="55" t="s">
        <v>1250</v>
      </c>
      <c r="FH21453" s="55" t="s">
        <v>1708</v>
      </c>
      <c r="FI21453" s="55">
        <v>6</v>
      </c>
      <c r="FJ21453" s="55">
        <v>130000</v>
      </c>
      <c r="FK21453" s="55" t="s">
        <v>1249</v>
      </c>
      <c r="FL21453" s="55">
        <v>0.6</v>
      </c>
    </row>
    <row r="21454" ht="14.25" customHeight="1" outlineLevel="1" spans="162:168">
      <c r="FF21454" s="55">
        <v>21447</v>
      </c>
      <c r="FG21454" s="55" t="s">
        <v>1250</v>
      </c>
      <c r="FH21454" s="55" t="s">
        <v>1708</v>
      </c>
      <c r="FI21454" s="55">
        <v>6</v>
      </c>
      <c r="FJ21454" s="55">
        <v>260000</v>
      </c>
      <c r="FK21454" s="55" t="s">
        <v>1249</v>
      </c>
      <c r="FL21454" s="55">
        <v>0.5</v>
      </c>
    </row>
    <row r="21455" ht="14.25" customHeight="1" outlineLevel="1" spans="162:168">
      <c r="FF21455" s="55">
        <v>21448</v>
      </c>
      <c r="FG21455" s="55" t="s">
        <v>1250</v>
      </c>
      <c r="FH21455" s="55" t="s">
        <v>1708</v>
      </c>
      <c r="FI21455" s="55">
        <v>6</v>
      </c>
      <c r="FJ21455" s="55">
        <v>400000</v>
      </c>
      <c r="FK21455" s="55" t="s">
        <v>1249</v>
      </c>
      <c r="FL21455" s="55">
        <v>0.5</v>
      </c>
    </row>
    <row r="21456" ht="14.25" customHeight="1" outlineLevel="1" spans="162:168">
      <c r="FF21456" s="55">
        <v>21449</v>
      </c>
      <c r="FG21456" s="55" t="s">
        <v>1250</v>
      </c>
      <c r="FH21456" s="55" t="s">
        <v>1708</v>
      </c>
      <c r="FI21456" s="55">
        <v>6</v>
      </c>
      <c r="FJ21456" s="55">
        <v>530000</v>
      </c>
      <c r="FK21456" s="55" t="s">
        <v>1249</v>
      </c>
      <c r="FL21456" s="55">
        <v>0.5</v>
      </c>
    </row>
    <row r="21457" ht="14.25" customHeight="1" outlineLevel="1" spans="162:168">
      <c r="FF21457" s="55">
        <v>21450</v>
      </c>
      <c r="FG21457" s="55" t="s">
        <v>1250</v>
      </c>
      <c r="FH21457" s="55" t="s">
        <v>1708</v>
      </c>
      <c r="FI21457" s="55">
        <v>6</v>
      </c>
      <c r="FJ21457" s="55">
        <v>540000</v>
      </c>
      <c r="FK21457" s="55" t="s">
        <v>1249</v>
      </c>
      <c r="FL21457" s="55">
        <v>0.5</v>
      </c>
    </row>
    <row r="21458" ht="14.25" customHeight="1" outlineLevel="1" spans="162:168">
      <c r="FF21458" s="55">
        <v>21451</v>
      </c>
      <c r="FG21458" s="55" t="s">
        <v>1250</v>
      </c>
      <c r="FH21458" s="55" t="s">
        <v>1708</v>
      </c>
      <c r="FI21458" s="55">
        <v>7</v>
      </c>
      <c r="FJ21458" s="55">
        <v>0</v>
      </c>
      <c r="FK21458" s="55" t="s">
        <v>1249</v>
      </c>
      <c r="FL21458" s="55">
        <v>1</v>
      </c>
    </row>
    <row r="21459" ht="14.25" customHeight="1" outlineLevel="1" spans="162:168">
      <c r="FF21459" s="55">
        <v>21452</v>
      </c>
      <c r="FG21459" s="55" t="s">
        <v>1250</v>
      </c>
      <c r="FH21459" s="55" t="s">
        <v>1708</v>
      </c>
      <c r="FI21459" s="55">
        <v>7</v>
      </c>
      <c r="FJ21459" s="55">
        <v>1000</v>
      </c>
      <c r="FK21459" s="55" t="s">
        <v>1249</v>
      </c>
      <c r="FL21459" s="55">
        <v>0.9</v>
      </c>
    </row>
    <row r="21460" ht="14.25" customHeight="1" outlineLevel="1" spans="162:168">
      <c r="FF21460" s="55">
        <v>21453</v>
      </c>
      <c r="FG21460" s="55" t="s">
        <v>1250</v>
      </c>
      <c r="FH21460" s="55" t="s">
        <v>1708</v>
      </c>
      <c r="FI21460" s="55">
        <v>7</v>
      </c>
      <c r="FJ21460" s="55">
        <v>2500</v>
      </c>
      <c r="FK21460" s="55" t="s">
        <v>1249</v>
      </c>
      <c r="FL21460" s="55">
        <v>0.85</v>
      </c>
    </row>
    <row r="21461" ht="14.25" customHeight="1" outlineLevel="1" spans="162:168">
      <c r="FF21461" s="55">
        <v>21454</v>
      </c>
      <c r="FG21461" s="55" t="s">
        <v>1250</v>
      </c>
      <c r="FH21461" s="55" t="s">
        <v>1708</v>
      </c>
      <c r="FI21461" s="55">
        <v>7</v>
      </c>
      <c r="FJ21461" s="55">
        <v>5000</v>
      </c>
      <c r="FK21461" s="55" t="s">
        <v>1249</v>
      </c>
      <c r="FL21461" s="55">
        <v>0.7</v>
      </c>
    </row>
    <row r="21462" ht="14.25" customHeight="1" outlineLevel="1" spans="162:168">
      <c r="FF21462" s="55">
        <v>21455</v>
      </c>
      <c r="FG21462" s="55" t="s">
        <v>1250</v>
      </c>
      <c r="FH21462" s="55" t="s">
        <v>1708</v>
      </c>
      <c r="FI21462" s="55">
        <v>7</v>
      </c>
      <c r="FJ21462" s="55">
        <v>10000</v>
      </c>
      <c r="FK21462" s="55" t="s">
        <v>1249</v>
      </c>
      <c r="FL21462" s="55">
        <v>0.6</v>
      </c>
    </row>
    <row r="21463" ht="14.25" customHeight="1" outlineLevel="1" spans="162:168">
      <c r="FF21463" s="55">
        <v>21456</v>
      </c>
      <c r="FG21463" s="55" t="s">
        <v>1250</v>
      </c>
      <c r="FH21463" s="55" t="s">
        <v>1708</v>
      </c>
      <c r="FI21463" s="55">
        <v>7</v>
      </c>
      <c r="FJ21463" s="55">
        <v>25000</v>
      </c>
      <c r="FK21463" s="55" t="s">
        <v>1249</v>
      </c>
      <c r="FL21463" s="55">
        <v>0.6</v>
      </c>
    </row>
    <row r="21464" ht="14.25" customHeight="1" outlineLevel="1" spans="162:168">
      <c r="FF21464" s="55">
        <v>21457</v>
      </c>
      <c r="FG21464" s="55" t="s">
        <v>1250</v>
      </c>
      <c r="FH21464" s="55" t="s">
        <v>1708</v>
      </c>
      <c r="FI21464" s="55">
        <v>7</v>
      </c>
      <c r="FJ21464" s="55">
        <v>50000</v>
      </c>
      <c r="FK21464" s="55" t="s">
        <v>1249</v>
      </c>
      <c r="FL21464" s="55">
        <v>0.6</v>
      </c>
    </row>
    <row r="21465" ht="14.25" customHeight="1" outlineLevel="1" spans="162:168">
      <c r="FF21465" s="55">
        <v>21458</v>
      </c>
      <c r="FG21465" s="55" t="s">
        <v>1250</v>
      </c>
      <c r="FH21465" s="55" t="s">
        <v>1708</v>
      </c>
      <c r="FI21465" s="55">
        <v>7</v>
      </c>
      <c r="FJ21465" s="55">
        <v>80000</v>
      </c>
      <c r="FK21465" s="55" t="s">
        <v>1249</v>
      </c>
      <c r="FL21465" s="55">
        <v>0.6</v>
      </c>
    </row>
    <row r="21466" ht="14.25" customHeight="1" outlineLevel="1" spans="162:168">
      <c r="FF21466" s="55">
        <v>21459</v>
      </c>
      <c r="FG21466" s="55" t="s">
        <v>1250</v>
      </c>
      <c r="FH21466" s="55" t="s">
        <v>1708</v>
      </c>
      <c r="FI21466" s="55">
        <v>7</v>
      </c>
      <c r="FJ21466" s="55">
        <v>130000</v>
      </c>
      <c r="FK21466" s="55" t="s">
        <v>1249</v>
      </c>
      <c r="FL21466" s="55">
        <v>0.6</v>
      </c>
    </row>
    <row r="21467" ht="14.25" customHeight="1" outlineLevel="1" spans="162:168">
      <c r="FF21467" s="55">
        <v>21460</v>
      </c>
      <c r="FG21467" s="55" t="s">
        <v>1250</v>
      </c>
      <c r="FH21467" s="55" t="s">
        <v>1708</v>
      </c>
      <c r="FI21467" s="55">
        <v>7</v>
      </c>
      <c r="FJ21467" s="55">
        <v>260000</v>
      </c>
      <c r="FK21467" s="55" t="s">
        <v>1249</v>
      </c>
      <c r="FL21467" s="55">
        <v>0.5</v>
      </c>
    </row>
    <row r="21468" ht="14.25" customHeight="1" outlineLevel="1" spans="162:168">
      <c r="FF21468" s="55">
        <v>21461</v>
      </c>
      <c r="FG21468" s="55" t="s">
        <v>1250</v>
      </c>
      <c r="FH21468" s="55" t="s">
        <v>1708</v>
      </c>
      <c r="FI21468" s="55">
        <v>7</v>
      </c>
      <c r="FJ21468" s="55">
        <v>400000</v>
      </c>
      <c r="FK21468" s="55" t="s">
        <v>1249</v>
      </c>
      <c r="FL21468" s="55">
        <v>0.5</v>
      </c>
    </row>
    <row r="21469" ht="14.25" customHeight="1" outlineLevel="1" spans="162:168">
      <c r="FF21469" s="55">
        <v>21462</v>
      </c>
      <c r="FG21469" s="55" t="s">
        <v>1250</v>
      </c>
      <c r="FH21469" s="55" t="s">
        <v>1708</v>
      </c>
      <c r="FI21469" s="55">
        <v>7</v>
      </c>
      <c r="FJ21469" s="55">
        <v>530000</v>
      </c>
      <c r="FK21469" s="55" t="s">
        <v>1249</v>
      </c>
      <c r="FL21469" s="55">
        <v>0.5</v>
      </c>
    </row>
    <row r="21470" ht="14.25" customHeight="1" outlineLevel="1" spans="162:168">
      <c r="FF21470" s="55">
        <v>21463</v>
      </c>
      <c r="FG21470" s="55" t="s">
        <v>1250</v>
      </c>
      <c r="FH21470" s="55" t="s">
        <v>1708</v>
      </c>
      <c r="FI21470" s="55">
        <v>7</v>
      </c>
      <c r="FJ21470" s="55">
        <v>540000</v>
      </c>
      <c r="FK21470" s="55" t="s">
        <v>1249</v>
      </c>
      <c r="FL21470" s="55">
        <v>0.5</v>
      </c>
    </row>
    <row r="21471" ht="14.25" customHeight="1" outlineLevel="1" spans="162:168">
      <c r="FF21471" s="55">
        <v>21464</v>
      </c>
      <c r="FG21471" s="55" t="s">
        <v>1250</v>
      </c>
      <c r="FH21471" s="55" t="s">
        <v>1708</v>
      </c>
      <c r="FI21471" s="55">
        <v>8</v>
      </c>
      <c r="FJ21471" s="55">
        <v>0</v>
      </c>
      <c r="FK21471" s="55" t="s">
        <v>1249</v>
      </c>
      <c r="FL21471" s="55">
        <v>1</v>
      </c>
    </row>
    <row r="21472" ht="14.25" customHeight="1" outlineLevel="1" spans="162:168">
      <c r="FF21472" s="55">
        <v>21465</v>
      </c>
      <c r="FG21472" s="55" t="s">
        <v>1250</v>
      </c>
      <c r="FH21472" s="55" t="s">
        <v>1708</v>
      </c>
      <c r="FI21472" s="55">
        <v>8</v>
      </c>
      <c r="FJ21472" s="55">
        <v>1000</v>
      </c>
      <c r="FK21472" s="55" t="s">
        <v>1249</v>
      </c>
      <c r="FL21472" s="55">
        <v>0.9</v>
      </c>
    </row>
    <row r="21473" ht="14.25" customHeight="1" outlineLevel="1" spans="162:168">
      <c r="FF21473" s="55">
        <v>21466</v>
      </c>
      <c r="FG21473" s="55" t="s">
        <v>1250</v>
      </c>
      <c r="FH21473" s="55" t="s">
        <v>1708</v>
      </c>
      <c r="FI21473" s="55">
        <v>8</v>
      </c>
      <c r="FJ21473" s="55">
        <v>2500</v>
      </c>
      <c r="FK21473" s="55" t="s">
        <v>1249</v>
      </c>
      <c r="FL21473" s="55">
        <v>0.85</v>
      </c>
    </row>
    <row r="21474" ht="14.25" customHeight="1" outlineLevel="1" spans="162:168">
      <c r="FF21474" s="55">
        <v>21467</v>
      </c>
      <c r="FG21474" s="55" t="s">
        <v>1250</v>
      </c>
      <c r="FH21474" s="55" t="s">
        <v>1708</v>
      </c>
      <c r="FI21474" s="55">
        <v>8</v>
      </c>
      <c r="FJ21474" s="55">
        <v>5000</v>
      </c>
      <c r="FK21474" s="55" t="s">
        <v>1249</v>
      </c>
      <c r="FL21474" s="55">
        <v>0.7</v>
      </c>
    </row>
    <row r="21475" ht="14.25" customHeight="1" outlineLevel="1" spans="162:168">
      <c r="FF21475" s="55">
        <v>21468</v>
      </c>
      <c r="FG21475" s="55" t="s">
        <v>1250</v>
      </c>
      <c r="FH21475" s="55" t="s">
        <v>1708</v>
      </c>
      <c r="FI21475" s="55">
        <v>8</v>
      </c>
      <c r="FJ21475" s="55">
        <v>10000</v>
      </c>
      <c r="FK21475" s="55" t="s">
        <v>1249</v>
      </c>
      <c r="FL21475" s="55">
        <v>0.6</v>
      </c>
    </row>
    <row r="21476" ht="14.25" customHeight="1" outlineLevel="1" spans="162:168">
      <c r="FF21476" s="55">
        <v>21469</v>
      </c>
      <c r="FG21476" s="55" t="s">
        <v>1250</v>
      </c>
      <c r="FH21476" s="55" t="s">
        <v>1708</v>
      </c>
      <c r="FI21476" s="55">
        <v>8</v>
      </c>
      <c r="FJ21476" s="55">
        <v>25000</v>
      </c>
      <c r="FK21476" s="55" t="s">
        <v>1249</v>
      </c>
      <c r="FL21476" s="55">
        <v>0.6</v>
      </c>
    </row>
    <row r="21477" ht="14.25" customHeight="1" outlineLevel="1" spans="162:168">
      <c r="FF21477" s="55">
        <v>21470</v>
      </c>
      <c r="FG21477" s="55" t="s">
        <v>1250</v>
      </c>
      <c r="FH21477" s="55" t="s">
        <v>1708</v>
      </c>
      <c r="FI21477" s="55">
        <v>8</v>
      </c>
      <c r="FJ21477" s="55">
        <v>50000</v>
      </c>
      <c r="FK21477" s="55" t="s">
        <v>1249</v>
      </c>
      <c r="FL21477" s="55">
        <v>0.6</v>
      </c>
    </row>
    <row r="21478" ht="14.25" customHeight="1" outlineLevel="1" spans="162:168">
      <c r="FF21478" s="55">
        <v>21471</v>
      </c>
      <c r="FG21478" s="55" t="s">
        <v>1250</v>
      </c>
      <c r="FH21478" s="55" t="s">
        <v>1708</v>
      </c>
      <c r="FI21478" s="55">
        <v>8</v>
      </c>
      <c r="FJ21478" s="55">
        <v>80000</v>
      </c>
      <c r="FK21478" s="55" t="s">
        <v>1249</v>
      </c>
      <c r="FL21478" s="55">
        <v>0.6</v>
      </c>
    </row>
    <row r="21479" ht="14.25" customHeight="1" outlineLevel="1" spans="162:168">
      <c r="FF21479" s="55">
        <v>21472</v>
      </c>
      <c r="FG21479" s="55" t="s">
        <v>1250</v>
      </c>
      <c r="FH21479" s="55" t="s">
        <v>1708</v>
      </c>
      <c r="FI21479" s="55">
        <v>8</v>
      </c>
      <c r="FJ21479" s="55">
        <v>130000</v>
      </c>
      <c r="FK21479" s="55" t="s">
        <v>1249</v>
      </c>
      <c r="FL21479" s="55">
        <v>0.6</v>
      </c>
    </row>
    <row r="21480" ht="14.25" customHeight="1" outlineLevel="1" spans="162:168">
      <c r="FF21480" s="55">
        <v>21473</v>
      </c>
      <c r="FG21480" s="55" t="s">
        <v>1250</v>
      </c>
      <c r="FH21480" s="55" t="s">
        <v>1708</v>
      </c>
      <c r="FI21480" s="55">
        <v>8</v>
      </c>
      <c r="FJ21480" s="55">
        <v>260000</v>
      </c>
      <c r="FK21480" s="55" t="s">
        <v>1249</v>
      </c>
      <c r="FL21480" s="55">
        <v>0.5</v>
      </c>
    </row>
    <row r="21481" ht="14.25" customHeight="1" outlineLevel="1" spans="162:168">
      <c r="FF21481" s="55">
        <v>21474</v>
      </c>
      <c r="FG21481" s="55" t="s">
        <v>1250</v>
      </c>
      <c r="FH21481" s="55" t="s">
        <v>1708</v>
      </c>
      <c r="FI21481" s="55">
        <v>8</v>
      </c>
      <c r="FJ21481" s="55">
        <v>400000</v>
      </c>
      <c r="FK21481" s="55" t="s">
        <v>1249</v>
      </c>
      <c r="FL21481" s="55">
        <v>0.5</v>
      </c>
    </row>
    <row r="21482" ht="14.25" customHeight="1" outlineLevel="1" spans="162:168">
      <c r="FF21482" s="55">
        <v>21475</v>
      </c>
      <c r="FG21482" s="55" t="s">
        <v>1250</v>
      </c>
      <c r="FH21482" s="55" t="s">
        <v>1708</v>
      </c>
      <c r="FI21482" s="55">
        <v>8</v>
      </c>
      <c r="FJ21482" s="55">
        <v>530000</v>
      </c>
      <c r="FK21482" s="55" t="s">
        <v>1249</v>
      </c>
      <c r="FL21482" s="55">
        <v>0.5</v>
      </c>
    </row>
    <row r="21483" ht="14.25" customHeight="1" outlineLevel="1" spans="162:168">
      <c r="FF21483" s="55">
        <v>21476</v>
      </c>
      <c r="FG21483" s="55" t="s">
        <v>1250</v>
      </c>
      <c r="FH21483" s="55" t="s">
        <v>1708</v>
      </c>
      <c r="FI21483" s="55">
        <v>8</v>
      </c>
      <c r="FJ21483" s="55">
        <v>540000</v>
      </c>
      <c r="FK21483" s="55" t="s">
        <v>1249</v>
      </c>
      <c r="FL21483" s="55">
        <v>0.5</v>
      </c>
    </row>
    <row r="21484" ht="14.25" customHeight="1" outlineLevel="1" spans="162:168">
      <c r="FF21484" s="55">
        <v>21477</v>
      </c>
      <c r="FG21484" s="55" t="s">
        <v>1250</v>
      </c>
      <c r="FH21484" s="55" t="s">
        <v>1708</v>
      </c>
      <c r="FI21484" s="55">
        <v>9</v>
      </c>
      <c r="FJ21484" s="55">
        <v>0</v>
      </c>
      <c r="FK21484" s="55" t="s">
        <v>1249</v>
      </c>
      <c r="FL21484" s="55">
        <v>1</v>
      </c>
    </row>
    <row r="21485" ht="14.25" customHeight="1" outlineLevel="1" spans="162:168">
      <c r="FF21485" s="55">
        <v>21478</v>
      </c>
      <c r="FG21485" s="55" t="s">
        <v>1250</v>
      </c>
      <c r="FH21485" s="55" t="s">
        <v>1708</v>
      </c>
      <c r="FI21485" s="55">
        <v>9</v>
      </c>
      <c r="FJ21485" s="55">
        <v>1000</v>
      </c>
      <c r="FK21485" s="55" t="s">
        <v>1249</v>
      </c>
      <c r="FL21485" s="55">
        <v>0.9</v>
      </c>
    </row>
    <row r="21486" ht="14.25" customHeight="1" outlineLevel="1" spans="162:168">
      <c r="FF21486" s="55">
        <v>21479</v>
      </c>
      <c r="FG21486" s="55" t="s">
        <v>1250</v>
      </c>
      <c r="FH21486" s="55" t="s">
        <v>1708</v>
      </c>
      <c r="FI21486" s="55">
        <v>9</v>
      </c>
      <c r="FJ21486" s="55">
        <v>2500</v>
      </c>
      <c r="FK21486" s="55" t="s">
        <v>1249</v>
      </c>
      <c r="FL21486" s="55">
        <v>0.85</v>
      </c>
    </row>
    <row r="21487" ht="14.25" customHeight="1" outlineLevel="1" spans="162:168">
      <c r="FF21487" s="55">
        <v>21480</v>
      </c>
      <c r="FG21487" s="55" t="s">
        <v>1250</v>
      </c>
      <c r="FH21487" s="55" t="s">
        <v>1708</v>
      </c>
      <c r="FI21487" s="55">
        <v>9</v>
      </c>
      <c r="FJ21487" s="55">
        <v>5000</v>
      </c>
      <c r="FK21487" s="55" t="s">
        <v>1249</v>
      </c>
      <c r="FL21487" s="55">
        <v>0.7</v>
      </c>
    </row>
    <row r="21488" ht="14.25" customHeight="1" outlineLevel="1" spans="162:168">
      <c r="FF21488" s="55">
        <v>21481</v>
      </c>
      <c r="FG21488" s="55" t="s">
        <v>1250</v>
      </c>
      <c r="FH21488" s="55" t="s">
        <v>1708</v>
      </c>
      <c r="FI21488" s="55">
        <v>9</v>
      </c>
      <c r="FJ21488" s="55">
        <v>10000</v>
      </c>
      <c r="FK21488" s="55" t="s">
        <v>1249</v>
      </c>
      <c r="FL21488" s="55">
        <v>0.6</v>
      </c>
    </row>
    <row r="21489" ht="14.25" customHeight="1" outlineLevel="1" spans="162:168">
      <c r="FF21489" s="55">
        <v>21482</v>
      </c>
      <c r="FG21489" s="55" t="s">
        <v>1250</v>
      </c>
      <c r="FH21489" s="55" t="s">
        <v>1708</v>
      </c>
      <c r="FI21489" s="55">
        <v>9</v>
      </c>
      <c r="FJ21489" s="55">
        <v>25000</v>
      </c>
      <c r="FK21489" s="55" t="s">
        <v>1249</v>
      </c>
      <c r="FL21489" s="55">
        <v>0.6</v>
      </c>
    </row>
    <row r="21490" ht="14.25" customHeight="1" outlineLevel="1" spans="162:168">
      <c r="FF21490" s="55">
        <v>21483</v>
      </c>
      <c r="FG21490" s="55" t="s">
        <v>1250</v>
      </c>
      <c r="FH21490" s="55" t="s">
        <v>1708</v>
      </c>
      <c r="FI21490" s="55">
        <v>9</v>
      </c>
      <c r="FJ21490" s="55">
        <v>50000</v>
      </c>
      <c r="FK21490" s="55" t="s">
        <v>1249</v>
      </c>
      <c r="FL21490" s="55">
        <v>0.6</v>
      </c>
    </row>
    <row r="21491" ht="14.25" customHeight="1" outlineLevel="1" spans="162:168">
      <c r="FF21491" s="55">
        <v>21484</v>
      </c>
      <c r="FG21491" s="55" t="s">
        <v>1250</v>
      </c>
      <c r="FH21491" s="55" t="s">
        <v>1708</v>
      </c>
      <c r="FI21491" s="55">
        <v>9</v>
      </c>
      <c r="FJ21491" s="55">
        <v>80000</v>
      </c>
      <c r="FK21491" s="55" t="s">
        <v>1249</v>
      </c>
      <c r="FL21491" s="55">
        <v>0.6</v>
      </c>
    </row>
    <row r="21492" ht="14.25" customHeight="1" outlineLevel="1" spans="162:168">
      <c r="FF21492" s="55">
        <v>21485</v>
      </c>
      <c r="FG21492" s="55" t="s">
        <v>1250</v>
      </c>
      <c r="FH21492" s="55" t="s">
        <v>1708</v>
      </c>
      <c r="FI21492" s="55">
        <v>9</v>
      </c>
      <c r="FJ21492" s="55">
        <v>130000</v>
      </c>
      <c r="FK21492" s="55" t="s">
        <v>1249</v>
      </c>
      <c r="FL21492" s="55">
        <v>0.6</v>
      </c>
    </row>
    <row r="21493" ht="14.25" customHeight="1" outlineLevel="1" spans="162:168">
      <c r="FF21493" s="55">
        <v>21486</v>
      </c>
      <c r="FG21493" s="55" t="s">
        <v>1250</v>
      </c>
      <c r="FH21493" s="55" t="s">
        <v>1708</v>
      </c>
      <c r="FI21493" s="55">
        <v>9</v>
      </c>
      <c r="FJ21493" s="55">
        <v>260000</v>
      </c>
      <c r="FK21493" s="55" t="s">
        <v>1249</v>
      </c>
      <c r="FL21493" s="55">
        <v>0.5</v>
      </c>
    </row>
    <row r="21494" ht="14.25" customHeight="1" outlineLevel="1" spans="162:168">
      <c r="FF21494" s="55">
        <v>21487</v>
      </c>
      <c r="FG21494" s="55" t="s">
        <v>1250</v>
      </c>
      <c r="FH21494" s="55" t="s">
        <v>1708</v>
      </c>
      <c r="FI21494" s="55">
        <v>9</v>
      </c>
      <c r="FJ21494" s="55">
        <v>400000</v>
      </c>
      <c r="FK21494" s="55" t="s">
        <v>1249</v>
      </c>
      <c r="FL21494" s="55">
        <v>0.5</v>
      </c>
    </row>
    <row r="21495" ht="14.25" customHeight="1" outlineLevel="1" spans="162:168">
      <c r="FF21495" s="55">
        <v>21488</v>
      </c>
      <c r="FG21495" s="55" t="s">
        <v>1250</v>
      </c>
      <c r="FH21495" s="55" t="s">
        <v>1708</v>
      </c>
      <c r="FI21495" s="55">
        <v>9</v>
      </c>
      <c r="FJ21495" s="55">
        <v>530000</v>
      </c>
      <c r="FK21495" s="55" t="s">
        <v>1249</v>
      </c>
      <c r="FL21495" s="55">
        <v>0.5</v>
      </c>
    </row>
    <row r="21496" ht="14.25" customHeight="1" outlineLevel="1" spans="162:168">
      <c r="FF21496" s="55">
        <v>21489</v>
      </c>
      <c r="FG21496" s="55" t="s">
        <v>1250</v>
      </c>
      <c r="FH21496" s="55" t="s">
        <v>1708</v>
      </c>
      <c r="FI21496" s="55">
        <v>9</v>
      </c>
      <c r="FJ21496" s="55">
        <v>540000</v>
      </c>
      <c r="FK21496" s="55" t="s">
        <v>1249</v>
      </c>
      <c r="FL21496" s="55">
        <v>0.5</v>
      </c>
    </row>
    <row r="21497" ht="14.25" customHeight="1" outlineLevel="1" spans="162:168">
      <c r="FF21497" s="55">
        <v>21490</v>
      </c>
      <c r="FG21497" s="55" t="s">
        <v>1250</v>
      </c>
      <c r="FH21497" s="55" t="s">
        <v>1995</v>
      </c>
      <c r="FI21497" s="55">
        <v>1</v>
      </c>
      <c r="FJ21497" s="55">
        <v>0</v>
      </c>
      <c r="FK21497" s="55" t="s">
        <v>1249</v>
      </c>
      <c r="FL21497" s="55">
        <v>0.35</v>
      </c>
    </row>
    <row r="21498" ht="14.25" customHeight="1" outlineLevel="1" spans="162:168">
      <c r="FF21498" s="55">
        <v>21491</v>
      </c>
      <c r="FG21498" s="55" t="s">
        <v>1250</v>
      </c>
      <c r="FH21498" s="55" t="s">
        <v>1995</v>
      </c>
      <c r="FI21498" s="55">
        <v>1</v>
      </c>
      <c r="FJ21498" s="55">
        <v>1000</v>
      </c>
      <c r="FK21498" s="55" t="s">
        <v>1249</v>
      </c>
      <c r="FL21498" s="55">
        <v>0.35</v>
      </c>
    </row>
    <row r="21499" ht="14.25" customHeight="1" outlineLevel="1" spans="162:168">
      <c r="FF21499" s="55">
        <v>21492</v>
      </c>
      <c r="FG21499" s="55" t="s">
        <v>1250</v>
      </c>
      <c r="FH21499" s="55" t="s">
        <v>1995</v>
      </c>
      <c r="FI21499" s="55">
        <v>1</v>
      </c>
      <c r="FJ21499" s="55">
        <v>2500</v>
      </c>
      <c r="FK21499" s="55" t="s">
        <v>1249</v>
      </c>
      <c r="FL21499" s="55">
        <v>0.35</v>
      </c>
    </row>
    <row r="21500" ht="14.25" customHeight="1" outlineLevel="1" spans="162:168">
      <c r="FF21500" s="55">
        <v>21493</v>
      </c>
      <c r="FG21500" s="55" t="s">
        <v>1250</v>
      </c>
      <c r="FH21500" s="55" t="s">
        <v>1995</v>
      </c>
      <c r="FI21500" s="55">
        <v>1</v>
      </c>
      <c r="FJ21500" s="55">
        <v>5000</v>
      </c>
      <c r="FK21500" s="55" t="s">
        <v>1249</v>
      </c>
      <c r="FL21500" s="55">
        <v>0.35</v>
      </c>
    </row>
    <row r="21501" ht="14.25" customHeight="1" outlineLevel="1" spans="162:168">
      <c r="FF21501" s="55">
        <v>21494</v>
      </c>
      <c r="FG21501" s="55" t="s">
        <v>1250</v>
      </c>
      <c r="FH21501" s="55" t="s">
        <v>1995</v>
      </c>
      <c r="FI21501" s="55">
        <v>1</v>
      </c>
      <c r="FJ21501" s="55">
        <v>10000</v>
      </c>
      <c r="FK21501" s="55" t="s">
        <v>1249</v>
      </c>
      <c r="FL21501" s="55">
        <v>0.35</v>
      </c>
    </row>
    <row r="21502" ht="14.25" customHeight="1" outlineLevel="1" spans="162:168">
      <c r="FF21502" s="55">
        <v>21495</v>
      </c>
      <c r="FG21502" s="55" t="s">
        <v>1250</v>
      </c>
      <c r="FH21502" s="55" t="s">
        <v>1995</v>
      </c>
      <c r="FI21502" s="55">
        <v>1</v>
      </c>
      <c r="FJ21502" s="55">
        <v>25000</v>
      </c>
      <c r="FK21502" s="55" t="s">
        <v>1249</v>
      </c>
      <c r="FL21502" s="55">
        <v>0.35</v>
      </c>
    </row>
    <row r="21503" ht="14.25" customHeight="1" outlineLevel="1" spans="162:168">
      <c r="FF21503" s="55">
        <v>21496</v>
      </c>
      <c r="FG21503" s="55" t="s">
        <v>1250</v>
      </c>
      <c r="FH21503" s="55" t="s">
        <v>1995</v>
      </c>
      <c r="FI21503" s="55">
        <v>1</v>
      </c>
      <c r="FJ21503" s="55">
        <v>50000</v>
      </c>
      <c r="FK21503" s="55" t="s">
        <v>1249</v>
      </c>
      <c r="FL21503" s="55">
        <v>0.35</v>
      </c>
    </row>
    <row r="21504" ht="14.25" customHeight="1" outlineLevel="1" spans="162:168">
      <c r="FF21504" s="55">
        <v>21497</v>
      </c>
      <c r="FG21504" s="55" t="s">
        <v>1250</v>
      </c>
      <c r="FH21504" s="55" t="s">
        <v>1995</v>
      </c>
      <c r="FI21504" s="55">
        <v>1</v>
      </c>
      <c r="FJ21504" s="55">
        <v>80000</v>
      </c>
      <c r="FK21504" s="55" t="s">
        <v>1249</v>
      </c>
      <c r="FL21504" s="55">
        <v>0.35</v>
      </c>
    </row>
    <row r="21505" ht="14.25" customHeight="1" outlineLevel="1" spans="162:168">
      <c r="FF21505" s="55">
        <v>21498</v>
      </c>
      <c r="FG21505" s="55" t="s">
        <v>1250</v>
      </c>
      <c r="FH21505" s="55" t="s">
        <v>1995</v>
      </c>
      <c r="FI21505" s="55">
        <v>1</v>
      </c>
      <c r="FJ21505" s="55">
        <v>130000</v>
      </c>
      <c r="FK21505" s="55" t="s">
        <v>1249</v>
      </c>
      <c r="FL21505" s="55">
        <v>0.35</v>
      </c>
    </row>
    <row r="21506" ht="14.25" customHeight="1" outlineLevel="1" spans="162:168">
      <c r="FF21506" s="55">
        <v>21499</v>
      </c>
      <c r="FG21506" s="55" t="s">
        <v>1250</v>
      </c>
      <c r="FH21506" s="55" t="s">
        <v>1995</v>
      </c>
      <c r="FI21506" s="55">
        <v>1</v>
      </c>
      <c r="FJ21506" s="55">
        <v>260000</v>
      </c>
      <c r="FK21506" s="55" t="s">
        <v>1249</v>
      </c>
      <c r="FL21506" s="55">
        <v>0.35</v>
      </c>
    </row>
    <row r="21507" ht="14.25" customHeight="1" outlineLevel="1" spans="162:168">
      <c r="FF21507" s="55">
        <v>21500</v>
      </c>
      <c r="FG21507" s="55" t="s">
        <v>1250</v>
      </c>
      <c r="FH21507" s="55" t="s">
        <v>1995</v>
      </c>
      <c r="FI21507" s="55">
        <v>1</v>
      </c>
      <c r="FJ21507" s="55">
        <v>400000</v>
      </c>
      <c r="FK21507" s="55" t="s">
        <v>1249</v>
      </c>
      <c r="FL21507" s="55">
        <v>0.35</v>
      </c>
    </row>
    <row r="21508" ht="14.25" customHeight="1" outlineLevel="1" spans="162:168">
      <c r="FF21508" s="55">
        <v>21501</v>
      </c>
      <c r="FG21508" s="55" t="s">
        <v>1250</v>
      </c>
      <c r="FH21508" s="55" t="s">
        <v>1995</v>
      </c>
      <c r="FI21508" s="55">
        <v>1</v>
      </c>
      <c r="FJ21508" s="55">
        <v>530000</v>
      </c>
      <c r="FK21508" s="55" t="s">
        <v>1249</v>
      </c>
      <c r="FL21508" s="55">
        <v>0.35</v>
      </c>
    </row>
    <row r="21509" ht="14.25" customHeight="1" outlineLevel="1" spans="162:168">
      <c r="FF21509" s="55">
        <v>21502</v>
      </c>
      <c r="FG21509" s="55" t="s">
        <v>1250</v>
      </c>
      <c r="FH21509" s="55" t="s">
        <v>1995</v>
      </c>
      <c r="FI21509" s="55">
        <v>1</v>
      </c>
      <c r="FJ21509" s="55">
        <v>540000</v>
      </c>
      <c r="FK21509" s="55" t="s">
        <v>1249</v>
      </c>
      <c r="FL21509" s="55">
        <v>0.35</v>
      </c>
    </row>
    <row r="21510" ht="14.25" customHeight="1" outlineLevel="1" spans="162:168">
      <c r="FF21510" s="55">
        <v>21503</v>
      </c>
      <c r="FG21510" s="55" t="s">
        <v>1250</v>
      </c>
      <c r="FH21510" s="55" t="s">
        <v>1995</v>
      </c>
      <c r="FI21510" s="55">
        <v>10</v>
      </c>
      <c r="FJ21510" s="55">
        <v>0</v>
      </c>
      <c r="FK21510" s="55" t="s">
        <v>1249</v>
      </c>
      <c r="FL21510" s="55">
        <v>0.35</v>
      </c>
    </row>
    <row r="21511" ht="14.25" customHeight="1" outlineLevel="1" spans="162:168">
      <c r="FF21511" s="55">
        <v>21504</v>
      </c>
      <c r="FG21511" s="55" t="s">
        <v>1250</v>
      </c>
      <c r="FH21511" s="55" t="s">
        <v>1995</v>
      </c>
      <c r="FI21511" s="55">
        <v>10</v>
      </c>
      <c r="FJ21511" s="55">
        <v>1000</v>
      </c>
      <c r="FK21511" s="55" t="s">
        <v>1249</v>
      </c>
      <c r="FL21511" s="55">
        <v>0.35</v>
      </c>
    </row>
    <row r="21512" ht="14.25" customHeight="1" outlineLevel="1" spans="162:168">
      <c r="FF21512" s="55">
        <v>21505</v>
      </c>
      <c r="FG21512" s="55" t="s">
        <v>1250</v>
      </c>
      <c r="FH21512" s="55" t="s">
        <v>1995</v>
      </c>
      <c r="FI21512" s="55">
        <v>10</v>
      </c>
      <c r="FJ21512" s="55">
        <v>2500</v>
      </c>
      <c r="FK21512" s="55" t="s">
        <v>1249</v>
      </c>
      <c r="FL21512" s="55">
        <v>0.35</v>
      </c>
    </row>
    <row r="21513" ht="14.25" customHeight="1" outlineLevel="1" spans="162:168">
      <c r="FF21513" s="55">
        <v>21506</v>
      </c>
      <c r="FG21513" s="55" t="s">
        <v>1250</v>
      </c>
      <c r="FH21513" s="55" t="s">
        <v>1995</v>
      </c>
      <c r="FI21513" s="55">
        <v>10</v>
      </c>
      <c r="FJ21513" s="55">
        <v>5000</v>
      </c>
      <c r="FK21513" s="55" t="s">
        <v>1249</v>
      </c>
      <c r="FL21513" s="55">
        <v>0.35</v>
      </c>
    </row>
    <row r="21514" ht="14.25" customHeight="1" outlineLevel="1" spans="162:168">
      <c r="FF21514" s="55">
        <v>21507</v>
      </c>
      <c r="FG21514" s="55" t="s">
        <v>1250</v>
      </c>
      <c r="FH21514" s="55" t="s">
        <v>1995</v>
      </c>
      <c r="FI21514" s="55">
        <v>10</v>
      </c>
      <c r="FJ21514" s="55">
        <v>10000</v>
      </c>
      <c r="FK21514" s="55" t="s">
        <v>1249</v>
      </c>
      <c r="FL21514" s="55">
        <v>0.35</v>
      </c>
    </row>
    <row r="21515" ht="14.25" customHeight="1" outlineLevel="1" spans="162:168">
      <c r="FF21515" s="55">
        <v>21508</v>
      </c>
      <c r="FG21515" s="55" t="s">
        <v>1250</v>
      </c>
      <c r="FH21515" s="55" t="s">
        <v>1995</v>
      </c>
      <c r="FI21515" s="55">
        <v>10</v>
      </c>
      <c r="FJ21515" s="55">
        <v>25000</v>
      </c>
      <c r="FK21515" s="55" t="s">
        <v>1249</v>
      </c>
      <c r="FL21515" s="55">
        <v>0.35</v>
      </c>
    </row>
    <row r="21516" ht="14.25" customHeight="1" outlineLevel="1" spans="162:168">
      <c r="FF21516" s="55">
        <v>21509</v>
      </c>
      <c r="FG21516" s="55" t="s">
        <v>1250</v>
      </c>
      <c r="FH21516" s="55" t="s">
        <v>1995</v>
      </c>
      <c r="FI21516" s="55">
        <v>10</v>
      </c>
      <c r="FJ21516" s="55">
        <v>50000</v>
      </c>
      <c r="FK21516" s="55" t="s">
        <v>1249</v>
      </c>
      <c r="FL21516" s="55">
        <v>0.35</v>
      </c>
    </row>
    <row r="21517" ht="14.25" customHeight="1" outlineLevel="1" spans="162:168">
      <c r="FF21517" s="55">
        <v>21510</v>
      </c>
      <c r="FG21517" s="55" t="s">
        <v>1250</v>
      </c>
      <c r="FH21517" s="55" t="s">
        <v>1995</v>
      </c>
      <c r="FI21517" s="55">
        <v>10</v>
      </c>
      <c r="FJ21517" s="55">
        <v>80000</v>
      </c>
      <c r="FK21517" s="55" t="s">
        <v>1249</v>
      </c>
      <c r="FL21517" s="55">
        <v>0.35</v>
      </c>
    </row>
    <row r="21518" ht="14.25" customHeight="1" outlineLevel="1" spans="162:168">
      <c r="FF21518" s="55">
        <v>21511</v>
      </c>
      <c r="FG21518" s="55" t="s">
        <v>1250</v>
      </c>
      <c r="FH21518" s="55" t="s">
        <v>1995</v>
      </c>
      <c r="FI21518" s="55">
        <v>10</v>
      </c>
      <c r="FJ21518" s="55">
        <v>130000</v>
      </c>
      <c r="FK21518" s="55" t="s">
        <v>1249</v>
      </c>
      <c r="FL21518" s="55">
        <v>0.35</v>
      </c>
    </row>
    <row r="21519" ht="14.25" customHeight="1" outlineLevel="1" spans="162:168">
      <c r="FF21519" s="55">
        <v>21512</v>
      </c>
      <c r="FG21519" s="55" t="s">
        <v>1250</v>
      </c>
      <c r="FH21519" s="55" t="s">
        <v>1995</v>
      </c>
      <c r="FI21519" s="55">
        <v>10</v>
      </c>
      <c r="FJ21519" s="55">
        <v>260000</v>
      </c>
      <c r="FK21519" s="55" t="s">
        <v>1249</v>
      </c>
      <c r="FL21519" s="55">
        <v>0.35</v>
      </c>
    </row>
    <row r="21520" ht="14.25" customHeight="1" outlineLevel="1" spans="162:168">
      <c r="FF21520" s="55">
        <v>21513</v>
      </c>
      <c r="FG21520" s="55" t="s">
        <v>1250</v>
      </c>
      <c r="FH21520" s="55" t="s">
        <v>1995</v>
      </c>
      <c r="FI21520" s="55">
        <v>10</v>
      </c>
      <c r="FJ21520" s="55">
        <v>400000</v>
      </c>
      <c r="FK21520" s="55" t="s">
        <v>1249</v>
      </c>
      <c r="FL21520" s="55">
        <v>0.35</v>
      </c>
    </row>
    <row r="21521" ht="14.25" customHeight="1" outlineLevel="1" spans="162:168">
      <c r="FF21521" s="55">
        <v>21514</v>
      </c>
      <c r="FG21521" s="55" t="s">
        <v>1250</v>
      </c>
      <c r="FH21521" s="55" t="s">
        <v>1995</v>
      </c>
      <c r="FI21521" s="55">
        <v>10</v>
      </c>
      <c r="FJ21521" s="55">
        <v>530000</v>
      </c>
      <c r="FK21521" s="55" t="s">
        <v>1249</v>
      </c>
      <c r="FL21521" s="55">
        <v>0.35</v>
      </c>
    </row>
    <row r="21522" ht="14.25" customHeight="1" outlineLevel="1" spans="162:168">
      <c r="FF21522" s="55">
        <v>21515</v>
      </c>
      <c r="FG21522" s="55" t="s">
        <v>1250</v>
      </c>
      <c r="FH21522" s="55" t="s">
        <v>1995</v>
      </c>
      <c r="FI21522" s="55">
        <v>10</v>
      </c>
      <c r="FJ21522" s="55">
        <v>540000</v>
      </c>
      <c r="FK21522" s="55" t="s">
        <v>1249</v>
      </c>
      <c r="FL21522" s="55">
        <v>0.35</v>
      </c>
    </row>
    <row r="21523" ht="14.25" customHeight="1" outlineLevel="1" spans="162:168">
      <c r="FF21523" s="55">
        <v>21516</v>
      </c>
      <c r="FG21523" s="55" t="s">
        <v>1250</v>
      </c>
      <c r="FH21523" s="55" t="s">
        <v>1995</v>
      </c>
      <c r="FI21523" s="55">
        <v>11</v>
      </c>
      <c r="FJ21523" s="55">
        <v>0</v>
      </c>
      <c r="FK21523" s="55" t="s">
        <v>1249</v>
      </c>
      <c r="FL21523" s="55">
        <v>0.35</v>
      </c>
    </row>
    <row r="21524" ht="14.25" customHeight="1" outlineLevel="1" spans="162:168">
      <c r="FF21524" s="55">
        <v>21517</v>
      </c>
      <c r="FG21524" s="55" t="s">
        <v>1250</v>
      </c>
      <c r="FH21524" s="55" t="s">
        <v>1995</v>
      </c>
      <c r="FI21524" s="55">
        <v>11</v>
      </c>
      <c r="FJ21524" s="55">
        <v>1000</v>
      </c>
      <c r="FK21524" s="55" t="s">
        <v>1249</v>
      </c>
      <c r="FL21524" s="55">
        <v>0.35</v>
      </c>
    </row>
    <row r="21525" ht="14.25" customHeight="1" outlineLevel="1" spans="162:168">
      <c r="FF21525" s="55">
        <v>21518</v>
      </c>
      <c r="FG21525" s="55" t="s">
        <v>1250</v>
      </c>
      <c r="FH21525" s="55" t="s">
        <v>1995</v>
      </c>
      <c r="FI21525" s="55">
        <v>11</v>
      </c>
      <c r="FJ21525" s="55">
        <v>2500</v>
      </c>
      <c r="FK21525" s="55" t="s">
        <v>1249</v>
      </c>
      <c r="FL21525" s="55">
        <v>0.35</v>
      </c>
    </row>
    <row r="21526" ht="14.25" customHeight="1" outlineLevel="1" spans="162:168">
      <c r="FF21526" s="55">
        <v>21519</v>
      </c>
      <c r="FG21526" s="55" t="s">
        <v>1250</v>
      </c>
      <c r="FH21526" s="55" t="s">
        <v>1995</v>
      </c>
      <c r="FI21526" s="55">
        <v>11</v>
      </c>
      <c r="FJ21526" s="55">
        <v>5000</v>
      </c>
      <c r="FK21526" s="55" t="s">
        <v>1249</v>
      </c>
      <c r="FL21526" s="55">
        <v>0.35</v>
      </c>
    </row>
    <row r="21527" ht="14.25" customHeight="1" outlineLevel="1" spans="162:168">
      <c r="FF21527" s="55">
        <v>21520</v>
      </c>
      <c r="FG21527" s="55" t="s">
        <v>1250</v>
      </c>
      <c r="FH21527" s="55" t="s">
        <v>1995</v>
      </c>
      <c r="FI21527" s="55">
        <v>11</v>
      </c>
      <c r="FJ21527" s="55">
        <v>10000</v>
      </c>
      <c r="FK21527" s="55" t="s">
        <v>1249</v>
      </c>
      <c r="FL21527" s="55">
        <v>0.35</v>
      </c>
    </row>
    <row r="21528" ht="14.25" customHeight="1" outlineLevel="1" spans="162:168">
      <c r="FF21528" s="55">
        <v>21521</v>
      </c>
      <c r="FG21528" s="55" t="s">
        <v>1250</v>
      </c>
      <c r="FH21528" s="55" t="s">
        <v>1995</v>
      </c>
      <c r="FI21528" s="55">
        <v>11</v>
      </c>
      <c r="FJ21528" s="55">
        <v>25000</v>
      </c>
      <c r="FK21528" s="55" t="s">
        <v>1249</v>
      </c>
      <c r="FL21528" s="55">
        <v>0.35</v>
      </c>
    </row>
    <row r="21529" ht="14.25" customHeight="1" outlineLevel="1" spans="162:168">
      <c r="FF21529" s="55">
        <v>21522</v>
      </c>
      <c r="FG21529" s="55" t="s">
        <v>1250</v>
      </c>
      <c r="FH21529" s="55" t="s">
        <v>1995</v>
      </c>
      <c r="FI21529" s="55">
        <v>11</v>
      </c>
      <c r="FJ21529" s="55">
        <v>50000</v>
      </c>
      <c r="FK21529" s="55" t="s">
        <v>1249</v>
      </c>
      <c r="FL21529" s="55">
        <v>0.35</v>
      </c>
    </row>
    <row r="21530" ht="14.25" customHeight="1" outlineLevel="1" spans="162:168">
      <c r="FF21530" s="55">
        <v>21523</v>
      </c>
      <c r="FG21530" s="55" t="s">
        <v>1250</v>
      </c>
      <c r="FH21530" s="55" t="s">
        <v>1995</v>
      </c>
      <c r="FI21530" s="55">
        <v>11</v>
      </c>
      <c r="FJ21530" s="55">
        <v>80000</v>
      </c>
      <c r="FK21530" s="55" t="s">
        <v>1249</v>
      </c>
      <c r="FL21530" s="55">
        <v>0.35</v>
      </c>
    </row>
    <row r="21531" ht="14.25" customHeight="1" outlineLevel="1" spans="162:168">
      <c r="FF21531" s="55">
        <v>21524</v>
      </c>
      <c r="FG21531" s="55" t="s">
        <v>1250</v>
      </c>
      <c r="FH21531" s="55" t="s">
        <v>1995</v>
      </c>
      <c r="FI21531" s="55">
        <v>11</v>
      </c>
      <c r="FJ21531" s="55">
        <v>130000</v>
      </c>
      <c r="FK21531" s="55" t="s">
        <v>1249</v>
      </c>
      <c r="FL21531" s="55">
        <v>0.35</v>
      </c>
    </row>
    <row r="21532" ht="14.25" customHeight="1" outlineLevel="1" spans="162:168">
      <c r="FF21532" s="55">
        <v>21525</v>
      </c>
      <c r="FG21532" s="55" t="s">
        <v>1250</v>
      </c>
      <c r="FH21532" s="55" t="s">
        <v>1995</v>
      </c>
      <c r="FI21532" s="55">
        <v>11</v>
      </c>
      <c r="FJ21532" s="55">
        <v>260000</v>
      </c>
      <c r="FK21532" s="55" t="s">
        <v>1249</v>
      </c>
      <c r="FL21532" s="55">
        <v>0.35</v>
      </c>
    </row>
    <row r="21533" ht="14.25" customHeight="1" outlineLevel="1" spans="162:168">
      <c r="FF21533" s="55">
        <v>21526</v>
      </c>
      <c r="FG21533" s="55" t="s">
        <v>1250</v>
      </c>
      <c r="FH21533" s="55" t="s">
        <v>1995</v>
      </c>
      <c r="FI21533" s="55">
        <v>11</v>
      </c>
      <c r="FJ21533" s="55">
        <v>400000</v>
      </c>
      <c r="FK21533" s="55" t="s">
        <v>1249</v>
      </c>
      <c r="FL21533" s="55">
        <v>0.35</v>
      </c>
    </row>
    <row r="21534" ht="14.25" customHeight="1" outlineLevel="1" spans="162:168">
      <c r="FF21534" s="55">
        <v>21527</v>
      </c>
      <c r="FG21534" s="55" t="s">
        <v>1250</v>
      </c>
      <c r="FH21534" s="55" t="s">
        <v>1995</v>
      </c>
      <c r="FI21534" s="55">
        <v>11</v>
      </c>
      <c r="FJ21534" s="55">
        <v>530000</v>
      </c>
      <c r="FK21534" s="55" t="s">
        <v>1249</v>
      </c>
      <c r="FL21534" s="55">
        <v>0.35</v>
      </c>
    </row>
    <row r="21535" ht="14.25" customHeight="1" outlineLevel="1" spans="162:168">
      <c r="FF21535" s="55">
        <v>21528</v>
      </c>
      <c r="FG21535" s="55" t="s">
        <v>1250</v>
      </c>
      <c r="FH21535" s="55" t="s">
        <v>1995</v>
      </c>
      <c r="FI21535" s="55">
        <v>11</v>
      </c>
      <c r="FJ21535" s="55">
        <v>540000</v>
      </c>
      <c r="FK21535" s="55" t="s">
        <v>1249</v>
      </c>
      <c r="FL21535" s="55">
        <v>0.35</v>
      </c>
    </row>
    <row r="21536" ht="14.25" customHeight="1" outlineLevel="1" spans="162:168">
      <c r="FF21536" s="55">
        <v>21529</v>
      </c>
      <c r="FG21536" s="55" t="s">
        <v>1250</v>
      </c>
      <c r="FH21536" s="55" t="s">
        <v>1995</v>
      </c>
      <c r="FI21536" s="55">
        <v>12</v>
      </c>
      <c r="FJ21536" s="55">
        <v>0</v>
      </c>
      <c r="FK21536" s="55" t="s">
        <v>1249</v>
      </c>
      <c r="FL21536" s="55">
        <v>0.35</v>
      </c>
    </row>
    <row r="21537" ht="14.25" customHeight="1" outlineLevel="1" spans="162:168">
      <c r="FF21537" s="55">
        <v>21530</v>
      </c>
      <c r="FG21537" s="55" t="s">
        <v>1250</v>
      </c>
      <c r="FH21537" s="55" t="s">
        <v>1995</v>
      </c>
      <c r="FI21537" s="55">
        <v>12</v>
      </c>
      <c r="FJ21537" s="55">
        <v>1000</v>
      </c>
      <c r="FK21537" s="55" t="s">
        <v>1249</v>
      </c>
      <c r="FL21537" s="55">
        <v>0.35</v>
      </c>
    </row>
    <row r="21538" ht="14.25" customHeight="1" outlineLevel="1" spans="162:168">
      <c r="FF21538" s="55">
        <v>21531</v>
      </c>
      <c r="FG21538" s="55" t="s">
        <v>1250</v>
      </c>
      <c r="FH21538" s="55" t="s">
        <v>1995</v>
      </c>
      <c r="FI21538" s="55">
        <v>12</v>
      </c>
      <c r="FJ21538" s="55">
        <v>2500</v>
      </c>
      <c r="FK21538" s="55" t="s">
        <v>1249</v>
      </c>
      <c r="FL21538" s="55">
        <v>0.35</v>
      </c>
    </row>
    <row r="21539" ht="14.25" customHeight="1" outlineLevel="1" spans="162:168">
      <c r="FF21539" s="55">
        <v>21532</v>
      </c>
      <c r="FG21539" s="55" t="s">
        <v>1250</v>
      </c>
      <c r="FH21539" s="55" t="s">
        <v>1995</v>
      </c>
      <c r="FI21539" s="55">
        <v>12</v>
      </c>
      <c r="FJ21539" s="55">
        <v>10000</v>
      </c>
      <c r="FK21539" s="55" t="s">
        <v>1249</v>
      </c>
      <c r="FL21539" s="55">
        <v>0.35</v>
      </c>
    </row>
    <row r="21540" ht="14.25" customHeight="1" outlineLevel="1" spans="162:168">
      <c r="FF21540" s="55">
        <v>21533</v>
      </c>
      <c r="FG21540" s="55" t="s">
        <v>1250</v>
      </c>
      <c r="FH21540" s="55" t="s">
        <v>1995</v>
      </c>
      <c r="FI21540" s="55">
        <v>12</v>
      </c>
      <c r="FJ21540" s="55">
        <v>25000</v>
      </c>
      <c r="FK21540" s="55" t="s">
        <v>1249</v>
      </c>
      <c r="FL21540" s="55">
        <v>0.35</v>
      </c>
    </row>
    <row r="21541" ht="14.25" customHeight="1" outlineLevel="1" spans="162:168">
      <c r="FF21541" s="55">
        <v>21534</v>
      </c>
      <c r="FG21541" s="55" t="s">
        <v>1250</v>
      </c>
      <c r="FH21541" s="55" t="s">
        <v>1995</v>
      </c>
      <c r="FI21541" s="55">
        <v>12</v>
      </c>
      <c r="FJ21541" s="55">
        <v>50000</v>
      </c>
      <c r="FK21541" s="55" t="s">
        <v>1249</v>
      </c>
      <c r="FL21541" s="55">
        <v>0.35</v>
      </c>
    </row>
    <row r="21542" ht="14.25" customHeight="1" outlineLevel="1" spans="162:168">
      <c r="FF21542" s="55">
        <v>21535</v>
      </c>
      <c r="FG21542" s="55" t="s">
        <v>1250</v>
      </c>
      <c r="FH21542" s="55" t="s">
        <v>1995</v>
      </c>
      <c r="FI21542" s="55">
        <v>12</v>
      </c>
      <c r="FJ21542" s="55">
        <v>80000</v>
      </c>
      <c r="FK21542" s="55" t="s">
        <v>1249</v>
      </c>
      <c r="FL21542" s="55">
        <v>0.35</v>
      </c>
    </row>
    <row r="21543" ht="14.25" customHeight="1" outlineLevel="1" spans="162:168">
      <c r="FF21543" s="55">
        <v>21536</v>
      </c>
      <c r="FG21543" s="55" t="s">
        <v>1250</v>
      </c>
      <c r="FH21543" s="55" t="s">
        <v>1995</v>
      </c>
      <c r="FI21543" s="55">
        <v>12</v>
      </c>
      <c r="FJ21543" s="55">
        <v>130000</v>
      </c>
      <c r="FK21543" s="55" t="s">
        <v>1249</v>
      </c>
      <c r="FL21543" s="55">
        <v>0.35</v>
      </c>
    </row>
    <row r="21544" ht="14.25" customHeight="1" outlineLevel="1" spans="162:168">
      <c r="FF21544" s="55">
        <v>21537</v>
      </c>
      <c r="FG21544" s="55" t="s">
        <v>1250</v>
      </c>
      <c r="FH21544" s="55" t="s">
        <v>1995</v>
      </c>
      <c r="FI21544" s="55">
        <v>12</v>
      </c>
      <c r="FJ21544" s="55">
        <v>260000</v>
      </c>
      <c r="FK21544" s="55" t="s">
        <v>1249</v>
      </c>
      <c r="FL21544" s="55">
        <v>0.35</v>
      </c>
    </row>
    <row r="21545" ht="14.25" customHeight="1" outlineLevel="1" spans="162:168">
      <c r="FF21545" s="55">
        <v>21538</v>
      </c>
      <c r="FG21545" s="55" t="s">
        <v>1250</v>
      </c>
      <c r="FH21545" s="55" t="s">
        <v>1995</v>
      </c>
      <c r="FI21545" s="55">
        <v>12</v>
      </c>
      <c r="FJ21545" s="55">
        <v>400000</v>
      </c>
      <c r="FK21545" s="55" t="s">
        <v>1249</v>
      </c>
      <c r="FL21545" s="55">
        <v>0.35</v>
      </c>
    </row>
    <row r="21546" ht="14.25" customHeight="1" outlineLevel="1" spans="162:168">
      <c r="FF21546" s="55">
        <v>21539</v>
      </c>
      <c r="FG21546" s="55" t="s">
        <v>1250</v>
      </c>
      <c r="FH21546" s="55" t="s">
        <v>1995</v>
      </c>
      <c r="FI21546" s="55">
        <v>12</v>
      </c>
      <c r="FJ21546" s="55">
        <v>530000</v>
      </c>
      <c r="FK21546" s="55" t="s">
        <v>1249</v>
      </c>
      <c r="FL21546" s="55">
        <v>0.35</v>
      </c>
    </row>
    <row r="21547" ht="14.25" customHeight="1" outlineLevel="1" spans="162:168">
      <c r="FF21547" s="55">
        <v>21540</v>
      </c>
      <c r="FG21547" s="55" t="s">
        <v>1250</v>
      </c>
      <c r="FH21547" s="55" t="s">
        <v>1995</v>
      </c>
      <c r="FI21547" s="55">
        <v>12</v>
      </c>
      <c r="FJ21547" s="55">
        <v>540000</v>
      </c>
      <c r="FK21547" s="55" t="s">
        <v>1249</v>
      </c>
      <c r="FL21547" s="55">
        <v>0.35</v>
      </c>
    </row>
    <row r="21548" ht="14.25" customHeight="1" outlineLevel="1" spans="162:168">
      <c r="FF21548" s="55">
        <v>21541</v>
      </c>
      <c r="FG21548" s="55" t="s">
        <v>1250</v>
      </c>
      <c r="FH21548" s="55" t="s">
        <v>1995</v>
      </c>
      <c r="FI21548" s="55">
        <v>13</v>
      </c>
      <c r="FJ21548" s="55">
        <v>0</v>
      </c>
      <c r="FK21548" s="55" t="s">
        <v>1249</v>
      </c>
      <c r="FL21548" s="55">
        <v>0.35</v>
      </c>
    </row>
    <row r="21549" ht="14.25" customHeight="1" outlineLevel="1" spans="162:168">
      <c r="FF21549" s="55">
        <v>21542</v>
      </c>
      <c r="FG21549" s="55" t="s">
        <v>1250</v>
      </c>
      <c r="FH21549" s="55" t="s">
        <v>1995</v>
      </c>
      <c r="FI21549" s="55">
        <v>13</v>
      </c>
      <c r="FJ21549" s="55">
        <v>1000</v>
      </c>
      <c r="FK21549" s="55" t="s">
        <v>1249</v>
      </c>
      <c r="FL21549" s="55">
        <v>0.35</v>
      </c>
    </row>
    <row r="21550" ht="14.25" customHeight="1" outlineLevel="1" spans="162:168">
      <c r="FF21550" s="55">
        <v>21543</v>
      </c>
      <c r="FG21550" s="55" t="s">
        <v>1250</v>
      </c>
      <c r="FH21550" s="55" t="s">
        <v>1995</v>
      </c>
      <c r="FI21550" s="55">
        <v>13</v>
      </c>
      <c r="FJ21550" s="55">
        <v>2500</v>
      </c>
      <c r="FK21550" s="55" t="s">
        <v>1249</v>
      </c>
      <c r="FL21550" s="55">
        <v>0.35</v>
      </c>
    </row>
    <row r="21551" ht="14.25" customHeight="1" outlineLevel="1" spans="162:168">
      <c r="FF21551" s="55">
        <v>21544</v>
      </c>
      <c r="FG21551" s="55" t="s">
        <v>1250</v>
      </c>
      <c r="FH21551" s="55" t="s">
        <v>1995</v>
      </c>
      <c r="FI21551" s="55">
        <v>13</v>
      </c>
      <c r="FJ21551" s="55">
        <v>5000</v>
      </c>
      <c r="FK21551" s="55" t="s">
        <v>1249</v>
      </c>
      <c r="FL21551" s="55">
        <v>0.35</v>
      </c>
    </row>
    <row r="21552" ht="14.25" customHeight="1" outlineLevel="1" spans="162:168">
      <c r="FF21552" s="55">
        <v>21545</v>
      </c>
      <c r="FG21552" s="55" t="s">
        <v>1250</v>
      </c>
      <c r="FH21552" s="55" t="s">
        <v>1995</v>
      </c>
      <c r="FI21552" s="55">
        <v>13</v>
      </c>
      <c r="FJ21552" s="55">
        <v>10000</v>
      </c>
      <c r="FK21552" s="55" t="s">
        <v>1249</v>
      </c>
      <c r="FL21552" s="55">
        <v>0.35</v>
      </c>
    </row>
    <row r="21553" ht="14.25" customHeight="1" outlineLevel="1" spans="162:168">
      <c r="FF21553" s="55">
        <v>21546</v>
      </c>
      <c r="FG21553" s="55" t="s">
        <v>1250</v>
      </c>
      <c r="FH21553" s="55" t="s">
        <v>1995</v>
      </c>
      <c r="FI21553" s="55">
        <v>13</v>
      </c>
      <c r="FJ21553" s="55">
        <v>25000</v>
      </c>
      <c r="FK21553" s="55" t="s">
        <v>1249</v>
      </c>
      <c r="FL21553" s="55">
        <v>0.35</v>
      </c>
    </row>
    <row r="21554" ht="14.25" customHeight="1" outlineLevel="1" spans="162:168">
      <c r="FF21554" s="55">
        <v>21547</v>
      </c>
      <c r="FG21554" s="55" t="s">
        <v>1250</v>
      </c>
      <c r="FH21554" s="55" t="s">
        <v>1995</v>
      </c>
      <c r="FI21554" s="55">
        <v>13</v>
      </c>
      <c r="FJ21554" s="55">
        <v>50000</v>
      </c>
      <c r="FK21554" s="55" t="s">
        <v>1249</v>
      </c>
      <c r="FL21554" s="55">
        <v>0.35</v>
      </c>
    </row>
    <row r="21555" ht="14.25" customHeight="1" outlineLevel="1" spans="162:168">
      <c r="FF21555" s="55">
        <v>21548</v>
      </c>
      <c r="FG21555" s="55" t="s">
        <v>1250</v>
      </c>
      <c r="FH21555" s="55" t="s">
        <v>1995</v>
      </c>
      <c r="FI21555" s="55">
        <v>13</v>
      </c>
      <c r="FJ21555" s="55">
        <v>80000</v>
      </c>
      <c r="FK21555" s="55" t="s">
        <v>1249</v>
      </c>
      <c r="FL21555" s="55">
        <v>0.35</v>
      </c>
    </row>
    <row r="21556" ht="14.25" customHeight="1" outlineLevel="1" spans="162:168">
      <c r="FF21556" s="55">
        <v>21549</v>
      </c>
      <c r="FG21556" s="55" t="s">
        <v>1250</v>
      </c>
      <c r="FH21556" s="55" t="s">
        <v>1995</v>
      </c>
      <c r="FI21556" s="55">
        <v>13</v>
      </c>
      <c r="FJ21556" s="55">
        <v>130000</v>
      </c>
      <c r="FK21556" s="55" t="s">
        <v>1249</v>
      </c>
      <c r="FL21556" s="55">
        <v>0.35</v>
      </c>
    </row>
    <row r="21557" ht="14.25" customHeight="1" outlineLevel="1" spans="162:168">
      <c r="FF21557" s="55">
        <v>21550</v>
      </c>
      <c r="FG21557" s="55" t="s">
        <v>1250</v>
      </c>
      <c r="FH21557" s="55" t="s">
        <v>1995</v>
      </c>
      <c r="FI21557" s="55">
        <v>13</v>
      </c>
      <c r="FJ21557" s="55">
        <v>260000</v>
      </c>
      <c r="FK21557" s="55" t="s">
        <v>1249</v>
      </c>
      <c r="FL21557" s="55">
        <v>0.35</v>
      </c>
    </row>
    <row r="21558" ht="14.25" customHeight="1" outlineLevel="1" spans="162:168">
      <c r="FF21558" s="55">
        <v>21551</v>
      </c>
      <c r="FG21558" s="55" t="s">
        <v>1250</v>
      </c>
      <c r="FH21558" s="55" t="s">
        <v>1995</v>
      </c>
      <c r="FI21558" s="55">
        <v>13</v>
      </c>
      <c r="FJ21558" s="55">
        <v>400000</v>
      </c>
      <c r="FK21558" s="55" t="s">
        <v>1249</v>
      </c>
      <c r="FL21558" s="55">
        <v>0.35</v>
      </c>
    </row>
    <row r="21559" ht="14.25" customHeight="1" outlineLevel="1" spans="162:168">
      <c r="FF21559" s="55">
        <v>21552</v>
      </c>
      <c r="FG21559" s="55" t="s">
        <v>1250</v>
      </c>
      <c r="FH21559" s="55" t="s">
        <v>1995</v>
      </c>
      <c r="FI21559" s="55">
        <v>13</v>
      </c>
      <c r="FJ21559" s="55">
        <v>530000</v>
      </c>
      <c r="FK21559" s="55" t="s">
        <v>1249</v>
      </c>
      <c r="FL21559" s="55">
        <v>0.35</v>
      </c>
    </row>
    <row r="21560" ht="14.25" customHeight="1" outlineLevel="1" spans="162:168">
      <c r="FF21560" s="55">
        <v>21553</v>
      </c>
      <c r="FG21560" s="55" t="s">
        <v>1250</v>
      </c>
      <c r="FH21560" s="55" t="s">
        <v>1995</v>
      </c>
      <c r="FI21560" s="55">
        <v>13</v>
      </c>
      <c r="FJ21560" s="55">
        <v>540000</v>
      </c>
      <c r="FK21560" s="55" t="s">
        <v>1249</v>
      </c>
      <c r="FL21560" s="55">
        <v>0.35</v>
      </c>
    </row>
    <row r="21561" ht="14.25" customHeight="1" outlineLevel="1" spans="162:168">
      <c r="FF21561" s="55">
        <v>21554</v>
      </c>
      <c r="FG21561" s="55" t="s">
        <v>1250</v>
      </c>
      <c r="FH21561" s="55" t="s">
        <v>1995</v>
      </c>
      <c r="FI21561" s="55">
        <v>14</v>
      </c>
      <c r="FJ21561" s="55">
        <v>0</v>
      </c>
      <c r="FK21561" s="55" t="s">
        <v>1249</v>
      </c>
      <c r="FL21561" s="55">
        <v>0.35</v>
      </c>
    </row>
    <row r="21562" ht="14.25" customHeight="1" outlineLevel="1" spans="162:168">
      <c r="FF21562" s="55">
        <v>21555</v>
      </c>
      <c r="FG21562" s="55" t="s">
        <v>1250</v>
      </c>
      <c r="FH21562" s="55" t="s">
        <v>1995</v>
      </c>
      <c r="FI21562" s="55">
        <v>14</v>
      </c>
      <c r="FJ21562" s="55">
        <v>1000</v>
      </c>
      <c r="FK21562" s="55" t="s">
        <v>1249</v>
      </c>
      <c r="FL21562" s="55">
        <v>0.35</v>
      </c>
    </row>
    <row r="21563" ht="14.25" customHeight="1" outlineLevel="1" spans="162:168">
      <c r="FF21563" s="55">
        <v>21556</v>
      </c>
      <c r="FG21563" s="55" t="s">
        <v>1250</v>
      </c>
      <c r="FH21563" s="55" t="s">
        <v>1995</v>
      </c>
      <c r="FI21563" s="55">
        <v>14</v>
      </c>
      <c r="FJ21563" s="55">
        <v>2500</v>
      </c>
      <c r="FK21563" s="55" t="s">
        <v>1249</v>
      </c>
      <c r="FL21563" s="55">
        <v>0.35</v>
      </c>
    </row>
    <row r="21564" ht="14.25" customHeight="1" outlineLevel="1" spans="162:168">
      <c r="FF21564" s="55">
        <v>21557</v>
      </c>
      <c r="FG21564" s="55" t="s">
        <v>1250</v>
      </c>
      <c r="FH21564" s="55" t="s">
        <v>1995</v>
      </c>
      <c r="FI21564" s="55">
        <v>14</v>
      </c>
      <c r="FJ21564" s="55">
        <v>5000</v>
      </c>
      <c r="FK21564" s="55" t="s">
        <v>1249</v>
      </c>
      <c r="FL21564" s="55">
        <v>0.35</v>
      </c>
    </row>
    <row r="21565" ht="14.25" customHeight="1" outlineLevel="1" spans="162:168">
      <c r="FF21565" s="55">
        <v>21558</v>
      </c>
      <c r="FG21565" s="55" t="s">
        <v>1250</v>
      </c>
      <c r="FH21565" s="55" t="s">
        <v>1995</v>
      </c>
      <c r="FI21565" s="55">
        <v>14</v>
      </c>
      <c r="FJ21565" s="55">
        <v>10000</v>
      </c>
      <c r="FK21565" s="55" t="s">
        <v>1249</v>
      </c>
      <c r="FL21565" s="55">
        <v>0.35</v>
      </c>
    </row>
    <row r="21566" ht="14.25" customHeight="1" outlineLevel="1" spans="162:168">
      <c r="FF21566" s="55">
        <v>21559</v>
      </c>
      <c r="FG21566" s="55" t="s">
        <v>1250</v>
      </c>
      <c r="FH21566" s="55" t="s">
        <v>1995</v>
      </c>
      <c r="FI21566" s="55">
        <v>14</v>
      </c>
      <c r="FJ21566" s="55">
        <v>25000</v>
      </c>
      <c r="FK21566" s="55" t="s">
        <v>1249</v>
      </c>
      <c r="FL21566" s="55">
        <v>0.35</v>
      </c>
    </row>
    <row r="21567" ht="14.25" customHeight="1" outlineLevel="1" spans="162:168">
      <c r="FF21567" s="55">
        <v>21560</v>
      </c>
      <c r="FG21567" s="55" t="s">
        <v>1250</v>
      </c>
      <c r="FH21567" s="55" t="s">
        <v>1995</v>
      </c>
      <c r="FI21567" s="55">
        <v>14</v>
      </c>
      <c r="FJ21567" s="55">
        <v>50000</v>
      </c>
      <c r="FK21567" s="55" t="s">
        <v>1249</v>
      </c>
      <c r="FL21567" s="55">
        <v>0.35</v>
      </c>
    </row>
    <row r="21568" ht="14.25" customHeight="1" outlineLevel="1" spans="162:168">
      <c r="FF21568" s="55">
        <v>21561</v>
      </c>
      <c r="FG21568" s="55" t="s">
        <v>1250</v>
      </c>
      <c r="FH21568" s="55" t="s">
        <v>1995</v>
      </c>
      <c r="FI21568" s="55">
        <v>14</v>
      </c>
      <c r="FJ21568" s="55">
        <v>80000</v>
      </c>
      <c r="FK21568" s="55" t="s">
        <v>1249</v>
      </c>
      <c r="FL21568" s="55">
        <v>0.35</v>
      </c>
    </row>
    <row r="21569" ht="14.25" customHeight="1" outlineLevel="1" spans="162:168">
      <c r="FF21569" s="55">
        <v>21562</v>
      </c>
      <c r="FG21569" s="55" t="s">
        <v>1250</v>
      </c>
      <c r="FH21569" s="55" t="s">
        <v>1995</v>
      </c>
      <c r="FI21569" s="55">
        <v>14</v>
      </c>
      <c r="FJ21569" s="55">
        <v>130000</v>
      </c>
      <c r="FK21569" s="55" t="s">
        <v>1249</v>
      </c>
      <c r="FL21569" s="55">
        <v>0.35</v>
      </c>
    </row>
    <row r="21570" ht="14.25" customHeight="1" outlineLevel="1" spans="162:168">
      <c r="FF21570" s="55">
        <v>21563</v>
      </c>
      <c r="FG21570" s="55" t="s">
        <v>1250</v>
      </c>
      <c r="FH21570" s="55" t="s">
        <v>1995</v>
      </c>
      <c r="FI21570" s="55">
        <v>14</v>
      </c>
      <c r="FJ21570" s="55">
        <v>260000</v>
      </c>
      <c r="FK21570" s="55" t="s">
        <v>1249</v>
      </c>
      <c r="FL21570" s="55">
        <v>0.35</v>
      </c>
    </row>
    <row r="21571" ht="14.25" customHeight="1" outlineLevel="1" spans="162:168">
      <c r="FF21571" s="55">
        <v>21564</v>
      </c>
      <c r="FG21571" s="55" t="s">
        <v>1250</v>
      </c>
      <c r="FH21571" s="55" t="s">
        <v>1995</v>
      </c>
      <c r="FI21571" s="55">
        <v>14</v>
      </c>
      <c r="FJ21571" s="55">
        <v>400000</v>
      </c>
      <c r="FK21571" s="55" t="s">
        <v>1249</v>
      </c>
      <c r="FL21571" s="55">
        <v>0.35</v>
      </c>
    </row>
    <row r="21572" ht="14.25" customHeight="1" outlineLevel="1" spans="162:168">
      <c r="FF21572" s="55">
        <v>21565</v>
      </c>
      <c r="FG21572" s="55" t="s">
        <v>1250</v>
      </c>
      <c r="FH21572" s="55" t="s">
        <v>1995</v>
      </c>
      <c r="FI21572" s="55">
        <v>14</v>
      </c>
      <c r="FJ21572" s="55">
        <v>530000</v>
      </c>
      <c r="FK21572" s="55" t="s">
        <v>1249</v>
      </c>
      <c r="FL21572" s="55">
        <v>0.35</v>
      </c>
    </row>
    <row r="21573" ht="14.25" customHeight="1" outlineLevel="1" spans="162:168">
      <c r="FF21573" s="55">
        <v>21566</v>
      </c>
      <c r="FG21573" s="55" t="s">
        <v>1250</v>
      </c>
      <c r="FH21573" s="55" t="s">
        <v>1995</v>
      </c>
      <c r="FI21573" s="55">
        <v>14</v>
      </c>
      <c r="FJ21573" s="55">
        <v>540000</v>
      </c>
      <c r="FK21573" s="55" t="s">
        <v>1249</v>
      </c>
      <c r="FL21573" s="55">
        <v>0.35</v>
      </c>
    </row>
    <row r="21574" ht="14.25" customHeight="1" outlineLevel="1" spans="162:168">
      <c r="FF21574" s="55">
        <v>21567</v>
      </c>
      <c r="FG21574" s="55" t="s">
        <v>1250</v>
      </c>
      <c r="FH21574" s="55" t="s">
        <v>1995</v>
      </c>
      <c r="FI21574" s="55">
        <v>2</v>
      </c>
      <c r="FJ21574" s="55">
        <v>0</v>
      </c>
      <c r="FK21574" s="55" t="s">
        <v>1249</v>
      </c>
      <c r="FL21574" s="55">
        <v>0.35</v>
      </c>
    </row>
    <row r="21575" ht="14.25" customHeight="1" outlineLevel="1" spans="162:168">
      <c r="FF21575" s="55">
        <v>21568</v>
      </c>
      <c r="FG21575" s="55" t="s">
        <v>1250</v>
      </c>
      <c r="FH21575" s="55" t="s">
        <v>1995</v>
      </c>
      <c r="FI21575" s="55">
        <v>2</v>
      </c>
      <c r="FJ21575" s="55">
        <v>1000</v>
      </c>
      <c r="FK21575" s="55" t="s">
        <v>1249</v>
      </c>
      <c r="FL21575" s="55">
        <v>0.35</v>
      </c>
    </row>
    <row r="21576" ht="14.25" customHeight="1" outlineLevel="1" spans="162:168">
      <c r="FF21576" s="55">
        <v>21569</v>
      </c>
      <c r="FG21576" s="55" t="s">
        <v>1250</v>
      </c>
      <c r="FH21576" s="55" t="s">
        <v>1995</v>
      </c>
      <c r="FI21576" s="55">
        <v>2</v>
      </c>
      <c r="FJ21576" s="55">
        <v>2500</v>
      </c>
      <c r="FK21576" s="55" t="s">
        <v>1249</v>
      </c>
      <c r="FL21576" s="55">
        <v>0.35</v>
      </c>
    </row>
    <row r="21577" ht="14.25" customHeight="1" outlineLevel="1" spans="162:168">
      <c r="FF21577" s="55">
        <v>21570</v>
      </c>
      <c r="FG21577" s="55" t="s">
        <v>1250</v>
      </c>
      <c r="FH21577" s="55" t="s">
        <v>1995</v>
      </c>
      <c r="FI21577" s="55">
        <v>2</v>
      </c>
      <c r="FJ21577" s="55">
        <v>5000</v>
      </c>
      <c r="FK21577" s="55" t="s">
        <v>1249</v>
      </c>
      <c r="FL21577" s="55">
        <v>0.35</v>
      </c>
    </row>
    <row r="21578" ht="14.25" customHeight="1" outlineLevel="1" spans="162:168">
      <c r="FF21578" s="55">
        <v>21571</v>
      </c>
      <c r="FG21578" s="55" t="s">
        <v>1250</v>
      </c>
      <c r="FH21578" s="55" t="s">
        <v>1995</v>
      </c>
      <c r="FI21578" s="55">
        <v>2</v>
      </c>
      <c r="FJ21578" s="55">
        <v>10000</v>
      </c>
      <c r="FK21578" s="55" t="s">
        <v>1249</v>
      </c>
      <c r="FL21578" s="55">
        <v>0.35</v>
      </c>
    </row>
    <row r="21579" ht="14.25" customHeight="1" outlineLevel="1" spans="162:168">
      <c r="FF21579" s="55">
        <v>21572</v>
      </c>
      <c r="FG21579" s="55" t="s">
        <v>1250</v>
      </c>
      <c r="FH21579" s="55" t="s">
        <v>1995</v>
      </c>
      <c r="FI21579" s="55">
        <v>2</v>
      </c>
      <c r="FJ21579" s="55">
        <v>25000</v>
      </c>
      <c r="FK21579" s="55" t="s">
        <v>1249</v>
      </c>
      <c r="FL21579" s="55">
        <v>0.35</v>
      </c>
    </row>
    <row r="21580" ht="14.25" customHeight="1" outlineLevel="1" spans="162:168">
      <c r="FF21580" s="55">
        <v>21573</v>
      </c>
      <c r="FG21580" s="55" t="s">
        <v>1250</v>
      </c>
      <c r="FH21580" s="55" t="s">
        <v>1995</v>
      </c>
      <c r="FI21580" s="55">
        <v>2</v>
      </c>
      <c r="FJ21580" s="55">
        <v>50000</v>
      </c>
      <c r="FK21580" s="55" t="s">
        <v>1249</v>
      </c>
      <c r="FL21580" s="55">
        <v>0.35</v>
      </c>
    </row>
    <row r="21581" ht="14.25" customHeight="1" outlineLevel="1" spans="162:168">
      <c r="FF21581" s="55">
        <v>21574</v>
      </c>
      <c r="FG21581" s="55" t="s">
        <v>1250</v>
      </c>
      <c r="FH21581" s="55" t="s">
        <v>1995</v>
      </c>
      <c r="FI21581" s="55">
        <v>2</v>
      </c>
      <c r="FJ21581" s="55">
        <v>80000</v>
      </c>
      <c r="FK21581" s="55" t="s">
        <v>1249</v>
      </c>
      <c r="FL21581" s="55">
        <v>0.35</v>
      </c>
    </row>
    <row r="21582" ht="14.25" customHeight="1" outlineLevel="1" spans="162:168">
      <c r="FF21582" s="55">
        <v>21575</v>
      </c>
      <c r="FG21582" s="55" t="s">
        <v>1250</v>
      </c>
      <c r="FH21582" s="55" t="s">
        <v>1995</v>
      </c>
      <c r="FI21582" s="55">
        <v>2</v>
      </c>
      <c r="FJ21582" s="55">
        <v>130000</v>
      </c>
      <c r="FK21582" s="55" t="s">
        <v>1249</v>
      </c>
      <c r="FL21582" s="55">
        <v>0.35</v>
      </c>
    </row>
    <row r="21583" ht="14.25" customHeight="1" outlineLevel="1" spans="162:168">
      <c r="FF21583" s="55">
        <v>21576</v>
      </c>
      <c r="FG21583" s="55" t="s">
        <v>1250</v>
      </c>
      <c r="FH21583" s="55" t="s">
        <v>1995</v>
      </c>
      <c r="FI21583" s="55">
        <v>2</v>
      </c>
      <c r="FJ21583" s="55">
        <v>260000</v>
      </c>
      <c r="FK21583" s="55" t="s">
        <v>1249</v>
      </c>
      <c r="FL21583" s="55">
        <v>0.35</v>
      </c>
    </row>
    <row r="21584" ht="14.25" customHeight="1" outlineLevel="1" spans="162:168">
      <c r="FF21584" s="55">
        <v>21577</v>
      </c>
      <c r="FG21584" s="55" t="s">
        <v>1250</v>
      </c>
      <c r="FH21584" s="55" t="s">
        <v>1995</v>
      </c>
      <c r="FI21584" s="55">
        <v>2</v>
      </c>
      <c r="FJ21584" s="55">
        <v>400000</v>
      </c>
      <c r="FK21584" s="55" t="s">
        <v>1249</v>
      </c>
      <c r="FL21584" s="55">
        <v>0.35</v>
      </c>
    </row>
    <row r="21585" ht="14.25" customHeight="1" outlineLevel="1" spans="162:168">
      <c r="FF21585" s="55">
        <v>21578</v>
      </c>
      <c r="FG21585" s="55" t="s">
        <v>1250</v>
      </c>
      <c r="FH21585" s="55" t="s">
        <v>1995</v>
      </c>
      <c r="FI21585" s="55">
        <v>2</v>
      </c>
      <c r="FJ21585" s="55">
        <v>530000</v>
      </c>
      <c r="FK21585" s="55" t="s">
        <v>1249</v>
      </c>
      <c r="FL21585" s="55">
        <v>0.35</v>
      </c>
    </row>
    <row r="21586" ht="14.25" customHeight="1" outlineLevel="1" spans="162:168">
      <c r="FF21586" s="55">
        <v>21579</v>
      </c>
      <c r="FG21586" s="55" t="s">
        <v>1250</v>
      </c>
      <c r="FH21586" s="55" t="s">
        <v>1995</v>
      </c>
      <c r="FI21586" s="55">
        <v>2</v>
      </c>
      <c r="FJ21586" s="55">
        <v>540000</v>
      </c>
      <c r="FK21586" s="55" t="s">
        <v>1249</v>
      </c>
      <c r="FL21586" s="55">
        <v>0.35</v>
      </c>
    </row>
    <row r="21587" ht="14.25" customHeight="1" outlineLevel="1" spans="162:168">
      <c r="FF21587" s="55">
        <v>21580</v>
      </c>
      <c r="FG21587" s="55" t="s">
        <v>1250</v>
      </c>
      <c r="FH21587" s="55" t="s">
        <v>1995</v>
      </c>
      <c r="FI21587" s="55">
        <v>3</v>
      </c>
      <c r="FJ21587" s="55">
        <v>0</v>
      </c>
      <c r="FK21587" s="55" t="s">
        <v>1249</v>
      </c>
      <c r="FL21587" s="55">
        <v>0.35</v>
      </c>
    </row>
    <row r="21588" ht="14.25" customHeight="1" outlineLevel="1" spans="162:168">
      <c r="FF21588" s="55">
        <v>21581</v>
      </c>
      <c r="FG21588" s="55" t="s">
        <v>1250</v>
      </c>
      <c r="FH21588" s="55" t="s">
        <v>1995</v>
      </c>
      <c r="FI21588" s="55">
        <v>3</v>
      </c>
      <c r="FJ21588" s="55">
        <v>1000</v>
      </c>
      <c r="FK21588" s="55" t="s">
        <v>1249</v>
      </c>
      <c r="FL21588" s="55">
        <v>0.35</v>
      </c>
    </row>
    <row r="21589" ht="14.25" customHeight="1" outlineLevel="1" spans="162:168">
      <c r="FF21589" s="55">
        <v>21582</v>
      </c>
      <c r="FG21589" s="55" t="s">
        <v>1250</v>
      </c>
      <c r="FH21589" s="55" t="s">
        <v>1995</v>
      </c>
      <c r="FI21589" s="55">
        <v>3</v>
      </c>
      <c r="FJ21589" s="55">
        <v>2500</v>
      </c>
      <c r="FK21589" s="55" t="s">
        <v>1249</v>
      </c>
      <c r="FL21589" s="55">
        <v>0.35</v>
      </c>
    </row>
    <row r="21590" ht="14.25" customHeight="1" outlineLevel="1" spans="162:168">
      <c r="FF21590" s="55">
        <v>21583</v>
      </c>
      <c r="FG21590" s="55" t="s">
        <v>1250</v>
      </c>
      <c r="FH21590" s="55" t="s">
        <v>1995</v>
      </c>
      <c r="FI21590" s="55">
        <v>3</v>
      </c>
      <c r="FJ21590" s="55">
        <v>5000</v>
      </c>
      <c r="FK21590" s="55" t="s">
        <v>1249</v>
      </c>
      <c r="FL21590" s="55">
        <v>0.35</v>
      </c>
    </row>
    <row r="21591" ht="14.25" customHeight="1" outlineLevel="1" spans="162:168">
      <c r="FF21591" s="55">
        <v>21584</v>
      </c>
      <c r="FG21591" s="55" t="s">
        <v>1250</v>
      </c>
      <c r="FH21591" s="55" t="s">
        <v>1995</v>
      </c>
      <c r="FI21591" s="55">
        <v>3</v>
      </c>
      <c r="FJ21591" s="55">
        <v>10000</v>
      </c>
      <c r="FK21591" s="55" t="s">
        <v>1249</v>
      </c>
      <c r="FL21591" s="55">
        <v>0.35</v>
      </c>
    </row>
    <row r="21592" ht="14.25" customHeight="1" outlineLevel="1" spans="162:168">
      <c r="FF21592" s="55">
        <v>21585</v>
      </c>
      <c r="FG21592" s="55" t="s">
        <v>1250</v>
      </c>
      <c r="FH21592" s="55" t="s">
        <v>1995</v>
      </c>
      <c r="FI21592" s="55">
        <v>3</v>
      </c>
      <c r="FJ21592" s="55">
        <v>25000</v>
      </c>
      <c r="FK21592" s="55" t="s">
        <v>1249</v>
      </c>
      <c r="FL21592" s="55">
        <v>0.35</v>
      </c>
    </row>
    <row r="21593" ht="14.25" customHeight="1" outlineLevel="1" spans="162:168">
      <c r="FF21593" s="55">
        <v>21586</v>
      </c>
      <c r="FG21593" s="55" t="s">
        <v>1250</v>
      </c>
      <c r="FH21593" s="55" t="s">
        <v>1995</v>
      </c>
      <c r="FI21593" s="55">
        <v>3</v>
      </c>
      <c r="FJ21593" s="55">
        <v>50000</v>
      </c>
      <c r="FK21593" s="55" t="s">
        <v>1249</v>
      </c>
      <c r="FL21593" s="55">
        <v>0.35</v>
      </c>
    </row>
    <row r="21594" ht="14.25" customHeight="1" outlineLevel="1" spans="162:168">
      <c r="FF21594" s="55">
        <v>21587</v>
      </c>
      <c r="FG21594" s="55" t="s">
        <v>1250</v>
      </c>
      <c r="FH21594" s="55" t="s">
        <v>1995</v>
      </c>
      <c r="FI21594" s="55">
        <v>3</v>
      </c>
      <c r="FJ21594" s="55">
        <v>80000</v>
      </c>
      <c r="FK21594" s="55" t="s">
        <v>1249</v>
      </c>
      <c r="FL21594" s="55">
        <v>0.35</v>
      </c>
    </row>
    <row r="21595" ht="14.25" customHeight="1" outlineLevel="1" spans="162:168">
      <c r="FF21595" s="55">
        <v>21588</v>
      </c>
      <c r="FG21595" s="55" t="s">
        <v>1250</v>
      </c>
      <c r="FH21595" s="55" t="s">
        <v>1995</v>
      </c>
      <c r="FI21595" s="55">
        <v>3</v>
      </c>
      <c r="FJ21595" s="55">
        <v>130000</v>
      </c>
      <c r="FK21595" s="55" t="s">
        <v>1249</v>
      </c>
      <c r="FL21595" s="55">
        <v>0.35</v>
      </c>
    </row>
    <row r="21596" ht="14.25" customHeight="1" outlineLevel="1" spans="162:168">
      <c r="FF21596" s="55">
        <v>21589</v>
      </c>
      <c r="FG21596" s="55" t="s">
        <v>1250</v>
      </c>
      <c r="FH21596" s="55" t="s">
        <v>1995</v>
      </c>
      <c r="FI21596" s="55">
        <v>3</v>
      </c>
      <c r="FJ21596" s="55">
        <v>260000</v>
      </c>
      <c r="FK21596" s="55" t="s">
        <v>1249</v>
      </c>
      <c r="FL21596" s="55">
        <v>0.35</v>
      </c>
    </row>
    <row r="21597" ht="14.25" customHeight="1" outlineLevel="1" spans="162:168">
      <c r="FF21597" s="55">
        <v>21590</v>
      </c>
      <c r="FG21597" s="55" t="s">
        <v>1250</v>
      </c>
      <c r="FH21597" s="55" t="s">
        <v>1995</v>
      </c>
      <c r="FI21597" s="55">
        <v>3</v>
      </c>
      <c r="FJ21597" s="55">
        <v>400000</v>
      </c>
      <c r="FK21597" s="55" t="s">
        <v>1249</v>
      </c>
      <c r="FL21597" s="55">
        <v>0.35</v>
      </c>
    </row>
    <row r="21598" ht="14.25" customHeight="1" outlineLevel="1" spans="162:168">
      <c r="FF21598" s="55">
        <v>21591</v>
      </c>
      <c r="FG21598" s="55" t="s">
        <v>1250</v>
      </c>
      <c r="FH21598" s="55" t="s">
        <v>1995</v>
      </c>
      <c r="FI21598" s="55">
        <v>3</v>
      </c>
      <c r="FJ21598" s="55">
        <v>530000</v>
      </c>
      <c r="FK21598" s="55" t="s">
        <v>1249</v>
      </c>
      <c r="FL21598" s="55">
        <v>0.35</v>
      </c>
    </row>
    <row r="21599" ht="14.25" customHeight="1" outlineLevel="1" spans="162:168">
      <c r="FF21599" s="55">
        <v>21592</v>
      </c>
      <c r="FG21599" s="55" t="s">
        <v>1250</v>
      </c>
      <c r="FH21599" s="55" t="s">
        <v>1995</v>
      </c>
      <c r="FI21599" s="55">
        <v>3</v>
      </c>
      <c r="FJ21599" s="55">
        <v>540000</v>
      </c>
      <c r="FK21599" s="55" t="s">
        <v>1249</v>
      </c>
      <c r="FL21599" s="55">
        <v>0.35</v>
      </c>
    </row>
    <row r="21600" ht="14.25" customHeight="1" outlineLevel="1" spans="162:168">
      <c r="FF21600" s="55">
        <v>21593</v>
      </c>
      <c r="FG21600" s="55" t="s">
        <v>1250</v>
      </c>
      <c r="FH21600" s="55" t="s">
        <v>1995</v>
      </c>
      <c r="FI21600" s="55">
        <v>4</v>
      </c>
      <c r="FJ21600" s="55">
        <v>0</v>
      </c>
      <c r="FK21600" s="55" t="s">
        <v>1249</v>
      </c>
      <c r="FL21600" s="55">
        <v>0.35</v>
      </c>
    </row>
    <row r="21601" ht="14.25" customHeight="1" outlineLevel="1" spans="162:168">
      <c r="FF21601" s="55">
        <v>21594</v>
      </c>
      <c r="FG21601" s="55" t="s">
        <v>1250</v>
      </c>
      <c r="FH21601" s="55" t="s">
        <v>1995</v>
      </c>
      <c r="FI21601" s="55">
        <v>4</v>
      </c>
      <c r="FJ21601" s="55">
        <v>1000</v>
      </c>
      <c r="FK21601" s="55" t="s">
        <v>1249</v>
      </c>
      <c r="FL21601" s="55">
        <v>0.35</v>
      </c>
    </row>
    <row r="21602" ht="14.25" customHeight="1" outlineLevel="1" spans="162:168">
      <c r="FF21602" s="55">
        <v>21595</v>
      </c>
      <c r="FG21602" s="55" t="s">
        <v>1250</v>
      </c>
      <c r="FH21602" s="55" t="s">
        <v>1995</v>
      </c>
      <c r="FI21602" s="55">
        <v>4</v>
      </c>
      <c r="FJ21602" s="55">
        <v>2500</v>
      </c>
      <c r="FK21602" s="55" t="s">
        <v>1249</v>
      </c>
      <c r="FL21602" s="55">
        <v>0.35</v>
      </c>
    </row>
    <row r="21603" ht="14.25" customHeight="1" outlineLevel="1" spans="162:168">
      <c r="FF21603" s="55">
        <v>21596</v>
      </c>
      <c r="FG21603" s="55" t="s">
        <v>1250</v>
      </c>
      <c r="FH21603" s="55" t="s">
        <v>1995</v>
      </c>
      <c r="FI21603" s="55">
        <v>4</v>
      </c>
      <c r="FJ21603" s="55">
        <v>5000</v>
      </c>
      <c r="FK21603" s="55" t="s">
        <v>1249</v>
      </c>
      <c r="FL21603" s="55">
        <v>0.35</v>
      </c>
    </row>
    <row r="21604" ht="14.25" customHeight="1" outlineLevel="1" spans="162:168">
      <c r="FF21604" s="55">
        <v>21597</v>
      </c>
      <c r="FG21604" s="55" t="s">
        <v>1250</v>
      </c>
      <c r="FH21604" s="55" t="s">
        <v>1995</v>
      </c>
      <c r="FI21604" s="55">
        <v>4</v>
      </c>
      <c r="FJ21604" s="55">
        <v>10000</v>
      </c>
      <c r="FK21604" s="55" t="s">
        <v>1249</v>
      </c>
      <c r="FL21604" s="55">
        <v>0.35</v>
      </c>
    </row>
    <row r="21605" ht="14.25" customHeight="1" outlineLevel="1" spans="162:168">
      <c r="FF21605" s="55">
        <v>21598</v>
      </c>
      <c r="FG21605" s="55" t="s">
        <v>1250</v>
      </c>
      <c r="FH21605" s="55" t="s">
        <v>1995</v>
      </c>
      <c r="FI21605" s="55">
        <v>4</v>
      </c>
      <c r="FJ21605" s="55">
        <v>25000</v>
      </c>
      <c r="FK21605" s="55" t="s">
        <v>1249</v>
      </c>
      <c r="FL21605" s="55">
        <v>0.35</v>
      </c>
    </row>
    <row r="21606" ht="14.25" customHeight="1" outlineLevel="1" spans="162:168">
      <c r="FF21606" s="55">
        <v>21599</v>
      </c>
      <c r="FG21606" s="55" t="s">
        <v>1250</v>
      </c>
      <c r="FH21606" s="55" t="s">
        <v>1995</v>
      </c>
      <c r="FI21606" s="55">
        <v>4</v>
      </c>
      <c r="FJ21606" s="55">
        <v>50000</v>
      </c>
      <c r="FK21606" s="55" t="s">
        <v>1249</v>
      </c>
      <c r="FL21606" s="55">
        <v>0.35</v>
      </c>
    </row>
    <row r="21607" ht="14.25" customHeight="1" outlineLevel="1" spans="162:168">
      <c r="FF21607" s="55">
        <v>21600</v>
      </c>
      <c r="FG21607" s="55" t="s">
        <v>1250</v>
      </c>
      <c r="FH21607" s="55" t="s">
        <v>1995</v>
      </c>
      <c r="FI21607" s="55">
        <v>4</v>
      </c>
      <c r="FJ21607" s="55">
        <v>80000</v>
      </c>
      <c r="FK21607" s="55" t="s">
        <v>1249</v>
      </c>
      <c r="FL21607" s="55">
        <v>0.35</v>
      </c>
    </row>
    <row r="21608" ht="14.25" customHeight="1" outlineLevel="1" spans="162:168">
      <c r="FF21608" s="55">
        <v>21601</v>
      </c>
      <c r="FG21608" s="55" t="s">
        <v>1250</v>
      </c>
      <c r="FH21608" s="55" t="s">
        <v>1995</v>
      </c>
      <c r="FI21608" s="55">
        <v>4</v>
      </c>
      <c r="FJ21608" s="55">
        <v>130000</v>
      </c>
      <c r="FK21608" s="55" t="s">
        <v>1249</v>
      </c>
      <c r="FL21608" s="55">
        <v>0.35</v>
      </c>
    </row>
    <row r="21609" ht="14.25" customHeight="1" outlineLevel="1" spans="162:168">
      <c r="FF21609" s="55">
        <v>21602</v>
      </c>
      <c r="FG21609" s="55" t="s">
        <v>1250</v>
      </c>
      <c r="FH21609" s="55" t="s">
        <v>1995</v>
      </c>
      <c r="FI21609" s="55">
        <v>4</v>
      </c>
      <c r="FJ21609" s="55">
        <v>260000</v>
      </c>
      <c r="FK21609" s="55" t="s">
        <v>1249</v>
      </c>
      <c r="FL21609" s="55">
        <v>0.35</v>
      </c>
    </row>
    <row r="21610" ht="14.25" customHeight="1" outlineLevel="1" spans="162:168">
      <c r="FF21610" s="55">
        <v>21603</v>
      </c>
      <c r="FG21610" s="55" t="s">
        <v>1250</v>
      </c>
      <c r="FH21610" s="55" t="s">
        <v>1995</v>
      </c>
      <c r="FI21610" s="55">
        <v>4</v>
      </c>
      <c r="FJ21610" s="55">
        <v>400000</v>
      </c>
      <c r="FK21610" s="55" t="s">
        <v>1249</v>
      </c>
      <c r="FL21610" s="55">
        <v>0.35</v>
      </c>
    </row>
    <row r="21611" ht="14.25" customHeight="1" outlineLevel="1" spans="162:168">
      <c r="FF21611" s="55">
        <v>21604</v>
      </c>
      <c r="FG21611" s="55" t="s">
        <v>1250</v>
      </c>
      <c r="FH21611" s="55" t="s">
        <v>1995</v>
      </c>
      <c r="FI21611" s="55">
        <v>4</v>
      </c>
      <c r="FJ21611" s="55">
        <v>530000</v>
      </c>
      <c r="FK21611" s="55" t="s">
        <v>1249</v>
      </c>
      <c r="FL21611" s="55">
        <v>0.35</v>
      </c>
    </row>
    <row r="21612" ht="14.25" customHeight="1" outlineLevel="1" spans="162:168">
      <c r="FF21612" s="55">
        <v>21605</v>
      </c>
      <c r="FG21612" s="55" t="s">
        <v>1250</v>
      </c>
      <c r="FH21612" s="55" t="s">
        <v>1995</v>
      </c>
      <c r="FI21612" s="55">
        <v>4</v>
      </c>
      <c r="FJ21612" s="55">
        <v>540000</v>
      </c>
      <c r="FK21612" s="55" t="s">
        <v>1249</v>
      </c>
      <c r="FL21612" s="55">
        <v>0.35</v>
      </c>
    </row>
    <row r="21613" ht="14.25" customHeight="1" outlineLevel="1" spans="162:168">
      <c r="FF21613" s="55">
        <v>21606</v>
      </c>
      <c r="FG21613" s="55" t="s">
        <v>1250</v>
      </c>
      <c r="FH21613" s="55" t="s">
        <v>1995</v>
      </c>
      <c r="FI21613" s="55">
        <v>5</v>
      </c>
      <c r="FJ21613" s="55">
        <v>0</v>
      </c>
      <c r="FK21613" s="55" t="s">
        <v>1249</v>
      </c>
      <c r="FL21613" s="55">
        <v>0.35</v>
      </c>
    </row>
    <row r="21614" ht="14.25" customHeight="1" outlineLevel="1" spans="162:168">
      <c r="FF21614" s="55">
        <v>21607</v>
      </c>
      <c r="FG21614" s="55" t="s">
        <v>1250</v>
      </c>
      <c r="FH21614" s="55" t="s">
        <v>1995</v>
      </c>
      <c r="FI21614" s="55">
        <v>5</v>
      </c>
      <c r="FJ21614" s="55">
        <v>1000</v>
      </c>
      <c r="FK21614" s="55" t="s">
        <v>1249</v>
      </c>
      <c r="FL21614" s="55">
        <v>0.35</v>
      </c>
    </row>
    <row r="21615" ht="14.25" customHeight="1" outlineLevel="1" spans="162:168">
      <c r="FF21615" s="55">
        <v>21608</v>
      </c>
      <c r="FG21615" s="55" t="s">
        <v>1250</v>
      </c>
      <c r="FH21615" s="55" t="s">
        <v>1995</v>
      </c>
      <c r="FI21615" s="55">
        <v>5</v>
      </c>
      <c r="FJ21615" s="55">
        <v>2500</v>
      </c>
      <c r="FK21615" s="55" t="s">
        <v>1249</v>
      </c>
      <c r="FL21615" s="55">
        <v>0.35</v>
      </c>
    </row>
    <row r="21616" ht="14.25" customHeight="1" outlineLevel="1" spans="162:168">
      <c r="FF21616" s="55">
        <v>21609</v>
      </c>
      <c r="FG21616" s="55" t="s">
        <v>1250</v>
      </c>
      <c r="FH21616" s="55" t="s">
        <v>1995</v>
      </c>
      <c r="FI21616" s="55">
        <v>5</v>
      </c>
      <c r="FJ21616" s="55">
        <v>5000</v>
      </c>
      <c r="FK21616" s="55" t="s">
        <v>1249</v>
      </c>
      <c r="FL21616" s="55">
        <v>0.35</v>
      </c>
    </row>
    <row r="21617" ht="14.25" customHeight="1" outlineLevel="1" spans="162:168">
      <c r="FF21617" s="55">
        <v>21610</v>
      </c>
      <c r="FG21617" s="55" t="s">
        <v>1250</v>
      </c>
      <c r="FH21617" s="55" t="s">
        <v>1995</v>
      </c>
      <c r="FI21617" s="55">
        <v>5</v>
      </c>
      <c r="FJ21617" s="55">
        <v>10000</v>
      </c>
      <c r="FK21617" s="55" t="s">
        <v>1249</v>
      </c>
      <c r="FL21617" s="55">
        <v>0.35</v>
      </c>
    </row>
    <row r="21618" ht="14.25" customHeight="1" outlineLevel="1" spans="162:168">
      <c r="FF21618" s="55">
        <v>21611</v>
      </c>
      <c r="FG21618" s="55" t="s">
        <v>1250</v>
      </c>
      <c r="FH21618" s="55" t="s">
        <v>1995</v>
      </c>
      <c r="FI21618" s="55">
        <v>5</v>
      </c>
      <c r="FJ21618" s="55">
        <v>25000</v>
      </c>
      <c r="FK21618" s="55" t="s">
        <v>1249</v>
      </c>
      <c r="FL21618" s="55">
        <v>0.35</v>
      </c>
    </row>
    <row r="21619" ht="14.25" customHeight="1" outlineLevel="1" spans="162:168">
      <c r="FF21619" s="55">
        <v>21612</v>
      </c>
      <c r="FG21619" s="55" t="s">
        <v>1250</v>
      </c>
      <c r="FH21619" s="55" t="s">
        <v>1995</v>
      </c>
      <c r="FI21619" s="55">
        <v>5</v>
      </c>
      <c r="FJ21619" s="55">
        <v>50000</v>
      </c>
      <c r="FK21619" s="55" t="s">
        <v>1249</v>
      </c>
      <c r="FL21619" s="55">
        <v>0.35</v>
      </c>
    </row>
    <row r="21620" ht="14.25" customHeight="1" outlineLevel="1" spans="162:168">
      <c r="FF21620" s="55">
        <v>21613</v>
      </c>
      <c r="FG21620" s="55" t="s">
        <v>1250</v>
      </c>
      <c r="FH21620" s="55" t="s">
        <v>1995</v>
      </c>
      <c r="FI21620" s="55">
        <v>5</v>
      </c>
      <c r="FJ21620" s="55">
        <v>80000</v>
      </c>
      <c r="FK21620" s="55" t="s">
        <v>1249</v>
      </c>
      <c r="FL21620" s="55">
        <v>0.35</v>
      </c>
    </row>
    <row r="21621" ht="14.25" customHeight="1" outlineLevel="1" spans="162:168">
      <c r="FF21621" s="55">
        <v>21614</v>
      </c>
      <c r="FG21621" s="55" t="s">
        <v>1250</v>
      </c>
      <c r="FH21621" s="55" t="s">
        <v>1995</v>
      </c>
      <c r="FI21621" s="55">
        <v>5</v>
      </c>
      <c r="FJ21621" s="55">
        <v>130000</v>
      </c>
      <c r="FK21621" s="55" t="s">
        <v>1249</v>
      </c>
      <c r="FL21621" s="55">
        <v>0.35</v>
      </c>
    </row>
    <row r="21622" ht="14.25" customHeight="1" outlineLevel="1" spans="162:168">
      <c r="FF21622" s="55">
        <v>21615</v>
      </c>
      <c r="FG21622" s="55" t="s">
        <v>1250</v>
      </c>
      <c r="FH21622" s="55" t="s">
        <v>1995</v>
      </c>
      <c r="FI21622" s="55">
        <v>5</v>
      </c>
      <c r="FJ21622" s="55">
        <v>260000</v>
      </c>
      <c r="FK21622" s="55" t="s">
        <v>1249</v>
      </c>
      <c r="FL21622" s="55">
        <v>0.35</v>
      </c>
    </row>
    <row r="21623" ht="14.25" customHeight="1" outlineLevel="1" spans="162:168">
      <c r="FF21623" s="55">
        <v>21616</v>
      </c>
      <c r="FG21623" s="55" t="s">
        <v>1250</v>
      </c>
      <c r="FH21623" s="55" t="s">
        <v>1995</v>
      </c>
      <c r="FI21623" s="55">
        <v>5</v>
      </c>
      <c r="FJ21623" s="55">
        <v>400000</v>
      </c>
      <c r="FK21623" s="55" t="s">
        <v>1249</v>
      </c>
      <c r="FL21623" s="55">
        <v>0.35</v>
      </c>
    </row>
    <row r="21624" ht="14.25" customHeight="1" outlineLevel="1" spans="162:168">
      <c r="FF21624" s="55">
        <v>21617</v>
      </c>
      <c r="FG21624" s="55" t="s">
        <v>1250</v>
      </c>
      <c r="FH21624" s="55" t="s">
        <v>1995</v>
      </c>
      <c r="FI21624" s="55">
        <v>5</v>
      </c>
      <c r="FJ21624" s="55">
        <v>530000</v>
      </c>
      <c r="FK21624" s="55" t="s">
        <v>1249</v>
      </c>
      <c r="FL21624" s="55">
        <v>0.35</v>
      </c>
    </row>
    <row r="21625" ht="14.25" customHeight="1" outlineLevel="1" spans="162:168">
      <c r="FF21625" s="55">
        <v>21618</v>
      </c>
      <c r="FG21625" s="55" t="s">
        <v>1250</v>
      </c>
      <c r="FH21625" s="55" t="s">
        <v>1995</v>
      </c>
      <c r="FI21625" s="55">
        <v>5</v>
      </c>
      <c r="FJ21625" s="55">
        <v>540000</v>
      </c>
      <c r="FK21625" s="55" t="s">
        <v>1249</v>
      </c>
      <c r="FL21625" s="55">
        <v>0.35</v>
      </c>
    </row>
    <row r="21626" ht="14.25" customHeight="1" outlineLevel="1" spans="162:168">
      <c r="FF21626" s="55">
        <v>21619</v>
      </c>
      <c r="FG21626" s="55" t="s">
        <v>1250</v>
      </c>
      <c r="FH21626" s="55" t="s">
        <v>1995</v>
      </c>
      <c r="FI21626" s="55">
        <v>6</v>
      </c>
      <c r="FJ21626" s="55">
        <v>0</v>
      </c>
      <c r="FK21626" s="55" t="s">
        <v>1249</v>
      </c>
      <c r="FL21626" s="55">
        <v>0.35</v>
      </c>
    </row>
    <row r="21627" ht="14.25" customHeight="1" outlineLevel="1" spans="162:168">
      <c r="FF21627" s="55">
        <v>21620</v>
      </c>
      <c r="FG21627" s="55" t="s">
        <v>1250</v>
      </c>
      <c r="FH21627" s="55" t="s">
        <v>1995</v>
      </c>
      <c r="FI21627" s="55">
        <v>6</v>
      </c>
      <c r="FJ21627" s="55">
        <v>1000</v>
      </c>
      <c r="FK21627" s="55" t="s">
        <v>1249</v>
      </c>
      <c r="FL21627" s="55">
        <v>0.35</v>
      </c>
    </row>
    <row r="21628" ht="14.25" customHeight="1" outlineLevel="1" spans="162:168">
      <c r="FF21628" s="55">
        <v>21621</v>
      </c>
      <c r="FG21628" s="55" t="s">
        <v>1250</v>
      </c>
      <c r="FH21628" s="55" t="s">
        <v>1995</v>
      </c>
      <c r="FI21628" s="55">
        <v>6</v>
      </c>
      <c r="FJ21628" s="55">
        <v>2500</v>
      </c>
      <c r="FK21628" s="55" t="s">
        <v>1249</v>
      </c>
      <c r="FL21628" s="55">
        <v>0.35</v>
      </c>
    </row>
    <row r="21629" ht="14.25" customHeight="1" outlineLevel="1" spans="162:168">
      <c r="FF21629" s="55">
        <v>21622</v>
      </c>
      <c r="FG21629" s="55" t="s">
        <v>1250</v>
      </c>
      <c r="FH21629" s="55" t="s">
        <v>1995</v>
      </c>
      <c r="FI21629" s="55">
        <v>6</v>
      </c>
      <c r="FJ21629" s="55">
        <v>5000</v>
      </c>
      <c r="FK21629" s="55" t="s">
        <v>1249</v>
      </c>
      <c r="FL21629" s="55">
        <v>0.35</v>
      </c>
    </row>
    <row r="21630" ht="14.25" customHeight="1" outlineLevel="1" spans="162:168">
      <c r="FF21630" s="55">
        <v>21623</v>
      </c>
      <c r="FG21630" s="55" t="s">
        <v>1250</v>
      </c>
      <c r="FH21630" s="55" t="s">
        <v>1995</v>
      </c>
      <c r="FI21630" s="55">
        <v>6</v>
      </c>
      <c r="FJ21630" s="55">
        <v>10000</v>
      </c>
      <c r="FK21630" s="55" t="s">
        <v>1249</v>
      </c>
      <c r="FL21630" s="55">
        <v>0.35</v>
      </c>
    </row>
    <row r="21631" ht="14.25" customHeight="1" outlineLevel="1" spans="162:168">
      <c r="FF21631" s="55">
        <v>21624</v>
      </c>
      <c r="FG21631" s="55" t="s">
        <v>1250</v>
      </c>
      <c r="FH21631" s="55" t="s">
        <v>1995</v>
      </c>
      <c r="FI21631" s="55">
        <v>6</v>
      </c>
      <c r="FJ21631" s="55">
        <v>25000</v>
      </c>
      <c r="FK21631" s="55" t="s">
        <v>1249</v>
      </c>
      <c r="FL21631" s="55">
        <v>0.35</v>
      </c>
    </row>
    <row r="21632" ht="14.25" customHeight="1" outlineLevel="1" spans="162:168">
      <c r="FF21632" s="55">
        <v>21625</v>
      </c>
      <c r="FG21632" s="55" t="s">
        <v>1250</v>
      </c>
      <c r="FH21632" s="55" t="s">
        <v>1995</v>
      </c>
      <c r="FI21632" s="55">
        <v>6</v>
      </c>
      <c r="FJ21632" s="55">
        <v>50000</v>
      </c>
      <c r="FK21632" s="55" t="s">
        <v>1249</v>
      </c>
      <c r="FL21632" s="55">
        <v>0.35</v>
      </c>
    </row>
    <row r="21633" ht="14.25" customHeight="1" outlineLevel="1" spans="162:168">
      <c r="FF21633" s="55">
        <v>21626</v>
      </c>
      <c r="FG21633" s="55" t="s">
        <v>1250</v>
      </c>
      <c r="FH21633" s="55" t="s">
        <v>1995</v>
      </c>
      <c r="FI21633" s="55">
        <v>6</v>
      </c>
      <c r="FJ21633" s="55">
        <v>80000</v>
      </c>
      <c r="FK21633" s="55" t="s">
        <v>1249</v>
      </c>
      <c r="FL21633" s="55">
        <v>0.35</v>
      </c>
    </row>
    <row r="21634" ht="14.25" customHeight="1" outlineLevel="1" spans="162:168">
      <c r="FF21634" s="55">
        <v>21627</v>
      </c>
      <c r="FG21634" s="55" t="s">
        <v>1250</v>
      </c>
      <c r="FH21634" s="55" t="s">
        <v>1995</v>
      </c>
      <c r="FI21634" s="55">
        <v>6</v>
      </c>
      <c r="FJ21634" s="55">
        <v>130000</v>
      </c>
      <c r="FK21634" s="55" t="s">
        <v>1249</v>
      </c>
      <c r="FL21634" s="55">
        <v>0.35</v>
      </c>
    </row>
    <row r="21635" ht="14.25" customHeight="1" outlineLevel="1" spans="162:168">
      <c r="FF21635" s="55">
        <v>21628</v>
      </c>
      <c r="FG21635" s="55" t="s">
        <v>1250</v>
      </c>
      <c r="FH21635" s="55" t="s">
        <v>1995</v>
      </c>
      <c r="FI21635" s="55">
        <v>6</v>
      </c>
      <c r="FJ21635" s="55">
        <v>260000</v>
      </c>
      <c r="FK21635" s="55" t="s">
        <v>1249</v>
      </c>
      <c r="FL21635" s="55">
        <v>0.35</v>
      </c>
    </row>
    <row r="21636" ht="14.25" customHeight="1" outlineLevel="1" spans="162:168">
      <c r="FF21636" s="55">
        <v>21629</v>
      </c>
      <c r="FG21636" s="55" t="s">
        <v>1250</v>
      </c>
      <c r="FH21636" s="55" t="s">
        <v>1995</v>
      </c>
      <c r="FI21636" s="55">
        <v>6</v>
      </c>
      <c r="FJ21636" s="55">
        <v>400000</v>
      </c>
      <c r="FK21636" s="55" t="s">
        <v>1249</v>
      </c>
      <c r="FL21636" s="55">
        <v>0.35</v>
      </c>
    </row>
    <row r="21637" ht="14.25" customHeight="1" outlineLevel="1" spans="162:168">
      <c r="FF21637" s="55">
        <v>21630</v>
      </c>
      <c r="FG21637" s="55" t="s">
        <v>1250</v>
      </c>
      <c r="FH21637" s="55" t="s">
        <v>1995</v>
      </c>
      <c r="FI21637" s="55">
        <v>6</v>
      </c>
      <c r="FJ21637" s="55">
        <v>530000</v>
      </c>
      <c r="FK21637" s="55" t="s">
        <v>1249</v>
      </c>
      <c r="FL21637" s="55">
        <v>0.35</v>
      </c>
    </row>
    <row r="21638" ht="14.25" customHeight="1" outlineLevel="1" spans="162:168">
      <c r="FF21638" s="55">
        <v>21631</v>
      </c>
      <c r="FG21638" s="55" t="s">
        <v>1250</v>
      </c>
      <c r="FH21638" s="55" t="s">
        <v>1995</v>
      </c>
      <c r="FI21638" s="55">
        <v>6</v>
      </c>
      <c r="FJ21638" s="55">
        <v>540000</v>
      </c>
      <c r="FK21638" s="55" t="s">
        <v>1249</v>
      </c>
      <c r="FL21638" s="55">
        <v>0.35</v>
      </c>
    </row>
    <row r="21639" ht="14.25" customHeight="1" outlineLevel="1" spans="162:168">
      <c r="FF21639" s="55">
        <v>21632</v>
      </c>
      <c r="FG21639" s="55" t="s">
        <v>1250</v>
      </c>
      <c r="FH21639" s="55" t="s">
        <v>1995</v>
      </c>
      <c r="FI21639" s="55">
        <v>7</v>
      </c>
      <c r="FJ21639" s="55">
        <v>0</v>
      </c>
      <c r="FK21639" s="55" t="s">
        <v>1249</v>
      </c>
      <c r="FL21639" s="55">
        <v>0.35</v>
      </c>
    </row>
    <row r="21640" ht="14.25" customHeight="1" outlineLevel="1" spans="162:168">
      <c r="FF21640" s="55">
        <v>21633</v>
      </c>
      <c r="FG21640" s="55" t="s">
        <v>1250</v>
      </c>
      <c r="FH21640" s="55" t="s">
        <v>1995</v>
      </c>
      <c r="FI21640" s="55">
        <v>7</v>
      </c>
      <c r="FJ21640" s="55">
        <v>1000</v>
      </c>
      <c r="FK21640" s="55" t="s">
        <v>1249</v>
      </c>
      <c r="FL21640" s="55">
        <v>0.35</v>
      </c>
    </row>
    <row r="21641" ht="14.25" customHeight="1" outlineLevel="1" spans="162:168">
      <c r="FF21641" s="55">
        <v>21634</v>
      </c>
      <c r="FG21641" s="55" t="s">
        <v>1250</v>
      </c>
      <c r="FH21641" s="55" t="s">
        <v>1995</v>
      </c>
      <c r="FI21641" s="55">
        <v>7</v>
      </c>
      <c r="FJ21641" s="55">
        <v>2500</v>
      </c>
      <c r="FK21641" s="55" t="s">
        <v>1249</v>
      </c>
      <c r="FL21641" s="55">
        <v>0.35</v>
      </c>
    </row>
    <row r="21642" ht="14.25" customHeight="1" outlineLevel="1" spans="162:168">
      <c r="FF21642" s="55">
        <v>21635</v>
      </c>
      <c r="FG21642" s="55" t="s">
        <v>1250</v>
      </c>
      <c r="FH21642" s="55" t="s">
        <v>1995</v>
      </c>
      <c r="FI21642" s="55">
        <v>7</v>
      </c>
      <c r="FJ21642" s="55">
        <v>5000</v>
      </c>
      <c r="FK21642" s="55" t="s">
        <v>1249</v>
      </c>
      <c r="FL21642" s="55">
        <v>0.35</v>
      </c>
    </row>
    <row r="21643" ht="14.25" customHeight="1" outlineLevel="1" spans="162:168">
      <c r="FF21643" s="55">
        <v>21636</v>
      </c>
      <c r="FG21643" s="55" t="s">
        <v>1250</v>
      </c>
      <c r="FH21643" s="55" t="s">
        <v>1995</v>
      </c>
      <c r="FI21643" s="55">
        <v>7</v>
      </c>
      <c r="FJ21643" s="55">
        <v>10000</v>
      </c>
      <c r="FK21643" s="55" t="s">
        <v>1249</v>
      </c>
      <c r="FL21643" s="55">
        <v>0.35</v>
      </c>
    </row>
    <row r="21644" ht="14.25" customHeight="1" outlineLevel="1" spans="162:168">
      <c r="FF21644" s="55">
        <v>21637</v>
      </c>
      <c r="FG21644" s="55" t="s">
        <v>1250</v>
      </c>
      <c r="FH21644" s="55" t="s">
        <v>1995</v>
      </c>
      <c r="FI21644" s="55">
        <v>7</v>
      </c>
      <c r="FJ21644" s="55">
        <v>25000</v>
      </c>
      <c r="FK21644" s="55" t="s">
        <v>1249</v>
      </c>
      <c r="FL21644" s="55">
        <v>0.35</v>
      </c>
    </row>
    <row r="21645" ht="14.25" customHeight="1" outlineLevel="1" spans="162:168">
      <c r="FF21645" s="55">
        <v>21638</v>
      </c>
      <c r="FG21645" s="55" t="s">
        <v>1250</v>
      </c>
      <c r="FH21645" s="55" t="s">
        <v>1995</v>
      </c>
      <c r="FI21645" s="55">
        <v>7</v>
      </c>
      <c r="FJ21645" s="55">
        <v>50000</v>
      </c>
      <c r="FK21645" s="55" t="s">
        <v>1249</v>
      </c>
      <c r="FL21645" s="55">
        <v>0.35</v>
      </c>
    </row>
    <row r="21646" ht="14.25" customHeight="1" outlineLevel="1" spans="162:168">
      <c r="FF21646" s="55">
        <v>21639</v>
      </c>
      <c r="FG21646" s="55" t="s">
        <v>1250</v>
      </c>
      <c r="FH21646" s="55" t="s">
        <v>1995</v>
      </c>
      <c r="FI21646" s="55">
        <v>7</v>
      </c>
      <c r="FJ21646" s="55">
        <v>80000</v>
      </c>
      <c r="FK21646" s="55" t="s">
        <v>1249</v>
      </c>
      <c r="FL21646" s="55">
        <v>0.35</v>
      </c>
    </row>
    <row r="21647" ht="14.25" customHeight="1" outlineLevel="1" spans="162:168">
      <c r="FF21647" s="55">
        <v>21640</v>
      </c>
      <c r="FG21647" s="55" t="s">
        <v>1250</v>
      </c>
      <c r="FH21647" s="55" t="s">
        <v>1995</v>
      </c>
      <c r="FI21647" s="55">
        <v>7</v>
      </c>
      <c r="FJ21647" s="55">
        <v>130000</v>
      </c>
      <c r="FK21647" s="55" t="s">
        <v>1249</v>
      </c>
      <c r="FL21647" s="55">
        <v>0.35</v>
      </c>
    </row>
    <row r="21648" ht="14.25" customHeight="1" outlineLevel="1" spans="162:168">
      <c r="FF21648" s="55">
        <v>21641</v>
      </c>
      <c r="FG21648" s="55" t="s">
        <v>1250</v>
      </c>
      <c r="FH21648" s="55" t="s">
        <v>1995</v>
      </c>
      <c r="FI21648" s="55">
        <v>7</v>
      </c>
      <c r="FJ21648" s="55">
        <v>260000</v>
      </c>
      <c r="FK21648" s="55" t="s">
        <v>1249</v>
      </c>
      <c r="FL21648" s="55">
        <v>0.35</v>
      </c>
    </row>
    <row r="21649" ht="14.25" customHeight="1" outlineLevel="1" spans="162:168">
      <c r="FF21649" s="55">
        <v>21642</v>
      </c>
      <c r="FG21649" s="55" t="s">
        <v>1250</v>
      </c>
      <c r="FH21649" s="55" t="s">
        <v>1995</v>
      </c>
      <c r="FI21649" s="55">
        <v>7</v>
      </c>
      <c r="FJ21649" s="55">
        <v>400000</v>
      </c>
      <c r="FK21649" s="55" t="s">
        <v>1249</v>
      </c>
      <c r="FL21649" s="55">
        <v>0.35</v>
      </c>
    </row>
    <row r="21650" ht="14.25" customHeight="1" outlineLevel="1" spans="162:168">
      <c r="FF21650" s="55">
        <v>21643</v>
      </c>
      <c r="FG21650" s="55" t="s">
        <v>1250</v>
      </c>
      <c r="FH21650" s="55" t="s">
        <v>1995</v>
      </c>
      <c r="FI21650" s="55">
        <v>7</v>
      </c>
      <c r="FJ21650" s="55">
        <v>530000</v>
      </c>
      <c r="FK21650" s="55" t="s">
        <v>1249</v>
      </c>
      <c r="FL21650" s="55">
        <v>0.35</v>
      </c>
    </row>
    <row r="21651" ht="14.25" customHeight="1" outlineLevel="1" spans="162:168">
      <c r="FF21651" s="55">
        <v>21644</v>
      </c>
      <c r="FG21651" s="55" t="s">
        <v>1250</v>
      </c>
      <c r="FH21651" s="55" t="s">
        <v>1995</v>
      </c>
      <c r="FI21651" s="55">
        <v>7</v>
      </c>
      <c r="FJ21651" s="55">
        <v>540000</v>
      </c>
      <c r="FK21651" s="55" t="s">
        <v>1249</v>
      </c>
      <c r="FL21651" s="55">
        <v>0.35</v>
      </c>
    </row>
    <row r="21652" ht="14.25" customHeight="1" outlineLevel="1" spans="162:168">
      <c r="FF21652" s="55">
        <v>21645</v>
      </c>
      <c r="FG21652" s="55" t="s">
        <v>1250</v>
      </c>
      <c r="FH21652" s="55" t="s">
        <v>1995</v>
      </c>
      <c r="FI21652" s="55">
        <v>8</v>
      </c>
      <c r="FJ21652" s="55">
        <v>0</v>
      </c>
      <c r="FK21652" s="55" t="s">
        <v>1249</v>
      </c>
      <c r="FL21652" s="55">
        <v>0.35</v>
      </c>
    </row>
    <row r="21653" ht="14.25" customHeight="1" outlineLevel="1" spans="162:168">
      <c r="FF21653" s="55">
        <v>21646</v>
      </c>
      <c r="FG21653" s="55" t="s">
        <v>1250</v>
      </c>
      <c r="FH21653" s="55" t="s">
        <v>1995</v>
      </c>
      <c r="FI21653" s="55">
        <v>8</v>
      </c>
      <c r="FJ21653" s="55">
        <v>1000</v>
      </c>
      <c r="FK21653" s="55" t="s">
        <v>1249</v>
      </c>
      <c r="FL21653" s="55">
        <v>0.35</v>
      </c>
    </row>
    <row r="21654" ht="14.25" customHeight="1" outlineLevel="1" spans="162:168">
      <c r="FF21654" s="55">
        <v>21647</v>
      </c>
      <c r="FG21654" s="55" t="s">
        <v>1250</v>
      </c>
      <c r="FH21654" s="55" t="s">
        <v>1995</v>
      </c>
      <c r="FI21654" s="55">
        <v>8</v>
      </c>
      <c r="FJ21654" s="55">
        <v>2500</v>
      </c>
      <c r="FK21654" s="55" t="s">
        <v>1249</v>
      </c>
      <c r="FL21654" s="55">
        <v>0.35</v>
      </c>
    </row>
    <row r="21655" ht="14.25" customHeight="1" outlineLevel="1" spans="162:168">
      <c r="FF21655" s="55">
        <v>21648</v>
      </c>
      <c r="FG21655" s="55" t="s">
        <v>1250</v>
      </c>
      <c r="FH21655" s="55" t="s">
        <v>1995</v>
      </c>
      <c r="FI21655" s="55">
        <v>8</v>
      </c>
      <c r="FJ21655" s="55">
        <v>5000</v>
      </c>
      <c r="FK21655" s="55" t="s">
        <v>1249</v>
      </c>
      <c r="FL21655" s="55">
        <v>0.35</v>
      </c>
    </row>
    <row r="21656" ht="14.25" customHeight="1" outlineLevel="1" spans="162:168">
      <c r="FF21656" s="55">
        <v>21649</v>
      </c>
      <c r="FG21656" s="55" t="s">
        <v>1250</v>
      </c>
      <c r="FH21656" s="55" t="s">
        <v>1995</v>
      </c>
      <c r="FI21656" s="55">
        <v>8</v>
      </c>
      <c r="FJ21656" s="55">
        <v>10000</v>
      </c>
      <c r="FK21656" s="55" t="s">
        <v>1249</v>
      </c>
      <c r="FL21656" s="55">
        <v>0.35</v>
      </c>
    </row>
    <row r="21657" ht="14.25" customHeight="1" outlineLevel="1" spans="162:168">
      <c r="FF21657" s="55">
        <v>21650</v>
      </c>
      <c r="FG21657" s="55" t="s">
        <v>1250</v>
      </c>
      <c r="FH21657" s="55" t="s">
        <v>1995</v>
      </c>
      <c r="FI21657" s="55">
        <v>8</v>
      </c>
      <c r="FJ21657" s="55">
        <v>25000</v>
      </c>
      <c r="FK21657" s="55" t="s">
        <v>1249</v>
      </c>
      <c r="FL21657" s="55">
        <v>0.35</v>
      </c>
    </row>
    <row r="21658" ht="14.25" customHeight="1" outlineLevel="1" spans="162:168">
      <c r="FF21658" s="55">
        <v>21651</v>
      </c>
      <c r="FG21658" s="55" t="s">
        <v>1250</v>
      </c>
      <c r="FH21658" s="55" t="s">
        <v>1995</v>
      </c>
      <c r="FI21658" s="55">
        <v>8</v>
      </c>
      <c r="FJ21658" s="55">
        <v>50000</v>
      </c>
      <c r="FK21658" s="55" t="s">
        <v>1249</v>
      </c>
      <c r="FL21658" s="55">
        <v>0.35</v>
      </c>
    </row>
    <row r="21659" ht="14.25" customHeight="1" outlineLevel="1" spans="162:168">
      <c r="FF21659" s="55">
        <v>21652</v>
      </c>
      <c r="FG21659" s="55" t="s">
        <v>1250</v>
      </c>
      <c r="FH21659" s="55" t="s">
        <v>1995</v>
      </c>
      <c r="FI21659" s="55">
        <v>8</v>
      </c>
      <c r="FJ21659" s="55">
        <v>80000</v>
      </c>
      <c r="FK21659" s="55" t="s">
        <v>1249</v>
      </c>
      <c r="FL21659" s="55">
        <v>0.35</v>
      </c>
    </row>
    <row r="21660" ht="14.25" customHeight="1" outlineLevel="1" spans="162:168">
      <c r="FF21660" s="55">
        <v>21653</v>
      </c>
      <c r="FG21660" s="55" t="s">
        <v>1250</v>
      </c>
      <c r="FH21660" s="55" t="s">
        <v>1995</v>
      </c>
      <c r="FI21660" s="55">
        <v>8</v>
      </c>
      <c r="FJ21660" s="55">
        <v>130000</v>
      </c>
      <c r="FK21660" s="55" t="s">
        <v>1249</v>
      </c>
      <c r="FL21660" s="55">
        <v>0.35</v>
      </c>
    </row>
    <row r="21661" ht="14.25" customHeight="1" outlineLevel="1" spans="162:168">
      <c r="FF21661" s="55">
        <v>21654</v>
      </c>
      <c r="FG21661" s="55" t="s">
        <v>1250</v>
      </c>
      <c r="FH21661" s="55" t="s">
        <v>1995</v>
      </c>
      <c r="FI21661" s="55">
        <v>8</v>
      </c>
      <c r="FJ21661" s="55">
        <v>260000</v>
      </c>
      <c r="FK21661" s="55" t="s">
        <v>1249</v>
      </c>
      <c r="FL21661" s="55">
        <v>0.35</v>
      </c>
    </row>
    <row r="21662" ht="14.25" customHeight="1" outlineLevel="1" spans="162:168">
      <c r="FF21662" s="55">
        <v>21655</v>
      </c>
      <c r="FG21662" s="55" t="s">
        <v>1250</v>
      </c>
      <c r="FH21662" s="55" t="s">
        <v>1995</v>
      </c>
      <c r="FI21662" s="55">
        <v>8</v>
      </c>
      <c r="FJ21662" s="55">
        <v>400000</v>
      </c>
      <c r="FK21662" s="55" t="s">
        <v>1249</v>
      </c>
      <c r="FL21662" s="55">
        <v>0.35</v>
      </c>
    </row>
    <row r="21663" ht="14.25" customHeight="1" outlineLevel="1" spans="162:168">
      <c r="FF21663" s="55">
        <v>21656</v>
      </c>
      <c r="FG21663" s="55" t="s">
        <v>1250</v>
      </c>
      <c r="FH21663" s="55" t="s">
        <v>1995</v>
      </c>
      <c r="FI21663" s="55">
        <v>8</v>
      </c>
      <c r="FJ21663" s="55">
        <v>530000</v>
      </c>
      <c r="FK21663" s="55" t="s">
        <v>1249</v>
      </c>
      <c r="FL21663" s="55">
        <v>0.35</v>
      </c>
    </row>
    <row r="21664" ht="14.25" customHeight="1" outlineLevel="1" spans="162:168">
      <c r="FF21664" s="55">
        <v>21657</v>
      </c>
      <c r="FG21664" s="55" t="s">
        <v>1250</v>
      </c>
      <c r="FH21664" s="55" t="s">
        <v>1995</v>
      </c>
      <c r="FI21664" s="55">
        <v>8</v>
      </c>
      <c r="FJ21664" s="55">
        <v>540000</v>
      </c>
      <c r="FK21664" s="55" t="s">
        <v>1249</v>
      </c>
      <c r="FL21664" s="55">
        <v>0.35</v>
      </c>
    </row>
    <row r="21665" ht="14.25" customHeight="1" outlineLevel="1" spans="162:168">
      <c r="FF21665" s="55">
        <v>21658</v>
      </c>
      <c r="FG21665" s="55" t="s">
        <v>1250</v>
      </c>
      <c r="FH21665" s="55" t="s">
        <v>1995</v>
      </c>
      <c r="FI21665" s="55">
        <v>9</v>
      </c>
      <c r="FJ21665" s="55">
        <v>0</v>
      </c>
      <c r="FK21665" s="55" t="s">
        <v>1249</v>
      </c>
      <c r="FL21665" s="55">
        <v>0.35</v>
      </c>
    </row>
    <row r="21666" ht="14.25" customHeight="1" outlineLevel="1" spans="162:168">
      <c r="FF21666" s="55">
        <v>21659</v>
      </c>
      <c r="FG21666" s="55" t="s">
        <v>1250</v>
      </c>
      <c r="FH21666" s="55" t="s">
        <v>1995</v>
      </c>
      <c r="FI21666" s="55">
        <v>9</v>
      </c>
      <c r="FJ21666" s="55">
        <v>1000</v>
      </c>
      <c r="FK21666" s="55" t="s">
        <v>1249</v>
      </c>
      <c r="FL21666" s="55">
        <v>0.35</v>
      </c>
    </row>
    <row r="21667" ht="14.25" customHeight="1" outlineLevel="1" spans="162:168">
      <c r="FF21667" s="55">
        <v>21660</v>
      </c>
      <c r="FG21667" s="55" t="s">
        <v>1250</v>
      </c>
      <c r="FH21667" s="55" t="s">
        <v>1995</v>
      </c>
      <c r="FI21667" s="55">
        <v>9</v>
      </c>
      <c r="FJ21667" s="55">
        <v>2500</v>
      </c>
      <c r="FK21667" s="55" t="s">
        <v>1249</v>
      </c>
      <c r="FL21667" s="55">
        <v>0.35</v>
      </c>
    </row>
    <row r="21668" ht="14.25" customHeight="1" outlineLevel="1" spans="162:168">
      <c r="FF21668" s="55">
        <v>21661</v>
      </c>
      <c r="FG21668" s="55" t="s">
        <v>1250</v>
      </c>
      <c r="FH21668" s="55" t="s">
        <v>1995</v>
      </c>
      <c r="FI21668" s="55">
        <v>9</v>
      </c>
      <c r="FJ21668" s="55">
        <v>5000</v>
      </c>
      <c r="FK21668" s="55" t="s">
        <v>1249</v>
      </c>
      <c r="FL21668" s="55">
        <v>0.35</v>
      </c>
    </row>
    <row r="21669" ht="14.25" customHeight="1" outlineLevel="1" spans="162:168">
      <c r="FF21669" s="55">
        <v>21662</v>
      </c>
      <c r="FG21669" s="55" t="s">
        <v>1250</v>
      </c>
      <c r="FH21669" s="55" t="s">
        <v>1995</v>
      </c>
      <c r="FI21669" s="55">
        <v>9</v>
      </c>
      <c r="FJ21669" s="55">
        <v>10000</v>
      </c>
      <c r="FK21669" s="55" t="s">
        <v>1249</v>
      </c>
      <c r="FL21669" s="55">
        <v>0.35</v>
      </c>
    </row>
    <row r="21670" ht="14.25" customHeight="1" outlineLevel="1" spans="162:168">
      <c r="FF21670" s="55">
        <v>21663</v>
      </c>
      <c r="FG21670" s="55" t="s">
        <v>1250</v>
      </c>
      <c r="FH21670" s="55" t="s">
        <v>1995</v>
      </c>
      <c r="FI21670" s="55">
        <v>9</v>
      </c>
      <c r="FJ21670" s="55">
        <v>25000</v>
      </c>
      <c r="FK21670" s="55" t="s">
        <v>1249</v>
      </c>
      <c r="FL21670" s="55">
        <v>0.35</v>
      </c>
    </row>
    <row r="21671" ht="14.25" customHeight="1" outlineLevel="1" spans="162:168">
      <c r="FF21671" s="55">
        <v>21664</v>
      </c>
      <c r="FG21671" s="55" t="s">
        <v>1250</v>
      </c>
      <c r="FH21671" s="55" t="s">
        <v>1995</v>
      </c>
      <c r="FI21671" s="55">
        <v>9</v>
      </c>
      <c r="FJ21671" s="55">
        <v>50000</v>
      </c>
      <c r="FK21671" s="55" t="s">
        <v>1249</v>
      </c>
      <c r="FL21671" s="55">
        <v>0.35</v>
      </c>
    </row>
    <row r="21672" ht="14.25" customHeight="1" outlineLevel="1" spans="162:168">
      <c r="FF21672" s="55">
        <v>21665</v>
      </c>
      <c r="FG21672" s="55" t="s">
        <v>1250</v>
      </c>
      <c r="FH21672" s="55" t="s">
        <v>1995</v>
      </c>
      <c r="FI21672" s="55">
        <v>9</v>
      </c>
      <c r="FJ21672" s="55">
        <v>80000</v>
      </c>
      <c r="FK21672" s="55" t="s">
        <v>1249</v>
      </c>
      <c r="FL21672" s="55">
        <v>0.35</v>
      </c>
    </row>
    <row r="21673" ht="14.25" customHeight="1" outlineLevel="1" spans="162:168">
      <c r="FF21673" s="55">
        <v>21666</v>
      </c>
      <c r="FG21673" s="55" t="s">
        <v>1250</v>
      </c>
      <c r="FH21673" s="55" t="s">
        <v>1995</v>
      </c>
      <c r="FI21673" s="55">
        <v>9</v>
      </c>
      <c r="FJ21673" s="55">
        <v>130000</v>
      </c>
      <c r="FK21673" s="55" t="s">
        <v>1249</v>
      </c>
      <c r="FL21673" s="55">
        <v>0.35</v>
      </c>
    </row>
    <row r="21674" ht="14.25" customHeight="1" outlineLevel="1" spans="162:168">
      <c r="FF21674" s="55">
        <v>21667</v>
      </c>
      <c r="FG21674" s="55" t="s">
        <v>1250</v>
      </c>
      <c r="FH21674" s="55" t="s">
        <v>1995</v>
      </c>
      <c r="FI21674" s="55">
        <v>9</v>
      </c>
      <c r="FJ21674" s="55">
        <v>260000</v>
      </c>
      <c r="FK21674" s="55" t="s">
        <v>1249</v>
      </c>
      <c r="FL21674" s="55">
        <v>0.35</v>
      </c>
    </row>
    <row r="21675" ht="14.25" customHeight="1" outlineLevel="1" spans="162:168">
      <c r="FF21675" s="55">
        <v>21668</v>
      </c>
      <c r="FG21675" s="55" t="s">
        <v>1250</v>
      </c>
      <c r="FH21675" s="55" t="s">
        <v>1995</v>
      </c>
      <c r="FI21675" s="55">
        <v>9</v>
      </c>
      <c r="FJ21675" s="55">
        <v>400000</v>
      </c>
      <c r="FK21675" s="55" t="s">
        <v>1249</v>
      </c>
      <c r="FL21675" s="55">
        <v>0.35</v>
      </c>
    </row>
    <row r="21676" ht="14.25" customHeight="1" outlineLevel="1" spans="162:168">
      <c r="FF21676" s="55">
        <v>21669</v>
      </c>
      <c r="FG21676" s="55" t="s">
        <v>1250</v>
      </c>
      <c r="FH21676" s="55" t="s">
        <v>1995</v>
      </c>
      <c r="FI21676" s="55">
        <v>9</v>
      </c>
      <c r="FJ21676" s="55">
        <v>530000</v>
      </c>
      <c r="FK21676" s="55" t="s">
        <v>1249</v>
      </c>
      <c r="FL21676" s="55">
        <v>0.35</v>
      </c>
    </row>
    <row r="21677" ht="14.25" customHeight="1" outlineLevel="1" spans="162:168">
      <c r="FF21677" s="55">
        <v>21670</v>
      </c>
      <c r="FG21677" s="55" t="s">
        <v>1250</v>
      </c>
      <c r="FH21677" s="55" t="s">
        <v>1995</v>
      </c>
      <c r="FI21677" s="55">
        <v>9</v>
      </c>
      <c r="FJ21677" s="55">
        <v>540000</v>
      </c>
      <c r="FK21677" s="55" t="s">
        <v>1249</v>
      </c>
      <c r="FL21677" s="55">
        <v>0.35</v>
      </c>
    </row>
    <row r="21678" ht="14.25" customHeight="1" outlineLevel="1" spans="162:168">
      <c r="FF21678" s="55">
        <v>21671</v>
      </c>
      <c r="FG21678" s="55" t="s">
        <v>42</v>
      </c>
      <c r="FH21678" s="55" t="s">
        <v>1343</v>
      </c>
      <c r="FI21678" s="55">
        <v>1</v>
      </c>
      <c r="FJ21678" s="55">
        <v>0</v>
      </c>
      <c r="FK21678" s="55" t="s">
        <v>1249</v>
      </c>
      <c r="FL21678" s="55">
        <v>0.33</v>
      </c>
    </row>
    <row r="21679" ht="14.25" customHeight="1" outlineLevel="1" spans="162:168">
      <c r="FF21679" s="55">
        <v>21672</v>
      </c>
      <c r="FG21679" s="55" t="s">
        <v>42</v>
      </c>
      <c r="FH21679" s="55" t="s">
        <v>1343</v>
      </c>
      <c r="FI21679" s="55">
        <v>2</v>
      </c>
      <c r="FJ21679" s="55">
        <v>0</v>
      </c>
      <c r="FK21679" s="55" t="s">
        <v>1249</v>
      </c>
      <c r="FL21679" s="55">
        <v>0.33</v>
      </c>
    </row>
    <row r="21680" ht="14.25" customHeight="1" outlineLevel="1" spans="162:168">
      <c r="FF21680" s="55">
        <v>21673</v>
      </c>
      <c r="FG21680" s="55" t="s">
        <v>42</v>
      </c>
      <c r="FH21680" s="55" t="s">
        <v>1343</v>
      </c>
      <c r="FI21680" s="55">
        <v>3</v>
      </c>
      <c r="FJ21680" s="55">
        <v>0</v>
      </c>
      <c r="FK21680" s="55" t="s">
        <v>1249</v>
      </c>
      <c r="FL21680" s="55">
        <v>0.33</v>
      </c>
    </row>
    <row r="21681" ht="14.25" customHeight="1" outlineLevel="1" spans="162:168">
      <c r="FF21681" s="55">
        <v>21674</v>
      </c>
      <c r="FG21681" s="55" t="s">
        <v>42</v>
      </c>
      <c r="FH21681" s="55" t="s">
        <v>1260</v>
      </c>
      <c r="FI21681" s="55">
        <v>1</v>
      </c>
      <c r="FJ21681" s="55">
        <v>1000</v>
      </c>
      <c r="FK21681" s="55" t="s">
        <v>1249</v>
      </c>
      <c r="FL21681" s="55">
        <v>5</v>
      </c>
    </row>
    <row r="21682" ht="14.25" customHeight="1" outlineLevel="1" spans="162:168">
      <c r="FF21682" s="55">
        <v>21675</v>
      </c>
      <c r="FG21682" s="55" t="s">
        <v>42</v>
      </c>
      <c r="FH21682" s="55" t="s">
        <v>1260</v>
      </c>
      <c r="FI21682" s="55">
        <v>1</v>
      </c>
      <c r="FJ21682" s="55">
        <v>2500</v>
      </c>
      <c r="FK21682" s="55" t="s">
        <v>1249</v>
      </c>
      <c r="FL21682" s="55">
        <v>5</v>
      </c>
    </row>
    <row r="21683" ht="14.25" customHeight="1" outlineLevel="1" spans="162:168">
      <c r="FF21683" s="55">
        <v>21676</v>
      </c>
      <c r="FG21683" s="55" t="s">
        <v>42</v>
      </c>
      <c r="FH21683" s="55" t="s">
        <v>1260</v>
      </c>
      <c r="FI21683" s="55">
        <v>1</v>
      </c>
      <c r="FJ21683" s="55">
        <v>5000</v>
      </c>
      <c r="FK21683" s="55" t="s">
        <v>1249</v>
      </c>
      <c r="FL21683" s="55">
        <v>5</v>
      </c>
    </row>
    <row r="21684" ht="14.25" customHeight="1" outlineLevel="1" spans="162:168">
      <c r="FF21684" s="55">
        <v>21677</v>
      </c>
      <c r="FG21684" s="55" t="s">
        <v>42</v>
      </c>
      <c r="FH21684" s="55" t="s">
        <v>1260</v>
      </c>
      <c r="FI21684" s="55">
        <v>1</v>
      </c>
      <c r="FJ21684" s="55">
        <v>10000</v>
      </c>
      <c r="FK21684" s="55" t="s">
        <v>1249</v>
      </c>
      <c r="FL21684" s="55">
        <v>5</v>
      </c>
    </row>
    <row r="21685" ht="14.25" customHeight="1" outlineLevel="1" spans="162:168">
      <c r="FF21685" s="55">
        <v>21678</v>
      </c>
      <c r="FG21685" s="55" t="s">
        <v>42</v>
      </c>
      <c r="FH21685" s="55" t="s">
        <v>1260</v>
      </c>
      <c r="FI21685" s="55">
        <v>1</v>
      </c>
      <c r="FJ21685" s="55">
        <v>25000</v>
      </c>
      <c r="FK21685" s="55" t="s">
        <v>1249</v>
      </c>
      <c r="FL21685" s="55">
        <v>5</v>
      </c>
    </row>
    <row r="21686" ht="14.25" customHeight="1" outlineLevel="1" spans="162:168">
      <c r="FF21686" s="55">
        <v>21679</v>
      </c>
      <c r="FG21686" s="55" t="s">
        <v>42</v>
      </c>
      <c r="FH21686" s="55" t="s">
        <v>1260</v>
      </c>
      <c r="FI21686" s="55">
        <v>1</v>
      </c>
      <c r="FJ21686" s="55">
        <v>50000</v>
      </c>
      <c r="FK21686" s="55" t="s">
        <v>1249</v>
      </c>
      <c r="FL21686" s="55">
        <v>5</v>
      </c>
    </row>
    <row r="21687" ht="14.25" customHeight="1" outlineLevel="1" spans="162:168">
      <c r="FF21687" s="55">
        <v>21680</v>
      </c>
      <c r="FG21687" s="55" t="s">
        <v>42</v>
      </c>
      <c r="FH21687" s="55" t="s">
        <v>1260</v>
      </c>
      <c r="FI21687" s="55">
        <v>1</v>
      </c>
      <c r="FJ21687" s="55">
        <v>80000</v>
      </c>
      <c r="FK21687" s="55" t="s">
        <v>1249</v>
      </c>
      <c r="FL21687" s="55">
        <v>5</v>
      </c>
    </row>
    <row r="21688" ht="14.25" customHeight="1" outlineLevel="1" spans="162:168">
      <c r="FF21688" s="55">
        <v>21681</v>
      </c>
      <c r="FG21688" s="55" t="s">
        <v>42</v>
      </c>
      <c r="FH21688" s="55" t="s">
        <v>1260</v>
      </c>
      <c r="FI21688" s="55">
        <v>1</v>
      </c>
      <c r="FJ21688" s="55">
        <v>130000</v>
      </c>
      <c r="FK21688" s="55" t="s">
        <v>1249</v>
      </c>
      <c r="FL21688" s="55">
        <v>5</v>
      </c>
    </row>
    <row r="21689" ht="14.25" customHeight="1" outlineLevel="1" spans="162:168">
      <c r="FF21689" s="55">
        <v>21682</v>
      </c>
      <c r="FG21689" s="55" t="s">
        <v>42</v>
      </c>
      <c r="FH21689" s="55" t="s">
        <v>1260</v>
      </c>
      <c r="FI21689" s="55">
        <v>1</v>
      </c>
      <c r="FJ21689" s="55">
        <v>260000</v>
      </c>
      <c r="FK21689" s="55" t="s">
        <v>1249</v>
      </c>
      <c r="FL21689" s="55">
        <v>5</v>
      </c>
    </row>
    <row r="21690" ht="14.25" customHeight="1" outlineLevel="1" spans="162:168">
      <c r="FF21690" s="55">
        <v>21683</v>
      </c>
      <c r="FG21690" s="55" t="s">
        <v>42</v>
      </c>
      <c r="FH21690" s="55" t="s">
        <v>1260</v>
      </c>
      <c r="FI21690" s="55">
        <v>1</v>
      </c>
      <c r="FJ21690" s="55">
        <v>400000</v>
      </c>
      <c r="FK21690" s="55" t="s">
        <v>1249</v>
      </c>
      <c r="FL21690" s="55">
        <v>5</v>
      </c>
    </row>
    <row r="21691" ht="14.25" customHeight="1" outlineLevel="1" spans="162:168">
      <c r="FF21691" s="55">
        <v>21684</v>
      </c>
      <c r="FG21691" s="55" t="s">
        <v>42</v>
      </c>
      <c r="FH21691" s="55" t="s">
        <v>1260</v>
      </c>
      <c r="FI21691" s="55">
        <v>1</v>
      </c>
      <c r="FJ21691" s="55">
        <v>530000</v>
      </c>
      <c r="FK21691" s="55" t="s">
        <v>1249</v>
      </c>
      <c r="FL21691" s="55">
        <v>5</v>
      </c>
    </row>
    <row r="21692" ht="14.25" customHeight="1" outlineLevel="1" spans="162:168">
      <c r="FF21692" s="55">
        <v>21685</v>
      </c>
      <c r="FG21692" s="55" t="s">
        <v>42</v>
      </c>
      <c r="FH21692" s="55" t="s">
        <v>1260</v>
      </c>
      <c r="FI21692" s="55">
        <v>1</v>
      </c>
      <c r="FJ21692" s="55">
        <v>540000</v>
      </c>
      <c r="FK21692" s="55" t="s">
        <v>1249</v>
      </c>
      <c r="FL21692" s="55">
        <v>5</v>
      </c>
    </row>
    <row r="21693" ht="14.25" customHeight="1" outlineLevel="1" spans="162:168">
      <c r="FF21693" s="55">
        <v>21686</v>
      </c>
      <c r="FG21693" s="55" t="s">
        <v>42</v>
      </c>
      <c r="FH21693" s="55" t="s">
        <v>1260</v>
      </c>
      <c r="FI21693" s="55">
        <v>10</v>
      </c>
      <c r="FJ21693" s="55">
        <v>0</v>
      </c>
      <c r="FK21693" s="55" t="s">
        <v>1249</v>
      </c>
      <c r="FL21693" s="55">
        <v>1.28</v>
      </c>
    </row>
    <row r="21694" ht="14.25" customHeight="1" outlineLevel="1" spans="162:168">
      <c r="FF21694" s="55">
        <v>21687</v>
      </c>
      <c r="FG21694" s="55" t="s">
        <v>42</v>
      </c>
      <c r="FH21694" s="55" t="s">
        <v>1260</v>
      </c>
      <c r="FI21694" s="55">
        <v>10</v>
      </c>
      <c r="FJ21694" s="55">
        <v>1000</v>
      </c>
      <c r="FK21694" s="55" t="s">
        <v>1249</v>
      </c>
      <c r="FL21694" s="55">
        <v>1.28</v>
      </c>
    </row>
    <row r="21695" ht="14.25" customHeight="1" outlineLevel="1" spans="162:168">
      <c r="FF21695" s="55">
        <v>21688</v>
      </c>
      <c r="FG21695" s="55" t="s">
        <v>42</v>
      </c>
      <c r="FH21695" s="55" t="s">
        <v>1260</v>
      </c>
      <c r="FI21695" s="55">
        <v>10</v>
      </c>
      <c r="FJ21695" s="55">
        <v>2500</v>
      </c>
      <c r="FK21695" s="55" t="s">
        <v>1249</v>
      </c>
      <c r="FL21695" s="55">
        <v>1.19</v>
      </c>
    </row>
    <row r="21696" ht="14.25" customHeight="1" outlineLevel="1" spans="162:168">
      <c r="FF21696" s="55">
        <v>21689</v>
      </c>
      <c r="FG21696" s="55" t="s">
        <v>42</v>
      </c>
      <c r="FH21696" s="55" t="s">
        <v>1260</v>
      </c>
      <c r="FI21696" s="55">
        <v>10</v>
      </c>
      <c r="FJ21696" s="55">
        <v>5000</v>
      </c>
      <c r="FK21696" s="55" t="s">
        <v>1249</v>
      </c>
      <c r="FL21696" s="55">
        <v>1.06</v>
      </c>
    </row>
    <row r="21697" ht="14.25" customHeight="1" outlineLevel="1" spans="162:168">
      <c r="FF21697" s="55">
        <v>21690</v>
      </c>
      <c r="FG21697" s="55" t="s">
        <v>42</v>
      </c>
      <c r="FH21697" s="55" t="s">
        <v>1260</v>
      </c>
      <c r="FI21697" s="55">
        <v>10</v>
      </c>
      <c r="FJ21697" s="55">
        <v>10000</v>
      </c>
      <c r="FK21697" s="55" t="s">
        <v>1249</v>
      </c>
      <c r="FL21697" s="55">
        <v>0.95</v>
      </c>
    </row>
    <row r="21698" ht="14.25" customHeight="1" outlineLevel="1" spans="162:168">
      <c r="FF21698" s="55">
        <v>21691</v>
      </c>
      <c r="FG21698" s="55" t="s">
        <v>42</v>
      </c>
      <c r="FH21698" s="55" t="s">
        <v>1260</v>
      </c>
      <c r="FI21698" s="55">
        <v>10</v>
      </c>
      <c r="FJ21698" s="55">
        <v>25000</v>
      </c>
      <c r="FK21698" s="55" t="s">
        <v>1249</v>
      </c>
      <c r="FL21698" s="55">
        <v>0.95</v>
      </c>
    </row>
    <row r="21699" ht="14.25" customHeight="1" outlineLevel="1" spans="162:168">
      <c r="FF21699" s="55">
        <v>21692</v>
      </c>
      <c r="FG21699" s="55" t="s">
        <v>42</v>
      </c>
      <c r="FH21699" s="55" t="s">
        <v>1260</v>
      </c>
      <c r="FI21699" s="55">
        <v>10</v>
      </c>
      <c r="FJ21699" s="55">
        <v>50000</v>
      </c>
      <c r="FK21699" s="55" t="s">
        <v>1249</v>
      </c>
      <c r="FL21699" s="55">
        <v>0.95</v>
      </c>
    </row>
    <row r="21700" ht="14.25" customHeight="1" outlineLevel="1" spans="162:168">
      <c r="FF21700" s="55">
        <v>21693</v>
      </c>
      <c r="FG21700" s="55" t="s">
        <v>42</v>
      </c>
      <c r="FH21700" s="55" t="s">
        <v>1260</v>
      </c>
      <c r="FI21700" s="55">
        <v>10</v>
      </c>
      <c r="FJ21700" s="55">
        <v>80000</v>
      </c>
      <c r="FK21700" s="55" t="s">
        <v>1249</v>
      </c>
      <c r="FL21700" s="55">
        <v>0.88</v>
      </c>
    </row>
    <row r="21701" ht="14.25" customHeight="1" outlineLevel="1" spans="162:168">
      <c r="FF21701" s="55">
        <v>21694</v>
      </c>
      <c r="FG21701" s="55" t="s">
        <v>42</v>
      </c>
      <c r="FH21701" s="55" t="s">
        <v>1260</v>
      </c>
      <c r="FI21701" s="55">
        <v>10</v>
      </c>
      <c r="FJ21701" s="55">
        <v>130000</v>
      </c>
      <c r="FK21701" s="55" t="s">
        <v>1249</v>
      </c>
      <c r="FL21701" s="55">
        <v>0.88</v>
      </c>
    </row>
    <row r="21702" ht="14.25" customHeight="1" outlineLevel="1" spans="162:168">
      <c r="FF21702" s="55">
        <v>21695</v>
      </c>
      <c r="FG21702" s="55" t="s">
        <v>42</v>
      </c>
      <c r="FH21702" s="55" t="s">
        <v>1260</v>
      </c>
      <c r="FI21702" s="55">
        <v>10</v>
      </c>
      <c r="FJ21702" s="55">
        <v>260000</v>
      </c>
      <c r="FK21702" s="55" t="s">
        <v>1249</v>
      </c>
      <c r="FL21702" s="55">
        <v>0.88</v>
      </c>
    </row>
    <row r="21703" ht="14.25" customHeight="1" outlineLevel="1" spans="162:168">
      <c r="FF21703" s="55">
        <v>21696</v>
      </c>
      <c r="FG21703" s="55" t="s">
        <v>42</v>
      </c>
      <c r="FH21703" s="55" t="s">
        <v>1260</v>
      </c>
      <c r="FI21703" s="55">
        <v>10</v>
      </c>
      <c r="FJ21703" s="55">
        <v>400000</v>
      </c>
      <c r="FK21703" s="55" t="s">
        <v>1249</v>
      </c>
      <c r="FL21703" s="55">
        <v>0.88</v>
      </c>
    </row>
    <row r="21704" ht="14.25" customHeight="1" outlineLevel="1" spans="162:168">
      <c r="FF21704" s="55">
        <v>21697</v>
      </c>
      <c r="FG21704" s="55" t="s">
        <v>42</v>
      </c>
      <c r="FH21704" s="55" t="s">
        <v>1260</v>
      </c>
      <c r="FI21704" s="55">
        <v>10</v>
      </c>
      <c r="FJ21704" s="55">
        <v>530000</v>
      </c>
      <c r="FK21704" s="55" t="s">
        <v>1249</v>
      </c>
      <c r="FL21704" s="55">
        <v>0.88</v>
      </c>
    </row>
    <row r="21705" ht="14.25" customHeight="1" outlineLevel="1" spans="162:168">
      <c r="FF21705" s="55">
        <v>21698</v>
      </c>
      <c r="FG21705" s="55" t="s">
        <v>42</v>
      </c>
      <c r="FH21705" s="55" t="s">
        <v>1260</v>
      </c>
      <c r="FI21705" s="55">
        <v>10</v>
      </c>
      <c r="FJ21705" s="55">
        <v>540000</v>
      </c>
      <c r="FK21705" s="55" t="s">
        <v>1249</v>
      </c>
      <c r="FL21705" s="55">
        <v>0.88</v>
      </c>
    </row>
    <row r="21706" ht="14.25" customHeight="1" outlineLevel="1" spans="162:168">
      <c r="FF21706" s="55">
        <v>21699</v>
      </c>
      <c r="FG21706" s="55" t="s">
        <v>42</v>
      </c>
      <c r="FH21706" s="55" t="s">
        <v>1260</v>
      </c>
      <c r="FI21706" s="55">
        <v>11</v>
      </c>
      <c r="FJ21706" s="55">
        <v>0</v>
      </c>
      <c r="FK21706" s="55" t="s">
        <v>1249</v>
      </c>
      <c r="FL21706" s="55">
        <v>0.9</v>
      </c>
    </row>
    <row r="21707" ht="14.25" customHeight="1" outlineLevel="1" spans="162:168">
      <c r="FF21707" s="55">
        <v>21700</v>
      </c>
      <c r="FG21707" s="55" t="s">
        <v>42</v>
      </c>
      <c r="FH21707" s="55" t="s">
        <v>1260</v>
      </c>
      <c r="FI21707" s="55">
        <v>11</v>
      </c>
      <c r="FJ21707" s="55">
        <v>1000</v>
      </c>
      <c r="FK21707" s="55" t="s">
        <v>1249</v>
      </c>
      <c r="FL21707" s="55">
        <v>0.75</v>
      </c>
    </row>
    <row r="21708" ht="14.25" customHeight="1" outlineLevel="1" spans="162:168">
      <c r="FF21708" s="55">
        <v>21701</v>
      </c>
      <c r="FG21708" s="55" t="s">
        <v>42</v>
      </c>
      <c r="FH21708" s="55" t="s">
        <v>1260</v>
      </c>
      <c r="FI21708" s="55">
        <v>11</v>
      </c>
      <c r="FJ21708" s="55">
        <v>2500</v>
      </c>
      <c r="FK21708" s="55" t="s">
        <v>1249</v>
      </c>
      <c r="FL21708" s="55">
        <v>0.7</v>
      </c>
    </row>
    <row r="21709" ht="14.25" customHeight="1" outlineLevel="1" spans="162:168">
      <c r="FF21709" s="55">
        <v>21702</v>
      </c>
      <c r="FG21709" s="55" t="s">
        <v>42</v>
      </c>
      <c r="FH21709" s="55" t="s">
        <v>1260</v>
      </c>
      <c r="FI21709" s="55">
        <v>11</v>
      </c>
      <c r="FJ21709" s="55">
        <v>5000</v>
      </c>
      <c r="FK21709" s="55" t="s">
        <v>1249</v>
      </c>
      <c r="FL21709" s="55">
        <v>0.65</v>
      </c>
    </row>
    <row r="21710" ht="14.25" customHeight="1" outlineLevel="1" spans="162:168">
      <c r="FF21710" s="55">
        <v>21703</v>
      </c>
      <c r="FG21710" s="55" t="s">
        <v>42</v>
      </c>
      <c r="FH21710" s="55" t="s">
        <v>1260</v>
      </c>
      <c r="FI21710" s="55">
        <v>11</v>
      </c>
      <c r="FJ21710" s="55">
        <v>10000</v>
      </c>
      <c r="FK21710" s="55" t="s">
        <v>1249</v>
      </c>
      <c r="FL21710" s="55">
        <v>0.55</v>
      </c>
    </row>
    <row r="21711" ht="14.25" customHeight="1" outlineLevel="1" spans="162:168">
      <c r="FF21711" s="55">
        <v>21704</v>
      </c>
      <c r="FG21711" s="55" t="s">
        <v>42</v>
      </c>
      <c r="FH21711" s="55" t="s">
        <v>1260</v>
      </c>
      <c r="FI21711" s="55">
        <v>11</v>
      </c>
      <c r="FJ21711" s="55">
        <v>25000</v>
      </c>
      <c r="FK21711" s="55" t="s">
        <v>1249</v>
      </c>
      <c r="FL21711" s="55">
        <v>0.5</v>
      </c>
    </row>
    <row r="21712" ht="14.25" customHeight="1" outlineLevel="1" spans="162:168">
      <c r="FF21712" s="55">
        <v>21705</v>
      </c>
      <c r="FG21712" s="55" t="s">
        <v>42</v>
      </c>
      <c r="FH21712" s="55" t="s">
        <v>1260</v>
      </c>
      <c r="FI21712" s="55">
        <v>11</v>
      </c>
      <c r="FJ21712" s="55">
        <v>50000</v>
      </c>
      <c r="FK21712" s="55" t="s">
        <v>1249</v>
      </c>
      <c r="FL21712" s="55">
        <v>0.5</v>
      </c>
    </row>
    <row r="21713" ht="14.25" customHeight="1" outlineLevel="1" spans="162:168">
      <c r="FF21713" s="55">
        <v>21706</v>
      </c>
      <c r="FG21713" s="55" t="s">
        <v>42</v>
      </c>
      <c r="FH21713" s="55" t="s">
        <v>1260</v>
      </c>
      <c r="FI21713" s="55">
        <v>11</v>
      </c>
      <c r="FJ21713" s="55">
        <v>80000</v>
      </c>
      <c r="FK21713" s="55" t="s">
        <v>1249</v>
      </c>
      <c r="FL21713" s="55">
        <v>0.5</v>
      </c>
    </row>
    <row r="21714" ht="14.25" customHeight="1" outlineLevel="1" spans="162:168">
      <c r="FF21714" s="55">
        <v>21707</v>
      </c>
      <c r="FG21714" s="55" t="s">
        <v>42</v>
      </c>
      <c r="FH21714" s="55" t="s">
        <v>1260</v>
      </c>
      <c r="FI21714" s="55">
        <v>11</v>
      </c>
      <c r="FJ21714" s="55">
        <v>130000</v>
      </c>
      <c r="FK21714" s="55" t="s">
        <v>1249</v>
      </c>
      <c r="FL21714" s="55">
        <v>0.5</v>
      </c>
    </row>
    <row r="21715" ht="14.25" customHeight="1" outlineLevel="1" spans="162:168">
      <c r="FF21715" s="55">
        <v>21708</v>
      </c>
      <c r="FG21715" s="55" t="s">
        <v>42</v>
      </c>
      <c r="FH21715" s="55" t="s">
        <v>1260</v>
      </c>
      <c r="FI21715" s="55">
        <v>11</v>
      </c>
      <c r="FJ21715" s="55">
        <v>260000</v>
      </c>
      <c r="FK21715" s="55" t="s">
        <v>1249</v>
      </c>
      <c r="FL21715" s="55">
        <v>0.5</v>
      </c>
    </row>
    <row r="21716" ht="14.25" customHeight="1" outlineLevel="1" spans="162:168">
      <c r="FF21716" s="55">
        <v>21709</v>
      </c>
      <c r="FG21716" s="55" t="s">
        <v>42</v>
      </c>
      <c r="FH21716" s="55" t="s">
        <v>1260</v>
      </c>
      <c r="FI21716" s="55">
        <v>11</v>
      </c>
      <c r="FJ21716" s="55">
        <v>400000</v>
      </c>
      <c r="FK21716" s="55" t="s">
        <v>1249</v>
      </c>
      <c r="FL21716" s="55">
        <v>0.5</v>
      </c>
    </row>
    <row r="21717" ht="14.25" customHeight="1" outlineLevel="1" spans="162:168">
      <c r="FF21717" s="55">
        <v>21710</v>
      </c>
      <c r="FG21717" s="55" t="s">
        <v>42</v>
      </c>
      <c r="FH21717" s="55" t="s">
        <v>1260</v>
      </c>
      <c r="FI21717" s="55">
        <v>11</v>
      </c>
      <c r="FJ21717" s="55">
        <v>530000</v>
      </c>
      <c r="FK21717" s="55" t="s">
        <v>1249</v>
      </c>
      <c r="FL21717" s="55">
        <v>0.5</v>
      </c>
    </row>
    <row r="21718" ht="14.25" customHeight="1" outlineLevel="1" spans="162:168">
      <c r="FF21718" s="55">
        <v>21711</v>
      </c>
      <c r="FG21718" s="55" t="s">
        <v>42</v>
      </c>
      <c r="FH21718" s="55" t="s">
        <v>1260</v>
      </c>
      <c r="FI21718" s="55">
        <v>11</v>
      </c>
      <c r="FJ21718" s="55">
        <v>540000</v>
      </c>
      <c r="FK21718" s="55" t="s">
        <v>1249</v>
      </c>
      <c r="FL21718" s="55">
        <v>0.5</v>
      </c>
    </row>
    <row r="21719" ht="14.25" customHeight="1" outlineLevel="1" spans="162:168">
      <c r="FF21719" s="55">
        <v>21712</v>
      </c>
      <c r="FG21719" s="55" t="s">
        <v>42</v>
      </c>
      <c r="FH21719" s="55" t="s">
        <v>1260</v>
      </c>
      <c r="FI21719" s="55">
        <v>12</v>
      </c>
      <c r="FJ21719" s="55">
        <v>0</v>
      </c>
      <c r="FK21719" s="55" t="s">
        <v>1249</v>
      </c>
      <c r="FL21719" s="55">
        <v>0.81</v>
      </c>
    </row>
    <row r="21720" ht="14.25" customHeight="1" outlineLevel="1" spans="162:168">
      <c r="FF21720" s="55">
        <v>21713</v>
      </c>
      <c r="FG21720" s="55" t="s">
        <v>42</v>
      </c>
      <c r="FH21720" s="55" t="s">
        <v>1260</v>
      </c>
      <c r="FI21720" s="55">
        <v>12</v>
      </c>
      <c r="FJ21720" s="55">
        <v>1000</v>
      </c>
      <c r="FK21720" s="55" t="s">
        <v>1249</v>
      </c>
      <c r="FL21720" s="55">
        <v>0.81</v>
      </c>
    </row>
    <row r="21721" ht="14.25" customHeight="1" outlineLevel="1" spans="162:168">
      <c r="FF21721" s="55">
        <v>21714</v>
      </c>
      <c r="FG21721" s="55" t="s">
        <v>42</v>
      </c>
      <c r="FH21721" s="55" t="s">
        <v>1260</v>
      </c>
      <c r="FI21721" s="55">
        <v>12</v>
      </c>
      <c r="FJ21721" s="55">
        <v>2500</v>
      </c>
      <c r="FK21721" s="55" t="s">
        <v>1249</v>
      </c>
      <c r="FL21721" s="55">
        <v>0.81</v>
      </c>
    </row>
    <row r="21722" ht="14.25" customHeight="1" outlineLevel="1" spans="162:168">
      <c r="FF21722" s="55">
        <v>21715</v>
      </c>
      <c r="FG21722" s="55" t="s">
        <v>42</v>
      </c>
      <c r="FH21722" s="55" t="s">
        <v>1260</v>
      </c>
      <c r="FI21722" s="55">
        <v>12</v>
      </c>
      <c r="FJ21722" s="55">
        <v>10000</v>
      </c>
      <c r="FK21722" s="55" t="s">
        <v>1249</v>
      </c>
      <c r="FL21722" s="55">
        <v>0.81</v>
      </c>
    </row>
    <row r="21723" ht="14.25" customHeight="1" outlineLevel="1" spans="162:168">
      <c r="FF21723" s="55">
        <v>21716</v>
      </c>
      <c r="FG21723" s="55" t="s">
        <v>42</v>
      </c>
      <c r="FH21723" s="55" t="s">
        <v>1260</v>
      </c>
      <c r="FI21723" s="55">
        <v>12</v>
      </c>
      <c r="FJ21723" s="55">
        <v>25000</v>
      </c>
      <c r="FK21723" s="55" t="s">
        <v>1249</v>
      </c>
      <c r="FL21723" s="55">
        <v>0.81</v>
      </c>
    </row>
    <row r="21724" ht="14.25" customHeight="1" outlineLevel="1" spans="162:168">
      <c r="FF21724" s="55">
        <v>21717</v>
      </c>
      <c r="FG21724" s="55" t="s">
        <v>42</v>
      </c>
      <c r="FH21724" s="55" t="s">
        <v>1260</v>
      </c>
      <c r="FI21724" s="55">
        <v>12</v>
      </c>
      <c r="FJ21724" s="55">
        <v>50000</v>
      </c>
      <c r="FK21724" s="55" t="s">
        <v>1249</v>
      </c>
      <c r="FL21724" s="55">
        <v>0.77</v>
      </c>
    </row>
    <row r="21725" ht="14.25" customHeight="1" outlineLevel="1" spans="162:168">
      <c r="FF21725" s="55">
        <v>21718</v>
      </c>
      <c r="FG21725" s="55" t="s">
        <v>42</v>
      </c>
      <c r="FH21725" s="55" t="s">
        <v>1260</v>
      </c>
      <c r="FI21725" s="55">
        <v>12</v>
      </c>
      <c r="FJ21725" s="55">
        <v>80000</v>
      </c>
      <c r="FK21725" s="55" t="s">
        <v>1249</v>
      </c>
      <c r="FL21725" s="55">
        <v>0.5</v>
      </c>
    </row>
    <row r="21726" ht="14.25" customHeight="1" outlineLevel="1" spans="162:168">
      <c r="FF21726" s="55">
        <v>21719</v>
      </c>
      <c r="FG21726" s="55" t="s">
        <v>42</v>
      </c>
      <c r="FH21726" s="55" t="s">
        <v>1260</v>
      </c>
      <c r="FI21726" s="55">
        <v>12</v>
      </c>
      <c r="FJ21726" s="55">
        <v>130000</v>
      </c>
      <c r="FK21726" s="55" t="s">
        <v>1249</v>
      </c>
      <c r="FL21726" s="55">
        <v>0.5</v>
      </c>
    </row>
    <row r="21727" ht="14.25" customHeight="1" outlineLevel="1" spans="162:168">
      <c r="FF21727" s="55">
        <v>21720</v>
      </c>
      <c r="FG21727" s="55" t="s">
        <v>42</v>
      </c>
      <c r="FH21727" s="55" t="s">
        <v>1260</v>
      </c>
      <c r="FI21727" s="55">
        <v>12</v>
      </c>
      <c r="FJ21727" s="55">
        <v>260000</v>
      </c>
      <c r="FK21727" s="55" t="s">
        <v>1249</v>
      </c>
      <c r="FL21727" s="55">
        <v>0.5</v>
      </c>
    </row>
    <row r="21728" ht="14.25" customHeight="1" outlineLevel="1" spans="162:168">
      <c r="FF21728" s="55">
        <v>21721</v>
      </c>
      <c r="FG21728" s="55" t="s">
        <v>42</v>
      </c>
      <c r="FH21728" s="55" t="s">
        <v>1260</v>
      </c>
      <c r="FI21728" s="55">
        <v>12</v>
      </c>
      <c r="FJ21728" s="55">
        <v>400000</v>
      </c>
      <c r="FK21728" s="55" t="s">
        <v>1249</v>
      </c>
      <c r="FL21728" s="55">
        <v>0.5</v>
      </c>
    </row>
    <row r="21729" ht="14.25" customHeight="1" outlineLevel="1" spans="162:168">
      <c r="FF21729" s="55">
        <v>21722</v>
      </c>
      <c r="FG21729" s="55" t="s">
        <v>42</v>
      </c>
      <c r="FH21729" s="55" t="s">
        <v>1260</v>
      </c>
      <c r="FI21729" s="55">
        <v>12</v>
      </c>
      <c r="FJ21729" s="55">
        <v>530000</v>
      </c>
      <c r="FK21729" s="55" t="s">
        <v>1249</v>
      </c>
      <c r="FL21729" s="55">
        <v>0.5</v>
      </c>
    </row>
    <row r="21730" ht="14.25" customHeight="1" outlineLevel="1" spans="162:168">
      <c r="FF21730" s="55">
        <v>21723</v>
      </c>
      <c r="FG21730" s="55" t="s">
        <v>42</v>
      </c>
      <c r="FH21730" s="55" t="s">
        <v>1260</v>
      </c>
      <c r="FI21730" s="55">
        <v>12</v>
      </c>
      <c r="FJ21730" s="55">
        <v>540000</v>
      </c>
      <c r="FK21730" s="55" t="s">
        <v>1249</v>
      </c>
      <c r="FL21730" s="55">
        <v>0.5</v>
      </c>
    </row>
    <row r="21731" ht="14.25" customHeight="1" outlineLevel="1" spans="162:168">
      <c r="FF21731" s="55">
        <v>21724</v>
      </c>
      <c r="FG21731" s="55" t="s">
        <v>42</v>
      </c>
      <c r="FH21731" s="55" t="s">
        <v>1260</v>
      </c>
      <c r="FI21731" s="55">
        <v>13</v>
      </c>
      <c r="FJ21731" s="55">
        <v>0</v>
      </c>
      <c r="FK21731" s="55" t="s">
        <v>1249</v>
      </c>
      <c r="FL21731" s="55">
        <v>0.75</v>
      </c>
    </row>
    <row r="21732" ht="14.25" customHeight="1" outlineLevel="1" spans="162:168">
      <c r="FF21732" s="55">
        <v>21725</v>
      </c>
      <c r="FG21732" s="55" t="s">
        <v>42</v>
      </c>
      <c r="FH21732" s="55" t="s">
        <v>1260</v>
      </c>
      <c r="FI21732" s="55">
        <v>14</v>
      </c>
      <c r="FJ21732" s="55">
        <v>0</v>
      </c>
      <c r="FK21732" s="55" t="s">
        <v>1249</v>
      </c>
      <c r="FL21732" s="55">
        <v>0.75</v>
      </c>
    </row>
    <row r="21733" ht="14.25" customHeight="1" outlineLevel="1" spans="162:168">
      <c r="FF21733" s="55">
        <v>21726</v>
      </c>
      <c r="FG21733" s="55" t="s">
        <v>42</v>
      </c>
      <c r="FH21733" s="55" t="s">
        <v>1260</v>
      </c>
      <c r="FI21733" s="55">
        <v>2</v>
      </c>
      <c r="FJ21733" s="55">
        <v>0</v>
      </c>
      <c r="FK21733" s="55" t="s">
        <v>1249</v>
      </c>
      <c r="FL21733" s="55">
        <v>2</v>
      </c>
    </row>
    <row r="21734" ht="14.25" customHeight="1" outlineLevel="1" spans="162:168">
      <c r="FF21734" s="55">
        <v>21727</v>
      </c>
      <c r="FG21734" s="55" t="s">
        <v>42</v>
      </c>
      <c r="FH21734" s="55" t="s">
        <v>1260</v>
      </c>
      <c r="FI21734" s="55">
        <v>2</v>
      </c>
      <c r="FJ21734" s="55">
        <v>1000</v>
      </c>
      <c r="FK21734" s="55" t="s">
        <v>1249</v>
      </c>
      <c r="FL21734" s="55">
        <v>1.25</v>
      </c>
    </row>
    <row r="21735" ht="14.25" customHeight="1" outlineLevel="1" spans="162:168">
      <c r="FF21735" s="55">
        <v>21728</v>
      </c>
      <c r="FG21735" s="55" t="s">
        <v>42</v>
      </c>
      <c r="FH21735" s="55" t="s">
        <v>1260</v>
      </c>
      <c r="FI21735" s="55">
        <v>2</v>
      </c>
      <c r="FJ21735" s="55">
        <v>2500</v>
      </c>
      <c r="FK21735" s="55" t="s">
        <v>1249</v>
      </c>
      <c r="FL21735" s="55">
        <v>1.15</v>
      </c>
    </row>
    <row r="21736" ht="14.25" customHeight="1" outlineLevel="1" spans="162:168">
      <c r="FF21736" s="55">
        <v>21729</v>
      </c>
      <c r="FG21736" s="55" t="s">
        <v>42</v>
      </c>
      <c r="FH21736" s="55" t="s">
        <v>1260</v>
      </c>
      <c r="FI21736" s="55">
        <v>2</v>
      </c>
      <c r="FJ21736" s="55">
        <v>5000</v>
      </c>
      <c r="FK21736" s="55" t="s">
        <v>1249</v>
      </c>
      <c r="FL21736" s="55">
        <v>1.05</v>
      </c>
    </row>
    <row r="21737" ht="14.25" customHeight="1" outlineLevel="1" spans="162:168">
      <c r="FF21737" s="55">
        <v>21730</v>
      </c>
      <c r="FG21737" s="55" t="s">
        <v>42</v>
      </c>
      <c r="FH21737" s="55" t="s">
        <v>1260</v>
      </c>
      <c r="FI21737" s="55">
        <v>2</v>
      </c>
      <c r="FJ21737" s="55">
        <v>10000</v>
      </c>
      <c r="FK21737" s="55" t="s">
        <v>1249</v>
      </c>
      <c r="FL21737" s="55">
        <v>0.9</v>
      </c>
    </row>
    <row r="21738" ht="14.25" customHeight="1" outlineLevel="1" spans="162:168">
      <c r="FF21738" s="55">
        <v>21731</v>
      </c>
      <c r="FG21738" s="55" t="s">
        <v>42</v>
      </c>
      <c r="FH21738" s="55" t="s">
        <v>1260</v>
      </c>
      <c r="FI21738" s="55">
        <v>2</v>
      </c>
      <c r="FJ21738" s="55">
        <v>25000</v>
      </c>
      <c r="FK21738" s="55" t="s">
        <v>1249</v>
      </c>
      <c r="FL21738" s="55">
        <v>0.8</v>
      </c>
    </row>
    <row r="21739" ht="14.25" customHeight="1" outlineLevel="1" spans="162:168">
      <c r="FF21739" s="55">
        <v>21732</v>
      </c>
      <c r="FG21739" s="55" t="s">
        <v>42</v>
      </c>
      <c r="FH21739" s="55" t="s">
        <v>1260</v>
      </c>
      <c r="FI21739" s="55">
        <v>2</v>
      </c>
      <c r="FJ21739" s="55">
        <v>50000</v>
      </c>
      <c r="FK21739" s="55" t="s">
        <v>1249</v>
      </c>
      <c r="FL21739" s="55">
        <v>0.7</v>
      </c>
    </row>
    <row r="21740" ht="14.25" customHeight="1" outlineLevel="1" spans="162:168">
      <c r="FF21740" s="55">
        <v>21733</v>
      </c>
      <c r="FG21740" s="55" t="s">
        <v>42</v>
      </c>
      <c r="FH21740" s="55" t="s">
        <v>1260</v>
      </c>
      <c r="FI21740" s="55">
        <v>2</v>
      </c>
      <c r="FJ21740" s="55">
        <v>80000</v>
      </c>
      <c r="FK21740" s="55" t="s">
        <v>1249</v>
      </c>
      <c r="FL21740" s="55">
        <v>0.7</v>
      </c>
    </row>
    <row r="21741" ht="14.25" customHeight="1" outlineLevel="1" spans="162:168">
      <c r="FF21741" s="55">
        <v>21734</v>
      </c>
      <c r="FG21741" s="55" t="s">
        <v>42</v>
      </c>
      <c r="FH21741" s="55" t="s">
        <v>1260</v>
      </c>
      <c r="FI21741" s="55">
        <v>2</v>
      </c>
      <c r="FJ21741" s="55">
        <v>130000</v>
      </c>
      <c r="FK21741" s="55" t="s">
        <v>1249</v>
      </c>
      <c r="FL21741" s="55">
        <v>0.7</v>
      </c>
    </row>
    <row r="21742" ht="14.25" customHeight="1" outlineLevel="1" spans="162:168">
      <c r="FF21742" s="55">
        <v>21735</v>
      </c>
      <c r="FG21742" s="55" t="s">
        <v>42</v>
      </c>
      <c r="FH21742" s="55" t="s">
        <v>1260</v>
      </c>
      <c r="FI21742" s="55">
        <v>2</v>
      </c>
      <c r="FJ21742" s="55">
        <v>260000</v>
      </c>
      <c r="FK21742" s="55" t="s">
        <v>1249</v>
      </c>
      <c r="FL21742" s="55">
        <v>0.7</v>
      </c>
    </row>
    <row r="21743" ht="14.25" customHeight="1" outlineLevel="1" spans="162:168">
      <c r="FF21743" s="55">
        <v>21736</v>
      </c>
      <c r="FG21743" s="55" t="s">
        <v>42</v>
      </c>
      <c r="FH21743" s="55" t="s">
        <v>1260</v>
      </c>
      <c r="FI21743" s="55">
        <v>2</v>
      </c>
      <c r="FJ21743" s="55">
        <v>400000</v>
      </c>
      <c r="FK21743" s="55" t="s">
        <v>1249</v>
      </c>
      <c r="FL21743" s="55">
        <v>0.7</v>
      </c>
    </row>
    <row r="21744" ht="14.25" customHeight="1" outlineLevel="1" spans="162:168">
      <c r="FF21744" s="55">
        <v>21737</v>
      </c>
      <c r="FG21744" s="55" t="s">
        <v>42</v>
      </c>
      <c r="FH21744" s="55" t="s">
        <v>1260</v>
      </c>
      <c r="FI21744" s="55">
        <v>2</v>
      </c>
      <c r="FJ21744" s="55">
        <v>530000</v>
      </c>
      <c r="FK21744" s="55" t="s">
        <v>1249</v>
      </c>
      <c r="FL21744" s="55">
        <v>0.7</v>
      </c>
    </row>
    <row r="21745" ht="14.25" customHeight="1" outlineLevel="1" spans="162:168">
      <c r="FF21745" s="55">
        <v>21738</v>
      </c>
      <c r="FG21745" s="55" t="s">
        <v>42</v>
      </c>
      <c r="FH21745" s="55" t="s">
        <v>1260</v>
      </c>
      <c r="FI21745" s="55">
        <v>2</v>
      </c>
      <c r="FJ21745" s="55">
        <v>540000</v>
      </c>
      <c r="FK21745" s="55" t="s">
        <v>1249</v>
      </c>
      <c r="FL21745" s="55">
        <v>0.7</v>
      </c>
    </row>
    <row r="21746" ht="14.25" customHeight="1" outlineLevel="1" spans="162:168">
      <c r="FF21746" s="55">
        <v>21739</v>
      </c>
      <c r="FG21746" s="55" t="s">
        <v>42</v>
      </c>
      <c r="FH21746" s="55" t="s">
        <v>1260</v>
      </c>
      <c r="FI21746" s="55">
        <v>3</v>
      </c>
      <c r="FJ21746" s="55">
        <v>0</v>
      </c>
      <c r="FK21746" s="55" t="s">
        <v>1249</v>
      </c>
      <c r="FL21746" s="55">
        <v>1.35</v>
      </c>
    </row>
    <row r="21747" ht="14.25" customHeight="1" outlineLevel="1" spans="162:168">
      <c r="FF21747" s="55">
        <v>21740</v>
      </c>
      <c r="FG21747" s="55" t="s">
        <v>42</v>
      </c>
      <c r="FH21747" s="55" t="s">
        <v>1260</v>
      </c>
      <c r="FI21747" s="55">
        <v>3</v>
      </c>
      <c r="FJ21747" s="55">
        <v>1000</v>
      </c>
      <c r="FK21747" s="55" t="s">
        <v>1249</v>
      </c>
      <c r="FL21747" s="55">
        <v>1.2</v>
      </c>
    </row>
    <row r="21748" ht="14.25" customHeight="1" outlineLevel="1" spans="162:168">
      <c r="FF21748" s="55">
        <v>21741</v>
      </c>
      <c r="FG21748" s="55" t="s">
        <v>42</v>
      </c>
      <c r="FH21748" s="55" t="s">
        <v>1260</v>
      </c>
      <c r="FI21748" s="55">
        <v>3</v>
      </c>
      <c r="FJ21748" s="55">
        <v>2500</v>
      </c>
      <c r="FK21748" s="55" t="s">
        <v>1249</v>
      </c>
      <c r="FL21748" s="55">
        <v>1.1</v>
      </c>
    </row>
    <row r="21749" ht="14.25" customHeight="1" outlineLevel="1" spans="162:168">
      <c r="FF21749" s="55">
        <v>21742</v>
      </c>
      <c r="FG21749" s="55" t="s">
        <v>42</v>
      </c>
      <c r="FH21749" s="55" t="s">
        <v>1260</v>
      </c>
      <c r="FI21749" s="55">
        <v>3</v>
      </c>
      <c r="FJ21749" s="55">
        <v>5000</v>
      </c>
      <c r="FK21749" s="55" t="s">
        <v>1249</v>
      </c>
      <c r="FL21749" s="55">
        <v>0.85</v>
      </c>
    </row>
    <row r="21750" ht="14.25" customHeight="1" outlineLevel="1" spans="162:168">
      <c r="FF21750" s="55">
        <v>21743</v>
      </c>
      <c r="FG21750" s="55" t="s">
        <v>42</v>
      </c>
      <c r="FH21750" s="55" t="s">
        <v>1260</v>
      </c>
      <c r="FI21750" s="55">
        <v>3</v>
      </c>
      <c r="FJ21750" s="55">
        <v>10000</v>
      </c>
      <c r="FK21750" s="55" t="s">
        <v>1249</v>
      </c>
      <c r="FL21750" s="55">
        <v>0.65</v>
      </c>
    </row>
    <row r="21751" ht="14.25" customHeight="1" outlineLevel="1" spans="162:168">
      <c r="FF21751" s="55">
        <v>21744</v>
      </c>
      <c r="FG21751" s="55" t="s">
        <v>42</v>
      </c>
      <c r="FH21751" s="55" t="s">
        <v>1260</v>
      </c>
      <c r="FI21751" s="55">
        <v>3</v>
      </c>
      <c r="FJ21751" s="55">
        <v>25000</v>
      </c>
      <c r="FK21751" s="55" t="s">
        <v>1249</v>
      </c>
      <c r="FL21751" s="55">
        <v>0.65</v>
      </c>
    </row>
    <row r="21752" ht="14.25" customHeight="1" outlineLevel="1" spans="162:168">
      <c r="FF21752" s="55">
        <v>21745</v>
      </c>
      <c r="FG21752" s="55" t="s">
        <v>42</v>
      </c>
      <c r="FH21752" s="55" t="s">
        <v>1260</v>
      </c>
      <c r="FI21752" s="55">
        <v>3</v>
      </c>
      <c r="FJ21752" s="55">
        <v>50000</v>
      </c>
      <c r="FK21752" s="55" t="s">
        <v>1249</v>
      </c>
      <c r="FL21752" s="55">
        <v>0.55</v>
      </c>
    </row>
    <row r="21753" ht="14.25" customHeight="1" outlineLevel="1" spans="162:168">
      <c r="FF21753" s="55">
        <v>21746</v>
      </c>
      <c r="FG21753" s="55" t="s">
        <v>42</v>
      </c>
      <c r="FH21753" s="55" t="s">
        <v>1260</v>
      </c>
      <c r="FI21753" s="55">
        <v>3</v>
      </c>
      <c r="FJ21753" s="55">
        <v>80000</v>
      </c>
      <c r="FK21753" s="55" t="s">
        <v>1249</v>
      </c>
      <c r="FL21753" s="55">
        <v>0.55</v>
      </c>
    </row>
    <row r="21754" ht="14.25" customHeight="1" outlineLevel="1" spans="162:168">
      <c r="FF21754" s="55">
        <v>21747</v>
      </c>
      <c r="FG21754" s="55" t="s">
        <v>42</v>
      </c>
      <c r="FH21754" s="55" t="s">
        <v>1260</v>
      </c>
      <c r="FI21754" s="55">
        <v>3</v>
      </c>
      <c r="FJ21754" s="55">
        <v>130000</v>
      </c>
      <c r="FK21754" s="55" t="s">
        <v>1249</v>
      </c>
      <c r="FL21754" s="55">
        <v>0.55</v>
      </c>
    </row>
    <row r="21755" ht="14.25" customHeight="1" outlineLevel="1" spans="162:168">
      <c r="FF21755" s="55">
        <v>21748</v>
      </c>
      <c r="FG21755" s="55" t="s">
        <v>42</v>
      </c>
      <c r="FH21755" s="55" t="s">
        <v>1260</v>
      </c>
      <c r="FI21755" s="55">
        <v>3</v>
      </c>
      <c r="FJ21755" s="55">
        <v>260000</v>
      </c>
      <c r="FK21755" s="55" t="s">
        <v>1249</v>
      </c>
      <c r="FL21755" s="55">
        <v>0.55</v>
      </c>
    </row>
    <row r="21756" ht="14.25" customHeight="1" outlineLevel="1" spans="162:168">
      <c r="FF21756" s="55">
        <v>21749</v>
      </c>
      <c r="FG21756" s="55" t="s">
        <v>42</v>
      </c>
      <c r="FH21756" s="55" t="s">
        <v>1260</v>
      </c>
      <c r="FI21756" s="55">
        <v>3</v>
      </c>
      <c r="FJ21756" s="55">
        <v>400000</v>
      </c>
      <c r="FK21756" s="55" t="s">
        <v>1249</v>
      </c>
      <c r="FL21756" s="55">
        <v>0.55</v>
      </c>
    </row>
    <row r="21757" ht="14.25" customHeight="1" outlineLevel="1" spans="162:168">
      <c r="FF21757" s="55">
        <v>21750</v>
      </c>
      <c r="FG21757" s="55" t="s">
        <v>42</v>
      </c>
      <c r="FH21757" s="55" t="s">
        <v>1260</v>
      </c>
      <c r="FI21757" s="55">
        <v>3</v>
      </c>
      <c r="FJ21757" s="55">
        <v>530000</v>
      </c>
      <c r="FK21757" s="55" t="s">
        <v>1249</v>
      </c>
      <c r="FL21757" s="55">
        <v>0.55</v>
      </c>
    </row>
    <row r="21758" ht="14.25" customHeight="1" outlineLevel="1" spans="162:168">
      <c r="FF21758" s="55">
        <v>21751</v>
      </c>
      <c r="FG21758" s="55" t="s">
        <v>42</v>
      </c>
      <c r="FH21758" s="55" t="s">
        <v>1260</v>
      </c>
      <c r="FI21758" s="55">
        <v>3</v>
      </c>
      <c r="FJ21758" s="55">
        <v>540000</v>
      </c>
      <c r="FK21758" s="55" t="s">
        <v>1249</v>
      </c>
      <c r="FL21758" s="55">
        <v>0.55</v>
      </c>
    </row>
    <row r="21759" ht="14.25" customHeight="1" outlineLevel="1" spans="162:168">
      <c r="FF21759" s="55">
        <v>21752</v>
      </c>
      <c r="FG21759" s="55" t="s">
        <v>42</v>
      </c>
      <c r="FH21759" s="55" t="s">
        <v>1260</v>
      </c>
      <c r="FI21759" s="55">
        <v>4</v>
      </c>
      <c r="FJ21759" s="55">
        <v>0</v>
      </c>
      <c r="FK21759" s="55" t="s">
        <v>1249</v>
      </c>
      <c r="FL21759" s="55">
        <v>1.25</v>
      </c>
    </row>
    <row r="21760" ht="14.25" customHeight="1" outlineLevel="1" spans="162:168">
      <c r="FF21760" s="55">
        <v>21753</v>
      </c>
      <c r="FG21760" s="55" t="s">
        <v>42</v>
      </c>
      <c r="FH21760" s="55" t="s">
        <v>1260</v>
      </c>
      <c r="FI21760" s="55">
        <v>4</v>
      </c>
      <c r="FJ21760" s="55">
        <v>1000</v>
      </c>
      <c r="FK21760" s="55" t="s">
        <v>1249</v>
      </c>
      <c r="FL21760" s="55">
        <v>1.15</v>
      </c>
    </row>
    <row r="21761" ht="14.25" customHeight="1" outlineLevel="1" spans="162:168">
      <c r="FF21761" s="55">
        <v>21754</v>
      </c>
      <c r="FG21761" s="55" t="s">
        <v>42</v>
      </c>
      <c r="FH21761" s="55" t="s">
        <v>1260</v>
      </c>
      <c r="FI21761" s="55">
        <v>4</v>
      </c>
      <c r="FJ21761" s="55">
        <v>2500</v>
      </c>
      <c r="FK21761" s="55" t="s">
        <v>1249</v>
      </c>
      <c r="FL21761" s="55">
        <v>1.05</v>
      </c>
    </row>
    <row r="21762" ht="14.25" customHeight="1" outlineLevel="1" spans="162:168">
      <c r="FF21762" s="55">
        <v>21755</v>
      </c>
      <c r="FG21762" s="55" t="s">
        <v>42</v>
      </c>
      <c r="FH21762" s="55" t="s">
        <v>1260</v>
      </c>
      <c r="FI21762" s="55">
        <v>4</v>
      </c>
      <c r="FJ21762" s="55">
        <v>5000</v>
      </c>
      <c r="FK21762" s="55" t="s">
        <v>1249</v>
      </c>
      <c r="FL21762" s="55">
        <v>0.8</v>
      </c>
    </row>
    <row r="21763" ht="14.25" customHeight="1" outlineLevel="1" spans="162:168">
      <c r="FF21763" s="55">
        <v>21756</v>
      </c>
      <c r="FG21763" s="55" t="s">
        <v>42</v>
      </c>
      <c r="FH21763" s="55" t="s">
        <v>1260</v>
      </c>
      <c r="FI21763" s="55">
        <v>4</v>
      </c>
      <c r="FJ21763" s="55">
        <v>10000</v>
      </c>
      <c r="FK21763" s="55" t="s">
        <v>1249</v>
      </c>
      <c r="FL21763" s="55">
        <v>0.6</v>
      </c>
    </row>
    <row r="21764" ht="14.25" customHeight="1" outlineLevel="1" spans="162:168">
      <c r="FF21764" s="55">
        <v>21757</v>
      </c>
      <c r="FG21764" s="55" t="s">
        <v>42</v>
      </c>
      <c r="FH21764" s="55" t="s">
        <v>1260</v>
      </c>
      <c r="FI21764" s="55">
        <v>4</v>
      </c>
      <c r="FJ21764" s="55">
        <v>25000</v>
      </c>
      <c r="FK21764" s="55" t="s">
        <v>1249</v>
      </c>
      <c r="FL21764" s="55">
        <v>0.5</v>
      </c>
    </row>
    <row r="21765" ht="14.25" customHeight="1" outlineLevel="1" spans="162:168">
      <c r="FF21765" s="55">
        <v>21758</v>
      </c>
      <c r="FG21765" s="55" t="s">
        <v>42</v>
      </c>
      <c r="FH21765" s="55" t="s">
        <v>1260</v>
      </c>
      <c r="FI21765" s="55">
        <v>4</v>
      </c>
      <c r="FJ21765" s="55">
        <v>50000</v>
      </c>
      <c r="FK21765" s="55" t="s">
        <v>1249</v>
      </c>
      <c r="FL21765" s="55">
        <v>0.5</v>
      </c>
    </row>
    <row r="21766" ht="14.25" customHeight="1" outlineLevel="1" spans="162:168">
      <c r="FF21766" s="55">
        <v>21759</v>
      </c>
      <c r="FG21766" s="55" t="s">
        <v>42</v>
      </c>
      <c r="FH21766" s="55" t="s">
        <v>1260</v>
      </c>
      <c r="FI21766" s="55">
        <v>4</v>
      </c>
      <c r="FJ21766" s="55">
        <v>80000</v>
      </c>
      <c r="FK21766" s="55" t="s">
        <v>1249</v>
      </c>
      <c r="FL21766" s="55">
        <v>0.5</v>
      </c>
    </row>
    <row r="21767" ht="14.25" customHeight="1" outlineLevel="1" spans="162:168">
      <c r="FF21767" s="55">
        <v>21760</v>
      </c>
      <c r="FG21767" s="55" t="s">
        <v>42</v>
      </c>
      <c r="FH21767" s="55" t="s">
        <v>1260</v>
      </c>
      <c r="FI21767" s="55">
        <v>4</v>
      </c>
      <c r="FJ21767" s="55">
        <v>130000</v>
      </c>
      <c r="FK21767" s="55" t="s">
        <v>1249</v>
      </c>
      <c r="FL21767" s="55">
        <v>0.5</v>
      </c>
    </row>
    <row r="21768" ht="14.25" customHeight="1" outlineLevel="1" spans="162:168">
      <c r="FF21768" s="55">
        <v>21761</v>
      </c>
      <c r="FG21768" s="55" t="s">
        <v>42</v>
      </c>
      <c r="FH21768" s="55" t="s">
        <v>1260</v>
      </c>
      <c r="FI21768" s="55">
        <v>4</v>
      </c>
      <c r="FJ21768" s="55">
        <v>260000</v>
      </c>
      <c r="FK21768" s="55" t="s">
        <v>1249</v>
      </c>
      <c r="FL21768" s="55">
        <v>0.5</v>
      </c>
    </row>
    <row r="21769" ht="14.25" customHeight="1" outlineLevel="1" spans="162:168">
      <c r="FF21769" s="55">
        <v>21762</v>
      </c>
      <c r="FG21769" s="55" t="s">
        <v>42</v>
      </c>
      <c r="FH21769" s="55" t="s">
        <v>1260</v>
      </c>
      <c r="FI21769" s="55">
        <v>4</v>
      </c>
      <c r="FJ21769" s="55">
        <v>400000</v>
      </c>
      <c r="FK21769" s="55" t="s">
        <v>1249</v>
      </c>
      <c r="FL21769" s="55">
        <v>0.5</v>
      </c>
    </row>
    <row r="21770" ht="14.25" customHeight="1" outlineLevel="1" spans="162:168">
      <c r="FF21770" s="55">
        <v>21763</v>
      </c>
      <c r="FG21770" s="55" t="s">
        <v>42</v>
      </c>
      <c r="FH21770" s="55" t="s">
        <v>1260</v>
      </c>
      <c r="FI21770" s="55">
        <v>4</v>
      </c>
      <c r="FJ21770" s="55">
        <v>530000</v>
      </c>
      <c r="FK21770" s="55" t="s">
        <v>1249</v>
      </c>
      <c r="FL21770" s="55">
        <v>0.5</v>
      </c>
    </row>
    <row r="21771" ht="14.25" customHeight="1" outlineLevel="1" spans="162:168">
      <c r="FF21771" s="55">
        <v>21764</v>
      </c>
      <c r="FG21771" s="55" t="s">
        <v>42</v>
      </c>
      <c r="FH21771" s="55" t="s">
        <v>1260</v>
      </c>
      <c r="FI21771" s="55">
        <v>4</v>
      </c>
      <c r="FJ21771" s="55">
        <v>540000</v>
      </c>
      <c r="FK21771" s="55" t="s">
        <v>1249</v>
      </c>
      <c r="FL21771" s="55">
        <v>0.5</v>
      </c>
    </row>
    <row r="21772" ht="14.25" customHeight="1" outlineLevel="1" spans="162:168">
      <c r="FF21772" s="55">
        <v>21765</v>
      </c>
      <c r="FG21772" s="55" t="s">
        <v>42</v>
      </c>
      <c r="FH21772" s="55" t="s">
        <v>1260</v>
      </c>
      <c r="FI21772" s="55">
        <v>5</v>
      </c>
      <c r="FJ21772" s="55">
        <v>0</v>
      </c>
      <c r="FK21772" s="55" t="s">
        <v>1249</v>
      </c>
      <c r="FL21772" s="55">
        <v>1.25</v>
      </c>
    </row>
    <row r="21773" ht="14.25" customHeight="1" outlineLevel="1" spans="162:168">
      <c r="FF21773" s="55">
        <v>21766</v>
      </c>
      <c r="FG21773" s="55" t="s">
        <v>42</v>
      </c>
      <c r="FH21773" s="55" t="s">
        <v>1260</v>
      </c>
      <c r="FI21773" s="55">
        <v>5</v>
      </c>
      <c r="FJ21773" s="55">
        <v>1000</v>
      </c>
      <c r="FK21773" s="55" t="s">
        <v>1249</v>
      </c>
      <c r="FL21773" s="55">
        <v>1.15</v>
      </c>
    </row>
    <row r="21774" ht="14.25" customHeight="1" outlineLevel="1" spans="162:168">
      <c r="FF21774" s="55">
        <v>21767</v>
      </c>
      <c r="FG21774" s="55" t="s">
        <v>42</v>
      </c>
      <c r="FH21774" s="55" t="s">
        <v>1260</v>
      </c>
      <c r="FI21774" s="55">
        <v>5</v>
      </c>
      <c r="FJ21774" s="55">
        <v>2500</v>
      </c>
      <c r="FK21774" s="55" t="s">
        <v>1249</v>
      </c>
      <c r="FL21774" s="55">
        <v>1.05</v>
      </c>
    </row>
    <row r="21775" ht="14.25" customHeight="1" outlineLevel="1" spans="162:168">
      <c r="FF21775" s="55">
        <v>21768</v>
      </c>
      <c r="FG21775" s="55" t="s">
        <v>42</v>
      </c>
      <c r="FH21775" s="55" t="s">
        <v>1260</v>
      </c>
      <c r="FI21775" s="55">
        <v>5</v>
      </c>
      <c r="FJ21775" s="55">
        <v>5000</v>
      </c>
      <c r="FK21775" s="55" t="s">
        <v>1249</v>
      </c>
      <c r="FL21775" s="55">
        <v>0.8</v>
      </c>
    </row>
    <row r="21776" ht="14.25" customHeight="1" outlineLevel="1" spans="162:168">
      <c r="FF21776" s="55">
        <v>21769</v>
      </c>
      <c r="FG21776" s="55" t="s">
        <v>42</v>
      </c>
      <c r="FH21776" s="55" t="s">
        <v>1260</v>
      </c>
      <c r="FI21776" s="55">
        <v>5</v>
      </c>
      <c r="FJ21776" s="55">
        <v>10000</v>
      </c>
      <c r="FK21776" s="55" t="s">
        <v>1249</v>
      </c>
      <c r="FL21776" s="55">
        <v>0.6</v>
      </c>
    </row>
    <row r="21777" ht="14.25" customHeight="1" outlineLevel="1" spans="162:168">
      <c r="FF21777" s="55">
        <v>21770</v>
      </c>
      <c r="FG21777" s="55" t="s">
        <v>42</v>
      </c>
      <c r="FH21777" s="55" t="s">
        <v>1260</v>
      </c>
      <c r="FI21777" s="55">
        <v>5</v>
      </c>
      <c r="FJ21777" s="55">
        <v>25000</v>
      </c>
      <c r="FK21777" s="55" t="s">
        <v>1249</v>
      </c>
      <c r="FL21777" s="55">
        <v>0.5</v>
      </c>
    </row>
    <row r="21778" ht="14.25" customHeight="1" outlineLevel="1" spans="162:168">
      <c r="FF21778" s="55">
        <v>21771</v>
      </c>
      <c r="FG21778" s="55" t="s">
        <v>42</v>
      </c>
      <c r="FH21778" s="55" t="s">
        <v>1260</v>
      </c>
      <c r="FI21778" s="55">
        <v>5</v>
      </c>
      <c r="FJ21778" s="55">
        <v>50000</v>
      </c>
      <c r="FK21778" s="55" t="s">
        <v>1249</v>
      </c>
      <c r="FL21778" s="55">
        <v>0.5</v>
      </c>
    </row>
    <row r="21779" ht="14.25" customHeight="1" outlineLevel="1" spans="162:168">
      <c r="FF21779" s="55">
        <v>21772</v>
      </c>
      <c r="FG21779" s="55" t="s">
        <v>42</v>
      </c>
      <c r="FH21779" s="55" t="s">
        <v>1260</v>
      </c>
      <c r="FI21779" s="55">
        <v>5</v>
      </c>
      <c r="FJ21779" s="55">
        <v>80000</v>
      </c>
      <c r="FK21779" s="55" t="s">
        <v>1249</v>
      </c>
      <c r="FL21779" s="55">
        <v>0.5</v>
      </c>
    </row>
    <row r="21780" ht="14.25" customHeight="1" outlineLevel="1" spans="162:168">
      <c r="FF21780" s="55">
        <v>21773</v>
      </c>
      <c r="FG21780" s="55" t="s">
        <v>42</v>
      </c>
      <c r="FH21780" s="55" t="s">
        <v>1260</v>
      </c>
      <c r="FI21780" s="55">
        <v>5</v>
      </c>
      <c r="FJ21780" s="55">
        <v>130000</v>
      </c>
      <c r="FK21780" s="55" t="s">
        <v>1249</v>
      </c>
      <c r="FL21780" s="55">
        <v>0.5</v>
      </c>
    </row>
    <row r="21781" ht="14.25" customHeight="1" outlineLevel="1" spans="162:168">
      <c r="FF21781" s="55">
        <v>21774</v>
      </c>
      <c r="FG21781" s="55" t="s">
        <v>42</v>
      </c>
      <c r="FH21781" s="55" t="s">
        <v>1260</v>
      </c>
      <c r="FI21781" s="55">
        <v>5</v>
      </c>
      <c r="FJ21781" s="55">
        <v>260000</v>
      </c>
      <c r="FK21781" s="55" t="s">
        <v>1249</v>
      </c>
      <c r="FL21781" s="55">
        <v>0.5</v>
      </c>
    </row>
    <row r="21782" ht="14.25" customHeight="1" outlineLevel="1" spans="162:168">
      <c r="FF21782" s="55">
        <v>21775</v>
      </c>
      <c r="FG21782" s="55" t="s">
        <v>42</v>
      </c>
      <c r="FH21782" s="55" t="s">
        <v>1260</v>
      </c>
      <c r="FI21782" s="55">
        <v>5</v>
      </c>
      <c r="FJ21782" s="55">
        <v>400000</v>
      </c>
      <c r="FK21782" s="55" t="s">
        <v>1249</v>
      </c>
      <c r="FL21782" s="55">
        <v>0.5</v>
      </c>
    </row>
    <row r="21783" ht="14.25" customHeight="1" outlineLevel="1" spans="162:168">
      <c r="FF21783" s="55">
        <v>21776</v>
      </c>
      <c r="FG21783" s="55" t="s">
        <v>42</v>
      </c>
      <c r="FH21783" s="55" t="s">
        <v>1260</v>
      </c>
      <c r="FI21783" s="55">
        <v>5</v>
      </c>
      <c r="FJ21783" s="55">
        <v>530000</v>
      </c>
      <c r="FK21783" s="55" t="s">
        <v>1249</v>
      </c>
      <c r="FL21783" s="55">
        <v>0.5</v>
      </c>
    </row>
    <row r="21784" ht="14.25" customHeight="1" outlineLevel="1" spans="162:168">
      <c r="FF21784" s="55">
        <v>21777</v>
      </c>
      <c r="FG21784" s="55" t="s">
        <v>42</v>
      </c>
      <c r="FH21784" s="55" t="s">
        <v>1260</v>
      </c>
      <c r="FI21784" s="55">
        <v>5</v>
      </c>
      <c r="FJ21784" s="55">
        <v>540000</v>
      </c>
      <c r="FK21784" s="55" t="s">
        <v>1249</v>
      </c>
      <c r="FL21784" s="55">
        <v>0.5</v>
      </c>
    </row>
    <row r="21785" ht="14.25" customHeight="1" outlineLevel="1" spans="162:168">
      <c r="FF21785" s="55">
        <v>21778</v>
      </c>
      <c r="FG21785" s="55" t="s">
        <v>42</v>
      </c>
      <c r="FH21785" s="55" t="s">
        <v>1260</v>
      </c>
      <c r="FI21785" s="55">
        <v>6</v>
      </c>
      <c r="FJ21785" s="55">
        <v>0</v>
      </c>
      <c r="FK21785" s="55" t="s">
        <v>1249</v>
      </c>
      <c r="FL21785" s="55">
        <v>0.81</v>
      </c>
    </row>
    <row r="21786" ht="14.25" customHeight="1" outlineLevel="1" spans="162:168">
      <c r="FF21786" s="55">
        <v>21779</v>
      </c>
      <c r="FG21786" s="55" t="s">
        <v>42</v>
      </c>
      <c r="FH21786" s="55" t="s">
        <v>1260</v>
      </c>
      <c r="FI21786" s="55">
        <v>6</v>
      </c>
      <c r="FJ21786" s="55">
        <v>1000</v>
      </c>
      <c r="FK21786" s="55" t="s">
        <v>1249</v>
      </c>
      <c r="FL21786" s="55">
        <v>0.81</v>
      </c>
    </row>
    <row r="21787" ht="14.25" customHeight="1" outlineLevel="1" spans="162:168">
      <c r="FF21787" s="55">
        <v>21780</v>
      </c>
      <c r="FG21787" s="55" t="s">
        <v>42</v>
      </c>
      <c r="FH21787" s="55" t="s">
        <v>1260</v>
      </c>
      <c r="FI21787" s="55">
        <v>6</v>
      </c>
      <c r="FJ21787" s="55">
        <v>2500</v>
      </c>
      <c r="FK21787" s="55" t="s">
        <v>1249</v>
      </c>
      <c r="FL21787" s="55">
        <v>0.81</v>
      </c>
    </row>
    <row r="21788" ht="14.25" customHeight="1" outlineLevel="1" spans="162:168">
      <c r="FF21788" s="55">
        <v>21781</v>
      </c>
      <c r="FG21788" s="55" t="s">
        <v>42</v>
      </c>
      <c r="FH21788" s="55" t="s">
        <v>1260</v>
      </c>
      <c r="FI21788" s="55">
        <v>6</v>
      </c>
      <c r="FJ21788" s="55">
        <v>5000</v>
      </c>
      <c r="FK21788" s="55" t="s">
        <v>1249</v>
      </c>
      <c r="FL21788" s="55">
        <v>0.81</v>
      </c>
    </row>
    <row r="21789" ht="14.25" customHeight="1" outlineLevel="1" spans="162:168">
      <c r="FF21789" s="55">
        <v>21782</v>
      </c>
      <c r="FG21789" s="55" t="s">
        <v>42</v>
      </c>
      <c r="FH21789" s="55" t="s">
        <v>1260</v>
      </c>
      <c r="FI21789" s="55">
        <v>6</v>
      </c>
      <c r="FJ21789" s="55">
        <v>10000</v>
      </c>
      <c r="FK21789" s="55" t="s">
        <v>1249</v>
      </c>
      <c r="FL21789" s="55">
        <v>0.81</v>
      </c>
    </row>
    <row r="21790" ht="14.25" customHeight="1" outlineLevel="1" spans="162:168">
      <c r="FF21790" s="55">
        <v>21783</v>
      </c>
      <c r="FG21790" s="55" t="s">
        <v>42</v>
      </c>
      <c r="FH21790" s="55" t="s">
        <v>1260</v>
      </c>
      <c r="FI21790" s="55">
        <v>6</v>
      </c>
      <c r="FJ21790" s="55">
        <v>25000</v>
      </c>
      <c r="FK21790" s="55" t="s">
        <v>1249</v>
      </c>
      <c r="FL21790" s="55">
        <v>0.81</v>
      </c>
    </row>
    <row r="21791" ht="14.25" customHeight="1" outlineLevel="1" spans="162:168">
      <c r="FF21791" s="55">
        <v>21784</v>
      </c>
      <c r="FG21791" s="55" t="s">
        <v>42</v>
      </c>
      <c r="FH21791" s="55" t="s">
        <v>1260</v>
      </c>
      <c r="FI21791" s="55">
        <v>6</v>
      </c>
      <c r="FJ21791" s="55">
        <v>50000</v>
      </c>
      <c r="FK21791" s="55" t="s">
        <v>1249</v>
      </c>
      <c r="FL21791" s="55">
        <v>0.77</v>
      </c>
    </row>
    <row r="21792" ht="14.25" customHeight="1" outlineLevel="1" spans="162:168">
      <c r="FF21792" s="55">
        <v>21785</v>
      </c>
      <c r="FG21792" s="55" t="s">
        <v>42</v>
      </c>
      <c r="FH21792" s="55" t="s">
        <v>1260</v>
      </c>
      <c r="FI21792" s="55">
        <v>6</v>
      </c>
      <c r="FJ21792" s="55">
        <v>80000</v>
      </c>
      <c r="FK21792" s="55" t="s">
        <v>1249</v>
      </c>
      <c r="FL21792" s="55">
        <v>0.4</v>
      </c>
    </row>
    <row r="21793" ht="14.25" customHeight="1" outlineLevel="1" spans="162:168">
      <c r="FF21793" s="55">
        <v>21786</v>
      </c>
      <c r="FG21793" s="55" t="s">
        <v>42</v>
      </c>
      <c r="FH21793" s="55" t="s">
        <v>1260</v>
      </c>
      <c r="FI21793" s="55">
        <v>6</v>
      </c>
      <c r="FJ21793" s="55">
        <v>130000</v>
      </c>
      <c r="FK21793" s="55" t="s">
        <v>1249</v>
      </c>
      <c r="FL21793" s="55">
        <v>0.35</v>
      </c>
    </row>
    <row r="21794" ht="14.25" customHeight="1" outlineLevel="1" spans="162:168">
      <c r="FF21794" s="55">
        <v>21787</v>
      </c>
      <c r="FG21794" s="55" t="s">
        <v>42</v>
      </c>
      <c r="FH21794" s="55" t="s">
        <v>1260</v>
      </c>
      <c r="FI21794" s="55">
        <v>6</v>
      </c>
      <c r="FJ21794" s="55">
        <v>260000</v>
      </c>
      <c r="FK21794" s="55" t="s">
        <v>1249</v>
      </c>
      <c r="FL21794" s="55">
        <v>0.35</v>
      </c>
    </row>
    <row r="21795" ht="14.25" customHeight="1" outlineLevel="1" spans="162:168">
      <c r="FF21795" s="55">
        <v>21788</v>
      </c>
      <c r="FG21795" s="55" t="s">
        <v>42</v>
      </c>
      <c r="FH21795" s="55" t="s">
        <v>1260</v>
      </c>
      <c r="FI21795" s="55">
        <v>6</v>
      </c>
      <c r="FJ21795" s="55">
        <v>400000</v>
      </c>
      <c r="FK21795" s="55" t="s">
        <v>1249</v>
      </c>
      <c r="FL21795" s="55">
        <v>0.35</v>
      </c>
    </row>
    <row r="21796" ht="14.25" customHeight="1" outlineLevel="1" spans="162:168">
      <c r="FF21796" s="55">
        <v>21789</v>
      </c>
      <c r="FG21796" s="55" t="s">
        <v>42</v>
      </c>
      <c r="FH21796" s="55" t="s">
        <v>1260</v>
      </c>
      <c r="FI21796" s="55">
        <v>6</v>
      </c>
      <c r="FJ21796" s="55">
        <v>530000</v>
      </c>
      <c r="FK21796" s="55" t="s">
        <v>1249</v>
      </c>
      <c r="FL21796" s="55">
        <v>0.35</v>
      </c>
    </row>
    <row r="21797" ht="14.25" customHeight="1" outlineLevel="1" spans="162:168">
      <c r="FF21797" s="55">
        <v>21790</v>
      </c>
      <c r="FG21797" s="55" t="s">
        <v>42</v>
      </c>
      <c r="FH21797" s="55" t="s">
        <v>1260</v>
      </c>
      <c r="FI21797" s="55">
        <v>6</v>
      </c>
      <c r="FJ21797" s="55">
        <v>540000</v>
      </c>
      <c r="FK21797" s="55" t="s">
        <v>1249</v>
      </c>
      <c r="FL21797" s="55">
        <v>0.35</v>
      </c>
    </row>
    <row r="21798" ht="14.25" customHeight="1" outlineLevel="1" spans="162:168">
      <c r="FF21798" s="55">
        <v>21791</v>
      </c>
      <c r="FG21798" s="55" t="s">
        <v>42</v>
      </c>
      <c r="FH21798" s="55" t="s">
        <v>1260</v>
      </c>
      <c r="FI21798" s="55">
        <v>7</v>
      </c>
      <c r="FJ21798" s="55">
        <v>0</v>
      </c>
      <c r="FK21798" s="55" t="s">
        <v>1249</v>
      </c>
      <c r="FL21798" s="55">
        <v>0.86</v>
      </c>
    </row>
    <row r="21799" ht="14.25" customHeight="1" outlineLevel="1" spans="162:168">
      <c r="FF21799" s="55">
        <v>21792</v>
      </c>
      <c r="FG21799" s="55" t="s">
        <v>42</v>
      </c>
      <c r="FH21799" s="55" t="s">
        <v>1260</v>
      </c>
      <c r="FI21799" s="55">
        <v>7</v>
      </c>
      <c r="FJ21799" s="55">
        <v>1000</v>
      </c>
      <c r="FK21799" s="55" t="s">
        <v>1249</v>
      </c>
      <c r="FL21799" s="55">
        <v>0.86</v>
      </c>
    </row>
    <row r="21800" ht="14.25" customHeight="1" outlineLevel="1" spans="162:168">
      <c r="FF21800" s="55">
        <v>21793</v>
      </c>
      <c r="FG21800" s="55" t="s">
        <v>42</v>
      </c>
      <c r="FH21800" s="55" t="s">
        <v>1260</v>
      </c>
      <c r="FI21800" s="55">
        <v>7</v>
      </c>
      <c r="FJ21800" s="55">
        <v>2500</v>
      </c>
      <c r="FK21800" s="55" t="s">
        <v>1249</v>
      </c>
      <c r="FL21800" s="55">
        <v>0.86</v>
      </c>
    </row>
    <row r="21801" ht="14.25" customHeight="1" outlineLevel="1" spans="162:168">
      <c r="FF21801" s="55">
        <v>21794</v>
      </c>
      <c r="FG21801" s="55" t="s">
        <v>42</v>
      </c>
      <c r="FH21801" s="55" t="s">
        <v>1260</v>
      </c>
      <c r="FI21801" s="55">
        <v>7</v>
      </c>
      <c r="FJ21801" s="55">
        <v>5000</v>
      </c>
      <c r="FK21801" s="55" t="s">
        <v>1249</v>
      </c>
      <c r="FL21801" s="55">
        <v>0.86</v>
      </c>
    </row>
    <row r="21802" ht="14.25" customHeight="1" outlineLevel="1" spans="162:168">
      <c r="FF21802" s="55">
        <v>21795</v>
      </c>
      <c r="FG21802" s="55" t="s">
        <v>42</v>
      </c>
      <c r="FH21802" s="55" t="s">
        <v>1260</v>
      </c>
      <c r="FI21802" s="55">
        <v>7</v>
      </c>
      <c r="FJ21802" s="55">
        <v>10000</v>
      </c>
      <c r="FK21802" s="55" t="s">
        <v>1249</v>
      </c>
      <c r="FL21802" s="55">
        <v>0.86</v>
      </c>
    </row>
    <row r="21803" ht="14.25" customHeight="1" outlineLevel="1" spans="162:168">
      <c r="FF21803" s="55">
        <v>21796</v>
      </c>
      <c r="FG21803" s="55" t="s">
        <v>42</v>
      </c>
      <c r="FH21803" s="55" t="s">
        <v>1260</v>
      </c>
      <c r="FI21803" s="55">
        <v>7</v>
      </c>
      <c r="FJ21803" s="55">
        <v>25000</v>
      </c>
      <c r="FK21803" s="55" t="s">
        <v>1249</v>
      </c>
      <c r="FL21803" s="55">
        <v>0.86</v>
      </c>
    </row>
    <row r="21804" ht="14.25" customHeight="1" outlineLevel="1" spans="162:168">
      <c r="FF21804" s="55">
        <v>21797</v>
      </c>
      <c r="FG21804" s="55" t="s">
        <v>42</v>
      </c>
      <c r="FH21804" s="55" t="s">
        <v>1260</v>
      </c>
      <c r="FI21804" s="55">
        <v>7</v>
      </c>
      <c r="FJ21804" s="55">
        <v>50000</v>
      </c>
      <c r="FK21804" s="55" t="s">
        <v>1249</v>
      </c>
      <c r="FL21804" s="55">
        <v>0.82</v>
      </c>
    </row>
    <row r="21805" ht="14.25" customHeight="1" outlineLevel="1" spans="162:168">
      <c r="FF21805" s="55">
        <v>21798</v>
      </c>
      <c r="FG21805" s="55" t="s">
        <v>42</v>
      </c>
      <c r="FH21805" s="55" t="s">
        <v>1260</v>
      </c>
      <c r="FI21805" s="55">
        <v>7</v>
      </c>
      <c r="FJ21805" s="55">
        <v>80000</v>
      </c>
      <c r="FK21805" s="55" t="s">
        <v>1249</v>
      </c>
      <c r="FL21805" s="55">
        <v>0.4</v>
      </c>
    </row>
    <row r="21806" ht="14.25" customHeight="1" outlineLevel="1" spans="162:168">
      <c r="FF21806" s="55">
        <v>21799</v>
      </c>
      <c r="FG21806" s="55" t="s">
        <v>42</v>
      </c>
      <c r="FH21806" s="55" t="s">
        <v>1260</v>
      </c>
      <c r="FI21806" s="55">
        <v>7</v>
      </c>
      <c r="FJ21806" s="55">
        <v>130000</v>
      </c>
      <c r="FK21806" s="55" t="s">
        <v>1249</v>
      </c>
      <c r="FL21806" s="55">
        <v>0.35</v>
      </c>
    </row>
    <row r="21807" ht="14.25" customHeight="1" outlineLevel="1" spans="162:168">
      <c r="FF21807" s="55">
        <v>21800</v>
      </c>
      <c r="FG21807" s="55" t="s">
        <v>42</v>
      </c>
      <c r="FH21807" s="55" t="s">
        <v>1260</v>
      </c>
      <c r="FI21807" s="55">
        <v>7</v>
      </c>
      <c r="FJ21807" s="55">
        <v>260000</v>
      </c>
      <c r="FK21807" s="55" t="s">
        <v>1249</v>
      </c>
      <c r="FL21807" s="55">
        <v>0.35</v>
      </c>
    </row>
    <row r="21808" ht="14.25" customHeight="1" outlineLevel="1" spans="162:168">
      <c r="FF21808" s="55">
        <v>21801</v>
      </c>
      <c r="FG21808" s="55" t="s">
        <v>42</v>
      </c>
      <c r="FH21808" s="55" t="s">
        <v>1260</v>
      </c>
      <c r="FI21808" s="55">
        <v>7</v>
      </c>
      <c r="FJ21808" s="55">
        <v>400000</v>
      </c>
      <c r="FK21808" s="55" t="s">
        <v>1249</v>
      </c>
      <c r="FL21808" s="55">
        <v>0.35</v>
      </c>
    </row>
    <row r="21809" ht="14.25" customHeight="1" outlineLevel="1" spans="162:168">
      <c r="FF21809" s="55">
        <v>21802</v>
      </c>
      <c r="FG21809" s="55" t="s">
        <v>42</v>
      </c>
      <c r="FH21809" s="55" t="s">
        <v>1260</v>
      </c>
      <c r="FI21809" s="55">
        <v>7</v>
      </c>
      <c r="FJ21809" s="55">
        <v>530000</v>
      </c>
      <c r="FK21809" s="55" t="s">
        <v>1249</v>
      </c>
      <c r="FL21809" s="55">
        <v>0.35</v>
      </c>
    </row>
    <row r="21810" ht="14.25" customHeight="1" outlineLevel="1" spans="162:168">
      <c r="FF21810" s="55">
        <v>21803</v>
      </c>
      <c r="FG21810" s="55" t="s">
        <v>42</v>
      </c>
      <c r="FH21810" s="55" t="s">
        <v>1260</v>
      </c>
      <c r="FI21810" s="55">
        <v>7</v>
      </c>
      <c r="FJ21810" s="55">
        <v>540000</v>
      </c>
      <c r="FK21810" s="55" t="s">
        <v>1249</v>
      </c>
      <c r="FL21810" s="55">
        <v>0.35</v>
      </c>
    </row>
    <row r="21811" ht="14.25" customHeight="1" outlineLevel="1" spans="162:168">
      <c r="FF21811" s="55">
        <v>21804</v>
      </c>
      <c r="FG21811" s="55" t="s">
        <v>42</v>
      </c>
      <c r="FH21811" s="55" t="s">
        <v>1260</v>
      </c>
      <c r="FI21811" s="55">
        <v>8</v>
      </c>
      <c r="FJ21811" s="55">
        <v>0</v>
      </c>
      <c r="FK21811" s="55" t="s">
        <v>1249</v>
      </c>
      <c r="FL21811" s="55">
        <v>1</v>
      </c>
    </row>
    <row r="21812" ht="14.25" customHeight="1" outlineLevel="1" spans="162:168">
      <c r="FF21812" s="55">
        <v>21805</v>
      </c>
      <c r="FG21812" s="55" t="s">
        <v>42</v>
      </c>
      <c r="FH21812" s="55" t="s">
        <v>1260</v>
      </c>
      <c r="FI21812" s="55">
        <v>8</v>
      </c>
      <c r="FJ21812" s="55">
        <v>1000</v>
      </c>
      <c r="FK21812" s="55" t="s">
        <v>1249</v>
      </c>
      <c r="FL21812" s="55">
        <v>0.9</v>
      </c>
    </row>
    <row r="21813" ht="14.25" customHeight="1" outlineLevel="1" spans="162:168">
      <c r="FF21813" s="55">
        <v>21806</v>
      </c>
      <c r="FG21813" s="55" t="s">
        <v>42</v>
      </c>
      <c r="FH21813" s="55" t="s">
        <v>1260</v>
      </c>
      <c r="FI21813" s="55">
        <v>8</v>
      </c>
      <c r="FJ21813" s="55">
        <v>2500</v>
      </c>
      <c r="FK21813" s="55" t="s">
        <v>1249</v>
      </c>
      <c r="FL21813" s="55">
        <v>0.85</v>
      </c>
    </row>
    <row r="21814" ht="14.25" customHeight="1" outlineLevel="1" spans="162:168">
      <c r="FF21814" s="55">
        <v>21807</v>
      </c>
      <c r="FG21814" s="55" t="s">
        <v>42</v>
      </c>
      <c r="FH21814" s="55" t="s">
        <v>1260</v>
      </c>
      <c r="FI21814" s="55">
        <v>8</v>
      </c>
      <c r="FJ21814" s="55">
        <v>5000</v>
      </c>
      <c r="FK21814" s="55" t="s">
        <v>1249</v>
      </c>
      <c r="FL21814" s="55">
        <v>0.7</v>
      </c>
    </row>
    <row r="21815" ht="14.25" customHeight="1" outlineLevel="1" spans="162:168">
      <c r="FF21815" s="55">
        <v>21808</v>
      </c>
      <c r="FG21815" s="55" t="s">
        <v>42</v>
      </c>
      <c r="FH21815" s="55" t="s">
        <v>1260</v>
      </c>
      <c r="FI21815" s="55">
        <v>8</v>
      </c>
      <c r="FJ21815" s="55">
        <v>10000</v>
      </c>
      <c r="FK21815" s="55" t="s">
        <v>1249</v>
      </c>
      <c r="FL21815" s="55">
        <v>0.5</v>
      </c>
    </row>
    <row r="21816" ht="14.25" customHeight="1" outlineLevel="1" spans="162:168">
      <c r="FF21816" s="55">
        <v>21809</v>
      </c>
      <c r="FG21816" s="55" t="s">
        <v>42</v>
      </c>
      <c r="FH21816" s="55" t="s">
        <v>1260</v>
      </c>
      <c r="FI21816" s="55">
        <v>8</v>
      </c>
      <c r="FJ21816" s="55">
        <v>25000</v>
      </c>
      <c r="FK21816" s="55" t="s">
        <v>1249</v>
      </c>
      <c r="FL21816" s="55">
        <v>0.45</v>
      </c>
    </row>
    <row r="21817" ht="14.25" customHeight="1" outlineLevel="1" spans="162:168">
      <c r="FF21817" s="55">
        <v>21810</v>
      </c>
      <c r="FG21817" s="55" t="s">
        <v>42</v>
      </c>
      <c r="FH21817" s="55" t="s">
        <v>1260</v>
      </c>
      <c r="FI21817" s="55">
        <v>8</v>
      </c>
      <c r="FJ21817" s="55">
        <v>50000</v>
      </c>
      <c r="FK21817" s="55" t="s">
        <v>1249</v>
      </c>
      <c r="FL21817" s="55">
        <v>0.45</v>
      </c>
    </row>
    <row r="21818" ht="14.25" customHeight="1" outlineLevel="1" spans="162:168">
      <c r="FF21818" s="55">
        <v>21811</v>
      </c>
      <c r="FG21818" s="55" t="s">
        <v>42</v>
      </c>
      <c r="FH21818" s="55" t="s">
        <v>1260</v>
      </c>
      <c r="FI21818" s="55">
        <v>8</v>
      </c>
      <c r="FJ21818" s="55">
        <v>80000</v>
      </c>
      <c r="FK21818" s="55" t="s">
        <v>1249</v>
      </c>
      <c r="FL21818" s="55">
        <v>0.45</v>
      </c>
    </row>
    <row r="21819" ht="14.25" customHeight="1" outlineLevel="1" spans="162:168">
      <c r="FF21819" s="55">
        <v>21812</v>
      </c>
      <c r="FG21819" s="55" t="s">
        <v>42</v>
      </c>
      <c r="FH21819" s="55" t="s">
        <v>1260</v>
      </c>
      <c r="FI21819" s="55">
        <v>8</v>
      </c>
      <c r="FJ21819" s="55">
        <v>130000</v>
      </c>
      <c r="FK21819" s="55" t="s">
        <v>1249</v>
      </c>
      <c r="FL21819" s="55">
        <v>0.45</v>
      </c>
    </row>
    <row r="21820" ht="14.25" customHeight="1" outlineLevel="1" spans="162:168">
      <c r="FF21820" s="55">
        <v>21813</v>
      </c>
      <c r="FG21820" s="55" t="s">
        <v>42</v>
      </c>
      <c r="FH21820" s="55" t="s">
        <v>1260</v>
      </c>
      <c r="FI21820" s="55">
        <v>8</v>
      </c>
      <c r="FJ21820" s="55">
        <v>260000</v>
      </c>
      <c r="FK21820" s="55" t="s">
        <v>1249</v>
      </c>
      <c r="FL21820" s="55">
        <v>0.45</v>
      </c>
    </row>
    <row r="21821" ht="14.25" customHeight="1" outlineLevel="1" spans="162:168">
      <c r="FF21821" s="55">
        <v>21814</v>
      </c>
      <c r="FG21821" s="55" t="s">
        <v>42</v>
      </c>
      <c r="FH21821" s="55" t="s">
        <v>1260</v>
      </c>
      <c r="FI21821" s="55">
        <v>8</v>
      </c>
      <c r="FJ21821" s="55">
        <v>400000</v>
      </c>
      <c r="FK21821" s="55" t="s">
        <v>1249</v>
      </c>
      <c r="FL21821" s="55">
        <v>0.45</v>
      </c>
    </row>
    <row r="21822" ht="14.25" customHeight="1" outlineLevel="1" spans="162:168">
      <c r="FF21822" s="55">
        <v>21815</v>
      </c>
      <c r="FG21822" s="55" t="s">
        <v>42</v>
      </c>
      <c r="FH21822" s="55" t="s">
        <v>1260</v>
      </c>
      <c r="FI21822" s="55">
        <v>8</v>
      </c>
      <c r="FJ21822" s="55">
        <v>530000</v>
      </c>
      <c r="FK21822" s="55" t="s">
        <v>1249</v>
      </c>
      <c r="FL21822" s="55">
        <v>0.45</v>
      </c>
    </row>
    <row r="21823" ht="14.25" customHeight="1" outlineLevel="1" spans="162:168">
      <c r="FF21823" s="55">
        <v>21816</v>
      </c>
      <c r="FG21823" s="55" t="s">
        <v>42</v>
      </c>
      <c r="FH21823" s="55" t="s">
        <v>1260</v>
      </c>
      <c r="FI21823" s="55">
        <v>8</v>
      </c>
      <c r="FJ21823" s="55">
        <v>540000</v>
      </c>
      <c r="FK21823" s="55" t="s">
        <v>1249</v>
      </c>
      <c r="FL21823" s="55">
        <v>0.45</v>
      </c>
    </row>
    <row r="21824" ht="14.25" customHeight="1" outlineLevel="1" spans="162:168">
      <c r="FF21824" s="55">
        <v>21817</v>
      </c>
      <c r="FG21824" s="55" t="s">
        <v>42</v>
      </c>
      <c r="FH21824" s="55" t="s">
        <v>1260</v>
      </c>
      <c r="FI21824" s="55">
        <v>9</v>
      </c>
      <c r="FJ21824" s="55">
        <v>0</v>
      </c>
      <c r="FK21824" s="55" t="s">
        <v>1249</v>
      </c>
      <c r="FL21824" s="55">
        <v>0.88</v>
      </c>
    </row>
    <row r="21825" ht="14.25" customHeight="1" outlineLevel="1" spans="162:168">
      <c r="FF21825" s="55">
        <v>21818</v>
      </c>
      <c r="FG21825" s="55" t="s">
        <v>42</v>
      </c>
      <c r="FH21825" s="55" t="s">
        <v>1260</v>
      </c>
      <c r="FI21825" s="55">
        <v>9</v>
      </c>
      <c r="FJ21825" s="55">
        <v>1000</v>
      </c>
      <c r="FK21825" s="55" t="s">
        <v>1249</v>
      </c>
      <c r="FL21825" s="55">
        <v>0.88</v>
      </c>
    </row>
    <row r="21826" ht="14.25" customHeight="1" outlineLevel="1" spans="162:168">
      <c r="FF21826" s="55">
        <v>21819</v>
      </c>
      <c r="FG21826" s="55" t="s">
        <v>42</v>
      </c>
      <c r="FH21826" s="55" t="s">
        <v>1260</v>
      </c>
      <c r="FI21826" s="55">
        <v>9</v>
      </c>
      <c r="FJ21826" s="55">
        <v>2500</v>
      </c>
      <c r="FK21826" s="55" t="s">
        <v>1249</v>
      </c>
      <c r="FL21826" s="55">
        <v>0.88</v>
      </c>
    </row>
    <row r="21827" ht="14.25" customHeight="1" outlineLevel="1" spans="162:168">
      <c r="FF21827" s="55">
        <v>21820</v>
      </c>
      <c r="FG21827" s="55" t="s">
        <v>42</v>
      </c>
      <c r="FH21827" s="55" t="s">
        <v>1260</v>
      </c>
      <c r="FI21827" s="55">
        <v>9</v>
      </c>
      <c r="FJ21827" s="55">
        <v>5000</v>
      </c>
      <c r="FK21827" s="55" t="s">
        <v>1249</v>
      </c>
      <c r="FL21827" s="55">
        <v>0.88</v>
      </c>
    </row>
    <row r="21828" ht="14.25" customHeight="1" outlineLevel="1" spans="162:168">
      <c r="FF21828" s="55">
        <v>21821</v>
      </c>
      <c r="FG21828" s="55" t="s">
        <v>42</v>
      </c>
      <c r="FH21828" s="55" t="s">
        <v>1260</v>
      </c>
      <c r="FI21828" s="55">
        <v>9</v>
      </c>
      <c r="FJ21828" s="55">
        <v>10000</v>
      </c>
      <c r="FK21828" s="55" t="s">
        <v>1249</v>
      </c>
      <c r="FL21828" s="55">
        <v>0.88</v>
      </c>
    </row>
    <row r="21829" ht="14.25" customHeight="1" outlineLevel="1" spans="162:168">
      <c r="FF21829" s="55">
        <v>21822</v>
      </c>
      <c r="FG21829" s="55" t="s">
        <v>42</v>
      </c>
      <c r="FH21829" s="55" t="s">
        <v>1260</v>
      </c>
      <c r="FI21829" s="55">
        <v>9</v>
      </c>
      <c r="FJ21829" s="55">
        <v>25000</v>
      </c>
      <c r="FK21829" s="55" t="s">
        <v>1249</v>
      </c>
      <c r="FL21829" s="55">
        <v>0.88</v>
      </c>
    </row>
    <row r="21830" ht="14.25" customHeight="1" outlineLevel="1" spans="162:168">
      <c r="FF21830" s="55">
        <v>21823</v>
      </c>
      <c r="FG21830" s="55" t="s">
        <v>42</v>
      </c>
      <c r="FH21830" s="55" t="s">
        <v>1260</v>
      </c>
      <c r="FI21830" s="55">
        <v>9</v>
      </c>
      <c r="FJ21830" s="55">
        <v>50000</v>
      </c>
      <c r="FK21830" s="55" t="s">
        <v>1249</v>
      </c>
      <c r="FL21830" s="55">
        <v>0.84</v>
      </c>
    </row>
    <row r="21831" ht="14.25" customHeight="1" outlineLevel="1" spans="162:168">
      <c r="FF21831" s="55">
        <v>21824</v>
      </c>
      <c r="FG21831" s="55" t="s">
        <v>42</v>
      </c>
      <c r="FH21831" s="55" t="s">
        <v>1260</v>
      </c>
      <c r="FI21831" s="55">
        <v>9</v>
      </c>
      <c r="FJ21831" s="55">
        <v>80000</v>
      </c>
      <c r="FK21831" s="55" t="s">
        <v>1249</v>
      </c>
      <c r="FL21831" s="55">
        <v>0.45</v>
      </c>
    </row>
    <row r="21832" ht="14.25" customHeight="1" outlineLevel="1" spans="162:168">
      <c r="FF21832" s="55">
        <v>21825</v>
      </c>
      <c r="FG21832" s="55" t="s">
        <v>42</v>
      </c>
      <c r="FH21832" s="55" t="s">
        <v>1260</v>
      </c>
      <c r="FI21832" s="55">
        <v>9</v>
      </c>
      <c r="FJ21832" s="55">
        <v>130000</v>
      </c>
      <c r="FK21832" s="55" t="s">
        <v>1249</v>
      </c>
      <c r="FL21832" s="55">
        <v>0.45</v>
      </c>
    </row>
    <row r="21833" ht="14.25" customHeight="1" outlineLevel="1" spans="162:168">
      <c r="FF21833" s="55">
        <v>21826</v>
      </c>
      <c r="FG21833" s="55" t="s">
        <v>42</v>
      </c>
      <c r="FH21833" s="55" t="s">
        <v>1260</v>
      </c>
      <c r="FI21833" s="55">
        <v>9</v>
      </c>
      <c r="FJ21833" s="55">
        <v>260000</v>
      </c>
      <c r="FK21833" s="55" t="s">
        <v>1249</v>
      </c>
      <c r="FL21833" s="55">
        <v>0.45</v>
      </c>
    </row>
    <row r="21834" ht="14.25" customHeight="1" outlineLevel="1" spans="162:168">
      <c r="FF21834" s="55">
        <v>21827</v>
      </c>
      <c r="FG21834" s="55" t="s">
        <v>42</v>
      </c>
      <c r="FH21834" s="55" t="s">
        <v>1260</v>
      </c>
      <c r="FI21834" s="55">
        <v>9</v>
      </c>
      <c r="FJ21834" s="55">
        <v>400000</v>
      </c>
      <c r="FK21834" s="55" t="s">
        <v>1249</v>
      </c>
      <c r="FL21834" s="55">
        <v>0.45</v>
      </c>
    </row>
    <row r="21835" ht="14.25" customHeight="1" outlineLevel="1" spans="162:168">
      <c r="FF21835" s="55">
        <v>21828</v>
      </c>
      <c r="FG21835" s="55" t="s">
        <v>42</v>
      </c>
      <c r="FH21835" s="55" t="s">
        <v>1260</v>
      </c>
      <c r="FI21835" s="55">
        <v>9</v>
      </c>
      <c r="FJ21835" s="55">
        <v>530000</v>
      </c>
      <c r="FK21835" s="55" t="s">
        <v>1249</v>
      </c>
      <c r="FL21835" s="55">
        <v>0.45</v>
      </c>
    </row>
    <row r="21836" ht="14.25" customHeight="1" outlineLevel="1" spans="162:168">
      <c r="FF21836" s="55">
        <v>21829</v>
      </c>
      <c r="FG21836" s="55" t="s">
        <v>42</v>
      </c>
      <c r="FH21836" s="55" t="s">
        <v>1260</v>
      </c>
      <c r="FI21836" s="55">
        <v>9</v>
      </c>
      <c r="FJ21836" s="55">
        <v>540000</v>
      </c>
      <c r="FK21836" s="55" t="s">
        <v>1249</v>
      </c>
      <c r="FL21836" s="55">
        <v>0.45</v>
      </c>
    </row>
    <row r="21837" ht="14.25" customHeight="1" outlineLevel="1" spans="162:168">
      <c r="FF21837" s="55">
        <v>21830</v>
      </c>
      <c r="FG21837" s="55" t="s">
        <v>42</v>
      </c>
      <c r="FH21837" s="55" t="s">
        <v>1470</v>
      </c>
      <c r="FI21837" s="55">
        <v>1</v>
      </c>
      <c r="FJ21837" s="55">
        <v>0</v>
      </c>
      <c r="FK21837" s="55" t="s">
        <v>1249</v>
      </c>
      <c r="FL21837" s="55">
        <v>0.65</v>
      </c>
    </row>
    <row r="21838" ht="14.25" customHeight="1" outlineLevel="1" spans="162:168">
      <c r="FF21838" s="55">
        <v>21831</v>
      </c>
      <c r="FG21838" s="55" t="s">
        <v>42</v>
      </c>
      <c r="FH21838" s="55" t="s">
        <v>1470</v>
      </c>
      <c r="FI21838" s="55">
        <v>10</v>
      </c>
      <c r="FJ21838" s="55">
        <v>0</v>
      </c>
      <c r="FK21838" s="55" t="s">
        <v>1249</v>
      </c>
      <c r="FL21838" s="55">
        <v>0.8</v>
      </c>
    </row>
    <row r="21839" ht="14.25" customHeight="1" outlineLevel="1" spans="162:168">
      <c r="FF21839" s="55">
        <v>21832</v>
      </c>
      <c r="FG21839" s="55" t="s">
        <v>42</v>
      </c>
      <c r="FH21839" s="55" t="s">
        <v>1470</v>
      </c>
      <c r="FI21839" s="55">
        <v>11</v>
      </c>
      <c r="FJ21839" s="55">
        <v>0</v>
      </c>
      <c r="FK21839" s="55" t="s">
        <v>1249</v>
      </c>
      <c r="FL21839" s="55">
        <v>0.8</v>
      </c>
    </row>
    <row r="21840" ht="14.25" customHeight="1" outlineLevel="1" spans="162:168">
      <c r="FF21840" s="55">
        <v>21833</v>
      </c>
      <c r="FG21840" s="55" t="s">
        <v>42</v>
      </c>
      <c r="FH21840" s="55" t="s">
        <v>1470</v>
      </c>
      <c r="FI21840" s="55">
        <v>2</v>
      </c>
      <c r="FJ21840" s="55">
        <v>0</v>
      </c>
      <c r="FK21840" s="55" t="s">
        <v>1249</v>
      </c>
      <c r="FL21840" s="55">
        <v>0.65</v>
      </c>
    </row>
    <row r="21841" ht="14.25" customHeight="1" outlineLevel="1" spans="162:168">
      <c r="FF21841" s="55">
        <v>21834</v>
      </c>
      <c r="FG21841" s="55" t="s">
        <v>42</v>
      </c>
      <c r="FH21841" s="55" t="s">
        <v>1470</v>
      </c>
      <c r="FI21841" s="55">
        <v>3</v>
      </c>
      <c r="FJ21841" s="55">
        <v>0</v>
      </c>
      <c r="FK21841" s="55" t="s">
        <v>1249</v>
      </c>
      <c r="FL21841" s="55">
        <v>0.65</v>
      </c>
    </row>
    <row r="21842" ht="14.25" customHeight="1" outlineLevel="1" spans="162:168">
      <c r="FF21842" s="55">
        <v>21835</v>
      </c>
      <c r="FG21842" s="55" t="s">
        <v>42</v>
      </c>
      <c r="FH21842" s="55" t="s">
        <v>1470</v>
      </c>
      <c r="FI21842" s="55">
        <v>4</v>
      </c>
      <c r="FJ21842" s="55">
        <v>0</v>
      </c>
      <c r="FK21842" s="55" t="s">
        <v>1249</v>
      </c>
      <c r="FL21842" s="55">
        <v>0.65</v>
      </c>
    </row>
    <row r="21843" ht="14.25" customHeight="1" outlineLevel="1" spans="162:168">
      <c r="FF21843" s="55">
        <v>21836</v>
      </c>
      <c r="FG21843" s="55" t="s">
        <v>42</v>
      </c>
      <c r="FH21843" s="55" t="s">
        <v>1470</v>
      </c>
      <c r="FI21843" s="55">
        <v>5</v>
      </c>
      <c r="FJ21843" s="55">
        <v>0</v>
      </c>
      <c r="FK21843" s="55" t="s">
        <v>1249</v>
      </c>
      <c r="FL21843" s="55">
        <v>0.65</v>
      </c>
    </row>
    <row r="21844" ht="14.25" customHeight="1" outlineLevel="1" spans="162:168">
      <c r="FF21844" s="55">
        <v>21837</v>
      </c>
      <c r="FG21844" s="55" t="s">
        <v>42</v>
      </c>
      <c r="FH21844" s="55" t="s">
        <v>1470</v>
      </c>
      <c r="FI21844" s="55">
        <v>6</v>
      </c>
      <c r="FJ21844" s="55">
        <v>0</v>
      </c>
      <c r="FK21844" s="55" t="s">
        <v>1249</v>
      </c>
      <c r="FL21844" s="55">
        <v>0.65</v>
      </c>
    </row>
    <row r="21845" ht="14.25" customHeight="1" outlineLevel="1" spans="162:168">
      <c r="FF21845" s="55">
        <v>21838</v>
      </c>
      <c r="FG21845" s="55" t="s">
        <v>42</v>
      </c>
      <c r="FH21845" s="55" t="s">
        <v>1470</v>
      </c>
      <c r="FI21845" s="55">
        <v>7</v>
      </c>
      <c r="FJ21845" s="55">
        <v>0</v>
      </c>
      <c r="FK21845" s="55" t="s">
        <v>1249</v>
      </c>
      <c r="FL21845" s="55">
        <v>0.4</v>
      </c>
    </row>
    <row r="21846" ht="14.25" customHeight="1" outlineLevel="1" spans="162:168">
      <c r="FF21846" s="55">
        <v>21839</v>
      </c>
      <c r="FG21846" s="55" t="s">
        <v>42</v>
      </c>
      <c r="FH21846" s="55" t="s">
        <v>1810</v>
      </c>
      <c r="FI21846" s="55">
        <v>1</v>
      </c>
      <c r="FJ21846" s="55">
        <v>0</v>
      </c>
      <c r="FK21846" s="55" t="s">
        <v>1249</v>
      </c>
      <c r="FL21846" s="55">
        <v>0.45</v>
      </c>
    </row>
    <row r="21847" ht="14.25" customHeight="1" outlineLevel="1" spans="162:168">
      <c r="FF21847" s="55">
        <v>21840</v>
      </c>
      <c r="FG21847" s="55" t="s">
        <v>42</v>
      </c>
      <c r="FH21847" s="55" t="s">
        <v>1810</v>
      </c>
      <c r="FI21847" s="55">
        <v>2</v>
      </c>
      <c r="FJ21847" s="55">
        <v>0</v>
      </c>
      <c r="FK21847" s="55" t="s">
        <v>1249</v>
      </c>
      <c r="FL21847" s="55">
        <v>0.4</v>
      </c>
    </row>
    <row r="21848" ht="14.25" customHeight="1" outlineLevel="1" spans="162:168">
      <c r="FF21848" s="55">
        <v>21841</v>
      </c>
      <c r="FG21848" s="55" t="s">
        <v>42</v>
      </c>
      <c r="FH21848" s="55" t="s">
        <v>1810</v>
      </c>
      <c r="FI21848" s="55">
        <v>3</v>
      </c>
      <c r="FJ21848" s="55">
        <v>0</v>
      </c>
      <c r="FK21848" s="55" t="s">
        <v>1249</v>
      </c>
      <c r="FL21848" s="55">
        <v>0.4</v>
      </c>
    </row>
    <row r="21849" ht="14.25" customHeight="1" outlineLevel="1" spans="162:168">
      <c r="FF21849" s="55">
        <v>21842</v>
      </c>
      <c r="FG21849" s="55" t="s">
        <v>42</v>
      </c>
      <c r="FH21849" s="55" t="s">
        <v>1810</v>
      </c>
      <c r="FI21849" s="55">
        <v>4</v>
      </c>
      <c r="FJ21849" s="55">
        <v>0</v>
      </c>
      <c r="FK21849" s="55" t="s">
        <v>1249</v>
      </c>
      <c r="FL21849" s="55">
        <v>0.3</v>
      </c>
    </row>
    <row r="21850" ht="14.25" customHeight="1" outlineLevel="1" spans="162:168">
      <c r="FF21850" s="55">
        <v>21843</v>
      </c>
      <c r="FG21850" s="55" t="s">
        <v>42</v>
      </c>
      <c r="FH21850" s="55" t="s">
        <v>1738</v>
      </c>
      <c r="FI21850" s="55">
        <v>1</v>
      </c>
      <c r="FJ21850" s="55">
        <v>0</v>
      </c>
      <c r="FK21850" s="55" t="s">
        <v>1249</v>
      </c>
      <c r="FL21850" s="55">
        <v>0.9</v>
      </c>
    </row>
    <row r="21851" ht="14.25" customHeight="1" outlineLevel="1" spans="162:168">
      <c r="FF21851" s="55">
        <v>21844</v>
      </c>
      <c r="FG21851" s="55" t="s">
        <v>42</v>
      </c>
      <c r="FH21851" s="55" t="s">
        <v>1738</v>
      </c>
      <c r="FI21851" s="55">
        <v>2</v>
      </c>
      <c r="FJ21851" s="55">
        <v>1000</v>
      </c>
      <c r="FK21851" s="55" t="s">
        <v>1249</v>
      </c>
      <c r="FL21851" s="55">
        <v>0.85</v>
      </c>
    </row>
    <row r="21852" ht="14.25" customHeight="1" outlineLevel="1" spans="162:168">
      <c r="FF21852" s="55">
        <v>21845</v>
      </c>
      <c r="FG21852" s="55" t="s">
        <v>42</v>
      </c>
      <c r="FH21852" s="55" t="s">
        <v>1738</v>
      </c>
      <c r="FI21852" s="55">
        <v>2</v>
      </c>
      <c r="FJ21852" s="55">
        <v>2500</v>
      </c>
      <c r="FK21852" s="55" t="s">
        <v>1249</v>
      </c>
      <c r="FL21852" s="55">
        <v>0.8</v>
      </c>
    </row>
    <row r="21853" ht="14.25" customHeight="1" outlineLevel="1" spans="162:168">
      <c r="FF21853" s="55">
        <v>21846</v>
      </c>
      <c r="FG21853" s="55" t="s">
        <v>42</v>
      </c>
      <c r="FH21853" s="55" t="s">
        <v>1738</v>
      </c>
      <c r="FI21853" s="55">
        <v>2</v>
      </c>
      <c r="FJ21853" s="55">
        <v>5000</v>
      </c>
      <c r="FK21853" s="55" t="s">
        <v>1249</v>
      </c>
      <c r="FL21853" s="55">
        <v>0.7</v>
      </c>
    </row>
    <row r="21854" ht="14.25" customHeight="1" outlineLevel="1" spans="162:168">
      <c r="FF21854" s="55">
        <v>21847</v>
      </c>
      <c r="FG21854" s="55" t="s">
        <v>42</v>
      </c>
      <c r="FH21854" s="55" t="s">
        <v>1738</v>
      </c>
      <c r="FI21854" s="55">
        <v>2</v>
      </c>
      <c r="FJ21854" s="55">
        <v>10000</v>
      </c>
      <c r="FK21854" s="55" t="s">
        <v>1249</v>
      </c>
      <c r="FL21854" s="55">
        <v>0.6</v>
      </c>
    </row>
    <row r="21855" ht="14.25" customHeight="1" outlineLevel="1" spans="162:168">
      <c r="FF21855" s="55">
        <v>21848</v>
      </c>
      <c r="FG21855" s="55" t="s">
        <v>42</v>
      </c>
      <c r="FH21855" s="55" t="s">
        <v>1738</v>
      </c>
      <c r="FI21855" s="55">
        <v>2</v>
      </c>
      <c r="FJ21855" s="55">
        <v>25000</v>
      </c>
      <c r="FK21855" s="55" t="s">
        <v>1249</v>
      </c>
      <c r="FL21855" s="55">
        <v>0.5</v>
      </c>
    </row>
    <row r="21856" ht="14.25" customHeight="1" outlineLevel="1" spans="162:168">
      <c r="FF21856" s="55">
        <v>21849</v>
      </c>
      <c r="FG21856" s="55" t="s">
        <v>42</v>
      </c>
      <c r="FH21856" s="55" t="s">
        <v>1738</v>
      </c>
      <c r="FI21856" s="55">
        <v>2</v>
      </c>
      <c r="FJ21856" s="55">
        <v>50000</v>
      </c>
      <c r="FK21856" s="55" t="s">
        <v>1249</v>
      </c>
      <c r="FL21856" s="55">
        <v>0.5</v>
      </c>
    </row>
    <row r="21857" ht="14.25" customHeight="1" outlineLevel="1" spans="162:168">
      <c r="FF21857" s="55">
        <v>21850</v>
      </c>
      <c r="FG21857" s="55" t="s">
        <v>42</v>
      </c>
      <c r="FH21857" s="55" t="s">
        <v>1738</v>
      </c>
      <c r="FI21857" s="55">
        <v>2</v>
      </c>
      <c r="FJ21857" s="55">
        <v>80000</v>
      </c>
      <c r="FK21857" s="55" t="s">
        <v>1249</v>
      </c>
      <c r="FL21857" s="55">
        <v>0.5</v>
      </c>
    </row>
    <row r="21858" ht="14.25" customHeight="1" outlineLevel="1" spans="162:168">
      <c r="FF21858" s="55">
        <v>21851</v>
      </c>
      <c r="FG21858" s="55" t="s">
        <v>42</v>
      </c>
      <c r="FH21858" s="55" t="s">
        <v>1738</v>
      </c>
      <c r="FI21858" s="55">
        <v>2</v>
      </c>
      <c r="FJ21858" s="55">
        <v>130000</v>
      </c>
      <c r="FK21858" s="55" t="s">
        <v>1249</v>
      </c>
      <c r="FL21858" s="55">
        <v>0.5</v>
      </c>
    </row>
    <row r="21859" ht="14.25" customHeight="1" outlineLevel="1" spans="162:168">
      <c r="FF21859" s="55">
        <v>21852</v>
      </c>
      <c r="FG21859" s="55" t="s">
        <v>42</v>
      </c>
      <c r="FH21859" s="55" t="s">
        <v>1738</v>
      </c>
      <c r="FI21859" s="55">
        <v>2</v>
      </c>
      <c r="FJ21859" s="55">
        <v>260000</v>
      </c>
      <c r="FK21859" s="55" t="s">
        <v>1249</v>
      </c>
      <c r="FL21859" s="55">
        <v>0.5</v>
      </c>
    </row>
    <row r="21860" ht="14.25" customHeight="1" outlineLevel="1" spans="162:168">
      <c r="FF21860" s="55">
        <v>21853</v>
      </c>
      <c r="FG21860" s="55" t="s">
        <v>42</v>
      </c>
      <c r="FH21860" s="55" t="s">
        <v>1738</v>
      </c>
      <c r="FI21860" s="55">
        <v>2</v>
      </c>
      <c r="FJ21860" s="55">
        <v>400000</v>
      </c>
      <c r="FK21860" s="55" t="s">
        <v>1249</v>
      </c>
      <c r="FL21860" s="55">
        <v>0.5</v>
      </c>
    </row>
    <row r="21861" ht="14.25" customHeight="1" outlineLevel="1" spans="162:168">
      <c r="FF21861" s="55">
        <v>21854</v>
      </c>
      <c r="FG21861" s="55" t="s">
        <v>42</v>
      </c>
      <c r="FH21861" s="55" t="s">
        <v>1738</v>
      </c>
      <c r="FI21861" s="55">
        <v>2</v>
      </c>
      <c r="FJ21861" s="55">
        <v>530000</v>
      </c>
      <c r="FK21861" s="55" t="s">
        <v>1249</v>
      </c>
      <c r="FL21861" s="55">
        <v>0.5</v>
      </c>
    </row>
    <row r="21862" ht="14.25" customHeight="1" outlineLevel="1" spans="162:168">
      <c r="FF21862" s="55">
        <v>21855</v>
      </c>
      <c r="FG21862" s="55" t="s">
        <v>42</v>
      </c>
      <c r="FH21862" s="55" t="s">
        <v>1738</v>
      </c>
      <c r="FI21862" s="55">
        <v>2</v>
      </c>
      <c r="FJ21862" s="55">
        <v>540000</v>
      </c>
      <c r="FK21862" s="55" t="s">
        <v>1249</v>
      </c>
      <c r="FL21862" s="55">
        <v>0.5</v>
      </c>
    </row>
    <row r="21863" ht="14.25" customHeight="1" outlineLevel="1" spans="162:168">
      <c r="FF21863" s="55">
        <v>21856</v>
      </c>
      <c r="FG21863" s="55" t="s">
        <v>42</v>
      </c>
      <c r="FH21863" s="55" t="s">
        <v>1738</v>
      </c>
      <c r="FI21863" s="55">
        <v>3</v>
      </c>
      <c r="FJ21863" s="55">
        <v>1000</v>
      </c>
      <c r="FK21863" s="55" t="s">
        <v>1249</v>
      </c>
      <c r="FL21863" s="55">
        <v>0.85</v>
      </c>
    </row>
    <row r="21864" ht="14.25" customHeight="1" outlineLevel="1" spans="162:168">
      <c r="FF21864" s="55">
        <v>21857</v>
      </c>
      <c r="FG21864" s="55" t="s">
        <v>42</v>
      </c>
      <c r="FH21864" s="55" t="s">
        <v>1738</v>
      </c>
      <c r="FI21864" s="55">
        <v>3</v>
      </c>
      <c r="FJ21864" s="55">
        <v>2500</v>
      </c>
      <c r="FK21864" s="55" t="s">
        <v>1249</v>
      </c>
      <c r="FL21864" s="55">
        <v>0.8</v>
      </c>
    </row>
    <row r="21865" ht="14.25" customHeight="1" outlineLevel="1" spans="162:168">
      <c r="FF21865" s="55">
        <v>21858</v>
      </c>
      <c r="FG21865" s="55" t="s">
        <v>42</v>
      </c>
      <c r="FH21865" s="55" t="s">
        <v>1738</v>
      </c>
      <c r="FI21865" s="55">
        <v>3</v>
      </c>
      <c r="FJ21865" s="55">
        <v>5000</v>
      </c>
      <c r="FK21865" s="55" t="s">
        <v>1249</v>
      </c>
      <c r="FL21865" s="55">
        <v>0.7</v>
      </c>
    </row>
    <row r="21866" ht="14.25" customHeight="1" outlineLevel="1" spans="162:168">
      <c r="FF21866" s="55">
        <v>21859</v>
      </c>
      <c r="FG21866" s="55" t="s">
        <v>42</v>
      </c>
      <c r="FH21866" s="55" t="s">
        <v>1738</v>
      </c>
      <c r="FI21866" s="55">
        <v>3</v>
      </c>
      <c r="FJ21866" s="55">
        <v>10000</v>
      </c>
      <c r="FK21866" s="55" t="s">
        <v>1249</v>
      </c>
      <c r="FL21866" s="55">
        <v>0.6</v>
      </c>
    </row>
    <row r="21867" ht="14.25" customHeight="1" outlineLevel="1" spans="162:168">
      <c r="FF21867" s="55">
        <v>21860</v>
      </c>
      <c r="FG21867" s="55" t="s">
        <v>42</v>
      </c>
      <c r="FH21867" s="55" t="s">
        <v>1738</v>
      </c>
      <c r="FI21867" s="55">
        <v>3</v>
      </c>
      <c r="FJ21867" s="55">
        <v>25000</v>
      </c>
      <c r="FK21867" s="55" t="s">
        <v>1249</v>
      </c>
      <c r="FL21867" s="55">
        <v>0.5</v>
      </c>
    </row>
    <row r="21868" ht="14.25" customHeight="1" outlineLevel="1" spans="162:168">
      <c r="FF21868" s="55">
        <v>21861</v>
      </c>
      <c r="FG21868" s="55" t="s">
        <v>42</v>
      </c>
      <c r="FH21868" s="55" t="s">
        <v>1738</v>
      </c>
      <c r="FI21868" s="55">
        <v>3</v>
      </c>
      <c r="FJ21868" s="55">
        <v>50000</v>
      </c>
      <c r="FK21868" s="55" t="s">
        <v>1249</v>
      </c>
      <c r="FL21868" s="55">
        <v>0.5</v>
      </c>
    </row>
    <row r="21869" ht="14.25" customHeight="1" outlineLevel="1" spans="162:168">
      <c r="FF21869" s="55">
        <v>21862</v>
      </c>
      <c r="FG21869" s="55" t="s">
        <v>42</v>
      </c>
      <c r="FH21869" s="55" t="s">
        <v>1738</v>
      </c>
      <c r="FI21869" s="55">
        <v>3</v>
      </c>
      <c r="FJ21869" s="55">
        <v>80000</v>
      </c>
      <c r="FK21869" s="55" t="s">
        <v>1249</v>
      </c>
      <c r="FL21869" s="55">
        <v>0.5</v>
      </c>
    </row>
    <row r="21870" ht="14.25" customHeight="1" outlineLevel="1" spans="162:168">
      <c r="FF21870" s="55">
        <v>21863</v>
      </c>
      <c r="FG21870" s="55" t="s">
        <v>42</v>
      </c>
      <c r="FH21870" s="55" t="s">
        <v>1738</v>
      </c>
      <c r="FI21870" s="55">
        <v>3</v>
      </c>
      <c r="FJ21870" s="55">
        <v>130000</v>
      </c>
      <c r="FK21870" s="55" t="s">
        <v>1249</v>
      </c>
      <c r="FL21870" s="55">
        <v>0.5</v>
      </c>
    </row>
    <row r="21871" ht="14.25" customHeight="1" outlineLevel="1" spans="162:168">
      <c r="FF21871" s="55">
        <v>21864</v>
      </c>
      <c r="FG21871" s="55" t="s">
        <v>42</v>
      </c>
      <c r="FH21871" s="55" t="s">
        <v>1738</v>
      </c>
      <c r="FI21871" s="55">
        <v>3</v>
      </c>
      <c r="FJ21871" s="55">
        <v>260000</v>
      </c>
      <c r="FK21871" s="55" t="s">
        <v>1249</v>
      </c>
      <c r="FL21871" s="55">
        <v>0.5</v>
      </c>
    </row>
    <row r="21872" ht="14.25" customHeight="1" outlineLevel="1" spans="162:168">
      <c r="FF21872" s="55">
        <v>21865</v>
      </c>
      <c r="FG21872" s="55" t="s">
        <v>42</v>
      </c>
      <c r="FH21872" s="55" t="s">
        <v>1738</v>
      </c>
      <c r="FI21872" s="55">
        <v>3</v>
      </c>
      <c r="FJ21872" s="55">
        <v>400000</v>
      </c>
      <c r="FK21872" s="55" t="s">
        <v>1249</v>
      </c>
      <c r="FL21872" s="55">
        <v>0.5</v>
      </c>
    </row>
    <row r="21873" ht="14.25" customHeight="1" outlineLevel="1" spans="162:168">
      <c r="FF21873" s="55">
        <v>21866</v>
      </c>
      <c r="FG21873" s="55" t="s">
        <v>42</v>
      </c>
      <c r="FH21873" s="55" t="s">
        <v>1738</v>
      </c>
      <c r="FI21873" s="55">
        <v>3</v>
      </c>
      <c r="FJ21873" s="55">
        <v>530000</v>
      </c>
      <c r="FK21873" s="55" t="s">
        <v>1249</v>
      </c>
      <c r="FL21873" s="55">
        <v>0.5</v>
      </c>
    </row>
    <row r="21874" ht="14.25" customHeight="1" outlineLevel="1" spans="162:168">
      <c r="FF21874" s="55">
        <v>21867</v>
      </c>
      <c r="FG21874" s="55" t="s">
        <v>42</v>
      </c>
      <c r="FH21874" s="55" t="s">
        <v>1738</v>
      </c>
      <c r="FI21874" s="55">
        <v>3</v>
      </c>
      <c r="FJ21874" s="55">
        <v>540000</v>
      </c>
      <c r="FK21874" s="55" t="s">
        <v>1249</v>
      </c>
      <c r="FL21874" s="55">
        <v>0.5</v>
      </c>
    </row>
    <row r="21875" ht="14.25" customHeight="1" outlineLevel="1" spans="162:168">
      <c r="FF21875" s="55">
        <v>21868</v>
      </c>
      <c r="FG21875" s="55" t="s">
        <v>42</v>
      </c>
      <c r="FH21875" s="55" t="s">
        <v>2016</v>
      </c>
      <c r="FI21875" s="55">
        <v>1</v>
      </c>
      <c r="FJ21875" s="55">
        <v>0</v>
      </c>
      <c r="FK21875" s="55" t="s">
        <v>1249</v>
      </c>
      <c r="FL21875" s="55">
        <v>0.35</v>
      </c>
    </row>
    <row r="21876" ht="14.25" customHeight="1" outlineLevel="1" spans="162:168">
      <c r="FF21876" s="55">
        <v>21869</v>
      </c>
      <c r="FG21876" s="55" t="s">
        <v>42</v>
      </c>
      <c r="FH21876" s="55" t="s">
        <v>2016</v>
      </c>
      <c r="FI21876" s="55">
        <v>10</v>
      </c>
      <c r="FJ21876" s="55">
        <v>0</v>
      </c>
      <c r="FK21876" s="55" t="s">
        <v>1249</v>
      </c>
      <c r="FL21876" s="55">
        <v>0.5</v>
      </c>
    </row>
    <row r="21877" ht="14.25" customHeight="1" outlineLevel="1" spans="162:168">
      <c r="FF21877" s="55">
        <v>21870</v>
      </c>
      <c r="FG21877" s="55" t="s">
        <v>42</v>
      </c>
      <c r="FH21877" s="55" t="s">
        <v>2016</v>
      </c>
      <c r="FI21877" s="55">
        <v>11</v>
      </c>
      <c r="FJ21877" s="55">
        <v>0</v>
      </c>
      <c r="FK21877" s="55" t="s">
        <v>1249</v>
      </c>
      <c r="FL21877" s="55">
        <v>0.5</v>
      </c>
    </row>
    <row r="21878" ht="14.25" customHeight="1" outlineLevel="1" spans="162:168">
      <c r="FF21878" s="55">
        <v>21871</v>
      </c>
      <c r="FG21878" s="55" t="s">
        <v>42</v>
      </c>
      <c r="FH21878" s="55" t="s">
        <v>2016</v>
      </c>
      <c r="FI21878" s="55">
        <v>12</v>
      </c>
      <c r="FJ21878" s="55">
        <v>5000</v>
      </c>
      <c r="FK21878" s="55" t="s">
        <v>1249</v>
      </c>
      <c r="FL21878" s="55">
        <v>2</v>
      </c>
    </row>
    <row r="21879" ht="14.25" customHeight="1" outlineLevel="1" spans="162:168">
      <c r="FF21879" s="55">
        <v>21872</v>
      </c>
      <c r="FG21879" s="55" t="s">
        <v>42</v>
      </c>
      <c r="FH21879" s="55" t="s">
        <v>2016</v>
      </c>
      <c r="FI21879" s="55">
        <v>2</v>
      </c>
      <c r="FJ21879" s="55">
        <v>0</v>
      </c>
      <c r="FK21879" s="55" t="s">
        <v>1249</v>
      </c>
      <c r="FL21879" s="55">
        <v>0.35</v>
      </c>
    </row>
    <row r="21880" ht="14.25" customHeight="1" outlineLevel="1" spans="162:168">
      <c r="FF21880" s="55">
        <v>21873</v>
      </c>
      <c r="FG21880" s="55" t="s">
        <v>42</v>
      </c>
      <c r="FH21880" s="55" t="s">
        <v>2016</v>
      </c>
      <c r="FI21880" s="55">
        <v>5</v>
      </c>
      <c r="FJ21880" s="55">
        <v>0</v>
      </c>
      <c r="FK21880" s="55" t="s">
        <v>1249</v>
      </c>
      <c r="FL21880" s="55">
        <v>0.5</v>
      </c>
    </row>
    <row r="21881" ht="14.25" customHeight="1" outlineLevel="1" spans="162:168">
      <c r="FF21881" s="55">
        <v>21874</v>
      </c>
      <c r="FG21881" s="55" t="s">
        <v>42</v>
      </c>
      <c r="FH21881" s="55" t="s">
        <v>2016</v>
      </c>
      <c r="FI21881" s="55">
        <v>6</v>
      </c>
      <c r="FJ21881" s="55">
        <v>0</v>
      </c>
      <c r="FK21881" s="55" t="s">
        <v>1249</v>
      </c>
      <c r="FL21881" s="55">
        <v>0.89</v>
      </c>
    </row>
    <row r="21882" ht="14.25" customHeight="1" outlineLevel="1" spans="162:168">
      <c r="FF21882" s="55">
        <v>21875</v>
      </c>
      <c r="FG21882" s="55" t="s">
        <v>42</v>
      </c>
      <c r="FH21882" s="55" t="s">
        <v>2016</v>
      </c>
      <c r="FI21882" s="55">
        <v>7</v>
      </c>
      <c r="FJ21882" s="55">
        <v>0</v>
      </c>
      <c r="FK21882" s="55" t="s">
        <v>1249</v>
      </c>
      <c r="FL21882" s="55">
        <v>0.5</v>
      </c>
    </row>
    <row r="21883" ht="14.25" customHeight="1" outlineLevel="1" spans="162:168">
      <c r="FF21883" s="55">
        <v>21876</v>
      </c>
      <c r="FG21883" s="55" t="s">
        <v>42</v>
      </c>
      <c r="FH21883" s="55" t="s">
        <v>2016</v>
      </c>
      <c r="FI21883" s="55">
        <v>8</v>
      </c>
      <c r="FJ21883" s="55">
        <v>0</v>
      </c>
      <c r="FK21883" s="55" t="s">
        <v>1249</v>
      </c>
      <c r="FL21883" s="55">
        <v>0.89</v>
      </c>
    </row>
    <row r="21884" ht="14.25" customHeight="1" outlineLevel="1" spans="162:168">
      <c r="FF21884" s="55">
        <v>21877</v>
      </c>
      <c r="FG21884" s="55" t="s">
        <v>42</v>
      </c>
      <c r="FH21884" s="55" t="s">
        <v>2016</v>
      </c>
      <c r="FI21884" s="55">
        <v>9</v>
      </c>
      <c r="FJ21884" s="55">
        <v>0</v>
      </c>
      <c r="FK21884" s="55" t="s">
        <v>1249</v>
      </c>
      <c r="FL21884" s="55">
        <v>0.89</v>
      </c>
    </row>
    <row r="21885" ht="14.25" customHeight="1" outlineLevel="1" spans="162:168">
      <c r="FF21885" s="55">
        <v>21878</v>
      </c>
      <c r="FG21885" s="55" t="s">
        <v>42</v>
      </c>
      <c r="FH21885" s="55" t="s">
        <v>2048</v>
      </c>
      <c r="FI21885" s="55">
        <v>1</v>
      </c>
      <c r="FJ21885" s="55">
        <v>0</v>
      </c>
      <c r="FK21885" s="55" t="s">
        <v>1249</v>
      </c>
      <c r="FL21885" s="55">
        <v>0.4</v>
      </c>
    </row>
    <row r="21886" ht="14.25" customHeight="1" outlineLevel="1" spans="162:168">
      <c r="FF21886" s="55">
        <v>21879</v>
      </c>
      <c r="FG21886" s="55" t="s">
        <v>42</v>
      </c>
      <c r="FH21886" s="55" t="s">
        <v>2048</v>
      </c>
      <c r="FI21886" s="55">
        <v>2</v>
      </c>
      <c r="FJ21886" s="55">
        <v>0</v>
      </c>
      <c r="FK21886" s="55" t="s">
        <v>1249</v>
      </c>
      <c r="FL21886" s="55">
        <v>0.4</v>
      </c>
    </row>
    <row r="21887" ht="14.25" customHeight="1" outlineLevel="1" spans="162:168">
      <c r="FF21887" s="55">
        <v>21880</v>
      </c>
      <c r="FG21887" s="55" t="s">
        <v>42</v>
      </c>
      <c r="FH21887" s="55" t="s">
        <v>2048</v>
      </c>
      <c r="FI21887" s="55">
        <v>3</v>
      </c>
      <c r="FJ21887" s="55">
        <v>0</v>
      </c>
      <c r="FK21887" s="55" t="s">
        <v>1249</v>
      </c>
      <c r="FL21887" s="55">
        <v>0.4</v>
      </c>
    </row>
    <row r="21888" ht="14.25" customHeight="1" outlineLevel="1" spans="162:168">
      <c r="FF21888" s="55">
        <v>21881</v>
      </c>
      <c r="FG21888" s="55" t="s">
        <v>42</v>
      </c>
      <c r="FH21888" s="55" t="s">
        <v>2048</v>
      </c>
      <c r="FI21888" s="55">
        <v>4</v>
      </c>
      <c r="FJ21888" s="55">
        <v>0</v>
      </c>
      <c r="FK21888" s="55" t="s">
        <v>1249</v>
      </c>
      <c r="FL21888" s="55">
        <v>0.4</v>
      </c>
    </row>
    <row r="21889" ht="14.25" customHeight="1" outlineLevel="1" spans="162:168">
      <c r="FF21889" s="55">
        <v>21882</v>
      </c>
      <c r="FG21889" s="55" t="s">
        <v>42</v>
      </c>
      <c r="FH21889" s="55" t="s">
        <v>2048</v>
      </c>
      <c r="FI21889" s="55">
        <v>5</v>
      </c>
      <c r="FJ21889" s="55">
        <v>0</v>
      </c>
      <c r="FK21889" s="55" t="s">
        <v>1249</v>
      </c>
      <c r="FL21889" s="55">
        <v>0.33</v>
      </c>
    </row>
    <row r="21890" ht="14.25" customHeight="1" outlineLevel="1" spans="162:168">
      <c r="FF21890" s="55">
        <v>21883</v>
      </c>
      <c r="FG21890" s="55" t="s">
        <v>42</v>
      </c>
      <c r="FH21890" s="55" t="s">
        <v>2048</v>
      </c>
      <c r="FI21890" s="55">
        <v>6</v>
      </c>
      <c r="FJ21890" s="55">
        <v>0</v>
      </c>
      <c r="FK21890" s="55" t="s">
        <v>1249</v>
      </c>
      <c r="FL21890" s="55">
        <v>0.33</v>
      </c>
    </row>
    <row r="21891" ht="14.25" customHeight="1" outlineLevel="1" spans="162:168">
      <c r="FF21891" s="55">
        <v>21884</v>
      </c>
      <c r="FG21891" s="55" t="s">
        <v>42</v>
      </c>
      <c r="FH21891" s="55" t="s">
        <v>2048</v>
      </c>
      <c r="FI21891" s="55">
        <v>7</v>
      </c>
      <c r="FJ21891" s="55">
        <v>0</v>
      </c>
      <c r="FK21891" s="55" t="s">
        <v>1249</v>
      </c>
      <c r="FL21891" s="55">
        <v>0.35</v>
      </c>
    </row>
    <row r="21892" ht="14.25" customHeight="1" outlineLevel="1" spans="162:168">
      <c r="FF21892" s="55">
        <v>21885</v>
      </c>
      <c r="FG21892" s="55" t="s">
        <v>42</v>
      </c>
      <c r="FH21892" s="55" t="s">
        <v>2048</v>
      </c>
      <c r="FI21892" s="55">
        <v>8</v>
      </c>
      <c r="FJ21892" s="55">
        <v>0</v>
      </c>
      <c r="FK21892" s="55" t="s">
        <v>1249</v>
      </c>
      <c r="FL21892" s="55">
        <v>0.35</v>
      </c>
    </row>
    <row r="21893" ht="14.25" customHeight="1" outlineLevel="1" spans="162:168">
      <c r="FF21893" s="55">
        <v>21886</v>
      </c>
      <c r="FG21893" s="55" t="s">
        <v>42</v>
      </c>
      <c r="FH21893" s="55" t="s">
        <v>1490</v>
      </c>
      <c r="FI21893" s="55">
        <v>1</v>
      </c>
      <c r="FJ21893" s="55">
        <v>0</v>
      </c>
      <c r="FK21893" s="55" t="s">
        <v>1249</v>
      </c>
      <c r="FL21893" s="55">
        <v>0.45</v>
      </c>
    </row>
    <row r="21894" ht="14.25" customHeight="1" outlineLevel="1" spans="162:168">
      <c r="FF21894" s="55">
        <v>21887</v>
      </c>
      <c r="FG21894" s="55" t="s">
        <v>42</v>
      </c>
      <c r="FH21894" s="55" t="s">
        <v>1490</v>
      </c>
      <c r="FI21894" s="55">
        <v>1</v>
      </c>
      <c r="FJ21894" s="55">
        <v>1000</v>
      </c>
      <c r="FK21894" s="55" t="s">
        <v>1249</v>
      </c>
      <c r="FL21894" s="55">
        <v>0.45</v>
      </c>
    </row>
    <row r="21895" ht="14.25" customHeight="1" outlineLevel="1" spans="162:168">
      <c r="FF21895" s="55">
        <v>21888</v>
      </c>
      <c r="FG21895" s="55" t="s">
        <v>42</v>
      </c>
      <c r="FH21895" s="55" t="s">
        <v>1490</v>
      </c>
      <c r="FI21895" s="55">
        <v>1</v>
      </c>
      <c r="FJ21895" s="55">
        <v>2500</v>
      </c>
      <c r="FK21895" s="55" t="s">
        <v>1249</v>
      </c>
      <c r="FL21895" s="55">
        <v>0.4</v>
      </c>
    </row>
    <row r="21896" ht="14.25" customHeight="1" outlineLevel="1" spans="162:168">
      <c r="FF21896" s="55">
        <v>21889</v>
      </c>
      <c r="FG21896" s="55" t="s">
        <v>42</v>
      </c>
      <c r="FH21896" s="55" t="s">
        <v>1490</v>
      </c>
      <c r="FI21896" s="55">
        <v>1</v>
      </c>
      <c r="FJ21896" s="55">
        <v>5000</v>
      </c>
      <c r="FK21896" s="55" t="s">
        <v>1249</v>
      </c>
      <c r="FL21896" s="55">
        <v>0.35</v>
      </c>
    </row>
    <row r="21897" ht="14.25" customHeight="1" outlineLevel="1" spans="162:168">
      <c r="FF21897" s="55">
        <v>21890</v>
      </c>
      <c r="FG21897" s="55" t="s">
        <v>42</v>
      </c>
      <c r="FH21897" s="55" t="s">
        <v>1490</v>
      </c>
      <c r="FI21897" s="55">
        <v>1</v>
      </c>
      <c r="FJ21897" s="55">
        <v>10000</v>
      </c>
      <c r="FK21897" s="55" t="s">
        <v>1249</v>
      </c>
      <c r="FL21897" s="55">
        <v>0.3</v>
      </c>
    </row>
    <row r="21898" ht="14.25" customHeight="1" outlineLevel="1" spans="162:168">
      <c r="FF21898" s="55">
        <v>21891</v>
      </c>
      <c r="FG21898" s="55" t="s">
        <v>42</v>
      </c>
      <c r="FH21898" s="55" t="s">
        <v>1490</v>
      </c>
      <c r="FI21898" s="55">
        <v>1</v>
      </c>
      <c r="FJ21898" s="55">
        <v>25000</v>
      </c>
      <c r="FK21898" s="55" t="s">
        <v>1249</v>
      </c>
      <c r="FL21898" s="55">
        <v>0.3</v>
      </c>
    </row>
    <row r="21899" ht="14.25" customHeight="1" outlineLevel="1" spans="162:168">
      <c r="FF21899" s="55">
        <v>21892</v>
      </c>
      <c r="FG21899" s="55" t="s">
        <v>42</v>
      </c>
      <c r="FH21899" s="55" t="s">
        <v>1490</v>
      </c>
      <c r="FI21899" s="55">
        <v>1</v>
      </c>
      <c r="FJ21899" s="55">
        <v>50000</v>
      </c>
      <c r="FK21899" s="55" t="s">
        <v>1249</v>
      </c>
      <c r="FL21899" s="55">
        <v>0.3</v>
      </c>
    </row>
    <row r="21900" ht="14.25" customHeight="1" outlineLevel="1" spans="162:168">
      <c r="FF21900" s="55">
        <v>21893</v>
      </c>
      <c r="FG21900" s="55" t="s">
        <v>42</v>
      </c>
      <c r="FH21900" s="55" t="s">
        <v>1490</v>
      </c>
      <c r="FI21900" s="55">
        <v>1</v>
      </c>
      <c r="FJ21900" s="55">
        <v>80000</v>
      </c>
      <c r="FK21900" s="55" t="s">
        <v>1249</v>
      </c>
      <c r="FL21900" s="55">
        <v>0.3</v>
      </c>
    </row>
    <row r="21901" ht="14.25" customHeight="1" outlineLevel="1" spans="162:168">
      <c r="FF21901" s="55">
        <v>21894</v>
      </c>
      <c r="FG21901" s="55" t="s">
        <v>42</v>
      </c>
      <c r="FH21901" s="55" t="s">
        <v>1490</v>
      </c>
      <c r="FI21901" s="55">
        <v>1</v>
      </c>
      <c r="FJ21901" s="55">
        <v>130000</v>
      </c>
      <c r="FK21901" s="55" t="s">
        <v>1249</v>
      </c>
      <c r="FL21901" s="55">
        <v>0.3</v>
      </c>
    </row>
    <row r="21902" ht="14.25" customHeight="1" outlineLevel="1" spans="162:168">
      <c r="FF21902" s="55">
        <v>21895</v>
      </c>
      <c r="FG21902" s="55" t="s">
        <v>42</v>
      </c>
      <c r="FH21902" s="55" t="s">
        <v>1490</v>
      </c>
      <c r="FI21902" s="55">
        <v>1</v>
      </c>
      <c r="FJ21902" s="55">
        <v>260000</v>
      </c>
      <c r="FK21902" s="55" t="s">
        <v>1249</v>
      </c>
      <c r="FL21902" s="55">
        <v>0.3</v>
      </c>
    </row>
    <row r="21903" ht="14.25" customHeight="1" outlineLevel="1" spans="162:168">
      <c r="FF21903" s="55">
        <v>21896</v>
      </c>
      <c r="FG21903" s="55" t="s">
        <v>42</v>
      </c>
      <c r="FH21903" s="55" t="s">
        <v>1490</v>
      </c>
      <c r="FI21903" s="55">
        <v>1</v>
      </c>
      <c r="FJ21903" s="55">
        <v>400000</v>
      </c>
      <c r="FK21903" s="55" t="s">
        <v>1249</v>
      </c>
      <c r="FL21903" s="55">
        <v>0.3</v>
      </c>
    </row>
    <row r="21904" ht="14.25" customHeight="1" outlineLevel="1" spans="162:168">
      <c r="FF21904" s="55">
        <v>21897</v>
      </c>
      <c r="FG21904" s="55" t="s">
        <v>42</v>
      </c>
      <c r="FH21904" s="55" t="s">
        <v>1490</v>
      </c>
      <c r="FI21904" s="55">
        <v>1</v>
      </c>
      <c r="FJ21904" s="55">
        <v>530000</v>
      </c>
      <c r="FK21904" s="55" t="s">
        <v>1249</v>
      </c>
      <c r="FL21904" s="55">
        <v>0.3</v>
      </c>
    </row>
    <row r="21905" ht="14.25" customHeight="1" outlineLevel="1" spans="162:168">
      <c r="FF21905" s="55">
        <v>21898</v>
      </c>
      <c r="FG21905" s="55" t="s">
        <v>42</v>
      </c>
      <c r="FH21905" s="55" t="s">
        <v>1490</v>
      </c>
      <c r="FI21905" s="55">
        <v>1</v>
      </c>
      <c r="FJ21905" s="55">
        <v>540000</v>
      </c>
      <c r="FK21905" s="55" t="s">
        <v>1249</v>
      </c>
      <c r="FL21905" s="55">
        <v>0.3</v>
      </c>
    </row>
    <row r="21906" ht="14.25" customHeight="1" outlineLevel="1" spans="162:168">
      <c r="FF21906" s="55">
        <v>21899</v>
      </c>
      <c r="FG21906" s="55" t="s">
        <v>42</v>
      </c>
      <c r="FH21906" s="55" t="s">
        <v>1490</v>
      </c>
      <c r="FI21906" s="55">
        <v>2</v>
      </c>
      <c r="FJ21906" s="55">
        <v>0</v>
      </c>
      <c r="FK21906" s="55" t="s">
        <v>1249</v>
      </c>
      <c r="FL21906" s="55">
        <v>0.45</v>
      </c>
    </row>
    <row r="21907" ht="14.25" customHeight="1" outlineLevel="1" spans="162:168">
      <c r="FF21907" s="55">
        <v>21900</v>
      </c>
      <c r="FG21907" s="55" t="s">
        <v>42</v>
      </c>
      <c r="FH21907" s="55" t="s">
        <v>1490</v>
      </c>
      <c r="FI21907" s="55">
        <v>2</v>
      </c>
      <c r="FJ21907" s="55">
        <v>1000</v>
      </c>
      <c r="FK21907" s="55" t="s">
        <v>1249</v>
      </c>
      <c r="FL21907" s="55">
        <v>0.45</v>
      </c>
    </row>
    <row r="21908" ht="14.25" customHeight="1" outlineLevel="1" spans="162:168">
      <c r="FF21908" s="55">
        <v>21901</v>
      </c>
      <c r="FG21908" s="55" t="s">
        <v>42</v>
      </c>
      <c r="FH21908" s="55" t="s">
        <v>1490</v>
      </c>
      <c r="FI21908" s="55">
        <v>2</v>
      </c>
      <c r="FJ21908" s="55">
        <v>2500</v>
      </c>
      <c r="FK21908" s="55" t="s">
        <v>1249</v>
      </c>
      <c r="FL21908" s="55">
        <v>0.4</v>
      </c>
    </row>
    <row r="21909" ht="14.25" customHeight="1" outlineLevel="1" spans="162:168">
      <c r="FF21909" s="55">
        <v>21902</v>
      </c>
      <c r="FG21909" s="55" t="s">
        <v>42</v>
      </c>
      <c r="FH21909" s="55" t="s">
        <v>1490</v>
      </c>
      <c r="FI21909" s="55">
        <v>2</v>
      </c>
      <c r="FJ21909" s="55">
        <v>5000</v>
      </c>
      <c r="FK21909" s="55" t="s">
        <v>1249</v>
      </c>
      <c r="FL21909" s="55">
        <v>0.35</v>
      </c>
    </row>
    <row r="21910" ht="14.25" customHeight="1" outlineLevel="1" spans="162:168">
      <c r="FF21910" s="55">
        <v>21903</v>
      </c>
      <c r="FG21910" s="55" t="s">
        <v>42</v>
      </c>
      <c r="FH21910" s="55" t="s">
        <v>1490</v>
      </c>
      <c r="FI21910" s="55">
        <v>2</v>
      </c>
      <c r="FJ21910" s="55">
        <v>10000</v>
      </c>
      <c r="FK21910" s="55" t="s">
        <v>1249</v>
      </c>
      <c r="FL21910" s="55">
        <v>0.3</v>
      </c>
    </row>
    <row r="21911" ht="14.25" customHeight="1" outlineLevel="1" spans="162:168">
      <c r="FF21911" s="55">
        <v>21904</v>
      </c>
      <c r="FG21911" s="55" t="s">
        <v>42</v>
      </c>
      <c r="FH21911" s="55" t="s">
        <v>1490</v>
      </c>
      <c r="FI21911" s="55">
        <v>2</v>
      </c>
      <c r="FJ21911" s="55">
        <v>25000</v>
      </c>
      <c r="FK21911" s="55" t="s">
        <v>1249</v>
      </c>
      <c r="FL21911" s="55">
        <v>0.3</v>
      </c>
    </row>
    <row r="21912" ht="14.25" customHeight="1" outlineLevel="1" spans="162:168">
      <c r="FF21912" s="55">
        <v>21905</v>
      </c>
      <c r="FG21912" s="55" t="s">
        <v>42</v>
      </c>
      <c r="FH21912" s="55" t="s">
        <v>1490</v>
      </c>
      <c r="FI21912" s="55">
        <v>2</v>
      </c>
      <c r="FJ21912" s="55">
        <v>50000</v>
      </c>
      <c r="FK21912" s="55" t="s">
        <v>1249</v>
      </c>
      <c r="FL21912" s="55">
        <v>0.3</v>
      </c>
    </row>
    <row r="21913" ht="14.25" customHeight="1" outlineLevel="1" spans="162:168">
      <c r="FF21913" s="55">
        <v>21906</v>
      </c>
      <c r="FG21913" s="55" t="s">
        <v>42</v>
      </c>
      <c r="FH21913" s="55" t="s">
        <v>1490</v>
      </c>
      <c r="FI21913" s="55">
        <v>2</v>
      </c>
      <c r="FJ21913" s="55">
        <v>80000</v>
      </c>
      <c r="FK21913" s="55" t="s">
        <v>1249</v>
      </c>
      <c r="FL21913" s="55">
        <v>0.3</v>
      </c>
    </row>
    <row r="21914" ht="14.25" customHeight="1" outlineLevel="1" spans="162:168">
      <c r="FF21914" s="55">
        <v>21907</v>
      </c>
      <c r="FG21914" s="55" t="s">
        <v>42</v>
      </c>
      <c r="FH21914" s="55" t="s">
        <v>1490</v>
      </c>
      <c r="FI21914" s="55">
        <v>2</v>
      </c>
      <c r="FJ21914" s="55">
        <v>130000</v>
      </c>
      <c r="FK21914" s="55" t="s">
        <v>1249</v>
      </c>
      <c r="FL21914" s="55">
        <v>0.3</v>
      </c>
    </row>
    <row r="21915" ht="14.25" customHeight="1" outlineLevel="1" spans="162:168">
      <c r="FF21915" s="55">
        <v>21908</v>
      </c>
      <c r="FG21915" s="55" t="s">
        <v>42</v>
      </c>
      <c r="FH21915" s="55" t="s">
        <v>1490</v>
      </c>
      <c r="FI21915" s="55">
        <v>2</v>
      </c>
      <c r="FJ21915" s="55">
        <v>260000</v>
      </c>
      <c r="FK21915" s="55" t="s">
        <v>1249</v>
      </c>
      <c r="FL21915" s="55">
        <v>0.3</v>
      </c>
    </row>
    <row r="21916" ht="14.25" customHeight="1" outlineLevel="1" spans="162:168">
      <c r="FF21916" s="55">
        <v>21909</v>
      </c>
      <c r="FG21916" s="55" t="s">
        <v>42</v>
      </c>
      <c r="FH21916" s="55" t="s">
        <v>1490</v>
      </c>
      <c r="FI21916" s="55">
        <v>2</v>
      </c>
      <c r="FJ21916" s="55">
        <v>400000</v>
      </c>
      <c r="FK21916" s="55" t="s">
        <v>1249</v>
      </c>
      <c r="FL21916" s="55">
        <v>0.3</v>
      </c>
    </row>
    <row r="21917" ht="14.25" customHeight="1" outlineLevel="1" spans="162:168">
      <c r="FF21917" s="55">
        <v>21910</v>
      </c>
      <c r="FG21917" s="55" t="s">
        <v>42</v>
      </c>
      <c r="FH21917" s="55" t="s">
        <v>1490</v>
      </c>
      <c r="FI21917" s="55">
        <v>2</v>
      </c>
      <c r="FJ21917" s="55">
        <v>530000</v>
      </c>
      <c r="FK21917" s="55" t="s">
        <v>1249</v>
      </c>
      <c r="FL21917" s="55">
        <v>0.3</v>
      </c>
    </row>
    <row r="21918" ht="14.25" customHeight="1" outlineLevel="1" spans="162:168">
      <c r="FF21918" s="55">
        <v>21911</v>
      </c>
      <c r="FG21918" s="55" t="s">
        <v>42</v>
      </c>
      <c r="FH21918" s="55" t="s">
        <v>1490</v>
      </c>
      <c r="FI21918" s="55">
        <v>2</v>
      </c>
      <c r="FJ21918" s="55">
        <v>540000</v>
      </c>
      <c r="FK21918" s="55" t="s">
        <v>1249</v>
      </c>
      <c r="FL21918" s="55">
        <v>0.3</v>
      </c>
    </row>
    <row r="21919" ht="14.25" customHeight="1" outlineLevel="1" spans="162:168">
      <c r="FF21919" s="55">
        <v>21912</v>
      </c>
      <c r="FG21919" s="55" t="s">
        <v>42</v>
      </c>
      <c r="FH21919" s="55" t="s">
        <v>1490</v>
      </c>
      <c r="FI21919" s="55">
        <v>3</v>
      </c>
      <c r="FJ21919" s="55">
        <v>0</v>
      </c>
      <c r="FK21919" s="55" t="s">
        <v>1249</v>
      </c>
      <c r="FL21919" s="55">
        <v>0.35</v>
      </c>
    </row>
    <row r="21920" ht="14.25" customHeight="1" outlineLevel="1" spans="162:168">
      <c r="FF21920" s="55">
        <v>21913</v>
      </c>
      <c r="FG21920" s="55" t="s">
        <v>42</v>
      </c>
      <c r="FH21920" s="55" t="s">
        <v>1490</v>
      </c>
      <c r="FI21920" s="55">
        <v>3</v>
      </c>
      <c r="FJ21920" s="55">
        <v>1000</v>
      </c>
      <c r="FK21920" s="55" t="s">
        <v>1249</v>
      </c>
      <c r="FL21920" s="55">
        <v>0.35</v>
      </c>
    </row>
    <row r="21921" ht="14.25" customHeight="1" outlineLevel="1" spans="162:168">
      <c r="FF21921" s="55">
        <v>21914</v>
      </c>
      <c r="FG21921" s="55" t="s">
        <v>42</v>
      </c>
      <c r="FH21921" s="55" t="s">
        <v>1490</v>
      </c>
      <c r="FI21921" s="55">
        <v>3</v>
      </c>
      <c r="FJ21921" s="55">
        <v>2500</v>
      </c>
      <c r="FK21921" s="55" t="s">
        <v>1249</v>
      </c>
      <c r="FL21921" s="55">
        <v>0.35</v>
      </c>
    </row>
    <row r="21922" ht="14.25" customHeight="1" outlineLevel="1" spans="162:168">
      <c r="FF21922" s="55">
        <v>21915</v>
      </c>
      <c r="FG21922" s="55" t="s">
        <v>42</v>
      </c>
      <c r="FH21922" s="55" t="s">
        <v>1490</v>
      </c>
      <c r="FI21922" s="55">
        <v>3</v>
      </c>
      <c r="FJ21922" s="55">
        <v>5000</v>
      </c>
      <c r="FK21922" s="55" t="s">
        <v>1249</v>
      </c>
      <c r="FL21922" s="55">
        <v>0.35</v>
      </c>
    </row>
    <row r="21923" ht="14.25" customHeight="1" outlineLevel="1" spans="162:168">
      <c r="FF21923" s="55">
        <v>21916</v>
      </c>
      <c r="FG21923" s="55" t="s">
        <v>42</v>
      </c>
      <c r="FH21923" s="55" t="s">
        <v>1490</v>
      </c>
      <c r="FI21923" s="55">
        <v>3</v>
      </c>
      <c r="FJ21923" s="55">
        <v>10000</v>
      </c>
      <c r="FK21923" s="55" t="s">
        <v>1249</v>
      </c>
      <c r="FL21923" s="55">
        <v>0.35</v>
      </c>
    </row>
    <row r="21924" ht="14.25" customHeight="1" outlineLevel="1" spans="162:168">
      <c r="FF21924" s="55">
        <v>21917</v>
      </c>
      <c r="FG21924" s="55" t="s">
        <v>42</v>
      </c>
      <c r="FH21924" s="55" t="s">
        <v>1490</v>
      </c>
      <c r="FI21924" s="55">
        <v>3</v>
      </c>
      <c r="FJ21924" s="55">
        <v>25000</v>
      </c>
      <c r="FK21924" s="55" t="s">
        <v>1249</v>
      </c>
      <c r="FL21924" s="55">
        <v>0.35</v>
      </c>
    </row>
    <row r="21925" ht="14.25" customHeight="1" outlineLevel="1" spans="162:168">
      <c r="FF21925" s="55">
        <v>21918</v>
      </c>
      <c r="FG21925" s="55" t="s">
        <v>42</v>
      </c>
      <c r="FH21925" s="55" t="s">
        <v>1490</v>
      </c>
      <c r="FI21925" s="55">
        <v>3</v>
      </c>
      <c r="FJ21925" s="55">
        <v>50000</v>
      </c>
      <c r="FK21925" s="55" t="s">
        <v>1249</v>
      </c>
      <c r="FL21925" s="55">
        <v>0.35</v>
      </c>
    </row>
    <row r="21926" ht="14.25" customHeight="1" outlineLevel="1" spans="162:168">
      <c r="FF21926" s="55">
        <v>21919</v>
      </c>
      <c r="FG21926" s="55" t="s">
        <v>42</v>
      </c>
      <c r="FH21926" s="55" t="s">
        <v>1490</v>
      </c>
      <c r="FI21926" s="55">
        <v>3</v>
      </c>
      <c r="FJ21926" s="55">
        <v>80000</v>
      </c>
      <c r="FK21926" s="55" t="s">
        <v>1249</v>
      </c>
      <c r="FL21926" s="55">
        <v>0.35</v>
      </c>
    </row>
    <row r="21927" ht="14.25" customHeight="1" outlineLevel="1" spans="162:168">
      <c r="FF21927" s="55">
        <v>21920</v>
      </c>
      <c r="FG21927" s="55" t="s">
        <v>42</v>
      </c>
      <c r="FH21927" s="55" t="s">
        <v>1490</v>
      </c>
      <c r="FI21927" s="55">
        <v>3</v>
      </c>
      <c r="FJ21927" s="55">
        <v>130000</v>
      </c>
      <c r="FK21927" s="55" t="s">
        <v>1249</v>
      </c>
      <c r="FL21927" s="55">
        <v>0.35</v>
      </c>
    </row>
    <row r="21928" ht="14.25" customHeight="1" outlineLevel="1" spans="162:168">
      <c r="FF21928" s="55">
        <v>21921</v>
      </c>
      <c r="FG21928" s="55" t="s">
        <v>42</v>
      </c>
      <c r="FH21928" s="55" t="s">
        <v>1490</v>
      </c>
      <c r="FI21928" s="55">
        <v>3</v>
      </c>
      <c r="FJ21928" s="55">
        <v>260000</v>
      </c>
      <c r="FK21928" s="55" t="s">
        <v>1249</v>
      </c>
      <c r="FL21928" s="55">
        <v>0.35</v>
      </c>
    </row>
    <row r="21929" ht="14.25" customHeight="1" outlineLevel="1" spans="162:168">
      <c r="FF21929" s="55">
        <v>21922</v>
      </c>
      <c r="FG21929" s="55" t="s">
        <v>42</v>
      </c>
      <c r="FH21929" s="55" t="s">
        <v>1490</v>
      </c>
      <c r="FI21929" s="55">
        <v>3</v>
      </c>
      <c r="FJ21929" s="55">
        <v>400000</v>
      </c>
      <c r="FK21929" s="55" t="s">
        <v>1249</v>
      </c>
      <c r="FL21929" s="55">
        <v>0.35</v>
      </c>
    </row>
    <row r="21930" ht="14.25" customHeight="1" outlineLevel="1" spans="162:168">
      <c r="FF21930" s="55">
        <v>21923</v>
      </c>
      <c r="FG21930" s="55" t="s">
        <v>42</v>
      </c>
      <c r="FH21930" s="55" t="s">
        <v>1490</v>
      </c>
      <c r="FI21930" s="55">
        <v>3</v>
      </c>
      <c r="FJ21930" s="55">
        <v>530000</v>
      </c>
      <c r="FK21930" s="55" t="s">
        <v>1249</v>
      </c>
      <c r="FL21930" s="55">
        <v>0.35</v>
      </c>
    </row>
    <row r="21931" ht="14.25" customHeight="1" outlineLevel="1" spans="162:168">
      <c r="FF21931" s="55">
        <v>21924</v>
      </c>
      <c r="FG21931" s="55" t="s">
        <v>42</v>
      </c>
      <c r="FH21931" s="55" t="s">
        <v>1490</v>
      </c>
      <c r="FI21931" s="55">
        <v>3</v>
      </c>
      <c r="FJ21931" s="55">
        <v>540000</v>
      </c>
      <c r="FK21931" s="55" t="s">
        <v>1249</v>
      </c>
      <c r="FL21931" s="55">
        <v>0.35</v>
      </c>
    </row>
    <row r="21932" ht="14.25" customHeight="1" outlineLevel="1" spans="162:168">
      <c r="FF21932" s="55">
        <v>21925</v>
      </c>
      <c r="FG21932" s="55" t="s">
        <v>42</v>
      </c>
      <c r="FH21932" s="55" t="s">
        <v>1490</v>
      </c>
      <c r="FI21932" s="55">
        <v>4</v>
      </c>
      <c r="FJ21932" s="55">
        <v>0</v>
      </c>
      <c r="FK21932" s="55" t="s">
        <v>1249</v>
      </c>
      <c r="FL21932" s="55">
        <v>0.35</v>
      </c>
    </row>
    <row r="21933" ht="14.25" customHeight="1" outlineLevel="1" spans="162:168">
      <c r="FF21933" s="55">
        <v>21926</v>
      </c>
      <c r="FG21933" s="55" t="s">
        <v>42</v>
      </c>
      <c r="FH21933" s="55" t="s">
        <v>1490</v>
      </c>
      <c r="FI21933" s="55">
        <v>4</v>
      </c>
      <c r="FJ21933" s="55">
        <v>1000</v>
      </c>
      <c r="FK21933" s="55" t="s">
        <v>1249</v>
      </c>
      <c r="FL21933" s="55">
        <v>0.35</v>
      </c>
    </row>
    <row r="21934" ht="14.25" customHeight="1" outlineLevel="1" spans="162:168">
      <c r="FF21934" s="55">
        <v>21927</v>
      </c>
      <c r="FG21934" s="55" t="s">
        <v>42</v>
      </c>
      <c r="FH21934" s="55" t="s">
        <v>1490</v>
      </c>
      <c r="FI21934" s="55">
        <v>4</v>
      </c>
      <c r="FJ21934" s="55">
        <v>2500</v>
      </c>
      <c r="FK21934" s="55" t="s">
        <v>1249</v>
      </c>
      <c r="FL21934" s="55">
        <v>0.35</v>
      </c>
    </row>
    <row r="21935" ht="14.25" customHeight="1" outlineLevel="1" spans="162:168">
      <c r="FF21935" s="55">
        <v>21928</v>
      </c>
      <c r="FG21935" s="55" t="s">
        <v>42</v>
      </c>
      <c r="FH21935" s="55" t="s">
        <v>1490</v>
      </c>
      <c r="FI21935" s="55">
        <v>4</v>
      </c>
      <c r="FJ21935" s="55">
        <v>5000</v>
      </c>
      <c r="FK21935" s="55" t="s">
        <v>1249</v>
      </c>
      <c r="FL21935" s="55">
        <v>0.35</v>
      </c>
    </row>
    <row r="21936" ht="14.25" customHeight="1" outlineLevel="1" spans="162:168">
      <c r="FF21936" s="55">
        <v>21929</v>
      </c>
      <c r="FG21936" s="55" t="s">
        <v>42</v>
      </c>
      <c r="FH21936" s="55" t="s">
        <v>1490</v>
      </c>
      <c r="FI21936" s="55">
        <v>4</v>
      </c>
      <c r="FJ21936" s="55">
        <v>10000</v>
      </c>
      <c r="FK21936" s="55" t="s">
        <v>1249</v>
      </c>
      <c r="FL21936" s="55">
        <v>0.35</v>
      </c>
    </row>
    <row r="21937" ht="14.25" customHeight="1" outlineLevel="1" spans="162:168">
      <c r="FF21937" s="55">
        <v>21930</v>
      </c>
      <c r="FG21937" s="55" t="s">
        <v>42</v>
      </c>
      <c r="FH21937" s="55" t="s">
        <v>1490</v>
      </c>
      <c r="FI21937" s="55">
        <v>4</v>
      </c>
      <c r="FJ21937" s="55">
        <v>25000</v>
      </c>
      <c r="FK21937" s="55" t="s">
        <v>1249</v>
      </c>
      <c r="FL21937" s="55">
        <v>0.35</v>
      </c>
    </row>
    <row r="21938" ht="14.25" customHeight="1" outlineLevel="1" spans="162:168">
      <c r="FF21938" s="55">
        <v>21931</v>
      </c>
      <c r="FG21938" s="55" t="s">
        <v>42</v>
      </c>
      <c r="FH21938" s="55" t="s">
        <v>1490</v>
      </c>
      <c r="FI21938" s="55">
        <v>4</v>
      </c>
      <c r="FJ21938" s="55">
        <v>50000</v>
      </c>
      <c r="FK21938" s="55" t="s">
        <v>1249</v>
      </c>
      <c r="FL21938" s="55">
        <v>0.35</v>
      </c>
    </row>
    <row r="21939" ht="14.25" customHeight="1" outlineLevel="1" spans="162:168">
      <c r="FF21939" s="55">
        <v>21932</v>
      </c>
      <c r="FG21939" s="55" t="s">
        <v>42</v>
      </c>
      <c r="FH21939" s="55" t="s">
        <v>1490</v>
      </c>
      <c r="FI21939" s="55">
        <v>4</v>
      </c>
      <c r="FJ21939" s="55">
        <v>80000</v>
      </c>
      <c r="FK21939" s="55" t="s">
        <v>1249</v>
      </c>
      <c r="FL21939" s="55">
        <v>0.35</v>
      </c>
    </row>
    <row r="21940" ht="14.25" customHeight="1" outlineLevel="1" spans="162:168">
      <c r="FF21940" s="55">
        <v>21933</v>
      </c>
      <c r="FG21940" s="55" t="s">
        <v>42</v>
      </c>
      <c r="FH21940" s="55" t="s">
        <v>1490</v>
      </c>
      <c r="FI21940" s="55">
        <v>4</v>
      </c>
      <c r="FJ21940" s="55">
        <v>130000</v>
      </c>
      <c r="FK21940" s="55" t="s">
        <v>1249</v>
      </c>
      <c r="FL21940" s="55">
        <v>0.35</v>
      </c>
    </row>
    <row r="21941" ht="14.25" customHeight="1" outlineLevel="1" spans="162:168">
      <c r="FF21941" s="55">
        <v>21934</v>
      </c>
      <c r="FG21941" s="55" t="s">
        <v>42</v>
      </c>
      <c r="FH21941" s="55" t="s">
        <v>1490</v>
      </c>
      <c r="FI21941" s="55">
        <v>4</v>
      </c>
      <c r="FJ21941" s="55">
        <v>260000</v>
      </c>
      <c r="FK21941" s="55" t="s">
        <v>1249</v>
      </c>
      <c r="FL21941" s="55">
        <v>0.35</v>
      </c>
    </row>
    <row r="21942" ht="14.25" customHeight="1" outlineLevel="1" spans="162:168">
      <c r="FF21942" s="55">
        <v>21935</v>
      </c>
      <c r="FG21942" s="55" t="s">
        <v>42</v>
      </c>
      <c r="FH21942" s="55" t="s">
        <v>1490</v>
      </c>
      <c r="FI21942" s="55">
        <v>4</v>
      </c>
      <c r="FJ21942" s="55">
        <v>400000</v>
      </c>
      <c r="FK21942" s="55" t="s">
        <v>1249</v>
      </c>
      <c r="FL21942" s="55">
        <v>0.35</v>
      </c>
    </row>
    <row r="21943" ht="14.25" customHeight="1" outlineLevel="1" spans="162:168">
      <c r="FF21943" s="55">
        <v>21936</v>
      </c>
      <c r="FG21943" s="55" t="s">
        <v>42</v>
      </c>
      <c r="FH21943" s="55" t="s">
        <v>1490</v>
      </c>
      <c r="FI21943" s="55">
        <v>4</v>
      </c>
      <c r="FJ21943" s="55">
        <v>530000</v>
      </c>
      <c r="FK21943" s="55" t="s">
        <v>1249</v>
      </c>
      <c r="FL21943" s="55">
        <v>0.35</v>
      </c>
    </row>
    <row r="21944" ht="14.25" customHeight="1" outlineLevel="1" spans="162:168">
      <c r="FF21944" s="55">
        <v>21937</v>
      </c>
      <c r="FG21944" s="55" t="s">
        <v>42</v>
      </c>
      <c r="FH21944" s="55" t="s">
        <v>1490</v>
      </c>
      <c r="FI21944" s="55">
        <v>4</v>
      </c>
      <c r="FJ21944" s="55">
        <v>540000</v>
      </c>
      <c r="FK21944" s="55" t="s">
        <v>1249</v>
      </c>
      <c r="FL21944" s="55">
        <v>0.35</v>
      </c>
    </row>
    <row r="21945" ht="14.25" customHeight="1" outlineLevel="1" spans="162:168">
      <c r="FF21945" s="55">
        <v>21938</v>
      </c>
      <c r="FG21945" s="55" t="s">
        <v>42</v>
      </c>
      <c r="FH21945" s="55" t="s">
        <v>1490</v>
      </c>
      <c r="FI21945" s="55">
        <v>5</v>
      </c>
      <c r="FJ21945" s="55">
        <v>0</v>
      </c>
      <c r="FK21945" s="55" t="s">
        <v>1249</v>
      </c>
      <c r="FL21945" s="55">
        <v>0.35</v>
      </c>
    </row>
    <row r="21946" ht="14.25" customHeight="1" outlineLevel="1" spans="162:168">
      <c r="FF21946" s="55">
        <v>21939</v>
      </c>
      <c r="FG21946" s="55" t="s">
        <v>42</v>
      </c>
      <c r="FH21946" s="55" t="s">
        <v>1490</v>
      </c>
      <c r="FI21946" s="55">
        <v>5</v>
      </c>
      <c r="FJ21946" s="55">
        <v>1000</v>
      </c>
      <c r="FK21946" s="55" t="s">
        <v>1249</v>
      </c>
      <c r="FL21946" s="55">
        <v>0.35</v>
      </c>
    </row>
    <row r="21947" ht="14.25" customHeight="1" outlineLevel="1" spans="162:168">
      <c r="FF21947" s="55">
        <v>21940</v>
      </c>
      <c r="FG21947" s="55" t="s">
        <v>42</v>
      </c>
      <c r="FH21947" s="55" t="s">
        <v>1490</v>
      </c>
      <c r="FI21947" s="55">
        <v>5</v>
      </c>
      <c r="FJ21947" s="55">
        <v>2500</v>
      </c>
      <c r="FK21947" s="55" t="s">
        <v>1249</v>
      </c>
      <c r="FL21947" s="55">
        <v>0.35</v>
      </c>
    </row>
    <row r="21948" ht="14.25" customHeight="1" outlineLevel="1" spans="162:168">
      <c r="FF21948" s="55">
        <v>21941</v>
      </c>
      <c r="FG21948" s="55" t="s">
        <v>42</v>
      </c>
      <c r="FH21948" s="55" t="s">
        <v>1490</v>
      </c>
      <c r="FI21948" s="55">
        <v>5</v>
      </c>
      <c r="FJ21948" s="55">
        <v>5000</v>
      </c>
      <c r="FK21948" s="55" t="s">
        <v>1249</v>
      </c>
      <c r="FL21948" s="55">
        <v>0.35</v>
      </c>
    </row>
    <row r="21949" ht="14.25" customHeight="1" outlineLevel="1" spans="162:168">
      <c r="FF21949" s="55">
        <v>21942</v>
      </c>
      <c r="FG21949" s="55" t="s">
        <v>42</v>
      </c>
      <c r="FH21949" s="55" t="s">
        <v>1490</v>
      </c>
      <c r="FI21949" s="55">
        <v>5</v>
      </c>
      <c r="FJ21949" s="55">
        <v>10000</v>
      </c>
      <c r="FK21949" s="55" t="s">
        <v>1249</v>
      </c>
      <c r="FL21949" s="55">
        <v>0.35</v>
      </c>
    </row>
    <row r="21950" ht="14.25" customHeight="1" outlineLevel="1" spans="162:168">
      <c r="FF21950" s="55">
        <v>21943</v>
      </c>
      <c r="FG21950" s="55" t="s">
        <v>42</v>
      </c>
      <c r="FH21950" s="55" t="s">
        <v>1490</v>
      </c>
      <c r="FI21950" s="55">
        <v>5</v>
      </c>
      <c r="FJ21950" s="55">
        <v>25000</v>
      </c>
      <c r="FK21950" s="55" t="s">
        <v>1249</v>
      </c>
      <c r="FL21950" s="55">
        <v>0.35</v>
      </c>
    </row>
    <row r="21951" ht="14.25" customHeight="1" outlineLevel="1" spans="162:168">
      <c r="FF21951" s="55">
        <v>21944</v>
      </c>
      <c r="FG21951" s="55" t="s">
        <v>42</v>
      </c>
      <c r="FH21951" s="55" t="s">
        <v>1490</v>
      </c>
      <c r="FI21951" s="55">
        <v>5</v>
      </c>
      <c r="FJ21951" s="55">
        <v>50000</v>
      </c>
      <c r="FK21951" s="55" t="s">
        <v>1249</v>
      </c>
      <c r="FL21951" s="55">
        <v>0.35</v>
      </c>
    </row>
    <row r="21952" ht="14.25" customHeight="1" outlineLevel="1" spans="162:168">
      <c r="FF21952" s="55">
        <v>21945</v>
      </c>
      <c r="FG21952" s="55" t="s">
        <v>42</v>
      </c>
      <c r="FH21952" s="55" t="s">
        <v>1490</v>
      </c>
      <c r="FI21952" s="55">
        <v>5</v>
      </c>
      <c r="FJ21952" s="55">
        <v>80000</v>
      </c>
      <c r="FK21952" s="55" t="s">
        <v>1249</v>
      </c>
      <c r="FL21952" s="55">
        <v>0.35</v>
      </c>
    </row>
    <row r="21953" ht="14.25" customHeight="1" outlineLevel="1" spans="162:168">
      <c r="FF21953" s="55">
        <v>21946</v>
      </c>
      <c r="FG21953" s="55" t="s">
        <v>42</v>
      </c>
      <c r="FH21953" s="55" t="s">
        <v>1490</v>
      </c>
      <c r="FI21953" s="55">
        <v>5</v>
      </c>
      <c r="FJ21953" s="55">
        <v>130000</v>
      </c>
      <c r="FK21953" s="55" t="s">
        <v>1249</v>
      </c>
      <c r="FL21953" s="55">
        <v>0.35</v>
      </c>
    </row>
    <row r="21954" ht="14.25" customHeight="1" outlineLevel="1" spans="162:168">
      <c r="FF21954" s="55">
        <v>21947</v>
      </c>
      <c r="FG21954" s="55" t="s">
        <v>42</v>
      </c>
      <c r="FH21954" s="55" t="s">
        <v>1490</v>
      </c>
      <c r="FI21954" s="55">
        <v>5</v>
      </c>
      <c r="FJ21954" s="55">
        <v>260000</v>
      </c>
      <c r="FK21954" s="55" t="s">
        <v>1249</v>
      </c>
      <c r="FL21954" s="55">
        <v>0.35</v>
      </c>
    </row>
    <row r="21955" ht="14.25" customHeight="1" outlineLevel="1" spans="162:168">
      <c r="FF21955" s="55">
        <v>21948</v>
      </c>
      <c r="FG21955" s="55" t="s">
        <v>42</v>
      </c>
      <c r="FH21955" s="55" t="s">
        <v>1490</v>
      </c>
      <c r="FI21955" s="55">
        <v>5</v>
      </c>
      <c r="FJ21955" s="55">
        <v>400000</v>
      </c>
      <c r="FK21955" s="55" t="s">
        <v>1249</v>
      </c>
      <c r="FL21955" s="55">
        <v>0.35</v>
      </c>
    </row>
    <row r="21956" ht="14.25" customHeight="1" outlineLevel="1" spans="162:168">
      <c r="FF21956" s="55">
        <v>21949</v>
      </c>
      <c r="FG21956" s="55" t="s">
        <v>42</v>
      </c>
      <c r="FH21956" s="55" t="s">
        <v>1490</v>
      </c>
      <c r="FI21956" s="55">
        <v>5</v>
      </c>
      <c r="FJ21956" s="55">
        <v>530000</v>
      </c>
      <c r="FK21956" s="55" t="s">
        <v>1249</v>
      </c>
      <c r="FL21956" s="55">
        <v>0.35</v>
      </c>
    </row>
    <row r="21957" ht="14.25" customHeight="1" outlineLevel="1" spans="162:168">
      <c r="FF21957" s="55">
        <v>21950</v>
      </c>
      <c r="FG21957" s="55" t="s">
        <v>42</v>
      </c>
      <c r="FH21957" s="55" t="s">
        <v>1490</v>
      </c>
      <c r="FI21957" s="55">
        <v>5</v>
      </c>
      <c r="FJ21957" s="55">
        <v>540000</v>
      </c>
      <c r="FK21957" s="55" t="s">
        <v>1249</v>
      </c>
      <c r="FL21957" s="55">
        <v>0.35</v>
      </c>
    </row>
    <row r="21958" ht="14.25" customHeight="1" outlineLevel="1" spans="162:168">
      <c r="FF21958" s="55">
        <v>21951</v>
      </c>
      <c r="FG21958" s="55" t="s">
        <v>42</v>
      </c>
      <c r="FH21958" s="55" t="s">
        <v>1263</v>
      </c>
      <c r="FI21958" s="55">
        <v>1</v>
      </c>
      <c r="FJ21958" s="55">
        <v>0</v>
      </c>
      <c r="FK21958" s="55" t="s">
        <v>1249</v>
      </c>
      <c r="FL21958" s="55">
        <v>1</v>
      </c>
    </row>
    <row r="21959" ht="14.25" customHeight="1" outlineLevel="1" spans="162:168">
      <c r="FF21959" s="55">
        <v>21952</v>
      </c>
      <c r="FG21959" s="55" t="s">
        <v>42</v>
      </c>
      <c r="FH21959" s="55" t="s">
        <v>1263</v>
      </c>
      <c r="FI21959" s="55">
        <v>10</v>
      </c>
      <c r="FJ21959" s="55">
        <v>0</v>
      </c>
      <c r="FK21959" s="55" t="s">
        <v>1249</v>
      </c>
      <c r="FL21959" s="55">
        <v>0.95</v>
      </c>
    </row>
    <row r="21960" ht="14.25" customHeight="1" outlineLevel="1" spans="162:168">
      <c r="FF21960" s="55">
        <v>21953</v>
      </c>
      <c r="FG21960" s="55" t="s">
        <v>42</v>
      </c>
      <c r="FH21960" s="55" t="s">
        <v>1263</v>
      </c>
      <c r="FI21960" s="55">
        <v>11</v>
      </c>
      <c r="FJ21960" s="55">
        <v>0</v>
      </c>
      <c r="FK21960" s="55" t="s">
        <v>1249</v>
      </c>
      <c r="FL21960" s="55">
        <v>0.95</v>
      </c>
    </row>
    <row r="21961" ht="14.25" customHeight="1" outlineLevel="1" spans="162:168">
      <c r="FF21961" s="55">
        <v>21954</v>
      </c>
      <c r="FG21961" s="55" t="s">
        <v>42</v>
      </c>
      <c r="FH21961" s="55" t="s">
        <v>1263</v>
      </c>
      <c r="FI21961" s="55">
        <v>12</v>
      </c>
      <c r="FJ21961" s="55">
        <v>0</v>
      </c>
      <c r="FK21961" s="55" t="s">
        <v>1249</v>
      </c>
      <c r="FL21961" s="55">
        <v>0.89</v>
      </c>
    </row>
    <row r="21962" ht="14.25" customHeight="1" outlineLevel="1" spans="162:168">
      <c r="FF21962" s="55">
        <v>21955</v>
      </c>
      <c r="FG21962" s="55" t="s">
        <v>42</v>
      </c>
      <c r="FH21962" s="55" t="s">
        <v>1263</v>
      </c>
      <c r="FI21962" s="55">
        <v>12</v>
      </c>
      <c r="FJ21962" s="55">
        <v>5000</v>
      </c>
      <c r="FK21962" s="55" t="s">
        <v>1249</v>
      </c>
      <c r="FL21962" s="55">
        <v>0.72</v>
      </c>
    </row>
    <row r="21963" ht="14.25" customHeight="1" outlineLevel="1" spans="162:168">
      <c r="FF21963" s="55">
        <v>21956</v>
      </c>
      <c r="FG21963" s="55" t="s">
        <v>42</v>
      </c>
      <c r="FH21963" s="55" t="s">
        <v>1263</v>
      </c>
      <c r="FI21963" s="55">
        <v>13</v>
      </c>
      <c r="FJ21963" s="55">
        <v>0</v>
      </c>
      <c r="FK21963" s="55" t="s">
        <v>1249</v>
      </c>
      <c r="FL21963" s="55">
        <v>0.89</v>
      </c>
    </row>
    <row r="21964" ht="14.25" customHeight="1" outlineLevel="1" spans="162:168">
      <c r="FF21964" s="55">
        <v>21957</v>
      </c>
      <c r="FG21964" s="55" t="s">
        <v>42</v>
      </c>
      <c r="FH21964" s="55" t="s">
        <v>1263</v>
      </c>
      <c r="FI21964" s="55">
        <v>14</v>
      </c>
      <c r="FJ21964" s="55">
        <v>0</v>
      </c>
      <c r="FK21964" s="55" t="s">
        <v>1249</v>
      </c>
      <c r="FL21964" s="55">
        <v>0.89</v>
      </c>
    </row>
    <row r="21965" ht="14.25" customHeight="1" outlineLevel="1" spans="162:168">
      <c r="FF21965" s="55">
        <v>21958</v>
      </c>
      <c r="FG21965" s="55" t="s">
        <v>42</v>
      </c>
      <c r="FH21965" s="55" t="s">
        <v>1263</v>
      </c>
      <c r="FI21965" s="55">
        <v>2</v>
      </c>
      <c r="FJ21965" s="55">
        <v>0</v>
      </c>
      <c r="FK21965" s="55" t="s">
        <v>1249</v>
      </c>
      <c r="FL21965" s="55">
        <v>1</v>
      </c>
    </row>
    <row r="21966" ht="14.25" customHeight="1" outlineLevel="1" spans="162:168">
      <c r="FF21966" s="55">
        <v>21959</v>
      </c>
      <c r="FG21966" s="55" t="s">
        <v>42</v>
      </c>
      <c r="FH21966" s="55" t="s">
        <v>1263</v>
      </c>
      <c r="FI21966" s="55">
        <v>2</v>
      </c>
      <c r="FJ21966" s="55">
        <v>1000</v>
      </c>
      <c r="FK21966" s="55" t="s">
        <v>1249</v>
      </c>
      <c r="FL21966" s="55">
        <v>0.95</v>
      </c>
    </row>
    <row r="21967" ht="14.25" customHeight="1" outlineLevel="1" spans="162:168">
      <c r="FF21967" s="55">
        <v>21960</v>
      </c>
      <c r="FG21967" s="55" t="s">
        <v>42</v>
      </c>
      <c r="FH21967" s="55" t="s">
        <v>1263</v>
      </c>
      <c r="FI21967" s="55">
        <v>2</v>
      </c>
      <c r="FJ21967" s="55">
        <v>2500</v>
      </c>
      <c r="FK21967" s="55" t="s">
        <v>1249</v>
      </c>
      <c r="FL21967" s="55">
        <v>0.9</v>
      </c>
    </row>
    <row r="21968" ht="14.25" customHeight="1" outlineLevel="1" spans="162:168">
      <c r="FF21968" s="55">
        <v>21961</v>
      </c>
      <c r="FG21968" s="55" t="s">
        <v>42</v>
      </c>
      <c r="FH21968" s="55" t="s">
        <v>1263</v>
      </c>
      <c r="FI21968" s="55">
        <v>2</v>
      </c>
      <c r="FJ21968" s="55">
        <v>5000</v>
      </c>
      <c r="FK21968" s="55" t="s">
        <v>1249</v>
      </c>
      <c r="FL21968" s="55">
        <v>0.8</v>
      </c>
    </row>
    <row r="21969" ht="14.25" customHeight="1" outlineLevel="1" spans="162:168">
      <c r="FF21969" s="55">
        <v>21962</v>
      </c>
      <c r="FG21969" s="55" t="s">
        <v>42</v>
      </c>
      <c r="FH21969" s="55" t="s">
        <v>1263</v>
      </c>
      <c r="FI21969" s="55">
        <v>2</v>
      </c>
      <c r="FJ21969" s="55">
        <v>10000</v>
      </c>
      <c r="FK21969" s="55" t="s">
        <v>1249</v>
      </c>
      <c r="FL21969" s="55">
        <v>0.7</v>
      </c>
    </row>
    <row r="21970" ht="14.25" customHeight="1" outlineLevel="1" spans="162:168">
      <c r="FF21970" s="55">
        <v>21963</v>
      </c>
      <c r="FG21970" s="55" t="s">
        <v>42</v>
      </c>
      <c r="FH21970" s="55" t="s">
        <v>1263</v>
      </c>
      <c r="FI21970" s="55">
        <v>2</v>
      </c>
      <c r="FJ21970" s="55">
        <v>25000</v>
      </c>
      <c r="FK21970" s="55" t="s">
        <v>1249</v>
      </c>
      <c r="FL21970" s="55">
        <v>0.6</v>
      </c>
    </row>
    <row r="21971" ht="14.25" customHeight="1" outlineLevel="1" spans="162:168">
      <c r="FF21971" s="55">
        <v>21964</v>
      </c>
      <c r="FG21971" s="55" t="s">
        <v>42</v>
      </c>
      <c r="FH21971" s="55" t="s">
        <v>1263</v>
      </c>
      <c r="FI21971" s="55">
        <v>2</v>
      </c>
      <c r="FJ21971" s="55">
        <v>50000</v>
      </c>
      <c r="FK21971" s="55" t="s">
        <v>1249</v>
      </c>
      <c r="FL21971" s="55">
        <v>0.55</v>
      </c>
    </row>
    <row r="21972" ht="14.25" customHeight="1" outlineLevel="1" spans="162:168">
      <c r="FF21972" s="55">
        <v>21965</v>
      </c>
      <c r="FG21972" s="55" t="s">
        <v>42</v>
      </c>
      <c r="FH21972" s="55" t="s">
        <v>1263</v>
      </c>
      <c r="FI21972" s="55">
        <v>2</v>
      </c>
      <c r="FJ21972" s="55">
        <v>80000</v>
      </c>
      <c r="FK21972" s="55" t="s">
        <v>1249</v>
      </c>
      <c r="FL21972" s="55">
        <v>0.5</v>
      </c>
    </row>
    <row r="21973" ht="14.25" customHeight="1" outlineLevel="1" spans="162:168">
      <c r="FF21973" s="55">
        <v>21966</v>
      </c>
      <c r="FG21973" s="55" t="s">
        <v>42</v>
      </c>
      <c r="FH21973" s="55" t="s">
        <v>1263</v>
      </c>
      <c r="FI21973" s="55">
        <v>2</v>
      </c>
      <c r="FJ21973" s="55">
        <v>130000</v>
      </c>
      <c r="FK21973" s="55" t="s">
        <v>1249</v>
      </c>
      <c r="FL21973" s="55">
        <v>0.5</v>
      </c>
    </row>
    <row r="21974" ht="14.25" customHeight="1" outlineLevel="1" spans="162:168">
      <c r="FF21974" s="55">
        <v>21967</v>
      </c>
      <c r="FG21974" s="55" t="s">
        <v>42</v>
      </c>
      <c r="FH21974" s="55" t="s">
        <v>1263</v>
      </c>
      <c r="FI21974" s="55">
        <v>2</v>
      </c>
      <c r="FJ21974" s="55">
        <v>260000</v>
      </c>
      <c r="FK21974" s="55" t="s">
        <v>1249</v>
      </c>
      <c r="FL21974" s="55">
        <v>0.5</v>
      </c>
    </row>
    <row r="21975" ht="14.25" customHeight="1" outlineLevel="1" spans="162:168">
      <c r="FF21975" s="55">
        <v>21968</v>
      </c>
      <c r="FG21975" s="55" t="s">
        <v>42</v>
      </c>
      <c r="FH21975" s="55" t="s">
        <v>1263</v>
      </c>
      <c r="FI21975" s="55">
        <v>2</v>
      </c>
      <c r="FJ21975" s="55">
        <v>400000</v>
      </c>
      <c r="FK21975" s="55" t="s">
        <v>1249</v>
      </c>
      <c r="FL21975" s="55">
        <v>0.5</v>
      </c>
    </row>
    <row r="21976" ht="14.25" customHeight="1" outlineLevel="1" spans="162:168">
      <c r="FF21976" s="55">
        <v>21969</v>
      </c>
      <c r="FG21976" s="55" t="s">
        <v>42</v>
      </c>
      <c r="FH21976" s="55" t="s">
        <v>1263</v>
      </c>
      <c r="FI21976" s="55">
        <v>2</v>
      </c>
      <c r="FJ21976" s="55">
        <v>530000</v>
      </c>
      <c r="FK21976" s="55" t="s">
        <v>1249</v>
      </c>
      <c r="FL21976" s="55">
        <v>0.5</v>
      </c>
    </row>
    <row r="21977" ht="14.25" customHeight="1" outlineLevel="1" spans="162:168">
      <c r="FF21977" s="55">
        <v>21970</v>
      </c>
      <c r="FG21977" s="55" t="s">
        <v>42</v>
      </c>
      <c r="FH21977" s="55" t="s">
        <v>1263</v>
      </c>
      <c r="FI21977" s="55">
        <v>2</v>
      </c>
      <c r="FJ21977" s="55">
        <v>540000</v>
      </c>
      <c r="FK21977" s="55" t="s">
        <v>1249</v>
      </c>
      <c r="FL21977" s="55">
        <v>0.5</v>
      </c>
    </row>
    <row r="21978" ht="14.25" customHeight="1" outlineLevel="1" spans="162:168">
      <c r="FF21978" s="55">
        <v>21971</v>
      </c>
      <c r="FG21978" s="55" t="s">
        <v>42</v>
      </c>
      <c r="FH21978" s="55" t="s">
        <v>1263</v>
      </c>
      <c r="FI21978" s="55">
        <v>3</v>
      </c>
      <c r="FJ21978" s="55">
        <v>0</v>
      </c>
      <c r="FK21978" s="55" t="s">
        <v>1249</v>
      </c>
      <c r="FL21978" s="55">
        <v>0.9</v>
      </c>
    </row>
    <row r="21979" ht="14.25" customHeight="1" outlineLevel="1" spans="162:168">
      <c r="FF21979" s="55">
        <v>21972</v>
      </c>
      <c r="FG21979" s="55" t="s">
        <v>42</v>
      </c>
      <c r="FH21979" s="55" t="s">
        <v>1263</v>
      </c>
      <c r="FI21979" s="55">
        <v>4</v>
      </c>
      <c r="FJ21979" s="55">
        <v>0</v>
      </c>
      <c r="FK21979" s="55" t="s">
        <v>1249</v>
      </c>
      <c r="FL21979" s="55">
        <v>0.9</v>
      </c>
    </row>
    <row r="21980" ht="14.25" customHeight="1" outlineLevel="1" spans="162:168">
      <c r="FF21980" s="55">
        <v>21973</v>
      </c>
      <c r="FG21980" s="55" t="s">
        <v>42</v>
      </c>
      <c r="FH21980" s="55" t="s">
        <v>1263</v>
      </c>
      <c r="FI21980" s="55">
        <v>5</v>
      </c>
      <c r="FJ21980" s="55">
        <v>0</v>
      </c>
      <c r="FK21980" s="55" t="s">
        <v>1249</v>
      </c>
      <c r="FL21980" s="55">
        <v>0.9</v>
      </c>
    </row>
    <row r="21981" ht="14.25" customHeight="1" outlineLevel="1" spans="162:168">
      <c r="FF21981" s="55">
        <v>21974</v>
      </c>
      <c r="FG21981" s="55" t="s">
        <v>42</v>
      </c>
      <c r="FH21981" s="55" t="s">
        <v>1263</v>
      </c>
      <c r="FI21981" s="55">
        <v>6</v>
      </c>
      <c r="FJ21981" s="55">
        <v>0</v>
      </c>
      <c r="FK21981" s="55" t="s">
        <v>1249</v>
      </c>
      <c r="FL21981" s="55">
        <v>0.9</v>
      </c>
    </row>
    <row r="21982" ht="14.25" customHeight="1" outlineLevel="1" spans="162:168">
      <c r="FF21982" s="55">
        <v>21975</v>
      </c>
      <c r="FG21982" s="55" t="s">
        <v>42</v>
      </c>
      <c r="FH21982" s="55" t="s">
        <v>1263</v>
      </c>
      <c r="FI21982" s="55">
        <v>6</v>
      </c>
      <c r="FJ21982" s="55">
        <v>1000</v>
      </c>
      <c r="FK21982" s="55" t="s">
        <v>1249</v>
      </c>
      <c r="FL21982" s="55">
        <v>0.8</v>
      </c>
    </row>
    <row r="21983" ht="14.25" customHeight="1" outlineLevel="1" spans="162:168">
      <c r="FF21983" s="55">
        <v>21976</v>
      </c>
      <c r="FG21983" s="55" t="s">
        <v>42</v>
      </c>
      <c r="FH21983" s="55" t="s">
        <v>1263</v>
      </c>
      <c r="FI21983" s="55">
        <v>6</v>
      </c>
      <c r="FJ21983" s="55">
        <v>2500</v>
      </c>
      <c r="FK21983" s="55" t="s">
        <v>1249</v>
      </c>
      <c r="FL21983" s="55">
        <v>0.75</v>
      </c>
    </row>
    <row r="21984" ht="14.25" customHeight="1" outlineLevel="1" spans="162:168">
      <c r="FF21984" s="55">
        <v>21977</v>
      </c>
      <c r="FG21984" s="55" t="s">
        <v>42</v>
      </c>
      <c r="FH21984" s="55" t="s">
        <v>1263</v>
      </c>
      <c r="FI21984" s="55">
        <v>6</v>
      </c>
      <c r="FJ21984" s="55">
        <v>5000</v>
      </c>
      <c r="FK21984" s="55" t="s">
        <v>1249</v>
      </c>
      <c r="FL21984" s="55">
        <v>0.65</v>
      </c>
    </row>
    <row r="21985" ht="14.25" customHeight="1" outlineLevel="1" spans="162:168">
      <c r="FF21985" s="55">
        <v>21978</v>
      </c>
      <c r="FG21985" s="55" t="s">
        <v>42</v>
      </c>
      <c r="FH21985" s="55" t="s">
        <v>1263</v>
      </c>
      <c r="FI21985" s="55">
        <v>6</v>
      </c>
      <c r="FJ21985" s="55">
        <v>10000</v>
      </c>
      <c r="FK21985" s="55" t="s">
        <v>1249</v>
      </c>
      <c r="FL21985" s="55">
        <v>0.55</v>
      </c>
    </row>
    <row r="21986" ht="14.25" customHeight="1" outlineLevel="1" spans="162:168">
      <c r="FF21986" s="55">
        <v>21979</v>
      </c>
      <c r="FG21986" s="55" t="s">
        <v>42</v>
      </c>
      <c r="FH21986" s="55" t="s">
        <v>1263</v>
      </c>
      <c r="FI21986" s="55">
        <v>6</v>
      </c>
      <c r="FJ21986" s="55">
        <v>25000</v>
      </c>
      <c r="FK21986" s="55" t="s">
        <v>1249</v>
      </c>
      <c r="FL21986" s="55">
        <v>0.5</v>
      </c>
    </row>
    <row r="21987" ht="14.25" customHeight="1" outlineLevel="1" spans="162:168">
      <c r="FF21987" s="55">
        <v>21980</v>
      </c>
      <c r="FG21987" s="55" t="s">
        <v>42</v>
      </c>
      <c r="FH21987" s="55" t="s">
        <v>1263</v>
      </c>
      <c r="FI21987" s="55">
        <v>6</v>
      </c>
      <c r="FJ21987" s="55">
        <v>50000</v>
      </c>
      <c r="FK21987" s="55" t="s">
        <v>1249</v>
      </c>
      <c r="FL21987" s="55">
        <v>0.5</v>
      </c>
    </row>
    <row r="21988" ht="14.25" customHeight="1" outlineLevel="1" spans="162:168">
      <c r="FF21988" s="55">
        <v>21981</v>
      </c>
      <c r="FG21988" s="55" t="s">
        <v>42</v>
      </c>
      <c r="FH21988" s="55" t="s">
        <v>1263</v>
      </c>
      <c r="FI21988" s="55">
        <v>6</v>
      </c>
      <c r="FJ21988" s="55">
        <v>80000</v>
      </c>
      <c r="FK21988" s="55" t="s">
        <v>1249</v>
      </c>
      <c r="FL21988" s="55">
        <v>0.5</v>
      </c>
    </row>
    <row r="21989" ht="14.25" customHeight="1" outlineLevel="1" spans="162:168">
      <c r="FF21989" s="55">
        <v>21982</v>
      </c>
      <c r="FG21989" s="55" t="s">
        <v>42</v>
      </c>
      <c r="FH21989" s="55" t="s">
        <v>1263</v>
      </c>
      <c r="FI21989" s="55">
        <v>6</v>
      </c>
      <c r="FJ21989" s="55">
        <v>130000</v>
      </c>
      <c r="FK21989" s="55" t="s">
        <v>1249</v>
      </c>
      <c r="FL21989" s="55">
        <v>0.5</v>
      </c>
    </row>
    <row r="21990" ht="14.25" customHeight="1" outlineLevel="1" spans="162:168">
      <c r="FF21990" s="55">
        <v>21983</v>
      </c>
      <c r="FG21990" s="55" t="s">
        <v>42</v>
      </c>
      <c r="FH21990" s="55" t="s">
        <v>1263</v>
      </c>
      <c r="FI21990" s="55">
        <v>6</v>
      </c>
      <c r="FJ21990" s="55">
        <v>260000</v>
      </c>
      <c r="FK21990" s="55" t="s">
        <v>1249</v>
      </c>
      <c r="FL21990" s="55">
        <v>0.5</v>
      </c>
    </row>
    <row r="21991" ht="14.25" customHeight="1" outlineLevel="1" spans="162:168">
      <c r="FF21991" s="55">
        <v>21984</v>
      </c>
      <c r="FG21991" s="55" t="s">
        <v>42</v>
      </c>
      <c r="FH21991" s="55" t="s">
        <v>1263</v>
      </c>
      <c r="FI21991" s="55">
        <v>6</v>
      </c>
      <c r="FJ21991" s="55">
        <v>400000</v>
      </c>
      <c r="FK21991" s="55" t="s">
        <v>1249</v>
      </c>
      <c r="FL21991" s="55">
        <v>0.5</v>
      </c>
    </row>
    <row r="21992" ht="14.25" customHeight="1" outlineLevel="1" spans="162:168">
      <c r="FF21992" s="55">
        <v>21985</v>
      </c>
      <c r="FG21992" s="55" t="s">
        <v>42</v>
      </c>
      <c r="FH21992" s="55" t="s">
        <v>1263</v>
      </c>
      <c r="FI21992" s="55">
        <v>6</v>
      </c>
      <c r="FJ21992" s="55">
        <v>530000</v>
      </c>
      <c r="FK21992" s="55" t="s">
        <v>1249</v>
      </c>
      <c r="FL21992" s="55">
        <v>0.5</v>
      </c>
    </row>
    <row r="21993" ht="14.25" customHeight="1" outlineLevel="1" spans="162:168">
      <c r="FF21993" s="55">
        <v>21986</v>
      </c>
      <c r="FG21993" s="55" t="s">
        <v>42</v>
      </c>
      <c r="FH21993" s="55" t="s">
        <v>1263</v>
      </c>
      <c r="FI21993" s="55">
        <v>6</v>
      </c>
      <c r="FJ21993" s="55">
        <v>540000</v>
      </c>
      <c r="FK21993" s="55" t="s">
        <v>1249</v>
      </c>
      <c r="FL21993" s="55">
        <v>0.5</v>
      </c>
    </row>
    <row r="21994" ht="14.25" customHeight="1" outlineLevel="1" spans="162:168">
      <c r="FF21994" s="55">
        <v>21987</v>
      </c>
      <c r="FG21994" s="55" t="s">
        <v>42</v>
      </c>
      <c r="FH21994" s="55" t="s">
        <v>1263</v>
      </c>
      <c r="FI21994" s="55">
        <v>9</v>
      </c>
      <c r="FJ21994" s="55">
        <v>0</v>
      </c>
      <c r="FK21994" s="55" t="s">
        <v>1249</v>
      </c>
      <c r="FL21994" s="55">
        <v>0.95</v>
      </c>
    </row>
    <row r="21995" ht="14.25" customHeight="1" outlineLevel="1" spans="162:168">
      <c r="FF21995" s="55">
        <v>21988</v>
      </c>
      <c r="FG21995" s="55" t="s">
        <v>42</v>
      </c>
      <c r="FH21995" s="55" t="s">
        <v>1995</v>
      </c>
      <c r="FI21995" s="55">
        <v>1</v>
      </c>
      <c r="FJ21995" s="55">
        <v>0</v>
      </c>
      <c r="FK21995" s="55" t="s">
        <v>1249</v>
      </c>
      <c r="FL21995" s="55">
        <v>0.39</v>
      </c>
    </row>
    <row r="21996" ht="14.25" customHeight="1" outlineLevel="1" spans="162:168">
      <c r="FF21996" s="55">
        <v>21989</v>
      </c>
      <c r="FG21996" s="55" t="s">
        <v>42</v>
      </c>
      <c r="FH21996" s="55" t="s">
        <v>1995</v>
      </c>
      <c r="FI21996" s="55">
        <v>2</v>
      </c>
      <c r="FJ21996" s="55">
        <v>0</v>
      </c>
      <c r="FK21996" s="55" t="s">
        <v>1249</v>
      </c>
      <c r="FL21996" s="55">
        <v>0.35</v>
      </c>
    </row>
    <row r="21997" ht="14.25" customHeight="1" outlineLevel="1" spans="162:168">
      <c r="FF21997" s="55">
        <v>21990</v>
      </c>
      <c r="FG21997" s="55" t="s">
        <v>42</v>
      </c>
      <c r="FH21997" s="55" t="s">
        <v>1995</v>
      </c>
      <c r="FI21997" s="55">
        <v>2</v>
      </c>
      <c r="FJ21997" s="55">
        <v>1000</v>
      </c>
      <c r="FK21997" s="55" t="s">
        <v>1249</v>
      </c>
      <c r="FL21997" s="55">
        <v>0.33</v>
      </c>
    </row>
    <row r="21998" ht="14.25" customHeight="1" outlineLevel="1" spans="162:168">
      <c r="FF21998" s="55">
        <v>21991</v>
      </c>
      <c r="FG21998" s="55" t="s">
        <v>42</v>
      </c>
      <c r="FH21998" s="55" t="s">
        <v>1995</v>
      </c>
      <c r="FI21998" s="55">
        <v>2</v>
      </c>
      <c r="FJ21998" s="55">
        <v>2500</v>
      </c>
      <c r="FK21998" s="55" t="s">
        <v>1249</v>
      </c>
      <c r="FL21998" s="55">
        <v>0.33</v>
      </c>
    </row>
    <row r="21999" ht="14.25" customHeight="1" outlineLevel="1" spans="162:168">
      <c r="FF21999" s="55">
        <v>21992</v>
      </c>
      <c r="FG21999" s="55" t="s">
        <v>42</v>
      </c>
      <c r="FH21999" s="55" t="s">
        <v>1995</v>
      </c>
      <c r="FI21999" s="55">
        <v>2</v>
      </c>
      <c r="FJ21999" s="55">
        <v>5000</v>
      </c>
      <c r="FK21999" s="55" t="s">
        <v>1249</v>
      </c>
      <c r="FL21999" s="55">
        <v>0.33</v>
      </c>
    </row>
    <row r="22000" ht="14.25" customHeight="1" outlineLevel="1" spans="162:168">
      <c r="FF22000" s="55">
        <v>21993</v>
      </c>
      <c r="FG22000" s="55" t="s">
        <v>42</v>
      </c>
      <c r="FH22000" s="55" t="s">
        <v>1995</v>
      </c>
      <c r="FI22000" s="55">
        <v>2</v>
      </c>
      <c r="FJ22000" s="55">
        <v>10000</v>
      </c>
      <c r="FK22000" s="55" t="s">
        <v>1249</v>
      </c>
      <c r="FL22000" s="55">
        <v>0.3</v>
      </c>
    </row>
    <row r="22001" ht="14.25" customHeight="1" outlineLevel="1" spans="162:168">
      <c r="FF22001" s="55">
        <v>21994</v>
      </c>
      <c r="FG22001" s="55" t="s">
        <v>42</v>
      </c>
      <c r="FH22001" s="55" t="s">
        <v>1995</v>
      </c>
      <c r="FI22001" s="55">
        <v>2</v>
      </c>
      <c r="FJ22001" s="55">
        <v>25000</v>
      </c>
      <c r="FK22001" s="55" t="s">
        <v>1249</v>
      </c>
      <c r="FL22001" s="55">
        <v>0.3</v>
      </c>
    </row>
    <row r="22002" ht="14.25" customHeight="1" outlineLevel="1" spans="162:168">
      <c r="FF22002" s="55">
        <v>21995</v>
      </c>
      <c r="FG22002" s="55" t="s">
        <v>42</v>
      </c>
      <c r="FH22002" s="55" t="s">
        <v>1995</v>
      </c>
      <c r="FI22002" s="55">
        <v>2</v>
      </c>
      <c r="FJ22002" s="55">
        <v>50000</v>
      </c>
      <c r="FK22002" s="55" t="s">
        <v>1249</v>
      </c>
      <c r="FL22002" s="55">
        <v>0.3</v>
      </c>
    </row>
    <row r="22003" ht="14.25" customHeight="1" outlineLevel="1" spans="162:168">
      <c r="FF22003" s="55">
        <v>21996</v>
      </c>
      <c r="FG22003" s="55" t="s">
        <v>42</v>
      </c>
      <c r="FH22003" s="55" t="s">
        <v>1995</v>
      </c>
      <c r="FI22003" s="55">
        <v>2</v>
      </c>
      <c r="FJ22003" s="55">
        <v>80000</v>
      </c>
      <c r="FK22003" s="55" t="s">
        <v>1249</v>
      </c>
      <c r="FL22003" s="55">
        <v>0.3</v>
      </c>
    </row>
    <row r="22004" ht="14.25" customHeight="1" outlineLevel="1" spans="162:168">
      <c r="FF22004" s="55">
        <v>21997</v>
      </c>
      <c r="FG22004" s="55" t="s">
        <v>42</v>
      </c>
      <c r="FH22004" s="55" t="s">
        <v>1995</v>
      </c>
      <c r="FI22004" s="55">
        <v>2</v>
      </c>
      <c r="FJ22004" s="55">
        <v>130000</v>
      </c>
      <c r="FK22004" s="55" t="s">
        <v>1249</v>
      </c>
      <c r="FL22004" s="55">
        <v>0.3</v>
      </c>
    </row>
    <row r="22005" ht="14.25" customHeight="1" outlineLevel="1" spans="162:168">
      <c r="FF22005" s="55">
        <v>21998</v>
      </c>
      <c r="FG22005" s="55" t="s">
        <v>42</v>
      </c>
      <c r="FH22005" s="55" t="s">
        <v>1995</v>
      </c>
      <c r="FI22005" s="55">
        <v>2</v>
      </c>
      <c r="FJ22005" s="55">
        <v>260000</v>
      </c>
      <c r="FK22005" s="55" t="s">
        <v>1249</v>
      </c>
      <c r="FL22005" s="55">
        <v>0.3</v>
      </c>
    </row>
    <row r="22006" ht="14.25" customHeight="1" outlineLevel="1" spans="162:168">
      <c r="FF22006" s="55">
        <v>21999</v>
      </c>
      <c r="FG22006" s="55" t="s">
        <v>42</v>
      </c>
      <c r="FH22006" s="55" t="s">
        <v>1995</v>
      </c>
      <c r="FI22006" s="55">
        <v>2</v>
      </c>
      <c r="FJ22006" s="55">
        <v>400000</v>
      </c>
      <c r="FK22006" s="55" t="s">
        <v>1249</v>
      </c>
      <c r="FL22006" s="55">
        <v>0.3</v>
      </c>
    </row>
    <row r="22007" ht="14.25" customHeight="1" outlineLevel="1" spans="162:168">
      <c r="FF22007" s="55">
        <v>22000</v>
      </c>
      <c r="FG22007" s="55" t="s">
        <v>42</v>
      </c>
      <c r="FH22007" s="55" t="s">
        <v>1995</v>
      </c>
      <c r="FI22007" s="55">
        <v>2</v>
      </c>
      <c r="FJ22007" s="55">
        <v>530000</v>
      </c>
      <c r="FK22007" s="55" t="s">
        <v>1249</v>
      </c>
      <c r="FL22007" s="55">
        <v>0.3</v>
      </c>
    </row>
    <row r="22008" ht="14.25" customHeight="1" outlineLevel="1" spans="162:168">
      <c r="FF22008" s="55">
        <v>22001</v>
      </c>
      <c r="FG22008" s="55" t="s">
        <v>42</v>
      </c>
      <c r="FH22008" s="55" t="s">
        <v>1995</v>
      </c>
      <c r="FI22008" s="55">
        <v>2</v>
      </c>
      <c r="FJ22008" s="55">
        <v>540000</v>
      </c>
      <c r="FK22008" s="55" t="s">
        <v>1249</v>
      </c>
      <c r="FL22008" s="55">
        <v>0.3</v>
      </c>
    </row>
    <row r="22009" ht="14.25" customHeight="1" outlineLevel="1" spans="162:168">
      <c r="FF22009" s="55">
        <v>22002</v>
      </c>
      <c r="FG22009" s="55" t="s">
        <v>42</v>
      </c>
      <c r="FH22009" s="55" t="s">
        <v>1995</v>
      </c>
      <c r="FI22009" s="55">
        <v>3</v>
      </c>
      <c r="FJ22009" s="55">
        <v>0</v>
      </c>
      <c r="FK22009" s="55" t="s">
        <v>1249</v>
      </c>
      <c r="FL22009" s="55">
        <v>0.43</v>
      </c>
    </row>
    <row r="22010" ht="14.25" customHeight="1" outlineLevel="1" spans="162:168">
      <c r="FF22010" s="55">
        <v>22003</v>
      </c>
      <c r="FG22010" s="55" t="s">
        <v>42</v>
      </c>
      <c r="FH22010" s="55" t="s">
        <v>1995</v>
      </c>
      <c r="FI22010" s="55">
        <v>3</v>
      </c>
      <c r="FJ22010" s="55">
        <v>540000</v>
      </c>
      <c r="FK22010" s="55" t="s">
        <v>1249</v>
      </c>
      <c r="FL22010" s="55">
        <v>0.36</v>
      </c>
    </row>
    <row r="22011" ht="14.25" customHeight="1" outlineLevel="1" spans="162:168">
      <c r="FF22011" s="55">
        <v>22004</v>
      </c>
      <c r="FG22011" s="55" t="s">
        <v>42</v>
      </c>
      <c r="FH22011" s="55" t="s">
        <v>1995</v>
      </c>
      <c r="FI22011" s="55">
        <v>3</v>
      </c>
      <c r="FJ22011" s="55">
        <v>1000</v>
      </c>
      <c r="FK22011" s="55" t="s">
        <v>1249</v>
      </c>
      <c r="FL22011" s="55">
        <v>0.38</v>
      </c>
    </row>
    <row r="22012" ht="14.25" customHeight="1" outlineLevel="1" spans="162:168">
      <c r="FF22012" s="55">
        <v>22005</v>
      </c>
      <c r="FG22012" s="55" t="s">
        <v>42</v>
      </c>
      <c r="FH22012" s="55" t="s">
        <v>1995</v>
      </c>
      <c r="FI22012" s="55">
        <v>3</v>
      </c>
      <c r="FJ22012" s="55">
        <v>2500</v>
      </c>
      <c r="FK22012" s="55" t="s">
        <v>1249</v>
      </c>
      <c r="FL22012" s="55">
        <v>0.36</v>
      </c>
    </row>
    <row r="22013" ht="14.25" customHeight="1" outlineLevel="1" spans="162:168">
      <c r="FF22013" s="55">
        <v>22006</v>
      </c>
      <c r="FG22013" s="55" t="s">
        <v>42</v>
      </c>
      <c r="FH22013" s="55" t="s">
        <v>1995</v>
      </c>
      <c r="FI22013" s="55">
        <v>3</v>
      </c>
      <c r="FJ22013" s="55">
        <v>5000</v>
      </c>
      <c r="FK22013" s="55" t="s">
        <v>1249</v>
      </c>
      <c r="FL22013" s="55">
        <v>0.36</v>
      </c>
    </row>
    <row r="22014" ht="14.25" customHeight="1" outlineLevel="1" spans="162:168">
      <c r="FF22014" s="55">
        <v>22007</v>
      </c>
      <c r="FG22014" s="55" t="s">
        <v>42</v>
      </c>
      <c r="FH22014" s="55" t="s">
        <v>1995</v>
      </c>
      <c r="FI22014" s="55">
        <v>3</v>
      </c>
      <c r="FJ22014" s="55">
        <v>10000</v>
      </c>
      <c r="FK22014" s="55" t="s">
        <v>1249</v>
      </c>
      <c r="FL22014" s="55">
        <v>0.36</v>
      </c>
    </row>
    <row r="22015" ht="14.25" customHeight="1" outlineLevel="1" spans="162:168">
      <c r="FF22015" s="55">
        <v>22008</v>
      </c>
      <c r="FG22015" s="55" t="s">
        <v>42</v>
      </c>
      <c r="FH22015" s="55" t="s">
        <v>1995</v>
      </c>
      <c r="FI22015" s="55">
        <v>3</v>
      </c>
      <c r="FJ22015" s="55">
        <v>25000</v>
      </c>
      <c r="FK22015" s="55" t="s">
        <v>1249</v>
      </c>
      <c r="FL22015" s="55">
        <v>0.36</v>
      </c>
    </row>
    <row r="22016" ht="14.25" customHeight="1" outlineLevel="1" spans="162:168">
      <c r="FF22016" s="55">
        <v>22009</v>
      </c>
      <c r="FG22016" s="55" t="s">
        <v>42</v>
      </c>
      <c r="FH22016" s="55" t="s">
        <v>1995</v>
      </c>
      <c r="FI22016" s="55">
        <v>3</v>
      </c>
      <c r="FJ22016" s="55">
        <v>50000</v>
      </c>
      <c r="FK22016" s="55" t="s">
        <v>1249</v>
      </c>
      <c r="FL22016" s="55">
        <v>0.36</v>
      </c>
    </row>
    <row r="22017" ht="14.25" customHeight="1" outlineLevel="1" spans="162:168">
      <c r="FF22017" s="55">
        <v>22010</v>
      </c>
      <c r="FG22017" s="55" t="s">
        <v>42</v>
      </c>
      <c r="FH22017" s="55" t="s">
        <v>1995</v>
      </c>
      <c r="FI22017" s="55">
        <v>3</v>
      </c>
      <c r="FJ22017" s="55">
        <v>80000</v>
      </c>
      <c r="FK22017" s="55" t="s">
        <v>1249</v>
      </c>
      <c r="FL22017" s="55">
        <v>0.36</v>
      </c>
    </row>
    <row r="22018" ht="14.25" customHeight="1" outlineLevel="1" spans="162:168">
      <c r="FF22018" s="55">
        <v>22011</v>
      </c>
      <c r="FG22018" s="55" t="s">
        <v>42</v>
      </c>
      <c r="FH22018" s="55" t="s">
        <v>1995</v>
      </c>
      <c r="FI22018" s="55">
        <v>3</v>
      </c>
      <c r="FJ22018" s="55">
        <v>130000</v>
      </c>
      <c r="FK22018" s="55" t="s">
        <v>1249</v>
      </c>
      <c r="FL22018" s="55">
        <v>0.36</v>
      </c>
    </row>
    <row r="22019" ht="14.25" customHeight="1" outlineLevel="1" spans="162:168">
      <c r="FF22019" s="55">
        <v>22012</v>
      </c>
      <c r="FG22019" s="55" t="s">
        <v>42</v>
      </c>
      <c r="FH22019" s="55" t="s">
        <v>1995</v>
      </c>
      <c r="FI22019" s="55">
        <v>3</v>
      </c>
      <c r="FJ22019" s="55">
        <v>260000</v>
      </c>
      <c r="FK22019" s="55" t="s">
        <v>1249</v>
      </c>
      <c r="FL22019" s="55">
        <v>0.36</v>
      </c>
    </row>
    <row r="22020" ht="14.25" customHeight="1" outlineLevel="1" spans="162:168">
      <c r="FF22020" s="55">
        <v>22013</v>
      </c>
      <c r="FG22020" s="55" t="s">
        <v>42</v>
      </c>
      <c r="FH22020" s="55" t="s">
        <v>1995</v>
      </c>
      <c r="FI22020" s="55">
        <v>3</v>
      </c>
      <c r="FJ22020" s="55">
        <v>400000</v>
      </c>
      <c r="FK22020" s="55" t="s">
        <v>1249</v>
      </c>
      <c r="FL22020" s="55">
        <v>0.36</v>
      </c>
    </row>
    <row r="22021" ht="14.25" customHeight="1" outlineLevel="1" spans="162:168">
      <c r="FF22021" s="55">
        <v>22014</v>
      </c>
      <c r="FG22021" s="55" t="s">
        <v>42</v>
      </c>
      <c r="FH22021" s="55" t="s">
        <v>1995</v>
      </c>
      <c r="FI22021" s="55">
        <v>3</v>
      </c>
      <c r="FJ22021" s="55">
        <v>530000</v>
      </c>
      <c r="FK22021" s="55" t="s">
        <v>1249</v>
      </c>
      <c r="FL22021" s="55">
        <v>0.36</v>
      </c>
    </row>
    <row r="22022" ht="14.25" customHeight="1" outlineLevel="1" spans="162:168">
      <c r="FF22022" s="55">
        <v>22015</v>
      </c>
      <c r="FG22022" s="55" t="s">
        <v>42</v>
      </c>
      <c r="FH22022" s="55" t="s">
        <v>1995</v>
      </c>
      <c r="FI22022" s="55">
        <v>4</v>
      </c>
      <c r="FJ22022" s="55">
        <v>0</v>
      </c>
      <c r="FK22022" s="55" t="s">
        <v>1249</v>
      </c>
      <c r="FL22022" s="55">
        <v>0.41</v>
      </c>
    </row>
    <row r="22023" ht="14.25" customHeight="1" outlineLevel="1" spans="162:168">
      <c r="FF22023" s="55">
        <v>22016</v>
      </c>
      <c r="FG22023" s="55" t="s">
        <v>42</v>
      </c>
      <c r="FH22023" s="55" t="s">
        <v>1995</v>
      </c>
      <c r="FI22023" s="55">
        <v>4</v>
      </c>
      <c r="FJ22023" s="55">
        <v>1000</v>
      </c>
      <c r="FK22023" s="55" t="s">
        <v>1249</v>
      </c>
      <c r="FL22023" s="55">
        <v>0.4</v>
      </c>
    </row>
    <row r="22024" ht="14.25" customHeight="1" outlineLevel="1" spans="162:168">
      <c r="FF22024" s="55">
        <v>22017</v>
      </c>
      <c r="FG22024" s="55" t="s">
        <v>42</v>
      </c>
      <c r="FH22024" s="55" t="s">
        <v>1995</v>
      </c>
      <c r="FI22024" s="55">
        <v>4</v>
      </c>
      <c r="FJ22024" s="55">
        <v>2500</v>
      </c>
      <c r="FK22024" s="55" t="s">
        <v>1249</v>
      </c>
      <c r="FL22024" s="55">
        <v>0.4</v>
      </c>
    </row>
    <row r="22025" ht="14.25" customHeight="1" outlineLevel="1" spans="162:168">
      <c r="FF22025" s="55">
        <v>22018</v>
      </c>
      <c r="FG22025" s="55" t="s">
        <v>42</v>
      </c>
      <c r="FH22025" s="55" t="s">
        <v>1995</v>
      </c>
      <c r="FI22025" s="55">
        <v>4</v>
      </c>
      <c r="FJ22025" s="55">
        <v>5000</v>
      </c>
      <c r="FK22025" s="55" t="s">
        <v>1249</v>
      </c>
      <c r="FL22025" s="55">
        <v>0.39</v>
      </c>
    </row>
    <row r="22026" ht="14.25" customHeight="1" outlineLevel="1" spans="162:168">
      <c r="FF22026" s="55">
        <v>22019</v>
      </c>
      <c r="FG22026" s="55" t="s">
        <v>42</v>
      </c>
      <c r="FH22026" s="55" t="s">
        <v>1995</v>
      </c>
      <c r="FI22026" s="55">
        <v>4</v>
      </c>
      <c r="FJ22026" s="55">
        <v>10000</v>
      </c>
      <c r="FK22026" s="55" t="s">
        <v>1249</v>
      </c>
      <c r="FL22026" s="55">
        <v>0.38</v>
      </c>
    </row>
    <row r="22027" ht="14.25" customHeight="1" outlineLevel="1" spans="162:168">
      <c r="FF22027" s="55">
        <v>22020</v>
      </c>
      <c r="FG22027" s="55" t="s">
        <v>42</v>
      </c>
      <c r="FH22027" s="55" t="s">
        <v>1995</v>
      </c>
      <c r="FI22027" s="55">
        <v>4</v>
      </c>
      <c r="FJ22027" s="55">
        <v>25000</v>
      </c>
      <c r="FK22027" s="55" t="s">
        <v>1249</v>
      </c>
      <c r="FL22027" s="55">
        <v>0.38</v>
      </c>
    </row>
    <row r="22028" ht="14.25" customHeight="1" outlineLevel="1" spans="162:168">
      <c r="FF22028" s="55">
        <v>22021</v>
      </c>
      <c r="FG22028" s="55" t="s">
        <v>42</v>
      </c>
      <c r="FH22028" s="55" t="s">
        <v>1995</v>
      </c>
      <c r="FI22028" s="55">
        <v>4</v>
      </c>
      <c r="FJ22028" s="55">
        <v>50000</v>
      </c>
      <c r="FK22028" s="55" t="s">
        <v>1249</v>
      </c>
      <c r="FL22028" s="55">
        <v>0.38</v>
      </c>
    </row>
    <row r="22029" ht="14.25" customHeight="1" outlineLevel="1" spans="162:168">
      <c r="FF22029" s="55">
        <v>22022</v>
      </c>
      <c r="FG22029" s="55" t="s">
        <v>42</v>
      </c>
      <c r="FH22029" s="55" t="s">
        <v>1995</v>
      </c>
      <c r="FI22029" s="55">
        <v>4</v>
      </c>
      <c r="FJ22029" s="55">
        <v>80000</v>
      </c>
      <c r="FK22029" s="55" t="s">
        <v>1249</v>
      </c>
      <c r="FL22029" s="55">
        <v>0.38</v>
      </c>
    </row>
    <row r="22030" ht="14.25" customHeight="1" outlineLevel="1" spans="162:168">
      <c r="FF22030" s="55">
        <v>22023</v>
      </c>
      <c r="FG22030" s="55" t="s">
        <v>42</v>
      </c>
      <c r="FH22030" s="55" t="s">
        <v>1995</v>
      </c>
      <c r="FI22030" s="55">
        <v>4</v>
      </c>
      <c r="FJ22030" s="55">
        <v>130000</v>
      </c>
      <c r="FK22030" s="55" t="s">
        <v>1249</v>
      </c>
      <c r="FL22030" s="55">
        <v>0.38</v>
      </c>
    </row>
    <row r="22031" ht="14.25" customHeight="1" outlineLevel="1" spans="162:168">
      <c r="FF22031" s="55">
        <v>22024</v>
      </c>
      <c r="FG22031" s="55" t="s">
        <v>42</v>
      </c>
      <c r="FH22031" s="55" t="s">
        <v>1995</v>
      </c>
      <c r="FI22031" s="55">
        <v>4</v>
      </c>
      <c r="FJ22031" s="55">
        <v>260000</v>
      </c>
      <c r="FK22031" s="55" t="s">
        <v>1249</v>
      </c>
      <c r="FL22031" s="55">
        <v>0.38</v>
      </c>
    </row>
    <row r="22032" ht="14.25" customHeight="1" outlineLevel="1" spans="162:168">
      <c r="FF22032" s="55">
        <v>22025</v>
      </c>
      <c r="FG22032" s="55" t="s">
        <v>42</v>
      </c>
      <c r="FH22032" s="55" t="s">
        <v>1995</v>
      </c>
      <c r="FI22032" s="55">
        <v>4</v>
      </c>
      <c r="FJ22032" s="55">
        <v>400000</v>
      </c>
      <c r="FK22032" s="55" t="s">
        <v>1249</v>
      </c>
      <c r="FL22032" s="55">
        <v>0.38</v>
      </c>
    </row>
    <row r="22033" ht="14.25" customHeight="1" outlineLevel="1" spans="162:168">
      <c r="FF22033" s="55">
        <v>22026</v>
      </c>
      <c r="FG22033" s="55" t="s">
        <v>42</v>
      </c>
      <c r="FH22033" s="55" t="s">
        <v>1995</v>
      </c>
      <c r="FI22033" s="55">
        <v>4</v>
      </c>
      <c r="FJ22033" s="55">
        <v>530000</v>
      </c>
      <c r="FK22033" s="55" t="s">
        <v>1249</v>
      </c>
      <c r="FL22033" s="55">
        <v>0.38</v>
      </c>
    </row>
    <row r="22034" ht="14.25" customHeight="1" outlineLevel="1" spans="162:168">
      <c r="FF22034" s="55">
        <v>22027</v>
      </c>
      <c r="FG22034" s="55" t="s">
        <v>42</v>
      </c>
      <c r="FH22034" s="55" t="s">
        <v>1995</v>
      </c>
      <c r="FI22034" s="55">
        <v>4</v>
      </c>
      <c r="FJ22034" s="55">
        <v>540000</v>
      </c>
      <c r="FK22034" s="55" t="s">
        <v>1249</v>
      </c>
      <c r="FL22034" s="55">
        <v>0.38</v>
      </c>
    </row>
    <row r="22035" ht="14.25" customHeight="1" outlineLevel="1" spans="162:168">
      <c r="FF22035" s="55">
        <v>22028</v>
      </c>
      <c r="FG22035" s="55" t="s">
        <v>42</v>
      </c>
      <c r="FH22035" s="55" t="s">
        <v>1995</v>
      </c>
      <c r="FI22035" s="55">
        <v>5</v>
      </c>
      <c r="FJ22035" s="55">
        <v>0</v>
      </c>
      <c r="FK22035" s="55" t="s">
        <v>1249</v>
      </c>
      <c r="FL22035" s="55">
        <v>0.38</v>
      </c>
    </row>
    <row r="22036" ht="14.25" customHeight="1" outlineLevel="1" spans="162:168">
      <c r="FF22036" s="55">
        <v>22029</v>
      </c>
      <c r="FG22036" s="55" t="s">
        <v>42</v>
      </c>
      <c r="FH22036" s="55" t="s">
        <v>1995</v>
      </c>
      <c r="FI22036" s="55">
        <v>5</v>
      </c>
      <c r="FJ22036" s="55">
        <v>1000</v>
      </c>
      <c r="FK22036" s="55" t="s">
        <v>1249</v>
      </c>
      <c r="FL22036" s="55">
        <v>0.38</v>
      </c>
    </row>
    <row r="22037" ht="14.25" customHeight="1" outlineLevel="1" spans="162:168">
      <c r="FF22037" s="55">
        <v>22030</v>
      </c>
      <c r="FG22037" s="55" t="s">
        <v>42</v>
      </c>
      <c r="FH22037" s="55" t="s">
        <v>1995</v>
      </c>
      <c r="FI22037" s="55">
        <v>5</v>
      </c>
      <c r="FJ22037" s="55">
        <v>2500</v>
      </c>
      <c r="FK22037" s="55" t="s">
        <v>1249</v>
      </c>
      <c r="FL22037" s="55">
        <v>0.36</v>
      </c>
    </row>
    <row r="22038" ht="14.25" customHeight="1" outlineLevel="1" spans="162:168">
      <c r="FF22038" s="55">
        <v>22031</v>
      </c>
      <c r="FG22038" s="55" t="s">
        <v>42</v>
      </c>
      <c r="FH22038" s="55" t="s">
        <v>1995</v>
      </c>
      <c r="FI22038" s="55">
        <v>5</v>
      </c>
      <c r="FJ22038" s="55">
        <v>5000</v>
      </c>
      <c r="FK22038" s="55" t="s">
        <v>1249</v>
      </c>
      <c r="FL22038" s="55">
        <v>0.36</v>
      </c>
    </row>
    <row r="22039" ht="14.25" customHeight="1" outlineLevel="1" spans="162:168">
      <c r="FF22039" s="55">
        <v>22032</v>
      </c>
      <c r="FG22039" s="55" t="s">
        <v>42</v>
      </c>
      <c r="FH22039" s="55" t="s">
        <v>1995</v>
      </c>
      <c r="FI22039" s="55">
        <v>5</v>
      </c>
      <c r="FJ22039" s="55">
        <v>10000</v>
      </c>
      <c r="FK22039" s="55" t="s">
        <v>1249</v>
      </c>
      <c r="FL22039" s="55">
        <v>0.36</v>
      </c>
    </row>
    <row r="22040" ht="14.25" customHeight="1" outlineLevel="1" spans="162:168">
      <c r="FF22040" s="55">
        <v>22033</v>
      </c>
      <c r="FG22040" s="55" t="s">
        <v>42</v>
      </c>
      <c r="FH22040" s="55" t="s">
        <v>1995</v>
      </c>
      <c r="FI22040" s="55">
        <v>5</v>
      </c>
      <c r="FJ22040" s="55">
        <v>25000</v>
      </c>
      <c r="FK22040" s="55" t="s">
        <v>1249</v>
      </c>
      <c r="FL22040" s="55">
        <v>0.34</v>
      </c>
    </row>
    <row r="22041" ht="14.25" customHeight="1" outlineLevel="1" spans="162:168">
      <c r="FF22041" s="55">
        <v>22034</v>
      </c>
      <c r="FG22041" s="55" t="s">
        <v>42</v>
      </c>
      <c r="FH22041" s="55" t="s">
        <v>1995</v>
      </c>
      <c r="FI22041" s="55">
        <v>5</v>
      </c>
      <c r="FJ22041" s="55">
        <v>50000</v>
      </c>
      <c r="FK22041" s="55" t="s">
        <v>1249</v>
      </c>
      <c r="FL22041" s="55">
        <v>0.34</v>
      </c>
    </row>
    <row r="22042" ht="14.25" customHeight="1" outlineLevel="1" spans="162:168">
      <c r="FF22042" s="55">
        <v>22035</v>
      </c>
      <c r="FG22042" s="55" t="s">
        <v>42</v>
      </c>
      <c r="FH22042" s="55" t="s">
        <v>1995</v>
      </c>
      <c r="FI22042" s="55">
        <v>5</v>
      </c>
      <c r="FJ22042" s="55">
        <v>80000</v>
      </c>
      <c r="FK22042" s="55" t="s">
        <v>1249</v>
      </c>
      <c r="FL22042" s="55">
        <v>0.34</v>
      </c>
    </row>
    <row r="22043" ht="14.25" customHeight="1" outlineLevel="1" spans="162:168">
      <c r="FF22043" s="55">
        <v>22036</v>
      </c>
      <c r="FG22043" s="55" t="s">
        <v>42</v>
      </c>
      <c r="FH22043" s="55" t="s">
        <v>1995</v>
      </c>
      <c r="FI22043" s="55">
        <v>5</v>
      </c>
      <c r="FJ22043" s="55">
        <v>130000</v>
      </c>
      <c r="FK22043" s="55" t="s">
        <v>1249</v>
      </c>
      <c r="FL22043" s="55">
        <v>0.34</v>
      </c>
    </row>
    <row r="22044" ht="14.25" customHeight="1" outlineLevel="1" spans="162:168">
      <c r="FF22044" s="55">
        <v>22037</v>
      </c>
      <c r="FG22044" s="55" t="s">
        <v>42</v>
      </c>
      <c r="FH22044" s="55" t="s">
        <v>1995</v>
      </c>
      <c r="FI22044" s="55">
        <v>5</v>
      </c>
      <c r="FJ22044" s="55">
        <v>260000</v>
      </c>
      <c r="FK22044" s="55" t="s">
        <v>1249</v>
      </c>
      <c r="FL22044" s="55">
        <v>0.34</v>
      </c>
    </row>
    <row r="22045" ht="14.25" customHeight="1" outlineLevel="1" spans="162:168">
      <c r="FF22045" s="55">
        <v>22038</v>
      </c>
      <c r="FG22045" s="55" t="s">
        <v>42</v>
      </c>
      <c r="FH22045" s="55" t="s">
        <v>1995</v>
      </c>
      <c r="FI22045" s="55">
        <v>5</v>
      </c>
      <c r="FJ22045" s="55">
        <v>400000</v>
      </c>
      <c r="FK22045" s="55" t="s">
        <v>1249</v>
      </c>
      <c r="FL22045" s="55">
        <v>0.34</v>
      </c>
    </row>
    <row r="22046" ht="14.25" customHeight="1" outlineLevel="1" spans="162:168">
      <c r="FF22046" s="55">
        <v>22039</v>
      </c>
      <c r="FG22046" s="55" t="s">
        <v>42</v>
      </c>
      <c r="FH22046" s="55" t="s">
        <v>1995</v>
      </c>
      <c r="FI22046" s="55">
        <v>5</v>
      </c>
      <c r="FJ22046" s="55">
        <v>530000</v>
      </c>
      <c r="FK22046" s="55" t="s">
        <v>1249</v>
      </c>
      <c r="FL22046" s="55">
        <v>0.34</v>
      </c>
    </row>
    <row r="22047" ht="14.25" customHeight="1" outlineLevel="1" spans="162:168">
      <c r="FF22047" s="55">
        <v>22040</v>
      </c>
      <c r="FG22047" s="55" t="s">
        <v>42</v>
      </c>
      <c r="FH22047" s="55" t="s">
        <v>1995</v>
      </c>
      <c r="FI22047" s="55">
        <v>5</v>
      </c>
      <c r="FJ22047" s="55">
        <v>540000</v>
      </c>
      <c r="FK22047" s="55" t="s">
        <v>1249</v>
      </c>
      <c r="FL22047" s="55">
        <v>0.34</v>
      </c>
    </row>
    <row r="22048" ht="14.25" customHeight="1" outlineLevel="1" spans="162:168">
      <c r="FF22048" s="55">
        <v>22041</v>
      </c>
      <c r="FG22048" s="55" t="s">
        <v>42</v>
      </c>
      <c r="FH22048" s="55" t="s">
        <v>1995</v>
      </c>
      <c r="FI22048" s="55">
        <v>6</v>
      </c>
      <c r="FJ22048" s="55">
        <v>0</v>
      </c>
      <c r="FK22048" s="55" t="s">
        <v>1249</v>
      </c>
      <c r="FL22048" s="55">
        <v>0.35</v>
      </c>
    </row>
    <row r="22049" ht="14.25" customHeight="1" outlineLevel="1" spans="162:168">
      <c r="FF22049" s="55">
        <v>22042</v>
      </c>
      <c r="FG22049" s="55" t="s">
        <v>1313</v>
      </c>
      <c r="FH22049" s="55" t="s">
        <v>1343</v>
      </c>
      <c r="FI22049" s="55">
        <v>1</v>
      </c>
      <c r="FJ22049" s="55">
        <v>0</v>
      </c>
      <c r="FK22049" s="55" t="s">
        <v>1249</v>
      </c>
      <c r="FL22049" s="55">
        <v>0.33</v>
      </c>
    </row>
    <row r="22050" ht="14.25" customHeight="1" outlineLevel="1" spans="162:168">
      <c r="FF22050" s="55">
        <v>22043</v>
      </c>
      <c r="FG22050" s="55" t="s">
        <v>1313</v>
      </c>
      <c r="FH22050" s="55" t="s">
        <v>1343</v>
      </c>
      <c r="FI22050" s="55">
        <v>2</v>
      </c>
      <c r="FJ22050" s="55">
        <v>0</v>
      </c>
      <c r="FK22050" s="55" t="s">
        <v>1249</v>
      </c>
      <c r="FL22050" s="55">
        <v>0.33</v>
      </c>
    </row>
    <row r="22051" ht="14.25" customHeight="1" outlineLevel="1" spans="162:168">
      <c r="FF22051" s="55">
        <v>22044</v>
      </c>
      <c r="FG22051" s="55" t="s">
        <v>1313</v>
      </c>
      <c r="FH22051" s="55" t="s">
        <v>1343</v>
      </c>
      <c r="FI22051" s="55">
        <v>3</v>
      </c>
      <c r="FJ22051" s="55">
        <v>0</v>
      </c>
      <c r="FK22051" s="55" t="s">
        <v>1249</v>
      </c>
      <c r="FL22051" s="55">
        <v>0.33</v>
      </c>
    </row>
    <row r="22052" ht="14.25" customHeight="1" outlineLevel="1" spans="162:168">
      <c r="FF22052" s="55">
        <v>22045</v>
      </c>
      <c r="FG22052" s="55" t="s">
        <v>1313</v>
      </c>
      <c r="FH22052" s="55" t="s">
        <v>1260</v>
      </c>
      <c r="FI22052" s="55">
        <v>1</v>
      </c>
      <c r="FJ22052" s="55">
        <v>1000</v>
      </c>
      <c r="FK22052" s="55" t="s">
        <v>1249</v>
      </c>
      <c r="FL22052" s="55">
        <v>5</v>
      </c>
    </row>
    <row r="22053" ht="14.25" customHeight="1" outlineLevel="1" spans="162:168">
      <c r="FF22053" s="55">
        <v>22046</v>
      </c>
      <c r="FG22053" s="55" t="s">
        <v>1313</v>
      </c>
      <c r="FH22053" s="55" t="s">
        <v>1260</v>
      </c>
      <c r="FI22053" s="55">
        <v>1</v>
      </c>
      <c r="FJ22053" s="55">
        <v>2500</v>
      </c>
      <c r="FK22053" s="55" t="s">
        <v>1249</v>
      </c>
      <c r="FL22053" s="55">
        <v>5</v>
      </c>
    </row>
    <row r="22054" ht="14.25" customHeight="1" outlineLevel="1" spans="162:168">
      <c r="FF22054" s="55">
        <v>22047</v>
      </c>
      <c r="FG22054" s="55" t="s">
        <v>1313</v>
      </c>
      <c r="FH22054" s="55" t="s">
        <v>1260</v>
      </c>
      <c r="FI22054" s="55">
        <v>1</v>
      </c>
      <c r="FJ22054" s="55">
        <v>5000</v>
      </c>
      <c r="FK22054" s="55" t="s">
        <v>1249</v>
      </c>
      <c r="FL22054" s="55">
        <v>5</v>
      </c>
    </row>
    <row r="22055" ht="14.25" customHeight="1" outlineLevel="1" spans="162:168">
      <c r="FF22055" s="55">
        <v>22048</v>
      </c>
      <c r="FG22055" s="55" t="s">
        <v>1313</v>
      </c>
      <c r="FH22055" s="55" t="s">
        <v>1260</v>
      </c>
      <c r="FI22055" s="55">
        <v>1</v>
      </c>
      <c r="FJ22055" s="55">
        <v>10000</v>
      </c>
      <c r="FK22055" s="55" t="s">
        <v>1249</v>
      </c>
      <c r="FL22055" s="55">
        <v>5</v>
      </c>
    </row>
    <row r="22056" ht="14.25" customHeight="1" outlineLevel="1" spans="162:168">
      <c r="FF22056" s="55">
        <v>22049</v>
      </c>
      <c r="FG22056" s="55" t="s">
        <v>1313</v>
      </c>
      <c r="FH22056" s="55" t="s">
        <v>1260</v>
      </c>
      <c r="FI22056" s="55">
        <v>1</v>
      </c>
      <c r="FJ22056" s="55">
        <v>25000</v>
      </c>
      <c r="FK22056" s="55" t="s">
        <v>1249</v>
      </c>
      <c r="FL22056" s="55">
        <v>5</v>
      </c>
    </row>
    <row r="22057" ht="14.25" customHeight="1" outlineLevel="1" spans="162:168">
      <c r="FF22057" s="55">
        <v>22050</v>
      </c>
      <c r="FG22057" s="55" t="s">
        <v>1313</v>
      </c>
      <c r="FH22057" s="55" t="s">
        <v>1260</v>
      </c>
      <c r="FI22057" s="55">
        <v>1</v>
      </c>
      <c r="FJ22057" s="55">
        <v>50000</v>
      </c>
      <c r="FK22057" s="55" t="s">
        <v>1249</v>
      </c>
      <c r="FL22057" s="55">
        <v>5</v>
      </c>
    </row>
    <row r="22058" ht="14.25" customHeight="1" outlineLevel="1" spans="162:168">
      <c r="FF22058" s="55">
        <v>22051</v>
      </c>
      <c r="FG22058" s="55" t="s">
        <v>1313</v>
      </c>
      <c r="FH22058" s="55" t="s">
        <v>1260</v>
      </c>
      <c r="FI22058" s="55">
        <v>1</v>
      </c>
      <c r="FJ22058" s="55">
        <v>80000</v>
      </c>
      <c r="FK22058" s="55" t="s">
        <v>1249</v>
      </c>
      <c r="FL22058" s="55">
        <v>5</v>
      </c>
    </row>
    <row r="22059" ht="14.25" customHeight="1" outlineLevel="1" spans="162:168">
      <c r="FF22059" s="55">
        <v>22052</v>
      </c>
      <c r="FG22059" s="55" t="s">
        <v>1313</v>
      </c>
      <c r="FH22059" s="55" t="s">
        <v>1260</v>
      </c>
      <c r="FI22059" s="55">
        <v>1</v>
      </c>
      <c r="FJ22059" s="55">
        <v>130000</v>
      </c>
      <c r="FK22059" s="55" t="s">
        <v>1249</v>
      </c>
      <c r="FL22059" s="55">
        <v>5</v>
      </c>
    </row>
    <row r="22060" ht="14.25" customHeight="1" outlineLevel="1" spans="162:168">
      <c r="FF22060" s="55">
        <v>22053</v>
      </c>
      <c r="FG22060" s="55" t="s">
        <v>1313</v>
      </c>
      <c r="FH22060" s="55" t="s">
        <v>1260</v>
      </c>
      <c r="FI22060" s="55">
        <v>1</v>
      </c>
      <c r="FJ22060" s="55">
        <v>260000</v>
      </c>
      <c r="FK22060" s="55" t="s">
        <v>1249</v>
      </c>
      <c r="FL22060" s="55">
        <v>5</v>
      </c>
    </row>
    <row r="22061" ht="14.25" customHeight="1" outlineLevel="1" spans="162:168">
      <c r="FF22061" s="55">
        <v>22054</v>
      </c>
      <c r="FG22061" s="55" t="s">
        <v>1313</v>
      </c>
      <c r="FH22061" s="55" t="s">
        <v>1260</v>
      </c>
      <c r="FI22061" s="55">
        <v>1</v>
      </c>
      <c r="FJ22061" s="55">
        <v>400000</v>
      </c>
      <c r="FK22061" s="55" t="s">
        <v>1249</v>
      </c>
      <c r="FL22061" s="55">
        <v>5</v>
      </c>
    </row>
    <row r="22062" ht="14.25" customHeight="1" outlineLevel="1" spans="162:168">
      <c r="FF22062" s="55">
        <v>22055</v>
      </c>
      <c r="FG22062" s="55" t="s">
        <v>1313</v>
      </c>
      <c r="FH22062" s="55" t="s">
        <v>1260</v>
      </c>
      <c r="FI22062" s="55">
        <v>1</v>
      </c>
      <c r="FJ22062" s="55">
        <v>530000</v>
      </c>
      <c r="FK22062" s="55" t="s">
        <v>1249</v>
      </c>
      <c r="FL22062" s="55">
        <v>5</v>
      </c>
    </row>
    <row r="22063" ht="14.25" customHeight="1" outlineLevel="1" spans="162:168">
      <c r="FF22063" s="55">
        <v>22056</v>
      </c>
      <c r="FG22063" s="55" t="s">
        <v>1313</v>
      </c>
      <c r="FH22063" s="55" t="s">
        <v>1260</v>
      </c>
      <c r="FI22063" s="55">
        <v>1</v>
      </c>
      <c r="FJ22063" s="55">
        <v>540000</v>
      </c>
      <c r="FK22063" s="55" t="s">
        <v>1249</v>
      </c>
      <c r="FL22063" s="55">
        <v>5</v>
      </c>
    </row>
    <row r="22064" ht="14.25" customHeight="1" outlineLevel="1" spans="162:168">
      <c r="FF22064" s="55">
        <v>22057</v>
      </c>
      <c r="FG22064" s="55" t="s">
        <v>1313</v>
      </c>
      <c r="FH22064" s="55" t="s">
        <v>1260</v>
      </c>
      <c r="FI22064" s="55">
        <v>10</v>
      </c>
      <c r="FJ22064" s="55">
        <v>0</v>
      </c>
      <c r="FK22064" s="55" t="s">
        <v>1249</v>
      </c>
      <c r="FL22064" s="55">
        <v>1.28</v>
      </c>
    </row>
    <row r="22065" ht="14.25" customHeight="1" outlineLevel="1" spans="162:168">
      <c r="FF22065" s="55">
        <v>22058</v>
      </c>
      <c r="FG22065" s="55" t="s">
        <v>1313</v>
      </c>
      <c r="FH22065" s="55" t="s">
        <v>1260</v>
      </c>
      <c r="FI22065" s="55">
        <v>10</v>
      </c>
      <c r="FJ22065" s="55">
        <v>1000</v>
      </c>
      <c r="FK22065" s="55" t="s">
        <v>1249</v>
      </c>
      <c r="FL22065" s="55">
        <v>1.28</v>
      </c>
    </row>
    <row r="22066" ht="14.25" customHeight="1" outlineLevel="1" spans="162:168">
      <c r="FF22066" s="55">
        <v>22059</v>
      </c>
      <c r="FG22066" s="55" t="s">
        <v>1313</v>
      </c>
      <c r="FH22066" s="55" t="s">
        <v>1260</v>
      </c>
      <c r="FI22066" s="55">
        <v>10</v>
      </c>
      <c r="FJ22066" s="55">
        <v>2500</v>
      </c>
      <c r="FK22066" s="55" t="s">
        <v>1249</v>
      </c>
      <c r="FL22066" s="55">
        <v>1.19</v>
      </c>
    </row>
    <row r="22067" ht="14.25" customHeight="1" outlineLevel="1" spans="162:168">
      <c r="FF22067" s="55">
        <v>22060</v>
      </c>
      <c r="FG22067" s="55" t="s">
        <v>1313</v>
      </c>
      <c r="FH22067" s="55" t="s">
        <v>1260</v>
      </c>
      <c r="FI22067" s="55">
        <v>10</v>
      </c>
      <c r="FJ22067" s="55">
        <v>5000</v>
      </c>
      <c r="FK22067" s="55" t="s">
        <v>1249</v>
      </c>
      <c r="FL22067" s="55">
        <v>1.06</v>
      </c>
    </row>
    <row r="22068" ht="14.25" customHeight="1" outlineLevel="1" spans="162:168">
      <c r="FF22068" s="55">
        <v>22061</v>
      </c>
      <c r="FG22068" s="55" t="s">
        <v>1313</v>
      </c>
      <c r="FH22068" s="55" t="s">
        <v>1260</v>
      </c>
      <c r="FI22068" s="55">
        <v>10</v>
      </c>
      <c r="FJ22068" s="55">
        <v>10000</v>
      </c>
      <c r="FK22068" s="55" t="s">
        <v>1249</v>
      </c>
      <c r="FL22068" s="55">
        <v>0.95</v>
      </c>
    </row>
    <row r="22069" ht="14.25" customHeight="1" outlineLevel="1" spans="162:168">
      <c r="FF22069" s="55">
        <v>22062</v>
      </c>
      <c r="FG22069" s="55" t="s">
        <v>1313</v>
      </c>
      <c r="FH22069" s="55" t="s">
        <v>1260</v>
      </c>
      <c r="FI22069" s="55">
        <v>10</v>
      </c>
      <c r="FJ22069" s="55">
        <v>25000</v>
      </c>
      <c r="FK22069" s="55" t="s">
        <v>1249</v>
      </c>
      <c r="FL22069" s="55">
        <v>0.95</v>
      </c>
    </row>
    <row r="22070" ht="14.25" customHeight="1" outlineLevel="1" spans="162:168">
      <c r="FF22070" s="55">
        <v>22063</v>
      </c>
      <c r="FG22070" s="55" t="s">
        <v>1313</v>
      </c>
      <c r="FH22070" s="55" t="s">
        <v>1260</v>
      </c>
      <c r="FI22070" s="55">
        <v>10</v>
      </c>
      <c r="FJ22070" s="55">
        <v>50000</v>
      </c>
      <c r="FK22070" s="55" t="s">
        <v>1249</v>
      </c>
      <c r="FL22070" s="55">
        <v>0.95</v>
      </c>
    </row>
    <row r="22071" ht="14.25" customHeight="1" outlineLevel="1" spans="162:168">
      <c r="FF22071" s="55">
        <v>22064</v>
      </c>
      <c r="FG22071" s="55" t="s">
        <v>1313</v>
      </c>
      <c r="FH22071" s="55" t="s">
        <v>1260</v>
      </c>
      <c r="FI22071" s="55">
        <v>10</v>
      </c>
      <c r="FJ22071" s="55">
        <v>80000</v>
      </c>
      <c r="FK22071" s="55" t="s">
        <v>1249</v>
      </c>
      <c r="FL22071" s="55">
        <v>0.88</v>
      </c>
    </row>
    <row r="22072" ht="14.25" customHeight="1" outlineLevel="1" spans="162:168">
      <c r="FF22072" s="55">
        <v>22065</v>
      </c>
      <c r="FG22072" s="55" t="s">
        <v>1313</v>
      </c>
      <c r="FH22072" s="55" t="s">
        <v>1260</v>
      </c>
      <c r="FI22072" s="55">
        <v>10</v>
      </c>
      <c r="FJ22072" s="55">
        <v>130000</v>
      </c>
      <c r="FK22072" s="55" t="s">
        <v>1249</v>
      </c>
      <c r="FL22072" s="55">
        <v>0.88</v>
      </c>
    </row>
    <row r="22073" ht="14.25" customHeight="1" outlineLevel="1" spans="162:168">
      <c r="FF22073" s="55">
        <v>22066</v>
      </c>
      <c r="FG22073" s="55" t="s">
        <v>1313</v>
      </c>
      <c r="FH22073" s="55" t="s">
        <v>1260</v>
      </c>
      <c r="FI22073" s="55">
        <v>10</v>
      </c>
      <c r="FJ22073" s="55">
        <v>260000</v>
      </c>
      <c r="FK22073" s="55" t="s">
        <v>1249</v>
      </c>
      <c r="FL22073" s="55">
        <v>0.88</v>
      </c>
    </row>
    <row r="22074" ht="14.25" customHeight="1" outlineLevel="1" spans="162:168">
      <c r="FF22074" s="55">
        <v>22067</v>
      </c>
      <c r="FG22074" s="55" t="s">
        <v>1313</v>
      </c>
      <c r="FH22074" s="55" t="s">
        <v>1260</v>
      </c>
      <c r="FI22074" s="55">
        <v>10</v>
      </c>
      <c r="FJ22074" s="55">
        <v>400000</v>
      </c>
      <c r="FK22074" s="55" t="s">
        <v>1249</v>
      </c>
      <c r="FL22074" s="55">
        <v>0.88</v>
      </c>
    </row>
    <row r="22075" ht="14.25" customHeight="1" outlineLevel="1" spans="162:168">
      <c r="FF22075" s="55">
        <v>22068</v>
      </c>
      <c r="FG22075" s="55" t="s">
        <v>1313</v>
      </c>
      <c r="FH22075" s="55" t="s">
        <v>1260</v>
      </c>
      <c r="FI22075" s="55">
        <v>10</v>
      </c>
      <c r="FJ22075" s="55">
        <v>530000</v>
      </c>
      <c r="FK22075" s="55" t="s">
        <v>1249</v>
      </c>
      <c r="FL22075" s="55">
        <v>0.88</v>
      </c>
    </row>
    <row r="22076" ht="14.25" customHeight="1" outlineLevel="1" spans="162:168">
      <c r="FF22076" s="55">
        <v>22069</v>
      </c>
      <c r="FG22076" s="55" t="s">
        <v>1313</v>
      </c>
      <c r="FH22076" s="55" t="s">
        <v>1260</v>
      </c>
      <c r="FI22076" s="55">
        <v>10</v>
      </c>
      <c r="FJ22076" s="55">
        <v>540000</v>
      </c>
      <c r="FK22076" s="55" t="s">
        <v>1249</v>
      </c>
      <c r="FL22076" s="55">
        <v>0.88</v>
      </c>
    </row>
    <row r="22077" ht="14.25" customHeight="1" outlineLevel="1" spans="162:168">
      <c r="FF22077" s="55">
        <v>22070</v>
      </c>
      <c r="FG22077" s="55" t="s">
        <v>1313</v>
      </c>
      <c r="FH22077" s="55" t="s">
        <v>1260</v>
      </c>
      <c r="FI22077" s="55">
        <v>11</v>
      </c>
      <c r="FJ22077" s="55">
        <v>0</v>
      </c>
      <c r="FK22077" s="55" t="s">
        <v>1249</v>
      </c>
      <c r="FL22077" s="55">
        <v>0.9</v>
      </c>
    </row>
    <row r="22078" ht="14.25" customHeight="1" outlineLevel="1" spans="162:168">
      <c r="FF22078" s="55">
        <v>22071</v>
      </c>
      <c r="FG22078" s="55" t="s">
        <v>1313</v>
      </c>
      <c r="FH22078" s="55" t="s">
        <v>1260</v>
      </c>
      <c r="FI22078" s="55">
        <v>11</v>
      </c>
      <c r="FJ22078" s="55">
        <v>1000</v>
      </c>
      <c r="FK22078" s="55" t="s">
        <v>1249</v>
      </c>
      <c r="FL22078" s="55">
        <v>0.75</v>
      </c>
    </row>
    <row r="22079" ht="14.25" customHeight="1" outlineLevel="1" spans="162:168">
      <c r="FF22079" s="55">
        <v>22072</v>
      </c>
      <c r="FG22079" s="55" t="s">
        <v>1313</v>
      </c>
      <c r="FH22079" s="55" t="s">
        <v>1260</v>
      </c>
      <c r="FI22079" s="55">
        <v>11</v>
      </c>
      <c r="FJ22079" s="55">
        <v>2500</v>
      </c>
      <c r="FK22079" s="55" t="s">
        <v>1249</v>
      </c>
      <c r="FL22079" s="55">
        <v>0.7</v>
      </c>
    </row>
    <row r="22080" ht="14.25" customHeight="1" outlineLevel="1" spans="162:168">
      <c r="FF22080" s="55">
        <v>22073</v>
      </c>
      <c r="FG22080" s="55" t="s">
        <v>1313</v>
      </c>
      <c r="FH22080" s="55" t="s">
        <v>1260</v>
      </c>
      <c r="FI22080" s="55">
        <v>11</v>
      </c>
      <c r="FJ22080" s="55">
        <v>5000</v>
      </c>
      <c r="FK22080" s="55" t="s">
        <v>1249</v>
      </c>
      <c r="FL22080" s="55">
        <v>0.65</v>
      </c>
    </row>
    <row r="22081" ht="14.25" customHeight="1" outlineLevel="1" spans="162:168">
      <c r="FF22081" s="55">
        <v>22074</v>
      </c>
      <c r="FG22081" s="55" t="s">
        <v>1313</v>
      </c>
      <c r="FH22081" s="55" t="s">
        <v>1260</v>
      </c>
      <c r="FI22081" s="55">
        <v>11</v>
      </c>
      <c r="FJ22081" s="55">
        <v>10000</v>
      </c>
      <c r="FK22081" s="55" t="s">
        <v>1249</v>
      </c>
      <c r="FL22081" s="55">
        <v>0.55</v>
      </c>
    </row>
    <row r="22082" ht="14.25" customHeight="1" outlineLevel="1" spans="162:168">
      <c r="FF22082" s="55">
        <v>22075</v>
      </c>
      <c r="FG22082" s="55" t="s">
        <v>1313</v>
      </c>
      <c r="FH22082" s="55" t="s">
        <v>1260</v>
      </c>
      <c r="FI22082" s="55">
        <v>11</v>
      </c>
      <c r="FJ22082" s="55">
        <v>25000</v>
      </c>
      <c r="FK22082" s="55" t="s">
        <v>1249</v>
      </c>
      <c r="FL22082" s="55">
        <v>0.5</v>
      </c>
    </row>
    <row r="22083" ht="14.25" customHeight="1" outlineLevel="1" spans="162:168">
      <c r="FF22083" s="55">
        <v>22076</v>
      </c>
      <c r="FG22083" s="55" t="s">
        <v>1313</v>
      </c>
      <c r="FH22083" s="55" t="s">
        <v>1260</v>
      </c>
      <c r="FI22083" s="55">
        <v>11</v>
      </c>
      <c r="FJ22083" s="55">
        <v>50000</v>
      </c>
      <c r="FK22083" s="55" t="s">
        <v>1249</v>
      </c>
      <c r="FL22083" s="55">
        <v>0.5</v>
      </c>
    </row>
    <row r="22084" ht="14.25" customHeight="1" outlineLevel="1" spans="162:168">
      <c r="FF22084" s="55">
        <v>22077</v>
      </c>
      <c r="FG22084" s="55" t="s">
        <v>1313</v>
      </c>
      <c r="FH22084" s="55" t="s">
        <v>1260</v>
      </c>
      <c r="FI22084" s="55">
        <v>11</v>
      </c>
      <c r="FJ22084" s="55">
        <v>80000</v>
      </c>
      <c r="FK22084" s="55" t="s">
        <v>1249</v>
      </c>
      <c r="FL22084" s="55">
        <v>0.5</v>
      </c>
    </row>
    <row r="22085" ht="14.25" customHeight="1" outlineLevel="1" spans="162:168">
      <c r="FF22085" s="55">
        <v>22078</v>
      </c>
      <c r="FG22085" s="55" t="s">
        <v>1313</v>
      </c>
      <c r="FH22085" s="55" t="s">
        <v>1260</v>
      </c>
      <c r="FI22085" s="55">
        <v>11</v>
      </c>
      <c r="FJ22085" s="55">
        <v>130000</v>
      </c>
      <c r="FK22085" s="55" t="s">
        <v>1249</v>
      </c>
      <c r="FL22085" s="55">
        <v>0.5</v>
      </c>
    </row>
    <row r="22086" ht="14.25" customHeight="1" outlineLevel="1" spans="162:168">
      <c r="FF22086" s="55">
        <v>22079</v>
      </c>
      <c r="FG22086" s="55" t="s">
        <v>1313</v>
      </c>
      <c r="FH22086" s="55" t="s">
        <v>1260</v>
      </c>
      <c r="FI22086" s="55">
        <v>11</v>
      </c>
      <c r="FJ22086" s="55">
        <v>260000</v>
      </c>
      <c r="FK22086" s="55" t="s">
        <v>1249</v>
      </c>
      <c r="FL22086" s="55">
        <v>0.5</v>
      </c>
    </row>
    <row r="22087" ht="14.25" customHeight="1" outlineLevel="1" spans="162:168">
      <c r="FF22087" s="55">
        <v>22080</v>
      </c>
      <c r="FG22087" s="55" t="s">
        <v>1313</v>
      </c>
      <c r="FH22087" s="55" t="s">
        <v>1260</v>
      </c>
      <c r="FI22087" s="55">
        <v>11</v>
      </c>
      <c r="FJ22087" s="55">
        <v>400000</v>
      </c>
      <c r="FK22087" s="55" t="s">
        <v>1249</v>
      </c>
      <c r="FL22087" s="55">
        <v>0.5</v>
      </c>
    </row>
    <row r="22088" ht="14.25" customHeight="1" outlineLevel="1" spans="162:168">
      <c r="FF22088" s="55">
        <v>22081</v>
      </c>
      <c r="FG22088" s="55" t="s">
        <v>1313</v>
      </c>
      <c r="FH22088" s="55" t="s">
        <v>1260</v>
      </c>
      <c r="FI22088" s="55">
        <v>11</v>
      </c>
      <c r="FJ22088" s="55">
        <v>530000</v>
      </c>
      <c r="FK22088" s="55" t="s">
        <v>1249</v>
      </c>
      <c r="FL22088" s="55">
        <v>0.5</v>
      </c>
    </row>
    <row r="22089" ht="14.25" customHeight="1" outlineLevel="1" spans="162:168">
      <c r="FF22089" s="55">
        <v>22082</v>
      </c>
      <c r="FG22089" s="55" t="s">
        <v>1313</v>
      </c>
      <c r="FH22089" s="55" t="s">
        <v>1260</v>
      </c>
      <c r="FI22089" s="55">
        <v>11</v>
      </c>
      <c r="FJ22089" s="55">
        <v>540000</v>
      </c>
      <c r="FK22089" s="55" t="s">
        <v>1249</v>
      </c>
      <c r="FL22089" s="55">
        <v>0.5</v>
      </c>
    </row>
    <row r="22090" ht="14.25" customHeight="1" outlineLevel="1" spans="162:168">
      <c r="FF22090" s="55">
        <v>22083</v>
      </c>
      <c r="FG22090" s="55" t="s">
        <v>1313</v>
      </c>
      <c r="FH22090" s="55" t="s">
        <v>1260</v>
      </c>
      <c r="FI22090" s="55">
        <v>12</v>
      </c>
      <c r="FJ22090" s="55">
        <v>0</v>
      </c>
      <c r="FK22090" s="55" t="s">
        <v>1249</v>
      </c>
      <c r="FL22090" s="55">
        <v>0.81</v>
      </c>
    </row>
    <row r="22091" ht="14.25" customHeight="1" outlineLevel="1" spans="162:168">
      <c r="FF22091" s="55">
        <v>22084</v>
      </c>
      <c r="FG22091" s="55" t="s">
        <v>1313</v>
      </c>
      <c r="FH22091" s="55" t="s">
        <v>1260</v>
      </c>
      <c r="FI22091" s="55">
        <v>12</v>
      </c>
      <c r="FJ22091" s="55">
        <v>1000</v>
      </c>
      <c r="FK22091" s="55" t="s">
        <v>1249</v>
      </c>
      <c r="FL22091" s="55">
        <v>0.81</v>
      </c>
    </row>
    <row r="22092" ht="14.25" customHeight="1" outlineLevel="1" spans="162:168">
      <c r="FF22092" s="55">
        <v>22085</v>
      </c>
      <c r="FG22092" s="55" t="s">
        <v>1313</v>
      </c>
      <c r="FH22092" s="55" t="s">
        <v>1260</v>
      </c>
      <c r="FI22092" s="55">
        <v>12</v>
      </c>
      <c r="FJ22092" s="55">
        <v>2500</v>
      </c>
      <c r="FK22092" s="55" t="s">
        <v>1249</v>
      </c>
      <c r="FL22092" s="55">
        <v>0.81</v>
      </c>
    </row>
    <row r="22093" ht="14.25" customHeight="1" outlineLevel="1" spans="162:168">
      <c r="FF22093" s="55">
        <v>22086</v>
      </c>
      <c r="FG22093" s="55" t="s">
        <v>1313</v>
      </c>
      <c r="FH22093" s="55" t="s">
        <v>1260</v>
      </c>
      <c r="FI22093" s="55">
        <v>12</v>
      </c>
      <c r="FJ22093" s="55">
        <v>10000</v>
      </c>
      <c r="FK22093" s="55" t="s">
        <v>1249</v>
      </c>
      <c r="FL22093" s="55">
        <v>0.81</v>
      </c>
    </row>
    <row r="22094" ht="14.25" customHeight="1" outlineLevel="1" spans="162:168">
      <c r="FF22094" s="55">
        <v>22087</v>
      </c>
      <c r="FG22094" s="55" t="s">
        <v>1313</v>
      </c>
      <c r="FH22094" s="55" t="s">
        <v>1260</v>
      </c>
      <c r="FI22094" s="55">
        <v>12</v>
      </c>
      <c r="FJ22094" s="55">
        <v>25000</v>
      </c>
      <c r="FK22094" s="55" t="s">
        <v>1249</v>
      </c>
      <c r="FL22094" s="55">
        <v>0.81</v>
      </c>
    </row>
    <row r="22095" ht="14.25" customHeight="1" outlineLevel="1" spans="162:168">
      <c r="FF22095" s="55">
        <v>22088</v>
      </c>
      <c r="FG22095" s="55" t="s">
        <v>1313</v>
      </c>
      <c r="FH22095" s="55" t="s">
        <v>1260</v>
      </c>
      <c r="FI22095" s="55">
        <v>12</v>
      </c>
      <c r="FJ22095" s="55">
        <v>50000</v>
      </c>
      <c r="FK22095" s="55" t="s">
        <v>1249</v>
      </c>
      <c r="FL22095" s="55">
        <v>0.77</v>
      </c>
    </row>
    <row r="22096" ht="14.25" customHeight="1" outlineLevel="1" spans="162:168">
      <c r="FF22096" s="55">
        <v>22089</v>
      </c>
      <c r="FG22096" s="55" t="s">
        <v>1313</v>
      </c>
      <c r="FH22096" s="55" t="s">
        <v>1260</v>
      </c>
      <c r="FI22096" s="55">
        <v>12</v>
      </c>
      <c r="FJ22096" s="55">
        <v>80000</v>
      </c>
      <c r="FK22096" s="55" t="s">
        <v>1249</v>
      </c>
      <c r="FL22096" s="55">
        <v>0.5</v>
      </c>
    </row>
    <row r="22097" ht="14.25" customHeight="1" outlineLevel="1" spans="162:168">
      <c r="FF22097" s="55">
        <v>22090</v>
      </c>
      <c r="FG22097" s="55" t="s">
        <v>1313</v>
      </c>
      <c r="FH22097" s="55" t="s">
        <v>1260</v>
      </c>
      <c r="FI22097" s="55">
        <v>12</v>
      </c>
      <c r="FJ22097" s="55">
        <v>130000</v>
      </c>
      <c r="FK22097" s="55" t="s">
        <v>1249</v>
      </c>
      <c r="FL22097" s="55">
        <v>0.5</v>
      </c>
    </row>
    <row r="22098" ht="14.25" customHeight="1" outlineLevel="1" spans="162:168">
      <c r="FF22098" s="55">
        <v>22091</v>
      </c>
      <c r="FG22098" s="55" t="s">
        <v>1313</v>
      </c>
      <c r="FH22098" s="55" t="s">
        <v>1260</v>
      </c>
      <c r="FI22098" s="55">
        <v>12</v>
      </c>
      <c r="FJ22098" s="55">
        <v>260000</v>
      </c>
      <c r="FK22098" s="55" t="s">
        <v>1249</v>
      </c>
      <c r="FL22098" s="55">
        <v>0.5</v>
      </c>
    </row>
    <row r="22099" ht="14.25" customHeight="1" outlineLevel="1" spans="162:168">
      <c r="FF22099" s="55">
        <v>22092</v>
      </c>
      <c r="FG22099" s="55" t="s">
        <v>1313</v>
      </c>
      <c r="FH22099" s="55" t="s">
        <v>1260</v>
      </c>
      <c r="FI22099" s="55">
        <v>12</v>
      </c>
      <c r="FJ22099" s="55">
        <v>400000</v>
      </c>
      <c r="FK22099" s="55" t="s">
        <v>1249</v>
      </c>
      <c r="FL22099" s="55">
        <v>0.5</v>
      </c>
    </row>
    <row r="22100" ht="14.25" customHeight="1" outlineLevel="1" spans="162:168">
      <c r="FF22100" s="55">
        <v>22093</v>
      </c>
      <c r="FG22100" s="55" t="s">
        <v>1313</v>
      </c>
      <c r="FH22100" s="55" t="s">
        <v>1260</v>
      </c>
      <c r="FI22100" s="55">
        <v>12</v>
      </c>
      <c r="FJ22100" s="55">
        <v>530000</v>
      </c>
      <c r="FK22100" s="55" t="s">
        <v>1249</v>
      </c>
      <c r="FL22100" s="55">
        <v>0.5</v>
      </c>
    </row>
    <row r="22101" ht="14.25" customHeight="1" outlineLevel="1" spans="162:168">
      <c r="FF22101" s="55">
        <v>22094</v>
      </c>
      <c r="FG22101" s="55" t="s">
        <v>1313</v>
      </c>
      <c r="FH22101" s="55" t="s">
        <v>1260</v>
      </c>
      <c r="FI22101" s="55">
        <v>12</v>
      </c>
      <c r="FJ22101" s="55">
        <v>540000</v>
      </c>
      <c r="FK22101" s="55" t="s">
        <v>1249</v>
      </c>
      <c r="FL22101" s="55">
        <v>0.5</v>
      </c>
    </row>
    <row r="22102" ht="14.25" customHeight="1" outlineLevel="1" spans="162:168">
      <c r="FF22102" s="55">
        <v>22095</v>
      </c>
      <c r="FG22102" s="55" t="s">
        <v>1313</v>
      </c>
      <c r="FH22102" s="55" t="s">
        <v>1260</v>
      </c>
      <c r="FI22102" s="55">
        <v>13</v>
      </c>
      <c r="FJ22102" s="55">
        <v>0</v>
      </c>
      <c r="FK22102" s="55" t="s">
        <v>1249</v>
      </c>
      <c r="FL22102" s="55">
        <v>0.75</v>
      </c>
    </row>
    <row r="22103" ht="14.25" customHeight="1" outlineLevel="1" spans="162:168">
      <c r="FF22103" s="55">
        <v>22096</v>
      </c>
      <c r="FG22103" s="55" t="s">
        <v>1313</v>
      </c>
      <c r="FH22103" s="55" t="s">
        <v>1260</v>
      </c>
      <c r="FI22103" s="55">
        <v>14</v>
      </c>
      <c r="FJ22103" s="55">
        <v>0</v>
      </c>
      <c r="FK22103" s="55" t="s">
        <v>1249</v>
      </c>
      <c r="FL22103" s="55">
        <v>0.75</v>
      </c>
    </row>
    <row r="22104" ht="14.25" customHeight="1" outlineLevel="1" spans="162:168">
      <c r="FF22104" s="55">
        <v>22097</v>
      </c>
      <c r="FG22104" s="55" t="s">
        <v>1313</v>
      </c>
      <c r="FH22104" s="55" t="s">
        <v>1260</v>
      </c>
      <c r="FI22104" s="55">
        <v>2</v>
      </c>
      <c r="FJ22104" s="55">
        <v>0</v>
      </c>
      <c r="FK22104" s="55" t="s">
        <v>1249</v>
      </c>
      <c r="FL22104" s="55">
        <v>2</v>
      </c>
    </row>
    <row r="22105" ht="14.25" customHeight="1" outlineLevel="1" spans="162:168">
      <c r="FF22105" s="55">
        <v>22098</v>
      </c>
      <c r="FG22105" s="55" t="s">
        <v>1313</v>
      </c>
      <c r="FH22105" s="55" t="s">
        <v>1260</v>
      </c>
      <c r="FI22105" s="55">
        <v>2</v>
      </c>
      <c r="FJ22105" s="55">
        <v>1000</v>
      </c>
      <c r="FK22105" s="55" t="s">
        <v>1249</v>
      </c>
      <c r="FL22105" s="55">
        <v>1.25</v>
      </c>
    </row>
    <row r="22106" ht="14.25" customHeight="1" outlineLevel="1" spans="162:168">
      <c r="FF22106" s="55">
        <v>22099</v>
      </c>
      <c r="FG22106" s="55" t="s">
        <v>1313</v>
      </c>
      <c r="FH22106" s="55" t="s">
        <v>1260</v>
      </c>
      <c r="FI22106" s="55">
        <v>2</v>
      </c>
      <c r="FJ22106" s="55">
        <v>2500</v>
      </c>
      <c r="FK22106" s="55" t="s">
        <v>1249</v>
      </c>
      <c r="FL22106" s="55">
        <v>1.15</v>
      </c>
    </row>
    <row r="22107" ht="14.25" customHeight="1" outlineLevel="1" spans="162:168">
      <c r="FF22107" s="55">
        <v>22100</v>
      </c>
      <c r="FG22107" s="55" t="s">
        <v>1313</v>
      </c>
      <c r="FH22107" s="55" t="s">
        <v>1260</v>
      </c>
      <c r="FI22107" s="55">
        <v>2</v>
      </c>
      <c r="FJ22107" s="55">
        <v>5000</v>
      </c>
      <c r="FK22107" s="55" t="s">
        <v>1249</v>
      </c>
      <c r="FL22107" s="55">
        <v>1.05</v>
      </c>
    </row>
    <row r="22108" ht="14.25" customHeight="1" outlineLevel="1" spans="162:168">
      <c r="FF22108" s="55">
        <v>22101</v>
      </c>
      <c r="FG22108" s="55" t="s">
        <v>1313</v>
      </c>
      <c r="FH22108" s="55" t="s">
        <v>1260</v>
      </c>
      <c r="FI22108" s="55">
        <v>2</v>
      </c>
      <c r="FJ22108" s="55">
        <v>10000</v>
      </c>
      <c r="FK22108" s="55" t="s">
        <v>1249</v>
      </c>
      <c r="FL22108" s="55">
        <v>0.9</v>
      </c>
    </row>
    <row r="22109" ht="14.25" customHeight="1" outlineLevel="1" spans="162:168">
      <c r="FF22109" s="55">
        <v>22102</v>
      </c>
      <c r="FG22109" s="55" t="s">
        <v>1313</v>
      </c>
      <c r="FH22109" s="55" t="s">
        <v>1260</v>
      </c>
      <c r="FI22109" s="55">
        <v>2</v>
      </c>
      <c r="FJ22109" s="55">
        <v>25000</v>
      </c>
      <c r="FK22109" s="55" t="s">
        <v>1249</v>
      </c>
      <c r="FL22109" s="55">
        <v>0.8</v>
      </c>
    </row>
    <row r="22110" ht="14.25" customHeight="1" outlineLevel="1" spans="162:168">
      <c r="FF22110" s="55">
        <v>22103</v>
      </c>
      <c r="FG22110" s="55" t="s">
        <v>1313</v>
      </c>
      <c r="FH22110" s="55" t="s">
        <v>1260</v>
      </c>
      <c r="FI22110" s="55">
        <v>2</v>
      </c>
      <c r="FJ22110" s="55">
        <v>50000</v>
      </c>
      <c r="FK22110" s="55" t="s">
        <v>1249</v>
      </c>
      <c r="FL22110" s="55">
        <v>0.7</v>
      </c>
    </row>
    <row r="22111" ht="14.25" customHeight="1" outlineLevel="1" spans="162:168">
      <c r="FF22111" s="55">
        <v>22104</v>
      </c>
      <c r="FG22111" s="55" t="s">
        <v>1313</v>
      </c>
      <c r="FH22111" s="55" t="s">
        <v>1260</v>
      </c>
      <c r="FI22111" s="55">
        <v>2</v>
      </c>
      <c r="FJ22111" s="55">
        <v>80000</v>
      </c>
      <c r="FK22111" s="55" t="s">
        <v>1249</v>
      </c>
      <c r="FL22111" s="55">
        <v>0.7</v>
      </c>
    </row>
    <row r="22112" ht="14.25" customHeight="1" outlineLevel="1" spans="162:168">
      <c r="FF22112" s="55">
        <v>22105</v>
      </c>
      <c r="FG22112" s="55" t="s">
        <v>1313</v>
      </c>
      <c r="FH22112" s="55" t="s">
        <v>1260</v>
      </c>
      <c r="FI22112" s="55">
        <v>2</v>
      </c>
      <c r="FJ22112" s="55">
        <v>130000</v>
      </c>
      <c r="FK22112" s="55" t="s">
        <v>1249</v>
      </c>
      <c r="FL22112" s="55">
        <v>0.7</v>
      </c>
    </row>
    <row r="22113" ht="14.25" customHeight="1" outlineLevel="1" spans="162:168">
      <c r="FF22113" s="55">
        <v>22106</v>
      </c>
      <c r="FG22113" s="55" t="s">
        <v>1313</v>
      </c>
      <c r="FH22113" s="55" t="s">
        <v>1260</v>
      </c>
      <c r="FI22113" s="55">
        <v>2</v>
      </c>
      <c r="FJ22113" s="55">
        <v>260000</v>
      </c>
      <c r="FK22113" s="55" t="s">
        <v>1249</v>
      </c>
      <c r="FL22113" s="55">
        <v>0.7</v>
      </c>
    </row>
    <row r="22114" ht="14.25" customHeight="1" outlineLevel="1" spans="162:168">
      <c r="FF22114" s="55">
        <v>22107</v>
      </c>
      <c r="FG22114" s="55" t="s">
        <v>1313</v>
      </c>
      <c r="FH22114" s="55" t="s">
        <v>1260</v>
      </c>
      <c r="FI22114" s="55">
        <v>2</v>
      </c>
      <c r="FJ22114" s="55">
        <v>400000</v>
      </c>
      <c r="FK22114" s="55" t="s">
        <v>1249</v>
      </c>
      <c r="FL22114" s="55">
        <v>0.7</v>
      </c>
    </row>
    <row r="22115" ht="14.25" customHeight="1" outlineLevel="1" spans="162:168">
      <c r="FF22115" s="55">
        <v>22108</v>
      </c>
      <c r="FG22115" s="55" t="s">
        <v>1313</v>
      </c>
      <c r="FH22115" s="55" t="s">
        <v>1260</v>
      </c>
      <c r="FI22115" s="55">
        <v>2</v>
      </c>
      <c r="FJ22115" s="55">
        <v>530000</v>
      </c>
      <c r="FK22115" s="55" t="s">
        <v>1249</v>
      </c>
      <c r="FL22115" s="55">
        <v>0.7</v>
      </c>
    </row>
    <row r="22116" ht="14.25" customHeight="1" outlineLevel="1" spans="162:168">
      <c r="FF22116" s="55">
        <v>22109</v>
      </c>
      <c r="FG22116" s="55" t="s">
        <v>1313</v>
      </c>
      <c r="FH22116" s="55" t="s">
        <v>1260</v>
      </c>
      <c r="FI22116" s="55">
        <v>2</v>
      </c>
      <c r="FJ22116" s="55">
        <v>540000</v>
      </c>
      <c r="FK22116" s="55" t="s">
        <v>1249</v>
      </c>
      <c r="FL22116" s="55">
        <v>0.7</v>
      </c>
    </row>
    <row r="22117" ht="14.25" customHeight="1" outlineLevel="1" spans="162:168">
      <c r="FF22117" s="55">
        <v>22110</v>
      </c>
      <c r="FG22117" s="55" t="s">
        <v>1313</v>
      </c>
      <c r="FH22117" s="55" t="s">
        <v>1260</v>
      </c>
      <c r="FI22117" s="55">
        <v>3</v>
      </c>
      <c r="FJ22117" s="55">
        <v>0</v>
      </c>
      <c r="FK22117" s="55" t="s">
        <v>1249</v>
      </c>
      <c r="FL22117" s="55">
        <v>1.35</v>
      </c>
    </row>
    <row r="22118" ht="14.25" customHeight="1" outlineLevel="1" spans="162:168">
      <c r="FF22118" s="55">
        <v>22111</v>
      </c>
      <c r="FG22118" s="55" t="s">
        <v>1313</v>
      </c>
      <c r="FH22118" s="55" t="s">
        <v>1260</v>
      </c>
      <c r="FI22118" s="55">
        <v>3</v>
      </c>
      <c r="FJ22118" s="55">
        <v>1000</v>
      </c>
      <c r="FK22118" s="55" t="s">
        <v>1249</v>
      </c>
      <c r="FL22118" s="55">
        <v>1.2</v>
      </c>
    </row>
    <row r="22119" ht="14.25" customHeight="1" outlineLevel="1" spans="162:168">
      <c r="FF22119" s="55">
        <v>22112</v>
      </c>
      <c r="FG22119" s="55" t="s">
        <v>1313</v>
      </c>
      <c r="FH22119" s="55" t="s">
        <v>1260</v>
      </c>
      <c r="FI22119" s="55">
        <v>3</v>
      </c>
      <c r="FJ22119" s="55">
        <v>2500</v>
      </c>
      <c r="FK22119" s="55" t="s">
        <v>1249</v>
      </c>
      <c r="FL22119" s="55">
        <v>1.1</v>
      </c>
    </row>
    <row r="22120" ht="14.25" customHeight="1" outlineLevel="1" spans="162:168">
      <c r="FF22120" s="55">
        <v>22113</v>
      </c>
      <c r="FG22120" s="55" t="s">
        <v>1313</v>
      </c>
      <c r="FH22120" s="55" t="s">
        <v>1260</v>
      </c>
      <c r="FI22120" s="55">
        <v>3</v>
      </c>
      <c r="FJ22120" s="55">
        <v>5000</v>
      </c>
      <c r="FK22120" s="55" t="s">
        <v>1249</v>
      </c>
      <c r="FL22120" s="55">
        <v>0.85</v>
      </c>
    </row>
    <row r="22121" ht="14.25" customHeight="1" outlineLevel="1" spans="162:168">
      <c r="FF22121" s="55">
        <v>22114</v>
      </c>
      <c r="FG22121" s="55" t="s">
        <v>1313</v>
      </c>
      <c r="FH22121" s="55" t="s">
        <v>1260</v>
      </c>
      <c r="FI22121" s="55">
        <v>3</v>
      </c>
      <c r="FJ22121" s="55">
        <v>10000</v>
      </c>
      <c r="FK22121" s="55" t="s">
        <v>1249</v>
      </c>
      <c r="FL22121" s="55">
        <v>0.65</v>
      </c>
    </row>
    <row r="22122" ht="14.25" customHeight="1" outlineLevel="1" spans="162:168">
      <c r="FF22122" s="55">
        <v>22115</v>
      </c>
      <c r="FG22122" s="55" t="s">
        <v>1313</v>
      </c>
      <c r="FH22122" s="55" t="s">
        <v>1260</v>
      </c>
      <c r="FI22122" s="55">
        <v>3</v>
      </c>
      <c r="FJ22122" s="55">
        <v>25000</v>
      </c>
      <c r="FK22122" s="55" t="s">
        <v>1249</v>
      </c>
      <c r="FL22122" s="55">
        <v>0.65</v>
      </c>
    </row>
    <row r="22123" ht="14.25" customHeight="1" outlineLevel="1" spans="162:168">
      <c r="FF22123" s="55">
        <v>22116</v>
      </c>
      <c r="FG22123" s="55" t="s">
        <v>1313</v>
      </c>
      <c r="FH22123" s="55" t="s">
        <v>1260</v>
      </c>
      <c r="FI22123" s="55">
        <v>3</v>
      </c>
      <c r="FJ22123" s="55">
        <v>50000</v>
      </c>
      <c r="FK22123" s="55" t="s">
        <v>1249</v>
      </c>
      <c r="FL22123" s="55">
        <v>0.55</v>
      </c>
    </row>
    <row r="22124" ht="14.25" customHeight="1" outlineLevel="1" spans="162:168">
      <c r="FF22124" s="55">
        <v>22117</v>
      </c>
      <c r="FG22124" s="55" t="s">
        <v>1313</v>
      </c>
      <c r="FH22124" s="55" t="s">
        <v>1260</v>
      </c>
      <c r="FI22124" s="55">
        <v>3</v>
      </c>
      <c r="FJ22124" s="55">
        <v>80000</v>
      </c>
      <c r="FK22124" s="55" t="s">
        <v>1249</v>
      </c>
      <c r="FL22124" s="55">
        <v>0.55</v>
      </c>
    </row>
    <row r="22125" ht="14.25" customHeight="1" outlineLevel="1" spans="162:168">
      <c r="FF22125" s="55">
        <v>22118</v>
      </c>
      <c r="FG22125" s="55" t="s">
        <v>1313</v>
      </c>
      <c r="FH22125" s="55" t="s">
        <v>1260</v>
      </c>
      <c r="FI22125" s="55">
        <v>3</v>
      </c>
      <c r="FJ22125" s="55">
        <v>130000</v>
      </c>
      <c r="FK22125" s="55" t="s">
        <v>1249</v>
      </c>
      <c r="FL22125" s="55">
        <v>0.55</v>
      </c>
    </row>
    <row r="22126" ht="14.25" customHeight="1" outlineLevel="1" spans="162:168">
      <c r="FF22126" s="55">
        <v>22119</v>
      </c>
      <c r="FG22126" s="55" t="s">
        <v>1313</v>
      </c>
      <c r="FH22126" s="55" t="s">
        <v>1260</v>
      </c>
      <c r="FI22126" s="55">
        <v>3</v>
      </c>
      <c r="FJ22126" s="55">
        <v>260000</v>
      </c>
      <c r="FK22126" s="55" t="s">
        <v>1249</v>
      </c>
      <c r="FL22126" s="55">
        <v>0.55</v>
      </c>
    </row>
    <row r="22127" ht="14.25" customHeight="1" outlineLevel="1" spans="162:168">
      <c r="FF22127" s="55">
        <v>22120</v>
      </c>
      <c r="FG22127" s="55" t="s">
        <v>1313</v>
      </c>
      <c r="FH22127" s="55" t="s">
        <v>1260</v>
      </c>
      <c r="FI22127" s="55">
        <v>3</v>
      </c>
      <c r="FJ22127" s="55">
        <v>400000</v>
      </c>
      <c r="FK22127" s="55" t="s">
        <v>1249</v>
      </c>
      <c r="FL22127" s="55">
        <v>0.55</v>
      </c>
    </row>
    <row r="22128" ht="14.25" customHeight="1" outlineLevel="1" spans="162:168">
      <c r="FF22128" s="55">
        <v>22121</v>
      </c>
      <c r="FG22128" s="55" t="s">
        <v>1313</v>
      </c>
      <c r="FH22128" s="55" t="s">
        <v>1260</v>
      </c>
      <c r="FI22128" s="55">
        <v>3</v>
      </c>
      <c r="FJ22128" s="55">
        <v>530000</v>
      </c>
      <c r="FK22128" s="55" t="s">
        <v>1249</v>
      </c>
      <c r="FL22128" s="55">
        <v>0.55</v>
      </c>
    </row>
    <row r="22129" ht="14.25" customHeight="1" outlineLevel="1" spans="162:168">
      <c r="FF22129" s="55">
        <v>22122</v>
      </c>
      <c r="FG22129" s="55" t="s">
        <v>1313</v>
      </c>
      <c r="FH22129" s="55" t="s">
        <v>1260</v>
      </c>
      <c r="FI22129" s="55">
        <v>3</v>
      </c>
      <c r="FJ22129" s="55">
        <v>540000</v>
      </c>
      <c r="FK22129" s="55" t="s">
        <v>1249</v>
      </c>
      <c r="FL22129" s="55">
        <v>0.55</v>
      </c>
    </row>
    <row r="22130" ht="14.25" customHeight="1" outlineLevel="1" spans="162:168">
      <c r="FF22130" s="55">
        <v>22123</v>
      </c>
      <c r="FG22130" s="55" t="s">
        <v>1313</v>
      </c>
      <c r="FH22130" s="55" t="s">
        <v>1260</v>
      </c>
      <c r="FI22130" s="55">
        <v>4</v>
      </c>
      <c r="FJ22130" s="55">
        <v>0</v>
      </c>
      <c r="FK22130" s="55" t="s">
        <v>1249</v>
      </c>
      <c r="FL22130" s="55">
        <v>1.25</v>
      </c>
    </row>
    <row r="22131" ht="14.25" customHeight="1" outlineLevel="1" spans="162:168">
      <c r="FF22131" s="55">
        <v>22124</v>
      </c>
      <c r="FG22131" s="55" t="s">
        <v>1313</v>
      </c>
      <c r="FH22131" s="55" t="s">
        <v>1260</v>
      </c>
      <c r="FI22131" s="55">
        <v>4</v>
      </c>
      <c r="FJ22131" s="55">
        <v>1000</v>
      </c>
      <c r="FK22131" s="55" t="s">
        <v>1249</v>
      </c>
      <c r="FL22131" s="55">
        <v>1.15</v>
      </c>
    </row>
    <row r="22132" ht="14.25" customHeight="1" outlineLevel="1" spans="162:168">
      <c r="FF22132" s="55">
        <v>22125</v>
      </c>
      <c r="FG22132" s="55" t="s">
        <v>1313</v>
      </c>
      <c r="FH22132" s="55" t="s">
        <v>1260</v>
      </c>
      <c r="FI22132" s="55">
        <v>4</v>
      </c>
      <c r="FJ22132" s="55">
        <v>2500</v>
      </c>
      <c r="FK22132" s="55" t="s">
        <v>1249</v>
      </c>
      <c r="FL22132" s="55">
        <v>1.05</v>
      </c>
    </row>
    <row r="22133" ht="14.25" customHeight="1" outlineLevel="1" spans="162:168">
      <c r="FF22133" s="55">
        <v>22126</v>
      </c>
      <c r="FG22133" s="55" t="s">
        <v>1313</v>
      </c>
      <c r="FH22133" s="55" t="s">
        <v>1260</v>
      </c>
      <c r="FI22133" s="55">
        <v>4</v>
      </c>
      <c r="FJ22133" s="55">
        <v>5000</v>
      </c>
      <c r="FK22133" s="55" t="s">
        <v>1249</v>
      </c>
      <c r="FL22133" s="55">
        <v>0.8</v>
      </c>
    </row>
    <row r="22134" ht="14.25" customHeight="1" outlineLevel="1" spans="162:168">
      <c r="FF22134" s="55">
        <v>22127</v>
      </c>
      <c r="FG22134" s="55" t="s">
        <v>1313</v>
      </c>
      <c r="FH22134" s="55" t="s">
        <v>1260</v>
      </c>
      <c r="FI22134" s="55">
        <v>4</v>
      </c>
      <c r="FJ22134" s="55">
        <v>10000</v>
      </c>
      <c r="FK22134" s="55" t="s">
        <v>1249</v>
      </c>
      <c r="FL22134" s="55">
        <v>0.6</v>
      </c>
    </row>
    <row r="22135" ht="14.25" customHeight="1" outlineLevel="1" spans="162:168">
      <c r="FF22135" s="55">
        <v>22128</v>
      </c>
      <c r="FG22135" s="55" t="s">
        <v>1313</v>
      </c>
      <c r="FH22135" s="55" t="s">
        <v>1260</v>
      </c>
      <c r="FI22135" s="55">
        <v>4</v>
      </c>
      <c r="FJ22135" s="55">
        <v>25000</v>
      </c>
      <c r="FK22135" s="55" t="s">
        <v>1249</v>
      </c>
      <c r="FL22135" s="55">
        <v>0.5</v>
      </c>
    </row>
    <row r="22136" ht="14.25" customHeight="1" outlineLevel="1" spans="162:168">
      <c r="FF22136" s="55">
        <v>22129</v>
      </c>
      <c r="FG22136" s="55" t="s">
        <v>1313</v>
      </c>
      <c r="FH22136" s="55" t="s">
        <v>1260</v>
      </c>
      <c r="FI22136" s="55">
        <v>4</v>
      </c>
      <c r="FJ22136" s="55">
        <v>50000</v>
      </c>
      <c r="FK22136" s="55" t="s">
        <v>1249</v>
      </c>
      <c r="FL22136" s="55">
        <v>0.5</v>
      </c>
    </row>
    <row r="22137" ht="14.25" customHeight="1" outlineLevel="1" spans="162:168">
      <c r="FF22137" s="55">
        <v>22130</v>
      </c>
      <c r="FG22137" s="55" t="s">
        <v>1313</v>
      </c>
      <c r="FH22137" s="55" t="s">
        <v>1260</v>
      </c>
      <c r="FI22137" s="55">
        <v>4</v>
      </c>
      <c r="FJ22137" s="55">
        <v>80000</v>
      </c>
      <c r="FK22137" s="55" t="s">
        <v>1249</v>
      </c>
      <c r="FL22137" s="55">
        <v>0.5</v>
      </c>
    </row>
    <row r="22138" ht="14.25" customHeight="1" outlineLevel="1" spans="162:168">
      <c r="FF22138" s="55">
        <v>22131</v>
      </c>
      <c r="FG22138" s="55" t="s">
        <v>1313</v>
      </c>
      <c r="FH22138" s="55" t="s">
        <v>1260</v>
      </c>
      <c r="FI22138" s="55">
        <v>4</v>
      </c>
      <c r="FJ22138" s="55">
        <v>130000</v>
      </c>
      <c r="FK22138" s="55" t="s">
        <v>1249</v>
      </c>
      <c r="FL22138" s="55">
        <v>0.5</v>
      </c>
    </row>
    <row r="22139" ht="14.25" customHeight="1" outlineLevel="1" spans="162:168">
      <c r="FF22139" s="55">
        <v>22132</v>
      </c>
      <c r="FG22139" s="55" t="s">
        <v>1313</v>
      </c>
      <c r="FH22139" s="55" t="s">
        <v>1260</v>
      </c>
      <c r="FI22139" s="55">
        <v>4</v>
      </c>
      <c r="FJ22139" s="55">
        <v>260000</v>
      </c>
      <c r="FK22139" s="55" t="s">
        <v>1249</v>
      </c>
      <c r="FL22139" s="55">
        <v>0.5</v>
      </c>
    </row>
    <row r="22140" ht="14.25" customHeight="1" outlineLevel="1" spans="162:168">
      <c r="FF22140" s="55">
        <v>22133</v>
      </c>
      <c r="FG22140" s="55" t="s">
        <v>1313</v>
      </c>
      <c r="FH22140" s="55" t="s">
        <v>1260</v>
      </c>
      <c r="FI22140" s="55">
        <v>4</v>
      </c>
      <c r="FJ22140" s="55">
        <v>400000</v>
      </c>
      <c r="FK22140" s="55" t="s">
        <v>1249</v>
      </c>
      <c r="FL22140" s="55">
        <v>0.5</v>
      </c>
    </row>
    <row r="22141" ht="14.25" customHeight="1" outlineLevel="1" spans="162:168">
      <c r="FF22141" s="55">
        <v>22134</v>
      </c>
      <c r="FG22141" s="55" t="s">
        <v>1313</v>
      </c>
      <c r="FH22141" s="55" t="s">
        <v>1260</v>
      </c>
      <c r="FI22141" s="55">
        <v>4</v>
      </c>
      <c r="FJ22141" s="55">
        <v>530000</v>
      </c>
      <c r="FK22141" s="55" t="s">
        <v>1249</v>
      </c>
      <c r="FL22141" s="55">
        <v>0.5</v>
      </c>
    </row>
    <row r="22142" ht="14.25" customHeight="1" outlineLevel="1" spans="162:168">
      <c r="FF22142" s="55">
        <v>22135</v>
      </c>
      <c r="FG22142" s="55" t="s">
        <v>1313</v>
      </c>
      <c r="FH22142" s="55" t="s">
        <v>1260</v>
      </c>
      <c r="FI22142" s="55">
        <v>4</v>
      </c>
      <c r="FJ22142" s="55">
        <v>540000</v>
      </c>
      <c r="FK22142" s="55" t="s">
        <v>1249</v>
      </c>
      <c r="FL22142" s="55">
        <v>0.5</v>
      </c>
    </row>
    <row r="22143" ht="14.25" customHeight="1" outlineLevel="1" spans="162:168">
      <c r="FF22143" s="55">
        <v>22136</v>
      </c>
      <c r="FG22143" s="55" t="s">
        <v>1313</v>
      </c>
      <c r="FH22143" s="55" t="s">
        <v>1260</v>
      </c>
      <c r="FI22143" s="55">
        <v>5</v>
      </c>
      <c r="FJ22143" s="55">
        <v>0</v>
      </c>
      <c r="FK22143" s="55" t="s">
        <v>1249</v>
      </c>
      <c r="FL22143" s="55">
        <v>1.25</v>
      </c>
    </row>
    <row r="22144" ht="14.25" customHeight="1" outlineLevel="1" spans="162:168">
      <c r="FF22144" s="55">
        <v>22137</v>
      </c>
      <c r="FG22144" s="55" t="s">
        <v>1313</v>
      </c>
      <c r="FH22144" s="55" t="s">
        <v>1260</v>
      </c>
      <c r="FI22144" s="55">
        <v>5</v>
      </c>
      <c r="FJ22144" s="55">
        <v>1000</v>
      </c>
      <c r="FK22144" s="55" t="s">
        <v>1249</v>
      </c>
      <c r="FL22144" s="55">
        <v>1.15</v>
      </c>
    </row>
    <row r="22145" ht="14.25" customHeight="1" outlineLevel="1" spans="162:168">
      <c r="FF22145" s="55">
        <v>22138</v>
      </c>
      <c r="FG22145" s="55" t="s">
        <v>1313</v>
      </c>
      <c r="FH22145" s="55" t="s">
        <v>1260</v>
      </c>
      <c r="FI22145" s="55">
        <v>5</v>
      </c>
      <c r="FJ22145" s="55">
        <v>2500</v>
      </c>
      <c r="FK22145" s="55" t="s">
        <v>1249</v>
      </c>
      <c r="FL22145" s="55">
        <v>1.05</v>
      </c>
    </row>
    <row r="22146" ht="14.25" customHeight="1" outlineLevel="1" spans="162:168">
      <c r="FF22146" s="55">
        <v>22139</v>
      </c>
      <c r="FG22146" s="55" t="s">
        <v>1313</v>
      </c>
      <c r="FH22146" s="55" t="s">
        <v>1260</v>
      </c>
      <c r="FI22146" s="55">
        <v>5</v>
      </c>
      <c r="FJ22146" s="55">
        <v>5000</v>
      </c>
      <c r="FK22146" s="55" t="s">
        <v>1249</v>
      </c>
      <c r="FL22146" s="55">
        <v>0.8</v>
      </c>
    </row>
    <row r="22147" ht="14.25" customHeight="1" outlineLevel="1" spans="162:168">
      <c r="FF22147" s="55">
        <v>22140</v>
      </c>
      <c r="FG22147" s="55" t="s">
        <v>1313</v>
      </c>
      <c r="FH22147" s="55" t="s">
        <v>1260</v>
      </c>
      <c r="FI22147" s="55">
        <v>5</v>
      </c>
      <c r="FJ22147" s="55">
        <v>10000</v>
      </c>
      <c r="FK22147" s="55" t="s">
        <v>1249</v>
      </c>
      <c r="FL22147" s="55">
        <v>0.6</v>
      </c>
    </row>
    <row r="22148" ht="14.25" customHeight="1" outlineLevel="1" spans="162:168">
      <c r="FF22148" s="55">
        <v>22141</v>
      </c>
      <c r="FG22148" s="55" t="s">
        <v>1313</v>
      </c>
      <c r="FH22148" s="55" t="s">
        <v>1260</v>
      </c>
      <c r="FI22148" s="55">
        <v>5</v>
      </c>
      <c r="FJ22148" s="55">
        <v>25000</v>
      </c>
      <c r="FK22148" s="55" t="s">
        <v>1249</v>
      </c>
      <c r="FL22148" s="55">
        <v>0.5</v>
      </c>
    </row>
    <row r="22149" ht="14.25" customHeight="1" outlineLevel="1" spans="162:168">
      <c r="FF22149" s="55">
        <v>22142</v>
      </c>
      <c r="FG22149" s="55" t="s">
        <v>1313</v>
      </c>
      <c r="FH22149" s="55" t="s">
        <v>1260</v>
      </c>
      <c r="FI22149" s="55">
        <v>5</v>
      </c>
      <c r="FJ22149" s="55">
        <v>50000</v>
      </c>
      <c r="FK22149" s="55" t="s">
        <v>1249</v>
      </c>
      <c r="FL22149" s="55">
        <v>0.5</v>
      </c>
    </row>
    <row r="22150" ht="14.25" customHeight="1" outlineLevel="1" spans="162:168">
      <c r="FF22150" s="55">
        <v>22143</v>
      </c>
      <c r="FG22150" s="55" t="s">
        <v>1313</v>
      </c>
      <c r="FH22150" s="55" t="s">
        <v>1260</v>
      </c>
      <c r="FI22150" s="55">
        <v>5</v>
      </c>
      <c r="FJ22150" s="55">
        <v>80000</v>
      </c>
      <c r="FK22150" s="55" t="s">
        <v>1249</v>
      </c>
      <c r="FL22150" s="55">
        <v>0.5</v>
      </c>
    </row>
    <row r="22151" ht="14.25" customHeight="1" outlineLevel="1" spans="162:168">
      <c r="FF22151" s="55">
        <v>22144</v>
      </c>
      <c r="FG22151" s="55" t="s">
        <v>1313</v>
      </c>
      <c r="FH22151" s="55" t="s">
        <v>1260</v>
      </c>
      <c r="FI22151" s="55">
        <v>5</v>
      </c>
      <c r="FJ22151" s="55">
        <v>130000</v>
      </c>
      <c r="FK22151" s="55" t="s">
        <v>1249</v>
      </c>
      <c r="FL22151" s="55">
        <v>0.5</v>
      </c>
    </row>
    <row r="22152" ht="14.25" customHeight="1" outlineLevel="1" spans="162:168">
      <c r="FF22152" s="55">
        <v>22145</v>
      </c>
      <c r="FG22152" s="55" t="s">
        <v>1313</v>
      </c>
      <c r="FH22152" s="55" t="s">
        <v>1260</v>
      </c>
      <c r="FI22152" s="55">
        <v>5</v>
      </c>
      <c r="FJ22152" s="55">
        <v>260000</v>
      </c>
      <c r="FK22152" s="55" t="s">
        <v>1249</v>
      </c>
      <c r="FL22152" s="55">
        <v>0.5</v>
      </c>
    </row>
    <row r="22153" ht="14.25" customHeight="1" outlineLevel="1" spans="162:168">
      <c r="FF22153" s="55">
        <v>22146</v>
      </c>
      <c r="FG22153" s="55" t="s">
        <v>1313</v>
      </c>
      <c r="FH22153" s="55" t="s">
        <v>1260</v>
      </c>
      <c r="FI22153" s="55">
        <v>5</v>
      </c>
      <c r="FJ22153" s="55">
        <v>400000</v>
      </c>
      <c r="FK22153" s="55" t="s">
        <v>1249</v>
      </c>
      <c r="FL22153" s="55">
        <v>0.5</v>
      </c>
    </row>
    <row r="22154" ht="14.25" customHeight="1" outlineLevel="1" spans="162:168">
      <c r="FF22154" s="55">
        <v>22147</v>
      </c>
      <c r="FG22154" s="55" t="s">
        <v>1313</v>
      </c>
      <c r="FH22154" s="55" t="s">
        <v>1260</v>
      </c>
      <c r="FI22154" s="55">
        <v>5</v>
      </c>
      <c r="FJ22154" s="55">
        <v>530000</v>
      </c>
      <c r="FK22154" s="55" t="s">
        <v>1249</v>
      </c>
      <c r="FL22154" s="55">
        <v>0.5</v>
      </c>
    </row>
    <row r="22155" ht="14.25" customHeight="1" outlineLevel="1" spans="162:168">
      <c r="FF22155" s="55">
        <v>22148</v>
      </c>
      <c r="FG22155" s="55" t="s">
        <v>1313</v>
      </c>
      <c r="FH22155" s="55" t="s">
        <v>1260</v>
      </c>
      <c r="FI22155" s="55">
        <v>5</v>
      </c>
      <c r="FJ22155" s="55">
        <v>540000</v>
      </c>
      <c r="FK22155" s="55" t="s">
        <v>1249</v>
      </c>
      <c r="FL22155" s="55">
        <v>0.5</v>
      </c>
    </row>
    <row r="22156" ht="14.25" customHeight="1" outlineLevel="1" spans="162:168">
      <c r="FF22156" s="55">
        <v>22149</v>
      </c>
      <c r="FG22156" s="55" t="s">
        <v>1313</v>
      </c>
      <c r="FH22156" s="55" t="s">
        <v>1260</v>
      </c>
      <c r="FI22156" s="55">
        <v>6</v>
      </c>
      <c r="FJ22156" s="55">
        <v>0</v>
      </c>
      <c r="FK22156" s="55" t="s">
        <v>1249</v>
      </c>
      <c r="FL22156" s="55">
        <v>0.81</v>
      </c>
    </row>
    <row r="22157" ht="14.25" customHeight="1" outlineLevel="1" spans="162:168">
      <c r="FF22157" s="55">
        <v>22150</v>
      </c>
      <c r="FG22157" s="55" t="s">
        <v>1313</v>
      </c>
      <c r="FH22157" s="55" t="s">
        <v>1260</v>
      </c>
      <c r="FI22157" s="55">
        <v>6</v>
      </c>
      <c r="FJ22157" s="55">
        <v>1000</v>
      </c>
      <c r="FK22157" s="55" t="s">
        <v>1249</v>
      </c>
      <c r="FL22157" s="55">
        <v>0.81</v>
      </c>
    </row>
    <row r="22158" ht="14.25" customHeight="1" outlineLevel="1" spans="162:168">
      <c r="FF22158" s="55">
        <v>22151</v>
      </c>
      <c r="FG22158" s="55" t="s">
        <v>1313</v>
      </c>
      <c r="FH22158" s="55" t="s">
        <v>1260</v>
      </c>
      <c r="FI22158" s="55">
        <v>6</v>
      </c>
      <c r="FJ22158" s="55">
        <v>2500</v>
      </c>
      <c r="FK22158" s="55" t="s">
        <v>1249</v>
      </c>
      <c r="FL22158" s="55">
        <v>0.81</v>
      </c>
    </row>
    <row r="22159" ht="14.25" customHeight="1" outlineLevel="1" spans="162:168">
      <c r="FF22159" s="55">
        <v>22152</v>
      </c>
      <c r="FG22159" s="55" t="s">
        <v>1313</v>
      </c>
      <c r="FH22159" s="55" t="s">
        <v>1260</v>
      </c>
      <c r="FI22159" s="55">
        <v>6</v>
      </c>
      <c r="FJ22159" s="55">
        <v>5000</v>
      </c>
      <c r="FK22159" s="55" t="s">
        <v>1249</v>
      </c>
      <c r="FL22159" s="55">
        <v>0.81</v>
      </c>
    </row>
    <row r="22160" ht="14.25" customHeight="1" outlineLevel="1" spans="162:168">
      <c r="FF22160" s="55">
        <v>22153</v>
      </c>
      <c r="FG22160" s="55" t="s">
        <v>1313</v>
      </c>
      <c r="FH22160" s="55" t="s">
        <v>1260</v>
      </c>
      <c r="FI22160" s="55">
        <v>6</v>
      </c>
      <c r="FJ22160" s="55">
        <v>10000</v>
      </c>
      <c r="FK22160" s="55" t="s">
        <v>1249</v>
      </c>
      <c r="FL22160" s="55">
        <v>0.81</v>
      </c>
    </row>
    <row r="22161" ht="14.25" customHeight="1" outlineLevel="1" spans="162:168">
      <c r="FF22161" s="55">
        <v>22154</v>
      </c>
      <c r="FG22161" s="55" t="s">
        <v>1313</v>
      </c>
      <c r="FH22161" s="55" t="s">
        <v>1260</v>
      </c>
      <c r="FI22161" s="55">
        <v>6</v>
      </c>
      <c r="FJ22161" s="55">
        <v>25000</v>
      </c>
      <c r="FK22161" s="55" t="s">
        <v>1249</v>
      </c>
      <c r="FL22161" s="55">
        <v>0.81</v>
      </c>
    </row>
    <row r="22162" ht="14.25" customHeight="1" outlineLevel="1" spans="162:168">
      <c r="FF22162" s="55">
        <v>22155</v>
      </c>
      <c r="FG22162" s="55" t="s">
        <v>1313</v>
      </c>
      <c r="FH22162" s="55" t="s">
        <v>1260</v>
      </c>
      <c r="FI22162" s="55">
        <v>6</v>
      </c>
      <c r="FJ22162" s="55">
        <v>50000</v>
      </c>
      <c r="FK22162" s="55" t="s">
        <v>1249</v>
      </c>
      <c r="FL22162" s="55">
        <v>0.77</v>
      </c>
    </row>
    <row r="22163" ht="14.25" customHeight="1" outlineLevel="1" spans="162:168">
      <c r="FF22163" s="55">
        <v>22156</v>
      </c>
      <c r="FG22163" s="55" t="s">
        <v>1313</v>
      </c>
      <c r="FH22163" s="55" t="s">
        <v>1260</v>
      </c>
      <c r="FI22163" s="55">
        <v>6</v>
      </c>
      <c r="FJ22163" s="55">
        <v>80000</v>
      </c>
      <c r="FK22163" s="55" t="s">
        <v>1249</v>
      </c>
      <c r="FL22163" s="55">
        <v>0.4</v>
      </c>
    </row>
    <row r="22164" ht="14.25" customHeight="1" outlineLevel="1" spans="162:168">
      <c r="FF22164" s="55">
        <v>22157</v>
      </c>
      <c r="FG22164" s="55" t="s">
        <v>1313</v>
      </c>
      <c r="FH22164" s="55" t="s">
        <v>1260</v>
      </c>
      <c r="FI22164" s="55">
        <v>6</v>
      </c>
      <c r="FJ22164" s="55">
        <v>130000</v>
      </c>
      <c r="FK22164" s="55" t="s">
        <v>1249</v>
      </c>
      <c r="FL22164" s="55">
        <v>0.35</v>
      </c>
    </row>
    <row r="22165" ht="14.25" customHeight="1" outlineLevel="1" spans="162:168">
      <c r="FF22165" s="55">
        <v>22158</v>
      </c>
      <c r="FG22165" s="55" t="s">
        <v>1313</v>
      </c>
      <c r="FH22165" s="55" t="s">
        <v>1260</v>
      </c>
      <c r="FI22165" s="55">
        <v>6</v>
      </c>
      <c r="FJ22165" s="55">
        <v>260000</v>
      </c>
      <c r="FK22165" s="55" t="s">
        <v>1249</v>
      </c>
      <c r="FL22165" s="55">
        <v>0.35</v>
      </c>
    </row>
    <row r="22166" ht="14.25" customHeight="1" outlineLevel="1" spans="162:168">
      <c r="FF22166" s="55">
        <v>22159</v>
      </c>
      <c r="FG22166" s="55" t="s">
        <v>1313</v>
      </c>
      <c r="FH22166" s="55" t="s">
        <v>1260</v>
      </c>
      <c r="FI22166" s="55">
        <v>6</v>
      </c>
      <c r="FJ22166" s="55">
        <v>400000</v>
      </c>
      <c r="FK22166" s="55" t="s">
        <v>1249</v>
      </c>
      <c r="FL22166" s="55">
        <v>0.35</v>
      </c>
    </row>
    <row r="22167" ht="14.25" customHeight="1" outlineLevel="1" spans="162:168">
      <c r="FF22167" s="55">
        <v>22160</v>
      </c>
      <c r="FG22167" s="55" t="s">
        <v>1313</v>
      </c>
      <c r="FH22167" s="55" t="s">
        <v>1260</v>
      </c>
      <c r="FI22167" s="55">
        <v>6</v>
      </c>
      <c r="FJ22167" s="55">
        <v>530000</v>
      </c>
      <c r="FK22167" s="55" t="s">
        <v>1249</v>
      </c>
      <c r="FL22167" s="55">
        <v>0.35</v>
      </c>
    </row>
    <row r="22168" ht="14.25" customHeight="1" outlineLevel="1" spans="162:168">
      <c r="FF22168" s="55">
        <v>22161</v>
      </c>
      <c r="FG22168" s="55" t="s">
        <v>1313</v>
      </c>
      <c r="FH22168" s="55" t="s">
        <v>1260</v>
      </c>
      <c r="FI22168" s="55">
        <v>6</v>
      </c>
      <c r="FJ22168" s="55">
        <v>540000</v>
      </c>
      <c r="FK22168" s="55" t="s">
        <v>1249</v>
      </c>
      <c r="FL22168" s="55">
        <v>0.35</v>
      </c>
    </row>
    <row r="22169" ht="14.25" customHeight="1" outlineLevel="1" spans="162:168">
      <c r="FF22169" s="55">
        <v>22162</v>
      </c>
      <c r="FG22169" s="55" t="s">
        <v>1313</v>
      </c>
      <c r="FH22169" s="55" t="s">
        <v>1260</v>
      </c>
      <c r="FI22169" s="55">
        <v>7</v>
      </c>
      <c r="FJ22169" s="55">
        <v>0</v>
      </c>
      <c r="FK22169" s="55" t="s">
        <v>1249</v>
      </c>
      <c r="FL22169" s="55">
        <v>0.86</v>
      </c>
    </row>
    <row r="22170" ht="14.25" customHeight="1" outlineLevel="1" spans="162:168">
      <c r="FF22170" s="55">
        <v>22163</v>
      </c>
      <c r="FG22170" s="55" t="s">
        <v>1313</v>
      </c>
      <c r="FH22170" s="55" t="s">
        <v>1260</v>
      </c>
      <c r="FI22170" s="55">
        <v>7</v>
      </c>
      <c r="FJ22170" s="55">
        <v>1000</v>
      </c>
      <c r="FK22170" s="55" t="s">
        <v>1249</v>
      </c>
      <c r="FL22170" s="55">
        <v>0.86</v>
      </c>
    </row>
    <row r="22171" ht="14.25" customHeight="1" outlineLevel="1" spans="162:168">
      <c r="FF22171" s="55">
        <v>22164</v>
      </c>
      <c r="FG22171" s="55" t="s">
        <v>1313</v>
      </c>
      <c r="FH22171" s="55" t="s">
        <v>1260</v>
      </c>
      <c r="FI22171" s="55">
        <v>7</v>
      </c>
      <c r="FJ22171" s="55">
        <v>2500</v>
      </c>
      <c r="FK22171" s="55" t="s">
        <v>1249</v>
      </c>
      <c r="FL22171" s="55">
        <v>0.86</v>
      </c>
    </row>
    <row r="22172" ht="14.25" customHeight="1" outlineLevel="1" spans="162:168">
      <c r="FF22172" s="55">
        <v>22165</v>
      </c>
      <c r="FG22172" s="55" t="s">
        <v>1313</v>
      </c>
      <c r="FH22172" s="55" t="s">
        <v>1260</v>
      </c>
      <c r="FI22172" s="55">
        <v>7</v>
      </c>
      <c r="FJ22172" s="55">
        <v>5000</v>
      </c>
      <c r="FK22172" s="55" t="s">
        <v>1249</v>
      </c>
      <c r="FL22172" s="55">
        <v>0.86</v>
      </c>
    </row>
    <row r="22173" ht="14.25" customHeight="1" outlineLevel="1" spans="162:168">
      <c r="FF22173" s="55">
        <v>22166</v>
      </c>
      <c r="FG22173" s="55" t="s">
        <v>1313</v>
      </c>
      <c r="FH22173" s="55" t="s">
        <v>1260</v>
      </c>
      <c r="FI22173" s="55">
        <v>7</v>
      </c>
      <c r="FJ22173" s="55">
        <v>10000</v>
      </c>
      <c r="FK22173" s="55" t="s">
        <v>1249</v>
      </c>
      <c r="FL22173" s="55">
        <v>0.86</v>
      </c>
    </row>
    <row r="22174" ht="14.25" customHeight="1" outlineLevel="1" spans="162:168">
      <c r="FF22174" s="55">
        <v>22167</v>
      </c>
      <c r="FG22174" s="55" t="s">
        <v>1313</v>
      </c>
      <c r="FH22174" s="55" t="s">
        <v>1260</v>
      </c>
      <c r="FI22174" s="55">
        <v>7</v>
      </c>
      <c r="FJ22174" s="55">
        <v>25000</v>
      </c>
      <c r="FK22174" s="55" t="s">
        <v>1249</v>
      </c>
      <c r="FL22174" s="55">
        <v>0.86</v>
      </c>
    </row>
    <row r="22175" ht="14.25" customHeight="1" outlineLevel="1" spans="162:168">
      <c r="FF22175" s="55">
        <v>22168</v>
      </c>
      <c r="FG22175" s="55" t="s">
        <v>1313</v>
      </c>
      <c r="FH22175" s="55" t="s">
        <v>1260</v>
      </c>
      <c r="FI22175" s="55">
        <v>7</v>
      </c>
      <c r="FJ22175" s="55">
        <v>50000</v>
      </c>
      <c r="FK22175" s="55" t="s">
        <v>1249</v>
      </c>
      <c r="FL22175" s="55">
        <v>0.82</v>
      </c>
    </row>
    <row r="22176" ht="14.25" customHeight="1" outlineLevel="1" spans="162:168">
      <c r="FF22176" s="55">
        <v>22169</v>
      </c>
      <c r="FG22176" s="55" t="s">
        <v>1313</v>
      </c>
      <c r="FH22176" s="55" t="s">
        <v>1260</v>
      </c>
      <c r="FI22176" s="55">
        <v>7</v>
      </c>
      <c r="FJ22176" s="55">
        <v>80000</v>
      </c>
      <c r="FK22176" s="55" t="s">
        <v>1249</v>
      </c>
      <c r="FL22176" s="55">
        <v>0.4</v>
      </c>
    </row>
    <row r="22177" ht="14.25" customHeight="1" outlineLevel="1" spans="162:168">
      <c r="FF22177" s="55">
        <v>22170</v>
      </c>
      <c r="FG22177" s="55" t="s">
        <v>1313</v>
      </c>
      <c r="FH22177" s="55" t="s">
        <v>1260</v>
      </c>
      <c r="FI22177" s="55">
        <v>7</v>
      </c>
      <c r="FJ22177" s="55">
        <v>130000</v>
      </c>
      <c r="FK22177" s="55" t="s">
        <v>1249</v>
      </c>
      <c r="FL22177" s="55">
        <v>0.35</v>
      </c>
    </row>
    <row r="22178" ht="14.25" customHeight="1" outlineLevel="1" spans="162:168">
      <c r="FF22178" s="55">
        <v>22171</v>
      </c>
      <c r="FG22178" s="55" t="s">
        <v>1313</v>
      </c>
      <c r="FH22178" s="55" t="s">
        <v>1260</v>
      </c>
      <c r="FI22178" s="55">
        <v>7</v>
      </c>
      <c r="FJ22178" s="55">
        <v>260000</v>
      </c>
      <c r="FK22178" s="55" t="s">
        <v>1249</v>
      </c>
      <c r="FL22178" s="55">
        <v>0.35</v>
      </c>
    </row>
    <row r="22179" ht="14.25" customHeight="1" outlineLevel="1" spans="162:168">
      <c r="FF22179" s="55">
        <v>22172</v>
      </c>
      <c r="FG22179" s="55" t="s">
        <v>1313</v>
      </c>
      <c r="FH22179" s="55" t="s">
        <v>1260</v>
      </c>
      <c r="FI22179" s="55">
        <v>7</v>
      </c>
      <c r="FJ22179" s="55">
        <v>400000</v>
      </c>
      <c r="FK22179" s="55" t="s">
        <v>1249</v>
      </c>
      <c r="FL22179" s="55">
        <v>0.35</v>
      </c>
    </row>
    <row r="22180" ht="14.25" customHeight="1" outlineLevel="1" spans="162:168">
      <c r="FF22180" s="55">
        <v>22173</v>
      </c>
      <c r="FG22180" s="55" t="s">
        <v>1313</v>
      </c>
      <c r="FH22180" s="55" t="s">
        <v>1260</v>
      </c>
      <c r="FI22180" s="55">
        <v>7</v>
      </c>
      <c r="FJ22180" s="55">
        <v>530000</v>
      </c>
      <c r="FK22180" s="55" t="s">
        <v>1249</v>
      </c>
      <c r="FL22180" s="55">
        <v>0.35</v>
      </c>
    </row>
    <row r="22181" ht="14.25" customHeight="1" outlineLevel="1" spans="162:168">
      <c r="FF22181" s="55">
        <v>22174</v>
      </c>
      <c r="FG22181" s="55" t="s">
        <v>1313</v>
      </c>
      <c r="FH22181" s="55" t="s">
        <v>1260</v>
      </c>
      <c r="FI22181" s="55">
        <v>7</v>
      </c>
      <c r="FJ22181" s="55">
        <v>540000</v>
      </c>
      <c r="FK22181" s="55" t="s">
        <v>1249</v>
      </c>
      <c r="FL22181" s="55">
        <v>0.35</v>
      </c>
    </row>
    <row r="22182" ht="14.25" customHeight="1" outlineLevel="1" spans="162:168">
      <c r="FF22182" s="55">
        <v>22175</v>
      </c>
      <c r="FG22182" s="55" t="s">
        <v>1313</v>
      </c>
      <c r="FH22182" s="55" t="s">
        <v>1260</v>
      </c>
      <c r="FI22182" s="55">
        <v>8</v>
      </c>
      <c r="FJ22182" s="55">
        <v>0</v>
      </c>
      <c r="FK22182" s="55" t="s">
        <v>1249</v>
      </c>
      <c r="FL22182" s="55">
        <v>1</v>
      </c>
    </row>
    <row r="22183" ht="14.25" customHeight="1" outlineLevel="1" spans="162:168">
      <c r="FF22183" s="55">
        <v>22176</v>
      </c>
      <c r="FG22183" s="55" t="s">
        <v>1313</v>
      </c>
      <c r="FH22183" s="55" t="s">
        <v>1260</v>
      </c>
      <c r="FI22183" s="55">
        <v>8</v>
      </c>
      <c r="FJ22183" s="55">
        <v>1000</v>
      </c>
      <c r="FK22183" s="55" t="s">
        <v>1249</v>
      </c>
      <c r="FL22183" s="55">
        <v>0.9</v>
      </c>
    </row>
    <row r="22184" ht="14.25" customHeight="1" outlineLevel="1" spans="162:168">
      <c r="FF22184" s="55">
        <v>22177</v>
      </c>
      <c r="FG22184" s="55" t="s">
        <v>1313</v>
      </c>
      <c r="FH22184" s="55" t="s">
        <v>1260</v>
      </c>
      <c r="FI22184" s="55">
        <v>8</v>
      </c>
      <c r="FJ22184" s="55">
        <v>2500</v>
      </c>
      <c r="FK22184" s="55" t="s">
        <v>1249</v>
      </c>
      <c r="FL22184" s="55">
        <v>0.85</v>
      </c>
    </row>
    <row r="22185" ht="14.25" customHeight="1" outlineLevel="1" spans="162:168">
      <c r="FF22185" s="55">
        <v>22178</v>
      </c>
      <c r="FG22185" s="55" t="s">
        <v>1313</v>
      </c>
      <c r="FH22185" s="55" t="s">
        <v>1260</v>
      </c>
      <c r="FI22185" s="55">
        <v>8</v>
      </c>
      <c r="FJ22185" s="55">
        <v>5000</v>
      </c>
      <c r="FK22185" s="55" t="s">
        <v>1249</v>
      </c>
      <c r="FL22185" s="55">
        <v>0.7</v>
      </c>
    </row>
    <row r="22186" ht="14.25" customHeight="1" outlineLevel="1" spans="162:168">
      <c r="FF22186" s="55">
        <v>22179</v>
      </c>
      <c r="FG22186" s="55" t="s">
        <v>1313</v>
      </c>
      <c r="FH22186" s="55" t="s">
        <v>1260</v>
      </c>
      <c r="FI22186" s="55">
        <v>8</v>
      </c>
      <c r="FJ22186" s="55">
        <v>10000</v>
      </c>
      <c r="FK22186" s="55" t="s">
        <v>1249</v>
      </c>
      <c r="FL22186" s="55">
        <v>0.5</v>
      </c>
    </row>
    <row r="22187" ht="14.25" customHeight="1" outlineLevel="1" spans="162:168">
      <c r="FF22187" s="55">
        <v>22180</v>
      </c>
      <c r="FG22187" s="55" t="s">
        <v>1313</v>
      </c>
      <c r="FH22187" s="55" t="s">
        <v>1260</v>
      </c>
      <c r="FI22187" s="55">
        <v>8</v>
      </c>
      <c r="FJ22187" s="55">
        <v>25000</v>
      </c>
      <c r="FK22187" s="55" t="s">
        <v>1249</v>
      </c>
      <c r="FL22187" s="55">
        <v>0.45</v>
      </c>
    </row>
    <row r="22188" ht="14.25" customHeight="1" outlineLevel="1" spans="162:168">
      <c r="FF22188" s="55">
        <v>22181</v>
      </c>
      <c r="FG22188" s="55" t="s">
        <v>1313</v>
      </c>
      <c r="FH22188" s="55" t="s">
        <v>1260</v>
      </c>
      <c r="FI22188" s="55">
        <v>8</v>
      </c>
      <c r="FJ22188" s="55">
        <v>50000</v>
      </c>
      <c r="FK22188" s="55" t="s">
        <v>1249</v>
      </c>
      <c r="FL22188" s="55">
        <v>0.45</v>
      </c>
    </row>
    <row r="22189" ht="14.25" customHeight="1" outlineLevel="1" spans="162:168">
      <c r="FF22189" s="55">
        <v>22182</v>
      </c>
      <c r="FG22189" s="55" t="s">
        <v>1313</v>
      </c>
      <c r="FH22189" s="55" t="s">
        <v>1260</v>
      </c>
      <c r="FI22189" s="55">
        <v>8</v>
      </c>
      <c r="FJ22189" s="55">
        <v>80000</v>
      </c>
      <c r="FK22189" s="55" t="s">
        <v>1249</v>
      </c>
      <c r="FL22189" s="55">
        <v>0.45</v>
      </c>
    </row>
    <row r="22190" ht="14.25" customHeight="1" outlineLevel="1" spans="162:168">
      <c r="FF22190" s="55">
        <v>22183</v>
      </c>
      <c r="FG22190" s="55" t="s">
        <v>1313</v>
      </c>
      <c r="FH22190" s="55" t="s">
        <v>1260</v>
      </c>
      <c r="FI22190" s="55">
        <v>8</v>
      </c>
      <c r="FJ22190" s="55">
        <v>130000</v>
      </c>
      <c r="FK22190" s="55" t="s">
        <v>1249</v>
      </c>
      <c r="FL22190" s="55">
        <v>0.45</v>
      </c>
    </row>
    <row r="22191" ht="14.25" customHeight="1" outlineLevel="1" spans="162:168">
      <c r="FF22191" s="55">
        <v>22184</v>
      </c>
      <c r="FG22191" s="55" t="s">
        <v>1313</v>
      </c>
      <c r="FH22191" s="55" t="s">
        <v>1260</v>
      </c>
      <c r="FI22191" s="55">
        <v>8</v>
      </c>
      <c r="FJ22191" s="55">
        <v>260000</v>
      </c>
      <c r="FK22191" s="55" t="s">
        <v>1249</v>
      </c>
      <c r="FL22191" s="55">
        <v>0.45</v>
      </c>
    </row>
    <row r="22192" ht="14.25" customHeight="1" outlineLevel="1" spans="162:168">
      <c r="FF22192" s="55">
        <v>22185</v>
      </c>
      <c r="FG22192" s="55" t="s">
        <v>1313</v>
      </c>
      <c r="FH22192" s="55" t="s">
        <v>1260</v>
      </c>
      <c r="FI22192" s="55">
        <v>8</v>
      </c>
      <c r="FJ22192" s="55">
        <v>400000</v>
      </c>
      <c r="FK22192" s="55" t="s">
        <v>1249</v>
      </c>
      <c r="FL22192" s="55">
        <v>0.45</v>
      </c>
    </row>
    <row r="22193" ht="14.25" customHeight="1" outlineLevel="1" spans="162:168">
      <c r="FF22193" s="55">
        <v>22186</v>
      </c>
      <c r="FG22193" s="55" t="s">
        <v>1313</v>
      </c>
      <c r="FH22193" s="55" t="s">
        <v>1260</v>
      </c>
      <c r="FI22193" s="55">
        <v>8</v>
      </c>
      <c r="FJ22193" s="55">
        <v>530000</v>
      </c>
      <c r="FK22193" s="55" t="s">
        <v>1249</v>
      </c>
      <c r="FL22193" s="55">
        <v>0.45</v>
      </c>
    </row>
    <row r="22194" ht="14.25" customHeight="1" outlineLevel="1" spans="162:168">
      <c r="FF22194" s="55">
        <v>22187</v>
      </c>
      <c r="FG22194" s="55" t="s">
        <v>1313</v>
      </c>
      <c r="FH22194" s="55" t="s">
        <v>1260</v>
      </c>
      <c r="FI22194" s="55">
        <v>8</v>
      </c>
      <c r="FJ22194" s="55">
        <v>540000</v>
      </c>
      <c r="FK22194" s="55" t="s">
        <v>1249</v>
      </c>
      <c r="FL22194" s="55">
        <v>0.45</v>
      </c>
    </row>
    <row r="22195" ht="14.25" customHeight="1" outlineLevel="1" spans="162:168">
      <c r="FF22195" s="55">
        <v>22188</v>
      </c>
      <c r="FG22195" s="55" t="s">
        <v>1313</v>
      </c>
      <c r="FH22195" s="55" t="s">
        <v>1260</v>
      </c>
      <c r="FI22195" s="55">
        <v>9</v>
      </c>
      <c r="FJ22195" s="55">
        <v>0</v>
      </c>
      <c r="FK22195" s="55" t="s">
        <v>1249</v>
      </c>
      <c r="FL22195" s="55">
        <v>0.88</v>
      </c>
    </row>
    <row r="22196" ht="14.25" customHeight="1" outlineLevel="1" spans="162:168">
      <c r="FF22196" s="55">
        <v>22189</v>
      </c>
      <c r="FG22196" s="55" t="s">
        <v>1313</v>
      </c>
      <c r="FH22196" s="55" t="s">
        <v>1260</v>
      </c>
      <c r="FI22196" s="55">
        <v>9</v>
      </c>
      <c r="FJ22196" s="55">
        <v>1000</v>
      </c>
      <c r="FK22196" s="55" t="s">
        <v>1249</v>
      </c>
      <c r="FL22196" s="55">
        <v>0.88</v>
      </c>
    </row>
    <row r="22197" ht="14.25" customHeight="1" outlineLevel="1" spans="162:168">
      <c r="FF22197" s="55">
        <v>22190</v>
      </c>
      <c r="FG22197" s="55" t="s">
        <v>1313</v>
      </c>
      <c r="FH22197" s="55" t="s">
        <v>1260</v>
      </c>
      <c r="FI22197" s="55">
        <v>9</v>
      </c>
      <c r="FJ22197" s="55">
        <v>2500</v>
      </c>
      <c r="FK22197" s="55" t="s">
        <v>1249</v>
      </c>
      <c r="FL22197" s="55">
        <v>0.88</v>
      </c>
    </row>
    <row r="22198" ht="14.25" customHeight="1" outlineLevel="1" spans="162:168">
      <c r="FF22198" s="55">
        <v>22191</v>
      </c>
      <c r="FG22198" s="55" t="s">
        <v>1313</v>
      </c>
      <c r="FH22198" s="55" t="s">
        <v>1260</v>
      </c>
      <c r="FI22198" s="55">
        <v>9</v>
      </c>
      <c r="FJ22198" s="55">
        <v>5000</v>
      </c>
      <c r="FK22198" s="55" t="s">
        <v>1249</v>
      </c>
      <c r="FL22198" s="55">
        <v>0.88</v>
      </c>
    </row>
    <row r="22199" ht="14.25" customHeight="1" outlineLevel="1" spans="162:168">
      <c r="FF22199" s="55">
        <v>22192</v>
      </c>
      <c r="FG22199" s="55" t="s">
        <v>1313</v>
      </c>
      <c r="FH22199" s="55" t="s">
        <v>1260</v>
      </c>
      <c r="FI22199" s="55">
        <v>9</v>
      </c>
      <c r="FJ22199" s="55">
        <v>10000</v>
      </c>
      <c r="FK22199" s="55" t="s">
        <v>1249</v>
      </c>
      <c r="FL22199" s="55">
        <v>0.88</v>
      </c>
    </row>
    <row r="22200" ht="14.25" customHeight="1" outlineLevel="1" spans="162:168">
      <c r="FF22200" s="55">
        <v>22193</v>
      </c>
      <c r="FG22200" s="55" t="s">
        <v>1313</v>
      </c>
      <c r="FH22200" s="55" t="s">
        <v>1260</v>
      </c>
      <c r="FI22200" s="55">
        <v>9</v>
      </c>
      <c r="FJ22200" s="55">
        <v>25000</v>
      </c>
      <c r="FK22200" s="55" t="s">
        <v>1249</v>
      </c>
      <c r="FL22200" s="55">
        <v>0.88</v>
      </c>
    </row>
    <row r="22201" ht="14.25" customHeight="1" outlineLevel="1" spans="162:168">
      <c r="FF22201" s="55">
        <v>22194</v>
      </c>
      <c r="FG22201" s="55" t="s">
        <v>1313</v>
      </c>
      <c r="FH22201" s="55" t="s">
        <v>1260</v>
      </c>
      <c r="FI22201" s="55">
        <v>9</v>
      </c>
      <c r="FJ22201" s="55">
        <v>50000</v>
      </c>
      <c r="FK22201" s="55" t="s">
        <v>1249</v>
      </c>
      <c r="FL22201" s="55">
        <v>0.84</v>
      </c>
    </row>
    <row r="22202" ht="14.25" customHeight="1" outlineLevel="1" spans="162:168">
      <c r="FF22202" s="55">
        <v>22195</v>
      </c>
      <c r="FG22202" s="55" t="s">
        <v>1313</v>
      </c>
      <c r="FH22202" s="55" t="s">
        <v>1260</v>
      </c>
      <c r="FI22202" s="55">
        <v>9</v>
      </c>
      <c r="FJ22202" s="55">
        <v>80000</v>
      </c>
      <c r="FK22202" s="55" t="s">
        <v>1249</v>
      </c>
      <c r="FL22202" s="55">
        <v>0.45</v>
      </c>
    </row>
    <row r="22203" ht="14.25" customHeight="1" outlineLevel="1" spans="162:168">
      <c r="FF22203" s="55">
        <v>22196</v>
      </c>
      <c r="FG22203" s="55" t="s">
        <v>1313</v>
      </c>
      <c r="FH22203" s="55" t="s">
        <v>1260</v>
      </c>
      <c r="FI22203" s="55">
        <v>9</v>
      </c>
      <c r="FJ22203" s="55">
        <v>130000</v>
      </c>
      <c r="FK22203" s="55" t="s">
        <v>1249</v>
      </c>
      <c r="FL22203" s="55">
        <v>0.45</v>
      </c>
    </row>
    <row r="22204" ht="14.25" customHeight="1" outlineLevel="1" spans="162:168">
      <c r="FF22204" s="55">
        <v>22197</v>
      </c>
      <c r="FG22204" s="55" t="s">
        <v>1313</v>
      </c>
      <c r="FH22204" s="55" t="s">
        <v>1260</v>
      </c>
      <c r="FI22204" s="55">
        <v>9</v>
      </c>
      <c r="FJ22204" s="55">
        <v>260000</v>
      </c>
      <c r="FK22204" s="55" t="s">
        <v>1249</v>
      </c>
      <c r="FL22204" s="55">
        <v>0.45</v>
      </c>
    </row>
    <row r="22205" ht="14.25" customHeight="1" outlineLevel="1" spans="162:168">
      <c r="FF22205" s="55">
        <v>22198</v>
      </c>
      <c r="FG22205" s="55" t="s">
        <v>1313</v>
      </c>
      <c r="FH22205" s="55" t="s">
        <v>1260</v>
      </c>
      <c r="FI22205" s="55">
        <v>9</v>
      </c>
      <c r="FJ22205" s="55">
        <v>400000</v>
      </c>
      <c r="FK22205" s="55" t="s">
        <v>1249</v>
      </c>
      <c r="FL22205" s="55">
        <v>0.45</v>
      </c>
    </row>
    <row r="22206" ht="14.25" customHeight="1" outlineLevel="1" spans="162:168">
      <c r="FF22206" s="55">
        <v>22199</v>
      </c>
      <c r="FG22206" s="55" t="s">
        <v>1313</v>
      </c>
      <c r="FH22206" s="55" t="s">
        <v>1260</v>
      </c>
      <c r="FI22206" s="55">
        <v>9</v>
      </c>
      <c r="FJ22206" s="55">
        <v>530000</v>
      </c>
      <c r="FK22206" s="55" t="s">
        <v>1249</v>
      </c>
      <c r="FL22206" s="55">
        <v>0.45</v>
      </c>
    </row>
    <row r="22207" ht="14.25" customHeight="1" outlineLevel="1" spans="162:168">
      <c r="FF22207" s="55">
        <v>22200</v>
      </c>
      <c r="FG22207" s="55" t="s">
        <v>1313</v>
      </c>
      <c r="FH22207" s="55" t="s">
        <v>1260</v>
      </c>
      <c r="FI22207" s="55">
        <v>9</v>
      </c>
      <c r="FJ22207" s="55">
        <v>540000</v>
      </c>
      <c r="FK22207" s="55" t="s">
        <v>1249</v>
      </c>
      <c r="FL22207" s="55">
        <v>0.45</v>
      </c>
    </row>
    <row r="22208" ht="14.25" customHeight="1" outlineLevel="1" spans="162:168">
      <c r="FF22208" s="55">
        <v>22201</v>
      </c>
      <c r="FG22208" s="55" t="s">
        <v>1313</v>
      </c>
      <c r="FH22208" s="55" t="s">
        <v>1470</v>
      </c>
      <c r="FI22208" s="55">
        <v>1</v>
      </c>
      <c r="FJ22208" s="55">
        <v>0</v>
      </c>
      <c r="FK22208" s="55" t="s">
        <v>1249</v>
      </c>
      <c r="FL22208" s="55">
        <v>0.65</v>
      </c>
    </row>
    <row r="22209" ht="14.25" customHeight="1" outlineLevel="1" spans="162:168">
      <c r="FF22209" s="55">
        <v>22202</v>
      </c>
      <c r="FG22209" s="55" t="s">
        <v>1313</v>
      </c>
      <c r="FH22209" s="55" t="s">
        <v>1470</v>
      </c>
      <c r="FI22209" s="55">
        <v>10</v>
      </c>
      <c r="FJ22209" s="55">
        <v>0</v>
      </c>
      <c r="FK22209" s="55" t="s">
        <v>1249</v>
      </c>
      <c r="FL22209" s="55">
        <v>0.8</v>
      </c>
    </row>
    <row r="22210" ht="14.25" customHeight="1" outlineLevel="1" spans="162:168">
      <c r="FF22210" s="55">
        <v>22203</v>
      </c>
      <c r="FG22210" s="55" t="s">
        <v>1313</v>
      </c>
      <c r="FH22210" s="55" t="s">
        <v>1470</v>
      </c>
      <c r="FI22210" s="55">
        <v>11</v>
      </c>
      <c r="FJ22210" s="55">
        <v>0</v>
      </c>
      <c r="FK22210" s="55" t="s">
        <v>1249</v>
      </c>
      <c r="FL22210" s="55">
        <v>0.8</v>
      </c>
    </row>
    <row r="22211" ht="14.25" customHeight="1" outlineLevel="1" spans="162:168">
      <c r="FF22211" s="55">
        <v>22204</v>
      </c>
      <c r="FG22211" s="55" t="s">
        <v>1313</v>
      </c>
      <c r="FH22211" s="55" t="s">
        <v>1470</v>
      </c>
      <c r="FI22211" s="55">
        <v>2</v>
      </c>
      <c r="FJ22211" s="55">
        <v>0</v>
      </c>
      <c r="FK22211" s="55" t="s">
        <v>1249</v>
      </c>
      <c r="FL22211" s="55">
        <v>0.65</v>
      </c>
    </row>
    <row r="22212" ht="14.25" customHeight="1" outlineLevel="1" spans="162:168">
      <c r="FF22212" s="55">
        <v>22205</v>
      </c>
      <c r="FG22212" s="55" t="s">
        <v>1313</v>
      </c>
      <c r="FH22212" s="55" t="s">
        <v>1470</v>
      </c>
      <c r="FI22212" s="55">
        <v>3</v>
      </c>
      <c r="FJ22212" s="55">
        <v>0</v>
      </c>
      <c r="FK22212" s="55" t="s">
        <v>1249</v>
      </c>
      <c r="FL22212" s="55">
        <v>0.65</v>
      </c>
    </row>
    <row r="22213" ht="14.25" customHeight="1" outlineLevel="1" spans="162:168">
      <c r="FF22213" s="55">
        <v>22206</v>
      </c>
      <c r="FG22213" s="55" t="s">
        <v>1313</v>
      </c>
      <c r="FH22213" s="55" t="s">
        <v>1470</v>
      </c>
      <c r="FI22213" s="55">
        <v>4</v>
      </c>
      <c r="FJ22213" s="55">
        <v>0</v>
      </c>
      <c r="FK22213" s="55" t="s">
        <v>1249</v>
      </c>
      <c r="FL22213" s="55">
        <v>0.65</v>
      </c>
    </row>
    <row r="22214" ht="14.25" customHeight="1" outlineLevel="1" spans="162:168">
      <c r="FF22214" s="55">
        <v>22207</v>
      </c>
      <c r="FG22214" s="55" t="s">
        <v>1313</v>
      </c>
      <c r="FH22214" s="55" t="s">
        <v>1470</v>
      </c>
      <c r="FI22214" s="55">
        <v>5</v>
      </c>
      <c r="FJ22214" s="55">
        <v>0</v>
      </c>
      <c r="FK22214" s="55" t="s">
        <v>1249</v>
      </c>
      <c r="FL22214" s="55">
        <v>0.65</v>
      </c>
    </row>
    <row r="22215" ht="14.25" customHeight="1" outlineLevel="1" spans="162:168">
      <c r="FF22215" s="55">
        <v>22208</v>
      </c>
      <c r="FG22215" s="55" t="s">
        <v>1313</v>
      </c>
      <c r="FH22215" s="55" t="s">
        <v>1470</v>
      </c>
      <c r="FI22215" s="55">
        <v>6</v>
      </c>
      <c r="FJ22215" s="55">
        <v>0</v>
      </c>
      <c r="FK22215" s="55" t="s">
        <v>1249</v>
      </c>
      <c r="FL22215" s="55">
        <v>0.65</v>
      </c>
    </row>
    <row r="22216" ht="14.25" customHeight="1" outlineLevel="1" spans="162:168">
      <c r="FF22216" s="55">
        <v>22209</v>
      </c>
      <c r="FG22216" s="55" t="s">
        <v>1313</v>
      </c>
      <c r="FH22216" s="55" t="s">
        <v>1470</v>
      </c>
      <c r="FI22216" s="55">
        <v>7</v>
      </c>
      <c r="FJ22216" s="55">
        <v>0</v>
      </c>
      <c r="FK22216" s="55" t="s">
        <v>1249</v>
      </c>
      <c r="FL22216" s="55">
        <v>0.4</v>
      </c>
    </row>
    <row r="22217" ht="14.25" customHeight="1" outlineLevel="1" spans="162:168">
      <c r="FF22217" s="55">
        <v>22210</v>
      </c>
      <c r="FG22217" s="55" t="s">
        <v>1313</v>
      </c>
      <c r="FH22217" s="55" t="s">
        <v>1810</v>
      </c>
      <c r="FI22217" s="55">
        <v>1</v>
      </c>
      <c r="FJ22217" s="55">
        <v>0</v>
      </c>
      <c r="FK22217" s="55" t="s">
        <v>1249</v>
      </c>
      <c r="FL22217" s="55">
        <v>0.45</v>
      </c>
    </row>
    <row r="22218" ht="14.25" customHeight="1" outlineLevel="1" spans="162:168">
      <c r="FF22218" s="55">
        <v>22211</v>
      </c>
      <c r="FG22218" s="55" t="s">
        <v>1313</v>
      </c>
      <c r="FH22218" s="55" t="s">
        <v>1810</v>
      </c>
      <c r="FI22218" s="55">
        <v>2</v>
      </c>
      <c r="FJ22218" s="55">
        <v>0</v>
      </c>
      <c r="FK22218" s="55" t="s">
        <v>1249</v>
      </c>
      <c r="FL22218" s="55">
        <v>0.4</v>
      </c>
    </row>
    <row r="22219" ht="14.25" customHeight="1" outlineLevel="1" spans="162:168">
      <c r="FF22219" s="55">
        <v>22212</v>
      </c>
      <c r="FG22219" s="55" t="s">
        <v>1313</v>
      </c>
      <c r="FH22219" s="55" t="s">
        <v>1810</v>
      </c>
      <c r="FI22219" s="55">
        <v>3</v>
      </c>
      <c r="FJ22219" s="55">
        <v>0</v>
      </c>
      <c r="FK22219" s="55" t="s">
        <v>1249</v>
      </c>
      <c r="FL22219" s="55">
        <v>0.4</v>
      </c>
    </row>
    <row r="22220" ht="14.25" customHeight="1" outlineLevel="1" spans="162:168">
      <c r="FF22220" s="55">
        <v>22213</v>
      </c>
      <c r="FG22220" s="55" t="s">
        <v>1313</v>
      </c>
      <c r="FH22220" s="55" t="s">
        <v>1810</v>
      </c>
      <c r="FI22220" s="55">
        <v>4</v>
      </c>
      <c r="FJ22220" s="55">
        <v>0</v>
      </c>
      <c r="FK22220" s="55" t="s">
        <v>1249</v>
      </c>
      <c r="FL22220" s="55">
        <v>0.3</v>
      </c>
    </row>
    <row r="22221" ht="14.25" customHeight="1" outlineLevel="1" spans="162:168">
      <c r="FF22221" s="55">
        <v>22214</v>
      </c>
      <c r="FG22221" s="55" t="s">
        <v>1313</v>
      </c>
      <c r="FH22221" s="55" t="s">
        <v>1738</v>
      </c>
      <c r="FI22221" s="55">
        <v>1</v>
      </c>
      <c r="FJ22221" s="55">
        <v>0</v>
      </c>
      <c r="FK22221" s="55" t="s">
        <v>1249</v>
      </c>
      <c r="FL22221" s="55">
        <v>0.9</v>
      </c>
    </row>
    <row r="22222" ht="14.25" customHeight="1" outlineLevel="1" spans="162:168">
      <c r="FF22222" s="55">
        <v>22215</v>
      </c>
      <c r="FG22222" s="55" t="s">
        <v>1313</v>
      </c>
      <c r="FH22222" s="55" t="s">
        <v>1738</v>
      </c>
      <c r="FI22222" s="55">
        <v>2</v>
      </c>
      <c r="FJ22222" s="55">
        <v>1000</v>
      </c>
      <c r="FK22222" s="55" t="s">
        <v>1249</v>
      </c>
      <c r="FL22222" s="55">
        <v>0.85</v>
      </c>
    </row>
    <row r="22223" ht="14.25" customHeight="1" outlineLevel="1" spans="162:168">
      <c r="FF22223" s="55">
        <v>22216</v>
      </c>
      <c r="FG22223" s="55" t="s">
        <v>1313</v>
      </c>
      <c r="FH22223" s="55" t="s">
        <v>1738</v>
      </c>
      <c r="FI22223" s="55">
        <v>2</v>
      </c>
      <c r="FJ22223" s="55">
        <v>2500</v>
      </c>
      <c r="FK22223" s="55" t="s">
        <v>1249</v>
      </c>
      <c r="FL22223" s="55">
        <v>0.8</v>
      </c>
    </row>
    <row r="22224" ht="14.25" customHeight="1" outlineLevel="1" spans="162:168">
      <c r="FF22224" s="55">
        <v>22217</v>
      </c>
      <c r="FG22224" s="55" t="s">
        <v>1313</v>
      </c>
      <c r="FH22224" s="55" t="s">
        <v>1738</v>
      </c>
      <c r="FI22224" s="55">
        <v>2</v>
      </c>
      <c r="FJ22224" s="55">
        <v>5000</v>
      </c>
      <c r="FK22224" s="55" t="s">
        <v>1249</v>
      </c>
      <c r="FL22224" s="55">
        <v>0.7</v>
      </c>
    </row>
    <row r="22225" ht="14.25" customHeight="1" outlineLevel="1" spans="162:168">
      <c r="FF22225" s="55">
        <v>22218</v>
      </c>
      <c r="FG22225" s="55" t="s">
        <v>1313</v>
      </c>
      <c r="FH22225" s="55" t="s">
        <v>1738</v>
      </c>
      <c r="FI22225" s="55">
        <v>2</v>
      </c>
      <c r="FJ22225" s="55">
        <v>10000</v>
      </c>
      <c r="FK22225" s="55" t="s">
        <v>1249</v>
      </c>
      <c r="FL22225" s="55">
        <v>0.6</v>
      </c>
    </row>
    <row r="22226" ht="14.25" customHeight="1" outlineLevel="1" spans="162:168">
      <c r="FF22226" s="55">
        <v>22219</v>
      </c>
      <c r="FG22226" s="55" t="s">
        <v>1313</v>
      </c>
      <c r="FH22226" s="55" t="s">
        <v>1738</v>
      </c>
      <c r="FI22226" s="55">
        <v>2</v>
      </c>
      <c r="FJ22226" s="55">
        <v>25000</v>
      </c>
      <c r="FK22226" s="55" t="s">
        <v>1249</v>
      </c>
      <c r="FL22226" s="55">
        <v>0.5</v>
      </c>
    </row>
    <row r="22227" ht="14.25" customHeight="1" outlineLevel="1" spans="162:168">
      <c r="FF22227" s="55">
        <v>22220</v>
      </c>
      <c r="FG22227" s="55" t="s">
        <v>1313</v>
      </c>
      <c r="FH22227" s="55" t="s">
        <v>1738</v>
      </c>
      <c r="FI22227" s="55">
        <v>2</v>
      </c>
      <c r="FJ22227" s="55">
        <v>50000</v>
      </c>
      <c r="FK22227" s="55" t="s">
        <v>1249</v>
      </c>
      <c r="FL22227" s="55">
        <v>0.5</v>
      </c>
    </row>
    <row r="22228" ht="14.25" customHeight="1" outlineLevel="1" spans="162:168">
      <c r="FF22228" s="55">
        <v>22221</v>
      </c>
      <c r="FG22228" s="55" t="s">
        <v>1313</v>
      </c>
      <c r="FH22228" s="55" t="s">
        <v>1738</v>
      </c>
      <c r="FI22228" s="55">
        <v>2</v>
      </c>
      <c r="FJ22228" s="55">
        <v>80000</v>
      </c>
      <c r="FK22228" s="55" t="s">
        <v>1249</v>
      </c>
      <c r="FL22228" s="55">
        <v>0.5</v>
      </c>
    </row>
    <row r="22229" ht="14.25" customHeight="1" outlineLevel="1" spans="162:168">
      <c r="FF22229" s="55">
        <v>22222</v>
      </c>
      <c r="FG22229" s="55" t="s">
        <v>1313</v>
      </c>
      <c r="FH22229" s="55" t="s">
        <v>1738</v>
      </c>
      <c r="FI22229" s="55">
        <v>2</v>
      </c>
      <c r="FJ22229" s="55">
        <v>130000</v>
      </c>
      <c r="FK22229" s="55" t="s">
        <v>1249</v>
      </c>
      <c r="FL22229" s="55">
        <v>0.5</v>
      </c>
    </row>
    <row r="22230" ht="14.25" customHeight="1" outlineLevel="1" spans="162:168">
      <c r="FF22230" s="55">
        <v>22223</v>
      </c>
      <c r="FG22230" s="55" t="s">
        <v>1313</v>
      </c>
      <c r="FH22230" s="55" t="s">
        <v>1738</v>
      </c>
      <c r="FI22230" s="55">
        <v>2</v>
      </c>
      <c r="FJ22230" s="55">
        <v>260000</v>
      </c>
      <c r="FK22230" s="55" t="s">
        <v>1249</v>
      </c>
      <c r="FL22230" s="55">
        <v>0.5</v>
      </c>
    </row>
    <row r="22231" ht="14.25" customHeight="1" outlineLevel="1" spans="162:168">
      <c r="FF22231" s="55">
        <v>22224</v>
      </c>
      <c r="FG22231" s="55" t="s">
        <v>1313</v>
      </c>
      <c r="FH22231" s="55" t="s">
        <v>1738</v>
      </c>
      <c r="FI22231" s="55">
        <v>2</v>
      </c>
      <c r="FJ22231" s="55">
        <v>400000</v>
      </c>
      <c r="FK22231" s="55" t="s">
        <v>1249</v>
      </c>
      <c r="FL22231" s="55">
        <v>0.5</v>
      </c>
    </row>
    <row r="22232" ht="14.25" customHeight="1" outlineLevel="1" spans="162:168">
      <c r="FF22232" s="55">
        <v>22225</v>
      </c>
      <c r="FG22232" s="55" t="s">
        <v>1313</v>
      </c>
      <c r="FH22232" s="55" t="s">
        <v>1738</v>
      </c>
      <c r="FI22232" s="55">
        <v>2</v>
      </c>
      <c r="FJ22232" s="55">
        <v>530000</v>
      </c>
      <c r="FK22232" s="55" t="s">
        <v>1249</v>
      </c>
      <c r="FL22232" s="55">
        <v>0.5</v>
      </c>
    </row>
    <row r="22233" ht="14.25" customHeight="1" outlineLevel="1" spans="162:168">
      <c r="FF22233" s="55">
        <v>22226</v>
      </c>
      <c r="FG22233" s="55" t="s">
        <v>1313</v>
      </c>
      <c r="FH22233" s="55" t="s">
        <v>1738</v>
      </c>
      <c r="FI22233" s="55">
        <v>2</v>
      </c>
      <c r="FJ22233" s="55">
        <v>540000</v>
      </c>
      <c r="FK22233" s="55" t="s">
        <v>1249</v>
      </c>
      <c r="FL22233" s="55">
        <v>0.5</v>
      </c>
    </row>
    <row r="22234" ht="14.25" customHeight="1" outlineLevel="1" spans="162:168">
      <c r="FF22234" s="55">
        <v>22227</v>
      </c>
      <c r="FG22234" s="55" t="s">
        <v>1313</v>
      </c>
      <c r="FH22234" s="55" t="s">
        <v>1738</v>
      </c>
      <c r="FI22234" s="55">
        <v>3</v>
      </c>
      <c r="FJ22234" s="55">
        <v>1000</v>
      </c>
      <c r="FK22234" s="55" t="s">
        <v>1249</v>
      </c>
      <c r="FL22234" s="55">
        <v>0.85</v>
      </c>
    </row>
    <row r="22235" ht="14.25" customHeight="1" outlineLevel="1" spans="162:168">
      <c r="FF22235" s="55">
        <v>22228</v>
      </c>
      <c r="FG22235" s="55" t="s">
        <v>1313</v>
      </c>
      <c r="FH22235" s="55" t="s">
        <v>1738</v>
      </c>
      <c r="FI22235" s="55">
        <v>3</v>
      </c>
      <c r="FJ22235" s="55">
        <v>2500</v>
      </c>
      <c r="FK22235" s="55" t="s">
        <v>1249</v>
      </c>
      <c r="FL22235" s="55">
        <v>0.8</v>
      </c>
    </row>
    <row r="22236" ht="14.25" customHeight="1" outlineLevel="1" spans="162:168">
      <c r="FF22236" s="55">
        <v>22229</v>
      </c>
      <c r="FG22236" s="55" t="s">
        <v>1313</v>
      </c>
      <c r="FH22236" s="55" t="s">
        <v>1738</v>
      </c>
      <c r="FI22236" s="55">
        <v>3</v>
      </c>
      <c r="FJ22236" s="55">
        <v>5000</v>
      </c>
      <c r="FK22236" s="55" t="s">
        <v>1249</v>
      </c>
      <c r="FL22236" s="55">
        <v>0.7</v>
      </c>
    </row>
    <row r="22237" ht="14.25" customHeight="1" outlineLevel="1" spans="162:168">
      <c r="FF22237" s="55">
        <v>22230</v>
      </c>
      <c r="FG22237" s="55" t="s">
        <v>1313</v>
      </c>
      <c r="FH22237" s="55" t="s">
        <v>1738</v>
      </c>
      <c r="FI22237" s="55">
        <v>3</v>
      </c>
      <c r="FJ22237" s="55">
        <v>10000</v>
      </c>
      <c r="FK22237" s="55" t="s">
        <v>1249</v>
      </c>
      <c r="FL22237" s="55">
        <v>0.6</v>
      </c>
    </row>
    <row r="22238" ht="14.25" customHeight="1" outlineLevel="1" spans="162:168">
      <c r="FF22238" s="55">
        <v>22231</v>
      </c>
      <c r="FG22238" s="55" t="s">
        <v>1313</v>
      </c>
      <c r="FH22238" s="55" t="s">
        <v>1738</v>
      </c>
      <c r="FI22238" s="55">
        <v>3</v>
      </c>
      <c r="FJ22238" s="55">
        <v>25000</v>
      </c>
      <c r="FK22238" s="55" t="s">
        <v>1249</v>
      </c>
      <c r="FL22238" s="55">
        <v>0.5</v>
      </c>
    </row>
    <row r="22239" ht="14.25" customHeight="1" outlineLevel="1" spans="162:168">
      <c r="FF22239" s="55">
        <v>22232</v>
      </c>
      <c r="FG22239" s="55" t="s">
        <v>1313</v>
      </c>
      <c r="FH22239" s="55" t="s">
        <v>1738</v>
      </c>
      <c r="FI22239" s="55">
        <v>3</v>
      </c>
      <c r="FJ22239" s="55">
        <v>50000</v>
      </c>
      <c r="FK22239" s="55" t="s">
        <v>1249</v>
      </c>
      <c r="FL22239" s="55">
        <v>0.5</v>
      </c>
    </row>
    <row r="22240" ht="14.25" customHeight="1" outlineLevel="1" spans="162:168">
      <c r="FF22240" s="55">
        <v>22233</v>
      </c>
      <c r="FG22240" s="55" t="s">
        <v>1313</v>
      </c>
      <c r="FH22240" s="55" t="s">
        <v>1738</v>
      </c>
      <c r="FI22240" s="55">
        <v>3</v>
      </c>
      <c r="FJ22240" s="55">
        <v>80000</v>
      </c>
      <c r="FK22240" s="55" t="s">
        <v>1249</v>
      </c>
      <c r="FL22240" s="55">
        <v>0.5</v>
      </c>
    </row>
    <row r="22241" ht="14.25" customHeight="1" outlineLevel="1" spans="162:168">
      <c r="FF22241" s="55">
        <v>22234</v>
      </c>
      <c r="FG22241" s="55" t="s">
        <v>1313</v>
      </c>
      <c r="FH22241" s="55" t="s">
        <v>1738</v>
      </c>
      <c r="FI22241" s="55">
        <v>3</v>
      </c>
      <c r="FJ22241" s="55">
        <v>130000</v>
      </c>
      <c r="FK22241" s="55" t="s">
        <v>1249</v>
      </c>
      <c r="FL22241" s="55">
        <v>0.5</v>
      </c>
    </row>
    <row r="22242" ht="14.25" customHeight="1" outlineLevel="1" spans="162:168">
      <c r="FF22242" s="55">
        <v>22235</v>
      </c>
      <c r="FG22242" s="55" t="s">
        <v>1313</v>
      </c>
      <c r="FH22242" s="55" t="s">
        <v>1738</v>
      </c>
      <c r="FI22242" s="55">
        <v>3</v>
      </c>
      <c r="FJ22242" s="55">
        <v>260000</v>
      </c>
      <c r="FK22242" s="55" t="s">
        <v>1249</v>
      </c>
      <c r="FL22242" s="55">
        <v>0.5</v>
      </c>
    </row>
    <row r="22243" ht="14.25" customHeight="1" outlineLevel="1" spans="162:168">
      <c r="FF22243" s="55">
        <v>22236</v>
      </c>
      <c r="FG22243" s="55" t="s">
        <v>1313</v>
      </c>
      <c r="FH22243" s="55" t="s">
        <v>1738</v>
      </c>
      <c r="FI22243" s="55">
        <v>3</v>
      </c>
      <c r="FJ22243" s="55">
        <v>400000</v>
      </c>
      <c r="FK22243" s="55" t="s">
        <v>1249</v>
      </c>
      <c r="FL22243" s="55">
        <v>0.5</v>
      </c>
    </row>
    <row r="22244" ht="14.25" customHeight="1" outlineLevel="1" spans="162:168">
      <c r="FF22244" s="55">
        <v>22237</v>
      </c>
      <c r="FG22244" s="55" t="s">
        <v>1313</v>
      </c>
      <c r="FH22244" s="55" t="s">
        <v>1738</v>
      </c>
      <c r="FI22244" s="55">
        <v>3</v>
      </c>
      <c r="FJ22244" s="55">
        <v>530000</v>
      </c>
      <c r="FK22244" s="55" t="s">
        <v>1249</v>
      </c>
      <c r="FL22244" s="55">
        <v>0.5</v>
      </c>
    </row>
    <row r="22245" ht="14.25" customHeight="1" outlineLevel="1" spans="162:168">
      <c r="FF22245" s="55">
        <v>22238</v>
      </c>
      <c r="FG22245" s="55" t="s">
        <v>1313</v>
      </c>
      <c r="FH22245" s="55" t="s">
        <v>1738</v>
      </c>
      <c r="FI22245" s="55">
        <v>3</v>
      </c>
      <c r="FJ22245" s="55">
        <v>540000</v>
      </c>
      <c r="FK22245" s="55" t="s">
        <v>1249</v>
      </c>
      <c r="FL22245" s="55">
        <v>0.5</v>
      </c>
    </row>
    <row r="22246" ht="14.25" customHeight="1" outlineLevel="1" spans="162:168">
      <c r="FF22246" s="55">
        <v>22239</v>
      </c>
      <c r="FG22246" s="55" t="s">
        <v>1313</v>
      </c>
      <c r="FH22246" s="55" t="s">
        <v>2016</v>
      </c>
      <c r="FI22246" s="55">
        <v>1</v>
      </c>
      <c r="FJ22246" s="55">
        <v>0</v>
      </c>
      <c r="FK22246" s="55" t="s">
        <v>1249</v>
      </c>
      <c r="FL22246" s="55">
        <v>0.35</v>
      </c>
    </row>
    <row r="22247" ht="14.25" customHeight="1" outlineLevel="1" spans="162:168">
      <c r="FF22247" s="55">
        <v>22240</v>
      </c>
      <c r="FG22247" s="55" t="s">
        <v>1313</v>
      </c>
      <c r="FH22247" s="55" t="s">
        <v>2016</v>
      </c>
      <c r="FI22247" s="55">
        <v>10</v>
      </c>
      <c r="FJ22247" s="55">
        <v>0</v>
      </c>
      <c r="FK22247" s="55" t="s">
        <v>1249</v>
      </c>
      <c r="FL22247" s="55">
        <v>0.5</v>
      </c>
    </row>
    <row r="22248" ht="14.25" customHeight="1" outlineLevel="1" spans="162:168">
      <c r="FF22248" s="55">
        <v>22241</v>
      </c>
      <c r="FG22248" s="55" t="s">
        <v>1313</v>
      </c>
      <c r="FH22248" s="55" t="s">
        <v>2016</v>
      </c>
      <c r="FI22248" s="55">
        <v>11</v>
      </c>
      <c r="FJ22248" s="55">
        <v>0</v>
      </c>
      <c r="FK22248" s="55" t="s">
        <v>1249</v>
      </c>
      <c r="FL22248" s="55">
        <v>0.5</v>
      </c>
    </row>
    <row r="22249" ht="14.25" customHeight="1" outlineLevel="1" spans="162:168">
      <c r="FF22249" s="55">
        <v>22242</v>
      </c>
      <c r="FG22249" s="55" t="s">
        <v>1313</v>
      </c>
      <c r="FH22249" s="55" t="s">
        <v>2016</v>
      </c>
      <c r="FI22249" s="55">
        <v>12</v>
      </c>
      <c r="FJ22249" s="55">
        <v>5000</v>
      </c>
      <c r="FK22249" s="55" t="s">
        <v>1249</v>
      </c>
      <c r="FL22249" s="55">
        <v>2</v>
      </c>
    </row>
    <row r="22250" ht="14.25" customHeight="1" outlineLevel="1" spans="162:168">
      <c r="FF22250" s="55">
        <v>22243</v>
      </c>
      <c r="FG22250" s="55" t="s">
        <v>1313</v>
      </c>
      <c r="FH22250" s="55" t="s">
        <v>2016</v>
      </c>
      <c r="FI22250" s="55">
        <v>2</v>
      </c>
      <c r="FJ22250" s="55">
        <v>0</v>
      </c>
      <c r="FK22250" s="55" t="s">
        <v>1249</v>
      </c>
      <c r="FL22250" s="55">
        <v>0.35</v>
      </c>
    </row>
    <row r="22251" ht="14.25" customHeight="1" outlineLevel="1" spans="162:168">
      <c r="FF22251" s="55">
        <v>22244</v>
      </c>
      <c r="FG22251" s="55" t="s">
        <v>1313</v>
      </c>
      <c r="FH22251" s="55" t="s">
        <v>2016</v>
      </c>
      <c r="FI22251" s="55">
        <v>5</v>
      </c>
      <c r="FJ22251" s="55">
        <v>0</v>
      </c>
      <c r="FK22251" s="55" t="s">
        <v>1249</v>
      </c>
      <c r="FL22251" s="55">
        <v>0.5</v>
      </c>
    </row>
    <row r="22252" ht="14.25" customHeight="1" outlineLevel="1" spans="162:168">
      <c r="FF22252" s="55">
        <v>22245</v>
      </c>
      <c r="FG22252" s="55" t="s">
        <v>1313</v>
      </c>
      <c r="FH22252" s="55" t="s">
        <v>2016</v>
      </c>
      <c r="FI22252" s="55">
        <v>6</v>
      </c>
      <c r="FJ22252" s="55">
        <v>0</v>
      </c>
      <c r="FK22252" s="55" t="s">
        <v>1249</v>
      </c>
      <c r="FL22252" s="55">
        <v>0.89</v>
      </c>
    </row>
    <row r="22253" ht="14.25" customHeight="1" outlineLevel="1" spans="162:168">
      <c r="FF22253" s="55">
        <v>22246</v>
      </c>
      <c r="FG22253" s="55" t="s">
        <v>1313</v>
      </c>
      <c r="FH22253" s="55" t="s">
        <v>2016</v>
      </c>
      <c r="FI22253" s="55">
        <v>7</v>
      </c>
      <c r="FJ22253" s="55">
        <v>0</v>
      </c>
      <c r="FK22253" s="55" t="s">
        <v>1249</v>
      </c>
      <c r="FL22253" s="55">
        <v>0.5</v>
      </c>
    </row>
    <row r="22254" ht="14.25" customHeight="1" outlineLevel="1" spans="162:168">
      <c r="FF22254" s="55">
        <v>22247</v>
      </c>
      <c r="FG22254" s="55" t="s">
        <v>1313</v>
      </c>
      <c r="FH22254" s="55" t="s">
        <v>2016</v>
      </c>
      <c r="FI22254" s="55">
        <v>8</v>
      </c>
      <c r="FJ22254" s="55">
        <v>0</v>
      </c>
      <c r="FK22254" s="55" t="s">
        <v>1249</v>
      </c>
      <c r="FL22254" s="55">
        <v>0.89</v>
      </c>
    </row>
    <row r="22255" ht="14.25" customHeight="1" outlineLevel="1" spans="162:168">
      <c r="FF22255" s="55">
        <v>22248</v>
      </c>
      <c r="FG22255" s="55" t="s">
        <v>1313</v>
      </c>
      <c r="FH22255" s="55" t="s">
        <v>2016</v>
      </c>
      <c r="FI22255" s="55">
        <v>9</v>
      </c>
      <c r="FJ22255" s="55">
        <v>0</v>
      </c>
      <c r="FK22255" s="55" t="s">
        <v>1249</v>
      </c>
      <c r="FL22255" s="55">
        <v>0.89</v>
      </c>
    </row>
    <row r="22256" ht="14.25" customHeight="1" outlineLevel="1" spans="162:168">
      <c r="FF22256" s="55">
        <v>22249</v>
      </c>
      <c r="FG22256" s="55" t="s">
        <v>1313</v>
      </c>
      <c r="FH22256" s="55" t="s">
        <v>2048</v>
      </c>
      <c r="FI22256" s="55">
        <v>1</v>
      </c>
      <c r="FJ22256" s="55">
        <v>0</v>
      </c>
      <c r="FK22256" s="55" t="s">
        <v>1249</v>
      </c>
      <c r="FL22256" s="55">
        <v>0.4</v>
      </c>
    </row>
    <row r="22257" ht="14.25" customHeight="1" outlineLevel="1" spans="162:168">
      <c r="FF22257" s="55">
        <v>22250</v>
      </c>
      <c r="FG22257" s="55" t="s">
        <v>1313</v>
      </c>
      <c r="FH22257" s="55" t="s">
        <v>2048</v>
      </c>
      <c r="FI22257" s="55">
        <v>2</v>
      </c>
      <c r="FJ22257" s="55">
        <v>0</v>
      </c>
      <c r="FK22257" s="55" t="s">
        <v>1249</v>
      </c>
      <c r="FL22257" s="55">
        <v>0.4</v>
      </c>
    </row>
    <row r="22258" ht="14.25" customHeight="1" outlineLevel="1" spans="162:168">
      <c r="FF22258" s="55">
        <v>22251</v>
      </c>
      <c r="FG22258" s="55" t="s">
        <v>1313</v>
      </c>
      <c r="FH22258" s="55" t="s">
        <v>2048</v>
      </c>
      <c r="FI22258" s="55">
        <v>3</v>
      </c>
      <c r="FJ22258" s="55">
        <v>0</v>
      </c>
      <c r="FK22258" s="55" t="s">
        <v>1249</v>
      </c>
      <c r="FL22258" s="55">
        <v>0.4</v>
      </c>
    </row>
    <row r="22259" ht="14.25" customHeight="1" outlineLevel="1" spans="162:168">
      <c r="FF22259" s="55">
        <v>22252</v>
      </c>
      <c r="FG22259" s="55" t="s">
        <v>1313</v>
      </c>
      <c r="FH22259" s="55" t="s">
        <v>2048</v>
      </c>
      <c r="FI22259" s="55">
        <v>4</v>
      </c>
      <c r="FJ22259" s="55">
        <v>0</v>
      </c>
      <c r="FK22259" s="55" t="s">
        <v>1249</v>
      </c>
      <c r="FL22259" s="55">
        <v>0.4</v>
      </c>
    </row>
    <row r="22260" ht="14.25" customHeight="1" outlineLevel="1" spans="162:168">
      <c r="FF22260" s="55">
        <v>22253</v>
      </c>
      <c r="FG22260" s="55" t="s">
        <v>1313</v>
      </c>
      <c r="FH22260" s="55" t="s">
        <v>2048</v>
      </c>
      <c r="FI22260" s="55">
        <v>5</v>
      </c>
      <c r="FJ22260" s="55">
        <v>0</v>
      </c>
      <c r="FK22260" s="55" t="s">
        <v>1249</v>
      </c>
      <c r="FL22260" s="55">
        <v>0.33</v>
      </c>
    </row>
    <row r="22261" ht="14.25" customHeight="1" outlineLevel="1" spans="162:168">
      <c r="FF22261" s="55">
        <v>22254</v>
      </c>
      <c r="FG22261" s="55" t="s">
        <v>1313</v>
      </c>
      <c r="FH22261" s="55" t="s">
        <v>2048</v>
      </c>
      <c r="FI22261" s="55">
        <v>6</v>
      </c>
      <c r="FJ22261" s="55">
        <v>0</v>
      </c>
      <c r="FK22261" s="55" t="s">
        <v>1249</v>
      </c>
      <c r="FL22261" s="55">
        <v>0.33</v>
      </c>
    </row>
    <row r="22262" ht="14.25" customHeight="1" outlineLevel="1" spans="162:168">
      <c r="FF22262" s="55">
        <v>22255</v>
      </c>
      <c r="FG22262" s="55" t="s">
        <v>1313</v>
      </c>
      <c r="FH22262" s="55" t="s">
        <v>2048</v>
      </c>
      <c r="FI22262" s="55">
        <v>7</v>
      </c>
      <c r="FJ22262" s="55">
        <v>0</v>
      </c>
      <c r="FK22262" s="55" t="s">
        <v>1249</v>
      </c>
      <c r="FL22262" s="55">
        <v>0.35</v>
      </c>
    </row>
    <row r="22263" ht="14.25" customHeight="1" outlineLevel="1" spans="162:168">
      <c r="FF22263" s="55">
        <v>22256</v>
      </c>
      <c r="FG22263" s="55" t="s">
        <v>1313</v>
      </c>
      <c r="FH22263" s="55" t="s">
        <v>2048</v>
      </c>
      <c r="FI22263" s="55">
        <v>8</v>
      </c>
      <c r="FJ22263" s="55">
        <v>0</v>
      </c>
      <c r="FK22263" s="55" t="s">
        <v>1249</v>
      </c>
      <c r="FL22263" s="55">
        <v>0.35</v>
      </c>
    </row>
    <row r="22264" ht="14.25" customHeight="1" outlineLevel="1" spans="162:168">
      <c r="FF22264" s="55">
        <v>22257</v>
      </c>
      <c r="FG22264" s="55" t="s">
        <v>1313</v>
      </c>
      <c r="FH22264" s="55" t="s">
        <v>1490</v>
      </c>
      <c r="FI22264" s="55">
        <v>1</v>
      </c>
      <c r="FJ22264" s="55">
        <v>0</v>
      </c>
      <c r="FK22264" s="55" t="s">
        <v>1249</v>
      </c>
      <c r="FL22264" s="55">
        <v>0.45</v>
      </c>
    </row>
    <row r="22265" ht="14.25" customHeight="1" outlineLevel="1" spans="162:168">
      <c r="FF22265" s="55">
        <v>22258</v>
      </c>
      <c r="FG22265" s="55" t="s">
        <v>1313</v>
      </c>
      <c r="FH22265" s="55" t="s">
        <v>1490</v>
      </c>
      <c r="FI22265" s="55">
        <v>1</v>
      </c>
      <c r="FJ22265" s="55">
        <v>1000</v>
      </c>
      <c r="FK22265" s="55" t="s">
        <v>1249</v>
      </c>
      <c r="FL22265" s="55">
        <v>0.45</v>
      </c>
    </row>
    <row r="22266" ht="14.25" customHeight="1" outlineLevel="1" spans="162:168">
      <c r="FF22266" s="55">
        <v>22259</v>
      </c>
      <c r="FG22266" s="55" t="s">
        <v>1313</v>
      </c>
      <c r="FH22266" s="55" t="s">
        <v>1490</v>
      </c>
      <c r="FI22266" s="55">
        <v>1</v>
      </c>
      <c r="FJ22266" s="55">
        <v>2500</v>
      </c>
      <c r="FK22266" s="55" t="s">
        <v>1249</v>
      </c>
      <c r="FL22266" s="55">
        <v>0.4</v>
      </c>
    </row>
    <row r="22267" ht="14.25" customHeight="1" outlineLevel="1" spans="162:168">
      <c r="FF22267" s="55">
        <v>22260</v>
      </c>
      <c r="FG22267" s="55" t="s">
        <v>1313</v>
      </c>
      <c r="FH22267" s="55" t="s">
        <v>1490</v>
      </c>
      <c r="FI22267" s="55">
        <v>1</v>
      </c>
      <c r="FJ22267" s="55">
        <v>5000</v>
      </c>
      <c r="FK22267" s="55" t="s">
        <v>1249</v>
      </c>
      <c r="FL22267" s="55">
        <v>0.35</v>
      </c>
    </row>
    <row r="22268" ht="14.25" customHeight="1" outlineLevel="1" spans="162:168">
      <c r="FF22268" s="55">
        <v>22261</v>
      </c>
      <c r="FG22268" s="55" t="s">
        <v>1313</v>
      </c>
      <c r="FH22268" s="55" t="s">
        <v>1490</v>
      </c>
      <c r="FI22268" s="55">
        <v>1</v>
      </c>
      <c r="FJ22268" s="55">
        <v>10000</v>
      </c>
      <c r="FK22268" s="55" t="s">
        <v>1249</v>
      </c>
      <c r="FL22268" s="55">
        <v>0.3</v>
      </c>
    </row>
    <row r="22269" ht="14.25" customHeight="1" outlineLevel="1" spans="162:168">
      <c r="FF22269" s="55">
        <v>22262</v>
      </c>
      <c r="FG22269" s="55" t="s">
        <v>1313</v>
      </c>
      <c r="FH22269" s="55" t="s">
        <v>1490</v>
      </c>
      <c r="FI22269" s="55">
        <v>1</v>
      </c>
      <c r="FJ22269" s="55">
        <v>25000</v>
      </c>
      <c r="FK22269" s="55" t="s">
        <v>1249</v>
      </c>
      <c r="FL22269" s="55">
        <v>0.3</v>
      </c>
    </row>
    <row r="22270" ht="14.25" customHeight="1" outlineLevel="1" spans="162:168">
      <c r="FF22270" s="55">
        <v>22263</v>
      </c>
      <c r="FG22270" s="55" t="s">
        <v>1313</v>
      </c>
      <c r="FH22270" s="55" t="s">
        <v>1490</v>
      </c>
      <c r="FI22270" s="55">
        <v>1</v>
      </c>
      <c r="FJ22270" s="55">
        <v>50000</v>
      </c>
      <c r="FK22270" s="55" t="s">
        <v>1249</v>
      </c>
      <c r="FL22270" s="55">
        <v>0.3</v>
      </c>
    </row>
    <row r="22271" ht="14.25" customHeight="1" outlineLevel="1" spans="162:168">
      <c r="FF22271" s="55">
        <v>22264</v>
      </c>
      <c r="FG22271" s="55" t="s">
        <v>1313</v>
      </c>
      <c r="FH22271" s="55" t="s">
        <v>1490</v>
      </c>
      <c r="FI22271" s="55">
        <v>1</v>
      </c>
      <c r="FJ22271" s="55">
        <v>80000</v>
      </c>
      <c r="FK22271" s="55" t="s">
        <v>1249</v>
      </c>
      <c r="FL22271" s="55">
        <v>0.3</v>
      </c>
    </row>
    <row r="22272" ht="14.25" customHeight="1" outlineLevel="1" spans="162:168">
      <c r="FF22272" s="55">
        <v>22265</v>
      </c>
      <c r="FG22272" s="55" t="s">
        <v>1313</v>
      </c>
      <c r="FH22272" s="55" t="s">
        <v>1490</v>
      </c>
      <c r="FI22272" s="55">
        <v>1</v>
      </c>
      <c r="FJ22272" s="55">
        <v>130000</v>
      </c>
      <c r="FK22272" s="55" t="s">
        <v>1249</v>
      </c>
      <c r="FL22272" s="55">
        <v>0.3</v>
      </c>
    </row>
    <row r="22273" ht="14.25" customHeight="1" outlineLevel="1" spans="162:168">
      <c r="FF22273" s="55">
        <v>22266</v>
      </c>
      <c r="FG22273" s="55" t="s">
        <v>1313</v>
      </c>
      <c r="FH22273" s="55" t="s">
        <v>1490</v>
      </c>
      <c r="FI22273" s="55">
        <v>1</v>
      </c>
      <c r="FJ22273" s="55">
        <v>260000</v>
      </c>
      <c r="FK22273" s="55" t="s">
        <v>1249</v>
      </c>
      <c r="FL22273" s="55">
        <v>0.3</v>
      </c>
    </row>
    <row r="22274" ht="14.25" customHeight="1" outlineLevel="1" spans="162:168">
      <c r="FF22274" s="55">
        <v>22267</v>
      </c>
      <c r="FG22274" s="55" t="s">
        <v>1313</v>
      </c>
      <c r="FH22274" s="55" t="s">
        <v>1490</v>
      </c>
      <c r="FI22274" s="55">
        <v>1</v>
      </c>
      <c r="FJ22274" s="55">
        <v>400000</v>
      </c>
      <c r="FK22274" s="55" t="s">
        <v>1249</v>
      </c>
      <c r="FL22274" s="55">
        <v>0.3</v>
      </c>
    </row>
    <row r="22275" ht="14.25" customHeight="1" outlineLevel="1" spans="162:168">
      <c r="FF22275" s="55">
        <v>22268</v>
      </c>
      <c r="FG22275" s="55" t="s">
        <v>1313</v>
      </c>
      <c r="FH22275" s="55" t="s">
        <v>1490</v>
      </c>
      <c r="FI22275" s="55">
        <v>1</v>
      </c>
      <c r="FJ22275" s="55">
        <v>530000</v>
      </c>
      <c r="FK22275" s="55" t="s">
        <v>1249</v>
      </c>
      <c r="FL22275" s="55">
        <v>0.3</v>
      </c>
    </row>
    <row r="22276" ht="14.25" customHeight="1" outlineLevel="1" spans="162:168">
      <c r="FF22276" s="55">
        <v>22269</v>
      </c>
      <c r="FG22276" s="55" t="s">
        <v>1313</v>
      </c>
      <c r="FH22276" s="55" t="s">
        <v>1490</v>
      </c>
      <c r="FI22276" s="55">
        <v>1</v>
      </c>
      <c r="FJ22276" s="55">
        <v>540000</v>
      </c>
      <c r="FK22276" s="55" t="s">
        <v>1249</v>
      </c>
      <c r="FL22276" s="55">
        <v>0.3</v>
      </c>
    </row>
    <row r="22277" ht="14.25" customHeight="1" outlineLevel="1" spans="162:168">
      <c r="FF22277" s="55">
        <v>22270</v>
      </c>
      <c r="FG22277" s="55" t="s">
        <v>1313</v>
      </c>
      <c r="FH22277" s="55" t="s">
        <v>1490</v>
      </c>
      <c r="FI22277" s="55">
        <v>2</v>
      </c>
      <c r="FJ22277" s="55">
        <v>0</v>
      </c>
      <c r="FK22277" s="55" t="s">
        <v>1249</v>
      </c>
      <c r="FL22277" s="55">
        <v>0.45</v>
      </c>
    </row>
    <row r="22278" ht="14.25" customHeight="1" outlineLevel="1" spans="162:168">
      <c r="FF22278" s="55">
        <v>22271</v>
      </c>
      <c r="FG22278" s="55" t="s">
        <v>1313</v>
      </c>
      <c r="FH22278" s="55" t="s">
        <v>1490</v>
      </c>
      <c r="FI22278" s="55">
        <v>2</v>
      </c>
      <c r="FJ22278" s="55">
        <v>1000</v>
      </c>
      <c r="FK22278" s="55" t="s">
        <v>1249</v>
      </c>
      <c r="FL22278" s="55">
        <v>0.45</v>
      </c>
    </row>
    <row r="22279" ht="14.25" customHeight="1" outlineLevel="1" spans="162:168">
      <c r="FF22279" s="55">
        <v>22272</v>
      </c>
      <c r="FG22279" s="55" t="s">
        <v>1313</v>
      </c>
      <c r="FH22279" s="55" t="s">
        <v>1490</v>
      </c>
      <c r="FI22279" s="55">
        <v>2</v>
      </c>
      <c r="FJ22279" s="55">
        <v>2500</v>
      </c>
      <c r="FK22279" s="55" t="s">
        <v>1249</v>
      </c>
      <c r="FL22279" s="55">
        <v>0.4</v>
      </c>
    </row>
    <row r="22280" ht="14.25" customHeight="1" outlineLevel="1" spans="162:168">
      <c r="FF22280" s="55">
        <v>22273</v>
      </c>
      <c r="FG22280" s="55" t="s">
        <v>1313</v>
      </c>
      <c r="FH22280" s="55" t="s">
        <v>1490</v>
      </c>
      <c r="FI22280" s="55">
        <v>2</v>
      </c>
      <c r="FJ22280" s="55">
        <v>5000</v>
      </c>
      <c r="FK22280" s="55" t="s">
        <v>1249</v>
      </c>
      <c r="FL22280" s="55">
        <v>0.35</v>
      </c>
    </row>
    <row r="22281" ht="14.25" customHeight="1" outlineLevel="1" spans="162:168">
      <c r="FF22281" s="55">
        <v>22274</v>
      </c>
      <c r="FG22281" s="55" t="s">
        <v>1313</v>
      </c>
      <c r="FH22281" s="55" t="s">
        <v>1490</v>
      </c>
      <c r="FI22281" s="55">
        <v>2</v>
      </c>
      <c r="FJ22281" s="55">
        <v>10000</v>
      </c>
      <c r="FK22281" s="55" t="s">
        <v>1249</v>
      </c>
      <c r="FL22281" s="55">
        <v>0.3</v>
      </c>
    </row>
    <row r="22282" ht="14.25" customHeight="1" outlineLevel="1" spans="162:168">
      <c r="FF22282" s="55">
        <v>22275</v>
      </c>
      <c r="FG22282" s="55" t="s">
        <v>1313</v>
      </c>
      <c r="FH22282" s="55" t="s">
        <v>1490</v>
      </c>
      <c r="FI22282" s="55">
        <v>2</v>
      </c>
      <c r="FJ22282" s="55">
        <v>25000</v>
      </c>
      <c r="FK22282" s="55" t="s">
        <v>1249</v>
      </c>
      <c r="FL22282" s="55">
        <v>0.3</v>
      </c>
    </row>
    <row r="22283" ht="14.25" customHeight="1" outlineLevel="1" spans="162:168">
      <c r="FF22283" s="55">
        <v>22276</v>
      </c>
      <c r="FG22283" s="55" t="s">
        <v>1313</v>
      </c>
      <c r="FH22283" s="55" t="s">
        <v>1490</v>
      </c>
      <c r="FI22283" s="55">
        <v>2</v>
      </c>
      <c r="FJ22283" s="55">
        <v>50000</v>
      </c>
      <c r="FK22283" s="55" t="s">
        <v>1249</v>
      </c>
      <c r="FL22283" s="55">
        <v>0.3</v>
      </c>
    </row>
    <row r="22284" ht="14.25" customHeight="1" outlineLevel="1" spans="162:168">
      <c r="FF22284" s="55">
        <v>22277</v>
      </c>
      <c r="FG22284" s="55" t="s">
        <v>1313</v>
      </c>
      <c r="FH22284" s="55" t="s">
        <v>1490</v>
      </c>
      <c r="FI22284" s="55">
        <v>2</v>
      </c>
      <c r="FJ22284" s="55">
        <v>80000</v>
      </c>
      <c r="FK22284" s="55" t="s">
        <v>1249</v>
      </c>
      <c r="FL22284" s="55">
        <v>0.3</v>
      </c>
    </row>
    <row r="22285" ht="14.25" customHeight="1" outlineLevel="1" spans="162:168">
      <c r="FF22285" s="55">
        <v>22278</v>
      </c>
      <c r="FG22285" s="55" t="s">
        <v>1313</v>
      </c>
      <c r="FH22285" s="55" t="s">
        <v>1490</v>
      </c>
      <c r="FI22285" s="55">
        <v>2</v>
      </c>
      <c r="FJ22285" s="55">
        <v>130000</v>
      </c>
      <c r="FK22285" s="55" t="s">
        <v>1249</v>
      </c>
      <c r="FL22285" s="55">
        <v>0.3</v>
      </c>
    </row>
    <row r="22286" ht="14.25" customHeight="1" outlineLevel="1" spans="162:168">
      <c r="FF22286" s="55">
        <v>22279</v>
      </c>
      <c r="FG22286" s="55" t="s">
        <v>1313</v>
      </c>
      <c r="FH22286" s="55" t="s">
        <v>1490</v>
      </c>
      <c r="FI22286" s="55">
        <v>2</v>
      </c>
      <c r="FJ22286" s="55">
        <v>260000</v>
      </c>
      <c r="FK22286" s="55" t="s">
        <v>1249</v>
      </c>
      <c r="FL22286" s="55">
        <v>0.3</v>
      </c>
    </row>
    <row r="22287" ht="14.25" customHeight="1" outlineLevel="1" spans="162:168">
      <c r="FF22287" s="55">
        <v>22280</v>
      </c>
      <c r="FG22287" s="55" t="s">
        <v>1313</v>
      </c>
      <c r="FH22287" s="55" t="s">
        <v>1490</v>
      </c>
      <c r="FI22287" s="55">
        <v>2</v>
      </c>
      <c r="FJ22287" s="55">
        <v>400000</v>
      </c>
      <c r="FK22287" s="55" t="s">
        <v>1249</v>
      </c>
      <c r="FL22287" s="55">
        <v>0.3</v>
      </c>
    </row>
    <row r="22288" ht="14.25" customHeight="1" outlineLevel="1" spans="162:168">
      <c r="FF22288" s="55">
        <v>22281</v>
      </c>
      <c r="FG22288" s="55" t="s">
        <v>1313</v>
      </c>
      <c r="FH22288" s="55" t="s">
        <v>1490</v>
      </c>
      <c r="FI22288" s="55">
        <v>2</v>
      </c>
      <c r="FJ22288" s="55">
        <v>530000</v>
      </c>
      <c r="FK22288" s="55" t="s">
        <v>1249</v>
      </c>
      <c r="FL22288" s="55">
        <v>0.3</v>
      </c>
    </row>
    <row r="22289" ht="14.25" customHeight="1" outlineLevel="1" spans="162:168">
      <c r="FF22289" s="55">
        <v>22282</v>
      </c>
      <c r="FG22289" s="55" t="s">
        <v>1313</v>
      </c>
      <c r="FH22289" s="55" t="s">
        <v>1490</v>
      </c>
      <c r="FI22289" s="55">
        <v>2</v>
      </c>
      <c r="FJ22289" s="55">
        <v>540000</v>
      </c>
      <c r="FK22289" s="55" t="s">
        <v>1249</v>
      </c>
      <c r="FL22289" s="55">
        <v>0.3</v>
      </c>
    </row>
    <row r="22290" ht="14.25" customHeight="1" outlineLevel="1" spans="162:168">
      <c r="FF22290" s="55">
        <v>22283</v>
      </c>
      <c r="FG22290" s="55" t="s">
        <v>1313</v>
      </c>
      <c r="FH22290" s="55" t="s">
        <v>1490</v>
      </c>
      <c r="FI22290" s="55">
        <v>3</v>
      </c>
      <c r="FJ22290" s="55">
        <v>0</v>
      </c>
      <c r="FK22290" s="55" t="s">
        <v>1249</v>
      </c>
      <c r="FL22290" s="55">
        <v>0.35</v>
      </c>
    </row>
    <row r="22291" ht="14.25" customHeight="1" outlineLevel="1" spans="162:168">
      <c r="FF22291" s="55">
        <v>22284</v>
      </c>
      <c r="FG22291" s="55" t="s">
        <v>1313</v>
      </c>
      <c r="FH22291" s="55" t="s">
        <v>1490</v>
      </c>
      <c r="FI22291" s="55">
        <v>3</v>
      </c>
      <c r="FJ22291" s="55">
        <v>1000</v>
      </c>
      <c r="FK22291" s="55" t="s">
        <v>1249</v>
      </c>
      <c r="FL22291" s="55">
        <v>0.35</v>
      </c>
    </row>
    <row r="22292" ht="14.25" customHeight="1" outlineLevel="1" spans="162:168">
      <c r="FF22292" s="55">
        <v>22285</v>
      </c>
      <c r="FG22292" s="55" t="s">
        <v>1313</v>
      </c>
      <c r="FH22292" s="55" t="s">
        <v>1490</v>
      </c>
      <c r="FI22292" s="55">
        <v>3</v>
      </c>
      <c r="FJ22292" s="55">
        <v>2500</v>
      </c>
      <c r="FK22292" s="55" t="s">
        <v>1249</v>
      </c>
      <c r="FL22292" s="55">
        <v>0.35</v>
      </c>
    </row>
    <row r="22293" ht="14.25" customHeight="1" outlineLevel="1" spans="162:168">
      <c r="FF22293" s="55">
        <v>22286</v>
      </c>
      <c r="FG22293" s="55" t="s">
        <v>1313</v>
      </c>
      <c r="FH22293" s="55" t="s">
        <v>1490</v>
      </c>
      <c r="FI22293" s="55">
        <v>3</v>
      </c>
      <c r="FJ22293" s="55">
        <v>5000</v>
      </c>
      <c r="FK22293" s="55" t="s">
        <v>1249</v>
      </c>
      <c r="FL22293" s="55">
        <v>0.35</v>
      </c>
    </row>
    <row r="22294" ht="14.25" customHeight="1" outlineLevel="1" spans="162:168">
      <c r="FF22294" s="55">
        <v>22287</v>
      </c>
      <c r="FG22294" s="55" t="s">
        <v>1313</v>
      </c>
      <c r="FH22294" s="55" t="s">
        <v>1490</v>
      </c>
      <c r="FI22294" s="55">
        <v>3</v>
      </c>
      <c r="FJ22294" s="55">
        <v>10000</v>
      </c>
      <c r="FK22294" s="55" t="s">
        <v>1249</v>
      </c>
      <c r="FL22294" s="55">
        <v>0.35</v>
      </c>
    </row>
    <row r="22295" ht="14.25" customHeight="1" outlineLevel="1" spans="162:168">
      <c r="FF22295" s="55">
        <v>22288</v>
      </c>
      <c r="FG22295" s="55" t="s">
        <v>1313</v>
      </c>
      <c r="FH22295" s="55" t="s">
        <v>1490</v>
      </c>
      <c r="FI22295" s="55">
        <v>3</v>
      </c>
      <c r="FJ22295" s="55">
        <v>25000</v>
      </c>
      <c r="FK22295" s="55" t="s">
        <v>1249</v>
      </c>
      <c r="FL22295" s="55">
        <v>0.35</v>
      </c>
    </row>
    <row r="22296" ht="14.25" customHeight="1" outlineLevel="1" spans="162:168">
      <c r="FF22296" s="55">
        <v>22289</v>
      </c>
      <c r="FG22296" s="55" t="s">
        <v>1313</v>
      </c>
      <c r="FH22296" s="55" t="s">
        <v>1490</v>
      </c>
      <c r="FI22296" s="55">
        <v>3</v>
      </c>
      <c r="FJ22296" s="55">
        <v>50000</v>
      </c>
      <c r="FK22296" s="55" t="s">
        <v>1249</v>
      </c>
      <c r="FL22296" s="55">
        <v>0.35</v>
      </c>
    </row>
    <row r="22297" ht="14.25" customHeight="1" outlineLevel="1" spans="162:168">
      <c r="FF22297" s="55">
        <v>22290</v>
      </c>
      <c r="FG22297" s="55" t="s">
        <v>1313</v>
      </c>
      <c r="FH22297" s="55" t="s">
        <v>1490</v>
      </c>
      <c r="FI22297" s="55">
        <v>3</v>
      </c>
      <c r="FJ22297" s="55">
        <v>80000</v>
      </c>
      <c r="FK22297" s="55" t="s">
        <v>1249</v>
      </c>
      <c r="FL22297" s="55">
        <v>0.35</v>
      </c>
    </row>
    <row r="22298" ht="14.25" customHeight="1" outlineLevel="1" spans="162:168">
      <c r="FF22298" s="55">
        <v>22291</v>
      </c>
      <c r="FG22298" s="55" t="s">
        <v>1313</v>
      </c>
      <c r="FH22298" s="55" t="s">
        <v>1490</v>
      </c>
      <c r="FI22298" s="55">
        <v>3</v>
      </c>
      <c r="FJ22298" s="55">
        <v>130000</v>
      </c>
      <c r="FK22298" s="55" t="s">
        <v>1249</v>
      </c>
      <c r="FL22298" s="55">
        <v>0.35</v>
      </c>
    </row>
    <row r="22299" ht="14.25" customHeight="1" outlineLevel="1" spans="162:168">
      <c r="FF22299" s="55">
        <v>22292</v>
      </c>
      <c r="FG22299" s="55" t="s">
        <v>1313</v>
      </c>
      <c r="FH22299" s="55" t="s">
        <v>1490</v>
      </c>
      <c r="FI22299" s="55">
        <v>3</v>
      </c>
      <c r="FJ22299" s="55">
        <v>260000</v>
      </c>
      <c r="FK22299" s="55" t="s">
        <v>1249</v>
      </c>
      <c r="FL22299" s="55">
        <v>0.35</v>
      </c>
    </row>
    <row r="22300" ht="14.25" customHeight="1" outlineLevel="1" spans="162:168">
      <c r="FF22300" s="55">
        <v>22293</v>
      </c>
      <c r="FG22300" s="55" t="s">
        <v>1313</v>
      </c>
      <c r="FH22300" s="55" t="s">
        <v>1490</v>
      </c>
      <c r="FI22300" s="55">
        <v>3</v>
      </c>
      <c r="FJ22300" s="55">
        <v>400000</v>
      </c>
      <c r="FK22300" s="55" t="s">
        <v>1249</v>
      </c>
      <c r="FL22300" s="55">
        <v>0.35</v>
      </c>
    </row>
    <row r="22301" ht="14.25" customHeight="1" outlineLevel="1" spans="162:168">
      <c r="FF22301" s="55">
        <v>22294</v>
      </c>
      <c r="FG22301" s="55" t="s">
        <v>1313</v>
      </c>
      <c r="FH22301" s="55" t="s">
        <v>1490</v>
      </c>
      <c r="FI22301" s="55">
        <v>3</v>
      </c>
      <c r="FJ22301" s="55">
        <v>530000</v>
      </c>
      <c r="FK22301" s="55" t="s">
        <v>1249</v>
      </c>
      <c r="FL22301" s="55">
        <v>0.35</v>
      </c>
    </row>
    <row r="22302" ht="14.25" customHeight="1" outlineLevel="1" spans="162:168">
      <c r="FF22302" s="55">
        <v>22295</v>
      </c>
      <c r="FG22302" s="55" t="s">
        <v>1313</v>
      </c>
      <c r="FH22302" s="55" t="s">
        <v>1490</v>
      </c>
      <c r="FI22302" s="55">
        <v>3</v>
      </c>
      <c r="FJ22302" s="55">
        <v>540000</v>
      </c>
      <c r="FK22302" s="55" t="s">
        <v>1249</v>
      </c>
      <c r="FL22302" s="55">
        <v>0.35</v>
      </c>
    </row>
    <row r="22303" ht="14.25" customHeight="1" outlineLevel="1" spans="162:168">
      <c r="FF22303" s="55">
        <v>22296</v>
      </c>
      <c r="FG22303" s="55" t="s">
        <v>1313</v>
      </c>
      <c r="FH22303" s="55" t="s">
        <v>1490</v>
      </c>
      <c r="FI22303" s="55">
        <v>4</v>
      </c>
      <c r="FJ22303" s="55">
        <v>0</v>
      </c>
      <c r="FK22303" s="55" t="s">
        <v>1249</v>
      </c>
      <c r="FL22303" s="55">
        <v>0.35</v>
      </c>
    </row>
    <row r="22304" ht="14.25" customHeight="1" outlineLevel="1" spans="162:168">
      <c r="FF22304" s="55">
        <v>22297</v>
      </c>
      <c r="FG22304" s="55" t="s">
        <v>1313</v>
      </c>
      <c r="FH22304" s="55" t="s">
        <v>1490</v>
      </c>
      <c r="FI22304" s="55">
        <v>4</v>
      </c>
      <c r="FJ22304" s="55">
        <v>1000</v>
      </c>
      <c r="FK22304" s="55" t="s">
        <v>1249</v>
      </c>
      <c r="FL22304" s="55">
        <v>0.35</v>
      </c>
    </row>
    <row r="22305" ht="14.25" customHeight="1" outlineLevel="1" spans="162:168">
      <c r="FF22305" s="55">
        <v>22298</v>
      </c>
      <c r="FG22305" s="55" t="s">
        <v>1313</v>
      </c>
      <c r="FH22305" s="55" t="s">
        <v>1490</v>
      </c>
      <c r="FI22305" s="55">
        <v>4</v>
      </c>
      <c r="FJ22305" s="55">
        <v>2500</v>
      </c>
      <c r="FK22305" s="55" t="s">
        <v>1249</v>
      </c>
      <c r="FL22305" s="55">
        <v>0.35</v>
      </c>
    </row>
    <row r="22306" ht="14.25" customHeight="1" outlineLevel="1" spans="162:168">
      <c r="FF22306" s="55">
        <v>22299</v>
      </c>
      <c r="FG22306" s="55" t="s">
        <v>1313</v>
      </c>
      <c r="FH22306" s="55" t="s">
        <v>1490</v>
      </c>
      <c r="FI22306" s="55">
        <v>4</v>
      </c>
      <c r="FJ22306" s="55">
        <v>5000</v>
      </c>
      <c r="FK22306" s="55" t="s">
        <v>1249</v>
      </c>
      <c r="FL22306" s="55">
        <v>0.35</v>
      </c>
    </row>
    <row r="22307" ht="14.25" customHeight="1" outlineLevel="1" spans="162:168">
      <c r="FF22307" s="55">
        <v>22300</v>
      </c>
      <c r="FG22307" s="55" t="s">
        <v>1313</v>
      </c>
      <c r="FH22307" s="55" t="s">
        <v>1490</v>
      </c>
      <c r="FI22307" s="55">
        <v>4</v>
      </c>
      <c r="FJ22307" s="55">
        <v>10000</v>
      </c>
      <c r="FK22307" s="55" t="s">
        <v>1249</v>
      </c>
      <c r="FL22307" s="55">
        <v>0.35</v>
      </c>
    </row>
    <row r="22308" ht="14.25" customHeight="1" outlineLevel="1" spans="162:168">
      <c r="FF22308" s="55">
        <v>22301</v>
      </c>
      <c r="FG22308" s="55" t="s">
        <v>1313</v>
      </c>
      <c r="FH22308" s="55" t="s">
        <v>1490</v>
      </c>
      <c r="FI22308" s="55">
        <v>4</v>
      </c>
      <c r="FJ22308" s="55">
        <v>25000</v>
      </c>
      <c r="FK22308" s="55" t="s">
        <v>1249</v>
      </c>
      <c r="FL22308" s="55">
        <v>0.35</v>
      </c>
    </row>
    <row r="22309" ht="14.25" customHeight="1" outlineLevel="1" spans="162:168">
      <c r="FF22309" s="55">
        <v>22302</v>
      </c>
      <c r="FG22309" s="55" t="s">
        <v>1313</v>
      </c>
      <c r="FH22309" s="55" t="s">
        <v>1490</v>
      </c>
      <c r="FI22309" s="55">
        <v>4</v>
      </c>
      <c r="FJ22309" s="55">
        <v>50000</v>
      </c>
      <c r="FK22309" s="55" t="s">
        <v>1249</v>
      </c>
      <c r="FL22309" s="55">
        <v>0.35</v>
      </c>
    </row>
    <row r="22310" ht="14.25" customHeight="1" outlineLevel="1" spans="162:168">
      <c r="FF22310" s="55">
        <v>22303</v>
      </c>
      <c r="FG22310" s="55" t="s">
        <v>1313</v>
      </c>
      <c r="FH22310" s="55" t="s">
        <v>1490</v>
      </c>
      <c r="FI22310" s="55">
        <v>4</v>
      </c>
      <c r="FJ22310" s="55">
        <v>80000</v>
      </c>
      <c r="FK22310" s="55" t="s">
        <v>1249</v>
      </c>
      <c r="FL22310" s="55">
        <v>0.35</v>
      </c>
    </row>
    <row r="22311" ht="14.25" customHeight="1" outlineLevel="1" spans="162:168">
      <c r="FF22311" s="55">
        <v>22304</v>
      </c>
      <c r="FG22311" s="55" t="s">
        <v>1313</v>
      </c>
      <c r="FH22311" s="55" t="s">
        <v>1490</v>
      </c>
      <c r="FI22311" s="55">
        <v>4</v>
      </c>
      <c r="FJ22311" s="55">
        <v>130000</v>
      </c>
      <c r="FK22311" s="55" t="s">
        <v>1249</v>
      </c>
      <c r="FL22311" s="55">
        <v>0.35</v>
      </c>
    </row>
    <row r="22312" ht="14.25" customHeight="1" outlineLevel="1" spans="162:168">
      <c r="FF22312" s="55">
        <v>22305</v>
      </c>
      <c r="FG22312" s="55" t="s">
        <v>1313</v>
      </c>
      <c r="FH22312" s="55" t="s">
        <v>1490</v>
      </c>
      <c r="FI22312" s="55">
        <v>4</v>
      </c>
      <c r="FJ22312" s="55">
        <v>260000</v>
      </c>
      <c r="FK22312" s="55" t="s">
        <v>1249</v>
      </c>
      <c r="FL22312" s="55">
        <v>0.35</v>
      </c>
    </row>
    <row r="22313" ht="14.25" customHeight="1" outlineLevel="1" spans="162:168">
      <c r="FF22313" s="55">
        <v>22306</v>
      </c>
      <c r="FG22313" s="55" t="s">
        <v>1313</v>
      </c>
      <c r="FH22313" s="55" t="s">
        <v>1490</v>
      </c>
      <c r="FI22313" s="55">
        <v>4</v>
      </c>
      <c r="FJ22313" s="55">
        <v>400000</v>
      </c>
      <c r="FK22313" s="55" t="s">
        <v>1249</v>
      </c>
      <c r="FL22313" s="55">
        <v>0.35</v>
      </c>
    </row>
    <row r="22314" ht="14.25" customHeight="1" outlineLevel="1" spans="162:168">
      <c r="FF22314" s="55">
        <v>22307</v>
      </c>
      <c r="FG22314" s="55" t="s">
        <v>1313</v>
      </c>
      <c r="FH22314" s="55" t="s">
        <v>1490</v>
      </c>
      <c r="FI22314" s="55">
        <v>4</v>
      </c>
      <c r="FJ22314" s="55">
        <v>530000</v>
      </c>
      <c r="FK22314" s="55" t="s">
        <v>1249</v>
      </c>
      <c r="FL22314" s="55">
        <v>0.35</v>
      </c>
    </row>
    <row r="22315" ht="14.25" customHeight="1" outlineLevel="1" spans="162:168">
      <c r="FF22315" s="55">
        <v>22308</v>
      </c>
      <c r="FG22315" s="55" t="s">
        <v>1313</v>
      </c>
      <c r="FH22315" s="55" t="s">
        <v>1490</v>
      </c>
      <c r="FI22315" s="55">
        <v>4</v>
      </c>
      <c r="FJ22315" s="55">
        <v>540000</v>
      </c>
      <c r="FK22315" s="55" t="s">
        <v>1249</v>
      </c>
      <c r="FL22315" s="55">
        <v>0.35</v>
      </c>
    </row>
    <row r="22316" ht="14.25" customHeight="1" outlineLevel="1" spans="162:168">
      <c r="FF22316" s="55">
        <v>22309</v>
      </c>
      <c r="FG22316" s="55" t="s">
        <v>1313</v>
      </c>
      <c r="FH22316" s="55" t="s">
        <v>1490</v>
      </c>
      <c r="FI22316" s="55">
        <v>5</v>
      </c>
      <c r="FJ22316" s="55">
        <v>0</v>
      </c>
      <c r="FK22316" s="55" t="s">
        <v>1249</v>
      </c>
      <c r="FL22316" s="55">
        <v>0.35</v>
      </c>
    </row>
    <row r="22317" ht="14.25" customHeight="1" outlineLevel="1" spans="162:168">
      <c r="FF22317" s="55">
        <v>22310</v>
      </c>
      <c r="FG22317" s="55" t="s">
        <v>1313</v>
      </c>
      <c r="FH22317" s="55" t="s">
        <v>1490</v>
      </c>
      <c r="FI22317" s="55">
        <v>5</v>
      </c>
      <c r="FJ22317" s="55">
        <v>1000</v>
      </c>
      <c r="FK22317" s="55" t="s">
        <v>1249</v>
      </c>
      <c r="FL22317" s="55">
        <v>0.35</v>
      </c>
    </row>
    <row r="22318" ht="14.25" customHeight="1" outlineLevel="1" spans="162:168">
      <c r="FF22318" s="55">
        <v>22311</v>
      </c>
      <c r="FG22318" s="55" t="s">
        <v>1313</v>
      </c>
      <c r="FH22318" s="55" t="s">
        <v>1490</v>
      </c>
      <c r="FI22318" s="55">
        <v>5</v>
      </c>
      <c r="FJ22318" s="55">
        <v>2500</v>
      </c>
      <c r="FK22318" s="55" t="s">
        <v>1249</v>
      </c>
      <c r="FL22318" s="55">
        <v>0.35</v>
      </c>
    </row>
    <row r="22319" ht="14.25" customHeight="1" outlineLevel="1" spans="162:168">
      <c r="FF22319" s="55">
        <v>22312</v>
      </c>
      <c r="FG22319" s="55" t="s">
        <v>1313</v>
      </c>
      <c r="FH22319" s="55" t="s">
        <v>1490</v>
      </c>
      <c r="FI22319" s="55">
        <v>5</v>
      </c>
      <c r="FJ22319" s="55">
        <v>5000</v>
      </c>
      <c r="FK22319" s="55" t="s">
        <v>1249</v>
      </c>
      <c r="FL22319" s="55">
        <v>0.35</v>
      </c>
    </row>
    <row r="22320" ht="14.25" customHeight="1" outlineLevel="1" spans="162:168">
      <c r="FF22320" s="55">
        <v>22313</v>
      </c>
      <c r="FG22320" s="55" t="s">
        <v>1313</v>
      </c>
      <c r="FH22320" s="55" t="s">
        <v>1490</v>
      </c>
      <c r="FI22320" s="55">
        <v>5</v>
      </c>
      <c r="FJ22320" s="55">
        <v>10000</v>
      </c>
      <c r="FK22320" s="55" t="s">
        <v>1249</v>
      </c>
      <c r="FL22320" s="55">
        <v>0.35</v>
      </c>
    </row>
    <row r="22321" ht="14.25" customHeight="1" outlineLevel="1" spans="162:168">
      <c r="FF22321" s="55">
        <v>22314</v>
      </c>
      <c r="FG22321" s="55" t="s">
        <v>1313</v>
      </c>
      <c r="FH22321" s="55" t="s">
        <v>1490</v>
      </c>
      <c r="FI22321" s="55">
        <v>5</v>
      </c>
      <c r="FJ22321" s="55">
        <v>25000</v>
      </c>
      <c r="FK22321" s="55" t="s">
        <v>1249</v>
      </c>
      <c r="FL22321" s="55">
        <v>0.35</v>
      </c>
    </row>
    <row r="22322" ht="14.25" customHeight="1" outlineLevel="1" spans="162:168">
      <c r="FF22322" s="55">
        <v>22315</v>
      </c>
      <c r="FG22322" s="55" t="s">
        <v>1313</v>
      </c>
      <c r="FH22322" s="55" t="s">
        <v>1490</v>
      </c>
      <c r="FI22322" s="55">
        <v>5</v>
      </c>
      <c r="FJ22322" s="55">
        <v>50000</v>
      </c>
      <c r="FK22322" s="55" t="s">
        <v>1249</v>
      </c>
      <c r="FL22322" s="55">
        <v>0.35</v>
      </c>
    </row>
    <row r="22323" ht="14.25" customHeight="1" outlineLevel="1" spans="162:168">
      <c r="FF22323" s="55">
        <v>22316</v>
      </c>
      <c r="FG22323" s="55" t="s">
        <v>1313</v>
      </c>
      <c r="FH22323" s="55" t="s">
        <v>1490</v>
      </c>
      <c r="FI22323" s="55">
        <v>5</v>
      </c>
      <c r="FJ22323" s="55">
        <v>80000</v>
      </c>
      <c r="FK22323" s="55" t="s">
        <v>1249</v>
      </c>
      <c r="FL22323" s="55">
        <v>0.35</v>
      </c>
    </row>
    <row r="22324" ht="14.25" customHeight="1" outlineLevel="1" spans="162:168">
      <c r="FF22324" s="55">
        <v>22317</v>
      </c>
      <c r="FG22324" s="55" t="s">
        <v>1313</v>
      </c>
      <c r="FH22324" s="55" t="s">
        <v>1490</v>
      </c>
      <c r="FI22324" s="55">
        <v>5</v>
      </c>
      <c r="FJ22324" s="55">
        <v>130000</v>
      </c>
      <c r="FK22324" s="55" t="s">
        <v>1249</v>
      </c>
      <c r="FL22324" s="55">
        <v>0.35</v>
      </c>
    </row>
    <row r="22325" ht="14.25" customHeight="1" outlineLevel="1" spans="162:168">
      <c r="FF22325" s="55">
        <v>22318</v>
      </c>
      <c r="FG22325" s="55" t="s">
        <v>1313</v>
      </c>
      <c r="FH22325" s="55" t="s">
        <v>1490</v>
      </c>
      <c r="FI22325" s="55">
        <v>5</v>
      </c>
      <c r="FJ22325" s="55">
        <v>260000</v>
      </c>
      <c r="FK22325" s="55" t="s">
        <v>1249</v>
      </c>
      <c r="FL22325" s="55">
        <v>0.35</v>
      </c>
    </row>
    <row r="22326" ht="14.25" customHeight="1" outlineLevel="1" spans="162:168">
      <c r="FF22326" s="55">
        <v>22319</v>
      </c>
      <c r="FG22326" s="55" t="s">
        <v>1313</v>
      </c>
      <c r="FH22326" s="55" t="s">
        <v>1490</v>
      </c>
      <c r="FI22326" s="55">
        <v>5</v>
      </c>
      <c r="FJ22326" s="55">
        <v>400000</v>
      </c>
      <c r="FK22326" s="55" t="s">
        <v>1249</v>
      </c>
      <c r="FL22326" s="55">
        <v>0.35</v>
      </c>
    </row>
    <row r="22327" ht="14.25" customHeight="1" outlineLevel="1" spans="162:168">
      <c r="FF22327" s="55">
        <v>22320</v>
      </c>
      <c r="FG22327" s="55" t="s">
        <v>1313</v>
      </c>
      <c r="FH22327" s="55" t="s">
        <v>1490</v>
      </c>
      <c r="FI22327" s="55">
        <v>5</v>
      </c>
      <c r="FJ22327" s="55">
        <v>530000</v>
      </c>
      <c r="FK22327" s="55" t="s">
        <v>1249</v>
      </c>
      <c r="FL22327" s="55">
        <v>0.35</v>
      </c>
    </row>
    <row r="22328" ht="14.25" customHeight="1" outlineLevel="1" spans="162:168">
      <c r="FF22328" s="55">
        <v>22321</v>
      </c>
      <c r="FG22328" s="55" t="s">
        <v>1313</v>
      </c>
      <c r="FH22328" s="55" t="s">
        <v>1490</v>
      </c>
      <c r="FI22328" s="55">
        <v>5</v>
      </c>
      <c r="FJ22328" s="55">
        <v>540000</v>
      </c>
      <c r="FK22328" s="55" t="s">
        <v>1249</v>
      </c>
      <c r="FL22328" s="55">
        <v>0.35</v>
      </c>
    </row>
    <row r="22329" ht="14.25" customHeight="1" outlineLevel="1" spans="162:168">
      <c r="FF22329" s="55">
        <v>22322</v>
      </c>
      <c r="FG22329" s="55" t="s">
        <v>1313</v>
      </c>
      <c r="FH22329" s="55" t="s">
        <v>1263</v>
      </c>
      <c r="FI22329" s="55">
        <v>1</v>
      </c>
      <c r="FJ22329" s="55">
        <v>0</v>
      </c>
      <c r="FK22329" s="55" t="s">
        <v>1249</v>
      </c>
      <c r="FL22329" s="55">
        <v>1</v>
      </c>
    </row>
    <row r="22330" ht="14.25" customHeight="1" outlineLevel="1" spans="162:168">
      <c r="FF22330" s="55">
        <v>22323</v>
      </c>
      <c r="FG22330" s="55" t="s">
        <v>1313</v>
      </c>
      <c r="FH22330" s="55" t="s">
        <v>1263</v>
      </c>
      <c r="FI22330" s="55">
        <v>10</v>
      </c>
      <c r="FJ22330" s="55">
        <v>0</v>
      </c>
      <c r="FK22330" s="55" t="s">
        <v>1249</v>
      </c>
      <c r="FL22330" s="55">
        <v>0.95</v>
      </c>
    </row>
    <row r="22331" ht="14.25" customHeight="1" outlineLevel="1" spans="162:168">
      <c r="FF22331" s="55">
        <v>22324</v>
      </c>
      <c r="FG22331" s="55" t="s">
        <v>1313</v>
      </c>
      <c r="FH22331" s="55" t="s">
        <v>1263</v>
      </c>
      <c r="FI22331" s="55">
        <v>11</v>
      </c>
      <c r="FJ22331" s="55">
        <v>0</v>
      </c>
      <c r="FK22331" s="55" t="s">
        <v>1249</v>
      </c>
      <c r="FL22331" s="55">
        <v>0.95</v>
      </c>
    </row>
    <row r="22332" ht="14.25" customHeight="1" outlineLevel="1" spans="162:168">
      <c r="FF22332" s="55">
        <v>22325</v>
      </c>
      <c r="FG22332" s="55" t="s">
        <v>1313</v>
      </c>
      <c r="FH22332" s="55" t="s">
        <v>1263</v>
      </c>
      <c r="FI22332" s="55">
        <v>12</v>
      </c>
      <c r="FJ22332" s="55">
        <v>0</v>
      </c>
      <c r="FK22332" s="55" t="s">
        <v>1249</v>
      </c>
      <c r="FL22332" s="55">
        <v>0.89</v>
      </c>
    </row>
    <row r="22333" ht="14.25" customHeight="1" outlineLevel="1" spans="162:168">
      <c r="FF22333" s="55">
        <v>22326</v>
      </c>
      <c r="FG22333" s="55" t="s">
        <v>1313</v>
      </c>
      <c r="FH22333" s="55" t="s">
        <v>1263</v>
      </c>
      <c r="FI22333" s="55">
        <v>12</v>
      </c>
      <c r="FJ22333" s="55">
        <v>5000</v>
      </c>
      <c r="FK22333" s="55" t="s">
        <v>1249</v>
      </c>
      <c r="FL22333" s="55">
        <v>0.72</v>
      </c>
    </row>
    <row r="22334" ht="14.25" customHeight="1" outlineLevel="1" spans="162:168">
      <c r="FF22334" s="55">
        <v>22327</v>
      </c>
      <c r="FG22334" s="55" t="s">
        <v>1313</v>
      </c>
      <c r="FH22334" s="55" t="s">
        <v>1263</v>
      </c>
      <c r="FI22334" s="55">
        <v>13</v>
      </c>
      <c r="FJ22334" s="55">
        <v>0</v>
      </c>
      <c r="FK22334" s="55" t="s">
        <v>1249</v>
      </c>
      <c r="FL22334" s="55">
        <v>0.89</v>
      </c>
    </row>
    <row r="22335" ht="14.25" customHeight="1" outlineLevel="1" spans="162:168">
      <c r="FF22335" s="55">
        <v>22328</v>
      </c>
      <c r="FG22335" s="55" t="s">
        <v>1313</v>
      </c>
      <c r="FH22335" s="55" t="s">
        <v>1263</v>
      </c>
      <c r="FI22335" s="55">
        <v>14</v>
      </c>
      <c r="FJ22335" s="55">
        <v>0</v>
      </c>
      <c r="FK22335" s="55" t="s">
        <v>1249</v>
      </c>
      <c r="FL22335" s="55">
        <v>0.89</v>
      </c>
    </row>
    <row r="22336" ht="14.25" customHeight="1" outlineLevel="1" spans="162:168">
      <c r="FF22336" s="55">
        <v>22329</v>
      </c>
      <c r="FG22336" s="55" t="s">
        <v>1313</v>
      </c>
      <c r="FH22336" s="55" t="s">
        <v>1263</v>
      </c>
      <c r="FI22336" s="55">
        <v>2</v>
      </c>
      <c r="FJ22336" s="55">
        <v>0</v>
      </c>
      <c r="FK22336" s="55" t="s">
        <v>1249</v>
      </c>
      <c r="FL22336" s="55">
        <v>1</v>
      </c>
    </row>
    <row r="22337" ht="14.25" customHeight="1" outlineLevel="1" spans="162:168">
      <c r="FF22337" s="55">
        <v>22330</v>
      </c>
      <c r="FG22337" s="55" t="s">
        <v>1313</v>
      </c>
      <c r="FH22337" s="55" t="s">
        <v>1263</v>
      </c>
      <c r="FI22337" s="55">
        <v>2</v>
      </c>
      <c r="FJ22337" s="55">
        <v>1000</v>
      </c>
      <c r="FK22337" s="55" t="s">
        <v>1249</v>
      </c>
      <c r="FL22337" s="55">
        <v>0.95</v>
      </c>
    </row>
    <row r="22338" ht="14.25" customHeight="1" outlineLevel="1" spans="162:168">
      <c r="FF22338" s="55">
        <v>22331</v>
      </c>
      <c r="FG22338" s="55" t="s">
        <v>1313</v>
      </c>
      <c r="FH22338" s="55" t="s">
        <v>1263</v>
      </c>
      <c r="FI22338" s="55">
        <v>2</v>
      </c>
      <c r="FJ22338" s="55">
        <v>2500</v>
      </c>
      <c r="FK22338" s="55" t="s">
        <v>1249</v>
      </c>
      <c r="FL22338" s="55">
        <v>0.9</v>
      </c>
    </row>
    <row r="22339" ht="14.25" customHeight="1" outlineLevel="1" spans="162:168">
      <c r="FF22339" s="55">
        <v>22332</v>
      </c>
      <c r="FG22339" s="55" t="s">
        <v>1313</v>
      </c>
      <c r="FH22339" s="55" t="s">
        <v>1263</v>
      </c>
      <c r="FI22339" s="55">
        <v>2</v>
      </c>
      <c r="FJ22339" s="55">
        <v>5000</v>
      </c>
      <c r="FK22339" s="55" t="s">
        <v>1249</v>
      </c>
      <c r="FL22339" s="55">
        <v>0.8</v>
      </c>
    </row>
    <row r="22340" ht="14.25" customHeight="1" outlineLevel="1" spans="162:168">
      <c r="FF22340" s="55">
        <v>22333</v>
      </c>
      <c r="FG22340" s="55" t="s">
        <v>1313</v>
      </c>
      <c r="FH22340" s="55" t="s">
        <v>1263</v>
      </c>
      <c r="FI22340" s="55">
        <v>2</v>
      </c>
      <c r="FJ22340" s="55">
        <v>10000</v>
      </c>
      <c r="FK22340" s="55" t="s">
        <v>1249</v>
      </c>
      <c r="FL22340" s="55">
        <v>0.7</v>
      </c>
    </row>
    <row r="22341" ht="14.25" customHeight="1" outlineLevel="1" spans="162:168">
      <c r="FF22341" s="55">
        <v>22334</v>
      </c>
      <c r="FG22341" s="55" t="s">
        <v>1313</v>
      </c>
      <c r="FH22341" s="55" t="s">
        <v>1263</v>
      </c>
      <c r="FI22341" s="55">
        <v>2</v>
      </c>
      <c r="FJ22341" s="55">
        <v>25000</v>
      </c>
      <c r="FK22341" s="55" t="s">
        <v>1249</v>
      </c>
      <c r="FL22341" s="55">
        <v>0.6</v>
      </c>
    </row>
    <row r="22342" ht="14.25" customHeight="1" outlineLevel="1" spans="162:168">
      <c r="FF22342" s="55">
        <v>22335</v>
      </c>
      <c r="FG22342" s="55" t="s">
        <v>1313</v>
      </c>
      <c r="FH22342" s="55" t="s">
        <v>1263</v>
      </c>
      <c r="FI22342" s="55">
        <v>2</v>
      </c>
      <c r="FJ22342" s="55">
        <v>50000</v>
      </c>
      <c r="FK22342" s="55" t="s">
        <v>1249</v>
      </c>
      <c r="FL22342" s="55">
        <v>0.55</v>
      </c>
    </row>
    <row r="22343" ht="14.25" customHeight="1" outlineLevel="1" spans="162:168">
      <c r="FF22343" s="55">
        <v>22336</v>
      </c>
      <c r="FG22343" s="55" t="s">
        <v>1313</v>
      </c>
      <c r="FH22343" s="55" t="s">
        <v>1263</v>
      </c>
      <c r="FI22343" s="55">
        <v>2</v>
      </c>
      <c r="FJ22343" s="55">
        <v>80000</v>
      </c>
      <c r="FK22343" s="55" t="s">
        <v>1249</v>
      </c>
      <c r="FL22343" s="55">
        <v>0.5</v>
      </c>
    </row>
    <row r="22344" ht="14.25" customHeight="1" outlineLevel="1" spans="162:168">
      <c r="FF22344" s="55">
        <v>22337</v>
      </c>
      <c r="FG22344" s="55" t="s">
        <v>1313</v>
      </c>
      <c r="FH22344" s="55" t="s">
        <v>1263</v>
      </c>
      <c r="FI22344" s="55">
        <v>2</v>
      </c>
      <c r="FJ22344" s="55">
        <v>130000</v>
      </c>
      <c r="FK22344" s="55" t="s">
        <v>1249</v>
      </c>
      <c r="FL22344" s="55">
        <v>0.5</v>
      </c>
    </row>
    <row r="22345" ht="14.25" customHeight="1" outlineLevel="1" spans="162:168">
      <c r="FF22345" s="55">
        <v>22338</v>
      </c>
      <c r="FG22345" s="55" t="s">
        <v>1313</v>
      </c>
      <c r="FH22345" s="55" t="s">
        <v>1263</v>
      </c>
      <c r="FI22345" s="55">
        <v>2</v>
      </c>
      <c r="FJ22345" s="55">
        <v>260000</v>
      </c>
      <c r="FK22345" s="55" t="s">
        <v>1249</v>
      </c>
      <c r="FL22345" s="55">
        <v>0.5</v>
      </c>
    </row>
    <row r="22346" ht="14.25" customHeight="1" outlineLevel="1" spans="162:168">
      <c r="FF22346" s="55">
        <v>22339</v>
      </c>
      <c r="FG22346" s="55" t="s">
        <v>1313</v>
      </c>
      <c r="FH22346" s="55" t="s">
        <v>1263</v>
      </c>
      <c r="FI22346" s="55">
        <v>2</v>
      </c>
      <c r="FJ22346" s="55">
        <v>400000</v>
      </c>
      <c r="FK22346" s="55" t="s">
        <v>1249</v>
      </c>
      <c r="FL22346" s="55">
        <v>0.5</v>
      </c>
    </row>
    <row r="22347" ht="14.25" customHeight="1" outlineLevel="1" spans="162:168">
      <c r="FF22347" s="55">
        <v>22340</v>
      </c>
      <c r="FG22347" s="55" t="s">
        <v>1313</v>
      </c>
      <c r="FH22347" s="55" t="s">
        <v>1263</v>
      </c>
      <c r="FI22347" s="55">
        <v>2</v>
      </c>
      <c r="FJ22347" s="55">
        <v>530000</v>
      </c>
      <c r="FK22347" s="55" t="s">
        <v>1249</v>
      </c>
      <c r="FL22347" s="55">
        <v>0.5</v>
      </c>
    </row>
    <row r="22348" ht="14.25" customHeight="1" outlineLevel="1" spans="162:168">
      <c r="FF22348" s="55">
        <v>22341</v>
      </c>
      <c r="FG22348" s="55" t="s">
        <v>1313</v>
      </c>
      <c r="FH22348" s="55" t="s">
        <v>1263</v>
      </c>
      <c r="FI22348" s="55">
        <v>2</v>
      </c>
      <c r="FJ22348" s="55">
        <v>540000</v>
      </c>
      <c r="FK22348" s="55" t="s">
        <v>1249</v>
      </c>
      <c r="FL22348" s="55">
        <v>0.5</v>
      </c>
    </row>
    <row r="22349" ht="14.25" customHeight="1" outlineLevel="1" spans="162:168">
      <c r="FF22349" s="55">
        <v>22342</v>
      </c>
      <c r="FG22349" s="55" t="s">
        <v>1313</v>
      </c>
      <c r="FH22349" s="55" t="s">
        <v>1263</v>
      </c>
      <c r="FI22349" s="55">
        <v>3</v>
      </c>
      <c r="FJ22349" s="55">
        <v>0</v>
      </c>
      <c r="FK22349" s="55" t="s">
        <v>1249</v>
      </c>
      <c r="FL22349" s="55">
        <v>0.9</v>
      </c>
    </row>
    <row r="22350" ht="14.25" customHeight="1" outlineLevel="1" spans="162:168">
      <c r="FF22350" s="55">
        <v>22343</v>
      </c>
      <c r="FG22350" s="55" t="s">
        <v>1313</v>
      </c>
      <c r="FH22350" s="55" t="s">
        <v>1263</v>
      </c>
      <c r="FI22350" s="55">
        <v>4</v>
      </c>
      <c r="FJ22350" s="55">
        <v>0</v>
      </c>
      <c r="FK22350" s="55" t="s">
        <v>1249</v>
      </c>
      <c r="FL22350" s="55">
        <v>0.9</v>
      </c>
    </row>
    <row r="22351" ht="14.25" customHeight="1" outlineLevel="1" spans="162:168">
      <c r="FF22351" s="55">
        <v>22344</v>
      </c>
      <c r="FG22351" s="55" t="s">
        <v>1313</v>
      </c>
      <c r="FH22351" s="55" t="s">
        <v>1263</v>
      </c>
      <c r="FI22351" s="55">
        <v>5</v>
      </c>
      <c r="FJ22351" s="55">
        <v>0</v>
      </c>
      <c r="FK22351" s="55" t="s">
        <v>1249</v>
      </c>
      <c r="FL22351" s="55">
        <v>0.9</v>
      </c>
    </row>
    <row r="22352" ht="14.25" customHeight="1" outlineLevel="1" spans="162:168">
      <c r="FF22352" s="55">
        <v>22345</v>
      </c>
      <c r="FG22352" s="55" t="s">
        <v>1313</v>
      </c>
      <c r="FH22352" s="55" t="s">
        <v>1263</v>
      </c>
      <c r="FI22352" s="55">
        <v>6</v>
      </c>
      <c r="FJ22352" s="55">
        <v>0</v>
      </c>
      <c r="FK22352" s="55" t="s">
        <v>1249</v>
      </c>
      <c r="FL22352" s="55">
        <v>0.9</v>
      </c>
    </row>
    <row r="22353" ht="14.25" customHeight="1" outlineLevel="1" spans="162:168">
      <c r="FF22353" s="55">
        <v>22346</v>
      </c>
      <c r="FG22353" s="55" t="s">
        <v>1313</v>
      </c>
      <c r="FH22353" s="55" t="s">
        <v>1263</v>
      </c>
      <c r="FI22353" s="55">
        <v>6</v>
      </c>
      <c r="FJ22353" s="55">
        <v>1000</v>
      </c>
      <c r="FK22353" s="55" t="s">
        <v>1249</v>
      </c>
      <c r="FL22353" s="55">
        <v>0.8</v>
      </c>
    </row>
    <row r="22354" ht="14.25" customHeight="1" outlineLevel="1" spans="162:168">
      <c r="FF22354" s="55">
        <v>22347</v>
      </c>
      <c r="FG22354" s="55" t="s">
        <v>1313</v>
      </c>
      <c r="FH22354" s="55" t="s">
        <v>1263</v>
      </c>
      <c r="FI22354" s="55">
        <v>6</v>
      </c>
      <c r="FJ22354" s="55">
        <v>2500</v>
      </c>
      <c r="FK22354" s="55" t="s">
        <v>1249</v>
      </c>
      <c r="FL22354" s="55">
        <v>0.75</v>
      </c>
    </row>
    <row r="22355" ht="14.25" customHeight="1" outlineLevel="1" spans="162:168">
      <c r="FF22355" s="55">
        <v>22348</v>
      </c>
      <c r="FG22355" s="55" t="s">
        <v>1313</v>
      </c>
      <c r="FH22355" s="55" t="s">
        <v>1263</v>
      </c>
      <c r="FI22355" s="55">
        <v>6</v>
      </c>
      <c r="FJ22355" s="55">
        <v>5000</v>
      </c>
      <c r="FK22355" s="55" t="s">
        <v>1249</v>
      </c>
      <c r="FL22355" s="55">
        <v>0.65</v>
      </c>
    </row>
    <row r="22356" ht="14.25" customHeight="1" outlineLevel="1" spans="162:168">
      <c r="FF22356" s="55">
        <v>22349</v>
      </c>
      <c r="FG22356" s="55" t="s">
        <v>1313</v>
      </c>
      <c r="FH22356" s="55" t="s">
        <v>1263</v>
      </c>
      <c r="FI22356" s="55">
        <v>6</v>
      </c>
      <c r="FJ22356" s="55">
        <v>10000</v>
      </c>
      <c r="FK22356" s="55" t="s">
        <v>1249</v>
      </c>
      <c r="FL22356" s="55">
        <v>0.55</v>
      </c>
    </row>
    <row r="22357" ht="14.25" customHeight="1" outlineLevel="1" spans="162:168">
      <c r="FF22357" s="55">
        <v>22350</v>
      </c>
      <c r="FG22357" s="55" t="s">
        <v>1313</v>
      </c>
      <c r="FH22357" s="55" t="s">
        <v>1263</v>
      </c>
      <c r="FI22357" s="55">
        <v>6</v>
      </c>
      <c r="FJ22357" s="55">
        <v>25000</v>
      </c>
      <c r="FK22357" s="55" t="s">
        <v>1249</v>
      </c>
      <c r="FL22357" s="55">
        <v>0.5</v>
      </c>
    </row>
    <row r="22358" ht="14.25" customHeight="1" outlineLevel="1" spans="162:168">
      <c r="FF22358" s="55">
        <v>22351</v>
      </c>
      <c r="FG22358" s="55" t="s">
        <v>1313</v>
      </c>
      <c r="FH22358" s="55" t="s">
        <v>1263</v>
      </c>
      <c r="FI22358" s="55">
        <v>6</v>
      </c>
      <c r="FJ22358" s="55">
        <v>50000</v>
      </c>
      <c r="FK22358" s="55" t="s">
        <v>1249</v>
      </c>
      <c r="FL22358" s="55">
        <v>0.5</v>
      </c>
    </row>
    <row r="22359" ht="14.25" customHeight="1" outlineLevel="1" spans="162:168">
      <c r="FF22359" s="55">
        <v>22352</v>
      </c>
      <c r="FG22359" s="55" t="s">
        <v>1313</v>
      </c>
      <c r="FH22359" s="55" t="s">
        <v>1263</v>
      </c>
      <c r="FI22359" s="55">
        <v>6</v>
      </c>
      <c r="FJ22359" s="55">
        <v>80000</v>
      </c>
      <c r="FK22359" s="55" t="s">
        <v>1249</v>
      </c>
      <c r="FL22359" s="55">
        <v>0.5</v>
      </c>
    </row>
    <row r="22360" ht="14.25" customHeight="1" outlineLevel="1" spans="162:168">
      <c r="FF22360" s="55">
        <v>22353</v>
      </c>
      <c r="FG22360" s="55" t="s">
        <v>1313</v>
      </c>
      <c r="FH22360" s="55" t="s">
        <v>1263</v>
      </c>
      <c r="FI22360" s="55">
        <v>6</v>
      </c>
      <c r="FJ22360" s="55">
        <v>130000</v>
      </c>
      <c r="FK22360" s="55" t="s">
        <v>1249</v>
      </c>
      <c r="FL22360" s="55">
        <v>0.5</v>
      </c>
    </row>
    <row r="22361" ht="14.25" customHeight="1" outlineLevel="1" spans="162:168">
      <c r="FF22361" s="55">
        <v>22354</v>
      </c>
      <c r="FG22361" s="55" t="s">
        <v>1313</v>
      </c>
      <c r="FH22361" s="55" t="s">
        <v>1263</v>
      </c>
      <c r="FI22361" s="55">
        <v>6</v>
      </c>
      <c r="FJ22361" s="55">
        <v>260000</v>
      </c>
      <c r="FK22361" s="55" t="s">
        <v>1249</v>
      </c>
      <c r="FL22361" s="55">
        <v>0.5</v>
      </c>
    </row>
    <row r="22362" ht="14.25" customHeight="1" outlineLevel="1" spans="162:168">
      <c r="FF22362" s="55">
        <v>22355</v>
      </c>
      <c r="FG22362" s="55" t="s">
        <v>1313</v>
      </c>
      <c r="FH22362" s="55" t="s">
        <v>1263</v>
      </c>
      <c r="FI22362" s="55">
        <v>6</v>
      </c>
      <c r="FJ22362" s="55">
        <v>400000</v>
      </c>
      <c r="FK22362" s="55" t="s">
        <v>1249</v>
      </c>
      <c r="FL22362" s="55">
        <v>0.5</v>
      </c>
    </row>
    <row r="22363" ht="14.25" customHeight="1" outlineLevel="1" spans="162:168">
      <c r="FF22363" s="55">
        <v>22356</v>
      </c>
      <c r="FG22363" s="55" t="s">
        <v>1313</v>
      </c>
      <c r="FH22363" s="55" t="s">
        <v>1263</v>
      </c>
      <c r="FI22363" s="55">
        <v>6</v>
      </c>
      <c r="FJ22363" s="55">
        <v>530000</v>
      </c>
      <c r="FK22363" s="55" t="s">
        <v>1249</v>
      </c>
      <c r="FL22363" s="55">
        <v>0.5</v>
      </c>
    </row>
    <row r="22364" ht="14.25" customHeight="1" outlineLevel="1" spans="162:168">
      <c r="FF22364" s="55">
        <v>22357</v>
      </c>
      <c r="FG22364" s="55" t="s">
        <v>1313</v>
      </c>
      <c r="FH22364" s="55" t="s">
        <v>1263</v>
      </c>
      <c r="FI22364" s="55">
        <v>6</v>
      </c>
      <c r="FJ22364" s="55">
        <v>540000</v>
      </c>
      <c r="FK22364" s="55" t="s">
        <v>1249</v>
      </c>
      <c r="FL22364" s="55">
        <v>0.5</v>
      </c>
    </row>
    <row r="22365" ht="14.25" customHeight="1" outlineLevel="1" spans="162:168">
      <c r="FF22365" s="55">
        <v>22358</v>
      </c>
      <c r="FG22365" s="55" t="s">
        <v>1313</v>
      </c>
      <c r="FH22365" s="55" t="s">
        <v>1263</v>
      </c>
      <c r="FI22365" s="55">
        <v>9</v>
      </c>
      <c r="FJ22365" s="55">
        <v>0</v>
      </c>
      <c r="FK22365" s="55" t="s">
        <v>1249</v>
      </c>
      <c r="FL22365" s="55">
        <v>0.95</v>
      </c>
    </row>
    <row r="22366" ht="14.25" customHeight="1" outlineLevel="1" spans="162:168">
      <c r="FF22366" s="55">
        <v>22359</v>
      </c>
      <c r="FG22366" s="55" t="s">
        <v>1313</v>
      </c>
      <c r="FH22366" s="55" t="s">
        <v>1995</v>
      </c>
      <c r="FI22366" s="55">
        <v>1</v>
      </c>
      <c r="FJ22366" s="55">
        <v>0</v>
      </c>
      <c r="FK22366" s="55" t="s">
        <v>1249</v>
      </c>
      <c r="FL22366" s="55">
        <v>0.39</v>
      </c>
    </row>
    <row r="22367" ht="14.25" customHeight="1" outlineLevel="1" spans="162:168">
      <c r="FF22367" s="55">
        <v>22360</v>
      </c>
      <c r="FG22367" s="55" t="s">
        <v>1313</v>
      </c>
      <c r="FH22367" s="55" t="s">
        <v>1995</v>
      </c>
      <c r="FI22367" s="55">
        <v>2</v>
      </c>
      <c r="FJ22367" s="55">
        <v>0</v>
      </c>
      <c r="FK22367" s="55" t="s">
        <v>1249</v>
      </c>
      <c r="FL22367" s="55">
        <v>0.35</v>
      </c>
    </row>
    <row r="22368" ht="14.25" customHeight="1" outlineLevel="1" spans="162:168">
      <c r="FF22368" s="55">
        <v>22361</v>
      </c>
      <c r="FG22368" s="55" t="s">
        <v>1313</v>
      </c>
      <c r="FH22368" s="55" t="s">
        <v>1995</v>
      </c>
      <c r="FI22368" s="55">
        <v>2</v>
      </c>
      <c r="FJ22368" s="55">
        <v>1000</v>
      </c>
      <c r="FK22368" s="55" t="s">
        <v>1249</v>
      </c>
      <c r="FL22368" s="55">
        <v>0.33</v>
      </c>
    </row>
    <row r="22369" ht="14.25" customHeight="1" outlineLevel="1" spans="162:168">
      <c r="FF22369" s="55">
        <v>22362</v>
      </c>
      <c r="FG22369" s="55" t="s">
        <v>1313</v>
      </c>
      <c r="FH22369" s="55" t="s">
        <v>1995</v>
      </c>
      <c r="FI22369" s="55">
        <v>2</v>
      </c>
      <c r="FJ22369" s="55">
        <v>2500</v>
      </c>
      <c r="FK22369" s="55" t="s">
        <v>1249</v>
      </c>
      <c r="FL22369" s="55">
        <v>0.33</v>
      </c>
    </row>
    <row r="22370" ht="14.25" customHeight="1" outlineLevel="1" spans="162:168">
      <c r="FF22370" s="55">
        <v>22363</v>
      </c>
      <c r="FG22370" s="55" t="s">
        <v>1313</v>
      </c>
      <c r="FH22370" s="55" t="s">
        <v>1995</v>
      </c>
      <c r="FI22370" s="55">
        <v>2</v>
      </c>
      <c r="FJ22370" s="55">
        <v>5000</v>
      </c>
      <c r="FK22370" s="55" t="s">
        <v>1249</v>
      </c>
      <c r="FL22370" s="55">
        <v>0.33</v>
      </c>
    </row>
    <row r="22371" ht="14.25" customHeight="1" outlineLevel="1" spans="162:168">
      <c r="FF22371" s="55">
        <v>22364</v>
      </c>
      <c r="FG22371" s="55" t="s">
        <v>1313</v>
      </c>
      <c r="FH22371" s="55" t="s">
        <v>1995</v>
      </c>
      <c r="FI22371" s="55">
        <v>2</v>
      </c>
      <c r="FJ22371" s="55">
        <v>10000</v>
      </c>
      <c r="FK22371" s="55" t="s">
        <v>1249</v>
      </c>
      <c r="FL22371" s="55">
        <v>0.3</v>
      </c>
    </row>
    <row r="22372" ht="14.25" customHeight="1" outlineLevel="1" spans="162:168">
      <c r="FF22372" s="55">
        <v>22365</v>
      </c>
      <c r="FG22372" s="55" t="s">
        <v>1313</v>
      </c>
      <c r="FH22372" s="55" t="s">
        <v>1995</v>
      </c>
      <c r="FI22372" s="55">
        <v>2</v>
      </c>
      <c r="FJ22372" s="55">
        <v>25000</v>
      </c>
      <c r="FK22372" s="55" t="s">
        <v>1249</v>
      </c>
      <c r="FL22372" s="55">
        <v>0.3</v>
      </c>
    </row>
    <row r="22373" ht="14.25" customHeight="1" outlineLevel="1" spans="162:168">
      <c r="FF22373" s="55">
        <v>22366</v>
      </c>
      <c r="FG22373" s="55" t="s">
        <v>1313</v>
      </c>
      <c r="FH22373" s="55" t="s">
        <v>1995</v>
      </c>
      <c r="FI22373" s="55">
        <v>2</v>
      </c>
      <c r="FJ22373" s="55">
        <v>50000</v>
      </c>
      <c r="FK22373" s="55" t="s">
        <v>1249</v>
      </c>
      <c r="FL22373" s="55">
        <v>0.3</v>
      </c>
    </row>
    <row r="22374" ht="14.25" customHeight="1" outlineLevel="1" spans="162:168">
      <c r="FF22374" s="55">
        <v>22367</v>
      </c>
      <c r="FG22374" s="55" t="s">
        <v>1313</v>
      </c>
      <c r="FH22374" s="55" t="s">
        <v>1995</v>
      </c>
      <c r="FI22374" s="55">
        <v>2</v>
      </c>
      <c r="FJ22374" s="55">
        <v>80000</v>
      </c>
      <c r="FK22374" s="55" t="s">
        <v>1249</v>
      </c>
      <c r="FL22374" s="55">
        <v>0.3</v>
      </c>
    </row>
    <row r="22375" ht="14.25" customHeight="1" outlineLevel="1" spans="162:168">
      <c r="FF22375" s="55">
        <v>22368</v>
      </c>
      <c r="FG22375" s="55" t="s">
        <v>1313</v>
      </c>
      <c r="FH22375" s="55" t="s">
        <v>1995</v>
      </c>
      <c r="FI22375" s="55">
        <v>2</v>
      </c>
      <c r="FJ22375" s="55">
        <v>130000</v>
      </c>
      <c r="FK22375" s="55" t="s">
        <v>1249</v>
      </c>
      <c r="FL22375" s="55">
        <v>0.3</v>
      </c>
    </row>
    <row r="22376" ht="14.25" customHeight="1" outlineLevel="1" spans="162:168">
      <c r="FF22376" s="55">
        <v>22369</v>
      </c>
      <c r="FG22376" s="55" t="s">
        <v>1313</v>
      </c>
      <c r="FH22376" s="55" t="s">
        <v>1995</v>
      </c>
      <c r="FI22376" s="55">
        <v>2</v>
      </c>
      <c r="FJ22376" s="55">
        <v>260000</v>
      </c>
      <c r="FK22376" s="55" t="s">
        <v>1249</v>
      </c>
      <c r="FL22376" s="55">
        <v>0.3</v>
      </c>
    </row>
    <row r="22377" ht="14.25" customHeight="1" outlineLevel="1" spans="162:168">
      <c r="FF22377" s="55">
        <v>22370</v>
      </c>
      <c r="FG22377" s="55" t="s">
        <v>1313</v>
      </c>
      <c r="FH22377" s="55" t="s">
        <v>1995</v>
      </c>
      <c r="FI22377" s="55">
        <v>2</v>
      </c>
      <c r="FJ22377" s="55">
        <v>400000</v>
      </c>
      <c r="FK22377" s="55" t="s">
        <v>1249</v>
      </c>
      <c r="FL22377" s="55">
        <v>0.3</v>
      </c>
    </row>
    <row r="22378" ht="14.25" customHeight="1" outlineLevel="1" spans="162:168">
      <c r="FF22378" s="55">
        <v>22371</v>
      </c>
      <c r="FG22378" s="55" t="s">
        <v>1313</v>
      </c>
      <c r="FH22378" s="55" t="s">
        <v>1995</v>
      </c>
      <c r="FI22378" s="55">
        <v>2</v>
      </c>
      <c r="FJ22378" s="55">
        <v>530000</v>
      </c>
      <c r="FK22378" s="55" t="s">
        <v>1249</v>
      </c>
      <c r="FL22378" s="55">
        <v>0.3</v>
      </c>
    </row>
    <row r="22379" ht="14.25" customHeight="1" outlineLevel="1" spans="162:168">
      <c r="FF22379" s="55">
        <v>22372</v>
      </c>
      <c r="FG22379" s="55" t="s">
        <v>1313</v>
      </c>
      <c r="FH22379" s="55" t="s">
        <v>1995</v>
      </c>
      <c r="FI22379" s="55">
        <v>2</v>
      </c>
      <c r="FJ22379" s="55">
        <v>540000</v>
      </c>
      <c r="FK22379" s="55" t="s">
        <v>1249</v>
      </c>
      <c r="FL22379" s="55">
        <v>0.3</v>
      </c>
    </row>
    <row r="22380" ht="14.25" customHeight="1" outlineLevel="1" spans="162:168">
      <c r="FF22380" s="55">
        <v>22373</v>
      </c>
      <c r="FG22380" s="55" t="s">
        <v>1313</v>
      </c>
      <c r="FH22380" s="55" t="s">
        <v>1995</v>
      </c>
      <c r="FI22380" s="55">
        <v>3</v>
      </c>
      <c r="FJ22380" s="55">
        <v>0</v>
      </c>
      <c r="FK22380" s="55" t="s">
        <v>1249</v>
      </c>
      <c r="FL22380" s="55">
        <v>0.43</v>
      </c>
    </row>
    <row r="22381" ht="14.25" customHeight="1" outlineLevel="1" spans="162:168">
      <c r="FF22381" s="55">
        <v>22374</v>
      </c>
      <c r="FG22381" s="55" t="s">
        <v>1313</v>
      </c>
      <c r="FH22381" s="55" t="s">
        <v>1995</v>
      </c>
      <c r="FI22381" s="55">
        <v>3</v>
      </c>
      <c r="FJ22381" s="55">
        <v>540000</v>
      </c>
      <c r="FK22381" s="55" t="s">
        <v>1249</v>
      </c>
      <c r="FL22381" s="55">
        <v>0.36</v>
      </c>
    </row>
    <row r="22382" ht="14.25" customHeight="1" outlineLevel="1" spans="162:168">
      <c r="FF22382" s="55">
        <v>22375</v>
      </c>
      <c r="FG22382" s="55" t="s">
        <v>1313</v>
      </c>
      <c r="FH22382" s="55" t="s">
        <v>1995</v>
      </c>
      <c r="FI22382" s="55">
        <v>3</v>
      </c>
      <c r="FJ22382" s="55">
        <v>1000</v>
      </c>
      <c r="FK22382" s="55" t="s">
        <v>1249</v>
      </c>
      <c r="FL22382" s="55">
        <v>0.38</v>
      </c>
    </row>
    <row r="22383" ht="14.25" customHeight="1" outlineLevel="1" spans="162:168">
      <c r="FF22383" s="55">
        <v>22376</v>
      </c>
      <c r="FG22383" s="55" t="s">
        <v>1313</v>
      </c>
      <c r="FH22383" s="55" t="s">
        <v>1995</v>
      </c>
      <c r="FI22383" s="55">
        <v>3</v>
      </c>
      <c r="FJ22383" s="55">
        <v>2500</v>
      </c>
      <c r="FK22383" s="55" t="s">
        <v>1249</v>
      </c>
      <c r="FL22383" s="55">
        <v>0.36</v>
      </c>
    </row>
    <row r="22384" ht="14.25" customHeight="1" outlineLevel="1" spans="162:168">
      <c r="FF22384" s="55">
        <v>22377</v>
      </c>
      <c r="FG22384" s="55" t="s">
        <v>1313</v>
      </c>
      <c r="FH22384" s="55" t="s">
        <v>1995</v>
      </c>
      <c r="FI22384" s="55">
        <v>3</v>
      </c>
      <c r="FJ22384" s="55">
        <v>5000</v>
      </c>
      <c r="FK22384" s="55" t="s">
        <v>1249</v>
      </c>
      <c r="FL22384" s="55">
        <v>0.36</v>
      </c>
    </row>
    <row r="22385" ht="14.25" customHeight="1" outlineLevel="1" spans="162:168">
      <c r="FF22385" s="55">
        <v>22378</v>
      </c>
      <c r="FG22385" s="55" t="s">
        <v>1313</v>
      </c>
      <c r="FH22385" s="55" t="s">
        <v>1995</v>
      </c>
      <c r="FI22385" s="55">
        <v>3</v>
      </c>
      <c r="FJ22385" s="55">
        <v>10000</v>
      </c>
      <c r="FK22385" s="55" t="s">
        <v>1249</v>
      </c>
      <c r="FL22385" s="55">
        <v>0.36</v>
      </c>
    </row>
    <row r="22386" ht="14.25" customHeight="1" outlineLevel="1" spans="162:168">
      <c r="FF22386" s="55">
        <v>22379</v>
      </c>
      <c r="FG22386" s="55" t="s">
        <v>1313</v>
      </c>
      <c r="FH22386" s="55" t="s">
        <v>1995</v>
      </c>
      <c r="FI22386" s="55">
        <v>3</v>
      </c>
      <c r="FJ22386" s="55">
        <v>25000</v>
      </c>
      <c r="FK22386" s="55" t="s">
        <v>1249</v>
      </c>
      <c r="FL22386" s="55">
        <v>0.36</v>
      </c>
    </row>
    <row r="22387" ht="14.25" customHeight="1" outlineLevel="1" spans="162:168">
      <c r="FF22387" s="55">
        <v>22380</v>
      </c>
      <c r="FG22387" s="55" t="s">
        <v>1313</v>
      </c>
      <c r="FH22387" s="55" t="s">
        <v>1995</v>
      </c>
      <c r="FI22387" s="55">
        <v>3</v>
      </c>
      <c r="FJ22387" s="55">
        <v>50000</v>
      </c>
      <c r="FK22387" s="55" t="s">
        <v>1249</v>
      </c>
      <c r="FL22387" s="55">
        <v>0.36</v>
      </c>
    </row>
    <row r="22388" ht="14.25" customHeight="1" outlineLevel="1" spans="162:168">
      <c r="FF22388" s="55">
        <v>22381</v>
      </c>
      <c r="FG22388" s="55" t="s">
        <v>1313</v>
      </c>
      <c r="FH22388" s="55" t="s">
        <v>1995</v>
      </c>
      <c r="FI22388" s="55">
        <v>3</v>
      </c>
      <c r="FJ22388" s="55">
        <v>80000</v>
      </c>
      <c r="FK22388" s="55" t="s">
        <v>1249</v>
      </c>
      <c r="FL22388" s="55">
        <v>0.36</v>
      </c>
    </row>
    <row r="22389" ht="14.25" customHeight="1" outlineLevel="1" spans="162:168">
      <c r="FF22389" s="55">
        <v>22382</v>
      </c>
      <c r="FG22389" s="55" t="s">
        <v>1313</v>
      </c>
      <c r="FH22389" s="55" t="s">
        <v>1995</v>
      </c>
      <c r="FI22389" s="55">
        <v>3</v>
      </c>
      <c r="FJ22389" s="55">
        <v>130000</v>
      </c>
      <c r="FK22389" s="55" t="s">
        <v>1249</v>
      </c>
      <c r="FL22389" s="55">
        <v>0.36</v>
      </c>
    </row>
    <row r="22390" ht="14.25" customHeight="1" outlineLevel="1" spans="162:168">
      <c r="FF22390" s="55">
        <v>22383</v>
      </c>
      <c r="FG22390" s="55" t="s">
        <v>1313</v>
      </c>
      <c r="FH22390" s="55" t="s">
        <v>1995</v>
      </c>
      <c r="FI22390" s="55">
        <v>3</v>
      </c>
      <c r="FJ22390" s="55">
        <v>260000</v>
      </c>
      <c r="FK22390" s="55" t="s">
        <v>1249</v>
      </c>
      <c r="FL22390" s="55">
        <v>0.36</v>
      </c>
    </row>
    <row r="22391" ht="14.25" customHeight="1" outlineLevel="1" spans="162:168">
      <c r="FF22391" s="55">
        <v>22384</v>
      </c>
      <c r="FG22391" s="55" t="s">
        <v>1313</v>
      </c>
      <c r="FH22391" s="55" t="s">
        <v>1995</v>
      </c>
      <c r="FI22391" s="55">
        <v>3</v>
      </c>
      <c r="FJ22391" s="55">
        <v>400000</v>
      </c>
      <c r="FK22391" s="55" t="s">
        <v>1249</v>
      </c>
      <c r="FL22391" s="55">
        <v>0.36</v>
      </c>
    </row>
    <row r="22392" ht="14.25" customHeight="1" outlineLevel="1" spans="162:168">
      <c r="FF22392" s="55">
        <v>22385</v>
      </c>
      <c r="FG22392" s="55" t="s">
        <v>1313</v>
      </c>
      <c r="FH22392" s="55" t="s">
        <v>1995</v>
      </c>
      <c r="FI22392" s="55">
        <v>3</v>
      </c>
      <c r="FJ22392" s="55">
        <v>530000</v>
      </c>
      <c r="FK22392" s="55" t="s">
        <v>1249</v>
      </c>
      <c r="FL22392" s="55">
        <v>0.36</v>
      </c>
    </row>
    <row r="22393" ht="14.25" customHeight="1" outlineLevel="1" spans="162:168">
      <c r="FF22393" s="55">
        <v>22386</v>
      </c>
      <c r="FG22393" s="55" t="s">
        <v>1313</v>
      </c>
      <c r="FH22393" s="55" t="s">
        <v>1995</v>
      </c>
      <c r="FI22393" s="55">
        <v>4</v>
      </c>
      <c r="FJ22393" s="55">
        <v>0</v>
      </c>
      <c r="FK22393" s="55" t="s">
        <v>1249</v>
      </c>
      <c r="FL22393" s="55">
        <v>0.41</v>
      </c>
    </row>
    <row r="22394" ht="14.25" customHeight="1" outlineLevel="1" spans="162:168">
      <c r="FF22394" s="55">
        <v>22387</v>
      </c>
      <c r="FG22394" s="55" t="s">
        <v>1313</v>
      </c>
      <c r="FH22394" s="55" t="s">
        <v>1995</v>
      </c>
      <c r="FI22394" s="55">
        <v>4</v>
      </c>
      <c r="FJ22394" s="55">
        <v>1000</v>
      </c>
      <c r="FK22394" s="55" t="s">
        <v>1249</v>
      </c>
      <c r="FL22394" s="55">
        <v>0.4</v>
      </c>
    </row>
    <row r="22395" ht="14.25" customHeight="1" outlineLevel="1" spans="162:168">
      <c r="FF22395" s="55">
        <v>22388</v>
      </c>
      <c r="FG22395" s="55" t="s">
        <v>1313</v>
      </c>
      <c r="FH22395" s="55" t="s">
        <v>1995</v>
      </c>
      <c r="FI22395" s="55">
        <v>4</v>
      </c>
      <c r="FJ22395" s="55">
        <v>2500</v>
      </c>
      <c r="FK22395" s="55" t="s">
        <v>1249</v>
      </c>
      <c r="FL22395" s="55">
        <v>0.4</v>
      </c>
    </row>
    <row r="22396" ht="14.25" customHeight="1" outlineLevel="1" spans="162:168">
      <c r="FF22396" s="55">
        <v>22389</v>
      </c>
      <c r="FG22396" s="55" t="s">
        <v>1313</v>
      </c>
      <c r="FH22396" s="55" t="s">
        <v>1995</v>
      </c>
      <c r="FI22396" s="55">
        <v>4</v>
      </c>
      <c r="FJ22396" s="55">
        <v>5000</v>
      </c>
      <c r="FK22396" s="55" t="s">
        <v>1249</v>
      </c>
      <c r="FL22396" s="55">
        <v>0.39</v>
      </c>
    </row>
    <row r="22397" ht="14.25" customHeight="1" outlineLevel="1" spans="162:168">
      <c r="FF22397" s="55">
        <v>22390</v>
      </c>
      <c r="FG22397" s="55" t="s">
        <v>1313</v>
      </c>
      <c r="FH22397" s="55" t="s">
        <v>1995</v>
      </c>
      <c r="FI22397" s="55">
        <v>4</v>
      </c>
      <c r="FJ22397" s="55">
        <v>10000</v>
      </c>
      <c r="FK22397" s="55" t="s">
        <v>1249</v>
      </c>
      <c r="FL22397" s="55">
        <v>0.38</v>
      </c>
    </row>
    <row r="22398" ht="14.25" customHeight="1" outlineLevel="1" spans="162:168">
      <c r="FF22398" s="55">
        <v>22391</v>
      </c>
      <c r="FG22398" s="55" t="s">
        <v>1313</v>
      </c>
      <c r="FH22398" s="55" t="s">
        <v>1995</v>
      </c>
      <c r="FI22398" s="55">
        <v>4</v>
      </c>
      <c r="FJ22398" s="55">
        <v>25000</v>
      </c>
      <c r="FK22398" s="55" t="s">
        <v>1249</v>
      </c>
      <c r="FL22398" s="55">
        <v>0.38</v>
      </c>
    </row>
    <row r="22399" ht="14.25" customHeight="1" outlineLevel="1" spans="162:168">
      <c r="FF22399" s="55">
        <v>22392</v>
      </c>
      <c r="FG22399" s="55" t="s">
        <v>1313</v>
      </c>
      <c r="FH22399" s="55" t="s">
        <v>1995</v>
      </c>
      <c r="FI22399" s="55">
        <v>4</v>
      </c>
      <c r="FJ22399" s="55">
        <v>50000</v>
      </c>
      <c r="FK22399" s="55" t="s">
        <v>1249</v>
      </c>
      <c r="FL22399" s="55">
        <v>0.38</v>
      </c>
    </row>
    <row r="22400" ht="14.25" customHeight="1" outlineLevel="1" spans="162:168">
      <c r="FF22400" s="55">
        <v>22393</v>
      </c>
      <c r="FG22400" s="55" t="s">
        <v>1313</v>
      </c>
      <c r="FH22400" s="55" t="s">
        <v>1995</v>
      </c>
      <c r="FI22400" s="55">
        <v>4</v>
      </c>
      <c r="FJ22400" s="55">
        <v>80000</v>
      </c>
      <c r="FK22400" s="55" t="s">
        <v>1249</v>
      </c>
      <c r="FL22400" s="55">
        <v>0.38</v>
      </c>
    </row>
    <row r="22401" ht="14.25" customHeight="1" outlineLevel="1" spans="162:168">
      <c r="FF22401" s="55">
        <v>22394</v>
      </c>
      <c r="FG22401" s="55" t="s">
        <v>1313</v>
      </c>
      <c r="FH22401" s="55" t="s">
        <v>1995</v>
      </c>
      <c r="FI22401" s="55">
        <v>4</v>
      </c>
      <c r="FJ22401" s="55">
        <v>130000</v>
      </c>
      <c r="FK22401" s="55" t="s">
        <v>1249</v>
      </c>
      <c r="FL22401" s="55">
        <v>0.38</v>
      </c>
    </row>
    <row r="22402" ht="14.25" customHeight="1" outlineLevel="1" spans="162:168">
      <c r="FF22402" s="55">
        <v>22395</v>
      </c>
      <c r="FG22402" s="55" t="s">
        <v>1313</v>
      </c>
      <c r="FH22402" s="55" t="s">
        <v>1995</v>
      </c>
      <c r="FI22402" s="55">
        <v>4</v>
      </c>
      <c r="FJ22402" s="55">
        <v>260000</v>
      </c>
      <c r="FK22402" s="55" t="s">
        <v>1249</v>
      </c>
      <c r="FL22402" s="55">
        <v>0.38</v>
      </c>
    </row>
    <row r="22403" ht="14.25" customHeight="1" outlineLevel="1" spans="162:168">
      <c r="FF22403" s="55">
        <v>22396</v>
      </c>
      <c r="FG22403" s="55" t="s">
        <v>1313</v>
      </c>
      <c r="FH22403" s="55" t="s">
        <v>1995</v>
      </c>
      <c r="FI22403" s="55">
        <v>4</v>
      </c>
      <c r="FJ22403" s="55">
        <v>400000</v>
      </c>
      <c r="FK22403" s="55" t="s">
        <v>1249</v>
      </c>
      <c r="FL22403" s="55">
        <v>0.38</v>
      </c>
    </row>
    <row r="22404" ht="14.25" customHeight="1" outlineLevel="1" spans="162:168">
      <c r="FF22404" s="55">
        <v>22397</v>
      </c>
      <c r="FG22404" s="55" t="s">
        <v>1313</v>
      </c>
      <c r="FH22404" s="55" t="s">
        <v>1995</v>
      </c>
      <c r="FI22404" s="55">
        <v>4</v>
      </c>
      <c r="FJ22404" s="55">
        <v>530000</v>
      </c>
      <c r="FK22404" s="55" t="s">
        <v>1249</v>
      </c>
      <c r="FL22404" s="55">
        <v>0.38</v>
      </c>
    </row>
    <row r="22405" ht="14.25" customHeight="1" outlineLevel="1" spans="162:168">
      <c r="FF22405" s="55">
        <v>22398</v>
      </c>
      <c r="FG22405" s="55" t="s">
        <v>1313</v>
      </c>
      <c r="FH22405" s="55" t="s">
        <v>1995</v>
      </c>
      <c r="FI22405" s="55">
        <v>4</v>
      </c>
      <c r="FJ22405" s="55">
        <v>540000</v>
      </c>
      <c r="FK22405" s="55" t="s">
        <v>1249</v>
      </c>
      <c r="FL22405" s="55">
        <v>0.38</v>
      </c>
    </row>
    <row r="22406" ht="14.25" customHeight="1" outlineLevel="1" spans="162:168">
      <c r="FF22406" s="55">
        <v>22399</v>
      </c>
      <c r="FG22406" s="55" t="s">
        <v>1313</v>
      </c>
      <c r="FH22406" s="55" t="s">
        <v>1995</v>
      </c>
      <c r="FI22406" s="55">
        <v>5</v>
      </c>
      <c r="FJ22406" s="55">
        <v>0</v>
      </c>
      <c r="FK22406" s="55" t="s">
        <v>1249</v>
      </c>
      <c r="FL22406" s="55">
        <v>0.38</v>
      </c>
    </row>
    <row r="22407" ht="14.25" customHeight="1" outlineLevel="1" spans="162:168">
      <c r="FF22407" s="55">
        <v>22400</v>
      </c>
      <c r="FG22407" s="55" t="s">
        <v>1313</v>
      </c>
      <c r="FH22407" s="55" t="s">
        <v>1995</v>
      </c>
      <c r="FI22407" s="55">
        <v>5</v>
      </c>
      <c r="FJ22407" s="55">
        <v>1000</v>
      </c>
      <c r="FK22407" s="55" t="s">
        <v>1249</v>
      </c>
      <c r="FL22407" s="55">
        <v>0.38</v>
      </c>
    </row>
    <row r="22408" ht="14.25" customHeight="1" outlineLevel="1" spans="162:168">
      <c r="FF22408" s="55">
        <v>22401</v>
      </c>
      <c r="FG22408" s="55" t="s">
        <v>1313</v>
      </c>
      <c r="FH22408" s="55" t="s">
        <v>1995</v>
      </c>
      <c r="FI22408" s="55">
        <v>5</v>
      </c>
      <c r="FJ22408" s="55">
        <v>2500</v>
      </c>
      <c r="FK22408" s="55" t="s">
        <v>1249</v>
      </c>
      <c r="FL22408" s="55">
        <v>0.36</v>
      </c>
    </row>
    <row r="22409" ht="14.25" customHeight="1" outlineLevel="1" spans="162:168">
      <c r="FF22409" s="55">
        <v>22402</v>
      </c>
      <c r="FG22409" s="55" t="s">
        <v>1313</v>
      </c>
      <c r="FH22409" s="55" t="s">
        <v>1995</v>
      </c>
      <c r="FI22409" s="55">
        <v>5</v>
      </c>
      <c r="FJ22409" s="55">
        <v>5000</v>
      </c>
      <c r="FK22409" s="55" t="s">
        <v>1249</v>
      </c>
      <c r="FL22409" s="55">
        <v>0.36</v>
      </c>
    </row>
    <row r="22410" ht="14.25" customHeight="1" outlineLevel="1" spans="162:168">
      <c r="FF22410" s="55">
        <v>22403</v>
      </c>
      <c r="FG22410" s="55" t="s">
        <v>1313</v>
      </c>
      <c r="FH22410" s="55" t="s">
        <v>1995</v>
      </c>
      <c r="FI22410" s="55">
        <v>5</v>
      </c>
      <c r="FJ22410" s="55">
        <v>10000</v>
      </c>
      <c r="FK22410" s="55" t="s">
        <v>1249</v>
      </c>
      <c r="FL22410" s="55">
        <v>0.36</v>
      </c>
    </row>
    <row r="22411" ht="14.25" customHeight="1" outlineLevel="1" spans="162:168">
      <c r="FF22411" s="55">
        <v>22404</v>
      </c>
      <c r="FG22411" s="55" t="s">
        <v>1313</v>
      </c>
      <c r="FH22411" s="55" t="s">
        <v>1995</v>
      </c>
      <c r="FI22411" s="55">
        <v>5</v>
      </c>
      <c r="FJ22411" s="55">
        <v>25000</v>
      </c>
      <c r="FK22411" s="55" t="s">
        <v>1249</v>
      </c>
      <c r="FL22411" s="55">
        <v>0.34</v>
      </c>
    </row>
    <row r="22412" ht="14.25" customHeight="1" outlineLevel="1" spans="162:168">
      <c r="FF22412" s="55">
        <v>22405</v>
      </c>
      <c r="FG22412" s="55" t="s">
        <v>1313</v>
      </c>
      <c r="FH22412" s="55" t="s">
        <v>1995</v>
      </c>
      <c r="FI22412" s="55">
        <v>5</v>
      </c>
      <c r="FJ22412" s="55">
        <v>50000</v>
      </c>
      <c r="FK22412" s="55" t="s">
        <v>1249</v>
      </c>
      <c r="FL22412" s="55">
        <v>0.34</v>
      </c>
    </row>
    <row r="22413" ht="14.25" customHeight="1" outlineLevel="1" spans="162:168">
      <c r="FF22413" s="55">
        <v>22406</v>
      </c>
      <c r="FG22413" s="55" t="s">
        <v>1313</v>
      </c>
      <c r="FH22413" s="55" t="s">
        <v>1995</v>
      </c>
      <c r="FI22413" s="55">
        <v>5</v>
      </c>
      <c r="FJ22413" s="55">
        <v>80000</v>
      </c>
      <c r="FK22413" s="55" t="s">
        <v>1249</v>
      </c>
      <c r="FL22413" s="55">
        <v>0.34</v>
      </c>
    </row>
    <row r="22414" ht="14.25" customHeight="1" outlineLevel="1" spans="162:168">
      <c r="FF22414" s="55">
        <v>22407</v>
      </c>
      <c r="FG22414" s="55" t="s">
        <v>1313</v>
      </c>
      <c r="FH22414" s="55" t="s">
        <v>1995</v>
      </c>
      <c r="FI22414" s="55">
        <v>5</v>
      </c>
      <c r="FJ22414" s="55">
        <v>130000</v>
      </c>
      <c r="FK22414" s="55" t="s">
        <v>1249</v>
      </c>
      <c r="FL22414" s="55">
        <v>0.34</v>
      </c>
    </row>
    <row r="22415" ht="14.25" customHeight="1" outlineLevel="1" spans="162:168">
      <c r="FF22415" s="55">
        <v>22408</v>
      </c>
      <c r="FG22415" s="55" t="s">
        <v>1313</v>
      </c>
      <c r="FH22415" s="55" t="s">
        <v>1995</v>
      </c>
      <c r="FI22415" s="55">
        <v>5</v>
      </c>
      <c r="FJ22415" s="55">
        <v>260000</v>
      </c>
      <c r="FK22415" s="55" t="s">
        <v>1249</v>
      </c>
      <c r="FL22415" s="55">
        <v>0.34</v>
      </c>
    </row>
    <row r="22416" ht="14.25" customHeight="1" outlineLevel="1" spans="162:168">
      <c r="FF22416" s="55">
        <v>22409</v>
      </c>
      <c r="FG22416" s="55" t="s">
        <v>1313</v>
      </c>
      <c r="FH22416" s="55" t="s">
        <v>1995</v>
      </c>
      <c r="FI22416" s="55">
        <v>5</v>
      </c>
      <c r="FJ22416" s="55">
        <v>400000</v>
      </c>
      <c r="FK22416" s="55" t="s">
        <v>1249</v>
      </c>
      <c r="FL22416" s="55">
        <v>0.34</v>
      </c>
    </row>
    <row r="22417" ht="14.25" customHeight="1" outlineLevel="1" spans="162:168">
      <c r="FF22417" s="55">
        <v>22410</v>
      </c>
      <c r="FG22417" s="55" t="s">
        <v>1313</v>
      </c>
      <c r="FH22417" s="55" t="s">
        <v>1995</v>
      </c>
      <c r="FI22417" s="55">
        <v>5</v>
      </c>
      <c r="FJ22417" s="55">
        <v>530000</v>
      </c>
      <c r="FK22417" s="55" t="s">
        <v>1249</v>
      </c>
      <c r="FL22417" s="55">
        <v>0.34</v>
      </c>
    </row>
    <row r="22418" ht="14.25" customHeight="1" outlineLevel="1" spans="162:168">
      <c r="FF22418" s="55">
        <v>22411</v>
      </c>
      <c r="FG22418" s="55" t="s">
        <v>1313</v>
      </c>
      <c r="FH22418" s="55" t="s">
        <v>1995</v>
      </c>
      <c r="FI22418" s="55">
        <v>5</v>
      </c>
      <c r="FJ22418" s="55">
        <v>540000</v>
      </c>
      <c r="FK22418" s="55" t="s">
        <v>1249</v>
      </c>
      <c r="FL22418" s="55">
        <v>0.34</v>
      </c>
    </row>
    <row r="22419" ht="14.25" customHeight="1" outlineLevel="1" spans="162:168">
      <c r="FF22419" s="55">
        <v>22412</v>
      </c>
      <c r="FG22419" s="55" t="s">
        <v>1313</v>
      </c>
      <c r="FH22419" s="55" t="s">
        <v>1995</v>
      </c>
      <c r="FI22419" s="55">
        <v>6</v>
      </c>
      <c r="FJ22419" s="55">
        <v>0</v>
      </c>
      <c r="FK22419" s="55" t="s">
        <v>1249</v>
      </c>
      <c r="FL22419" s="55">
        <v>0.35</v>
      </c>
    </row>
    <row r="22420" ht="14.25" customHeight="1" outlineLevel="1" spans="162:168">
      <c r="FF22420" s="55">
        <v>22413</v>
      </c>
      <c r="FG22420" s="55" t="s">
        <v>1359</v>
      </c>
      <c r="FH22420" s="55" t="s">
        <v>1343</v>
      </c>
      <c r="FI22420" s="55">
        <v>1</v>
      </c>
      <c r="FJ22420" s="55">
        <v>0</v>
      </c>
      <c r="FK22420" s="55" t="s">
        <v>1249</v>
      </c>
      <c r="FL22420" s="55">
        <v>0.33</v>
      </c>
    </row>
    <row r="22421" ht="14.25" customHeight="1" outlineLevel="1" spans="162:168">
      <c r="FF22421" s="55">
        <v>22414</v>
      </c>
      <c r="FG22421" s="55" t="s">
        <v>1359</v>
      </c>
      <c r="FH22421" s="55" t="s">
        <v>1343</v>
      </c>
      <c r="FI22421" s="55">
        <v>2</v>
      </c>
      <c r="FJ22421" s="55">
        <v>0</v>
      </c>
      <c r="FK22421" s="55" t="s">
        <v>1249</v>
      </c>
      <c r="FL22421" s="55">
        <v>0.33</v>
      </c>
    </row>
    <row r="22422" ht="14.25" customHeight="1" outlineLevel="1" spans="162:168">
      <c r="FF22422" s="55">
        <v>22415</v>
      </c>
      <c r="FG22422" s="55" t="s">
        <v>1359</v>
      </c>
      <c r="FH22422" s="55" t="s">
        <v>1343</v>
      </c>
      <c r="FI22422" s="55">
        <v>3</v>
      </c>
      <c r="FJ22422" s="55">
        <v>0</v>
      </c>
      <c r="FK22422" s="55" t="s">
        <v>1249</v>
      </c>
      <c r="FL22422" s="55">
        <v>0.33</v>
      </c>
    </row>
    <row r="22423" ht="14.25" customHeight="1" outlineLevel="1" spans="162:168">
      <c r="FF22423" s="55">
        <v>22416</v>
      </c>
      <c r="FG22423" s="55" t="s">
        <v>1359</v>
      </c>
      <c r="FH22423" s="55" t="s">
        <v>1260</v>
      </c>
      <c r="FI22423" s="55">
        <v>1</v>
      </c>
      <c r="FJ22423" s="55">
        <v>1000</v>
      </c>
      <c r="FK22423" s="55" t="s">
        <v>1249</v>
      </c>
      <c r="FL22423" s="55">
        <v>5</v>
      </c>
    </row>
    <row r="22424" ht="14.25" customHeight="1" outlineLevel="1" spans="162:168">
      <c r="FF22424" s="55">
        <v>22417</v>
      </c>
      <c r="FG22424" s="55" t="s">
        <v>1359</v>
      </c>
      <c r="FH22424" s="55" t="s">
        <v>1260</v>
      </c>
      <c r="FI22424" s="55">
        <v>1</v>
      </c>
      <c r="FJ22424" s="55">
        <v>2500</v>
      </c>
      <c r="FK22424" s="55" t="s">
        <v>1249</v>
      </c>
      <c r="FL22424" s="55">
        <v>5</v>
      </c>
    </row>
    <row r="22425" ht="14.25" customHeight="1" outlineLevel="1" spans="162:168">
      <c r="FF22425" s="55">
        <v>22418</v>
      </c>
      <c r="FG22425" s="55" t="s">
        <v>1359</v>
      </c>
      <c r="FH22425" s="55" t="s">
        <v>1260</v>
      </c>
      <c r="FI22425" s="55">
        <v>1</v>
      </c>
      <c r="FJ22425" s="55">
        <v>5000</v>
      </c>
      <c r="FK22425" s="55" t="s">
        <v>1249</v>
      </c>
      <c r="FL22425" s="55">
        <v>5</v>
      </c>
    </row>
    <row r="22426" ht="14.25" customHeight="1" outlineLevel="1" spans="162:168">
      <c r="FF22426" s="55">
        <v>22419</v>
      </c>
      <c r="FG22426" s="55" t="s">
        <v>1359</v>
      </c>
      <c r="FH22426" s="55" t="s">
        <v>1260</v>
      </c>
      <c r="FI22426" s="55">
        <v>1</v>
      </c>
      <c r="FJ22426" s="55">
        <v>10000</v>
      </c>
      <c r="FK22426" s="55" t="s">
        <v>1249</v>
      </c>
      <c r="FL22426" s="55">
        <v>5</v>
      </c>
    </row>
    <row r="22427" ht="14.25" customHeight="1" outlineLevel="1" spans="162:168">
      <c r="FF22427" s="55">
        <v>22420</v>
      </c>
      <c r="FG22427" s="55" t="s">
        <v>1359</v>
      </c>
      <c r="FH22427" s="55" t="s">
        <v>1260</v>
      </c>
      <c r="FI22427" s="55">
        <v>1</v>
      </c>
      <c r="FJ22427" s="55">
        <v>25000</v>
      </c>
      <c r="FK22427" s="55" t="s">
        <v>1249</v>
      </c>
      <c r="FL22427" s="55">
        <v>5</v>
      </c>
    </row>
    <row r="22428" ht="14.25" customHeight="1" outlineLevel="1" spans="162:168">
      <c r="FF22428" s="55">
        <v>22421</v>
      </c>
      <c r="FG22428" s="55" t="s">
        <v>1359</v>
      </c>
      <c r="FH22428" s="55" t="s">
        <v>1260</v>
      </c>
      <c r="FI22428" s="55">
        <v>1</v>
      </c>
      <c r="FJ22428" s="55">
        <v>50000</v>
      </c>
      <c r="FK22428" s="55" t="s">
        <v>1249</v>
      </c>
      <c r="FL22428" s="55">
        <v>5</v>
      </c>
    </row>
    <row r="22429" ht="14.25" customHeight="1" outlineLevel="1" spans="162:168">
      <c r="FF22429" s="55">
        <v>22422</v>
      </c>
      <c r="FG22429" s="55" t="s">
        <v>1359</v>
      </c>
      <c r="FH22429" s="55" t="s">
        <v>1260</v>
      </c>
      <c r="FI22429" s="55">
        <v>1</v>
      </c>
      <c r="FJ22429" s="55">
        <v>80000</v>
      </c>
      <c r="FK22429" s="55" t="s">
        <v>1249</v>
      </c>
      <c r="FL22429" s="55">
        <v>5</v>
      </c>
    </row>
    <row r="22430" ht="14.25" customHeight="1" outlineLevel="1" spans="162:168">
      <c r="FF22430" s="55">
        <v>22423</v>
      </c>
      <c r="FG22430" s="55" t="s">
        <v>1359</v>
      </c>
      <c r="FH22430" s="55" t="s">
        <v>1260</v>
      </c>
      <c r="FI22430" s="55">
        <v>1</v>
      </c>
      <c r="FJ22430" s="55">
        <v>130000</v>
      </c>
      <c r="FK22430" s="55" t="s">
        <v>1249</v>
      </c>
      <c r="FL22430" s="55">
        <v>5</v>
      </c>
    </row>
    <row r="22431" ht="14.25" customHeight="1" outlineLevel="1" spans="162:168">
      <c r="FF22431" s="55">
        <v>22424</v>
      </c>
      <c r="FG22431" s="55" t="s">
        <v>1359</v>
      </c>
      <c r="FH22431" s="55" t="s">
        <v>1260</v>
      </c>
      <c r="FI22431" s="55">
        <v>1</v>
      </c>
      <c r="FJ22431" s="55">
        <v>260000</v>
      </c>
      <c r="FK22431" s="55" t="s">
        <v>1249</v>
      </c>
      <c r="FL22431" s="55">
        <v>5</v>
      </c>
    </row>
    <row r="22432" ht="14.25" customHeight="1" outlineLevel="1" spans="162:168">
      <c r="FF22432" s="55">
        <v>22425</v>
      </c>
      <c r="FG22432" s="55" t="s">
        <v>1359</v>
      </c>
      <c r="FH22432" s="55" t="s">
        <v>1260</v>
      </c>
      <c r="FI22432" s="55">
        <v>1</v>
      </c>
      <c r="FJ22432" s="55">
        <v>400000</v>
      </c>
      <c r="FK22432" s="55" t="s">
        <v>1249</v>
      </c>
      <c r="FL22432" s="55">
        <v>5</v>
      </c>
    </row>
    <row r="22433" ht="14.25" customHeight="1" outlineLevel="1" spans="162:168">
      <c r="FF22433" s="55">
        <v>22426</v>
      </c>
      <c r="FG22433" s="55" t="s">
        <v>1359</v>
      </c>
      <c r="FH22433" s="55" t="s">
        <v>1260</v>
      </c>
      <c r="FI22433" s="55">
        <v>1</v>
      </c>
      <c r="FJ22433" s="55">
        <v>530000</v>
      </c>
      <c r="FK22433" s="55" t="s">
        <v>1249</v>
      </c>
      <c r="FL22433" s="55">
        <v>5</v>
      </c>
    </row>
    <row r="22434" ht="14.25" customHeight="1" outlineLevel="1" spans="162:168">
      <c r="FF22434" s="55">
        <v>22427</v>
      </c>
      <c r="FG22434" s="55" t="s">
        <v>1359</v>
      </c>
      <c r="FH22434" s="55" t="s">
        <v>1260</v>
      </c>
      <c r="FI22434" s="55">
        <v>1</v>
      </c>
      <c r="FJ22434" s="55">
        <v>540000</v>
      </c>
      <c r="FK22434" s="55" t="s">
        <v>1249</v>
      </c>
      <c r="FL22434" s="55">
        <v>5</v>
      </c>
    </row>
    <row r="22435" ht="14.25" customHeight="1" outlineLevel="1" spans="162:168">
      <c r="FF22435" s="55">
        <v>22428</v>
      </c>
      <c r="FG22435" s="55" t="s">
        <v>1359</v>
      </c>
      <c r="FH22435" s="55" t="s">
        <v>1260</v>
      </c>
      <c r="FI22435" s="55">
        <v>10</v>
      </c>
      <c r="FJ22435" s="55">
        <v>0</v>
      </c>
      <c r="FK22435" s="55" t="s">
        <v>1249</v>
      </c>
      <c r="FL22435" s="55">
        <v>1.28</v>
      </c>
    </row>
    <row r="22436" ht="14.25" customHeight="1" outlineLevel="1" spans="162:168">
      <c r="FF22436" s="55">
        <v>22429</v>
      </c>
      <c r="FG22436" s="55" t="s">
        <v>1359</v>
      </c>
      <c r="FH22436" s="55" t="s">
        <v>1260</v>
      </c>
      <c r="FI22436" s="55">
        <v>10</v>
      </c>
      <c r="FJ22436" s="55">
        <v>1000</v>
      </c>
      <c r="FK22436" s="55" t="s">
        <v>1249</v>
      </c>
      <c r="FL22436" s="55">
        <v>1.28</v>
      </c>
    </row>
    <row r="22437" ht="14.25" customHeight="1" outlineLevel="1" spans="162:168">
      <c r="FF22437" s="55">
        <v>22430</v>
      </c>
      <c r="FG22437" s="55" t="s">
        <v>1359</v>
      </c>
      <c r="FH22437" s="55" t="s">
        <v>1260</v>
      </c>
      <c r="FI22437" s="55">
        <v>10</v>
      </c>
      <c r="FJ22437" s="55">
        <v>2500</v>
      </c>
      <c r="FK22437" s="55" t="s">
        <v>1249</v>
      </c>
      <c r="FL22437" s="55">
        <v>1.19</v>
      </c>
    </row>
    <row r="22438" ht="14.25" customHeight="1" outlineLevel="1" spans="162:168">
      <c r="FF22438" s="55">
        <v>22431</v>
      </c>
      <c r="FG22438" s="55" t="s">
        <v>1359</v>
      </c>
      <c r="FH22438" s="55" t="s">
        <v>1260</v>
      </c>
      <c r="FI22438" s="55">
        <v>10</v>
      </c>
      <c r="FJ22438" s="55">
        <v>5000</v>
      </c>
      <c r="FK22438" s="55" t="s">
        <v>1249</v>
      </c>
      <c r="FL22438" s="55">
        <v>1.06</v>
      </c>
    </row>
    <row r="22439" ht="14.25" customHeight="1" outlineLevel="1" spans="162:168">
      <c r="FF22439" s="55">
        <v>22432</v>
      </c>
      <c r="FG22439" s="55" t="s">
        <v>1359</v>
      </c>
      <c r="FH22439" s="55" t="s">
        <v>1260</v>
      </c>
      <c r="FI22439" s="55">
        <v>10</v>
      </c>
      <c r="FJ22439" s="55">
        <v>10000</v>
      </c>
      <c r="FK22439" s="55" t="s">
        <v>1249</v>
      </c>
      <c r="FL22439" s="55">
        <v>0.95</v>
      </c>
    </row>
    <row r="22440" ht="14.25" customHeight="1" outlineLevel="1" spans="162:168">
      <c r="FF22440" s="55">
        <v>22433</v>
      </c>
      <c r="FG22440" s="55" t="s">
        <v>1359</v>
      </c>
      <c r="FH22440" s="55" t="s">
        <v>1260</v>
      </c>
      <c r="FI22440" s="55">
        <v>10</v>
      </c>
      <c r="FJ22440" s="55">
        <v>25000</v>
      </c>
      <c r="FK22440" s="55" t="s">
        <v>1249</v>
      </c>
      <c r="FL22440" s="55">
        <v>0.95</v>
      </c>
    </row>
    <row r="22441" ht="14.25" customHeight="1" outlineLevel="1" spans="162:168">
      <c r="FF22441" s="55">
        <v>22434</v>
      </c>
      <c r="FG22441" s="55" t="s">
        <v>1359</v>
      </c>
      <c r="FH22441" s="55" t="s">
        <v>1260</v>
      </c>
      <c r="FI22441" s="55">
        <v>10</v>
      </c>
      <c r="FJ22441" s="55">
        <v>50000</v>
      </c>
      <c r="FK22441" s="55" t="s">
        <v>1249</v>
      </c>
      <c r="FL22441" s="55">
        <v>0.95</v>
      </c>
    </row>
    <row r="22442" ht="14.25" customHeight="1" outlineLevel="1" spans="162:168">
      <c r="FF22442" s="55">
        <v>22435</v>
      </c>
      <c r="FG22442" s="55" t="s">
        <v>1359</v>
      </c>
      <c r="FH22442" s="55" t="s">
        <v>1260</v>
      </c>
      <c r="FI22442" s="55">
        <v>10</v>
      </c>
      <c r="FJ22442" s="55">
        <v>80000</v>
      </c>
      <c r="FK22442" s="55" t="s">
        <v>1249</v>
      </c>
      <c r="FL22442" s="55">
        <v>0.88</v>
      </c>
    </row>
    <row r="22443" ht="14.25" customHeight="1" outlineLevel="1" spans="162:168">
      <c r="FF22443" s="55">
        <v>22436</v>
      </c>
      <c r="FG22443" s="55" t="s">
        <v>1359</v>
      </c>
      <c r="FH22443" s="55" t="s">
        <v>1260</v>
      </c>
      <c r="FI22443" s="55">
        <v>10</v>
      </c>
      <c r="FJ22443" s="55">
        <v>130000</v>
      </c>
      <c r="FK22443" s="55" t="s">
        <v>1249</v>
      </c>
      <c r="FL22443" s="55">
        <v>0.88</v>
      </c>
    </row>
    <row r="22444" ht="14.25" customHeight="1" outlineLevel="1" spans="162:168">
      <c r="FF22444" s="55">
        <v>22437</v>
      </c>
      <c r="FG22444" s="55" t="s">
        <v>1359</v>
      </c>
      <c r="FH22444" s="55" t="s">
        <v>1260</v>
      </c>
      <c r="FI22444" s="55">
        <v>10</v>
      </c>
      <c r="FJ22444" s="55">
        <v>260000</v>
      </c>
      <c r="FK22444" s="55" t="s">
        <v>1249</v>
      </c>
      <c r="FL22444" s="55">
        <v>0.88</v>
      </c>
    </row>
    <row r="22445" ht="14.25" customHeight="1" outlineLevel="1" spans="162:168">
      <c r="FF22445" s="55">
        <v>22438</v>
      </c>
      <c r="FG22445" s="55" t="s">
        <v>1359</v>
      </c>
      <c r="FH22445" s="55" t="s">
        <v>1260</v>
      </c>
      <c r="FI22445" s="55">
        <v>10</v>
      </c>
      <c r="FJ22445" s="55">
        <v>400000</v>
      </c>
      <c r="FK22445" s="55" t="s">
        <v>1249</v>
      </c>
      <c r="FL22445" s="55">
        <v>0.88</v>
      </c>
    </row>
    <row r="22446" ht="14.25" customHeight="1" outlineLevel="1" spans="162:168">
      <c r="FF22446" s="55">
        <v>22439</v>
      </c>
      <c r="FG22446" s="55" t="s">
        <v>1359</v>
      </c>
      <c r="FH22446" s="55" t="s">
        <v>1260</v>
      </c>
      <c r="FI22446" s="55">
        <v>10</v>
      </c>
      <c r="FJ22446" s="55">
        <v>530000</v>
      </c>
      <c r="FK22446" s="55" t="s">
        <v>1249</v>
      </c>
      <c r="FL22446" s="55">
        <v>0.88</v>
      </c>
    </row>
    <row r="22447" ht="14.25" customHeight="1" outlineLevel="1" spans="162:168">
      <c r="FF22447" s="55">
        <v>22440</v>
      </c>
      <c r="FG22447" s="55" t="s">
        <v>1359</v>
      </c>
      <c r="FH22447" s="55" t="s">
        <v>1260</v>
      </c>
      <c r="FI22447" s="55">
        <v>10</v>
      </c>
      <c r="FJ22447" s="55">
        <v>540000</v>
      </c>
      <c r="FK22447" s="55" t="s">
        <v>1249</v>
      </c>
      <c r="FL22447" s="55">
        <v>0.88</v>
      </c>
    </row>
    <row r="22448" ht="14.25" customHeight="1" outlineLevel="1" spans="162:168">
      <c r="FF22448" s="55">
        <v>22441</v>
      </c>
      <c r="FG22448" s="55" t="s">
        <v>1359</v>
      </c>
      <c r="FH22448" s="55" t="s">
        <v>1260</v>
      </c>
      <c r="FI22448" s="55">
        <v>11</v>
      </c>
      <c r="FJ22448" s="55">
        <v>0</v>
      </c>
      <c r="FK22448" s="55" t="s">
        <v>1249</v>
      </c>
      <c r="FL22448" s="55">
        <v>0.9</v>
      </c>
    </row>
    <row r="22449" ht="14.25" customHeight="1" outlineLevel="1" spans="162:168">
      <c r="FF22449" s="55">
        <v>22442</v>
      </c>
      <c r="FG22449" s="55" t="s">
        <v>1359</v>
      </c>
      <c r="FH22449" s="55" t="s">
        <v>1260</v>
      </c>
      <c r="FI22449" s="55">
        <v>11</v>
      </c>
      <c r="FJ22449" s="55">
        <v>1000</v>
      </c>
      <c r="FK22449" s="55" t="s">
        <v>1249</v>
      </c>
      <c r="FL22449" s="55">
        <v>0.75</v>
      </c>
    </row>
    <row r="22450" ht="14.25" customHeight="1" outlineLevel="1" spans="162:168">
      <c r="FF22450" s="55">
        <v>22443</v>
      </c>
      <c r="FG22450" s="55" t="s">
        <v>1359</v>
      </c>
      <c r="FH22450" s="55" t="s">
        <v>1260</v>
      </c>
      <c r="FI22450" s="55">
        <v>11</v>
      </c>
      <c r="FJ22450" s="55">
        <v>2500</v>
      </c>
      <c r="FK22450" s="55" t="s">
        <v>1249</v>
      </c>
      <c r="FL22450" s="55">
        <v>0.7</v>
      </c>
    </row>
    <row r="22451" ht="14.25" customHeight="1" outlineLevel="1" spans="162:168">
      <c r="FF22451" s="55">
        <v>22444</v>
      </c>
      <c r="FG22451" s="55" t="s">
        <v>1359</v>
      </c>
      <c r="FH22451" s="55" t="s">
        <v>1260</v>
      </c>
      <c r="FI22451" s="55">
        <v>11</v>
      </c>
      <c r="FJ22451" s="55">
        <v>5000</v>
      </c>
      <c r="FK22451" s="55" t="s">
        <v>1249</v>
      </c>
      <c r="FL22451" s="55">
        <v>0.65</v>
      </c>
    </row>
    <row r="22452" ht="14.25" customHeight="1" outlineLevel="1" spans="162:168">
      <c r="FF22452" s="55">
        <v>22445</v>
      </c>
      <c r="FG22452" s="55" t="s">
        <v>1359</v>
      </c>
      <c r="FH22452" s="55" t="s">
        <v>1260</v>
      </c>
      <c r="FI22452" s="55">
        <v>11</v>
      </c>
      <c r="FJ22452" s="55">
        <v>10000</v>
      </c>
      <c r="FK22452" s="55" t="s">
        <v>1249</v>
      </c>
      <c r="FL22452" s="55">
        <v>0.55</v>
      </c>
    </row>
    <row r="22453" ht="14.25" customHeight="1" outlineLevel="1" spans="162:168">
      <c r="FF22453" s="55">
        <v>22446</v>
      </c>
      <c r="FG22453" s="55" t="s">
        <v>1359</v>
      </c>
      <c r="FH22453" s="55" t="s">
        <v>1260</v>
      </c>
      <c r="FI22453" s="55">
        <v>11</v>
      </c>
      <c r="FJ22453" s="55">
        <v>25000</v>
      </c>
      <c r="FK22453" s="55" t="s">
        <v>1249</v>
      </c>
      <c r="FL22453" s="55">
        <v>0.5</v>
      </c>
    </row>
    <row r="22454" ht="14.25" customHeight="1" outlineLevel="1" spans="162:168">
      <c r="FF22454" s="55">
        <v>22447</v>
      </c>
      <c r="FG22454" s="55" t="s">
        <v>1359</v>
      </c>
      <c r="FH22454" s="55" t="s">
        <v>1260</v>
      </c>
      <c r="FI22454" s="55">
        <v>11</v>
      </c>
      <c r="FJ22454" s="55">
        <v>50000</v>
      </c>
      <c r="FK22454" s="55" t="s">
        <v>1249</v>
      </c>
      <c r="FL22454" s="55">
        <v>0.5</v>
      </c>
    </row>
    <row r="22455" ht="14.25" customHeight="1" outlineLevel="1" spans="162:168">
      <c r="FF22455" s="55">
        <v>22448</v>
      </c>
      <c r="FG22455" s="55" t="s">
        <v>1359</v>
      </c>
      <c r="FH22455" s="55" t="s">
        <v>1260</v>
      </c>
      <c r="FI22455" s="55">
        <v>11</v>
      </c>
      <c r="FJ22455" s="55">
        <v>80000</v>
      </c>
      <c r="FK22455" s="55" t="s">
        <v>1249</v>
      </c>
      <c r="FL22455" s="55">
        <v>0.5</v>
      </c>
    </row>
    <row r="22456" ht="14.25" customHeight="1" outlineLevel="1" spans="162:168">
      <c r="FF22456" s="55">
        <v>22449</v>
      </c>
      <c r="FG22456" s="55" t="s">
        <v>1359</v>
      </c>
      <c r="FH22456" s="55" t="s">
        <v>1260</v>
      </c>
      <c r="FI22456" s="55">
        <v>11</v>
      </c>
      <c r="FJ22456" s="55">
        <v>130000</v>
      </c>
      <c r="FK22456" s="55" t="s">
        <v>1249</v>
      </c>
      <c r="FL22456" s="55">
        <v>0.5</v>
      </c>
    </row>
    <row r="22457" ht="14.25" customHeight="1" outlineLevel="1" spans="162:168">
      <c r="FF22457" s="55">
        <v>22450</v>
      </c>
      <c r="FG22457" s="55" t="s">
        <v>1359</v>
      </c>
      <c r="FH22457" s="55" t="s">
        <v>1260</v>
      </c>
      <c r="FI22457" s="55">
        <v>11</v>
      </c>
      <c r="FJ22457" s="55">
        <v>260000</v>
      </c>
      <c r="FK22457" s="55" t="s">
        <v>1249</v>
      </c>
      <c r="FL22457" s="55">
        <v>0.5</v>
      </c>
    </row>
    <row r="22458" ht="14.25" customHeight="1" outlineLevel="1" spans="162:168">
      <c r="FF22458" s="55">
        <v>22451</v>
      </c>
      <c r="FG22458" s="55" t="s">
        <v>1359</v>
      </c>
      <c r="FH22458" s="55" t="s">
        <v>1260</v>
      </c>
      <c r="FI22458" s="55">
        <v>11</v>
      </c>
      <c r="FJ22458" s="55">
        <v>400000</v>
      </c>
      <c r="FK22458" s="55" t="s">
        <v>1249</v>
      </c>
      <c r="FL22458" s="55">
        <v>0.5</v>
      </c>
    </row>
    <row r="22459" ht="14.25" customHeight="1" outlineLevel="1" spans="162:168">
      <c r="FF22459" s="55">
        <v>22452</v>
      </c>
      <c r="FG22459" s="55" t="s">
        <v>1359</v>
      </c>
      <c r="FH22459" s="55" t="s">
        <v>1260</v>
      </c>
      <c r="FI22459" s="55">
        <v>11</v>
      </c>
      <c r="FJ22459" s="55">
        <v>530000</v>
      </c>
      <c r="FK22459" s="55" t="s">
        <v>1249</v>
      </c>
      <c r="FL22459" s="55">
        <v>0.5</v>
      </c>
    </row>
    <row r="22460" ht="14.25" customHeight="1" outlineLevel="1" spans="162:168">
      <c r="FF22460" s="55">
        <v>22453</v>
      </c>
      <c r="FG22460" s="55" t="s">
        <v>1359</v>
      </c>
      <c r="FH22460" s="55" t="s">
        <v>1260</v>
      </c>
      <c r="FI22460" s="55">
        <v>11</v>
      </c>
      <c r="FJ22460" s="55">
        <v>540000</v>
      </c>
      <c r="FK22460" s="55" t="s">
        <v>1249</v>
      </c>
      <c r="FL22460" s="55">
        <v>0.5</v>
      </c>
    </row>
    <row r="22461" ht="14.25" customHeight="1" outlineLevel="1" spans="162:168">
      <c r="FF22461" s="55">
        <v>22454</v>
      </c>
      <c r="FG22461" s="55" t="s">
        <v>1359</v>
      </c>
      <c r="FH22461" s="55" t="s">
        <v>1260</v>
      </c>
      <c r="FI22461" s="55">
        <v>12</v>
      </c>
      <c r="FJ22461" s="55">
        <v>0</v>
      </c>
      <c r="FK22461" s="55" t="s">
        <v>1249</v>
      </c>
      <c r="FL22461" s="55">
        <v>0.81</v>
      </c>
    </row>
    <row r="22462" ht="14.25" customHeight="1" outlineLevel="1" spans="162:168">
      <c r="FF22462" s="55">
        <v>22455</v>
      </c>
      <c r="FG22462" s="55" t="s">
        <v>1359</v>
      </c>
      <c r="FH22462" s="55" t="s">
        <v>1260</v>
      </c>
      <c r="FI22462" s="55">
        <v>12</v>
      </c>
      <c r="FJ22462" s="55">
        <v>1000</v>
      </c>
      <c r="FK22462" s="55" t="s">
        <v>1249</v>
      </c>
      <c r="FL22462" s="55">
        <v>0.81</v>
      </c>
    </row>
    <row r="22463" ht="14.25" customHeight="1" outlineLevel="1" spans="162:168">
      <c r="FF22463" s="55">
        <v>22456</v>
      </c>
      <c r="FG22463" s="55" t="s">
        <v>1359</v>
      </c>
      <c r="FH22463" s="55" t="s">
        <v>1260</v>
      </c>
      <c r="FI22463" s="55">
        <v>12</v>
      </c>
      <c r="FJ22463" s="55">
        <v>2500</v>
      </c>
      <c r="FK22463" s="55" t="s">
        <v>1249</v>
      </c>
      <c r="FL22463" s="55">
        <v>0.81</v>
      </c>
    </row>
    <row r="22464" ht="14.25" customHeight="1" outlineLevel="1" spans="162:168">
      <c r="FF22464" s="55">
        <v>22457</v>
      </c>
      <c r="FG22464" s="55" t="s">
        <v>1359</v>
      </c>
      <c r="FH22464" s="55" t="s">
        <v>1260</v>
      </c>
      <c r="FI22464" s="55">
        <v>12</v>
      </c>
      <c r="FJ22464" s="55">
        <v>10000</v>
      </c>
      <c r="FK22464" s="55" t="s">
        <v>1249</v>
      </c>
      <c r="FL22464" s="55">
        <v>0.81</v>
      </c>
    </row>
    <row r="22465" ht="14.25" customHeight="1" outlineLevel="1" spans="162:168">
      <c r="FF22465" s="55">
        <v>22458</v>
      </c>
      <c r="FG22465" s="55" t="s">
        <v>1359</v>
      </c>
      <c r="FH22465" s="55" t="s">
        <v>1260</v>
      </c>
      <c r="FI22465" s="55">
        <v>12</v>
      </c>
      <c r="FJ22465" s="55">
        <v>25000</v>
      </c>
      <c r="FK22465" s="55" t="s">
        <v>1249</v>
      </c>
      <c r="FL22465" s="55">
        <v>0.81</v>
      </c>
    </row>
    <row r="22466" ht="14.25" customHeight="1" outlineLevel="1" spans="162:168">
      <c r="FF22466" s="55">
        <v>22459</v>
      </c>
      <c r="FG22466" s="55" t="s">
        <v>1359</v>
      </c>
      <c r="FH22466" s="55" t="s">
        <v>1260</v>
      </c>
      <c r="FI22466" s="55">
        <v>12</v>
      </c>
      <c r="FJ22466" s="55">
        <v>50000</v>
      </c>
      <c r="FK22466" s="55" t="s">
        <v>1249</v>
      </c>
      <c r="FL22466" s="55">
        <v>0.77</v>
      </c>
    </row>
    <row r="22467" ht="14.25" customHeight="1" outlineLevel="1" spans="162:168">
      <c r="FF22467" s="55">
        <v>22460</v>
      </c>
      <c r="FG22467" s="55" t="s">
        <v>1359</v>
      </c>
      <c r="FH22467" s="55" t="s">
        <v>1260</v>
      </c>
      <c r="FI22467" s="55">
        <v>12</v>
      </c>
      <c r="FJ22467" s="55">
        <v>80000</v>
      </c>
      <c r="FK22467" s="55" t="s">
        <v>1249</v>
      </c>
      <c r="FL22467" s="55">
        <v>0.5</v>
      </c>
    </row>
    <row r="22468" ht="14.25" customHeight="1" outlineLevel="1" spans="162:168">
      <c r="FF22468" s="55">
        <v>22461</v>
      </c>
      <c r="FG22468" s="55" t="s">
        <v>1359</v>
      </c>
      <c r="FH22468" s="55" t="s">
        <v>1260</v>
      </c>
      <c r="FI22468" s="55">
        <v>12</v>
      </c>
      <c r="FJ22468" s="55">
        <v>130000</v>
      </c>
      <c r="FK22468" s="55" t="s">
        <v>1249</v>
      </c>
      <c r="FL22468" s="55">
        <v>0.5</v>
      </c>
    </row>
    <row r="22469" ht="14.25" customHeight="1" outlineLevel="1" spans="162:168">
      <c r="FF22469" s="55">
        <v>22462</v>
      </c>
      <c r="FG22469" s="55" t="s">
        <v>1359</v>
      </c>
      <c r="FH22469" s="55" t="s">
        <v>1260</v>
      </c>
      <c r="FI22469" s="55">
        <v>12</v>
      </c>
      <c r="FJ22469" s="55">
        <v>260000</v>
      </c>
      <c r="FK22469" s="55" t="s">
        <v>1249</v>
      </c>
      <c r="FL22469" s="55">
        <v>0.5</v>
      </c>
    </row>
    <row r="22470" ht="14.25" customHeight="1" outlineLevel="1" spans="162:168">
      <c r="FF22470" s="55">
        <v>22463</v>
      </c>
      <c r="FG22470" s="55" t="s">
        <v>1359</v>
      </c>
      <c r="FH22470" s="55" t="s">
        <v>1260</v>
      </c>
      <c r="FI22470" s="55">
        <v>12</v>
      </c>
      <c r="FJ22470" s="55">
        <v>400000</v>
      </c>
      <c r="FK22470" s="55" t="s">
        <v>1249</v>
      </c>
      <c r="FL22470" s="55">
        <v>0.5</v>
      </c>
    </row>
    <row r="22471" ht="14.25" customHeight="1" outlineLevel="1" spans="162:168">
      <c r="FF22471" s="55">
        <v>22464</v>
      </c>
      <c r="FG22471" s="55" t="s">
        <v>1359</v>
      </c>
      <c r="FH22471" s="55" t="s">
        <v>1260</v>
      </c>
      <c r="FI22471" s="55">
        <v>12</v>
      </c>
      <c r="FJ22471" s="55">
        <v>530000</v>
      </c>
      <c r="FK22471" s="55" t="s">
        <v>1249</v>
      </c>
      <c r="FL22471" s="55">
        <v>0.5</v>
      </c>
    </row>
    <row r="22472" ht="14.25" customHeight="1" outlineLevel="1" spans="162:168">
      <c r="FF22472" s="55">
        <v>22465</v>
      </c>
      <c r="FG22472" s="55" t="s">
        <v>1359</v>
      </c>
      <c r="FH22472" s="55" t="s">
        <v>1260</v>
      </c>
      <c r="FI22472" s="55">
        <v>12</v>
      </c>
      <c r="FJ22472" s="55">
        <v>540000</v>
      </c>
      <c r="FK22472" s="55" t="s">
        <v>1249</v>
      </c>
      <c r="FL22472" s="55">
        <v>0.5</v>
      </c>
    </row>
    <row r="22473" ht="14.25" customHeight="1" outlineLevel="1" spans="162:168">
      <c r="FF22473" s="55">
        <v>22466</v>
      </c>
      <c r="FG22473" s="55" t="s">
        <v>1359</v>
      </c>
      <c r="FH22473" s="55" t="s">
        <v>1260</v>
      </c>
      <c r="FI22473" s="55">
        <v>13</v>
      </c>
      <c r="FJ22473" s="55">
        <v>0</v>
      </c>
      <c r="FK22473" s="55" t="s">
        <v>1249</v>
      </c>
      <c r="FL22473" s="55">
        <v>0.75</v>
      </c>
    </row>
    <row r="22474" ht="14.25" customHeight="1" outlineLevel="1" spans="162:168">
      <c r="FF22474" s="55">
        <v>22467</v>
      </c>
      <c r="FG22474" s="55" t="s">
        <v>1359</v>
      </c>
      <c r="FH22474" s="55" t="s">
        <v>1260</v>
      </c>
      <c r="FI22474" s="55">
        <v>14</v>
      </c>
      <c r="FJ22474" s="55">
        <v>0</v>
      </c>
      <c r="FK22474" s="55" t="s">
        <v>1249</v>
      </c>
      <c r="FL22474" s="55">
        <v>0.75</v>
      </c>
    </row>
    <row r="22475" ht="14.25" customHeight="1" outlineLevel="1" spans="162:168">
      <c r="FF22475" s="55">
        <v>22468</v>
      </c>
      <c r="FG22475" s="55" t="s">
        <v>1359</v>
      </c>
      <c r="FH22475" s="55" t="s">
        <v>1260</v>
      </c>
      <c r="FI22475" s="55">
        <v>2</v>
      </c>
      <c r="FJ22475" s="55">
        <v>0</v>
      </c>
      <c r="FK22475" s="55" t="s">
        <v>1249</v>
      </c>
      <c r="FL22475" s="55">
        <v>2</v>
      </c>
    </row>
    <row r="22476" ht="14.25" customHeight="1" outlineLevel="1" spans="162:168">
      <c r="FF22476" s="55">
        <v>22469</v>
      </c>
      <c r="FG22476" s="55" t="s">
        <v>1359</v>
      </c>
      <c r="FH22476" s="55" t="s">
        <v>1260</v>
      </c>
      <c r="FI22476" s="55">
        <v>2</v>
      </c>
      <c r="FJ22476" s="55">
        <v>1000</v>
      </c>
      <c r="FK22476" s="55" t="s">
        <v>1249</v>
      </c>
      <c r="FL22476" s="55">
        <v>1.25</v>
      </c>
    </row>
    <row r="22477" ht="14.25" customHeight="1" outlineLevel="1" spans="162:168">
      <c r="FF22477" s="55">
        <v>22470</v>
      </c>
      <c r="FG22477" s="55" t="s">
        <v>1359</v>
      </c>
      <c r="FH22477" s="55" t="s">
        <v>1260</v>
      </c>
      <c r="FI22477" s="55">
        <v>2</v>
      </c>
      <c r="FJ22477" s="55">
        <v>2500</v>
      </c>
      <c r="FK22477" s="55" t="s">
        <v>1249</v>
      </c>
      <c r="FL22477" s="55">
        <v>1.15</v>
      </c>
    </row>
    <row r="22478" ht="14.25" customHeight="1" outlineLevel="1" spans="162:168">
      <c r="FF22478" s="55">
        <v>22471</v>
      </c>
      <c r="FG22478" s="55" t="s">
        <v>1359</v>
      </c>
      <c r="FH22478" s="55" t="s">
        <v>1260</v>
      </c>
      <c r="FI22478" s="55">
        <v>2</v>
      </c>
      <c r="FJ22478" s="55">
        <v>5000</v>
      </c>
      <c r="FK22478" s="55" t="s">
        <v>1249</v>
      </c>
      <c r="FL22478" s="55">
        <v>1.05</v>
      </c>
    </row>
    <row r="22479" ht="14.25" customHeight="1" outlineLevel="1" spans="162:168">
      <c r="FF22479" s="55">
        <v>22472</v>
      </c>
      <c r="FG22479" s="55" t="s">
        <v>1359</v>
      </c>
      <c r="FH22479" s="55" t="s">
        <v>1260</v>
      </c>
      <c r="FI22479" s="55">
        <v>2</v>
      </c>
      <c r="FJ22479" s="55">
        <v>10000</v>
      </c>
      <c r="FK22479" s="55" t="s">
        <v>1249</v>
      </c>
      <c r="FL22479" s="55">
        <v>0.9</v>
      </c>
    </row>
    <row r="22480" ht="14.25" customHeight="1" outlineLevel="1" spans="162:168">
      <c r="FF22480" s="55">
        <v>22473</v>
      </c>
      <c r="FG22480" s="55" t="s">
        <v>1359</v>
      </c>
      <c r="FH22480" s="55" t="s">
        <v>1260</v>
      </c>
      <c r="FI22480" s="55">
        <v>2</v>
      </c>
      <c r="FJ22480" s="55">
        <v>25000</v>
      </c>
      <c r="FK22480" s="55" t="s">
        <v>1249</v>
      </c>
      <c r="FL22480" s="55">
        <v>0.8</v>
      </c>
    </row>
    <row r="22481" ht="14.25" customHeight="1" outlineLevel="1" spans="162:168">
      <c r="FF22481" s="55">
        <v>22474</v>
      </c>
      <c r="FG22481" s="55" t="s">
        <v>1359</v>
      </c>
      <c r="FH22481" s="55" t="s">
        <v>1260</v>
      </c>
      <c r="FI22481" s="55">
        <v>2</v>
      </c>
      <c r="FJ22481" s="55">
        <v>50000</v>
      </c>
      <c r="FK22481" s="55" t="s">
        <v>1249</v>
      </c>
      <c r="FL22481" s="55">
        <v>0.7</v>
      </c>
    </row>
    <row r="22482" ht="14.25" customHeight="1" outlineLevel="1" spans="162:168">
      <c r="FF22482" s="55">
        <v>22475</v>
      </c>
      <c r="FG22482" s="55" t="s">
        <v>1359</v>
      </c>
      <c r="FH22482" s="55" t="s">
        <v>1260</v>
      </c>
      <c r="FI22482" s="55">
        <v>2</v>
      </c>
      <c r="FJ22482" s="55">
        <v>80000</v>
      </c>
      <c r="FK22482" s="55" t="s">
        <v>1249</v>
      </c>
      <c r="FL22482" s="55">
        <v>0.7</v>
      </c>
    </row>
    <row r="22483" ht="14.25" customHeight="1" outlineLevel="1" spans="162:168">
      <c r="FF22483" s="55">
        <v>22476</v>
      </c>
      <c r="FG22483" s="55" t="s">
        <v>1359</v>
      </c>
      <c r="FH22483" s="55" t="s">
        <v>1260</v>
      </c>
      <c r="FI22483" s="55">
        <v>2</v>
      </c>
      <c r="FJ22483" s="55">
        <v>130000</v>
      </c>
      <c r="FK22483" s="55" t="s">
        <v>1249</v>
      </c>
      <c r="FL22483" s="55">
        <v>0.7</v>
      </c>
    </row>
    <row r="22484" ht="14.25" customHeight="1" outlineLevel="1" spans="162:168">
      <c r="FF22484" s="55">
        <v>22477</v>
      </c>
      <c r="FG22484" s="55" t="s">
        <v>1359</v>
      </c>
      <c r="FH22484" s="55" t="s">
        <v>1260</v>
      </c>
      <c r="FI22484" s="55">
        <v>2</v>
      </c>
      <c r="FJ22484" s="55">
        <v>260000</v>
      </c>
      <c r="FK22484" s="55" t="s">
        <v>1249</v>
      </c>
      <c r="FL22484" s="55">
        <v>0.7</v>
      </c>
    </row>
    <row r="22485" ht="14.25" customHeight="1" outlineLevel="1" spans="162:168">
      <c r="FF22485" s="55">
        <v>22478</v>
      </c>
      <c r="FG22485" s="55" t="s">
        <v>1359</v>
      </c>
      <c r="FH22485" s="55" t="s">
        <v>1260</v>
      </c>
      <c r="FI22485" s="55">
        <v>2</v>
      </c>
      <c r="FJ22485" s="55">
        <v>400000</v>
      </c>
      <c r="FK22485" s="55" t="s">
        <v>1249</v>
      </c>
      <c r="FL22485" s="55">
        <v>0.7</v>
      </c>
    </row>
    <row r="22486" ht="14.25" customHeight="1" outlineLevel="1" spans="162:168">
      <c r="FF22486" s="55">
        <v>22479</v>
      </c>
      <c r="FG22486" s="55" t="s">
        <v>1359</v>
      </c>
      <c r="FH22486" s="55" t="s">
        <v>1260</v>
      </c>
      <c r="FI22486" s="55">
        <v>2</v>
      </c>
      <c r="FJ22486" s="55">
        <v>530000</v>
      </c>
      <c r="FK22486" s="55" t="s">
        <v>1249</v>
      </c>
      <c r="FL22486" s="55">
        <v>0.7</v>
      </c>
    </row>
    <row r="22487" ht="14.25" customHeight="1" outlineLevel="1" spans="162:168">
      <c r="FF22487" s="55">
        <v>22480</v>
      </c>
      <c r="FG22487" s="55" t="s">
        <v>1359</v>
      </c>
      <c r="FH22487" s="55" t="s">
        <v>1260</v>
      </c>
      <c r="FI22487" s="55">
        <v>2</v>
      </c>
      <c r="FJ22487" s="55">
        <v>540000</v>
      </c>
      <c r="FK22487" s="55" t="s">
        <v>1249</v>
      </c>
      <c r="FL22487" s="55">
        <v>0.7</v>
      </c>
    </row>
    <row r="22488" ht="14.25" customHeight="1" outlineLevel="1" spans="162:168">
      <c r="FF22488" s="55">
        <v>22481</v>
      </c>
      <c r="FG22488" s="55" t="s">
        <v>1359</v>
      </c>
      <c r="FH22488" s="55" t="s">
        <v>1260</v>
      </c>
      <c r="FI22488" s="55">
        <v>3</v>
      </c>
      <c r="FJ22488" s="55">
        <v>0</v>
      </c>
      <c r="FK22488" s="55" t="s">
        <v>1249</v>
      </c>
      <c r="FL22488" s="55">
        <v>1.35</v>
      </c>
    </row>
    <row r="22489" ht="14.25" customHeight="1" outlineLevel="1" spans="162:168">
      <c r="FF22489" s="55">
        <v>22482</v>
      </c>
      <c r="FG22489" s="55" t="s">
        <v>1359</v>
      </c>
      <c r="FH22489" s="55" t="s">
        <v>1260</v>
      </c>
      <c r="FI22489" s="55">
        <v>3</v>
      </c>
      <c r="FJ22489" s="55">
        <v>1000</v>
      </c>
      <c r="FK22489" s="55" t="s">
        <v>1249</v>
      </c>
      <c r="FL22489" s="55">
        <v>1.2</v>
      </c>
    </row>
    <row r="22490" ht="14.25" customHeight="1" outlineLevel="1" spans="162:168">
      <c r="FF22490" s="55">
        <v>22483</v>
      </c>
      <c r="FG22490" s="55" t="s">
        <v>1359</v>
      </c>
      <c r="FH22490" s="55" t="s">
        <v>1260</v>
      </c>
      <c r="FI22490" s="55">
        <v>3</v>
      </c>
      <c r="FJ22490" s="55">
        <v>2500</v>
      </c>
      <c r="FK22490" s="55" t="s">
        <v>1249</v>
      </c>
      <c r="FL22490" s="55">
        <v>1.1</v>
      </c>
    </row>
    <row r="22491" ht="14.25" customHeight="1" outlineLevel="1" spans="162:168">
      <c r="FF22491" s="55">
        <v>22484</v>
      </c>
      <c r="FG22491" s="55" t="s">
        <v>1359</v>
      </c>
      <c r="FH22491" s="55" t="s">
        <v>1260</v>
      </c>
      <c r="FI22491" s="55">
        <v>3</v>
      </c>
      <c r="FJ22491" s="55">
        <v>5000</v>
      </c>
      <c r="FK22491" s="55" t="s">
        <v>1249</v>
      </c>
      <c r="FL22491" s="55">
        <v>0.85</v>
      </c>
    </row>
    <row r="22492" ht="14.25" customHeight="1" outlineLevel="1" spans="162:168">
      <c r="FF22492" s="55">
        <v>22485</v>
      </c>
      <c r="FG22492" s="55" t="s">
        <v>1359</v>
      </c>
      <c r="FH22492" s="55" t="s">
        <v>1260</v>
      </c>
      <c r="FI22492" s="55">
        <v>3</v>
      </c>
      <c r="FJ22492" s="55">
        <v>10000</v>
      </c>
      <c r="FK22492" s="55" t="s">
        <v>1249</v>
      </c>
      <c r="FL22492" s="55">
        <v>0.65</v>
      </c>
    </row>
    <row r="22493" ht="14.25" customHeight="1" outlineLevel="1" spans="162:168">
      <c r="FF22493" s="55">
        <v>22486</v>
      </c>
      <c r="FG22493" s="55" t="s">
        <v>1359</v>
      </c>
      <c r="FH22493" s="55" t="s">
        <v>1260</v>
      </c>
      <c r="FI22493" s="55">
        <v>3</v>
      </c>
      <c r="FJ22493" s="55">
        <v>25000</v>
      </c>
      <c r="FK22493" s="55" t="s">
        <v>1249</v>
      </c>
      <c r="FL22493" s="55">
        <v>0.65</v>
      </c>
    </row>
    <row r="22494" ht="14.25" customHeight="1" outlineLevel="1" spans="162:168">
      <c r="FF22494" s="55">
        <v>22487</v>
      </c>
      <c r="FG22494" s="55" t="s">
        <v>1359</v>
      </c>
      <c r="FH22494" s="55" t="s">
        <v>1260</v>
      </c>
      <c r="FI22494" s="55">
        <v>3</v>
      </c>
      <c r="FJ22494" s="55">
        <v>50000</v>
      </c>
      <c r="FK22494" s="55" t="s">
        <v>1249</v>
      </c>
      <c r="FL22494" s="55">
        <v>0.55</v>
      </c>
    </row>
    <row r="22495" ht="14.25" customHeight="1" outlineLevel="1" spans="162:168">
      <c r="FF22495" s="55">
        <v>22488</v>
      </c>
      <c r="FG22495" s="55" t="s">
        <v>1359</v>
      </c>
      <c r="FH22495" s="55" t="s">
        <v>1260</v>
      </c>
      <c r="FI22495" s="55">
        <v>3</v>
      </c>
      <c r="FJ22495" s="55">
        <v>80000</v>
      </c>
      <c r="FK22495" s="55" t="s">
        <v>1249</v>
      </c>
      <c r="FL22495" s="55">
        <v>0.55</v>
      </c>
    </row>
    <row r="22496" ht="14.25" customHeight="1" outlineLevel="1" spans="162:168">
      <c r="FF22496" s="55">
        <v>22489</v>
      </c>
      <c r="FG22496" s="55" t="s">
        <v>1359</v>
      </c>
      <c r="FH22496" s="55" t="s">
        <v>1260</v>
      </c>
      <c r="FI22496" s="55">
        <v>3</v>
      </c>
      <c r="FJ22496" s="55">
        <v>130000</v>
      </c>
      <c r="FK22496" s="55" t="s">
        <v>1249</v>
      </c>
      <c r="FL22496" s="55">
        <v>0.55</v>
      </c>
    </row>
    <row r="22497" ht="14.25" customHeight="1" outlineLevel="1" spans="162:168">
      <c r="FF22497" s="55">
        <v>22490</v>
      </c>
      <c r="FG22497" s="55" t="s">
        <v>1359</v>
      </c>
      <c r="FH22497" s="55" t="s">
        <v>1260</v>
      </c>
      <c r="FI22497" s="55">
        <v>3</v>
      </c>
      <c r="FJ22497" s="55">
        <v>260000</v>
      </c>
      <c r="FK22497" s="55" t="s">
        <v>1249</v>
      </c>
      <c r="FL22497" s="55">
        <v>0.55</v>
      </c>
    </row>
    <row r="22498" ht="14.25" customHeight="1" outlineLevel="1" spans="162:168">
      <c r="FF22498" s="55">
        <v>22491</v>
      </c>
      <c r="FG22498" s="55" t="s">
        <v>1359</v>
      </c>
      <c r="FH22498" s="55" t="s">
        <v>1260</v>
      </c>
      <c r="FI22498" s="55">
        <v>3</v>
      </c>
      <c r="FJ22498" s="55">
        <v>400000</v>
      </c>
      <c r="FK22498" s="55" t="s">
        <v>1249</v>
      </c>
      <c r="FL22498" s="55">
        <v>0.55</v>
      </c>
    </row>
    <row r="22499" ht="14.25" customHeight="1" outlineLevel="1" spans="162:168">
      <c r="FF22499" s="55">
        <v>22492</v>
      </c>
      <c r="FG22499" s="55" t="s">
        <v>1359</v>
      </c>
      <c r="FH22499" s="55" t="s">
        <v>1260</v>
      </c>
      <c r="FI22499" s="55">
        <v>3</v>
      </c>
      <c r="FJ22499" s="55">
        <v>530000</v>
      </c>
      <c r="FK22499" s="55" t="s">
        <v>1249</v>
      </c>
      <c r="FL22499" s="55">
        <v>0.55</v>
      </c>
    </row>
    <row r="22500" ht="14.25" customHeight="1" outlineLevel="1" spans="162:168">
      <c r="FF22500" s="55">
        <v>22493</v>
      </c>
      <c r="FG22500" s="55" t="s">
        <v>1359</v>
      </c>
      <c r="FH22500" s="55" t="s">
        <v>1260</v>
      </c>
      <c r="FI22500" s="55">
        <v>3</v>
      </c>
      <c r="FJ22500" s="55">
        <v>540000</v>
      </c>
      <c r="FK22500" s="55" t="s">
        <v>1249</v>
      </c>
      <c r="FL22500" s="55">
        <v>0.55</v>
      </c>
    </row>
    <row r="22501" ht="14.25" customHeight="1" outlineLevel="1" spans="162:168">
      <c r="FF22501" s="55">
        <v>22494</v>
      </c>
      <c r="FG22501" s="55" t="s">
        <v>1359</v>
      </c>
      <c r="FH22501" s="55" t="s">
        <v>1260</v>
      </c>
      <c r="FI22501" s="55">
        <v>4</v>
      </c>
      <c r="FJ22501" s="55">
        <v>0</v>
      </c>
      <c r="FK22501" s="55" t="s">
        <v>1249</v>
      </c>
      <c r="FL22501" s="55">
        <v>1.25</v>
      </c>
    </row>
    <row r="22502" ht="14.25" customHeight="1" outlineLevel="1" spans="162:168">
      <c r="FF22502" s="55">
        <v>22495</v>
      </c>
      <c r="FG22502" s="55" t="s">
        <v>1359</v>
      </c>
      <c r="FH22502" s="55" t="s">
        <v>1260</v>
      </c>
      <c r="FI22502" s="55">
        <v>4</v>
      </c>
      <c r="FJ22502" s="55">
        <v>1000</v>
      </c>
      <c r="FK22502" s="55" t="s">
        <v>1249</v>
      </c>
      <c r="FL22502" s="55">
        <v>1.15</v>
      </c>
    </row>
    <row r="22503" ht="14.25" customHeight="1" outlineLevel="1" spans="162:168">
      <c r="FF22503" s="55">
        <v>22496</v>
      </c>
      <c r="FG22503" s="55" t="s">
        <v>1359</v>
      </c>
      <c r="FH22503" s="55" t="s">
        <v>1260</v>
      </c>
      <c r="FI22503" s="55">
        <v>4</v>
      </c>
      <c r="FJ22503" s="55">
        <v>2500</v>
      </c>
      <c r="FK22503" s="55" t="s">
        <v>1249</v>
      </c>
      <c r="FL22503" s="55">
        <v>1.05</v>
      </c>
    </row>
    <row r="22504" ht="14.25" customHeight="1" outlineLevel="1" spans="162:168">
      <c r="FF22504" s="55">
        <v>22497</v>
      </c>
      <c r="FG22504" s="55" t="s">
        <v>1359</v>
      </c>
      <c r="FH22504" s="55" t="s">
        <v>1260</v>
      </c>
      <c r="FI22504" s="55">
        <v>4</v>
      </c>
      <c r="FJ22504" s="55">
        <v>5000</v>
      </c>
      <c r="FK22504" s="55" t="s">
        <v>1249</v>
      </c>
      <c r="FL22504" s="55">
        <v>0.8</v>
      </c>
    </row>
    <row r="22505" ht="14.25" customHeight="1" outlineLevel="1" spans="162:168">
      <c r="FF22505" s="55">
        <v>22498</v>
      </c>
      <c r="FG22505" s="55" t="s">
        <v>1359</v>
      </c>
      <c r="FH22505" s="55" t="s">
        <v>1260</v>
      </c>
      <c r="FI22505" s="55">
        <v>4</v>
      </c>
      <c r="FJ22505" s="55">
        <v>10000</v>
      </c>
      <c r="FK22505" s="55" t="s">
        <v>1249</v>
      </c>
      <c r="FL22505" s="55">
        <v>0.6</v>
      </c>
    </row>
    <row r="22506" ht="14.25" customHeight="1" outlineLevel="1" spans="162:168">
      <c r="FF22506" s="55">
        <v>22499</v>
      </c>
      <c r="FG22506" s="55" t="s">
        <v>1359</v>
      </c>
      <c r="FH22506" s="55" t="s">
        <v>1260</v>
      </c>
      <c r="FI22506" s="55">
        <v>4</v>
      </c>
      <c r="FJ22506" s="55">
        <v>25000</v>
      </c>
      <c r="FK22506" s="55" t="s">
        <v>1249</v>
      </c>
      <c r="FL22506" s="55">
        <v>0.5</v>
      </c>
    </row>
    <row r="22507" ht="14.25" customHeight="1" outlineLevel="1" spans="162:168">
      <c r="FF22507" s="55">
        <v>22500</v>
      </c>
      <c r="FG22507" s="55" t="s">
        <v>1359</v>
      </c>
      <c r="FH22507" s="55" t="s">
        <v>1260</v>
      </c>
      <c r="FI22507" s="55">
        <v>4</v>
      </c>
      <c r="FJ22507" s="55">
        <v>50000</v>
      </c>
      <c r="FK22507" s="55" t="s">
        <v>1249</v>
      </c>
      <c r="FL22507" s="55">
        <v>0.5</v>
      </c>
    </row>
    <row r="22508" ht="14.25" customHeight="1" outlineLevel="1" spans="162:168">
      <c r="FF22508" s="55">
        <v>22501</v>
      </c>
      <c r="FG22508" s="55" t="s">
        <v>1359</v>
      </c>
      <c r="FH22508" s="55" t="s">
        <v>1260</v>
      </c>
      <c r="FI22508" s="55">
        <v>4</v>
      </c>
      <c r="FJ22508" s="55">
        <v>80000</v>
      </c>
      <c r="FK22508" s="55" t="s">
        <v>1249</v>
      </c>
      <c r="FL22508" s="55">
        <v>0.5</v>
      </c>
    </row>
    <row r="22509" ht="14.25" customHeight="1" outlineLevel="1" spans="162:168">
      <c r="FF22509" s="55">
        <v>22502</v>
      </c>
      <c r="FG22509" s="55" t="s">
        <v>1359</v>
      </c>
      <c r="FH22509" s="55" t="s">
        <v>1260</v>
      </c>
      <c r="FI22509" s="55">
        <v>4</v>
      </c>
      <c r="FJ22509" s="55">
        <v>130000</v>
      </c>
      <c r="FK22509" s="55" t="s">
        <v>1249</v>
      </c>
      <c r="FL22509" s="55">
        <v>0.5</v>
      </c>
    </row>
    <row r="22510" ht="14.25" customHeight="1" outlineLevel="1" spans="162:168">
      <c r="FF22510" s="55">
        <v>22503</v>
      </c>
      <c r="FG22510" s="55" t="s">
        <v>1359</v>
      </c>
      <c r="FH22510" s="55" t="s">
        <v>1260</v>
      </c>
      <c r="FI22510" s="55">
        <v>4</v>
      </c>
      <c r="FJ22510" s="55">
        <v>260000</v>
      </c>
      <c r="FK22510" s="55" t="s">
        <v>1249</v>
      </c>
      <c r="FL22510" s="55">
        <v>0.5</v>
      </c>
    </row>
    <row r="22511" ht="14.25" customHeight="1" outlineLevel="1" spans="162:168">
      <c r="FF22511" s="55">
        <v>22504</v>
      </c>
      <c r="FG22511" s="55" t="s">
        <v>1359</v>
      </c>
      <c r="FH22511" s="55" t="s">
        <v>1260</v>
      </c>
      <c r="FI22511" s="55">
        <v>4</v>
      </c>
      <c r="FJ22511" s="55">
        <v>400000</v>
      </c>
      <c r="FK22511" s="55" t="s">
        <v>1249</v>
      </c>
      <c r="FL22511" s="55">
        <v>0.5</v>
      </c>
    </row>
    <row r="22512" ht="14.25" customHeight="1" outlineLevel="1" spans="162:168">
      <c r="FF22512" s="55">
        <v>22505</v>
      </c>
      <c r="FG22512" s="55" t="s">
        <v>1359</v>
      </c>
      <c r="FH22512" s="55" t="s">
        <v>1260</v>
      </c>
      <c r="FI22512" s="55">
        <v>4</v>
      </c>
      <c r="FJ22512" s="55">
        <v>530000</v>
      </c>
      <c r="FK22512" s="55" t="s">
        <v>1249</v>
      </c>
      <c r="FL22512" s="55">
        <v>0.5</v>
      </c>
    </row>
    <row r="22513" ht="14.25" customHeight="1" outlineLevel="1" spans="162:168">
      <c r="FF22513" s="55">
        <v>22506</v>
      </c>
      <c r="FG22513" s="55" t="s">
        <v>1359</v>
      </c>
      <c r="FH22513" s="55" t="s">
        <v>1260</v>
      </c>
      <c r="FI22513" s="55">
        <v>4</v>
      </c>
      <c r="FJ22513" s="55">
        <v>540000</v>
      </c>
      <c r="FK22513" s="55" t="s">
        <v>1249</v>
      </c>
      <c r="FL22513" s="55">
        <v>0.5</v>
      </c>
    </row>
    <row r="22514" ht="14.25" customHeight="1" outlineLevel="1" spans="162:168">
      <c r="FF22514" s="55">
        <v>22507</v>
      </c>
      <c r="FG22514" s="55" t="s">
        <v>1359</v>
      </c>
      <c r="FH22514" s="55" t="s">
        <v>1260</v>
      </c>
      <c r="FI22514" s="55">
        <v>5</v>
      </c>
      <c r="FJ22514" s="55">
        <v>0</v>
      </c>
      <c r="FK22514" s="55" t="s">
        <v>1249</v>
      </c>
      <c r="FL22514" s="55">
        <v>1.25</v>
      </c>
    </row>
    <row r="22515" ht="14.25" customHeight="1" outlineLevel="1" spans="162:168">
      <c r="FF22515" s="55">
        <v>22508</v>
      </c>
      <c r="FG22515" s="55" t="s">
        <v>1359</v>
      </c>
      <c r="FH22515" s="55" t="s">
        <v>1260</v>
      </c>
      <c r="FI22515" s="55">
        <v>5</v>
      </c>
      <c r="FJ22515" s="55">
        <v>1000</v>
      </c>
      <c r="FK22515" s="55" t="s">
        <v>1249</v>
      </c>
      <c r="FL22515" s="55">
        <v>1.15</v>
      </c>
    </row>
    <row r="22516" ht="14.25" customHeight="1" outlineLevel="1" spans="162:168">
      <c r="FF22516" s="55">
        <v>22509</v>
      </c>
      <c r="FG22516" s="55" t="s">
        <v>1359</v>
      </c>
      <c r="FH22516" s="55" t="s">
        <v>1260</v>
      </c>
      <c r="FI22516" s="55">
        <v>5</v>
      </c>
      <c r="FJ22516" s="55">
        <v>2500</v>
      </c>
      <c r="FK22516" s="55" t="s">
        <v>1249</v>
      </c>
      <c r="FL22516" s="55">
        <v>1.05</v>
      </c>
    </row>
    <row r="22517" ht="14.25" customHeight="1" outlineLevel="1" spans="162:168">
      <c r="FF22517" s="55">
        <v>22510</v>
      </c>
      <c r="FG22517" s="55" t="s">
        <v>1359</v>
      </c>
      <c r="FH22517" s="55" t="s">
        <v>1260</v>
      </c>
      <c r="FI22517" s="55">
        <v>5</v>
      </c>
      <c r="FJ22517" s="55">
        <v>5000</v>
      </c>
      <c r="FK22517" s="55" t="s">
        <v>1249</v>
      </c>
      <c r="FL22517" s="55">
        <v>0.8</v>
      </c>
    </row>
    <row r="22518" ht="14.25" customHeight="1" outlineLevel="1" spans="162:168">
      <c r="FF22518" s="55">
        <v>22511</v>
      </c>
      <c r="FG22518" s="55" t="s">
        <v>1359</v>
      </c>
      <c r="FH22518" s="55" t="s">
        <v>1260</v>
      </c>
      <c r="FI22518" s="55">
        <v>5</v>
      </c>
      <c r="FJ22518" s="55">
        <v>10000</v>
      </c>
      <c r="FK22518" s="55" t="s">
        <v>1249</v>
      </c>
      <c r="FL22518" s="55">
        <v>0.6</v>
      </c>
    </row>
    <row r="22519" ht="14.25" customHeight="1" outlineLevel="1" spans="162:168">
      <c r="FF22519" s="55">
        <v>22512</v>
      </c>
      <c r="FG22519" s="55" t="s">
        <v>1359</v>
      </c>
      <c r="FH22519" s="55" t="s">
        <v>1260</v>
      </c>
      <c r="FI22519" s="55">
        <v>5</v>
      </c>
      <c r="FJ22519" s="55">
        <v>25000</v>
      </c>
      <c r="FK22519" s="55" t="s">
        <v>1249</v>
      </c>
      <c r="FL22519" s="55">
        <v>0.5</v>
      </c>
    </row>
    <row r="22520" ht="14.25" customHeight="1" outlineLevel="1" spans="162:168">
      <c r="FF22520" s="55">
        <v>22513</v>
      </c>
      <c r="FG22520" s="55" t="s">
        <v>1359</v>
      </c>
      <c r="FH22520" s="55" t="s">
        <v>1260</v>
      </c>
      <c r="FI22520" s="55">
        <v>5</v>
      </c>
      <c r="FJ22520" s="55">
        <v>50000</v>
      </c>
      <c r="FK22520" s="55" t="s">
        <v>1249</v>
      </c>
      <c r="FL22520" s="55">
        <v>0.5</v>
      </c>
    </row>
    <row r="22521" ht="14.25" customHeight="1" outlineLevel="1" spans="162:168">
      <c r="FF22521" s="55">
        <v>22514</v>
      </c>
      <c r="FG22521" s="55" t="s">
        <v>1359</v>
      </c>
      <c r="FH22521" s="55" t="s">
        <v>1260</v>
      </c>
      <c r="FI22521" s="55">
        <v>5</v>
      </c>
      <c r="FJ22521" s="55">
        <v>80000</v>
      </c>
      <c r="FK22521" s="55" t="s">
        <v>1249</v>
      </c>
      <c r="FL22521" s="55">
        <v>0.5</v>
      </c>
    </row>
    <row r="22522" ht="14.25" customHeight="1" outlineLevel="1" spans="162:168">
      <c r="FF22522" s="55">
        <v>22515</v>
      </c>
      <c r="FG22522" s="55" t="s">
        <v>1359</v>
      </c>
      <c r="FH22522" s="55" t="s">
        <v>1260</v>
      </c>
      <c r="FI22522" s="55">
        <v>5</v>
      </c>
      <c r="FJ22522" s="55">
        <v>130000</v>
      </c>
      <c r="FK22522" s="55" t="s">
        <v>1249</v>
      </c>
      <c r="FL22522" s="55">
        <v>0.5</v>
      </c>
    </row>
    <row r="22523" ht="14.25" customHeight="1" outlineLevel="1" spans="162:168">
      <c r="FF22523" s="55">
        <v>22516</v>
      </c>
      <c r="FG22523" s="55" t="s">
        <v>1359</v>
      </c>
      <c r="FH22523" s="55" t="s">
        <v>1260</v>
      </c>
      <c r="FI22523" s="55">
        <v>5</v>
      </c>
      <c r="FJ22523" s="55">
        <v>260000</v>
      </c>
      <c r="FK22523" s="55" t="s">
        <v>1249</v>
      </c>
      <c r="FL22523" s="55">
        <v>0.5</v>
      </c>
    </row>
    <row r="22524" ht="14.25" customHeight="1" outlineLevel="1" spans="162:168">
      <c r="FF22524" s="55">
        <v>22517</v>
      </c>
      <c r="FG22524" s="55" t="s">
        <v>1359</v>
      </c>
      <c r="FH22524" s="55" t="s">
        <v>1260</v>
      </c>
      <c r="FI22524" s="55">
        <v>5</v>
      </c>
      <c r="FJ22524" s="55">
        <v>400000</v>
      </c>
      <c r="FK22524" s="55" t="s">
        <v>1249</v>
      </c>
      <c r="FL22524" s="55">
        <v>0.5</v>
      </c>
    </row>
    <row r="22525" ht="14.25" customHeight="1" outlineLevel="1" spans="162:168">
      <c r="FF22525" s="55">
        <v>22518</v>
      </c>
      <c r="FG22525" s="55" t="s">
        <v>1359</v>
      </c>
      <c r="FH22525" s="55" t="s">
        <v>1260</v>
      </c>
      <c r="FI22525" s="55">
        <v>5</v>
      </c>
      <c r="FJ22525" s="55">
        <v>530000</v>
      </c>
      <c r="FK22525" s="55" t="s">
        <v>1249</v>
      </c>
      <c r="FL22525" s="55">
        <v>0.5</v>
      </c>
    </row>
    <row r="22526" ht="14.25" customHeight="1" outlineLevel="1" spans="162:168">
      <c r="FF22526" s="55">
        <v>22519</v>
      </c>
      <c r="FG22526" s="55" t="s">
        <v>1359</v>
      </c>
      <c r="FH22526" s="55" t="s">
        <v>1260</v>
      </c>
      <c r="FI22526" s="55">
        <v>5</v>
      </c>
      <c r="FJ22526" s="55">
        <v>540000</v>
      </c>
      <c r="FK22526" s="55" t="s">
        <v>1249</v>
      </c>
      <c r="FL22526" s="55">
        <v>0.5</v>
      </c>
    </row>
    <row r="22527" ht="14.25" customHeight="1" outlineLevel="1" spans="162:168">
      <c r="FF22527" s="55">
        <v>22520</v>
      </c>
      <c r="FG22527" s="55" t="s">
        <v>1359</v>
      </c>
      <c r="FH22527" s="55" t="s">
        <v>1260</v>
      </c>
      <c r="FI22527" s="55">
        <v>6</v>
      </c>
      <c r="FJ22527" s="55">
        <v>0</v>
      </c>
      <c r="FK22527" s="55" t="s">
        <v>1249</v>
      </c>
      <c r="FL22527" s="55">
        <v>0.81</v>
      </c>
    </row>
    <row r="22528" ht="14.25" customHeight="1" outlineLevel="1" spans="162:168">
      <c r="FF22528" s="55">
        <v>22521</v>
      </c>
      <c r="FG22528" s="55" t="s">
        <v>1359</v>
      </c>
      <c r="FH22528" s="55" t="s">
        <v>1260</v>
      </c>
      <c r="FI22528" s="55">
        <v>6</v>
      </c>
      <c r="FJ22528" s="55">
        <v>1000</v>
      </c>
      <c r="FK22528" s="55" t="s">
        <v>1249</v>
      </c>
      <c r="FL22528" s="55">
        <v>0.81</v>
      </c>
    </row>
    <row r="22529" ht="14.25" customHeight="1" outlineLevel="1" spans="162:168">
      <c r="FF22529" s="55">
        <v>22522</v>
      </c>
      <c r="FG22529" s="55" t="s">
        <v>1359</v>
      </c>
      <c r="FH22529" s="55" t="s">
        <v>1260</v>
      </c>
      <c r="FI22529" s="55">
        <v>6</v>
      </c>
      <c r="FJ22529" s="55">
        <v>2500</v>
      </c>
      <c r="FK22529" s="55" t="s">
        <v>1249</v>
      </c>
      <c r="FL22529" s="55">
        <v>0.81</v>
      </c>
    </row>
    <row r="22530" ht="14.25" customHeight="1" outlineLevel="1" spans="162:168">
      <c r="FF22530" s="55">
        <v>22523</v>
      </c>
      <c r="FG22530" s="55" t="s">
        <v>1359</v>
      </c>
      <c r="FH22530" s="55" t="s">
        <v>1260</v>
      </c>
      <c r="FI22530" s="55">
        <v>6</v>
      </c>
      <c r="FJ22530" s="55">
        <v>5000</v>
      </c>
      <c r="FK22530" s="55" t="s">
        <v>1249</v>
      </c>
      <c r="FL22530" s="55">
        <v>0.81</v>
      </c>
    </row>
    <row r="22531" ht="14.25" customHeight="1" outlineLevel="1" spans="162:168">
      <c r="FF22531" s="55">
        <v>22524</v>
      </c>
      <c r="FG22531" s="55" t="s">
        <v>1359</v>
      </c>
      <c r="FH22531" s="55" t="s">
        <v>1260</v>
      </c>
      <c r="FI22531" s="55">
        <v>6</v>
      </c>
      <c r="FJ22531" s="55">
        <v>10000</v>
      </c>
      <c r="FK22531" s="55" t="s">
        <v>1249</v>
      </c>
      <c r="FL22531" s="55">
        <v>0.81</v>
      </c>
    </row>
    <row r="22532" ht="14.25" customHeight="1" outlineLevel="1" spans="162:168">
      <c r="FF22532" s="55">
        <v>22525</v>
      </c>
      <c r="FG22532" s="55" t="s">
        <v>1359</v>
      </c>
      <c r="FH22532" s="55" t="s">
        <v>1260</v>
      </c>
      <c r="FI22532" s="55">
        <v>6</v>
      </c>
      <c r="FJ22532" s="55">
        <v>25000</v>
      </c>
      <c r="FK22532" s="55" t="s">
        <v>1249</v>
      </c>
      <c r="FL22532" s="55">
        <v>0.81</v>
      </c>
    </row>
    <row r="22533" ht="14.25" customHeight="1" outlineLevel="1" spans="162:168">
      <c r="FF22533" s="55">
        <v>22526</v>
      </c>
      <c r="FG22533" s="55" t="s">
        <v>1359</v>
      </c>
      <c r="FH22533" s="55" t="s">
        <v>1260</v>
      </c>
      <c r="FI22533" s="55">
        <v>6</v>
      </c>
      <c r="FJ22533" s="55">
        <v>50000</v>
      </c>
      <c r="FK22533" s="55" t="s">
        <v>1249</v>
      </c>
      <c r="FL22533" s="55">
        <v>0.77</v>
      </c>
    </row>
    <row r="22534" ht="14.25" customHeight="1" outlineLevel="1" spans="162:168">
      <c r="FF22534" s="55">
        <v>22527</v>
      </c>
      <c r="FG22534" s="55" t="s">
        <v>1359</v>
      </c>
      <c r="FH22534" s="55" t="s">
        <v>1260</v>
      </c>
      <c r="FI22534" s="55">
        <v>6</v>
      </c>
      <c r="FJ22534" s="55">
        <v>80000</v>
      </c>
      <c r="FK22534" s="55" t="s">
        <v>1249</v>
      </c>
      <c r="FL22534" s="55">
        <v>0.4</v>
      </c>
    </row>
    <row r="22535" ht="14.25" customHeight="1" outlineLevel="1" spans="162:168">
      <c r="FF22535" s="55">
        <v>22528</v>
      </c>
      <c r="FG22535" s="55" t="s">
        <v>1359</v>
      </c>
      <c r="FH22535" s="55" t="s">
        <v>1260</v>
      </c>
      <c r="FI22535" s="55">
        <v>6</v>
      </c>
      <c r="FJ22535" s="55">
        <v>130000</v>
      </c>
      <c r="FK22535" s="55" t="s">
        <v>1249</v>
      </c>
      <c r="FL22535" s="55">
        <v>0.35</v>
      </c>
    </row>
    <row r="22536" ht="14.25" customHeight="1" outlineLevel="1" spans="162:168">
      <c r="FF22536" s="55">
        <v>22529</v>
      </c>
      <c r="FG22536" s="55" t="s">
        <v>1359</v>
      </c>
      <c r="FH22536" s="55" t="s">
        <v>1260</v>
      </c>
      <c r="FI22536" s="55">
        <v>6</v>
      </c>
      <c r="FJ22536" s="55">
        <v>260000</v>
      </c>
      <c r="FK22536" s="55" t="s">
        <v>1249</v>
      </c>
      <c r="FL22536" s="55">
        <v>0.35</v>
      </c>
    </row>
    <row r="22537" ht="14.25" customHeight="1" outlineLevel="1" spans="162:168">
      <c r="FF22537" s="55">
        <v>22530</v>
      </c>
      <c r="FG22537" s="55" t="s">
        <v>1359</v>
      </c>
      <c r="FH22537" s="55" t="s">
        <v>1260</v>
      </c>
      <c r="FI22537" s="55">
        <v>6</v>
      </c>
      <c r="FJ22537" s="55">
        <v>400000</v>
      </c>
      <c r="FK22537" s="55" t="s">
        <v>1249</v>
      </c>
      <c r="FL22537" s="55">
        <v>0.35</v>
      </c>
    </row>
    <row r="22538" ht="14.25" customHeight="1" outlineLevel="1" spans="162:168">
      <c r="FF22538" s="55">
        <v>22531</v>
      </c>
      <c r="FG22538" s="55" t="s">
        <v>1359</v>
      </c>
      <c r="FH22538" s="55" t="s">
        <v>1260</v>
      </c>
      <c r="FI22538" s="55">
        <v>6</v>
      </c>
      <c r="FJ22538" s="55">
        <v>530000</v>
      </c>
      <c r="FK22538" s="55" t="s">
        <v>1249</v>
      </c>
      <c r="FL22538" s="55">
        <v>0.35</v>
      </c>
    </row>
    <row r="22539" ht="14.25" customHeight="1" outlineLevel="1" spans="162:168">
      <c r="FF22539" s="55">
        <v>22532</v>
      </c>
      <c r="FG22539" s="55" t="s">
        <v>1359</v>
      </c>
      <c r="FH22539" s="55" t="s">
        <v>1260</v>
      </c>
      <c r="FI22539" s="55">
        <v>6</v>
      </c>
      <c r="FJ22539" s="55">
        <v>540000</v>
      </c>
      <c r="FK22539" s="55" t="s">
        <v>1249</v>
      </c>
      <c r="FL22539" s="55">
        <v>0.35</v>
      </c>
    </row>
    <row r="22540" ht="14.25" customHeight="1" outlineLevel="1" spans="162:168">
      <c r="FF22540" s="55">
        <v>22533</v>
      </c>
      <c r="FG22540" s="55" t="s">
        <v>1359</v>
      </c>
      <c r="FH22540" s="55" t="s">
        <v>1260</v>
      </c>
      <c r="FI22540" s="55">
        <v>7</v>
      </c>
      <c r="FJ22540" s="55">
        <v>0</v>
      </c>
      <c r="FK22540" s="55" t="s">
        <v>1249</v>
      </c>
      <c r="FL22540" s="55">
        <v>0.86</v>
      </c>
    </row>
    <row r="22541" ht="14.25" customHeight="1" outlineLevel="1" spans="162:168">
      <c r="FF22541" s="55">
        <v>22534</v>
      </c>
      <c r="FG22541" s="55" t="s">
        <v>1359</v>
      </c>
      <c r="FH22541" s="55" t="s">
        <v>1260</v>
      </c>
      <c r="FI22541" s="55">
        <v>7</v>
      </c>
      <c r="FJ22541" s="55">
        <v>1000</v>
      </c>
      <c r="FK22541" s="55" t="s">
        <v>1249</v>
      </c>
      <c r="FL22541" s="55">
        <v>0.86</v>
      </c>
    </row>
    <row r="22542" ht="14.25" customHeight="1" outlineLevel="1" spans="162:168">
      <c r="FF22542" s="55">
        <v>22535</v>
      </c>
      <c r="FG22542" s="55" t="s">
        <v>1359</v>
      </c>
      <c r="FH22542" s="55" t="s">
        <v>1260</v>
      </c>
      <c r="FI22542" s="55">
        <v>7</v>
      </c>
      <c r="FJ22542" s="55">
        <v>2500</v>
      </c>
      <c r="FK22542" s="55" t="s">
        <v>1249</v>
      </c>
      <c r="FL22542" s="55">
        <v>0.86</v>
      </c>
    </row>
    <row r="22543" ht="14.25" customHeight="1" outlineLevel="1" spans="162:168">
      <c r="FF22543" s="55">
        <v>22536</v>
      </c>
      <c r="FG22543" s="55" t="s">
        <v>1359</v>
      </c>
      <c r="FH22543" s="55" t="s">
        <v>1260</v>
      </c>
      <c r="FI22543" s="55">
        <v>7</v>
      </c>
      <c r="FJ22543" s="55">
        <v>5000</v>
      </c>
      <c r="FK22543" s="55" t="s">
        <v>1249</v>
      </c>
      <c r="FL22543" s="55">
        <v>0.86</v>
      </c>
    </row>
    <row r="22544" ht="14.25" customHeight="1" outlineLevel="1" spans="162:168">
      <c r="FF22544" s="55">
        <v>22537</v>
      </c>
      <c r="FG22544" s="55" t="s">
        <v>1359</v>
      </c>
      <c r="FH22544" s="55" t="s">
        <v>1260</v>
      </c>
      <c r="FI22544" s="55">
        <v>7</v>
      </c>
      <c r="FJ22544" s="55">
        <v>10000</v>
      </c>
      <c r="FK22544" s="55" t="s">
        <v>1249</v>
      </c>
      <c r="FL22544" s="55">
        <v>0.86</v>
      </c>
    </row>
    <row r="22545" ht="14.25" customHeight="1" outlineLevel="1" spans="162:168">
      <c r="FF22545" s="55">
        <v>22538</v>
      </c>
      <c r="FG22545" s="55" t="s">
        <v>1359</v>
      </c>
      <c r="FH22545" s="55" t="s">
        <v>1260</v>
      </c>
      <c r="FI22545" s="55">
        <v>7</v>
      </c>
      <c r="FJ22545" s="55">
        <v>25000</v>
      </c>
      <c r="FK22545" s="55" t="s">
        <v>1249</v>
      </c>
      <c r="FL22545" s="55">
        <v>0.86</v>
      </c>
    </row>
    <row r="22546" ht="14.25" customHeight="1" outlineLevel="1" spans="162:168">
      <c r="FF22546" s="55">
        <v>22539</v>
      </c>
      <c r="FG22546" s="55" t="s">
        <v>1359</v>
      </c>
      <c r="FH22546" s="55" t="s">
        <v>1260</v>
      </c>
      <c r="FI22546" s="55">
        <v>7</v>
      </c>
      <c r="FJ22546" s="55">
        <v>50000</v>
      </c>
      <c r="FK22546" s="55" t="s">
        <v>1249</v>
      </c>
      <c r="FL22546" s="55">
        <v>0.82</v>
      </c>
    </row>
    <row r="22547" ht="14.25" customHeight="1" outlineLevel="1" spans="162:168">
      <c r="FF22547" s="55">
        <v>22540</v>
      </c>
      <c r="FG22547" s="55" t="s">
        <v>1359</v>
      </c>
      <c r="FH22547" s="55" t="s">
        <v>1260</v>
      </c>
      <c r="FI22547" s="55">
        <v>7</v>
      </c>
      <c r="FJ22547" s="55">
        <v>80000</v>
      </c>
      <c r="FK22547" s="55" t="s">
        <v>1249</v>
      </c>
      <c r="FL22547" s="55">
        <v>0.4</v>
      </c>
    </row>
    <row r="22548" ht="14.25" customHeight="1" outlineLevel="1" spans="162:168">
      <c r="FF22548" s="55">
        <v>22541</v>
      </c>
      <c r="FG22548" s="55" t="s">
        <v>1359</v>
      </c>
      <c r="FH22548" s="55" t="s">
        <v>1260</v>
      </c>
      <c r="FI22548" s="55">
        <v>7</v>
      </c>
      <c r="FJ22548" s="55">
        <v>130000</v>
      </c>
      <c r="FK22548" s="55" t="s">
        <v>1249</v>
      </c>
      <c r="FL22548" s="55">
        <v>0.35</v>
      </c>
    </row>
    <row r="22549" ht="14.25" customHeight="1" outlineLevel="1" spans="162:168">
      <c r="FF22549" s="55">
        <v>22542</v>
      </c>
      <c r="FG22549" s="55" t="s">
        <v>1359</v>
      </c>
      <c r="FH22549" s="55" t="s">
        <v>1260</v>
      </c>
      <c r="FI22549" s="55">
        <v>7</v>
      </c>
      <c r="FJ22549" s="55">
        <v>260000</v>
      </c>
      <c r="FK22549" s="55" t="s">
        <v>1249</v>
      </c>
      <c r="FL22549" s="55">
        <v>0.35</v>
      </c>
    </row>
    <row r="22550" ht="14.25" customHeight="1" outlineLevel="1" spans="162:168">
      <c r="FF22550" s="55">
        <v>22543</v>
      </c>
      <c r="FG22550" s="55" t="s">
        <v>1359</v>
      </c>
      <c r="FH22550" s="55" t="s">
        <v>1260</v>
      </c>
      <c r="FI22550" s="55">
        <v>7</v>
      </c>
      <c r="FJ22550" s="55">
        <v>400000</v>
      </c>
      <c r="FK22550" s="55" t="s">
        <v>1249</v>
      </c>
      <c r="FL22550" s="55">
        <v>0.35</v>
      </c>
    </row>
    <row r="22551" ht="14.25" customHeight="1" outlineLevel="1" spans="162:168">
      <c r="FF22551" s="55">
        <v>22544</v>
      </c>
      <c r="FG22551" s="55" t="s">
        <v>1359</v>
      </c>
      <c r="FH22551" s="55" t="s">
        <v>1260</v>
      </c>
      <c r="FI22551" s="55">
        <v>7</v>
      </c>
      <c r="FJ22551" s="55">
        <v>530000</v>
      </c>
      <c r="FK22551" s="55" t="s">
        <v>1249</v>
      </c>
      <c r="FL22551" s="55">
        <v>0.35</v>
      </c>
    </row>
    <row r="22552" ht="14.25" customHeight="1" outlineLevel="1" spans="162:168">
      <c r="FF22552" s="55">
        <v>22545</v>
      </c>
      <c r="FG22552" s="55" t="s">
        <v>1359</v>
      </c>
      <c r="FH22552" s="55" t="s">
        <v>1260</v>
      </c>
      <c r="FI22552" s="55">
        <v>7</v>
      </c>
      <c r="FJ22552" s="55">
        <v>540000</v>
      </c>
      <c r="FK22552" s="55" t="s">
        <v>1249</v>
      </c>
      <c r="FL22552" s="55">
        <v>0.35</v>
      </c>
    </row>
    <row r="22553" ht="14.25" customHeight="1" outlineLevel="1" spans="162:168">
      <c r="FF22553" s="55">
        <v>22546</v>
      </c>
      <c r="FG22553" s="55" t="s">
        <v>1359</v>
      </c>
      <c r="FH22553" s="55" t="s">
        <v>1260</v>
      </c>
      <c r="FI22553" s="55">
        <v>8</v>
      </c>
      <c r="FJ22553" s="55">
        <v>0</v>
      </c>
      <c r="FK22553" s="55" t="s">
        <v>1249</v>
      </c>
      <c r="FL22553" s="55">
        <v>1</v>
      </c>
    </row>
    <row r="22554" ht="14.25" customHeight="1" outlineLevel="1" spans="162:168">
      <c r="FF22554" s="55">
        <v>22547</v>
      </c>
      <c r="FG22554" s="55" t="s">
        <v>1359</v>
      </c>
      <c r="FH22554" s="55" t="s">
        <v>1260</v>
      </c>
      <c r="FI22554" s="55">
        <v>8</v>
      </c>
      <c r="FJ22554" s="55">
        <v>1000</v>
      </c>
      <c r="FK22554" s="55" t="s">
        <v>1249</v>
      </c>
      <c r="FL22554" s="55">
        <v>0.9</v>
      </c>
    </row>
    <row r="22555" ht="14.25" customHeight="1" outlineLevel="1" spans="162:168">
      <c r="FF22555" s="55">
        <v>22548</v>
      </c>
      <c r="FG22555" s="55" t="s">
        <v>1359</v>
      </c>
      <c r="FH22555" s="55" t="s">
        <v>1260</v>
      </c>
      <c r="FI22555" s="55">
        <v>8</v>
      </c>
      <c r="FJ22555" s="55">
        <v>2500</v>
      </c>
      <c r="FK22555" s="55" t="s">
        <v>1249</v>
      </c>
      <c r="FL22555" s="55">
        <v>0.85</v>
      </c>
    </row>
    <row r="22556" ht="14.25" customHeight="1" outlineLevel="1" spans="162:168">
      <c r="FF22556" s="55">
        <v>22549</v>
      </c>
      <c r="FG22556" s="55" t="s">
        <v>1359</v>
      </c>
      <c r="FH22556" s="55" t="s">
        <v>1260</v>
      </c>
      <c r="FI22556" s="55">
        <v>8</v>
      </c>
      <c r="FJ22556" s="55">
        <v>5000</v>
      </c>
      <c r="FK22556" s="55" t="s">
        <v>1249</v>
      </c>
      <c r="FL22556" s="55">
        <v>0.7</v>
      </c>
    </row>
    <row r="22557" ht="14.25" customHeight="1" outlineLevel="1" spans="162:168">
      <c r="FF22557" s="55">
        <v>22550</v>
      </c>
      <c r="FG22557" s="55" t="s">
        <v>1359</v>
      </c>
      <c r="FH22557" s="55" t="s">
        <v>1260</v>
      </c>
      <c r="FI22557" s="55">
        <v>8</v>
      </c>
      <c r="FJ22557" s="55">
        <v>10000</v>
      </c>
      <c r="FK22557" s="55" t="s">
        <v>1249</v>
      </c>
      <c r="FL22557" s="55">
        <v>0.5</v>
      </c>
    </row>
    <row r="22558" ht="14.25" customHeight="1" outlineLevel="1" spans="162:168">
      <c r="FF22558" s="55">
        <v>22551</v>
      </c>
      <c r="FG22558" s="55" t="s">
        <v>1359</v>
      </c>
      <c r="FH22558" s="55" t="s">
        <v>1260</v>
      </c>
      <c r="FI22558" s="55">
        <v>8</v>
      </c>
      <c r="FJ22558" s="55">
        <v>25000</v>
      </c>
      <c r="FK22558" s="55" t="s">
        <v>1249</v>
      </c>
      <c r="FL22558" s="55">
        <v>0.45</v>
      </c>
    </row>
    <row r="22559" ht="14.25" customHeight="1" outlineLevel="1" spans="162:168">
      <c r="FF22559" s="55">
        <v>22552</v>
      </c>
      <c r="FG22559" s="55" t="s">
        <v>1359</v>
      </c>
      <c r="FH22559" s="55" t="s">
        <v>1260</v>
      </c>
      <c r="FI22559" s="55">
        <v>8</v>
      </c>
      <c r="FJ22559" s="55">
        <v>50000</v>
      </c>
      <c r="FK22559" s="55" t="s">
        <v>1249</v>
      </c>
      <c r="FL22559" s="55">
        <v>0.45</v>
      </c>
    </row>
    <row r="22560" ht="14.25" customHeight="1" outlineLevel="1" spans="162:168">
      <c r="FF22560" s="55">
        <v>22553</v>
      </c>
      <c r="FG22560" s="55" t="s">
        <v>1359</v>
      </c>
      <c r="FH22560" s="55" t="s">
        <v>1260</v>
      </c>
      <c r="FI22560" s="55">
        <v>8</v>
      </c>
      <c r="FJ22560" s="55">
        <v>80000</v>
      </c>
      <c r="FK22560" s="55" t="s">
        <v>1249</v>
      </c>
      <c r="FL22560" s="55">
        <v>0.45</v>
      </c>
    </row>
    <row r="22561" ht="14.25" customHeight="1" outlineLevel="1" spans="162:168">
      <c r="FF22561" s="55">
        <v>22554</v>
      </c>
      <c r="FG22561" s="55" t="s">
        <v>1359</v>
      </c>
      <c r="FH22561" s="55" t="s">
        <v>1260</v>
      </c>
      <c r="FI22561" s="55">
        <v>8</v>
      </c>
      <c r="FJ22561" s="55">
        <v>130000</v>
      </c>
      <c r="FK22561" s="55" t="s">
        <v>1249</v>
      </c>
      <c r="FL22561" s="55">
        <v>0.45</v>
      </c>
    </row>
    <row r="22562" ht="14.25" customHeight="1" outlineLevel="1" spans="162:168">
      <c r="FF22562" s="55">
        <v>22555</v>
      </c>
      <c r="FG22562" s="55" t="s">
        <v>1359</v>
      </c>
      <c r="FH22562" s="55" t="s">
        <v>1260</v>
      </c>
      <c r="FI22562" s="55">
        <v>8</v>
      </c>
      <c r="FJ22562" s="55">
        <v>260000</v>
      </c>
      <c r="FK22562" s="55" t="s">
        <v>1249</v>
      </c>
      <c r="FL22562" s="55">
        <v>0.45</v>
      </c>
    </row>
    <row r="22563" ht="14.25" customHeight="1" outlineLevel="1" spans="162:168">
      <c r="FF22563" s="55">
        <v>22556</v>
      </c>
      <c r="FG22563" s="55" t="s">
        <v>1359</v>
      </c>
      <c r="FH22563" s="55" t="s">
        <v>1260</v>
      </c>
      <c r="FI22563" s="55">
        <v>8</v>
      </c>
      <c r="FJ22563" s="55">
        <v>400000</v>
      </c>
      <c r="FK22563" s="55" t="s">
        <v>1249</v>
      </c>
      <c r="FL22563" s="55">
        <v>0.45</v>
      </c>
    </row>
    <row r="22564" ht="14.25" customHeight="1" outlineLevel="1" spans="162:168">
      <c r="FF22564" s="55">
        <v>22557</v>
      </c>
      <c r="FG22564" s="55" t="s">
        <v>1359</v>
      </c>
      <c r="FH22564" s="55" t="s">
        <v>1260</v>
      </c>
      <c r="FI22564" s="55">
        <v>8</v>
      </c>
      <c r="FJ22564" s="55">
        <v>530000</v>
      </c>
      <c r="FK22564" s="55" t="s">
        <v>1249</v>
      </c>
      <c r="FL22564" s="55">
        <v>0.45</v>
      </c>
    </row>
    <row r="22565" ht="14.25" customHeight="1" outlineLevel="1" spans="162:168">
      <c r="FF22565" s="55">
        <v>22558</v>
      </c>
      <c r="FG22565" s="55" t="s">
        <v>1359</v>
      </c>
      <c r="FH22565" s="55" t="s">
        <v>1260</v>
      </c>
      <c r="FI22565" s="55">
        <v>8</v>
      </c>
      <c r="FJ22565" s="55">
        <v>540000</v>
      </c>
      <c r="FK22565" s="55" t="s">
        <v>1249</v>
      </c>
      <c r="FL22565" s="55">
        <v>0.45</v>
      </c>
    </row>
    <row r="22566" ht="14.25" customHeight="1" outlineLevel="1" spans="162:168">
      <c r="FF22566" s="55">
        <v>22559</v>
      </c>
      <c r="FG22566" s="55" t="s">
        <v>1359</v>
      </c>
      <c r="FH22566" s="55" t="s">
        <v>1260</v>
      </c>
      <c r="FI22566" s="55">
        <v>9</v>
      </c>
      <c r="FJ22566" s="55">
        <v>0</v>
      </c>
      <c r="FK22566" s="55" t="s">
        <v>1249</v>
      </c>
      <c r="FL22566" s="55">
        <v>0.88</v>
      </c>
    </row>
    <row r="22567" ht="14.25" customHeight="1" outlineLevel="1" spans="162:168">
      <c r="FF22567" s="55">
        <v>22560</v>
      </c>
      <c r="FG22567" s="55" t="s">
        <v>1359</v>
      </c>
      <c r="FH22567" s="55" t="s">
        <v>1260</v>
      </c>
      <c r="FI22567" s="55">
        <v>9</v>
      </c>
      <c r="FJ22567" s="55">
        <v>1000</v>
      </c>
      <c r="FK22567" s="55" t="s">
        <v>1249</v>
      </c>
      <c r="FL22567" s="55">
        <v>0.88</v>
      </c>
    </row>
    <row r="22568" ht="14.25" customHeight="1" outlineLevel="1" spans="162:168">
      <c r="FF22568" s="55">
        <v>22561</v>
      </c>
      <c r="FG22568" s="55" t="s">
        <v>1359</v>
      </c>
      <c r="FH22568" s="55" t="s">
        <v>1260</v>
      </c>
      <c r="FI22568" s="55">
        <v>9</v>
      </c>
      <c r="FJ22568" s="55">
        <v>2500</v>
      </c>
      <c r="FK22568" s="55" t="s">
        <v>1249</v>
      </c>
      <c r="FL22568" s="55">
        <v>0.88</v>
      </c>
    </row>
    <row r="22569" ht="14.25" customHeight="1" outlineLevel="1" spans="162:168">
      <c r="FF22569" s="55">
        <v>22562</v>
      </c>
      <c r="FG22569" s="55" t="s">
        <v>1359</v>
      </c>
      <c r="FH22569" s="55" t="s">
        <v>1260</v>
      </c>
      <c r="FI22569" s="55">
        <v>9</v>
      </c>
      <c r="FJ22569" s="55">
        <v>5000</v>
      </c>
      <c r="FK22569" s="55" t="s">
        <v>1249</v>
      </c>
      <c r="FL22569" s="55">
        <v>0.88</v>
      </c>
    </row>
    <row r="22570" ht="14.25" customHeight="1" outlineLevel="1" spans="162:168">
      <c r="FF22570" s="55">
        <v>22563</v>
      </c>
      <c r="FG22570" s="55" t="s">
        <v>1359</v>
      </c>
      <c r="FH22570" s="55" t="s">
        <v>1260</v>
      </c>
      <c r="FI22570" s="55">
        <v>9</v>
      </c>
      <c r="FJ22570" s="55">
        <v>10000</v>
      </c>
      <c r="FK22570" s="55" t="s">
        <v>1249</v>
      </c>
      <c r="FL22570" s="55">
        <v>0.88</v>
      </c>
    </row>
    <row r="22571" ht="14.25" customHeight="1" outlineLevel="1" spans="162:168">
      <c r="FF22571" s="55">
        <v>22564</v>
      </c>
      <c r="FG22571" s="55" t="s">
        <v>1359</v>
      </c>
      <c r="FH22571" s="55" t="s">
        <v>1260</v>
      </c>
      <c r="FI22571" s="55">
        <v>9</v>
      </c>
      <c r="FJ22571" s="55">
        <v>25000</v>
      </c>
      <c r="FK22571" s="55" t="s">
        <v>1249</v>
      </c>
      <c r="FL22571" s="55">
        <v>0.88</v>
      </c>
    </row>
    <row r="22572" ht="14.25" customHeight="1" outlineLevel="1" spans="162:168">
      <c r="FF22572" s="55">
        <v>22565</v>
      </c>
      <c r="FG22572" s="55" t="s">
        <v>1359</v>
      </c>
      <c r="FH22572" s="55" t="s">
        <v>1260</v>
      </c>
      <c r="FI22572" s="55">
        <v>9</v>
      </c>
      <c r="FJ22572" s="55">
        <v>50000</v>
      </c>
      <c r="FK22572" s="55" t="s">
        <v>1249</v>
      </c>
      <c r="FL22572" s="55">
        <v>0.84</v>
      </c>
    </row>
    <row r="22573" ht="14.25" customHeight="1" outlineLevel="1" spans="162:168">
      <c r="FF22573" s="55">
        <v>22566</v>
      </c>
      <c r="FG22573" s="55" t="s">
        <v>1359</v>
      </c>
      <c r="FH22573" s="55" t="s">
        <v>1260</v>
      </c>
      <c r="FI22573" s="55">
        <v>9</v>
      </c>
      <c r="FJ22573" s="55">
        <v>80000</v>
      </c>
      <c r="FK22573" s="55" t="s">
        <v>1249</v>
      </c>
      <c r="FL22573" s="55">
        <v>0.45</v>
      </c>
    </row>
    <row r="22574" ht="14.25" customHeight="1" outlineLevel="1" spans="162:168">
      <c r="FF22574" s="55">
        <v>22567</v>
      </c>
      <c r="FG22574" s="55" t="s">
        <v>1359</v>
      </c>
      <c r="FH22574" s="55" t="s">
        <v>1260</v>
      </c>
      <c r="FI22574" s="55">
        <v>9</v>
      </c>
      <c r="FJ22574" s="55">
        <v>130000</v>
      </c>
      <c r="FK22574" s="55" t="s">
        <v>1249</v>
      </c>
      <c r="FL22574" s="55">
        <v>0.45</v>
      </c>
    </row>
    <row r="22575" ht="14.25" customHeight="1" outlineLevel="1" spans="162:168">
      <c r="FF22575" s="55">
        <v>22568</v>
      </c>
      <c r="FG22575" s="55" t="s">
        <v>1359</v>
      </c>
      <c r="FH22575" s="55" t="s">
        <v>1260</v>
      </c>
      <c r="FI22575" s="55">
        <v>9</v>
      </c>
      <c r="FJ22575" s="55">
        <v>260000</v>
      </c>
      <c r="FK22575" s="55" t="s">
        <v>1249</v>
      </c>
      <c r="FL22575" s="55">
        <v>0.45</v>
      </c>
    </row>
    <row r="22576" ht="14.25" customHeight="1" outlineLevel="1" spans="162:168">
      <c r="FF22576" s="55">
        <v>22569</v>
      </c>
      <c r="FG22576" s="55" t="s">
        <v>1359</v>
      </c>
      <c r="FH22576" s="55" t="s">
        <v>1260</v>
      </c>
      <c r="FI22576" s="55">
        <v>9</v>
      </c>
      <c r="FJ22576" s="55">
        <v>400000</v>
      </c>
      <c r="FK22576" s="55" t="s">
        <v>1249</v>
      </c>
      <c r="FL22576" s="55">
        <v>0.45</v>
      </c>
    </row>
    <row r="22577" ht="14.25" customHeight="1" outlineLevel="1" spans="162:168">
      <c r="FF22577" s="55">
        <v>22570</v>
      </c>
      <c r="FG22577" s="55" t="s">
        <v>1359</v>
      </c>
      <c r="FH22577" s="55" t="s">
        <v>1260</v>
      </c>
      <c r="FI22577" s="55">
        <v>9</v>
      </c>
      <c r="FJ22577" s="55">
        <v>530000</v>
      </c>
      <c r="FK22577" s="55" t="s">
        <v>1249</v>
      </c>
      <c r="FL22577" s="55">
        <v>0.45</v>
      </c>
    </row>
    <row r="22578" ht="14.25" customHeight="1" outlineLevel="1" spans="162:168">
      <c r="FF22578" s="55">
        <v>22571</v>
      </c>
      <c r="FG22578" s="55" t="s">
        <v>1359</v>
      </c>
      <c r="FH22578" s="55" t="s">
        <v>1260</v>
      </c>
      <c r="FI22578" s="55">
        <v>9</v>
      </c>
      <c r="FJ22578" s="55">
        <v>540000</v>
      </c>
      <c r="FK22578" s="55" t="s">
        <v>1249</v>
      </c>
      <c r="FL22578" s="55">
        <v>0.45</v>
      </c>
    </row>
    <row r="22579" ht="14.25" customHeight="1" outlineLevel="1" spans="162:168">
      <c r="FF22579" s="55">
        <v>22572</v>
      </c>
      <c r="FG22579" s="55" t="s">
        <v>1359</v>
      </c>
      <c r="FH22579" s="55" t="s">
        <v>1470</v>
      </c>
      <c r="FI22579" s="55">
        <v>1</v>
      </c>
      <c r="FJ22579" s="55">
        <v>0</v>
      </c>
      <c r="FK22579" s="55" t="s">
        <v>1249</v>
      </c>
      <c r="FL22579" s="55">
        <v>0.65</v>
      </c>
    </row>
    <row r="22580" ht="14.25" customHeight="1" outlineLevel="1" spans="162:168">
      <c r="FF22580" s="55">
        <v>22573</v>
      </c>
      <c r="FG22580" s="55" t="s">
        <v>1359</v>
      </c>
      <c r="FH22580" s="55" t="s">
        <v>1470</v>
      </c>
      <c r="FI22580" s="55">
        <v>10</v>
      </c>
      <c r="FJ22580" s="55">
        <v>0</v>
      </c>
      <c r="FK22580" s="55" t="s">
        <v>1249</v>
      </c>
      <c r="FL22580" s="55">
        <v>0.8</v>
      </c>
    </row>
    <row r="22581" ht="14.25" customHeight="1" outlineLevel="1" spans="162:168">
      <c r="FF22581" s="55">
        <v>22574</v>
      </c>
      <c r="FG22581" s="55" t="s">
        <v>1359</v>
      </c>
      <c r="FH22581" s="55" t="s">
        <v>1470</v>
      </c>
      <c r="FI22581" s="55">
        <v>11</v>
      </c>
      <c r="FJ22581" s="55">
        <v>0</v>
      </c>
      <c r="FK22581" s="55" t="s">
        <v>1249</v>
      </c>
      <c r="FL22581" s="55">
        <v>0.8</v>
      </c>
    </row>
    <row r="22582" ht="14.25" customHeight="1" outlineLevel="1" spans="162:168">
      <c r="FF22582" s="55">
        <v>22575</v>
      </c>
      <c r="FG22582" s="55" t="s">
        <v>1359</v>
      </c>
      <c r="FH22582" s="55" t="s">
        <v>1470</v>
      </c>
      <c r="FI22582" s="55">
        <v>2</v>
      </c>
      <c r="FJ22582" s="55">
        <v>0</v>
      </c>
      <c r="FK22582" s="55" t="s">
        <v>1249</v>
      </c>
      <c r="FL22582" s="55">
        <v>0.65</v>
      </c>
    </row>
    <row r="22583" ht="14.25" customHeight="1" outlineLevel="1" spans="162:168">
      <c r="FF22583" s="55">
        <v>22576</v>
      </c>
      <c r="FG22583" s="55" t="s">
        <v>1359</v>
      </c>
      <c r="FH22583" s="55" t="s">
        <v>1470</v>
      </c>
      <c r="FI22583" s="55">
        <v>3</v>
      </c>
      <c r="FJ22583" s="55">
        <v>0</v>
      </c>
      <c r="FK22583" s="55" t="s">
        <v>1249</v>
      </c>
      <c r="FL22583" s="55">
        <v>0.65</v>
      </c>
    </row>
    <row r="22584" ht="14.25" customHeight="1" outlineLevel="1" spans="162:168">
      <c r="FF22584" s="55">
        <v>22577</v>
      </c>
      <c r="FG22584" s="55" t="s">
        <v>1359</v>
      </c>
      <c r="FH22584" s="55" t="s">
        <v>1470</v>
      </c>
      <c r="FI22584" s="55">
        <v>4</v>
      </c>
      <c r="FJ22584" s="55">
        <v>0</v>
      </c>
      <c r="FK22584" s="55" t="s">
        <v>1249</v>
      </c>
      <c r="FL22584" s="55">
        <v>0.65</v>
      </c>
    </row>
    <row r="22585" ht="14.25" customHeight="1" outlineLevel="1" spans="162:168">
      <c r="FF22585" s="55">
        <v>22578</v>
      </c>
      <c r="FG22585" s="55" t="s">
        <v>1359</v>
      </c>
      <c r="FH22585" s="55" t="s">
        <v>1470</v>
      </c>
      <c r="FI22585" s="55">
        <v>5</v>
      </c>
      <c r="FJ22585" s="55">
        <v>0</v>
      </c>
      <c r="FK22585" s="55" t="s">
        <v>1249</v>
      </c>
      <c r="FL22585" s="55">
        <v>0.65</v>
      </c>
    </row>
    <row r="22586" ht="14.25" customHeight="1" outlineLevel="1" spans="162:168">
      <c r="FF22586" s="55">
        <v>22579</v>
      </c>
      <c r="FG22586" s="55" t="s">
        <v>1359</v>
      </c>
      <c r="FH22586" s="55" t="s">
        <v>1470</v>
      </c>
      <c r="FI22586" s="55">
        <v>6</v>
      </c>
      <c r="FJ22586" s="55">
        <v>0</v>
      </c>
      <c r="FK22586" s="55" t="s">
        <v>1249</v>
      </c>
      <c r="FL22586" s="55">
        <v>0.65</v>
      </c>
    </row>
    <row r="22587" ht="14.25" customHeight="1" outlineLevel="1" spans="162:168">
      <c r="FF22587" s="55">
        <v>22580</v>
      </c>
      <c r="FG22587" s="55" t="s">
        <v>1359</v>
      </c>
      <c r="FH22587" s="55" t="s">
        <v>1470</v>
      </c>
      <c r="FI22587" s="55">
        <v>7</v>
      </c>
      <c r="FJ22587" s="55">
        <v>0</v>
      </c>
      <c r="FK22587" s="55" t="s">
        <v>1249</v>
      </c>
      <c r="FL22587" s="55">
        <v>0.4</v>
      </c>
    </row>
    <row r="22588" ht="14.25" customHeight="1" outlineLevel="1" spans="162:168">
      <c r="FF22588" s="55">
        <v>22581</v>
      </c>
      <c r="FG22588" s="55" t="s">
        <v>1359</v>
      </c>
      <c r="FH22588" s="55" t="s">
        <v>1810</v>
      </c>
      <c r="FI22588" s="55">
        <v>1</v>
      </c>
      <c r="FJ22588" s="55">
        <v>0</v>
      </c>
      <c r="FK22588" s="55" t="s">
        <v>1249</v>
      </c>
      <c r="FL22588" s="55">
        <v>0.45</v>
      </c>
    </row>
    <row r="22589" ht="14.25" customHeight="1" outlineLevel="1" spans="162:168">
      <c r="FF22589" s="55">
        <v>22582</v>
      </c>
      <c r="FG22589" s="55" t="s">
        <v>1359</v>
      </c>
      <c r="FH22589" s="55" t="s">
        <v>1810</v>
      </c>
      <c r="FI22589" s="55">
        <v>2</v>
      </c>
      <c r="FJ22589" s="55">
        <v>0</v>
      </c>
      <c r="FK22589" s="55" t="s">
        <v>1249</v>
      </c>
      <c r="FL22589" s="55">
        <v>0.4</v>
      </c>
    </row>
    <row r="22590" ht="14.25" customHeight="1" outlineLevel="1" spans="162:168">
      <c r="FF22590" s="55">
        <v>22583</v>
      </c>
      <c r="FG22590" s="55" t="s">
        <v>1359</v>
      </c>
      <c r="FH22590" s="55" t="s">
        <v>1810</v>
      </c>
      <c r="FI22590" s="55">
        <v>3</v>
      </c>
      <c r="FJ22590" s="55">
        <v>0</v>
      </c>
      <c r="FK22590" s="55" t="s">
        <v>1249</v>
      </c>
      <c r="FL22590" s="55">
        <v>0.4</v>
      </c>
    </row>
    <row r="22591" ht="14.25" customHeight="1" outlineLevel="1" spans="162:168">
      <c r="FF22591" s="55">
        <v>22584</v>
      </c>
      <c r="FG22591" s="55" t="s">
        <v>1359</v>
      </c>
      <c r="FH22591" s="55" t="s">
        <v>1810</v>
      </c>
      <c r="FI22591" s="55">
        <v>4</v>
      </c>
      <c r="FJ22591" s="55">
        <v>0</v>
      </c>
      <c r="FK22591" s="55" t="s">
        <v>1249</v>
      </c>
      <c r="FL22591" s="55">
        <v>0.3</v>
      </c>
    </row>
    <row r="22592" ht="14.25" customHeight="1" outlineLevel="1" spans="162:168">
      <c r="FF22592" s="55">
        <v>22585</v>
      </c>
      <c r="FG22592" s="55" t="s">
        <v>1359</v>
      </c>
      <c r="FH22592" s="55" t="s">
        <v>1738</v>
      </c>
      <c r="FI22592" s="55">
        <v>1</v>
      </c>
      <c r="FJ22592" s="55">
        <v>0</v>
      </c>
      <c r="FK22592" s="55" t="s">
        <v>1249</v>
      </c>
      <c r="FL22592" s="55">
        <v>0.9</v>
      </c>
    </row>
    <row r="22593" ht="14.25" customHeight="1" outlineLevel="1" spans="162:168">
      <c r="FF22593" s="55">
        <v>22586</v>
      </c>
      <c r="FG22593" s="55" t="s">
        <v>1359</v>
      </c>
      <c r="FH22593" s="55" t="s">
        <v>1738</v>
      </c>
      <c r="FI22593" s="55">
        <v>2</v>
      </c>
      <c r="FJ22593" s="55">
        <v>1000</v>
      </c>
      <c r="FK22593" s="55" t="s">
        <v>1249</v>
      </c>
      <c r="FL22593" s="55">
        <v>0.85</v>
      </c>
    </row>
    <row r="22594" ht="14.25" customHeight="1" outlineLevel="1" spans="162:168">
      <c r="FF22594" s="55">
        <v>22587</v>
      </c>
      <c r="FG22594" s="55" t="s">
        <v>1359</v>
      </c>
      <c r="FH22594" s="55" t="s">
        <v>1738</v>
      </c>
      <c r="FI22594" s="55">
        <v>2</v>
      </c>
      <c r="FJ22594" s="55">
        <v>2500</v>
      </c>
      <c r="FK22594" s="55" t="s">
        <v>1249</v>
      </c>
      <c r="FL22594" s="55">
        <v>0.8</v>
      </c>
    </row>
    <row r="22595" ht="14.25" customHeight="1" outlineLevel="1" spans="162:168">
      <c r="FF22595" s="55">
        <v>22588</v>
      </c>
      <c r="FG22595" s="55" t="s">
        <v>1359</v>
      </c>
      <c r="FH22595" s="55" t="s">
        <v>1738</v>
      </c>
      <c r="FI22595" s="55">
        <v>2</v>
      </c>
      <c r="FJ22595" s="55">
        <v>5000</v>
      </c>
      <c r="FK22595" s="55" t="s">
        <v>1249</v>
      </c>
      <c r="FL22595" s="55">
        <v>0.7</v>
      </c>
    </row>
    <row r="22596" ht="14.25" customHeight="1" outlineLevel="1" spans="162:168">
      <c r="FF22596" s="55">
        <v>22589</v>
      </c>
      <c r="FG22596" s="55" t="s">
        <v>1359</v>
      </c>
      <c r="FH22596" s="55" t="s">
        <v>1738</v>
      </c>
      <c r="FI22596" s="55">
        <v>2</v>
      </c>
      <c r="FJ22596" s="55">
        <v>10000</v>
      </c>
      <c r="FK22596" s="55" t="s">
        <v>1249</v>
      </c>
      <c r="FL22596" s="55">
        <v>0.6</v>
      </c>
    </row>
    <row r="22597" ht="14.25" customHeight="1" outlineLevel="1" spans="162:168">
      <c r="FF22597" s="55">
        <v>22590</v>
      </c>
      <c r="FG22597" s="55" t="s">
        <v>1359</v>
      </c>
      <c r="FH22597" s="55" t="s">
        <v>1738</v>
      </c>
      <c r="FI22597" s="55">
        <v>2</v>
      </c>
      <c r="FJ22597" s="55">
        <v>25000</v>
      </c>
      <c r="FK22597" s="55" t="s">
        <v>1249</v>
      </c>
      <c r="FL22597" s="55">
        <v>0.5</v>
      </c>
    </row>
    <row r="22598" ht="14.25" customHeight="1" outlineLevel="1" spans="162:168">
      <c r="FF22598" s="55">
        <v>22591</v>
      </c>
      <c r="FG22598" s="55" t="s">
        <v>1359</v>
      </c>
      <c r="FH22598" s="55" t="s">
        <v>1738</v>
      </c>
      <c r="FI22598" s="55">
        <v>2</v>
      </c>
      <c r="FJ22598" s="55">
        <v>50000</v>
      </c>
      <c r="FK22598" s="55" t="s">
        <v>1249</v>
      </c>
      <c r="FL22598" s="55">
        <v>0.5</v>
      </c>
    </row>
    <row r="22599" ht="14.25" customHeight="1" outlineLevel="1" spans="162:168">
      <c r="FF22599" s="55">
        <v>22592</v>
      </c>
      <c r="FG22599" s="55" t="s">
        <v>1359</v>
      </c>
      <c r="FH22599" s="55" t="s">
        <v>1738</v>
      </c>
      <c r="FI22599" s="55">
        <v>2</v>
      </c>
      <c r="FJ22599" s="55">
        <v>80000</v>
      </c>
      <c r="FK22599" s="55" t="s">
        <v>1249</v>
      </c>
      <c r="FL22599" s="55">
        <v>0.5</v>
      </c>
    </row>
    <row r="22600" ht="14.25" customHeight="1" outlineLevel="1" spans="162:168">
      <c r="FF22600" s="55">
        <v>22593</v>
      </c>
      <c r="FG22600" s="55" t="s">
        <v>1359</v>
      </c>
      <c r="FH22600" s="55" t="s">
        <v>1738</v>
      </c>
      <c r="FI22600" s="55">
        <v>2</v>
      </c>
      <c r="FJ22600" s="55">
        <v>130000</v>
      </c>
      <c r="FK22600" s="55" t="s">
        <v>1249</v>
      </c>
      <c r="FL22600" s="55">
        <v>0.5</v>
      </c>
    </row>
    <row r="22601" ht="14.25" customHeight="1" outlineLevel="1" spans="162:168">
      <c r="FF22601" s="55">
        <v>22594</v>
      </c>
      <c r="FG22601" s="55" t="s">
        <v>1359</v>
      </c>
      <c r="FH22601" s="55" t="s">
        <v>1738</v>
      </c>
      <c r="FI22601" s="55">
        <v>2</v>
      </c>
      <c r="FJ22601" s="55">
        <v>260000</v>
      </c>
      <c r="FK22601" s="55" t="s">
        <v>1249</v>
      </c>
      <c r="FL22601" s="55">
        <v>0.5</v>
      </c>
    </row>
    <row r="22602" ht="14.25" customHeight="1" outlineLevel="1" spans="162:168">
      <c r="FF22602" s="55">
        <v>22595</v>
      </c>
      <c r="FG22602" s="55" t="s">
        <v>1359</v>
      </c>
      <c r="FH22602" s="55" t="s">
        <v>1738</v>
      </c>
      <c r="FI22602" s="55">
        <v>2</v>
      </c>
      <c r="FJ22602" s="55">
        <v>400000</v>
      </c>
      <c r="FK22602" s="55" t="s">
        <v>1249</v>
      </c>
      <c r="FL22602" s="55">
        <v>0.5</v>
      </c>
    </row>
    <row r="22603" ht="14.25" customHeight="1" outlineLevel="1" spans="162:168">
      <c r="FF22603" s="55">
        <v>22596</v>
      </c>
      <c r="FG22603" s="55" t="s">
        <v>1359</v>
      </c>
      <c r="FH22603" s="55" t="s">
        <v>1738</v>
      </c>
      <c r="FI22603" s="55">
        <v>2</v>
      </c>
      <c r="FJ22603" s="55">
        <v>530000</v>
      </c>
      <c r="FK22603" s="55" t="s">
        <v>1249</v>
      </c>
      <c r="FL22603" s="55">
        <v>0.5</v>
      </c>
    </row>
    <row r="22604" ht="14.25" customHeight="1" outlineLevel="1" spans="162:168">
      <c r="FF22604" s="55">
        <v>22597</v>
      </c>
      <c r="FG22604" s="55" t="s">
        <v>1359</v>
      </c>
      <c r="FH22604" s="55" t="s">
        <v>1738</v>
      </c>
      <c r="FI22604" s="55">
        <v>2</v>
      </c>
      <c r="FJ22604" s="55">
        <v>540000</v>
      </c>
      <c r="FK22604" s="55" t="s">
        <v>1249</v>
      </c>
      <c r="FL22604" s="55">
        <v>0.5</v>
      </c>
    </row>
    <row r="22605" ht="14.25" customHeight="1" outlineLevel="1" spans="162:168">
      <c r="FF22605" s="55">
        <v>22598</v>
      </c>
      <c r="FG22605" s="55" t="s">
        <v>1359</v>
      </c>
      <c r="FH22605" s="55" t="s">
        <v>1738</v>
      </c>
      <c r="FI22605" s="55">
        <v>3</v>
      </c>
      <c r="FJ22605" s="55">
        <v>1000</v>
      </c>
      <c r="FK22605" s="55" t="s">
        <v>1249</v>
      </c>
      <c r="FL22605" s="55">
        <v>0.85</v>
      </c>
    </row>
    <row r="22606" ht="14.25" customHeight="1" outlineLevel="1" spans="162:168">
      <c r="FF22606" s="55">
        <v>22599</v>
      </c>
      <c r="FG22606" s="55" t="s">
        <v>1359</v>
      </c>
      <c r="FH22606" s="55" t="s">
        <v>1738</v>
      </c>
      <c r="FI22606" s="55">
        <v>3</v>
      </c>
      <c r="FJ22606" s="55">
        <v>2500</v>
      </c>
      <c r="FK22606" s="55" t="s">
        <v>1249</v>
      </c>
      <c r="FL22606" s="55">
        <v>0.8</v>
      </c>
    </row>
    <row r="22607" ht="14.25" customHeight="1" outlineLevel="1" spans="162:168">
      <c r="FF22607" s="55">
        <v>22600</v>
      </c>
      <c r="FG22607" s="55" t="s">
        <v>1359</v>
      </c>
      <c r="FH22607" s="55" t="s">
        <v>1738</v>
      </c>
      <c r="FI22607" s="55">
        <v>3</v>
      </c>
      <c r="FJ22607" s="55">
        <v>5000</v>
      </c>
      <c r="FK22607" s="55" t="s">
        <v>1249</v>
      </c>
      <c r="FL22607" s="55">
        <v>0.7</v>
      </c>
    </row>
    <row r="22608" ht="14.25" customHeight="1" outlineLevel="1" spans="162:168">
      <c r="FF22608" s="55">
        <v>22601</v>
      </c>
      <c r="FG22608" s="55" t="s">
        <v>1359</v>
      </c>
      <c r="FH22608" s="55" t="s">
        <v>1738</v>
      </c>
      <c r="FI22608" s="55">
        <v>3</v>
      </c>
      <c r="FJ22608" s="55">
        <v>10000</v>
      </c>
      <c r="FK22608" s="55" t="s">
        <v>1249</v>
      </c>
      <c r="FL22608" s="55">
        <v>0.6</v>
      </c>
    </row>
    <row r="22609" ht="14.25" customHeight="1" outlineLevel="1" spans="162:168">
      <c r="FF22609" s="55">
        <v>22602</v>
      </c>
      <c r="FG22609" s="55" t="s">
        <v>1359</v>
      </c>
      <c r="FH22609" s="55" t="s">
        <v>1738</v>
      </c>
      <c r="FI22609" s="55">
        <v>3</v>
      </c>
      <c r="FJ22609" s="55">
        <v>25000</v>
      </c>
      <c r="FK22609" s="55" t="s">
        <v>1249</v>
      </c>
      <c r="FL22609" s="55">
        <v>0.5</v>
      </c>
    </row>
    <row r="22610" ht="14.25" customHeight="1" outlineLevel="1" spans="162:168">
      <c r="FF22610" s="55">
        <v>22603</v>
      </c>
      <c r="FG22610" s="55" t="s">
        <v>1359</v>
      </c>
      <c r="FH22610" s="55" t="s">
        <v>1738</v>
      </c>
      <c r="FI22610" s="55">
        <v>3</v>
      </c>
      <c r="FJ22610" s="55">
        <v>50000</v>
      </c>
      <c r="FK22610" s="55" t="s">
        <v>1249</v>
      </c>
      <c r="FL22610" s="55">
        <v>0.5</v>
      </c>
    </row>
    <row r="22611" ht="14.25" customHeight="1" outlineLevel="1" spans="162:168">
      <c r="FF22611" s="55">
        <v>22604</v>
      </c>
      <c r="FG22611" s="55" t="s">
        <v>1359</v>
      </c>
      <c r="FH22611" s="55" t="s">
        <v>1738</v>
      </c>
      <c r="FI22611" s="55">
        <v>3</v>
      </c>
      <c r="FJ22611" s="55">
        <v>80000</v>
      </c>
      <c r="FK22611" s="55" t="s">
        <v>1249</v>
      </c>
      <c r="FL22611" s="55">
        <v>0.5</v>
      </c>
    </row>
    <row r="22612" ht="14.25" customHeight="1" outlineLevel="1" spans="162:168">
      <c r="FF22612" s="55">
        <v>22605</v>
      </c>
      <c r="FG22612" s="55" t="s">
        <v>1359</v>
      </c>
      <c r="FH22612" s="55" t="s">
        <v>1738</v>
      </c>
      <c r="FI22612" s="55">
        <v>3</v>
      </c>
      <c r="FJ22612" s="55">
        <v>130000</v>
      </c>
      <c r="FK22612" s="55" t="s">
        <v>1249</v>
      </c>
      <c r="FL22612" s="55">
        <v>0.5</v>
      </c>
    </row>
    <row r="22613" ht="14.25" customHeight="1" outlineLevel="1" spans="162:168">
      <c r="FF22613" s="55">
        <v>22606</v>
      </c>
      <c r="FG22613" s="55" t="s">
        <v>1359</v>
      </c>
      <c r="FH22613" s="55" t="s">
        <v>1738</v>
      </c>
      <c r="FI22613" s="55">
        <v>3</v>
      </c>
      <c r="FJ22613" s="55">
        <v>260000</v>
      </c>
      <c r="FK22613" s="55" t="s">
        <v>1249</v>
      </c>
      <c r="FL22613" s="55">
        <v>0.5</v>
      </c>
    </row>
    <row r="22614" ht="14.25" customHeight="1" outlineLevel="1" spans="162:168">
      <c r="FF22614" s="55">
        <v>22607</v>
      </c>
      <c r="FG22614" s="55" t="s">
        <v>1359</v>
      </c>
      <c r="FH22614" s="55" t="s">
        <v>1738</v>
      </c>
      <c r="FI22614" s="55">
        <v>3</v>
      </c>
      <c r="FJ22614" s="55">
        <v>400000</v>
      </c>
      <c r="FK22614" s="55" t="s">
        <v>1249</v>
      </c>
      <c r="FL22614" s="55">
        <v>0.5</v>
      </c>
    </row>
    <row r="22615" ht="14.25" customHeight="1" outlineLevel="1" spans="162:168">
      <c r="FF22615" s="55">
        <v>22608</v>
      </c>
      <c r="FG22615" s="55" t="s">
        <v>1359</v>
      </c>
      <c r="FH22615" s="55" t="s">
        <v>1738</v>
      </c>
      <c r="FI22615" s="55">
        <v>3</v>
      </c>
      <c r="FJ22615" s="55">
        <v>530000</v>
      </c>
      <c r="FK22615" s="55" t="s">
        <v>1249</v>
      </c>
      <c r="FL22615" s="55">
        <v>0.5</v>
      </c>
    </row>
    <row r="22616" ht="14.25" customHeight="1" outlineLevel="1" spans="162:168">
      <c r="FF22616" s="55">
        <v>22609</v>
      </c>
      <c r="FG22616" s="55" t="s">
        <v>1359</v>
      </c>
      <c r="FH22616" s="55" t="s">
        <v>1738</v>
      </c>
      <c r="FI22616" s="55">
        <v>3</v>
      </c>
      <c r="FJ22616" s="55">
        <v>540000</v>
      </c>
      <c r="FK22616" s="55" t="s">
        <v>1249</v>
      </c>
      <c r="FL22616" s="55">
        <v>0.5</v>
      </c>
    </row>
    <row r="22617" ht="14.25" customHeight="1" outlineLevel="1" spans="162:168">
      <c r="FF22617" s="55">
        <v>22610</v>
      </c>
      <c r="FG22617" s="55" t="s">
        <v>1359</v>
      </c>
      <c r="FH22617" s="55" t="s">
        <v>2016</v>
      </c>
      <c r="FI22617" s="55">
        <v>1</v>
      </c>
      <c r="FJ22617" s="55">
        <v>0</v>
      </c>
      <c r="FK22617" s="55" t="s">
        <v>1249</v>
      </c>
      <c r="FL22617" s="55">
        <v>0.35</v>
      </c>
    </row>
    <row r="22618" ht="14.25" customHeight="1" outlineLevel="1" spans="162:168">
      <c r="FF22618" s="55">
        <v>22611</v>
      </c>
      <c r="FG22618" s="55" t="s">
        <v>1359</v>
      </c>
      <c r="FH22618" s="55" t="s">
        <v>2016</v>
      </c>
      <c r="FI22618" s="55">
        <v>10</v>
      </c>
      <c r="FJ22618" s="55">
        <v>0</v>
      </c>
      <c r="FK22618" s="55" t="s">
        <v>1249</v>
      </c>
      <c r="FL22618" s="55">
        <v>0.5</v>
      </c>
    </row>
    <row r="22619" ht="14.25" customHeight="1" outlineLevel="1" spans="162:168">
      <c r="FF22619" s="55">
        <v>22612</v>
      </c>
      <c r="FG22619" s="55" t="s">
        <v>1359</v>
      </c>
      <c r="FH22619" s="55" t="s">
        <v>2016</v>
      </c>
      <c r="FI22619" s="55">
        <v>11</v>
      </c>
      <c r="FJ22619" s="55">
        <v>0</v>
      </c>
      <c r="FK22619" s="55" t="s">
        <v>1249</v>
      </c>
      <c r="FL22619" s="55">
        <v>0.5</v>
      </c>
    </row>
    <row r="22620" ht="14.25" customHeight="1" outlineLevel="1" spans="162:168">
      <c r="FF22620" s="55">
        <v>22613</v>
      </c>
      <c r="FG22620" s="55" t="s">
        <v>1359</v>
      </c>
      <c r="FH22620" s="55" t="s">
        <v>2016</v>
      </c>
      <c r="FI22620" s="55">
        <v>12</v>
      </c>
      <c r="FJ22620" s="55">
        <v>5000</v>
      </c>
      <c r="FK22620" s="55" t="s">
        <v>1249</v>
      </c>
      <c r="FL22620" s="55">
        <v>2</v>
      </c>
    </row>
    <row r="22621" ht="14.25" customHeight="1" outlineLevel="1" spans="162:168">
      <c r="FF22621" s="55">
        <v>22614</v>
      </c>
      <c r="FG22621" s="55" t="s">
        <v>1359</v>
      </c>
      <c r="FH22621" s="55" t="s">
        <v>2016</v>
      </c>
      <c r="FI22621" s="55">
        <v>2</v>
      </c>
      <c r="FJ22621" s="55">
        <v>0</v>
      </c>
      <c r="FK22621" s="55" t="s">
        <v>1249</v>
      </c>
      <c r="FL22621" s="55">
        <v>0.35</v>
      </c>
    </row>
    <row r="22622" ht="14.25" customHeight="1" outlineLevel="1" spans="162:168">
      <c r="FF22622" s="55">
        <v>22615</v>
      </c>
      <c r="FG22622" s="55" t="s">
        <v>1359</v>
      </c>
      <c r="FH22622" s="55" t="s">
        <v>2016</v>
      </c>
      <c r="FI22622" s="55">
        <v>5</v>
      </c>
      <c r="FJ22622" s="55">
        <v>0</v>
      </c>
      <c r="FK22622" s="55" t="s">
        <v>1249</v>
      </c>
      <c r="FL22622" s="55">
        <v>0.5</v>
      </c>
    </row>
    <row r="22623" ht="14.25" customHeight="1" outlineLevel="1" spans="162:168">
      <c r="FF22623" s="55">
        <v>22616</v>
      </c>
      <c r="FG22623" s="55" t="s">
        <v>1359</v>
      </c>
      <c r="FH22623" s="55" t="s">
        <v>2016</v>
      </c>
      <c r="FI22623" s="55">
        <v>6</v>
      </c>
      <c r="FJ22623" s="55">
        <v>0</v>
      </c>
      <c r="FK22623" s="55" t="s">
        <v>1249</v>
      </c>
      <c r="FL22623" s="55">
        <v>0.89</v>
      </c>
    </row>
    <row r="22624" ht="14.25" customHeight="1" outlineLevel="1" spans="162:168">
      <c r="FF22624" s="55">
        <v>22617</v>
      </c>
      <c r="FG22624" s="55" t="s">
        <v>1359</v>
      </c>
      <c r="FH22624" s="55" t="s">
        <v>2016</v>
      </c>
      <c r="FI22624" s="55">
        <v>7</v>
      </c>
      <c r="FJ22624" s="55">
        <v>0</v>
      </c>
      <c r="FK22624" s="55" t="s">
        <v>1249</v>
      </c>
      <c r="FL22624" s="55">
        <v>0.5</v>
      </c>
    </row>
    <row r="22625" ht="14.25" customHeight="1" outlineLevel="1" spans="162:168">
      <c r="FF22625" s="55">
        <v>22618</v>
      </c>
      <c r="FG22625" s="55" t="s">
        <v>1359</v>
      </c>
      <c r="FH22625" s="55" t="s">
        <v>2016</v>
      </c>
      <c r="FI22625" s="55">
        <v>8</v>
      </c>
      <c r="FJ22625" s="55">
        <v>0</v>
      </c>
      <c r="FK22625" s="55" t="s">
        <v>1249</v>
      </c>
      <c r="FL22625" s="55">
        <v>0.89</v>
      </c>
    </row>
    <row r="22626" ht="14.25" customHeight="1" outlineLevel="1" spans="162:168">
      <c r="FF22626" s="55">
        <v>22619</v>
      </c>
      <c r="FG22626" s="55" t="s">
        <v>1359</v>
      </c>
      <c r="FH22626" s="55" t="s">
        <v>2016</v>
      </c>
      <c r="FI22626" s="55">
        <v>9</v>
      </c>
      <c r="FJ22626" s="55">
        <v>0</v>
      </c>
      <c r="FK22626" s="55" t="s">
        <v>1249</v>
      </c>
      <c r="FL22626" s="55">
        <v>0.89</v>
      </c>
    </row>
    <row r="22627" ht="14.25" customHeight="1" outlineLevel="1" spans="162:168">
      <c r="FF22627" s="55">
        <v>22620</v>
      </c>
      <c r="FG22627" s="55" t="s">
        <v>1359</v>
      </c>
      <c r="FH22627" s="55" t="s">
        <v>2048</v>
      </c>
      <c r="FI22627" s="55">
        <v>1</v>
      </c>
      <c r="FJ22627" s="55">
        <v>0</v>
      </c>
      <c r="FK22627" s="55" t="s">
        <v>1249</v>
      </c>
      <c r="FL22627" s="55">
        <v>0.4</v>
      </c>
    </row>
    <row r="22628" ht="14.25" customHeight="1" outlineLevel="1" spans="162:168">
      <c r="FF22628" s="55">
        <v>22621</v>
      </c>
      <c r="FG22628" s="55" t="s">
        <v>1359</v>
      </c>
      <c r="FH22628" s="55" t="s">
        <v>2048</v>
      </c>
      <c r="FI22628" s="55">
        <v>2</v>
      </c>
      <c r="FJ22628" s="55">
        <v>0</v>
      </c>
      <c r="FK22628" s="55" t="s">
        <v>1249</v>
      </c>
      <c r="FL22628" s="55">
        <v>0.4</v>
      </c>
    </row>
    <row r="22629" ht="14.25" customHeight="1" outlineLevel="1" spans="162:168">
      <c r="FF22629" s="55">
        <v>22622</v>
      </c>
      <c r="FG22629" s="55" t="s">
        <v>1359</v>
      </c>
      <c r="FH22629" s="55" t="s">
        <v>2048</v>
      </c>
      <c r="FI22629" s="55">
        <v>3</v>
      </c>
      <c r="FJ22629" s="55">
        <v>0</v>
      </c>
      <c r="FK22629" s="55" t="s">
        <v>1249</v>
      </c>
      <c r="FL22629" s="55">
        <v>0.4</v>
      </c>
    </row>
    <row r="22630" ht="14.25" customHeight="1" outlineLevel="1" spans="162:168">
      <c r="FF22630" s="55">
        <v>22623</v>
      </c>
      <c r="FG22630" s="55" t="s">
        <v>1359</v>
      </c>
      <c r="FH22630" s="55" t="s">
        <v>2048</v>
      </c>
      <c r="FI22630" s="55">
        <v>4</v>
      </c>
      <c r="FJ22630" s="55">
        <v>0</v>
      </c>
      <c r="FK22630" s="55" t="s">
        <v>1249</v>
      </c>
      <c r="FL22630" s="55">
        <v>0.4</v>
      </c>
    </row>
    <row r="22631" ht="14.25" customHeight="1" outlineLevel="1" spans="162:168">
      <c r="FF22631" s="55">
        <v>22624</v>
      </c>
      <c r="FG22631" s="55" t="s">
        <v>1359</v>
      </c>
      <c r="FH22631" s="55" t="s">
        <v>2048</v>
      </c>
      <c r="FI22631" s="55">
        <v>5</v>
      </c>
      <c r="FJ22631" s="55">
        <v>0</v>
      </c>
      <c r="FK22631" s="55" t="s">
        <v>1249</v>
      </c>
      <c r="FL22631" s="55">
        <v>0.33</v>
      </c>
    </row>
    <row r="22632" ht="14.25" customHeight="1" outlineLevel="1" spans="162:168">
      <c r="FF22632" s="55">
        <v>22625</v>
      </c>
      <c r="FG22632" s="55" t="s">
        <v>1359</v>
      </c>
      <c r="FH22632" s="55" t="s">
        <v>2048</v>
      </c>
      <c r="FI22632" s="55">
        <v>6</v>
      </c>
      <c r="FJ22632" s="55">
        <v>0</v>
      </c>
      <c r="FK22632" s="55" t="s">
        <v>1249</v>
      </c>
      <c r="FL22632" s="55">
        <v>0.33</v>
      </c>
    </row>
    <row r="22633" ht="14.25" customHeight="1" outlineLevel="1" spans="162:168">
      <c r="FF22633" s="55">
        <v>22626</v>
      </c>
      <c r="FG22633" s="55" t="s">
        <v>1359</v>
      </c>
      <c r="FH22633" s="55" t="s">
        <v>2048</v>
      </c>
      <c r="FI22633" s="55">
        <v>7</v>
      </c>
      <c r="FJ22633" s="55">
        <v>0</v>
      </c>
      <c r="FK22633" s="55" t="s">
        <v>1249</v>
      </c>
      <c r="FL22633" s="55">
        <v>0.35</v>
      </c>
    </row>
    <row r="22634" ht="14.25" customHeight="1" outlineLevel="1" spans="162:168">
      <c r="FF22634" s="55">
        <v>22627</v>
      </c>
      <c r="FG22634" s="55" t="s">
        <v>1359</v>
      </c>
      <c r="FH22634" s="55" t="s">
        <v>2048</v>
      </c>
      <c r="FI22634" s="55">
        <v>8</v>
      </c>
      <c r="FJ22634" s="55">
        <v>0</v>
      </c>
      <c r="FK22634" s="55" t="s">
        <v>1249</v>
      </c>
      <c r="FL22634" s="55">
        <v>0.35</v>
      </c>
    </row>
    <row r="22635" ht="14.25" customHeight="1" outlineLevel="1" spans="162:168">
      <c r="FF22635" s="55">
        <v>22628</v>
      </c>
      <c r="FG22635" s="55" t="s">
        <v>1359</v>
      </c>
      <c r="FH22635" s="55" t="s">
        <v>1490</v>
      </c>
      <c r="FI22635" s="55">
        <v>1</v>
      </c>
      <c r="FJ22635" s="55">
        <v>0</v>
      </c>
      <c r="FK22635" s="55" t="s">
        <v>1249</v>
      </c>
      <c r="FL22635" s="55">
        <v>0.45</v>
      </c>
    </row>
    <row r="22636" ht="14.25" customHeight="1" outlineLevel="1" spans="162:168">
      <c r="FF22636" s="55">
        <v>22629</v>
      </c>
      <c r="FG22636" s="55" t="s">
        <v>1359</v>
      </c>
      <c r="FH22636" s="55" t="s">
        <v>1490</v>
      </c>
      <c r="FI22636" s="55">
        <v>1</v>
      </c>
      <c r="FJ22636" s="55">
        <v>1000</v>
      </c>
      <c r="FK22636" s="55" t="s">
        <v>1249</v>
      </c>
      <c r="FL22636" s="55">
        <v>0.45</v>
      </c>
    </row>
    <row r="22637" ht="14.25" customHeight="1" outlineLevel="1" spans="162:168">
      <c r="FF22637" s="55">
        <v>22630</v>
      </c>
      <c r="FG22637" s="55" t="s">
        <v>1359</v>
      </c>
      <c r="FH22637" s="55" t="s">
        <v>1490</v>
      </c>
      <c r="FI22637" s="55">
        <v>1</v>
      </c>
      <c r="FJ22637" s="55">
        <v>2500</v>
      </c>
      <c r="FK22637" s="55" t="s">
        <v>1249</v>
      </c>
      <c r="FL22637" s="55">
        <v>0.4</v>
      </c>
    </row>
    <row r="22638" ht="14.25" customHeight="1" outlineLevel="1" spans="162:168">
      <c r="FF22638" s="55">
        <v>22631</v>
      </c>
      <c r="FG22638" s="55" t="s">
        <v>1359</v>
      </c>
      <c r="FH22638" s="55" t="s">
        <v>1490</v>
      </c>
      <c r="FI22638" s="55">
        <v>1</v>
      </c>
      <c r="FJ22638" s="55">
        <v>5000</v>
      </c>
      <c r="FK22638" s="55" t="s">
        <v>1249</v>
      </c>
      <c r="FL22638" s="55">
        <v>0.35</v>
      </c>
    </row>
    <row r="22639" ht="14.25" customHeight="1" outlineLevel="1" spans="162:168">
      <c r="FF22639" s="55">
        <v>22632</v>
      </c>
      <c r="FG22639" s="55" t="s">
        <v>1359</v>
      </c>
      <c r="FH22639" s="55" t="s">
        <v>1490</v>
      </c>
      <c r="FI22639" s="55">
        <v>1</v>
      </c>
      <c r="FJ22639" s="55">
        <v>10000</v>
      </c>
      <c r="FK22639" s="55" t="s">
        <v>1249</v>
      </c>
      <c r="FL22639" s="55">
        <v>0.3</v>
      </c>
    </row>
    <row r="22640" ht="14.25" customHeight="1" outlineLevel="1" spans="162:168">
      <c r="FF22640" s="55">
        <v>22633</v>
      </c>
      <c r="FG22640" s="55" t="s">
        <v>1359</v>
      </c>
      <c r="FH22640" s="55" t="s">
        <v>1490</v>
      </c>
      <c r="FI22640" s="55">
        <v>1</v>
      </c>
      <c r="FJ22640" s="55">
        <v>25000</v>
      </c>
      <c r="FK22640" s="55" t="s">
        <v>1249</v>
      </c>
      <c r="FL22640" s="55">
        <v>0.3</v>
      </c>
    </row>
    <row r="22641" ht="14.25" customHeight="1" outlineLevel="1" spans="162:168">
      <c r="FF22641" s="55">
        <v>22634</v>
      </c>
      <c r="FG22641" s="55" t="s">
        <v>1359</v>
      </c>
      <c r="FH22641" s="55" t="s">
        <v>1490</v>
      </c>
      <c r="FI22641" s="55">
        <v>1</v>
      </c>
      <c r="FJ22641" s="55">
        <v>50000</v>
      </c>
      <c r="FK22641" s="55" t="s">
        <v>1249</v>
      </c>
      <c r="FL22641" s="55">
        <v>0.3</v>
      </c>
    </row>
    <row r="22642" ht="14.25" customHeight="1" outlineLevel="1" spans="162:168">
      <c r="FF22642" s="55">
        <v>22635</v>
      </c>
      <c r="FG22642" s="55" t="s">
        <v>1359</v>
      </c>
      <c r="FH22642" s="55" t="s">
        <v>1490</v>
      </c>
      <c r="FI22642" s="55">
        <v>1</v>
      </c>
      <c r="FJ22642" s="55">
        <v>80000</v>
      </c>
      <c r="FK22642" s="55" t="s">
        <v>1249</v>
      </c>
      <c r="FL22642" s="55">
        <v>0.3</v>
      </c>
    </row>
    <row r="22643" ht="14.25" customHeight="1" outlineLevel="1" spans="162:168">
      <c r="FF22643" s="55">
        <v>22636</v>
      </c>
      <c r="FG22643" s="55" t="s">
        <v>1359</v>
      </c>
      <c r="FH22643" s="55" t="s">
        <v>1490</v>
      </c>
      <c r="FI22643" s="55">
        <v>1</v>
      </c>
      <c r="FJ22643" s="55">
        <v>130000</v>
      </c>
      <c r="FK22643" s="55" t="s">
        <v>1249</v>
      </c>
      <c r="FL22643" s="55">
        <v>0.3</v>
      </c>
    </row>
    <row r="22644" ht="14.25" customHeight="1" outlineLevel="1" spans="162:168">
      <c r="FF22644" s="55">
        <v>22637</v>
      </c>
      <c r="FG22644" s="55" t="s">
        <v>1359</v>
      </c>
      <c r="FH22644" s="55" t="s">
        <v>1490</v>
      </c>
      <c r="FI22644" s="55">
        <v>1</v>
      </c>
      <c r="FJ22644" s="55">
        <v>260000</v>
      </c>
      <c r="FK22644" s="55" t="s">
        <v>1249</v>
      </c>
      <c r="FL22644" s="55">
        <v>0.3</v>
      </c>
    </row>
    <row r="22645" ht="14.25" customHeight="1" outlineLevel="1" spans="162:168">
      <c r="FF22645" s="55">
        <v>22638</v>
      </c>
      <c r="FG22645" s="55" t="s">
        <v>1359</v>
      </c>
      <c r="FH22645" s="55" t="s">
        <v>1490</v>
      </c>
      <c r="FI22645" s="55">
        <v>1</v>
      </c>
      <c r="FJ22645" s="55">
        <v>400000</v>
      </c>
      <c r="FK22645" s="55" t="s">
        <v>1249</v>
      </c>
      <c r="FL22645" s="55">
        <v>0.3</v>
      </c>
    </row>
    <row r="22646" ht="14.25" customHeight="1" outlineLevel="1" spans="162:168">
      <c r="FF22646" s="55">
        <v>22639</v>
      </c>
      <c r="FG22646" s="55" t="s">
        <v>1359</v>
      </c>
      <c r="FH22646" s="55" t="s">
        <v>1490</v>
      </c>
      <c r="FI22646" s="55">
        <v>1</v>
      </c>
      <c r="FJ22646" s="55">
        <v>530000</v>
      </c>
      <c r="FK22646" s="55" t="s">
        <v>1249</v>
      </c>
      <c r="FL22646" s="55">
        <v>0.3</v>
      </c>
    </row>
    <row r="22647" ht="14.25" customHeight="1" outlineLevel="1" spans="162:168">
      <c r="FF22647" s="55">
        <v>22640</v>
      </c>
      <c r="FG22647" s="55" t="s">
        <v>1359</v>
      </c>
      <c r="FH22647" s="55" t="s">
        <v>1490</v>
      </c>
      <c r="FI22647" s="55">
        <v>1</v>
      </c>
      <c r="FJ22647" s="55">
        <v>540000</v>
      </c>
      <c r="FK22647" s="55" t="s">
        <v>1249</v>
      </c>
      <c r="FL22647" s="55">
        <v>0.3</v>
      </c>
    </row>
    <row r="22648" ht="14.25" customHeight="1" outlineLevel="1" spans="162:168">
      <c r="FF22648" s="55">
        <v>22641</v>
      </c>
      <c r="FG22648" s="55" t="s">
        <v>1359</v>
      </c>
      <c r="FH22648" s="55" t="s">
        <v>1490</v>
      </c>
      <c r="FI22648" s="55">
        <v>2</v>
      </c>
      <c r="FJ22648" s="55">
        <v>0</v>
      </c>
      <c r="FK22648" s="55" t="s">
        <v>1249</v>
      </c>
      <c r="FL22648" s="55">
        <v>0.45</v>
      </c>
    </row>
    <row r="22649" ht="14.25" customHeight="1" outlineLevel="1" spans="162:168">
      <c r="FF22649" s="55">
        <v>22642</v>
      </c>
      <c r="FG22649" s="55" t="s">
        <v>1359</v>
      </c>
      <c r="FH22649" s="55" t="s">
        <v>1490</v>
      </c>
      <c r="FI22649" s="55">
        <v>2</v>
      </c>
      <c r="FJ22649" s="55">
        <v>1000</v>
      </c>
      <c r="FK22649" s="55" t="s">
        <v>1249</v>
      </c>
      <c r="FL22649" s="55">
        <v>0.45</v>
      </c>
    </row>
    <row r="22650" ht="14.25" customHeight="1" outlineLevel="1" spans="162:168">
      <c r="FF22650" s="55">
        <v>22643</v>
      </c>
      <c r="FG22650" s="55" t="s">
        <v>1359</v>
      </c>
      <c r="FH22650" s="55" t="s">
        <v>1490</v>
      </c>
      <c r="FI22650" s="55">
        <v>2</v>
      </c>
      <c r="FJ22650" s="55">
        <v>2500</v>
      </c>
      <c r="FK22650" s="55" t="s">
        <v>1249</v>
      </c>
      <c r="FL22650" s="55">
        <v>0.4</v>
      </c>
    </row>
    <row r="22651" ht="14.25" customHeight="1" outlineLevel="1" spans="162:168">
      <c r="FF22651" s="55">
        <v>22644</v>
      </c>
      <c r="FG22651" s="55" t="s">
        <v>1359</v>
      </c>
      <c r="FH22651" s="55" t="s">
        <v>1490</v>
      </c>
      <c r="FI22651" s="55">
        <v>2</v>
      </c>
      <c r="FJ22651" s="55">
        <v>5000</v>
      </c>
      <c r="FK22651" s="55" t="s">
        <v>1249</v>
      </c>
      <c r="FL22651" s="55">
        <v>0.35</v>
      </c>
    </row>
    <row r="22652" ht="14.25" customHeight="1" outlineLevel="1" spans="162:168">
      <c r="FF22652" s="55">
        <v>22645</v>
      </c>
      <c r="FG22652" s="55" t="s">
        <v>1359</v>
      </c>
      <c r="FH22652" s="55" t="s">
        <v>1490</v>
      </c>
      <c r="FI22652" s="55">
        <v>2</v>
      </c>
      <c r="FJ22652" s="55">
        <v>10000</v>
      </c>
      <c r="FK22652" s="55" t="s">
        <v>1249</v>
      </c>
      <c r="FL22652" s="55">
        <v>0.3</v>
      </c>
    </row>
    <row r="22653" ht="14.25" customHeight="1" outlineLevel="1" spans="162:168">
      <c r="FF22653" s="55">
        <v>22646</v>
      </c>
      <c r="FG22653" s="55" t="s">
        <v>1359</v>
      </c>
      <c r="FH22653" s="55" t="s">
        <v>1490</v>
      </c>
      <c r="FI22653" s="55">
        <v>2</v>
      </c>
      <c r="FJ22653" s="55">
        <v>25000</v>
      </c>
      <c r="FK22653" s="55" t="s">
        <v>1249</v>
      </c>
      <c r="FL22653" s="55">
        <v>0.3</v>
      </c>
    </row>
    <row r="22654" ht="14.25" customHeight="1" outlineLevel="1" spans="162:168">
      <c r="FF22654" s="55">
        <v>22647</v>
      </c>
      <c r="FG22654" s="55" t="s">
        <v>1359</v>
      </c>
      <c r="FH22654" s="55" t="s">
        <v>1490</v>
      </c>
      <c r="FI22654" s="55">
        <v>2</v>
      </c>
      <c r="FJ22654" s="55">
        <v>50000</v>
      </c>
      <c r="FK22654" s="55" t="s">
        <v>1249</v>
      </c>
      <c r="FL22654" s="55">
        <v>0.3</v>
      </c>
    </row>
    <row r="22655" ht="14.25" customHeight="1" outlineLevel="1" spans="162:168">
      <c r="FF22655" s="55">
        <v>22648</v>
      </c>
      <c r="FG22655" s="55" t="s">
        <v>1359</v>
      </c>
      <c r="FH22655" s="55" t="s">
        <v>1490</v>
      </c>
      <c r="FI22655" s="55">
        <v>2</v>
      </c>
      <c r="FJ22655" s="55">
        <v>80000</v>
      </c>
      <c r="FK22655" s="55" t="s">
        <v>1249</v>
      </c>
      <c r="FL22655" s="55">
        <v>0.3</v>
      </c>
    </row>
    <row r="22656" ht="14.25" customHeight="1" outlineLevel="1" spans="162:168">
      <c r="FF22656" s="55">
        <v>22649</v>
      </c>
      <c r="FG22656" s="55" t="s">
        <v>1359</v>
      </c>
      <c r="FH22656" s="55" t="s">
        <v>1490</v>
      </c>
      <c r="FI22656" s="55">
        <v>2</v>
      </c>
      <c r="FJ22656" s="55">
        <v>130000</v>
      </c>
      <c r="FK22656" s="55" t="s">
        <v>1249</v>
      </c>
      <c r="FL22656" s="55">
        <v>0.3</v>
      </c>
    </row>
    <row r="22657" ht="14.25" customHeight="1" outlineLevel="1" spans="162:168">
      <c r="FF22657" s="55">
        <v>22650</v>
      </c>
      <c r="FG22657" s="55" t="s">
        <v>1359</v>
      </c>
      <c r="FH22657" s="55" t="s">
        <v>1490</v>
      </c>
      <c r="FI22657" s="55">
        <v>2</v>
      </c>
      <c r="FJ22657" s="55">
        <v>260000</v>
      </c>
      <c r="FK22657" s="55" t="s">
        <v>1249</v>
      </c>
      <c r="FL22657" s="55">
        <v>0.3</v>
      </c>
    </row>
    <row r="22658" ht="14.25" customHeight="1" outlineLevel="1" spans="162:168">
      <c r="FF22658" s="55">
        <v>22651</v>
      </c>
      <c r="FG22658" s="55" t="s">
        <v>1359</v>
      </c>
      <c r="FH22658" s="55" t="s">
        <v>1490</v>
      </c>
      <c r="FI22658" s="55">
        <v>2</v>
      </c>
      <c r="FJ22658" s="55">
        <v>400000</v>
      </c>
      <c r="FK22658" s="55" t="s">
        <v>1249</v>
      </c>
      <c r="FL22658" s="55">
        <v>0.3</v>
      </c>
    </row>
    <row r="22659" ht="14.25" customHeight="1" outlineLevel="1" spans="162:168">
      <c r="FF22659" s="55">
        <v>22652</v>
      </c>
      <c r="FG22659" s="55" t="s">
        <v>1359</v>
      </c>
      <c r="FH22659" s="55" t="s">
        <v>1490</v>
      </c>
      <c r="FI22659" s="55">
        <v>2</v>
      </c>
      <c r="FJ22659" s="55">
        <v>530000</v>
      </c>
      <c r="FK22659" s="55" t="s">
        <v>1249</v>
      </c>
      <c r="FL22659" s="55">
        <v>0.3</v>
      </c>
    </row>
    <row r="22660" ht="14.25" customHeight="1" outlineLevel="1" spans="162:168">
      <c r="FF22660" s="55">
        <v>22653</v>
      </c>
      <c r="FG22660" s="55" t="s">
        <v>1359</v>
      </c>
      <c r="FH22660" s="55" t="s">
        <v>1490</v>
      </c>
      <c r="FI22660" s="55">
        <v>2</v>
      </c>
      <c r="FJ22660" s="55">
        <v>540000</v>
      </c>
      <c r="FK22660" s="55" t="s">
        <v>1249</v>
      </c>
      <c r="FL22660" s="55">
        <v>0.3</v>
      </c>
    </row>
    <row r="22661" ht="14.25" customHeight="1" outlineLevel="1" spans="162:168">
      <c r="FF22661" s="55">
        <v>22654</v>
      </c>
      <c r="FG22661" s="55" t="s">
        <v>1359</v>
      </c>
      <c r="FH22661" s="55" t="s">
        <v>1490</v>
      </c>
      <c r="FI22661" s="55">
        <v>3</v>
      </c>
      <c r="FJ22661" s="55">
        <v>0</v>
      </c>
      <c r="FK22661" s="55" t="s">
        <v>1249</v>
      </c>
      <c r="FL22661" s="55">
        <v>0.35</v>
      </c>
    </row>
    <row r="22662" ht="14.25" customHeight="1" outlineLevel="1" spans="162:168">
      <c r="FF22662" s="55">
        <v>22655</v>
      </c>
      <c r="FG22662" s="55" t="s">
        <v>1359</v>
      </c>
      <c r="FH22662" s="55" t="s">
        <v>1490</v>
      </c>
      <c r="FI22662" s="55">
        <v>3</v>
      </c>
      <c r="FJ22662" s="55">
        <v>1000</v>
      </c>
      <c r="FK22662" s="55" t="s">
        <v>1249</v>
      </c>
      <c r="FL22662" s="55">
        <v>0.35</v>
      </c>
    </row>
    <row r="22663" ht="14.25" customHeight="1" outlineLevel="1" spans="162:168">
      <c r="FF22663" s="55">
        <v>22656</v>
      </c>
      <c r="FG22663" s="55" t="s">
        <v>1359</v>
      </c>
      <c r="FH22663" s="55" t="s">
        <v>1490</v>
      </c>
      <c r="FI22663" s="55">
        <v>3</v>
      </c>
      <c r="FJ22663" s="55">
        <v>2500</v>
      </c>
      <c r="FK22663" s="55" t="s">
        <v>1249</v>
      </c>
      <c r="FL22663" s="55">
        <v>0.35</v>
      </c>
    </row>
    <row r="22664" ht="14.25" customHeight="1" outlineLevel="1" spans="162:168">
      <c r="FF22664" s="55">
        <v>22657</v>
      </c>
      <c r="FG22664" s="55" t="s">
        <v>1359</v>
      </c>
      <c r="FH22664" s="55" t="s">
        <v>1490</v>
      </c>
      <c r="FI22664" s="55">
        <v>3</v>
      </c>
      <c r="FJ22664" s="55">
        <v>5000</v>
      </c>
      <c r="FK22664" s="55" t="s">
        <v>1249</v>
      </c>
      <c r="FL22664" s="55">
        <v>0.35</v>
      </c>
    </row>
    <row r="22665" ht="14.25" customHeight="1" outlineLevel="1" spans="162:168">
      <c r="FF22665" s="55">
        <v>22658</v>
      </c>
      <c r="FG22665" s="55" t="s">
        <v>1359</v>
      </c>
      <c r="FH22665" s="55" t="s">
        <v>1490</v>
      </c>
      <c r="FI22665" s="55">
        <v>3</v>
      </c>
      <c r="FJ22665" s="55">
        <v>10000</v>
      </c>
      <c r="FK22665" s="55" t="s">
        <v>1249</v>
      </c>
      <c r="FL22665" s="55">
        <v>0.35</v>
      </c>
    </row>
    <row r="22666" ht="14.25" customHeight="1" outlineLevel="1" spans="162:168">
      <c r="FF22666" s="55">
        <v>22659</v>
      </c>
      <c r="FG22666" s="55" t="s">
        <v>1359</v>
      </c>
      <c r="FH22666" s="55" t="s">
        <v>1490</v>
      </c>
      <c r="FI22666" s="55">
        <v>3</v>
      </c>
      <c r="FJ22666" s="55">
        <v>25000</v>
      </c>
      <c r="FK22666" s="55" t="s">
        <v>1249</v>
      </c>
      <c r="FL22666" s="55">
        <v>0.35</v>
      </c>
    </row>
    <row r="22667" ht="14.25" customHeight="1" outlineLevel="1" spans="162:168">
      <c r="FF22667" s="55">
        <v>22660</v>
      </c>
      <c r="FG22667" s="55" t="s">
        <v>1359</v>
      </c>
      <c r="FH22667" s="55" t="s">
        <v>1490</v>
      </c>
      <c r="FI22667" s="55">
        <v>3</v>
      </c>
      <c r="FJ22667" s="55">
        <v>50000</v>
      </c>
      <c r="FK22667" s="55" t="s">
        <v>1249</v>
      </c>
      <c r="FL22667" s="55">
        <v>0.35</v>
      </c>
    </row>
    <row r="22668" ht="14.25" customHeight="1" outlineLevel="1" spans="162:168">
      <c r="FF22668" s="55">
        <v>22661</v>
      </c>
      <c r="FG22668" s="55" t="s">
        <v>1359</v>
      </c>
      <c r="FH22668" s="55" t="s">
        <v>1490</v>
      </c>
      <c r="FI22668" s="55">
        <v>3</v>
      </c>
      <c r="FJ22668" s="55">
        <v>80000</v>
      </c>
      <c r="FK22668" s="55" t="s">
        <v>1249</v>
      </c>
      <c r="FL22668" s="55">
        <v>0.35</v>
      </c>
    </row>
    <row r="22669" ht="14.25" customHeight="1" outlineLevel="1" spans="162:168">
      <c r="FF22669" s="55">
        <v>22662</v>
      </c>
      <c r="FG22669" s="55" t="s">
        <v>1359</v>
      </c>
      <c r="FH22669" s="55" t="s">
        <v>1490</v>
      </c>
      <c r="FI22669" s="55">
        <v>3</v>
      </c>
      <c r="FJ22669" s="55">
        <v>130000</v>
      </c>
      <c r="FK22669" s="55" t="s">
        <v>1249</v>
      </c>
      <c r="FL22669" s="55">
        <v>0.35</v>
      </c>
    </row>
    <row r="22670" ht="14.25" customHeight="1" outlineLevel="1" spans="162:168">
      <c r="FF22670" s="55">
        <v>22663</v>
      </c>
      <c r="FG22670" s="55" t="s">
        <v>1359</v>
      </c>
      <c r="FH22670" s="55" t="s">
        <v>1490</v>
      </c>
      <c r="FI22670" s="55">
        <v>3</v>
      </c>
      <c r="FJ22670" s="55">
        <v>260000</v>
      </c>
      <c r="FK22670" s="55" t="s">
        <v>1249</v>
      </c>
      <c r="FL22670" s="55">
        <v>0.35</v>
      </c>
    </row>
    <row r="22671" ht="14.25" customHeight="1" outlineLevel="1" spans="162:168">
      <c r="FF22671" s="55">
        <v>22664</v>
      </c>
      <c r="FG22671" s="55" t="s">
        <v>1359</v>
      </c>
      <c r="FH22671" s="55" t="s">
        <v>1490</v>
      </c>
      <c r="FI22671" s="55">
        <v>3</v>
      </c>
      <c r="FJ22671" s="55">
        <v>400000</v>
      </c>
      <c r="FK22671" s="55" t="s">
        <v>1249</v>
      </c>
      <c r="FL22671" s="55">
        <v>0.35</v>
      </c>
    </row>
    <row r="22672" ht="14.25" customHeight="1" outlineLevel="1" spans="162:168">
      <c r="FF22672" s="55">
        <v>22665</v>
      </c>
      <c r="FG22672" s="55" t="s">
        <v>1359</v>
      </c>
      <c r="FH22672" s="55" t="s">
        <v>1490</v>
      </c>
      <c r="FI22672" s="55">
        <v>3</v>
      </c>
      <c r="FJ22672" s="55">
        <v>530000</v>
      </c>
      <c r="FK22672" s="55" t="s">
        <v>1249</v>
      </c>
      <c r="FL22672" s="55">
        <v>0.35</v>
      </c>
    </row>
    <row r="22673" ht="14.25" customHeight="1" outlineLevel="1" spans="162:168">
      <c r="FF22673" s="55">
        <v>22666</v>
      </c>
      <c r="FG22673" s="55" t="s">
        <v>1359</v>
      </c>
      <c r="FH22673" s="55" t="s">
        <v>1490</v>
      </c>
      <c r="FI22673" s="55">
        <v>3</v>
      </c>
      <c r="FJ22673" s="55">
        <v>540000</v>
      </c>
      <c r="FK22673" s="55" t="s">
        <v>1249</v>
      </c>
      <c r="FL22673" s="55">
        <v>0.35</v>
      </c>
    </row>
    <row r="22674" ht="14.25" customHeight="1" outlineLevel="1" spans="162:168">
      <c r="FF22674" s="55">
        <v>22667</v>
      </c>
      <c r="FG22674" s="55" t="s">
        <v>1359</v>
      </c>
      <c r="FH22674" s="55" t="s">
        <v>1490</v>
      </c>
      <c r="FI22674" s="55">
        <v>4</v>
      </c>
      <c r="FJ22674" s="55">
        <v>0</v>
      </c>
      <c r="FK22674" s="55" t="s">
        <v>1249</v>
      </c>
      <c r="FL22674" s="55">
        <v>0.35</v>
      </c>
    </row>
    <row r="22675" ht="14.25" customHeight="1" outlineLevel="1" spans="162:168">
      <c r="FF22675" s="55">
        <v>22668</v>
      </c>
      <c r="FG22675" s="55" t="s">
        <v>1359</v>
      </c>
      <c r="FH22675" s="55" t="s">
        <v>1490</v>
      </c>
      <c r="FI22675" s="55">
        <v>4</v>
      </c>
      <c r="FJ22675" s="55">
        <v>1000</v>
      </c>
      <c r="FK22675" s="55" t="s">
        <v>1249</v>
      </c>
      <c r="FL22675" s="55">
        <v>0.35</v>
      </c>
    </row>
    <row r="22676" ht="14.25" customHeight="1" outlineLevel="1" spans="162:168">
      <c r="FF22676" s="55">
        <v>22669</v>
      </c>
      <c r="FG22676" s="55" t="s">
        <v>1359</v>
      </c>
      <c r="FH22676" s="55" t="s">
        <v>1490</v>
      </c>
      <c r="FI22676" s="55">
        <v>4</v>
      </c>
      <c r="FJ22676" s="55">
        <v>2500</v>
      </c>
      <c r="FK22676" s="55" t="s">
        <v>1249</v>
      </c>
      <c r="FL22676" s="55">
        <v>0.35</v>
      </c>
    </row>
    <row r="22677" ht="14.25" customHeight="1" outlineLevel="1" spans="162:168">
      <c r="FF22677" s="55">
        <v>22670</v>
      </c>
      <c r="FG22677" s="55" t="s">
        <v>1359</v>
      </c>
      <c r="FH22677" s="55" t="s">
        <v>1490</v>
      </c>
      <c r="FI22677" s="55">
        <v>4</v>
      </c>
      <c r="FJ22677" s="55">
        <v>5000</v>
      </c>
      <c r="FK22677" s="55" t="s">
        <v>1249</v>
      </c>
      <c r="FL22677" s="55">
        <v>0.35</v>
      </c>
    </row>
    <row r="22678" ht="14.25" customHeight="1" outlineLevel="1" spans="162:168">
      <c r="FF22678" s="55">
        <v>22671</v>
      </c>
      <c r="FG22678" s="55" t="s">
        <v>1359</v>
      </c>
      <c r="FH22678" s="55" t="s">
        <v>1490</v>
      </c>
      <c r="FI22678" s="55">
        <v>4</v>
      </c>
      <c r="FJ22678" s="55">
        <v>10000</v>
      </c>
      <c r="FK22678" s="55" t="s">
        <v>1249</v>
      </c>
      <c r="FL22678" s="55">
        <v>0.35</v>
      </c>
    </row>
    <row r="22679" ht="14.25" customHeight="1" outlineLevel="1" spans="162:168">
      <c r="FF22679" s="55">
        <v>22672</v>
      </c>
      <c r="FG22679" s="55" t="s">
        <v>1359</v>
      </c>
      <c r="FH22679" s="55" t="s">
        <v>1490</v>
      </c>
      <c r="FI22679" s="55">
        <v>4</v>
      </c>
      <c r="FJ22679" s="55">
        <v>25000</v>
      </c>
      <c r="FK22679" s="55" t="s">
        <v>1249</v>
      </c>
      <c r="FL22679" s="55">
        <v>0.35</v>
      </c>
    </row>
    <row r="22680" ht="14.25" customHeight="1" outlineLevel="1" spans="162:168">
      <c r="FF22680" s="55">
        <v>22673</v>
      </c>
      <c r="FG22680" s="55" t="s">
        <v>1359</v>
      </c>
      <c r="FH22680" s="55" t="s">
        <v>1490</v>
      </c>
      <c r="FI22680" s="55">
        <v>4</v>
      </c>
      <c r="FJ22680" s="55">
        <v>50000</v>
      </c>
      <c r="FK22680" s="55" t="s">
        <v>1249</v>
      </c>
      <c r="FL22680" s="55">
        <v>0.35</v>
      </c>
    </row>
    <row r="22681" ht="14.25" customHeight="1" outlineLevel="1" spans="162:168">
      <c r="FF22681" s="55">
        <v>22674</v>
      </c>
      <c r="FG22681" s="55" t="s">
        <v>1359</v>
      </c>
      <c r="FH22681" s="55" t="s">
        <v>1490</v>
      </c>
      <c r="FI22681" s="55">
        <v>4</v>
      </c>
      <c r="FJ22681" s="55">
        <v>80000</v>
      </c>
      <c r="FK22681" s="55" t="s">
        <v>1249</v>
      </c>
      <c r="FL22681" s="55">
        <v>0.35</v>
      </c>
    </row>
    <row r="22682" ht="14.25" customHeight="1" outlineLevel="1" spans="162:168">
      <c r="FF22682" s="55">
        <v>22675</v>
      </c>
      <c r="FG22682" s="55" t="s">
        <v>1359</v>
      </c>
      <c r="FH22682" s="55" t="s">
        <v>1490</v>
      </c>
      <c r="FI22682" s="55">
        <v>4</v>
      </c>
      <c r="FJ22682" s="55">
        <v>130000</v>
      </c>
      <c r="FK22682" s="55" t="s">
        <v>1249</v>
      </c>
      <c r="FL22682" s="55">
        <v>0.35</v>
      </c>
    </row>
    <row r="22683" ht="14.25" customHeight="1" outlineLevel="1" spans="162:168">
      <c r="FF22683" s="55">
        <v>22676</v>
      </c>
      <c r="FG22683" s="55" t="s">
        <v>1359</v>
      </c>
      <c r="FH22683" s="55" t="s">
        <v>1490</v>
      </c>
      <c r="FI22683" s="55">
        <v>4</v>
      </c>
      <c r="FJ22683" s="55">
        <v>260000</v>
      </c>
      <c r="FK22683" s="55" t="s">
        <v>1249</v>
      </c>
      <c r="FL22683" s="55">
        <v>0.35</v>
      </c>
    </row>
    <row r="22684" ht="14.25" customHeight="1" outlineLevel="1" spans="162:168">
      <c r="FF22684" s="55">
        <v>22677</v>
      </c>
      <c r="FG22684" s="55" t="s">
        <v>1359</v>
      </c>
      <c r="FH22684" s="55" t="s">
        <v>1490</v>
      </c>
      <c r="FI22684" s="55">
        <v>4</v>
      </c>
      <c r="FJ22684" s="55">
        <v>400000</v>
      </c>
      <c r="FK22684" s="55" t="s">
        <v>1249</v>
      </c>
      <c r="FL22684" s="55">
        <v>0.35</v>
      </c>
    </row>
    <row r="22685" ht="14.25" customHeight="1" outlineLevel="1" spans="162:168">
      <c r="FF22685" s="55">
        <v>22678</v>
      </c>
      <c r="FG22685" s="55" t="s">
        <v>1359</v>
      </c>
      <c r="FH22685" s="55" t="s">
        <v>1490</v>
      </c>
      <c r="FI22685" s="55">
        <v>4</v>
      </c>
      <c r="FJ22685" s="55">
        <v>530000</v>
      </c>
      <c r="FK22685" s="55" t="s">
        <v>1249</v>
      </c>
      <c r="FL22685" s="55">
        <v>0.35</v>
      </c>
    </row>
    <row r="22686" ht="14.25" customHeight="1" outlineLevel="1" spans="162:168">
      <c r="FF22686" s="55">
        <v>22679</v>
      </c>
      <c r="FG22686" s="55" t="s">
        <v>1359</v>
      </c>
      <c r="FH22686" s="55" t="s">
        <v>1490</v>
      </c>
      <c r="FI22686" s="55">
        <v>4</v>
      </c>
      <c r="FJ22686" s="55">
        <v>540000</v>
      </c>
      <c r="FK22686" s="55" t="s">
        <v>1249</v>
      </c>
      <c r="FL22686" s="55">
        <v>0.35</v>
      </c>
    </row>
    <row r="22687" ht="14.25" customHeight="1" outlineLevel="1" spans="162:168">
      <c r="FF22687" s="55">
        <v>22680</v>
      </c>
      <c r="FG22687" s="55" t="s">
        <v>1359</v>
      </c>
      <c r="FH22687" s="55" t="s">
        <v>1490</v>
      </c>
      <c r="FI22687" s="55">
        <v>5</v>
      </c>
      <c r="FJ22687" s="55">
        <v>0</v>
      </c>
      <c r="FK22687" s="55" t="s">
        <v>1249</v>
      </c>
      <c r="FL22687" s="55">
        <v>0.35</v>
      </c>
    </row>
    <row r="22688" ht="14.25" customHeight="1" outlineLevel="1" spans="162:168">
      <c r="FF22688" s="55">
        <v>22681</v>
      </c>
      <c r="FG22688" s="55" t="s">
        <v>1359</v>
      </c>
      <c r="FH22688" s="55" t="s">
        <v>1490</v>
      </c>
      <c r="FI22688" s="55">
        <v>5</v>
      </c>
      <c r="FJ22688" s="55">
        <v>1000</v>
      </c>
      <c r="FK22688" s="55" t="s">
        <v>1249</v>
      </c>
      <c r="FL22688" s="55">
        <v>0.35</v>
      </c>
    </row>
    <row r="22689" ht="14.25" customHeight="1" outlineLevel="1" spans="162:168">
      <c r="FF22689" s="55">
        <v>22682</v>
      </c>
      <c r="FG22689" s="55" t="s">
        <v>1359</v>
      </c>
      <c r="FH22689" s="55" t="s">
        <v>1490</v>
      </c>
      <c r="FI22689" s="55">
        <v>5</v>
      </c>
      <c r="FJ22689" s="55">
        <v>2500</v>
      </c>
      <c r="FK22689" s="55" t="s">
        <v>1249</v>
      </c>
      <c r="FL22689" s="55">
        <v>0.35</v>
      </c>
    </row>
    <row r="22690" ht="14.25" customHeight="1" outlineLevel="1" spans="162:168">
      <c r="FF22690" s="55">
        <v>22683</v>
      </c>
      <c r="FG22690" s="55" t="s">
        <v>1359</v>
      </c>
      <c r="FH22690" s="55" t="s">
        <v>1490</v>
      </c>
      <c r="FI22690" s="55">
        <v>5</v>
      </c>
      <c r="FJ22690" s="55">
        <v>5000</v>
      </c>
      <c r="FK22690" s="55" t="s">
        <v>1249</v>
      </c>
      <c r="FL22690" s="55">
        <v>0.35</v>
      </c>
    </row>
    <row r="22691" ht="14.25" customHeight="1" outlineLevel="1" spans="162:168">
      <c r="FF22691" s="55">
        <v>22684</v>
      </c>
      <c r="FG22691" s="55" t="s">
        <v>1359</v>
      </c>
      <c r="FH22691" s="55" t="s">
        <v>1490</v>
      </c>
      <c r="FI22691" s="55">
        <v>5</v>
      </c>
      <c r="FJ22691" s="55">
        <v>10000</v>
      </c>
      <c r="FK22691" s="55" t="s">
        <v>1249</v>
      </c>
      <c r="FL22691" s="55">
        <v>0.35</v>
      </c>
    </row>
    <row r="22692" ht="14.25" customHeight="1" outlineLevel="1" spans="162:168">
      <c r="FF22692" s="55">
        <v>22685</v>
      </c>
      <c r="FG22692" s="55" t="s">
        <v>1359</v>
      </c>
      <c r="FH22692" s="55" t="s">
        <v>1490</v>
      </c>
      <c r="FI22692" s="55">
        <v>5</v>
      </c>
      <c r="FJ22692" s="55">
        <v>25000</v>
      </c>
      <c r="FK22692" s="55" t="s">
        <v>1249</v>
      </c>
      <c r="FL22692" s="55">
        <v>0.35</v>
      </c>
    </row>
    <row r="22693" ht="14.25" customHeight="1" outlineLevel="1" spans="162:168">
      <c r="FF22693" s="55">
        <v>22686</v>
      </c>
      <c r="FG22693" s="55" t="s">
        <v>1359</v>
      </c>
      <c r="FH22693" s="55" t="s">
        <v>1490</v>
      </c>
      <c r="FI22693" s="55">
        <v>5</v>
      </c>
      <c r="FJ22693" s="55">
        <v>50000</v>
      </c>
      <c r="FK22693" s="55" t="s">
        <v>1249</v>
      </c>
      <c r="FL22693" s="55">
        <v>0.35</v>
      </c>
    </row>
    <row r="22694" ht="14.25" customHeight="1" outlineLevel="1" spans="162:168">
      <c r="FF22694" s="55">
        <v>22687</v>
      </c>
      <c r="FG22694" s="55" t="s">
        <v>1359</v>
      </c>
      <c r="FH22694" s="55" t="s">
        <v>1490</v>
      </c>
      <c r="FI22694" s="55">
        <v>5</v>
      </c>
      <c r="FJ22694" s="55">
        <v>80000</v>
      </c>
      <c r="FK22694" s="55" t="s">
        <v>1249</v>
      </c>
      <c r="FL22694" s="55">
        <v>0.35</v>
      </c>
    </row>
    <row r="22695" ht="14.25" customHeight="1" outlineLevel="1" spans="162:168">
      <c r="FF22695" s="55">
        <v>22688</v>
      </c>
      <c r="FG22695" s="55" t="s">
        <v>1359</v>
      </c>
      <c r="FH22695" s="55" t="s">
        <v>1490</v>
      </c>
      <c r="FI22695" s="55">
        <v>5</v>
      </c>
      <c r="FJ22695" s="55">
        <v>130000</v>
      </c>
      <c r="FK22695" s="55" t="s">
        <v>1249</v>
      </c>
      <c r="FL22695" s="55">
        <v>0.35</v>
      </c>
    </row>
    <row r="22696" ht="14.25" customHeight="1" outlineLevel="1" spans="162:168">
      <c r="FF22696" s="55">
        <v>22689</v>
      </c>
      <c r="FG22696" s="55" t="s">
        <v>1359</v>
      </c>
      <c r="FH22696" s="55" t="s">
        <v>1490</v>
      </c>
      <c r="FI22696" s="55">
        <v>5</v>
      </c>
      <c r="FJ22696" s="55">
        <v>260000</v>
      </c>
      <c r="FK22696" s="55" t="s">
        <v>1249</v>
      </c>
      <c r="FL22696" s="55">
        <v>0.35</v>
      </c>
    </row>
    <row r="22697" ht="14.25" customHeight="1" outlineLevel="1" spans="162:168">
      <c r="FF22697" s="55">
        <v>22690</v>
      </c>
      <c r="FG22697" s="55" t="s">
        <v>1359</v>
      </c>
      <c r="FH22697" s="55" t="s">
        <v>1490</v>
      </c>
      <c r="FI22697" s="55">
        <v>5</v>
      </c>
      <c r="FJ22697" s="55">
        <v>400000</v>
      </c>
      <c r="FK22697" s="55" t="s">
        <v>1249</v>
      </c>
      <c r="FL22697" s="55">
        <v>0.35</v>
      </c>
    </row>
    <row r="22698" ht="14.25" customHeight="1" outlineLevel="1" spans="162:168">
      <c r="FF22698" s="55">
        <v>22691</v>
      </c>
      <c r="FG22698" s="55" t="s">
        <v>1359</v>
      </c>
      <c r="FH22698" s="55" t="s">
        <v>1490</v>
      </c>
      <c r="FI22698" s="55">
        <v>5</v>
      </c>
      <c r="FJ22698" s="55">
        <v>530000</v>
      </c>
      <c r="FK22698" s="55" t="s">
        <v>1249</v>
      </c>
      <c r="FL22698" s="55">
        <v>0.35</v>
      </c>
    </row>
    <row r="22699" ht="14.25" customHeight="1" outlineLevel="1" spans="162:168">
      <c r="FF22699" s="55">
        <v>22692</v>
      </c>
      <c r="FG22699" s="55" t="s">
        <v>1359</v>
      </c>
      <c r="FH22699" s="55" t="s">
        <v>1490</v>
      </c>
      <c r="FI22699" s="55">
        <v>5</v>
      </c>
      <c r="FJ22699" s="55">
        <v>540000</v>
      </c>
      <c r="FK22699" s="55" t="s">
        <v>1249</v>
      </c>
      <c r="FL22699" s="55">
        <v>0.35</v>
      </c>
    </row>
    <row r="22700" ht="14.25" customHeight="1" outlineLevel="1" spans="162:168">
      <c r="FF22700" s="55">
        <v>22693</v>
      </c>
      <c r="FG22700" s="55" t="s">
        <v>1359</v>
      </c>
      <c r="FH22700" s="55" t="s">
        <v>1263</v>
      </c>
      <c r="FI22700" s="55">
        <v>1</v>
      </c>
      <c r="FJ22700" s="55">
        <v>0</v>
      </c>
      <c r="FK22700" s="55" t="s">
        <v>1249</v>
      </c>
      <c r="FL22700" s="55">
        <v>1</v>
      </c>
    </row>
    <row r="22701" ht="14.25" customHeight="1" outlineLevel="1" spans="162:168">
      <c r="FF22701" s="55">
        <v>22694</v>
      </c>
      <c r="FG22701" s="55" t="s">
        <v>1359</v>
      </c>
      <c r="FH22701" s="55" t="s">
        <v>1263</v>
      </c>
      <c r="FI22701" s="55">
        <v>10</v>
      </c>
      <c r="FJ22701" s="55">
        <v>0</v>
      </c>
      <c r="FK22701" s="55" t="s">
        <v>1249</v>
      </c>
      <c r="FL22701" s="55">
        <v>0.95</v>
      </c>
    </row>
    <row r="22702" ht="14.25" customHeight="1" outlineLevel="1" spans="162:168">
      <c r="FF22702" s="55">
        <v>22695</v>
      </c>
      <c r="FG22702" s="55" t="s">
        <v>1359</v>
      </c>
      <c r="FH22702" s="55" t="s">
        <v>1263</v>
      </c>
      <c r="FI22702" s="55">
        <v>11</v>
      </c>
      <c r="FJ22702" s="55">
        <v>0</v>
      </c>
      <c r="FK22702" s="55" t="s">
        <v>1249</v>
      </c>
      <c r="FL22702" s="55">
        <v>0.95</v>
      </c>
    </row>
    <row r="22703" ht="14.25" customHeight="1" outlineLevel="1" spans="162:168">
      <c r="FF22703" s="55">
        <v>22696</v>
      </c>
      <c r="FG22703" s="55" t="s">
        <v>1359</v>
      </c>
      <c r="FH22703" s="55" t="s">
        <v>1263</v>
      </c>
      <c r="FI22703" s="55">
        <v>12</v>
      </c>
      <c r="FJ22703" s="55">
        <v>0</v>
      </c>
      <c r="FK22703" s="55" t="s">
        <v>1249</v>
      </c>
      <c r="FL22703" s="55">
        <v>0.89</v>
      </c>
    </row>
    <row r="22704" ht="14.25" customHeight="1" outlineLevel="1" spans="162:168">
      <c r="FF22704" s="55">
        <v>22697</v>
      </c>
      <c r="FG22704" s="55" t="s">
        <v>1359</v>
      </c>
      <c r="FH22704" s="55" t="s">
        <v>1263</v>
      </c>
      <c r="FI22704" s="55">
        <v>12</v>
      </c>
      <c r="FJ22704" s="55">
        <v>5000</v>
      </c>
      <c r="FK22704" s="55" t="s">
        <v>1249</v>
      </c>
      <c r="FL22704" s="55">
        <v>0.72</v>
      </c>
    </row>
    <row r="22705" ht="14.25" customHeight="1" outlineLevel="1" spans="162:168">
      <c r="FF22705" s="55">
        <v>22698</v>
      </c>
      <c r="FG22705" s="55" t="s">
        <v>1359</v>
      </c>
      <c r="FH22705" s="55" t="s">
        <v>1263</v>
      </c>
      <c r="FI22705" s="55">
        <v>13</v>
      </c>
      <c r="FJ22705" s="55">
        <v>0</v>
      </c>
      <c r="FK22705" s="55" t="s">
        <v>1249</v>
      </c>
      <c r="FL22705" s="55">
        <v>0.89</v>
      </c>
    </row>
    <row r="22706" ht="14.25" customHeight="1" outlineLevel="1" spans="162:168">
      <c r="FF22706" s="55">
        <v>22699</v>
      </c>
      <c r="FG22706" s="55" t="s">
        <v>1359</v>
      </c>
      <c r="FH22706" s="55" t="s">
        <v>1263</v>
      </c>
      <c r="FI22706" s="55">
        <v>14</v>
      </c>
      <c r="FJ22706" s="55">
        <v>0</v>
      </c>
      <c r="FK22706" s="55" t="s">
        <v>1249</v>
      </c>
      <c r="FL22706" s="55">
        <v>0.89</v>
      </c>
    </row>
    <row r="22707" ht="14.25" customHeight="1" outlineLevel="1" spans="162:168">
      <c r="FF22707" s="55">
        <v>22700</v>
      </c>
      <c r="FG22707" s="55" t="s">
        <v>1359</v>
      </c>
      <c r="FH22707" s="55" t="s">
        <v>1263</v>
      </c>
      <c r="FI22707" s="55">
        <v>2</v>
      </c>
      <c r="FJ22707" s="55">
        <v>0</v>
      </c>
      <c r="FK22707" s="55" t="s">
        <v>1249</v>
      </c>
      <c r="FL22707" s="55">
        <v>1</v>
      </c>
    </row>
    <row r="22708" ht="14.25" customHeight="1" outlineLevel="1" spans="162:168">
      <c r="FF22708" s="55">
        <v>22701</v>
      </c>
      <c r="FG22708" s="55" t="s">
        <v>1359</v>
      </c>
      <c r="FH22708" s="55" t="s">
        <v>1263</v>
      </c>
      <c r="FI22708" s="55">
        <v>2</v>
      </c>
      <c r="FJ22708" s="55">
        <v>1000</v>
      </c>
      <c r="FK22708" s="55" t="s">
        <v>1249</v>
      </c>
      <c r="FL22708" s="55">
        <v>0.95</v>
      </c>
    </row>
    <row r="22709" ht="14.25" customHeight="1" outlineLevel="1" spans="162:168">
      <c r="FF22709" s="55">
        <v>22702</v>
      </c>
      <c r="FG22709" s="55" t="s">
        <v>1359</v>
      </c>
      <c r="FH22709" s="55" t="s">
        <v>1263</v>
      </c>
      <c r="FI22709" s="55">
        <v>2</v>
      </c>
      <c r="FJ22709" s="55">
        <v>2500</v>
      </c>
      <c r="FK22709" s="55" t="s">
        <v>1249</v>
      </c>
      <c r="FL22709" s="55">
        <v>0.9</v>
      </c>
    </row>
    <row r="22710" ht="14.25" customHeight="1" outlineLevel="1" spans="162:168">
      <c r="FF22710" s="55">
        <v>22703</v>
      </c>
      <c r="FG22710" s="55" t="s">
        <v>1359</v>
      </c>
      <c r="FH22710" s="55" t="s">
        <v>1263</v>
      </c>
      <c r="FI22710" s="55">
        <v>2</v>
      </c>
      <c r="FJ22710" s="55">
        <v>5000</v>
      </c>
      <c r="FK22710" s="55" t="s">
        <v>1249</v>
      </c>
      <c r="FL22710" s="55">
        <v>0.8</v>
      </c>
    </row>
    <row r="22711" ht="14.25" customHeight="1" outlineLevel="1" spans="162:168">
      <c r="FF22711" s="55">
        <v>22704</v>
      </c>
      <c r="FG22711" s="55" t="s">
        <v>1359</v>
      </c>
      <c r="FH22711" s="55" t="s">
        <v>1263</v>
      </c>
      <c r="FI22711" s="55">
        <v>2</v>
      </c>
      <c r="FJ22711" s="55">
        <v>10000</v>
      </c>
      <c r="FK22711" s="55" t="s">
        <v>1249</v>
      </c>
      <c r="FL22711" s="55">
        <v>0.7</v>
      </c>
    </row>
    <row r="22712" ht="14.25" customHeight="1" outlineLevel="1" spans="162:168">
      <c r="FF22712" s="55">
        <v>22705</v>
      </c>
      <c r="FG22712" s="55" t="s">
        <v>1359</v>
      </c>
      <c r="FH22712" s="55" t="s">
        <v>1263</v>
      </c>
      <c r="FI22712" s="55">
        <v>2</v>
      </c>
      <c r="FJ22712" s="55">
        <v>25000</v>
      </c>
      <c r="FK22712" s="55" t="s">
        <v>1249</v>
      </c>
      <c r="FL22712" s="55">
        <v>0.6</v>
      </c>
    </row>
    <row r="22713" ht="14.25" customHeight="1" outlineLevel="1" spans="162:168">
      <c r="FF22713" s="55">
        <v>22706</v>
      </c>
      <c r="FG22713" s="55" t="s">
        <v>1359</v>
      </c>
      <c r="FH22713" s="55" t="s">
        <v>1263</v>
      </c>
      <c r="FI22713" s="55">
        <v>2</v>
      </c>
      <c r="FJ22713" s="55">
        <v>50000</v>
      </c>
      <c r="FK22713" s="55" t="s">
        <v>1249</v>
      </c>
      <c r="FL22713" s="55">
        <v>0.55</v>
      </c>
    </row>
    <row r="22714" ht="14.25" customHeight="1" outlineLevel="1" spans="162:168">
      <c r="FF22714" s="55">
        <v>22707</v>
      </c>
      <c r="FG22714" s="55" t="s">
        <v>1359</v>
      </c>
      <c r="FH22714" s="55" t="s">
        <v>1263</v>
      </c>
      <c r="FI22714" s="55">
        <v>2</v>
      </c>
      <c r="FJ22714" s="55">
        <v>80000</v>
      </c>
      <c r="FK22714" s="55" t="s">
        <v>1249</v>
      </c>
      <c r="FL22714" s="55">
        <v>0.5</v>
      </c>
    </row>
    <row r="22715" ht="14.25" customHeight="1" outlineLevel="1" spans="162:168">
      <c r="FF22715" s="55">
        <v>22708</v>
      </c>
      <c r="FG22715" s="55" t="s">
        <v>1359</v>
      </c>
      <c r="FH22715" s="55" t="s">
        <v>1263</v>
      </c>
      <c r="FI22715" s="55">
        <v>2</v>
      </c>
      <c r="FJ22715" s="55">
        <v>130000</v>
      </c>
      <c r="FK22715" s="55" t="s">
        <v>1249</v>
      </c>
      <c r="FL22715" s="55">
        <v>0.5</v>
      </c>
    </row>
    <row r="22716" ht="14.25" customHeight="1" outlineLevel="1" spans="162:168">
      <c r="FF22716" s="55">
        <v>22709</v>
      </c>
      <c r="FG22716" s="55" t="s">
        <v>1359</v>
      </c>
      <c r="FH22716" s="55" t="s">
        <v>1263</v>
      </c>
      <c r="FI22716" s="55">
        <v>2</v>
      </c>
      <c r="FJ22716" s="55">
        <v>260000</v>
      </c>
      <c r="FK22716" s="55" t="s">
        <v>1249</v>
      </c>
      <c r="FL22716" s="55">
        <v>0.5</v>
      </c>
    </row>
    <row r="22717" ht="14.25" customHeight="1" outlineLevel="1" spans="162:168">
      <c r="FF22717" s="55">
        <v>22710</v>
      </c>
      <c r="FG22717" s="55" t="s">
        <v>1359</v>
      </c>
      <c r="FH22717" s="55" t="s">
        <v>1263</v>
      </c>
      <c r="FI22717" s="55">
        <v>2</v>
      </c>
      <c r="FJ22717" s="55">
        <v>400000</v>
      </c>
      <c r="FK22717" s="55" t="s">
        <v>1249</v>
      </c>
      <c r="FL22717" s="55">
        <v>0.5</v>
      </c>
    </row>
    <row r="22718" ht="14.25" customHeight="1" outlineLevel="1" spans="162:168">
      <c r="FF22718" s="55">
        <v>22711</v>
      </c>
      <c r="FG22718" s="55" t="s">
        <v>1359</v>
      </c>
      <c r="FH22718" s="55" t="s">
        <v>1263</v>
      </c>
      <c r="FI22718" s="55">
        <v>2</v>
      </c>
      <c r="FJ22718" s="55">
        <v>530000</v>
      </c>
      <c r="FK22718" s="55" t="s">
        <v>1249</v>
      </c>
      <c r="FL22718" s="55">
        <v>0.5</v>
      </c>
    </row>
    <row r="22719" ht="14.25" customHeight="1" outlineLevel="1" spans="162:168">
      <c r="FF22719" s="55">
        <v>22712</v>
      </c>
      <c r="FG22719" s="55" t="s">
        <v>1359</v>
      </c>
      <c r="FH22719" s="55" t="s">
        <v>1263</v>
      </c>
      <c r="FI22719" s="55">
        <v>2</v>
      </c>
      <c r="FJ22719" s="55">
        <v>540000</v>
      </c>
      <c r="FK22719" s="55" t="s">
        <v>1249</v>
      </c>
      <c r="FL22719" s="55">
        <v>0.5</v>
      </c>
    </row>
    <row r="22720" ht="14.25" customHeight="1" outlineLevel="1" spans="162:168">
      <c r="FF22720" s="55">
        <v>22713</v>
      </c>
      <c r="FG22720" s="55" t="s">
        <v>1359</v>
      </c>
      <c r="FH22720" s="55" t="s">
        <v>1263</v>
      </c>
      <c r="FI22720" s="55">
        <v>3</v>
      </c>
      <c r="FJ22720" s="55">
        <v>0</v>
      </c>
      <c r="FK22720" s="55" t="s">
        <v>1249</v>
      </c>
      <c r="FL22720" s="55">
        <v>0.9</v>
      </c>
    </row>
    <row r="22721" ht="14.25" customHeight="1" outlineLevel="1" spans="162:168">
      <c r="FF22721" s="55">
        <v>22714</v>
      </c>
      <c r="FG22721" s="55" t="s">
        <v>1359</v>
      </c>
      <c r="FH22721" s="55" t="s">
        <v>1263</v>
      </c>
      <c r="FI22721" s="55">
        <v>4</v>
      </c>
      <c r="FJ22721" s="55">
        <v>0</v>
      </c>
      <c r="FK22721" s="55" t="s">
        <v>1249</v>
      </c>
      <c r="FL22721" s="55">
        <v>0.9</v>
      </c>
    </row>
    <row r="22722" ht="14.25" customHeight="1" outlineLevel="1" spans="162:168">
      <c r="FF22722" s="55">
        <v>22715</v>
      </c>
      <c r="FG22722" s="55" t="s">
        <v>1359</v>
      </c>
      <c r="FH22722" s="55" t="s">
        <v>1263</v>
      </c>
      <c r="FI22722" s="55">
        <v>5</v>
      </c>
      <c r="FJ22722" s="55">
        <v>0</v>
      </c>
      <c r="FK22722" s="55" t="s">
        <v>1249</v>
      </c>
      <c r="FL22722" s="55">
        <v>0.9</v>
      </c>
    </row>
    <row r="22723" ht="14.25" customHeight="1" outlineLevel="1" spans="162:168">
      <c r="FF22723" s="55">
        <v>22716</v>
      </c>
      <c r="FG22723" s="55" t="s">
        <v>1359</v>
      </c>
      <c r="FH22723" s="55" t="s">
        <v>1263</v>
      </c>
      <c r="FI22723" s="55">
        <v>6</v>
      </c>
      <c r="FJ22723" s="55">
        <v>0</v>
      </c>
      <c r="FK22723" s="55" t="s">
        <v>1249</v>
      </c>
      <c r="FL22723" s="55">
        <v>0.9</v>
      </c>
    </row>
    <row r="22724" ht="14.25" customHeight="1" outlineLevel="1" spans="162:168">
      <c r="FF22724" s="55">
        <v>22717</v>
      </c>
      <c r="FG22724" s="55" t="s">
        <v>1359</v>
      </c>
      <c r="FH22724" s="55" t="s">
        <v>1263</v>
      </c>
      <c r="FI22724" s="55">
        <v>6</v>
      </c>
      <c r="FJ22724" s="55">
        <v>1000</v>
      </c>
      <c r="FK22724" s="55" t="s">
        <v>1249</v>
      </c>
      <c r="FL22724" s="55">
        <v>0.8</v>
      </c>
    </row>
    <row r="22725" ht="14.25" customHeight="1" outlineLevel="1" spans="162:168">
      <c r="FF22725" s="55">
        <v>22718</v>
      </c>
      <c r="FG22725" s="55" t="s">
        <v>1359</v>
      </c>
      <c r="FH22725" s="55" t="s">
        <v>1263</v>
      </c>
      <c r="FI22725" s="55">
        <v>6</v>
      </c>
      <c r="FJ22725" s="55">
        <v>2500</v>
      </c>
      <c r="FK22725" s="55" t="s">
        <v>1249</v>
      </c>
      <c r="FL22725" s="55">
        <v>0.75</v>
      </c>
    </row>
    <row r="22726" ht="14.25" customHeight="1" outlineLevel="1" spans="162:168">
      <c r="FF22726" s="55">
        <v>22719</v>
      </c>
      <c r="FG22726" s="55" t="s">
        <v>1359</v>
      </c>
      <c r="FH22726" s="55" t="s">
        <v>1263</v>
      </c>
      <c r="FI22726" s="55">
        <v>6</v>
      </c>
      <c r="FJ22726" s="55">
        <v>5000</v>
      </c>
      <c r="FK22726" s="55" t="s">
        <v>1249</v>
      </c>
      <c r="FL22726" s="55">
        <v>0.65</v>
      </c>
    </row>
    <row r="22727" ht="14.25" customHeight="1" outlineLevel="1" spans="162:168">
      <c r="FF22727" s="55">
        <v>22720</v>
      </c>
      <c r="FG22727" s="55" t="s">
        <v>1359</v>
      </c>
      <c r="FH22727" s="55" t="s">
        <v>1263</v>
      </c>
      <c r="FI22727" s="55">
        <v>6</v>
      </c>
      <c r="FJ22727" s="55">
        <v>10000</v>
      </c>
      <c r="FK22727" s="55" t="s">
        <v>1249</v>
      </c>
      <c r="FL22727" s="55">
        <v>0.55</v>
      </c>
    </row>
    <row r="22728" ht="14.25" customHeight="1" outlineLevel="1" spans="162:168">
      <c r="FF22728" s="55">
        <v>22721</v>
      </c>
      <c r="FG22728" s="55" t="s">
        <v>1359</v>
      </c>
      <c r="FH22728" s="55" t="s">
        <v>1263</v>
      </c>
      <c r="FI22728" s="55">
        <v>6</v>
      </c>
      <c r="FJ22728" s="55">
        <v>25000</v>
      </c>
      <c r="FK22728" s="55" t="s">
        <v>1249</v>
      </c>
      <c r="FL22728" s="55">
        <v>0.5</v>
      </c>
    </row>
    <row r="22729" ht="14.25" customHeight="1" outlineLevel="1" spans="162:168">
      <c r="FF22729" s="55">
        <v>22722</v>
      </c>
      <c r="FG22729" s="55" t="s">
        <v>1359</v>
      </c>
      <c r="FH22729" s="55" t="s">
        <v>1263</v>
      </c>
      <c r="FI22729" s="55">
        <v>6</v>
      </c>
      <c r="FJ22729" s="55">
        <v>50000</v>
      </c>
      <c r="FK22729" s="55" t="s">
        <v>1249</v>
      </c>
      <c r="FL22729" s="55">
        <v>0.5</v>
      </c>
    </row>
    <row r="22730" ht="14.25" customHeight="1" outlineLevel="1" spans="162:168">
      <c r="FF22730" s="55">
        <v>22723</v>
      </c>
      <c r="FG22730" s="55" t="s">
        <v>1359</v>
      </c>
      <c r="FH22730" s="55" t="s">
        <v>1263</v>
      </c>
      <c r="FI22730" s="55">
        <v>6</v>
      </c>
      <c r="FJ22730" s="55">
        <v>80000</v>
      </c>
      <c r="FK22730" s="55" t="s">
        <v>1249</v>
      </c>
      <c r="FL22730" s="55">
        <v>0.5</v>
      </c>
    </row>
    <row r="22731" ht="14.25" customHeight="1" outlineLevel="1" spans="162:168">
      <c r="FF22731" s="55">
        <v>22724</v>
      </c>
      <c r="FG22731" s="55" t="s">
        <v>1359</v>
      </c>
      <c r="FH22731" s="55" t="s">
        <v>1263</v>
      </c>
      <c r="FI22731" s="55">
        <v>6</v>
      </c>
      <c r="FJ22731" s="55">
        <v>130000</v>
      </c>
      <c r="FK22731" s="55" t="s">
        <v>1249</v>
      </c>
      <c r="FL22731" s="55">
        <v>0.5</v>
      </c>
    </row>
    <row r="22732" ht="14.25" customHeight="1" outlineLevel="1" spans="162:168">
      <c r="FF22732" s="55">
        <v>22725</v>
      </c>
      <c r="FG22732" s="55" t="s">
        <v>1359</v>
      </c>
      <c r="FH22732" s="55" t="s">
        <v>1263</v>
      </c>
      <c r="FI22732" s="55">
        <v>6</v>
      </c>
      <c r="FJ22732" s="55">
        <v>260000</v>
      </c>
      <c r="FK22732" s="55" t="s">
        <v>1249</v>
      </c>
      <c r="FL22732" s="55">
        <v>0.5</v>
      </c>
    </row>
    <row r="22733" ht="14.25" customHeight="1" outlineLevel="1" spans="162:168">
      <c r="FF22733" s="55">
        <v>22726</v>
      </c>
      <c r="FG22733" s="55" t="s">
        <v>1359</v>
      </c>
      <c r="FH22733" s="55" t="s">
        <v>1263</v>
      </c>
      <c r="FI22733" s="55">
        <v>6</v>
      </c>
      <c r="FJ22733" s="55">
        <v>400000</v>
      </c>
      <c r="FK22733" s="55" t="s">
        <v>1249</v>
      </c>
      <c r="FL22733" s="55">
        <v>0.5</v>
      </c>
    </row>
    <row r="22734" ht="14.25" customHeight="1" outlineLevel="1" spans="162:168">
      <c r="FF22734" s="55">
        <v>22727</v>
      </c>
      <c r="FG22734" s="55" t="s">
        <v>1359</v>
      </c>
      <c r="FH22734" s="55" t="s">
        <v>1263</v>
      </c>
      <c r="FI22734" s="55">
        <v>6</v>
      </c>
      <c r="FJ22734" s="55">
        <v>530000</v>
      </c>
      <c r="FK22734" s="55" t="s">
        <v>1249</v>
      </c>
      <c r="FL22734" s="55">
        <v>0.5</v>
      </c>
    </row>
    <row r="22735" ht="14.25" customHeight="1" outlineLevel="1" spans="162:168">
      <c r="FF22735" s="55">
        <v>22728</v>
      </c>
      <c r="FG22735" s="55" t="s">
        <v>1359</v>
      </c>
      <c r="FH22735" s="55" t="s">
        <v>1263</v>
      </c>
      <c r="FI22735" s="55">
        <v>6</v>
      </c>
      <c r="FJ22735" s="55">
        <v>540000</v>
      </c>
      <c r="FK22735" s="55" t="s">
        <v>1249</v>
      </c>
      <c r="FL22735" s="55">
        <v>0.5</v>
      </c>
    </row>
    <row r="22736" ht="14.25" customHeight="1" outlineLevel="1" spans="162:168">
      <c r="FF22736" s="55">
        <v>22729</v>
      </c>
      <c r="FG22736" s="55" t="s">
        <v>1359</v>
      </c>
      <c r="FH22736" s="55" t="s">
        <v>1263</v>
      </c>
      <c r="FI22736" s="55">
        <v>9</v>
      </c>
      <c r="FJ22736" s="55">
        <v>0</v>
      </c>
      <c r="FK22736" s="55" t="s">
        <v>1249</v>
      </c>
      <c r="FL22736" s="55">
        <v>0.95</v>
      </c>
    </row>
    <row r="22737" ht="14.25" customHeight="1" outlineLevel="1" spans="162:168">
      <c r="FF22737" s="55">
        <v>22730</v>
      </c>
      <c r="FG22737" s="55" t="s">
        <v>1359</v>
      </c>
      <c r="FH22737" s="55" t="s">
        <v>1995</v>
      </c>
      <c r="FI22737" s="55">
        <v>1</v>
      </c>
      <c r="FJ22737" s="55">
        <v>0</v>
      </c>
      <c r="FK22737" s="55" t="s">
        <v>1249</v>
      </c>
      <c r="FL22737" s="55">
        <v>0.39</v>
      </c>
    </row>
    <row r="22738" ht="14.25" customHeight="1" outlineLevel="1" spans="162:168">
      <c r="FF22738" s="55">
        <v>22731</v>
      </c>
      <c r="FG22738" s="55" t="s">
        <v>1359</v>
      </c>
      <c r="FH22738" s="55" t="s">
        <v>1995</v>
      </c>
      <c r="FI22738" s="55">
        <v>2</v>
      </c>
      <c r="FJ22738" s="55">
        <v>0</v>
      </c>
      <c r="FK22738" s="55" t="s">
        <v>1249</v>
      </c>
      <c r="FL22738" s="55">
        <v>0.35</v>
      </c>
    </row>
    <row r="22739" ht="14.25" customHeight="1" outlineLevel="1" spans="162:168">
      <c r="FF22739" s="55">
        <v>22732</v>
      </c>
      <c r="FG22739" s="55" t="s">
        <v>1359</v>
      </c>
      <c r="FH22739" s="55" t="s">
        <v>1995</v>
      </c>
      <c r="FI22739" s="55">
        <v>2</v>
      </c>
      <c r="FJ22739" s="55">
        <v>1000</v>
      </c>
      <c r="FK22739" s="55" t="s">
        <v>1249</v>
      </c>
      <c r="FL22739" s="55">
        <v>0.33</v>
      </c>
    </row>
    <row r="22740" ht="14.25" customHeight="1" outlineLevel="1" spans="162:168">
      <c r="FF22740" s="55">
        <v>22733</v>
      </c>
      <c r="FG22740" s="55" t="s">
        <v>1359</v>
      </c>
      <c r="FH22740" s="55" t="s">
        <v>1995</v>
      </c>
      <c r="FI22740" s="55">
        <v>2</v>
      </c>
      <c r="FJ22740" s="55">
        <v>2500</v>
      </c>
      <c r="FK22740" s="55" t="s">
        <v>1249</v>
      </c>
      <c r="FL22740" s="55">
        <v>0.33</v>
      </c>
    </row>
    <row r="22741" ht="14.25" customHeight="1" outlineLevel="1" spans="162:168">
      <c r="FF22741" s="55">
        <v>22734</v>
      </c>
      <c r="FG22741" s="55" t="s">
        <v>1359</v>
      </c>
      <c r="FH22741" s="55" t="s">
        <v>1995</v>
      </c>
      <c r="FI22741" s="55">
        <v>2</v>
      </c>
      <c r="FJ22741" s="55">
        <v>5000</v>
      </c>
      <c r="FK22741" s="55" t="s">
        <v>1249</v>
      </c>
      <c r="FL22741" s="55">
        <v>0.33</v>
      </c>
    </row>
    <row r="22742" ht="14.25" customHeight="1" outlineLevel="1" spans="162:168">
      <c r="FF22742" s="55">
        <v>22735</v>
      </c>
      <c r="FG22742" s="55" t="s">
        <v>1359</v>
      </c>
      <c r="FH22742" s="55" t="s">
        <v>1995</v>
      </c>
      <c r="FI22742" s="55">
        <v>2</v>
      </c>
      <c r="FJ22742" s="55">
        <v>10000</v>
      </c>
      <c r="FK22742" s="55" t="s">
        <v>1249</v>
      </c>
      <c r="FL22742" s="55">
        <v>0.3</v>
      </c>
    </row>
    <row r="22743" ht="14.25" customHeight="1" outlineLevel="1" spans="162:168">
      <c r="FF22743" s="55">
        <v>22736</v>
      </c>
      <c r="FG22743" s="55" t="s">
        <v>1359</v>
      </c>
      <c r="FH22743" s="55" t="s">
        <v>1995</v>
      </c>
      <c r="FI22743" s="55">
        <v>2</v>
      </c>
      <c r="FJ22743" s="55">
        <v>25000</v>
      </c>
      <c r="FK22743" s="55" t="s">
        <v>1249</v>
      </c>
      <c r="FL22743" s="55">
        <v>0.3</v>
      </c>
    </row>
    <row r="22744" ht="14.25" customHeight="1" outlineLevel="1" spans="162:168">
      <c r="FF22744" s="55">
        <v>22737</v>
      </c>
      <c r="FG22744" s="55" t="s">
        <v>1359</v>
      </c>
      <c r="FH22744" s="55" t="s">
        <v>1995</v>
      </c>
      <c r="FI22744" s="55">
        <v>2</v>
      </c>
      <c r="FJ22744" s="55">
        <v>50000</v>
      </c>
      <c r="FK22744" s="55" t="s">
        <v>1249</v>
      </c>
      <c r="FL22744" s="55">
        <v>0.3</v>
      </c>
    </row>
    <row r="22745" ht="14.25" customHeight="1" outlineLevel="1" spans="162:168">
      <c r="FF22745" s="55">
        <v>22738</v>
      </c>
      <c r="FG22745" s="55" t="s">
        <v>1359</v>
      </c>
      <c r="FH22745" s="55" t="s">
        <v>1995</v>
      </c>
      <c r="FI22745" s="55">
        <v>2</v>
      </c>
      <c r="FJ22745" s="55">
        <v>80000</v>
      </c>
      <c r="FK22745" s="55" t="s">
        <v>1249</v>
      </c>
      <c r="FL22745" s="55">
        <v>0.3</v>
      </c>
    </row>
    <row r="22746" ht="14.25" customHeight="1" outlineLevel="1" spans="162:168">
      <c r="FF22746" s="55">
        <v>22739</v>
      </c>
      <c r="FG22746" s="55" t="s">
        <v>1359</v>
      </c>
      <c r="FH22746" s="55" t="s">
        <v>1995</v>
      </c>
      <c r="FI22746" s="55">
        <v>2</v>
      </c>
      <c r="FJ22746" s="55">
        <v>130000</v>
      </c>
      <c r="FK22746" s="55" t="s">
        <v>1249</v>
      </c>
      <c r="FL22746" s="55">
        <v>0.3</v>
      </c>
    </row>
    <row r="22747" ht="14.25" customHeight="1" outlineLevel="1" spans="162:168">
      <c r="FF22747" s="55">
        <v>22740</v>
      </c>
      <c r="FG22747" s="55" t="s">
        <v>1359</v>
      </c>
      <c r="FH22747" s="55" t="s">
        <v>1995</v>
      </c>
      <c r="FI22747" s="55">
        <v>2</v>
      </c>
      <c r="FJ22747" s="55">
        <v>260000</v>
      </c>
      <c r="FK22747" s="55" t="s">
        <v>1249</v>
      </c>
      <c r="FL22747" s="55">
        <v>0.3</v>
      </c>
    </row>
    <row r="22748" ht="14.25" customHeight="1" outlineLevel="1" spans="162:168">
      <c r="FF22748" s="55">
        <v>22741</v>
      </c>
      <c r="FG22748" s="55" t="s">
        <v>1359</v>
      </c>
      <c r="FH22748" s="55" t="s">
        <v>1995</v>
      </c>
      <c r="FI22748" s="55">
        <v>2</v>
      </c>
      <c r="FJ22748" s="55">
        <v>400000</v>
      </c>
      <c r="FK22748" s="55" t="s">
        <v>1249</v>
      </c>
      <c r="FL22748" s="55">
        <v>0.3</v>
      </c>
    </row>
    <row r="22749" ht="14.25" customHeight="1" outlineLevel="1" spans="162:168">
      <c r="FF22749" s="55">
        <v>22742</v>
      </c>
      <c r="FG22749" s="55" t="s">
        <v>1359</v>
      </c>
      <c r="FH22749" s="55" t="s">
        <v>1995</v>
      </c>
      <c r="FI22749" s="55">
        <v>2</v>
      </c>
      <c r="FJ22749" s="55">
        <v>530000</v>
      </c>
      <c r="FK22749" s="55" t="s">
        <v>1249</v>
      </c>
      <c r="FL22749" s="55">
        <v>0.3</v>
      </c>
    </row>
    <row r="22750" ht="14.25" customHeight="1" outlineLevel="1" spans="162:168">
      <c r="FF22750" s="55">
        <v>22743</v>
      </c>
      <c r="FG22750" s="55" t="s">
        <v>1359</v>
      </c>
      <c r="FH22750" s="55" t="s">
        <v>1995</v>
      </c>
      <c r="FI22750" s="55">
        <v>2</v>
      </c>
      <c r="FJ22750" s="55">
        <v>540000</v>
      </c>
      <c r="FK22750" s="55" t="s">
        <v>1249</v>
      </c>
      <c r="FL22750" s="55">
        <v>0.3</v>
      </c>
    </row>
    <row r="22751" ht="14.25" customHeight="1" outlineLevel="1" spans="162:168">
      <c r="FF22751" s="55">
        <v>22744</v>
      </c>
      <c r="FG22751" s="55" t="s">
        <v>1359</v>
      </c>
      <c r="FH22751" s="55" t="s">
        <v>1995</v>
      </c>
      <c r="FI22751" s="55">
        <v>3</v>
      </c>
      <c r="FJ22751" s="55">
        <v>0</v>
      </c>
      <c r="FK22751" s="55" t="s">
        <v>1249</v>
      </c>
      <c r="FL22751" s="55">
        <v>0.43</v>
      </c>
    </row>
    <row r="22752" ht="14.25" customHeight="1" outlineLevel="1" spans="162:168">
      <c r="FF22752" s="55">
        <v>22745</v>
      </c>
      <c r="FG22752" s="55" t="s">
        <v>1359</v>
      </c>
      <c r="FH22752" s="55" t="s">
        <v>1995</v>
      </c>
      <c r="FI22752" s="55">
        <v>3</v>
      </c>
      <c r="FJ22752" s="55">
        <v>540000</v>
      </c>
      <c r="FK22752" s="55" t="s">
        <v>1249</v>
      </c>
      <c r="FL22752" s="55">
        <v>0.36</v>
      </c>
    </row>
    <row r="22753" ht="14.25" customHeight="1" outlineLevel="1" spans="162:168">
      <c r="FF22753" s="55">
        <v>22746</v>
      </c>
      <c r="FG22753" s="55" t="s">
        <v>1359</v>
      </c>
      <c r="FH22753" s="55" t="s">
        <v>1995</v>
      </c>
      <c r="FI22753" s="55">
        <v>3</v>
      </c>
      <c r="FJ22753" s="55">
        <v>1000</v>
      </c>
      <c r="FK22753" s="55" t="s">
        <v>1249</v>
      </c>
      <c r="FL22753" s="55">
        <v>0.38</v>
      </c>
    </row>
    <row r="22754" ht="14.25" customHeight="1" outlineLevel="1" spans="162:168">
      <c r="FF22754" s="55">
        <v>22747</v>
      </c>
      <c r="FG22754" s="55" t="s">
        <v>1359</v>
      </c>
      <c r="FH22754" s="55" t="s">
        <v>1995</v>
      </c>
      <c r="FI22754" s="55">
        <v>3</v>
      </c>
      <c r="FJ22754" s="55">
        <v>2500</v>
      </c>
      <c r="FK22754" s="55" t="s">
        <v>1249</v>
      </c>
      <c r="FL22754" s="55">
        <v>0.36</v>
      </c>
    </row>
    <row r="22755" ht="14.25" customHeight="1" outlineLevel="1" spans="162:168">
      <c r="FF22755" s="55">
        <v>22748</v>
      </c>
      <c r="FG22755" s="55" t="s">
        <v>1359</v>
      </c>
      <c r="FH22755" s="55" t="s">
        <v>1995</v>
      </c>
      <c r="FI22755" s="55">
        <v>3</v>
      </c>
      <c r="FJ22755" s="55">
        <v>5000</v>
      </c>
      <c r="FK22755" s="55" t="s">
        <v>1249</v>
      </c>
      <c r="FL22755" s="55">
        <v>0.36</v>
      </c>
    </row>
    <row r="22756" ht="14.25" customHeight="1" outlineLevel="1" spans="162:168">
      <c r="FF22756" s="55">
        <v>22749</v>
      </c>
      <c r="FG22756" s="55" t="s">
        <v>1359</v>
      </c>
      <c r="FH22756" s="55" t="s">
        <v>1995</v>
      </c>
      <c r="FI22756" s="55">
        <v>3</v>
      </c>
      <c r="FJ22756" s="55">
        <v>10000</v>
      </c>
      <c r="FK22756" s="55" t="s">
        <v>1249</v>
      </c>
      <c r="FL22756" s="55">
        <v>0.36</v>
      </c>
    </row>
    <row r="22757" ht="14.25" customHeight="1" outlineLevel="1" spans="162:168">
      <c r="FF22757" s="55">
        <v>22750</v>
      </c>
      <c r="FG22757" s="55" t="s">
        <v>1359</v>
      </c>
      <c r="FH22757" s="55" t="s">
        <v>1995</v>
      </c>
      <c r="FI22757" s="55">
        <v>3</v>
      </c>
      <c r="FJ22757" s="55">
        <v>25000</v>
      </c>
      <c r="FK22757" s="55" t="s">
        <v>1249</v>
      </c>
      <c r="FL22757" s="55">
        <v>0.36</v>
      </c>
    </row>
    <row r="22758" ht="14.25" customHeight="1" outlineLevel="1" spans="162:168">
      <c r="FF22758" s="55">
        <v>22751</v>
      </c>
      <c r="FG22758" s="55" t="s">
        <v>1359</v>
      </c>
      <c r="FH22758" s="55" t="s">
        <v>1995</v>
      </c>
      <c r="FI22758" s="55">
        <v>3</v>
      </c>
      <c r="FJ22758" s="55">
        <v>50000</v>
      </c>
      <c r="FK22758" s="55" t="s">
        <v>1249</v>
      </c>
      <c r="FL22758" s="55">
        <v>0.36</v>
      </c>
    </row>
    <row r="22759" ht="14.25" customHeight="1" outlineLevel="1" spans="162:168">
      <c r="FF22759" s="55">
        <v>22752</v>
      </c>
      <c r="FG22759" s="55" t="s">
        <v>1359</v>
      </c>
      <c r="FH22759" s="55" t="s">
        <v>1995</v>
      </c>
      <c r="FI22759" s="55">
        <v>3</v>
      </c>
      <c r="FJ22759" s="55">
        <v>80000</v>
      </c>
      <c r="FK22759" s="55" t="s">
        <v>1249</v>
      </c>
      <c r="FL22759" s="55">
        <v>0.36</v>
      </c>
    </row>
    <row r="22760" ht="14.25" customHeight="1" outlineLevel="1" spans="162:168">
      <c r="FF22760" s="55">
        <v>22753</v>
      </c>
      <c r="FG22760" s="55" t="s">
        <v>1359</v>
      </c>
      <c r="FH22760" s="55" t="s">
        <v>1995</v>
      </c>
      <c r="FI22760" s="55">
        <v>3</v>
      </c>
      <c r="FJ22760" s="55">
        <v>130000</v>
      </c>
      <c r="FK22760" s="55" t="s">
        <v>1249</v>
      </c>
      <c r="FL22760" s="55">
        <v>0.36</v>
      </c>
    </row>
    <row r="22761" ht="14.25" customHeight="1" outlineLevel="1" spans="162:168">
      <c r="FF22761" s="55">
        <v>22754</v>
      </c>
      <c r="FG22761" s="55" t="s">
        <v>1359</v>
      </c>
      <c r="FH22761" s="55" t="s">
        <v>1995</v>
      </c>
      <c r="FI22761" s="55">
        <v>3</v>
      </c>
      <c r="FJ22761" s="55">
        <v>260000</v>
      </c>
      <c r="FK22761" s="55" t="s">
        <v>1249</v>
      </c>
      <c r="FL22761" s="55">
        <v>0.36</v>
      </c>
    </row>
    <row r="22762" ht="14.25" customHeight="1" outlineLevel="1" spans="162:168">
      <c r="FF22762" s="55">
        <v>22755</v>
      </c>
      <c r="FG22762" s="55" t="s">
        <v>1359</v>
      </c>
      <c r="FH22762" s="55" t="s">
        <v>1995</v>
      </c>
      <c r="FI22762" s="55">
        <v>3</v>
      </c>
      <c r="FJ22762" s="55">
        <v>400000</v>
      </c>
      <c r="FK22762" s="55" t="s">
        <v>1249</v>
      </c>
      <c r="FL22762" s="55">
        <v>0.36</v>
      </c>
    </row>
    <row r="22763" ht="14.25" customHeight="1" outlineLevel="1" spans="162:168">
      <c r="FF22763" s="55">
        <v>22756</v>
      </c>
      <c r="FG22763" s="55" t="s">
        <v>1359</v>
      </c>
      <c r="FH22763" s="55" t="s">
        <v>1995</v>
      </c>
      <c r="FI22763" s="55">
        <v>3</v>
      </c>
      <c r="FJ22763" s="55">
        <v>530000</v>
      </c>
      <c r="FK22763" s="55" t="s">
        <v>1249</v>
      </c>
      <c r="FL22763" s="55">
        <v>0.36</v>
      </c>
    </row>
    <row r="22764" ht="14.25" customHeight="1" outlineLevel="1" spans="162:168">
      <c r="FF22764" s="55">
        <v>22757</v>
      </c>
      <c r="FG22764" s="55" t="s">
        <v>1359</v>
      </c>
      <c r="FH22764" s="55" t="s">
        <v>1995</v>
      </c>
      <c r="FI22764" s="55">
        <v>4</v>
      </c>
      <c r="FJ22764" s="55">
        <v>0</v>
      </c>
      <c r="FK22764" s="55" t="s">
        <v>1249</v>
      </c>
      <c r="FL22764" s="55">
        <v>0.41</v>
      </c>
    </row>
    <row r="22765" ht="14.25" customHeight="1" outlineLevel="1" spans="162:168">
      <c r="FF22765" s="55">
        <v>22758</v>
      </c>
      <c r="FG22765" s="55" t="s">
        <v>1359</v>
      </c>
      <c r="FH22765" s="55" t="s">
        <v>1995</v>
      </c>
      <c r="FI22765" s="55">
        <v>4</v>
      </c>
      <c r="FJ22765" s="55">
        <v>1000</v>
      </c>
      <c r="FK22765" s="55" t="s">
        <v>1249</v>
      </c>
      <c r="FL22765" s="55">
        <v>0.4</v>
      </c>
    </row>
    <row r="22766" ht="14.25" customHeight="1" outlineLevel="1" spans="162:168">
      <c r="FF22766" s="55">
        <v>22759</v>
      </c>
      <c r="FG22766" s="55" t="s">
        <v>1359</v>
      </c>
      <c r="FH22766" s="55" t="s">
        <v>1995</v>
      </c>
      <c r="FI22766" s="55">
        <v>4</v>
      </c>
      <c r="FJ22766" s="55">
        <v>2500</v>
      </c>
      <c r="FK22766" s="55" t="s">
        <v>1249</v>
      </c>
      <c r="FL22766" s="55">
        <v>0.4</v>
      </c>
    </row>
    <row r="22767" ht="14.25" customHeight="1" outlineLevel="1" spans="162:168">
      <c r="FF22767" s="55">
        <v>22760</v>
      </c>
      <c r="FG22767" s="55" t="s">
        <v>1359</v>
      </c>
      <c r="FH22767" s="55" t="s">
        <v>1995</v>
      </c>
      <c r="FI22767" s="55">
        <v>4</v>
      </c>
      <c r="FJ22767" s="55">
        <v>5000</v>
      </c>
      <c r="FK22767" s="55" t="s">
        <v>1249</v>
      </c>
      <c r="FL22767" s="55">
        <v>0.39</v>
      </c>
    </row>
    <row r="22768" ht="14.25" customHeight="1" outlineLevel="1" spans="162:168">
      <c r="FF22768" s="55">
        <v>22761</v>
      </c>
      <c r="FG22768" s="55" t="s">
        <v>1359</v>
      </c>
      <c r="FH22768" s="55" t="s">
        <v>1995</v>
      </c>
      <c r="FI22768" s="55">
        <v>4</v>
      </c>
      <c r="FJ22768" s="55">
        <v>10000</v>
      </c>
      <c r="FK22768" s="55" t="s">
        <v>1249</v>
      </c>
      <c r="FL22768" s="55">
        <v>0.38</v>
      </c>
    </row>
    <row r="22769" ht="14.25" customHeight="1" outlineLevel="1" spans="162:168">
      <c r="FF22769" s="55">
        <v>22762</v>
      </c>
      <c r="FG22769" s="55" t="s">
        <v>1359</v>
      </c>
      <c r="FH22769" s="55" t="s">
        <v>1995</v>
      </c>
      <c r="FI22769" s="55">
        <v>4</v>
      </c>
      <c r="FJ22769" s="55">
        <v>25000</v>
      </c>
      <c r="FK22769" s="55" t="s">
        <v>1249</v>
      </c>
      <c r="FL22769" s="55">
        <v>0.38</v>
      </c>
    </row>
    <row r="22770" ht="14.25" customHeight="1" outlineLevel="1" spans="162:168">
      <c r="FF22770" s="55">
        <v>22763</v>
      </c>
      <c r="FG22770" s="55" t="s">
        <v>1359</v>
      </c>
      <c r="FH22770" s="55" t="s">
        <v>1995</v>
      </c>
      <c r="FI22770" s="55">
        <v>4</v>
      </c>
      <c r="FJ22770" s="55">
        <v>50000</v>
      </c>
      <c r="FK22770" s="55" t="s">
        <v>1249</v>
      </c>
      <c r="FL22770" s="55">
        <v>0.38</v>
      </c>
    </row>
    <row r="22771" ht="14.25" customHeight="1" outlineLevel="1" spans="162:168">
      <c r="FF22771" s="55">
        <v>22764</v>
      </c>
      <c r="FG22771" s="55" t="s">
        <v>1359</v>
      </c>
      <c r="FH22771" s="55" t="s">
        <v>1995</v>
      </c>
      <c r="FI22771" s="55">
        <v>4</v>
      </c>
      <c r="FJ22771" s="55">
        <v>80000</v>
      </c>
      <c r="FK22771" s="55" t="s">
        <v>1249</v>
      </c>
      <c r="FL22771" s="55">
        <v>0.38</v>
      </c>
    </row>
    <row r="22772" ht="14.25" customHeight="1" outlineLevel="1" spans="162:168">
      <c r="FF22772" s="55">
        <v>22765</v>
      </c>
      <c r="FG22772" s="55" t="s">
        <v>1359</v>
      </c>
      <c r="FH22772" s="55" t="s">
        <v>1995</v>
      </c>
      <c r="FI22772" s="55">
        <v>4</v>
      </c>
      <c r="FJ22772" s="55">
        <v>130000</v>
      </c>
      <c r="FK22772" s="55" t="s">
        <v>1249</v>
      </c>
      <c r="FL22772" s="55">
        <v>0.38</v>
      </c>
    </row>
    <row r="22773" ht="14.25" customHeight="1" outlineLevel="1" spans="162:168">
      <c r="FF22773" s="55">
        <v>22766</v>
      </c>
      <c r="FG22773" s="55" t="s">
        <v>1359</v>
      </c>
      <c r="FH22773" s="55" t="s">
        <v>1995</v>
      </c>
      <c r="FI22773" s="55">
        <v>4</v>
      </c>
      <c r="FJ22773" s="55">
        <v>260000</v>
      </c>
      <c r="FK22773" s="55" t="s">
        <v>1249</v>
      </c>
      <c r="FL22773" s="55">
        <v>0.38</v>
      </c>
    </row>
    <row r="22774" ht="14.25" customHeight="1" outlineLevel="1" spans="162:168">
      <c r="FF22774" s="55">
        <v>22767</v>
      </c>
      <c r="FG22774" s="55" t="s">
        <v>1359</v>
      </c>
      <c r="FH22774" s="55" t="s">
        <v>1995</v>
      </c>
      <c r="FI22774" s="55">
        <v>4</v>
      </c>
      <c r="FJ22774" s="55">
        <v>400000</v>
      </c>
      <c r="FK22774" s="55" t="s">
        <v>1249</v>
      </c>
      <c r="FL22774" s="55">
        <v>0.38</v>
      </c>
    </row>
    <row r="22775" ht="14.25" customHeight="1" outlineLevel="1" spans="162:168">
      <c r="FF22775" s="55">
        <v>22768</v>
      </c>
      <c r="FG22775" s="55" t="s">
        <v>1359</v>
      </c>
      <c r="FH22775" s="55" t="s">
        <v>1995</v>
      </c>
      <c r="FI22775" s="55">
        <v>4</v>
      </c>
      <c r="FJ22775" s="55">
        <v>530000</v>
      </c>
      <c r="FK22775" s="55" t="s">
        <v>1249</v>
      </c>
      <c r="FL22775" s="55">
        <v>0.38</v>
      </c>
    </row>
    <row r="22776" ht="14.25" customHeight="1" outlineLevel="1" spans="162:168">
      <c r="FF22776" s="55">
        <v>22769</v>
      </c>
      <c r="FG22776" s="55" t="s">
        <v>1359</v>
      </c>
      <c r="FH22776" s="55" t="s">
        <v>1995</v>
      </c>
      <c r="FI22776" s="55">
        <v>4</v>
      </c>
      <c r="FJ22776" s="55">
        <v>540000</v>
      </c>
      <c r="FK22776" s="55" t="s">
        <v>1249</v>
      </c>
      <c r="FL22776" s="55">
        <v>0.38</v>
      </c>
    </row>
    <row r="22777" ht="14.25" customHeight="1" outlineLevel="1" spans="162:168">
      <c r="FF22777" s="55">
        <v>22770</v>
      </c>
      <c r="FG22777" s="55" t="s">
        <v>1359</v>
      </c>
      <c r="FH22777" s="55" t="s">
        <v>1995</v>
      </c>
      <c r="FI22777" s="55">
        <v>5</v>
      </c>
      <c r="FJ22777" s="55">
        <v>0</v>
      </c>
      <c r="FK22777" s="55" t="s">
        <v>1249</v>
      </c>
      <c r="FL22777" s="55">
        <v>0.38</v>
      </c>
    </row>
    <row r="22778" ht="14.25" customHeight="1" outlineLevel="1" spans="162:168">
      <c r="FF22778" s="55">
        <v>22771</v>
      </c>
      <c r="FG22778" s="55" t="s">
        <v>1359</v>
      </c>
      <c r="FH22778" s="55" t="s">
        <v>1995</v>
      </c>
      <c r="FI22778" s="55">
        <v>5</v>
      </c>
      <c r="FJ22778" s="55">
        <v>1000</v>
      </c>
      <c r="FK22778" s="55" t="s">
        <v>1249</v>
      </c>
      <c r="FL22778" s="55">
        <v>0.38</v>
      </c>
    </row>
    <row r="22779" ht="14.25" customHeight="1" outlineLevel="1" spans="162:168">
      <c r="FF22779" s="55">
        <v>22772</v>
      </c>
      <c r="FG22779" s="55" t="s">
        <v>1359</v>
      </c>
      <c r="FH22779" s="55" t="s">
        <v>1995</v>
      </c>
      <c r="FI22779" s="55">
        <v>5</v>
      </c>
      <c r="FJ22779" s="55">
        <v>2500</v>
      </c>
      <c r="FK22779" s="55" t="s">
        <v>1249</v>
      </c>
      <c r="FL22779" s="55">
        <v>0.36</v>
      </c>
    </row>
    <row r="22780" ht="14.25" customHeight="1" outlineLevel="1" spans="162:168">
      <c r="FF22780" s="55">
        <v>22773</v>
      </c>
      <c r="FG22780" s="55" t="s">
        <v>1359</v>
      </c>
      <c r="FH22780" s="55" t="s">
        <v>1995</v>
      </c>
      <c r="FI22780" s="55">
        <v>5</v>
      </c>
      <c r="FJ22780" s="55">
        <v>5000</v>
      </c>
      <c r="FK22780" s="55" t="s">
        <v>1249</v>
      </c>
      <c r="FL22780" s="55">
        <v>0.36</v>
      </c>
    </row>
    <row r="22781" ht="14.25" customHeight="1" outlineLevel="1" spans="162:168">
      <c r="FF22781" s="55">
        <v>22774</v>
      </c>
      <c r="FG22781" s="55" t="s">
        <v>1359</v>
      </c>
      <c r="FH22781" s="55" t="s">
        <v>1995</v>
      </c>
      <c r="FI22781" s="55">
        <v>5</v>
      </c>
      <c r="FJ22781" s="55">
        <v>10000</v>
      </c>
      <c r="FK22781" s="55" t="s">
        <v>1249</v>
      </c>
      <c r="FL22781" s="55">
        <v>0.36</v>
      </c>
    </row>
    <row r="22782" ht="14.25" customHeight="1" outlineLevel="1" spans="162:168">
      <c r="FF22782" s="55">
        <v>22775</v>
      </c>
      <c r="FG22782" s="55" t="s">
        <v>1359</v>
      </c>
      <c r="FH22782" s="55" t="s">
        <v>1995</v>
      </c>
      <c r="FI22782" s="55">
        <v>5</v>
      </c>
      <c r="FJ22782" s="55">
        <v>25000</v>
      </c>
      <c r="FK22782" s="55" t="s">
        <v>1249</v>
      </c>
      <c r="FL22782" s="55">
        <v>0.34</v>
      </c>
    </row>
    <row r="22783" ht="14.25" customHeight="1" outlineLevel="1" spans="162:168">
      <c r="FF22783" s="55">
        <v>22776</v>
      </c>
      <c r="FG22783" s="55" t="s">
        <v>1359</v>
      </c>
      <c r="FH22783" s="55" t="s">
        <v>1995</v>
      </c>
      <c r="FI22783" s="55">
        <v>5</v>
      </c>
      <c r="FJ22783" s="55">
        <v>50000</v>
      </c>
      <c r="FK22783" s="55" t="s">
        <v>1249</v>
      </c>
      <c r="FL22783" s="55">
        <v>0.34</v>
      </c>
    </row>
    <row r="22784" ht="14.25" customHeight="1" outlineLevel="1" spans="162:168">
      <c r="FF22784" s="55">
        <v>22777</v>
      </c>
      <c r="FG22784" s="55" t="s">
        <v>1359</v>
      </c>
      <c r="FH22784" s="55" t="s">
        <v>1995</v>
      </c>
      <c r="FI22784" s="55">
        <v>5</v>
      </c>
      <c r="FJ22784" s="55">
        <v>80000</v>
      </c>
      <c r="FK22784" s="55" t="s">
        <v>1249</v>
      </c>
      <c r="FL22784" s="55">
        <v>0.34</v>
      </c>
    </row>
    <row r="22785" ht="14.25" customHeight="1" outlineLevel="1" spans="162:168">
      <c r="FF22785" s="55">
        <v>22778</v>
      </c>
      <c r="FG22785" s="55" t="s">
        <v>1359</v>
      </c>
      <c r="FH22785" s="55" t="s">
        <v>1995</v>
      </c>
      <c r="FI22785" s="55">
        <v>5</v>
      </c>
      <c r="FJ22785" s="55">
        <v>130000</v>
      </c>
      <c r="FK22785" s="55" t="s">
        <v>1249</v>
      </c>
      <c r="FL22785" s="55">
        <v>0.34</v>
      </c>
    </row>
    <row r="22786" ht="14.25" customHeight="1" outlineLevel="1" spans="162:168">
      <c r="FF22786" s="55">
        <v>22779</v>
      </c>
      <c r="FG22786" s="55" t="s">
        <v>1359</v>
      </c>
      <c r="FH22786" s="55" t="s">
        <v>1995</v>
      </c>
      <c r="FI22786" s="55">
        <v>5</v>
      </c>
      <c r="FJ22786" s="55">
        <v>260000</v>
      </c>
      <c r="FK22786" s="55" t="s">
        <v>1249</v>
      </c>
      <c r="FL22786" s="55">
        <v>0.34</v>
      </c>
    </row>
    <row r="22787" ht="14.25" customHeight="1" outlineLevel="1" spans="162:168">
      <c r="FF22787" s="55">
        <v>22780</v>
      </c>
      <c r="FG22787" s="55" t="s">
        <v>1359</v>
      </c>
      <c r="FH22787" s="55" t="s">
        <v>1995</v>
      </c>
      <c r="FI22787" s="55">
        <v>5</v>
      </c>
      <c r="FJ22787" s="55">
        <v>400000</v>
      </c>
      <c r="FK22787" s="55" t="s">
        <v>1249</v>
      </c>
      <c r="FL22787" s="55">
        <v>0.34</v>
      </c>
    </row>
    <row r="22788" ht="14.25" customHeight="1" outlineLevel="1" spans="162:168">
      <c r="FF22788" s="55">
        <v>22781</v>
      </c>
      <c r="FG22788" s="55" t="s">
        <v>1359</v>
      </c>
      <c r="FH22788" s="55" t="s">
        <v>1995</v>
      </c>
      <c r="FI22788" s="55">
        <v>5</v>
      </c>
      <c r="FJ22788" s="55">
        <v>530000</v>
      </c>
      <c r="FK22788" s="55" t="s">
        <v>1249</v>
      </c>
      <c r="FL22788" s="55">
        <v>0.34</v>
      </c>
    </row>
    <row r="22789" ht="14.25" customHeight="1" outlineLevel="1" spans="162:168">
      <c r="FF22789" s="55">
        <v>22782</v>
      </c>
      <c r="FG22789" s="55" t="s">
        <v>1359</v>
      </c>
      <c r="FH22789" s="55" t="s">
        <v>1995</v>
      </c>
      <c r="FI22789" s="55">
        <v>5</v>
      </c>
      <c r="FJ22789" s="55">
        <v>540000</v>
      </c>
      <c r="FK22789" s="55" t="s">
        <v>1249</v>
      </c>
      <c r="FL22789" s="55">
        <v>0.34</v>
      </c>
    </row>
    <row r="22790" ht="14.25" customHeight="1" outlineLevel="1" spans="162:168">
      <c r="FF22790" s="55">
        <v>22783</v>
      </c>
      <c r="FG22790" s="55" t="s">
        <v>1359</v>
      </c>
      <c r="FH22790" s="55" t="s">
        <v>1995</v>
      </c>
      <c r="FI22790" s="55">
        <v>6</v>
      </c>
      <c r="FJ22790" s="55">
        <v>0</v>
      </c>
      <c r="FK22790" s="55" t="s">
        <v>1249</v>
      </c>
      <c r="FL22790" s="55">
        <v>0.35</v>
      </c>
    </row>
    <row r="22791" ht="14.25" customHeight="1" outlineLevel="1" spans="162:168">
      <c r="FF22791" s="55">
        <v>22784</v>
      </c>
      <c r="FG22791" s="55" t="s">
        <v>1246</v>
      </c>
      <c r="FH22791" s="55" t="s">
        <v>1343</v>
      </c>
      <c r="FI22791" s="55">
        <v>1</v>
      </c>
      <c r="FJ22791" s="55">
        <v>0</v>
      </c>
      <c r="FK22791" s="55" t="s">
        <v>1249</v>
      </c>
      <c r="FL22791" s="55">
        <v>0.33</v>
      </c>
    </row>
    <row r="22792" ht="14.25" customHeight="1" outlineLevel="1" spans="162:168">
      <c r="FF22792" s="55">
        <v>22785</v>
      </c>
      <c r="FG22792" s="55" t="s">
        <v>1246</v>
      </c>
      <c r="FH22792" s="55" t="s">
        <v>1343</v>
      </c>
      <c r="FI22792" s="55">
        <v>2</v>
      </c>
      <c r="FJ22792" s="55">
        <v>0</v>
      </c>
      <c r="FK22792" s="55" t="s">
        <v>1249</v>
      </c>
      <c r="FL22792" s="55">
        <v>0.33</v>
      </c>
    </row>
    <row r="22793" ht="14.25" customHeight="1" outlineLevel="1" spans="162:168">
      <c r="FF22793" s="55">
        <v>22786</v>
      </c>
      <c r="FG22793" s="55" t="s">
        <v>1246</v>
      </c>
      <c r="FH22793" s="55" t="s">
        <v>1343</v>
      </c>
      <c r="FI22793" s="55">
        <v>3</v>
      </c>
      <c r="FJ22793" s="55">
        <v>0</v>
      </c>
      <c r="FK22793" s="55" t="s">
        <v>1249</v>
      </c>
      <c r="FL22793" s="55">
        <v>0.33</v>
      </c>
    </row>
    <row r="22794" ht="14.25" customHeight="1" outlineLevel="1" spans="162:168">
      <c r="FF22794" s="55">
        <v>22787</v>
      </c>
      <c r="FG22794" s="55" t="s">
        <v>1246</v>
      </c>
      <c r="FH22794" s="55" t="s">
        <v>1260</v>
      </c>
      <c r="FI22794" s="55">
        <v>1</v>
      </c>
      <c r="FJ22794" s="55">
        <v>1000</v>
      </c>
      <c r="FK22794" s="55" t="s">
        <v>1249</v>
      </c>
      <c r="FL22794" s="55">
        <v>5</v>
      </c>
    </row>
    <row r="22795" ht="14.25" customHeight="1" outlineLevel="1" spans="162:168">
      <c r="FF22795" s="55">
        <v>22788</v>
      </c>
      <c r="FG22795" s="55" t="s">
        <v>1246</v>
      </c>
      <c r="FH22795" s="55" t="s">
        <v>1260</v>
      </c>
      <c r="FI22795" s="55">
        <v>1</v>
      </c>
      <c r="FJ22795" s="55">
        <v>2500</v>
      </c>
      <c r="FK22795" s="55" t="s">
        <v>1249</v>
      </c>
      <c r="FL22795" s="55">
        <v>5</v>
      </c>
    </row>
    <row r="22796" ht="14.25" customHeight="1" outlineLevel="1" spans="162:168">
      <c r="FF22796" s="55">
        <v>22789</v>
      </c>
      <c r="FG22796" s="55" t="s">
        <v>1246</v>
      </c>
      <c r="FH22796" s="55" t="s">
        <v>1260</v>
      </c>
      <c r="FI22796" s="55">
        <v>1</v>
      </c>
      <c r="FJ22796" s="55">
        <v>5000</v>
      </c>
      <c r="FK22796" s="55" t="s">
        <v>1249</v>
      </c>
      <c r="FL22796" s="55">
        <v>5</v>
      </c>
    </row>
    <row r="22797" ht="14.25" customHeight="1" outlineLevel="1" spans="162:168">
      <c r="FF22797" s="55">
        <v>22790</v>
      </c>
      <c r="FG22797" s="55" t="s">
        <v>1246</v>
      </c>
      <c r="FH22797" s="55" t="s">
        <v>1260</v>
      </c>
      <c r="FI22797" s="55">
        <v>1</v>
      </c>
      <c r="FJ22797" s="55">
        <v>10000</v>
      </c>
      <c r="FK22797" s="55" t="s">
        <v>1249</v>
      </c>
      <c r="FL22797" s="55">
        <v>5</v>
      </c>
    </row>
    <row r="22798" ht="14.25" customHeight="1" outlineLevel="1" spans="162:168">
      <c r="FF22798" s="55">
        <v>22791</v>
      </c>
      <c r="FG22798" s="55" t="s">
        <v>1246</v>
      </c>
      <c r="FH22798" s="55" t="s">
        <v>1260</v>
      </c>
      <c r="FI22798" s="55">
        <v>1</v>
      </c>
      <c r="FJ22798" s="55">
        <v>25000</v>
      </c>
      <c r="FK22798" s="55" t="s">
        <v>1249</v>
      </c>
      <c r="FL22798" s="55">
        <v>5</v>
      </c>
    </row>
    <row r="22799" ht="14.25" customHeight="1" outlineLevel="1" spans="162:168">
      <c r="FF22799" s="55">
        <v>22792</v>
      </c>
      <c r="FG22799" s="55" t="s">
        <v>1246</v>
      </c>
      <c r="FH22799" s="55" t="s">
        <v>1260</v>
      </c>
      <c r="FI22799" s="55">
        <v>1</v>
      </c>
      <c r="FJ22799" s="55">
        <v>50000</v>
      </c>
      <c r="FK22799" s="55" t="s">
        <v>1249</v>
      </c>
      <c r="FL22799" s="55">
        <v>5</v>
      </c>
    </row>
    <row r="22800" ht="14.25" customHeight="1" outlineLevel="1" spans="162:168">
      <c r="FF22800" s="55">
        <v>22793</v>
      </c>
      <c r="FG22800" s="55" t="s">
        <v>1246</v>
      </c>
      <c r="FH22800" s="55" t="s">
        <v>1260</v>
      </c>
      <c r="FI22800" s="55">
        <v>1</v>
      </c>
      <c r="FJ22800" s="55">
        <v>80000</v>
      </c>
      <c r="FK22800" s="55" t="s">
        <v>1249</v>
      </c>
      <c r="FL22800" s="55">
        <v>5</v>
      </c>
    </row>
    <row r="22801" ht="14.25" customHeight="1" outlineLevel="1" spans="162:168">
      <c r="FF22801" s="55">
        <v>22794</v>
      </c>
      <c r="FG22801" s="55" t="s">
        <v>1246</v>
      </c>
      <c r="FH22801" s="55" t="s">
        <v>1260</v>
      </c>
      <c r="FI22801" s="55">
        <v>1</v>
      </c>
      <c r="FJ22801" s="55">
        <v>130000</v>
      </c>
      <c r="FK22801" s="55" t="s">
        <v>1249</v>
      </c>
      <c r="FL22801" s="55">
        <v>5</v>
      </c>
    </row>
    <row r="22802" ht="14.25" customHeight="1" outlineLevel="1" spans="162:168">
      <c r="FF22802" s="55">
        <v>22795</v>
      </c>
      <c r="FG22802" s="55" t="s">
        <v>1246</v>
      </c>
      <c r="FH22802" s="55" t="s">
        <v>1260</v>
      </c>
      <c r="FI22802" s="55">
        <v>1</v>
      </c>
      <c r="FJ22802" s="55">
        <v>260000</v>
      </c>
      <c r="FK22802" s="55" t="s">
        <v>1249</v>
      </c>
      <c r="FL22802" s="55">
        <v>5</v>
      </c>
    </row>
    <row r="22803" ht="14.25" customHeight="1" outlineLevel="1" spans="162:168">
      <c r="FF22803" s="55">
        <v>22796</v>
      </c>
      <c r="FG22803" s="55" t="s">
        <v>1246</v>
      </c>
      <c r="FH22803" s="55" t="s">
        <v>1260</v>
      </c>
      <c r="FI22803" s="55">
        <v>1</v>
      </c>
      <c r="FJ22803" s="55">
        <v>400000</v>
      </c>
      <c r="FK22803" s="55" t="s">
        <v>1249</v>
      </c>
      <c r="FL22803" s="55">
        <v>5</v>
      </c>
    </row>
    <row r="22804" ht="14.25" customHeight="1" outlineLevel="1" spans="162:168">
      <c r="FF22804" s="55">
        <v>22797</v>
      </c>
      <c r="FG22804" s="55" t="s">
        <v>1246</v>
      </c>
      <c r="FH22804" s="55" t="s">
        <v>1260</v>
      </c>
      <c r="FI22804" s="55">
        <v>1</v>
      </c>
      <c r="FJ22804" s="55">
        <v>530000</v>
      </c>
      <c r="FK22804" s="55" t="s">
        <v>1249</v>
      </c>
      <c r="FL22804" s="55">
        <v>5</v>
      </c>
    </row>
    <row r="22805" ht="14.25" customHeight="1" outlineLevel="1" spans="162:168">
      <c r="FF22805" s="55">
        <v>22798</v>
      </c>
      <c r="FG22805" s="55" t="s">
        <v>1246</v>
      </c>
      <c r="FH22805" s="55" t="s">
        <v>1260</v>
      </c>
      <c r="FI22805" s="55">
        <v>1</v>
      </c>
      <c r="FJ22805" s="55">
        <v>540000</v>
      </c>
      <c r="FK22805" s="55" t="s">
        <v>1249</v>
      </c>
      <c r="FL22805" s="55">
        <v>5</v>
      </c>
    </row>
    <row r="22806" ht="14.25" customHeight="1" outlineLevel="1" spans="162:168">
      <c r="FF22806" s="55">
        <v>22799</v>
      </c>
      <c r="FG22806" s="55" t="s">
        <v>1246</v>
      </c>
      <c r="FH22806" s="55" t="s">
        <v>1260</v>
      </c>
      <c r="FI22806" s="55">
        <v>10</v>
      </c>
      <c r="FJ22806" s="55">
        <v>0</v>
      </c>
      <c r="FK22806" s="55" t="s">
        <v>1249</v>
      </c>
      <c r="FL22806" s="55">
        <v>1.28</v>
      </c>
    </row>
    <row r="22807" ht="14.25" customHeight="1" outlineLevel="1" spans="162:168">
      <c r="FF22807" s="55">
        <v>22800</v>
      </c>
      <c r="FG22807" s="55" t="s">
        <v>1246</v>
      </c>
      <c r="FH22807" s="55" t="s">
        <v>1260</v>
      </c>
      <c r="FI22807" s="55">
        <v>10</v>
      </c>
      <c r="FJ22807" s="55">
        <v>1000</v>
      </c>
      <c r="FK22807" s="55" t="s">
        <v>1249</v>
      </c>
      <c r="FL22807" s="55">
        <v>1.28</v>
      </c>
    </row>
    <row r="22808" ht="14.25" customHeight="1" outlineLevel="1" spans="162:168">
      <c r="FF22808" s="55">
        <v>22801</v>
      </c>
      <c r="FG22808" s="55" t="s">
        <v>1246</v>
      </c>
      <c r="FH22808" s="55" t="s">
        <v>1260</v>
      </c>
      <c r="FI22808" s="55">
        <v>10</v>
      </c>
      <c r="FJ22808" s="55">
        <v>2500</v>
      </c>
      <c r="FK22808" s="55" t="s">
        <v>1249</v>
      </c>
      <c r="FL22808" s="55">
        <v>1.19</v>
      </c>
    </row>
    <row r="22809" ht="14.25" customHeight="1" outlineLevel="1" spans="162:168">
      <c r="FF22809" s="55">
        <v>22802</v>
      </c>
      <c r="FG22809" s="55" t="s">
        <v>1246</v>
      </c>
      <c r="FH22809" s="55" t="s">
        <v>1260</v>
      </c>
      <c r="FI22809" s="55">
        <v>10</v>
      </c>
      <c r="FJ22809" s="55">
        <v>5000</v>
      </c>
      <c r="FK22809" s="55" t="s">
        <v>1249</v>
      </c>
      <c r="FL22809" s="55">
        <v>1.06</v>
      </c>
    </row>
    <row r="22810" ht="14.25" customHeight="1" outlineLevel="1" spans="162:168">
      <c r="FF22810" s="55">
        <v>22803</v>
      </c>
      <c r="FG22810" s="55" t="s">
        <v>1246</v>
      </c>
      <c r="FH22810" s="55" t="s">
        <v>1260</v>
      </c>
      <c r="FI22810" s="55">
        <v>10</v>
      </c>
      <c r="FJ22810" s="55">
        <v>10000</v>
      </c>
      <c r="FK22810" s="55" t="s">
        <v>1249</v>
      </c>
      <c r="FL22810" s="55">
        <v>0.95</v>
      </c>
    </row>
    <row r="22811" ht="14.25" customHeight="1" outlineLevel="1" spans="162:168">
      <c r="FF22811" s="55">
        <v>22804</v>
      </c>
      <c r="FG22811" s="55" t="s">
        <v>1246</v>
      </c>
      <c r="FH22811" s="55" t="s">
        <v>1260</v>
      </c>
      <c r="FI22811" s="55">
        <v>10</v>
      </c>
      <c r="FJ22811" s="55">
        <v>25000</v>
      </c>
      <c r="FK22811" s="55" t="s">
        <v>1249</v>
      </c>
      <c r="FL22811" s="55">
        <v>0.95</v>
      </c>
    </row>
    <row r="22812" ht="14.25" customHeight="1" outlineLevel="1" spans="162:168">
      <c r="FF22812" s="55">
        <v>22805</v>
      </c>
      <c r="FG22812" s="55" t="s">
        <v>1246</v>
      </c>
      <c r="FH22812" s="55" t="s">
        <v>1260</v>
      </c>
      <c r="FI22812" s="55">
        <v>10</v>
      </c>
      <c r="FJ22812" s="55">
        <v>50000</v>
      </c>
      <c r="FK22812" s="55" t="s">
        <v>1249</v>
      </c>
      <c r="FL22812" s="55">
        <v>0.95</v>
      </c>
    </row>
    <row r="22813" ht="14.25" customHeight="1" outlineLevel="1" spans="162:168">
      <c r="FF22813" s="55">
        <v>22806</v>
      </c>
      <c r="FG22813" s="55" t="s">
        <v>1246</v>
      </c>
      <c r="FH22813" s="55" t="s">
        <v>1260</v>
      </c>
      <c r="FI22813" s="55">
        <v>10</v>
      </c>
      <c r="FJ22813" s="55">
        <v>80000</v>
      </c>
      <c r="FK22813" s="55" t="s">
        <v>1249</v>
      </c>
      <c r="FL22813" s="55">
        <v>0.88</v>
      </c>
    </row>
    <row r="22814" ht="14.25" customHeight="1" outlineLevel="1" spans="162:168">
      <c r="FF22814" s="55">
        <v>22807</v>
      </c>
      <c r="FG22814" s="55" t="s">
        <v>1246</v>
      </c>
      <c r="FH22814" s="55" t="s">
        <v>1260</v>
      </c>
      <c r="FI22814" s="55">
        <v>10</v>
      </c>
      <c r="FJ22814" s="55">
        <v>130000</v>
      </c>
      <c r="FK22814" s="55" t="s">
        <v>1249</v>
      </c>
      <c r="FL22814" s="55">
        <v>0.88</v>
      </c>
    </row>
    <row r="22815" ht="14.25" customHeight="1" outlineLevel="1" spans="162:168">
      <c r="FF22815" s="55">
        <v>22808</v>
      </c>
      <c r="FG22815" s="55" t="s">
        <v>1246</v>
      </c>
      <c r="FH22815" s="55" t="s">
        <v>1260</v>
      </c>
      <c r="FI22815" s="55">
        <v>10</v>
      </c>
      <c r="FJ22815" s="55">
        <v>260000</v>
      </c>
      <c r="FK22815" s="55" t="s">
        <v>1249</v>
      </c>
      <c r="FL22815" s="55">
        <v>0.88</v>
      </c>
    </row>
    <row r="22816" ht="14.25" customHeight="1" outlineLevel="1" spans="162:168">
      <c r="FF22816" s="55">
        <v>22809</v>
      </c>
      <c r="FG22816" s="55" t="s">
        <v>1246</v>
      </c>
      <c r="FH22816" s="55" t="s">
        <v>1260</v>
      </c>
      <c r="FI22816" s="55">
        <v>10</v>
      </c>
      <c r="FJ22816" s="55">
        <v>400000</v>
      </c>
      <c r="FK22816" s="55" t="s">
        <v>1249</v>
      </c>
      <c r="FL22816" s="55">
        <v>0.88</v>
      </c>
    </row>
    <row r="22817" ht="14.25" customHeight="1" outlineLevel="1" spans="162:168">
      <c r="FF22817" s="55">
        <v>22810</v>
      </c>
      <c r="FG22817" s="55" t="s">
        <v>1246</v>
      </c>
      <c r="FH22817" s="55" t="s">
        <v>1260</v>
      </c>
      <c r="FI22817" s="55">
        <v>10</v>
      </c>
      <c r="FJ22817" s="55">
        <v>530000</v>
      </c>
      <c r="FK22817" s="55" t="s">
        <v>1249</v>
      </c>
      <c r="FL22817" s="55">
        <v>0.88</v>
      </c>
    </row>
    <row r="22818" ht="14.25" customHeight="1" outlineLevel="1" spans="162:168">
      <c r="FF22818" s="55">
        <v>22811</v>
      </c>
      <c r="FG22818" s="55" t="s">
        <v>1246</v>
      </c>
      <c r="FH22818" s="55" t="s">
        <v>1260</v>
      </c>
      <c r="FI22818" s="55">
        <v>10</v>
      </c>
      <c r="FJ22818" s="55">
        <v>540000</v>
      </c>
      <c r="FK22818" s="55" t="s">
        <v>1249</v>
      </c>
      <c r="FL22818" s="55">
        <v>0.88</v>
      </c>
    </row>
    <row r="22819" ht="14.25" customHeight="1" outlineLevel="1" spans="162:168">
      <c r="FF22819" s="55">
        <v>22812</v>
      </c>
      <c r="FG22819" s="55" t="s">
        <v>1246</v>
      </c>
      <c r="FH22819" s="55" t="s">
        <v>1260</v>
      </c>
      <c r="FI22819" s="55">
        <v>11</v>
      </c>
      <c r="FJ22819" s="55">
        <v>0</v>
      </c>
      <c r="FK22819" s="55" t="s">
        <v>1249</v>
      </c>
      <c r="FL22819" s="55">
        <v>0.9</v>
      </c>
    </row>
    <row r="22820" ht="14.25" customHeight="1" outlineLevel="1" spans="162:168">
      <c r="FF22820" s="55">
        <v>22813</v>
      </c>
      <c r="FG22820" s="55" t="s">
        <v>1246</v>
      </c>
      <c r="FH22820" s="55" t="s">
        <v>1260</v>
      </c>
      <c r="FI22820" s="55">
        <v>11</v>
      </c>
      <c r="FJ22820" s="55">
        <v>1000</v>
      </c>
      <c r="FK22820" s="55" t="s">
        <v>1249</v>
      </c>
      <c r="FL22820" s="55">
        <v>0.75</v>
      </c>
    </row>
    <row r="22821" ht="14.25" customHeight="1" outlineLevel="1" spans="162:168">
      <c r="FF22821" s="55">
        <v>22814</v>
      </c>
      <c r="FG22821" s="55" t="s">
        <v>1246</v>
      </c>
      <c r="FH22821" s="55" t="s">
        <v>1260</v>
      </c>
      <c r="FI22821" s="55">
        <v>11</v>
      </c>
      <c r="FJ22821" s="55">
        <v>2500</v>
      </c>
      <c r="FK22821" s="55" t="s">
        <v>1249</v>
      </c>
      <c r="FL22821" s="55">
        <v>0.7</v>
      </c>
    </row>
    <row r="22822" ht="14.25" customHeight="1" outlineLevel="1" spans="162:168">
      <c r="FF22822" s="55">
        <v>22815</v>
      </c>
      <c r="FG22822" s="55" t="s">
        <v>1246</v>
      </c>
      <c r="FH22822" s="55" t="s">
        <v>1260</v>
      </c>
      <c r="FI22822" s="55">
        <v>11</v>
      </c>
      <c r="FJ22822" s="55">
        <v>5000</v>
      </c>
      <c r="FK22822" s="55" t="s">
        <v>1249</v>
      </c>
      <c r="FL22822" s="55">
        <v>0.65</v>
      </c>
    </row>
    <row r="22823" ht="14.25" customHeight="1" outlineLevel="1" spans="162:168">
      <c r="FF22823" s="55">
        <v>22816</v>
      </c>
      <c r="FG22823" s="55" t="s">
        <v>1246</v>
      </c>
      <c r="FH22823" s="55" t="s">
        <v>1260</v>
      </c>
      <c r="FI22823" s="55">
        <v>11</v>
      </c>
      <c r="FJ22823" s="55">
        <v>10000</v>
      </c>
      <c r="FK22823" s="55" t="s">
        <v>1249</v>
      </c>
      <c r="FL22823" s="55">
        <v>0.55</v>
      </c>
    </row>
    <row r="22824" ht="14.25" customHeight="1" outlineLevel="1" spans="162:168">
      <c r="FF22824" s="55">
        <v>22817</v>
      </c>
      <c r="FG22824" s="55" t="s">
        <v>1246</v>
      </c>
      <c r="FH22824" s="55" t="s">
        <v>1260</v>
      </c>
      <c r="FI22824" s="55">
        <v>11</v>
      </c>
      <c r="FJ22824" s="55">
        <v>25000</v>
      </c>
      <c r="FK22824" s="55" t="s">
        <v>1249</v>
      </c>
      <c r="FL22824" s="55">
        <v>0.5</v>
      </c>
    </row>
    <row r="22825" ht="14.25" customHeight="1" outlineLevel="1" spans="162:168">
      <c r="FF22825" s="55">
        <v>22818</v>
      </c>
      <c r="FG22825" s="55" t="s">
        <v>1246</v>
      </c>
      <c r="FH22825" s="55" t="s">
        <v>1260</v>
      </c>
      <c r="FI22825" s="55">
        <v>11</v>
      </c>
      <c r="FJ22825" s="55">
        <v>50000</v>
      </c>
      <c r="FK22825" s="55" t="s">
        <v>1249</v>
      </c>
      <c r="FL22825" s="55">
        <v>0.5</v>
      </c>
    </row>
    <row r="22826" ht="14.25" customHeight="1" outlineLevel="1" spans="162:168">
      <c r="FF22826" s="55">
        <v>22819</v>
      </c>
      <c r="FG22826" s="55" t="s">
        <v>1246</v>
      </c>
      <c r="FH22826" s="55" t="s">
        <v>1260</v>
      </c>
      <c r="FI22826" s="55">
        <v>11</v>
      </c>
      <c r="FJ22826" s="55">
        <v>80000</v>
      </c>
      <c r="FK22826" s="55" t="s">
        <v>1249</v>
      </c>
      <c r="FL22826" s="55">
        <v>0.5</v>
      </c>
    </row>
    <row r="22827" ht="14.25" customHeight="1" outlineLevel="1" spans="162:168">
      <c r="FF22827" s="55">
        <v>22820</v>
      </c>
      <c r="FG22827" s="55" t="s">
        <v>1246</v>
      </c>
      <c r="FH22827" s="55" t="s">
        <v>1260</v>
      </c>
      <c r="FI22827" s="55">
        <v>11</v>
      </c>
      <c r="FJ22827" s="55">
        <v>130000</v>
      </c>
      <c r="FK22827" s="55" t="s">
        <v>1249</v>
      </c>
      <c r="FL22827" s="55">
        <v>0.5</v>
      </c>
    </row>
    <row r="22828" ht="14.25" customHeight="1" outlineLevel="1" spans="162:168">
      <c r="FF22828" s="55">
        <v>22821</v>
      </c>
      <c r="FG22828" s="55" t="s">
        <v>1246</v>
      </c>
      <c r="FH22828" s="55" t="s">
        <v>1260</v>
      </c>
      <c r="FI22828" s="55">
        <v>11</v>
      </c>
      <c r="FJ22828" s="55">
        <v>260000</v>
      </c>
      <c r="FK22828" s="55" t="s">
        <v>1249</v>
      </c>
      <c r="FL22828" s="55">
        <v>0.5</v>
      </c>
    </row>
    <row r="22829" ht="14.25" customHeight="1" outlineLevel="1" spans="162:168">
      <c r="FF22829" s="55">
        <v>22822</v>
      </c>
      <c r="FG22829" s="55" t="s">
        <v>1246</v>
      </c>
      <c r="FH22829" s="55" t="s">
        <v>1260</v>
      </c>
      <c r="FI22829" s="55">
        <v>11</v>
      </c>
      <c r="FJ22829" s="55">
        <v>400000</v>
      </c>
      <c r="FK22829" s="55" t="s">
        <v>1249</v>
      </c>
      <c r="FL22829" s="55">
        <v>0.5</v>
      </c>
    </row>
    <row r="22830" ht="14.25" customHeight="1" outlineLevel="1" spans="162:168">
      <c r="FF22830" s="55">
        <v>22823</v>
      </c>
      <c r="FG22830" s="55" t="s">
        <v>1246</v>
      </c>
      <c r="FH22830" s="55" t="s">
        <v>1260</v>
      </c>
      <c r="FI22830" s="55">
        <v>11</v>
      </c>
      <c r="FJ22830" s="55">
        <v>530000</v>
      </c>
      <c r="FK22830" s="55" t="s">
        <v>1249</v>
      </c>
      <c r="FL22830" s="55">
        <v>0.5</v>
      </c>
    </row>
    <row r="22831" ht="14.25" customHeight="1" outlineLevel="1" spans="162:168">
      <c r="FF22831" s="55">
        <v>22824</v>
      </c>
      <c r="FG22831" s="55" t="s">
        <v>1246</v>
      </c>
      <c r="FH22831" s="55" t="s">
        <v>1260</v>
      </c>
      <c r="FI22831" s="55">
        <v>11</v>
      </c>
      <c r="FJ22831" s="55">
        <v>540000</v>
      </c>
      <c r="FK22831" s="55" t="s">
        <v>1249</v>
      </c>
      <c r="FL22831" s="55">
        <v>0.5</v>
      </c>
    </row>
    <row r="22832" ht="14.25" customHeight="1" outlineLevel="1" spans="162:168">
      <c r="FF22832" s="55">
        <v>22825</v>
      </c>
      <c r="FG22832" s="55" t="s">
        <v>1246</v>
      </c>
      <c r="FH22832" s="55" t="s">
        <v>1260</v>
      </c>
      <c r="FI22832" s="55">
        <v>12</v>
      </c>
      <c r="FJ22832" s="55">
        <v>0</v>
      </c>
      <c r="FK22832" s="55" t="s">
        <v>1249</v>
      </c>
      <c r="FL22832" s="55">
        <v>0.81</v>
      </c>
    </row>
    <row r="22833" ht="14.25" customHeight="1" outlineLevel="1" spans="162:168">
      <c r="FF22833" s="55">
        <v>22826</v>
      </c>
      <c r="FG22833" s="55" t="s">
        <v>1246</v>
      </c>
      <c r="FH22833" s="55" t="s">
        <v>1260</v>
      </c>
      <c r="FI22833" s="55">
        <v>12</v>
      </c>
      <c r="FJ22833" s="55">
        <v>1000</v>
      </c>
      <c r="FK22833" s="55" t="s">
        <v>1249</v>
      </c>
      <c r="FL22833" s="55">
        <v>0.81</v>
      </c>
    </row>
    <row r="22834" ht="14.25" customHeight="1" outlineLevel="1" spans="162:168">
      <c r="FF22834" s="55">
        <v>22827</v>
      </c>
      <c r="FG22834" s="55" t="s">
        <v>1246</v>
      </c>
      <c r="FH22834" s="55" t="s">
        <v>1260</v>
      </c>
      <c r="FI22834" s="55">
        <v>12</v>
      </c>
      <c r="FJ22834" s="55">
        <v>2500</v>
      </c>
      <c r="FK22834" s="55" t="s">
        <v>1249</v>
      </c>
      <c r="FL22834" s="55">
        <v>0.81</v>
      </c>
    </row>
    <row r="22835" ht="14.25" customHeight="1" outlineLevel="1" spans="162:168">
      <c r="FF22835" s="55">
        <v>22828</v>
      </c>
      <c r="FG22835" s="55" t="s">
        <v>1246</v>
      </c>
      <c r="FH22835" s="55" t="s">
        <v>1260</v>
      </c>
      <c r="FI22835" s="55">
        <v>12</v>
      </c>
      <c r="FJ22835" s="55">
        <v>10000</v>
      </c>
      <c r="FK22835" s="55" t="s">
        <v>1249</v>
      </c>
      <c r="FL22835" s="55">
        <v>0.81</v>
      </c>
    </row>
    <row r="22836" ht="14.25" customHeight="1" outlineLevel="1" spans="162:168">
      <c r="FF22836" s="55">
        <v>22829</v>
      </c>
      <c r="FG22836" s="55" t="s">
        <v>1246</v>
      </c>
      <c r="FH22836" s="55" t="s">
        <v>1260</v>
      </c>
      <c r="FI22836" s="55">
        <v>12</v>
      </c>
      <c r="FJ22836" s="55">
        <v>25000</v>
      </c>
      <c r="FK22836" s="55" t="s">
        <v>1249</v>
      </c>
      <c r="FL22836" s="55">
        <v>0.81</v>
      </c>
    </row>
    <row r="22837" ht="14.25" customHeight="1" outlineLevel="1" spans="162:168">
      <c r="FF22837" s="55">
        <v>22830</v>
      </c>
      <c r="FG22837" s="55" t="s">
        <v>1246</v>
      </c>
      <c r="FH22837" s="55" t="s">
        <v>1260</v>
      </c>
      <c r="FI22837" s="55">
        <v>12</v>
      </c>
      <c r="FJ22837" s="55">
        <v>50000</v>
      </c>
      <c r="FK22837" s="55" t="s">
        <v>1249</v>
      </c>
      <c r="FL22837" s="55">
        <v>0.77</v>
      </c>
    </row>
    <row r="22838" ht="14.25" customHeight="1" outlineLevel="1" spans="162:168">
      <c r="FF22838" s="55">
        <v>22831</v>
      </c>
      <c r="FG22838" s="55" t="s">
        <v>1246</v>
      </c>
      <c r="FH22838" s="55" t="s">
        <v>1260</v>
      </c>
      <c r="FI22838" s="55">
        <v>12</v>
      </c>
      <c r="FJ22838" s="55">
        <v>80000</v>
      </c>
      <c r="FK22838" s="55" t="s">
        <v>1249</v>
      </c>
      <c r="FL22838" s="55">
        <v>0.5</v>
      </c>
    </row>
    <row r="22839" ht="14.25" customHeight="1" outlineLevel="1" spans="162:168">
      <c r="FF22839" s="55">
        <v>22832</v>
      </c>
      <c r="FG22839" s="55" t="s">
        <v>1246</v>
      </c>
      <c r="FH22839" s="55" t="s">
        <v>1260</v>
      </c>
      <c r="FI22839" s="55">
        <v>12</v>
      </c>
      <c r="FJ22839" s="55">
        <v>130000</v>
      </c>
      <c r="FK22839" s="55" t="s">
        <v>1249</v>
      </c>
      <c r="FL22839" s="55">
        <v>0.5</v>
      </c>
    </row>
    <row r="22840" ht="14.25" customHeight="1" outlineLevel="1" spans="162:168">
      <c r="FF22840" s="55">
        <v>22833</v>
      </c>
      <c r="FG22840" s="55" t="s">
        <v>1246</v>
      </c>
      <c r="FH22840" s="55" t="s">
        <v>1260</v>
      </c>
      <c r="FI22840" s="55">
        <v>12</v>
      </c>
      <c r="FJ22840" s="55">
        <v>260000</v>
      </c>
      <c r="FK22840" s="55" t="s">
        <v>1249</v>
      </c>
      <c r="FL22840" s="55">
        <v>0.5</v>
      </c>
    </row>
    <row r="22841" ht="14.25" customHeight="1" outlineLevel="1" spans="162:168">
      <c r="FF22841" s="55">
        <v>22834</v>
      </c>
      <c r="FG22841" s="55" t="s">
        <v>1246</v>
      </c>
      <c r="FH22841" s="55" t="s">
        <v>1260</v>
      </c>
      <c r="FI22841" s="55">
        <v>12</v>
      </c>
      <c r="FJ22841" s="55">
        <v>400000</v>
      </c>
      <c r="FK22841" s="55" t="s">
        <v>1249</v>
      </c>
      <c r="FL22841" s="55">
        <v>0.5</v>
      </c>
    </row>
    <row r="22842" ht="14.25" customHeight="1" outlineLevel="1" spans="162:168">
      <c r="FF22842" s="55">
        <v>22835</v>
      </c>
      <c r="FG22842" s="55" t="s">
        <v>1246</v>
      </c>
      <c r="FH22842" s="55" t="s">
        <v>1260</v>
      </c>
      <c r="FI22842" s="55">
        <v>12</v>
      </c>
      <c r="FJ22842" s="55">
        <v>530000</v>
      </c>
      <c r="FK22842" s="55" t="s">
        <v>1249</v>
      </c>
      <c r="FL22842" s="55">
        <v>0.5</v>
      </c>
    </row>
    <row r="22843" ht="14.25" customHeight="1" outlineLevel="1" spans="162:168">
      <c r="FF22843" s="55">
        <v>22836</v>
      </c>
      <c r="FG22843" s="55" t="s">
        <v>1246</v>
      </c>
      <c r="FH22843" s="55" t="s">
        <v>1260</v>
      </c>
      <c r="FI22843" s="55">
        <v>12</v>
      </c>
      <c r="FJ22843" s="55">
        <v>540000</v>
      </c>
      <c r="FK22843" s="55" t="s">
        <v>1249</v>
      </c>
      <c r="FL22843" s="55">
        <v>0.5</v>
      </c>
    </row>
    <row r="22844" ht="14.25" customHeight="1" outlineLevel="1" spans="162:168">
      <c r="FF22844" s="55">
        <v>22837</v>
      </c>
      <c r="FG22844" s="55" t="s">
        <v>1246</v>
      </c>
      <c r="FH22844" s="55" t="s">
        <v>1260</v>
      </c>
      <c r="FI22844" s="55">
        <v>13</v>
      </c>
      <c r="FJ22844" s="55">
        <v>0</v>
      </c>
      <c r="FK22844" s="55" t="s">
        <v>1249</v>
      </c>
      <c r="FL22844" s="55">
        <v>0.75</v>
      </c>
    </row>
    <row r="22845" ht="14.25" customHeight="1" outlineLevel="1" spans="162:168">
      <c r="FF22845" s="55">
        <v>22838</v>
      </c>
      <c r="FG22845" s="55" t="s">
        <v>1246</v>
      </c>
      <c r="FH22845" s="55" t="s">
        <v>1260</v>
      </c>
      <c r="FI22845" s="55">
        <v>14</v>
      </c>
      <c r="FJ22845" s="55">
        <v>0</v>
      </c>
      <c r="FK22845" s="55" t="s">
        <v>1249</v>
      </c>
      <c r="FL22845" s="55">
        <v>0.75</v>
      </c>
    </row>
    <row r="22846" ht="14.25" customHeight="1" outlineLevel="1" spans="162:168">
      <c r="FF22846" s="55">
        <v>22839</v>
      </c>
      <c r="FG22846" s="55" t="s">
        <v>1246</v>
      </c>
      <c r="FH22846" s="55" t="s">
        <v>1260</v>
      </c>
      <c r="FI22846" s="55">
        <v>2</v>
      </c>
      <c r="FJ22846" s="55">
        <v>0</v>
      </c>
      <c r="FK22846" s="55" t="s">
        <v>1249</v>
      </c>
      <c r="FL22846" s="55">
        <v>2</v>
      </c>
    </row>
    <row r="22847" ht="14.25" customHeight="1" outlineLevel="1" spans="162:168">
      <c r="FF22847" s="55">
        <v>22840</v>
      </c>
      <c r="FG22847" s="55" t="s">
        <v>1246</v>
      </c>
      <c r="FH22847" s="55" t="s">
        <v>1260</v>
      </c>
      <c r="FI22847" s="55">
        <v>2</v>
      </c>
      <c r="FJ22847" s="55">
        <v>1000</v>
      </c>
      <c r="FK22847" s="55" t="s">
        <v>1249</v>
      </c>
      <c r="FL22847" s="55">
        <v>1.25</v>
      </c>
    </row>
    <row r="22848" ht="14.25" customHeight="1" outlineLevel="1" spans="162:168">
      <c r="FF22848" s="55">
        <v>22841</v>
      </c>
      <c r="FG22848" s="55" t="s">
        <v>1246</v>
      </c>
      <c r="FH22848" s="55" t="s">
        <v>1260</v>
      </c>
      <c r="FI22848" s="55">
        <v>2</v>
      </c>
      <c r="FJ22848" s="55">
        <v>2500</v>
      </c>
      <c r="FK22848" s="55" t="s">
        <v>1249</v>
      </c>
      <c r="FL22848" s="55">
        <v>1.15</v>
      </c>
    </row>
    <row r="22849" ht="14.25" customHeight="1" outlineLevel="1" spans="162:168">
      <c r="FF22849" s="55">
        <v>22842</v>
      </c>
      <c r="FG22849" s="55" t="s">
        <v>1246</v>
      </c>
      <c r="FH22849" s="55" t="s">
        <v>1260</v>
      </c>
      <c r="FI22849" s="55">
        <v>2</v>
      </c>
      <c r="FJ22849" s="55">
        <v>5000</v>
      </c>
      <c r="FK22849" s="55" t="s">
        <v>1249</v>
      </c>
      <c r="FL22849" s="55">
        <v>1.05</v>
      </c>
    </row>
    <row r="22850" ht="14.25" customHeight="1" outlineLevel="1" spans="162:168">
      <c r="FF22850" s="55">
        <v>22843</v>
      </c>
      <c r="FG22850" s="55" t="s">
        <v>1246</v>
      </c>
      <c r="FH22850" s="55" t="s">
        <v>1260</v>
      </c>
      <c r="FI22850" s="55">
        <v>2</v>
      </c>
      <c r="FJ22850" s="55">
        <v>10000</v>
      </c>
      <c r="FK22850" s="55" t="s">
        <v>1249</v>
      </c>
      <c r="FL22850" s="55">
        <v>0.9</v>
      </c>
    </row>
    <row r="22851" ht="14.25" customHeight="1" outlineLevel="1" spans="162:168">
      <c r="FF22851" s="55">
        <v>22844</v>
      </c>
      <c r="FG22851" s="55" t="s">
        <v>1246</v>
      </c>
      <c r="FH22851" s="55" t="s">
        <v>1260</v>
      </c>
      <c r="FI22851" s="55">
        <v>2</v>
      </c>
      <c r="FJ22851" s="55">
        <v>25000</v>
      </c>
      <c r="FK22851" s="55" t="s">
        <v>1249</v>
      </c>
      <c r="FL22851" s="55">
        <v>0.8</v>
      </c>
    </row>
    <row r="22852" ht="14.25" customHeight="1" outlineLevel="1" spans="162:168">
      <c r="FF22852" s="55">
        <v>22845</v>
      </c>
      <c r="FG22852" s="55" t="s">
        <v>1246</v>
      </c>
      <c r="FH22852" s="55" t="s">
        <v>1260</v>
      </c>
      <c r="FI22852" s="55">
        <v>2</v>
      </c>
      <c r="FJ22852" s="55">
        <v>50000</v>
      </c>
      <c r="FK22852" s="55" t="s">
        <v>1249</v>
      </c>
      <c r="FL22852" s="55">
        <v>0.7</v>
      </c>
    </row>
    <row r="22853" ht="14.25" customHeight="1" outlineLevel="1" spans="162:168">
      <c r="FF22853" s="55">
        <v>22846</v>
      </c>
      <c r="FG22853" s="55" t="s">
        <v>1246</v>
      </c>
      <c r="FH22853" s="55" t="s">
        <v>1260</v>
      </c>
      <c r="FI22853" s="55">
        <v>2</v>
      </c>
      <c r="FJ22853" s="55">
        <v>80000</v>
      </c>
      <c r="FK22853" s="55" t="s">
        <v>1249</v>
      </c>
      <c r="FL22853" s="55">
        <v>0.7</v>
      </c>
    </row>
    <row r="22854" ht="14.25" customHeight="1" outlineLevel="1" spans="162:168">
      <c r="FF22854" s="55">
        <v>22847</v>
      </c>
      <c r="FG22854" s="55" t="s">
        <v>1246</v>
      </c>
      <c r="FH22854" s="55" t="s">
        <v>1260</v>
      </c>
      <c r="FI22854" s="55">
        <v>2</v>
      </c>
      <c r="FJ22854" s="55">
        <v>130000</v>
      </c>
      <c r="FK22854" s="55" t="s">
        <v>1249</v>
      </c>
      <c r="FL22854" s="55">
        <v>0.7</v>
      </c>
    </row>
    <row r="22855" ht="14.25" customHeight="1" outlineLevel="1" spans="162:168">
      <c r="FF22855" s="55">
        <v>22848</v>
      </c>
      <c r="FG22855" s="55" t="s">
        <v>1246</v>
      </c>
      <c r="FH22855" s="55" t="s">
        <v>1260</v>
      </c>
      <c r="FI22855" s="55">
        <v>2</v>
      </c>
      <c r="FJ22855" s="55">
        <v>260000</v>
      </c>
      <c r="FK22855" s="55" t="s">
        <v>1249</v>
      </c>
      <c r="FL22855" s="55">
        <v>0.7</v>
      </c>
    </row>
    <row r="22856" ht="14.25" customHeight="1" outlineLevel="1" spans="162:168">
      <c r="FF22856" s="55">
        <v>22849</v>
      </c>
      <c r="FG22856" s="55" t="s">
        <v>1246</v>
      </c>
      <c r="FH22856" s="55" t="s">
        <v>1260</v>
      </c>
      <c r="FI22856" s="55">
        <v>2</v>
      </c>
      <c r="FJ22856" s="55">
        <v>400000</v>
      </c>
      <c r="FK22856" s="55" t="s">
        <v>1249</v>
      </c>
      <c r="FL22856" s="55">
        <v>0.7</v>
      </c>
    </row>
    <row r="22857" ht="14.25" customHeight="1" outlineLevel="1" spans="162:168">
      <c r="FF22857" s="55">
        <v>22850</v>
      </c>
      <c r="FG22857" s="55" t="s">
        <v>1246</v>
      </c>
      <c r="FH22857" s="55" t="s">
        <v>1260</v>
      </c>
      <c r="FI22857" s="55">
        <v>2</v>
      </c>
      <c r="FJ22857" s="55">
        <v>530000</v>
      </c>
      <c r="FK22857" s="55" t="s">
        <v>1249</v>
      </c>
      <c r="FL22857" s="55">
        <v>0.7</v>
      </c>
    </row>
    <row r="22858" ht="14.25" customHeight="1" outlineLevel="1" spans="162:168">
      <c r="FF22858" s="55">
        <v>22851</v>
      </c>
      <c r="FG22858" s="55" t="s">
        <v>1246</v>
      </c>
      <c r="FH22858" s="55" t="s">
        <v>1260</v>
      </c>
      <c r="FI22858" s="55">
        <v>2</v>
      </c>
      <c r="FJ22858" s="55">
        <v>540000</v>
      </c>
      <c r="FK22858" s="55" t="s">
        <v>1249</v>
      </c>
      <c r="FL22858" s="55">
        <v>0.7</v>
      </c>
    </row>
    <row r="22859" ht="14.25" customHeight="1" outlineLevel="1" spans="162:168">
      <c r="FF22859" s="55">
        <v>22852</v>
      </c>
      <c r="FG22859" s="55" t="s">
        <v>1246</v>
      </c>
      <c r="FH22859" s="55" t="s">
        <v>1260</v>
      </c>
      <c r="FI22859" s="55">
        <v>3</v>
      </c>
      <c r="FJ22859" s="55">
        <v>0</v>
      </c>
      <c r="FK22859" s="55" t="s">
        <v>1249</v>
      </c>
      <c r="FL22859" s="55">
        <v>1.35</v>
      </c>
    </row>
    <row r="22860" ht="14.25" customHeight="1" outlineLevel="1" spans="162:168">
      <c r="FF22860" s="55">
        <v>22853</v>
      </c>
      <c r="FG22860" s="55" t="s">
        <v>1246</v>
      </c>
      <c r="FH22860" s="55" t="s">
        <v>1260</v>
      </c>
      <c r="FI22860" s="55">
        <v>3</v>
      </c>
      <c r="FJ22860" s="55">
        <v>1000</v>
      </c>
      <c r="FK22860" s="55" t="s">
        <v>1249</v>
      </c>
      <c r="FL22860" s="55">
        <v>1.2</v>
      </c>
    </row>
    <row r="22861" ht="14.25" customHeight="1" outlineLevel="1" spans="162:168">
      <c r="FF22861" s="55">
        <v>22854</v>
      </c>
      <c r="FG22861" s="55" t="s">
        <v>1246</v>
      </c>
      <c r="FH22861" s="55" t="s">
        <v>1260</v>
      </c>
      <c r="FI22861" s="55">
        <v>3</v>
      </c>
      <c r="FJ22861" s="55">
        <v>2500</v>
      </c>
      <c r="FK22861" s="55" t="s">
        <v>1249</v>
      </c>
      <c r="FL22861" s="55">
        <v>1.1</v>
      </c>
    </row>
    <row r="22862" ht="14.25" customHeight="1" outlineLevel="1" spans="162:168">
      <c r="FF22862" s="55">
        <v>22855</v>
      </c>
      <c r="FG22862" s="55" t="s">
        <v>1246</v>
      </c>
      <c r="FH22862" s="55" t="s">
        <v>1260</v>
      </c>
      <c r="FI22862" s="55">
        <v>3</v>
      </c>
      <c r="FJ22862" s="55">
        <v>5000</v>
      </c>
      <c r="FK22862" s="55" t="s">
        <v>1249</v>
      </c>
      <c r="FL22862" s="55">
        <v>0.85</v>
      </c>
    </row>
    <row r="22863" ht="14.25" customHeight="1" outlineLevel="1" spans="162:168">
      <c r="FF22863" s="55">
        <v>22856</v>
      </c>
      <c r="FG22863" s="55" t="s">
        <v>1246</v>
      </c>
      <c r="FH22863" s="55" t="s">
        <v>1260</v>
      </c>
      <c r="FI22863" s="55">
        <v>3</v>
      </c>
      <c r="FJ22863" s="55">
        <v>10000</v>
      </c>
      <c r="FK22863" s="55" t="s">
        <v>1249</v>
      </c>
      <c r="FL22863" s="55">
        <v>0.65</v>
      </c>
    </row>
    <row r="22864" ht="14.25" customHeight="1" outlineLevel="1" spans="162:168">
      <c r="FF22864" s="55">
        <v>22857</v>
      </c>
      <c r="FG22864" s="55" t="s">
        <v>1246</v>
      </c>
      <c r="FH22864" s="55" t="s">
        <v>1260</v>
      </c>
      <c r="FI22864" s="55">
        <v>3</v>
      </c>
      <c r="FJ22864" s="55">
        <v>25000</v>
      </c>
      <c r="FK22864" s="55" t="s">
        <v>1249</v>
      </c>
      <c r="FL22864" s="55">
        <v>0.65</v>
      </c>
    </row>
    <row r="22865" ht="14.25" customHeight="1" outlineLevel="1" spans="162:168">
      <c r="FF22865" s="55">
        <v>22858</v>
      </c>
      <c r="FG22865" s="55" t="s">
        <v>1246</v>
      </c>
      <c r="FH22865" s="55" t="s">
        <v>1260</v>
      </c>
      <c r="FI22865" s="55">
        <v>3</v>
      </c>
      <c r="FJ22865" s="55">
        <v>50000</v>
      </c>
      <c r="FK22865" s="55" t="s">
        <v>1249</v>
      </c>
      <c r="FL22865" s="55">
        <v>0.55</v>
      </c>
    </row>
    <row r="22866" ht="14.25" customHeight="1" outlineLevel="1" spans="162:168">
      <c r="FF22866" s="55">
        <v>22859</v>
      </c>
      <c r="FG22866" s="55" t="s">
        <v>1246</v>
      </c>
      <c r="FH22866" s="55" t="s">
        <v>1260</v>
      </c>
      <c r="FI22866" s="55">
        <v>3</v>
      </c>
      <c r="FJ22866" s="55">
        <v>80000</v>
      </c>
      <c r="FK22866" s="55" t="s">
        <v>1249</v>
      </c>
      <c r="FL22866" s="55">
        <v>0.55</v>
      </c>
    </row>
    <row r="22867" ht="14.25" customHeight="1" outlineLevel="1" spans="162:168">
      <c r="FF22867" s="55">
        <v>22860</v>
      </c>
      <c r="FG22867" s="55" t="s">
        <v>1246</v>
      </c>
      <c r="FH22867" s="55" t="s">
        <v>1260</v>
      </c>
      <c r="FI22867" s="55">
        <v>3</v>
      </c>
      <c r="FJ22867" s="55">
        <v>130000</v>
      </c>
      <c r="FK22867" s="55" t="s">
        <v>1249</v>
      </c>
      <c r="FL22867" s="55">
        <v>0.55</v>
      </c>
    </row>
    <row r="22868" ht="14.25" customHeight="1" outlineLevel="1" spans="162:168">
      <c r="FF22868" s="55">
        <v>22861</v>
      </c>
      <c r="FG22868" s="55" t="s">
        <v>1246</v>
      </c>
      <c r="FH22868" s="55" t="s">
        <v>1260</v>
      </c>
      <c r="FI22868" s="55">
        <v>3</v>
      </c>
      <c r="FJ22868" s="55">
        <v>260000</v>
      </c>
      <c r="FK22868" s="55" t="s">
        <v>1249</v>
      </c>
      <c r="FL22868" s="55">
        <v>0.55</v>
      </c>
    </row>
    <row r="22869" ht="14.25" customHeight="1" outlineLevel="1" spans="162:168">
      <c r="FF22869" s="55">
        <v>22862</v>
      </c>
      <c r="FG22869" s="55" t="s">
        <v>1246</v>
      </c>
      <c r="FH22869" s="55" t="s">
        <v>1260</v>
      </c>
      <c r="FI22869" s="55">
        <v>3</v>
      </c>
      <c r="FJ22869" s="55">
        <v>400000</v>
      </c>
      <c r="FK22869" s="55" t="s">
        <v>1249</v>
      </c>
      <c r="FL22869" s="55">
        <v>0.55</v>
      </c>
    </row>
    <row r="22870" ht="14.25" customHeight="1" outlineLevel="1" spans="162:168">
      <c r="FF22870" s="55">
        <v>22863</v>
      </c>
      <c r="FG22870" s="55" t="s">
        <v>1246</v>
      </c>
      <c r="FH22870" s="55" t="s">
        <v>1260</v>
      </c>
      <c r="FI22870" s="55">
        <v>3</v>
      </c>
      <c r="FJ22870" s="55">
        <v>530000</v>
      </c>
      <c r="FK22870" s="55" t="s">
        <v>1249</v>
      </c>
      <c r="FL22870" s="55">
        <v>0.55</v>
      </c>
    </row>
    <row r="22871" ht="14.25" customHeight="1" outlineLevel="1" spans="162:168">
      <c r="FF22871" s="55">
        <v>22864</v>
      </c>
      <c r="FG22871" s="55" t="s">
        <v>1246</v>
      </c>
      <c r="FH22871" s="55" t="s">
        <v>1260</v>
      </c>
      <c r="FI22871" s="55">
        <v>3</v>
      </c>
      <c r="FJ22871" s="55">
        <v>540000</v>
      </c>
      <c r="FK22871" s="55" t="s">
        <v>1249</v>
      </c>
      <c r="FL22871" s="55">
        <v>0.55</v>
      </c>
    </row>
    <row r="22872" ht="14.25" customHeight="1" outlineLevel="1" spans="162:168">
      <c r="FF22872" s="55">
        <v>22865</v>
      </c>
      <c r="FG22872" s="55" t="s">
        <v>1246</v>
      </c>
      <c r="FH22872" s="55" t="s">
        <v>1260</v>
      </c>
      <c r="FI22872" s="55">
        <v>4</v>
      </c>
      <c r="FJ22872" s="55">
        <v>0</v>
      </c>
      <c r="FK22872" s="55" t="s">
        <v>1249</v>
      </c>
      <c r="FL22872" s="55">
        <v>1.25</v>
      </c>
    </row>
    <row r="22873" ht="14.25" customHeight="1" outlineLevel="1" spans="162:168">
      <c r="FF22873" s="55">
        <v>22866</v>
      </c>
      <c r="FG22873" s="55" t="s">
        <v>1246</v>
      </c>
      <c r="FH22873" s="55" t="s">
        <v>1260</v>
      </c>
      <c r="FI22873" s="55">
        <v>4</v>
      </c>
      <c r="FJ22873" s="55">
        <v>1000</v>
      </c>
      <c r="FK22873" s="55" t="s">
        <v>1249</v>
      </c>
      <c r="FL22873" s="55">
        <v>1.15</v>
      </c>
    </row>
    <row r="22874" ht="14.25" customHeight="1" outlineLevel="1" spans="162:168">
      <c r="FF22874" s="55">
        <v>22867</v>
      </c>
      <c r="FG22874" s="55" t="s">
        <v>1246</v>
      </c>
      <c r="FH22874" s="55" t="s">
        <v>1260</v>
      </c>
      <c r="FI22874" s="55">
        <v>4</v>
      </c>
      <c r="FJ22874" s="55">
        <v>2500</v>
      </c>
      <c r="FK22874" s="55" t="s">
        <v>1249</v>
      </c>
      <c r="FL22874" s="55">
        <v>1.05</v>
      </c>
    </row>
    <row r="22875" ht="14.25" customHeight="1" outlineLevel="1" spans="162:168">
      <c r="FF22875" s="55">
        <v>22868</v>
      </c>
      <c r="FG22875" s="55" t="s">
        <v>1246</v>
      </c>
      <c r="FH22875" s="55" t="s">
        <v>1260</v>
      </c>
      <c r="FI22875" s="55">
        <v>4</v>
      </c>
      <c r="FJ22875" s="55">
        <v>5000</v>
      </c>
      <c r="FK22875" s="55" t="s">
        <v>1249</v>
      </c>
      <c r="FL22875" s="55">
        <v>0.8</v>
      </c>
    </row>
    <row r="22876" ht="14.25" customHeight="1" outlineLevel="1" spans="162:168">
      <c r="FF22876" s="55">
        <v>22869</v>
      </c>
      <c r="FG22876" s="55" t="s">
        <v>1246</v>
      </c>
      <c r="FH22876" s="55" t="s">
        <v>1260</v>
      </c>
      <c r="FI22876" s="55">
        <v>4</v>
      </c>
      <c r="FJ22876" s="55">
        <v>10000</v>
      </c>
      <c r="FK22876" s="55" t="s">
        <v>1249</v>
      </c>
      <c r="FL22876" s="55">
        <v>0.6</v>
      </c>
    </row>
    <row r="22877" ht="14.25" customHeight="1" outlineLevel="1" spans="162:168">
      <c r="FF22877" s="55">
        <v>22870</v>
      </c>
      <c r="FG22877" s="55" t="s">
        <v>1246</v>
      </c>
      <c r="FH22877" s="55" t="s">
        <v>1260</v>
      </c>
      <c r="FI22877" s="55">
        <v>4</v>
      </c>
      <c r="FJ22877" s="55">
        <v>25000</v>
      </c>
      <c r="FK22877" s="55" t="s">
        <v>1249</v>
      </c>
      <c r="FL22877" s="55">
        <v>0.5</v>
      </c>
    </row>
    <row r="22878" ht="14.25" customHeight="1" outlineLevel="1" spans="162:168">
      <c r="FF22878" s="55">
        <v>22871</v>
      </c>
      <c r="FG22878" s="55" t="s">
        <v>1246</v>
      </c>
      <c r="FH22878" s="55" t="s">
        <v>1260</v>
      </c>
      <c r="FI22878" s="55">
        <v>4</v>
      </c>
      <c r="FJ22878" s="55">
        <v>50000</v>
      </c>
      <c r="FK22878" s="55" t="s">
        <v>1249</v>
      </c>
      <c r="FL22878" s="55">
        <v>0.5</v>
      </c>
    </row>
    <row r="22879" ht="14.25" customHeight="1" outlineLevel="1" spans="162:168">
      <c r="FF22879" s="55">
        <v>22872</v>
      </c>
      <c r="FG22879" s="55" t="s">
        <v>1246</v>
      </c>
      <c r="FH22879" s="55" t="s">
        <v>1260</v>
      </c>
      <c r="FI22879" s="55">
        <v>4</v>
      </c>
      <c r="FJ22879" s="55">
        <v>80000</v>
      </c>
      <c r="FK22879" s="55" t="s">
        <v>1249</v>
      </c>
      <c r="FL22879" s="55">
        <v>0.5</v>
      </c>
    </row>
    <row r="22880" ht="14.25" customHeight="1" outlineLevel="1" spans="162:168">
      <c r="FF22880" s="55">
        <v>22873</v>
      </c>
      <c r="FG22880" s="55" t="s">
        <v>1246</v>
      </c>
      <c r="FH22880" s="55" t="s">
        <v>1260</v>
      </c>
      <c r="FI22880" s="55">
        <v>4</v>
      </c>
      <c r="FJ22880" s="55">
        <v>130000</v>
      </c>
      <c r="FK22880" s="55" t="s">
        <v>1249</v>
      </c>
      <c r="FL22880" s="55">
        <v>0.5</v>
      </c>
    </row>
    <row r="22881" ht="14.25" customHeight="1" outlineLevel="1" spans="162:168">
      <c r="FF22881" s="55">
        <v>22874</v>
      </c>
      <c r="FG22881" s="55" t="s">
        <v>1246</v>
      </c>
      <c r="FH22881" s="55" t="s">
        <v>1260</v>
      </c>
      <c r="FI22881" s="55">
        <v>4</v>
      </c>
      <c r="FJ22881" s="55">
        <v>260000</v>
      </c>
      <c r="FK22881" s="55" t="s">
        <v>1249</v>
      </c>
      <c r="FL22881" s="55">
        <v>0.5</v>
      </c>
    </row>
    <row r="22882" ht="14.25" customHeight="1" outlineLevel="1" spans="162:168">
      <c r="FF22882" s="55">
        <v>22875</v>
      </c>
      <c r="FG22882" s="55" t="s">
        <v>1246</v>
      </c>
      <c r="FH22882" s="55" t="s">
        <v>1260</v>
      </c>
      <c r="FI22882" s="55">
        <v>4</v>
      </c>
      <c r="FJ22882" s="55">
        <v>400000</v>
      </c>
      <c r="FK22882" s="55" t="s">
        <v>1249</v>
      </c>
      <c r="FL22882" s="55">
        <v>0.5</v>
      </c>
    </row>
    <row r="22883" ht="14.25" customHeight="1" outlineLevel="1" spans="162:168">
      <c r="FF22883" s="55">
        <v>22876</v>
      </c>
      <c r="FG22883" s="55" t="s">
        <v>1246</v>
      </c>
      <c r="FH22883" s="55" t="s">
        <v>1260</v>
      </c>
      <c r="FI22883" s="55">
        <v>4</v>
      </c>
      <c r="FJ22883" s="55">
        <v>530000</v>
      </c>
      <c r="FK22883" s="55" t="s">
        <v>1249</v>
      </c>
      <c r="FL22883" s="55">
        <v>0.5</v>
      </c>
    </row>
    <row r="22884" ht="14.25" customHeight="1" outlineLevel="1" spans="162:168">
      <c r="FF22884" s="55">
        <v>22877</v>
      </c>
      <c r="FG22884" s="55" t="s">
        <v>1246</v>
      </c>
      <c r="FH22884" s="55" t="s">
        <v>1260</v>
      </c>
      <c r="FI22884" s="55">
        <v>4</v>
      </c>
      <c r="FJ22884" s="55">
        <v>540000</v>
      </c>
      <c r="FK22884" s="55" t="s">
        <v>1249</v>
      </c>
      <c r="FL22884" s="55">
        <v>0.5</v>
      </c>
    </row>
    <row r="22885" ht="14.25" customHeight="1" outlineLevel="1" spans="162:168">
      <c r="FF22885" s="55">
        <v>22878</v>
      </c>
      <c r="FG22885" s="55" t="s">
        <v>1246</v>
      </c>
      <c r="FH22885" s="55" t="s">
        <v>1260</v>
      </c>
      <c r="FI22885" s="55">
        <v>5</v>
      </c>
      <c r="FJ22885" s="55">
        <v>0</v>
      </c>
      <c r="FK22885" s="55" t="s">
        <v>1249</v>
      </c>
      <c r="FL22885" s="55">
        <v>1.25</v>
      </c>
    </row>
    <row r="22886" ht="14.25" customHeight="1" outlineLevel="1" spans="162:168">
      <c r="FF22886" s="55">
        <v>22879</v>
      </c>
      <c r="FG22886" s="55" t="s">
        <v>1246</v>
      </c>
      <c r="FH22886" s="55" t="s">
        <v>1260</v>
      </c>
      <c r="FI22886" s="55">
        <v>5</v>
      </c>
      <c r="FJ22886" s="55">
        <v>1000</v>
      </c>
      <c r="FK22886" s="55" t="s">
        <v>1249</v>
      </c>
      <c r="FL22886" s="55">
        <v>1.15</v>
      </c>
    </row>
    <row r="22887" ht="14.25" customHeight="1" outlineLevel="1" spans="162:168">
      <c r="FF22887" s="55">
        <v>22880</v>
      </c>
      <c r="FG22887" s="55" t="s">
        <v>1246</v>
      </c>
      <c r="FH22887" s="55" t="s">
        <v>1260</v>
      </c>
      <c r="FI22887" s="55">
        <v>5</v>
      </c>
      <c r="FJ22887" s="55">
        <v>2500</v>
      </c>
      <c r="FK22887" s="55" t="s">
        <v>1249</v>
      </c>
      <c r="FL22887" s="55">
        <v>1.05</v>
      </c>
    </row>
    <row r="22888" ht="14.25" customHeight="1" outlineLevel="1" spans="162:168">
      <c r="FF22888" s="55">
        <v>22881</v>
      </c>
      <c r="FG22888" s="55" t="s">
        <v>1246</v>
      </c>
      <c r="FH22888" s="55" t="s">
        <v>1260</v>
      </c>
      <c r="FI22888" s="55">
        <v>5</v>
      </c>
      <c r="FJ22888" s="55">
        <v>5000</v>
      </c>
      <c r="FK22888" s="55" t="s">
        <v>1249</v>
      </c>
      <c r="FL22888" s="55">
        <v>0.8</v>
      </c>
    </row>
    <row r="22889" ht="14.25" customHeight="1" outlineLevel="1" spans="162:168">
      <c r="FF22889" s="55">
        <v>22882</v>
      </c>
      <c r="FG22889" s="55" t="s">
        <v>1246</v>
      </c>
      <c r="FH22889" s="55" t="s">
        <v>1260</v>
      </c>
      <c r="FI22889" s="55">
        <v>5</v>
      </c>
      <c r="FJ22889" s="55">
        <v>10000</v>
      </c>
      <c r="FK22889" s="55" t="s">
        <v>1249</v>
      </c>
      <c r="FL22889" s="55">
        <v>0.6</v>
      </c>
    </row>
    <row r="22890" ht="14.25" customHeight="1" outlineLevel="1" spans="162:168">
      <c r="FF22890" s="55">
        <v>22883</v>
      </c>
      <c r="FG22890" s="55" t="s">
        <v>1246</v>
      </c>
      <c r="FH22890" s="55" t="s">
        <v>1260</v>
      </c>
      <c r="FI22890" s="55">
        <v>5</v>
      </c>
      <c r="FJ22890" s="55">
        <v>25000</v>
      </c>
      <c r="FK22890" s="55" t="s">
        <v>1249</v>
      </c>
      <c r="FL22890" s="55">
        <v>0.5</v>
      </c>
    </row>
    <row r="22891" ht="14.25" customHeight="1" outlineLevel="1" spans="162:168">
      <c r="FF22891" s="55">
        <v>22884</v>
      </c>
      <c r="FG22891" s="55" t="s">
        <v>1246</v>
      </c>
      <c r="FH22891" s="55" t="s">
        <v>1260</v>
      </c>
      <c r="FI22891" s="55">
        <v>5</v>
      </c>
      <c r="FJ22891" s="55">
        <v>50000</v>
      </c>
      <c r="FK22891" s="55" t="s">
        <v>1249</v>
      </c>
      <c r="FL22891" s="55">
        <v>0.5</v>
      </c>
    </row>
    <row r="22892" ht="14.25" customHeight="1" outlineLevel="1" spans="162:168">
      <c r="FF22892" s="55">
        <v>22885</v>
      </c>
      <c r="FG22892" s="55" t="s">
        <v>1246</v>
      </c>
      <c r="FH22892" s="55" t="s">
        <v>1260</v>
      </c>
      <c r="FI22892" s="55">
        <v>5</v>
      </c>
      <c r="FJ22892" s="55">
        <v>80000</v>
      </c>
      <c r="FK22892" s="55" t="s">
        <v>1249</v>
      </c>
      <c r="FL22892" s="55">
        <v>0.5</v>
      </c>
    </row>
    <row r="22893" ht="14.25" customHeight="1" outlineLevel="1" spans="162:168">
      <c r="FF22893" s="55">
        <v>22886</v>
      </c>
      <c r="FG22893" s="55" t="s">
        <v>1246</v>
      </c>
      <c r="FH22893" s="55" t="s">
        <v>1260</v>
      </c>
      <c r="FI22893" s="55">
        <v>5</v>
      </c>
      <c r="FJ22893" s="55">
        <v>130000</v>
      </c>
      <c r="FK22893" s="55" t="s">
        <v>1249</v>
      </c>
      <c r="FL22893" s="55">
        <v>0.5</v>
      </c>
    </row>
    <row r="22894" ht="14.25" customHeight="1" outlineLevel="1" spans="162:168">
      <c r="FF22894" s="55">
        <v>22887</v>
      </c>
      <c r="FG22894" s="55" t="s">
        <v>1246</v>
      </c>
      <c r="FH22894" s="55" t="s">
        <v>1260</v>
      </c>
      <c r="FI22894" s="55">
        <v>5</v>
      </c>
      <c r="FJ22894" s="55">
        <v>260000</v>
      </c>
      <c r="FK22894" s="55" t="s">
        <v>1249</v>
      </c>
      <c r="FL22894" s="55">
        <v>0.5</v>
      </c>
    </row>
    <row r="22895" ht="14.25" customHeight="1" outlineLevel="1" spans="162:168">
      <c r="FF22895" s="55">
        <v>22888</v>
      </c>
      <c r="FG22895" s="55" t="s">
        <v>1246</v>
      </c>
      <c r="FH22895" s="55" t="s">
        <v>1260</v>
      </c>
      <c r="FI22895" s="55">
        <v>5</v>
      </c>
      <c r="FJ22895" s="55">
        <v>400000</v>
      </c>
      <c r="FK22895" s="55" t="s">
        <v>1249</v>
      </c>
      <c r="FL22895" s="55">
        <v>0.5</v>
      </c>
    </row>
    <row r="22896" ht="14.25" customHeight="1" outlineLevel="1" spans="162:168">
      <c r="FF22896" s="55">
        <v>22889</v>
      </c>
      <c r="FG22896" s="55" t="s">
        <v>1246</v>
      </c>
      <c r="FH22896" s="55" t="s">
        <v>1260</v>
      </c>
      <c r="FI22896" s="55">
        <v>5</v>
      </c>
      <c r="FJ22896" s="55">
        <v>530000</v>
      </c>
      <c r="FK22896" s="55" t="s">
        <v>1249</v>
      </c>
      <c r="FL22896" s="55">
        <v>0.5</v>
      </c>
    </row>
    <row r="22897" ht="14.25" customHeight="1" outlineLevel="1" spans="162:168">
      <c r="FF22897" s="55">
        <v>22890</v>
      </c>
      <c r="FG22897" s="55" t="s">
        <v>1246</v>
      </c>
      <c r="FH22897" s="55" t="s">
        <v>1260</v>
      </c>
      <c r="FI22897" s="55">
        <v>5</v>
      </c>
      <c r="FJ22897" s="55">
        <v>540000</v>
      </c>
      <c r="FK22897" s="55" t="s">
        <v>1249</v>
      </c>
      <c r="FL22897" s="55">
        <v>0.5</v>
      </c>
    </row>
    <row r="22898" ht="14.25" customHeight="1" outlineLevel="1" spans="162:168">
      <c r="FF22898" s="55">
        <v>22891</v>
      </c>
      <c r="FG22898" s="55" t="s">
        <v>1246</v>
      </c>
      <c r="FH22898" s="55" t="s">
        <v>1260</v>
      </c>
      <c r="FI22898" s="55">
        <v>6</v>
      </c>
      <c r="FJ22898" s="55">
        <v>0</v>
      </c>
      <c r="FK22898" s="55" t="s">
        <v>1249</v>
      </c>
      <c r="FL22898" s="55">
        <v>0.81</v>
      </c>
    </row>
    <row r="22899" ht="14.25" customHeight="1" outlineLevel="1" spans="162:168">
      <c r="FF22899" s="55">
        <v>22892</v>
      </c>
      <c r="FG22899" s="55" t="s">
        <v>1246</v>
      </c>
      <c r="FH22899" s="55" t="s">
        <v>1260</v>
      </c>
      <c r="FI22899" s="55">
        <v>6</v>
      </c>
      <c r="FJ22899" s="55">
        <v>1000</v>
      </c>
      <c r="FK22899" s="55" t="s">
        <v>1249</v>
      </c>
      <c r="FL22899" s="55">
        <v>0.81</v>
      </c>
    </row>
    <row r="22900" ht="14.25" customHeight="1" outlineLevel="1" spans="162:168">
      <c r="FF22900" s="55">
        <v>22893</v>
      </c>
      <c r="FG22900" s="55" t="s">
        <v>1246</v>
      </c>
      <c r="FH22900" s="55" t="s">
        <v>1260</v>
      </c>
      <c r="FI22900" s="55">
        <v>6</v>
      </c>
      <c r="FJ22900" s="55">
        <v>2500</v>
      </c>
      <c r="FK22900" s="55" t="s">
        <v>1249</v>
      </c>
      <c r="FL22900" s="55">
        <v>0.81</v>
      </c>
    </row>
    <row r="22901" ht="14.25" customHeight="1" outlineLevel="1" spans="162:168">
      <c r="FF22901" s="55">
        <v>22894</v>
      </c>
      <c r="FG22901" s="55" t="s">
        <v>1246</v>
      </c>
      <c r="FH22901" s="55" t="s">
        <v>1260</v>
      </c>
      <c r="FI22901" s="55">
        <v>6</v>
      </c>
      <c r="FJ22901" s="55">
        <v>5000</v>
      </c>
      <c r="FK22901" s="55" t="s">
        <v>1249</v>
      </c>
      <c r="FL22901" s="55">
        <v>0.81</v>
      </c>
    </row>
    <row r="22902" ht="14.25" customHeight="1" outlineLevel="1" spans="162:168">
      <c r="FF22902" s="55">
        <v>22895</v>
      </c>
      <c r="FG22902" s="55" t="s">
        <v>1246</v>
      </c>
      <c r="FH22902" s="55" t="s">
        <v>1260</v>
      </c>
      <c r="FI22902" s="55">
        <v>6</v>
      </c>
      <c r="FJ22902" s="55">
        <v>10000</v>
      </c>
      <c r="FK22902" s="55" t="s">
        <v>1249</v>
      </c>
      <c r="FL22902" s="55">
        <v>0.81</v>
      </c>
    </row>
    <row r="22903" ht="14.25" customHeight="1" outlineLevel="1" spans="162:168">
      <c r="FF22903" s="55">
        <v>22896</v>
      </c>
      <c r="FG22903" s="55" t="s">
        <v>1246</v>
      </c>
      <c r="FH22903" s="55" t="s">
        <v>1260</v>
      </c>
      <c r="FI22903" s="55">
        <v>6</v>
      </c>
      <c r="FJ22903" s="55">
        <v>25000</v>
      </c>
      <c r="FK22903" s="55" t="s">
        <v>1249</v>
      </c>
      <c r="FL22903" s="55">
        <v>0.81</v>
      </c>
    </row>
    <row r="22904" ht="14.25" customHeight="1" outlineLevel="1" spans="162:168">
      <c r="FF22904" s="55">
        <v>22897</v>
      </c>
      <c r="FG22904" s="55" t="s">
        <v>1246</v>
      </c>
      <c r="FH22904" s="55" t="s">
        <v>1260</v>
      </c>
      <c r="FI22904" s="55">
        <v>6</v>
      </c>
      <c r="FJ22904" s="55">
        <v>50000</v>
      </c>
      <c r="FK22904" s="55" t="s">
        <v>1249</v>
      </c>
      <c r="FL22904" s="55">
        <v>0.77</v>
      </c>
    </row>
    <row r="22905" ht="14.25" customHeight="1" outlineLevel="1" spans="162:168">
      <c r="FF22905" s="55">
        <v>22898</v>
      </c>
      <c r="FG22905" s="55" t="s">
        <v>1246</v>
      </c>
      <c r="FH22905" s="55" t="s">
        <v>1260</v>
      </c>
      <c r="FI22905" s="55">
        <v>6</v>
      </c>
      <c r="FJ22905" s="55">
        <v>80000</v>
      </c>
      <c r="FK22905" s="55" t="s">
        <v>1249</v>
      </c>
      <c r="FL22905" s="55">
        <v>0.4</v>
      </c>
    </row>
    <row r="22906" ht="14.25" customHeight="1" outlineLevel="1" spans="162:168">
      <c r="FF22906" s="55">
        <v>22899</v>
      </c>
      <c r="FG22906" s="55" t="s">
        <v>1246</v>
      </c>
      <c r="FH22906" s="55" t="s">
        <v>1260</v>
      </c>
      <c r="FI22906" s="55">
        <v>6</v>
      </c>
      <c r="FJ22906" s="55">
        <v>130000</v>
      </c>
      <c r="FK22906" s="55" t="s">
        <v>1249</v>
      </c>
      <c r="FL22906" s="55">
        <v>0.35</v>
      </c>
    </row>
    <row r="22907" ht="14.25" customHeight="1" outlineLevel="1" spans="162:168">
      <c r="FF22907" s="55">
        <v>22900</v>
      </c>
      <c r="FG22907" s="55" t="s">
        <v>1246</v>
      </c>
      <c r="FH22907" s="55" t="s">
        <v>1260</v>
      </c>
      <c r="FI22907" s="55">
        <v>6</v>
      </c>
      <c r="FJ22907" s="55">
        <v>260000</v>
      </c>
      <c r="FK22907" s="55" t="s">
        <v>1249</v>
      </c>
      <c r="FL22907" s="55">
        <v>0.35</v>
      </c>
    </row>
    <row r="22908" ht="14.25" customHeight="1" outlineLevel="1" spans="162:168">
      <c r="FF22908" s="55">
        <v>22901</v>
      </c>
      <c r="FG22908" s="55" t="s">
        <v>1246</v>
      </c>
      <c r="FH22908" s="55" t="s">
        <v>1260</v>
      </c>
      <c r="FI22908" s="55">
        <v>6</v>
      </c>
      <c r="FJ22908" s="55">
        <v>400000</v>
      </c>
      <c r="FK22908" s="55" t="s">
        <v>1249</v>
      </c>
      <c r="FL22908" s="55">
        <v>0.35</v>
      </c>
    </row>
    <row r="22909" ht="14.25" customHeight="1" outlineLevel="1" spans="162:168">
      <c r="FF22909" s="55">
        <v>22902</v>
      </c>
      <c r="FG22909" s="55" t="s">
        <v>1246</v>
      </c>
      <c r="FH22909" s="55" t="s">
        <v>1260</v>
      </c>
      <c r="FI22909" s="55">
        <v>6</v>
      </c>
      <c r="FJ22909" s="55">
        <v>530000</v>
      </c>
      <c r="FK22909" s="55" t="s">
        <v>1249</v>
      </c>
      <c r="FL22909" s="55">
        <v>0.35</v>
      </c>
    </row>
    <row r="22910" ht="14.25" customHeight="1" outlineLevel="1" spans="162:168">
      <c r="FF22910" s="55">
        <v>22903</v>
      </c>
      <c r="FG22910" s="55" t="s">
        <v>1246</v>
      </c>
      <c r="FH22910" s="55" t="s">
        <v>1260</v>
      </c>
      <c r="FI22910" s="55">
        <v>6</v>
      </c>
      <c r="FJ22910" s="55">
        <v>540000</v>
      </c>
      <c r="FK22910" s="55" t="s">
        <v>1249</v>
      </c>
      <c r="FL22910" s="55">
        <v>0.35</v>
      </c>
    </row>
    <row r="22911" ht="14.25" customHeight="1" outlineLevel="1" spans="162:168">
      <c r="FF22911" s="55">
        <v>22904</v>
      </c>
      <c r="FG22911" s="55" t="s">
        <v>1246</v>
      </c>
      <c r="FH22911" s="55" t="s">
        <v>1260</v>
      </c>
      <c r="FI22911" s="55">
        <v>7</v>
      </c>
      <c r="FJ22911" s="55">
        <v>0</v>
      </c>
      <c r="FK22911" s="55" t="s">
        <v>1249</v>
      </c>
      <c r="FL22911" s="55">
        <v>0.86</v>
      </c>
    </row>
    <row r="22912" ht="14.25" customHeight="1" outlineLevel="1" spans="162:168">
      <c r="FF22912" s="55">
        <v>22905</v>
      </c>
      <c r="FG22912" s="55" t="s">
        <v>1246</v>
      </c>
      <c r="FH22912" s="55" t="s">
        <v>1260</v>
      </c>
      <c r="FI22912" s="55">
        <v>7</v>
      </c>
      <c r="FJ22912" s="55">
        <v>1000</v>
      </c>
      <c r="FK22912" s="55" t="s">
        <v>1249</v>
      </c>
      <c r="FL22912" s="55">
        <v>0.86</v>
      </c>
    </row>
    <row r="22913" ht="14.25" customHeight="1" outlineLevel="1" spans="162:168">
      <c r="FF22913" s="55">
        <v>22906</v>
      </c>
      <c r="FG22913" s="55" t="s">
        <v>1246</v>
      </c>
      <c r="FH22913" s="55" t="s">
        <v>1260</v>
      </c>
      <c r="FI22913" s="55">
        <v>7</v>
      </c>
      <c r="FJ22913" s="55">
        <v>2500</v>
      </c>
      <c r="FK22913" s="55" t="s">
        <v>1249</v>
      </c>
      <c r="FL22913" s="55">
        <v>0.86</v>
      </c>
    </row>
    <row r="22914" ht="14.25" customHeight="1" outlineLevel="1" spans="162:168">
      <c r="FF22914" s="55">
        <v>22907</v>
      </c>
      <c r="FG22914" s="55" t="s">
        <v>1246</v>
      </c>
      <c r="FH22914" s="55" t="s">
        <v>1260</v>
      </c>
      <c r="FI22914" s="55">
        <v>7</v>
      </c>
      <c r="FJ22914" s="55">
        <v>5000</v>
      </c>
      <c r="FK22914" s="55" t="s">
        <v>1249</v>
      </c>
      <c r="FL22914" s="55">
        <v>0.86</v>
      </c>
    </row>
    <row r="22915" ht="14.25" customHeight="1" outlineLevel="1" spans="162:168">
      <c r="FF22915" s="55">
        <v>22908</v>
      </c>
      <c r="FG22915" s="55" t="s">
        <v>1246</v>
      </c>
      <c r="FH22915" s="55" t="s">
        <v>1260</v>
      </c>
      <c r="FI22915" s="55">
        <v>7</v>
      </c>
      <c r="FJ22915" s="55">
        <v>10000</v>
      </c>
      <c r="FK22915" s="55" t="s">
        <v>1249</v>
      </c>
      <c r="FL22915" s="55">
        <v>0.86</v>
      </c>
    </row>
    <row r="22916" ht="14.25" customHeight="1" outlineLevel="1" spans="162:168">
      <c r="FF22916" s="55">
        <v>22909</v>
      </c>
      <c r="FG22916" s="55" t="s">
        <v>1246</v>
      </c>
      <c r="FH22916" s="55" t="s">
        <v>1260</v>
      </c>
      <c r="FI22916" s="55">
        <v>7</v>
      </c>
      <c r="FJ22916" s="55">
        <v>25000</v>
      </c>
      <c r="FK22916" s="55" t="s">
        <v>1249</v>
      </c>
      <c r="FL22916" s="55">
        <v>0.86</v>
      </c>
    </row>
    <row r="22917" ht="14.25" customHeight="1" outlineLevel="1" spans="162:168">
      <c r="FF22917" s="55">
        <v>22910</v>
      </c>
      <c r="FG22917" s="55" t="s">
        <v>1246</v>
      </c>
      <c r="FH22917" s="55" t="s">
        <v>1260</v>
      </c>
      <c r="FI22917" s="55">
        <v>7</v>
      </c>
      <c r="FJ22917" s="55">
        <v>50000</v>
      </c>
      <c r="FK22917" s="55" t="s">
        <v>1249</v>
      </c>
      <c r="FL22917" s="55">
        <v>0.82</v>
      </c>
    </row>
    <row r="22918" ht="14.25" customHeight="1" outlineLevel="1" spans="162:168">
      <c r="FF22918" s="55">
        <v>22911</v>
      </c>
      <c r="FG22918" s="55" t="s">
        <v>1246</v>
      </c>
      <c r="FH22918" s="55" t="s">
        <v>1260</v>
      </c>
      <c r="FI22918" s="55">
        <v>7</v>
      </c>
      <c r="FJ22918" s="55">
        <v>80000</v>
      </c>
      <c r="FK22918" s="55" t="s">
        <v>1249</v>
      </c>
      <c r="FL22918" s="55">
        <v>0.4</v>
      </c>
    </row>
    <row r="22919" ht="14.25" customHeight="1" outlineLevel="1" spans="162:168">
      <c r="FF22919" s="55">
        <v>22912</v>
      </c>
      <c r="FG22919" s="55" t="s">
        <v>1246</v>
      </c>
      <c r="FH22919" s="55" t="s">
        <v>1260</v>
      </c>
      <c r="FI22919" s="55">
        <v>7</v>
      </c>
      <c r="FJ22919" s="55">
        <v>130000</v>
      </c>
      <c r="FK22919" s="55" t="s">
        <v>1249</v>
      </c>
      <c r="FL22919" s="55">
        <v>0.35</v>
      </c>
    </row>
    <row r="22920" ht="14.25" customHeight="1" outlineLevel="1" spans="162:168">
      <c r="FF22920" s="55">
        <v>22913</v>
      </c>
      <c r="FG22920" s="55" t="s">
        <v>1246</v>
      </c>
      <c r="FH22920" s="55" t="s">
        <v>1260</v>
      </c>
      <c r="FI22920" s="55">
        <v>7</v>
      </c>
      <c r="FJ22920" s="55">
        <v>260000</v>
      </c>
      <c r="FK22920" s="55" t="s">
        <v>1249</v>
      </c>
      <c r="FL22920" s="55">
        <v>0.35</v>
      </c>
    </row>
    <row r="22921" ht="14.25" customHeight="1" outlineLevel="1" spans="162:168">
      <c r="FF22921" s="55">
        <v>22914</v>
      </c>
      <c r="FG22921" s="55" t="s">
        <v>1246</v>
      </c>
      <c r="FH22921" s="55" t="s">
        <v>1260</v>
      </c>
      <c r="FI22921" s="55">
        <v>7</v>
      </c>
      <c r="FJ22921" s="55">
        <v>400000</v>
      </c>
      <c r="FK22921" s="55" t="s">
        <v>1249</v>
      </c>
      <c r="FL22921" s="55">
        <v>0.35</v>
      </c>
    </row>
    <row r="22922" ht="14.25" customHeight="1" outlineLevel="1" spans="162:168">
      <c r="FF22922" s="55">
        <v>22915</v>
      </c>
      <c r="FG22922" s="55" t="s">
        <v>1246</v>
      </c>
      <c r="FH22922" s="55" t="s">
        <v>1260</v>
      </c>
      <c r="FI22922" s="55">
        <v>7</v>
      </c>
      <c r="FJ22922" s="55">
        <v>530000</v>
      </c>
      <c r="FK22922" s="55" t="s">
        <v>1249</v>
      </c>
      <c r="FL22922" s="55">
        <v>0.35</v>
      </c>
    </row>
    <row r="22923" ht="14.25" customHeight="1" outlineLevel="1" spans="162:168">
      <c r="FF22923" s="55">
        <v>22916</v>
      </c>
      <c r="FG22923" s="55" t="s">
        <v>1246</v>
      </c>
      <c r="FH22923" s="55" t="s">
        <v>1260</v>
      </c>
      <c r="FI22923" s="55">
        <v>7</v>
      </c>
      <c r="FJ22923" s="55">
        <v>540000</v>
      </c>
      <c r="FK22923" s="55" t="s">
        <v>1249</v>
      </c>
      <c r="FL22923" s="55">
        <v>0.35</v>
      </c>
    </row>
    <row r="22924" ht="14.25" customHeight="1" outlineLevel="1" spans="162:168">
      <c r="FF22924" s="55">
        <v>22917</v>
      </c>
      <c r="FG22924" s="55" t="s">
        <v>1246</v>
      </c>
      <c r="FH22924" s="55" t="s">
        <v>1260</v>
      </c>
      <c r="FI22924" s="55">
        <v>8</v>
      </c>
      <c r="FJ22924" s="55">
        <v>0</v>
      </c>
      <c r="FK22924" s="55" t="s">
        <v>1249</v>
      </c>
      <c r="FL22924" s="55">
        <v>1</v>
      </c>
    </row>
    <row r="22925" ht="14.25" customHeight="1" outlineLevel="1" spans="162:168">
      <c r="FF22925" s="55">
        <v>22918</v>
      </c>
      <c r="FG22925" s="55" t="s">
        <v>1246</v>
      </c>
      <c r="FH22925" s="55" t="s">
        <v>1260</v>
      </c>
      <c r="FI22925" s="55">
        <v>8</v>
      </c>
      <c r="FJ22925" s="55">
        <v>1000</v>
      </c>
      <c r="FK22925" s="55" t="s">
        <v>1249</v>
      </c>
      <c r="FL22925" s="55">
        <v>0.9</v>
      </c>
    </row>
    <row r="22926" ht="14.25" customHeight="1" outlineLevel="1" spans="162:168">
      <c r="FF22926" s="55">
        <v>22919</v>
      </c>
      <c r="FG22926" s="55" t="s">
        <v>1246</v>
      </c>
      <c r="FH22926" s="55" t="s">
        <v>1260</v>
      </c>
      <c r="FI22926" s="55">
        <v>8</v>
      </c>
      <c r="FJ22926" s="55">
        <v>2500</v>
      </c>
      <c r="FK22926" s="55" t="s">
        <v>1249</v>
      </c>
      <c r="FL22926" s="55">
        <v>0.85</v>
      </c>
    </row>
    <row r="22927" ht="14.25" customHeight="1" outlineLevel="1" spans="162:168">
      <c r="FF22927" s="55">
        <v>22920</v>
      </c>
      <c r="FG22927" s="55" t="s">
        <v>1246</v>
      </c>
      <c r="FH22927" s="55" t="s">
        <v>1260</v>
      </c>
      <c r="FI22927" s="55">
        <v>8</v>
      </c>
      <c r="FJ22927" s="55">
        <v>5000</v>
      </c>
      <c r="FK22927" s="55" t="s">
        <v>1249</v>
      </c>
      <c r="FL22927" s="55">
        <v>0.7</v>
      </c>
    </row>
    <row r="22928" ht="14.25" customHeight="1" outlineLevel="1" spans="162:168">
      <c r="FF22928" s="55">
        <v>22921</v>
      </c>
      <c r="FG22928" s="55" t="s">
        <v>1246</v>
      </c>
      <c r="FH22928" s="55" t="s">
        <v>1260</v>
      </c>
      <c r="FI22928" s="55">
        <v>8</v>
      </c>
      <c r="FJ22928" s="55">
        <v>10000</v>
      </c>
      <c r="FK22928" s="55" t="s">
        <v>1249</v>
      </c>
      <c r="FL22928" s="55">
        <v>0.5</v>
      </c>
    </row>
    <row r="22929" ht="14.25" customHeight="1" outlineLevel="1" spans="162:168">
      <c r="FF22929" s="55">
        <v>22922</v>
      </c>
      <c r="FG22929" s="55" t="s">
        <v>1246</v>
      </c>
      <c r="FH22929" s="55" t="s">
        <v>1260</v>
      </c>
      <c r="FI22929" s="55">
        <v>8</v>
      </c>
      <c r="FJ22929" s="55">
        <v>25000</v>
      </c>
      <c r="FK22929" s="55" t="s">
        <v>1249</v>
      </c>
      <c r="FL22929" s="55">
        <v>0.45</v>
      </c>
    </row>
    <row r="22930" ht="14.25" customHeight="1" outlineLevel="1" spans="162:168">
      <c r="FF22930" s="55">
        <v>22923</v>
      </c>
      <c r="FG22930" s="55" t="s">
        <v>1246</v>
      </c>
      <c r="FH22930" s="55" t="s">
        <v>1260</v>
      </c>
      <c r="FI22930" s="55">
        <v>8</v>
      </c>
      <c r="FJ22930" s="55">
        <v>50000</v>
      </c>
      <c r="FK22930" s="55" t="s">
        <v>1249</v>
      </c>
      <c r="FL22930" s="55">
        <v>0.45</v>
      </c>
    </row>
    <row r="22931" ht="14.25" customHeight="1" outlineLevel="1" spans="162:168">
      <c r="FF22931" s="55">
        <v>22924</v>
      </c>
      <c r="FG22931" s="55" t="s">
        <v>1246</v>
      </c>
      <c r="FH22931" s="55" t="s">
        <v>1260</v>
      </c>
      <c r="FI22931" s="55">
        <v>8</v>
      </c>
      <c r="FJ22931" s="55">
        <v>80000</v>
      </c>
      <c r="FK22931" s="55" t="s">
        <v>1249</v>
      </c>
      <c r="FL22931" s="55">
        <v>0.45</v>
      </c>
    </row>
    <row r="22932" ht="14.25" customHeight="1" outlineLevel="1" spans="162:168">
      <c r="FF22932" s="55">
        <v>22925</v>
      </c>
      <c r="FG22932" s="55" t="s">
        <v>1246</v>
      </c>
      <c r="FH22932" s="55" t="s">
        <v>1260</v>
      </c>
      <c r="FI22932" s="55">
        <v>8</v>
      </c>
      <c r="FJ22932" s="55">
        <v>130000</v>
      </c>
      <c r="FK22932" s="55" t="s">
        <v>1249</v>
      </c>
      <c r="FL22932" s="55">
        <v>0.45</v>
      </c>
    </row>
    <row r="22933" ht="14.25" customHeight="1" outlineLevel="1" spans="162:168">
      <c r="FF22933" s="55">
        <v>22926</v>
      </c>
      <c r="FG22933" s="55" t="s">
        <v>1246</v>
      </c>
      <c r="FH22933" s="55" t="s">
        <v>1260</v>
      </c>
      <c r="FI22933" s="55">
        <v>8</v>
      </c>
      <c r="FJ22933" s="55">
        <v>260000</v>
      </c>
      <c r="FK22933" s="55" t="s">
        <v>1249</v>
      </c>
      <c r="FL22933" s="55">
        <v>0.45</v>
      </c>
    </row>
    <row r="22934" ht="14.25" customHeight="1" outlineLevel="1" spans="162:168">
      <c r="FF22934" s="55">
        <v>22927</v>
      </c>
      <c r="FG22934" s="55" t="s">
        <v>1246</v>
      </c>
      <c r="FH22934" s="55" t="s">
        <v>1260</v>
      </c>
      <c r="FI22934" s="55">
        <v>8</v>
      </c>
      <c r="FJ22934" s="55">
        <v>400000</v>
      </c>
      <c r="FK22934" s="55" t="s">
        <v>1249</v>
      </c>
      <c r="FL22934" s="55">
        <v>0.45</v>
      </c>
    </row>
    <row r="22935" ht="14.25" customHeight="1" outlineLevel="1" spans="162:168">
      <c r="FF22935" s="55">
        <v>22928</v>
      </c>
      <c r="FG22935" s="55" t="s">
        <v>1246</v>
      </c>
      <c r="FH22935" s="55" t="s">
        <v>1260</v>
      </c>
      <c r="FI22935" s="55">
        <v>8</v>
      </c>
      <c r="FJ22935" s="55">
        <v>530000</v>
      </c>
      <c r="FK22935" s="55" t="s">
        <v>1249</v>
      </c>
      <c r="FL22935" s="55">
        <v>0.45</v>
      </c>
    </row>
    <row r="22936" ht="14.25" customHeight="1" outlineLevel="1" spans="162:168">
      <c r="FF22936" s="55">
        <v>22929</v>
      </c>
      <c r="FG22936" s="55" t="s">
        <v>1246</v>
      </c>
      <c r="FH22936" s="55" t="s">
        <v>1260</v>
      </c>
      <c r="FI22936" s="55">
        <v>8</v>
      </c>
      <c r="FJ22936" s="55">
        <v>540000</v>
      </c>
      <c r="FK22936" s="55" t="s">
        <v>1249</v>
      </c>
      <c r="FL22936" s="55">
        <v>0.45</v>
      </c>
    </row>
    <row r="22937" ht="14.25" customHeight="1" outlineLevel="1" spans="162:168">
      <c r="FF22937" s="55">
        <v>22930</v>
      </c>
      <c r="FG22937" s="55" t="s">
        <v>1246</v>
      </c>
      <c r="FH22937" s="55" t="s">
        <v>1260</v>
      </c>
      <c r="FI22937" s="55">
        <v>9</v>
      </c>
      <c r="FJ22937" s="55">
        <v>0</v>
      </c>
      <c r="FK22937" s="55" t="s">
        <v>1249</v>
      </c>
      <c r="FL22937" s="55">
        <v>0.88</v>
      </c>
    </row>
    <row r="22938" ht="14.25" customHeight="1" outlineLevel="1" spans="162:168">
      <c r="FF22938" s="55">
        <v>22931</v>
      </c>
      <c r="FG22938" s="55" t="s">
        <v>1246</v>
      </c>
      <c r="FH22938" s="55" t="s">
        <v>1260</v>
      </c>
      <c r="FI22938" s="55">
        <v>9</v>
      </c>
      <c r="FJ22938" s="55">
        <v>1000</v>
      </c>
      <c r="FK22938" s="55" t="s">
        <v>1249</v>
      </c>
      <c r="FL22938" s="55">
        <v>0.88</v>
      </c>
    </row>
    <row r="22939" ht="14.25" customHeight="1" outlineLevel="1" spans="162:168">
      <c r="FF22939" s="55">
        <v>22932</v>
      </c>
      <c r="FG22939" s="55" t="s">
        <v>1246</v>
      </c>
      <c r="FH22939" s="55" t="s">
        <v>1260</v>
      </c>
      <c r="FI22939" s="55">
        <v>9</v>
      </c>
      <c r="FJ22939" s="55">
        <v>2500</v>
      </c>
      <c r="FK22939" s="55" t="s">
        <v>1249</v>
      </c>
      <c r="FL22939" s="55">
        <v>0.88</v>
      </c>
    </row>
    <row r="22940" ht="14.25" customHeight="1" outlineLevel="1" spans="162:168">
      <c r="FF22940" s="55">
        <v>22933</v>
      </c>
      <c r="FG22940" s="55" t="s">
        <v>1246</v>
      </c>
      <c r="FH22940" s="55" t="s">
        <v>1260</v>
      </c>
      <c r="FI22940" s="55">
        <v>9</v>
      </c>
      <c r="FJ22940" s="55">
        <v>5000</v>
      </c>
      <c r="FK22940" s="55" t="s">
        <v>1249</v>
      </c>
      <c r="FL22940" s="55">
        <v>0.88</v>
      </c>
    </row>
    <row r="22941" ht="14.25" customHeight="1" outlineLevel="1" spans="162:168">
      <c r="FF22941" s="55">
        <v>22934</v>
      </c>
      <c r="FG22941" s="55" t="s">
        <v>1246</v>
      </c>
      <c r="FH22941" s="55" t="s">
        <v>1260</v>
      </c>
      <c r="FI22941" s="55">
        <v>9</v>
      </c>
      <c r="FJ22941" s="55">
        <v>10000</v>
      </c>
      <c r="FK22941" s="55" t="s">
        <v>1249</v>
      </c>
      <c r="FL22941" s="55">
        <v>0.88</v>
      </c>
    </row>
    <row r="22942" ht="14.25" customHeight="1" outlineLevel="1" spans="162:168">
      <c r="FF22942" s="55">
        <v>22935</v>
      </c>
      <c r="FG22942" s="55" t="s">
        <v>1246</v>
      </c>
      <c r="FH22942" s="55" t="s">
        <v>1260</v>
      </c>
      <c r="FI22942" s="55">
        <v>9</v>
      </c>
      <c r="FJ22942" s="55">
        <v>25000</v>
      </c>
      <c r="FK22942" s="55" t="s">
        <v>1249</v>
      </c>
      <c r="FL22942" s="55">
        <v>0.88</v>
      </c>
    </row>
    <row r="22943" ht="14.25" customHeight="1" outlineLevel="1" spans="162:168">
      <c r="FF22943" s="55">
        <v>22936</v>
      </c>
      <c r="FG22943" s="55" t="s">
        <v>1246</v>
      </c>
      <c r="FH22943" s="55" t="s">
        <v>1260</v>
      </c>
      <c r="FI22943" s="55">
        <v>9</v>
      </c>
      <c r="FJ22943" s="55">
        <v>50000</v>
      </c>
      <c r="FK22943" s="55" t="s">
        <v>1249</v>
      </c>
      <c r="FL22943" s="55">
        <v>0.84</v>
      </c>
    </row>
    <row r="22944" ht="14.25" customHeight="1" outlineLevel="1" spans="162:168">
      <c r="FF22944" s="55">
        <v>22937</v>
      </c>
      <c r="FG22944" s="55" t="s">
        <v>1246</v>
      </c>
      <c r="FH22944" s="55" t="s">
        <v>1260</v>
      </c>
      <c r="FI22944" s="55">
        <v>9</v>
      </c>
      <c r="FJ22944" s="55">
        <v>80000</v>
      </c>
      <c r="FK22944" s="55" t="s">
        <v>1249</v>
      </c>
      <c r="FL22944" s="55">
        <v>0.45</v>
      </c>
    </row>
    <row r="22945" ht="14.25" customHeight="1" outlineLevel="1" spans="162:168">
      <c r="FF22945" s="55">
        <v>22938</v>
      </c>
      <c r="FG22945" s="55" t="s">
        <v>1246</v>
      </c>
      <c r="FH22945" s="55" t="s">
        <v>1260</v>
      </c>
      <c r="FI22945" s="55">
        <v>9</v>
      </c>
      <c r="FJ22945" s="55">
        <v>130000</v>
      </c>
      <c r="FK22945" s="55" t="s">
        <v>1249</v>
      </c>
      <c r="FL22945" s="55">
        <v>0.45</v>
      </c>
    </row>
    <row r="22946" ht="14.25" customHeight="1" outlineLevel="1" spans="162:168">
      <c r="FF22946" s="55">
        <v>22939</v>
      </c>
      <c r="FG22946" s="55" t="s">
        <v>1246</v>
      </c>
      <c r="FH22946" s="55" t="s">
        <v>1260</v>
      </c>
      <c r="FI22946" s="55">
        <v>9</v>
      </c>
      <c r="FJ22946" s="55">
        <v>260000</v>
      </c>
      <c r="FK22946" s="55" t="s">
        <v>1249</v>
      </c>
      <c r="FL22946" s="55">
        <v>0.45</v>
      </c>
    </row>
    <row r="22947" ht="14.25" customHeight="1" outlineLevel="1" spans="162:168">
      <c r="FF22947" s="55">
        <v>22940</v>
      </c>
      <c r="FG22947" s="55" t="s">
        <v>1246</v>
      </c>
      <c r="FH22947" s="55" t="s">
        <v>1260</v>
      </c>
      <c r="FI22947" s="55">
        <v>9</v>
      </c>
      <c r="FJ22947" s="55">
        <v>400000</v>
      </c>
      <c r="FK22947" s="55" t="s">
        <v>1249</v>
      </c>
      <c r="FL22947" s="55">
        <v>0.45</v>
      </c>
    </row>
    <row r="22948" ht="14.25" customHeight="1" outlineLevel="1" spans="162:168">
      <c r="FF22948" s="55">
        <v>22941</v>
      </c>
      <c r="FG22948" s="55" t="s">
        <v>1246</v>
      </c>
      <c r="FH22948" s="55" t="s">
        <v>1260</v>
      </c>
      <c r="FI22948" s="55">
        <v>9</v>
      </c>
      <c r="FJ22948" s="55">
        <v>530000</v>
      </c>
      <c r="FK22948" s="55" t="s">
        <v>1249</v>
      </c>
      <c r="FL22948" s="55">
        <v>0.45</v>
      </c>
    </row>
    <row r="22949" ht="14.25" customHeight="1" outlineLevel="1" spans="162:168">
      <c r="FF22949" s="55">
        <v>22942</v>
      </c>
      <c r="FG22949" s="55" t="s">
        <v>1246</v>
      </c>
      <c r="FH22949" s="55" t="s">
        <v>1260</v>
      </c>
      <c r="FI22949" s="55">
        <v>9</v>
      </c>
      <c r="FJ22949" s="55">
        <v>540000</v>
      </c>
      <c r="FK22949" s="55" t="s">
        <v>1249</v>
      </c>
      <c r="FL22949" s="55">
        <v>0.45</v>
      </c>
    </row>
    <row r="22950" ht="14.25" customHeight="1" outlineLevel="1" spans="162:168">
      <c r="FF22950" s="55">
        <v>22943</v>
      </c>
      <c r="FG22950" s="55" t="s">
        <v>1246</v>
      </c>
      <c r="FH22950" s="55" t="s">
        <v>1470</v>
      </c>
      <c r="FI22950" s="55">
        <v>1</v>
      </c>
      <c r="FJ22950" s="55">
        <v>0</v>
      </c>
      <c r="FK22950" s="55" t="s">
        <v>1249</v>
      </c>
      <c r="FL22950" s="55">
        <v>0.65</v>
      </c>
    </row>
    <row r="22951" ht="14.25" customHeight="1" outlineLevel="1" spans="162:168">
      <c r="FF22951" s="55">
        <v>22944</v>
      </c>
      <c r="FG22951" s="55" t="s">
        <v>1246</v>
      </c>
      <c r="FH22951" s="55" t="s">
        <v>1470</v>
      </c>
      <c r="FI22951" s="55">
        <v>10</v>
      </c>
      <c r="FJ22951" s="55">
        <v>0</v>
      </c>
      <c r="FK22951" s="55" t="s">
        <v>1249</v>
      </c>
      <c r="FL22951" s="55">
        <v>0.8</v>
      </c>
    </row>
    <row r="22952" ht="14.25" customHeight="1" outlineLevel="1" spans="162:168">
      <c r="FF22952" s="55">
        <v>22945</v>
      </c>
      <c r="FG22952" s="55" t="s">
        <v>1246</v>
      </c>
      <c r="FH22952" s="55" t="s">
        <v>1470</v>
      </c>
      <c r="FI22952" s="55">
        <v>11</v>
      </c>
      <c r="FJ22952" s="55">
        <v>0</v>
      </c>
      <c r="FK22952" s="55" t="s">
        <v>1249</v>
      </c>
      <c r="FL22952" s="55">
        <v>0.8</v>
      </c>
    </row>
    <row r="22953" ht="14.25" customHeight="1" outlineLevel="1" spans="162:168">
      <c r="FF22953" s="55">
        <v>22946</v>
      </c>
      <c r="FG22953" s="55" t="s">
        <v>1246</v>
      </c>
      <c r="FH22953" s="55" t="s">
        <v>1470</v>
      </c>
      <c r="FI22953" s="55">
        <v>2</v>
      </c>
      <c r="FJ22953" s="55">
        <v>0</v>
      </c>
      <c r="FK22953" s="55" t="s">
        <v>1249</v>
      </c>
      <c r="FL22953" s="55">
        <v>0.65</v>
      </c>
    </row>
    <row r="22954" ht="14.25" customHeight="1" outlineLevel="1" spans="162:168">
      <c r="FF22954" s="55">
        <v>22947</v>
      </c>
      <c r="FG22954" s="55" t="s">
        <v>1246</v>
      </c>
      <c r="FH22954" s="55" t="s">
        <v>1470</v>
      </c>
      <c r="FI22954" s="55">
        <v>3</v>
      </c>
      <c r="FJ22954" s="55">
        <v>0</v>
      </c>
      <c r="FK22954" s="55" t="s">
        <v>1249</v>
      </c>
      <c r="FL22954" s="55">
        <v>0.65</v>
      </c>
    </row>
    <row r="22955" ht="14.25" customHeight="1" outlineLevel="1" spans="162:168">
      <c r="FF22955" s="55">
        <v>22948</v>
      </c>
      <c r="FG22955" s="55" t="s">
        <v>1246</v>
      </c>
      <c r="FH22955" s="55" t="s">
        <v>1470</v>
      </c>
      <c r="FI22955" s="55">
        <v>4</v>
      </c>
      <c r="FJ22955" s="55">
        <v>0</v>
      </c>
      <c r="FK22955" s="55" t="s">
        <v>1249</v>
      </c>
      <c r="FL22955" s="55">
        <v>0.65</v>
      </c>
    </row>
    <row r="22956" ht="14.25" customHeight="1" outlineLevel="1" spans="162:168">
      <c r="FF22956" s="55">
        <v>22949</v>
      </c>
      <c r="FG22956" s="55" t="s">
        <v>1246</v>
      </c>
      <c r="FH22956" s="55" t="s">
        <v>1470</v>
      </c>
      <c r="FI22956" s="55">
        <v>5</v>
      </c>
      <c r="FJ22956" s="55">
        <v>0</v>
      </c>
      <c r="FK22956" s="55" t="s">
        <v>1249</v>
      </c>
      <c r="FL22956" s="55">
        <v>0.65</v>
      </c>
    </row>
    <row r="22957" ht="14.25" customHeight="1" outlineLevel="1" spans="162:168">
      <c r="FF22957" s="55">
        <v>22950</v>
      </c>
      <c r="FG22957" s="55" t="s">
        <v>1246</v>
      </c>
      <c r="FH22957" s="55" t="s">
        <v>1470</v>
      </c>
      <c r="FI22957" s="55">
        <v>6</v>
      </c>
      <c r="FJ22957" s="55">
        <v>0</v>
      </c>
      <c r="FK22957" s="55" t="s">
        <v>1249</v>
      </c>
      <c r="FL22957" s="55">
        <v>0.65</v>
      </c>
    </row>
    <row r="22958" ht="14.25" customHeight="1" outlineLevel="1" spans="162:168">
      <c r="FF22958" s="55">
        <v>22951</v>
      </c>
      <c r="FG22958" s="55" t="s">
        <v>1246</v>
      </c>
      <c r="FH22958" s="55" t="s">
        <v>1470</v>
      </c>
      <c r="FI22958" s="55">
        <v>7</v>
      </c>
      <c r="FJ22958" s="55">
        <v>0</v>
      </c>
      <c r="FK22958" s="55" t="s">
        <v>1249</v>
      </c>
      <c r="FL22958" s="55">
        <v>0.4</v>
      </c>
    </row>
    <row r="22959" ht="14.25" customHeight="1" outlineLevel="1" spans="162:168">
      <c r="FF22959" s="55">
        <v>22952</v>
      </c>
      <c r="FG22959" s="55" t="s">
        <v>1246</v>
      </c>
      <c r="FH22959" s="55" t="s">
        <v>1810</v>
      </c>
      <c r="FI22959" s="55">
        <v>1</v>
      </c>
      <c r="FJ22959" s="55">
        <v>0</v>
      </c>
      <c r="FK22959" s="55" t="s">
        <v>1249</v>
      </c>
      <c r="FL22959" s="55">
        <v>0.45</v>
      </c>
    </row>
    <row r="22960" ht="14.25" customHeight="1" outlineLevel="1" spans="162:168">
      <c r="FF22960" s="55">
        <v>22953</v>
      </c>
      <c r="FG22960" s="55" t="s">
        <v>1246</v>
      </c>
      <c r="FH22960" s="55" t="s">
        <v>1810</v>
      </c>
      <c r="FI22960" s="55">
        <v>2</v>
      </c>
      <c r="FJ22960" s="55">
        <v>0</v>
      </c>
      <c r="FK22960" s="55" t="s">
        <v>1249</v>
      </c>
      <c r="FL22960" s="55">
        <v>0.4</v>
      </c>
    </row>
    <row r="22961" ht="14.25" customHeight="1" outlineLevel="1" spans="162:168">
      <c r="FF22961" s="55">
        <v>22954</v>
      </c>
      <c r="FG22961" s="55" t="s">
        <v>1246</v>
      </c>
      <c r="FH22961" s="55" t="s">
        <v>1810</v>
      </c>
      <c r="FI22961" s="55">
        <v>3</v>
      </c>
      <c r="FJ22961" s="55">
        <v>0</v>
      </c>
      <c r="FK22961" s="55" t="s">
        <v>1249</v>
      </c>
      <c r="FL22961" s="55">
        <v>0.4</v>
      </c>
    </row>
    <row r="22962" ht="14.25" customHeight="1" outlineLevel="1" spans="162:168">
      <c r="FF22962" s="55">
        <v>22955</v>
      </c>
      <c r="FG22962" s="55" t="s">
        <v>1246</v>
      </c>
      <c r="FH22962" s="55" t="s">
        <v>1810</v>
      </c>
      <c r="FI22962" s="55">
        <v>4</v>
      </c>
      <c r="FJ22962" s="55">
        <v>0</v>
      </c>
      <c r="FK22962" s="55" t="s">
        <v>1249</v>
      </c>
      <c r="FL22962" s="55">
        <v>0.3</v>
      </c>
    </row>
    <row r="22963" ht="14.25" customHeight="1" outlineLevel="1" spans="162:168">
      <c r="FF22963" s="55">
        <v>22956</v>
      </c>
      <c r="FG22963" s="55" t="s">
        <v>1246</v>
      </c>
      <c r="FH22963" s="55" t="s">
        <v>1738</v>
      </c>
      <c r="FI22963" s="55">
        <v>1</v>
      </c>
      <c r="FJ22963" s="55">
        <v>0</v>
      </c>
      <c r="FK22963" s="55" t="s">
        <v>1249</v>
      </c>
      <c r="FL22963" s="55">
        <v>0.9</v>
      </c>
    </row>
    <row r="22964" ht="14.25" customHeight="1" outlineLevel="1" spans="162:168">
      <c r="FF22964" s="55">
        <v>22957</v>
      </c>
      <c r="FG22964" s="55" t="s">
        <v>1246</v>
      </c>
      <c r="FH22964" s="55" t="s">
        <v>1738</v>
      </c>
      <c r="FI22964" s="55">
        <v>2</v>
      </c>
      <c r="FJ22964" s="55">
        <v>1000</v>
      </c>
      <c r="FK22964" s="55" t="s">
        <v>1249</v>
      </c>
      <c r="FL22964" s="55">
        <v>0.85</v>
      </c>
    </row>
    <row r="22965" ht="14.25" customHeight="1" outlineLevel="1" spans="162:168">
      <c r="FF22965" s="55">
        <v>22958</v>
      </c>
      <c r="FG22965" s="55" t="s">
        <v>1246</v>
      </c>
      <c r="FH22965" s="55" t="s">
        <v>1738</v>
      </c>
      <c r="FI22965" s="55">
        <v>2</v>
      </c>
      <c r="FJ22965" s="55">
        <v>2500</v>
      </c>
      <c r="FK22965" s="55" t="s">
        <v>1249</v>
      </c>
      <c r="FL22965" s="55">
        <v>0.8</v>
      </c>
    </row>
    <row r="22966" ht="14.25" customHeight="1" outlineLevel="1" spans="162:168">
      <c r="FF22966" s="55">
        <v>22959</v>
      </c>
      <c r="FG22966" s="55" t="s">
        <v>1246</v>
      </c>
      <c r="FH22966" s="55" t="s">
        <v>1738</v>
      </c>
      <c r="FI22966" s="55">
        <v>2</v>
      </c>
      <c r="FJ22966" s="55">
        <v>5000</v>
      </c>
      <c r="FK22966" s="55" t="s">
        <v>1249</v>
      </c>
      <c r="FL22966" s="55">
        <v>0.7</v>
      </c>
    </row>
    <row r="22967" ht="14.25" customHeight="1" outlineLevel="1" spans="162:168">
      <c r="FF22967" s="55">
        <v>22960</v>
      </c>
      <c r="FG22967" s="55" t="s">
        <v>1246</v>
      </c>
      <c r="FH22967" s="55" t="s">
        <v>1738</v>
      </c>
      <c r="FI22967" s="55">
        <v>2</v>
      </c>
      <c r="FJ22967" s="55">
        <v>10000</v>
      </c>
      <c r="FK22967" s="55" t="s">
        <v>1249</v>
      </c>
      <c r="FL22967" s="55">
        <v>0.6</v>
      </c>
    </row>
    <row r="22968" ht="14.25" customHeight="1" outlineLevel="1" spans="162:168">
      <c r="FF22968" s="55">
        <v>22961</v>
      </c>
      <c r="FG22968" s="55" t="s">
        <v>1246</v>
      </c>
      <c r="FH22968" s="55" t="s">
        <v>1738</v>
      </c>
      <c r="FI22968" s="55">
        <v>2</v>
      </c>
      <c r="FJ22968" s="55">
        <v>25000</v>
      </c>
      <c r="FK22968" s="55" t="s">
        <v>1249</v>
      </c>
      <c r="FL22968" s="55">
        <v>0.5</v>
      </c>
    </row>
    <row r="22969" ht="14.25" customHeight="1" outlineLevel="1" spans="162:168">
      <c r="FF22969" s="55">
        <v>22962</v>
      </c>
      <c r="FG22969" s="55" t="s">
        <v>1246</v>
      </c>
      <c r="FH22969" s="55" t="s">
        <v>1738</v>
      </c>
      <c r="FI22969" s="55">
        <v>2</v>
      </c>
      <c r="FJ22969" s="55">
        <v>50000</v>
      </c>
      <c r="FK22969" s="55" t="s">
        <v>1249</v>
      </c>
      <c r="FL22969" s="55">
        <v>0.5</v>
      </c>
    </row>
    <row r="22970" ht="14.25" customHeight="1" outlineLevel="1" spans="162:168">
      <c r="FF22970" s="55">
        <v>22963</v>
      </c>
      <c r="FG22970" s="55" t="s">
        <v>1246</v>
      </c>
      <c r="FH22970" s="55" t="s">
        <v>1738</v>
      </c>
      <c r="FI22970" s="55">
        <v>2</v>
      </c>
      <c r="FJ22970" s="55">
        <v>80000</v>
      </c>
      <c r="FK22970" s="55" t="s">
        <v>1249</v>
      </c>
      <c r="FL22970" s="55">
        <v>0.5</v>
      </c>
    </row>
    <row r="22971" ht="14.25" customHeight="1" outlineLevel="1" spans="162:168">
      <c r="FF22971" s="55">
        <v>22964</v>
      </c>
      <c r="FG22971" s="55" t="s">
        <v>1246</v>
      </c>
      <c r="FH22971" s="55" t="s">
        <v>1738</v>
      </c>
      <c r="FI22971" s="55">
        <v>2</v>
      </c>
      <c r="FJ22971" s="55">
        <v>130000</v>
      </c>
      <c r="FK22971" s="55" t="s">
        <v>1249</v>
      </c>
      <c r="FL22971" s="55">
        <v>0.5</v>
      </c>
    </row>
    <row r="22972" ht="14.25" customHeight="1" outlineLevel="1" spans="162:168">
      <c r="FF22972" s="55">
        <v>22965</v>
      </c>
      <c r="FG22972" s="55" t="s">
        <v>1246</v>
      </c>
      <c r="FH22972" s="55" t="s">
        <v>1738</v>
      </c>
      <c r="FI22972" s="55">
        <v>2</v>
      </c>
      <c r="FJ22972" s="55">
        <v>260000</v>
      </c>
      <c r="FK22972" s="55" t="s">
        <v>1249</v>
      </c>
      <c r="FL22972" s="55">
        <v>0.5</v>
      </c>
    </row>
    <row r="22973" ht="14.25" customHeight="1" outlineLevel="1" spans="162:168">
      <c r="FF22973" s="55">
        <v>22966</v>
      </c>
      <c r="FG22973" s="55" t="s">
        <v>1246</v>
      </c>
      <c r="FH22973" s="55" t="s">
        <v>1738</v>
      </c>
      <c r="FI22973" s="55">
        <v>2</v>
      </c>
      <c r="FJ22973" s="55">
        <v>400000</v>
      </c>
      <c r="FK22973" s="55" t="s">
        <v>1249</v>
      </c>
      <c r="FL22973" s="55">
        <v>0.5</v>
      </c>
    </row>
    <row r="22974" ht="14.25" customHeight="1" outlineLevel="1" spans="162:168">
      <c r="FF22974" s="55">
        <v>22967</v>
      </c>
      <c r="FG22974" s="55" t="s">
        <v>1246</v>
      </c>
      <c r="FH22974" s="55" t="s">
        <v>1738</v>
      </c>
      <c r="FI22974" s="55">
        <v>2</v>
      </c>
      <c r="FJ22974" s="55">
        <v>530000</v>
      </c>
      <c r="FK22974" s="55" t="s">
        <v>1249</v>
      </c>
      <c r="FL22974" s="55">
        <v>0.5</v>
      </c>
    </row>
    <row r="22975" ht="14.25" customHeight="1" outlineLevel="1" spans="162:168">
      <c r="FF22975" s="55">
        <v>22968</v>
      </c>
      <c r="FG22975" s="55" t="s">
        <v>1246</v>
      </c>
      <c r="FH22975" s="55" t="s">
        <v>1738</v>
      </c>
      <c r="FI22975" s="55">
        <v>2</v>
      </c>
      <c r="FJ22975" s="55">
        <v>540000</v>
      </c>
      <c r="FK22975" s="55" t="s">
        <v>1249</v>
      </c>
      <c r="FL22975" s="55">
        <v>0.5</v>
      </c>
    </row>
    <row r="22976" ht="14.25" customHeight="1" outlineLevel="1" spans="162:168">
      <c r="FF22976" s="55">
        <v>22969</v>
      </c>
      <c r="FG22976" s="55" t="s">
        <v>1246</v>
      </c>
      <c r="FH22976" s="55" t="s">
        <v>1738</v>
      </c>
      <c r="FI22976" s="55">
        <v>3</v>
      </c>
      <c r="FJ22976" s="55">
        <v>1000</v>
      </c>
      <c r="FK22976" s="55" t="s">
        <v>1249</v>
      </c>
      <c r="FL22976" s="55">
        <v>0.85</v>
      </c>
    </row>
    <row r="22977" ht="14.25" customHeight="1" outlineLevel="1" spans="162:168">
      <c r="FF22977" s="55">
        <v>22970</v>
      </c>
      <c r="FG22977" s="55" t="s">
        <v>1246</v>
      </c>
      <c r="FH22977" s="55" t="s">
        <v>1738</v>
      </c>
      <c r="FI22977" s="55">
        <v>3</v>
      </c>
      <c r="FJ22977" s="55">
        <v>2500</v>
      </c>
      <c r="FK22977" s="55" t="s">
        <v>1249</v>
      </c>
      <c r="FL22977" s="55">
        <v>0.8</v>
      </c>
    </row>
    <row r="22978" ht="14.25" customHeight="1" outlineLevel="1" spans="162:168">
      <c r="FF22978" s="55">
        <v>22971</v>
      </c>
      <c r="FG22978" s="55" t="s">
        <v>1246</v>
      </c>
      <c r="FH22978" s="55" t="s">
        <v>1738</v>
      </c>
      <c r="FI22978" s="55">
        <v>3</v>
      </c>
      <c r="FJ22978" s="55">
        <v>5000</v>
      </c>
      <c r="FK22978" s="55" t="s">
        <v>1249</v>
      </c>
      <c r="FL22978" s="55">
        <v>0.7</v>
      </c>
    </row>
    <row r="22979" ht="14.25" customHeight="1" outlineLevel="1" spans="162:168">
      <c r="FF22979" s="55">
        <v>22972</v>
      </c>
      <c r="FG22979" s="55" t="s">
        <v>1246</v>
      </c>
      <c r="FH22979" s="55" t="s">
        <v>1738</v>
      </c>
      <c r="FI22979" s="55">
        <v>3</v>
      </c>
      <c r="FJ22979" s="55">
        <v>10000</v>
      </c>
      <c r="FK22979" s="55" t="s">
        <v>1249</v>
      </c>
      <c r="FL22979" s="55">
        <v>0.6</v>
      </c>
    </row>
    <row r="22980" ht="14.25" customHeight="1" outlineLevel="1" spans="162:168">
      <c r="FF22980" s="55">
        <v>22973</v>
      </c>
      <c r="FG22980" s="55" t="s">
        <v>1246</v>
      </c>
      <c r="FH22980" s="55" t="s">
        <v>1738</v>
      </c>
      <c r="FI22980" s="55">
        <v>3</v>
      </c>
      <c r="FJ22980" s="55">
        <v>25000</v>
      </c>
      <c r="FK22980" s="55" t="s">
        <v>1249</v>
      </c>
      <c r="FL22980" s="55">
        <v>0.5</v>
      </c>
    </row>
    <row r="22981" ht="14.25" customHeight="1" outlineLevel="1" spans="162:168">
      <c r="FF22981" s="55">
        <v>22974</v>
      </c>
      <c r="FG22981" s="55" t="s">
        <v>1246</v>
      </c>
      <c r="FH22981" s="55" t="s">
        <v>1738</v>
      </c>
      <c r="FI22981" s="55">
        <v>3</v>
      </c>
      <c r="FJ22981" s="55">
        <v>50000</v>
      </c>
      <c r="FK22981" s="55" t="s">
        <v>1249</v>
      </c>
      <c r="FL22981" s="55">
        <v>0.5</v>
      </c>
    </row>
    <row r="22982" ht="14.25" customHeight="1" outlineLevel="1" spans="162:168">
      <c r="FF22982" s="55">
        <v>22975</v>
      </c>
      <c r="FG22982" s="55" t="s">
        <v>1246</v>
      </c>
      <c r="FH22982" s="55" t="s">
        <v>1738</v>
      </c>
      <c r="FI22982" s="55">
        <v>3</v>
      </c>
      <c r="FJ22982" s="55">
        <v>80000</v>
      </c>
      <c r="FK22982" s="55" t="s">
        <v>1249</v>
      </c>
      <c r="FL22982" s="55">
        <v>0.5</v>
      </c>
    </row>
    <row r="22983" ht="14.25" customHeight="1" outlineLevel="1" spans="162:168">
      <c r="FF22983" s="55">
        <v>22976</v>
      </c>
      <c r="FG22983" s="55" t="s">
        <v>1246</v>
      </c>
      <c r="FH22983" s="55" t="s">
        <v>1738</v>
      </c>
      <c r="FI22983" s="55">
        <v>3</v>
      </c>
      <c r="FJ22983" s="55">
        <v>130000</v>
      </c>
      <c r="FK22983" s="55" t="s">
        <v>1249</v>
      </c>
      <c r="FL22983" s="55">
        <v>0.5</v>
      </c>
    </row>
    <row r="22984" ht="14.25" customHeight="1" outlineLevel="1" spans="162:168">
      <c r="FF22984" s="55">
        <v>22977</v>
      </c>
      <c r="FG22984" s="55" t="s">
        <v>1246</v>
      </c>
      <c r="FH22984" s="55" t="s">
        <v>1738</v>
      </c>
      <c r="FI22984" s="55">
        <v>3</v>
      </c>
      <c r="FJ22984" s="55">
        <v>260000</v>
      </c>
      <c r="FK22984" s="55" t="s">
        <v>1249</v>
      </c>
      <c r="FL22984" s="55">
        <v>0.5</v>
      </c>
    </row>
    <row r="22985" ht="14.25" customHeight="1" outlineLevel="1" spans="162:168">
      <c r="FF22985" s="55">
        <v>22978</v>
      </c>
      <c r="FG22985" s="55" t="s">
        <v>1246</v>
      </c>
      <c r="FH22985" s="55" t="s">
        <v>1738</v>
      </c>
      <c r="FI22985" s="55">
        <v>3</v>
      </c>
      <c r="FJ22985" s="55">
        <v>400000</v>
      </c>
      <c r="FK22985" s="55" t="s">
        <v>1249</v>
      </c>
      <c r="FL22985" s="55">
        <v>0.5</v>
      </c>
    </row>
    <row r="22986" ht="14.25" customHeight="1" outlineLevel="1" spans="162:168">
      <c r="FF22986" s="55">
        <v>22979</v>
      </c>
      <c r="FG22986" s="55" t="s">
        <v>1246</v>
      </c>
      <c r="FH22986" s="55" t="s">
        <v>1738</v>
      </c>
      <c r="FI22986" s="55">
        <v>3</v>
      </c>
      <c r="FJ22986" s="55">
        <v>530000</v>
      </c>
      <c r="FK22986" s="55" t="s">
        <v>1249</v>
      </c>
      <c r="FL22986" s="55">
        <v>0.5</v>
      </c>
    </row>
    <row r="22987" ht="14.25" customHeight="1" outlineLevel="1" spans="162:168">
      <c r="FF22987" s="55">
        <v>22980</v>
      </c>
      <c r="FG22987" s="55" t="s">
        <v>1246</v>
      </c>
      <c r="FH22987" s="55" t="s">
        <v>1738</v>
      </c>
      <c r="FI22987" s="55">
        <v>3</v>
      </c>
      <c r="FJ22987" s="55">
        <v>540000</v>
      </c>
      <c r="FK22987" s="55" t="s">
        <v>1249</v>
      </c>
      <c r="FL22987" s="55">
        <v>0.5</v>
      </c>
    </row>
    <row r="22988" ht="14.25" customHeight="1" outlineLevel="1" spans="162:168">
      <c r="FF22988" s="55">
        <v>22981</v>
      </c>
      <c r="FG22988" s="55" t="s">
        <v>1246</v>
      </c>
      <c r="FH22988" s="55" t="s">
        <v>2016</v>
      </c>
      <c r="FI22988" s="55">
        <v>1</v>
      </c>
      <c r="FJ22988" s="55">
        <v>0</v>
      </c>
      <c r="FK22988" s="55" t="s">
        <v>1249</v>
      </c>
      <c r="FL22988" s="55">
        <v>0.35</v>
      </c>
    </row>
    <row r="22989" ht="14.25" customHeight="1" outlineLevel="1" spans="162:168">
      <c r="FF22989" s="55">
        <v>22982</v>
      </c>
      <c r="FG22989" s="55" t="s">
        <v>1246</v>
      </c>
      <c r="FH22989" s="55" t="s">
        <v>2016</v>
      </c>
      <c r="FI22989" s="55">
        <v>10</v>
      </c>
      <c r="FJ22989" s="55">
        <v>0</v>
      </c>
      <c r="FK22989" s="55" t="s">
        <v>1249</v>
      </c>
      <c r="FL22989" s="55">
        <v>0.5</v>
      </c>
    </row>
    <row r="22990" ht="14.25" customHeight="1" outlineLevel="1" spans="162:168">
      <c r="FF22990" s="55">
        <v>22983</v>
      </c>
      <c r="FG22990" s="55" t="s">
        <v>1246</v>
      </c>
      <c r="FH22990" s="55" t="s">
        <v>2016</v>
      </c>
      <c r="FI22990" s="55">
        <v>11</v>
      </c>
      <c r="FJ22990" s="55">
        <v>0</v>
      </c>
      <c r="FK22990" s="55" t="s">
        <v>1249</v>
      </c>
      <c r="FL22990" s="55">
        <v>0.5</v>
      </c>
    </row>
    <row r="22991" ht="14.25" customHeight="1" outlineLevel="1" spans="162:168">
      <c r="FF22991" s="55">
        <v>22984</v>
      </c>
      <c r="FG22991" s="55" t="s">
        <v>1246</v>
      </c>
      <c r="FH22991" s="55" t="s">
        <v>2016</v>
      </c>
      <c r="FI22991" s="55">
        <v>12</v>
      </c>
      <c r="FJ22991" s="55">
        <v>5000</v>
      </c>
      <c r="FK22991" s="55" t="s">
        <v>1249</v>
      </c>
      <c r="FL22991" s="55">
        <v>2</v>
      </c>
    </row>
    <row r="22992" ht="14.25" customHeight="1" outlineLevel="1" spans="162:168">
      <c r="FF22992" s="55">
        <v>22985</v>
      </c>
      <c r="FG22992" s="55" t="s">
        <v>1246</v>
      </c>
      <c r="FH22992" s="55" t="s">
        <v>2016</v>
      </c>
      <c r="FI22992" s="55">
        <v>2</v>
      </c>
      <c r="FJ22992" s="55">
        <v>0</v>
      </c>
      <c r="FK22992" s="55" t="s">
        <v>1249</v>
      </c>
      <c r="FL22992" s="55">
        <v>0.35</v>
      </c>
    </row>
    <row r="22993" ht="14.25" customHeight="1" outlineLevel="1" spans="162:168">
      <c r="FF22993" s="55">
        <v>22986</v>
      </c>
      <c r="FG22993" s="55" t="s">
        <v>1246</v>
      </c>
      <c r="FH22993" s="55" t="s">
        <v>2016</v>
      </c>
      <c r="FI22993" s="55">
        <v>5</v>
      </c>
      <c r="FJ22993" s="55">
        <v>0</v>
      </c>
      <c r="FK22993" s="55" t="s">
        <v>1249</v>
      </c>
      <c r="FL22993" s="55">
        <v>0.5</v>
      </c>
    </row>
    <row r="22994" ht="14.25" customHeight="1" outlineLevel="1" spans="162:168">
      <c r="FF22994" s="55">
        <v>22987</v>
      </c>
      <c r="FG22994" s="55" t="s">
        <v>1246</v>
      </c>
      <c r="FH22994" s="55" t="s">
        <v>2016</v>
      </c>
      <c r="FI22994" s="55">
        <v>6</v>
      </c>
      <c r="FJ22994" s="55">
        <v>0</v>
      </c>
      <c r="FK22994" s="55" t="s">
        <v>1249</v>
      </c>
      <c r="FL22994" s="55">
        <v>0.89</v>
      </c>
    </row>
    <row r="22995" ht="14.25" customHeight="1" outlineLevel="1" spans="162:168">
      <c r="FF22995" s="55">
        <v>22988</v>
      </c>
      <c r="FG22995" s="55" t="s">
        <v>1246</v>
      </c>
      <c r="FH22995" s="55" t="s">
        <v>2016</v>
      </c>
      <c r="FI22995" s="55">
        <v>7</v>
      </c>
      <c r="FJ22995" s="55">
        <v>0</v>
      </c>
      <c r="FK22995" s="55" t="s">
        <v>1249</v>
      </c>
      <c r="FL22995" s="55">
        <v>0.5</v>
      </c>
    </row>
    <row r="22996" ht="14.25" customHeight="1" outlineLevel="1" spans="162:168">
      <c r="FF22996" s="55">
        <v>22989</v>
      </c>
      <c r="FG22996" s="55" t="s">
        <v>1246</v>
      </c>
      <c r="FH22996" s="55" t="s">
        <v>2016</v>
      </c>
      <c r="FI22996" s="55">
        <v>8</v>
      </c>
      <c r="FJ22996" s="55">
        <v>0</v>
      </c>
      <c r="FK22996" s="55" t="s">
        <v>1249</v>
      </c>
      <c r="FL22996" s="55">
        <v>0.89</v>
      </c>
    </row>
    <row r="22997" ht="14.25" customHeight="1" outlineLevel="1" spans="162:168">
      <c r="FF22997" s="55">
        <v>22990</v>
      </c>
      <c r="FG22997" s="55" t="s">
        <v>1246</v>
      </c>
      <c r="FH22997" s="55" t="s">
        <v>2016</v>
      </c>
      <c r="FI22997" s="55">
        <v>9</v>
      </c>
      <c r="FJ22997" s="55">
        <v>0</v>
      </c>
      <c r="FK22997" s="55" t="s">
        <v>1249</v>
      </c>
      <c r="FL22997" s="55">
        <v>0.89</v>
      </c>
    </row>
    <row r="22998" ht="14.25" customHeight="1" outlineLevel="1" spans="162:168">
      <c r="FF22998" s="55">
        <v>22991</v>
      </c>
      <c r="FG22998" s="55" t="s">
        <v>1246</v>
      </c>
      <c r="FH22998" s="55" t="s">
        <v>2048</v>
      </c>
      <c r="FI22998" s="55">
        <v>1</v>
      </c>
      <c r="FJ22998" s="55">
        <v>0</v>
      </c>
      <c r="FK22998" s="55" t="s">
        <v>1249</v>
      </c>
      <c r="FL22998" s="55">
        <v>0.4</v>
      </c>
    </row>
    <row r="22999" ht="14.25" customHeight="1" outlineLevel="1" spans="162:168">
      <c r="FF22999" s="55">
        <v>22992</v>
      </c>
      <c r="FG22999" s="55" t="s">
        <v>1246</v>
      </c>
      <c r="FH22999" s="55" t="s">
        <v>2048</v>
      </c>
      <c r="FI22999" s="55">
        <v>2</v>
      </c>
      <c r="FJ22999" s="55">
        <v>0</v>
      </c>
      <c r="FK22999" s="55" t="s">
        <v>1249</v>
      </c>
      <c r="FL22999" s="55">
        <v>0.4</v>
      </c>
    </row>
    <row r="23000" ht="14.25" customHeight="1" outlineLevel="1" spans="162:168">
      <c r="FF23000" s="55">
        <v>22993</v>
      </c>
      <c r="FG23000" s="55" t="s">
        <v>1246</v>
      </c>
      <c r="FH23000" s="55" t="s">
        <v>2048</v>
      </c>
      <c r="FI23000" s="55">
        <v>3</v>
      </c>
      <c r="FJ23000" s="55">
        <v>0</v>
      </c>
      <c r="FK23000" s="55" t="s">
        <v>1249</v>
      </c>
      <c r="FL23000" s="55">
        <v>0.4</v>
      </c>
    </row>
    <row r="23001" ht="14.25" customHeight="1" outlineLevel="1" spans="162:168">
      <c r="FF23001" s="55">
        <v>22994</v>
      </c>
      <c r="FG23001" s="55" t="s">
        <v>1246</v>
      </c>
      <c r="FH23001" s="55" t="s">
        <v>2048</v>
      </c>
      <c r="FI23001" s="55">
        <v>4</v>
      </c>
      <c r="FJ23001" s="55">
        <v>0</v>
      </c>
      <c r="FK23001" s="55" t="s">
        <v>1249</v>
      </c>
      <c r="FL23001" s="55">
        <v>0.4</v>
      </c>
    </row>
    <row r="23002" ht="14.25" customHeight="1" outlineLevel="1" spans="162:168">
      <c r="FF23002" s="55">
        <v>22995</v>
      </c>
      <c r="FG23002" s="55" t="s">
        <v>1246</v>
      </c>
      <c r="FH23002" s="55" t="s">
        <v>2048</v>
      </c>
      <c r="FI23002" s="55">
        <v>5</v>
      </c>
      <c r="FJ23002" s="55">
        <v>0</v>
      </c>
      <c r="FK23002" s="55" t="s">
        <v>1249</v>
      </c>
      <c r="FL23002" s="55">
        <v>0.33</v>
      </c>
    </row>
    <row r="23003" ht="14.25" customHeight="1" outlineLevel="1" spans="162:168">
      <c r="FF23003" s="55">
        <v>22996</v>
      </c>
      <c r="FG23003" s="55" t="s">
        <v>1246</v>
      </c>
      <c r="FH23003" s="55" t="s">
        <v>2048</v>
      </c>
      <c r="FI23003" s="55">
        <v>6</v>
      </c>
      <c r="FJ23003" s="55">
        <v>0</v>
      </c>
      <c r="FK23003" s="55" t="s">
        <v>1249</v>
      </c>
      <c r="FL23003" s="55">
        <v>0.33</v>
      </c>
    </row>
    <row r="23004" ht="14.25" customHeight="1" outlineLevel="1" spans="162:168">
      <c r="FF23004" s="55">
        <v>22997</v>
      </c>
      <c r="FG23004" s="55" t="s">
        <v>1246</v>
      </c>
      <c r="FH23004" s="55" t="s">
        <v>2048</v>
      </c>
      <c r="FI23004" s="55">
        <v>7</v>
      </c>
      <c r="FJ23004" s="55">
        <v>0</v>
      </c>
      <c r="FK23004" s="55" t="s">
        <v>1249</v>
      </c>
      <c r="FL23004" s="55">
        <v>0.35</v>
      </c>
    </row>
    <row r="23005" ht="14.25" customHeight="1" outlineLevel="1" spans="162:168">
      <c r="FF23005" s="55">
        <v>22998</v>
      </c>
      <c r="FG23005" s="55" t="s">
        <v>1246</v>
      </c>
      <c r="FH23005" s="55" t="s">
        <v>2048</v>
      </c>
      <c r="FI23005" s="55">
        <v>8</v>
      </c>
      <c r="FJ23005" s="55">
        <v>0</v>
      </c>
      <c r="FK23005" s="55" t="s">
        <v>1249</v>
      </c>
      <c r="FL23005" s="55">
        <v>0.35</v>
      </c>
    </row>
    <row r="23006" ht="14.25" customHeight="1" outlineLevel="1" spans="162:168">
      <c r="FF23006" s="55">
        <v>22999</v>
      </c>
      <c r="FG23006" s="55" t="s">
        <v>1246</v>
      </c>
      <c r="FH23006" s="55" t="s">
        <v>1490</v>
      </c>
      <c r="FI23006" s="55">
        <v>1</v>
      </c>
      <c r="FJ23006" s="55">
        <v>0</v>
      </c>
      <c r="FK23006" s="55" t="s">
        <v>1249</v>
      </c>
      <c r="FL23006" s="55">
        <v>0.45</v>
      </c>
    </row>
    <row r="23007" ht="14.25" customHeight="1" outlineLevel="1" spans="162:168">
      <c r="FF23007" s="55">
        <v>23000</v>
      </c>
      <c r="FG23007" s="55" t="s">
        <v>1246</v>
      </c>
      <c r="FH23007" s="55" t="s">
        <v>1490</v>
      </c>
      <c r="FI23007" s="55">
        <v>1</v>
      </c>
      <c r="FJ23007" s="55">
        <v>1000</v>
      </c>
      <c r="FK23007" s="55" t="s">
        <v>1249</v>
      </c>
      <c r="FL23007" s="55">
        <v>0.45</v>
      </c>
    </row>
    <row r="23008" ht="14.25" customHeight="1" outlineLevel="1" spans="162:168">
      <c r="FF23008" s="55">
        <v>23001</v>
      </c>
      <c r="FG23008" s="55" t="s">
        <v>1246</v>
      </c>
      <c r="FH23008" s="55" t="s">
        <v>1490</v>
      </c>
      <c r="FI23008" s="55">
        <v>1</v>
      </c>
      <c r="FJ23008" s="55">
        <v>2500</v>
      </c>
      <c r="FK23008" s="55" t="s">
        <v>1249</v>
      </c>
      <c r="FL23008" s="55">
        <v>0.4</v>
      </c>
    </row>
    <row r="23009" ht="14.25" customHeight="1" outlineLevel="1" spans="162:168">
      <c r="FF23009" s="55">
        <v>23002</v>
      </c>
      <c r="FG23009" s="55" t="s">
        <v>1246</v>
      </c>
      <c r="FH23009" s="55" t="s">
        <v>1490</v>
      </c>
      <c r="FI23009" s="55">
        <v>1</v>
      </c>
      <c r="FJ23009" s="55">
        <v>5000</v>
      </c>
      <c r="FK23009" s="55" t="s">
        <v>1249</v>
      </c>
      <c r="FL23009" s="55">
        <v>0.35</v>
      </c>
    </row>
    <row r="23010" ht="14.25" customHeight="1" outlineLevel="1" spans="162:168">
      <c r="FF23010" s="55">
        <v>23003</v>
      </c>
      <c r="FG23010" s="55" t="s">
        <v>1246</v>
      </c>
      <c r="FH23010" s="55" t="s">
        <v>1490</v>
      </c>
      <c r="FI23010" s="55">
        <v>1</v>
      </c>
      <c r="FJ23010" s="55">
        <v>10000</v>
      </c>
      <c r="FK23010" s="55" t="s">
        <v>1249</v>
      </c>
      <c r="FL23010" s="55">
        <v>0.3</v>
      </c>
    </row>
    <row r="23011" ht="14.25" customHeight="1" outlineLevel="1" spans="162:168">
      <c r="FF23011" s="55">
        <v>23004</v>
      </c>
      <c r="FG23011" s="55" t="s">
        <v>1246</v>
      </c>
      <c r="FH23011" s="55" t="s">
        <v>1490</v>
      </c>
      <c r="FI23011" s="55">
        <v>1</v>
      </c>
      <c r="FJ23011" s="55">
        <v>25000</v>
      </c>
      <c r="FK23011" s="55" t="s">
        <v>1249</v>
      </c>
      <c r="FL23011" s="55">
        <v>0.3</v>
      </c>
    </row>
    <row r="23012" ht="14.25" customHeight="1" outlineLevel="1" spans="162:168">
      <c r="FF23012" s="55">
        <v>23005</v>
      </c>
      <c r="FG23012" s="55" t="s">
        <v>1246</v>
      </c>
      <c r="FH23012" s="55" t="s">
        <v>1490</v>
      </c>
      <c r="FI23012" s="55">
        <v>1</v>
      </c>
      <c r="FJ23012" s="55">
        <v>50000</v>
      </c>
      <c r="FK23012" s="55" t="s">
        <v>1249</v>
      </c>
      <c r="FL23012" s="55">
        <v>0.3</v>
      </c>
    </row>
    <row r="23013" ht="14.25" customHeight="1" outlineLevel="1" spans="162:168">
      <c r="FF23013" s="55">
        <v>23006</v>
      </c>
      <c r="FG23013" s="55" t="s">
        <v>1246</v>
      </c>
      <c r="FH23013" s="55" t="s">
        <v>1490</v>
      </c>
      <c r="FI23013" s="55">
        <v>1</v>
      </c>
      <c r="FJ23013" s="55">
        <v>80000</v>
      </c>
      <c r="FK23013" s="55" t="s">
        <v>1249</v>
      </c>
      <c r="FL23013" s="55">
        <v>0.3</v>
      </c>
    </row>
    <row r="23014" ht="14.25" customHeight="1" outlineLevel="1" spans="162:168">
      <c r="FF23014" s="55">
        <v>23007</v>
      </c>
      <c r="FG23014" s="55" t="s">
        <v>1246</v>
      </c>
      <c r="FH23014" s="55" t="s">
        <v>1490</v>
      </c>
      <c r="FI23014" s="55">
        <v>1</v>
      </c>
      <c r="FJ23014" s="55">
        <v>130000</v>
      </c>
      <c r="FK23014" s="55" t="s">
        <v>1249</v>
      </c>
      <c r="FL23014" s="55">
        <v>0.3</v>
      </c>
    </row>
    <row r="23015" ht="14.25" customHeight="1" outlineLevel="1" spans="162:168">
      <c r="FF23015" s="55">
        <v>23008</v>
      </c>
      <c r="FG23015" s="55" t="s">
        <v>1246</v>
      </c>
      <c r="FH23015" s="55" t="s">
        <v>1490</v>
      </c>
      <c r="FI23015" s="55">
        <v>1</v>
      </c>
      <c r="FJ23015" s="55">
        <v>260000</v>
      </c>
      <c r="FK23015" s="55" t="s">
        <v>1249</v>
      </c>
      <c r="FL23015" s="55">
        <v>0.3</v>
      </c>
    </row>
    <row r="23016" ht="14.25" customHeight="1" outlineLevel="1" spans="162:168">
      <c r="FF23016" s="55">
        <v>23009</v>
      </c>
      <c r="FG23016" s="55" t="s">
        <v>1246</v>
      </c>
      <c r="FH23016" s="55" t="s">
        <v>1490</v>
      </c>
      <c r="FI23016" s="55">
        <v>1</v>
      </c>
      <c r="FJ23016" s="55">
        <v>400000</v>
      </c>
      <c r="FK23016" s="55" t="s">
        <v>1249</v>
      </c>
      <c r="FL23016" s="55">
        <v>0.3</v>
      </c>
    </row>
    <row r="23017" ht="14.25" customHeight="1" outlineLevel="1" spans="162:168">
      <c r="FF23017" s="55">
        <v>23010</v>
      </c>
      <c r="FG23017" s="55" t="s">
        <v>1246</v>
      </c>
      <c r="FH23017" s="55" t="s">
        <v>1490</v>
      </c>
      <c r="FI23017" s="55">
        <v>1</v>
      </c>
      <c r="FJ23017" s="55">
        <v>530000</v>
      </c>
      <c r="FK23017" s="55" t="s">
        <v>1249</v>
      </c>
      <c r="FL23017" s="55">
        <v>0.3</v>
      </c>
    </row>
    <row r="23018" ht="14.25" customHeight="1" outlineLevel="1" spans="162:168">
      <c r="FF23018" s="55">
        <v>23011</v>
      </c>
      <c r="FG23018" s="55" t="s">
        <v>1246</v>
      </c>
      <c r="FH23018" s="55" t="s">
        <v>1490</v>
      </c>
      <c r="FI23018" s="55">
        <v>1</v>
      </c>
      <c r="FJ23018" s="55">
        <v>540000</v>
      </c>
      <c r="FK23018" s="55" t="s">
        <v>1249</v>
      </c>
      <c r="FL23018" s="55">
        <v>0.3</v>
      </c>
    </row>
    <row r="23019" ht="14.25" customHeight="1" outlineLevel="1" spans="162:168">
      <c r="FF23019" s="55">
        <v>23012</v>
      </c>
      <c r="FG23019" s="55" t="s">
        <v>1246</v>
      </c>
      <c r="FH23019" s="55" t="s">
        <v>1490</v>
      </c>
      <c r="FI23019" s="55">
        <v>2</v>
      </c>
      <c r="FJ23019" s="55">
        <v>0</v>
      </c>
      <c r="FK23019" s="55" t="s">
        <v>1249</v>
      </c>
      <c r="FL23019" s="55">
        <v>0.45</v>
      </c>
    </row>
    <row r="23020" ht="14.25" customHeight="1" outlineLevel="1" spans="162:168">
      <c r="FF23020" s="55">
        <v>23013</v>
      </c>
      <c r="FG23020" s="55" t="s">
        <v>1246</v>
      </c>
      <c r="FH23020" s="55" t="s">
        <v>1490</v>
      </c>
      <c r="FI23020" s="55">
        <v>2</v>
      </c>
      <c r="FJ23020" s="55">
        <v>1000</v>
      </c>
      <c r="FK23020" s="55" t="s">
        <v>1249</v>
      </c>
      <c r="FL23020" s="55">
        <v>0.45</v>
      </c>
    </row>
    <row r="23021" ht="14.25" customHeight="1" outlineLevel="1" spans="162:168">
      <c r="FF23021" s="55">
        <v>23014</v>
      </c>
      <c r="FG23021" s="55" t="s">
        <v>1246</v>
      </c>
      <c r="FH23021" s="55" t="s">
        <v>1490</v>
      </c>
      <c r="FI23021" s="55">
        <v>2</v>
      </c>
      <c r="FJ23021" s="55">
        <v>2500</v>
      </c>
      <c r="FK23021" s="55" t="s">
        <v>1249</v>
      </c>
      <c r="FL23021" s="55">
        <v>0.4</v>
      </c>
    </row>
    <row r="23022" ht="14.25" customHeight="1" outlineLevel="1" spans="162:168">
      <c r="FF23022" s="55">
        <v>23015</v>
      </c>
      <c r="FG23022" s="55" t="s">
        <v>1246</v>
      </c>
      <c r="FH23022" s="55" t="s">
        <v>1490</v>
      </c>
      <c r="FI23022" s="55">
        <v>2</v>
      </c>
      <c r="FJ23022" s="55">
        <v>5000</v>
      </c>
      <c r="FK23022" s="55" t="s">
        <v>1249</v>
      </c>
      <c r="FL23022" s="55">
        <v>0.35</v>
      </c>
    </row>
    <row r="23023" ht="14.25" customHeight="1" outlineLevel="1" spans="162:168">
      <c r="FF23023" s="55">
        <v>23016</v>
      </c>
      <c r="FG23023" s="55" t="s">
        <v>1246</v>
      </c>
      <c r="FH23023" s="55" t="s">
        <v>1490</v>
      </c>
      <c r="FI23023" s="55">
        <v>2</v>
      </c>
      <c r="FJ23023" s="55">
        <v>10000</v>
      </c>
      <c r="FK23023" s="55" t="s">
        <v>1249</v>
      </c>
      <c r="FL23023" s="55">
        <v>0.3</v>
      </c>
    </row>
    <row r="23024" ht="14.25" customHeight="1" outlineLevel="1" spans="162:168">
      <c r="FF23024" s="55">
        <v>23017</v>
      </c>
      <c r="FG23024" s="55" t="s">
        <v>1246</v>
      </c>
      <c r="FH23024" s="55" t="s">
        <v>1490</v>
      </c>
      <c r="FI23024" s="55">
        <v>2</v>
      </c>
      <c r="FJ23024" s="55">
        <v>25000</v>
      </c>
      <c r="FK23024" s="55" t="s">
        <v>1249</v>
      </c>
      <c r="FL23024" s="55">
        <v>0.3</v>
      </c>
    </row>
    <row r="23025" ht="14.25" customHeight="1" outlineLevel="1" spans="162:168">
      <c r="FF23025" s="55">
        <v>23018</v>
      </c>
      <c r="FG23025" s="55" t="s">
        <v>1246</v>
      </c>
      <c r="FH23025" s="55" t="s">
        <v>1490</v>
      </c>
      <c r="FI23025" s="55">
        <v>2</v>
      </c>
      <c r="FJ23025" s="55">
        <v>50000</v>
      </c>
      <c r="FK23025" s="55" t="s">
        <v>1249</v>
      </c>
      <c r="FL23025" s="55">
        <v>0.3</v>
      </c>
    </row>
    <row r="23026" ht="14.25" customHeight="1" outlineLevel="1" spans="162:168">
      <c r="FF23026" s="55">
        <v>23019</v>
      </c>
      <c r="FG23026" s="55" t="s">
        <v>1246</v>
      </c>
      <c r="FH23026" s="55" t="s">
        <v>1490</v>
      </c>
      <c r="FI23026" s="55">
        <v>2</v>
      </c>
      <c r="FJ23026" s="55">
        <v>80000</v>
      </c>
      <c r="FK23026" s="55" t="s">
        <v>1249</v>
      </c>
      <c r="FL23026" s="55">
        <v>0.3</v>
      </c>
    </row>
    <row r="23027" ht="14.25" customHeight="1" outlineLevel="1" spans="162:168">
      <c r="FF23027" s="55">
        <v>23020</v>
      </c>
      <c r="FG23027" s="55" t="s">
        <v>1246</v>
      </c>
      <c r="FH23027" s="55" t="s">
        <v>1490</v>
      </c>
      <c r="FI23027" s="55">
        <v>2</v>
      </c>
      <c r="FJ23027" s="55">
        <v>130000</v>
      </c>
      <c r="FK23027" s="55" t="s">
        <v>1249</v>
      </c>
      <c r="FL23027" s="55">
        <v>0.3</v>
      </c>
    </row>
    <row r="23028" ht="14.25" customHeight="1" outlineLevel="1" spans="162:168">
      <c r="FF23028" s="55">
        <v>23021</v>
      </c>
      <c r="FG23028" s="55" t="s">
        <v>1246</v>
      </c>
      <c r="FH23028" s="55" t="s">
        <v>1490</v>
      </c>
      <c r="FI23028" s="55">
        <v>2</v>
      </c>
      <c r="FJ23028" s="55">
        <v>260000</v>
      </c>
      <c r="FK23028" s="55" t="s">
        <v>1249</v>
      </c>
      <c r="FL23028" s="55">
        <v>0.3</v>
      </c>
    </row>
    <row r="23029" ht="14.25" customHeight="1" outlineLevel="1" spans="162:168">
      <c r="FF23029" s="55">
        <v>23022</v>
      </c>
      <c r="FG23029" s="55" t="s">
        <v>1246</v>
      </c>
      <c r="FH23029" s="55" t="s">
        <v>1490</v>
      </c>
      <c r="FI23029" s="55">
        <v>2</v>
      </c>
      <c r="FJ23029" s="55">
        <v>400000</v>
      </c>
      <c r="FK23029" s="55" t="s">
        <v>1249</v>
      </c>
      <c r="FL23029" s="55">
        <v>0.3</v>
      </c>
    </row>
    <row r="23030" ht="14.25" customHeight="1" outlineLevel="1" spans="162:168">
      <c r="FF23030" s="55">
        <v>23023</v>
      </c>
      <c r="FG23030" s="55" t="s">
        <v>1246</v>
      </c>
      <c r="FH23030" s="55" t="s">
        <v>1490</v>
      </c>
      <c r="FI23030" s="55">
        <v>2</v>
      </c>
      <c r="FJ23030" s="55">
        <v>530000</v>
      </c>
      <c r="FK23030" s="55" t="s">
        <v>1249</v>
      </c>
      <c r="FL23030" s="55">
        <v>0.3</v>
      </c>
    </row>
    <row r="23031" ht="14.25" customHeight="1" outlineLevel="1" spans="162:168">
      <c r="FF23031" s="55">
        <v>23024</v>
      </c>
      <c r="FG23031" s="55" t="s">
        <v>1246</v>
      </c>
      <c r="FH23031" s="55" t="s">
        <v>1490</v>
      </c>
      <c r="FI23031" s="55">
        <v>2</v>
      </c>
      <c r="FJ23031" s="55">
        <v>540000</v>
      </c>
      <c r="FK23031" s="55" t="s">
        <v>1249</v>
      </c>
      <c r="FL23031" s="55">
        <v>0.3</v>
      </c>
    </row>
    <row r="23032" ht="14.25" customHeight="1" outlineLevel="1" spans="162:168">
      <c r="FF23032" s="55">
        <v>23025</v>
      </c>
      <c r="FG23032" s="55" t="s">
        <v>1246</v>
      </c>
      <c r="FH23032" s="55" t="s">
        <v>1490</v>
      </c>
      <c r="FI23032" s="55">
        <v>3</v>
      </c>
      <c r="FJ23032" s="55">
        <v>0</v>
      </c>
      <c r="FK23032" s="55" t="s">
        <v>1249</v>
      </c>
      <c r="FL23032" s="55">
        <v>0.35</v>
      </c>
    </row>
    <row r="23033" ht="14.25" customHeight="1" outlineLevel="1" spans="162:168">
      <c r="FF23033" s="55">
        <v>23026</v>
      </c>
      <c r="FG23033" s="55" t="s">
        <v>1246</v>
      </c>
      <c r="FH23033" s="55" t="s">
        <v>1490</v>
      </c>
      <c r="FI23033" s="55">
        <v>3</v>
      </c>
      <c r="FJ23033" s="55">
        <v>1000</v>
      </c>
      <c r="FK23033" s="55" t="s">
        <v>1249</v>
      </c>
      <c r="FL23033" s="55">
        <v>0.35</v>
      </c>
    </row>
    <row r="23034" ht="14.25" customHeight="1" outlineLevel="1" spans="162:168">
      <c r="FF23034" s="55">
        <v>23027</v>
      </c>
      <c r="FG23034" s="55" t="s">
        <v>1246</v>
      </c>
      <c r="FH23034" s="55" t="s">
        <v>1490</v>
      </c>
      <c r="FI23034" s="55">
        <v>3</v>
      </c>
      <c r="FJ23034" s="55">
        <v>2500</v>
      </c>
      <c r="FK23034" s="55" t="s">
        <v>1249</v>
      </c>
      <c r="FL23034" s="55">
        <v>0.35</v>
      </c>
    </row>
    <row r="23035" ht="14.25" customHeight="1" outlineLevel="1" spans="162:168">
      <c r="FF23035" s="55">
        <v>23028</v>
      </c>
      <c r="FG23035" s="55" t="s">
        <v>1246</v>
      </c>
      <c r="FH23035" s="55" t="s">
        <v>1490</v>
      </c>
      <c r="FI23035" s="55">
        <v>3</v>
      </c>
      <c r="FJ23035" s="55">
        <v>5000</v>
      </c>
      <c r="FK23035" s="55" t="s">
        <v>1249</v>
      </c>
      <c r="FL23035" s="55">
        <v>0.35</v>
      </c>
    </row>
    <row r="23036" ht="14.25" customHeight="1" outlineLevel="1" spans="162:168">
      <c r="FF23036" s="55">
        <v>23029</v>
      </c>
      <c r="FG23036" s="55" t="s">
        <v>1246</v>
      </c>
      <c r="FH23036" s="55" t="s">
        <v>1490</v>
      </c>
      <c r="FI23036" s="55">
        <v>3</v>
      </c>
      <c r="FJ23036" s="55">
        <v>10000</v>
      </c>
      <c r="FK23036" s="55" t="s">
        <v>1249</v>
      </c>
      <c r="FL23036" s="55">
        <v>0.35</v>
      </c>
    </row>
    <row r="23037" ht="14.25" customHeight="1" outlineLevel="1" spans="162:168">
      <c r="FF23037" s="55">
        <v>23030</v>
      </c>
      <c r="FG23037" s="55" t="s">
        <v>1246</v>
      </c>
      <c r="FH23037" s="55" t="s">
        <v>1490</v>
      </c>
      <c r="FI23037" s="55">
        <v>3</v>
      </c>
      <c r="FJ23037" s="55">
        <v>25000</v>
      </c>
      <c r="FK23037" s="55" t="s">
        <v>1249</v>
      </c>
      <c r="FL23037" s="55">
        <v>0.35</v>
      </c>
    </row>
    <row r="23038" ht="14.25" customHeight="1" outlineLevel="1" spans="162:168">
      <c r="FF23038" s="55">
        <v>23031</v>
      </c>
      <c r="FG23038" s="55" t="s">
        <v>1246</v>
      </c>
      <c r="FH23038" s="55" t="s">
        <v>1490</v>
      </c>
      <c r="FI23038" s="55">
        <v>3</v>
      </c>
      <c r="FJ23038" s="55">
        <v>50000</v>
      </c>
      <c r="FK23038" s="55" t="s">
        <v>1249</v>
      </c>
      <c r="FL23038" s="55">
        <v>0.35</v>
      </c>
    </row>
    <row r="23039" ht="14.25" customHeight="1" outlineLevel="1" spans="162:168">
      <c r="FF23039" s="55">
        <v>23032</v>
      </c>
      <c r="FG23039" s="55" t="s">
        <v>1246</v>
      </c>
      <c r="FH23039" s="55" t="s">
        <v>1490</v>
      </c>
      <c r="FI23039" s="55">
        <v>3</v>
      </c>
      <c r="FJ23039" s="55">
        <v>80000</v>
      </c>
      <c r="FK23039" s="55" t="s">
        <v>1249</v>
      </c>
      <c r="FL23039" s="55">
        <v>0.35</v>
      </c>
    </row>
    <row r="23040" ht="14.25" customHeight="1" outlineLevel="1" spans="162:168">
      <c r="FF23040" s="55">
        <v>23033</v>
      </c>
      <c r="FG23040" s="55" t="s">
        <v>1246</v>
      </c>
      <c r="FH23040" s="55" t="s">
        <v>1490</v>
      </c>
      <c r="FI23040" s="55">
        <v>3</v>
      </c>
      <c r="FJ23040" s="55">
        <v>130000</v>
      </c>
      <c r="FK23040" s="55" t="s">
        <v>1249</v>
      </c>
      <c r="FL23040" s="55">
        <v>0.35</v>
      </c>
    </row>
    <row r="23041" ht="14.25" customHeight="1" outlineLevel="1" spans="162:168">
      <c r="FF23041" s="55">
        <v>23034</v>
      </c>
      <c r="FG23041" s="55" t="s">
        <v>1246</v>
      </c>
      <c r="FH23041" s="55" t="s">
        <v>1490</v>
      </c>
      <c r="FI23041" s="55">
        <v>3</v>
      </c>
      <c r="FJ23041" s="55">
        <v>260000</v>
      </c>
      <c r="FK23041" s="55" t="s">
        <v>1249</v>
      </c>
      <c r="FL23041" s="55">
        <v>0.35</v>
      </c>
    </row>
    <row r="23042" ht="14.25" customHeight="1" outlineLevel="1" spans="162:168">
      <c r="FF23042" s="55">
        <v>23035</v>
      </c>
      <c r="FG23042" s="55" t="s">
        <v>1246</v>
      </c>
      <c r="FH23042" s="55" t="s">
        <v>1490</v>
      </c>
      <c r="FI23042" s="55">
        <v>3</v>
      </c>
      <c r="FJ23042" s="55">
        <v>400000</v>
      </c>
      <c r="FK23042" s="55" t="s">
        <v>1249</v>
      </c>
      <c r="FL23042" s="55">
        <v>0.35</v>
      </c>
    </row>
    <row r="23043" ht="14.25" customHeight="1" outlineLevel="1" spans="162:168">
      <c r="FF23043" s="55">
        <v>23036</v>
      </c>
      <c r="FG23043" s="55" t="s">
        <v>1246</v>
      </c>
      <c r="FH23043" s="55" t="s">
        <v>1490</v>
      </c>
      <c r="FI23043" s="55">
        <v>3</v>
      </c>
      <c r="FJ23043" s="55">
        <v>530000</v>
      </c>
      <c r="FK23043" s="55" t="s">
        <v>1249</v>
      </c>
      <c r="FL23043" s="55">
        <v>0.35</v>
      </c>
    </row>
    <row r="23044" ht="14.25" customHeight="1" outlineLevel="1" spans="162:168">
      <c r="FF23044" s="55">
        <v>23037</v>
      </c>
      <c r="FG23044" s="55" t="s">
        <v>1246</v>
      </c>
      <c r="FH23044" s="55" t="s">
        <v>1490</v>
      </c>
      <c r="FI23044" s="55">
        <v>3</v>
      </c>
      <c r="FJ23044" s="55">
        <v>540000</v>
      </c>
      <c r="FK23044" s="55" t="s">
        <v>1249</v>
      </c>
      <c r="FL23044" s="55">
        <v>0.35</v>
      </c>
    </row>
    <row r="23045" ht="14.25" customHeight="1" outlineLevel="1" spans="162:168">
      <c r="FF23045" s="55">
        <v>23038</v>
      </c>
      <c r="FG23045" s="55" t="s">
        <v>1246</v>
      </c>
      <c r="FH23045" s="55" t="s">
        <v>1490</v>
      </c>
      <c r="FI23045" s="55">
        <v>4</v>
      </c>
      <c r="FJ23045" s="55">
        <v>0</v>
      </c>
      <c r="FK23045" s="55" t="s">
        <v>1249</v>
      </c>
      <c r="FL23045" s="55">
        <v>0.35</v>
      </c>
    </row>
    <row r="23046" ht="14.25" customHeight="1" outlineLevel="1" spans="162:168">
      <c r="FF23046" s="55">
        <v>23039</v>
      </c>
      <c r="FG23046" s="55" t="s">
        <v>1246</v>
      </c>
      <c r="FH23046" s="55" t="s">
        <v>1490</v>
      </c>
      <c r="FI23046" s="55">
        <v>4</v>
      </c>
      <c r="FJ23046" s="55">
        <v>1000</v>
      </c>
      <c r="FK23046" s="55" t="s">
        <v>1249</v>
      </c>
      <c r="FL23046" s="55">
        <v>0.35</v>
      </c>
    </row>
    <row r="23047" ht="14.25" customHeight="1" outlineLevel="1" spans="162:168">
      <c r="FF23047" s="55">
        <v>23040</v>
      </c>
      <c r="FG23047" s="55" t="s">
        <v>1246</v>
      </c>
      <c r="FH23047" s="55" t="s">
        <v>1490</v>
      </c>
      <c r="FI23047" s="55">
        <v>4</v>
      </c>
      <c r="FJ23047" s="55">
        <v>2500</v>
      </c>
      <c r="FK23047" s="55" t="s">
        <v>1249</v>
      </c>
      <c r="FL23047" s="55">
        <v>0.35</v>
      </c>
    </row>
    <row r="23048" ht="14.25" customHeight="1" outlineLevel="1" spans="162:168">
      <c r="FF23048" s="55">
        <v>23041</v>
      </c>
      <c r="FG23048" s="55" t="s">
        <v>1246</v>
      </c>
      <c r="FH23048" s="55" t="s">
        <v>1490</v>
      </c>
      <c r="FI23048" s="55">
        <v>4</v>
      </c>
      <c r="FJ23048" s="55">
        <v>5000</v>
      </c>
      <c r="FK23048" s="55" t="s">
        <v>1249</v>
      </c>
      <c r="FL23048" s="55">
        <v>0.35</v>
      </c>
    </row>
    <row r="23049" ht="14.25" customHeight="1" outlineLevel="1" spans="162:168">
      <c r="FF23049" s="55">
        <v>23042</v>
      </c>
      <c r="FG23049" s="55" t="s">
        <v>1246</v>
      </c>
      <c r="FH23049" s="55" t="s">
        <v>1490</v>
      </c>
      <c r="FI23049" s="55">
        <v>4</v>
      </c>
      <c r="FJ23049" s="55">
        <v>10000</v>
      </c>
      <c r="FK23049" s="55" t="s">
        <v>1249</v>
      </c>
      <c r="FL23049" s="55">
        <v>0.35</v>
      </c>
    </row>
    <row r="23050" ht="14.25" customHeight="1" outlineLevel="1" spans="162:168">
      <c r="FF23050" s="55">
        <v>23043</v>
      </c>
      <c r="FG23050" s="55" t="s">
        <v>1246</v>
      </c>
      <c r="FH23050" s="55" t="s">
        <v>1490</v>
      </c>
      <c r="FI23050" s="55">
        <v>4</v>
      </c>
      <c r="FJ23050" s="55">
        <v>25000</v>
      </c>
      <c r="FK23050" s="55" t="s">
        <v>1249</v>
      </c>
      <c r="FL23050" s="55">
        <v>0.35</v>
      </c>
    </row>
    <row r="23051" ht="14.25" customHeight="1" outlineLevel="1" spans="162:168">
      <c r="FF23051" s="55">
        <v>23044</v>
      </c>
      <c r="FG23051" s="55" t="s">
        <v>1246</v>
      </c>
      <c r="FH23051" s="55" t="s">
        <v>1490</v>
      </c>
      <c r="FI23051" s="55">
        <v>4</v>
      </c>
      <c r="FJ23051" s="55">
        <v>50000</v>
      </c>
      <c r="FK23051" s="55" t="s">
        <v>1249</v>
      </c>
      <c r="FL23051" s="55">
        <v>0.35</v>
      </c>
    </row>
    <row r="23052" ht="14.25" customHeight="1" outlineLevel="1" spans="162:168">
      <c r="FF23052" s="55">
        <v>23045</v>
      </c>
      <c r="FG23052" s="55" t="s">
        <v>1246</v>
      </c>
      <c r="FH23052" s="55" t="s">
        <v>1490</v>
      </c>
      <c r="FI23052" s="55">
        <v>4</v>
      </c>
      <c r="FJ23052" s="55">
        <v>80000</v>
      </c>
      <c r="FK23052" s="55" t="s">
        <v>1249</v>
      </c>
      <c r="FL23052" s="55">
        <v>0.35</v>
      </c>
    </row>
    <row r="23053" ht="14.25" customHeight="1" outlineLevel="1" spans="162:168">
      <c r="FF23053" s="55">
        <v>23046</v>
      </c>
      <c r="FG23053" s="55" t="s">
        <v>1246</v>
      </c>
      <c r="FH23053" s="55" t="s">
        <v>1490</v>
      </c>
      <c r="FI23053" s="55">
        <v>4</v>
      </c>
      <c r="FJ23053" s="55">
        <v>130000</v>
      </c>
      <c r="FK23053" s="55" t="s">
        <v>1249</v>
      </c>
      <c r="FL23053" s="55">
        <v>0.35</v>
      </c>
    </row>
    <row r="23054" ht="14.25" customHeight="1" outlineLevel="1" spans="162:168">
      <c r="FF23054" s="55">
        <v>23047</v>
      </c>
      <c r="FG23054" s="55" t="s">
        <v>1246</v>
      </c>
      <c r="FH23054" s="55" t="s">
        <v>1490</v>
      </c>
      <c r="FI23054" s="55">
        <v>4</v>
      </c>
      <c r="FJ23054" s="55">
        <v>260000</v>
      </c>
      <c r="FK23054" s="55" t="s">
        <v>1249</v>
      </c>
      <c r="FL23054" s="55">
        <v>0.35</v>
      </c>
    </row>
    <row r="23055" ht="14.25" customHeight="1" outlineLevel="1" spans="162:168">
      <c r="FF23055" s="55">
        <v>23048</v>
      </c>
      <c r="FG23055" s="55" t="s">
        <v>1246</v>
      </c>
      <c r="FH23055" s="55" t="s">
        <v>1490</v>
      </c>
      <c r="FI23055" s="55">
        <v>4</v>
      </c>
      <c r="FJ23055" s="55">
        <v>400000</v>
      </c>
      <c r="FK23055" s="55" t="s">
        <v>1249</v>
      </c>
      <c r="FL23055" s="55">
        <v>0.35</v>
      </c>
    </row>
    <row r="23056" ht="14.25" customHeight="1" outlineLevel="1" spans="162:168">
      <c r="FF23056" s="55">
        <v>23049</v>
      </c>
      <c r="FG23056" s="55" t="s">
        <v>1246</v>
      </c>
      <c r="FH23056" s="55" t="s">
        <v>1490</v>
      </c>
      <c r="FI23056" s="55">
        <v>4</v>
      </c>
      <c r="FJ23056" s="55">
        <v>530000</v>
      </c>
      <c r="FK23056" s="55" t="s">
        <v>1249</v>
      </c>
      <c r="FL23056" s="55">
        <v>0.35</v>
      </c>
    </row>
    <row r="23057" ht="14.25" customHeight="1" outlineLevel="1" spans="162:168">
      <c r="FF23057" s="55">
        <v>23050</v>
      </c>
      <c r="FG23057" s="55" t="s">
        <v>1246</v>
      </c>
      <c r="FH23057" s="55" t="s">
        <v>1490</v>
      </c>
      <c r="FI23057" s="55">
        <v>4</v>
      </c>
      <c r="FJ23057" s="55">
        <v>540000</v>
      </c>
      <c r="FK23057" s="55" t="s">
        <v>1249</v>
      </c>
      <c r="FL23057" s="55">
        <v>0.35</v>
      </c>
    </row>
    <row r="23058" ht="14.25" customHeight="1" outlineLevel="1" spans="162:168">
      <c r="FF23058" s="55">
        <v>23051</v>
      </c>
      <c r="FG23058" s="55" t="s">
        <v>1246</v>
      </c>
      <c r="FH23058" s="55" t="s">
        <v>1490</v>
      </c>
      <c r="FI23058" s="55">
        <v>5</v>
      </c>
      <c r="FJ23058" s="55">
        <v>0</v>
      </c>
      <c r="FK23058" s="55" t="s">
        <v>1249</v>
      </c>
      <c r="FL23058" s="55">
        <v>0.35</v>
      </c>
    </row>
    <row r="23059" ht="14.25" customHeight="1" outlineLevel="1" spans="162:168">
      <c r="FF23059" s="55">
        <v>23052</v>
      </c>
      <c r="FG23059" s="55" t="s">
        <v>1246</v>
      </c>
      <c r="FH23059" s="55" t="s">
        <v>1490</v>
      </c>
      <c r="FI23059" s="55">
        <v>5</v>
      </c>
      <c r="FJ23059" s="55">
        <v>1000</v>
      </c>
      <c r="FK23059" s="55" t="s">
        <v>1249</v>
      </c>
      <c r="FL23059" s="55">
        <v>0.35</v>
      </c>
    </row>
    <row r="23060" ht="14.25" customHeight="1" outlineLevel="1" spans="162:168">
      <c r="FF23060" s="55">
        <v>23053</v>
      </c>
      <c r="FG23060" s="55" t="s">
        <v>1246</v>
      </c>
      <c r="FH23060" s="55" t="s">
        <v>1490</v>
      </c>
      <c r="FI23060" s="55">
        <v>5</v>
      </c>
      <c r="FJ23060" s="55">
        <v>2500</v>
      </c>
      <c r="FK23060" s="55" t="s">
        <v>1249</v>
      </c>
      <c r="FL23060" s="55">
        <v>0.35</v>
      </c>
    </row>
    <row r="23061" ht="14.25" customHeight="1" outlineLevel="1" spans="162:168">
      <c r="FF23061" s="55">
        <v>23054</v>
      </c>
      <c r="FG23061" s="55" t="s">
        <v>1246</v>
      </c>
      <c r="FH23061" s="55" t="s">
        <v>1490</v>
      </c>
      <c r="FI23061" s="55">
        <v>5</v>
      </c>
      <c r="FJ23061" s="55">
        <v>5000</v>
      </c>
      <c r="FK23061" s="55" t="s">
        <v>1249</v>
      </c>
      <c r="FL23061" s="55">
        <v>0.35</v>
      </c>
    </row>
    <row r="23062" ht="14.25" customHeight="1" outlineLevel="1" spans="162:168">
      <c r="FF23062" s="55">
        <v>23055</v>
      </c>
      <c r="FG23062" s="55" t="s">
        <v>1246</v>
      </c>
      <c r="FH23062" s="55" t="s">
        <v>1490</v>
      </c>
      <c r="FI23062" s="55">
        <v>5</v>
      </c>
      <c r="FJ23062" s="55">
        <v>10000</v>
      </c>
      <c r="FK23062" s="55" t="s">
        <v>1249</v>
      </c>
      <c r="FL23062" s="55">
        <v>0.35</v>
      </c>
    </row>
    <row r="23063" ht="14.25" customHeight="1" outlineLevel="1" spans="162:168">
      <c r="FF23063" s="55">
        <v>23056</v>
      </c>
      <c r="FG23063" s="55" t="s">
        <v>1246</v>
      </c>
      <c r="FH23063" s="55" t="s">
        <v>1490</v>
      </c>
      <c r="FI23063" s="55">
        <v>5</v>
      </c>
      <c r="FJ23063" s="55">
        <v>25000</v>
      </c>
      <c r="FK23063" s="55" t="s">
        <v>1249</v>
      </c>
      <c r="FL23063" s="55">
        <v>0.35</v>
      </c>
    </row>
    <row r="23064" ht="14.25" customHeight="1" outlineLevel="1" spans="162:168">
      <c r="FF23064" s="55">
        <v>23057</v>
      </c>
      <c r="FG23064" s="55" t="s">
        <v>1246</v>
      </c>
      <c r="FH23064" s="55" t="s">
        <v>1490</v>
      </c>
      <c r="FI23064" s="55">
        <v>5</v>
      </c>
      <c r="FJ23064" s="55">
        <v>50000</v>
      </c>
      <c r="FK23064" s="55" t="s">
        <v>1249</v>
      </c>
      <c r="FL23064" s="55">
        <v>0.35</v>
      </c>
    </row>
    <row r="23065" ht="14.25" customHeight="1" outlineLevel="1" spans="162:168">
      <c r="FF23065" s="55">
        <v>23058</v>
      </c>
      <c r="FG23065" s="55" t="s">
        <v>1246</v>
      </c>
      <c r="FH23065" s="55" t="s">
        <v>1490</v>
      </c>
      <c r="FI23065" s="55">
        <v>5</v>
      </c>
      <c r="FJ23065" s="55">
        <v>80000</v>
      </c>
      <c r="FK23065" s="55" t="s">
        <v>1249</v>
      </c>
      <c r="FL23065" s="55">
        <v>0.35</v>
      </c>
    </row>
    <row r="23066" ht="14.25" customHeight="1" outlineLevel="1" spans="162:168">
      <c r="FF23066" s="55">
        <v>23059</v>
      </c>
      <c r="FG23066" s="55" t="s">
        <v>1246</v>
      </c>
      <c r="FH23066" s="55" t="s">
        <v>1490</v>
      </c>
      <c r="FI23066" s="55">
        <v>5</v>
      </c>
      <c r="FJ23066" s="55">
        <v>130000</v>
      </c>
      <c r="FK23066" s="55" t="s">
        <v>1249</v>
      </c>
      <c r="FL23066" s="55">
        <v>0.35</v>
      </c>
    </row>
    <row r="23067" ht="14.25" customHeight="1" outlineLevel="1" spans="162:168">
      <c r="FF23067" s="55">
        <v>23060</v>
      </c>
      <c r="FG23067" s="55" t="s">
        <v>1246</v>
      </c>
      <c r="FH23067" s="55" t="s">
        <v>1490</v>
      </c>
      <c r="FI23067" s="55">
        <v>5</v>
      </c>
      <c r="FJ23067" s="55">
        <v>260000</v>
      </c>
      <c r="FK23067" s="55" t="s">
        <v>1249</v>
      </c>
      <c r="FL23067" s="55">
        <v>0.35</v>
      </c>
    </row>
    <row r="23068" ht="14.25" customHeight="1" outlineLevel="1" spans="162:168">
      <c r="FF23068" s="55">
        <v>23061</v>
      </c>
      <c r="FG23068" s="55" t="s">
        <v>1246</v>
      </c>
      <c r="FH23068" s="55" t="s">
        <v>1490</v>
      </c>
      <c r="FI23068" s="55">
        <v>5</v>
      </c>
      <c r="FJ23068" s="55">
        <v>400000</v>
      </c>
      <c r="FK23068" s="55" t="s">
        <v>1249</v>
      </c>
      <c r="FL23068" s="55">
        <v>0.35</v>
      </c>
    </row>
    <row r="23069" ht="14.25" customHeight="1" outlineLevel="1" spans="162:168">
      <c r="FF23069" s="55">
        <v>23062</v>
      </c>
      <c r="FG23069" s="55" t="s">
        <v>1246</v>
      </c>
      <c r="FH23069" s="55" t="s">
        <v>1490</v>
      </c>
      <c r="FI23069" s="55">
        <v>5</v>
      </c>
      <c r="FJ23069" s="55">
        <v>530000</v>
      </c>
      <c r="FK23069" s="55" t="s">
        <v>1249</v>
      </c>
      <c r="FL23069" s="55">
        <v>0.35</v>
      </c>
    </row>
    <row r="23070" ht="14.25" customHeight="1" outlineLevel="1" spans="162:168">
      <c r="FF23070" s="55">
        <v>23063</v>
      </c>
      <c r="FG23070" s="55" t="s">
        <v>1246</v>
      </c>
      <c r="FH23070" s="55" t="s">
        <v>1490</v>
      </c>
      <c r="FI23070" s="55">
        <v>5</v>
      </c>
      <c r="FJ23070" s="55">
        <v>540000</v>
      </c>
      <c r="FK23070" s="55" t="s">
        <v>1249</v>
      </c>
      <c r="FL23070" s="55">
        <v>0.35</v>
      </c>
    </row>
    <row r="23071" ht="14.25" customHeight="1" outlineLevel="1" spans="162:168">
      <c r="FF23071" s="55">
        <v>23064</v>
      </c>
      <c r="FG23071" s="55" t="s">
        <v>1246</v>
      </c>
      <c r="FH23071" s="55" t="s">
        <v>1263</v>
      </c>
      <c r="FI23071" s="55">
        <v>1</v>
      </c>
      <c r="FJ23071" s="55">
        <v>0</v>
      </c>
      <c r="FK23071" s="55" t="s">
        <v>1249</v>
      </c>
      <c r="FL23071" s="55">
        <v>1</v>
      </c>
    </row>
    <row r="23072" ht="14.25" customHeight="1" outlineLevel="1" spans="162:168">
      <c r="FF23072" s="55">
        <v>23065</v>
      </c>
      <c r="FG23072" s="55" t="s">
        <v>1246</v>
      </c>
      <c r="FH23072" s="55" t="s">
        <v>1263</v>
      </c>
      <c r="FI23072" s="55">
        <v>10</v>
      </c>
      <c r="FJ23072" s="55">
        <v>0</v>
      </c>
      <c r="FK23072" s="55" t="s">
        <v>1249</v>
      </c>
      <c r="FL23072" s="55">
        <v>0.95</v>
      </c>
    </row>
    <row r="23073" ht="14.25" customHeight="1" outlineLevel="1" spans="162:168">
      <c r="FF23073" s="55">
        <v>23066</v>
      </c>
      <c r="FG23073" s="55" t="s">
        <v>1246</v>
      </c>
      <c r="FH23073" s="55" t="s">
        <v>1263</v>
      </c>
      <c r="FI23073" s="55">
        <v>11</v>
      </c>
      <c r="FJ23073" s="55">
        <v>0</v>
      </c>
      <c r="FK23073" s="55" t="s">
        <v>1249</v>
      </c>
      <c r="FL23073" s="55">
        <v>0.95</v>
      </c>
    </row>
    <row r="23074" ht="14.25" customHeight="1" outlineLevel="1" spans="162:168">
      <c r="FF23074" s="55">
        <v>23067</v>
      </c>
      <c r="FG23074" s="55" t="s">
        <v>1246</v>
      </c>
      <c r="FH23074" s="55" t="s">
        <v>1263</v>
      </c>
      <c r="FI23074" s="55">
        <v>12</v>
      </c>
      <c r="FJ23074" s="55">
        <v>0</v>
      </c>
      <c r="FK23074" s="55" t="s">
        <v>1249</v>
      </c>
      <c r="FL23074" s="55">
        <v>0.89</v>
      </c>
    </row>
    <row r="23075" ht="14.25" customHeight="1" outlineLevel="1" spans="162:168">
      <c r="FF23075" s="55">
        <v>23068</v>
      </c>
      <c r="FG23075" s="55" t="s">
        <v>1246</v>
      </c>
      <c r="FH23075" s="55" t="s">
        <v>1263</v>
      </c>
      <c r="FI23075" s="55">
        <v>12</v>
      </c>
      <c r="FJ23075" s="55">
        <v>5000</v>
      </c>
      <c r="FK23075" s="55" t="s">
        <v>1249</v>
      </c>
      <c r="FL23075" s="55">
        <v>0.72</v>
      </c>
    </row>
    <row r="23076" ht="14.25" customHeight="1" outlineLevel="1" spans="162:168">
      <c r="FF23076" s="55">
        <v>23069</v>
      </c>
      <c r="FG23076" s="55" t="s">
        <v>1246</v>
      </c>
      <c r="FH23076" s="55" t="s">
        <v>1263</v>
      </c>
      <c r="FI23076" s="55">
        <v>13</v>
      </c>
      <c r="FJ23076" s="55">
        <v>0</v>
      </c>
      <c r="FK23076" s="55" t="s">
        <v>1249</v>
      </c>
      <c r="FL23076" s="55">
        <v>0.89</v>
      </c>
    </row>
    <row r="23077" ht="14.25" customHeight="1" outlineLevel="1" spans="162:168">
      <c r="FF23077" s="55">
        <v>23070</v>
      </c>
      <c r="FG23077" s="55" t="s">
        <v>1246</v>
      </c>
      <c r="FH23077" s="55" t="s">
        <v>1263</v>
      </c>
      <c r="FI23077" s="55">
        <v>14</v>
      </c>
      <c r="FJ23077" s="55">
        <v>0</v>
      </c>
      <c r="FK23077" s="55" t="s">
        <v>1249</v>
      </c>
      <c r="FL23077" s="55">
        <v>0.89</v>
      </c>
    </row>
    <row r="23078" ht="14.25" customHeight="1" outlineLevel="1" spans="162:168">
      <c r="FF23078" s="55">
        <v>23071</v>
      </c>
      <c r="FG23078" s="55" t="s">
        <v>1246</v>
      </c>
      <c r="FH23078" s="55" t="s">
        <v>1263</v>
      </c>
      <c r="FI23078" s="55">
        <v>2</v>
      </c>
      <c r="FJ23078" s="55">
        <v>0</v>
      </c>
      <c r="FK23078" s="55" t="s">
        <v>1249</v>
      </c>
      <c r="FL23078" s="55">
        <v>1</v>
      </c>
    </row>
    <row r="23079" ht="14.25" customHeight="1" outlineLevel="1" spans="162:168">
      <c r="FF23079" s="55">
        <v>23072</v>
      </c>
      <c r="FG23079" s="55" t="s">
        <v>1246</v>
      </c>
      <c r="FH23079" s="55" t="s">
        <v>1263</v>
      </c>
      <c r="FI23079" s="55">
        <v>2</v>
      </c>
      <c r="FJ23079" s="55">
        <v>1000</v>
      </c>
      <c r="FK23079" s="55" t="s">
        <v>1249</v>
      </c>
      <c r="FL23079" s="55">
        <v>0.95</v>
      </c>
    </row>
    <row r="23080" ht="14.25" customHeight="1" outlineLevel="1" spans="162:168">
      <c r="FF23080" s="55">
        <v>23073</v>
      </c>
      <c r="FG23080" s="55" t="s">
        <v>1246</v>
      </c>
      <c r="FH23080" s="55" t="s">
        <v>1263</v>
      </c>
      <c r="FI23080" s="55">
        <v>2</v>
      </c>
      <c r="FJ23080" s="55">
        <v>2500</v>
      </c>
      <c r="FK23080" s="55" t="s">
        <v>1249</v>
      </c>
      <c r="FL23080" s="55">
        <v>0.9</v>
      </c>
    </row>
    <row r="23081" ht="14.25" customHeight="1" outlineLevel="1" spans="162:168">
      <c r="FF23081" s="55">
        <v>23074</v>
      </c>
      <c r="FG23081" s="55" t="s">
        <v>1246</v>
      </c>
      <c r="FH23081" s="55" t="s">
        <v>1263</v>
      </c>
      <c r="FI23081" s="55">
        <v>2</v>
      </c>
      <c r="FJ23081" s="55">
        <v>5000</v>
      </c>
      <c r="FK23081" s="55" t="s">
        <v>1249</v>
      </c>
      <c r="FL23081" s="55">
        <v>0.8</v>
      </c>
    </row>
    <row r="23082" ht="14.25" customHeight="1" outlineLevel="1" spans="162:168">
      <c r="FF23082" s="55">
        <v>23075</v>
      </c>
      <c r="FG23082" s="55" t="s">
        <v>1246</v>
      </c>
      <c r="FH23082" s="55" t="s">
        <v>1263</v>
      </c>
      <c r="FI23082" s="55">
        <v>2</v>
      </c>
      <c r="FJ23082" s="55">
        <v>10000</v>
      </c>
      <c r="FK23082" s="55" t="s">
        <v>1249</v>
      </c>
      <c r="FL23082" s="55">
        <v>0.7</v>
      </c>
    </row>
    <row r="23083" ht="14.25" customHeight="1" outlineLevel="1" spans="162:168">
      <c r="FF23083" s="55">
        <v>23076</v>
      </c>
      <c r="FG23083" s="55" t="s">
        <v>1246</v>
      </c>
      <c r="FH23083" s="55" t="s">
        <v>1263</v>
      </c>
      <c r="FI23083" s="55">
        <v>2</v>
      </c>
      <c r="FJ23083" s="55">
        <v>25000</v>
      </c>
      <c r="FK23083" s="55" t="s">
        <v>1249</v>
      </c>
      <c r="FL23083" s="55">
        <v>0.6</v>
      </c>
    </row>
    <row r="23084" ht="14.25" customHeight="1" outlineLevel="1" spans="162:168">
      <c r="FF23084" s="55">
        <v>23077</v>
      </c>
      <c r="FG23084" s="55" t="s">
        <v>1246</v>
      </c>
      <c r="FH23084" s="55" t="s">
        <v>1263</v>
      </c>
      <c r="FI23084" s="55">
        <v>2</v>
      </c>
      <c r="FJ23084" s="55">
        <v>50000</v>
      </c>
      <c r="FK23084" s="55" t="s">
        <v>1249</v>
      </c>
      <c r="FL23084" s="55">
        <v>0.55</v>
      </c>
    </row>
    <row r="23085" ht="14.25" customHeight="1" outlineLevel="1" spans="162:168">
      <c r="FF23085" s="55">
        <v>23078</v>
      </c>
      <c r="FG23085" s="55" t="s">
        <v>1246</v>
      </c>
      <c r="FH23085" s="55" t="s">
        <v>1263</v>
      </c>
      <c r="FI23085" s="55">
        <v>2</v>
      </c>
      <c r="FJ23085" s="55">
        <v>80000</v>
      </c>
      <c r="FK23085" s="55" t="s">
        <v>1249</v>
      </c>
      <c r="FL23085" s="55">
        <v>0.5</v>
      </c>
    </row>
    <row r="23086" ht="14.25" customHeight="1" outlineLevel="1" spans="162:168">
      <c r="FF23086" s="55">
        <v>23079</v>
      </c>
      <c r="FG23086" s="55" t="s">
        <v>1246</v>
      </c>
      <c r="FH23086" s="55" t="s">
        <v>1263</v>
      </c>
      <c r="FI23086" s="55">
        <v>2</v>
      </c>
      <c r="FJ23086" s="55">
        <v>130000</v>
      </c>
      <c r="FK23086" s="55" t="s">
        <v>1249</v>
      </c>
      <c r="FL23086" s="55">
        <v>0.5</v>
      </c>
    </row>
    <row r="23087" ht="14.25" customHeight="1" outlineLevel="1" spans="162:168">
      <c r="FF23087" s="55">
        <v>23080</v>
      </c>
      <c r="FG23087" s="55" t="s">
        <v>1246</v>
      </c>
      <c r="FH23087" s="55" t="s">
        <v>1263</v>
      </c>
      <c r="FI23087" s="55">
        <v>2</v>
      </c>
      <c r="FJ23087" s="55">
        <v>260000</v>
      </c>
      <c r="FK23087" s="55" t="s">
        <v>1249</v>
      </c>
      <c r="FL23087" s="55">
        <v>0.5</v>
      </c>
    </row>
    <row r="23088" ht="14.25" customHeight="1" outlineLevel="1" spans="162:168">
      <c r="FF23088" s="55">
        <v>23081</v>
      </c>
      <c r="FG23088" s="55" t="s">
        <v>1246</v>
      </c>
      <c r="FH23088" s="55" t="s">
        <v>1263</v>
      </c>
      <c r="FI23088" s="55">
        <v>2</v>
      </c>
      <c r="FJ23088" s="55">
        <v>400000</v>
      </c>
      <c r="FK23088" s="55" t="s">
        <v>1249</v>
      </c>
      <c r="FL23088" s="55">
        <v>0.5</v>
      </c>
    </row>
    <row r="23089" ht="14.25" customHeight="1" outlineLevel="1" spans="162:168">
      <c r="FF23089" s="55">
        <v>23082</v>
      </c>
      <c r="FG23089" s="55" t="s">
        <v>1246</v>
      </c>
      <c r="FH23089" s="55" t="s">
        <v>1263</v>
      </c>
      <c r="FI23089" s="55">
        <v>2</v>
      </c>
      <c r="FJ23089" s="55">
        <v>530000</v>
      </c>
      <c r="FK23089" s="55" t="s">
        <v>1249</v>
      </c>
      <c r="FL23089" s="55">
        <v>0.5</v>
      </c>
    </row>
    <row r="23090" ht="14.25" customHeight="1" outlineLevel="1" spans="162:168">
      <c r="FF23090" s="55">
        <v>23083</v>
      </c>
      <c r="FG23090" s="55" t="s">
        <v>1246</v>
      </c>
      <c r="FH23090" s="55" t="s">
        <v>1263</v>
      </c>
      <c r="FI23090" s="55">
        <v>2</v>
      </c>
      <c r="FJ23090" s="55">
        <v>540000</v>
      </c>
      <c r="FK23090" s="55" t="s">
        <v>1249</v>
      </c>
      <c r="FL23090" s="55">
        <v>0.5</v>
      </c>
    </row>
    <row r="23091" ht="14.25" customHeight="1" outlineLevel="1" spans="162:168">
      <c r="FF23091" s="55">
        <v>23084</v>
      </c>
      <c r="FG23091" s="55" t="s">
        <v>1246</v>
      </c>
      <c r="FH23091" s="55" t="s">
        <v>1263</v>
      </c>
      <c r="FI23091" s="55">
        <v>3</v>
      </c>
      <c r="FJ23091" s="55">
        <v>0</v>
      </c>
      <c r="FK23091" s="55" t="s">
        <v>1249</v>
      </c>
      <c r="FL23091" s="55">
        <v>0.9</v>
      </c>
    </row>
    <row r="23092" ht="14.25" customHeight="1" outlineLevel="1" spans="162:168">
      <c r="FF23092" s="55">
        <v>23085</v>
      </c>
      <c r="FG23092" s="55" t="s">
        <v>1246</v>
      </c>
      <c r="FH23092" s="55" t="s">
        <v>1263</v>
      </c>
      <c r="FI23092" s="55">
        <v>4</v>
      </c>
      <c r="FJ23092" s="55">
        <v>0</v>
      </c>
      <c r="FK23092" s="55" t="s">
        <v>1249</v>
      </c>
      <c r="FL23092" s="55">
        <v>0.9</v>
      </c>
    </row>
    <row r="23093" ht="14.25" customHeight="1" outlineLevel="1" spans="162:168">
      <c r="FF23093" s="55">
        <v>23086</v>
      </c>
      <c r="FG23093" s="55" t="s">
        <v>1246</v>
      </c>
      <c r="FH23093" s="55" t="s">
        <v>1263</v>
      </c>
      <c r="FI23093" s="55">
        <v>5</v>
      </c>
      <c r="FJ23093" s="55">
        <v>0</v>
      </c>
      <c r="FK23093" s="55" t="s">
        <v>1249</v>
      </c>
      <c r="FL23093" s="55">
        <v>0.9</v>
      </c>
    </row>
    <row r="23094" ht="14.25" customHeight="1" outlineLevel="1" spans="162:168">
      <c r="FF23094" s="55">
        <v>23087</v>
      </c>
      <c r="FG23094" s="55" t="s">
        <v>1246</v>
      </c>
      <c r="FH23094" s="55" t="s">
        <v>1263</v>
      </c>
      <c r="FI23094" s="55">
        <v>6</v>
      </c>
      <c r="FJ23094" s="55">
        <v>0</v>
      </c>
      <c r="FK23094" s="55" t="s">
        <v>1249</v>
      </c>
      <c r="FL23094" s="55">
        <v>0.9</v>
      </c>
    </row>
    <row r="23095" ht="14.25" customHeight="1" outlineLevel="1" spans="162:168">
      <c r="FF23095" s="55">
        <v>23088</v>
      </c>
      <c r="FG23095" s="55" t="s">
        <v>1246</v>
      </c>
      <c r="FH23095" s="55" t="s">
        <v>1263</v>
      </c>
      <c r="FI23095" s="55">
        <v>6</v>
      </c>
      <c r="FJ23095" s="55">
        <v>1000</v>
      </c>
      <c r="FK23095" s="55" t="s">
        <v>1249</v>
      </c>
      <c r="FL23095" s="55">
        <v>0.8</v>
      </c>
    </row>
    <row r="23096" ht="14.25" customHeight="1" outlineLevel="1" spans="162:168">
      <c r="FF23096" s="55">
        <v>23089</v>
      </c>
      <c r="FG23096" s="55" t="s">
        <v>1246</v>
      </c>
      <c r="FH23096" s="55" t="s">
        <v>1263</v>
      </c>
      <c r="FI23096" s="55">
        <v>6</v>
      </c>
      <c r="FJ23096" s="55">
        <v>2500</v>
      </c>
      <c r="FK23096" s="55" t="s">
        <v>1249</v>
      </c>
      <c r="FL23096" s="55">
        <v>0.75</v>
      </c>
    </row>
    <row r="23097" ht="14.25" customHeight="1" outlineLevel="1" spans="162:168">
      <c r="FF23097" s="55">
        <v>23090</v>
      </c>
      <c r="FG23097" s="55" t="s">
        <v>1246</v>
      </c>
      <c r="FH23097" s="55" t="s">
        <v>1263</v>
      </c>
      <c r="FI23097" s="55">
        <v>6</v>
      </c>
      <c r="FJ23097" s="55">
        <v>5000</v>
      </c>
      <c r="FK23097" s="55" t="s">
        <v>1249</v>
      </c>
      <c r="FL23097" s="55">
        <v>0.65</v>
      </c>
    </row>
    <row r="23098" ht="14.25" customHeight="1" outlineLevel="1" spans="162:168">
      <c r="FF23098" s="55">
        <v>23091</v>
      </c>
      <c r="FG23098" s="55" t="s">
        <v>1246</v>
      </c>
      <c r="FH23098" s="55" t="s">
        <v>1263</v>
      </c>
      <c r="FI23098" s="55">
        <v>6</v>
      </c>
      <c r="FJ23098" s="55">
        <v>10000</v>
      </c>
      <c r="FK23098" s="55" t="s">
        <v>1249</v>
      </c>
      <c r="FL23098" s="55">
        <v>0.55</v>
      </c>
    </row>
    <row r="23099" ht="14.25" customHeight="1" outlineLevel="1" spans="162:168">
      <c r="FF23099" s="55">
        <v>23092</v>
      </c>
      <c r="FG23099" s="55" t="s">
        <v>1246</v>
      </c>
      <c r="FH23099" s="55" t="s">
        <v>1263</v>
      </c>
      <c r="FI23099" s="55">
        <v>6</v>
      </c>
      <c r="FJ23099" s="55">
        <v>25000</v>
      </c>
      <c r="FK23099" s="55" t="s">
        <v>1249</v>
      </c>
      <c r="FL23099" s="55">
        <v>0.5</v>
      </c>
    </row>
    <row r="23100" ht="14.25" customHeight="1" outlineLevel="1" spans="162:168">
      <c r="FF23100" s="55">
        <v>23093</v>
      </c>
      <c r="FG23100" s="55" t="s">
        <v>1246</v>
      </c>
      <c r="FH23100" s="55" t="s">
        <v>1263</v>
      </c>
      <c r="FI23100" s="55">
        <v>6</v>
      </c>
      <c r="FJ23100" s="55">
        <v>50000</v>
      </c>
      <c r="FK23100" s="55" t="s">
        <v>1249</v>
      </c>
      <c r="FL23100" s="55">
        <v>0.5</v>
      </c>
    </row>
    <row r="23101" ht="14.25" customHeight="1" outlineLevel="1" spans="162:168">
      <c r="FF23101" s="55">
        <v>23094</v>
      </c>
      <c r="FG23101" s="55" t="s">
        <v>1246</v>
      </c>
      <c r="FH23101" s="55" t="s">
        <v>1263</v>
      </c>
      <c r="FI23101" s="55">
        <v>6</v>
      </c>
      <c r="FJ23101" s="55">
        <v>80000</v>
      </c>
      <c r="FK23101" s="55" t="s">
        <v>1249</v>
      </c>
      <c r="FL23101" s="55">
        <v>0.5</v>
      </c>
    </row>
    <row r="23102" ht="14.25" customHeight="1" outlineLevel="1" spans="162:168">
      <c r="FF23102" s="55">
        <v>23095</v>
      </c>
      <c r="FG23102" s="55" t="s">
        <v>1246</v>
      </c>
      <c r="FH23102" s="55" t="s">
        <v>1263</v>
      </c>
      <c r="FI23102" s="55">
        <v>6</v>
      </c>
      <c r="FJ23102" s="55">
        <v>130000</v>
      </c>
      <c r="FK23102" s="55" t="s">
        <v>1249</v>
      </c>
      <c r="FL23102" s="55">
        <v>0.5</v>
      </c>
    </row>
    <row r="23103" ht="14.25" customHeight="1" outlineLevel="1" spans="162:168">
      <c r="FF23103" s="55">
        <v>23096</v>
      </c>
      <c r="FG23103" s="55" t="s">
        <v>1246</v>
      </c>
      <c r="FH23103" s="55" t="s">
        <v>1263</v>
      </c>
      <c r="FI23103" s="55">
        <v>6</v>
      </c>
      <c r="FJ23103" s="55">
        <v>260000</v>
      </c>
      <c r="FK23103" s="55" t="s">
        <v>1249</v>
      </c>
      <c r="FL23103" s="55">
        <v>0.5</v>
      </c>
    </row>
    <row r="23104" ht="14.25" customHeight="1" outlineLevel="1" spans="162:168">
      <c r="FF23104" s="55">
        <v>23097</v>
      </c>
      <c r="FG23104" s="55" t="s">
        <v>1246</v>
      </c>
      <c r="FH23104" s="55" t="s">
        <v>1263</v>
      </c>
      <c r="FI23104" s="55">
        <v>6</v>
      </c>
      <c r="FJ23104" s="55">
        <v>400000</v>
      </c>
      <c r="FK23104" s="55" t="s">
        <v>1249</v>
      </c>
      <c r="FL23104" s="55">
        <v>0.5</v>
      </c>
    </row>
    <row r="23105" ht="14.25" customHeight="1" outlineLevel="1" spans="162:168">
      <c r="FF23105" s="55">
        <v>23098</v>
      </c>
      <c r="FG23105" s="55" t="s">
        <v>1246</v>
      </c>
      <c r="FH23105" s="55" t="s">
        <v>1263</v>
      </c>
      <c r="FI23105" s="55">
        <v>6</v>
      </c>
      <c r="FJ23105" s="55">
        <v>530000</v>
      </c>
      <c r="FK23105" s="55" t="s">
        <v>1249</v>
      </c>
      <c r="FL23105" s="55">
        <v>0.5</v>
      </c>
    </row>
    <row r="23106" ht="14.25" customHeight="1" outlineLevel="1" spans="162:168">
      <c r="FF23106" s="55">
        <v>23099</v>
      </c>
      <c r="FG23106" s="55" t="s">
        <v>1246</v>
      </c>
      <c r="FH23106" s="55" t="s">
        <v>1263</v>
      </c>
      <c r="FI23106" s="55">
        <v>6</v>
      </c>
      <c r="FJ23106" s="55">
        <v>540000</v>
      </c>
      <c r="FK23106" s="55" t="s">
        <v>1249</v>
      </c>
      <c r="FL23106" s="55">
        <v>0.5</v>
      </c>
    </row>
    <row r="23107" ht="14.25" customHeight="1" outlineLevel="1" spans="162:168">
      <c r="FF23107" s="55">
        <v>23100</v>
      </c>
      <c r="FG23107" s="55" t="s">
        <v>1246</v>
      </c>
      <c r="FH23107" s="55" t="s">
        <v>1263</v>
      </c>
      <c r="FI23107" s="55">
        <v>9</v>
      </c>
      <c r="FJ23107" s="55">
        <v>0</v>
      </c>
      <c r="FK23107" s="55" t="s">
        <v>1249</v>
      </c>
      <c r="FL23107" s="55">
        <v>0.95</v>
      </c>
    </row>
    <row r="23108" ht="14.25" customHeight="1" outlineLevel="1" spans="162:168">
      <c r="FF23108" s="55">
        <v>23101</v>
      </c>
      <c r="FG23108" s="55" t="s">
        <v>1246</v>
      </c>
      <c r="FH23108" s="55" t="s">
        <v>1995</v>
      </c>
      <c r="FI23108" s="55">
        <v>1</v>
      </c>
      <c r="FJ23108" s="55">
        <v>0</v>
      </c>
      <c r="FK23108" s="55" t="s">
        <v>1249</v>
      </c>
      <c r="FL23108" s="55">
        <v>0.39</v>
      </c>
    </row>
    <row r="23109" ht="14.25" customHeight="1" outlineLevel="1" spans="162:168">
      <c r="FF23109" s="55">
        <v>23102</v>
      </c>
      <c r="FG23109" s="55" t="s">
        <v>1246</v>
      </c>
      <c r="FH23109" s="55" t="s">
        <v>1995</v>
      </c>
      <c r="FI23109" s="55">
        <v>2</v>
      </c>
      <c r="FJ23109" s="55">
        <v>0</v>
      </c>
      <c r="FK23109" s="55" t="s">
        <v>1249</v>
      </c>
      <c r="FL23109" s="55">
        <v>0.35</v>
      </c>
    </row>
    <row r="23110" ht="14.25" customHeight="1" outlineLevel="1" spans="162:168">
      <c r="FF23110" s="55">
        <v>23103</v>
      </c>
      <c r="FG23110" s="55" t="s">
        <v>1246</v>
      </c>
      <c r="FH23110" s="55" t="s">
        <v>1995</v>
      </c>
      <c r="FI23110" s="55">
        <v>2</v>
      </c>
      <c r="FJ23110" s="55">
        <v>1000</v>
      </c>
      <c r="FK23110" s="55" t="s">
        <v>1249</v>
      </c>
      <c r="FL23110" s="55">
        <v>0.33</v>
      </c>
    </row>
    <row r="23111" ht="14.25" customHeight="1" outlineLevel="1" spans="162:168">
      <c r="FF23111" s="55">
        <v>23104</v>
      </c>
      <c r="FG23111" s="55" t="s">
        <v>1246</v>
      </c>
      <c r="FH23111" s="55" t="s">
        <v>1995</v>
      </c>
      <c r="FI23111" s="55">
        <v>2</v>
      </c>
      <c r="FJ23111" s="55">
        <v>2500</v>
      </c>
      <c r="FK23111" s="55" t="s">
        <v>1249</v>
      </c>
      <c r="FL23111" s="55">
        <v>0.33</v>
      </c>
    </row>
    <row r="23112" ht="14.25" customHeight="1" outlineLevel="1" spans="162:168">
      <c r="FF23112" s="55">
        <v>23105</v>
      </c>
      <c r="FG23112" s="55" t="s">
        <v>1246</v>
      </c>
      <c r="FH23112" s="55" t="s">
        <v>1995</v>
      </c>
      <c r="FI23112" s="55">
        <v>2</v>
      </c>
      <c r="FJ23112" s="55">
        <v>5000</v>
      </c>
      <c r="FK23112" s="55" t="s">
        <v>1249</v>
      </c>
      <c r="FL23112" s="55">
        <v>0.33</v>
      </c>
    </row>
    <row r="23113" ht="14.25" customHeight="1" outlineLevel="1" spans="162:168">
      <c r="FF23113" s="55">
        <v>23106</v>
      </c>
      <c r="FG23113" s="55" t="s">
        <v>1246</v>
      </c>
      <c r="FH23113" s="55" t="s">
        <v>1995</v>
      </c>
      <c r="FI23113" s="55">
        <v>2</v>
      </c>
      <c r="FJ23113" s="55">
        <v>10000</v>
      </c>
      <c r="FK23113" s="55" t="s">
        <v>1249</v>
      </c>
      <c r="FL23113" s="55">
        <v>0.3</v>
      </c>
    </row>
    <row r="23114" ht="14.25" customHeight="1" outlineLevel="1" spans="162:168">
      <c r="FF23114" s="55">
        <v>23107</v>
      </c>
      <c r="FG23114" s="55" t="s">
        <v>1246</v>
      </c>
      <c r="FH23114" s="55" t="s">
        <v>1995</v>
      </c>
      <c r="FI23114" s="55">
        <v>2</v>
      </c>
      <c r="FJ23114" s="55">
        <v>25000</v>
      </c>
      <c r="FK23114" s="55" t="s">
        <v>1249</v>
      </c>
      <c r="FL23114" s="55">
        <v>0.3</v>
      </c>
    </row>
    <row r="23115" ht="14.25" customHeight="1" outlineLevel="1" spans="162:168">
      <c r="FF23115" s="55">
        <v>23108</v>
      </c>
      <c r="FG23115" s="55" t="s">
        <v>1246</v>
      </c>
      <c r="FH23115" s="55" t="s">
        <v>1995</v>
      </c>
      <c r="FI23115" s="55">
        <v>2</v>
      </c>
      <c r="FJ23115" s="55">
        <v>50000</v>
      </c>
      <c r="FK23115" s="55" t="s">
        <v>1249</v>
      </c>
      <c r="FL23115" s="55">
        <v>0.3</v>
      </c>
    </row>
    <row r="23116" ht="14.25" customHeight="1" outlineLevel="1" spans="162:168">
      <c r="FF23116" s="55">
        <v>23109</v>
      </c>
      <c r="FG23116" s="55" t="s">
        <v>1246</v>
      </c>
      <c r="FH23116" s="55" t="s">
        <v>1995</v>
      </c>
      <c r="FI23116" s="55">
        <v>2</v>
      </c>
      <c r="FJ23116" s="55">
        <v>80000</v>
      </c>
      <c r="FK23116" s="55" t="s">
        <v>1249</v>
      </c>
      <c r="FL23116" s="55">
        <v>0.3</v>
      </c>
    </row>
    <row r="23117" ht="14.25" customHeight="1" outlineLevel="1" spans="162:168">
      <c r="FF23117" s="55">
        <v>23110</v>
      </c>
      <c r="FG23117" s="55" t="s">
        <v>1246</v>
      </c>
      <c r="FH23117" s="55" t="s">
        <v>1995</v>
      </c>
      <c r="FI23117" s="55">
        <v>2</v>
      </c>
      <c r="FJ23117" s="55">
        <v>130000</v>
      </c>
      <c r="FK23117" s="55" t="s">
        <v>1249</v>
      </c>
      <c r="FL23117" s="55">
        <v>0.3</v>
      </c>
    </row>
    <row r="23118" ht="14.25" customHeight="1" outlineLevel="1" spans="162:168">
      <c r="FF23118" s="55">
        <v>23111</v>
      </c>
      <c r="FG23118" s="55" t="s">
        <v>1246</v>
      </c>
      <c r="FH23118" s="55" t="s">
        <v>1995</v>
      </c>
      <c r="FI23118" s="55">
        <v>2</v>
      </c>
      <c r="FJ23118" s="55">
        <v>260000</v>
      </c>
      <c r="FK23118" s="55" t="s">
        <v>1249</v>
      </c>
      <c r="FL23118" s="55">
        <v>0.3</v>
      </c>
    </row>
    <row r="23119" ht="14.25" customHeight="1" outlineLevel="1" spans="162:168">
      <c r="FF23119" s="55">
        <v>23112</v>
      </c>
      <c r="FG23119" s="55" t="s">
        <v>1246</v>
      </c>
      <c r="FH23119" s="55" t="s">
        <v>1995</v>
      </c>
      <c r="FI23119" s="55">
        <v>2</v>
      </c>
      <c r="FJ23119" s="55">
        <v>400000</v>
      </c>
      <c r="FK23119" s="55" t="s">
        <v>1249</v>
      </c>
      <c r="FL23119" s="55">
        <v>0.3</v>
      </c>
    </row>
    <row r="23120" ht="14.25" customHeight="1" outlineLevel="1" spans="162:168">
      <c r="FF23120" s="55">
        <v>23113</v>
      </c>
      <c r="FG23120" s="55" t="s">
        <v>1246</v>
      </c>
      <c r="FH23120" s="55" t="s">
        <v>1995</v>
      </c>
      <c r="FI23120" s="55">
        <v>2</v>
      </c>
      <c r="FJ23120" s="55">
        <v>530000</v>
      </c>
      <c r="FK23120" s="55" t="s">
        <v>1249</v>
      </c>
      <c r="FL23120" s="55">
        <v>0.3</v>
      </c>
    </row>
    <row r="23121" ht="14.25" customHeight="1" outlineLevel="1" spans="162:168">
      <c r="FF23121" s="55">
        <v>23114</v>
      </c>
      <c r="FG23121" s="55" t="s">
        <v>1246</v>
      </c>
      <c r="FH23121" s="55" t="s">
        <v>1995</v>
      </c>
      <c r="FI23121" s="55">
        <v>2</v>
      </c>
      <c r="FJ23121" s="55">
        <v>540000</v>
      </c>
      <c r="FK23121" s="55" t="s">
        <v>1249</v>
      </c>
      <c r="FL23121" s="55">
        <v>0.3</v>
      </c>
    </row>
    <row r="23122" ht="14.25" customHeight="1" outlineLevel="1" spans="162:168">
      <c r="FF23122" s="55">
        <v>23115</v>
      </c>
      <c r="FG23122" s="55" t="s">
        <v>1246</v>
      </c>
      <c r="FH23122" s="55" t="s">
        <v>1995</v>
      </c>
      <c r="FI23122" s="55">
        <v>3</v>
      </c>
      <c r="FJ23122" s="55">
        <v>0</v>
      </c>
      <c r="FK23122" s="55" t="s">
        <v>1249</v>
      </c>
      <c r="FL23122" s="55">
        <v>0.43</v>
      </c>
    </row>
    <row r="23123" ht="14.25" customHeight="1" outlineLevel="1" spans="162:168">
      <c r="FF23123" s="55">
        <v>23116</v>
      </c>
      <c r="FG23123" s="55" t="s">
        <v>1246</v>
      </c>
      <c r="FH23123" s="55" t="s">
        <v>1995</v>
      </c>
      <c r="FI23123" s="55">
        <v>3</v>
      </c>
      <c r="FJ23123" s="55">
        <v>540000</v>
      </c>
      <c r="FK23123" s="55" t="s">
        <v>1249</v>
      </c>
      <c r="FL23123" s="55">
        <v>0.36</v>
      </c>
    </row>
    <row r="23124" ht="14.25" customHeight="1" outlineLevel="1" spans="162:168">
      <c r="FF23124" s="55">
        <v>23117</v>
      </c>
      <c r="FG23124" s="55" t="s">
        <v>1246</v>
      </c>
      <c r="FH23124" s="55" t="s">
        <v>1995</v>
      </c>
      <c r="FI23124" s="55">
        <v>3</v>
      </c>
      <c r="FJ23124" s="55">
        <v>1000</v>
      </c>
      <c r="FK23124" s="55" t="s">
        <v>1249</v>
      </c>
      <c r="FL23124" s="55">
        <v>0.38</v>
      </c>
    </row>
    <row r="23125" ht="14.25" customHeight="1" outlineLevel="1" spans="162:168">
      <c r="FF23125" s="55">
        <v>23118</v>
      </c>
      <c r="FG23125" s="55" t="s">
        <v>1246</v>
      </c>
      <c r="FH23125" s="55" t="s">
        <v>1995</v>
      </c>
      <c r="FI23125" s="55">
        <v>3</v>
      </c>
      <c r="FJ23125" s="55">
        <v>2500</v>
      </c>
      <c r="FK23125" s="55" t="s">
        <v>1249</v>
      </c>
      <c r="FL23125" s="55">
        <v>0.36</v>
      </c>
    </row>
    <row r="23126" ht="14.25" customHeight="1" outlineLevel="1" spans="162:168">
      <c r="FF23126" s="55">
        <v>23119</v>
      </c>
      <c r="FG23126" s="55" t="s">
        <v>1246</v>
      </c>
      <c r="FH23126" s="55" t="s">
        <v>1995</v>
      </c>
      <c r="FI23126" s="55">
        <v>3</v>
      </c>
      <c r="FJ23126" s="55">
        <v>5000</v>
      </c>
      <c r="FK23126" s="55" t="s">
        <v>1249</v>
      </c>
      <c r="FL23126" s="55">
        <v>0.36</v>
      </c>
    </row>
    <row r="23127" ht="14.25" customHeight="1" outlineLevel="1" spans="162:168">
      <c r="FF23127" s="55">
        <v>23120</v>
      </c>
      <c r="FG23127" s="55" t="s">
        <v>1246</v>
      </c>
      <c r="FH23127" s="55" t="s">
        <v>1995</v>
      </c>
      <c r="FI23127" s="55">
        <v>3</v>
      </c>
      <c r="FJ23127" s="55">
        <v>10000</v>
      </c>
      <c r="FK23127" s="55" t="s">
        <v>1249</v>
      </c>
      <c r="FL23127" s="55">
        <v>0.36</v>
      </c>
    </row>
    <row r="23128" ht="14.25" customHeight="1" outlineLevel="1" spans="162:168">
      <c r="FF23128" s="55">
        <v>23121</v>
      </c>
      <c r="FG23128" s="55" t="s">
        <v>1246</v>
      </c>
      <c r="FH23128" s="55" t="s">
        <v>1995</v>
      </c>
      <c r="FI23128" s="55">
        <v>3</v>
      </c>
      <c r="FJ23128" s="55">
        <v>25000</v>
      </c>
      <c r="FK23128" s="55" t="s">
        <v>1249</v>
      </c>
      <c r="FL23128" s="55">
        <v>0.36</v>
      </c>
    </row>
    <row r="23129" ht="14.25" customHeight="1" outlineLevel="1" spans="162:168">
      <c r="FF23129" s="55">
        <v>23122</v>
      </c>
      <c r="FG23129" s="55" t="s">
        <v>1246</v>
      </c>
      <c r="FH23129" s="55" t="s">
        <v>1995</v>
      </c>
      <c r="FI23129" s="55">
        <v>3</v>
      </c>
      <c r="FJ23129" s="55">
        <v>50000</v>
      </c>
      <c r="FK23129" s="55" t="s">
        <v>1249</v>
      </c>
      <c r="FL23129" s="55">
        <v>0.36</v>
      </c>
    </row>
    <row r="23130" ht="14.25" customHeight="1" outlineLevel="1" spans="162:168">
      <c r="FF23130" s="55">
        <v>23123</v>
      </c>
      <c r="FG23130" s="55" t="s">
        <v>1246</v>
      </c>
      <c r="FH23130" s="55" t="s">
        <v>1995</v>
      </c>
      <c r="FI23130" s="55">
        <v>3</v>
      </c>
      <c r="FJ23130" s="55">
        <v>80000</v>
      </c>
      <c r="FK23130" s="55" t="s">
        <v>1249</v>
      </c>
      <c r="FL23130" s="55">
        <v>0.36</v>
      </c>
    </row>
    <row r="23131" ht="14.25" customHeight="1" outlineLevel="1" spans="162:168">
      <c r="FF23131" s="55">
        <v>23124</v>
      </c>
      <c r="FG23131" s="55" t="s">
        <v>1246</v>
      </c>
      <c r="FH23131" s="55" t="s">
        <v>1995</v>
      </c>
      <c r="FI23131" s="55">
        <v>3</v>
      </c>
      <c r="FJ23131" s="55">
        <v>130000</v>
      </c>
      <c r="FK23131" s="55" t="s">
        <v>1249</v>
      </c>
      <c r="FL23131" s="55">
        <v>0.36</v>
      </c>
    </row>
    <row r="23132" ht="14.25" customHeight="1" outlineLevel="1" spans="162:168">
      <c r="FF23132" s="55">
        <v>23125</v>
      </c>
      <c r="FG23132" s="55" t="s">
        <v>1246</v>
      </c>
      <c r="FH23132" s="55" t="s">
        <v>1995</v>
      </c>
      <c r="FI23132" s="55">
        <v>3</v>
      </c>
      <c r="FJ23132" s="55">
        <v>260000</v>
      </c>
      <c r="FK23132" s="55" t="s">
        <v>1249</v>
      </c>
      <c r="FL23132" s="55">
        <v>0.36</v>
      </c>
    </row>
    <row r="23133" ht="14.25" customHeight="1" outlineLevel="1" spans="162:168">
      <c r="FF23133" s="55">
        <v>23126</v>
      </c>
      <c r="FG23133" s="55" t="s">
        <v>1246</v>
      </c>
      <c r="FH23133" s="55" t="s">
        <v>1995</v>
      </c>
      <c r="FI23133" s="55">
        <v>3</v>
      </c>
      <c r="FJ23133" s="55">
        <v>400000</v>
      </c>
      <c r="FK23133" s="55" t="s">
        <v>1249</v>
      </c>
      <c r="FL23133" s="55">
        <v>0.36</v>
      </c>
    </row>
    <row r="23134" ht="14.25" customHeight="1" outlineLevel="1" spans="162:168">
      <c r="FF23134" s="55">
        <v>23127</v>
      </c>
      <c r="FG23134" s="55" t="s">
        <v>1246</v>
      </c>
      <c r="FH23134" s="55" t="s">
        <v>1995</v>
      </c>
      <c r="FI23134" s="55">
        <v>3</v>
      </c>
      <c r="FJ23134" s="55">
        <v>530000</v>
      </c>
      <c r="FK23134" s="55" t="s">
        <v>1249</v>
      </c>
      <c r="FL23134" s="55">
        <v>0.36</v>
      </c>
    </row>
    <row r="23135" ht="14.25" customHeight="1" outlineLevel="1" spans="162:168">
      <c r="FF23135" s="55">
        <v>23128</v>
      </c>
      <c r="FG23135" s="55" t="s">
        <v>1246</v>
      </c>
      <c r="FH23135" s="55" t="s">
        <v>1995</v>
      </c>
      <c r="FI23135" s="55">
        <v>4</v>
      </c>
      <c r="FJ23135" s="55">
        <v>0</v>
      </c>
      <c r="FK23135" s="55" t="s">
        <v>1249</v>
      </c>
      <c r="FL23135" s="55">
        <v>0.41</v>
      </c>
    </row>
    <row r="23136" ht="14.25" customHeight="1" outlineLevel="1" spans="162:168">
      <c r="FF23136" s="55">
        <v>23129</v>
      </c>
      <c r="FG23136" s="55" t="s">
        <v>1246</v>
      </c>
      <c r="FH23136" s="55" t="s">
        <v>1995</v>
      </c>
      <c r="FI23136" s="55">
        <v>4</v>
      </c>
      <c r="FJ23136" s="55">
        <v>1000</v>
      </c>
      <c r="FK23136" s="55" t="s">
        <v>1249</v>
      </c>
      <c r="FL23136" s="55">
        <v>0.4</v>
      </c>
    </row>
    <row r="23137" ht="14.25" customHeight="1" outlineLevel="1" spans="162:168">
      <c r="FF23137" s="55">
        <v>23130</v>
      </c>
      <c r="FG23137" s="55" t="s">
        <v>1246</v>
      </c>
      <c r="FH23137" s="55" t="s">
        <v>1995</v>
      </c>
      <c r="FI23137" s="55">
        <v>4</v>
      </c>
      <c r="FJ23137" s="55">
        <v>2500</v>
      </c>
      <c r="FK23137" s="55" t="s">
        <v>1249</v>
      </c>
      <c r="FL23137" s="55">
        <v>0.4</v>
      </c>
    </row>
    <row r="23138" ht="14.25" customHeight="1" outlineLevel="1" spans="162:168">
      <c r="FF23138" s="55">
        <v>23131</v>
      </c>
      <c r="FG23138" s="55" t="s">
        <v>1246</v>
      </c>
      <c r="FH23138" s="55" t="s">
        <v>1995</v>
      </c>
      <c r="FI23138" s="55">
        <v>4</v>
      </c>
      <c r="FJ23138" s="55">
        <v>5000</v>
      </c>
      <c r="FK23138" s="55" t="s">
        <v>1249</v>
      </c>
      <c r="FL23138" s="55">
        <v>0.39</v>
      </c>
    </row>
    <row r="23139" ht="14.25" customHeight="1" outlineLevel="1" spans="162:168">
      <c r="FF23139" s="55">
        <v>23132</v>
      </c>
      <c r="FG23139" s="55" t="s">
        <v>1246</v>
      </c>
      <c r="FH23139" s="55" t="s">
        <v>1995</v>
      </c>
      <c r="FI23139" s="55">
        <v>4</v>
      </c>
      <c r="FJ23139" s="55">
        <v>10000</v>
      </c>
      <c r="FK23139" s="55" t="s">
        <v>1249</v>
      </c>
      <c r="FL23139" s="55">
        <v>0.38</v>
      </c>
    </row>
    <row r="23140" ht="14.25" customHeight="1" outlineLevel="1" spans="162:168">
      <c r="FF23140" s="55">
        <v>23133</v>
      </c>
      <c r="FG23140" s="55" t="s">
        <v>1246</v>
      </c>
      <c r="FH23140" s="55" t="s">
        <v>1995</v>
      </c>
      <c r="FI23140" s="55">
        <v>4</v>
      </c>
      <c r="FJ23140" s="55">
        <v>25000</v>
      </c>
      <c r="FK23140" s="55" t="s">
        <v>1249</v>
      </c>
      <c r="FL23140" s="55">
        <v>0.38</v>
      </c>
    </row>
    <row r="23141" ht="14.25" customHeight="1" outlineLevel="1" spans="162:168">
      <c r="FF23141" s="55">
        <v>23134</v>
      </c>
      <c r="FG23141" s="55" t="s">
        <v>1246</v>
      </c>
      <c r="FH23141" s="55" t="s">
        <v>1995</v>
      </c>
      <c r="FI23141" s="55">
        <v>4</v>
      </c>
      <c r="FJ23141" s="55">
        <v>50000</v>
      </c>
      <c r="FK23141" s="55" t="s">
        <v>1249</v>
      </c>
      <c r="FL23141" s="55">
        <v>0.38</v>
      </c>
    </row>
    <row r="23142" ht="14.25" customHeight="1" outlineLevel="1" spans="162:168">
      <c r="FF23142" s="55">
        <v>23135</v>
      </c>
      <c r="FG23142" s="55" t="s">
        <v>1246</v>
      </c>
      <c r="FH23142" s="55" t="s">
        <v>1995</v>
      </c>
      <c r="FI23142" s="55">
        <v>4</v>
      </c>
      <c r="FJ23142" s="55">
        <v>80000</v>
      </c>
      <c r="FK23142" s="55" t="s">
        <v>1249</v>
      </c>
      <c r="FL23142" s="55">
        <v>0.38</v>
      </c>
    </row>
    <row r="23143" ht="14.25" customHeight="1" outlineLevel="1" spans="162:168">
      <c r="FF23143" s="55">
        <v>23136</v>
      </c>
      <c r="FG23143" s="55" t="s">
        <v>1246</v>
      </c>
      <c r="FH23143" s="55" t="s">
        <v>1995</v>
      </c>
      <c r="FI23143" s="55">
        <v>4</v>
      </c>
      <c r="FJ23143" s="55">
        <v>130000</v>
      </c>
      <c r="FK23143" s="55" t="s">
        <v>1249</v>
      </c>
      <c r="FL23143" s="55">
        <v>0.38</v>
      </c>
    </row>
    <row r="23144" ht="14.25" customHeight="1" outlineLevel="1" spans="162:168">
      <c r="FF23144" s="55">
        <v>23137</v>
      </c>
      <c r="FG23144" s="55" t="s">
        <v>1246</v>
      </c>
      <c r="FH23144" s="55" t="s">
        <v>1995</v>
      </c>
      <c r="FI23144" s="55">
        <v>4</v>
      </c>
      <c r="FJ23144" s="55">
        <v>260000</v>
      </c>
      <c r="FK23144" s="55" t="s">
        <v>1249</v>
      </c>
      <c r="FL23144" s="55">
        <v>0.38</v>
      </c>
    </row>
    <row r="23145" ht="14.25" customHeight="1" outlineLevel="1" spans="162:168">
      <c r="FF23145" s="55">
        <v>23138</v>
      </c>
      <c r="FG23145" s="55" t="s">
        <v>1246</v>
      </c>
      <c r="FH23145" s="55" t="s">
        <v>1995</v>
      </c>
      <c r="FI23145" s="55">
        <v>4</v>
      </c>
      <c r="FJ23145" s="55">
        <v>400000</v>
      </c>
      <c r="FK23145" s="55" t="s">
        <v>1249</v>
      </c>
      <c r="FL23145" s="55">
        <v>0.38</v>
      </c>
    </row>
    <row r="23146" ht="14.25" customHeight="1" outlineLevel="1" spans="162:168">
      <c r="FF23146" s="55">
        <v>23139</v>
      </c>
      <c r="FG23146" s="55" t="s">
        <v>1246</v>
      </c>
      <c r="FH23146" s="55" t="s">
        <v>1995</v>
      </c>
      <c r="FI23146" s="55">
        <v>4</v>
      </c>
      <c r="FJ23146" s="55">
        <v>530000</v>
      </c>
      <c r="FK23146" s="55" t="s">
        <v>1249</v>
      </c>
      <c r="FL23146" s="55">
        <v>0.38</v>
      </c>
    </row>
    <row r="23147" ht="14.25" customHeight="1" outlineLevel="1" spans="162:168">
      <c r="FF23147" s="55">
        <v>23140</v>
      </c>
      <c r="FG23147" s="55" t="s">
        <v>1246</v>
      </c>
      <c r="FH23147" s="55" t="s">
        <v>1995</v>
      </c>
      <c r="FI23147" s="55">
        <v>4</v>
      </c>
      <c r="FJ23147" s="55">
        <v>540000</v>
      </c>
      <c r="FK23147" s="55" t="s">
        <v>1249</v>
      </c>
      <c r="FL23147" s="55">
        <v>0.38</v>
      </c>
    </row>
    <row r="23148" ht="14.25" customHeight="1" outlineLevel="1" spans="162:168">
      <c r="FF23148" s="55">
        <v>23141</v>
      </c>
      <c r="FG23148" s="55" t="s">
        <v>1246</v>
      </c>
      <c r="FH23148" s="55" t="s">
        <v>1995</v>
      </c>
      <c r="FI23148" s="55">
        <v>5</v>
      </c>
      <c r="FJ23148" s="55">
        <v>0</v>
      </c>
      <c r="FK23148" s="55" t="s">
        <v>1249</v>
      </c>
      <c r="FL23148" s="55">
        <v>0.38</v>
      </c>
    </row>
    <row r="23149" ht="14.25" customHeight="1" outlineLevel="1" spans="162:168">
      <c r="FF23149" s="55">
        <v>23142</v>
      </c>
      <c r="FG23149" s="55" t="s">
        <v>1246</v>
      </c>
      <c r="FH23149" s="55" t="s">
        <v>1995</v>
      </c>
      <c r="FI23149" s="55">
        <v>5</v>
      </c>
      <c r="FJ23149" s="55">
        <v>1000</v>
      </c>
      <c r="FK23149" s="55" t="s">
        <v>1249</v>
      </c>
      <c r="FL23149" s="55">
        <v>0.38</v>
      </c>
    </row>
    <row r="23150" ht="14.25" customHeight="1" outlineLevel="1" spans="162:168">
      <c r="FF23150" s="55">
        <v>23143</v>
      </c>
      <c r="FG23150" s="55" t="s">
        <v>1246</v>
      </c>
      <c r="FH23150" s="55" t="s">
        <v>1995</v>
      </c>
      <c r="FI23150" s="55">
        <v>5</v>
      </c>
      <c r="FJ23150" s="55">
        <v>2500</v>
      </c>
      <c r="FK23150" s="55" t="s">
        <v>1249</v>
      </c>
      <c r="FL23150" s="55">
        <v>0.36</v>
      </c>
    </row>
    <row r="23151" ht="14.25" customHeight="1" outlineLevel="1" spans="162:168">
      <c r="FF23151" s="55">
        <v>23144</v>
      </c>
      <c r="FG23151" s="55" t="s">
        <v>1246</v>
      </c>
      <c r="FH23151" s="55" t="s">
        <v>1995</v>
      </c>
      <c r="FI23151" s="55">
        <v>5</v>
      </c>
      <c r="FJ23151" s="55">
        <v>5000</v>
      </c>
      <c r="FK23151" s="55" t="s">
        <v>1249</v>
      </c>
      <c r="FL23151" s="55">
        <v>0.36</v>
      </c>
    </row>
    <row r="23152" ht="14.25" customHeight="1" outlineLevel="1" spans="162:168">
      <c r="FF23152" s="55">
        <v>23145</v>
      </c>
      <c r="FG23152" s="55" t="s">
        <v>1246</v>
      </c>
      <c r="FH23152" s="55" t="s">
        <v>1995</v>
      </c>
      <c r="FI23152" s="55">
        <v>5</v>
      </c>
      <c r="FJ23152" s="55">
        <v>10000</v>
      </c>
      <c r="FK23152" s="55" t="s">
        <v>1249</v>
      </c>
      <c r="FL23152" s="55">
        <v>0.36</v>
      </c>
    </row>
    <row r="23153" ht="14.25" customHeight="1" outlineLevel="1" spans="162:168">
      <c r="FF23153" s="55">
        <v>23146</v>
      </c>
      <c r="FG23153" s="55" t="s">
        <v>1246</v>
      </c>
      <c r="FH23153" s="55" t="s">
        <v>1995</v>
      </c>
      <c r="FI23153" s="55">
        <v>5</v>
      </c>
      <c r="FJ23153" s="55">
        <v>25000</v>
      </c>
      <c r="FK23153" s="55" t="s">
        <v>1249</v>
      </c>
      <c r="FL23153" s="55">
        <v>0.34</v>
      </c>
    </row>
    <row r="23154" ht="14.25" customHeight="1" outlineLevel="1" spans="162:168">
      <c r="FF23154" s="55">
        <v>23147</v>
      </c>
      <c r="FG23154" s="55" t="s">
        <v>1246</v>
      </c>
      <c r="FH23154" s="55" t="s">
        <v>1995</v>
      </c>
      <c r="FI23154" s="55">
        <v>5</v>
      </c>
      <c r="FJ23154" s="55">
        <v>50000</v>
      </c>
      <c r="FK23154" s="55" t="s">
        <v>1249</v>
      </c>
      <c r="FL23154" s="55">
        <v>0.34</v>
      </c>
    </row>
    <row r="23155" ht="14.25" customHeight="1" outlineLevel="1" spans="162:168">
      <c r="FF23155" s="55">
        <v>23148</v>
      </c>
      <c r="FG23155" s="55" t="s">
        <v>1246</v>
      </c>
      <c r="FH23155" s="55" t="s">
        <v>1995</v>
      </c>
      <c r="FI23155" s="55">
        <v>5</v>
      </c>
      <c r="FJ23155" s="55">
        <v>80000</v>
      </c>
      <c r="FK23155" s="55" t="s">
        <v>1249</v>
      </c>
      <c r="FL23155" s="55">
        <v>0.34</v>
      </c>
    </row>
    <row r="23156" ht="14.25" customHeight="1" outlineLevel="1" spans="162:168">
      <c r="FF23156" s="55">
        <v>23149</v>
      </c>
      <c r="FG23156" s="55" t="s">
        <v>1246</v>
      </c>
      <c r="FH23156" s="55" t="s">
        <v>1995</v>
      </c>
      <c r="FI23156" s="55">
        <v>5</v>
      </c>
      <c r="FJ23156" s="55">
        <v>130000</v>
      </c>
      <c r="FK23156" s="55" t="s">
        <v>1249</v>
      </c>
      <c r="FL23156" s="55">
        <v>0.34</v>
      </c>
    </row>
    <row r="23157" ht="14.25" customHeight="1" outlineLevel="1" spans="162:168">
      <c r="FF23157" s="55">
        <v>23150</v>
      </c>
      <c r="FG23157" s="55" t="s">
        <v>1246</v>
      </c>
      <c r="FH23157" s="55" t="s">
        <v>1995</v>
      </c>
      <c r="FI23157" s="55">
        <v>5</v>
      </c>
      <c r="FJ23157" s="55">
        <v>260000</v>
      </c>
      <c r="FK23157" s="55" t="s">
        <v>1249</v>
      </c>
      <c r="FL23157" s="55">
        <v>0.34</v>
      </c>
    </row>
    <row r="23158" ht="14.25" customHeight="1" outlineLevel="1" spans="162:168">
      <c r="FF23158" s="55">
        <v>23151</v>
      </c>
      <c r="FG23158" s="55" t="s">
        <v>1246</v>
      </c>
      <c r="FH23158" s="55" t="s">
        <v>1995</v>
      </c>
      <c r="FI23158" s="55">
        <v>5</v>
      </c>
      <c r="FJ23158" s="55">
        <v>400000</v>
      </c>
      <c r="FK23158" s="55" t="s">
        <v>1249</v>
      </c>
      <c r="FL23158" s="55">
        <v>0.34</v>
      </c>
    </row>
    <row r="23159" ht="14.25" customHeight="1" outlineLevel="1" spans="162:168">
      <c r="FF23159" s="55">
        <v>23152</v>
      </c>
      <c r="FG23159" s="55" t="s">
        <v>1246</v>
      </c>
      <c r="FH23159" s="55" t="s">
        <v>1995</v>
      </c>
      <c r="FI23159" s="55">
        <v>5</v>
      </c>
      <c r="FJ23159" s="55">
        <v>530000</v>
      </c>
      <c r="FK23159" s="55" t="s">
        <v>1249</v>
      </c>
      <c r="FL23159" s="55">
        <v>0.34</v>
      </c>
    </row>
    <row r="23160" ht="14.25" customHeight="1" outlineLevel="1" spans="162:168">
      <c r="FF23160" s="55">
        <v>23153</v>
      </c>
      <c r="FG23160" s="55" t="s">
        <v>1246</v>
      </c>
      <c r="FH23160" s="55" t="s">
        <v>1995</v>
      </c>
      <c r="FI23160" s="55">
        <v>5</v>
      </c>
      <c r="FJ23160" s="55">
        <v>540000</v>
      </c>
      <c r="FK23160" s="55" t="s">
        <v>1249</v>
      </c>
      <c r="FL23160" s="55">
        <v>0.34</v>
      </c>
    </row>
    <row r="23161" ht="14.25" customHeight="1" outlineLevel="1" spans="162:168">
      <c r="FF23161" s="55">
        <v>23154</v>
      </c>
      <c r="FG23161" s="55" t="s">
        <v>1246</v>
      </c>
      <c r="FH23161" s="55" t="s">
        <v>1995</v>
      </c>
      <c r="FI23161" s="55">
        <v>6</v>
      </c>
      <c r="FJ23161" s="55">
        <v>0</v>
      </c>
      <c r="FK23161" s="55" t="s">
        <v>1249</v>
      </c>
      <c r="FL23161" s="55">
        <v>0.35</v>
      </c>
    </row>
    <row r="23162" ht="14.25" customHeight="1" outlineLevel="1" spans="162:168">
      <c r="FF23162" s="55">
        <v>23155</v>
      </c>
      <c r="FG23162" s="55" t="s">
        <v>1309</v>
      </c>
      <c r="FH23162" s="55" t="s">
        <v>1343</v>
      </c>
      <c r="FI23162" s="55">
        <v>1</v>
      </c>
      <c r="FJ23162" s="55">
        <v>0</v>
      </c>
      <c r="FK23162" s="55" t="s">
        <v>1249</v>
      </c>
      <c r="FL23162" s="55">
        <v>0.33</v>
      </c>
    </row>
    <row r="23163" ht="14.25" customHeight="1" outlineLevel="1" spans="162:168">
      <c r="FF23163" s="55">
        <v>23156</v>
      </c>
      <c r="FG23163" s="55" t="s">
        <v>1309</v>
      </c>
      <c r="FH23163" s="55" t="s">
        <v>1343</v>
      </c>
      <c r="FI23163" s="55">
        <v>2</v>
      </c>
      <c r="FJ23163" s="55">
        <v>0</v>
      </c>
      <c r="FK23163" s="55" t="s">
        <v>1249</v>
      </c>
      <c r="FL23163" s="55">
        <v>0.33</v>
      </c>
    </row>
    <row r="23164" ht="14.25" customHeight="1" outlineLevel="1" spans="162:168">
      <c r="FF23164" s="55">
        <v>23157</v>
      </c>
      <c r="FG23164" s="55" t="s">
        <v>1309</v>
      </c>
      <c r="FH23164" s="55" t="s">
        <v>1343</v>
      </c>
      <c r="FI23164" s="55">
        <v>3</v>
      </c>
      <c r="FJ23164" s="55">
        <v>0</v>
      </c>
      <c r="FK23164" s="55" t="s">
        <v>1249</v>
      </c>
      <c r="FL23164" s="55">
        <v>0.33</v>
      </c>
    </row>
    <row r="23165" ht="14.25" customHeight="1" outlineLevel="1" spans="162:168">
      <c r="FF23165" s="55">
        <v>23158</v>
      </c>
      <c r="FG23165" s="55" t="s">
        <v>1309</v>
      </c>
      <c r="FH23165" s="55" t="s">
        <v>1260</v>
      </c>
      <c r="FI23165" s="55">
        <v>1</v>
      </c>
      <c r="FJ23165" s="55">
        <v>1000</v>
      </c>
      <c r="FK23165" s="55" t="s">
        <v>1249</v>
      </c>
      <c r="FL23165" s="55">
        <v>5</v>
      </c>
    </row>
    <row r="23166" ht="14.25" customHeight="1" outlineLevel="1" spans="162:168">
      <c r="FF23166" s="55">
        <v>23159</v>
      </c>
      <c r="FG23166" s="55" t="s">
        <v>1309</v>
      </c>
      <c r="FH23166" s="55" t="s">
        <v>1260</v>
      </c>
      <c r="FI23166" s="55">
        <v>1</v>
      </c>
      <c r="FJ23166" s="55">
        <v>2500</v>
      </c>
      <c r="FK23166" s="55" t="s">
        <v>1249</v>
      </c>
      <c r="FL23166" s="55">
        <v>5</v>
      </c>
    </row>
    <row r="23167" ht="14.25" customHeight="1" outlineLevel="1" spans="162:168">
      <c r="FF23167" s="55">
        <v>23160</v>
      </c>
      <c r="FG23167" s="55" t="s">
        <v>1309</v>
      </c>
      <c r="FH23167" s="55" t="s">
        <v>1260</v>
      </c>
      <c r="FI23167" s="55">
        <v>1</v>
      </c>
      <c r="FJ23167" s="55">
        <v>5000</v>
      </c>
      <c r="FK23167" s="55" t="s">
        <v>1249</v>
      </c>
      <c r="FL23167" s="55">
        <v>5</v>
      </c>
    </row>
    <row r="23168" ht="14.25" customHeight="1" outlineLevel="1" spans="162:168">
      <c r="FF23168" s="55">
        <v>23161</v>
      </c>
      <c r="FG23168" s="55" t="s">
        <v>1309</v>
      </c>
      <c r="FH23168" s="55" t="s">
        <v>1260</v>
      </c>
      <c r="FI23168" s="55">
        <v>1</v>
      </c>
      <c r="FJ23168" s="55">
        <v>10000</v>
      </c>
      <c r="FK23168" s="55" t="s">
        <v>1249</v>
      </c>
      <c r="FL23168" s="55">
        <v>5</v>
      </c>
    </row>
    <row r="23169" ht="14.25" customHeight="1" outlineLevel="1" spans="162:168">
      <c r="FF23169" s="55">
        <v>23162</v>
      </c>
      <c r="FG23169" s="55" t="s">
        <v>1309</v>
      </c>
      <c r="FH23169" s="55" t="s">
        <v>1260</v>
      </c>
      <c r="FI23169" s="55">
        <v>1</v>
      </c>
      <c r="FJ23169" s="55">
        <v>25000</v>
      </c>
      <c r="FK23169" s="55" t="s">
        <v>1249</v>
      </c>
      <c r="FL23169" s="55">
        <v>5</v>
      </c>
    </row>
    <row r="23170" ht="14.25" customHeight="1" outlineLevel="1" spans="162:168">
      <c r="FF23170" s="55">
        <v>23163</v>
      </c>
      <c r="FG23170" s="55" t="s">
        <v>1309</v>
      </c>
      <c r="FH23170" s="55" t="s">
        <v>1260</v>
      </c>
      <c r="FI23170" s="55">
        <v>1</v>
      </c>
      <c r="FJ23170" s="55">
        <v>50000</v>
      </c>
      <c r="FK23170" s="55" t="s">
        <v>1249</v>
      </c>
      <c r="FL23170" s="55">
        <v>5</v>
      </c>
    </row>
    <row r="23171" ht="14.25" customHeight="1" outlineLevel="1" spans="162:168">
      <c r="FF23171" s="55">
        <v>23164</v>
      </c>
      <c r="FG23171" s="55" t="s">
        <v>1309</v>
      </c>
      <c r="FH23171" s="55" t="s">
        <v>1260</v>
      </c>
      <c r="FI23171" s="55">
        <v>1</v>
      </c>
      <c r="FJ23171" s="55">
        <v>80000</v>
      </c>
      <c r="FK23171" s="55" t="s">
        <v>1249</v>
      </c>
      <c r="FL23171" s="55">
        <v>5</v>
      </c>
    </row>
    <row r="23172" ht="14.25" customHeight="1" outlineLevel="1" spans="162:168">
      <c r="FF23172" s="55">
        <v>23165</v>
      </c>
      <c r="FG23172" s="55" t="s">
        <v>1309</v>
      </c>
      <c r="FH23172" s="55" t="s">
        <v>1260</v>
      </c>
      <c r="FI23172" s="55">
        <v>1</v>
      </c>
      <c r="FJ23172" s="55">
        <v>130000</v>
      </c>
      <c r="FK23172" s="55" t="s">
        <v>1249</v>
      </c>
      <c r="FL23172" s="55">
        <v>5</v>
      </c>
    </row>
    <row r="23173" ht="14.25" customHeight="1" outlineLevel="1" spans="162:168">
      <c r="FF23173" s="55">
        <v>23166</v>
      </c>
      <c r="FG23173" s="55" t="s">
        <v>1309</v>
      </c>
      <c r="FH23173" s="55" t="s">
        <v>1260</v>
      </c>
      <c r="FI23173" s="55">
        <v>1</v>
      </c>
      <c r="FJ23173" s="55">
        <v>260000</v>
      </c>
      <c r="FK23173" s="55" t="s">
        <v>1249</v>
      </c>
      <c r="FL23173" s="55">
        <v>5</v>
      </c>
    </row>
    <row r="23174" ht="14.25" customHeight="1" outlineLevel="1" spans="162:168">
      <c r="FF23174" s="55">
        <v>23167</v>
      </c>
      <c r="FG23174" s="55" t="s">
        <v>1309</v>
      </c>
      <c r="FH23174" s="55" t="s">
        <v>1260</v>
      </c>
      <c r="FI23174" s="55">
        <v>1</v>
      </c>
      <c r="FJ23174" s="55">
        <v>400000</v>
      </c>
      <c r="FK23174" s="55" t="s">
        <v>1249</v>
      </c>
      <c r="FL23174" s="55">
        <v>5</v>
      </c>
    </row>
    <row r="23175" ht="14.25" customHeight="1" outlineLevel="1" spans="162:168">
      <c r="FF23175" s="55">
        <v>23168</v>
      </c>
      <c r="FG23175" s="55" t="s">
        <v>1309</v>
      </c>
      <c r="FH23175" s="55" t="s">
        <v>1260</v>
      </c>
      <c r="FI23175" s="55">
        <v>1</v>
      </c>
      <c r="FJ23175" s="55">
        <v>530000</v>
      </c>
      <c r="FK23175" s="55" t="s">
        <v>1249</v>
      </c>
      <c r="FL23175" s="55">
        <v>5</v>
      </c>
    </row>
    <row r="23176" ht="14.25" customHeight="1" outlineLevel="1" spans="162:168">
      <c r="FF23176" s="55">
        <v>23169</v>
      </c>
      <c r="FG23176" s="55" t="s">
        <v>1309</v>
      </c>
      <c r="FH23176" s="55" t="s">
        <v>1260</v>
      </c>
      <c r="FI23176" s="55">
        <v>1</v>
      </c>
      <c r="FJ23176" s="55">
        <v>540000</v>
      </c>
      <c r="FK23176" s="55" t="s">
        <v>1249</v>
      </c>
      <c r="FL23176" s="55">
        <v>5</v>
      </c>
    </row>
    <row r="23177" ht="14.25" customHeight="1" outlineLevel="1" spans="162:168">
      <c r="FF23177" s="55">
        <v>23170</v>
      </c>
      <c r="FG23177" s="55" t="s">
        <v>1309</v>
      </c>
      <c r="FH23177" s="55" t="s">
        <v>1260</v>
      </c>
      <c r="FI23177" s="55">
        <v>10</v>
      </c>
      <c r="FJ23177" s="55">
        <v>0</v>
      </c>
      <c r="FK23177" s="55" t="s">
        <v>1249</v>
      </c>
      <c r="FL23177" s="55">
        <v>1.28</v>
      </c>
    </row>
    <row r="23178" ht="14.25" customHeight="1" outlineLevel="1" spans="162:168">
      <c r="FF23178" s="55">
        <v>23171</v>
      </c>
      <c r="FG23178" s="55" t="s">
        <v>1309</v>
      </c>
      <c r="FH23178" s="55" t="s">
        <v>1260</v>
      </c>
      <c r="FI23178" s="55">
        <v>10</v>
      </c>
      <c r="FJ23178" s="55">
        <v>1000</v>
      </c>
      <c r="FK23178" s="55" t="s">
        <v>1249</v>
      </c>
      <c r="FL23178" s="55">
        <v>1.28</v>
      </c>
    </row>
    <row r="23179" ht="14.25" customHeight="1" outlineLevel="1" spans="162:168">
      <c r="FF23179" s="55">
        <v>23172</v>
      </c>
      <c r="FG23179" s="55" t="s">
        <v>1309</v>
      </c>
      <c r="FH23179" s="55" t="s">
        <v>1260</v>
      </c>
      <c r="FI23179" s="55">
        <v>10</v>
      </c>
      <c r="FJ23179" s="55">
        <v>2500</v>
      </c>
      <c r="FK23179" s="55" t="s">
        <v>1249</v>
      </c>
      <c r="FL23179" s="55">
        <v>1.19</v>
      </c>
    </row>
    <row r="23180" ht="14.25" customHeight="1" outlineLevel="1" spans="162:168">
      <c r="FF23180" s="55">
        <v>23173</v>
      </c>
      <c r="FG23180" s="55" t="s">
        <v>1309</v>
      </c>
      <c r="FH23180" s="55" t="s">
        <v>1260</v>
      </c>
      <c r="FI23180" s="55">
        <v>10</v>
      </c>
      <c r="FJ23180" s="55">
        <v>5000</v>
      </c>
      <c r="FK23180" s="55" t="s">
        <v>1249</v>
      </c>
      <c r="FL23180" s="55">
        <v>1.06</v>
      </c>
    </row>
    <row r="23181" ht="14.25" customHeight="1" outlineLevel="1" spans="162:168">
      <c r="FF23181" s="55">
        <v>23174</v>
      </c>
      <c r="FG23181" s="55" t="s">
        <v>1309</v>
      </c>
      <c r="FH23181" s="55" t="s">
        <v>1260</v>
      </c>
      <c r="FI23181" s="55">
        <v>10</v>
      </c>
      <c r="FJ23181" s="55">
        <v>10000</v>
      </c>
      <c r="FK23181" s="55" t="s">
        <v>1249</v>
      </c>
      <c r="FL23181" s="55">
        <v>0.95</v>
      </c>
    </row>
    <row r="23182" ht="14.25" customHeight="1" outlineLevel="1" spans="162:168">
      <c r="FF23182" s="55">
        <v>23175</v>
      </c>
      <c r="FG23182" s="55" t="s">
        <v>1309</v>
      </c>
      <c r="FH23182" s="55" t="s">
        <v>1260</v>
      </c>
      <c r="FI23182" s="55">
        <v>10</v>
      </c>
      <c r="FJ23182" s="55">
        <v>25000</v>
      </c>
      <c r="FK23182" s="55" t="s">
        <v>1249</v>
      </c>
      <c r="FL23182" s="55">
        <v>0.95</v>
      </c>
    </row>
    <row r="23183" ht="14.25" customHeight="1" outlineLevel="1" spans="162:168">
      <c r="FF23183" s="55">
        <v>23176</v>
      </c>
      <c r="FG23183" s="55" t="s">
        <v>1309</v>
      </c>
      <c r="FH23183" s="55" t="s">
        <v>1260</v>
      </c>
      <c r="FI23183" s="55">
        <v>10</v>
      </c>
      <c r="FJ23183" s="55">
        <v>50000</v>
      </c>
      <c r="FK23183" s="55" t="s">
        <v>1249</v>
      </c>
      <c r="FL23183" s="55">
        <v>0.95</v>
      </c>
    </row>
    <row r="23184" ht="14.25" customHeight="1" outlineLevel="1" spans="162:168">
      <c r="FF23184" s="55">
        <v>23177</v>
      </c>
      <c r="FG23184" s="55" t="s">
        <v>1309</v>
      </c>
      <c r="FH23184" s="55" t="s">
        <v>1260</v>
      </c>
      <c r="FI23184" s="55">
        <v>10</v>
      </c>
      <c r="FJ23184" s="55">
        <v>80000</v>
      </c>
      <c r="FK23184" s="55" t="s">
        <v>1249</v>
      </c>
      <c r="FL23184" s="55">
        <v>0.88</v>
      </c>
    </row>
    <row r="23185" ht="14.25" customHeight="1" outlineLevel="1" spans="162:168">
      <c r="FF23185" s="55">
        <v>23178</v>
      </c>
      <c r="FG23185" s="55" t="s">
        <v>1309</v>
      </c>
      <c r="FH23185" s="55" t="s">
        <v>1260</v>
      </c>
      <c r="FI23185" s="55">
        <v>10</v>
      </c>
      <c r="FJ23185" s="55">
        <v>130000</v>
      </c>
      <c r="FK23185" s="55" t="s">
        <v>1249</v>
      </c>
      <c r="FL23185" s="55">
        <v>0.88</v>
      </c>
    </row>
    <row r="23186" ht="14.25" customHeight="1" outlineLevel="1" spans="162:168">
      <c r="FF23186" s="55">
        <v>23179</v>
      </c>
      <c r="FG23186" s="55" t="s">
        <v>1309</v>
      </c>
      <c r="FH23186" s="55" t="s">
        <v>1260</v>
      </c>
      <c r="FI23186" s="55">
        <v>10</v>
      </c>
      <c r="FJ23186" s="55">
        <v>260000</v>
      </c>
      <c r="FK23186" s="55" t="s">
        <v>1249</v>
      </c>
      <c r="FL23186" s="55">
        <v>0.88</v>
      </c>
    </row>
    <row r="23187" ht="14.25" customHeight="1" outlineLevel="1" spans="162:168">
      <c r="FF23187" s="55">
        <v>23180</v>
      </c>
      <c r="FG23187" s="55" t="s">
        <v>1309</v>
      </c>
      <c r="FH23187" s="55" t="s">
        <v>1260</v>
      </c>
      <c r="FI23187" s="55">
        <v>10</v>
      </c>
      <c r="FJ23187" s="55">
        <v>400000</v>
      </c>
      <c r="FK23187" s="55" t="s">
        <v>1249</v>
      </c>
      <c r="FL23187" s="55">
        <v>0.88</v>
      </c>
    </row>
    <row r="23188" ht="14.25" customHeight="1" outlineLevel="1" spans="162:168">
      <c r="FF23188" s="55">
        <v>23181</v>
      </c>
      <c r="FG23188" s="55" t="s">
        <v>1309</v>
      </c>
      <c r="FH23188" s="55" t="s">
        <v>1260</v>
      </c>
      <c r="FI23188" s="55">
        <v>10</v>
      </c>
      <c r="FJ23188" s="55">
        <v>530000</v>
      </c>
      <c r="FK23188" s="55" t="s">
        <v>1249</v>
      </c>
      <c r="FL23188" s="55">
        <v>0.88</v>
      </c>
    </row>
    <row r="23189" ht="14.25" customHeight="1" outlineLevel="1" spans="162:168">
      <c r="FF23189" s="55">
        <v>23182</v>
      </c>
      <c r="FG23189" s="55" t="s">
        <v>1309</v>
      </c>
      <c r="FH23189" s="55" t="s">
        <v>1260</v>
      </c>
      <c r="FI23189" s="55">
        <v>10</v>
      </c>
      <c r="FJ23189" s="55">
        <v>540000</v>
      </c>
      <c r="FK23189" s="55" t="s">
        <v>1249</v>
      </c>
      <c r="FL23189" s="55">
        <v>0.88</v>
      </c>
    </row>
    <row r="23190" ht="14.25" customHeight="1" outlineLevel="1" spans="162:168">
      <c r="FF23190" s="55">
        <v>23183</v>
      </c>
      <c r="FG23190" s="55" t="s">
        <v>1309</v>
      </c>
      <c r="FH23190" s="55" t="s">
        <v>1260</v>
      </c>
      <c r="FI23190" s="55">
        <v>11</v>
      </c>
      <c r="FJ23190" s="55">
        <v>0</v>
      </c>
      <c r="FK23190" s="55" t="s">
        <v>1249</v>
      </c>
      <c r="FL23190" s="55">
        <v>0.9</v>
      </c>
    </row>
    <row r="23191" ht="14.25" customHeight="1" outlineLevel="1" spans="162:168">
      <c r="FF23191" s="55">
        <v>23184</v>
      </c>
      <c r="FG23191" s="55" t="s">
        <v>1309</v>
      </c>
      <c r="FH23191" s="55" t="s">
        <v>1260</v>
      </c>
      <c r="FI23191" s="55">
        <v>11</v>
      </c>
      <c r="FJ23191" s="55">
        <v>1000</v>
      </c>
      <c r="FK23191" s="55" t="s">
        <v>1249</v>
      </c>
      <c r="FL23191" s="55">
        <v>0.75</v>
      </c>
    </row>
    <row r="23192" ht="14.25" customHeight="1" outlineLevel="1" spans="162:168">
      <c r="FF23192" s="55">
        <v>23185</v>
      </c>
      <c r="FG23192" s="55" t="s">
        <v>1309</v>
      </c>
      <c r="FH23192" s="55" t="s">
        <v>1260</v>
      </c>
      <c r="FI23192" s="55">
        <v>11</v>
      </c>
      <c r="FJ23192" s="55">
        <v>2500</v>
      </c>
      <c r="FK23192" s="55" t="s">
        <v>1249</v>
      </c>
      <c r="FL23192" s="55">
        <v>0.7</v>
      </c>
    </row>
    <row r="23193" ht="14.25" customHeight="1" outlineLevel="1" spans="162:168">
      <c r="FF23193" s="55">
        <v>23186</v>
      </c>
      <c r="FG23193" s="55" t="s">
        <v>1309</v>
      </c>
      <c r="FH23193" s="55" t="s">
        <v>1260</v>
      </c>
      <c r="FI23193" s="55">
        <v>11</v>
      </c>
      <c r="FJ23193" s="55">
        <v>5000</v>
      </c>
      <c r="FK23193" s="55" t="s">
        <v>1249</v>
      </c>
      <c r="FL23193" s="55">
        <v>0.65</v>
      </c>
    </row>
    <row r="23194" ht="14.25" customHeight="1" outlineLevel="1" spans="162:168">
      <c r="FF23194" s="55">
        <v>23187</v>
      </c>
      <c r="FG23194" s="55" t="s">
        <v>1309</v>
      </c>
      <c r="FH23194" s="55" t="s">
        <v>1260</v>
      </c>
      <c r="FI23194" s="55">
        <v>11</v>
      </c>
      <c r="FJ23194" s="55">
        <v>10000</v>
      </c>
      <c r="FK23194" s="55" t="s">
        <v>1249</v>
      </c>
      <c r="FL23194" s="55">
        <v>0.55</v>
      </c>
    </row>
    <row r="23195" ht="14.25" customHeight="1" outlineLevel="1" spans="162:168">
      <c r="FF23195" s="55">
        <v>23188</v>
      </c>
      <c r="FG23195" s="55" t="s">
        <v>1309</v>
      </c>
      <c r="FH23195" s="55" t="s">
        <v>1260</v>
      </c>
      <c r="FI23195" s="55">
        <v>11</v>
      </c>
      <c r="FJ23195" s="55">
        <v>25000</v>
      </c>
      <c r="FK23195" s="55" t="s">
        <v>1249</v>
      </c>
      <c r="FL23195" s="55">
        <v>0.5</v>
      </c>
    </row>
    <row r="23196" ht="14.25" customHeight="1" outlineLevel="1" spans="162:168">
      <c r="FF23196" s="55">
        <v>23189</v>
      </c>
      <c r="FG23196" s="55" t="s">
        <v>1309</v>
      </c>
      <c r="FH23196" s="55" t="s">
        <v>1260</v>
      </c>
      <c r="FI23196" s="55">
        <v>11</v>
      </c>
      <c r="FJ23196" s="55">
        <v>50000</v>
      </c>
      <c r="FK23196" s="55" t="s">
        <v>1249</v>
      </c>
      <c r="FL23196" s="55">
        <v>0.5</v>
      </c>
    </row>
    <row r="23197" ht="14.25" customHeight="1" outlineLevel="1" spans="162:168">
      <c r="FF23197" s="55">
        <v>23190</v>
      </c>
      <c r="FG23197" s="55" t="s">
        <v>1309</v>
      </c>
      <c r="FH23197" s="55" t="s">
        <v>1260</v>
      </c>
      <c r="FI23197" s="55">
        <v>11</v>
      </c>
      <c r="FJ23197" s="55">
        <v>80000</v>
      </c>
      <c r="FK23197" s="55" t="s">
        <v>1249</v>
      </c>
      <c r="FL23197" s="55">
        <v>0.5</v>
      </c>
    </row>
    <row r="23198" ht="14.25" customHeight="1" outlineLevel="1" spans="162:168">
      <c r="FF23198" s="55">
        <v>23191</v>
      </c>
      <c r="FG23198" s="55" t="s">
        <v>1309</v>
      </c>
      <c r="FH23198" s="55" t="s">
        <v>1260</v>
      </c>
      <c r="FI23198" s="55">
        <v>11</v>
      </c>
      <c r="FJ23198" s="55">
        <v>130000</v>
      </c>
      <c r="FK23198" s="55" t="s">
        <v>1249</v>
      </c>
      <c r="FL23198" s="55">
        <v>0.5</v>
      </c>
    </row>
    <row r="23199" ht="14.25" customHeight="1" outlineLevel="1" spans="162:168">
      <c r="FF23199" s="55">
        <v>23192</v>
      </c>
      <c r="FG23199" s="55" t="s">
        <v>1309</v>
      </c>
      <c r="FH23199" s="55" t="s">
        <v>1260</v>
      </c>
      <c r="FI23199" s="55">
        <v>11</v>
      </c>
      <c r="FJ23199" s="55">
        <v>260000</v>
      </c>
      <c r="FK23199" s="55" t="s">
        <v>1249</v>
      </c>
      <c r="FL23199" s="55">
        <v>0.5</v>
      </c>
    </row>
    <row r="23200" ht="14.25" customHeight="1" outlineLevel="1" spans="162:168">
      <c r="FF23200" s="55">
        <v>23193</v>
      </c>
      <c r="FG23200" s="55" t="s">
        <v>1309</v>
      </c>
      <c r="FH23200" s="55" t="s">
        <v>1260</v>
      </c>
      <c r="FI23200" s="55">
        <v>11</v>
      </c>
      <c r="FJ23200" s="55">
        <v>400000</v>
      </c>
      <c r="FK23200" s="55" t="s">
        <v>1249</v>
      </c>
      <c r="FL23200" s="55">
        <v>0.5</v>
      </c>
    </row>
    <row r="23201" ht="14.25" customHeight="1" outlineLevel="1" spans="162:168">
      <c r="FF23201" s="55">
        <v>23194</v>
      </c>
      <c r="FG23201" s="55" t="s">
        <v>1309</v>
      </c>
      <c r="FH23201" s="55" t="s">
        <v>1260</v>
      </c>
      <c r="FI23201" s="55">
        <v>11</v>
      </c>
      <c r="FJ23201" s="55">
        <v>530000</v>
      </c>
      <c r="FK23201" s="55" t="s">
        <v>1249</v>
      </c>
      <c r="FL23201" s="55">
        <v>0.5</v>
      </c>
    </row>
    <row r="23202" ht="14.25" customHeight="1" outlineLevel="1" spans="162:168">
      <c r="FF23202" s="55">
        <v>23195</v>
      </c>
      <c r="FG23202" s="55" t="s">
        <v>1309</v>
      </c>
      <c r="FH23202" s="55" t="s">
        <v>1260</v>
      </c>
      <c r="FI23202" s="55">
        <v>11</v>
      </c>
      <c r="FJ23202" s="55">
        <v>540000</v>
      </c>
      <c r="FK23202" s="55" t="s">
        <v>1249</v>
      </c>
      <c r="FL23202" s="55">
        <v>0.5</v>
      </c>
    </row>
    <row r="23203" ht="14.25" customHeight="1" outlineLevel="1" spans="162:168">
      <c r="FF23203" s="55">
        <v>23196</v>
      </c>
      <c r="FG23203" s="55" t="s">
        <v>1309</v>
      </c>
      <c r="FH23203" s="55" t="s">
        <v>1260</v>
      </c>
      <c r="FI23203" s="55">
        <v>12</v>
      </c>
      <c r="FJ23203" s="55">
        <v>0</v>
      </c>
      <c r="FK23203" s="55" t="s">
        <v>1249</v>
      </c>
      <c r="FL23203" s="55">
        <v>0.81</v>
      </c>
    </row>
    <row r="23204" ht="14.25" customHeight="1" outlineLevel="1" spans="162:168">
      <c r="FF23204" s="55">
        <v>23197</v>
      </c>
      <c r="FG23204" s="55" t="s">
        <v>1309</v>
      </c>
      <c r="FH23204" s="55" t="s">
        <v>1260</v>
      </c>
      <c r="FI23204" s="55">
        <v>12</v>
      </c>
      <c r="FJ23204" s="55">
        <v>1000</v>
      </c>
      <c r="FK23204" s="55" t="s">
        <v>1249</v>
      </c>
      <c r="FL23204" s="55">
        <v>0.81</v>
      </c>
    </row>
    <row r="23205" ht="14.25" customHeight="1" outlineLevel="1" spans="162:168">
      <c r="FF23205" s="55">
        <v>23198</v>
      </c>
      <c r="FG23205" s="55" t="s">
        <v>1309</v>
      </c>
      <c r="FH23205" s="55" t="s">
        <v>1260</v>
      </c>
      <c r="FI23205" s="55">
        <v>12</v>
      </c>
      <c r="FJ23205" s="55">
        <v>2500</v>
      </c>
      <c r="FK23205" s="55" t="s">
        <v>1249</v>
      </c>
      <c r="FL23205" s="55">
        <v>0.81</v>
      </c>
    </row>
    <row r="23206" ht="14.25" customHeight="1" outlineLevel="1" spans="162:168">
      <c r="FF23206" s="55">
        <v>23199</v>
      </c>
      <c r="FG23206" s="55" t="s">
        <v>1309</v>
      </c>
      <c r="FH23206" s="55" t="s">
        <v>1260</v>
      </c>
      <c r="FI23206" s="55">
        <v>12</v>
      </c>
      <c r="FJ23206" s="55">
        <v>10000</v>
      </c>
      <c r="FK23206" s="55" t="s">
        <v>1249</v>
      </c>
      <c r="FL23206" s="55">
        <v>0.81</v>
      </c>
    </row>
    <row r="23207" ht="14.25" customHeight="1" outlineLevel="1" spans="162:168">
      <c r="FF23207" s="55">
        <v>23200</v>
      </c>
      <c r="FG23207" s="55" t="s">
        <v>1309</v>
      </c>
      <c r="FH23207" s="55" t="s">
        <v>1260</v>
      </c>
      <c r="FI23207" s="55">
        <v>12</v>
      </c>
      <c r="FJ23207" s="55">
        <v>25000</v>
      </c>
      <c r="FK23207" s="55" t="s">
        <v>1249</v>
      </c>
      <c r="FL23207" s="55">
        <v>0.81</v>
      </c>
    </row>
    <row r="23208" ht="14.25" customHeight="1" outlineLevel="1" spans="162:168">
      <c r="FF23208" s="55">
        <v>23201</v>
      </c>
      <c r="FG23208" s="55" t="s">
        <v>1309</v>
      </c>
      <c r="FH23208" s="55" t="s">
        <v>1260</v>
      </c>
      <c r="FI23208" s="55">
        <v>12</v>
      </c>
      <c r="FJ23208" s="55">
        <v>50000</v>
      </c>
      <c r="FK23208" s="55" t="s">
        <v>1249</v>
      </c>
      <c r="FL23208" s="55">
        <v>0.77</v>
      </c>
    </row>
    <row r="23209" ht="14.25" customHeight="1" outlineLevel="1" spans="162:168">
      <c r="FF23209" s="55">
        <v>23202</v>
      </c>
      <c r="FG23209" s="55" t="s">
        <v>1309</v>
      </c>
      <c r="FH23209" s="55" t="s">
        <v>1260</v>
      </c>
      <c r="FI23209" s="55">
        <v>12</v>
      </c>
      <c r="FJ23209" s="55">
        <v>80000</v>
      </c>
      <c r="FK23209" s="55" t="s">
        <v>1249</v>
      </c>
      <c r="FL23209" s="55">
        <v>0.5</v>
      </c>
    </row>
    <row r="23210" ht="14.25" customHeight="1" outlineLevel="1" spans="162:168">
      <c r="FF23210" s="55">
        <v>23203</v>
      </c>
      <c r="FG23210" s="55" t="s">
        <v>1309</v>
      </c>
      <c r="FH23210" s="55" t="s">
        <v>1260</v>
      </c>
      <c r="FI23210" s="55">
        <v>12</v>
      </c>
      <c r="FJ23210" s="55">
        <v>130000</v>
      </c>
      <c r="FK23210" s="55" t="s">
        <v>1249</v>
      </c>
      <c r="FL23210" s="55">
        <v>0.5</v>
      </c>
    </row>
    <row r="23211" ht="14.25" customHeight="1" outlineLevel="1" spans="162:168">
      <c r="FF23211" s="55">
        <v>23204</v>
      </c>
      <c r="FG23211" s="55" t="s">
        <v>1309</v>
      </c>
      <c r="FH23211" s="55" t="s">
        <v>1260</v>
      </c>
      <c r="FI23211" s="55">
        <v>12</v>
      </c>
      <c r="FJ23211" s="55">
        <v>260000</v>
      </c>
      <c r="FK23211" s="55" t="s">
        <v>1249</v>
      </c>
      <c r="FL23211" s="55">
        <v>0.5</v>
      </c>
    </row>
    <row r="23212" ht="14.25" customHeight="1" outlineLevel="1" spans="162:168">
      <c r="FF23212" s="55">
        <v>23205</v>
      </c>
      <c r="FG23212" s="55" t="s">
        <v>1309</v>
      </c>
      <c r="FH23212" s="55" t="s">
        <v>1260</v>
      </c>
      <c r="FI23212" s="55">
        <v>12</v>
      </c>
      <c r="FJ23212" s="55">
        <v>400000</v>
      </c>
      <c r="FK23212" s="55" t="s">
        <v>1249</v>
      </c>
      <c r="FL23212" s="55">
        <v>0.5</v>
      </c>
    </row>
    <row r="23213" ht="14.25" customHeight="1" outlineLevel="1" spans="162:168">
      <c r="FF23213" s="55">
        <v>23206</v>
      </c>
      <c r="FG23213" s="55" t="s">
        <v>1309</v>
      </c>
      <c r="FH23213" s="55" t="s">
        <v>1260</v>
      </c>
      <c r="FI23213" s="55">
        <v>12</v>
      </c>
      <c r="FJ23213" s="55">
        <v>530000</v>
      </c>
      <c r="FK23213" s="55" t="s">
        <v>1249</v>
      </c>
      <c r="FL23213" s="55">
        <v>0.5</v>
      </c>
    </row>
    <row r="23214" ht="14.25" customHeight="1" outlineLevel="1" spans="162:168">
      <c r="FF23214" s="55">
        <v>23207</v>
      </c>
      <c r="FG23214" s="55" t="s">
        <v>1309</v>
      </c>
      <c r="FH23214" s="55" t="s">
        <v>1260</v>
      </c>
      <c r="FI23214" s="55">
        <v>12</v>
      </c>
      <c r="FJ23214" s="55">
        <v>540000</v>
      </c>
      <c r="FK23214" s="55" t="s">
        <v>1249</v>
      </c>
      <c r="FL23214" s="55">
        <v>0.5</v>
      </c>
    </row>
    <row r="23215" ht="14.25" customHeight="1" outlineLevel="1" spans="162:168">
      <c r="FF23215" s="55">
        <v>23208</v>
      </c>
      <c r="FG23215" s="55" t="s">
        <v>1309</v>
      </c>
      <c r="FH23215" s="55" t="s">
        <v>1260</v>
      </c>
      <c r="FI23215" s="55">
        <v>13</v>
      </c>
      <c r="FJ23215" s="55">
        <v>0</v>
      </c>
      <c r="FK23215" s="55" t="s">
        <v>1249</v>
      </c>
      <c r="FL23215" s="55">
        <v>0.75</v>
      </c>
    </row>
    <row r="23216" ht="14.25" customHeight="1" outlineLevel="1" spans="162:168">
      <c r="FF23216" s="55">
        <v>23209</v>
      </c>
      <c r="FG23216" s="55" t="s">
        <v>1309</v>
      </c>
      <c r="FH23216" s="55" t="s">
        <v>1260</v>
      </c>
      <c r="FI23216" s="55">
        <v>14</v>
      </c>
      <c r="FJ23216" s="55">
        <v>0</v>
      </c>
      <c r="FK23216" s="55" t="s">
        <v>1249</v>
      </c>
      <c r="FL23216" s="55">
        <v>0.75</v>
      </c>
    </row>
    <row r="23217" ht="14.25" customHeight="1" outlineLevel="1" spans="162:168">
      <c r="FF23217" s="55">
        <v>23210</v>
      </c>
      <c r="FG23217" s="55" t="s">
        <v>1309</v>
      </c>
      <c r="FH23217" s="55" t="s">
        <v>1260</v>
      </c>
      <c r="FI23217" s="55">
        <v>2</v>
      </c>
      <c r="FJ23217" s="55">
        <v>0</v>
      </c>
      <c r="FK23217" s="55" t="s">
        <v>1249</v>
      </c>
      <c r="FL23217" s="55">
        <v>2</v>
      </c>
    </row>
    <row r="23218" ht="14.25" customHeight="1" outlineLevel="1" spans="162:168">
      <c r="FF23218" s="55">
        <v>23211</v>
      </c>
      <c r="FG23218" s="55" t="s">
        <v>1309</v>
      </c>
      <c r="FH23218" s="55" t="s">
        <v>1260</v>
      </c>
      <c r="FI23218" s="55">
        <v>2</v>
      </c>
      <c r="FJ23218" s="55">
        <v>1000</v>
      </c>
      <c r="FK23218" s="55" t="s">
        <v>1249</v>
      </c>
      <c r="FL23218" s="55">
        <v>1.25</v>
      </c>
    </row>
    <row r="23219" ht="14.25" customHeight="1" outlineLevel="1" spans="162:168">
      <c r="FF23219" s="55">
        <v>23212</v>
      </c>
      <c r="FG23219" s="55" t="s">
        <v>1309</v>
      </c>
      <c r="FH23219" s="55" t="s">
        <v>1260</v>
      </c>
      <c r="FI23219" s="55">
        <v>2</v>
      </c>
      <c r="FJ23219" s="55">
        <v>2500</v>
      </c>
      <c r="FK23219" s="55" t="s">
        <v>1249</v>
      </c>
      <c r="FL23219" s="55">
        <v>1.15</v>
      </c>
    </row>
    <row r="23220" ht="14.25" customHeight="1" outlineLevel="1" spans="162:168">
      <c r="FF23220" s="55">
        <v>23213</v>
      </c>
      <c r="FG23220" s="55" t="s">
        <v>1309</v>
      </c>
      <c r="FH23220" s="55" t="s">
        <v>1260</v>
      </c>
      <c r="FI23220" s="55">
        <v>2</v>
      </c>
      <c r="FJ23220" s="55">
        <v>5000</v>
      </c>
      <c r="FK23220" s="55" t="s">
        <v>1249</v>
      </c>
      <c r="FL23220" s="55">
        <v>1.05</v>
      </c>
    </row>
    <row r="23221" ht="14.25" customHeight="1" outlineLevel="1" spans="162:168">
      <c r="FF23221" s="55">
        <v>23214</v>
      </c>
      <c r="FG23221" s="55" t="s">
        <v>1309</v>
      </c>
      <c r="FH23221" s="55" t="s">
        <v>1260</v>
      </c>
      <c r="FI23221" s="55">
        <v>2</v>
      </c>
      <c r="FJ23221" s="55">
        <v>10000</v>
      </c>
      <c r="FK23221" s="55" t="s">
        <v>1249</v>
      </c>
      <c r="FL23221" s="55">
        <v>0.9</v>
      </c>
    </row>
    <row r="23222" ht="14.25" customHeight="1" outlineLevel="1" spans="162:168">
      <c r="FF23222" s="55">
        <v>23215</v>
      </c>
      <c r="FG23222" s="55" t="s">
        <v>1309</v>
      </c>
      <c r="FH23222" s="55" t="s">
        <v>1260</v>
      </c>
      <c r="FI23222" s="55">
        <v>2</v>
      </c>
      <c r="FJ23222" s="55">
        <v>25000</v>
      </c>
      <c r="FK23222" s="55" t="s">
        <v>1249</v>
      </c>
      <c r="FL23222" s="55">
        <v>0.8</v>
      </c>
    </row>
    <row r="23223" ht="14.25" customHeight="1" outlineLevel="1" spans="162:168">
      <c r="FF23223" s="55">
        <v>23216</v>
      </c>
      <c r="FG23223" s="55" t="s">
        <v>1309</v>
      </c>
      <c r="FH23223" s="55" t="s">
        <v>1260</v>
      </c>
      <c r="FI23223" s="55">
        <v>2</v>
      </c>
      <c r="FJ23223" s="55">
        <v>50000</v>
      </c>
      <c r="FK23223" s="55" t="s">
        <v>1249</v>
      </c>
      <c r="FL23223" s="55">
        <v>0.7</v>
      </c>
    </row>
    <row r="23224" ht="14.25" customHeight="1" outlineLevel="1" spans="162:168">
      <c r="FF23224" s="55">
        <v>23217</v>
      </c>
      <c r="FG23224" s="55" t="s">
        <v>1309</v>
      </c>
      <c r="FH23224" s="55" t="s">
        <v>1260</v>
      </c>
      <c r="FI23224" s="55">
        <v>2</v>
      </c>
      <c r="FJ23224" s="55">
        <v>80000</v>
      </c>
      <c r="FK23224" s="55" t="s">
        <v>1249</v>
      </c>
      <c r="FL23224" s="55">
        <v>0.7</v>
      </c>
    </row>
    <row r="23225" ht="14.25" customHeight="1" outlineLevel="1" spans="162:168">
      <c r="FF23225" s="55">
        <v>23218</v>
      </c>
      <c r="FG23225" s="55" t="s">
        <v>1309</v>
      </c>
      <c r="FH23225" s="55" t="s">
        <v>1260</v>
      </c>
      <c r="FI23225" s="55">
        <v>2</v>
      </c>
      <c r="FJ23225" s="55">
        <v>130000</v>
      </c>
      <c r="FK23225" s="55" t="s">
        <v>1249</v>
      </c>
      <c r="FL23225" s="55">
        <v>0.7</v>
      </c>
    </row>
    <row r="23226" ht="14.25" customHeight="1" outlineLevel="1" spans="162:168">
      <c r="FF23226" s="55">
        <v>23219</v>
      </c>
      <c r="FG23226" s="55" t="s">
        <v>1309</v>
      </c>
      <c r="FH23226" s="55" t="s">
        <v>1260</v>
      </c>
      <c r="FI23226" s="55">
        <v>2</v>
      </c>
      <c r="FJ23226" s="55">
        <v>260000</v>
      </c>
      <c r="FK23226" s="55" t="s">
        <v>1249</v>
      </c>
      <c r="FL23226" s="55">
        <v>0.7</v>
      </c>
    </row>
    <row r="23227" ht="14.25" customHeight="1" outlineLevel="1" spans="162:168">
      <c r="FF23227" s="55">
        <v>23220</v>
      </c>
      <c r="FG23227" s="55" t="s">
        <v>1309</v>
      </c>
      <c r="FH23227" s="55" t="s">
        <v>1260</v>
      </c>
      <c r="FI23227" s="55">
        <v>2</v>
      </c>
      <c r="FJ23227" s="55">
        <v>400000</v>
      </c>
      <c r="FK23227" s="55" t="s">
        <v>1249</v>
      </c>
      <c r="FL23227" s="55">
        <v>0.7</v>
      </c>
    </row>
    <row r="23228" ht="14.25" customHeight="1" outlineLevel="1" spans="162:168">
      <c r="FF23228" s="55">
        <v>23221</v>
      </c>
      <c r="FG23228" s="55" t="s">
        <v>1309</v>
      </c>
      <c r="FH23228" s="55" t="s">
        <v>1260</v>
      </c>
      <c r="FI23228" s="55">
        <v>2</v>
      </c>
      <c r="FJ23228" s="55">
        <v>530000</v>
      </c>
      <c r="FK23228" s="55" t="s">
        <v>1249</v>
      </c>
      <c r="FL23228" s="55">
        <v>0.7</v>
      </c>
    </row>
    <row r="23229" ht="14.25" customHeight="1" outlineLevel="1" spans="162:168">
      <c r="FF23229" s="55">
        <v>23222</v>
      </c>
      <c r="FG23229" s="55" t="s">
        <v>1309</v>
      </c>
      <c r="FH23229" s="55" t="s">
        <v>1260</v>
      </c>
      <c r="FI23229" s="55">
        <v>2</v>
      </c>
      <c r="FJ23229" s="55">
        <v>540000</v>
      </c>
      <c r="FK23229" s="55" t="s">
        <v>1249</v>
      </c>
      <c r="FL23229" s="55">
        <v>0.7</v>
      </c>
    </row>
    <row r="23230" ht="14.25" customHeight="1" outlineLevel="1" spans="162:168">
      <c r="FF23230" s="55">
        <v>23223</v>
      </c>
      <c r="FG23230" s="55" t="s">
        <v>1309</v>
      </c>
      <c r="FH23230" s="55" t="s">
        <v>1260</v>
      </c>
      <c r="FI23230" s="55">
        <v>3</v>
      </c>
      <c r="FJ23230" s="55">
        <v>0</v>
      </c>
      <c r="FK23230" s="55" t="s">
        <v>1249</v>
      </c>
      <c r="FL23230" s="55">
        <v>1.35</v>
      </c>
    </row>
    <row r="23231" ht="14.25" customHeight="1" outlineLevel="1" spans="162:168">
      <c r="FF23231" s="55">
        <v>23224</v>
      </c>
      <c r="FG23231" s="55" t="s">
        <v>1309</v>
      </c>
      <c r="FH23231" s="55" t="s">
        <v>1260</v>
      </c>
      <c r="FI23231" s="55">
        <v>3</v>
      </c>
      <c r="FJ23231" s="55">
        <v>1000</v>
      </c>
      <c r="FK23231" s="55" t="s">
        <v>1249</v>
      </c>
      <c r="FL23231" s="55">
        <v>1.2</v>
      </c>
    </row>
    <row r="23232" ht="14.25" customHeight="1" outlineLevel="1" spans="162:168">
      <c r="FF23232" s="55">
        <v>23225</v>
      </c>
      <c r="FG23232" s="55" t="s">
        <v>1309</v>
      </c>
      <c r="FH23232" s="55" t="s">
        <v>1260</v>
      </c>
      <c r="FI23232" s="55">
        <v>3</v>
      </c>
      <c r="FJ23232" s="55">
        <v>2500</v>
      </c>
      <c r="FK23232" s="55" t="s">
        <v>1249</v>
      </c>
      <c r="FL23232" s="55">
        <v>1.1</v>
      </c>
    </row>
    <row r="23233" ht="14.25" customHeight="1" outlineLevel="1" spans="162:168">
      <c r="FF23233" s="55">
        <v>23226</v>
      </c>
      <c r="FG23233" s="55" t="s">
        <v>1309</v>
      </c>
      <c r="FH23233" s="55" t="s">
        <v>1260</v>
      </c>
      <c r="FI23233" s="55">
        <v>3</v>
      </c>
      <c r="FJ23233" s="55">
        <v>5000</v>
      </c>
      <c r="FK23233" s="55" t="s">
        <v>1249</v>
      </c>
      <c r="FL23233" s="55">
        <v>0.85</v>
      </c>
    </row>
    <row r="23234" ht="14.25" customHeight="1" outlineLevel="1" spans="162:168">
      <c r="FF23234" s="55">
        <v>23227</v>
      </c>
      <c r="FG23234" s="55" t="s">
        <v>1309</v>
      </c>
      <c r="FH23234" s="55" t="s">
        <v>1260</v>
      </c>
      <c r="FI23234" s="55">
        <v>3</v>
      </c>
      <c r="FJ23234" s="55">
        <v>10000</v>
      </c>
      <c r="FK23234" s="55" t="s">
        <v>1249</v>
      </c>
      <c r="FL23234" s="55">
        <v>0.65</v>
      </c>
    </row>
    <row r="23235" ht="14.25" customHeight="1" outlineLevel="1" spans="162:168">
      <c r="FF23235" s="55">
        <v>23228</v>
      </c>
      <c r="FG23235" s="55" t="s">
        <v>1309</v>
      </c>
      <c r="FH23235" s="55" t="s">
        <v>1260</v>
      </c>
      <c r="FI23235" s="55">
        <v>3</v>
      </c>
      <c r="FJ23235" s="55">
        <v>25000</v>
      </c>
      <c r="FK23235" s="55" t="s">
        <v>1249</v>
      </c>
      <c r="FL23235" s="55">
        <v>0.65</v>
      </c>
    </row>
    <row r="23236" ht="14.25" customHeight="1" outlineLevel="1" spans="162:168">
      <c r="FF23236" s="55">
        <v>23229</v>
      </c>
      <c r="FG23236" s="55" t="s">
        <v>1309</v>
      </c>
      <c r="FH23236" s="55" t="s">
        <v>1260</v>
      </c>
      <c r="FI23236" s="55">
        <v>3</v>
      </c>
      <c r="FJ23236" s="55">
        <v>50000</v>
      </c>
      <c r="FK23236" s="55" t="s">
        <v>1249</v>
      </c>
      <c r="FL23236" s="55">
        <v>0.55</v>
      </c>
    </row>
    <row r="23237" ht="14.25" customHeight="1" outlineLevel="1" spans="162:168">
      <c r="FF23237" s="55">
        <v>23230</v>
      </c>
      <c r="FG23237" s="55" t="s">
        <v>1309</v>
      </c>
      <c r="FH23237" s="55" t="s">
        <v>1260</v>
      </c>
      <c r="FI23237" s="55">
        <v>3</v>
      </c>
      <c r="FJ23237" s="55">
        <v>80000</v>
      </c>
      <c r="FK23237" s="55" t="s">
        <v>1249</v>
      </c>
      <c r="FL23237" s="55">
        <v>0.55</v>
      </c>
    </row>
    <row r="23238" ht="14.25" customHeight="1" outlineLevel="1" spans="162:168">
      <c r="FF23238" s="55">
        <v>23231</v>
      </c>
      <c r="FG23238" s="55" t="s">
        <v>1309</v>
      </c>
      <c r="FH23238" s="55" t="s">
        <v>1260</v>
      </c>
      <c r="FI23238" s="55">
        <v>3</v>
      </c>
      <c r="FJ23238" s="55">
        <v>130000</v>
      </c>
      <c r="FK23238" s="55" t="s">
        <v>1249</v>
      </c>
      <c r="FL23238" s="55">
        <v>0.55</v>
      </c>
    </row>
    <row r="23239" ht="14.25" customHeight="1" outlineLevel="1" spans="162:168">
      <c r="FF23239" s="55">
        <v>23232</v>
      </c>
      <c r="FG23239" s="55" t="s">
        <v>1309</v>
      </c>
      <c r="FH23239" s="55" t="s">
        <v>1260</v>
      </c>
      <c r="FI23239" s="55">
        <v>3</v>
      </c>
      <c r="FJ23239" s="55">
        <v>260000</v>
      </c>
      <c r="FK23239" s="55" t="s">
        <v>1249</v>
      </c>
      <c r="FL23239" s="55">
        <v>0.55</v>
      </c>
    </row>
    <row r="23240" ht="14.25" customHeight="1" outlineLevel="1" spans="162:168">
      <c r="FF23240" s="55">
        <v>23233</v>
      </c>
      <c r="FG23240" s="55" t="s">
        <v>1309</v>
      </c>
      <c r="FH23240" s="55" t="s">
        <v>1260</v>
      </c>
      <c r="FI23240" s="55">
        <v>3</v>
      </c>
      <c r="FJ23240" s="55">
        <v>400000</v>
      </c>
      <c r="FK23240" s="55" t="s">
        <v>1249</v>
      </c>
      <c r="FL23240" s="55">
        <v>0.55</v>
      </c>
    </row>
    <row r="23241" ht="14.25" customHeight="1" outlineLevel="1" spans="162:168">
      <c r="FF23241" s="55">
        <v>23234</v>
      </c>
      <c r="FG23241" s="55" t="s">
        <v>1309</v>
      </c>
      <c r="FH23241" s="55" t="s">
        <v>1260</v>
      </c>
      <c r="FI23241" s="55">
        <v>3</v>
      </c>
      <c r="FJ23241" s="55">
        <v>530000</v>
      </c>
      <c r="FK23241" s="55" t="s">
        <v>1249</v>
      </c>
      <c r="FL23241" s="55">
        <v>0.55</v>
      </c>
    </row>
    <row r="23242" ht="14.25" customHeight="1" outlineLevel="1" spans="162:168">
      <c r="FF23242" s="55">
        <v>23235</v>
      </c>
      <c r="FG23242" s="55" t="s">
        <v>1309</v>
      </c>
      <c r="FH23242" s="55" t="s">
        <v>1260</v>
      </c>
      <c r="FI23242" s="55">
        <v>3</v>
      </c>
      <c r="FJ23242" s="55">
        <v>540000</v>
      </c>
      <c r="FK23242" s="55" t="s">
        <v>1249</v>
      </c>
      <c r="FL23242" s="55">
        <v>0.55</v>
      </c>
    </row>
    <row r="23243" ht="14.25" customHeight="1" outlineLevel="1" spans="162:168">
      <c r="FF23243" s="55">
        <v>23236</v>
      </c>
      <c r="FG23243" s="55" t="s">
        <v>1309</v>
      </c>
      <c r="FH23243" s="55" t="s">
        <v>1260</v>
      </c>
      <c r="FI23243" s="55">
        <v>4</v>
      </c>
      <c r="FJ23243" s="55">
        <v>0</v>
      </c>
      <c r="FK23243" s="55" t="s">
        <v>1249</v>
      </c>
      <c r="FL23243" s="55">
        <v>1.25</v>
      </c>
    </row>
    <row r="23244" ht="14.25" customHeight="1" outlineLevel="1" spans="162:168">
      <c r="FF23244" s="55">
        <v>23237</v>
      </c>
      <c r="FG23244" s="55" t="s">
        <v>1309</v>
      </c>
      <c r="FH23244" s="55" t="s">
        <v>1260</v>
      </c>
      <c r="FI23244" s="55">
        <v>4</v>
      </c>
      <c r="FJ23244" s="55">
        <v>1000</v>
      </c>
      <c r="FK23244" s="55" t="s">
        <v>1249</v>
      </c>
      <c r="FL23244" s="55">
        <v>1.15</v>
      </c>
    </row>
    <row r="23245" ht="14.25" customHeight="1" outlineLevel="1" spans="162:168">
      <c r="FF23245" s="55">
        <v>23238</v>
      </c>
      <c r="FG23245" s="55" t="s">
        <v>1309</v>
      </c>
      <c r="FH23245" s="55" t="s">
        <v>1260</v>
      </c>
      <c r="FI23245" s="55">
        <v>4</v>
      </c>
      <c r="FJ23245" s="55">
        <v>2500</v>
      </c>
      <c r="FK23245" s="55" t="s">
        <v>1249</v>
      </c>
      <c r="FL23245" s="55">
        <v>1.05</v>
      </c>
    </row>
    <row r="23246" ht="14.25" customHeight="1" outlineLevel="1" spans="162:168">
      <c r="FF23246" s="55">
        <v>23239</v>
      </c>
      <c r="FG23246" s="55" t="s">
        <v>1309</v>
      </c>
      <c r="FH23246" s="55" t="s">
        <v>1260</v>
      </c>
      <c r="FI23246" s="55">
        <v>4</v>
      </c>
      <c r="FJ23246" s="55">
        <v>5000</v>
      </c>
      <c r="FK23246" s="55" t="s">
        <v>1249</v>
      </c>
      <c r="FL23246" s="55">
        <v>0.8</v>
      </c>
    </row>
    <row r="23247" ht="14.25" customHeight="1" outlineLevel="1" spans="162:168">
      <c r="FF23247" s="55">
        <v>23240</v>
      </c>
      <c r="FG23247" s="55" t="s">
        <v>1309</v>
      </c>
      <c r="FH23247" s="55" t="s">
        <v>1260</v>
      </c>
      <c r="FI23247" s="55">
        <v>4</v>
      </c>
      <c r="FJ23247" s="55">
        <v>10000</v>
      </c>
      <c r="FK23247" s="55" t="s">
        <v>1249</v>
      </c>
      <c r="FL23247" s="55">
        <v>0.6</v>
      </c>
    </row>
    <row r="23248" ht="14.25" customHeight="1" outlineLevel="1" spans="162:168">
      <c r="FF23248" s="55">
        <v>23241</v>
      </c>
      <c r="FG23248" s="55" t="s">
        <v>1309</v>
      </c>
      <c r="FH23248" s="55" t="s">
        <v>1260</v>
      </c>
      <c r="FI23248" s="55">
        <v>4</v>
      </c>
      <c r="FJ23248" s="55">
        <v>25000</v>
      </c>
      <c r="FK23248" s="55" t="s">
        <v>1249</v>
      </c>
      <c r="FL23248" s="55">
        <v>0.5</v>
      </c>
    </row>
    <row r="23249" ht="14.25" customHeight="1" outlineLevel="1" spans="162:168">
      <c r="FF23249" s="55">
        <v>23242</v>
      </c>
      <c r="FG23249" s="55" t="s">
        <v>1309</v>
      </c>
      <c r="FH23249" s="55" t="s">
        <v>1260</v>
      </c>
      <c r="FI23249" s="55">
        <v>4</v>
      </c>
      <c r="FJ23249" s="55">
        <v>50000</v>
      </c>
      <c r="FK23249" s="55" t="s">
        <v>1249</v>
      </c>
      <c r="FL23249" s="55">
        <v>0.5</v>
      </c>
    </row>
    <row r="23250" ht="14.25" customHeight="1" outlineLevel="1" spans="162:168">
      <c r="FF23250" s="55">
        <v>23243</v>
      </c>
      <c r="FG23250" s="55" t="s">
        <v>1309</v>
      </c>
      <c r="FH23250" s="55" t="s">
        <v>1260</v>
      </c>
      <c r="FI23250" s="55">
        <v>4</v>
      </c>
      <c r="FJ23250" s="55">
        <v>80000</v>
      </c>
      <c r="FK23250" s="55" t="s">
        <v>1249</v>
      </c>
      <c r="FL23250" s="55">
        <v>0.5</v>
      </c>
    </row>
    <row r="23251" ht="14.25" customHeight="1" outlineLevel="1" spans="162:168">
      <c r="FF23251" s="55">
        <v>23244</v>
      </c>
      <c r="FG23251" s="55" t="s">
        <v>1309</v>
      </c>
      <c r="FH23251" s="55" t="s">
        <v>1260</v>
      </c>
      <c r="FI23251" s="55">
        <v>4</v>
      </c>
      <c r="FJ23251" s="55">
        <v>130000</v>
      </c>
      <c r="FK23251" s="55" t="s">
        <v>1249</v>
      </c>
      <c r="FL23251" s="55">
        <v>0.5</v>
      </c>
    </row>
    <row r="23252" ht="14.25" customHeight="1" outlineLevel="1" spans="162:168">
      <c r="FF23252" s="55">
        <v>23245</v>
      </c>
      <c r="FG23252" s="55" t="s">
        <v>1309</v>
      </c>
      <c r="FH23252" s="55" t="s">
        <v>1260</v>
      </c>
      <c r="FI23252" s="55">
        <v>4</v>
      </c>
      <c r="FJ23252" s="55">
        <v>260000</v>
      </c>
      <c r="FK23252" s="55" t="s">
        <v>1249</v>
      </c>
      <c r="FL23252" s="55">
        <v>0.5</v>
      </c>
    </row>
    <row r="23253" ht="14.25" customHeight="1" outlineLevel="1" spans="162:168">
      <c r="FF23253" s="55">
        <v>23246</v>
      </c>
      <c r="FG23253" s="55" t="s">
        <v>1309</v>
      </c>
      <c r="FH23253" s="55" t="s">
        <v>1260</v>
      </c>
      <c r="FI23253" s="55">
        <v>4</v>
      </c>
      <c r="FJ23253" s="55">
        <v>400000</v>
      </c>
      <c r="FK23253" s="55" t="s">
        <v>1249</v>
      </c>
      <c r="FL23253" s="55">
        <v>0.5</v>
      </c>
    </row>
    <row r="23254" ht="14.25" customHeight="1" outlineLevel="1" spans="162:168">
      <c r="FF23254" s="55">
        <v>23247</v>
      </c>
      <c r="FG23254" s="55" t="s">
        <v>1309</v>
      </c>
      <c r="FH23254" s="55" t="s">
        <v>1260</v>
      </c>
      <c r="FI23254" s="55">
        <v>4</v>
      </c>
      <c r="FJ23254" s="55">
        <v>530000</v>
      </c>
      <c r="FK23254" s="55" t="s">
        <v>1249</v>
      </c>
      <c r="FL23254" s="55">
        <v>0.5</v>
      </c>
    </row>
    <row r="23255" ht="14.25" customHeight="1" outlineLevel="1" spans="162:168">
      <c r="FF23255" s="55">
        <v>23248</v>
      </c>
      <c r="FG23255" s="55" t="s">
        <v>1309</v>
      </c>
      <c r="FH23255" s="55" t="s">
        <v>1260</v>
      </c>
      <c r="FI23255" s="55">
        <v>4</v>
      </c>
      <c r="FJ23255" s="55">
        <v>540000</v>
      </c>
      <c r="FK23255" s="55" t="s">
        <v>1249</v>
      </c>
      <c r="FL23255" s="55">
        <v>0.5</v>
      </c>
    </row>
    <row r="23256" ht="14.25" customHeight="1" outlineLevel="1" spans="162:168">
      <c r="FF23256" s="55">
        <v>23249</v>
      </c>
      <c r="FG23256" s="55" t="s">
        <v>1309</v>
      </c>
      <c r="FH23256" s="55" t="s">
        <v>1260</v>
      </c>
      <c r="FI23256" s="55">
        <v>5</v>
      </c>
      <c r="FJ23256" s="55">
        <v>0</v>
      </c>
      <c r="FK23256" s="55" t="s">
        <v>1249</v>
      </c>
      <c r="FL23256" s="55">
        <v>1.25</v>
      </c>
    </row>
    <row r="23257" ht="14.25" customHeight="1" outlineLevel="1" spans="162:168">
      <c r="FF23257" s="55">
        <v>23250</v>
      </c>
      <c r="FG23257" s="55" t="s">
        <v>1309</v>
      </c>
      <c r="FH23257" s="55" t="s">
        <v>1260</v>
      </c>
      <c r="FI23257" s="55">
        <v>5</v>
      </c>
      <c r="FJ23257" s="55">
        <v>1000</v>
      </c>
      <c r="FK23257" s="55" t="s">
        <v>1249</v>
      </c>
      <c r="FL23257" s="55">
        <v>1.15</v>
      </c>
    </row>
    <row r="23258" ht="14.25" customHeight="1" outlineLevel="1" spans="162:168">
      <c r="FF23258" s="55">
        <v>23251</v>
      </c>
      <c r="FG23258" s="55" t="s">
        <v>1309</v>
      </c>
      <c r="FH23258" s="55" t="s">
        <v>1260</v>
      </c>
      <c r="FI23258" s="55">
        <v>5</v>
      </c>
      <c r="FJ23258" s="55">
        <v>2500</v>
      </c>
      <c r="FK23258" s="55" t="s">
        <v>1249</v>
      </c>
      <c r="FL23258" s="55">
        <v>1.05</v>
      </c>
    </row>
    <row r="23259" ht="14.25" customHeight="1" outlineLevel="1" spans="162:168">
      <c r="FF23259" s="55">
        <v>23252</v>
      </c>
      <c r="FG23259" s="55" t="s">
        <v>1309</v>
      </c>
      <c r="FH23259" s="55" t="s">
        <v>1260</v>
      </c>
      <c r="FI23259" s="55">
        <v>5</v>
      </c>
      <c r="FJ23259" s="55">
        <v>5000</v>
      </c>
      <c r="FK23259" s="55" t="s">
        <v>1249</v>
      </c>
      <c r="FL23259" s="55">
        <v>0.8</v>
      </c>
    </row>
    <row r="23260" ht="14.25" customHeight="1" outlineLevel="1" spans="162:168">
      <c r="FF23260" s="55">
        <v>23253</v>
      </c>
      <c r="FG23260" s="55" t="s">
        <v>1309</v>
      </c>
      <c r="FH23260" s="55" t="s">
        <v>1260</v>
      </c>
      <c r="FI23260" s="55">
        <v>5</v>
      </c>
      <c r="FJ23260" s="55">
        <v>10000</v>
      </c>
      <c r="FK23260" s="55" t="s">
        <v>1249</v>
      </c>
      <c r="FL23260" s="55">
        <v>0.6</v>
      </c>
    </row>
    <row r="23261" ht="14.25" customHeight="1" outlineLevel="1" spans="162:168">
      <c r="FF23261" s="55">
        <v>23254</v>
      </c>
      <c r="FG23261" s="55" t="s">
        <v>1309</v>
      </c>
      <c r="FH23261" s="55" t="s">
        <v>1260</v>
      </c>
      <c r="FI23261" s="55">
        <v>5</v>
      </c>
      <c r="FJ23261" s="55">
        <v>25000</v>
      </c>
      <c r="FK23261" s="55" t="s">
        <v>1249</v>
      </c>
      <c r="FL23261" s="55">
        <v>0.5</v>
      </c>
    </row>
    <row r="23262" ht="14.25" customHeight="1" outlineLevel="1" spans="162:168">
      <c r="FF23262" s="55">
        <v>23255</v>
      </c>
      <c r="FG23262" s="55" t="s">
        <v>1309</v>
      </c>
      <c r="FH23262" s="55" t="s">
        <v>1260</v>
      </c>
      <c r="FI23262" s="55">
        <v>5</v>
      </c>
      <c r="FJ23262" s="55">
        <v>50000</v>
      </c>
      <c r="FK23262" s="55" t="s">
        <v>1249</v>
      </c>
      <c r="FL23262" s="55">
        <v>0.5</v>
      </c>
    </row>
    <row r="23263" ht="14.25" customHeight="1" outlineLevel="1" spans="162:168">
      <c r="FF23263" s="55">
        <v>23256</v>
      </c>
      <c r="FG23263" s="55" t="s">
        <v>1309</v>
      </c>
      <c r="FH23263" s="55" t="s">
        <v>1260</v>
      </c>
      <c r="FI23263" s="55">
        <v>5</v>
      </c>
      <c r="FJ23263" s="55">
        <v>80000</v>
      </c>
      <c r="FK23263" s="55" t="s">
        <v>1249</v>
      </c>
      <c r="FL23263" s="55">
        <v>0.5</v>
      </c>
    </row>
    <row r="23264" ht="14.25" customHeight="1" outlineLevel="1" spans="162:168">
      <c r="FF23264" s="55">
        <v>23257</v>
      </c>
      <c r="FG23264" s="55" t="s">
        <v>1309</v>
      </c>
      <c r="FH23264" s="55" t="s">
        <v>1260</v>
      </c>
      <c r="FI23264" s="55">
        <v>5</v>
      </c>
      <c r="FJ23264" s="55">
        <v>130000</v>
      </c>
      <c r="FK23264" s="55" t="s">
        <v>1249</v>
      </c>
      <c r="FL23264" s="55">
        <v>0.5</v>
      </c>
    </row>
    <row r="23265" ht="14.25" customHeight="1" outlineLevel="1" spans="162:168">
      <c r="FF23265" s="55">
        <v>23258</v>
      </c>
      <c r="FG23265" s="55" t="s">
        <v>1309</v>
      </c>
      <c r="FH23265" s="55" t="s">
        <v>1260</v>
      </c>
      <c r="FI23265" s="55">
        <v>5</v>
      </c>
      <c r="FJ23265" s="55">
        <v>260000</v>
      </c>
      <c r="FK23265" s="55" t="s">
        <v>1249</v>
      </c>
      <c r="FL23265" s="55">
        <v>0.5</v>
      </c>
    </row>
    <row r="23266" ht="14.25" customHeight="1" outlineLevel="1" spans="162:168">
      <c r="FF23266" s="55">
        <v>23259</v>
      </c>
      <c r="FG23266" s="55" t="s">
        <v>1309</v>
      </c>
      <c r="FH23266" s="55" t="s">
        <v>1260</v>
      </c>
      <c r="FI23266" s="55">
        <v>5</v>
      </c>
      <c r="FJ23266" s="55">
        <v>400000</v>
      </c>
      <c r="FK23266" s="55" t="s">
        <v>1249</v>
      </c>
      <c r="FL23266" s="55">
        <v>0.5</v>
      </c>
    </row>
    <row r="23267" ht="14.25" customHeight="1" outlineLevel="1" spans="162:168">
      <c r="FF23267" s="55">
        <v>23260</v>
      </c>
      <c r="FG23267" s="55" t="s">
        <v>1309</v>
      </c>
      <c r="FH23267" s="55" t="s">
        <v>1260</v>
      </c>
      <c r="FI23267" s="55">
        <v>5</v>
      </c>
      <c r="FJ23267" s="55">
        <v>530000</v>
      </c>
      <c r="FK23267" s="55" t="s">
        <v>1249</v>
      </c>
      <c r="FL23267" s="55">
        <v>0.5</v>
      </c>
    </row>
    <row r="23268" ht="14.25" customHeight="1" outlineLevel="1" spans="162:168">
      <c r="FF23268" s="55">
        <v>23261</v>
      </c>
      <c r="FG23268" s="55" t="s">
        <v>1309</v>
      </c>
      <c r="FH23268" s="55" t="s">
        <v>1260</v>
      </c>
      <c r="FI23268" s="55">
        <v>5</v>
      </c>
      <c r="FJ23268" s="55">
        <v>540000</v>
      </c>
      <c r="FK23268" s="55" t="s">
        <v>1249</v>
      </c>
      <c r="FL23268" s="55">
        <v>0.5</v>
      </c>
    </row>
    <row r="23269" ht="14.25" customHeight="1" outlineLevel="1" spans="162:168">
      <c r="FF23269" s="55">
        <v>23262</v>
      </c>
      <c r="FG23269" s="55" t="s">
        <v>1309</v>
      </c>
      <c r="FH23269" s="55" t="s">
        <v>1260</v>
      </c>
      <c r="FI23269" s="55">
        <v>6</v>
      </c>
      <c r="FJ23269" s="55">
        <v>0</v>
      </c>
      <c r="FK23269" s="55" t="s">
        <v>1249</v>
      </c>
      <c r="FL23269" s="55">
        <v>0.81</v>
      </c>
    </row>
    <row r="23270" ht="14.25" customHeight="1" outlineLevel="1" spans="162:168">
      <c r="FF23270" s="55">
        <v>23263</v>
      </c>
      <c r="FG23270" s="55" t="s">
        <v>1309</v>
      </c>
      <c r="FH23270" s="55" t="s">
        <v>1260</v>
      </c>
      <c r="FI23270" s="55">
        <v>6</v>
      </c>
      <c r="FJ23270" s="55">
        <v>1000</v>
      </c>
      <c r="FK23270" s="55" t="s">
        <v>1249</v>
      </c>
      <c r="FL23270" s="55">
        <v>0.81</v>
      </c>
    </row>
    <row r="23271" ht="14.25" customHeight="1" outlineLevel="1" spans="162:168">
      <c r="FF23271" s="55">
        <v>23264</v>
      </c>
      <c r="FG23271" s="55" t="s">
        <v>1309</v>
      </c>
      <c r="FH23271" s="55" t="s">
        <v>1260</v>
      </c>
      <c r="FI23271" s="55">
        <v>6</v>
      </c>
      <c r="FJ23271" s="55">
        <v>2500</v>
      </c>
      <c r="FK23271" s="55" t="s">
        <v>1249</v>
      </c>
      <c r="FL23271" s="55">
        <v>0.81</v>
      </c>
    </row>
    <row r="23272" ht="14.25" customHeight="1" outlineLevel="1" spans="162:168">
      <c r="FF23272" s="55">
        <v>23265</v>
      </c>
      <c r="FG23272" s="55" t="s">
        <v>1309</v>
      </c>
      <c r="FH23272" s="55" t="s">
        <v>1260</v>
      </c>
      <c r="FI23272" s="55">
        <v>6</v>
      </c>
      <c r="FJ23272" s="55">
        <v>5000</v>
      </c>
      <c r="FK23272" s="55" t="s">
        <v>1249</v>
      </c>
      <c r="FL23272" s="55">
        <v>0.81</v>
      </c>
    </row>
    <row r="23273" ht="14.25" customHeight="1" outlineLevel="1" spans="162:168">
      <c r="FF23273" s="55">
        <v>23266</v>
      </c>
      <c r="FG23273" s="55" t="s">
        <v>1309</v>
      </c>
      <c r="FH23273" s="55" t="s">
        <v>1260</v>
      </c>
      <c r="FI23273" s="55">
        <v>6</v>
      </c>
      <c r="FJ23273" s="55">
        <v>10000</v>
      </c>
      <c r="FK23273" s="55" t="s">
        <v>1249</v>
      </c>
      <c r="FL23273" s="55">
        <v>0.81</v>
      </c>
    </row>
    <row r="23274" ht="14.25" customHeight="1" outlineLevel="1" spans="162:168">
      <c r="FF23274" s="55">
        <v>23267</v>
      </c>
      <c r="FG23274" s="55" t="s">
        <v>1309</v>
      </c>
      <c r="FH23274" s="55" t="s">
        <v>1260</v>
      </c>
      <c r="FI23274" s="55">
        <v>6</v>
      </c>
      <c r="FJ23274" s="55">
        <v>25000</v>
      </c>
      <c r="FK23274" s="55" t="s">
        <v>1249</v>
      </c>
      <c r="FL23274" s="55">
        <v>0.81</v>
      </c>
    </row>
    <row r="23275" ht="14.25" customHeight="1" outlineLevel="1" spans="162:168">
      <c r="FF23275" s="55">
        <v>23268</v>
      </c>
      <c r="FG23275" s="55" t="s">
        <v>1309</v>
      </c>
      <c r="FH23275" s="55" t="s">
        <v>1260</v>
      </c>
      <c r="FI23275" s="55">
        <v>6</v>
      </c>
      <c r="FJ23275" s="55">
        <v>50000</v>
      </c>
      <c r="FK23275" s="55" t="s">
        <v>1249</v>
      </c>
      <c r="FL23275" s="55">
        <v>0.77</v>
      </c>
    </row>
    <row r="23276" ht="14.25" customHeight="1" outlineLevel="1" spans="162:168">
      <c r="FF23276" s="55">
        <v>23269</v>
      </c>
      <c r="FG23276" s="55" t="s">
        <v>1309</v>
      </c>
      <c r="FH23276" s="55" t="s">
        <v>1260</v>
      </c>
      <c r="FI23276" s="55">
        <v>6</v>
      </c>
      <c r="FJ23276" s="55">
        <v>80000</v>
      </c>
      <c r="FK23276" s="55" t="s">
        <v>1249</v>
      </c>
      <c r="FL23276" s="55">
        <v>0.4</v>
      </c>
    </row>
    <row r="23277" ht="14.25" customHeight="1" outlineLevel="1" spans="162:168">
      <c r="FF23277" s="55">
        <v>23270</v>
      </c>
      <c r="FG23277" s="55" t="s">
        <v>1309</v>
      </c>
      <c r="FH23277" s="55" t="s">
        <v>1260</v>
      </c>
      <c r="FI23277" s="55">
        <v>6</v>
      </c>
      <c r="FJ23277" s="55">
        <v>130000</v>
      </c>
      <c r="FK23277" s="55" t="s">
        <v>1249</v>
      </c>
      <c r="FL23277" s="55">
        <v>0.35</v>
      </c>
    </row>
    <row r="23278" ht="14.25" customHeight="1" outlineLevel="1" spans="162:168">
      <c r="FF23278" s="55">
        <v>23271</v>
      </c>
      <c r="FG23278" s="55" t="s">
        <v>1309</v>
      </c>
      <c r="FH23278" s="55" t="s">
        <v>1260</v>
      </c>
      <c r="FI23278" s="55">
        <v>6</v>
      </c>
      <c r="FJ23278" s="55">
        <v>260000</v>
      </c>
      <c r="FK23278" s="55" t="s">
        <v>1249</v>
      </c>
      <c r="FL23278" s="55">
        <v>0.35</v>
      </c>
    </row>
    <row r="23279" ht="14.25" customHeight="1" outlineLevel="1" spans="162:168">
      <c r="FF23279" s="55">
        <v>23272</v>
      </c>
      <c r="FG23279" s="55" t="s">
        <v>1309</v>
      </c>
      <c r="FH23279" s="55" t="s">
        <v>1260</v>
      </c>
      <c r="FI23279" s="55">
        <v>6</v>
      </c>
      <c r="FJ23279" s="55">
        <v>400000</v>
      </c>
      <c r="FK23279" s="55" t="s">
        <v>1249</v>
      </c>
      <c r="FL23279" s="55">
        <v>0.35</v>
      </c>
    </row>
    <row r="23280" ht="14.25" customHeight="1" outlineLevel="1" spans="162:168">
      <c r="FF23280" s="55">
        <v>23273</v>
      </c>
      <c r="FG23280" s="55" t="s">
        <v>1309</v>
      </c>
      <c r="FH23280" s="55" t="s">
        <v>1260</v>
      </c>
      <c r="FI23280" s="55">
        <v>6</v>
      </c>
      <c r="FJ23280" s="55">
        <v>530000</v>
      </c>
      <c r="FK23280" s="55" t="s">
        <v>1249</v>
      </c>
      <c r="FL23280" s="55">
        <v>0.35</v>
      </c>
    </row>
    <row r="23281" ht="14.25" customHeight="1" outlineLevel="1" spans="162:168">
      <c r="FF23281" s="55">
        <v>23274</v>
      </c>
      <c r="FG23281" s="55" t="s">
        <v>1309</v>
      </c>
      <c r="FH23281" s="55" t="s">
        <v>1260</v>
      </c>
      <c r="FI23281" s="55">
        <v>6</v>
      </c>
      <c r="FJ23281" s="55">
        <v>540000</v>
      </c>
      <c r="FK23281" s="55" t="s">
        <v>1249</v>
      </c>
      <c r="FL23281" s="55">
        <v>0.35</v>
      </c>
    </row>
    <row r="23282" ht="14.25" customHeight="1" outlineLevel="1" spans="162:168">
      <c r="FF23282" s="55">
        <v>23275</v>
      </c>
      <c r="FG23282" s="55" t="s">
        <v>1309</v>
      </c>
      <c r="FH23282" s="55" t="s">
        <v>1260</v>
      </c>
      <c r="FI23282" s="55">
        <v>7</v>
      </c>
      <c r="FJ23282" s="55">
        <v>0</v>
      </c>
      <c r="FK23282" s="55" t="s">
        <v>1249</v>
      </c>
      <c r="FL23282" s="55">
        <v>0.86</v>
      </c>
    </row>
    <row r="23283" ht="14.25" customHeight="1" outlineLevel="1" spans="162:168">
      <c r="FF23283" s="55">
        <v>23276</v>
      </c>
      <c r="FG23283" s="55" t="s">
        <v>1309</v>
      </c>
      <c r="FH23283" s="55" t="s">
        <v>1260</v>
      </c>
      <c r="FI23283" s="55">
        <v>7</v>
      </c>
      <c r="FJ23283" s="55">
        <v>1000</v>
      </c>
      <c r="FK23283" s="55" t="s">
        <v>1249</v>
      </c>
      <c r="FL23283" s="55">
        <v>0.86</v>
      </c>
    </row>
    <row r="23284" ht="14.25" customHeight="1" outlineLevel="1" spans="162:168">
      <c r="FF23284" s="55">
        <v>23277</v>
      </c>
      <c r="FG23284" s="55" t="s">
        <v>1309</v>
      </c>
      <c r="FH23284" s="55" t="s">
        <v>1260</v>
      </c>
      <c r="FI23284" s="55">
        <v>7</v>
      </c>
      <c r="FJ23284" s="55">
        <v>2500</v>
      </c>
      <c r="FK23284" s="55" t="s">
        <v>1249</v>
      </c>
      <c r="FL23284" s="55">
        <v>0.86</v>
      </c>
    </row>
    <row r="23285" ht="14.25" customHeight="1" outlineLevel="1" spans="162:168">
      <c r="FF23285" s="55">
        <v>23278</v>
      </c>
      <c r="FG23285" s="55" t="s">
        <v>1309</v>
      </c>
      <c r="FH23285" s="55" t="s">
        <v>1260</v>
      </c>
      <c r="FI23285" s="55">
        <v>7</v>
      </c>
      <c r="FJ23285" s="55">
        <v>5000</v>
      </c>
      <c r="FK23285" s="55" t="s">
        <v>1249</v>
      </c>
      <c r="FL23285" s="55">
        <v>0.86</v>
      </c>
    </row>
    <row r="23286" ht="14.25" customHeight="1" outlineLevel="1" spans="162:168">
      <c r="FF23286" s="55">
        <v>23279</v>
      </c>
      <c r="FG23286" s="55" t="s">
        <v>1309</v>
      </c>
      <c r="FH23286" s="55" t="s">
        <v>1260</v>
      </c>
      <c r="FI23286" s="55">
        <v>7</v>
      </c>
      <c r="FJ23286" s="55">
        <v>10000</v>
      </c>
      <c r="FK23286" s="55" t="s">
        <v>1249</v>
      </c>
      <c r="FL23286" s="55">
        <v>0.86</v>
      </c>
    </row>
    <row r="23287" ht="14.25" customHeight="1" outlineLevel="1" spans="162:168">
      <c r="FF23287" s="55">
        <v>23280</v>
      </c>
      <c r="FG23287" s="55" t="s">
        <v>1309</v>
      </c>
      <c r="FH23287" s="55" t="s">
        <v>1260</v>
      </c>
      <c r="FI23287" s="55">
        <v>7</v>
      </c>
      <c r="FJ23287" s="55">
        <v>25000</v>
      </c>
      <c r="FK23287" s="55" t="s">
        <v>1249</v>
      </c>
      <c r="FL23287" s="55">
        <v>0.86</v>
      </c>
    </row>
    <row r="23288" ht="14.25" customHeight="1" outlineLevel="1" spans="162:168">
      <c r="FF23288" s="55">
        <v>23281</v>
      </c>
      <c r="FG23288" s="55" t="s">
        <v>1309</v>
      </c>
      <c r="FH23288" s="55" t="s">
        <v>1260</v>
      </c>
      <c r="FI23288" s="55">
        <v>7</v>
      </c>
      <c r="FJ23288" s="55">
        <v>50000</v>
      </c>
      <c r="FK23288" s="55" t="s">
        <v>1249</v>
      </c>
      <c r="FL23288" s="55">
        <v>0.82</v>
      </c>
    </row>
    <row r="23289" ht="14.25" customHeight="1" outlineLevel="1" spans="162:168">
      <c r="FF23289" s="55">
        <v>23282</v>
      </c>
      <c r="FG23289" s="55" t="s">
        <v>1309</v>
      </c>
      <c r="FH23289" s="55" t="s">
        <v>1260</v>
      </c>
      <c r="FI23289" s="55">
        <v>7</v>
      </c>
      <c r="FJ23289" s="55">
        <v>80000</v>
      </c>
      <c r="FK23289" s="55" t="s">
        <v>1249</v>
      </c>
      <c r="FL23289" s="55">
        <v>0.4</v>
      </c>
    </row>
    <row r="23290" ht="14.25" customHeight="1" outlineLevel="1" spans="162:168">
      <c r="FF23290" s="55">
        <v>23283</v>
      </c>
      <c r="FG23290" s="55" t="s">
        <v>1309</v>
      </c>
      <c r="FH23290" s="55" t="s">
        <v>1260</v>
      </c>
      <c r="FI23290" s="55">
        <v>7</v>
      </c>
      <c r="FJ23290" s="55">
        <v>130000</v>
      </c>
      <c r="FK23290" s="55" t="s">
        <v>1249</v>
      </c>
      <c r="FL23290" s="55">
        <v>0.35</v>
      </c>
    </row>
    <row r="23291" ht="14.25" customHeight="1" outlineLevel="1" spans="162:168">
      <c r="FF23291" s="55">
        <v>23284</v>
      </c>
      <c r="FG23291" s="55" t="s">
        <v>1309</v>
      </c>
      <c r="FH23291" s="55" t="s">
        <v>1260</v>
      </c>
      <c r="FI23291" s="55">
        <v>7</v>
      </c>
      <c r="FJ23291" s="55">
        <v>260000</v>
      </c>
      <c r="FK23291" s="55" t="s">
        <v>1249</v>
      </c>
      <c r="FL23291" s="55">
        <v>0.35</v>
      </c>
    </row>
    <row r="23292" ht="14.25" customHeight="1" outlineLevel="1" spans="162:168">
      <c r="FF23292" s="55">
        <v>23285</v>
      </c>
      <c r="FG23292" s="55" t="s">
        <v>1309</v>
      </c>
      <c r="FH23292" s="55" t="s">
        <v>1260</v>
      </c>
      <c r="FI23292" s="55">
        <v>7</v>
      </c>
      <c r="FJ23292" s="55">
        <v>400000</v>
      </c>
      <c r="FK23292" s="55" t="s">
        <v>1249</v>
      </c>
      <c r="FL23292" s="55">
        <v>0.35</v>
      </c>
    </row>
    <row r="23293" ht="14.25" customHeight="1" outlineLevel="1" spans="162:168">
      <c r="FF23293" s="55">
        <v>23286</v>
      </c>
      <c r="FG23293" s="55" t="s">
        <v>1309</v>
      </c>
      <c r="FH23293" s="55" t="s">
        <v>1260</v>
      </c>
      <c r="FI23293" s="55">
        <v>7</v>
      </c>
      <c r="FJ23293" s="55">
        <v>530000</v>
      </c>
      <c r="FK23293" s="55" t="s">
        <v>1249</v>
      </c>
      <c r="FL23293" s="55">
        <v>0.35</v>
      </c>
    </row>
    <row r="23294" ht="14.25" customHeight="1" outlineLevel="1" spans="162:168">
      <c r="FF23294" s="55">
        <v>23287</v>
      </c>
      <c r="FG23294" s="55" t="s">
        <v>1309</v>
      </c>
      <c r="FH23294" s="55" t="s">
        <v>1260</v>
      </c>
      <c r="FI23294" s="55">
        <v>7</v>
      </c>
      <c r="FJ23294" s="55">
        <v>540000</v>
      </c>
      <c r="FK23294" s="55" t="s">
        <v>1249</v>
      </c>
      <c r="FL23294" s="55">
        <v>0.35</v>
      </c>
    </row>
    <row r="23295" ht="14.25" customHeight="1" outlineLevel="1" spans="162:168">
      <c r="FF23295" s="55">
        <v>23288</v>
      </c>
      <c r="FG23295" s="55" t="s">
        <v>1309</v>
      </c>
      <c r="FH23295" s="55" t="s">
        <v>1260</v>
      </c>
      <c r="FI23295" s="55">
        <v>8</v>
      </c>
      <c r="FJ23295" s="55">
        <v>0</v>
      </c>
      <c r="FK23295" s="55" t="s">
        <v>1249</v>
      </c>
      <c r="FL23295" s="55">
        <v>1</v>
      </c>
    </row>
    <row r="23296" ht="14.25" customHeight="1" outlineLevel="1" spans="162:168">
      <c r="FF23296" s="55">
        <v>23289</v>
      </c>
      <c r="FG23296" s="55" t="s">
        <v>1309</v>
      </c>
      <c r="FH23296" s="55" t="s">
        <v>1260</v>
      </c>
      <c r="FI23296" s="55">
        <v>8</v>
      </c>
      <c r="FJ23296" s="55">
        <v>1000</v>
      </c>
      <c r="FK23296" s="55" t="s">
        <v>1249</v>
      </c>
      <c r="FL23296" s="55">
        <v>0.9</v>
      </c>
    </row>
    <row r="23297" ht="14.25" customHeight="1" outlineLevel="1" spans="162:168">
      <c r="FF23297" s="55">
        <v>23290</v>
      </c>
      <c r="FG23297" s="55" t="s">
        <v>1309</v>
      </c>
      <c r="FH23297" s="55" t="s">
        <v>1260</v>
      </c>
      <c r="FI23297" s="55">
        <v>8</v>
      </c>
      <c r="FJ23297" s="55">
        <v>2500</v>
      </c>
      <c r="FK23297" s="55" t="s">
        <v>1249</v>
      </c>
      <c r="FL23297" s="55">
        <v>0.85</v>
      </c>
    </row>
    <row r="23298" ht="14.25" customHeight="1" outlineLevel="1" spans="162:168">
      <c r="FF23298" s="55">
        <v>23291</v>
      </c>
      <c r="FG23298" s="55" t="s">
        <v>1309</v>
      </c>
      <c r="FH23298" s="55" t="s">
        <v>1260</v>
      </c>
      <c r="FI23298" s="55">
        <v>8</v>
      </c>
      <c r="FJ23298" s="55">
        <v>5000</v>
      </c>
      <c r="FK23298" s="55" t="s">
        <v>1249</v>
      </c>
      <c r="FL23298" s="55">
        <v>0.7</v>
      </c>
    </row>
    <row r="23299" ht="14.25" customHeight="1" outlineLevel="1" spans="162:168">
      <c r="FF23299" s="55">
        <v>23292</v>
      </c>
      <c r="FG23299" s="55" t="s">
        <v>1309</v>
      </c>
      <c r="FH23299" s="55" t="s">
        <v>1260</v>
      </c>
      <c r="FI23299" s="55">
        <v>8</v>
      </c>
      <c r="FJ23299" s="55">
        <v>10000</v>
      </c>
      <c r="FK23299" s="55" t="s">
        <v>1249</v>
      </c>
      <c r="FL23299" s="55">
        <v>0.5</v>
      </c>
    </row>
    <row r="23300" ht="14.25" customHeight="1" outlineLevel="1" spans="162:168">
      <c r="FF23300" s="55">
        <v>23293</v>
      </c>
      <c r="FG23300" s="55" t="s">
        <v>1309</v>
      </c>
      <c r="FH23300" s="55" t="s">
        <v>1260</v>
      </c>
      <c r="FI23300" s="55">
        <v>8</v>
      </c>
      <c r="FJ23300" s="55">
        <v>25000</v>
      </c>
      <c r="FK23300" s="55" t="s">
        <v>1249</v>
      </c>
      <c r="FL23300" s="55">
        <v>0.45</v>
      </c>
    </row>
    <row r="23301" ht="14.25" customHeight="1" outlineLevel="1" spans="162:168">
      <c r="FF23301" s="55">
        <v>23294</v>
      </c>
      <c r="FG23301" s="55" t="s">
        <v>1309</v>
      </c>
      <c r="FH23301" s="55" t="s">
        <v>1260</v>
      </c>
      <c r="FI23301" s="55">
        <v>8</v>
      </c>
      <c r="FJ23301" s="55">
        <v>50000</v>
      </c>
      <c r="FK23301" s="55" t="s">
        <v>1249</v>
      </c>
      <c r="FL23301" s="55">
        <v>0.45</v>
      </c>
    </row>
    <row r="23302" ht="14.25" customHeight="1" outlineLevel="1" spans="162:168">
      <c r="FF23302" s="55">
        <v>23295</v>
      </c>
      <c r="FG23302" s="55" t="s">
        <v>1309</v>
      </c>
      <c r="FH23302" s="55" t="s">
        <v>1260</v>
      </c>
      <c r="FI23302" s="55">
        <v>8</v>
      </c>
      <c r="FJ23302" s="55">
        <v>80000</v>
      </c>
      <c r="FK23302" s="55" t="s">
        <v>1249</v>
      </c>
      <c r="FL23302" s="55">
        <v>0.45</v>
      </c>
    </row>
    <row r="23303" ht="14.25" customHeight="1" outlineLevel="1" spans="162:168">
      <c r="FF23303" s="55">
        <v>23296</v>
      </c>
      <c r="FG23303" s="55" t="s">
        <v>1309</v>
      </c>
      <c r="FH23303" s="55" t="s">
        <v>1260</v>
      </c>
      <c r="FI23303" s="55">
        <v>8</v>
      </c>
      <c r="FJ23303" s="55">
        <v>130000</v>
      </c>
      <c r="FK23303" s="55" t="s">
        <v>1249</v>
      </c>
      <c r="FL23303" s="55">
        <v>0.45</v>
      </c>
    </row>
    <row r="23304" ht="14.25" customHeight="1" outlineLevel="1" spans="162:168">
      <c r="FF23304" s="55">
        <v>23297</v>
      </c>
      <c r="FG23304" s="55" t="s">
        <v>1309</v>
      </c>
      <c r="FH23304" s="55" t="s">
        <v>1260</v>
      </c>
      <c r="FI23304" s="55">
        <v>8</v>
      </c>
      <c r="FJ23304" s="55">
        <v>260000</v>
      </c>
      <c r="FK23304" s="55" t="s">
        <v>1249</v>
      </c>
      <c r="FL23304" s="55">
        <v>0.45</v>
      </c>
    </row>
    <row r="23305" ht="14.25" customHeight="1" outlineLevel="1" spans="162:168">
      <c r="FF23305" s="55">
        <v>23298</v>
      </c>
      <c r="FG23305" s="55" t="s">
        <v>1309</v>
      </c>
      <c r="FH23305" s="55" t="s">
        <v>1260</v>
      </c>
      <c r="FI23305" s="55">
        <v>8</v>
      </c>
      <c r="FJ23305" s="55">
        <v>400000</v>
      </c>
      <c r="FK23305" s="55" t="s">
        <v>1249</v>
      </c>
      <c r="FL23305" s="55">
        <v>0.45</v>
      </c>
    </row>
    <row r="23306" ht="14.25" customHeight="1" outlineLevel="1" spans="162:168">
      <c r="FF23306" s="55">
        <v>23299</v>
      </c>
      <c r="FG23306" s="55" t="s">
        <v>1309</v>
      </c>
      <c r="FH23306" s="55" t="s">
        <v>1260</v>
      </c>
      <c r="FI23306" s="55">
        <v>8</v>
      </c>
      <c r="FJ23306" s="55">
        <v>530000</v>
      </c>
      <c r="FK23306" s="55" t="s">
        <v>1249</v>
      </c>
      <c r="FL23306" s="55">
        <v>0.45</v>
      </c>
    </row>
    <row r="23307" ht="14.25" customHeight="1" outlineLevel="1" spans="162:168">
      <c r="FF23307" s="55">
        <v>23300</v>
      </c>
      <c r="FG23307" s="55" t="s">
        <v>1309</v>
      </c>
      <c r="FH23307" s="55" t="s">
        <v>1260</v>
      </c>
      <c r="FI23307" s="55">
        <v>8</v>
      </c>
      <c r="FJ23307" s="55">
        <v>540000</v>
      </c>
      <c r="FK23307" s="55" t="s">
        <v>1249</v>
      </c>
      <c r="FL23307" s="55">
        <v>0.45</v>
      </c>
    </row>
    <row r="23308" ht="14.25" customHeight="1" outlineLevel="1" spans="162:168">
      <c r="FF23308" s="55">
        <v>23301</v>
      </c>
      <c r="FG23308" s="55" t="s">
        <v>1309</v>
      </c>
      <c r="FH23308" s="55" t="s">
        <v>1260</v>
      </c>
      <c r="FI23308" s="55">
        <v>9</v>
      </c>
      <c r="FJ23308" s="55">
        <v>0</v>
      </c>
      <c r="FK23308" s="55" t="s">
        <v>1249</v>
      </c>
      <c r="FL23308" s="55">
        <v>0.88</v>
      </c>
    </row>
    <row r="23309" ht="14.25" customHeight="1" outlineLevel="1" spans="162:168">
      <c r="FF23309" s="55">
        <v>23302</v>
      </c>
      <c r="FG23309" s="55" t="s">
        <v>1309</v>
      </c>
      <c r="FH23309" s="55" t="s">
        <v>1260</v>
      </c>
      <c r="FI23309" s="55">
        <v>9</v>
      </c>
      <c r="FJ23309" s="55">
        <v>1000</v>
      </c>
      <c r="FK23309" s="55" t="s">
        <v>1249</v>
      </c>
      <c r="FL23309" s="55">
        <v>0.88</v>
      </c>
    </row>
    <row r="23310" ht="14.25" customHeight="1" outlineLevel="1" spans="162:168">
      <c r="FF23310" s="55">
        <v>23303</v>
      </c>
      <c r="FG23310" s="55" t="s">
        <v>1309</v>
      </c>
      <c r="FH23310" s="55" t="s">
        <v>1260</v>
      </c>
      <c r="FI23310" s="55">
        <v>9</v>
      </c>
      <c r="FJ23310" s="55">
        <v>2500</v>
      </c>
      <c r="FK23310" s="55" t="s">
        <v>1249</v>
      </c>
      <c r="FL23310" s="55">
        <v>0.88</v>
      </c>
    </row>
    <row r="23311" ht="14.25" customHeight="1" outlineLevel="1" spans="162:168">
      <c r="FF23311" s="55">
        <v>23304</v>
      </c>
      <c r="FG23311" s="55" t="s">
        <v>1309</v>
      </c>
      <c r="FH23311" s="55" t="s">
        <v>1260</v>
      </c>
      <c r="FI23311" s="55">
        <v>9</v>
      </c>
      <c r="FJ23311" s="55">
        <v>5000</v>
      </c>
      <c r="FK23311" s="55" t="s">
        <v>1249</v>
      </c>
      <c r="FL23311" s="55">
        <v>0.88</v>
      </c>
    </row>
    <row r="23312" ht="14.25" customHeight="1" outlineLevel="1" spans="162:168">
      <c r="FF23312" s="55">
        <v>23305</v>
      </c>
      <c r="FG23312" s="55" t="s">
        <v>1309</v>
      </c>
      <c r="FH23312" s="55" t="s">
        <v>1260</v>
      </c>
      <c r="FI23312" s="55">
        <v>9</v>
      </c>
      <c r="FJ23312" s="55">
        <v>10000</v>
      </c>
      <c r="FK23312" s="55" t="s">
        <v>1249</v>
      </c>
      <c r="FL23312" s="55">
        <v>0.88</v>
      </c>
    </row>
    <row r="23313" ht="14.25" customHeight="1" outlineLevel="1" spans="162:168">
      <c r="FF23313" s="55">
        <v>23306</v>
      </c>
      <c r="FG23313" s="55" t="s">
        <v>1309</v>
      </c>
      <c r="FH23313" s="55" t="s">
        <v>1260</v>
      </c>
      <c r="FI23313" s="55">
        <v>9</v>
      </c>
      <c r="FJ23313" s="55">
        <v>25000</v>
      </c>
      <c r="FK23313" s="55" t="s">
        <v>1249</v>
      </c>
      <c r="FL23313" s="55">
        <v>0.88</v>
      </c>
    </row>
    <row r="23314" ht="14.25" customHeight="1" outlineLevel="1" spans="162:168">
      <c r="FF23314" s="55">
        <v>23307</v>
      </c>
      <c r="FG23314" s="55" t="s">
        <v>1309</v>
      </c>
      <c r="FH23314" s="55" t="s">
        <v>1260</v>
      </c>
      <c r="FI23314" s="55">
        <v>9</v>
      </c>
      <c r="FJ23314" s="55">
        <v>50000</v>
      </c>
      <c r="FK23314" s="55" t="s">
        <v>1249</v>
      </c>
      <c r="FL23314" s="55">
        <v>0.84</v>
      </c>
    </row>
    <row r="23315" ht="14.25" customHeight="1" outlineLevel="1" spans="162:168">
      <c r="FF23315" s="55">
        <v>23308</v>
      </c>
      <c r="FG23315" s="55" t="s">
        <v>1309</v>
      </c>
      <c r="FH23315" s="55" t="s">
        <v>1260</v>
      </c>
      <c r="FI23315" s="55">
        <v>9</v>
      </c>
      <c r="FJ23315" s="55">
        <v>80000</v>
      </c>
      <c r="FK23315" s="55" t="s">
        <v>1249</v>
      </c>
      <c r="FL23315" s="55">
        <v>0.45</v>
      </c>
    </row>
    <row r="23316" ht="14.25" customHeight="1" outlineLevel="1" spans="162:168">
      <c r="FF23316" s="55">
        <v>23309</v>
      </c>
      <c r="FG23316" s="55" t="s">
        <v>1309</v>
      </c>
      <c r="FH23316" s="55" t="s">
        <v>1260</v>
      </c>
      <c r="FI23316" s="55">
        <v>9</v>
      </c>
      <c r="FJ23316" s="55">
        <v>130000</v>
      </c>
      <c r="FK23316" s="55" t="s">
        <v>1249</v>
      </c>
      <c r="FL23316" s="55">
        <v>0.45</v>
      </c>
    </row>
    <row r="23317" ht="14.25" customHeight="1" outlineLevel="1" spans="162:168">
      <c r="FF23317" s="55">
        <v>23310</v>
      </c>
      <c r="FG23317" s="55" t="s">
        <v>1309</v>
      </c>
      <c r="FH23317" s="55" t="s">
        <v>1260</v>
      </c>
      <c r="FI23317" s="55">
        <v>9</v>
      </c>
      <c r="FJ23317" s="55">
        <v>260000</v>
      </c>
      <c r="FK23317" s="55" t="s">
        <v>1249</v>
      </c>
      <c r="FL23317" s="55">
        <v>0.45</v>
      </c>
    </row>
    <row r="23318" ht="14.25" customHeight="1" outlineLevel="1" spans="162:168">
      <c r="FF23318" s="55">
        <v>23311</v>
      </c>
      <c r="FG23318" s="55" t="s">
        <v>1309</v>
      </c>
      <c r="FH23318" s="55" t="s">
        <v>1260</v>
      </c>
      <c r="FI23318" s="55">
        <v>9</v>
      </c>
      <c r="FJ23318" s="55">
        <v>400000</v>
      </c>
      <c r="FK23318" s="55" t="s">
        <v>1249</v>
      </c>
      <c r="FL23318" s="55">
        <v>0.45</v>
      </c>
    </row>
    <row r="23319" ht="14.25" customHeight="1" outlineLevel="1" spans="162:168">
      <c r="FF23319" s="55">
        <v>23312</v>
      </c>
      <c r="FG23319" s="55" t="s">
        <v>1309</v>
      </c>
      <c r="FH23319" s="55" t="s">
        <v>1260</v>
      </c>
      <c r="FI23319" s="55">
        <v>9</v>
      </c>
      <c r="FJ23319" s="55">
        <v>530000</v>
      </c>
      <c r="FK23319" s="55" t="s">
        <v>1249</v>
      </c>
      <c r="FL23319" s="55">
        <v>0.45</v>
      </c>
    </row>
    <row r="23320" ht="14.25" customHeight="1" outlineLevel="1" spans="162:168">
      <c r="FF23320" s="55">
        <v>23313</v>
      </c>
      <c r="FG23320" s="55" t="s">
        <v>1309</v>
      </c>
      <c r="FH23320" s="55" t="s">
        <v>1260</v>
      </c>
      <c r="FI23320" s="55">
        <v>9</v>
      </c>
      <c r="FJ23320" s="55">
        <v>540000</v>
      </c>
      <c r="FK23320" s="55" t="s">
        <v>1249</v>
      </c>
      <c r="FL23320" s="55">
        <v>0.45</v>
      </c>
    </row>
    <row r="23321" ht="14.25" customHeight="1" outlineLevel="1" spans="162:168">
      <c r="FF23321" s="55">
        <v>23314</v>
      </c>
      <c r="FG23321" s="55" t="s">
        <v>1309</v>
      </c>
      <c r="FH23321" s="55" t="s">
        <v>1470</v>
      </c>
      <c r="FI23321" s="55">
        <v>1</v>
      </c>
      <c r="FJ23321" s="55">
        <v>0</v>
      </c>
      <c r="FK23321" s="55" t="s">
        <v>1249</v>
      </c>
      <c r="FL23321" s="55">
        <v>0.65</v>
      </c>
    </row>
    <row r="23322" ht="14.25" customHeight="1" outlineLevel="1" spans="162:168">
      <c r="FF23322" s="55">
        <v>23315</v>
      </c>
      <c r="FG23322" s="55" t="s">
        <v>1309</v>
      </c>
      <c r="FH23322" s="55" t="s">
        <v>1470</v>
      </c>
      <c r="FI23322" s="55">
        <v>10</v>
      </c>
      <c r="FJ23322" s="55">
        <v>0</v>
      </c>
      <c r="FK23322" s="55" t="s">
        <v>1249</v>
      </c>
      <c r="FL23322" s="55">
        <v>0.8</v>
      </c>
    </row>
    <row r="23323" ht="14.25" customHeight="1" outlineLevel="1" spans="162:168">
      <c r="FF23323" s="55">
        <v>23316</v>
      </c>
      <c r="FG23323" s="55" t="s">
        <v>1309</v>
      </c>
      <c r="FH23323" s="55" t="s">
        <v>1470</v>
      </c>
      <c r="FI23323" s="55">
        <v>11</v>
      </c>
      <c r="FJ23323" s="55">
        <v>0</v>
      </c>
      <c r="FK23323" s="55" t="s">
        <v>1249</v>
      </c>
      <c r="FL23323" s="55">
        <v>0.8</v>
      </c>
    </row>
    <row r="23324" ht="14.25" customHeight="1" outlineLevel="1" spans="162:168">
      <c r="FF23324" s="55">
        <v>23317</v>
      </c>
      <c r="FG23324" s="55" t="s">
        <v>1309</v>
      </c>
      <c r="FH23324" s="55" t="s">
        <v>1470</v>
      </c>
      <c r="FI23324" s="55">
        <v>2</v>
      </c>
      <c r="FJ23324" s="55">
        <v>0</v>
      </c>
      <c r="FK23324" s="55" t="s">
        <v>1249</v>
      </c>
      <c r="FL23324" s="55">
        <v>0.65</v>
      </c>
    </row>
    <row r="23325" ht="14.25" customHeight="1" outlineLevel="1" spans="162:168">
      <c r="FF23325" s="55">
        <v>23318</v>
      </c>
      <c r="FG23325" s="55" t="s">
        <v>1309</v>
      </c>
      <c r="FH23325" s="55" t="s">
        <v>1470</v>
      </c>
      <c r="FI23325" s="55">
        <v>3</v>
      </c>
      <c r="FJ23325" s="55">
        <v>0</v>
      </c>
      <c r="FK23325" s="55" t="s">
        <v>1249</v>
      </c>
      <c r="FL23325" s="55">
        <v>0.65</v>
      </c>
    </row>
    <row r="23326" ht="14.25" customHeight="1" outlineLevel="1" spans="162:168">
      <c r="FF23326" s="55">
        <v>23319</v>
      </c>
      <c r="FG23326" s="55" t="s">
        <v>1309</v>
      </c>
      <c r="FH23326" s="55" t="s">
        <v>1470</v>
      </c>
      <c r="FI23326" s="55">
        <v>4</v>
      </c>
      <c r="FJ23326" s="55">
        <v>0</v>
      </c>
      <c r="FK23326" s="55" t="s">
        <v>1249</v>
      </c>
      <c r="FL23326" s="55">
        <v>0.65</v>
      </c>
    </row>
    <row r="23327" ht="14.25" customHeight="1" outlineLevel="1" spans="162:168">
      <c r="FF23327" s="55">
        <v>23320</v>
      </c>
      <c r="FG23327" s="55" t="s">
        <v>1309</v>
      </c>
      <c r="FH23327" s="55" t="s">
        <v>1470</v>
      </c>
      <c r="FI23327" s="55">
        <v>5</v>
      </c>
      <c r="FJ23327" s="55">
        <v>0</v>
      </c>
      <c r="FK23327" s="55" t="s">
        <v>1249</v>
      </c>
      <c r="FL23327" s="55">
        <v>0.65</v>
      </c>
    </row>
    <row r="23328" ht="14.25" customHeight="1" outlineLevel="1" spans="162:168">
      <c r="FF23328" s="55">
        <v>23321</v>
      </c>
      <c r="FG23328" s="55" t="s">
        <v>1309</v>
      </c>
      <c r="FH23328" s="55" t="s">
        <v>1470</v>
      </c>
      <c r="FI23328" s="55">
        <v>6</v>
      </c>
      <c r="FJ23328" s="55">
        <v>0</v>
      </c>
      <c r="FK23328" s="55" t="s">
        <v>1249</v>
      </c>
      <c r="FL23328" s="55">
        <v>0.65</v>
      </c>
    </row>
    <row r="23329" ht="14.25" customHeight="1" outlineLevel="1" spans="162:168">
      <c r="FF23329" s="55">
        <v>23322</v>
      </c>
      <c r="FG23329" s="55" t="s">
        <v>1309</v>
      </c>
      <c r="FH23329" s="55" t="s">
        <v>1470</v>
      </c>
      <c r="FI23329" s="55">
        <v>7</v>
      </c>
      <c r="FJ23329" s="55">
        <v>0</v>
      </c>
      <c r="FK23329" s="55" t="s">
        <v>1249</v>
      </c>
      <c r="FL23329" s="55">
        <v>0.4</v>
      </c>
    </row>
    <row r="23330" ht="14.25" customHeight="1" outlineLevel="1" spans="162:168">
      <c r="FF23330" s="55">
        <v>23323</v>
      </c>
      <c r="FG23330" s="55" t="s">
        <v>1309</v>
      </c>
      <c r="FH23330" s="55" t="s">
        <v>1810</v>
      </c>
      <c r="FI23330" s="55">
        <v>1</v>
      </c>
      <c r="FJ23330" s="55">
        <v>0</v>
      </c>
      <c r="FK23330" s="55" t="s">
        <v>1249</v>
      </c>
      <c r="FL23330" s="55">
        <v>0.45</v>
      </c>
    </row>
    <row r="23331" ht="14.25" customHeight="1" outlineLevel="1" spans="162:168">
      <c r="FF23331" s="55">
        <v>23324</v>
      </c>
      <c r="FG23331" s="55" t="s">
        <v>1309</v>
      </c>
      <c r="FH23331" s="55" t="s">
        <v>1810</v>
      </c>
      <c r="FI23331" s="55">
        <v>2</v>
      </c>
      <c r="FJ23331" s="55">
        <v>0</v>
      </c>
      <c r="FK23331" s="55" t="s">
        <v>1249</v>
      </c>
      <c r="FL23331" s="55">
        <v>0.4</v>
      </c>
    </row>
    <row r="23332" ht="14.25" customHeight="1" outlineLevel="1" spans="162:168">
      <c r="FF23332" s="55">
        <v>23325</v>
      </c>
      <c r="FG23332" s="55" t="s">
        <v>1309</v>
      </c>
      <c r="FH23332" s="55" t="s">
        <v>1810</v>
      </c>
      <c r="FI23332" s="55">
        <v>3</v>
      </c>
      <c r="FJ23332" s="55">
        <v>0</v>
      </c>
      <c r="FK23332" s="55" t="s">
        <v>1249</v>
      </c>
      <c r="FL23332" s="55">
        <v>0.4</v>
      </c>
    </row>
    <row r="23333" ht="14.25" customHeight="1" outlineLevel="1" spans="162:168">
      <c r="FF23333" s="55">
        <v>23326</v>
      </c>
      <c r="FG23333" s="55" t="s">
        <v>1309</v>
      </c>
      <c r="FH23333" s="55" t="s">
        <v>1810</v>
      </c>
      <c r="FI23333" s="55">
        <v>4</v>
      </c>
      <c r="FJ23333" s="55">
        <v>0</v>
      </c>
      <c r="FK23333" s="55" t="s">
        <v>1249</v>
      </c>
      <c r="FL23333" s="55">
        <v>0.3</v>
      </c>
    </row>
    <row r="23334" ht="14.25" customHeight="1" outlineLevel="1" spans="162:168">
      <c r="FF23334" s="55">
        <v>23327</v>
      </c>
      <c r="FG23334" s="55" t="s">
        <v>1309</v>
      </c>
      <c r="FH23334" s="55" t="s">
        <v>1738</v>
      </c>
      <c r="FI23334" s="55">
        <v>1</v>
      </c>
      <c r="FJ23334" s="55">
        <v>0</v>
      </c>
      <c r="FK23334" s="55" t="s">
        <v>1249</v>
      </c>
      <c r="FL23334" s="55">
        <v>0.9</v>
      </c>
    </row>
    <row r="23335" ht="14.25" customHeight="1" outlineLevel="1" spans="162:168">
      <c r="FF23335" s="55">
        <v>23328</v>
      </c>
      <c r="FG23335" s="55" t="s">
        <v>1309</v>
      </c>
      <c r="FH23335" s="55" t="s">
        <v>1738</v>
      </c>
      <c r="FI23335" s="55">
        <v>2</v>
      </c>
      <c r="FJ23335" s="55">
        <v>1000</v>
      </c>
      <c r="FK23335" s="55" t="s">
        <v>1249</v>
      </c>
      <c r="FL23335" s="55">
        <v>0.85</v>
      </c>
    </row>
    <row r="23336" ht="14.25" customHeight="1" outlineLevel="1" spans="162:168">
      <c r="FF23336" s="55">
        <v>23329</v>
      </c>
      <c r="FG23336" s="55" t="s">
        <v>1309</v>
      </c>
      <c r="FH23336" s="55" t="s">
        <v>1738</v>
      </c>
      <c r="FI23336" s="55">
        <v>2</v>
      </c>
      <c r="FJ23336" s="55">
        <v>2500</v>
      </c>
      <c r="FK23336" s="55" t="s">
        <v>1249</v>
      </c>
      <c r="FL23336" s="55">
        <v>0.8</v>
      </c>
    </row>
    <row r="23337" ht="14.25" customHeight="1" outlineLevel="1" spans="162:168">
      <c r="FF23337" s="55">
        <v>23330</v>
      </c>
      <c r="FG23337" s="55" t="s">
        <v>1309</v>
      </c>
      <c r="FH23337" s="55" t="s">
        <v>1738</v>
      </c>
      <c r="FI23337" s="55">
        <v>2</v>
      </c>
      <c r="FJ23337" s="55">
        <v>5000</v>
      </c>
      <c r="FK23337" s="55" t="s">
        <v>1249</v>
      </c>
      <c r="FL23337" s="55">
        <v>0.7</v>
      </c>
    </row>
    <row r="23338" ht="14.25" customHeight="1" outlineLevel="1" spans="162:168">
      <c r="FF23338" s="55">
        <v>23331</v>
      </c>
      <c r="FG23338" s="55" t="s">
        <v>1309</v>
      </c>
      <c r="FH23338" s="55" t="s">
        <v>1738</v>
      </c>
      <c r="FI23338" s="55">
        <v>2</v>
      </c>
      <c r="FJ23338" s="55">
        <v>10000</v>
      </c>
      <c r="FK23338" s="55" t="s">
        <v>1249</v>
      </c>
      <c r="FL23338" s="55">
        <v>0.6</v>
      </c>
    </row>
    <row r="23339" ht="14.25" customHeight="1" outlineLevel="1" spans="162:168">
      <c r="FF23339" s="55">
        <v>23332</v>
      </c>
      <c r="FG23339" s="55" t="s">
        <v>1309</v>
      </c>
      <c r="FH23339" s="55" t="s">
        <v>1738</v>
      </c>
      <c r="FI23339" s="55">
        <v>2</v>
      </c>
      <c r="FJ23339" s="55">
        <v>25000</v>
      </c>
      <c r="FK23339" s="55" t="s">
        <v>1249</v>
      </c>
      <c r="FL23339" s="55">
        <v>0.5</v>
      </c>
    </row>
    <row r="23340" ht="14.25" customHeight="1" outlineLevel="1" spans="162:168">
      <c r="FF23340" s="55">
        <v>23333</v>
      </c>
      <c r="FG23340" s="55" t="s">
        <v>1309</v>
      </c>
      <c r="FH23340" s="55" t="s">
        <v>1738</v>
      </c>
      <c r="FI23340" s="55">
        <v>2</v>
      </c>
      <c r="FJ23340" s="55">
        <v>50000</v>
      </c>
      <c r="FK23340" s="55" t="s">
        <v>1249</v>
      </c>
      <c r="FL23340" s="55">
        <v>0.5</v>
      </c>
    </row>
    <row r="23341" ht="14.25" customHeight="1" outlineLevel="1" spans="162:168">
      <c r="FF23341" s="55">
        <v>23334</v>
      </c>
      <c r="FG23341" s="55" t="s">
        <v>1309</v>
      </c>
      <c r="FH23341" s="55" t="s">
        <v>1738</v>
      </c>
      <c r="FI23341" s="55">
        <v>2</v>
      </c>
      <c r="FJ23341" s="55">
        <v>80000</v>
      </c>
      <c r="FK23341" s="55" t="s">
        <v>1249</v>
      </c>
      <c r="FL23341" s="55">
        <v>0.5</v>
      </c>
    </row>
    <row r="23342" ht="14.25" customHeight="1" outlineLevel="1" spans="162:168">
      <c r="FF23342" s="55">
        <v>23335</v>
      </c>
      <c r="FG23342" s="55" t="s">
        <v>1309</v>
      </c>
      <c r="FH23342" s="55" t="s">
        <v>1738</v>
      </c>
      <c r="FI23342" s="55">
        <v>2</v>
      </c>
      <c r="FJ23342" s="55">
        <v>130000</v>
      </c>
      <c r="FK23342" s="55" t="s">
        <v>1249</v>
      </c>
      <c r="FL23342" s="55">
        <v>0.5</v>
      </c>
    </row>
    <row r="23343" ht="14.25" customHeight="1" outlineLevel="1" spans="162:168">
      <c r="FF23343" s="55">
        <v>23336</v>
      </c>
      <c r="FG23343" s="55" t="s">
        <v>1309</v>
      </c>
      <c r="FH23343" s="55" t="s">
        <v>1738</v>
      </c>
      <c r="FI23343" s="55">
        <v>2</v>
      </c>
      <c r="FJ23343" s="55">
        <v>260000</v>
      </c>
      <c r="FK23343" s="55" t="s">
        <v>1249</v>
      </c>
      <c r="FL23343" s="55">
        <v>0.5</v>
      </c>
    </row>
    <row r="23344" ht="14.25" customHeight="1" outlineLevel="1" spans="162:168">
      <c r="FF23344" s="55">
        <v>23337</v>
      </c>
      <c r="FG23344" s="55" t="s">
        <v>1309</v>
      </c>
      <c r="FH23344" s="55" t="s">
        <v>1738</v>
      </c>
      <c r="FI23344" s="55">
        <v>2</v>
      </c>
      <c r="FJ23344" s="55">
        <v>400000</v>
      </c>
      <c r="FK23344" s="55" t="s">
        <v>1249</v>
      </c>
      <c r="FL23344" s="55">
        <v>0.5</v>
      </c>
    </row>
    <row r="23345" ht="14.25" customHeight="1" outlineLevel="1" spans="162:168">
      <c r="FF23345" s="55">
        <v>23338</v>
      </c>
      <c r="FG23345" s="55" t="s">
        <v>1309</v>
      </c>
      <c r="FH23345" s="55" t="s">
        <v>1738</v>
      </c>
      <c r="FI23345" s="55">
        <v>2</v>
      </c>
      <c r="FJ23345" s="55">
        <v>530000</v>
      </c>
      <c r="FK23345" s="55" t="s">
        <v>1249</v>
      </c>
      <c r="FL23345" s="55">
        <v>0.5</v>
      </c>
    </row>
    <row r="23346" ht="14.25" customHeight="1" outlineLevel="1" spans="162:168">
      <c r="FF23346" s="55">
        <v>23339</v>
      </c>
      <c r="FG23346" s="55" t="s">
        <v>1309</v>
      </c>
      <c r="FH23346" s="55" t="s">
        <v>1738</v>
      </c>
      <c r="FI23346" s="55">
        <v>2</v>
      </c>
      <c r="FJ23346" s="55">
        <v>540000</v>
      </c>
      <c r="FK23346" s="55" t="s">
        <v>1249</v>
      </c>
      <c r="FL23346" s="55">
        <v>0.5</v>
      </c>
    </row>
    <row r="23347" ht="14.25" customHeight="1" outlineLevel="1" spans="162:168">
      <c r="FF23347" s="55">
        <v>23340</v>
      </c>
      <c r="FG23347" s="55" t="s">
        <v>1309</v>
      </c>
      <c r="FH23347" s="55" t="s">
        <v>1738</v>
      </c>
      <c r="FI23347" s="55">
        <v>3</v>
      </c>
      <c r="FJ23347" s="55">
        <v>1000</v>
      </c>
      <c r="FK23347" s="55" t="s">
        <v>1249</v>
      </c>
      <c r="FL23347" s="55">
        <v>0.85</v>
      </c>
    </row>
    <row r="23348" ht="14.25" customHeight="1" outlineLevel="1" spans="162:168">
      <c r="FF23348" s="55">
        <v>23341</v>
      </c>
      <c r="FG23348" s="55" t="s">
        <v>1309</v>
      </c>
      <c r="FH23348" s="55" t="s">
        <v>1738</v>
      </c>
      <c r="FI23348" s="55">
        <v>3</v>
      </c>
      <c r="FJ23348" s="55">
        <v>2500</v>
      </c>
      <c r="FK23348" s="55" t="s">
        <v>1249</v>
      </c>
      <c r="FL23348" s="55">
        <v>0.8</v>
      </c>
    </row>
    <row r="23349" ht="14.25" customHeight="1" outlineLevel="1" spans="162:168">
      <c r="FF23349" s="55">
        <v>23342</v>
      </c>
      <c r="FG23349" s="55" t="s">
        <v>1309</v>
      </c>
      <c r="FH23349" s="55" t="s">
        <v>1738</v>
      </c>
      <c r="FI23349" s="55">
        <v>3</v>
      </c>
      <c r="FJ23349" s="55">
        <v>5000</v>
      </c>
      <c r="FK23349" s="55" t="s">
        <v>1249</v>
      </c>
      <c r="FL23349" s="55">
        <v>0.7</v>
      </c>
    </row>
    <row r="23350" ht="14.25" customHeight="1" outlineLevel="1" spans="162:168">
      <c r="FF23350" s="55">
        <v>23343</v>
      </c>
      <c r="FG23350" s="55" t="s">
        <v>1309</v>
      </c>
      <c r="FH23350" s="55" t="s">
        <v>1738</v>
      </c>
      <c r="FI23350" s="55">
        <v>3</v>
      </c>
      <c r="FJ23350" s="55">
        <v>10000</v>
      </c>
      <c r="FK23350" s="55" t="s">
        <v>1249</v>
      </c>
      <c r="FL23350" s="55">
        <v>0.6</v>
      </c>
    </row>
    <row r="23351" ht="14.25" customHeight="1" outlineLevel="1" spans="162:168">
      <c r="FF23351" s="55">
        <v>23344</v>
      </c>
      <c r="FG23351" s="55" t="s">
        <v>1309</v>
      </c>
      <c r="FH23351" s="55" t="s">
        <v>1738</v>
      </c>
      <c r="FI23351" s="55">
        <v>3</v>
      </c>
      <c r="FJ23351" s="55">
        <v>25000</v>
      </c>
      <c r="FK23351" s="55" t="s">
        <v>1249</v>
      </c>
      <c r="FL23351" s="55">
        <v>0.5</v>
      </c>
    </row>
    <row r="23352" ht="14.25" customHeight="1" outlineLevel="1" spans="162:168">
      <c r="FF23352" s="55">
        <v>23345</v>
      </c>
      <c r="FG23352" s="55" t="s">
        <v>1309</v>
      </c>
      <c r="FH23352" s="55" t="s">
        <v>1738</v>
      </c>
      <c r="FI23352" s="55">
        <v>3</v>
      </c>
      <c r="FJ23352" s="55">
        <v>50000</v>
      </c>
      <c r="FK23352" s="55" t="s">
        <v>1249</v>
      </c>
      <c r="FL23352" s="55">
        <v>0.5</v>
      </c>
    </row>
    <row r="23353" ht="14.25" customHeight="1" outlineLevel="1" spans="162:168">
      <c r="FF23353" s="55">
        <v>23346</v>
      </c>
      <c r="FG23353" s="55" t="s">
        <v>1309</v>
      </c>
      <c r="FH23353" s="55" t="s">
        <v>1738</v>
      </c>
      <c r="FI23353" s="55">
        <v>3</v>
      </c>
      <c r="FJ23353" s="55">
        <v>80000</v>
      </c>
      <c r="FK23353" s="55" t="s">
        <v>1249</v>
      </c>
      <c r="FL23353" s="55">
        <v>0.5</v>
      </c>
    </row>
    <row r="23354" ht="14.25" customHeight="1" outlineLevel="1" spans="162:168">
      <c r="FF23354" s="55">
        <v>23347</v>
      </c>
      <c r="FG23354" s="55" t="s">
        <v>1309</v>
      </c>
      <c r="FH23354" s="55" t="s">
        <v>1738</v>
      </c>
      <c r="FI23354" s="55">
        <v>3</v>
      </c>
      <c r="FJ23354" s="55">
        <v>130000</v>
      </c>
      <c r="FK23354" s="55" t="s">
        <v>1249</v>
      </c>
      <c r="FL23354" s="55">
        <v>0.5</v>
      </c>
    </row>
    <row r="23355" ht="14.25" customHeight="1" outlineLevel="1" spans="162:168">
      <c r="FF23355" s="55">
        <v>23348</v>
      </c>
      <c r="FG23355" s="55" t="s">
        <v>1309</v>
      </c>
      <c r="FH23355" s="55" t="s">
        <v>1738</v>
      </c>
      <c r="FI23355" s="55">
        <v>3</v>
      </c>
      <c r="FJ23355" s="55">
        <v>260000</v>
      </c>
      <c r="FK23355" s="55" t="s">
        <v>1249</v>
      </c>
      <c r="FL23355" s="55">
        <v>0.5</v>
      </c>
    </row>
    <row r="23356" ht="14.25" customHeight="1" outlineLevel="1" spans="162:168">
      <c r="FF23356" s="55">
        <v>23349</v>
      </c>
      <c r="FG23356" s="55" t="s">
        <v>1309</v>
      </c>
      <c r="FH23356" s="55" t="s">
        <v>1738</v>
      </c>
      <c r="FI23356" s="55">
        <v>3</v>
      </c>
      <c r="FJ23356" s="55">
        <v>400000</v>
      </c>
      <c r="FK23356" s="55" t="s">
        <v>1249</v>
      </c>
      <c r="FL23356" s="55">
        <v>0.5</v>
      </c>
    </row>
    <row r="23357" ht="14.25" customHeight="1" outlineLevel="1" spans="162:168">
      <c r="FF23357" s="55">
        <v>23350</v>
      </c>
      <c r="FG23357" s="55" t="s">
        <v>1309</v>
      </c>
      <c r="FH23357" s="55" t="s">
        <v>1738</v>
      </c>
      <c r="FI23357" s="55">
        <v>3</v>
      </c>
      <c r="FJ23357" s="55">
        <v>530000</v>
      </c>
      <c r="FK23357" s="55" t="s">
        <v>1249</v>
      </c>
      <c r="FL23357" s="55">
        <v>0.5</v>
      </c>
    </row>
    <row r="23358" ht="14.25" customHeight="1" outlineLevel="1" spans="162:168">
      <c r="FF23358" s="55">
        <v>23351</v>
      </c>
      <c r="FG23358" s="55" t="s">
        <v>1309</v>
      </c>
      <c r="FH23358" s="55" t="s">
        <v>1738</v>
      </c>
      <c r="FI23358" s="55">
        <v>3</v>
      </c>
      <c r="FJ23358" s="55">
        <v>540000</v>
      </c>
      <c r="FK23358" s="55" t="s">
        <v>1249</v>
      </c>
      <c r="FL23358" s="55">
        <v>0.5</v>
      </c>
    </row>
    <row r="23359" ht="14.25" customHeight="1" outlineLevel="1" spans="162:168">
      <c r="FF23359" s="55">
        <v>23352</v>
      </c>
      <c r="FG23359" s="55" t="s">
        <v>1309</v>
      </c>
      <c r="FH23359" s="55" t="s">
        <v>2016</v>
      </c>
      <c r="FI23359" s="55">
        <v>1</v>
      </c>
      <c r="FJ23359" s="55">
        <v>0</v>
      </c>
      <c r="FK23359" s="55" t="s">
        <v>1249</v>
      </c>
      <c r="FL23359" s="55">
        <v>0.35</v>
      </c>
    </row>
    <row r="23360" ht="14.25" customHeight="1" outlineLevel="1" spans="162:168">
      <c r="FF23360" s="55">
        <v>23353</v>
      </c>
      <c r="FG23360" s="55" t="s">
        <v>1309</v>
      </c>
      <c r="FH23360" s="55" t="s">
        <v>2016</v>
      </c>
      <c r="FI23360" s="55">
        <v>10</v>
      </c>
      <c r="FJ23360" s="55">
        <v>0</v>
      </c>
      <c r="FK23360" s="55" t="s">
        <v>1249</v>
      </c>
      <c r="FL23360" s="55">
        <v>0.5</v>
      </c>
    </row>
    <row r="23361" ht="14.25" customHeight="1" outlineLevel="1" spans="162:168">
      <c r="FF23361" s="55">
        <v>23354</v>
      </c>
      <c r="FG23361" s="55" t="s">
        <v>1309</v>
      </c>
      <c r="FH23361" s="55" t="s">
        <v>2016</v>
      </c>
      <c r="FI23361" s="55">
        <v>11</v>
      </c>
      <c r="FJ23361" s="55">
        <v>0</v>
      </c>
      <c r="FK23361" s="55" t="s">
        <v>1249</v>
      </c>
      <c r="FL23361" s="55">
        <v>0.5</v>
      </c>
    </row>
    <row r="23362" ht="14.25" customHeight="1" outlineLevel="1" spans="162:168">
      <c r="FF23362" s="55">
        <v>23355</v>
      </c>
      <c r="FG23362" s="55" t="s">
        <v>1309</v>
      </c>
      <c r="FH23362" s="55" t="s">
        <v>2016</v>
      </c>
      <c r="FI23362" s="55">
        <v>12</v>
      </c>
      <c r="FJ23362" s="55">
        <v>5000</v>
      </c>
      <c r="FK23362" s="55" t="s">
        <v>1249</v>
      </c>
      <c r="FL23362" s="55">
        <v>2</v>
      </c>
    </row>
    <row r="23363" ht="14.25" customHeight="1" outlineLevel="1" spans="162:168">
      <c r="FF23363" s="55">
        <v>23356</v>
      </c>
      <c r="FG23363" s="55" t="s">
        <v>1309</v>
      </c>
      <c r="FH23363" s="55" t="s">
        <v>2016</v>
      </c>
      <c r="FI23363" s="55">
        <v>2</v>
      </c>
      <c r="FJ23363" s="55">
        <v>0</v>
      </c>
      <c r="FK23363" s="55" t="s">
        <v>1249</v>
      </c>
      <c r="FL23363" s="55">
        <v>0.35</v>
      </c>
    </row>
    <row r="23364" ht="14.25" customHeight="1" outlineLevel="1" spans="162:168">
      <c r="FF23364" s="55">
        <v>23357</v>
      </c>
      <c r="FG23364" s="55" t="s">
        <v>1309</v>
      </c>
      <c r="FH23364" s="55" t="s">
        <v>2016</v>
      </c>
      <c r="FI23364" s="55">
        <v>5</v>
      </c>
      <c r="FJ23364" s="55">
        <v>0</v>
      </c>
      <c r="FK23364" s="55" t="s">
        <v>1249</v>
      </c>
      <c r="FL23364" s="55">
        <v>0.5</v>
      </c>
    </row>
    <row r="23365" ht="14.25" customHeight="1" outlineLevel="1" spans="162:168">
      <c r="FF23365" s="55">
        <v>23358</v>
      </c>
      <c r="FG23365" s="55" t="s">
        <v>1309</v>
      </c>
      <c r="FH23365" s="55" t="s">
        <v>2016</v>
      </c>
      <c r="FI23365" s="55">
        <v>6</v>
      </c>
      <c r="FJ23365" s="55">
        <v>0</v>
      </c>
      <c r="FK23365" s="55" t="s">
        <v>1249</v>
      </c>
      <c r="FL23365" s="55">
        <v>0.89</v>
      </c>
    </row>
    <row r="23366" ht="14.25" customHeight="1" outlineLevel="1" spans="162:168">
      <c r="FF23366" s="55">
        <v>23359</v>
      </c>
      <c r="FG23366" s="55" t="s">
        <v>1309</v>
      </c>
      <c r="FH23366" s="55" t="s">
        <v>2016</v>
      </c>
      <c r="FI23366" s="55">
        <v>7</v>
      </c>
      <c r="FJ23366" s="55">
        <v>0</v>
      </c>
      <c r="FK23366" s="55" t="s">
        <v>1249</v>
      </c>
      <c r="FL23366" s="55">
        <v>0.5</v>
      </c>
    </row>
    <row r="23367" ht="14.25" customHeight="1" outlineLevel="1" spans="162:168">
      <c r="FF23367" s="55">
        <v>23360</v>
      </c>
      <c r="FG23367" s="55" t="s">
        <v>1309</v>
      </c>
      <c r="FH23367" s="55" t="s">
        <v>2016</v>
      </c>
      <c r="FI23367" s="55">
        <v>8</v>
      </c>
      <c r="FJ23367" s="55">
        <v>0</v>
      </c>
      <c r="FK23367" s="55" t="s">
        <v>1249</v>
      </c>
      <c r="FL23367" s="55">
        <v>0.89</v>
      </c>
    </row>
    <row r="23368" ht="14.25" customHeight="1" outlineLevel="1" spans="162:168">
      <c r="FF23368" s="55">
        <v>23361</v>
      </c>
      <c r="FG23368" s="55" t="s">
        <v>1309</v>
      </c>
      <c r="FH23368" s="55" t="s">
        <v>2016</v>
      </c>
      <c r="FI23368" s="55">
        <v>9</v>
      </c>
      <c r="FJ23368" s="55">
        <v>0</v>
      </c>
      <c r="FK23368" s="55" t="s">
        <v>1249</v>
      </c>
      <c r="FL23368" s="55">
        <v>0.89</v>
      </c>
    </row>
    <row r="23369" ht="14.25" customHeight="1" outlineLevel="1" spans="162:168">
      <c r="FF23369" s="55">
        <v>23362</v>
      </c>
      <c r="FG23369" s="55" t="s">
        <v>1309</v>
      </c>
      <c r="FH23369" s="55" t="s">
        <v>2048</v>
      </c>
      <c r="FI23369" s="55">
        <v>1</v>
      </c>
      <c r="FJ23369" s="55">
        <v>0</v>
      </c>
      <c r="FK23369" s="55" t="s">
        <v>1249</v>
      </c>
      <c r="FL23369" s="55">
        <v>0.4</v>
      </c>
    </row>
    <row r="23370" ht="14.25" customHeight="1" outlineLevel="1" spans="162:168">
      <c r="FF23370" s="55">
        <v>23363</v>
      </c>
      <c r="FG23370" s="55" t="s">
        <v>1309</v>
      </c>
      <c r="FH23370" s="55" t="s">
        <v>2048</v>
      </c>
      <c r="FI23370" s="55">
        <v>2</v>
      </c>
      <c r="FJ23370" s="55">
        <v>0</v>
      </c>
      <c r="FK23370" s="55" t="s">
        <v>1249</v>
      </c>
      <c r="FL23370" s="55">
        <v>0.4</v>
      </c>
    </row>
    <row r="23371" ht="14.25" customHeight="1" outlineLevel="1" spans="162:168">
      <c r="FF23371" s="55">
        <v>23364</v>
      </c>
      <c r="FG23371" s="55" t="s">
        <v>1309</v>
      </c>
      <c r="FH23371" s="55" t="s">
        <v>2048</v>
      </c>
      <c r="FI23371" s="55">
        <v>3</v>
      </c>
      <c r="FJ23371" s="55">
        <v>0</v>
      </c>
      <c r="FK23371" s="55" t="s">
        <v>1249</v>
      </c>
      <c r="FL23371" s="55">
        <v>0.4</v>
      </c>
    </row>
    <row r="23372" ht="14.25" customHeight="1" outlineLevel="1" spans="162:168">
      <c r="FF23372" s="55">
        <v>23365</v>
      </c>
      <c r="FG23372" s="55" t="s">
        <v>1309</v>
      </c>
      <c r="FH23372" s="55" t="s">
        <v>2048</v>
      </c>
      <c r="FI23372" s="55">
        <v>4</v>
      </c>
      <c r="FJ23372" s="55">
        <v>0</v>
      </c>
      <c r="FK23372" s="55" t="s">
        <v>1249</v>
      </c>
      <c r="FL23372" s="55">
        <v>0.4</v>
      </c>
    </row>
    <row r="23373" ht="14.25" customHeight="1" outlineLevel="1" spans="162:168">
      <c r="FF23373" s="55">
        <v>23366</v>
      </c>
      <c r="FG23373" s="55" t="s">
        <v>1309</v>
      </c>
      <c r="FH23373" s="55" t="s">
        <v>2048</v>
      </c>
      <c r="FI23373" s="55">
        <v>5</v>
      </c>
      <c r="FJ23373" s="55">
        <v>0</v>
      </c>
      <c r="FK23373" s="55" t="s">
        <v>1249</v>
      </c>
      <c r="FL23373" s="55">
        <v>0.33</v>
      </c>
    </row>
    <row r="23374" ht="14.25" customHeight="1" outlineLevel="1" spans="162:168">
      <c r="FF23374" s="55">
        <v>23367</v>
      </c>
      <c r="FG23374" s="55" t="s">
        <v>1309</v>
      </c>
      <c r="FH23374" s="55" t="s">
        <v>2048</v>
      </c>
      <c r="FI23374" s="55">
        <v>6</v>
      </c>
      <c r="FJ23374" s="55">
        <v>0</v>
      </c>
      <c r="FK23374" s="55" t="s">
        <v>1249</v>
      </c>
      <c r="FL23374" s="55">
        <v>0.33</v>
      </c>
    </row>
    <row r="23375" ht="14.25" customHeight="1" outlineLevel="1" spans="162:168">
      <c r="FF23375" s="55">
        <v>23368</v>
      </c>
      <c r="FG23375" s="55" t="s">
        <v>1309</v>
      </c>
      <c r="FH23375" s="55" t="s">
        <v>2048</v>
      </c>
      <c r="FI23375" s="55">
        <v>7</v>
      </c>
      <c r="FJ23375" s="55">
        <v>0</v>
      </c>
      <c r="FK23375" s="55" t="s">
        <v>1249</v>
      </c>
      <c r="FL23375" s="55">
        <v>0.35</v>
      </c>
    </row>
    <row r="23376" ht="14.25" customHeight="1" outlineLevel="1" spans="162:168">
      <c r="FF23376" s="55">
        <v>23369</v>
      </c>
      <c r="FG23376" s="55" t="s">
        <v>1309</v>
      </c>
      <c r="FH23376" s="55" t="s">
        <v>2048</v>
      </c>
      <c r="FI23376" s="55">
        <v>8</v>
      </c>
      <c r="FJ23376" s="55">
        <v>0</v>
      </c>
      <c r="FK23376" s="55" t="s">
        <v>1249</v>
      </c>
      <c r="FL23376" s="55">
        <v>0.35</v>
      </c>
    </row>
    <row r="23377" ht="14.25" customHeight="1" outlineLevel="1" spans="162:168">
      <c r="FF23377" s="55">
        <v>23370</v>
      </c>
      <c r="FG23377" s="55" t="s">
        <v>1309</v>
      </c>
      <c r="FH23377" s="55" t="s">
        <v>1490</v>
      </c>
      <c r="FI23377" s="55">
        <v>1</v>
      </c>
      <c r="FJ23377" s="55">
        <v>0</v>
      </c>
      <c r="FK23377" s="55" t="s">
        <v>1249</v>
      </c>
      <c r="FL23377" s="55">
        <v>0.45</v>
      </c>
    </row>
    <row r="23378" ht="14.25" customHeight="1" outlineLevel="1" spans="162:168">
      <c r="FF23378" s="55">
        <v>23371</v>
      </c>
      <c r="FG23378" s="55" t="s">
        <v>1309</v>
      </c>
      <c r="FH23378" s="55" t="s">
        <v>1490</v>
      </c>
      <c r="FI23378" s="55">
        <v>1</v>
      </c>
      <c r="FJ23378" s="55">
        <v>1000</v>
      </c>
      <c r="FK23378" s="55" t="s">
        <v>1249</v>
      </c>
      <c r="FL23378" s="55">
        <v>0.45</v>
      </c>
    </row>
    <row r="23379" ht="14.25" customHeight="1" outlineLevel="1" spans="162:168">
      <c r="FF23379" s="55">
        <v>23372</v>
      </c>
      <c r="FG23379" s="55" t="s">
        <v>1309</v>
      </c>
      <c r="FH23379" s="55" t="s">
        <v>1490</v>
      </c>
      <c r="FI23379" s="55">
        <v>1</v>
      </c>
      <c r="FJ23379" s="55">
        <v>2500</v>
      </c>
      <c r="FK23379" s="55" t="s">
        <v>1249</v>
      </c>
      <c r="FL23379" s="55">
        <v>0.4</v>
      </c>
    </row>
    <row r="23380" ht="14.25" customHeight="1" outlineLevel="1" spans="162:168">
      <c r="FF23380" s="55">
        <v>23373</v>
      </c>
      <c r="FG23380" s="55" t="s">
        <v>1309</v>
      </c>
      <c r="FH23380" s="55" t="s">
        <v>1490</v>
      </c>
      <c r="FI23380" s="55">
        <v>1</v>
      </c>
      <c r="FJ23380" s="55">
        <v>5000</v>
      </c>
      <c r="FK23380" s="55" t="s">
        <v>1249</v>
      </c>
      <c r="FL23380" s="55">
        <v>0.35</v>
      </c>
    </row>
    <row r="23381" ht="14.25" customHeight="1" outlineLevel="1" spans="162:168">
      <c r="FF23381" s="55">
        <v>23374</v>
      </c>
      <c r="FG23381" s="55" t="s">
        <v>1309</v>
      </c>
      <c r="FH23381" s="55" t="s">
        <v>1490</v>
      </c>
      <c r="FI23381" s="55">
        <v>1</v>
      </c>
      <c r="FJ23381" s="55">
        <v>10000</v>
      </c>
      <c r="FK23381" s="55" t="s">
        <v>1249</v>
      </c>
      <c r="FL23381" s="55">
        <v>0.3</v>
      </c>
    </row>
    <row r="23382" ht="14.25" customHeight="1" outlineLevel="1" spans="162:168">
      <c r="FF23382" s="55">
        <v>23375</v>
      </c>
      <c r="FG23382" s="55" t="s">
        <v>1309</v>
      </c>
      <c r="FH23382" s="55" t="s">
        <v>1490</v>
      </c>
      <c r="FI23382" s="55">
        <v>1</v>
      </c>
      <c r="FJ23382" s="55">
        <v>25000</v>
      </c>
      <c r="FK23382" s="55" t="s">
        <v>1249</v>
      </c>
      <c r="FL23382" s="55">
        <v>0.3</v>
      </c>
    </row>
    <row r="23383" ht="14.25" customHeight="1" outlineLevel="1" spans="162:168">
      <c r="FF23383" s="55">
        <v>23376</v>
      </c>
      <c r="FG23383" s="55" t="s">
        <v>1309</v>
      </c>
      <c r="FH23383" s="55" t="s">
        <v>1490</v>
      </c>
      <c r="FI23383" s="55">
        <v>1</v>
      </c>
      <c r="FJ23383" s="55">
        <v>50000</v>
      </c>
      <c r="FK23383" s="55" t="s">
        <v>1249</v>
      </c>
      <c r="FL23383" s="55">
        <v>0.3</v>
      </c>
    </row>
    <row r="23384" ht="14.25" customHeight="1" outlineLevel="1" spans="162:168">
      <c r="FF23384" s="55">
        <v>23377</v>
      </c>
      <c r="FG23384" s="55" t="s">
        <v>1309</v>
      </c>
      <c r="FH23384" s="55" t="s">
        <v>1490</v>
      </c>
      <c r="FI23384" s="55">
        <v>1</v>
      </c>
      <c r="FJ23384" s="55">
        <v>80000</v>
      </c>
      <c r="FK23384" s="55" t="s">
        <v>1249</v>
      </c>
      <c r="FL23384" s="55">
        <v>0.3</v>
      </c>
    </row>
    <row r="23385" ht="14.25" customHeight="1" outlineLevel="1" spans="162:168">
      <c r="FF23385" s="55">
        <v>23378</v>
      </c>
      <c r="FG23385" s="55" t="s">
        <v>1309</v>
      </c>
      <c r="FH23385" s="55" t="s">
        <v>1490</v>
      </c>
      <c r="FI23385" s="55">
        <v>1</v>
      </c>
      <c r="FJ23385" s="55">
        <v>130000</v>
      </c>
      <c r="FK23385" s="55" t="s">
        <v>1249</v>
      </c>
      <c r="FL23385" s="55">
        <v>0.3</v>
      </c>
    </row>
    <row r="23386" ht="14.25" customHeight="1" outlineLevel="1" spans="162:168">
      <c r="FF23386" s="55">
        <v>23379</v>
      </c>
      <c r="FG23386" s="55" t="s">
        <v>1309</v>
      </c>
      <c r="FH23386" s="55" t="s">
        <v>1490</v>
      </c>
      <c r="FI23386" s="55">
        <v>1</v>
      </c>
      <c r="FJ23386" s="55">
        <v>260000</v>
      </c>
      <c r="FK23386" s="55" t="s">
        <v>1249</v>
      </c>
      <c r="FL23386" s="55">
        <v>0.3</v>
      </c>
    </row>
    <row r="23387" ht="14.25" customHeight="1" outlineLevel="1" spans="162:168">
      <c r="FF23387" s="55">
        <v>23380</v>
      </c>
      <c r="FG23387" s="55" t="s">
        <v>1309</v>
      </c>
      <c r="FH23387" s="55" t="s">
        <v>1490</v>
      </c>
      <c r="FI23387" s="55">
        <v>1</v>
      </c>
      <c r="FJ23387" s="55">
        <v>400000</v>
      </c>
      <c r="FK23387" s="55" t="s">
        <v>1249</v>
      </c>
      <c r="FL23387" s="55">
        <v>0.3</v>
      </c>
    </row>
    <row r="23388" ht="14.25" customHeight="1" outlineLevel="1" spans="162:168">
      <c r="FF23388" s="55">
        <v>23381</v>
      </c>
      <c r="FG23388" s="55" t="s">
        <v>1309</v>
      </c>
      <c r="FH23388" s="55" t="s">
        <v>1490</v>
      </c>
      <c r="FI23388" s="55">
        <v>1</v>
      </c>
      <c r="FJ23388" s="55">
        <v>530000</v>
      </c>
      <c r="FK23388" s="55" t="s">
        <v>1249</v>
      </c>
      <c r="FL23388" s="55">
        <v>0.3</v>
      </c>
    </row>
    <row r="23389" ht="14.25" customHeight="1" outlineLevel="1" spans="162:168">
      <c r="FF23389" s="55">
        <v>23382</v>
      </c>
      <c r="FG23389" s="55" t="s">
        <v>1309</v>
      </c>
      <c r="FH23389" s="55" t="s">
        <v>1490</v>
      </c>
      <c r="FI23389" s="55">
        <v>1</v>
      </c>
      <c r="FJ23389" s="55">
        <v>540000</v>
      </c>
      <c r="FK23389" s="55" t="s">
        <v>1249</v>
      </c>
      <c r="FL23389" s="55">
        <v>0.3</v>
      </c>
    </row>
    <row r="23390" ht="14.25" customHeight="1" outlineLevel="1" spans="162:168">
      <c r="FF23390" s="55">
        <v>23383</v>
      </c>
      <c r="FG23390" s="55" t="s">
        <v>1309</v>
      </c>
      <c r="FH23390" s="55" t="s">
        <v>1490</v>
      </c>
      <c r="FI23390" s="55">
        <v>2</v>
      </c>
      <c r="FJ23390" s="55">
        <v>0</v>
      </c>
      <c r="FK23390" s="55" t="s">
        <v>1249</v>
      </c>
      <c r="FL23390" s="55">
        <v>0.45</v>
      </c>
    </row>
    <row r="23391" ht="14.25" customHeight="1" outlineLevel="1" spans="162:168">
      <c r="FF23391" s="55">
        <v>23384</v>
      </c>
      <c r="FG23391" s="55" t="s">
        <v>1309</v>
      </c>
      <c r="FH23391" s="55" t="s">
        <v>1490</v>
      </c>
      <c r="FI23391" s="55">
        <v>2</v>
      </c>
      <c r="FJ23391" s="55">
        <v>1000</v>
      </c>
      <c r="FK23391" s="55" t="s">
        <v>1249</v>
      </c>
      <c r="FL23391" s="55">
        <v>0.45</v>
      </c>
    </row>
    <row r="23392" ht="14.25" customHeight="1" outlineLevel="1" spans="162:168">
      <c r="FF23392" s="55">
        <v>23385</v>
      </c>
      <c r="FG23392" s="55" t="s">
        <v>1309</v>
      </c>
      <c r="FH23392" s="55" t="s">
        <v>1490</v>
      </c>
      <c r="FI23392" s="55">
        <v>2</v>
      </c>
      <c r="FJ23392" s="55">
        <v>2500</v>
      </c>
      <c r="FK23392" s="55" t="s">
        <v>1249</v>
      </c>
      <c r="FL23392" s="55">
        <v>0.4</v>
      </c>
    </row>
    <row r="23393" ht="14.25" customHeight="1" outlineLevel="1" spans="162:168">
      <c r="FF23393" s="55">
        <v>23386</v>
      </c>
      <c r="FG23393" s="55" t="s">
        <v>1309</v>
      </c>
      <c r="FH23393" s="55" t="s">
        <v>1490</v>
      </c>
      <c r="FI23393" s="55">
        <v>2</v>
      </c>
      <c r="FJ23393" s="55">
        <v>5000</v>
      </c>
      <c r="FK23393" s="55" t="s">
        <v>1249</v>
      </c>
      <c r="FL23393" s="55">
        <v>0.35</v>
      </c>
    </row>
    <row r="23394" ht="14.25" customHeight="1" outlineLevel="1" spans="162:168">
      <c r="FF23394" s="55">
        <v>23387</v>
      </c>
      <c r="FG23394" s="55" t="s">
        <v>1309</v>
      </c>
      <c r="FH23394" s="55" t="s">
        <v>1490</v>
      </c>
      <c r="FI23394" s="55">
        <v>2</v>
      </c>
      <c r="FJ23394" s="55">
        <v>10000</v>
      </c>
      <c r="FK23394" s="55" t="s">
        <v>1249</v>
      </c>
      <c r="FL23394" s="55">
        <v>0.3</v>
      </c>
    </row>
    <row r="23395" ht="14.25" customHeight="1" outlineLevel="1" spans="162:168">
      <c r="FF23395" s="55">
        <v>23388</v>
      </c>
      <c r="FG23395" s="55" t="s">
        <v>1309</v>
      </c>
      <c r="FH23395" s="55" t="s">
        <v>1490</v>
      </c>
      <c r="FI23395" s="55">
        <v>2</v>
      </c>
      <c r="FJ23395" s="55">
        <v>25000</v>
      </c>
      <c r="FK23395" s="55" t="s">
        <v>1249</v>
      </c>
      <c r="FL23395" s="55">
        <v>0.3</v>
      </c>
    </row>
    <row r="23396" ht="14.25" customHeight="1" outlineLevel="1" spans="162:168">
      <c r="FF23396" s="55">
        <v>23389</v>
      </c>
      <c r="FG23396" s="55" t="s">
        <v>1309</v>
      </c>
      <c r="FH23396" s="55" t="s">
        <v>1490</v>
      </c>
      <c r="FI23396" s="55">
        <v>2</v>
      </c>
      <c r="FJ23396" s="55">
        <v>50000</v>
      </c>
      <c r="FK23396" s="55" t="s">
        <v>1249</v>
      </c>
      <c r="FL23396" s="55">
        <v>0.3</v>
      </c>
    </row>
    <row r="23397" ht="14.25" customHeight="1" outlineLevel="1" spans="162:168">
      <c r="FF23397" s="55">
        <v>23390</v>
      </c>
      <c r="FG23397" s="55" t="s">
        <v>1309</v>
      </c>
      <c r="FH23397" s="55" t="s">
        <v>1490</v>
      </c>
      <c r="FI23397" s="55">
        <v>2</v>
      </c>
      <c r="FJ23397" s="55">
        <v>80000</v>
      </c>
      <c r="FK23397" s="55" t="s">
        <v>1249</v>
      </c>
      <c r="FL23397" s="55">
        <v>0.3</v>
      </c>
    </row>
    <row r="23398" ht="14.25" customHeight="1" outlineLevel="1" spans="162:168">
      <c r="FF23398" s="55">
        <v>23391</v>
      </c>
      <c r="FG23398" s="55" t="s">
        <v>1309</v>
      </c>
      <c r="FH23398" s="55" t="s">
        <v>1490</v>
      </c>
      <c r="FI23398" s="55">
        <v>2</v>
      </c>
      <c r="FJ23398" s="55">
        <v>130000</v>
      </c>
      <c r="FK23398" s="55" t="s">
        <v>1249</v>
      </c>
      <c r="FL23398" s="55">
        <v>0.3</v>
      </c>
    </row>
    <row r="23399" ht="14.25" customHeight="1" outlineLevel="1" spans="162:168">
      <c r="FF23399" s="55">
        <v>23392</v>
      </c>
      <c r="FG23399" s="55" t="s">
        <v>1309</v>
      </c>
      <c r="FH23399" s="55" t="s">
        <v>1490</v>
      </c>
      <c r="FI23399" s="55">
        <v>2</v>
      </c>
      <c r="FJ23399" s="55">
        <v>260000</v>
      </c>
      <c r="FK23399" s="55" t="s">
        <v>1249</v>
      </c>
      <c r="FL23399" s="55">
        <v>0.3</v>
      </c>
    </row>
    <row r="23400" ht="14.25" customHeight="1" outlineLevel="1" spans="162:168">
      <c r="FF23400" s="55">
        <v>23393</v>
      </c>
      <c r="FG23400" s="55" t="s">
        <v>1309</v>
      </c>
      <c r="FH23400" s="55" t="s">
        <v>1490</v>
      </c>
      <c r="FI23400" s="55">
        <v>2</v>
      </c>
      <c r="FJ23400" s="55">
        <v>400000</v>
      </c>
      <c r="FK23400" s="55" t="s">
        <v>1249</v>
      </c>
      <c r="FL23400" s="55">
        <v>0.3</v>
      </c>
    </row>
    <row r="23401" ht="14.25" customHeight="1" outlineLevel="1" spans="162:168">
      <c r="FF23401" s="55">
        <v>23394</v>
      </c>
      <c r="FG23401" s="55" t="s">
        <v>1309</v>
      </c>
      <c r="FH23401" s="55" t="s">
        <v>1490</v>
      </c>
      <c r="FI23401" s="55">
        <v>2</v>
      </c>
      <c r="FJ23401" s="55">
        <v>530000</v>
      </c>
      <c r="FK23401" s="55" t="s">
        <v>1249</v>
      </c>
      <c r="FL23401" s="55">
        <v>0.3</v>
      </c>
    </row>
    <row r="23402" ht="14.25" customHeight="1" outlineLevel="1" spans="162:168">
      <c r="FF23402" s="55">
        <v>23395</v>
      </c>
      <c r="FG23402" s="55" t="s">
        <v>1309</v>
      </c>
      <c r="FH23402" s="55" t="s">
        <v>1490</v>
      </c>
      <c r="FI23402" s="55">
        <v>2</v>
      </c>
      <c r="FJ23402" s="55">
        <v>540000</v>
      </c>
      <c r="FK23402" s="55" t="s">
        <v>1249</v>
      </c>
      <c r="FL23402" s="55">
        <v>0.3</v>
      </c>
    </row>
    <row r="23403" ht="14.25" customHeight="1" outlineLevel="1" spans="162:168">
      <c r="FF23403" s="55">
        <v>23396</v>
      </c>
      <c r="FG23403" s="55" t="s">
        <v>1309</v>
      </c>
      <c r="FH23403" s="55" t="s">
        <v>1490</v>
      </c>
      <c r="FI23403" s="55">
        <v>3</v>
      </c>
      <c r="FJ23403" s="55">
        <v>0</v>
      </c>
      <c r="FK23403" s="55" t="s">
        <v>1249</v>
      </c>
      <c r="FL23403" s="55">
        <v>0.35</v>
      </c>
    </row>
    <row r="23404" ht="14.25" customHeight="1" outlineLevel="1" spans="162:168">
      <c r="FF23404" s="55">
        <v>23397</v>
      </c>
      <c r="FG23404" s="55" t="s">
        <v>1309</v>
      </c>
      <c r="FH23404" s="55" t="s">
        <v>1490</v>
      </c>
      <c r="FI23404" s="55">
        <v>3</v>
      </c>
      <c r="FJ23404" s="55">
        <v>1000</v>
      </c>
      <c r="FK23404" s="55" t="s">
        <v>1249</v>
      </c>
      <c r="FL23404" s="55">
        <v>0.35</v>
      </c>
    </row>
    <row r="23405" ht="14.25" customHeight="1" outlineLevel="1" spans="162:168">
      <c r="FF23405" s="55">
        <v>23398</v>
      </c>
      <c r="FG23405" s="55" t="s">
        <v>1309</v>
      </c>
      <c r="FH23405" s="55" t="s">
        <v>1490</v>
      </c>
      <c r="FI23405" s="55">
        <v>3</v>
      </c>
      <c r="FJ23405" s="55">
        <v>2500</v>
      </c>
      <c r="FK23405" s="55" t="s">
        <v>1249</v>
      </c>
      <c r="FL23405" s="55">
        <v>0.35</v>
      </c>
    </row>
    <row r="23406" ht="14.25" customHeight="1" outlineLevel="1" spans="162:168">
      <c r="FF23406" s="55">
        <v>23399</v>
      </c>
      <c r="FG23406" s="55" t="s">
        <v>1309</v>
      </c>
      <c r="FH23406" s="55" t="s">
        <v>1490</v>
      </c>
      <c r="FI23406" s="55">
        <v>3</v>
      </c>
      <c r="FJ23406" s="55">
        <v>5000</v>
      </c>
      <c r="FK23406" s="55" t="s">
        <v>1249</v>
      </c>
      <c r="FL23406" s="55">
        <v>0.35</v>
      </c>
    </row>
    <row r="23407" ht="14.25" customHeight="1" outlineLevel="1" spans="162:168">
      <c r="FF23407" s="55">
        <v>23400</v>
      </c>
      <c r="FG23407" s="55" t="s">
        <v>1309</v>
      </c>
      <c r="FH23407" s="55" t="s">
        <v>1490</v>
      </c>
      <c r="FI23407" s="55">
        <v>3</v>
      </c>
      <c r="FJ23407" s="55">
        <v>10000</v>
      </c>
      <c r="FK23407" s="55" t="s">
        <v>1249</v>
      </c>
      <c r="FL23407" s="55">
        <v>0.35</v>
      </c>
    </row>
    <row r="23408" ht="14.25" customHeight="1" outlineLevel="1" spans="162:168">
      <c r="FF23408" s="55">
        <v>23401</v>
      </c>
      <c r="FG23408" s="55" t="s">
        <v>1309</v>
      </c>
      <c r="FH23408" s="55" t="s">
        <v>1490</v>
      </c>
      <c r="FI23408" s="55">
        <v>3</v>
      </c>
      <c r="FJ23408" s="55">
        <v>25000</v>
      </c>
      <c r="FK23408" s="55" t="s">
        <v>1249</v>
      </c>
      <c r="FL23408" s="55">
        <v>0.35</v>
      </c>
    </row>
    <row r="23409" ht="14.25" customHeight="1" outlineLevel="1" spans="162:168">
      <c r="FF23409" s="55">
        <v>23402</v>
      </c>
      <c r="FG23409" s="55" t="s">
        <v>1309</v>
      </c>
      <c r="FH23409" s="55" t="s">
        <v>1490</v>
      </c>
      <c r="FI23409" s="55">
        <v>3</v>
      </c>
      <c r="FJ23409" s="55">
        <v>50000</v>
      </c>
      <c r="FK23409" s="55" t="s">
        <v>1249</v>
      </c>
      <c r="FL23409" s="55">
        <v>0.35</v>
      </c>
    </row>
    <row r="23410" ht="14.25" customHeight="1" outlineLevel="1" spans="162:168">
      <c r="FF23410" s="55">
        <v>23403</v>
      </c>
      <c r="FG23410" s="55" t="s">
        <v>1309</v>
      </c>
      <c r="FH23410" s="55" t="s">
        <v>1490</v>
      </c>
      <c r="FI23410" s="55">
        <v>3</v>
      </c>
      <c r="FJ23410" s="55">
        <v>80000</v>
      </c>
      <c r="FK23410" s="55" t="s">
        <v>1249</v>
      </c>
      <c r="FL23410" s="55">
        <v>0.35</v>
      </c>
    </row>
    <row r="23411" ht="14.25" customHeight="1" outlineLevel="1" spans="162:168">
      <c r="FF23411" s="55">
        <v>23404</v>
      </c>
      <c r="FG23411" s="55" t="s">
        <v>1309</v>
      </c>
      <c r="FH23411" s="55" t="s">
        <v>1490</v>
      </c>
      <c r="FI23411" s="55">
        <v>3</v>
      </c>
      <c r="FJ23411" s="55">
        <v>130000</v>
      </c>
      <c r="FK23411" s="55" t="s">
        <v>1249</v>
      </c>
      <c r="FL23411" s="55">
        <v>0.35</v>
      </c>
    </row>
    <row r="23412" ht="14.25" customHeight="1" outlineLevel="1" spans="162:168">
      <c r="FF23412" s="55">
        <v>23405</v>
      </c>
      <c r="FG23412" s="55" t="s">
        <v>1309</v>
      </c>
      <c r="FH23412" s="55" t="s">
        <v>1490</v>
      </c>
      <c r="FI23412" s="55">
        <v>3</v>
      </c>
      <c r="FJ23412" s="55">
        <v>260000</v>
      </c>
      <c r="FK23412" s="55" t="s">
        <v>1249</v>
      </c>
      <c r="FL23412" s="55">
        <v>0.35</v>
      </c>
    </row>
    <row r="23413" ht="14.25" customHeight="1" outlineLevel="1" spans="162:168">
      <c r="FF23413" s="55">
        <v>23406</v>
      </c>
      <c r="FG23413" s="55" t="s">
        <v>1309</v>
      </c>
      <c r="FH23413" s="55" t="s">
        <v>1490</v>
      </c>
      <c r="FI23413" s="55">
        <v>3</v>
      </c>
      <c r="FJ23413" s="55">
        <v>400000</v>
      </c>
      <c r="FK23413" s="55" t="s">
        <v>1249</v>
      </c>
      <c r="FL23413" s="55">
        <v>0.35</v>
      </c>
    </row>
    <row r="23414" ht="14.25" customHeight="1" outlineLevel="1" spans="162:168">
      <c r="FF23414" s="55">
        <v>23407</v>
      </c>
      <c r="FG23414" s="55" t="s">
        <v>1309</v>
      </c>
      <c r="FH23414" s="55" t="s">
        <v>1490</v>
      </c>
      <c r="FI23414" s="55">
        <v>3</v>
      </c>
      <c r="FJ23414" s="55">
        <v>530000</v>
      </c>
      <c r="FK23414" s="55" t="s">
        <v>1249</v>
      </c>
      <c r="FL23414" s="55">
        <v>0.35</v>
      </c>
    </row>
    <row r="23415" ht="14.25" customHeight="1" outlineLevel="1" spans="162:168">
      <c r="FF23415" s="55">
        <v>23408</v>
      </c>
      <c r="FG23415" s="55" t="s">
        <v>1309</v>
      </c>
      <c r="FH23415" s="55" t="s">
        <v>1490</v>
      </c>
      <c r="FI23415" s="55">
        <v>3</v>
      </c>
      <c r="FJ23415" s="55">
        <v>540000</v>
      </c>
      <c r="FK23415" s="55" t="s">
        <v>1249</v>
      </c>
      <c r="FL23415" s="55">
        <v>0.35</v>
      </c>
    </row>
    <row r="23416" ht="14.25" customHeight="1" outlineLevel="1" spans="162:168">
      <c r="FF23416" s="55">
        <v>23409</v>
      </c>
      <c r="FG23416" s="55" t="s">
        <v>1309</v>
      </c>
      <c r="FH23416" s="55" t="s">
        <v>1490</v>
      </c>
      <c r="FI23416" s="55">
        <v>4</v>
      </c>
      <c r="FJ23416" s="55">
        <v>0</v>
      </c>
      <c r="FK23416" s="55" t="s">
        <v>1249</v>
      </c>
      <c r="FL23416" s="55">
        <v>0.35</v>
      </c>
    </row>
    <row r="23417" ht="14.25" customHeight="1" outlineLevel="1" spans="162:168">
      <c r="FF23417" s="55">
        <v>23410</v>
      </c>
      <c r="FG23417" s="55" t="s">
        <v>1309</v>
      </c>
      <c r="FH23417" s="55" t="s">
        <v>1490</v>
      </c>
      <c r="FI23417" s="55">
        <v>4</v>
      </c>
      <c r="FJ23417" s="55">
        <v>1000</v>
      </c>
      <c r="FK23417" s="55" t="s">
        <v>1249</v>
      </c>
      <c r="FL23417" s="55">
        <v>0.35</v>
      </c>
    </row>
    <row r="23418" ht="14.25" customHeight="1" outlineLevel="1" spans="162:168">
      <c r="FF23418" s="55">
        <v>23411</v>
      </c>
      <c r="FG23418" s="55" t="s">
        <v>1309</v>
      </c>
      <c r="FH23418" s="55" t="s">
        <v>1490</v>
      </c>
      <c r="FI23418" s="55">
        <v>4</v>
      </c>
      <c r="FJ23418" s="55">
        <v>2500</v>
      </c>
      <c r="FK23418" s="55" t="s">
        <v>1249</v>
      </c>
      <c r="FL23418" s="55">
        <v>0.35</v>
      </c>
    </row>
    <row r="23419" ht="14.25" customHeight="1" outlineLevel="1" spans="162:168">
      <c r="FF23419" s="55">
        <v>23412</v>
      </c>
      <c r="FG23419" s="55" t="s">
        <v>1309</v>
      </c>
      <c r="FH23419" s="55" t="s">
        <v>1490</v>
      </c>
      <c r="FI23419" s="55">
        <v>4</v>
      </c>
      <c r="FJ23419" s="55">
        <v>5000</v>
      </c>
      <c r="FK23419" s="55" t="s">
        <v>1249</v>
      </c>
      <c r="FL23419" s="55">
        <v>0.35</v>
      </c>
    </row>
    <row r="23420" ht="14.25" customHeight="1" outlineLevel="1" spans="162:168">
      <c r="FF23420" s="55">
        <v>23413</v>
      </c>
      <c r="FG23420" s="55" t="s">
        <v>1309</v>
      </c>
      <c r="FH23420" s="55" t="s">
        <v>1490</v>
      </c>
      <c r="FI23420" s="55">
        <v>4</v>
      </c>
      <c r="FJ23420" s="55">
        <v>10000</v>
      </c>
      <c r="FK23420" s="55" t="s">
        <v>1249</v>
      </c>
      <c r="FL23420" s="55">
        <v>0.35</v>
      </c>
    </row>
    <row r="23421" ht="14.25" customHeight="1" outlineLevel="1" spans="162:168">
      <c r="FF23421" s="55">
        <v>23414</v>
      </c>
      <c r="FG23421" s="55" t="s">
        <v>1309</v>
      </c>
      <c r="FH23421" s="55" t="s">
        <v>1490</v>
      </c>
      <c r="FI23421" s="55">
        <v>4</v>
      </c>
      <c r="FJ23421" s="55">
        <v>25000</v>
      </c>
      <c r="FK23421" s="55" t="s">
        <v>1249</v>
      </c>
      <c r="FL23421" s="55">
        <v>0.35</v>
      </c>
    </row>
    <row r="23422" ht="14.25" customHeight="1" outlineLevel="1" spans="162:168">
      <c r="FF23422" s="55">
        <v>23415</v>
      </c>
      <c r="FG23422" s="55" t="s">
        <v>1309</v>
      </c>
      <c r="FH23422" s="55" t="s">
        <v>1490</v>
      </c>
      <c r="FI23422" s="55">
        <v>4</v>
      </c>
      <c r="FJ23422" s="55">
        <v>50000</v>
      </c>
      <c r="FK23422" s="55" t="s">
        <v>1249</v>
      </c>
      <c r="FL23422" s="55">
        <v>0.35</v>
      </c>
    </row>
    <row r="23423" ht="14.25" customHeight="1" outlineLevel="1" spans="162:168">
      <c r="FF23423" s="55">
        <v>23416</v>
      </c>
      <c r="FG23423" s="55" t="s">
        <v>1309</v>
      </c>
      <c r="FH23423" s="55" t="s">
        <v>1490</v>
      </c>
      <c r="FI23423" s="55">
        <v>4</v>
      </c>
      <c r="FJ23423" s="55">
        <v>80000</v>
      </c>
      <c r="FK23423" s="55" t="s">
        <v>1249</v>
      </c>
      <c r="FL23423" s="55">
        <v>0.35</v>
      </c>
    </row>
    <row r="23424" ht="14.25" customHeight="1" outlineLevel="1" spans="162:168">
      <c r="FF23424" s="55">
        <v>23417</v>
      </c>
      <c r="FG23424" s="55" t="s">
        <v>1309</v>
      </c>
      <c r="FH23424" s="55" t="s">
        <v>1490</v>
      </c>
      <c r="FI23424" s="55">
        <v>4</v>
      </c>
      <c r="FJ23424" s="55">
        <v>130000</v>
      </c>
      <c r="FK23424" s="55" t="s">
        <v>1249</v>
      </c>
      <c r="FL23424" s="55">
        <v>0.35</v>
      </c>
    </row>
    <row r="23425" ht="14.25" customHeight="1" outlineLevel="1" spans="162:168">
      <c r="FF23425" s="55">
        <v>23418</v>
      </c>
      <c r="FG23425" s="55" t="s">
        <v>1309</v>
      </c>
      <c r="FH23425" s="55" t="s">
        <v>1490</v>
      </c>
      <c r="FI23425" s="55">
        <v>4</v>
      </c>
      <c r="FJ23425" s="55">
        <v>260000</v>
      </c>
      <c r="FK23425" s="55" t="s">
        <v>1249</v>
      </c>
      <c r="FL23425" s="55">
        <v>0.35</v>
      </c>
    </row>
    <row r="23426" ht="14.25" customHeight="1" outlineLevel="1" spans="162:168">
      <c r="FF23426" s="55">
        <v>23419</v>
      </c>
      <c r="FG23426" s="55" t="s">
        <v>1309</v>
      </c>
      <c r="FH23426" s="55" t="s">
        <v>1490</v>
      </c>
      <c r="FI23426" s="55">
        <v>4</v>
      </c>
      <c r="FJ23426" s="55">
        <v>400000</v>
      </c>
      <c r="FK23426" s="55" t="s">
        <v>1249</v>
      </c>
      <c r="FL23426" s="55">
        <v>0.35</v>
      </c>
    </row>
    <row r="23427" ht="14.25" customHeight="1" outlineLevel="1" spans="162:168">
      <c r="FF23427" s="55">
        <v>23420</v>
      </c>
      <c r="FG23427" s="55" t="s">
        <v>1309</v>
      </c>
      <c r="FH23427" s="55" t="s">
        <v>1490</v>
      </c>
      <c r="FI23427" s="55">
        <v>4</v>
      </c>
      <c r="FJ23427" s="55">
        <v>530000</v>
      </c>
      <c r="FK23427" s="55" t="s">
        <v>1249</v>
      </c>
      <c r="FL23427" s="55">
        <v>0.35</v>
      </c>
    </row>
    <row r="23428" ht="14.25" customHeight="1" outlineLevel="1" spans="162:168">
      <c r="FF23428" s="55">
        <v>23421</v>
      </c>
      <c r="FG23428" s="55" t="s">
        <v>1309</v>
      </c>
      <c r="FH23428" s="55" t="s">
        <v>1490</v>
      </c>
      <c r="FI23428" s="55">
        <v>4</v>
      </c>
      <c r="FJ23428" s="55">
        <v>540000</v>
      </c>
      <c r="FK23428" s="55" t="s">
        <v>1249</v>
      </c>
      <c r="FL23428" s="55">
        <v>0.35</v>
      </c>
    </row>
    <row r="23429" ht="14.25" customHeight="1" outlineLevel="1" spans="162:168">
      <c r="FF23429" s="55">
        <v>23422</v>
      </c>
      <c r="FG23429" s="55" t="s">
        <v>1309</v>
      </c>
      <c r="FH23429" s="55" t="s">
        <v>1490</v>
      </c>
      <c r="FI23429" s="55">
        <v>5</v>
      </c>
      <c r="FJ23429" s="55">
        <v>0</v>
      </c>
      <c r="FK23429" s="55" t="s">
        <v>1249</v>
      </c>
      <c r="FL23429" s="55">
        <v>0.35</v>
      </c>
    </row>
    <row r="23430" ht="14.25" customHeight="1" outlineLevel="1" spans="162:168">
      <c r="FF23430" s="55">
        <v>23423</v>
      </c>
      <c r="FG23430" s="55" t="s">
        <v>1309</v>
      </c>
      <c r="FH23430" s="55" t="s">
        <v>1490</v>
      </c>
      <c r="FI23430" s="55">
        <v>5</v>
      </c>
      <c r="FJ23430" s="55">
        <v>1000</v>
      </c>
      <c r="FK23430" s="55" t="s">
        <v>1249</v>
      </c>
      <c r="FL23430" s="55">
        <v>0.35</v>
      </c>
    </row>
    <row r="23431" ht="14.25" customHeight="1" outlineLevel="1" spans="162:168">
      <c r="FF23431" s="55">
        <v>23424</v>
      </c>
      <c r="FG23431" s="55" t="s">
        <v>1309</v>
      </c>
      <c r="FH23431" s="55" t="s">
        <v>1490</v>
      </c>
      <c r="FI23431" s="55">
        <v>5</v>
      </c>
      <c r="FJ23431" s="55">
        <v>2500</v>
      </c>
      <c r="FK23431" s="55" t="s">
        <v>1249</v>
      </c>
      <c r="FL23431" s="55">
        <v>0.35</v>
      </c>
    </row>
    <row r="23432" ht="14.25" customHeight="1" outlineLevel="1" spans="162:168">
      <c r="FF23432" s="55">
        <v>23425</v>
      </c>
      <c r="FG23432" s="55" t="s">
        <v>1309</v>
      </c>
      <c r="FH23432" s="55" t="s">
        <v>1490</v>
      </c>
      <c r="FI23432" s="55">
        <v>5</v>
      </c>
      <c r="FJ23432" s="55">
        <v>5000</v>
      </c>
      <c r="FK23432" s="55" t="s">
        <v>1249</v>
      </c>
      <c r="FL23432" s="55">
        <v>0.35</v>
      </c>
    </row>
    <row r="23433" ht="14.25" customHeight="1" outlineLevel="1" spans="162:168">
      <c r="FF23433" s="55">
        <v>23426</v>
      </c>
      <c r="FG23433" s="55" t="s">
        <v>1309</v>
      </c>
      <c r="FH23433" s="55" t="s">
        <v>1490</v>
      </c>
      <c r="FI23433" s="55">
        <v>5</v>
      </c>
      <c r="FJ23433" s="55">
        <v>10000</v>
      </c>
      <c r="FK23433" s="55" t="s">
        <v>1249</v>
      </c>
      <c r="FL23433" s="55">
        <v>0.35</v>
      </c>
    </row>
    <row r="23434" ht="14.25" customHeight="1" outlineLevel="1" spans="162:168">
      <c r="FF23434" s="55">
        <v>23427</v>
      </c>
      <c r="FG23434" s="55" t="s">
        <v>1309</v>
      </c>
      <c r="FH23434" s="55" t="s">
        <v>1490</v>
      </c>
      <c r="FI23434" s="55">
        <v>5</v>
      </c>
      <c r="FJ23434" s="55">
        <v>25000</v>
      </c>
      <c r="FK23434" s="55" t="s">
        <v>1249</v>
      </c>
      <c r="FL23434" s="55">
        <v>0.35</v>
      </c>
    </row>
    <row r="23435" ht="14.25" customHeight="1" outlineLevel="1" spans="162:168">
      <c r="FF23435" s="55">
        <v>23428</v>
      </c>
      <c r="FG23435" s="55" t="s">
        <v>1309</v>
      </c>
      <c r="FH23435" s="55" t="s">
        <v>1490</v>
      </c>
      <c r="FI23435" s="55">
        <v>5</v>
      </c>
      <c r="FJ23435" s="55">
        <v>50000</v>
      </c>
      <c r="FK23435" s="55" t="s">
        <v>1249</v>
      </c>
      <c r="FL23435" s="55">
        <v>0.35</v>
      </c>
    </row>
    <row r="23436" ht="14.25" customHeight="1" outlineLevel="1" spans="162:168">
      <c r="FF23436" s="55">
        <v>23429</v>
      </c>
      <c r="FG23436" s="55" t="s">
        <v>1309</v>
      </c>
      <c r="FH23436" s="55" t="s">
        <v>1490</v>
      </c>
      <c r="FI23436" s="55">
        <v>5</v>
      </c>
      <c r="FJ23436" s="55">
        <v>80000</v>
      </c>
      <c r="FK23436" s="55" t="s">
        <v>1249</v>
      </c>
      <c r="FL23436" s="55">
        <v>0.35</v>
      </c>
    </row>
    <row r="23437" ht="14.25" customHeight="1" outlineLevel="1" spans="162:168">
      <c r="FF23437" s="55">
        <v>23430</v>
      </c>
      <c r="FG23437" s="55" t="s">
        <v>1309</v>
      </c>
      <c r="FH23437" s="55" t="s">
        <v>1490</v>
      </c>
      <c r="FI23437" s="55">
        <v>5</v>
      </c>
      <c r="FJ23437" s="55">
        <v>130000</v>
      </c>
      <c r="FK23437" s="55" t="s">
        <v>1249</v>
      </c>
      <c r="FL23437" s="55">
        <v>0.35</v>
      </c>
    </row>
    <row r="23438" ht="14.25" customHeight="1" outlineLevel="1" spans="162:168">
      <c r="FF23438" s="55">
        <v>23431</v>
      </c>
      <c r="FG23438" s="55" t="s">
        <v>1309</v>
      </c>
      <c r="FH23438" s="55" t="s">
        <v>1490</v>
      </c>
      <c r="FI23438" s="55">
        <v>5</v>
      </c>
      <c r="FJ23438" s="55">
        <v>260000</v>
      </c>
      <c r="FK23438" s="55" t="s">
        <v>1249</v>
      </c>
      <c r="FL23438" s="55">
        <v>0.35</v>
      </c>
    </row>
    <row r="23439" ht="14.25" customHeight="1" outlineLevel="1" spans="162:168">
      <c r="FF23439" s="55">
        <v>23432</v>
      </c>
      <c r="FG23439" s="55" t="s">
        <v>1309</v>
      </c>
      <c r="FH23439" s="55" t="s">
        <v>1490</v>
      </c>
      <c r="FI23439" s="55">
        <v>5</v>
      </c>
      <c r="FJ23439" s="55">
        <v>400000</v>
      </c>
      <c r="FK23439" s="55" t="s">
        <v>1249</v>
      </c>
      <c r="FL23439" s="55">
        <v>0.35</v>
      </c>
    </row>
    <row r="23440" ht="14.25" customHeight="1" outlineLevel="1" spans="162:168">
      <c r="FF23440" s="55">
        <v>23433</v>
      </c>
      <c r="FG23440" s="55" t="s">
        <v>1309</v>
      </c>
      <c r="FH23440" s="55" t="s">
        <v>1490</v>
      </c>
      <c r="FI23440" s="55">
        <v>5</v>
      </c>
      <c r="FJ23440" s="55">
        <v>530000</v>
      </c>
      <c r="FK23440" s="55" t="s">
        <v>1249</v>
      </c>
      <c r="FL23440" s="55">
        <v>0.35</v>
      </c>
    </row>
    <row r="23441" ht="14.25" customHeight="1" outlineLevel="1" spans="162:168">
      <c r="FF23441" s="55">
        <v>23434</v>
      </c>
      <c r="FG23441" s="55" t="s">
        <v>1309</v>
      </c>
      <c r="FH23441" s="55" t="s">
        <v>1490</v>
      </c>
      <c r="FI23441" s="55">
        <v>5</v>
      </c>
      <c r="FJ23441" s="55">
        <v>540000</v>
      </c>
      <c r="FK23441" s="55" t="s">
        <v>1249</v>
      </c>
      <c r="FL23441" s="55">
        <v>0.35</v>
      </c>
    </row>
    <row r="23442" ht="14.25" customHeight="1" outlineLevel="1" spans="162:168">
      <c r="FF23442" s="55">
        <v>23435</v>
      </c>
      <c r="FG23442" s="55" t="s">
        <v>1309</v>
      </c>
      <c r="FH23442" s="55" t="s">
        <v>1263</v>
      </c>
      <c r="FI23442" s="55">
        <v>1</v>
      </c>
      <c r="FJ23442" s="55">
        <v>0</v>
      </c>
      <c r="FK23442" s="55" t="s">
        <v>1249</v>
      </c>
      <c r="FL23442" s="55">
        <v>1</v>
      </c>
    </row>
    <row r="23443" ht="14.25" customHeight="1" outlineLevel="1" spans="162:168">
      <c r="FF23443" s="55">
        <v>23436</v>
      </c>
      <c r="FG23443" s="55" t="s">
        <v>1309</v>
      </c>
      <c r="FH23443" s="55" t="s">
        <v>1263</v>
      </c>
      <c r="FI23443" s="55">
        <v>10</v>
      </c>
      <c r="FJ23443" s="55">
        <v>0</v>
      </c>
      <c r="FK23443" s="55" t="s">
        <v>1249</v>
      </c>
      <c r="FL23443" s="55">
        <v>0.95</v>
      </c>
    </row>
    <row r="23444" ht="14.25" customHeight="1" outlineLevel="1" spans="162:168">
      <c r="FF23444" s="55">
        <v>23437</v>
      </c>
      <c r="FG23444" s="55" t="s">
        <v>1309</v>
      </c>
      <c r="FH23444" s="55" t="s">
        <v>1263</v>
      </c>
      <c r="FI23444" s="55">
        <v>11</v>
      </c>
      <c r="FJ23444" s="55">
        <v>0</v>
      </c>
      <c r="FK23444" s="55" t="s">
        <v>1249</v>
      </c>
      <c r="FL23444" s="55">
        <v>0.95</v>
      </c>
    </row>
    <row r="23445" ht="14.25" customHeight="1" outlineLevel="1" spans="162:168">
      <c r="FF23445" s="55">
        <v>23438</v>
      </c>
      <c r="FG23445" s="55" t="s">
        <v>1309</v>
      </c>
      <c r="FH23445" s="55" t="s">
        <v>1263</v>
      </c>
      <c r="FI23445" s="55">
        <v>12</v>
      </c>
      <c r="FJ23445" s="55">
        <v>0</v>
      </c>
      <c r="FK23445" s="55" t="s">
        <v>1249</v>
      </c>
      <c r="FL23445" s="55">
        <v>0.89</v>
      </c>
    </row>
    <row r="23446" ht="14.25" customHeight="1" outlineLevel="1" spans="162:168">
      <c r="FF23446" s="55">
        <v>23439</v>
      </c>
      <c r="FG23446" s="55" t="s">
        <v>1309</v>
      </c>
      <c r="FH23446" s="55" t="s">
        <v>1263</v>
      </c>
      <c r="FI23446" s="55">
        <v>12</v>
      </c>
      <c r="FJ23446" s="55">
        <v>5000</v>
      </c>
      <c r="FK23446" s="55" t="s">
        <v>1249</v>
      </c>
      <c r="FL23446" s="55">
        <v>0.72</v>
      </c>
    </row>
    <row r="23447" ht="14.25" customHeight="1" outlineLevel="1" spans="162:168">
      <c r="FF23447" s="55">
        <v>23440</v>
      </c>
      <c r="FG23447" s="55" t="s">
        <v>1309</v>
      </c>
      <c r="FH23447" s="55" t="s">
        <v>1263</v>
      </c>
      <c r="FI23447" s="55">
        <v>13</v>
      </c>
      <c r="FJ23447" s="55">
        <v>0</v>
      </c>
      <c r="FK23447" s="55" t="s">
        <v>1249</v>
      </c>
      <c r="FL23447" s="55">
        <v>0.89</v>
      </c>
    </row>
    <row r="23448" ht="14.25" customHeight="1" outlineLevel="1" spans="162:168">
      <c r="FF23448" s="55">
        <v>23441</v>
      </c>
      <c r="FG23448" s="55" t="s">
        <v>1309</v>
      </c>
      <c r="FH23448" s="55" t="s">
        <v>1263</v>
      </c>
      <c r="FI23448" s="55">
        <v>14</v>
      </c>
      <c r="FJ23448" s="55">
        <v>0</v>
      </c>
      <c r="FK23448" s="55" t="s">
        <v>1249</v>
      </c>
      <c r="FL23448" s="55">
        <v>0.89</v>
      </c>
    </row>
    <row r="23449" ht="14.25" customHeight="1" outlineLevel="1" spans="162:168">
      <c r="FF23449" s="55">
        <v>23442</v>
      </c>
      <c r="FG23449" s="55" t="s">
        <v>1309</v>
      </c>
      <c r="FH23449" s="55" t="s">
        <v>1263</v>
      </c>
      <c r="FI23449" s="55">
        <v>2</v>
      </c>
      <c r="FJ23449" s="55">
        <v>0</v>
      </c>
      <c r="FK23449" s="55" t="s">
        <v>1249</v>
      </c>
      <c r="FL23449" s="55">
        <v>1</v>
      </c>
    </row>
    <row r="23450" ht="14.25" customHeight="1" outlineLevel="1" spans="162:168">
      <c r="FF23450" s="55">
        <v>23443</v>
      </c>
      <c r="FG23450" s="55" t="s">
        <v>1309</v>
      </c>
      <c r="FH23450" s="55" t="s">
        <v>1263</v>
      </c>
      <c r="FI23450" s="55">
        <v>2</v>
      </c>
      <c r="FJ23450" s="55">
        <v>1000</v>
      </c>
      <c r="FK23450" s="55" t="s">
        <v>1249</v>
      </c>
      <c r="FL23450" s="55">
        <v>0.95</v>
      </c>
    </row>
    <row r="23451" ht="14.25" customHeight="1" outlineLevel="1" spans="162:168">
      <c r="FF23451" s="55">
        <v>23444</v>
      </c>
      <c r="FG23451" s="55" t="s">
        <v>1309</v>
      </c>
      <c r="FH23451" s="55" t="s">
        <v>1263</v>
      </c>
      <c r="FI23451" s="55">
        <v>2</v>
      </c>
      <c r="FJ23451" s="55">
        <v>2500</v>
      </c>
      <c r="FK23451" s="55" t="s">
        <v>1249</v>
      </c>
      <c r="FL23451" s="55">
        <v>0.9</v>
      </c>
    </row>
    <row r="23452" ht="14.25" customHeight="1" outlineLevel="1" spans="162:168">
      <c r="FF23452" s="55">
        <v>23445</v>
      </c>
      <c r="FG23452" s="55" t="s">
        <v>1309</v>
      </c>
      <c r="FH23452" s="55" t="s">
        <v>1263</v>
      </c>
      <c r="FI23452" s="55">
        <v>2</v>
      </c>
      <c r="FJ23452" s="55">
        <v>5000</v>
      </c>
      <c r="FK23452" s="55" t="s">
        <v>1249</v>
      </c>
      <c r="FL23452" s="55">
        <v>0.8</v>
      </c>
    </row>
    <row r="23453" ht="14.25" customHeight="1" outlineLevel="1" spans="162:168">
      <c r="FF23453" s="55">
        <v>23446</v>
      </c>
      <c r="FG23453" s="55" t="s">
        <v>1309</v>
      </c>
      <c r="FH23453" s="55" t="s">
        <v>1263</v>
      </c>
      <c r="FI23453" s="55">
        <v>2</v>
      </c>
      <c r="FJ23453" s="55">
        <v>10000</v>
      </c>
      <c r="FK23453" s="55" t="s">
        <v>1249</v>
      </c>
      <c r="FL23453" s="55">
        <v>0.7</v>
      </c>
    </row>
    <row r="23454" ht="14.25" customHeight="1" outlineLevel="1" spans="162:168">
      <c r="FF23454" s="55">
        <v>23447</v>
      </c>
      <c r="FG23454" s="55" t="s">
        <v>1309</v>
      </c>
      <c r="FH23454" s="55" t="s">
        <v>1263</v>
      </c>
      <c r="FI23454" s="55">
        <v>2</v>
      </c>
      <c r="FJ23454" s="55">
        <v>25000</v>
      </c>
      <c r="FK23454" s="55" t="s">
        <v>1249</v>
      </c>
      <c r="FL23454" s="55">
        <v>0.6</v>
      </c>
    </row>
    <row r="23455" ht="14.25" customHeight="1" outlineLevel="1" spans="162:168">
      <c r="FF23455" s="55">
        <v>23448</v>
      </c>
      <c r="FG23455" s="55" t="s">
        <v>1309</v>
      </c>
      <c r="FH23455" s="55" t="s">
        <v>1263</v>
      </c>
      <c r="FI23455" s="55">
        <v>2</v>
      </c>
      <c r="FJ23455" s="55">
        <v>50000</v>
      </c>
      <c r="FK23455" s="55" t="s">
        <v>1249</v>
      </c>
      <c r="FL23455" s="55">
        <v>0.55</v>
      </c>
    </row>
    <row r="23456" ht="14.25" customHeight="1" outlineLevel="1" spans="162:168">
      <c r="FF23456" s="55">
        <v>23449</v>
      </c>
      <c r="FG23456" s="55" t="s">
        <v>1309</v>
      </c>
      <c r="FH23456" s="55" t="s">
        <v>1263</v>
      </c>
      <c r="FI23456" s="55">
        <v>2</v>
      </c>
      <c r="FJ23456" s="55">
        <v>80000</v>
      </c>
      <c r="FK23456" s="55" t="s">
        <v>1249</v>
      </c>
      <c r="FL23456" s="55">
        <v>0.5</v>
      </c>
    </row>
    <row r="23457" ht="14.25" customHeight="1" outlineLevel="1" spans="162:168">
      <c r="FF23457" s="55">
        <v>23450</v>
      </c>
      <c r="FG23457" s="55" t="s">
        <v>1309</v>
      </c>
      <c r="FH23457" s="55" t="s">
        <v>1263</v>
      </c>
      <c r="FI23457" s="55">
        <v>2</v>
      </c>
      <c r="FJ23457" s="55">
        <v>130000</v>
      </c>
      <c r="FK23457" s="55" t="s">
        <v>1249</v>
      </c>
      <c r="FL23457" s="55">
        <v>0.5</v>
      </c>
    </row>
    <row r="23458" ht="14.25" customHeight="1" outlineLevel="1" spans="162:168">
      <c r="FF23458" s="55">
        <v>23451</v>
      </c>
      <c r="FG23458" s="55" t="s">
        <v>1309</v>
      </c>
      <c r="FH23458" s="55" t="s">
        <v>1263</v>
      </c>
      <c r="FI23458" s="55">
        <v>2</v>
      </c>
      <c r="FJ23458" s="55">
        <v>260000</v>
      </c>
      <c r="FK23458" s="55" t="s">
        <v>1249</v>
      </c>
      <c r="FL23458" s="55">
        <v>0.5</v>
      </c>
    </row>
    <row r="23459" ht="14.25" customHeight="1" outlineLevel="1" spans="162:168">
      <c r="FF23459" s="55">
        <v>23452</v>
      </c>
      <c r="FG23459" s="55" t="s">
        <v>1309</v>
      </c>
      <c r="FH23459" s="55" t="s">
        <v>1263</v>
      </c>
      <c r="FI23459" s="55">
        <v>2</v>
      </c>
      <c r="FJ23459" s="55">
        <v>400000</v>
      </c>
      <c r="FK23459" s="55" t="s">
        <v>1249</v>
      </c>
      <c r="FL23459" s="55">
        <v>0.5</v>
      </c>
    </row>
    <row r="23460" ht="14.25" customHeight="1" outlineLevel="1" spans="162:168">
      <c r="FF23460" s="55">
        <v>23453</v>
      </c>
      <c r="FG23460" s="55" t="s">
        <v>1309</v>
      </c>
      <c r="FH23460" s="55" t="s">
        <v>1263</v>
      </c>
      <c r="FI23460" s="55">
        <v>2</v>
      </c>
      <c r="FJ23460" s="55">
        <v>530000</v>
      </c>
      <c r="FK23460" s="55" t="s">
        <v>1249</v>
      </c>
      <c r="FL23460" s="55">
        <v>0.5</v>
      </c>
    </row>
    <row r="23461" ht="14.25" customHeight="1" outlineLevel="1" spans="162:168">
      <c r="FF23461" s="55">
        <v>23454</v>
      </c>
      <c r="FG23461" s="55" t="s">
        <v>1309</v>
      </c>
      <c r="FH23461" s="55" t="s">
        <v>1263</v>
      </c>
      <c r="FI23461" s="55">
        <v>2</v>
      </c>
      <c r="FJ23461" s="55">
        <v>540000</v>
      </c>
      <c r="FK23461" s="55" t="s">
        <v>1249</v>
      </c>
      <c r="FL23461" s="55">
        <v>0.5</v>
      </c>
    </row>
    <row r="23462" ht="14.25" customHeight="1" outlineLevel="1" spans="162:168">
      <c r="FF23462" s="55">
        <v>23455</v>
      </c>
      <c r="FG23462" s="55" t="s">
        <v>1309</v>
      </c>
      <c r="FH23462" s="55" t="s">
        <v>1263</v>
      </c>
      <c r="FI23462" s="55">
        <v>3</v>
      </c>
      <c r="FJ23462" s="55">
        <v>0</v>
      </c>
      <c r="FK23462" s="55" t="s">
        <v>1249</v>
      </c>
      <c r="FL23462" s="55">
        <v>0.9</v>
      </c>
    </row>
    <row r="23463" ht="14.25" customHeight="1" outlineLevel="1" spans="162:168">
      <c r="FF23463" s="55">
        <v>23456</v>
      </c>
      <c r="FG23463" s="55" t="s">
        <v>1309</v>
      </c>
      <c r="FH23463" s="55" t="s">
        <v>1263</v>
      </c>
      <c r="FI23463" s="55">
        <v>4</v>
      </c>
      <c r="FJ23463" s="55">
        <v>0</v>
      </c>
      <c r="FK23463" s="55" t="s">
        <v>1249</v>
      </c>
      <c r="FL23463" s="55">
        <v>0.9</v>
      </c>
    </row>
    <row r="23464" ht="14.25" customHeight="1" outlineLevel="1" spans="162:168">
      <c r="FF23464" s="55">
        <v>23457</v>
      </c>
      <c r="FG23464" s="55" t="s">
        <v>1309</v>
      </c>
      <c r="FH23464" s="55" t="s">
        <v>1263</v>
      </c>
      <c r="FI23464" s="55">
        <v>5</v>
      </c>
      <c r="FJ23464" s="55">
        <v>0</v>
      </c>
      <c r="FK23464" s="55" t="s">
        <v>1249</v>
      </c>
      <c r="FL23464" s="55">
        <v>0.9</v>
      </c>
    </row>
    <row r="23465" ht="14.25" customHeight="1" outlineLevel="1" spans="162:168">
      <c r="FF23465" s="55">
        <v>23458</v>
      </c>
      <c r="FG23465" s="55" t="s">
        <v>1309</v>
      </c>
      <c r="FH23465" s="55" t="s">
        <v>1263</v>
      </c>
      <c r="FI23465" s="55">
        <v>6</v>
      </c>
      <c r="FJ23465" s="55">
        <v>0</v>
      </c>
      <c r="FK23465" s="55" t="s">
        <v>1249</v>
      </c>
      <c r="FL23465" s="55">
        <v>0.9</v>
      </c>
    </row>
    <row r="23466" ht="14.25" customHeight="1" outlineLevel="1" spans="162:168">
      <c r="FF23466" s="55">
        <v>23459</v>
      </c>
      <c r="FG23466" s="55" t="s">
        <v>1309</v>
      </c>
      <c r="FH23466" s="55" t="s">
        <v>1263</v>
      </c>
      <c r="FI23466" s="55">
        <v>6</v>
      </c>
      <c r="FJ23466" s="55">
        <v>1000</v>
      </c>
      <c r="FK23466" s="55" t="s">
        <v>1249</v>
      </c>
      <c r="FL23466" s="55">
        <v>0.8</v>
      </c>
    </row>
    <row r="23467" ht="14.25" customHeight="1" outlineLevel="1" spans="162:168">
      <c r="FF23467" s="55">
        <v>23460</v>
      </c>
      <c r="FG23467" s="55" t="s">
        <v>1309</v>
      </c>
      <c r="FH23467" s="55" t="s">
        <v>1263</v>
      </c>
      <c r="FI23467" s="55">
        <v>6</v>
      </c>
      <c r="FJ23467" s="55">
        <v>2500</v>
      </c>
      <c r="FK23467" s="55" t="s">
        <v>1249</v>
      </c>
      <c r="FL23467" s="55">
        <v>0.75</v>
      </c>
    </row>
    <row r="23468" ht="14.25" customHeight="1" outlineLevel="1" spans="162:168">
      <c r="FF23468" s="55">
        <v>23461</v>
      </c>
      <c r="FG23468" s="55" t="s">
        <v>1309</v>
      </c>
      <c r="FH23468" s="55" t="s">
        <v>1263</v>
      </c>
      <c r="FI23468" s="55">
        <v>6</v>
      </c>
      <c r="FJ23468" s="55">
        <v>5000</v>
      </c>
      <c r="FK23468" s="55" t="s">
        <v>1249</v>
      </c>
      <c r="FL23468" s="55">
        <v>0.65</v>
      </c>
    </row>
    <row r="23469" ht="14.25" customHeight="1" outlineLevel="1" spans="162:168">
      <c r="FF23469" s="55">
        <v>23462</v>
      </c>
      <c r="FG23469" s="55" t="s">
        <v>1309</v>
      </c>
      <c r="FH23469" s="55" t="s">
        <v>1263</v>
      </c>
      <c r="FI23469" s="55">
        <v>6</v>
      </c>
      <c r="FJ23469" s="55">
        <v>10000</v>
      </c>
      <c r="FK23469" s="55" t="s">
        <v>1249</v>
      </c>
      <c r="FL23469" s="55">
        <v>0.55</v>
      </c>
    </row>
    <row r="23470" ht="14.25" customHeight="1" outlineLevel="1" spans="162:168">
      <c r="FF23470" s="55">
        <v>23463</v>
      </c>
      <c r="FG23470" s="55" t="s">
        <v>1309</v>
      </c>
      <c r="FH23470" s="55" t="s">
        <v>1263</v>
      </c>
      <c r="FI23470" s="55">
        <v>6</v>
      </c>
      <c r="FJ23470" s="55">
        <v>25000</v>
      </c>
      <c r="FK23470" s="55" t="s">
        <v>1249</v>
      </c>
      <c r="FL23470" s="55">
        <v>0.5</v>
      </c>
    </row>
    <row r="23471" ht="14.25" customHeight="1" outlineLevel="1" spans="162:168">
      <c r="FF23471" s="55">
        <v>23464</v>
      </c>
      <c r="FG23471" s="55" t="s">
        <v>1309</v>
      </c>
      <c r="FH23471" s="55" t="s">
        <v>1263</v>
      </c>
      <c r="FI23471" s="55">
        <v>6</v>
      </c>
      <c r="FJ23471" s="55">
        <v>50000</v>
      </c>
      <c r="FK23471" s="55" t="s">
        <v>1249</v>
      </c>
      <c r="FL23471" s="55">
        <v>0.5</v>
      </c>
    </row>
    <row r="23472" ht="14.25" customHeight="1" outlineLevel="1" spans="162:168">
      <c r="FF23472" s="55">
        <v>23465</v>
      </c>
      <c r="FG23472" s="55" t="s">
        <v>1309</v>
      </c>
      <c r="FH23472" s="55" t="s">
        <v>1263</v>
      </c>
      <c r="FI23472" s="55">
        <v>6</v>
      </c>
      <c r="FJ23472" s="55">
        <v>80000</v>
      </c>
      <c r="FK23472" s="55" t="s">
        <v>1249</v>
      </c>
      <c r="FL23472" s="55">
        <v>0.5</v>
      </c>
    </row>
    <row r="23473" ht="14.25" customHeight="1" outlineLevel="1" spans="162:168">
      <c r="FF23473" s="55">
        <v>23466</v>
      </c>
      <c r="FG23473" s="55" t="s">
        <v>1309</v>
      </c>
      <c r="FH23473" s="55" t="s">
        <v>1263</v>
      </c>
      <c r="FI23473" s="55">
        <v>6</v>
      </c>
      <c r="FJ23473" s="55">
        <v>130000</v>
      </c>
      <c r="FK23473" s="55" t="s">
        <v>1249</v>
      </c>
      <c r="FL23473" s="55">
        <v>0.5</v>
      </c>
    </row>
    <row r="23474" ht="14.25" customHeight="1" outlineLevel="1" spans="162:168">
      <c r="FF23474" s="55">
        <v>23467</v>
      </c>
      <c r="FG23474" s="55" t="s">
        <v>1309</v>
      </c>
      <c r="FH23474" s="55" t="s">
        <v>1263</v>
      </c>
      <c r="FI23474" s="55">
        <v>6</v>
      </c>
      <c r="FJ23474" s="55">
        <v>260000</v>
      </c>
      <c r="FK23474" s="55" t="s">
        <v>1249</v>
      </c>
      <c r="FL23474" s="55">
        <v>0.5</v>
      </c>
    </row>
    <row r="23475" ht="14.25" customHeight="1" outlineLevel="1" spans="162:168">
      <c r="FF23475" s="55">
        <v>23468</v>
      </c>
      <c r="FG23475" s="55" t="s">
        <v>1309</v>
      </c>
      <c r="FH23475" s="55" t="s">
        <v>1263</v>
      </c>
      <c r="FI23475" s="55">
        <v>6</v>
      </c>
      <c r="FJ23475" s="55">
        <v>400000</v>
      </c>
      <c r="FK23475" s="55" t="s">
        <v>1249</v>
      </c>
      <c r="FL23475" s="55">
        <v>0.5</v>
      </c>
    </row>
    <row r="23476" ht="14.25" customHeight="1" outlineLevel="1" spans="162:168">
      <c r="FF23476" s="55">
        <v>23469</v>
      </c>
      <c r="FG23476" s="55" t="s">
        <v>1309</v>
      </c>
      <c r="FH23476" s="55" t="s">
        <v>1263</v>
      </c>
      <c r="FI23476" s="55">
        <v>6</v>
      </c>
      <c r="FJ23476" s="55">
        <v>530000</v>
      </c>
      <c r="FK23476" s="55" t="s">
        <v>1249</v>
      </c>
      <c r="FL23476" s="55">
        <v>0.5</v>
      </c>
    </row>
    <row r="23477" ht="14.25" customHeight="1" outlineLevel="1" spans="162:168">
      <c r="FF23477" s="55">
        <v>23470</v>
      </c>
      <c r="FG23477" s="55" t="s">
        <v>1309</v>
      </c>
      <c r="FH23477" s="55" t="s">
        <v>1263</v>
      </c>
      <c r="FI23477" s="55">
        <v>6</v>
      </c>
      <c r="FJ23477" s="55">
        <v>540000</v>
      </c>
      <c r="FK23477" s="55" t="s">
        <v>1249</v>
      </c>
      <c r="FL23477" s="55">
        <v>0.5</v>
      </c>
    </row>
    <row r="23478" ht="14.25" customHeight="1" outlineLevel="1" spans="162:168">
      <c r="FF23478" s="55">
        <v>23471</v>
      </c>
      <c r="FG23478" s="55" t="s">
        <v>1309</v>
      </c>
      <c r="FH23478" s="55" t="s">
        <v>1263</v>
      </c>
      <c r="FI23478" s="55">
        <v>9</v>
      </c>
      <c r="FJ23478" s="55">
        <v>0</v>
      </c>
      <c r="FK23478" s="55" t="s">
        <v>1249</v>
      </c>
      <c r="FL23478" s="55">
        <v>0.95</v>
      </c>
    </row>
    <row r="23479" ht="14.25" customHeight="1" outlineLevel="1" spans="162:168">
      <c r="FF23479" s="55">
        <v>23472</v>
      </c>
      <c r="FG23479" s="55" t="s">
        <v>1309</v>
      </c>
      <c r="FH23479" s="55" t="s">
        <v>1995</v>
      </c>
      <c r="FI23479" s="55">
        <v>1</v>
      </c>
      <c r="FJ23479" s="55">
        <v>0</v>
      </c>
      <c r="FK23479" s="55" t="s">
        <v>1249</v>
      </c>
      <c r="FL23479" s="55">
        <v>0.39</v>
      </c>
    </row>
    <row r="23480" ht="14.25" customHeight="1" outlineLevel="1" spans="162:168">
      <c r="FF23480" s="55">
        <v>23473</v>
      </c>
      <c r="FG23480" s="55" t="s">
        <v>1309</v>
      </c>
      <c r="FH23480" s="55" t="s">
        <v>1995</v>
      </c>
      <c r="FI23480" s="55">
        <v>2</v>
      </c>
      <c r="FJ23480" s="55">
        <v>0</v>
      </c>
      <c r="FK23480" s="55" t="s">
        <v>1249</v>
      </c>
      <c r="FL23480" s="55">
        <v>0.35</v>
      </c>
    </row>
    <row r="23481" ht="14.25" customHeight="1" outlineLevel="1" spans="162:168">
      <c r="FF23481" s="55">
        <v>23474</v>
      </c>
      <c r="FG23481" s="55" t="s">
        <v>1309</v>
      </c>
      <c r="FH23481" s="55" t="s">
        <v>1995</v>
      </c>
      <c r="FI23481" s="55">
        <v>2</v>
      </c>
      <c r="FJ23481" s="55">
        <v>1000</v>
      </c>
      <c r="FK23481" s="55" t="s">
        <v>1249</v>
      </c>
      <c r="FL23481" s="55">
        <v>0.33</v>
      </c>
    </row>
    <row r="23482" ht="14.25" customHeight="1" outlineLevel="1" spans="162:168">
      <c r="FF23482" s="55">
        <v>23475</v>
      </c>
      <c r="FG23482" s="55" t="s">
        <v>1309</v>
      </c>
      <c r="FH23482" s="55" t="s">
        <v>1995</v>
      </c>
      <c r="FI23482" s="55">
        <v>2</v>
      </c>
      <c r="FJ23482" s="55">
        <v>2500</v>
      </c>
      <c r="FK23482" s="55" t="s">
        <v>1249</v>
      </c>
      <c r="FL23482" s="55">
        <v>0.33</v>
      </c>
    </row>
    <row r="23483" ht="14.25" customHeight="1" outlineLevel="1" spans="162:168">
      <c r="FF23483" s="55">
        <v>23476</v>
      </c>
      <c r="FG23483" s="55" t="s">
        <v>1309</v>
      </c>
      <c r="FH23483" s="55" t="s">
        <v>1995</v>
      </c>
      <c r="FI23483" s="55">
        <v>2</v>
      </c>
      <c r="FJ23483" s="55">
        <v>5000</v>
      </c>
      <c r="FK23483" s="55" t="s">
        <v>1249</v>
      </c>
      <c r="FL23483" s="55">
        <v>0.33</v>
      </c>
    </row>
    <row r="23484" ht="14.25" customHeight="1" outlineLevel="1" spans="162:168">
      <c r="FF23484" s="55">
        <v>23477</v>
      </c>
      <c r="FG23484" s="55" t="s">
        <v>1309</v>
      </c>
      <c r="FH23484" s="55" t="s">
        <v>1995</v>
      </c>
      <c r="FI23484" s="55">
        <v>2</v>
      </c>
      <c r="FJ23484" s="55">
        <v>10000</v>
      </c>
      <c r="FK23484" s="55" t="s">
        <v>1249</v>
      </c>
      <c r="FL23484" s="55">
        <v>0.3</v>
      </c>
    </row>
    <row r="23485" ht="14.25" customHeight="1" outlineLevel="1" spans="162:168">
      <c r="FF23485" s="55">
        <v>23478</v>
      </c>
      <c r="FG23485" s="55" t="s">
        <v>1309</v>
      </c>
      <c r="FH23485" s="55" t="s">
        <v>1995</v>
      </c>
      <c r="FI23485" s="55">
        <v>2</v>
      </c>
      <c r="FJ23485" s="55">
        <v>25000</v>
      </c>
      <c r="FK23485" s="55" t="s">
        <v>1249</v>
      </c>
      <c r="FL23485" s="55">
        <v>0.3</v>
      </c>
    </row>
    <row r="23486" ht="14.25" customHeight="1" outlineLevel="1" spans="162:168">
      <c r="FF23486" s="55">
        <v>23479</v>
      </c>
      <c r="FG23486" s="55" t="s">
        <v>1309</v>
      </c>
      <c r="FH23486" s="55" t="s">
        <v>1995</v>
      </c>
      <c r="FI23486" s="55">
        <v>2</v>
      </c>
      <c r="FJ23486" s="55">
        <v>50000</v>
      </c>
      <c r="FK23486" s="55" t="s">
        <v>1249</v>
      </c>
      <c r="FL23486" s="55">
        <v>0.3</v>
      </c>
    </row>
    <row r="23487" ht="14.25" customHeight="1" outlineLevel="1" spans="162:168">
      <c r="FF23487" s="55">
        <v>23480</v>
      </c>
      <c r="FG23487" s="55" t="s">
        <v>1309</v>
      </c>
      <c r="FH23487" s="55" t="s">
        <v>1995</v>
      </c>
      <c r="FI23487" s="55">
        <v>2</v>
      </c>
      <c r="FJ23487" s="55">
        <v>80000</v>
      </c>
      <c r="FK23487" s="55" t="s">
        <v>1249</v>
      </c>
      <c r="FL23487" s="55">
        <v>0.3</v>
      </c>
    </row>
    <row r="23488" ht="14.25" customHeight="1" outlineLevel="1" spans="162:168">
      <c r="FF23488" s="55">
        <v>23481</v>
      </c>
      <c r="FG23488" s="55" t="s">
        <v>1309</v>
      </c>
      <c r="FH23488" s="55" t="s">
        <v>1995</v>
      </c>
      <c r="FI23488" s="55">
        <v>2</v>
      </c>
      <c r="FJ23488" s="55">
        <v>130000</v>
      </c>
      <c r="FK23488" s="55" t="s">
        <v>1249</v>
      </c>
      <c r="FL23488" s="55">
        <v>0.3</v>
      </c>
    </row>
    <row r="23489" ht="14.25" customHeight="1" outlineLevel="1" spans="162:168">
      <c r="FF23489" s="55">
        <v>23482</v>
      </c>
      <c r="FG23489" s="55" t="s">
        <v>1309</v>
      </c>
      <c r="FH23489" s="55" t="s">
        <v>1995</v>
      </c>
      <c r="FI23489" s="55">
        <v>2</v>
      </c>
      <c r="FJ23489" s="55">
        <v>260000</v>
      </c>
      <c r="FK23489" s="55" t="s">
        <v>1249</v>
      </c>
      <c r="FL23489" s="55">
        <v>0.3</v>
      </c>
    </row>
    <row r="23490" ht="14.25" customHeight="1" outlineLevel="1" spans="162:168">
      <c r="FF23490" s="55">
        <v>23483</v>
      </c>
      <c r="FG23490" s="55" t="s">
        <v>1309</v>
      </c>
      <c r="FH23490" s="55" t="s">
        <v>1995</v>
      </c>
      <c r="FI23490" s="55">
        <v>2</v>
      </c>
      <c r="FJ23490" s="55">
        <v>400000</v>
      </c>
      <c r="FK23490" s="55" t="s">
        <v>1249</v>
      </c>
      <c r="FL23490" s="55">
        <v>0.3</v>
      </c>
    </row>
    <row r="23491" ht="14.25" customHeight="1" outlineLevel="1" spans="162:168">
      <c r="FF23491" s="55">
        <v>23484</v>
      </c>
      <c r="FG23491" s="55" t="s">
        <v>1309</v>
      </c>
      <c r="FH23491" s="55" t="s">
        <v>1995</v>
      </c>
      <c r="FI23491" s="55">
        <v>2</v>
      </c>
      <c r="FJ23491" s="55">
        <v>530000</v>
      </c>
      <c r="FK23491" s="55" t="s">
        <v>1249</v>
      </c>
      <c r="FL23491" s="55">
        <v>0.3</v>
      </c>
    </row>
    <row r="23492" ht="14.25" customHeight="1" outlineLevel="1" spans="162:168">
      <c r="FF23492" s="55">
        <v>23485</v>
      </c>
      <c r="FG23492" s="55" t="s">
        <v>1309</v>
      </c>
      <c r="FH23492" s="55" t="s">
        <v>1995</v>
      </c>
      <c r="FI23492" s="55">
        <v>2</v>
      </c>
      <c r="FJ23492" s="55">
        <v>540000</v>
      </c>
      <c r="FK23492" s="55" t="s">
        <v>1249</v>
      </c>
      <c r="FL23492" s="55">
        <v>0.3</v>
      </c>
    </row>
    <row r="23493" ht="14.25" customHeight="1" outlineLevel="1" spans="162:168">
      <c r="FF23493" s="55">
        <v>23486</v>
      </c>
      <c r="FG23493" s="55" t="s">
        <v>1309</v>
      </c>
      <c r="FH23493" s="55" t="s">
        <v>1995</v>
      </c>
      <c r="FI23493" s="55">
        <v>3</v>
      </c>
      <c r="FJ23493" s="55">
        <v>0</v>
      </c>
      <c r="FK23493" s="55" t="s">
        <v>1249</v>
      </c>
      <c r="FL23493" s="55">
        <v>0.43</v>
      </c>
    </row>
    <row r="23494" ht="14.25" customHeight="1" outlineLevel="1" spans="162:168">
      <c r="FF23494" s="55">
        <v>23487</v>
      </c>
      <c r="FG23494" s="55" t="s">
        <v>1309</v>
      </c>
      <c r="FH23494" s="55" t="s">
        <v>1995</v>
      </c>
      <c r="FI23494" s="55">
        <v>3</v>
      </c>
      <c r="FJ23494" s="55">
        <v>540000</v>
      </c>
      <c r="FK23494" s="55" t="s">
        <v>1249</v>
      </c>
      <c r="FL23494" s="55">
        <v>0.36</v>
      </c>
    </row>
    <row r="23495" ht="14.25" customHeight="1" outlineLevel="1" spans="162:168">
      <c r="FF23495" s="55">
        <v>23488</v>
      </c>
      <c r="FG23495" s="55" t="s">
        <v>1309</v>
      </c>
      <c r="FH23495" s="55" t="s">
        <v>1995</v>
      </c>
      <c r="FI23495" s="55">
        <v>3</v>
      </c>
      <c r="FJ23495" s="55">
        <v>1000</v>
      </c>
      <c r="FK23495" s="55" t="s">
        <v>1249</v>
      </c>
      <c r="FL23495" s="55">
        <v>0.38</v>
      </c>
    </row>
    <row r="23496" ht="14.25" customHeight="1" outlineLevel="1" spans="162:168">
      <c r="FF23496" s="55">
        <v>23489</v>
      </c>
      <c r="FG23496" s="55" t="s">
        <v>1309</v>
      </c>
      <c r="FH23496" s="55" t="s">
        <v>1995</v>
      </c>
      <c r="FI23496" s="55">
        <v>3</v>
      </c>
      <c r="FJ23496" s="55">
        <v>2500</v>
      </c>
      <c r="FK23496" s="55" t="s">
        <v>1249</v>
      </c>
      <c r="FL23496" s="55">
        <v>0.36</v>
      </c>
    </row>
    <row r="23497" ht="14.25" customHeight="1" outlineLevel="1" spans="162:168">
      <c r="FF23497" s="55">
        <v>23490</v>
      </c>
      <c r="FG23497" s="55" t="s">
        <v>1309</v>
      </c>
      <c r="FH23497" s="55" t="s">
        <v>1995</v>
      </c>
      <c r="FI23497" s="55">
        <v>3</v>
      </c>
      <c r="FJ23497" s="55">
        <v>5000</v>
      </c>
      <c r="FK23497" s="55" t="s">
        <v>1249</v>
      </c>
      <c r="FL23497" s="55">
        <v>0.36</v>
      </c>
    </row>
    <row r="23498" ht="14.25" customHeight="1" outlineLevel="1" spans="162:168">
      <c r="FF23498" s="55">
        <v>23491</v>
      </c>
      <c r="FG23498" s="55" t="s">
        <v>1309</v>
      </c>
      <c r="FH23498" s="55" t="s">
        <v>1995</v>
      </c>
      <c r="FI23498" s="55">
        <v>3</v>
      </c>
      <c r="FJ23498" s="55">
        <v>10000</v>
      </c>
      <c r="FK23498" s="55" t="s">
        <v>1249</v>
      </c>
      <c r="FL23498" s="55">
        <v>0.36</v>
      </c>
    </row>
    <row r="23499" ht="14.25" customHeight="1" outlineLevel="1" spans="162:168">
      <c r="FF23499" s="55">
        <v>23492</v>
      </c>
      <c r="FG23499" s="55" t="s">
        <v>1309</v>
      </c>
      <c r="FH23499" s="55" t="s">
        <v>1995</v>
      </c>
      <c r="FI23499" s="55">
        <v>3</v>
      </c>
      <c r="FJ23499" s="55">
        <v>25000</v>
      </c>
      <c r="FK23499" s="55" t="s">
        <v>1249</v>
      </c>
      <c r="FL23499" s="55">
        <v>0.36</v>
      </c>
    </row>
    <row r="23500" ht="14.25" customHeight="1" outlineLevel="1" spans="162:168">
      <c r="FF23500" s="55">
        <v>23493</v>
      </c>
      <c r="FG23500" s="55" t="s">
        <v>1309</v>
      </c>
      <c r="FH23500" s="55" t="s">
        <v>1995</v>
      </c>
      <c r="FI23500" s="55">
        <v>3</v>
      </c>
      <c r="FJ23500" s="55">
        <v>50000</v>
      </c>
      <c r="FK23500" s="55" t="s">
        <v>1249</v>
      </c>
      <c r="FL23500" s="55">
        <v>0.36</v>
      </c>
    </row>
    <row r="23501" ht="14.25" customHeight="1" outlineLevel="1" spans="162:168">
      <c r="FF23501" s="55">
        <v>23494</v>
      </c>
      <c r="FG23501" s="55" t="s">
        <v>1309</v>
      </c>
      <c r="FH23501" s="55" t="s">
        <v>1995</v>
      </c>
      <c r="FI23501" s="55">
        <v>3</v>
      </c>
      <c r="FJ23501" s="55">
        <v>80000</v>
      </c>
      <c r="FK23501" s="55" t="s">
        <v>1249</v>
      </c>
      <c r="FL23501" s="55">
        <v>0.36</v>
      </c>
    </row>
    <row r="23502" ht="14.25" customHeight="1" outlineLevel="1" spans="162:168">
      <c r="FF23502" s="55">
        <v>23495</v>
      </c>
      <c r="FG23502" s="55" t="s">
        <v>1309</v>
      </c>
      <c r="FH23502" s="55" t="s">
        <v>1995</v>
      </c>
      <c r="FI23502" s="55">
        <v>3</v>
      </c>
      <c r="FJ23502" s="55">
        <v>130000</v>
      </c>
      <c r="FK23502" s="55" t="s">
        <v>1249</v>
      </c>
      <c r="FL23502" s="55">
        <v>0.36</v>
      </c>
    </row>
    <row r="23503" ht="14.25" customHeight="1" outlineLevel="1" spans="162:168">
      <c r="FF23503" s="55">
        <v>23496</v>
      </c>
      <c r="FG23503" s="55" t="s">
        <v>1309</v>
      </c>
      <c r="FH23503" s="55" t="s">
        <v>1995</v>
      </c>
      <c r="FI23503" s="55">
        <v>3</v>
      </c>
      <c r="FJ23503" s="55">
        <v>260000</v>
      </c>
      <c r="FK23503" s="55" t="s">
        <v>1249</v>
      </c>
      <c r="FL23503" s="55">
        <v>0.36</v>
      </c>
    </row>
    <row r="23504" ht="14.25" customHeight="1" outlineLevel="1" spans="162:168">
      <c r="FF23504" s="55">
        <v>23497</v>
      </c>
      <c r="FG23504" s="55" t="s">
        <v>1309</v>
      </c>
      <c r="FH23504" s="55" t="s">
        <v>1995</v>
      </c>
      <c r="FI23504" s="55">
        <v>3</v>
      </c>
      <c r="FJ23504" s="55">
        <v>400000</v>
      </c>
      <c r="FK23504" s="55" t="s">
        <v>1249</v>
      </c>
      <c r="FL23504" s="55">
        <v>0.36</v>
      </c>
    </row>
    <row r="23505" ht="14.25" customHeight="1" outlineLevel="1" spans="162:168">
      <c r="FF23505" s="55">
        <v>23498</v>
      </c>
      <c r="FG23505" s="55" t="s">
        <v>1309</v>
      </c>
      <c r="FH23505" s="55" t="s">
        <v>1995</v>
      </c>
      <c r="FI23505" s="55">
        <v>3</v>
      </c>
      <c r="FJ23505" s="55">
        <v>530000</v>
      </c>
      <c r="FK23505" s="55" t="s">
        <v>1249</v>
      </c>
      <c r="FL23505" s="55">
        <v>0.36</v>
      </c>
    </row>
    <row r="23506" ht="14.25" customHeight="1" outlineLevel="1" spans="162:168">
      <c r="FF23506" s="55">
        <v>23499</v>
      </c>
      <c r="FG23506" s="55" t="s">
        <v>1309</v>
      </c>
      <c r="FH23506" s="55" t="s">
        <v>1995</v>
      </c>
      <c r="FI23506" s="55">
        <v>4</v>
      </c>
      <c r="FJ23506" s="55">
        <v>0</v>
      </c>
      <c r="FK23506" s="55" t="s">
        <v>1249</v>
      </c>
      <c r="FL23506" s="55">
        <v>0.41</v>
      </c>
    </row>
    <row r="23507" ht="14.25" customHeight="1" outlineLevel="1" spans="162:168">
      <c r="FF23507" s="55">
        <v>23500</v>
      </c>
      <c r="FG23507" s="55" t="s">
        <v>1309</v>
      </c>
      <c r="FH23507" s="55" t="s">
        <v>1995</v>
      </c>
      <c r="FI23507" s="55">
        <v>4</v>
      </c>
      <c r="FJ23507" s="55">
        <v>1000</v>
      </c>
      <c r="FK23507" s="55" t="s">
        <v>1249</v>
      </c>
      <c r="FL23507" s="55">
        <v>0.4</v>
      </c>
    </row>
    <row r="23508" ht="14.25" customHeight="1" outlineLevel="1" spans="162:168">
      <c r="FF23508" s="55">
        <v>23501</v>
      </c>
      <c r="FG23508" s="55" t="s">
        <v>1309</v>
      </c>
      <c r="FH23508" s="55" t="s">
        <v>1995</v>
      </c>
      <c r="FI23508" s="55">
        <v>4</v>
      </c>
      <c r="FJ23508" s="55">
        <v>2500</v>
      </c>
      <c r="FK23508" s="55" t="s">
        <v>1249</v>
      </c>
      <c r="FL23508" s="55">
        <v>0.4</v>
      </c>
    </row>
    <row r="23509" ht="14.25" customHeight="1" outlineLevel="1" spans="162:168">
      <c r="FF23509" s="55">
        <v>23502</v>
      </c>
      <c r="FG23509" s="55" t="s">
        <v>1309</v>
      </c>
      <c r="FH23509" s="55" t="s">
        <v>1995</v>
      </c>
      <c r="FI23509" s="55">
        <v>4</v>
      </c>
      <c r="FJ23509" s="55">
        <v>5000</v>
      </c>
      <c r="FK23509" s="55" t="s">
        <v>1249</v>
      </c>
      <c r="FL23509" s="55">
        <v>0.39</v>
      </c>
    </row>
    <row r="23510" ht="14.25" customHeight="1" outlineLevel="1" spans="162:168">
      <c r="FF23510" s="55">
        <v>23503</v>
      </c>
      <c r="FG23510" s="55" t="s">
        <v>1309</v>
      </c>
      <c r="FH23510" s="55" t="s">
        <v>1995</v>
      </c>
      <c r="FI23510" s="55">
        <v>4</v>
      </c>
      <c r="FJ23510" s="55">
        <v>10000</v>
      </c>
      <c r="FK23510" s="55" t="s">
        <v>1249</v>
      </c>
      <c r="FL23510" s="55">
        <v>0.38</v>
      </c>
    </row>
    <row r="23511" ht="14.25" customHeight="1" outlineLevel="1" spans="162:168">
      <c r="FF23511" s="55">
        <v>23504</v>
      </c>
      <c r="FG23511" s="55" t="s">
        <v>1309</v>
      </c>
      <c r="FH23511" s="55" t="s">
        <v>1995</v>
      </c>
      <c r="FI23511" s="55">
        <v>4</v>
      </c>
      <c r="FJ23511" s="55">
        <v>25000</v>
      </c>
      <c r="FK23511" s="55" t="s">
        <v>1249</v>
      </c>
      <c r="FL23511" s="55">
        <v>0.38</v>
      </c>
    </row>
    <row r="23512" ht="14.25" customHeight="1" outlineLevel="1" spans="162:168">
      <c r="FF23512" s="55">
        <v>23505</v>
      </c>
      <c r="FG23512" s="55" t="s">
        <v>1309</v>
      </c>
      <c r="FH23512" s="55" t="s">
        <v>1995</v>
      </c>
      <c r="FI23512" s="55">
        <v>4</v>
      </c>
      <c r="FJ23512" s="55">
        <v>50000</v>
      </c>
      <c r="FK23512" s="55" t="s">
        <v>1249</v>
      </c>
      <c r="FL23512" s="55">
        <v>0.38</v>
      </c>
    </row>
    <row r="23513" ht="14.25" customHeight="1" outlineLevel="1" spans="162:168">
      <c r="FF23513" s="55">
        <v>23506</v>
      </c>
      <c r="FG23513" s="55" t="s">
        <v>1309</v>
      </c>
      <c r="FH23513" s="55" t="s">
        <v>1995</v>
      </c>
      <c r="FI23513" s="55">
        <v>4</v>
      </c>
      <c r="FJ23513" s="55">
        <v>80000</v>
      </c>
      <c r="FK23513" s="55" t="s">
        <v>1249</v>
      </c>
      <c r="FL23513" s="55">
        <v>0.38</v>
      </c>
    </row>
    <row r="23514" ht="14.25" customHeight="1" outlineLevel="1" spans="162:168">
      <c r="FF23514" s="55">
        <v>23507</v>
      </c>
      <c r="FG23514" s="55" t="s">
        <v>1309</v>
      </c>
      <c r="FH23514" s="55" t="s">
        <v>1995</v>
      </c>
      <c r="FI23514" s="55">
        <v>4</v>
      </c>
      <c r="FJ23514" s="55">
        <v>130000</v>
      </c>
      <c r="FK23514" s="55" t="s">
        <v>1249</v>
      </c>
      <c r="FL23514" s="55">
        <v>0.38</v>
      </c>
    </row>
    <row r="23515" ht="14.25" customHeight="1" outlineLevel="1" spans="162:168">
      <c r="FF23515" s="55">
        <v>23508</v>
      </c>
      <c r="FG23515" s="55" t="s">
        <v>1309</v>
      </c>
      <c r="FH23515" s="55" t="s">
        <v>1995</v>
      </c>
      <c r="FI23515" s="55">
        <v>4</v>
      </c>
      <c r="FJ23515" s="55">
        <v>260000</v>
      </c>
      <c r="FK23515" s="55" t="s">
        <v>1249</v>
      </c>
      <c r="FL23515" s="55">
        <v>0.38</v>
      </c>
    </row>
    <row r="23516" ht="14.25" customHeight="1" outlineLevel="1" spans="162:168">
      <c r="FF23516" s="55">
        <v>23509</v>
      </c>
      <c r="FG23516" s="55" t="s">
        <v>1309</v>
      </c>
      <c r="FH23516" s="55" t="s">
        <v>1995</v>
      </c>
      <c r="FI23516" s="55">
        <v>4</v>
      </c>
      <c r="FJ23516" s="55">
        <v>400000</v>
      </c>
      <c r="FK23516" s="55" t="s">
        <v>1249</v>
      </c>
      <c r="FL23516" s="55">
        <v>0.38</v>
      </c>
    </row>
    <row r="23517" ht="14.25" customHeight="1" outlineLevel="1" spans="162:168">
      <c r="FF23517" s="55">
        <v>23510</v>
      </c>
      <c r="FG23517" s="55" t="s">
        <v>1309</v>
      </c>
      <c r="FH23517" s="55" t="s">
        <v>1995</v>
      </c>
      <c r="FI23517" s="55">
        <v>4</v>
      </c>
      <c r="FJ23517" s="55">
        <v>530000</v>
      </c>
      <c r="FK23517" s="55" t="s">
        <v>1249</v>
      </c>
      <c r="FL23517" s="55">
        <v>0.38</v>
      </c>
    </row>
    <row r="23518" ht="14.25" customHeight="1" outlineLevel="1" spans="162:168">
      <c r="FF23518" s="55">
        <v>23511</v>
      </c>
      <c r="FG23518" s="55" t="s">
        <v>1309</v>
      </c>
      <c r="FH23518" s="55" t="s">
        <v>1995</v>
      </c>
      <c r="FI23518" s="55">
        <v>4</v>
      </c>
      <c r="FJ23518" s="55">
        <v>540000</v>
      </c>
      <c r="FK23518" s="55" t="s">
        <v>1249</v>
      </c>
      <c r="FL23518" s="55">
        <v>0.38</v>
      </c>
    </row>
    <row r="23519" ht="14.25" customHeight="1" outlineLevel="1" spans="162:168">
      <c r="FF23519" s="55">
        <v>23512</v>
      </c>
      <c r="FG23519" s="55" t="s">
        <v>1309</v>
      </c>
      <c r="FH23519" s="55" t="s">
        <v>1995</v>
      </c>
      <c r="FI23519" s="55">
        <v>5</v>
      </c>
      <c r="FJ23519" s="55">
        <v>0</v>
      </c>
      <c r="FK23519" s="55" t="s">
        <v>1249</v>
      </c>
      <c r="FL23519" s="55">
        <v>0.38</v>
      </c>
    </row>
    <row r="23520" ht="14.25" customHeight="1" outlineLevel="1" spans="162:168">
      <c r="FF23520" s="55">
        <v>23513</v>
      </c>
      <c r="FG23520" s="55" t="s">
        <v>1309</v>
      </c>
      <c r="FH23520" s="55" t="s">
        <v>1995</v>
      </c>
      <c r="FI23520" s="55">
        <v>5</v>
      </c>
      <c r="FJ23520" s="55">
        <v>1000</v>
      </c>
      <c r="FK23520" s="55" t="s">
        <v>1249</v>
      </c>
      <c r="FL23520" s="55">
        <v>0.38</v>
      </c>
    </row>
    <row r="23521" ht="14.25" customHeight="1" outlineLevel="1" spans="162:168">
      <c r="FF23521" s="55">
        <v>23514</v>
      </c>
      <c r="FG23521" s="55" t="s">
        <v>1309</v>
      </c>
      <c r="FH23521" s="55" t="s">
        <v>1995</v>
      </c>
      <c r="FI23521" s="55">
        <v>5</v>
      </c>
      <c r="FJ23521" s="55">
        <v>2500</v>
      </c>
      <c r="FK23521" s="55" t="s">
        <v>1249</v>
      </c>
      <c r="FL23521" s="55">
        <v>0.36</v>
      </c>
    </row>
    <row r="23522" ht="14.25" customHeight="1" outlineLevel="1" spans="162:168">
      <c r="FF23522" s="55">
        <v>23515</v>
      </c>
      <c r="FG23522" s="55" t="s">
        <v>1309</v>
      </c>
      <c r="FH23522" s="55" t="s">
        <v>1995</v>
      </c>
      <c r="FI23522" s="55">
        <v>5</v>
      </c>
      <c r="FJ23522" s="55">
        <v>5000</v>
      </c>
      <c r="FK23522" s="55" t="s">
        <v>1249</v>
      </c>
      <c r="FL23522" s="55">
        <v>0.36</v>
      </c>
    </row>
    <row r="23523" ht="14.25" customHeight="1" outlineLevel="1" spans="162:168">
      <c r="FF23523" s="55">
        <v>23516</v>
      </c>
      <c r="FG23523" s="55" t="s">
        <v>1309</v>
      </c>
      <c r="FH23523" s="55" t="s">
        <v>1995</v>
      </c>
      <c r="FI23523" s="55">
        <v>5</v>
      </c>
      <c r="FJ23523" s="55">
        <v>10000</v>
      </c>
      <c r="FK23523" s="55" t="s">
        <v>1249</v>
      </c>
      <c r="FL23523" s="55">
        <v>0.36</v>
      </c>
    </row>
    <row r="23524" ht="14.25" customHeight="1" outlineLevel="1" spans="162:168">
      <c r="FF23524" s="55">
        <v>23517</v>
      </c>
      <c r="FG23524" s="55" t="s">
        <v>1309</v>
      </c>
      <c r="FH23524" s="55" t="s">
        <v>1995</v>
      </c>
      <c r="FI23524" s="55">
        <v>5</v>
      </c>
      <c r="FJ23524" s="55">
        <v>25000</v>
      </c>
      <c r="FK23524" s="55" t="s">
        <v>1249</v>
      </c>
      <c r="FL23524" s="55">
        <v>0.34</v>
      </c>
    </row>
    <row r="23525" ht="14.25" customHeight="1" outlineLevel="1" spans="162:168">
      <c r="FF23525" s="55">
        <v>23518</v>
      </c>
      <c r="FG23525" s="55" t="s">
        <v>1309</v>
      </c>
      <c r="FH23525" s="55" t="s">
        <v>1995</v>
      </c>
      <c r="FI23525" s="55">
        <v>5</v>
      </c>
      <c r="FJ23525" s="55">
        <v>50000</v>
      </c>
      <c r="FK23525" s="55" t="s">
        <v>1249</v>
      </c>
      <c r="FL23525" s="55">
        <v>0.34</v>
      </c>
    </row>
    <row r="23526" ht="14.25" customHeight="1" outlineLevel="1" spans="162:168">
      <c r="FF23526" s="55">
        <v>23519</v>
      </c>
      <c r="FG23526" s="55" t="s">
        <v>1309</v>
      </c>
      <c r="FH23526" s="55" t="s">
        <v>1995</v>
      </c>
      <c r="FI23526" s="55">
        <v>5</v>
      </c>
      <c r="FJ23526" s="55">
        <v>80000</v>
      </c>
      <c r="FK23526" s="55" t="s">
        <v>1249</v>
      </c>
      <c r="FL23526" s="55">
        <v>0.34</v>
      </c>
    </row>
    <row r="23527" ht="14.25" customHeight="1" outlineLevel="1" spans="162:168">
      <c r="FF23527" s="55">
        <v>23520</v>
      </c>
      <c r="FG23527" s="55" t="s">
        <v>1309</v>
      </c>
      <c r="FH23527" s="55" t="s">
        <v>1995</v>
      </c>
      <c r="FI23527" s="55">
        <v>5</v>
      </c>
      <c r="FJ23527" s="55">
        <v>130000</v>
      </c>
      <c r="FK23527" s="55" t="s">
        <v>1249</v>
      </c>
      <c r="FL23527" s="55">
        <v>0.34</v>
      </c>
    </row>
    <row r="23528" ht="14.25" customHeight="1" outlineLevel="1" spans="162:168">
      <c r="FF23528" s="55">
        <v>23521</v>
      </c>
      <c r="FG23528" s="55" t="s">
        <v>1309</v>
      </c>
      <c r="FH23528" s="55" t="s">
        <v>1995</v>
      </c>
      <c r="FI23528" s="55">
        <v>5</v>
      </c>
      <c r="FJ23528" s="55">
        <v>260000</v>
      </c>
      <c r="FK23528" s="55" t="s">
        <v>1249</v>
      </c>
      <c r="FL23528" s="55">
        <v>0.34</v>
      </c>
    </row>
    <row r="23529" ht="14.25" customHeight="1" outlineLevel="1" spans="162:168">
      <c r="FF23529" s="55">
        <v>23522</v>
      </c>
      <c r="FG23529" s="55" t="s">
        <v>1309</v>
      </c>
      <c r="FH23529" s="55" t="s">
        <v>1995</v>
      </c>
      <c r="FI23529" s="55">
        <v>5</v>
      </c>
      <c r="FJ23529" s="55">
        <v>400000</v>
      </c>
      <c r="FK23529" s="55" t="s">
        <v>1249</v>
      </c>
      <c r="FL23529" s="55">
        <v>0.34</v>
      </c>
    </row>
    <row r="23530" ht="14.25" customHeight="1" outlineLevel="1" spans="162:168">
      <c r="FF23530" s="55">
        <v>23523</v>
      </c>
      <c r="FG23530" s="55" t="s">
        <v>1309</v>
      </c>
      <c r="FH23530" s="55" t="s">
        <v>1995</v>
      </c>
      <c r="FI23530" s="55">
        <v>5</v>
      </c>
      <c r="FJ23530" s="55">
        <v>530000</v>
      </c>
      <c r="FK23530" s="55" t="s">
        <v>1249</v>
      </c>
      <c r="FL23530" s="55">
        <v>0.34</v>
      </c>
    </row>
    <row r="23531" ht="14.25" customHeight="1" outlineLevel="1" spans="162:168">
      <c r="FF23531" s="55">
        <v>23524</v>
      </c>
      <c r="FG23531" s="55" t="s">
        <v>1309</v>
      </c>
      <c r="FH23531" s="55" t="s">
        <v>1995</v>
      </c>
      <c r="FI23531" s="55">
        <v>5</v>
      </c>
      <c r="FJ23531" s="55">
        <v>540000</v>
      </c>
      <c r="FK23531" s="55" t="s">
        <v>1249</v>
      </c>
      <c r="FL23531" s="55">
        <v>0.34</v>
      </c>
    </row>
    <row r="23532" ht="14.25" customHeight="1" outlineLevel="1" spans="162:168">
      <c r="FF23532" s="55">
        <v>23525</v>
      </c>
      <c r="FG23532" s="55" t="s">
        <v>1309</v>
      </c>
      <c r="FH23532" s="55" t="s">
        <v>1995</v>
      </c>
      <c r="FI23532" s="55">
        <v>6</v>
      </c>
      <c r="FJ23532" s="55">
        <v>0</v>
      </c>
      <c r="FK23532" s="55" t="s">
        <v>1249</v>
      </c>
      <c r="FL23532" s="55">
        <v>0.35</v>
      </c>
    </row>
    <row r="23533" ht="14.25" customHeight="1" outlineLevel="1" spans="162:168">
      <c r="FF23533" s="55">
        <v>23526</v>
      </c>
      <c r="FG23533" s="55" t="s">
        <v>2052</v>
      </c>
      <c r="FH23533" s="55" t="s">
        <v>1343</v>
      </c>
      <c r="FI23533" s="55">
        <v>1</v>
      </c>
      <c r="FJ23533" s="55">
        <v>0</v>
      </c>
      <c r="FK23533" s="55" t="s">
        <v>1258</v>
      </c>
      <c r="FL23533" s="55">
        <v>0.0275</v>
      </c>
    </row>
    <row r="23534" ht="14.25" customHeight="1" outlineLevel="1" spans="162:168">
      <c r="FF23534" s="55">
        <v>23527</v>
      </c>
      <c r="FG23534" s="55" t="s">
        <v>2052</v>
      </c>
      <c r="FH23534" s="55" t="s">
        <v>1343</v>
      </c>
      <c r="FI23534" s="55">
        <v>2</v>
      </c>
      <c r="FJ23534" s="55">
        <v>0</v>
      </c>
      <c r="FK23534" s="55" t="s">
        <v>1258</v>
      </c>
      <c r="FL23534" s="55">
        <v>0.0275</v>
      </c>
    </row>
    <row r="23535" ht="14.25" customHeight="1" outlineLevel="1" spans="162:168">
      <c r="FF23535" s="55">
        <v>23528</v>
      </c>
      <c r="FG23535" s="55" t="s">
        <v>2052</v>
      </c>
      <c r="FH23535" s="55" t="s">
        <v>1343</v>
      </c>
      <c r="FI23535" s="55">
        <v>3</v>
      </c>
      <c r="FJ23535" s="55">
        <v>0</v>
      </c>
      <c r="FK23535" s="55" t="s">
        <v>1258</v>
      </c>
      <c r="FL23535" s="55">
        <v>0.0275</v>
      </c>
    </row>
    <row r="23536" ht="14.25" customHeight="1" outlineLevel="1" spans="162:168">
      <c r="FF23536" s="55">
        <v>23529</v>
      </c>
      <c r="FG23536" s="55" t="s">
        <v>2052</v>
      </c>
      <c r="FH23536" s="55" t="s">
        <v>1260</v>
      </c>
      <c r="FI23536" s="55">
        <v>1</v>
      </c>
      <c r="FJ23536" s="55">
        <v>1000</v>
      </c>
      <c r="FK23536" s="55" t="s">
        <v>1258</v>
      </c>
      <c r="FL23536" s="55">
        <v>0.4167</v>
      </c>
    </row>
    <row r="23537" ht="14.25" customHeight="1" outlineLevel="1" spans="162:168">
      <c r="FF23537" s="55">
        <v>23530</v>
      </c>
      <c r="FG23537" s="55" t="s">
        <v>2052</v>
      </c>
      <c r="FH23537" s="55" t="s">
        <v>1260</v>
      </c>
      <c r="FI23537" s="55">
        <v>1</v>
      </c>
      <c r="FJ23537" s="55">
        <v>2500</v>
      </c>
      <c r="FK23537" s="55" t="s">
        <v>1258</v>
      </c>
      <c r="FL23537" s="55">
        <v>0.4167</v>
      </c>
    </row>
    <row r="23538" ht="14.25" customHeight="1" outlineLevel="1" spans="162:168">
      <c r="FF23538" s="55">
        <v>23531</v>
      </c>
      <c r="FG23538" s="55" t="s">
        <v>2052</v>
      </c>
      <c r="FH23538" s="55" t="s">
        <v>1260</v>
      </c>
      <c r="FI23538" s="55">
        <v>1</v>
      </c>
      <c r="FJ23538" s="55">
        <v>5000</v>
      </c>
      <c r="FK23538" s="55" t="s">
        <v>1258</v>
      </c>
      <c r="FL23538" s="55">
        <v>0.4167</v>
      </c>
    </row>
    <row r="23539" ht="14.25" customHeight="1" outlineLevel="1" spans="162:168">
      <c r="FF23539" s="55">
        <v>23532</v>
      </c>
      <c r="FG23539" s="55" t="s">
        <v>2052</v>
      </c>
      <c r="FH23539" s="55" t="s">
        <v>1260</v>
      </c>
      <c r="FI23539" s="55">
        <v>1</v>
      </c>
      <c r="FJ23539" s="55">
        <v>10000</v>
      </c>
      <c r="FK23539" s="55" t="s">
        <v>1258</v>
      </c>
      <c r="FL23539" s="55">
        <v>0.4167</v>
      </c>
    </row>
    <row r="23540" ht="14.25" customHeight="1" outlineLevel="1" spans="162:168">
      <c r="FF23540" s="55">
        <v>23533</v>
      </c>
      <c r="FG23540" s="55" t="s">
        <v>2052</v>
      </c>
      <c r="FH23540" s="55" t="s">
        <v>1260</v>
      </c>
      <c r="FI23540" s="55">
        <v>1</v>
      </c>
      <c r="FJ23540" s="55">
        <v>25000</v>
      </c>
      <c r="FK23540" s="55" t="s">
        <v>1258</v>
      </c>
      <c r="FL23540" s="55">
        <v>0.4167</v>
      </c>
    </row>
    <row r="23541" ht="14.25" customHeight="1" outlineLevel="1" spans="162:168">
      <c r="FF23541" s="55">
        <v>23534</v>
      </c>
      <c r="FG23541" s="55" t="s">
        <v>2052</v>
      </c>
      <c r="FH23541" s="55" t="s">
        <v>1260</v>
      </c>
      <c r="FI23541" s="55">
        <v>1</v>
      </c>
      <c r="FJ23541" s="55">
        <v>50000</v>
      </c>
      <c r="FK23541" s="55" t="s">
        <v>1258</v>
      </c>
      <c r="FL23541" s="55">
        <v>0.4167</v>
      </c>
    </row>
    <row r="23542" ht="14.25" customHeight="1" outlineLevel="1" spans="162:168">
      <c r="FF23542" s="55">
        <v>23535</v>
      </c>
      <c r="FG23542" s="55" t="s">
        <v>2052</v>
      </c>
      <c r="FH23542" s="55" t="s">
        <v>1260</v>
      </c>
      <c r="FI23542" s="55">
        <v>1</v>
      </c>
      <c r="FJ23542" s="55">
        <v>80000</v>
      </c>
      <c r="FK23542" s="55" t="s">
        <v>1258</v>
      </c>
      <c r="FL23542" s="55">
        <v>0.4167</v>
      </c>
    </row>
    <row r="23543" ht="14.25" customHeight="1" outlineLevel="1" spans="162:168">
      <c r="FF23543" s="55">
        <v>23536</v>
      </c>
      <c r="FG23543" s="55" t="s">
        <v>2052</v>
      </c>
      <c r="FH23543" s="55" t="s">
        <v>1260</v>
      </c>
      <c r="FI23543" s="55">
        <v>1</v>
      </c>
      <c r="FJ23543" s="55">
        <v>130000</v>
      </c>
      <c r="FK23543" s="55" t="s">
        <v>1258</v>
      </c>
      <c r="FL23543" s="55">
        <v>0.4167</v>
      </c>
    </row>
    <row r="23544" ht="14.25" customHeight="1" outlineLevel="1" spans="162:168">
      <c r="FF23544" s="55">
        <v>23537</v>
      </c>
      <c r="FG23544" s="55" t="s">
        <v>2052</v>
      </c>
      <c r="FH23544" s="55" t="s">
        <v>1260</v>
      </c>
      <c r="FI23544" s="55">
        <v>1</v>
      </c>
      <c r="FJ23544" s="55">
        <v>260000</v>
      </c>
      <c r="FK23544" s="55" t="s">
        <v>1258</v>
      </c>
      <c r="FL23544" s="55">
        <v>0.4167</v>
      </c>
    </row>
    <row r="23545" ht="14.25" customHeight="1" outlineLevel="1" spans="162:168">
      <c r="FF23545" s="55">
        <v>23538</v>
      </c>
      <c r="FG23545" s="55" t="s">
        <v>2052</v>
      </c>
      <c r="FH23545" s="55" t="s">
        <v>1260</v>
      </c>
      <c r="FI23545" s="55">
        <v>1</v>
      </c>
      <c r="FJ23545" s="55">
        <v>400000</v>
      </c>
      <c r="FK23545" s="55" t="s">
        <v>1258</v>
      </c>
      <c r="FL23545" s="55">
        <v>0.4167</v>
      </c>
    </row>
    <row r="23546" ht="14.25" customHeight="1" outlineLevel="1" spans="162:168">
      <c r="FF23546" s="55">
        <v>23539</v>
      </c>
      <c r="FG23546" s="55" t="s">
        <v>2052</v>
      </c>
      <c r="FH23546" s="55" t="s">
        <v>1260</v>
      </c>
      <c r="FI23546" s="55">
        <v>1</v>
      </c>
      <c r="FJ23546" s="55">
        <v>530000</v>
      </c>
      <c r="FK23546" s="55" t="s">
        <v>1258</v>
      </c>
      <c r="FL23546" s="55">
        <v>0.4167</v>
      </c>
    </row>
    <row r="23547" ht="14.25" customHeight="1" outlineLevel="1" spans="162:168">
      <c r="FF23547" s="55">
        <v>23540</v>
      </c>
      <c r="FG23547" s="55" t="s">
        <v>2052</v>
      </c>
      <c r="FH23547" s="55" t="s">
        <v>1260</v>
      </c>
      <c r="FI23547" s="55">
        <v>1</v>
      </c>
      <c r="FJ23547" s="55">
        <v>540000</v>
      </c>
      <c r="FK23547" s="55" t="s">
        <v>1258</v>
      </c>
      <c r="FL23547" s="55">
        <v>0.4167</v>
      </c>
    </row>
    <row r="23548" ht="14.25" customHeight="1" outlineLevel="1" spans="162:168">
      <c r="FF23548" s="55">
        <v>23541</v>
      </c>
      <c r="FG23548" s="55" t="s">
        <v>2052</v>
      </c>
      <c r="FH23548" s="55" t="s">
        <v>1260</v>
      </c>
      <c r="FI23548" s="55">
        <v>10</v>
      </c>
      <c r="FJ23548" s="55">
        <v>0</v>
      </c>
      <c r="FK23548" s="55" t="s">
        <v>1258</v>
      </c>
      <c r="FL23548" s="55">
        <v>0.1067</v>
      </c>
    </row>
    <row r="23549" ht="14.25" customHeight="1" outlineLevel="1" spans="162:168">
      <c r="FF23549" s="55">
        <v>23542</v>
      </c>
      <c r="FG23549" s="55" t="s">
        <v>2052</v>
      </c>
      <c r="FH23549" s="55" t="s">
        <v>1260</v>
      </c>
      <c r="FI23549" s="55">
        <v>10</v>
      </c>
      <c r="FJ23549" s="55">
        <v>1000</v>
      </c>
      <c r="FK23549" s="55" t="s">
        <v>1258</v>
      </c>
      <c r="FL23549" s="55">
        <v>0.1067</v>
      </c>
    </row>
    <row r="23550" ht="14.25" customHeight="1" outlineLevel="1" spans="162:168">
      <c r="FF23550" s="55">
        <v>23543</v>
      </c>
      <c r="FG23550" s="55" t="s">
        <v>2052</v>
      </c>
      <c r="FH23550" s="55" t="s">
        <v>1260</v>
      </c>
      <c r="FI23550" s="55">
        <v>10</v>
      </c>
      <c r="FJ23550" s="55">
        <v>2500</v>
      </c>
      <c r="FK23550" s="55" t="s">
        <v>1258</v>
      </c>
      <c r="FL23550" s="55">
        <v>0.0992</v>
      </c>
    </row>
    <row r="23551" ht="14.25" customHeight="1" outlineLevel="1" spans="162:168">
      <c r="FF23551" s="55">
        <v>23544</v>
      </c>
      <c r="FG23551" s="55" t="s">
        <v>2052</v>
      </c>
      <c r="FH23551" s="55" t="s">
        <v>1260</v>
      </c>
      <c r="FI23551" s="55">
        <v>10</v>
      </c>
      <c r="FJ23551" s="55">
        <v>5000</v>
      </c>
      <c r="FK23551" s="55" t="s">
        <v>1258</v>
      </c>
      <c r="FL23551" s="55">
        <v>0.0883</v>
      </c>
    </row>
    <row r="23552" ht="14.25" customHeight="1" outlineLevel="1" spans="162:168">
      <c r="FF23552" s="55">
        <v>23545</v>
      </c>
      <c r="FG23552" s="55" t="s">
        <v>2052</v>
      </c>
      <c r="FH23552" s="55" t="s">
        <v>1260</v>
      </c>
      <c r="FI23552" s="55">
        <v>10</v>
      </c>
      <c r="FJ23552" s="55">
        <v>10000</v>
      </c>
      <c r="FK23552" s="55" t="s">
        <v>1258</v>
      </c>
      <c r="FL23552" s="55">
        <v>0.0792</v>
      </c>
    </row>
    <row r="23553" ht="14.25" customHeight="1" outlineLevel="1" spans="162:168">
      <c r="FF23553" s="55">
        <v>23546</v>
      </c>
      <c r="FG23553" s="55" t="s">
        <v>2052</v>
      </c>
      <c r="FH23553" s="55" t="s">
        <v>1260</v>
      </c>
      <c r="FI23553" s="55">
        <v>10</v>
      </c>
      <c r="FJ23553" s="55">
        <v>25000</v>
      </c>
      <c r="FK23553" s="55" t="s">
        <v>1258</v>
      </c>
      <c r="FL23553" s="55">
        <v>0.0792</v>
      </c>
    </row>
    <row r="23554" ht="14.25" customHeight="1" outlineLevel="1" spans="162:168">
      <c r="FF23554" s="55">
        <v>23547</v>
      </c>
      <c r="FG23554" s="55" t="s">
        <v>2052</v>
      </c>
      <c r="FH23554" s="55" t="s">
        <v>1260</v>
      </c>
      <c r="FI23554" s="55">
        <v>10</v>
      </c>
      <c r="FJ23554" s="55">
        <v>50000</v>
      </c>
      <c r="FK23554" s="55" t="s">
        <v>1258</v>
      </c>
      <c r="FL23554" s="55">
        <v>0.0792</v>
      </c>
    </row>
    <row r="23555" ht="14.25" customHeight="1" outlineLevel="1" spans="162:168">
      <c r="FF23555" s="55">
        <v>23548</v>
      </c>
      <c r="FG23555" s="55" t="s">
        <v>2052</v>
      </c>
      <c r="FH23555" s="55" t="s">
        <v>1260</v>
      </c>
      <c r="FI23555" s="55">
        <v>10</v>
      </c>
      <c r="FJ23555" s="55">
        <v>80000</v>
      </c>
      <c r="FK23555" s="55" t="s">
        <v>1258</v>
      </c>
      <c r="FL23555" s="55">
        <v>0.0733</v>
      </c>
    </row>
    <row r="23556" ht="14.25" customHeight="1" outlineLevel="1" spans="162:168">
      <c r="FF23556" s="55">
        <v>23549</v>
      </c>
      <c r="FG23556" s="55" t="s">
        <v>2052</v>
      </c>
      <c r="FH23556" s="55" t="s">
        <v>1260</v>
      </c>
      <c r="FI23556" s="55">
        <v>10</v>
      </c>
      <c r="FJ23556" s="55">
        <v>130000</v>
      </c>
      <c r="FK23556" s="55" t="s">
        <v>1258</v>
      </c>
      <c r="FL23556" s="55">
        <v>0.0733</v>
      </c>
    </row>
    <row r="23557" ht="14.25" customHeight="1" outlineLevel="1" spans="162:168">
      <c r="FF23557" s="55">
        <v>23550</v>
      </c>
      <c r="FG23557" s="55" t="s">
        <v>2052</v>
      </c>
      <c r="FH23557" s="55" t="s">
        <v>1260</v>
      </c>
      <c r="FI23557" s="55">
        <v>10</v>
      </c>
      <c r="FJ23557" s="55">
        <v>260000</v>
      </c>
      <c r="FK23557" s="55" t="s">
        <v>1258</v>
      </c>
      <c r="FL23557" s="55">
        <v>0.0733</v>
      </c>
    </row>
    <row r="23558" ht="14.25" customHeight="1" outlineLevel="1" spans="162:168">
      <c r="FF23558" s="55">
        <v>23551</v>
      </c>
      <c r="FG23558" s="55" t="s">
        <v>2052</v>
      </c>
      <c r="FH23558" s="55" t="s">
        <v>1260</v>
      </c>
      <c r="FI23558" s="55">
        <v>10</v>
      </c>
      <c r="FJ23558" s="55">
        <v>400000</v>
      </c>
      <c r="FK23558" s="55" t="s">
        <v>1258</v>
      </c>
      <c r="FL23558" s="55">
        <v>0.0733</v>
      </c>
    </row>
    <row r="23559" ht="14.25" customHeight="1" outlineLevel="1" spans="162:168">
      <c r="FF23559" s="55">
        <v>23552</v>
      </c>
      <c r="FG23559" s="55" t="s">
        <v>2052</v>
      </c>
      <c r="FH23559" s="55" t="s">
        <v>1260</v>
      </c>
      <c r="FI23559" s="55">
        <v>10</v>
      </c>
      <c r="FJ23559" s="55">
        <v>530000</v>
      </c>
      <c r="FK23559" s="55" t="s">
        <v>1258</v>
      </c>
      <c r="FL23559" s="55">
        <v>0.0733</v>
      </c>
    </row>
    <row r="23560" ht="14.25" customHeight="1" outlineLevel="1" spans="162:168">
      <c r="FF23560" s="55">
        <v>23553</v>
      </c>
      <c r="FG23560" s="55" t="s">
        <v>2052</v>
      </c>
      <c r="FH23560" s="55" t="s">
        <v>1260</v>
      </c>
      <c r="FI23560" s="55">
        <v>10</v>
      </c>
      <c r="FJ23560" s="55">
        <v>540000</v>
      </c>
      <c r="FK23560" s="55" t="s">
        <v>1258</v>
      </c>
      <c r="FL23560" s="55">
        <v>0.0733</v>
      </c>
    </row>
    <row r="23561" ht="14.25" customHeight="1" outlineLevel="1" spans="162:168">
      <c r="FF23561" s="55">
        <v>23554</v>
      </c>
      <c r="FG23561" s="55" t="s">
        <v>2052</v>
      </c>
      <c r="FH23561" s="55" t="s">
        <v>1260</v>
      </c>
      <c r="FI23561" s="55">
        <v>11</v>
      </c>
      <c r="FJ23561" s="55">
        <v>0</v>
      </c>
      <c r="FK23561" s="55" t="s">
        <v>1258</v>
      </c>
      <c r="FL23561" s="55">
        <v>0.075</v>
      </c>
    </row>
    <row r="23562" ht="14.25" customHeight="1" outlineLevel="1" spans="162:168">
      <c r="FF23562" s="55">
        <v>23555</v>
      </c>
      <c r="FG23562" s="55" t="s">
        <v>2052</v>
      </c>
      <c r="FH23562" s="55" t="s">
        <v>1260</v>
      </c>
      <c r="FI23562" s="55">
        <v>11</v>
      </c>
      <c r="FJ23562" s="55">
        <v>1000</v>
      </c>
      <c r="FK23562" s="55" t="s">
        <v>1258</v>
      </c>
      <c r="FL23562" s="55">
        <v>0.0625</v>
      </c>
    </row>
    <row r="23563" ht="14.25" customHeight="1" outlineLevel="1" spans="162:168">
      <c r="FF23563" s="55">
        <v>23556</v>
      </c>
      <c r="FG23563" s="55" t="s">
        <v>2052</v>
      </c>
      <c r="FH23563" s="55" t="s">
        <v>1260</v>
      </c>
      <c r="FI23563" s="55">
        <v>11</v>
      </c>
      <c r="FJ23563" s="55">
        <v>2500</v>
      </c>
      <c r="FK23563" s="55" t="s">
        <v>1258</v>
      </c>
      <c r="FL23563" s="55">
        <v>0.0583</v>
      </c>
    </row>
    <row r="23564" ht="14.25" customHeight="1" outlineLevel="1" spans="162:168">
      <c r="FF23564" s="55">
        <v>23557</v>
      </c>
      <c r="FG23564" s="55" t="s">
        <v>2052</v>
      </c>
      <c r="FH23564" s="55" t="s">
        <v>1260</v>
      </c>
      <c r="FI23564" s="55">
        <v>11</v>
      </c>
      <c r="FJ23564" s="55">
        <v>5000</v>
      </c>
      <c r="FK23564" s="55" t="s">
        <v>1258</v>
      </c>
      <c r="FL23564" s="55">
        <v>0.0542</v>
      </c>
    </row>
    <row r="23565" ht="14.25" customHeight="1" outlineLevel="1" spans="162:168">
      <c r="FF23565" s="55">
        <v>23558</v>
      </c>
      <c r="FG23565" s="55" t="s">
        <v>2052</v>
      </c>
      <c r="FH23565" s="55" t="s">
        <v>1260</v>
      </c>
      <c r="FI23565" s="55">
        <v>11</v>
      </c>
      <c r="FJ23565" s="55">
        <v>10000</v>
      </c>
      <c r="FK23565" s="55" t="s">
        <v>1258</v>
      </c>
      <c r="FL23565" s="55">
        <v>0.0458</v>
      </c>
    </row>
    <row r="23566" ht="14.25" customHeight="1" outlineLevel="1" spans="162:168">
      <c r="FF23566" s="55">
        <v>23559</v>
      </c>
      <c r="FG23566" s="55" t="s">
        <v>2052</v>
      </c>
      <c r="FH23566" s="55" t="s">
        <v>1260</v>
      </c>
      <c r="FI23566" s="55">
        <v>11</v>
      </c>
      <c r="FJ23566" s="55">
        <v>25000</v>
      </c>
      <c r="FK23566" s="55" t="s">
        <v>1258</v>
      </c>
      <c r="FL23566" s="55">
        <v>0.0417</v>
      </c>
    </row>
    <row r="23567" ht="14.25" customHeight="1" outlineLevel="1" spans="162:168">
      <c r="FF23567" s="55">
        <v>23560</v>
      </c>
      <c r="FG23567" s="55" t="s">
        <v>2052</v>
      </c>
      <c r="FH23567" s="55" t="s">
        <v>1260</v>
      </c>
      <c r="FI23567" s="55">
        <v>11</v>
      </c>
      <c r="FJ23567" s="55">
        <v>50000</v>
      </c>
      <c r="FK23567" s="55" t="s">
        <v>1258</v>
      </c>
      <c r="FL23567" s="55">
        <v>0.0417</v>
      </c>
    </row>
    <row r="23568" ht="14.25" customHeight="1" outlineLevel="1" spans="162:168">
      <c r="FF23568" s="55">
        <v>23561</v>
      </c>
      <c r="FG23568" s="55" t="s">
        <v>2052</v>
      </c>
      <c r="FH23568" s="55" t="s">
        <v>1260</v>
      </c>
      <c r="FI23568" s="55">
        <v>11</v>
      </c>
      <c r="FJ23568" s="55">
        <v>80000</v>
      </c>
      <c r="FK23568" s="55" t="s">
        <v>1258</v>
      </c>
      <c r="FL23568" s="55">
        <v>0.0417</v>
      </c>
    </row>
    <row r="23569" ht="14.25" customHeight="1" outlineLevel="1" spans="162:168">
      <c r="FF23569" s="55">
        <v>23562</v>
      </c>
      <c r="FG23569" s="55" t="s">
        <v>2052</v>
      </c>
      <c r="FH23569" s="55" t="s">
        <v>1260</v>
      </c>
      <c r="FI23569" s="55">
        <v>11</v>
      </c>
      <c r="FJ23569" s="55">
        <v>130000</v>
      </c>
      <c r="FK23569" s="55" t="s">
        <v>1258</v>
      </c>
      <c r="FL23569" s="55">
        <v>0.0417</v>
      </c>
    </row>
    <row r="23570" ht="14.25" customHeight="1" outlineLevel="1" spans="162:168">
      <c r="FF23570" s="55">
        <v>23563</v>
      </c>
      <c r="FG23570" s="55" t="s">
        <v>2052</v>
      </c>
      <c r="FH23570" s="55" t="s">
        <v>1260</v>
      </c>
      <c r="FI23570" s="55">
        <v>11</v>
      </c>
      <c r="FJ23570" s="55">
        <v>260000</v>
      </c>
      <c r="FK23570" s="55" t="s">
        <v>1258</v>
      </c>
      <c r="FL23570" s="55">
        <v>0.0417</v>
      </c>
    </row>
    <row r="23571" ht="14.25" customHeight="1" outlineLevel="1" spans="162:168">
      <c r="FF23571" s="55">
        <v>23564</v>
      </c>
      <c r="FG23571" s="55" t="s">
        <v>2052</v>
      </c>
      <c r="FH23571" s="55" t="s">
        <v>1260</v>
      </c>
      <c r="FI23571" s="55">
        <v>11</v>
      </c>
      <c r="FJ23571" s="55">
        <v>400000</v>
      </c>
      <c r="FK23571" s="55" t="s">
        <v>1258</v>
      </c>
      <c r="FL23571" s="55">
        <v>0.0417</v>
      </c>
    </row>
    <row r="23572" ht="14.25" customHeight="1" outlineLevel="1" spans="162:168">
      <c r="FF23572" s="55">
        <v>23565</v>
      </c>
      <c r="FG23572" s="55" t="s">
        <v>2052</v>
      </c>
      <c r="FH23572" s="55" t="s">
        <v>1260</v>
      </c>
      <c r="FI23572" s="55">
        <v>11</v>
      </c>
      <c r="FJ23572" s="55">
        <v>530000</v>
      </c>
      <c r="FK23572" s="55" t="s">
        <v>1258</v>
      </c>
      <c r="FL23572" s="55">
        <v>0.0417</v>
      </c>
    </row>
    <row r="23573" ht="14.25" customHeight="1" outlineLevel="1" spans="162:168">
      <c r="FF23573" s="55">
        <v>23566</v>
      </c>
      <c r="FG23573" s="55" t="s">
        <v>2052</v>
      </c>
      <c r="FH23573" s="55" t="s">
        <v>1260</v>
      </c>
      <c r="FI23573" s="55">
        <v>11</v>
      </c>
      <c r="FJ23573" s="55">
        <v>540000</v>
      </c>
      <c r="FK23573" s="55" t="s">
        <v>1258</v>
      </c>
      <c r="FL23573" s="55">
        <v>0.0417</v>
      </c>
    </row>
    <row r="23574" ht="14.25" customHeight="1" outlineLevel="1" spans="162:168">
      <c r="FF23574" s="55">
        <v>23567</v>
      </c>
      <c r="FG23574" s="55" t="s">
        <v>2052</v>
      </c>
      <c r="FH23574" s="55" t="s">
        <v>1260</v>
      </c>
      <c r="FI23574" s="55">
        <v>12</v>
      </c>
      <c r="FJ23574" s="55">
        <v>0</v>
      </c>
      <c r="FK23574" s="55" t="s">
        <v>1258</v>
      </c>
      <c r="FL23574" s="55">
        <v>0.0675</v>
      </c>
    </row>
    <row r="23575" ht="14.25" customHeight="1" outlineLevel="1" spans="162:168">
      <c r="FF23575" s="55">
        <v>23568</v>
      </c>
      <c r="FG23575" s="55" t="s">
        <v>2052</v>
      </c>
      <c r="FH23575" s="55" t="s">
        <v>1260</v>
      </c>
      <c r="FI23575" s="55">
        <v>12</v>
      </c>
      <c r="FJ23575" s="55">
        <v>1000</v>
      </c>
      <c r="FK23575" s="55" t="s">
        <v>1258</v>
      </c>
      <c r="FL23575" s="55">
        <v>0.0675</v>
      </c>
    </row>
    <row r="23576" ht="14.25" customHeight="1" outlineLevel="1" spans="162:168">
      <c r="FF23576" s="55">
        <v>23569</v>
      </c>
      <c r="FG23576" s="55" t="s">
        <v>2052</v>
      </c>
      <c r="FH23576" s="55" t="s">
        <v>1260</v>
      </c>
      <c r="FI23576" s="55">
        <v>12</v>
      </c>
      <c r="FJ23576" s="55">
        <v>2500</v>
      </c>
      <c r="FK23576" s="55" t="s">
        <v>1258</v>
      </c>
      <c r="FL23576" s="55">
        <v>0.0675</v>
      </c>
    </row>
    <row r="23577" ht="14.25" customHeight="1" outlineLevel="1" spans="162:168">
      <c r="FF23577" s="55">
        <v>23570</v>
      </c>
      <c r="FG23577" s="55" t="s">
        <v>2052</v>
      </c>
      <c r="FH23577" s="55" t="s">
        <v>1260</v>
      </c>
      <c r="FI23577" s="55">
        <v>12</v>
      </c>
      <c r="FJ23577" s="55">
        <v>10000</v>
      </c>
      <c r="FK23577" s="55" t="s">
        <v>1258</v>
      </c>
      <c r="FL23577" s="55">
        <v>0.0675</v>
      </c>
    </row>
    <row r="23578" ht="14.25" customHeight="1" outlineLevel="1" spans="162:168">
      <c r="FF23578" s="55">
        <v>23571</v>
      </c>
      <c r="FG23578" s="55" t="s">
        <v>2052</v>
      </c>
      <c r="FH23578" s="55" t="s">
        <v>1260</v>
      </c>
      <c r="FI23578" s="55">
        <v>12</v>
      </c>
      <c r="FJ23578" s="55">
        <v>25000</v>
      </c>
      <c r="FK23578" s="55" t="s">
        <v>1258</v>
      </c>
      <c r="FL23578" s="55">
        <v>0.0675</v>
      </c>
    </row>
    <row r="23579" ht="14.25" customHeight="1" outlineLevel="1" spans="162:168">
      <c r="FF23579" s="55">
        <v>23572</v>
      </c>
      <c r="FG23579" s="55" t="s">
        <v>2052</v>
      </c>
      <c r="FH23579" s="55" t="s">
        <v>1260</v>
      </c>
      <c r="FI23579" s="55">
        <v>12</v>
      </c>
      <c r="FJ23579" s="55">
        <v>50000</v>
      </c>
      <c r="FK23579" s="55" t="s">
        <v>1258</v>
      </c>
      <c r="FL23579" s="55">
        <v>0.0642</v>
      </c>
    </row>
    <row r="23580" ht="14.25" customHeight="1" outlineLevel="1" spans="162:168">
      <c r="FF23580" s="55">
        <v>23573</v>
      </c>
      <c r="FG23580" s="55" t="s">
        <v>2052</v>
      </c>
      <c r="FH23580" s="55" t="s">
        <v>1260</v>
      </c>
      <c r="FI23580" s="55">
        <v>12</v>
      </c>
      <c r="FJ23580" s="55">
        <v>80000</v>
      </c>
      <c r="FK23580" s="55" t="s">
        <v>1258</v>
      </c>
      <c r="FL23580" s="55">
        <v>0.0417</v>
      </c>
    </row>
    <row r="23581" ht="14.25" customHeight="1" outlineLevel="1" spans="162:168">
      <c r="FF23581" s="55">
        <v>23574</v>
      </c>
      <c r="FG23581" s="55" t="s">
        <v>2052</v>
      </c>
      <c r="FH23581" s="55" t="s">
        <v>1260</v>
      </c>
      <c r="FI23581" s="55">
        <v>12</v>
      </c>
      <c r="FJ23581" s="55">
        <v>130000</v>
      </c>
      <c r="FK23581" s="55" t="s">
        <v>1258</v>
      </c>
      <c r="FL23581" s="55">
        <v>0.0417</v>
      </c>
    </row>
    <row r="23582" ht="14.25" customHeight="1" outlineLevel="1" spans="162:168">
      <c r="FF23582" s="55">
        <v>23575</v>
      </c>
      <c r="FG23582" s="55" t="s">
        <v>2052</v>
      </c>
      <c r="FH23582" s="55" t="s">
        <v>1260</v>
      </c>
      <c r="FI23582" s="55">
        <v>12</v>
      </c>
      <c r="FJ23582" s="55">
        <v>260000</v>
      </c>
      <c r="FK23582" s="55" t="s">
        <v>1258</v>
      </c>
      <c r="FL23582" s="55">
        <v>0.0417</v>
      </c>
    </row>
    <row r="23583" ht="14.25" customHeight="1" outlineLevel="1" spans="162:168">
      <c r="FF23583" s="55">
        <v>23576</v>
      </c>
      <c r="FG23583" s="55" t="s">
        <v>2052</v>
      </c>
      <c r="FH23583" s="55" t="s">
        <v>1260</v>
      </c>
      <c r="FI23583" s="55">
        <v>12</v>
      </c>
      <c r="FJ23583" s="55">
        <v>400000</v>
      </c>
      <c r="FK23583" s="55" t="s">
        <v>1258</v>
      </c>
      <c r="FL23583" s="55">
        <v>0.0417</v>
      </c>
    </row>
    <row r="23584" ht="14.25" customHeight="1" outlineLevel="1" spans="162:168">
      <c r="FF23584" s="55">
        <v>23577</v>
      </c>
      <c r="FG23584" s="55" t="s">
        <v>2052</v>
      </c>
      <c r="FH23584" s="55" t="s">
        <v>1260</v>
      </c>
      <c r="FI23584" s="55">
        <v>12</v>
      </c>
      <c r="FJ23584" s="55">
        <v>530000</v>
      </c>
      <c r="FK23584" s="55" t="s">
        <v>1258</v>
      </c>
      <c r="FL23584" s="55">
        <v>0.0417</v>
      </c>
    </row>
    <row r="23585" ht="14.25" customHeight="1" outlineLevel="1" spans="162:168">
      <c r="FF23585" s="55">
        <v>23578</v>
      </c>
      <c r="FG23585" s="55" t="s">
        <v>2052</v>
      </c>
      <c r="FH23585" s="55" t="s">
        <v>1260</v>
      </c>
      <c r="FI23585" s="55">
        <v>12</v>
      </c>
      <c r="FJ23585" s="55">
        <v>540000</v>
      </c>
      <c r="FK23585" s="55" t="s">
        <v>1258</v>
      </c>
      <c r="FL23585" s="55">
        <v>0.0417</v>
      </c>
    </row>
    <row r="23586" ht="14.25" customHeight="1" outlineLevel="1" spans="162:168">
      <c r="FF23586" s="55">
        <v>23579</v>
      </c>
      <c r="FG23586" s="55" t="s">
        <v>2052</v>
      </c>
      <c r="FH23586" s="55" t="s">
        <v>1260</v>
      </c>
      <c r="FI23586" s="55">
        <v>13</v>
      </c>
      <c r="FJ23586" s="55">
        <v>0</v>
      </c>
      <c r="FK23586" s="55" t="s">
        <v>1258</v>
      </c>
      <c r="FL23586" s="55">
        <v>0</v>
      </c>
    </row>
    <row r="23587" ht="14.25" customHeight="1" outlineLevel="1" spans="162:168">
      <c r="FF23587" s="55">
        <v>23580</v>
      </c>
      <c r="FG23587" s="55" t="s">
        <v>2052</v>
      </c>
      <c r="FH23587" s="55" t="s">
        <v>1260</v>
      </c>
      <c r="FI23587" s="55">
        <v>2</v>
      </c>
      <c r="FJ23587" s="55">
        <v>0</v>
      </c>
      <c r="FK23587" s="55" t="s">
        <v>1258</v>
      </c>
      <c r="FL23587" s="55">
        <v>0.1667</v>
      </c>
    </row>
    <row r="23588" ht="14.25" customHeight="1" outlineLevel="1" spans="162:168">
      <c r="FF23588" s="55">
        <v>23581</v>
      </c>
      <c r="FG23588" s="55" t="s">
        <v>2052</v>
      </c>
      <c r="FH23588" s="55" t="s">
        <v>1260</v>
      </c>
      <c r="FI23588" s="55">
        <v>2</v>
      </c>
      <c r="FJ23588" s="55">
        <v>1000</v>
      </c>
      <c r="FK23588" s="55" t="s">
        <v>1258</v>
      </c>
      <c r="FL23588" s="55">
        <v>0.1042</v>
      </c>
    </row>
    <row r="23589" ht="14.25" customHeight="1" outlineLevel="1" spans="162:168">
      <c r="FF23589" s="55">
        <v>23582</v>
      </c>
      <c r="FG23589" s="55" t="s">
        <v>2052</v>
      </c>
      <c r="FH23589" s="55" t="s">
        <v>1260</v>
      </c>
      <c r="FI23589" s="55">
        <v>2</v>
      </c>
      <c r="FJ23589" s="55">
        <v>2500</v>
      </c>
      <c r="FK23589" s="55" t="s">
        <v>1258</v>
      </c>
      <c r="FL23589" s="55">
        <v>0.0958</v>
      </c>
    </row>
    <row r="23590" ht="14.25" customHeight="1" outlineLevel="1" spans="162:168">
      <c r="FF23590" s="55">
        <v>23583</v>
      </c>
      <c r="FG23590" s="55" t="s">
        <v>2052</v>
      </c>
      <c r="FH23590" s="55" t="s">
        <v>1260</v>
      </c>
      <c r="FI23590" s="55">
        <v>2</v>
      </c>
      <c r="FJ23590" s="55">
        <v>5000</v>
      </c>
      <c r="FK23590" s="55" t="s">
        <v>1258</v>
      </c>
      <c r="FL23590" s="55">
        <v>0.0875</v>
      </c>
    </row>
    <row r="23591" ht="14.25" customHeight="1" outlineLevel="1" spans="162:168">
      <c r="FF23591" s="55">
        <v>23584</v>
      </c>
      <c r="FG23591" s="55" t="s">
        <v>2052</v>
      </c>
      <c r="FH23591" s="55" t="s">
        <v>1260</v>
      </c>
      <c r="FI23591" s="55">
        <v>2</v>
      </c>
      <c r="FJ23591" s="55">
        <v>10000</v>
      </c>
      <c r="FK23591" s="55" t="s">
        <v>1258</v>
      </c>
      <c r="FL23591" s="55">
        <v>0.075</v>
      </c>
    </row>
    <row r="23592" ht="14.25" customHeight="1" outlineLevel="1" spans="162:168">
      <c r="FF23592" s="55">
        <v>23585</v>
      </c>
      <c r="FG23592" s="55" t="s">
        <v>2052</v>
      </c>
      <c r="FH23592" s="55" t="s">
        <v>1260</v>
      </c>
      <c r="FI23592" s="55">
        <v>2</v>
      </c>
      <c r="FJ23592" s="55">
        <v>25000</v>
      </c>
      <c r="FK23592" s="55" t="s">
        <v>1258</v>
      </c>
      <c r="FL23592" s="55">
        <v>0.0667</v>
      </c>
    </row>
    <row r="23593" ht="14.25" customHeight="1" outlineLevel="1" spans="162:168">
      <c r="FF23593" s="55">
        <v>23586</v>
      </c>
      <c r="FG23593" s="55" t="s">
        <v>2052</v>
      </c>
      <c r="FH23593" s="55" t="s">
        <v>1260</v>
      </c>
      <c r="FI23593" s="55">
        <v>2</v>
      </c>
      <c r="FJ23593" s="55">
        <v>50000</v>
      </c>
      <c r="FK23593" s="55" t="s">
        <v>1258</v>
      </c>
      <c r="FL23593" s="55">
        <v>0.0583</v>
      </c>
    </row>
    <row r="23594" ht="14.25" customHeight="1" outlineLevel="1" spans="162:168">
      <c r="FF23594" s="55">
        <v>23587</v>
      </c>
      <c r="FG23594" s="55" t="s">
        <v>2052</v>
      </c>
      <c r="FH23594" s="55" t="s">
        <v>1260</v>
      </c>
      <c r="FI23594" s="55">
        <v>2</v>
      </c>
      <c r="FJ23594" s="55">
        <v>80000</v>
      </c>
      <c r="FK23594" s="55" t="s">
        <v>1258</v>
      </c>
      <c r="FL23594" s="55">
        <v>0.0583</v>
      </c>
    </row>
    <row r="23595" ht="14.25" customHeight="1" outlineLevel="1" spans="162:168">
      <c r="FF23595" s="55">
        <v>23588</v>
      </c>
      <c r="FG23595" s="55" t="s">
        <v>2052</v>
      </c>
      <c r="FH23595" s="55" t="s">
        <v>1260</v>
      </c>
      <c r="FI23595" s="55">
        <v>2</v>
      </c>
      <c r="FJ23595" s="55">
        <v>130000</v>
      </c>
      <c r="FK23595" s="55" t="s">
        <v>1258</v>
      </c>
      <c r="FL23595" s="55">
        <v>0.0583</v>
      </c>
    </row>
    <row r="23596" ht="14.25" customHeight="1" outlineLevel="1" spans="162:168">
      <c r="FF23596" s="55">
        <v>23589</v>
      </c>
      <c r="FG23596" s="55" t="s">
        <v>2052</v>
      </c>
      <c r="FH23596" s="55" t="s">
        <v>1260</v>
      </c>
      <c r="FI23596" s="55">
        <v>2</v>
      </c>
      <c r="FJ23596" s="55">
        <v>260000</v>
      </c>
      <c r="FK23596" s="55" t="s">
        <v>1258</v>
      </c>
      <c r="FL23596" s="55">
        <v>0.0583</v>
      </c>
    </row>
    <row r="23597" ht="14.25" customHeight="1" outlineLevel="1" spans="162:168">
      <c r="FF23597" s="55">
        <v>23590</v>
      </c>
      <c r="FG23597" s="55" t="s">
        <v>2052</v>
      </c>
      <c r="FH23597" s="55" t="s">
        <v>1260</v>
      </c>
      <c r="FI23597" s="55">
        <v>2</v>
      </c>
      <c r="FJ23597" s="55">
        <v>400000</v>
      </c>
      <c r="FK23597" s="55" t="s">
        <v>1258</v>
      </c>
      <c r="FL23597" s="55">
        <v>0.0583</v>
      </c>
    </row>
    <row r="23598" ht="14.25" customHeight="1" outlineLevel="1" spans="162:168">
      <c r="FF23598" s="55">
        <v>23591</v>
      </c>
      <c r="FG23598" s="55" t="s">
        <v>2052</v>
      </c>
      <c r="FH23598" s="55" t="s">
        <v>1260</v>
      </c>
      <c r="FI23598" s="55">
        <v>2</v>
      </c>
      <c r="FJ23598" s="55">
        <v>530000</v>
      </c>
      <c r="FK23598" s="55" t="s">
        <v>1258</v>
      </c>
      <c r="FL23598" s="55">
        <v>0.0583</v>
      </c>
    </row>
    <row r="23599" ht="14.25" customHeight="1" outlineLevel="1" spans="162:168">
      <c r="FF23599" s="55">
        <v>23592</v>
      </c>
      <c r="FG23599" s="55" t="s">
        <v>2052</v>
      </c>
      <c r="FH23599" s="55" t="s">
        <v>1260</v>
      </c>
      <c r="FI23599" s="55">
        <v>2</v>
      </c>
      <c r="FJ23599" s="55">
        <v>540000</v>
      </c>
      <c r="FK23599" s="55" t="s">
        <v>1258</v>
      </c>
      <c r="FL23599" s="55">
        <v>0.0583</v>
      </c>
    </row>
    <row r="23600" ht="14.25" customHeight="1" outlineLevel="1" spans="162:168">
      <c r="FF23600" s="55">
        <v>23593</v>
      </c>
      <c r="FG23600" s="55" t="s">
        <v>2052</v>
      </c>
      <c r="FH23600" s="55" t="s">
        <v>1260</v>
      </c>
      <c r="FI23600" s="55">
        <v>3</v>
      </c>
      <c r="FJ23600" s="55">
        <v>0</v>
      </c>
      <c r="FK23600" s="55" t="s">
        <v>1258</v>
      </c>
      <c r="FL23600" s="55">
        <v>0.1125</v>
      </c>
    </row>
    <row r="23601" ht="14.25" customHeight="1" outlineLevel="1" spans="162:168">
      <c r="FF23601" s="55">
        <v>23594</v>
      </c>
      <c r="FG23601" s="55" t="s">
        <v>2052</v>
      </c>
      <c r="FH23601" s="55" t="s">
        <v>1260</v>
      </c>
      <c r="FI23601" s="55">
        <v>3</v>
      </c>
      <c r="FJ23601" s="55">
        <v>1000</v>
      </c>
      <c r="FK23601" s="55" t="s">
        <v>1258</v>
      </c>
      <c r="FL23601" s="55">
        <v>0.1</v>
      </c>
    </row>
    <row r="23602" ht="14.25" customHeight="1" outlineLevel="1" spans="162:168">
      <c r="FF23602" s="55">
        <v>23595</v>
      </c>
      <c r="FG23602" s="55" t="s">
        <v>2052</v>
      </c>
      <c r="FH23602" s="55" t="s">
        <v>1260</v>
      </c>
      <c r="FI23602" s="55">
        <v>3</v>
      </c>
      <c r="FJ23602" s="55">
        <v>2500</v>
      </c>
      <c r="FK23602" s="55" t="s">
        <v>1258</v>
      </c>
      <c r="FL23602" s="55">
        <v>0.0917</v>
      </c>
    </row>
    <row r="23603" ht="14.25" customHeight="1" outlineLevel="1" spans="162:168">
      <c r="FF23603" s="55">
        <v>23596</v>
      </c>
      <c r="FG23603" s="55" t="s">
        <v>2052</v>
      </c>
      <c r="FH23603" s="55" t="s">
        <v>1260</v>
      </c>
      <c r="FI23603" s="55">
        <v>3</v>
      </c>
      <c r="FJ23603" s="55">
        <v>5000</v>
      </c>
      <c r="FK23603" s="55" t="s">
        <v>1258</v>
      </c>
      <c r="FL23603" s="55">
        <v>0.0708</v>
      </c>
    </row>
    <row r="23604" ht="14.25" customHeight="1" outlineLevel="1" spans="162:168">
      <c r="FF23604" s="55">
        <v>23597</v>
      </c>
      <c r="FG23604" s="55" t="s">
        <v>2052</v>
      </c>
      <c r="FH23604" s="55" t="s">
        <v>1260</v>
      </c>
      <c r="FI23604" s="55">
        <v>3</v>
      </c>
      <c r="FJ23604" s="55">
        <v>10000</v>
      </c>
      <c r="FK23604" s="55" t="s">
        <v>1258</v>
      </c>
      <c r="FL23604" s="55">
        <v>0.0542</v>
      </c>
    </row>
    <row r="23605" ht="14.25" customHeight="1" outlineLevel="1" spans="162:168">
      <c r="FF23605" s="55">
        <v>23598</v>
      </c>
      <c r="FG23605" s="55" t="s">
        <v>2052</v>
      </c>
      <c r="FH23605" s="55" t="s">
        <v>1260</v>
      </c>
      <c r="FI23605" s="55">
        <v>3</v>
      </c>
      <c r="FJ23605" s="55">
        <v>25000</v>
      </c>
      <c r="FK23605" s="55" t="s">
        <v>1258</v>
      </c>
      <c r="FL23605" s="55">
        <v>0.0542</v>
      </c>
    </row>
    <row r="23606" ht="14.25" customHeight="1" outlineLevel="1" spans="162:168">
      <c r="FF23606" s="55">
        <v>23599</v>
      </c>
      <c r="FG23606" s="55" t="s">
        <v>2052</v>
      </c>
      <c r="FH23606" s="55" t="s">
        <v>1260</v>
      </c>
      <c r="FI23606" s="55">
        <v>3</v>
      </c>
      <c r="FJ23606" s="55">
        <v>50000</v>
      </c>
      <c r="FK23606" s="55" t="s">
        <v>1258</v>
      </c>
      <c r="FL23606" s="55">
        <v>0.0458</v>
      </c>
    </row>
    <row r="23607" ht="14.25" customHeight="1" outlineLevel="1" spans="162:168">
      <c r="FF23607" s="55">
        <v>23600</v>
      </c>
      <c r="FG23607" s="55" t="s">
        <v>2052</v>
      </c>
      <c r="FH23607" s="55" t="s">
        <v>1260</v>
      </c>
      <c r="FI23607" s="55">
        <v>3</v>
      </c>
      <c r="FJ23607" s="55">
        <v>80000</v>
      </c>
      <c r="FK23607" s="55" t="s">
        <v>1258</v>
      </c>
      <c r="FL23607" s="55">
        <v>0.0458</v>
      </c>
    </row>
    <row r="23608" ht="14.25" customHeight="1" outlineLevel="1" spans="162:168">
      <c r="FF23608" s="55">
        <v>23601</v>
      </c>
      <c r="FG23608" s="55" t="s">
        <v>2052</v>
      </c>
      <c r="FH23608" s="55" t="s">
        <v>1260</v>
      </c>
      <c r="FI23608" s="55">
        <v>3</v>
      </c>
      <c r="FJ23608" s="55">
        <v>130000</v>
      </c>
      <c r="FK23608" s="55" t="s">
        <v>1258</v>
      </c>
      <c r="FL23608" s="55">
        <v>0.0458</v>
      </c>
    </row>
    <row r="23609" ht="14.25" customHeight="1" outlineLevel="1" spans="162:168">
      <c r="FF23609" s="55">
        <v>23602</v>
      </c>
      <c r="FG23609" s="55" t="s">
        <v>2052</v>
      </c>
      <c r="FH23609" s="55" t="s">
        <v>1260</v>
      </c>
      <c r="FI23609" s="55">
        <v>3</v>
      </c>
      <c r="FJ23609" s="55">
        <v>260000</v>
      </c>
      <c r="FK23609" s="55" t="s">
        <v>1258</v>
      </c>
      <c r="FL23609" s="55">
        <v>0.0458</v>
      </c>
    </row>
    <row r="23610" ht="14.25" customHeight="1" outlineLevel="1" spans="162:168">
      <c r="FF23610" s="55">
        <v>23603</v>
      </c>
      <c r="FG23610" s="55" t="s">
        <v>2052</v>
      </c>
      <c r="FH23610" s="55" t="s">
        <v>1260</v>
      </c>
      <c r="FI23610" s="55">
        <v>3</v>
      </c>
      <c r="FJ23610" s="55">
        <v>400000</v>
      </c>
      <c r="FK23610" s="55" t="s">
        <v>1258</v>
      </c>
      <c r="FL23610" s="55">
        <v>0.0458</v>
      </c>
    </row>
    <row r="23611" ht="14.25" customHeight="1" outlineLevel="1" spans="162:168">
      <c r="FF23611" s="55">
        <v>23604</v>
      </c>
      <c r="FG23611" s="55" t="s">
        <v>2052</v>
      </c>
      <c r="FH23611" s="55" t="s">
        <v>1260</v>
      </c>
      <c r="FI23611" s="55">
        <v>3</v>
      </c>
      <c r="FJ23611" s="55">
        <v>530000</v>
      </c>
      <c r="FK23611" s="55" t="s">
        <v>1258</v>
      </c>
      <c r="FL23611" s="55">
        <v>0.0458</v>
      </c>
    </row>
    <row r="23612" ht="14.25" customHeight="1" outlineLevel="1" spans="162:168">
      <c r="FF23612" s="55">
        <v>23605</v>
      </c>
      <c r="FG23612" s="55" t="s">
        <v>2052</v>
      </c>
      <c r="FH23612" s="55" t="s">
        <v>1260</v>
      </c>
      <c r="FI23612" s="55">
        <v>3</v>
      </c>
      <c r="FJ23612" s="55">
        <v>540000</v>
      </c>
      <c r="FK23612" s="55" t="s">
        <v>1258</v>
      </c>
      <c r="FL23612" s="55">
        <v>0.0458</v>
      </c>
    </row>
    <row r="23613" ht="14.25" customHeight="1" outlineLevel="1" spans="162:168">
      <c r="FF23613" s="55">
        <v>23606</v>
      </c>
      <c r="FG23613" s="55" t="s">
        <v>2052</v>
      </c>
      <c r="FH23613" s="55" t="s">
        <v>1260</v>
      </c>
      <c r="FI23613" s="55">
        <v>4</v>
      </c>
      <c r="FJ23613" s="55">
        <v>0</v>
      </c>
      <c r="FK23613" s="55" t="s">
        <v>1258</v>
      </c>
      <c r="FL23613" s="55">
        <v>0.1042</v>
      </c>
    </row>
    <row r="23614" ht="14.25" customHeight="1" outlineLevel="1" spans="162:168">
      <c r="FF23614" s="55">
        <v>23607</v>
      </c>
      <c r="FG23614" s="55" t="s">
        <v>2052</v>
      </c>
      <c r="FH23614" s="55" t="s">
        <v>1260</v>
      </c>
      <c r="FI23614" s="55">
        <v>4</v>
      </c>
      <c r="FJ23614" s="55">
        <v>1000</v>
      </c>
      <c r="FK23614" s="55" t="s">
        <v>1258</v>
      </c>
      <c r="FL23614" s="55">
        <v>0.0958</v>
      </c>
    </row>
    <row r="23615" ht="14.25" customHeight="1" outlineLevel="1" spans="162:168">
      <c r="FF23615" s="55">
        <v>23608</v>
      </c>
      <c r="FG23615" s="55" t="s">
        <v>2052</v>
      </c>
      <c r="FH23615" s="55" t="s">
        <v>1260</v>
      </c>
      <c r="FI23615" s="55">
        <v>4</v>
      </c>
      <c r="FJ23615" s="55">
        <v>2500</v>
      </c>
      <c r="FK23615" s="55" t="s">
        <v>1258</v>
      </c>
      <c r="FL23615" s="55">
        <v>0.0875</v>
      </c>
    </row>
    <row r="23616" ht="14.25" customHeight="1" outlineLevel="1" spans="162:168">
      <c r="FF23616" s="55">
        <v>23609</v>
      </c>
      <c r="FG23616" s="55" t="s">
        <v>2052</v>
      </c>
      <c r="FH23616" s="55" t="s">
        <v>1260</v>
      </c>
      <c r="FI23616" s="55">
        <v>4</v>
      </c>
      <c r="FJ23616" s="55">
        <v>5000</v>
      </c>
      <c r="FK23616" s="55" t="s">
        <v>1258</v>
      </c>
      <c r="FL23616" s="55">
        <v>0.0667</v>
      </c>
    </row>
    <row r="23617" ht="14.25" customHeight="1" outlineLevel="1" spans="162:168">
      <c r="FF23617" s="55">
        <v>23610</v>
      </c>
      <c r="FG23617" s="55" t="s">
        <v>2052</v>
      </c>
      <c r="FH23617" s="55" t="s">
        <v>1260</v>
      </c>
      <c r="FI23617" s="55">
        <v>4</v>
      </c>
      <c r="FJ23617" s="55">
        <v>10000</v>
      </c>
      <c r="FK23617" s="55" t="s">
        <v>1258</v>
      </c>
      <c r="FL23617" s="55">
        <v>0.05</v>
      </c>
    </row>
    <row r="23618" ht="14.25" customHeight="1" outlineLevel="1" spans="162:168">
      <c r="FF23618" s="55">
        <v>23611</v>
      </c>
      <c r="FG23618" s="55" t="s">
        <v>2052</v>
      </c>
      <c r="FH23618" s="55" t="s">
        <v>1260</v>
      </c>
      <c r="FI23618" s="55">
        <v>4</v>
      </c>
      <c r="FJ23618" s="55">
        <v>25000</v>
      </c>
      <c r="FK23618" s="55" t="s">
        <v>1258</v>
      </c>
      <c r="FL23618" s="55">
        <v>0.0417</v>
      </c>
    </row>
    <row r="23619" ht="14.25" customHeight="1" outlineLevel="1" spans="162:168">
      <c r="FF23619" s="55">
        <v>23612</v>
      </c>
      <c r="FG23619" s="55" t="s">
        <v>2052</v>
      </c>
      <c r="FH23619" s="55" t="s">
        <v>1260</v>
      </c>
      <c r="FI23619" s="55">
        <v>4</v>
      </c>
      <c r="FJ23619" s="55">
        <v>50000</v>
      </c>
      <c r="FK23619" s="55" t="s">
        <v>1258</v>
      </c>
      <c r="FL23619" s="55">
        <v>0.0417</v>
      </c>
    </row>
    <row r="23620" ht="14.25" customHeight="1" outlineLevel="1" spans="162:168">
      <c r="FF23620" s="55">
        <v>23613</v>
      </c>
      <c r="FG23620" s="55" t="s">
        <v>2052</v>
      </c>
      <c r="FH23620" s="55" t="s">
        <v>1260</v>
      </c>
      <c r="FI23620" s="55">
        <v>4</v>
      </c>
      <c r="FJ23620" s="55">
        <v>80000</v>
      </c>
      <c r="FK23620" s="55" t="s">
        <v>1258</v>
      </c>
      <c r="FL23620" s="55">
        <v>0.0417</v>
      </c>
    </row>
    <row r="23621" ht="14.25" customHeight="1" outlineLevel="1" spans="162:168">
      <c r="FF23621" s="55">
        <v>23614</v>
      </c>
      <c r="FG23621" s="55" t="s">
        <v>2052</v>
      </c>
      <c r="FH23621" s="55" t="s">
        <v>1260</v>
      </c>
      <c r="FI23621" s="55">
        <v>4</v>
      </c>
      <c r="FJ23621" s="55">
        <v>130000</v>
      </c>
      <c r="FK23621" s="55" t="s">
        <v>1258</v>
      </c>
      <c r="FL23621" s="55">
        <v>0.0417</v>
      </c>
    </row>
    <row r="23622" ht="14.25" customHeight="1" outlineLevel="1" spans="162:168">
      <c r="FF23622" s="55">
        <v>23615</v>
      </c>
      <c r="FG23622" s="55" t="s">
        <v>2052</v>
      </c>
      <c r="FH23622" s="55" t="s">
        <v>1260</v>
      </c>
      <c r="FI23622" s="55">
        <v>4</v>
      </c>
      <c r="FJ23622" s="55">
        <v>260000</v>
      </c>
      <c r="FK23622" s="55" t="s">
        <v>1258</v>
      </c>
      <c r="FL23622" s="55">
        <v>0.0417</v>
      </c>
    </row>
    <row r="23623" ht="14.25" customHeight="1" outlineLevel="1" spans="162:168">
      <c r="FF23623" s="55">
        <v>23616</v>
      </c>
      <c r="FG23623" s="55" t="s">
        <v>2052</v>
      </c>
      <c r="FH23623" s="55" t="s">
        <v>1260</v>
      </c>
      <c r="FI23623" s="55">
        <v>4</v>
      </c>
      <c r="FJ23623" s="55">
        <v>400000</v>
      </c>
      <c r="FK23623" s="55" t="s">
        <v>1258</v>
      </c>
      <c r="FL23623" s="55">
        <v>0.0417</v>
      </c>
    </row>
    <row r="23624" ht="14.25" customHeight="1" outlineLevel="1" spans="162:168">
      <c r="FF23624" s="55">
        <v>23617</v>
      </c>
      <c r="FG23624" s="55" t="s">
        <v>2052</v>
      </c>
      <c r="FH23624" s="55" t="s">
        <v>1260</v>
      </c>
      <c r="FI23624" s="55">
        <v>4</v>
      </c>
      <c r="FJ23624" s="55">
        <v>530000</v>
      </c>
      <c r="FK23624" s="55" t="s">
        <v>1258</v>
      </c>
      <c r="FL23624" s="55">
        <v>0.0417</v>
      </c>
    </row>
    <row r="23625" ht="14.25" customHeight="1" outlineLevel="1" spans="162:168">
      <c r="FF23625" s="55">
        <v>23618</v>
      </c>
      <c r="FG23625" s="55" t="s">
        <v>2052</v>
      </c>
      <c r="FH23625" s="55" t="s">
        <v>1260</v>
      </c>
      <c r="FI23625" s="55">
        <v>4</v>
      </c>
      <c r="FJ23625" s="55">
        <v>540000</v>
      </c>
      <c r="FK23625" s="55" t="s">
        <v>1258</v>
      </c>
      <c r="FL23625" s="55">
        <v>0.0417</v>
      </c>
    </row>
    <row r="23626" ht="14.25" customHeight="1" outlineLevel="1" spans="162:168">
      <c r="FF23626" s="55">
        <v>23619</v>
      </c>
      <c r="FG23626" s="55" t="s">
        <v>2052</v>
      </c>
      <c r="FH23626" s="55" t="s">
        <v>1260</v>
      </c>
      <c r="FI23626" s="55">
        <v>5</v>
      </c>
      <c r="FJ23626" s="55">
        <v>0</v>
      </c>
      <c r="FK23626" s="55" t="s">
        <v>1258</v>
      </c>
      <c r="FL23626" s="55">
        <v>0.1042</v>
      </c>
    </row>
    <row r="23627" ht="14.25" customHeight="1" outlineLevel="1" spans="162:168">
      <c r="FF23627" s="55">
        <v>23620</v>
      </c>
      <c r="FG23627" s="55" t="s">
        <v>2052</v>
      </c>
      <c r="FH23627" s="55" t="s">
        <v>1260</v>
      </c>
      <c r="FI23627" s="55">
        <v>5</v>
      </c>
      <c r="FJ23627" s="55">
        <v>1000</v>
      </c>
      <c r="FK23627" s="55" t="s">
        <v>1258</v>
      </c>
      <c r="FL23627" s="55">
        <v>0.0958</v>
      </c>
    </row>
    <row r="23628" ht="14.25" customHeight="1" outlineLevel="1" spans="162:168">
      <c r="FF23628" s="55">
        <v>23621</v>
      </c>
      <c r="FG23628" s="55" t="s">
        <v>2052</v>
      </c>
      <c r="FH23628" s="55" t="s">
        <v>1260</v>
      </c>
      <c r="FI23628" s="55">
        <v>5</v>
      </c>
      <c r="FJ23628" s="55">
        <v>2500</v>
      </c>
      <c r="FK23628" s="55" t="s">
        <v>1258</v>
      </c>
      <c r="FL23628" s="55">
        <v>0.0875</v>
      </c>
    </row>
    <row r="23629" ht="14.25" customHeight="1" outlineLevel="1" spans="162:168">
      <c r="FF23629" s="55">
        <v>23622</v>
      </c>
      <c r="FG23629" s="55" t="s">
        <v>2052</v>
      </c>
      <c r="FH23629" s="55" t="s">
        <v>1260</v>
      </c>
      <c r="FI23629" s="55">
        <v>5</v>
      </c>
      <c r="FJ23629" s="55">
        <v>5000</v>
      </c>
      <c r="FK23629" s="55" t="s">
        <v>1258</v>
      </c>
      <c r="FL23629" s="55">
        <v>0.0667</v>
      </c>
    </row>
    <row r="23630" ht="14.25" customHeight="1" outlineLevel="1" spans="162:168">
      <c r="FF23630" s="55">
        <v>23623</v>
      </c>
      <c r="FG23630" s="55" t="s">
        <v>2052</v>
      </c>
      <c r="FH23630" s="55" t="s">
        <v>1260</v>
      </c>
      <c r="FI23630" s="55">
        <v>5</v>
      </c>
      <c r="FJ23630" s="55">
        <v>10000</v>
      </c>
      <c r="FK23630" s="55" t="s">
        <v>1258</v>
      </c>
      <c r="FL23630" s="55">
        <v>0.05</v>
      </c>
    </row>
    <row r="23631" ht="14.25" customHeight="1" outlineLevel="1" spans="162:168">
      <c r="FF23631" s="55">
        <v>23624</v>
      </c>
      <c r="FG23631" s="55" t="s">
        <v>2052</v>
      </c>
      <c r="FH23631" s="55" t="s">
        <v>1260</v>
      </c>
      <c r="FI23631" s="55">
        <v>5</v>
      </c>
      <c r="FJ23631" s="55">
        <v>25000</v>
      </c>
      <c r="FK23631" s="55" t="s">
        <v>1258</v>
      </c>
      <c r="FL23631" s="55">
        <v>0.0417</v>
      </c>
    </row>
    <row r="23632" ht="14.25" customHeight="1" outlineLevel="1" spans="162:168">
      <c r="FF23632" s="55">
        <v>23625</v>
      </c>
      <c r="FG23632" s="55" t="s">
        <v>2052</v>
      </c>
      <c r="FH23632" s="55" t="s">
        <v>1260</v>
      </c>
      <c r="FI23632" s="55">
        <v>5</v>
      </c>
      <c r="FJ23632" s="55">
        <v>50000</v>
      </c>
      <c r="FK23632" s="55" t="s">
        <v>1258</v>
      </c>
      <c r="FL23632" s="55">
        <v>0.0417</v>
      </c>
    </row>
    <row r="23633" ht="14.25" customHeight="1" outlineLevel="1" spans="162:168">
      <c r="FF23633" s="55">
        <v>23626</v>
      </c>
      <c r="FG23633" s="55" t="s">
        <v>2052</v>
      </c>
      <c r="FH23633" s="55" t="s">
        <v>1260</v>
      </c>
      <c r="FI23633" s="55">
        <v>5</v>
      </c>
      <c r="FJ23633" s="55">
        <v>80000</v>
      </c>
      <c r="FK23633" s="55" t="s">
        <v>1258</v>
      </c>
      <c r="FL23633" s="55">
        <v>0.0417</v>
      </c>
    </row>
    <row r="23634" ht="14.25" customHeight="1" outlineLevel="1" spans="162:168">
      <c r="FF23634" s="55">
        <v>23627</v>
      </c>
      <c r="FG23634" s="55" t="s">
        <v>2052</v>
      </c>
      <c r="FH23634" s="55" t="s">
        <v>1260</v>
      </c>
      <c r="FI23634" s="55">
        <v>5</v>
      </c>
      <c r="FJ23634" s="55">
        <v>130000</v>
      </c>
      <c r="FK23634" s="55" t="s">
        <v>1258</v>
      </c>
      <c r="FL23634" s="55">
        <v>0.0417</v>
      </c>
    </row>
    <row r="23635" ht="14.25" customHeight="1" outlineLevel="1" spans="162:168">
      <c r="FF23635" s="55">
        <v>23628</v>
      </c>
      <c r="FG23635" s="55" t="s">
        <v>2052</v>
      </c>
      <c r="FH23635" s="55" t="s">
        <v>1260</v>
      </c>
      <c r="FI23635" s="55">
        <v>5</v>
      </c>
      <c r="FJ23635" s="55">
        <v>260000</v>
      </c>
      <c r="FK23635" s="55" t="s">
        <v>1258</v>
      </c>
      <c r="FL23635" s="55">
        <v>0.0417</v>
      </c>
    </row>
    <row r="23636" ht="14.25" customHeight="1" outlineLevel="1" spans="162:168">
      <c r="FF23636" s="55">
        <v>23629</v>
      </c>
      <c r="FG23636" s="55" t="s">
        <v>2052</v>
      </c>
      <c r="FH23636" s="55" t="s">
        <v>1260</v>
      </c>
      <c r="FI23636" s="55">
        <v>5</v>
      </c>
      <c r="FJ23636" s="55">
        <v>400000</v>
      </c>
      <c r="FK23636" s="55" t="s">
        <v>1258</v>
      </c>
      <c r="FL23636" s="55">
        <v>0.0417</v>
      </c>
    </row>
    <row r="23637" ht="14.25" customHeight="1" outlineLevel="1" spans="162:168">
      <c r="FF23637" s="55">
        <v>23630</v>
      </c>
      <c r="FG23637" s="55" t="s">
        <v>2052</v>
      </c>
      <c r="FH23637" s="55" t="s">
        <v>1260</v>
      </c>
      <c r="FI23637" s="55">
        <v>5</v>
      </c>
      <c r="FJ23637" s="55">
        <v>530000</v>
      </c>
      <c r="FK23637" s="55" t="s">
        <v>1258</v>
      </c>
      <c r="FL23637" s="55">
        <v>0.0417</v>
      </c>
    </row>
    <row r="23638" ht="14.25" customHeight="1" outlineLevel="1" spans="162:168">
      <c r="FF23638" s="55">
        <v>23631</v>
      </c>
      <c r="FG23638" s="55" t="s">
        <v>2052</v>
      </c>
      <c r="FH23638" s="55" t="s">
        <v>1260</v>
      </c>
      <c r="FI23638" s="55">
        <v>5</v>
      </c>
      <c r="FJ23638" s="55">
        <v>540000</v>
      </c>
      <c r="FK23638" s="55" t="s">
        <v>1258</v>
      </c>
      <c r="FL23638" s="55">
        <v>0.0417</v>
      </c>
    </row>
    <row r="23639" ht="14.25" customHeight="1" outlineLevel="1" spans="162:168">
      <c r="FF23639" s="55">
        <v>23632</v>
      </c>
      <c r="FG23639" s="55" t="s">
        <v>2052</v>
      </c>
      <c r="FH23639" s="55" t="s">
        <v>1260</v>
      </c>
      <c r="FI23639" s="55">
        <v>6</v>
      </c>
      <c r="FJ23639" s="55">
        <v>0</v>
      </c>
      <c r="FK23639" s="55" t="s">
        <v>1258</v>
      </c>
      <c r="FL23639" s="55">
        <v>0.0675</v>
      </c>
    </row>
    <row r="23640" ht="14.25" customHeight="1" outlineLevel="1" spans="162:168">
      <c r="FF23640" s="55">
        <v>23633</v>
      </c>
      <c r="FG23640" s="55" t="s">
        <v>2052</v>
      </c>
      <c r="FH23640" s="55" t="s">
        <v>1260</v>
      </c>
      <c r="FI23640" s="55">
        <v>6</v>
      </c>
      <c r="FJ23640" s="55">
        <v>1000</v>
      </c>
      <c r="FK23640" s="55" t="s">
        <v>1258</v>
      </c>
      <c r="FL23640" s="55">
        <v>0.0675</v>
      </c>
    </row>
    <row r="23641" ht="14.25" customHeight="1" outlineLevel="1" spans="162:168">
      <c r="FF23641" s="55">
        <v>23634</v>
      </c>
      <c r="FG23641" s="55" t="s">
        <v>2052</v>
      </c>
      <c r="FH23641" s="55" t="s">
        <v>1260</v>
      </c>
      <c r="FI23641" s="55">
        <v>6</v>
      </c>
      <c r="FJ23641" s="55">
        <v>2500</v>
      </c>
      <c r="FK23641" s="55" t="s">
        <v>1258</v>
      </c>
      <c r="FL23641" s="55">
        <v>0.0675</v>
      </c>
    </row>
    <row r="23642" ht="14.25" customHeight="1" outlineLevel="1" spans="162:168">
      <c r="FF23642" s="55">
        <v>23635</v>
      </c>
      <c r="FG23642" s="55" t="s">
        <v>2052</v>
      </c>
      <c r="FH23642" s="55" t="s">
        <v>1260</v>
      </c>
      <c r="FI23642" s="55">
        <v>6</v>
      </c>
      <c r="FJ23642" s="55">
        <v>5000</v>
      </c>
      <c r="FK23642" s="55" t="s">
        <v>1258</v>
      </c>
      <c r="FL23642" s="55">
        <v>0.0675</v>
      </c>
    </row>
    <row r="23643" ht="14.25" customHeight="1" outlineLevel="1" spans="162:168">
      <c r="FF23643" s="55">
        <v>23636</v>
      </c>
      <c r="FG23643" s="55" t="s">
        <v>2052</v>
      </c>
      <c r="FH23643" s="55" t="s">
        <v>1260</v>
      </c>
      <c r="FI23643" s="55">
        <v>6</v>
      </c>
      <c r="FJ23643" s="55">
        <v>10000</v>
      </c>
      <c r="FK23643" s="55" t="s">
        <v>1258</v>
      </c>
      <c r="FL23643" s="55">
        <v>0.0675</v>
      </c>
    </row>
    <row r="23644" ht="14.25" customHeight="1" outlineLevel="1" spans="162:168">
      <c r="FF23644" s="55">
        <v>23637</v>
      </c>
      <c r="FG23644" s="55" t="s">
        <v>2052</v>
      </c>
      <c r="FH23644" s="55" t="s">
        <v>1260</v>
      </c>
      <c r="FI23644" s="55">
        <v>6</v>
      </c>
      <c r="FJ23644" s="55">
        <v>25000</v>
      </c>
      <c r="FK23644" s="55" t="s">
        <v>1258</v>
      </c>
      <c r="FL23644" s="55">
        <v>0.0675</v>
      </c>
    </row>
    <row r="23645" ht="14.25" customHeight="1" outlineLevel="1" spans="162:168">
      <c r="FF23645" s="55">
        <v>23638</v>
      </c>
      <c r="FG23645" s="55" t="s">
        <v>2052</v>
      </c>
      <c r="FH23645" s="55" t="s">
        <v>1260</v>
      </c>
      <c r="FI23645" s="55">
        <v>6</v>
      </c>
      <c r="FJ23645" s="55">
        <v>50000</v>
      </c>
      <c r="FK23645" s="55" t="s">
        <v>1258</v>
      </c>
      <c r="FL23645" s="55">
        <v>0.0642</v>
      </c>
    </row>
    <row r="23646" ht="14.25" customHeight="1" outlineLevel="1" spans="162:168">
      <c r="FF23646" s="55">
        <v>23639</v>
      </c>
      <c r="FG23646" s="55" t="s">
        <v>2052</v>
      </c>
      <c r="FH23646" s="55" t="s">
        <v>1260</v>
      </c>
      <c r="FI23646" s="55">
        <v>6</v>
      </c>
      <c r="FJ23646" s="55">
        <v>80000</v>
      </c>
      <c r="FK23646" s="55" t="s">
        <v>1258</v>
      </c>
      <c r="FL23646" s="55">
        <v>0.0333</v>
      </c>
    </row>
    <row r="23647" ht="14.25" customHeight="1" outlineLevel="1" spans="162:168">
      <c r="FF23647" s="55">
        <v>23640</v>
      </c>
      <c r="FG23647" s="55" t="s">
        <v>2052</v>
      </c>
      <c r="FH23647" s="55" t="s">
        <v>1260</v>
      </c>
      <c r="FI23647" s="55">
        <v>6</v>
      </c>
      <c r="FJ23647" s="55">
        <v>130000</v>
      </c>
      <c r="FK23647" s="55" t="s">
        <v>1258</v>
      </c>
      <c r="FL23647" s="55">
        <v>0.0292</v>
      </c>
    </row>
    <row r="23648" ht="14.25" customHeight="1" outlineLevel="1" spans="162:168">
      <c r="FF23648" s="55">
        <v>23641</v>
      </c>
      <c r="FG23648" s="55" t="s">
        <v>2052</v>
      </c>
      <c r="FH23648" s="55" t="s">
        <v>1260</v>
      </c>
      <c r="FI23648" s="55">
        <v>6</v>
      </c>
      <c r="FJ23648" s="55">
        <v>260000</v>
      </c>
      <c r="FK23648" s="55" t="s">
        <v>1258</v>
      </c>
      <c r="FL23648" s="55">
        <v>0.0292</v>
      </c>
    </row>
    <row r="23649" ht="14.25" customHeight="1" outlineLevel="1" spans="162:168">
      <c r="FF23649" s="55">
        <v>23642</v>
      </c>
      <c r="FG23649" s="55" t="s">
        <v>2052</v>
      </c>
      <c r="FH23649" s="55" t="s">
        <v>1260</v>
      </c>
      <c r="FI23649" s="55">
        <v>6</v>
      </c>
      <c r="FJ23649" s="55">
        <v>400000</v>
      </c>
      <c r="FK23649" s="55" t="s">
        <v>1258</v>
      </c>
      <c r="FL23649" s="55">
        <v>0.0292</v>
      </c>
    </row>
    <row r="23650" ht="14.25" customHeight="1" outlineLevel="1" spans="162:168">
      <c r="FF23650" s="55">
        <v>23643</v>
      </c>
      <c r="FG23650" s="55" t="s">
        <v>2052</v>
      </c>
      <c r="FH23650" s="55" t="s">
        <v>1260</v>
      </c>
      <c r="FI23650" s="55">
        <v>6</v>
      </c>
      <c r="FJ23650" s="55">
        <v>530000</v>
      </c>
      <c r="FK23650" s="55" t="s">
        <v>1258</v>
      </c>
      <c r="FL23650" s="55">
        <v>0.0292</v>
      </c>
    </row>
    <row r="23651" ht="14.25" customHeight="1" outlineLevel="1" spans="162:168">
      <c r="FF23651" s="55">
        <v>23644</v>
      </c>
      <c r="FG23651" s="55" t="s">
        <v>2052</v>
      </c>
      <c r="FH23651" s="55" t="s">
        <v>1260</v>
      </c>
      <c r="FI23651" s="55">
        <v>6</v>
      </c>
      <c r="FJ23651" s="55">
        <v>540000</v>
      </c>
      <c r="FK23651" s="55" t="s">
        <v>1258</v>
      </c>
      <c r="FL23651" s="55">
        <v>0.0292</v>
      </c>
    </row>
    <row r="23652" ht="14.25" customHeight="1" outlineLevel="1" spans="162:168">
      <c r="FF23652" s="55">
        <v>23645</v>
      </c>
      <c r="FG23652" s="55" t="s">
        <v>2052</v>
      </c>
      <c r="FH23652" s="55" t="s">
        <v>1260</v>
      </c>
      <c r="FI23652" s="55">
        <v>7</v>
      </c>
      <c r="FJ23652" s="55">
        <v>0</v>
      </c>
      <c r="FK23652" s="55" t="s">
        <v>1258</v>
      </c>
      <c r="FL23652" s="55">
        <v>0.0717</v>
      </c>
    </row>
    <row r="23653" ht="14.25" customHeight="1" outlineLevel="1" spans="162:168">
      <c r="FF23653" s="55">
        <v>23646</v>
      </c>
      <c r="FG23653" s="55" t="s">
        <v>2052</v>
      </c>
      <c r="FH23653" s="55" t="s">
        <v>1260</v>
      </c>
      <c r="FI23653" s="55">
        <v>7</v>
      </c>
      <c r="FJ23653" s="55">
        <v>1000</v>
      </c>
      <c r="FK23653" s="55" t="s">
        <v>1258</v>
      </c>
      <c r="FL23653" s="55">
        <v>0.0717</v>
      </c>
    </row>
    <row r="23654" ht="14.25" customHeight="1" outlineLevel="1" spans="162:168">
      <c r="FF23654" s="55">
        <v>23647</v>
      </c>
      <c r="FG23654" s="55" t="s">
        <v>2052</v>
      </c>
      <c r="FH23654" s="55" t="s">
        <v>1260</v>
      </c>
      <c r="FI23654" s="55">
        <v>7</v>
      </c>
      <c r="FJ23654" s="55">
        <v>2500</v>
      </c>
      <c r="FK23654" s="55" t="s">
        <v>1258</v>
      </c>
      <c r="FL23654" s="55">
        <v>0.0717</v>
      </c>
    </row>
    <row r="23655" ht="14.25" customHeight="1" outlineLevel="1" spans="162:168">
      <c r="FF23655" s="55">
        <v>23648</v>
      </c>
      <c r="FG23655" s="55" t="s">
        <v>2052</v>
      </c>
      <c r="FH23655" s="55" t="s">
        <v>1260</v>
      </c>
      <c r="FI23655" s="55">
        <v>7</v>
      </c>
      <c r="FJ23655" s="55">
        <v>5000</v>
      </c>
      <c r="FK23655" s="55" t="s">
        <v>1258</v>
      </c>
      <c r="FL23655" s="55">
        <v>0.0717</v>
      </c>
    </row>
    <row r="23656" ht="14.25" customHeight="1" outlineLevel="1" spans="162:168">
      <c r="FF23656" s="55">
        <v>23649</v>
      </c>
      <c r="FG23656" s="55" t="s">
        <v>2052</v>
      </c>
      <c r="FH23656" s="55" t="s">
        <v>1260</v>
      </c>
      <c r="FI23656" s="55">
        <v>7</v>
      </c>
      <c r="FJ23656" s="55">
        <v>10000</v>
      </c>
      <c r="FK23656" s="55" t="s">
        <v>1258</v>
      </c>
      <c r="FL23656" s="55">
        <v>0.0717</v>
      </c>
    </row>
    <row r="23657" ht="14.25" customHeight="1" outlineLevel="1" spans="162:168">
      <c r="FF23657" s="55">
        <v>23650</v>
      </c>
      <c r="FG23657" s="55" t="s">
        <v>2052</v>
      </c>
      <c r="FH23657" s="55" t="s">
        <v>1260</v>
      </c>
      <c r="FI23657" s="55">
        <v>7</v>
      </c>
      <c r="FJ23657" s="55">
        <v>25000</v>
      </c>
      <c r="FK23657" s="55" t="s">
        <v>1258</v>
      </c>
      <c r="FL23657" s="55">
        <v>0.0717</v>
      </c>
    </row>
    <row r="23658" ht="14.25" customHeight="1" outlineLevel="1" spans="162:168">
      <c r="FF23658" s="55">
        <v>23651</v>
      </c>
      <c r="FG23658" s="55" t="s">
        <v>2052</v>
      </c>
      <c r="FH23658" s="55" t="s">
        <v>1260</v>
      </c>
      <c r="FI23658" s="55">
        <v>7</v>
      </c>
      <c r="FJ23658" s="55">
        <v>50000</v>
      </c>
      <c r="FK23658" s="55" t="s">
        <v>1258</v>
      </c>
      <c r="FL23658" s="55">
        <v>0.0683</v>
      </c>
    </row>
    <row r="23659" ht="14.25" customHeight="1" outlineLevel="1" spans="162:168">
      <c r="FF23659" s="55">
        <v>23652</v>
      </c>
      <c r="FG23659" s="55" t="s">
        <v>2052</v>
      </c>
      <c r="FH23659" s="55" t="s">
        <v>1260</v>
      </c>
      <c r="FI23659" s="55">
        <v>7</v>
      </c>
      <c r="FJ23659" s="55">
        <v>80000</v>
      </c>
      <c r="FK23659" s="55" t="s">
        <v>1258</v>
      </c>
      <c r="FL23659" s="55">
        <v>0.0333</v>
      </c>
    </row>
    <row r="23660" ht="14.25" customHeight="1" outlineLevel="1" spans="162:168">
      <c r="FF23660" s="55">
        <v>23653</v>
      </c>
      <c r="FG23660" s="55" t="s">
        <v>2052</v>
      </c>
      <c r="FH23660" s="55" t="s">
        <v>1260</v>
      </c>
      <c r="FI23660" s="55">
        <v>7</v>
      </c>
      <c r="FJ23660" s="55">
        <v>130000</v>
      </c>
      <c r="FK23660" s="55" t="s">
        <v>1258</v>
      </c>
      <c r="FL23660" s="55">
        <v>0.0292</v>
      </c>
    </row>
    <row r="23661" ht="14.25" customHeight="1" outlineLevel="1" spans="162:168">
      <c r="FF23661" s="55">
        <v>23654</v>
      </c>
      <c r="FG23661" s="55" t="s">
        <v>2052</v>
      </c>
      <c r="FH23661" s="55" t="s">
        <v>1260</v>
      </c>
      <c r="FI23661" s="55">
        <v>7</v>
      </c>
      <c r="FJ23661" s="55">
        <v>260000</v>
      </c>
      <c r="FK23661" s="55" t="s">
        <v>1258</v>
      </c>
      <c r="FL23661" s="55">
        <v>0.0292</v>
      </c>
    </row>
    <row r="23662" ht="14.25" customHeight="1" outlineLevel="1" spans="162:168">
      <c r="FF23662" s="55">
        <v>23655</v>
      </c>
      <c r="FG23662" s="55" t="s">
        <v>2052</v>
      </c>
      <c r="FH23662" s="55" t="s">
        <v>1260</v>
      </c>
      <c r="FI23662" s="55">
        <v>7</v>
      </c>
      <c r="FJ23662" s="55">
        <v>400000</v>
      </c>
      <c r="FK23662" s="55" t="s">
        <v>1258</v>
      </c>
      <c r="FL23662" s="55">
        <v>0.0292</v>
      </c>
    </row>
    <row r="23663" ht="14.25" customHeight="1" outlineLevel="1" spans="162:168">
      <c r="FF23663" s="55">
        <v>23656</v>
      </c>
      <c r="FG23663" s="55" t="s">
        <v>2052</v>
      </c>
      <c r="FH23663" s="55" t="s">
        <v>1260</v>
      </c>
      <c r="FI23663" s="55">
        <v>7</v>
      </c>
      <c r="FJ23663" s="55">
        <v>530000</v>
      </c>
      <c r="FK23663" s="55" t="s">
        <v>1258</v>
      </c>
      <c r="FL23663" s="55">
        <v>0.0292</v>
      </c>
    </row>
    <row r="23664" ht="14.25" customHeight="1" outlineLevel="1" spans="162:168">
      <c r="FF23664" s="55">
        <v>23657</v>
      </c>
      <c r="FG23664" s="55" t="s">
        <v>2052</v>
      </c>
      <c r="FH23664" s="55" t="s">
        <v>1260</v>
      </c>
      <c r="FI23664" s="55">
        <v>7</v>
      </c>
      <c r="FJ23664" s="55">
        <v>540000</v>
      </c>
      <c r="FK23664" s="55" t="s">
        <v>1258</v>
      </c>
      <c r="FL23664" s="55">
        <v>0.0292</v>
      </c>
    </row>
    <row r="23665" ht="14.25" customHeight="1" outlineLevel="1" spans="162:168">
      <c r="FF23665" s="55">
        <v>23658</v>
      </c>
      <c r="FG23665" s="55" t="s">
        <v>2052</v>
      </c>
      <c r="FH23665" s="55" t="s">
        <v>1260</v>
      </c>
      <c r="FI23665" s="55">
        <v>8</v>
      </c>
      <c r="FJ23665" s="55">
        <v>0</v>
      </c>
      <c r="FK23665" s="55" t="s">
        <v>1258</v>
      </c>
      <c r="FL23665" s="55">
        <v>0.0833</v>
      </c>
    </row>
    <row r="23666" ht="14.25" customHeight="1" outlineLevel="1" spans="162:168">
      <c r="FF23666" s="55">
        <v>23659</v>
      </c>
      <c r="FG23666" s="55" t="s">
        <v>2052</v>
      </c>
      <c r="FH23666" s="55" t="s">
        <v>1260</v>
      </c>
      <c r="FI23666" s="55">
        <v>8</v>
      </c>
      <c r="FJ23666" s="55">
        <v>1000</v>
      </c>
      <c r="FK23666" s="55" t="s">
        <v>1258</v>
      </c>
      <c r="FL23666" s="55">
        <v>0.075</v>
      </c>
    </row>
    <row r="23667" ht="14.25" customHeight="1" outlineLevel="1" spans="162:168">
      <c r="FF23667" s="55">
        <v>23660</v>
      </c>
      <c r="FG23667" s="55" t="s">
        <v>2052</v>
      </c>
      <c r="FH23667" s="55" t="s">
        <v>1260</v>
      </c>
      <c r="FI23667" s="55">
        <v>8</v>
      </c>
      <c r="FJ23667" s="55">
        <v>2500</v>
      </c>
      <c r="FK23667" s="55" t="s">
        <v>1258</v>
      </c>
      <c r="FL23667" s="55">
        <v>0.0708</v>
      </c>
    </row>
    <row r="23668" ht="14.25" customHeight="1" outlineLevel="1" spans="162:168">
      <c r="FF23668" s="55">
        <v>23661</v>
      </c>
      <c r="FG23668" s="55" t="s">
        <v>2052</v>
      </c>
      <c r="FH23668" s="55" t="s">
        <v>1260</v>
      </c>
      <c r="FI23668" s="55">
        <v>8</v>
      </c>
      <c r="FJ23668" s="55">
        <v>5000</v>
      </c>
      <c r="FK23668" s="55" t="s">
        <v>1258</v>
      </c>
      <c r="FL23668" s="55">
        <v>0.0583</v>
      </c>
    </row>
    <row r="23669" ht="14.25" customHeight="1" outlineLevel="1" spans="162:168">
      <c r="FF23669" s="55">
        <v>23662</v>
      </c>
      <c r="FG23669" s="55" t="s">
        <v>2052</v>
      </c>
      <c r="FH23669" s="55" t="s">
        <v>1260</v>
      </c>
      <c r="FI23669" s="55">
        <v>8</v>
      </c>
      <c r="FJ23669" s="55">
        <v>10000</v>
      </c>
      <c r="FK23669" s="55" t="s">
        <v>1258</v>
      </c>
      <c r="FL23669" s="55">
        <v>0.0417</v>
      </c>
    </row>
    <row r="23670" ht="14.25" customHeight="1" outlineLevel="1" spans="162:168">
      <c r="FF23670" s="55">
        <v>23663</v>
      </c>
      <c r="FG23670" s="55" t="s">
        <v>2052</v>
      </c>
      <c r="FH23670" s="55" t="s">
        <v>1260</v>
      </c>
      <c r="FI23670" s="55">
        <v>8</v>
      </c>
      <c r="FJ23670" s="55">
        <v>25000</v>
      </c>
      <c r="FK23670" s="55" t="s">
        <v>1258</v>
      </c>
      <c r="FL23670" s="55">
        <v>0.0375</v>
      </c>
    </row>
    <row r="23671" ht="14.25" customHeight="1" outlineLevel="1" spans="162:168">
      <c r="FF23671" s="55">
        <v>23664</v>
      </c>
      <c r="FG23671" s="55" t="s">
        <v>2052</v>
      </c>
      <c r="FH23671" s="55" t="s">
        <v>1260</v>
      </c>
      <c r="FI23671" s="55">
        <v>8</v>
      </c>
      <c r="FJ23671" s="55">
        <v>50000</v>
      </c>
      <c r="FK23671" s="55" t="s">
        <v>1258</v>
      </c>
      <c r="FL23671" s="55">
        <v>0.0375</v>
      </c>
    </row>
    <row r="23672" ht="14.25" customHeight="1" outlineLevel="1" spans="162:168">
      <c r="FF23672" s="55">
        <v>23665</v>
      </c>
      <c r="FG23672" s="55" t="s">
        <v>2052</v>
      </c>
      <c r="FH23672" s="55" t="s">
        <v>1260</v>
      </c>
      <c r="FI23672" s="55">
        <v>8</v>
      </c>
      <c r="FJ23672" s="55">
        <v>80000</v>
      </c>
      <c r="FK23672" s="55" t="s">
        <v>1258</v>
      </c>
      <c r="FL23672" s="55">
        <v>0.0375</v>
      </c>
    </row>
    <row r="23673" ht="14.25" customHeight="1" outlineLevel="1" spans="162:168">
      <c r="FF23673" s="55">
        <v>23666</v>
      </c>
      <c r="FG23673" s="55" t="s">
        <v>2052</v>
      </c>
      <c r="FH23673" s="55" t="s">
        <v>1260</v>
      </c>
      <c r="FI23673" s="55">
        <v>8</v>
      </c>
      <c r="FJ23673" s="55">
        <v>130000</v>
      </c>
      <c r="FK23673" s="55" t="s">
        <v>1258</v>
      </c>
      <c r="FL23673" s="55">
        <v>0.0375</v>
      </c>
    </row>
    <row r="23674" ht="14.25" customHeight="1" outlineLevel="1" spans="162:168">
      <c r="FF23674" s="55">
        <v>23667</v>
      </c>
      <c r="FG23674" s="55" t="s">
        <v>2052</v>
      </c>
      <c r="FH23674" s="55" t="s">
        <v>1260</v>
      </c>
      <c r="FI23674" s="55">
        <v>8</v>
      </c>
      <c r="FJ23674" s="55">
        <v>260000</v>
      </c>
      <c r="FK23674" s="55" t="s">
        <v>1258</v>
      </c>
      <c r="FL23674" s="55">
        <v>0.0375</v>
      </c>
    </row>
    <row r="23675" ht="14.25" customHeight="1" outlineLevel="1" spans="162:168">
      <c r="FF23675" s="55">
        <v>23668</v>
      </c>
      <c r="FG23675" s="55" t="s">
        <v>2052</v>
      </c>
      <c r="FH23675" s="55" t="s">
        <v>1260</v>
      </c>
      <c r="FI23675" s="55">
        <v>8</v>
      </c>
      <c r="FJ23675" s="55">
        <v>400000</v>
      </c>
      <c r="FK23675" s="55" t="s">
        <v>1258</v>
      </c>
      <c r="FL23675" s="55">
        <v>0.0375</v>
      </c>
    </row>
    <row r="23676" ht="14.25" customHeight="1" outlineLevel="1" spans="162:168">
      <c r="FF23676" s="55">
        <v>23669</v>
      </c>
      <c r="FG23676" s="55" t="s">
        <v>2052</v>
      </c>
      <c r="FH23676" s="55" t="s">
        <v>1260</v>
      </c>
      <c r="FI23676" s="55">
        <v>8</v>
      </c>
      <c r="FJ23676" s="55">
        <v>530000</v>
      </c>
      <c r="FK23676" s="55" t="s">
        <v>1258</v>
      </c>
      <c r="FL23676" s="55">
        <v>0.0375</v>
      </c>
    </row>
    <row r="23677" ht="14.25" customHeight="1" outlineLevel="1" spans="162:168">
      <c r="FF23677" s="55">
        <v>23670</v>
      </c>
      <c r="FG23677" s="55" t="s">
        <v>2052</v>
      </c>
      <c r="FH23677" s="55" t="s">
        <v>1260</v>
      </c>
      <c r="FI23677" s="55">
        <v>8</v>
      </c>
      <c r="FJ23677" s="55">
        <v>540000</v>
      </c>
      <c r="FK23677" s="55" t="s">
        <v>1258</v>
      </c>
      <c r="FL23677" s="55">
        <v>0.0375</v>
      </c>
    </row>
    <row r="23678" ht="14.25" customHeight="1" outlineLevel="1" spans="162:168">
      <c r="FF23678" s="55">
        <v>23671</v>
      </c>
      <c r="FG23678" s="55" t="s">
        <v>2052</v>
      </c>
      <c r="FH23678" s="55" t="s">
        <v>1260</v>
      </c>
      <c r="FI23678" s="55">
        <v>9</v>
      </c>
      <c r="FJ23678" s="55">
        <v>0</v>
      </c>
      <c r="FK23678" s="55" t="s">
        <v>1258</v>
      </c>
      <c r="FL23678" s="55">
        <v>0.0733</v>
      </c>
    </row>
    <row r="23679" ht="14.25" customHeight="1" outlineLevel="1" spans="162:168">
      <c r="FF23679" s="55">
        <v>23672</v>
      </c>
      <c r="FG23679" s="55" t="s">
        <v>2052</v>
      </c>
      <c r="FH23679" s="55" t="s">
        <v>1260</v>
      </c>
      <c r="FI23679" s="55">
        <v>9</v>
      </c>
      <c r="FJ23679" s="55">
        <v>1000</v>
      </c>
      <c r="FK23679" s="55" t="s">
        <v>1258</v>
      </c>
      <c r="FL23679" s="55">
        <v>0.0733</v>
      </c>
    </row>
    <row r="23680" ht="14.25" customHeight="1" outlineLevel="1" spans="162:168">
      <c r="FF23680" s="55">
        <v>23673</v>
      </c>
      <c r="FG23680" s="55" t="s">
        <v>2052</v>
      </c>
      <c r="FH23680" s="55" t="s">
        <v>1260</v>
      </c>
      <c r="FI23680" s="55">
        <v>9</v>
      </c>
      <c r="FJ23680" s="55">
        <v>2500</v>
      </c>
      <c r="FK23680" s="55" t="s">
        <v>1258</v>
      </c>
      <c r="FL23680" s="55">
        <v>0.0733</v>
      </c>
    </row>
    <row r="23681" ht="14.25" customHeight="1" outlineLevel="1" spans="162:168">
      <c r="FF23681" s="55">
        <v>23674</v>
      </c>
      <c r="FG23681" s="55" t="s">
        <v>2052</v>
      </c>
      <c r="FH23681" s="55" t="s">
        <v>1260</v>
      </c>
      <c r="FI23681" s="55">
        <v>9</v>
      </c>
      <c r="FJ23681" s="55">
        <v>5000</v>
      </c>
      <c r="FK23681" s="55" t="s">
        <v>1258</v>
      </c>
      <c r="FL23681" s="55">
        <v>0.0733</v>
      </c>
    </row>
    <row r="23682" ht="14.25" customHeight="1" outlineLevel="1" spans="162:168">
      <c r="FF23682" s="55">
        <v>23675</v>
      </c>
      <c r="FG23682" s="55" t="s">
        <v>2052</v>
      </c>
      <c r="FH23682" s="55" t="s">
        <v>1260</v>
      </c>
      <c r="FI23682" s="55">
        <v>9</v>
      </c>
      <c r="FJ23682" s="55">
        <v>10000</v>
      </c>
      <c r="FK23682" s="55" t="s">
        <v>1258</v>
      </c>
      <c r="FL23682" s="55">
        <v>0.0733</v>
      </c>
    </row>
    <row r="23683" ht="14.25" customHeight="1" outlineLevel="1" spans="162:168">
      <c r="FF23683" s="55">
        <v>23676</v>
      </c>
      <c r="FG23683" s="55" t="s">
        <v>2052</v>
      </c>
      <c r="FH23683" s="55" t="s">
        <v>1260</v>
      </c>
      <c r="FI23683" s="55">
        <v>9</v>
      </c>
      <c r="FJ23683" s="55">
        <v>25000</v>
      </c>
      <c r="FK23683" s="55" t="s">
        <v>1258</v>
      </c>
      <c r="FL23683" s="55">
        <v>0.0733</v>
      </c>
    </row>
    <row r="23684" ht="14.25" customHeight="1" outlineLevel="1" spans="162:168">
      <c r="FF23684" s="55">
        <v>23677</v>
      </c>
      <c r="FG23684" s="55" t="s">
        <v>2052</v>
      </c>
      <c r="FH23684" s="55" t="s">
        <v>1260</v>
      </c>
      <c r="FI23684" s="55">
        <v>9</v>
      </c>
      <c r="FJ23684" s="55">
        <v>50000</v>
      </c>
      <c r="FK23684" s="55" t="s">
        <v>1258</v>
      </c>
      <c r="FL23684" s="55">
        <v>0.07</v>
      </c>
    </row>
    <row r="23685" ht="14.25" customHeight="1" outlineLevel="1" spans="162:168">
      <c r="FF23685" s="55">
        <v>23678</v>
      </c>
      <c r="FG23685" s="55" t="s">
        <v>2052</v>
      </c>
      <c r="FH23685" s="55" t="s">
        <v>1260</v>
      </c>
      <c r="FI23685" s="55">
        <v>9</v>
      </c>
      <c r="FJ23685" s="55">
        <v>80000</v>
      </c>
      <c r="FK23685" s="55" t="s">
        <v>1258</v>
      </c>
      <c r="FL23685" s="55">
        <v>0.0375</v>
      </c>
    </row>
    <row r="23686" ht="14.25" customHeight="1" outlineLevel="1" spans="162:168">
      <c r="FF23686" s="55">
        <v>23679</v>
      </c>
      <c r="FG23686" s="55" t="s">
        <v>2052</v>
      </c>
      <c r="FH23686" s="55" t="s">
        <v>1260</v>
      </c>
      <c r="FI23686" s="55">
        <v>9</v>
      </c>
      <c r="FJ23686" s="55">
        <v>130000</v>
      </c>
      <c r="FK23686" s="55" t="s">
        <v>1258</v>
      </c>
      <c r="FL23686" s="55">
        <v>0.0375</v>
      </c>
    </row>
    <row r="23687" ht="14.25" customHeight="1" outlineLevel="1" spans="162:168">
      <c r="FF23687" s="55">
        <v>23680</v>
      </c>
      <c r="FG23687" s="55" t="s">
        <v>2052</v>
      </c>
      <c r="FH23687" s="55" t="s">
        <v>1260</v>
      </c>
      <c r="FI23687" s="55">
        <v>9</v>
      </c>
      <c r="FJ23687" s="55">
        <v>260000</v>
      </c>
      <c r="FK23687" s="55" t="s">
        <v>1258</v>
      </c>
      <c r="FL23687" s="55">
        <v>0.0375</v>
      </c>
    </row>
    <row r="23688" ht="14.25" customHeight="1" outlineLevel="1" spans="162:168">
      <c r="FF23688" s="55">
        <v>23681</v>
      </c>
      <c r="FG23688" s="55" t="s">
        <v>2052</v>
      </c>
      <c r="FH23688" s="55" t="s">
        <v>1260</v>
      </c>
      <c r="FI23688" s="55">
        <v>9</v>
      </c>
      <c r="FJ23688" s="55">
        <v>400000</v>
      </c>
      <c r="FK23688" s="55" t="s">
        <v>1258</v>
      </c>
      <c r="FL23688" s="55">
        <v>0.0375</v>
      </c>
    </row>
    <row r="23689" ht="14.25" customHeight="1" outlineLevel="1" spans="162:168">
      <c r="FF23689" s="55">
        <v>23682</v>
      </c>
      <c r="FG23689" s="55" t="s">
        <v>2052</v>
      </c>
      <c r="FH23689" s="55" t="s">
        <v>1260</v>
      </c>
      <c r="FI23689" s="55">
        <v>9</v>
      </c>
      <c r="FJ23689" s="55">
        <v>530000</v>
      </c>
      <c r="FK23689" s="55" t="s">
        <v>1258</v>
      </c>
      <c r="FL23689" s="55">
        <v>0.0375</v>
      </c>
    </row>
    <row r="23690" ht="14.25" customHeight="1" outlineLevel="1" spans="162:168">
      <c r="FF23690" s="55">
        <v>23683</v>
      </c>
      <c r="FG23690" s="55" t="s">
        <v>2052</v>
      </c>
      <c r="FH23690" s="55" t="s">
        <v>1260</v>
      </c>
      <c r="FI23690" s="55">
        <v>9</v>
      </c>
      <c r="FJ23690" s="55">
        <v>540000</v>
      </c>
      <c r="FK23690" s="55" t="s">
        <v>1258</v>
      </c>
      <c r="FL23690" s="55">
        <v>0.0375</v>
      </c>
    </row>
    <row r="23691" ht="14.25" customHeight="1" outlineLevel="1" spans="162:168">
      <c r="FF23691" s="55">
        <v>23684</v>
      </c>
      <c r="FG23691" s="55" t="s">
        <v>2052</v>
      </c>
      <c r="FH23691" s="55" t="s">
        <v>1470</v>
      </c>
      <c r="FI23691" s="55">
        <v>1</v>
      </c>
      <c r="FJ23691" s="55">
        <v>0</v>
      </c>
      <c r="FK23691" s="55" t="s">
        <v>1258</v>
      </c>
      <c r="FL23691" s="55">
        <v>0.0542</v>
      </c>
    </row>
    <row r="23692" ht="14.25" customHeight="1" outlineLevel="1" spans="162:168">
      <c r="FF23692" s="55">
        <v>23685</v>
      </c>
      <c r="FG23692" s="55" t="s">
        <v>2052</v>
      </c>
      <c r="FH23692" s="55" t="s">
        <v>1470</v>
      </c>
      <c r="FI23692" s="55">
        <v>10</v>
      </c>
      <c r="FJ23692" s="55">
        <v>0</v>
      </c>
      <c r="FK23692" s="55" t="s">
        <v>1258</v>
      </c>
      <c r="FL23692" s="55">
        <v>0.0667</v>
      </c>
    </row>
    <row r="23693" ht="14.25" customHeight="1" outlineLevel="1" spans="162:168">
      <c r="FF23693" s="55">
        <v>23686</v>
      </c>
      <c r="FG23693" s="55" t="s">
        <v>2052</v>
      </c>
      <c r="FH23693" s="55" t="s">
        <v>1470</v>
      </c>
      <c r="FI23693" s="55">
        <v>11</v>
      </c>
      <c r="FJ23693" s="55">
        <v>0</v>
      </c>
      <c r="FK23693" s="55" t="s">
        <v>1258</v>
      </c>
      <c r="FL23693" s="55">
        <v>0.0667</v>
      </c>
    </row>
    <row r="23694" ht="14.25" customHeight="1" outlineLevel="1" spans="162:168">
      <c r="FF23694" s="55">
        <v>23687</v>
      </c>
      <c r="FG23694" s="55" t="s">
        <v>2052</v>
      </c>
      <c r="FH23694" s="55" t="s">
        <v>1470</v>
      </c>
      <c r="FI23694" s="55">
        <v>2</v>
      </c>
      <c r="FJ23694" s="55">
        <v>0</v>
      </c>
      <c r="FK23694" s="55" t="s">
        <v>1258</v>
      </c>
      <c r="FL23694" s="55">
        <v>0.0542</v>
      </c>
    </row>
    <row r="23695" ht="14.25" customHeight="1" outlineLevel="1" spans="162:168">
      <c r="FF23695" s="55">
        <v>23688</v>
      </c>
      <c r="FG23695" s="55" t="s">
        <v>2052</v>
      </c>
      <c r="FH23695" s="55" t="s">
        <v>1470</v>
      </c>
      <c r="FI23695" s="55">
        <v>3</v>
      </c>
      <c r="FJ23695" s="55">
        <v>0</v>
      </c>
      <c r="FK23695" s="55" t="s">
        <v>1258</v>
      </c>
      <c r="FL23695" s="55">
        <v>0.0542</v>
      </c>
    </row>
    <row r="23696" ht="14.25" customHeight="1" outlineLevel="1" spans="162:168">
      <c r="FF23696" s="55">
        <v>23689</v>
      </c>
      <c r="FG23696" s="55" t="s">
        <v>2052</v>
      </c>
      <c r="FH23696" s="55" t="s">
        <v>1470</v>
      </c>
      <c r="FI23696" s="55">
        <v>4</v>
      </c>
      <c r="FJ23696" s="55">
        <v>0</v>
      </c>
      <c r="FK23696" s="55" t="s">
        <v>1258</v>
      </c>
      <c r="FL23696" s="55">
        <v>0.0542</v>
      </c>
    </row>
    <row r="23697" ht="14.25" customHeight="1" outlineLevel="1" spans="162:168">
      <c r="FF23697" s="55">
        <v>23690</v>
      </c>
      <c r="FG23697" s="55" t="s">
        <v>2052</v>
      </c>
      <c r="FH23697" s="55" t="s">
        <v>1470</v>
      </c>
      <c r="FI23697" s="55">
        <v>5</v>
      </c>
      <c r="FJ23697" s="55">
        <v>0</v>
      </c>
      <c r="FK23697" s="55" t="s">
        <v>1258</v>
      </c>
      <c r="FL23697" s="55">
        <v>0.0542</v>
      </c>
    </row>
    <row r="23698" ht="14.25" customHeight="1" outlineLevel="1" spans="162:168">
      <c r="FF23698" s="55">
        <v>23691</v>
      </c>
      <c r="FG23698" s="55" t="s">
        <v>2052</v>
      </c>
      <c r="FH23698" s="55" t="s">
        <v>1470</v>
      </c>
      <c r="FI23698" s="55">
        <v>6</v>
      </c>
      <c r="FJ23698" s="55">
        <v>0</v>
      </c>
      <c r="FK23698" s="55" t="s">
        <v>1258</v>
      </c>
      <c r="FL23698" s="55">
        <v>0.0542</v>
      </c>
    </row>
    <row r="23699" ht="14.25" customHeight="1" outlineLevel="1" spans="162:168">
      <c r="FF23699" s="55">
        <v>23692</v>
      </c>
      <c r="FG23699" s="55" t="s">
        <v>2052</v>
      </c>
      <c r="FH23699" s="55" t="s">
        <v>1470</v>
      </c>
      <c r="FI23699" s="55">
        <v>7</v>
      </c>
      <c r="FJ23699" s="55">
        <v>0</v>
      </c>
      <c r="FK23699" s="55" t="s">
        <v>1258</v>
      </c>
      <c r="FL23699" s="55">
        <v>0.0333</v>
      </c>
    </row>
    <row r="23700" ht="14.25" customHeight="1" outlineLevel="1" spans="162:168">
      <c r="FF23700" s="55">
        <v>23693</v>
      </c>
      <c r="FG23700" s="55" t="s">
        <v>2052</v>
      </c>
      <c r="FH23700" s="55" t="s">
        <v>1810</v>
      </c>
      <c r="FI23700" s="55">
        <v>1</v>
      </c>
      <c r="FJ23700" s="55">
        <v>0</v>
      </c>
      <c r="FK23700" s="55" t="s">
        <v>1258</v>
      </c>
      <c r="FL23700" s="55">
        <v>0.0375</v>
      </c>
    </row>
    <row r="23701" ht="14.25" customHeight="1" outlineLevel="1" spans="162:168">
      <c r="FF23701" s="55">
        <v>23694</v>
      </c>
      <c r="FG23701" s="55" t="s">
        <v>2052</v>
      </c>
      <c r="FH23701" s="55" t="s">
        <v>1810</v>
      </c>
      <c r="FI23701" s="55">
        <v>2</v>
      </c>
      <c r="FJ23701" s="55">
        <v>0</v>
      </c>
      <c r="FK23701" s="55" t="s">
        <v>1258</v>
      </c>
      <c r="FL23701" s="55">
        <v>0.0334</v>
      </c>
    </row>
    <row r="23702" ht="14.25" customHeight="1" outlineLevel="1" spans="162:168">
      <c r="FF23702" s="55">
        <v>23695</v>
      </c>
      <c r="FG23702" s="55" t="s">
        <v>2052</v>
      </c>
      <c r="FH23702" s="55" t="s">
        <v>1810</v>
      </c>
      <c r="FI23702" s="55">
        <v>3</v>
      </c>
      <c r="FJ23702" s="55">
        <v>0</v>
      </c>
      <c r="FK23702" s="55" t="s">
        <v>1258</v>
      </c>
      <c r="FL23702" s="55">
        <v>0.0334</v>
      </c>
    </row>
    <row r="23703" ht="14.25" customHeight="1" outlineLevel="1" spans="162:168">
      <c r="FF23703" s="55">
        <v>23696</v>
      </c>
      <c r="FG23703" s="55" t="s">
        <v>2052</v>
      </c>
      <c r="FH23703" s="55" t="s">
        <v>1810</v>
      </c>
      <c r="FI23703" s="55">
        <v>4</v>
      </c>
      <c r="FJ23703" s="55">
        <v>0</v>
      </c>
      <c r="FK23703" s="55" t="s">
        <v>1258</v>
      </c>
      <c r="FL23703" s="55">
        <v>0.025</v>
      </c>
    </row>
    <row r="23704" ht="14.25" customHeight="1" outlineLevel="1" spans="162:168">
      <c r="FF23704" s="55">
        <v>23697</v>
      </c>
      <c r="FG23704" s="55" t="s">
        <v>2052</v>
      </c>
      <c r="FH23704" s="55" t="s">
        <v>1738</v>
      </c>
      <c r="FI23704" s="55">
        <v>1</v>
      </c>
      <c r="FJ23704" s="55">
        <v>0</v>
      </c>
      <c r="FK23704" s="55" t="s">
        <v>1258</v>
      </c>
      <c r="FL23704" s="55">
        <v>0.075</v>
      </c>
    </row>
    <row r="23705" ht="14.25" customHeight="1" outlineLevel="1" spans="162:168">
      <c r="FF23705" s="55">
        <v>23698</v>
      </c>
      <c r="FG23705" s="55" t="s">
        <v>2052</v>
      </c>
      <c r="FH23705" s="55" t="s">
        <v>1738</v>
      </c>
      <c r="FI23705" s="55">
        <v>2</v>
      </c>
      <c r="FJ23705" s="55">
        <v>1000</v>
      </c>
      <c r="FK23705" s="55" t="s">
        <v>1258</v>
      </c>
      <c r="FL23705" s="55">
        <v>0.0708</v>
      </c>
    </row>
    <row r="23706" ht="14.25" customHeight="1" outlineLevel="1" spans="162:168">
      <c r="FF23706" s="55">
        <v>23699</v>
      </c>
      <c r="FG23706" s="55" t="s">
        <v>2052</v>
      </c>
      <c r="FH23706" s="55" t="s">
        <v>1738</v>
      </c>
      <c r="FI23706" s="55">
        <v>2</v>
      </c>
      <c r="FJ23706" s="55">
        <v>2500</v>
      </c>
      <c r="FK23706" s="55" t="s">
        <v>1258</v>
      </c>
      <c r="FL23706" s="55">
        <v>0.0667</v>
      </c>
    </row>
    <row r="23707" ht="14.25" customHeight="1" outlineLevel="1" spans="162:168">
      <c r="FF23707" s="55">
        <v>23700</v>
      </c>
      <c r="FG23707" s="55" t="s">
        <v>2052</v>
      </c>
      <c r="FH23707" s="55" t="s">
        <v>1738</v>
      </c>
      <c r="FI23707" s="55">
        <v>2</v>
      </c>
      <c r="FJ23707" s="55">
        <v>5000</v>
      </c>
      <c r="FK23707" s="55" t="s">
        <v>1258</v>
      </c>
      <c r="FL23707" s="55">
        <v>0.0583</v>
      </c>
    </row>
    <row r="23708" ht="14.25" customHeight="1" outlineLevel="1" spans="162:168">
      <c r="FF23708" s="55">
        <v>23701</v>
      </c>
      <c r="FG23708" s="55" t="s">
        <v>2052</v>
      </c>
      <c r="FH23708" s="55" t="s">
        <v>1738</v>
      </c>
      <c r="FI23708" s="55">
        <v>2</v>
      </c>
      <c r="FJ23708" s="55">
        <v>10000</v>
      </c>
      <c r="FK23708" s="55" t="s">
        <v>1258</v>
      </c>
      <c r="FL23708" s="55">
        <v>0.05</v>
      </c>
    </row>
    <row r="23709" ht="14.25" customHeight="1" outlineLevel="1" spans="162:168">
      <c r="FF23709" s="55">
        <v>23702</v>
      </c>
      <c r="FG23709" s="55" t="s">
        <v>2052</v>
      </c>
      <c r="FH23709" s="55" t="s">
        <v>1738</v>
      </c>
      <c r="FI23709" s="55">
        <v>2</v>
      </c>
      <c r="FJ23709" s="55">
        <v>25000</v>
      </c>
      <c r="FK23709" s="55" t="s">
        <v>1258</v>
      </c>
      <c r="FL23709" s="55">
        <v>0.0417</v>
      </c>
    </row>
    <row r="23710" ht="14.25" customHeight="1" outlineLevel="1" spans="162:168">
      <c r="FF23710" s="55">
        <v>23703</v>
      </c>
      <c r="FG23710" s="55" t="s">
        <v>2052</v>
      </c>
      <c r="FH23710" s="55" t="s">
        <v>1738</v>
      </c>
      <c r="FI23710" s="55">
        <v>2</v>
      </c>
      <c r="FJ23710" s="55">
        <v>50000</v>
      </c>
      <c r="FK23710" s="55" t="s">
        <v>1258</v>
      </c>
      <c r="FL23710" s="55">
        <v>0.0417</v>
      </c>
    </row>
    <row r="23711" ht="14.25" customHeight="1" outlineLevel="1" spans="162:168">
      <c r="FF23711" s="55">
        <v>23704</v>
      </c>
      <c r="FG23711" s="55" t="s">
        <v>2052</v>
      </c>
      <c r="FH23711" s="55" t="s">
        <v>1738</v>
      </c>
      <c r="FI23711" s="55">
        <v>2</v>
      </c>
      <c r="FJ23711" s="55">
        <v>80000</v>
      </c>
      <c r="FK23711" s="55" t="s">
        <v>1258</v>
      </c>
      <c r="FL23711" s="55">
        <v>0.0417</v>
      </c>
    </row>
    <row r="23712" ht="14.25" customHeight="1" outlineLevel="1" spans="162:168">
      <c r="FF23712" s="55">
        <v>23705</v>
      </c>
      <c r="FG23712" s="55" t="s">
        <v>2052</v>
      </c>
      <c r="FH23712" s="55" t="s">
        <v>1738</v>
      </c>
      <c r="FI23712" s="55">
        <v>2</v>
      </c>
      <c r="FJ23712" s="55">
        <v>130000</v>
      </c>
      <c r="FK23712" s="55" t="s">
        <v>1258</v>
      </c>
      <c r="FL23712" s="55">
        <v>0.0417</v>
      </c>
    </row>
    <row r="23713" ht="14.25" customHeight="1" outlineLevel="1" spans="162:168">
      <c r="FF23713" s="55">
        <v>23706</v>
      </c>
      <c r="FG23713" s="55" t="s">
        <v>2052</v>
      </c>
      <c r="FH23713" s="55" t="s">
        <v>1738</v>
      </c>
      <c r="FI23713" s="55">
        <v>2</v>
      </c>
      <c r="FJ23713" s="55">
        <v>260000</v>
      </c>
      <c r="FK23713" s="55" t="s">
        <v>1258</v>
      </c>
      <c r="FL23713" s="55">
        <v>0.0417</v>
      </c>
    </row>
    <row r="23714" ht="14.25" customHeight="1" outlineLevel="1" spans="162:168">
      <c r="FF23714" s="55">
        <v>23707</v>
      </c>
      <c r="FG23714" s="55" t="s">
        <v>2052</v>
      </c>
      <c r="FH23714" s="55" t="s">
        <v>1738</v>
      </c>
      <c r="FI23714" s="55">
        <v>2</v>
      </c>
      <c r="FJ23714" s="55">
        <v>400000</v>
      </c>
      <c r="FK23714" s="55" t="s">
        <v>1258</v>
      </c>
      <c r="FL23714" s="55">
        <v>0.0417</v>
      </c>
    </row>
    <row r="23715" ht="14.25" customHeight="1" outlineLevel="1" spans="162:168">
      <c r="FF23715" s="55">
        <v>23708</v>
      </c>
      <c r="FG23715" s="55" t="s">
        <v>2052</v>
      </c>
      <c r="FH23715" s="55" t="s">
        <v>1738</v>
      </c>
      <c r="FI23715" s="55">
        <v>2</v>
      </c>
      <c r="FJ23715" s="55">
        <v>530000</v>
      </c>
      <c r="FK23715" s="55" t="s">
        <v>1258</v>
      </c>
      <c r="FL23715" s="55">
        <v>0.0417</v>
      </c>
    </row>
    <row r="23716" ht="14.25" customHeight="1" outlineLevel="1" spans="162:168">
      <c r="FF23716" s="55">
        <v>23709</v>
      </c>
      <c r="FG23716" s="55" t="s">
        <v>2052</v>
      </c>
      <c r="FH23716" s="55" t="s">
        <v>1738</v>
      </c>
      <c r="FI23716" s="55">
        <v>2</v>
      </c>
      <c r="FJ23716" s="55">
        <v>540000</v>
      </c>
      <c r="FK23716" s="55" t="s">
        <v>1258</v>
      </c>
      <c r="FL23716" s="55">
        <v>0.0417</v>
      </c>
    </row>
    <row r="23717" ht="14.25" customHeight="1" outlineLevel="1" spans="162:168">
      <c r="FF23717" s="55">
        <v>23710</v>
      </c>
      <c r="FG23717" s="55" t="s">
        <v>2052</v>
      </c>
      <c r="FH23717" s="55" t="s">
        <v>1738</v>
      </c>
      <c r="FI23717" s="55">
        <v>3</v>
      </c>
      <c r="FJ23717" s="55">
        <v>1000</v>
      </c>
      <c r="FK23717" s="55" t="s">
        <v>1258</v>
      </c>
      <c r="FL23717" s="55">
        <v>0.0708</v>
      </c>
    </row>
    <row r="23718" ht="14.25" customHeight="1" outlineLevel="1" spans="162:168">
      <c r="FF23718" s="55">
        <v>23711</v>
      </c>
      <c r="FG23718" s="55" t="s">
        <v>2052</v>
      </c>
      <c r="FH23718" s="55" t="s">
        <v>1738</v>
      </c>
      <c r="FI23718" s="55">
        <v>3</v>
      </c>
      <c r="FJ23718" s="55">
        <v>2500</v>
      </c>
      <c r="FK23718" s="55" t="s">
        <v>1258</v>
      </c>
      <c r="FL23718" s="55">
        <v>0.0667</v>
      </c>
    </row>
    <row r="23719" ht="14.25" customHeight="1" outlineLevel="1" spans="162:168">
      <c r="FF23719" s="55">
        <v>23712</v>
      </c>
      <c r="FG23719" s="55" t="s">
        <v>2052</v>
      </c>
      <c r="FH23719" s="55" t="s">
        <v>1738</v>
      </c>
      <c r="FI23719" s="55">
        <v>3</v>
      </c>
      <c r="FJ23719" s="55">
        <v>5000</v>
      </c>
      <c r="FK23719" s="55" t="s">
        <v>1258</v>
      </c>
      <c r="FL23719" s="55">
        <v>0.0583</v>
      </c>
    </row>
    <row r="23720" ht="14.25" customHeight="1" outlineLevel="1" spans="162:168">
      <c r="FF23720" s="55">
        <v>23713</v>
      </c>
      <c r="FG23720" s="55" t="s">
        <v>2052</v>
      </c>
      <c r="FH23720" s="55" t="s">
        <v>1738</v>
      </c>
      <c r="FI23720" s="55">
        <v>3</v>
      </c>
      <c r="FJ23720" s="55">
        <v>10000</v>
      </c>
      <c r="FK23720" s="55" t="s">
        <v>1258</v>
      </c>
      <c r="FL23720" s="55">
        <v>0.05</v>
      </c>
    </row>
    <row r="23721" ht="14.25" customHeight="1" outlineLevel="1" spans="162:168">
      <c r="FF23721" s="55">
        <v>23714</v>
      </c>
      <c r="FG23721" s="55" t="s">
        <v>2052</v>
      </c>
      <c r="FH23721" s="55" t="s">
        <v>1738</v>
      </c>
      <c r="FI23721" s="55">
        <v>3</v>
      </c>
      <c r="FJ23721" s="55">
        <v>25000</v>
      </c>
      <c r="FK23721" s="55" t="s">
        <v>1258</v>
      </c>
      <c r="FL23721" s="55">
        <v>0.0417</v>
      </c>
    </row>
    <row r="23722" ht="14.25" customHeight="1" outlineLevel="1" spans="162:168">
      <c r="FF23722" s="55">
        <v>23715</v>
      </c>
      <c r="FG23722" s="55" t="s">
        <v>2052</v>
      </c>
      <c r="FH23722" s="55" t="s">
        <v>1738</v>
      </c>
      <c r="FI23722" s="55">
        <v>3</v>
      </c>
      <c r="FJ23722" s="55">
        <v>50000</v>
      </c>
      <c r="FK23722" s="55" t="s">
        <v>1258</v>
      </c>
      <c r="FL23722" s="55">
        <v>0.0417</v>
      </c>
    </row>
    <row r="23723" ht="14.25" customHeight="1" outlineLevel="1" spans="162:168">
      <c r="FF23723" s="55">
        <v>23716</v>
      </c>
      <c r="FG23723" s="55" t="s">
        <v>2052</v>
      </c>
      <c r="FH23723" s="55" t="s">
        <v>1738</v>
      </c>
      <c r="FI23723" s="55">
        <v>3</v>
      </c>
      <c r="FJ23723" s="55">
        <v>80000</v>
      </c>
      <c r="FK23723" s="55" t="s">
        <v>1258</v>
      </c>
      <c r="FL23723" s="55">
        <v>0.0417</v>
      </c>
    </row>
    <row r="23724" ht="14.25" customHeight="1" outlineLevel="1" spans="162:168">
      <c r="FF23724" s="55">
        <v>23717</v>
      </c>
      <c r="FG23724" s="55" t="s">
        <v>2052</v>
      </c>
      <c r="FH23724" s="55" t="s">
        <v>1738</v>
      </c>
      <c r="FI23724" s="55">
        <v>3</v>
      </c>
      <c r="FJ23724" s="55">
        <v>130000</v>
      </c>
      <c r="FK23724" s="55" t="s">
        <v>1258</v>
      </c>
      <c r="FL23724" s="55">
        <v>0.0417</v>
      </c>
    </row>
    <row r="23725" ht="14.25" customHeight="1" outlineLevel="1" spans="162:168">
      <c r="FF23725" s="55">
        <v>23718</v>
      </c>
      <c r="FG23725" s="55" t="s">
        <v>2052</v>
      </c>
      <c r="FH23725" s="55" t="s">
        <v>1738</v>
      </c>
      <c r="FI23725" s="55">
        <v>3</v>
      </c>
      <c r="FJ23725" s="55">
        <v>260000</v>
      </c>
      <c r="FK23725" s="55" t="s">
        <v>1258</v>
      </c>
      <c r="FL23725" s="55">
        <v>0.0417</v>
      </c>
    </row>
    <row r="23726" ht="14.25" customHeight="1" outlineLevel="1" spans="162:168">
      <c r="FF23726" s="55">
        <v>23719</v>
      </c>
      <c r="FG23726" s="55" t="s">
        <v>2052</v>
      </c>
      <c r="FH23726" s="55" t="s">
        <v>1738</v>
      </c>
      <c r="FI23726" s="55">
        <v>3</v>
      </c>
      <c r="FJ23726" s="55">
        <v>400000</v>
      </c>
      <c r="FK23726" s="55" t="s">
        <v>1258</v>
      </c>
      <c r="FL23726" s="55">
        <v>0.0417</v>
      </c>
    </row>
    <row r="23727" ht="14.25" customHeight="1" outlineLevel="1" spans="162:168">
      <c r="FF23727" s="55">
        <v>23720</v>
      </c>
      <c r="FG23727" s="55" t="s">
        <v>2052</v>
      </c>
      <c r="FH23727" s="55" t="s">
        <v>1738</v>
      </c>
      <c r="FI23727" s="55">
        <v>3</v>
      </c>
      <c r="FJ23727" s="55">
        <v>530000</v>
      </c>
      <c r="FK23727" s="55" t="s">
        <v>1258</v>
      </c>
      <c r="FL23727" s="55">
        <v>0.0417</v>
      </c>
    </row>
    <row r="23728" ht="14.25" customHeight="1" outlineLevel="1" spans="162:168">
      <c r="FF23728" s="55">
        <v>23721</v>
      </c>
      <c r="FG23728" s="55" t="s">
        <v>2052</v>
      </c>
      <c r="FH23728" s="55" t="s">
        <v>1738</v>
      </c>
      <c r="FI23728" s="55">
        <v>3</v>
      </c>
      <c r="FJ23728" s="55">
        <v>540000</v>
      </c>
      <c r="FK23728" s="55" t="s">
        <v>1258</v>
      </c>
      <c r="FL23728" s="55">
        <v>0.0417</v>
      </c>
    </row>
    <row r="23729" ht="14.25" customHeight="1" outlineLevel="1" spans="162:168">
      <c r="FF23729" s="55">
        <v>23722</v>
      </c>
      <c r="FG23729" s="55" t="s">
        <v>2052</v>
      </c>
      <c r="FH23729" s="55" t="s">
        <v>2016</v>
      </c>
      <c r="FI23729" s="55">
        <v>1</v>
      </c>
      <c r="FJ23729" s="55">
        <v>0</v>
      </c>
      <c r="FK23729" s="55" t="s">
        <v>1258</v>
      </c>
      <c r="FL23729" s="55">
        <v>0.0292</v>
      </c>
    </row>
    <row r="23730" ht="14.25" customHeight="1" outlineLevel="1" spans="162:168">
      <c r="FF23730" s="55">
        <v>23723</v>
      </c>
      <c r="FG23730" s="55" t="s">
        <v>2052</v>
      </c>
      <c r="FH23730" s="55" t="s">
        <v>2016</v>
      </c>
      <c r="FI23730" s="55">
        <v>10</v>
      </c>
      <c r="FJ23730" s="55">
        <v>0</v>
      </c>
      <c r="FK23730" s="55" t="s">
        <v>1258</v>
      </c>
      <c r="FL23730" s="55">
        <v>0.0417</v>
      </c>
    </row>
    <row r="23731" ht="14.25" customHeight="1" outlineLevel="1" spans="162:168">
      <c r="FF23731" s="55">
        <v>23724</v>
      </c>
      <c r="FG23731" s="55" t="s">
        <v>2052</v>
      </c>
      <c r="FH23731" s="55" t="s">
        <v>2016</v>
      </c>
      <c r="FI23731" s="55">
        <v>11</v>
      </c>
      <c r="FJ23731" s="55">
        <v>0</v>
      </c>
      <c r="FK23731" s="55" t="s">
        <v>1258</v>
      </c>
      <c r="FL23731" s="55">
        <v>0.0417</v>
      </c>
    </row>
    <row r="23732" ht="14.25" customHeight="1" outlineLevel="1" spans="162:168">
      <c r="FF23732" s="55">
        <v>23725</v>
      </c>
      <c r="FG23732" s="55" t="s">
        <v>2052</v>
      </c>
      <c r="FH23732" s="55" t="s">
        <v>2016</v>
      </c>
      <c r="FI23732" s="55">
        <v>12</v>
      </c>
      <c r="FJ23732" s="55">
        <v>5000</v>
      </c>
      <c r="FK23732" s="55" t="s">
        <v>1258</v>
      </c>
      <c r="FL23732" s="55">
        <v>0.1667</v>
      </c>
    </row>
    <row r="23733" ht="14.25" customHeight="1" outlineLevel="1" spans="162:168">
      <c r="FF23733" s="55">
        <v>23726</v>
      </c>
      <c r="FG23733" s="55" t="s">
        <v>2052</v>
      </c>
      <c r="FH23733" s="55" t="s">
        <v>2016</v>
      </c>
      <c r="FI23733" s="55">
        <v>2</v>
      </c>
      <c r="FJ23733" s="55">
        <v>0</v>
      </c>
      <c r="FK23733" s="55" t="s">
        <v>1258</v>
      </c>
      <c r="FL23733" s="55">
        <v>0.0292</v>
      </c>
    </row>
    <row r="23734" ht="14.25" customHeight="1" outlineLevel="1" spans="162:168">
      <c r="FF23734" s="55">
        <v>23727</v>
      </c>
      <c r="FG23734" s="55" t="s">
        <v>2052</v>
      </c>
      <c r="FH23734" s="55" t="s">
        <v>2016</v>
      </c>
      <c r="FI23734" s="55">
        <v>5</v>
      </c>
      <c r="FJ23734" s="55">
        <v>0</v>
      </c>
      <c r="FK23734" s="55" t="s">
        <v>1258</v>
      </c>
      <c r="FL23734" s="55">
        <v>0.0417</v>
      </c>
    </row>
    <row r="23735" ht="14.25" customHeight="1" outlineLevel="1" spans="162:168">
      <c r="FF23735" s="55">
        <v>23728</v>
      </c>
      <c r="FG23735" s="55" t="s">
        <v>2052</v>
      </c>
      <c r="FH23735" s="55" t="s">
        <v>2016</v>
      </c>
      <c r="FI23735" s="55">
        <v>6</v>
      </c>
      <c r="FJ23735" s="55">
        <v>0</v>
      </c>
      <c r="FK23735" s="55" t="s">
        <v>1258</v>
      </c>
      <c r="FL23735" s="55">
        <v>0.0742</v>
      </c>
    </row>
    <row r="23736" ht="14.25" customHeight="1" outlineLevel="1" spans="162:168">
      <c r="FF23736" s="55">
        <v>23729</v>
      </c>
      <c r="FG23736" s="55" t="s">
        <v>2052</v>
      </c>
      <c r="FH23736" s="55" t="s">
        <v>2016</v>
      </c>
      <c r="FI23736" s="55">
        <v>7</v>
      </c>
      <c r="FJ23736" s="55">
        <v>0</v>
      </c>
      <c r="FK23736" s="55" t="s">
        <v>1258</v>
      </c>
      <c r="FL23736" s="55">
        <v>0.0417</v>
      </c>
    </row>
    <row r="23737" ht="14.25" customHeight="1" outlineLevel="1" spans="162:168">
      <c r="FF23737" s="55">
        <v>23730</v>
      </c>
      <c r="FG23737" s="55" t="s">
        <v>2052</v>
      </c>
      <c r="FH23737" s="55" t="s">
        <v>2016</v>
      </c>
      <c r="FI23737" s="55">
        <v>8</v>
      </c>
      <c r="FJ23737" s="55">
        <v>0</v>
      </c>
      <c r="FK23737" s="55" t="s">
        <v>1258</v>
      </c>
      <c r="FL23737" s="55">
        <v>0.0742</v>
      </c>
    </row>
    <row r="23738" ht="14.25" customHeight="1" outlineLevel="1" spans="162:168">
      <c r="FF23738" s="55">
        <v>23731</v>
      </c>
      <c r="FG23738" s="55" t="s">
        <v>2052</v>
      </c>
      <c r="FH23738" s="55" t="s">
        <v>2016</v>
      </c>
      <c r="FI23738" s="55">
        <v>9</v>
      </c>
      <c r="FJ23738" s="55">
        <v>0</v>
      </c>
      <c r="FK23738" s="55" t="s">
        <v>1258</v>
      </c>
      <c r="FL23738" s="55">
        <v>0.0742</v>
      </c>
    </row>
    <row r="23739" ht="14.25" customHeight="1" outlineLevel="1" spans="162:168">
      <c r="FF23739" s="55">
        <v>23732</v>
      </c>
      <c r="FG23739" s="55" t="s">
        <v>2052</v>
      </c>
      <c r="FH23739" s="55" t="s">
        <v>2048</v>
      </c>
      <c r="FI23739" s="55">
        <v>1</v>
      </c>
      <c r="FJ23739" s="55">
        <v>0</v>
      </c>
      <c r="FK23739" s="55" t="s">
        <v>1258</v>
      </c>
      <c r="FL23739" s="55">
        <v>0.0334</v>
      </c>
    </row>
    <row r="23740" ht="14.25" customHeight="1" outlineLevel="1" spans="162:168">
      <c r="FF23740" s="55">
        <v>23733</v>
      </c>
      <c r="FG23740" s="55" t="s">
        <v>2052</v>
      </c>
      <c r="FH23740" s="55" t="s">
        <v>2048</v>
      </c>
      <c r="FI23740" s="55">
        <v>2</v>
      </c>
      <c r="FJ23740" s="55">
        <v>0</v>
      </c>
      <c r="FK23740" s="55" t="s">
        <v>1258</v>
      </c>
      <c r="FL23740" s="55">
        <v>0.0334</v>
      </c>
    </row>
    <row r="23741" ht="14.25" customHeight="1" outlineLevel="1" spans="162:168">
      <c r="FF23741" s="55">
        <v>23734</v>
      </c>
      <c r="FG23741" s="55" t="s">
        <v>2052</v>
      </c>
      <c r="FH23741" s="55" t="s">
        <v>2048</v>
      </c>
      <c r="FI23741" s="55">
        <v>3</v>
      </c>
      <c r="FJ23741" s="55">
        <v>0</v>
      </c>
      <c r="FK23741" s="55" t="s">
        <v>1258</v>
      </c>
      <c r="FL23741" s="55">
        <v>0.0334</v>
      </c>
    </row>
    <row r="23742" ht="14.25" customHeight="1" outlineLevel="1" spans="162:168">
      <c r="FF23742" s="55">
        <v>23735</v>
      </c>
      <c r="FG23742" s="55" t="s">
        <v>2052</v>
      </c>
      <c r="FH23742" s="55" t="s">
        <v>2048</v>
      </c>
      <c r="FI23742" s="55">
        <v>4</v>
      </c>
      <c r="FJ23742" s="55">
        <v>0</v>
      </c>
      <c r="FK23742" s="55" t="s">
        <v>1258</v>
      </c>
      <c r="FL23742" s="55">
        <v>0.0334</v>
      </c>
    </row>
    <row r="23743" ht="14.25" customHeight="1" outlineLevel="1" spans="162:168">
      <c r="FF23743" s="55">
        <v>23736</v>
      </c>
      <c r="FG23743" s="55" t="s">
        <v>2052</v>
      </c>
      <c r="FH23743" s="55" t="s">
        <v>2048</v>
      </c>
      <c r="FI23743" s="55">
        <v>5</v>
      </c>
      <c r="FJ23743" s="55">
        <v>0</v>
      </c>
      <c r="FK23743" s="55" t="s">
        <v>1258</v>
      </c>
      <c r="FL23743" s="55">
        <v>0.0275</v>
      </c>
    </row>
    <row r="23744" ht="14.25" customHeight="1" outlineLevel="1" spans="162:168">
      <c r="FF23744" s="55">
        <v>23737</v>
      </c>
      <c r="FG23744" s="55" t="s">
        <v>2052</v>
      </c>
      <c r="FH23744" s="55" t="s">
        <v>2048</v>
      </c>
      <c r="FI23744" s="55">
        <v>6</v>
      </c>
      <c r="FJ23744" s="55">
        <v>0</v>
      </c>
      <c r="FK23744" s="55" t="s">
        <v>1258</v>
      </c>
      <c r="FL23744" s="55">
        <v>0.0275</v>
      </c>
    </row>
    <row r="23745" ht="14.25" customHeight="1" outlineLevel="1" spans="162:168">
      <c r="FF23745" s="55">
        <v>23738</v>
      </c>
      <c r="FG23745" s="55" t="s">
        <v>2052</v>
      </c>
      <c r="FH23745" s="55" t="s">
        <v>2048</v>
      </c>
      <c r="FI23745" s="55">
        <v>7</v>
      </c>
      <c r="FJ23745" s="55">
        <v>0</v>
      </c>
      <c r="FK23745" s="55" t="s">
        <v>1258</v>
      </c>
      <c r="FL23745" s="55">
        <v>0.0292</v>
      </c>
    </row>
    <row r="23746" ht="14.25" customHeight="1" outlineLevel="1" spans="162:168">
      <c r="FF23746" s="55">
        <v>23739</v>
      </c>
      <c r="FG23746" s="55" t="s">
        <v>2052</v>
      </c>
      <c r="FH23746" s="55" t="s">
        <v>2048</v>
      </c>
      <c r="FI23746" s="55">
        <v>8</v>
      </c>
      <c r="FJ23746" s="55">
        <v>0</v>
      </c>
      <c r="FK23746" s="55" t="s">
        <v>1258</v>
      </c>
      <c r="FL23746" s="55">
        <v>0.0292</v>
      </c>
    </row>
    <row r="23747" ht="14.25" customHeight="1" outlineLevel="1" spans="162:168">
      <c r="FF23747" s="55">
        <v>23740</v>
      </c>
      <c r="FG23747" s="55" t="s">
        <v>2052</v>
      </c>
      <c r="FH23747" s="55" t="s">
        <v>1490</v>
      </c>
      <c r="FI23747" s="55">
        <v>1</v>
      </c>
      <c r="FJ23747" s="55">
        <v>0</v>
      </c>
      <c r="FK23747" s="55" t="s">
        <v>1258</v>
      </c>
      <c r="FL23747" s="55">
        <v>0.0375</v>
      </c>
    </row>
    <row r="23748" ht="14.25" customHeight="1" outlineLevel="1" spans="162:168">
      <c r="FF23748" s="55">
        <v>23741</v>
      </c>
      <c r="FG23748" s="55" t="s">
        <v>2052</v>
      </c>
      <c r="FH23748" s="55" t="s">
        <v>1490</v>
      </c>
      <c r="FI23748" s="55">
        <v>1</v>
      </c>
      <c r="FJ23748" s="55">
        <v>1000</v>
      </c>
      <c r="FK23748" s="55" t="s">
        <v>1258</v>
      </c>
      <c r="FL23748" s="55">
        <v>0.0375</v>
      </c>
    </row>
    <row r="23749" ht="14.25" customHeight="1" outlineLevel="1" spans="162:168">
      <c r="FF23749" s="55">
        <v>23742</v>
      </c>
      <c r="FG23749" s="55" t="s">
        <v>2052</v>
      </c>
      <c r="FH23749" s="55" t="s">
        <v>1490</v>
      </c>
      <c r="FI23749" s="55">
        <v>1</v>
      </c>
      <c r="FJ23749" s="55">
        <v>2500</v>
      </c>
      <c r="FK23749" s="55" t="s">
        <v>1258</v>
      </c>
      <c r="FL23749" s="55">
        <v>0.0333</v>
      </c>
    </row>
    <row r="23750" ht="14.25" customHeight="1" outlineLevel="1" spans="162:168">
      <c r="FF23750" s="55">
        <v>23743</v>
      </c>
      <c r="FG23750" s="55" t="s">
        <v>2052</v>
      </c>
      <c r="FH23750" s="55" t="s">
        <v>1490</v>
      </c>
      <c r="FI23750" s="55">
        <v>1</v>
      </c>
      <c r="FJ23750" s="55">
        <v>5000</v>
      </c>
      <c r="FK23750" s="55" t="s">
        <v>1258</v>
      </c>
      <c r="FL23750" s="55">
        <v>0.0292</v>
      </c>
    </row>
    <row r="23751" ht="14.25" customHeight="1" outlineLevel="1" spans="162:168">
      <c r="FF23751" s="55">
        <v>23744</v>
      </c>
      <c r="FG23751" s="55" t="s">
        <v>2052</v>
      </c>
      <c r="FH23751" s="55" t="s">
        <v>1490</v>
      </c>
      <c r="FI23751" s="55">
        <v>1</v>
      </c>
      <c r="FJ23751" s="55">
        <v>10000</v>
      </c>
      <c r="FK23751" s="55" t="s">
        <v>1258</v>
      </c>
      <c r="FL23751" s="55">
        <v>0.025</v>
      </c>
    </row>
    <row r="23752" ht="14.25" customHeight="1" outlineLevel="1" spans="162:168">
      <c r="FF23752" s="55">
        <v>23745</v>
      </c>
      <c r="FG23752" s="55" t="s">
        <v>2052</v>
      </c>
      <c r="FH23752" s="55" t="s">
        <v>1490</v>
      </c>
      <c r="FI23752" s="55">
        <v>1</v>
      </c>
      <c r="FJ23752" s="55">
        <v>25000</v>
      </c>
      <c r="FK23752" s="55" t="s">
        <v>1258</v>
      </c>
      <c r="FL23752" s="55">
        <v>0.025</v>
      </c>
    </row>
    <row r="23753" ht="14.25" customHeight="1" outlineLevel="1" spans="162:168">
      <c r="FF23753" s="55">
        <v>23746</v>
      </c>
      <c r="FG23753" s="55" t="s">
        <v>2052</v>
      </c>
      <c r="FH23753" s="55" t="s">
        <v>1490</v>
      </c>
      <c r="FI23753" s="55">
        <v>1</v>
      </c>
      <c r="FJ23753" s="55">
        <v>50000</v>
      </c>
      <c r="FK23753" s="55" t="s">
        <v>1258</v>
      </c>
      <c r="FL23753" s="55">
        <v>0.025</v>
      </c>
    </row>
    <row r="23754" ht="14.25" customHeight="1" outlineLevel="1" spans="162:168">
      <c r="FF23754" s="55">
        <v>23747</v>
      </c>
      <c r="FG23754" s="55" t="s">
        <v>2052</v>
      </c>
      <c r="FH23754" s="55" t="s">
        <v>1490</v>
      </c>
      <c r="FI23754" s="55">
        <v>1</v>
      </c>
      <c r="FJ23754" s="55">
        <v>80000</v>
      </c>
      <c r="FK23754" s="55" t="s">
        <v>1258</v>
      </c>
      <c r="FL23754" s="55">
        <v>0.025</v>
      </c>
    </row>
    <row r="23755" ht="14.25" customHeight="1" outlineLevel="1" spans="162:168">
      <c r="FF23755" s="55">
        <v>23748</v>
      </c>
      <c r="FG23755" s="55" t="s">
        <v>2052</v>
      </c>
      <c r="FH23755" s="55" t="s">
        <v>1490</v>
      </c>
      <c r="FI23755" s="55">
        <v>1</v>
      </c>
      <c r="FJ23755" s="55">
        <v>130000</v>
      </c>
      <c r="FK23755" s="55" t="s">
        <v>1258</v>
      </c>
      <c r="FL23755" s="55">
        <v>0.025</v>
      </c>
    </row>
    <row r="23756" ht="14.25" customHeight="1" outlineLevel="1" spans="162:168">
      <c r="FF23756" s="55">
        <v>23749</v>
      </c>
      <c r="FG23756" s="55" t="s">
        <v>2052</v>
      </c>
      <c r="FH23756" s="55" t="s">
        <v>1490</v>
      </c>
      <c r="FI23756" s="55">
        <v>1</v>
      </c>
      <c r="FJ23756" s="55">
        <v>260000</v>
      </c>
      <c r="FK23756" s="55" t="s">
        <v>1258</v>
      </c>
      <c r="FL23756" s="55">
        <v>0.025</v>
      </c>
    </row>
    <row r="23757" ht="14.25" customHeight="1" outlineLevel="1" spans="162:168">
      <c r="FF23757" s="55">
        <v>23750</v>
      </c>
      <c r="FG23757" s="55" t="s">
        <v>2052</v>
      </c>
      <c r="FH23757" s="55" t="s">
        <v>1490</v>
      </c>
      <c r="FI23757" s="55">
        <v>1</v>
      </c>
      <c r="FJ23757" s="55">
        <v>400000</v>
      </c>
      <c r="FK23757" s="55" t="s">
        <v>1258</v>
      </c>
      <c r="FL23757" s="55">
        <v>0.025</v>
      </c>
    </row>
    <row r="23758" ht="14.25" customHeight="1" outlineLevel="1" spans="162:168">
      <c r="FF23758" s="55">
        <v>23751</v>
      </c>
      <c r="FG23758" s="55" t="s">
        <v>2052</v>
      </c>
      <c r="FH23758" s="55" t="s">
        <v>1490</v>
      </c>
      <c r="FI23758" s="55">
        <v>1</v>
      </c>
      <c r="FJ23758" s="55">
        <v>530000</v>
      </c>
      <c r="FK23758" s="55" t="s">
        <v>1258</v>
      </c>
      <c r="FL23758" s="55">
        <v>0.025</v>
      </c>
    </row>
    <row r="23759" ht="14.25" customHeight="1" outlineLevel="1" spans="162:168">
      <c r="FF23759" s="55">
        <v>23752</v>
      </c>
      <c r="FG23759" s="55" t="s">
        <v>2052</v>
      </c>
      <c r="FH23759" s="55" t="s">
        <v>1490</v>
      </c>
      <c r="FI23759" s="55">
        <v>1</v>
      </c>
      <c r="FJ23759" s="55">
        <v>540000</v>
      </c>
      <c r="FK23759" s="55" t="s">
        <v>1258</v>
      </c>
      <c r="FL23759" s="55">
        <v>0.025</v>
      </c>
    </row>
    <row r="23760" ht="14.25" customHeight="1" outlineLevel="1" spans="162:168">
      <c r="FF23760" s="55">
        <v>23753</v>
      </c>
      <c r="FG23760" s="55" t="s">
        <v>2052</v>
      </c>
      <c r="FH23760" s="55" t="s">
        <v>1490</v>
      </c>
      <c r="FI23760" s="55">
        <v>2</v>
      </c>
      <c r="FJ23760" s="55">
        <v>0</v>
      </c>
      <c r="FK23760" s="55" t="s">
        <v>1258</v>
      </c>
      <c r="FL23760" s="55">
        <v>0.0375</v>
      </c>
    </row>
    <row r="23761" ht="14.25" customHeight="1" outlineLevel="1" spans="162:168">
      <c r="FF23761" s="55">
        <v>23754</v>
      </c>
      <c r="FG23761" s="55" t="s">
        <v>2052</v>
      </c>
      <c r="FH23761" s="55" t="s">
        <v>1490</v>
      </c>
      <c r="FI23761" s="55">
        <v>2</v>
      </c>
      <c r="FJ23761" s="55">
        <v>1000</v>
      </c>
      <c r="FK23761" s="55" t="s">
        <v>1258</v>
      </c>
      <c r="FL23761" s="55">
        <v>0.0375</v>
      </c>
    </row>
    <row r="23762" ht="14.25" customHeight="1" outlineLevel="1" spans="162:168">
      <c r="FF23762" s="55">
        <v>23755</v>
      </c>
      <c r="FG23762" s="55" t="s">
        <v>2052</v>
      </c>
      <c r="FH23762" s="55" t="s">
        <v>1490</v>
      </c>
      <c r="FI23762" s="55">
        <v>2</v>
      </c>
      <c r="FJ23762" s="55">
        <v>2500</v>
      </c>
      <c r="FK23762" s="55" t="s">
        <v>1258</v>
      </c>
      <c r="FL23762" s="55">
        <v>0.0333</v>
      </c>
    </row>
    <row r="23763" ht="14.25" customHeight="1" outlineLevel="1" spans="162:168">
      <c r="FF23763" s="55">
        <v>23756</v>
      </c>
      <c r="FG23763" s="55" t="s">
        <v>2052</v>
      </c>
      <c r="FH23763" s="55" t="s">
        <v>1490</v>
      </c>
      <c r="FI23763" s="55">
        <v>2</v>
      </c>
      <c r="FJ23763" s="55">
        <v>5000</v>
      </c>
      <c r="FK23763" s="55" t="s">
        <v>1258</v>
      </c>
      <c r="FL23763" s="55">
        <v>0.0292</v>
      </c>
    </row>
    <row r="23764" ht="14.25" customHeight="1" outlineLevel="1" spans="162:168">
      <c r="FF23764" s="55">
        <v>23757</v>
      </c>
      <c r="FG23764" s="55" t="s">
        <v>2052</v>
      </c>
      <c r="FH23764" s="55" t="s">
        <v>1490</v>
      </c>
      <c r="FI23764" s="55">
        <v>2</v>
      </c>
      <c r="FJ23764" s="55">
        <v>10000</v>
      </c>
      <c r="FK23764" s="55" t="s">
        <v>1258</v>
      </c>
      <c r="FL23764" s="55">
        <v>0.025</v>
      </c>
    </row>
    <row r="23765" ht="14.25" customHeight="1" outlineLevel="1" spans="162:168">
      <c r="FF23765" s="55">
        <v>23758</v>
      </c>
      <c r="FG23765" s="55" t="s">
        <v>2052</v>
      </c>
      <c r="FH23765" s="55" t="s">
        <v>1490</v>
      </c>
      <c r="FI23765" s="55">
        <v>2</v>
      </c>
      <c r="FJ23765" s="55">
        <v>25000</v>
      </c>
      <c r="FK23765" s="55" t="s">
        <v>1258</v>
      </c>
      <c r="FL23765" s="55">
        <v>0.025</v>
      </c>
    </row>
    <row r="23766" ht="14.25" customHeight="1" outlineLevel="1" spans="162:168">
      <c r="FF23766" s="55">
        <v>23759</v>
      </c>
      <c r="FG23766" s="55" t="s">
        <v>2052</v>
      </c>
      <c r="FH23766" s="55" t="s">
        <v>1490</v>
      </c>
      <c r="FI23766" s="55">
        <v>2</v>
      </c>
      <c r="FJ23766" s="55">
        <v>50000</v>
      </c>
      <c r="FK23766" s="55" t="s">
        <v>1258</v>
      </c>
      <c r="FL23766" s="55">
        <v>0.025</v>
      </c>
    </row>
    <row r="23767" ht="14.25" customHeight="1" outlineLevel="1" spans="162:168">
      <c r="FF23767" s="55">
        <v>23760</v>
      </c>
      <c r="FG23767" s="55" t="s">
        <v>2052</v>
      </c>
      <c r="FH23767" s="55" t="s">
        <v>1490</v>
      </c>
      <c r="FI23767" s="55">
        <v>2</v>
      </c>
      <c r="FJ23767" s="55">
        <v>80000</v>
      </c>
      <c r="FK23767" s="55" t="s">
        <v>1258</v>
      </c>
      <c r="FL23767" s="55">
        <v>0.025</v>
      </c>
    </row>
    <row r="23768" ht="14.25" customHeight="1" outlineLevel="1" spans="162:168">
      <c r="FF23768" s="55">
        <v>23761</v>
      </c>
      <c r="FG23768" s="55" t="s">
        <v>2052</v>
      </c>
      <c r="FH23768" s="55" t="s">
        <v>1490</v>
      </c>
      <c r="FI23768" s="55">
        <v>2</v>
      </c>
      <c r="FJ23768" s="55">
        <v>130000</v>
      </c>
      <c r="FK23768" s="55" t="s">
        <v>1258</v>
      </c>
      <c r="FL23768" s="55">
        <v>0.025</v>
      </c>
    </row>
    <row r="23769" ht="14.25" customHeight="1" outlineLevel="1" spans="162:168">
      <c r="FF23769" s="55">
        <v>23762</v>
      </c>
      <c r="FG23769" s="55" t="s">
        <v>2052</v>
      </c>
      <c r="FH23769" s="55" t="s">
        <v>1490</v>
      </c>
      <c r="FI23769" s="55">
        <v>2</v>
      </c>
      <c r="FJ23769" s="55">
        <v>260000</v>
      </c>
      <c r="FK23769" s="55" t="s">
        <v>1258</v>
      </c>
      <c r="FL23769" s="55">
        <v>0.025</v>
      </c>
    </row>
    <row r="23770" ht="14.25" customHeight="1" outlineLevel="1" spans="162:168">
      <c r="FF23770" s="55">
        <v>23763</v>
      </c>
      <c r="FG23770" s="55" t="s">
        <v>2052</v>
      </c>
      <c r="FH23770" s="55" t="s">
        <v>1490</v>
      </c>
      <c r="FI23770" s="55">
        <v>2</v>
      </c>
      <c r="FJ23770" s="55">
        <v>400000</v>
      </c>
      <c r="FK23770" s="55" t="s">
        <v>1258</v>
      </c>
      <c r="FL23770" s="55">
        <v>0.025</v>
      </c>
    </row>
    <row r="23771" ht="14.25" customHeight="1" outlineLevel="1" spans="162:168">
      <c r="FF23771" s="55">
        <v>23764</v>
      </c>
      <c r="FG23771" s="55" t="s">
        <v>2052</v>
      </c>
      <c r="FH23771" s="55" t="s">
        <v>1490</v>
      </c>
      <c r="FI23771" s="55">
        <v>2</v>
      </c>
      <c r="FJ23771" s="55">
        <v>530000</v>
      </c>
      <c r="FK23771" s="55" t="s">
        <v>1258</v>
      </c>
      <c r="FL23771" s="55">
        <v>0.025</v>
      </c>
    </row>
    <row r="23772" ht="14.25" customHeight="1" outlineLevel="1" spans="162:168">
      <c r="FF23772" s="55">
        <v>23765</v>
      </c>
      <c r="FG23772" s="55" t="s">
        <v>2052</v>
      </c>
      <c r="FH23772" s="55" t="s">
        <v>1490</v>
      </c>
      <c r="FI23772" s="55">
        <v>2</v>
      </c>
      <c r="FJ23772" s="55">
        <v>540000</v>
      </c>
      <c r="FK23772" s="55" t="s">
        <v>1258</v>
      </c>
      <c r="FL23772" s="55">
        <v>0.025</v>
      </c>
    </row>
    <row r="23773" ht="14.25" customHeight="1" outlineLevel="1" spans="162:168">
      <c r="FF23773" s="55">
        <v>23766</v>
      </c>
      <c r="FG23773" s="55" t="s">
        <v>2052</v>
      </c>
      <c r="FH23773" s="55" t="s">
        <v>1490</v>
      </c>
      <c r="FI23773" s="55">
        <v>3</v>
      </c>
      <c r="FJ23773" s="55">
        <v>0</v>
      </c>
      <c r="FK23773" s="55" t="s">
        <v>1258</v>
      </c>
      <c r="FL23773" s="55">
        <v>0.0292</v>
      </c>
    </row>
    <row r="23774" ht="14.25" customHeight="1" outlineLevel="1" spans="162:168">
      <c r="FF23774" s="55">
        <v>23767</v>
      </c>
      <c r="FG23774" s="55" t="s">
        <v>2052</v>
      </c>
      <c r="FH23774" s="55" t="s">
        <v>1490</v>
      </c>
      <c r="FI23774" s="55">
        <v>3</v>
      </c>
      <c r="FJ23774" s="55">
        <v>1000</v>
      </c>
      <c r="FK23774" s="55" t="s">
        <v>1258</v>
      </c>
      <c r="FL23774" s="55">
        <v>0.0292</v>
      </c>
    </row>
    <row r="23775" ht="14.25" customHeight="1" outlineLevel="1" spans="162:168">
      <c r="FF23775" s="55">
        <v>23768</v>
      </c>
      <c r="FG23775" s="55" t="s">
        <v>2052</v>
      </c>
      <c r="FH23775" s="55" t="s">
        <v>1490</v>
      </c>
      <c r="FI23775" s="55">
        <v>3</v>
      </c>
      <c r="FJ23775" s="55">
        <v>2500</v>
      </c>
      <c r="FK23775" s="55" t="s">
        <v>1258</v>
      </c>
      <c r="FL23775" s="55">
        <v>0.0292</v>
      </c>
    </row>
    <row r="23776" ht="14.25" customHeight="1" outlineLevel="1" spans="162:168">
      <c r="FF23776" s="55">
        <v>23769</v>
      </c>
      <c r="FG23776" s="55" t="s">
        <v>2052</v>
      </c>
      <c r="FH23776" s="55" t="s">
        <v>1490</v>
      </c>
      <c r="FI23776" s="55">
        <v>3</v>
      </c>
      <c r="FJ23776" s="55">
        <v>5000</v>
      </c>
      <c r="FK23776" s="55" t="s">
        <v>1258</v>
      </c>
      <c r="FL23776" s="55">
        <v>0.0292</v>
      </c>
    </row>
    <row r="23777" ht="14.25" customHeight="1" outlineLevel="1" spans="162:168">
      <c r="FF23777" s="55">
        <v>23770</v>
      </c>
      <c r="FG23777" s="55" t="s">
        <v>2052</v>
      </c>
      <c r="FH23777" s="55" t="s">
        <v>1490</v>
      </c>
      <c r="FI23777" s="55">
        <v>3</v>
      </c>
      <c r="FJ23777" s="55">
        <v>10000</v>
      </c>
      <c r="FK23777" s="55" t="s">
        <v>1258</v>
      </c>
      <c r="FL23777" s="55">
        <v>0.0292</v>
      </c>
    </row>
    <row r="23778" ht="14.25" customHeight="1" outlineLevel="1" spans="162:168">
      <c r="FF23778" s="55">
        <v>23771</v>
      </c>
      <c r="FG23778" s="55" t="s">
        <v>2052</v>
      </c>
      <c r="FH23778" s="55" t="s">
        <v>1490</v>
      </c>
      <c r="FI23778" s="55">
        <v>3</v>
      </c>
      <c r="FJ23778" s="55">
        <v>25000</v>
      </c>
      <c r="FK23778" s="55" t="s">
        <v>1258</v>
      </c>
      <c r="FL23778" s="55">
        <v>0.0292</v>
      </c>
    </row>
    <row r="23779" ht="14.25" customHeight="1" outlineLevel="1" spans="162:168">
      <c r="FF23779" s="55">
        <v>23772</v>
      </c>
      <c r="FG23779" s="55" t="s">
        <v>2052</v>
      </c>
      <c r="FH23779" s="55" t="s">
        <v>1490</v>
      </c>
      <c r="FI23779" s="55">
        <v>3</v>
      </c>
      <c r="FJ23779" s="55">
        <v>50000</v>
      </c>
      <c r="FK23779" s="55" t="s">
        <v>1258</v>
      </c>
      <c r="FL23779" s="55">
        <v>0.0292</v>
      </c>
    </row>
    <row r="23780" ht="14.25" customHeight="1" outlineLevel="1" spans="162:168">
      <c r="FF23780" s="55">
        <v>23773</v>
      </c>
      <c r="FG23780" s="55" t="s">
        <v>2052</v>
      </c>
      <c r="FH23780" s="55" t="s">
        <v>1490</v>
      </c>
      <c r="FI23780" s="55">
        <v>3</v>
      </c>
      <c r="FJ23780" s="55">
        <v>80000</v>
      </c>
      <c r="FK23780" s="55" t="s">
        <v>1258</v>
      </c>
      <c r="FL23780" s="55">
        <v>0.0292</v>
      </c>
    </row>
    <row r="23781" ht="14.25" customHeight="1" outlineLevel="1" spans="162:168">
      <c r="FF23781" s="55">
        <v>23774</v>
      </c>
      <c r="FG23781" s="55" t="s">
        <v>2052</v>
      </c>
      <c r="FH23781" s="55" t="s">
        <v>1490</v>
      </c>
      <c r="FI23781" s="55">
        <v>3</v>
      </c>
      <c r="FJ23781" s="55">
        <v>130000</v>
      </c>
      <c r="FK23781" s="55" t="s">
        <v>1258</v>
      </c>
      <c r="FL23781" s="55">
        <v>0.0292</v>
      </c>
    </row>
    <row r="23782" ht="14.25" customHeight="1" outlineLevel="1" spans="162:168">
      <c r="FF23782" s="55">
        <v>23775</v>
      </c>
      <c r="FG23782" s="55" t="s">
        <v>2052</v>
      </c>
      <c r="FH23782" s="55" t="s">
        <v>1490</v>
      </c>
      <c r="FI23782" s="55">
        <v>3</v>
      </c>
      <c r="FJ23782" s="55">
        <v>260000</v>
      </c>
      <c r="FK23782" s="55" t="s">
        <v>1258</v>
      </c>
      <c r="FL23782" s="55">
        <v>0.0292</v>
      </c>
    </row>
    <row r="23783" ht="14.25" customHeight="1" outlineLevel="1" spans="162:168">
      <c r="FF23783" s="55">
        <v>23776</v>
      </c>
      <c r="FG23783" s="55" t="s">
        <v>2052</v>
      </c>
      <c r="FH23783" s="55" t="s">
        <v>1490</v>
      </c>
      <c r="FI23783" s="55">
        <v>3</v>
      </c>
      <c r="FJ23783" s="55">
        <v>400000</v>
      </c>
      <c r="FK23783" s="55" t="s">
        <v>1258</v>
      </c>
      <c r="FL23783" s="55">
        <v>0.0292</v>
      </c>
    </row>
    <row r="23784" ht="14.25" customHeight="1" outlineLevel="1" spans="162:168">
      <c r="FF23784" s="55">
        <v>23777</v>
      </c>
      <c r="FG23784" s="55" t="s">
        <v>2052</v>
      </c>
      <c r="FH23784" s="55" t="s">
        <v>1490</v>
      </c>
      <c r="FI23784" s="55">
        <v>3</v>
      </c>
      <c r="FJ23784" s="55">
        <v>530000</v>
      </c>
      <c r="FK23784" s="55" t="s">
        <v>1258</v>
      </c>
      <c r="FL23784" s="55">
        <v>0.0292</v>
      </c>
    </row>
    <row r="23785" ht="14.25" customHeight="1" outlineLevel="1" spans="162:168">
      <c r="FF23785" s="55">
        <v>23778</v>
      </c>
      <c r="FG23785" s="55" t="s">
        <v>2052</v>
      </c>
      <c r="FH23785" s="55" t="s">
        <v>1490</v>
      </c>
      <c r="FI23785" s="55">
        <v>3</v>
      </c>
      <c r="FJ23785" s="55">
        <v>540000</v>
      </c>
      <c r="FK23785" s="55" t="s">
        <v>1258</v>
      </c>
      <c r="FL23785" s="55">
        <v>0.0292</v>
      </c>
    </row>
    <row r="23786" ht="14.25" customHeight="1" outlineLevel="1" spans="162:168">
      <c r="FF23786" s="55">
        <v>23779</v>
      </c>
      <c r="FG23786" s="55" t="s">
        <v>2052</v>
      </c>
      <c r="FH23786" s="55" t="s">
        <v>1490</v>
      </c>
      <c r="FI23786" s="55">
        <v>4</v>
      </c>
      <c r="FJ23786" s="55">
        <v>0</v>
      </c>
      <c r="FK23786" s="55" t="s">
        <v>1258</v>
      </c>
      <c r="FL23786" s="55">
        <v>0.0292</v>
      </c>
    </row>
    <row r="23787" ht="14.25" customHeight="1" outlineLevel="1" spans="162:168">
      <c r="FF23787" s="55">
        <v>23780</v>
      </c>
      <c r="FG23787" s="55" t="s">
        <v>2052</v>
      </c>
      <c r="FH23787" s="55" t="s">
        <v>1490</v>
      </c>
      <c r="FI23787" s="55">
        <v>4</v>
      </c>
      <c r="FJ23787" s="55">
        <v>1000</v>
      </c>
      <c r="FK23787" s="55" t="s">
        <v>1258</v>
      </c>
      <c r="FL23787" s="55">
        <v>0.0292</v>
      </c>
    </row>
    <row r="23788" ht="14.25" customHeight="1" outlineLevel="1" spans="162:168">
      <c r="FF23788" s="55">
        <v>23781</v>
      </c>
      <c r="FG23788" s="55" t="s">
        <v>2052</v>
      </c>
      <c r="FH23788" s="55" t="s">
        <v>1490</v>
      </c>
      <c r="FI23788" s="55">
        <v>4</v>
      </c>
      <c r="FJ23788" s="55">
        <v>2500</v>
      </c>
      <c r="FK23788" s="55" t="s">
        <v>1258</v>
      </c>
      <c r="FL23788" s="55">
        <v>0.0292</v>
      </c>
    </row>
    <row r="23789" ht="14.25" customHeight="1" outlineLevel="1" spans="162:168">
      <c r="FF23789" s="55">
        <v>23782</v>
      </c>
      <c r="FG23789" s="55" t="s">
        <v>2052</v>
      </c>
      <c r="FH23789" s="55" t="s">
        <v>1490</v>
      </c>
      <c r="FI23789" s="55">
        <v>4</v>
      </c>
      <c r="FJ23789" s="55">
        <v>5000</v>
      </c>
      <c r="FK23789" s="55" t="s">
        <v>1258</v>
      </c>
      <c r="FL23789" s="55">
        <v>0.0292</v>
      </c>
    </row>
    <row r="23790" ht="14.25" customHeight="1" outlineLevel="1" spans="162:168">
      <c r="FF23790" s="55">
        <v>23783</v>
      </c>
      <c r="FG23790" s="55" t="s">
        <v>2052</v>
      </c>
      <c r="FH23790" s="55" t="s">
        <v>1490</v>
      </c>
      <c r="FI23790" s="55">
        <v>4</v>
      </c>
      <c r="FJ23790" s="55">
        <v>10000</v>
      </c>
      <c r="FK23790" s="55" t="s">
        <v>1258</v>
      </c>
      <c r="FL23790" s="55">
        <v>0.0292</v>
      </c>
    </row>
    <row r="23791" ht="14.25" customHeight="1" outlineLevel="1" spans="162:168">
      <c r="FF23791" s="55">
        <v>23784</v>
      </c>
      <c r="FG23791" s="55" t="s">
        <v>2052</v>
      </c>
      <c r="FH23791" s="55" t="s">
        <v>1490</v>
      </c>
      <c r="FI23791" s="55">
        <v>4</v>
      </c>
      <c r="FJ23791" s="55">
        <v>25000</v>
      </c>
      <c r="FK23791" s="55" t="s">
        <v>1258</v>
      </c>
      <c r="FL23791" s="55">
        <v>0.0292</v>
      </c>
    </row>
    <row r="23792" ht="14.25" customHeight="1" outlineLevel="1" spans="162:168">
      <c r="FF23792" s="55">
        <v>23785</v>
      </c>
      <c r="FG23792" s="55" t="s">
        <v>2052</v>
      </c>
      <c r="FH23792" s="55" t="s">
        <v>1490</v>
      </c>
      <c r="FI23792" s="55">
        <v>4</v>
      </c>
      <c r="FJ23792" s="55">
        <v>50000</v>
      </c>
      <c r="FK23792" s="55" t="s">
        <v>1258</v>
      </c>
      <c r="FL23792" s="55">
        <v>0.0292</v>
      </c>
    </row>
    <row r="23793" ht="14.25" customHeight="1" outlineLevel="1" spans="162:168">
      <c r="FF23793" s="55">
        <v>23786</v>
      </c>
      <c r="FG23793" s="55" t="s">
        <v>2052</v>
      </c>
      <c r="FH23793" s="55" t="s">
        <v>1490</v>
      </c>
      <c r="FI23793" s="55">
        <v>4</v>
      </c>
      <c r="FJ23793" s="55">
        <v>80000</v>
      </c>
      <c r="FK23793" s="55" t="s">
        <v>1258</v>
      </c>
      <c r="FL23793" s="55">
        <v>0.0292</v>
      </c>
    </row>
    <row r="23794" ht="14.25" customHeight="1" outlineLevel="1" spans="162:168">
      <c r="FF23794" s="55">
        <v>23787</v>
      </c>
      <c r="FG23794" s="55" t="s">
        <v>2052</v>
      </c>
      <c r="FH23794" s="55" t="s">
        <v>1490</v>
      </c>
      <c r="FI23794" s="55">
        <v>4</v>
      </c>
      <c r="FJ23794" s="55">
        <v>130000</v>
      </c>
      <c r="FK23794" s="55" t="s">
        <v>1258</v>
      </c>
      <c r="FL23794" s="55">
        <v>0.0292</v>
      </c>
    </row>
    <row r="23795" ht="14.25" customHeight="1" outlineLevel="1" spans="162:168">
      <c r="FF23795" s="55">
        <v>23788</v>
      </c>
      <c r="FG23795" s="55" t="s">
        <v>2052</v>
      </c>
      <c r="FH23795" s="55" t="s">
        <v>1490</v>
      </c>
      <c r="FI23795" s="55">
        <v>4</v>
      </c>
      <c r="FJ23795" s="55">
        <v>260000</v>
      </c>
      <c r="FK23795" s="55" t="s">
        <v>1258</v>
      </c>
      <c r="FL23795" s="55">
        <v>0.0292</v>
      </c>
    </row>
    <row r="23796" ht="14.25" customHeight="1" outlineLevel="1" spans="162:168">
      <c r="FF23796" s="55">
        <v>23789</v>
      </c>
      <c r="FG23796" s="55" t="s">
        <v>2052</v>
      </c>
      <c r="FH23796" s="55" t="s">
        <v>1490</v>
      </c>
      <c r="FI23796" s="55">
        <v>4</v>
      </c>
      <c r="FJ23796" s="55">
        <v>400000</v>
      </c>
      <c r="FK23796" s="55" t="s">
        <v>1258</v>
      </c>
      <c r="FL23796" s="55">
        <v>0.0292</v>
      </c>
    </row>
    <row r="23797" ht="14.25" customHeight="1" outlineLevel="1" spans="162:168">
      <c r="FF23797" s="55">
        <v>23790</v>
      </c>
      <c r="FG23797" s="55" t="s">
        <v>2052</v>
      </c>
      <c r="FH23797" s="55" t="s">
        <v>1490</v>
      </c>
      <c r="FI23797" s="55">
        <v>4</v>
      </c>
      <c r="FJ23797" s="55">
        <v>530000</v>
      </c>
      <c r="FK23797" s="55" t="s">
        <v>1258</v>
      </c>
      <c r="FL23797" s="55">
        <v>0.0292</v>
      </c>
    </row>
    <row r="23798" ht="14.25" customHeight="1" outlineLevel="1" spans="162:168">
      <c r="FF23798" s="55">
        <v>23791</v>
      </c>
      <c r="FG23798" s="55" t="s">
        <v>2052</v>
      </c>
      <c r="FH23798" s="55" t="s">
        <v>1490</v>
      </c>
      <c r="FI23798" s="55">
        <v>4</v>
      </c>
      <c r="FJ23798" s="55">
        <v>540000</v>
      </c>
      <c r="FK23798" s="55" t="s">
        <v>1258</v>
      </c>
      <c r="FL23798" s="55">
        <v>0.0292</v>
      </c>
    </row>
    <row r="23799" ht="14.25" customHeight="1" outlineLevel="1" spans="162:168">
      <c r="FF23799" s="55">
        <v>23792</v>
      </c>
      <c r="FG23799" s="55" t="s">
        <v>2052</v>
      </c>
      <c r="FH23799" s="55" t="s">
        <v>1490</v>
      </c>
      <c r="FI23799" s="55">
        <v>5</v>
      </c>
      <c r="FJ23799" s="55">
        <v>0</v>
      </c>
      <c r="FK23799" s="55" t="s">
        <v>1258</v>
      </c>
      <c r="FL23799" s="55">
        <v>0.0292</v>
      </c>
    </row>
    <row r="23800" ht="14.25" customHeight="1" outlineLevel="1" spans="162:168">
      <c r="FF23800" s="55">
        <v>23793</v>
      </c>
      <c r="FG23800" s="55" t="s">
        <v>2052</v>
      </c>
      <c r="FH23800" s="55" t="s">
        <v>1490</v>
      </c>
      <c r="FI23800" s="55">
        <v>5</v>
      </c>
      <c r="FJ23800" s="55">
        <v>1000</v>
      </c>
      <c r="FK23800" s="55" t="s">
        <v>1258</v>
      </c>
      <c r="FL23800" s="55">
        <v>0.0292</v>
      </c>
    </row>
    <row r="23801" ht="14.25" customHeight="1" outlineLevel="1" spans="162:168">
      <c r="FF23801" s="55">
        <v>23794</v>
      </c>
      <c r="FG23801" s="55" t="s">
        <v>2052</v>
      </c>
      <c r="FH23801" s="55" t="s">
        <v>1490</v>
      </c>
      <c r="FI23801" s="55">
        <v>5</v>
      </c>
      <c r="FJ23801" s="55">
        <v>2500</v>
      </c>
      <c r="FK23801" s="55" t="s">
        <v>1258</v>
      </c>
      <c r="FL23801" s="55">
        <v>0.0292</v>
      </c>
    </row>
    <row r="23802" ht="14.25" customHeight="1" outlineLevel="1" spans="162:168">
      <c r="FF23802" s="55">
        <v>23795</v>
      </c>
      <c r="FG23802" s="55" t="s">
        <v>2052</v>
      </c>
      <c r="FH23802" s="55" t="s">
        <v>1490</v>
      </c>
      <c r="FI23802" s="55">
        <v>5</v>
      </c>
      <c r="FJ23802" s="55">
        <v>5000</v>
      </c>
      <c r="FK23802" s="55" t="s">
        <v>1258</v>
      </c>
      <c r="FL23802" s="55">
        <v>0.0292</v>
      </c>
    </row>
    <row r="23803" ht="14.25" customHeight="1" outlineLevel="1" spans="162:168">
      <c r="FF23803" s="55">
        <v>23796</v>
      </c>
      <c r="FG23803" s="55" t="s">
        <v>2052</v>
      </c>
      <c r="FH23803" s="55" t="s">
        <v>1490</v>
      </c>
      <c r="FI23803" s="55">
        <v>5</v>
      </c>
      <c r="FJ23803" s="55">
        <v>10000</v>
      </c>
      <c r="FK23803" s="55" t="s">
        <v>1258</v>
      </c>
      <c r="FL23803" s="55">
        <v>0.0292</v>
      </c>
    </row>
    <row r="23804" ht="14.25" customHeight="1" outlineLevel="1" spans="162:168">
      <c r="FF23804" s="55">
        <v>23797</v>
      </c>
      <c r="FG23804" s="55" t="s">
        <v>2052</v>
      </c>
      <c r="FH23804" s="55" t="s">
        <v>1490</v>
      </c>
      <c r="FI23804" s="55">
        <v>5</v>
      </c>
      <c r="FJ23804" s="55">
        <v>25000</v>
      </c>
      <c r="FK23804" s="55" t="s">
        <v>1258</v>
      </c>
      <c r="FL23804" s="55">
        <v>0.0292</v>
      </c>
    </row>
    <row r="23805" ht="14.25" customHeight="1" outlineLevel="1" spans="162:168">
      <c r="FF23805" s="55">
        <v>23798</v>
      </c>
      <c r="FG23805" s="55" t="s">
        <v>2052</v>
      </c>
      <c r="FH23805" s="55" t="s">
        <v>1490</v>
      </c>
      <c r="FI23805" s="55">
        <v>5</v>
      </c>
      <c r="FJ23805" s="55">
        <v>50000</v>
      </c>
      <c r="FK23805" s="55" t="s">
        <v>1258</v>
      </c>
      <c r="FL23805" s="55">
        <v>0.0292</v>
      </c>
    </row>
    <row r="23806" ht="14.25" customHeight="1" outlineLevel="1" spans="162:168">
      <c r="FF23806" s="55">
        <v>23799</v>
      </c>
      <c r="FG23806" s="55" t="s">
        <v>2052</v>
      </c>
      <c r="FH23806" s="55" t="s">
        <v>1490</v>
      </c>
      <c r="FI23806" s="55">
        <v>5</v>
      </c>
      <c r="FJ23806" s="55">
        <v>80000</v>
      </c>
      <c r="FK23806" s="55" t="s">
        <v>1258</v>
      </c>
      <c r="FL23806" s="55">
        <v>0.0292</v>
      </c>
    </row>
    <row r="23807" ht="14.25" customHeight="1" outlineLevel="1" spans="162:168">
      <c r="FF23807" s="55">
        <v>23800</v>
      </c>
      <c r="FG23807" s="55" t="s">
        <v>2052</v>
      </c>
      <c r="FH23807" s="55" t="s">
        <v>1490</v>
      </c>
      <c r="FI23807" s="55">
        <v>5</v>
      </c>
      <c r="FJ23807" s="55">
        <v>130000</v>
      </c>
      <c r="FK23807" s="55" t="s">
        <v>1258</v>
      </c>
      <c r="FL23807" s="55">
        <v>0.0292</v>
      </c>
    </row>
    <row r="23808" ht="14.25" customHeight="1" outlineLevel="1" spans="162:168">
      <c r="FF23808" s="55">
        <v>23801</v>
      </c>
      <c r="FG23808" s="55" t="s">
        <v>2052</v>
      </c>
      <c r="FH23808" s="55" t="s">
        <v>1490</v>
      </c>
      <c r="FI23808" s="55">
        <v>5</v>
      </c>
      <c r="FJ23808" s="55">
        <v>260000</v>
      </c>
      <c r="FK23808" s="55" t="s">
        <v>1258</v>
      </c>
      <c r="FL23808" s="55">
        <v>0.0292</v>
      </c>
    </row>
    <row r="23809" ht="14.25" customHeight="1" outlineLevel="1" spans="162:168">
      <c r="FF23809" s="55">
        <v>23802</v>
      </c>
      <c r="FG23809" s="55" t="s">
        <v>2052</v>
      </c>
      <c r="FH23809" s="55" t="s">
        <v>1490</v>
      </c>
      <c r="FI23809" s="55">
        <v>5</v>
      </c>
      <c r="FJ23809" s="55">
        <v>400000</v>
      </c>
      <c r="FK23809" s="55" t="s">
        <v>1258</v>
      </c>
      <c r="FL23809" s="55">
        <v>0.0292</v>
      </c>
    </row>
    <row r="23810" ht="14.25" customHeight="1" outlineLevel="1" spans="162:168">
      <c r="FF23810" s="55">
        <v>23803</v>
      </c>
      <c r="FG23810" s="55" t="s">
        <v>2052</v>
      </c>
      <c r="FH23810" s="55" t="s">
        <v>1490</v>
      </c>
      <c r="FI23810" s="55">
        <v>5</v>
      </c>
      <c r="FJ23810" s="55">
        <v>530000</v>
      </c>
      <c r="FK23810" s="55" t="s">
        <v>1258</v>
      </c>
      <c r="FL23810" s="55">
        <v>0.0292</v>
      </c>
    </row>
    <row r="23811" ht="14.25" customHeight="1" outlineLevel="1" spans="162:168">
      <c r="FF23811" s="55">
        <v>23804</v>
      </c>
      <c r="FG23811" s="55" t="s">
        <v>2052</v>
      </c>
      <c r="FH23811" s="55" t="s">
        <v>1490</v>
      </c>
      <c r="FI23811" s="55">
        <v>5</v>
      </c>
      <c r="FJ23811" s="55">
        <v>540000</v>
      </c>
      <c r="FK23811" s="55" t="s">
        <v>1258</v>
      </c>
      <c r="FL23811" s="55">
        <v>0.0292</v>
      </c>
    </row>
    <row r="23812" ht="14.25" customHeight="1" outlineLevel="1" spans="162:168">
      <c r="FF23812" s="55">
        <v>23805</v>
      </c>
      <c r="FG23812" s="55" t="s">
        <v>2052</v>
      </c>
      <c r="FH23812" s="55" t="s">
        <v>1263</v>
      </c>
      <c r="FI23812" s="55">
        <v>1</v>
      </c>
      <c r="FJ23812" s="55">
        <v>0</v>
      </c>
      <c r="FK23812" s="55" t="s">
        <v>1258</v>
      </c>
      <c r="FL23812" s="55">
        <v>0.0833</v>
      </c>
    </row>
    <row r="23813" ht="14.25" customHeight="1" outlineLevel="1" spans="162:168">
      <c r="FF23813" s="55">
        <v>23806</v>
      </c>
      <c r="FG23813" s="55" t="s">
        <v>2052</v>
      </c>
      <c r="FH23813" s="55" t="s">
        <v>1263</v>
      </c>
      <c r="FI23813" s="55">
        <v>10</v>
      </c>
      <c r="FJ23813" s="55">
        <v>0</v>
      </c>
      <c r="FK23813" s="55" t="s">
        <v>1258</v>
      </c>
      <c r="FL23813" s="55">
        <v>0.0792</v>
      </c>
    </row>
    <row r="23814" ht="14.25" customHeight="1" outlineLevel="1" spans="162:168">
      <c r="FF23814" s="55">
        <v>23807</v>
      </c>
      <c r="FG23814" s="55" t="s">
        <v>2052</v>
      </c>
      <c r="FH23814" s="55" t="s">
        <v>1263</v>
      </c>
      <c r="FI23814" s="55">
        <v>11</v>
      </c>
      <c r="FJ23814" s="55">
        <v>0</v>
      </c>
      <c r="FK23814" s="55" t="s">
        <v>1258</v>
      </c>
      <c r="FL23814" s="55">
        <v>0.0792</v>
      </c>
    </row>
    <row r="23815" ht="14.25" customHeight="1" outlineLevel="1" spans="162:168">
      <c r="FF23815" s="55">
        <v>23808</v>
      </c>
      <c r="FG23815" s="55" t="s">
        <v>2052</v>
      </c>
      <c r="FH23815" s="55" t="s">
        <v>1263</v>
      </c>
      <c r="FI23815" s="55">
        <v>12</v>
      </c>
      <c r="FJ23815" s="55">
        <v>0</v>
      </c>
      <c r="FK23815" s="55" t="s">
        <v>1258</v>
      </c>
      <c r="FL23815" s="55">
        <v>0.0742</v>
      </c>
    </row>
    <row r="23816" ht="14.25" customHeight="1" outlineLevel="1" spans="162:168">
      <c r="FF23816" s="55">
        <v>23809</v>
      </c>
      <c r="FG23816" s="55" t="s">
        <v>2052</v>
      </c>
      <c r="FH23816" s="55" t="s">
        <v>1263</v>
      </c>
      <c r="FI23816" s="55">
        <v>12</v>
      </c>
      <c r="FJ23816" s="55">
        <v>5000</v>
      </c>
      <c r="FK23816" s="55" t="s">
        <v>1258</v>
      </c>
      <c r="FL23816" s="55">
        <v>0.06</v>
      </c>
    </row>
    <row r="23817" ht="14.25" customHeight="1" outlineLevel="1" spans="162:168">
      <c r="FF23817" s="55">
        <v>23810</v>
      </c>
      <c r="FG23817" s="55" t="s">
        <v>2052</v>
      </c>
      <c r="FH23817" s="55" t="s">
        <v>1263</v>
      </c>
      <c r="FI23817" s="55">
        <v>13</v>
      </c>
      <c r="FJ23817" s="55">
        <v>0</v>
      </c>
      <c r="FK23817" s="55" t="s">
        <v>1258</v>
      </c>
      <c r="FL23817" s="55">
        <v>0.0742</v>
      </c>
    </row>
    <row r="23818" ht="14.25" customHeight="1" outlineLevel="1" spans="162:168">
      <c r="FF23818" s="55">
        <v>23811</v>
      </c>
      <c r="FG23818" s="55" t="s">
        <v>2052</v>
      </c>
      <c r="FH23818" s="55" t="s">
        <v>1263</v>
      </c>
      <c r="FI23818" s="55">
        <v>14</v>
      </c>
      <c r="FJ23818" s="55">
        <v>0</v>
      </c>
      <c r="FK23818" s="55" t="s">
        <v>1258</v>
      </c>
      <c r="FL23818" s="55">
        <v>0.0742</v>
      </c>
    </row>
    <row r="23819" ht="14.25" customHeight="1" outlineLevel="1" spans="162:168">
      <c r="FF23819" s="55">
        <v>23812</v>
      </c>
      <c r="FG23819" s="55" t="s">
        <v>2052</v>
      </c>
      <c r="FH23819" s="55" t="s">
        <v>1263</v>
      </c>
      <c r="FI23819" s="55">
        <v>2</v>
      </c>
      <c r="FJ23819" s="55">
        <v>0</v>
      </c>
      <c r="FK23819" s="55" t="s">
        <v>1258</v>
      </c>
      <c r="FL23819" s="55">
        <v>0.0833</v>
      </c>
    </row>
    <row r="23820" ht="14.25" customHeight="1" outlineLevel="1" spans="162:168">
      <c r="FF23820" s="55">
        <v>23813</v>
      </c>
      <c r="FG23820" s="55" t="s">
        <v>2052</v>
      </c>
      <c r="FH23820" s="55" t="s">
        <v>1263</v>
      </c>
      <c r="FI23820" s="55">
        <v>2</v>
      </c>
      <c r="FJ23820" s="55">
        <v>1000</v>
      </c>
      <c r="FK23820" s="55" t="s">
        <v>1258</v>
      </c>
      <c r="FL23820" s="55">
        <v>0.0792</v>
      </c>
    </row>
    <row r="23821" ht="14.25" customHeight="1" outlineLevel="1" spans="162:168">
      <c r="FF23821" s="55">
        <v>23814</v>
      </c>
      <c r="FG23821" s="55" t="s">
        <v>2052</v>
      </c>
      <c r="FH23821" s="55" t="s">
        <v>1263</v>
      </c>
      <c r="FI23821" s="55">
        <v>2</v>
      </c>
      <c r="FJ23821" s="55">
        <v>2500</v>
      </c>
      <c r="FK23821" s="55" t="s">
        <v>1258</v>
      </c>
      <c r="FL23821" s="55">
        <v>0.075</v>
      </c>
    </row>
    <row r="23822" ht="14.25" customHeight="1" outlineLevel="1" spans="162:168">
      <c r="FF23822" s="55">
        <v>23815</v>
      </c>
      <c r="FG23822" s="55" t="s">
        <v>2052</v>
      </c>
      <c r="FH23822" s="55" t="s">
        <v>1263</v>
      </c>
      <c r="FI23822" s="55">
        <v>2</v>
      </c>
      <c r="FJ23822" s="55">
        <v>5000</v>
      </c>
      <c r="FK23822" s="55" t="s">
        <v>1258</v>
      </c>
      <c r="FL23822" s="55">
        <v>0.0667</v>
      </c>
    </row>
    <row r="23823" ht="14.25" customHeight="1" outlineLevel="1" spans="162:168">
      <c r="FF23823" s="55">
        <v>23816</v>
      </c>
      <c r="FG23823" s="55" t="s">
        <v>2052</v>
      </c>
      <c r="FH23823" s="55" t="s">
        <v>1263</v>
      </c>
      <c r="FI23823" s="55">
        <v>2</v>
      </c>
      <c r="FJ23823" s="55">
        <v>10000</v>
      </c>
      <c r="FK23823" s="55" t="s">
        <v>1258</v>
      </c>
      <c r="FL23823" s="55">
        <v>0.0583</v>
      </c>
    </row>
    <row r="23824" ht="14.25" customHeight="1" outlineLevel="1" spans="162:168">
      <c r="FF23824" s="55">
        <v>23817</v>
      </c>
      <c r="FG23824" s="55" t="s">
        <v>2052</v>
      </c>
      <c r="FH23824" s="55" t="s">
        <v>1263</v>
      </c>
      <c r="FI23824" s="55">
        <v>2</v>
      </c>
      <c r="FJ23824" s="55">
        <v>25000</v>
      </c>
      <c r="FK23824" s="55" t="s">
        <v>1258</v>
      </c>
      <c r="FL23824" s="55">
        <v>0.05</v>
      </c>
    </row>
    <row r="23825" ht="14.25" customHeight="1" outlineLevel="1" spans="162:168">
      <c r="FF23825" s="55">
        <v>23818</v>
      </c>
      <c r="FG23825" s="55" t="s">
        <v>2052</v>
      </c>
      <c r="FH23825" s="55" t="s">
        <v>1263</v>
      </c>
      <c r="FI23825" s="55">
        <v>2</v>
      </c>
      <c r="FJ23825" s="55">
        <v>50000</v>
      </c>
      <c r="FK23825" s="55" t="s">
        <v>1258</v>
      </c>
      <c r="FL23825" s="55">
        <v>0.0458</v>
      </c>
    </row>
    <row r="23826" ht="14.25" customHeight="1" outlineLevel="1" spans="162:168">
      <c r="FF23826" s="55">
        <v>23819</v>
      </c>
      <c r="FG23826" s="55" t="s">
        <v>2052</v>
      </c>
      <c r="FH23826" s="55" t="s">
        <v>1263</v>
      </c>
      <c r="FI23826" s="55">
        <v>2</v>
      </c>
      <c r="FJ23826" s="55">
        <v>80000</v>
      </c>
      <c r="FK23826" s="55" t="s">
        <v>1258</v>
      </c>
      <c r="FL23826" s="55">
        <v>0.0417</v>
      </c>
    </row>
    <row r="23827" ht="14.25" customHeight="1" outlineLevel="1" spans="162:168">
      <c r="FF23827" s="55">
        <v>23820</v>
      </c>
      <c r="FG23827" s="55" t="s">
        <v>2052</v>
      </c>
      <c r="FH23827" s="55" t="s">
        <v>1263</v>
      </c>
      <c r="FI23827" s="55">
        <v>2</v>
      </c>
      <c r="FJ23827" s="55">
        <v>130000</v>
      </c>
      <c r="FK23827" s="55" t="s">
        <v>1258</v>
      </c>
      <c r="FL23827" s="55">
        <v>0.0417</v>
      </c>
    </row>
    <row r="23828" ht="14.25" customHeight="1" outlineLevel="1" spans="162:168">
      <c r="FF23828" s="55">
        <v>23821</v>
      </c>
      <c r="FG23828" s="55" t="s">
        <v>2052</v>
      </c>
      <c r="FH23828" s="55" t="s">
        <v>1263</v>
      </c>
      <c r="FI23828" s="55">
        <v>2</v>
      </c>
      <c r="FJ23828" s="55">
        <v>260000</v>
      </c>
      <c r="FK23828" s="55" t="s">
        <v>1258</v>
      </c>
      <c r="FL23828" s="55">
        <v>0.0417</v>
      </c>
    </row>
    <row r="23829" ht="14.25" customHeight="1" outlineLevel="1" spans="162:168">
      <c r="FF23829" s="55">
        <v>23822</v>
      </c>
      <c r="FG23829" s="55" t="s">
        <v>2052</v>
      </c>
      <c r="FH23829" s="55" t="s">
        <v>1263</v>
      </c>
      <c r="FI23829" s="55">
        <v>2</v>
      </c>
      <c r="FJ23829" s="55">
        <v>400000</v>
      </c>
      <c r="FK23829" s="55" t="s">
        <v>1258</v>
      </c>
      <c r="FL23829" s="55">
        <v>0.0417</v>
      </c>
    </row>
    <row r="23830" ht="14.25" customHeight="1" outlineLevel="1" spans="162:168">
      <c r="FF23830" s="55">
        <v>23823</v>
      </c>
      <c r="FG23830" s="55" t="s">
        <v>2052</v>
      </c>
      <c r="FH23830" s="55" t="s">
        <v>1263</v>
      </c>
      <c r="FI23830" s="55">
        <v>2</v>
      </c>
      <c r="FJ23830" s="55">
        <v>530000</v>
      </c>
      <c r="FK23830" s="55" t="s">
        <v>1258</v>
      </c>
      <c r="FL23830" s="55">
        <v>0.0417</v>
      </c>
    </row>
    <row r="23831" ht="14.25" customHeight="1" outlineLevel="1" spans="162:168">
      <c r="FF23831" s="55">
        <v>23824</v>
      </c>
      <c r="FG23831" s="55" t="s">
        <v>2052</v>
      </c>
      <c r="FH23831" s="55" t="s">
        <v>1263</v>
      </c>
      <c r="FI23831" s="55">
        <v>2</v>
      </c>
      <c r="FJ23831" s="55">
        <v>540000</v>
      </c>
      <c r="FK23831" s="55" t="s">
        <v>1258</v>
      </c>
      <c r="FL23831" s="55">
        <v>0.0417</v>
      </c>
    </row>
    <row r="23832" ht="14.25" customHeight="1" outlineLevel="1" spans="162:168">
      <c r="FF23832" s="55">
        <v>23825</v>
      </c>
      <c r="FG23832" s="55" t="s">
        <v>2052</v>
      </c>
      <c r="FH23832" s="55" t="s">
        <v>1263</v>
      </c>
      <c r="FI23832" s="55">
        <v>3</v>
      </c>
      <c r="FJ23832" s="55">
        <v>0</v>
      </c>
      <c r="FK23832" s="55" t="s">
        <v>1258</v>
      </c>
      <c r="FL23832" s="55">
        <v>0.075</v>
      </c>
    </row>
    <row r="23833" ht="14.25" customHeight="1" outlineLevel="1" spans="162:168">
      <c r="FF23833" s="55">
        <v>23826</v>
      </c>
      <c r="FG23833" s="55" t="s">
        <v>2052</v>
      </c>
      <c r="FH23833" s="55" t="s">
        <v>1263</v>
      </c>
      <c r="FI23833" s="55">
        <v>4</v>
      </c>
      <c r="FJ23833" s="55">
        <v>0</v>
      </c>
      <c r="FK23833" s="55" t="s">
        <v>1258</v>
      </c>
      <c r="FL23833" s="55">
        <v>0.075</v>
      </c>
    </row>
    <row r="23834" ht="14.25" customHeight="1" outlineLevel="1" spans="162:168">
      <c r="FF23834" s="55">
        <v>23827</v>
      </c>
      <c r="FG23834" s="55" t="s">
        <v>2052</v>
      </c>
      <c r="FH23834" s="55" t="s">
        <v>1263</v>
      </c>
      <c r="FI23834" s="55">
        <v>5</v>
      </c>
      <c r="FJ23834" s="55">
        <v>0</v>
      </c>
      <c r="FK23834" s="55" t="s">
        <v>1258</v>
      </c>
      <c r="FL23834" s="55">
        <v>0.075</v>
      </c>
    </row>
    <row r="23835" ht="14.25" customHeight="1" outlineLevel="1" spans="162:168">
      <c r="FF23835" s="55">
        <v>23828</v>
      </c>
      <c r="FG23835" s="55" t="s">
        <v>2052</v>
      </c>
      <c r="FH23835" s="55" t="s">
        <v>1263</v>
      </c>
      <c r="FI23835" s="55">
        <v>6</v>
      </c>
      <c r="FJ23835" s="55">
        <v>0</v>
      </c>
      <c r="FK23835" s="55" t="s">
        <v>1258</v>
      </c>
      <c r="FL23835" s="55">
        <v>0.075</v>
      </c>
    </row>
    <row r="23836" ht="14.25" customHeight="1" outlineLevel="1" spans="162:168">
      <c r="FF23836" s="55">
        <v>23829</v>
      </c>
      <c r="FG23836" s="55" t="s">
        <v>2052</v>
      </c>
      <c r="FH23836" s="55" t="s">
        <v>1263</v>
      </c>
      <c r="FI23836" s="55">
        <v>6</v>
      </c>
      <c r="FJ23836" s="55">
        <v>1000</v>
      </c>
      <c r="FK23836" s="55" t="s">
        <v>1258</v>
      </c>
      <c r="FL23836" s="55">
        <v>0.0667</v>
      </c>
    </row>
    <row r="23837" ht="14.25" customHeight="1" outlineLevel="1" spans="162:168">
      <c r="FF23837" s="55">
        <v>23830</v>
      </c>
      <c r="FG23837" s="55" t="s">
        <v>2052</v>
      </c>
      <c r="FH23837" s="55" t="s">
        <v>1263</v>
      </c>
      <c r="FI23837" s="55">
        <v>6</v>
      </c>
      <c r="FJ23837" s="55">
        <v>2500</v>
      </c>
      <c r="FK23837" s="55" t="s">
        <v>1258</v>
      </c>
      <c r="FL23837" s="55">
        <v>0.0625</v>
      </c>
    </row>
    <row r="23838" ht="14.25" customHeight="1" outlineLevel="1" spans="162:168">
      <c r="FF23838" s="55">
        <v>23831</v>
      </c>
      <c r="FG23838" s="55" t="s">
        <v>2052</v>
      </c>
      <c r="FH23838" s="55" t="s">
        <v>1263</v>
      </c>
      <c r="FI23838" s="55">
        <v>6</v>
      </c>
      <c r="FJ23838" s="55">
        <v>5000</v>
      </c>
      <c r="FK23838" s="55" t="s">
        <v>1258</v>
      </c>
      <c r="FL23838" s="55">
        <v>0.0542</v>
      </c>
    </row>
    <row r="23839" ht="14.25" customHeight="1" outlineLevel="1" spans="162:168">
      <c r="FF23839" s="55">
        <v>23832</v>
      </c>
      <c r="FG23839" s="55" t="s">
        <v>2052</v>
      </c>
      <c r="FH23839" s="55" t="s">
        <v>1263</v>
      </c>
      <c r="FI23839" s="55">
        <v>6</v>
      </c>
      <c r="FJ23839" s="55">
        <v>10000</v>
      </c>
      <c r="FK23839" s="55" t="s">
        <v>1258</v>
      </c>
      <c r="FL23839" s="55">
        <v>0.0458</v>
      </c>
    </row>
    <row r="23840" ht="14.25" customHeight="1" outlineLevel="1" spans="162:168">
      <c r="FF23840" s="55">
        <v>23833</v>
      </c>
      <c r="FG23840" s="55" t="s">
        <v>2052</v>
      </c>
      <c r="FH23840" s="55" t="s">
        <v>1263</v>
      </c>
      <c r="FI23840" s="55">
        <v>6</v>
      </c>
      <c r="FJ23840" s="55">
        <v>25000</v>
      </c>
      <c r="FK23840" s="55" t="s">
        <v>1258</v>
      </c>
      <c r="FL23840" s="55">
        <v>0.0417</v>
      </c>
    </row>
    <row r="23841" ht="14.25" customHeight="1" outlineLevel="1" spans="162:168">
      <c r="FF23841" s="55">
        <v>23834</v>
      </c>
      <c r="FG23841" s="55" t="s">
        <v>2052</v>
      </c>
      <c r="FH23841" s="55" t="s">
        <v>1263</v>
      </c>
      <c r="FI23841" s="55">
        <v>6</v>
      </c>
      <c r="FJ23841" s="55">
        <v>50000</v>
      </c>
      <c r="FK23841" s="55" t="s">
        <v>1258</v>
      </c>
      <c r="FL23841" s="55">
        <v>0.0417</v>
      </c>
    </row>
    <row r="23842" ht="14.25" customHeight="1" outlineLevel="1" spans="162:168">
      <c r="FF23842" s="55">
        <v>23835</v>
      </c>
      <c r="FG23842" s="55" t="s">
        <v>2052</v>
      </c>
      <c r="FH23842" s="55" t="s">
        <v>1263</v>
      </c>
      <c r="FI23842" s="55">
        <v>6</v>
      </c>
      <c r="FJ23842" s="55">
        <v>80000</v>
      </c>
      <c r="FK23842" s="55" t="s">
        <v>1258</v>
      </c>
      <c r="FL23842" s="55">
        <v>0.0417</v>
      </c>
    </row>
    <row r="23843" ht="14.25" customHeight="1" outlineLevel="1" spans="162:168">
      <c r="FF23843" s="55">
        <v>23836</v>
      </c>
      <c r="FG23843" s="55" t="s">
        <v>2052</v>
      </c>
      <c r="FH23843" s="55" t="s">
        <v>1263</v>
      </c>
      <c r="FI23843" s="55">
        <v>6</v>
      </c>
      <c r="FJ23843" s="55">
        <v>130000</v>
      </c>
      <c r="FK23843" s="55" t="s">
        <v>1258</v>
      </c>
      <c r="FL23843" s="55">
        <v>0.0417</v>
      </c>
    </row>
    <row r="23844" ht="14.25" customHeight="1" outlineLevel="1" spans="162:168">
      <c r="FF23844" s="55">
        <v>23837</v>
      </c>
      <c r="FG23844" s="55" t="s">
        <v>2052</v>
      </c>
      <c r="FH23844" s="55" t="s">
        <v>1263</v>
      </c>
      <c r="FI23844" s="55">
        <v>6</v>
      </c>
      <c r="FJ23844" s="55">
        <v>260000</v>
      </c>
      <c r="FK23844" s="55" t="s">
        <v>1258</v>
      </c>
      <c r="FL23844" s="55">
        <v>0.0417</v>
      </c>
    </row>
    <row r="23845" ht="14.25" customHeight="1" outlineLevel="1" spans="162:168">
      <c r="FF23845" s="55">
        <v>23838</v>
      </c>
      <c r="FG23845" s="55" t="s">
        <v>2052</v>
      </c>
      <c r="FH23845" s="55" t="s">
        <v>1263</v>
      </c>
      <c r="FI23845" s="55">
        <v>6</v>
      </c>
      <c r="FJ23845" s="55">
        <v>400000</v>
      </c>
      <c r="FK23845" s="55" t="s">
        <v>1258</v>
      </c>
      <c r="FL23845" s="55">
        <v>0.0417</v>
      </c>
    </row>
    <row r="23846" ht="14.25" customHeight="1" outlineLevel="1" spans="162:168">
      <c r="FF23846" s="55">
        <v>23839</v>
      </c>
      <c r="FG23846" s="55" t="s">
        <v>2052</v>
      </c>
      <c r="FH23846" s="55" t="s">
        <v>1263</v>
      </c>
      <c r="FI23846" s="55">
        <v>6</v>
      </c>
      <c r="FJ23846" s="55">
        <v>530000</v>
      </c>
      <c r="FK23846" s="55" t="s">
        <v>1258</v>
      </c>
      <c r="FL23846" s="55">
        <v>0.0417</v>
      </c>
    </row>
    <row r="23847" ht="14.25" customHeight="1" outlineLevel="1" spans="162:168">
      <c r="FF23847" s="55">
        <v>23840</v>
      </c>
      <c r="FG23847" s="55" t="s">
        <v>2052</v>
      </c>
      <c r="FH23847" s="55" t="s">
        <v>1263</v>
      </c>
      <c r="FI23847" s="55">
        <v>6</v>
      </c>
      <c r="FJ23847" s="55">
        <v>540000</v>
      </c>
      <c r="FK23847" s="55" t="s">
        <v>1258</v>
      </c>
      <c r="FL23847" s="55">
        <v>0.0417</v>
      </c>
    </row>
    <row r="23848" ht="14.25" customHeight="1" outlineLevel="1" spans="162:168">
      <c r="FF23848" s="55">
        <v>23841</v>
      </c>
      <c r="FG23848" s="55" t="s">
        <v>2052</v>
      </c>
      <c r="FH23848" s="55" t="s">
        <v>1263</v>
      </c>
      <c r="FI23848" s="55">
        <v>9</v>
      </c>
      <c r="FJ23848" s="55">
        <v>0</v>
      </c>
      <c r="FK23848" s="55" t="s">
        <v>1258</v>
      </c>
      <c r="FL23848" s="55">
        <v>0.0792</v>
      </c>
    </row>
    <row r="23849" ht="14.25" customHeight="1" outlineLevel="1" spans="162:168">
      <c r="FF23849" s="55">
        <v>23842</v>
      </c>
      <c r="FG23849" s="55" t="s">
        <v>2052</v>
      </c>
      <c r="FH23849" s="55" t="s">
        <v>1995</v>
      </c>
      <c r="FI23849" s="55">
        <v>1</v>
      </c>
      <c r="FJ23849" s="55">
        <v>0</v>
      </c>
      <c r="FK23849" s="55" t="s">
        <v>1258</v>
      </c>
      <c r="FL23849" s="55">
        <v>0.0325</v>
      </c>
    </row>
    <row r="23850" ht="14.25" customHeight="1" outlineLevel="1" spans="162:168">
      <c r="FF23850" s="55">
        <v>23843</v>
      </c>
      <c r="FG23850" s="55" t="s">
        <v>2052</v>
      </c>
      <c r="FH23850" s="55" t="s">
        <v>1995</v>
      </c>
      <c r="FI23850" s="55">
        <v>2</v>
      </c>
      <c r="FJ23850" s="55">
        <v>0</v>
      </c>
      <c r="FK23850" s="55" t="s">
        <v>1258</v>
      </c>
      <c r="FL23850" s="55">
        <v>0.0292</v>
      </c>
    </row>
    <row r="23851" ht="14.25" customHeight="1" outlineLevel="1" spans="162:168">
      <c r="FF23851" s="55">
        <v>23844</v>
      </c>
      <c r="FG23851" s="55" t="s">
        <v>2052</v>
      </c>
      <c r="FH23851" s="55" t="s">
        <v>1995</v>
      </c>
      <c r="FI23851" s="55">
        <v>2</v>
      </c>
      <c r="FJ23851" s="55">
        <v>1000</v>
      </c>
      <c r="FK23851" s="55" t="s">
        <v>1258</v>
      </c>
      <c r="FL23851" s="55">
        <v>0.0275</v>
      </c>
    </row>
    <row r="23852" ht="14.25" customHeight="1" outlineLevel="1" spans="162:168">
      <c r="FF23852" s="55">
        <v>23845</v>
      </c>
      <c r="FG23852" s="55" t="s">
        <v>2052</v>
      </c>
      <c r="FH23852" s="55" t="s">
        <v>1995</v>
      </c>
      <c r="FI23852" s="55">
        <v>2</v>
      </c>
      <c r="FJ23852" s="55">
        <v>2500</v>
      </c>
      <c r="FK23852" s="55" t="s">
        <v>1258</v>
      </c>
      <c r="FL23852" s="55">
        <v>0.0275</v>
      </c>
    </row>
    <row r="23853" ht="14.25" customHeight="1" outlineLevel="1" spans="162:168">
      <c r="FF23853" s="55">
        <v>23846</v>
      </c>
      <c r="FG23853" s="55" t="s">
        <v>2052</v>
      </c>
      <c r="FH23853" s="55" t="s">
        <v>1995</v>
      </c>
      <c r="FI23853" s="55">
        <v>2</v>
      </c>
      <c r="FJ23853" s="55">
        <v>5000</v>
      </c>
      <c r="FK23853" s="55" t="s">
        <v>1258</v>
      </c>
      <c r="FL23853" s="55">
        <v>0.0275</v>
      </c>
    </row>
    <row r="23854" ht="14.25" customHeight="1" outlineLevel="1" spans="162:168">
      <c r="FF23854" s="55">
        <v>23847</v>
      </c>
      <c r="FG23854" s="55" t="s">
        <v>2052</v>
      </c>
      <c r="FH23854" s="55" t="s">
        <v>1995</v>
      </c>
      <c r="FI23854" s="55">
        <v>2</v>
      </c>
      <c r="FJ23854" s="55">
        <v>10000</v>
      </c>
      <c r="FK23854" s="55" t="s">
        <v>1258</v>
      </c>
      <c r="FL23854" s="55">
        <v>0.025</v>
      </c>
    </row>
    <row r="23855" ht="14.25" customHeight="1" outlineLevel="1" spans="162:168">
      <c r="FF23855" s="55">
        <v>23848</v>
      </c>
      <c r="FG23855" s="55" t="s">
        <v>2052</v>
      </c>
      <c r="FH23855" s="55" t="s">
        <v>1995</v>
      </c>
      <c r="FI23855" s="55">
        <v>2</v>
      </c>
      <c r="FJ23855" s="55">
        <v>25000</v>
      </c>
      <c r="FK23855" s="55" t="s">
        <v>1258</v>
      </c>
      <c r="FL23855" s="55">
        <v>0.025</v>
      </c>
    </row>
    <row r="23856" ht="14.25" customHeight="1" outlineLevel="1" spans="162:168">
      <c r="FF23856" s="55">
        <v>23849</v>
      </c>
      <c r="FG23856" s="55" t="s">
        <v>2052</v>
      </c>
      <c r="FH23856" s="55" t="s">
        <v>1995</v>
      </c>
      <c r="FI23856" s="55">
        <v>2</v>
      </c>
      <c r="FJ23856" s="55">
        <v>50000</v>
      </c>
      <c r="FK23856" s="55" t="s">
        <v>1258</v>
      </c>
      <c r="FL23856" s="55">
        <v>0.025</v>
      </c>
    </row>
    <row r="23857" ht="14.25" customHeight="1" outlineLevel="1" spans="162:168">
      <c r="FF23857" s="55">
        <v>23850</v>
      </c>
      <c r="FG23857" s="55" t="s">
        <v>2052</v>
      </c>
      <c r="FH23857" s="55" t="s">
        <v>1995</v>
      </c>
      <c r="FI23857" s="55">
        <v>2</v>
      </c>
      <c r="FJ23857" s="55">
        <v>80000</v>
      </c>
      <c r="FK23857" s="55" t="s">
        <v>1258</v>
      </c>
      <c r="FL23857" s="55">
        <v>0.025</v>
      </c>
    </row>
    <row r="23858" ht="14.25" customHeight="1" outlineLevel="1" spans="162:168">
      <c r="FF23858" s="55">
        <v>23851</v>
      </c>
      <c r="FG23858" s="55" t="s">
        <v>2052</v>
      </c>
      <c r="FH23858" s="55" t="s">
        <v>1995</v>
      </c>
      <c r="FI23858" s="55">
        <v>2</v>
      </c>
      <c r="FJ23858" s="55">
        <v>130000</v>
      </c>
      <c r="FK23858" s="55" t="s">
        <v>1258</v>
      </c>
      <c r="FL23858" s="55">
        <v>0.025</v>
      </c>
    </row>
    <row r="23859" ht="14.25" customHeight="1" outlineLevel="1" spans="162:168">
      <c r="FF23859" s="55">
        <v>23852</v>
      </c>
      <c r="FG23859" s="55" t="s">
        <v>2052</v>
      </c>
      <c r="FH23859" s="55" t="s">
        <v>1995</v>
      </c>
      <c r="FI23859" s="55">
        <v>2</v>
      </c>
      <c r="FJ23859" s="55">
        <v>260000</v>
      </c>
      <c r="FK23859" s="55" t="s">
        <v>1258</v>
      </c>
      <c r="FL23859" s="55">
        <v>0.025</v>
      </c>
    </row>
    <row r="23860" ht="14.25" customHeight="1" outlineLevel="1" spans="162:168">
      <c r="FF23860" s="55">
        <v>23853</v>
      </c>
      <c r="FG23860" s="55" t="s">
        <v>2052</v>
      </c>
      <c r="FH23860" s="55" t="s">
        <v>1995</v>
      </c>
      <c r="FI23860" s="55">
        <v>2</v>
      </c>
      <c r="FJ23860" s="55">
        <v>400000</v>
      </c>
      <c r="FK23860" s="55" t="s">
        <v>1258</v>
      </c>
      <c r="FL23860" s="55">
        <v>0.025</v>
      </c>
    </row>
    <row r="23861" ht="14.25" customHeight="1" outlineLevel="1" spans="162:168">
      <c r="FF23861" s="55">
        <v>23854</v>
      </c>
      <c r="FG23861" s="55" t="s">
        <v>2052</v>
      </c>
      <c r="FH23861" s="55" t="s">
        <v>1995</v>
      </c>
      <c r="FI23861" s="55">
        <v>2</v>
      </c>
      <c r="FJ23861" s="55">
        <v>530000</v>
      </c>
      <c r="FK23861" s="55" t="s">
        <v>1258</v>
      </c>
      <c r="FL23861" s="55">
        <v>0.025</v>
      </c>
    </row>
    <row r="23862" ht="14.25" customHeight="1" outlineLevel="1" spans="162:168">
      <c r="FF23862" s="55">
        <v>23855</v>
      </c>
      <c r="FG23862" s="55" t="s">
        <v>2052</v>
      </c>
      <c r="FH23862" s="55" t="s">
        <v>1995</v>
      </c>
      <c r="FI23862" s="55">
        <v>2</v>
      </c>
      <c r="FJ23862" s="55">
        <v>540000</v>
      </c>
      <c r="FK23862" s="55" t="s">
        <v>1258</v>
      </c>
      <c r="FL23862" s="55">
        <v>0.025</v>
      </c>
    </row>
    <row r="23863" ht="14.25" customHeight="1" outlineLevel="1" spans="162:168">
      <c r="FF23863" s="55">
        <v>23856</v>
      </c>
      <c r="FG23863" s="55" t="s">
        <v>2052</v>
      </c>
      <c r="FH23863" s="55" t="s">
        <v>1995</v>
      </c>
      <c r="FI23863" s="55">
        <v>3</v>
      </c>
      <c r="FJ23863" s="55">
        <v>0</v>
      </c>
      <c r="FK23863" s="55" t="s">
        <v>1258</v>
      </c>
      <c r="FL23863" s="55">
        <v>0.0359</v>
      </c>
    </row>
    <row r="23864" ht="14.25" customHeight="1" outlineLevel="1" spans="162:168">
      <c r="FF23864" s="55">
        <v>23857</v>
      </c>
      <c r="FG23864" s="55" t="s">
        <v>2052</v>
      </c>
      <c r="FH23864" s="55" t="s">
        <v>1995</v>
      </c>
      <c r="FI23864" s="55">
        <v>3</v>
      </c>
      <c r="FJ23864" s="55">
        <v>540000</v>
      </c>
      <c r="FK23864" s="55" t="s">
        <v>1258</v>
      </c>
      <c r="FL23864" s="55">
        <v>0.03</v>
      </c>
    </row>
    <row r="23865" ht="14.25" customHeight="1" outlineLevel="1" spans="162:168">
      <c r="FF23865" s="55">
        <v>23858</v>
      </c>
      <c r="FG23865" s="55" t="s">
        <v>2052</v>
      </c>
      <c r="FH23865" s="55" t="s">
        <v>1995</v>
      </c>
      <c r="FI23865" s="55">
        <v>3</v>
      </c>
      <c r="FJ23865" s="55">
        <v>1000</v>
      </c>
      <c r="FK23865" s="55" t="s">
        <v>1258</v>
      </c>
      <c r="FL23865" s="55">
        <v>0.0317</v>
      </c>
    </row>
    <row r="23866" ht="14.25" customHeight="1" outlineLevel="1" spans="162:168">
      <c r="FF23866" s="55">
        <v>23859</v>
      </c>
      <c r="FG23866" s="55" t="s">
        <v>2052</v>
      </c>
      <c r="FH23866" s="55" t="s">
        <v>1995</v>
      </c>
      <c r="FI23866" s="55">
        <v>3</v>
      </c>
      <c r="FJ23866" s="55">
        <v>2500</v>
      </c>
      <c r="FK23866" s="55" t="s">
        <v>1258</v>
      </c>
      <c r="FL23866" s="55">
        <v>0.03</v>
      </c>
    </row>
    <row r="23867" ht="14.25" customHeight="1" outlineLevel="1" spans="162:168">
      <c r="FF23867" s="55">
        <v>23860</v>
      </c>
      <c r="FG23867" s="55" t="s">
        <v>2052</v>
      </c>
      <c r="FH23867" s="55" t="s">
        <v>1995</v>
      </c>
      <c r="FI23867" s="55">
        <v>3</v>
      </c>
      <c r="FJ23867" s="55">
        <v>5000</v>
      </c>
      <c r="FK23867" s="55" t="s">
        <v>1258</v>
      </c>
      <c r="FL23867" s="55">
        <v>0.03</v>
      </c>
    </row>
    <row r="23868" ht="14.25" customHeight="1" outlineLevel="1" spans="162:168">
      <c r="FF23868" s="55">
        <v>23861</v>
      </c>
      <c r="FG23868" s="55" t="s">
        <v>2052</v>
      </c>
      <c r="FH23868" s="55" t="s">
        <v>1995</v>
      </c>
      <c r="FI23868" s="55">
        <v>3</v>
      </c>
      <c r="FJ23868" s="55">
        <v>10000</v>
      </c>
      <c r="FK23868" s="55" t="s">
        <v>1258</v>
      </c>
      <c r="FL23868" s="55">
        <v>0.03</v>
      </c>
    </row>
    <row r="23869" ht="14.25" customHeight="1" outlineLevel="1" spans="162:168">
      <c r="FF23869" s="55">
        <v>23862</v>
      </c>
      <c r="FG23869" s="55" t="s">
        <v>2052</v>
      </c>
      <c r="FH23869" s="55" t="s">
        <v>1995</v>
      </c>
      <c r="FI23869" s="55">
        <v>3</v>
      </c>
      <c r="FJ23869" s="55">
        <v>25000</v>
      </c>
      <c r="FK23869" s="55" t="s">
        <v>1258</v>
      </c>
      <c r="FL23869" s="55">
        <v>0.03</v>
      </c>
    </row>
    <row r="23870" ht="14.25" customHeight="1" outlineLevel="1" spans="162:168">
      <c r="FF23870" s="55">
        <v>23863</v>
      </c>
      <c r="FG23870" s="55" t="s">
        <v>2052</v>
      </c>
      <c r="FH23870" s="55" t="s">
        <v>1995</v>
      </c>
      <c r="FI23870" s="55">
        <v>3</v>
      </c>
      <c r="FJ23870" s="55">
        <v>50000</v>
      </c>
      <c r="FK23870" s="55" t="s">
        <v>1258</v>
      </c>
      <c r="FL23870" s="55">
        <v>0.03</v>
      </c>
    </row>
    <row r="23871" ht="14.25" customHeight="1" outlineLevel="1" spans="162:168">
      <c r="FF23871" s="55">
        <v>23864</v>
      </c>
      <c r="FG23871" s="55" t="s">
        <v>2052</v>
      </c>
      <c r="FH23871" s="55" t="s">
        <v>1995</v>
      </c>
      <c r="FI23871" s="55">
        <v>3</v>
      </c>
      <c r="FJ23871" s="55">
        <v>80000</v>
      </c>
      <c r="FK23871" s="55" t="s">
        <v>1258</v>
      </c>
      <c r="FL23871" s="55">
        <v>0.03</v>
      </c>
    </row>
    <row r="23872" ht="14.25" customHeight="1" outlineLevel="1" spans="162:168">
      <c r="FF23872" s="55">
        <v>23865</v>
      </c>
      <c r="FG23872" s="55" t="s">
        <v>2052</v>
      </c>
      <c r="FH23872" s="55" t="s">
        <v>1995</v>
      </c>
      <c r="FI23872" s="55">
        <v>3</v>
      </c>
      <c r="FJ23872" s="55">
        <v>130000</v>
      </c>
      <c r="FK23872" s="55" t="s">
        <v>1258</v>
      </c>
      <c r="FL23872" s="55">
        <v>0.03</v>
      </c>
    </row>
    <row r="23873" ht="14.25" customHeight="1" outlineLevel="1" spans="162:168">
      <c r="FF23873" s="55">
        <v>23866</v>
      </c>
      <c r="FG23873" s="55" t="s">
        <v>2052</v>
      </c>
      <c r="FH23873" s="55" t="s">
        <v>1995</v>
      </c>
      <c r="FI23873" s="55">
        <v>3</v>
      </c>
      <c r="FJ23873" s="55">
        <v>260000</v>
      </c>
      <c r="FK23873" s="55" t="s">
        <v>1258</v>
      </c>
      <c r="FL23873" s="55">
        <v>0.03</v>
      </c>
    </row>
    <row r="23874" ht="14.25" customHeight="1" outlineLevel="1" spans="162:168">
      <c r="FF23874" s="55">
        <v>23867</v>
      </c>
      <c r="FG23874" s="55" t="s">
        <v>2052</v>
      </c>
      <c r="FH23874" s="55" t="s">
        <v>1995</v>
      </c>
      <c r="FI23874" s="55">
        <v>3</v>
      </c>
      <c r="FJ23874" s="55">
        <v>400000</v>
      </c>
      <c r="FK23874" s="55" t="s">
        <v>1258</v>
      </c>
      <c r="FL23874" s="55">
        <v>0.03</v>
      </c>
    </row>
    <row r="23875" ht="14.25" customHeight="1" outlineLevel="1" spans="162:168">
      <c r="FF23875" s="55">
        <v>23868</v>
      </c>
      <c r="FG23875" s="55" t="s">
        <v>2052</v>
      </c>
      <c r="FH23875" s="55" t="s">
        <v>1995</v>
      </c>
      <c r="FI23875" s="55">
        <v>3</v>
      </c>
      <c r="FJ23875" s="55">
        <v>530000</v>
      </c>
      <c r="FK23875" s="55" t="s">
        <v>1258</v>
      </c>
      <c r="FL23875" s="55">
        <v>0.03</v>
      </c>
    </row>
    <row r="23876" ht="14.25" customHeight="1" outlineLevel="1" spans="162:168">
      <c r="FF23876" s="55">
        <v>23869</v>
      </c>
      <c r="FG23876" s="55" t="s">
        <v>2052</v>
      </c>
      <c r="FH23876" s="55" t="s">
        <v>1995</v>
      </c>
      <c r="FI23876" s="55">
        <v>4</v>
      </c>
      <c r="FJ23876" s="55">
        <v>0</v>
      </c>
      <c r="FK23876" s="55" t="s">
        <v>1258</v>
      </c>
      <c r="FL23876" s="55">
        <v>0.0342</v>
      </c>
    </row>
    <row r="23877" ht="14.25" customHeight="1" outlineLevel="1" spans="162:168">
      <c r="FF23877" s="55">
        <v>23870</v>
      </c>
      <c r="FG23877" s="55" t="s">
        <v>2052</v>
      </c>
      <c r="FH23877" s="55" t="s">
        <v>1995</v>
      </c>
      <c r="FI23877" s="55">
        <v>4</v>
      </c>
      <c r="FJ23877" s="55">
        <v>1000</v>
      </c>
      <c r="FK23877" s="55" t="s">
        <v>1258</v>
      </c>
      <c r="FL23877" s="55">
        <v>0.0334</v>
      </c>
    </row>
    <row r="23878" ht="14.25" customHeight="1" outlineLevel="1" spans="162:168">
      <c r="FF23878" s="55">
        <v>23871</v>
      </c>
      <c r="FG23878" s="55" t="s">
        <v>2052</v>
      </c>
      <c r="FH23878" s="55" t="s">
        <v>1995</v>
      </c>
      <c r="FI23878" s="55">
        <v>4</v>
      </c>
      <c r="FJ23878" s="55">
        <v>2500</v>
      </c>
      <c r="FK23878" s="55" t="s">
        <v>1258</v>
      </c>
      <c r="FL23878" s="55">
        <v>0.0334</v>
      </c>
    </row>
    <row r="23879" ht="14.25" customHeight="1" outlineLevel="1" spans="162:168">
      <c r="FF23879" s="55">
        <v>23872</v>
      </c>
      <c r="FG23879" s="55" t="s">
        <v>2052</v>
      </c>
      <c r="FH23879" s="55" t="s">
        <v>1995</v>
      </c>
      <c r="FI23879" s="55">
        <v>4</v>
      </c>
      <c r="FJ23879" s="55">
        <v>5000</v>
      </c>
      <c r="FK23879" s="55" t="s">
        <v>1258</v>
      </c>
      <c r="FL23879" s="55">
        <v>0.0325</v>
      </c>
    </row>
    <row r="23880" ht="14.25" customHeight="1" outlineLevel="1" spans="162:168">
      <c r="FF23880" s="55">
        <v>23873</v>
      </c>
      <c r="FG23880" s="55" t="s">
        <v>2052</v>
      </c>
      <c r="FH23880" s="55" t="s">
        <v>1995</v>
      </c>
      <c r="FI23880" s="55">
        <v>4</v>
      </c>
      <c r="FJ23880" s="55">
        <v>10000</v>
      </c>
      <c r="FK23880" s="55" t="s">
        <v>1258</v>
      </c>
      <c r="FL23880" s="55">
        <v>0.0317</v>
      </c>
    </row>
    <row r="23881" ht="14.25" customHeight="1" outlineLevel="1" spans="162:168">
      <c r="FF23881" s="55">
        <v>23874</v>
      </c>
      <c r="FG23881" s="55" t="s">
        <v>2052</v>
      </c>
      <c r="FH23881" s="55" t="s">
        <v>1995</v>
      </c>
      <c r="FI23881" s="55">
        <v>4</v>
      </c>
      <c r="FJ23881" s="55">
        <v>25000</v>
      </c>
      <c r="FK23881" s="55" t="s">
        <v>1258</v>
      </c>
      <c r="FL23881" s="55">
        <v>0.0317</v>
      </c>
    </row>
    <row r="23882" ht="14.25" customHeight="1" outlineLevel="1" spans="162:168">
      <c r="FF23882" s="55">
        <v>23875</v>
      </c>
      <c r="FG23882" s="55" t="s">
        <v>2052</v>
      </c>
      <c r="FH23882" s="55" t="s">
        <v>1995</v>
      </c>
      <c r="FI23882" s="55">
        <v>4</v>
      </c>
      <c r="FJ23882" s="55">
        <v>50000</v>
      </c>
      <c r="FK23882" s="55" t="s">
        <v>1258</v>
      </c>
      <c r="FL23882" s="55">
        <v>0.0317</v>
      </c>
    </row>
    <row r="23883" ht="14.25" customHeight="1" outlineLevel="1" spans="162:168">
      <c r="FF23883" s="55">
        <v>23876</v>
      </c>
      <c r="FG23883" s="55" t="s">
        <v>2052</v>
      </c>
      <c r="FH23883" s="55" t="s">
        <v>1995</v>
      </c>
      <c r="FI23883" s="55">
        <v>4</v>
      </c>
      <c r="FJ23883" s="55">
        <v>80000</v>
      </c>
      <c r="FK23883" s="55" t="s">
        <v>1258</v>
      </c>
      <c r="FL23883" s="55">
        <v>0.0317</v>
      </c>
    </row>
    <row r="23884" ht="14.25" customHeight="1" outlineLevel="1" spans="162:168">
      <c r="FF23884" s="55">
        <v>23877</v>
      </c>
      <c r="FG23884" s="55" t="s">
        <v>2052</v>
      </c>
      <c r="FH23884" s="55" t="s">
        <v>1995</v>
      </c>
      <c r="FI23884" s="55">
        <v>4</v>
      </c>
      <c r="FJ23884" s="55">
        <v>130000</v>
      </c>
      <c r="FK23884" s="55" t="s">
        <v>1258</v>
      </c>
      <c r="FL23884" s="55">
        <v>0.0317</v>
      </c>
    </row>
    <row r="23885" ht="14.25" customHeight="1" outlineLevel="1" spans="162:168">
      <c r="FF23885" s="55">
        <v>23878</v>
      </c>
      <c r="FG23885" s="55" t="s">
        <v>2052</v>
      </c>
      <c r="FH23885" s="55" t="s">
        <v>1995</v>
      </c>
      <c r="FI23885" s="55">
        <v>4</v>
      </c>
      <c r="FJ23885" s="55">
        <v>260000</v>
      </c>
      <c r="FK23885" s="55" t="s">
        <v>1258</v>
      </c>
      <c r="FL23885" s="55">
        <v>0.0317</v>
      </c>
    </row>
    <row r="23886" ht="14.25" customHeight="1" outlineLevel="1" spans="162:168">
      <c r="FF23886" s="55">
        <v>23879</v>
      </c>
      <c r="FG23886" s="55" t="s">
        <v>2052</v>
      </c>
      <c r="FH23886" s="55" t="s">
        <v>1995</v>
      </c>
      <c r="FI23886" s="55">
        <v>4</v>
      </c>
      <c r="FJ23886" s="55">
        <v>400000</v>
      </c>
      <c r="FK23886" s="55" t="s">
        <v>1258</v>
      </c>
      <c r="FL23886" s="55">
        <v>0.0317</v>
      </c>
    </row>
    <row r="23887" ht="14.25" customHeight="1" outlineLevel="1" spans="162:168">
      <c r="FF23887" s="55">
        <v>23880</v>
      </c>
      <c r="FG23887" s="55" t="s">
        <v>2052</v>
      </c>
      <c r="FH23887" s="55" t="s">
        <v>1995</v>
      </c>
      <c r="FI23887" s="55">
        <v>4</v>
      </c>
      <c r="FJ23887" s="55">
        <v>530000</v>
      </c>
      <c r="FK23887" s="55" t="s">
        <v>1258</v>
      </c>
      <c r="FL23887" s="55">
        <v>0.0317</v>
      </c>
    </row>
    <row r="23888" ht="14.25" customHeight="1" outlineLevel="1" spans="162:168">
      <c r="FF23888" s="55">
        <v>23881</v>
      </c>
      <c r="FG23888" s="55" t="s">
        <v>2052</v>
      </c>
      <c r="FH23888" s="55" t="s">
        <v>1995</v>
      </c>
      <c r="FI23888" s="55">
        <v>4</v>
      </c>
      <c r="FJ23888" s="55">
        <v>540000</v>
      </c>
      <c r="FK23888" s="55" t="s">
        <v>1258</v>
      </c>
      <c r="FL23888" s="55">
        <v>0.0317</v>
      </c>
    </row>
    <row r="23889" ht="14.25" customHeight="1" outlineLevel="1" spans="162:168">
      <c r="FF23889" s="55">
        <v>23882</v>
      </c>
      <c r="FG23889" s="55" t="s">
        <v>2052</v>
      </c>
      <c r="FH23889" s="55" t="s">
        <v>1995</v>
      </c>
      <c r="FI23889" s="55">
        <v>5</v>
      </c>
      <c r="FJ23889" s="55">
        <v>0</v>
      </c>
      <c r="FK23889" s="55" t="s">
        <v>1258</v>
      </c>
      <c r="FL23889" s="55">
        <v>0.0317</v>
      </c>
    </row>
    <row r="23890" ht="14.25" customHeight="1" outlineLevel="1" spans="162:168">
      <c r="FF23890" s="55">
        <v>23883</v>
      </c>
      <c r="FG23890" s="55" t="s">
        <v>2052</v>
      </c>
      <c r="FH23890" s="55" t="s">
        <v>1995</v>
      </c>
      <c r="FI23890" s="55">
        <v>5</v>
      </c>
      <c r="FJ23890" s="55">
        <v>1000</v>
      </c>
      <c r="FK23890" s="55" t="s">
        <v>1258</v>
      </c>
      <c r="FL23890" s="55">
        <v>0.0317</v>
      </c>
    </row>
    <row r="23891" ht="14.25" customHeight="1" outlineLevel="1" spans="162:168">
      <c r="FF23891" s="55">
        <v>23884</v>
      </c>
      <c r="FG23891" s="55" t="s">
        <v>2052</v>
      </c>
      <c r="FH23891" s="55" t="s">
        <v>1995</v>
      </c>
      <c r="FI23891" s="55">
        <v>5</v>
      </c>
      <c r="FJ23891" s="55">
        <v>2500</v>
      </c>
      <c r="FK23891" s="55" t="s">
        <v>1258</v>
      </c>
      <c r="FL23891" s="55">
        <v>0.03</v>
      </c>
    </row>
    <row r="23892" ht="14.25" customHeight="1" outlineLevel="1" spans="162:168">
      <c r="FF23892" s="55">
        <v>23885</v>
      </c>
      <c r="FG23892" s="55" t="s">
        <v>2052</v>
      </c>
      <c r="FH23892" s="55" t="s">
        <v>1995</v>
      </c>
      <c r="FI23892" s="55">
        <v>5</v>
      </c>
      <c r="FJ23892" s="55">
        <v>5000</v>
      </c>
      <c r="FK23892" s="55" t="s">
        <v>1258</v>
      </c>
      <c r="FL23892" s="55">
        <v>0.03</v>
      </c>
    </row>
    <row r="23893" ht="14.25" customHeight="1" outlineLevel="1" spans="162:168">
      <c r="FF23893" s="55">
        <v>23886</v>
      </c>
      <c r="FG23893" s="55" t="s">
        <v>2052</v>
      </c>
      <c r="FH23893" s="55" t="s">
        <v>1995</v>
      </c>
      <c r="FI23893" s="55">
        <v>5</v>
      </c>
      <c r="FJ23893" s="55">
        <v>10000</v>
      </c>
      <c r="FK23893" s="55" t="s">
        <v>1258</v>
      </c>
      <c r="FL23893" s="55">
        <v>0.03</v>
      </c>
    </row>
    <row r="23894" ht="14.25" customHeight="1" outlineLevel="1" spans="162:168">
      <c r="FF23894" s="55">
        <v>23887</v>
      </c>
      <c r="FG23894" s="55" t="s">
        <v>2052</v>
      </c>
      <c r="FH23894" s="55" t="s">
        <v>1995</v>
      </c>
      <c r="FI23894" s="55">
        <v>5</v>
      </c>
      <c r="FJ23894" s="55">
        <v>25000</v>
      </c>
      <c r="FK23894" s="55" t="s">
        <v>1258</v>
      </c>
      <c r="FL23894" s="55">
        <v>0.0284</v>
      </c>
    </row>
    <row r="23895" ht="14.25" customHeight="1" outlineLevel="1" spans="162:168">
      <c r="FF23895" s="55">
        <v>23888</v>
      </c>
      <c r="FG23895" s="55" t="s">
        <v>2052</v>
      </c>
      <c r="FH23895" s="55" t="s">
        <v>1995</v>
      </c>
      <c r="FI23895" s="55">
        <v>5</v>
      </c>
      <c r="FJ23895" s="55">
        <v>50000</v>
      </c>
      <c r="FK23895" s="55" t="s">
        <v>1258</v>
      </c>
      <c r="FL23895" s="55">
        <v>0.0284</v>
      </c>
    </row>
    <row r="23896" ht="14.25" customHeight="1" outlineLevel="1" spans="162:168">
      <c r="FF23896" s="55">
        <v>23889</v>
      </c>
      <c r="FG23896" s="55" t="s">
        <v>2052</v>
      </c>
      <c r="FH23896" s="55" t="s">
        <v>1995</v>
      </c>
      <c r="FI23896" s="55">
        <v>5</v>
      </c>
      <c r="FJ23896" s="55">
        <v>80000</v>
      </c>
      <c r="FK23896" s="55" t="s">
        <v>1258</v>
      </c>
      <c r="FL23896" s="55">
        <v>0.0284</v>
      </c>
    </row>
    <row r="23897" ht="14.25" customHeight="1" outlineLevel="1" spans="162:168">
      <c r="FF23897" s="55">
        <v>23890</v>
      </c>
      <c r="FG23897" s="55" t="s">
        <v>2052</v>
      </c>
      <c r="FH23897" s="55" t="s">
        <v>1995</v>
      </c>
      <c r="FI23897" s="55">
        <v>5</v>
      </c>
      <c r="FJ23897" s="55">
        <v>130000</v>
      </c>
      <c r="FK23897" s="55" t="s">
        <v>1258</v>
      </c>
      <c r="FL23897" s="55">
        <v>0.0284</v>
      </c>
    </row>
    <row r="23898" ht="14.25" customHeight="1" outlineLevel="1" spans="162:168">
      <c r="FF23898" s="55">
        <v>23891</v>
      </c>
      <c r="FG23898" s="55" t="s">
        <v>2052</v>
      </c>
      <c r="FH23898" s="55" t="s">
        <v>1995</v>
      </c>
      <c r="FI23898" s="55">
        <v>5</v>
      </c>
      <c r="FJ23898" s="55">
        <v>260000</v>
      </c>
      <c r="FK23898" s="55" t="s">
        <v>1258</v>
      </c>
      <c r="FL23898" s="55">
        <v>0.0284</v>
      </c>
    </row>
    <row r="23899" ht="14.25" customHeight="1" outlineLevel="1" spans="162:168">
      <c r="FF23899" s="55">
        <v>23892</v>
      </c>
      <c r="FG23899" s="55" t="s">
        <v>2052</v>
      </c>
      <c r="FH23899" s="55" t="s">
        <v>1995</v>
      </c>
      <c r="FI23899" s="55">
        <v>5</v>
      </c>
      <c r="FJ23899" s="55">
        <v>400000</v>
      </c>
      <c r="FK23899" s="55" t="s">
        <v>1258</v>
      </c>
      <c r="FL23899" s="55">
        <v>0.0284</v>
      </c>
    </row>
    <row r="23900" ht="14.25" customHeight="1" outlineLevel="1" spans="162:168">
      <c r="FF23900" s="55">
        <v>23893</v>
      </c>
      <c r="FG23900" s="55" t="s">
        <v>2052</v>
      </c>
      <c r="FH23900" s="55" t="s">
        <v>1995</v>
      </c>
      <c r="FI23900" s="55">
        <v>5</v>
      </c>
      <c r="FJ23900" s="55">
        <v>530000</v>
      </c>
      <c r="FK23900" s="55" t="s">
        <v>1258</v>
      </c>
      <c r="FL23900" s="55">
        <v>0.0284</v>
      </c>
    </row>
    <row r="23901" ht="14.25" customHeight="1" outlineLevel="1" spans="162:168">
      <c r="FF23901" s="55">
        <v>23894</v>
      </c>
      <c r="FG23901" s="55" t="s">
        <v>2052</v>
      </c>
      <c r="FH23901" s="55" t="s">
        <v>1995</v>
      </c>
      <c r="FI23901" s="55">
        <v>5</v>
      </c>
      <c r="FJ23901" s="55">
        <v>540000</v>
      </c>
      <c r="FK23901" s="55" t="s">
        <v>1258</v>
      </c>
      <c r="FL23901" s="55">
        <v>0.0284</v>
      </c>
    </row>
    <row r="23902" ht="14.25" customHeight="1" outlineLevel="1" spans="162:168">
      <c r="FF23902" s="55">
        <v>23895</v>
      </c>
      <c r="FG23902" s="55" t="s">
        <v>2052</v>
      </c>
      <c r="FH23902" s="55" t="s">
        <v>1995</v>
      </c>
      <c r="FI23902" s="55">
        <v>6</v>
      </c>
      <c r="FJ23902" s="55">
        <v>0</v>
      </c>
      <c r="FK23902" s="55" t="s">
        <v>1258</v>
      </c>
      <c r="FL23902" s="55">
        <v>0.0292</v>
      </c>
    </row>
    <row r="23903" ht="14.25" customHeight="1" outlineLevel="1" spans="162:168">
      <c r="FF23903" s="55">
        <v>23896</v>
      </c>
      <c r="FG23903" s="55" t="s">
        <v>2053</v>
      </c>
      <c r="FH23903" s="55" t="s">
        <v>1343</v>
      </c>
      <c r="FI23903" s="55">
        <v>1</v>
      </c>
      <c r="FJ23903" s="55">
        <v>0</v>
      </c>
      <c r="FK23903" s="55" t="s">
        <v>1258</v>
      </c>
      <c r="FL23903" s="55">
        <v>0.0275</v>
      </c>
    </row>
    <row r="23904" ht="14.25" customHeight="1" outlineLevel="1" spans="162:168">
      <c r="FF23904" s="55">
        <v>23897</v>
      </c>
      <c r="FG23904" s="55" t="s">
        <v>2053</v>
      </c>
      <c r="FH23904" s="55" t="s">
        <v>1343</v>
      </c>
      <c r="FI23904" s="55">
        <v>2</v>
      </c>
      <c r="FJ23904" s="55">
        <v>0</v>
      </c>
      <c r="FK23904" s="55" t="s">
        <v>1258</v>
      </c>
      <c r="FL23904" s="55">
        <v>0.0275</v>
      </c>
    </row>
    <row r="23905" ht="14.25" customHeight="1" outlineLevel="1" spans="162:168">
      <c r="FF23905" s="55">
        <v>23898</v>
      </c>
      <c r="FG23905" s="55" t="s">
        <v>2053</v>
      </c>
      <c r="FH23905" s="55" t="s">
        <v>1343</v>
      </c>
      <c r="FI23905" s="55">
        <v>3</v>
      </c>
      <c r="FJ23905" s="55">
        <v>0</v>
      </c>
      <c r="FK23905" s="55" t="s">
        <v>1258</v>
      </c>
      <c r="FL23905" s="55">
        <v>0.0275</v>
      </c>
    </row>
    <row r="23906" ht="14.25" customHeight="1" outlineLevel="1" spans="162:168">
      <c r="FF23906" s="55">
        <v>23899</v>
      </c>
      <c r="FG23906" s="55" t="s">
        <v>2053</v>
      </c>
      <c r="FH23906" s="55" t="s">
        <v>1260</v>
      </c>
      <c r="FI23906" s="55">
        <v>1</v>
      </c>
      <c r="FJ23906" s="55">
        <v>1000</v>
      </c>
      <c r="FK23906" s="55" t="s">
        <v>1258</v>
      </c>
      <c r="FL23906" s="55">
        <v>0.4167</v>
      </c>
    </row>
    <row r="23907" ht="14.25" customHeight="1" outlineLevel="1" spans="162:168">
      <c r="FF23907" s="55">
        <v>23900</v>
      </c>
      <c r="FG23907" s="55" t="s">
        <v>2053</v>
      </c>
      <c r="FH23907" s="55" t="s">
        <v>1260</v>
      </c>
      <c r="FI23907" s="55">
        <v>1</v>
      </c>
      <c r="FJ23907" s="55">
        <v>2500</v>
      </c>
      <c r="FK23907" s="55" t="s">
        <v>1258</v>
      </c>
      <c r="FL23907" s="55">
        <v>0.4167</v>
      </c>
    </row>
    <row r="23908" ht="14.25" customHeight="1" outlineLevel="1" spans="162:168">
      <c r="FF23908" s="55">
        <v>23901</v>
      </c>
      <c r="FG23908" s="55" t="s">
        <v>2053</v>
      </c>
      <c r="FH23908" s="55" t="s">
        <v>1260</v>
      </c>
      <c r="FI23908" s="55">
        <v>1</v>
      </c>
      <c r="FJ23908" s="55">
        <v>5000</v>
      </c>
      <c r="FK23908" s="55" t="s">
        <v>1258</v>
      </c>
      <c r="FL23908" s="55">
        <v>0.4167</v>
      </c>
    </row>
    <row r="23909" ht="14.25" customHeight="1" outlineLevel="1" spans="162:168">
      <c r="FF23909" s="55">
        <v>23902</v>
      </c>
      <c r="FG23909" s="55" t="s">
        <v>2053</v>
      </c>
      <c r="FH23909" s="55" t="s">
        <v>1260</v>
      </c>
      <c r="FI23909" s="55">
        <v>1</v>
      </c>
      <c r="FJ23909" s="55">
        <v>10000</v>
      </c>
      <c r="FK23909" s="55" t="s">
        <v>1258</v>
      </c>
      <c r="FL23909" s="55">
        <v>0.4167</v>
      </c>
    </row>
    <row r="23910" ht="14.25" customHeight="1" outlineLevel="1" spans="162:168">
      <c r="FF23910" s="55">
        <v>23903</v>
      </c>
      <c r="FG23910" s="55" t="s">
        <v>2053</v>
      </c>
      <c r="FH23910" s="55" t="s">
        <v>1260</v>
      </c>
      <c r="FI23910" s="55">
        <v>1</v>
      </c>
      <c r="FJ23910" s="55">
        <v>25000</v>
      </c>
      <c r="FK23910" s="55" t="s">
        <v>1258</v>
      </c>
      <c r="FL23910" s="55">
        <v>0.4167</v>
      </c>
    </row>
    <row r="23911" ht="14.25" customHeight="1" outlineLevel="1" spans="162:168">
      <c r="FF23911" s="55">
        <v>23904</v>
      </c>
      <c r="FG23911" s="55" t="s">
        <v>2053</v>
      </c>
      <c r="FH23911" s="55" t="s">
        <v>1260</v>
      </c>
      <c r="FI23911" s="55">
        <v>1</v>
      </c>
      <c r="FJ23911" s="55">
        <v>50000</v>
      </c>
      <c r="FK23911" s="55" t="s">
        <v>1258</v>
      </c>
      <c r="FL23911" s="55">
        <v>0.4167</v>
      </c>
    </row>
    <row r="23912" ht="14.25" customHeight="1" outlineLevel="1" spans="162:168">
      <c r="FF23912" s="55">
        <v>23905</v>
      </c>
      <c r="FG23912" s="55" t="s">
        <v>2053</v>
      </c>
      <c r="FH23912" s="55" t="s">
        <v>1260</v>
      </c>
      <c r="FI23912" s="55">
        <v>1</v>
      </c>
      <c r="FJ23912" s="55">
        <v>80000</v>
      </c>
      <c r="FK23912" s="55" t="s">
        <v>1258</v>
      </c>
      <c r="FL23912" s="55">
        <v>0.4167</v>
      </c>
    </row>
    <row r="23913" ht="14.25" customHeight="1" outlineLevel="1" spans="162:168">
      <c r="FF23913" s="55">
        <v>23906</v>
      </c>
      <c r="FG23913" s="55" t="s">
        <v>2053</v>
      </c>
      <c r="FH23913" s="55" t="s">
        <v>1260</v>
      </c>
      <c r="FI23913" s="55">
        <v>1</v>
      </c>
      <c r="FJ23913" s="55">
        <v>130000</v>
      </c>
      <c r="FK23913" s="55" t="s">
        <v>1258</v>
      </c>
      <c r="FL23913" s="55">
        <v>0.4167</v>
      </c>
    </row>
    <row r="23914" ht="14.25" customHeight="1" outlineLevel="1" spans="162:168">
      <c r="FF23914" s="55">
        <v>23907</v>
      </c>
      <c r="FG23914" s="55" t="s">
        <v>2053</v>
      </c>
      <c r="FH23914" s="55" t="s">
        <v>1260</v>
      </c>
      <c r="FI23914" s="55">
        <v>1</v>
      </c>
      <c r="FJ23914" s="55">
        <v>260000</v>
      </c>
      <c r="FK23914" s="55" t="s">
        <v>1258</v>
      </c>
      <c r="FL23914" s="55">
        <v>0.4167</v>
      </c>
    </row>
    <row r="23915" ht="14.25" customHeight="1" outlineLevel="1" spans="162:168">
      <c r="FF23915" s="55">
        <v>23908</v>
      </c>
      <c r="FG23915" s="55" t="s">
        <v>2053</v>
      </c>
      <c r="FH23915" s="55" t="s">
        <v>1260</v>
      </c>
      <c r="FI23915" s="55">
        <v>1</v>
      </c>
      <c r="FJ23915" s="55">
        <v>400000</v>
      </c>
      <c r="FK23915" s="55" t="s">
        <v>1258</v>
      </c>
      <c r="FL23915" s="55">
        <v>0.4167</v>
      </c>
    </row>
    <row r="23916" ht="14.25" customHeight="1" outlineLevel="1" spans="162:168">
      <c r="FF23916" s="55">
        <v>23909</v>
      </c>
      <c r="FG23916" s="55" t="s">
        <v>2053</v>
      </c>
      <c r="FH23916" s="55" t="s">
        <v>1260</v>
      </c>
      <c r="FI23916" s="55">
        <v>1</v>
      </c>
      <c r="FJ23916" s="55">
        <v>530000</v>
      </c>
      <c r="FK23916" s="55" t="s">
        <v>1258</v>
      </c>
      <c r="FL23916" s="55">
        <v>0.4167</v>
      </c>
    </row>
    <row r="23917" ht="14.25" customHeight="1" outlineLevel="1" spans="162:168">
      <c r="FF23917" s="55">
        <v>23910</v>
      </c>
      <c r="FG23917" s="55" t="s">
        <v>2053</v>
      </c>
      <c r="FH23917" s="55" t="s">
        <v>1260</v>
      </c>
      <c r="FI23917" s="55">
        <v>1</v>
      </c>
      <c r="FJ23917" s="55">
        <v>540000</v>
      </c>
      <c r="FK23917" s="55" t="s">
        <v>1258</v>
      </c>
      <c r="FL23917" s="55">
        <v>0.4167</v>
      </c>
    </row>
    <row r="23918" ht="14.25" customHeight="1" outlineLevel="1" spans="162:168">
      <c r="FF23918" s="55">
        <v>23911</v>
      </c>
      <c r="FG23918" s="55" t="s">
        <v>2053</v>
      </c>
      <c r="FH23918" s="55" t="s">
        <v>1260</v>
      </c>
      <c r="FI23918" s="55">
        <v>10</v>
      </c>
      <c r="FJ23918" s="55">
        <v>0</v>
      </c>
      <c r="FK23918" s="55" t="s">
        <v>1258</v>
      </c>
      <c r="FL23918" s="55">
        <v>0.1067</v>
      </c>
    </row>
    <row r="23919" ht="14.25" customHeight="1" outlineLevel="1" spans="162:168">
      <c r="FF23919" s="55">
        <v>23912</v>
      </c>
      <c r="FG23919" s="55" t="s">
        <v>2053</v>
      </c>
      <c r="FH23919" s="55" t="s">
        <v>1260</v>
      </c>
      <c r="FI23919" s="55">
        <v>10</v>
      </c>
      <c r="FJ23919" s="55">
        <v>1000</v>
      </c>
      <c r="FK23919" s="55" t="s">
        <v>1258</v>
      </c>
      <c r="FL23919" s="55">
        <v>0.1067</v>
      </c>
    </row>
    <row r="23920" ht="14.25" customHeight="1" outlineLevel="1" spans="162:168">
      <c r="FF23920" s="55">
        <v>23913</v>
      </c>
      <c r="FG23920" s="55" t="s">
        <v>2053</v>
      </c>
      <c r="FH23920" s="55" t="s">
        <v>1260</v>
      </c>
      <c r="FI23920" s="55">
        <v>10</v>
      </c>
      <c r="FJ23920" s="55">
        <v>2500</v>
      </c>
      <c r="FK23920" s="55" t="s">
        <v>1258</v>
      </c>
      <c r="FL23920" s="55">
        <v>0.0992</v>
      </c>
    </row>
    <row r="23921" ht="14.25" customHeight="1" outlineLevel="1" spans="162:168">
      <c r="FF23921" s="55">
        <v>23914</v>
      </c>
      <c r="FG23921" s="55" t="s">
        <v>2053</v>
      </c>
      <c r="FH23921" s="55" t="s">
        <v>1260</v>
      </c>
      <c r="FI23921" s="55">
        <v>10</v>
      </c>
      <c r="FJ23921" s="55">
        <v>5000</v>
      </c>
      <c r="FK23921" s="55" t="s">
        <v>1258</v>
      </c>
      <c r="FL23921" s="55">
        <v>0.0883</v>
      </c>
    </row>
    <row r="23922" ht="14.25" customHeight="1" outlineLevel="1" spans="162:168">
      <c r="FF23922" s="55">
        <v>23915</v>
      </c>
      <c r="FG23922" s="55" t="s">
        <v>2053</v>
      </c>
      <c r="FH23922" s="55" t="s">
        <v>1260</v>
      </c>
      <c r="FI23922" s="55">
        <v>10</v>
      </c>
      <c r="FJ23922" s="55">
        <v>10000</v>
      </c>
      <c r="FK23922" s="55" t="s">
        <v>1258</v>
      </c>
      <c r="FL23922" s="55">
        <v>0.0792</v>
      </c>
    </row>
    <row r="23923" ht="14.25" customHeight="1" outlineLevel="1" spans="162:168">
      <c r="FF23923" s="55">
        <v>23916</v>
      </c>
      <c r="FG23923" s="55" t="s">
        <v>2053</v>
      </c>
      <c r="FH23923" s="55" t="s">
        <v>1260</v>
      </c>
      <c r="FI23923" s="55">
        <v>10</v>
      </c>
      <c r="FJ23923" s="55">
        <v>25000</v>
      </c>
      <c r="FK23923" s="55" t="s">
        <v>1258</v>
      </c>
      <c r="FL23923" s="55">
        <v>0.0792</v>
      </c>
    </row>
    <row r="23924" ht="14.25" customHeight="1" outlineLevel="1" spans="162:168">
      <c r="FF23924" s="55">
        <v>23917</v>
      </c>
      <c r="FG23924" s="55" t="s">
        <v>2053</v>
      </c>
      <c r="FH23924" s="55" t="s">
        <v>1260</v>
      </c>
      <c r="FI23924" s="55">
        <v>10</v>
      </c>
      <c r="FJ23924" s="55">
        <v>50000</v>
      </c>
      <c r="FK23924" s="55" t="s">
        <v>1258</v>
      </c>
      <c r="FL23924" s="55">
        <v>0.0792</v>
      </c>
    </row>
    <row r="23925" ht="14.25" customHeight="1" outlineLevel="1" spans="162:168">
      <c r="FF23925" s="55">
        <v>23918</v>
      </c>
      <c r="FG23925" s="55" t="s">
        <v>2053</v>
      </c>
      <c r="FH23925" s="55" t="s">
        <v>1260</v>
      </c>
      <c r="FI23925" s="55">
        <v>10</v>
      </c>
      <c r="FJ23925" s="55">
        <v>80000</v>
      </c>
      <c r="FK23925" s="55" t="s">
        <v>1258</v>
      </c>
      <c r="FL23925" s="55">
        <v>0.0733</v>
      </c>
    </row>
    <row r="23926" ht="14.25" customHeight="1" outlineLevel="1" spans="162:168">
      <c r="FF23926" s="55">
        <v>23919</v>
      </c>
      <c r="FG23926" s="55" t="s">
        <v>2053</v>
      </c>
      <c r="FH23926" s="55" t="s">
        <v>1260</v>
      </c>
      <c r="FI23926" s="55">
        <v>10</v>
      </c>
      <c r="FJ23926" s="55">
        <v>130000</v>
      </c>
      <c r="FK23926" s="55" t="s">
        <v>1258</v>
      </c>
      <c r="FL23926" s="55">
        <v>0.0733</v>
      </c>
    </row>
    <row r="23927" ht="14.25" customHeight="1" outlineLevel="1" spans="162:168">
      <c r="FF23927" s="55">
        <v>23920</v>
      </c>
      <c r="FG23927" s="55" t="s">
        <v>2053</v>
      </c>
      <c r="FH23927" s="55" t="s">
        <v>1260</v>
      </c>
      <c r="FI23927" s="55">
        <v>10</v>
      </c>
      <c r="FJ23927" s="55">
        <v>260000</v>
      </c>
      <c r="FK23927" s="55" t="s">
        <v>1258</v>
      </c>
      <c r="FL23927" s="55">
        <v>0.0733</v>
      </c>
    </row>
    <row r="23928" ht="14.25" customHeight="1" outlineLevel="1" spans="162:168">
      <c r="FF23928" s="55">
        <v>23921</v>
      </c>
      <c r="FG23928" s="55" t="s">
        <v>2053</v>
      </c>
      <c r="FH23928" s="55" t="s">
        <v>1260</v>
      </c>
      <c r="FI23928" s="55">
        <v>10</v>
      </c>
      <c r="FJ23928" s="55">
        <v>400000</v>
      </c>
      <c r="FK23928" s="55" t="s">
        <v>1258</v>
      </c>
      <c r="FL23928" s="55">
        <v>0.0733</v>
      </c>
    </row>
    <row r="23929" ht="14.25" customHeight="1" outlineLevel="1" spans="162:168">
      <c r="FF23929" s="55">
        <v>23922</v>
      </c>
      <c r="FG23929" s="55" t="s">
        <v>2053</v>
      </c>
      <c r="FH23929" s="55" t="s">
        <v>1260</v>
      </c>
      <c r="FI23929" s="55">
        <v>10</v>
      </c>
      <c r="FJ23929" s="55">
        <v>530000</v>
      </c>
      <c r="FK23929" s="55" t="s">
        <v>1258</v>
      </c>
      <c r="FL23929" s="55">
        <v>0.0733</v>
      </c>
    </row>
    <row r="23930" ht="14.25" customHeight="1" outlineLevel="1" spans="162:168">
      <c r="FF23930" s="55">
        <v>23923</v>
      </c>
      <c r="FG23930" s="55" t="s">
        <v>2053</v>
      </c>
      <c r="FH23930" s="55" t="s">
        <v>1260</v>
      </c>
      <c r="FI23930" s="55">
        <v>10</v>
      </c>
      <c r="FJ23930" s="55">
        <v>540000</v>
      </c>
      <c r="FK23930" s="55" t="s">
        <v>1258</v>
      </c>
      <c r="FL23930" s="55">
        <v>0.0733</v>
      </c>
    </row>
    <row r="23931" ht="14.25" customHeight="1" outlineLevel="1" spans="162:168">
      <c r="FF23931" s="55">
        <v>23924</v>
      </c>
      <c r="FG23931" s="55" t="s">
        <v>2053</v>
      </c>
      <c r="FH23931" s="55" t="s">
        <v>1260</v>
      </c>
      <c r="FI23931" s="55">
        <v>11</v>
      </c>
      <c r="FJ23931" s="55">
        <v>0</v>
      </c>
      <c r="FK23931" s="55" t="s">
        <v>1258</v>
      </c>
      <c r="FL23931" s="55">
        <v>0.075</v>
      </c>
    </row>
    <row r="23932" ht="14.25" customHeight="1" outlineLevel="1" spans="162:168">
      <c r="FF23932" s="55">
        <v>23925</v>
      </c>
      <c r="FG23932" s="55" t="s">
        <v>2053</v>
      </c>
      <c r="FH23932" s="55" t="s">
        <v>1260</v>
      </c>
      <c r="FI23932" s="55">
        <v>11</v>
      </c>
      <c r="FJ23932" s="55">
        <v>1000</v>
      </c>
      <c r="FK23932" s="55" t="s">
        <v>1258</v>
      </c>
      <c r="FL23932" s="55">
        <v>0.0625</v>
      </c>
    </row>
    <row r="23933" ht="14.25" customHeight="1" outlineLevel="1" spans="162:168">
      <c r="FF23933" s="55">
        <v>23926</v>
      </c>
      <c r="FG23933" s="55" t="s">
        <v>2053</v>
      </c>
      <c r="FH23933" s="55" t="s">
        <v>1260</v>
      </c>
      <c r="FI23933" s="55">
        <v>11</v>
      </c>
      <c r="FJ23933" s="55">
        <v>2500</v>
      </c>
      <c r="FK23933" s="55" t="s">
        <v>1258</v>
      </c>
      <c r="FL23933" s="55">
        <v>0.0583</v>
      </c>
    </row>
    <row r="23934" ht="14.25" customHeight="1" outlineLevel="1" spans="162:168">
      <c r="FF23934" s="55">
        <v>23927</v>
      </c>
      <c r="FG23934" s="55" t="s">
        <v>2053</v>
      </c>
      <c r="FH23934" s="55" t="s">
        <v>1260</v>
      </c>
      <c r="FI23934" s="55">
        <v>11</v>
      </c>
      <c r="FJ23934" s="55">
        <v>5000</v>
      </c>
      <c r="FK23934" s="55" t="s">
        <v>1258</v>
      </c>
      <c r="FL23934" s="55">
        <v>0.0542</v>
      </c>
    </row>
    <row r="23935" ht="14.25" customHeight="1" outlineLevel="1" spans="162:168">
      <c r="FF23935" s="55">
        <v>23928</v>
      </c>
      <c r="FG23935" s="55" t="s">
        <v>2053</v>
      </c>
      <c r="FH23935" s="55" t="s">
        <v>1260</v>
      </c>
      <c r="FI23935" s="55">
        <v>11</v>
      </c>
      <c r="FJ23935" s="55">
        <v>10000</v>
      </c>
      <c r="FK23935" s="55" t="s">
        <v>1258</v>
      </c>
      <c r="FL23935" s="55">
        <v>0.0458</v>
      </c>
    </row>
    <row r="23936" ht="14.25" customHeight="1" outlineLevel="1" spans="162:168">
      <c r="FF23936" s="55">
        <v>23929</v>
      </c>
      <c r="FG23936" s="55" t="s">
        <v>2053</v>
      </c>
      <c r="FH23936" s="55" t="s">
        <v>1260</v>
      </c>
      <c r="FI23936" s="55">
        <v>11</v>
      </c>
      <c r="FJ23936" s="55">
        <v>25000</v>
      </c>
      <c r="FK23936" s="55" t="s">
        <v>1258</v>
      </c>
      <c r="FL23936" s="55">
        <v>0.0417</v>
      </c>
    </row>
    <row r="23937" ht="14.25" customHeight="1" outlineLevel="1" spans="162:168">
      <c r="FF23937" s="55">
        <v>23930</v>
      </c>
      <c r="FG23937" s="55" t="s">
        <v>2053</v>
      </c>
      <c r="FH23937" s="55" t="s">
        <v>1260</v>
      </c>
      <c r="FI23937" s="55">
        <v>11</v>
      </c>
      <c r="FJ23937" s="55">
        <v>50000</v>
      </c>
      <c r="FK23937" s="55" t="s">
        <v>1258</v>
      </c>
      <c r="FL23937" s="55">
        <v>0.0417</v>
      </c>
    </row>
    <row r="23938" ht="14.25" customHeight="1" outlineLevel="1" spans="162:168">
      <c r="FF23938" s="55">
        <v>23931</v>
      </c>
      <c r="FG23938" s="55" t="s">
        <v>2053</v>
      </c>
      <c r="FH23938" s="55" t="s">
        <v>1260</v>
      </c>
      <c r="FI23938" s="55">
        <v>11</v>
      </c>
      <c r="FJ23938" s="55">
        <v>80000</v>
      </c>
      <c r="FK23938" s="55" t="s">
        <v>1258</v>
      </c>
      <c r="FL23938" s="55">
        <v>0.0417</v>
      </c>
    </row>
    <row r="23939" ht="14.25" customHeight="1" outlineLevel="1" spans="162:168">
      <c r="FF23939" s="55">
        <v>23932</v>
      </c>
      <c r="FG23939" s="55" t="s">
        <v>2053</v>
      </c>
      <c r="FH23939" s="55" t="s">
        <v>1260</v>
      </c>
      <c r="FI23939" s="55">
        <v>11</v>
      </c>
      <c r="FJ23939" s="55">
        <v>130000</v>
      </c>
      <c r="FK23939" s="55" t="s">
        <v>1258</v>
      </c>
      <c r="FL23939" s="55">
        <v>0.0417</v>
      </c>
    </row>
    <row r="23940" ht="14.25" customHeight="1" outlineLevel="1" spans="162:168">
      <c r="FF23940" s="55">
        <v>23933</v>
      </c>
      <c r="FG23940" s="55" t="s">
        <v>2053</v>
      </c>
      <c r="FH23940" s="55" t="s">
        <v>1260</v>
      </c>
      <c r="FI23940" s="55">
        <v>11</v>
      </c>
      <c r="FJ23940" s="55">
        <v>260000</v>
      </c>
      <c r="FK23940" s="55" t="s">
        <v>1258</v>
      </c>
      <c r="FL23940" s="55">
        <v>0.0417</v>
      </c>
    </row>
    <row r="23941" ht="14.25" customHeight="1" outlineLevel="1" spans="162:168">
      <c r="FF23941" s="55">
        <v>23934</v>
      </c>
      <c r="FG23941" s="55" t="s">
        <v>2053</v>
      </c>
      <c r="FH23941" s="55" t="s">
        <v>1260</v>
      </c>
      <c r="FI23941" s="55">
        <v>11</v>
      </c>
      <c r="FJ23941" s="55">
        <v>400000</v>
      </c>
      <c r="FK23941" s="55" t="s">
        <v>1258</v>
      </c>
      <c r="FL23941" s="55">
        <v>0.0417</v>
      </c>
    </row>
    <row r="23942" ht="14.25" customHeight="1" outlineLevel="1" spans="162:168">
      <c r="FF23942" s="55">
        <v>23935</v>
      </c>
      <c r="FG23942" s="55" t="s">
        <v>2053</v>
      </c>
      <c r="FH23942" s="55" t="s">
        <v>1260</v>
      </c>
      <c r="FI23942" s="55">
        <v>11</v>
      </c>
      <c r="FJ23942" s="55">
        <v>530000</v>
      </c>
      <c r="FK23942" s="55" t="s">
        <v>1258</v>
      </c>
      <c r="FL23942" s="55">
        <v>0.0417</v>
      </c>
    </row>
    <row r="23943" ht="14.25" customHeight="1" outlineLevel="1" spans="162:168">
      <c r="FF23943" s="55">
        <v>23936</v>
      </c>
      <c r="FG23943" s="55" t="s">
        <v>2053</v>
      </c>
      <c r="FH23943" s="55" t="s">
        <v>1260</v>
      </c>
      <c r="FI23943" s="55">
        <v>11</v>
      </c>
      <c r="FJ23943" s="55">
        <v>540000</v>
      </c>
      <c r="FK23943" s="55" t="s">
        <v>1258</v>
      </c>
      <c r="FL23943" s="55">
        <v>0.0417</v>
      </c>
    </row>
    <row r="23944" ht="14.25" customHeight="1" outlineLevel="1" spans="162:168">
      <c r="FF23944" s="55">
        <v>23937</v>
      </c>
      <c r="FG23944" s="55" t="s">
        <v>2053</v>
      </c>
      <c r="FH23944" s="55" t="s">
        <v>1260</v>
      </c>
      <c r="FI23944" s="55">
        <v>12</v>
      </c>
      <c r="FJ23944" s="55">
        <v>0</v>
      </c>
      <c r="FK23944" s="55" t="s">
        <v>1258</v>
      </c>
      <c r="FL23944" s="55">
        <v>0.0675</v>
      </c>
    </row>
    <row r="23945" ht="14.25" customHeight="1" outlineLevel="1" spans="162:168">
      <c r="FF23945" s="55">
        <v>23938</v>
      </c>
      <c r="FG23945" s="55" t="s">
        <v>2053</v>
      </c>
      <c r="FH23945" s="55" t="s">
        <v>1260</v>
      </c>
      <c r="FI23945" s="55">
        <v>12</v>
      </c>
      <c r="FJ23945" s="55">
        <v>1000</v>
      </c>
      <c r="FK23945" s="55" t="s">
        <v>1258</v>
      </c>
      <c r="FL23945" s="55">
        <v>0.0675</v>
      </c>
    </row>
    <row r="23946" ht="14.25" customHeight="1" outlineLevel="1" spans="162:168">
      <c r="FF23946" s="55">
        <v>23939</v>
      </c>
      <c r="FG23946" s="55" t="s">
        <v>2053</v>
      </c>
      <c r="FH23946" s="55" t="s">
        <v>1260</v>
      </c>
      <c r="FI23946" s="55">
        <v>12</v>
      </c>
      <c r="FJ23946" s="55">
        <v>2500</v>
      </c>
      <c r="FK23946" s="55" t="s">
        <v>1258</v>
      </c>
      <c r="FL23946" s="55">
        <v>0.0675</v>
      </c>
    </row>
    <row r="23947" ht="14.25" customHeight="1" outlineLevel="1" spans="162:168">
      <c r="FF23947" s="55">
        <v>23940</v>
      </c>
      <c r="FG23947" s="55" t="s">
        <v>2053</v>
      </c>
      <c r="FH23947" s="55" t="s">
        <v>1260</v>
      </c>
      <c r="FI23947" s="55">
        <v>12</v>
      </c>
      <c r="FJ23947" s="55">
        <v>10000</v>
      </c>
      <c r="FK23947" s="55" t="s">
        <v>1258</v>
      </c>
      <c r="FL23947" s="55">
        <v>0.0675</v>
      </c>
    </row>
    <row r="23948" ht="14.25" customHeight="1" outlineLevel="1" spans="162:168">
      <c r="FF23948" s="55">
        <v>23941</v>
      </c>
      <c r="FG23948" s="55" t="s">
        <v>2053</v>
      </c>
      <c r="FH23948" s="55" t="s">
        <v>1260</v>
      </c>
      <c r="FI23948" s="55">
        <v>12</v>
      </c>
      <c r="FJ23948" s="55">
        <v>25000</v>
      </c>
      <c r="FK23948" s="55" t="s">
        <v>1258</v>
      </c>
      <c r="FL23948" s="55">
        <v>0.0675</v>
      </c>
    </row>
    <row r="23949" ht="14.25" customHeight="1" outlineLevel="1" spans="162:168">
      <c r="FF23949" s="55">
        <v>23942</v>
      </c>
      <c r="FG23949" s="55" t="s">
        <v>2053</v>
      </c>
      <c r="FH23949" s="55" t="s">
        <v>1260</v>
      </c>
      <c r="FI23949" s="55">
        <v>12</v>
      </c>
      <c r="FJ23949" s="55">
        <v>50000</v>
      </c>
      <c r="FK23949" s="55" t="s">
        <v>1258</v>
      </c>
      <c r="FL23949" s="55">
        <v>0.0642</v>
      </c>
    </row>
    <row r="23950" ht="14.25" customHeight="1" outlineLevel="1" spans="162:168">
      <c r="FF23950" s="55">
        <v>23943</v>
      </c>
      <c r="FG23950" s="55" t="s">
        <v>2053</v>
      </c>
      <c r="FH23950" s="55" t="s">
        <v>1260</v>
      </c>
      <c r="FI23950" s="55">
        <v>12</v>
      </c>
      <c r="FJ23950" s="55">
        <v>80000</v>
      </c>
      <c r="FK23950" s="55" t="s">
        <v>1258</v>
      </c>
      <c r="FL23950" s="55">
        <v>0.0417</v>
      </c>
    </row>
    <row r="23951" ht="14.25" customHeight="1" outlineLevel="1" spans="162:168">
      <c r="FF23951" s="55">
        <v>23944</v>
      </c>
      <c r="FG23951" s="55" t="s">
        <v>2053</v>
      </c>
      <c r="FH23951" s="55" t="s">
        <v>1260</v>
      </c>
      <c r="FI23951" s="55">
        <v>12</v>
      </c>
      <c r="FJ23951" s="55">
        <v>130000</v>
      </c>
      <c r="FK23951" s="55" t="s">
        <v>1258</v>
      </c>
      <c r="FL23951" s="55">
        <v>0.0417</v>
      </c>
    </row>
    <row r="23952" ht="14.25" customHeight="1" outlineLevel="1" spans="162:168">
      <c r="FF23952" s="55">
        <v>23945</v>
      </c>
      <c r="FG23952" s="55" t="s">
        <v>2053</v>
      </c>
      <c r="FH23952" s="55" t="s">
        <v>1260</v>
      </c>
      <c r="FI23952" s="55">
        <v>12</v>
      </c>
      <c r="FJ23952" s="55">
        <v>260000</v>
      </c>
      <c r="FK23952" s="55" t="s">
        <v>1258</v>
      </c>
      <c r="FL23952" s="55">
        <v>0.0417</v>
      </c>
    </row>
    <row r="23953" ht="14.25" customHeight="1" outlineLevel="1" spans="162:168">
      <c r="FF23953" s="55">
        <v>23946</v>
      </c>
      <c r="FG23953" s="55" t="s">
        <v>2053</v>
      </c>
      <c r="FH23953" s="55" t="s">
        <v>1260</v>
      </c>
      <c r="FI23953" s="55">
        <v>12</v>
      </c>
      <c r="FJ23953" s="55">
        <v>400000</v>
      </c>
      <c r="FK23953" s="55" t="s">
        <v>1258</v>
      </c>
      <c r="FL23953" s="55">
        <v>0.0417</v>
      </c>
    </row>
    <row r="23954" ht="14.25" customHeight="1" outlineLevel="1" spans="162:168">
      <c r="FF23954" s="55">
        <v>23947</v>
      </c>
      <c r="FG23954" s="55" t="s">
        <v>2053</v>
      </c>
      <c r="FH23954" s="55" t="s">
        <v>1260</v>
      </c>
      <c r="FI23954" s="55">
        <v>12</v>
      </c>
      <c r="FJ23954" s="55">
        <v>530000</v>
      </c>
      <c r="FK23954" s="55" t="s">
        <v>1258</v>
      </c>
      <c r="FL23954" s="55">
        <v>0.0417</v>
      </c>
    </row>
    <row r="23955" ht="14.25" customHeight="1" outlineLevel="1" spans="162:168">
      <c r="FF23955" s="55">
        <v>23948</v>
      </c>
      <c r="FG23955" s="55" t="s">
        <v>2053</v>
      </c>
      <c r="FH23955" s="55" t="s">
        <v>1260</v>
      </c>
      <c r="FI23955" s="55">
        <v>12</v>
      </c>
      <c r="FJ23955" s="55">
        <v>540000</v>
      </c>
      <c r="FK23955" s="55" t="s">
        <v>1258</v>
      </c>
      <c r="FL23955" s="55">
        <v>0.0417</v>
      </c>
    </row>
    <row r="23956" ht="14.25" customHeight="1" outlineLevel="1" spans="162:168">
      <c r="FF23956" s="55">
        <v>23949</v>
      </c>
      <c r="FG23956" s="55" t="s">
        <v>2053</v>
      </c>
      <c r="FH23956" s="55" t="s">
        <v>1260</v>
      </c>
      <c r="FI23956" s="55">
        <v>13</v>
      </c>
      <c r="FJ23956" s="55">
        <v>0</v>
      </c>
      <c r="FK23956" s="55" t="s">
        <v>1258</v>
      </c>
      <c r="FL23956" s="55">
        <v>0</v>
      </c>
    </row>
    <row r="23957" ht="14.25" customHeight="1" outlineLevel="1" spans="162:168">
      <c r="FF23957" s="55">
        <v>23950</v>
      </c>
      <c r="FG23957" s="55" t="s">
        <v>2053</v>
      </c>
      <c r="FH23957" s="55" t="s">
        <v>1260</v>
      </c>
      <c r="FI23957" s="55">
        <v>2</v>
      </c>
      <c r="FJ23957" s="55">
        <v>0</v>
      </c>
      <c r="FK23957" s="55" t="s">
        <v>1258</v>
      </c>
      <c r="FL23957" s="55">
        <v>0.1667</v>
      </c>
    </row>
    <row r="23958" ht="14.25" customHeight="1" outlineLevel="1" spans="162:168">
      <c r="FF23958" s="55">
        <v>23951</v>
      </c>
      <c r="FG23958" s="55" t="s">
        <v>2053</v>
      </c>
      <c r="FH23958" s="55" t="s">
        <v>1260</v>
      </c>
      <c r="FI23958" s="55">
        <v>2</v>
      </c>
      <c r="FJ23958" s="55">
        <v>1000</v>
      </c>
      <c r="FK23958" s="55" t="s">
        <v>1258</v>
      </c>
      <c r="FL23958" s="55">
        <v>0.1042</v>
      </c>
    </row>
    <row r="23959" ht="14.25" customHeight="1" outlineLevel="1" spans="162:168">
      <c r="FF23959" s="55">
        <v>23952</v>
      </c>
      <c r="FG23959" s="55" t="s">
        <v>2053</v>
      </c>
      <c r="FH23959" s="55" t="s">
        <v>1260</v>
      </c>
      <c r="FI23959" s="55">
        <v>2</v>
      </c>
      <c r="FJ23959" s="55">
        <v>2500</v>
      </c>
      <c r="FK23959" s="55" t="s">
        <v>1258</v>
      </c>
      <c r="FL23959" s="55">
        <v>0.0958</v>
      </c>
    </row>
    <row r="23960" ht="14.25" customHeight="1" outlineLevel="1" spans="162:168">
      <c r="FF23960" s="55">
        <v>23953</v>
      </c>
      <c r="FG23960" s="55" t="s">
        <v>2053</v>
      </c>
      <c r="FH23960" s="55" t="s">
        <v>1260</v>
      </c>
      <c r="FI23960" s="55">
        <v>2</v>
      </c>
      <c r="FJ23960" s="55">
        <v>5000</v>
      </c>
      <c r="FK23960" s="55" t="s">
        <v>1258</v>
      </c>
      <c r="FL23960" s="55">
        <v>0.0875</v>
      </c>
    </row>
    <row r="23961" ht="14.25" customHeight="1" outlineLevel="1" spans="162:168">
      <c r="FF23961" s="55">
        <v>23954</v>
      </c>
      <c r="FG23961" s="55" t="s">
        <v>2053</v>
      </c>
      <c r="FH23961" s="55" t="s">
        <v>1260</v>
      </c>
      <c r="FI23961" s="55">
        <v>2</v>
      </c>
      <c r="FJ23961" s="55">
        <v>10000</v>
      </c>
      <c r="FK23961" s="55" t="s">
        <v>1258</v>
      </c>
      <c r="FL23961" s="55">
        <v>0.075</v>
      </c>
    </row>
    <row r="23962" ht="14.25" customHeight="1" outlineLevel="1" spans="162:168">
      <c r="FF23962" s="55">
        <v>23955</v>
      </c>
      <c r="FG23962" s="55" t="s">
        <v>2053</v>
      </c>
      <c r="FH23962" s="55" t="s">
        <v>1260</v>
      </c>
      <c r="FI23962" s="55">
        <v>2</v>
      </c>
      <c r="FJ23962" s="55">
        <v>25000</v>
      </c>
      <c r="FK23962" s="55" t="s">
        <v>1258</v>
      </c>
      <c r="FL23962" s="55">
        <v>0.0667</v>
      </c>
    </row>
    <row r="23963" ht="14.25" customHeight="1" outlineLevel="1" spans="162:168">
      <c r="FF23963" s="55">
        <v>23956</v>
      </c>
      <c r="FG23963" s="55" t="s">
        <v>2053</v>
      </c>
      <c r="FH23963" s="55" t="s">
        <v>1260</v>
      </c>
      <c r="FI23963" s="55">
        <v>2</v>
      </c>
      <c r="FJ23963" s="55">
        <v>50000</v>
      </c>
      <c r="FK23963" s="55" t="s">
        <v>1258</v>
      </c>
      <c r="FL23963" s="55">
        <v>0.0583</v>
      </c>
    </row>
    <row r="23964" ht="14.25" customHeight="1" outlineLevel="1" spans="162:168">
      <c r="FF23964" s="55">
        <v>23957</v>
      </c>
      <c r="FG23964" s="55" t="s">
        <v>2053</v>
      </c>
      <c r="FH23964" s="55" t="s">
        <v>1260</v>
      </c>
      <c r="FI23964" s="55">
        <v>2</v>
      </c>
      <c r="FJ23964" s="55">
        <v>80000</v>
      </c>
      <c r="FK23964" s="55" t="s">
        <v>1258</v>
      </c>
      <c r="FL23964" s="55">
        <v>0.0583</v>
      </c>
    </row>
    <row r="23965" ht="14.25" customHeight="1" outlineLevel="1" spans="162:168">
      <c r="FF23965" s="55">
        <v>23958</v>
      </c>
      <c r="FG23965" s="55" t="s">
        <v>2053</v>
      </c>
      <c r="FH23965" s="55" t="s">
        <v>1260</v>
      </c>
      <c r="FI23965" s="55">
        <v>2</v>
      </c>
      <c r="FJ23965" s="55">
        <v>130000</v>
      </c>
      <c r="FK23965" s="55" t="s">
        <v>1258</v>
      </c>
      <c r="FL23965" s="55">
        <v>0.0583</v>
      </c>
    </row>
    <row r="23966" ht="14.25" customHeight="1" outlineLevel="1" spans="162:168">
      <c r="FF23966" s="55">
        <v>23959</v>
      </c>
      <c r="FG23966" s="55" t="s">
        <v>2053</v>
      </c>
      <c r="FH23966" s="55" t="s">
        <v>1260</v>
      </c>
      <c r="FI23966" s="55">
        <v>2</v>
      </c>
      <c r="FJ23966" s="55">
        <v>260000</v>
      </c>
      <c r="FK23966" s="55" t="s">
        <v>1258</v>
      </c>
      <c r="FL23966" s="55">
        <v>0.0583</v>
      </c>
    </row>
    <row r="23967" ht="14.25" customHeight="1" outlineLevel="1" spans="162:168">
      <c r="FF23967" s="55">
        <v>23960</v>
      </c>
      <c r="FG23967" s="55" t="s">
        <v>2053</v>
      </c>
      <c r="FH23967" s="55" t="s">
        <v>1260</v>
      </c>
      <c r="FI23967" s="55">
        <v>2</v>
      </c>
      <c r="FJ23967" s="55">
        <v>400000</v>
      </c>
      <c r="FK23967" s="55" t="s">
        <v>1258</v>
      </c>
      <c r="FL23967" s="55">
        <v>0.0583</v>
      </c>
    </row>
    <row r="23968" ht="14.25" customHeight="1" outlineLevel="1" spans="162:168">
      <c r="FF23968" s="55">
        <v>23961</v>
      </c>
      <c r="FG23968" s="55" t="s">
        <v>2053</v>
      </c>
      <c r="FH23968" s="55" t="s">
        <v>1260</v>
      </c>
      <c r="FI23968" s="55">
        <v>2</v>
      </c>
      <c r="FJ23968" s="55">
        <v>530000</v>
      </c>
      <c r="FK23968" s="55" t="s">
        <v>1258</v>
      </c>
      <c r="FL23968" s="55">
        <v>0.0583</v>
      </c>
    </row>
    <row r="23969" ht="14.25" customHeight="1" outlineLevel="1" spans="162:168">
      <c r="FF23969" s="55">
        <v>23962</v>
      </c>
      <c r="FG23969" s="55" t="s">
        <v>2053</v>
      </c>
      <c r="FH23969" s="55" t="s">
        <v>1260</v>
      </c>
      <c r="FI23969" s="55">
        <v>2</v>
      </c>
      <c r="FJ23969" s="55">
        <v>540000</v>
      </c>
      <c r="FK23969" s="55" t="s">
        <v>1258</v>
      </c>
      <c r="FL23969" s="55">
        <v>0.0583</v>
      </c>
    </row>
    <row r="23970" ht="14.25" customHeight="1" outlineLevel="1" spans="162:168">
      <c r="FF23970" s="55">
        <v>23963</v>
      </c>
      <c r="FG23970" s="55" t="s">
        <v>2053</v>
      </c>
      <c r="FH23970" s="55" t="s">
        <v>1260</v>
      </c>
      <c r="FI23970" s="55">
        <v>3</v>
      </c>
      <c r="FJ23970" s="55">
        <v>0</v>
      </c>
      <c r="FK23970" s="55" t="s">
        <v>1258</v>
      </c>
      <c r="FL23970" s="55">
        <v>0.1125</v>
      </c>
    </row>
    <row r="23971" ht="14.25" customHeight="1" outlineLevel="1" spans="162:168">
      <c r="FF23971" s="55">
        <v>23964</v>
      </c>
      <c r="FG23971" s="55" t="s">
        <v>2053</v>
      </c>
      <c r="FH23971" s="55" t="s">
        <v>1260</v>
      </c>
      <c r="FI23971" s="55">
        <v>3</v>
      </c>
      <c r="FJ23971" s="55">
        <v>1000</v>
      </c>
      <c r="FK23971" s="55" t="s">
        <v>1258</v>
      </c>
      <c r="FL23971" s="55">
        <v>0.1</v>
      </c>
    </row>
    <row r="23972" ht="14.25" customHeight="1" outlineLevel="1" spans="162:168">
      <c r="FF23972" s="55">
        <v>23965</v>
      </c>
      <c r="FG23972" s="55" t="s">
        <v>2053</v>
      </c>
      <c r="FH23972" s="55" t="s">
        <v>1260</v>
      </c>
      <c r="FI23972" s="55">
        <v>3</v>
      </c>
      <c r="FJ23972" s="55">
        <v>2500</v>
      </c>
      <c r="FK23972" s="55" t="s">
        <v>1258</v>
      </c>
      <c r="FL23972" s="55">
        <v>0.0917</v>
      </c>
    </row>
    <row r="23973" ht="14.25" customHeight="1" outlineLevel="1" spans="162:168">
      <c r="FF23973" s="55">
        <v>23966</v>
      </c>
      <c r="FG23973" s="55" t="s">
        <v>2053</v>
      </c>
      <c r="FH23973" s="55" t="s">
        <v>1260</v>
      </c>
      <c r="FI23973" s="55">
        <v>3</v>
      </c>
      <c r="FJ23973" s="55">
        <v>5000</v>
      </c>
      <c r="FK23973" s="55" t="s">
        <v>1258</v>
      </c>
      <c r="FL23973" s="55">
        <v>0.0708</v>
      </c>
    </row>
    <row r="23974" ht="14.25" customHeight="1" outlineLevel="1" spans="162:168">
      <c r="FF23974" s="55">
        <v>23967</v>
      </c>
      <c r="FG23974" s="55" t="s">
        <v>2053</v>
      </c>
      <c r="FH23974" s="55" t="s">
        <v>1260</v>
      </c>
      <c r="FI23974" s="55">
        <v>3</v>
      </c>
      <c r="FJ23974" s="55">
        <v>10000</v>
      </c>
      <c r="FK23974" s="55" t="s">
        <v>1258</v>
      </c>
      <c r="FL23974" s="55">
        <v>0.0542</v>
      </c>
    </row>
    <row r="23975" ht="14.25" customHeight="1" outlineLevel="1" spans="162:168">
      <c r="FF23975" s="55">
        <v>23968</v>
      </c>
      <c r="FG23975" s="55" t="s">
        <v>2053</v>
      </c>
      <c r="FH23975" s="55" t="s">
        <v>1260</v>
      </c>
      <c r="FI23975" s="55">
        <v>3</v>
      </c>
      <c r="FJ23975" s="55">
        <v>25000</v>
      </c>
      <c r="FK23975" s="55" t="s">
        <v>1258</v>
      </c>
      <c r="FL23975" s="55">
        <v>0.0542</v>
      </c>
    </row>
    <row r="23976" ht="14.25" customHeight="1" outlineLevel="1" spans="162:168">
      <c r="FF23976" s="55">
        <v>23969</v>
      </c>
      <c r="FG23976" s="55" t="s">
        <v>2053</v>
      </c>
      <c r="FH23976" s="55" t="s">
        <v>1260</v>
      </c>
      <c r="FI23976" s="55">
        <v>3</v>
      </c>
      <c r="FJ23976" s="55">
        <v>50000</v>
      </c>
      <c r="FK23976" s="55" t="s">
        <v>1258</v>
      </c>
      <c r="FL23976" s="55">
        <v>0.0458</v>
      </c>
    </row>
    <row r="23977" ht="14.25" customHeight="1" outlineLevel="1" spans="162:168">
      <c r="FF23977" s="55">
        <v>23970</v>
      </c>
      <c r="FG23977" s="55" t="s">
        <v>2053</v>
      </c>
      <c r="FH23977" s="55" t="s">
        <v>1260</v>
      </c>
      <c r="FI23977" s="55">
        <v>3</v>
      </c>
      <c r="FJ23977" s="55">
        <v>80000</v>
      </c>
      <c r="FK23977" s="55" t="s">
        <v>1258</v>
      </c>
      <c r="FL23977" s="55">
        <v>0.0458</v>
      </c>
    </row>
    <row r="23978" ht="14.25" customHeight="1" outlineLevel="1" spans="162:168">
      <c r="FF23978" s="55">
        <v>23971</v>
      </c>
      <c r="FG23978" s="55" t="s">
        <v>2053</v>
      </c>
      <c r="FH23978" s="55" t="s">
        <v>1260</v>
      </c>
      <c r="FI23978" s="55">
        <v>3</v>
      </c>
      <c r="FJ23978" s="55">
        <v>130000</v>
      </c>
      <c r="FK23978" s="55" t="s">
        <v>1258</v>
      </c>
      <c r="FL23978" s="55">
        <v>0.0458</v>
      </c>
    </row>
    <row r="23979" ht="14.25" customHeight="1" outlineLevel="1" spans="162:168">
      <c r="FF23979" s="55">
        <v>23972</v>
      </c>
      <c r="FG23979" s="55" t="s">
        <v>2053</v>
      </c>
      <c r="FH23979" s="55" t="s">
        <v>1260</v>
      </c>
      <c r="FI23979" s="55">
        <v>3</v>
      </c>
      <c r="FJ23979" s="55">
        <v>260000</v>
      </c>
      <c r="FK23979" s="55" t="s">
        <v>1258</v>
      </c>
      <c r="FL23979" s="55">
        <v>0.0458</v>
      </c>
    </row>
    <row r="23980" ht="14.25" customHeight="1" outlineLevel="1" spans="162:168">
      <c r="FF23980" s="55">
        <v>23973</v>
      </c>
      <c r="FG23980" s="55" t="s">
        <v>2053</v>
      </c>
      <c r="FH23980" s="55" t="s">
        <v>1260</v>
      </c>
      <c r="FI23980" s="55">
        <v>3</v>
      </c>
      <c r="FJ23980" s="55">
        <v>400000</v>
      </c>
      <c r="FK23980" s="55" t="s">
        <v>1258</v>
      </c>
      <c r="FL23980" s="55">
        <v>0.0458</v>
      </c>
    </row>
    <row r="23981" ht="14.25" customHeight="1" outlineLevel="1" spans="162:168">
      <c r="FF23981" s="55">
        <v>23974</v>
      </c>
      <c r="FG23981" s="55" t="s">
        <v>2053</v>
      </c>
      <c r="FH23981" s="55" t="s">
        <v>1260</v>
      </c>
      <c r="FI23981" s="55">
        <v>3</v>
      </c>
      <c r="FJ23981" s="55">
        <v>530000</v>
      </c>
      <c r="FK23981" s="55" t="s">
        <v>1258</v>
      </c>
      <c r="FL23981" s="55">
        <v>0.0458</v>
      </c>
    </row>
    <row r="23982" ht="14.25" customHeight="1" outlineLevel="1" spans="162:168">
      <c r="FF23982" s="55">
        <v>23975</v>
      </c>
      <c r="FG23982" s="55" t="s">
        <v>2053</v>
      </c>
      <c r="FH23982" s="55" t="s">
        <v>1260</v>
      </c>
      <c r="FI23982" s="55">
        <v>3</v>
      </c>
      <c r="FJ23982" s="55">
        <v>540000</v>
      </c>
      <c r="FK23982" s="55" t="s">
        <v>1258</v>
      </c>
      <c r="FL23982" s="55">
        <v>0.0458</v>
      </c>
    </row>
    <row r="23983" ht="14.25" customHeight="1" outlineLevel="1" spans="162:168">
      <c r="FF23983" s="55">
        <v>23976</v>
      </c>
      <c r="FG23983" s="55" t="s">
        <v>2053</v>
      </c>
      <c r="FH23983" s="55" t="s">
        <v>1260</v>
      </c>
      <c r="FI23983" s="55">
        <v>4</v>
      </c>
      <c r="FJ23983" s="55">
        <v>0</v>
      </c>
      <c r="FK23983" s="55" t="s">
        <v>1258</v>
      </c>
      <c r="FL23983" s="55">
        <v>0.1042</v>
      </c>
    </row>
    <row r="23984" ht="14.25" customHeight="1" outlineLevel="1" spans="162:168">
      <c r="FF23984" s="55">
        <v>23977</v>
      </c>
      <c r="FG23984" s="55" t="s">
        <v>2053</v>
      </c>
      <c r="FH23984" s="55" t="s">
        <v>1260</v>
      </c>
      <c r="FI23984" s="55">
        <v>4</v>
      </c>
      <c r="FJ23984" s="55">
        <v>1000</v>
      </c>
      <c r="FK23984" s="55" t="s">
        <v>1258</v>
      </c>
      <c r="FL23984" s="55">
        <v>0.0958</v>
      </c>
    </row>
    <row r="23985" ht="14.25" customHeight="1" outlineLevel="1" spans="162:168">
      <c r="FF23985" s="55">
        <v>23978</v>
      </c>
      <c r="FG23985" s="55" t="s">
        <v>2053</v>
      </c>
      <c r="FH23985" s="55" t="s">
        <v>1260</v>
      </c>
      <c r="FI23985" s="55">
        <v>4</v>
      </c>
      <c r="FJ23985" s="55">
        <v>2500</v>
      </c>
      <c r="FK23985" s="55" t="s">
        <v>1258</v>
      </c>
      <c r="FL23985" s="55">
        <v>0.0875</v>
      </c>
    </row>
    <row r="23986" ht="14.25" customHeight="1" outlineLevel="1" spans="162:168">
      <c r="FF23986" s="55">
        <v>23979</v>
      </c>
      <c r="FG23986" s="55" t="s">
        <v>2053</v>
      </c>
      <c r="FH23986" s="55" t="s">
        <v>1260</v>
      </c>
      <c r="FI23986" s="55">
        <v>4</v>
      </c>
      <c r="FJ23986" s="55">
        <v>5000</v>
      </c>
      <c r="FK23986" s="55" t="s">
        <v>1258</v>
      </c>
      <c r="FL23986" s="55">
        <v>0.0667</v>
      </c>
    </row>
    <row r="23987" ht="14.25" customHeight="1" outlineLevel="1" spans="162:168">
      <c r="FF23987" s="55">
        <v>23980</v>
      </c>
      <c r="FG23987" s="55" t="s">
        <v>2053</v>
      </c>
      <c r="FH23987" s="55" t="s">
        <v>1260</v>
      </c>
      <c r="FI23987" s="55">
        <v>4</v>
      </c>
      <c r="FJ23987" s="55">
        <v>10000</v>
      </c>
      <c r="FK23987" s="55" t="s">
        <v>1258</v>
      </c>
      <c r="FL23987" s="55">
        <v>0.05</v>
      </c>
    </row>
    <row r="23988" ht="14.25" customHeight="1" outlineLevel="1" spans="162:168">
      <c r="FF23988" s="55">
        <v>23981</v>
      </c>
      <c r="FG23988" s="55" t="s">
        <v>2053</v>
      </c>
      <c r="FH23988" s="55" t="s">
        <v>1260</v>
      </c>
      <c r="FI23988" s="55">
        <v>4</v>
      </c>
      <c r="FJ23988" s="55">
        <v>25000</v>
      </c>
      <c r="FK23988" s="55" t="s">
        <v>1258</v>
      </c>
      <c r="FL23988" s="55">
        <v>0.0417</v>
      </c>
    </row>
    <row r="23989" ht="14.25" customHeight="1" outlineLevel="1" spans="162:168">
      <c r="FF23989" s="55">
        <v>23982</v>
      </c>
      <c r="FG23989" s="55" t="s">
        <v>2053</v>
      </c>
      <c r="FH23989" s="55" t="s">
        <v>1260</v>
      </c>
      <c r="FI23989" s="55">
        <v>4</v>
      </c>
      <c r="FJ23989" s="55">
        <v>50000</v>
      </c>
      <c r="FK23989" s="55" t="s">
        <v>1258</v>
      </c>
      <c r="FL23989" s="55">
        <v>0.0417</v>
      </c>
    </row>
    <row r="23990" ht="14.25" customHeight="1" outlineLevel="1" spans="162:168">
      <c r="FF23990" s="55">
        <v>23983</v>
      </c>
      <c r="FG23990" s="55" t="s">
        <v>2053</v>
      </c>
      <c r="FH23990" s="55" t="s">
        <v>1260</v>
      </c>
      <c r="FI23990" s="55">
        <v>4</v>
      </c>
      <c r="FJ23990" s="55">
        <v>80000</v>
      </c>
      <c r="FK23990" s="55" t="s">
        <v>1258</v>
      </c>
      <c r="FL23990" s="55">
        <v>0.0417</v>
      </c>
    </row>
    <row r="23991" ht="14.25" customHeight="1" outlineLevel="1" spans="162:168">
      <c r="FF23991" s="55">
        <v>23984</v>
      </c>
      <c r="FG23991" s="55" t="s">
        <v>2053</v>
      </c>
      <c r="FH23991" s="55" t="s">
        <v>1260</v>
      </c>
      <c r="FI23991" s="55">
        <v>4</v>
      </c>
      <c r="FJ23991" s="55">
        <v>130000</v>
      </c>
      <c r="FK23991" s="55" t="s">
        <v>1258</v>
      </c>
      <c r="FL23991" s="55">
        <v>0.0417</v>
      </c>
    </row>
    <row r="23992" ht="14.25" customHeight="1" outlineLevel="1" spans="162:168">
      <c r="FF23992" s="55">
        <v>23985</v>
      </c>
      <c r="FG23992" s="55" t="s">
        <v>2053</v>
      </c>
      <c r="FH23992" s="55" t="s">
        <v>1260</v>
      </c>
      <c r="FI23992" s="55">
        <v>4</v>
      </c>
      <c r="FJ23992" s="55">
        <v>260000</v>
      </c>
      <c r="FK23992" s="55" t="s">
        <v>1258</v>
      </c>
      <c r="FL23992" s="55">
        <v>0.0417</v>
      </c>
    </row>
    <row r="23993" ht="14.25" customHeight="1" outlineLevel="1" spans="162:168">
      <c r="FF23993" s="55">
        <v>23986</v>
      </c>
      <c r="FG23993" s="55" t="s">
        <v>2053</v>
      </c>
      <c r="FH23993" s="55" t="s">
        <v>1260</v>
      </c>
      <c r="FI23993" s="55">
        <v>4</v>
      </c>
      <c r="FJ23993" s="55">
        <v>400000</v>
      </c>
      <c r="FK23993" s="55" t="s">
        <v>1258</v>
      </c>
      <c r="FL23993" s="55">
        <v>0.0417</v>
      </c>
    </row>
    <row r="23994" ht="14.25" customHeight="1" outlineLevel="1" spans="162:168">
      <c r="FF23994" s="55">
        <v>23987</v>
      </c>
      <c r="FG23994" s="55" t="s">
        <v>2053</v>
      </c>
      <c r="FH23994" s="55" t="s">
        <v>1260</v>
      </c>
      <c r="FI23994" s="55">
        <v>4</v>
      </c>
      <c r="FJ23994" s="55">
        <v>530000</v>
      </c>
      <c r="FK23994" s="55" t="s">
        <v>1258</v>
      </c>
      <c r="FL23994" s="55">
        <v>0.0417</v>
      </c>
    </row>
    <row r="23995" ht="14.25" customHeight="1" outlineLevel="1" spans="162:168">
      <c r="FF23995" s="55">
        <v>23988</v>
      </c>
      <c r="FG23995" s="55" t="s">
        <v>2053</v>
      </c>
      <c r="FH23995" s="55" t="s">
        <v>1260</v>
      </c>
      <c r="FI23995" s="55">
        <v>4</v>
      </c>
      <c r="FJ23995" s="55">
        <v>540000</v>
      </c>
      <c r="FK23995" s="55" t="s">
        <v>1258</v>
      </c>
      <c r="FL23995" s="55">
        <v>0.0417</v>
      </c>
    </row>
    <row r="23996" ht="14.25" customHeight="1" outlineLevel="1" spans="162:168">
      <c r="FF23996" s="55">
        <v>23989</v>
      </c>
      <c r="FG23996" s="55" t="s">
        <v>2053</v>
      </c>
      <c r="FH23996" s="55" t="s">
        <v>1260</v>
      </c>
      <c r="FI23996" s="55">
        <v>5</v>
      </c>
      <c r="FJ23996" s="55">
        <v>0</v>
      </c>
      <c r="FK23996" s="55" t="s">
        <v>1258</v>
      </c>
      <c r="FL23996" s="55">
        <v>0.1042</v>
      </c>
    </row>
    <row r="23997" ht="14.25" customHeight="1" outlineLevel="1" spans="162:168">
      <c r="FF23997" s="55">
        <v>23990</v>
      </c>
      <c r="FG23997" s="55" t="s">
        <v>2053</v>
      </c>
      <c r="FH23997" s="55" t="s">
        <v>1260</v>
      </c>
      <c r="FI23997" s="55">
        <v>5</v>
      </c>
      <c r="FJ23997" s="55">
        <v>1000</v>
      </c>
      <c r="FK23997" s="55" t="s">
        <v>1258</v>
      </c>
      <c r="FL23997" s="55">
        <v>0.0958</v>
      </c>
    </row>
    <row r="23998" ht="14.25" customHeight="1" outlineLevel="1" spans="162:168">
      <c r="FF23998" s="55">
        <v>23991</v>
      </c>
      <c r="FG23998" s="55" t="s">
        <v>2053</v>
      </c>
      <c r="FH23998" s="55" t="s">
        <v>1260</v>
      </c>
      <c r="FI23998" s="55">
        <v>5</v>
      </c>
      <c r="FJ23998" s="55">
        <v>2500</v>
      </c>
      <c r="FK23998" s="55" t="s">
        <v>1258</v>
      </c>
      <c r="FL23998" s="55">
        <v>0.0875</v>
      </c>
    </row>
    <row r="23999" ht="14.25" customHeight="1" outlineLevel="1" spans="162:168">
      <c r="FF23999" s="55">
        <v>23992</v>
      </c>
      <c r="FG23999" s="55" t="s">
        <v>2053</v>
      </c>
      <c r="FH23999" s="55" t="s">
        <v>1260</v>
      </c>
      <c r="FI23999" s="55">
        <v>5</v>
      </c>
      <c r="FJ23999" s="55">
        <v>5000</v>
      </c>
      <c r="FK23999" s="55" t="s">
        <v>1258</v>
      </c>
      <c r="FL23999" s="55">
        <v>0.0667</v>
      </c>
    </row>
    <row r="24000" ht="14.25" customHeight="1" outlineLevel="1" spans="162:168">
      <c r="FF24000" s="55">
        <v>23993</v>
      </c>
      <c r="FG24000" s="55" t="s">
        <v>2053</v>
      </c>
      <c r="FH24000" s="55" t="s">
        <v>1260</v>
      </c>
      <c r="FI24000" s="55">
        <v>5</v>
      </c>
      <c r="FJ24000" s="55">
        <v>10000</v>
      </c>
      <c r="FK24000" s="55" t="s">
        <v>1258</v>
      </c>
      <c r="FL24000" s="55">
        <v>0.05</v>
      </c>
    </row>
    <row r="24001" ht="14.25" customHeight="1" outlineLevel="1" spans="162:168">
      <c r="FF24001" s="55">
        <v>23994</v>
      </c>
      <c r="FG24001" s="55" t="s">
        <v>2053</v>
      </c>
      <c r="FH24001" s="55" t="s">
        <v>1260</v>
      </c>
      <c r="FI24001" s="55">
        <v>5</v>
      </c>
      <c r="FJ24001" s="55">
        <v>25000</v>
      </c>
      <c r="FK24001" s="55" t="s">
        <v>1258</v>
      </c>
      <c r="FL24001" s="55">
        <v>0.0417</v>
      </c>
    </row>
    <row r="24002" ht="14.25" customHeight="1" outlineLevel="1" spans="162:168">
      <c r="FF24002" s="55">
        <v>23995</v>
      </c>
      <c r="FG24002" s="55" t="s">
        <v>2053</v>
      </c>
      <c r="FH24002" s="55" t="s">
        <v>1260</v>
      </c>
      <c r="FI24002" s="55">
        <v>5</v>
      </c>
      <c r="FJ24002" s="55">
        <v>50000</v>
      </c>
      <c r="FK24002" s="55" t="s">
        <v>1258</v>
      </c>
      <c r="FL24002" s="55">
        <v>0.0417</v>
      </c>
    </row>
    <row r="24003" ht="14.25" customHeight="1" outlineLevel="1" spans="162:168">
      <c r="FF24003" s="55">
        <v>23996</v>
      </c>
      <c r="FG24003" s="55" t="s">
        <v>2053</v>
      </c>
      <c r="FH24003" s="55" t="s">
        <v>1260</v>
      </c>
      <c r="FI24003" s="55">
        <v>5</v>
      </c>
      <c r="FJ24003" s="55">
        <v>80000</v>
      </c>
      <c r="FK24003" s="55" t="s">
        <v>1258</v>
      </c>
      <c r="FL24003" s="55">
        <v>0.0417</v>
      </c>
    </row>
    <row r="24004" ht="14.25" customHeight="1" outlineLevel="1" spans="162:168">
      <c r="FF24004" s="55">
        <v>23997</v>
      </c>
      <c r="FG24004" s="55" t="s">
        <v>2053</v>
      </c>
      <c r="FH24004" s="55" t="s">
        <v>1260</v>
      </c>
      <c r="FI24004" s="55">
        <v>5</v>
      </c>
      <c r="FJ24004" s="55">
        <v>130000</v>
      </c>
      <c r="FK24004" s="55" t="s">
        <v>1258</v>
      </c>
      <c r="FL24004" s="55">
        <v>0.0417</v>
      </c>
    </row>
    <row r="24005" ht="14.25" customHeight="1" outlineLevel="1" spans="162:168">
      <c r="FF24005" s="55">
        <v>23998</v>
      </c>
      <c r="FG24005" s="55" t="s">
        <v>2053</v>
      </c>
      <c r="FH24005" s="55" t="s">
        <v>1260</v>
      </c>
      <c r="FI24005" s="55">
        <v>5</v>
      </c>
      <c r="FJ24005" s="55">
        <v>260000</v>
      </c>
      <c r="FK24005" s="55" t="s">
        <v>1258</v>
      </c>
      <c r="FL24005" s="55">
        <v>0.0417</v>
      </c>
    </row>
    <row r="24006" ht="14.25" customHeight="1" outlineLevel="1" spans="162:168">
      <c r="FF24006" s="55">
        <v>23999</v>
      </c>
      <c r="FG24006" s="55" t="s">
        <v>2053</v>
      </c>
      <c r="FH24006" s="55" t="s">
        <v>1260</v>
      </c>
      <c r="FI24006" s="55">
        <v>5</v>
      </c>
      <c r="FJ24006" s="55">
        <v>400000</v>
      </c>
      <c r="FK24006" s="55" t="s">
        <v>1258</v>
      </c>
      <c r="FL24006" s="55">
        <v>0.0417</v>
      </c>
    </row>
    <row r="24007" ht="14.25" customHeight="1" outlineLevel="1" spans="162:168">
      <c r="FF24007" s="55">
        <v>24000</v>
      </c>
      <c r="FG24007" s="55" t="s">
        <v>2053</v>
      </c>
      <c r="FH24007" s="55" t="s">
        <v>1260</v>
      </c>
      <c r="FI24007" s="55">
        <v>5</v>
      </c>
      <c r="FJ24007" s="55">
        <v>530000</v>
      </c>
      <c r="FK24007" s="55" t="s">
        <v>1258</v>
      </c>
      <c r="FL24007" s="55">
        <v>0.0417</v>
      </c>
    </row>
    <row r="24008" ht="14.25" customHeight="1" outlineLevel="1" spans="162:168">
      <c r="FF24008" s="55">
        <v>24001</v>
      </c>
      <c r="FG24008" s="55" t="s">
        <v>2053</v>
      </c>
      <c r="FH24008" s="55" t="s">
        <v>1260</v>
      </c>
      <c r="FI24008" s="55">
        <v>5</v>
      </c>
      <c r="FJ24008" s="55">
        <v>540000</v>
      </c>
      <c r="FK24008" s="55" t="s">
        <v>1258</v>
      </c>
      <c r="FL24008" s="55">
        <v>0.0417</v>
      </c>
    </row>
    <row r="24009" ht="14.25" customHeight="1" outlineLevel="1" spans="162:168">
      <c r="FF24009" s="55">
        <v>24002</v>
      </c>
      <c r="FG24009" s="55" t="s">
        <v>2053</v>
      </c>
      <c r="FH24009" s="55" t="s">
        <v>1260</v>
      </c>
      <c r="FI24009" s="55">
        <v>6</v>
      </c>
      <c r="FJ24009" s="55">
        <v>0</v>
      </c>
      <c r="FK24009" s="55" t="s">
        <v>1258</v>
      </c>
      <c r="FL24009" s="55">
        <v>0.0675</v>
      </c>
    </row>
    <row r="24010" ht="14.25" customHeight="1" outlineLevel="1" spans="162:168">
      <c r="FF24010" s="55">
        <v>24003</v>
      </c>
      <c r="FG24010" s="55" t="s">
        <v>2053</v>
      </c>
      <c r="FH24010" s="55" t="s">
        <v>1260</v>
      </c>
      <c r="FI24010" s="55">
        <v>6</v>
      </c>
      <c r="FJ24010" s="55">
        <v>1000</v>
      </c>
      <c r="FK24010" s="55" t="s">
        <v>1258</v>
      </c>
      <c r="FL24010" s="55">
        <v>0.0675</v>
      </c>
    </row>
    <row r="24011" ht="14.25" customHeight="1" outlineLevel="1" spans="162:168">
      <c r="FF24011" s="55">
        <v>24004</v>
      </c>
      <c r="FG24011" s="55" t="s">
        <v>2053</v>
      </c>
      <c r="FH24011" s="55" t="s">
        <v>1260</v>
      </c>
      <c r="FI24011" s="55">
        <v>6</v>
      </c>
      <c r="FJ24011" s="55">
        <v>2500</v>
      </c>
      <c r="FK24011" s="55" t="s">
        <v>1258</v>
      </c>
      <c r="FL24011" s="55">
        <v>0.0675</v>
      </c>
    </row>
    <row r="24012" ht="14.25" customHeight="1" outlineLevel="1" spans="162:168">
      <c r="FF24012" s="55">
        <v>24005</v>
      </c>
      <c r="FG24012" s="55" t="s">
        <v>2053</v>
      </c>
      <c r="FH24012" s="55" t="s">
        <v>1260</v>
      </c>
      <c r="FI24012" s="55">
        <v>6</v>
      </c>
      <c r="FJ24012" s="55">
        <v>5000</v>
      </c>
      <c r="FK24012" s="55" t="s">
        <v>1258</v>
      </c>
      <c r="FL24012" s="55">
        <v>0.0675</v>
      </c>
    </row>
    <row r="24013" ht="14.25" customHeight="1" outlineLevel="1" spans="162:168">
      <c r="FF24013" s="55">
        <v>24006</v>
      </c>
      <c r="FG24013" s="55" t="s">
        <v>2053</v>
      </c>
      <c r="FH24013" s="55" t="s">
        <v>1260</v>
      </c>
      <c r="FI24013" s="55">
        <v>6</v>
      </c>
      <c r="FJ24013" s="55">
        <v>10000</v>
      </c>
      <c r="FK24013" s="55" t="s">
        <v>1258</v>
      </c>
      <c r="FL24013" s="55">
        <v>0.0675</v>
      </c>
    </row>
    <row r="24014" ht="14.25" customHeight="1" outlineLevel="1" spans="162:168">
      <c r="FF24014" s="55">
        <v>24007</v>
      </c>
      <c r="FG24014" s="55" t="s">
        <v>2053</v>
      </c>
      <c r="FH24014" s="55" t="s">
        <v>1260</v>
      </c>
      <c r="FI24014" s="55">
        <v>6</v>
      </c>
      <c r="FJ24014" s="55">
        <v>25000</v>
      </c>
      <c r="FK24014" s="55" t="s">
        <v>1258</v>
      </c>
      <c r="FL24014" s="55">
        <v>0.0675</v>
      </c>
    </row>
    <row r="24015" ht="14.25" customHeight="1" outlineLevel="1" spans="162:168">
      <c r="FF24015" s="55">
        <v>24008</v>
      </c>
      <c r="FG24015" s="55" t="s">
        <v>2053</v>
      </c>
      <c r="FH24015" s="55" t="s">
        <v>1260</v>
      </c>
      <c r="FI24015" s="55">
        <v>6</v>
      </c>
      <c r="FJ24015" s="55">
        <v>50000</v>
      </c>
      <c r="FK24015" s="55" t="s">
        <v>1258</v>
      </c>
      <c r="FL24015" s="55">
        <v>0.0642</v>
      </c>
    </row>
    <row r="24016" ht="14.25" customHeight="1" outlineLevel="1" spans="162:168">
      <c r="FF24016" s="55">
        <v>24009</v>
      </c>
      <c r="FG24016" s="55" t="s">
        <v>2053</v>
      </c>
      <c r="FH24016" s="55" t="s">
        <v>1260</v>
      </c>
      <c r="FI24016" s="55">
        <v>6</v>
      </c>
      <c r="FJ24016" s="55">
        <v>80000</v>
      </c>
      <c r="FK24016" s="55" t="s">
        <v>1258</v>
      </c>
      <c r="FL24016" s="55">
        <v>0.0333</v>
      </c>
    </row>
    <row r="24017" ht="14.25" customHeight="1" outlineLevel="1" spans="162:168">
      <c r="FF24017" s="55">
        <v>24010</v>
      </c>
      <c r="FG24017" s="55" t="s">
        <v>2053</v>
      </c>
      <c r="FH24017" s="55" t="s">
        <v>1260</v>
      </c>
      <c r="FI24017" s="55">
        <v>6</v>
      </c>
      <c r="FJ24017" s="55">
        <v>130000</v>
      </c>
      <c r="FK24017" s="55" t="s">
        <v>1258</v>
      </c>
      <c r="FL24017" s="55">
        <v>0.0292</v>
      </c>
    </row>
    <row r="24018" ht="14.25" customHeight="1" outlineLevel="1" spans="162:168">
      <c r="FF24018" s="55">
        <v>24011</v>
      </c>
      <c r="FG24018" s="55" t="s">
        <v>2053</v>
      </c>
      <c r="FH24018" s="55" t="s">
        <v>1260</v>
      </c>
      <c r="FI24018" s="55">
        <v>6</v>
      </c>
      <c r="FJ24018" s="55">
        <v>260000</v>
      </c>
      <c r="FK24018" s="55" t="s">
        <v>1258</v>
      </c>
      <c r="FL24018" s="55">
        <v>0.0292</v>
      </c>
    </row>
    <row r="24019" ht="14.25" customHeight="1" outlineLevel="1" spans="162:168">
      <c r="FF24019" s="55">
        <v>24012</v>
      </c>
      <c r="FG24019" s="55" t="s">
        <v>2053</v>
      </c>
      <c r="FH24019" s="55" t="s">
        <v>1260</v>
      </c>
      <c r="FI24019" s="55">
        <v>6</v>
      </c>
      <c r="FJ24019" s="55">
        <v>400000</v>
      </c>
      <c r="FK24019" s="55" t="s">
        <v>1258</v>
      </c>
      <c r="FL24019" s="55">
        <v>0.0292</v>
      </c>
    </row>
    <row r="24020" ht="14.25" customHeight="1" outlineLevel="1" spans="162:168">
      <c r="FF24020" s="55">
        <v>24013</v>
      </c>
      <c r="FG24020" s="55" t="s">
        <v>2053</v>
      </c>
      <c r="FH24020" s="55" t="s">
        <v>1260</v>
      </c>
      <c r="FI24020" s="55">
        <v>6</v>
      </c>
      <c r="FJ24020" s="55">
        <v>530000</v>
      </c>
      <c r="FK24020" s="55" t="s">
        <v>1258</v>
      </c>
      <c r="FL24020" s="55">
        <v>0.0292</v>
      </c>
    </row>
    <row r="24021" ht="14.25" customHeight="1" outlineLevel="1" spans="162:168">
      <c r="FF24021" s="55">
        <v>24014</v>
      </c>
      <c r="FG24021" s="55" t="s">
        <v>2053</v>
      </c>
      <c r="FH24021" s="55" t="s">
        <v>1260</v>
      </c>
      <c r="FI24021" s="55">
        <v>6</v>
      </c>
      <c r="FJ24021" s="55">
        <v>540000</v>
      </c>
      <c r="FK24021" s="55" t="s">
        <v>1258</v>
      </c>
      <c r="FL24021" s="55">
        <v>0.0292</v>
      </c>
    </row>
    <row r="24022" ht="14.25" customHeight="1" outlineLevel="1" spans="162:168">
      <c r="FF24022" s="55">
        <v>24015</v>
      </c>
      <c r="FG24022" s="55" t="s">
        <v>2053</v>
      </c>
      <c r="FH24022" s="55" t="s">
        <v>1260</v>
      </c>
      <c r="FI24022" s="55">
        <v>7</v>
      </c>
      <c r="FJ24022" s="55">
        <v>0</v>
      </c>
      <c r="FK24022" s="55" t="s">
        <v>1258</v>
      </c>
      <c r="FL24022" s="55">
        <v>0.0717</v>
      </c>
    </row>
    <row r="24023" ht="14.25" customHeight="1" outlineLevel="1" spans="162:168">
      <c r="FF24023" s="55">
        <v>24016</v>
      </c>
      <c r="FG24023" s="55" t="s">
        <v>2053</v>
      </c>
      <c r="FH24023" s="55" t="s">
        <v>1260</v>
      </c>
      <c r="FI24023" s="55">
        <v>7</v>
      </c>
      <c r="FJ24023" s="55">
        <v>1000</v>
      </c>
      <c r="FK24023" s="55" t="s">
        <v>1258</v>
      </c>
      <c r="FL24023" s="55">
        <v>0.0717</v>
      </c>
    </row>
    <row r="24024" ht="14.25" customHeight="1" outlineLevel="1" spans="162:168">
      <c r="FF24024" s="55">
        <v>24017</v>
      </c>
      <c r="FG24024" s="55" t="s">
        <v>2053</v>
      </c>
      <c r="FH24024" s="55" t="s">
        <v>1260</v>
      </c>
      <c r="FI24024" s="55">
        <v>7</v>
      </c>
      <c r="FJ24024" s="55">
        <v>2500</v>
      </c>
      <c r="FK24024" s="55" t="s">
        <v>1258</v>
      </c>
      <c r="FL24024" s="55">
        <v>0.0717</v>
      </c>
    </row>
    <row r="24025" ht="14.25" customHeight="1" outlineLevel="1" spans="162:168">
      <c r="FF24025" s="55">
        <v>24018</v>
      </c>
      <c r="FG24025" s="55" t="s">
        <v>2053</v>
      </c>
      <c r="FH24025" s="55" t="s">
        <v>1260</v>
      </c>
      <c r="FI24025" s="55">
        <v>7</v>
      </c>
      <c r="FJ24025" s="55">
        <v>5000</v>
      </c>
      <c r="FK24025" s="55" t="s">
        <v>1258</v>
      </c>
      <c r="FL24025" s="55">
        <v>0.0717</v>
      </c>
    </row>
    <row r="24026" ht="14.25" customHeight="1" outlineLevel="1" spans="162:168">
      <c r="FF24026" s="55">
        <v>24019</v>
      </c>
      <c r="FG24026" s="55" t="s">
        <v>2053</v>
      </c>
      <c r="FH24026" s="55" t="s">
        <v>1260</v>
      </c>
      <c r="FI24026" s="55">
        <v>7</v>
      </c>
      <c r="FJ24026" s="55">
        <v>10000</v>
      </c>
      <c r="FK24026" s="55" t="s">
        <v>1258</v>
      </c>
      <c r="FL24026" s="55">
        <v>0.0717</v>
      </c>
    </row>
    <row r="24027" ht="14.25" customHeight="1" outlineLevel="1" spans="162:168">
      <c r="FF24027" s="55">
        <v>24020</v>
      </c>
      <c r="FG24027" s="55" t="s">
        <v>2053</v>
      </c>
      <c r="FH24027" s="55" t="s">
        <v>1260</v>
      </c>
      <c r="FI24027" s="55">
        <v>7</v>
      </c>
      <c r="FJ24027" s="55">
        <v>25000</v>
      </c>
      <c r="FK24027" s="55" t="s">
        <v>1258</v>
      </c>
      <c r="FL24027" s="55">
        <v>0.0717</v>
      </c>
    </row>
    <row r="24028" ht="14.25" customHeight="1" outlineLevel="1" spans="162:168">
      <c r="FF24028" s="55">
        <v>24021</v>
      </c>
      <c r="FG24028" s="55" t="s">
        <v>2053</v>
      </c>
      <c r="FH24028" s="55" t="s">
        <v>1260</v>
      </c>
      <c r="FI24028" s="55">
        <v>7</v>
      </c>
      <c r="FJ24028" s="55">
        <v>50000</v>
      </c>
      <c r="FK24028" s="55" t="s">
        <v>1258</v>
      </c>
      <c r="FL24028" s="55">
        <v>0.0683</v>
      </c>
    </row>
    <row r="24029" ht="14.25" customHeight="1" outlineLevel="1" spans="162:168">
      <c r="FF24029" s="55">
        <v>24022</v>
      </c>
      <c r="FG24029" s="55" t="s">
        <v>2053</v>
      </c>
      <c r="FH24029" s="55" t="s">
        <v>1260</v>
      </c>
      <c r="FI24029" s="55">
        <v>7</v>
      </c>
      <c r="FJ24029" s="55">
        <v>80000</v>
      </c>
      <c r="FK24029" s="55" t="s">
        <v>1258</v>
      </c>
      <c r="FL24029" s="55">
        <v>0.0333</v>
      </c>
    </row>
    <row r="24030" ht="14.25" customHeight="1" outlineLevel="1" spans="162:168">
      <c r="FF24030" s="55">
        <v>24023</v>
      </c>
      <c r="FG24030" s="55" t="s">
        <v>2053</v>
      </c>
      <c r="FH24030" s="55" t="s">
        <v>1260</v>
      </c>
      <c r="FI24030" s="55">
        <v>7</v>
      </c>
      <c r="FJ24030" s="55">
        <v>130000</v>
      </c>
      <c r="FK24030" s="55" t="s">
        <v>1258</v>
      </c>
      <c r="FL24030" s="55">
        <v>0.0292</v>
      </c>
    </row>
    <row r="24031" ht="14.25" customHeight="1" outlineLevel="1" spans="162:168">
      <c r="FF24031" s="55">
        <v>24024</v>
      </c>
      <c r="FG24031" s="55" t="s">
        <v>2053</v>
      </c>
      <c r="FH24031" s="55" t="s">
        <v>1260</v>
      </c>
      <c r="FI24031" s="55">
        <v>7</v>
      </c>
      <c r="FJ24031" s="55">
        <v>260000</v>
      </c>
      <c r="FK24031" s="55" t="s">
        <v>1258</v>
      </c>
      <c r="FL24031" s="55">
        <v>0.0292</v>
      </c>
    </row>
    <row r="24032" ht="14.25" customHeight="1" outlineLevel="1" spans="162:168">
      <c r="FF24032" s="55">
        <v>24025</v>
      </c>
      <c r="FG24032" s="55" t="s">
        <v>2053</v>
      </c>
      <c r="FH24032" s="55" t="s">
        <v>1260</v>
      </c>
      <c r="FI24032" s="55">
        <v>7</v>
      </c>
      <c r="FJ24032" s="55">
        <v>400000</v>
      </c>
      <c r="FK24032" s="55" t="s">
        <v>1258</v>
      </c>
      <c r="FL24032" s="55">
        <v>0.0292</v>
      </c>
    </row>
    <row r="24033" ht="14.25" customHeight="1" outlineLevel="1" spans="162:168">
      <c r="FF24033" s="55">
        <v>24026</v>
      </c>
      <c r="FG24033" s="55" t="s">
        <v>2053</v>
      </c>
      <c r="FH24033" s="55" t="s">
        <v>1260</v>
      </c>
      <c r="FI24033" s="55">
        <v>7</v>
      </c>
      <c r="FJ24033" s="55">
        <v>530000</v>
      </c>
      <c r="FK24033" s="55" t="s">
        <v>1258</v>
      </c>
      <c r="FL24033" s="55">
        <v>0.0292</v>
      </c>
    </row>
    <row r="24034" ht="14.25" customHeight="1" outlineLevel="1" spans="162:168">
      <c r="FF24034" s="55">
        <v>24027</v>
      </c>
      <c r="FG24034" s="55" t="s">
        <v>2053</v>
      </c>
      <c r="FH24034" s="55" t="s">
        <v>1260</v>
      </c>
      <c r="FI24034" s="55">
        <v>7</v>
      </c>
      <c r="FJ24034" s="55">
        <v>540000</v>
      </c>
      <c r="FK24034" s="55" t="s">
        <v>1258</v>
      </c>
      <c r="FL24034" s="55">
        <v>0.0292</v>
      </c>
    </row>
    <row r="24035" ht="14.25" customHeight="1" outlineLevel="1" spans="162:168">
      <c r="FF24035" s="55">
        <v>24028</v>
      </c>
      <c r="FG24035" s="55" t="s">
        <v>2053</v>
      </c>
      <c r="FH24035" s="55" t="s">
        <v>1260</v>
      </c>
      <c r="FI24035" s="55">
        <v>8</v>
      </c>
      <c r="FJ24035" s="55">
        <v>0</v>
      </c>
      <c r="FK24035" s="55" t="s">
        <v>1258</v>
      </c>
      <c r="FL24035" s="55">
        <v>0.0833</v>
      </c>
    </row>
    <row r="24036" ht="14.25" customHeight="1" outlineLevel="1" spans="162:168">
      <c r="FF24036" s="55">
        <v>24029</v>
      </c>
      <c r="FG24036" s="55" t="s">
        <v>2053</v>
      </c>
      <c r="FH24036" s="55" t="s">
        <v>1260</v>
      </c>
      <c r="FI24036" s="55">
        <v>8</v>
      </c>
      <c r="FJ24036" s="55">
        <v>1000</v>
      </c>
      <c r="FK24036" s="55" t="s">
        <v>1258</v>
      </c>
      <c r="FL24036" s="55">
        <v>0.075</v>
      </c>
    </row>
    <row r="24037" ht="14.25" customHeight="1" outlineLevel="1" spans="162:168">
      <c r="FF24037" s="55">
        <v>24030</v>
      </c>
      <c r="FG24037" s="55" t="s">
        <v>2053</v>
      </c>
      <c r="FH24037" s="55" t="s">
        <v>1260</v>
      </c>
      <c r="FI24037" s="55">
        <v>8</v>
      </c>
      <c r="FJ24037" s="55">
        <v>2500</v>
      </c>
      <c r="FK24037" s="55" t="s">
        <v>1258</v>
      </c>
      <c r="FL24037" s="55">
        <v>0.0708</v>
      </c>
    </row>
    <row r="24038" ht="14.25" customHeight="1" outlineLevel="1" spans="162:168">
      <c r="FF24038" s="55">
        <v>24031</v>
      </c>
      <c r="FG24038" s="55" t="s">
        <v>2053</v>
      </c>
      <c r="FH24038" s="55" t="s">
        <v>1260</v>
      </c>
      <c r="FI24038" s="55">
        <v>8</v>
      </c>
      <c r="FJ24038" s="55">
        <v>5000</v>
      </c>
      <c r="FK24038" s="55" t="s">
        <v>1258</v>
      </c>
      <c r="FL24038" s="55">
        <v>0.0583</v>
      </c>
    </row>
    <row r="24039" ht="14.25" customHeight="1" outlineLevel="1" spans="162:168">
      <c r="FF24039" s="55">
        <v>24032</v>
      </c>
      <c r="FG24039" s="55" t="s">
        <v>2053</v>
      </c>
      <c r="FH24039" s="55" t="s">
        <v>1260</v>
      </c>
      <c r="FI24039" s="55">
        <v>8</v>
      </c>
      <c r="FJ24039" s="55">
        <v>10000</v>
      </c>
      <c r="FK24039" s="55" t="s">
        <v>1258</v>
      </c>
      <c r="FL24039" s="55">
        <v>0.0417</v>
      </c>
    </row>
    <row r="24040" ht="14.25" customHeight="1" outlineLevel="1" spans="162:168">
      <c r="FF24040" s="55">
        <v>24033</v>
      </c>
      <c r="FG24040" s="55" t="s">
        <v>2053</v>
      </c>
      <c r="FH24040" s="55" t="s">
        <v>1260</v>
      </c>
      <c r="FI24040" s="55">
        <v>8</v>
      </c>
      <c r="FJ24040" s="55">
        <v>25000</v>
      </c>
      <c r="FK24040" s="55" t="s">
        <v>1258</v>
      </c>
      <c r="FL24040" s="55">
        <v>0.0375</v>
      </c>
    </row>
    <row r="24041" ht="14.25" customHeight="1" outlineLevel="1" spans="162:168">
      <c r="FF24041" s="55">
        <v>24034</v>
      </c>
      <c r="FG24041" s="55" t="s">
        <v>2053</v>
      </c>
      <c r="FH24041" s="55" t="s">
        <v>1260</v>
      </c>
      <c r="FI24041" s="55">
        <v>8</v>
      </c>
      <c r="FJ24041" s="55">
        <v>50000</v>
      </c>
      <c r="FK24041" s="55" t="s">
        <v>1258</v>
      </c>
      <c r="FL24041" s="55">
        <v>0.0375</v>
      </c>
    </row>
    <row r="24042" ht="14.25" customHeight="1" outlineLevel="1" spans="162:168">
      <c r="FF24042" s="55">
        <v>24035</v>
      </c>
      <c r="FG24042" s="55" t="s">
        <v>2053</v>
      </c>
      <c r="FH24042" s="55" t="s">
        <v>1260</v>
      </c>
      <c r="FI24042" s="55">
        <v>8</v>
      </c>
      <c r="FJ24042" s="55">
        <v>80000</v>
      </c>
      <c r="FK24042" s="55" t="s">
        <v>1258</v>
      </c>
      <c r="FL24042" s="55">
        <v>0.0375</v>
      </c>
    </row>
    <row r="24043" ht="14.25" customHeight="1" outlineLevel="1" spans="162:168">
      <c r="FF24043" s="55">
        <v>24036</v>
      </c>
      <c r="FG24043" s="55" t="s">
        <v>2053</v>
      </c>
      <c r="FH24043" s="55" t="s">
        <v>1260</v>
      </c>
      <c r="FI24043" s="55">
        <v>8</v>
      </c>
      <c r="FJ24043" s="55">
        <v>130000</v>
      </c>
      <c r="FK24043" s="55" t="s">
        <v>1258</v>
      </c>
      <c r="FL24043" s="55">
        <v>0.0375</v>
      </c>
    </row>
    <row r="24044" ht="14.25" customHeight="1" outlineLevel="1" spans="162:168">
      <c r="FF24044" s="55">
        <v>24037</v>
      </c>
      <c r="FG24044" s="55" t="s">
        <v>2053</v>
      </c>
      <c r="FH24044" s="55" t="s">
        <v>1260</v>
      </c>
      <c r="FI24044" s="55">
        <v>8</v>
      </c>
      <c r="FJ24044" s="55">
        <v>260000</v>
      </c>
      <c r="FK24044" s="55" t="s">
        <v>1258</v>
      </c>
      <c r="FL24044" s="55">
        <v>0.0375</v>
      </c>
    </row>
    <row r="24045" ht="14.25" customHeight="1" outlineLevel="1" spans="162:168">
      <c r="FF24045" s="55">
        <v>24038</v>
      </c>
      <c r="FG24045" s="55" t="s">
        <v>2053</v>
      </c>
      <c r="FH24045" s="55" t="s">
        <v>1260</v>
      </c>
      <c r="FI24045" s="55">
        <v>8</v>
      </c>
      <c r="FJ24045" s="55">
        <v>400000</v>
      </c>
      <c r="FK24045" s="55" t="s">
        <v>1258</v>
      </c>
      <c r="FL24045" s="55">
        <v>0.0375</v>
      </c>
    </row>
    <row r="24046" ht="14.25" customHeight="1" outlineLevel="1" spans="162:168">
      <c r="FF24046" s="55">
        <v>24039</v>
      </c>
      <c r="FG24046" s="55" t="s">
        <v>2053</v>
      </c>
      <c r="FH24046" s="55" t="s">
        <v>1260</v>
      </c>
      <c r="FI24046" s="55">
        <v>8</v>
      </c>
      <c r="FJ24046" s="55">
        <v>530000</v>
      </c>
      <c r="FK24046" s="55" t="s">
        <v>1258</v>
      </c>
      <c r="FL24046" s="55">
        <v>0.0375</v>
      </c>
    </row>
    <row r="24047" ht="14.25" customHeight="1" outlineLevel="1" spans="162:168">
      <c r="FF24047" s="55">
        <v>24040</v>
      </c>
      <c r="FG24047" s="55" t="s">
        <v>2053</v>
      </c>
      <c r="FH24047" s="55" t="s">
        <v>1260</v>
      </c>
      <c r="FI24047" s="55">
        <v>8</v>
      </c>
      <c r="FJ24047" s="55">
        <v>540000</v>
      </c>
      <c r="FK24047" s="55" t="s">
        <v>1258</v>
      </c>
      <c r="FL24047" s="55">
        <v>0.0375</v>
      </c>
    </row>
    <row r="24048" ht="14.25" customHeight="1" outlineLevel="1" spans="162:168">
      <c r="FF24048" s="55">
        <v>24041</v>
      </c>
      <c r="FG24048" s="55" t="s">
        <v>2053</v>
      </c>
      <c r="FH24048" s="55" t="s">
        <v>1260</v>
      </c>
      <c r="FI24048" s="55">
        <v>9</v>
      </c>
      <c r="FJ24048" s="55">
        <v>0</v>
      </c>
      <c r="FK24048" s="55" t="s">
        <v>1258</v>
      </c>
      <c r="FL24048" s="55">
        <v>0.0733</v>
      </c>
    </row>
    <row r="24049" ht="14.25" customHeight="1" outlineLevel="1" spans="162:168">
      <c r="FF24049" s="55">
        <v>24042</v>
      </c>
      <c r="FG24049" s="55" t="s">
        <v>2053</v>
      </c>
      <c r="FH24049" s="55" t="s">
        <v>1260</v>
      </c>
      <c r="FI24049" s="55">
        <v>9</v>
      </c>
      <c r="FJ24049" s="55">
        <v>1000</v>
      </c>
      <c r="FK24049" s="55" t="s">
        <v>1258</v>
      </c>
      <c r="FL24049" s="55">
        <v>0.0733</v>
      </c>
    </row>
    <row r="24050" ht="14.25" customHeight="1" outlineLevel="1" spans="162:168">
      <c r="FF24050" s="55">
        <v>24043</v>
      </c>
      <c r="FG24050" s="55" t="s">
        <v>2053</v>
      </c>
      <c r="FH24050" s="55" t="s">
        <v>1260</v>
      </c>
      <c r="FI24050" s="55">
        <v>9</v>
      </c>
      <c r="FJ24050" s="55">
        <v>2500</v>
      </c>
      <c r="FK24050" s="55" t="s">
        <v>1258</v>
      </c>
      <c r="FL24050" s="55">
        <v>0.0733</v>
      </c>
    </row>
    <row r="24051" ht="14.25" customHeight="1" outlineLevel="1" spans="162:168">
      <c r="FF24051" s="55">
        <v>24044</v>
      </c>
      <c r="FG24051" s="55" t="s">
        <v>2053</v>
      </c>
      <c r="FH24051" s="55" t="s">
        <v>1260</v>
      </c>
      <c r="FI24051" s="55">
        <v>9</v>
      </c>
      <c r="FJ24051" s="55">
        <v>5000</v>
      </c>
      <c r="FK24051" s="55" t="s">
        <v>1258</v>
      </c>
      <c r="FL24051" s="55">
        <v>0.0733</v>
      </c>
    </row>
    <row r="24052" ht="14.25" customHeight="1" outlineLevel="1" spans="162:168">
      <c r="FF24052" s="55">
        <v>24045</v>
      </c>
      <c r="FG24052" s="55" t="s">
        <v>2053</v>
      </c>
      <c r="FH24052" s="55" t="s">
        <v>1260</v>
      </c>
      <c r="FI24052" s="55">
        <v>9</v>
      </c>
      <c r="FJ24052" s="55">
        <v>10000</v>
      </c>
      <c r="FK24052" s="55" t="s">
        <v>1258</v>
      </c>
      <c r="FL24052" s="55">
        <v>0.0733</v>
      </c>
    </row>
    <row r="24053" ht="14.25" customHeight="1" outlineLevel="1" spans="162:168">
      <c r="FF24053" s="55">
        <v>24046</v>
      </c>
      <c r="FG24053" s="55" t="s">
        <v>2053</v>
      </c>
      <c r="FH24053" s="55" t="s">
        <v>1260</v>
      </c>
      <c r="FI24053" s="55">
        <v>9</v>
      </c>
      <c r="FJ24053" s="55">
        <v>25000</v>
      </c>
      <c r="FK24053" s="55" t="s">
        <v>1258</v>
      </c>
      <c r="FL24053" s="55">
        <v>0.0733</v>
      </c>
    </row>
    <row r="24054" ht="14.25" customHeight="1" outlineLevel="1" spans="162:168">
      <c r="FF24054" s="55">
        <v>24047</v>
      </c>
      <c r="FG24054" s="55" t="s">
        <v>2053</v>
      </c>
      <c r="FH24054" s="55" t="s">
        <v>1260</v>
      </c>
      <c r="FI24054" s="55">
        <v>9</v>
      </c>
      <c r="FJ24054" s="55">
        <v>50000</v>
      </c>
      <c r="FK24054" s="55" t="s">
        <v>1258</v>
      </c>
      <c r="FL24054" s="55">
        <v>0.07</v>
      </c>
    </row>
    <row r="24055" ht="14.25" customHeight="1" outlineLevel="1" spans="162:168">
      <c r="FF24055" s="55">
        <v>24048</v>
      </c>
      <c r="FG24055" s="55" t="s">
        <v>2053</v>
      </c>
      <c r="FH24055" s="55" t="s">
        <v>1260</v>
      </c>
      <c r="FI24055" s="55">
        <v>9</v>
      </c>
      <c r="FJ24055" s="55">
        <v>80000</v>
      </c>
      <c r="FK24055" s="55" t="s">
        <v>1258</v>
      </c>
      <c r="FL24055" s="55">
        <v>0.0375</v>
      </c>
    </row>
    <row r="24056" ht="14.25" customHeight="1" outlineLevel="1" spans="162:168">
      <c r="FF24056" s="55">
        <v>24049</v>
      </c>
      <c r="FG24056" s="55" t="s">
        <v>2053</v>
      </c>
      <c r="FH24056" s="55" t="s">
        <v>1260</v>
      </c>
      <c r="FI24056" s="55">
        <v>9</v>
      </c>
      <c r="FJ24056" s="55">
        <v>130000</v>
      </c>
      <c r="FK24056" s="55" t="s">
        <v>1258</v>
      </c>
      <c r="FL24056" s="55">
        <v>0.0375</v>
      </c>
    </row>
    <row r="24057" ht="14.25" customHeight="1" outlineLevel="1" spans="162:168">
      <c r="FF24057" s="55">
        <v>24050</v>
      </c>
      <c r="FG24057" s="55" t="s">
        <v>2053</v>
      </c>
      <c r="FH24057" s="55" t="s">
        <v>1260</v>
      </c>
      <c r="FI24057" s="55">
        <v>9</v>
      </c>
      <c r="FJ24057" s="55">
        <v>260000</v>
      </c>
      <c r="FK24057" s="55" t="s">
        <v>1258</v>
      </c>
      <c r="FL24057" s="55">
        <v>0.0375</v>
      </c>
    </row>
    <row r="24058" ht="14.25" customHeight="1" outlineLevel="1" spans="162:168">
      <c r="FF24058" s="55">
        <v>24051</v>
      </c>
      <c r="FG24058" s="55" t="s">
        <v>2053</v>
      </c>
      <c r="FH24058" s="55" t="s">
        <v>1260</v>
      </c>
      <c r="FI24058" s="55">
        <v>9</v>
      </c>
      <c r="FJ24058" s="55">
        <v>400000</v>
      </c>
      <c r="FK24058" s="55" t="s">
        <v>1258</v>
      </c>
      <c r="FL24058" s="55">
        <v>0.0375</v>
      </c>
    </row>
    <row r="24059" ht="14.25" customHeight="1" outlineLevel="1" spans="162:168">
      <c r="FF24059" s="55">
        <v>24052</v>
      </c>
      <c r="FG24059" s="55" t="s">
        <v>2053</v>
      </c>
      <c r="FH24059" s="55" t="s">
        <v>1260</v>
      </c>
      <c r="FI24059" s="55">
        <v>9</v>
      </c>
      <c r="FJ24059" s="55">
        <v>530000</v>
      </c>
      <c r="FK24059" s="55" t="s">
        <v>1258</v>
      </c>
      <c r="FL24059" s="55">
        <v>0.0375</v>
      </c>
    </row>
    <row r="24060" ht="14.25" customHeight="1" outlineLevel="1" spans="162:168">
      <c r="FF24060" s="55">
        <v>24053</v>
      </c>
      <c r="FG24060" s="55" t="s">
        <v>2053</v>
      </c>
      <c r="FH24060" s="55" t="s">
        <v>1260</v>
      </c>
      <c r="FI24060" s="55">
        <v>9</v>
      </c>
      <c r="FJ24060" s="55">
        <v>540000</v>
      </c>
      <c r="FK24060" s="55" t="s">
        <v>1258</v>
      </c>
      <c r="FL24060" s="55">
        <v>0.0375</v>
      </c>
    </row>
    <row r="24061" ht="14.25" customHeight="1" outlineLevel="1" spans="162:168">
      <c r="FF24061" s="55">
        <v>24054</v>
      </c>
      <c r="FG24061" s="55" t="s">
        <v>2053</v>
      </c>
      <c r="FH24061" s="55" t="s">
        <v>1470</v>
      </c>
      <c r="FI24061" s="55">
        <v>1</v>
      </c>
      <c r="FJ24061" s="55">
        <v>0</v>
      </c>
      <c r="FK24061" s="55" t="s">
        <v>1258</v>
      </c>
      <c r="FL24061" s="55">
        <v>0.0542</v>
      </c>
    </row>
    <row r="24062" ht="14.25" customHeight="1" outlineLevel="1" spans="162:168">
      <c r="FF24062" s="55">
        <v>24055</v>
      </c>
      <c r="FG24062" s="55" t="s">
        <v>2053</v>
      </c>
      <c r="FH24062" s="55" t="s">
        <v>1470</v>
      </c>
      <c r="FI24062" s="55">
        <v>10</v>
      </c>
      <c r="FJ24062" s="55">
        <v>0</v>
      </c>
      <c r="FK24062" s="55" t="s">
        <v>1258</v>
      </c>
      <c r="FL24062" s="55">
        <v>0.0667</v>
      </c>
    </row>
    <row r="24063" ht="14.25" customHeight="1" outlineLevel="1" spans="162:168">
      <c r="FF24063" s="55">
        <v>24056</v>
      </c>
      <c r="FG24063" s="55" t="s">
        <v>2053</v>
      </c>
      <c r="FH24063" s="55" t="s">
        <v>1470</v>
      </c>
      <c r="FI24063" s="55">
        <v>11</v>
      </c>
      <c r="FJ24063" s="55">
        <v>0</v>
      </c>
      <c r="FK24063" s="55" t="s">
        <v>1258</v>
      </c>
      <c r="FL24063" s="55">
        <v>0.0667</v>
      </c>
    </row>
    <row r="24064" ht="14.25" customHeight="1" outlineLevel="1" spans="162:168">
      <c r="FF24064" s="55">
        <v>24057</v>
      </c>
      <c r="FG24064" s="55" t="s">
        <v>2053</v>
      </c>
      <c r="FH24064" s="55" t="s">
        <v>1470</v>
      </c>
      <c r="FI24064" s="55">
        <v>2</v>
      </c>
      <c r="FJ24064" s="55">
        <v>0</v>
      </c>
      <c r="FK24064" s="55" t="s">
        <v>1258</v>
      </c>
      <c r="FL24064" s="55">
        <v>0.0542</v>
      </c>
    </row>
    <row r="24065" ht="14.25" customHeight="1" outlineLevel="1" spans="162:168">
      <c r="FF24065" s="55">
        <v>24058</v>
      </c>
      <c r="FG24065" s="55" t="s">
        <v>2053</v>
      </c>
      <c r="FH24065" s="55" t="s">
        <v>1470</v>
      </c>
      <c r="FI24065" s="55">
        <v>3</v>
      </c>
      <c r="FJ24065" s="55">
        <v>0</v>
      </c>
      <c r="FK24065" s="55" t="s">
        <v>1258</v>
      </c>
      <c r="FL24065" s="55">
        <v>0.0542</v>
      </c>
    </row>
    <row r="24066" ht="14.25" customHeight="1" outlineLevel="1" spans="162:168">
      <c r="FF24066" s="55">
        <v>24059</v>
      </c>
      <c r="FG24066" s="55" t="s">
        <v>2053</v>
      </c>
      <c r="FH24066" s="55" t="s">
        <v>1470</v>
      </c>
      <c r="FI24066" s="55">
        <v>4</v>
      </c>
      <c r="FJ24066" s="55">
        <v>0</v>
      </c>
      <c r="FK24066" s="55" t="s">
        <v>1258</v>
      </c>
      <c r="FL24066" s="55">
        <v>0.0542</v>
      </c>
    </row>
    <row r="24067" ht="14.25" customHeight="1" outlineLevel="1" spans="162:168">
      <c r="FF24067" s="55">
        <v>24060</v>
      </c>
      <c r="FG24067" s="55" t="s">
        <v>2053</v>
      </c>
      <c r="FH24067" s="55" t="s">
        <v>1470</v>
      </c>
      <c r="FI24067" s="55">
        <v>5</v>
      </c>
      <c r="FJ24067" s="55">
        <v>0</v>
      </c>
      <c r="FK24067" s="55" t="s">
        <v>1258</v>
      </c>
      <c r="FL24067" s="55">
        <v>0.0542</v>
      </c>
    </row>
    <row r="24068" ht="14.25" customHeight="1" outlineLevel="1" spans="162:168">
      <c r="FF24068" s="55">
        <v>24061</v>
      </c>
      <c r="FG24068" s="55" t="s">
        <v>2053</v>
      </c>
      <c r="FH24068" s="55" t="s">
        <v>1470</v>
      </c>
      <c r="FI24068" s="55">
        <v>6</v>
      </c>
      <c r="FJ24068" s="55">
        <v>0</v>
      </c>
      <c r="FK24068" s="55" t="s">
        <v>1258</v>
      </c>
      <c r="FL24068" s="55">
        <v>0.0542</v>
      </c>
    </row>
    <row r="24069" ht="14.25" customHeight="1" outlineLevel="1" spans="162:168">
      <c r="FF24069" s="55">
        <v>24062</v>
      </c>
      <c r="FG24069" s="55" t="s">
        <v>2053</v>
      </c>
      <c r="FH24069" s="55" t="s">
        <v>1470</v>
      </c>
      <c r="FI24069" s="55">
        <v>7</v>
      </c>
      <c r="FJ24069" s="55">
        <v>0</v>
      </c>
      <c r="FK24069" s="55" t="s">
        <v>1258</v>
      </c>
      <c r="FL24069" s="55">
        <v>0.0333</v>
      </c>
    </row>
    <row r="24070" ht="14.25" customHeight="1" outlineLevel="1" spans="162:168">
      <c r="FF24070" s="55">
        <v>24063</v>
      </c>
      <c r="FG24070" s="55" t="s">
        <v>2053</v>
      </c>
      <c r="FH24070" s="55" t="s">
        <v>1810</v>
      </c>
      <c r="FI24070" s="55">
        <v>1</v>
      </c>
      <c r="FJ24070" s="55">
        <v>0</v>
      </c>
      <c r="FK24070" s="55" t="s">
        <v>1258</v>
      </c>
      <c r="FL24070" s="55">
        <v>0.0375</v>
      </c>
    </row>
    <row r="24071" ht="14.25" customHeight="1" outlineLevel="1" spans="162:168">
      <c r="FF24071" s="55">
        <v>24064</v>
      </c>
      <c r="FG24071" s="55" t="s">
        <v>2053</v>
      </c>
      <c r="FH24071" s="55" t="s">
        <v>1810</v>
      </c>
      <c r="FI24071" s="55">
        <v>2</v>
      </c>
      <c r="FJ24071" s="55">
        <v>0</v>
      </c>
      <c r="FK24071" s="55" t="s">
        <v>1258</v>
      </c>
      <c r="FL24071" s="55">
        <v>0.0334</v>
      </c>
    </row>
    <row r="24072" ht="14.25" customHeight="1" outlineLevel="1" spans="162:168">
      <c r="FF24072" s="55">
        <v>24065</v>
      </c>
      <c r="FG24072" s="55" t="s">
        <v>2053</v>
      </c>
      <c r="FH24072" s="55" t="s">
        <v>1810</v>
      </c>
      <c r="FI24072" s="55">
        <v>3</v>
      </c>
      <c r="FJ24072" s="55">
        <v>0</v>
      </c>
      <c r="FK24072" s="55" t="s">
        <v>1258</v>
      </c>
      <c r="FL24072" s="55">
        <v>0.0334</v>
      </c>
    </row>
    <row r="24073" ht="14.25" customHeight="1" outlineLevel="1" spans="162:168">
      <c r="FF24073" s="55">
        <v>24066</v>
      </c>
      <c r="FG24073" s="55" t="s">
        <v>2053</v>
      </c>
      <c r="FH24073" s="55" t="s">
        <v>1810</v>
      </c>
      <c r="FI24073" s="55">
        <v>4</v>
      </c>
      <c r="FJ24073" s="55">
        <v>0</v>
      </c>
      <c r="FK24073" s="55" t="s">
        <v>1258</v>
      </c>
      <c r="FL24073" s="55">
        <v>0.025</v>
      </c>
    </row>
    <row r="24074" ht="14.25" customHeight="1" outlineLevel="1" spans="162:168">
      <c r="FF24074" s="55">
        <v>24067</v>
      </c>
      <c r="FG24074" s="55" t="s">
        <v>2053</v>
      </c>
      <c r="FH24074" s="55" t="s">
        <v>1738</v>
      </c>
      <c r="FI24074" s="55">
        <v>1</v>
      </c>
      <c r="FJ24074" s="55">
        <v>0</v>
      </c>
      <c r="FK24074" s="55" t="s">
        <v>1258</v>
      </c>
      <c r="FL24074" s="55">
        <v>0.075</v>
      </c>
    </row>
    <row r="24075" ht="14.25" customHeight="1" outlineLevel="1" spans="162:168">
      <c r="FF24075" s="55">
        <v>24068</v>
      </c>
      <c r="FG24075" s="55" t="s">
        <v>2053</v>
      </c>
      <c r="FH24075" s="55" t="s">
        <v>1738</v>
      </c>
      <c r="FI24075" s="55">
        <v>2</v>
      </c>
      <c r="FJ24075" s="55">
        <v>1000</v>
      </c>
      <c r="FK24075" s="55" t="s">
        <v>1258</v>
      </c>
      <c r="FL24075" s="55">
        <v>0.0708</v>
      </c>
    </row>
    <row r="24076" ht="14.25" customHeight="1" outlineLevel="1" spans="162:168">
      <c r="FF24076" s="55">
        <v>24069</v>
      </c>
      <c r="FG24076" s="55" t="s">
        <v>2053</v>
      </c>
      <c r="FH24076" s="55" t="s">
        <v>1738</v>
      </c>
      <c r="FI24076" s="55">
        <v>2</v>
      </c>
      <c r="FJ24076" s="55">
        <v>2500</v>
      </c>
      <c r="FK24076" s="55" t="s">
        <v>1258</v>
      </c>
      <c r="FL24076" s="55">
        <v>0.0667</v>
      </c>
    </row>
    <row r="24077" ht="14.25" customHeight="1" outlineLevel="1" spans="162:168">
      <c r="FF24077" s="55">
        <v>24070</v>
      </c>
      <c r="FG24077" s="55" t="s">
        <v>2053</v>
      </c>
      <c r="FH24077" s="55" t="s">
        <v>1738</v>
      </c>
      <c r="FI24077" s="55">
        <v>2</v>
      </c>
      <c r="FJ24077" s="55">
        <v>5000</v>
      </c>
      <c r="FK24077" s="55" t="s">
        <v>1258</v>
      </c>
      <c r="FL24077" s="55">
        <v>0.0583</v>
      </c>
    </row>
    <row r="24078" ht="14.25" customHeight="1" outlineLevel="1" spans="162:168">
      <c r="FF24078" s="55">
        <v>24071</v>
      </c>
      <c r="FG24078" s="55" t="s">
        <v>2053</v>
      </c>
      <c r="FH24078" s="55" t="s">
        <v>1738</v>
      </c>
      <c r="FI24078" s="55">
        <v>2</v>
      </c>
      <c r="FJ24078" s="55">
        <v>10000</v>
      </c>
      <c r="FK24078" s="55" t="s">
        <v>1258</v>
      </c>
      <c r="FL24078" s="55">
        <v>0.05</v>
      </c>
    </row>
    <row r="24079" ht="14.25" customHeight="1" outlineLevel="1" spans="162:168">
      <c r="FF24079" s="55">
        <v>24072</v>
      </c>
      <c r="FG24079" s="55" t="s">
        <v>2053</v>
      </c>
      <c r="FH24079" s="55" t="s">
        <v>1738</v>
      </c>
      <c r="FI24079" s="55">
        <v>2</v>
      </c>
      <c r="FJ24079" s="55">
        <v>25000</v>
      </c>
      <c r="FK24079" s="55" t="s">
        <v>1258</v>
      </c>
      <c r="FL24079" s="55">
        <v>0.0417</v>
      </c>
    </row>
    <row r="24080" ht="14.25" customHeight="1" outlineLevel="1" spans="162:168">
      <c r="FF24080" s="55">
        <v>24073</v>
      </c>
      <c r="FG24080" s="55" t="s">
        <v>2053</v>
      </c>
      <c r="FH24080" s="55" t="s">
        <v>1738</v>
      </c>
      <c r="FI24080" s="55">
        <v>2</v>
      </c>
      <c r="FJ24080" s="55">
        <v>50000</v>
      </c>
      <c r="FK24080" s="55" t="s">
        <v>1258</v>
      </c>
      <c r="FL24080" s="55">
        <v>0.0417</v>
      </c>
    </row>
    <row r="24081" ht="14.25" customHeight="1" outlineLevel="1" spans="162:168">
      <c r="FF24081" s="55">
        <v>24074</v>
      </c>
      <c r="FG24081" s="55" t="s">
        <v>2053</v>
      </c>
      <c r="FH24081" s="55" t="s">
        <v>1738</v>
      </c>
      <c r="FI24081" s="55">
        <v>2</v>
      </c>
      <c r="FJ24081" s="55">
        <v>80000</v>
      </c>
      <c r="FK24081" s="55" t="s">
        <v>1258</v>
      </c>
      <c r="FL24081" s="55">
        <v>0.0417</v>
      </c>
    </row>
    <row r="24082" ht="14.25" customHeight="1" outlineLevel="1" spans="162:168">
      <c r="FF24082" s="55">
        <v>24075</v>
      </c>
      <c r="FG24082" s="55" t="s">
        <v>2053</v>
      </c>
      <c r="FH24082" s="55" t="s">
        <v>1738</v>
      </c>
      <c r="FI24082" s="55">
        <v>2</v>
      </c>
      <c r="FJ24082" s="55">
        <v>130000</v>
      </c>
      <c r="FK24082" s="55" t="s">
        <v>1258</v>
      </c>
      <c r="FL24082" s="55">
        <v>0.0417</v>
      </c>
    </row>
    <row r="24083" ht="14.25" customHeight="1" outlineLevel="1" spans="162:168">
      <c r="FF24083" s="55">
        <v>24076</v>
      </c>
      <c r="FG24083" s="55" t="s">
        <v>2053</v>
      </c>
      <c r="FH24083" s="55" t="s">
        <v>1738</v>
      </c>
      <c r="FI24083" s="55">
        <v>2</v>
      </c>
      <c r="FJ24083" s="55">
        <v>260000</v>
      </c>
      <c r="FK24083" s="55" t="s">
        <v>1258</v>
      </c>
      <c r="FL24083" s="55">
        <v>0.0417</v>
      </c>
    </row>
    <row r="24084" ht="14.25" customHeight="1" outlineLevel="1" spans="162:168">
      <c r="FF24084" s="55">
        <v>24077</v>
      </c>
      <c r="FG24084" s="55" t="s">
        <v>2053</v>
      </c>
      <c r="FH24084" s="55" t="s">
        <v>1738</v>
      </c>
      <c r="FI24084" s="55">
        <v>2</v>
      </c>
      <c r="FJ24084" s="55">
        <v>400000</v>
      </c>
      <c r="FK24084" s="55" t="s">
        <v>1258</v>
      </c>
      <c r="FL24084" s="55">
        <v>0.0417</v>
      </c>
    </row>
    <row r="24085" ht="14.25" customHeight="1" outlineLevel="1" spans="162:168">
      <c r="FF24085" s="55">
        <v>24078</v>
      </c>
      <c r="FG24085" s="55" t="s">
        <v>2053</v>
      </c>
      <c r="FH24085" s="55" t="s">
        <v>1738</v>
      </c>
      <c r="FI24085" s="55">
        <v>2</v>
      </c>
      <c r="FJ24085" s="55">
        <v>530000</v>
      </c>
      <c r="FK24085" s="55" t="s">
        <v>1258</v>
      </c>
      <c r="FL24085" s="55">
        <v>0.0417</v>
      </c>
    </row>
    <row r="24086" ht="14.25" customHeight="1" outlineLevel="1" spans="162:168">
      <c r="FF24086" s="55">
        <v>24079</v>
      </c>
      <c r="FG24086" s="55" t="s">
        <v>2053</v>
      </c>
      <c r="FH24086" s="55" t="s">
        <v>1738</v>
      </c>
      <c r="FI24086" s="55">
        <v>2</v>
      </c>
      <c r="FJ24086" s="55">
        <v>540000</v>
      </c>
      <c r="FK24086" s="55" t="s">
        <v>1258</v>
      </c>
      <c r="FL24086" s="55">
        <v>0.0417</v>
      </c>
    </row>
    <row r="24087" ht="14.25" customHeight="1" outlineLevel="1" spans="162:168">
      <c r="FF24087" s="55">
        <v>24080</v>
      </c>
      <c r="FG24087" s="55" t="s">
        <v>2053</v>
      </c>
      <c r="FH24087" s="55" t="s">
        <v>1738</v>
      </c>
      <c r="FI24087" s="55">
        <v>3</v>
      </c>
      <c r="FJ24087" s="55">
        <v>1000</v>
      </c>
      <c r="FK24087" s="55" t="s">
        <v>1258</v>
      </c>
      <c r="FL24087" s="55">
        <v>0.0708</v>
      </c>
    </row>
    <row r="24088" ht="14.25" customHeight="1" outlineLevel="1" spans="162:168">
      <c r="FF24088" s="55">
        <v>24081</v>
      </c>
      <c r="FG24088" s="55" t="s">
        <v>2053</v>
      </c>
      <c r="FH24088" s="55" t="s">
        <v>1738</v>
      </c>
      <c r="FI24088" s="55">
        <v>3</v>
      </c>
      <c r="FJ24088" s="55">
        <v>2500</v>
      </c>
      <c r="FK24088" s="55" t="s">
        <v>1258</v>
      </c>
      <c r="FL24088" s="55">
        <v>0.0667</v>
      </c>
    </row>
    <row r="24089" ht="14.25" customHeight="1" outlineLevel="1" spans="162:168">
      <c r="FF24089" s="55">
        <v>24082</v>
      </c>
      <c r="FG24089" s="55" t="s">
        <v>2053</v>
      </c>
      <c r="FH24089" s="55" t="s">
        <v>1738</v>
      </c>
      <c r="FI24089" s="55">
        <v>3</v>
      </c>
      <c r="FJ24089" s="55">
        <v>5000</v>
      </c>
      <c r="FK24089" s="55" t="s">
        <v>1258</v>
      </c>
      <c r="FL24089" s="55">
        <v>0.0583</v>
      </c>
    </row>
    <row r="24090" ht="14.25" customHeight="1" outlineLevel="1" spans="162:168">
      <c r="FF24090" s="55">
        <v>24083</v>
      </c>
      <c r="FG24090" s="55" t="s">
        <v>2053</v>
      </c>
      <c r="FH24090" s="55" t="s">
        <v>1738</v>
      </c>
      <c r="FI24090" s="55">
        <v>3</v>
      </c>
      <c r="FJ24090" s="55">
        <v>10000</v>
      </c>
      <c r="FK24090" s="55" t="s">
        <v>1258</v>
      </c>
      <c r="FL24090" s="55">
        <v>0.05</v>
      </c>
    </row>
    <row r="24091" ht="14.25" customHeight="1" outlineLevel="1" spans="162:168">
      <c r="FF24091" s="55">
        <v>24084</v>
      </c>
      <c r="FG24091" s="55" t="s">
        <v>2053</v>
      </c>
      <c r="FH24091" s="55" t="s">
        <v>1738</v>
      </c>
      <c r="FI24091" s="55">
        <v>3</v>
      </c>
      <c r="FJ24091" s="55">
        <v>25000</v>
      </c>
      <c r="FK24091" s="55" t="s">
        <v>1258</v>
      </c>
      <c r="FL24091" s="55">
        <v>0.0417</v>
      </c>
    </row>
    <row r="24092" ht="14.25" customHeight="1" outlineLevel="1" spans="162:168">
      <c r="FF24092" s="55">
        <v>24085</v>
      </c>
      <c r="FG24092" s="55" t="s">
        <v>2053</v>
      </c>
      <c r="FH24092" s="55" t="s">
        <v>1738</v>
      </c>
      <c r="FI24092" s="55">
        <v>3</v>
      </c>
      <c r="FJ24092" s="55">
        <v>50000</v>
      </c>
      <c r="FK24092" s="55" t="s">
        <v>1258</v>
      </c>
      <c r="FL24092" s="55">
        <v>0.0417</v>
      </c>
    </row>
    <row r="24093" ht="14.25" customHeight="1" outlineLevel="1" spans="162:168">
      <c r="FF24093" s="55">
        <v>24086</v>
      </c>
      <c r="FG24093" s="55" t="s">
        <v>2053</v>
      </c>
      <c r="FH24093" s="55" t="s">
        <v>1738</v>
      </c>
      <c r="FI24093" s="55">
        <v>3</v>
      </c>
      <c r="FJ24093" s="55">
        <v>80000</v>
      </c>
      <c r="FK24093" s="55" t="s">
        <v>1258</v>
      </c>
      <c r="FL24093" s="55">
        <v>0.0417</v>
      </c>
    </row>
    <row r="24094" ht="14.25" customHeight="1" outlineLevel="1" spans="162:168">
      <c r="FF24094" s="55">
        <v>24087</v>
      </c>
      <c r="FG24094" s="55" t="s">
        <v>2053</v>
      </c>
      <c r="FH24094" s="55" t="s">
        <v>1738</v>
      </c>
      <c r="FI24094" s="55">
        <v>3</v>
      </c>
      <c r="FJ24094" s="55">
        <v>130000</v>
      </c>
      <c r="FK24094" s="55" t="s">
        <v>1258</v>
      </c>
      <c r="FL24094" s="55">
        <v>0.0417</v>
      </c>
    </row>
    <row r="24095" ht="14.25" customHeight="1" outlineLevel="1" spans="162:168">
      <c r="FF24095" s="55">
        <v>24088</v>
      </c>
      <c r="FG24095" s="55" t="s">
        <v>2053</v>
      </c>
      <c r="FH24095" s="55" t="s">
        <v>1738</v>
      </c>
      <c r="FI24095" s="55">
        <v>3</v>
      </c>
      <c r="FJ24095" s="55">
        <v>260000</v>
      </c>
      <c r="FK24095" s="55" t="s">
        <v>1258</v>
      </c>
      <c r="FL24095" s="55">
        <v>0.0417</v>
      </c>
    </row>
    <row r="24096" ht="14.25" customHeight="1" outlineLevel="1" spans="162:168">
      <c r="FF24096" s="55">
        <v>24089</v>
      </c>
      <c r="FG24096" s="55" t="s">
        <v>2053</v>
      </c>
      <c r="FH24096" s="55" t="s">
        <v>1738</v>
      </c>
      <c r="FI24096" s="55">
        <v>3</v>
      </c>
      <c r="FJ24096" s="55">
        <v>400000</v>
      </c>
      <c r="FK24096" s="55" t="s">
        <v>1258</v>
      </c>
      <c r="FL24096" s="55">
        <v>0.0417</v>
      </c>
    </row>
    <row r="24097" ht="14.25" customHeight="1" outlineLevel="1" spans="162:168">
      <c r="FF24097" s="55">
        <v>24090</v>
      </c>
      <c r="FG24097" s="55" t="s">
        <v>2053</v>
      </c>
      <c r="FH24097" s="55" t="s">
        <v>1738</v>
      </c>
      <c r="FI24097" s="55">
        <v>3</v>
      </c>
      <c r="FJ24097" s="55">
        <v>530000</v>
      </c>
      <c r="FK24097" s="55" t="s">
        <v>1258</v>
      </c>
      <c r="FL24097" s="55">
        <v>0.0417</v>
      </c>
    </row>
    <row r="24098" ht="14.25" customHeight="1" outlineLevel="1" spans="162:168">
      <c r="FF24098" s="55">
        <v>24091</v>
      </c>
      <c r="FG24098" s="55" t="s">
        <v>2053</v>
      </c>
      <c r="FH24098" s="55" t="s">
        <v>1738</v>
      </c>
      <c r="FI24098" s="55">
        <v>3</v>
      </c>
      <c r="FJ24098" s="55">
        <v>540000</v>
      </c>
      <c r="FK24098" s="55" t="s">
        <v>1258</v>
      </c>
      <c r="FL24098" s="55">
        <v>0.0417</v>
      </c>
    </row>
    <row r="24099" ht="14.25" customHeight="1" outlineLevel="1" spans="162:168">
      <c r="FF24099" s="55">
        <v>24092</v>
      </c>
      <c r="FG24099" s="55" t="s">
        <v>2053</v>
      </c>
      <c r="FH24099" s="55" t="s">
        <v>2016</v>
      </c>
      <c r="FI24099" s="55">
        <v>1</v>
      </c>
      <c r="FJ24099" s="55">
        <v>0</v>
      </c>
      <c r="FK24099" s="55" t="s">
        <v>1258</v>
      </c>
      <c r="FL24099" s="55">
        <v>0.0292</v>
      </c>
    </row>
    <row r="24100" ht="14.25" customHeight="1" outlineLevel="1" spans="162:168">
      <c r="FF24100" s="55">
        <v>24093</v>
      </c>
      <c r="FG24100" s="55" t="s">
        <v>2053</v>
      </c>
      <c r="FH24100" s="55" t="s">
        <v>2016</v>
      </c>
      <c r="FI24100" s="55">
        <v>10</v>
      </c>
      <c r="FJ24100" s="55">
        <v>0</v>
      </c>
      <c r="FK24100" s="55" t="s">
        <v>1258</v>
      </c>
      <c r="FL24100" s="55">
        <v>0.0417</v>
      </c>
    </row>
    <row r="24101" ht="14.25" customHeight="1" outlineLevel="1" spans="162:168">
      <c r="FF24101" s="55">
        <v>24094</v>
      </c>
      <c r="FG24101" s="55" t="s">
        <v>2053</v>
      </c>
      <c r="FH24101" s="55" t="s">
        <v>2016</v>
      </c>
      <c r="FI24101" s="55">
        <v>11</v>
      </c>
      <c r="FJ24101" s="55">
        <v>0</v>
      </c>
      <c r="FK24101" s="55" t="s">
        <v>1258</v>
      </c>
      <c r="FL24101" s="55">
        <v>0.0417</v>
      </c>
    </row>
    <row r="24102" ht="14.25" customHeight="1" outlineLevel="1" spans="162:168">
      <c r="FF24102" s="55">
        <v>24095</v>
      </c>
      <c r="FG24102" s="55" t="s">
        <v>2053</v>
      </c>
      <c r="FH24102" s="55" t="s">
        <v>2016</v>
      </c>
      <c r="FI24102" s="55">
        <v>12</v>
      </c>
      <c r="FJ24102" s="55">
        <v>5000</v>
      </c>
      <c r="FK24102" s="55" t="s">
        <v>1258</v>
      </c>
      <c r="FL24102" s="55">
        <v>0.1667</v>
      </c>
    </row>
    <row r="24103" ht="14.25" customHeight="1" outlineLevel="1" spans="162:168">
      <c r="FF24103" s="55">
        <v>24096</v>
      </c>
      <c r="FG24103" s="55" t="s">
        <v>2053</v>
      </c>
      <c r="FH24103" s="55" t="s">
        <v>2016</v>
      </c>
      <c r="FI24103" s="55">
        <v>2</v>
      </c>
      <c r="FJ24103" s="55">
        <v>0</v>
      </c>
      <c r="FK24103" s="55" t="s">
        <v>1258</v>
      </c>
      <c r="FL24103" s="55">
        <v>0.0292</v>
      </c>
    </row>
    <row r="24104" ht="14.25" customHeight="1" outlineLevel="1" spans="162:168">
      <c r="FF24104" s="55">
        <v>24097</v>
      </c>
      <c r="FG24104" s="55" t="s">
        <v>2053</v>
      </c>
      <c r="FH24104" s="55" t="s">
        <v>2016</v>
      </c>
      <c r="FI24104" s="55">
        <v>5</v>
      </c>
      <c r="FJ24104" s="55">
        <v>0</v>
      </c>
      <c r="FK24104" s="55" t="s">
        <v>1258</v>
      </c>
      <c r="FL24104" s="55">
        <v>0.0417</v>
      </c>
    </row>
    <row r="24105" ht="14.25" customHeight="1" outlineLevel="1" spans="162:168">
      <c r="FF24105" s="55">
        <v>24098</v>
      </c>
      <c r="FG24105" s="55" t="s">
        <v>2053</v>
      </c>
      <c r="FH24105" s="55" t="s">
        <v>2016</v>
      </c>
      <c r="FI24105" s="55">
        <v>6</v>
      </c>
      <c r="FJ24105" s="55">
        <v>0</v>
      </c>
      <c r="FK24105" s="55" t="s">
        <v>1258</v>
      </c>
      <c r="FL24105" s="55">
        <v>0.0742</v>
      </c>
    </row>
    <row r="24106" ht="14.25" customHeight="1" outlineLevel="1" spans="162:168">
      <c r="FF24106" s="55">
        <v>24099</v>
      </c>
      <c r="FG24106" s="55" t="s">
        <v>2053</v>
      </c>
      <c r="FH24106" s="55" t="s">
        <v>2016</v>
      </c>
      <c r="FI24106" s="55">
        <v>7</v>
      </c>
      <c r="FJ24106" s="55">
        <v>0</v>
      </c>
      <c r="FK24106" s="55" t="s">
        <v>1258</v>
      </c>
      <c r="FL24106" s="55">
        <v>0.0417</v>
      </c>
    </row>
    <row r="24107" ht="14.25" customHeight="1" outlineLevel="1" spans="162:168">
      <c r="FF24107" s="55">
        <v>24100</v>
      </c>
      <c r="FG24107" s="55" t="s">
        <v>2053</v>
      </c>
      <c r="FH24107" s="55" t="s">
        <v>2016</v>
      </c>
      <c r="FI24107" s="55">
        <v>8</v>
      </c>
      <c r="FJ24107" s="55">
        <v>0</v>
      </c>
      <c r="FK24107" s="55" t="s">
        <v>1258</v>
      </c>
      <c r="FL24107" s="55">
        <v>0.0742</v>
      </c>
    </row>
    <row r="24108" ht="14.25" customHeight="1" outlineLevel="1" spans="162:168">
      <c r="FF24108" s="55">
        <v>24101</v>
      </c>
      <c r="FG24108" s="55" t="s">
        <v>2053</v>
      </c>
      <c r="FH24108" s="55" t="s">
        <v>2016</v>
      </c>
      <c r="FI24108" s="55">
        <v>9</v>
      </c>
      <c r="FJ24108" s="55">
        <v>0</v>
      </c>
      <c r="FK24108" s="55" t="s">
        <v>1258</v>
      </c>
      <c r="FL24108" s="55">
        <v>0.0742</v>
      </c>
    </row>
    <row r="24109" ht="14.25" customHeight="1" outlineLevel="1" spans="162:168">
      <c r="FF24109" s="55">
        <v>24102</v>
      </c>
      <c r="FG24109" s="55" t="s">
        <v>2053</v>
      </c>
      <c r="FH24109" s="55" t="s">
        <v>2048</v>
      </c>
      <c r="FI24109" s="55">
        <v>1</v>
      </c>
      <c r="FJ24109" s="55">
        <v>0</v>
      </c>
      <c r="FK24109" s="55" t="s">
        <v>1258</v>
      </c>
      <c r="FL24109" s="55">
        <v>0.0334</v>
      </c>
    </row>
    <row r="24110" ht="14.25" customHeight="1" outlineLevel="1" spans="162:168">
      <c r="FF24110" s="55">
        <v>24103</v>
      </c>
      <c r="FG24110" s="55" t="s">
        <v>2053</v>
      </c>
      <c r="FH24110" s="55" t="s">
        <v>2048</v>
      </c>
      <c r="FI24110" s="55">
        <v>2</v>
      </c>
      <c r="FJ24110" s="55">
        <v>0</v>
      </c>
      <c r="FK24110" s="55" t="s">
        <v>1258</v>
      </c>
      <c r="FL24110" s="55">
        <v>0.0334</v>
      </c>
    </row>
    <row r="24111" ht="14.25" customHeight="1" outlineLevel="1" spans="162:168">
      <c r="FF24111" s="55">
        <v>24104</v>
      </c>
      <c r="FG24111" s="55" t="s">
        <v>2053</v>
      </c>
      <c r="FH24111" s="55" t="s">
        <v>2048</v>
      </c>
      <c r="FI24111" s="55">
        <v>3</v>
      </c>
      <c r="FJ24111" s="55">
        <v>0</v>
      </c>
      <c r="FK24111" s="55" t="s">
        <v>1258</v>
      </c>
      <c r="FL24111" s="55">
        <v>0.0334</v>
      </c>
    </row>
    <row r="24112" ht="14.25" customHeight="1" outlineLevel="1" spans="162:168">
      <c r="FF24112" s="55">
        <v>24105</v>
      </c>
      <c r="FG24112" s="55" t="s">
        <v>2053</v>
      </c>
      <c r="FH24112" s="55" t="s">
        <v>2048</v>
      </c>
      <c r="FI24112" s="55">
        <v>4</v>
      </c>
      <c r="FJ24112" s="55">
        <v>0</v>
      </c>
      <c r="FK24112" s="55" t="s">
        <v>1258</v>
      </c>
      <c r="FL24112" s="55">
        <v>0.0334</v>
      </c>
    </row>
    <row r="24113" ht="14.25" customHeight="1" outlineLevel="1" spans="162:168">
      <c r="FF24113" s="55">
        <v>24106</v>
      </c>
      <c r="FG24113" s="55" t="s">
        <v>2053</v>
      </c>
      <c r="FH24113" s="55" t="s">
        <v>2048</v>
      </c>
      <c r="FI24113" s="55">
        <v>5</v>
      </c>
      <c r="FJ24113" s="55">
        <v>0</v>
      </c>
      <c r="FK24113" s="55" t="s">
        <v>1258</v>
      </c>
      <c r="FL24113" s="55">
        <v>0.0275</v>
      </c>
    </row>
    <row r="24114" ht="14.25" customHeight="1" outlineLevel="1" spans="162:168">
      <c r="FF24114" s="55">
        <v>24107</v>
      </c>
      <c r="FG24114" s="55" t="s">
        <v>2053</v>
      </c>
      <c r="FH24114" s="55" t="s">
        <v>2048</v>
      </c>
      <c r="FI24114" s="55">
        <v>6</v>
      </c>
      <c r="FJ24114" s="55">
        <v>0</v>
      </c>
      <c r="FK24114" s="55" t="s">
        <v>1258</v>
      </c>
      <c r="FL24114" s="55">
        <v>0.0275</v>
      </c>
    </row>
    <row r="24115" ht="14.25" customHeight="1" outlineLevel="1" spans="162:168">
      <c r="FF24115" s="55">
        <v>24108</v>
      </c>
      <c r="FG24115" s="55" t="s">
        <v>2053</v>
      </c>
      <c r="FH24115" s="55" t="s">
        <v>2048</v>
      </c>
      <c r="FI24115" s="55">
        <v>7</v>
      </c>
      <c r="FJ24115" s="55">
        <v>0</v>
      </c>
      <c r="FK24115" s="55" t="s">
        <v>1258</v>
      </c>
      <c r="FL24115" s="55">
        <v>0.0292</v>
      </c>
    </row>
    <row r="24116" ht="14.25" customHeight="1" outlineLevel="1" spans="162:168">
      <c r="FF24116" s="55">
        <v>24109</v>
      </c>
      <c r="FG24116" s="55" t="s">
        <v>2053</v>
      </c>
      <c r="FH24116" s="55" t="s">
        <v>2048</v>
      </c>
      <c r="FI24116" s="55">
        <v>8</v>
      </c>
      <c r="FJ24116" s="55">
        <v>0</v>
      </c>
      <c r="FK24116" s="55" t="s">
        <v>1258</v>
      </c>
      <c r="FL24116" s="55">
        <v>0.0292</v>
      </c>
    </row>
    <row r="24117" ht="14.25" customHeight="1" outlineLevel="1" spans="162:168">
      <c r="FF24117" s="55">
        <v>24110</v>
      </c>
      <c r="FG24117" s="55" t="s">
        <v>2053</v>
      </c>
      <c r="FH24117" s="55" t="s">
        <v>1490</v>
      </c>
      <c r="FI24117" s="55">
        <v>1</v>
      </c>
      <c r="FJ24117" s="55">
        <v>0</v>
      </c>
      <c r="FK24117" s="55" t="s">
        <v>1258</v>
      </c>
      <c r="FL24117" s="55">
        <v>0.0375</v>
      </c>
    </row>
    <row r="24118" ht="14.25" customHeight="1" outlineLevel="1" spans="162:168">
      <c r="FF24118" s="55">
        <v>24111</v>
      </c>
      <c r="FG24118" s="55" t="s">
        <v>2053</v>
      </c>
      <c r="FH24118" s="55" t="s">
        <v>1490</v>
      </c>
      <c r="FI24118" s="55">
        <v>1</v>
      </c>
      <c r="FJ24118" s="55">
        <v>1000</v>
      </c>
      <c r="FK24118" s="55" t="s">
        <v>1258</v>
      </c>
      <c r="FL24118" s="55">
        <v>0.0375</v>
      </c>
    </row>
    <row r="24119" ht="14.25" customHeight="1" outlineLevel="1" spans="162:168">
      <c r="FF24119" s="55">
        <v>24112</v>
      </c>
      <c r="FG24119" s="55" t="s">
        <v>2053</v>
      </c>
      <c r="FH24119" s="55" t="s">
        <v>1490</v>
      </c>
      <c r="FI24119" s="55">
        <v>1</v>
      </c>
      <c r="FJ24119" s="55">
        <v>2500</v>
      </c>
      <c r="FK24119" s="55" t="s">
        <v>1258</v>
      </c>
      <c r="FL24119" s="55">
        <v>0.0333</v>
      </c>
    </row>
    <row r="24120" ht="14.25" customHeight="1" outlineLevel="1" spans="162:168">
      <c r="FF24120" s="55">
        <v>24113</v>
      </c>
      <c r="FG24120" s="55" t="s">
        <v>2053</v>
      </c>
      <c r="FH24120" s="55" t="s">
        <v>1490</v>
      </c>
      <c r="FI24120" s="55">
        <v>1</v>
      </c>
      <c r="FJ24120" s="55">
        <v>5000</v>
      </c>
      <c r="FK24120" s="55" t="s">
        <v>1258</v>
      </c>
      <c r="FL24120" s="55">
        <v>0.0292</v>
      </c>
    </row>
    <row r="24121" ht="14.25" customHeight="1" outlineLevel="1" spans="162:168">
      <c r="FF24121" s="55">
        <v>24114</v>
      </c>
      <c r="FG24121" s="55" t="s">
        <v>2053</v>
      </c>
      <c r="FH24121" s="55" t="s">
        <v>1490</v>
      </c>
      <c r="FI24121" s="55">
        <v>1</v>
      </c>
      <c r="FJ24121" s="55">
        <v>10000</v>
      </c>
      <c r="FK24121" s="55" t="s">
        <v>1258</v>
      </c>
      <c r="FL24121" s="55">
        <v>0.025</v>
      </c>
    </row>
    <row r="24122" ht="14.25" customHeight="1" outlineLevel="1" spans="162:168">
      <c r="FF24122" s="55">
        <v>24115</v>
      </c>
      <c r="FG24122" s="55" t="s">
        <v>2053</v>
      </c>
      <c r="FH24122" s="55" t="s">
        <v>1490</v>
      </c>
      <c r="FI24122" s="55">
        <v>1</v>
      </c>
      <c r="FJ24122" s="55">
        <v>25000</v>
      </c>
      <c r="FK24122" s="55" t="s">
        <v>1258</v>
      </c>
      <c r="FL24122" s="55">
        <v>0.025</v>
      </c>
    </row>
    <row r="24123" ht="14.25" customHeight="1" outlineLevel="1" spans="162:168">
      <c r="FF24123" s="55">
        <v>24116</v>
      </c>
      <c r="FG24123" s="55" t="s">
        <v>2053</v>
      </c>
      <c r="FH24123" s="55" t="s">
        <v>1490</v>
      </c>
      <c r="FI24123" s="55">
        <v>1</v>
      </c>
      <c r="FJ24123" s="55">
        <v>50000</v>
      </c>
      <c r="FK24123" s="55" t="s">
        <v>1258</v>
      </c>
      <c r="FL24123" s="55">
        <v>0.025</v>
      </c>
    </row>
    <row r="24124" ht="14.25" customHeight="1" outlineLevel="1" spans="162:168">
      <c r="FF24124" s="55">
        <v>24117</v>
      </c>
      <c r="FG24124" s="55" t="s">
        <v>2053</v>
      </c>
      <c r="FH24124" s="55" t="s">
        <v>1490</v>
      </c>
      <c r="FI24124" s="55">
        <v>1</v>
      </c>
      <c r="FJ24124" s="55">
        <v>80000</v>
      </c>
      <c r="FK24124" s="55" t="s">
        <v>1258</v>
      </c>
      <c r="FL24124" s="55">
        <v>0.025</v>
      </c>
    </row>
    <row r="24125" ht="14.25" customHeight="1" outlineLevel="1" spans="162:168">
      <c r="FF24125" s="55">
        <v>24118</v>
      </c>
      <c r="FG24125" s="55" t="s">
        <v>2053</v>
      </c>
      <c r="FH24125" s="55" t="s">
        <v>1490</v>
      </c>
      <c r="FI24125" s="55">
        <v>1</v>
      </c>
      <c r="FJ24125" s="55">
        <v>130000</v>
      </c>
      <c r="FK24125" s="55" t="s">
        <v>1258</v>
      </c>
      <c r="FL24125" s="55">
        <v>0.025</v>
      </c>
    </row>
    <row r="24126" ht="14.25" customHeight="1" outlineLevel="1" spans="162:168">
      <c r="FF24126" s="55">
        <v>24119</v>
      </c>
      <c r="FG24126" s="55" t="s">
        <v>2053</v>
      </c>
      <c r="FH24126" s="55" t="s">
        <v>1490</v>
      </c>
      <c r="FI24126" s="55">
        <v>1</v>
      </c>
      <c r="FJ24126" s="55">
        <v>260000</v>
      </c>
      <c r="FK24126" s="55" t="s">
        <v>1258</v>
      </c>
      <c r="FL24126" s="55">
        <v>0.025</v>
      </c>
    </row>
    <row r="24127" ht="14.25" customHeight="1" outlineLevel="1" spans="162:168">
      <c r="FF24127" s="55">
        <v>24120</v>
      </c>
      <c r="FG24127" s="55" t="s">
        <v>2053</v>
      </c>
      <c r="FH24127" s="55" t="s">
        <v>1490</v>
      </c>
      <c r="FI24127" s="55">
        <v>1</v>
      </c>
      <c r="FJ24127" s="55">
        <v>400000</v>
      </c>
      <c r="FK24127" s="55" t="s">
        <v>1258</v>
      </c>
      <c r="FL24127" s="55">
        <v>0.025</v>
      </c>
    </row>
    <row r="24128" ht="14.25" customHeight="1" outlineLevel="1" spans="162:168">
      <c r="FF24128" s="55">
        <v>24121</v>
      </c>
      <c r="FG24128" s="55" t="s">
        <v>2053</v>
      </c>
      <c r="FH24128" s="55" t="s">
        <v>1490</v>
      </c>
      <c r="FI24128" s="55">
        <v>1</v>
      </c>
      <c r="FJ24128" s="55">
        <v>530000</v>
      </c>
      <c r="FK24128" s="55" t="s">
        <v>1258</v>
      </c>
      <c r="FL24128" s="55">
        <v>0.025</v>
      </c>
    </row>
    <row r="24129" ht="14.25" customHeight="1" outlineLevel="1" spans="162:168">
      <c r="FF24129" s="55">
        <v>24122</v>
      </c>
      <c r="FG24129" s="55" t="s">
        <v>2053</v>
      </c>
      <c r="FH24129" s="55" t="s">
        <v>1490</v>
      </c>
      <c r="FI24129" s="55">
        <v>1</v>
      </c>
      <c r="FJ24129" s="55">
        <v>540000</v>
      </c>
      <c r="FK24129" s="55" t="s">
        <v>1258</v>
      </c>
      <c r="FL24129" s="55">
        <v>0.025</v>
      </c>
    </row>
    <row r="24130" ht="14.25" customHeight="1" outlineLevel="1" spans="162:168">
      <c r="FF24130" s="55">
        <v>24123</v>
      </c>
      <c r="FG24130" s="55" t="s">
        <v>2053</v>
      </c>
      <c r="FH24130" s="55" t="s">
        <v>1490</v>
      </c>
      <c r="FI24130" s="55">
        <v>2</v>
      </c>
      <c r="FJ24130" s="55">
        <v>0</v>
      </c>
      <c r="FK24130" s="55" t="s">
        <v>1258</v>
      </c>
      <c r="FL24130" s="55">
        <v>0.0375</v>
      </c>
    </row>
    <row r="24131" ht="14.25" customHeight="1" outlineLevel="1" spans="162:168">
      <c r="FF24131" s="55">
        <v>24124</v>
      </c>
      <c r="FG24131" s="55" t="s">
        <v>2053</v>
      </c>
      <c r="FH24131" s="55" t="s">
        <v>1490</v>
      </c>
      <c r="FI24131" s="55">
        <v>2</v>
      </c>
      <c r="FJ24131" s="55">
        <v>1000</v>
      </c>
      <c r="FK24131" s="55" t="s">
        <v>1258</v>
      </c>
      <c r="FL24131" s="55">
        <v>0.0375</v>
      </c>
    </row>
    <row r="24132" ht="14.25" customHeight="1" outlineLevel="1" spans="162:168">
      <c r="FF24132" s="55">
        <v>24125</v>
      </c>
      <c r="FG24132" s="55" t="s">
        <v>2053</v>
      </c>
      <c r="FH24132" s="55" t="s">
        <v>1490</v>
      </c>
      <c r="FI24132" s="55">
        <v>2</v>
      </c>
      <c r="FJ24132" s="55">
        <v>2500</v>
      </c>
      <c r="FK24132" s="55" t="s">
        <v>1258</v>
      </c>
      <c r="FL24132" s="55">
        <v>0.0333</v>
      </c>
    </row>
    <row r="24133" ht="14.25" customHeight="1" outlineLevel="1" spans="162:168">
      <c r="FF24133" s="55">
        <v>24126</v>
      </c>
      <c r="FG24133" s="55" t="s">
        <v>2053</v>
      </c>
      <c r="FH24133" s="55" t="s">
        <v>1490</v>
      </c>
      <c r="FI24133" s="55">
        <v>2</v>
      </c>
      <c r="FJ24133" s="55">
        <v>5000</v>
      </c>
      <c r="FK24133" s="55" t="s">
        <v>1258</v>
      </c>
      <c r="FL24133" s="55">
        <v>0.0292</v>
      </c>
    </row>
    <row r="24134" ht="14.25" customHeight="1" outlineLevel="1" spans="162:168">
      <c r="FF24134" s="55">
        <v>24127</v>
      </c>
      <c r="FG24134" s="55" t="s">
        <v>2053</v>
      </c>
      <c r="FH24134" s="55" t="s">
        <v>1490</v>
      </c>
      <c r="FI24134" s="55">
        <v>2</v>
      </c>
      <c r="FJ24134" s="55">
        <v>10000</v>
      </c>
      <c r="FK24134" s="55" t="s">
        <v>1258</v>
      </c>
      <c r="FL24134" s="55">
        <v>0.025</v>
      </c>
    </row>
    <row r="24135" ht="14.25" customHeight="1" outlineLevel="1" spans="162:168">
      <c r="FF24135" s="55">
        <v>24128</v>
      </c>
      <c r="FG24135" s="55" t="s">
        <v>2053</v>
      </c>
      <c r="FH24135" s="55" t="s">
        <v>1490</v>
      </c>
      <c r="FI24135" s="55">
        <v>2</v>
      </c>
      <c r="FJ24135" s="55">
        <v>25000</v>
      </c>
      <c r="FK24135" s="55" t="s">
        <v>1258</v>
      </c>
      <c r="FL24135" s="55">
        <v>0.025</v>
      </c>
    </row>
    <row r="24136" ht="14.25" customHeight="1" outlineLevel="1" spans="162:168">
      <c r="FF24136" s="55">
        <v>24129</v>
      </c>
      <c r="FG24136" s="55" t="s">
        <v>2053</v>
      </c>
      <c r="FH24136" s="55" t="s">
        <v>1490</v>
      </c>
      <c r="FI24136" s="55">
        <v>2</v>
      </c>
      <c r="FJ24136" s="55">
        <v>50000</v>
      </c>
      <c r="FK24136" s="55" t="s">
        <v>1258</v>
      </c>
      <c r="FL24136" s="55">
        <v>0.025</v>
      </c>
    </row>
    <row r="24137" ht="14.25" customHeight="1" outlineLevel="1" spans="162:168">
      <c r="FF24137" s="55">
        <v>24130</v>
      </c>
      <c r="FG24137" s="55" t="s">
        <v>2053</v>
      </c>
      <c r="FH24137" s="55" t="s">
        <v>1490</v>
      </c>
      <c r="FI24137" s="55">
        <v>2</v>
      </c>
      <c r="FJ24137" s="55">
        <v>80000</v>
      </c>
      <c r="FK24137" s="55" t="s">
        <v>1258</v>
      </c>
      <c r="FL24137" s="55">
        <v>0.025</v>
      </c>
    </row>
    <row r="24138" ht="14.25" customHeight="1" outlineLevel="1" spans="162:168">
      <c r="FF24138" s="55">
        <v>24131</v>
      </c>
      <c r="FG24138" s="55" t="s">
        <v>2053</v>
      </c>
      <c r="FH24138" s="55" t="s">
        <v>1490</v>
      </c>
      <c r="FI24138" s="55">
        <v>2</v>
      </c>
      <c r="FJ24138" s="55">
        <v>130000</v>
      </c>
      <c r="FK24138" s="55" t="s">
        <v>1258</v>
      </c>
      <c r="FL24138" s="55">
        <v>0.025</v>
      </c>
    </row>
    <row r="24139" ht="14.25" customHeight="1" outlineLevel="1" spans="162:168">
      <c r="FF24139" s="55">
        <v>24132</v>
      </c>
      <c r="FG24139" s="55" t="s">
        <v>2053</v>
      </c>
      <c r="FH24139" s="55" t="s">
        <v>1490</v>
      </c>
      <c r="FI24139" s="55">
        <v>2</v>
      </c>
      <c r="FJ24139" s="55">
        <v>260000</v>
      </c>
      <c r="FK24139" s="55" t="s">
        <v>1258</v>
      </c>
      <c r="FL24139" s="55">
        <v>0.025</v>
      </c>
    </row>
    <row r="24140" ht="14.25" customHeight="1" outlineLevel="1" spans="162:168">
      <c r="FF24140" s="55">
        <v>24133</v>
      </c>
      <c r="FG24140" s="55" t="s">
        <v>2053</v>
      </c>
      <c r="FH24140" s="55" t="s">
        <v>1490</v>
      </c>
      <c r="FI24140" s="55">
        <v>2</v>
      </c>
      <c r="FJ24140" s="55">
        <v>400000</v>
      </c>
      <c r="FK24140" s="55" t="s">
        <v>1258</v>
      </c>
      <c r="FL24140" s="55">
        <v>0.025</v>
      </c>
    </row>
    <row r="24141" ht="14.25" customHeight="1" outlineLevel="1" spans="162:168">
      <c r="FF24141" s="55">
        <v>24134</v>
      </c>
      <c r="FG24141" s="55" t="s">
        <v>2053</v>
      </c>
      <c r="FH24141" s="55" t="s">
        <v>1490</v>
      </c>
      <c r="FI24141" s="55">
        <v>2</v>
      </c>
      <c r="FJ24141" s="55">
        <v>530000</v>
      </c>
      <c r="FK24141" s="55" t="s">
        <v>1258</v>
      </c>
      <c r="FL24141" s="55">
        <v>0.025</v>
      </c>
    </row>
    <row r="24142" ht="14.25" customHeight="1" outlineLevel="1" spans="162:168">
      <c r="FF24142" s="55">
        <v>24135</v>
      </c>
      <c r="FG24142" s="55" t="s">
        <v>2053</v>
      </c>
      <c r="FH24142" s="55" t="s">
        <v>1490</v>
      </c>
      <c r="FI24142" s="55">
        <v>2</v>
      </c>
      <c r="FJ24142" s="55">
        <v>540000</v>
      </c>
      <c r="FK24142" s="55" t="s">
        <v>1258</v>
      </c>
      <c r="FL24142" s="55">
        <v>0.025</v>
      </c>
    </row>
    <row r="24143" ht="14.25" customHeight="1" outlineLevel="1" spans="162:168">
      <c r="FF24143" s="55">
        <v>24136</v>
      </c>
      <c r="FG24143" s="55" t="s">
        <v>2053</v>
      </c>
      <c r="FH24143" s="55" t="s">
        <v>1490</v>
      </c>
      <c r="FI24143" s="55">
        <v>3</v>
      </c>
      <c r="FJ24143" s="55">
        <v>0</v>
      </c>
      <c r="FK24143" s="55" t="s">
        <v>1258</v>
      </c>
      <c r="FL24143" s="55">
        <v>0.0292</v>
      </c>
    </row>
    <row r="24144" ht="14.25" customHeight="1" outlineLevel="1" spans="162:168">
      <c r="FF24144" s="55">
        <v>24137</v>
      </c>
      <c r="FG24144" s="55" t="s">
        <v>2053</v>
      </c>
      <c r="FH24144" s="55" t="s">
        <v>1490</v>
      </c>
      <c r="FI24144" s="55">
        <v>3</v>
      </c>
      <c r="FJ24144" s="55">
        <v>1000</v>
      </c>
      <c r="FK24144" s="55" t="s">
        <v>1258</v>
      </c>
      <c r="FL24144" s="55">
        <v>0.0292</v>
      </c>
    </row>
    <row r="24145" ht="14.25" customHeight="1" outlineLevel="1" spans="162:168">
      <c r="FF24145" s="55">
        <v>24138</v>
      </c>
      <c r="FG24145" s="55" t="s">
        <v>2053</v>
      </c>
      <c r="FH24145" s="55" t="s">
        <v>1490</v>
      </c>
      <c r="FI24145" s="55">
        <v>3</v>
      </c>
      <c r="FJ24145" s="55">
        <v>2500</v>
      </c>
      <c r="FK24145" s="55" t="s">
        <v>1258</v>
      </c>
      <c r="FL24145" s="55">
        <v>0.0292</v>
      </c>
    </row>
    <row r="24146" ht="14.25" customHeight="1" outlineLevel="1" spans="162:168">
      <c r="FF24146" s="55">
        <v>24139</v>
      </c>
      <c r="FG24146" s="55" t="s">
        <v>2053</v>
      </c>
      <c r="FH24146" s="55" t="s">
        <v>1490</v>
      </c>
      <c r="FI24146" s="55">
        <v>3</v>
      </c>
      <c r="FJ24146" s="55">
        <v>5000</v>
      </c>
      <c r="FK24146" s="55" t="s">
        <v>1258</v>
      </c>
      <c r="FL24146" s="55">
        <v>0.0292</v>
      </c>
    </row>
    <row r="24147" ht="14.25" customHeight="1" outlineLevel="1" spans="162:168">
      <c r="FF24147" s="55">
        <v>24140</v>
      </c>
      <c r="FG24147" s="55" t="s">
        <v>2053</v>
      </c>
      <c r="FH24147" s="55" t="s">
        <v>1490</v>
      </c>
      <c r="FI24147" s="55">
        <v>3</v>
      </c>
      <c r="FJ24147" s="55">
        <v>10000</v>
      </c>
      <c r="FK24147" s="55" t="s">
        <v>1258</v>
      </c>
      <c r="FL24147" s="55">
        <v>0.0292</v>
      </c>
    </row>
    <row r="24148" ht="14.25" customHeight="1" outlineLevel="1" spans="162:168">
      <c r="FF24148" s="55">
        <v>24141</v>
      </c>
      <c r="FG24148" s="55" t="s">
        <v>2053</v>
      </c>
      <c r="FH24148" s="55" t="s">
        <v>1490</v>
      </c>
      <c r="FI24148" s="55">
        <v>3</v>
      </c>
      <c r="FJ24148" s="55">
        <v>25000</v>
      </c>
      <c r="FK24148" s="55" t="s">
        <v>1258</v>
      </c>
      <c r="FL24148" s="55">
        <v>0.0292</v>
      </c>
    </row>
    <row r="24149" ht="14.25" customHeight="1" outlineLevel="1" spans="162:168">
      <c r="FF24149" s="55">
        <v>24142</v>
      </c>
      <c r="FG24149" s="55" t="s">
        <v>2053</v>
      </c>
      <c r="FH24149" s="55" t="s">
        <v>1490</v>
      </c>
      <c r="FI24149" s="55">
        <v>3</v>
      </c>
      <c r="FJ24149" s="55">
        <v>50000</v>
      </c>
      <c r="FK24149" s="55" t="s">
        <v>1258</v>
      </c>
      <c r="FL24149" s="55">
        <v>0.0292</v>
      </c>
    </row>
    <row r="24150" ht="14.25" customHeight="1" outlineLevel="1" spans="162:168">
      <c r="FF24150" s="55">
        <v>24143</v>
      </c>
      <c r="FG24150" s="55" t="s">
        <v>2053</v>
      </c>
      <c r="FH24150" s="55" t="s">
        <v>1490</v>
      </c>
      <c r="FI24150" s="55">
        <v>3</v>
      </c>
      <c r="FJ24150" s="55">
        <v>80000</v>
      </c>
      <c r="FK24150" s="55" t="s">
        <v>1258</v>
      </c>
      <c r="FL24150" s="55">
        <v>0.0292</v>
      </c>
    </row>
    <row r="24151" ht="14.25" customHeight="1" outlineLevel="1" spans="162:168">
      <c r="FF24151" s="55">
        <v>24144</v>
      </c>
      <c r="FG24151" s="55" t="s">
        <v>2053</v>
      </c>
      <c r="FH24151" s="55" t="s">
        <v>1490</v>
      </c>
      <c r="FI24151" s="55">
        <v>3</v>
      </c>
      <c r="FJ24151" s="55">
        <v>130000</v>
      </c>
      <c r="FK24151" s="55" t="s">
        <v>1258</v>
      </c>
      <c r="FL24151" s="55">
        <v>0.0292</v>
      </c>
    </row>
    <row r="24152" ht="14.25" customHeight="1" outlineLevel="1" spans="162:168">
      <c r="FF24152" s="55">
        <v>24145</v>
      </c>
      <c r="FG24152" s="55" t="s">
        <v>2053</v>
      </c>
      <c r="FH24152" s="55" t="s">
        <v>1490</v>
      </c>
      <c r="FI24152" s="55">
        <v>3</v>
      </c>
      <c r="FJ24152" s="55">
        <v>260000</v>
      </c>
      <c r="FK24152" s="55" t="s">
        <v>1258</v>
      </c>
      <c r="FL24152" s="55">
        <v>0.0292</v>
      </c>
    </row>
    <row r="24153" ht="14.25" customHeight="1" outlineLevel="1" spans="162:168">
      <c r="FF24153" s="55">
        <v>24146</v>
      </c>
      <c r="FG24153" s="55" t="s">
        <v>2053</v>
      </c>
      <c r="FH24153" s="55" t="s">
        <v>1490</v>
      </c>
      <c r="FI24153" s="55">
        <v>3</v>
      </c>
      <c r="FJ24153" s="55">
        <v>400000</v>
      </c>
      <c r="FK24153" s="55" t="s">
        <v>1258</v>
      </c>
      <c r="FL24153" s="55">
        <v>0.0292</v>
      </c>
    </row>
    <row r="24154" ht="14.25" customHeight="1" outlineLevel="1" spans="162:168">
      <c r="FF24154" s="55">
        <v>24147</v>
      </c>
      <c r="FG24154" s="55" t="s">
        <v>2053</v>
      </c>
      <c r="FH24154" s="55" t="s">
        <v>1490</v>
      </c>
      <c r="FI24154" s="55">
        <v>3</v>
      </c>
      <c r="FJ24154" s="55">
        <v>530000</v>
      </c>
      <c r="FK24154" s="55" t="s">
        <v>1258</v>
      </c>
      <c r="FL24154" s="55">
        <v>0.0292</v>
      </c>
    </row>
    <row r="24155" ht="14.25" customHeight="1" outlineLevel="1" spans="162:168">
      <c r="FF24155" s="55">
        <v>24148</v>
      </c>
      <c r="FG24155" s="55" t="s">
        <v>2053</v>
      </c>
      <c r="FH24155" s="55" t="s">
        <v>1490</v>
      </c>
      <c r="FI24155" s="55">
        <v>3</v>
      </c>
      <c r="FJ24155" s="55">
        <v>540000</v>
      </c>
      <c r="FK24155" s="55" t="s">
        <v>1258</v>
      </c>
      <c r="FL24155" s="55">
        <v>0.0292</v>
      </c>
    </row>
    <row r="24156" ht="14.25" customHeight="1" outlineLevel="1" spans="162:168">
      <c r="FF24156" s="55">
        <v>24149</v>
      </c>
      <c r="FG24156" s="55" t="s">
        <v>2053</v>
      </c>
      <c r="FH24156" s="55" t="s">
        <v>1490</v>
      </c>
      <c r="FI24156" s="55">
        <v>4</v>
      </c>
      <c r="FJ24156" s="55">
        <v>0</v>
      </c>
      <c r="FK24156" s="55" t="s">
        <v>1258</v>
      </c>
      <c r="FL24156" s="55">
        <v>0.0292</v>
      </c>
    </row>
    <row r="24157" ht="14.25" customHeight="1" outlineLevel="1" spans="162:168">
      <c r="FF24157" s="55">
        <v>24150</v>
      </c>
      <c r="FG24157" s="55" t="s">
        <v>2053</v>
      </c>
      <c r="FH24157" s="55" t="s">
        <v>1490</v>
      </c>
      <c r="FI24157" s="55">
        <v>4</v>
      </c>
      <c r="FJ24157" s="55">
        <v>1000</v>
      </c>
      <c r="FK24157" s="55" t="s">
        <v>1258</v>
      </c>
      <c r="FL24157" s="55">
        <v>0.0292</v>
      </c>
    </row>
    <row r="24158" ht="14.25" customHeight="1" outlineLevel="1" spans="162:168">
      <c r="FF24158" s="55">
        <v>24151</v>
      </c>
      <c r="FG24158" s="55" t="s">
        <v>2053</v>
      </c>
      <c r="FH24158" s="55" t="s">
        <v>1490</v>
      </c>
      <c r="FI24158" s="55">
        <v>4</v>
      </c>
      <c r="FJ24158" s="55">
        <v>2500</v>
      </c>
      <c r="FK24158" s="55" t="s">
        <v>1258</v>
      </c>
      <c r="FL24158" s="55">
        <v>0.0292</v>
      </c>
    </row>
    <row r="24159" ht="14.25" customHeight="1" outlineLevel="1" spans="162:168">
      <c r="FF24159" s="55">
        <v>24152</v>
      </c>
      <c r="FG24159" s="55" t="s">
        <v>2053</v>
      </c>
      <c r="FH24159" s="55" t="s">
        <v>1490</v>
      </c>
      <c r="FI24159" s="55">
        <v>4</v>
      </c>
      <c r="FJ24159" s="55">
        <v>5000</v>
      </c>
      <c r="FK24159" s="55" t="s">
        <v>1258</v>
      </c>
      <c r="FL24159" s="55">
        <v>0.0292</v>
      </c>
    </row>
    <row r="24160" ht="14.25" customHeight="1" outlineLevel="1" spans="162:168">
      <c r="FF24160" s="55">
        <v>24153</v>
      </c>
      <c r="FG24160" s="55" t="s">
        <v>2053</v>
      </c>
      <c r="FH24160" s="55" t="s">
        <v>1490</v>
      </c>
      <c r="FI24160" s="55">
        <v>4</v>
      </c>
      <c r="FJ24160" s="55">
        <v>10000</v>
      </c>
      <c r="FK24160" s="55" t="s">
        <v>1258</v>
      </c>
      <c r="FL24160" s="55">
        <v>0.0292</v>
      </c>
    </row>
    <row r="24161" ht="14.25" customHeight="1" outlineLevel="1" spans="162:168">
      <c r="FF24161" s="55">
        <v>24154</v>
      </c>
      <c r="FG24161" s="55" t="s">
        <v>2053</v>
      </c>
      <c r="FH24161" s="55" t="s">
        <v>1490</v>
      </c>
      <c r="FI24161" s="55">
        <v>4</v>
      </c>
      <c r="FJ24161" s="55">
        <v>25000</v>
      </c>
      <c r="FK24161" s="55" t="s">
        <v>1258</v>
      </c>
      <c r="FL24161" s="55">
        <v>0.0292</v>
      </c>
    </row>
    <row r="24162" ht="14.25" customHeight="1" outlineLevel="1" spans="162:168">
      <c r="FF24162" s="55">
        <v>24155</v>
      </c>
      <c r="FG24162" s="55" t="s">
        <v>2053</v>
      </c>
      <c r="FH24162" s="55" t="s">
        <v>1490</v>
      </c>
      <c r="FI24162" s="55">
        <v>4</v>
      </c>
      <c r="FJ24162" s="55">
        <v>50000</v>
      </c>
      <c r="FK24162" s="55" t="s">
        <v>1258</v>
      </c>
      <c r="FL24162" s="55">
        <v>0.0292</v>
      </c>
    </row>
    <row r="24163" ht="14.25" customHeight="1" outlineLevel="1" spans="162:168">
      <c r="FF24163" s="55">
        <v>24156</v>
      </c>
      <c r="FG24163" s="55" t="s">
        <v>2053</v>
      </c>
      <c r="FH24163" s="55" t="s">
        <v>1490</v>
      </c>
      <c r="FI24163" s="55">
        <v>4</v>
      </c>
      <c r="FJ24163" s="55">
        <v>80000</v>
      </c>
      <c r="FK24163" s="55" t="s">
        <v>1258</v>
      </c>
      <c r="FL24163" s="55">
        <v>0.0292</v>
      </c>
    </row>
    <row r="24164" ht="14.25" customHeight="1" outlineLevel="1" spans="162:168">
      <c r="FF24164" s="55">
        <v>24157</v>
      </c>
      <c r="FG24164" s="55" t="s">
        <v>2053</v>
      </c>
      <c r="FH24164" s="55" t="s">
        <v>1490</v>
      </c>
      <c r="FI24164" s="55">
        <v>4</v>
      </c>
      <c r="FJ24164" s="55">
        <v>130000</v>
      </c>
      <c r="FK24164" s="55" t="s">
        <v>1258</v>
      </c>
      <c r="FL24164" s="55">
        <v>0.0292</v>
      </c>
    </row>
    <row r="24165" ht="14.25" customHeight="1" outlineLevel="1" spans="162:168">
      <c r="FF24165" s="55">
        <v>24158</v>
      </c>
      <c r="FG24165" s="55" t="s">
        <v>2053</v>
      </c>
      <c r="FH24165" s="55" t="s">
        <v>1490</v>
      </c>
      <c r="FI24165" s="55">
        <v>4</v>
      </c>
      <c r="FJ24165" s="55">
        <v>260000</v>
      </c>
      <c r="FK24165" s="55" t="s">
        <v>1258</v>
      </c>
      <c r="FL24165" s="55">
        <v>0.0292</v>
      </c>
    </row>
    <row r="24166" ht="14.25" customHeight="1" outlineLevel="1" spans="162:168">
      <c r="FF24166" s="55">
        <v>24159</v>
      </c>
      <c r="FG24166" s="55" t="s">
        <v>2053</v>
      </c>
      <c r="FH24166" s="55" t="s">
        <v>1490</v>
      </c>
      <c r="FI24166" s="55">
        <v>4</v>
      </c>
      <c r="FJ24166" s="55">
        <v>400000</v>
      </c>
      <c r="FK24166" s="55" t="s">
        <v>1258</v>
      </c>
      <c r="FL24166" s="55">
        <v>0.0292</v>
      </c>
    </row>
    <row r="24167" ht="14.25" customHeight="1" outlineLevel="1" spans="162:168">
      <c r="FF24167" s="55">
        <v>24160</v>
      </c>
      <c r="FG24167" s="55" t="s">
        <v>2053</v>
      </c>
      <c r="FH24167" s="55" t="s">
        <v>1490</v>
      </c>
      <c r="FI24167" s="55">
        <v>4</v>
      </c>
      <c r="FJ24167" s="55">
        <v>530000</v>
      </c>
      <c r="FK24167" s="55" t="s">
        <v>1258</v>
      </c>
      <c r="FL24167" s="55">
        <v>0.0292</v>
      </c>
    </row>
    <row r="24168" ht="14.25" customHeight="1" outlineLevel="1" spans="162:168">
      <c r="FF24168" s="55">
        <v>24161</v>
      </c>
      <c r="FG24168" s="55" t="s">
        <v>2053</v>
      </c>
      <c r="FH24168" s="55" t="s">
        <v>1490</v>
      </c>
      <c r="FI24168" s="55">
        <v>4</v>
      </c>
      <c r="FJ24168" s="55">
        <v>540000</v>
      </c>
      <c r="FK24168" s="55" t="s">
        <v>1258</v>
      </c>
      <c r="FL24168" s="55">
        <v>0.0292</v>
      </c>
    </row>
    <row r="24169" ht="14.25" customHeight="1" outlineLevel="1" spans="162:168">
      <c r="FF24169" s="55">
        <v>24162</v>
      </c>
      <c r="FG24169" s="55" t="s">
        <v>2053</v>
      </c>
      <c r="FH24169" s="55" t="s">
        <v>1490</v>
      </c>
      <c r="FI24169" s="55">
        <v>5</v>
      </c>
      <c r="FJ24169" s="55">
        <v>0</v>
      </c>
      <c r="FK24169" s="55" t="s">
        <v>1258</v>
      </c>
      <c r="FL24169" s="55">
        <v>0.0292</v>
      </c>
    </row>
    <row r="24170" ht="14.25" customHeight="1" outlineLevel="1" spans="162:168">
      <c r="FF24170" s="55">
        <v>24163</v>
      </c>
      <c r="FG24170" s="55" t="s">
        <v>2053</v>
      </c>
      <c r="FH24170" s="55" t="s">
        <v>1490</v>
      </c>
      <c r="FI24170" s="55">
        <v>5</v>
      </c>
      <c r="FJ24170" s="55">
        <v>1000</v>
      </c>
      <c r="FK24170" s="55" t="s">
        <v>1258</v>
      </c>
      <c r="FL24170" s="55">
        <v>0.0292</v>
      </c>
    </row>
    <row r="24171" ht="14.25" customHeight="1" outlineLevel="1" spans="162:168">
      <c r="FF24171" s="55">
        <v>24164</v>
      </c>
      <c r="FG24171" s="55" t="s">
        <v>2053</v>
      </c>
      <c r="FH24171" s="55" t="s">
        <v>1490</v>
      </c>
      <c r="FI24171" s="55">
        <v>5</v>
      </c>
      <c r="FJ24171" s="55">
        <v>2500</v>
      </c>
      <c r="FK24171" s="55" t="s">
        <v>1258</v>
      </c>
      <c r="FL24171" s="55">
        <v>0.0292</v>
      </c>
    </row>
    <row r="24172" ht="14.25" customHeight="1" outlineLevel="1" spans="162:168">
      <c r="FF24172" s="55">
        <v>24165</v>
      </c>
      <c r="FG24172" s="55" t="s">
        <v>2053</v>
      </c>
      <c r="FH24172" s="55" t="s">
        <v>1490</v>
      </c>
      <c r="FI24172" s="55">
        <v>5</v>
      </c>
      <c r="FJ24172" s="55">
        <v>5000</v>
      </c>
      <c r="FK24172" s="55" t="s">
        <v>1258</v>
      </c>
      <c r="FL24172" s="55">
        <v>0.0292</v>
      </c>
    </row>
    <row r="24173" ht="14.25" customHeight="1" outlineLevel="1" spans="162:168">
      <c r="FF24173" s="55">
        <v>24166</v>
      </c>
      <c r="FG24173" s="55" t="s">
        <v>2053</v>
      </c>
      <c r="FH24173" s="55" t="s">
        <v>1490</v>
      </c>
      <c r="FI24173" s="55">
        <v>5</v>
      </c>
      <c r="FJ24173" s="55">
        <v>10000</v>
      </c>
      <c r="FK24173" s="55" t="s">
        <v>1258</v>
      </c>
      <c r="FL24173" s="55">
        <v>0.0292</v>
      </c>
    </row>
    <row r="24174" ht="14.25" customHeight="1" outlineLevel="1" spans="162:168">
      <c r="FF24174" s="55">
        <v>24167</v>
      </c>
      <c r="FG24174" s="55" t="s">
        <v>2053</v>
      </c>
      <c r="FH24174" s="55" t="s">
        <v>1490</v>
      </c>
      <c r="FI24174" s="55">
        <v>5</v>
      </c>
      <c r="FJ24174" s="55">
        <v>25000</v>
      </c>
      <c r="FK24174" s="55" t="s">
        <v>1258</v>
      </c>
      <c r="FL24174" s="55">
        <v>0.0292</v>
      </c>
    </row>
    <row r="24175" ht="14.25" customHeight="1" outlineLevel="1" spans="162:168">
      <c r="FF24175" s="55">
        <v>24168</v>
      </c>
      <c r="FG24175" s="55" t="s">
        <v>2053</v>
      </c>
      <c r="FH24175" s="55" t="s">
        <v>1490</v>
      </c>
      <c r="FI24175" s="55">
        <v>5</v>
      </c>
      <c r="FJ24175" s="55">
        <v>50000</v>
      </c>
      <c r="FK24175" s="55" t="s">
        <v>1258</v>
      </c>
      <c r="FL24175" s="55">
        <v>0.0292</v>
      </c>
    </row>
    <row r="24176" ht="14.25" customHeight="1" outlineLevel="1" spans="162:168">
      <c r="FF24176" s="55">
        <v>24169</v>
      </c>
      <c r="FG24176" s="55" t="s">
        <v>2053</v>
      </c>
      <c r="FH24176" s="55" t="s">
        <v>1490</v>
      </c>
      <c r="FI24176" s="55">
        <v>5</v>
      </c>
      <c r="FJ24176" s="55">
        <v>80000</v>
      </c>
      <c r="FK24176" s="55" t="s">
        <v>1258</v>
      </c>
      <c r="FL24176" s="55">
        <v>0.0292</v>
      </c>
    </row>
    <row r="24177" ht="14.25" customHeight="1" outlineLevel="1" spans="162:168">
      <c r="FF24177" s="55">
        <v>24170</v>
      </c>
      <c r="FG24177" s="55" t="s">
        <v>2053</v>
      </c>
      <c r="FH24177" s="55" t="s">
        <v>1490</v>
      </c>
      <c r="FI24177" s="55">
        <v>5</v>
      </c>
      <c r="FJ24177" s="55">
        <v>130000</v>
      </c>
      <c r="FK24177" s="55" t="s">
        <v>1258</v>
      </c>
      <c r="FL24177" s="55">
        <v>0.0292</v>
      </c>
    </row>
    <row r="24178" ht="14.25" customHeight="1" outlineLevel="1" spans="162:168">
      <c r="FF24178" s="55">
        <v>24171</v>
      </c>
      <c r="FG24178" s="55" t="s">
        <v>2053</v>
      </c>
      <c r="FH24178" s="55" t="s">
        <v>1490</v>
      </c>
      <c r="FI24178" s="55">
        <v>5</v>
      </c>
      <c r="FJ24178" s="55">
        <v>260000</v>
      </c>
      <c r="FK24178" s="55" t="s">
        <v>1258</v>
      </c>
      <c r="FL24178" s="55">
        <v>0.0292</v>
      </c>
    </row>
    <row r="24179" ht="14.25" customHeight="1" outlineLevel="1" spans="162:168">
      <c r="FF24179" s="55">
        <v>24172</v>
      </c>
      <c r="FG24179" s="55" t="s">
        <v>2053</v>
      </c>
      <c r="FH24179" s="55" t="s">
        <v>1490</v>
      </c>
      <c r="FI24179" s="55">
        <v>5</v>
      </c>
      <c r="FJ24179" s="55">
        <v>400000</v>
      </c>
      <c r="FK24179" s="55" t="s">
        <v>1258</v>
      </c>
      <c r="FL24179" s="55">
        <v>0.0292</v>
      </c>
    </row>
    <row r="24180" ht="14.25" customHeight="1" outlineLevel="1" spans="162:168">
      <c r="FF24180" s="55">
        <v>24173</v>
      </c>
      <c r="FG24180" s="55" t="s">
        <v>2053</v>
      </c>
      <c r="FH24180" s="55" t="s">
        <v>1490</v>
      </c>
      <c r="FI24180" s="55">
        <v>5</v>
      </c>
      <c r="FJ24180" s="55">
        <v>530000</v>
      </c>
      <c r="FK24180" s="55" t="s">
        <v>1258</v>
      </c>
      <c r="FL24180" s="55">
        <v>0.0292</v>
      </c>
    </row>
    <row r="24181" ht="14.25" customHeight="1" outlineLevel="1" spans="162:168">
      <c r="FF24181" s="55">
        <v>24174</v>
      </c>
      <c r="FG24181" s="55" t="s">
        <v>2053</v>
      </c>
      <c r="FH24181" s="55" t="s">
        <v>1490</v>
      </c>
      <c r="FI24181" s="55">
        <v>5</v>
      </c>
      <c r="FJ24181" s="55">
        <v>540000</v>
      </c>
      <c r="FK24181" s="55" t="s">
        <v>1258</v>
      </c>
      <c r="FL24181" s="55">
        <v>0.0292</v>
      </c>
    </row>
    <row r="24182" ht="14.25" customHeight="1" outlineLevel="1" spans="162:168">
      <c r="FF24182" s="55">
        <v>24175</v>
      </c>
      <c r="FG24182" s="55" t="s">
        <v>2053</v>
      </c>
      <c r="FH24182" s="55" t="s">
        <v>1263</v>
      </c>
      <c r="FI24182" s="55">
        <v>1</v>
      </c>
      <c r="FJ24182" s="55">
        <v>0</v>
      </c>
      <c r="FK24182" s="55" t="s">
        <v>1258</v>
      </c>
      <c r="FL24182" s="55">
        <v>0.0833</v>
      </c>
    </row>
    <row r="24183" ht="14.25" customHeight="1" outlineLevel="1" spans="162:168">
      <c r="FF24183" s="55">
        <v>24176</v>
      </c>
      <c r="FG24183" s="55" t="s">
        <v>2053</v>
      </c>
      <c r="FH24183" s="55" t="s">
        <v>1263</v>
      </c>
      <c r="FI24183" s="55">
        <v>10</v>
      </c>
      <c r="FJ24183" s="55">
        <v>0</v>
      </c>
      <c r="FK24183" s="55" t="s">
        <v>1258</v>
      </c>
      <c r="FL24183" s="55">
        <v>0.0792</v>
      </c>
    </row>
    <row r="24184" ht="14.25" customHeight="1" outlineLevel="1" spans="162:168">
      <c r="FF24184" s="55">
        <v>24177</v>
      </c>
      <c r="FG24184" s="55" t="s">
        <v>2053</v>
      </c>
      <c r="FH24184" s="55" t="s">
        <v>1263</v>
      </c>
      <c r="FI24184" s="55">
        <v>11</v>
      </c>
      <c r="FJ24184" s="55">
        <v>0</v>
      </c>
      <c r="FK24184" s="55" t="s">
        <v>1258</v>
      </c>
      <c r="FL24184" s="55">
        <v>0.0792</v>
      </c>
    </row>
    <row r="24185" ht="14.25" customHeight="1" outlineLevel="1" spans="162:168">
      <c r="FF24185" s="55">
        <v>24178</v>
      </c>
      <c r="FG24185" s="55" t="s">
        <v>2053</v>
      </c>
      <c r="FH24185" s="55" t="s">
        <v>1263</v>
      </c>
      <c r="FI24185" s="55">
        <v>12</v>
      </c>
      <c r="FJ24185" s="55">
        <v>0</v>
      </c>
      <c r="FK24185" s="55" t="s">
        <v>1258</v>
      </c>
      <c r="FL24185" s="55">
        <v>0.0742</v>
      </c>
    </row>
    <row r="24186" ht="14.25" customHeight="1" outlineLevel="1" spans="162:168">
      <c r="FF24186" s="55">
        <v>24179</v>
      </c>
      <c r="FG24186" s="55" t="s">
        <v>2053</v>
      </c>
      <c r="FH24186" s="55" t="s">
        <v>1263</v>
      </c>
      <c r="FI24186" s="55">
        <v>12</v>
      </c>
      <c r="FJ24186" s="55">
        <v>5000</v>
      </c>
      <c r="FK24186" s="55" t="s">
        <v>1258</v>
      </c>
      <c r="FL24186" s="55">
        <v>0.06</v>
      </c>
    </row>
    <row r="24187" ht="14.25" customHeight="1" outlineLevel="1" spans="162:168">
      <c r="FF24187" s="55">
        <v>24180</v>
      </c>
      <c r="FG24187" s="55" t="s">
        <v>2053</v>
      </c>
      <c r="FH24187" s="55" t="s">
        <v>1263</v>
      </c>
      <c r="FI24187" s="55">
        <v>13</v>
      </c>
      <c r="FJ24187" s="55">
        <v>0</v>
      </c>
      <c r="FK24187" s="55" t="s">
        <v>1258</v>
      </c>
      <c r="FL24187" s="55">
        <v>0.0742</v>
      </c>
    </row>
    <row r="24188" ht="14.25" customHeight="1" outlineLevel="1" spans="162:168">
      <c r="FF24188" s="55">
        <v>24181</v>
      </c>
      <c r="FG24188" s="55" t="s">
        <v>2053</v>
      </c>
      <c r="FH24188" s="55" t="s">
        <v>1263</v>
      </c>
      <c r="FI24188" s="55">
        <v>14</v>
      </c>
      <c r="FJ24188" s="55">
        <v>0</v>
      </c>
      <c r="FK24188" s="55" t="s">
        <v>1258</v>
      </c>
      <c r="FL24188" s="55">
        <v>0.0742</v>
      </c>
    </row>
    <row r="24189" ht="14.25" customHeight="1" outlineLevel="1" spans="162:168">
      <c r="FF24189" s="55">
        <v>24182</v>
      </c>
      <c r="FG24189" s="55" t="s">
        <v>2053</v>
      </c>
      <c r="FH24189" s="55" t="s">
        <v>1263</v>
      </c>
      <c r="FI24189" s="55">
        <v>2</v>
      </c>
      <c r="FJ24189" s="55">
        <v>0</v>
      </c>
      <c r="FK24189" s="55" t="s">
        <v>1258</v>
      </c>
      <c r="FL24189" s="55">
        <v>0.0833</v>
      </c>
    </row>
    <row r="24190" ht="14.25" customHeight="1" outlineLevel="1" spans="162:168">
      <c r="FF24190" s="55">
        <v>24183</v>
      </c>
      <c r="FG24190" s="55" t="s">
        <v>2053</v>
      </c>
      <c r="FH24190" s="55" t="s">
        <v>1263</v>
      </c>
      <c r="FI24190" s="55">
        <v>2</v>
      </c>
      <c r="FJ24190" s="55">
        <v>1000</v>
      </c>
      <c r="FK24190" s="55" t="s">
        <v>1258</v>
      </c>
      <c r="FL24190" s="55">
        <v>0.0792</v>
      </c>
    </row>
    <row r="24191" ht="14.25" customHeight="1" outlineLevel="1" spans="162:168">
      <c r="FF24191" s="55">
        <v>24184</v>
      </c>
      <c r="FG24191" s="55" t="s">
        <v>2053</v>
      </c>
      <c r="FH24191" s="55" t="s">
        <v>1263</v>
      </c>
      <c r="FI24191" s="55">
        <v>2</v>
      </c>
      <c r="FJ24191" s="55">
        <v>2500</v>
      </c>
      <c r="FK24191" s="55" t="s">
        <v>1258</v>
      </c>
      <c r="FL24191" s="55">
        <v>0.075</v>
      </c>
    </row>
    <row r="24192" ht="14.25" customHeight="1" outlineLevel="1" spans="162:168">
      <c r="FF24192" s="55">
        <v>24185</v>
      </c>
      <c r="FG24192" s="55" t="s">
        <v>2053</v>
      </c>
      <c r="FH24192" s="55" t="s">
        <v>1263</v>
      </c>
      <c r="FI24192" s="55">
        <v>2</v>
      </c>
      <c r="FJ24192" s="55">
        <v>5000</v>
      </c>
      <c r="FK24192" s="55" t="s">
        <v>1258</v>
      </c>
      <c r="FL24192" s="55">
        <v>0.0667</v>
      </c>
    </row>
    <row r="24193" ht="14.25" customHeight="1" outlineLevel="1" spans="162:168">
      <c r="FF24193" s="55">
        <v>24186</v>
      </c>
      <c r="FG24193" s="55" t="s">
        <v>2053</v>
      </c>
      <c r="FH24193" s="55" t="s">
        <v>1263</v>
      </c>
      <c r="FI24193" s="55">
        <v>2</v>
      </c>
      <c r="FJ24193" s="55">
        <v>10000</v>
      </c>
      <c r="FK24193" s="55" t="s">
        <v>1258</v>
      </c>
      <c r="FL24193" s="55">
        <v>0.0583</v>
      </c>
    </row>
    <row r="24194" ht="14.25" customHeight="1" outlineLevel="1" spans="162:168">
      <c r="FF24194" s="55">
        <v>24187</v>
      </c>
      <c r="FG24194" s="55" t="s">
        <v>2053</v>
      </c>
      <c r="FH24194" s="55" t="s">
        <v>1263</v>
      </c>
      <c r="FI24194" s="55">
        <v>2</v>
      </c>
      <c r="FJ24194" s="55">
        <v>25000</v>
      </c>
      <c r="FK24194" s="55" t="s">
        <v>1258</v>
      </c>
      <c r="FL24194" s="55">
        <v>0.05</v>
      </c>
    </row>
    <row r="24195" ht="14.25" customHeight="1" outlineLevel="1" spans="162:168">
      <c r="FF24195" s="55">
        <v>24188</v>
      </c>
      <c r="FG24195" s="55" t="s">
        <v>2053</v>
      </c>
      <c r="FH24195" s="55" t="s">
        <v>1263</v>
      </c>
      <c r="FI24195" s="55">
        <v>2</v>
      </c>
      <c r="FJ24195" s="55">
        <v>50000</v>
      </c>
      <c r="FK24195" s="55" t="s">
        <v>1258</v>
      </c>
      <c r="FL24195" s="55">
        <v>0.0458</v>
      </c>
    </row>
    <row r="24196" ht="14.25" customHeight="1" outlineLevel="1" spans="162:168">
      <c r="FF24196" s="55">
        <v>24189</v>
      </c>
      <c r="FG24196" s="55" t="s">
        <v>2053</v>
      </c>
      <c r="FH24196" s="55" t="s">
        <v>1263</v>
      </c>
      <c r="FI24196" s="55">
        <v>2</v>
      </c>
      <c r="FJ24196" s="55">
        <v>80000</v>
      </c>
      <c r="FK24196" s="55" t="s">
        <v>1258</v>
      </c>
      <c r="FL24196" s="55">
        <v>0.0417</v>
      </c>
    </row>
    <row r="24197" ht="14.25" customHeight="1" outlineLevel="1" spans="162:168">
      <c r="FF24197" s="55">
        <v>24190</v>
      </c>
      <c r="FG24197" s="55" t="s">
        <v>2053</v>
      </c>
      <c r="FH24197" s="55" t="s">
        <v>1263</v>
      </c>
      <c r="FI24197" s="55">
        <v>2</v>
      </c>
      <c r="FJ24197" s="55">
        <v>130000</v>
      </c>
      <c r="FK24197" s="55" t="s">
        <v>1258</v>
      </c>
      <c r="FL24197" s="55">
        <v>0.0417</v>
      </c>
    </row>
    <row r="24198" ht="14.25" customHeight="1" outlineLevel="1" spans="162:168">
      <c r="FF24198" s="55">
        <v>24191</v>
      </c>
      <c r="FG24198" s="55" t="s">
        <v>2053</v>
      </c>
      <c r="FH24198" s="55" t="s">
        <v>1263</v>
      </c>
      <c r="FI24198" s="55">
        <v>2</v>
      </c>
      <c r="FJ24198" s="55">
        <v>260000</v>
      </c>
      <c r="FK24198" s="55" t="s">
        <v>1258</v>
      </c>
      <c r="FL24198" s="55">
        <v>0.0417</v>
      </c>
    </row>
    <row r="24199" ht="14.25" customHeight="1" outlineLevel="1" spans="162:168">
      <c r="FF24199" s="55">
        <v>24192</v>
      </c>
      <c r="FG24199" s="55" t="s">
        <v>2053</v>
      </c>
      <c r="FH24199" s="55" t="s">
        <v>1263</v>
      </c>
      <c r="FI24199" s="55">
        <v>2</v>
      </c>
      <c r="FJ24199" s="55">
        <v>400000</v>
      </c>
      <c r="FK24199" s="55" t="s">
        <v>1258</v>
      </c>
      <c r="FL24199" s="55">
        <v>0.0417</v>
      </c>
    </row>
    <row r="24200" ht="14.25" customHeight="1" outlineLevel="1" spans="162:168">
      <c r="FF24200" s="55">
        <v>24193</v>
      </c>
      <c r="FG24200" s="55" t="s">
        <v>2053</v>
      </c>
      <c r="FH24200" s="55" t="s">
        <v>1263</v>
      </c>
      <c r="FI24200" s="55">
        <v>2</v>
      </c>
      <c r="FJ24200" s="55">
        <v>530000</v>
      </c>
      <c r="FK24200" s="55" t="s">
        <v>1258</v>
      </c>
      <c r="FL24200" s="55">
        <v>0.0417</v>
      </c>
    </row>
    <row r="24201" ht="14.25" customHeight="1" outlineLevel="1" spans="162:168">
      <c r="FF24201" s="55">
        <v>24194</v>
      </c>
      <c r="FG24201" s="55" t="s">
        <v>2053</v>
      </c>
      <c r="FH24201" s="55" t="s">
        <v>1263</v>
      </c>
      <c r="FI24201" s="55">
        <v>2</v>
      </c>
      <c r="FJ24201" s="55">
        <v>540000</v>
      </c>
      <c r="FK24201" s="55" t="s">
        <v>1258</v>
      </c>
      <c r="FL24201" s="55">
        <v>0.0417</v>
      </c>
    </row>
    <row r="24202" ht="14.25" customHeight="1" outlineLevel="1" spans="162:168">
      <c r="FF24202" s="55">
        <v>24195</v>
      </c>
      <c r="FG24202" s="55" t="s">
        <v>2053</v>
      </c>
      <c r="FH24202" s="55" t="s">
        <v>1263</v>
      </c>
      <c r="FI24202" s="55">
        <v>3</v>
      </c>
      <c r="FJ24202" s="55">
        <v>0</v>
      </c>
      <c r="FK24202" s="55" t="s">
        <v>1258</v>
      </c>
      <c r="FL24202" s="55">
        <v>0.075</v>
      </c>
    </row>
    <row r="24203" ht="14.25" customHeight="1" outlineLevel="1" spans="162:168">
      <c r="FF24203" s="55">
        <v>24196</v>
      </c>
      <c r="FG24203" s="55" t="s">
        <v>2053</v>
      </c>
      <c r="FH24203" s="55" t="s">
        <v>1263</v>
      </c>
      <c r="FI24203" s="55">
        <v>4</v>
      </c>
      <c r="FJ24203" s="55">
        <v>0</v>
      </c>
      <c r="FK24203" s="55" t="s">
        <v>1258</v>
      </c>
      <c r="FL24203" s="55">
        <v>0.075</v>
      </c>
    </row>
    <row r="24204" ht="14.25" customHeight="1" outlineLevel="1" spans="162:168">
      <c r="FF24204" s="55">
        <v>24197</v>
      </c>
      <c r="FG24204" s="55" t="s">
        <v>2053</v>
      </c>
      <c r="FH24204" s="55" t="s">
        <v>1263</v>
      </c>
      <c r="FI24204" s="55">
        <v>5</v>
      </c>
      <c r="FJ24204" s="55">
        <v>0</v>
      </c>
      <c r="FK24204" s="55" t="s">
        <v>1258</v>
      </c>
      <c r="FL24204" s="55">
        <v>0.075</v>
      </c>
    </row>
    <row r="24205" ht="14.25" customHeight="1" outlineLevel="1" spans="162:168">
      <c r="FF24205" s="55">
        <v>24198</v>
      </c>
      <c r="FG24205" s="55" t="s">
        <v>2053</v>
      </c>
      <c r="FH24205" s="55" t="s">
        <v>1263</v>
      </c>
      <c r="FI24205" s="55">
        <v>6</v>
      </c>
      <c r="FJ24205" s="55">
        <v>0</v>
      </c>
      <c r="FK24205" s="55" t="s">
        <v>1258</v>
      </c>
      <c r="FL24205" s="55">
        <v>0.075</v>
      </c>
    </row>
    <row r="24206" ht="14.25" customHeight="1" outlineLevel="1" spans="162:168">
      <c r="FF24206" s="55">
        <v>24199</v>
      </c>
      <c r="FG24206" s="55" t="s">
        <v>2053</v>
      </c>
      <c r="FH24206" s="55" t="s">
        <v>1263</v>
      </c>
      <c r="FI24206" s="55">
        <v>6</v>
      </c>
      <c r="FJ24206" s="55">
        <v>1000</v>
      </c>
      <c r="FK24206" s="55" t="s">
        <v>1258</v>
      </c>
      <c r="FL24206" s="55">
        <v>0.0667</v>
      </c>
    </row>
    <row r="24207" ht="14.25" customHeight="1" outlineLevel="1" spans="162:168">
      <c r="FF24207" s="55">
        <v>24200</v>
      </c>
      <c r="FG24207" s="55" t="s">
        <v>2053</v>
      </c>
      <c r="FH24207" s="55" t="s">
        <v>1263</v>
      </c>
      <c r="FI24207" s="55">
        <v>6</v>
      </c>
      <c r="FJ24207" s="55">
        <v>2500</v>
      </c>
      <c r="FK24207" s="55" t="s">
        <v>1258</v>
      </c>
      <c r="FL24207" s="55">
        <v>0.0625</v>
      </c>
    </row>
    <row r="24208" ht="14.25" customHeight="1" outlineLevel="1" spans="162:168">
      <c r="FF24208" s="55">
        <v>24201</v>
      </c>
      <c r="FG24208" s="55" t="s">
        <v>2053</v>
      </c>
      <c r="FH24208" s="55" t="s">
        <v>1263</v>
      </c>
      <c r="FI24208" s="55">
        <v>6</v>
      </c>
      <c r="FJ24208" s="55">
        <v>5000</v>
      </c>
      <c r="FK24208" s="55" t="s">
        <v>1258</v>
      </c>
      <c r="FL24208" s="55">
        <v>0.0542</v>
      </c>
    </row>
    <row r="24209" ht="14.25" customHeight="1" outlineLevel="1" spans="162:168">
      <c r="FF24209" s="55">
        <v>24202</v>
      </c>
      <c r="FG24209" s="55" t="s">
        <v>2053</v>
      </c>
      <c r="FH24209" s="55" t="s">
        <v>1263</v>
      </c>
      <c r="FI24209" s="55">
        <v>6</v>
      </c>
      <c r="FJ24209" s="55">
        <v>10000</v>
      </c>
      <c r="FK24209" s="55" t="s">
        <v>1258</v>
      </c>
      <c r="FL24209" s="55">
        <v>0.0458</v>
      </c>
    </row>
    <row r="24210" ht="14.25" customHeight="1" outlineLevel="1" spans="162:168">
      <c r="FF24210" s="55">
        <v>24203</v>
      </c>
      <c r="FG24210" s="55" t="s">
        <v>2053</v>
      </c>
      <c r="FH24210" s="55" t="s">
        <v>1263</v>
      </c>
      <c r="FI24210" s="55">
        <v>6</v>
      </c>
      <c r="FJ24210" s="55">
        <v>25000</v>
      </c>
      <c r="FK24210" s="55" t="s">
        <v>1258</v>
      </c>
      <c r="FL24210" s="55">
        <v>0.0417</v>
      </c>
    </row>
    <row r="24211" ht="14.25" customHeight="1" outlineLevel="1" spans="162:168">
      <c r="FF24211" s="55">
        <v>24204</v>
      </c>
      <c r="FG24211" s="55" t="s">
        <v>2053</v>
      </c>
      <c r="FH24211" s="55" t="s">
        <v>1263</v>
      </c>
      <c r="FI24211" s="55">
        <v>6</v>
      </c>
      <c r="FJ24211" s="55">
        <v>50000</v>
      </c>
      <c r="FK24211" s="55" t="s">
        <v>1258</v>
      </c>
      <c r="FL24211" s="55">
        <v>0.0417</v>
      </c>
    </row>
    <row r="24212" ht="14.25" customHeight="1" outlineLevel="1" spans="162:168">
      <c r="FF24212" s="55">
        <v>24205</v>
      </c>
      <c r="FG24212" s="55" t="s">
        <v>2053</v>
      </c>
      <c r="FH24212" s="55" t="s">
        <v>1263</v>
      </c>
      <c r="FI24212" s="55">
        <v>6</v>
      </c>
      <c r="FJ24212" s="55">
        <v>80000</v>
      </c>
      <c r="FK24212" s="55" t="s">
        <v>1258</v>
      </c>
      <c r="FL24212" s="55">
        <v>0.0417</v>
      </c>
    </row>
    <row r="24213" ht="14.25" customHeight="1" outlineLevel="1" spans="162:168">
      <c r="FF24213" s="55">
        <v>24206</v>
      </c>
      <c r="FG24213" s="55" t="s">
        <v>2053</v>
      </c>
      <c r="FH24213" s="55" t="s">
        <v>1263</v>
      </c>
      <c r="FI24213" s="55">
        <v>6</v>
      </c>
      <c r="FJ24213" s="55">
        <v>130000</v>
      </c>
      <c r="FK24213" s="55" t="s">
        <v>1258</v>
      </c>
      <c r="FL24213" s="55">
        <v>0.0417</v>
      </c>
    </row>
    <row r="24214" ht="14.25" customHeight="1" outlineLevel="1" spans="162:168">
      <c r="FF24214" s="55">
        <v>24207</v>
      </c>
      <c r="FG24214" s="55" t="s">
        <v>2053</v>
      </c>
      <c r="FH24214" s="55" t="s">
        <v>1263</v>
      </c>
      <c r="FI24214" s="55">
        <v>6</v>
      </c>
      <c r="FJ24214" s="55">
        <v>260000</v>
      </c>
      <c r="FK24214" s="55" t="s">
        <v>1258</v>
      </c>
      <c r="FL24214" s="55">
        <v>0.0417</v>
      </c>
    </row>
    <row r="24215" ht="14.25" customHeight="1" outlineLevel="1" spans="162:168">
      <c r="FF24215" s="55">
        <v>24208</v>
      </c>
      <c r="FG24215" s="55" t="s">
        <v>2053</v>
      </c>
      <c r="FH24215" s="55" t="s">
        <v>1263</v>
      </c>
      <c r="FI24215" s="55">
        <v>6</v>
      </c>
      <c r="FJ24215" s="55">
        <v>400000</v>
      </c>
      <c r="FK24215" s="55" t="s">
        <v>1258</v>
      </c>
      <c r="FL24215" s="55">
        <v>0.0417</v>
      </c>
    </row>
    <row r="24216" ht="14.25" customHeight="1" outlineLevel="1" spans="162:168">
      <c r="FF24216" s="55">
        <v>24209</v>
      </c>
      <c r="FG24216" s="55" t="s">
        <v>2053</v>
      </c>
      <c r="FH24216" s="55" t="s">
        <v>1263</v>
      </c>
      <c r="FI24216" s="55">
        <v>6</v>
      </c>
      <c r="FJ24216" s="55">
        <v>530000</v>
      </c>
      <c r="FK24216" s="55" t="s">
        <v>1258</v>
      </c>
      <c r="FL24216" s="55">
        <v>0.0417</v>
      </c>
    </row>
    <row r="24217" ht="14.25" customHeight="1" outlineLevel="1" spans="162:168">
      <c r="FF24217" s="55">
        <v>24210</v>
      </c>
      <c r="FG24217" s="55" t="s">
        <v>2053</v>
      </c>
      <c r="FH24217" s="55" t="s">
        <v>1263</v>
      </c>
      <c r="FI24217" s="55">
        <v>6</v>
      </c>
      <c r="FJ24217" s="55">
        <v>540000</v>
      </c>
      <c r="FK24217" s="55" t="s">
        <v>1258</v>
      </c>
      <c r="FL24217" s="55">
        <v>0.0417</v>
      </c>
    </row>
    <row r="24218" ht="14.25" customHeight="1" outlineLevel="1" spans="162:168">
      <c r="FF24218" s="55">
        <v>24211</v>
      </c>
      <c r="FG24218" s="55" t="s">
        <v>2053</v>
      </c>
      <c r="FH24218" s="55" t="s">
        <v>1263</v>
      </c>
      <c r="FI24218" s="55">
        <v>9</v>
      </c>
      <c r="FJ24218" s="55">
        <v>0</v>
      </c>
      <c r="FK24218" s="55" t="s">
        <v>1258</v>
      </c>
      <c r="FL24218" s="55">
        <v>0.0792</v>
      </c>
    </row>
    <row r="24219" ht="14.25" customHeight="1" outlineLevel="1" spans="162:168">
      <c r="FF24219" s="55">
        <v>24212</v>
      </c>
      <c r="FG24219" s="55" t="s">
        <v>2053</v>
      </c>
      <c r="FH24219" s="55" t="s">
        <v>1995</v>
      </c>
      <c r="FI24219" s="55">
        <v>1</v>
      </c>
      <c r="FJ24219" s="55">
        <v>0</v>
      </c>
      <c r="FK24219" s="55" t="s">
        <v>1258</v>
      </c>
      <c r="FL24219" s="55">
        <v>0.0325</v>
      </c>
    </row>
    <row r="24220" ht="14.25" customHeight="1" outlineLevel="1" spans="162:168">
      <c r="FF24220" s="55">
        <v>24213</v>
      </c>
      <c r="FG24220" s="55" t="s">
        <v>2053</v>
      </c>
      <c r="FH24220" s="55" t="s">
        <v>1995</v>
      </c>
      <c r="FI24220" s="55">
        <v>2</v>
      </c>
      <c r="FJ24220" s="55">
        <v>0</v>
      </c>
      <c r="FK24220" s="55" t="s">
        <v>1258</v>
      </c>
      <c r="FL24220" s="55">
        <v>0.0292</v>
      </c>
    </row>
    <row r="24221" ht="14.25" customHeight="1" outlineLevel="1" spans="162:168">
      <c r="FF24221" s="55">
        <v>24214</v>
      </c>
      <c r="FG24221" s="55" t="s">
        <v>2053</v>
      </c>
      <c r="FH24221" s="55" t="s">
        <v>1995</v>
      </c>
      <c r="FI24221" s="55">
        <v>2</v>
      </c>
      <c r="FJ24221" s="55">
        <v>1000</v>
      </c>
      <c r="FK24221" s="55" t="s">
        <v>1258</v>
      </c>
      <c r="FL24221" s="55">
        <v>0.0275</v>
      </c>
    </row>
    <row r="24222" ht="14.25" customHeight="1" outlineLevel="1" spans="162:168">
      <c r="FF24222" s="55">
        <v>24215</v>
      </c>
      <c r="FG24222" s="55" t="s">
        <v>2053</v>
      </c>
      <c r="FH24222" s="55" t="s">
        <v>1995</v>
      </c>
      <c r="FI24222" s="55">
        <v>2</v>
      </c>
      <c r="FJ24222" s="55">
        <v>2500</v>
      </c>
      <c r="FK24222" s="55" t="s">
        <v>1258</v>
      </c>
      <c r="FL24222" s="55">
        <v>0.0275</v>
      </c>
    </row>
    <row r="24223" ht="14.25" customHeight="1" outlineLevel="1" spans="162:168">
      <c r="FF24223" s="55">
        <v>24216</v>
      </c>
      <c r="FG24223" s="55" t="s">
        <v>2053</v>
      </c>
      <c r="FH24223" s="55" t="s">
        <v>1995</v>
      </c>
      <c r="FI24223" s="55">
        <v>2</v>
      </c>
      <c r="FJ24223" s="55">
        <v>5000</v>
      </c>
      <c r="FK24223" s="55" t="s">
        <v>1258</v>
      </c>
      <c r="FL24223" s="55">
        <v>0.0275</v>
      </c>
    </row>
    <row r="24224" ht="14.25" customHeight="1" outlineLevel="1" spans="162:168">
      <c r="FF24224" s="55">
        <v>24217</v>
      </c>
      <c r="FG24224" s="55" t="s">
        <v>2053</v>
      </c>
      <c r="FH24224" s="55" t="s">
        <v>1995</v>
      </c>
      <c r="FI24224" s="55">
        <v>2</v>
      </c>
      <c r="FJ24224" s="55">
        <v>10000</v>
      </c>
      <c r="FK24224" s="55" t="s">
        <v>1258</v>
      </c>
      <c r="FL24224" s="55">
        <v>0.025</v>
      </c>
    </row>
    <row r="24225" ht="14.25" customHeight="1" outlineLevel="1" spans="162:168">
      <c r="FF24225" s="55">
        <v>24218</v>
      </c>
      <c r="FG24225" s="55" t="s">
        <v>2053</v>
      </c>
      <c r="FH24225" s="55" t="s">
        <v>1995</v>
      </c>
      <c r="FI24225" s="55">
        <v>2</v>
      </c>
      <c r="FJ24225" s="55">
        <v>25000</v>
      </c>
      <c r="FK24225" s="55" t="s">
        <v>1258</v>
      </c>
      <c r="FL24225" s="55">
        <v>0.025</v>
      </c>
    </row>
    <row r="24226" ht="14.25" customHeight="1" outlineLevel="1" spans="162:168">
      <c r="FF24226" s="55">
        <v>24219</v>
      </c>
      <c r="FG24226" s="55" t="s">
        <v>2053</v>
      </c>
      <c r="FH24226" s="55" t="s">
        <v>1995</v>
      </c>
      <c r="FI24226" s="55">
        <v>2</v>
      </c>
      <c r="FJ24226" s="55">
        <v>50000</v>
      </c>
      <c r="FK24226" s="55" t="s">
        <v>1258</v>
      </c>
      <c r="FL24226" s="55">
        <v>0.025</v>
      </c>
    </row>
    <row r="24227" ht="14.25" customHeight="1" outlineLevel="1" spans="162:168">
      <c r="FF24227" s="55">
        <v>24220</v>
      </c>
      <c r="FG24227" s="55" t="s">
        <v>2053</v>
      </c>
      <c r="FH24227" s="55" t="s">
        <v>1995</v>
      </c>
      <c r="FI24227" s="55">
        <v>2</v>
      </c>
      <c r="FJ24227" s="55">
        <v>80000</v>
      </c>
      <c r="FK24227" s="55" t="s">
        <v>1258</v>
      </c>
      <c r="FL24227" s="55">
        <v>0.025</v>
      </c>
    </row>
    <row r="24228" ht="14.25" customHeight="1" outlineLevel="1" spans="162:168">
      <c r="FF24228" s="55">
        <v>24221</v>
      </c>
      <c r="FG24228" s="55" t="s">
        <v>2053</v>
      </c>
      <c r="FH24228" s="55" t="s">
        <v>1995</v>
      </c>
      <c r="FI24228" s="55">
        <v>2</v>
      </c>
      <c r="FJ24228" s="55">
        <v>130000</v>
      </c>
      <c r="FK24228" s="55" t="s">
        <v>1258</v>
      </c>
      <c r="FL24228" s="55">
        <v>0.025</v>
      </c>
    </row>
    <row r="24229" ht="14.25" customHeight="1" outlineLevel="1" spans="162:168">
      <c r="FF24229" s="55">
        <v>24222</v>
      </c>
      <c r="FG24229" s="55" t="s">
        <v>2053</v>
      </c>
      <c r="FH24229" s="55" t="s">
        <v>1995</v>
      </c>
      <c r="FI24229" s="55">
        <v>2</v>
      </c>
      <c r="FJ24229" s="55">
        <v>260000</v>
      </c>
      <c r="FK24229" s="55" t="s">
        <v>1258</v>
      </c>
      <c r="FL24229" s="55">
        <v>0.025</v>
      </c>
    </row>
    <row r="24230" ht="14.25" customHeight="1" outlineLevel="1" spans="162:168">
      <c r="FF24230" s="55">
        <v>24223</v>
      </c>
      <c r="FG24230" s="55" t="s">
        <v>2053</v>
      </c>
      <c r="FH24230" s="55" t="s">
        <v>1995</v>
      </c>
      <c r="FI24230" s="55">
        <v>2</v>
      </c>
      <c r="FJ24230" s="55">
        <v>400000</v>
      </c>
      <c r="FK24230" s="55" t="s">
        <v>1258</v>
      </c>
      <c r="FL24230" s="55">
        <v>0.025</v>
      </c>
    </row>
    <row r="24231" ht="14.25" customHeight="1" outlineLevel="1" spans="162:168">
      <c r="FF24231" s="55">
        <v>24224</v>
      </c>
      <c r="FG24231" s="55" t="s">
        <v>2053</v>
      </c>
      <c r="FH24231" s="55" t="s">
        <v>1995</v>
      </c>
      <c r="FI24231" s="55">
        <v>2</v>
      </c>
      <c r="FJ24231" s="55">
        <v>530000</v>
      </c>
      <c r="FK24231" s="55" t="s">
        <v>1258</v>
      </c>
      <c r="FL24231" s="55">
        <v>0.025</v>
      </c>
    </row>
    <row r="24232" ht="14.25" customHeight="1" outlineLevel="1" spans="162:168">
      <c r="FF24232" s="55">
        <v>24225</v>
      </c>
      <c r="FG24232" s="55" t="s">
        <v>2053</v>
      </c>
      <c r="FH24232" s="55" t="s">
        <v>1995</v>
      </c>
      <c r="FI24232" s="55">
        <v>2</v>
      </c>
      <c r="FJ24232" s="55">
        <v>540000</v>
      </c>
      <c r="FK24232" s="55" t="s">
        <v>1258</v>
      </c>
      <c r="FL24232" s="55">
        <v>0.025</v>
      </c>
    </row>
    <row r="24233" ht="14.25" customHeight="1" outlineLevel="1" spans="162:168">
      <c r="FF24233" s="55">
        <v>24226</v>
      </c>
      <c r="FG24233" s="55" t="s">
        <v>2053</v>
      </c>
      <c r="FH24233" s="55" t="s">
        <v>1995</v>
      </c>
      <c r="FI24233" s="55">
        <v>3</v>
      </c>
      <c r="FJ24233" s="55">
        <v>0</v>
      </c>
      <c r="FK24233" s="55" t="s">
        <v>1258</v>
      </c>
      <c r="FL24233" s="55">
        <v>0.0359</v>
      </c>
    </row>
    <row r="24234" ht="14.25" customHeight="1" outlineLevel="1" spans="162:168">
      <c r="FF24234" s="55">
        <v>24227</v>
      </c>
      <c r="FG24234" s="55" t="s">
        <v>2053</v>
      </c>
      <c r="FH24234" s="55" t="s">
        <v>1995</v>
      </c>
      <c r="FI24234" s="55">
        <v>3</v>
      </c>
      <c r="FJ24234" s="55">
        <v>540000</v>
      </c>
      <c r="FK24234" s="55" t="s">
        <v>1258</v>
      </c>
      <c r="FL24234" s="55">
        <v>0.03</v>
      </c>
    </row>
    <row r="24235" ht="14.25" customHeight="1" outlineLevel="1" spans="162:168">
      <c r="FF24235" s="55">
        <v>24228</v>
      </c>
      <c r="FG24235" s="55" t="s">
        <v>2053</v>
      </c>
      <c r="FH24235" s="55" t="s">
        <v>1995</v>
      </c>
      <c r="FI24235" s="55">
        <v>3</v>
      </c>
      <c r="FJ24235" s="55">
        <v>1000</v>
      </c>
      <c r="FK24235" s="55" t="s">
        <v>1258</v>
      </c>
      <c r="FL24235" s="55">
        <v>0.0317</v>
      </c>
    </row>
    <row r="24236" ht="14.25" customHeight="1" outlineLevel="1" spans="162:168">
      <c r="FF24236" s="55">
        <v>24229</v>
      </c>
      <c r="FG24236" s="55" t="s">
        <v>2053</v>
      </c>
      <c r="FH24236" s="55" t="s">
        <v>1995</v>
      </c>
      <c r="FI24236" s="55">
        <v>3</v>
      </c>
      <c r="FJ24236" s="55">
        <v>2500</v>
      </c>
      <c r="FK24236" s="55" t="s">
        <v>1258</v>
      </c>
      <c r="FL24236" s="55">
        <v>0.03</v>
      </c>
    </row>
    <row r="24237" ht="14.25" customHeight="1" outlineLevel="1" spans="162:168">
      <c r="FF24237" s="55">
        <v>24230</v>
      </c>
      <c r="FG24237" s="55" t="s">
        <v>2053</v>
      </c>
      <c r="FH24237" s="55" t="s">
        <v>1995</v>
      </c>
      <c r="FI24237" s="55">
        <v>3</v>
      </c>
      <c r="FJ24237" s="55">
        <v>5000</v>
      </c>
      <c r="FK24237" s="55" t="s">
        <v>1258</v>
      </c>
      <c r="FL24237" s="55">
        <v>0.03</v>
      </c>
    </row>
    <row r="24238" ht="14.25" customHeight="1" outlineLevel="1" spans="162:168">
      <c r="FF24238" s="55">
        <v>24231</v>
      </c>
      <c r="FG24238" s="55" t="s">
        <v>2053</v>
      </c>
      <c r="FH24238" s="55" t="s">
        <v>1995</v>
      </c>
      <c r="FI24238" s="55">
        <v>3</v>
      </c>
      <c r="FJ24238" s="55">
        <v>10000</v>
      </c>
      <c r="FK24238" s="55" t="s">
        <v>1258</v>
      </c>
      <c r="FL24238" s="55">
        <v>0.03</v>
      </c>
    </row>
    <row r="24239" ht="14.25" customHeight="1" outlineLevel="1" spans="162:168">
      <c r="FF24239" s="55">
        <v>24232</v>
      </c>
      <c r="FG24239" s="55" t="s">
        <v>2053</v>
      </c>
      <c r="FH24239" s="55" t="s">
        <v>1995</v>
      </c>
      <c r="FI24239" s="55">
        <v>3</v>
      </c>
      <c r="FJ24239" s="55">
        <v>25000</v>
      </c>
      <c r="FK24239" s="55" t="s">
        <v>1258</v>
      </c>
      <c r="FL24239" s="55">
        <v>0.03</v>
      </c>
    </row>
    <row r="24240" ht="14.25" customHeight="1" outlineLevel="1" spans="162:168">
      <c r="FF24240" s="55">
        <v>24233</v>
      </c>
      <c r="FG24240" s="55" t="s">
        <v>2053</v>
      </c>
      <c r="FH24240" s="55" t="s">
        <v>1995</v>
      </c>
      <c r="FI24240" s="55">
        <v>3</v>
      </c>
      <c r="FJ24240" s="55">
        <v>50000</v>
      </c>
      <c r="FK24240" s="55" t="s">
        <v>1258</v>
      </c>
      <c r="FL24240" s="55">
        <v>0.03</v>
      </c>
    </row>
    <row r="24241" ht="14.25" customHeight="1" outlineLevel="1" spans="162:168">
      <c r="FF24241" s="55">
        <v>24234</v>
      </c>
      <c r="FG24241" s="55" t="s">
        <v>2053</v>
      </c>
      <c r="FH24241" s="55" t="s">
        <v>1995</v>
      </c>
      <c r="FI24241" s="55">
        <v>3</v>
      </c>
      <c r="FJ24241" s="55">
        <v>80000</v>
      </c>
      <c r="FK24241" s="55" t="s">
        <v>1258</v>
      </c>
      <c r="FL24241" s="55">
        <v>0.03</v>
      </c>
    </row>
    <row r="24242" ht="14.25" customHeight="1" outlineLevel="1" spans="162:168">
      <c r="FF24242" s="55">
        <v>24235</v>
      </c>
      <c r="FG24242" s="55" t="s">
        <v>2053</v>
      </c>
      <c r="FH24242" s="55" t="s">
        <v>1995</v>
      </c>
      <c r="FI24242" s="55">
        <v>3</v>
      </c>
      <c r="FJ24242" s="55">
        <v>130000</v>
      </c>
      <c r="FK24242" s="55" t="s">
        <v>1258</v>
      </c>
      <c r="FL24242" s="55">
        <v>0.03</v>
      </c>
    </row>
    <row r="24243" ht="14.25" customHeight="1" outlineLevel="1" spans="162:168">
      <c r="FF24243" s="55">
        <v>24236</v>
      </c>
      <c r="FG24243" s="55" t="s">
        <v>2053</v>
      </c>
      <c r="FH24243" s="55" t="s">
        <v>1995</v>
      </c>
      <c r="FI24243" s="55">
        <v>3</v>
      </c>
      <c r="FJ24243" s="55">
        <v>260000</v>
      </c>
      <c r="FK24243" s="55" t="s">
        <v>1258</v>
      </c>
      <c r="FL24243" s="55">
        <v>0.03</v>
      </c>
    </row>
    <row r="24244" ht="14.25" customHeight="1" outlineLevel="1" spans="162:168">
      <c r="FF24244" s="55">
        <v>24237</v>
      </c>
      <c r="FG24244" s="55" t="s">
        <v>2053</v>
      </c>
      <c r="FH24244" s="55" t="s">
        <v>1995</v>
      </c>
      <c r="FI24244" s="55">
        <v>3</v>
      </c>
      <c r="FJ24244" s="55">
        <v>400000</v>
      </c>
      <c r="FK24244" s="55" t="s">
        <v>1258</v>
      </c>
      <c r="FL24244" s="55">
        <v>0.03</v>
      </c>
    </row>
    <row r="24245" ht="14.25" customHeight="1" outlineLevel="1" spans="162:168">
      <c r="FF24245" s="55">
        <v>24238</v>
      </c>
      <c r="FG24245" s="55" t="s">
        <v>2053</v>
      </c>
      <c r="FH24245" s="55" t="s">
        <v>1995</v>
      </c>
      <c r="FI24245" s="55">
        <v>3</v>
      </c>
      <c r="FJ24245" s="55">
        <v>530000</v>
      </c>
      <c r="FK24245" s="55" t="s">
        <v>1258</v>
      </c>
      <c r="FL24245" s="55">
        <v>0.03</v>
      </c>
    </row>
    <row r="24246" ht="14.25" customHeight="1" outlineLevel="1" spans="162:168">
      <c r="FF24246" s="55">
        <v>24239</v>
      </c>
      <c r="FG24246" s="55" t="s">
        <v>2053</v>
      </c>
      <c r="FH24246" s="55" t="s">
        <v>1995</v>
      </c>
      <c r="FI24246" s="55">
        <v>4</v>
      </c>
      <c r="FJ24246" s="55">
        <v>0</v>
      </c>
      <c r="FK24246" s="55" t="s">
        <v>1258</v>
      </c>
      <c r="FL24246" s="55">
        <v>0.0342</v>
      </c>
    </row>
    <row r="24247" ht="14.25" customHeight="1" outlineLevel="1" spans="162:168">
      <c r="FF24247" s="55">
        <v>24240</v>
      </c>
      <c r="FG24247" s="55" t="s">
        <v>2053</v>
      </c>
      <c r="FH24247" s="55" t="s">
        <v>1995</v>
      </c>
      <c r="FI24247" s="55">
        <v>4</v>
      </c>
      <c r="FJ24247" s="55">
        <v>1000</v>
      </c>
      <c r="FK24247" s="55" t="s">
        <v>1258</v>
      </c>
      <c r="FL24247" s="55">
        <v>0.0334</v>
      </c>
    </row>
    <row r="24248" ht="14.25" customHeight="1" outlineLevel="1" spans="162:168">
      <c r="FF24248" s="55">
        <v>24241</v>
      </c>
      <c r="FG24248" s="55" t="s">
        <v>2053</v>
      </c>
      <c r="FH24248" s="55" t="s">
        <v>1995</v>
      </c>
      <c r="FI24248" s="55">
        <v>4</v>
      </c>
      <c r="FJ24248" s="55">
        <v>2500</v>
      </c>
      <c r="FK24248" s="55" t="s">
        <v>1258</v>
      </c>
      <c r="FL24248" s="55">
        <v>0.0334</v>
      </c>
    </row>
    <row r="24249" ht="14.25" customHeight="1" outlineLevel="1" spans="162:168">
      <c r="FF24249" s="55">
        <v>24242</v>
      </c>
      <c r="FG24249" s="55" t="s">
        <v>2053</v>
      </c>
      <c r="FH24249" s="55" t="s">
        <v>1995</v>
      </c>
      <c r="FI24249" s="55">
        <v>4</v>
      </c>
      <c r="FJ24249" s="55">
        <v>5000</v>
      </c>
      <c r="FK24249" s="55" t="s">
        <v>1258</v>
      </c>
      <c r="FL24249" s="55">
        <v>0.0325</v>
      </c>
    </row>
    <row r="24250" ht="14.25" customHeight="1" outlineLevel="1" spans="162:168">
      <c r="FF24250" s="55">
        <v>24243</v>
      </c>
      <c r="FG24250" s="55" t="s">
        <v>2053</v>
      </c>
      <c r="FH24250" s="55" t="s">
        <v>1995</v>
      </c>
      <c r="FI24250" s="55">
        <v>4</v>
      </c>
      <c r="FJ24250" s="55">
        <v>10000</v>
      </c>
      <c r="FK24250" s="55" t="s">
        <v>1258</v>
      </c>
      <c r="FL24250" s="55">
        <v>0.0317</v>
      </c>
    </row>
    <row r="24251" ht="14.25" customHeight="1" outlineLevel="1" spans="162:168">
      <c r="FF24251" s="55">
        <v>24244</v>
      </c>
      <c r="FG24251" s="55" t="s">
        <v>2053</v>
      </c>
      <c r="FH24251" s="55" t="s">
        <v>1995</v>
      </c>
      <c r="FI24251" s="55">
        <v>4</v>
      </c>
      <c r="FJ24251" s="55">
        <v>25000</v>
      </c>
      <c r="FK24251" s="55" t="s">
        <v>1258</v>
      </c>
      <c r="FL24251" s="55">
        <v>0.0317</v>
      </c>
    </row>
    <row r="24252" ht="14.25" customHeight="1" outlineLevel="1" spans="162:168">
      <c r="FF24252" s="55">
        <v>24245</v>
      </c>
      <c r="FG24252" s="55" t="s">
        <v>2053</v>
      </c>
      <c r="FH24252" s="55" t="s">
        <v>1995</v>
      </c>
      <c r="FI24252" s="55">
        <v>4</v>
      </c>
      <c r="FJ24252" s="55">
        <v>50000</v>
      </c>
      <c r="FK24252" s="55" t="s">
        <v>1258</v>
      </c>
      <c r="FL24252" s="55">
        <v>0.0317</v>
      </c>
    </row>
    <row r="24253" ht="14.25" customHeight="1" outlineLevel="1" spans="162:168">
      <c r="FF24253" s="55">
        <v>24246</v>
      </c>
      <c r="FG24253" s="55" t="s">
        <v>2053</v>
      </c>
      <c r="FH24253" s="55" t="s">
        <v>1995</v>
      </c>
      <c r="FI24253" s="55">
        <v>4</v>
      </c>
      <c r="FJ24253" s="55">
        <v>80000</v>
      </c>
      <c r="FK24253" s="55" t="s">
        <v>1258</v>
      </c>
      <c r="FL24253" s="55">
        <v>0.0317</v>
      </c>
    </row>
    <row r="24254" ht="14.25" customHeight="1" outlineLevel="1" spans="162:168">
      <c r="FF24254" s="55">
        <v>24247</v>
      </c>
      <c r="FG24254" s="55" t="s">
        <v>2053</v>
      </c>
      <c r="FH24254" s="55" t="s">
        <v>1995</v>
      </c>
      <c r="FI24254" s="55">
        <v>4</v>
      </c>
      <c r="FJ24254" s="55">
        <v>130000</v>
      </c>
      <c r="FK24254" s="55" t="s">
        <v>1258</v>
      </c>
      <c r="FL24254" s="55">
        <v>0.0317</v>
      </c>
    </row>
    <row r="24255" ht="14.25" customHeight="1" outlineLevel="1" spans="162:168">
      <c r="FF24255" s="55">
        <v>24248</v>
      </c>
      <c r="FG24255" s="55" t="s">
        <v>2053</v>
      </c>
      <c r="FH24255" s="55" t="s">
        <v>1995</v>
      </c>
      <c r="FI24255" s="55">
        <v>4</v>
      </c>
      <c r="FJ24255" s="55">
        <v>260000</v>
      </c>
      <c r="FK24255" s="55" t="s">
        <v>1258</v>
      </c>
      <c r="FL24255" s="55">
        <v>0.0317</v>
      </c>
    </row>
    <row r="24256" ht="14.25" customHeight="1" outlineLevel="1" spans="162:168">
      <c r="FF24256" s="55">
        <v>24249</v>
      </c>
      <c r="FG24256" s="55" t="s">
        <v>2053</v>
      </c>
      <c r="FH24256" s="55" t="s">
        <v>1995</v>
      </c>
      <c r="FI24256" s="55">
        <v>4</v>
      </c>
      <c r="FJ24256" s="55">
        <v>400000</v>
      </c>
      <c r="FK24256" s="55" t="s">
        <v>1258</v>
      </c>
      <c r="FL24256" s="55">
        <v>0.0317</v>
      </c>
    </row>
    <row r="24257" ht="14.25" customHeight="1" outlineLevel="1" spans="162:168">
      <c r="FF24257" s="55">
        <v>24250</v>
      </c>
      <c r="FG24257" s="55" t="s">
        <v>2053</v>
      </c>
      <c r="FH24257" s="55" t="s">
        <v>1995</v>
      </c>
      <c r="FI24257" s="55">
        <v>4</v>
      </c>
      <c r="FJ24257" s="55">
        <v>530000</v>
      </c>
      <c r="FK24257" s="55" t="s">
        <v>1258</v>
      </c>
      <c r="FL24257" s="55">
        <v>0.0317</v>
      </c>
    </row>
    <row r="24258" ht="14.25" customHeight="1" outlineLevel="1" spans="162:168">
      <c r="FF24258" s="55">
        <v>24251</v>
      </c>
      <c r="FG24258" s="55" t="s">
        <v>2053</v>
      </c>
      <c r="FH24258" s="55" t="s">
        <v>1995</v>
      </c>
      <c r="FI24258" s="55">
        <v>4</v>
      </c>
      <c r="FJ24258" s="55">
        <v>540000</v>
      </c>
      <c r="FK24258" s="55" t="s">
        <v>1258</v>
      </c>
      <c r="FL24258" s="55">
        <v>0.0317</v>
      </c>
    </row>
    <row r="24259" ht="14.25" customHeight="1" outlineLevel="1" spans="162:168">
      <c r="FF24259" s="55">
        <v>24252</v>
      </c>
      <c r="FG24259" s="55" t="s">
        <v>2053</v>
      </c>
      <c r="FH24259" s="55" t="s">
        <v>1995</v>
      </c>
      <c r="FI24259" s="55">
        <v>5</v>
      </c>
      <c r="FJ24259" s="55">
        <v>0</v>
      </c>
      <c r="FK24259" s="55" t="s">
        <v>1258</v>
      </c>
      <c r="FL24259" s="55">
        <v>0.0317</v>
      </c>
    </row>
    <row r="24260" ht="14.25" customHeight="1" outlineLevel="1" spans="162:168">
      <c r="FF24260" s="55">
        <v>24253</v>
      </c>
      <c r="FG24260" s="55" t="s">
        <v>2053</v>
      </c>
      <c r="FH24260" s="55" t="s">
        <v>1995</v>
      </c>
      <c r="FI24260" s="55">
        <v>5</v>
      </c>
      <c r="FJ24260" s="55">
        <v>1000</v>
      </c>
      <c r="FK24260" s="55" t="s">
        <v>1258</v>
      </c>
      <c r="FL24260" s="55">
        <v>0.0317</v>
      </c>
    </row>
    <row r="24261" ht="14.25" customHeight="1" outlineLevel="1" spans="162:168">
      <c r="FF24261" s="55">
        <v>24254</v>
      </c>
      <c r="FG24261" s="55" t="s">
        <v>2053</v>
      </c>
      <c r="FH24261" s="55" t="s">
        <v>1995</v>
      </c>
      <c r="FI24261" s="55">
        <v>5</v>
      </c>
      <c r="FJ24261" s="55">
        <v>2500</v>
      </c>
      <c r="FK24261" s="55" t="s">
        <v>1258</v>
      </c>
      <c r="FL24261" s="55">
        <v>0.03</v>
      </c>
    </row>
    <row r="24262" ht="14.25" customHeight="1" outlineLevel="1" spans="162:168">
      <c r="FF24262" s="55">
        <v>24255</v>
      </c>
      <c r="FG24262" s="55" t="s">
        <v>2053</v>
      </c>
      <c r="FH24262" s="55" t="s">
        <v>1995</v>
      </c>
      <c r="FI24262" s="55">
        <v>5</v>
      </c>
      <c r="FJ24262" s="55">
        <v>5000</v>
      </c>
      <c r="FK24262" s="55" t="s">
        <v>1258</v>
      </c>
      <c r="FL24262" s="55">
        <v>0.03</v>
      </c>
    </row>
    <row r="24263" ht="14.25" customHeight="1" outlineLevel="1" spans="162:168">
      <c r="FF24263" s="55">
        <v>24256</v>
      </c>
      <c r="FG24263" s="55" t="s">
        <v>2053</v>
      </c>
      <c r="FH24263" s="55" t="s">
        <v>1995</v>
      </c>
      <c r="FI24263" s="55">
        <v>5</v>
      </c>
      <c r="FJ24263" s="55">
        <v>10000</v>
      </c>
      <c r="FK24263" s="55" t="s">
        <v>1258</v>
      </c>
      <c r="FL24263" s="55">
        <v>0.03</v>
      </c>
    </row>
    <row r="24264" ht="14.25" customHeight="1" outlineLevel="1" spans="162:168">
      <c r="FF24264" s="55">
        <v>24257</v>
      </c>
      <c r="FG24264" s="55" t="s">
        <v>2053</v>
      </c>
      <c r="FH24264" s="55" t="s">
        <v>1995</v>
      </c>
      <c r="FI24264" s="55">
        <v>5</v>
      </c>
      <c r="FJ24264" s="55">
        <v>25000</v>
      </c>
      <c r="FK24264" s="55" t="s">
        <v>1258</v>
      </c>
      <c r="FL24264" s="55">
        <v>0.0284</v>
      </c>
    </row>
    <row r="24265" ht="14.25" customHeight="1" outlineLevel="1" spans="162:168">
      <c r="FF24265" s="55">
        <v>24258</v>
      </c>
      <c r="FG24265" s="55" t="s">
        <v>2053</v>
      </c>
      <c r="FH24265" s="55" t="s">
        <v>1995</v>
      </c>
      <c r="FI24265" s="55">
        <v>5</v>
      </c>
      <c r="FJ24265" s="55">
        <v>50000</v>
      </c>
      <c r="FK24265" s="55" t="s">
        <v>1258</v>
      </c>
      <c r="FL24265" s="55">
        <v>0.0284</v>
      </c>
    </row>
    <row r="24266" ht="14.25" customHeight="1" outlineLevel="1" spans="162:168">
      <c r="FF24266" s="55">
        <v>24259</v>
      </c>
      <c r="FG24266" s="55" t="s">
        <v>2053</v>
      </c>
      <c r="FH24266" s="55" t="s">
        <v>1995</v>
      </c>
      <c r="FI24266" s="55">
        <v>5</v>
      </c>
      <c r="FJ24266" s="55">
        <v>80000</v>
      </c>
      <c r="FK24266" s="55" t="s">
        <v>1258</v>
      </c>
      <c r="FL24266" s="55">
        <v>0.0284</v>
      </c>
    </row>
    <row r="24267" ht="14.25" customHeight="1" outlineLevel="1" spans="162:168">
      <c r="FF24267" s="55">
        <v>24260</v>
      </c>
      <c r="FG24267" s="55" t="s">
        <v>2053</v>
      </c>
      <c r="FH24267" s="55" t="s">
        <v>1995</v>
      </c>
      <c r="FI24267" s="55">
        <v>5</v>
      </c>
      <c r="FJ24267" s="55">
        <v>130000</v>
      </c>
      <c r="FK24267" s="55" t="s">
        <v>1258</v>
      </c>
      <c r="FL24267" s="55">
        <v>0.0284</v>
      </c>
    </row>
    <row r="24268" ht="14.25" customHeight="1" outlineLevel="1" spans="162:168">
      <c r="FF24268" s="55">
        <v>24261</v>
      </c>
      <c r="FG24268" s="55" t="s">
        <v>2053</v>
      </c>
      <c r="FH24268" s="55" t="s">
        <v>1995</v>
      </c>
      <c r="FI24268" s="55">
        <v>5</v>
      </c>
      <c r="FJ24268" s="55">
        <v>260000</v>
      </c>
      <c r="FK24268" s="55" t="s">
        <v>1258</v>
      </c>
      <c r="FL24268" s="55">
        <v>0.0284</v>
      </c>
    </row>
    <row r="24269" ht="14.25" customHeight="1" outlineLevel="1" spans="162:168">
      <c r="FF24269" s="55">
        <v>24262</v>
      </c>
      <c r="FG24269" s="55" t="s">
        <v>2053</v>
      </c>
      <c r="FH24269" s="55" t="s">
        <v>1995</v>
      </c>
      <c r="FI24269" s="55">
        <v>5</v>
      </c>
      <c r="FJ24269" s="55">
        <v>400000</v>
      </c>
      <c r="FK24269" s="55" t="s">
        <v>1258</v>
      </c>
      <c r="FL24269" s="55">
        <v>0.0284</v>
      </c>
    </row>
    <row r="24270" ht="14.25" customHeight="1" outlineLevel="1" spans="162:168">
      <c r="FF24270" s="55">
        <v>24263</v>
      </c>
      <c r="FG24270" s="55" t="s">
        <v>2053</v>
      </c>
      <c r="FH24270" s="55" t="s">
        <v>1995</v>
      </c>
      <c r="FI24270" s="55">
        <v>5</v>
      </c>
      <c r="FJ24270" s="55">
        <v>530000</v>
      </c>
      <c r="FK24270" s="55" t="s">
        <v>1258</v>
      </c>
      <c r="FL24270" s="55">
        <v>0.0284</v>
      </c>
    </row>
    <row r="24271" ht="14.25" customHeight="1" outlineLevel="1" spans="162:168">
      <c r="FF24271" s="55">
        <v>24264</v>
      </c>
      <c r="FG24271" s="55" t="s">
        <v>2053</v>
      </c>
      <c r="FH24271" s="55" t="s">
        <v>1995</v>
      </c>
      <c r="FI24271" s="55">
        <v>5</v>
      </c>
      <c r="FJ24271" s="55">
        <v>540000</v>
      </c>
      <c r="FK24271" s="55" t="s">
        <v>1258</v>
      </c>
      <c r="FL24271" s="55">
        <v>0.0284</v>
      </c>
    </row>
    <row r="24272" ht="14.25" customHeight="1" outlineLevel="1" spans="162:168">
      <c r="FF24272" s="55">
        <v>24265</v>
      </c>
      <c r="FG24272" s="55" t="s">
        <v>2053</v>
      </c>
      <c r="FH24272" s="55" t="s">
        <v>1995</v>
      </c>
      <c r="FI24272" s="55">
        <v>6</v>
      </c>
      <c r="FJ24272" s="55">
        <v>0</v>
      </c>
      <c r="FK24272" s="55" t="s">
        <v>1258</v>
      </c>
      <c r="FL24272" s="55">
        <v>0.0292</v>
      </c>
    </row>
    <row r="24273" ht="14.25" customHeight="1" outlineLevel="1" spans="162:168">
      <c r="FF24273" s="55">
        <v>24266</v>
      </c>
      <c r="FG24273" s="55" t="s">
        <v>2077</v>
      </c>
      <c r="FH24273" s="55" t="s">
        <v>1343</v>
      </c>
      <c r="FI24273" s="55">
        <v>1</v>
      </c>
      <c r="FJ24273" s="55">
        <v>0</v>
      </c>
      <c r="FK24273" s="55" t="s">
        <v>1258</v>
      </c>
      <c r="FL24273" s="55">
        <v>0.0275</v>
      </c>
    </row>
    <row r="24274" ht="14.25" customHeight="1" outlineLevel="1" spans="162:168">
      <c r="FF24274" s="55">
        <v>24267</v>
      </c>
      <c r="FG24274" s="55" t="s">
        <v>2077</v>
      </c>
      <c r="FH24274" s="55" t="s">
        <v>1343</v>
      </c>
      <c r="FI24274" s="55">
        <v>2</v>
      </c>
      <c r="FJ24274" s="55">
        <v>0</v>
      </c>
      <c r="FK24274" s="55" t="s">
        <v>1258</v>
      </c>
      <c r="FL24274" s="55">
        <v>0.0275</v>
      </c>
    </row>
    <row r="24275" ht="14.25" customHeight="1" outlineLevel="1" spans="162:168">
      <c r="FF24275" s="55">
        <v>24268</v>
      </c>
      <c r="FG24275" s="55" t="s">
        <v>2077</v>
      </c>
      <c r="FH24275" s="55" t="s">
        <v>1343</v>
      </c>
      <c r="FI24275" s="55">
        <v>3</v>
      </c>
      <c r="FJ24275" s="55">
        <v>0</v>
      </c>
      <c r="FK24275" s="55" t="s">
        <v>1258</v>
      </c>
      <c r="FL24275" s="55">
        <v>0.0275</v>
      </c>
    </row>
    <row r="24276" ht="14.25" customHeight="1" outlineLevel="1" spans="162:168">
      <c r="FF24276" s="55">
        <v>24269</v>
      </c>
      <c r="FG24276" s="55" t="s">
        <v>2077</v>
      </c>
      <c r="FH24276" s="55" t="s">
        <v>1260</v>
      </c>
      <c r="FI24276" s="55">
        <v>1</v>
      </c>
      <c r="FJ24276" s="55">
        <v>1000</v>
      </c>
      <c r="FK24276" s="55" t="s">
        <v>1258</v>
      </c>
      <c r="FL24276" s="55">
        <v>0.4167</v>
      </c>
    </row>
    <row r="24277" ht="14.25" customHeight="1" outlineLevel="1" spans="162:168">
      <c r="FF24277" s="55">
        <v>24270</v>
      </c>
      <c r="FG24277" s="55" t="s">
        <v>2077</v>
      </c>
      <c r="FH24277" s="55" t="s">
        <v>1260</v>
      </c>
      <c r="FI24277" s="55">
        <v>1</v>
      </c>
      <c r="FJ24277" s="55">
        <v>2500</v>
      </c>
      <c r="FK24277" s="55" t="s">
        <v>1258</v>
      </c>
      <c r="FL24277" s="55">
        <v>0.4167</v>
      </c>
    </row>
    <row r="24278" ht="14.25" customHeight="1" outlineLevel="1" spans="162:168">
      <c r="FF24278" s="55">
        <v>24271</v>
      </c>
      <c r="FG24278" s="55" t="s">
        <v>2077</v>
      </c>
      <c r="FH24278" s="55" t="s">
        <v>1260</v>
      </c>
      <c r="FI24278" s="55">
        <v>1</v>
      </c>
      <c r="FJ24278" s="55">
        <v>5000</v>
      </c>
      <c r="FK24278" s="55" t="s">
        <v>1258</v>
      </c>
      <c r="FL24278" s="55">
        <v>0.4167</v>
      </c>
    </row>
    <row r="24279" ht="14.25" customHeight="1" outlineLevel="1" spans="162:168">
      <c r="FF24279" s="55">
        <v>24272</v>
      </c>
      <c r="FG24279" s="55" t="s">
        <v>2077</v>
      </c>
      <c r="FH24279" s="55" t="s">
        <v>1260</v>
      </c>
      <c r="FI24279" s="55">
        <v>1</v>
      </c>
      <c r="FJ24279" s="55">
        <v>10000</v>
      </c>
      <c r="FK24279" s="55" t="s">
        <v>1258</v>
      </c>
      <c r="FL24279" s="55">
        <v>0.4167</v>
      </c>
    </row>
    <row r="24280" ht="14.25" customHeight="1" outlineLevel="1" spans="162:168">
      <c r="FF24280" s="55">
        <v>24273</v>
      </c>
      <c r="FG24280" s="55" t="s">
        <v>2077</v>
      </c>
      <c r="FH24280" s="55" t="s">
        <v>1260</v>
      </c>
      <c r="FI24280" s="55">
        <v>1</v>
      </c>
      <c r="FJ24280" s="55">
        <v>25000</v>
      </c>
      <c r="FK24280" s="55" t="s">
        <v>1258</v>
      </c>
      <c r="FL24280" s="55">
        <v>0.4167</v>
      </c>
    </row>
    <row r="24281" ht="14.25" customHeight="1" outlineLevel="1" spans="162:168">
      <c r="FF24281" s="55">
        <v>24274</v>
      </c>
      <c r="FG24281" s="55" t="s">
        <v>2077</v>
      </c>
      <c r="FH24281" s="55" t="s">
        <v>1260</v>
      </c>
      <c r="FI24281" s="55">
        <v>1</v>
      </c>
      <c r="FJ24281" s="55">
        <v>50000</v>
      </c>
      <c r="FK24281" s="55" t="s">
        <v>1258</v>
      </c>
      <c r="FL24281" s="55">
        <v>0.4167</v>
      </c>
    </row>
    <row r="24282" ht="14.25" customHeight="1" outlineLevel="1" spans="162:168">
      <c r="FF24282" s="55">
        <v>24275</v>
      </c>
      <c r="FG24282" s="55" t="s">
        <v>2077</v>
      </c>
      <c r="FH24282" s="55" t="s">
        <v>1260</v>
      </c>
      <c r="FI24282" s="55">
        <v>1</v>
      </c>
      <c r="FJ24282" s="55">
        <v>80000</v>
      </c>
      <c r="FK24282" s="55" t="s">
        <v>1258</v>
      </c>
      <c r="FL24282" s="55">
        <v>0.4167</v>
      </c>
    </row>
    <row r="24283" ht="14.25" customHeight="1" outlineLevel="1" spans="162:168">
      <c r="FF24283" s="55">
        <v>24276</v>
      </c>
      <c r="FG24283" s="55" t="s">
        <v>2077</v>
      </c>
      <c r="FH24283" s="55" t="s">
        <v>1260</v>
      </c>
      <c r="FI24283" s="55">
        <v>1</v>
      </c>
      <c r="FJ24283" s="55">
        <v>130000</v>
      </c>
      <c r="FK24283" s="55" t="s">
        <v>1258</v>
      </c>
      <c r="FL24283" s="55">
        <v>0.4167</v>
      </c>
    </row>
    <row r="24284" ht="14.25" customHeight="1" outlineLevel="1" spans="162:168">
      <c r="FF24284" s="55">
        <v>24277</v>
      </c>
      <c r="FG24284" s="55" t="s">
        <v>2077</v>
      </c>
      <c r="FH24284" s="55" t="s">
        <v>1260</v>
      </c>
      <c r="FI24284" s="55">
        <v>1</v>
      </c>
      <c r="FJ24284" s="55">
        <v>260000</v>
      </c>
      <c r="FK24284" s="55" t="s">
        <v>1258</v>
      </c>
      <c r="FL24284" s="55">
        <v>0.4167</v>
      </c>
    </row>
    <row r="24285" ht="14.25" customHeight="1" outlineLevel="1" spans="162:168">
      <c r="FF24285" s="55">
        <v>24278</v>
      </c>
      <c r="FG24285" s="55" t="s">
        <v>2077</v>
      </c>
      <c r="FH24285" s="55" t="s">
        <v>1260</v>
      </c>
      <c r="FI24285" s="55">
        <v>1</v>
      </c>
      <c r="FJ24285" s="55">
        <v>400000</v>
      </c>
      <c r="FK24285" s="55" t="s">
        <v>1258</v>
      </c>
      <c r="FL24285" s="55">
        <v>0.4167</v>
      </c>
    </row>
    <row r="24286" ht="14.25" customHeight="1" outlineLevel="1" spans="162:168">
      <c r="FF24286" s="55">
        <v>24279</v>
      </c>
      <c r="FG24286" s="55" t="s">
        <v>2077</v>
      </c>
      <c r="FH24286" s="55" t="s">
        <v>1260</v>
      </c>
      <c r="FI24286" s="55">
        <v>1</v>
      </c>
      <c r="FJ24286" s="55">
        <v>530000</v>
      </c>
      <c r="FK24286" s="55" t="s">
        <v>1258</v>
      </c>
      <c r="FL24286" s="55">
        <v>0.4167</v>
      </c>
    </row>
    <row r="24287" ht="14.25" customHeight="1" outlineLevel="1" spans="162:168">
      <c r="FF24287" s="55">
        <v>24280</v>
      </c>
      <c r="FG24287" s="55" t="s">
        <v>2077</v>
      </c>
      <c r="FH24287" s="55" t="s">
        <v>1260</v>
      </c>
      <c r="FI24287" s="55">
        <v>1</v>
      </c>
      <c r="FJ24287" s="55">
        <v>540000</v>
      </c>
      <c r="FK24287" s="55" t="s">
        <v>1258</v>
      </c>
      <c r="FL24287" s="55">
        <v>0.4167</v>
      </c>
    </row>
    <row r="24288" ht="14.25" customHeight="1" outlineLevel="1" spans="162:168">
      <c r="FF24288" s="55">
        <v>24281</v>
      </c>
      <c r="FG24288" s="55" t="s">
        <v>2077</v>
      </c>
      <c r="FH24288" s="55" t="s">
        <v>1260</v>
      </c>
      <c r="FI24288" s="55">
        <v>10</v>
      </c>
      <c r="FJ24288" s="55">
        <v>0</v>
      </c>
      <c r="FK24288" s="55" t="s">
        <v>1258</v>
      </c>
      <c r="FL24288" s="55">
        <v>0.1067</v>
      </c>
    </row>
    <row r="24289" ht="14.25" customHeight="1" outlineLevel="1" spans="162:168">
      <c r="FF24289" s="55">
        <v>24282</v>
      </c>
      <c r="FG24289" s="55" t="s">
        <v>2077</v>
      </c>
      <c r="FH24289" s="55" t="s">
        <v>1260</v>
      </c>
      <c r="FI24289" s="55">
        <v>10</v>
      </c>
      <c r="FJ24289" s="55">
        <v>1000</v>
      </c>
      <c r="FK24289" s="55" t="s">
        <v>1258</v>
      </c>
      <c r="FL24289" s="55">
        <v>0.1067</v>
      </c>
    </row>
    <row r="24290" ht="14.25" customHeight="1" outlineLevel="1" spans="162:168">
      <c r="FF24290" s="55">
        <v>24283</v>
      </c>
      <c r="FG24290" s="55" t="s">
        <v>2077</v>
      </c>
      <c r="FH24290" s="55" t="s">
        <v>1260</v>
      </c>
      <c r="FI24290" s="55">
        <v>10</v>
      </c>
      <c r="FJ24290" s="55">
        <v>2500</v>
      </c>
      <c r="FK24290" s="55" t="s">
        <v>1258</v>
      </c>
      <c r="FL24290" s="55">
        <v>0.0992</v>
      </c>
    </row>
    <row r="24291" ht="14.25" customHeight="1" outlineLevel="1" spans="162:168">
      <c r="FF24291" s="55">
        <v>24284</v>
      </c>
      <c r="FG24291" s="55" t="s">
        <v>2077</v>
      </c>
      <c r="FH24291" s="55" t="s">
        <v>1260</v>
      </c>
      <c r="FI24291" s="55">
        <v>10</v>
      </c>
      <c r="FJ24291" s="55">
        <v>5000</v>
      </c>
      <c r="FK24291" s="55" t="s">
        <v>1258</v>
      </c>
      <c r="FL24291" s="55">
        <v>0.0883</v>
      </c>
    </row>
    <row r="24292" ht="14.25" customHeight="1" outlineLevel="1" spans="162:168">
      <c r="FF24292" s="55">
        <v>24285</v>
      </c>
      <c r="FG24292" s="55" t="s">
        <v>2077</v>
      </c>
      <c r="FH24292" s="55" t="s">
        <v>1260</v>
      </c>
      <c r="FI24292" s="55">
        <v>10</v>
      </c>
      <c r="FJ24292" s="55">
        <v>10000</v>
      </c>
      <c r="FK24292" s="55" t="s">
        <v>1258</v>
      </c>
      <c r="FL24292" s="55">
        <v>0.0792</v>
      </c>
    </row>
    <row r="24293" ht="14.25" customHeight="1" outlineLevel="1" spans="162:168">
      <c r="FF24293" s="55">
        <v>24286</v>
      </c>
      <c r="FG24293" s="55" t="s">
        <v>2077</v>
      </c>
      <c r="FH24293" s="55" t="s">
        <v>1260</v>
      </c>
      <c r="FI24293" s="55">
        <v>10</v>
      </c>
      <c r="FJ24293" s="55">
        <v>25000</v>
      </c>
      <c r="FK24293" s="55" t="s">
        <v>1258</v>
      </c>
      <c r="FL24293" s="55">
        <v>0.0792</v>
      </c>
    </row>
    <row r="24294" ht="14.25" customHeight="1" outlineLevel="1" spans="162:168">
      <c r="FF24294" s="55">
        <v>24287</v>
      </c>
      <c r="FG24294" s="55" t="s">
        <v>2077</v>
      </c>
      <c r="FH24294" s="55" t="s">
        <v>1260</v>
      </c>
      <c r="FI24294" s="55">
        <v>10</v>
      </c>
      <c r="FJ24294" s="55">
        <v>50000</v>
      </c>
      <c r="FK24294" s="55" t="s">
        <v>1258</v>
      </c>
      <c r="FL24294" s="55">
        <v>0.0792</v>
      </c>
    </row>
    <row r="24295" ht="14.25" customHeight="1" outlineLevel="1" spans="162:168">
      <c r="FF24295" s="55">
        <v>24288</v>
      </c>
      <c r="FG24295" s="55" t="s">
        <v>2077</v>
      </c>
      <c r="FH24295" s="55" t="s">
        <v>1260</v>
      </c>
      <c r="FI24295" s="55">
        <v>10</v>
      </c>
      <c r="FJ24295" s="55">
        <v>80000</v>
      </c>
      <c r="FK24295" s="55" t="s">
        <v>1258</v>
      </c>
      <c r="FL24295" s="55">
        <v>0.0733</v>
      </c>
    </row>
    <row r="24296" ht="14.25" customHeight="1" outlineLevel="1" spans="162:168">
      <c r="FF24296" s="55">
        <v>24289</v>
      </c>
      <c r="FG24296" s="55" t="s">
        <v>2077</v>
      </c>
      <c r="FH24296" s="55" t="s">
        <v>1260</v>
      </c>
      <c r="FI24296" s="55">
        <v>10</v>
      </c>
      <c r="FJ24296" s="55">
        <v>130000</v>
      </c>
      <c r="FK24296" s="55" t="s">
        <v>1258</v>
      </c>
      <c r="FL24296" s="55">
        <v>0.0733</v>
      </c>
    </row>
    <row r="24297" ht="14.25" customHeight="1" outlineLevel="1" spans="162:168">
      <c r="FF24297" s="55">
        <v>24290</v>
      </c>
      <c r="FG24297" s="55" t="s">
        <v>2077</v>
      </c>
      <c r="FH24297" s="55" t="s">
        <v>1260</v>
      </c>
      <c r="FI24297" s="55">
        <v>10</v>
      </c>
      <c r="FJ24297" s="55">
        <v>260000</v>
      </c>
      <c r="FK24297" s="55" t="s">
        <v>1258</v>
      </c>
      <c r="FL24297" s="55">
        <v>0.0733</v>
      </c>
    </row>
    <row r="24298" ht="14.25" customHeight="1" outlineLevel="1" spans="162:168">
      <c r="FF24298" s="55">
        <v>24291</v>
      </c>
      <c r="FG24298" s="55" t="s">
        <v>2077</v>
      </c>
      <c r="FH24298" s="55" t="s">
        <v>1260</v>
      </c>
      <c r="FI24298" s="55">
        <v>10</v>
      </c>
      <c r="FJ24298" s="55">
        <v>400000</v>
      </c>
      <c r="FK24298" s="55" t="s">
        <v>1258</v>
      </c>
      <c r="FL24298" s="55">
        <v>0.0733</v>
      </c>
    </row>
    <row r="24299" ht="14.25" customHeight="1" outlineLevel="1" spans="162:168">
      <c r="FF24299" s="55">
        <v>24292</v>
      </c>
      <c r="FG24299" s="55" t="s">
        <v>2077</v>
      </c>
      <c r="FH24299" s="55" t="s">
        <v>1260</v>
      </c>
      <c r="FI24299" s="55">
        <v>10</v>
      </c>
      <c r="FJ24299" s="55">
        <v>530000</v>
      </c>
      <c r="FK24299" s="55" t="s">
        <v>1258</v>
      </c>
      <c r="FL24299" s="55">
        <v>0.0733</v>
      </c>
    </row>
    <row r="24300" ht="14.25" customHeight="1" outlineLevel="1" spans="162:168">
      <c r="FF24300" s="55">
        <v>24293</v>
      </c>
      <c r="FG24300" s="55" t="s">
        <v>2077</v>
      </c>
      <c r="FH24300" s="55" t="s">
        <v>1260</v>
      </c>
      <c r="FI24300" s="55">
        <v>10</v>
      </c>
      <c r="FJ24300" s="55">
        <v>540000</v>
      </c>
      <c r="FK24300" s="55" t="s">
        <v>1258</v>
      </c>
      <c r="FL24300" s="55">
        <v>0.0733</v>
      </c>
    </row>
    <row r="24301" ht="14.25" customHeight="1" outlineLevel="1" spans="162:168">
      <c r="FF24301" s="55">
        <v>24294</v>
      </c>
      <c r="FG24301" s="55" t="s">
        <v>2077</v>
      </c>
      <c r="FH24301" s="55" t="s">
        <v>1260</v>
      </c>
      <c r="FI24301" s="55">
        <v>11</v>
      </c>
      <c r="FJ24301" s="55">
        <v>0</v>
      </c>
      <c r="FK24301" s="55" t="s">
        <v>1258</v>
      </c>
      <c r="FL24301" s="55">
        <v>0.075</v>
      </c>
    </row>
    <row r="24302" ht="14.25" customHeight="1" outlineLevel="1" spans="162:168">
      <c r="FF24302" s="55">
        <v>24295</v>
      </c>
      <c r="FG24302" s="55" t="s">
        <v>2077</v>
      </c>
      <c r="FH24302" s="55" t="s">
        <v>1260</v>
      </c>
      <c r="FI24302" s="55">
        <v>11</v>
      </c>
      <c r="FJ24302" s="55">
        <v>1000</v>
      </c>
      <c r="FK24302" s="55" t="s">
        <v>1258</v>
      </c>
      <c r="FL24302" s="55">
        <v>0.0625</v>
      </c>
    </row>
    <row r="24303" ht="14.25" customHeight="1" outlineLevel="1" spans="162:168">
      <c r="FF24303" s="55">
        <v>24296</v>
      </c>
      <c r="FG24303" s="55" t="s">
        <v>2077</v>
      </c>
      <c r="FH24303" s="55" t="s">
        <v>1260</v>
      </c>
      <c r="FI24303" s="55">
        <v>11</v>
      </c>
      <c r="FJ24303" s="55">
        <v>2500</v>
      </c>
      <c r="FK24303" s="55" t="s">
        <v>1258</v>
      </c>
      <c r="FL24303" s="55">
        <v>0.0583</v>
      </c>
    </row>
    <row r="24304" ht="14.25" customHeight="1" outlineLevel="1" spans="162:168">
      <c r="FF24304" s="55">
        <v>24297</v>
      </c>
      <c r="FG24304" s="55" t="s">
        <v>2077</v>
      </c>
      <c r="FH24304" s="55" t="s">
        <v>1260</v>
      </c>
      <c r="FI24304" s="55">
        <v>11</v>
      </c>
      <c r="FJ24304" s="55">
        <v>5000</v>
      </c>
      <c r="FK24304" s="55" t="s">
        <v>1258</v>
      </c>
      <c r="FL24304" s="55">
        <v>0.0542</v>
      </c>
    </row>
    <row r="24305" ht="14.25" customHeight="1" outlineLevel="1" spans="162:168">
      <c r="FF24305" s="55">
        <v>24298</v>
      </c>
      <c r="FG24305" s="55" t="s">
        <v>2077</v>
      </c>
      <c r="FH24305" s="55" t="s">
        <v>1260</v>
      </c>
      <c r="FI24305" s="55">
        <v>11</v>
      </c>
      <c r="FJ24305" s="55">
        <v>10000</v>
      </c>
      <c r="FK24305" s="55" t="s">
        <v>1258</v>
      </c>
      <c r="FL24305" s="55">
        <v>0.0458</v>
      </c>
    </row>
    <row r="24306" ht="14.25" customHeight="1" outlineLevel="1" spans="162:168">
      <c r="FF24306" s="55">
        <v>24299</v>
      </c>
      <c r="FG24306" s="55" t="s">
        <v>2077</v>
      </c>
      <c r="FH24306" s="55" t="s">
        <v>1260</v>
      </c>
      <c r="FI24306" s="55">
        <v>11</v>
      </c>
      <c r="FJ24306" s="55">
        <v>25000</v>
      </c>
      <c r="FK24306" s="55" t="s">
        <v>1258</v>
      </c>
      <c r="FL24306" s="55">
        <v>0.0417</v>
      </c>
    </row>
    <row r="24307" ht="14.25" customHeight="1" outlineLevel="1" spans="162:168">
      <c r="FF24307" s="55">
        <v>24300</v>
      </c>
      <c r="FG24307" s="55" t="s">
        <v>2077</v>
      </c>
      <c r="FH24307" s="55" t="s">
        <v>1260</v>
      </c>
      <c r="FI24307" s="55">
        <v>11</v>
      </c>
      <c r="FJ24307" s="55">
        <v>50000</v>
      </c>
      <c r="FK24307" s="55" t="s">
        <v>1258</v>
      </c>
      <c r="FL24307" s="55">
        <v>0.0417</v>
      </c>
    </row>
    <row r="24308" ht="14.25" customHeight="1" outlineLevel="1" spans="162:168">
      <c r="FF24308" s="55">
        <v>24301</v>
      </c>
      <c r="FG24308" s="55" t="s">
        <v>2077</v>
      </c>
      <c r="FH24308" s="55" t="s">
        <v>1260</v>
      </c>
      <c r="FI24308" s="55">
        <v>11</v>
      </c>
      <c r="FJ24308" s="55">
        <v>80000</v>
      </c>
      <c r="FK24308" s="55" t="s">
        <v>1258</v>
      </c>
      <c r="FL24308" s="55">
        <v>0.0417</v>
      </c>
    </row>
    <row r="24309" ht="14.25" customHeight="1" outlineLevel="1" spans="162:168">
      <c r="FF24309" s="55">
        <v>24302</v>
      </c>
      <c r="FG24309" s="55" t="s">
        <v>2077</v>
      </c>
      <c r="FH24309" s="55" t="s">
        <v>1260</v>
      </c>
      <c r="FI24309" s="55">
        <v>11</v>
      </c>
      <c r="FJ24309" s="55">
        <v>130000</v>
      </c>
      <c r="FK24309" s="55" t="s">
        <v>1258</v>
      </c>
      <c r="FL24309" s="55">
        <v>0.0417</v>
      </c>
    </row>
    <row r="24310" ht="14.25" customHeight="1" outlineLevel="1" spans="162:168">
      <c r="FF24310" s="55">
        <v>24303</v>
      </c>
      <c r="FG24310" s="55" t="s">
        <v>2077</v>
      </c>
      <c r="FH24310" s="55" t="s">
        <v>1260</v>
      </c>
      <c r="FI24310" s="55">
        <v>11</v>
      </c>
      <c r="FJ24310" s="55">
        <v>260000</v>
      </c>
      <c r="FK24310" s="55" t="s">
        <v>1258</v>
      </c>
      <c r="FL24310" s="55">
        <v>0.0417</v>
      </c>
    </row>
    <row r="24311" ht="14.25" customHeight="1" outlineLevel="1" spans="162:168">
      <c r="FF24311" s="55">
        <v>24304</v>
      </c>
      <c r="FG24311" s="55" t="s">
        <v>2077</v>
      </c>
      <c r="FH24311" s="55" t="s">
        <v>1260</v>
      </c>
      <c r="FI24311" s="55">
        <v>11</v>
      </c>
      <c r="FJ24311" s="55">
        <v>400000</v>
      </c>
      <c r="FK24311" s="55" t="s">
        <v>1258</v>
      </c>
      <c r="FL24311" s="55">
        <v>0.0417</v>
      </c>
    </row>
    <row r="24312" ht="14.25" customHeight="1" outlineLevel="1" spans="162:168">
      <c r="FF24312" s="55">
        <v>24305</v>
      </c>
      <c r="FG24312" s="55" t="s">
        <v>2077</v>
      </c>
      <c r="FH24312" s="55" t="s">
        <v>1260</v>
      </c>
      <c r="FI24312" s="55">
        <v>11</v>
      </c>
      <c r="FJ24312" s="55">
        <v>530000</v>
      </c>
      <c r="FK24312" s="55" t="s">
        <v>1258</v>
      </c>
      <c r="FL24312" s="55">
        <v>0.0417</v>
      </c>
    </row>
    <row r="24313" ht="14.25" customHeight="1" outlineLevel="1" spans="162:168">
      <c r="FF24313" s="55">
        <v>24306</v>
      </c>
      <c r="FG24313" s="55" t="s">
        <v>2077</v>
      </c>
      <c r="FH24313" s="55" t="s">
        <v>1260</v>
      </c>
      <c r="FI24313" s="55">
        <v>11</v>
      </c>
      <c r="FJ24313" s="55">
        <v>540000</v>
      </c>
      <c r="FK24313" s="55" t="s">
        <v>1258</v>
      </c>
      <c r="FL24313" s="55">
        <v>0.0417</v>
      </c>
    </row>
    <row r="24314" ht="14.25" customHeight="1" outlineLevel="1" spans="162:168">
      <c r="FF24314" s="55">
        <v>24307</v>
      </c>
      <c r="FG24314" s="55" t="s">
        <v>2077</v>
      </c>
      <c r="FH24314" s="55" t="s">
        <v>1260</v>
      </c>
      <c r="FI24314" s="55">
        <v>12</v>
      </c>
      <c r="FJ24314" s="55">
        <v>0</v>
      </c>
      <c r="FK24314" s="55" t="s">
        <v>1258</v>
      </c>
      <c r="FL24314" s="55">
        <v>0.0675</v>
      </c>
    </row>
    <row r="24315" ht="14.25" customHeight="1" outlineLevel="1" spans="162:168">
      <c r="FF24315" s="55">
        <v>24308</v>
      </c>
      <c r="FG24315" s="55" t="s">
        <v>2077</v>
      </c>
      <c r="FH24315" s="55" t="s">
        <v>1260</v>
      </c>
      <c r="FI24315" s="55">
        <v>12</v>
      </c>
      <c r="FJ24315" s="55">
        <v>1000</v>
      </c>
      <c r="FK24315" s="55" t="s">
        <v>1258</v>
      </c>
      <c r="FL24315" s="55">
        <v>0.0675</v>
      </c>
    </row>
    <row r="24316" ht="14.25" customHeight="1" outlineLevel="1" spans="162:168">
      <c r="FF24316" s="55">
        <v>24309</v>
      </c>
      <c r="FG24316" s="55" t="s">
        <v>2077</v>
      </c>
      <c r="FH24316" s="55" t="s">
        <v>1260</v>
      </c>
      <c r="FI24316" s="55">
        <v>12</v>
      </c>
      <c r="FJ24316" s="55">
        <v>2500</v>
      </c>
      <c r="FK24316" s="55" t="s">
        <v>1258</v>
      </c>
      <c r="FL24316" s="55">
        <v>0.0675</v>
      </c>
    </row>
    <row r="24317" ht="14.25" customHeight="1" outlineLevel="1" spans="162:168">
      <c r="FF24317" s="55">
        <v>24310</v>
      </c>
      <c r="FG24317" s="55" t="s">
        <v>2077</v>
      </c>
      <c r="FH24317" s="55" t="s">
        <v>1260</v>
      </c>
      <c r="FI24317" s="55">
        <v>12</v>
      </c>
      <c r="FJ24317" s="55">
        <v>10000</v>
      </c>
      <c r="FK24317" s="55" t="s">
        <v>1258</v>
      </c>
      <c r="FL24317" s="55">
        <v>0.0675</v>
      </c>
    </row>
    <row r="24318" ht="14.25" customHeight="1" outlineLevel="1" spans="162:168">
      <c r="FF24318" s="55">
        <v>24311</v>
      </c>
      <c r="FG24318" s="55" t="s">
        <v>2077</v>
      </c>
      <c r="FH24318" s="55" t="s">
        <v>1260</v>
      </c>
      <c r="FI24318" s="55">
        <v>12</v>
      </c>
      <c r="FJ24318" s="55">
        <v>25000</v>
      </c>
      <c r="FK24318" s="55" t="s">
        <v>1258</v>
      </c>
      <c r="FL24318" s="55">
        <v>0.0675</v>
      </c>
    </row>
    <row r="24319" ht="14.25" customHeight="1" outlineLevel="1" spans="162:168">
      <c r="FF24319" s="55">
        <v>24312</v>
      </c>
      <c r="FG24319" s="55" t="s">
        <v>2077</v>
      </c>
      <c r="FH24319" s="55" t="s">
        <v>1260</v>
      </c>
      <c r="FI24319" s="55">
        <v>12</v>
      </c>
      <c r="FJ24319" s="55">
        <v>50000</v>
      </c>
      <c r="FK24319" s="55" t="s">
        <v>1258</v>
      </c>
      <c r="FL24319" s="55">
        <v>0.0642</v>
      </c>
    </row>
    <row r="24320" ht="14.25" customHeight="1" outlineLevel="1" spans="162:168">
      <c r="FF24320" s="55">
        <v>24313</v>
      </c>
      <c r="FG24320" s="55" t="s">
        <v>2077</v>
      </c>
      <c r="FH24320" s="55" t="s">
        <v>1260</v>
      </c>
      <c r="FI24320" s="55">
        <v>12</v>
      </c>
      <c r="FJ24320" s="55">
        <v>80000</v>
      </c>
      <c r="FK24320" s="55" t="s">
        <v>1258</v>
      </c>
      <c r="FL24320" s="55">
        <v>0.0417</v>
      </c>
    </row>
    <row r="24321" ht="14.25" customHeight="1" outlineLevel="1" spans="162:168">
      <c r="FF24321" s="55">
        <v>24314</v>
      </c>
      <c r="FG24321" s="55" t="s">
        <v>2077</v>
      </c>
      <c r="FH24321" s="55" t="s">
        <v>1260</v>
      </c>
      <c r="FI24321" s="55">
        <v>12</v>
      </c>
      <c r="FJ24321" s="55">
        <v>130000</v>
      </c>
      <c r="FK24321" s="55" t="s">
        <v>1258</v>
      </c>
      <c r="FL24321" s="55">
        <v>0.0417</v>
      </c>
    </row>
    <row r="24322" ht="14.25" customHeight="1" outlineLevel="1" spans="162:168">
      <c r="FF24322" s="55">
        <v>24315</v>
      </c>
      <c r="FG24322" s="55" t="s">
        <v>2077</v>
      </c>
      <c r="FH24322" s="55" t="s">
        <v>1260</v>
      </c>
      <c r="FI24322" s="55">
        <v>12</v>
      </c>
      <c r="FJ24322" s="55">
        <v>260000</v>
      </c>
      <c r="FK24322" s="55" t="s">
        <v>1258</v>
      </c>
      <c r="FL24322" s="55">
        <v>0.0417</v>
      </c>
    </row>
    <row r="24323" ht="14.25" customHeight="1" outlineLevel="1" spans="162:168">
      <c r="FF24323" s="55">
        <v>24316</v>
      </c>
      <c r="FG24323" s="55" t="s">
        <v>2077</v>
      </c>
      <c r="FH24323" s="55" t="s">
        <v>1260</v>
      </c>
      <c r="FI24323" s="55">
        <v>12</v>
      </c>
      <c r="FJ24323" s="55">
        <v>400000</v>
      </c>
      <c r="FK24323" s="55" t="s">
        <v>1258</v>
      </c>
      <c r="FL24323" s="55">
        <v>0.0417</v>
      </c>
    </row>
    <row r="24324" ht="14.25" customHeight="1" outlineLevel="1" spans="162:168">
      <c r="FF24324" s="55">
        <v>24317</v>
      </c>
      <c r="FG24324" s="55" t="s">
        <v>2077</v>
      </c>
      <c r="FH24324" s="55" t="s">
        <v>1260</v>
      </c>
      <c r="FI24324" s="55">
        <v>12</v>
      </c>
      <c r="FJ24324" s="55">
        <v>530000</v>
      </c>
      <c r="FK24324" s="55" t="s">
        <v>1258</v>
      </c>
      <c r="FL24324" s="55">
        <v>0.0417</v>
      </c>
    </row>
    <row r="24325" ht="14.25" customHeight="1" outlineLevel="1" spans="162:168">
      <c r="FF24325" s="55">
        <v>24318</v>
      </c>
      <c r="FG24325" s="55" t="s">
        <v>2077</v>
      </c>
      <c r="FH24325" s="55" t="s">
        <v>1260</v>
      </c>
      <c r="FI24325" s="55">
        <v>12</v>
      </c>
      <c r="FJ24325" s="55">
        <v>540000</v>
      </c>
      <c r="FK24325" s="55" t="s">
        <v>1258</v>
      </c>
      <c r="FL24325" s="55">
        <v>0.0417</v>
      </c>
    </row>
    <row r="24326" ht="14.25" customHeight="1" outlineLevel="1" spans="162:168">
      <c r="FF24326" s="55">
        <v>24319</v>
      </c>
      <c r="FG24326" s="55" t="s">
        <v>2077</v>
      </c>
      <c r="FH24326" s="55" t="s">
        <v>1260</v>
      </c>
      <c r="FI24326" s="55">
        <v>13</v>
      </c>
      <c r="FJ24326" s="55">
        <v>0</v>
      </c>
      <c r="FK24326" s="55" t="s">
        <v>1258</v>
      </c>
      <c r="FL24326" s="55">
        <v>0</v>
      </c>
    </row>
    <row r="24327" ht="14.25" customHeight="1" outlineLevel="1" spans="162:168">
      <c r="FF24327" s="55">
        <v>24320</v>
      </c>
      <c r="FG24327" s="55" t="s">
        <v>2077</v>
      </c>
      <c r="FH24327" s="55" t="s">
        <v>1260</v>
      </c>
      <c r="FI24327" s="55">
        <v>2</v>
      </c>
      <c r="FJ24327" s="55">
        <v>0</v>
      </c>
      <c r="FK24327" s="55" t="s">
        <v>1258</v>
      </c>
      <c r="FL24327" s="55">
        <v>0.1667</v>
      </c>
    </row>
    <row r="24328" ht="14.25" customHeight="1" outlineLevel="1" spans="162:168">
      <c r="FF24328" s="55">
        <v>24321</v>
      </c>
      <c r="FG24328" s="55" t="s">
        <v>2077</v>
      </c>
      <c r="FH24328" s="55" t="s">
        <v>1260</v>
      </c>
      <c r="FI24328" s="55">
        <v>2</v>
      </c>
      <c r="FJ24328" s="55">
        <v>1000</v>
      </c>
      <c r="FK24328" s="55" t="s">
        <v>1258</v>
      </c>
      <c r="FL24328" s="55">
        <v>0.1042</v>
      </c>
    </row>
    <row r="24329" ht="14.25" customHeight="1" outlineLevel="1" spans="162:168">
      <c r="FF24329" s="55">
        <v>24322</v>
      </c>
      <c r="FG24329" s="55" t="s">
        <v>2077</v>
      </c>
      <c r="FH24329" s="55" t="s">
        <v>1260</v>
      </c>
      <c r="FI24329" s="55">
        <v>2</v>
      </c>
      <c r="FJ24329" s="55">
        <v>2500</v>
      </c>
      <c r="FK24329" s="55" t="s">
        <v>1258</v>
      </c>
      <c r="FL24329" s="55">
        <v>0.0958</v>
      </c>
    </row>
    <row r="24330" ht="14.25" customHeight="1" outlineLevel="1" spans="162:168">
      <c r="FF24330" s="55">
        <v>24323</v>
      </c>
      <c r="FG24330" s="55" t="s">
        <v>2077</v>
      </c>
      <c r="FH24330" s="55" t="s">
        <v>1260</v>
      </c>
      <c r="FI24330" s="55">
        <v>2</v>
      </c>
      <c r="FJ24330" s="55">
        <v>5000</v>
      </c>
      <c r="FK24330" s="55" t="s">
        <v>1258</v>
      </c>
      <c r="FL24330" s="55">
        <v>0.0875</v>
      </c>
    </row>
    <row r="24331" ht="14.25" customHeight="1" outlineLevel="1" spans="162:168">
      <c r="FF24331" s="55">
        <v>24324</v>
      </c>
      <c r="FG24331" s="55" t="s">
        <v>2077</v>
      </c>
      <c r="FH24331" s="55" t="s">
        <v>1260</v>
      </c>
      <c r="FI24331" s="55">
        <v>2</v>
      </c>
      <c r="FJ24331" s="55">
        <v>10000</v>
      </c>
      <c r="FK24331" s="55" t="s">
        <v>1258</v>
      </c>
      <c r="FL24331" s="55">
        <v>0.075</v>
      </c>
    </row>
    <row r="24332" ht="14.25" customHeight="1" outlineLevel="1" spans="162:168">
      <c r="FF24332" s="55">
        <v>24325</v>
      </c>
      <c r="FG24332" s="55" t="s">
        <v>2077</v>
      </c>
      <c r="FH24332" s="55" t="s">
        <v>1260</v>
      </c>
      <c r="FI24332" s="55">
        <v>2</v>
      </c>
      <c r="FJ24332" s="55">
        <v>25000</v>
      </c>
      <c r="FK24332" s="55" t="s">
        <v>1258</v>
      </c>
      <c r="FL24332" s="55">
        <v>0.0667</v>
      </c>
    </row>
    <row r="24333" ht="14.25" customHeight="1" outlineLevel="1" spans="162:168">
      <c r="FF24333" s="55">
        <v>24326</v>
      </c>
      <c r="FG24333" s="55" t="s">
        <v>2077</v>
      </c>
      <c r="FH24333" s="55" t="s">
        <v>1260</v>
      </c>
      <c r="FI24333" s="55">
        <v>2</v>
      </c>
      <c r="FJ24333" s="55">
        <v>50000</v>
      </c>
      <c r="FK24333" s="55" t="s">
        <v>1258</v>
      </c>
      <c r="FL24333" s="55">
        <v>0.0583</v>
      </c>
    </row>
    <row r="24334" ht="14.25" customHeight="1" outlineLevel="1" spans="162:168">
      <c r="FF24334" s="55">
        <v>24327</v>
      </c>
      <c r="FG24334" s="55" t="s">
        <v>2077</v>
      </c>
      <c r="FH24334" s="55" t="s">
        <v>1260</v>
      </c>
      <c r="FI24334" s="55">
        <v>2</v>
      </c>
      <c r="FJ24334" s="55">
        <v>80000</v>
      </c>
      <c r="FK24334" s="55" t="s">
        <v>1258</v>
      </c>
      <c r="FL24334" s="55">
        <v>0.0583</v>
      </c>
    </row>
    <row r="24335" ht="14.25" customHeight="1" outlineLevel="1" spans="162:168">
      <c r="FF24335" s="55">
        <v>24328</v>
      </c>
      <c r="FG24335" s="55" t="s">
        <v>2077</v>
      </c>
      <c r="FH24335" s="55" t="s">
        <v>1260</v>
      </c>
      <c r="FI24335" s="55">
        <v>2</v>
      </c>
      <c r="FJ24335" s="55">
        <v>130000</v>
      </c>
      <c r="FK24335" s="55" t="s">
        <v>1258</v>
      </c>
      <c r="FL24335" s="55">
        <v>0.0583</v>
      </c>
    </row>
    <row r="24336" ht="14.25" customHeight="1" outlineLevel="1" spans="162:168">
      <c r="FF24336" s="55">
        <v>24329</v>
      </c>
      <c r="FG24336" s="55" t="s">
        <v>2077</v>
      </c>
      <c r="FH24336" s="55" t="s">
        <v>1260</v>
      </c>
      <c r="FI24336" s="55">
        <v>2</v>
      </c>
      <c r="FJ24336" s="55">
        <v>260000</v>
      </c>
      <c r="FK24336" s="55" t="s">
        <v>1258</v>
      </c>
      <c r="FL24336" s="55">
        <v>0.0583</v>
      </c>
    </row>
    <row r="24337" ht="14.25" customHeight="1" outlineLevel="1" spans="162:168">
      <c r="FF24337" s="55">
        <v>24330</v>
      </c>
      <c r="FG24337" s="55" t="s">
        <v>2077</v>
      </c>
      <c r="FH24337" s="55" t="s">
        <v>1260</v>
      </c>
      <c r="FI24337" s="55">
        <v>2</v>
      </c>
      <c r="FJ24337" s="55">
        <v>400000</v>
      </c>
      <c r="FK24337" s="55" t="s">
        <v>1258</v>
      </c>
      <c r="FL24337" s="55">
        <v>0.0583</v>
      </c>
    </row>
    <row r="24338" ht="14.25" customHeight="1" outlineLevel="1" spans="162:168">
      <c r="FF24338" s="55">
        <v>24331</v>
      </c>
      <c r="FG24338" s="55" t="s">
        <v>2077</v>
      </c>
      <c r="FH24338" s="55" t="s">
        <v>1260</v>
      </c>
      <c r="FI24338" s="55">
        <v>2</v>
      </c>
      <c r="FJ24338" s="55">
        <v>530000</v>
      </c>
      <c r="FK24338" s="55" t="s">
        <v>1258</v>
      </c>
      <c r="FL24338" s="55">
        <v>0.0583</v>
      </c>
    </row>
    <row r="24339" ht="14.25" customHeight="1" outlineLevel="1" spans="162:168">
      <c r="FF24339" s="55">
        <v>24332</v>
      </c>
      <c r="FG24339" s="55" t="s">
        <v>2077</v>
      </c>
      <c r="FH24339" s="55" t="s">
        <v>1260</v>
      </c>
      <c r="FI24339" s="55">
        <v>2</v>
      </c>
      <c r="FJ24339" s="55">
        <v>540000</v>
      </c>
      <c r="FK24339" s="55" t="s">
        <v>1258</v>
      </c>
      <c r="FL24339" s="55">
        <v>0.0583</v>
      </c>
    </row>
    <row r="24340" ht="14.25" customHeight="1" outlineLevel="1" spans="162:168">
      <c r="FF24340" s="55">
        <v>24333</v>
      </c>
      <c r="FG24340" s="55" t="s">
        <v>2077</v>
      </c>
      <c r="FH24340" s="55" t="s">
        <v>1260</v>
      </c>
      <c r="FI24340" s="55">
        <v>3</v>
      </c>
      <c r="FJ24340" s="55">
        <v>0</v>
      </c>
      <c r="FK24340" s="55" t="s">
        <v>1258</v>
      </c>
      <c r="FL24340" s="55">
        <v>0.1125</v>
      </c>
    </row>
    <row r="24341" ht="14.25" customHeight="1" outlineLevel="1" spans="162:168">
      <c r="FF24341" s="55">
        <v>24334</v>
      </c>
      <c r="FG24341" s="55" t="s">
        <v>2077</v>
      </c>
      <c r="FH24341" s="55" t="s">
        <v>1260</v>
      </c>
      <c r="FI24341" s="55">
        <v>3</v>
      </c>
      <c r="FJ24341" s="55">
        <v>1000</v>
      </c>
      <c r="FK24341" s="55" t="s">
        <v>1258</v>
      </c>
      <c r="FL24341" s="55">
        <v>0.1</v>
      </c>
    </row>
    <row r="24342" ht="14.25" customHeight="1" outlineLevel="1" spans="162:168">
      <c r="FF24342" s="55">
        <v>24335</v>
      </c>
      <c r="FG24342" s="55" t="s">
        <v>2077</v>
      </c>
      <c r="FH24342" s="55" t="s">
        <v>1260</v>
      </c>
      <c r="FI24342" s="55">
        <v>3</v>
      </c>
      <c r="FJ24342" s="55">
        <v>2500</v>
      </c>
      <c r="FK24342" s="55" t="s">
        <v>1258</v>
      </c>
      <c r="FL24342" s="55">
        <v>0.0917</v>
      </c>
    </row>
    <row r="24343" ht="14.25" customHeight="1" outlineLevel="1" spans="162:168">
      <c r="FF24343" s="55">
        <v>24336</v>
      </c>
      <c r="FG24343" s="55" t="s">
        <v>2077</v>
      </c>
      <c r="FH24343" s="55" t="s">
        <v>1260</v>
      </c>
      <c r="FI24343" s="55">
        <v>3</v>
      </c>
      <c r="FJ24343" s="55">
        <v>5000</v>
      </c>
      <c r="FK24343" s="55" t="s">
        <v>1258</v>
      </c>
      <c r="FL24343" s="55">
        <v>0.0708</v>
      </c>
    </row>
    <row r="24344" ht="14.25" customHeight="1" outlineLevel="1" spans="162:168">
      <c r="FF24344" s="55">
        <v>24337</v>
      </c>
      <c r="FG24344" s="55" t="s">
        <v>2077</v>
      </c>
      <c r="FH24344" s="55" t="s">
        <v>1260</v>
      </c>
      <c r="FI24344" s="55">
        <v>3</v>
      </c>
      <c r="FJ24344" s="55">
        <v>10000</v>
      </c>
      <c r="FK24344" s="55" t="s">
        <v>1258</v>
      </c>
      <c r="FL24344" s="55">
        <v>0.0542</v>
      </c>
    </row>
    <row r="24345" ht="14.25" customHeight="1" outlineLevel="1" spans="162:168">
      <c r="FF24345" s="55">
        <v>24338</v>
      </c>
      <c r="FG24345" s="55" t="s">
        <v>2077</v>
      </c>
      <c r="FH24345" s="55" t="s">
        <v>1260</v>
      </c>
      <c r="FI24345" s="55">
        <v>3</v>
      </c>
      <c r="FJ24345" s="55">
        <v>25000</v>
      </c>
      <c r="FK24345" s="55" t="s">
        <v>1258</v>
      </c>
      <c r="FL24345" s="55">
        <v>0.0542</v>
      </c>
    </row>
    <row r="24346" ht="14.25" customHeight="1" outlineLevel="1" spans="162:168">
      <c r="FF24346" s="55">
        <v>24339</v>
      </c>
      <c r="FG24346" s="55" t="s">
        <v>2077</v>
      </c>
      <c r="FH24346" s="55" t="s">
        <v>1260</v>
      </c>
      <c r="FI24346" s="55">
        <v>3</v>
      </c>
      <c r="FJ24346" s="55">
        <v>50000</v>
      </c>
      <c r="FK24346" s="55" t="s">
        <v>1258</v>
      </c>
      <c r="FL24346" s="55">
        <v>0.0458</v>
      </c>
    </row>
    <row r="24347" ht="14.25" customHeight="1" outlineLevel="1" spans="162:168">
      <c r="FF24347" s="55">
        <v>24340</v>
      </c>
      <c r="FG24347" s="55" t="s">
        <v>2077</v>
      </c>
      <c r="FH24347" s="55" t="s">
        <v>1260</v>
      </c>
      <c r="FI24347" s="55">
        <v>3</v>
      </c>
      <c r="FJ24347" s="55">
        <v>80000</v>
      </c>
      <c r="FK24347" s="55" t="s">
        <v>1258</v>
      </c>
      <c r="FL24347" s="55">
        <v>0.0458</v>
      </c>
    </row>
    <row r="24348" ht="14.25" customHeight="1" outlineLevel="1" spans="162:168">
      <c r="FF24348" s="55">
        <v>24341</v>
      </c>
      <c r="FG24348" s="55" t="s">
        <v>2077</v>
      </c>
      <c r="FH24348" s="55" t="s">
        <v>1260</v>
      </c>
      <c r="FI24348" s="55">
        <v>3</v>
      </c>
      <c r="FJ24348" s="55">
        <v>130000</v>
      </c>
      <c r="FK24348" s="55" t="s">
        <v>1258</v>
      </c>
      <c r="FL24348" s="55">
        <v>0.0458</v>
      </c>
    </row>
    <row r="24349" ht="14.25" customHeight="1" outlineLevel="1" spans="162:168">
      <c r="FF24349" s="55">
        <v>24342</v>
      </c>
      <c r="FG24349" s="55" t="s">
        <v>2077</v>
      </c>
      <c r="FH24349" s="55" t="s">
        <v>1260</v>
      </c>
      <c r="FI24349" s="55">
        <v>3</v>
      </c>
      <c r="FJ24349" s="55">
        <v>260000</v>
      </c>
      <c r="FK24349" s="55" t="s">
        <v>1258</v>
      </c>
      <c r="FL24349" s="55">
        <v>0.0458</v>
      </c>
    </row>
    <row r="24350" ht="14.25" customHeight="1" outlineLevel="1" spans="162:168">
      <c r="FF24350" s="55">
        <v>24343</v>
      </c>
      <c r="FG24350" s="55" t="s">
        <v>2077</v>
      </c>
      <c r="FH24350" s="55" t="s">
        <v>1260</v>
      </c>
      <c r="FI24350" s="55">
        <v>3</v>
      </c>
      <c r="FJ24350" s="55">
        <v>400000</v>
      </c>
      <c r="FK24350" s="55" t="s">
        <v>1258</v>
      </c>
      <c r="FL24350" s="55">
        <v>0.0458</v>
      </c>
    </row>
    <row r="24351" ht="14.25" customHeight="1" outlineLevel="1" spans="162:168">
      <c r="FF24351" s="55">
        <v>24344</v>
      </c>
      <c r="FG24351" s="55" t="s">
        <v>2077</v>
      </c>
      <c r="FH24351" s="55" t="s">
        <v>1260</v>
      </c>
      <c r="FI24351" s="55">
        <v>3</v>
      </c>
      <c r="FJ24351" s="55">
        <v>530000</v>
      </c>
      <c r="FK24351" s="55" t="s">
        <v>1258</v>
      </c>
      <c r="FL24351" s="55">
        <v>0.0458</v>
      </c>
    </row>
    <row r="24352" ht="14.25" customHeight="1" outlineLevel="1" spans="162:168">
      <c r="FF24352" s="55">
        <v>24345</v>
      </c>
      <c r="FG24352" s="55" t="s">
        <v>2077</v>
      </c>
      <c r="FH24352" s="55" t="s">
        <v>1260</v>
      </c>
      <c r="FI24352" s="55">
        <v>3</v>
      </c>
      <c r="FJ24352" s="55">
        <v>540000</v>
      </c>
      <c r="FK24352" s="55" t="s">
        <v>1258</v>
      </c>
      <c r="FL24352" s="55">
        <v>0.0458</v>
      </c>
    </row>
    <row r="24353" ht="14.25" customHeight="1" outlineLevel="1" spans="162:168">
      <c r="FF24353" s="55">
        <v>24346</v>
      </c>
      <c r="FG24353" s="55" t="s">
        <v>2077</v>
      </c>
      <c r="FH24353" s="55" t="s">
        <v>1260</v>
      </c>
      <c r="FI24353" s="55">
        <v>4</v>
      </c>
      <c r="FJ24353" s="55">
        <v>0</v>
      </c>
      <c r="FK24353" s="55" t="s">
        <v>1258</v>
      </c>
      <c r="FL24353" s="55">
        <v>0.1042</v>
      </c>
    </row>
    <row r="24354" ht="14.25" customHeight="1" outlineLevel="1" spans="162:168">
      <c r="FF24354" s="55">
        <v>24347</v>
      </c>
      <c r="FG24354" s="55" t="s">
        <v>2077</v>
      </c>
      <c r="FH24354" s="55" t="s">
        <v>1260</v>
      </c>
      <c r="FI24354" s="55">
        <v>4</v>
      </c>
      <c r="FJ24354" s="55">
        <v>1000</v>
      </c>
      <c r="FK24354" s="55" t="s">
        <v>1258</v>
      </c>
      <c r="FL24354" s="55">
        <v>0.0958</v>
      </c>
    </row>
    <row r="24355" ht="14.25" customHeight="1" outlineLevel="1" spans="162:168">
      <c r="FF24355" s="55">
        <v>24348</v>
      </c>
      <c r="FG24355" s="55" t="s">
        <v>2077</v>
      </c>
      <c r="FH24355" s="55" t="s">
        <v>1260</v>
      </c>
      <c r="FI24355" s="55">
        <v>4</v>
      </c>
      <c r="FJ24355" s="55">
        <v>2500</v>
      </c>
      <c r="FK24355" s="55" t="s">
        <v>1258</v>
      </c>
      <c r="FL24355" s="55">
        <v>0.0875</v>
      </c>
    </row>
    <row r="24356" ht="14.25" customHeight="1" outlineLevel="1" spans="162:168">
      <c r="FF24356" s="55">
        <v>24349</v>
      </c>
      <c r="FG24356" s="55" t="s">
        <v>2077</v>
      </c>
      <c r="FH24356" s="55" t="s">
        <v>1260</v>
      </c>
      <c r="FI24356" s="55">
        <v>4</v>
      </c>
      <c r="FJ24356" s="55">
        <v>5000</v>
      </c>
      <c r="FK24356" s="55" t="s">
        <v>1258</v>
      </c>
      <c r="FL24356" s="55">
        <v>0.0667</v>
      </c>
    </row>
    <row r="24357" ht="14.25" customHeight="1" outlineLevel="1" spans="162:168">
      <c r="FF24357" s="55">
        <v>24350</v>
      </c>
      <c r="FG24357" s="55" t="s">
        <v>2077</v>
      </c>
      <c r="FH24357" s="55" t="s">
        <v>1260</v>
      </c>
      <c r="FI24357" s="55">
        <v>4</v>
      </c>
      <c r="FJ24357" s="55">
        <v>10000</v>
      </c>
      <c r="FK24357" s="55" t="s">
        <v>1258</v>
      </c>
      <c r="FL24357" s="55">
        <v>0.05</v>
      </c>
    </row>
    <row r="24358" ht="14.25" customHeight="1" outlineLevel="1" spans="162:168">
      <c r="FF24358" s="55">
        <v>24351</v>
      </c>
      <c r="FG24358" s="55" t="s">
        <v>2077</v>
      </c>
      <c r="FH24358" s="55" t="s">
        <v>1260</v>
      </c>
      <c r="FI24358" s="55">
        <v>4</v>
      </c>
      <c r="FJ24358" s="55">
        <v>25000</v>
      </c>
      <c r="FK24358" s="55" t="s">
        <v>1258</v>
      </c>
      <c r="FL24358" s="55">
        <v>0.0417</v>
      </c>
    </row>
    <row r="24359" ht="14.25" customHeight="1" outlineLevel="1" spans="162:168">
      <c r="FF24359" s="55">
        <v>24352</v>
      </c>
      <c r="FG24359" s="55" t="s">
        <v>2077</v>
      </c>
      <c r="FH24359" s="55" t="s">
        <v>1260</v>
      </c>
      <c r="FI24359" s="55">
        <v>4</v>
      </c>
      <c r="FJ24359" s="55">
        <v>50000</v>
      </c>
      <c r="FK24359" s="55" t="s">
        <v>1258</v>
      </c>
      <c r="FL24359" s="55">
        <v>0.0417</v>
      </c>
    </row>
    <row r="24360" ht="14.25" customHeight="1" outlineLevel="1" spans="162:168">
      <c r="FF24360" s="55">
        <v>24353</v>
      </c>
      <c r="FG24360" s="55" t="s">
        <v>2077</v>
      </c>
      <c r="FH24360" s="55" t="s">
        <v>1260</v>
      </c>
      <c r="FI24360" s="55">
        <v>4</v>
      </c>
      <c r="FJ24360" s="55">
        <v>80000</v>
      </c>
      <c r="FK24360" s="55" t="s">
        <v>1258</v>
      </c>
      <c r="FL24360" s="55">
        <v>0.0417</v>
      </c>
    </row>
    <row r="24361" ht="14.25" customHeight="1" outlineLevel="1" spans="162:168">
      <c r="FF24361" s="55">
        <v>24354</v>
      </c>
      <c r="FG24361" s="55" t="s">
        <v>2077</v>
      </c>
      <c r="FH24361" s="55" t="s">
        <v>1260</v>
      </c>
      <c r="FI24361" s="55">
        <v>4</v>
      </c>
      <c r="FJ24361" s="55">
        <v>130000</v>
      </c>
      <c r="FK24361" s="55" t="s">
        <v>1258</v>
      </c>
      <c r="FL24361" s="55">
        <v>0.0417</v>
      </c>
    </row>
    <row r="24362" ht="14.25" customHeight="1" outlineLevel="1" spans="162:168">
      <c r="FF24362" s="55">
        <v>24355</v>
      </c>
      <c r="FG24362" s="55" t="s">
        <v>2077</v>
      </c>
      <c r="FH24362" s="55" t="s">
        <v>1260</v>
      </c>
      <c r="FI24362" s="55">
        <v>4</v>
      </c>
      <c r="FJ24362" s="55">
        <v>260000</v>
      </c>
      <c r="FK24362" s="55" t="s">
        <v>1258</v>
      </c>
      <c r="FL24362" s="55">
        <v>0.0417</v>
      </c>
    </row>
    <row r="24363" ht="14.25" customHeight="1" outlineLevel="1" spans="162:168">
      <c r="FF24363" s="55">
        <v>24356</v>
      </c>
      <c r="FG24363" s="55" t="s">
        <v>2077</v>
      </c>
      <c r="FH24363" s="55" t="s">
        <v>1260</v>
      </c>
      <c r="FI24363" s="55">
        <v>4</v>
      </c>
      <c r="FJ24363" s="55">
        <v>400000</v>
      </c>
      <c r="FK24363" s="55" t="s">
        <v>1258</v>
      </c>
      <c r="FL24363" s="55">
        <v>0.0417</v>
      </c>
    </row>
    <row r="24364" ht="14.25" customHeight="1" outlineLevel="1" spans="162:168">
      <c r="FF24364" s="55">
        <v>24357</v>
      </c>
      <c r="FG24364" s="55" t="s">
        <v>2077</v>
      </c>
      <c r="FH24364" s="55" t="s">
        <v>1260</v>
      </c>
      <c r="FI24364" s="55">
        <v>4</v>
      </c>
      <c r="FJ24364" s="55">
        <v>530000</v>
      </c>
      <c r="FK24364" s="55" t="s">
        <v>1258</v>
      </c>
      <c r="FL24364" s="55">
        <v>0.0417</v>
      </c>
    </row>
    <row r="24365" ht="14.25" customHeight="1" outlineLevel="1" spans="162:168">
      <c r="FF24365" s="55">
        <v>24358</v>
      </c>
      <c r="FG24365" s="55" t="s">
        <v>2077</v>
      </c>
      <c r="FH24365" s="55" t="s">
        <v>1260</v>
      </c>
      <c r="FI24365" s="55">
        <v>4</v>
      </c>
      <c r="FJ24365" s="55">
        <v>540000</v>
      </c>
      <c r="FK24365" s="55" t="s">
        <v>1258</v>
      </c>
      <c r="FL24365" s="55">
        <v>0.0417</v>
      </c>
    </row>
    <row r="24366" ht="14.25" customHeight="1" outlineLevel="1" spans="162:168">
      <c r="FF24366" s="55">
        <v>24359</v>
      </c>
      <c r="FG24366" s="55" t="s">
        <v>2077</v>
      </c>
      <c r="FH24366" s="55" t="s">
        <v>1260</v>
      </c>
      <c r="FI24366" s="55">
        <v>5</v>
      </c>
      <c r="FJ24366" s="55">
        <v>0</v>
      </c>
      <c r="FK24366" s="55" t="s">
        <v>1258</v>
      </c>
      <c r="FL24366" s="55">
        <v>0.1042</v>
      </c>
    </row>
    <row r="24367" ht="14.25" customHeight="1" outlineLevel="1" spans="162:168">
      <c r="FF24367" s="55">
        <v>24360</v>
      </c>
      <c r="FG24367" s="55" t="s">
        <v>2077</v>
      </c>
      <c r="FH24367" s="55" t="s">
        <v>1260</v>
      </c>
      <c r="FI24367" s="55">
        <v>5</v>
      </c>
      <c r="FJ24367" s="55">
        <v>1000</v>
      </c>
      <c r="FK24367" s="55" t="s">
        <v>1258</v>
      </c>
      <c r="FL24367" s="55">
        <v>0.0958</v>
      </c>
    </row>
    <row r="24368" ht="14.25" customHeight="1" outlineLevel="1" spans="162:168">
      <c r="FF24368" s="55">
        <v>24361</v>
      </c>
      <c r="FG24368" s="55" t="s">
        <v>2077</v>
      </c>
      <c r="FH24368" s="55" t="s">
        <v>1260</v>
      </c>
      <c r="FI24368" s="55">
        <v>5</v>
      </c>
      <c r="FJ24368" s="55">
        <v>2500</v>
      </c>
      <c r="FK24368" s="55" t="s">
        <v>1258</v>
      </c>
      <c r="FL24368" s="55">
        <v>0.0875</v>
      </c>
    </row>
    <row r="24369" ht="14.25" customHeight="1" outlineLevel="1" spans="162:168">
      <c r="FF24369" s="55">
        <v>24362</v>
      </c>
      <c r="FG24369" s="55" t="s">
        <v>2077</v>
      </c>
      <c r="FH24369" s="55" t="s">
        <v>1260</v>
      </c>
      <c r="FI24369" s="55">
        <v>5</v>
      </c>
      <c r="FJ24369" s="55">
        <v>5000</v>
      </c>
      <c r="FK24369" s="55" t="s">
        <v>1258</v>
      </c>
      <c r="FL24369" s="55">
        <v>0.0667</v>
      </c>
    </row>
    <row r="24370" ht="14.25" customHeight="1" outlineLevel="1" spans="162:168">
      <c r="FF24370" s="55">
        <v>24363</v>
      </c>
      <c r="FG24370" s="55" t="s">
        <v>2077</v>
      </c>
      <c r="FH24370" s="55" t="s">
        <v>1260</v>
      </c>
      <c r="FI24370" s="55">
        <v>5</v>
      </c>
      <c r="FJ24370" s="55">
        <v>10000</v>
      </c>
      <c r="FK24370" s="55" t="s">
        <v>1258</v>
      </c>
      <c r="FL24370" s="55">
        <v>0.05</v>
      </c>
    </row>
    <row r="24371" ht="14.25" customHeight="1" outlineLevel="1" spans="162:168">
      <c r="FF24371" s="55">
        <v>24364</v>
      </c>
      <c r="FG24371" s="55" t="s">
        <v>2077</v>
      </c>
      <c r="FH24371" s="55" t="s">
        <v>1260</v>
      </c>
      <c r="FI24371" s="55">
        <v>5</v>
      </c>
      <c r="FJ24371" s="55">
        <v>25000</v>
      </c>
      <c r="FK24371" s="55" t="s">
        <v>1258</v>
      </c>
      <c r="FL24371" s="55">
        <v>0.0417</v>
      </c>
    </row>
    <row r="24372" ht="14.25" customHeight="1" outlineLevel="1" spans="162:168">
      <c r="FF24372" s="55">
        <v>24365</v>
      </c>
      <c r="FG24372" s="55" t="s">
        <v>2077</v>
      </c>
      <c r="FH24372" s="55" t="s">
        <v>1260</v>
      </c>
      <c r="FI24372" s="55">
        <v>5</v>
      </c>
      <c r="FJ24372" s="55">
        <v>50000</v>
      </c>
      <c r="FK24372" s="55" t="s">
        <v>1258</v>
      </c>
      <c r="FL24372" s="55">
        <v>0.0417</v>
      </c>
    </row>
    <row r="24373" ht="14.25" customHeight="1" outlineLevel="1" spans="162:168">
      <c r="FF24373" s="55">
        <v>24366</v>
      </c>
      <c r="FG24373" s="55" t="s">
        <v>2077</v>
      </c>
      <c r="FH24373" s="55" t="s">
        <v>1260</v>
      </c>
      <c r="FI24373" s="55">
        <v>5</v>
      </c>
      <c r="FJ24373" s="55">
        <v>80000</v>
      </c>
      <c r="FK24373" s="55" t="s">
        <v>1258</v>
      </c>
      <c r="FL24373" s="55">
        <v>0.0417</v>
      </c>
    </row>
    <row r="24374" ht="14.25" customHeight="1" outlineLevel="1" spans="162:168">
      <c r="FF24374" s="55">
        <v>24367</v>
      </c>
      <c r="FG24374" s="55" t="s">
        <v>2077</v>
      </c>
      <c r="FH24374" s="55" t="s">
        <v>1260</v>
      </c>
      <c r="FI24374" s="55">
        <v>5</v>
      </c>
      <c r="FJ24374" s="55">
        <v>130000</v>
      </c>
      <c r="FK24374" s="55" t="s">
        <v>1258</v>
      </c>
      <c r="FL24374" s="55">
        <v>0.0417</v>
      </c>
    </row>
    <row r="24375" ht="14.25" customHeight="1" outlineLevel="1" spans="162:168">
      <c r="FF24375" s="55">
        <v>24368</v>
      </c>
      <c r="FG24375" s="55" t="s">
        <v>2077</v>
      </c>
      <c r="FH24375" s="55" t="s">
        <v>1260</v>
      </c>
      <c r="FI24375" s="55">
        <v>5</v>
      </c>
      <c r="FJ24375" s="55">
        <v>260000</v>
      </c>
      <c r="FK24375" s="55" t="s">
        <v>1258</v>
      </c>
      <c r="FL24375" s="55">
        <v>0.0417</v>
      </c>
    </row>
    <row r="24376" ht="14.25" customHeight="1" outlineLevel="1" spans="162:168">
      <c r="FF24376" s="55">
        <v>24369</v>
      </c>
      <c r="FG24376" s="55" t="s">
        <v>2077</v>
      </c>
      <c r="FH24376" s="55" t="s">
        <v>1260</v>
      </c>
      <c r="FI24376" s="55">
        <v>5</v>
      </c>
      <c r="FJ24376" s="55">
        <v>400000</v>
      </c>
      <c r="FK24376" s="55" t="s">
        <v>1258</v>
      </c>
      <c r="FL24376" s="55">
        <v>0.0417</v>
      </c>
    </row>
    <row r="24377" ht="14.25" customHeight="1" outlineLevel="1" spans="162:168">
      <c r="FF24377" s="55">
        <v>24370</v>
      </c>
      <c r="FG24377" s="55" t="s">
        <v>2077</v>
      </c>
      <c r="FH24377" s="55" t="s">
        <v>1260</v>
      </c>
      <c r="FI24377" s="55">
        <v>5</v>
      </c>
      <c r="FJ24377" s="55">
        <v>530000</v>
      </c>
      <c r="FK24377" s="55" t="s">
        <v>1258</v>
      </c>
      <c r="FL24377" s="55">
        <v>0.0417</v>
      </c>
    </row>
    <row r="24378" ht="14.25" customHeight="1" outlineLevel="1" spans="162:168">
      <c r="FF24378" s="55">
        <v>24371</v>
      </c>
      <c r="FG24378" s="55" t="s">
        <v>2077</v>
      </c>
      <c r="FH24378" s="55" t="s">
        <v>1260</v>
      </c>
      <c r="FI24378" s="55">
        <v>5</v>
      </c>
      <c r="FJ24378" s="55">
        <v>540000</v>
      </c>
      <c r="FK24378" s="55" t="s">
        <v>1258</v>
      </c>
      <c r="FL24378" s="55">
        <v>0.0417</v>
      </c>
    </row>
    <row r="24379" ht="14.25" customHeight="1" outlineLevel="1" spans="162:168">
      <c r="FF24379" s="55">
        <v>24372</v>
      </c>
      <c r="FG24379" s="55" t="s">
        <v>2077</v>
      </c>
      <c r="FH24379" s="55" t="s">
        <v>1260</v>
      </c>
      <c r="FI24379" s="55">
        <v>6</v>
      </c>
      <c r="FJ24379" s="55">
        <v>0</v>
      </c>
      <c r="FK24379" s="55" t="s">
        <v>1258</v>
      </c>
      <c r="FL24379" s="55">
        <v>0.0675</v>
      </c>
    </row>
    <row r="24380" ht="14.25" customHeight="1" outlineLevel="1" spans="162:168">
      <c r="FF24380" s="55">
        <v>24373</v>
      </c>
      <c r="FG24380" s="55" t="s">
        <v>2077</v>
      </c>
      <c r="FH24380" s="55" t="s">
        <v>1260</v>
      </c>
      <c r="FI24380" s="55">
        <v>6</v>
      </c>
      <c r="FJ24380" s="55">
        <v>1000</v>
      </c>
      <c r="FK24380" s="55" t="s">
        <v>1258</v>
      </c>
      <c r="FL24380" s="55">
        <v>0.0675</v>
      </c>
    </row>
    <row r="24381" ht="14.25" customHeight="1" outlineLevel="1" spans="162:168">
      <c r="FF24381" s="55">
        <v>24374</v>
      </c>
      <c r="FG24381" s="55" t="s">
        <v>2077</v>
      </c>
      <c r="FH24381" s="55" t="s">
        <v>1260</v>
      </c>
      <c r="FI24381" s="55">
        <v>6</v>
      </c>
      <c r="FJ24381" s="55">
        <v>2500</v>
      </c>
      <c r="FK24381" s="55" t="s">
        <v>1258</v>
      </c>
      <c r="FL24381" s="55">
        <v>0.0675</v>
      </c>
    </row>
    <row r="24382" ht="14.25" customHeight="1" outlineLevel="1" spans="162:168">
      <c r="FF24382" s="55">
        <v>24375</v>
      </c>
      <c r="FG24382" s="55" t="s">
        <v>2077</v>
      </c>
      <c r="FH24382" s="55" t="s">
        <v>1260</v>
      </c>
      <c r="FI24382" s="55">
        <v>6</v>
      </c>
      <c r="FJ24382" s="55">
        <v>5000</v>
      </c>
      <c r="FK24382" s="55" t="s">
        <v>1258</v>
      </c>
      <c r="FL24382" s="55">
        <v>0.0675</v>
      </c>
    </row>
    <row r="24383" ht="14.25" customHeight="1" outlineLevel="1" spans="162:168">
      <c r="FF24383" s="55">
        <v>24376</v>
      </c>
      <c r="FG24383" s="55" t="s">
        <v>2077</v>
      </c>
      <c r="FH24383" s="55" t="s">
        <v>1260</v>
      </c>
      <c r="FI24383" s="55">
        <v>6</v>
      </c>
      <c r="FJ24383" s="55">
        <v>10000</v>
      </c>
      <c r="FK24383" s="55" t="s">
        <v>1258</v>
      </c>
      <c r="FL24383" s="55">
        <v>0.0675</v>
      </c>
    </row>
    <row r="24384" ht="14.25" customHeight="1" outlineLevel="1" spans="162:168">
      <c r="FF24384" s="55">
        <v>24377</v>
      </c>
      <c r="FG24384" s="55" t="s">
        <v>2077</v>
      </c>
      <c r="FH24384" s="55" t="s">
        <v>1260</v>
      </c>
      <c r="FI24384" s="55">
        <v>6</v>
      </c>
      <c r="FJ24384" s="55">
        <v>25000</v>
      </c>
      <c r="FK24384" s="55" t="s">
        <v>1258</v>
      </c>
      <c r="FL24384" s="55">
        <v>0.0675</v>
      </c>
    </row>
    <row r="24385" ht="14.25" customHeight="1" outlineLevel="1" spans="162:168">
      <c r="FF24385" s="55">
        <v>24378</v>
      </c>
      <c r="FG24385" s="55" t="s">
        <v>2077</v>
      </c>
      <c r="FH24385" s="55" t="s">
        <v>1260</v>
      </c>
      <c r="FI24385" s="55">
        <v>6</v>
      </c>
      <c r="FJ24385" s="55">
        <v>50000</v>
      </c>
      <c r="FK24385" s="55" t="s">
        <v>1258</v>
      </c>
      <c r="FL24385" s="55">
        <v>0.0642</v>
      </c>
    </row>
    <row r="24386" ht="14.25" customHeight="1" outlineLevel="1" spans="162:168">
      <c r="FF24386" s="55">
        <v>24379</v>
      </c>
      <c r="FG24386" s="55" t="s">
        <v>2077</v>
      </c>
      <c r="FH24386" s="55" t="s">
        <v>1260</v>
      </c>
      <c r="FI24386" s="55">
        <v>6</v>
      </c>
      <c r="FJ24386" s="55">
        <v>80000</v>
      </c>
      <c r="FK24386" s="55" t="s">
        <v>1258</v>
      </c>
      <c r="FL24386" s="55">
        <v>0.0333</v>
      </c>
    </row>
    <row r="24387" ht="14.25" customHeight="1" outlineLevel="1" spans="162:168">
      <c r="FF24387" s="55">
        <v>24380</v>
      </c>
      <c r="FG24387" s="55" t="s">
        <v>2077</v>
      </c>
      <c r="FH24387" s="55" t="s">
        <v>1260</v>
      </c>
      <c r="FI24387" s="55">
        <v>6</v>
      </c>
      <c r="FJ24387" s="55">
        <v>130000</v>
      </c>
      <c r="FK24387" s="55" t="s">
        <v>1258</v>
      </c>
      <c r="FL24387" s="55">
        <v>0.0292</v>
      </c>
    </row>
    <row r="24388" ht="14.25" customHeight="1" outlineLevel="1" spans="162:168">
      <c r="FF24388" s="55">
        <v>24381</v>
      </c>
      <c r="FG24388" s="55" t="s">
        <v>2077</v>
      </c>
      <c r="FH24388" s="55" t="s">
        <v>1260</v>
      </c>
      <c r="FI24388" s="55">
        <v>6</v>
      </c>
      <c r="FJ24388" s="55">
        <v>260000</v>
      </c>
      <c r="FK24388" s="55" t="s">
        <v>1258</v>
      </c>
      <c r="FL24388" s="55">
        <v>0.0292</v>
      </c>
    </row>
    <row r="24389" ht="14.25" customHeight="1" outlineLevel="1" spans="162:168">
      <c r="FF24389" s="55">
        <v>24382</v>
      </c>
      <c r="FG24389" s="55" t="s">
        <v>2077</v>
      </c>
      <c r="FH24389" s="55" t="s">
        <v>1260</v>
      </c>
      <c r="FI24389" s="55">
        <v>6</v>
      </c>
      <c r="FJ24389" s="55">
        <v>400000</v>
      </c>
      <c r="FK24389" s="55" t="s">
        <v>1258</v>
      </c>
      <c r="FL24389" s="55">
        <v>0.0292</v>
      </c>
    </row>
    <row r="24390" ht="14.25" customHeight="1" outlineLevel="1" spans="162:168">
      <c r="FF24390" s="55">
        <v>24383</v>
      </c>
      <c r="FG24390" s="55" t="s">
        <v>2077</v>
      </c>
      <c r="FH24390" s="55" t="s">
        <v>1260</v>
      </c>
      <c r="FI24390" s="55">
        <v>6</v>
      </c>
      <c r="FJ24390" s="55">
        <v>530000</v>
      </c>
      <c r="FK24390" s="55" t="s">
        <v>1258</v>
      </c>
      <c r="FL24390" s="55">
        <v>0.0292</v>
      </c>
    </row>
    <row r="24391" ht="14.25" customHeight="1" outlineLevel="1" spans="162:168">
      <c r="FF24391" s="55">
        <v>24384</v>
      </c>
      <c r="FG24391" s="55" t="s">
        <v>2077</v>
      </c>
      <c r="FH24391" s="55" t="s">
        <v>1260</v>
      </c>
      <c r="FI24391" s="55">
        <v>6</v>
      </c>
      <c r="FJ24391" s="55">
        <v>540000</v>
      </c>
      <c r="FK24391" s="55" t="s">
        <v>1258</v>
      </c>
      <c r="FL24391" s="55">
        <v>0.0292</v>
      </c>
    </row>
    <row r="24392" ht="14.25" customHeight="1" outlineLevel="1" spans="162:168">
      <c r="FF24392" s="55">
        <v>24385</v>
      </c>
      <c r="FG24392" s="55" t="s">
        <v>2077</v>
      </c>
      <c r="FH24392" s="55" t="s">
        <v>1260</v>
      </c>
      <c r="FI24392" s="55">
        <v>7</v>
      </c>
      <c r="FJ24392" s="55">
        <v>0</v>
      </c>
      <c r="FK24392" s="55" t="s">
        <v>1258</v>
      </c>
      <c r="FL24392" s="55">
        <v>0.0717</v>
      </c>
    </row>
    <row r="24393" ht="14.25" customHeight="1" outlineLevel="1" spans="162:168">
      <c r="FF24393" s="55">
        <v>24386</v>
      </c>
      <c r="FG24393" s="55" t="s">
        <v>2077</v>
      </c>
      <c r="FH24393" s="55" t="s">
        <v>1260</v>
      </c>
      <c r="FI24393" s="55">
        <v>7</v>
      </c>
      <c r="FJ24393" s="55">
        <v>1000</v>
      </c>
      <c r="FK24393" s="55" t="s">
        <v>1258</v>
      </c>
      <c r="FL24393" s="55">
        <v>0.0717</v>
      </c>
    </row>
    <row r="24394" ht="14.25" customHeight="1" outlineLevel="1" spans="162:168">
      <c r="FF24394" s="55">
        <v>24387</v>
      </c>
      <c r="FG24394" s="55" t="s">
        <v>2077</v>
      </c>
      <c r="FH24394" s="55" t="s">
        <v>1260</v>
      </c>
      <c r="FI24394" s="55">
        <v>7</v>
      </c>
      <c r="FJ24394" s="55">
        <v>2500</v>
      </c>
      <c r="FK24394" s="55" t="s">
        <v>1258</v>
      </c>
      <c r="FL24394" s="55">
        <v>0.0717</v>
      </c>
    </row>
    <row r="24395" ht="14.25" customHeight="1" outlineLevel="1" spans="162:168">
      <c r="FF24395" s="55">
        <v>24388</v>
      </c>
      <c r="FG24395" s="55" t="s">
        <v>2077</v>
      </c>
      <c r="FH24395" s="55" t="s">
        <v>1260</v>
      </c>
      <c r="FI24395" s="55">
        <v>7</v>
      </c>
      <c r="FJ24395" s="55">
        <v>5000</v>
      </c>
      <c r="FK24395" s="55" t="s">
        <v>1258</v>
      </c>
      <c r="FL24395" s="55">
        <v>0.0717</v>
      </c>
    </row>
    <row r="24396" ht="14.25" customHeight="1" outlineLevel="1" spans="162:168">
      <c r="FF24396" s="55">
        <v>24389</v>
      </c>
      <c r="FG24396" s="55" t="s">
        <v>2077</v>
      </c>
      <c r="FH24396" s="55" t="s">
        <v>1260</v>
      </c>
      <c r="FI24396" s="55">
        <v>7</v>
      </c>
      <c r="FJ24396" s="55">
        <v>10000</v>
      </c>
      <c r="FK24396" s="55" t="s">
        <v>1258</v>
      </c>
      <c r="FL24396" s="55">
        <v>0.0717</v>
      </c>
    </row>
    <row r="24397" ht="14.25" customHeight="1" outlineLevel="1" spans="162:168">
      <c r="FF24397" s="55">
        <v>24390</v>
      </c>
      <c r="FG24397" s="55" t="s">
        <v>2077</v>
      </c>
      <c r="FH24397" s="55" t="s">
        <v>1260</v>
      </c>
      <c r="FI24397" s="55">
        <v>7</v>
      </c>
      <c r="FJ24397" s="55">
        <v>25000</v>
      </c>
      <c r="FK24397" s="55" t="s">
        <v>1258</v>
      </c>
      <c r="FL24397" s="55">
        <v>0.0717</v>
      </c>
    </row>
    <row r="24398" ht="14.25" customHeight="1" outlineLevel="1" spans="162:168">
      <c r="FF24398" s="55">
        <v>24391</v>
      </c>
      <c r="FG24398" s="55" t="s">
        <v>2077</v>
      </c>
      <c r="FH24398" s="55" t="s">
        <v>1260</v>
      </c>
      <c r="FI24398" s="55">
        <v>7</v>
      </c>
      <c r="FJ24398" s="55">
        <v>50000</v>
      </c>
      <c r="FK24398" s="55" t="s">
        <v>1258</v>
      </c>
      <c r="FL24398" s="55">
        <v>0.0683</v>
      </c>
    </row>
    <row r="24399" ht="14.25" customHeight="1" outlineLevel="1" spans="162:168">
      <c r="FF24399" s="55">
        <v>24392</v>
      </c>
      <c r="FG24399" s="55" t="s">
        <v>2077</v>
      </c>
      <c r="FH24399" s="55" t="s">
        <v>1260</v>
      </c>
      <c r="FI24399" s="55">
        <v>7</v>
      </c>
      <c r="FJ24399" s="55">
        <v>80000</v>
      </c>
      <c r="FK24399" s="55" t="s">
        <v>1258</v>
      </c>
      <c r="FL24399" s="55">
        <v>0.0333</v>
      </c>
    </row>
    <row r="24400" ht="14.25" customHeight="1" outlineLevel="1" spans="162:168">
      <c r="FF24400" s="55">
        <v>24393</v>
      </c>
      <c r="FG24400" s="55" t="s">
        <v>2077</v>
      </c>
      <c r="FH24400" s="55" t="s">
        <v>1260</v>
      </c>
      <c r="FI24400" s="55">
        <v>7</v>
      </c>
      <c r="FJ24400" s="55">
        <v>130000</v>
      </c>
      <c r="FK24400" s="55" t="s">
        <v>1258</v>
      </c>
      <c r="FL24400" s="55">
        <v>0.0292</v>
      </c>
    </row>
    <row r="24401" ht="14.25" customHeight="1" outlineLevel="1" spans="162:168">
      <c r="FF24401" s="55">
        <v>24394</v>
      </c>
      <c r="FG24401" s="55" t="s">
        <v>2077</v>
      </c>
      <c r="FH24401" s="55" t="s">
        <v>1260</v>
      </c>
      <c r="FI24401" s="55">
        <v>7</v>
      </c>
      <c r="FJ24401" s="55">
        <v>260000</v>
      </c>
      <c r="FK24401" s="55" t="s">
        <v>1258</v>
      </c>
      <c r="FL24401" s="55">
        <v>0.0292</v>
      </c>
    </row>
    <row r="24402" ht="14.25" customHeight="1" outlineLevel="1" spans="162:168">
      <c r="FF24402" s="55">
        <v>24395</v>
      </c>
      <c r="FG24402" s="55" t="s">
        <v>2077</v>
      </c>
      <c r="FH24402" s="55" t="s">
        <v>1260</v>
      </c>
      <c r="FI24402" s="55">
        <v>7</v>
      </c>
      <c r="FJ24402" s="55">
        <v>400000</v>
      </c>
      <c r="FK24402" s="55" t="s">
        <v>1258</v>
      </c>
      <c r="FL24402" s="55">
        <v>0.0292</v>
      </c>
    </row>
    <row r="24403" ht="14.25" customHeight="1" outlineLevel="1" spans="162:168">
      <c r="FF24403" s="55">
        <v>24396</v>
      </c>
      <c r="FG24403" s="55" t="s">
        <v>2077</v>
      </c>
      <c r="FH24403" s="55" t="s">
        <v>1260</v>
      </c>
      <c r="FI24403" s="55">
        <v>7</v>
      </c>
      <c r="FJ24403" s="55">
        <v>530000</v>
      </c>
      <c r="FK24403" s="55" t="s">
        <v>1258</v>
      </c>
      <c r="FL24403" s="55">
        <v>0.0292</v>
      </c>
    </row>
    <row r="24404" ht="14.25" customHeight="1" outlineLevel="1" spans="162:168">
      <c r="FF24404" s="55">
        <v>24397</v>
      </c>
      <c r="FG24404" s="55" t="s">
        <v>2077</v>
      </c>
      <c r="FH24404" s="55" t="s">
        <v>1260</v>
      </c>
      <c r="FI24404" s="55">
        <v>7</v>
      </c>
      <c r="FJ24404" s="55">
        <v>540000</v>
      </c>
      <c r="FK24404" s="55" t="s">
        <v>1258</v>
      </c>
      <c r="FL24404" s="55">
        <v>0.0292</v>
      </c>
    </row>
    <row r="24405" ht="14.25" customHeight="1" outlineLevel="1" spans="162:168">
      <c r="FF24405" s="55">
        <v>24398</v>
      </c>
      <c r="FG24405" s="55" t="s">
        <v>2077</v>
      </c>
      <c r="FH24405" s="55" t="s">
        <v>1260</v>
      </c>
      <c r="FI24405" s="55">
        <v>8</v>
      </c>
      <c r="FJ24405" s="55">
        <v>0</v>
      </c>
      <c r="FK24405" s="55" t="s">
        <v>1258</v>
      </c>
      <c r="FL24405" s="55">
        <v>0.0833</v>
      </c>
    </row>
    <row r="24406" ht="14.25" customHeight="1" outlineLevel="1" spans="162:168">
      <c r="FF24406" s="55">
        <v>24399</v>
      </c>
      <c r="FG24406" s="55" t="s">
        <v>2077</v>
      </c>
      <c r="FH24406" s="55" t="s">
        <v>1260</v>
      </c>
      <c r="FI24406" s="55">
        <v>8</v>
      </c>
      <c r="FJ24406" s="55">
        <v>1000</v>
      </c>
      <c r="FK24406" s="55" t="s">
        <v>1258</v>
      </c>
      <c r="FL24406" s="55">
        <v>0.075</v>
      </c>
    </row>
    <row r="24407" ht="14.25" customHeight="1" outlineLevel="1" spans="162:168">
      <c r="FF24407" s="55">
        <v>24400</v>
      </c>
      <c r="FG24407" s="55" t="s">
        <v>2077</v>
      </c>
      <c r="FH24407" s="55" t="s">
        <v>1260</v>
      </c>
      <c r="FI24407" s="55">
        <v>8</v>
      </c>
      <c r="FJ24407" s="55">
        <v>2500</v>
      </c>
      <c r="FK24407" s="55" t="s">
        <v>1258</v>
      </c>
      <c r="FL24407" s="55">
        <v>0.0708</v>
      </c>
    </row>
    <row r="24408" ht="14.25" customHeight="1" outlineLevel="1" spans="162:168">
      <c r="FF24408" s="55">
        <v>24401</v>
      </c>
      <c r="FG24408" s="55" t="s">
        <v>2077</v>
      </c>
      <c r="FH24408" s="55" t="s">
        <v>1260</v>
      </c>
      <c r="FI24408" s="55">
        <v>8</v>
      </c>
      <c r="FJ24408" s="55">
        <v>5000</v>
      </c>
      <c r="FK24408" s="55" t="s">
        <v>1258</v>
      </c>
      <c r="FL24408" s="55">
        <v>0.0583</v>
      </c>
    </row>
    <row r="24409" ht="14.25" customHeight="1" outlineLevel="1" spans="162:168">
      <c r="FF24409" s="55">
        <v>24402</v>
      </c>
      <c r="FG24409" s="55" t="s">
        <v>2077</v>
      </c>
      <c r="FH24409" s="55" t="s">
        <v>1260</v>
      </c>
      <c r="FI24409" s="55">
        <v>8</v>
      </c>
      <c r="FJ24409" s="55">
        <v>10000</v>
      </c>
      <c r="FK24409" s="55" t="s">
        <v>1258</v>
      </c>
      <c r="FL24409" s="55">
        <v>0.0417</v>
      </c>
    </row>
    <row r="24410" ht="14.25" customHeight="1" outlineLevel="1" spans="162:168">
      <c r="FF24410" s="55">
        <v>24403</v>
      </c>
      <c r="FG24410" s="55" t="s">
        <v>2077</v>
      </c>
      <c r="FH24410" s="55" t="s">
        <v>1260</v>
      </c>
      <c r="FI24410" s="55">
        <v>8</v>
      </c>
      <c r="FJ24410" s="55">
        <v>25000</v>
      </c>
      <c r="FK24410" s="55" t="s">
        <v>1258</v>
      </c>
      <c r="FL24410" s="55">
        <v>0.0375</v>
      </c>
    </row>
    <row r="24411" ht="14.25" customHeight="1" outlineLevel="1" spans="162:168">
      <c r="FF24411" s="55">
        <v>24404</v>
      </c>
      <c r="FG24411" s="55" t="s">
        <v>2077</v>
      </c>
      <c r="FH24411" s="55" t="s">
        <v>1260</v>
      </c>
      <c r="FI24411" s="55">
        <v>8</v>
      </c>
      <c r="FJ24411" s="55">
        <v>50000</v>
      </c>
      <c r="FK24411" s="55" t="s">
        <v>1258</v>
      </c>
      <c r="FL24411" s="55">
        <v>0.0375</v>
      </c>
    </row>
    <row r="24412" ht="14.25" customHeight="1" outlineLevel="1" spans="162:168">
      <c r="FF24412" s="55">
        <v>24405</v>
      </c>
      <c r="FG24412" s="55" t="s">
        <v>2077</v>
      </c>
      <c r="FH24412" s="55" t="s">
        <v>1260</v>
      </c>
      <c r="FI24412" s="55">
        <v>8</v>
      </c>
      <c r="FJ24412" s="55">
        <v>80000</v>
      </c>
      <c r="FK24412" s="55" t="s">
        <v>1258</v>
      </c>
      <c r="FL24412" s="55">
        <v>0.0375</v>
      </c>
    </row>
    <row r="24413" ht="14.25" customHeight="1" outlineLevel="1" spans="162:168">
      <c r="FF24413" s="55">
        <v>24406</v>
      </c>
      <c r="FG24413" s="55" t="s">
        <v>2077</v>
      </c>
      <c r="FH24413" s="55" t="s">
        <v>1260</v>
      </c>
      <c r="FI24413" s="55">
        <v>8</v>
      </c>
      <c r="FJ24413" s="55">
        <v>130000</v>
      </c>
      <c r="FK24413" s="55" t="s">
        <v>1258</v>
      </c>
      <c r="FL24413" s="55">
        <v>0.0375</v>
      </c>
    </row>
    <row r="24414" ht="14.25" customHeight="1" outlineLevel="1" spans="162:168">
      <c r="FF24414" s="55">
        <v>24407</v>
      </c>
      <c r="FG24414" s="55" t="s">
        <v>2077</v>
      </c>
      <c r="FH24414" s="55" t="s">
        <v>1260</v>
      </c>
      <c r="FI24414" s="55">
        <v>8</v>
      </c>
      <c r="FJ24414" s="55">
        <v>260000</v>
      </c>
      <c r="FK24414" s="55" t="s">
        <v>1258</v>
      </c>
      <c r="FL24414" s="55">
        <v>0.0375</v>
      </c>
    </row>
    <row r="24415" ht="14.25" customHeight="1" outlineLevel="1" spans="162:168">
      <c r="FF24415" s="55">
        <v>24408</v>
      </c>
      <c r="FG24415" s="55" t="s">
        <v>2077</v>
      </c>
      <c r="FH24415" s="55" t="s">
        <v>1260</v>
      </c>
      <c r="FI24415" s="55">
        <v>8</v>
      </c>
      <c r="FJ24415" s="55">
        <v>400000</v>
      </c>
      <c r="FK24415" s="55" t="s">
        <v>1258</v>
      </c>
      <c r="FL24415" s="55">
        <v>0.0375</v>
      </c>
    </row>
    <row r="24416" ht="14.25" customHeight="1" outlineLevel="1" spans="162:168">
      <c r="FF24416" s="55">
        <v>24409</v>
      </c>
      <c r="FG24416" s="55" t="s">
        <v>2077</v>
      </c>
      <c r="FH24416" s="55" t="s">
        <v>1260</v>
      </c>
      <c r="FI24416" s="55">
        <v>8</v>
      </c>
      <c r="FJ24416" s="55">
        <v>530000</v>
      </c>
      <c r="FK24416" s="55" t="s">
        <v>1258</v>
      </c>
      <c r="FL24416" s="55">
        <v>0.0375</v>
      </c>
    </row>
    <row r="24417" ht="14.25" customHeight="1" outlineLevel="1" spans="162:168">
      <c r="FF24417" s="55">
        <v>24410</v>
      </c>
      <c r="FG24417" s="55" t="s">
        <v>2077</v>
      </c>
      <c r="FH24417" s="55" t="s">
        <v>1260</v>
      </c>
      <c r="FI24417" s="55">
        <v>8</v>
      </c>
      <c r="FJ24417" s="55">
        <v>540000</v>
      </c>
      <c r="FK24417" s="55" t="s">
        <v>1258</v>
      </c>
      <c r="FL24417" s="55">
        <v>0.0375</v>
      </c>
    </row>
    <row r="24418" ht="14.25" customHeight="1" outlineLevel="1" spans="162:168">
      <c r="FF24418" s="55">
        <v>24411</v>
      </c>
      <c r="FG24418" s="55" t="s">
        <v>2077</v>
      </c>
      <c r="FH24418" s="55" t="s">
        <v>1260</v>
      </c>
      <c r="FI24418" s="55">
        <v>9</v>
      </c>
      <c r="FJ24418" s="55">
        <v>0</v>
      </c>
      <c r="FK24418" s="55" t="s">
        <v>1258</v>
      </c>
      <c r="FL24418" s="55">
        <v>0.0733</v>
      </c>
    </row>
    <row r="24419" ht="14.25" customHeight="1" outlineLevel="1" spans="162:168">
      <c r="FF24419" s="55">
        <v>24412</v>
      </c>
      <c r="FG24419" s="55" t="s">
        <v>2077</v>
      </c>
      <c r="FH24419" s="55" t="s">
        <v>1260</v>
      </c>
      <c r="FI24419" s="55">
        <v>9</v>
      </c>
      <c r="FJ24419" s="55">
        <v>1000</v>
      </c>
      <c r="FK24419" s="55" t="s">
        <v>1258</v>
      </c>
      <c r="FL24419" s="55">
        <v>0.0733</v>
      </c>
    </row>
    <row r="24420" ht="14.25" customHeight="1" outlineLevel="1" spans="162:168">
      <c r="FF24420" s="55">
        <v>24413</v>
      </c>
      <c r="FG24420" s="55" t="s">
        <v>2077</v>
      </c>
      <c r="FH24420" s="55" t="s">
        <v>1260</v>
      </c>
      <c r="FI24420" s="55">
        <v>9</v>
      </c>
      <c r="FJ24420" s="55">
        <v>2500</v>
      </c>
      <c r="FK24420" s="55" t="s">
        <v>1258</v>
      </c>
      <c r="FL24420" s="55">
        <v>0.0733</v>
      </c>
    </row>
    <row r="24421" ht="14.25" customHeight="1" outlineLevel="1" spans="162:168">
      <c r="FF24421" s="55">
        <v>24414</v>
      </c>
      <c r="FG24421" s="55" t="s">
        <v>2077</v>
      </c>
      <c r="FH24421" s="55" t="s">
        <v>1260</v>
      </c>
      <c r="FI24421" s="55">
        <v>9</v>
      </c>
      <c r="FJ24421" s="55">
        <v>5000</v>
      </c>
      <c r="FK24421" s="55" t="s">
        <v>1258</v>
      </c>
      <c r="FL24421" s="55">
        <v>0.0733</v>
      </c>
    </row>
    <row r="24422" ht="14.25" customHeight="1" outlineLevel="1" spans="162:168">
      <c r="FF24422" s="55">
        <v>24415</v>
      </c>
      <c r="FG24422" s="55" t="s">
        <v>2077</v>
      </c>
      <c r="FH24422" s="55" t="s">
        <v>1260</v>
      </c>
      <c r="FI24422" s="55">
        <v>9</v>
      </c>
      <c r="FJ24422" s="55">
        <v>10000</v>
      </c>
      <c r="FK24422" s="55" t="s">
        <v>1258</v>
      </c>
      <c r="FL24422" s="55">
        <v>0.0733</v>
      </c>
    </row>
    <row r="24423" ht="14.25" customHeight="1" outlineLevel="1" spans="162:168">
      <c r="FF24423" s="55">
        <v>24416</v>
      </c>
      <c r="FG24423" s="55" t="s">
        <v>2077</v>
      </c>
      <c r="FH24423" s="55" t="s">
        <v>1260</v>
      </c>
      <c r="FI24423" s="55">
        <v>9</v>
      </c>
      <c r="FJ24423" s="55">
        <v>25000</v>
      </c>
      <c r="FK24423" s="55" t="s">
        <v>1258</v>
      </c>
      <c r="FL24423" s="55">
        <v>0.0733</v>
      </c>
    </row>
    <row r="24424" ht="14.25" customHeight="1" outlineLevel="1" spans="162:168">
      <c r="FF24424" s="55">
        <v>24417</v>
      </c>
      <c r="FG24424" s="55" t="s">
        <v>2077</v>
      </c>
      <c r="FH24424" s="55" t="s">
        <v>1260</v>
      </c>
      <c r="FI24424" s="55">
        <v>9</v>
      </c>
      <c r="FJ24424" s="55">
        <v>50000</v>
      </c>
      <c r="FK24424" s="55" t="s">
        <v>1258</v>
      </c>
      <c r="FL24424" s="55">
        <v>0.07</v>
      </c>
    </row>
    <row r="24425" ht="14.25" customHeight="1" outlineLevel="1" spans="162:168">
      <c r="FF24425" s="55">
        <v>24418</v>
      </c>
      <c r="FG24425" s="55" t="s">
        <v>2077</v>
      </c>
      <c r="FH24425" s="55" t="s">
        <v>1260</v>
      </c>
      <c r="FI24425" s="55">
        <v>9</v>
      </c>
      <c r="FJ24425" s="55">
        <v>80000</v>
      </c>
      <c r="FK24425" s="55" t="s">
        <v>1258</v>
      </c>
      <c r="FL24425" s="55">
        <v>0.0375</v>
      </c>
    </row>
    <row r="24426" ht="14.25" customHeight="1" outlineLevel="1" spans="162:168">
      <c r="FF24426" s="55">
        <v>24419</v>
      </c>
      <c r="FG24426" s="55" t="s">
        <v>2077</v>
      </c>
      <c r="FH24426" s="55" t="s">
        <v>1260</v>
      </c>
      <c r="FI24426" s="55">
        <v>9</v>
      </c>
      <c r="FJ24426" s="55">
        <v>130000</v>
      </c>
      <c r="FK24426" s="55" t="s">
        <v>1258</v>
      </c>
      <c r="FL24426" s="55">
        <v>0.0375</v>
      </c>
    </row>
    <row r="24427" ht="14.25" customHeight="1" outlineLevel="1" spans="162:168">
      <c r="FF24427" s="55">
        <v>24420</v>
      </c>
      <c r="FG24427" s="55" t="s">
        <v>2077</v>
      </c>
      <c r="FH24427" s="55" t="s">
        <v>1260</v>
      </c>
      <c r="FI24427" s="55">
        <v>9</v>
      </c>
      <c r="FJ24427" s="55">
        <v>260000</v>
      </c>
      <c r="FK24427" s="55" t="s">
        <v>1258</v>
      </c>
      <c r="FL24427" s="55">
        <v>0.0375</v>
      </c>
    </row>
    <row r="24428" ht="14.25" customHeight="1" outlineLevel="1" spans="162:168">
      <c r="FF24428" s="55">
        <v>24421</v>
      </c>
      <c r="FG24428" s="55" t="s">
        <v>2077</v>
      </c>
      <c r="FH24428" s="55" t="s">
        <v>1260</v>
      </c>
      <c r="FI24428" s="55">
        <v>9</v>
      </c>
      <c r="FJ24428" s="55">
        <v>400000</v>
      </c>
      <c r="FK24428" s="55" t="s">
        <v>1258</v>
      </c>
      <c r="FL24428" s="55">
        <v>0.0375</v>
      </c>
    </row>
    <row r="24429" ht="14.25" customHeight="1" outlineLevel="1" spans="162:168">
      <c r="FF24429" s="55">
        <v>24422</v>
      </c>
      <c r="FG24429" s="55" t="s">
        <v>2077</v>
      </c>
      <c r="FH24429" s="55" t="s">
        <v>1260</v>
      </c>
      <c r="FI24429" s="55">
        <v>9</v>
      </c>
      <c r="FJ24429" s="55">
        <v>530000</v>
      </c>
      <c r="FK24429" s="55" t="s">
        <v>1258</v>
      </c>
      <c r="FL24429" s="55">
        <v>0.0375</v>
      </c>
    </row>
    <row r="24430" ht="14.25" customHeight="1" outlineLevel="1" spans="162:168">
      <c r="FF24430" s="55">
        <v>24423</v>
      </c>
      <c r="FG24430" s="55" t="s">
        <v>2077</v>
      </c>
      <c r="FH24430" s="55" t="s">
        <v>1260</v>
      </c>
      <c r="FI24430" s="55">
        <v>9</v>
      </c>
      <c r="FJ24430" s="55">
        <v>540000</v>
      </c>
      <c r="FK24430" s="55" t="s">
        <v>1258</v>
      </c>
      <c r="FL24430" s="55">
        <v>0.0375</v>
      </c>
    </row>
    <row r="24431" ht="14.25" customHeight="1" outlineLevel="1" spans="162:168">
      <c r="FF24431" s="55">
        <v>24424</v>
      </c>
      <c r="FG24431" s="55" t="s">
        <v>2077</v>
      </c>
      <c r="FH24431" s="55" t="s">
        <v>1470</v>
      </c>
      <c r="FI24431" s="55">
        <v>1</v>
      </c>
      <c r="FJ24431" s="55">
        <v>0</v>
      </c>
      <c r="FK24431" s="55" t="s">
        <v>1258</v>
      </c>
      <c r="FL24431" s="55">
        <v>0.0542</v>
      </c>
    </row>
    <row r="24432" ht="14.25" customHeight="1" outlineLevel="1" spans="162:168">
      <c r="FF24432" s="55">
        <v>24425</v>
      </c>
      <c r="FG24432" s="55" t="s">
        <v>2077</v>
      </c>
      <c r="FH24432" s="55" t="s">
        <v>1470</v>
      </c>
      <c r="FI24432" s="55">
        <v>10</v>
      </c>
      <c r="FJ24432" s="55">
        <v>0</v>
      </c>
      <c r="FK24432" s="55" t="s">
        <v>1258</v>
      </c>
      <c r="FL24432" s="55">
        <v>0.0667</v>
      </c>
    </row>
    <row r="24433" ht="14.25" customHeight="1" outlineLevel="1" spans="162:168">
      <c r="FF24433" s="55">
        <v>24426</v>
      </c>
      <c r="FG24433" s="55" t="s">
        <v>2077</v>
      </c>
      <c r="FH24433" s="55" t="s">
        <v>1470</v>
      </c>
      <c r="FI24433" s="55">
        <v>11</v>
      </c>
      <c r="FJ24433" s="55">
        <v>0</v>
      </c>
      <c r="FK24433" s="55" t="s">
        <v>1258</v>
      </c>
      <c r="FL24433" s="55">
        <v>0.0667</v>
      </c>
    </row>
    <row r="24434" ht="14.25" customHeight="1" outlineLevel="1" spans="162:168">
      <c r="FF24434" s="55">
        <v>24427</v>
      </c>
      <c r="FG24434" s="55" t="s">
        <v>2077</v>
      </c>
      <c r="FH24434" s="55" t="s">
        <v>1470</v>
      </c>
      <c r="FI24434" s="55">
        <v>2</v>
      </c>
      <c r="FJ24434" s="55">
        <v>0</v>
      </c>
      <c r="FK24434" s="55" t="s">
        <v>1258</v>
      </c>
      <c r="FL24434" s="55">
        <v>0.0542</v>
      </c>
    </row>
    <row r="24435" ht="14.25" customHeight="1" outlineLevel="1" spans="162:168">
      <c r="FF24435" s="55">
        <v>24428</v>
      </c>
      <c r="FG24435" s="55" t="s">
        <v>2077</v>
      </c>
      <c r="FH24435" s="55" t="s">
        <v>1470</v>
      </c>
      <c r="FI24435" s="55">
        <v>3</v>
      </c>
      <c r="FJ24435" s="55">
        <v>0</v>
      </c>
      <c r="FK24435" s="55" t="s">
        <v>1258</v>
      </c>
      <c r="FL24435" s="55">
        <v>0.0542</v>
      </c>
    </row>
    <row r="24436" ht="14.25" customHeight="1" outlineLevel="1" spans="162:168">
      <c r="FF24436" s="55">
        <v>24429</v>
      </c>
      <c r="FG24436" s="55" t="s">
        <v>2077</v>
      </c>
      <c r="FH24436" s="55" t="s">
        <v>1470</v>
      </c>
      <c r="FI24436" s="55">
        <v>4</v>
      </c>
      <c r="FJ24436" s="55">
        <v>0</v>
      </c>
      <c r="FK24436" s="55" t="s">
        <v>1258</v>
      </c>
      <c r="FL24436" s="55">
        <v>0.0542</v>
      </c>
    </row>
    <row r="24437" ht="14.25" customHeight="1" outlineLevel="1" spans="162:168">
      <c r="FF24437" s="55">
        <v>24430</v>
      </c>
      <c r="FG24437" s="55" t="s">
        <v>2077</v>
      </c>
      <c r="FH24437" s="55" t="s">
        <v>1470</v>
      </c>
      <c r="FI24437" s="55">
        <v>5</v>
      </c>
      <c r="FJ24437" s="55">
        <v>0</v>
      </c>
      <c r="FK24437" s="55" t="s">
        <v>1258</v>
      </c>
      <c r="FL24437" s="55">
        <v>0.0542</v>
      </c>
    </row>
    <row r="24438" ht="14.25" customHeight="1" outlineLevel="1" spans="162:168">
      <c r="FF24438" s="55">
        <v>24431</v>
      </c>
      <c r="FG24438" s="55" t="s">
        <v>2077</v>
      </c>
      <c r="FH24438" s="55" t="s">
        <v>1470</v>
      </c>
      <c r="FI24438" s="55">
        <v>6</v>
      </c>
      <c r="FJ24438" s="55">
        <v>0</v>
      </c>
      <c r="FK24438" s="55" t="s">
        <v>1258</v>
      </c>
      <c r="FL24438" s="55">
        <v>0.0542</v>
      </c>
    </row>
    <row r="24439" ht="14.25" customHeight="1" outlineLevel="1" spans="162:168">
      <c r="FF24439" s="55">
        <v>24432</v>
      </c>
      <c r="FG24439" s="55" t="s">
        <v>2077</v>
      </c>
      <c r="FH24439" s="55" t="s">
        <v>1470</v>
      </c>
      <c r="FI24439" s="55">
        <v>7</v>
      </c>
      <c r="FJ24439" s="55">
        <v>0</v>
      </c>
      <c r="FK24439" s="55" t="s">
        <v>1258</v>
      </c>
      <c r="FL24439" s="55">
        <v>0.0333</v>
      </c>
    </row>
    <row r="24440" ht="14.25" customHeight="1" outlineLevel="1" spans="162:168">
      <c r="FF24440" s="55">
        <v>24433</v>
      </c>
      <c r="FG24440" s="55" t="s">
        <v>2077</v>
      </c>
      <c r="FH24440" s="55" t="s">
        <v>1810</v>
      </c>
      <c r="FI24440" s="55">
        <v>1</v>
      </c>
      <c r="FJ24440" s="55">
        <v>0</v>
      </c>
      <c r="FK24440" s="55" t="s">
        <v>1258</v>
      </c>
      <c r="FL24440" s="55">
        <v>0.0375</v>
      </c>
    </row>
    <row r="24441" ht="14.25" customHeight="1" outlineLevel="1" spans="162:168">
      <c r="FF24441" s="55">
        <v>24434</v>
      </c>
      <c r="FG24441" s="55" t="s">
        <v>2077</v>
      </c>
      <c r="FH24441" s="55" t="s">
        <v>1810</v>
      </c>
      <c r="FI24441" s="55">
        <v>2</v>
      </c>
      <c r="FJ24441" s="55">
        <v>0</v>
      </c>
      <c r="FK24441" s="55" t="s">
        <v>1258</v>
      </c>
      <c r="FL24441" s="55">
        <v>0.0334</v>
      </c>
    </row>
    <row r="24442" ht="14.25" customHeight="1" outlineLevel="1" spans="162:168">
      <c r="FF24442" s="55">
        <v>24435</v>
      </c>
      <c r="FG24442" s="55" t="s">
        <v>2077</v>
      </c>
      <c r="FH24442" s="55" t="s">
        <v>1810</v>
      </c>
      <c r="FI24442" s="55">
        <v>3</v>
      </c>
      <c r="FJ24442" s="55">
        <v>0</v>
      </c>
      <c r="FK24442" s="55" t="s">
        <v>1258</v>
      </c>
      <c r="FL24442" s="55">
        <v>0.0334</v>
      </c>
    </row>
    <row r="24443" ht="14.25" customHeight="1" outlineLevel="1" spans="162:168">
      <c r="FF24443" s="55">
        <v>24436</v>
      </c>
      <c r="FG24443" s="55" t="s">
        <v>2077</v>
      </c>
      <c r="FH24443" s="55" t="s">
        <v>1810</v>
      </c>
      <c r="FI24443" s="55">
        <v>4</v>
      </c>
      <c r="FJ24443" s="55">
        <v>0</v>
      </c>
      <c r="FK24443" s="55" t="s">
        <v>1258</v>
      </c>
      <c r="FL24443" s="55">
        <v>0.025</v>
      </c>
    </row>
    <row r="24444" ht="14.25" customHeight="1" outlineLevel="1" spans="162:168">
      <c r="FF24444" s="55">
        <v>24437</v>
      </c>
      <c r="FG24444" s="55" t="s">
        <v>2077</v>
      </c>
      <c r="FH24444" s="55" t="s">
        <v>1738</v>
      </c>
      <c r="FI24444" s="55">
        <v>1</v>
      </c>
      <c r="FJ24444" s="55">
        <v>0</v>
      </c>
      <c r="FK24444" s="55" t="s">
        <v>1258</v>
      </c>
      <c r="FL24444" s="55">
        <v>0.075</v>
      </c>
    </row>
    <row r="24445" ht="14.25" customHeight="1" outlineLevel="1" spans="162:168">
      <c r="FF24445" s="55">
        <v>24438</v>
      </c>
      <c r="FG24445" s="55" t="s">
        <v>2077</v>
      </c>
      <c r="FH24445" s="55" t="s">
        <v>1738</v>
      </c>
      <c r="FI24445" s="55">
        <v>2</v>
      </c>
      <c r="FJ24445" s="55">
        <v>1000</v>
      </c>
      <c r="FK24445" s="55" t="s">
        <v>1258</v>
      </c>
      <c r="FL24445" s="55">
        <v>0.0708</v>
      </c>
    </row>
    <row r="24446" ht="14.25" customHeight="1" outlineLevel="1" spans="162:168">
      <c r="FF24446" s="55">
        <v>24439</v>
      </c>
      <c r="FG24446" s="55" t="s">
        <v>2077</v>
      </c>
      <c r="FH24446" s="55" t="s">
        <v>1738</v>
      </c>
      <c r="FI24446" s="55">
        <v>2</v>
      </c>
      <c r="FJ24446" s="55">
        <v>2500</v>
      </c>
      <c r="FK24446" s="55" t="s">
        <v>1258</v>
      </c>
      <c r="FL24446" s="55">
        <v>0.0667</v>
      </c>
    </row>
    <row r="24447" ht="14.25" customHeight="1" outlineLevel="1" spans="162:168">
      <c r="FF24447" s="55">
        <v>24440</v>
      </c>
      <c r="FG24447" s="55" t="s">
        <v>2077</v>
      </c>
      <c r="FH24447" s="55" t="s">
        <v>1738</v>
      </c>
      <c r="FI24447" s="55">
        <v>2</v>
      </c>
      <c r="FJ24447" s="55">
        <v>5000</v>
      </c>
      <c r="FK24447" s="55" t="s">
        <v>1258</v>
      </c>
      <c r="FL24447" s="55">
        <v>0.0583</v>
      </c>
    </row>
    <row r="24448" ht="14.25" customHeight="1" outlineLevel="1" spans="162:168">
      <c r="FF24448" s="55">
        <v>24441</v>
      </c>
      <c r="FG24448" s="55" t="s">
        <v>2077</v>
      </c>
      <c r="FH24448" s="55" t="s">
        <v>1738</v>
      </c>
      <c r="FI24448" s="55">
        <v>2</v>
      </c>
      <c r="FJ24448" s="55">
        <v>10000</v>
      </c>
      <c r="FK24448" s="55" t="s">
        <v>1258</v>
      </c>
      <c r="FL24448" s="55">
        <v>0.05</v>
      </c>
    </row>
    <row r="24449" ht="14.25" customHeight="1" outlineLevel="1" spans="162:168">
      <c r="FF24449" s="55">
        <v>24442</v>
      </c>
      <c r="FG24449" s="55" t="s">
        <v>2077</v>
      </c>
      <c r="FH24449" s="55" t="s">
        <v>1738</v>
      </c>
      <c r="FI24449" s="55">
        <v>2</v>
      </c>
      <c r="FJ24449" s="55">
        <v>25000</v>
      </c>
      <c r="FK24449" s="55" t="s">
        <v>1258</v>
      </c>
      <c r="FL24449" s="55">
        <v>0.0417</v>
      </c>
    </row>
    <row r="24450" ht="14.25" customHeight="1" outlineLevel="1" spans="162:168">
      <c r="FF24450" s="55">
        <v>24443</v>
      </c>
      <c r="FG24450" s="55" t="s">
        <v>2077</v>
      </c>
      <c r="FH24450" s="55" t="s">
        <v>1738</v>
      </c>
      <c r="FI24450" s="55">
        <v>2</v>
      </c>
      <c r="FJ24450" s="55">
        <v>50000</v>
      </c>
      <c r="FK24450" s="55" t="s">
        <v>1258</v>
      </c>
      <c r="FL24450" s="55">
        <v>0.0417</v>
      </c>
    </row>
    <row r="24451" ht="14.25" customHeight="1" outlineLevel="1" spans="162:168">
      <c r="FF24451" s="55">
        <v>24444</v>
      </c>
      <c r="FG24451" s="55" t="s">
        <v>2077</v>
      </c>
      <c r="FH24451" s="55" t="s">
        <v>1738</v>
      </c>
      <c r="FI24451" s="55">
        <v>2</v>
      </c>
      <c r="FJ24451" s="55">
        <v>80000</v>
      </c>
      <c r="FK24451" s="55" t="s">
        <v>1258</v>
      </c>
      <c r="FL24451" s="55">
        <v>0.0417</v>
      </c>
    </row>
    <row r="24452" ht="14.25" customHeight="1" outlineLevel="1" spans="162:168">
      <c r="FF24452" s="55">
        <v>24445</v>
      </c>
      <c r="FG24452" s="55" t="s">
        <v>2077</v>
      </c>
      <c r="FH24452" s="55" t="s">
        <v>1738</v>
      </c>
      <c r="FI24452" s="55">
        <v>2</v>
      </c>
      <c r="FJ24452" s="55">
        <v>130000</v>
      </c>
      <c r="FK24452" s="55" t="s">
        <v>1258</v>
      </c>
      <c r="FL24452" s="55">
        <v>0.0417</v>
      </c>
    </row>
    <row r="24453" ht="14.25" customHeight="1" outlineLevel="1" spans="162:168">
      <c r="FF24453" s="55">
        <v>24446</v>
      </c>
      <c r="FG24453" s="55" t="s">
        <v>2077</v>
      </c>
      <c r="FH24453" s="55" t="s">
        <v>1738</v>
      </c>
      <c r="FI24453" s="55">
        <v>2</v>
      </c>
      <c r="FJ24453" s="55">
        <v>260000</v>
      </c>
      <c r="FK24453" s="55" t="s">
        <v>1258</v>
      </c>
      <c r="FL24453" s="55">
        <v>0.0417</v>
      </c>
    </row>
    <row r="24454" ht="14.25" customHeight="1" outlineLevel="1" spans="162:168">
      <c r="FF24454" s="55">
        <v>24447</v>
      </c>
      <c r="FG24454" s="55" t="s">
        <v>2077</v>
      </c>
      <c r="FH24454" s="55" t="s">
        <v>1738</v>
      </c>
      <c r="FI24454" s="55">
        <v>2</v>
      </c>
      <c r="FJ24454" s="55">
        <v>400000</v>
      </c>
      <c r="FK24454" s="55" t="s">
        <v>1258</v>
      </c>
      <c r="FL24454" s="55">
        <v>0.0417</v>
      </c>
    </row>
    <row r="24455" ht="14.25" customHeight="1" outlineLevel="1" spans="162:168">
      <c r="FF24455" s="55">
        <v>24448</v>
      </c>
      <c r="FG24455" s="55" t="s">
        <v>2077</v>
      </c>
      <c r="FH24455" s="55" t="s">
        <v>1738</v>
      </c>
      <c r="FI24455" s="55">
        <v>2</v>
      </c>
      <c r="FJ24455" s="55">
        <v>530000</v>
      </c>
      <c r="FK24455" s="55" t="s">
        <v>1258</v>
      </c>
      <c r="FL24455" s="55">
        <v>0.0417</v>
      </c>
    </row>
    <row r="24456" ht="14.25" customHeight="1" outlineLevel="1" spans="162:168">
      <c r="FF24456" s="55">
        <v>24449</v>
      </c>
      <c r="FG24456" s="55" t="s">
        <v>2077</v>
      </c>
      <c r="FH24456" s="55" t="s">
        <v>1738</v>
      </c>
      <c r="FI24456" s="55">
        <v>2</v>
      </c>
      <c r="FJ24456" s="55">
        <v>540000</v>
      </c>
      <c r="FK24456" s="55" t="s">
        <v>1258</v>
      </c>
      <c r="FL24456" s="55">
        <v>0.0417</v>
      </c>
    </row>
    <row r="24457" ht="14.25" customHeight="1" outlineLevel="1" spans="162:168">
      <c r="FF24457" s="55">
        <v>24450</v>
      </c>
      <c r="FG24457" s="55" t="s">
        <v>2077</v>
      </c>
      <c r="FH24457" s="55" t="s">
        <v>1738</v>
      </c>
      <c r="FI24457" s="55">
        <v>3</v>
      </c>
      <c r="FJ24457" s="55">
        <v>1000</v>
      </c>
      <c r="FK24457" s="55" t="s">
        <v>1258</v>
      </c>
      <c r="FL24457" s="55">
        <v>0.0708</v>
      </c>
    </row>
    <row r="24458" ht="14.25" customHeight="1" outlineLevel="1" spans="162:168">
      <c r="FF24458" s="55">
        <v>24451</v>
      </c>
      <c r="FG24458" s="55" t="s">
        <v>2077</v>
      </c>
      <c r="FH24458" s="55" t="s">
        <v>1738</v>
      </c>
      <c r="FI24458" s="55">
        <v>3</v>
      </c>
      <c r="FJ24458" s="55">
        <v>2500</v>
      </c>
      <c r="FK24458" s="55" t="s">
        <v>1258</v>
      </c>
      <c r="FL24458" s="55">
        <v>0.0667</v>
      </c>
    </row>
    <row r="24459" ht="14.25" customHeight="1" outlineLevel="1" spans="162:168">
      <c r="FF24459" s="55">
        <v>24452</v>
      </c>
      <c r="FG24459" s="55" t="s">
        <v>2077</v>
      </c>
      <c r="FH24459" s="55" t="s">
        <v>1738</v>
      </c>
      <c r="FI24459" s="55">
        <v>3</v>
      </c>
      <c r="FJ24459" s="55">
        <v>5000</v>
      </c>
      <c r="FK24459" s="55" t="s">
        <v>1258</v>
      </c>
      <c r="FL24459" s="55">
        <v>0.0583</v>
      </c>
    </row>
    <row r="24460" ht="14.25" customHeight="1" outlineLevel="1" spans="162:168">
      <c r="FF24460" s="55">
        <v>24453</v>
      </c>
      <c r="FG24460" s="55" t="s">
        <v>2077</v>
      </c>
      <c r="FH24460" s="55" t="s">
        <v>1738</v>
      </c>
      <c r="FI24460" s="55">
        <v>3</v>
      </c>
      <c r="FJ24460" s="55">
        <v>10000</v>
      </c>
      <c r="FK24460" s="55" t="s">
        <v>1258</v>
      </c>
      <c r="FL24460" s="55">
        <v>0.05</v>
      </c>
    </row>
    <row r="24461" ht="14.25" customHeight="1" outlineLevel="1" spans="162:168">
      <c r="FF24461" s="55">
        <v>24454</v>
      </c>
      <c r="FG24461" s="55" t="s">
        <v>2077</v>
      </c>
      <c r="FH24461" s="55" t="s">
        <v>1738</v>
      </c>
      <c r="FI24461" s="55">
        <v>3</v>
      </c>
      <c r="FJ24461" s="55">
        <v>25000</v>
      </c>
      <c r="FK24461" s="55" t="s">
        <v>1258</v>
      </c>
      <c r="FL24461" s="55">
        <v>0.0417</v>
      </c>
    </row>
    <row r="24462" ht="14.25" customHeight="1" outlineLevel="1" spans="162:168">
      <c r="FF24462" s="55">
        <v>24455</v>
      </c>
      <c r="FG24462" s="55" t="s">
        <v>2077</v>
      </c>
      <c r="FH24462" s="55" t="s">
        <v>1738</v>
      </c>
      <c r="FI24462" s="55">
        <v>3</v>
      </c>
      <c r="FJ24462" s="55">
        <v>50000</v>
      </c>
      <c r="FK24462" s="55" t="s">
        <v>1258</v>
      </c>
      <c r="FL24462" s="55">
        <v>0.0417</v>
      </c>
    </row>
    <row r="24463" ht="14.25" customHeight="1" outlineLevel="1" spans="162:168">
      <c r="FF24463" s="55">
        <v>24456</v>
      </c>
      <c r="FG24463" s="55" t="s">
        <v>2077</v>
      </c>
      <c r="FH24463" s="55" t="s">
        <v>1738</v>
      </c>
      <c r="FI24463" s="55">
        <v>3</v>
      </c>
      <c r="FJ24463" s="55">
        <v>80000</v>
      </c>
      <c r="FK24463" s="55" t="s">
        <v>1258</v>
      </c>
      <c r="FL24463" s="55">
        <v>0.0417</v>
      </c>
    </row>
    <row r="24464" ht="14.25" customHeight="1" outlineLevel="1" spans="162:168">
      <c r="FF24464" s="55">
        <v>24457</v>
      </c>
      <c r="FG24464" s="55" t="s">
        <v>2077</v>
      </c>
      <c r="FH24464" s="55" t="s">
        <v>1738</v>
      </c>
      <c r="FI24464" s="55">
        <v>3</v>
      </c>
      <c r="FJ24464" s="55">
        <v>130000</v>
      </c>
      <c r="FK24464" s="55" t="s">
        <v>1258</v>
      </c>
      <c r="FL24464" s="55">
        <v>0.0417</v>
      </c>
    </row>
    <row r="24465" ht="14.25" customHeight="1" outlineLevel="1" spans="162:168">
      <c r="FF24465" s="55">
        <v>24458</v>
      </c>
      <c r="FG24465" s="55" t="s">
        <v>2077</v>
      </c>
      <c r="FH24465" s="55" t="s">
        <v>1738</v>
      </c>
      <c r="FI24465" s="55">
        <v>3</v>
      </c>
      <c r="FJ24465" s="55">
        <v>260000</v>
      </c>
      <c r="FK24465" s="55" t="s">
        <v>1258</v>
      </c>
      <c r="FL24465" s="55">
        <v>0.0417</v>
      </c>
    </row>
    <row r="24466" ht="14.25" customHeight="1" outlineLevel="1" spans="162:168">
      <c r="FF24466" s="55">
        <v>24459</v>
      </c>
      <c r="FG24466" s="55" t="s">
        <v>2077</v>
      </c>
      <c r="FH24466" s="55" t="s">
        <v>1738</v>
      </c>
      <c r="FI24466" s="55">
        <v>3</v>
      </c>
      <c r="FJ24466" s="55">
        <v>400000</v>
      </c>
      <c r="FK24466" s="55" t="s">
        <v>1258</v>
      </c>
      <c r="FL24466" s="55">
        <v>0.0417</v>
      </c>
    </row>
    <row r="24467" ht="14.25" customHeight="1" outlineLevel="1" spans="162:168">
      <c r="FF24467" s="55">
        <v>24460</v>
      </c>
      <c r="FG24467" s="55" t="s">
        <v>2077</v>
      </c>
      <c r="FH24467" s="55" t="s">
        <v>1738</v>
      </c>
      <c r="FI24467" s="55">
        <v>3</v>
      </c>
      <c r="FJ24467" s="55">
        <v>530000</v>
      </c>
      <c r="FK24467" s="55" t="s">
        <v>1258</v>
      </c>
      <c r="FL24467" s="55">
        <v>0.0417</v>
      </c>
    </row>
    <row r="24468" ht="14.25" customHeight="1" outlineLevel="1" spans="162:168">
      <c r="FF24468" s="55">
        <v>24461</v>
      </c>
      <c r="FG24468" s="55" t="s">
        <v>2077</v>
      </c>
      <c r="FH24468" s="55" t="s">
        <v>1738</v>
      </c>
      <c r="FI24468" s="55">
        <v>3</v>
      </c>
      <c r="FJ24468" s="55">
        <v>540000</v>
      </c>
      <c r="FK24468" s="55" t="s">
        <v>1258</v>
      </c>
      <c r="FL24468" s="55">
        <v>0.0417</v>
      </c>
    </row>
    <row r="24469" ht="14.25" customHeight="1" outlineLevel="1" spans="162:168">
      <c r="FF24469" s="55">
        <v>24462</v>
      </c>
      <c r="FG24469" s="55" t="s">
        <v>2077</v>
      </c>
      <c r="FH24469" s="55" t="s">
        <v>2016</v>
      </c>
      <c r="FI24469" s="55">
        <v>1</v>
      </c>
      <c r="FJ24469" s="55">
        <v>0</v>
      </c>
      <c r="FK24469" s="55" t="s">
        <v>1258</v>
      </c>
      <c r="FL24469" s="55">
        <v>0.0292</v>
      </c>
    </row>
    <row r="24470" ht="14.25" customHeight="1" outlineLevel="1" spans="162:168">
      <c r="FF24470" s="55">
        <v>24463</v>
      </c>
      <c r="FG24470" s="55" t="s">
        <v>2077</v>
      </c>
      <c r="FH24470" s="55" t="s">
        <v>2016</v>
      </c>
      <c r="FI24470" s="55">
        <v>10</v>
      </c>
      <c r="FJ24470" s="55">
        <v>0</v>
      </c>
      <c r="FK24470" s="55" t="s">
        <v>1258</v>
      </c>
      <c r="FL24470" s="55">
        <v>0.0417</v>
      </c>
    </row>
    <row r="24471" ht="14.25" customHeight="1" outlineLevel="1" spans="162:168">
      <c r="FF24471" s="55">
        <v>24464</v>
      </c>
      <c r="FG24471" s="55" t="s">
        <v>2077</v>
      </c>
      <c r="FH24471" s="55" t="s">
        <v>2016</v>
      </c>
      <c r="FI24471" s="55">
        <v>11</v>
      </c>
      <c r="FJ24471" s="55">
        <v>0</v>
      </c>
      <c r="FK24471" s="55" t="s">
        <v>1258</v>
      </c>
      <c r="FL24471" s="55">
        <v>0.0417</v>
      </c>
    </row>
    <row r="24472" ht="14.25" customHeight="1" outlineLevel="1" spans="162:168">
      <c r="FF24472" s="55">
        <v>24465</v>
      </c>
      <c r="FG24472" s="55" t="s">
        <v>2077</v>
      </c>
      <c r="FH24472" s="55" t="s">
        <v>2016</v>
      </c>
      <c r="FI24472" s="55">
        <v>12</v>
      </c>
      <c r="FJ24472" s="55">
        <v>5000</v>
      </c>
      <c r="FK24472" s="55" t="s">
        <v>1258</v>
      </c>
      <c r="FL24472" s="55">
        <v>0.1667</v>
      </c>
    </row>
    <row r="24473" ht="14.25" customHeight="1" outlineLevel="1" spans="162:168">
      <c r="FF24473" s="55">
        <v>24466</v>
      </c>
      <c r="FG24473" s="55" t="s">
        <v>2077</v>
      </c>
      <c r="FH24473" s="55" t="s">
        <v>2016</v>
      </c>
      <c r="FI24473" s="55">
        <v>2</v>
      </c>
      <c r="FJ24473" s="55">
        <v>0</v>
      </c>
      <c r="FK24473" s="55" t="s">
        <v>1258</v>
      </c>
      <c r="FL24473" s="55">
        <v>0.0292</v>
      </c>
    </row>
    <row r="24474" ht="14.25" customHeight="1" outlineLevel="1" spans="162:168">
      <c r="FF24474" s="55">
        <v>24467</v>
      </c>
      <c r="FG24474" s="55" t="s">
        <v>2077</v>
      </c>
      <c r="FH24474" s="55" t="s">
        <v>2016</v>
      </c>
      <c r="FI24474" s="55">
        <v>5</v>
      </c>
      <c r="FJ24474" s="55">
        <v>0</v>
      </c>
      <c r="FK24474" s="55" t="s">
        <v>1258</v>
      </c>
      <c r="FL24474" s="55">
        <v>0.0417</v>
      </c>
    </row>
    <row r="24475" ht="14.25" customHeight="1" outlineLevel="1" spans="162:168">
      <c r="FF24475" s="55">
        <v>24468</v>
      </c>
      <c r="FG24475" s="55" t="s">
        <v>2077</v>
      </c>
      <c r="FH24475" s="55" t="s">
        <v>2016</v>
      </c>
      <c r="FI24475" s="55">
        <v>6</v>
      </c>
      <c r="FJ24475" s="55">
        <v>0</v>
      </c>
      <c r="FK24475" s="55" t="s">
        <v>1258</v>
      </c>
      <c r="FL24475" s="55">
        <v>0.0742</v>
      </c>
    </row>
    <row r="24476" ht="14.25" customHeight="1" outlineLevel="1" spans="162:168">
      <c r="FF24476" s="55">
        <v>24469</v>
      </c>
      <c r="FG24476" s="55" t="s">
        <v>2077</v>
      </c>
      <c r="FH24476" s="55" t="s">
        <v>2016</v>
      </c>
      <c r="FI24476" s="55">
        <v>7</v>
      </c>
      <c r="FJ24476" s="55">
        <v>0</v>
      </c>
      <c r="FK24476" s="55" t="s">
        <v>1258</v>
      </c>
      <c r="FL24476" s="55">
        <v>0.0417</v>
      </c>
    </row>
    <row r="24477" ht="14.25" customHeight="1" outlineLevel="1" spans="162:168">
      <c r="FF24477" s="55">
        <v>24470</v>
      </c>
      <c r="FG24477" s="55" t="s">
        <v>2077</v>
      </c>
      <c r="FH24477" s="55" t="s">
        <v>2016</v>
      </c>
      <c r="FI24477" s="55">
        <v>8</v>
      </c>
      <c r="FJ24477" s="55">
        <v>0</v>
      </c>
      <c r="FK24477" s="55" t="s">
        <v>1258</v>
      </c>
      <c r="FL24477" s="55">
        <v>0.0742</v>
      </c>
    </row>
    <row r="24478" ht="14.25" customHeight="1" outlineLevel="1" spans="162:168">
      <c r="FF24478" s="55">
        <v>24471</v>
      </c>
      <c r="FG24478" s="55" t="s">
        <v>2077</v>
      </c>
      <c r="FH24478" s="55" t="s">
        <v>2016</v>
      </c>
      <c r="FI24478" s="55">
        <v>9</v>
      </c>
      <c r="FJ24478" s="55">
        <v>0</v>
      </c>
      <c r="FK24478" s="55" t="s">
        <v>1258</v>
      </c>
      <c r="FL24478" s="55">
        <v>0.0742</v>
      </c>
    </row>
    <row r="24479" ht="14.25" customHeight="1" outlineLevel="1" spans="162:168">
      <c r="FF24479" s="55">
        <v>24472</v>
      </c>
      <c r="FG24479" s="55" t="s">
        <v>2077</v>
      </c>
      <c r="FH24479" s="55" t="s">
        <v>2048</v>
      </c>
      <c r="FI24479" s="55">
        <v>1</v>
      </c>
      <c r="FJ24479" s="55">
        <v>0</v>
      </c>
      <c r="FK24479" s="55" t="s">
        <v>1258</v>
      </c>
      <c r="FL24479" s="55">
        <v>0.0334</v>
      </c>
    </row>
    <row r="24480" ht="14.25" customHeight="1" outlineLevel="1" spans="162:168">
      <c r="FF24480" s="55">
        <v>24473</v>
      </c>
      <c r="FG24480" s="55" t="s">
        <v>2077</v>
      </c>
      <c r="FH24480" s="55" t="s">
        <v>2048</v>
      </c>
      <c r="FI24480" s="55">
        <v>2</v>
      </c>
      <c r="FJ24480" s="55">
        <v>0</v>
      </c>
      <c r="FK24480" s="55" t="s">
        <v>1258</v>
      </c>
      <c r="FL24480" s="55">
        <v>0.0334</v>
      </c>
    </row>
    <row r="24481" ht="14.25" customHeight="1" outlineLevel="1" spans="162:168">
      <c r="FF24481" s="55">
        <v>24474</v>
      </c>
      <c r="FG24481" s="55" t="s">
        <v>2077</v>
      </c>
      <c r="FH24481" s="55" t="s">
        <v>2048</v>
      </c>
      <c r="FI24481" s="55">
        <v>3</v>
      </c>
      <c r="FJ24481" s="55">
        <v>0</v>
      </c>
      <c r="FK24481" s="55" t="s">
        <v>1258</v>
      </c>
      <c r="FL24481" s="55">
        <v>0.0334</v>
      </c>
    </row>
    <row r="24482" ht="14.25" customHeight="1" outlineLevel="1" spans="162:168">
      <c r="FF24482" s="55">
        <v>24475</v>
      </c>
      <c r="FG24482" s="55" t="s">
        <v>2077</v>
      </c>
      <c r="FH24482" s="55" t="s">
        <v>2048</v>
      </c>
      <c r="FI24482" s="55">
        <v>4</v>
      </c>
      <c r="FJ24482" s="55">
        <v>0</v>
      </c>
      <c r="FK24482" s="55" t="s">
        <v>1258</v>
      </c>
      <c r="FL24482" s="55">
        <v>0.0334</v>
      </c>
    </row>
    <row r="24483" ht="14.25" customHeight="1" outlineLevel="1" spans="162:168">
      <c r="FF24483" s="55">
        <v>24476</v>
      </c>
      <c r="FG24483" s="55" t="s">
        <v>2077</v>
      </c>
      <c r="FH24483" s="55" t="s">
        <v>2048</v>
      </c>
      <c r="FI24483" s="55">
        <v>5</v>
      </c>
      <c r="FJ24483" s="55">
        <v>0</v>
      </c>
      <c r="FK24483" s="55" t="s">
        <v>1258</v>
      </c>
      <c r="FL24483" s="55">
        <v>0.0275</v>
      </c>
    </row>
    <row r="24484" ht="14.25" customHeight="1" outlineLevel="1" spans="162:168">
      <c r="FF24484" s="55">
        <v>24477</v>
      </c>
      <c r="FG24484" s="55" t="s">
        <v>2077</v>
      </c>
      <c r="FH24484" s="55" t="s">
        <v>2048</v>
      </c>
      <c r="FI24484" s="55">
        <v>6</v>
      </c>
      <c r="FJ24484" s="55">
        <v>0</v>
      </c>
      <c r="FK24484" s="55" t="s">
        <v>1258</v>
      </c>
      <c r="FL24484" s="55">
        <v>0.0275</v>
      </c>
    </row>
    <row r="24485" ht="14.25" customHeight="1" outlineLevel="1" spans="162:168">
      <c r="FF24485" s="55">
        <v>24478</v>
      </c>
      <c r="FG24485" s="55" t="s">
        <v>2077</v>
      </c>
      <c r="FH24485" s="55" t="s">
        <v>2048</v>
      </c>
      <c r="FI24485" s="55">
        <v>7</v>
      </c>
      <c r="FJ24485" s="55">
        <v>0</v>
      </c>
      <c r="FK24485" s="55" t="s">
        <v>1258</v>
      </c>
      <c r="FL24485" s="55">
        <v>0.0292</v>
      </c>
    </row>
    <row r="24486" ht="14.25" customHeight="1" outlineLevel="1" spans="162:168">
      <c r="FF24486" s="55">
        <v>24479</v>
      </c>
      <c r="FG24486" s="55" t="s">
        <v>2077</v>
      </c>
      <c r="FH24486" s="55" t="s">
        <v>2048</v>
      </c>
      <c r="FI24486" s="55">
        <v>8</v>
      </c>
      <c r="FJ24486" s="55">
        <v>0</v>
      </c>
      <c r="FK24486" s="55" t="s">
        <v>1258</v>
      </c>
      <c r="FL24486" s="55">
        <v>0.0292</v>
      </c>
    </row>
    <row r="24487" ht="14.25" customHeight="1" outlineLevel="1" spans="162:168">
      <c r="FF24487" s="55">
        <v>24480</v>
      </c>
      <c r="FG24487" s="55" t="s">
        <v>2077</v>
      </c>
      <c r="FH24487" s="55" t="s">
        <v>1490</v>
      </c>
      <c r="FI24487" s="55">
        <v>1</v>
      </c>
      <c r="FJ24487" s="55">
        <v>0</v>
      </c>
      <c r="FK24487" s="55" t="s">
        <v>1258</v>
      </c>
      <c r="FL24487" s="55">
        <v>0.0375</v>
      </c>
    </row>
    <row r="24488" ht="14.25" customHeight="1" outlineLevel="1" spans="162:168">
      <c r="FF24488" s="55">
        <v>24481</v>
      </c>
      <c r="FG24488" s="55" t="s">
        <v>2077</v>
      </c>
      <c r="FH24488" s="55" t="s">
        <v>1490</v>
      </c>
      <c r="FI24488" s="55">
        <v>1</v>
      </c>
      <c r="FJ24488" s="55">
        <v>1000</v>
      </c>
      <c r="FK24488" s="55" t="s">
        <v>1258</v>
      </c>
      <c r="FL24488" s="55">
        <v>0.0375</v>
      </c>
    </row>
    <row r="24489" ht="14.25" customHeight="1" outlineLevel="1" spans="162:168">
      <c r="FF24489" s="55">
        <v>24482</v>
      </c>
      <c r="FG24489" s="55" t="s">
        <v>2077</v>
      </c>
      <c r="FH24489" s="55" t="s">
        <v>1490</v>
      </c>
      <c r="FI24489" s="55">
        <v>1</v>
      </c>
      <c r="FJ24489" s="55">
        <v>2500</v>
      </c>
      <c r="FK24489" s="55" t="s">
        <v>1258</v>
      </c>
      <c r="FL24489" s="55">
        <v>0.0333</v>
      </c>
    </row>
    <row r="24490" ht="14.25" customHeight="1" outlineLevel="1" spans="162:168">
      <c r="FF24490" s="55">
        <v>24483</v>
      </c>
      <c r="FG24490" s="55" t="s">
        <v>2077</v>
      </c>
      <c r="FH24490" s="55" t="s">
        <v>1490</v>
      </c>
      <c r="FI24490" s="55">
        <v>1</v>
      </c>
      <c r="FJ24490" s="55">
        <v>5000</v>
      </c>
      <c r="FK24490" s="55" t="s">
        <v>1258</v>
      </c>
      <c r="FL24490" s="55">
        <v>0.0292</v>
      </c>
    </row>
    <row r="24491" ht="14.25" customHeight="1" outlineLevel="1" spans="162:168">
      <c r="FF24491" s="55">
        <v>24484</v>
      </c>
      <c r="FG24491" s="55" t="s">
        <v>2077</v>
      </c>
      <c r="FH24491" s="55" t="s">
        <v>1490</v>
      </c>
      <c r="FI24491" s="55">
        <v>1</v>
      </c>
      <c r="FJ24491" s="55">
        <v>10000</v>
      </c>
      <c r="FK24491" s="55" t="s">
        <v>1258</v>
      </c>
      <c r="FL24491" s="55">
        <v>0.025</v>
      </c>
    </row>
    <row r="24492" ht="14.25" customHeight="1" outlineLevel="1" spans="162:168">
      <c r="FF24492" s="55">
        <v>24485</v>
      </c>
      <c r="FG24492" s="55" t="s">
        <v>2077</v>
      </c>
      <c r="FH24492" s="55" t="s">
        <v>1490</v>
      </c>
      <c r="FI24492" s="55">
        <v>1</v>
      </c>
      <c r="FJ24492" s="55">
        <v>25000</v>
      </c>
      <c r="FK24492" s="55" t="s">
        <v>1258</v>
      </c>
      <c r="FL24492" s="55">
        <v>0.025</v>
      </c>
    </row>
    <row r="24493" ht="14.25" customHeight="1" outlineLevel="1" spans="162:168">
      <c r="FF24493" s="55">
        <v>24486</v>
      </c>
      <c r="FG24493" s="55" t="s">
        <v>2077</v>
      </c>
      <c r="FH24493" s="55" t="s">
        <v>1490</v>
      </c>
      <c r="FI24493" s="55">
        <v>1</v>
      </c>
      <c r="FJ24493" s="55">
        <v>50000</v>
      </c>
      <c r="FK24493" s="55" t="s">
        <v>1258</v>
      </c>
      <c r="FL24493" s="55">
        <v>0.025</v>
      </c>
    </row>
    <row r="24494" ht="14.25" customHeight="1" outlineLevel="1" spans="162:168">
      <c r="FF24494" s="55">
        <v>24487</v>
      </c>
      <c r="FG24494" s="55" t="s">
        <v>2077</v>
      </c>
      <c r="FH24494" s="55" t="s">
        <v>1490</v>
      </c>
      <c r="FI24494" s="55">
        <v>1</v>
      </c>
      <c r="FJ24494" s="55">
        <v>80000</v>
      </c>
      <c r="FK24494" s="55" t="s">
        <v>1258</v>
      </c>
      <c r="FL24494" s="55">
        <v>0.025</v>
      </c>
    </row>
    <row r="24495" ht="14.25" customHeight="1" outlineLevel="1" spans="162:168">
      <c r="FF24495" s="55">
        <v>24488</v>
      </c>
      <c r="FG24495" s="55" t="s">
        <v>2077</v>
      </c>
      <c r="FH24495" s="55" t="s">
        <v>1490</v>
      </c>
      <c r="FI24495" s="55">
        <v>1</v>
      </c>
      <c r="FJ24495" s="55">
        <v>130000</v>
      </c>
      <c r="FK24495" s="55" t="s">
        <v>1258</v>
      </c>
      <c r="FL24495" s="55">
        <v>0.025</v>
      </c>
    </row>
    <row r="24496" ht="14.25" customHeight="1" outlineLevel="1" spans="162:168">
      <c r="FF24496" s="55">
        <v>24489</v>
      </c>
      <c r="FG24496" s="55" t="s">
        <v>2077</v>
      </c>
      <c r="FH24496" s="55" t="s">
        <v>1490</v>
      </c>
      <c r="FI24496" s="55">
        <v>1</v>
      </c>
      <c r="FJ24496" s="55">
        <v>260000</v>
      </c>
      <c r="FK24496" s="55" t="s">
        <v>1258</v>
      </c>
      <c r="FL24496" s="55">
        <v>0.025</v>
      </c>
    </row>
    <row r="24497" ht="14.25" customHeight="1" outlineLevel="1" spans="162:168">
      <c r="FF24497" s="55">
        <v>24490</v>
      </c>
      <c r="FG24497" s="55" t="s">
        <v>2077</v>
      </c>
      <c r="FH24497" s="55" t="s">
        <v>1490</v>
      </c>
      <c r="FI24497" s="55">
        <v>1</v>
      </c>
      <c r="FJ24497" s="55">
        <v>400000</v>
      </c>
      <c r="FK24497" s="55" t="s">
        <v>1258</v>
      </c>
      <c r="FL24497" s="55">
        <v>0.025</v>
      </c>
    </row>
    <row r="24498" ht="14.25" customHeight="1" outlineLevel="1" spans="162:168">
      <c r="FF24498" s="55">
        <v>24491</v>
      </c>
      <c r="FG24498" s="55" t="s">
        <v>2077</v>
      </c>
      <c r="FH24498" s="55" t="s">
        <v>1490</v>
      </c>
      <c r="FI24498" s="55">
        <v>1</v>
      </c>
      <c r="FJ24498" s="55">
        <v>530000</v>
      </c>
      <c r="FK24498" s="55" t="s">
        <v>1258</v>
      </c>
      <c r="FL24498" s="55">
        <v>0.025</v>
      </c>
    </row>
    <row r="24499" ht="14.25" customHeight="1" outlineLevel="1" spans="162:168">
      <c r="FF24499" s="55">
        <v>24492</v>
      </c>
      <c r="FG24499" s="55" t="s">
        <v>2077</v>
      </c>
      <c r="FH24499" s="55" t="s">
        <v>1490</v>
      </c>
      <c r="FI24499" s="55">
        <v>1</v>
      </c>
      <c r="FJ24499" s="55">
        <v>540000</v>
      </c>
      <c r="FK24499" s="55" t="s">
        <v>1258</v>
      </c>
      <c r="FL24499" s="55">
        <v>0.025</v>
      </c>
    </row>
    <row r="24500" ht="14.25" customHeight="1" outlineLevel="1" spans="162:168">
      <c r="FF24500" s="55">
        <v>24493</v>
      </c>
      <c r="FG24500" s="55" t="s">
        <v>2077</v>
      </c>
      <c r="FH24500" s="55" t="s">
        <v>1490</v>
      </c>
      <c r="FI24500" s="55">
        <v>2</v>
      </c>
      <c r="FJ24500" s="55">
        <v>0</v>
      </c>
      <c r="FK24500" s="55" t="s">
        <v>1258</v>
      </c>
      <c r="FL24500" s="55">
        <v>0.0375</v>
      </c>
    </row>
    <row r="24501" ht="14.25" customHeight="1" outlineLevel="1" spans="162:168">
      <c r="FF24501" s="55">
        <v>24494</v>
      </c>
      <c r="FG24501" s="55" t="s">
        <v>2077</v>
      </c>
      <c r="FH24501" s="55" t="s">
        <v>1490</v>
      </c>
      <c r="FI24501" s="55">
        <v>2</v>
      </c>
      <c r="FJ24501" s="55">
        <v>1000</v>
      </c>
      <c r="FK24501" s="55" t="s">
        <v>1258</v>
      </c>
      <c r="FL24501" s="55">
        <v>0.0375</v>
      </c>
    </row>
    <row r="24502" ht="14.25" customHeight="1" outlineLevel="1" spans="162:168">
      <c r="FF24502" s="55">
        <v>24495</v>
      </c>
      <c r="FG24502" s="55" t="s">
        <v>2077</v>
      </c>
      <c r="FH24502" s="55" t="s">
        <v>1490</v>
      </c>
      <c r="FI24502" s="55">
        <v>2</v>
      </c>
      <c r="FJ24502" s="55">
        <v>2500</v>
      </c>
      <c r="FK24502" s="55" t="s">
        <v>1258</v>
      </c>
      <c r="FL24502" s="55">
        <v>0.0333</v>
      </c>
    </row>
    <row r="24503" ht="14.25" customHeight="1" outlineLevel="1" spans="162:168">
      <c r="FF24503" s="55">
        <v>24496</v>
      </c>
      <c r="FG24503" s="55" t="s">
        <v>2077</v>
      </c>
      <c r="FH24503" s="55" t="s">
        <v>1490</v>
      </c>
      <c r="FI24503" s="55">
        <v>2</v>
      </c>
      <c r="FJ24503" s="55">
        <v>5000</v>
      </c>
      <c r="FK24503" s="55" t="s">
        <v>1258</v>
      </c>
      <c r="FL24503" s="55">
        <v>0.0292</v>
      </c>
    </row>
    <row r="24504" ht="14.25" customHeight="1" outlineLevel="1" spans="162:168">
      <c r="FF24504" s="55">
        <v>24497</v>
      </c>
      <c r="FG24504" s="55" t="s">
        <v>2077</v>
      </c>
      <c r="FH24504" s="55" t="s">
        <v>1490</v>
      </c>
      <c r="FI24504" s="55">
        <v>2</v>
      </c>
      <c r="FJ24504" s="55">
        <v>10000</v>
      </c>
      <c r="FK24504" s="55" t="s">
        <v>1258</v>
      </c>
      <c r="FL24504" s="55">
        <v>0.025</v>
      </c>
    </row>
    <row r="24505" ht="14.25" customHeight="1" outlineLevel="1" spans="162:168">
      <c r="FF24505" s="55">
        <v>24498</v>
      </c>
      <c r="FG24505" s="55" t="s">
        <v>2077</v>
      </c>
      <c r="FH24505" s="55" t="s">
        <v>1490</v>
      </c>
      <c r="FI24505" s="55">
        <v>2</v>
      </c>
      <c r="FJ24505" s="55">
        <v>25000</v>
      </c>
      <c r="FK24505" s="55" t="s">
        <v>1258</v>
      </c>
      <c r="FL24505" s="55">
        <v>0.025</v>
      </c>
    </row>
    <row r="24506" ht="14.25" customHeight="1" outlineLevel="1" spans="162:168">
      <c r="FF24506" s="55">
        <v>24499</v>
      </c>
      <c r="FG24506" s="55" t="s">
        <v>2077</v>
      </c>
      <c r="FH24506" s="55" t="s">
        <v>1490</v>
      </c>
      <c r="FI24506" s="55">
        <v>2</v>
      </c>
      <c r="FJ24506" s="55">
        <v>50000</v>
      </c>
      <c r="FK24506" s="55" t="s">
        <v>1258</v>
      </c>
      <c r="FL24506" s="55">
        <v>0.025</v>
      </c>
    </row>
    <row r="24507" ht="14.25" customHeight="1" outlineLevel="1" spans="162:168">
      <c r="FF24507" s="55">
        <v>24500</v>
      </c>
      <c r="FG24507" s="55" t="s">
        <v>2077</v>
      </c>
      <c r="FH24507" s="55" t="s">
        <v>1490</v>
      </c>
      <c r="FI24507" s="55">
        <v>2</v>
      </c>
      <c r="FJ24507" s="55">
        <v>80000</v>
      </c>
      <c r="FK24507" s="55" t="s">
        <v>1258</v>
      </c>
      <c r="FL24507" s="55">
        <v>0.025</v>
      </c>
    </row>
    <row r="24508" ht="14.25" customHeight="1" outlineLevel="1" spans="162:168">
      <c r="FF24508" s="55">
        <v>24501</v>
      </c>
      <c r="FG24508" s="55" t="s">
        <v>2077</v>
      </c>
      <c r="FH24508" s="55" t="s">
        <v>1490</v>
      </c>
      <c r="FI24508" s="55">
        <v>2</v>
      </c>
      <c r="FJ24508" s="55">
        <v>130000</v>
      </c>
      <c r="FK24508" s="55" t="s">
        <v>1258</v>
      </c>
      <c r="FL24508" s="55">
        <v>0.025</v>
      </c>
    </row>
    <row r="24509" ht="14.25" customHeight="1" outlineLevel="1" spans="162:168">
      <c r="FF24509" s="55">
        <v>24502</v>
      </c>
      <c r="FG24509" s="55" t="s">
        <v>2077</v>
      </c>
      <c r="FH24509" s="55" t="s">
        <v>1490</v>
      </c>
      <c r="FI24509" s="55">
        <v>2</v>
      </c>
      <c r="FJ24509" s="55">
        <v>260000</v>
      </c>
      <c r="FK24509" s="55" t="s">
        <v>1258</v>
      </c>
      <c r="FL24509" s="55">
        <v>0.025</v>
      </c>
    </row>
    <row r="24510" ht="14.25" customHeight="1" outlineLevel="1" spans="162:168">
      <c r="FF24510" s="55">
        <v>24503</v>
      </c>
      <c r="FG24510" s="55" t="s">
        <v>2077</v>
      </c>
      <c r="FH24510" s="55" t="s">
        <v>1490</v>
      </c>
      <c r="FI24510" s="55">
        <v>2</v>
      </c>
      <c r="FJ24510" s="55">
        <v>400000</v>
      </c>
      <c r="FK24510" s="55" t="s">
        <v>1258</v>
      </c>
      <c r="FL24510" s="55">
        <v>0.025</v>
      </c>
    </row>
    <row r="24511" ht="14.25" customHeight="1" outlineLevel="1" spans="162:168">
      <c r="FF24511" s="55">
        <v>24504</v>
      </c>
      <c r="FG24511" s="55" t="s">
        <v>2077</v>
      </c>
      <c r="FH24511" s="55" t="s">
        <v>1490</v>
      </c>
      <c r="FI24511" s="55">
        <v>2</v>
      </c>
      <c r="FJ24511" s="55">
        <v>530000</v>
      </c>
      <c r="FK24511" s="55" t="s">
        <v>1258</v>
      </c>
      <c r="FL24511" s="55">
        <v>0.025</v>
      </c>
    </row>
    <row r="24512" ht="14.25" customHeight="1" outlineLevel="1" spans="162:168">
      <c r="FF24512" s="55">
        <v>24505</v>
      </c>
      <c r="FG24512" s="55" t="s">
        <v>2077</v>
      </c>
      <c r="FH24512" s="55" t="s">
        <v>1490</v>
      </c>
      <c r="FI24512" s="55">
        <v>2</v>
      </c>
      <c r="FJ24512" s="55">
        <v>540000</v>
      </c>
      <c r="FK24512" s="55" t="s">
        <v>1258</v>
      </c>
      <c r="FL24512" s="55">
        <v>0.025</v>
      </c>
    </row>
    <row r="24513" ht="14.25" customHeight="1" outlineLevel="1" spans="162:168">
      <c r="FF24513" s="55">
        <v>24506</v>
      </c>
      <c r="FG24513" s="55" t="s">
        <v>2077</v>
      </c>
      <c r="FH24513" s="55" t="s">
        <v>1490</v>
      </c>
      <c r="FI24513" s="55">
        <v>3</v>
      </c>
      <c r="FJ24513" s="55">
        <v>0</v>
      </c>
      <c r="FK24513" s="55" t="s">
        <v>1258</v>
      </c>
      <c r="FL24513" s="55">
        <v>0.0292</v>
      </c>
    </row>
    <row r="24514" ht="14.25" customHeight="1" outlineLevel="1" spans="162:168">
      <c r="FF24514" s="55">
        <v>24507</v>
      </c>
      <c r="FG24514" s="55" t="s">
        <v>2077</v>
      </c>
      <c r="FH24514" s="55" t="s">
        <v>1490</v>
      </c>
      <c r="FI24514" s="55">
        <v>3</v>
      </c>
      <c r="FJ24514" s="55">
        <v>1000</v>
      </c>
      <c r="FK24514" s="55" t="s">
        <v>1258</v>
      </c>
      <c r="FL24514" s="55">
        <v>0.0292</v>
      </c>
    </row>
    <row r="24515" ht="14.25" customHeight="1" outlineLevel="1" spans="162:168">
      <c r="FF24515" s="55">
        <v>24508</v>
      </c>
      <c r="FG24515" s="55" t="s">
        <v>2077</v>
      </c>
      <c r="FH24515" s="55" t="s">
        <v>1490</v>
      </c>
      <c r="FI24515" s="55">
        <v>3</v>
      </c>
      <c r="FJ24515" s="55">
        <v>2500</v>
      </c>
      <c r="FK24515" s="55" t="s">
        <v>1258</v>
      </c>
      <c r="FL24515" s="55">
        <v>0.0292</v>
      </c>
    </row>
    <row r="24516" ht="14.25" customHeight="1" outlineLevel="1" spans="162:168">
      <c r="FF24516" s="55">
        <v>24509</v>
      </c>
      <c r="FG24516" s="55" t="s">
        <v>2077</v>
      </c>
      <c r="FH24516" s="55" t="s">
        <v>1490</v>
      </c>
      <c r="FI24516" s="55">
        <v>3</v>
      </c>
      <c r="FJ24516" s="55">
        <v>5000</v>
      </c>
      <c r="FK24516" s="55" t="s">
        <v>1258</v>
      </c>
      <c r="FL24516" s="55">
        <v>0.0292</v>
      </c>
    </row>
    <row r="24517" ht="14.25" customHeight="1" outlineLevel="1" spans="162:168">
      <c r="FF24517" s="55">
        <v>24510</v>
      </c>
      <c r="FG24517" s="55" t="s">
        <v>2077</v>
      </c>
      <c r="FH24517" s="55" t="s">
        <v>1490</v>
      </c>
      <c r="FI24517" s="55">
        <v>3</v>
      </c>
      <c r="FJ24517" s="55">
        <v>10000</v>
      </c>
      <c r="FK24517" s="55" t="s">
        <v>1258</v>
      </c>
      <c r="FL24517" s="55">
        <v>0.0292</v>
      </c>
    </row>
    <row r="24518" ht="14.25" customHeight="1" outlineLevel="1" spans="162:168">
      <c r="FF24518" s="55">
        <v>24511</v>
      </c>
      <c r="FG24518" s="55" t="s">
        <v>2077</v>
      </c>
      <c r="FH24518" s="55" t="s">
        <v>1490</v>
      </c>
      <c r="FI24518" s="55">
        <v>3</v>
      </c>
      <c r="FJ24518" s="55">
        <v>25000</v>
      </c>
      <c r="FK24518" s="55" t="s">
        <v>1258</v>
      </c>
      <c r="FL24518" s="55">
        <v>0.0292</v>
      </c>
    </row>
    <row r="24519" ht="14.25" customHeight="1" outlineLevel="1" spans="162:168">
      <c r="FF24519" s="55">
        <v>24512</v>
      </c>
      <c r="FG24519" s="55" t="s">
        <v>2077</v>
      </c>
      <c r="FH24519" s="55" t="s">
        <v>1490</v>
      </c>
      <c r="FI24519" s="55">
        <v>3</v>
      </c>
      <c r="FJ24519" s="55">
        <v>50000</v>
      </c>
      <c r="FK24519" s="55" t="s">
        <v>1258</v>
      </c>
      <c r="FL24519" s="55">
        <v>0.0292</v>
      </c>
    </row>
    <row r="24520" ht="14.25" customHeight="1" outlineLevel="1" spans="162:168">
      <c r="FF24520" s="55">
        <v>24513</v>
      </c>
      <c r="FG24520" s="55" t="s">
        <v>2077</v>
      </c>
      <c r="FH24520" s="55" t="s">
        <v>1490</v>
      </c>
      <c r="FI24520" s="55">
        <v>3</v>
      </c>
      <c r="FJ24520" s="55">
        <v>80000</v>
      </c>
      <c r="FK24520" s="55" t="s">
        <v>1258</v>
      </c>
      <c r="FL24520" s="55">
        <v>0.0292</v>
      </c>
    </row>
    <row r="24521" ht="14.25" customHeight="1" outlineLevel="1" spans="162:168">
      <c r="FF24521" s="55">
        <v>24514</v>
      </c>
      <c r="FG24521" s="55" t="s">
        <v>2077</v>
      </c>
      <c r="FH24521" s="55" t="s">
        <v>1490</v>
      </c>
      <c r="FI24521" s="55">
        <v>3</v>
      </c>
      <c r="FJ24521" s="55">
        <v>130000</v>
      </c>
      <c r="FK24521" s="55" t="s">
        <v>1258</v>
      </c>
      <c r="FL24521" s="55">
        <v>0.0292</v>
      </c>
    </row>
    <row r="24522" ht="14.25" customHeight="1" outlineLevel="1" spans="162:168">
      <c r="FF24522" s="55">
        <v>24515</v>
      </c>
      <c r="FG24522" s="55" t="s">
        <v>2077</v>
      </c>
      <c r="FH24522" s="55" t="s">
        <v>1490</v>
      </c>
      <c r="FI24522" s="55">
        <v>3</v>
      </c>
      <c r="FJ24522" s="55">
        <v>260000</v>
      </c>
      <c r="FK24522" s="55" t="s">
        <v>1258</v>
      </c>
      <c r="FL24522" s="55">
        <v>0.0292</v>
      </c>
    </row>
    <row r="24523" ht="14.25" customHeight="1" outlineLevel="1" spans="162:168">
      <c r="FF24523" s="55">
        <v>24516</v>
      </c>
      <c r="FG24523" s="55" t="s">
        <v>2077</v>
      </c>
      <c r="FH24523" s="55" t="s">
        <v>1490</v>
      </c>
      <c r="FI24523" s="55">
        <v>3</v>
      </c>
      <c r="FJ24523" s="55">
        <v>400000</v>
      </c>
      <c r="FK24523" s="55" t="s">
        <v>1258</v>
      </c>
      <c r="FL24523" s="55">
        <v>0.0292</v>
      </c>
    </row>
    <row r="24524" ht="14.25" customHeight="1" outlineLevel="1" spans="162:168">
      <c r="FF24524" s="55">
        <v>24517</v>
      </c>
      <c r="FG24524" s="55" t="s">
        <v>2077</v>
      </c>
      <c r="FH24524" s="55" t="s">
        <v>1490</v>
      </c>
      <c r="FI24524" s="55">
        <v>3</v>
      </c>
      <c r="FJ24524" s="55">
        <v>530000</v>
      </c>
      <c r="FK24524" s="55" t="s">
        <v>1258</v>
      </c>
      <c r="FL24524" s="55">
        <v>0.0292</v>
      </c>
    </row>
    <row r="24525" ht="14.25" customHeight="1" outlineLevel="1" spans="162:168">
      <c r="FF24525" s="55">
        <v>24518</v>
      </c>
      <c r="FG24525" s="55" t="s">
        <v>2077</v>
      </c>
      <c r="FH24525" s="55" t="s">
        <v>1490</v>
      </c>
      <c r="FI24525" s="55">
        <v>3</v>
      </c>
      <c r="FJ24525" s="55">
        <v>540000</v>
      </c>
      <c r="FK24525" s="55" t="s">
        <v>1258</v>
      </c>
      <c r="FL24525" s="55">
        <v>0.0292</v>
      </c>
    </row>
    <row r="24526" ht="14.25" customHeight="1" outlineLevel="1" spans="162:168">
      <c r="FF24526" s="55">
        <v>24519</v>
      </c>
      <c r="FG24526" s="55" t="s">
        <v>2077</v>
      </c>
      <c r="FH24526" s="55" t="s">
        <v>1490</v>
      </c>
      <c r="FI24526" s="55">
        <v>4</v>
      </c>
      <c r="FJ24526" s="55">
        <v>0</v>
      </c>
      <c r="FK24526" s="55" t="s">
        <v>1258</v>
      </c>
      <c r="FL24526" s="55">
        <v>0.0292</v>
      </c>
    </row>
    <row r="24527" ht="14.25" customHeight="1" outlineLevel="1" spans="162:168">
      <c r="FF24527" s="55">
        <v>24520</v>
      </c>
      <c r="FG24527" s="55" t="s">
        <v>2077</v>
      </c>
      <c r="FH24527" s="55" t="s">
        <v>1490</v>
      </c>
      <c r="FI24527" s="55">
        <v>4</v>
      </c>
      <c r="FJ24527" s="55">
        <v>1000</v>
      </c>
      <c r="FK24527" s="55" t="s">
        <v>1258</v>
      </c>
      <c r="FL24527" s="55">
        <v>0.0292</v>
      </c>
    </row>
    <row r="24528" ht="14.25" customHeight="1" outlineLevel="1" spans="162:168">
      <c r="FF24528" s="55">
        <v>24521</v>
      </c>
      <c r="FG24528" s="55" t="s">
        <v>2077</v>
      </c>
      <c r="FH24528" s="55" t="s">
        <v>1490</v>
      </c>
      <c r="FI24528" s="55">
        <v>4</v>
      </c>
      <c r="FJ24528" s="55">
        <v>2500</v>
      </c>
      <c r="FK24528" s="55" t="s">
        <v>1258</v>
      </c>
      <c r="FL24528" s="55">
        <v>0.0292</v>
      </c>
    </row>
    <row r="24529" ht="14.25" customHeight="1" outlineLevel="1" spans="162:168">
      <c r="FF24529" s="55">
        <v>24522</v>
      </c>
      <c r="FG24529" s="55" t="s">
        <v>2077</v>
      </c>
      <c r="FH24529" s="55" t="s">
        <v>1490</v>
      </c>
      <c r="FI24529" s="55">
        <v>4</v>
      </c>
      <c r="FJ24529" s="55">
        <v>5000</v>
      </c>
      <c r="FK24529" s="55" t="s">
        <v>1258</v>
      </c>
      <c r="FL24529" s="55">
        <v>0.0292</v>
      </c>
    </row>
    <row r="24530" ht="14.25" customHeight="1" outlineLevel="1" spans="162:168">
      <c r="FF24530" s="55">
        <v>24523</v>
      </c>
      <c r="FG24530" s="55" t="s">
        <v>2077</v>
      </c>
      <c r="FH24530" s="55" t="s">
        <v>1490</v>
      </c>
      <c r="FI24530" s="55">
        <v>4</v>
      </c>
      <c r="FJ24530" s="55">
        <v>10000</v>
      </c>
      <c r="FK24530" s="55" t="s">
        <v>1258</v>
      </c>
      <c r="FL24530" s="55">
        <v>0.0292</v>
      </c>
    </row>
    <row r="24531" ht="14.25" customHeight="1" outlineLevel="1" spans="162:168">
      <c r="FF24531" s="55">
        <v>24524</v>
      </c>
      <c r="FG24531" s="55" t="s">
        <v>2077</v>
      </c>
      <c r="FH24531" s="55" t="s">
        <v>1490</v>
      </c>
      <c r="FI24531" s="55">
        <v>4</v>
      </c>
      <c r="FJ24531" s="55">
        <v>25000</v>
      </c>
      <c r="FK24531" s="55" t="s">
        <v>1258</v>
      </c>
      <c r="FL24531" s="55">
        <v>0.0292</v>
      </c>
    </row>
    <row r="24532" ht="14.25" customHeight="1" outlineLevel="1" spans="162:168">
      <c r="FF24532" s="55">
        <v>24525</v>
      </c>
      <c r="FG24532" s="55" t="s">
        <v>2077</v>
      </c>
      <c r="FH24532" s="55" t="s">
        <v>1490</v>
      </c>
      <c r="FI24532" s="55">
        <v>4</v>
      </c>
      <c r="FJ24532" s="55">
        <v>50000</v>
      </c>
      <c r="FK24532" s="55" t="s">
        <v>1258</v>
      </c>
      <c r="FL24532" s="55">
        <v>0.0292</v>
      </c>
    </row>
    <row r="24533" ht="14.25" customHeight="1" outlineLevel="1" spans="162:168">
      <c r="FF24533" s="55">
        <v>24526</v>
      </c>
      <c r="FG24533" s="55" t="s">
        <v>2077</v>
      </c>
      <c r="FH24533" s="55" t="s">
        <v>1490</v>
      </c>
      <c r="FI24533" s="55">
        <v>4</v>
      </c>
      <c r="FJ24533" s="55">
        <v>80000</v>
      </c>
      <c r="FK24533" s="55" t="s">
        <v>1258</v>
      </c>
      <c r="FL24533" s="55">
        <v>0.0292</v>
      </c>
    </row>
    <row r="24534" ht="14.25" customHeight="1" outlineLevel="1" spans="162:168">
      <c r="FF24534" s="55">
        <v>24527</v>
      </c>
      <c r="FG24534" s="55" t="s">
        <v>2077</v>
      </c>
      <c r="FH24534" s="55" t="s">
        <v>1490</v>
      </c>
      <c r="FI24534" s="55">
        <v>4</v>
      </c>
      <c r="FJ24534" s="55">
        <v>130000</v>
      </c>
      <c r="FK24534" s="55" t="s">
        <v>1258</v>
      </c>
      <c r="FL24534" s="55">
        <v>0.0292</v>
      </c>
    </row>
    <row r="24535" ht="14.25" customHeight="1" outlineLevel="1" spans="162:168">
      <c r="FF24535" s="55">
        <v>24528</v>
      </c>
      <c r="FG24535" s="55" t="s">
        <v>2077</v>
      </c>
      <c r="FH24535" s="55" t="s">
        <v>1490</v>
      </c>
      <c r="FI24535" s="55">
        <v>4</v>
      </c>
      <c r="FJ24535" s="55">
        <v>260000</v>
      </c>
      <c r="FK24535" s="55" t="s">
        <v>1258</v>
      </c>
      <c r="FL24535" s="55">
        <v>0.0292</v>
      </c>
    </row>
    <row r="24536" ht="14.25" customHeight="1" outlineLevel="1" spans="162:168">
      <c r="FF24536" s="55">
        <v>24529</v>
      </c>
      <c r="FG24536" s="55" t="s">
        <v>2077</v>
      </c>
      <c r="FH24536" s="55" t="s">
        <v>1490</v>
      </c>
      <c r="FI24536" s="55">
        <v>4</v>
      </c>
      <c r="FJ24536" s="55">
        <v>400000</v>
      </c>
      <c r="FK24536" s="55" t="s">
        <v>1258</v>
      </c>
      <c r="FL24536" s="55">
        <v>0.0292</v>
      </c>
    </row>
    <row r="24537" ht="14.25" customHeight="1" outlineLevel="1" spans="162:168">
      <c r="FF24537" s="55">
        <v>24530</v>
      </c>
      <c r="FG24537" s="55" t="s">
        <v>2077</v>
      </c>
      <c r="FH24537" s="55" t="s">
        <v>1490</v>
      </c>
      <c r="FI24537" s="55">
        <v>4</v>
      </c>
      <c r="FJ24537" s="55">
        <v>530000</v>
      </c>
      <c r="FK24537" s="55" t="s">
        <v>1258</v>
      </c>
      <c r="FL24537" s="55">
        <v>0.0292</v>
      </c>
    </row>
    <row r="24538" ht="14.25" customHeight="1" outlineLevel="1" spans="162:168">
      <c r="FF24538" s="55">
        <v>24531</v>
      </c>
      <c r="FG24538" s="55" t="s">
        <v>2077</v>
      </c>
      <c r="FH24538" s="55" t="s">
        <v>1490</v>
      </c>
      <c r="FI24538" s="55">
        <v>4</v>
      </c>
      <c r="FJ24538" s="55">
        <v>540000</v>
      </c>
      <c r="FK24538" s="55" t="s">
        <v>1258</v>
      </c>
      <c r="FL24538" s="55">
        <v>0.0292</v>
      </c>
    </row>
    <row r="24539" ht="14.25" customHeight="1" outlineLevel="1" spans="162:168">
      <c r="FF24539" s="55">
        <v>24532</v>
      </c>
      <c r="FG24539" s="55" t="s">
        <v>2077</v>
      </c>
      <c r="FH24539" s="55" t="s">
        <v>1490</v>
      </c>
      <c r="FI24539" s="55">
        <v>5</v>
      </c>
      <c r="FJ24539" s="55">
        <v>0</v>
      </c>
      <c r="FK24539" s="55" t="s">
        <v>1258</v>
      </c>
      <c r="FL24539" s="55">
        <v>0.0292</v>
      </c>
    </row>
    <row r="24540" ht="14.25" customHeight="1" outlineLevel="1" spans="162:168">
      <c r="FF24540" s="55">
        <v>24533</v>
      </c>
      <c r="FG24540" s="55" t="s">
        <v>2077</v>
      </c>
      <c r="FH24540" s="55" t="s">
        <v>1490</v>
      </c>
      <c r="FI24540" s="55">
        <v>5</v>
      </c>
      <c r="FJ24540" s="55">
        <v>1000</v>
      </c>
      <c r="FK24540" s="55" t="s">
        <v>1258</v>
      </c>
      <c r="FL24540" s="55">
        <v>0.0292</v>
      </c>
    </row>
    <row r="24541" ht="14.25" customHeight="1" outlineLevel="1" spans="162:168">
      <c r="FF24541" s="55">
        <v>24534</v>
      </c>
      <c r="FG24541" s="55" t="s">
        <v>2077</v>
      </c>
      <c r="FH24541" s="55" t="s">
        <v>1490</v>
      </c>
      <c r="FI24541" s="55">
        <v>5</v>
      </c>
      <c r="FJ24541" s="55">
        <v>2500</v>
      </c>
      <c r="FK24541" s="55" t="s">
        <v>1258</v>
      </c>
      <c r="FL24541" s="55">
        <v>0.0292</v>
      </c>
    </row>
    <row r="24542" ht="14.25" customHeight="1" outlineLevel="1" spans="162:168">
      <c r="FF24542" s="55">
        <v>24535</v>
      </c>
      <c r="FG24542" s="55" t="s">
        <v>2077</v>
      </c>
      <c r="FH24542" s="55" t="s">
        <v>1490</v>
      </c>
      <c r="FI24542" s="55">
        <v>5</v>
      </c>
      <c r="FJ24542" s="55">
        <v>5000</v>
      </c>
      <c r="FK24542" s="55" t="s">
        <v>1258</v>
      </c>
      <c r="FL24542" s="55">
        <v>0.0292</v>
      </c>
    </row>
    <row r="24543" ht="14.25" customHeight="1" outlineLevel="1" spans="162:168">
      <c r="FF24543" s="55">
        <v>24536</v>
      </c>
      <c r="FG24543" s="55" t="s">
        <v>2077</v>
      </c>
      <c r="FH24543" s="55" t="s">
        <v>1490</v>
      </c>
      <c r="FI24543" s="55">
        <v>5</v>
      </c>
      <c r="FJ24543" s="55">
        <v>10000</v>
      </c>
      <c r="FK24543" s="55" t="s">
        <v>1258</v>
      </c>
      <c r="FL24543" s="55">
        <v>0.0292</v>
      </c>
    </row>
    <row r="24544" ht="14.25" customHeight="1" outlineLevel="1" spans="162:168">
      <c r="FF24544" s="55">
        <v>24537</v>
      </c>
      <c r="FG24544" s="55" t="s">
        <v>2077</v>
      </c>
      <c r="FH24544" s="55" t="s">
        <v>1490</v>
      </c>
      <c r="FI24544" s="55">
        <v>5</v>
      </c>
      <c r="FJ24544" s="55">
        <v>25000</v>
      </c>
      <c r="FK24544" s="55" t="s">
        <v>1258</v>
      </c>
      <c r="FL24544" s="55">
        <v>0.0292</v>
      </c>
    </row>
    <row r="24545" ht="14.25" customHeight="1" outlineLevel="1" spans="162:168">
      <c r="FF24545" s="55">
        <v>24538</v>
      </c>
      <c r="FG24545" s="55" t="s">
        <v>2077</v>
      </c>
      <c r="FH24545" s="55" t="s">
        <v>1490</v>
      </c>
      <c r="FI24545" s="55">
        <v>5</v>
      </c>
      <c r="FJ24545" s="55">
        <v>50000</v>
      </c>
      <c r="FK24545" s="55" t="s">
        <v>1258</v>
      </c>
      <c r="FL24545" s="55">
        <v>0.0292</v>
      </c>
    </row>
    <row r="24546" ht="14.25" customHeight="1" outlineLevel="1" spans="162:168">
      <c r="FF24546" s="55">
        <v>24539</v>
      </c>
      <c r="FG24546" s="55" t="s">
        <v>2077</v>
      </c>
      <c r="FH24546" s="55" t="s">
        <v>1490</v>
      </c>
      <c r="FI24546" s="55">
        <v>5</v>
      </c>
      <c r="FJ24546" s="55">
        <v>80000</v>
      </c>
      <c r="FK24546" s="55" t="s">
        <v>1258</v>
      </c>
      <c r="FL24546" s="55">
        <v>0.0292</v>
      </c>
    </row>
    <row r="24547" ht="14.25" customHeight="1" outlineLevel="1" spans="162:168">
      <c r="FF24547" s="55">
        <v>24540</v>
      </c>
      <c r="FG24547" s="55" t="s">
        <v>2077</v>
      </c>
      <c r="FH24547" s="55" t="s">
        <v>1490</v>
      </c>
      <c r="FI24547" s="55">
        <v>5</v>
      </c>
      <c r="FJ24547" s="55">
        <v>130000</v>
      </c>
      <c r="FK24547" s="55" t="s">
        <v>1258</v>
      </c>
      <c r="FL24547" s="55">
        <v>0.0292</v>
      </c>
    </row>
    <row r="24548" ht="14.25" customHeight="1" outlineLevel="1" spans="162:168">
      <c r="FF24548" s="55">
        <v>24541</v>
      </c>
      <c r="FG24548" s="55" t="s">
        <v>2077</v>
      </c>
      <c r="FH24548" s="55" t="s">
        <v>1490</v>
      </c>
      <c r="FI24548" s="55">
        <v>5</v>
      </c>
      <c r="FJ24548" s="55">
        <v>260000</v>
      </c>
      <c r="FK24548" s="55" t="s">
        <v>1258</v>
      </c>
      <c r="FL24548" s="55">
        <v>0.0292</v>
      </c>
    </row>
    <row r="24549" ht="14.25" customHeight="1" outlineLevel="1" spans="162:168">
      <c r="FF24549" s="55">
        <v>24542</v>
      </c>
      <c r="FG24549" s="55" t="s">
        <v>2077</v>
      </c>
      <c r="FH24549" s="55" t="s">
        <v>1490</v>
      </c>
      <c r="FI24549" s="55">
        <v>5</v>
      </c>
      <c r="FJ24549" s="55">
        <v>400000</v>
      </c>
      <c r="FK24549" s="55" t="s">
        <v>1258</v>
      </c>
      <c r="FL24549" s="55">
        <v>0.0292</v>
      </c>
    </row>
    <row r="24550" ht="14.25" customHeight="1" outlineLevel="1" spans="162:168">
      <c r="FF24550" s="55">
        <v>24543</v>
      </c>
      <c r="FG24550" s="55" t="s">
        <v>2077</v>
      </c>
      <c r="FH24550" s="55" t="s">
        <v>1490</v>
      </c>
      <c r="FI24550" s="55">
        <v>5</v>
      </c>
      <c r="FJ24550" s="55">
        <v>530000</v>
      </c>
      <c r="FK24550" s="55" t="s">
        <v>1258</v>
      </c>
      <c r="FL24550" s="55">
        <v>0.0292</v>
      </c>
    </row>
    <row r="24551" ht="14.25" customHeight="1" outlineLevel="1" spans="162:168">
      <c r="FF24551" s="55">
        <v>24544</v>
      </c>
      <c r="FG24551" s="55" t="s">
        <v>2077</v>
      </c>
      <c r="FH24551" s="55" t="s">
        <v>1490</v>
      </c>
      <c r="FI24551" s="55">
        <v>5</v>
      </c>
      <c r="FJ24551" s="55">
        <v>540000</v>
      </c>
      <c r="FK24551" s="55" t="s">
        <v>1258</v>
      </c>
      <c r="FL24551" s="55">
        <v>0.0292</v>
      </c>
    </row>
    <row r="24552" ht="14.25" customHeight="1" outlineLevel="1" spans="162:168">
      <c r="FF24552" s="55">
        <v>24545</v>
      </c>
      <c r="FG24552" s="55" t="s">
        <v>2077</v>
      </c>
      <c r="FH24552" s="55" t="s">
        <v>1263</v>
      </c>
      <c r="FI24552" s="55">
        <v>1</v>
      </c>
      <c r="FJ24552" s="55">
        <v>0</v>
      </c>
      <c r="FK24552" s="55" t="s">
        <v>1258</v>
      </c>
      <c r="FL24552" s="55">
        <v>0.0833</v>
      </c>
    </row>
    <row r="24553" ht="14.25" customHeight="1" outlineLevel="1" spans="162:168">
      <c r="FF24553" s="55">
        <v>24546</v>
      </c>
      <c r="FG24553" s="55" t="s">
        <v>2077</v>
      </c>
      <c r="FH24553" s="55" t="s">
        <v>1263</v>
      </c>
      <c r="FI24553" s="55">
        <v>10</v>
      </c>
      <c r="FJ24553" s="55">
        <v>0</v>
      </c>
      <c r="FK24553" s="55" t="s">
        <v>1258</v>
      </c>
      <c r="FL24553" s="55">
        <v>0.0792</v>
      </c>
    </row>
    <row r="24554" ht="14.25" customHeight="1" outlineLevel="1" spans="162:168">
      <c r="FF24554" s="55">
        <v>24547</v>
      </c>
      <c r="FG24554" s="55" t="s">
        <v>2077</v>
      </c>
      <c r="FH24554" s="55" t="s">
        <v>1263</v>
      </c>
      <c r="FI24554" s="55">
        <v>11</v>
      </c>
      <c r="FJ24554" s="55">
        <v>0</v>
      </c>
      <c r="FK24554" s="55" t="s">
        <v>1258</v>
      </c>
      <c r="FL24554" s="55">
        <v>0.0792</v>
      </c>
    </row>
    <row r="24555" ht="14.25" customHeight="1" outlineLevel="1" spans="162:168">
      <c r="FF24555" s="55">
        <v>24548</v>
      </c>
      <c r="FG24555" s="55" t="s">
        <v>2077</v>
      </c>
      <c r="FH24555" s="55" t="s">
        <v>1263</v>
      </c>
      <c r="FI24555" s="55">
        <v>12</v>
      </c>
      <c r="FJ24555" s="55">
        <v>0</v>
      </c>
      <c r="FK24555" s="55" t="s">
        <v>1258</v>
      </c>
      <c r="FL24555" s="55">
        <v>0.0742</v>
      </c>
    </row>
    <row r="24556" ht="14.25" customHeight="1" outlineLevel="1" spans="162:168">
      <c r="FF24556" s="55">
        <v>24549</v>
      </c>
      <c r="FG24556" s="55" t="s">
        <v>2077</v>
      </c>
      <c r="FH24556" s="55" t="s">
        <v>1263</v>
      </c>
      <c r="FI24556" s="55">
        <v>12</v>
      </c>
      <c r="FJ24556" s="55">
        <v>5000</v>
      </c>
      <c r="FK24556" s="55" t="s">
        <v>1258</v>
      </c>
      <c r="FL24556" s="55">
        <v>0.06</v>
      </c>
    </row>
    <row r="24557" ht="14.25" customHeight="1" outlineLevel="1" spans="162:168">
      <c r="FF24557" s="55">
        <v>24550</v>
      </c>
      <c r="FG24557" s="55" t="s">
        <v>2077</v>
      </c>
      <c r="FH24557" s="55" t="s">
        <v>1263</v>
      </c>
      <c r="FI24557" s="55">
        <v>13</v>
      </c>
      <c r="FJ24557" s="55">
        <v>0</v>
      </c>
      <c r="FK24557" s="55" t="s">
        <v>1258</v>
      </c>
      <c r="FL24557" s="55">
        <v>0.0742</v>
      </c>
    </row>
    <row r="24558" ht="14.25" customHeight="1" outlineLevel="1" spans="162:168">
      <c r="FF24558" s="55">
        <v>24551</v>
      </c>
      <c r="FG24558" s="55" t="s">
        <v>2077</v>
      </c>
      <c r="FH24558" s="55" t="s">
        <v>1263</v>
      </c>
      <c r="FI24558" s="55">
        <v>14</v>
      </c>
      <c r="FJ24558" s="55">
        <v>0</v>
      </c>
      <c r="FK24558" s="55" t="s">
        <v>1258</v>
      </c>
      <c r="FL24558" s="55">
        <v>0.0742</v>
      </c>
    </row>
    <row r="24559" ht="14.25" customHeight="1" outlineLevel="1" spans="162:168">
      <c r="FF24559" s="55">
        <v>24552</v>
      </c>
      <c r="FG24559" s="55" t="s">
        <v>2077</v>
      </c>
      <c r="FH24559" s="55" t="s">
        <v>1263</v>
      </c>
      <c r="FI24559" s="55">
        <v>2</v>
      </c>
      <c r="FJ24559" s="55">
        <v>0</v>
      </c>
      <c r="FK24559" s="55" t="s">
        <v>1258</v>
      </c>
      <c r="FL24559" s="55">
        <v>0.0833</v>
      </c>
    </row>
    <row r="24560" ht="14.25" customHeight="1" outlineLevel="1" spans="162:168">
      <c r="FF24560" s="55">
        <v>24553</v>
      </c>
      <c r="FG24560" s="55" t="s">
        <v>2077</v>
      </c>
      <c r="FH24560" s="55" t="s">
        <v>1263</v>
      </c>
      <c r="FI24560" s="55">
        <v>2</v>
      </c>
      <c r="FJ24560" s="55">
        <v>1000</v>
      </c>
      <c r="FK24560" s="55" t="s">
        <v>1258</v>
      </c>
      <c r="FL24560" s="55">
        <v>0.0792</v>
      </c>
    </row>
    <row r="24561" ht="14.25" customHeight="1" outlineLevel="1" spans="162:168">
      <c r="FF24561" s="55">
        <v>24554</v>
      </c>
      <c r="FG24561" s="55" t="s">
        <v>2077</v>
      </c>
      <c r="FH24561" s="55" t="s">
        <v>1263</v>
      </c>
      <c r="FI24561" s="55">
        <v>2</v>
      </c>
      <c r="FJ24561" s="55">
        <v>2500</v>
      </c>
      <c r="FK24561" s="55" t="s">
        <v>1258</v>
      </c>
      <c r="FL24561" s="55">
        <v>0.075</v>
      </c>
    </row>
    <row r="24562" ht="14.25" customHeight="1" outlineLevel="1" spans="162:168">
      <c r="FF24562" s="55">
        <v>24555</v>
      </c>
      <c r="FG24562" s="55" t="s">
        <v>2077</v>
      </c>
      <c r="FH24562" s="55" t="s">
        <v>1263</v>
      </c>
      <c r="FI24562" s="55">
        <v>2</v>
      </c>
      <c r="FJ24562" s="55">
        <v>5000</v>
      </c>
      <c r="FK24562" s="55" t="s">
        <v>1258</v>
      </c>
      <c r="FL24562" s="55">
        <v>0.0667</v>
      </c>
    </row>
    <row r="24563" ht="14.25" customHeight="1" outlineLevel="1" spans="162:168">
      <c r="FF24563" s="55">
        <v>24556</v>
      </c>
      <c r="FG24563" s="55" t="s">
        <v>2077</v>
      </c>
      <c r="FH24563" s="55" t="s">
        <v>1263</v>
      </c>
      <c r="FI24563" s="55">
        <v>2</v>
      </c>
      <c r="FJ24563" s="55">
        <v>10000</v>
      </c>
      <c r="FK24563" s="55" t="s">
        <v>1258</v>
      </c>
      <c r="FL24563" s="55">
        <v>0.0583</v>
      </c>
    </row>
    <row r="24564" ht="14.25" customHeight="1" outlineLevel="1" spans="162:168">
      <c r="FF24564" s="55">
        <v>24557</v>
      </c>
      <c r="FG24564" s="55" t="s">
        <v>2077</v>
      </c>
      <c r="FH24564" s="55" t="s">
        <v>1263</v>
      </c>
      <c r="FI24564" s="55">
        <v>2</v>
      </c>
      <c r="FJ24564" s="55">
        <v>25000</v>
      </c>
      <c r="FK24564" s="55" t="s">
        <v>1258</v>
      </c>
      <c r="FL24564" s="55">
        <v>0.05</v>
      </c>
    </row>
    <row r="24565" ht="14.25" customHeight="1" outlineLevel="1" spans="162:168">
      <c r="FF24565" s="55">
        <v>24558</v>
      </c>
      <c r="FG24565" s="55" t="s">
        <v>2077</v>
      </c>
      <c r="FH24565" s="55" t="s">
        <v>1263</v>
      </c>
      <c r="FI24565" s="55">
        <v>2</v>
      </c>
      <c r="FJ24565" s="55">
        <v>50000</v>
      </c>
      <c r="FK24565" s="55" t="s">
        <v>1258</v>
      </c>
      <c r="FL24565" s="55">
        <v>0.0458</v>
      </c>
    </row>
    <row r="24566" ht="14.25" customHeight="1" outlineLevel="1" spans="162:168">
      <c r="FF24566" s="55">
        <v>24559</v>
      </c>
      <c r="FG24566" s="55" t="s">
        <v>2077</v>
      </c>
      <c r="FH24566" s="55" t="s">
        <v>1263</v>
      </c>
      <c r="FI24566" s="55">
        <v>2</v>
      </c>
      <c r="FJ24566" s="55">
        <v>80000</v>
      </c>
      <c r="FK24566" s="55" t="s">
        <v>1258</v>
      </c>
      <c r="FL24566" s="55">
        <v>0.0417</v>
      </c>
    </row>
    <row r="24567" ht="14.25" customHeight="1" outlineLevel="1" spans="162:168">
      <c r="FF24567" s="55">
        <v>24560</v>
      </c>
      <c r="FG24567" s="55" t="s">
        <v>2077</v>
      </c>
      <c r="FH24567" s="55" t="s">
        <v>1263</v>
      </c>
      <c r="FI24567" s="55">
        <v>2</v>
      </c>
      <c r="FJ24567" s="55">
        <v>130000</v>
      </c>
      <c r="FK24567" s="55" t="s">
        <v>1258</v>
      </c>
      <c r="FL24567" s="55">
        <v>0.0417</v>
      </c>
    </row>
    <row r="24568" ht="14.25" customHeight="1" outlineLevel="1" spans="162:168">
      <c r="FF24568" s="55">
        <v>24561</v>
      </c>
      <c r="FG24568" s="55" t="s">
        <v>2077</v>
      </c>
      <c r="FH24568" s="55" t="s">
        <v>1263</v>
      </c>
      <c r="FI24568" s="55">
        <v>2</v>
      </c>
      <c r="FJ24568" s="55">
        <v>260000</v>
      </c>
      <c r="FK24568" s="55" t="s">
        <v>1258</v>
      </c>
      <c r="FL24568" s="55">
        <v>0.0417</v>
      </c>
    </row>
    <row r="24569" ht="14.25" customHeight="1" outlineLevel="1" spans="162:168">
      <c r="FF24569" s="55">
        <v>24562</v>
      </c>
      <c r="FG24569" s="55" t="s">
        <v>2077</v>
      </c>
      <c r="FH24569" s="55" t="s">
        <v>1263</v>
      </c>
      <c r="FI24569" s="55">
        <v>2</v>
      </c>
      <c r="FJ24569" s="55">
        <v>400000</v>
      </c>
      <c r="FK24569" s="55" t="s">
        <v>1258</v>
      </c>
      <c r="FL24569" s="55">
        <v>0.0417</v>
      </c>
    </row>
    <row r="24570" ht="14.25" customHeight="1" outlineLevel="1" spans="162:168">
      <c r="FF24570" s="55">
        <v>24563</v>
      </c>
      <c r="FG24570" s="55" t="s">
        <v>2077</v>
      </c>
      <c r="FH24570" s="55" t="s">
        <v>1263</v>
      </c>
      <c r="FI24570" s="55">
        <v>2</v>
      </c>
      <c r="FJ24570" s="55">
        <v>530000</v>
      </c>
      <c r="FK24570" s="55" t="s">
        <v>1258</v>
      </c>
      <c r="FL24570" s="55">
        <v>0.0417</v>
      </c>
    </row>
    <row r="24571" ht="14.25" customHeight="1" outlineLevel="1" spans="162:168">
      <c r="FF24571" s="55">
        <v>24564</v>
      </c>
      <c r="FG24571" s="55" t="s">
        <v>2077</v>
      </c>
      <c r="FH24571" s="55" t="s">
        <v>1263</v>
      </c>
      <c r="FI24571" s="55">
        <v>2</v>
      </c>
      <c r="FJ24571" s="55">
        <v>540000</v>
      </c>
      <c r="FK24571" s="55" t="s">
        <v>1258</v>
      </c>
      <c r="FL24571" s="55">
        <v>0.0417</v>
      </c>
    </row>
    <row r="24572" ht="14.25" customHeight="1" outlineLevel="1" spans="162:168">
      <c r="FF24572" s="55">
        <v>24565</v>
      </c>
      <c r="FG24572" s="55" t="s">
        <v>2077</v>
      </c>
      <c r="FH24572" s="55" t="s">
        <v>1263</v>
      </c>
      <c r="FI24572" s="55">
        <v>3</v>
      </c>
      <c r="FJ24572" s="55">
        <v>0</v>
      </c>
      <c r="FK24572" s="55" t="s">
        <v>1258</v>
      </c>
      <c r="FL24572" s="55">
        <v>0.075</v>
      </c>
    </row>
    <row r="24573" ht="14.25" customHeight="1" outlineLevel="1" spans="162:168">
      <c r="FF24573" s="55">
        <v>24566</v>
      </c>
      <c r="FG24573" s="55" t="s">
        <v>2077</v>
      </c>
      <c r="FH24573" s="55" t="s">
        <v>1263</v>
      </c>
      <c r="FI24573" s="55">
        <v>4</v>
      </c>
      <c r="FJ24573" s="55">
        <v>0</v>
      </c>
      <c r="FK24573" s="55" t="s">
        <v>1258</v>
      </c>
      <c r="FL24573" s="55">
        <v>0.075</v>
      </c>
    </row>
    <row r="24574" ht="14.25" customHeight="1" outlineLevel="1" spans="162:168">
      <c r="FF24574" s="55">
        <v>24567</v>
      </c>
      <c r="FG24574" s="55" t="s">
        <v>2077</v>
      </c>
      <c r="FH24574" s="55" t="s">
        <v>1263</v>
      </c>
      <c r="FI24574" s="55">
        <v>5</v>
      </c>
      <c r="FJ24574" s="55">
        <v>0</v>
      </c>
      <c r="FK24574" s="55" t="s">
        <v>1258</v>
      </c>
      <c r="FL24574" s="55">
        <v>0.075</v>
      </c>
    </row>
    <row r="24575" ht="14.25" customHeight="1" outlineLevel="1" spans="162:168">
      <c r="FF24575" s="55">
        <v>24568</v>
      </c>
      <c r="FG24575" s="55" t="s">
        <v>2077</v>
      </c>
      <c r="FH24575" s="55" t="s">
        <v>1263</v>
      </c>
      <c r="FI24575" s="55">
        <v>6</v>
      </c>
      <c r="FJ24575" s="55">
        <v>0</v>
      </c>
      <c r="FK24575" s="55" t="s">
        <v>1258</v>
      </c>
      <c r="FL24575" s="55">
        <v>0.075</v>
      </c>
    </row>
    <row r="24576" ht="14.25" customHeight="1" outlineLevel="1" spans="162:168">
      <c r="FF24576" s="55">
        <v>24569</v>
      </c>
      <c r="FG24576" s="55" t="s">
        <v>2077</v>
      </c>
      <c r="FH24576" s="55" t="s">
        <v>1263</v>
      </c>
      <c r="FI24576" s="55">
        <v>6</v>
      </c>
      <c r="FJ24576" s="55">
        <v>1000</v>
      </c>
      <c r="FK24576" s="55" t="s">
        <v>1258</v>
      </c>
      <c r="FL24576" s="55">
        <v>0.0667</v>
      </c>
    </row>
    <row r="24577" ht="14.25" customHeight="1" outlineLevel="1" spans="162:168">
      <c r="FF24577" s="55">
        <v>24570</v>
      </c>
      <c r="FG24577" s="55" t="s">
        <v>2077</v>
      </c>
      <c r="FH24577" s="55" t="s">
        <v>1263</v>
      </c>
      <c r="FI24577" s="55">
        <v>6</v>
      </c>
      <c r="FJ24577" s="55">
        <v>2500</v>
      </c>
      <c r="FK24577" s="55" t="s">
        <v>1258</v>
      </c>
      <c r="FL24577" s="55">
        <v>0.0625</v>
      </c>
    </row>
    <row r="24578" ht="14.25" customHeight="1" outlineLevel="1" spans="162:168">
      <c r="FF24578" s="55">
        <v>24571</v>
      </c>
      <c r="FG24578" s="55" t="s">
        <v>2077</v>
      </c>
      <c r="FH24578" s="55" t="s">
        <v>1263</v>
      </c>
      <c r="FI24578" s="55">
        <v>6</v>
      </c>
      <c r="FJ24578" s="55">
        <v>5000</v>
      </c>
      <c r="FK24578" s="55" t="s">
        <v>1258</v>
      </c>
      <c r="FL24578" s="55">
        <v>0.0542</v>
      </c>
    </row>
    <row r="24579" ht="14.25" customHeight="1" outlineLevel="1" spans="162:168">
      <c r="FF24579" s="55">
        <v>24572</v>
      </c>
      <c r="FG24579" s="55" t="s">
        <v>2077</v>
      </c>
      <c r="FH24579" s="55" t="s">
        <v>1263</v>
      </c>
      <c r="FI24579" s="55">
        <v>6</v>
      </c>
      <c r="FJ24579" s="55">
        <v>10000</v>
      </c>
      <c r="FK24579" s="55" t="s">
        <v>1258</v>
      </c>
      <c r="FL24579" s="55">
        <v>0.0458</v>
      </c>
    </row>
    <row r="24580" ht="14.25" customHeight="1" outlineLevel="1" spans="162:168">
      <c r="FF24580" s="55">
        <v>24573</v>
      </c>
      <c r="FG24580" s="55" t="s">
        <v>2077</v>
      </c>
      <c r="FH24580" s="55" t="s">
        <v>1263</v>
      </c>
      <c r="FI24580" s="55">
        <v>6</v>
      </c>
      <c r="FJ24580" s="55">
        <v>25000</v>
      </c>
      <c r="FK24580" s="55" t="s">
        <v>1258</v>
      </c>
      <c r="FL24580" s="55">
        <v>0.0417</v>
      </c>
    </row>
    <row r="24581" ht="14.25" customHeight="1" outlineLevel="1" spans="162:168">
      <c r="FF24581" s="55">
        <v>24574</v>
      </c>
      <c r="FG24581" s="55" t="s">
        <v>2077</v>
      </c>
      <c r="FH24581" s="55" t="s">
        <v>1263</v>
      </c>
      <c r="FI24581" s="55">
        <v>6</v>
      </c>
      <c r="FJ24581" s="55">
        <v>50000</v>
      </c>
      <c r="FK24581" s="55" t="s">
        <v>1258</v>
      </c>
      <c r="FL24581" s="55">
        <v>0.0417</v>
      </c>
    </row>
    <row r="24582" ht="14.25" customHeight="1" outlineLevel="1" spans="162:168">
      <c r="FF24582" s="55">
        <v>24575</v>
      </c>
      <c r="FG24582" s="55" t="s">
        <v>2077</v>
      </c>
      <c r="FH24582" s="55" t="s">
        <v>1263</v>
      </c>
      <c r="FI24582" s="55">
        <v>6</v>
      </c>
      <c r="FJ24582" s="55">
        <v>80000</v>
      </c>
      <c r="FK24582" s="55" t="s">
        <v>1258</v>
      </c>
      <c r="FL24582" s="55">
        <v>0.0417</v>
      </c>
    </row>
    <row r="24583" ht="14.25" customHeight="1" outlineLevel="1" spans="162:168">
      <c r="FF24583" s="55">
        <v>24576</v>
      </c>
      <c r="FG24583" s="55" t="s">
        <v>2077</v>
      </c>
      <c r="FH24583" s="55" t="s">
        <v>1263</v>
      </c>
      <c r="FI24583" s="55">
        <v>6</v>
      </c>
      <c r="FJ24583" s="55">
        <v>130000</v>
      </c>
      <c r="FK24583" s="55" t="s">
        <v>1258</v>
      </c>
      <c r="FL24583" s="55">
        <v>0.0417</v>
      </c>
    </row>
    <row r="24584" ht="14.25" customHeight="1" outlineLevel="1" spans="162:168">
      <c r="FF24584" s="55">
        <v>24577</v>
      </c>
      <c r="FG24584" s="55" t="s">
        <v>2077</v>
      </c>
      <c r="FH24584" s="55" t="s">
        <v>1263</v>
      </c>
      <c r="FI24584" s="55">
        <v>6</v>
      </c>
      <c r="FJ24584" s="55">
        <v>260000</v>
      </c>
      <c r="FK24584" s="55" t="s">
        <v>1258</v>
      </c>
      <c r="FL24584" s="55">
        <v>0.0417</v>
      </c>
    </row>
    <row r="24585" ht="14.25" customHeight="1" outlineLevel="1" spans="162:168">
      <c r="FF24585" s="55">
        <v>24578</v>
      </c>
      <c r="FG24585" s="55" t="s">
        <v>2077</v>
      </c>
      <c r="FH24585" s="55" t="s">
        <v>1263</v>
      </c>
      <c r="FI24585" s="55">
        <v>6</v>
      </c>
      <c r="FJ24585" s="55">
        <v>400000</v>
      </c>
      <c r="FK24585" s="55" t="s">
        <v>1258</v>
      </c>
      <c r="FL24585" s="55">
        <v>0.0417</v>
      </c>
    </row>
    <row r="24586" ht="14.25" customHeight="1" outlineLevel="1" spans="162:168">
      <c r="FF24586" s="55">
        <v>24579</v>
      </c>
      <c r="FG24586" s="55" t="s">
        <v>2077</v>
      </c>
      <c r="FH24586" s="55" t="s">
        <v>1263</v>
      </c>
      <c r="FI24586" s="55">
        <v>6</v>
      </c>
      <c r="FJ24586" s="55">
        <v>530000</v>
      </c>
      <c r="FK24586" s="55" t="s">
        <v>1258</v>
      </c>
      <c r="FL24586" s="55">
        <v>0.0417</v>
      </c>
    </row>
    <row r="24587" ht="14.25" customHeight="1" outlineLevel="1" spans="162:168">
      <c r="FF24587" s="55">
        <v>24580</v>
      </c>
      <c r="FG24587" s="55" t="s">
        <v>2077</v>
      </c>
      <c r="FH24587" s="55" t="s">
        <v>1263</v>
      </c>
      <c r="FI24587" s="55">
        <v>6</v>
      </c>
      <c r="FJ24587" s="55">
        <v>540000</v>
      </c>
      <c r="FK24587" s="55" t="s">
        <v>1258</v>
      </c>
      <c r="FL24587" s="55">
        <v>0.0417</v>
      </c>
    </row>
    <row r="24588" ht="14.25" customHeight="1" outlineLevel="1" spans="162:168">
      <c r="FF24588" s="55">
        <v>24581</v>
      </c>
      <c r="FG24588" s="55" t="s">
        <v>2077</v>
      </c>
      <c r="FH24588" s="55" t="s">
        <v>1263</v>
      </c>
      <c r="FI24588" s="55">
        <v>9</v>
      </c>
      <c r="FJ24588" s="55">
        <v>0</v>
      </c>
      <c r="FK24588" s="55" t="s">
        <v>1258</v>
      </c>
      <c r="FL24588" s="55">
        <v>0.0792</v>
      </c>
    </row>
    <row r="24589" ht="14.25" customHeight="1" outlineLevel="1" spans="162:168">
      <c r="FF24589" s="55">
        <v>24582</v>
      </c>
      <c r="FG24589" s="55" t="s">
        <v>2077</v>
      </c>
      <c r="FH24589" s="55" t="s">
        <v>1995</v>
      </c>
      <c r="FI24589" s="55">
        <v>1</v>
      </c>
      <c r="FJ24589" s="55">
        <v>0</v>
      </c>
      <c r="FK24589" s="55" t="s">
        <v>1258</v>
      </c>
      <c r="FL24589" s="55">
        <v>0.0325</v>
      </c>
    </row>
    <row r="24590" ht="14.25" customHeight="1" outlineLevel="1" spans="162:168">
      <c r="FF24590" s="55">
        <v>24583</v>
      </c>
      <c r="FG24590" s="55" t="s">
        <v>2077</v>
      </c>
      <c r="FH24590" s="55" t="s">
        <v>1995</v>
      </c>
      <c r="FI24590" s="55">
        <v>2</v>
      </c>
      <c r="FJ24590" s="55">
        <v>0</v>
      </c>
      <c r="FK24590" s="55" t="s">
        <v>1258</v>
      </c>
      <c r="FL24590" s="55">
        <v>0.0292</v>
      </c>
    </row>
    <row r="24591" ht="14.25" customHeight="1" outlineLevel="1" spans="162:168">
      <c r="FF24591" s="55">
        <v>24584</v>
      </c>
      <c r="FG24591" s="55" t="s">
        <v>2077</v>
      </c>
      <c r="FH24591" s="55" t="s">
        <v>1995</v>
      </c>
      <c r="FI24591" s="55">
        <v>2</v>
      </c>
      <c r="FJ24591" s="55">
        <v>1000</v>
      </c>
      <c r="FK24591" s="55" t="s">
        <v>1258</v>
      </c>
      <c r="FL24591" s="55">
        <v>0.0275</v>
      </c>
    </row>
    <row r="24592" ht="14.25" customHeight="1" outlineLevel="1" spans="162:168">
      <c r="FF24592" s="55">
        <v>24585</v>
      </c>
      <c r="FG24592" s="55" t="s">
        <v>2077</v>
      </c>
      <c r="FH24592" s="55" t="s">
        <v>1995</v>
      </c>
      <c r="FI24592" s="55">
        <v>2</v>
      </c>
      <c r="FJ24592" s="55">
        <v>2500</v>
      </c>
      <c r="FK24592" s="55" t="s">
        <v>1258</v>
      </c>
      <c r="FL24592" s="55">
        <v>0.0275</v>
      </c>
    </row>
    <row r="24593" ht="14.25" customHeight="1" outlineLevel="1" spans="162:168">
      <c r="FF24593" s="55">
        <v>24586</v>
      </c>
      <c r="FG24593" s="55" t="s">
        <v>2077</v>
      </c>
      <c r="FH24593" s="55" t="s">
        <v>1995</v>
      </c>
      <c r="FI24593" s="55">
        <v>2</v>
      </c>
      <c r="FJ24593" s="55">
        <v>5000</v>
      </c>
      <c r="FK24593" s="55" t="s">
        <v>1258</v>
      </c>
      <c r="FL24593" s="55">
        <v>0.0275</v>
      </c>
    </row>
    <row r="24594" ht="14.25" customHeight="1" outlineLevel="1" spans="162:168">
      <c r="FF24594" s="55">
        <v>24587</v>
      </c>
      <c r="FG24594" s="55" t="s">
        <v>2077</v>
      </c>
      <c r="FH24594" s="55" t="s">
        <v>1995</v>
      </c>
      <c r="FI24594" s="55">
        <v>2</v>
      </c>
      <c r="FJ24594" s="55">
        <v>10000</v>
      </c>
      <c r="FK24594" s="55" t="s">
        <v>1258</v>
      </c>
      <c r="FL24594" s="55">
        <v>0.025</v>
      </c>
    </row>
    <row r="24595" ht="14.25" customHeight="1" outlineLevel="1" spans="162:168">
      <c r="FF24595" s="55">
        <v>24588</v>
      </c>
      <c r="FG24595" s="55" t="s">
        <v>2077</v>
      </c>
      <c r="FH24595" s="55" t="s">
        <v>1995</v>
      </c>
      <c r="FI24595" s="55">
        <v>2</v>
      </c>
      <c r="FJ24595" s="55">
        <v>25000</v>
      </c>
      <c r="FK24595" s="55" t="s">
        <v>1258</v>
      </c>
      <c r="FL24595" s="55">
        <v>0.025</v>
      </c>
    </row>
    <row r="24596" ht="14.25" customHeight="1" outlineLevel="1" spans="162:168">
      <c r="FF24596" s="55">
        <v>24589</v>
      </c>
      <c r="FG24596" s="55" t="s">
        <v>2077</v>
      </c>
      <c r="FH24596" s="55" t="s">
        <v>1995</v>
      </c>
      <c r="FI24596" s="55">
        <v>2</v>
      </c>
      <c r="FJ24596" s="55">
        <v>50000</v>
      </c>
      <c r="FK24596" s="55" t="s">
        <v>1258</v>
      </c>
      <c r="FL24596" s="55">
        <v>0.025</v>
      </c>
    </row>
    <row r="24597" ht="14.25" customHeight="1" outlineLevel="1" spans="162:168">
      <c r="FF24597" s="55">
        <v>24590</v>
      </c>
      <c r="FG24597" s="55" t="s">
        <v>2077</v>
      </c>
      <c r="FH24597" s="55" t="s">
        <v>1995</v>
      </c>
      <c r="FI24597" s="55">
        <v>2</v>
      </c>
      <c r="FJ24597" s="55">
        <v>80000</v>
      </c>
      <c r="FK24597" s="55" t="s">
        <v>1258</v>
      </c>
      <c r="FL24597" s="55">
        <v>0.025</v>
      </c>
    </row>
    <row r="24598" ht="14.25" customHeight="1" outlineLevel="1" spans="162:168">
      <c r="FF24598" s="55">
        <v>24591</v>
      </c>
      <c r="FG24598" s="55" t="s">
        <v>2077</v>
      </c>
      <c r="FH24598" s="55" t="s">
        <v>1995</v>
      </c>
      <c r="FI24598" s="55">
        <v>2</v>
      </c>
      <c r="FJ24598" s="55">
        <v>130000</v>
      </c>
      <c r="FK24598" s="55" t="s">
        <v>1258</v>
      </c>
      <c r="FL24598" s="55">
        <v>0.025</v>
      </c>
    </row>
    <row r="24599" ht="14.25" customHeight="1" outlineLevel="1" spans="162:168">
      <c r="FF24599" s="55">
        <v>24592</v>
      </c>
      <c r="FG24599" s="55" t="s">
        <v>2077</v>
      </c>
      <c r="FH24599" s="55" t="s">
        <v>1995</v>
      </c>
      <c r="FI24599" s="55">
        <v>2</v>
      </c>
      <c r="FJ24599" s="55">
        <v>260000</v>
      </c>
      <c r="FK24599" s="55" t="s">
        <v>1258</v>
      </c>
      <c r="FL24599" s="55">
        <v>0.025</v>
      </c>
    </row>
    <row r="24600" ht="14.25" customHeight="1" outlineLevel="1" spans="162:168">
      <c r="FF24600" s="55">
        <v>24593</v>
      </c>
      <c r="FG24600" s="55" t="s">
        <v>2077</v>
      </c>
      <c r="FH24600" s="55" t="s">
        <v>1995</v>
      </c>
      <c r="FI24600" s="55">
        <v>2</v>
      </c>
      <c r="FJ24600" s="55">
        <v>400000</v>
      </c>
      <c r="FK24600" s="55" t="s">
        <v>1258</v>
      </c>
      <c r="FL24600" s="55">
        <v>0.025</v>
      </c>
    </row>
    <row r="24601" ht="14.25" customHeight="1" outlineLevel="1" spans="162:168">
      <c r="FF24601" s="55">
        <v>24594</v>
      </c>
      <c r="FG24601" s="55" t="s">
        <v>2077</v>
      </c>
      <c r="FH24601" s="55" t="s">
        <v>1995</v>
      </c>
      <c r="FI24601" s="55">
        <v>2</v>
      </c>
      <c r="FJ24601" s="55">
        <v>530000</v>
      </c>
      <c r="FK24601" s="55" t="s">
        <v>1258</v>
      </c>
      <c r="FL24601" s="55">
        <v>0.025</v>
      </c>
    </row>
    <row r="24602" ht="14.25" customHeight="1" outlineLevel="1" spans="162:168">
      <c r="FF24602" s="55">
        <v>24595</v>
      </c>
      <c r="FG24602" s="55" t="s">
        <v>2077</v>
      </c>
      <c r="FH24602" s="55" t="s">
        <v>1995</v>
      </c>
      <c r="FI24602" s="55">
        <v>2</v>
      </c>
      <c r="FJ24602" s="55">
        <v>540000</v>
      </c>
      <c r="FK24602" s="55" t="s">
        <v>1258</v>
      </c>
      <c r="FL24602" s="55">
        <v>0.025</v>
      </c>
    </row>
    <row r="24603" ht="14.25" customHeight="1" outlineLevel="1" spans="162:168">
      <c r="FF24603" s="55">
        <v>24596</v>
      </c>
      <c r="FG24603" s="55" t="s">
        <v>2077</v>
      </c>
      <c r="FH24603" s="55" t="s">
        <v>1995</v>
      </c>
      <c r="FI24603" s="55">
        <v>3</v>
      </c>
      <c r="FJ24603" s="55">
        <v>0</v>
      </c>
      <c r="FK24603" s="55" t="s">
        <v>1258</v>
      </c>
      <c r="FL24603" s="55">
        <v>0.0359</v>
      </c>
    </row>
    <row r="24604" ht="14.25" customHeight="1" outlineLevel="1" spans="162:168">
      <c r="FF24604" s="55">
        <v>24597</v>
      </c>
      <c r="FG24604" s="55" t="s">
        <v>2077</v>
      </c>
      <c r="FH24604" s="55" t="s">
        <v>1995</v>
      </c>
      <c r="FI24604" s="55">
        <v>3</v>
      </c>
      <c r="FJ24604" s="55">
        <v>540000</v>
      </c>
      <c r="FK24604" s="55" t="s">
        <v>1258</v>
      </c>
      <c r="FL24604" s="55">
        <v>0.03</v>
      </c>
    </row>
    <row r="24605" ht="14.25" customHeight="1" outlineLevel="1" spans="162:168">
      <c r="FF24605" s="55">
        <v>24598</v>
      </c>
      <c r="FG24605" s="55" t="s">
        <v>2077</v>
      </c>
      <c r="FH24605" s="55" t="s">
        <v>1995</v>
      </c>
      <c r="FI24605" s="55">
        <v>3</v>
      </c>
      <c r="FJ24605" s="55">
        <v>1000</v>
      </c>
      <c r="FK24605" s="55" t="s">
        <v>1258</v>
      </c>
      <c r="FL24605" s="55">
        <v>0.0317</v>
      </c>
    </row>
    <row r="24606" ht="14.25" customHeight="1" outlineLevel="1" spans="162:168">
      <c r="FF24606" s="55">
        <v>24599</v>
      </c>
      <c r="FG24606" s="55" t="s">
        <v>2077</v>
      </c>
      <c r="FH24606" s="55" t="s">
        <v>1995</v>
      </c>
      <c r="FI24606" s="55">
        <v>3</v>
      </c>
      <c r="FJ24606" s="55">
        <v>2500</v>
      </c>
      <c r="FK24606" s="55" t="s">
        <v>1258</v>
      </c>
      <c r="FL24606" s="55">
        <v>0.03</v>
      </c>
    </row>
    <row r="24607" ht="14.25" customHeight="1" outlineLevel="1" spans="162:168">
      <c r="FF24607" s="55">
        <v>24600</v>
      </c>
      <c r="FG24607" s="55" t="s">
        <v>2077</v>
      </c>
      <c r="FH24607" s="55" t="s">
        <v>1995</v>
      </c>
      <c r="FI24607" s="55">
        <v>3</v>
      </c>
      <c r="FJ24607" s="55">
        <v>5000</v>
      </c>
      <c r="FK24607" s="55" t="s">
        <v>1258</v>
      </c>
      <c r="FL24607" s="55">
        <v>0.03</v>
      </c>
    </row>
    <row r="24608" ht="14.25" customHeight="1" outlineLevel="1" spans="162:168">
      <c r="FF24608" s="55">
        <v>24601</v>
      </c>
      <c r="FG24608" s="55" t="s">
        <v>2077</v>
      </c>
      <c r="FH24608" s="55" t="s">
        <v>1995</v>
      </c>
      <c r="FI24608" s="55">
        <v>3</v>
      </c>
      <c r="FJ24608" s="55">
        <v>10000</v>
      </c>
      <c r="FK24608" s="55" t="s">
        <v>1258</v>
      </c>
      <c r="FL24608" s="55">
        <v>0.03</v>
      </c>
    </row>
    <row r="24609" ht="14.25" customHeight="1" outlineLevel="1" spans="162:168">
      <c r="FF24609" s="55">
        <v>24602</v>
      </c>
      <c r="FG24609" s="55" t="s">
        <v>2077</v>
      </c>
      <c r="FH24609" s="55" t="s">
        <v>1995</v>
      </c>
      <c r="FI24609" s="55">
        <v>3</v>
      </c>
      <c r="FJ24609" s="55">
        <v>25000</v>
      </c>
      <c r="FK24609" s="55" t="s">
        <v>1258</v>
      </c>
      <c r="FL24609" s="55">
        <v>0.03</v>
      </c>
    </row>
    <row r="24610" ht="14.25" customHeight="1" outlineLevel="1" spans="162:168">
      <c r="FF24610" s="55">
        <v>24603</v>
      </c>
      <c r="FG24610" s="55" t="s">
        <v>2077</v>
      </c>
      <c r="FH24610" s="55" t="s">
        <v>1995</v>
      </c>
      <c r="FI24610" s="55">
        <v>3</v>
      </c>
      <c r="FJ24610" s="55">
        <v>50000</v>
      </c>
      <c r="FK24610" s="55" t="s">
        <v>1258</v>
      </c>
      <c r="FL24610" s="55">
        <v>0.03</v>
      </c>
    </row>
    <row r="24611" ht="14.25" customHeight="1" outlineLevel="1" spans="162:168">
      <c r="FF24611" s="55">
        <v>24604</v>
      </c>
      <c r="FG24611" s="55" t="s">
        <v>2077</v>
      </c>
      <c r="FH24611" s="55" t="s">
        <v>1995</v>
      </c>
      <c r="FI24611" s="55">
        <v>3</v>
      </c>
      <c r="FJ24611" s="55">
        <v>80000</v>
      </c>
      <c r="FK24611" s="55" t="s">
        <v>1258</v>
      </c>
      <c r="FL24611" s="55">
        <v>0.03</v>
      </c>
    </row>
    <row r="24612" ht="14.25" customHeight="1" outlineLevel="1" spans="162:168">
      <c r="FF24612" s="55">
        <v>24605</v>
      </c>
      <c r="FG24612" s="55" t="s">
        <v>2077</v>
      </c>
      <c r="FH24612" s="55" t="s">
        <v>1995</v>
      </c>
      <c r="FI24612" s="55">
        <v>3</v>
      </c>
      <c r="FJ24612" s="55">
        <v>130000</v>
      </c>
      <c r="FK24612" s="55" t="s">
        <v>1258</v>
      </c>
      <c r="FL24612" s="55">
        <v>0.03</v>
      </c>
    </row>
    <row r="24613" ht="14.25" customHeight="1" outlineLevel="1" spans="162:168">
      <c r="FF24613" s="55">
        <v>24606</v>
      </c>
      <c r="FG24613" s="55" t="s">
        <v>2077</v>
      </c>
      <c r="FH24613" s="55" t="s">
        <v>1995</v>
      </c>
      <c r="FI24613" s="55">
        <v>3</v>
      </c>
      <c r="FJ24613" s="55">
        <v>260000</v>
      </c>
      <c r="FK24613" s="55" t="s">
        <v>1258</v>
      </c>
      <c r="FL24613" s="55">
        <v>0.03</v>
      </c>
    </row>
    <row r="24614" ht="14.25" customHeight="1" outlineLevel="1" spans="162:168">
      <c r="FF24614" s="55">
        <v>24607</v>
      </c>
      <c r="FG24614" s="55" t="s">
        <v>2077</v>
      </c>
      <c r="FH24614" s="55" t="s">
        <v>1995</v>
      </c>
      <c r="FI24614" s="55">
        <v>3</v>
      </c>
      <c r="FJ24614" s="55">
        <v>400000</v>
      </c>
      <c r="FK24614" s="55" t="s">
        <v>1258</v>
      </c>
      <c r="FL24614" s="55">
        <v>0.03</v>
      </c>
    </row>
    <row r="24615" ht="14.25" customHeight="1" outlineLevel="1" spans="162:168">
      <c r="FF24615" s="55">
        <v>24608</v>
      </c>
      <c r="FG24615" s="55" t="s">
        <v>2077</v>
      </c>
      <c r="FH24615" s="55" t="s">
        <v>1995</v>
      </c>
      <c r="FI24615" s="55">
        <v>3</v>
      </c>
      <c r="FJ24615" s="55">
        <v>530000</v>
      </c>
      <c r="FK24615" s="55" t="s">
        <v>1258</v>
      </c>
      <c r="FL24615" s="55">
        <v>0.03</v>
      </c>
    </row>
    <row r="24616" ht="14.25" customHeight="1" outlineLevel="1" spans="162:168">
      <c r="FF24616" s="55">
        <v>24609</v>
      </c>
      <c r="FG24616" s="55" t="s">
        <v>2077</v>
      </c>
      <c r="FH24616" s="55" t="s">
        <v>1995</v>
      </c>
      <c r="FI24616" s="55">
        <v>4</v>
      </c>
      <c r="FJ24616" s="55">
        <v>0</v>
      </c>
      <c r="FK24616" s="55" t="s">
        <v>1258</v>
      </c>
      <c r="FL24616" s="55">
        <v>0.0342</v>
      </c>
    </row>
    <row r="24617" ht="14.25" customHeight="1" outlineLevel="1" spans="162:168">
      <c r="FF24617" s="55">
        <v>24610</v>
      </c>
      <c r="FG24617" s="55" t="s">
        <v>2077</v>
      </c>
      <c r="FH24617" s="55" t="s">
        <v>1995</v>
      </c>
      <c r="FI24617" s="55">
        <v>4</v>
      </c>
      <c r="FJ24617" s="55">
        <v>1000</v>
      </c>
      <c r="FK24617" s="55" t="s">
        <v>1258</v>
      </c>
      <c r="FL24617" s="55">
        <v>0.0334</v>
      </c>
    </row>
    <row r="24618" ht="14.25" customHeight="1" outlineLevel="1" spans="162:168">
      <c r="FF24618" s="55">
        <v>24611</v>
      </c>
      <c r="FG24618" s="55" t="s">
        <v>2077</v>
      </c>
      <c r="FH24618" s="55" t="s">
        <v>1995</v>
      </c>
      <c r="FI24618" s="55">
        <v>4</v>
      </c>
      <c r="FJ24618" s="55">
        <v>2500</v>
      </c>
      <c r="FK24618" s="55" t="s">
        <v>1258</v>
      </c>
      <c r="FL24618" s="55">
        <v>0.0334</v>
      </c>
    </row>
    <row r="24619" ht="14.25" customHeight="1" outlineLevel="1" spans="162:168">
      <c r="FF24619" s="55">
        <v>24612</v>
      </c>
      <c r="FG24619" s="55" t="s">
        <v>2077</v>
      </c>
      <c r="FH24619" s="55" t="s">
        <v>1995</v>
      </c>
      <c r="FI24619" s="55">
        <v>4</v>
      </c>
      <c r="FJ24619" s="55">
        <v>5000</v>
      </c>
      <c r="FK24619" s="55" t="s">
        <v>1258</v>
      </c>
      <c r="FL24619" s="55">
        <v>0.0325</v>
      </c>
    </row>
    <row r="24620" ht="14.25" customHeight="1" outlineLevel="1" spans="162:168">
      <c r="FF24620" s="55">
        <v>24613</v>
      </c>
      <c r="FG24620" s="55" t="s">
        <v>2077</v>
      </c>
      <c r="FH24620" s="55" t="s">
        <v>1995</v>
      </c>
      <c r="FI24620" s="55">
        <v>4</v>
      </c>
      <c r="FJ24620" s="55">
        <v>10000</v>
      </c>
      <c r="FK24620" s="55" t="s">
        <v>1258</v>
      </c>
      <c r="FL24620" s="55">
        <v>0.0317</v>
      </c>
    </row>
    <row r="24621" ht="14.25" customHeight="1" outlineLevel="1" spans="162:168">
      <c r="FF24621" s="55">
        <v>24614</v>
      </c>
      <c r="FG24621" s="55" t="s">
        <v>2077</v>
      </c>
      <c r="FH24621" s="55" t="s">
        <v>1995</v>
      </c>
      <c r="FI24621" s="55">
        <v>4</v>
      </c>
      <c r="FJ24621" s="55">
        <v>25000</v>
      </c>
      <c r="FK24621" s="55" t="s">
        <v>1258</v>
      </c>
      <c r="FL24621" s="55">
        <v>0.0317</v>
      </c>
    </row>
    <row r="24622" ht="14.25" customHeight="1" outlineLevel="1" spans="162:168">
      <c r="FF24622" s="55">
        <v>24615</v>
      </c>
      <c r="FG24622" s="55" t="s">
        <v>2077</v>
      </c>
      <c r="FH24622" s="55" t="s">
        <v>1995</v>
      </c>
      <c r="FI24622" s="55">
        <v>4</v>
      </c>
      <c r="FJ24622" s="55">
        <v>50000</v>
      </c>
      <c r="FK24622" s="55" t="s">
        <v>1258</v>
      </c>
      <c r="FL24622" s="55">
        <v>0.0317</v>
      </c>
    </row>
    <row r="24623" ht="14.25" customHeight="1" outlineLevel="1" spans="162:168">
      <c r="FF24623" s="55">
        <v>24616</v>
      </c>
      <c r="FG24623" s="55" t="s">
        <v>2077</v>
      </c>
      <c r="FH24623" s="55" t="s">
        <v>1995</v>
      </c>
      <c r="FI24623" s="55">
        <v>4</v>
      </c>
      <c r="FJ24623" s="55">
        <v>80000</v>
      </c>
      <c r="FK24623" s="55" t="s">
        <v>1258</v>
      </c>
      <c r="FL24623" s="55">
        <v>0.0317</v>
      </c>
    </row>
    <row r="24624" ht="14.25" customHeight="1" outlineLevel="1" spans="162:168">
      <c r="FF24624" s="55">
        <v>24617</v>
      </c>
      <c r="FG24624" s="55" t="s">
        <v>2077</v>
      </c>
      <c r="FH24624" s="55" t="s">
        <v>1995</v>
      </c>
      <c r="FI24624" s="55">
        <v>4</v>
      </c>
      <c r="FJ24624" s="55">
        <v>130000</v>
      </c>
      <c r="FK24624" s="55" t="s">
        <v>1258</v>
      </c>
      <c r="FL24624" s="55">
        <v>0.0317</v>
      </c>
    </row>
    <row r="24625" ht="14.25" customHeight="1" outlineLevel="1" spans="162:168">
      <c r="FF24625" s="55">
        <v>24618</v>
      </c>
      <c r="FG24625" s="55" t="s">
        <v>2077</v>
      </c>
      <c r="FH24625" s="55" t="s">
        <v>1995</v>
      </c>
      <c r="FI24625" s="55">
        <v>4</v>
      </c>
      <c r="FJ24625" s="55">
        <v>260000</v>
      </c>
      <c r="FK24625" s="55" t="s">
        <v>1258</v>
      </c>
      <c r="FL24625" s="55">
        <v>0.0317</v>
      </c>
    </row>
    <row r="24626" ht="14.25" customHeight="1" outlineLevel="1" spans="162:168">
      <c r="FF24626" s="55">
        <v>24619</v>
      </c>
      <c r="FG24626" s="55" t="s">
        <v>2077</v>
      </c>
      <c r="FH24626" s="55" t="s">
        <v>1995</v>
      </c>
      <c r="FI24626" s="55">
        <v>4</v>
      </c>
      <c r="FJ24626" s="55">
        <v>400000</v>
      </c>
      <c r="FK24626" s="55" t="s">
        <v>1258</v>
      </c>
      <c r="FL24626" s="55">
        <v>0.0317</v>
      </c>
    </row>
    <row r="24627" ht="14.25" customHeight="1" outlineLevel="1" spans="162:168">
      <c r="FF24627" s="55">
        <v>24620</v>
      </c>
      <c r="FG24627" s="55" t="s">
        <v>2077</v>
      </c>
      <c r="FH24627" s="55" t="s">
        <v>1995</v>
      </c>
      <c r="FI24627" s="55">
        <v>4</v>
      </c>
      <c r="FJ24627" s="55">
        <v>530000</v>
      </c>
      <c r="FK24627" s="55" t="s">
        <v>1258</v>
      </c>
      <c r="FL24627" s="55">
        <v>0.0317</v>
      </c>
    </row>
    <row r="24628" ht="14.25" customHeight="1" outlineLevel="1" spans="162:168">
      <c r="FF24628" s="55">
        <v>24621</v>
      </c>
      <c r="FG24628" s="55" t="s">
        <v>2077</v>
      </c>
      <c r="FH24628" s="55" t="s">
        <v>1995</v>
      </c>
      <c r="FI24628" s="55">
        <v>4</v>
      </c>
      <c r="FJ24628" s="55">
        <v>540000</v>
      </c>
      <c r="FK24628" s="55" t="s">
        <v>1258</v>
      </c>
      <c r="FL24628" s="55">
        <v>0.0317</v>
      </c>
    </row>
    <row r="24629" ht="14.25" customHeight="1" outlineLevel="1" spans="162:168">
      <c r="FF24629" s="55">
        <v>24622</v>
      </c>
      <c r="FG24629" s="55" t="s">
        <v>2077</v>
      </c>
      <c r="FH24629" s="55" t="s">
        <v>1995</v>
      </c>
      <c r="FI24629" s="55">
        <v>5</v>
      </c>
      <c r="FJ24629" s="55">
        <v>0</v>
      </c>
      <c r="FK24629" s="55" t="s">
        <v>1258</v>
      </c>
      <c r="FL24629" s="55">
        <v>0.0317</v>
      </c>
    </row>
    <row r="24630" ht="14.25" customHeight="1" outlineLevel="1" spans="162:168">
      <c r="FF24630" s="55">
        <v>24623</v>
      </c>
      <c r="FG24630" s="55" t="s">
        <v>2077</v>
      </c>
      <c r="FH24630" s="55" t="s">
        <v>1995</v>
      </c>
      <c r="FI24630" s="55">
        <v>5</v>
      </c>
      <c r="FJ24630" s="55">
        <v>1000</v>
      </c>
      <c r="FK24630" s="55" t="s">
        <v>1258</v>
      </c>
      <c r="FL24630" s="55">
        <v>0.0317</v>
      </c>
    </row>
    <row r="24631" ht="14.25" customHeight="1" outlineLevel="1" spans="162:168">
      <c r="FF24631" s="55">
        <v>24624</v>
      </c>
      <c r="FG24631" s="55" t="s">
        <v>2077</v>
      </c>
      <c r="FH24631" s="55" t="s">
        <v>1995</v>
      </c>
      <c r="FI24631" s="55">
        <v>5</v>
      </c>
      <c r="FJ24631" s="55">
        <v>2500</v>
      </c>
      <c r="FK24631" s="55" t="s">
        <v>1258</v>
      </c>
      <c r="FL24631" s="55">
        <v>0.03</v>
      </c>
    </row>
    <row r="24632" ht="14.25" customHeight="1" outlineLevel="1" spans="162:168">
      <c r="FF24632" s="55">
        <v>24625</v>
      </c>
      <c r="FG24632" s="55" t="s">
        <v>2077</v>
      </c>
      <c r="FH24632" s="55" t="s">
        <v>1995</v>
      </c>
      <c r="FI24632" s="55">
        <v>5</v>
      </c>
      <c r="FJ24632" s="55">
        <v>5000</v>
      </c>
      <c r="FK24632" s="55" t="s">
        <v>1258</v>
      </c>
      <c r="FL24632" s="55">
        <v>0.03</v>
      </c>
    </row>
    <row r="24633" ht="14.25" customHeight="1" outlineLevel="1" spans="162:168">
      <c r="FF24633" s="55">
        <v>24626</v>
      </c>
      <c r="FG24633" s="55" t="s">
        <v>2077</v>
      </c>
      <c r="FH24633" s="55" t="s">
        <v>1995</v>
      </c>
      <c r="FI24633" s="55">
        <v>5</v>
      </c>
      <c r="FJ24633" s="55">
        <v>10000</v>
      </c>
      <c r="FK24633" s="55" t="s">
        <v>1258</v>
      </c>
      <c r="FL24633" s="55">
        <v>0.03</v>
      </c>
    </row>
    <row r="24634" ht="14.25" customHeight="1" outlineLevel="1" spans="162:168">
      <c r="FF24634" s="55">
        <v>24627</v>
      </c>
      <c r="FG24634" s="55" t="s">
        <v>2077</v>
      </c>
      <c r="FH24634" s="55" t="s">
        <v>1995</v>
      </c>
      <c r="FI24634" s="55">
        <v>5</v>
      </c>
      <c r="FJ24634" s="55">
        <v>25000</v>
      </c>
      <c r="FK24634" s="55" t="s">
        <v>1258</v>
      </c>
      <c r="FL24634" s="55">
        <v>0.0284</v>
      </c>
    </row>
    <row r="24635" ht="14.25" customHeight="1" outlineLevel="1" spans="162:168">
      <c r="FF24635" s="55">
        <v>24628</v>
      </c>
      <c r="FG24635" s="55" t="s">
        <v>2077</v>
      </c>
      <c r="FH24635" s="55" t="s">
        <v>1995</v>
      </c>
      <c r="FI24635" s="55">
        <v>5</v>
      </c>
      <c r="FJ24635" s="55">
        <v>50000</v>
      </c>
      <c r="FK24635" s="55" t="s">
        <v>1258</v>
      </c>
      <c r="FL24635" s="55">
        <v>0.0284</v>
      </c>
    </row>
    <row r="24636" ht="14.25" customHeight="1" outlineLevel="1" spans="162:168">
      <c r="FF24636" s="55">
        <v>24629</v>
      </c>
      <c r="FG24636" s="55" t="s">
        <v>2077</v>
      </c>
      <c r="FH24636" s="55" t="s">
        <v>1995</v>
      </c>
      <c r="FI24636" s="55">
        <v>5</v>
      </c>
      <c r="FJ24636" s="55">
        <v>80000</v>
      </c>
      <c r="FK24636" s="55" t="s">
        <v>1258</v>
      </c>
      <c r="FL24636" s="55">
        <v>0.0284</v>
      </c>
    </row>
    <row r="24637" ht="14.25" customHeight="1" outlineLevel="1" spans="162:168">
      <c r="FF24637" s="55">
        <v>24630</v>
      </c>
      <c r="FG24637" s="55" t="s">
        <v>2077</v>
      </c>
      <c r="FH24637" s="55" t="s">
        <v>1995</v>
      </c>
      <c r="FI24637" s="55">
        <v>5</v>
      </c>
      <c r="FJ24637" s="55">
        <v>130000</v>
      </c>
      <c r="FK24637" s="55" t="s">
        <v>1258</v>
      </c>
      <c r="FL24637" s="55">
        <v>0.0284</v>
      </c>
    </row>
    <row r="24638" ht="14.25" customHeight="1" outlineLevel="1" spans="162:168">
      <c r="FF24638" s="55">
        <v>24631</v>
      </c>
      <c r="FG24638" s="55" t="s">
        <v>2077</v>
      </c>
      <c r="FH24638" s="55" t="s">
        <v>1995</v>
      </c>
      <c r="FI24638" s="55">
        <v>5</v>
      </c>
      <c r="FJ24638" s="55">
        <v>260000</v>
      </c>
      <c r="FK24638" s="55" t="s">
        <v>1258</v>
      </c>
      <c r="FL24638" s="55">
        <v>0.0284</v>
      </c>
    </row>
    <row r="24639" ht="14.25" customHeight="1" outlineLevel="1" spans="162:168">
      <c r="FF24639" s="55">
        <v>24632</v>
      </c>
      <c r="FG24639" s="55" t="s">
        <v>2077</v>
      </c>
      <c r="FH24639" s="55" t="s">
        <v>1995</v>
      </c>
      <c r="FI24639" s="55">
        <v>5</v>
      </c>
      <c r="FJ24639" s="55">
        <v>400000</v>
      </c>
      <c r="FK24639" s="55" t="s">
        <v>1258</v>
      </c>
      <c r="FL24639" s="55">
        <v>0.0284</v>
      </c>
    </row>
    <row r="24640" ht="14.25" customHeight="1" outlineLevel="1" spans="162:168">
      <c r="FF24640" s="55">
        <v>24633</v>
      </c>
      <c r="FG24640" s="55" t="s">
        <v>2077</v>
      </c>
      <c r="FH24640" s="55" t="s">
        <v>1995</v>
      </c>
      <c r="FI24640" s="55">
        <v>5</v>
      </c>
      <c r="FJ24640" s="55">
        <v>530000</v>
      </c>
      <c r="FK24640" s="55" t="s">
        <v>1258</v>
      </c>
      <c r="FL24640" s="55">
        <v>0.0284</v>
      </c>
    </row>
    <row r="24641" ht="14.25" customHeight="1" outlineLevel="1" spans="162:168">
      <c r="FF24641" s="55">
        <v>24634</v>
      </c>
      <c r="FG24641" s="55" t="s">
        <v>2077</v>
      </c>
      <c r="FH24641" s="55" t="s">
        <v>1995</v>
      </c>
      <c r="FI24641" s="55">
        <v>5</v>
      </c>
      <c r="FJ24641" s="55">
        <v>540000</v>
      </c>
      <c r="FK24641" s="55" t="s">
        <v>1258</v>
      </c>
      <c r="FL24641" s="55">
        <v>0.0284</v>
      </c>
    </row>
    <row r="24642" ht="14.25" customHeight="1" outlineLevel="1" spans="162:168">
      <c r="FF24642" s="55">
        <v>24635</v>
      </c>
      <c r="FG24642" s="55" t="s">
        <v>2077</v>
      </c>
      <c r="FH24642" s="55" t="s">
        <v>1995</v>
      </c>
      <c r="FI24642" s="55">
        <v>6</v>
      </c>
      <c r="FJ24642" s="55">
        <v>0</v>
      </c>
      <c r="FK24642" s="55" t="s">
        <v>1258</v>
      </c>
      <c r="FL24642" s="55">
        <v>0.0292</v>
      </c>
    </row>
    <row r="24643" ht="14.25" customHeight="1" outlineLevel="1" spans="162:168">
      <c r="FF24643" s="55">
        <v>24636</v>
      </c>
      <c r="FG24643" s="55" t="s">
        <v>2094</v>
      </c>
      <c r="FH24643" s="55" t="s">
        <v>1343</v>
      </c>
      <c r="FI24643" s="55">
        <v>1</v>
      </c>
      <c r="FJ24643" s="55">
        <v>0</v>
      </c>
      <c r="FK24643" s="55" t="s">
        <v>1258</v>
      </c>
      <c r="FL24643" s="55">
        <v>0.0275</v>
      </c>
    </row>
    <row r="24644" ht="14.25" customHeight="1" outlineLevel="1" spans="162:168">
      <c r="FF24644" s="55">
        <v>24637</v>
      </c>
      <c r="FG24644" s="55" t="s">
        <v>2094</v>
      </c>
      <c r="FH24644" s="55" t="s">
        <v>1343</v>
      </c>
      <c r="FI24644" s="55">
        <v>2</v>
      </c>
      <c r="FJ24644" s="55">
        <v>0</v>
      </c>
      <c r="FK24644" s="55" t="s">
        <v>1258</v>
      </c>
      <c r="FL24644" s="55">
        <v>0.0275</v>
      </c>
    </row>
    <row r="24645" ht="14.25" customHeight="1" outlineLevel="1" spans="162:168">
      <c r="FF24645" s="55">
        <v>24638</v>
      </c>
      <c r="FG24645" s="55" t="s">
        <v>2094</v>
      </c>
      <c r="FH24645" s="55" t="s">
        <v>1343</v>
      </c>
      <c r="FI24645" s="55">
        <v>3</v>
      </c>
      <c r="FJ24645" s="55">
        <v>0</v>
      </c>
      <c r="FK24645" s="55" t="s">
        <v>1258</v>
      </c>
      <c r="FL24645" s="55">
        <v>0.0275</v>
      </c>
    </row>
    <row r="24646" ht="14.25" customHeight="1" outlineLevel="1" spans="162:168">
      <c r="FF24646" s="55">
        <v>24639</v>
      </c>
      <c r="FG24646" s="55" t="s">
        <v>2094</v>
      </c>
      <c r="FH24646" s="55" t="s">
        <v>1260</v>
      </c>
      <c r="FI24646" s="55">
        <v>1</v>
      </c>
      <c r="FJ24646" s="55">
        <v>1000</v>
      </c>
      <c r="FK24646" s="55" t="s">
        <v>1258</v>
      </c>
      <c r="FL24646" s="55">
        <v>0.4167</v>
      </c>
    </row>
    <row r="24647" ht="14.25" customHeight="1" outlineLevel="1" spans="162:168">
      <c r="FF24647" s="55">
        <v>24640</v>
      </c>
      <c r="FG24647" s="55" t="s">
        <v>2094</v>
      </c>
      <c r="FH24647" s="55" t="s">
        <v>1260</v>
      </c>
      <c r="FI24647" s="55">
        <v>1</v>
      </c>
      <c r="FJ24647" s="55">
        <v>2500</v>
      </c>
      <c r="FK24647" s="55" t="s">
        <v>1258</v>
      </c>
      <c r="FL24647" s="55">
        <v>0.4167</v>
      </c>
    </row>
    <row r="24648" ht="14.25" customHeight="1" outlineLevel="1" spans="162:168">
      <c r="FF24648" s="55">
        <v>24641</v>
      </c>
      <c r="FG24648" s="55" t="s">
        <v>2094</v>
      </c>
      <c r="FH24648" s="55" t="s">
        <v>1260</v>
      </c>
      <c r="FI24648" s="55">
        <v>1</v>
      </c>
      <c r="FJ24648" s="55">
        <v>5000</v>
      </c>
      <c r="FK24648" s="55" t="s">
        <v>1258</v>
      </c>
      <c r="FL24648" s="55">
        <v>0.4167</v>
      </c>
    </row>
    <row r="24649" ht="14.25" customHeight="1" outlineLevel="1" spans="162:168">
      <c r="FF24649" s="55">
        <v>24642</v>
      </c>
      <c r="FG24649" s="55" t="s">
        <v>2094</v>
      </c>
      <c r="FH24649" s="55" t="s">
        <v>1260</v>
      </c>
      <c r="FI24649" s="55">
        <v>1</v>
      </c>
      <c r="FJ24649" s="55">
        <v>10000</v>
      </c>
      <c r="FK24649" s="55" t="s">
        <v>1258</v>
      </c>
      <c r="FL24649" s="55">
        <v>0.4167</v>
      </c>
    </row>
    <row r="24650" ht="14.25" customHeight="1" outlineLevel="1" spans="162:168">
      <c r="FF24650" s="55">
        <v>24643</v>
      </c>
      <c r="FG24650" s="55" t="s">
        <v>2094</v>
      </c>
      <c r="FH24650" s="55" t="s">
        <v>1260</v>
      </c>
      <c r="FI24650" s="55">
        <v>1</v>
      </c>
      <c r="FJ24650" s="55">
        <v>25000</v>
      </c>
      <c r="FK24650" s="55" t="s">
        <v>1258</v>
      </c>
      <c r="FL24650" s="55">
        <v>0.4167</v>
      </c>
    </row>
    <row r="24651" ht="14.25" customHeight="1" outlineLevel="1" spans="162:168">
      <c r="FF24651" s="55">
        <v>24644</v>
      </c>
      <c r="FG24651" s="55" t="s">
        <v>2094</v>
      </c>
      <c r="FH24651" s="55" t="s">
        <v>1260</v>
      </c>
      <c r="FI24651" s="55">
        <v>1</v>
      </c>
      <c r="FJ24651" s="55">
        <v>50000</v>
      </c>
      <c r="FK24651" s="55" t="s">
        <v>1258</v>
      </c>
      <c r="FL24651" s="55">
        <v>0.4167</v>
      </c>
    </row>
    <row r="24652" ht="14.25" customHeight="1" outlineLevel="1" spans="162:168">
      <c r="FF24652" s="55">
        <v>24645</v>
      </c>
      <c r="FG24652" s="55" t="s">
        <v>2094</v>
      </c>
      <c r="FH24652" s="55" t="s">
        <v>1260</v>
      </c>
      <c r="FI24652" s="55">
        <v>1</v>
      </c>
      <c r="FJ24652" s="55">
        <v>80000</v>
      </c>
      <c r="FK24652" s="55" t="s">
        <v>1258</v>
      </c>
      <c r="FL24652" s="55">
        <v>0.4167</v>
      </c>
    </row>
    <row r="24653" ht="14.25" customHeight="1" outlineLevel="1" spans="162:168">
      <c r="FF24653" s="55">
        <v>24646</v>
      </c>
      <c r="FG24653" s="55" t="s">
        <v>2094</v>
      </c>
      <c r="FH24653" s="55" t="s">
        <v>1260</v>
      </c>
      <c r="FI24653" s="55">
        <v>1</v>
      </c>
      <c r="FJ24653" s="55">
        <v>130000</v>
      </c>
      <c r="FK24653" s="55" t="s">
        <v>1258</v>
      </c>
      <c r="FL24653" s="55">
        <v>0.4167</v>
      </c>
    </row>
    <row r="24654" ht="14.25" customHeight="1" outlineLevel="1" spans="162:168">
      <c r="FF24654" s="55">
        <v>24647</v>
      </c>
      <c r="FG24654" s="55" t="s">
        <v>2094</v>
      </c>
      <c r="FH24654" s="55" t="s">
        <v>1260</v>
      </c>
      <c r="FI24654" s="55">
        <v>1</v>
      </c>
      <c r="FJ24654" s="55">
        <v>260000</v>
      </c>
      <c r="FK24654" s="55" t="s">
        <v>1258</v>
      </c>
      <c r="FL24654" s="55">
        <v>0.4167</v>
      </c>
    </row>
    <row r="24655" ht="14.25" customHeight="1" outlineLevel="1" spans="162:168">
      <c r="FF24655" s="55">
        <v>24648</v>
      </c>
      <c r="FG24655" s="55" t="s">
        <v>2094</v>
      </c>
      <c r="FH24655" s="55" t="s">
        <v>1260</v>
      </c>
      <c r="FI24655" s="55">
        <v>1</v>
      </c>
      <c r="FJ24655" s="55">
        <v>400000</v>
      </c>
      <c r="FK24655" s="55" t="s">
        <v>1258</v>
      </c>
      <c r="FL24655" s="55">
        <v>0.4167</v>
      </c>
    </row>
    <row r="24656" ht="14.25" customHeight="1" outlineLevel="1" spans="162:168">
      <c r="FF24656" s="55">
        <v>24649</v>
      </c>
      <c r="FG24656" s="55" t="s">
        <v>2094</v>
      </c>
      <c r="FH24656" s="55" t="s">
        <v>1260</v>
      </c>
      <c r="FI24656" s="55">
        <v>1</v>
      </c>
      <c r="FJ24656" s="55">
        <v>530000</v>
      </c>
      <c r="FK24656" s="55" t="s">
        <v>1258</v>
      </c>
      <c r="FL24656" s="55">
        <v>0.4167</v>
      </c>
    </row>
    <row r="24657" ht="14.25" customHeight="1" outlineLevel="1" spans="162:168">
      <c r="FF24657" s="55">
        <v>24650</v>
      </c>
      <c r="FG24657" s="55" t="s">
        <v>2094</v>
      </c>
      <c r="FH24657" s="55" t="s">
        <v>1260</v>
      </c>
      <c r="FI24657" s="55">
        <v>1</v>
      </c>
      <c r="FJ24657" s="55">
        <v>540000</v>
      </c>
      <c r="FK24657" s="55" t="s">
        <v>1258</v>
      </c>
      <c r="FL24657" s="55">
        <v>0.4167</v>
      </c>
    </row>
    <row r="24658" ht="14.25" customHeight="1" outlineLevel="1" spans="162:168">
      <c r="FF24658" s="55">
        <v>24651</v>
      </c>
      <c r="FG24658" s="55" t="s">
        <v>2094</v>
      </c>
      <c r="FH24658" s="55" t="s">
        <v>1260</v>
      </c>
      <c r="FI24658" s="55">
        <v>10</v>
      </c>
      <c r="FJ24658" s="55">
        <v>0</v>
      </c>
      <c r="FK24658" s="55" t="s">
        <v>1258</v>
      </c>
      <c r="FL24658" s="55">
        <v>0.1067</v>
      </c>
    </row>
    <row r="24659" ht="14.25" customHeight="1" outlineLevel="1" spans="162:168">
      <c r="FF24659" s="55">
        <v>24652</v>
      </c>
      <c r="FG24659" s="55" t="s">
        <v>2094</v>
      </c>
      <c r="FH24659" s="55" t="s">
        <v>1260</v>
      </c>
      <c r="FI24659" s="55">
        <v>10</v>
      </c>
      <c r="FJ24659" s="55">
        <v>1000</v>
      </c>
      <c r="FK24659" s="55" t="s">
        <v>1258</v>
      </c>
      <c r="FL24659" s="55">
        <v>0.1067</v>
      </c>
    </row>
    <row r="24660" ht="14.25" customHeight="1" outlineLevel="1" spans="162:168">
      <c r="FF24660" s="55">
        <v>24653</v>
      </c>
      <c r="FG24660" s="55" t="s">
        <v>2094</v>
      </c>
      <c r="FH24660" s="55" t="s">
        <v>1260</v>
      </c>
      <c r="FI24660" s="55">
        <v>10</v>
      </c>
      <c r="FJ24660" s="55">
        <v>2500</v>
      </c>
      <c r="FK24660" s="55" t="s">
        <v>1258</v>
      </c>
      <c r="FL24660" s="55">
        <v>0.0992</v>
      </c>
    </row>
    <row r="24661" ht="14.25" customHeight="1" outlineLevel="1" spans="162:168">
      <c r="FF24661" s="55">
        <v>24654</v>
      </c>
      <c r="FG24661" s="55" t="s">
        <v>2094</v>
      </c>
      <c r="FH24661" s="55" t="s">
        <v>1260</v>
      </c>
      <c r="FI24661" s="55">
        <v>10</v>
      </c>
      <c r="FJ24661" s="55">
        <v>5000</v>
      </c>
      <c r="FK24661" s="55" t="s">
        <v>1258</v>
      </c>
      <c r="FL24661" s="55">
        <v>0.0883</v>
      </c>
    </row>
    <row r="24662" ht="14.25" customHeight="1" outlineLevel="1" spans="162:168">
      <c r="FF24662" s="55">
        <v>24655</v>
      </c>
      <c r="FG24662" s="55" t="s">
        <v>2094</v>
      </c>
      <c r="FH24662" s="55" t="s">
        <v>1260</v>
      </c>
      <c r="FI24662" s="55">
        <v>10</v>
      </c>
      <c r="FJ24662" s="55">
        <v>10000</v>
      </c>
      <c r="FK24662" s="55" t="s">
        <v>1258</v>
      </c>
      <c r="FL24662" s="55">
        <v>0.0792</v>
      </c>
    </row>
    <row r="24663" ht="14.25" customHeight="1" outlineLevel="1" spans="162:168">
      <c r="FF24663" s="55">
        <v>24656</v>
      </c>
      <c r="FG24663" s="55" t="s">
        <v>2094</v>
      </c>
      <c r="FH24663" s="55" t="s">
        <v>1260</v>
      </c>
      <c r="FI24663" s="55">
        <v>10</v>
      </c>
      <c r="FJ24663" s="55">
        <v>25000</v>
      </c>
      <c r="FK24663" s="55" t="s">
        <v>1258</v>
      </c>
      <c r="FL24663" s="55">
        <v>0.0792</v>
      </c>
    </row>
    <row r="24664" ht="14.25" customHeight="1" outlineLevel="1" spans="162:168">
      <c r="FF24664" s="55">
        <v>24657</v>
      </c>
      <c r="FG24664" s="55" t="s">
        <v>2094</v>
      </c>
      <c r="FH24664" s="55" t="s">
        <v>1260</v>
      </c>
      <c r="FI24664" s="55">
        <v>10</v>
      </c>
      <c r="FJ24664" s="55">
        <v>50000</v>
      </c>
      <c r="FK24664" s="55" t="s">
        <v>1258</v>
      </c>
      <c r="FL24664" s="55">
        <v>0.0792</v>
      </c>
    </row>
    <row r="24665" ht="14.25" customHeight="1" outlineLevel="1" spans="162:168">
      <c r="FF24665" s="55">
        <v>24658</v>
      </c>
      <c r="FG24665" s="55" t="s">
        <v>2094</v>
      </c>
      <c r="FH24665" s="55" t="s">
        <v>1260</v>
      </c>
      <c r="FI24665" s="55">
        <v>10</v>
      </c>
      <c r="FJ24665" s="55">
        <v>80000</v>
      </c>
      <c r="FK24665" s="55" t="s">
        <v>1258</v>
      </c>
      <c r="FL24665" s="55">
        <v>0.0733</v>
      </c>
    </row>
    <row r="24666" ht="14.25" customHeight="1" outlineLevel="1" spans="162:168">
      <c r="FF24666" s="55">
        <v>24659</v>
      </c>
      <c r="FG24666" s="55" t="s">
        <v>2094</v>
      </c>
      <c r="FH24666" s="55" t="s">
        <v>1260</v>
      </c>
      <c r="FI24666" s="55">
        <v>10</v>
      </c>
      <c r="FJ24666" s="55">
        <v>130000</v>
      </c>
      <c r="FK24666" s="55" t="s">
        <v>1258</v>
      </c>
      <c r="FL24666" s="55">
        <v>0.0733</v>
      </c>
    </row>
    <row r="24667" ht="14.25" customHeight="1" outlineLevel="1" spans="162:168">
      <c r="FF24667" s="55">
        <v>24660</v>
      </c>
      <c r="FG24667" s="55" t="s">
        <v>2094</v>
      </c>
      <c r="FH24667" s="55" t="s">
        <v>1260</v>
      </c>
      <c r="FI24667" s="55">
        <v>10</v>
      </c>
      <c r="FJ24667" s="55">
        <v>260000</v>
      </c>
      <c r="FK24667" s="55" t="s">
        <v>1258</v>
      </c>
      <c r="FL24667" s="55">
        <v>0.0733</v>
      </c>
    </row>
    <row r="24668" ht="14.25" customHeight="1" outlineLevel="1" spans="162:168">
      <c r="FF24668" s="55">
        <v>24661</v>
      </c>
      <c r="FG24668" s="55" t="s">
        <v>2094</v>
      </c>
      <c r="FH24668" s="55" t="s">
        <v>1260</v>
      </c>
      <c r="FI24668" s="55">
        <v>10</v>
      </c>
      <c r="FJ24668" s="55">
        <v>400000</v>
      </c>
      <c r="FK24668" s="55" t="s">
        <v>1258</v>
      </c>
      <c r="FL24668" s="55">
        <v>0.0733</v>
      </c>
    </row>
    <row r="24669" ht="14.25" customHeight="1" outlineLevel="1" spans="162:168">
      <c r="FF24669" s="55">
        <v>24662</v>
      </c>
      <c r="FG24669" s="55" t="s">
        <v>2094</v>
      </c>
      <c r="FH24669" s="55" t="s">
        <v>1260</v>
      </c>
      <c r="FI24669" s="55">
        <v>10</v>
      </c>
      <c r="FJ24669" s="55">
        <v>530000</v>
      </c>
      <c r="FK24669" s="55" t="s">
        <v>1258</v>
      </c>
      <c r="FL24669" s="55">
        <v>0.0733</v>
      </c>
    </row>
    <row r="24670" ht="14.25" customHeight="1" outlineLevel="1" spans="162:168">
      <c r="FF24670" s="55">
        <v>24663</v>
      </c>
      <c r="FG24670" s="55" t="s">
        <v>2094</v>
      </c>
      <c r="FH24670" s="55" t="s">
        <v>1260</v>
      </c>
      <c r="FI24670" s="55">
        <v>10</v>
      </c>
      <c r="FJ24670" s="55">
        <v>540000</v>
      </c>
      <c r="FK24670" s="55" t="s">
        <v>1258</v>
      </c>
      <c r="FL24670" s="55">
        <v>0.0733</v>
      </c>
    </row>
    <row r="24671" ht="14.25" customHeight="1" outlineLevel="1" spans="162:168">
      <c r="FF24671" s="55">
        <v>24664</v>
      </c>
      <c r="FG24671" s="55" t="s">
        <v>2094</v>
      </c>
      <c r="FH24671" s="55" t="s">
        <v>1260</v>
      </c>
      <c r="FI24671" s="55">
        <v>11</v>
      </c>
      <c r="FJ24671" s="55">
        <v>0</v>
      </c>
      <c r="FK24671" s="55" t="s">
        <v>1258</v>
      </c>
      <c r="FL24671" s="55">
        <v>0.075</v>
      </c>
    </row>
    <row r="24672" ht="14.25" customHeight="1" outlineLevel="1" spans="162:168">
      <c r="FF24672" s="55">
        <v>24665</v>
      </c>
      <c r="FG24672" s="55" t="s">
        <v>2094</v>
      </c>
      <c r="FH24672" s="55" t="s">
        <v>1260</v>
      </c>
      <c r="FI24672" s="55">
        <v>11</v>
      </c>
      <c r="FJ24672" s="55">
        <v>1000</v>
      </c>
      <c r="FK24672" s="55" t="s">
        <v>1258</v>
      </c>
      <c r="FL24672" s="55">
        <v>0.0625</v>
      </c>
    </row>
    <row r="24673" ht="14.25" customHeight="1" outlineLevel="1" spans="162:168">
      <c r="FF24673" s="55">
        <v>24666</v>
      </c>
      <c r="FG24673" s="55" t="s">
        <v>2094</v>
      </c>
      <c r="FH24673" s="55" t="s">
        <v>1260</v>
      </c>
      <c r="FI24673" s="55">
        <v>11</v>
      </c>
      <c r="FJ24673" s="55">
        <v>2500</v>
      </c>
      <c r="FK24673" s="55" t="s">
        <v>1258</v>
      </c>
      <c r="FL24673" s="55">
        <v>0.0583</v>
      </c>
    </row>
    <row r="24674" ht="14.25" customHeight="1" outlineLevel="1" spans="162:168">
      <c r="FF24674" s="55">
        <v>24667</v>
      </c>
      <c r="FG24674" s="55" t="s">
        <v>2094</v>
      </c>
      <c r="FH24674" s="55" t="s">
        <v>1260</v>
      </c>
      <c r="FI24674" s="55">
        <v>11</v>
      </c>
      <c r="FJ24674" s="55">
        <v>5000</v>
      </c>
      <c r="FK24674" s="55" t="s">
        <v>1258</v>
      </c>
      <c r="FL24674" s="55">
        <v>0.0542</v>
      </c>
    </row>
    <row r="24675" ht="14.25" customHeight="1" outlineLevel="1" spans="162:168">
      <c r="FF24675" s="55">
        <v>24668</v>
      </c>
      <c r="FG24675" s="55" t="s">
        <v>2094</v>
      </c>
      <c r="FH24675" s="55" t="s">
        <v>1260</v>
      </c>
      <c r="FI24675" s="55">
        <v>11</v>
      </c>
      <c r="FJ24675" s="55">
        <v>10000</v>
      </c>
      <c r="FK24675" s="55" t="s">
        <v>1258</v>
      </c>
      <c r="FL24675" s="55">
        <v>0.0458</v>
      </c>
    </row>
    <row r="24676" ht="14.25" customHeight="1" outlineLevel="1" spans="162:168">
      <c r="FF24676" s="55">
        <v>24669</v>
      </c>
      <c r="FG24676" s="55" t="s">
        <v>2094</v>
      </c>
      <c r="FH24676" s="55" t="s">
        <v>1260</v>
      </c>
      <c r="FI24676" s="55">
        <v>11</v>
      </c>
      <c r="FJ24676" s="55">
        <v>25000</v>
      </c>
      <c r="FK24676" s="55" t="s">
        <v>1258</v>
      </c>
      <c r="FL24676" s="55">
        <v>0.0417</v>
      </c>
    </row>
    <row r="24677" ht="14.25" customHeight="1" outlineLevel="1" spans="162:168">
      <c r="FF24677" s="55">
        <v>24670</v>
      </c>
      <c r="FG24677" s="55" t="s">
        <v>2094</v>
      </c>
      <c r="FH24677" s="55" t="s">
        <v>1260</v>
      </c>
      <c r="FI24677" s="55">
        <v>11</v>
      </c>
      <c r="FJ24677" s="55">
        <v>50000</v>
      </c>
      <c r="FK24677" s="55" t="s">
        <v>1258</v>
      </c>
      <c r="FL24677" s="55">
        <v>0.0417</v>
      </c>
    </row>
    <row r="24678" ht="14.25" customHeight="1" outlineLevel="1" spans="162:168">
      <c r="FF24678" s="55">
        <v>24671</v>
      </c>
      <c r="FG24678" s="55" t="s">
        <v>2094</v>
      </c>
      <c r="FH24678" s="55" t="s">
        <v>1260</v>
      </c>
      <c r="FI24678" s="55">
        <v>11</v>
      </c>
      <c r="FJ24678" s="55">
        <v>80000</v>
      </c>
      <c r="FK24678" s="55" t="s">
        <v>1258</v>
      </c>
      <c r="FL24678" s="55">
        <v>0.0417</v>
      </c>
    </row>
    <row r="24679" ht="14.25" customHeight="1" outlineLevel="1" spans="162:168">
      <c r="FF24679" s="55">
        <v>24672</v>
      </c>
      <c r="FG24679" s="55" t="s">
        <v>2094</v>
      </c>
      <c r="FH24679" s="55" t="s">
        <v>1260</v>
      </c>
      <c r="FI24679" s="55">
        <v>11</v>
      </c>
      <c r="FJ24679" s="55">
        <v>130000</v>
      </c>
      <c r="FK24679" s="55" t="s">
        <v>1258</v>
      </c>
      <c r="FL24679" s="55">
        <v>0.0417</v>
      </c>
    </row>
    <row r="24680" ht="14.25" customHeight="1" outlineLevel="1" spans="162:168">
      <c r="FF24680" s="55">
        <v>24673</v>
      </c>
      <c r="FG24680" s="55" t="s">
        <v>2094</v>
      </c>
      <c r="FH24680" s="55" t="s">
        <v>1260</v>
      </c>
      <c r="FI24680" s="55">
        <v>11</v>
      </c>
      <c r="FJ24680" s="55">
        <v>260000</v>
      </c>
      <c r="FK24680" s="55" t="s">
        <v>1258</v>
      </c>
      <c r="FL24680" s="55">
        <v>0.0417</v>
      </c>
    </row>
    <row r="24681" ht="14.25" customHeight="1" outlineLevel="1" spans="162:168">
      <c r="FF24681" s="55">
        <v>24674</v>
      </c>
      <c r="FG24681" s="55" t="s">
        <v>2094</v>
      </c>
      <c r="FH24681" s="55" t="s">
        <v>1260</v>
      </c>
      <c r="FI24681" s="55">
        <v>11</v>
      </c>
      <c r="FJ24681" s="55">
        <v>400000</v>
      </c>
      <c r="FK24681" s="55" t="s">
        <v>1258</v>
      </c>
      <c r="FL24681" s="55">
        <v>0.0417</v>
      </c>
    </row>
    <row r="24682" ht="14.25" customHeight="1" outlineLevel="1" spans="162:168">
      <c r="FF24682" s="55">
        <v>24675</v>
      </c>
      <c r="FG24682" s="55" t="s">
        <v>2094</v>
      </c>
      <c r="FH24682" s="55" t="s">
        <v>1260</v>
      </c>
      <c r="FI24682" s="55">
        <v>11</v>
      </c>
      <c r="FJ24682" s="55">
        <v>530000</v>
      </c>
      <c r="FK24682" s="55" t="s">
        <v>1258</v>
      </c>
      <c r="FL24682" s="55">
        <v>0.0417</v>
      </c>
    </row>
    <row r="24683" ht="14.25" customHeight="1" outlineLevel="1" spans="162:168">
      <c r="FF24683" s="55">
        <v>24676</v>
      </c>
      <c r="FG24683" s="55" t="s">
        <v>2094</v>
      </c>
      <c r="FH24683" s="55" t="s">
        <v>1260</v>
      </c>
      <c r="FI24683" s="55">
        <v>11</v>
      </c>
      <c r="FJ24683" s="55">
        <v>540000</v>
      </c>
      <c r="FK24683" s="55" t="s">
        <v>1258</v>
      </c>
      <c r="FL24683" s="55">
        <v>0.0417</v>
      </c>
    </row>
    <row r="24684" ht="14.25" customHeight="1" outlineLevel="1" spans="162:168">
      <c r="FF24684" s="55">
        <v>24677</v>
      </c>
      <c r="FG24684" s="55" t="s">
        <v>2094</v>
      </c>
      <c r="FH24684" s="55" t="s">
        <v>1260</v>
      </c>
      <c r="FI24684" s="55">
        <v>12</v>
      </c>
      <c r="FJ24684" s="55">
        <v>0</v>
      </c>
      <c r="FK24684" s="55" t="s">
        <v>1258</v>
      </c>
      <c r="FL24684" s="55">
        <v>0.0675</v>
      </c>
    </row>
    <row r="24685" ht="14.25" customHeight="1" outlineLevel="1" spans="162:168">
      <c r="FF24685" s="55">
        <v>24678</v>
      </c>
      <c r="FG24685" s="55" t="s">
        <v>2094</v>
      </c>
      <c r="FH24685" s="55" t="s">
        <v>1260</v>
      </c>
      <c r="FI24685" s="55">
        <v>12</v>
      </c>
      <c r="FJ24685" s="55">
        <v>1000</v>
      </c>
      <c r="FK24685" s="55" t="s">
        <v>1258</v>
      </c>
      <c r="FL24685" s="55">
        <v>0.0675</v>
      </c>
    </row>
    <row r="24686" ht="14.25" customHeight="1" outlineLevel="1" spans="162:168">
      <c r="FF24686" s="55">
        <v>24679</v>
      </c>
      <c r="FG24686" s="55" t="s">
        <v>2094</v>
      </c>
      <c r="FH24686" s="55" t="s">
        <v>1260</v>
      </c>
      <c r="FI24686" s="55">
        <v>12</v>
      </c>
      <c r="FJ24686" s="55">
        <v>2500</v>
      </c>
      <c r="FK24686" s="55" t="s">
        <v>1258</v>
      </c>
      <c r="FL24686" s="55">
        <v>0.0675</v>
      </c>
    </row>
    <row r="24687" ht="14.25" customHeight="1" outlineLevel="1" spans="162:168">
      <c r="FF24687" s="55">
        <v>24680</v>
      </c>
      <c r="FG24687" s="55" t="s">
        <v>2094</v>
      </c>
      <c r="FH24687" s="55" t="s">
        <v>1260</v>
      </c>
      <c r="FI24687" s="55">
        <v>12</v>
      </c>
      <c r="FJ24687" s="55">
        <v>10000</v>
      </c>
      <c r="FK24687" s="55" t="s">
        <v>1258</v>
      </c>
      <c r="FL24687" s="55">
        <v>0.0675</v>
      </c>
    </row>
    <row r="24688" ht="14.25" customHeight="1" outlineLevel="1" spans="162:168">
      <c r="FF24688" s="55">
        <v>24681</v>
      </c>
      <c r="FG24688" s="55" t="s">
        <v>2094</v>
      </c>
      <c r="FH24688" s="55" t="s">
        <v>1260</v>
      </c>
      <c r="FI24688" s="55">
        <v>12</v>
      </c>
      <c r="FJ24688" s="55">
        <v>25000</v>
      </c>
      <c r="FK24688" s="55" t="s">
        <v>1258</v>
      </c>
      <c r="FL24688" s="55">
        <v>0.0675</v>
      </c>
    </row>
    <row r="24689" ht="14.25" customHeight="1" outlineLevel="1" spans="162:168">
      <c r="FF24689" s="55">
        <v>24682</v>
      </c>
      <c r="FG24689" s="55" t="s">
        <v>2094</v>
      </c>
      <c r="FH24689" s="55" t="s">
        <v>1260</v>
      </c>
      <c r="FI24689" s="55">
        <v>12</v>
      </c>
      <c r="FJ24689" s="55">
        <v>50000</v>
      </c>
      <c r="FK24689" s="55" t="s">
        <v>1258</v>
      </c>
      <c r="FL24689" s="55">
        <v>0.0642</v>
      </c>
    </row>
    <row r="24690" ht="14.25" customHeight="1" outlineLevel="1" spans="162:168">
      <c r="FF24690" s="55">
        <v>24683</v>
      </c>
      <c r="FG24690" s="55" t="s">
        <v>2094</v>
      </c>
      <c r="FH24690" s="55" t="s">
        <v>1260</v>
      </c>
      <c r="FI24690" s="55">
        <v>12</v>
      </c>
      <c r="FJ24690" s="55">
        <v>80000</v>
      </c>
      <c r="FK24690" s="55" t="s">
        <v>1258</v>
      </c>
      <c r="FL24690" s="55">
        <v>0.0417</v>
      </c>
    </row>
    <row r="24691" ht="14.25" customHeight="1" outlineLevel="1" spans="162:168">
      <c r="FF24691" s="55">
        <v>24684</v>
      </c>
      <c r="FG24691" s="55" t="s">
        <v>2094</v>
      </c>
      <c r="FH24691" s="55" t="s">
        <v>1260</v>
      </c>
      <c r="FI24691" s="55">
        <v>12</v>
      </c>
      <c r="FJ24691" s="55">
        <v>130000</v>
      </c>
      <c r="FK24691" s="55" t="s">
        <v>1258</v>
      </c>
      <c r="FL24691" s="55">
        <v>0.0417</v>
      </c>
    </row>
    <row r="24692" ht="14.25" customHeight="1" outlineLevel="1" spans="162:168">
      <c r="FF24692" s="55">
        <v>24685</v>
      </c>
      <c r="FG24692" s="55" t="s">
        <v>2094</v>
      </c>
      <c r="FH24692" s="55" t="s">
        <v>1260</v>
      </c>
      <c r="FI24692" s="55">
        <v>12</v>
      </c>
      <c r="FJ24692" s="55">
        <v>260000</v>
      </c>
      <c r="FK24692" s="55" t="s">
        <v>1258</v>
      </c>
      <c r="FL24692" s="55">
        <v>0.0417</v>
      </c>
    </row>
    <row r="24693" ht="14.25" customHeight="1" outlineLevel="1" spans="162:168">
      <c r="FF24693" s="55">
        <v>24686</v>
      </c>
      <c r="FG24693" s="55" t="s">
        <v>2094</v>
      </c>
      <c r="FH24693" s="55" t="s">
        <v>1260</v>
      </c>
      <c r="FI24693" s="55">
        <v>12</v>
      </c>
      <c r="FJ24693" s="55">
        <v>400000</v>
      </c>
      <c r="FK24693" s="55" t="s">
        <v>1258</v>
      </c>
      <c r="FL24693" s="55">
        <v>0.0417</v>
      </c>
    </row>
    <row r="24694" ht="14.25" customHeight="1" outlineLevel="1" spans="162:168">
      <c r="FF24694" s="55">
        <v>24687</v>
      </c>
      <c r="FG24694" s="55" t="s">
        <v>2094</v>
      </c>
      <c r="FH24694" s="55" t="s">
        <v>1260</v>
      </c>
      <c r="FI24694" s="55">
        <v>12</v>
      </c>
      <c r="FJ24694" s="55">
        <v>530000</v>
      </c>
      <c r="FK24694" s="55" t="s">
        <v>1258</v>
      </c>
      <c r="FL24694" s="55">
        <v>0.0417</v>
      </c>
    </row>
    <row r="24695" ht="14.25" customHeight="1" outlineLevel="1" spans="162:168">
      <c r="FF24695" s="55">
        <v>24688</v>
      </c>
      <c r="FG24695" s="55" t="s">
        <v>2094</v>
      </c>
      <c r="FH24695" s="55" t="s">
        <v>1260</v>
      </c>
      <c r="FI24695" s="55">
        <v>12</v>
      </c>
      <c r="FJ24695" s="55">
        <v>540000</v>
      </c>
      <c r="FK24695" s="55" t="s">
        <v>1258</v>
      </c>
      <c r="FL24695" s="55">
        <v>0.0417</v>
      </c>
    </row>
    <row r="24696" ht="14.25" customHeight="1" outlineLevel="1" spans="162:168">
      <c r="FF24696" s="55">
        <v>24689</v>
      </c>
      <c r="FG24696" s="55" t="s">
        <v>2094</v>
      </c>
      <c r="FH24696" s="55" t="s">
        <v>1260</v>
      </c>
      <c r="FI24696" s="55">
        <v>13</v>
      </c>
      <c r="FJ24696" s="55">
        <v>0</v>
      </c>
      <c r="FK24696" s="55" t="s">
        <v>1258</v>
      </c>
      <c r="FL24696" s="55">
        <v>0</v>
      </c>
    </row>
    <row r="24697" ht="14.25" customHeight="1" outlineLevel="1" spans="162:168">
      <c r="FF24697" s="55">
        <v>24690</v>
      </c>
      <c r="FG24697" s="55" t="s">
        <v>2094</v>
      </c>
      <c r="FH24697" s="55" t="s">
        <v>1260</v>
      </c>
      <c r="FI24697" s="55">
        <v>2</v>
      </c>
      <c r="FJ24697" s="55">
        <v>0</v>
      </c>
      <c r="FK24697" s="55" t="s">
        <v>1258</v>
      </c>
      <c r="FL24697" s="55">
        <v>0.1667</v>
      </c>
    </row>
    <row r="24698" ht="14.25" customHeight="1" outlineLevel="1" spans="162:168">
      <c r="FF24698" s="55">
        <v>24691</v>
      </c>
      <c r="FG24698" s="55" t="s">
        <v>2094</v>
      </c>
      <c r="FH24698" s="55" t="s">
        <v>1260</v>
      </c>
      <c r="FI24698" s="55">
        <v>2</v>
      </c>
      <c r="FJ24698" s="55">
        <v>1000</v>
      </c>
      <c r="FK24698" s="55" t="s">
        <v>1258</v>
      </c>
      <c r="FL24698" s="55">
        <v>0.1042</v>
      </c>
    </row>
    <row r="24699" ht="14.25" customHeight="1" outlineLevel="1" spans="162:168">
      <c r="FF24699" s="55">
        <v>24692</v>
      </c>
      <c r="FG24699" s="55" t="s">
        <v>2094</v>
      </c>
      <c r="FH24699" s="55" t="s">
        <v>1260</v>
      </c>
      <c r="FI24699" s="55">
        <v>2</v>
      </c>
      <c r="FJ24699" s="55">
        <v>2500</v>
      </c>
      <c r="FK24699" s="55" t="s">
        <v>1258</v>
      </c>
      <c r="FL24699" s="55">
        <v>0.0958</v>
      </c>
    </row>
    <row r="24700" ht="14.25" customHeight="1" outlineLevel="1" spans="162:168">
      <c r="FF24700" s="55">
        <v>24693</v>
      </c>
      <c r="FG24700" s="55" t="s">
        <v>2094</v>
      </c>
      <c r="FH24700" s="55" t="s">
        <v>1260</v>
      </c>
      <c r="FI24700" s="55">
        <v>2</v>
      </c>
      <c r="FJ24700" s="55">
        <v>5000</v>
      </c>
      <c r="FK24700" s="55" t="s">
        <v>1258</v>
      </c>
      <c r="FL24700" s="55">
        <v>0.0875</v>
      </c>
    </row>
    <row r="24701" ht="14.25" customHeight="1" outlineLevel="1" spans="162:168">
      <c r="FF24701" s="55">
        <v>24694</v>
      </c>
      <c r="FG24701" s="55" t="s">
        <v>2094</v>
      </c>
      <c r="FH24701" s="55" t="s">
        <v>1260</v>
      </c>
      <c r="FI24701" s="55">
        <v>2</v>
      </c>
      <c r="FJ24701" s="55">
        <v>10000</v>
      </c>
      <c r="FK24701" s="55" t="s">
        <v>1258</v>
      </c>
      <c r="FL24701" s="55">
        <v>0.075</v>
      </c>
    </row>
    <row r="24702" ht="14.25" customHeight="1" outlineLevel="1" spans="162:168">
      <c r="FF24702" s="55">
        <v>24695</v>
      </c>
      <c r="FG24702" s="55" t="s">
        <v>2094</v>
      </c>
      <c r="FH24702" s="55" t="s">
        <v>1260</v>
      </c>
      <c r="FI24702" s="55">
        <v>2</v>
      </c>
      <c r="FJ24702" s="55">
        <v>25000</v>
      </c>
      <c r="FK24702" s="55" t="s">
        <v>1258</v>
      </c>
      <c r="FL24702" s="55">
        <v>0.0667</v>
      </c>
    </row>
    <row r="24703" ht="14.25" customHeight="1" outlineLevel="1" spans="162:168">
      <c r="FF24703" s="55">
        <v>24696</v>
      </c>
      <c r="FG24703" s="55" t="s">
        <v>2094</v>
      </c>
      <c r="FH24703" s="55" t="s">
        <v>1260</v>
      </c>
      <c r="FI24703" s="55">
        <v>2</v>
      </c>
      <c r="FJ24703" s="55">
        <v>50000</v>
      </c>
      <c r="FK24703" s="55" t="s">
        <v>1258</v>
      </c>
      <c r="FL24703" s="55">
        <v>0.0583</v>
      </c>
    </row>
    <row r="24704" ht="14.25" customHeight="1" outlineLevel="1" spans="162:168">
      <c r="FF24704" s="55">
        <v>24697</v>
      </c>
      <c r="FG24704" s="55" t="s">
        <v>2094</v>
      </c>
      <c r="FH24704" s="55" t="s">
        <v>1260</v>
      </c>
      <c r="FI24704" s="55">
        <v>2</v>
      </c>
      <c r="FJ24704" s="55">
        <v>80000</v>
      </c>
      <c r="FK24704" s="55" t="s">
        <v>1258</v>
      </c>
      <c r="FL24704" s="55">
        <v>0.0583</v>
      </c>
    </row>
    <row r="24705" ht="14.25" customHeight="1" outlineLevel="1" spans="162:168">
      <c r="FF24705" s="55">
        <v>24698</v>
      </c>
      <c r="FG24705" s="55" t="s">
        <v>2094</v>
      </c>
      <c r="FH24705" s="55" t="s">
        <v>1260</v>
      </c>
      <c r="FI24705" s="55">
        <v>2</v>
      </c>
      <c r="FJ24705" s="55">
        <v>130000</v>
      </c>
      <c r="FK24705" s="55" t="s">
        <v>1258</v>
      </c>
      <c r="FL24705" s="55">
        <v>0.0583</v>
      </c>
    </row>
    <row r="24706" ht="14.25" customHeight="1" outlineLevel="1" spans="162:168">
      <c r="FF24706" s="55">
        <v>24699</v>
      </c>
      <c r="FG24706" s="55" t="s">
        <v>2094</v>
      </c>
      <c r="FH24706" s="55" t="s">
        <v>1260</v>
      </c>
      <c r="FI24706" s="55">
        <v>2</v>
      </c>
      <c r="FJ24706" s="55">
        <v>260000</v>
      </c>
      <c r="FK24706" s="55" t="s">
        <v>1258</v>
      </c>
      <c r="FL24706" s="55">
        <v>0.0583</v>
      </c>
    </row>
    <row r="24707" ht="14.25" customHeight="1" outlineLevel="1" spans="162:168">
      <c r="FF24707" s="55">
        <v>24700</v>
      </c>
      <c r="FG24707" s="55" t="s">
        <v>2094</v>
      </c>
      <c r="FH24707" s="55" t="s">
        <v>1260</v>
      </c>
      <c r="FI24707" s="55">
        <v>2</v>
      </c>
      <c r="FJ24707" s="55">
        <v>400000</v>
      </c>
      <c r="FK24707" s="55" t="s">
        <v>1258</v>
      </c>
      <c r="FL24707" s="55">
        <v>0.0583</v>
      </c>
    </row>
    <row r="24708" ht="14.25" customHeight="1" outlineLevel="1" spans="162:168">
      <c r="FF24708" s="55">
        <v>24701</v>
      </c>
      <c r="FG24708" s="55" t="s">
        <v>2094</v>
      </c>
      <c r="FH24708" s="55" t="s">
        <v>1260</v>
      </c>
      <c r="FI24708" s="55">
        <v>2</v>
      </c>
      <c r="FJ24708" s="55">
        <v>530000</v>
      </c>
      <c r="FK24708" s="55" t="s">
        <v>1258</v>
      </c>
      <c r="FL24708" s="55">
        <v>0.0583</v>
      </c>
    </row>
    <row r="24709" ht="14.25" customHeight="1" outlineLevel="1" spans="162:168">
      <c r="FF24709" s="55">
        <v>24702</v>
      </c>
      <c r="FG24709" s="55" t="s">
        <v>2094</v>
      </c>
      <c r="FH24709" s="55" t="s">
        <v>1260</v>
      </c>
      <c r="FI24709" s="55">
        <v>2</v>
      </c>
      <c r="FJ24709" s="55">
        <v>540000</v>
      </c>
      <c r="FK24709" s="55" t="s">
        <v>1258</v>
      </c>
      <c r="FL24709" s="55">
        <v>0.0583</v>
      </c>
    </row>
    <row r="24710" ht="14.25" customHeight="1" outlineLevel="1" spans="162:168">
      <c r="FF24710" s="55">
        <v>24703</v>
      </c>
      <c r="FG24710" s="55" t="s">
        <v>2094</v>
      </c>
      <c r="FH24710" s="55" t="s">
        <v>1260</v>
      </c>
      <c r="FI24710" s="55">
        <v>3</v>
      </c>
      <c r="FJ24710" s="55">
        <v>0</v>
      </c>
      <c r="FK24710" s="55" t="s">
        <v>1258</v>
      </c>
      <c r="FL24710" s="55">
        <v>0.1125</v>
      </c>
    </row>
    <row r="24711" ht="14.25" customHeight="1" outlineLevel="1" spans="162:168">
      <c r="FF24711" s="55">
        <v>24704</v>
      </c>
      <c r="FG24711" s="55" t="s">
        <v>2094</v>
      </c>
      <c r="FH24711" s="55" t="s">
        <v>1260</v>
      </c>
      <c r="FI24711" s="55">
        <v>3</v>
      </c>
      <c r="FJ24711" s="55">
        <v>1000</v>
      </c>
      <c r="FK24711" s="55" t="s">
        <v>1258</v>
      </c>
      <c r="FL24711" s="55">
        <v>0.1</v>
      </c>
    </row>
    <row r="24712" ht="14.25" customHeight="1" outlineLevel="1" spans="162:168">
      <c r="FF24712" s="55">
        <v>24705</v>
      </c>
      <c r="FG24712" s="55" t="s">
        <v>2094</v>
      </c>
      <c r="FH24712" s="55" t="s">
        <v>1260</v>
      </c>
      <c r="FI24712" s="55">
        <v>3</v>
      </c>
      <c r="FJ24712" s="55">
        <v>2500</v>
      </c>
      <c r="FK24712" s="55" t="s">
        <v>1258</v>
      </c>
      <c r="FL24712" s="55">
        <v>0.0917</v>
      </c>
    </row>
    <row r="24713" ht="14.25" customHeight="1" outlineLevel="1" spans="162:168">
      <c r="FF24713" s="55">
        <v>24706</v>
      </c>
      <c r="FG24713" s="55" t="s">
        <v>2094</v>
      </c>
      <c r="FH24713" s="55" t="s">
        <v>1260</v>
      </c>
      <c r="FI24713" s="55">
        <v>3</v>
      </c>
      <c r="FJ24713" s="55">
        <v>5000</v>
      </c>
      <c r="FK24713" s="55" t="s">
        <v>1258</v>
      </c>
      <c r="FL24713" s="55">
        <v>0.0708</v>
      </c>
    </row>
    <row r="24714" ht="14.25" customHeight="1" outlineLevel="1" spans="162:168">
      <c r="FF24714" s="55">
        <v>24707</v>
      </c>
      <c r="FG24714" s="55" t="s">
        <v>2094</v>
      </c>
      <c r="FH24714" s="55" t="s">
        <v>1260</v>
      </c>
      <c r="FI24714" s="55">
        <v>3</v>
      </c>
      <c r="FJ24714" s="55">
        <v>10000</v>
      </c>
      <c r="FK24714" s="55" t="s">
        <v>1258</v>
      </c>
      <c r="FL24714" s="55">
        <v>0.0542</v>
      </c>
    </row>
    <row r="24715" ht="14.25" customHeight="1" outlineLevel="1" spans="162:168">
      <c r="FF24715" s="55">
        <v>24708</v>
      </c>
      <c r="FG24715" s="55" t="s">
        <v>2094</v>
      </c>
      <c r="FH24715" s="55" t="s">
        <v>1260</v>
      </c>
      <c r="FI24715" s="55">
        <v>3</v>
      </c>
      <c r="FJ24715" s="55">
        <v>25000</v>
      </c>
      <c r="FK24715" s="55" t="s">
        <v>1258</v>
      </c>
      <c r="FL24715" s="55">
        <v>0.0542</v>
      </c>
    </row>
    <row r="24716" ht="14.25" customHeight="1" outlineLevel="1" spans="162:168">
      <c r="FF24716" s="55">
        <v>24709</v>
      </c>
      <c r="FG24716" s="55" t="s">
        <v>2094</v>
      </c>
      <c r="FH24716" s="55" t="s">
        <v>1260</v>
      </c>
      <c r="FI24716" s="55">
        <v>3</v>
      </c>
      <c r="FJ24716" s="55">
        <v>50000</v>
      </c>
      <c r="FK24716" s="55" t="s">
        <v>1258</v>
      </c>
      <c r="FL24716" s="55">
        <v>0.0458</v>
      </c>
    </row>
    <row r="24717" ht="14.25" customHeight="1" outlineLevel="1" spans="162:168">
      <c r="FF24717" s="55">
        <v>24710</v>
      </c>
      <c r="FG24717" s="55" t="s">
        <v>2094</v>
      </c>
      <c r="FH24717" s="55" t="s">
        <v>1260</v>
      </c>
      <c r="FI24717" s="55">
        <v>3</v>
      </c>
      <c r="FJ24717" s="55">
        <v>80000</v>
      </c>
      <c r="FK24717" s="55" t="s">
        <v>1258</v>
      </c>
      <c r="FL24717" s="55">
        <v>0.0458</v>
      </c>
    </row>
    <row r="24718" ht="14.25" customHeight="1" outlineLevel="1" spans="162:168">
      <c r="FF24718" s="55">
        <v>24711</v>
      </c>
      <c r="FG24718" s="55" t="s">
        <v>2094</v>
      </c>
      <c r="FH24718" s="55" t="s">
        <v>1260</v>
      </c>
      <c r="FI24718" s="55">
        <v>3</v>
      </c>
      <c r="FJ24718" s="55">
        <v>130000</v>
      </c>
      <c r="FK24718" s="55" t="s">
        <v>1258</v>
      </c>
      <c r="FL24718" s="55">
        <v>0.0458</v>
      </c>
    </row>
    <row r="24719" ht="14.25" customHeight="1" outlineLevel="1" spans="162:168">
      <c r="FF24719" s="55">
        <v>24712</v>
      </c>
      <c r="FG24719" s="55" t="s">
        <v>2094</v>
      </c>
      <c r="FH24719" s="55" t="s">
        <v>1260</v>
      </c>
      <c r="FI24719" s="55">
        <v>3</v>
      </c>
      <c r="FJ24719" s="55">
        <v>260000</v>
      </c>
      <c r="FK24719" s="55" t="s">
        <v>1258</v>
      </c>
      <c r="FL24719" s="55">
        <v>0.0458</v>
      </c>
    </row>
    <row r="24720" ht="14.25" customHeight="1" outlineLevel="1" spans="162:168">
      <c r="FF24720" s="55">
        <v>24713</v>
      </c>
      <c r="FG24720" s="55" t="s">
        <v>2094</v>
      </c>
      <c r="FH24720" s="55" t="s">
        <v>1260</v>
      </c>
      <c r="FI24720" s="55">
        <v>3</v>
      </c>
      <c r="FJ24720" s="55">
        <v>400000</v>
      </c>
      <c r="FK24720" s="55" t="s">
        <v>1258</v>
      </c>
      <c r="FL24720" s="55">
        <v>0.0458</v>
      </c>
    </row>
    <row r="24721" ht="14.25" customHeight="1" outlineLevel="1" spans="162:168">
      <c r="FF24721" s="55">
        <v>24714</v>
      </c>
      <c r="FG24721" s="55" t="s">
        <v>2094</v>
      </c>
      <c r="FH24721" s="55" t="s">
        <v>1260</v>
      </c>
      <c r="FI24721" s="55">
        <v>3</v>
      </c>
      <c r="FJ24721" s="55">
        <v>530000</v>
      </c>
      <c r="FK24721" s="55" t="s">
        <v>1258</v>
      </c>
      <c r="FL24721" s="55">
        <v>0.0458</v>
      </c>
    </row>
    <row r="24722" ht="14.25" customHeight="1" outlineLevel="1" spans="162:168">
      <c r="FF24722" s="55">
        <v>24715</v>
      </c>
      <c r="FG24722" s="55" t="s">
        <v>2094</v>
      </c>
      <c r="FH24722" s="55" t="s">
        <v>1260</v>
      </c>
      <c r="FI24722" s="55">
        <v>3</v>
      </c>
      <c r="FJ24722" s="55">
        <v>540000</v>
      </c>
      <c r="FK24722" s="55" t="s">
        <v>1258</v>
      </c>
      <c r="FL24722" s="55">
        <v>0.0458</v>
      </c>
    </row>
    <row r="24723" ht="14.25" customHeight="1" outlineLevel="1" spans="162:168">
      <c r="FF24723" s="55">
        <v>24716</v>
      </c>
      <c r="FG24723" s="55" t="s">
        <v>2094</v>
      </c>
      <c r="FH24723" s="55" t="s">
        <v>1260</v>
      </c>
      <c r="FI24723" s="55">
        <v>4</v>
      </c>
      <c r="FJ24723" s="55">
        <v>0</v>
      </c>
      <c r="FK24723" s="55" t="s">
        <v>1258</v>
      </c>
      <c r="FL24723" s="55">
        <v>0.1042</v>
      </c>
    </row>
    <row r="24724" ht="14.25" customHeight="1" outlineLevel="1" spans="162:168">
      <c r="FF24724" s="55">
        <v>24717</v>
      </c>
      <c r="FG24724" s="55" t="s">
        <v>2094</v>
      </c>
      <c r="FH24724" s="55" t="s">
        <v>1260</v>
      </c>
      <c r="FI24724" s="55">
        <v>4</v>
      </c>
      <c r="FJ24724" s="55">
        <v>1000</v>
      </c>
      <c r="FK24724" s="55" t="s">
        <v>1258</v>
      </c>
      <c r="FL24724" s="55">
        <v>0.0958</v>
      </c>
    </row>
    <row r="24725" ht="14.25" customHeight="1" outlineLevel="1" spans="162:168">
      <c r="FF24725" s="55">
        <v>24718</v>
      </c>
      <c r="FG24725" s="55" t="s">
        <v>2094</v>
      </c>
      <c r="FH24725" s="55" t="s">
        <v>1260</v>
      </c>
      <c r="FI24725" s="55">
        <v>4</v>
      </c>
      <c r="FJ24725" s="55">
        <v>2500</v>
      </c>
      <c r="FK24725" s="55" t="s">
        <v>1258</v>
      </c>
      <c r="FL24725" s="55">
        <v>0.0875</v>
      </c>
    </row>
    <row r="24726" ht="14.25" customHeight="1" outlineLevel="1" spans="162:168">
      <c r="FF24726" s="55">
        <v>24719</v>
      </c>
      <c r="FG24726" s="55" t="s">
        <v>2094</v>
      </c>
      <c r="FH24726" s="55" t="s">
        <v>1260</v>
      </c>
      <c r="FI24726" s="55">
        <v>4</v>
      </c>
      <c r="FJ24726" s="55">
        <v>5000</v>
      </c>
      <c r="FK24726" s="55" t="s">
        <v>1258</v>
      </c>
      <c r="FL24726" s="55">
        <v>0.0667</v>
      </c>
    </row>
    <row r="24727" ht="14.25" customHeight="1" outlineLevel="1" spans="162:168">
      <c r="FF24727" s="55">
        <v>24720</v>
      </c>
      <c r="FG24727" s="55" t="s">
        <v>2094</v>
      </c>
      <c r="FH24727" s="55" t="s">
        <v>1260</v>
      </c>
      <c r="FI24727" s="55">
        <v>4</v>
      </c>
      <c r="FJ24727" s="55">
        <v>10000</v>
      </c>
      <c r="FK24727" s="55" t="s">
        <v>1258</v>
      </c>
      <c r="FL24727" s="55">
        <v>0.05</v>
      </c>
    </row>
    <row r="24728" ht="14.25" customHeight="1" outlineLevel="1" spans="162:168">
      <c r="FF24728" s="55">
        <v>24721</v>
      </c>
      <c r="FG24728" s="55" t="s">
        <v>2094</v>
      </c>
      <c r="FH24728" s="55" t="s">
        <v>1260</v>
      </c>
      <c r="FI24728" s="55">
        <v>4</v>
      </c>
      <c r="FJ24728" s="55">
        <v>25000</v>
      </c>
      <c r="FK24728" s="55" t="s">
        <v>1258</v>
      </c>
      <c r="FL24728" s="55">
        <v>0.0417</v>
      </c>
    </row>
    <row r="24729" ht="14.25" customHeight="1" outlineLevel="1" spans="162:168">
      <c r="FF24729" s="55">
        <v>24722</v>
      </c>
      <c r="FG24729" s="55" t="s">
        <v>2094</v>
      </c>
      <c r="FH24729" s="55" t="s">
        <v>1260</v>
      </c>
      <c r="FI24729" s="55">
        <v>4</v>
      </c>
      <c r="FJ24729" s="55">
        <v>50000</v>
      </c>
      <c r="FK24729" s="55" t="s">
        <v>1258</v>
      </c>
      <c r="FL24729" s="55">
        <v>0.0417</v>
      </c>
    </row>
    <row r="24730" ht="14.25" customHeight="1" outlineLevel="1" spans="162:168">
      <c r="FF24730" s="55">
        <v>24723</v>
      </c>
      <c r="FG24730" s="55" t="s">
        <v>2094</v>
      </c>
      <c r="FH24730" s="55" t="s">
        <v>1260</v>
      </c>
      <c r="FI24730" s="55">
        <v>4</v>
      </c>
      <c r="FJ24730" s="55">
        <v>80000</v>
      </c>
      <c r="FK24730" s="55" t="s">
        <v>1258</v>
      </c>
      <c r="FL24730" s="55">
        <v>0.0417</v>
      </c>
    </row>
    <row r="24731" ht="14.25" customHeight="1" outlineLevel="1" spans="162:168">
      <c r="FF24731" s="55">
        <v>24724</v>
      </c>
      <c r="FG24731" s="55" t="s">
        <v>2094</v>
      </c>
      <c r="FH24731" s="55" t="s">
        <v>1260</v>
      </c>
      <c r="FI24731" s="55">
        <v>4</v>
      </c>
      <c r="FJ24731" s="55">
        <v>130000</v>
      </c>
      <c r="FK24731" s="55" t="s">
        <v>1258</v>
      </c>
      <c r="FL24731" s="55">
        <v>0.0417</v>
      </c>
    </row>
    <row r="24732" ht="14.25" customHeight="1" outlineLevel="1" spans="162:168">
      <c r="FF24732" s="55">
        <v>24725</v>
      </c>
      <c r="FG24732" s="55" t="s">
        <v>2094</v>
      </c>
      <c r="FH24732" s="55" t="s">
        <v>1260</v>
      </c>
      <c r="FI24732" s="55">
        <v>4</v>
      </c>
      <c r="FJ24732" s="55">
        <v>260000</v>
      </c>
      <c r="FK24732" s="55" t="s">
        <v>1258</v>
      </c>
      <c r="FL24732" s="55">
        <v>0.0417</v>
      </c>
    </row>
    <row r="24733" ht="14.25" customHeight="1" outlineLevel="1" spans="162:168">
      <c r="FF24733" s="55">
        <v>24726</v>
      </c>
      <c r="FG24733" s="55" t="s">
        <v>2094</v>
      </c>
      <c r="FH24733" s="55" t="s">
        <v>1260</v>
      </c>
      <c r="FI24733" s="55">
        <v>4</v>
      </c>
      <c r="FJ24733" s="55">
        <v>400000</v>
      </c>
      <c r="FK24733" s="55" t="s">
        <v>1258</v>
      </c>
      <c r="FL24733" s="55">
        <v>0.0417</v>
      </c>
    </row>
    <row r="24734" ht="14.25" customHeight="1" outlineLevel="1" spans="162:168">
      <c r="FF24734" s="55">
        <v>24727</v>
      </c>
      <c r="FG24734" s="55" t="s">
        <v>2094</v>
      </c>
      <c r="FH24734" s="55" t="s">
        <v>1260</v>
      </c>
      <c r="FI24734" s="55">
        <v>4</v>
      </c>
      <c r="FJ24734" s="55">
        <v>530000</v>
      </c>
      <c r="FK24734" s="55" t="s">
        <v>1258</v>
      </c>
      <c r="FL24734" s="55">
        <v>0.0417</v>
      </c>
    </row>
    <row r="24735" ht="14.25" customHeight="1" outlineLevel="1" spans="162:168">
      <c r="FF24735" s="55">
        <v>24728</v>
      </c>
      <c r="FG24735" s="55" t="s">
        <v>2094</v>
      </c>
      <c r="FH24735" s="55" t="s">
        <v>1260</v>
      </c>
      <c r="FI24735" s="55">
        <v>4</v>
      </c>
      <c r="FJ24735" s="55">
        <v>540000</v>
      </c>
      <c r="FK24735" s="55" t="s">
        <v>1258</v>
      </c>
      <c r="FL24735" s="55">
        <v>0.0417</v>
      </c>
    </row>
    <row r="24736" ht="14.25" customHeight="1" outlineLevel="1" spans="162:168">
      <c r="FF24736" s="55">
        <v>24729</v>
      </c>
      <c r="FG24736" s="55" t="s">
        <v>2094</v>
      </c>
      <c r="FH24736" s="55" t="s">
        <v>1260</v>
      </c>
      <c r="FI24736" s="55">
        <v>5</v>
      </c>
      <c r="FJ24736" s="55">
        <v>0</v>
      </c>
      <c r="FK24736" s="55" t="s">
        <v>1258</v>
      </c>
      <c r="FL24736" s="55">
        <v>0.1042</v>
      </c>
    </row>
    <row r="24737" ht="14.25" customHeight="1" outlineLevel="1" spans="162:168">
      <c r="FF24737" s="55">
        <v>24730</v>
      </c>
      <c r="FG24737" s="55" t="s">
        <v>2094</v>
      </c>
      <c r="FH24737" s="55" t="s">
        <v>1260</v>
      </c>
      <c r="FI24737" s="55">
        <v>5</v>
      </c>
      <c r="FJ24737" s="55">
        <v>1000</v>
      </c>
      <c r="FK24737" s="55" t="s">
        <v>1258</v>
      </c>
      <c r="FL24737" s="55">
        <v>0.0958</v>
      </c>
    </row>
    <row r="24738" ht="14.25" customHeight="1" outlineLevel="1" spans="162:168">
      <c r="FF24738" s="55">
        <v>24731</v>
      </c>
      <c r="FG24738" s="55" t="s">
        <v>2094</v>
      </c>
      <c r="FH24738" s="55" t="s">
        <v>1260</v>
      </c>
      <c r="FI24738" s="55">
        <v>5</v>
      </c>
      <c r="FJ24738" s="55">
        <v>2500</v>
      </c>
      <c r="FK24738" s="55" t="s">
        <v>1258</v>
      </c>
      <c r="FL24738" s="55">
        <v>0.0875</v>
      </c>
    </row>
    <row r="24739" ht="14.25" customHeight="1" outlineLevel="1" spans="162:168">
      <c r="FF24739" s="55">
        <v>24732</v>
      </c>
      <c r="FG24739" s="55" t="s">
        <v>2094</v>
      </c>
      <c r="FH24739" s="55" t="s">
        <v>1260</v>
      </c>
      <c r="FI24739" s="55">
        <v>5</v>
      </c>
      <c r="FJ24739" s="55">
        <v>5000</v>
      </c>
      <c r="FK24739" s="55" t="s">
        <v>1258</v>
      </c>
      <c r="FL24739" s="55">
        <v>0.0667</v>
      </c>
    </row>
    <row r="24740" ht="14.25" customHeight="1" outlineLevel="1" spans="162:168">
      <c r="FF24740" s="55">
        <v>24733</v>
      </c>
      <c r="FG24740" s="55" t="s">
        <v>2094</v>
      </c>
      <c r="FH24740" s="55" t="s">
        <v>1260</v>
      </c>
      <c r="FI24740" s="55">
        <v>5</v>
      </c>
      <c r="FJ24740" s="55">
        <v>10000</v>
      </c>
      <c r="FK24740" s="55" t="s">
        <v>1258</v>
      </c>
      <c r="FL24740" s="55">
        <v>0.05</v>
      </c>
    </row>
    <row r="24741" ht="14.25" customHeight="1" outlineLevel="1" spans="162:168">
      <c r="FF24741" s="55">
        <v>24734</v>
      </c>
      <c r="FG24741" s="55" t="s">
        <v>2094</v>
      </c>
      <c r="FH24741" s="55" t="s">
        <v>1260</v>
      </c>
      <c r="FI24741" s="55">
        <v>5</v>
      </c>
      <c r="FJ24741" s="55">
        <v>25000</v>
      </c>
      <c r="FK24741" s="55" t="s">
        <v>1258</v>
      </c>
      <c r="FL24741" s="55">
        <v>0.0417</v>
      </c>
    </row>
    <row r="24742" ht="14.25" customHeight="1" outlineLevel="1" spans="162:168">
      <c r="FF24742" s="55">
        <v>24735</v>
      </c>
      <c r="FG24742" s="55" t="s">
        <v>2094</v>
      </c>
      <c r="FH24742" s="55" t="s">
        <v>1260</v>
      </c>
      <c r="FI24742" s="55">
        <v>5</v>
      </c>
      <c r="FJ24742" s="55">
        <v>50000</v>
      </c>
      <c r="FK24742" s="55" t="s">
        <v>1258</v>
      </c>
      <c r="FL24742" s="55">
        <v>0.0417</v>
      </c>
    </row>
    <row r="24743" ht="14.25" customHeight="1" outlineLevel="1" spans="162:168">
      <c r="FF24743" s="55">
        <v>24736</v>
      </c>
      <c r="FG24743" s="55" t="s">
        <v>2094</v>
      </c>
      <c r="FH24743" s="55" t="s">
        <v>1260</v>
      </c>
      <c r="FI24743" s="55">
        <v>5</v>
      </c>
      <c r="FJ24743" s="55">
        <v>80000</v>
      </c>
      <c r="FK24743" s="55" t="s">
        <v>1258</v>
      </c>
      <c r="FL24743" s="55">
        <v>0.0417</v>
      </c>
    </row>
    <row r="24744" ht="14.25" customHeight="1" outlineLevel="1" spans="162:168">
      <c r="FF24744" s="55">
        <v>24737</v>
      </c>
      <c r="FG24744" s="55" t="s">
        <v>2094</v>
      </c>
      <c r="FH24744" s="55" t="s">
        <v>1260</v>
      </c>
      <c r="FI24744" s="55">
        <v>5</v>
      </c>
      <c r="FJ24744" s="55">
        <v>130000</v>
      </c>
      <c r="FK24744" s="55" t="s">
        <v>1258</v>
      </c>
      <c r="FL24744" s="55">
        <v>0.0417</v>
      </c>
    </row>
    <row r="24745" ht="14.25" customHeight="1" outlineLevel="1" spans="162:168">
      <c r="FF24745" s="55">
        <v>24738</v>
      </c>
      <c r="FG24745" s="55" t="s">
        <v>2094</v>
      </c>
      <c r="FH24745" s="55" t="s">
        <v>1260</v>
      </c>
      <c r="FI24745" s="55">
        <v>5</v>
      </c>
      <c r="FJ24745" s="55">
        <v>260000</v>
      </c>
      <c r="FK24745" s="55" t="s">
        <v>1258</v>
      </c>
      <c r="FL24745" s="55">
        <v>0.0417</v>
      </c>
    </row>
    <row r="24746" ht="14.25" customHeight="1" outlineLevel="1" spans="162:168">
      <c r="FF24746" s="55">
        <v>24739</v>
      </c>
      <c r="FG24746" s="55" t="s">
        <v>2094</v>
      </c>
      <c r="FH24746" s="55" t="s">
        <v>1260</v>
      </c>
      <c r="FI24746" s="55">
        <v>5</v>
      </c>
      <c r="FJ24746" s="55">
        <v>400000</v>
      </c>
      <c r="FK24746" s="55" t="s">
        <v>1258</v>
      </c>
      <c r="FL24746" s="55">
        <v>0.0417</v>
      </c>
    </row>
    <row r="24747" ht="14.25" customHeight="1" outlineLevel="1" spans="162:168">
      <c r="FF24747" s="55">
        <v>24740</v>
      </c>
      <c r="FG24747" s="55" t="s">
        <v>2094</v>
      </c>
      <c r="FH24747" s="55" t="s">
        <v>1260</v>
      </c>
      <c r="FI24747" s="55">
        <v>5</v>
      </c>
      <c r="FJ24747" s="55">
        <v>530000</v>
      </c>
      <c r="FK24747" s="55" t="s">
        <v>1258</v>
      </c>
      <c r="FL24747" s="55">
        <v>0.0417</v>
      </c>
    </row>
    <row r="24748" ht="14.25" customHeight="1" outlineLevel="1" spans="162:168">
      <c r="FF24748" s="55">
        <v>24741</v>
      </c>
      <c r="FG24748" s="55" t="s">
        <v>2094</v>
      </c>
      <c r="FH24748" s="55" t="s">
        <v>1260</v>
      </c>
      <c r="FI24748" s="55">
        <v>5</v>
      </c>
      <c r="FJ24748" s="55">
        <v>540000</v>
      </c>
      <c r="FK24748" s="55" t="s">
        <v>1258</v>
      </c>
      <c r="FL24748" s="55">
        <v>0.0417</v>
      </c>
    </row>
    <row r="24749" ht="14.25" customHeight="1" outlineLevel="1" spans="162:168">
      <c r="FF24749" s="55">
        <v>24742</v>
      </c>
      <c r="FG24749" s="55" t="s">
        <v>2094</v>
      </c>
      <c r="FH24749" s="55" t="s">
        <v>1260</v>
      </c>
      <c r="FI24749" s="55">
        <v>6</v>
      </c>
      <c r="FJ24749" s="55">
        <v>0</v>
      </c>
      <c r="FK24749" s="55" t="s">
        <v>1258</v>
      </c>
      <c r="FL24749" s="55">
        <v>0.0675</v>
      </c>
    </row>
    <row r="24750" ht="14.25" customHeight="1" outlineLevel="1" spans="162:168">
      <c r="FF24750" s="55">
        <v>24743</v>
      </c>
      <c r="FG24750" s="55" t="s">
        <v>2094</v>
      </c>
      <c r="FH24750" s="55" t="s">
        <v>1260</v>
      </c>
      <c r="FI24750" s="55">
        <v>6</v>
      </c>
      <c r="FJ24750" s="55">
        <v>1000</v>
      </c>
      <c r="FK24750" s="55" t="s">
        <v>1258</v>
      </c>
      <c r="FL24750" s="55">
        <v>0.0675</v>
      </c>
    </row>
    <row r="24751" ht="14.25" customHeight="1" outlineLevel="1" spans="162:168">
      <c r="FF24751" s="55">
        <v>24744</v>
      </c>
      <c r="FG24751" s="55" t="s">
        <v>2094</v>
      </c>
      <c r="FH24751" s="55" t="s">
        <v>1260</v>
      </c>
      <c r="FI24751" s="55">
        <v>6</v>
      </c>
      <c r="FJ24751" s="55">
        <v>2500</v>
      </c>
      <c r="FK24751" s="55" t="s">
        <v>1258</v>
      </c>
      <c r="FL24751" s="55">
        <v>0.0675</v>
      </c>
    </row>
    <row r="24752" ht="14.25" customHeight="1" outlineLevel="1" spans="162:168">
      <c r="FF24752" s="55">
        <v>24745</v>
      </c>
      <c r="FG24752" s="55" t="s">
        <v>2094</v>
      </c>
      <c r="FH24752" s="55" t="s">
        <v>1260</v>
      </c>
      <c r="FI24752" s="55">
        <v>6</v>
      </c>
      <c r="FJ24752" s="55">
        <v>5000</v>
      </c>
      <c r="FK24752" s="55" t="s">
        <v>1258</v>
      </c>
      <c r="FL24752" s="55">
        <v>0.0675</v>
      </c>
    </row>
    <row r="24753" ht="14.25" customHeight="1" outlineLevel="1" spans="162:168">
      <c r="FF24753" s="55">
        <v>24746</v>
      </c>
      <c r="FG24753" s="55" t="s">
        <v>2094</v>
      </c>
      <c r="FH24753" s="55" t="s">
        <v>1260</v>
      </c>
      <c r="FI24753" s="55">
        <v>6</v>
      </c>
      <c r="FJ24753" s="55">
        <v>10000</v>
      </c>
      <c r="FK24753" s="55" t="s">
        <v>1258</v>
      </c>
      <c r="FL24753" s="55">
        <v>0.0675</v>
      </c>
    </row>
    <row r="24754" ht="14.25" customHeight="1" outlineLevel="1" spans="162:168">
      <c r="FF24754" s="55">
        <v>24747</v>
      </c>
      <c r="FG24754" s="55" t="s">
        <v>2094</v>
      </c>
      <c r="FH24754" s="55" t="s">
        <v>1260</v>
      </c>
      <c r="FI24754" s="55">
        <v>6</v>
      </c>
      <c r="FJ24754" s="55">
        <v>25000</v>
      </c>
      <c r="FK24754" s="55" t="s">
        <v>1258</v>
      </c>
      <c r="FL24754" s="55">
        <v>0.0675</v>
      </c>
    </row>
    <row r="24755" ht="14.25" customHeight="1" outlineLevel="1" spans="162:168">
      <c r="FF24755" s="55">
        <v>24748</v>
      </c>
      <c r="FG24755" s="55" t="s">
        <v>2094</v>
      </c>
      <c r="FH24755" s="55" t="s">
        <v>1260</v>
      </c>
      <c r="FI24755" s="55">
        <v>6</v>
      </c>
      <c r="FJ24755" s="55">
        <v>50000</v>
      </c>
      <c r="FK24755" s="55" t="s">
        <v>1258</v>
      </c>
      <c r="FL24755" s="55">
        <v>0.0642</v>
      </c>
    </row>
    <row r="24756" ht="14.25" customHeight="1" outlineLevel="1" spans="162:168">
      <c r="FF24756" s="55">
        <v>24749</v>
      </c>
      <c r="FG24756" s="55" t="s">
        <v>2094</v>
      </c>
      <c r="FH24756" s="55" t="s">
        <v>1260</v>
      </c>
      <c r="FI24756" s="55">
        <v>6</v>
      </c>
      <c r="FJ24756" s="55">
        <v>80000</v>
      </c>
      <c r="FK24756" s="55" t="s">
        <v>1258</v>
      </c>
      <c r="FL24756" s="55">
        <v>0.0333</v>
      </c>
    </row>
    <row r="24757" ht="14.25" customHeight="1" outlineLevel="1" spans="162:168">
      <c r="FF24757" s="55">
        <v>24750</v>
      </c>
      <c r="FG24757" s="55" t="s">
        <v>2094</v>
      </c>
      <c r="FH24757" s="55" t="s">
        <v>1260</v>
      </c>
      <c r="FI24757" s="55">
        <v>6</v>
      </c>
      <c r="FJ24757" s="55">
        <v>130000</v>
      </c>
      <c r="FK24757" s="55" t="s">
        <v>1258</v>
      </c>
      <c r="FL24757" s="55">
        <v>0.0292</v>
      </c>
    </row>
    <row r="24758" ht="14.25" customHeight="1" outlineLevel="1" spans="162:168">
      <c r="FF24758" s="55">
        <v>24751</v>
      </c>
      <c r="FG24758" s="55" t="s">
        <v>2094</v>
      </c>
      <c r="FH24758" s="55" t="s">
        <v>1260</v>
      </c>
      <c r="FI24758" s="55">
        <v>6</v>
      </c>
      <c r="FJ24758" s="55">
        <v>260000</v>
      </c>
      <c r="FK24758" s="55" t="s">
        <v>1258</v>
      </c>
      <c r="FL24758" s="55">
        <v>0.0292</v>
      </c>
    </row>
    <row r="24759" ht="14.25" customHeight="1" outlineLevel="1" spans="162:168">
      <c r="FF24759" s="55">
        <v>24752</v>
      </c>
      <c r="FG24759" s="55" t="s">
        <v>2094</v>
      </c>
      <c r="FH24759" s="55" t="s">
        <v>1260</v>
      </c>
      <c r="FI24759" s="55">
        <v>6</v>
      </c>
      <c r="FJ24759" s="55">
        <v>400000</v>
      </c>
      <c r="FK24759" s="55" t="s">
        <v>1258</v>
      </c>
      <c r="FL24759" s="55">
        <v>0.0292</v>
      </c>
    </row>
    <row r="24760" ht="14.25" customHeight="1" outlineLevel="1" spans="162:168">
      <c r="FF24760" s="55">
        <v>24753</v>
      </c>
      <c r="FG24760" s="55" t="s">
        <v>2094</v>
      </c>
      <c r="FH24760" s="55" t="s">
        <v>1260</v>
      </c>
      <c r="FI24760" s="55">
        <v>6</v>
      </c>
      <c r="FJ24760" s="55">
        <v>530000</v>
      </c>
      <c r="FK24760" s="55" t="s">
        <v>1258</v>
      </c>
      <c r="FL24760" s="55">
        <v>0.0292</v>
      </c>
    </row>
    <row r="24761" ht="14.25" customHeight="1" outlineLevel="1" spans="162:168">
      <c r="FF24761" s="55">
        <v>24754</v>
      </c>
      <c r="FG24761" s="55" t="s">
        <v>2094</v>
      </c>
      <c r="FH24761" s="55" t="s">
        <v>1260</v>
      </c>
      <c r="FI24761" s="55">
        <v>6</v>
      </c>
      <c r="FJ24761" s="55">
        <v>540000</v>
      </c>
      <c r="FK24761" s="55" t="s">
        <v>1258</v>
      </c>
      <c r="FL24761" s="55">
        <v>0.0292</v>
      </c>
    </row>
    <row r="24762" ht="14.25" customHeight="1" outlineLevel="1" spans="162:168">
      <c r="FF24762" s="55">
        <v>24755</v>
      </c>
      <c r="FG24762" s="55" t="s">
        <v>2094</v>
      </c>
      <c r="FH24762" s="55" t="s">
        <v>1260</v>
      </c>
      <c r="FI24762" s="55">
        <v>7</v>
      </c>
      <c r="FJ24762" s="55">
        <v>0</v>
      </c>
      <c r="FK24762" s="55" t="s">
        <v>1258</v>
      </c>
      <c r="FL24762" s="55">
        <v>0.0717</v>
      </c>
    </row>
    <row r="24763" ht="14.25" customHeight="1" outlineLevel="1" spans="162:168">
      <c r="FF24763" s="55">
        <v>24756</v>
      </c>
      <c r="FG24763" s="55" t="s">
        <v>2094</v>
      </c>
      <c r="FH24763" s="55" t="s">
        <v>1260</v>
      </c>
      <c r="FI24763" s="55">
        <v>7</v>
      </c>
      <c r="FJ24763" s="55">
        <v>1000</v>
      </c>
      <c r="FK24763" s="55" t="s">
        <v>1258</v>
      </c>
      <c r="FL24763" s="55">
        <v>0.0717</v>
      </c>
    </row>
    <row r="24764" ht="14.25" customHeight="1" outlineLevel="1" spans="162:168">
      <c r="FF24764" s="55">
        <v>24757</v>
      </c>
      <c r="FG24764" s="55" t="s">
        <v>2094</v>
      </c>
      <c r="FH24764" s="55" t="s">
        <v>1260</v>
      </c>
      <c r="FI24764" s="55">
        <v>7</v>
      </c>
      <c r="FJ24764" s="55">
        <v>2500</v>
      </c>
      <c r="FK24764" s="55" t="s">
        <v>1258</v>
      </c>
      <c r="FL24764" s="55">
        <v>0.0717</v>
      </c>
    </row>
    <row r="24765" ht="14.25" customHeight="1" outlineLevel="1" spans="162:168">
      <c r="FF24765" s="55">
        <v>24758</v>
      </c>
      <c r="FG24765" s="55" t="s">
        <v>2094</v>
      </c>
      <c r="FH24765" s="55" t="s">
        <v>1260</v>
      </c>
      <c r="FI24765" s="55">
        <v>7</v>
      </c>
      <c r="FJ24765" s="55">
        <v>5000</v>
      </c>
      <c r="FK24765" s="55" t="s">
        <v>1258</v>
      </c>
      <c r="FL24765" s="55">
        <v>0.0717</v>
      </c>
    </row>
    <row r="24766" ht="14.25" customHeight="1" outlineLevel="1" spans="162:168">
      <c r="FF24766" s="55">
        <v>24759</v>
      </c>
      <c r="FG24766" s="55" t="s">
        <v>2094</v>
      </c>
      <c r="FH24766" s="55" t="s">
        <v>1260</v>
      </c>
      <c r="FI24766" s="55">
        <v>7</v>
      </c>
      <c r="FJ24766" s="55">
        <v>10000</v>
      </c>
      <c r="FK24766" s="55" t="s">
        <v>1258</v>
      </c>
      <c r="FL24766" s="55">
        <v>0.0717</v>
      </c>
    </row>
    <row r="24767" ht="14.25" customHeight="1" outlineLevel="1" spans="162:168">
      <c r="FF24767" s="55">
        <v>24760</v>
      </c>
      <c r="FG24767" s="55" t="s">
        <v>2094</v>
      </c>
      <c r="FH24767" s="55" t="s">
        <v>1260</v>
      </c>
      <c r="FI24767" s="55">
        <v>7</v>
      </c>
      <c r="FJ24767" s="55">
        <v>25000</v>
      </c>
      <c r="FK24767" s="55" t="s">
        <v>1258</v>
      </c>
      <c r="FL24767" s="55">
        <v>0.0717</v>
      </c>
    </row>
    <row r="24768" ht="14.25" customHeight="1" outlineLevel="1" spans="162:168">
      <c r="FF24768" s="55">
        <v>24761</v>
      </c>
      <c r="FG24768" s="55" t="s">
        <v>2094</v>
      </c>
      <c r="FH24768" s="55" t="s">
        <v>1260</v>
      </c>
      <c r="FI24768" s="55">
        <v>7</v>
      </c>
      <c r="FJ24768" s="55">
        <v>50000</v>
      </c>
      <c r="FK24768" s="55" t="s">
        <v>1258</v>
      </c>
      <c r="FL24768" s="55">
        <v>0.0683</v>
      </c>
    </row>
    <row r="24769" ht="14.25" customHeight="1" outlineLevel="1" spans="162:168">
      <c r="FF24769" s="55">
        <v>24762</v>
      </c>
      <c r="FG24769" s="55" t="s">
        <v>2094</v>
      </c>
      <c r="FH24769" s="55" t="s">
        <v>1260</v>
      </c>
      <c r="FI24769" s="55">
        <v>7</v>
      </c>
      <c r="FJ24769" s="55">
        <v>80000</v>
      </c>
      <c r="FK24769" s="55" t="s">
        <v>1258</v>
      </c>
      <c r="FL24769" s="55">
        <v>0.0333</v>
      </c>
    </row>
    <row r="24770" ht="14.25" customHeight="1" outlineLevel="1" spans="162:168">
      <c r="FF24770" s="55">
        <v>24763</v>
      </c>
      <c r="FG24770" s="55" t="s">
        <v>2094</v>
      </c>
      <c r="FH24770" s="55" t="s">
        <v>1260</v>
      </c>
      <c r="FI24770" s="55">
        <v>7</v>
      </c>
      <c r="FJ24770" s="55">
        <v>130000</v>
      </c>
      <c r="FK24770" s="55" t="s">
        <v>1258</v>
      </c>
      <c r="FL24770" s="55">
        <v>0.0292</v>
      </c>
    </row>
    <row r="24771" ht="14.25" customHeight="1" outlineLevel="1" spans="162:168">
      <c r="FF24771" s="55">
        <v>24764</v>
      </c>
      <c r="FG24771" s="55" t="s">
        <v>2094</v>
      </c>
      <c r="FH24771" s="55" t="s">
        <v>1260</v>
      </c>
      <c r="FI24771" s="55">
        <v>7</v>
      </c>
      <c r="FJ24771" s="55">
        <v>260000</v>
      </c>
      <c r="FK24771" s="55" t="s">
        <v>1258</v>
      </c>
      <c r="FL24771" s="55">
        <v>0.0292</v>
      </c>
    </row>
    <row r="24772" ht="14.25" customHeight="1" outlineLevel="1" spans="162:168">
      <c r="FF24772" s="55">
        <v>24765</v>
      </c>
      <c r="FG24772" s="55" t="s">
        <v>2094</v>
      </c>
      <c r="FH24772" s="55" t="s">
        <v>1260</v>
      </c>
      <c r="FI24772" s="55">
        <v>7</v>
      </c>
      <c r="FJ24772" s="55">
        <v>400000</v>
      </c>
      <c r="FK24772" s="55" t="s">
        <v>1258</v>
      </c>
      <c r="FL24772" s="55">
        <v>0.0292</v>
      </c>
    </row>
    <row r="24773" ht="14.25" customHeight="1" outlineLevel="1" spans="162:168">
      <c r="FF24773" s="55">
        <v>24766</v>
      </c>
      <c r="FG24773" s="55" t="s">
        <v>2094</v>
      </c>
      <c r="FH24773" s="55" t="s">
        <v>1260</v>
      </c>
      <c r="FI24773" s="55">
        <v>7</v>
      </c>
      <c r="FJ24773" s="55">
        <v>530000</v>
      </c>
      <c r="FK24773" s="55" t="s">
        <v>1258</v>
      </c>
      <c r="FL24773" s="55">
        <v>0.0292</v>
      </c>
    </row>
    <row r="24774" ht="14.25" customHeight="1" outlineLevel="1" spans="162:168">
      <c r="FF24774" s="55">
        <v>24767</v>
      </c>
      <c r="FG24774" s="55" t="s">
        <v>2094</v>
      </c>
      <c r="FH24774" s="55" t="s">
        <v>1260</v>
      </c>
      <c r="FI24774" s="55">
        <v>7</v>
      </c>
      <c r="FJ24774" s="55">
        <v>540000</v>
      </c>
      <c r="FK24774" s="55" t="s">
        <v>1258</v>
      </c>
      <c r="FL24774" s="55">
        <v>0.0292</v>
      </c>
    </row>
    <row r="24775" ht="14.25" customHeight="1" outlineLevel="1" spans="162:168">
      <c r="FF24775" s="55">
        <v>24768</v>
      </c>
      <c r="FG24775" s="55" t="s">
        <v>2094</v>
      </c>
      <c r="FH24775" s="55" t="s">
        <v>1260</v>
      </c>
      <c r="FI24775" s="55">
        <v>8</v>
      </c>
      <c r="FJ24775" s="55">
        <v>0</v>
      </c>
      <c r="FK24775" s="55" t="s">
        <v>1258</v>
      </c>
      <c r="FL24775" s="55">
        <v>0.0833</v>
      </c>
    </row>
    <row r="24776" ht="14.25" customHeight="1" outlineLevel="1" spans="162:168">
      <c r="FF24776" s="55">
        <v>24769</v>
      </c>
      <c r="FG24776" s="55" t="s">
        <v>2094</v>
      </c>
      <c r="FH24776" s="55" t="s">
        <v>1260</v>
      </c>
      <c r="FI24776" s="55">
        <v>8</v>
      </c>
      <c r="FJ24776" s="55">
        <v>1000</v>
      </c>
      <c r="FK24776" s="55" t="s">
        <v>1258</v>
      </c>
      <c r="FL24776" s="55">
        <v>0.075</v>
      </c>
    </row>
    <row r="24777" ht="14.25" customHeight="1" outlineLevel="1" spans="162:168">
      <c r="FF24777" s="55">
        <v>24770</v>
      </c>
      <c r="FG24777" s="55" t="s">
        <v>2094</v>
      </c>
      <c r="FH24777" s="55" t="s">
        <v>1260</v>
      </c>
      <c r="FI24777" s="55">
        <v>8</v>
      </c>
      <c r="FJ24777" s="55">
        <v>2500</v>
      </c>
      <c r="FK24777" s="55" t="s">
        <v>1258</v>
      </c>
      <c r="FL24777" s="55">
        <v>0.0708</v>
      </c>
    </row>
    <row r="24778" ht="14.25" customHeight="1" outlineLevel="1" spans="162:168">
      <c r="FF24778" s="55">
        <v>24771</v>
      </c>
      <c r="FG24778" s="55" t="s">
        <v>2094</v>
      </c>
      <c r="FH24778" s="55" t="s">
        <v>1260</v>
      </c>
      <c r="FI24778" s="55">
        <v>8</v>
      </c>
      <c r="FJ24778" s="55">
        <v>5000</v>
      </c>
      <c r="FK24778" s="55" t="s">
        <v>1258</v>
      </c>
      <c r="FL24778" s="55">
        <v>0.0583</v>
      </c>
    </row>
    <row r="24779" ht="14.25" customHeight="1" outlineLevel="1" spans="162:168">
      <c r="FF24779" s="55">
        <v>24772</v>
      </c>
      <c r="FG24779" s="55" t="s">
        <v>2094</v>
      </c>
      <c r="FH24779" s="55" t="s">
        <v>1260</v>
      </c>
      <c r="FI24779" s="55">
        <v>8</v>
      </c>
      <c r="FJ24779" s="55">
        <v>10000</v>
      </c>
      <c r="FK24779" s="55" t="s">
        <v>1258</v>
      </c>
      <c r="FL24779" s="55">
        <v>0.0417</v>
      </c>
    </row>
    <row r="24780" ht="14.25" customHeight="1" outlineLevel="1" spans="162:168">
      <c r="FF24780" s="55">
        <v>24773</v>
      </c>
      <c r="FG24780" s="55" t="s">
        <v>2094</v>
      </c>
      <c r="FH24780" s="55" t="s">
        <v>1260</v>
      </c>
      <c r="FI24780" s="55">
        <v>8</v>
      </c>
      <c r="FJ24780" s="55">
        <v>25000</v>
      </c>
      <c r="FK24780" s="55" t="s">
        <v>1258</v>
      </c>
      <c r="FL24780" s="55">
        <v>0.0375</v>
      </c>
    </row>
    <row r="24781" ht="14.25" customHeight="1" outlineLevel="1" spans="162:168">
      <c r="FF24781" s="55">
        <v>24774</v>
      </c>
      <c r="FG24781" s="55" t="s">
        <v>2094</v>
      </c>
      <c r="FH24781" s="55" t="s">
        <v>1260</v>
      </c>
      <c r="FI24781" s="55">
        <v>8</v>
      </c>
      <c r="FJ24781" s="55">
        <v>50000</v>
      </c>
      <c r="FK24781" s="55" t="s">
        <v>1258</v>
      </c>
      <c r="FL24781" s="55">
        <v>0.0375</v>
      </c>
    </row>
    <row r="24782" ht="14.25" customHeight="1" outlineLevel="1" spans="162:168">
      <c r="FF24782" s="55">
        <v>24775</v>
      </c>
      <c r="FG24782" s="55" t="s">
        <v>2094</v>
      </c>
      <c r="FH24782" s="55" t="s">
        <v>1260</v>
      </c>
      <c r="FI24782" s="55">
        <v>8</v>
      </c>
      <c r="FJ24782" s="55">
        <v>80000</v>
      </c>
      <c r="FK24782" s="55" t="s">
        <v>1258</v>
      </c>
      <c r="FL24782" s="55">
        <v>0.0375</v>
      </c>
    </row>
    <row r="24783" ht="14.25" customHeight="1" outlineLevel="1" spans="162:168">
      <c r="FF24783" s="55">
        <v>24776</v>
      </c>
      <c r="FG24783" s="55" t="s">
        <v>2094</v>
      </c>
      <c r="FH24783" s="55" t="s">
        <v>1260</v>
      </c>
      <c r="FI24783" s="55">
        <v>8</v>
      </c>
      <c r="FJ24783" s="55">
        <v>130000</v>
      </c>
      <c r="FK24783" s="55" t="s">
        <v>1258</v>
      </c>
      <c r="FL24783" s="55">
        <v>0.0375</v>
      </c>
    </row>
    <row r="24784" ht="14.25" customHeight="1" outlineLevel="1" spans="162:168">
      <c r="FF24784" s="55">
        <v>24777</v>
      </c>
      <c r="FG24784" s="55" t="s">
        <v>2094</v>
      </c>
      <c r="FH24784" s="55" t="s">
        <v>1260</v>
      </c>
      <c r="FI24784" s="55">
        <v>8</v>
      </c>
      <c r="FJ24784" s="55">
        <v>260000</v>
      </c>
      <c r="FK24784" s="55" t="s">
        <v>1258</v>
      </c>
      <c r="FL24784" s="55">
        <v>0.0375</v>
      </c>
    </row>
    <row r="24785" ht="14.25" customHeight="1" outlineLevel="1" spans="162:168">
      <c r="FF24785" s="55">
        <v>24778</v>
      </c>
      <c r="FG24785" s="55" t="s">
        <v>2094</v>
      </c>
      <c r="FH24785" s="55" t="s">
        <v>1260</v>
      </c>
      <c r="FI24785" s="55">
        <v>8</v>
      </c>
      <c r="FJ24785" s="55">
        <v>400000</v>
      </c>
      <c r="FK24785" s="55" t="s">
        <v>1258</v>
      </c>
      <c r="FL24785" s="55">
        <v>0.0375</v>
      </c>
    </row>
    <row r="24786" ht="14.25" customHeight="1" outlineLevel="1" spans="162:168">
      <c r="FF24786" s="55">
        <v>24779</v>
      </c>
      <c r="FG24786" s="55" t="s">
        <v>2094</v>
      </c>
      <c r="FH24786" s="55" t="s">
        <v>1260</v>
      </c>
      <c r="FI24786" s="55">
        <v>8</v>
      </c>
      <c r="FJ24786" s="55">
        <v>530000</v>
      </c>
      <c r="FK24786" s="55" t="s">
        <v>1258</v>
      </c>
      <c r="FL24786" s="55">
        <v>0.0375</v>
      </c>
    </row>
    <row r="24787" ht="14.25" customHeight="1" outlineLevel="1" spans="162:168">
      <c r="FF24787" s="55">
        <v>24780</v>
      </c>
      <c r="FG24787" s="55" t="s">
        <v>2094</v>
      </c>
      <c r="FH24787" s="55" t="s">
        <v>1260</v>
      </c>
      <c r="FI24787" s="55">
        <v>8</v>
      </c>
      <c r="FJ24787" s="55">
        <v>540000</v>
      </c>
      <c r="FK24787" s="55" t="s">
        <v>1258</v>
      </c>
      <c r="FL24787" s="55">
        <v>0.0375</v>
      </c>
    </row>
    <row r="24788" ht="14.25" customHeight="1" outlineLevel="1" spans="162:168">
      <c r="FF24788" s="55">
        <v>24781</v>
      </c>
      <c r="FG24788" s="55" t="s">
        <v>2094</v>
      </c>
      <c r="FH24788" s="55" t="s">
        <v>1260</v>
      </c>
      <c r="FI24788" s="55">
        <v>9</v>
      </c>
      <c r="FJ24788" s="55">
        <v>0</v>
      </c>
      <c r="FK24788" s="55" t="s">
        <v>1258</v>
      </c>
      <c r="FL24788" s="55">
        <v>0.0733</v>
      </c>
    </row>
    <row r="24789" ht="14.25" customHeight="1" outlineLevel="1" spans="162:168">
      <c r="FF24789" s="55">
        <v>24782</v>
      </c>
      <c r="FG24789" s="55" t="s">
        <v>2094</v>
      </c>
      <c r="FH24789" s="55" t="s">
        <v>1260</v>
      </c>
      <c r="FI24789" s="55">
        <v>9</v>
      </c>
      <c r="FJ24789" s="55">
        <v>1000</v>
      </c>
      <c r="FK24789" s="55" t="s">
        <v>1258</v>
      </c>
      <c r="FL24789" s="55">
        <v>0.0733</v>
      </c>
    </row>
    <row r="24790" ht="14.25" customHeight="1" outlineLevel="1" spans="162:168">
      <c r="FF24790" s="55">
        <v>24783</v>
      </c>
      <c r="FG24790" s="55" t="s">
        <v>2094</v>
      </c>
      <c r="FH24790" s="55" t="s">
        <v>1260</v>
      </c>
      <c r="FI24790" s="55">
        <v>9</v>
      </c>
      <c r="FJ24790" s="55">
        <v>2500</v>
      </c>
      <c r="FK24790" s="55" t="s">
        <v>1258</v>
      </c>
      <c r="FL24790" s="55">
        <v>0.0733</v>
      </c>
    </row>
    <row r="24791" ht="14.25" customHeight="1" outlineLevel="1" spans="162:168">
      <c r="FF24791" s="55">
        <v>24784</v>
      </c>
      <c r="FG24791" s="55" t="s">
        <v>2094</v>
      </c>
      <c r="FH24791" s="55" t="s">
        <v>1260</v>
      </c>
      <c r="FI24791" s="55">
        <v>9</v>
      </c>
      <c r="FJ24791" s="55">
        <v>5000</v>
      </c>
      <c r="FK24791" s="55" t="s">
        <v>1258</v>
      </c>
      <c r="FL24791" s="55">
        <v>0.0733</v>
      </c>
    </row>
    <row r="24792" ht="14.25" customHeight="1" outlineLevel="1" spans="162:168">
      <c r="FF24792" s="55">
        <v>24785</v>
      </c>
      <c r="FG24792" s="55" t="s">
        <v>2094</v>
      </c>
      <c r="FH24792" s="55" t="s">
        <v>1260</v>
      </c>
      <c r="FI24792" s="55">
        <v>9</v>
      </c>
      <c r="FJ24792" s="55">
        <v>10000</v>
      </c>
      <c r="FK24792" s="55" t="s">
        <v>1258</v>
      </c>
      <c r="FL24792" s="55">
        <v>0.0733</v>
      </c>
    </row>
    <row r="24793" ht="14.25" customHeight="1" outlineLevel="1" spans="162:168">
      <c r="FF24793" s="55">
        <v>24786</v>
      </c>
      <c r="FG24793" s="55" t="s">
        <v>2094</v>
      </c>
      <c r="FH24793" s="55" t="s">
        <v>1260</v>
      </c>
      <c r="FI24793" s="55">
        <v>9</v>
      </c>
      <c r="FJ24793" s="55">
        <v>25000</v>
      </c>
      <c r="FK24793" s="55" t="s">
        <v>1258</v>
      </c>
      <c r="FL24793" s="55">
        <v>0.0733</v>
      </c>
    </row>
    <row r="24794" ht="14.25" customHeight="1" outlineLevel="1" spans="162:168">
      <c r="FF24794" s="55">
        <v>24787</v>
      </c>
      <c r="FG24794" s="55" t="s">
        <v>2094</v>
      </c>
      <c r="FH24794" s="55" t="s">
        <v>1260</v>
      </c>
      <c r="FI24794" s="55">
        <v>9</v>
      </c>
      <c r="FJ24794" s="55">
        <v>50000</v>
      </c>
      <c r="FK24794" s="55" t="s">
        <v>1258</v>
      </c>
      <c r="FL24794" s="55">
        <v>0.07</v>
      </c>
    </row>
    <row r="24795" ht="14.25" customHeight="1" outlineLevel="1" spans="162:168">
      <c r="FF24795" s="55">
        <v>24788</v>
      </c>
      <c r="FG24795" s="55" t="s">
        <v>2094</v>
      </c>
      <c r="FH24795" s="55" t="s">
        <v>1260</v>
      </c>
      <c r="FI24795" s="55">
        <v>9</v>
      </c>
      <c r="FJ24795" s="55">
        <v>80000</v>
      </c>
      <c r="FK24795" s="55" t="s">
        <v>1258</v>
      </c>
      <c r="FL24795" s="55">
        <v>0.0375</v>
      </c>
    </row>
    <row r="24796" ht="14.25" customHeight="1" outlineLevel="1" spans="162:168">
      <c r="FF24796" s="55">
        <v>24789</v>
      </c>
      <c r="FG24796" s="55" t="s">
        <v>2094</v>
      </c>
      <c r="FH24796" s="55" t="s">
        <v>1260</v>
      </c>
      <c r="FI24796" s="55">
        <v>9</v>
      </c>
      <c r="FJ24796" s="55">
        <v>130000</v>
      </c>
      <c r="FK24796" s="55" t="s">
        <v>1258</v>
      </c>
      <c r="FL24796" s="55">
        <v>0.0375</v>
      </c>
    </row>
    <row r="24797" ht="14.25" customHeight="1" outlineLevel="1" spans="162:168">
      <c r="FF24797" s="55">
        <v>24790</v>
      </c>
      <c r="FG24797" s="55" t="s">
        <v>2094</v>
      </c>
      <c r="FH24797" s="55" t="s">
        <v>1260</v>
      </c>
      <c r="FI24797" s="55">
        <v>9</v>
      </c>
      <c r="FJ24797" s="55">
        <v>260000</v>
      </c>
      <c r="FK24797" s="55" t="s">
        <v>1258</v>
      </c>
      <c r="FL24797" s="55">
        <v>0.0375</v>
      </c>
    </row>
    <row r="24798" ht="14.25" customHeight="1" outlineLevel="1" spans="162:168">
      <c r="FF24798" s="55">
        <v>24791</v>
      </c>
      <c r="FG24798" s="55" t="s">
        <v>2094</v>
      </c>
      <c r="FH24798" s="55" t="s">
        <v>1260</v>
      </c>
      <c r="FI24798" s="55">
        <v>9</v>
      </c>
      <c r="FJ24798" s="55">
        <v>400000</v>
      </c>
      <c r="FK24798" s="55" t="s">
        <v>1258</v>
      </c>
      <c r="FL24798" s="55">
        <v>0.0375</v>
      </c>
    </row>
    <row r="24799" ht="14.25" customHeight="1" outlineLevel="1" spans="162:168">
      <c r="FF24799" s="55">
        <v>24792</v>
      </c>
      <c r="FG24799" s="55" t="s">
        <v>2094</v>
      </c>
      <c r="FH24799" s="55" t="s">
        <v>1260</v>
      </c>
      <c r="FI24799" s="55">
        <v>9</v>
      </c>
      <c r="FJ24799" s="55">
        <v>530000</v>
      </c>
      <c r="FK24799" s="55" t="s">
        <v>1258</v>
      </c>
      <c r="FL24799" s="55">
        <v>0.0375</v>
      </c>
    </row>
    <row r="24800" ht="14.25" customHeight="1" outlineLevel="1" spans="162:168">
      <c r="FF24800" s="55">
        <v>24793</v>
      </c>
      <c r="FG24800" s="55" t="s">
        <v>2094</v>
      </c>
      <c r="FH24800" s="55" t="s">
        <v>1260</v>
      </c>
      <c r="FI24800" s="55">
        <v>9</v>
      </c>
      <c r="FJ24800" s="55">
        <v>540000</v>
      </c>
      <c r="FK24800" s="55" t="s">
        <v>1258</v>
      </c>
      <c r="FL24800" s="55">
        <v>0.0375</v>
      </c>
    </row>
    <row r="24801" ht="14.25" customHeight="1" outlineLevel="1" spans="162:168">
      <c r="FF24801" s="55">
        <v>24794</v>
      </c>
      <c r="FG24801" s="55" t="s">
        <v>2094</v>
      </c>
      <c r="FH24801" s="55" t="s">
        <v>1470</v>
      </c>
      <c r="FI24801" s="55">
        <v>1</v>
      </c>
      <c r="FJ24801" s="55">
        <v>0</v>
      </c>
      <c r="FK24801" s="55" t="s">
        <v>1258</v>
      </c>
      <c r="FL24801" s="55">
        <v>0.0542</v>
      </c>
    </row>
    <row r="24802" ht="14.25" customHeight="1" outlineLevel="1" spans="162:168">
      <c r="FF24802" s="55">
        <v>24795</v>
      </c>
      <c r="FG24802" s="55" t="s">
        <v>2094</v>
      </c>
      <c r="FH24802" s="55" t="s">
        <v>1470</v>
      </c>
      <c r="FI24802" s="55">
        <v>10</v>
      </c>
      <c r="FJ24802" s="55">
        <v>0</v>
      </c>
      <c r="FK24802" s="55" t="s">
        <v>1258</v>
      </c>
      <c r="FL24802" s="55">
        <v>0.0667</v>
      </c>
    </row>
    <row r="24803" ht="14.25" customHeight="1" outlineLevel="1" spans="162:168">
      <c r="FF24803" s="55">
        <v>24796</v>
      </c>
      <c r="FG24803" s="55" t="s">
        <v>2094</v>
      </c>
      <c r="FH24803" s="55" t="s">
        <v>1470</v>
      </c>
      <c r="FI24803" s="55">
        <v>11</v>
      </c>
      <c r="FJ24803" s="55">
        <v>0</v>
      </c>
      <c r="FK24803" s="55" t="s">
        <v>1258</v>
      </c>
      <c r="FL24803" s="55">
        <v>0.0667</v>
      </c>
    </row>
    <row r="24804" ht="14.25" customHeight="1" outlineLevel="1" spans="162:168">
      <c r="FF24804" s="55">
        <v>24797</v>
      </c>
      <c r="FG24804" s="55" t="s">
        <v>2094</v>
      </c>
      <c r="FH24804" s="55" t="s">
        <v>1470</v>
      </c>
      <c r="FI24804" s="55">
        <v>2</v>
      </c>
      <c r="FJ24804" s="55">
        <v>0</v>
      </c>
      <c r="FK24804" s="55" t="s">
        <v>1258</v>
      </c>
      <c r="FL24804" s="55">
        <v>0.0542</v>
      </c>
    </row>
    <row r="24805" ht="14.25" customHeight="1" outlineLevel="1" spans="162:168">
      <c r="FF24805" s="55">
        <v>24798</v>
      </c>
      <c r="FG24805" s="55" t="s">
        <v>2094</v>
      </c>
      <c r="FH24805" s="55" t="s">
        <v>1470</v>
      </c>
      <c r="FI24805" s="55">
        <v>3</v>
      </c>
      <c r="FJ24805" s="55">
        <v>0</v>
      </c>
      <c r="FK24805" s="55" t="s">
        <v>1258</v>
      </c>
      <c r="FL24805" s="55">
        <v>0.0542</v>
      </c>
    </row>
    <row r="24806" ht="14.25" customHeight="1" outlineLevel="1" spans="162:168">
      <c r="FF24806" s="55">
        <v>24799</v>
      </c>
      <c r="FG24806" s="55" t="s">
        <v>2094</v>
      </c>
      <c r="FH24806" s="55" t="s">
        <v>1470</v>
      </c>
      <c r="FI24806" s="55">
        <v>4</v>
      </c>
      <c r="FJ24806" s="55">
        <v>0</v>
      </c>
      <c r="FK24806" s="55" t="s">
        <v>1258</v>
      </c>
      <c r="FL24806" s="55">
        <v>0.0542</v>
      </c>
    </row>
    <row r="24807" ht="14.25" customHeight="1" outlineLevel="1" spans="162:168">
      <c r="FF24807" s="55">
        <v>24800</v>
      </c>
      <c r="FG24807" s="55" t="s">
        <v>2094</v>
      </c>
      <c r="FH24807" s="55" t="s">
        <v>1470</v>
      </c>
      <c r="FI24807" s="55">
        <v>5</v>
      </c>
      <c r="FJ24807" s="55">
        <v>0</v>
      </c>
      <c r="FK24807" s="55" t="s">
        <v>1258</v>
      </c>
      <c r="FL24807" s="55">
        <v>0.0542</v>
      </c>
    </row>
    <row r="24808" ht="14.25" customHeight="1" outlineLevel="1" spans="162:168">
      <c r="FF24808" s="55">
        <v>24801</v>
      </c>
      <c r="FG24808" s="55" t="s">
        <v>2094</v>
      </c>
      <c r="FH24808" s="55" t="s">
        <v>1470</v>
      </c>
      <c r="FI24808" s="55">
        <v>6</v>
      </c>
      <c r="FJ24808" s="55">
        <v>0</v>
      </c>
      <c r="FK24808" s="55" t="s">
        <v>1258</v>
      </c>
      <c r="FL24808" s="55">
        <v>0.0542</v>
      </c>
    </row>
    <row r="24809" ht="14.25" customHeight="1" outlineLevel="1" spans="162:168">
      <c r="FF24809" s="55">
        <v>24802</v>
      </c>
      <c r="FG24809" s="55" t="s">
        <v>2094</v>
      </c>
      <c r="FH24809" s="55" t="s">
        <v>1470</v>
      </c>
      <c r="FI24809" s="55">
        <v>7</v>
      </c>
      <c r="FJ24809" s="55">
        <v>0</v>
      </c>
      <c r="FK24809" s="55" t="s">
        <v>1258</v>
      </c>
      <c r="FL24809" s="55">
        <v>0.0333</v>
      </c>
    </row>
    <row r="24810" ht="14.25" customHeight="1" outlineLevel="1" spans="162:168">
      <c r="FF24810" s="55">
        <v>24803</v>
      </c>
      <c r="FG24810" s="55" t="s">
        <v>2094</v>
      </c>
      <c r="FH24810" s="55" t="s">
        <v>1810</v>
      </c>
      <c r="FI24810" s="55">
        <v>1</v>
      </c>
      <c r="FJ24810" s="55">
        <v>0</v>
      </c>
      <c r="FK24810" s="55" t="s">
        <v>1258</v>
      </c>
      <c r="FL24810" s="55">
        <v>0.0375</v>
      </c>
    </row>
    <row r="24811" ht="14.25" customHeight="1" outlineLevel="1" spans="162:168">
      <c r="FF24811" s="55">
        <v>24804</v>
      </c>
      <c r="FG24811" s="55" t="s">
        <v>2094</v>
      </c>
      <c r="FH24811" s="55" t="s">
        <v>1810</v>
      </c>
      <c r="FI24811" s="55">
        <v>2</v>
      </c>
      <c r="FJ24811" s="55">
        <v>0</v>
      </c>
      <c r="FK24811" s="55" t="s">
        <v>1258</v>
      </c>
      <c r="FL24811" s="55">
        <v>0.0334</v>
      </c>
    </row>
    <row r="24812" ht="14.25" customHeight="1" outlineLevel="1" spans="162:168">
      <c r="FF24812" s="55">
        <v>24805</v>
      </c>
      <c r="FG24812" s="55" t="s">
        <v>2094</v>
      </c>
      <c r="FH24812" s="55" t="s">
        <v>1810</v>
      </c>
      <c r="FI24812" s="55">
        <v>3</v>
      </c>
      <c r="FJ24812" s="55">
        <v>0</v>
      </c>
      <c r="FK24812" s="55" t="s">
        <v>1258</v>
      </c>
      <c r="FL24812" s="55">
        <v>0.0334</v>
      </c>
    </row>
    <row r="24813" ht="14.25" customHeight="1" outlineLevel="1" spans="162:168">
      <c r="FF24813" s="55">
        <v>24806</v>
      </c>
      <c r="FG24813" s="55" t="s">
        <v>2094</v>
      </c>
      <c r="FH24813" s="55" t="s">
        <v>1810</v>
      </c>
      <c r="FI24813" s="55">
        <v>4</v>
      </c>
      <c r="FJ24813" s="55">
        <v>0</v>
      </c>
      <c r="FK24813" s="55" t="s">
        <v>1258</v>
      </c>
      <c r="FL24813" s="55">
        <v>0.025</v>
      </c>
    </row>
    <row r="24814" ht="14.25" customHeight="1" outlineLevel="1" spans="162:168">
      <c r="FF24814" s="55">
        <v>24807</v>
      </c>
      <c r="FG24814" s="55" t="s">
        <v>2094</v>
      </c>
      <c r="FH24814" s="55" t="s">
        <v>1738</v>
      </c>
      <c r="FI24814" s="55">
        <v>1</v>
      </c>
      <c r="FJ24814" s="55">
        <v>0</v>
      </c>
      <c r="FK24814" s="55" t="s">
        <v>1258</v>
      </c>
      <c r="FL24814" s="55">
        <v>0.075</v>
      </c>
    </row>
    <row r="24815" ht="14.25" customHeight="1" outlineLevel="1" spans="162:168">
      <c r="FF24815" s="55">
        <v>24808</v>
      </c>
      <c r="FG24815" s="55" t="s">
        <v>2094</v>
      </c>
      <c r="FH24815" s="55" t="s">
        <v>1738</v>
      </c>
      <c r="FI24815" s="55">
        <v>2</v>
      </c>
      <c r="FJ24815" s="55">
        <v>1000</v>
      </c>
      <c r="FK24815" s="55" t="s">
        <v>1258</v>
      </c>
      <c r="FL24815" s="55">
        <v>0.0708</v>
      </c>
    </row>
    <row r="24816" ht="14.25" customHeight="1" outlineLevel="1" spans="162:168">
      <c r="FF24816" s="55">
        <v>24809</v>
      </c>
      <c r="FG24816" s="55" t="s">
        <v>2094</v>
      </c>
      <c r="FH24816" s="55" t="s">
        <v>1738</v>
      </c>
      <c r="FI24816" s="55">
        <v>2</v>
      </c>
      <c r="FJ24816" s="55">
        <v>2500</v>
      </c>
      <c r="FK24816" s="55" t="s">
        <v>1258</v>
      </c>
      <c r="FL24816" s="55">
        <v>0.0667</v>
      </c>
    </row>
    <row r="24817" ht="14.25" customHeight="1" outlineLevel="1" spans="162:168">
      <c r="FF24817" s="55">
        <v>24810</v>
      </c>
      <c r="FG24817" s="55" t="s">
        <v>2094</v>
      </c>
      <c r="FH24817" s="55" t="s">
        <v>1738</v>
      </c>
      <c r="FI24817" s="55">
        <v>2</v>
      </c>
      <c r="FJ24817" s="55">
        <v>5000</v>
      </c>
      <c r="FK24817" s="55" t="s">
        <v>1258</v>
      </c>
      <c r="FL24817" s="55">
        <v>0.0583</v>
      </c>
    </row>
    <row r="24818" ht="14.25" customHeight="1" outlineLevel="1" spans="162:168">
      <c r="FF24818" s="55">
        <v>24811</v>
      </c>
      <c r="FG24818" s="55" t="s">
        <v>2094</v>
      </c>
      <c r="FH24818" s="55" t="s">
        <v>1738</v>
      </c>
      <c r="FI24818" s="55">
        <v>2</v>
      </c>
      <c r="FJ24818" s="55">
        <v>10000</v>
      </c>
      <c r="FK24818" s="55" t="s">
        <v>1258</v>
      </c>
      <c r="FL24818" s="55">
        <v>0.05</v>
      </c>
    </row>
    <row r="24819" ht="14.25" customHeight="1" outlineLevel="1" spans="162:168">
      <c r="FF24819" s="55">
        <v>24812</v>
      </c>
      <c r="FG24819" s="55" t="s">
        <v>2094</v>
      </c>
      <c r="FH24819" s="55" t="s">
        <v>1738</v>
      </c>
      <c r="FI24819" s="55">
        <v>2</v>
      </c>
      <c r="FJ24819" s="55">
        <v>25000</v>
      </c>
      <c r="FK24819" s="55" t="s">
        <v>1258</v>
      </c>
      <c r="FL24819" s="55">
        <v>0.0417</v>
      </c>
    </row>
    <row r="24820" ht="14.25" customHeight="1" outlineLevel="1" spans="162:168">
      <c r="FF24820" s="55">
        <v>24813</v>
      </c>
      <c r="FG24820" s="55" t="s">
        <v>2094</v>
      </c>
      <c r="FH24820" s="55" t="s">
        <v>1738</v>
      </c>
      <c r="FI24820" s="55">
        <v>2</v>
      </c>
      <c r="FJ24820" s="55">
        <v>50000</v>
      </c>
      <c r="FK24820" s="55" t="s">
        <v>1258</v>
      </c>
      <c r="FL24820" s="55">
        <v>0.0417</v>
      </c>
    </row>
    <row r="24821" ht="14.25" customHeight="1" outlineLevel="1" spans="162:168">
      <c r="FF24821" s="55">
        <v>24814</v>
      </c>
      <c r="FG24821" s="55" t="s">
        <v>2094</v>
      </c>
      <c r="FH24821" s="55" t="s">
        <v>1738</v>
      </c>
      <c r="FI24821" s="55">
        <v>2</v>
      </c>
      <c r="FJ24821" s="55">
        <v>80000</v>
      </c>
      <c r="FK24821" s="55" t="s">
        <v>1258</v>
      </c>
      <c r="FL24821" s="55">
        <v>0.0417</v>
      </c>
    </row>
    <row r="24822" ht="14.25" customHeight="1" outlineLevel="1" spans="162:168">
      <c r="FF24822" s="55">
        <v>24815</v>
      </c>
      <c r="FG24822" s="55" t="s">
        <v>2094</v>
      </c>
      <c r="FH24822" s="55" t="s">
        <v>1738</v>
      </c>
      <c r="FI24822" s="55">
        <v>2</v>
      </c>
      <c r="FJ24822" s="55">
        <v>130000</v>
      </c>
      <c r="FK24822" s="55" t="s">
        <v>1258</v>
      </c>
      <c r="FL24822" s="55">
        <v>0.0417</v>
      </c>
    </row>
    <row r="24823" ht="14.25" customHeight="1" outlineLevel="1" spans="162:168">
      <c r="FF24823" s="55">
        <v>24816</v>
      </c>
      <c r="FG24823" s="55" t="s">
        <v>2094</v>
      </c>
      <c r="FH24823" s="55" t="s">
        <v>1738</v>
      </c>
      <c r="FI24823" s="55">
        <v>2</v>
      </c>
      <c r="FJ24823" s="55">
        <v>260000</v>
      </c>
      <c r="FK24823" s="55" t="s">
        <v>1258</v>
      </c>
      <c r="FL24823" s="55">
        <v>0.0417</v>
      </c>
    </row>
    <row r="24824" ht="14.25" customHeight="1" outlineLevel="1" spans="162:168">
      <c r="FF24824" s="55">
        <v>24817</v>
      </c>
      <c r="FG24824" s="55" t="s">
        <v>2094</v>
      </c>
      <c r="FH24824" s="55" t="s">
        <v>1738</v>
      </c>
      <c r="FI24824" s="55">
        <v>2</v>
      </c>
      <c r="FJ24824" s="55">
        <v>400000</v>
      </c>
      <c r="FK24824" s="55" t="s">
        <v>1258</v>
      </c>
      <c r="FL24824" s="55">
        <v>0.0417</v>
      </c>
    </row>
    <row r="24825" ht="14.25" customHeight="1" outlineLevel="1" spans="162:168">
      <c r="FF24825" s="55">
        <v>24818</v>
      </c>
      <c r="FG24825" s="55" t="s">
        <v>2094</v>
      </c>
      <c r="FH24825" s="55" t="s">
        <v>1738</v>
      </c>
      <c r="FI24825" s="55">
        <v>2</v>
      </c>
      <c r="FJ24825" s="55">
        <v>530000</v>
      </c>
      <c r="FK24825" s="55" t="s">
        <v>1258</v>
      </c>
      <c r="FL24825" s="55">
        <v>0.0417</v>
      </c>
    </row>
    <row r="24826" ht="14.25" customHeight="1" outlineLevel="1" spans="162:168">
      <c r="FF24826" s="55">
        <v>24819</v>
      </c>
      <c r="FG24826" s="55" t="s">
        <v>2094</v>
      </c>
      <c r="FH24826" s="55" t="s">
        <v>1738</v>
      </c>
      <c r="FI24826" s="55">
        <v>2</v>
      </c>
      <c r="FJ24826" s="55">
        <v>540000</v>
      </c>
      <c r="FK24826" s="55" t="s">
        <v>1258</v>
      </c>
      <c r="FL24826" s="55">
        <v>0.0417</v>
      </c>
    </row>
    <row r="24827" ht="14.25" customHeight="1" outlineLevel="1" spans="162:168">
      <c r="FF24827" s="55">
        <v>24820</v>
      </c>
      <c r="FG24827" s="55" t="s">
        <v>2094</v>
      </c>
      <c r="FH24827" s="55" t="s">
        <v>1738</v>
      </c>
      <c r="FI24827" s="55">
        <v>3</v>
      </c>
      <c r="FJ24827" s="55">
        <v>1000</v>
      </c>
      <c r="FK24827" s="55" t="s">
        <v>1258</v>
      </c>
      <c r="FL24827" s="55">
        <v>0.0708</v>
      </c>
    </row>
    <row r="24828" ht="14.25" customHeight="1" outlineLevel="1" spans="162:168">
      <c r="FF24828" s="55">
        <v>24821</v>
      </c>
      <c r="FG24828" s="55" t="s">
        <v>2094</v>
      </c>
      <c r="FH24828" s="55" t="s">
        <v>1738</v>
      </c>
      <c r="FI24828" s="55">
        <v>3</v>
      </c>
      <c r="FJ24828" s="55">
        <v>2500</v>
      </c>
      <c r="FK24828" s="55" t="s">
        <v>1258</v>
      </c>
      <c r="FL24828" s="55">
        <v>0.0667</v>
      </c>
    </row>
    <row r="24829" ht="14.25" customHeight="1" outlineLevel="1" spans="162:168">
      <c r="FF24829" s="55">
        <v>24822</v>
      </c>
      <c r="FG24829" s="55" t="s">
        <v>2094</v>
      </c>
      <c r="FH24829" s="55" t="s">
        <v>1738</v>
      </c>
      <c r="FI24829" s="55">
        <v>3</v>
      </c>
      <c r="FJ24829" s="55">
        <v>5000</v>
      </c>
      <c r="FK24829" s="55" t="s">
        <v>1258</v>
      </c>
      <c r="FL24829" s="55">
        <v>0.0583</v>
      </c>
    </row>
    <row r="24830" ht="14.25" customHeight="1" outlineLevel="1" spans="162:168">
      <c r="FF24830" s="55">
        <v>24823</v>
      </c>
      <c r="FG24830" s="55" t="s">
        <v>2094</v>
      </c>
      <c r="FH24830" s="55" t="s">
        <v>1738</v>
      </c>
      <c r="FI24830" s="55">
        <v>3</v>
      </c>
      <c r="FJ24830" s="55">
        <v>10000</v>
      </c>
      <c r="FK24830" s="55" t="s">
        <v>1258</v>
      </c>
      <c r="FL24830" s="55">
        <v>0.05</v>
      </c>
    </row>
    <row r="24831" ht="14.25" customHeight="1" outlineLevel="1" spans="162:168">
      <c r="FF24831" s="55">
        <v>24824</v>
      </c>
      <c r="FG24831" s="55" t="s">
        <v>2094</v>
      </c>
      <c r="FH24831" s="55" t="s">
        <v>1738</v>
      </c>
      <c r="FI24831" s="55">
        <v>3</v>
      </c>
      <c r="FJ24831" s="55">
        <v>25000</v>
      </c>
      <c r="FK24831" s="55" t="s">
        <v>1258</v>
      </c>
      <c r="FL24831" s="55">
        <v>0.0417</v>
      </c>
    </row>
    <row r="24832" ht="14.25" customHeight="1" outlineLevel="1" spans="162:168">
      <c r="FF24832" s="55">
        <v>24825</v>
      </c>
      <c r="FG24832" s="55" t="s">
        <v>2094</v>
      </c>
      <c r="FH24832" s="55" t="s">
        <v>1738</v>
      </c>
      <c r="FI24832" s="55">
        <v>3</v>
      </c>
      <c r="FJ24832" s="55">
        <v>50000</v>
      </c>
      <c r="FK24832" s="55" t="s">
        <v>1258</v>
      </c>
      <c r="FL24832" s="55">
        <v>0.0417</v>
      </c>
    </row>
    <row r="24833" ht="14.25" customHeight="1" outlineLevel="1" spans="162:168">
      <c r="FF24833" s="55">
        <v>24826</v>
      </c>
      <c r="FG24833" s="55" t="s">
        <v>2094</v>
      </c>
      <c r="FH24833" s="55" t="s">
        <v>1738</v>
      </c>
      <c r="FI24833" s="55">
        <v>3</v>
      </c>
      <c r="FJ24833" s="55">
        <v>80000</v>
      </c>
      <c r="FK24833" s="55" t="s">
        <v>1258</v>
      </c>
      <c r="FL24833" s="55">
        <v>0.0417</v>
      </c>
    </row>
    <row r="24834" ht="14.25" customHeight="1" outlineLevel="1" spans="162:168">
      <c r="FF24834" s="55">
        <v>24827</v>
      </c>
      <c r="FG24834" s="55" t="s">
        <v>2094</v>
      </c>
      <c r="FH24834" s="55" t="s">
        <v>1738</v>
      </c>
      <c r="FI24834" s="55">
        <v>3</v>
      </c>
      <c r="FJ24834" s="55">
        <v>130000</v>
      </c>
      <c r="FK24834" s="55" t="s">
        <v>1258</v>
      </c>
      <c r="FL24834" s="55">
        <v>0.0417</v>
      </c>
    </row>
    <row r="24835" ht="14.25" customHeight="1" outlineLevel="1" spans="162:168">
      <c r="FF24835" s="55">
        <v>24828</v>
      </c>
      <c r="FG24835" s="55" t="s">
        <v>2094</v>
      </c>
      <c r="FH24835" s="55" t="s">
        <v>1738</v>
      </c>
      <c r="FI24835" s="55">
        <v>3</v>
      </c>
      <c r="FJ24835" s="55">
        <v>260000</v>
      </c>
      <c r="FK24835" s="55" t="s">
        <v>1258</v>
      </c>
      <c r="FL24835" s="55">
        <v>0.0417</v>
      </c>
    </row>
    <row r="24836" ht="14.25" customHeight="1" outlineLevel="1" spans="162:168">
      <c r="FF24836" s="55">
        <v>24829</v>
      </c>
      <c r="FG24836" s="55" t="s">
        <v>2094</v>
      </c>
      <c r="FH24836" s="55" t="s">
        <v>1738</v>
      </c>
      <c r="FI24836" s="55">
        <v>3</v>
      </c>
      <c r="FJ24836" s="55">
        <v>400000</v>
      </c>
      <c r="FK24836" s="55" t="s">
        <v>1258</v>
      </c>
      <c r="FL24836" s="55">
        <v>0.0417</v>
      </c>
    </row>
    <row r="24837" ht="14.25" customHeight="1" outlineLevel="1" spans="162:168">
      <c r="FF24837" s="55">
        <v>24830</v>
      </c>
      <c r="FG24837" s="55" t="s">
        <v>2094</v>
      </c>
      <c r="FH24837" s="55" t="s">
        <v>1738</v>
      </c>
      <c r="FI24837" s="55">
        <v>3</v>
      </c>
      <c r="FJ24837" s="55">
        <v>530000</v>
      </c>
      <c r="FK24837" s="55" t="s">
        <v>1258</v>
      </c>
      <c r="FL24837" s="55">
        <v>0.0417</v>
      </c>
    </row>
    <row r="24838" ht="14.25" customHeight="1" outlineLevel="1" spans="162:168">
      <c r="FF24838" s="55">
        <v>24831</v>
      </c>
      <c r="FG24838" s="55" t="s">
        <v>2094</v>
      </c>
      <c r="FH24838" s="55" t="s">
        <v>1738</v>
      </c>
      <c r="FI24838" s="55">
        <v>3</v>
      </c>
      <c r="FJ24838" s="55">
        <v>540000</v>
      </c>
      <c r="FK24838" s="55" t="s">
        <v>1258</v>
      </c>
      <c r="FL24838" s="55">
        <v>0.0417</v>
      </c>
    </row>
    <row r="24839" ht="14.25" customHeight="1" outlineLevel="1" spans="162:168">
      <c r="FF24839" s="55">
        <v>24832</v>
      </c>
      <c r="FG24839" s="55" t="s">
        <v>2094</v>
      </c>
      <c r="FH24839" s="55" t="s">
        <v>2016</v>
      </c>
      <c r="FI24839" s="55">
        <v>1</v>
      </c>
      <c r="FJ24839" s="55">
        <v>0</v>
      </c>
      <c r="FK24839" s="55" t="s">
        <v>1258</v>
      </c>
      <c r="FL24839" s="55">
        <v>0.0292</v>
      </c>
    </row>
    <row r="24840" ht="14.25" customHeight="1" outlineLevel="1" spans="162:168">
      <c r="FF24840" s="55">
        <v>24833</v>
      </c>
      <c r="FG24840" s="55" t="s">
        <v>2094</v>
      </c>
      <c r="FH24840" s="55" t="s">
        <v>2016</v>
      </c>
      <c r="FI24840" s="55">
        <v>10</v>
      </c>
      <c r="FJ24840" s="55">
        <v>0</v>
      </c>
      <c r="FK24840" s="55" t="s">
        <v>1258</v>
      </c>
      <c r="FL24840" s="55">
        <v>0.0417</v>
      </c>
    </row>
    <row r="24841" ht="14.25" customHeight="1" outlineLevel="1" spans="162:168">
      <c r="FF24841" s="55">
        <v>24834</v>
      </c>
      <c r="FG24841" s="55" t="s">
        <v>2094</v>
      </c>
      <c r="FH24841" s="55" t="s">
        <v>2016</v>
      </c>
      <c r="FI24841" s="55">
        <v>11</v>
      </c>
      <c r="FJ24841" s="55">
        <v>0</v>
      </c>
      <c r="FK24841" s="55" t="s">
        <v>1258</v>
      </c>
      <c r="FL24841" s="55">
        <v>0.0417</v>
      </c>
    </row>
    <row r="24842" ht="14.25" customHeight="1" outlineLevel="1" spans="162:168">
      <c r="FF24842" s="55">
        <v>24835</v>
      </c>
      <c r="FG24842" s="55" t="s">
        <v>2094</v>
      </c>
      <c r="FH24842" s="55" t="s">
        <v>2016</v>
      </c>
      <c r="FI24842" s="55">
        <v>12</v>
      </c>
      <c r="FJ24842" s="55">
        <v>5000</v>
      </c>
      <c r="FK24842" s="55" t="s">
        <v>1258</v>
      </c>
      <c r="FL24842" s="55">
        <v>0.1667</v>
      </c>
    </row>
    <row r="24843" ht="14.25" customHeight="1" outlineLevel="1" spans="162:168">
      <c r="FF24843" s="55">
        <v>24836</v>
      </c>
      <c r="FG24843" s="55" t="s">
        <v>2094</v>
      </c>
      <c r="FH24843" s="55" t="s">
        <v>2016</v>
      </c>
      <c r="FI24843" s="55">
        <v>2</v>
      </c>
      <c r="FJ24843" s="55">
        <v>0</v>
      </c>
      <c r="FK24843" s="55" t="s">
        <v>1258</v>
      </c>
      <c r="FL24843" s="55">
        <v>0.0292</v>
      </c>
    </row>
    <row r="24844" ht="14.25" customHeight="1" outlineLevel="1" spans="162:168">
      <c r="FF24844" s="55">
        <v>24837</v>
      </c>
      <c r="FG24844" s="55" t="s">
        <v>2094</v>
      </c>
      <c r="FH24844" s="55" t="s">
        <v>2016</v>
      </c>
      <c r="FI24844" s="55">
        <v>5</v>
      </c>
      <c r="FJ24844" s="55">
        <v>0</v>
      </c>
      <c r="FK24844" s="55" t="s">
        <v>1258</v>
      </c>
      <c r="FL24844" s="55">
        <v>0.0417</v>
      </c>
    </row>
    <row r="24845" ht="14.25" customHeight="1" outlineLevel="1" spans="162:168">
      <c r="FF24845" s="55">
        <v>24838</v>
      </c>
      <c r="FG24845" s="55" t="s">
        <v>2094</v>
      </c>
      <c r="FH24845" s="55" t="s">
        <v>2016</v>
      </c>
      <c r="FI24845" s="55">
        <v>6</v>
      </c>
      <c r="FJ24845" s="55">
        <v>0</v>
      </c>
      <c r="FK24845" s="55" t="s">
        <v>1258</v>
      </c>
      <c r="FL24845" s="55">
        <v>0.0742</v>
      </c>
    </row>
    <row r="24846" ht="14.25" customHeight="1" outlineLevel="1" spans="162:168">
      <c r="FF24846" s="55">
        <v>24839</v>
      </c>
      <c r="FG24846" s="55" t="s">
        <v>2094</v>
      </c>
      <c r="FH24846" s="55" t="s">
        <v>2016</v>
      </c>
      <c r="FI24846" s="55">
        <v>7</v>
      </c>
      <c r="FJ24846" s="55">
        <v>0</v>
      </c>
      <c r="FK24846" s="55" t="s">
        <v>1258</v>
      </c>
      <c r="FL24846" s="55">
        <v>0.0417</v>
      </c>
    </row>
    <row r="24847" ht="14.25" customHeight="1" outlineLevel="1" spans="162:168">
      <c r="FF24847" s="55">
        <v>24840</v>
      </c>
      <c r="FG24847" s="55" t="s">
        <v>2094</v>
      </c>
      <c r="FH24847" s="55" t="s">
        <v>2016</v>
      </c>
      <c r="FI24847" s="55">
        <v>8</v>
      </c>
      <c r="FJ24847" s="55">
        <v>0</v>
      </c>
      <c r="FK24847" s="55" t="s">
        <v>1258</v>
      </c>
      <c r="FL24847" s="55">
        <v>0.0742</v>
      </c>
    </row>
    <row r="24848" ht="14.25" customHeight="1" outlineLevel="1" spans="162:168">
      <c r="FF24848" s="55">
        <v>24841</v>
      </c>
      <c r="FG24848" s="55" t="s">
        <v>2094</v>
      </c>
      <c r="FH24848" s="55" t="s">
        <v>2016</v>
      </c>
      <c r="FI24848" s="55">
        <v>9</v>
      </c>
      <c r="FJ24848" s="55">
        <v>0</v>
      </c>
      <c r="FK24848" s="55" t="s">
        <v>1258</v>
      </c>
      <c r="FL24848" s="55">
        <v>0.0742</v>
      </c>
    </row>
    <row r="24849" ht="14.25" customHeight="1" outlineLevel="1" spans="162:168">
      <c r="FF24849" s="55">
        <v>24842</v>
      </c>
      <c r="FG24849" s="55" t="s">
        <v>2094</v>
      </c>
      <c r="FH24849" s="55" t="s">
        <v>2048</v>
      </c>
      <c r="FI24849" s="55">
        <v>1</v>
      </c>
      <c r="FJ24849" s="55">
        <v>0</v>
      </c>
      <c r="FK24849" s="55" t="s">
        <v>1258</v>
      </c>
      <c r="FL24849" s="55">
        <v>0.0334</v>
      </c>
    </row>
    <row r="24850" ht="14.25" customHeight="1" outlineLevel="1" spans="162:168">
      <c r="FF24850" s="55">
        <v>24843</v>
      </c>
      <c r="FG24850" s="55" t="s">
        <v>2094</v>
      </c>
      <c r="FH24850" s="55" t="s">
        <v>2048</v>
      </c>
      <c r="FI24850" s="55">
        <v>2</v>
      </c>
      <c r="FJ24850" s="55">
        <v>0</v>
      </c>
      <c r="FK24850" s="55" t="s">
        <v>1258</v>
      </c>
      <c r="FL24850" s="55">
        <v>0.0334</v>
      </c>
    </row>
    <row r="24851" ht="14.25" customHeight="1" outlineLevel="1" spans="162:168">
      <c r="FF24851" s="55">
        <v>24844</v>
      </c>
      <c r="FG24851" s="55" t="s">
        <v>2094</v>
      </c>
      <c r="FH24851" s="55" t="s">
        <v>2048</v>
      </c>
      <c r="FI24851" s="55">
        <v>3</v>
      </c>
      <c r="FJ24851" s="55">
        <v>0</v>
      </c>
      <c r="FK24851" s="55" t="s">
        <v>1258</v>
      </c>
      <c r="FL24851" s="55">
        <v>0.0334</v>
      </c>
    </row>
    <row r="24852" ht="14.25" customHeight="1" outlineLevel="1" spans="162:168">
      <c r="FF24852" s="55">
        <v>24845</v>
      </c>
      <c r="FG24852" s="55" t="s">
        <v>2094</v>
      </c>
      <c r="FH24852" s="55" t="s">
        <v>2048</v>
      </c>
      <c r="FI24852" s="55">
        <v>4</v>
      </c>
      <c r="FJ24852" s="55">
        <v>0</v>
      </c>
      <c r="FK24852" s="55" t="s">
        <v>1258</v>
      </c>
      <c r="FL24852" s="55">
        <v>0.0334</v>
      </c>
    </row>
    <row r="24853" ht="14.25" customHeight="1" outlineLevel="1" spans="162:168">
      <c r="FF24853" s="55">
        <v>24846</v>
      </c>
      <c r="FG24853" s="55" t="s">
        <v>2094</v>
      </c>
      <c r="FH24853" s="55" t="s">
        <v>2048</v>
      </c>
      <c r="FI24853" s="55">
        <v>5</v>
      </c>
      <c r="FJ24853" s="55">
        <v>0</v>
      </c>
      <c r="FK24853" s="55" t="s">
        <v>1258</v>
      </c>
      <c r="FL24853" s="55">
        <v>0.0275</v>
      </c>
    </row>
    <row r="24854" ht="14.25" customHeight="1" outlineLevel="1" spans="162:168">
      <c r="FF24854" s="55">
        <v>24847</v>
      </c>
      <c r="FG24854" s="55" t="s">
        <v>2094</v>
      </c>
      <c r="FH24854" s="55" t="s">
        <v>2048</v>
      </c>
      <c r="FI24854" s="55">
        <v>6</v>
      </c>
      <c r="FJ24854" s="55">
        <v>0</v>
      </c>
      <c r="FK24854" s="55" t="s">
        <v>1258</v>
      </c>
      <c r="FL24854" s="55">
        <v>0.0275</v>
      </c>
    </row>
    <row r="24855" ht="14.25" customHeight="1" outlineLevel="1" spans="162:168">
      <c r="FF24855" s="55">
        <v>24848</v>
      </c>
      <c r="FG24855" s="55" t="s">
        <v>2094</v>
      </c>
      <c r="FH24855" s="55" t="s">
        <v>2048</v>
      </c>
      <c r="FI24855" s="55">
        <v>7</v>
      </c>
      <c r="FJ24855" s="55">
        <v>0</v>
      </c>
      <c r="FK24855" s="55" t="s">
        <v>1258</v>
      </c>
      <c r="FL24855" s="55">
        <v>0.0292</v>
      </c>
    </row>
    <row r="24856" ht="14.25" customHeight="1" outlineLevel="1" spans="162:168">
      <c r="FF24856" s="55">
        <v>24849</v>
      </c>
      <c r="FG24856" s="55" t="s">
        <v>2094</v>
      </c>
      <c r="FH24856" s="55" t="s">
        <v>2048</v>
      </c>
      <c r="FI24856" s="55">
        <v>8</v>
      </c>
      <c r="FJ24856" s="55">
        <v>0</v>
      </c>
      <c r="FK24856" s="55" t="s">
        <v>1258</v>
      </c>
      <c r="FL24856" s="55">
        <v>0.0292</v>
      </c>
    </row>
    <row r="24857" ht="14.25" customHeight="1" outlineLevel="1" spans="162:168">
      <c r="FF24857" s="55">
        <v>24850</v>
      </c>
      <c r="FG24857" s="55" t="s">
        <v>2094</v>
      </c>
      <c r="FH24857" s="55" t="s">
        <v>1490</v>
      </c>
      <c r="FI24857" s="55">
        <v>1</v>
      </c>
      <c r="FJ24857" s="55">
        <v>0</v>
      </c>
      <c r="FK24857" s="55" t="s">
        <v>1258</v>
      </c>
      <c r="FL24857" s="55">
        <v>0.0375</v>
      </c>
    </row>
    <row r="24858" ht="14.25" customHeight="1" outlineLevel="1" spans="162:168">
      <c r="FF24858" s="55">
        <v>24851</v>
      </c>
      <c r="FG24858" s="55" t="s">
        <v>2094</v>
      </c>
      <c r="FH24858" s="55" t="s">
        <v>1490</v>
      </c>
      <c r="FI24858" s="55">
        <v>1</v>
      </c>
      <c r="FJ24858" s="55">
        <v>1000</v>
      </c>
      <c r="FK24858" s="55" t="s">
        <v>1258</v>
      </c>
      <c r="FL24858" s="55">
        <v>0.0375</v>
      </c>
    </row>
    <row r="24859" ht="14.25" customHeight="1" outlineLevel="1" spans="162:168">
      <c r="FF24859" s="55">
        <v>24852</v>
      </c>
      <c r="FG24859" s="55" t="s">
        <v>2094</v>
      </c>
      <c r="FH24859" s="55" t="s">
        <v>1490</v>
      </c>
      <c r="FI24859" s="55">
        <v>1</v>
      </c>
      <c r="FJ24859" s="55">
        <v>2500</v>
      </c>
      <c r="FK24859" s="55" t="s">
        <v>1258</v>
      </c>
      <c r="FL24859" s="55">
        <v>0.0333</v>
      </c>
    </row>
    <row r="24860" ht="14.25" customHeight="1" outlineLevel="1" spans="162:168">
      <c r="FF24860" s="55">
        <v>24853</v>
      </c>
      <c r="FG24860" s="55" t="s">
        <v>2094</v>
      </c>
      <c r="FH24860" s="55" t="s">
        <v>1490</v>
      </c>
      <c r="FI24860" s="55">
        <v>1</v>
      </c>
      <c r="FJ24860" s="55">
        <v>5000</v>
      </c>
      <c r="FK24860" s="55" t="s">
        <v>1258</v>
      </c>
      <c r="FL24860" s="55">
        <v>0.0292</v>
      </c>
    </row>
    <row r="24861" ht="14.25" customHeight="1" outlineLevel="1" spans="162:168">
      <c r="FF24861" s="55">
        <v>24854</v>
      </c>
      <c r="FG24861" s="55" t="s">
        <v>2094</v>
      </c>
      <c r="FH24861" s="55" t="s">
        <v>1490</v>
      </c>
      <c r="FI24861" s="55">
        <v>1</v>
      </c>
      <c r="FJ24861" s="55">
        <v>10000</v>
      </c>
      <c r="FK24861" s="55" t="s">
        <v>1258</v>
      </c>
      <c r="FL24861" s="55">
        <v>0.025</v>
      </c>
    </row>
    <row r="24862" ht="14.25" customHeight="1" outlineLevel="1" spans="162:168">
      <c r="FF24862" s="55">
        <v>24855</v>
      </c>
      <c r="FG24862" s="55" t="s">
        <v>2094</v>
      </c>
      <c r="FH24862" s="55" t="s">
        <v>1490</v>
      </c>
      <c r="FI24862" s="55">
        <v>1</v>
      </c>
      <c r="FJ24862" s="55">
        <v>25000</v>
      </c>
      <c r="FK24862" s="55" t="s">
        <v>1258</v>
      </c>
      <c r="FL24862" s="55">
        <v>0.025</v>
      </c>
    </row>
    <row r="24863" ht="14.25" customHeight="1" outlineLevel="1" spans="162:168">
      <c r="FF24863" s="55">
        <v>24856</v>
      </c>
      <c r="FG24863" s="55" t="s">
        <v>2094</v>
      </c>
      <c r="FH24863" s="55" t="s">
        <v>1490</v>
      </c>
      <c r="FI24863" s="55">
        <v>1</v>
      </c>
      <c r="FJ24863" s="55">
        <v>50000</v>
      </c>
      <c r="FK24863" s="55" t="s">
        <v>1258</v>
      </c>
      <c r="FL24863" s="55">
        <v>0.025</v>
      </c>
    </row>
    <row r="24864" ht="14.25" customHeight="1" outlineLevel="1" spans="162:168">
      <c r="FF24864" s="55">
        <v>24857</v>
      </c>
      <c r="FG24864" s="55" t="s">
        <v>2094</v>
      </c>
      <c r="FH24864" s="55" t="s">
        <v>1490</v>
      </c>
      <c r="FI24864" s="55">
        <v>1</v>
      </c>
      <c r="FJ24864" s="55">
        <v>80000</v>
      </c>
      <c r="FK24864" s="55" t="s">
        <v>1258</v>
      </c>
      <c r="FL24864" s="55">
        <v>0.025</v>
      </c>
    </row>
    <row r="24865" ht="14.25" customHeight="1" outlineLevel="1" spans="162:168">
      <c r="FF24865" s="55">
        <v>24858</v>
      </c>
      <c r="FG24865" s="55" t="s">
        <v>2094</v>
      </c>
      <c r="FH24865" s="55" t="s">
        <v>1490</v>
      </c>
      <c r="FI24865" s="55">
        <v>1</v>
      </c>
      <c r="FJ24865" s="55">
        <v>130000</v>
      </c>
      <c r="FK24865" s="55" t="s">
        <v>1258</v>
      </c>
      <c r="FL24865" s="55">
        <v>0.025</v>
      </c>
    </row>
    <row r="24866" ht="14.25" customHeight="1" outlineLevel="1" spans="162:168">
      <c r="FF24866" s="55">
        <v>24859</v>
      </c>
      <c r="FG24866" s="55" t="s">
        <v>2094</v>
      </c>
      <c r="FH24866" s="55" t="s">
        <v>1490</v>
      </c>
      <c r="FI24866" s="55">
        <v>1</v>
      </c>
      <c r="FJ24866" s="55">
        <v>260000</v>
      </c>
      <c r="FK24866" s="55" t="s">
        <v>1258</v>
      </c>
      <c r="FL24866" s="55">
        <v>0.025</v>
      </c>
    </row>
    <row r="24867" ht="14.25" customHeight="1" outlineLevel="1" spans="162:168">
      <c r="FF24867" s="55">
        <v>24860</v>
      </c>
      <c r="FG24867" s="55" t="s">
        <v>2094</v>
      </c>
      <c r="FH24867" s="55" t="s">
        <v>1490</v>
      </c>
      <c r="FI24867" s="55">
        <v>1</v>
      </c>
      <c r="FJ24867" s="55">
        <v>400000</v>
      </c>
      <c r="FK24867" s="55" t="s">
        <v>1258</v>
      </c>
      <c r="FL24867" s="55">
        <v>0.025</v>
      </c>
    </row>
    <row r="24868" ht="14.25" customHeight="1" outlineLevel="1" spans="162:168">
      <c r="FF24868" s="55">
        <v>24861</v>
      </c>
      <c r="FG24868" s="55" t="s">
        <v>2094</v>
      </c>
      <c r="FH24868" s="55" t="s">
        <v>1490</v>
      </c>
      <c r="FI24868" s="55">
        <v>1</v>
      </c>
      <c r="FJ24868" s="55">
        <v>530000</v>
      </c>
      <c r="FK24868" s="55" t="s">
        <v>1258</v>
      </c>
      <c r="FL24868" s="55">
        <v>0.025</v>
      </c>
    </row>
    <row r="24869" ht="14.25" customHeight="1" outlineLevel="1" spans="162:168">
      <c r="FF24869" s="55">
        <v>24862</v>
      </c>
      <c r="FG24869" s="55" t="s">
        <v>2094</v>
      </c>
      <c r="FH24869" s="55" t="s">
        <v>1490</v>
      </c>
      <c r="FI24869" s="55">
        <v>1</v>
      </c>
      <c r="FJ24869" s="55">
        <v>540000</v>
      </c>
      <c r="FK24869" s="55" t="s">
        <v>1258</v>
      </c>
      <c r="FL24869" s="55">
        <v>0.025</v>
      </c>
    </row>
    <row r="24870" ht="14.25" customHeight="1" outlineLevel="1" spans="162:168">
      <c r="FF24870" s="55">
        <v>24863</v>
      </c>
      <c r="FG24870" s="55" t="s">
        <v>2094</v>
      </c>
      <c r="FH24870" s="55" t="s">
        <v>1490</v>
      </c>
      <c r="FI24870" s="55">
        <v>2</v>
      </c>
      <c r="FJ24870" s="55">
        <v>0</v>
      </c>
      <c r="FK24870" s="55" t="s">
        <v>1258</v>
      </c>
      <c r="FL24870" s="55">
        <v>0.0375</v>
      </c>
    </row>
    <row r="24871" ht="14.25" customHeight="1" outlineLevel="1" spans="162:168">
      <c r="FF24871" s="55">
        <v>24864</v>
      </c>
      <c r="FG24871" s="55" t="s">
        <v>2094</v>
      </c>
      <c r="FH24871" s="55" t="s">
        <v>1490</v>
      </c>
      <c r="FI24871" s="55">
        <v>2</v>
      </c>
      <c r="FJ24871" s="55">
        <v>1000</v>
      </c>
      <c r="FK24871" s="55" t="s">
        <v>1258</v>
      </c>
      <c r="FL24871" s="55">
        <v>0.0375</v>
      </c>
    </row>
    <row r="24872" ht="14.25" customHeight="1" outlineLevel="1" spans="162:168">
      <c r="FF24872" s="55">
        <v>24865</v>
      </c>
      <c r="FG24872" s="55" t="s">
        <v>2094</v>
      </c>
      <c r="FH24872" s="55" t="s">
        <v>1490</v>
      </c>
      <c r="FI24872" s="55">
        <v>2</v>
      </c>
      <c r="FJ24872" s="55">
        <v>2500</v>
      </c>
      <c r="FK24872" s="55" t="s">
        <v>1258</v>
      </c>
      <c r="FL24872" s="55">
        <v>0.0333</v>
      </c>
    </row>
    <row r="24873" ht="14.25" customHeight="1" outlineLevel="1" spans="162:168">
      <c r="FF24873" s="55">
        <v>24866</v>
      </c>
      <c r="FG24873" s="55" t="s">
        <v>2094</v>
      </c>
      <c r="FH24873" s="55" t="s">
        <v>1490</v>
      </c>
      <c r="FI24873" s="55">
        <v>2</v>
      </c>
      <c r="FJ24873" s="55">
        <v>5000</v>
      </c>
      <c r="FK24873" s="55" t="s">
        <v>1258</v>
      </c>
      <c r="FL24873" s="55">
        <v>0.0292</v>
      </c>
    </row>
    <row r="24874" ht="14.25" customHeight="1" outlineLevel="1" spans="162:168">
      <c r="FF24874" s="55">
        <v>24867</v>
      </c>
      <c r="FG24874" s="55" t="s">
        <v>2094</v>
      </c>
      <c r="FH24874" s="55" t="s">
        <v>1490</v>
      </c>
      <c r="FI24874" s="55">
        <v>2</v>
      </c>
      <c r="FJ24874" s="55">
        <v>10000</v>
      </c>
      <c r="FK24874" s="55" t="s">
        <v>1258</v>
      </c>
      <c r="FL24874" s="55">
        <v>0.025</v>
      </c>
    </row>
    <row r="24875" ht="14.25" customHeight="1" outlineLevel="1" spans="162:168">
      <c r="FF24875" s="55">
        <v>24868</v>
      </c>
      <c r="FG24875" s="55" t="s">
        <v>2094</v>
      </c>
      <c r="FH24875" s="55" t="s">
        <v>1490</v>
      </c>
      <c r="FI24875" s="55">
        <v>2</v>
      </c>
      <c r="FJ24875" s="55">
        <v>25000</v>
      </c>
      <c r="FK24875" s="55" t="s">
        <v>1258</v>
      </c>
      <c r="FL24875" s="55">
        <v>0.025</v>
      </c>
    </row>
    <row r="24876" ht="14.25" customHeight="1" outlineLevel="1" spans="162:168">
      <c r="FF24876" s="55">
        <v>24869</v>
      </c>
      <c r="FG24876" s="55" t="s">
        <v>2094</v>
      </c>
      <c r="FH24876" s="55" t="s">
        <v>1490</v>
      </c>
      <c r="FI24876" s="55">
        <v>2</v>
      </c>
      <c r="FJ24876" s="55">
        <v>50000</v>
      </c>
      <c r="FK24876" s="55" t="s">
        <v>1258</v>
      </c>
      <c r="FL24876" s="55">
        <v>0.025</v>
      </c>
    </row>
    <row r="24877" ht="14.25" customHeight="1" outlineLevel="1" spans="162:168">
      <c r="FF24877" s="55">
        <v>24870</v>
      </c>
      <c r="FG24877" s="55" t="s">
        <v>2094</v>
      </c>
      <c r="FH24877" s="55" t="s">
        <v>1490</v>
      </c>
      <c r="FI24877" s="55">
        <v>2</v>
      </c>
      <c r="FJ24877" s="55">
        <v>80000</v>
      </c>
      <c r="FK24877" s="55" t="s">
        <v>1258</v>
      </c>
      <c r="FL24877" s="55">
        <v>0.025</v>
      </c>
    </row>
    <row r="24878" ht="14.25" customHeight="1" outlineLevel="1" spans="162:168">
      <c r="FF24878" s="55">
        <v>24871</v>
      </c>
      <c r="FG24878" s="55" t="s">
        <v>2094</v>
      </c>
      <c r="FH24878" s="55" t="s">
        <v>1490</v>
      </c>
      <c r="FI24878" s="55">
        <v>2</v>
      </c>
      <c r="FJ24878" s="55">
        <v>130000</v>
      </c>
      <c r="FK24878" s="55" t="s">
        <v>1258</v>
      </c>
      <c r="FL24878" s="55">
        <v>0.025</v>
      </c>
    </row>
    <row r="24879" ht="14.25" customHeight="1" outlineLevel="1" spans="162:168">
      <c r="FF24879" s="55">
        <v>24872</v>
      </c>
      <c r="FG24879" s="55" t="s">
        <v>2094</v>
      </c>
      <c r="FH24879" s="55" t="s">
        <v>1490</v>
      </c>
      <c r="FI24879" s="55">
        <v>2</v>
      </c>
      <c r="FJ24879" s="55">
        <v>260000</v>
      </c>
      <c r="FK24879" s="55" t="s">
        <v>1258</v>
      </c>
      <c r="FL24879" s="55">
        <v>0.025</v>
      </c>
    </row>
    <row r="24880" ht="14.25" customHeight="1" outlineLevel="1" spans="162:168">
      <c r="FF24880" s="55">
        <v>24873</v>
      </c>
      <c r="FG24880" s="55" t="s">
        <v>2094</v>
      </c>
      <c r="FH24880" s="55" t="s">
        <v>1490</v>
      </c>
      <c r="FI24880" s="55">
        <v>2</v>
      </c>
      <c r="FJ24880" s="55">
        <v>400000</v>
      </c>
      <c r="FK24880" s="55" t="s">
        <v>1258</v>
      </c>
      <c r="FL24880" s="55">
        <v>0.025</v>
      </c>
    </row>
    <row r="24881" ht="14.25" customHeight="1" outlineLevel="1" spans="162:168">
      <c r="FF24881" s="55">
        <v>24874</v>
      </c>
      <c r="FG24881" s="55" t="s">
        <v>2094</v>
      </c>
      <c r="FH24881" s="55" t="s">
        <v>1490</v>
      </c>
      <c r="FI24881" s="55">
        <v>2</v>
      </c>
      <c r="FJ24881" s="55">
        <v>530000</v>
      </c>
      <c r="FK24881" s="55" t="s">
        <v>1258</v>
      </c>
      <c r="FL24881" s="55">
        <v>0.025</v>
      </c>
    </row>
    <row r="24882" ht="14.25" customHeight="1" outlineLevel="1" spans="162:168">
      <c r="FF24882" s="55">
        <v>24875</v>
      </c>
      <c r="FG24882" s="55" t="s">
        <v>2094</v>
      </c>
      <c r="FH24882" s="55" t="s">
        <v>1490</v>
      </c>
      <c r="FI24882" s="55">
        <v>2</v>
      </c>
      <c r="FJ24882" s="55">
        <v>540000</v>
      </c>
      <c r="FK24882" s="55" t="s">
        <v>1258</v>
      </c>
      <c r="FL24882" s="55">
        <v>0.025</v>
      </c>
    </row>
    <row r="24883" ht="14.25" customHeight="1" outlineLevel="1" spans="162:168">
      <c r="FF24883" s="55">
        <v>24876</v>
      </c>
      <c r="FG24883" s="55" t="s">
        <v>2094</v>
      </c>
      <c r="FH24883" s="55" t="s">
        <v>1490</v>
      </c>
      <c r="FI24883" s="55">
        <v>3</v>
      </c>
      <c r="FJ24883" s="55">
        <v>0</v>
      </c>
      <c r="FK24883" s="55" t="s">
        <v>1258</v>
      </c>
      <c r="FL24883" s="55">
        <v>0.0292</v>
      </c>
    </row>
    <row r="24884" ht="14.25" customHeight="1" outlineLevel="1" spans="162:168">
      <c r="FF24884" s="55">
        <v>24877</v>
      </c>
      <c r="FG24884" s="55" t="s">
        <v>2094</v>
      </c>
      <c r="FH24884" s="55" t="s">
        <v>1490</v>
      </c>
      <c r="FI24884" s="55">
        <v>3</v>
      </c>
      <c r="FJ24884" s="55">
        <v>1000</v>
      </c>
      <c r="FK24884" s="55" t="s">
        <v>1258</v>
      </c>
      <c r="FL24884" s="55">
        <v>0.0292</v>
      </c>
    </row>
    <row r="24885" ht="14.25" customHeight="1" outlineLevel="1" spans="162:168">
      <c r="FF24885" s="55">
        <v>24878</v>
      </c>
      <c r="FG24885" s="55" t="s">
        <v>2094</v>
      </c>
      <c r="FH24885" s="55" t="s">
        <v>1490</v>
      </c>
      <c r="FI24885" s="55">
        <v>3</v>
      </c>
      <c r="FJ24885" s="55">
        <v>2500</v>
      </c>
      <c r="FK24885" s="55" t="s">
        <v>1258</v>
      </c>
      <c r="FL24885" s="55">
        <v>0.0292</v>
      </c>
    </row>
    <row r="24886" ht="14.25" customHeight="1" outlineLevel="1" spans="162:168">
      <c r="FF24886" s="55">
        <v>24879</v>
      </c>
      <c r="FG24886" s="55" t="s">
        <v>2094</v>
      </c>
      <c r="FH24886" s="55" t="s">
        <v>1490</v>
      </c>
      <c r="FI24886" s="55">
        <v>3</v>
      </c>
      <c r="FJ24886" s="55">
        <v>5000</v>
      </c>
      <c r="FK24886" s="55" t="s">
        <v>1258</v>
      </c>
      <c r="FL24886" s="55">
        <v>0.0292</v>
      </c>
    </row>
    <row r="24887" ht="14.25" customHeight="1" outlineLevel="1" spans="162:168">
      <c r="FF24887" s="55">
        <v>24880</v>
      </c>
      <c r="FG24887" s="55" t="s">
        <v>2094</v>
      </c>
      <c r="FH24887" s="55" t="s">
        <v>1490</v>
      </c>
      <c r="FI24887" s="55">
        <v>3</v>
      </c>
      <c r="FJ24887" s="55">
        <v>10000</v>
      </c>
      <c r="FK24887" s="55" t="s">
        <v>1258</v>
      </c>
      <c r="FL24887" s="55">
        <v>0.0292</v>
      </c>
    </row>
    <row r="24888" ht="14.25" customHeight="1" outlineLevel="1" spans="162:168">
      <c r="FF24888" s="55">
        <v>24881</v>
      </c>
      <c r="FG24888" s="55" t="s">
        <v>2094</v>
      </c>
      <c r="FH24888" s="55" t="s">
        <v>1490</v>
      </c>
      <c r="FI24888" s="55">
        <v>3</v>
      </c>
      <c r="FJ24888" s="55">
        <v>25000</v>
      </c>
      <c r="FK24888" s="55" t="s">
        <v>1258</v>
      </c>
      <c r="FL24888" s="55">
        <v>0.0292</v>
      </c>
    </row>
    <row r="24889" ht="14.25" customHeight="1" outlineLevel="1" spans="162:168">
      <c r="FF24889" s="55">
        <v>24882</v>
      </c>
      <c r="FG24889" s="55" t="s">
        <v>2094</v>
      </c>
      <c r="FH24889" s="55" t="s">
        <v>1490</v>
      </c>
      <c r="FI24889" s="55">
        <v>3</v>
      </c>
      <c r="FJ24889" s="55">
        <v>50000</v>
      </c>
      <c r="FK24889" s="55" t="s">
        <v>1258</v>
      </c>
      <c r="FL24889" s="55">
        <v>0.0292</v>
      </c>
    </row>
    <row r="24890" ht="14.25" customHeight="1" outlineLevel="1" spans="162:168">
      <c r="FF24890" s="55">
        <v>24883</v>
      </c>
      <c r="FG24890" s="55" t="s">
        <v>2094</v>
      </c>
      <c r="FH24890" s="55" t="s">
        <v>1490</v>
      </c>
      <c r="FI24890" s="55">
        <v>3</v>
      </c>
      <c r="FJ24890" s="55">
        <v>80000</v>
      </c>
      <c r="FK24890" s="55" t="s">
        <v>1258</v>
      </c>
      <c r="FL24890" s="55">
        <v>0.0292</v>
      </c>
    </row>
    <row r="24891" ht="14.25" customHeight="1" outlineLevel="1" spans="162:168">
      <c r="FF24891" s="55">
        <v>24884</v>
      </c>
      <c r="FG24891" s="55" t="s">
        <v>2094</v>
      </c>
      <c r="FH24891" s="55" t="s">
        <v>1490</v>
      </c>
      <c r="FI24891" s="55">
        <v>3</v>
      </c>
      <c r="FJ24891" s="55">
        <v>130000</v>
      </c>
      <c r="FK24891" s="55" t="s">
        <v>1258</v>
      </c>
      <c r="FL24891" s="55">
        <v>0.0292</v>
      </c>
    </row>
    <row r="24892" ht="14.25" customHeight="1" outlineLevel="1" spans="162:168">
      <c r="FF24892" s="55">
        <v>24885</v>
      </c>
      <c r="FG24892" s="55" t="s">
        <v>2094</v>
      </c>
      <c r="FH24892" s="55" t="s">
        <v>1490</v>
      </c>
      <c r="FI24892" s="55">
        <v>3</v>
      </c>
      <c r="FJ24892" s="55">
        <v>260000</v>
      </c>
      <c r="FK24892" s="55" t="s">
        <v>1258</v>
      </c>
      <c r="FL24892" s="55">
        <v>0.0292</v>
      </c>
    </row>
    <row r="24893" ht="14.25" customHeight="1" outlineLevel="1" spans="162:168">
      <c r="FF24893" s="55">
        <v>24886</v>
      </c>
      <c r="FG24893" s="55" t="s">
        <v>2094</v>
      </c>
      <c r="FH24893" s="55" t="s">
        <v>1490</v>
      </c>
      <c r="FI24893" s="55">
        <v>3</v>
      </c>
      <c r="FJ24893" s="55">
        <v>400000</v>
      </c>
      <c r="FK24893" s="55" t="s">
        <v>1258</v>
      </c>
      <c r="FL24893" s="55">
        <v>0.0292</v>
      </c>
    </row>
    <row r="24894" ht="14.25" customHeight="1" outlineLevel="1" spans="162:168">
      <c r="FF24894" s="55">
        <v>24887</v>
      </c>
      <c r="FG24894" s="55" t="s">
        <v>2094</v>
      </c>
      <c r="FH24894" s="55" t="s">
        <v>1490</v>
      </c>
      <c r="FI24894" s="55">
        <v>3</v>
      </c>
      <c r="FJ24894" s="55">
        <v>530000</v>
      </c>
      <c r="FK24894" s="55" t="s">
        <v>1258</v>
      </c>
      <c r="FL24894" s="55">
        <v>0.0292</v>
      </c>
    </row>
    <row r="24895" ht="14.25" customHeight="1" outlineLevel="1" spans="162:168">
      <c r="FF24895" s="55">
        <v>24888</v>
      </c>
      <c r="FG24895" s="55" t="s">
        <v>2094</v>
      </c>
      <c r="FH24895" s="55" t="s">
        <v>1490</v>
      </c>
      <c r="FI24895" s="55">
        <v>3</v>
      </c>
      <c r="FJ24895" s="55">
        <v>540000</v>
      </c>
      <c r="FK24895" s="55" t="s">
        <v>1258</v>
      </c>
      <c r="FL24895" s="55">
        <v>0.0292</v>
      </c>
    </row>
    <row r="24896" ht="14.25" customHeight="1" outlineLevel="1" spans="162:168">
      <c r="FF24896" s="55">
        <v>24889</v>
      </c>
      <c r="FG24896" s="55" t="s">
        <v>2094</v>
      </c>
      <c r="FH24896" s="55" t="s">
        <v>1490</v>
      </c>
      <c r="FI24896" s="55">
        <v>4</v>
      </c>
      <c r="FJ24896" s="55">
        <v>0</v>
      </c>
      <c r="FK24896" s="55" t="s">
        <v>1258</v>
      </c>
      <c r="FL24896" s="55">
        <v>0.0292</v>
      </c>
    </row>
    <row r="24897" ht="14.25" customHeight="1" outlineLevel="1" spans="162:168">
      <c r="FF24897" s="55">
        <v>24890</v>
      </c>
      <c r="FG24897" s="55" t="s">
        <v>2094</v>
      </c>
      <c r="FH24897" s="55" t="s">
        <v>1490</v>
      </c>
      <c r="FI24897" s="55">
        <v>4</v>
      </c>
      <c r="FJ24897" s="55">
        <v>1000</v>
      </c>
      <c r="FK24897" s="55" t="s">
        <v>1258</v>
      </c>
      <c r="FL24897" s="55">
        <v>0.0292</v>
      </c>
    </row>
    <row r="24898" ht="14.25" customHeight="1" outlineLevel="1" spans="162:168">
      <c r="FF24898" s="55">
        <v>24891</v>
      </c>
      <c r="FG24898" s="55" t="s">
        <v>2094</v>
      </c>
      <c r="FH24898" s="55" t="s">
        <v>1490</v>
      </c>
      <c r="FI24898" s="55">
        <v>4</v>
      </c>
      <c r="FJ24898" s="55">
        <v>2500</v>
      </c>
      <c r="FK24898" s="55" t="s">
        <v>1258</v>
      </c>
      <c r="FL24898" s="55">
        <v>0.0292</v>
      </c>
    </row>
    <row r="24899" ht="14.25" customHeight="1" outlineLevel="1" spans="162:168">
      <c r="FF24899" s="55">
        <v>24892</v>
      </c>
      <c r="FG24899" s="55" t="s">
        <v>2094</v>
      </c>
      <c r="FH24899" s="55" t="s">
        <v>1490</v>
      </c>
      <c r="FI24899" s="55">
        <v>4</v>
      </c>
      <c r="FJ24899" s="55">
        <v>5000</v>
      </c>
      <c r="FK24899" s="55" t="s">
        <v>1258</v>
      </c>
      <c r="FL24899" s="55">
        <v>0.0292</v>
      </c>
    </row>
    <row r="24900" ht="14.25" customHeight="1" outlineLevel="1" spans="162:168">
      <c r="FF24900" s="55">
        <v>24893</v>
      </c>
      <c r="FG24900" s="55" t="s">
        <v>2094</v>
      </c>
      <c r="FH24900" s="55" t="s">
        <v>1490</v>
      </c>
      <c r="FI24900" s="55">
        <v>4</v>
      </c>
      <c r="FJ24900" s="55">
        <v>10000</v>
      </c>
      <c r="FK24900" s="55" t="s">
        <v>1258</v>
      </c>
      <c r="FL24900" s="55">
        <v>0.0292</v>
      </c>
    </row>
    <row r="24901" ht="14.25" customHeight="1" outlineLevel="1" spans="162:168">
      <c r="FF24901" s="55">
        <v>24894</v>
      </c>
      <c r="FG24901" s="55" t="s">
        <v>2094</v>
      </c>
      <c r="FH24901" s="55" t="s">
        <v>1490</v>
      </c>
      <c r="FI24901" s="55">
        <v>4</v>
      </c>
      <c r="FJ24901" s="55">
        <v>25000</v>
      </c>
      <c r="FK24901" s="55" t="s">
        <v>1258</v>
      </c>
      <c r="FL24901" s="55">
        <v>0.0292</v>
      </c>
    </row>
    <row r="24902" ht="14.25" customHeight="1" outlineLevel="1" spans="162:168">
      <c r="FF24902" s="55">
        <v>24895</v>
      </c>
      <c r="FG24902" s="55" t="s">
        <v>2094</v>
      </c>
      <c r="FH24902" s="55" t="s">
        <v>1490</v>
      </c>
      <c r="FI24902" s="55">
        <v>4</v>
      </c>
      <c r="FJ24902" s="55">
        <v>50000</v>
      </c>
      <c r="FK24902" s="55" t="s">
        <v>1258</v>
      </c>
      <c r="FL24902" s="55">
        <v>0.0292</v>
      </c>
    </row>
    <row r="24903" ht="14.25" customHeight="1" outlineLevel="1" spans="162:168">
      <c r="FF24903" s="55">
        <v>24896</v>
      </c>
      <c r="FG24903" s="55" t="s">
        <v>2094</v>
      </c>
      <c r="FH24903" s="55" t="s">
        <v>1490</v>
      </c>
      <c r="FI24903" s="55">
        <v>4</v>
      </c>
      <c r="FJ24903" s="55">
        <v>80000</v>
      </c>
      <c r="FK24903" s="55" t="s">
        <v>1258</v>
      </c>
      <c r="FL24903" s="55">
        <v>0.0292</v>
      </c>
    </row>
    <row r="24904" ht="14.25" customHeight="1" outlineLevel="1" spans="162:168">
      <c r="FF24904" s="55">
        <v>24897</v>
      </c>
      <c r="FG24904" s="55" t="s">
        <v>2094</v>
      </c>
      <c r="FH24904" s="55" t="s">
        <v>1490</v>
      </c>
      <c r="FI24904" s="55">
        <v>4</v>
      </c>
      <c r="FJ24904" s="55">
        <v>130000</v>
      </c>
      <c r="FK24904" s="55" t="s">
        <v>1258</v>
      </c>
      <c r="FL24904" s="55">
        <v>0.0292</v>
      </c>
    </row>
    <row r="24905" ht="14.25" customHeight="1" outlineLevel="1" spans="162:168">
      <c r="FF24905" s="55">
        <v>24898</v>
      </c>
      <c r="FG24905" s="55" t="s">
        <v>2094</v>
      </c>
      <c r="FH24905" s="55" t="s">
        <v>1490</v>
      </c>
      <c r="FI24905" s="55">
        <v>4</v>
      </c>
      <c r="FJ24905" s="55">
        <v>260000</v>
      </c>
      <c r="FK24905" s="55" t="s">
        <v>1258</v>
      </c>
      <c r="FL24905" s="55">
        <v>0.0292</v>
      </c>
    </row>
    <row r="24906" ht="14.25" customHeight="1" outlineLevel="1" spans="162:168">
      <c r="FF24906" s="55">
        <v>24899</v>
      </c>
      <c r="FG24906" s="55" t="s">
        <v>2094</v>
      </c>
      <c r="FH24906" s="55" t="s">
        <v>1490</v>
      </c>
      <c r="FI24906" s="55">
        <v>4</v>
      </c>
      <c r="FJ24906" s="55">
        <v>400000</v>
      </c>
      <c r="FK24906" s="55" t="s">
        <v>1258</v>
      </c>
      <c r="FL24906" s="55">
        <v>0.0292</v>
      </c>
    </row>
    <row r="24907" ht="14.25" customHeight="1" outlineLevel="1" spans="162:168">
      <c r="FF24907" s="55">
        <v>24900</v>
      </c>
      <c r="FG24907" s="55" t="s">
        <v>2094</v>
      </c>
      <c r="FH24907" s="55" t="s">
        <v>1490</v>
      </c>
      <c r="FI24907" s="55">
        <v>4</v>
      </c>
      <c r="FJ24907" s="55">
        <v>530000</v>
      </c>
      <c r="FK24907" s="55" t="s">
        <v>1258</v>
      </c>
      <c r="FL24907" s="55">
        <v>0.0292</v>
      </c>
    </row>
    <row r="24908" ht="14.25" customHeight="1" outlineLevel="1" spans="162:168">
      <c r="FF24908" s="55">
        <v>24901</v>
      </c>
      <c r="FG24908" s="55" t="s">
        <v>2094</v>
      </c>
      <c r="FH24908" s="55" t="s">
        <v>1490</v>
      </c>
      <c r="FI24908" s="55">
        <v>4</v>
      </c>
      <c r="FJ24908" s="55">
        <v>540000</v>
      </c>
      <c r="FK24908" s="55" t="s">
        <v>1258</v>
      </c>
      <c r="FL24908" s="55">
        <v>0.0292</v>
      </c>
    </row>
    <row r="24909" ht="14.25" customHeight="1" outlineLevel="1" spans="162:168">
      <c r="FF24909" s="55">
        <v>24902</v>
      </c>
      <c r="FG24909" s="55" t="s">
        <v>2094</v>
      </c>
      <c r="FH24909" s="55" t="s">
        <v>1490</v>
      </c>
      <c r="FI24909" s="55">
        <v>5</v>
      </c>
      <c r="FJ24909" s="55">
        <v>0</v>
      </c>
      <c r="FK24909" s="55" t="s">
        <v>1258</v>
      </c>
      <c r="FL24909" s="55">
        <v>0.0292</v>
      </c>
    </row>
    <row r="24910" ht="14.25" customHeight="1" outlineLevel="1" spans="162:168">
      <c r="FF24910" s="55">
        <v>24903</v>
      </c>
      <c r="FG24910" s="55" t="s">
        <v>2094</v>
      </c>
      <c r="FH24910" s="55" t="s">
        <v>1490</v>
      </c>
      <c r="FI24910" s="55">
        <v>5</v>
      </c>
      <c r="FJ24910" s="55">
        <v>1000</v>
      </c>
      <c r="FK24910" s="55" t="s">
        <v>1258</v>
      </c>
      <c r="FL24910" s="55">
        <v>0.0292</v>
      </c>
    </row>
    <row r="24911" ht="14.25" customHeight="1" outlineLevel="1" spans="162:168">
      <c r="FF24911" s="55">
        <v>24904</v>
      </c>
      <c r="FG24911" s="55" t="s">
        <v>2094</v>
      </c>
      <c r="FH24911" s="55" t="s">
        <v>1490</v>
      </c>
      <c r="FI24911" s="55">
        <v>5</v>
      </c>
      <c r="FJ24911" s="55">
        <v>2500</v>
      </c>
      <c r="FK24911" s="55" t="s">
        <v>1258</v>
      </c>
      <c r="FL24911" s="55">
        <v>0.0292</v>
      </c>
    </row>
    <row r="24912" ht="14.25" customHeight="1" outlineLevel="1" spans="162:168">
      <c r="FF24912" s="55">
        <v>24905</v>
      </c>
      <c r="FG24912" s="55" t="s">
        <v>2094</v>
      </c>
      <c r="FH24912" s="55" t="s">
        <v>1490</v>
      </c>
      <c r="FI24912" s="55">
        <v>5</v>
      </c>
      <c r="FJ24912" s="55">
        <v>5000</v>
      </c>
      <c r="FK24912" s="55" t="s">
        <v>1258</v>
      </c>
      <c r="FL24912" s="55">
        <v>0.0292</v>
      </c>
    </row>
    <row r="24913" ht="14.25" customHeight="1" outlineLevel="1" spans="162:168">
      <c r="FF24913" s="55">
        <v>24906</v>
      </c>
      <c r="FG24913" s="55" t="s">
        <v>2094</v>
      </c>
      <c r="FH24913" s="55" t="s">
        <v>1490</v>
      </c>
      <c r="FI24913" s="55">
        <v>5</v>
      </c>
      <c r="FJ24913" s="55">
        <v>10000</v>
      </c>
      <c r="FK24913" s="55" t="s">
        <v>1258</v>
      </c>
      <c r="FL24913" s="55">
        <v>0.0292</v>
      </c>
    </row>
    <row r="24914" ht="14.25" customHeight="1" outlineLevel="1" spans="162:168">
      <c r="FF24914" s="55">
        <v>24907</v>
      </c>
      <c r="FG24914" s="55" t="s">
        <v>2094</v>
      </c>
      <c r="FH24914" s="55" t="s">
        <v>1490</v>
      </c>
      <c r="FI24914" s="55">
        <v>5</v>
      </c>
      <c r="FJ24914" s="55">
        <v>25000</v>
      </c>
      <c r="FK24914" s="55" t="s">
        <v>1258</v>
      </c>
      <c r="FL24914" s="55">
        <v>0.0292</v>
      </c>
    </row>
    <row r="24915" ht="14.25" customHeight="1" outlineLevel="1" spans="162:168">
      <c r="FF24915" s="55">
        <v>24908</v>
      </c>
      <c r="FG24915" s="55" t="s">
        <v>2094</v>
      </c>
      <c r="FH24915" s="55" t="s">
        <v>1490</v>
      </c>
      <c r="FI24915" s="55">
        <v>5</v>
      </c>
      <c r="FJ24915" s="55">
        <v>50000</v>
      </c>
      <c r="FK24915" s="55" t="s">
        <v>1258</v>
      </c>
      <c r="FL24915" s="55">
        <v>0.0292</v>
      </c>
    </row>
    <row r="24916" ht="14.25" customHeight="1" outlineLevel="1" spans="162:168">
      <c r="FF24916" s="55">
        <v>24909</v>
      </c>
      <c r="FG24916" s="55" t="s">
        <v>2094</v>
      </c>
      <c r="FH24916" s="55" t="s">
        <v>1490</v>
      </c>
      <c r="FI24916" s="55">
        <v>5</v>
      </c>
      <c r="FJ24916" s="55">
        <v>80000</v>
      </c>
      <c r="FK24916" s="55" t="s">
        <v>1258</v>
      </c>
      <c r="FL24916" s="55">
        <v>0.0292</v>
      </c>
    </row>
    <row r="24917" ht="14.25" customHeight="1" outlineLevel="1" spans="162:168">
      <c r="FF24917" s="55">
        <v>24910</v>
      </c>
      <c r="FG24917" s="55" t="s">
        <v>2094</v>
      </c>
      <c r="FH24917" s="55" t="s">
        <v>1490</v>
      </c>
      <c r="FI24917" s="55">
        <v>5</v>
      </c>
      <c r="FJ24917" s="55">
        <v>130000</v>
      </c>
      <c r="FK24917" s="55" t="s">
        <v>1258</v>
      </c>
      <c r="FL24917" s="55">
        <v>0.0292</v>
      </c>
    </row>
    <row r="24918" ht="14.25" customHeight="1" outlineLevel="1" spans="162:168">
      <c r="FF24918" s="55">
        <v>24911</v>
      </c>
      <c r="FG24918" s="55" t="s">
        <v>2094</v>
      </c>
      <c r="FH24918" s="55" t="s">
        <v>1490</v>
      </c>
      <c r="FI24918" s="55">
        <v>5</v>
      </c>
      <c r="FJ24918" s="55">
        <v>260000</v>
      </c>
      <c r="FK24918" s="55" t="s">
        <v>1258</v>
      </c>
      <c r="FL24918" s="55">
        <v>0.0292</v>
      </c>
    </row>
    <row r="24919" ht="14.25" customHeight="1" outlineLevel="1" spans="162:168">
      <c r="FF24919" s="55">
        <v>24912</v>
      </c>
      <c r="FG24919" s="55" t="s">
        <v>2094</v>
      </c>
      <c r="FH24919" s="55" t="s">
        <v>1490</v>
      </c>
      <c r="FI24919" s="55">
        <v>5</v>
      </c>
      <c r="FJ24919" s="55">
        <v>400000</v>
      </c>
      <c r="FK24919" s="55" t="s">
        <v>1258</v>
      </c>
      <c r="FL24919" s="55">
        <v>0.0292</v>
      </c>
    </row>
    <row r="24920" ht="14.25" customHeight="1" outlineLevel="1" spans="162:168">
      <c r="FF24920" s="55">
        <v>24913</v>
      </c>
      <c r="FG24920" s="55" t="s">
        <v>2094</v>
      </c>
      <c r="FH24920" s="55" t="s">
        <v>1490</v>
      </c>
      <c r="FI24920" s="55">
        <v>5</v>
      </c>
      <c r="FJ24920" s="55">
        <v>530000</v>
      </c>
      <c r="FK24920" s="55" t="s">
        <v>1258</v>
      </c>
      <c r="FL24920" s="55">
        <v>0.0292</v>
      </c>
    </row>
    <row r="24921" ht="14.25" customHeight="1" outlineLevel="1" spans="162:168">
      <c r="FF24921" s="55">
        <v>24914</v>
      </c>
      <c r="FG24921" s="55" t="s">
        <v>2094</v>
      </c>
      <c r="FH24921" s="55" t="s">
        <v>1490</v>
      </c>
      <c r="FI24921" s="55">
        <v>5</v>
      </c>
      <c r="FJ24921" s="55">
        <v>540000</v>
      </c>
      <c r="FK24921" s="55" t="s">
        <v>1258</v>
      </c>
      <c r="FL24921" s="55">
        <v>0.0292</v>
      </c>
    </row>
    <row r="24922" ht="14.25" customHeight="1" outlineLevel="1" spans="162:168">
      <c r="FF24922" s="55">
        <v>24915</v>
      </c>
      <c r="FG24922" s="55" t="s">
        <v>2094</v>
      </c>
      <c r="FH24922" s="55" t="s">
        <v>1263</v>
      </c>
      <c r="FI24922" s="55">
        <v>1</v>
      </c>
      <c r="FJ24922" s="55">
        <v>0</v>
      </c>
      <c r="FK24922" s="55" t="s">
        <v>1258</v>
      </c>
      <c r="FL24922" s="55">
        <v>0.0833</v>
      </c>
    </row>
    <row r="24923" ht="14.25" customHeight="1" outlineLevel="1" spans="162:168">
      <c r="FF24923" s="55">
        <v>24916</v>
      </c>
      <c r="FG24923" s="55" t="s">
        <v>2094</v>
      </c>
      <c r="FH24923" s="55" t="s">
        <v>1263</v>
      </c>
      <c r="FI24923" s="55">
        <v>10</v>
      </c>
      <c r="FJ24923" s="55">
        <v>0</v>
      </c>
      <c r="FK24923" s="55" t="s">
        <v>1258</v>
      </c>
      <c r="FL24923" s="55">
        <v>0.0792</v>
      </c>
    </row>
    <row r="24924" ht="14.25" customHeight="1" outlineLevel="1" spans="162:168">
      <c r="FF24924" s="55">
        <v>24917</v>
      </c>
      <c r="FG24924" s="55" t="s">
        <v>2094</v>
      </c>
      <c r="FH24924" s="55" t="s">
        <v>1263</v>
      </c>
      <c r="FI24924" s="55">
        <v>11</v>
      </c>
      <c r="FJ24924" s="55">
        <v>0</v>
      </c>
      <c r="FK24924" s="55" t="s">
        <v>1258</v>
      </c>
      <c r="FL24924" s="55">
        <v>0.0792</v>
      </c>
    </row>
    <row r="24925" ht="14.25" customHeight="1" outlineLevel="1" spans="162:168">
      <c r="FF24925" s="55">
        <v>24918</v>
      </c>
      <c r="FG24925" s="55" t="s">
        <v>2094</v>
      </c>
      <c r="FH24925" s="55" t="s">
        <v>1263</v>
      </c>
      <c r="FI24925" s="55">
        <v>12</v>
      </c>
      <c r="FJ24925" s="55">
        <v>0</v>
      </c>
      <c r="FK24925" s="55" t="s">
        <v>1258</v>
      </c>
      <c r="FL24925" s="55">
        <v>0.0742</v>
      </c>
    </row>
    <row r="24926" ht="14.25" customHeight="1" outlineLevel="1" spans="162:168">
      <c r="FF24926" s="55">
        <v>24919</v>
      </c>
      <c r="FG24926" s="55" t="s">
        <v>2094</v>
      </c>
      <c r="FH24926" s="55" t="s">
        <v>1263</v>
      </c>
      <c r="FI24926" s="55">
        <v>12</v>
      </c>
      <c r="FJ24926" s="55">
        <v>5000</v>
      </c>
      <c r="FK24926" s="55" t="s">
        <v>1258</v>
      </c>
      <c r="FL24926" s="55">
        <v>0.06</v>
      </c>
    </row>
    <row r="24927" ht="14.25" customHeight="1" outlineLevel="1" spans="162:168">
      <c r="FF24927" s="55">
        <v>24920</v>
      </c>
      <c r="FG24927" s="55" t="s">
        <v>2094</v>
      </c>
      <c r="FH24927" s="55" t="s">
        <v>1263</v>
      </c>
      <c r="FI24927" s="55">
        <v>13</v>
      </c>
      <c r="FJ24927" s="55">
        <v>0</v>
      </c>
      <c r="FK24927" s="55" t="s">
        <v>1258</v>
      </c>
      <c r="FL24927" s="55">
        <v>0.0742</v>
      </c>
    </row>
    <row r="24928" ht="14.25" customHeight="1" outlineLevel="1" spans="162:168">
      <c r="FF24928" s="55">
        <v>24921</v>
      </c>
      <c r="FG24928" s="55" t="s">
        <v>2094</v>
      </c>
      <c r="FH24928" s="55" t="s">
        <v>1263</v>
      </c>
      <c r="FI24928" s="55">
        <v>14</v>
      </c>
      <c r="FJ24928" s="55">
        <v>0</v>
      </c>
      <c r="FK24928" s="55" t="s">
        <v>1258</v>
      </c>
      <c r="FL24928" s="55">
        <v>0.0742</v>
      </c>
    </row>
    <row r="24929" ht="14.25" customHeight="1" outlineLevel="1" spans="162:168">
      <c r="FF24929" s="55">
        <v>24922</v>
      </c>
      <c r="FG24929" s="55" t="s">
        <v>2094</v>
      </c>
      <c r="FH24929" s="55" t="s">
        <v>1263</v>
      </c>
      <c r="FI24929" s="55">
        <v>2</v>
      </c>
      <c r="FJ24929" s="55">
        <v>0</v>
      </c>
      <c r="FK24929" s="55" t="s">
        <v>1258</v>
      </c>
      <c r="FL24929" s="55">
        <v>0.0833</v>
      </c>
    </row>
    <row r="24930" ht="14.25" customHeight="1" outlineLevel="1" spans="162:168">
      <c r="FF24930" s="55">
        <v>24923</v>
      </c>
      <c r="FG24930" s="55" t="s">
        <v>2094</v>
      </c>
      <c r="FH24930" s="55" t="s">
        <v>1263</v>
      </c>
      <c r="FI24930" s="55">
        <v>2</v>
      </c>
      <c r="FJ24930" s="55">
        <v>1000</v>
      </c>
      <c r="FK24930" s="55" t="s">
        <v>1258</v>
      </c>
      <c r="FL24930" s="55">
        <v>0.0792</v>
      </c>
    </row>
    <row r="24931" ht="14.25" customHeight="1" outlineLevel="1" spans="162:168">
      <c r="FF24931" s="55">
        <v>24924</v>
      </c>
      <c r="FG24931" s="55" t="s">
        <v>2094</v>
      </c>
      <c r="FH24931" s="55" t="s">
        <v>1263</v>
      </c>
      <c r="FI24931" s="55">
        <v>2</v>
      </c>
      <c r="FJ24931" s="55">
        <v>2500</v>
      </c>
      <c r="FK24931" s="55" t="s">
        <v>1258</v>
      </c>
      <c r="FL24931" s="55">
        <v>0.075</v>
      </c>
    </row>
    <row r="24932" ht="14.25" customHeight="1" outlineLevel="1" spans="162:168">
      <c r="FF24932" s="55">
        <v>24925</v>
      </c>
      <c r="FG24932" s="55" t="s">
        <v>2094</v>
      </c>
      <c r="FH24932" s="55" t="s">
        <v>1263</v>
      </c>
      <c r="FI24932" s="55">
        <v>2</v>
      </c>
      <c r="FJ24932" s="55">
        <v>5000</v>
      </c>
      <c r="FK24932" s="55" t="s">
        <v>1258</v>
      </c>
      <c r="FL24932" s="55">
        <v>0.0667</v>
      </c>
    </row>
    <row r="24933" ht="14.25" customHeight="1" outlineLevel="1" spans="162:168">
      <c r="FF24933" s="55">
        <v>24926</v>
      </c>
      <c r="FG24933" s="55" t="s">
        <v>2094</v>
      </c>
      <c r="FH24933" s="55" t="s">
        <v>1263</v>
      </c>
      <c r="FI24933" s="55">
        <v>2</v>
      </c>
      <c r="FJ24933" s="55">
        <v>10000</v>
      </c>
      <c r="FK24933" s="55" t="s">
        <v>1258</v>
      </c>
      <c r="FL24933" s="55">
        <v>0.0583</v>
      </c>
    </row>
    <row r="24934" ht="14.25" customHeight="1" outlineLevel="1" spans="162:168">
      <c r="FF24934" s="55">
        <v>24927</v>
      </c>
      <c r="FG24934" s="55" t="s">
        <v>2094</v>
      </c>
      <c r="FH24934" s="55" t="s">
        <v>1263</v>
      </c>
      <c r="FI24934" s="55">
        <v>2</v>
      </c>
      <c r="FJ24934" s="55">
        <v>25000</v>
      </c>
      <c r="FK24934" s="55" t="s">
        <v>1258</v>
      </c>
      <c r="FL24934" s="55">
        <v>0.05</v>
      </c>
    </row>
    <row r="24935" ht="14.25" customHeight="1" outlineLevel="1" spans="162:168">
      <c r="FF24935" s="55">
        <v>24928</v>
      </c>
      <c r="FG24935" s="55" t="s">
        <v>2094</v>
      </c>
      <c r="FH24935" s="55" t="s">
        <v>1263</v>
      </c>
      <c r="FI24935" s="55">
        <v>2</v>
      </c>
      <c r="FJ24935" s="55">
        <v>50000</v>
      </c>
      <c r="FK24935" s="55" t="s">
        <v>1258</v>
      </c>
      <c r="FL24935" s="55">
        <v>0.0458</v>
      </c>
    </row>
    <row r="24936" ht="14.25" customHeight="1" outlineLevel="1" spans="162:168">
      <c r="FF24936" s="55">
        <v>24929</v>
      </c>
      <c r="FG24936" s="55" t="s">
        <v>2094</v>
      </c>
      <c r="FH24936" s="55" t="s">
        <v>1263</v>
      </c>
      <c r="FI24936" s="55">
        <v>2</v>
      </c>
      <c r="FJ24936" s="55">
        <v>80000</v>
      </c>
      <c r="FK24936" s="55" t="s">
        <v>1258</v>
      </c>
      <c r="FL24936" s="55">
        <v>0.0417</v>
      </c>
    </row>
    <row r="24937" ht="14.25" customHeight="1" outlineLevel="1" spans="162:168">
      <c r="FF24937" s="55">
        <v>24930</v>
      </c>
      <c r="FG24937" s="55" t="s">
        <v>2094</v>
      </c>
      <c r="FH24937" s="55" t="s">
        <v>1263</v>
      </c>
      <c r="FI24937" s="55">
        <v>2</v>
      </c>
      <c r="FJ24937" s="55">
        <v>130000</v>
      </c>
      <c r="FK24937" s="55" t="s">
        <v>1258</v>
      </c>
      <c r="FL24937" s="55">
        <v>0.0417</v>
      </c>
    </row>
    <row r="24938" ht="14.25" customHeight="1" outlineLevel="1" spans="162:168">
      <c r="FF24938" s="55">
        <v>24931</v>
      </c>
      <c r="FG24938" s="55" t="s">
        <v>2094</v>
      </c>
      <c r="FH24938" s="55" t="s">
        <v>1263</v>
      </c>
      <c r="FI24938" s="55">
        <v>2</v>
      </c>
      <c r="FJ24938" s="55">
        <v>260000</v>
      </c>
      <c r="FK24938" s="55" t="s">
        <v>1258</v>
      </c>
      <c r="FL24938" s="55">
        <v>0.0417</v>
      </c>
    </row>
    <row r="24939" ht="14.25" customHeight="1" outlineLevel="1" spans="162:168">
      <c r="FF24939" s="55">
        <v>24932</v>
      </c>
      <c r="FG24939" s="55" t="s">
        <v>2094</v>
      </c>
      <c r="FH24939" s="55" t="s">
        <v>1263</v>
      </c>
      <c r="FI24939" s="55">
        <v>2</v>
      </c>
      <c r="FJ24939" s="55">
        <v>400000</v>
      </c>
      <c r="FK24939" s="55" t="s">
        <v>1258</v>
      </c>
      <c r="FL24939" s="55">
        <v>0.0417</v>
      </c>
    </row>
    <row r="24940" ht="14.25" customHeight="1" outlineLevel="1" spans="162:168">
      <c r="FF24940" s="55">
        <v>24933</v>
      </c>
      <c r="FG24940" s="55" t="s">
        <v>2094</v>
      </c>
      <c r="FH24940" s="55" t="s">
        <v>1263</v>
      </c>
      <c r="FI24940" s="55">
        <v>2</v>
      </c>
      <c r="FJ24940" s="55">
        <v>530000</v>
      </c>
      <c r="FK24940" s="55" t="s">
        <v>1258</v>
      </c>
      <c r="FL24940" s="55">
        <v>0.0417</v>
      </c>
    </row>
    <row r="24941" ht="14.25" customHeight="1" outlineLevel="1" spans="162:168">
      <c r="FF24941" s="55">
        <v>24934</v>
      </c>
      <c r="FG24941" s="55" t="s">
        <v>2094</v>
      </c>
      <c r="FH24941" s="55" t="s">
        <v>1263</v>
      </c>
      <c r="FI24941" s="55">
        <v>2</v>
      </c>
      <c r="FJ24941" s="55">
        <v>540000</v>
      </c>
      <c r="FK24941" s="55" t="s">
        <v>1258</v>
      </c>
      <c r="FL24941" s="55">
        <v>0.0417</v>
      </c>
    </row>
    <row r="24942" ht="14.25" customHeight="1" outlineLevel="1" spans="162:168">
      <c r="FF24942" s="55">
        <v>24935</v>
      </c>
      <c r="FG24942" s="55" t="s">
        <v>2094</v>
      </c>
      <c r="FH24942" s="55" t="s">
        <v>1263</v>
      </c>
      <c r="FI24942" s="55">
        <v>3</v>
      </c>
      <c r="FJ24942" s="55">
        <v>0</v>
      </c>
      <c r="FK24942" s="55" t="s">
        <v>1258</v>
      </c>
      <c r="FL24942" s="55">
        <v>0.075</v>
      </c>
    </row>
    <row r="24943" ht="14.25" customHeight="1" outlineLevel="1" spans="162:168">
      <c r="FF24943" s="55">
        <v>24936</v>
      </c>
      <c r="FG24943" s="55" t="s">
        <v>2094</v>
      </c>
      <c r="FH24943" s="55" t="s">
        <v>1263</v>
      </c>
      <c r="FI24943" s="55">
        <v>4</v>
      </c>
      <c r="FJ24943" s="55">
        <v>0</v>
      </c>
      <c r="FK24943" s="55" t="s">
        <v>1258</v>
      </c>
      <c r="FL24943" s="55">
        <v>0.075</v>
      </c>
    </row>
    <row r="24944" ht="14.25" customHeight="1" outlineLevel="1" spans="162:168">
      <c r="FF24944" s="55">
        <v>24937</v>
      </c>
      <c r="FG24944" s="55" t="s">
        <v>2094</v>
      </c>
      <c r="FH24944" s="55" t="s">
        <v>1263</v>
      </c>
      <c r="FI24944" s="55">
        <v>5</v>
      </c>
      <c r="FJ24944" s="55">
        <v>0</v>
      </c>
      <c r="FK24944" s="55" t="s">
        <v>1258</v>
      </c>
      <c r="FL24944" s="55">
        <v>0.075</v>
      </c>
    </row>
    <row r="24945" ht="14.25" customHeight="1" outlineLevel="1" spans="162:168">
      <c r="FF24945" s="55">
        <v>24938</v>
      </c>
      <c r="FG24945" s="55" t="s">
        <v>2094</v>
      </c>
      <c r="FH24945" s="55" t="s">
        <v>1263</v>
      </c>
      <c r="FI24945" s="55">
        <v>6</v>
      </c>
      <c r="FJ24945" s="55">
        <v>0</v>
      </c>
      <c r="FK24945" s="55" t="s">
        <v>1258</v>
      </c>
      <c r="FL24945" s="55">
        <v>0.075</v>
      </c>
    </row>
    <row r="24946" ht="14.25" customHeight="1" outlineLevel="1" spans="162:168">
      <c r="FF24946" s="55">
        <v>24939</v>
      </c>
      <c r="FG24946" s="55" t="s">
        <v>2094</v>
      </c>
      <c r="FH24946" s="55" t="s">
        <v>1263</v>
      </c>
      <c r="FI24946" s="55">
        <v>6</v>
      </c>
      <c r="FJ24946" s="55">
        <v>1000</v>
      </c>
      <c r="FK24946" s="55" t="s">
        <v>1258</v>
      </c>
      <c r="FL24946" s="55">
        <v>0.0667</v>
      </c>
    </row>
    <row r="24947" ht="14.25" customHeight="1" outlineLevel="1" spans="162:168">
      <c r="FF24947" s="55">
        <v>24940</v>
      </c>
      <c r="FG24947" s="55" t="s">
        <v>2094</v>
      </c>
      <c r="FH24947" s="55" t="s">
        <v>1263</v>
      </c>
      <c r="FI24947" s="55">
        <v>6</v>
      </c>
      <c r="FJ24947" s="55">
        <v>2500</v>
      </c>
      <c r="FK24947" s="55" t="s">
        <v>1258</v>
      </c>
      <c r="FL24947" s="55">
        <v>0.0625</v>
      </c>
    </row>
    <row r="24948" ht="14.25" customHeight="1" outlineLevel="1" spans="162:168">
      <c r="FF24948" s="55">
        <v>24941</v>
      </c>
      <c r="FG24948" s="55" t="s">
        <v>2094</v>
      </c>
      <c r="FH24948" s="55" t="s">
        <v>1263</v>
      </c>
      <c r="FI24948" s="55">
        <v>6</v>
      </c>
      <c r="FJ24948" s="55">
        <v>5000</v>
      </c>
      <c r="FK24948" s="55" t="s">
        <v>1258</v>
      </c>
      <c r="FL24948" s="55">
        <v>0.0542</v>
      </c>
    </row>
    <row r="24949" ht="14.25" customHeight="1" outlineLevel="1" spans="162:168">
      <c r="FF24949" s="55">
        <v>24942</v>
      </c>
      <c r="FG24949" s="55" t="s">
        <v>2094</v>
      </c>
      <c r="FH24949" s="55" t="s">
        <v>1263</v>
      </c>
      <c r="FI24949" s="55">
        <v>6</v>
      </c>
      <c r="FJ24949" s="55">
        <v>10000</v>
      </c>
      <c r="FK24949" s="55" t="s">
        <v>1258</v>
      </c>
      <c r="FL24949" s="55">
        <v>0.0458</v>
      </c>
    </row>
    <row r="24950" ht="14.25" customHeight="1" outlineLevel="1" spans="162:168">
      <c r="FF24950" s="55">
        <v>24943</v>
      </c>
      <c r="FG24950" s="55" t="s">
        <v>2094</v>
      </c>
      <c r="FH24950" s="55" t="s">
        <v>1263</v>
      </c>
      <c r="FI24950" s="55">
        <v>6</v>
      </c>
      <c r="FJ24950" s="55">
        <v>25000</v>
      </c>
      <c r="FK24950" s="55" t="s">
        <v>1258</v>
      </c>
      <c r="FL24950" s="55">
        <v>0.0417</v>
      </c>
    </row>
    <row r="24951" ht="14.25" customHeight="1" outlineLevel="1" spans="162:168">
      <c r="FF24951" s="55">
        <v>24944</v>
      </c>
      <c r="FG24951" s="55" t="s">
        <v>2094</v>
      </c>
      <c r="FH24951" s="55" t="s">
        <v>1263</v>
      </c>
      <c r="FI24951" s="55">
        <v>6</v>
      </c>
      <c r="FJ24951" s="55">
        <v>50000</v>
      </c>
      <c r="FK24951" s="55" t="s">
        <v>1258</v>
      </c>
      <c r="FL24951" s="55">
        <v>0.0417</v>
      </c>
    </row>
    <row r="24952" ht="14.25" customHeight="1" outlineLevel="1" spans="162:168">
      <c r="FF24952" s="55">
        <v>24945</v>
      </c>
      <c r="FG24952" s="55" t="s">
        <v>2094</v>
      </c>
      <c r="FH24952" s="55" t="s">
        <v>1263</v>
      </c>
      <c r="FI24952" s="55">
        <v>6</v>
      </c>
      <c r="FJ24952" s="55">
        <v>80000</v>
      </c>
      <c r="FK24952" s="55" t="s">
        <v>1258</v>
      </c>
      <c r="FL24952" s="55">
        <v>0.0417</v>
      </c>
    </row>
    <row r="24953" ht="14.25" customHeight="1" outlineLevel="1" spans="162:168">
      <c r="FF24953" s="55">
        <v>24946</v>
      </c>
      <c r="FG24953" s="55" t="s">
        <v>2094</v>
      </c>
      <c r="FH24953" s="55" t="s">
        <v>1263</v>
      </c>
      <c r="FI24953" s="55">
        <v>6</v>
      </c>
      <c r="FJ24953" s="55">
        <v>130000</v>
      </c>
      <c r="FK24953" s="55" t="s">
        <v>1258</v>
      </c>
      <c r="FL24953" s="55">
        <v>0.0417</v>
      </c>
    </row>
    <row r="24954" ht="14.25" customHeight="1" outlineLevel="1" spans="162:168">
      <c r="FF24954" s="55">
        <v>24947</v>
      </c>
      <c r="FG24954" s="55" t="s">
        <v>2094</v>
      </c>
      <c r="FH24954" s="55" t="s">
        <v>1263</v>
      </c>
      <c r="FI24954" s="55">
        <v>6</v>
      </c>
      <c r="FJ24954" s="55">
        <v>260000</v>
      </c>
      <c r="FK24954" s="55" t="s">
        <v>1258</v>
      </c>
      <c r="FL24954" s="55">
        <v>0.0417</v>
      </c>
    </row>
    <row r="24955" ht="14.25" customHeight="1" outlineLevel="1" spans="162:168">
      <c r="FF24955" s="55">
        <v>24948</v>
      </c>
      <c r="FG24955" s="55" t="s">
        <v>2094</v>
      </c>
      <c r="FH24955" s="55" t="s">
        <v>1263</v>
      </c>
      <c r="FI24955" s="55">
        <v>6</v>
      </c>
      <c r="FJ24955" s="55">
        <v>400000</v>
      </c>
      <c r="FK24955" s="55" t="s">
        <v>1258</v>
      </c>
      <c r="FL24955" s="55">
        <v>0.0417</v>
      </c>
    </row>
    <row r="24956" ht="14.25" customHeight="1" outlineLevel="1" spans="162:168">
      <c r="FF24956" s="55">
        <v>24949</v>
      </c>
      <c r="FG24956" s="55" t="s">
        <v>2094</v>
      </c>
      <c r="FH24956" s="55" t="s">
        <v>1263</v>
      </c>
      <c r="FI24956" s="55">
        <v>6</v>
      </c>
      <c r="FJ24956" s="55">
        <v>530000</v>
      </c>
      <c r="FK24956" s="55" t="s">
        <v>1258</v>
      </c>
      <c r="FL24956" s="55">
        <v>0.0417</v>
      </c>
    </row>
    <row r="24957" ht="14.25" customHeight="1" outlineLevel="1" spans="162:168">
      <c r="FF24957" s="55">
        <v>24950</v>
      </c>
      <c r="FG24957" s="55" t="s">
        <v>2094</v>
      </c>
      <c r="FH24957" s="55" t="s">
        <v>1263</v>
      </c>
      <c r="FI24957" s="55">
        <v>6</v>
      </c>
      <c r="FJ24957" s="55">
        <v>540000</v>
      </c>
      <c r="FK24957" s="55" t="s">
        <v>1258</v>
      </c>
      <c r="FL24957" s="55">
        <v>0.0417</v>
      </c>
    </row>
    <row r="24958" ht="14.25" customHeight="1" outlineLevel="1" spans="162:168">
      <c r="FF24958" s="55">
        <v>24951</v>
      </c>
      <c r="FG24958" s="55" t="s">
        <v>2094</v>
      </c>
      <c r="FH24958" s="55" t="s">
        <v>1263</v>
      </c>
      <c r="FI24958" s="55">
        <v>9</v>
      </c>
      <c r="FJ24958" s="55">
        <v>0</v>
      </c>
      <c r="FK24958" s="55" t="s">
        <v>1258</v>
      </c>
      <c r="FL24958" s="55">
        <v>0.0792</v>
      </c>
    </row>
    <row r="24959" ht="14.25" customHeight="1" outlineLevel="1" spans="162:168">
      <c r="FF24959" s="55">
        <v>24952</v>
      </c>
      <c r="FG24959" s="55" t="s">
        <v>2094</v>
      </c>
      <c r="FH24959" s="55" t="s">
        <v>1995</v>
      </c>
      <c r="FI24959" s="55">
        <v>1</v>
      </c>
      <c r="FJ24959" s="55">
        <v>0</v>
      </c>
      <c r="FK24959" s="55" t="s">
        <v>1258</v>
      </c>
      <c r="FL24959" s="55">
        <v>0.0325</v>
      </c>
    </row>
    <row r="24960" ht="14.25" customHeight="1" outlineLevel="1" spans="162:168">
      <c r="FF24960" s="55">
        <v>24953</v>
      </c>
      <c r="FG24960" s="55" t="s">
        <v>2094</v>
      </c>
      <c r="FH24960" s="55" t="s">
        <v>1995</v>
      </c>
      <c r="FI24960" s="55">
        <v>2</v>
      </c>
      <c r="FJ24960" s="55">
        <v>0</v>
      </c>
      <c r="FK24960" s="55" t="s">
        <v>1258</v>
      </c>
      <c r="FL24960" s="55">
        <v>0.0292</v>
      </c>
    </row>
    <row r="24961" ht="14.25" customHeight="1" outlineLevel="1" spans="162:168">
      <c r="FF24961" s="55">
        <v>24954</v>
      </c>
      <c r="FG24961" s="55" t="s">
        <v>2094</v>
      </c>
      <c r="FH24961" s="55" t="s">
        <v>1995</v>
      </c>
      <c r="FI24961" s="55">
        <v>2</v>
      </c>
      <c r="FJ24961" s="55">
        <v>1000</v>
      </c>
      <c r="FK24961" s="55" t="s">
        <v>1258</v>
      </c>
      <c r="FL24961" s="55">
        <v>0.0275</v>
      </c>
    </row>
    <row r="24962" ht="14.25" customHeight="1" outlineLevel="1" spans="162:168">
      <c r="FF24962" s="55">
        <v>24955</v>
      </c>
      <c r="FG24962" s="55" t="s">
        <v>2094</v>
      </c>
      <c r="FH24962" s="55" t="s">
        <v>1995</v>
      </c>
      <c r="FI24962" s="55">
        <v>2</v>
      </c>
      <c r="FJ24962" s="55">
        <v>2500</v>
      </c>
      <c r="FK24962" s="55" t="s">
        <v>1258</v>
      </c>
      <c r="FL24962" s="55">
        <v>0.0275</v>
      </c>
    </row>
    <row r="24963" ht="14.25" customHeight="1" outlineLevel="1" spans="162:168">
      <c r="FF24963" s="55">
        <v>24956</v>
      </c>
      <c r="FG24963" s="55" t="s">
        <v>2094</v>
      </c>
      <c r="FH24963" s="55" t="s">
        <v>1995</v>
      </c>
      <c r="FI24963" s="55">
        <v>2</v>
      </c>
      <c r="FJ24963" s="55">
        <v>5000</v>
      </c>
      <c r="FK24963" s="55" t="s">
        <v>1258</v>
      </c>
      <c r="FL24963" s="55">
        <v>0.0275</v>
      </c>
    </row>
    <row r="24964" ht="14.25" customHeight="1" outlineLevel="1" spans="162:168">
      <c r="FF24964" s="55">
        <v>24957</v>
      </c>
      <c r="FG24964" s="55" t="s">
        <v>2094</v>
      </c>
      <c r="FH24964" s="55" t="s">
        <v>1995</v>
      </c>
      <c r="FI24964" s="55">
        <v>2</v>
      </c>
      <c r="FJ24964" s="55">
        <v>10000</v>
      </c>
      <c r="FK24964" s="55" t="s">
        <v>1258</v>
      </c>
      <c r="FL24964" s="55">
        <v>0.025</v>
      </c>
    </row>
    <row r="24965" ht="14.25" customHeight="1" outlineLevel="1" spans="162:168">
      <c r="FF24965" s="55">
        <v>24958</v>
      </c>
      <c r="FG24965" s="55" t="s">
        <v>2094</v>
      </c>
      <c r="FH24965" s="55" t="s">
        <v>1995</v>
      </c>
      <c r="FI24965" s="55">
        <v>2</v>
      </c>
      <c r="FJ24965" s="55">
        <v>25000</v>
      </c>
      <c r="FK24965" s="55" t="s">
        <v>1258</v>
      </c>
      <c r="FL24965" s="55">
        <v>0.025</v>
      </c>
    </row>
    <row r="24966" ht="14.25" customHeight="1" outlineLevel="1" spans="162:168">
      <c r="FF24966" s="55">
        <v>24959</v>
      </c>
      <c r="FG24966" s="55" t="s">
        <v>2094</v>
      </c>
      <c r="FH24966" s="55" t="s">
        <v>1995</v>
      </c>
      <c r="FI24966" s="55">
        <v>2</v>
      </c>
      <c r="FJ24966" s="55">
        <v>50000</v>
      </c>
      <c r="FK24966" s="55" t="s">
        <v>1258</v>
      </c>
      <c r="FL24966" s="55">
        <v>0.025</v>
      </c>
    </row>
    <row r="24967" ht="14.25" customHeight="1" outlineLevel="1" spans="162:168">
      <c r="FF24967" s="55">
        <v>24960</v>
      </c>
      <c r="FG24967" s="55" t="s">
        <v>2094</v>
      </c>
      <c r="FH24967" s="55" t="s">
        <v>1995</v>
      </c>
      <c r="FI24967" s="55">
        <v>2</v>
      </c>
      <c r="FJ24967" s="55">
        <v>80000</v>
      </c>
      <c r="FK24967" s="55" t="s">
        <v>1258</v>
      </c>
      <c r="FL24967" s="55">
        <v>0.025</v>
      </c>
    </row>
    <row r="24968" ht="14.25" customHeight="1" outlineLevel="1" spans="162:168">
      <c r="FF24968" s="55">
        <v>24961</v>
      </c>
      <c r="FG24968" s="55" t="s">
        <v>2094</v>
      </c>
      <c r="FH24968" s="55" t="s">
        <v>1995</v>
      </c>
      <c r="FI24968" s="55">
        <v>2</v>
      </c>
      <c r="FJ24968" s="55">
        <v>130000</v>
      </c>
      <c r="FK24968" s="55" t="s">
        <v>1258</v>
      </c>
      <c r="FL24968" s="55">
        <v>0.025</v>
      </c>
    </row>
    <row r="24969" ht="14.25" customHeight="1" outlineLevel="1" spans="162:168">
      <c r="FF24969" s="55">
        <v>24962</v>
      </c>
      <c r="FG24969" s="55" t="s">
        <v>2094</v>
      </c>
      <c r="FH24969" s="55" t="s">
        <v>1995</v>
      </c>
      <c r="FI24969" s="55">
        <v>2</v>
      </c>
      <c r="FJ24969" s="55">
        <v>260000</v>
      </c>
      <c r="FK24969" s="55" t="s">
        <v>1258</v>
      </c>
      <c r="FL24969" s="55">
        <v>0.025</v>
      </c>
    </row>
    <row r="24970" ht="14.25" customHeight="1" outlineLevel="1" spans="162:168">
      <c r="FF24970" s="55">
        <v>24963</v>
      </c>
      <c r="FG24970" s="55" t="s">
        <v>2094</v>
      </c>
      <c r="FH24970" s="55" t="s">
        <v>1995</v>
      </c>
      <c r="FI24970" s="55">
        <v>2</v>
      </c>
      <c r="FJ24970" s="55">
        <v>400000</v>
      </c>
      <c r="FK24970" s="55" t="s">
        <v>1258</v>
      </c>
      <c r="FL24970" s="55">
        <v>0.025</v>
      </c>
    </row>
    <row r="24971" ht="14.25" customHeight="1" outlineLevel="1" spans="162:168">
      <c r="FF24971" s="55">
        <v>24964</v>
      </c>
      <c r="FG24971" s="55" t="s">
        <v>2094</v>
      </c>
      <c r="FH24971" s="55" t="s">
        <v>1995</v>
      </c>
      <c r="FI24971" s="55">
        <v>2</v>
      </c>
      <c r="FJ24971" s="55">
        <v>530000</v>
      </c>
      <c r="FK24971" s="55" t="s">
        <v>1258</v>
      </c>
      <c r="FL24971" s="55">
        <v>0.025</v>
      </c>
    </row>
    <row r="24972" ht="14.25" customHeight="1" outlineLevel="1" spans="162:168">
      <c r="FF24972" s="55">
        <v>24965</v>
      </c>
      <c r="FG24972" s="55" t="s">
        <v>2094</v>
      </c>
      <c r="FH24972" s="55" t="s">
        <v>1995</v>
      </c>
      <c r="FI24972" s="55">
        <v>2</v>
      </c>
      <c r="FJ24972" s="55">
        <v>540000</v>
      </c>
      <c r="FK24972" s="55" t="s">
        <v>1258</v>
      </c>
      <c r="FL24972" s="55">
        <v>0.025</v>
      </c>
    </row>
    <row r="24973" ht="14.25" customHeight="1" outlineLevel="1" spans="162:168">
      <c r="FF24973" s="55">
        <v>24966</v>
      </c>
      <c r="FG24973" s="55" t="s">
        <v>2094</v>
      </c>
      <c r="FH24973" s="55" t="s">
        <v>1995</v>
      </c>
      <c r="FI24973" s="55">
        <v>3</v>
      </c>
      <c r="FJ24973" s="55">
        <v>0</v>
      </c>
      <c r="FK24973" s="55" t="s">
        <v>1258</v>
      </c>
      <c r="FL24973" s="55">
        <v>0.0359</v>
      </c>
    </row>
    <row r="24974" ht="14.25" customHeight="1" outlineLevel="1" spans="162:168">
      <c r="FF24974" s="55">
        <v>24967</v>
      </c>
      <c r="FG24974" s="55" t="s">
        <v>2094</v>
      </c>
      <c r="FH24974" s="55" t="s">
        <v>1995</v>
      </c>
      <c r="FI24974" s="55">
        <v>3</v>
      </c>
      <c r="FJ24974" s="55">
        <v>540000</v>
      </c>
      <c r="FK24974" s="55" t="s">
        <v>1258</v>
      </c>
      <c r="FL24974" s="55">
        <v>0.03</v>
      </c>
    </row>
    <row r="24975" ht="14.25" customHeight="1" outlineLevel="1" spans="162:168">
      <c r="FF24975" s="55">
        <v>24968</v>
      </c>
      <c r="FG24975" s="55" t="s">
        <v>2094</v>
      </c>
      <c r="FH24975" s="55" t="s">
        <v>1995</v>
      </c>
      <c r="FI24975" s="55">
        <v>3</v>
      </c>
      <c r="FJ24975" s="55">
        <v>1000</v>
      </c>
      <c r="FK24975" s="55" t="s">
        <v>1258</v>
      </c>
      <c r="FL24975" s="55">
        <v>0.0317</v>
      </c>
    </row>
    <row r="24976" ht="14.25" customHeight="1" outlineLevel="1" spans="162:168">
      <c r="FF24976" s="55">
        <v>24969</v>
      </c>
      <c r="FG24976" s="55" t="s">
        <v>2094</v>
      </c>
      <c r="FH24976" s="55" t="s">
        <v>1995</v>
      </c>
      <c r="FI24976" s="55">
        <v>3</v>
      </c>
      <c r="FJ24976" s="55">
        <v>2500</v>
      </c>
      <c r="FK24976" s="55" t="s">
        <v>1258</v>
      </c>
      <c r="FL24976" s="55">
        <v>0.03</v>
      </c>
    </row>
    <row r="24977" ht="14.25" customHeight="1" outlineLevel="1" spans="162:168">
      <c r="FF24977" s="55">
        <v>24970</v>
      </c>
      <c r="FG24977" s="55" t="s">
        <v>2094</v>
      </c>
      <c r="FH24977" s="55" t="s">
        <v>1995</v>
      </c>
      <c r="FI24977" s="55">
        <v>3</v>
      </c>
      <c r="FJ24977" s="55">
        <v>5000</v>
      </c>
      <c r="FK24977" s="55" t="s">
        <v>1258</v>
      </c>
      <c r="FL24977" s="55">
        <v>0.03</v>
      </c>
    </row>
    <row r="24978" ht="14.25" customHeight="1" outlineLevel="1" spans="162:168">
      <c r="FF24978" s="55">
        <v>24971</v>
      </c>
      <c r="FG24978" s="55" t="s">
        <v>2094</v>
      </c>
      <c r="FH24978" s="55" t="s">
        <v>1995</v>
      </c>
      <c r="FI24978" s="55">
        <v>3</v>
      </c>
      <c r="FJ24978" s="55">
        <v>10000</v>
      </c>
      <c r="FK24978" s="55" t="s">
        <v>1258</v>
      </c>
      <c r="FL24978" s="55">
        <v>0.03</v>
      </c>
    </row>
    <row r="24979" ht="14.25" customHeight="1" outlineLevel="1" spans="162:168">
      <c r="FF24979" s="55">
        <v>24972</v>
      </c>
      <c r="FG24979" s="55" t="s">
        <v>2094</v>
      </c>
      <c r="FH24979" s="55" t="s">
        <v>1995</v>
      </c>
      <c r="FI24979" s="55">
        <v>3</v>
      </c>
      <c r="FJ24979" s="55">
        <v>25000</v>
      </c>
      <c r="FK24979" s="55" t="s">
        <v>1258</v>
      </c>
      <c r="FL24979" s="55">
        <v>0.03</v>
      </c>
    </row>
    <row r="24980" ht="14.25" customHeight="1" outlineLevel="1" spans="162:168">
      <c r="FF24980" s="55">
        <v>24973</v>
      </c>
      <c r="FG24980" s="55" t="s">
        <v>2094</v>
      </c>
      <c r="FH24980" s="55" t="s">
        <v>1995</v>
      </c>
      <c r="FI24980" s="55">
        <v>3</v>
      </c>
      <c r="FJ24980" s="55">
        <v>50000</v>
      </c>
      <c r="FK24980" s="55" t="s">
        <v>1258</v>
      </c>
      <c r="FL24980" s="55">
        <v>0.03</v>
      </c>
    </row>
    <row r="24981" ht="14.25" customHeight="1" outlineLevel="1" spans="162:168">
      <c r="FF24981" s="55">
        <v>24974</v>
      </c>
      <c r="FG24981" s="55" t="s">
        <v>2094</v>
      </c>
      <c r="FH24981" s="55" t="s">
        <v>1995</v>
      </c>
      <c r="FI24981" s="55">
        <v>3</v>
      </c>
      <c r="FJ24981" s="55">
        <v>80000</v>
      </c>
      <c r="FK24981" s="55" t="s">
        <v>1258</v>
      </c>
      <c r="FL24981" s="55">
        <v>0.03</v>
      </c>
    </row>
    <row r="24982" ht="14.25" customHeight="1" outlineLevel="1" spans="162:168">
      <c r="FF24982" s="55">
        <v>24975</v>
      </c>
      <c r="FG24982" s="55" t="s">
        <v>2094</v>
      </c>
      <c r="FH24982" s="55" t="s">
        <v>1995</v>
      </c>
      <c r="FI24982" s="55">
        <v>3</v>
      </c>
      <c r="FJ24982" s="55">
        <v>130000</v>
      </c>
      <c r="FK24982" s="55" t="s">
        <v>1258</v>
      </c>
      <c r="FL24982" s="55">
        <v>0.03</v>
      </c>
    </row>
    <row r="24983" ht="14.25" customHeight="1" outlineLevel="1" spans="162:168">
      <c r="FF24983" s="55">
        <v>24976</v>
      </c>
      <c r="FG24983" s="55" t="s">
        <v>2094</v>
      </c>
      <c r="FH24983" s="55" t="s">
        <v>1995</v>
      </c>
      <c r="FI24983" s="55">
        <v>3</v>
      </c>
      <c r="FJ24983" s="55">
        <v>260000</v>
      </c>
      <c r="FK24983" s="55" t="s">
        <v>1258</v>
      </c>
      <c r="FL24983" s="55">
        <v>0.03</v>
      </c>
    </row>
    <row r="24984" ht="14.25" customHeight="1" outlineLevel="1" spans="162:168">
      <c r="FF24984" s="55">
        <v>24977</v>
      </c>
      <c r="FG24984" s="55" t="s">
        <v>2094</v>
      </c>
      <c r="FH24984" s="55" t="s">
        <v>1995</v>
      </c>
      <c r="FI24984" s="55">
        <v>3</v>
      </c>
      <c r="FJ24984" s="55">
        <v>400000</v>
      </c>
      <c r="FK24984" s="55" t="s">
        <v>1258</v>
      </c>
      <c r="FL24984" s="55">
        <v>0.03</v>
      </c>
    </row>
    <row r="24985" ht="14.25" customHeight="1" outlineLevel="1" spans="162:168">
      <c r="FF24985" s="55">
        <v>24978</v>
      </c>
      <c r="FG24985" s="55" t="s">
        <v>2094</v>
      </c>
      <c r="FH24985" s="55" t="s">
        <v>1995</v>
      </c>
      <c r="FI24985" s="55">
        <v>3</v>
      </c>
      <c r="FJ24985" s="55">
        <v>530000</v>
      </c>
      <c r="FK24985" s="55" t="s">
        <v>1258</v>
      </c>
      <c r="FL24985" s="55">
        <v>0.03</v>
      </c>
    </row>
    <row r="24986" ht="14.25" customHeight="1" outlineLevel="1" spans="162:168">
      <c r="FF24986" s="55">
        <v>24979</v>
      </c>
      <c r="FG24986" s="55" t="s">
        <v>2094</v>
      </c>
      <c r="FH24986" s="55" t="s">
        <v>1995</v>
      </c>
      <c r="FI24986" s="55">
        <v>4</v>
      </c>
      <c r="FJ24986" s="55">
        <v>0</v>
      </c>
      <c r="FK24986" s="55" t="s">
        <v>1258</v>
      </c>
      <c r="FL24986" s="55">
        <v>0.0342</v>
      </c>
    </row>
    <row r="24987" ht="14.25" customHeight="1" outlineLevel="1" spans="162:168">
      <c r="FF24987" s="55">
        <v>24980</v>
      </c>
      <c r="FG24987" s="55" t="s">
        <v>2094</v>
      </c>
      <c r="FH24987" s="55" t="s">
        <v>1995</v>
      </c>
      <c r="FI24987" s="55">
        <v>4</v>
      </c>
      <c r="FJ24987" s="55">
        <v>1000</v>
      </c>
      <c r="FK24987" s="55" t="s">
        <v>1258</v>
      </c>
      <c r="FL24987" s="55">
        <v>0.0334</v>
      </c>
    </row>
    <row r="24988" ht="14.25" customHeight="1" outlineLevel="1" spans="162:168">
      <c r="FF24988" s="55">
        <v>24981</v>
      </c>
      <c r="FG24988" s="55" t="s">
        <v>2094</v>
      </c>
      <c r="FH24988" s="55" t="s">
        <v>1995</v>
      </c>
      <c r="FI24988" s="55">
        <v>4</v>
      </c>
      <c r="FJ24988" s="55">
        <v>2500</v>
      </c>
      <c r="FK24988" s="55" t="s">
        <v>1258</v>
      </c>
      <c r="FL24988" s="55">
        <v>0.0334</v>
      </c>
    </row>
    <row r="24989" ht="14.25" customHeight="1" outlineLevel="1" spans="162:168">
      <c r="FF24989" s="55">
        <v>24982</v>
      </c>
      <c r="FG24989" s="55" t="s">
        <v>2094</v>
      </c>
      <c r="FH24989" s="55" t="s">
        <v>1995</v>
      </c>
      <c r="FI24989" s="55">
        <v>4</v>
      </c>
      <c r="FJ24989" s="55">
        <v>5000</v>
      </c>
      <c r="FK24989" s="55" t="s">
        <v>1258</v>
      </c>
      <c r="FL24989" s="55">
        <v>0.0325</v>
      </c>
    </row>
    <row r="24990" ht="14.25" customHeight="1" outlineLevel="1" spans="162:168">
      <c r="FF24990" s="55">
        <v>24983</v>
      </c>
      <c r="FG24990" s="55" t="s">
        <v>2094</v>
      </c>
      <c r="FH24990" s="55" t="s">
        <v>1995</v>
      </c>
      <c r="FI24990" s="55">
        <v>4</v>
      </c>
      <c r="FJ24990" s="55">
        <v>10000</v>
      </c>
      <c r="FK24990" s="55" t="s">
        <v>1258</v>
      </c>
      <c r="FL24990" s="55">
        <v>0.0317</v>
      </c>
    </row>
    <row r="24991" ht="14.25" customHeight="1" outlineLevel="1" spans="162:168">
      <c r="FF24991" s="55">
        <v>24984</v>
      </c>
      <c r="FG24991" s="55" t="s">
        <v>2094</v>
      </c>
      <c r="FH24991" s="55" t="s">
        <v>1995</v>
      </c>
      <c r="FI24991" s="55">
        <v>4</v>
      </c>
      <c r="FJ24991" s="55">
        <v>25000</v>
      </c>
      <c r="FK24991" s="55" t="s">
        <v>1258</v>
      </c>
      <c r="FL24991" s="55">
        <v>0.0317</v>
      </c>
    </row>
    <row r="24992" ht="14.25" customHeight="1" outlineLevel="1" spans="162:168">
      <c r="FF24992" s="55">
        <v>24985</v>
      </c>
      <c r="FG24992" s="55" t="s">
        <v>2094</v>
      </c>
      <c r="FH24992" s="55" t="s">
        <v>1995</v>
      </c>
      <c r="FI24992" s="55">
        <v>4</v>
      </c>
      <c r="FJ24992" s="55">
        <v>50000</v>
      </c>
      <c r="FK24992" s="55" t="s">
        <v>1258</v>
      </c>
      <c r="FL24992" s="55">
        <v>0.0317</v>
      </c>
    </row>
    <row r="24993" ht="14.25" customHeight="1" outlineLevel="1" spans="162:168">
      <c r="FF24993" s="55">
        <v>24986</v>
      </c>
      <c r="FG24993" s="55" t="s">
        <v>2094</v>
      </c>
      <c r="FH24993" s="55" t="s">
        <v>1995</v>
      </c>
      <c r="FI24993" s="55">
        <v>4</v>
      </c>
      <c r="FJ24993" s="55">
        <v>80000</v>
      </c>
      <c r="FK24993" s="55" t="s">
        <v>1258</v>
      </c>
      <c r="FL24993" s="55">
        <v>0.0317</v>
      </c>
    </row>
    <row r="24994" ht="14.25" customHeight="1" outlineLevel="1" spans="162:168">
      <c r="FF24994" s="55">
        <v>24987</v>
      </c>
      <c r="FG24994" s="55" t="s">
        <v>2094</v>
      </c>
      <c r="FH24994" s="55" t="s">
        <v>1995</v>
      </c>
      <c r="FI24994" s="55">
        <v>4</v>
      </c>
      <c r="FJ24994" s="55">
        <v>130000</v>
      </c>
      <c r="FK24994" s="55" t="s">
        <v>1258</v>
      </c>
      <c r="FL24994" s="55">
        <v>0.0317</v>
      </c>
    </row>
    <row r="24995" ht="14.25" customHeight="1" outlineLevel="1" spans="162:168">
      <c r="FF24995" s="55">
        <v>24988</v>
      </c>
      <c r="FG24995" s="55" t="s">
        <v>2094</v>
      </c>
      <c r="FH24995" s="55" t="s">
        <v>1995</v>
      </c>
      <c r="FI24995" s="55">
        <v>4</v>
      </c>
      <c r="FJ24995" s="55">
        <v>260000</v>
      </c>
      <c r="FK24995" s="55" t="s">
        <v>1258</v>
      </c>
      <c r="FL24995" s="55">
        <v>0.0317</v>
      </c>
    </row>
    <row r="24996" ht="14.25" customHeight="1" outlineLevel="1" spans="162:168">
      <c r="FF24996" s="55">
        <v>24989</v>
      </c>
      <c r="FG24996" s="55" t="s">
        <v>2094</v>
      </c>
      <c r="FH24996" s="55" t="s">
        <v>1995</v>
      </c>
      <c r="FI24996" s="55">
        <v>4</v>
      </c>
      <c r="FJ24996" s="55">
        <v>400000</v>
      </c>
      <c r="FK24996" s="55" t="s">
        <v>1258</v>
      </c>
      <c r="FL24996" s="55">
        <v>0.0317</v>
      </c>
    </row>
    <row r="24997" ht="14.25" customHeight="1" outlineLevel="1" spans="162:168">
      <c r="FF24997" s="55">
        <v>24990</v>
      </c>
      <c r="FG24997" s="55" t="s">
        <v>2094</v>
      </c>
      <c r="FH24997" s="55" t="s">
        <v>1995</v>
      </c>
      <c r="FI24997" s="55">
        <v>4</v>
      </c>
      <c r="FJ24997" s="55">
        <v>530000</v>
      </c>
      <c r="FK24997" s="55" t="s">
        <v>1258</v>
      </c>
      <c r="FL24997" s="55">
        <v>0.0317</v>
      </c>
    </row>
    <row r="24998" ht="14.25" customHeight="1" outlineLevel="1" spans="162:168">
      <c r="FF24998" s="55">
        <v>24991</v>
      </c>
      <c r="FG24998" s="55" t="s">
        <v>2094</v>
      </c>
      <c r="FH24998" s="55" t="s">
        <v>1995</v>
      </c>
      <c r="FI24998" s="55">
        <v>4</v>
      </c>
      <c r="FJ24998" s="55">
        <v>540000</v>
      </c>
      <c r="FK24998" s="55" t="s">
        <v>1258</v>
      </c>
      <c r="FL24998" s="55">
        <v>0.0317</v>
      </c>
    </row>
    <row r="24999" ht="14.25" customHeight="1" outlineLevel="1" spans="162:168">
      <c r="FF24999" s="55">
        <v>24992</v>
      </c>
      <c r="FG24999" s="55" t="s">
        <v>2094</v>
      </c>
      <c r="FH24999" s="55" t="s">
        <v>1995</v>
      </c>
      <c r="FI24999" s="55">
        <v>5</v>
      </c>
      <c r="FJ24999" s="55">
        <v>0</v>
      </c>
      <c r="FK24999" s="55" t="s">
        <v>1258</v>
      </c>
      <c r="FL24999" s="55">
        <v>0.0317</v>
      </c>
    </row>
    <row r="25000" ht="14.25" customHeight="1" outlineLevel="1" spans="162:168">
      <c r="FF25000" s="55">
        <v>24993</v>
      </c>
      <c r="FG25000" s="55" t="s">
        <v>2094</v>
      </c>
      <c r="FH25000" s="55" t="s">
        <v>1995</v>
      </c>
      <c r="FI25000" s="55">
        <v>5</v>
      </c>
      <c r="FJ25000" s="55">
        <v>1000</v>
      </c>
      <c r="FK25000" s="55" t="s">
        <v>1258</v>
      </c>
      <c r="FL25000" s="55">
        <v>0.0317</v>
      </c>
    </row>
    <row r="25001" ht="14.25" customHeight="1" outlineLevel="1" spans="162:168">
      <c r="FF25001" s="55">
        <v>24994</v>
      </c>
      <c r="FG25001" s="55" t="s">
        <v>2094</v>
      </c>
      <c r="FH25001" s="55" t="s">
        <v>1995</v>
      </c>
      <c r="FI25001" s="55">
        <v>5</v>
      </c>
      <c r="FJ25001" s="55">
        <v>2500</v>
      </c>
      <c r="FK25001" s="55" t="s">
        <v>1258</v>
      </c>
      <c r="FL25001" s="55">
        <v>0.03</v>
      </c>
    </row>
    <row r="25002" ht="14.25" customHeight="1" outlineLevel="1" spans="162:168">
      <c r="FF25002" s="55">
        <v>24995</v>
      </c>
      <c r="FG25002" s="55" t="s">
        <v>2094</v>
      </c>
      <c r="FH25002" s="55" t="s">
        <v>1995</v>
      </c>
      <c r="FI25002" s="55">
        <v>5</v>
      </c>
      <c r="FJ25002" s="55">
        <v>5000</v>
      </c>
      <c r="FK25002" s="55" t="s">
        <v>1258</v>
      </c>
      <c r="FL25002" s="55">
        <v>0.03</v>
      </c>
    </row>
    <row r="25003" ht="14.25" customHeight="1" outlineLevel="1" spans="162:168">
      <c r="FF25003" s="55">
        <v>24996</v>
      </c>
      <c r="FG25003" s="55" t="s">
        <v>2094</v>
      </c>
      <c r="FH25003" s="55" t="s">
        <v>1995</v>
      </c>
      <c r="FI25003" s="55">
        <v>5</v>
      </c>
      <c r="FJ25003" s="55">
        <v>10000</v>
      </c>
      <c r="FK25003" s="55" t="s">
        <v>1258</v>
      </c>
      <c r="FL25003" s="55">
        <v>0.03</v>
      </c>
    </row>
    <row r="25004" ht="14.25" customHeight="1" outlineLevel="1" spans="162:168">
      <c r="FF25004" s="55">
        <v>24997</v>
      </c>
      <c r="FG25004" s="55" t="s">
        <v>2094</v>
      </c>
      <c r="FH25004" s="55" t="s">
        <v>1995</v>
      </c>
      <c r="FI25004" s="55">
        <v>5</v>
      </c>
      <c r="FJ25004" s="55">
        <v>25000</v>
      </c>
      <c r="FK25004" s="55" t="s">
        <v>1258</v>
      </c>
      <c r="FL25004" s="55">
        <v>0.0284</v>
      </c>
    </row>
    <row r="25005" ht="14.25" customHeight="1" outlineLevel="1" spans="162:168">
      <c r="FF25005" s="55">
        <v>24998</v>
      </c>
      <c r="FG25005" s="55" t="s">
        <v>2094</v>
      </c>
      <c r="FH25005" s="55" t="s">
        <v>1995</v>
      </c>
      <c r="FI25005" s="55">
        <v>5</v>
      </c>
      <c r="FJ25005" s="55">
        <v>50000</v>
      </c>
      <c r="FK25005" s="55" t="s">
        <v>1258</v>
      </c>
      <c r="FL25005" s="55">
        <v>0.0284</v>
      </c>
    </row>
    <row r="25006" ht="14.25" customHeight="1" outlineLevel="1" spans="162:168">
      <c r="FF25006" s="55">
        <v>24999</v>
      </c>
      <c r="FG25006" s="55" t="s">
        <v>2094</v>
      </c>
      <c r="FH25006" s="55" t="s">
        <v>1995</v>
      </c>
      <c r="FI25006" s="55">
        <v>5</v>
      </c>
      <c r="FJ25006" s="55">
        <v>80000</v>
      </c>
      <c r="FK25006" s="55" t="s">
        <v>1258</v>
      </c>
      <c r="FL25006" s="55">
        <v>0.0284</v>
      </c>
    </row>
    <row r="25007" ht="14.25" customHeight="1" outlineLevel="1" spans="162:168">
      <c r="FF25007" s="55">
        <v>25000</v>
      </c>
      <c r="FG25007" s="55" t="s">
        <v>2094</v>
      </c>
      <c r="FH25007" s="55" t="s">
        <v>1995</v>
      </c>
      <c r="FI25007" s="55">
        <v>5</v>
      </c>
      <c r="FJ25007" s="55">
        <v>130000</v>
      </c>
      <c r="FK25007" s="55" t="s">
        <v>1258</v>
      </c>
      <c r="FL25007" s="55">
        <v>0.0284</v>
      </c>
    </row>
    <row r="25008" ht="14.25" customHeight="1" outlineLevel="1" spans="162:168">
      <c r="FF25008" s="55">
        <v>25001</v>
      </c>
      <c r="FG25008" s="55" t="s">
        <v>2094</v>
      </c>
      <c r="FH25008" s="55" t="s">
        <v>1995</v>
      </c>
      <c r="FI25008" s="55">
        <v>5</v>
      </c>
      <c r="FJ25008" s="55">
        <v>260000</v>
      </c>
      <c r="FK25008" s="55" t="s">
        <v>1258</v>
      </c>
      <c r="FL25008" s="55">
        <v>0.0284</v>
      </c>
    </row>
    <row r="25009" ht="14.25" customHeight="1" outlineLevel="1" spans="162:168">
      <c r="FF25009" s="55">
        <v>25002</v>
      </c>
      <c r="FG25009" s="55" t="s">
        <v>2094</v>
      </c>
      <c r="FH25009" s="55" t="s">
        <v>1995</v>
      </c>
      <c r="FI25009" s="55">
        <v>5</v>
      </c>
      <c r="FJ25009" s="55">
        <v>400000</v>
      </c>
      <c r="FK25009" s="55" t="s">
        <v>1258</v>
      </c>
      <c r="FL25009" s="55">
        <v>0.0284</v>
      </c>
    </row>
    <row r="25010" ht="14.25" customHeight="1" outlineLevel="1" spans="162:168">
      <c r="FF25010" s="55">
        <v>25003</v>
      </c>
      <c r="FG25010" s="55" t="s">
        <v>2094</v>
      </c>
      <c r="FH25010" s="55" t="s">
        <v>1995</v>
      </c>
      <c r="FI25010" s="55">
        <v>5</v>
      </c>
      <c r="FJ25010" s="55">
        <v>530000</v>
      </c>
      <c r="FK25010" s="55" t="s">
        <v>1258</v>
      </c>
      <c r="FL25010" s="55">
        <v>0.0284</v>
      </c>
    </row>
    <row r="25011" ht="14.25" customHeight="1" outlineLevel="1" spans="162:168">
      <c r="FF25011" s="55">
        <v>25004</v>
      </c>
      <c r="FG25011" s="55" t="s">
        <v>2094</v>
      </c>
      <c r="FH25011" s="55" t="s">
        <v>1995</v>
      </c>
      <c r="FI25011" s="55">
        <v>5</v>
      </c>
      <c r="FJ25011" s="55">
        <v>540000</v>
      </c>
      <c r="FK25011" s="55" t="s">
        <v>1258</v>
      </c>
      <c r="FL25011" s="55">
        <v>0.0284</v>
      </c>
    </row>
    <row r="25012" ht="14.25" customHeight="1" outlineLevel="1" spans="162:168">
      <c r="FF25012" s="55">
        <v>25005</v>
      </c>
      <c r="FG25012" s="55" t="s">
        <v>2094</v>
      </c>
      <c r="FH25012" s="55" t="s">
        <v>1995</v>
      </c>
      <c r="FI25012" s="55">
        <v>6</v>
      </c>
      <c r="FJ25012" s="55">
        <v>0</v>
      </c>
      <c r="FK25012" s="55" t="s">
        <v>1258</v>
      </c>
      <c r="FL25012" s="55">
        <v>0.0292</v>
      </c>
    </row>
    <row r="25013" ht="14.25" customHeight="1" outlineLevel="1" spans="162:168">
      <c r="FF25013" s="55">
        <v>25006</v>
      </c>
      <c r="FG25013" s="55" t="s">
        <v>1250</v>
      </c>
      <c r="FH25013" s="55" t="s">
        <v>763</v>
      </c>
      <c r="FI25013" s="55">
        <v>1</v>
      </c>
      <c r="FJ25013" s="55">
        <v>0</v>
      </c>
      <c r="FK25013" s="55" t="s">
        <v>1249</v>
      </c>
      <c r="FL25013" s="55">
        <v>1.85</v>
      </c>
    </row>
    <row r="25014" ht="14.25" customHeight="1" outlineLevel="1" spans="162:168">
      <c r="FF25014" s="55">
        <v>25007</v>
      </c>
      <c r="FG25014" s="55" t="s">
        <v>1250</v>
      </c>
      <c r="FH25014" s="55" t="s">
        <v>763</v>
      </c>
      <c r="FI25014" s="55">
        <v>2</v>
      </c>
      <c r="FJ25014" s="55">
        <v>0</v>
      </c>
      <c r="FK25014" s="55" t="s">
        <v>1249</v>
      </c>
      <c r="FL25014" s="55">
        <v>1.85</v>
      </c>
    </row>
    <row r="25015" ht="14.25" customHeight="1" outlineLevel="1" spans="162:168">
      <c r="FF25015" s="55">
        <v>25008</v>
      </c>
      <c r="FG25015" s="55" t="s">
        <v>1250</v>
      </c>
      <c r="FH25015" s="55" t="s">
        <v>763</v>
      </c>
      <c r="FI25015" s="55">
        <v>3</v>
      </c>
      <c r="FJ25015" s="55">
        <v>0</v>
      </c>
      <c r="FK25015" s="55" t="s">
        <v>1249</v>
      </c>
      <c r="FL25015" s="55">
        <v>1.85</v>
      </c>
    </row>
    <row r="25016" ht="14.25" customHeight="1" outlineLevel="1" spans="162:168">
      <c r="FF25016" s="55">
        <v>25009</v>
      </c>
      <c r="FG25016" s="55" t="s">
        <v>1250</v>
      </c>
      <c r="FH25016" s="55" t="s">
        <v>763</v>
      </c>
      <c r="FI25016" s="55">
        <v>4</v>
      </c>
      <c r="FJ25016" s="55">
        <v>0</v>
      </c>
      <c r="FK25016" s="55" t="s">
        <v>1249</v>
      </c>
      <c r="FL25016" s="55">
        <v>1.85</v>
      </c>
    </row>
    <row r="25017" ht="14.25" customHeight="1" outlineLevel="1" spans="162:168">
      <c r="FF25017" s="55">
        <v>25010</v>
      </c>
      <c r="FG25017" s="55" t="s">
        <v>1250</v>
      </c>
      <c r="FH25017" s="55" t="s">
        <v>763</v>
      </c>
      <c r="FI25017" s="55">
        <v>5</v>
      </c>
      <c r="FJ25017" s="55">
        <v>0</v>
      </c>
      <c r="FK25017" s="55" t="s">
        <v>1249</v>
      </c>
      <c r="FL25017" s="55">
        <v>1.85</v>
      </c>
    </row>
    <row r="25018" ht="14.25" customHeight="1" outlineLevel="1" spans="162:168">
      <c r="FF25018" s="55">
        <v>25011</v>
      </c>
      <c r="FG25018" s="55" t="s">
        <v>1250</v>
      </c>
      <c r="FH25018" s="55" t="s">
        <v>763</v>
      </c>
      <c r="FI25018" s="55">
        <v>6</v>
      </c>
      <c r="FJ25018" s="55">
        <v>0</v>
      </c>
      <c r="FK25018" s="55" t="s">
        <v>1249</v>
      </c>
      <c r="FL25018" s="55">
        <v>1.85</v>
      </c>
    </row>
    <row r="25019" ht="14.25" customHeight="1" outlineLevel="1" spans="162:168">
      <c r="FF25019" s="55">
        <v>25012</v>
      </c>
      <c r="FG25019" s="55" t="s">
        <v>1250</v>
      </c>
      <c r="FH25019" s="55" t="s">
        <v>763</v>
      </c>
      <c r="FI25019" s="55">
        <v>7</v>
      </c>
      <c r="FJ25019" s="55">
        <v>0</v>
      </c>
      <c r="FK25019" s="55" t="s">
        <v>1249</v>
      </c>
      <c r="FL25019" s="55">
        <v>1.85</v>
      </c>
    </row>
    <row r="25020" ht="14.25" customHeight="1" outlineLevel="1" spans="162:168">
      <c r="FF25020" s="55">
        <v>25013</v>
      </c>
      <c r="FG25020" s="55" t="s">
        <v>1250</v>
      </c>
      <c r="FH25020" s="55" t="s">
        <v>763</v>
      </c>
      <c r="FI25020" s="55">
        <v>8</v>
      </c>
      <c r="FJ25020" s="55">
        <v>0</v>
      </c>
      <c r="FK25020" s="55" t="s">
        <v>1249</v>
      </c>
      <c r="FL25020" s="55">
        <v>1.85</v>
      </c>
    </row>
    <row r="25021" ht="14.25" customHeight="1" outlineLevel="1" spans="162:168">
      <c r="FF25021" s="55">
        <v>25014</v>
      </c>
      <c r="FG25021" s="55" t="s">
        <v>1250</v>
      </c>
      <c r="FH25021" s="55" t="s">
        <v>1260</v>
      </c>
      <c r="FI25021" s="55">
        <v>12</v>
      </c>
      <c r="FJ25021" s="55">
        <v>5000</v>
      </c>
      <c r="FK25021" s="55" t="s">
        <v>1249</v>
      </c>
      <c r="FL25021" s="55">
        <v>1</v>
      </c>
    </row>
    <row r="25022" ht="14.25" customHeight="1" outlineLevel="1" spans="162:168">
      <c r="FF25022" s="55">
        <v>25015</v>
      </c>
      <c r="FG25022" s="55" t="s">
        <v>1250</v>
      </c>
      <c r="FH25022" s="55" t="s">
        <v>1260</v>
      </c>
      <c r="FI25022" s="55">
        <v>22</v>
      </c>
      <c r="FJ25022" s="55">
        <v>5000</v>
      </c>
      <c r="FK25022" s="55" t="s">
        <v>1249</v>
      </c>
      <c r="FL25022" s="55">
        <v>1.1</v>
      </c>
    </row>
    <row r="25023" ht="14.25" customHeight="1" outlineLevel="1" spans="162:168">
      <c r="FF25023" s="55">
        <v>25016</v>
      </c>
      <c r="FG25023" s="55" t="s">
        <v>1250</v>
      </c>
      <c r="FH25023" s="55" t="s">
        <v>1260</v>
      </c>
      <c r="FI25023" s="55">
        <v>32</v>
      </c>
      <c r="FJ25023" s="55">
        <v>5000</v>
      </c>
      <c r="FK25023" s="55" t="s">
        <v>1249</v>
      </c>
      <c r="FL25023" s="55">
        <v>1</v>
      </c>
    </row>
    <row r="25024" ht="14.25" customHeight="1" outlineLevel="1" spans="162:168">
      <c r="FF25024" s="55">
        <v>25017</v>
      </c>
      <c r="FG25024" s="55" t="s">
        <v>1250</v>
      </c>
      <c r="FH25024" s="55" t="s">
        <v>1260</v>
      </c>
      <c r="FI25024" s="55">
        <v>42</v>
      </c>
      <c r="FJ25024" s="55">
        <v>5000</v>
      </c>
      <c r="FK25024" s="55" t="s">
        <v>1249</v>
      </c>
      <c r="FL25024" s="55">
        <v>1</v>
      </c>
    </row>
    <row r="25025" ht="14.25" customHeight="1" outlineLevel="1" spans="162:168">
      <c r="FF25025" s="55">
        <v>25018</v>
      </c>
      <c r="FG25025" s="55" t="s">
        <v>1250</v>
      </c>
      <c r="FH25025" s="55" t="s">
        <v>1260</v>
      </c>
      <c r="FI25025" s="55">
        <v>52</v>
      </c>
      <c r="FJ25025" s="55">
        <v>5000</v>
      </c>
      <c r="FK25025" s="55" t="s">
        <v>1249</v>
      </c>
      <c r="FL25025" s="55">
        <v>1</v>
      </c>
    </row>
    <row r="25026" ht="14.25" customHeight="1" outlineLevel="1" spans="162:168">
      <c r="FF25026" s="55">
        <v>25019</v>
      </c>
      <c r="FG25026" s="55" t="s">
        <v>1250</v>
      </c>
      <c r="FH25026" s="55" t="s">
        <v>1260</v>
      </c>
      <c r="FI25026" s="55">
        <v>62</v>
      </c>
      <c r="FJ25026" s="55">
        <v>5000</v>
      </c>
      <c r="FK25026" s="55" t="s">
        <v>1249</v>
      </c>
      <c r="FL25026" s="55">
        <v>1.1</v>
      </c>
    </row>
    <row r="25027" ht="14.25" customHeight="1" outlineLevel="1" spans="162:168">
      <c r="FF25027" s="55">
        <v>25020</v>
      </c>
      <c r="FG25027" s="55" t="s">
        <v>1250</v>
      </c>
      <c r="FH25027" s="55" t="s">
        <v>1470</v>
      </c>
      <c r="FI25027" s="55">
        <v>12</v>
      </c>
      <c r="FJ25027" s="55">
        <v>5000</v>
      </c>
      <c r="FK25027" s="55" t="s">
        <v>1249</v>
      </c>
      <c r="FL25027" s="55">
        <v>0.65</v>
      </c>
    </row>
    <row r="25028" ht="14.25" customHeight="1" outlineLevel="1" spans="162:168">
      <c r="FF25028" s="55">
        <v>25021</v>
      </c>
      <c r="FG25028" s="55" t="s">
        <v>1250</v>
      </c>
      <c r="FH25028" s="55" t="s">
        <v>1756</v>
      </c>
      <c r="FI25028" s="55">
        <v>1</v>
      </c>
      <c r="FJ25028" s="55">
        <v>0</v>
      </c>
      <c r="FK25028" s="55" t="s">
        <v>1249</v>
      </c>
      <c r="FL25028" s="55">
        <v>1.85</v>
      </c>
    </row>
    <row r="25029" ht="14.25" customHeight="1" outlineLevel="1" spans="162:168">
      <c r="FF25029" s="55">
        <v>25022</v>
      </c>
      <c r="FG25029" s="55" t="s">
        <v>1250</v>
      </c>
      <c r="FH25029" s="55" t="s">
        <v>1756</v>
      </c>
      <c r="FI25029" s="55">
        <v>10</v>
      </c>
      <c r="FJ25029" s="55">
        <v>0</v>
      </c>
      <c r="FK25029" s="55" t="s">
        <v>1249</v>
      </c>
      <c r="FL25029" s="55">
        <v>1.85</v>
      </c>
    </row>
    <row r="25030" ht="14.25" customHeight="1" outlineLevel="1" spans="162:168">
      <c r="FF25030" s="55">
        <v>25023</v>
      </c>
      <c r="FG25030" s="55" t="s">
        <v>1250</v>
      </c>
      <c r="FH25030" s="55" t="s">
        <v>1756</v>
      </c>
      <c r="FI25030" s="55">
        <v>11</v>
      </c>
      <c r="FJ25030" s="55">
        <v>0</v>
      </c>
      <c r="FK25030" s="55" t="s">
        <v>1249</v>
      </c>
      <c r="FL25030" s="55">
        <v>1.85</v>
      </c>
    </row>
    <row r="25031" ht="14.25" customHeight="1" outlineLevel="1" spans="162:168">
      <c r="FF25031" s="55">
        <v>25024</v>
      </c>
      <c r="FG25031" s="55" t="s">
        <v>1250</v>
      </c>
      <c r="FH25031" s="55" t="s">
        <v>1756</v>
      </c>
      <c r="FI25031" s="55">
        <v>12</v>
      </c>
      <c r="FJ25031" s="55">
        <v>0</v>
      </c>
      <c r="FK25031" s="55" t="s">
        <v>1249</v>
      </c>
      <c r="FL25031" s="55">
        <v>1.85</v>
      </c>
    </row>
    <row r="25032" ht="14.25" customHeight="1" outlineLevel="1" spans="162:168">
      <c r="FF25032" s="55">
        <v>25025</v>
      </c>
      <c r="FG25032" s="55" t="s">
        <v>1250</v>
      </c>
      <c r="FH25032" s="55" t="s">
        <v>1756</v>
      </c>
      <c r="FI25032" s="55">
        <v>12</v>
      </c>
      <c r="FJ25032" s="55">
        <v>5000</v>
      </c>
      <c r="FK25032" s="55" t="s">
        <v>1249</v>
      </c>
      <c r="FL25032" s="55">
        <v>1.85</v>
      </c>
    </row>
    <row r="25033" ht="14.25" customHeight="1" outlineLevel="1" spans="162:168">
      <c r="FF25033" s="55">
        <v>25026</v>
      </c>
      <c r="FG25033" s="55" t="s">
        <v>1250</v>
      </c>
      <c r="FH25033" s="55" t="s">
        <v>1756</v>
      </c>
      <c r="FI25033" s="55">
        <v>13</v>
      </c>
      <c r="FJ25033" s="55">
        <v>0</v>
      </c>
      <c r="FK25033" s="55" t="s">
        <v>1249</v>
      </c>
      <c r="FL25033" s="55">
        <v>1.85</v>
      </c>
    </row>
    <row r="25034" ht="14.25" customHeight="1" outlineLevel="1" spans="162:168">
      <c r="FF25034" s="55">
        <v>25027</v>
      </c>
      <c r="FG25034" s="55" t="s">
        <v>1250</v>
      </c>
      <c r="FH25034" s="55" t="s">
        <v>1756</v>
      </c>
      <c r="FI25034" s="55">
        <v>14</v>
      </c>
      <c r="FJ25034" s="55">
        <v>0</v>
      </c>
      <c r="FK25034" s="55" t="s">
        <v>1249</v>
      </c>
      <c r="FL25034" s="55">
        <v>1.85</v>
      </c>
    </row>
    <row r="25035" ht="14.25" customHeight="1" outlineLevel="1" spans="162:168">
      <c r="FF25035" s="55">
        <v>25028</v>
      </c>
      <c r="FG25035" s="55" t="s">
        <v>1250</v>
      </c>
      <c r="FH25035" s="55" t="s">
        <v>1756</v>
      </c>
      <c r="FI25035" s="55">
        <v>15</v>
      </c>
      <c r="FJ25035" s="55">
        <v>0</v>
      </c>
      <c r="FK25035" s="55" t="s">
        <v>1249</v>
      </c>
      <c r="FL25035" s="55">
        <v>1.85</v>
      </c>
    </row>
    <row r="25036" ht="14.25" customHeight="1" outlineLevel="1" spans="162:168">
      <c r="FF25036" s="55">
        <v>25029</v>
      </c>
      <c r="FG25036" s="55" t="s">
        <v>1250</v>
      </c>
      <c r="FH25036" s="55" t="s">
        <v>1756</v>
      </c>
      <c r="FI25036" s="55">
        <v>16</v>
      </c>
      <c r="FJ25036" s="55">
        <v>0</v>
      </c>
      <c r="FK25036" s="55" t="s">
        <v>1249</v>
      </c>
      <c r="FL25036" s="55">
        <v>1.85</v>
      </c>
    </row>
    <row r="25037" ht="14.25" customHeight="1" outlineLevel="1" spans="162:168">
      <c r="FF25037" s="55">
        <v>25030</v>
      </c>
      <c r="FG25037" s="55" t="s">
        <v>1250</v>
      </c>
      <c r="FH25037" s="55" t="s">
        <v>1756</v>
      </c>
      <c r="FI25037" s="55">
        <v>17</v>
      </c>
      <c r="FJ25037" s="55">
        <v>0</v>
      </c>
      <c r="FK25037" s="55" t="s">
        <v>1249</v>
      </c>
      <c r="FL25037" s="55">
        <v>1.85</v>
      </c>
    </row>
    <row r="25038" ht="14.25" customHeight="1" outlineLevel="1" spans="162:168">
      <c r="FF25038" s="55">
        <v>25031</v>
      </c>
      <c r="FG25038" s="55" t="s">
        <v>1250</v>
      </c>
      <c r="FH25038" s="55" t="s">
        <v>1756</v>
      </c>
      <c r="FI25038" s="55">
        <v>18</v>
      </c>
      <c r="FJ25038" s="55">
        <v>0</v>
      </c>
      <c r="FK25038" s="55" t="s">
        <v>1249</v>
      </c>
      <c r="FL25038" s="55">
        <v>1.85</v>
      </c>
    </row>
    <row r="25039" ht="14.25" customHeight="1" outlineLevel="1" spans="162:168">
      <c r="FF25039" s="55">
        <v>25032</v>
      </c>
      <c r="FG25039" s="55" t="s">
        <v>1250</v>
      </c>
      <c r="FH25039" s="55" t="s">
        <v>1756</v>
      </c>
      <c r="FI25039" s="55">
        <v>19</v>
      </c>
      <c r="FJ25039" s="55">
        <v>0</v>
      </c>
      <c r="FK25039" s="55" t="s">
        <v>1249</v>
      </c>
      <c r="FL25039" s="55">
        <v>1.85</v>
      </c>
    </row>
    <row r="25040" ht="14.25" customHeight="1" outlineLevel="1" spans="162:168">
      <c r="FF25040" s="55">
        <v>25033</v>
      </c>
      <c r="FG25040" s="55" t="s">
        <v>1250</v>
      </c>
      <c r="FH25040" s="55" t="s">
        <v>1756</v>
      </c>
      <c r="FI25040" s="55">
        <v>2</v>
      </c>
      <c r="FJ25040" s="55">
        <v>0</v>
      </c>
      <c r="FK25040" s="55" t="s">
        <v>1249</v>
      </c>
      <c r="FL25040" s="55">
        <v>1.85</v>
      </c>
    </row>
    <row r="25041" ht="14.25" customHeight="1" outlineLevel="1" spans="162:168">
      <c r="FF25041" s="55">
        <v>25034</v>
      </c>
      <c r="FG25041" s="55" t="s">
        <v>1250</v>
      </c>
      <c r="FH25041" s="55" t="s">
        <v>1756</v>
      </c>
      <c r="FI25041" s="55">
        <v>20</v>
      </c>
      <c r="FJ25041" s="55">
        <v>0</v>
      </c>
      <c r="FK25041" s="55" t="s">
        <v>1249</v>
      </c>
      <c r="FL25041" s="55">
        <v>1.85</v>
      </c>
    </row>
    <row r="25042" ht="14.25" customHeight="1" outlineLevel="1" spans="162:168">
      <c r="FF25042" s="55">
        <v>25035</v>
      </c>
      <c r="FG25042" s="55" t="s">
        <v>1250</v>
      </c>
      <c r="FH25042" s="55" t="s">
        <v>1756</v>
      </c>
      <c r="FI25042" s="55">
        <v>21</v>
      </c>
      <c r="FJ25042" s="55">
        <v>0</v>
      </c>
      <c r="FK25042" s="55" t="s">
        <v>1249</v>
      </c>
      <c r="FL25042" s="55">
        <v>1.85</v>
      </c>
    </row>
    <row r="25043" ht="14.25" customHeight="1" outlineLevel="1" spans="162:168">
      <c r="FF25043" s="55">
        <v>25036</v>
      </c>
      <c r="FG25043" s="55" t="s">
        <v>1250</v>
      </c>
      <c r="FH25043" s="55" t="s">
        <v>1756</v>
      </c>
      <c r="FI25043" s="55">
        <v>22</v>
      </c>
      <c r="FJ25043" s="55">
        <v>0</v>
      </c>
      <c r="FK25043" s="55" t="s">
        <v>1249</v>
      </c>
      <c r="FL25043" s="55">
        <v>1.85</v>
      </c>
    </row>
    <row r="25044" ht="14.25" customHeight="1" outlineLevel="1" spans="162:168">
      <c r="FF25044" s="55">
        <v>25037</v>
      </c>
      <c r="FG25044" s="55" t="s">
        <v>1250</v>
      </c>
      <c r="FH25044" s="55" t="s">
        <v>1756</v>
      </c>
      <c r="FI25044" s="55">
        <v>22</v>
      </c>
      <c r="FJ25044" s="55">
        <v>5000</v>
      </c>
      <c r="FK25044" s="55" t="s">
        <v>1249</v>
      </c>
      <c r="FL25044" s="55">
        <v>1.85</v>
      </c>
    </row>
    <row r="25045" ht="14.25" customHeight="1" outlineLevel="1" spans="162:168">
      <c r="FF25045" s="55">
        <v>25038</v>
      </c>
      <c r="FG25045" s="55" t="s">
        <v>1250</v>
      </c>
      <c r="FH25045" s="55" t="s">
        <v>1756</v>
      </c>
      <c r="FI25045" s="55">
        <v>23</v>
      </c>
      <c r="FJ25045" s="55">
        <v>0</v>
      </c>
      <c r="FK25045" s="55" t="s">
        <v>1249</v>
      </c>
      <c r="FL25045" s="55">
        <v>1.85</v>
      </c>
    </row>
    <row r="25046" ht="14.25" customHeight="1" outlineLevel="1" spans="162:168">
      <c r="FF25046" s="55">
        <v>25039</v>
      </c>
      <c r="FG25046" s="55" t="s">
        <v>1250</v>
      </c>
      <c r="FH25046" s="55" t="s">
        <v>1756</v>
      </c>
      <c r="FI25046" s="55">
        <v>3</v>
      </c>
      <c r="FJ25046" s="55">
        <v>0</v>
      </c>
      <c r="FK25046" s="55" t="s">
        <v>1249</v>
      </c>
      <c r="FL25046" s="55">
        <v>1.85</v>
      </c>
    </row>
    <row r="25047" ht="14.25" customHeight="1" outlineLevel="1" spans="162:168">
      <c r="FF25047" s="55">
        <v>25040</v>
      </c>
      <c r="FG25047" s="55" t="s">
        <v>1250</v>
      </c>
      <c r="FH25047" s="55" t="s">
        <v>1756</v>
      </c>
      <c r="FI25047" s="55">
        <v>4</v>
      </c>
      <c r="FJ25047" s="55">
        <v>0</v>
      </c>
      <c r="FK25047" s="55" t="s">
        <v>1249</v>
      </c>
      <c r="FL25047" s="55">
        <v>1.85</v>
      </c>
    </row>
    <row r="25048" ht="14.25" customHeight="1" outlineLevel="1" spans="162:168">
      <c r="FF25048" s="55">
        <v>25041</v>
      </c>
      <c r="FG25048" s="55" t="s">
        <v>1250</v>
      </c>
      <c r="FH25048" s="55" t="s">
        <v>1756</v>
      </c>
      <c r="FI25048" s="55">
        <v>5</v>
      </c>
      <c r="FJ25048" s="55">
        <v>0</v>
      </c>
      <c r="FK25048" s="55" t="s">
        <v>1249</v>
      </c>
      <c r="FL25048" s="55">
        <v>1.85</v>
      </c>
    </row>
    <row r="25049" ht="14.25" customHeight="1" outlineLevel="1" spans="162:168">
      <c r="FF25049" s="55">
        <v>25042</v>
      </c>
      <c r="FG25049" s="55" t="s">
        <v>1250</v>
      </c>
      <c r="FH25049" s="55" t="s">
        <v>1756</v>
      </c>
      <c r="FI25049" s="55">
        <v>6</v>
      </c>
      <c r="FJ25049" s="55">
        <v>0</v>
      </c>
      <c r="FK25049" s="55" t="s">
        <v>1249</v>
      </c>
      <c r="FL25049" s="55">
        <v>1.85</v>
      </c>
    </row>
    <row r="25050" ht="14.25" customHeight="1" outlineLevel="1" spans="162:168">
      <c r="FF25050" s="55">
        <v>25043</v>
      </c>
      <c r="FG25050" s="55" t="s">
        <v>1250</v>
      </c>
      <c r="FH25050" s="55" t="s">
        <v>1756</v>
      </c>
      <c r="FI25050" s="55">
        <v>7</v>
      </c>
      <c r="FJ25050" s="55">
        <v>0</v>
      </c>
      <c r="FK25050" s="55" t="s">
        <v>1249</v>
      </c>
      <c r="FL25050" s="55">
        <v>1.85</v>
      </c>
    </row>
    <row r="25051" ht="14.25" customHeight="1" outlineLevel="1" spans="162:168">
      <c r="FF25051" s="55">
        <v>25044</v>
      </c>
      <c r="FG25051" s="55" t="s">
        <v>1250</v>
      </c>
      <c r="FH25051" s="55" t="s">
        <v>1756</v>
      </c>
      <c r="FI25051" s="55">
        <v>8</v>
      </c>
      <c r="FJ25051" s="55">
        <v>0</v>
      </c>
      <c r="FK25051" s="55" t="s">
        <v>1249</v>
      </c>
      <c r="FL25051" s="55">
        <v>1.85</v>
      </c>
    </row>
    <row r="25052" ht="14.25" customHeight="1" outlineLevel="1" spans="162:168">
      <c r="FF25052" s="55">
        <v>25045</v>
      </c>
      <c r="FG25052" s="55" t="s">
        <v>1250</v>
      </c>
      <c r="FH25052" s="55" t="s">
        <v>1756</v>
      </c>
      <c r="FI25052" s="55">
        <v>9</v>
      </c>
      <c r="FJ25052" s="55">
        <v>0</v>
      </c>
      <c r="FK25052" s="55" t="s">
        <v>1249</v>
      </c>
      <c r="FL25052" s="55">
        <v>1.85</v>
      </c>
    </row>
    <row r="25053" ht="14.25" customHeight="1" outlineLevel="1" spans="162:168">
      <c r="FF25053" s="55">
        <v>25046</v>
      </c>
      <c r="FG25053" s="55" t="s">
        <v>1250</v>
      </c>
      <c r="FH25053" s="55" t="s">
        <v>1644</v>
      </c>
      <c r="FI25053" s="55">
        <v>12</v>
      </c>
      <c r="FJ25053" s="55">
        <v>5000</v>
      </c>
      <c r="FK25053" s="55" t="s">
        <v>1249</v>
      </c>
      <c r="FL25053" s="55">
        <v>0.1</v>
      </c>
    </row>
    <row r="25054" ht="14.25" customHeight="1" outlineLevel="1" spans="162:168">
      <c r="FF25054" s="55">
        <v>25047</v>
      </c>
      <c r="FG25054" s="55" t="s">
        <v>1250</v>
      </c>
      <c r="FH25054" s="55" t="s">
        <v>2016</v>
      </c>
      <c r="FI25054" s="55">
        <v>12</v>
      </c>
      <c r="FJ25054" s="55">
        <v>5000</v>
      </c>
      <c r="FK25054" s="55" t="s">
        <v>1249</v>
      </c>
      <c r="FL25054" s="55">
        <v>0.75</v>
      </c>
    </row>
    <row r="25055" ht="14.25" customHeight="1" outlineLevel="1" spans="162:168">
      <c r="FF25055" s="55">
        <v>25048</v>
      </c>
      <c r="FG25055" s="55" t="s">
        <v>1250</v>
      </c>
      <c r="FH25055" s="55" t="s">
        <v>2016</v>
      </c>
      <c r="FI25055" s="55">
        <v>22</v>
      </c>
      <c r="FJ25055" s="55">
        <v>5000</v>
      </c>
      <c r="FK25055" s="55" t="s">
        <v>1249</v>
      </c>
      <c r="FL25055" s="55">
        <v>0.75</v>
      </c>
    </row>
    <row r="25056" ht="14.25" customHeight="1" outlineLevel="1" spans="162:168">
      <c r="FF25056" s="55">
        <v>25049</v>
      </c>
      <c r="FG25056" s="55" t="s">
        <v>1250</v>
      </c>
      <c r="FH25056" s="55" t="s">
        <v>2048</v>
      </c>
      <c r="FI25056" s="55">
        <v>1</v>
      </c>
      <c r="FJ25056" s="55">
        <v>0</v>
      </c>
      <c r="FK25056" s="55" t="s">
        <v>1249</v>
      </c>
      <c r="FL25056" s="55">
        <v>0.5</v>
      </c>
    </row>
    <row r="25057" ht="14.25" customHeight="1" outlineLevel="1" spans="162:168">
      <c r="FF25057" s="55">
        <v>25050</v>
      </c>
      <c r="FG25057" s="55" t="s">
        <v>1250</v>
      </c>
      <c r="FH25057" s="55" t="s">
        <v>2048</v>
      </c>
      <c r="FI25057" s="55">
        <v>10</v>
      </c>
      <c r="FJ25057" s="55">
        <v>0</v>
      </c>
      <c r="FK25057" s="55" t="s">
        <v>1249</v>
      </c>
      <c r="FL25057" s="55">
        <v>0.45</v>
      </c>
    </row>
    <row r="25058" ht="14.25" customHeight="1" outlineLevel="1" spans="162:168">
      <c r="FF25058" s="55">
        <v>25051</v>
      </c>
      <c r="FG25058" s="55" t="s">
        <v>1250</v>
      </c>
      <c r="FH25058" s="55" t="s">
        <v>2048</v>
      </c>
      <c r="FI25058" s="55">
        <v>11</v>
      </c>
      <c r="FJ25058" s="55">
        <v>0</v>
      </c>
      <c r="FK25058" s="55" t="s">
        <v>1249</v>
      </c>
      <c r="FL25058" s="55">
        <v>0.5</v>
      </c>
    </row>
    <row r="25059" ht="14.25" customHeight="1" outlineLevel="1" spans="162:168">
      <c r="FF25059" s="55">
        <v>25052</v>
      </c>
      <c r="FG25059" s="55" t="s">
        <v>1250</v>
      </c>
      <c r="FH25059" s="55" t="s">
        <v>2048</v>
      </c>
      <c r="FI25059" s="55">
        <v>12</v>
      </c>
      <c r="FJ25059" s="55">
        <v>0</v>
      </c>
      <c r="FK25059" s="55" t="s">
        <v>1249</v>
      </c>
      <c r="FL25059" s="55">
        <v>0.5</v>
      </c>
    </row>
    <row r="25060" ht="14.25" customHeight="1" outlineLevel="1" spans="162:168">
      <c r="FF25060" s="55">
        <v>25053</v>
      </c>
      <c r="FG25060" s="55" t="s">
        <v>1250</v>
      </c>
      <c r="FH25060" s="55" t="s">
        <v>2048</v>
      </c>
      <c r="FI25060" s="55">
        <v>12</v>
      </c>
      <c r="FJ25060" s="55">
        <v>5000</v>
      </c>
      <c r="FK25060" s="55" t="s">
        <v>1249</v>
      </c>
      <c r="FL25060" s="55">
        <v>0.5</v>
      </c>
    </row>
    <row r="25061" ht="14.25" customHeight="1" outlineLevel="1" spans="162:168">
      <c r="FF25061" s="55">
        <v>25054</v>
      </c>
      <c r="FG25061" s="55" t="s">
        <v>1250</v>
      </c>
      <c r="FH25061" s="55" t="s">
        <v>2048</v>
      </c>
      <c r="FI25061" s="55">
        <v>2</v>
      </c>
      <c r="FJ25061" s="55">
        <v>0</v>
      </c>
      <c r="FK25061" s="55" t="s">
        <v>1249</v>
      </c>
      <c r="FL25061" s="55">
        <v>0.5</v>
      </c>
    </row>
    <row r="25062" ht="14.25" customHeight="1" outlineLevel="1" spans="162:168">
      <c r="FF25062" s="55">
        <v>25055</v>
      </c>
      <c r="FG25062" s="55" t="s">
        <v>1250</v>
      </c>
      <c r="FH25062" s="55" t="s">
        <v>2048</v>
      </c>
      <c r="FI25062" s="55">
        <v>3</v>
      </c>
      <c r="FJ25062" s="55">
        <v>0</v>
      </c>
      <c r="FK25062" s="55" t="s">
        <v>1249</v>
      </c>
      <c r="FL25062" s="55">
        <v>0.5</v>
      </c>
    </row>
    <row r="25063" ht="14.25" customHeight="1" outlineLevel="1" spans="162:168">
      <c r="FF25063" s="55">
        <v>25056</v>
      </c>
      <c r="FG25063" s="55" t="s">
        <v>1250</v>
      </c>
      <c r="FH25063" s="55" t="s">
        <v>2048</v>
      </c>
      <c r="FI25063" s="55">
        <v>4</v>
      </c>
      <c r="FJ25063" s="55">
        <v>0</v>
      </c>
      <c r="FK25063" s="55" t="s">
        <v>1249</v>
      </c>
      <c r="FL25063" s="55">
        <v>0.45</v>
      </c>
    </row>
    <row r="25064" ht="14.25" customHeight="1" outlineLevel="1" spans="162:168">
      <c r="FF25064" s="55">
        <v>25057</v>
      </c>
      <c r="FG25064" s="55" t="s">
        <v>1250</v>
      </c>
      <c r="FH25064" s="55" t="s">
        <v>2048</v>
      </c>
      <c r="FI25064" s="55">
        <v>5</v>
      </c>
      <c r="FJ25064" s="55">
        <v>0</v>
      </c>
      <c r="FK25064" s="55" t="s">
        <v>1249</v>
      </c>
      <c r="FL25064" s="55">
        <v>0.5</v>
      </c>
    </row>
    <row r="25065" ht="14.25" customHeight="1" outlineLevel="1" spans="162:168">
      <c r="FF25065" s="55">
        <v>25058</v>
      </c>
      <c r="FG25065" s="55" t="s">
        <v>1250</v>
      </c>
      <c r="FH25065" s="55" t="s">
        <v>2048</v>
      </c>
      <c r="FI25065" s="55">
        <v>6</v>
      </c>
      <c r="FJ25065" s="55">
        <v>0</v>
      </c>
      <c r="FK25065" s="55" t="s">
        <v>1249</v>
      </c>
      <c r="FL25065" s="55">
        <v>0.45</v>
      </c>
    </row>
    <row r="25066" ht="14.25" customHeight="1" outlineLevel="1" spans="162:168">
      <c r="FF25066" s="55">
        <v>25059</v>
      </c>
      <c r="FG25066" s="55" t="s">
        <v>1250</v>
      </c>
      <c r="FH25066" s="55" t="s">
        <v>2048</v>
      </c>
      <c r="FI25066" s="55">
        <v>7</v>
      </c>
      <c r="FJ25066" s="55">
        <v>0</v>
      </c>
      <c r="FK25066" s="55" t="s">
        <v>1249</v>
      </c>
      <c r="FL25066" s="55">
        <v>0.5</v>
      </c>
    </row>
    <row r="25067" ht="14.25" customHeight="1" outlineLevel="1" spans="162:168">
      <c r="FF25067" s="55">
        <v>25060</v>
      </c>
      <c r="FG25067" s="55" t="s">
        <v>1250</v>
      </c>
      <c r="FH25067" s="55" t="s">
        <v>2048</v>
      </c>
      <c r="FI25067" s="55">
        <v>8</v>
      </c>
      <c r="FJ25067" s="55">
        <v>0</v>
      </c>
      <c r="FK25067" s="55" t="s">
        <v>1249</v>
      </c>
      <c r="FL25067" s="55">
        <v>0.5</v>
      </c>
    </row>
    <row r="25068" ht="14.25" customHeight="1" outlineLevel="1" spans="162:168">
      <c r="FF25068" s="55">
        <v>25061</v>
      </c>
      <c r="FG25068" s="55" t="s">
        <v>1250</v>
      </c>
      <c r="FH25068" s="55" t="s">
        <v>2048</v>
      </c>
      <c r="FI25068" s="55">
        <v>9</v>
      </c>
      <c r="FJ25068" s="55">
        <v>0</v>
      </c>
      <c r="FK25068" s="55" t="s">
        <v>1249</v>
      </c>
      <c r="FL25068" s="55">
        <v>0.45</v>
      </c>
    </row>
    <row r="25069" ht="14.25" customHeight="1" outlineLevel="1" spans="162:168">
      <c r="FF25069" s="55">
        <v>25062</v>
      </c>
      <c r="FG25069" s="55" t="s">
        <v>1250</v>
      </c>
      <c r="FH25069" s="55" t="s">
        <v>1263</v>
      </c>
      <c r="FI25069" s="55">
        <v>12</v>
      </c>
      <c r="FJ25069" s="55">
        <v>5000</v>
      </c>
      <c r="FK25069" s="55" t="s">
        <v>1249</v>
      </c>
      <c r="FL25069" s="55">
        <v>0.8</v>
      </c>
    </row>
    <row r="25070" ht="14.25" customHeight="1" outlineLevel="1" spans="162:168">
      <c r="FF25070" s="55">
        <v>25063</v>
      </c>
      <c r="FG25070" s="55" t="s">
        <v>1250</v>
      </c>
      <c r="FH25070" s="55" t="s">
        <v>1708</v>
      </c>
      <c r="FI25070" s="55">
        <v>12</v>
      </c>
      <c r="FJ25070" s="55">
        <v>5000</v>
      </c>
      <c r="FK25070" s="55" t="s">
        <v>1249</v>
      </c>
      <c r="FL25070" s="55">
        <v>0.7</v>
      </c>
    </row>
    <row r="25071" ht="14.25" customHeight="1" outlineLevel="1" spans="162:168">
      <c r="FF25071" s="55">
        <v>25064</v>
      </c>
      <c r="FG25071" s="55" t="s">
        <v>1250</v>
      </c>
      <c r="FH25071" s="55" t="s">
        <v>1708</v>
      </c>
      <c r="FI25071" s="55">
        <v>22</v>
      </c>
      <c r="FJ25071" s="55">
        <v>5000</v>
      </c>
      <c r="FK25071" s="55" t="s">
        <v>1249</v>
      </c>
      <c r="FL25071" s="55">
        <v>0.7</v>
      </c>
    </row>
    <row r="25072" ht="14.25" customHeight="1" outlineLevel="1" spans="162:168">
      <c r="FF25072" s="55">
        <v>25065</v>
      </c>
      <c r="FG25072" s="55" t="s">
        <v>1250</v>
      </c>
      <c r="FH25072" s="55" t="s">
        <v>1995</v>
      </c>
      <c r="FI25072" s="55">
        <v>12</v>
      </c>
      <c r="FJ25072" s="55">
        <v>5000</v>
      </c>
      <c r="FK25072" s="55" t="s">
        <v>1249</v>
      </c>
      <c r="FL25072" s="55">
        <v>0.35</v>
      </c>
    </row>
    <row r="25073" ht="14.25" customHeight="1" outlineLevel="1" spans="162:168">
      <c r="FF25073" s="55">
        <v>25066</v>
      </c>
      <c r="FG25073" s="55" t="s">
        <v>42</v>
      </c>
      <c r="FH25073" s="55" t="s">
        <v>1343</v>
      </c>
      <c r="FI25073" s="55">
        <v>1</v>
      </c>
      <c r="FJ25073" s="55">
        <v>0</v>
      </c>
      <c r="FK25073" s="55" t="s">
        <v>1249</v>
      </c>
      <c r="FL25073" s="55">
        <v>0.33</v>
      </c>
    </row>
    <row r="25074" ht="14.25" customHeight="1" outlineLevel="1" spans="162:168">
      <c r="FF25074" s="55">
        <v>25067</v>
      </c>
      <c r="FG25074" s="55" t="s">
        <v>42</v>
      </c>
      <c r="FH25074" s="55" t="s">
        <v>1343</v>
      </c>
      <c r="FI25074" s="55">
        <v>2</v>
      </c>
      <c r="FJ25074" s="55">
        <v>0</v>
      </c>
      <c r="FK25074" s="55" t="s">
        <v>1249</v>
      </c>
      <c r="FL25074" s="55">
        <v>0.33</v>
      </c>
    </row>
    <row r="25075" ht="14.25" customHeight="1" outlineLevel="1" spans="162:168">
      <c r="FF25075" s="55">
        <v>25068</v>
      </c>
      <c r="FG25075" s="55" t="s">
        <v>42</v>
      </c>
      <c r="FH25075" s="55" t="s">
        <v>1260</v>
      </c>
      <c r="FI25075" s="55">
        <v>10</v>
      </c>
      <c r="FJ25075" s="55">
        <v>0</v>
      </c>
      <c r="FK25075" s="55" t="s">
        <v>1249</v>
      </c>
      <c r="FL25075" s="55">
        <v>1.28</v>
      </c>
    </row>
    <row r="25076" ht="14.25" customHeight="1" outlineLevel="1" spans="162:168">
      <c r="FF25076" s="55">
        <v>25069</v>
      </c>
      <c r="FG25076" s="55" t="s">
        <v>42</v>
      </c>
      <c r="FH25076" s="55" t="s">
        <v>1260</v>
      </c>
      <c r="FI25076" s="55">
        <v>11</v>
      </c>
      <c r="FJ25076" s="55">
        <v>0</v>
      </c>
      <c r="FK25076" s="55" t="s">
        <v>1249</v>
      </c>
      <c r="FL25076" s="55">
        <v>0.9</v>
      </c>
    </row>
    <row r="25077" ht="14.25" customHeight="1" outlineLevel="1" spans="162:168">
      <c r="FF25077" s="55">
        <v>25070</v>
      </c>
      <c r="FG25077" s="55" t="s">
        <v>42</v>
      </c>
      <c r="FH25077" s="55" t="s">
        <v>1260</v>
      </c>
      <c r="FI25077" s="55">
        <v>12</v>
      </c>
      <c r="FJ25077" s="55">
        <v>0</v>
      </c>
      <c r="FK25077" s="55" t="s">
        <v>1249</v>
      </c>
      <c r="FL25077" s="55">
        <v>0.81</v>
      </c>
    </row>
    <row r="25078" ht="14.25" customHeight="1" outlineLevel="1" spans="162:168">
      <c r="FF25078" s="55">
        <v>25071</v>
      </c>
      <c r="FG25078" s="55" t="s">
        <v>42</v>
      </c>
      <c r="FH25078" s="55" t="s">
        <v>1260</v>
      </c>
      <c r="FI25078" s="55">
        <v>12</v>
      </c>
      <c r="FJ25078" s="55">
        <v>5000</v>
      </c>
      <c r="FK25078" s="55" t="s">
        <v>1249</v>
      </c>
      <c r="FL25078" s="55">
        <v>0.81</v>
      </c>
    </row>
    <row r="25079" ht="14.25" customHeight="1" outlineLevel="1" spans="162:168">
      <c r="FF25079" s="55">
        <v>25072</v>
      </c>
      <c r="FG25079" s="55" t="s">
        <v>42</v>
      </c>
      <c r="FH25079" s="55" t="s">
        <v>1260</v>
      </c>
      <c r="FI25079" s="55">
        <v>2</v>
      </c>
      <c r="FJ25079" s="55">
        <v>0</v>
      </c>
      <c r="FK25079" s="55" t="s">
        <v>1249</v>
      </c>
      <c r="FL25079" s="55">
        <v>2</v>
      </c>
    </row>
    <row r="25080" ht="14.25" customHeight="1" outlineLevel="1" spans="162:168">
      <c r="FF25080" s="55">
        <v>25073</v>
      </c>
      <c r="FG25080" s="55" t="s">
        <v>42</v>
      </c>
      <c r="FH25080" s="55" t="s">
        <v>1260</v>
      </c>
      <c r="FI25080" s="55">
        <v>3</v>
      </c>
      <c r="FJ25080" s="55">
        <v>0</v>
      </c>
      <c r="FK25080" s="55" t="s">
        <v>1249</v>
      </c>
      <c r="FL25080" s="55">
        <v>1.35</v>
      </c>
    </row>
    <row r="25081" ht="14.25" customHeight="1" outlineLevel="1" spans="162:168">
      <c r="FF25081" s="55">
        <v>25074</v>
      </c>
      <c r="FG25081" s="55" t="s">
        <v>42</v>
      </c>
      <c r="FH25081" s="55" t="s">
        <v>1260</v>
      </c>
      <c r="FI25081" s="55">
        <v>4</v>
      </c>
      <c r="FJ25081" s="55">
        <v>0</v>
      </c>
      <c r="FK25081" s="55" t="s">
        <v>1249</v>
      </c>
      <c r="FL25081" s="55">
        <v>1.25</v>
      </c>
    </row>
    <row r="25082" ht="14.25" customHeight="1" outlineLevel="1" spans="162:168">
      <c r="FF25082" s="55">
        <v>25075</v>
      </c>
      <c r="FG25082" s="55" t="s">
        <v>42</v>
      </c>
      <c r="FH25082" s="55" t="s">
        <v>1260</v>
      </c>
      <c r="FI25082" s="55">
        <v>5</v>
      </c>
      <c r="FJ25082" s="55">
        <v>0</v>
      </c>
      <c r="FK25082" s="55" t="s">
        <v>1249</v>
      </c>
      <c r="FL25082" s="55">
        <v>1.25</v>
      </c>
    </row>
    <row r="25083" ht="14.25" customHeight="1" outlineLevel="1" spans="162:168">
      <c r="FF25083" s="55">
        <v>25076</v>
      </c>
      <c r="FG25083" s="55" t="s">
        <v>42</v>
      </c>
      <c r="FH25083" s="55" t="s">
        <v>1260</v>
      </c>
      <c r="FI25083" s="55">
        <v>6</v>
      </c>
      <c r="FJ25083" s="55">
        <v>0</v>
      </c>
      <c r="FK25083" s="55" t="s">
        <v>1249</v>
      </c>
      <c r="FL25083" s="55">
        <v>0.81</v>
      </c>
    </row>
    <row r="25084" ht="14.25" customHeight="1" outlineLevel="1" spans="162:168">
      <c r="FF25084" s="55">
        <v>25077</v>
      </c>
      <c r="FG25084" s="55" t="s">
        <v>42</v>
      </c>
      <c r="FH25084" s="55" t="s">
        <v>1260</v>
      </c>
      <c r="FI25084" s="55">
        <v>7</v>
      </c>
      <c r="FJ25084" s="55">
        <v>0</v>
      </c>
      <c r="FK25084" s="55" t="s">
        <v>1249</v>
      </c>
      <c r="FL25084" s="55">
        <v>0.86</v>
      </c>
    </row>
    <row r="25085" ht="14.25" customHeight="1" outlineLevel="1" spans="162:168">
      <c r="FF25085" s="55">
        <v>25078</v>
      </c>
      <c r="FG25085" s="55" t="s">
        <v>42</v>
      </c>
      <c r="FH25085" s="55" t="s">
        <v>1260</v>
      </c>
      <c r="FI25085" s="55">
        <v>8</v>
      </c>
      <c r="FJ25085" s="55">
        <v>0</v>
      </c>
      <c r="FK25085" s="55" t="s">
        <v>1249</v>
      </c>
      <c r="FL25085" s="55">
        <v>1</v>
      </c>
    </row>
    <row r="25086" ht="14.25" customHeight="1" outlineLevel="1" spans="162:168">
      <c r="FF25086" s="55">
        <v>25079</v>
      </c>
      <c r="FG25086" s="55" t="s">
        <v>42</v>
      </c>
      <c r="FH25086" s="55" t="s">
        <v>1260</v>
      </c>
      <c r="FI25086" s="55">
        <v>9</v>
      </c>
      <c r="FJ25086" s="55">
        <v>0</v>
      </c>
      <c r="FK25086" s="55" t="s">
        <v>1249</v>
      </c>
      <c r="FL25086" s="55">
        <v>0.88</v>
      </c>
    </row>
    <row r="25087" ht="14.25" customHeight="1" outlineLevel="1" spans="162:168">
      <c r="FF25087" s="55">
        <v>25080</v>
      </c>
      <c r="FG25087" s="55" t="s">
        <v>42</v>
      </c>
      <c r="FH25087" s="55" t="s">
        <v>1470</v>
      </c>
      <c r="FI25087" s="55">
        <v>1</v>
      </c>
      <c r="FJ25087" s="55">
        <v>0</v>
      </c>
      <c r="FK25087" s="55" t="s">
        <v>1249</v>
      </c>
      <c r="FL25087" s="55">
        <v>0.65</v>
      </c>
    </row>
    <row r="25088" ht="14.25" customHeight="1" outlineLevel="1" spans="162:168">
      <c r="FF25088" s="55">
        <v>25081</v>
      </c>
      <c r="FG25088" s="55" t="s">
        <v>42</v>
      </c>
      <c r="FH25088" s="55" t="s">
        <v>1470</v>
      </c>
      <c r="FI25088" s="55">
        <v>10</v>
      </c>
      <c r="FJ25088" s="55">
        <v>0</v>
      </c>
      <c r="FK25088" s="55" t="s">
        <v>1249</v>
      </c>
      <c r="FL25088" s="55">
        <v>0.8</v>
      </c>
    </row>
    <row r="25089" ht="14.25" customHeight="1" outlineLevel="1" spans="162:168">
      <c r="FF25089" s="55">
        <v>25082</v>
      </c>
      <c r="FG25089" s="55" t="s">
        <v>42</v>
      </c>
      <c r="FH25089" s="55" t="s">
        <v>1470</v>
      </c>
      <c r="FI25089" s="55">
        <v>11</v>
      </c>
      <c r="FJ25089" s="55">
        <v>0</v>
      </c>
      <c r="FK25089" s="55" t="s">
        <v>1249</v>
      </c>
      <c r="FL25089" s="55">
        <v>0.8</v>
      </c>
    </row>
    <row r="25090" ht="14.25" customHeight="1" outlineLevel="1" spans="162:168">
      <c r="FF25090" s="55">
        <v>25083</v>
      </c>
      <c r="FG25090" s="55" t="s">
        <v>42</v>
      </c>
      <c r="FH25090" s="55" t="s">
        <v>1470</v>
      </c>
      <c r="FI25090" s="55">
        <v>2</v>
      </c>
      <c r="FJ25090" s="55">
        <v>0</v>
      </c>
      <c r="FK25090" s="55" t="s">
        <v>1249</v>
      </c>
      <c r="FL25090" s="55">
        <v>0.65</v>
      </c>
    </row>
    <row r="25091" ht="14.25" customHeight="1" outlineLevel="1" spans="162:168">
      <c r="FF25091" s="55">
        <v>25084</v>
      </c>
      <c r="FG25091" s="55" t="s">
        <v>42</v>
      </c>
      <c r="FH25091" s="55" t="s">
        <v>1470</v>
      </c>
      <c r="FI25091" s="55">
        <v>3</v>
      </c>
      <c r="FJ25091" s="55">
        <v>0</v>
      </c>
      <c r="FK25091" s="55" t="s">
        <v>1249</v>
      </c>
      <c r="FL25091" s="55">
        <v>0.65</v>
      </c>
    </row>
    <row r="25092" ht="14.25" customHeight="1" outlineLevel="1" spans="162:168">
      <c r="FF25092" s="55">
        <v>25085</v>
      </c>
      <c r="FG25092" s="55" t="s">
        <v>42</v>
      </c>
      <c r="FH25092" s="55" t="s">
        <v>1470</v>
      </c>
      <c r="FI25092" s="55">
        <v>4</v>
      </c>
      <c r="FJ25092" s="55">
        <v>0</v>
      </c>
      <c r="FK25092" s="55" t="s">
        <v>1249</v>
      </c>
      <c r="FL25092" s="55">
        <v>0.65</v>
      </c>
    </row>
    <row r="25093" ht="14.25" customHeight="1" outlineLevel="1" spans="162:168">
      <c r="FF25093" s="55">
        <v>25086</v>
      </c>
      <c r="FG25093" s="55" t="s">
        <v>42</v>
      </c>
      <c r="FH25093" s="55" t="s">
        <v>1470</v>
      </c>
      <c r="FI25093" s="55">
        <v>5</v>
      </c>
      <c r="FJ25093" s="55">
        <v>0</v>
      </c>
      <c r="FK25093" s="55" t="s">
        <v>1249</v>
      </c>
      <c r="FL25093" s="55">
        <v>0.65</v>
      </c>
    </row>
    <row r="25094" ht="14.25" customHeight="1" outlineLevel="1" spans="162:168">
      <c r="FF25094" s="55">
        <v>25087</v>
      </c>
      <c r="FG25094" s="55" t="s">
        <v>42</v>
      </c>
      <c r="FH25094" s="55" t="s">
        <v>1470</v>
      </c>
      <c r="FI25094" s="55">
        <v>6</v>
      </c>
      <c r="FJ25094" s="55">
        <v>0</v>
      </c>
      <c r="FK25094" s="55" t="s">
        <v>1249</v>
      </c>
      <c r="FL25094" s="55">
        <v>0.65</v>
      </c>
    </row>
    <row r="25095" ht="14.25" customHeight="1" outlineLevel="1" spans="162:168">
      <c r="FF25095" s="55">
        <v>25088</v>
      </c>
      <c r="FG25095" s="55" t="s">
        <v>42</v>
      </c>
      <c r="FH25095" s="55" t="s">
        <v>1470</v>
      </c>
      <c r="FI25095" s="55">
        <v>7</v>
      </c>
      <c r="FJ25095" s="55">
        <v>0</v>
      </c>
      <c r="FK25095" s="55" t="s">
        <v>1249</v>
      </c>
      <c r="FL25095" s="55">
        <v>0.4</v>
      </c>
    </row>
    <row r="25096" ht="14.25" customHeight="1" outlineLevel="1" spans="162:168">
      <c r="FF25096" s="55">
        <v>25089</v>
      </c>
      <c r="FG25096" s="55" t="s">
        <v>42</v>
      </c>
      <c r="FH25096" s="55" t="s">
        <v>1810</v>
      </c>
      <c r="FI25096" s="55">
        <v>1</v>
      </c>
      <c r="FJ25096" s="55">
        <v>0</v>
      </c>
      <c r="FK25096" s="55" t="s">
        <v>1249</v>
      </c>
      <c r="FL25096" s="55">
        <v>0.45</v>
      </c>
    </row>
    <row r="25097" ht="14.25" customHeight="1" outlineLevel="1" spans="162:168">
      <c r="FF25097" s="55">
        <v>25090</v>
      </c>
      <c r="FG25097" s="55" t="s">
        <v>42</v>
      </c>
      <c r="FH25097" s="55" t="s">
        <v>1810</v>
      </c>
      <c r="FI25097" s="55">
        <v>2</v>
      </c>
      <c r="FJ25097" s="55">
        <v>0</v>
      </c>
      <c r="FK25097" s="55" t="s">
        <v>1249</v>
      </c>
      <c r="FL25097" s="55">
        <v>0.4</v>
      </c>
    </row>
    <row r="25098" ht="14.25" customHeight="1" outlineLevel="1" spans="162:168">
      <c r="FF25098" s="55">
        <v>25091</v>
      </c>
      <c r="FG25098" s="55" t="s">
        <v>42</v>
      </c>
      <c r="FH25098" s="55" t="s">
        <v>2016</v>
      </c>
      <c r="FI25098" s="55">
        <v>1</v>
      </c>
      <c r="FJ25098" s="55">
        <v>0</v>
      </c>
      <c r="FK25098" s="55" t="s">
        <v>1249</v>
      </c>
      <c r="FL25098" s="55">
        <v>0.35</v>
      </c>
    </row>
    <row r="25099" ht="14.25" customHeight="1" outlineLevel="1" spans="162:168">
      <c r="FF25099" s="55">
        <v>25092</v>
      </c>
      <c r="FG25099" s="55" t="s">
        <v>42</v>
      </c>
      <c r="FH25099" s="55" t="s">
        <v>2016</v>
      </c>
      <c r="FI25099" s="55">
        <v>10</v>
      </c>
      <c r="FJ25099" s="55">
        <v>0</v>
      </c>
      <c r="FK25099" s="55" t="s">
        <v>1249</v>
      </c>
      <c r="FL25099" s="55">
        <v>0.5</v>
      </c>
    </row>
    <row r="25100" ht="14.25" customHeight="1" outlineLevel="1" spans="162:168">
      <c r="FF25100" s="55">
        <v>25093</v>
      </c>
      <c r="FG25100" s="55" t="s">
        <v>42</v>
      </c>
      <c r="FH25100" s="55" t="s">
        <v>2016</v>
      </c>
      <c r="FI25100" s="55">
        <v>5</v>
      </c>
      <c r="FJ25100" s="55">
        <v>0</v>
      </c>
      <c r="FK25100" s="55" t="s">
        <v>1249</v>
      </c>
      <c r="FL25100" s="55">
        <v>0.5</v>
      </c>
    </row>
    <row r="25101" ht="14.25" customHeight="1" outlineLevel="1" spans="162:168">
      <c r="FF25101" s="55">
        <v>25094</v>
      </c>
      <c r="FG25101" s="55" t="s">
        <v>42</v>
      </c>
      <c r="FH25101" s="55" t="s">
        <v>2016</v>
      </c>
      <c r="FI25101" s="55">
        <v>6</v>
      </c>
      <c r="FJ25101" s="55">
        <v>0</v>
      </c>
      <c r="FK25101" s="55" t="s">
        <v>1249</v>
      </c>
      <c r="FL25101" s="55">
        <v>0.89</v>
      </c>
    </row>
    <row r="25102" ht="14.25" customHeight="1" outlineLevel="1" spans="162:168">
      <c r="FF25102" s="55">
        <v>25095</v>
      </c>
      <c r="FG25102" s="55" t="s">
        <v>42</v>
      </c>
      <c r="FH25102" s="55" t="s">
        <v>2016</v>
      </c>
      <c r="FI25102" s="55">
        <v>7</v>
      </c>
      <c r="FJ25102" s="55">
        <v>0</v>
      </c>
      <c r="FK25102" s="55" t="s">
        <v>1249</v>
      </c>
      <c r="FL25102" s="55">
        <v>0.5</v>
      </c>
    </row>
    <row r="25103" ht="14.25" customHeight="1" outlineLevel="1" spans="162:168">
      <c r="FF25103" s="55">
        <v>25096</v>
      </c>
      <c r="FG25103" s="55" t="s">
        <v>42</v>
      </c>
      <c r="FH25103" s="55" t="s">
        <v>2016</v>
      </c>
      <c r="FI25103" s="55">
        <v>9</v>
      </c>
      <c r="FJ25103" s="55">
        <v>0</v>
      </c>
      <c r="FK25103" s="55" t="s">
        <v>1249</v>
      </c>
      <c r="FL25103" s="55">
        <v>0.89</v>
      </c>
    </row>
    <row r="25104" ht="14.25" customHeight="1" outlineLevel="1" spans="162:168">
      <c r="FF25104" s="55">
        <v>25097</v>
      </c>
      <c r="FG25104" s="55" t="s">
        <v>42</v>
      </c>
      <c r="FH25104" s="55" t="s">
        <v>1995</v>
      </c>
      <c r="FI25104" s="55">
        <v>1</v>
      </c>
      <c r="FJ25104" s="55">
        <v>0</v>
      </c>
      <c r="FK25104" s="55" t="s">
        <v>1249</v>
      </c>
      <c r="FL25104" s="55">
        <v>0.39</v>
      </c>
    </row>
    <row r="25105" ht="14.25" customHeight="1" outlineLevel="1" spans="162:168">
      <c r="FF25105" s="55">
        <v>25098</v>
      </c>
      <c r="FG25105" s="55" t="s">
        <v>42</v>
      </c>
      <c r="FH25105" s="55" t="s">
        <v>1995</v>
      </c>
      <c r="FI25105" s="55">
        <v>2</v>
      </c>
      <c r="FJ25105" s="55">
        <v>0</v>
      </c>
      <c r="FK25105" s="55" t="s">
        <v>1249</v>
      </c>
      <c r="FL25105" s="55">
        <v>0.35</v>
      </c>
    </row>
    <row r="25106" ht="14.25" customHeight="1" outlineLevel="1" spans="162:168">
      <c r="FF25106" s="55">
        <v>25099</v>
      </c>
      <c r="FG25106" s="55" t="s">
        <v>42</v>
      </c>
      <c r="FH25106" s="55" t="s">
        <v>1995</v>
      </c>
      <c r="FI25106" s="55">
        <v>3</v>
      </c>
      <c r="FJ25106" s="55">
        <v>0</v>
      </c>
      <c r="FK25106" s="55" t="s">
        <v>1249</v>
      </c>
      <c r="FL25106" s="55">
        <v>0.43</v>
      </c>
    </row>
    <row r="25107" ht="14.25" customHeight="1" outlineLevel="1" spans="162:168">
      <c r="FF25107" s="55">
        <v>25100</v>
      </c>
      <c r="FG25107" s="55" t="s">
        <v>42</v>
      </c>
      <c r="FH25107" s="55" t="s">
        <v>1995</v>
      </c>
      <c r="FI25107" s="55">
        <v>3</v>
      </c>
      <c r="FJ25107" s="55">
        <v>540000</v>
      </c>
      <c r="FK25107" s="55" t="s">
        <v>1249</v>
      </c>
      <c r="FL25107" s="55">
        <v>0.36</v>
      </c>
    </row>
    <row r="25108" ht="14.25" customHeight="1" outlineLevel="1" spans="162:168">
      <c r="FF25108" s="55">
        <v>25101</v>
      </c>
      <c r="FG25108" s="55" t="s">
        <v>42</v>
      </c>
      <c r="FH25108" s="55" t="s">
        <v>1995</v>
      </c>
      <c r="FI25108" s="55">
        <v>4</v>
      </c>
      <c r="FJ25108" s="55">
        <v>0</v>
      </c>
      <c r="FK25108" s="55" t="s">
        <v>1249</v>
      </c>
      <c r="FL25108" s="55">
        <v>0.41</v>
      </c>
    </row>
    <row r="25109" ht="14.25" customHeight="1" outlineLevel="1" spans="162:168">
      <c r="FF25109" s="55">
        <v>25102</v>
      </c>
      <c r="FG25109" s="55" t="s">
        <v>42</v>
      </c>
      <c r="FH25109" s="55" t="s">
        <v>1995</v>
      </c>
      <c r="FI25109" s="55">
        <v>5</v>
      </c>
      <c r="FJ25109" s="55">
        <v>0</v>
      </c>
      <c r="FK25109" s="55" t="s">
        <v>1249</v>
      </c>
      <c r="FL25109" s="55">
        <v>0.38</v>
      </c>
    </row>
    <row r="25110" ht="14.25" customHeight="1" outlineLevel="1" spans="162:168">
      <c r="FF25110" s="55">
        <v>25103</v>
      </c>
      <c r="FG25110" s="55" t="s">
        <v>42</v>
      </c>
      <c r="FH25110" s="55" t="s">
        <v>1995</v>
      </c>
      <c r="FI25110" s="55">
        <v>6</v>
      </c>
      <c r="FJ25110" s="55">
        <v>0</v>
      </c>
      <c r="FK25110" s="55" t="s">
        <v>1249</v>
      </c>
      <c r="FL25110" s="55">
        <v>0.35</v>
      </c>
    </row>
    <row r="25111" ht="14.25" customHeight="1" outlineLevel="1" spans="162:168">
      <c r="FF25111" s="55">
        <v>25104</v>
      </c>
      <c r="FG25111" s="55" t="s">
        <v>1313</v>
      </c>
      <c r="FH25111" s="55" t="s">
        <v>1343</v>
      </c>
      <c r="FI25111" s="55">
        <v>1</v>
      </c>
      <c r="FJ25111" s="55">
        <v>0</v>
      </c>
      <c r="FK25111" s="55" t="s">
        <v>1249</v>
      </c>
      <c r="FL25111" s="55">
        <v>0.33</v>
      </c>
    </row>
    <row r="25112" ht="14.25" customHeight="1" outlineLevel="1" spans="162:168">
      <c r="FF25112" s="55">
        <v>25105</v>
      </c>
      <c r="FG25112" s="55" t="s">
        <v>1313</v>
      </c>
      <c r="FH25112" s="55" t="s">
        <v>1343</v>
      </c>
      <c r="FI25112" s="55">
        <v>2</v>
      </c>
      <c r="FJ25112" s="55">
        <v>0</v>
      </c>
      <c r="FK25112" s="55" t="s">
        <v>1249</v>
      </c>
      <c r="FL25112" s="55">
        <v>0.33</v>
      </c>
    </row>
    <row r="25113" ht="14.25" customHeight="1" outlineLevel="1" spans="162:168">
      <c r="FF25113" s="55">
        <v>25106</v>
      </c>
      <c r="FG25113" s="55" t="s">
        <v>1313</v>
      </c>
      <c r="FH25113" s="55" t="s">
        <v>1260</v>
      </c>
      <c r="FI25113" s="55">
        <v>10</v>
      </c>
      <c r="FJ25113" s="55">
        <v>0</v>
      </c>
      <c r="FK25113" s="55" t="s">
        <v>1249</v>
      </c>
      <c r="FL25113" s="55">
        <v>1.28</v>
      </c>
    </row>
    <row r="25114" ht="14.25" customHeight="1" outlineLevel="1" spans="162:168">
      <c r="FF25114" s="55">
        <v>25107</v>
      </c>
      <c r="FG25114" s="55" t="s">
        <v>1313</v>
      </c>
      <c r="FH25114" s="55" t="s">
        <v>1260</v>
      </c>
      <c r="FI25114" s="55">
        <v>11</v>
      </c>
      <c r="FJ25114" s="55">
        <v>0</v>
      </c>
      <c r="FK25114" s="55" t="s">
        <v>1249</v>
      </c>
      <c r="FL25114" s="55">
        <v>0.9</v>
      </c>
    </row>
    <row r="25115" ht="14.25" customHeight="1" outlineLevel="1" spans="162:168">
      <c r="FF25115" s="55">
        <v>25108</v>
      </c>
      <c r="FG25115" s="55" t="s">
        <v>1313</v>
      </c>
      <c r="FH25115" s="55" t="s">
        <v>1260</v>
      </c>
      <c r="FI25115" s="55">
        <v>12</v>
      </c>
      <c r="FJ25115" s="55">
        <v>0</v>
      </c>
      <c r="FK25115" s="55" t="s">
        <v>1249</v>
      </c>
      <c r="FL25115" s="55">
        <v>0.81</v>
      </c>
    </row>
    <row r="25116" ht="14.25" customHeight="1" outlineLevel="1" spans="162:168">
      <c r="FF25116" s="55">
        <v>25109</v>
      </c>
      <c r="FG25116" s="55" t="s">
        <v>1313</v>
      </c>
      <c r="FH25116" s="55" t="s">
        <v>1260</v>
      </c>
      <c r="FI25116" s="55">
        <v>12</v>
      </c>
      <c r="FJ25116" s="55">
        <v>5000</v>
      </c>
      <c r="FK25116" s="55" t="s">
        <v>1249</v>
      </c>
      <c r="FL25116" s="55">
        <v>0.81</v>
      </c>
    </row>
    <row r="25117" ht="14.25" customHeight="1" outlineLevel="1" spans="162:168">
      <c r="FF25117" s="55">
        <v>25110</v>
      </c>
      <c r="FG25117" s="55" t="s">
        <v>1313</v>
      </c>
      <c r="FH25117" s="55" t="s">
        <v>1260</v>
      </c>
      <c r="FI25117" s="55">
        <v>2</v>
      </c>
      <c r="FJ25117" s="55">
        <v>0</v>
      </c>
      <c r="FK25117" s="55" t="s">
        <v>1249</v>
      </c>
      <c r="FL25117" s="55">
        <v>2</v>
      </c>
    </row>
    <row r="25118" ht="14.25" customHeight="1" outlineLevel="1" spans="162:168">
      <c r="FF25118" s="55">
        <v>25111</v>
      </c>
      <c r="FG25118" s="55" t="s">
        <v>1313</v>
      </c>
      <c r="FH25118" s="55" t="s">
        <v>1260</v>
      </c>
      <c r="FI25118" s="55">
        <v>3</v>
      </c>
      <c r="FJ25118" s="55">
        <v>0</v>
      </c>
      <c r="FK25118" s="55" t="s">
        <v>1249</v>
      </c>
      <c r="FL25118" s="55">
        <v>1.35</v>
      </c>
    </row>
    <row r="25119" ht="14.25" customHeight="1" outlineLevel="1" spans="162:168">
      <c r="FF25119" s="55">
        <v>25112</v>
      </c>
      <c r="FG25119" s="55" t="s">
        <v>1313</v>
      </c>
      <c r="FH25119" s="55" t="s">
        <v>1260</v>
      </c>
      <c r="FI25119" s="55">
        <v>4</v>
      </c>
      <c r="FJ25119" s="55">
        <v>0</v>
      </c>
      <c r="FK25119" s="55" t="s">
        <v>1249</v>
      </c>
      <c r="FL25119" s="55">
        <v>1.25</v>
      </c>
    </row>
    <row r="25120" ht="14.25" customHeight="1" outlineLevel="1" spans="162:168">
      <c r="FF25120" s="55">
        <v>25113</v>
      </c>
      <c r="FG25120" s="55" t="s">
        <v>1313</v>
      </c>
      <c r="FH25120" s="55" t="s">
        <v>1260</v>
      </c>
      <c r="FI25120" s="55">
        <v>5</v>
      </c>
      <c r="FJ25120" s="55">
        <v>0</v>
      </c>
      <c r="FK25120" s="55" t="s">
        <v>1249</v>
      </c>
      <c r="FL25120" s="55">
        <v>1.25</v>
      </c>
    </row>
    <row r="25121" ht="14.25" customHeight="1" outlineLevel="1" spans="162:168">
      <c r="FF25121" s="55">
        <v>25114</v>
      </c>
      <c r="FG25121" s="55" t="s">
        <v>1313</v>
      </c>
      <c r="FH25121" s="55" t="s">
        <v>1260</v>
      </c>
      <c r="FI25121" s="55">
        <v>6</v>
      </c>
      <c r="FJ25121" s="55">
        <v>0</v>
      </c>
      <c r="FK25121" s="55" t="s">
        <v>1249</v>
      </c>
      <c r="FL25121" s="55">
        <v>0.81</v>
      </c>
    </row>
    <row r="25122" ht="14.25" customHeight="1" outlineLevel="1" spans="162:168">
      <c r="FF25122" s="55">
        <v>25115</v>
      </c>
      <c r="FG25122" s="55" t="s">
        <v>1313</v>
      </c>
      <c r="FH25122" s="55" t="s">
        <v>1260</v>
      </c>
      <c r="FI25122" s="55">
        <v>7</v>
      </c>
      <c r="FJ25122" s="55">
        <v>0</v>
      </c>
      <c r="FK25122" s="55" t="s">
        <v>1249</v>
      </c>
      <c r="FL25122" s="55">
        <v>0.86</v>
      </c>
    </row>
    <row r="25123" ht="14.25" customHeight="1" outlineLevel="1" spans="162:168">
      <c r="FF25123" s="55">
        <v>25116</v>
      </c>
      <c r="FG25123" s="55" t="s">
        <v>1313</v>
      </c>
      <c r="FH25123" s="55" t="s">
        <v>1260</v>
      </c>
      <c r="FI25123" s="55">
        <v>8</v>
      </c>
      <c r="FJ25123" s="55">
        <v>0</v>
      </c>
      <c r="FK25123" s="55" t="s">
        <v>1249</v>
      </c>
      <c r="FL25123" s="55">
        <v>1</v>
      </c>
    </row>
    <row r="25124" ht="14.25" customHeight="1" outlineLevel="1" spans="162:168">
      <c r="FF25124" s="55">
        <v>25117</v>
      </c>
      <c r="FG25124" s="55" t="s">
        <v>1313</v>
      </c>
      <c r="FH25124" s="55" t="s">
        <v>1260</v>
      </c>
      <c r="FI25124" s="55">
        <v>9</v>
      </c>
      <c r="FJ25124" s="55">
        <v>0</v>
      </c>
      <c r="FK25124" s="55" t="s">
        <v>1249</v>
      </c>
      <c r="FL25124" s="55">
        <v>0.88</v>
      </c>
    </row>
    <row r="25125" ht="14.25" customHeight="1" outlineLevel="1" spans="162:168">
      <c r="FF25125" s="55">
        <v>25118</v>
      </c>
      <c r="FG25125" s="55" t="s">
        <v>1313</v>
      </c>
      <c r="FH25125" s="55" t="s">
        <v>1470</v>
      </c>
      <c r="FI25125" s="55">
        <v>1</v>
      </c>
      <c r="FJ25125" s="55">
        <v>0</v>
      </c>
      <c r="FK25125" s="55" t="s">
        <v>1249</v>
      </c>
      <c r="FL25125" s="55">
        <v>0.65</v>
      </c>
    </row>
    <row r="25126" ht="14.25" customHeight="1" outlineLevel="1" spans="162:168">
      <c r="FF25126" s="55">
        <v>25119</v>
      </c>
      <c r="FG25126" s="55" t="s">
        <v>1313</v>
      </c>
      <c r="FH25126" s="55" t="s">
        <v>1470</v>
      </c>
      <c r="FI25126" s="55">
        <v>10</v>
      </c>
      <c r="FJ25126" s="55">
        <v>0</v>
      </c>
      <c r="FK25126" s="55" t="s">
        <v>1249</v>
      </c>
      <c r="FL25126" s="55">
        <v>0.8</v>
      </c>
    </row>
    <row r="25127" ht="14.25" customHeight="1" outlineLevel="1" spans="162:168">
      <c r="FF25127" s="55">
        <v>25120</v>
      </c>
      <c r="FG25127" s="55" t="s">
        <v>1313</v>
      </c>
      <c r="FH25127" s="55" t="s">
        <v>1470</v>
      </c>
      <c r="FI25127" s="55">
        <v>11</v>
      </c>
      <c r="FJ25127" s="55">
        <v>0</v>
      </c>
      <c r="FK25127" s="55" t="s">
        <v>1249</v>
      </c>
      <c r="FL25127" s="55">
        <v>0.8</v>
      </c>
    </row>
    <row r="25128" ht="14.25" customHeight="1" outlineLevel="1" spans="162:168">
      <c r="FF25128" s="55">
        <v>25121</v>
      </c>
      <c r="FG25128" s="55" t="s">
        <v>1313</v>
      </c>
      <c r="FH25128" s="55" t="s">
        <v>1470</v>
      </c>
      <c r="FI25128" s="55">
        <v>2</v>
      </c>
      <c r="FJ25128" s="55">
        <v>0</v>
      </c>
      <c r="FK25128" s="55" t="s">
        <v>1249</v>
      </c>
      <c r="FL25128" s="55">
        <v>0.65</v>
      </c>
    </row>
    <row r="25129" ht="14.25" customHeight="1" outlineLevel="1" spans="162:168">
      <c r="FF25129" s="55">
        <v>25122</v>
      </c>
      <c r="FG25129" s="55" t="s">
        <v>1313</v>
      </c>
      <c r="FH25129" s="55" t="s">
        <v>1470</v>
      </c>
      <c r="FI25129" s="55">
        <v>3</v>
      </c>
      <c r="FJ25129" s="55">
        <v>0</v>
      </c>
      <c r="FK25129" s="55" t="s">
        <v>1249</v>
      </c>
      <c r="FL25129" s="55">
        <v>0.65</v>
      </c>
    </row>
    <row r="25130" ht="14.25" customHeight="1" outlineLevel="1" spans="162:168">
      <c r="FF25130" s="55">
        <v>25123</v>
      </c>
      <c r="FG25130" s="55" t="s">
        <v>1313</v>
      </c>
      <c r="FH25130" s="55" t="s">
        <v>1470</v>
      </c>
      <c r="FI25130" s="55">
        <v>4</v>
      </c>
      <c r="FJ25130" s="55">
        <v>0</v>
      </c>
      <c r="FK25130" s="55" t="s">
        <v>1249</v>
      </c>
      <c r="FL25130" s="55">
        <v>0.65</v>
      </c>
    </row>
    <row r="25131" ht="14.25" customHeight="1" outlineLevel="1" spans="162:168">
      <c r="FF25131" s="55">
        <v>25124</v>
      </c>
      <c r="FG25131" s="55" t="s">
        <v>1313</v>
      </c>
      <c r="FH25131" s="55" t="s">
        <v>1470</v>
      </c>
      <c r="FI25131" s="55">
        <v>5</v>
      </c>
      <c r="FJ25131" s="55">
        <v>0</v>
      </c>
      <c r="FK25131" s="55" t="s">
        <v>1249</v>
      </c>
      <c r="FL25131" s="55">
        <v>0.65</v>
      </c>
    </row>
    <row r="25132" ht="14.25" customHeight="1" outlineLevel="1" spans="162:168">
      <c r="FF25132" s="55">
        <v>25125</v>
      </c>
      <c r="FG25132" s="55" t="s">
        <v>1313</v>
      </c>
      <c r="FH25132" s="55" t="s">
        <v>1470</v>
      </c>
      <c r="FI25132" s="55">
        <v>6</v>
      </c>
      <c r="FJ25132" s="55">
        <v>0</v>
      </c>
      <c r="FK25132" s="55" t="s">
        <v>1249</v>
      </c>
      <c r="FL25132" s="55">
        <v>0.65</v>
      </c>
    </row>
    <row r="25133" ht="14.25" customHeight="1" outlineLevel="1" spans="162:168">
      <c r="FF25133" s="55">
        <v>25126</v>
      </c>
      <c r="FG25133" s="55" t="s">
        <v>1313</v>
      </c>
      <c r="FH25133" s="55" t="s">
        <v>1470</v>
      </c>
      <c r="FI25133" s="55">
        <v>7</v>
      </c>
      <c r="FJ25133" s="55">
        <v>0</v>
      </c>
      <c r="FK25133" s="55" t="s">
        <v>1249</v>
      </c>
      <c r="FL25133" s="55">
        <v>0.4</v>
      </c>
    </row>
    <row r="25134" ht="14.25" customHeight="1" outlineLevel="1" spans="162:168">
      <c r="FF25134" s="55">
        <v>25127</v>
      </c>
      <c r="FG25134" s="55" t="s">
        <v>1313</v>
      </c>
      <c r="FH25134" s="55" t="s">
        <v>1810</v>
      </c>
      <c r="FI25134" s="55">
        <v>1</v>
      </c>
      <c r="FJ25134" s="55">
        <v>0</v>
      </c>
      <c r="FK25134" s="55" t="s">
        <v>1249</v>
      </c>
      <c r="FL25134" s="55">
        <v>0.45</v>
      </c>
    </row>
    <row r="25135" ht="14.25" customHeight="1" outlineLevel="1" spans="162:168">
      <c r="FF25135" s="55">
        <v>25128</v>
      </c>
      <c r="FG25135" s="55" t="s">
        <v>1313</v>
      </c>
      <c r="FH25135" s="55" t="s">
        <v>1810</v>
      </c>
      <c r="FI25135" s="55">
        <v>2</v>
      </c>
      <c r="FJ25135" s="55">
        <v>0</v>
      </c>
      <c r="FK25135" s="55" t="s">
        <v>1249</v>
      </c>
      <c r="FL25135" s="55">
        <v>0.4</v>
      </c>
    </row>
    <row r="25136" ht="14.25" customHeight="1" outlineLevel="1" spans="162:168">
      <c r="FF25136" s="55">
        <v>25129</v>
      </c>
      <c r="FG25136" s="55" t="s">
        <v>1313</v>
      </c>
      <c r="FH25136" s="55" t="s">
        <v>2016</v>
      </c>
      <c r="FI25136" s="55">
        <v>1</v>
      </c>
      <c r="FJ25136" s="55">
        <v>0</v>
      </c>
      <c r="FK25136" s="55" t="s">
        <v>1249</v>
      </c>
      <c r="FL25136" s="55">
        <v>0.35</v>
      </c>
    </row>
    <row r="25137" ht="14.25" customHeight="1" outlineLevel="1" spans="162:168">
      <c r="FF25137" s="55">
        <v>25130</v>
      </c>
      <c r="FG25137" s="55" t="s">
        <v>1313</v>
      </c>
      <c r="FH25137" s="55" t="s">
        <v>2016</v>
      </c>
      <c r="FI25137" s="55">
        <v>10</v>
      </c>
      <c r="FJ25137" s="55">
        <v>0</v>
      </c>
      <c r="FK25137" s="55" t="s">
        <v>1249</v>
      </c>
      <c r="FL25137" s="55">
        <v>0.5</v>
      </c>
    </row>
    <row r="25138" ht="14.25" customHeight="1" outlineLevel="1" spans="162:168">
      <c r="FF25138" s="55">
        <v>25131</v>
      </c>
      <c r="FG25138" s="55" t="s">
        <v>1313</v>
      </c>
      <c r="FH25138" s="55" t="s">
        <v>2016</v>
      </c>
      <c r="FI25138" s="55">
        <v>5</v>
      </c>
      <c r="FJ25138" s="55">
        <v>0</v>
      </c>
      <c r="FK25138" s="55" t="s">
        <v>1249</v>
      </c>
      <c r="FL25138" s="55">
        <v>0.5</v>
      </c>
    </row>
    <row r="25139" ht="14.25" customHeight="1" outlineLevel="1" spans="162:168">
      <c r="FF25139" s="55">
        <v>25132</v>
      </c>
      <c r="FG25139" s="55" t="s">
        <v>1313</v>
      </c>
      <c r="FH25139" s="55" t="s">
        <v>2016</v>
      </c>
      <c r="FI25139" s="55">
        <v>6</v>
      </c>
      <c r="FJ25139" s="55">
        <v>0</v>
      </c>
      <c r="FK25139" s="55" t="s">
        <v>1249</v>
      </c>
      <c r="FL25139" s="55">
        <v>0.89</v>
      </c>
    </row>
    <row r="25140" ht="14.25" customHeight="1" outlineLevel="1" spans="162:168">
      <c r="FF25140" s="55">
        <v>25133</v>
      </c>
      <c r="FG25140" s="55" t="s">
        <v>1313</v>
      </c>
      <c r="FH25140" s="55" t="s">
        <v>2016</v>
      </c>
      <c r="FI25140" s="55">
        <v>7</v>
      </c>
      <c r="FJ25140" s="55">
        <v>0</v>
      </c>
      <c r="FK25140" s="55" t="s">
        <v>1249</v>
      </c>
      <c r="FL25140" s="55">
        <v>0.5</v>
      </c>
    </row>
    <row r="25141" ht="14.25" customHeight="1" outlineLevel="1" spans="162:168">
      <c r="FF25141" s="55">
        <v>25134</v>
      </c>
      <c r="FG25141" s="55" t="s">
        <v>1313</v>
      </c>
      <c r="FH25141" s="55" t="s">
        <v>2016</v>
      </c>
      <c r="FI25141" s="55">
        <v>9</v>
      </c>
      <c r="FJ25141" s="55">
        <v>0</v>
      </c>
      <c r="FK25141" s="55" t="s">
        <v>1249</v>
      </c>
      <c r="FL25141" s="55">
        <v>0.89</v>
      </c>
    </row>
    <row r="25142" ht="14.25" customHeight="1" outlineLevel="1" spans="162:168">
      <c r="FF25142" s="55">
        <v>25135</v>
      </c>
      <c r="FG25142" s="55" t="s">
        <v>1313</v>
      </c>
      <c r="FH25142" s="55" t="s">
        <v>1995</v>
      </c>
      <c r="FI25142" s="55">
        <v>1</v>
      </c>
      <c r="FJ25142" s="55">
        <v>0</v>
      </c>
      <c r="FK25142" s="55" t="s">
        <v>1249</v>
      </c>
      <c r="FL25142" s="55">
        <v>0.39</v>
      </c>
    </row>
    <row r="25143" ht="14.25" customHeight="1" outlineLevel="1" spans="162:168">
      <c r="FF25143" s="55">
        <v>25136</v>
      </c>
      <c r="FG25143" s="55" t="s">
        <v>1313</v>
      </c>
      <c r="FH25143" s="55" t="s">
        <v>1995</v>
      </c>
      <c r="FI25143" s="55">
        <v>2</v>
      </c>
      <c r="FJ25143" s="55">
        <v>0</v>
      </c>
      <c r="FK25143" s="55" t="s">
        <v>1249</v>
      </c>
      <c r="FL25143" s="55">
        <v>0.35</v>
      </c>
    </row>
    <row r="25144" ht="14.25" customHeight="1" outlineLevel="1" spans="162:168">
      <c r="FF25144" s="55">
        <v>25137</v>
      </c>
      <c r="FG25144" s="55" t="s">
        <v>1313</v>
      </c>
      <c r="FH25144" s="55" t="s">
        <v>1995</v>
      </c>
      <c r="FI25144" s="55">
        <v>3</v>
      </c>
      <c r="FJ25144" s="55">
        <v>0</v>
      </c>
      <c r="FK25144" s="55" t="s">
        <v>1249</v>
      </c>
      <c r="FL25144" s="55">
        <v>0.43</v>
      </c>
    </row>
    <row r="25145" ht="14.25" customHeight="1" outlineLevel="1" spans="162:168">
      <c r="FF25145" s="55">
        <v>25138</v>
      </c>
      <c r="FG25145" s="55" t="s">
        <v>1313</v>
      </c>
      <c r="FH25145" s="55" t="s">
        <v>1995</v>
      </c>
      <c r="FI25145" s="55">
        <v>3</v>
      </c>
      <c r="FJ25145" s="55">
        <v>540000</v>
      </c>
      <c r="FK25145" s="55" t="s">
        <v>1249</v>
      </c>
      <c r="FL25145" s="55">
        <v>0.36</v>
      </c>
    </row>
    <row r="25146" ht="14.25" customHeight="1" outlineLevel="1" spans="162:168">
      <c r="FF25146" s="55">
        <v>25139</v>
      </c>
      <c r="FG25146" s="55" t="s">
        <v>1313</v>
      </c>
      <c r="FH25146" s="55" t="s">
        <v>1995</v>
      </c>
      <c r="FI25146" s="55">
        <v>4</v>
      </c>
      <c r="FJ25146" s="55">
        <v>0</v>
      </c>
      <c r="FK25146" s="55" t="s">
        <v>1249</v>
      </c>
      <c r="FL25146" s="55">
        <v>0.41</v>
      </c>
    </row>
    <row r="25147" ht="14.25" customHeight="1" outlineLevel="1" spans="162:168">
      <c r="FF25147" s="55">
        <v>25140</v>
      </c>
      <c r="FG25147" s="55" t="s">
        <v>1313</v>
      </c>
      <c r="FH25147" s="55" t="s">
        <v>1995</v>
      </c>
      <c r="FI25147" s="55">
        <v>5</v>
      </c>
      <c r="FJ25147" s="55">
        <v>0</v>
      </c>
      <c r="FK25147" s="55" t="s">
        <v>1249</v>
      </c>
      <c r="FL25147" s="55">
        <v>0.38</v>
      </c>
    </row>
    <row r="25148" ht="14.25" customHeight="1" outlineLevel="1" spans="162:168">
      <c r="FF25148" s="55">
        <v>25141</v>
      </c>
      <c r="FG25148" s="55" t="s">
        <v>1313</v>
      </c>
      <c r="FH25148" s="55" t="s">
        <v>1995</v>
      </c>
      <c r="FI25148" s="55">
        <v>6</v>
      </c>
      <c r="FJ25148" s="55">
        <v>0</v>
      </c>
      <c r="FK25148" s="55" t="s">
        <v>1249</v>
      </c>
      <c r="FL25148" s="55">
        <v>0.35</v>
      </c>
    </row>
    <row r="25149" ht="14.25" customHeight="1" outlineLevel="1" spans="162:168">
      <c r="FF25149" s="55">
        <v>25142</v>
      </c>
      <c r="FG25149" s="55" t="s">
        <v>1359</v>
      </c>
      <c r="FH25149" s="55" t="s">
        <v>1343</v>
      </c>
      <c r="FI25149" s="55">
        <v>1</v>
      </c>
      <c r="FJ25149" s="55">
        <v>0</v>
      </c>
      <c r="FK25149" s="55" t="s">
        <v>1249</v>
      </c>
      <c r="FL25149" s="55">
        <v>0.33</v>
      </c>
    </row>
    <row r="25150" ht="14.25" customHeight="1" outlineLevel="1" spans="162:168">
      <c r="FF25150" s="55">
        <v>25143</v>
      </c>
      <c r="FG25150" s="55" t="s">
        <v>1359</v>
      </c>
      <c r="FH25150" s="55" t="s">
        <v>1343</v>
      </c>
      <c r="FI25150" s="55">
        <v>2</v>
      </c>
      <c r="FJ25150" s="55">
        <v>0</v>
      </c>
      <c r="FK25150" s="55" t="s">
        <v>1249</v>
      </c>
      <c r="FL25150" s="55">
        <v>0.33</v>
      </c>
    </row>
    <row r="25151" ht="14.25" customHeight="1" outlineLevel="1" spans="162:168">
      <c r="FF25151" s="55">
        <v>25144</v>
      </c>
      <c r="FG25151" s="55" t="s">
        <v>1359</v>
      </c>
      <c r="FH25151" s="55" t="s">
        <v>1260</v>
      </c>
      <c r="FI25151" s="55">
        <v>10</v>
      </c>
      <c r="FJ25151" s="55">
        <v>0</v>
      </c>
      <c r="FK25151" s="55" t="s">
        <v>1249</v>
      </c>
      <c r="FL25151" s="55">
        <v>1.28</v>
      </c>
    </row>
    <row r="25152" ht="14.25" customHeight="1" outlineLevel="1" spans="162:168">
      <c r="FF25152" s="55">
        <v>25145</v>
      </c>
      <c r="FG25152" s="55" t="s">
        <v>1359</v>
      </c>
      <c r="FH25152" s="55" t="s">
        <v>1260</v>
      </c>
      <c r="FI25152" s="55">
        <v>11</v>
      </c>
      <c r="FJ25152" s="55">
        <v>0</v>
      </c>
      <c r="FK25152" s="55" t="s">
        <v>1249</v>
      </c>
      <c r="FL25152" s="55">
        <v>0.9</v>
      </c>
    </row>
    <row r="25153" ht="14.25" customHeight="1" outlineLevel="1" spans="162:168">
      <c r="FF25153" s="55">
        <v>25146</v>
      </c>
      <c r="FG25153" s="55" t="s">
        <v>1359</v>
      </c>
      <c r="FH25153" s="55" t="s">
        <v>1260</v>
      </c>
      <c r="FI25153" s="55">
        <v>12</v>
      </c>
      <c r="FJ25153" s="55">
        <v>0</v>
      </c>
      <c r="FK25153" s="55" t="s">
        <v>1249</v>
      </c>
      <c r="FL25153" s="55">
        <v>0.81</v>
      </c>
    </row>
    <row r="25154" ht="14.25" customHeight="1" outlineLevel="1" spans="162:168">
      <c r="FF25154" s="55">
        <v>25147</v>
      </c>
      <c r="FG25154" s="55" t="s">
        <v>1359</v>
      </c>
      <c r="FH25154" s="55" t="s">
        <v>1260</v>
      </c>
      <c r="FI25154" s="55">
        <v>12</v>
      </c>
      <c r="FJ25154" s="55">
        <v>5000</v>
      </c>
      <c r="FK25154" s="55" t="s">
        <v>1249</v>
      </c>
      <c r="FL25154" s="55">
        <v>0.81</v>
      </c>
    </row>
    <row r="25155" ht="14.25" customHeight="1" outlineLevel="1" spans="162:168">
      <c r="FF25155" s="55">
        <v>25148</v>
      </c>
      <c r="FG25155" s="55" t="s">
        <v>1359</v>
      </c>
      <c r="FH25155" s="55" t="s">
        <v>1260</v>
      </c>
      <c r="FI25155" s="55">
        <v>2</v>
      </c>
      <c r="FJ25155" s="55">
        <v>0</v>
      </c>
      <c r="FK25155" s="55" t="s">
        <v>1249</v>
      </c>
      <c r="FL25155" s="55">
        <v>2</v>
      </c>
    </row>
    <row r="25156" ht="14.25" customHeight="1" outlineLevel="1" spans="162:168">
      <c r="FF25156" s="55">
        <v>25149</v>
      </c>
      <c r="FG25156" s="55" t="s">
        <v>1359</v>
      </c>
      <c r="FH25156" s="55" t="s">
        <v>1260</v>
      </c>
      <c r="FI25156" s="55">
        <v>3</v>
      </c>
      <c r="FJ25156" s="55">
        <v>0</v>
      </c>
      <c r="FK25156" s="55" t="s">
        <v>1249</v>
      </c>
      <c r="FL25156" s="55">
        <v>1.35</v>
      </c>
    </row>
    <row r="25157" ht="14.25" customHeight="1" outlineLevel="1" spans="162:168">
      <c r="FF25157" s="55">
        <v>25150</v>
      </c>
      <c r="FG25157" s="55" t="s">
        <v>1359</v>
      </c>
      <c r="FH25157" s="55" t="s">
        <v>1260</v>
      </c>
      <c r="FI25157" s="55">
        <v>4</v>
      </c>
      <c r="FJ25157" s="55">
        <v>0</v>
      </c>
      <c r="FK25157" s="55" t="s">
        <v>1249</v>
      </c>
      <c r="FL25157" s="55">
        <v>1.25</v>
      </c>
    </row>
    <row r="25158" ht="14.25" customHeight="1" outlineLevel="1" spans="162:168">
      <c r="FF25158" s="55">
        <v>25151</v>
      </c>
      <c r="FG25158" s="55" t="s">
        <v>1359</v>
      </c>
      <c r="FH25158" s="55" t="s">
        <v>1260</v>
      </c>
      <c r="FI25158" s="55">
        <v>5</v>
      </c>
      <c r="FJ25158" s="55">
        <v>0</v>
      </c>
      <c r="FK25158" s="55" t="s">
        <v>1249</v>
      </c>
      <c r="FL25158" s="55">
        <v>1.25</v>
      </c>
    </row>
    <row r="25159" ht="14.25" customHeight="1" outlineLevel="1" spans="162:168">
      <c r="FF25159" s="55">
        <v>25152</v>
      </c>
      <c r="FG25159" s="55" t="s">
        <v>1359</v>
      </c>
      <c r="FH25159" s="55" t="s">
        <v>1260</v>
      </c>
      <c r="FI25159" s="55">
        <v>6</v>
      </c>
      <c r="FJ25159" s="55">
        <v>0</v>
      </c>
      <c r="FK25159" s="55" t="s">
        <v>1249</v>
      </c>
      <c r="FL25159" s="55">
        <v>0.81</v>
      </c>
    </row>
    <row r="25160" ht="14.25" customHeight="1" outlineLevel="1" spans="162:168">
      <c r="FF25160" s="55">
        <v>25153</v>
      </c>
      <c r="FG25160" s="55" t="s">
        <v>1359</v>
      </c>
      <c r="FH25160" s="55" t="s">
        <v>1260</v>
      </c>
      <c r="FI25160" s="55">
        <v>7</v>
      </c>
      <c r="FJ25160" s="55">
        <v>0</v>
      </c>
      <c r="FK25160" s="55" t="s">
        <v>1249</v>
      </c>
      <c r="FL25160" s="55">
        <v>0.86</v>
      </c>
    </row>
    <row r="25161" ht="14.25" customHeight="1" outlineLevel="1" spans="162:168">
      <c r="FF25161" s="55">
        <v>25154</v>
      </c>
      <c r="FG25161" s="55" t="s">
        <v>1359</v>
      </c>
      <c r="FH25161" s="55" t="s">
        <v>1260</v>
      </c>
      <c r="FI25161" s="55">
        <v>8</v>
      </c>
      <c r="FJ25161" s="55">
        <v>0</v>
      </c>
      <c r="FK25161" s="55" t="s">
        <v>1249</v>
      </c>
      <c r="FL25161" s="55">
        <v>1</v>
      </c>
    </row>
    <row r="25162" ht="14.25" customHeight="1" outlineLevel="1" spans="162:168">
      <c r="FF25162" s="55">
        <v>25155</v>
      </c>
      <c r="FG25162" s="55" t="s">
        <v>1359</v>
      </c>
      <c r="FH25162" s="55" t="s">
        <v>1260</v>
      </c>
      <c r="FI25162" s="55">
        <v>9</v>
      </c>
      <c r="FJ25162" s="55">
        <v>0</v>
      </c>
      <c r="FK25162" s="55" t="s">
        <v>1249</v>
      </c>
      <c r="FL25162" s="55">
        <v>0.88</v>
      </c>
    </row>
    <row r="25163" ht="14.25" customHeight="1" outlineLevel="1" spans="162:168">
      <c r="FF25163" s="55">
        <v>25156</v>
      </c>
      <c r="FG25163" s="55" t="s">
        <v>1359</v>
      </c>
      <c r="FH25163" s="55" t="s">
        <v>1470</v>
      </c>
      <c r="FI25163" s="55">
        <v>1</v>
      </c>
      <c r="FJ25163" s="55">
        <v>0</v>
      </c>
      <c r="FK25163" s="55" t="s">
        <v>1249</v>
      </c>
      <c r="FL25163" s="55">
        <v>0.65</v>
      </c>
    </row>
    <row r="25164" ht="14.25" customHeight="1" outlineLevel="1" spans="162:168">
      <c r="FF25164" s="55">
        <v>25157</v>
      </c>
      <c r="FG25164" s="55" t="s">
        <v>1359</v>
      </c>
      <c r="FH25164" s="55" t="s">
        <v>1470</v>
      </c>
      <c r="FI25164" s="55">
        <v>10</v>
      </c>
      <c r="FJ25164" s="55">
        <v>0</v>
      </c>
      <c r="FK25164" s="55" t="s">
        <v>1249</v>
      </c>
      <c r="FL25164" s="55">
        <v>0.8</v>
      </c>
    </row>
    <row r="25165" ht="14.25" customHeight="1" outlineLevel="1" spans="162:168">
      <c r="FF25165" s="55">
        <v>25158</v>
      </c>
      <c r="FG25165" s="55" t="s">
        <v>1359</v>
      </c>
      <c r="FH25165" s="55" t="s">
        <v>1470</v>
      </c>
      <c r="FI25165" s="55">
        <v>11</v>
      </c>
      <c r="FJ25165" s="55">
        <v>0</v>
      </c>
      <c r="FK25165" s="55" t="s">
        <v>1249</v>
      </c>
      <c r="FL25165" s="55">
        <v>0.8</v>
      </c>
    </row>
    <row r="25166" ht="14.25" customHeight="1" outlineLevel="1" spans="162:168">
      <c r="FF25166" s="55">
        <v>25159</v>
      </c>
      <c r="FG25166" s="55" t="s">
        <v>1359</v>
      </c>
      <c r="FH25166" s="55" t="s">
        <v>1470</v>
      </c>
      <c r="FI25166" s="55">
        <v>2</v>
      </c>
      <c r="FJ25166" s="55">
        <v>0</v>
      </c>
      <c r="FK25166" s="55" t="s">
        <v>1249</v>
      </c>
      <c r="FL25166" s="55">
        <v>0.65</v>
      </c>
    </row>
    <row r="25167" ht="14.25" customHeight="1" outlineLevel="1" spans="162:168">
      <c r="FF25167" s="55">
        <v>25160</v>
      </c>
      <c r="FG25167" s="55" t="s">
        <v>1359</v>
      </c>
      <c r="FH25167" s="55" t="s">
        <v>1470</v>
      </c>
      <c r="FI25167" s="55">
        <v>3</v>
      </c>
      <c r="FJ25167" s="55">
        <v>0</v>
      </c>
      <c r="FK25167" s="55" t="s">
        <v>1249</v>
      </c>
      <c r="FL25167" s="55">
        <v>0.65</v>
      </c>
    </row>
    <row r="25168" ht="14.25" customHeight="1" outlineLevel="1" spans="162:168">
      <c r="FF25168" s="55">
        <v>25161</v>
      </c>
      <c r="FG25168" s="55" t="s">
        <v>1359</v>
      </c>
      <c r="FH25168" s="55" t="s">
        <v>1470</v>
      </c>
      <c r="FI25168" s="55">
        <v>4</v>
      </c>
      <c r="FJ25168" s="55">
        <v>0</v>
      </c>
      <c r="FK25168" s="55" t="s">
        <v>1249</v>
      </c>
      <c r="FL25168" s="55">
        <v>0.65</v>
      </c>
    </row>
    <row r="25169" ht="14.25" customHeight="1" outlineLevel="1" spans="162:168">
      <c r="FF25169" s="55">
        <v>25162</v>
      </c>
      <c r="FG25169" s="55" t="s">
        <v>1359</v>
      </c>
      <c r="FH25169" s="55" t="s">
        <v>1470</v>
      </c>
      <c r="FI25169" s="55">
        <v>5</v>
      </c>
      <c r="FJ25169" s="55">
        <v>0</v>
      </c>
      <c r="FK25169" s="55" t="s">
        <v>1249</v>
      </c>
      <c r="FL25169" s="55">
        <v>0.65</v>
      </c>
    </row>
    <row r="25170" ht="14.25" customHeight="1" outlineLevel="1" spans="162:168">
      <c r="FF25170" s="55">
        <v>25163</v>
      </c>
      <c r="FG25170" s="55" t="s">
        <v>1359</v>
      </c>
      <c r="FH25170" s="55" t="s">
        <v>1470</v>
      </c>
      <c r="FI25170" s="55">
        <v>6</v>
      </c>
      <c r="FJ25170" s="55">
        <v>0</v>
      </c>
      <c r="FK25170" s="55" t="s">
        <v>1249</v>
      </c>
      <c r="FL25170" s="55">
        <v>0.65</v>
      </c>
    </row>
    <row r="25171" ht="14.25" customHeight="1" outlineLevel="1" spans="162:168">
      <c r="FF25171" s="55">
        <v>25164</v>
      </c>
      <c r="FG25171" s="55" t="s">
        <v>1359</v>
      </c>
      <c r="FH25171" s="55" t="s">
        <v>1470</v>
      </c>
      <c r="FI25171" s="55">
        <v>7</v>
      </c>
      <c r="FJ25171" s="55">
        <v>0</v>
      </c>
      <c r="FK25171" s="55" t="s">
        <v>1249</v>
      </c>
      <c r="FL25171" s="55">
        <v>0.4</v>
      </c>
    </row>
    <row r="25172" ht="14.25" customHeight="1" outlineLevel="1" spans="162:168">
      <c r="FF25172" s="55">
        <v>25165</v>
      </c>
      <c r="FG25172" s="55" t="s">
        <v>1359</v>
      </c>
      <c r="FH25172" s="55" t="s">
        <v>1810</v>
      </c>
      <c r="FI25172" s="55">
        <v>1</v>
      </c>
      <c r="FJ25172" s="55">
        <v>0</v>
      </c>
      <c r="FK25172" s="55" t="s">
        <v>1249</v>
      </c>
      <c r="FL25172" s="55">
        <v>0.45</v>
      </c>
    </row>
    <row r="25173" ht="14.25" customHeight="1" outlineLevel="1" spans="162:168">
      <c r="FF25173" s="55">
        <v>25166</v>
      </c>
      <c r="FG25173" s="55" t="s">
        <v>1359</v>
      </c>
      <c r="FH25173" s="55" t="s">
        <v>1810</v>
      </c>
      <c r="FI25173" s="55">
        <v>2</v>
      </c>
      <c r="FJ25173" s="55">
        <v>0</v>
      </c>
      <c r="FK25173" s="55" t="s">
        <v>1249</v>
      </c>
      <c r="FL25173" s="55">
        <v>0.4</v>
      </c>
    </row>
    <row r="25174" ht="14.25" customHeight="1" outlineLevel="1" spans="162:168">
      <c r="FF25174" s="55">
        <v>25167</v>
      </c>
      <c r="FG25174" s="55" t="s">
        <v>1359</v>
      </c>
      <c r="FH25174" s="55" t="s">
        <v>2016</v>
      </c>
      <c r="FI25174" s="55">
        <v>1</v>
      </c>
      <c r="FJ25174" s="55">
        <v>0</v>
      </c>
      <c r="FK25174" s="55" t="s">
        <v>1249</v>
      </c>
      <c r="FL25174" s="55">
        <v>0.35</v>
      </c>
    </row>
    <row r="25175" ht="14.25" customHeight="1" outlineLevel="1" spans="162:168">
      <c r="FF25175" s="55">
        <v>25168</v>
      </c>
      <c r="FG25175" s="55" t="s">
        <v>1359</v>
      </c>
      <c r="FH25175" s="55" t="s">
        <v>2016</v>
      </c>
      <c r="FI25175" s="55">
        <v>10</v>
      </c>
      <c r="FJ25175" s="55">
        <v>0</v>
      </c>
      <c r="FK25175" s="55" t="s">
        <v>1249</v>
      </c>
      <c r="FL25175" s="55">
        <v>0.5</v>
      </c>
    </row>
    <row r="25176" ht="14.25" customHeight="1" outlineLevel="1" spans="162:168">
      <c r="FF25176" s="55">
        <v>25169</v>
      </c>
      <c r="FG25176" s="55" t="s">
        <v>1359</v>
      </c>
      <c r="FH25176" s="55" t="s">
        <v>2016</v>
      </c>
      <c r="FI25176" s="55">
        <v>5</v>
      </c>
      <c r="FJ25176" s="55">
        <v>0</v>
      </c>
      <c r="FK25176" s="55" t="s">
        <v>1249</v>
      </c>
      <c r="FL25176" s="55">
        <v>0.5</v>
      </c>
    </row>
    <row r="25177" ht="14.25" customHeight="1" outlineLevel="1" spans="162:168">
      <c r="FF25177" s="55">
        <v>25170</v>
      </c>
      <c r="FG25177" s="55" t="s">
        <v>1359</v>
      </c>
      <c r="FH25177" s="55" t="s">
        <v>2016</v>
      </c>
      <c r="FI25177" s="55">
        <v>6</v>
      </c>
      <c r="FJ25177" s="55">
        <v>0</v>
      </c>
      <c r="FK25177" s="55" t="s">
        <v>1249</v>
      </c>
      <c r="FL25177" s="55">
        <v>0.89</v>
      </c>
    </row>
    <row r="25178" ht="14.25" customHeight="1" outlineLevel="1" spans="162:168">
      <c r="FF25178" s="55">
        <v>25171</v>
      </c>
      <c r="FG25178" s="55" t="s">
        <v>1359</v>
      </c>
      <c r="FH25178" s="55" t="s">
        <v>2016</v>
      </c>
      <c r="FI25178" s="55">
        <v>7</v>
      </c>
      <c r="FJ25178" s="55">
        <v>0</v>
      </c>
      <c r="FK25178" s="55" t="s">
        <v>1249</v>
      </c>
      <c r="FL25178" s="55">
        <v>0.5</v>
      </c>
    </row>
    <row r="25179" ht="14.25" customHeight="1" outlineLevel="1" spans="162:168">
      <c r="FF25179" s="55">
        <v>25172</v>
      </c>
      <c r="FG25179" s="55" t="s">
        <v>1359</v>
      </c>
      <c r="FH25179" s="55" t="s">
        <v>2016</v>
      </c>
      <c r="FI25179" s="55">
        <v>9</v>
      </c>
      <c r="FJ25179" s="55">
        <v>0</v>
      </c>
      <c r="FK25179" s="55" t="s">
        <v>1249</v>
      </c>
      <c r="FL25179" s="55">
        <v>0.89</v>
      </c>
    </row>
    <row r="25180" ht="14.25" customHeight="1" outlineLevel="1" spans="162:168">
      <c r="FF25180" s="55">
        <v>25173</v>
      </c>
      <c r="FG25180" s="55" t="s">
        <v>1359</v>
      </c>
      <c r="FH25180" s="55" t="s">
        <v>1995</v>
      </c>
      <c r="FI25180" s="55">
        <v>1</v>
      </c>
      <c r="FJ25180" s="55">
        <v>0</v>
      </c>
      <c r="FK25180" s="55" t="s">
        <v>1249</v>
      </c>
      <c r="FL25180" s="55">
        <v>0.39</v>
      </c>
    </row>
    <row r="25181" ht="14.25" customHeight="1" outlineLevel="1" spans="162:168">
      <c r="FF25181" s="55">
        <v>25174</v>
      </c>
      <c r="FG25181" s="55" t="s">
        <v>1359</v>
      </c>
      <c r="FH25181" s="55" t="s">
        <v>1995</v>
      </c>
      <c r="FI25181" s="55">
        <v>2</v>
      </c>
      <c r="FJ25181" s="55">
        <v>0</v>
      </c>
      <c r="FK25181" s="55" t="s">
        <v>1249</v>
      </c>
      <c r="FL25181" s="55">
        <v>0.35</v>
      </c>
    </row>
    <row r="25182" ht="14.25" customHeight="1" outlineLevel="1" spans="162:168">
      <c r="FF25182" s="55">
        <v>25175</v>
      </c>
      <c r="FG25182" s="55" t="s">
        <v>1359</v>
      </c>
      <c r="FH25182" s="55" t="s">
        <v>1995</v>
      </c>
      <c r="FI25182" s="55">
        <v>3</v>
      </c>
      <c r="FJ25182" s="55">
        <v>0</v>
      </c>
      <c r="FK25182" s="55" t="s">
        <v>1249</v>
      </c>
      <c r="FL25182" s="55">
        <v>0.43</v>
      </c>
    </row>
    <row r="25183" ht="14.25" customHeight="1" outlineLevel="1" spans="162:168">
      <c r="FF25183" s="55">
        <v>25176</v>
      </c>
      <c r="FG25183" s="55" t="s">
        <v>1359</v>
      </c>
      <c r="FH25183" s="55" t="s">
        <v>1995</v>
      </c>
      <c r="FI25183" s="55">
        <v>3</v>
      </c>
      <c r="FJ25183" s="55">
        <v>540000</v>
      </c>
      <c r="FK25183" s="55" t="s">
        <v>1249</v>
      </c>
      <c r="FL25183" s="55">
        <v>0.36</v>
      </c>
    </row>
    <row r="25184" ht="14.25" customHeight="1" outlineLevel="1" spans="162:168">
      <c r="FF25184" s="55">
        <v>25177</v>
      </c>
      <c r="FG25184" s="55" t="s">
        <v>1359</v>
      </c>
      <c r="FH25184" s="55" t="s">
        <v>1995</v>
      </c>
      <c r="FI25184" s="55">
        <v>4</v>
      </c>
      <c r="FJ25184" s="55">
        <v>0</v>
      </c>
      <c r="FK25184" s="55" t="s">
        <v>1249</v>
      </c>
      <c r="FL25184" s="55">
        <v>0.41</v>
      </c>
    </row>
    <row r="25185" ht="14.25" customHeight="1" outlineLevel="1" spans="162:168">
      <c r="FF25185" s="55">
        <v>25178</v>
      </c>
      <c r="FG25185" s="55" t="s">
        <v>1359</v>
      </c>
      <c r="FH25185" s="55" t="s">
        <v>1995</v>
      </c>
      <c r="FI25185" s="55">
        <v>5</v>
      </c>
      <c r="FJ25185" s="55">
        <v>0</v>
      </c>
      <c r="FK25185" s="55" t="s">
        <v>1249</v>
      </c>
      <c r="FL25185" s="55">
        <v>0.38</v>
      </c>
    </row>
    <row r="25186" ht="14.25" customHeight="1" outlineLevel="1" spans="162:168">
      <c r="FF25186" s="55">
        <v>25179</v>
      </c>
      <c r="FG25186" s="55" t="s">
        <v>1359</v>
      </c>
      <c r="FH25186" s="55" t="s">
        <v>1995</v>
      </c>
      <c r="FI25186" s="55">
        <v>6</v>
      </c>
      <c r="FJ25186" s="55">
        <v>0</v>
      </c>
      <c r="FK25186" s="55" t="s">
        <v>1249</v>
      </c>
      <c r="FL25186" s="55">
        <v>0.35</v>
      </c>
    </row>
    <row r="25187" ht="14.25" customHeight="1" outlineLevel="1" spans="162:168">
      <c r="FF25187" s="55">
        <v>25180</v>
      </c>
      <c r="FG25187" s="55" t="s">
        <v>1246</v>
      </c>
      <c r="FH25187" s="55" t="s">
        <v>1343</v>
      </c>
      <c r="FI25187" s="55">
        <v>1</v>
      </c>
      <c r="FJ25187" s="55">
        <v>0</v>
      </c>
      <c r="FK25187" s="55" t="s">
        <v>1249</v>
      </c>
      <c r="FL25187" s="55">
        <v>0.33</v>
      </c>
    </row>
    <row r="25188" ht="14.25" customHeight="1" outlineLevel="1" spans="162:168">
      <c r="FF25188" s="55">
        <v>25181</v>
      </c>
      <c r="FG25188" s="55" t="s">
        <v>1246</v>
      </c>
      <c r="FH25188" s="55" t="s">
        <v>1343</v>
      </c>
      <c r="FI25188" s="55">
        <v>2</v>
      </c>
      <c r="FJ25188" s="55">
        <v>0</v>
      </c>
      <c r="FK25188" s="55" t="s">
        <v>1249</v>
      </c>
      <c r="FL25188" s="55">
        <v>0.33</v>
      </c>
    </row>
    <row r="25189" ht="14.25" customHeight="1" outlineLevel="1" spans="162:168">
      <c r="FF25189" s="55">
        <v>25182</v>
      </c>
      <c r="FG25189" s="55" t="s">
        <v>1246</v>
      </c>
      <c r="FH25189" s="55" t="s">
        <v>1260</v>
      </c>
      <c r="FI25189" s="55">
        <v>10</v>
      </c>
      <c r="FJ25189" s="55">
        <v>0</v>
      </c>
      <c r="FK25189" s="55" t="s">
        <v>1249</v>
      </c>
      <c r="FL25189" s="55">
        <v>1.28</v>
      </c>
    </row>
    <row r="25190" ht="14.25" customHeight="1" outlineLevel="1" spans="162:168">
      <c r="FF25190" s="55">
        <v>25183</v>
      </c>
      <c r="FG25190" s="55" t="s">
        <v>1246</v>
      </c>
      <c r="FH25190" s="55" t="s">
        <v>1260</v>
      </c>
      <c r="FI25190" s="55">
        <v>11</v>
      </c>
      <c r="FJ25190" s="55">
        <v>0</v>
      </c>
      <c r="FK25190" s="55" t="s">
        <v>1249</v>
      </c>
      <c r="FL25190" s="55">
        <v>0.9</v>
      </c>
    </row>
    <row r="25191" ht="14.25" customHeight="1" outlineLevel="1" spans="162:168">
      <c r="FF25191" s="55">
        <v>25184</v>
      </c>
      <c r="FG25191" s="55" t="s">
        <v>1246</v>
      </c>
      <c r="FH25191" s="55" t="s">
        <v>1260</v>
      </c>
      <c r="FI25191" s="55">
        <v>12</v>
      </c>
      <c r="FJ25191" s="55">
        <v>0</v>
      </c>
      <c r="FK25191" s="55" t="s">
        <v>1249</v>
      </c>
      <c r="FL25191" s="55">
        <v>0.81</v>
      </c>
    </row>
    <row r="25192" ht="14.25" customHeight="1" outlineLevel="1" spans="162:168">
      <c r="FF25192" s="55">
        <v>25185</v>
      </c>
      <c r="FG25192" s="55" t="s">
        <v>1246</v>
      </c>
      <c r="FH25192" s="55" t="s">
        <v>1260</v>
      </c>
      <c r="FI25192" s="55">
        <v>12</v>
      </c>
      <c r="FJ25192" s="55">
        <v>5000</v>
      </c>
      <c r="FK25192" s="55" t="s">
        <v>1249</v>
      </c>
      <c r="FL25192" s="55">
        <v>0.81</v>
      </c>
    </row>
    <row r="25193" ht="14.25" customHeight="1" outlineLevel="1" spans="162:168">
      <c r="FF25193" s="55">
        <v>25186</v>
      </c>
      <c r="FG25193" s="55" t="s">
        <v>1246</v>
      </c>
      <c r="FH25193" s="55" t="s">
        <v>1260</v>
      </c>
      <c r="FI25193" s="55">
        <v>2</v>
      </c>
      <c r="FJ25193" s="55">
        <v>0</v>
      </c>
      <c r="FK25193" s="55" t="s">
        <v>1249</v>
      </c>
      <c r="FL25193" s="55">
        <v>2</v>
      </c>
    </row>
    <row r="25194" ht="14.25" customHeight="1" outlineLevel="1" spans="162:168">
      <c r="FF25194" s="55">
        <v>25187</v>
      </c>
      <c r="FG25194" s="55" t="s">
        <v>1246</v>
      </c>
      <c r="FH25194" s="55" t="s">
        <v>1260</v>
      </c>
      <c r="FI25194" s="55">
        <v>3</v>
      </c>
      <c r="FJ25194" s="55">
        <v>0</v>
      </c>
      <c r="FK25194" s="55" t="s">
        <v>1249</v>
      </c>
      <c r="FL25194" s="55">
        <v>1.35</v>
      </c>
    </row>
    <row r="25195" ht="14.25" customHeight="1" outlineLevel="1" spans="162:168">
      <c r="FF25195" s="55">
        <v>25188</v>
      </c>
      <c r="FG25195" s="55" t="s">
        <v>1246</v>
      </c>
      <c r="FH25195" s="55" t="s">
        <v>1260</v>
      </c>
      <c r="FI25195" s="55">
        <v>4</v>
      </c>
      <c r="FJ25195" s="55">
        <v>0</v>
      </c>
      <c r="FK25195" s="55" t="s">
        <v>1249</v>
      </c>
      <c r="FL25195" s="55">
        <v>1.25</v>
      </c>
    </row>
    <row r="25196" ht="14.25" customHeight="1" outlineLevel="1" spans="162:168">
      <c r="FF25196" s="55">
        <v>25189</v>
      </c>
      <c r="FG25196" s="55" t="s">
        <v>1246</v>
      </c>
      <c r="FH25196" s="55" t="s">
        <v>1260</v>
      </c>
      <c r="FI25196" s="55">
        <v>5</v>
      </c>
      <c r="FJ25196" s="55">
        <v>0</v>
      </c>
      <c r="FK25196" s="55" t="s">
        <v>1249</v>
      </c>
      <c r="FL25196" s="55">
        <v>1.25</v>
      </c>
    </row>
    <row r="25197" ht="14.25" customHeight="1" outlineLevel="1" spans="162:168">
      <c r="FF25197" s="55">
        <v>25190</v>
      </c>
      <c r="FG25197" s="55" t="s">
        <v>1246</v>
      </c>
      <c r="FH25197" s="55" t="s">
        <v>1260</v>
      </c>
      <c r="FI25197" s="55">
        <v>6</v>
      </c>
      <c r="FJ25197" s="55">
        <v>0</v>
      </c>
      <c r="FK25197" s="55" t="s">
        <v>1249</v>
      </c>
      <c r="FL25197" s="55">
        <v>0.81</v>
      </c>
    </row>
    <row r="25198" ht="14.25" customHeight="1" outlineLevel="1" spans="162:168">
      <c r="FF25198" s="55">
        <v>25191</v>
      </c>
      <c r="FG25198" s="55" t="s">
        <v>1246</v>
      </c>
      <c r="FH25198" s="55" t="s">
        <v>1260</v>
      </c>
      <c r="FI25198" s="55">
        <v>7</v>
      </c>
      <c r="FJ25198" s="55">
        <v>0</v>
      </c>
      <c r="FK25198" s="55" t="s">
        <v>1249</v>
      </c>
      <c r="FL25198" s="55">
        <v>0.86</v>
      </c>
    </row>
    <row r="25199" ht="14.25" customHeight="1" outlineLevel="1" spans="162:168">
      <c r="FF25199" s="55">
        <v>25192</v>
      </c>
      <c r="FG25199" s="55" t="s">
        <v>1246</v>
      </c>
      <c r="FH25199" s="55" t="s">
        <v>1260</v>
      </c>
      <c r="FI25199" s="55">
        <v>8</v>
      </c>
      <c r="FJ25199" s="55">
        <v>0</v>
      </c>
      <c r="FK25199" s="55" t="s">
        <v>1249</v>
      </c>
      <c r="FL25199" s="55">
        <v>1</v>
      </c>
    </row>
    <row r="25200" ht="14.25" customHeight="1" outlineLevel="1" spans="162:168">
      <c r="FF25200" s="55">
        <v>25193</v>
      </c>
      <c r="FG25200" s="55" t="s">
        <v>1246</v>
      </c>
      <c r="FH25200" s="55" t="s">
        <v>1260</v>
      </c>
      <c r="FI25200" s="55">
        <v>9</v>
      </c>
      <c r="FJ25200" s="55">
        <v>0</v>
      </c>
      <c r="FK25200" s="55" t="s">
        <v>1249</v>
      </c>
      <c r="FL25200" s="55">
        <v>0.88</v>
      </c>
    </row>
    <row r="25201" ht="14.25" customHeight="1" outlineLevel="1" spans="162:168">
      <c r="FF25201" s="55">
        <v>25194</v>
      </c>
      <c r="FG25201" s="55" t="s">
        <v>1246</v>
      </c>
      <c r="FH25201" s="55" t="s">
        <v>1470</v>
      </c>
      <c r="FI25201" s="55">
        <v>1</v>
      </c>
      <c r="FJ25201" s="55">
        <v>0</v>
      </c>
      <c r="FK25201" s="55" t="s">
        <v>1249</v>
      </c>
      <c r="FL25201" s="55">
        <v>0.65</v>
      </c>
    </row>
    <row r="25202" ht="14.25" customHeight="1" outlineLevel="1" spans="162:168">
      <c r="FF25202" s="55">
        <v>25195</v>
      </c>
      <c r="FG25202" s="55" t="s">
        <v>1246</v>
      </c>
      <c r="FH25202" s="55" t="s">
        <v>1470</v>
      </c>
      <c r="FI25202" s="55">
        <v>10</v>
      </c>
      <c r="FJ25202" s="55">
        <v>0</v>
      </c>
      <c r="FK25202" s="55" t="s">
        <v>1249</v>
      </c>
      <c r="FL25202" s="55">
        <v>0.8</v>
      </c>
    </row>
    <row r="25203" ht="14.25" customHeight="1" outlineLevel="1" spans="162:168">
      <c r="FF25203" s="55">
        <v>25196</v>
      </c>
      <c r="FG25203" s="55" t="s">
        <v>1246</v>
      </c>
      <c r="FH25203" s="55" t="s">
        <v>1470</v>
      </c>
      <c r="FI25203" s="55">
        <v>11</v>
      </c>
      <c r="FJ25203" s="55">
        <v>0</v>
      </c>
      <c r="FK25203" s="55" t="s">
        <v>1249</v>
      </c>
      <c r="FL25203" s="55">
        <v>0.8</v>
      </c>
    </row>
    <row r="25204" ht="14.25" customHeight="1" outlineLevel="1" spans="162:168">
      <c r="FF25204" s="55">
        <v>25197</v>
      </c>
      <c r="FG25204" s="55" t="s">
        <v>1246</v>
      </c>
      <c r="FH25204" s="55" t="s">
        <v>1470</v>
      </c>
      <c r="FI25204" s="55">
        <v>2</v>
      </c>
      <c r="FJ25204" s="55">
        <v>0</v>
      </c>
      <c r="FK25204" s="55" t="s">
        <v>1249</v>
      </c>
      <c r="FL25204" s="55">
        <v>0.65</v>
      </c>
    </row>
    <row r="25205" ht="14.25" customHeight="1" outlineLevel="1" spans="162:168">
      <c r="FF25205" s="55">
        <v>25198</v>
      </c>
      <c r="FG25205" s="55" t="s">
        <v>1246</v>
      </c>
      <c r="FH25205" s="55" t="s">
        <v>1470</v>
      </c>
      <c r="FI25205" s="55">
        <v>3</v>
      </c>
      <c r="FJ25205" s="55">
        <v>0</v>
      </c>
      <c r="FK25205" s="55" t="s">
        <v>1249</v>
      </c>
      <c r="FL25205" s="55">
        <v>0.65</v>
      </c>
    </row>
    <row r="25206" ht="14.25" customHeight="1" outlineLevel="1" spans="162:168">
      <c r="FF25206" s="55">
        <v>25199</v>
      </c>
      <c r="FG25206" s="55" t="s">
        <v>1246</v>
      </c>
      <c r="FH25206" s="55" t="s">
        <v>1470</v>
      </c>
      <c r="FI25206" s="55">
        <v>4</v>
      </c>
      <c r="FJ25206" s="55">
        <v>0</v>
      </c>
      <c r="FK25206" s="55" t="s">
        <v>1249</v>
      </c>
      <c r="FL25206" s="55">
        <v>0.65</v>
      </c>
    </row>
    <row r="25207" ht="14.25" customHeight="1" outlineLevel="1" spans="162:168">
      <c r="FF25207" s="55">
        <v>25200</v>
      </c>
      <c r="FG25207" s="55" t="s">
        <v>1246</v>
      </c>
      <c r="FH25207" s="55" t="s">
        <v>1470</v>
      </c>
      <c r="FI25207" s="55">
        <v>5</v>
      </c>
      <c r="FJ25207" s="55">
        <v>0</v>
      </c>
      <c r="FK25207" s="55" t="s">
        <v>1249</v>
      </c>
      <c r="FL25207" s="55">
        <v>0.65</v>
      </c>
    </row>
    <row r="25208" ht="14.25" customHeight="1" outlineLevel="1" spans="162:168">
      <c r="FF25208" s="55">
        <v>25201</v>
      </c>
      <c r="FG25208" s="55" t="s">
        <v>1246</v>
      </c>
      <c r="FH25208" s="55" t="s">
        <v>1470</v>
      </c>
      <c r="FI25208" s="55">
        <v>6</v>
      </c>
      <c r="FJ25208" s="55">
        <v>0</v>
      </c>
      <c r="FK25208" s="55" t="s">
        <v>1249</v>
      </c>
      <c r="FL25208" s="55">
        <v>0.65</v>
      </c>
    </row>
    <row r="25209" ht="14.25" customHeight="1" outlineLevel="1" spans="162:168">
      <c r="FF25209" s="55">
        <v>25202</v>
      </c>
      <c r="FG25209" s="55" t="s">
        <v>1246</v>
      </c>
      <c r="FH25209" s="55" t="s">
        <v>1470</v>
      </c>
      <c r="FI25209" s="55">
        <v>7</v>
      </c>
      <c r="FJ25209" s="55">
        <v>0</v>
      </c>
      <c r="FK25209" s="55" t="s">
        <v>1249</v>
      </c>
      <c r="FL25209" s="55">
        <v>0.4</v>
      </c>
    </row>
    <row r="25210" ht="14.25" customHeight="1" outlineLevel="1" spans="162:168">
      <c r="FF25210" s="55">
        <v>25203</v>
      </c>
      <c r="FG25210" s="55" t="s">
        <v>1246</v>
      </c>
      <c r="FH25210" s="55" t="s">
        <v>1810</v>
      </c>
      <c r="FI25210" s="55">
        <v>1</v>
      </c>
      <c r="FJ25210" s="55">
        <v>0</v>
      </c>
      <c r="FK25210" s="55" t="s">
        <v>1249</v>
      </c>
      <c r="FL25210" s="55">
        <v>0.45</v>
      </c>
    </row>
    <row r="25211" ht="14.25" customHeight="1" outlineLevel="1" spans="162:168">
      <c r="FF25211" s="55">
        <v>25204</v>
      </c>
      <c r="FG25211" s="55" t="s">
        <v>1246</v>
      </c>
      <c r="FH25211" s="55" t="s">
        <v>1810</v>
      </c>
      <c r="FI25211" s="55">
        <v>2</v>
      </c>
      <c r="FJ25211" s="55">
        <v>0</v>
      </c>
      <c r="FK25211" s="55" t="s">
        <v>1249</v>
      </c>
      <c r="FL25211" s="55">
        <v>0.4</v>
      </c>
    </row>
    <row r="25212" ht="14.25" customHeight="1" outlineLevel="1" spans="162:168">
      <c r="FF25212" s="55">
        <v>25205</v>
      </c>
      <c r="FG25212" s="55" t="s">
        <v>1246</v>
      </c>
      <c r="FH25212" s="55" t="s">
        <v>2016</v>
      </c>
      <c r="FI25212" s="55">
        <v>1</v>
      </c>
      <c r="FJ25212" s="55">
        <v>0</v>
      </c>
      <c r="FK25212" s="55" t="s">
        <v>1249</v>
      </c>
      <c r="FL25212" s="55">
        <v>0.35</v>
      </c>
    </row>
    <row r="25213" ht="14.25" customHeight="1" outlineLevel="1" spans="162:168">
      <c r="FF25213" s="55">
        <v>25206</v>
      </c>
      <c r="FG25213" s="55" t="s">
        <v>1246</v>
      </c>
      <c r="FH25213" s="55" t="s">
        <v>2016</v>
      </c>
      <c r="FI25213" s="55">
        <v>10</v>
      </c>
      <c r="FJ25213" s="55">
        <v>0</v>
      </c>
      <c r="FK25213" s="55" t="s">
        <v>1249</v>
      </c>
      <c r="FL25213" s="55">
        <v>0.5</v>
      </c>
    </row>
    <row r="25214" ht="14.25" customHeight="1" outlineLevel="1" spans="162:168">
      <c r="FF25214" s="55">
        <v>25207</v>
      </c>
      <c r="FG25214" s="55" t="s">
        <v>1246</v>
      </c>
      <c r="FH25214" s="55" t="s">
        <v>2016</v>
      </c>
      <c r="FI25214" s="55">
        <v>5</v>
      </c>
      <c r="FJ25214" s="55">
        <v>0</v>
      </c>
      <c r="FK25214" s="55" t="s">
        <v>1249</v>
      </c>
      <c r="FL25214" s="55">
        <v>0.5</v>
      </c>
    </row>
    <row r="25215" ht="14.25" customHeight="1" outlineLevel="1" spans="162:168">
      <c r="FF25215" s="55">
        <v>25208</v>
      </c>
      <c r="FG25215" s="55" t="s">
        <v>1246</v>
      </c>
      <c r="FH25215" s="55" t="s">
        <v>2016</v>
      </c>
      <c r="FI25215" s="55">
        <v>6</v>
      </c>
      <c r="FJ25215" s="55">
        <v>0</v>
      </c>
      <c r="FK25215" s="55" t="s">
        <v>1249</v>
      </c>
      <c r="FL25215" s="55">
        <v>0.89</v>
      </c>
    </row>
    <row r="25216" ht="14.25" customHeight="1" outlineLevel="1" spans="162:168">
      <c r="FF25216" s="55">
        <v>25209</v>
      </c>
      <c r="FG25216" s="55" t="s">
        <v>1246</v>
      </c>
      <c r="FH25216" s="55" t="s">
        <v>2016</v>
      </c>
      <c r="FI25216" s="55">
        <v>7</v>
      </c>
      <c r="FJ25216" s="55">
        <v>0</v>
      </c>
      <c r="FK25216" s="55" t="s">
        <v>1249</v>
      </c>
      <c r="FL25216" s="55">
        <v>0.5</v>
      </c>
    </row>
    <row r="25217" ht="14.25" customHeight="1" outlineLevel="1" spans="162:168">
      <c r="FF25217" s="55">
        <v>25210</v>
      </c>
      <c r="FG25217" s="55" t="s">
        <v>1246</v>
      </c>
      <c r="FH25217" s="55" t="s">
        <v>2016</v>
      </c>
      <c r="FI25217" s="55">
        <v>9</v>
      </c>
      <c r="FJ25217" s="55">
        <v>0</v>
      </c>
      <c r="FK25217" s="55" t="s">
        <v>1249</v>
      </c>
      <c r="FL25217" s="55">
        <v>0.89</v>
      </c>
    </row>
    <row r="25218" ht="14.25" customHeight="1" outlineLevel="1" spans="162:168">
      <c r="FF25218" s="55">
        <v>25211</v>
      </c>
      <c r="FG25218" s="55" t="s">
        <v>1246</v>
      </c>
      <c r="FH25218" s="55" t="s">
        <v>1995</v>
      </c>
      <c r="FI25218" s="55">
        <v>1</v>
      </c>
      <c r="FJ25218" s="55">
        <v>0</v>
      </c>
      <c r="FK25218" s="55" t="s">
        <v>1249</v>
      </c>
      <c r="FL25218" s="55">
        <v>0.39</v>
      </c>
    </row>
    <row r="25219" ht="14.25" customHeight="1" outlineLevel="1" spans="162:168">
      <c r="FF25219" s="55">
        <v>25212</v>
      </c>
      <c r="FG25219" s="55" t="s">
        <v>1246</v>
      </c>
      <c r="FH25219" s="55" t="s">
        <v>1995</v>
      </c>
      <c r="FI25219" s="55">
        <v>2</v>
      </c>
      <c r="FJ25219" s="55">
        <v>0</v>
      </c>
      <c r="FK25219" s="55" t="s">
        <v>1249</v>
      </c>
      <c r="FL25219" s="55">
        <v>0.35</v>
      </c>
    </row>
    <row r="25220" ht="14.25" customHeight="1" outlineLevel="1" spans="162:168">
      <c r="FF25220" s="55">
        <v>25213</v>
      </c>
      <c r="FG25220" s="55" t="s">
        <v>1246</v>
      </c>
      <c r="FH25220" s="55" t="s">
        <v>1995</v>
      </c>
      <c r="FI25220" s="55">
        <v>3</v>
      </c>
      <c r="FJ25220" s="55">
        <v>0</v>
      </c>
      <c r="FK25220" s="55" t="s">
        <v>1249</v>
      </c>
      <c r="FL25220" s="55">
        <v>0.43</v>
      </c>
    </row>
    <row r="25221" ht="14.25" customHeight="1" outlineLevel="1" spans="162:168">
      <c r="FF25221" s="55">
        <v>25214</v>
      </c>
      <c r="FG25221" s="55" t="s">
        <v>1246</v>
      </c>
      <c r="FH25221" s="55" t="s">
        <v>1995</v>
      </c>
      <c r="FI25221" s="55">
        <v>3</v>
      </c>
      <c r="FJ25221" s="55">
        <v>540000</v>
      </c>
      <c r="FK25221" s="55" t="s">
        <v>1249</v>
      </c>
      <c r="FL25221" s="55">
        <v>0.36</v>
      </c>
    </row>
    <row r="25222" ht="14.25" customHeight="1" outlineLevel="1" spans="162:168">
      <c r="FF25222" s="55">
        <v>25215</v>
      </c>
      <c r="FG25222" s="55" t="s">
        <v>1246</v>
      </c>
      <c r="FH25222" s="55" t="s">
        <v>1995</v>
      </c>
      <c r="FI25222" s="55">
        <v>4</v>
      </c>
      <c r="FJ25222" s="55">
        <v>0</v>
      </c>
      <c r="FK25222" s="55" t="s">
        <v>1249</v>
      </c>
      <c r="FL25222" s="55">
        <v>0.41</v>
      </c>
    </row>
    <row r="25223" ht="14.25" customHeight="1" outlineLevel="1" spans="162:168">
      <c r="FF25223" s="55">
        <v>25216</v>
      </c>
      <c r="FG25223" s="55" t="s">
        <v>1246</v>
      </c>
      <c r="FH25223" s="55" t="s">
        <v>1995</v>
      </c>
      <c r="FI25223" s="55">
        <v>5</v>
      </c>
      <c r="FJ25223" s="55">
        <v>0</v>
      </c>
      <c r="FK25223" s="55" t="s">
        <v>1249</v>
      </c>
      <c r="FL25223" s="55">
        <v>0.38</v>
      </c>
    </row>
    <row r="25224" ht="14.25" customHeight="1" outlineLevel="1" spans="162:168">
      <c r="FF25224" s="55">
        <v>25217</v>
      </c>
      <c r="FG25224" s="55" t="s">
        <v>1246</v>
      </c>
      <c r="FH25224" s="55" t="s">
        <v>1995</v>
      </c>
      <c r="FI25224" s="55">
        <v>6</v>
      </c>
      <c r="FJ25224" s="55">
        <v>0</v>
      </c>
      <c r="FK25224" s="55" t="s">
        <v>1249</v>
      </c>
      <c r="FL25224" s="55">
        <v>0.35</v>
      </c>
    </row>
    <row r="25225" ht="14.25" customHeight="1" outlineLevel="1" spans="162:168">
      <c r="FF25225" s="55">
        <v>25218</v>
      </c>
      <c r="FG25225" s="55" t="s">
        <v>1309</v>
      </c>
      <c r="FH25225" s="55" t="s">
        <v>1343</v>
      </c>
      <c r="FI25225" s="55">
        <v>1</v>
      </c>
      <c r="FJ25225" s="55">
        <v>0</v>
      </c>
      <c r="FK25225" s="55" t="s">
        <v>1249</v>
      </c>
      <c r="FL25225" s="55">
        <v>0.33</v>
      </c>
    </row>
    <row r="25226" ht="14.25" customHeight="1" outlineLevel="1" spans="162:168">
      <c r="FF25226" s="55">
        <v>25219</v>
      </c>
      <c r="FG25226" s="55" t="s">
        <v>1309</v>
      </c>
      <c r="FH25226" s="55" t="s">
        <v>1343</v>
      </c>
      <c r="FI25226" s="55">
        <v>2</v>
      </c>
      <c r="FJ25226" s="55">
        <v>0</v>
      </c>
      <c r="FK25226" s="55" t="s">
        <v>1249</v>
      </c>
      <c r="FL25226" s="55">
        <v>0.33</v>
      </c>
    </row>
    <row r="25227" ht="14.25" customHeight="1" outlineLevel="1" spans="162:168">
      <c r="FF25227" s="55">
        <v>25220</v>
      </c>
      <c r="FG25227" s="55" t="s">
        <v>1309</v>
      </c>
      <c r="FH25227" s="55" t="s">
        <v>1260</v>
      </c>
      <c r="FI25227" s="55">
        <v>10</v>
      </c>
      <c r="FJ25227" s="55">
        <v>0</v>
      </c>
      <c r="FK25227" s="55" t="s">
        <v>1249</v>
      </c>
      <c r="FL25227" s="55">
        <v>1.28</v>
      </c>
    </row>
    <row r="25228" ht="14.25" customHeight="1" outlineLevel="1" spans="162:168">
      <c r="FF25228" s="55">
        <v>25221</v>
      </c>
      <c r="FG25228" s="55" t="s">
        <v>1309</v>
      </c>
      <c r="FH25228" s="55" t="s">
        <v>1260</v>
      </c>
      <c r="FI25228" s="55">
        <v>11</v>
      </c>
      <c r="FJ25228" s="55">
        <v>0</v>
      </c>
      <c r="FK25228" s="55" t="s">
        <v>1249</v>
      </c>
      <c r="FL25228" s="55">
        <v>0.9</v>
      </c>
    </row>
    <row r="25229" ht="14.25" customHeight="1" outlineLevel="1" spans="162:168">
      <c r="FF25229" s="55">
        <v>25222</v>
      </c>
      <c r="FG25229" s="55" t="s">
        <v>1309</v>
      </c>
      <c r="FH25229" s="55" t="s">
        <v>1260</v>
      </c>
      <c r="FI25229" s="55">
        <v>12</v>
      </c>
      <c r="FJ25229" s="55">
        <v>0</v>
      </c>
      <c r="FK25229" s="55" t="s">
        <v>1249</v>
      </c>
      <c r="FL25229" s="55">
        <v>0.81</v>
      </c>
    </row>
    <row r="25230" ht="14.25" customHeight="1" outlineLevel="1" spans="162:168">
      <c r="FF25230" s="55">
        <v>25223</v>
      </c>
      <c r="FG25230" s="55" t="s">
        <v>1309</v>
      </c>
      <c r="FH25230" s="55" t="s">
        <v>1260</v>
      </c>
      <c r="FI25230" s="55">
        <v>12</v>
      </c>
      <c r="FJ25230" s="55">
        <v>5000</v>
      </c>
      <c r="FK25230" s="55" t="s">
        <v>1249</v>
      </c>
      <c r="FL25230" s="55">
        <v>0.81</v>
      </c>
    </row>
    <row r="25231" ht="14.25" customHeight="1" outlineLevel="1" spans="162:168">
      <c r="FF25231" s="55">
        <v>25224</v>
      </c>
      <c r="FG25231" s="55" t="s">
        <v>1309</v>
      </c>
      <c r="FH25231" s="55" t="s">
        <v>1260</v>
      </c>
      <c r="FI25231" s="55">
        <v>2</v>
      </c>
      <c r="FJ25231" s="55">
        <v>0</v>
      </c>
      <c r="FK25231" s="55" t="s">
        <v>1249</v>
      </c>
      <c r="FL25231" s="55">
        <v>2</v>
      </c>
    </row>
    <row r="25232" ht="14.25" customHeight="1" outlineLevel="1" spans="162:168">
      <c r="FF25232" s="55">
        <v>25225</v>
      </c>
      <c r="FG25232" s="55" t="s">
        <v>1309</v>
      </c>
      <c r="FH25232" s="55" t="s">
        <v>1260</v>
      </c>
      <c r="FI25232" s="55">
        <v>3</v>
      </c>
      <c r="FJ25232" s="55">
        <v>0</v>
      </c>
      <c r="FK25232" s="55" t="s">
        <v>1249</v>
      </c>
      <c r="FL25232" s="55">
        <v>1.35</v>
      </c>
    </row>
    <row r="25233" ht="14.25" customHeight="1" outlineLevel="1" spans="162:168">
      <c r="FF25233" s="55">
        <v>25226</v>
      </c>
      <c r="FG25233" s="55" t="s">
        <v>1309</v>
      </c>
      <c r="FH25233" s="55" t="s">
        <v>1260</v>
      </c>
      <c r="FI25233" s="55">
        <v>4</v>
      </c>
      <c r="FJ25233" s="55">
        <v>0</v>
      </c>
      <c r="FK25233" s="55" t="s">
        <v>1249</v>
      </c>
      <c r="FL25233" s="55">
        <v>1.25</v>
      </c>
    </row>
    <row r="25234" ht="14.25" customHeight="1" outlineLevel="1" spans="162:168">
      <c r="FF25234" s="55">
        <v>25227</v>
      </c>
      <c r="FG25234" s="55" t="s">
        <v>1309</v>
      </c>
      <c r="FH25234" s="55" t="s">
        <v>1260</v>
      </c>
      <c r="FI25234" s="55">
        <v>5</v>
      </c>
      <c r="FJ25234" s="55">
        <v>0</v>
      </c>
      <c r="FK25234" s="55" t="s">
        <v>1249</v>
      </c>
      <c r="FL25234" s="55">
        <v>1.25</v>
      </c>
    </row>
    <row r="25235" ht="14.25" customHeight="1" outlineLevel="1" spans="162:168">
      <c r="FF25235" s="55">
        <v>25228</v>
      </c>
      <c r="FG25235" s="55" t="s">
        <v>1309</v>
      </c>
      <c r="FH25235" s="55" t="s">
        <v>1260</v>
      </c>
      <c r="FI25235" s="55">
        <v>6</v>
      </c>
      <c r="FJ25235" s="55">
        <v>0</v>
      </c>
      <c r="FK25235" s="55" t="s">
        <v>1249</v>
      </c>
      <c r="FL25235" s="55">
        <v>0.81</v>
      </c>
    </row>
    <row r="25236" ht="14.25" customHeight="1" outlineLevel="1" spans="162:168">
      <c r="FF25236" s="55">
        <v>25229</v>
      </c>
      <c r="FG25236" s="55" t="s">
        <v>1309</v>
      </c>
      <c r="FH25236" s="55" t="s">
        <v>1260</v>
      </c>
      <c r="FI25236" s="55">
        <v>7</v>
      </c>
      <c r="FJ25236" s="55">
        <v>0</v>
      </c>
      <c r="FK25236" s="55" t="s">
        <v>1249</v>
      </c>
      <c r="FL25236" s="55">
        <v>0.86</v>
      </c>
    </row>
    <row r="25237" ht="14.25" customHeight="1" outlineLevel="1" spans="162:168">
      <c r="FF25237" s="55">
        <v>25230</v>
      </c>
      <c r="FG25237" s="55" t="s">
        <v>1309</v>
      </c>
      <c r="FH25237" s="55" t="s">
        <v>1260</v>
      </c>
      <c r="FI25237" s="55">
        <v>8</v>
      </c>
      <c r="FJ25237" s="55">
        <v>0</v>
      </c>
      <c r="FK25237" s="55" t="s">
        <v>1249</v>
      </c>
      <c r="FL25237" s="55">
        <v>1</v>
      </c>
    </row>
    <row r="25238" ht="14.25" customHeight="1" outlineLevel="1" spans="162:168">
      <c r="FF25238" s="55">
        <v>25231</v>
      </c>
      <c r="FG25238" s="55" t="s">
        <v>1309</v>
      </c>
      <c r="FH25238" s="55" t="s">
        <v>1260</v>
      </c>
      <c r="FI25238" s="55">
        <v>9</v>
      </c>
      <c r="FJ25238" s="55">
        <v>0</v>
      </c>
      <c r="FK25238" s="55" t="s">
        <v>1249</v>
      </c>
      <c r="FL25238" s="55">
        <v>0.88</v>
      </c>
    </row>
    <row r="25239" ht="14.25" customHeight="1" outlineLevel="1" spans="162:168">
      <c r="FF25239" s="55">
        <v>25232</v>
      </c>
      <c r="FG25239" s="55" t="s">
        <v>1309</v>
      </c>
      <c r="FH25239" s="55" t="s">
        <v>1470</v>
      </c>
      <c r="FI25239" s="55">
        <v>1</v>
      </c>
      <c r="FJ25239" s="55">
        <v>0</v>
      </c>
      <c r="FK25239" s="55" t="s">
        <v>1249</v>
      </c>
      <c r="FL25239" s="55">
        <v>0.65</v>
      </c>
    </row>
    <row r="25240" ht="14.25" customHeight="1" outlineLevel="1" spans="162:168">
      <c r="FF25240" s="55">
        <v>25233</v>
      </c>
      <c r="FG25240" s="55" t="s">
        <v>1309</v>
      </c>
      <c r="FH25240" s="55" t="s">
        <v>1470</v>
      </c>
      <c r="FI25240" s="55">
        <v>10</v>
      </c>
      <c r="FJ25240" s="55">
        <v>0</v>
      </c>
      <c r="FK25240" s="55" t="s">
        <v>1249</v>
      </c>
      <c r="FL25240" s="55">
        <v>0.8</v>
      </c>
    </row>
    <row r="25241" ht="14.25" customHeight="1" outlineLevel="1" spans="162:168">
      <c r="FF25241" s="55">
        <v>25234</v>
      </c>
      <c r="FG25241" s="55" t="s">
        <v>1309</v>
      </c>
      <c r="FH25241" s="55" t="s">
        <v>1470</v>
      </c>
      <c r="FI25241" s="55">
        <v>11</v>
      </c>
      <c r="FJ25241" s="55">
        <v>0</v>
      </c>
      <c r="FK25241" s="55" t="s">
        <v>1249</v>
      </c>
      <c r="FL25241" s="55">
        <v>0.8</v>
      </c>
    </row>
    <row r="25242" ht="14.25" customHeight="1" outlineLevel="1" spans="162:168">
      <c r="FF25242" s="55">
        <v>25235</v>
      </c>
      <c r="FG25242" s="55" t="s">
        <v>1309</v>
      </c>
      <c r="FH25242" s="55" t="s">
        <v>1470</v>
      </c>
      <c r="FI25242" s="55">
        <v>2</v>
      </c>
      <c r="FJ25242" s="55">
        <v>0</v>
      </c>
      <c r="FK25242" s="55" t="s">
        <v>1249</v>
      </c>
      <c r="FL25242" s="55">
        <v>0.65</v>
      </c>
    </row>
    <row r="25243" ht="14.25" customHeight="1" outlineLevel="1" spans="162:168">
      <c r="FF25243" s="55">
        <v>25236</v>
      </c>
      <c r="FG25243" s="55" t="s">
        <v>1309</v>
      </c>
      <c r="FH25243" s="55" t="s">
        <v>1470</v>
      </c>
      <c r="FI25243" s="55">
        <v>3</v>
      </c>
      <c r="FJ25243" s="55">
        <v>0</v>
      </c>
      <c r="FK25243" s="55" t="s">
        <v>1249</v>
      </c>
      <c r="FL25243" s="55">
        <v>0.65</v>
      </c>
    </row>
    <row r="25244" ht="14.25" customHeight="1" outlineLevel="1" spans="162:168">
      <c r="FF25244" s="55">
        <v>25237</v>
      </c>
      <c r="FG25244" s="55" t="s">
        <v>1309</v>
      </c>
      <c r="FH25244" s="55" t="s">
        <v>1470</v>
      </c>
      <c r="FI25244" s="55">
        <v>4</v>
      </c>
      <c r="FJ25244" s="55">
        <v>0</v>
      </c>
      <c r="FK25244" s="55" t="s">
        <v>1249</v>
      </c>
      <c r="FL25244" s="55">
        <v>0.65</v>
      </c>
    </row>
    <row r="25245" ht="14.25" customHeight="1" outlineLevel="1" spans="162:168">
      <c r="FF25245" s="55">
        <v>25238</v>
      </c>
      <c r="FG25245" s="55" t="s">
        <v>1309</v>
      </c>
      <c r="FH25245" s="55" t="s">
        <v>1470</v>
      </c>
      <c r="FI25245" s="55">
        <v>5</v>
      </c>
      <c r="FJ25245" s="55">
        <v>0</v>
      </c>
      <c r="FK25245" s="55" t="s">
        <v>1249</v>
      </c>
      <c r="FL25245" s="55">
        <v>0.65</v>
      </c>
    </row>
    <row r="25246" ht="14.25" customHeight="1" outlineLevel="1" spans="162:168">
      <c r="FF25246" s="55">
        <v>25239</v>
      </c>
      <c r="FG25246" s="55" t="s">
        <v>1309</v>
      </c>
      <c r="FH25246" s="55" t="s">
        <v>1470</v>
      </c>
      <c r="FI25246" s="55">
        <v>6</v>
      </c>
      <c r="FJ25246" s="55">
        <v>0</v>
      </c>
      <c r="FK25246" s="55" t="s">
        <v>1249</v>
      </c>
      <c r="FL25246" s="55">
        <v>0.65</v>
      </c>
    </row>
    <row r="25247" ht="14.25" customHeight="1" outlineLevel="1" spans="162:168">
      <c r="FF25247" s="55">
        <v>25240</v>
      </c>
      <c r="FG25247" s="55" t="s">
        <v>1309</v>
      </c>
      <c r="FH25247" s="55" t="s">
        <v>1470</v>
      </c>
      <c r="FI25247" s="55">
        <v>7</v>
      </c>
      <c r="FJ25247" s="55">
        <v>0</v>
      </c>
      <c r="FK25247" s="55" t="s">
        <v>1249</v>
      </c>
      <c r="FL25247" s="55">
        <v>0.4</v>
      </c>
    </row>
    <row r="25248" ht="14.25" customHeight="1" outlineLevel="1" spans="162:168">
      <c r="FF25248" s="55">
        <v>25241</v>
      </c>
      <c r="FG25248" s="55" t="s">
        <v>1309</v>
      </c>
      <c r="FH25248" s="55" t="s">
        <v>1810</v>
      </c>
      <c r="FI25248" s="55">
        <v>1</v>
      </c>
      <c r="FJ25248" s="55">
        <v>0</v>
      </c>
      <c r="FK25248" s="55" t="s">
        <v>1249</v>
      </c>
      <c r="FL25248" s="55">
        <v>0.45</v>
      </c>
    </row>
    <row r="25249" ht="14.25" customHeight="1" outlineLevel="1" spans="162:168">
      <c r="FF25249" s="55">
        <v>25242</v>
      </c>
      <c r="FG25249" s="55" t="s">
        <v>1309</v>
      </c>
      <c r="FH25249" s="55" t="s">
        <v>1810</v>
      </c>
      <c r="FI25249" s="55">
        <v>2</v>
      </c>
      <c r="FJ25249" s="55">
        <v>0</v>
      </c>
      <c r="FK25249" s="55" t="s">
        <v>1249</v>
      </c>
      <c r="FL25249" s="55">
        <v>0.4</v>
      </c>
    </row>
    <row r="25250" ht="14.25" customHeight="1" outlineLevel="1" spans="162:168">
      <c r="FF25250" s="55">
        <v>25243</v>
      </c>
      <c r="FG25250" s="55" t="s">
        <v>1309</v>
      </c>
      <c r="FH25250" s="55" t="s">
        <v>2016</v>
      </c>
      <c r="FI25250" s="55">
        <v>1</v>
      </c>
      <c r="FJ25250" s="55">
        <v>0</v>
      </c>
      <c r="FK25250" s="55" t="s">
        <v>1249</v>
      </c>
      <c r="FL25250" s="55">
        <v>0.35</v>
      </c>
    </row>
    <row r="25251" ht="14.25" customHeight="1" outlineLevel="1" spans="162:168">
      <c r="FF25251" s="55">
        <v>25244</v>
      </c>
      <c r="FG25251" s="55" t="s">
        <v>1309</v>
      </c>
      <c r="FH25251" s="55" t="s">
        <v>2016</v>
      </c>
      <c r="FI25251" s="55">
        <v>10</v>
      </c>
      <c r="FJ25251" s="55">
        <v>0</v>
      </c>
      <c r="FK25251" s="55" t="s">
        <v>1249</v>
      </c>
      <c r="FL25251" s="55">
        <v>0.5</v>
      </c>
    </row>
    <row r="25252" ht="14.25" customHeight="1" outlineLevel="1" spans="162:168">
      <c r="FF25252" s="55">
        <v>25245</v>
      </c>
      <c r="FG25252" s="55" t="s">
        <v>1309</v>
      </c>
      <c r="FH25252" s="55" t="s">
        <v>2016</v>
      </c>
      <c r="FI25252" s="55">
        <v>5</v>
      </c>
      <c r="FJ25252" s="55">
        <v>0</v>
      </c>
      <c r="FK25252" s="55" t="s">
        <v>1249</v>
      </c>
      <c r="FL25252" s="55">
        <v>0.5</v>
      </c>
    </row>
    <row r="25253" ht="14.25" customHeight="1" outlineLevel="1" spans="162:168">
      <c r="FF25253" s="55">
        <v>25246</v>
      </c>
      <c r="FG25253" s="55" t="s">
        <v>1309</v>
      </c>
      <c r="FH25253" s="55" t="s">
        <v>2016</v>
      </c>
      <c r="FI25253" s="55">
        <v>6</v>
      </c>
      <c r="FJ25253" s="55">
        <v>0</v>
      </c>
      <c r="FK25253" s="55" t="s">
        <v>1249</v>
      </c>
      <c r="FL25253" s="55">
        <v>0.89</v>
      </c>
    </row>
    <row r="25254" ht="14.25" customHeight="1" outlineLevel="1" spans="162:168">
      <c r="FF25254" s="55">
        <v>25247</v>
      </c>
      <c r="FG25254" s="55" t="s">
        <v>1309</v>
      </c>
      <c r="FH25254" s="55" t="s">
        <v>2016</v>
      </c>
      <c r="FI25254" s="55">
        <v>7</v>
      </c>
      <c r="FJ25254" s="55">
        <v>0</v>
      </c>
      <c r="FK25254" s="55" t="s">
        <v>1249</v>
      </c>
      <c r="FL25254" s="55">
        <v>0.5</v>
      </c>
    </row>
    <row r="25255" ht="14.25" customHeight="1" outlineLevel="1" spans="162:168">
      <c r="FF25255" s="55">
        <v>25248</v>
      </c>
      <c r="FG25255" s="55" t="s">
        <v>1309</v>
      </c>
      <c r="FH25255" s="55" t="s">
        <v>2016</v>
      </c>
      <c r="FI25255" s="55">
        <v>9</v>
      </c>
      <c r="FJ25255" s="55">
        <v>0</v>
      </c>
      <c r="FK25255" s="55" t="s">
        <v>1249</v>
      </c>
      <c r="FL25255" s="55">
        <v>0.89</v>
      </c>
    </row>
    <row r="25256" ht="14.25" customHeight="1" outlineLevel="1" spans="162:168">
      <c r="FF25256" s="55">
        <v>25249</v>
      </c>
      <c r="FG25256" s="55" t="s">
        <v>1309</v>
      </c>
      <c r="FH25256" s="55" t="s">
        <v>1995</v>
      </c>
      <c r="FI25256" s="55">
        <v>1</v>
      </c>
      <c r="FJ25256" s="55">
        <v>0</v>
      </c>
      <c r="FK25256" s="55" t="s">
        <v>1249</v>
      </c>
      <c r="FL25256" s="55">
        <v>0.39</v>
      </c>
    </row>
    <row r="25257" ht="14.25" customHeight="1" outlineLevel="1" spans="162:168">
      <c r="FF25257" s="55">
        <v>25250</v>
      </c>
      <c r="FG25257" s="55" t="s">
        <v>1309</v>
      </c>
      <c r="FH25257" s="55" t="s">
        <v>1995</v>
      </c>
      <c r="FI25257" s="55">
        <v>2</v>
      </c>
      <c r="FJ25257" s="55">
        <v>0</v>
      </c>
      <c r="FK25257" s="55" t="s">
        <v>1249</v>
      </c>
      <c r="FL25257" s="55">
        <v>0.35</v>
      </c>
    </row>
    <row r="25258" ht="14.25" customHeight="1" outlineLevel="1" spans="162:168">
      <c r="FF25258" s="55">
        <v>25251</v>
      </c>
      <c r="FG25258" s="55" t="s">
        <v>1309</v>
      </c>
      <c r="FH25258" s="55" t="s">
        <v>1995</v>
      </c>
      <c r="FI25258" s="55">
        <v>3</v>
      </c>
      <c r="FJ25258" s="55">
        <v>0</v>
      </c>
      <c r="FK25258" s="55" t="s">
        <v>1249</v>
      </c>
      <c r="FL25258" s="55">
        <v>0.43</v>
      </c>
    </row>
    <row r="25259" ht="14.25" customHeight="1" outlineLevel="1" spans="162:168">
      <c r="FF25259" s="55">
        <v>25252</v>
      </c>
      <c r="FG25259" s="55" t="s">
        <v>1309</v>
      </c>
      <c r="FH25259" s="55" t="s">
        <v>1995</v>
      </c>
      <c r="FI25259" s="55">
        <v>3</v>
      </c>
      <c r="FJ25259" s="55">
        <v>540000</v>
      </c>
      <c r="FK25259" s="55" t="s">
        <v>1249</v>
      </c>
      <c r="FL25259" s="55">
        <v>0.36</v>
      </c>
    </row>
    <row r="25260" ht="14.25" customHeight="1" outlineLevel="1" spans="162:168">
      <c r="FF25260" s="55">
        <v>25253</v>
      </c>
      <c r="FG25260" s="55" t="s">
        <v>1309</v>
      </c>
      <c r="FH25260" s="55" t="s">
        <v>1995</v>
      </c>
      <c r="FI25260" s="55">
        <v>4</v>
      </c>
      <c r="FJ25260" s="55">
        <v>0</v>
      </c>
      <c r="FK25260" s="55" t="s">
        <v>1249</v>
      </c>
      <c r="FL25260" s="55">
        <v>0.41</v>
      </c>
    </row>
    <row r="25261" ht="14.25" customHeight="1" outlineLevel="1" spans="162:168">
      <c r="FF25261" s="55">
        <v>25254</v>
      </c>
      <c r="FG25261" s="55" t="s">
        <v>1309</v>
      </c>
      <c r="FH25261" s="55" t="s">
        <v>1995</v>
      </c>
      <c r="FI25261" s="55">
        <v>5</v>
      </c>
      <c r="FJ25261" s="55">
        <v>0</v>
      </c>
      <c r="FK25261" s="55" t="s">
        <v>1249</v>
      </c>
      <c r="FL25261" s="55">
        <v>0.38</v>
      </c>
    </row>
    <row r="25262" ht="14.25" customHeight="1" outlineLevel="1" spans="162:168">
      <c r="FF25262" s="55">
        <v>25255</v>
      </c>
      <c r="FG25262" s="55" t="s">
        <v>1309</v>
      </c>
      <c r="FH25262" s="55" t="s">
        <v>1995</v>
      </c>
      <c r="FI25262" s="55">
        <v>6</v>
      </c>
      <c r="FJ25262" s="55">
        <v>0</v>
      </c>
      <c r="FK25262" s="55" t="s">
        <v>1249</v>
      </c>
      <c r="FL25262" s="55">
        <v>0.35</v>
      </c>
    </row>
    <row r="25263" ht="14.25" customHeight="1" outlineLevel="1" spans="162:168">
      <c r="FF25263" s="55">
        <v>25256</v>
      </c>
      <c r="FG25263" s="55" t="s">
        <v>2052</v>
      </c>
      <c r="FH25263" s="55" t="s">
        <v>1343</v>
      </c>
      <c r="FI25263" s="55">
        <v>1</v>
      </c>
      <c r="FJ25263" s="55">
        <v>0</v>
      </c>
      <c r="FK25263" s="55" t="s">
        <v>1258</v>
      </c>
      <c r="FL25263" s="55">
        <v>0.0275</v>
      </c>
    </row>
    <row r="25264" ht="14.25" customHeight="1" outlineLevel="1" spans="162:168">
      <c r="FF25264" s="55">
        <v>25257</v>
      </c>
      <c r="FG25264" s="55" t="s">
        <v>2052</v>
      </c>
      <c r="FH25264" s="55" t="s">
        <v>1343</v>
      </c>
      <c r="FI25264" s="55">
        <v>2</v>
      </c>
      <c r="FJ25264" s="55">
        <v>0</v>
      </c>
      <c r="FK25264" s="55" t="s">
        <v>1258</v>
      </c>
      <c r="FL25264" s="55">
        <v>0.0275</v>
      </c>
    </row>
    <row r="25265" ht="14.25" customHeight="1" outlineLevel="1" spans="162:168">
      <c r="FF25265" s="55">
        <v>25258</v>
      </c>
      <c r="FG25265" s="55" t="s">
        <v>2052</v>
      </c>
      <c r="FH25265" s="55" t="s">
        <v>1260</v>
      </c>
      <c r="FI25265" s="55">
        <v>10</v>
      </c>
      <c r="FJ25265" s="55">
        <v>0</v>
      </c>
      <c r="FK25265" s="55" t="s">
        <v>1258</v>
      </c>
      <c r="FL25265" s="55">
        <v>0.1067</v>
      </c>
    </row>
    <row r="25266" ht="14.25" customHeight="1" outlineLevel="1" spans="162:168">
      <c r="FF25266" s="55">
        <v>25259</v>
      </c>
      <c r="FG25266" s="55" t="s">
        <v>2052</v>
      </c>
      <c r="FH25266" s="55" t="s">
        <v>1260</v>
      </c>
      <c r="FI25266" s="55">
        <v>11</v>
      </c>
      <c r="FJ25266" s="55">
        <v>0</v>
      </c>
      <c r="FK25266" s="55" t="s">
        <v>1258</v>
      </c>
      <c r="FL25266" s="55">
        <v>0.075</v>
      </c>
    </row>
    <row r="25267" ht="14.25" customHeight="1" outlineLevel="1" spans="162:168">
      <c r="FF25267" s="55">
        <v>25260</v>
      </c>
      <c r="FG25267" s="55" t="s">
        <v>2052</v>
      </c>
      <c r="FH25267" s="55" t="s">
        <v>1260</v>
      </c>
      <c r="FI25267" s="55">
        <v>12</v>
      </c>
      <c r="FJ25267" s="55">
        <v>0</v>
      </c>
      <c r="FK25267" s="55" t="s">
        <v>1258</v>
      </c>
      <c r="FL25267" s="55">
        <v>0.0675</v>
      </c>
    </row>
    <row r="25268" ht="14.25" customHeight="1" outlineLevel="1" spans="162:168">
      <c r="FF25268" s="55">
        <v>25261</v>
      </c>
      <c r="FG25268" s="55" t="s">
        <v>2052</v>
      </c>
      <c r="FH25268" s="55" t="s">
        <v>1260</v>
      </c>
      <c r="FI25268" s="55">
        <v>12</v>
      </c>
      <c r="FJ25268" s="55">
        <v>5000</v>
      </c>
      <c r="FK25268" s="55" t="s">
        <v>1258</v>
      </c>
      <c r="FL25268" s="55">
        <v>0.0675</v>
      </c>
    </row>
    <row r="25269" ht="14.25" customHeight="1" outlineLevel="1" spans="162:168">
      <c r="FF25269" s="55">
        <v>25262</v>
      </c>
      <c r="FG25269" s="55" t="s">
        <v>2052</v>
      </c>
      <c r="FH25269" s="55" t="s">
        <v>1260</v>
      </c>
      <c r="FI25269" s="55">
        <v>14</v>
      </c>
      <c r="FJ25269" s="55">
        <v>0</v>
      </c>
      <c r="FK25269" s="55" t="s">
        <v>1258</v>
      </c>
      <c r="FL25269" s="55">
        <v>0</v>
      </c>
    </row>
    <row r="25270" ht="14.25" customHeight="1" outlineLevel="1" spans="162:168">
      <c r="FF25270" s="55">
        <v>25263</v>
      </c>
      <c r="FG25270" s="55" t="s">
        <v>2052</v>
      </c>
      <c r="FH25270" s="55" t="s">
        <v>1260</v>
      </c>
      <c r="FI25270" s="55">
        <v>2</v>
      </c>
      <c r="FJ25270" s="55">
        <v>0</v>
      </c>
      <c r="FK25270" s="55" t="s">
        <v>1258</v>
      </c>
      <c r="FL25270" s="55">
        <v>0.1667</v>
      </c>
    </row>
    <row r="25271" ht="14.25" customHeight="1" outlineLevel="1" spans="162:168">
      <c r="FF25271" s="55">
        <v>25264</v>
      </c>
      <c r="FG25271" s="55" t="s">
        <v>2052</v>
      </c>
      <c r="FH25271" s="55" t="s">
        <v>1260</v>
      </c>
      <c r="FI25271" s="55">
        <v>3</v>
      </c>
      <c r="FJ25271" s="55">
        <v>0</v>
      </c>
      <c r="FK25271" s="55" t="s">
        <v>1258</v>
      </c>
      <c r="FL25271" s="55">
        <v>0.1125</v>
      </c>
    </row>
    <row r="25272" ht="14.25" customHeight="1" outlineLevel="1" spans="162:168">
      <c r="FF25272" s="55">
        <v>25265</v>
      </c>
      <c r="FG25272" s="55" t="s">
        <v>2052</v>
      </c>
      <c r="FH25272" s="55" t="s">
        <v>1260</v>
      </c>
      <c r="FI25272" s="55">
        <v>4</v>
      </c>
      <c r="FJ25272" s="55">
        <v>0</v>
      </c>
      <c r="FK25272" s="55" t="s">
        <v>1258</v>
      </c>
      <c r="FL25272" s="55">
        <v>0.1042</v>
      </c>
    </row>
    <row r="25273" ht="14.25" customHeight="1" outlineLevel="1" spans="162:168">
      <c r="FF25273" s="55">
        <v>25266</v>
      </c>
      <c r="FG25273" s="55" t="s">
        <v>2052</v>
      </c>
      <c r="FH25273" s="55" t="s">
        <v>1260</v>
      </c>
      <c r="FI25273" s="55">
        <v>5</v>
      </c>
      <c r="FJ25273" s="55">
        <v>0</v>
      </c>
      <c r="FK25273" s="55" t="s">
        <v>1258</v>
      </c>
      <c r="FL25273" s="55">
        <v>0.1042</v>
      </c>
    </row>
    <row r="25274" ht="14.25" customHeight="1" outlineLevel="1" spans="162:168">
      <c r="FF25274" s="55">
        <v>25267</v>
      </c>
      <c r="FG25274" s="55" t="s">
        <v>2052</v>
      </c>
      <c r="FH25274" s="55" t="s">
        <v>1260</v>
      </c>
      <c r="FI25274" s="55">
        <v>6</v>
      </c>
      <c r="FJ25274" s="55">
        <v>0</v>
      </c>
      <c r="FK25274" s="55" t="s">
        <v>1258</v>
      </c>
      <c r="FL25274" s="55">
        <v>0.0675</v>
      </c>
    </row>
    <row r="25275" ht="14.25" customHeight="1" outlineLevel="1" spans="162:168">
      <c r="FF25275" s="55">
        <v>25268</v>
      </c>
      <c r="FG25275" s="55" t="s">
        <v>2052</v>
      </c>
      <c r="FH25275" s="55" t="s">
        <v>1260</v>
      </c>
      <c r="FI25275" s="55">
        <v>7</v>
      </c>
      <c r="FJ25275" s="55">
        <v>0</v>
      </c>
      <c r="FK25275" s="55" t="s">
        <v>1258</v>
      </c>
      <c r="FL25275" s="55">
        <v>0.0717</v>
      </c>
    </row>
    <row r="25276" ht="14.25" customHeight="1" outlineLevel="1" spans="162:168">
      <c r="FF25276" s="55">
        <v>25269</v>
      </c>
      <c r="FG25276" s="55" t="s">
        <v>2052</v>
      </c>
      <c r="FH25276" s="55" t="s">
        <v>1260</v>
      </c>
      <c r="FI25276" s="55">
        <v>8</v>
      </c>
      <c r="FJ25276" s="55">
        <v>0</v>
      </c>
      <c r="FK25276" s="55" t="s">
        <v>1258</v>
      </c>
      <c r="FL25276" s="55">
        <v>0.0833</v>
      </c>
    </row>
    <row r="25277" ht="14.25" customHeight="1" outlineLevel="1" spans="162:168">
      <c r="FF25277" s="55">
        <v>25270</v>
      </c>
      <c r="FG25277" s="55" t="s">
        <v>2052</v>
      </c>
      <c r="FH25277" s="55" t="s">
        <v>1260</v>
      </c>
      <c r="FI25277" s="55">
        <v>9</v>
      </c>
      <c r="FJ25277" s="55">
        <v>0</v>
      </c>
      <c r="FK25277" s="55" t="s">
        <v>1258</v>
      </c>
      <c r="FL25277" s="55">
        <v>0.0733</v>
      </c>
    </row>
    <row r="25278" ht="14.25" customHeight="1" outlineLevel="1" spans="162:168">
      <c r="FF25278" s="55">
        <v>25271</v>
      </c>
      <c r="FG25278" s="55" t="s">
        <v>2052</v>
      </c>
      <c r="FH25278" s="55" t="s">
        <v>1470</v>
      </c>
      <c r="FI25278" s="55">
        <v>1</v>
      </c>
      <c r="FJ25278" s="55">
        <v>0</v>
      </c>
      <c r="FK25278" s="55" t="s">
        <v>1258</v>
      </c>
      <c r="FL25278" s="55">
        <v>0.0542</v>
      </c>
    </row>
    <row r="25279" ht="14.25" customHeight="1" outlineLevel="1" spans="162:168">
      <c r="FF25279" s="55">
        <v>25272</v>
      </c>
      <c r="FG25279" s="55" t="s">
        <v>2052</v>
      </c>
      <c r="FH25279" s="55" t="s">
        <v>1470</v>
      </c>
      <c r="FI25279" s="55">
        <v>10</v>
      </c>
      <c r="FJ25279" s="55">
        <v>0</v>
      </c>
      <c r="FK25279" s="55" t="s">
        <v>1258</v>
      </c>
      <c r="FL25279" s="55">
        <v>0.0667</v>
      </c>
    </row>
    <row r="25280" ht="14.25" customHeight="1" outlineLevel="1" spans="162:168">
      <c r="FF25280" s="55">
        <v>25273</v>
      </c>
      <c r="FG25280" s="55" t="s">
        <v>2052</v>
      </c>
      <c r="FH25280" s="55" t="s">
        <v>1470</v>
      </c>
      <c r="FI25280" s="55">
        <v>11</v>
      </c>
      <c r="FJ25280" s="55">
        <v>0</v>
      </c>
      <c r="FK25280" s="55" t="s">
        <v>1258</v>
      </c>
      <c r="FL25280" s="55">
        <v>0.0667</v>
      </c>
    </row>
    <row r="25281" ht="14.25" customHeight="1" outlineLevel="1" spans="162:168">
      <c r="FF25281" s="55">
        <v>25274</v>
      </c>
      <c r="FG25281" s="55" t="s">
        <v>2052</v>
      </c>
      <c r="FH25281" s="55" t="s">
        <v>1470</v>
      </c>
      <c r="FI25281" s="55">
        <v>2</v>
      </c>
      <c r="FJ25281" s="55">
        <v>0</v>
      </c>
      <c r="FK25281" s="55" t="s">
        <v>1258</v>
      </c>
      <c r="FL25281" s="55">
        <v>0.0542</v>
      </c>
    </row>
    <row r="25282" ht="14.25" customHeight="1" outlineLevel="1" spans="162:168">
      <c r="FF25282" s="55">
        <v>25275</v>
      </c>
      <c r="FG25282" s="55" t="s">
        <v>2052</v>
      </c>
      <c r="FH25282" s="55" t="s">
        <v>1470</v>
      </c>
      <c r="FI25282" s="55">
        <v>3</v>
      </c>
      <c r="FJ25282" s="55">
        <v>0</v>
      </c>
      <c r="FK25282" s="55" t="s">
        <v>1258</v>
      </c>
      <c r="FL25282" s="55">
        <v>0.0542</v>
      </c>
    </row>
    <row r="25283" ht="14.25" customHeight="1" outlineLevel="1" spans="162:168">
      <c r="FF25283" s="55">
        <v>25276</v>
      </c>
      <c r="FG25283" s="55" t="s">
        <v>2052</v>
      </c>
      <c r="FH25283" s="55" t="s">
        <v>1470</v>
      </c>
      <c r="FI25283" s="55">
        <v>4</v>
      </c>
      <c r="FJ25283" s="55">
        <v>0</v>
      </c>
      <c r="FK25283" s="55" t="s">
        <v>1258</v>
      </c>
      <c r="FL25283" s="55">
        <v>0.0542</v>
      </c>
    </row>
    <row r="25284" ht="14.25" customHeight="1" outlineLevel="1" spans="162:168">
      <c r="FF25284" s="55">
        <v>25277</v>
      </c>
      <c r="FG25284" s="55" t="s">
        <v>2052</v>
      </c>
      <c r="FH25284" s="55" t="s">
        <v>1470</v>
      </c>
      <c r="FI25284" s="55">
        <v>5</v>
      </c>
      <c r="FJ25284" s="55">
        <v>0</v>
      </c>
      <c r="FK25284" s="55" t="s">
        <v>1258</v>
      </c>
      <c r="FL25284" s="55">
        <v>0.0542</v>
      </c>
    </row>
    <row r="25285" ht="14.25" customHeight="1" outlineLevel="1" spans="162:168">
      <c r="FF25285" s="55">
        <v>25278</v>
      </c>
      <c r="FG25285" s="55" t="s">
        <v>2052</v>
      </c>
      <c r="FH25285" s="55" t="s">
        <v>1470</v>
      </c>
      <c r="FI25285" s="55">
        <v>6</v>
      </c>
      <c r="FJ25285" s="55">
        <v>0</v>
      </c>
      <c r="FK25285" s="55" t="s">
        <v>1258</v>
      </c>
      <c r="FL25285" s="55">
        <v>0.0542</v>
      </c>
    </row>
    <row r="25286" ht="14.25" customHeight="1" outlineLevel="1" spans="162:168">
      <c r="FF25286" s="55">
        <v>25279</v>
      </c>
      <c r="FG25286" s="55" t="s">
        <v>2052</v>
      </c>
      <c r="FH25286" s="55" t="s">
        <v>1470</v>
      </c>
      <c r="FI25286" s="55">
        <v>7</v>
      </c>
      <c r="FJ25286" s="55">
        <v>0</v>
      </c>
      <c r="FK25286" s="55" t="s">
        <v>1258</v>
      </c>
      <c r="FL25286" s="55">
        <v>0.0333</v>
      </c>
    </row>
    <row r="25287" ht="14.25" customHeight="1" outlineLevel="1" spans="162:168">
      <c r="FF25287" s="55">
        <v>25280</v>
      </c>
      <c r="FG25287" s="55" t="s">
        <v>2052</v>
      </c>
      <c r="FH25287" s="55" t="s">
        <v>1810</v>
      </c>
      <c r="FI25287" s="55">
        <v>1</v>
      </c>
      <c r="FJ25287" s="55">
        <v>0</v>
      </c>
      <c r="FK25287" s="55" t="s">
        <v>1258</v>
      </c>
      <c r="FL25287" s="55">
        <v>0.0375</v>
      </c>
    </row>
    <row r="25288" ht="14.25" customHeight="1" outlineLevel="1" spans="162:168">
      <c r="FF25288" s="55">
        <v>25281</v>
      </c>
      <c r="FG25288" s="55" t="s">
        <v>2052</v>
      </c>
      <c r="FH25288" s="55" t="s">
        <v>1810</v>
      </c>
      <c r="FI25288" s="55">
        <v>2</v>
      </c>
      <c r="FJ25288" s="55">
        <v>0</v>
      </c>
      <c r="FK25288" s="55" t="s">
        <v>1258</v>
      </c>
      <c r="FL25288" s="55">
        <v>0.0334</v>
      </c>
    </row>
    <row r="25289" ht="14.25" customHeight="1" outlineLevel="1" spans="162:168">
      <c r="FF25289" s="55">
        <v>25282</v>
      </c>
      <c r="FG25289" s="55" t="s">
        <v>2052</v>
      </c>
      <c r="FH25289" s="55" t="s">
        <v>2016</v>
      </c>
      <c r="FI25289" s="55">
        <v>1</v>
      </c>
      <c r="FJ25289" s="55">
        <v>0</v>
      </c>
      <c r="FK25289" s="55" t="s">
        <v>1258</v>
      </c>
      <c r="FL25289" s="55">
        <v>0.0292</v>
      </c>
    </row>
    <row r="25290" ht="14.25" customHeight="1" outlineLevel="1" spans="162:168">
      <c r="FF25290" s="55">
        <v>25283</v>
      </c>
      <c r="FG25290" s="55" t="s">
        <v>2052</v>
      </c>
      <c r="FH25290" s="55" t="s">
        <v>2016</v>
      </c>
      <c r="FI25290" s="55">
        <v>10</v>
      </c>
      <c r="FJ25290" s="55">
        <v>0</v>
      </c>
      <c r="FK25290" s="55" t="s">
        <v>1258</v>
      </c>
      <c r="FL25290" s="55">
        <v>0.0417</v>
      </c>
    </row>
    <row r="25291" ht="14.25" customHeight="1" outlineLevel="1" spans="162:168">
      <c r="FF25291" s="55">
        <v>25284</v>
      </c>
      <c r="FG25291" s="55" t="s">
        <v>2052</v>
      </c>
      <c r="FH25291" s="55" t="s">
        <v>2016</v>
      </c>
      <c r="FI25291" s="55">
        <v>5</v>
      </c>
      <c r="FJ25291" s="55">
        <v>0</v>
      </c>
      <c r="FK25291" s="55" t="s">
        <v>1258</v>
      </c>
      <c r="FL25291" s="55">
        <v>0.0417</v>
      </c>
    </row>
    <row r="25292" ht="14.25" customHeight="1" outlineLevel="1" spans="162:168">
      <c r="FF25292" s="55">
        <v>25285</v>
      </c>
      <c r="FG25292" s="55" t="s">
        <v>2052</v>
      </c>
      <c r="FH25292" s="55" t="s">
        <v>2016</v>
      </c>
      <c r="FI25292" s="55">
        <v>6</v>
      </c>
      <c r="FJ25292" s="55">
        <v>0</v>
      </c>
      <c r="FK25292" s="55" t="s">
        <v>1258</v>
      </c>
      <c r="FL25292" s="55">
        <v>0.0742</v>
      </c>
    </row>
    <row r="25293" ht="14.25" customHeight="1" outlineLevel="1" spans="162:168">
      <c r="FF25293" s="55">
        <v>25286</v>
      </c>
      <c r="FG25293" s="55" t="s">
        <v>2052</v>
      </c>
      <c r="FH25293" s="55" t="s">
        <v>2016</v>
      </c>
      <c r="FI25293" s="55">
        <v>7</v>
      </c>
      <c r="FJ25293" s="55">
        <v>0</v>
      </c>
      <c r="FK25293" s="55" t="s">
        <v>1258</v>
      </c>
      <c r="FL25293" s="55">
        <v>0.0417</v>
      </c>
    </row>
    <row r="25294" ht="14.25" customHeight="1" outlineLevel="1" spans="162:168">
      <c r="FF25294" s="55">
        <v>25287</v>
      </c>
      <c r="FG25294" s="55" t="s">
        <v>2052</v>
      </c>
      <c r="FH25294" s="55" t="s">
        <v>2016</v>
      </c>
      <c r="FI25294" s="55">
        <v>9</v>
      </c>
      <c r="FJ25294" s="55">
        <v>0</v>
      </c>
      <c r="FK25294" s="55" t="s">
        <v>1258</v>
      </c>
      <c r="FL25294" s="55">
        <v>0.0742</v>
      </c>
    </row>
    <row r="25295" ht="14.25" customHeight="1" outlineLevel="1" spans="162:168">
      <c r="FF25295" s="55">
        <v>25288</v>
      </c>
      <c r="FG25295" s="55" t="s">
        <v>2052</v>
      </c>
      <c r="FH25295" s="55" t="s">
        <v>1995</v>
      </c>
      <c r="FI25295" s="55">
        <v>1</v>
      </c>
      <c r="FJ25295" s="55">
        <v>0</v>
      </c>
      <c r="FK25295" s="55" t="s">
        <v>1258</v>
      </c>
      <c r="FL25295" s="55">
        <v>0.0325</v>
      </c>
    </row>
    <row r="25296" ht="14.25" customHeight="1" outlineLevel="1" spans="162:168">
      <c r="FF25296" s="55">
        <v>25289</v>
      </c>
      <c r="FG25296" s="55" t="s">
        <v>2052</v>
      </c>
      <c r="FH25296" s="55" t="s">
        <v>1995</v>
      </c>
      <c r="FI25296" s="55">
        <v>2</v>
      </c>
      <c r="FJ25296" s="55">
        <v>0</v>
      </c>
      <c r="FK25296" s="55" t="s">
        <v>1258</v>
      </c>
      <c r="FL25296" s="55">
        <v>0.0292</v>
      </c>
    </row>
    <row r="25297" ht="14.25" customHeight="1" outlineLevel="1" spans="162:168">
      <c r="FF25297" s="55">
        <v>25290</v>
      </c>
      <c r="FG25297" s="55" t="s">
        <v>2052</v>
      </c>
      <c r="FH25297" s="55" t="s">
        <v>1995</v>
      </c>
      <c r="FI25297" s="55">
        <v>3</v>
      </c>
      <c r="FJ25297" s="55">
        <v>0</v>
      </c>
      <c r="FK25297" s="55" t="s">
        <v>1258</v>
      </c>
      <c r="FL25297" s="55">
        <v>0.0359</v>
      </c>
    </row>
    <row r="25298" ht="14.25" customHeight="1" outlineLevel="1" spans="162:168">
      <c r="FF25298" s="55">
        <v>25291</v>
      </c>
      <c r="FG25298" s="55" t="s">
        <v>2052</v>
      </c>
      <c r="FH25298" s="55" t="s">
        <v>1995</v>
      </c>
      <c r="FI25298" s="55">
        <v>3</v>
      </c>
      <c r="FJ25298" s="55">
        <v>540000</v>
      </c>
      <c r="FK25298" s="55" t="s">
        <v>1258</v>
      </c>
      <c r="FL25298" s="55">
        <v>0.03</v>
      </c>
    </row>
    <row r="25299" ht="14.25" customHeight="1" outlineLevel="1" spans="162:168">
      <c r="FF25299" s="55">
        <v>25292</v>
      </c>
      <c r="FG25299" s="55" t="s">
        <v>2052</v>
      </c>
      <c r="FH25299" s="55" t="s">
        <v>1995</v>
      </c>
      <c r="FI25299" s="55">
        <v>4</v>
      </c>
      <c r="FJ25299" s="55">
        <v>0</v>
      </c>
      <c r="FK25299" s="55" t="s">
        <v>1258</v>
      </c>
      <c r="FL25299" s="55">
        <v>0.0342</v>
      </c>
    </row>
    <row r="25300" ht="14.25" customHeight="1" outlineLevel="1" spans="162:168">
      <c r="FF25300" s="55">
        <v>25293</v>
      </c>
      <c r="FG25300" s="55" t="s">
        <v>2052</v>
      </c>
      <c r="FH25300" s="55" t="s">
        <v>1995</v>
      </c>
      <c r="FI25300" s="55">
        <v>5</v>
      </c>
      <c r="FJ25300" s="55">
        <v>0</v>
      </c>
      <c r="FK25300" s="55" t="s">
        <v>1258</v>
      </c>
      <c r="FL25300" s="55">
        <v>0.0317</v>
      </c>
    </row>
    <row r="25301" ht="14.25" customHeight="1" outlineLevel="1" spans="162:168">
      <c r="FF25301" s="55">
        <v>25294</v>
      </c>
      <c r="FG25301" s="55" t="s">
        <v>2052</v>
      </c>
      <c r="FH25301" s="55" t="s">
        <v>1995</v>
      </c>
      <c r="FI25301" s="55">
        <v>6</v>
      </c>
      <c r="FJ25301" s="55">
        <v>0</v>
      </c>
      <c r="FK25301" s="55" t="s">
        <v>1258</v>
      </c>
      <c r="FL25301" s="55">
        <v>0.0292</v>
      </c>
    </row>
    <row r="25302" ht="14.25" customHeight="1" outlineLevel="1" spans="162:168">
      <c r="FF25302" s="55">
        <v>25295</v>
      </c>
      <c r="FG25302" s="55" t="s">
        <v>2053</v>
      </c>
      <c r="FH25302" s="55" t="s">
        <v>1343</v>
      </c>
      <c r="FI25302" s="55">
        <v>1</v>
      </c>
      <c r="FJ25302" s="55">
        <v>0</v>
      </c>
      <c r="FK25302" s="55" t="s">
        <v>1258</v>
      </c>
      <c r="FL25302" s="55">
        <v>0.0275</v>
      </c>
    </row>
    <row r="25303" ht="14.25" customHeight="1" outlineLevel="1" spans="162:168">
      <c r="FF25303" s="55">
        <v>25296</v>
      </c>
      <c r="FG25303" s="55" t="s">
        <v>2053</v>
      </c>
      <c r="FH25303" s="55" t="s">
        <v>1343</v>
      </c>
      <c r="FI25303" s="55">
        <v>2</v>
      </c>
      <c r="FJ25303" s="55">
        <v>0</v>
      </c>
      <c r="FK25303" s="55" t="s">
        <v>1258</v>
      </c>
      <c r="FL25303" s="55">
        <v>0.0275</v>
      </c>
    </row>
    <row r="25304" ht="14.25" customHeight="1" outlineLevel="1" spans="162:168">
      <c r="FF25304" s="55">
        <v>25297</v>
      </c>
      <c r="FG25304" s="55" t="s">
        <v>2053</v>
      </c>
      <c r="FH25304" s="55" t="s">
        <v>1260</v>
      </c>
      <c r="FI25304" s="55">
        <v>10</v>
      </c>
      <c r="FJ25304" s="55">
        <v>0</v>
      </c>
      <c r="FK25304" s="55" t="s">
        <v>1258</v>
      </c>
      <c r="FL25304" s="55">
        <v>0.1067</v>
      </c>
    </row>
    <row r="25305" ht="14.25" customHeight="1" outlineLevel="1" spans="162:168">
      <c r="FF25305" s="55">
        <v>25298</v>
      </c>
      <c r="FG25305" s="55" t="s">
        <v>2053</v>
      </c>
      <c r="FH25305" s="55" t="s">
        <v>1260</v>
      </c>
      <c r="FI25305" s="55">
        <v>11</v>
      </c>
      <c r="FJ25305" s="55">
        <v>0</v>
      </c>
      <c r="FK25305" s="55" t="s">
        <v>1258</v>
      </c>
      <c r="FL25305" s="55">
        <v>0.075</v>
      </c>
    </row>
    <row r="25306" ht="14.25" customHeight="1" outlineLevel="1" spans="162:168">
      <c r="FF25306" s="55">
        <v>25299</v>
      </c>
      <c r="FG25306" s="55" t="s">
        <v>2053</v>
      </c>
      <c r="FH25306" s="55" t="s">
        <v>1260</v>
      </c>
      <c r="FI25306" s="55">
        <v>12</v>
      </c>
      <c r="FJ25306" s="55">
        <v>0</v>
      </c>
      <c r="FK25306" s="55" t="s">
        <v>1258</v>
      </c>
      <c r="FL25306" s="55">
        <v>0.0675</v>
      </c>
    </row>
    <row r="25307" ht="14.25" customHeight="1" outlineLevel="1" spans="162:168">
      <c r="FF25307" s="55">
        <v>25300</v>
      </c>
      <c r="FG25307" s="55" t="s">
        <v>2053</v>
      </c>
      <c r="FH25307" s="55" t="s">
        <v>1260</v>
      </c>
      <c r="FI25307" s="55">
        <v>12</v>
      </c>
      <c r="FJ25307" s="55">
        <v>5000</v>
      </c>
      <c r="FK25307" s="55" t="s">
        <v>1258</v>
      </c>
      <c r="FL25307" s="55">
        <v>0.0675</v>
      </c>
    </row>
    <row r="25308" ht="14.25" customHeight="1" outlineLevel="1" spans="162:168">
      <c r="FF25308" s="55">
        <v>25301</v>
      </c>
      <c r="FG25308" s="55" t="s">
        <v>2053</v>
      </c>
      <c r="FH25308" s="55" t="s">
        <v>1260</v>
      </c>
      <c r="FI25308" s="55">
        <v>14</v>
      </c>
      <c r="FJ25308" s="55">
        <v>0</v>
      </c>
      <c r="FK25308" s="55" t="s">
        <v>1258</v>
      </c>
      <c r="FL25308" s="55">
        <v>0</v>
      </c>
    </row>
    <row r="25309" ht="14.25" customHeight="1" outlineLevel="1" spans="162:168">
      <c r="FF25309" s="55">
        <v>25302</v>
      </c>
      <c r="FG25309" s="55" t="s">
        <v>2053</v>
      </c>
      <c r="FH25309" s="55" t="s">
        <v>1260</v>
      </c>
      <c r="FI25309" s="55">
        <v>2</v>
      </c>
      <c r="FJ25309" s="55">
        <v>0</v>
      </c>
      <c r="FK25309" s="55" t="s">
        <v>1258</v>
      </c>
      <c r="FL25309" s="55">
        <v>0.1667</v>
      </c>
    </row>
    <row r="25310" ht="14.25" customHeight="1" outlineLevel="1" spans="162:168">
      <c r="FF25310" s="55">
        <v>25303</v>
      </c>
      <c r="FG25310" s="55" t="s">
        <v>2053</v>
      </c>
      <c r="FH25310" s="55" t="s">
        <v>1260</v>
      </c>
      <c r="FI25310" s="55">
        <v>3</v>
      </c>
      <c r="FJ25310" s="55">
        <v>0</v>
      </c>
      <c r="FK25310" s="55" t="s">
        <v>1258</v>
      </c>
      <c r="FL25310" s="55">
        <v>0.1125</v>
      </c>
    </row>
    <row r="25311" ht="14.25" customHeight="1" outlineLevel="1" spans="162:168">
      <c r="FF25311" s="55">
        <v>25304</v>
      </c>
      <c r="FG25311" s="55" t="s">
        <v>2053</v>
      </c>
      <c r="FH25311" s="55" t="s">
        <v>1260</v>
      </c>
      <c r="FI25311" s="55">
        <v>4</v>
      </c>
      <c r="FJ25311" s="55">
        <v>0</v>
      </c>
      <c r="FK25311" s="55" t="s">
        <v>1258</v>
      </c>
      <c r="FL25311" s="55">
        <v>0.1042</v>
      </c>
    </row>
    <row r="25312" ht="14.25" customHeight="1" outlineLevel="1" spans="162:168">
      <c r="FF25312" s="55">
        <v>25305</v>
      </c>
      <c r="FG25312" s="55" t="s">
        <v>2053</v>
      </c>
      <c r="FH25312" s="55" t="s">
        <v>1260</v>
      </c>
      <c r="FI25312" s="55">
        <v>5</v>
      </c>
      <c r="FJ25312" s="55">
        <v>0</v>
      </c>
      <c r="FK25312" s="55" t="s">
        <v>1258</v>
      </c>
      <c r="FL25312" s="55">
        <v>0.1042</v>
      </c>
    </row>
    <row r="25313" ht="14.25" customHeight="1" outlineLevel="1" spans="162:168">
      <c r="FF25313" s="55">
        <v>25306</v>
      </c>
      <c r="FG25313" s="55" t="s">
        <v>2053</v>
      </c>
      <c r="FH25313" s="55" t="s">
        <v>1260</v>
      </c>
      <c r="FI25313" s="55">
        <v>6</v>
      </c>
      <c r="FJ25313" s="55">
        <v>0</v>
      </c>
      <c r="FK25313" s="55" t="s">
        <v>1258</v>
      </c>
      <c r="FL25313" s="55">
        <v>0.0675</v>
      </c>
    </row>
    <row r="25314" ht="14.25" customHeight="1" outlineLevel="1" spans="162:168">
      <c r="FF25314" s="55">
        <v>25307</v>
      </c>
      <c r="FG25314" s="55" t="s">
        <v>2053</v>
      </c>
      <c r="FH25314" s="55" t="s">
        <v>1260</v>
      </c>
      <c r="FI25314" s="55">
        <v>7</v>
      </c>
      <c r="FJ25314" s="55">
        <v>0</v>
      </c>
      <c r="FK25314" s="55" t="s">
        <v>1258</v>
      </c>
      <c r="FL25314" s="55">
        <v>0.0717</v>
      </c>
    </row>
    <row r="25315" ht="14.25" customHeight="1" outlineLevel="1" spans="162:168">
      <c r="FF25315" s="55">
        <v>25308</v>
      </c>
      <c r="FG25315" s="55" t="s">
        <v>2053</v>
      </c>
      <c r="FH25315" s="55" t="s">
        <v>1260</v>
      </c>
      <c r="FI25315" s="55">
        <v>8</v>
      </c>
      <c r="FJ25315" s="55">
        <v>0</v>
      </c>
      <c r="FK25315" s="55" t="s">
        <v>1258</v>
      </c>
      <c r="FL25315" s="55">
        <v>0.0833</v>
      </c>
    </row>
    <row r="25316" ht="14.25" customHeight="1" outlineLevel="1" spans="162:168">
      <c r="FF25316" s="55">
        <v>25309</v>
      </c>
      <c r="FG25316" s="55" t="s">
        <v>2053</v>
      </c>
      <c r="FH25316" s="55" t="s">
        <v>1260</v>
      </c>
      <c r="FI25316" s="55">
        <v>9</v>
      </c>
      <c r="FJ25316" s="55">
        <v>0</v>
      </c>
      <c r="FK25316" s="55" t="s">
        <v>1258</v>
      </c>
      <c r="FL25316" s="55">
        <v>0.0733</v>
      </c>
    </row>
    <row r="25317" ht="14.25" customHeight="1" outlineLevel="1" spans="162:168">
      <c r="FF25317" s="55">
        <v>25310</v>
      </c>
      <c r="FG25317" s="55" t="s">
        <v>2053</v>
      </c>
      <c r="FH25317" s="55" t="s">
        <v>1470</v>
      </c>
      <c r="FI25317" s="55">
        <v>1</v>
      </c>
      <c r="FJ25317" s="55">
        <v>0</v>
      </c>
      <c r="FK25317" s="55" t="s">
        <v>1258</v>
      </c>
      <c r="FL25317" s="55">
        <v>0.0542</v>
      </c>
    </row>
    <row r="25318" ht="14.25" customHeight="1" outlineLevel="1" spans="162:168">
      <c r="FF25318" s="55">
        <v>25311</v>
      </c>
      <c r="FG25318" s="55" t="s">
        <v>2053</v>
      </c>
      <c r="FH25318" s="55" t="s">
        <v>1470</v>
      </c>
      <c r="FI25318" s="55">
        <v>10</v>
      </c>
      <c r="FJ25318" s="55">
        <v>0</v>
      </c>
      <c r="FK25318" s="55" t="s">
        <v>1258</v>
      </c>
      <c r="FL25318" s="55">
        <v>0.0667</v>
      </c>
    </row>
    <row r="25319" ht="14.25" customHeight="1" outlineLevel="1" spans="162:168">
      <c r="FF25319" s="55">
        <v>25312</v>
      </c>
      <c r="FG25319" s="55" t="s">
        <v>2053</v>
      </c>
      <c r="FH25319" s="55" t="s">
        <v>1470</v>
      </c>
      <c r="FI25319" s="55">
        <v>11</v>
      </c>
      <c r="FJ25319" s="55">
        <v>0</v>
      </c>
      <c r="FK25319" s="55" t="s">
        <v>1258</v>
      </c>
      <c r="FL25319" s="55">
        <v>0.0667</v>
      </c>
    </row>
    <row r="25320" ht="14.25" customHeight="1" outlineLevel="1" spans="162:168">
      <c r="FF25320" s="55">
        <v>25313</v>
      </c>
      <c r="FG25320" s="55" t="s">
        <v>2053</v>
      </c>
      <c r="FH25320" s="55" t="s">
        <v>1470</v>
      </c>
      <c r="FI25320" s="55">
        <v>2</v>
      </c>
      <c r="FJ25320" s="55">
        <v>0</v>
      </c>
      <c r="FK25320" s="55" t="s">
        <v>1258</v>
      </c>
      <c r="FL25320" s="55">
        <v>0.0542</v>
      </c>
    </row>
    <row r="25321" ht="14.25" customHeight="1" outlineLevel="1" spans="162:168">
      <c r="FF25321" s="55">
        <v>25314</v>
      </c>
      <c r="FG25321" s="55" t="s">
        <v>2053</v>
      </c>
      <c r="FH25321" s="55" t="s">
        <v>1470</v>
      </c>
      <c r="FI25321" s="55">
        <v>3</v>
      </c>
      <c r="FJ25321" s="55">
        <v>0</v>
      </c>
      <c r="FK25321" s="55" t="s">
        <v>1258</v>
      </c>
      <c r="FL25321" s="55">
        <v>0.0542</v>
      </c>
    </row>
    <row r="25322" ht="14.25" customHeight="1" outlineLevel="1" spans="162:168">
      <c r="FF25322" s="55">
        <v>25315</v>
      </c>
      <c r="FG25322" s="55" t="s">
        <v>2053</v>
      </c>
      <c r="FH25322" s="55" t="s">
        <v>1470</v>
      </c>
      <c r="FI25322" s="55">
        <v>4</v>
      </c>
      <c r="FJ25322" s="55">
        <v>0</v>
      </c>
      <c r="FK25322" s="55" t="s">
        <v>1258</v>
      </c>
      <c r="FL25322" s="55">
        <v>0.0542</v>
      </c>
    </row>
    <row r="25323" ht="14.25" customHeight="1" outlineLevel="1" spans="162:168">
      <c r="FF25323" s="55">
        <v>25316</v>
      </c>
      <c r="FG25323" s="55" t="s">
        <v>2053</v>
      </c>
      <c r="FH25323" s="55" t="s">
        <v>1470</v>
      </c>
      <c r="FI25323" s="55">
        <v>5</v>
      </c>
      <c r="FJ25323" s="55">
        <v>0</v>
      </c>
      <c r="FK25323" s="55" t="s">
        <v>1258</v>
      </c>
      <c r="FL25323" s="55">
        <v>0.0542</v>
      </c>
    </row>
    <row r="25324" ht="14.25" customHeight="1" outlineLevel="1" spans="162:168">
      <c r="FF25324" s="55">
        <v>25317</v>
      </c>
      <c r="FG25324" s="55" t="s">
        <v>2053</v>
      </c>
      <c r="FH25324" s="55" t="s">
        <v>1470</v>
      </c>
      <c r="FI25324" s="55">
        <v>6</v>
      </c>
      <c r="FJ25324" s="55">
        <v>0</v>
      </c>
      <c r="FK25324" s="55" t="s">
        <v>1258</v>
      </c>
      <c r="FL25324" s="55">
        <v>0.0542</v>
      </c>
    </row>
    <row r="25325" ht="14.25" customHeight="1" outlineLevel="1" spans="162:168">
      <c r="FF25325" s="55">
        <v>25318</v>
      </c>
      <c r="FG25325" s="55" t="s">
        <v>2053</v>
      </c>
      <c r="FH25325" s="55" t="s">
        <v>1470</v>
      </c>
      <c r="FI25325" s="55">
        <v>7</v>
      </c>
      <c r="FJ25325" s="55">
        <v>0</v>
      </c>
      <c r="FK25325" s="55" t="s">
        <v>1258</v>
      </c>
      <c r="FL25325" s="55">
        <v>0.0333</v>
      </c>
    </row>
    <row r="25326" ht="14.25" customHeight="1" outlineLevel="1" spans="162:168">
      <c r="FF25326" s="55">
        <v>25319</v>
      </c>
      <c r="FG25326" s="55" t="s">
        <v>2053</v>
      </c>
      <c r="FH25326" s="55" t="s">
        <v>1810</v>
      </c>
      <c r="FI25326" s="55">
        <v>1</v>
      </c>
      <c r="FJ25326" s="55">
        <v>0</v>
      </c>
      <c r="FK25326" s="55" t="s">
        <v>1258</v>
      </c>
      <c r="FL25326" s="55">
        <v>0.0375</v>
      </c>
    </row>
    <row r="25327" ht="14.25" customHeight="1" outlineLevel="1" spans="162:168">
      <c r="FF25327" s="55">
        <v>25320</v>
      </c>
      <c r="FG25327" s="55" t="s">
        <v>2053</v>
      </c>
      <c r="FH25327" s="55" t="s">
        <v>1810</v>
      </c>
      <c r="FI25327" s="55">
        <v>2</v>
      </c>
      <c r="FJ25327" s="55">
        <v>0</v>
      </c>
      <c r="FK25327" s="55" t="s">
        <v>1258</v>
      </c>
      <c r="FL25327" s="55">
        <v>0.0334</v>
      </c>
    </row>
    <row r="25328" ht="14.25" customHeight="1" outlineLevel="1" spans="162:168">
      <c r="FF25328" s="55">
        <v>25321</v>
      </c>
      <c r="FG25328" s="55" t="s">
        <v>2053</v>
      </c>
      <c r="FH25328" s="55" t="s">
        <v>2016</v>
      </c>
      <c r="FI25328" s="55">
        <v>1</v>
      </c>
      <c r="FJ25328" s="55">
        <v>0</v>
      </c>
      <c r="FK25328" s="55" t="s">
        <v>1258</v>
      </c>
      <c r="FL25328" s="55">
        <v>0.0292</v>
      </c>
    </row>
    <row r="25329" ht="14.25" customHeight="1" outlineLevel="1" spans="162:168">
      <c r="FF25329" s="55">
        <v>25322</v>
      </c>
      <c r="FG25329" s="55" t="s">
        <v>2053</v>
      </c>
      <c r="FH25329" s="55" t="s">
        <v>2016</v>
      </c>
      <c r="FI25329" s="55">
        <v>10</v>
      </c>
      <c r="FJ25329" s="55">
        <v>0</v>
      </c>
      <c r="FK25329" s="55" t="s">
        <v>1258</v>
      </c>
      <c r="FL25329" s="55">
        <v>0.0417</v>
      </c>
    </row>
    <row r="25330" ht="14.25" customHeight="1" outlineLevel="1" spans="162:168">
      <c r="FF25330" s="55">
        <v>25323</v>
      </c>
      <c r="FG25330" s="55" t="s">
        <v>2053</v>
      </c>
      <c r="FH25330" s="55" t="s">
        <v>2016</v>
      </c>
      <c r="FI25330" s="55">
        <v>5</v>
      </c>
      <c r="FJ25330" s="55">
        <v>0</v>
      </c>
      <c r="FK25330" s="55" t="s">
        <v>1258</v>
      </c>
      <c r="FL25330" s="55">
        <v>0.0417</v>
      </c>
    </row>
    <row r="25331" ht="14.25" customHeight="1" outlineLevel="1" spans="162:168">
      <c r="FF25331" s="55">
        <v>25324</v>
      </c>
      <c r="FG25331" s="55" t="s">
        <v>2053</v>
      </c>
      <c r="FH25331" s="55" t="s">
        <v>2016</v>
      </c>
      <c r="FI25331" s="55">
        <v>6</v>
      </c>
      <c r="FJ25331" s="55">
        <v>0</v>
      </c>
      <c r="FK25331" s="55" t="s">
        <v>1258</v>
      </c>
      <c r="FL25331" s="55">
        <v>0.0742</v>
      </c>
    </row>
    <row r="25332" ht="14.25" customHeight="1" outlineLevel="1" spans="162:168">
      <c r="FF25332" s="55">
        <v>25325</v>
      </c>
      <c r="FG25332" s="55" t="s">
        <v>2053</v>
      </c>
      <c r="FH25332" s="55" t="s">
        <v>2016</v>
      </c>
      <c r="FI25332" s="55">
        <v>7</v>
      </c>
      <c r="FJ25332" s="55">
        <v>0</v>
      </c>
      <c r="FK25332" s="55" t="s">
        <v>1258</v>
      </c>
      <c r="FL25332" s="55">
        <v>0.0417</v>
      </c>
    </row>
    <row r="25333" ht="14.25" customHeight="1" outlineLevel="1" spans="162:168">
      <c r="FF25333" s="55">
        <v>25326</v>
      </c>
      <c r="FG25333" s="55" t="s">
        <v>2053</v>
      </c>
      <c r="FH25333" s="55" t="s">
        <v>2016</v>
      </c>
      <c r="FI25333" s="55">
        <v>9</v>
      </c>
      <c r="FJ25333" s="55">
        <v>0</v>
      </c>
      <c r="FK25333" s="55" t="s">
        <v>1258</v>
      </c>
      <c r="FL25333" s="55">
        <v>0.0742</v>
      </c>
    </row>
    <row r="25334" ht="14.25" customHeight="1" outlineLevel="1" spans="162:168">
      <c r="FF25334" s="55">
        <v>25327</v>
      </c>
      <c r="FG25334" s="55" t="s">
        <v>2053</v>
      </c>
      <c r="FH25334" s="55" t="s">
        <v>1995</v>
      </c>
      <c r="FI25334" s="55">
        <v>1</v>
      </c>
      <c r="FJ25334" s="55">
        <v>0</v>
      </c>
      <c r="FK25334" s="55" t="s">
        <v>1258</v>
      </c>
      <c r="FL25334" s="55">
        <v>0.0325</v>
      </c>
    </row>
    <row r="25335" ht="14.25" customHeight="1" outlineLevel="1" spans="162:168">
      <c r="FF25335" s="55">
        <v>25328</v>
      </c>
      <c r="FG25335" s="55" t="s">
        <v>2053</v>
      </c>
      <c r="FH25335" s="55" t="s">
        <v>1995</v>
      </c>
      <c r="FI25335" s="55">
        <v>2</v>
      </c>
      <c r="FJ25335" s="55">
        <v>0</v>
      </c>
      <c r="FK25335" s="55" t="s">
        <v>1258</v>
      </c>
      <c r="FL25335" s="55">
        <v>0.0292</v>
      </c>
    </row>
    <row r="25336" ht="14.25" customHeight="1" outlineLevel="1" spans="162:168">
      <c r="FF25336" s="55">
        <v>25329</v>
      </c>
      <c r="FG25336" s="55" t="s">
        <v>2053</v>
      </c>
      <c r="FH25336" s="55" t="s">
        <v>1995</v>
      </c>
      <c r="FI25336" s="55">
        <v>3</v>
      </c>
      <c r="FJ25336" s="55">
        <v>0</v>
      </c>
      <c r="FK25336" s="55" t="s">
        <v>1258</v>
      </c>
      <c r="FL25336" s="55">
        <v>0.0359</v>
      </c>
    </row>
    <row r="25337" ht="14.25" customHeight="1" outlineLevel="1" spans="162:168">
      <c r="FF25337" s="55">
        <v>25330</v>
      </c>
      <c r="FG25337" s="55" t="s">
        <v>2053</v>
      </c>
      <c r="FH25337" s="55" t="s">
        <v>1995</v>
      </c>
      <c r="FI25337" s="55">
        <v>3</v>
      </c>
      <c r="FJ25337" s="55">
        <v>540000</v>
      </c>
      <c r="FK25337" s="55" t="s">
        <v>1258</v>
      </c>
      <c r="FL25337" s="55">
        <v>0.03</v>
      </c>
    </row>
    <row r="25338" ht="14.25" customHeight="1" outlineLevel="1" spans="162:168">
      <c r="FF25338" s="55">
        <v>25331</v>
      </c>
      <c r="FG25338" s="55" t="s">
        <v>2053</v>
      </c>
      <c r="FH25338" s="55" t="s">
        <v>1995</v>
      </c>
      <c r="FI25338" s="55">
        <v>4</v>
      </c>
      <c r="FJ25338" s="55">
        <v>0</v>
      </c>
      <c r="FK25338" s="55" t="s">
        <v>1258</v>
      </c>
      <c r="FL25338" s="55">
        <v>0.0342</v>
      </c>
    </row>
    <row r="25339" ht="14.25" customHeight="1" outlineLevel="1" spans="162:168">
      <c r="FF25339" s="55">
        <v>25332</v>
      </c>
      <c r="FG25339" s="55" t="s">
        <v>2053</v>
      </c>
      <c r="FH25339" s="55" t="s">
        <v>1995</v>
      </c>
      <c r="FI25339" s="55">
        <v>5</v>
      </c>
      <c r="FJ25339" s="55">
        <v>0</v>
      </c>
      <c r="FK25339" s="55" t="s">
        <v>1258</v>
      </c>
      <c r="FL25339" s="55">
        <v>0.0317</v>
      </c>
    </row>
    <row r="25340" ht="14.25" customHeight="1" outlineLevel="1" spans="162:168">
      <c r="FF25340" s="55">
        <v>25333</v>
      </c>
      <c r="FG25340" s="55" t="s">
        <v>2053</v>
      </c>
      <c r="FH25340" s="55" t="s">
        <v>1995</v>
      </c>
      <c r="FI25340" s="55">
        <v>6</v>
      </c>
      <c r="FJ25340" s="55">
        <v>0</v>
      </c>
      <c r="FK25340" s="55" t="s">
        <v>1258</v>
      </c>
      <c r="FL25340" s="55">
        <v>0.0292</v>
      </c>
    </row>
    <row r="25341" ht="14.25" customHeight="1" outlineLevel="1" spans="162:168">
      <c r="FF25341" s="55">
        <v>25334</v>
      </c>
      <c r="FG25341" s="55" t="s">
        <v>2077</v>
      </c>
      <c r="FH25341" s="55" t="s">
        <v>1343</v>
      </c>
      <c r="FI25341" s="55">
        <v>1</v>
      </c>
      <c r="FJ25341" s="55">
        <v>0</v>
      </c>
      <c r="FK25341" s="55" t="s">
        <v>1258</v>
      </c>
      <c r="FL25341" s="55">
        <v>0.0275</v>
      </c>
    </row>
    <row r="25342" ht="14.25" customHeight="1" outlineLevel="1" spans="162:168">
      <c r="FF25342" s="55">
        <v>25335</v>
      </c>
      <c r="FG25342" s="55" t="s">
        <v>2077</v>
      </c>
      <c r="FH25342" s="55" t="s">
        <v>1343</v>
      </c>
      <c r="FI25342" s="55">
        <v>2</v>
      </c>
      <c r="FJ25342" s="55">
        <v>0</v>
      </c>
      <c r="FK25342" s="55" t="s">
        <v>1258</v>
      </c>
      <c r="FL25342" s="55">
        <v>0.0275</v>
      </c>
    </row>
    <row r="25343" ht="14.25" customHeight="1" outlineLevel="1" spans="162:168">
      <c r="FF25343" s="55">
        <v>25336</v>
      </c>
      <c r="FG25343" s="55" t="s">
        <v>2077</v>
      </c>
      <c r="FH25343" s="55" t="s">
        <v>1260</v>
      </c>
      <c r="FI25343" s="55">
        <v>10</v>
      </c>
      <c r="FJ25343" s="55">
        <v>0</v>
      </c>
      <c r="FK25343" s="55" t="s">
        <v>1258</v>
      </c>
      <c r="FL25343" s="55">
        <v>0.1067</v>
      </c>
    </row>
    <row r="25344" ht="14.25" customHeight="1" outlineLevel="1" spans="162:168">
      <c r="FF25344" s="55">
        <v>25337</v>
      </c>
      <c r="FG25344" s="55" t="s">
        <v>2077</v>
      </c>
      <c r="FH25344" s="55" t="s">
        <v>1260</v>
      </c>
      <c r="FI25344" s="55">
        <v>11</v>
      </c>
      <c r="FJ25344" s="55">
        <v>0</v>
      </c>
      <c r="FK25344" s="55" t="s">
        <v>1258</v>
      </c>
      <c r="FL25344" s="55">
        <v>0.075</v>
      </c>
    </row>
    <row r="25345" ht="14.25" customHeight="1" outlineLevel="1" spans="162:168">
      <c r="FF25345" s="55">
        <v>25338</v>
      </c>
      <c r="FG25345" s="55" t="s">
        <v>2077</v>
      </c>
      <c r="FH25345" s="55" t="s">
        <v>1260</v>
      </c>
      <c r="FI25345" s="55">
        <v>12</v>
      </c>
      <c r="FJ25345" s="55">
        <v>0</v>
      </c>
      <c r="FK25345" s="55" t="s">
        <v>1258</v>
      </c>
      <c r="FL25345" s="55">
        <v>0.0675</v>
      </c>
    </row>
    <row r="25346" ht="14.25" customHeight="1" outlineLevel="1" spans="162:168">
      <c r="FF25346" s="55">
        <v>25339</v>
      </c>
      <c r="FG25346" s="55" t="s">
        <v>2077</v>
      </c>
      <c r="FH25346" s="55" t="s">
        <v>1260</v>
      </c>
      <c r="FI25346" s="55">
        <v>12</v>
      </c>
      <c r="FJ25346" s="55">
        <v>5000</v>
      </c>
      <c r="FK25346" s="55" t="s">
        <v>1258</v>
      </c>
      <c r="FL25346" s="55">
        <v>0.0675</v>
      </c>
    </row>
    <row r="25347" ht="14.25" customHeight="1" outlineLevel="1" spans="162:168">
      <c r="FF25347" s="55">
        <v>25340</v>
      </c>
      <c r="FG25347" s="55" t="s">
        <v>2077</v>
      </c>
      <c r="FH25347" s="55" t="s">
        <v>1260</v>
      </c>
      <c r="FI25347" s="55">
        <v>14</v>
      </c>
      <c r="FJ25347" s="55">
        <v>0</v>
      </c>
      <c r="FK25347" s="55" t="s">
        <v>1258</v>
      </c>
      <c r="FL25347" s="55">
        <v>0</v>
      </c>
    </row>
    <row r="25348" ht="14.25" customHeight="1" outlineLevel="1" spans="162:168">
      <c r="FF25348" s="55">
        <v>25341</v>
      </c>
      <c r="FG25348" s="55" t="s">
        <v>2077</v>
      </c>
      <c r="FH25348" s="55" t="s">
        <v>1260</v>
      </c>
      <c r="FI25348" s="55">
        <v>2</v>
      </c>
      <c r="FJ25348" s="55">
        <v>0</v>
      </c>
      <c r="FK25348" s="55" t="s">
        <v>1258</v>
      </c>
      <c r="FL25348" s="55">
        <v>0.1667</v>
      </c>
    </row>
    <row r="25349" ht="14.25" customHeight="1" outlineLevel="1" spans="162:168">
      <c r="FF25349" s="55">
        <v>25342</v>
      </c>
      <c r="FG25349" s="55" t="s">
        <v>2077</v>
      </c>
      <c r="FH25349" s="55" t="s">
        <v>1260</v>
      </c>
      <c r="FI25349" s="55">
        <v>3</v>
      </c>
      <c r="FJ25349" s="55">
        <v>0</v>
      </c>
      <c r="FK25349" s="55" t="s">
        <v>1258</v>
      </c>
      <c r="FL25349" s="55">
        <v>0.1125</v>
      </c>
    </row>
    <row r="25350" ht="14.25" customHeight="1" outlineLevel="1" spans="162:168">
      <c r="FF25350" s="55">
        <v>25343</v>
      </c>
      <c r="FG25350" s="55" t="s">
        <v>2077</v>
      </c>
      <c r="FH25350" s="55" t="s">
        <v>1260</v>
      </c>
      <c r="FI25350" s="55">
        <v>4</v>
      </c>
      <c r="FJ25350" s="55">
        <v>0</v>
      </c>
      <c r="FK25350" s="55" t="s">
        <v>1258</v>
      </c>
      <c r="FL25350" s="55">
        <v>0.1042</v>
      </c>
    </row>
    <row r="25351" ht="14.25" customHeight="1" outlineLevel="1" spans="162:168">
      <c r="FF25351" s="55">
        <v>25344</v>
      </c>
      <c r="FG25351" s="55" t="s">
        <v>2077</v>
      </c>
      <c r="FH25351" s="55" t="s">
        <v>1260</v>
      </c>
      <c r="FI25351" s="55">
        <v>5</v>
      </c>
      <c r="FJ25351" s="55">
        <v>0</v>
      </c>
      <c r="FK25351" s="55" t="s">
        <v>1258</v>
      </c>
      <c r="FL25351" s="55">
        <v>0.1042</v>
      </c>
    </row>
    <row r="25352" ht="14.25" customHeight="1" outlineLevel="1" spans="162:168">
      <c r="FF25352" s="55">
        <v>25345</v>
      </c>
      <c r="FG25352" s="55" t="s">
        <v>2077</v>
      </c>
      <c r="FH25352" s="55" t="s">
        <v>1260</v>
      </c>
      <c r="FI25352" s="55">
        <v>6</v>
      </c>
      <c r="FJ25352" s="55">
        <v>0</v>
      </c>
      <c r="FK25352" s="55" t="s">
        <v>1258</v>
      </c>
      <c r="FL25352" s="55">
        <v>0.0675</v>
      </c>
    </row>
    <row r="25353" ht="14.25" customHeight="1" outlineLevel="1" spans="162:168">
      <c r="FF25353" s="55">
        <v>25346</v>
      </c>
      <c r="FG25353" s="55" t="s">
        <v>2077</v>
      </c>
      <c r="FH25353" s="55" t="s">
        <v>1260</v>
      </c>
      <c r="FI25353" s="55">
        <v>7</v>
      </c>
      <c r="FJ25353" s="55">
        <v>0</v>
      </c>
      <c r="FK25353" s="55" t="s">
        <v>1258</v>
      </c>
      <c r="FL25353" s="55">
        <v>0.0717</v>
      </c>
    </row>
    <row r="25354" ht="14.25" customHeight="1" outlineLevel="1" spans="162:168">
      <c r="FF25354" s="55">
        <v>25347</v>
      </c>
      <c r="FG25354" s="55" t="s">
        <v>2077</v>
      </c>
      <c r="FH25354" s="55" t="s">
        <v>1260</v>
      </c>
      <c r="FI25354" s="55">
        <v>8</v>
      </c>
      <c r="FJ25354" s="55">
        <v>0</v>
      </c>
      <c r="FK25354" s="55" t="s">
        <v>1258</v>
      </c>
      <c r="FL25354" s="55">
        <v>0.0833</v>
      </c>
    </row>
    <row r="25355" ht="14.25" customHeight="1" outlineLevel="1" spans="162:168">
      <c r="FF25355" s="55">
        <v>25348</v>
      </c>
      <c r="FG25355" s="55" t="s">
        <v>2077</v>
      </c>
      <c r="FH25355" s="55" t="s">
        <v>1260</v>
      </c>
      <c r="FI25355" s="55">
        <v>9</v>
      </c>
      <c r="FJ25355" s="55">
        <v>0</v>
      </c>
      <c r="FK25355" s="55" t="s">
        <v>1258</v>
      </c>
      <c r="FL25355" s="55">
        <v>0.0733</v>
      </c>
    </row>
    <row r="25356" ht="14.25" customHeight="1" outlineLevel="1" spans="162:168">
      <c r="FF25356" s="55">
        <v>25349</v>
      </c>
      <c r="FG25356" s="55" t="s">
        <v>2077</v>
      </c>
      <c r="FH25356" s="55" t="s">
        <v>1470</v>
      </c>
      <c r="FI25356" s="55">
        <v>1</v>
      </c>
      <c r="FJ25356" s="55">
        <v>0</v>
      </c>
      <c r="FK25356" s="55" t="s">
        <v>1258</v>
      </c>
      <c r="FL25356" s="55">
        <v>0.0542</v>
      </c>
    </row>
    <row r="25357" ht="14.25" customHeight="1" outlineLevel="1" spans="162:168">
      <c r="FF25357" s="55">
        <v>25350</v>
      </c>
      <c r="FG25357" s="55" t="s">
        <v>2077</v>
      </c>
      <c r="FH25357" s="55" t="s">
        <v>1470</v>
      </c>
      <c r="FI25357" s="55">
        <v>10</v>
      </c>
      <c r="FJ25357" s="55">
        <v>0</v>
      </c>
      <c r="FK25357" s="55" t="s">
        <v>1258</v>
      </c>
      <c r="FL25357" s="55">
        <v>0.0667</v>
      </c>
    </row>
    <row r="25358" ht="14.25" customHeight="1" outlineLevel="1" spans="162:168">
      <c r="FF25358" s="55">
        <v>25351</v>
      </c>
      <c r="FG25358" s="55" t="s">
        <v>2077</v>
      </c>
      <c r="FH25358" s="55" t="s">
        <v>1470</v>
      </c>
      <c r="FI25358" s="55">
        <v>11</v>
      </c>
      <c r="FJ25358" s="55">
        <v>0</v>
      </c>
      <c r="FK25358" s="55" t="s">
        <v>1258</v>
      </c>
      <c r="FL25358" s="55">
        <v>0.0667</v>
      </c>
    </row>
    <row r="25359" ht="14.25" customHeight="1" outlineLevel="1" spans="162:168">
      <c r="FF25359" s="55">
        <v>25352</v>
      </c>
      <c r="FG25359" s="55" t="s">
        <v>2077</v>
      </c>
      <c r="FH25359" s="55" t="s">
        <v>1470</v>
      </c>
      <c r="FI25359" s="55">
        <v>2</v>
      </c>
      <c r="FJ25359" s="55">
        <v>0</v>
      </c>
      <c r="FK25359" s="55" t="s">
        <v>1258</v>
      </c>
      <c r="FL25359" s="55">
        <v>0.0542</v>
      </c>
    </row>
    <row r="25360" ht="14.25" customHeight="1" outlineLevel="1" spans="162:168">
      <c r="FF25360" s="55">
        <v>25353</v>
      </c>
      <c r="FG25360" s="55" t="s">
        <v>2077</v>
      </c>
      <c r="FH25360" s="55" t="s">
        <v>1470</v>
      </c>
      <c r="FI25360" s="55">
        <v>3</v>
      </c>
      <c r="FJ25360" s="55">
        <v>0</v>
      </c>
      <c r="FK25360" s="55" t="s">
        <v>1258</v>
      </c>
      <c r="FL25360" s="55">
        <v>0.0542</v>
      </c>
    </row>
    <row r="25361" ht="14.25" customHeight="1" outlineLevel="1" spans="162:168">
      <c r="FF25361" s="55">
        <v>25354</v>
      </c>
      <c r="FG25361" s="55" t="s">
        <v>2077</v>
      </c>
      <c r="FH25361" s="55" t="s">
        <v>1470</v>
      </c>
      <c r="FI25361" s="55">
        <v>4</v>
      </c>
      <c r="FJ25361" s="55">
        <v>0</v>
      </c>
      <c r="FK25361" s="55" t="s">
        <v>1258</v>
      </c>
      <c r="FL25361" s="55">
        <v>0.0542</v>
      </c>
    </row>
    <row r="25362" ht="14.25" customHeight="1" outlineLevel="1" spans="162:168">
      <c r="FF25362" s="55">
        <v>25355</v>
      </c>
      <c r="FG25362" s="55" t="s">
        <v>2077</v>
      </c>
      <c r="FH25362" s="55" t="s">
        <v>1470</v>
      </c>
      <c r="FI25362" s="55">
        <v>5</v>
      </c>
      <c r="FJ25362" s="55">
        <v>0</v>
      </c>
      <c r="FK25362" s="55" t="s">
        <v>1258</v>
      </c>
      <c r="FL25362" s="55">
        <v>0.0542</v>
      </c>
    </row>
    <row r="25363" ht="14.25" customHeight="1" outlineLevel="1" spans="162:168">
      <c r="FF25363" s="55">
        <v>25356</v>
      </c>
      <c r="FG25363" s="55" t="s">
        <v>2077</v>
      </c>
      <c r="FH25363" s="55" t="s">
        <v>1470</v>
      </c>
      <c r="FI25363" s="55">
        <v>6</v>
      </c>
      <c r="FJ25363" s="55">
        <v>0</v>
      </c>
      <c r="FK25363" s="55" t="s">
        <v>1258</v>
      </c>
      <c r="FL25363" s="55">
        <v>0.0542</v>
      </c>
    </row>
    <row r="25364" ht="14.25" customHeight="1" outlineLevel="1" spans="162:168">
      <c r="FF25364" s="55">
        <v>25357</v>
      </c>
      <c r="FG25364" s="55" t="s">
        <v>2077</v>
      </c>
      <c r="FH25364" s="55" t="s">
        <v>1470</v>
      </c>
      <c r="FI25364" s="55">
        <v>7</v>
      </c>
      <c r="FJ25364" s="55">
        <v>0</v>
      </c>
      <c r="FK25364" s="55" t="s">
        <v>1258</v>
      </c>
      <c r="FL25364" s="55">
        <v>0.0333</v>
      </c>
    </row>
    <row r="25365" ht="14.25" customHeight="1" outlineLevel="1" spans="162:168">
      <c r="FF25365" s="55">
        <v>25358</v>
      </c>
      <c r="FG25365" s="55" t="s">
        <v>2077</v>
      </c>
      <c r="FH25365" s="55" t="s">
        <v>1810</v>
      </c>
      <c r="FI25365" s="55">
        <v>1</v>
      </c>
      <c r="FJ25365" s="55">
        <v>0</v>
      </c>
      <c r="FK25365" s="55" t="s">
        <v>1258</v>
      </c>
      <c r="FL25365" s="55">
        <v>0.0375</v>
      </c>
    </row>
    <row r="25366" ht="14.25" customHeight="1" outlineLevel="1" spans="162:168">
      <c r="FF25366" s="55">
        <v>25359</v>
      </c>
      <c r="FG25366" s="55" t="s">
        <v>2077</v>
      </c>
      <c r="FH25366" s="55" t="s">
        <v>1810</v>
      </c>
      <c r="FI25366" s="55">
        <v>2</v>
      </c>
      <c r="FJ25366" s="55">
        <v>0</v>
      </c>
      <c r="FK25366" s="55" t="s">
        <v>1258</v>
      </c>
      <c r="FL25366" s="55">
        <v>0.0334</v>
      </c>
    </row>
    <row r="25367" ht="14.25" customHeight="1" outlineLevel="1" spans="162:168">
      <c r="FF25367" s="55">
        <v>25360</v>
      </c>
      <c r="FG25367" s="55" t="s">
        <v>2077</v>
      </c>
      <c r="FH25367" s="55" t="s">
        <v>2016</v>
      </c>
      <c r="FI25367" s="55">
        <v>1</v>
      </c>
      <c r="FJ25367" s="55">
        <v>0</v>
      </c>
      <c r="FK25367" s="55" t="s">
        <v>1258</v>
      </c>
      <c r="FL25367" s="55">
        <v>0.0292</v>
      </c>
    </row>
    <row r="25368" ht="14.25" customHeight="1" outlineLevel="1" spans="162:168">
      <c r="FF25368" s="55">
        <v>25361</v>
      </c>
      <c r="FG25368" s="55" t="s">
        <v>2077</v>
      </c>
      <c r="FH25368" s="55" t="s">
        <v>2016</v>
      </c>
      <c r="FI25368" s="55">
        <v>10</v>
      </c>
      <c r="FJ25368" s="55">
        <v>0</v>
      </c>
      <c r="FK25368" s="55" t="s">
        <v>1258</v>
      </c>
      <c r="FL25368" s="55">
        <v>0.0417</v>
      </c>
    </row>
    <row r="25369" ht="14.25" customHeight="1" outlineLevel="1" spans="162:168">
      <c r="FF25369" s="55">
        <v>25362</v>
      </c>
      <c r="FG25369" s="55" t="s">
        <v>2077</v>
      </c>
      <c r="FH25369" s="55" t="s">
        <v>2016</v>
      </c>
      <c r="FI25369" s="55">
        <v>5</v>
      </c>
      <c r="FJ25369" s="55">
        <v>0</v>
      </c>
      <c r="FK25369" s="55" t="s">
        <v>1258</v>
      </c>
      <c r="FL25369" s="55">
        <v>0.0417</v>
      </c>
    </row>
    <row r="25370" ht="14.25" customHeight="1" outlineLevel="1" spans="162:168">
      <c r="FF25370" s="55">
        <v>25363</v>
      </c>
      <c r="FG25370" s="55" t="s">
        <v>2077</v>
      </c>
      <c r="FH25370" s="55" t="s">
        <v>2016</v>
      </c>
      <c r="FI25370" s="55">
        <v>6</v>
      </c>
      <c r="FJ25370" s="55">
        <v>0</v>
      </c>
      <c r="FK25370" s="55" t="s">
        <v>1258</v>
      </c>
      <c r="FL25370" s="55">
        <v>0.0742</v>
      </c>
    </row>
    <row r="25371" ht="14.25" customHeight="1" outlineLevel="1" spans="162:168">
      <c r="FF25371" s="55">
        <v>25364</v>
      </c>
      <c r="FG25371" s="55" t="s">
        <v>2077</v>
      </c>
      <c r="FH25371" s="55" t="s">
        <v>2016</v>
      </c>
      <c r="FI25371" s="55">
        <v>7</v>
      </c>
      <c r="FJ25371" s="55">
        <v>0</v>
      </c>
      <c r="FK25371" s="55" t="s">
        <v>1258</v>
      </c>
      <c r="FL25371" s="55">
        <v>0.0417</v>
      </c>
    </row>
    <row r="25372" ht="14.25" customHeight="1" outlineLevel="1" spans="162:168">
      <c r="FF25372" s="55">
        <v>25365</v>
      </c>
      <c r="FG25372" s="55" t="s">
        <v>2077</v>
      </c>
      <c r="FH25372" s="55" t="s">
        <v>2016</v>
      </c>
      <c r="FI25372" s="55">
        <v>9</v>
      </c>
      <c r="FJ25372" s="55">
        <v>0</v>
      </c>
      <c r="FK25372" s="55" t="s">
        <v>1258</v>
      </c>
      <c r="FL25372" s="55">
        <v>0.0742</v>
      </c>
    </row>
    <row r="25373" ht="14.25" customHeight="1" outlineLevel="1" spans="162:168">
      <c r="FF25373" s="55">
        <v>25366</v>
      </c>
      <c r="FG25373" s="55" t="s">
        <v>2077</v>
      </c>
      <c r="FH25373" s="55" t="s">
        <v>1995</v>
      </c>
      <c r="FI25373" s="55">
        <v>1</v>
      </c>
      <c r="FJ25373" s="55">
        <v>0</v>
      </c>
      <c r="FK25373" s="55" t="s">
        <v>1258</v>
      </c>
      <c r="FL25373" s="55">
        <v>0.0325</v>
      </c>
    </row>
    <row r="25374" ht="14.25" customHeight="1" outlineLevel="1" spans="162:168">
      <c r="FF25374" s="55">
        <v>25367</v>
      </c>
      <c r="FG25374" s="55" t="s">
        <v>2077</v>
      </c>
      <c r="FH25374" s="55" t="s">
        <v>1995</v>
      </c>
      <c r="FI25374" s="55">
        <v>2</v>
      </c>
      <c r="FJ25374" s="55">
        <v>0</v>
      </c>
      <c r="FK25374" s="55" t="s">
        <v>1258</v>
      </c>
      <c r="FL25374" s="55">
        <v>0.0292</v>
      </c>
    </row>
    <row r="25375" ht="14.25" customHeight="1" outlineLevel="1" spans="162:168">
      <c r="FF25375" s="55">
        <v>25368</v>
      </c>
      <c r="FG25375" s="55" t="s">
        <v>2077</v>
      </c>
      <c r="FH25375" s="55" t="s">
        <v>1995</v>
      </c>
      <c r="FI25375" s="55">
        <v>3</v>
      </c>
      <c r="FJ25375" s="55">
        <v>0</v>
      </c>
      <c r="FK25375" s="55" t="s">
        <v>1258</v>
      </c>
      <c r="FL25375" s="55">
        <v>0.0359</v>
      </c>
    </row>
    <row r="25376" ht="14.25" customHeight="1" outlineLevel="1" spans="162:168">
      <c r="FF25376" s="55">
        <v>25369</v>
      </c>
      <c r="FG25376" s="55" t="s">
        <v>2077</v>
      </c>
      <c r="FH25376" s="55" t="s">
        <v>1995</v>
      </c>
      <c r="FI25376" s="55">
        <v>3</v>
      </c>
      <c r="FJ25376" s="55">
        <v>540000</v>
      </c>
      <c r="FK25376" s="55" t="s">
        <v>1258</v>
      </c>
      <c r="FL25376" s="55">
        <v>0.03</v>
      </c>
    </row>
    <row r="25377" ht="14.25" customHeight="1" outlineLevel="1" spans="162:168">
      <c r="FF25377" s="55">
        <v>25370</v>
      </c>
      <c r="FG25377" s="55" t="s">
        <v>2077</v>
      </c>
      <c r="FH25377" s="55" t="s">
        <v>1995</v>
      </c>
      <c r="FI25377" s="55">
        <v>4</v>
      </c>
      <c r="FJ25377" s="55">
        <v>0</v>
      </c>
      <c r="FK25377" s="55" t="s">
        <v>1258</v>
      </c>
      <c r="FL25377" s="55">
        <v>0.0342</v>
      </c>
    </row>
    <row r="25378" ht="14.25" customHeight="1" outlineLevel="1" spans="162:168">
      <c r="FF25378" s="55">
        <v>25371</v>
      </c>
      <c r="FG25378" s="55" t="s">
        <v>2077</v>
      </c>
      <c r="FH25378" s="55" t="s">
        <v>1995</v>
      </c>
      <c r="FI25378" s="55">
        <v>5</v>
      </c>
      <c r="FJ25378" s="55">
        <v>0</v>
      </c>
      <c r="FK25378" s="55" t="s">
        <v>1258</v>
      </c>
      <c r="FL25378" s="55">
        <v>0.0317</v>
      </c>
    </row>
    <row r="25379" ht="14.25" customHeight="1" outlineLevel="1" spans="162:168">
      <c r="FF25379" s="55">
        <v>25372</v>
      </c>
      <c r="FG25379" s="55" t="s">
        <v>2077</v>
      </c>
      <c r="FH25379" s="55" t="s">
        <v>1995</v>
      </c>
      <c r="FI25379" s="55">
        <v>6</v>
      </c>
      <c r="FJ25379" s="55">
        <v>0</v>
      </c>
      <c r="FK25379" s="55" t="s">
        <v>1258</v>
      </c>
      <c r="FL25379" s="55">
        <v>0.0292</v>
      </c>
    </row>
    <row r="25380" ht="14.25" customHeight="1" outlineLevel="1" spans="162:168">
      <c r="FF25380" s="55">
        <v>25373</v>
      </c>
      <c r="FG25380" s="55" t="s">
        <v>2094</v>
      </c>
      <c r="FH25380" s="55" t="s">
        <v>1343</v>
      </c>
      <c r="FI25380" s="55">
        <v>1</v>
      </c>
      <c r="FJ25380" s="55">
        <v>0</v>
      </c>
      <c r="FK25380" s="55" t="s">
        <v>1258</v>
      </c>
      <c r="FL25380" s="55">
        <v>0.0275</v>
      </c>
    </row>
    <row r="25381" ht="14.25" customHeight="1" outlineLevel="1" spans="162:168">
      <c r="FF25381" s="55">
        <v>25374</v>
      </c>
      <c r="FG25381" s="55" t="s">
        <v>2094</v>
      </c>
      <c r="FH25381" s="55" t="s">
        <v>1343</v>
      </c>
      <c r="FI25381" s="55">
        <v>2</v>
      </c>
      <c r="FJ25381" s="55">
        <v>0</v>
      </c>
      <c r="FK25381" s="55" t="s">
        <v>1258</v>
      </c>
      <c r="FL25381" s="55">
        <v>0.0275</v>
      </c>
    </row>
    <row r="25382" ht="14.25" customHeight="1" outlineLevel="1" spans="162:168">
      <c r="FF25382" s="55">
        <v>25375</v>
      </c>
      <c r="FG25382" s="55" t="s">
        <v>2094</v>
      </c>
      <c r="FH25382" s="55" t="s">
        <v>1260</v>
      </c>
      <c r="FI25382" s="55">
        <v>10</v>
      </c>
      <c r="FJ25382" s="55">
        <v>0</v>
      </c>
      <c r="FK25382" s="55" t="s">
        <v>1258</v>
      </c>
      <c r="FL25382" s="55">
        <v>0.1067</v>
      </c>
    </row>
    <row r="25383" ht="14.25" customHeight="1" outlineLevel="1" spans="162:168">
      <c r="FF25383" s="55">
        <v>25376</v>
      </c>
      <c r="FG25383" s="55" t="s">
        <v>2094</v>
      </c>
      <c r="FH25383" s="55" t="s">
        <v>1260</v>
      </c>
      <c r="FI25383" s="55">
        <v>11</v>
      </c>
      <c r="FJ25383" s="55">
        <v>0</v>
      </c>
      <c r="FK25383" s="55" t="s">
        <v>1258</v>
      </c>
      <c r="FL25383" s="55">
        <v>0.075</v>
      </c>
    </row>
    <row r="25384" ht="14.25" customHeight="1" outlineLevel="1" spans="162:168">
      <c r="FF25384" s="55">
        <v>25377</v>
      </c>
      <c r="FG25384" s="55" t="s">
        <v>2094</v>
      </c>
      <c r="FH25384" s="55" t="s">
        <v>1260</v>
      </c>
      <c r="FI25384" s="55">
        <v>12</v>
      </c>
      <c r="FJ25384" s="55">
        <v>0</v>
      </c>
      <c r="FK25384" s="55" t="s">
        <v>1258</v>
      </c>
      <c r="FL25384" s="55">
        <v>0.0675</v>
      </c>
    </row>
    <row r="25385" ht="14.25" customHeight="1" outlineLevel="1" spans="162:168">
      <c r="FF25385" s="55">
        <v>25378</v>
      </c>
      <c r="FG25385" s="55" t="s">
        <v>2094</v>
      </c>
      <c r="FH25385" s="55" t="s">
        <v>1260</v>
      </c>
      <c r="FI25385" s="55">
        <v>12</v>
      </c>
      <c r="FJ25385" s="55">
        <v>5000</v>
      </c>
      <c r="FK25385" s="55" t="s">
        <v>1258</v>
      </c>
      <c r="FL25385" s="55">
        <v>0.0675</v>
      </c>
    </row>
    <row r="25386" ht="14.25" customHeight="1" outlineLevel="1" spans="162:168">
      <c r="FF25386" s="55">
        <v>25379</v>
      </c>
      <c r="FG25386" s="55" t="s">
        <v>2094</v>
      </c>
      <c r="FH25386" s="55" t="s">
        <v>1260</v>
      </c>
      <c r="FI25386" s="55">
        <v>14</v>
      </c>
      <c r="FJ25386" s="55">
        <v>0</v>
      </c>
      <c r="FK25386" s="55" t="s">
        <v>1258</v>
      </c>
      <c r="FL25386" s="55">
        <v>0</v>
      </c>
    </row>
    <row r="25387" ht="14.25" customHeight="1" outlineLevel="1" spans="162:168">
      <c r="FF25387" s="55">
        <v>25380</v>
      </c>
      <c r="FG25387" s="55" t="s">
        <v>2094</v>
      </c>
      <c r="FH25387" s="55" t="s">
        <v>1260</v>
      </c>
      <c r="FI25387" s="55">
        <v>2</v>
      </c>
      <c r="FJ25387" s="55">
        <v>0</v>
      </c>
      <c r="FK25387" s="55" t="s">
        <v>1258</v>
      </c>
      <c r="FL25387" s="55">
        <v>0.1667</v>
      </c>
    </row>
    <row r="25388" ht="14.25" customHeight="1" outlineLevel="1" spans="162:168">
      <c r="FF25388" s="55">
        <v>25381</v>
      </c>
      <c r="FG25388" s="55" t="s">
        <v>2094</v>
      </c>
      <c r="FH25388" s="55" t="s">
        <v>1260</v>
      </c>
      <c r="FI25388" s="55">
        <v>3</v>
      </c>
      <c r="FJ25388" s="55">
        <v>0</v>
      </c>
      <c r="FK25388" s="55" t="s">
        <v>1258</v>
      </c>
      <c r="FL25388" s="55">
        <v>0.1125</v>
      </c>
    </row>
    <row r="25389" ht="14.25" customHeight="1" outlineLevel="1" spans="162:168">
      <c r="FF25389" s="55">
        <v>25382</v>
      </c>
      <c r="FG25389" s="55" t="s">
        <v>2094</v>
      </c>
      <c r="FH25389" s="55" t="s">
        <v>1260</v>
      </c>
      <c r="FI25389" s="55">
        <v>4</v>
      </c>
      <c r="FJ25389" s="55">
        <v>0</v>
      </c>
      <c r="FK25389" s="55" t="s">
        <v>1258</v>
      </c>
      <c r="FL25389" s="55">
        <v>0.1042</v>
      </c>
    </row>
    <row r="25390" ht="14.25" customHeight="1" outlineLevel="1" spans="162:168">
      <c r="FF25390" s="55">
        <v>25383</v>
      </c>
      <c r="FG25390" s="55" t="s">
        <v>2094</v>
      </c>
      <c r="FH25390" s="55" t="s">
        <v>1260</v>
      </c>
      <c r="FI25390" s="55">
        <v>5</v>
      </c>
      <c r="FJ25390" s="55">
        <v>0</v>
      </c>
      <c r="FK25390" s="55" t="s">
        <v>1258</v>
      </c>
      <c r="FL25390" s="55">
        <v>0.1042</v>
      </c>
    </row>
    <row r="25391" ht="14.25" customHeight="1" outlineLevel="1" spans="162:168">
      <c r="FF25391" s="55">
        <v>25384</v>
      </c>
      <c r="FG25391" s="55" t="s">
        <v>2094</v>
      </c>
      <c r="FH25391" s="55" t="s">
        <v>1260</v>
      </c>
      <c r="FI25391" s="55">
        <v>6</v>
      </c>
      <c r="FJ25391" s="55">
        <v>0</v>
      </c>
      <c r="FK25391" s="55" t="s">
        <v>1258</v>
      </c>
      <c r="FL25391" s="55">
        <v>0.0675</v>
      </c>
    </row>
    <row r="25392" ht="14.25" customHeight="1" outlineLevel="1" spans="162:168">
      <c r="FF25392" s="55">
        <v>25385</v>
      </c>
      <c r="FG25392" s="55" t="s">
        <v>2094</v>
      </c>
      <c r="FH25392" s="55" t="s">
        <v>1260</v>
      </c>
      <c r="FI25392" s="55">
        <v>7</v>
      </c>
      <c r="FJ25392" s="55">
        <v>0</v>
      </c>
      <c r="FK25392" s="55" t="s">
        <v>1258</v>
      </c>
      <c r="FL25392" s="55">
        <v>0.0717</v>
      </c>
    </row>
    <row r="25393" ht="14.25" customHeight="1" outlineLevel="1" spans="162:168">
      <c r="FF25393" s="55">
        <v>25386</v>
      </c>
      <c r="FG25393" s="55" t="s">
        <v>2094</v>
      </c>
      <c r="FH25393" s="55" t="s">
        <v>1260</v>
      </c>
      <c r="FI25393" s="55">
        <v>8</v>
      </c>
      <c r="FJ25393" s="55">
        <v>0</v>
      </c>
      <c r="FK25393" s="55" t="s">
        <v>1258</v>
      </c>
      <c r="FL25393" s="55">
        <v>0.0833</v>
      </c>
    </row>
    <row r="25394" ht="14.25" customHeight="1" outlineLevel="1" spans="162:168">
      <c r="FF25394" s="55">
        <v>25387</v>
      </c>
      <c r="FG25394" s="55" t="s">
        <v>2094</v>
      </c>
      <c r="FH25394" s="55" t="s">
        <v>1260</v>
      </c>
      <c r="FI25394" s="55">
        <v>9</v>
      </c>
      <c r="FJ25394" s="55">
        <v>0</v>
      </c>
      <c r="FK25394" s="55" t="s">
        <v>1258</v>
      </c>
      <c r="FL25394" s="55">
        <v>0.0733</v>
      </c>
    </row>
    <row r="25395" ht="14.25" customHeight="1" outlineLevel="1" spans="162:168">
      <c r="FF25395" s="55">
        <v>25388</v>
      </c>
      <c r="FG25395" s="55" t="s">
        <v>2094</v>
      </c>
      <c r="FH25395" s="55" t="s">
        <v>1470</v>
      </c>
      <c r="FI25395" s="55">
        <v>1</v>
      </c>
      <c r="FJ25395" s="55">
        <v>0</v>
      </c>
      <c r="FK25395" s="55" t="s">
        <v>1258</v>
      </c>
      <c r="FL25395" s="55">
        <v>0.0542</v>
      </c>
    </row>
    <row r="25396" ht="14.25" customHeight="1" outlineLevel="1" spans="162:168">
      <c r="FF25396" s="55">
        <v>25389</v>
      </c>
      <c r="FG25396" s="55" t="s">
        <v>2094</v>
      </c>
      <c r="FH25396" s="55" t="s">
        <v>1470</v>
      </c>
      <c r="FI25396" s="55">
        <v>10</v>
      </c>
      <c r="FJ25396" s="55">
        <v>0</v>
      </c>
      <c r="FK25396" s="55" t="s">
        <v>1258</v>
      </c>
      <c r="FL25396" s="55">
        <v>0.0667</v>
      </c>
    </row>
    <row r="25397" ht="14.25" customHeight="1" outlineLevel="1" spans="162:168">
      <c r="FF25397" s="55">
        <v>25390</v>
      </c>
      <c r="FG25397" s="55" t="s">
        <v>2094</v>
      </c>
      <c r="FH25397" s="55" t="s">
        <v>1470</v>
      </c>
      <c r="FI25397" s="55">
        <v>11</v>
      </c>
      <c r="FJ25397" s="55">
        <v>0</v>
      </c>
      <c r="FK25397" s="55" t="s">
        <v>1258</v>
      </c>
      <c r="FL25397" s="55">
        <v>0.0667</v>
      </c>
    </row>
    <row r="25398" ht="14.25" customHeight="1" outlineLevel="1" spans="162:168">
      <c r="FF25398" s="55">
        <v>25391</v>
      </c>
      <c r="FG25398" s="55" t="s">
        <v>2094</v>
      </c>
      <c r="FH25398" s="55" t="s">
        <v>1470</v>
      </c>
      <c r="FI25398" s="55">
        <v>2</v>
      </c>
      <c r="FJ25398" s="55">
        <v>0</v>
      </c>
      <c r="FK25398" s="55" t="s">
        <v>1258</v>
      </c>
      <c r="FL25398" s="55">
        <v>0.0542</v>
      </c>
    </row>
    <row r="25399" ht="14.25" customHeight="1" outlineLevel="1" spans="162:168">
      <c r="FF25399" s="55">
        <v>25392</v>
      </c>
      <c r="FG25399" s="55" t="s">
        <v>2094</v>
      </c>
      <c r="FH25399" s="55" t="s">
        <v>1470</v>
      </c>
      <c r="FI25399" s="55">
        <v>3</v>
      </c>
      <c r="FJ25399" s="55">
        <v>0</v>
      </c>
      <c r="FK25399" s="55" t="s">
        <v>1258</v>
      </c>
      <c r="FL25399" s="55">
        <v>0.0542</v>
      </c>
    </row>
    <row r="25400" ht="14.25" customHeight="1" outlineLevel="1" spans="162:168">
      <c r="FF25400" s="55">
        <v>25393</v>
      </c>
      <c r="FG25400" s="55" t="s">
        <v>2094</v>
      </c>
      <c r="FH25400" s="55" t="s">
        <v>1470</v>
      </c>
      <c r="FI25400" s="55">
        <v>4</v>
      </c>
      <c r="FJ25400" s="55">
        <v>0</v>
      </c>
      <c r="FK25400" s="55" t="s">
        <v>1258</v>
      </c>
      <c r="FL25400" s="55">
        <v>0.0542</v>
      </c>
    </row>
    <row r="25401" ht="14.25" customHeight="1" outlineLevel="1" spans="162:168">
      <c r="FF25401" s="55">
        <v>25394</v>
      </c>
      <c r="FG25401" s="55" t="s">
        <v>2094</v>
      </c>
      <c r="FH25401" s="55" t="s">
        <v>1470</v>
      </c>
      <c r="FI25401" s="55">
        <v>5</v>
      </c>
      <c r="FJ25401" s="55">
        <v>0</v>
      </c>
      <c r="FK25401" s="55" t="s">
        <v>1258</v>
      </c>
      <c r="FL25401" s="55">
        <v>0.0542</v>
      </c>
    </row>
    <row r="25402" ht="14.25" customHeight="1" outlineLevel="1" spans="162:168">
      <c r="FF25402" s="55">
        <v>25395</v>
      </c>
      <c r="FG25402" s="55" t="s">
        <v>2094</v>
      </c>
      <c r="FH25402" s="55" t="s">
        <v>1470</v>
      </c>
      <c r="FI25402" s="55">
        <v>6</v>
      </c>
      <c r="FJ25402" s="55">
        <v>0</v>
      </c>
      <c r="FK25402" s="55" t="s">
        <v>1258</v>
      </c>
      <c r="FL25402" s="55">
        <v>0.0542</v>
      </c>
    </row>
    <row r="25403" ht="14.25" customHeight="1" outlineLevel="1" spans="162:168">
      <c r="FF25403" s="55">
        <v>25396</v>
      </c>
      <c r="FG25403" s="55" t="s">
        <v>2094</v>
      </c>
      <c r="FH25403" s="55" t="s">
        <v>1470</v>
      </c>
      <c r="FI25403" s="55">
        <v>7</v>
      </c>
      <c r="FJ25403" s="55">
        <v>0</v>
      </c>
      <c r="FK25403" s="55" t="s">
        <v>1258</v>
      </c>
      <c r="FL25403" s="55">
        <v>0.0333</v>
      </c>
    </row>
    <row r="25404" ht="14.25" customHeight="1" outlineLevel="1" spans="162:168">
      <c r="FF25404" s="55">
        <v>25397</v>
      </c>
      <c r="FG25404" s="55" t="s">
        <v>2094</v>
      </c>
      <c r="FH25404" s="55" t="s">
        <v>1810</v>
      </c>
      <c r="FI25404" s="55">
        <v>1</v>
      </c>
      <c r="FJ25404" s="55">
        <v>0</v>
      </c>
      <c r="FK25404" s="55" t="s">
        <v>1258</v>
      </c>
      <c r="FL25404" s="55">
        <v>0.0375</v>
      </c>
    </row>
    <row r="25405" ht="14.25" customHeight="1" outlineLevel="1" spans="162:168">
      <c r="FF25405" s="55">
        <v>25398</v>
      </c>
      <c r="FG25405" s="55" t="s">
        <v>2094</v>
      </c>
      <c r="FH25405" s="55" t="s">
        <v>1810</v>
      </c>
      <c r="FI25405" s="55">
        <v>2</v>
      </c>
      <c r="FJ25405" s="55">
        <v>0</v>
      </c>
      <c r="FK25405" s="55" t="s">
        <v>1258</v>
      </c>
      <c r="FL25405" s="55">
        <v>0.0334</v>
      </c>
    </row>
    <row r="25406" ht="14.25" customHeight="1" outlineLevel="1" spans="162:168">
      <c r="FF25406" s="55">
        <v>25399</v>
      </c>
      <c r="FG25406" s="55" t="s">
        <v>2094</v>
      </c>
      <c r="FH25406" s="55" t="s">
        <v>2016</v>
      </c>
      <c r="FI25406" s="55">
        <v>1</v>
      </c>
      <c r="FJ25406" s="55">
        <v>0</v>
      </c>
      <c r="FK25406" s="55" t="s">
        <v>1258</v>
      </c>
      <c r="FL25406" s="55">
        <v>0.0292</v>
      </c>
    </row>
    <row r="25407" ht="14.25" customHeight="1" outlineLevel="1" spans="162:168">
      <c r="FF25407" s="55">
        <v>25400</v>
      </c>
      <c r="FG25407" s="55" t="s">
        <v>2094</v>
      </c>
      <c r="FH25407" s="55" t="s">
        <v>2016</v>
      </c>
      <c r="FI25407" s="55">
        <v>10</v>
      </c>
      <c r="FJ25407" s="55">
        <v>0</v>
      </c>
      <c r="FK25407" s="55" t="s">
        <v>1258</v>
      </c>
      <c r="FL25407" s="55">
        <v>0.0417</v>
      </c>
    </row>
    <row r="25408" ht="14.25" customHeight="1" outlineLevel="1" spans="162:168">
      <c r="FF25408" s="55">
        <v>25401</v>
      </c>
      <c r="FG25408" s="55" t="s">
        <v>2094</v>
      </c>
      <c r="FH25408" s="55" t="s">
        <v>2016</v>
      </c>
      <c r="FI25408" s="55">
        <v>5</v>
      </c>
      <c r="FJ25408" s="55">
        <v>0</v>
      </c>
      <c r="FK25408" s="55" t="s">
        <v>1258</v>
      </c>
      <c r="FL25408" s="55">
        <v>0.0417</v>
      </c>
    </row>
    <row r="25409" ht="14.25" customHeight="1" outlineLevel="1" spans="162:168">
      <c r="FF25409" s="55">
        <v>25402</v>
      </c>
      <c r="FG25409" s="55" t="s">
        <v>2094</v>
      </c>
      <c r="FH25409" s="55" t="s">
        <v>2016</v>
      </c>
      <c r="FI25409" s="55">
        <v>6</v>
      </c>
      <c r="FJ25409" s="55">
        <v>0</v>
      </c>
      <c r="FK25409" s="55" t="s">
        <v>1258</v>
      </c>
      <c r="FL25409" s="55">
        <v>0.0742</v>
      </c>
    </row>
    <row r="25410" ht="14.25" customHeight="1" outlineLevel="1" spans="162:168">
      <c r="FF25410" s="55">
        <v>25403</v>
      </c>
      <c r="FG25410" s="55" t="s">
        <v>2094</v>
      </c>
      <c r="FH25410" s="55" t="s">
        <v>2016</v>
      </c>
      <c r="FI25410" s="55">
        <v>7</v>
      </c>
      <c r="FJ25410" s="55">
        <v>0</v>
      </c>
      <c r="FK25410" s="55" t="s">
        <v>1258</v>
      </c>
      <c r="FL25410" s="55">
        <v>0.0417</v>
      </c>
    </row>
    <row r="25411" ht="14.25" customHeight="1" outlineLevel="1" spans="162:168">
      <c r="FF25411" s="55">
        <v>25404</v>
      </c>
      <c r="FG25411" s="55" t="s">
        <v>2094</v>
      </c>
      <c r="FH25411" s="55" t="s">
        <v>2016</v>
      </c>
      <c r="FI25411" s="55">
        <v>9</v>
      </c>
      <c r="FJ25411" s="55">
        <v>0</v>
      </c>
      <c r="FK25411" s="55" t="s">
        <v>1258</v>
      </c>
      <c r="FL25411" s="55">
        <v>0.0742</v>
      </c>
    </row>
    <row r="25412" ht="14.25" customHeight="1" outlineLevel="1" spans="162:168">
      <c r="FF25412" s="55">
        <v>25405</v>
      </c>
      <c r="FG25412" s="55" t="s">
        <v>2094</v>
      </c>
      <c r="FH25412" s="55" t="s">
        <v>1995</v>
      </c>
      <c r="FI25412" s="55">
        <v>1</v>
      </c>
      <c r="FJ25412" s="55">
        <v>0</v>
      </c>
      <c r="FK25412" s="55" t="s">
        <v>1258</v>
      </c>
      <c r="FL25412" s="55">
        <v>0.0325</v>
      </c>
    </row>
    <row r="25413" ht="14.25" customHeight="1" outlineLevel="1" spans="162:168">
      <c r="FF25413" s="55">
        <v>25406</v>
      </c>
      <c r="FG25413" s="55" t="s">
        <v>2094</v>
      </c>
      <c r="FH25413" s="55" t="s">
        <v>1995</v>
      </c>
      <c r="FI25413" s="55">
        <v>2</v>
      </c>
      <c r="FJ25413" s="55">
        <v>0</v>
      </c>
      <c r="FK25413" s="55" t="s">
        <v>1258</v>
      </c>
      <c r="FL25413" s="55">
        <v>0.0292</v>
      </c>
    </row>
    <row r="25414" ht="14.25" customHeight="1" outlineLevel="1" spans="162:168">
      <c r="FF25414" s="55">
        <v>25407</v>
      </c>
      <c r="FG25414" s="55" t="s">
        <v>2094</v>
      </c>
      <c r="FH25414" s="55" t="s">
        <v>1995</v>
      </c>
      <c r="FI25414" s="55">
        <v>3</v>
      </c>
      <c r="FJ25414" s="55">
        <v>0</v>
      </c>
      <c r="FK25414" s="55" t="s">
        <v>1258</v>
      </c>
      <c r="FL25414" s="55">
        <v>0.0359</v>
      </c>
    </row>
    <row r="25415" ht="14.25" customHeight="1" outlineLevel="1" spans="162:168">
      <c r="FF25415" s="55">
        <v>25408</v>
      </c>
      <c r="FG25415" s="55" t="s">
        <v>2094</v>
      </c>
      <c r="FH25415" s="55" t="s">
        <v>1995</v>
      </c>
      <c r="FI25415" s="55">
        <v>3</v>
      </c>
      <c r="FJ25415" s="55">
        <v>540000</v>
      </c>
      <c r="FK25415" s="55" t="s">
        <v>1258</v>
      </c>
      <c r="FL25415" s="55">
        <v>0.03</v>
      </c>
    </row>
    <row r="25416" ht="14.25" customHeight="1" outlineLevel="1" spans="162:168">
      <c r="FF25416" s="55">
        <v>25409</v>
      </c>
      <c r="FG25416" s="55" t="s">
        <v>2094</v>
      </c>
      <c r="FH25416" s="55" t="s">
        <v>1995</v>
      </c>
      <c r="FI25416" s="55">
        <v>4</v>
      </c>
      <c r="FJ25416" s="55">
        <v>0</v>
      </c>
      <c r="FK25416" s="55" t="s">
        <v>1258</v>
      </c>
      <c r="FL25416" s="55">
        <v>0.0342</v>
      </c>
    </row>
    <row r="25417" ht="14.25" customHeight="1" outlineLevel="1" spans="162:168">
      <c r="FF25417" s="55">
        <v>25410</v>
      </c>
      <c r="FG25417" s="55" t="s">
        <v>2094</v>
      </c>
      <c r="FH25417" s="55" t="s">
        <v>1995</v>
      </c>
      <c r="FI25417" s="55">
        <v>5</v>
      </c>
      <c r="FJ25417" s="55">
        <v>0</v>
      </c>
      <c r="FK25417" s="55" t="s">
        <v>1258</v>
      </c>
      <c r="FL25417" s="55">
        <v>0.0317</v>
      </c>
    </row>
    <row r="25418" ht="14.25" customHeight="1" outlineLevel="1" spans="162:168">
      <c r="FF25418" s="55">
        <v>25411</v>
      </c>
      <c r="FG25418" s="55" t="s">
        <v>2094</v>
      </c>
      <c r="FH25418" s="55" t="s">
        <v>1995</v>
      </c>
      <c r="FI25418" s="55">
        <v>6</v>
      </c>
      <c r="FJ25418" s="55">
        <v>0</v>
      </c>
      <c r="FK25418" s="55" t="s">
        <v>1258</v>
      </c>
      <c r="FL25418" s="55">
        <v>0.0292</v>
      </c>
    </row>
    <row r="25419" ht="14.25" customHeight="1" outlineLevel="1" spans="162:168">
      <c r="FF25419" s="55">
        <v>25412</v>
      </c>
      <c r="FG25419" s="55" t="s">
        <v>42</v>
      </c>
      <c r="FH25419" s="55" t="s">
        <v>1343</v>
      </c>
      <c r="FI25419" s="55">
        <v>1</v>
      </c>
      <c r="FJ25419" s="55">
        <v>0</v>
      </c>
      <c r="FK25419" s="55" t="s">
        <v>1249</v>
      </c>
      <c r="FL25419" s="55">
        <v>0.33</v>
      </c>
    </row>
    <row r="25420" ht="14.25" customHeight="1" outlineLevel="1" spans="162:168">
      <c r="FF25420" s="55">
        <v>25413</v>
      </c>
      <c r="FG25420" s="55" t="s">
        <v>42</v>
      </c>
      <c r="FH25420" s="55" t="s">
        <v>1260</v>
      </c>
      <c r="FI25420" s="55">
        <v>12</v>
      </c>
      <c r="FJ25420" s="55">
        <v>5000</v>
      </c>
      <c r="FK25420" s="55" t="s">
        <v>1249</v>
      </c>
      <c r="FL25420" s="55">
        <v>0.81</v>
      </c>
    </row>
    <row r="25421" ht="14.25" customHeight="1" outlineLevel="1" spans="162:168">
      <c r="FF25421" s="55">
        <v>25414</v>
      </c>
      <c r="FG25421" s="55" t="s">
        <v>42</v>
      </c>
      <c r="FH25421" s="55" t="s">
        <v>1470</v>
      </c>
      <c r="FI25421" s="55">
        <v>1</v>
      </c>
      <c r="FJ25421" s="55">
        <v>0</v>
      </c>
      <c r="FK25421" s="55" t="s">
        <v>1249</v>
      </c>
      <c r="FL25421" s="55">
        <v>0.65</v>
      </c>
    </row>
    <row r="25422" ht="14.25" customHeight="1" outlineLevel="1" spans="162:168">
      <c r="FF25422" s="55">
        <v>25415</v>
      </c>
      <c r="FG25422" s="55" t="s">
        <v>42</v>
      </c>
      <c r="FH25422" s="55" t="s">
        <v>1470</v>
      </c>
      <c r="FI25422" s="55">
        <v>2</v>
      </c>
      <c r="FJ25422" s="55">
        <v>0</v>
      </c>
      <c r="FK25422" s="55" t="s">
        <v>1249</v>
      </c>
      <c r="FL25422" s="55">
        <v>0.65</v>
      </c>
    </row>
    <row r="25423" ht="14.25" customHeight="1" outlineLevel="1" spans="162:168">
      <c r="FF25423" s="55">
        <v>25416</v>
      </c>
      <c r="FG25423" s="55" t="s">
        <v>42</v>
      </c>
      <c r="FH25423" s="55" t="s">
        <v>1470</v>
      </c>
      <c r="FI25423" s="55">
        <v>3</v>
      </c>
      <c r="FJ25423" s="55">
        <v>0</v>
      </c>
      <c r="FK25423" s="55" t="s">
        <v>1249</v>
      </c>
      <c r="FL25423" s="55">
        <v>0.65</v>
      </c>
    </row>
    <row r="25424" ht="14.25" customHeight="1" outlineLevel="1" spans="162:168">
      <c r="FF25424" s="55">
        <v>25417</v>
      </c>
      <c r="FG25424" s="55" t="s">
        <v>42</v>
      </c>
      <c r="FH25424" s="55" t="s">
        <v>1470</v>
      </c>
      <c r="FI25424" s="55">
        <v>4</v>
      </c>
      <c r="FJ25424" s="55">
        <v>0</v>
      </c>
      <c r="FK25424" s="55" t="s">
        <v>1249</v>
      </c>
      <c r="FL25424" s="55">
        <v>0.65</v>
      </c>
    </row>
    <row r="25425" ht="14.25" customHeight="1" outlineLevel="1" spans="162:168">
      <c r="FF25425" s="55">
        <v>25418</v>
      </c>
      <c r="FG25425" s="55" t="s">
        <v>42</v>
      </c>
      <c r="FH25425" s="55" t="s">
        <v>1470</v>
      </c>
      <c r="FI25425" s="55">
        <v>5</v>
      </c>
      <c r="FJ25425" s="55">
        <v>0</v>
      </c>
      <c r="FK25425" s="55" t="s">
        <v>1249</v>
      </c>
      <c r="FL25425" s="55">
        <v>0.65</v>
      </c>
    </row>
    <row r="25426" ht="14.25" customHeight="1" outlineLevel="1" spans="162:168">
      <c r="FF25426" s="55">
        <v>25419</v>
      </c>
      <c r="FG25426" s="55" t="s">
        <v>42</v>
      </c>
      <c r="FH25426" s="55" t="s">
        <v>1470</v>
      </c>
      <c r="FI25426" s="55">
        <v>6</v>
      </c>
      <c r="FJ25426" s="55">
        <v>0</v>
      </c>
      <c r="FK25426" s="55" t="s">
        <v>1249</v>
      </c>
      <c r="FL25426" s="55">
        <v>0.65</v>
      </c>
    </row>
    <row r="25427" ht="14.25" customHeight="1" outlineLevel="1" spans="162:168">
      <c r="FF25427" s="55">
        <v>25420</v>
      </c>
      <c r="FG25427" s="55" t="s">
        <v>42</v>
      </c>
      <c r="FH25427" s="55" t="s">
        <v>1810</v>
      </c>
      <c r="FI25427" s="55">
        <v>1</v>
      </c>
      <c r="FJ25427" s="55">
        <v>0</v>
      </c>
      <c r="FK25427" s="55" t="s">
        <v>1249</v>
      </c>
      <c r="FL25427" s="55">
        <v>0.45</v>
      </c>
    </row>
    <row r="25428" ht="14.25" customHeight="1" outlineLevel="1" spans="162:168">
      <c r="FF25428" s="55">
        <v>25421</v>
      </c>
      <c r="FG25428" s="55" t="s">
        <v>42</v>
      </c>
      <c r="FH25428" s="55" t="s">
        <v>2016</v>
      </c>
      <c r="FI25428" s="55">
        <v>5</v>
      </c>
      <c r="FJ25428" s="55">
        <v>0</v>
      </c>
      <c r="FK25428" s="55" t="s">
        <v>1249</v>
      </c>
      <c r="FL25428" s="55">
        <v>0.5</v>
      </c>
    </row>
    <row r="25429" ht="14.25" customHeight="1" outlineLevel="1" spans="162:168">
      <c r="FF25429" s="55">
        <v>25422</v>
      </c>
      <c r="FG25429" s="55" t="s">
        <v>42</v>
      </c>
      <c r="FH25429" s="55" t="s">
        <v>2016</v>
      </c>
      <c r="FI25429" s="55">
        <v>7</v>
      </c>
      <c r="FJ25429" s="55">
        <v>0</v>
      </c>
      <c r="FK25429" s="55" t="s">
        <v>1249</v>
      </c>
      <c r="FL25429" s="55">
        <v>0.5</v>
      </c>
    </row>
    <row r="25430" ht="14.25" customHeight="1" outlineLevel="1" spans="162:168">
      <c r="FF25430" s="55">
        <v>25423</v>
      </c>
      <c r="FG25430" s="55" t="s">
        <v>42</v>
      </c>
      <c r="FH25430" s="55" t="s">
        <v>1995</v>
      </c>
      <c r="FI25430" s="55">
        <v>1</v>
      </c>
      <c r="FJ25430" s="55">
        <v>0</v>
      </c>
      <c r="FK25430" s="55" t="s">
        <v>1249</v>
      </c>
      <c r="FL25430" s="55">
        <v>0.39</v>
      </c>
    </row>
    <row r="25431" ht="14.25" customHeight="1" outlineLevel="1" spans="162:168">
      <c r="FF25431" s="55">
        <v>25424</v>
      </c>
      <c r="FG25431" s="55" t="s">
        <v>42</v>
      </c>
      <c r="FH25431" s="55" t="s">
        <v>1995</v>
      </c>
      <c r="FI25431" s="55">
        <v>2</v>
      </c>
      <c r="FJ25431" s="55">
        <v>0</v>
      </c>
      <c r="FK25431" s="55" t="s">
        <v>1249</v>
      </c>
      <c r="FL25431" s="55">
        <v>0.35</v>
      </c>
    </row>
    <row r="25432" ht="14.25" customHeight="1" outlineLevel="1" spans="162:168">
      <c r="FF25432" s="55">
        <v>25425</v>
      </c>
      <c r="FG25432" s="55" t="s">
        <v>42</v>
      </c>
      <c r="FH25432" s="55" t="s">
        <v>1995</v>
      </c>
      <c r="FI25432" s="55">
        <v>3</v>
      </c>
      <c r="FJ25432" s="55">
        <v>0</v>
      </c>
      <c r="FK25432" s="55" t="s">
        <v>1249</v>
      </c>
      <c r="FL25432" s="55">
        <v>0.43</v>
      </c>
    </row>
    <row r="25433" ht="14.25" customHeight="1" outlineLevel="1" spans="162:168">
      <c r="FF25433" s="55">
        <v>25426</v>
      </c>
      <c r="FG25433" s="55" t="s">
        <v>42</v>
      </c>
      <c r="FH25433" s="55" t="s">
        <v>1995</v>
      </c>
      <c r="FI25433" s="55">
        <v>4</v>
      </c>
      <c r="FJ25433" s="55">
        <v>0</v>
      </c>
      <c r="FK25433" s="55" t="s">
        <v>1249</v>
      </c>
      <c r="FL25433" s="55">
        <v>0.41</v>
      </c>
    </row>
    <row r="25434" ht="14.25" customHeight="1" outlineLevel="1" spans="162:168">
      <c r="FF25434" s="55">
        <v>25427</v>
      </c>
      <c r="FG25434" s="55" t="s">
        <v>42</v>
      </c>
      <c r="FH25434" s="55" t="s">
        <v>1995</v>
      </c>
      <c r="FI25434" s="55">
        <v>5</v>
      </c>
      <c r="FJ25434" s="55">
        <v>0</v>
      </c>
      <c r="FK25434" s="55" t="s">
        <v>1249</v>
      </c>
      <c r="FL25434" s="55">
        <v>0.38</v>
      </c>
    </row>
    <row r="25435" ht="14.25" customHeight="1" outlineLevel="1" spans="162:168">
      <c r="FF25435" s="55">
        <v>25428</v>
      </c>
      <c r="FG25435" s="55" t="s">
        <v>42</v>
      </c>
      <c r="FH25435" s="55" t="s">
        <v>1995</v>
      </c>
      <c r="FI25435" s="55">
        <v>6</v>
      </c>
      <c r="FJ25435" s="55">
        <v>0</v>
      </c>
      <c r="FK25435" s="55" t="s">
        <v>1249</v>
      </c>
      <c r="FL25435" s="55">
        <v>0.35</v>
      </c>
    </row>
    <row r="25436" ht="14.25" customHeight="1" outlineLevel="1" spans="162:168">
      <c r="FF25436" s="55">
        <v>25429</v>
      </c>
      <c r="FG25436" s="55" t="s">
        <v>1313</v>
      </c>
      <c r="FH25436" s="55" t="s">
        <v>1343</v>
      </c>
      <c r="FI25436" s="55">
        <v>1</v>
      </c>
      <c r="FJ25436" s="55">
        <v>0</v>
      </c>
      <c r="FK25436" s="55" t="s">
        <v>1249</v>
      </c>
      <c r="FL25436" s="55">
        <v>0.33</v>
      </c>
    </row>
    <row r="25437" ht="14.25" customHeight="1" outlineLevel="1" spans="162:168">
      <c r="FF25437" s="55">
        <v>25430</v>
      </c>
      <c r="FG25437" s="55" t="s">
        <v>1313</v>
      </c>
      <c r="FH25437" s="55" t="s">
        <v>1260</v>
      </c>
      <c r="FI25437" s="55">
        <v>12</v>
      </c>
      <c r="FJ25437" s="55">
        <v>5000</v>
      </c>
      <c r="FK25437" s="55" t="s">
        <v>1249</v>
      </c>
      <c r="FL25437" s="55">
        <v>0.81</v>
      </c>
    </row>
    <row r="25438" ht="14.25" customHeight="1" outlineLevel="1" spans="162:168">
      <c r="FF25438" s="55">
        <v>25431</v>
      </c>
      <c r="FG25438" s="55" t="s">
        <v>1313</v>
      </c>
      <c r="FH25438" s="55" t="s">
        <v>1470</v>
      </c>
      <c r="FI25438" s="55">
        <v>1</v>
      </c>
      <c r="FJ25438" s="55">
        <v>0</v>
      </c>
      <c r="FK25438" s="55" t="s">
        <v>1249</v>
      </c>
      <c r="FL25438" s="55">
        <v>0.65</v>
      </c>
    </row>
    <row r="25439" ht="14.25" customHeight="1" outlineLevel="1" spans="162:168">
      <c r="FF25439" s="55">
        <v>25432</v>
      </c>
      <c r="FG25439" s="55" t="s">
        <v>1313</v>
      </c>
      <c r="FH25439" s="55" t="s">
        <v>1470</v>
      </c>
      <c r="FI25439" s="55">
        <v>2</v>
      </c>
      <c r="FJ25439" s="55">
        <v>0</v>
      </c>
      <c r="FK25439" s="55" t="s">
        <v>1249</v>
      </c>
      <c r="FL25439" s="55">
        <v>0.65</v>
      </c>
    </row>
    <row r="25440" ht="14.25" customHeight="1" outlineLevel="1" spans="162:168">
      <c r="FF25440" s="55">
        <v>25433</v>
      </c>
      <c r="FG25440" s="55" t="s">
        <v>1313</v>
      </c>
      <c r="FH25440" s="55" t="s">
        <v>1470</v>
      </c>
      <c r="FI25440" s="55">
        <v>3</v>
      </c>
      <c r="FJ25440" s="55">
        <v>0</v>
      </c>
      <c r="FK25440" s="55" t="s">
        <v>1249</v>
      </c>
      <c r="FL25440" s="55">
        <v>0.65</v>
      </c>
    </row>
    <row r="25441" ht="14.25" customHeight="1" outlineLevel="1" spans="162:168">
      <c r="FF25441" s="55">
        <v>25434</v>
      </c>
      <c r="FG25441" s="55" t="s">
        <v>1313</v>
      </c>
      <c r="FH25441" s="55" t="s">
        <v>1470</v>
      </c>
      <c r="FI25441" s="55">
        <v>4</v>
      </c>
      <c r="FJ25441" s="55">
        <v>0</v>
      </c>
      <c r="FK25441" s="55" t="s">
        <v>1249</v>
      </c>
      <c r="FL25441" s="55">
        <v>0.65</v>
      </c>
    </row>
    <row r="25442" ht="14.25" customHeight="1" outlineLevel="1" spans="162:168">
      <c r="FF25442" s="55">
        <v>25435</v>
      </c>
      <c r="FG25442" s="55" t="s">
        <v>1313</v>
      </c>
      <c r="FH25442" s="55" t="s">
        <v>1470</v>
      </c>
      <c r="FI25442" s="55">
        <v>5</v>
      </c>
      <c r="FJ25442" s="55">
        <v>0</v>
      </c>
      <c r="FK25442" s="55" t="s">
        <v>1249</v>
      </c>
      <c r="FL25442" s="55">
        <v>0.65</v>
      </c>
    </row>
    <row r="25443" ht="14.25" customHeight="1" outlineLevel="1" spans="162:168">
      <c r="FF25443" s="55">
        <v>25436</v>
      </c>
      <c r="FG25443" s="55" t="s">
        <v>1313</v>
      </c>
      <c r="FH25443" s="55" t="s">
        <v>1470</v>
      </c>
      <c r="FI25443" s="55">
        <v>6</v>
      </c>
      <c r="FJ25443" s="55">
        <v>0</v>
      </c>
      <c r="FK25443" s="55" t="s">
        <v>1249</v>
      </c>
      <c r="FL25443" s="55">
        <v>0.65</v>
      </c>
    </row>
    <row r="25444" ht="14.25" customHeight="1" outlineLevel="1" spans="162:168">
      <c r="FF25444" s="55">
        <v>25437</v>
      </c>
      <c r="FG25444" s="55" t="s">
        <v>1313</v>
      </c>
      <c r="FH25444" s="55" t="s">
        <v>1810</v>
      </c>
      <c r="FI25444" s="55">
        <v>1</v>
      </c>
      <c r="FJ25444" s="55">
        <v>0</v>
      </c>
      <c r="FK25444" s="55" t="s">
        <v>1249</v>
      </c>
      <c r="FL25444" s="55">
        <v>0.45</v>
      </c>
    </row>
    <row r="25445" ht="14.25" customHeight="1" outlineLevel="1" spans="162:168">
      <c r="FF25445" s="55">
        <v>25438</v>
      </c>
      <c r="FG25445" s="55" t="s">
        <v>1313</v>
      </c>
      <c r="FH25445" s="55" t="s">
        <v>2016</v>
      </c>
      <c r="FI25445" s="55">
        <v>5</v>
      </c>
      <c r="FJ25445" s="55">
        <v>0</v>
      </c>
      <c r="FK25445" s="55" t="s">
        <v>1249</v>
      </c>
      <c r="FL25445" s="55">
        <v>0.5</v>
      </c>
    </row>
    <row r="25446" ht="14.25" customHeight="1" outlineLevel="1" spans="162:168">
      <c r="FF25446" s="55">
        <v>25439</v>
      </c>
      <c r="FG25446" s="55" t="s">
        <v>1313</v>
      </c>
      <c r="FH25446" s="55" t="s">
        <v>2016</v>
      </c>
      <c r="FI25446" s="55">
        <v>7</v>
      </c>
      <c r="FJ25446" s="55">
        <v>0</v>
      </c>
      <c r="FK25446" s="55" t="s">
        <v>1249</v>
      </c>
      <c r="FL25446" s="55">
        <v>0.5</v>
      </c>
    </row>
    <row r="25447" ht="14.25" customHeight="1" outlineLevel="1" spans="162:168">
      <c r="FF25447" s="55">
        <v>25440</v>
      </c>
      <c r="FG25447" s="55" t="s">
        <v>1313</v>
      </c>
      <c r="FH25447" s="55" t="s">
        <v>1995</v>
      </c>
      <c r="FI25447" s="55">
        <v>1</v>
      </c>
      <c r="FJ25447" s="55">
        <v>0</v>
      </c>
      <c r="FK25447" s="55" t="s">
        <v>1249</v>
      </c>
      <c r="FL25447" s="55">
        <v>0.39</v>
      </c>
    </row>
    <row r="25448" ht="14.25" customHeight="1" outlineLevel="1" spans="162:168">
      <c r="FF25448" s="55">
        <v>25441</v>
      </c>
      <c r="FG25448" s="55" t="s">
        <v>1313</v>
      </c>
      <c r="FH25448" s="55" t="s">
        <v>1995</v>
      </c>
      <c r="FI25448" s="55">
        <v>2</v>
      </c>
      <c r="FJ25448" s="55">
        <v>0</v>
      </c>
      <c r="FK25448" s="55" t="s">
        <v>1249</v>
      </c>
      <c r="FL25448" s="55">
        <v>0.35</v>
      </c>
    </row>
    <row r="25449" ht="14.25" customHeight="1" outlineLevel="1" spans="162:168">
      <c r="FF25449" s="55">
        <v>25442</v>
      </c>
      <c r="FG25449" s="55" t="s">
        <v>1313</v>
      </c>
      <c r="FH25449" s="55" t="s">
        <v>1995</v>
      </c>
      <c r="FI25449" s="55">
        <v>3</v>
      </c>
      <c r="FJ25449" s="55">
        <v>0</v>
      </c>
      <c r="FK25449" s="55" t="s">
        <v>1249</v>
      </c>
      <c r="FL25449" s="55">
        <v>0.43</v>
      </c>
    </row>
    <row r="25450" ht="14.25" customHeight="1" outlineLevel="1" spans="162:168">
      <c r="FF25450" s="55">
        <v>25443</v>
      </c>
      <c r="FG25450" s="55" t="s">
        <v>1313</v>
      </c>
      <c r="FH25450" s="55" t="s">
        <v>1995</v>
      </c>
      <c r="FI25450" s="55">
        <v>4</v>
      </c>
      <c r="FJ25450" s="55">
        <v>0</v>
      </c>
      <c r="FK25450" s="55" t="s">
        <v>1249</v>
      </c>
      <c r="FL25450" s="55">
        <v>0.41</v>
      </c>
    </row>
    <row r="25451" ht="14.25" customHeight="1" outlineLevel="1" spans="162:168">
      <c r="FF25451" s="55">
        <v>25444</v>
      </c>
      <c r="FG25451" s="55" t="s">
        <v>1313</v>
      </c>
      <c r="FH25451" s="55" t="s">
        <v>1995</v>
      </c>
      <c r="FI25451" s="55">
        <v>5</v>
      </c>
      <c r="FJ25451" s="55">
        <v>0</v>
      </c>
      <c r="FK25451" s="55" t="s">
        <v>1249</v>
      </c>
      <c r="FL25451" s="55">
        <v>0.38</v>
      </c>
    </row>
    <row r="25452" ht="14.25" customHeight="1" outlineLevel="1" spans="162:168">
      <c r="FF25452" s="55">
        <v>25445</v>
      </c>
      <c r="FG25452" s="55" t="s">
        <v>1313</v>
      </c>
      <c r="FH25452" s="55" t="s">
        <v>1995</v>
      </c>
      <c r="FI25452" s="55">
        <v>6</v>
      </c>
      <c r="FJ25452" s="55">
        <v>0</v>
      </c>
      <c r="FK25452" s="55" t="s">
        <v>1249</v>
      </c>
      <c r="FL25452" s="55">
        <v>0.35</v>
      </c>
    </row>
    <row r="25453" ht="14.25" customHeight="1" outlineLevel="1" spans="162:168">
      <c r="FF25453" s="55">
        <v>25446</v>
      </c>
      <c r="FG25453" s="55" t="s">
        <v>1359</v>
      </c>
      <c r="FH25453" s="55" t="s">
        <v>1343</v>
      </c>
      <c r="FI25453" s="55">
        <v>1</v>
      </c>
      <c r="FJ25453" s="55">
        <v>0</v>
      </c>
      <c r="FK25453" s="55" t="s">
        <v>1249</v>
      </c>
      <c r="FL25453" s="55">
        <v>0.33</v>
      </c>
    </row>
    <row r="25454" ht="14.25" customHeight="1" outlineLevel="1" spans="162:168">
      <c r="FF25454" s="55">
        <v>25447</v>
      </c>
      <c r="FG25454" s="55" t="s">
        <v>1359</v>
      </c>
      <c r="FH25454" s="55" t="s">
        <v>1260</v>
      </c>
      <c r="FI25454" s="55">
        <v>12</v>
      </c>
      <c r="FJ25454" s="55">
        <v>5000</v>
      </c>
      <c r="FK25454" s="55" t="s">
        <v>1249</v>
      </c>
      <c r="FL25454" s="55">
        <v>0.81</v>
      </c>
    </row>
    <row r="25455" ht="14.25" customHeight="1" outlineLevel="1" spans="162:168">
      <c r="FF25455" s="55">
        <v>25448</v>
      </c>
      <c r="FG25455" s="55" t="s">
        <v>1359</v>
      </c>
      <c r="FH25455" s="55" t="s">
        <v>1470</v>
      </c>
      <c r="FI25455" s="55">
        <v>1</v>
      </c>
      <c r="FJ25455" s="55">
        <v>0</v>
      </c>
      <c r="FK25455" s="55" t="s">
        <v>1249</v>
      </c>
      <c r="FL25455" s="55">
        <v>0.65</v>
      </c>
    </row>
    <row r="25456" ht="14.25" customHeight="1" outlineLevel="1" spans="162:168">
      <c r="FF25456" s="55">
        <v>25449</v>
      </c>
      <c r="FG25456" s="55" t="s">
        <v>1359</v>
      </c>
      <c r="FH25456" s="55" t="s">
        <v>1470</v>
      </c>
      <c r="FI25456" s="55">
        <v>2</v>
      </c>
      <c r="FJ25456" s="55">
        <v>0</v>
      </c>
      <c r="FK25456" s="55" t="s">
        <v>1249</v>
      </c>
      <c r="FL25456" s="55">
        <v>0.65</v>
      </c>
    </row>
    <row r="25457" ht="14.25" customHeight="1" outlineLevel="1" spans="162:168">
      <c r="FF25457" s="55">
        <v>25450</v>
      </c>
      <c r="FG25457" s="55" t="s">
        <v>1359</v>
      </c>
      <c r="FH25457" s="55" t="s">
        <v>1470</v>
      </c>
      <c r="FI25457" s="55">
        <v>3</v>
      </c>
      <c r="FJ25457" s="55">
        <v>0</v>
      </c>
      <c r="FK25457" s="55" t="s">
        <v>1249</v>
      </c>
      <c r="FL25457" s="55">
        <v>0.65</v>
      </c>
    </row>
    <row r="25458" ht="14.25" customHeight="1" outlineLevel="1" spans="162:168">
      <c r="FF25458" s="55">
        <v>25451</v>
      </c>
      <c r="FG25458" s="55" t="s">
        <v>1359</v>
      </c>
      <c r="FH25458" s="55" t="s">
        <v>1470</v>
      </c>
      <c r="FI25458" s="55">
        <v>4</v>
      </c>
      <c r="FJ25458" s="55">
        <v>0</v>
      </c>
      <c r="FK25458" s="55" t="s">
        <v>1249</v>
      </c>
      <c r="FL25458" s="55">
        <v>0.65</v>
      </c>
    </row>
    <row r="25459" ht="14.25" customHeight="1" outlineLevel="1" spans="162:168">
      <c r="FF25459" s="55">
        <v>25452</v>
      </c>
      <c r="FG25459" s="55" t="s">
        <v>1359</v>
      </c>
      <c r="FH25459" s="55" t="s">
        <v>1470</v>
      </c>
      <c r="FI25459" s="55">
        <v>5</v>
      </c>
      <c r="FJ25459" s="55">
        <v>0</v>
      </c>
      <c r="FK25459" s="55" t="s">
        <v>1249</v>
      </c>
      <c r="FL25459" s="55">
        <v>0.65</v>
      </c>
    </row>
    <row r="25460" ht="14.25" customHeight="1" outlineLevel="1" spans="162:168">
      <c r="FF25460" s="55">
        <v>25453</v>
      </c>
      <c r="FG25460" s="55" t="s">
        <v>1359</v>
      </c>
      <c r="FH25460" s="55" t="s">
        <v>1470</v>
      </c>
      <c r="FI25460" s="55">
        <v>6</v>
      </c>
      <c r="FJ25460" s="55">
        <v>0</v>
      </c>
      <c r="FK25460" s="55" t="s">
        <v>1249</v>
      </c>
      <c r="FL25460" s="55">
        <v>0.65</v>
      </c>
    </row>
    <row r="25461" ht="14.25" customHeight="1" outlineLevel="1" spans="162:168">
      <c r="FF25461" s="55">
        <v>25454</v>
      </c>
      <c r="FG25461" s="55" t="s">
        <v>1359</v>
      </c>
      <c r="FH25461" s="55" t="s">
        <v>1810</v>
      </c>
      <c r="FI25461" s="55">
        <v>1</v>
      </c>
      <c r="FJ25461" s="55">
        <v>0</v>
      </c>
      <c r="FK25461" s="55" t="s">
        <v>1249</v>
      </c>
      <c r="FL25461" s="55">
        <v>0.45</v>
      </c>
    </row>
    <row r="25462" ht="14.25" customHeight="1" outlineLevel="1" spans="162:168">
      <c r="FF25462" s="55">
        <v>25455</v>
      </c>
      <c r="FG25462" s="55" t="s">
        <v>1359</v>
      </c>
      <c r="FH25462" s="55" t="s">
        <v>2016</v>
      </c>
      <c r="FI25462" s="55">
        <v>5</v>
      </c>
      <c r="FJ25462" s="55">
        <v>0</v>
      </c>
      <c r="FK25462" s="55" t="s">
        <v>1249</v>
      </c>
      <c r="FL25462" s="55">
        <v>0.5</v>
      </c>
    </row>
    <row r="25463" ht="14.25" customHeight="1" outlineLevel="1" spans="162:168">
      <c r="FF25463" s="55">
        <v>25456</v>
      </c>
      <c r="FG25463" s="55" t="s">
        <v>1359</v>
      </c>
      <c r="FH25463" s="55" t="s">
        <v>2016</v>
      </c>
      <c r="FI25463" s="55">
        <v>7</v>
      </c>
      <c r="FJ25463" s="55">
        <v>0</v>
      </c>
      <c r="FK25463" s="55" t="s">
        <v>1249</v>
      </c>
      <c r="FL25463" s="55">
        <v>0.5</v>
      </c>
    </row>
    <row r="25464" ht="14.25" customHeight="1" outlineLevel="1" spans="162:168">
      <c r="FF25464" s="55">
        <v>25457</v>
      </c>
      <c r="FG25464" s="55" t="s">
        <v>1359</v>
      </c>
      <c r="FH25464" s="55" t="s">
        <v>1995</v>
      </c>
      <c r="FI25464" s="55">
        <v>1</v>
      </c>
      <c r="FJ25464" s="55">
        <v>0</v>
      </c>
      <c r="FK25464" s="55" t="s">
        <v>1249</v>
      </c>
      <c r="FL25464" s="55">
        <v>0.39</v>
      </c>
    </row>
    <row r="25465" ht="14.25" customHeight="1" outlineLevel="1" spans="162:168">
      <c r="FF25465" s="55">
        <v>25458</v>
      </c>
      <c r="FG25465" s="55" t="s">
        <v>1359</v>
      </c>
      <c r="FH25465" s="55" t="s">
        <v>1995</v>
      </c>
      <c r="FI25465" s="55">
        <v>2</v>
      </c>
      <c r="FJ25465" s="55">
        <v>0</v>
      </c>
      <c r="FK25465" s="55" t="s">
        <v>1249</v>
      </c>
      <c r="FL25465" s="55">
        <v>0.35</v>
      </c>
    </row>
    <row r="25466" ht="14.25" customHeight="1" outlineLevel="1" spans="162:168">
      <c r="FF25466" s="55">
        <v>25459</v>
      </c>
      <c r="FG25466" s="55" t="s">
        <v>1359</v>
      </c>
      <c r="FH25466" s="55" t="s">
        <v>1995</v>
      </c>
      <c r="FI25466" s="55">
        <v>3</v>
      </c>
      <c r="FJ25466" s="55">
        <v>0</v>
      </c>
      <c r="FK25466" s="55" t="s">
        <v>1249</v>
      </c>
      <c r="FL25466" s="55">
        <v>0.43</v>
      </c>
    </row>
    <row r="25467" ht="14.25" customHeight="1" outlineLevel="1" spans="162:168">
      <c r="FF25467" s="55">
        <v>25460</v>
      </c>
      <c r="FG25467" s="55" t="s">
        <v>1359</v>
      </c>
      <c r="FH25467" s="55" t="s">
        <v>1995</v>
      </c>
      <c r="FI25467" s="55">
        <v>4</v>
      </c>
      <c r="FJ25467" s="55">
        <v>0</v>
      </c>
      <c r="FK25467" s="55" t="s">
        <v>1249</v>
      </c>
      <c r="FL25467" s="55">
        <v>0.41</v>
      </c>
    </row>
    <row r="25468" ht="14.25" customHeight="1" outlineLevel="1" spans="162:168">
      <c r="FF25468" s="55">
        <v>25461</v>
      </c>
      <c r="FG25468" s="55" t="s">
        <v>1359</v>
      </c>
      <c r="FH25468" s="55" t="s">
        <v>1995</v>
      </c>
      <c r="FI25468" s="55">
        <v>5</v>
      </c>
      <c r="FJ25468" s="55">
        <v>0</v>
      </c>
      <c r="FK25468" s="55" t="s">
        <v>1249</v>
      </c>
      <c r="FL25468" s="55">
        <v>0.38</v>
      </c>
    </row>
    <row r="25469" ht="14.25" customHeight="1" outlineLevel="1" spans="162:168">
      <c r="FF25469" s="55">
        <v>25462</v>
      </c>
      <c r="FG25469" s="55" t="s">
        <v>1359</v>
      </c>
      <c r="FH25469" s="55" t="s">
        <v>1995</v>
      </c>
      <c r="FI25469" s="55">
        <v>6</v>
      </c>
      <c r="FJ25469" s="55">
        <v>0</v>
      </c>
      <c r="FK25469" s="55" t="s">
        <v>1249</v>
      </c>
      <c r="FL25469" s="55">
        <v>0.35</v>
      </c>
    </row>
    <row r="25470" ht="14.25" customHeight="1" outlineLevel="1" spans="162:168">
      <c r="FF25470" s="55">
        <v>25463</v>
      </c>
      <c r="FG25470" s="55" t="s">
        <v>1246</v>
      </c>
      <c r="FH25470" s="55" t="s">
        <v>1343</v>
      </c>
      <c r="FI25470" s="55">
        <v>1</v>
      </c>
      <c r="FJ25470" s="55">
        <v>0</v>
      </c>
      <c r="FK25470" s="55" t="s">
        <v>1249</v>
      </c>
      <c r="FL25470" s="55">
        <v>0.33</v>
      </c>
    </row>
    <row r="25471" ht="14.25" customHeight="1" outlineLevel="1" spans="162:168">
      <c r="FF25471" s="55">
        <v>25464</v>
      </c>
      <c r="FG25471" s="55" t="s">
        <v>1246</v>
      </c>
      <c r="FH25471" s="55" t="s">
        <v>1260</v>
      </c>
      <c r="FI25471" s="55">
        <v>12</v>
      </c>
      <c r="FJ25471" s="55">
        <v>5000</v>
      </c>
      <c r="FK25471" s="55" t="s">
        <v>1249</v>
      </c>
      <c r="FL25471" s="55">
        <v>0.81</v>
      </c>
    </row>
    <row r="25472" ht="14.25" customHeight="1" outlineLevel="1" spans="162:168">
      <c r="FF25472" s="55">
        <v>25465</v>
      </c>
      <c r="FG25472" s="55" t="s">
        <v>1246</v>
      </c>
      <c r="FH25472" s="55" t="s">
        <v>1470</v>
      </c>
      <c r="FI25472" s="55">
        <v>1</v>
      </c>
      <c r="FJ25472" s="55">
        <v>0</v>
      </c>
      <c r="FK25472" s="55" t="s">
        <v>1249</v>
      </c>
      <c r="FL25472" s="55">
        <v>0.65</v>
      </c>
    </row>
    <row r="25473" ht="14.25" customHeight="1" outlineLevel="1" spans="162:168">
      <c r="FF25473" s="55">
        <v>25466</v>
      </c>
      <c r="FG25473" s="55" t="s">
        <v>1246</v>
      </c>
      <c r="FH25473" s="55" t="s">
        <v>1470</v>
      </c>
      <c r="FI25473" s="55">
        <v>2</v>
      </c>
      <c r="FJ25473" s="55">
        <v>0</v>
      </c>
      <c r="FK25473" s="55" t="s">
        <v>1249</v>
      </c>
      <c r="FL25473" s="55">
        <v>0.65</v>
      </c>
    </row>
    <row r="25474" ht="14.25" customHeight="1" outlineLevel="1" spans="162:168">
      <c r="FF25474" s="55">
        <v>25467</v>
      </c>
      <c r="FG25474" s="55" t="s">
        <v>1246</v>
      </c>
      <c r="FH25474" s="55" t="s">
        <v>1470</v>
      </c>
      <c r="FI25474" s="55">
        <v>3</v>
      </c>
      <c r="FJ25474" s="55">
        <v>0</v>
      </c>
      <c r="FK25474" s="55" t="s">
        <v>1249</v>
      </c>
      <c r="FL25474" s="55">
        <v>0.65</v>
      </c>
    </row>
    <row r="25475" ht="14.25" customHeight="1" outlineLevel="1" spans="162:168">
      <c r="FF25475" s="55">
        <v>25468</v>
      </c>
      <c r="FG25475" s="55" t="s">
        <v>1246</v>
      </c>
      <c r="FH25475" s="55" t="s">
        <v>1470</v>
      </c>
      <c r="FI25475" s="55">
        <v>4</v>
      </c>
      <c r="FJ25475" s="55">
        <v>0</v>
      </c>
      <c r="FK25475" s="55" t="s">
        <v>1249</v>
      </c>
      <c r="FL25475" s="55">
        <v>0.65</v>
      </c>
    </row>
    <row r="25476" ht="14.25" customHeight="1" outlineLevel="1" spans="162:168">
      <c r="FF25476" s="55">
        <v>25469</v>
      </c>
      <c r="FG25476" s="55" t="s">
        <v>1246</v>
      </c>
      <c r="FH25476" s="55" t="s">
        <v>1470</v>
      </c>
      <c r="FI25476" s="55">
        <v>5</v>
      </c>
      <c r="FJ25476" s="55">
        <v>0</v>
      </c>
      <c r="FK25476" s="55" t="s">
        <v>1249</v>
      </c>
      <c r="FL25476" s="55">
        <v>0.65</v>
      </c>
    </row>
    <row r="25477" ht="14.25" customHeight="1" outlineLevel="1" spans="162:168">
      <c r="FF25477" s="55">
        <v>25470</v>
      </c>
      <c r="FG25477" s="55" t="s">
        <v>1246</v>
      </c>
      <c r="FH25477" s="55" t="s">
        <v>1470</v>
      </c>
      <c r="FI25477" s="55">
        <v>6</v>
      </c>
      <c r="FJ25477" s="55">
        <v>0</v>
      </c>
      <c r="FK25477" s="55" t="s">
        <v>1249</v>
      </c>
      <c r="FL25477" s="55">
        <v>0.65</v>
      </c>
    </row>
    <row r="25478" ht="14.25" customHeight="1" outlineLevel="1" spans="162:168">
      <c r="FF25478" s="55">
        <v>25471</v>
      </c>
      <c r="FG25478" s="55" t="s">
        <v>1246</v>
      </c>
      <c r="FH25478" s="55" t="s">
        <v>1810</v>
      </c>
      <c r="FI25478" s="55">
        <v>1</v>
      </c>
      <c r="FJ25478" s="55">
        <v>0</v>
      </c>
      <c r="FK25478" s="55" t="s">
        <v>1249</v>
      </c>
      <c r="FL25478" s="55">
        <v>0.45</v>
      </c>
    </row>
    <row r="25479" ht="14.25" customHeight="1" outlineLevel="1" spans="162:168">
      <c r="FF25479" s="55">
        <v>25472</v>
      </c>
      <c r="FG25479" s="55" t="s">
        <v>1246</v>
      </c>
      <c r="FH25479" s="55" t="s">
        <v>2016</v>
      </c>
      <c r="FI25479" s="55">
        <v>5</v>
      </c>
      <c r="FJ25479" s="55">
        <v>0</v>
      </c>
      <c r="FK25479" s="55" t="s">
        <v>1249</v>
      </c>
      <c r="FL25479" s="55">
        <v>0.5</v>
      </c>
    </row>
    <row r="25480" ht="14.25" customHeight="1" outlineLevel="1" spans="162:168">
      <c r="FF25480" s="55">
        <v>25473</v>
      </c>
      <c r="FG25480" s="55" t="s">
        <v>1246</v>
      </c>
      <c r="FH25480" s="55" t="s">
        <v>2016</v>
      </c>
      <c r="FI25480" s="55">
        <v>7</v>
      </c>
      <c r="FJ25480" s="55">
        <v>0</v>
      </c>
      <c r="FK25480" s="55" t="s">
        <v>1249</v>
      </c>
      <c r="FL25480" s="55">
        <v>0.5</v>
      </c>
    </row>
    <row r="25481" ht="14.25" customHeight="1" outlineLevel="1" spans="162:168">
      <c r="FF25481" s="55">
        <v>25474</v>
      </c>
      <c r="FG25481" s="55" t="s">
        <v>1246</v>
      </c>
      <c r="FH25481" s="55" t="s">
        <v>1995</v>
      </c>
      <c r="FI25481" s="55">
        <v>1</v>
      </c>
      <c r="FJ25481" s="55">
        <v>0</v>
      </c>
      <c r="FK25481" s="55" t="s">
        <v>1249</v>
      </c>
      <c r="FL25481" s="55">
        <v>0.39</v>
      </c>
    </row>
    <row r="25482" ht="14.25" customHeight="1" outlineLevel="1" spans="162:168">
      <c r="FF25482" s="55">
        <v>25475</v>
      </c>
      <c r="FG25482" s="55" t="s">
        <v>1246</v>
      </c>
      <c r="FH25482" s="55" t="s">
        <v>1995</v>
      </c>
      <c r="FI25482" s="55">
        <v>2</v>
      </c>
      <c r="FJ25482" s="55">
        <v>0</v>
      </c>
      <c r="FK25482" s="55" t="s">
        <v>1249</v>
      </c>
      <c r="FL25482" s="55">
        <v>0.35</v>
      </c>
    </row>
    <row r="25483" ht="14.25" customHeight="1" outlineLevel="1" spans="162:168">
      <c r="FF25483" s="55">
        <v>25476</v>
      </c>
      <c r="FG25483" s="55" t="s">
        <v>1246</v>
      </c>
      <c r="FH25483" s="55" t="s">
        <v>1995</v>
      </c>
      <c r="FI25483" s="55">
        <v>3</v>
      </c>
      <c r="FJ25483" s="55">
        <v>0</v>
      </c>
      <c r="FK25483" s="55" t="s">
        <v>1249</v>
      </c>
      <c r="FL25483" s="55">
        <v>0.43</v>
      </c>
    </row>
    <row r="25484" ht="14.25" customHeight="1" outlineLevel="1" spans="162:168">
      <c r="FF25484" s="55">
        <v>25477</v>
      </c>
      <c r="FG25484" s="55" t="s">
        <v>1246</v>
      </c>
      <c r="FH25484" s="55" t="s">
        <v>1995</v>
      </c>
      <c r="FI25484" s="55">
        <v>4</v>
      </c>
      <c r="FJ25484" s="55">
        <v>0</v>
      </c>
      <c r="FK25484" s="55" t="s">
        <v>1249</v>
      </c>
      <c r="FL25484" s="55">
        <v>0.41</v>
      </c>
    </row>
    <row r="25485" ht="14.25" customHeight="1" outlineLevel="1" spans="162:168">
      <c r="FF25485" s="55">
        <v>25478</v>
      </c>
      <c r="FG25485" s="55" t="s">
        <v>1246</v>
      </c>
      <c r="FH25485" s="55" t="s">
        <v>1995</v>
      </c>
      <c r="FI25485" s="55">
        <v>5</v>
      </c>
      <c r="FJ25485" s="55">
        <v>0</v>
      </c>
      <c r="FK25485" s="55" t="s">
        <v>1249</v>
      </c>
      <c r="FL25485" s="55">
        <v>0.38</v>
      </c>
    </row>
    <row r="25486" ht="14.25" customHeight="1" outlineLevel="1" spans="162:168">
      <c r="FF25486" s="55">
        <v>25479</v>
      </c>
      <c r="FG25486" s="55" t="s">
        <v>1246</v>
      </c>
      <c r="FH25486" s="55" t="s">
        <v>1995</v>
      </c>
      <c r="FI25486" s="55">
        <v>6</v>
      </c>
      <c r="FJ25486" s="55">
        <v>0</v>
      </c>
      <c r="FK25486" s="55" t="s">
        <v>1249</v>
      </c>
      <c r="FL25486" s="55">
        <v>0.35</v>
      </c>
    </row>
    <row r="25487" ht="14.25" customHeight="1" outlineLevel="1" spans="162:168">
      <c r="FF25487" s="55">
        <v>25480</v>
      </c>
      <c r="FG25487" s="55" t="s">
        <v>1309</v>
      </c>
      <c r="FH25487" s="55" t="s">
        <v>1343</v>
      </c>
      <c r="FI25487" s="55">
        <v>1</v>
      </c>
      <c r="FJ25487" s="55">
        <v>0</v>
      </c>
      <c r="FK25487" s="55" t="s">
        <v>1249</v>
      </c>
      <c r="FL25487" s="55">
        <v>0.33</v>
      </c>
    </row>
    <row r="25488" ht="14.25" customHeight="1" outlineLevel="1" spans="162:168">
      <c r="FF25488" s="55">
        <v>25481</v>
      </c>
      <c r="FG25488" s="55" t="s">
        <v>1309</v>
      </c>
      <c r="FH25488" s="55" t="s">
        <v>1260</v>
      </c>
      <c r="FI25488" s="55">
        <v>12</v>
      </c>
      <c r="FJ25488" s="55">
        <v>5000</v>
      </c>
      <c r="FK25488" s="55" t="s">
        <v>1249</v>
      </c>
      <c r="FL25488" s="55">
        <v>0.81</v>
      </c>
    </row>
    <row r="25489" ht="14.25" customHeight="1" outlineLevel="1" spans="162:168">
      <c r="FF25489" s="55">
        <v>25482</v>
      </c>
      <c r="FG25489" s="55" t="s">
        <v>1309</v>
      </c>
      <c r="FH25489" s="55" t="s">
        <v>1470</v>
      </c>
      <c r="FI25489" s="55">
        <v>1</v>
      </c>
      <c r="FJ25489" s="55">
        <v>0</v>
      </c>
      <c r="FK25489" s="55" t="s">
        <v>1249</v>
      </c>
      <c r="FL25489" s="55">
        <v>0.65</v>
      </c>
    </row>
    <row r="25490" ht="14.25" customHeight="1" outlineLevel="1" spans="162:168">
      <c r="FF25490" s="55">
        <v>25483</v>
      </c>
      <c r="FG25490" s="55" t="s">
        <v>1309</v>
      </c>
      <c r="FH25490" s="55" t="s">
        <v>1470</v>
      </c>
      <c r="FI25490" s="55">
        <v>2</v>
      </c>
      <c r="FJ25490" s="55">
        <v>0</v>
      </c>
      <c r="FK25490" s="55" t="s">
        <v>1249</v>
      </c>
      <c r="FL25490" s="55">
        <v>0.65</v>
      </c>
    </row>
    <row r="25491" ht="14.25" customHeight="1" outlineLevel="1" spans="162:168">
      <c r="FF25491" s="55">
        <v>25484</v>
      </c>
      <c r="FG25491" s="55" t="s">
        <v>1309</v>
      </c>
      <c r="FH25491" s="55" t="s">
        <v>1470</v>
      </c>
      <c r="FI25491" s="55">
        <v>3</v>
      </c>
      <c r="FJ25491" s="55">
        <v>0</v>
      </c>
      <c r="FK25491" s="55" t="s">
        <v>1249</v>
      </c>
      <c r="FL25491" s="55">
        <v>0.65</v>
      </c>
    </row>
    <row r="25492" ht="14.25" customHeight="1" outlineLevel="1" spans="162:168">
      <c r="FF25492" s="55">
        <v>25485</v>
      </c>
      <c r="FG25492" s="55" t="s">
        <v>1309</v>
      </c>
      <c r="FH25492" s="55" t="s">
        <v>1470</v>
      </c>
      <c r="FI25492" s="55">
        <v>4</v>
      </c>
      <c r="FJ25492" s="55">
        <v>0</v>
      </c>
      <c r="FK25492" s="55" t="s">
        <v>1249</v>
      </c>
      <c r="FL25492" s="55">
        <v>0.65</v>
      </c>
    </row>
    <row r="25493" ht="14.25" customHeight="1" outlineLevel="1" spans="162:168">
      <c r="FF25493" s="55">
        <v>25486</v>
      </c>
      <c r="FG25493" s="55" t="s">
        <v>1309</v>
      </c>
      <c r="FH25493" s="55" t="s">
        <v>1470</v>
      </c>
      <c r="FI25493" s="55">
        <v>5</v>
      </c>
      <c r="FJ25493" s="55">
        <v>0</v>
      </c>
      <c r="FK25493" s="55" t="s">
        <v>1249</v>
      </c>
      <c r="FL25493" s="55">
        <v>0.65</v>
      </c>
    </row>
    <row r="25494" ht="14.25" customHeight="1" outlineLevel="1" spans="162:168">
      <c r="FF25494" s="55">
        <v>25487</v>
      </c>
      <c r="FG25494" s="55" t="s">
        <v>1309</v>
      </c>
      <c r="FH25494" s="55" t="s">
        <v>1470</v>
      </c>
      <c r="FI25494" s="55">
        <v>6</v>
      </c>
      <c r="FJ25494" s="55">
        <v>0</v>
      </c>
      <c r="FK25494" s="55" t="s">
        <v>1249</v>
      </c>
      <c r="FL25494" s="55">
        <v>0.65</v>
      </c>
    </row>
    <row r="25495" ht="14.25" customHeight="1" outlineLevel="1" spans="162:168">
      <c r="FF25495" s="55">
        <v>25488</v>
      </c>
      <c r="FG25495" s="55" t="s">
        <v>1309</v>
      </c>
      <c r="FH25495" s="55" t="s">
        <v>1810</v>
      </c>
      <c r="FI25495" s="55">
        <v>1</v>
      </c>
      <c r="FJ25495" s="55">
        <v>0</v>
      </c>
      <c r="FK25495" s="55" t="s">
        <v>1249</v>
      </c>
      <c r="FL25495" s="55">
        <v>0.45</v>
      </c>
    </row>
    <row r="25496" ht="14.25" customHeight="1" outlineLevel="1" spans="162:168">
      <c r="FF25496" s="55">
        <v>25489</v>
      </c>
      <c r="FG25496" s="55" t="s">
        <v>1309</v>
      </c>
      <c r="FH25496" s="55" t="s">
        <v>2016</v>
      </c>
      <c r="FI25496" s="55">
        <v>5</v>
      </c>
      <c r="FJ25496" s="55">
        <v>0</v>
      </c>
      <c r="FK25496" s="55" t="s">
        <v>1249</v>
      </c>
      <c r="FL25496" s="55">
        <v>0.5</v>
      </c>
    </row>
    <row r="25497" ht="14.25" customHeight="1" outlineLevel="1" spans="162:168">
      <c r="FF25497" s="55">
        <v>25490</v>
      </c>
      <c r="FG25497" s="55" t="s">
        <v>1309</v>
      </c>
      <c r="FH25497" s="55" t="s">
        <v>2016</v>
      </c>
      <c r="FI25497" s="55">
        <v>7</v>
      </c>
      <c r="FJ25497" s="55">
        <v>0</v>
      </c>
      <c r="FK25497" s="55" t="s">
        <v>1249</v>
      </c>
      <c r="FL25497" s="55">
        <v>0.5</v>
      </c>
    </row>
    <row r="25498" ht="14.25" customHeight="1" outlineLevel="1" spans="162:168">
      <c r="FF25498" s="55">
        <v>25491</v>
      </c>
      <c r="FG25498" s="55" t="s">
        <v>1309</v>
      </c>
      <c r="FH25498" s="55" t="s">
        <v>1995</v>
      </c>
      <c r="FI25498" s="55">
        <v>1</v>
      </c>
      <c r="FJ25498" s="55">
        <v>0</v>
      </c>
      <c r="FK25498" s="55" t="s">
        <v>1249</v>
      </c>
      <c r="FL25498" s="55">
        <v>0.39</v>
      </c>
    </row>
    <row r="25499" ht="14.25" customHeight="1" outlineLevel="1" spans="162:168">
      <c r="FF25499" s="55">
        <v>25492</v>
      </c>
      <c r="FG25499" s="55" t="s">
        <v>1309</v>
      </c>
      <c r="FH25499" s="55" t="s">
        <v>1995</v>
      </c>
      <c r="FI25499" s="55">
        <v>2</v>
      </c>
      <c r="FJ25499" s="55">
        <v>0</v>
      </c>
      <c r="FK25499" s="55" t="s">
        <v>1249</v>
      </c>
      <c r="FL25499" s="55">
        <v>0.35</v>
      </c>
    </row>
    <row r="25500" ht="14.25" customHeight="1" outlineLevel="1" spans="162:168">
      <c r="FF25500" s="55">
        <v>25493</v>
      </c>
      <c r="FG25500" s="55" t="s">
        <v>1309</v>
      </c>
      <c r="FH25500" s="55" t="s">
        <v>1995</v>
      </c>
      <c r="FI25500" s="55">
        <v>3</v>
      </c>
      <c r="FJ25500" s="55">
        <v>0</v>
      </c>
      <c r="FK25500" s="55" t="s">
        <v>1249</v>
      </c>
      <c r="FL25500" s="55">
        <v>0.43</v>
      </c>
    </row>
    <row r="25501" ht="14.25" customHeight="1" outlineLevel="1" spans="162:168">
      <c r="FF25501" s="55">
        <v>25494</v>
      </c>
      <c r="FG25501" s="55" t="s">
        <v>1309</v>
      </c>
      <c r="FH25501" s="55" t="s">
        <v>1995</v>
      </c>
      <c r="FI25501" s="55">
        <v>4</v>
      </c>
      <c r="FJ25501" s="55">
        <v>0</v>
      </c>
      <c r="FK25501" s="55" t="s">
        <v>1249</v>
      </c>
      <c r="FL25501" s="55">
        <v>0.41</v>
      </c>
    </row>
    <row r="25502" ht="14.25" customHeight="1" outlineLevel="1" spans="162:168">
      <c r="FF25502" s="55">
        <v>25495</v>
      </c>
      <c r="FG25502" s="55" t="s">
        <v>1309</v>
      </c>
      <c r="FH25502" s="55" t="s">
        <v>1995</v>
      </c>
      <c r="FI25502" s="55">
        <v>5</v>
      </c>
      <c r="FJ25502" s="55">
        <v>0</v>
      </c>
      <c r="FK25502" s="55" t="s">
        <v>1249</v>
      </c>
      <c r="FL25502" s="55">
        <v>0.38</v>
      </c>
    </row>
    <row r="25503" ht="14.25" customHeight="1" outlineLevel="1" spans="162:168">
      <c r="FF25503" s="55">
        <v>25496</v>
      </c>
      <c r="FG25503" s="55" t="s">
        <v>1309</v>
      </c>
      <c r="FH25503" s="55" t="s">
        <v>1995</v>
      </c>
      <c r="FI25503" s="55">
        <v>6</v>
      </c>
      <c r="FJ25503" s="55">
        <v>0</v>
      </c>
      <c r="FK25503" s="55" t="s">
        <v>1249</v>
      </c>
      <c r="FL25503" s="55">
        <v>0.35</v>
      </c>
    </row>
    <row r="25504" ht="14.25" customHeight="1" outlineLevel="1" spans="162:168">
      <c r="FF25504" s="55">
        <v>25497</v>
      </c>
      <c r="FG25504" s="55" t="s">
        <v>2052</v>
      </c>
      <c r="FH25504" s="55" t="s">
        <v>1343</v>
      </c>
      <c r="FI25504" s="55">
        <v>1</v>
      </c>
      <c r="FJ25504" s="55">
        <v>0</v>
      </c>
      <c r="FK25504" s="55" t="s">
        <v>1258</v>
      </c>
      <c r="FL25504" s="55">
        <v>0.0275</v>
      </c>
    </row>
    <row r="25505" ht="14.25" customHeight="1" outlineLevel="1" spans="162:168">
      <c r="FF25505" s="55">
        <v>25498</v>
      </c>
      <c r="FG25505" s="55" t="s">
        <v>2052</v>
      </c>
      <c r="FH25505" s="55" t="s">
        <v>1260</v>
      </c>
      <c r="FI25505" s="55">
        <v>12</v>
      </c>
      <c r="FJ25505" s="55">
        <v>5000</v>
      </c>
      <c r="FK25505" s="55" t="s">
        <v>1258</v>
      </c>
      <c r="FL25505" s="55">
        <v>0.0675</v>
      </c>
    </row>
    <row r="25506" ht="14.25" customHeight="1" outlineLevel="1" spans="162:168">
      <c r="FF25506" s="55">
        <v>25499</v>
      </c>
      <c r="FG25506" s="55" t="s">
        <v>2052</v>
      </c>
      <c r="FH25506" s="55" t="s">
        <v>1470</v>
      </c>
      <c r="FI25506" s="55">
        <v>1</v>
      </c>
      <c r="FJ25506" s="55">
        <v>0</v>
      </c>
      <c r="FK25506" s="55" t="s">
        <v>1258</v>
      </c>
      <c r="FL25506" s="55">
        <v>0.0542</v>
      </c>
    </row>
    <row r="25507" ht="14.25" customHeight="1" outlineLevel="1" spans="162:168">
      <c r="FF25507" s="55">
        <v>25500</v>
      </c>
      <c r="FG25507" s="55" t="s">
        <v>2052</v>
      </c>
      <c r="FH25507" s="55" t="s">
        <v>1470</v>
      </c>
      <c r="FI25507" s="55">
        <v>2</v>
      </c>
      <c r="FJ25507" s="55">
        <v>0</v>
      </c>
      <c r="FK25507" s="55" t="s">
        <v>1258</v>
      </c>
      <c r="FL25507" s="55">
        <v>0.0542</v>
      </c>
    </row>
    <row r="25508" ht="14.25" customHeight="1" outlineLevel="1" spans="162:168">
      <c r="FF25508" s="55">
        <v>25501</v>
      </c>
      <c r="FG25508" s="55" t="s">
        <v>2052</v>
      </c>
      <c r="FH25508" s="55" t="s">
        <v>1470</v>
      </c>
      <c r="FI25508" s="55">
        <v>3</v>
      </c>
      <c r="FJ25508" s="55">
        <v>0</v>
      </c>
      <c r="FK25508" s="55" t="s">
        <v>1258</v>
      </c>
      <c r="FL25508" s="55">
        <v>0.0542</v>
      </c>
    </row>
    <row r="25509" ht="14.25" customHeight="1" outlineLevel="1" spans="162:168">
      <c r="FF25509" s="55">
        <v>25502</v>
      </c>
      <c r="FG25509" s="55" t="s">
        <v>2052</v>
      </c>
      <c r="FH25509" s="55" t="s">
        <v>1470</v>
      </c>
      <c r="FI25509" s="55">
        <v>4</v>
      </c>
      <c r="FJ25509" s="55">
        <v>0</v>
      </c>
      <c r="FK25509" s="55" t="s">
        <v>1258</v>
      </c>
      <c r="FL25509" s="55">
        <v>0.0542</v>
      </c>
    </row>
    <row r="25510" ht="14.25" customHeight="1" outlineLevel="1" spans="162:168">
      <c r="FF25510" s="55">
        <v>25503</v>
      </c>
      <c r="FG25510" s="55" t="s">
        <v>2052</v>
      </c>
      <c r="FH25510" s="55" t="s">
        <v>1470</v>
      </c>
      <c r="FI25510" s="55">
        <v>5</v>
      </c>
      <c r="FJ25510" s="55">
        <v>0</v>
      </c>
      <c r="FK25510" s="55" t="s">
        <v>1258</v>
      </c>
      <c r="FL25510" s="55">
        <v>0.0542</v>
      </c>
    </row>
    <row r="25511" ht="14.25" customHeight="1" outlineLevel="1" spans="162:168">
      <c r="FF25511" s="55">
        <v>25504</v>
      </c>
      <c r="FG25511" s="55" t="s">
        <v>2052</v>
      </c>
      <c r="FH25511" s="55" t="s">
        <v>1470</v>
      </c>
      <c r="FI25511" s="55">
        <v>6</v>
      </c>
      <c r="FJ25511" s="55">
        <v>0</v>
      </c>
      <c r="FK25511" s="55" t="s">
        <v>1258</v>
      </c>
      <c r="FL25511" s="55">
        <v>0.0542</v>
      </c>
    </row>
    <row r="25512" ht="14.25" customHeight="1" outlineLevel="1" spans="162:168">
      <c r="FF25512" s="55">
        <v>25505</v>
      </c>
      <c r="FG25512" s="55" t="s">
        <v>2052</v>
      </c>
      <c r="FH25512" s="55" t="s">
        <v>1810</v>
      </c>
      <c r="FI25512" s="55">
        <v>1</v>
      </c>
      <c r="FJ25512" s="55">
        <v>0</v>
      </c>
      <c r="FK25512" s="55" t="s">
        <v>1258</v>
      </c>
      <c r="FL25512" s="55">
        <v>0.0375</v>
      </c>
    </row>
    <row r="25513" ht="14.25" customHeight="1" outlineLevel="1" spans="162:168">
      <c r="FF25513" s="55">
        <v>25506</v>
      </c>
      <c r="FG25513" s="55" t="s">
        <v>2052</v>
      </c>
      <c r="FH25513" s="55" t="s">
        <v>2016</v>
      </c>
      <c r="FI25513" s="55">
        <v>5</v>
      </c>
      <c r="FJ25513" s="55">
        <v>0</v>
      </c>
      <c r="FK25513" s="55" t="s">
        <v>1258</v>
      </c>
      <c r="FL25513" s="55">
        <v>0.0417</v>
      </c>
    </row>
    <row r="25514" ht="14.25" customHeight="1" outlineLevel="1" spans="162:168">
      <c r="FF25514" s="55">
        <v>25507</v>
      </c>
      <c r="FG25514" s="55" t="s">
        <v>2052</v>
      </c>
      <c r="FH25514" s="55" t="s">
        <v>2016</v>
      </c>
      <c r="FI25514" s="55">
        <v>7</v>
      </c>
      <c r="FJ25514" s="55">
        <v>0</v>
      </c>
      <c r="FK25514" s="55" t="s">
        <v>1258</v>
      </c>
      <c r="FL25514" s="55">
        <v>0.0417</v>
      </c>
    </row>
    <row r="25515" ht="14.25" customHeight="1" outlineLevel="1" spans="162:168">
      <c r="FF25515" s="55">
        <v>25508</v>
      </c>
      <c r="FG25515" s="55" t="s">
        <v>2052</v>
      </c>
      <c r="FH25515" s="55" t="s">
        <v>2016</v>
      </c>
      <c r="FI25515" s="55">
        <v>9</v>
      </c>
      <c r="FJ25515" s="55">
        <v>0</v>
      </c>
      <c r="FK25515" s="55" t="s">
        <v>1258</v>
      </c>
      <c r="FL25515" s="55">
        <v>0.0742</v>
      </c>
    </row>
    <row r="25516" ht="14.25" customHeight="1" outlineLevel="1" spans="162:168">
      <c r="FF25516" s="55">
        <v>25509</v>
      </c>
      <c r="FG25516" s="55" t="s">
        <v>2052</v>
      </c>
      <c r="FH25516" s="55" t="s">
        <v>1995</v>
      </c>
      <c r="FI25516" s="55">
        <v>1</v>
      </c>
      <c r="FJ25516" s="55">
        <v>0</v>
      </c>
      <c r="FK25516" s="55" t="s">
        <v>1258</v>
      </c>
      <c r="FL25516" s="55">
        <v>0.0325</v>
      </c>
    </row>
    <row r="25517" ht="14.25" customHeight="1" outlineLevel="1" spans="162:168">
      <c r="FF25517" s="55">
        <v>25510</v>
      </c>
      <c r="FG25517" s="55" t="s">
        <v>2052</v>
      </c>
      <c r="FH25517" s="55" t="s">
        <v>1995</v>
      </c>
      <c r="FI25517" s="55">
        <v>2</v>
      </c>
      <c r="FJ25517" s="55">
        <v>0</v>
      </c>
      <c r="FK25517" s="55" t="s">
        <v>1258</v>
      </c>
      <c r="FL25517" s="55">
        <v>0.0292</v>
      </c>
    </row>
    <row r="25518" ht="14.25" customHeight="1" outlineLevel="1" spans="162:168">
      <c r="FF25518" s="55">
        <v>25511</v>
      </c>
      <c r="FG25518" s="55" t="s">
        <v>2052</v>
      </c>
      <c r="FH25518" s="55" t="s">
        <v>1995</v>
      </c>
      <c r="FI25518" s="55">
        <v>3</v>
      </c>
      <c r="FJ25518" s="55">
        <v>0</v>
      </c>
      <c r="FK25518" s="55" t="s">
        <v>1258</v>
      </c>
      <c r="FL25518" s="55">
        <v>0.0359</v>
      </c>
    </row>
    <row r="25519" ht="14.25" customHeight="1" outlineLevel="1" spans="162:168">
      <c r="FF25519" s="55">
        <v>25512</v>
      </c>
      <c r="FG25519" s="55" t="s">
        <v>2052</v>
      </c>
      <c r="FH25519" s="55" t="s">
        <v>1995</v>
      </c>
      <c r="FI25519" s="55">
        <v>4</v>
      </c>
      <c r="FJ25519" s="55">
        <v>0</v>
      </c>
      <c r="FK25519" s="55" t="s">
        <v>1258</v>
      </c>
      <c r="FL25519" s="55">
        <v>0.0342</v>
      </c>
    </row>
    <row r="25520" ht="14.25" customHeight="1" outlineLevel="1" spans="162:168">
      <c r="FF25520" s="55">
        <v>25513</v>
      </c>
      <c r="FG25520" s="55" t="s">
        <v>2052</v>
      </c>
      <c r="FH25520" s="55" t="s">
        <v>1995</v>
      </c>
      <c r="FI25520" s="55">
        <v>5</v>
      </c>
      <c r="FJ25520" s="55">
        <v>0</v>
      </c>
      <c r="FK25520" s="55" t="s">
        <v>1258</v>
      </c>
      <c r="FL25520" s="55">
        <v>0.0317</v>
      </c>
    </row>
    <row r="25521" ht="14.25" customHeight="1" outlineLevel="1" spans="162:168">
      <c r="FF25521" s="55">
        <v>25514</v>
      </c>
      <c r="FG25521" s="55" t="s">
        <v>2052</v>
      </c>
      <c r="FH25521" s="55" t="s">
        <v>1995</v>
      </c>
      <c r="FI25521" s="55">
        <v>6</v>
      </c>
      <c r="FJ25521" s="55">
        <v>0</v>
      </c>
      <c r="FK25521" s="55" t="s">
        <v>1258</v>
      </c>
      <c r="FL25521" s="55">
        <v>0.0292</v>
      </c>
    </row>
    <row r="25522" ht="14.25" customHeight="1" outlineLevel="1" spans="162:168">
      <c r="FF25522" s="55">
        <v>25515</v>
      </c>
      <c r="FG25522" s="55" t="s">
        <v>2053</v>
      </c>
      <c r="FH25522" s="55" t="s">
        <v>1343</v>
      </c>
      <c r="FI25522" s="55">
        <v>1</v>
      </c>
      <c r="FJ25522" s="55">
        <v>0</v>
      </c>
      <c r="FK25522" s="55" t="s">
        <v>1258</v>
      </c>
      <c r="FL25522" s="55">
        <v>0.0275</v>
      </c>
    </row>
    <row r="25523" ht="14.25" customHeight="1" outlineLevel="1" spans="162:168">
      <c r="FF25523" s="55">
        <v>25516</v>
      </c>
      <c r="FG25523" s="55" t="s">
        <v>2053</v>
      </c>
      <c r="FH25523" s="55" t="s">
        <v>1260</v>
      </c>
      <c r="FI25523" s="55">
        <v>12</v>
      </c>
      <c r="FJ25523" s="55">
        <v>5000</v>
      </c>
      <c r="FK25523" s="55" t="s">
        <v>1258</v>
      </c>
      <c r="FL25523" s="55">
        <v>0.0675</v>
      </c>
    </row>
    <row r="25524" ht="14.25" customHeight="1" outlineLevel="1" spans="162:168">
      <c r="FF25524" s="55">
        <v>25517</v>
      </c>
      <c r="FG25524" s="55" t="s">
        <v>2053</v>
      </c>
      <c r="FH25524" s="55" t="s">
        <v>1470</v>
      </c>
      <c r="FI25524" s="55">
        <v>1</v>
      </c>
      <c r="FJ25524" s="55">
        <v>0</v>
      </c>
      <c r="FK25524" s="55" t="s">
        <v>1258</v>
      </c>
      <c r="FL25524" s="55">
        <v>0.0542</v>
      </c>
    </row>
    <row r="25525" ht="14.25" customHeight="1" outlineLevel="1" spans="162:168">
      <c r="FF25525" s="55">
        <v>25518</v>
      </c>
      <c r="FG25525" s="55" t="s">
        <v>2053</v>
      </c>
      <c r="FH25525" s="55" t="s">
        <v>1470</v>
      </c>
      <c r="FI25525" s="55">
        <v>2</v>
      </c>
      <c r="FJ25525" s="55">
        <v>0</v>
      </c>
      <c r="FK25525" s="55" t="s">
        <v>1258</v>
      </c>
      <c r="FL25525" s="55">
        <v>0.0542</v>
      </c>
    </row>
    <row r="25526" ht="14.25" customHeight="1" outlineLevel="1" spans="162:168">
      <c r="FF25526" s="55">
        <v>25519</v>
      </c>
      <c r="FG25526" s="55" t="s">
        <v>2053</v>
      </c>
      <c r="FH25526" s="55" t="s">
        <v>1470</v>
      </c>
      <c r="FI25526" s="55">
        <v>3</v>
      </c>
      <c r="FJ25526" s="55">
        <v>0</v>
      </c>
      <c r="FK25526" s="55" t="s">
        <v>1258</v>
      </c>
      <c r="FL25526" s="55">
        <v>0.0542</v>
      </c>
    </row>
    <row r="25527" ht="14.25" customHeight="1" outlineLevel="1" spans="162:168">
      <c r="FF25527" s="55">
        <v>25520</v>
      </c>
      <c r="FG25527" s="55" t="s">
        <v>2053</v>
      </c>
      <c r="FH25527" s="55" t="s">
        <v>1470</v>
      </c>
      <c r="FI25527" s="55">
        <v>4</v>
      </c>
      <c r="FJ25527" s="55">
        <v>0</v>
      </c>
      <c r="FK25527" s="55" t="s">
        <v>1258</v>
      </c>
      <c r="FL25527" s="55">
        <v>0.0542</v>
      </c>
    </row>
    <row r="25528" ht="14.25" customHeight="1" outlineLevel="1" spans="162:168">
      <c r="FF25528" s="55">
        <v>25521</v>
      </c>
      <c r="FG25528" s="55" t="s">
        <v>2053</v>
      </c>
      <c r="FH25528" s="55" t="s">
        <v>1470</v>
      </c>
      <c r="FI25528" s="55">
        <v>5</v>
      </c>
      <c r="FJ25528" s="55">
        <v>0</v>
      </c>
      <c r="FK25528" s="55" t="s">
        <v>1258</v>
      </c>
      <c r="FL25528" s="55">
        <v>0.0542</v>
      </c>
    </row>
    <row r="25529" ht="14.25" customHeight="1" outlineLevel="1" spans="162:168">
      <c r="FF25529" s="55">
        <v>25522</v>
      </c>
      <c r="FG25529" s="55" t="s">
        <v>2053</v>
      </c>
      <c r="FH25529" s="55" t="s">
        <v>1470</v>
      </c>
      <c r="FI25529" s="55">
        <v>6</v>
      </c>
      <c r="FJ25529" s="55">
        <v>0</v>
      </c>
      <c r="FK25529" s="55" t="s">
        <v>1258</v>
      </c>
      <c r="FL25529" s="55">
        <v>0.0542</v>
      </c>
    </row>
    <row r="25530" ht="14.25" customHeight="1" outlineLevel="1" spans="162:168">
      <c r="FF25530" s="55">
        <v>25523</v>
      </c>
      <c r="FG25530" s="55" t="s">
        <v>2053</v>
      </c>
      <c r="FH25530" s="55" t="s">
        <v>1810</v>
      </c>
      <c r="FI25530" s="55">
        <v>1</v>
      </c>
      <c r="FJ25530" s="55">
        <v>0</v>
      </c>
      <c r="FK25530" s="55" t="s">
        <v>1258</v>
      </c>
      <c r="FL25530" s="55">
        <v>0.0375</v>
      </c>
    </row>
    <row r="25531" ht="14.25" customHeight="1" outlineLevel="1" spans="162:168">
      <c r="FF25531" s="55">
        <v>25524</v>
      </c>
      <c r="FG25531" s="55" t="s">
        <v>2053</v>
      </c>
      <c r="FH25531" s="55" t="s">
        <v>2016</v>
      </c>
      <c r="FI25531" s="55">
        <v>5</v>
      </c>
      <c r="FJ25531" s="55">
        <v>0</v>
      </c>
      <c r="FK25531" s="55" t="s">
        <v>1258</v>
      </c>
      <c r="FL25531" s="55">
        <v>0.0417</v>
      </c>
    </row>
    <row r="25532" ht="14.25" customHeight="1" outlineLevel="1" spans="162:168">
      <c r="FF25532" s="55">
        <v>25525</v>
      </c>
      <c r="FG25532" s="55" t="s">
        <v>2053</v>
      </c>
      <c r="FH25532" s="55" t="s">
        <v>2016</v>
      </c>
      <c r="FI25532" s="55">
        <v>7</v>
      </c>
      <c r="FJ25532" s="55">
        <v>0</v>
      </c>
      <c r="FK25532" s="55" t="s">
        <v>1258</v>
      </c>
      <c r="FL25532" s="55">
        <v>0.0417</v>
      </c>
    </row>
    <row r="25533" ht="14.25" customHeight="1" outlineLevel="1" spans="162:168">
      <c r="FF25533" s="55">
        <v>25526</v>
      </c>
      <c r="FG25533" s="55" t="s">
        <v>2053</v>
      </c>
      <c r="FH25533" s="55" t="s">
        <v>2016</v>
      </c>
      <c r="FI25533" s="55">
        <v>9</v>
      </c>
      <c r="FJ25533" s="55">
        <v>0</v>
      </c>
      <c r="FK25533" s="55" t="s">
        <v>1258</v>
      </c>
      <c r="FL25533" s="55">
        <v>0.0742</v>
      </c>
    </row>
    <row r="25534" ht="14.25" customHeight="1" outlineLevel="1" spans="162:168">
      <c r="FF25534" s="55">
        <v>25527</v>
      </c>
      <c r="FG25534" s="55" t="s">
        <v>2053</v>
      </c>
      <c r="FH25534" s="55" t="s">
        <v>1995</v>
      </c>
      <c r="FI25534" s="55">
        <v>1</v>
      </c>
      <c r="FJ25534" s="55">
        <v>0</v>
      </c>
      <c r="FK25534" s="55" t="s">
        <v>1258</v>
      </c>
      <c r="FL25534" s="55">
        <v>0.0325</v>
      </c>
    </row>
    <row r="25535" ht="14.25" customHeight="1" outlineLevel="1" spans="162:168">
      <c r="FF25535" s="55">
        <v>25528</v>
      </c>
      <c r="FG25535" s="55" t="s">
        <v>2053</v>
      </c>
      <c r="FH25535" s="55" t="s">
        <v>1995</v>
      </c>
      <c r="FI25535" s="55">
        <v>2</v>
      </c>
      <c r="FJ25535" s="55">
        <v>0</v>
      </c>
      <c r="FK25535" s="55" t="s">
        <v>1258</v>
      </c>
      <c r="FL25535" s="55">
        <v>0.0292</v>
      </c>
    </row>
    <row r="25536" ht="14.25" customHeight="1" outlineLevel="1" spans="162:168">
      <c r="FF25536" s="55">
        <v>25529</v>
      </c>
      <c r="FG25536" s="55" t="s">
        <v>2053</v>
      </c>
      <c r="FH25536" s="55" t="s">
        <v>1995</v>
      </c>
      <c r="FI25536" s="55">
        <v>3</v>
      </c>
      <c r="FJ25536" s="55">
        <v>0</v>
      </c>
      <c r="FK25536" s="55" t="s">
        <v>1258</v>
      </c>
      <c r="FL25536" s="55">
        <v>0.0359</v>
      </c>
    </row>
    <row r="25537" ht="14.25" customHeight="1" outlineLevel="1" spans="162:168">
      <c r="FF25537" s="55">
        <v>25530</v>
      </c>
      <c r="FG25537" s="55" t="s">
        <v>2053</v>
      </c>
      <c r="FH25537" s="55" t="s">
        <v>1995</v>
      </c>
      <c r="FI25537" s="55">
        <v>4</v>
      </c>
      <c r="FJ25537" s="55">
        <v>0</v>
      </c>
      <c r="FK25537" s="55" t="s">
        <v>1258</v>
      </c>
      <c r="FL25537" s="55">
        <v>0.0342</v>
      </c>
    </row>
    <row r="25538" ht="14.25" customHeight="1" outlineLevel="1" spans="162:168">
      <c r="FF25538" s="55">
        <v>25531</v>
      </c>
      <c r="FG25538" s="55" t="s">
        <v>2053</v>
      </c>
      <c r="FH25538" s="55" t="s">
        <v>1995</v>
      </c>
      <c r="FI25538" s="55">
        <v>5</v>
      </c>
      <c r="FJ25538" s="55">
        <v>0</v>
      </c>
      <c r="FK25538" s="55" t="s">
        <v>1258</v>
      </c>
      <c r="FL25538" s="55">
        <v>0.0317</v>
      </c>
    </row>
    <row r="25539" ht="14.25" customHeight="1" outlineLevel="1" spans="162:168">
      <c r="FF25539" s="55">
        <v>25532</v>
      </c>
      <c r="FG25539" s="55" t="s">
        <v>2053</v>
      </c>
      <c r="FH25539" s="55" t="s">
        <v>1995</v>
      </c>
      <c r="FI25539" s="55">
        <v>6</v>
      </c>
      <c r="FJ25539" s="55">
        <v>0</v>
      </c>
      <c r="FK25539" s="55" t="s">
        <v>1258</v>
      </c>
      <c r="FL25539" s="55">
        <v>0.0292</v>
      </c>
    </row>
    <row r="25540" ht="14.25" customHeight="1" outlineLevel="1" spans="162:168">
      <c r="FF25540" s="55">
        <v>25533</v>
      </c>
      <c r="FG25540" s="55" t="s">
        <v>2077</v>
      </c>
      <c r="FH25540" s="55" t="s">
        <v>1343</v>
      </c>
      <c r="FI25540" s="55">
        <v>1</v>
      </c>
      <c r="FJ25540" s="55">
        <v>0</v>
      </c>
      <c r="FK25540" s="55" t="s">
        <v>1258</v>
      </c>
      <c r="FL25540" s="55">
        <v>0.0275</v>
      </c>
    </row>
    <row r="25541" ht="14.25" customHeight="1" outlineLevel="1" spans="162:168">
      <c r="FF25541" s="55">
        <v>25534</v>
      </c>
      <c r="FG25541" s="55" t="s">
        <v>2077</v>
      </c>
      <c r="FH25541" s="55" t="s">
        <v>1260</v>
      </c>
      <c r="FI25541" s="55">
        <v>12</v>
      </c>
      <c r="FJ25541" s="55">
        <v>5000</v>
      </c>
      <c r="FK25541" s="55" t="s">
        <v>1258</v>
      </c>
      <c r="FL25541" s="55">
        <v>0.0675</v>
      </c>
    </row>
    <row r="25542" ht="14.25" customHeight="1" outlineLevel="1" spans="162:168">
      <c r="FF25542" s="55">
        <v>25535</v>
      </c>
      <c r="FG25542" s="55" t="s">
        <v>2077</v>
      </c>
      <c r="FH25542" s="55" t="s">
        <v>1470</v>
      </c>
      <c r="FI25542" s="55">
        <v>1</v>
      </c>
      <c r="FJ25542" s="55">
        <v>0</v>
      </c>
      <c r="FK25542" s="55" t="s">
        <v>1258</v>
      </c>
      <c r="FL25542" s="55">
        <v>0.0542</v>
      </c>
    </row>
    <row r="25543" ht="14.25" customHeight="1" outlineLevel="1" spans="162:168">
      <c r="FF25543" s="55">
        <v>25536</v>
      </c>
      <c r="FG25543" s="55" t="s">
        <v>2077</v>
      </c>
      <c r="FH25543" s="55" t="s">
        <v>1470</v>
      </c>
      <c r="FI25543" s="55">
        <v>2</v>
      </c>
      <c r="FJ25543" s="55">
        <v>0</v>
      </c>
      <c r="FK25543" s="55" t="s">
        <v>1258</v>
      </c>
      <c r="FL25543" s="55">
        <v>0.0542</v>
      </c>
    </row>
    <row r="25544" ht="14.25" customHeight="1" outlineLevel="1" spans="162:168">
      <c r="FF25544" s="55">
        <v>25537</v>
      </c>
      <c r="FG25544" s="55" t="s">
        <v>2077</v>
      </c>
      <c r="FH25544" s="55" t="s">
        <v>1470</v>
      </c>
      <c r="FI25544" s="55">
        <v>3</v>
      </c>
      <c r="FJ25544" s="55">
        <v>0</v>
      </c>
      <c r="FK25544" s="55" t="s">
        <v>1258</v>
      </c>
      <c r="FL25544" s="55">
        <v>0.0542</v>
      </c>
    </row>
    <row r="25545" ht="14.25" customHeight="1" outlineLevel="1" spans="162:168">
      <c r="FF25545" s="55">
        <v>25538</v>
      </c>
      <c r="FG25545" s="55" t="s">
        <v>2077</v>
      </c>
      <c r="FH25545" s="55" t="s">
        <v>1470</v>
      </c>
      <c r="FI25545" s="55">
        <v>4</v>
      </c>
      <c r="FJ25545" s="55">
        <v>0</v>
      </c>
      <c r="FK25545" s="55" t="s">
        <v>1258</v>
      </c>
      <c r="FL25545" s="55">
        <v>0.0542</v>
      </c>
    </row>
    <row r="25546" ht="14.25" customHeight="1" outlineLevel="1" spans="162:168">
      <c r="FF25546" s="55">
        <v>25539</v>
      </c>
      <c r="FG25546" s="55" t="s">
        <v>2077</v>
      </c>
      <c r="FH25546" s="55" t="s">
        <v>1470</v>
      </c>
      <c r="FI25546" s="55">
        <v>5</v>
      </c>
      <c r="FJ25546" s="55">
        <v>0</v>
      </c>
      <c r="FK25546" s="55" t="s">
        <v>1258</v>
      </c>
      <c r="FL25546" s="55">
        <v>0.0542</v>
      </c>
    </row>
    <row r="25547" ht="14.25" customHeight="1" outlineLevel="1" spans="162:168">
      <c r="FF25547" s="55">
        <v>25540</v>
      </c>
      <c r="FG25547" s="55" t="s">
        <v>2077</v>
      </c>
      <c r="FH25547" s="55" t="s">
        <v>1470</v>
      </c>
      <c r="FI25547" s="55">
        <v>6</v>
      </c>
      <c r="FJ25547" s="55">
        <v>0</v>
      </c>
      <c r="FK25547" s="55" t="s">
        <v>1258</v>
      </c>
      <c r="FL25547" s="55">
        <v>0.0542</v>
      </c>
    </row>
    <row r="25548" ht="14.25" customHeight="1" outlineLevel="1" spans="162:168">
      <c r="FF25548" s="55">
        <v>25541</v>
      </c>
      <c r="FG25548" s="55" t="s">
        <v>2077</v>
      </c>
      <c r="FH25548" s="55" t="s">
        <v>1810</v>
      </c>
      <c r="FI25548" s="55">
        <v>1</v>
      </c>
      <c r="FJ25548" s="55">
        <v>0</v>
      </c>
      <c r="FK25548" s="55" t="s">
        <v>1258</v>
      </c>
      <c r="FL25548" s="55">
        <v>0.0375</v>
      </c>
    </row>
    <row r="25549" ht="14.25" customHeight="1" outlineLevel="1" spans="162:168">
      <c r="FF25549" s="55">
        <v>25542</v>
      </c>
      <c r="FG25549" s="55" t="s">
        <v>2077</v>
      </c>
      <c r="FH25549" s="55" t="s">
        <v>2016</v>
      </c>
      <c r="FI25549" s="55">
        <v>5</v>
      </c>
      <c r="FJ25549" s="55">
        <v>0</v>
      </c>
      <c r="FK25549" s="55" t="s">
        <v>1258</v>
      </c>
      <c r="FL25549" s="55">
        <v>0.0417</v>
      </c>
    </row>
    <row r="25550" ht="14.25" customHeight="1" outlineLevel="1" spans="162:168">
      <c r="FF25550" s="55">
        <v>25543</v>
      </c>
      <c r="FG25550" s="55" t="s">
        <v>2077</v>
      </c>
      <c r="FH25550" s="55" t="s">
        <v>2016</v>
      </c>
      <c r="FI25550" s="55">
        <v>7</v>
      </c>
      <c r="FJ25550" s="55">
        <v>0</v>
      </c>
      <c r="FK25550" s="55" t="s">
        <v>1258</v>
      </c>
      <c r="FL25550" s="55">
        <v>0.0417</v>
      </c>
    </row>
    <row r="25551" ht="14.25" customHeight="1" outlineLevel="1" spans="162:168">
      <c r="FF25551" s="55">
        <v>25544</v>
      </c>
      <c r="FG25551" s="55" t="s">
        <v>2077</v>
      </c>
      <c r="FH25551" s="55" t="s">
        <v>2016</v>
      </c>
      <c r="FI25551" s="55">
        <v>9</v>
      </c>
      <c r="FJ25551" s="55">
        <v>0</v>
      </c>
      <c r="FK25551" s="55" t="s">
        <v>1258</v>
      </c>
      <c r="FL25551" s="55">
        <v>0.0742</v>
      </c>
    </row>
    <row r="25552" ht="14.25" customHeight="1" outlineLevel="1" spans="162:168">
      <c r="FF25552" s="55">
        <v>25545</v>
      </c>
      <c r="FG25552" s="55" t="s">
        <v>2077</v>
      </c>
      <c r="FH25552" s="55" t="s">
        <v>1995</v>
      </c>
      <c r="FI25552" s="55">
        <v>1</v>
      </c>
      <c r="FJ25552" s="55">
        <v>0</v>
      </c>
      <c r="FK25552" s="55" t="s">
        <v>1258</v>
      </c>
      <c r="FL25552" s="55">
        <v>0.0325</v>
      </c>
    </row>
    <row r="25553" ht="14.25" customHeight="1" outlineLevel="1" spans="162:168">
      <c r="FF25553" s="55">
        <v>25546</v>
      </c>
      <c r="FG25553" s="55" t="s">
        <v>2077</v>
      </c>
      <c r="FH25553" s="55" t="s">
        <v>1995</v>
      </c>
      <c r="FI25553" s="55">
        <v>2</v>
      </c>
      <c r="FJ25553" s="55">
        <v>0</v>
      </c>
      <c r="FK25553" s="55" t="s">
        <v>1258</v>
      </c>
      <c r="FL25553" s="55">
        <v>0.0292</v>
      </c>
    </row>
    <row r="25554" ht="14.25" customHeight="1" outlineLevel="1" spans="162:168">
      <c r="FF25554" s="55">
        <v>25547</v>
      </c>
      <c r="FG25554" s="55" t="s">
        <v>2077</v>
      </c>
      <c r="FH25554" s="55" t="s">
        <v>1995</v>
      </c>
      <c r="FI25554" s="55">
        <v>3</v>
      </c>
      <c r="FJ25554" s="55">
        <v>0</v>
      </c>
      <c r="FK25554" s="55" t="s">
        <v>1258</v>
      </c>
      <c r="FL25554" s="55">
        <v>0.0359</v>
      </c>
    </row>
    <row r="25555" ht="14.25" customHeight="1" outlineLevel="1" spans="162:168">
      <c r="FF25555" s="55">
        <v>25548</v>
      </c>
      <c r="FG25555" s="55" t="s">
        <v>2077</v>
      </c>
      <c r="FH25555" s="55" t="s">
        <v>1995</v>
      </c>
      <c r="FI25555" s="55">
        <v>4</v>
      </c>
      <c r="FJ25555" s="55">
        <v>0</v>
      </c>
      <c r="FK25555" s="55" t="s">
        <v>1258</v>
      </c>
      <c r="FL25555" s="55">
        <v>0.0342</v>
      </c>
    </row>
    <row r="25556" ht="14.25" customHeight="1" outlineLevel="1" spans="162:168">
      <c r="FF25556" s="55">
        <v>25549</v>
      </c>
      <c r="FG25556" s="55" t="s">
        <v>2077</v>
      </c>
      <c r="FH25556" s="55" t="s">
        <v>1995</v>
      </c>
      <c r="FI25556" s="55">
        <v>5</v>
      </c>
      <c r="FJ25556" s="55">
        <v>0</v>
      </c>
      <c r="FK25556" s="55" t="s">
        <v>1258</v>
      </c>
      <c r="FL25556" s="55">
        <v>0.0317</v>
      </c>
    </row>
    <row r="25557" ht="14.25" customHeight="1" outlineLevel="1" spans="162:168">
      <c r="FF25557" s="55">
        <v>25550</v>
      </c>
      <c r="FG25557" s="55" t="s">
        <v>2077</v>
      </c>
      <c r="FH25557" s="55" t="s">
        <v>1995</v>
      </c>
      <c r="FI25557" s="55">
        <v>6</v>
      </c>
      <c r="FJ25557" s="55">
        <v>0</v>
      </c>
      <c r="FK25557" s="55" t="s">
        <v>1258</v>
      </c>
      <c r="FL25557" s="55">
        <v>0.0292</v>
      </c>
    </row>
    <row r="25558" ht="14.25" customHeight="1" outlineLevel="1" spans="162:168">
      <c r="FF25558" s="55">
        <v>25551</v>
      </c>
      <c r="FG25558" s="55" t="s">
        <v>2094</v>
      </c>
      <c r="FH25558" s="55" t="s">
        <v>1343</v>
      </c>
      <c r="FI25558" s="55">
        <v>1</v>
      </c>
      <c r="FJ25558" s="55">
        <v>0</v>
      </c>
      <c r="FK25558" s="55" t="s">
        <v>1258</v>
      </c>
      <c r="FL25558" s="55">
        <v>0.0275</v>
      </c>
    </row>
    <row r="25559" ht="14.25" customHeight="1" outlineLevel="1" spans="162:168">
      <c r="FF25559" s="55">
        <v>25552</v>
      </c>
      <c r="FG25559" s="55" t="s">
        <v>2094</v>
      </c>
      <c r="FH25559" s="55" t="s">
        <v>1260</v>
      </c>
      <c r="FI25559" s="55">
        <v>12</v>
      </c>
      <c r="FJ25559" s="55">
        <v>5000</v>
      </c>
      <c r="FK25559" s="55" t="s">
        <v>1258</v>
      </c>
      <c r="FL25559" s="55">
        <v>0.0675</v>
      </c>
    </row>
    <row r="25560" ht="14.25" customHeight="1" outlineLevel="1" spans="162:168">
      <c r="FF25560" s="55">
        <v>25553</v>
      </c>
      <c r="FG25560" s="55" t="s">
        <v>2094</v>
      </c>
      <c r="FH25560" s="55" t="s">
        <v>1470</v>
      </c>
      <c r="FI25560" s="55">
        <v>1</v>
      </c>
      <c r="FJ25560" s="55">
        <v>0</v>
      </c>
      <c r="FK25560" s="55" t="s">
        <v>1258</v>
      </c>
      <c r="FL25560" s="55">
        <v>0.0542</v>
      </c>
    </row>
    <row r="25561" ht="14.25" customHeight="1" outlineLevel="1" spans="162:168">
      <c r="FF25561" s="55">
        <v>25554</v>
      </c>
      <c r="FG25561" s="55" t="s">
        <v>2094</v>
      </c>
      <c r="FH25561" s="55" t="s">
        <v>1470</v>
      </c>
      <c r="FI25561" s="55">
        <v>2</v>
      </c>
      <c r="FJ25561" s="55">
        <v>0</v>
      </c>
      <c r="FK25561" s="55" t="s">
        <v>1258</v>
      </c>
      <c r="FL25561" s="55">
        <v>0.0542</v>
      </c>
    </row>
    <row r="25562" ht="14.25" customHeight="1" outlineLevel="1" spans="162:168">
      <c r="FF25562" s="55">
        <v>25555</v>
      </c>
      <c r="FG25562" s="55" t="s">
        <v>2094</v>
      </c>
      <c r="FH25562" s="55" t="s">
        <v>1470</v>
      </c>
      <c r="FI25562" s="55">
        <v>3</v>
      </c>
      <c r="FJ25562" s="55">
        <v>0</v>
      </c>
      <c r="FK25562" s="55" t="s">
        <v>1258</v>
      </c>
      <c r="FL25562" s="55">
        <v>0.0542</v>
      </c>
    </row>
    <row r="25563" ht="14.25" customHeight="1" outlineLevel="1" spans="162:168">
      <c r="FF25563" s="55">
        <v>25556</v>
      </c>
      <c r="FG25563" s="55" t="s">
        <v>2094</v>
      </c>
      <c r="FH25563" s="55" t="s">
        <v>1470</v>
      </c>
      <c r="FI25563" s="55">
        <v>4</v>
      </c>
      <c r="FJ25563" s="55">
        <v>0</v>
      </c>
      <c r="FK25563" s="55" t="s">
        <v>1258</v>
      </c>
      <c r="FL25563" s="55">
        <v>0.0542</v>
      </c>
    </row>
    <row r="25564" ht="14.25" customHeight="1" outlineLevel="1" spans="162:168">
      <c r="FF25564" s="55">
        <v>25557</v>
      </c>
      <c r="FG25564" s="55" t="s">
        <v>2094</v>
      </c>
      <c r="FH25564" s="55" t="s">
        <v>1470</v>
      </c>
      <c r="FI25564" s="55">
        <v>5</v>
      </c>
      <c r="FJ25564" s="55">
        <v>0</v>
      </c>
      <c r="FK25564" s="55" t="s">
        <v>1258</v>
      </c>
      <c r="FL25564" s="55">
        <v>0.0542</v>
      </c>
    </row>
    <row r="25565" ht="14.25" customHeight="1" outlineLevel="1" spans="162:168">
      <c r="FF25565" s="55">
        <v>25558</v>
      </c>
      <c r="FG25565" s="55" t="s">
        <v>2094</v>
      </c>
      <c r="FH25565" s="55" t="s">
        <v>1470</v>
      </c>
      <c r="FI25565" s="55">
        <v>6</v>
      </c>
      <c r="FJ25565" s="55">
        <v>0</v>
      </c>
      <c r="FK25565" s="55" t="s">
        <v>1258</v>
      </c>
      <c r="FL25565" s="55">
        <v>0.0542</v>
      </c>
    </row>
    <row r="25566" ht="14.25" customHeight="1" outlineLevel="1" spans="162:168">
      <c r="FF25566" s="55">
        <v>25559</v>
      </c>
      <c r="FG25566" s="55" t="s">
        <v>2094</v>
      </c>
      <c r="FH25566" s="55" t="s">
        <v>1810</v>
      </c>
      <c r="FI25566" s="55">
        <v>1</v>
      </c>
      <c r="FJ25566" s="55">
        <v>0</v>
      </c>
      <c r="FK25566" s="55" t="s">
        <v>1258</v>
      </c>
      <c r="FL25566" s="55">
        <v>0.0375</v>
      </c>
    </row>
    <row r="25567" ht="14.25" customHeight="1" outlineLevel="1" spans="162:168">
      <c r="FF25567" s="55">
        <v>25560</v>
      </c>
      <c r="FG25567" s="55" t="s">
        <v>2094</v>
      </c>
      <c r="FH25567" s="55" t="s">
        <v>2016</v>
      </c>
      <c r="FI25567" s="55">
        <v>5</v>
      </c>
      <c r="FJ25567" s="55">
        <v>0</v>
      </c>
      <c r="FK25567" s="55" t="s">
        <v>1258</v>
      </c>
      <c r="FL25567" s="55">
        <v>0.0417</v>
      </c>
    </row>
    <row r="25568" ht="14.25" customHeight="1" outlineLevel="1" spans="162:168">
      <c r="FF25568" s="55">
        <v>25561</v>
      </c>
      <c r="FG25568" s="55" t="s">
        <v>2094</v>
      </c>
      <c r="FH25568" s="55" t="s">
        <v>2016</v>
      </c>
      <c r="FI25568" s="55">
        <v>7</v>
      </c>
      <c r="FJ25568" s="55">
        <v>0</v>
      </c>
      <c r="FK25568" s="55" t="s">
        <v>1258</v>
      </c>
      <c r="FL25568" s="55">
        <v>0.0417</v>
      </c>
    </row>
    <row r="25569" ht="14.25" customHeight="1" outlineLevel="1" spans="162:168">
      <c r="FF25569" s="55">
        <v>25562</v>
      </c>
      <c r="FG25569" s="55" t="s">
        <v>2094</v>
      </c>
      <c r="FH25569" s="55" t="s">
        <v>2016</v>
      </c>
      <c r="FI25569" s="55">
        <v>9</v>
      </c>
      <c r="FJ25569" s="55">
        <v>0</v>
      </c>
      <c r="FK25569" s="55" t="s">
        <v>1258</v>
      </c>
      <c r="FL25569" s="55">
        <v>0.0742</v>
      </c>
    </row>
    <row r="25570" ht="14.25" customHeight="1" outlineLevel="1" spans="162:168">
      <c r="FF25570" s="55">
        <v>25563</v>
      </c>
      <c r="FG25570" s="55" t="s">
        <v>2094</v>
      </c>
      <c r="FH25570" s="55" t="s">
        <v>1995</v>
      </c>
      <c r="FI25570" s="55">
        <v>1</v>
      </c>
      <c r="FJ25570" s="55">
        <v>0</v>
      </c>
      <c r="FK25570" s="55" t="s">
        <v>1258</v>
      </c>
      <c r="FL25570" s="55">
        <v>0.0325</v>
      </c>
    </row>
    <row r="25571" ht="14.25" customHeight="1" outlineLevel="1" spans="162:168">
      <c r="FF25571" s="55">
        <v>25564</v>
      </c>
      <c r="FG25571" s="55" t="s">
        <v>2094</v>
      </c>
      <c r="FH25571" s="55" t="s">
        <v>1995</v>
      </c>
      <c r="FI25571" s="55">
        <v>2</v>
      </c>
      <c r="FJ25571" s="55">
        <v>0</v>
      </c>
      <c r="FK25571" s="55" t="s">
        <v>1258</v>
      </c>
      <c r="FL25571" s="55">
        <v>0.0292</v>
      </c>
    </row>
    <row r="25572" ht="14.25" customHeight="1" outlineLevel="1" spans="162:168">
      <c r="FF25572" s="55">
        <v>25565</v>
      </c>
      <c r="FG25572" s="55" t="s">
        <v>2094</v>
      </c>
      <c r="FH25572" s="55" t="s">
        <v>1995</v>
      </c>
      <c r="FI25572" s="55">
        <v>3</v>
      </c>
      <c r="FJ25572" s="55">
        <v>0</v>
      </c>
      <c r="FK25572" s="55" t="s">
        <v>1258</v>
      </c>
      <c r="FL25572" s="55">
        <v>0.0359</v>
      </c>
    </row>
    <row r="25573" ht="14.25" customHeight="1" outlineLevel="1" spans="162:168">
      <c r="FF25573" s="55">
        <v>25566</v>
      </c>
      <c r="FG25573" s="55" t="s">
        <v>2094</v>
      </c>
      <c r="FH25573" s="55" t="s">
        <v>1995</v>
      </c>
      <c r="FI25573" s="55">
        <v>4</v>
      </c>
      <c r="FJ25573" s="55">
        <v>0</v>
      </c>
      <c r="FK25573" s="55" t="s">
        <v>1258</v>
      </c>
      <c r="FL25573" s="55">
        <v>0.0342</v>
      </c>
    </row>
    <row r="25574" ht="14.25" customHeight="1" outlineLevel="1" spans="162:168">
      <c r="FF25574" s="55">
        <v>25567</v>
      </c>
      <c r="FG25574" s="55" t="s">
        <v>2094</v>
      </c>
      <c r="FH25574" s="55" t="s">
        <v>1995</v>
      </c>
      <c r="FI25574" s="55">
        <v>5</v>
      </c>
      <c r="FJ25574" s="55">
        <v>0</v>
      </c>
      <c r="FK25574" s="55" t="s">
        <v>1258</v>
      </c>
      <c r="FL25574" s="55">
        <v>0.0317</v>
      </c>
    </row>
    <row r="25575" ht="14.25" customHeight="1" outlineLevel="1" spans="162:168">
      <c r="FF25575" s="55">
        <v>25568</v>
      </c>
      <c r="FG25575" s="55" t="s">
        <v>2094</v>
      </c>
      <c r="FH25575" s="55" t="s">
        <v>1995</v>
      </c>
      <c r="FI25575" s="55">
        <v>6</v>
      </c>
      <c r="FJ25575" s="55">
        <v>0</v>
      </c>
      <c r="FK25575" s="55" t="s">
        <v>1258</v>
      </c>
      <c r="FL25575" s="55">
        <v>0.0292</v>
      </c>
    </row>
    <row r="25576" ht="14.25" customHeight="1" outlineLevel="1" spans="162:168">
      <c r="FF25576" s="55">
        <v>25569</v>
      </c>
      <c r="FG25576" s="55" t="s">
        <v>42</v>
      </c>
      <c r="FH25576" s="55" t="s">
        <v>1343</v>
      </c>
      <c r="FI25576" s="55">
        <v>1</v>
      </c>
      <c r="FJ25576" s="55">
        <v>0</v>
      </c>
      <c r="FK25576" s="55" t="s">
        <v>1249</v>
      </c>
      <c r="FL25576" s="55">
        <v>0.33</v>
      </c>
    </row>
    <row r="25577" ht="14.25" customHeight="1" outlineLevel="1" spans="162:168">
      <c r="FF25577" s="55">
        <v>25570</v>
      </c>
      <c r="FG25577" s="55" t="s">
        <v>1313</v>
      </c>
      <c r="FH25577" s="55" t="s">
        <v>1343</v>
      </c>
      <c r="FI25577" s="55">
        <v>1</v>
      </c>
      <c r="FJ25577" s="55">
        <v>0</v>
      </c>
      <c r="FK25577" s="55" t="s">
        <v>1249</v>
      </c>
      <c r="FL25577" s="55">
        <v>0.33</v>
      </c>
    </row>
    <row r="25578" ht="14.25" customHeight="1" outlineLevel="1" spans="162:168">
      <c r="FF25578" s="55">
        <v>25571</v>
      </c>
      <c r="FG25578" s="55" t="s">
        <v>1359</v>
      </c>
      <c r="FH25578" s="55" t="s">
        <v>1343</v>
      </c>
      <c r="FI25578" s="55">
        <v>1</v>
      </c>
      <c r="FJ25578" s="55">
        <v>0</v>
      </c>
      <c r="FK25578" s="55" t="s">
        <v>1249</v>
      </c>
      <c r="FL25578" s="55">
        <v>0.33</v>
      </c>
    </row>
    <row r="25579" ht="14.25" customHeight="1" outlineLevel="1" spans="162:168">
      <c r="FF25579" s="55">
        <v>25572</v>
      </c>
      <c r="FG25579" s="55" t="s">
        <v>1246</v>
      </c>
      <c r="FH25579" s="55" t="s">
        <v>1343</v>
      </c>
      <c r="FI25579" s="55">
        <v>1</v>
      </c>
      <c r="FJ25579" s="55">
        <v>0</v>
      </c>
      <c r="FK25579" s="55" t="s">
        <v>1249</v>
      </c>
      <c r="FL25579" s="55">
        <v>0.33</v>
      </c>
    </row>
    <row r="25580" ht="14.25" customHeight="1" outlineLevel="1" spans="162:168">
      <c r="FF25580" s="55">
        <v>25573</v>
      </c>
      <c r="FG25580" s="55" t="s">
        <v>1309</v>
      </c>
      <c r="FH25580" s="55" t="s">
        <v>1343</v>
      </c>
      <c r="FI25580" s="55">
        <v>1</v>
      </c>
      <c r="FJ25580" s="55">
        <v>0</v>
      </c>
      <c r="FK25580" s="55" t="s">
        <v>1249</v>
      </c>
      <c r="FL25580" s="55">
        <v>0.33</v>
      </c>
    </row>
    <row r="25581" ht="14.25" customHeight="1" outlineLevel="1" spans="162:168">
      <c r="FF25581" s="55">
        <v>25574</v>
      </c>
      <c r="FG25581" s="55" t="s">
        <v>2052</v>
      </c>
      <c r="FH25581" s="55" t="s">
        <v>1343</v>
      </c>
      <c r="FI25581" s="55">
        <v>1</v>
      </c>
      <c r="FJ25581" s="55">
        <v>0</v>
      </c>
      <c r="FK25581" s="55" t="s">
        <v>1258</v>
      </c>
      <c r="FL25581" s="55">
        <v>0.0275</v>
      </c>
    </row>
    <row r="25582" ht="14.25" customHeight="1" outlineLevel="1" spans="162:168">
      <c r="FF25582" s="55">
        <v>25575</v>
      </c>
      <c r="FG25582" s="55" t="s">
        <v>2053</v>
      </c>
      <c r="FH25582" s="55" t="s">
        <v>1343</v>
      </c>
      <c r="FI25582" s="55">
        <v>1</v>
      </c>
      <c r="FJ25582" s="55">
        <v>0</v>
      </c>
      <c r="FK25582" s="55" t="s">
        <v>1258</v>
      </c>
      <c r="FL25582" s="55">
        <v>0.0275</v>
      </c>
    </row>
    <row r="25583" ht="14.25" customHeight="1" outlineLevel="1" spans="162:168">
      <c r="FF25583" s="55">
        <v>25576</v>
      </c>
      <c r="FG25583" s="55" t="s">
        <v>2077</v>
      </c>
      <c r="FH25583" s="55" t="s">
        <v>1343</v>
      </c>
      <c r="FI25583" s="55">
        <v>1</v>
      </c>
      <c r="FJ25583" s="55">
        <v>0</v>
      </c>
      <c r="FK25583" s="55" t="s">
        <v>1258</v>
      </c>
      <c r="FL25583" s="55">
        <v>0.0275</v>
      </c>
    </row>
    <row r="25584" ht="14.25" customHeight="1" outlineLevel="1" spans="162:168">
      <c r="FF25584" s="55">
        <v>25577</v>
      </c>
      <c r="FG25584" s="55" t="s">
        <v>2094</v>
      </c>
      <c r="FH25584" s="55" t="s">
        <v>1343</v>
      </c>
      <c r="FI25584" s="55">
        <v>1</v>
      </c>
      <c r="FJ25584" s="55">
        <v>0</v>
      </c>
      <c r="FK25584" s="55" t="s">
        <v>1258</v>
      </c>
      <c r="FL25584" s="55">
        <v>0.0275</v>
      </c>
    </row>
    <row r="25585" ht="14.25" customHeight="1" outlineLevel="1" spans="162:168">
      <c r="FF25585" s="55">
        <v>25578</v>
      </c>
      <c r="FG25585" s="55" t="s">
        <v>1250</v>
      </c>
      <c r="FH25585" s="55" t="s">
        <v>1263</v>
      </c>
      <c r="FI25585" s="55">
        <v>1</v>
      </c>
      <c r="FJ25585" s="55">
        <v>1000</v>
      </c>
      <c r="FK25585" s="55" t="s">
        <v>1249</v>
      </c>
      <c r="FL25585" s="55">
        <v>0.9</v>
      </c>
    </row>
    <row r="25586" ht="14.25" customHeight="1" outlineLevel="1" spans="162:168">
      <c r="FF25586" s="55">
        <v>25579</v>
      </c>
      <c r="FG25586" s="55" t="s">
        <v>1250</v>
      </c>
      <c r="FH25586" s="55" t="s">
        <v>1263</v>
      </c>
      <c r="FI25586" s="55">
        <v>1</v>
      </c>
      <c r="FJ25586" s="55">
        <v>2500</v>
      </c>
      <c r="FK25586" s="55" t="s">
        <v>1249</v>
      </c>
      <c r="FL25586" s="55">
        <v>0.85</v>
      </c>
    </row>
    <row r="25587" ht="14.25" customHeight="1" outlineLevel="1" spans="162:168">
      <c r="FF25587" s="55">
        <v>25580</v>
      </c>
      <c r="FG25587" s="55" t="s">
        <v>1250</v>
      </c>
      <c r="FH25587" s="55" t="s">
        <v>1263</v>
      </c>
      <c r="FI25587" s="55">
        <v>2</v>
      </c>
      <c r="FJ25587" s="55">
        <v>1000</v>
      </c>
      <c r="FK25587" s="55" t="s">
        <v>1249</v>
      </c>
      <c r="FL25587" s="55">
        <v>0.9</v>
      </c>
    </row>
    <row r="25588" ht="14.25" customHeight="1" outlineLevel="1" spans="162:168">
      <c r="FF25588" s="55">
        <v>25581</v>
      </c>
      <c r="FG25588" s="55" t="s">
        <v>1250</v>
      </c>
      <c r="FH25588" s="55" t="s">
        <v>1263</v>
      </c>
      <c r="FI25588" s="55">
        <v>2</v>
      </c>
      <c r="FJ25588" s="55">
        <v>2500</v>
      </c>
      <c r="FK25588" s="55" t="s">
        <v>1249</v>
      </c>
      <c r="FL25588" s="55">
        <v>0.85</v>
      </c>
    </row>
    <row r="25589" ht="14.25" customHeight="1" outlineLevel="1" spans="162:168">
      <c r="FF25589" s="55">
        <v>25582</v>
      </c>
      <c r="FG25589" s="55" t="s">
        <v>1250</v>
      </c>
      <c r="FH25589" s="55" t="s">
        <v>1263</v>
      </c>
      <c r="FI25589" s="55">
        <v>3</v>
      </c>
      <c r="FJ25589" s="55">
        <v>1000</v>
      </c>
      <c r="FK25589" s="55" t="s">
        <v>1249</v>
      </c>
      <c r="FL25589" s="55">
        <v>0.9</v>
      </c>
    </row>
    <row r="25590" ht="14.25" customHeight="1" outlineLevel="1" spans="162:168">
      <c r="FF25590" s="55">
        <v>25583</v>
      </c>
      <c r="FG25590" s="55" t="s">
        <v>1250</v>
      </c>
      <c r="FH25590" s="55" t="s">
        <v>1263</v>
      </c>
      <c r="FI25590" s="55">
        <v>3</v>
      </c>
      <c r="FJ25590" s="55">
        <v>2500</v>
      </c>
      <c r="FK25590" s="55" t="s">
        <v>1249</v>
      </c>
      <c r="FL25590" s="55">
        <v>0.85</v>
      </c>
    </row>
    <row r="25591" ht="14.25" customHeight="1" outlineLevel="1" spans="162:168">
      <c r="FF25591" s="55">
        <v>25584</v>
      </c>
      <c r="FG25591" s="55" t="s">
        <v>1250</v>
      </c>
      <c r="FH25591" s="55" t="s">
        <v>1263</v>
      </c>
      <c r="FI25591" s="55">
        <v>4</v>
      </c>
      <c r="FJ25591" s="55">
        <v>1000</v>
      </c>
      <c r="FK25591" s="55" t="s">
        <v>1249</v>
      </c>
      <c r="FL25591" s="55">
        <v>0.9</v>
      </c>
    </row>
    <row r="25592" ht="14.25" customHeight="1" outlineLevel="1" spans="162:168">
      <c r="FF25592" s="55">
        <v>25585</v>
      </c>
      <c r="FG25592" s="55" t="s">
        <v>1250</v>
      </c>
      <c r="FH25592" s="55" t="s">
        <v>1263</v>
      </c>
      <c r="FI25592" s="55">
        <v>4</v>
      </c>
      <c r="FJ25592" s="55">
        <v>2500</v>
      </c>
      <c r="FK25592" s="55" t="s">
        <v>1249</v>
      </c>
      <c r="FL25592" s="55">
        <v>0.85</v>
      </c>
    </row>
    <row r="25593" ht="14.25" customHeight="1" outlineLevel="1" spans="162:168">
      <c r="FF25593" s="55">
        <v>25586</v>
      </c>
      <c r="FG25593" s="55" t="s">
        <v>1250</v>
      </c>
      <c r="FH25593" s="55" t="s">
        <v>1263</v>
      </c>
      <c r="FI25593" s="55">
        <v>5</v>
      </c>
      <c r="FJ25593" s="55">
        <v>1000</v>
      </c>
      <c r="FK25593" s="55" t="s">
        <v>1249</v>
      </c>
      <c r="FL25593" s="55">
        <v>0.9</v>
      </c>
    </row>
    <row r="25594" ht="14.25" customHeight="1" outlineLevel="1" spans="162:168">
      <c r="FF25594" s="55">
        <v>25587</v>
      </c>
      <c r="FG25594" s="55" t="s">
        <v>1250</v>
      </c>
      <c r="FH25594" s="55" t="s">
        <v>1263</v>
      </c>
      <c r="FI25594" s="55">
        <v>5</v>
      </c>
      <c r="FJ25594" s="55">
        <v>2500</v>
      </c>
      <c r="FK25594" s="55" t="s">
        <v>1249</v>
      </c>
      <c r="FL25594" s="55">
        <v>0.85</v>
      </c>
    </row>
    <row r="25595" ht="14.25" customHeight="1" outlineLevel="1" spans="162:168">
      <c r="FF25595" s="55">
        <v>25588</v>
      </c>
      <c r="FG25595" s="55" t="s">
        <v>1250</v>
      </c>
      <c r="FH25595" s="55" t="s">
        <v>1263</v>
      </c>
      <c r="FI25595" s="55">
        <v>6</v>
      </c>
      <c r="FJ25595" s="55">
        <v>1000</v>
      </c>
      <c r="FK25595" s="55" t="s">
        <v>1249</v>
      </c>
      <c r="FL25595" s="55">
        <v>0.9</v>
      </c>
    </row>
    <row r="25596" ht="14.25" customHeight="1" outlineLevel="1" spans="162:168">
      <c r="FF25596" s="55">
        <v>25589</v>
      </c>
      <c r="FG25596" s="55" t="s">
        <v>1250</v>
      </c>
      <c r="FH25596" s="55" t="s">
        <v>1263</v>
      </c>
      <c r="FI25596" s="55">
        <v>6</v>
      </c>
      <c r="FJ25596" s="55">
        <v>2500</v>
      </c>
      <c r="FK25596" s="55" t="s">
        <v>1249</v>
      </c>
      <c r="FL25596" s="55">
        <v>0.85</v>
      </c>
    </row>
    <row r="25597" ht="14.25" customHeight="1" outlineLevel="1" spans="162:168">
      <c r="FF25597" s="55">
        <v>25590</v>
      </c>
      <c r="FG25597" s="55" t="s">
        <v>1250</v>
      </c>
      <c r="FH25597" s="55" t="s">
        <v>1263</v>
      </c>
      <c r="FI25597" s="55">
        <v>7</v>
      </c>
      <c r="FJ25597" s="55">
        <v>1000</v>
      </c>
      <c r="FK25597" s="55" t="s">
        <v>1249</v>
      </c>
      <c r="FL25597" s="55">
        <v>0.9</v>
      </c>
    </row>
    <row r="25598" ht="14.25" customHeight="1" outlineLevel="1" spans="162:168">
      <c r="FF25598" s="55">
        <v>25591</v>
      </c>
      <c r="FG25598" s="55" t="s">
        <v>1250</v>
      </c>
      <c r="FH25598" s="55" t="s">
        <v>1263</v>
      </c>
      <c r="FI25598" s="55">
        <v>7</v>
      </c>
      <c r="FJ25598" s="55">
        <v>2500</v>
      </c>
      <c r="FK25598" s="55" t="s">
        <v>1249</v>
      </c>
      <c r="FL25598" s="55">
        <v>0.85</v>
      </c>
    </row>
    <row r="25599" ht="14.25" customHeight="1" outlineLevel="1" spans="162:168">
      <c r="FF25599" s="55">
        <v>25592</v>
      </c>
      <c r="FG25599" s="55" t="s">
        <v>1250</v>
      </c>
      <c r="FH25599" s="55" t="s">
        <v>1263</v>
      </c>
      <c r="FI25599" s="55">
        <v>8</v>
      </c>
      <c r="FJ25599" s="55">
        <v>1000</v>
      </c>
      <c r="FK25599" s="55" t="s">
        <v>1249</v>
      </c>
      <c r="FL25599" s="55">
        <v>0.9</v>
      </c>
    </row>
    <row r="25600" ht="14.25" customHeight="1" outlineLevel="1" spans="162:168">
      <c r="FF25600" s="55">
        <v>25593</v>
      </c>
      <c r="FG25600" s="55" t="s">
        <v>1250</v>
      </c>
      <c r="FH25600" s="55" t="s">
        <v>1263</v>
      </c>
      <c r="FI25600" s="55">
        <v>8</v>
      </c>
      <c r="FJ25600" s="55">
        <v>2500</v>
      </c>
      <c r="FK25600" s="55" t="s">
        <v>1249</v>
      </c>
      <c r="FL25600" s="55">
        <v>0.85</v>
      </c>
    </row>
    <row r="25601" ht="14.25" customHeight="1" outlineLevel="1" spans="162:168">
      <c r="FF25601" s="55">
        <v>25594</v>
      </c>
      <c r="FG25601" s="55" t="s">
        <v>1250</v>
      </c>
      <c r="FH25601" s="55" t="s">
        <v>1263</v>
      </c>
      <c r="FI25601" s="55">
        <v>9</v>
      </c>
      <c r="FJ25601" s="55">
        <v>1000</v>
      </c>
      <c r="FK25601" s="55" t="s">
        <v>1249</v>
      </c>
      <c r="FL25601" s="55">
        <v>0.9</v>
      </c>
    </row>
    <row r="25602" ht="14.25" customHeight="1" outlineLevel="1" spans="162:168">
      <c r="FF25602" s="55">
        <v>25595</v>
      </c>
      <c r="FG25602" s="55" t="s">
        <v>1250</v>
      </c>
      <c r="FH25602" s="55" t="s">
        <v>1263</v>
      </c>
      <c r="FI25602" s="55">
        <v>9</v>
      </c>
      <c r="FJ25602" s="55">
        <v>2500</v>
      </c>
      <c r="FK25602" s="55" t="s">
        <v>1249</v>
      </c>
      <c r="FL25602" s="55">
        <v>0.85</v>
      </c>
    </row>
    <row r="25603" ht="14.25" customHeight="1" outlineLevel="1" spans="162:168">
      <c r="FF25603" s="55">
        <v>25596</v>
      </c>
      <c r="FG25603" s="55" t="s">
        <v>1250</v>
      </c>
      <c r="FH25603" s="55" t="s">
        <v>1263</v>
      </c>
      <c r="FI25603" s="55">
        <v>10</v>
      </c>
      <c r="FJ25603" s="55">
        <v>1000</v>
      </c>
      <c r="FK25603" s="55" t="s">
        <v>1249</v>
      </c>
      <c r="FL25603" s="55">
        <v>0.9</v>
      </c>
    </row>
    <row r="25604" ht="14.25" customHeight="1" outlineLevel="1" spans="162:168">
      <c r="FF25604" s="55">
        <v>25597</v>
      </c>
      <c r="FG25604" s="55" t="s">
        <v>1250</v>
      </c>
      <c r="FH25604" s="55" t="s">
        <v>1263</v>
      </c>
      <c r="FI25604" s="55">
        <v>10</v>
      </c>
      <c r="FJ25604" s="55">
        <v>2500</v>
      </c>
      <c r="FK25604" s="55" t="s">
        <v>1249</v>
      </c>
      <c r="FL25604" s="55">
        <v>0.85</v>
      </c>
    </row>
    <row r="25605" ht="14.25" customHeight="1" outlineLevel="1" spans="162:168">
      <c r="FF25605" s="55">
        <v>25598</v>
      </c>
      <c r="FG25605" s="55" t="s">
        <v>1250</v>
      </c>
      <c r="FH25605" s="55" t="s">
        <v>1263</v>
      </c>
      <c r="FI25605" s="55">
        <v>11</v>
      </c>
      <c r="FJ25605" s="55">
        <v>1000</v>
      </c>
      <c r="FK25605" s="55" t="s">
        <v>1249</v>
      </c>
      <c r="FL25605" s="55">
        <v>0.9</v>
      </c>
    </row>
    <row r="25606" ht="14.25" customHeight="1" outlineLevel="1" spans="162:168">
      <c r="FF25606" s="55">
        <v>25599</v>
      </c>
      <c r="FG25606" s="55" t="s">
        <v>1250</v>
      </c>
      <c r="FH25606" s="55" t="s">
        <v>1263</v>
      </c>
      <c r="FI25606" s="55">
        <v>11</v>
      </c>
      <c r="FJ25606" s="55">
        <v>2500</v>
      </c>
      <c r="FK25606" s="55" t="s">
        <v>1249</v>
      </c>
      <c r="FL25606" s="55">
        <v>0.85</v>
      </c>
    </row>
    <row r="25607" ht="14.25" customHeight="1" outlineLevel="1" spans="162:168">
      <c r="FF25607" s="55">
        <v>25600</v>
      </c>
      <c r="FG25607" s="55" t="s">
        <v>1250</v>
      </c>
      <c r="FH25607" s="55" t="s">
        <v>1263</v>
      </c>
      <c r="FI25607" s="55">
        <v>12</v>
      </c>
      <c r="FJ25607" s="55">
        <v>1000</v>
      </c>
      <c r="FK25607" s="55" t="s">
        <v>1249</v>
      </c>
      <c r="FL25607" s="55">
        <v>0.9</v>
      </c>
    </row>
    <row r="25608" ht="14.25" customHeight="1" outlineLevel="1" spans="162:168">
      <c r="FF25608" s="55">
        <v>25601</v>
      </c>
      <c r="FG25608" s="55" t="s">
        <v>1250</v>
      </c>
      <c r="FH25608" s="55" t="s">
        <v>1263</v>
      </c>
      <c r="FI25608" s="55">
        <v>12</v>
      </c>
      <c r="FJ25608" s="55">
        <v>2500</v>
      </c>
      <c r="FK25608" s="55" t="s">
        <v>1249</v>
      </c>
      <c r="FL25608" s="55">
        <v>0.85</v>
      </c>
    </row>
    <row r="25609" ht="14.25" customHeight="1" outlineLevel="1" spans="162:168">
      <c r="FF25609" s="55">
        <v>25602</v>
      </c>
      <c r="FG25609" s="55" t="s">
        <v>1250</v>
      </c>
      <c r="FH25609" s="55" t="s">
        <v>1263</v>
      </c>
      <c r="FI25609" s="55">
        <v>13</v>
      </c>
      <c r="FJ25609" s="55">
        <v>1000</v>
      </c>
      <c r="FK25609" s="55" t="s">
        <v>1249</v>
      </c>
      <c r="FL25609" s="55">
        <v>0.9</v>
      </c>
    </row>
    <row r="25610" ht="14.25" customHeight="1" outlineLevel="1" spans="162:168">
      <c r="FF25610" s="55">
        <v>25603</v>
      </c>
      <c r="FG25610" s="55" t="s">
        <v>1250</v>
      </c>
      <c r="FH25610" s="55" t="s">
        <v>1263</v>
      </c>
      <c r="FI25610" s="55">
        <v>13</v>
      </c>
      <c r="FJ25610" s="55">
        <v>2500</v>
      </c>
      <c r="FK25610" s="55" t="s">
        <v>1249</v>
      </c>
      <c r="FL25610" s="55">
        <v>0.85</v>
      </c>
    </row>
    <row r="25611" ht="14.25" customHeight="1" outlineLevel="1" spans="162:168">
      <c r="FF25611" s="55">
        <v>25604</v>
      </c>
      <c r="FG25611" s="55" t="s">
        <v>2052</v>
      </c>
      <c r="FH25611" s="55" t="s">
        <v>1260</v>
      </c>
      <c r="FI25611" s="55">
        <v>3</v>
      </c>
      <c r="FJ25611" s="55">
        <v>1000</v>
      </c>
      <c r="FK25611" s="55" t="s">
        <v>1258</v>
      </c>
      <c r="FL25611" s="55">
        <v>0.1</v>
      </c>
    </row>
    <row r="25612" ht="14.25" customHeight="1" outlineLevel="1" spans="162:168">
      <c r="FF25612" s="55">
        <v>25605</v>
      </c>
      <c r="FG25612" s="55" t="s">
        <v>2052</v>
      </c>
      <c r="FH25612" s="55" t="s">
        <v>1260</v>
      </c>
      <c r="FI25612" s="55">
        <v>3</v>
      </c>
      <c r="FJ25612" s="55">
        <v>2500</v>
      </c>
      <c r="FK25612" s="55" t="s">
        <v>1258</v>
      </c>
      <c r="FL25612" s="55">
        <v>0.0917</v>
      </c>
    </row>
    <row r="25613" ht="14.25" customHeight="1" outlineLevel="1" spans="162:168">
      <c r="FF25613" s="55">
        <v>25606</v>
      </c>
      <c r="FG25613" s="55" t="s">
        <v>2052</v>
      </c>
      <c r="FH25613" s="55" t="s">
        <v>1260</v>
      </c>
      <c r="FI25613" s="55">
        <v>3</v>
      </c>
      <c r="FJ25613" s="55">
        <v>5000</v>
      </c>
      <c r="FK25613" s="55" t="s">
        <v>1258</v>
      </c>
      <c r="FL25613" s="55">
        <v>0.0708</v>
      </c>
    </row>
    <row r="25614" ht="14.25" customHeight="1" outlineLevel="1" spans="162:168">
      <c r="FF25614" s="55">
        <v>25607</v>
      </c>
      <c r="FG25614" s="55" t="s">
        <v>2052</v>
      </c>
      <c r="FH25614" s="55" t="s">
        <v>1260</v>
      </c>
      <c r="FI25614" s="55">
        <v>3</v>
      </c>
      <c r="FJ25614" s="55">
        <v>10000</v>
      </c>
      <c r="FK25614" s="55" t="s">
        <v>1258</v>
      </c>
      <c r="FL25614" s="55">
        <v>0.0542</v>
      </c>
    </row>
    <row r="25615" ht="14.25" customHeight="1" outlineLevel="1" spans="162:168">
      <c r="FF25615" s="55">
        <v>25608</v>
      </c>
      <c r="FG25615" s="55" t="s">
        <v>2052</v>
      </c>
      <c r="FH25615" s="55" t="s">
        <v>1260</v>
      </c>
      <c r="FI25615" s="55">
        <v>3</v>
      </c>
      <c r="FJ25615" s="55">
        <v>25000</v>
      </c>
      <c r="FK25615" s="55" t="s">
        <v>1258</v>
      </c>
      <c r="FL25615" s="55">
        <v>0.0542</v>
      </c>
    </row>
    <row r="25616" ht="14.25" customHeight="1" outlineLevel="1" spans="162:168">
      <c r="FF25616" s="55">
        <v>25609</v>
      </c>
      <c r="FG25616" s="55" t="s">
        <v>2052</v>
      </c>
      <c r="FH25616" s="55" t="s">
        <v>1260</v>
      </c>
      <c r="FI25616" s="55">
        <v>3</v>
      </c>
      <c r="FJ25616" s="55">
        <v>50000</v>
      </c>
      <c r="FK25616" s="55" t="s">
        <v>1258</v>
      </c>
      <c r="FL25616" s="55">
        <v>0.0458</v>
      </c>
    </row>
    <row r="25617" ht="14.25" customHeight="1" outlineLevel="1" spans="162:168">
      <c r="FF25617" s="55">
        <v>25610</v>
      </c>
      <c r="FG25617" s="55" t="s">
        <v>2052</v>
      </c>
      <c r="FH25617" s="55" t="s">
        <v>1260</v>
      </c>
      <c r="FI25617" s="55">
        <v>3</v>
      </c>
      <c r="FJ25617" s="55">
        <v>80000</v>
      </c>
      <c r="FK25617" s="55" t="s">
        <v>1258</v>
      </c>
      <c r="FL25617" s="55">
        <v>0.0458</v>
      </c>
    </row>
    <row r="25618" ht="14.25" customHeight="1" outlineLevel="1" spans="162:168">
      <c r="FF25618" s="55">
        <v>25611</v>
      </c>
      <c r="FG25618" s="55" t="s">
        <v>2052</v>
      </c>
      <c r="FH25618" s="55" t="s">
        <v>1260</v>
      </c>
      <c r="FI25618" s="55">
        <v>3</v>
      </c>
      <c r="FJ25618" s="55">
        <v>130000</v>
      </c>
      <c r="FK25618" s="55" t="s">
        <v>1258</v>
      </c>
      <c r="FL25618" s="55">
        <v>0.0458</v>
      </c>
    </row>
    <row r="25619" ht="14.25" customHeight="1" outlineLevel="1" spans="162:168">
      <c r="FF25619" s="55">
        <v>25612</v>
      </c>
      <c r="FG25619" s="55" t="s">
        <v>2052</v>
      </c>
      <c r="FH25619" s="55" t="s">
        <v>1260</v>
      </c>
      <c r="FI25619" s="55">
        <v>3</v>
      </c>
      <c r="FJ25619" s="55">
        <v>260000</v>
      </c>
      <c r="FK25619" s="55" t="s">
        <v>1258</v>
      </c>
      <c r="FL25619" s="55">
        <v>0.0458</v>
      </c>
    </row>
    <row r="25620" ht="14.25" customHeight="1" outlineLevel="1" spans="162:168">
      <c r="FF25620" s="55">
        <v>25613</v>
      </c>
      <c r="FG25620" s="55" t="s">
        <v>2052</v>
      </c>
      <c r="FH25620" s="55" t="s">
        <v>1260</v>
      </c>
      <c r="FI25620" s="55">
        <v>3</v>
      </c>
      <c r="FJ25620" s="55">
        <v>400000</v>
      </c>
      <c r="FK25620" s="55" t="s">
        <v>1258</v>
      </c>
      <c r="FL25620" s="55">
        <v>0.0458</v>
      </c>
    </row>
    <row r="25621" ht="14.25" customHeight="1" outlineLevel="1" spans="162:168">
      <c r="FF25621" s="55">
        <v>25614</v>
      </c>
      <c r="FG25621" s="55" t="s">
        <v>2052</v>
      </c>
      <c r="FH25621" s="55" t="s">
        <v>1260</v>
      </c>
      <c r="FI25621" s="55">
        <v>3</v>
      </c>
      <c r="FJ25621" s="55">
        <v>530000</v>
      </c>
      <c r="FK25621" s="55" t="s">
        <v>1258</v>
      </c>
      <c r="FL25621" s="55">
        <v>0.0458</v>
      </c>
    </row>
    <row r="25622" ht="14.25" customHeight="1" outlineLevel="1" spans="162:168">
      <c r="FF25622" s="55">
        <v>25615</v>
      </c>
      <c r="FG25622" s="55" t="s">
        <v>2052</v>
      </c>
      <c r="FH25622" s="55" t="s">
        <v>1260</v>
      </c>
      <c r="FI25622" s="55">
        <v>3</v>
      </c>
      <c r="FJ25622" s="55">
        <v>540000</v>
      </c>
      <c r="FK25622" s="55" t="s">
        <v>1258</v>
      </c>
      <c r="FL25622" s="55">
        <v>0.0458</v>
      </c>
    </row>
    <row r="25623" ht="14.25" customHeight="1" outlineLevel="1" spans="162:168">
      <c r="FF25623" s="55">
        <v>25616</v>
      </c>
      <c r="FG25623" s="55" t="s">
        <v>2052</v>
      </c>
      <c r="FH25623" s="55" t="s">
        <v>1260</v>
      </c>
      <c r="FI25623" s="55">
        <v>4</v>
      </c>
      <c r="FJ25623" s="55">
        <v>1000</v>
      </c>
      <c r="FK25623" s="55" t="s">
        <v>1258</v>
      </c>
      <c r="FL25623" s="55">
        <v>0.0958</v>
      </c>
    </row>
    <row r="25624" ht="14.25" customHeight="1" outlineLevel="1" spans="162:168">
      <c r="FF25624" s="55">
        <v>25617</v>
      </c>
      <c r="FG25624" s="55" t="s">
        <v>2052</v>
      </c>
      <c r="FH25624" s="55" t="s">
        <v>1260</v>
      </c>
      <c r="FI25624" s="55">
        <v>4</v>
      </c>
      <c r="FJ25624" s="55">
        <v>2500</v>
      </c>
      <c r="FK25624" s="55" t="s">
        <v>1258</v>
      </c>
      <c r="FL25624" s="55">
        <v>0.0875</v>
      </c>
    </row>
    <row r="25625" ht="14.25" customHeight="1" outlineLevel="1" spans="162:168">
      <c r="FF25625" s="55">
        <v>25618</v>
      </c>
      <c r="FG25625" s="55" t="s">
        <v>2052</v>
      </c>
      <c r="FH25625" s="55" t="s">
        <v>1260</v>
      </c>
      <c r="FI25625" s="55">
        <v>4</v>
      </c>
      <c r="FJ25625" s="55">
        <v>5000</v>
      </c>
      <c r="FK25625" s="55" t="s">
        <v>1258</v>
      </c>
      <c r="FL25625" s="55">
        <v>0.0667</v>
      </c>
    </row>
    <row r="25626" ht="14.25" customHeight="1" outlineLevel="1" spans="162:168">
      <c r="FF25626" s="55">
        <v>25619</v>
      </c>
      <c r="FG25626" s="55" t="s">
        <v>2052</v>
      </c>
      <c r="FH25626" s="55" t="s">
        <v>1260</v>
      </c>
      <c r="FI25626" s="55">
        <v>4</v>
      </c>
      <c r="FJ25626" s="55">
        <v>10000</v>
      </c>
      <c r="FK25626" s="55" t="s">
        <v>1258</v>
      </c>
      <c r="FL25626" s="55">
        <v>0.05</v>
      </c>
    </row>
    <row r="25627" ht="14.25" customHeight="1" outlineLevel="1" spans="162:168">
      <c r="FF25627" s="55">
        <v>25620</v>
      </c>
      <c r="FG25627" s="55" t="s">
        <v>2052</v>
      </c>
      <c r="FH25627" s="55" t="s">
        <v>1260</v>
      </c>
      <c r="FI25627" s="55">
        <v>4</v>
      </c>
      <c r="FJ25627" s="55">
        <v>25000</v>
      </c>
      <c r="FK25627" s="55" t="s">
        <v>1258</v>
      </c>
      <c r="FL25627" s="55">
        <v>0.0417</v>
      </c>
    </row>
    <row r="25628" ht="14.25" customHeight="1" outlineLevel="1" spans="162:168">
      <c r="FF25628" s="55">
        <v>25621</v>
      </c>
      <c r="FG25628" s="55" t="s">
        <v>2052</v>
      </c>
      <c r="FH25628" s="55" t="s">
        <v>1260</v>
      </c>
      <c r="FI25628" s="55">
        <v>4</v>
      </c>
      <c r="FJ25628" s="55">
        <v>50000</v>
      </c>
      <c r="FK25628" s="55" t="s">
        <v>1258</v>
      </c>
      <c r="FL25628" s="55">
        <v>0.0417</v>
      </c>
    </row>
    <row r="25629" ht="14.25" customHeight="1" outlineLevel="1" spans="162:168">
      <c r="FF25629" s="55">
        <v>25622</v>
      </c>
      <c r="FG25629" s="55" t="s">
        <v>2052</v>
      </c>
      <c r="FH25629" s="55" t="s">
        <v>1260</v>
      </c>
      <c r="FI25629" s="55">
        <v>4</v>
      </c>
      <c r="FJ25629" s="55">
        <v>80000</v>
      </c>
      <c r="FK25629" s="55" t="s">
        <v>1258</v>
      </c>
      <c r="FL25629" s="55">
        <v>0.0417</v>
      </c>
    </row>
    <row r="25630" ht="14.25" customHeight="1" outlineLevel="1" spans="162:168">
      <c r="FF25630" s="55">
        <v>25623</v>
      </c>
      <c r="FG25630" s="55" t="s">
        <v>2052</v>
      </c>
      <c r="FH25630" s="55" t="s">
        <v>1260</v>
      </c>
      <c r="FI25630" s="55">
        <v>4</v>
      </c>
      <c r="FJ25630" s="55">
        <v>130000</v>
      </c>
      <c r="FK25630" s="55" t="s">
        <v>1258</v>
      </c>
      <c r="FL25630" s="55">
        <v>0.0417</v>
      </c>
    </row>
    <row r="25631" ht="14.25" customHeight="1" outlineLevel="1" spans="162:168">
      <c r="FF25631" s="55">
        <v>25624</v>
      </c>
      <c r="FG25631" s="55" t="s">
        <v>2052</v>
      </c>
      <c r="FH25631" s="55" t="s">
        <v>1260</v>
      </c>
      <c r="FI25631" s="55">
        <v>4</v>
      </c>
      <c r="FJ25631" s="55">
        <v>260000</v>
      </c>
      <c r="FK25631" s="55" t="s">
        <v>1258</v>
      </c>
      <c r="FL25631" s="55">
        <v>0.0417</v>
      </c>
    </row>
    <row r="25632" ht="14.25" customHeight="1" outlineLevel="1" spans="162:168">
      <c r="FF25632" s="55">
        <v>25625</v>
      </c>
      <c r="FG25632" s="55" t="s">
        <v>2052</v>
      </c>
      <c r="FH25632" s="55" t="s">
        <v>1260</v>
      </c>
      <c r="FI25632" s="55">
        <v>4</v>
      </c>
      <c r="FJ25632" s="55">
        <v>400000</v>
      </c>
      <c r="FK25632" s="55" t="s">
        <v>1258</v>
      </c>
      <c r="FL25632" s="55">
        <v>0.0417</v>
      </c>
    </row>
    <row r="25633" ht="14.25" customHeight="1" outlineLevel="1" spans="162:168">
      <c r="FF25633" s="55">
        <v>25626</v>
      </c>
      <c r="FG25633" s="55" t="s">
        <v>2052</v>
      </c>
      <c r="FH25633" s="55" t="s">
        <v>1260</v>
      </c>
      <c r="FI25633" s="55">
        <v>4</v>
      </c>
      <c r="FJ25633" s="55">
        <v>530000</v>
      </c>
      <c r="FK25633" s="55" t="s">
        <v>1258</v>
      </c>
      <c r="FL25633" s="55">
        <v>0.0417</v>
      </c>
    </row>
    <row r="25634" ht="14.25" customHeight="1" outlineLevel="1" spans="162:168">
      <c r="FF25634" s="55">
        <v>25627</v>
      </c>
      <c r="FG25634" s="55" t="s">
        <v>2052</v>
      </c>
      <c r="FH25634" s="55" t="s">
        <v>1260</v>
      </c>
      <c r="FI25634" s="55">
        <v>4</v>
      </c>
      <c r="FJ25634" s="55">
        <v>540000</v>
      </c>
      <c r="FK25634" s="55" t="s">
        <v>1258</v>
      </c>
      <c r="FL25634" s="55">
        <v>0.0417</v>
      </c>
    </row>
    <row r="25635" ht="14.25" customHeight="1" outlineLevel="1" spans="162:168">
      <c r="FF25635" s="55">
        <v>25628</v>
      </c>
      <c r="FG25635" s="55" t="s">
        <v>2052</v>
      </c>
      <c r="FH25635" s="55" t="s">
        <v>1260</v>
      </c>
      <c r="FI25635" s="55">
        <v>5</v>
      </c>
      <c r="FJ25635" s="55">
        <v>1000</v>
      </c>
      <c r="FK25635" s="55" t="s">
        <v>1258</v>
      </c>
      <c r="FL25635" s="55">
        <v>0.0958</v>
      </c>
    </row>
    <row r="25636" ht="14.25" customHeight="1" outlineLevel="1" spans="162:168">
      <c r="FF25636" s="55">
        <v>25629</v>
      </c>
      <c r="FG25636" s="55" t="s">
        <v>2052</v>
      </c>
      <c r="FH25636" s="55" t="s">
        <v>1260</v>
      </c>
      <c r="FI25636" s="55">
        <v>5</v>
      </c>
      <c r="FJ25636" s="55">
        <v>2500</v>
      </c>
      <c r="FK25636" s="55" t="s">
        <v>1258</v>
      </c>
      <c r="FL25636" s="55">
        <v>0.0875</v>
      </c>
    </row>
    <row r="25637" ht="14.25" customHeight="1" outlineLevel="1" spans="162:168">
      <c r="FF25637" s="55">
        <v>25630</v>
      </c>
      <c r="FG25637" s="55" t="s">
        <v>2052</v>
      </c>
      <c r="FH25637" s="55" t="s">
        <v>1260</v>
      </c>
      <c r="FI25637" s="55">
        <v>5</v>
      </c>
      <c r="FJ25637" s="55">
        <v>5000</v>
      </c>
      <c r="FK25637" s="55" t="s">
        <v>1258</v>
      </c>
      <c r="FL25637" s="55">
        <v>0.0667</v>
      </c>
    </row>
    <row r="25638" ht="14.25" customHeight="1" outlineLevel="1" spans="162:168">
      <c r="FF25638" s="55">
        <v>25631</v>
      </c>
      <c r="FG25638" s="55" t="s">
        <v>2052</v>
      </c>
      <c r="FH25638" s="55" t="s">
        <v>1260</v>
      </c>
      <c r="FI25638" s="55">
        <v>5</v>
      </c>
      <c r="FJ25638" s="55">
        <v>10000</v>
      </c>
      <c r="FK25638" s="55" t="s">
        <v>1258</v>
      </c>
      <c r="FL25638" s="55">
        <v>0.05</v>
      </c>
    </row>
    <row r="25639" ht="14.25" customHeight="1" outlineLevel="1" spans="162:168">
      <c r="FF25639" s="55">
        <v>25632</v>
      </c>
      <c r="FG25639" s="55" t="s">
        <v>2052</v>
      </c>
      <c r="FH25639" s="55" t="s">
        <v>1260</v>
      </c>
      <c r="FI25639" s="55">
        <v>5</v>
      </c>
      <c r="FJ25639" s="55">
        <v>25000</v>
      </c>
      <c r="FK25639" s="55" t="s">
        <v>1258</v>
      </c>
      <c r="FL25639" s="55">
        <v>0.0417</v>
      </c>
    </row>
    <row r="25640" ht="14.25" customHeight="1" outlineLevel="1" spans="162:168">
      <c r="FF25640" s="55">
        <v>25633</v>
      </c>
      <c r="FG25640" s="55" t="s">
        <v>2052</v>
      </c>
      <c r="FH25640" s="55" t="s">
        <v>1260</v>
      </c>
      <c r="FI25640" s="55">
        <v>5</v>
      </c>
      <c r="FJ25640" s="55">
        <v>50000</v>
      </c>
      <c r="FK25640" s="55" t="s">
        <v>1258</v>
      </c>
      <c r="FL25640" s="55">
        <v>0.0417</v>
      </c>
    </row>
    <row r="25641" ht="14.25" customHeight="1" outlineLevel="1" spans="162:168">
      <c r="FF25641" s="55">
        <v>25634</v>
      </c>
      <c r="FG25641" s="55" t="s">
        <v>2052</v>
      </c>
      <c r="FH25641" s="55" t="s">
        <v>1260</v>
      </c>
      <c r="FI25641" s="55">
        <v>5</v>
      </c>
      <c r="FJ25641" s="55">
        <v>80000</v>
      </c>
      <c r="FK25641" s="55" t="s">
        <v>1258</v>
      </c>
      <c r="FL25641" s="55">
        <v>0.0417</v>
      </c>
    </row>
    <row r="25642" ht="14.25" customHeight="1" outlineLevel="1" spans="162:168">
      <c r="FF25642" s="55">
        <v>25635</v>
      </c>
      <c r="FG25642" s="55" t="s">
        <v>2052</v>
      </c>
      <c r="FH25642" s="55" t="s">
        <v>1260</v>
      </c>
      <c r="FI25642" s="55">
        <v>5</v>
      </c>
      <c r="FJ25642" s="55">
        <v>130000</v>
      </c>
      <c r="FK25642" s="55" t="s">
        <v>1258</v>
      </c>
      <c r="FL25642" s="55">
        <v>0.0417</v>
      </c>
    </row>
    <row r="25643" ht="14.25" customHeight="1" outlineLevel="1" spans="162:168">
      <c r="FF25643" s="55">
        <v>25636</v>
      </c>
      <c r="FG25643" s="55" t="s">
        <v>2052</v>
      </c>
      <c r="FH25643" s="55" t="s">
        <v>1260</v>
      </c>
      <c r="FI25643" s="55">
        <v>5</v>
      </c>
      <c r="FJ25643" s="55">
        <v>260000</v>
      </c>
      <c r="FK25643" s="55" t="s">
        <v>1258</v>
      </c>
      <c r="FL25643" s="55">
        <v>0.0417</v>
      </c>
    </row>
    <row r="25644" ht="14.25" customHeight="1" outlineLevel="1" spans="162:168">
      <c r="FF25644" s="55">
        <v>25637</v>
      </c>
      <c r="FG25644" s="55" t="s">
        <v>2052</v>
      </c>
      <c r="FH25644" s="55" t="s">
        <v>1260</v>
      </c>
      <c r="FI25644" s="55">
        <v>5</v>
      </c>
      <c r="FJ25644" s="55">
        <v>400000</v>
      </c>
      <c r="FK25644" s="55" t="s">
        <v>1258</v>
      </c>
      <c r="FL25644" s="55">
        <v>0.0417</v>
      </c>
    </row>
    <row r="25645" ht="14.25" customHeight="1" outlineLevel="1" spans="162:168">
      <c r="FF25645" s="55">
        <v>25638</v>
      </c>
      <c r="FG25645" s="55" t="s">
        <v>2052</v>
      </c>
      <c r="FH25645" s="55" t="s">
        <v>1260</v>
      </c>
      <c r="FI25645" s="55">
        <v>5</v>
      </c>
      <c r="FJ25645" s="55">
        <v>530000</v>
      </c>
      <c r="FK25645" s="55" t="s">
        <v>1258</v>
      </c>
      <c r="FL25645" s="55">
        <v>0.0417</v>
      </c>
    </row>
    <row r="25646" ht="14.25" customHeight="1" outlineLevel="1" spans="162:168">
      <c r="FF25646" s="55">
        <v>25639</v>
      </c>
      <c r="FG25646" s="55" t="s">
        <v>2052</v>
      </c>
      <c r="FH25646" s="55" t="s">
        <v>1260</v>
      </c>
      <c r="FI25646" s="55">
        <v>5</v>
      </c>
      <c r="FJ25646" s="55">
        <v>540000</v>
      </c>
      <c r="FK25646" s="55" t="s">
        <v>1258</v>
      </c>
      <c r="FL25646" s="55">
        <v>0.0417</v>
      </c>
    </row>
    <row r="25647" ht="14.25" customHeight="1" outlineLevel="1" spans="162:168">
      <c r="FF25647" s="55">
        <v>25640</v>
      </c>
      <c r="FG25647" s="55" t="s">
        <v>2052</v>
      </c>
      <c r="FH25647" s="55" t="s">
        <v>1260</v>
      </c>
      <c r="FI25647" s="55">
        <v>6</v>
      </c>
      <c r="FJ25647" s="55">
        <v>1000</v>
      </c>
      <c r="FK25647" s="55" t="s">
        <v>1258</v>
      </c>
      <c r="FL25647" s="55">
        <v>0.0675</v>
      </c>
    </row>
    <row r="25648" ht="14.25" customHeight="1" outlineLevel="1" spans="162:168">
      <c r="FF25648" s="55">
        <v>25641</v>
      </c>
      <c r="FG25648" s="55" t="s">
        <v>2052</v>
      </c>
      <c r="FH25648" s="55" t="s">
        <v>1260</v>
      </c>
      <c r="FI25648" s="55">
        <v>6</v>
      </c>
      <c r="FJ25648" s="55">
        <v>2500</v>
      </c>
      <c r="FK25648" s="55" t="s">
        <v>1258</v>
      </c>
      <c r="FL25648" s="55">
        <v>0.0675</v>
      </c>
    </row>
    <row r="25649" ht="14.25" customHeight="1" outlineLevel="1" spans="162:168">
      <c r="FF25649" s="55">
        <v>25642</v>
      </c>
      <c r="FG25649" s="55" t="s">
        <v>2052</v>
      </c>
      <c r="FH25649" s="55" t="s">
        <v>1260</v>
      </c>
      <c r="FI25649" s="55">
        <v>6</v>
      </c>
      <c r="FJ25649" s="55">
        <v>5000</v>
      </c>
      <c r="FK25649" s="55" t="s">
        <v>1258</v>
      </c>
      <c r="FL25649" s="55">
        <v>0.0675</v>
      </c>
    </row>
    <row r="25650" ht="14.25" customHeight="1" outlineLevel="1" spans="162:168">
      <c r="FF25650" s="55">
        <v>25643</v>
      </c>
      <c r="FG25650" s="55" t="s">
        <v>2052</v>
      </c>
      <c r="FH25650" s="55" t="s">
        <v>1260</v>
      </c>
      <c r="FI25650" s="55">
        <v>6</v>
      </c>
      <c r="FJ25650" s="55">
        <v>10000</v>
      </c>
      <c r="FK25650" s="55" t="s">
        <v>1258</v>
      </c>
      <c r="FL25650" s="55">
        <v>0.0675</v>
      </c>
    </row>
    <row r="25651" ht="14.25" customHeight="1" outlineLevel="1" spans="162:168">
      <c r="FF25651" s="55">
        <v>25644</v>
      </c>
      <c r="FG25651" s="55" t="s">
        <v>2052</v>
      </c>
      <c r="FH25651" s="55" t="s">
        <v>1260</v>
      </c>
      <c r="FI25651" s="55">
        <v>6</v>
      </c>
      <c r="FJ25651" s="55">
        <v>25000</v>
      </c>
      <c r="FK25651" s="55" t="s">
        <v>1258</v>
      </c>
      <c r="FL25651" s="55">
        <v>0.0675</v>
      </c>
    </row>
    <row r="25652" ht="14.25" customHeight="1" outlineLevel="1" spans="162:168">
      <c r="FF25652" s="55">
        <v>25645</v>
      </c>
      <c r="FG25652" s="55" t="s">
        <v>2052</v>
      </c>
      <c r="FH25652" s="55" t="s">
        <v>1260</v>
      </c>
      <c r="FI25652" s="55">
        <v>6</v>
      </c>
      <c r="FJ25652" s="55">
        <v>50000</v>
      </c>
      <c r="FK25652" s="55" t="s">
        <v>1258</v>
      </c>
      <c r="FL25652" s="55">
        <v>0.0642</v>
      </c>
    </row>
    <row r="25653" ht="14.25" customHeight="1" outlineLevel="1" spans="162:168">
      <c r="FF25653" s="55">
        <v>25646</v>
      </c>
      <c r="FG25653" s="55" t="s">
        <v>2052</v>
      </c>
      <c r="FH25653" s="55" t="s">
        <v>1260</v>
      </c>
      <c r="FI25653" s="55">
        <v>6</v>
      </c>
      <c r="FJ25653" s="55">
        <v>80000</v>
      </c>
      <c r="FK25653" s="55" t="s">
        <v>1258</v>
      </c>
      <c r="FL25653" s="55">
        <v>0.0333</v>
      </c>
    </row>
    <row r="25654" ht="14.25" customHeight="1" outlineLevel="1" spans="162:168">
      <c r="FF25654" s="55">
        <v>25647</v>
      </c>
      <c r="FG25654" s="55" t="s">
        <v>2052</v>
      </c>
      <c r="FH25654" s="55" t="s">
        <v>1260</v>
      </c>
      <c r="FI25654" s="55">
        <v>6</v>
      </c>
      <c r="FJ25654" s="55">
        <v>130000</v>
      </c>
      <c r="FK25654" s="55" t="s">
        <v>1258</v>
      </c>
      <c r="FL25654" s="55">
        <v>0.0292</v>
      </c>
    </row>
    <row r="25655" ht="14.25" customHeight="1" outlineLevel="1" spans="162:168">
      <c r="FF25655" s="55">
        <v>25648</v>
      </c>
      <c r="FG25655" s="55" t="s">
        <v>2052</v>
      </c>
      <c r="FH25655" s="55" t="s">
        <v>1260</v>
      </c>
      <c r="FI25655" s="55">
        <v>6</v>
      </c>
      <c r="FJ25655" s="55">
        <v>260000</v>
      </c>
      <c r="FK25655" s="55" t="s">
        <v>1258</v>
      </c>
      <c r="FL25655" s="55">
        <v>0.0292</v>
      </c>
    </row>
    <row r="25656" ht="14.25" customHeight="1" outlineLevel="1" spans="162:168">
      <c r="FF25656" s="55">
        <v>25649</v>
      </c>
      <c r="FG25656" s="55" t="s">
        <v>2052</v>
      </c>
      <c r="FH25656" s="55" t="s">
        <v>1260</v>
      </c>
      <c r="FI25656" s="55">
        <v>6</v>
      </c>
      <c r="FJ25656" s="55">
        <v>400000</v>
      </c>
      <c r="FK25656" s="55" t="s">
        <v>1258</v>
      </c>
      <c r="FL25656" s="55">
        <v>0.0292</v>
      </c>
    </row>
    <row r="25657" ht="14.25" customHeight="1" outlineLevel="1" spans="162:168">
      <c r="FF25657" s="55">
        <v>25650</v>
      </c>
      <c r="FG25657" s="55" t="s">
        <v>2052</v>
      </c>
      <c r="FH25657" s="55" t="s">
        <v>1260</v>
      </c>
      <c r="FI25657" s="55">
        <v>6</v>
      </c>
      <c r="FJ25657" s="55">
        <v>530000</v>
      </c>
      <c r="FK25657" s="55" t="s">
        <v>1258</v>
      </c>
      <c r="FL25657" s="55">
        <v>0.0292</v>
      </c>
    </row>
    <row r="25658" ht="14.25" customHeight="1" outlineLevel="1" spans="162:168">
      <c r="FF25658" s="55">
        <v>25651</v>
      </c>
      <c r="FG25658" s="55" t="s">
        <v>2052</v>
      </c>
      <c r="FH25658" s="55" t="s">
        <v>1260</v>
      </c>
      <c r="FI25658" s="55">
        <v>6</v>
      </c>
      <c r="FJ25658" s="55">
        <v>540000</v>
      </c>
      <c r="FK25658" s="55" t="s">
        <v>1258</v>
      </c>
      <c r="FL25658" s="55">
        <v>0.0292</v>
      </c>
    </row>
    <row r="25659" ht="14.25" customHeight="1" outlineLevel="1" spans="162:168">
      <c r="FF25659" s="55">
        <v>25652</v>
      </c>
      <c r="FG25659" s="55" t="s">
        <v>2052</v>
      </c>
      <c r="FH25659" s="55" t="s">
        <v>1260</v>
      </c>
      <c r="FI25659" s="55">
        <v>7</v>
      </c>
      <c r="FJ25659" s="55">
        <v>1000</v>
      </c>
      <c r="FK25659" s="55" t="s">
        <v>1258</v>
      </c>
      <c r="FL25659" s="55">
        <v>0.0717</v>
      </c>
    </row>
    <row r="25660" ht="14.25" customHeight="1" outlineLevel="1" spans="162:168">
      <c r="FF25660" s="55">
        <v>25653</v>
      </c>
      <c r="FG25660" s="55" t="s">
        <v>2052</v>
      </c>
      <c r="FH25660" s="55" t="s">
        <v>1260</v>
      </c>
      <c r="FI25660" s="55">
        <v>7</v>
      </c>
      <c r="FJ25660" s="55">
        <v>2500</v>
      </c>
      <c r="FK25660" s="55" t="s">
        <v>1258</v>
      </c>
      <c r="FL25660" s="55">
        <v>0.0717</v>
      </c>
    </row>
    <row r="25661" ht="14.25" customHeight="1" outlineLevel="1" spans="162:168">
      <c r="FF25661" s="55">
        <v>25654</v>
      </c>
      <c r="FG25661" s="55" t="s">
        <v>2052</v>
      </c>
      <c r="FH25661" s="55" t="s">
        <v>1260</v>
      </c>
      <c r="FI25661" s="55">
        <v>7</v>
      </c>
      <c r="FJ25661" s="55">
        <v>5000</v>
      </c>
      <c r="FK25661" s="55" t="s">
        <v>1258</v>
      </c>
      <c r="FL25661" s="55">
        <v>0.0717</v>
      </c>
    </row>
    <row r="25662" ht="14.25" customHeight="1" outlineLevel="1" spans="162:168">
      <c r="FF25662" s="55">
        <v>25655</v>
      </c>
      <c r="FG25662" s="55" t="s">
        <v>2052</v>
      </c>
      <c r="FH25662" s="55" t="s">
        <v>1260</v>
      </c>
      <c r="FI25662" s="55">
        <v>7</v>
      </c>
      <c r="FJ25662" s="55">
        <v>10000</v>
      </c>
      <c r="FK25662" s="55" t="s">
        <v>1258</v>
      </c>
      <c r="FL25662" s="55">
        <v>0.0717</v>
      </c>
    </row>
    <row r="25663" ht="14.25" customHeight="1" outlineLevel="1" spans="162:168">
      <c r="FF25663" s="55">
        <v>25656</v>
      </c>
      <c r="FG25663" s="55" t="s">
        <v>2052</v>
      </c>
      <c r="FH25663" s="55" t="s">
        <v>1260</v>
      </c>
      <c r="FI25663" s="55">
        <v>7</v>
      </c>
      <c r="FJ25663" s="55">
        <v>25000</v>
      </c>
      <c r="FK25663" s="55" t="s">
        <v>1258</v>
      </c>
      <c r="FL25663" s="55">
        <v>0.0717</v>
      </c>
    </row>
    <row r="25664" ht="14.25" customHeight="1" outlineLevel="1" spans="162:168">
      <c r="FF25664" s="55">
        <v>25657</v>
      </c>
      <c r="FG25664" s="55" t="s">
        <v>2052</v>
      </c>
      <c r="FH25664" s="55" t="s">
        <v>1260</v>
      </c>
      <c r="FI25664" s="55">
        <v>7</v>
      </c>
      <c r="FJ25664" s="55">
        <v>50000</v>
      </c>
      <c r="FK25664" s="55" t="s">
        <v>1258</v>
      </c>
      <c r="FL25664" s="55">
        <v>0.0683</v>
      </c>
    </row>
    <row r="25665" ht="14.25" customHeight="1" outlineLevel="1" spans="162:168">
      <c r="FF25665" s="55">
        <v>25658</v>
      </c>
      <c r="FG25665" s="55" t="s">
        <v>2052</v>
      </c>
      <c r="FH25665" s="55" t="s">
        <v>1260</v>
      </c>
      <c r="FI25665" s="55">
        <v>7</v>
      </c>
      <c r="FJ25665" s="55">
        <v>80000</v>
      </c>
      <c r="FK25665" s="55" t="s">
        <v>1258</v>
      </c>
      <c r="FL25665" s="55">
        <v>0.0333</v>
      </c>
    </row>
    <row r="25666" ht="14.25" customHeight="1" outlineLevel="1" spans="162:168">
      <c r="FF25666" s="55">
        <v>25659</v>
      </c>
      <c r="FG25666" s="55" t="s">
        <v>2052</v>
      </c>
      <c r="FH25666" s="55" t="s">
        <v>1260</v>
      </c>
      <c r="FI25666" s="55">
        <v>7</v>
      </c>
      <c r="FJ25666" s="55">
        <v>130000</v>
      </c>
      <c r="FK25666" s="55" t="s">
        <v>1258</v>
      </c>
      <c r="FL25666" s="55">
        <v>0.0292</v>
      </c>
    </row>
    <row r="25667" ht="14.25" customHeight="1" outlineLevel="1" spans="162:168">
      <c r="FF25667" s="55">
        <v>25660</v>
      </c>
      <c r="FG25667" s="55" t="s">
        <v>2052</v>
      </c>
      <c r="FH25667" s="55" t="s">
        <v>1260</v>
      </c>
      <c r="FI25667" s="55">
        <v>7</v>
      </c>
      <c r="FJ25667" s="55">
        <v>260000</v>
      </c>
      <c r="FK25667" s="55" t="s">
        <v>1258</v>
      </c>
      <c r="FL25667" s="55">
        <v>0.0292</v>
      </c>
    </row>
    <row r="25668" ht="14.25" customHeight="1" outlineLevel="1" spans="162:168">
      <c r="FF25668" s="55">
        <v>25661</v>
      </c>
      <c r="FG25668" s="55" t="s">
        <v>2052</v>
      </c>
      <c r="FH25668" s="55" t="s">
        <v>1260</v>
      </c>
      <c r="FI25668" s="55">
        <v>7</v>
      </c>
      <c r="FJ25668" s="55">
        <v>400000</v>
      </c>
      <c r="FK25668" s="55" t="s">
        <v>1258</v>
      </c>
      <c r="FL25668" s="55">
        <v>0.0292</v>
      </c>
    </row>
    <row r="25669" ht="14.25" customHeight="1" outlineLevel="1" spans="162:168">
      <c r="FF25669" s="55">
        <v>25662</v>
      </c>
      <c r="FG25669" s="55" t="s">
        <v>2052</v>
      </c>
      <c r="FH25669" s="55" t="s">
        <v>1260</v>
      </c>
      <c r="FI25669" s="55">
        <v>7</v>
      </c>
      <c r="FJ25669" s="55">
        <v>530000</v>
      </c>
      <c r="FK25669" s="55" t="s">
        <v>1258</v>
      </c>
      <c r="FL25669" s="55">
        <v>0.0292</v>
      </c>
    </row>
    <row r="25670" ht="14.25" customHeight="1" outlineLevel="1" spans="162:168">
      <c r="FF25670" s="55">
        <v>25663</v>
      </c>
      <c r="FG25670" s="55" t="s">
        <v>2052</v>
      </c>
      <c r="FH25670" s="55" t="s">
        <v>1260</v>
      </c>
      <c r="FI25670" s="55">
        <v>7</v>
      </c>
      <c r="FJ25670" s="55">
        <v>540000</v>
      </c>
      <c r="FK25670" s="55" t="s">
        <v>1258</v>
      </c>
      <c r="FL25670" s="55">
        <v>0.0292</v>
      </c>
    </row>
    <row r="25671" ht="14.25" customHeight="1" outlineLevel="1" spans="162:168">
      <c r="FF25671" s="55">
        <v>25664</v>
      </c>
      <c r="FG25671" s="55" t="s">
        <v>2052</v>
      </c>
      <c r="FH25671" s="55" t="s">
        <v>1260</v>
      </c>
      <c r="FI25671" s="55">
        <v>8</v>
      </c>
      <c r="FJ25671" s="55">
        <v>1000</v>
      </c>
      <c r="FK25671" s="55" t="s">
        <v>1258</v>
      </c>
      <c r="FL25671" s="55">
        <v>0.075</v>
      </c>
    </row>
    <row r="25672" ht="14.25" customHeight="1" outlineLevel="1" spans="162:168">
      <c r="FF25672" s="55">
        <v>25665</v>
      </c>
      <c r="FG25672" s="55" t="s">
        <v>2052</v>
      </c>
      <c r="FH25672" s="55" t="s">
        <v>1260</v>
      </c>
      <c r="FI25672" s="55">
        <v>8</v>
      </c>
      <c r="FJ25672" s="55">
        <v>2500</v>
      </c>
      <c r="FK25672" s="55" t="s">
        <v>1258</v>
      </c>
      <c r="FL25672" s="55">
        <v>0.0708</v>
      </c>
    </row>
    <row r="25673" ht="14.25" customHeight="1" outlineLevel="1" spans="162:168">
      <c r="FF25673" s="55">
        <v>25666</v>
      </c>
      <c r="FG25673" s="55" t="s">
        <v>2052</v>
      </c>
      <c r="FH25673" s="55" t="s">
        <v>1260</v>
      </c>
      <c r="FI25673" s="55">
        <v>8</v>
      </c>
      <c r="FJ25673" s="55">
        <v>5000</v>
      </c>
      <c r="FK25673" s="55" t="s">
        <v>1258</v>
      </c>
      <c r="FL25673" s="55">
        <v>0.0583</v>
      </c>
    </row>
    <row r="25674" ht="14.25" customHeight="1" outlineLevel="1" spans="162:168">
      <c r="FF25674" s="55">
        <v>25667</v>
      </c>
      <c r="FG25674" s="55" t="s">
        <v>2052</v>
      </c>
      <c r="FH25674" s="55" t="s">
        <v>1260</v>
      </c>
      <c r="FI25674" s="55">
        <v>8</v>
      </c>
      <c r="FJ25674" s="55">
        <v>10000</v>
      </c>
      <c r="FK25674" s="55" t="s">
        <v>1258</v>
      </c>
      <c r="FL25674" s="55">
        <v>0.0417</v>
      </c>
    </row>
    <row r="25675" ht="14.25" customHeight="1" outlineLevel="1" spans="162:168">
      <c r="FF25675" s="55">
        <v>25668</v>
      </c>
      <c r="FG25675" s="55" t="s">
        <v>2052</v>
      </c>
      <c r="FH25675" s="55" t="s">
        <v>1260</v>
      </c>
      <c r="FI25675" s="55">
        <v>8</v>
      </c>
      <c r="FJ25675" s="55">
        <v>25000</v>
      </c>
      <c r="FK25675" s="55" t="s">
        <v>1258</v>
      </c>
      <c r="FL25675" s="55">
        <v>0.0375</v>
      </c>
    </row>
    <row r="25676" ht="14.25" customHeight="1" outlineLevel="1" spans="162:168">
      <c r="FF25676" s="55">
        <v>25669</v>
      </c>
      <c r="FG25676" s="55" t="s">
        <v>2052</v>
      </c>
      <c r="FH25676" s="55" t="s">
        <v>1260</v>
      </c>
      <c r="FI25676" s="55">
        <v>8</v>
      </c>
      <c r="FJ25676" s="55">
        <v>50000</v>
      </c>
      <c r="FK25676" s="55" t="s">
        <v>1258</v>
      </c>
      <c r="FL25676" s="55">
        <v>0.0375</v>
      </c>
    </row>
    <row r="25677" ht="14.25" customHeight="1" outlineLevel="1" spans="162:168">
      <c r="FF25677" s="55">
        <v>25670</v>
      </c>
      <c r="FG25677" s="55" t="s">
        <v>2052</v>
      </c>
      <c r="FH25677" s="55" t="s">
        <v>1260</v>
      </c>
      <c r="FI25677" s="55">
        <v>8</v>
      </c>
      <c r="FJ25677" s="55">
        <v>80000</v>
      </c>
      <c r="FK25677" s="55" t="s">
        <v>1258</v>
      </c>
      <c r="FL25677" s="55">
        <v>0.0375</v>
      </c>
    </row>
    <row r="25678" ht="14.25" customHeight="1" outlineLevel="1" spans="162:168">
      <c r="FF25678" s="55">
        <v>25671</v>
      </c>
      <c r="FG25678" s="55" t="s">
        <v>2052</v>
      </c>
      <c r="FH25678" s="55" t="s">
        <v>1260</v>
      </c>
      <c r="FI25678" s="55">
        <v>8</v>
      </c>
      <c r="FJ25678" s="55">
        <v>130000</v>
      </c>
      <c r="FK25678" s="55" t="s">
        <v>1258</v>
      </c>
      <c r="FL25678" s="55">
        <v>0.0375</v>
      </c>
    </row>
    <row r="25679" ht="14.25" customHeight="1" outlineLevel="1" spans="162:168">
      <c r="FF25679" s="55">
        <v>25672</v>
      </c>
      <c r="FG25679" s="55" t="s">
        <v>2052</v>
      </c>
      <c r="FH25679" s="55" t="s">
        <v>1260</v>
      </c>
      <c r="FI25679" s="55">
        <v>8</v>
      </c>
      <c r="FJ25679" s="55">
        <v>260000</v>
      </c>
      <c r="FK25679" s="55" t="s">
        <v>1258</v>
      </c>
      <c r="FL25679" s="55">
        <v>0.0375</v>
      </c>
    </row>
    <row r="25680" ht="14.25" customHeight="1" outlineLevel="1" spans="162:168">
      <c r="FF25680" s="55">
        <v>25673</v>
      </c>
      <c r="FG25680" s="55" t="s">
        <v>2052</v>
      </c>
      <c r="FH25680" s="55" t="s">
        <v>1260</v>
      </c>
      <c r="FI25680" s="55">
        <v>8</v>
      </c>
      <c r="FJ25680" s="55">
        <v>400000</v>
      </c>
      <c r="FK25680" s="55" t="s">
        <v>1258</v>
      </c>
      <c r="FL25680" s="55">
        <v>0.0375</v>
      </c>
    </row>
    <row r="25681" ht="14.25" customHeight="1" outlineLevel="1" spans="162:168">
      <c r="FF25681" s="55">
        <v>25674</v>
      </c>
      <c r="FG25681" s="55" t="s">
        <v>2052</v>
      </c>
      <c r="FH25681" s="55" t="s">
        <v>1260</v>
      </c>
      <c r="FI25681" s="55">
        <v>8</v>
      </c>
      <c r="FJ25681" s="55">
        <v>530000</v>
      </c>
      <c r="FK25681" s="55" t="s">
        <v>1258</v>
      </c>
      <c r="FL25681" s="55">
        <v>0.0375</v>
      </c>
    </row>
    <row r="25682" ht="14.25" customHeight="1" outlineLevel="1" spans="162:168">
      <c r="FF25682" s="55">
        <v>25675</v>
      </c>
      <c r="FG25682" s="55" t="s">
        <v>2052</v>
      </c>
      <c r="FH25682" s="55" t="s">
        <v>1260</v>
      </c>
      <c r="FI25682" s="55">
        <v>8</v>
      </c>
      <c r="FJ25682" s="55">
        <v>540000</v>
      </c>
      <c r="FK25682" s="55" t="s">
        <v>1258</v>
      </c>
      <c r="FL25682" s="55">
        <v>0.0375</v>
      </c>
    </row>
    <row r="25683" ht="14.25" customHeight="1" outlineLevel="1" spans="162:168">
      <c r="FF25683" s="55">
        <v>25676</v>
      </c>
      <c r="FG25683" s="55" t="s">
        <v>2052</v>
      </c>
      <c r="FH25683" s="55" t="s">
        <v>1260</v>
      </c>
      <c r="FI25683" s="55">
        <v>9</v>
      </c>
      <c r="FJ25683" s="55">
        <v>1000</v>
      </c>
      <c r="FK25683" s="55" t="s">
        <v>1258</v>
      </c>
      <c r="FL25683" s="55">
        <v>0.0733</v>
      </c>
    </row>
    <row r="25684" ht="14.25" customHeight="1" outlineLevel="1" spans="162:168">
      <c r="FF25684" s="55">
        <v>25677</v>
      </c>
      <c r="FG25684" s="55" t="s">
        <v>2052</v>
      </c>
      <c r="FH25684" s="55" t="s">
        <v>1260</v>
      </c>
      <c r="FI25684" s="55">
        <v>9</v>
      </c>
      <c r="FJ25684" s="55">
        <v>2500</v>
      </c>
      <c r="FK25684" s="55" t="s">
        <v>1258</v>
      </c>
      <c r="FL25684" s="55">
        <v>0.0733</v>
      </c>
    </row>
    <row r="25685" ht="14.25" customHeight="1" outlineLevel="1" spans="162:168">
      <c r="FF25685" s="55">
        <v>25678</v>
      </c>
      <c r="FG25685" s="55" t="s">
        <v>2052</v>
      </c>
      <c r="FH25685" s="55" t="s">
        <v>1260</v>
      </c>
      <c r="FI25685" s="55">
        <v>9</v>
      </c>
      <c r="FJ25685" s="55">
        <v>5000</v>
      </c>
      <c r="FK25685" s="55" t="s">
        <v>1258</v>
      </c>
      <c r="FL25685" s="55">
        <v>0.0733</v>
      </c>
    </row>
    <row r="25686" ht="14.25" customHeight="1" outlineLevel="1" spans="162:168">
      <c r="FF25686" s="55">
        <v>25679</v>
      </c>
      <c r="FG25686" s="55" t="s">
        <v>2052</v>
      </c>
      <c r="FH25686" s="55" t="s">
        <v>1260</v>
      </c>
      <c r="FI25686" s="55">
        <v>9</v>
      </c>
      <c r="FJ25686" s="55">
        <v>10000</v>
      </c>
      <c r="FK25686" s="55" t="s">
        <v>1258</v>
      </c>
      <c r="FL25686" s="55">
        <v>0.0733</v>
      </c>
    </row>
    <row r="25687" ht="14.25" customHeight="1" outlineLevel="1" spans="162:168">
      <c r="FF25687" s="55">
        <v>25680</v>
      </c>
      <c r="FG25687" s="55" t="s">
        <v>2052</v>
      </c>
      <c r="FH25687" s="55" t="s">
        <v>1260</v>
      </c>
      <c r="FI25687" s="55">
        <v>9</v>
      </c>
      <c r="FJ25687" s="55">
        <v>25000</v>
      </c>
      <c r="FK25687" s="55" t="s">
        <v>1258</v>
      </c>
      <c r="FL25687" s="55">
        <v>0.0733</v>
      </c>
    </row>
    <row r="25688" ht="14.25" customHeight="1" outlineLevel="1" spans="162:168">
      <c r="FF25688" s="55">
        <v>25681</v>
      </c>
      <c r="FG25688" s="55" t="s">
        <v>2052</v>
      </c>
      <c r="FH25688" s="55" t="s">
        <v>1260</v>
      </c>
      <c r="FI25688" s="55">
        <v>9</v>
      </c>
      <c r="FJ25688" s="55">
        <v>50000</v>
      </c>
      <c r="FK25688" s="55" t="s">
        <v>1258</v>
      </c>
      <c r="FL25688" s="55">
        <v>0.07</v>
      </c>
    </row>
    <row r="25689" ht="14.25" customHeight="1" outlineLevel="1" spans="162:168">
      <c r="FF25689" s="55">
        <v>25682</v>
      </c>
      <c r="FG25689" s="55" t="s">
        <v>2052</v>
      </c>
      <c r="FH25689" s="55" t="s">
        <v>1260</v>
      </c>
      <c r="FI25689" s="55">
        <v>9</v>
      </c>
      <c r="FJ25689" s="55">
        <v>80000</v>
      </c>
      <c r="FK25689" s="55" t="s">
        <v>1258</v>
      </c>
      <c r="FL25689" s="55">
        <v>0.0375</v>
      </c>
    </row>
    <row r="25690" ht="14.25" customHeight="1" outlineLevel="1" spans="162:168">
      <c r="FF25690" s="55">
        <v>25683</v>
      </c>
      <c r="FG25690" s="55" t="s">
        <v>2052</v>
      </c>
      <c r="FH25690" s="55" t="s">
        <v>1260</v>
      </c>
      <c r="FI25690" s="55">
        <v>9</v>
      </c>
      <c r="FJ25690" s="55">
        <v>130000</v>
      </c>
      <c r="FK25690" s="55" t="s">
        <v>1258</v>
      </c>
      <c r="FL25690" s="55">
        <v>0.0375</v>
      </c>
    </row>
    <row r="25691" ht="14.25" customHeight="1" outlineLevel="1" spans="162:168">
      <c r="FF25691" s="55">
        <v>25684</v>
      </c>
      <c r="FG25691" s="55" t="s">
        <v>2052</v>
      </c>
      <c r="FH25691" s="55" t="s">
        <v>1260</v>
      </c>
      <c r="FI25691" s="55">
        <v>9</v>
      </c>
      <c r="FJ25691" s="55">
        <v>260000</v>
      </c>
      <c r="FK25691" s="55" t="s">
        <v>1258</v>
      </c>
      <c r="FL25691" s="55">
        <v>0.0375</v>
      </c>
    </row>
    <row r="25692" ht="14.25" customHeight="1" outlineLevel="1" spans="162:168">
      <c r="FF25692" s="55">
        <v>25685</v>
      </c>
      <c r="FG25692" s="55" t="s">
        <v>2052</v>
      </c>
      <c r="FH25692" s="55" t="s">
        <v>1260</v>
      </c>
      <c r="FI25692" s="55">
        <v>9</v>
      </c>
      <c r="FJ25692" s="55">
        <v>400000</v>
      </c>
      <c r="FK25692" s="55" t="s">
        <v>1258</v>
      </c>
      <c r="FL25692" s="55">
        <v>0.0375</v>
      </c>
    </row>
    <row r="25693" ht="14.25" customHeight="1" outlineLevel="1" spans="162:168">
      <c r="FF25693" s="55">
        <v>25686</v>
      </c>
      <c r="FG25693" s="55" t="s">
        <v>2052</v>
      </c>
      <c r="FH25693" s="55" t="s">
        <v>1260</v>
      </c>
      <c r="FI25693" s="55">
        <v>9</v>
      </c>
      <c r="FJ25693" s="55">
        <v>530000</v>
      </c>
      <c r="FK25693" s="55" t="s">
        <v>1258</v>
      </c>
      <c r="FL25693" s="55">
        <v>0.0375</v>
      </c>
    </row>
    <row r="25694" ht="14.25" customHeight="1" outlineLevel="1" spans="162:168">
      <c r="FF25694" s="55">
        <v>25687</v>
      </c>
      <c r="FG25694" s="55" t="s">
        <v>2052</v>
      </c>
      <c r="FH25694" s="55" t="s">
        <v>1260</v>
      </c>
      <c r="FI25694" s="55">
        <v>9</v>
      </c>
      <c r="FJ25694" s="55">
        <v>540000</v>
      </c>
      <c r="FK25694" s="55" t="s">
        <v>1258</v>
      </c>
      <c r="FL25694" s="55">
        <v>0.0375</v>
      </c>
    </row>
    <row r="25695" ht="14.25" customHeight="1" outlineLevel="1" spans="162:168">
      <c r="FF25695" s="55">
        <v>25688</v>
      </c>
      <c r="FG25695" s="55" t="s">
        <v>2052</v>
      </c>
      <c r="FH25695" s="55" t="s">
        <v>1260</v>
      </c>
      <c r="FI25695" s="55">
        <v>10</v>
      </c>
      <c r="FJ25695" s="55">
        <v>1000</v>
      </c>
      <c r="FK25695" s="55" t="s">
        <v>1258</v>
      </c>
      <c r="FL25695" s="55">
        <v>0.1067</v>
      </c>
    </row>
    <row r="25696" ht="14.25" customHeight="1" outlineLevel="1" spans="162:168">
      <c r="FF25696" s="55">
        <v>25689</v>
      </c>
      <c r="FG25696" s="55" t="s">
        <v>2052</v>
      </c>
      <c r="FH25696" s="55" t="s">
        <v>1260</v>
      </c>
      <c r="FI25696" s="55">
        <v>10</v>
      </c>
      <c r="FJ25696" s="55">
        <v>2500</v>
      </c>
      <c r="FK25696" s="55" t="s">
        <v>1258</v>
      </c>
      <c r="FL25696" s="55">
        <v>0.0992</v>
      </c>
    </row>
    <row r="25697" ht="14.25" customHeight="1" outlineLevel="1" spans="162:168">
      <c r="FF25697" s="55">
        <v>25690</v>
      </c>
      <c r="FG25697" s="55" t="s">
        <v>2052</v>
      </c>
      <c r="FH25697" s="55" t="s">
        <v>1260</v>
      </c>
      <c r="FI25697" s="55">
        <v>10</v>
      </c>
      <c r="FJ25697" s="55">
        <v>5000</v>
      </c>
      <c r="FK25697" s="55" t="s">
        <v>1258</v>
      </c>
      <c r="FL25697" s="55">
        <v>0.0883</v>
      </c>
    </row>
    <row r="25698" ht="14.25" customHeight="1" outlineLevel="1" spans="162:168">
      <c r="FF25698" s="55">
        <v>25691</v>
      </c>
      <c r="FG25698" s="55" t="s">
        <v>2052</v>
      </c>
      <c r="FH25698" s="55" t="s">
        <v>1260</v>
      </c>
      <c r="FI25698" s="55">
        <v>10</v>
      </c>
      <c r="FJ25698" s="55">
        <v>10000</v>
      </c>
      <c r="FK25698" s="55" t="s">
        <v>1258</v>
      </c>
      <c r="FL25698" s="55">
        <v>0.0792</v>
      </c>
    </row>
    <row r="25699" ht="14.25" customHeight="1" outlineLevel="1" spans="162:168">
      <c r="FF25699" s="55">
        <v>25692</v>
      </c>
      <c r="FG25699" s="55" t="s">
        <v>2052</v>
      </c>
      <c r="FH25699" s="55" t="s">
        <v>1260</v>
      </c>
      <c r="FI25699" s="55">
        <v>10</v>
      </c>
      <c r="FJ25699" s="55">
        <v>25000</v>
      </c>
      <c r="FK25699" s="55" t="s">
        <v>1258</v>
      </c>
      <c r="FL25699" s="55">
        <v>0.0792</v>
      </c>
    </row>
    <row r="25700" ht="14.25" customHeight="1" outlineLevel="1" spans="162:168">
      <c r="FF25700" s="55">
        <v>25693</v>
      </c>
      <c r="FG25700" s="55" t="s">
        <v>2052</v>
      </c>
      <c r="FH25700" s="55" t="s">
        <v>1260</v>
      </c>
      <c r="FI25700" s="55">
        <v>10</v>
      </c>
      <c r="FJ25700" s="55">
        <v>50000</v>
      </c>
      <c r="FK25700" s="55" t="s">
        <v>1258</v>
      </c>
      <c r="FL25700" s="55">
        <v>0.0792</v>
      </c>
    </row>
    <row r="25701" ht="14.25" customHeight="1" outlineLevel="1" spans="162:168">
      <c r="FF25701" s="55">
        <v>25694</v>
      </c>
      <c r="FG25701" s="55" t="s">
        <v>2052</v>
      </c>
      <c r="FH25701" s="55" t="s">
        <v>1260</v>
      </c>
      <c r="FI25701" s="55">
        <v>10</v>
      </c>
      <c r="FJ25701" s="55">
        <v>80000</v>
      </c>
      <c r="FK25701" s="55" t="s">
        <v>1258</v>
      </c>
      <c r="FL25701" s="55">
        <v>0.0733</v>
      </c>
    </row>
    <row r="25702" ht="14.25" customHeight="1" outlineLevel="1" spans="162:168">
      <c r="FF25702" s="55">
        <v>25695</v>
      </c>
      <c r="FG25702" s="55" t="s">
        <v>2052</v>
      </c>
      <c r="FH25702" s="55" t="s">
        <v>1260</v>
      </c>
      <c r="FI25702" s="55">
        <v>10</v>
      </c>
      <c r="FJ25702" s="55">
        <v>130000</v>
      </c>
      <c r="FK25702" s="55" t="s">
        <v>1258</v>
      </c>
      <c r="FL25702" s="55">
        <v>0.0733</v>
      </c>
    </row>
    <row r="25703" ht="14.25" customHeight="1" outlineLevel="1" spans="162:168">
      <c r="FF25703" s="55">
        <v>25696</v>
      </c>
      <c r="FG25703" s="55" t="s">
        <v>2052</v>
      </c>
      <c r="FH25703" s="55" t="s">
        <v>1260</v>
      </c>
      <c r="FI25703" s="55">
        <v>10</v>
      </c>
      <c r="FJ25703" s="55">
        <v>260000</v>
      </c>
      <c r="FK25703" s="55" t="s">
        <v>1258</v>
      </c>
      <c r="FL25703" s="55">
        <v>0.0733</v>
      </c>
    </row>
    <row r="25704" ht="14.25" customHeight="1" outlineLevel="1" spans="162:168">
      <c r="FF25704" s="55">
        <v>25697</v>
      </c>
      <c r="FG25704" s="55" t="s">
        <v>2052</v>
      </c>
      <c r="FH25704" s="55" t="s">
        <v>1260</v>
      </c>
      <c r="FI25704" s="55">
        <v>10</v>
      </c>
      <c r="FJ25704" s="55">
        <v>400000</v>
      </c>
      <c r="FK25704" s="55" t="s">
        <v>1258</v>
      </c>
      <c r="FL25704" s="55">
        <v>0.0733</v>
      </c>
    </row>
    <row r="25705" ht="14.25" customHeight="1" outlineLevel="1" spans="162:168">
      <c r="FF25705" s="55">
        <v>25698</v>
      </c>
      <c r="FG25705" s="55" t="s">
        <v>2052</v>
      </c>
      <c r="FH25705" s="55" t="s">
        <v>1260</v>
      </c>
      <c r="FI25705" s="55">
        <v>10</v>
      </c>
      <c r="FJ25705" s="55">
        <v>530000</v>
      </c>
      <c r="FK25705" s="55" t="s">
        <v>1258</v>
      </c>
      <c r="FL25705" s="55">
        <v>0.0733</v>
      </c>
    </row>
    <row r="25706" ht="14.25" customHeight="1" outlineLevel="1" spans="162:168">
      <c r="FF25706" s="55">
        <v>25699</v>
      </c>
      <c r="FG25706" s="55" t="s">
        <v>2052</v>
      </c>
      <c r="FH25706" s="55" t="s">
        <v>1260</v>
      </c>
      <c r="FI25706" s="55">
        <v>10</v>
      </c>
      <c r="FJ25706" s="55">
        <v>540000</v>
      </c>
      <c r="FK25706" s="55" t="s">
        <v>1258</v>
      </c>
      <c r="FL25706" s="55">
        <v>0.0733</v>
      </c>
    </row>
    <row r="25707" ht="14.25" customHeight="1" outlineLevel="1" spans="162:168">
      <c r="FF25707" s="55">
        <v>25700</v>
      </c>
      <c r="FG25707" s="55" t="s">
        <v>2052</v>
      </c>
      <c r="FH25707" s="55" t="s">
        <v>1260</v>
      </c>
      <c r="FI25707" s="55">
        <v>11</v>
      </c>
      <c r="FJ25707" s="55">
        <v>1000</v>
      </c>
      <c r="FK25707" s="55" t="s">
        <v>1258</v>
      </c>
      <c r="FL25707" s="55">
        <v>0.0625</v>
      </c>
    </row>
    <row r="25708" ht="14.25" customHeight="1" outlineLevel="1" spans="162:168">
      <c r="FF25708" s="55">
        <v>25701</v>
      </c>
      <c r="FG25708" s="55" t="s">
        <v>2052</v>
      </c>
      <c r="FH25708" s="55" t="s">
        <v>1260</v>
      </c>
      <c r="FI25708" s="55">
        <v>11</v>
      </c>
      <c r="FJ25708" s="55">
        <v>2500</v>
      </c>
      <c r="FK25708" s="55" t="s">
        <v>1258</v>
      </c>
      <c r="FL25708" s="55">
        <v>0.0583</v>
      </c>
    </row>
    <row r="25709" ht="14.25" customHeight="1" outlineLevel="1" spans="162:168">
      <c r="FF25709" s="55">
        <v>25702</v>
      </c>
      <c r="FG25709" s="55" t="s">
        <v>2052</v>
      </c>
      <c r="FH25709" s="55" t="s">
        <v>1260</v>
      </c>
      <c r="FI25709" s="55">
        <v>11</v>
      </c>
      <c r="FJ25709" s="55">
        <v>5000</v>
      </c>
      <c r="FK25709" s="55" t="s">
        <v>1258</v>
      </c>
      <c r="FL25709" s="55">
        <v>0.0542</v>
      </c>
    </row>
    <row r="25710" ht="14.25" customHeight="1" outlineLevel="1" spans="162:168">
      <c r="FF25710" s="55">
        <v>25703</v>
      </c>
      <c r="FG25710" s="55" t="s">
        <v>2052</v>
      </c>
      <c r="FH25710" s="55" t="s">
        <v>1260</v>
      </c>
      <c r="FI25710" s="55">
        <v>11</v>
      </c>
      <c r="FJ25710" s="55">
        <v>10000</v>
      </c>
      <c r="FK25710" s="55" t="s">
        <v>1258</v>
      </c>
      <c r="FL25710" s="55">
        <v>0.0458</v>
      </c>
    </row>
    <row r="25711" ht="14.25" customHeight="1" outlineLevel="1" spans="162:168">
      <c r="FF25711" s="55">
        <v>25704</v>
      </c>
      <c r="FG25711" s="55" t="s">
        <v>2052</v>
      </c>
      <c r="FH25711" s="55" t="s">
        <v>1260</v>
      </c>
      <c r="FI25711" s="55">
        <v>11</v>
      </c>
      <c r="FJ25711" s="55">
        <v>25000</v>
      </c>
      <c r="FK25711" s="55" t="s">
        <v>1258</v>
      </c>
      <c r="FL25711" s="55">
        <v>0.0417</v>
      </c>
    </row>
    <row r="25712" ht="14.25" customHeight="1" outlineLevel="1" spans="162:168">
      <c r="FF25712" s="55">
        <v>25705</v>
      </c>
      <c r="FG25712" s="55" t="s">
        <v>2052</v>
      </c>
      <c r="FH25712" s="55" t="s">
        <v>1260</v>
      </c>
      <c r="FI25712" s="55">
        <v>11</v>
      </c>
      <c r="FJ25712" s="55">
        <v>50000</v>
      </c>
      <c r="FK25712" s="55" t="s">
        <v>1258</v>
      </c>
      <c r="FL25712" s="55">
        <v>0.0417</v>
      </c>
    </row>
    <row r="25713" ht="14.25" customHeight="1" outlineLevel="1" spans="162:168">
      <c r="FF25713" s="55">
        <v>25706</v>
      </c>
      <c r="FG25713" s="55" t="s">
        <v>2052</v>
      </c>
      <c r="FH25713" s="55" t="s">
        <v>1260</v>
      </c>
      <c r="FI25713" s="55">
        <v>11</v>
      </c>
      <c r="FJ25713" s="55">
        <v>80000</v>
      </c>
      <c r="FK25713" s="55" t="s">
        <v>1258</v>
      </c>
      <c r="FL25713" s="55">
        <v>0.0417</v>
      </c>
    </row>
    <row r="25714" ht="14.25" customHeight="1" outlineLevel="1" spans="162:168">
      <c r="FF25714" s="55">
        <v>25707</v>
      </c>
      <c r="FG25714" s="55" t="s">
        <v>2052</v>
      </c>
      <c r="FH25714" s="55" t="s">
        <v>1260</v>
      </c>
      <c r="FI25714" s="55">
        <v>11</v>
      </c>
      <c r="FJ25714" s="55">
        <v>130000</v>
      </c>
      <c r="FK25714" s="55" t="s">
        <v>1258</v>
      </c>
      <c r="FL25714" s="55">
        <v>0.0417</v>
      </c>
    </row>
    <row r="25715" ht="14.25" customHeight="1" outlineLevel="1" spans="162:168">
      <c r="FF25715" s="55">
        <v>25708</v>
      </c>
      <c r="FG25715" s="55" t="s">
        <v>2052</v>
      </c>
      <c r="FH25715" s="55" t="s">
        <v>1260</v>
      </c>
      <c r="FI25715" s="55">
        <v>11</v>
      </c>
      <c r="FJ25715" s="55">
        <v>260000</v>
      </c>
      <c r="FK25715" s="55" t="s">
        <v>1258</v>
      </c>
      <c r="FL25715" s="55">
        <v>0.0417</v>
      </c>
    </row>
    <row r="25716" ht="14.25" customHeight="1" outlineLevel="1" spans="162:168">
      <c r="FF25716" s="55">
        <v>25709</v>
      </c>
      <c r="FG25716" s="55" t="s">
        <v>2052</v>
      </c>
      <c r="FH25716" s="55" t="s">
        <v>1260</v>
      </c>
      <c r="FI25716" s="55">
        <v>11</v>
      </c>
      <c r="FJ25716" s="55">
        <v>400000</v>
      </c>
      <c r="FK25716" s="55" t="s">
        <v>1258</v>
      </c>
      <c r="FL25716" s="55">
        <v>0.0417</v>
      </c>
    </row>
    <row r="25717" ht="14.25" customHeight="1" outlineLevel="1" spans="162:168">
      <c r="FF25717" s="55">
        <v>25710</v>
      </c>
      <c r="FG25717" s="55" t="s">
        <v>2052</v>
      </c>
      <c r="FH25717" s="55" t="s">
        <v>1260</v>
      </c>
      <c r="FI25717" s="55">
        <v>11</v>
      </c>
      <c r="FJ25717" s="55">
        <v>530000</v>
      </c>
      <c r="FK25717" s="55" t="s">
        <v>1258</v>
      </c>
      <c r="FL25717" s="55">
        <v>0.0417</v>
      </c>
    </row>
    <row r="25718" ht="14.25" customHeight="1" outlineLevel="1" spans="162:168">
      <c r="FF25718" s="55">
        <v>25711</v>
      </c>
      <c r="FG25718" s="55" t="s">
        <v>2052</v>
      </c>
      <c r="FH25718" s="55" t="s">
        <v>1260</v>
      </c>
      <c r="FI25718" s="55">
        <v>11</v>
      </c>
      <c r="FJ25718" s="55">
        <v>540000</v>
      </c>
      <c r="FK25718" s="55" t="s">
        <v>1258</v>
      </c>
      <c r="FL25718" s="55">
        <v>0.0417</v>
      </c>
    </row>
    <row r="25719" ht="14.25" customHeight="1" outlineLevel="1" spans="162:168">
      <c r="FF25719" s="55">
        <v>25712</v>
      </c>
      <c r="FG25719" s="55" t="s">
        <v>2052</v>
      </c>
      <c r="FH25719" s="55" t="s">
        <v>1260</v>
      </c>
      <c r="FI25719" s="55">
        <v>12</v>
      </c>
      <c r="FJ25719" s="55">
        <v>1000</v>
      </c>
      <c r="FK25719" s="55" t="s">
        <v>1258</v>
      </c>
      <c r="FL25719" s="55">
        <v>0.0675</v>
      </c>
    </row>
    <row r="25720" ht="14.25" customHeight="1" outlineLevel="1" spans="162:168">
      <c r="FF25720" s="55">
        <v>25713</v>
      </c>
      <c r="FG25720" s="55" t="s">
        <v>2052</v>
      </c>
      <c r="FH25720" s="55" t="s">
        <v>1260</v>
      </c>
      <c r="FI25720" s="55">
        <v>12</v>
      </c>
      <c r="FJ25720" s="55">
        <v>2500</v>
      </c>
      <c r="FK25720" s="55" t="s">
        <v>1258</v>
      </c>
      <c r="FL25720" s="55">
        <v>0.0675</v>
      </c>
    </row>
    <row r="25721" ht="14.25" customHeight="1" outlineLevel="1" spans="162:168">
      <c r="FF25721" s="55">
        <v>25714</v>
      </c>
      <c r="FG25721" s="55" t="s">
        <v>2052</v>
      </c>
      <c r="FH25721" s="55" t="s">
        <v>1260</v>
      </c>
      <c r="FI25721" s="55">
        <v>12</v>
      </c>
      <c r="FJ25721" s="55">
        <v>5000</v>
      </c>
      <c r="FK25721" s="55" t="s">
        <v>1258</v>
      </c>
      <c r="FL25721" s="55">
        <v>0.0675</v>
      </c>
    </row>
    <row r="25722" ht="14.25" customHeight="1" outlineLevel="1" spans="162:168">
      <c r="FF25722" s="55">
        <v>25715</v>
      </c>
      <c r="FG25722" s="55" t="s">
        <v>2052</v>
      </c>
      <c r="FH25722" s="55" t="s">
        <v>1260</v>
      </c>
      <c r="FI25722" s="55">
        <v>12</v>
      </c>
      <c r="FJ25722" s="55">
        <v>10000</v>
      </c>
      <c r="FK25722" s="55" t="s">
        <v>1258</v>
      </c>
      <c r="FL25722" s="55">
        <v>0.0675</v>
      </c>
    </row>
    <row r="25723" ht="14.25" customHeight="1" outlineLevel="1" spans="162:168">
      <c r="FF25723" s="55">
        <v>25716</v>
      </c>
      <c r="FG25723" s="55" t="s">
        <v>2052</v>
      </c>
      <c r="FH25723" s="55" t="s">
        <v>1260</v>
      </c>
      <c r="FI25723" s="55">
        <v>12</v>
      </c>
      <c r="FJ25723" s="55">
        <v>25000</v>
      </c>
      <c r="FK25723" s="55" t="s">
        <v>1258</v>
      </c>
      <c r="FL25723" s="55">
        <v>0.0675</v>
      </c>
    </row>
    <row r="25724" ht="14.25" customHeight="1" outlineLevel="1" spans="162:168">
      <c r="FF25724" s="55">
        <v>25717</v>
      </c>
      <c r="FG25724" s="55" t="s">
        <v>2052</v>
      </c>
      <c r="FH25724" s="55" t="s">
        <v>1260</v>
      </c>
      <c r="FI25724" s="55">
        <v>12</v>
      </c>
      <c r="FJ25724" s="55">
        <v>50000</v>
      </c>
      <c r="FK25724" s="55" t="s">
        <v>1258</v>
      </c>
      <c r="FL25724" s="55">
        <v>0.0642</v>
      </c>
    </row>
    <row r="25725" ht="14.25" customHeight="1" outlineLevel="1" spans="162:168">
      <c r="FF25725" s="55">
        <v>25718</v>
      </c>
      <c r="FG25725" s="55" t="s">
        <v>2052</v>
      </c>
      <c r="FH25725" s="55" t="s">
        <v>1260</v>
      </c>
      <c r="FI25725" s="55">
        <v>12</v>
      </c>
      <c r="FJ25725" s="55">
        <v>80000</v>
      </c>
      <c r="FK25725" s="55" t="s">
        <v>1258</v>
      </c>
      <c r="FL25725" s="55">
        <v>0.0417</v>
      </c>
    </row>
    <row r="25726" ht="14.25" customHeight="1" outlineLevel="1" spans="162:168">
      <c r="FF25726" s="55">
        <v>25719</v>
      </c>
      <c r="FG25726" s="55" t="s">
        <v>2052</v>
      </c>
      <c r="FH25726" s="55" t="s">
        <v>1260</v>
      </c>
      <c r="FI25726" s="55">
        <v>12</v>
      </c>
      <c r="FJ25726" s="55">
        <v>130000</v>
      </c>
      <c r="FK25726" s="55" t="s">
        <v>1258</v>
      </c>
      <c r="FL25726" s="55">
        <v>0.0417</v>
      </c>
    </row>
    <row r="25727" ht="14.25" customHeight="1" outlineLevel="1" spans="162:168">
      <c r="FF25727" s="55">
        <v>25720</v>
      </c>
      <c r="FG25727" s="55" t="s">
        <v>2052</v>
      </c>
      <c r="FH25727" s="55" t="s">
        <v>1260</v>
      </c>
      <c r="FI25727" s="55">
        <v>12</v>
      </c>
      <c r="FJ25727" s="55">
        <v>260000</v>
      </c>
      <c r="FK25727" s="55" t="s">
        <v>1258</v>
      </c>
      <c r="FL25727" s="55">
        <v>0.0417</v>
      </c>
    </row>
    <row r="25728" ht="14.25" customHeight="1" outlineLevel="1" spans="162:168">
      <c r="FF25728" s="55">
        <v>25721</v>
      </c>
      <c r="FG25728" s="55" t="s">
        <v>2052</v>
      </c>
      <c r="FH25728" s="55" t="s">
        <v>1260</v>
      </c>
      <c r="FI25728" s="55">
        <v>12</v>
      </c>
      <c r="FJ25728" s="55">
        <v>400000</v>
      </c>
      <c r="FK25728" s="55" t="s">
        <v>1258</v>
      </c>
      <c r="FL25728" s="55">
        <v>0.0417</v>
      </c>
    </row>
    <row r="25729" ht="14.25" customHeight="1" outlineLevel="1" spans="162:168">
      <c r="FF25729" s="55">
        <v>25722</v>
      </c>
      <c r="FG25729" s="55" t="s">
        <v>2052</v>
      </c>
      <c r="FH25729" s="55" t="s">
        <v>1260</v>
      </c>
      <c r="FI25729" s="55">
        <v>12</v>
      </c>
      <c r="FJ25729" s="55">
        <v>530000</v>
      </c>
      <c r="FK25729" s="55" t="s">
        <v>1258</v>
      </c>
      <c r="FL25729" s="55">
        <v>0.0417</v>
      </c>
    </row>
    <row r="25730" ht="14.25" customHeight="1" outlineLevel="1" spans="162:168">
      <c r="FF25730" s="55">
        <v>25723</v>
      </c>
      <c r="FG25730" s="55" t="s">
        <v>2052</v>
      </c>
      <c r="FH25730" s="55" t="s">
        <v>1260</v>
      </c>
      <c r="FI25730" s="55">
        <v>12</v>
      </c>
      <c r="FJ25730" s="55">
        <v>540000</v>
      </c>
      <c r="FK25730" s="55" t="s">
        <v>1258</v>
      </c>
      <c r="FL25730" s="55">
        <v>0.0417</v>
      </c>
    </row>
    <row r="25731" ht="14.25" customHeight="1" outlineLevel="1" spans="162:168">
      <c r="FF25731" s="55">
        <v>25724</v>
      </c>
      <c r="FG25731" s="55" t="s">
        <v>2052</v>
      </c>
      <c r="FH25731" s="55" t="s">
        <v>1490</v>
      </c>
      <c r="FI25731" s="55">
        <v>1</v>
      </c>
      <c r="FJ25731" s="55">
        <v>1000</v>
      </c>
      <c r="FK25731" s="55" t="s">
        <v>1258</v>
      </c>
      <c r="FL25731" s="55">
        <v>0.0375</v>
      </c>
    </row>
    <row r="25732" ht="14.25" customHeight="1" outlineLevel="1" spans="162:168">
      <c r="FF25732" s="55">
        <v>25725</v>
      </c>
      <c r="FG25732" s="55" t="s">
        <v>2052</v>
      </c>
      <c r="FH25732" s="55" t="s">
        <v>1490</v>
      </c>
      <c r="FI25732" s="55">
        <v>1</v>
      </c>
      <c r="FJ25732" s="55">
        <v>2500</v>
      </c>
      <c r="FK25732" s="55" t="s">
        <v>1258</v>
      </c>
      <c r="FL25732" s="55">
        <v>0.0333</v>
      </c>
    </row>
    <row r="25733" ht="14.25" customHeight="1" outlineLevel="1" spans="162:168">
      <c r="FF25733" s="55">
        <v>25726</v>
      </c>
      <c r="FG25733" s="55" t="s">
        <v>2052</v>
      </c>
      <c r="FH25733" s="55" t="s">
        <v>1490</v>
      </c>
      <c r="FI25733" s="55">
        <v>1</v>
      </c>
      <c r="FJ25733" s="55">
        <v>5000</v>
      </c>
      <c r="FK25733" s="55" t="s">
        <v>1258</v>
      </c>
      <c r="FL25733" s="55">
        <v>0.0292</v>
      </c>
    </row>
    <row r="25734" ht="14.25" customHeight="1" outlineLevel="1" spans="162:168">
      <c r="FF25734" s="55">
        <v>25727</v>
      </c>
      <c r="FG25734" s="55" t="s">
        <v>2052</v>
      </c>
      <c r="FH25734" s="55" t="s">
        <v>1490</v>
      </c>
      <c r="FI25734" s="55">
        <v>1</v>
      </c>
      <c r="FJ25734" s="55">
        <v>10000</v>
      </c>
      <c r="FK25734" s="55" t="s">
        <v>1258</v>
      </c>
      <c r="FL25734" s="55">
        <v>0.025</v>
      </c>
    </row>
    <row r="25735" ht="14.25" customHeight="1" outlineLevel="1" spans="162:168">
      <c r="FF25735" s="55">
        <v>25728</v>
      </c>
      <c r="FG25735" s="55" t="s">
        <v>2052</v>
      </c>
      <c r="FH25735" s="55" t="s">
        <v>1490</v>
      </c>
      <c r="FI25735" s="55">
        <v>1</v>
      </c>
      <c r="FJ25735" s="55">
        <v>25000</v>
      </c>
      <c r="FK25735" s="55" t="s">
        <v>1258</v>
      </c>
      <c r="FL25735" s="55">
        <v>0.025</v>
      </c>
    </row>
    <row r="25736" ht="14.25" customHeight="1" outlineLevel="1" spans="162:168">
      <c r="FF25736" s="55">
        <v>25729</v>
      </c>
      <c r="FG25736" s="55" t="s">
        <v>2052</v>
      </c>
      <c r="FH25736" s="55" t="s">
        <v>1490</v>
      </c>
      <c r="FI25736" s="55">
        <v>1</v>
      </c>
      <c r="FJ25736" s="55">
        <v>50000</v>
      </c>
      <c r="FK25736" s="55" t="s">
        <v>1258</v>
      </c>
      <c r="FL25736" s="55">
        <v>0.025</v>
      </c>
    </row>
    <row r="25737" ht="14.25" customHeight="1" outlineLevel="1" spans="162:168">
      <c r="FF25737" s="55">
        <v>25730</v>
      </c>
      <c r="FG25737" s="55" t="s">
        <v>2052</v>
      </c>
      <c r="FH25737" s="55" t="s">
        <v>1490</v>
      </c>
      <c r="FI25737" s="55">
        <v>1</v>
      </c>
      <c r="FJ25737" s="55">
        <v>80000</v>
      </c>
      <c r="FK25737" s="55" t="s">
        <v>1258</v>
      </c>
      <c r="FL25737" s="55">
        <v>0.025</v>
      </c>
    </row>
    <row r="25738" ht="14.25" customHeight="1" outlineLevel="1" spans="162:168">
      <c r="FF25738" s="55">
        <v>25731</v>
      </c>
      <c r="FG25738" s="55" t="s">
        <v>2052</v>
      </c>
      <c r="FH25738" s="55" t="s">
        <v>1490</v>
      </c>
      <c r="FI25738" s="55">
        <v>1</v>
      </c>
      <c r="FJ25738" s="55">
        <v>130000</v>
      </c>
      <c r="FK25738" s="55" t="s">
        <v>1258</v>
      </c>
      <c r="FL25738" s="55">
        <v>0.025</v>
      </c>
    </row>
    <row r="25739" ht="14.25" customHeight="1" outlineLevel="1" spans="162:168">
      <c r="FF25739" s="55">
        <v>25732</v>
      </c>
      <c r="FG25739" s="55" t="s">
        <v>2052</v>
      </c>
      <c r="FH25739" s="55" t="s">
        <v>1490</v>
      </c>
      <c r="FI25739" s="55">
        <v>1</v>
      </c>
      <c r="FJ25739" s="55">
        <v>260000</v>
      </c>
      <c r="FK25739" s="55" t="s">
        <v>1258</v>
      </c>
      <c r="FL25739" s="55">
        <v>0.025</v>
      </c>
    </row>
    <row r="25740" ht="14.25" customHeight="1" outlineLevel="1" spans="162:168">
      <c r="FF25740" s="55">
        <v>25733</v>
      </c>
      <c r="FG25740" s="55" t="s">
        <v>2052</v>
      </c>
      <c r="FH25740" s="55" t="s">
        <v>1490</v>
      </c>
      <c r="FI25740" s="55">
        <v>1</v>
      </c>
      <c r="FJ25740" s="55">
        <v>400000</v>
      </c>
      <c r="FK25740" s="55" t="s">
        <v>1258</v>
      </c>
      <c r="FL25740" s="55">
        <v>0.025</v>
      </c>
    </row>
    <row r="25741" ht="14.25" customHeight="1" outlineLevel="1" spans="162:168">
      <c r="FF25741" s="55">
        <v>25734</v>
      </c>
      <c r="FG25741" s="55" t="s">
        <v>2052</v>
      </c>
      <c r="FH25741" s="55" t="s">
        <v>1490</v>
      </c>
      <c r="FI25741" s="55">
        <v>1</v>
      </c>
      <c r="FJ25741" s="55">
        <v>530000</v>
      </c>
      <c r="FK25741" s="55" t="s">
        <v>1258</v>
      </c>
      <c r="FL25741" s="55">
        <v>0.025</v>
      </c>
    </row>
    <row r="25742" ht="14.25" customHeight="1" outlineLevel="1" spans="162:168">
      <c r="FF25742" s="55">
        <v>25735</v>
      </c>
      <c r="FG25742" s="55" t="s">
        <v>2052</v>
      </c>
      <c r="FH25742" s="55" t="s">
        <v>1490</v>
      </c>
      <c r="FI25742" s="55">
        <v>1</v>
      </c>
      <c r="FJ25742" s="55">
        <v>540000</v>
      </c>
      <c r="FK25742" s="55" t="s">
        <v>1258</v>
      </c>
      <c r="FL25742" s="55">
        <v>0.025</v>
      </c>
    </row>
    <row r="25743" ht="14.25" customHeight="1" outlineLevel="1" spans="162:168">
      <c r="FF25743" s="55">
        <v>25736</v>
      </c>
      <c r="FG25743" s="55" t="s">
        <v>2052</v>
      </c>
      <c r="FH25743" s="55" t="s">
        <v>1490</v>
      </c>
      <c r="FI25743" s="55">
        <v>2</v>
      </c>
      <c r="FJ25743" s="55">
        <v>1000</v>
      </c>
      <c r="FK25743" s="55" t="s">
        <v>1258</v>
      </c>
      <c r="FL25743" s="55">
        <v>0.0375</v>
      </c>
    </row>
    <row r="25744" ht="14.25" customHeight="1" outlineLevel="1" spans="162:168">
      <c r="FF25744" s="55">
        <v>25737</v>
      </c>
      <c r="FG25744" s="55" t="s">
        <v>2052</v>
      </c>
      <c r="FH25744" s="55" t="s">
        <v>1490</v>
      </c>
      <c r="FI25744" s="55">
        <v>2</v>
      </c>
      <c r="FJ25744" s="55">
        <v>2500</v>
      </c>
      <c r="FK25744" s="55" t="s">
        <v>1258</v>
      </c>
      <c r="FL25744" s="55">
        <v>0.0333</v>
      </c>
    </row>
    <row r="25745" ht="14.25" customHeight="1" outlineLevel="1" spans="162:168">
      <c r="FF25745" s="55">
        <v>25738</v>
      </c>
      <c r="FG25745" s="55" t="s">
        <v>2052</v>
      </c>
      <c r="FH25745" s="55" t="s">
        <v>1490</v>
      </c>
      <c r="FI25745" s="55">
        <v>2</v>
      </c>
      <c r="FJ25745" s="55">
        <v>5000</v>
      </c>
      <c r="FK25745" s="55" t="s">
        <v>1258</v>
      </c>
      <c r="FL25745" s="55">
        <v>0.0292</v>
      </c>
    </row>
    <row r="25746" ht="14.25" customHeight="1" outlineLevel="1" spans="162:168">
      <c r="FF25746" s="55">
        <v>25739</v>
      </c>
      <c r="FG25746" s="55" t="s">
        <v>2052</v>
      </c>
      <c r="FH25746" s="55" t="s">
        <v>1490</v>
      </c>
      <c r="FI25746" s="55">
        <v>2</v>
      </c>
      <c r="FJ25746" s="55">
        <v>10000</v>
      </c>
      <c r="FK25746" s="55" t="s">
        <v>1258</v>
      </c>
      <c r="FL25746" s="55">
        <v>0.025</v>
      </c>
    </row>
    <row r="25747" ht="14.25" customHeight="1" outlineLevel="1" spans="162:168">
      <c r="FF25747" s="55">
        <v>25740</v>
      </c>
      <c r="FG25747" s="55" t="s">
        <v>2052</v>
      </c>
      <c r="FH25747" s="55" t="s">
        <v>1490</v>
      </c>
      <c r="FI25747" s="55">
        <v>2</v>
      </c>
      <c r="FJ25747" s="55">
        <v>25000</v>
      </c>
      <c r="FK25747" s="55" t="s">
        <v>1258</v>
      </c>
      <c r="FL25747" s="55">
        <v>0.025</v>
      </c>
    </row>
    <row r="25748" ht="14.25" customHeight="1" outlineLevel="1" spans="162:168">
      <c r="FF25748" s="55">
        <v>25741</v>
      </c>
      <c r="FG25748" s="55" t="s">
        <v>2052</v>
      </c>
      <c r="FH25748" s="55" t="s">
        <v>1490</v>
      </c>
      <c r="FI25748" s="55">
        <v>2</v>
      </c>
      <c r="FJ25748" s="55">
        <v>50000</v>
      </c>
      <c r="FK25748" s="55" t="s">
        <v>1258</v>
      </c>
      <c r="FL25748" s="55">
        <v>0.025</v>
      </c>
    </row>
    <row r="25749" ht="14.25" customHeight="1" outlineLevel="1" spans="162:168">
      <c r="FF25749" s="55">
        <v>25742</v>
      </c>
      <c r="FG25749" s="55" t="s">
        <v>2052</v>
      </c>
      <c r="FH25749" s="55" t="s">
        <v>1490</v>
      </c>
      <c r="FI25749" s="55">
        <v>2</v>
      </c>
      <c r="FJ25749" s="55">
        <v>80000</v>
      </c>
      <c r="FK25749" s="55" t="s">
        <v>1258</v>
      </c>
      <c r="FL25749" s="55">
        <v>0.025</v>
      </c>
    </row>
    <row r="25750" ht="14.25" customHeight="1" outlineLevel="1" spans="162:168">
      <c r="FF25750" s="55">
        <v>25743</v>
      </c>
      <c r="FG25750" s="55" t="s">
        <v>2052</v>
      </c>
      <c r="FH25750" s="55" t="s">
        <v>1490</v>
      </c>
      <c r="FI25750" s="55">
        <v>2</v>
      </c>
      <c r="FJ25750" s="55">
        <v>130000</v>
      </c>
      <c r="FK25750" s="55" t="s">
        <v>1258</v>
      </c>
      <c r="FL25750" s="55">
        <v>0.025</v>
      </c>
    </row>
    <row r="25751" ht="14.25" customHeight="1" outlineLevel="1" spans="162:168">
      <c r="FF25751" s="55">
        <v>25744</v>
      </c>
      <c r="FG25751" s="55" t="s">
        <v>2052</v>
      </c>
      <c r="FH25751" s="55" t="s">
        <v>1490</v>
      </c>
      <c r="FI25751" s="55">
        <v>2</v>
      </c>
      <c r="FJ25751" s="55">
        <v>260000</v>
      </c>
      <c r="FK25751" s="55" t="s">
        <v>1258</v>
      </c>
      <c r="FL25751" s="55">
        <v>0.025</v>
      </c>
    </row>
    <row r="25752" ht="14.25" customHeight="1" outlineLevel="1" spans="162:168">
      <c r="FF25752" s="55">
        <v>25745</v>
      </c>
      <c r="FG25752" s="55" t="s">
        <v>2052</v>
      </c>
      <c r="FH25752" s="55" t="s">
        <v>1490</v>
      </c>
      <c r="FI25752" s="55">
        <v>2</v>
      </c>
      <c r="FJ25752" s="55">
        <v>400000</v>
      </c>
      <c r="FK25752" s="55" t="s">
        <v>1258</v>
      </c>
      <c r="FL25752" s="55">
        <v>0.025</v>
      </c>
    </row>
    <row r="25753" ht="14.25" customHeight="1" outlineLevel="1" spans="162:168">
      <c r="FF25753" s="55">
        <v>25746</v>
      </c>
      <c r="FG25753" s="55" t="s">
        <v>2052</v>
      </c>
      <c r="FH25753" s="55" t="s">
        <v>1490</v>
      </c>
      <c r="FI25753" s="55">
        <v>2</v>
      </c>
      <c r="FJ25753" s="55">
        <v>530000</v>
      </c>
      <c r="FK25753" s="55" t="s">
        <v>1258</v>
      </c>
      <c r="FL25753" s="55">
        <v>0.025</v>
      </c>
    </row>
    <row r="25754" ht="14.25" customHeight="1" outlineLevel="1" spans="162:168">
      <c r="FF25754" s="55">
        <v>25747</v>
      </c>
      <c r="FG25754" s="55" t="s">
        <v>2052</v>
      </c>
      <c r="FH25754" s="55" t="s">
        <v>1490</v>
      </c>
      <c r="FI25754" s="55">
        <v>2</v>
      </c>
      <c r="FJ25754" s="55">
        <v>540000</v>
      </c>
      <c r="FK25754" s="55" t="s">
        <v>1258</v>
      </c>
      <c r="FL25754" s="55">
        <v>0.025</v>
      </c>
    </row>
    <row r="25755" ht="14.25" customHeight="1" outlineLevel="1" spans="162:168">
      <c r="FF25755" s="55">
        <v>25748</v>
      </c>
      <c r="FG25755" s="55" t="s">
        <v>2053</v>
      </c>
      <c r="FH25755" s="55" t="s">
        <v>1260</v>
      </c>
      <c r="FI25755" s="55">
        <v>3</v>
      </c>
      <c r="FJ25755" s="55">
        <v>1000</v>
      </c>
      <c r="FK25755" s="55" t="s">
        <v>1258</v>
      </c>
      <c r="FL25755" s="55">
        <v>0.1</v>
      </c>
    </row>
    <row r="25756" ht="14.25" customHeight="1" outlineLevel="1" spans="162:168">
      <c r="FF25756" s="55">
        <v>25749</v>
      </c>
      <c r="FG25756" s="55" t="s">
        <v>2053</v>
      </c>
      <c r="FH25756" s="55" t="s">
        <v>1260</v>
      </c>
      <c r="FI25756" s="55">
        <v>3</v>
      </c>
      <c r="FJ25756" s="55">
        <v>2500</v>
      </c>
      <c r="FK25756" s="55" t="s">
        <v>1258</v>
      </c>
      <c r="FL25756" s="55">
        <v>0.0917</v>
      </c>
    </row>
    <row r="25757" ht="14.25" customHeight="1" outlineLevel="1" spans="162:168">
      <c r="FF25757" s="55">
        <v>25750</v>
      </c>
      <c r="FG25757" s="55" t="s">
        <v>2053</v>
      </c>
      <c r="FH25757" s="55" t="s">
        <v>1260</v>
      </c>
      <c r="FI25757" s="55">
        <v>3</v>
      </c>
      <c r="FJ25757" s="55">
        <v>5000</v>
      </c>
      <c r="FK25757" s="55" t="s">
        <v>1258</v>
      </c>
      <c r="FL25757" s="55">
        <v>0.0708</v>
      </c>
    </row>
    <row r="25758" ht="14.25" customHeight="1" outlineLevel="1" spans="162:168">
      <c r="FF25758" s="55">
        <v>25751</v>
      </c>
      <c r="FG25758" s="55" t="s">
        <v>2053</v>
      </c>
      <c r="FH25758" s="55" t="s">
        <v>1260</v>
      </c>
      <c r="FI25758" s="55">
        <v>3</v>
      </c>
      <c r="FJ25758" s="55">
        <v>10000</v>
      </c>
      <c r="FK25758" s="55" t="s">
        <v>1258</v>
      </c>
      <c r="FL25758" s="55">
        <v>0.0542</v>
      </c>
    </row>
    <row r="25759" ht="14.25" customHeight="1" outlineLevel="1" spans="162:168">
      <c r="FF25759" s="55">
        <v>25752</v>
      </c>
      <c r="FG25759" s="55" t="s">
        <v>2053</v>
      </c>
      <c r="FH25759" s="55" t="s">
        <v>1260</v>
      </c>
      <c r="FI25759" s="55">
        <v>3</v>
      </c>
      <c r="FJ25759" s="55">
        <v>25000</v>
      </c>
      <c r="FK25759" s="55" t="s">
        <v>1258</v>
      </c>
      <c r="FL25759" s="55">
        <v>0.0542</v>
      </c>
    </row>
    <row r="25760" ht="14.25" customHeight="1" outlineLevel="1" spans="162:168">
      <c r="FF25760" s="55">
        <v>25753</v>
      </c>
      <c r="FG25760" s="55" t="s">
        <v>2053</v>
      </c>
      <c r="FH25760" s="55" t="s">
        <v>1260</v>
      </c>
      <c r="FI25760" s="55">
        <v>3</v>
      </c>
      <c r="FJ25760" s="55">
        <v>50000</v>
      </c>
      <c r="FK25760" s="55" t="s">
        <v>1258</v>
      </c>
      <c r="FL25760" s="55">
        <v>0.0458</v>
      </c>
    </row>
    <row r="25761" ht="14.25" customHeight="1" outlineLevel="1" spans="162:168">
      <c r="FF25761" s="55">
        <v>25754</v>
      </c>
      <c r="FG25761" s="55" t="s">
        <v>2053</v>
      </c>
      <c r="FH25761" s="55" t="s">
        <v>1260</v>
      </c>
      <c r="FI25761" s="55">
        <v>3</v>
      </c>
      <c r="FJ25761" s="55">
        <v>80000</v>
      </c>
      <c r="FK25761" s="55" t="s">
        <v>1258</v>
      </c>
      <c r="FL25761" s="55">
        <v>0.0458</v>
      </c>
    </row>
    <row r="25762" ht="14.25" customHeight="1" outlineLevel="1" spans="162:168">
      <c r="FF25762" s="55">
        <v>25755</v>
      </c>
      <c r="FG25762" s="55" t="s">
        <v>2053</v>
      </c>
      <c r="FH25762" s="55" t="s">
        <v>1260</v>
      </c>
      <c r="FI25762" s="55">
        <v>3</v>
      </c>
      <c r="FJ25762" s="55">
        <v>130000</v>
      </c>
      <c r="FK25762" s="55" t="s">
        <v>1258</v>
      </c>
      <c r="FL25762" s="55">
        <v>0.0458</v>
      </c>
    </row>
    <row r="25763" ht="14.25" customHeight="1" outlineLevel="1" spans="162:168">
      <c r="FF25763" s="55">
        <v>25756</v>
      </c>
      <c r="FG25763" s="55" t="s">
        <v>2053</v>
      </c>
      <c r="FH25763" s="55" t="s">
        <v>1260</v>
      </c>
      <c r="FI25763" s="55">
        <v>3</v>
      </c>
      <c r="FJ25763" s="55">
        <v>260000</v>
      </c>
      <c r="FK25763" s="55" t="s">
        <v>1258</v>
      </c>
      <c r="FL25763" s="55">
        <v>0.0458</v>
      </c>
    </row>
    <row r="25764" ht="14.25" customHeight="1" outlineLevel="1" spans="162:168">
      <c r="FF25764" s="55">
        <v>25757</v>
      </c>
      <c r="FG25764" s="55" t="s">
        <v>2053</v>
      </c>
      <c r="FH25764" s="55" t="s">
        <v>1260</v>
      </c>
      <c r="FI25764" s="55">
        <v>3</v>
      </c>
      <c r="FJ25764" s="55">
        <v>400000</v>
      </c>
      <c r="FK25764" s="55" t="s">
        <v>1258</v>
      </c>
      <c r="FL25764" s="55">
        <v>0.0458</v>
      </c>
    </row>
    <row r="25765" ht="14.25" customHeight="1" outlineLevel="1" spans="162:168">
      <c r="FF25765" s="55">
        <v>25758</v>
      </c>
      <c r="FG25765" s="55" t="s">
        <v>2053</v>
      </c>
      <c r="FH25765" s="55" t="s">
        <v>1260</v>
      </c>
      <c r="FI25765" s="55">
        <v>3</v>
      </c>
      <c r="FJ25765" s="55">
        <v>530000</v>
      </c>
      <c r="FK25765" s="55" t="s">
        <v>1258</v>
      </c>
      <c r="FL25765" s="55">
        <v>0.0458</v>
      </c>
    </row>
    <row r="25766" ht="14.25" customHeight="1" outlineLevel="1" spans="162:168">
      <c r="FF25766" s="55">
        <v>25759</v>
      </c>
      <c r="FG25766" s="55" t="s">
        <v>2053</v>
      </c>
      <c r="FH25766" s="55" t="s">
        <v>1260</v>
      </c>
      <c r="FI25766" s="55">
        <v>3</v>
      </c>
      <c r="FJ25766" s="55">
        <v>540000</v>
      </c>
      <c r="FK25766" s="55" t="s">
        <v>1258</v>
      </c>
      <c r="FL25766" s="55">
        <v>0.0458</v>
      </c>
    </row>
    <row r="25767" ht="14.25" customHeight="1" outlineLevel="1" spans="162:168">
      <c r="FF25767" s="55">
        <v>25760</v>
      </c>
      <c r="FG25767" s="55" t="s">
        <v>2053</v>
      </c>
      <c r="FH25767" s="55" t="s">
        <v>1260</v>
      </c>
      <c r="FI25767" s="55">
        <v>4</v>
      </c>
      <c r="FJ25767" s="55">
        <v>1000</v>
      </c>
      <c r="FK25767" s="55" t="s">
        <v>1258</v>
      </c>
      <c r="FL25767" s="55">
        <v>0.0958</v>
      </c>
    </row>
    <row r="25768" ht="14.25" customHeight="1" outlineLevel="1" spans="162:168">
      <c r="FF25768" s="55">
        <v>25761</v>
      </c>
      <c r="FG25768" s="55" t="s">
        <v>2053</v>
      </c>
      <c r="FH25768" s="55" t="s">
        <v>1260</v>
      </c>
      <c r="FI25768" s="55">
        <v>4</v>
      </c>
      <c r="FJ25768" s="55">
        <v>2500</v>
      </c>
      <c r="FK25768" s="55" t="s">
        <v>1258</v>
      </c>
      <c r="FL25768" s="55">
        <v>0.0875</v>
      </c>
    </row>
    <row r="25769" ht="14.25" customHeight="1" outlineLevel="1" spans="162:168">
      <c r="FF25769" s="55">
        <v>25762</v>
      </c>
      <c r="FG25769" s="55" t="s">
        <v>2053</v>
      </c>
      <c r="FH25769" s="55" t="s">
        <v>1260</v>
      </c>
      <c r="FI25769" s="55">
        <v>4</v>
      </c>
      <c r="FJ25769" s="55">
        <v>5000</v>
      </c>
      <c r="FK25769" s="55" t="s">
        <v>1258</v>
      </c>
      <c r="FL25769" s="55">
        <v>0.0667</v>
      </c>
    </row>
    <row r="25770" ht="14.25" customHeight="1" outlineLevel="1" spans="162:168">
      <c r="FF25770" s="55">
        <v>25763</v>
      </c>
      <c r="FG25770" s="55" t="s">
        <v>2053</v>
      </c>
      <c r="FH25770" s="55" t="s">
        <v>1260</v>
      </c>
      <c r="FI25770" s="55">
        <v>4</v>
      </c>
      <c r="FJ25770" s="55">
        <v>10000</v>
      </c>
      <c r="FK25770" s="55" t="s">
        <v>1258</v>
      </c>
      <c r="FL25770" s="55">
        <v>0.05</v>
      </c>
    </row>
    <row r="25771" ht="14.25" customHeight="1" outlineLevel="1" spans="162:168">
      <c r="FF25771" s="55">
        <v>25764</v>
      </c>
      <c r="FG25771" s="55" t="s">
        <v>2053</v>
      </c>
      <c r="FH25771" s="55" t="s">
        <v>1260</v>
      </c>
      <c r="FI25771" s="55">
        <v>4</v>
      </c>
      <c r="FJ25771" s="55">
        <v>25000</v>
      </c>
      <c r="FK25771" s="55" t="s">
        <v>1258</v>
      </c>
      <c r="FL25771" s="55">
        <v>0.0417</v>
      </c>
    </row>
    <row r="25772" ht="14.25" customHeight="1" outlineLevel="1" spans="162:168">
      <c r="FF25772" s="55">
        <v>25765</v>
      </c>
      <c r="FG25772" s="55" t="s">
        <v>2053</v>
      </c>
      <c r="FH25772" s="55" t="s">
        <v>1260</v>
      </c>
      <c r="FI25772" s="55">
        <v>4</v>
      </c>
      <c r="FJ25772" s="55">
        <v>50000</v>
      </c>
      <c r="FK25772" s="55" t="s">
        <v>1258</v>
      </c>
      <c r="FL25772" s="55">
        <v>0.0417</v>
      </c>
    </row>
    <row r="25773" ht="14.25" customHeight="1" outlineLevel="1" spans="162:168">
      <c r="FF25773" s="55">
        <v>25766</v>
      </c>
      <c r="FG25773" s="55" t="s">
        <v>2053</v>
      </c>
      <c r="FH25773" s="55" t="s">
        <v>1260</v>
      </c>
      <c r="FI25773" s="55">
        <v>4</v>
      </c>
      <c r="FJ25773" s="55">
        <v>80000</v>
      </c>
      <c r="FK25773" s="55" t="s">
        <v>1258</v>
      </c>
      <c r="FL25773" s="55">
        <v>0.0417</v>
      </c>
    </row>
    <row r="25774" ht="14.25" customHeight="1" outlineLevel="1" spans="162:168">
      <c r="FF25774" s="55">
        <v>25767</v>
      </c>
      <c r="FG25774" s="55" t="s">
        <v>2053</v>
      </c>
      <c r="FH25774" s="55" t="s">
        <v>1260</v>
      </c>
      <c r="FI25774" s="55">
        <v>4</v>
      </c>
      <c r="FJ25774" s="55">
        <v>130000</v>
      </c>
      <c r="FK25774" s="55" t="s">
        <v>1258</v>
      </c>
      <c r="FL25774" s="55">
        <v>0.0417</v>
      </c>
    </row>
    <row r="25775" ht="14.25" customHeight="1" outlineLevel="1" spans="162:168">
      <c r="FF25775" s="55">
        <v>25768</v>
      </c>
      <c r="FG25775" s="55" t="s">
        <v>2053</v>
      </c>
      <c r="FH25775" s="55" t="s">
        <v>1260</v>
      </c>
      <c r="FI25775" s="55">
        <v>4</v>
      </c>
      <c r="FJ25775" s="55">
        <v>260000</v>
      </c>
      <c r="FK25775" s="55" t="s">
        <v>1258</v>
      </c>
      <c r="FL25775" s="55">
        <v>0.0417</v>
      </c>
    </row>
    <row r="25776" ht="14.25" customHeight="1" outlineLevel="1" spans="162:168">
      <c r="FF25776" s="55">
        <v>25769</v>
      </c>
      <c r="FG25776" s="55" t="s">
        <v>2053</v>
      </c>
      <c r="FH25776" s="55" t="s">
        <v>1260</v>
      </c>
      <c r="FI25776" s="55">
        <v>4</v>
      </c>
      <c r="FJ25776" s="55">
        <v>400000</v>
      </c>
      <c r="FK25776" s="55" t="s">
        <v>1258</v>
      </c>
      <c r="FL25776" s="55">
        <v>0.0417</v>
      </c>
    </row>
    <row r="25777" ht="14.25" customHeight="1" outlineLevel="1" spans="162:168">
      <c r="FF25777" s="55">
        <v>25770</v>
      </c>
      <c r="FG25777" s="55" t="s">
        <v>2053</v>
      </c>
      <c r="FH25777" s="55" t="s">
        <v>1260</v>
      </c>
      <c r="FI25777" s="55">
        <v>4</v>
      </c>
      <c r="FJ25777" s="55">
        <v>530000</v>
      </c>
      <c r="FK25777" s="55" t="s">
        <v>1258</v>
      </c>
      <c r="FL25777" s="55">
        <v>0.0417</v>
      </c>
    </row>
    <row r="25778" ht="14.25" customHeight="1" outlineLevel="1" spans="162:168">
      <c r="FF25778" s="55">
        <v>25771</v>
      </c>
      <c r="FG25778" s="55" t="s">
        <v>2053</v>
      </c>
      <c r="FH25778" s="55" t="s">
        <v>1260</v>
      </c>
      <c r="FI25778" s="55">
        <v>4</v>
      </c>
      <c r="FJ25778" s="55">
        <v>540000</v>
      </c>
      <c r="FK25778" s="55" t="s">
        <v>1258</v>
      </c>
      <c r="FL25778" s="55">
        <v>0.0417</v>
      </c>
    </row>
    <row r="25779" ht="14.25" customHeight="1" outlineLevel="1" spans="162:168">
      <c r="FF25779" s="55">
        <v>25772</v>
      </c>
      <c r="FG25779" s="55" t="s">
        <v>2053</v>
      </c>
      <c r="FH25779" s="55" t="s">
        <v>1260</v>
      </c>
      <c r="FI25779" s="55">
        <v>5</v>
      </c>
      <c r="FJ25779" s="55">
        <v>1000</v>
      </c>
      <c r="FK25779" s="55" t="s">
        <v>1258</v>
      </c>
      <c r="FL25779" s="55">
        <v>0.0958</v>
      </c>
    </row>
    <row r="25780" ht="14.25" customHeight="1" outlineLevel="1" spans="162:168">
      <c r="FF25780" s="55">
        <v>25773</v>
      </c>
      <c r="FG25780" s="55" t="s">
        <v>2053</v>
      </c>
      <c r="FH25780" s="55" t="s">
        <v>1260</v>
      </c>
      <c r="FI25780" s="55">
        <v>5</v>
      </c>
      <c r="FJ25780" s="55">
        <v>2500</v>
      </c>
      <c r="FK25780" s="55" t="s">
        <v>1258</v>
      </c>
      <c r="FL25780" s="55">
        <v>0.0875</v>
      </c>
    </row>
    <row r="25781" ht="14.25" customHeight="1" outlineLevel="1" spans="162:168">
      <c r="FF25781" s="55">
        <v>25774</v>
      </c>
      <c r="FG25781" s="55" t="s">
        <v>2053</v>
      </c>
      <c r="FH25781" s="55" t="s">
        <v>1260</v>
      </c>
      <c r="FI25781" s="55">
        <v>5</v>
      </c>
      <c r="FJ25781" s="55">
        <v>5000</v>
      </c>
      <c r="FK25781" s="55" t="s">
        <v>1258</v>
      </c>
      <c r="FL25781" s="55">
        <v>0.0667</v>
      </c>
    </row>
    <row r="25782" ht="14.25" customHeight="1" outlineLevel="1" spans="162:168">
      <c r="FF25782" s="55">
        <v>25775</v>
      </c>
      <c r="FG25782" s="55" t="s">
        <v>2053</v>
      </c>
      <c r="FH25782" s="55" t="s">
        <v>1260</v>
      </c>
      <c r="FI25782" s="55">
        <v>5</v>
      </c>
      <c r="FJ25782" s="55">
        <v>10000</v>
      </c>
      <c r="FK25782" s="55" t="s">
        <v>1258</v>
      </c>
      <c r="FL25782" s="55">
        <v>0.05</v>
      </c>
    </row>
    <row r="25783" ht="14.25" customHeight="1" outlineLevel="1" spans="162:168">
      <c r="FF25783" s="55">
        <v>25776</v>
      </c>
      <c r="FG25783" s="55" t="s">
        <v>2053</v>
      </c>
      <c r="FH25783" s="55" t="s">
        <v>1260</v>
      </c>
      <c r="FI25783" s="55">
        <v>5</v>
      </c>
      <c r="FJ25783" s="55">
        <v>25000</v>
      </c>
      <c r="FK25783" s="55" t="s">
        <v>1258</v>
      </c>
      <c r="FL25783" s="55">
        <v>0.0417</v>
      </c>
    </row>
    <row r="25784" ht="14.25" customHeight="1" outlineLevel="1" spans="162:168">
      <c r="FF25784" s="55">
        <v>25777</v>
      </c>
      <c r="FG25784" s="55" t="s">
        <v>2053</v>
      </c>
      <c r="FH25784" s="55" t="s">
        <v>1260</v>
      </c>
      <c r="FI25784" s="55">
        <v>5</v>
      </c>
      <c r="FJ25784" s="55">
        <v>50000</v>
      </c>
      <c r="FK25784" s="55" t="s">
        <v>1258</v>
      </c>
      <c r="FL25784" s="55">
        <v>0.0417</v>
      </c>
    </row>
    <row r="25785" ht="14.25" customHeight="1" outlineLevel="1" spans="162:168">
      <c r="FF25785" s="55">
        <v>25778</v>
      </c>
      <c r="FG25785" s="55" t="s">
        <v>2053</v>
      </c>
      <c r="FH25785" s="55" t="s">
        <v>1260</v>
      </c>
      <c r="FI25785" s="55">
        <v>5</v>
      </c>
      <c r="FJ25785" s="55">
        <v>80000</v>
      </c>
      <c r="FK25785" s="55" t="s">
        <v>1258</v>
      </c>
      <c r="FL25785" s="55">
        <v>0.0417</v>
      </c>
    </row>
    <row r="25786" ht="14.25" customHeight="1" outlineLevel="1" spans="162:168">
      <c r="FF25786" s="55">
        <v>25779</v>
      </c>
      <c r="FG25786" s="55" t="s">
        <v>2053</v>
      </c>
      <c r="FH25786" s="55" t="s">
        <v>1260</v>
      </c>
      <c r="FI25786" s="55">
        <v>5</v>
      </c>
      <c r="FJ25786" s="55">
        <v>130000</v>
      </c>
      <c r="FK25786" s="55" t="s">
        <v>1258</v>
      </c>
      <c r="FL25786" s="55">
        <v>0.0417</v>
      </c>
    </row>
    <row r="25787" ht="14.25" customHeight="1" outlineLevel="1" spans="162:168">
      <c r="FF25787" s="55">
        <v>25780</v>
      </c>
      <c r="FG25787" s="55" t="s">
        <v>2053</v>
      </c>
      <c r="FH25787" s="55" t="s">
        <v>1260</v>
      </c>
      <c r="FI25787" s="55">
        <v>5</v>
      </c>
      <c r="FJ25787" s="55">
        <v>260000</v>
      </c>
      <c r="FK25787" s="55" t="s">
        <v>1258</v>
      </c>
      <c r="FL25787" s="55">
        <v>0.0417</v>
      </c>
    </row>
    <row r="25788" ht="14.25" customHeight="1" outlineLevel="1" spans="162:168">
      <c r="FF25788" s="55">
        <v>25781</v>
      </c>
      <c r="FG25788" s="55" t="s">
        <v>2053</v>
      </c>
      <c r="FH25788" s="55" t="s">
        <v>1260</v>
      </c>
      <c r="FI25788" s="55">
        <v>5</v>
      </c>
      <c r="FJ25788" s="55">
        <v>400000</v>
      </c>
      <c r="FK25788" s="55" t="s">
        <v>1258</v>
      </c>
      <c r="FL25788" s="55">
        <v>0.0417</v>
      </c>
    </row>
    <row r="25789" ht="14.25" customHeight="1" outlineLevel="1" spans="162:168">
      <c r="FF25789" s="55">
        <v>25782</v>
      </c>
      <c r="FG25789" s="55" t="s">
        <v>2053</v>
      </c>
      <c r="FH25789" s="55" t="s">
        <v>1260</v>
      </c>
      <c r="FI25789" s="55">
        <v>5</v>
      </c>
      <c r="FJ25789" s="55">
        <v>530000</v>
      </c>
      <c r="FK25789" s="55" t="s">
        <v>1258</v>
      </c>
      <c r="FL25789" s="55">
        <v>0.0417</v>
      </c>
    </row>
    <row r="25790" ht="14.25" customHeight="1" outlineLevel="1" spans="162:168">
      <c r="FF25790" s="55">
        <v>25783</v>
      </c>
      <c r="FG25790" s="55" t="s">
        <v>2053</v>
      </c>
      <c r="FH25790" s="55" t="s">
        <v>1260</v>
      </c>
      <c r="FI25790" s="55">
        <v>5</v>
      </c>
      <c r="FJ25790" s="55">
        <v>540000</v>
      </c>
      <c r="FK25790" s="55" t="s">
        <v>1258</v>
      </c>
      <c r="FL25790" s="55">
        <v>0.0417</v>
      </c>
    </row>
    <row r="25791" ht="14.25" customHeight="1" outlineLevel="1" spans="162:168">
      <c r="FF25791" s="55">
        <v>25784</v>
      </c>
      <c r="FG25791" s="55" t="s">
        <v>2053</v>
      </c>
      <c r="FH25791" s="55" t="s">
        <v>1260</v>
      </c>
      <c r="FI25791" s="55">
        <v>6</v>
      </c>
      <c r="FJ25791" s="55">
        <v>1000</v>
      </c>
      <c r="FK25791" s="55" t="s">
        <v>1258</v>
      </c>
      <c r="FL25791" s="55">
        <v>0.0675</v>
      </c>
    </row>
    <row r="25792" ht="14.25" customHeight="1" outlineLevel="1" spans="162:168">
      <c r="FF25792" s="55">
        <v>25785</v>
      </c>
      <c r="FG25792" s="55" t="s">
        <v>2053</v>
      </c>
      <c r="FH25792" s="55" t="s">
        <v>1260</v>
      </c>
      <c r="FI25792" s="55">
        <v>6</v>
      </c>
      <c r="FJ25792" s="55">
        <v>2500</v>
      </c>
      <c r="FK25792" s="55" t="s">
        <v>1258</v>
      </c>
      <c r="FL25792" s="55">
        <v>0.0675</v>
      </c>
    </row>
    <row r="25793" ht="14.25" customHeight="1" outlineLevel="1" spans="162:168">
      <c r="FF25793" s="55">
        <v>25786</v>
      </c>
      <c r="FG25793" s="55" t="s">
        <v>2053</v>
      </c>
      <c r="FH25793" s="55" t="s">
        <v>1260</v>
      </c>
      <c r="FI25793" s="55">
        <v>6</v>
      </c>
      <c r="FJ25793" s="55">
        <v>5000</v>
      </c>
      <c r="FK25793" s="55" t="s">
        <v>1258</v>
      </c>
      <c r="FL25793" s="55">
        <v>0.0675</v>
      </c>
    </row>
    <row r="25794" ht="14.25" customHeight="1" outlineLevel="1" spans="162:168">
      <c r="FF25794" s="55">
        <v>25787</v>
      </c>
      <c r="FG25794" s="55" t="s">
        <v>2053</v>
      </c>
      <c r="FH25794" s="55" t="s">
        <v>1260</v>
      </c>
      <c r="FI25794" s="55">
        <v>6</v>
      </c>
      <c r="FJ25794" s="55">
        <v>10000</v>
      </c>
      <c r="FK25794" s="55" t="s">
        <v>1258</v>
      </c>
      <c r="FL25794" s="55">
        <v>0.0675</v>
      </c>
    </row>
    <row r="25795" ht="14.25" customHeight="1" outlineLevel="1" spans="162:168">
      <c r="FF25795" s="55">
        <v>25788</v>
      </c>
      <c r="FG25795" s="55" t="s">
        <v>2053</v>
      </c>
      <c r="FH25795" s="55" t="s">
        <v>1260</v>
      </c>
      <c r="FI25795" s="55">
        <v>6</v>
      </c>
      <c r="FJ25795" s="55">
        <v>25000</v>
      </c>
      <c r="FK25795" s="55" t="s">
        <v>1258</v>
      </c>
      <c r="FL25795" s="55">
        <v>0.0675</v>
      </c>
    </row>
    <row r="25796" ht="14.25" customHeight="1" outlineLevel="1" spans="162:168">
      <c r="FF25796" s="55">
        <v>25789</v>
      </c>
      <c r="FG25796" s="55" t="s">
        <v>2053</v>
      </c>
      <c r="FH25796" s="55" t="s">
        <v>1260</v>
      </c>
      <c r="FI25796" s="55">
        <v>6</v>
      </c>
      <c r="FJ25796" s="55">
        <v>50000</v>
      </c>
      <c r="FK25796" s="55" t="s">
        <v>1258</v>
      </c>
      <c r="FL25796" s="55">
        <v>0.0642</v>
      </c>
    </row>
    <row r="25797" ht="14.25" customHeight="1" outlineLevel="1" spans="162:168">
      <c r="FF25797" s="55">
        <v>25790</v>
      </c>
      <c r="FG25797" s="55" t="s">
        <v>2053</v>
      </c>
      <c r="FH25797" s="55" t="s">
        <v>1260</v>
      </c>
      <c r="FI25797" s="55">
        <v>6</v>
      </c>
      <c r="FJ25797" s="55">
        <v>80000</v>
      </c>
      <c r="FK25797" s="55" t="s">
        <v>1258</v>
      </c>
      <c r="FL25797" s="55">
        <v>0.0333</v>
      </c>
    </row>
    <row r="25798" ht="14.25" customHeight="1" outlineLevel="1" spans="162:168">
      <c r="FF25798" s="55">
        <v>25791</v>
      </c>
      <c r="FG25798" s="55" t="s">
        <v>2053</v>
      </c>
      <c r="FH25798" s="55" t="s">
        <v>1260</v>
      </c>
      <c r="FI25798" s="55">
        <v>6</v>
      </c>
      <c r="FJ25798" s="55">
        <v>130000</v>
      </c>
      <c r="FK25798" s="55" t="s">
        <v>1258</v>
      </c>
      <c r="FL25798" s="55">
        <v>0.0292</v>
      </c>
    </row>
    <row r="25799" ht="14.25" customHeight="1" outlineLevel="1" spans="162:168">
      <c r="FF25799" s="55">
        <v>25792</v>
      </c>
      <c r="FG25799" s="55" t="s">
        <v>2053</v>
      </c>
      <c r="FH25799" s="55" t="s">
        <v>1260</v>
      </c>
      <c r="FI25799" s="55">
        <v>6</v>
      </c>
      <c r="FJ25799" s="55">
        <v>260000</v>
      </c>
      <c r="FK25799" s="55" t="s">
        <v>1258</v>
      </c>
      <c r="FL25799" s="55">
        <v>0.0292</v>
      </c>
    </row>
    <row r="25800" ht="14.25" customHeight="1" outlineLevel="1" spans="162:168">
      <c r="FF25800" s="55">
        <v>25793</v>
      </c>
      <c r="FG25800" s="55" t="s">
        <v>2053</v>
      </c>
      <c r="FH25800" s="55" t="s">
        <v>1260</v>
      </c>
      <c r="FI25800" s="55">
        <v>6</v>
      </c>
      <c r="FJ25800" s="55">
        <v>400000</v>
      </c>
      <c r="FK25800" s="55" t="s">
        <v>1258</v>
      </c>
      <c r="FL25800" s="55">
        <v>0.0292</v>
      </c>
    </row>
    <row r="25801" ht="14.25" customHeight="1" outlineLevel="1" spans="162:168">
      <c r="FF25801" s="55">
        <v>25794</v>
      </c>
      <c r="FG25801" s="55" t="s">
        <v>2053</v>
      </c>
      <c r="FH25801" s="55" t="s">
        <v>1260</v>
      </c>
      <c r="FI25801" s="55">
        <v>6</v>
      </c>
      <c r="FJ25801" s="55">
        <v>530000</v>
      </c>
      <c r="FK25801" s="55" t="s">
        <v>1258</v>
      </c>
      <c r="FL25801" s="55">
        <v>0.0292</v>
      </c>
    </row>
    <row r="25802" ht="14.25" customHeight="1" outlineLevel="1" spans="162:168">
      <c r="FF25802" s="55">
        <v>25795</v>
      </c>
      <c r="FG25802" s="55" t="s">
        <v>2053</v>
      </c>
      <c r="FH25802" s="55" t="s">
        <v>1260</v>
      </c>
      <c r="FI25802" s="55">
        <v>6</v>
      </c>
      <c r="FJ25802" s="55">
        <v>540000</v>
      </c>
      <c r="FK25802" s="55" t="s">
        <v>1258</v>
      </c>
      <c r="FL25802" s="55">
        <v>0.0292</v>
      </c>
    </row>
    <row r="25803" ht="14.25" customHeight="1" outlineLevel="1" spans="162:168">
      <c r="FF25803" s="55">
        <v>25796</v>
      </c>
      <c r="FG25803" s="55" t="s">
        <v>2053</v>
      </c>
      <c r="FH25803" s="55" t="s">
        <v>1260</v>
      </c>
      <c r="FI25803" s="55">
        <v>7</v>
      </c>
      <c r="FJ25803" s="55">
        <v>1000</v>
      </c>
      <c r="FK25803" s="55" t="s">
        <v>1258</v>
      </c>
      <c r="FL25803" s="55">
        <v>0.0717</v>
      </c>
    </row>
    <row r="25804" ht="14.25" customHeight="1" outlineLevel="1" spans="162:168">
      <c r="FF25804" s="55">
        <v>25797</v>
      </c>
      <c r="FG25804" s="55" t="s">
        <v>2053</v>
      </c>
      <c r="FH25804" s="55" t="s">
        <v>1260</v>
      </c>
      <c r="FI25804" s="55">
        <v>7</v>
      </c>
      <c r="FJ25804" s="55">
        <v>2500</v>
      </c>
      <c r="FK25804" s="55" t="s">
        <v>1258</v>
      </c>
      <c r="FL25804" s="55">
        <v>0.0717</v>
      </c>
    </row>
    <row r="25805" ht="14.25" customHeight="1" outlineLevel="1" spans="162:168">
      <c r="FF25805" s="55">
        <v>25798</v>
      </c>
      <c r="FG25805" s="55" t="s">
        <v>2053</v>
      </c>
      <c r="FH25805" s="55" t="s">
        <v>1260</v>
      </c>
      <c r="FI25805" s="55">
        <v>7</v>
      </c>
      <c r="FJ25805" s="55">
        <v>5000</v>
      </c>
      <c r="FK25805" s="55" t="s">
        <v>1258</v>
      </c>
      <c r="FL25805" s="55">
        <v>0.0717</v>
      </c>
    </row>
    <row r="25806" ht="14.25" customHeight="1" outlineLevel="1" spans="162:168">
      <c r="FF25806" s="55">
        <v>25799</v>
      </c>
      <c r="FG25806" s="55" t="s">
        <v>2053</v>
      </c>
      <c r="FH25806" s="55" t="s">
        <v>1260</v>
      </c>
      <c r="FI25806" s="55">
        <v>7</v>
      </c>
      <c r="FJ25806" s="55">
        <v>10000</v>
      </c>
      <c r="FK25806" s="55" t="s">
        <v>1258</v>
      </c>
      <c r="FL25806" s="55">
        <v>0.0717</v>
      </c>
    </row>
    <row r="25807" ht="14.25" customHeight="1" outlineLevel="1" spans="162:168">
      <c r="FF25807" s="55">
        <v>25800</v>
      </c>
      <c r="FG25807" s="55" t="s">
        <v>2053</v>
      </c>
      <c r="FH25807" s="55" t="s">
        <v>1260</v>
      </c>
      <c r="FI25807" s="55">
        <v>7</v>
      </c>
      <c r="FJ25807" s="55">
        <v>25000</v>
      </c>
      <c r="FK25807" s="55" t="s">
        <v>1258</v>
      </c>
      <c r="FL25807" s="55">
        <v>0.0717</v>
      </c>
    </row>
    <row r="25808" ht="14.25" customHeight="1" outlineLevel="1" spans="162:168">
      <c r="FF25808" s="55">
        <v>25801</v>
      </c>
      <c r="FG25808" s="55" t="s">
        <v>2053</v>
      </c>
      <c r="FH25808" s="55" t="s">
        <v>1260</v>
      </c>
      <c r="FI25808" s="55">
        <v>7</v>
      </c>
      <c r="FJ25808" s="55">
        <v>50000</v>
      </c>
      <c r="FK25808" s="55" t="s">
        <v>1258</v>
      </c>
      <c r="FL25808" s="55">
        <v>0.0683</v>
      </c>
    </row>
    <row r="25809" ht="14.25" customHeight="1" outlineLevel="1" spans="162:168">
      <c r="FF25809" s="55">
        <v>25802</v>
      </c>
      <c r="FG25809" s="55" t="s">
        <v>2053</v>
      </c>
      <c r="FH25809" s="55" t="s">
        <v>1260</v>
      </c>
      <c r="FI25809" s="55">
        <v>7</v>
      </c>
      <c r="FJ25809" s="55">
        <v>80000</v>
      </c>
      <c r="FK25809" s="55" t="s">
        <v>1258</v>
      </c>
      <c r="FL25809" s="55">
        <v>0.0333</v>
      </c>
    </row>
    <row r="25810" ht="14.25" customHeight="1" outlineLevel="1" spans="162:168">
      <c r="FF25810" s="55">
        <v>25803</v>
      </c>
      <c r="FG25810" s="55" t="s">
        <v>2053</v>
      </c>
      <c r="FH25810" s="55" t="s">
        <v>1260</v>
      </c>
      <c r="FI25810" s="55">
        <v>7</v>
      </c>
      <c r="FJ25810" s="55">
        <v>130000</v>
      </c>
      <c r="FK25810" s="55" t="s">
        <v>1258</v>
      </c>
      <c r="FL25810" s="55">
        <v>0.0292</v>
      </c>
    </row>
    <row r="25811" ht="14.25" customHeight="1" outlineLevel="1" spans="162:168">
      <c r="FF25811" s="55">
        <v>25804</v>
      </c>
      <c r="FG25811" s="55" t="s">
        <v>2053</v>
      </c>
      <c r="FH25811" s="55" t="s">
        <v>1260</v>
      </c>
      <c r="FI25811" s="55">
        <v>7</v>
      </c>
      <c r="FJ25811" s="55">
        <v>260000</v>
      </c>
      <c r="FK25811" s="55" t="s">
        <v>1258</v>
      </c>
      <c r="FL25811" s="55">
        <v>0.0292</v>
      </c>
    </row>
    <row r="25812" ht="14.25" customHeight="1" outlineLevel="1" spans="162:168">
      <c r="FF25812" s="55">
        <v>25805</v>
      </c>
      <c r="FG25812" s="55" t="s">
        <v>2053</v>
      </c>
      <c r="FH25812" s="55" t="s">
        <v>1260</v>
      </c>
      <c r="FI25812" s="55">
        <v>7</v>
      </c>
      <c r="FJ25812" s="55">
        <v>400000</v>
      </c>
      <c r="FK25812" s="55" t="s">
        <v>1258</v>
      </c>
      <c r="FL25812" s="55">
        <v>0.0292</v>
      </c>
    </row>
    <row r="25813" ht="14.25" customHeight="1" outlineLevel="1" spans="162:168">
      <c r="FF25813" s="55">
        <v>25806</v>
      </c>
      <c r="FG25813" s="55" t="s">
        <v>2053</v>
      </c>
      <c r="FH25813" s="55" t="s">
        <v>1260</v>
      </c>
      <c r="FI25813" s="55">
        <v>7</v>
      </c>
      <c r="FJ25813" s="55">
        <v>530000</v>
      </c>
      <c r="FK25813" s="55" t="s">
        <v>1258</v>
      </c>
      <c r="FL25813" s="55">
        <v>0.0292</v>
      </c>
    </row>
    <row r="25814" ht="14.25" customHeight="1" outlineLevel="1" spans="162:168">
      <c r="FF25814" s="55">
        <v>25807</v>
      </c>
      <c r="FG25814" s="55" t="s">
        <v>2053</v>
      </c>
      <c r="FH25814" s="55" t="s">
        <v>1260</v>
      </c>
      <c r="FI25814" s="55">
        <v>7</v>
      </c>
      <c r="FJ25814" s="55">
        <v>540000</v>
      </c>
      <c r="FK25814" s="55" t="s">
        <v>1258</v>
      </c>
      <c r="FL25814" s="55">
        <v>0.0292</v>
      </c>
    </row>
    <row r="25815" ht="14.25" customHeight="1" outlineLevel="1" spans="162:168">
      <c r="FF25815" s="55">
        <v>25808</v>
      </c>
      <c r="FG25815" s="55" t="s">
        <v>2053</v>
      </c>
      <c r="FH25815" s="55" t="s">
        <v>1260</v>
      </c>
      <c r="FI25815" s="55">
        <v>8</v>
      </c>
      <c r="FJ25815" s="55">
        <v>1000</v>
      </c>
      <c r="FK25815" s="55" t="s">
        <v>1258</v>
      </c>
      <c r="FL25815" s="55">
        <v>0.075</v>
      </c>
    </row>
    <row r="25816" ht="14.25" customHeight="1" outlineLevel="1" spans="162:168">
      <c r="FF25816" s="55">
        <v>25809</v>
      </c>
      <c r="FG25816" s="55" t="s">
        <v>2053</v>
      </c>
      <c r="FH25816" s="55" t="s">
        <v>1260</v>
      </c>
      <c r="FI25816" s="55">
        <v>8</v>
      </c>
      <c r="FJ25816" s="55">
        <v>2500</v>
      </c>
      <c r="FK25816" s="55" t="s">
        <v>1258</v>
      </c>
      <c r="FL25816" s="55">
        <v>0.0708</v>
      </c>
    </row>
    <row r="25817" ht="14.25" customHeight="1" outlineLevel="1" spans="162:168">
      <c r="FF25817" s="55">
        <v>25810</v>
      </c>
      <c r="FG25817" s="55" t="s">
        <v>2053</v>
      </c>
      <c r="FH25817" s="55" t="s">
        <v>1260</v>
      </c>
      <c r="FI25817" s="55">
        <v>8</v>
      </c>
      <c r="FJ25817" s="55">
        <v>5000</v>
      </c>
      <c r="FK25817" s="55" t="s">
        <v>1258</v>
      </c>
      <c r="FL25817" s="55">
        <v>0.0583</v>
      </c>
    </row>
    <row r="25818" ht="14.25" customHeight="1" outlineLevel="1" spans="162:168">
      <c r="FF25818" s="55">
        <v>25811</v>
      </c>
      <c r="FG25818" s="55" t="s">
        <v>2053</v>
      </c>
      <c r="FH25818" s="55" t="s">
        <v>1260</v>
      </c>
      <c r="FI25818" s="55">
        <v>8</v>
      </c>
      <c r="FJ25818" s="55">
        <v>10000</v>
      </c>
      <c r="FK25818" s="55" t="s">
        <v>1258</v>
      </c>
      <c r="FL25818" s="55">
        <v>0.0417</v>
      </c>
    </row>
    <row r="25819" ht="14.25" customHeight="1" outlineLevel="1" spans="162:168">
      <c r="FF25819" s="55">
        <v>25812</v>
      </c>
      <c r="FG25819" s="55" t="s">
        <v>2053</v>
      </c>
      <c r="FH25819" s="55" t="s">
        <v>1260</v>
      </c>
      <c r="FI25819" s="55">
        <v>8</v>
      </c>
      <c r="FJ25819" s="55">
        <v>25000</v>
      </c>
      <c r="FK25819" s="55" t="s">
        <v>1258</v>
      </c>
      <c r="FL25819" s="55">
        <v>0.0375</v>
      </c>
    </row>
    <row r="25820" ht="14.25" customHeight="1" outlineLevel="1" spans="162:168">
      <c r="FF25820" s="55">
        <v>25813</v>
      </c>
      <c r="FG25820" s="55" t="s">
        <v>2053</v>
      </c>
      <c r="FH25820" s="55" t="s">
        <v>1260</v>
      </c>
      <c r="FI25820" s="55">
        <v>8</v>
      </c>
      <c r="FJ25820" s="55">
        <v>50000</v>
      </c>
      <c r="FK25820" s="55" t="s">
        <v>1258</v>
      </c>
      <c r="FL25820" s="55">
        <v>0.0375</v>
      </c>
    </row>
    <row r="25821" ht="14.25" customHeight="1" outlineLevel="1" spans="162:168">
      <c r="FF25821" s="55">
        <v>25814</v>
      </c>
      <c r="FG25821" s="55" t="s">
        <v>2053</v>
      </c>
      <c r="FH25821" s="55" t="s">
        <v>1260</v>
      </c>
      <c r="FI25821" s="55">
        <v>8</v>
      </c>
      <c r="FJ25821" s="55">
        <v>80000</v>
      </c>
      <c r="FK25821" s="55" t="s">
        <v>1258</v>
      </c>
      <c r="FL25821" s="55">
        <v>0.0375</v>
      </c>
    </row>
    <row r="25822" ht="14.25" customHeight="1" outlineLevel="1" spans="162:168">
      <c r="FF25822" s="55">
        <v>25815</v>
      </c>
      <c r="FG25822" s="55" t="s">
        <v>2053</v>
      </c>
      <c r="FH25822" s="55" t="s">
        <v>1260</v>
      </c>
      <c r="FI25822" s="55">
        <v>8</v>
      </c>
      <c r="FJ25822" s="55">
        <v>130000</v>
      </c>
      <c r="FK25822" s="55" t="s">
        <v>1258</v>
      </c>
      <c r="FL25822" s="55">
        <v>0.0375</v>
      </c>
    </row>
    <row r="25823" ht="14.25" customHeight="1" outlineLevel="1" spans="162:168">
      <c r="FF25823" s="55">
        <v>25816</v>
      </c>
      <c r="FG25823" s="55" t="s">
        <v>2053</v>
      </c>
      <c r="FH25823" s="55" t="s">
        <v>1260</v>
      </c>
      <c r="FI25823" s="55">
        <v>8</v>
      </c>
      <c r="FJ25823" s="55">
        <v>260000</v>
      </c>
      <c r="FK25823" s="55" t="s">
        <v>1258</v>
      </c>
      <c r="FL25823" s="55">
        <v>0.0375</v>
      </c>
    </row>
    <row r="25824" ht="14.25" customHeight="1" outlineLevel="1" spans="162:168">
      <c r="FF25824" s="55">
        <v>25817</v>
      </c>
      <c r="FG25824" s="55" t="s">
        <v>2053</v>
      </c>
      <c r="FH25824" s="55" t="s">
        <v>1260</v>
      </c>
      <c r="FI25824" s="55">
        <v>8</v>
      </c>
      <c r="FJ25824" s="55">
        <v>400000</v>
      </c>
      <c r="FK25824" s="55" t="s">
        <v>1258</v>
      </c>
      <c r="FL25824" s="55">
        <v>0.0375</v>
      </c>
    </row>
    <row r="25825" ht="14.25" customHeight="1" outlineLevel="1" spans="162:168">
      <c r="FF25825" s="55">
        <v>25818</v>
      </c>
      <c r="FG25825" s="55" t="s">
        <v>2053</v>
      </c>
      <c r="FH25825" s="55" t="s">
        <v>1260</v>
      </c>
      <c r="FI25825" s="55">
        <v>8</v>
      </c>
      <c r="FJ25825" s="55">
        <v>530000</v>
      </c>
      <c r="FK25825" s="55" t="s">
        <v>1258</v>
      </c>
      <c r="FL25825" s="55">
        <v>0.0375</v>
      </c>
    </row>
    <row r="25826" ht="14.25" customHeight="1" outlineLevel="1" spans="162:168">
      <c r="FF25826" s="55">
        <v>25819</v>
      </c>
      <c r="FG25826" s="55" t="s">
        <v>2053</v>
      </c>
      <c r="FH25826" s="55" t="s">
        <v>1260</v>
      </c>
      <c r="FI25826" s="55">
        <v>8</v>
      </c>
      <c r="FJ25826" s="55">
        <v>540000</v>
      </c>
      <c r="FK25826" s="55" t="s">
        <v>1258</v>
      </c>
      <c r="FL25826" s="55">
        <v>0.0375</v>
      </c>
    </row>
    <row r="25827" ht="14.25" customHeight="1" outlineLevel="1" spans="162:168">
      <c r="FF25827" s="55">
        <v>25820</v>
      </c>
      <c r="FG25827" s="55" t="s">
        <v>2053</v>
      </c>
      <c r="FH25827" s="55" t="s">
        <v>1260</v>
      </c>
      <c r="FI25827" s="55">
        <v>9</v>
      </c>
      <c r="FJ25827" s="55">
        <v>1000</v>
      </c>
      <c r="FK25827" s="55" t="s">
        <v>1258</v>
      </c>
      <c r="FL25827" s="55">
        <v>0.0733</v>
      </c>
    </row>
    <row r="25828" ht="14.25" customHeight="1" outlineLevel="1" spans="162:168">
      <c r="FF25828" s="55">
        <v>25821</v>
      </c>
      <c r="FG25828" s="55" t="s">
        <v>2053</v>
      </c>
      <c r="FH25828" s="55" t="s">
        <v>1260</v>
      </c>
      <c r="FI25828" s="55">
        <v>9</v>
      </c>
      <c r="FJ25828" s="55">
        <v>2500</v>
      </c>
      <c r="FK25828" s="55" t="s">
        <v>1258</v>
      </c>
      <c r="FL25828" s="55">
        <v>0.0733</v>
      </c>
    </row>
    <row r="25829" ht="14.25" customHeight="1" outlineLevel="1" spans="162:168">
      <c r="FF25829" s="55">
        <v>25822</v>
      </c>
      <c r="FG25829" s="55" t="s">
        <v>2053</v>
      </c>
      <c r="FH25829" s="55" t="s">
        <v>1260</v>
      </c>
      <c r="FI25829" s="55">
        <v>9</v>
      </c>
      <c r="FJ25829" s="55">
        <v>5000</v>
      </c>
      <c r="FK25829" s="55" t="s">
        <v>1258</v>
      </c>
      <c r="FL25829" s="55">
        <v>0.0733</v>
      </c>
    </row>
    <row r="25830" ht="14.25" customHeight="1" outlineLevel="1" spans="162:168">
      <c r="FF25830" s="55">
        <v>25823</v>
      </c>
      <c r="FG25830" s="55" t="s">
        <v>2053</v>
      </c>
      <c r="FH25830" s="55" t="s">
        <v>1260</v>
      </c>
      <c r="FI25830" s="55">
        <v>9</v>
      </c>
      <c r="FJ25830" s="55">
        <v>10000</v>
      </c>
      <c r="FK25830" s="55" t="s">
        <v>1258</v>
      </c>
      <c r="FL25830" s="55">
        <v>0.0733</v>
      </c>
    </row>
    <row r="25831" ht="14.25" customHeight="1" outlineLevel="1" spans="162:168">
      <c r="FF25831" s="55">
        <v>25824</v>
      </c>
      <c r="FG25831" s="55" t="s">
        <v>2053</v>
      </c>
      <c r="FH25831" s="55" t="s">
        <v>1260</v>
      </c>
      <c r="FI25831" s="55">
        <v>9</v>
      </c>
      <c r="FJ25831" s="55">
        <v>25000</v>
      </c>
      <c r="FK25831" s="55" t="s">
        <v>1258</v>
      </c>
      <c r="FL25831" s="55">
        <v>0.0733</v>
      </c>
    </row>
    <row r="25832" ht="14.25" customHeight="1" outlineLevel="1" spans="162:168">
      <c r="FF25832" s="55">
        <v>25825</v>
      </c>
      <c r="FG25832" s="55" t="s">
        <v>2053</v>
      </c>
      <c r="FH25832" s="55" t="s">
        <v>1260</v>
      </c>
      <c r="FI25832" s="55">
        <v>9</v>
      </c>
      <c r="FJ25832" s="55">
        <v>50000</v>
      </c>
      <c r="FK25832" s="55" t="s">
        <v>1258</v>
      </c>
      <c r="FL25832" s="55">
        <v>0.07</v>
      </c>
    </row>
    <row r="25833" ht="14.25" customHeight="1" outlineLevel="1" spans="162:168">
      <c r="FF25833" s="55">
        <v>25826</v>
      </c>
      <c r="FG25833" s="55" t="s">
        <v>2053</v>
      </c>
      <c r="FH25833" s="55" t="s">
        <v>1260</v>
      </c>
      <c r="FI25833" s="55">
        <v>9</v>
      </c>
      <c r="FJ25833" s="55">
        <v>80000</v>
      </c>
      <c r="FK25833" s="55" t="s">
        <v>1258</v>
      </c>
      <c r="FL25833" s="55">
        <v>0.0375</v>
      </c>
    </row>
    <row r="25834" ht="14.25" customHeight="1" outlineLevel="1" spans="162:168">
      <c r="FF25834" s="55">
        <v>25827</v>
      </c>
      <c r="FG25834" s="55" t="s">
        <v>2053</v>
      </c>
      <c r="FH25834" s="55" t="s">
        <v>1260</v>
      </c>
      <c r="FI25834" s="55">
        <v>9</v>
      </c>
      <c r="FJ25834" s="55">
        <v>130000</v>
      </c>
      <c r="FK25834" s="55" t="s">
        <v>1258</v>
      </c>
      <c r="FL25834" s="55">
        <v>0.0375</v>
      </c>
    </row>
    <row r="25835" ht="14.25" customHeight="1" outlineLevel="1" spans="162:168">
      <c r="FF25835" s="55">
        <v>25828</v>
      </c>
      <c r="FG25835" s="55" t="s">
        <v>2053</v>
      </c>
      <c r="FH25835" s="55" t="s">
        <v>1260</v>
      </c>
      <c r="FI25835" s="55">
        <v>9</v>
      </c>
      <c r="FJ25835" s="55">
        <v>260000</v>
      </c>
      <c r="FK25835" s="55" t="s">
        <v>1258</v>
      </c>
      <c r="FL25835" s="55">
        <v>0.0375</v>
      </c>
    </row>
    <row r="25836" ht="14.25" customHeight="1" outlineLevel="1" spans="162:168">
      <c r="FF25836" s="55">
        <v>25829</v>
      </c>
      <c r="FG25836" s="55" t="s">
        <v>2053</v>
      </c>
      <c r="FH25836" s="55" t="s">
        <v>1260</v>
      </c>
      <c r="FI25836" s="55">
        <v>9</v>
      </c>
      <c r="FJ25836" s="55">
        <v>400000</v>
      </c>
      <c r="FK25836" s="55" t="s">
        <v>1258</v>
      </c>
      <c r="FL25836" s="55">
        <v>0.0375</v>
      </c>
    </row>
    <row r="25837" ht="14.25" customHeight="1" outlineLevel="1" spans="162:168">
      <c r="FF25837" s="55">
        <v>25830</v>
      </c>
      <c r="FG25837" s="55" t="s">
        <v>2053</v>
      </c>
      <c r="FH25837" s="55" t="s">
        <v>1260</v>
      </c>
      <c r="FI25837" s="55">
        <v>9</v>
      </c>
      <c r="FJ25837" s="55">
        <v>530000</v>
      </c>
      <c r="FK25837" s="55" t="s">
        <v>1258</v>
      </c>
      <c r="FL25837" s="55">
        <v>0.0375</v>
      </c>
    </row>
    <row r="25838" ht="14.25" customHeight="1" outlineLevel="1" spans="162:168">
      <c r="FF25838" s="55">
        <v>25831</v>
      </c>
      <c r="FG25838" s="55" t="s">
        <v>2053</v>
      </c>
      <c r="FH25838" s="55" t="s">
        <v>1260</v>
      </c>
      <c r="FI25838" s="55">
        <v>9</v>
      </c>
      <c r="FJ25838" s="55">
        <v>540000</v>
      </c>
      <c r="FK25838" s="55" t="s">
        <v>1258</v>
      </c>
      <c r="FL25838" s="55">
        <v>0.0375</v>
      </c>
    </row>
    <row r="25839" ht="14.25" customHeight="1" outlineLevel="1" spans="162:168">
      <c r="FF25839" s="55">
        <v>25832</v>
      </c>
      <c r="FG25839" s="55" t="s">
        <v>2053</v>
      </c>
      <c r="FH25839" s="55" t="s">
        <v>1260</v>
      </c>
      <c r="FI25839" s="55">
        <v>10</v>
      </c>
      <c r="FJ25839" s="55">
        <v>1000</v>
      </c>
      <c r="FK25839" s="55" t="s">
        <v>1258</v>
      </c>
      <c r="FL25839" s="55">
        <v>0.1067</v>
      </c>
    </row>
    <row r="25840" ht="14.25" customHeight="1" outlineLevel="1" spans="162:168">
      <c r="FF25840" s="55">
        <v>25833</v>
      </c>
      <c r="FG25840" s="55" t="s">
        <v>2053</v>
      </c>
      <c r="FH25840" s="55" t="s">
        <v>1260</v>
      </c>
      <c r="FI25840" s="55">
        <v>10</v>
      </c>
      <c r="FJ25840" s="55">
        <v>2500</v>
      </c>
      <c r="FK25840" s="55" t="s">
        <v>1258</v>
      </c>
      <c r="FL25840" s="55">
        <v>0.0992</v>
      </c>
    </row>
    <row r="25841" ht="14.25" customHeight="1" outlineLevel="1" spans="162:168">
      <c r="FF25841" s="55">
        <v>25834</v>
      </c>
      <c r="FG25841" s="55" t="s">
        <v>2053</v>
      </c>
      <c r="FH25841" s="55" t="s">
        <v>1260</v>
      </c>
      <c r="FI25841" s="55">
        <v>10</v>
      </c>
      <c r="FJ25841" s="55">
        <v>5000</v>
      </c>
      <c r="FK25841" s="55" t="s">
        <v>1258</v>
      </c>
      <c r="FL25841" s="55">
        <v>0.0883</v>
      </c>
    </row>
    <row r="25842" ht="14.25" customHeight="1" outlineLevel="1" spans="162:168">
      <c r="FF25842" s="55">
        <v>25835</v>
      </c>
      <c r="FG25842" s="55" t="s">
        <v>2053</v>
      </c>
      <c r="FH25842" s="55" t="s">
        <v>1260</v>
      </c>
      <c r="FI25842" s="55">
        <v>10</v>
      </c>
      <c r="FJ25842" s="55">
        <v>10000</v>
      </c>
      <c r="FK25842" s="55" t="s">
        <v>1258</v>
      </c>
      <c r="FL25842" s="55">
        <v>0.0792</v>
      </c>
    </row>
    <row r="25843" ht="14.25" customHeight="1" outlineLevel="1" spans="162:168">
      <c r="FF25843" s="55">
        <v>25836</v>
      </c>
      <c r="FG25843" s="55" t="s">
        <v>2053</v>
      </c>
      <c r="FH25843" s="55" t="s">
        <v>1260</v>
      </c>
      <c r="FI25843" s="55">
        <v>10</v>
      </c>
      <c r="FJ25843" s="55">
        <v>25000</v>
      </c>
      <c r="FK25843" s="55" t="s">
        <v>1258</v>
      </c>
      <c r="FL25843" s="55">
        <v>0.0792</v>
      </c>
    </row>
    <row r="25844" ht="14.25" customHeight="1" outlineLevel="1" spans="162:168">
      <c r="FF25844" s="55">
        <v>25837</v>
      </c>
      <c r="FG25844" s="55" t="s">
        <v>2053</v>
      </c>
      <c r="FH25844" s="55" t="s">
        <v>1260</v>
      </c>
      <c r="FI25844" s="55">
        <v>10</v>
      </c>
      <c r="FJ25844" s="55">
        <v>50000</v>
      </c>
      <c r="FK25844" s="55" t="s">
        <v>1258</v>
      </c>
      <c r="FL25844" s="55">
        <v>0.0792</v>
      </c>
    </row>
    <row r="25845" ht="14.25" customHeight="1" outlineLevel="1" spans="162:168">
      <c r="FF25845" s="55">
        <v>25838</v>
      </c>
      <c r="FG25845" s="55" t="s">
        <v>2053</v>
      </c>
      <c r="FH25845" s="55" t="s">
        <v>1260</v>
      </c>
      <c r="FI25845" s="55">
        <v>10</v>
      </c>
      <c r="FJ25845" s="55">
        <v>80000</v>
      </c>
      <c r="FK25845" s="55" t="s">
        <v>1258</v>
      </c>
      <c r="FL25845" s="55">
        <v>0.0733</v>
      </c>
    </row>
    <row r="25846" ht="14.25" customHeight="1" outlineLevel="1" spans="162:168">
      <c r="FF25846" s="55">
        <v>25839</v>
      </c>
      <c r="FG25846" s="55" t="s">
        <v>2053</v>
      </c>
      <c r="FH25846" s="55" t="s">
        <v>1260</v>
      </c>
      <c r="FI25846" s="55">
        <v>10</v>
      </c>
      <c r="FJ25846" s="55">
        <v>130000</v>
      </c>
      <c r="FK25846" s="55" t="s">
        <v>1258</v>
      </c>
      <c r="FL25846" s="55">
        <v>0.0733</v>
      </c>
    </row>
    <row r="25847" ht="14.25" customHeight="1" outlineLevel="1" spans="162:168">
      <c r="FF25847" s="55">
        <v>25840</v>
      </c>
      <c r="FG25847" s="55" t="s">
        <v>2053</v>
      </c>
      <c r="FH25847" s="55" t="s">
        <v>1260</v>
      </c>
      <c r="FI25847" s="55">
        <v>10</v>
      </c>
      <c r="FJ25847" s="55">
        <v>260000</v>
      </c>
      <c r="FK25847" s="55" t="s">
        <v>1258</v>
      </c>
      <c r="FL25847" s="55">
        <v>0.0733</v>
      </c>
    </row>
    <row r="25848" ht="14.25" customHeight="1" outlineLevel="1" spans="162:168">
      <c r="FF25848" s="55">
        <v>25841</v>
      </c>
      <c r="FG25848" s="55" t="s">
        <v>2053</v>
      </c>
      <c r="FH25848" s="55" t="s">
        <v>1260</v>
      </c>
      <c r="FI25848" s="55">
        <v>10</v>
      </c>
      <c r="FJ25848" s="55">
        <v>400000</v>
      </c>
      <c r="FK25848" s="55" t="s">
        <v>1258</v>
      </c>
      <c r="FL25848" s="55">
        <v>0.0733</v>
      </c>
    </row>
    <row r="25849" ht="14.25" customHeight="1" outlineLevel="1" spans="162:168">
      <c r="FF25849" s="55">
        <v>25842</v>
      </c>
      <c r="FG25849" s="55" t="s">
        <v>2053</v>
      </c>
      <c r="FH25849" s="55" t="s">
        <v>1260</v>
      </c>
      <c r="FI25849" s="55">
        <v>10</v>
      </c>
      <c r="FJ25849" s="55">
        <v>530000</v>
      </c>
      <c r="FK25849" s="55" t="s">
        <v>1258</v>
      </c>
      <c r="FL25849" s="55">
        <v>0.0733</v>
      </c>
    </row>
    <row r="25850" ht="14.25" customHeight="1" outlineLevel="1" spans="162:168">
      <c r="FF25850" s="55">
        <v>25843</v>
      </c>
      <c r="FG25850" s="55" t="s">
        <v>2053</v>
      </c>
      <c r="FH25850" s="55" t="s">
        <v>1260</v>
      </c>
      <c r="FI25850" s="55">
        <v>10</v>
      </c>
      <c r="FJ25850" s="55">
        <v>540000</v>
      </c>
      <c r="FK25850" s="55" t="s">
        <v>1258</v>
      </c>
      <c r="FL25850" s="55">
        <v>0.0733</v>
      </c>
    </row>
    <row r="25851" ht="14.25" customHeight="1" outlineLevel="1" spans="162:168">
      <c r="FF25851" s="55">
        <v>25844</v>
      </c>
      <c r="FG25851" s="55" t="s">
        <v>2053</v>
      </c>
      <c r="FH25851" s="55" t="s">
        <v>1260</v>
      </c>
      <c r="FI25851" s="55">
        <v>11</v>
      </c>
      <c r="FJ25851" s="55">
        <v>1000</v>
      </c>
      <c r="FK25851" s="55" t="s">
        <v>1258</v>
      </c>
      <c r="FL25851" s="55">
        <v>0.0625</v>
      </c>
    </row>
    <row r="25852" ht="14.25" customHeight="1" outlineLevel="1" spans="162:168">
      <c r="FF25852" s="55">
        <v>25845</v>
      </c>
      <c r="FG25852" s="55" t="s">
        <v>2053</v>
      </c>
      <c r="FH25852" s="55" t="s">
        <v>1260</v>
      </c>
      <c r="FI25852" s="55">
        <v>11</v>
      </c>
      <c r="FJ25852" s="55">
        <v>2500</v>
      </c>
      <c r="FK25852" s="55" t="s">
        <v>1258</v>
      </c>
      <c r="FL25852" s="55">
        <v>0.0583</v>
      </c>
    </row>
    <row r="25853" ht="14.25" customHeight="1" outlineLevel="1" spans="162:168">
      <c r="FF25853" s="55">
        <v>25846</v>
      </c>
      <c r="FG25853" s="55" t="s">
        <v>2053</v>
      </c>
      <c r="FH25853" s="55" t="s">
        <v>1260</v>
      </c>
      <c r="FI25853" s="55">
        <v>11</v>
      </c>
      <c r="FJ25853" s="55">
        <v>5000</v>
      </c>
      <c r="FK25853" s="55" t="s">
        <v>1258</v>
      </c>
      <c r="FL25853" s="55">
        <v>0.0542</v>
      </c>
    </row>
    <row r="25854" ht="14.25" customHeight="1" outlineLevel="1" spans="162:168">
      <c r="FF25854" s="55">
        <v>25847</v>
      </c>
      <c r="FG25854" s="55" t="s">
        <v>2053</v>
      </c>
      <c r="FH25854" s="55" t="s">
        <v>1260</v>
      </c>
      <c r="FI25854" s="55">
        <v>11</v>
      </c>
      <c r="FJ25854" s="55">
        <v>10000</v>
      </c>
      <c r="FK25854" s="55" t="s">
        <v>1258</v>
      </c>
      <c r="FL25854" s="55">
        <v>0.0458</v>
      </c>
    </row>
    <row r="25855" ht="14.25" customHeight="1" outlineLevel="1" spans="162:168">
      <c r="FF25855" s="55">
        <v>25848</v>
      </c>
      <c r="FG25855" s="55" t="s">
        <v>2053</v>
      </c>
      <c r="FH25855" s="55" t="s">
        <v>1260</v>
      </c>
      <c r="FI25855" s="55">
        <v>11</v>
      </c>
      <c r="FJ25855" s="55">
        <v>25000</v>
      </c>
      <c r="FK25855" s="55" t="s">
        <v>1258</v>
      </c>
      <c r="FL25855" s="55">
        <v>0.0417</v>
      </c>
    </row>
    <row r="25856" ht="14.25" customHeight="1" outlineLevel="1" spans="162:168">
      <c r="FF25856" s="55">
        <v>25849</v>
      </c>
      <c r="FG25856" s="55" t="s">
        <v>2053</v>
      </c>
      <c r="FH25856" s="55" t="s">
        <v>1260</v>
      </c>
      <c r="FI25856" s="55">
        <v>11</v>
      </c>
      <c r="FJ25856" s="55">
        <v>50000</v>
      </c>
      <c r="FK25856" s="55" t="s">
        <v>1258</v>
      </c>
      <c r="FL25856" s="55">
        <v>0.0417</v>
      </c>
    </row>
    <row r="25857" ht="14.25" customHeight="1" outlineLevel="1" spans="162:168">
      <c r="FF25857" s="55">
        <v>25850</v>
      </c>
      <c r="FG25857" s="55" t="s">
        <v>2053</v>
      </c>
      <c r="FH25857" s="55" t="s">
        <v>1260</v>
      </c>
      <c r="FI25857" s="55">
        <v>11</v>
      </c>
      <c r="FJ25857" s="55">
        <v>80000</v>
      </c>
      <c r="FK25857" s="55" t="s">
        <v>1258</v>
      </c>
      <c r="FL25857" s="55">
        <v>0.0417</v>
      </c>
    </row>
    <row r="25858" ht="14.25" customHeight="1" outlineLevel="1" spans="162:168">
      <c r="FF25858" s="55">
        <v>25851</v>
      </c>
      <c r="FG25858" s="55" t="s">
        <v>2053</v>
      </c>
      <c r="FH25858" s="55" t="s">
        <v>1260</v>
      </c>
      <c r="FI25858" s="55">
        <v>11</v>
      </c>
      <c r="FJ25858" s="55">
        <v>130000</v>
      </c>
      <c r="FK25858" s="55" t="s">
        <v>1258</v>
      </c>
      <c r="FL25858" s="55">
        <v>0.0417</v>
      </c>
    </row>
    <row r="25859" ht="14.25" customHeight="1" outlineLevel="1" spans="162:168">
      <c r="FF25859" s="55">
        <v>25852</v>
      </c>
      <c r="FG25859" s="55" t="s">
        <v>2053</v>
      </c>
      <c r="FH25859" s="55" t="s">
        <v>1260</v>
      </c>
      <c r="FI25859" s="55">
        <v>11</v>
      </c>
      <c r="FJ25859" s="55">
        <v>260000</v>
      </c>
      <c r="FK25859" s="55" t="s">
        <v>1258</v>
      </c>
      <c r="FL25859" s="55">
        <v>0.0417</v>
      </c>
    </row>
    <row r="25860" ht="14.25" customHeight="1" outlineLevel="1" spans="162:168">
      <c r="FF25860" s="55">
        <v>25853</v>
      </c>
      <c r="FG25860" s="55" t="s">
        <v>2053</v>
      </c>
      <c r="FH25860" s="55" t="s">
        <v>1260</v>
      </c>
      <c r="FI25860" s="55">
        <v>11</v>
      </c>
      <c r="FJ25860" s="55">
        <v>400000</v>
      </c>
      <c r="FK25860" s="55" t="s">
        <v>1258</v>
      </c>
      <c r="FL25860" s="55">
        <v>0.0417</v>
      </c>
    </row>
    <row r="25861" ht="14.25" customHeight="1" outlineLevel="1" spans="162:168">
      <c r="FF25861" s="55">
        <v>25854</v>
      </c>
      <c r="FG25861" s="55" t="s">
        <v>2053</v>
      </c>
      <c r="FH25861" s="55" t="s">
        <v>1260</v>
      </c>
      <c r="FI25861" s="55">
        <v>11</v>
      </c>
      <c r="FJ25861" s="55">
        <v>530000</v>
      </c>
      <c r="FK25861" s="55" t="s">
        <v>1258</v>
      </c>
      <c r="FL25861" s="55">
        <v>0.0417</v>
      </c>
    </row>
    <row r="25862" ht="14.25" customHeight="1" outlineLevel="1" spans="162:168">
      <c r="FF25862" s="55">
        <v>25855</v>
      </c>
      <c r="FG25862" s="55" t="s">
        <v>2053</v>
      </c>
      <c r="FH25862" s="55" t="s">
        <v>1260</v>
      </c>
      <c r="FI25862" s="55">
        <v>11</v>
      </c>
      <c r="FJ25862" s="55">
        <v>540000</v>
      </c>
      <c r="FK25862" s="55" t="s">
        <v>1258</v>
      </c>
      <c r="FL25862" s="55">
        <v>0.0417</v>
      </c>
    </row>
    <row r="25863" ht="14.25" customHeight="1" outlineLevel="1" spans="162:168">
      <c r="FF25863" s="55">
        <v>25856</v>
      </c>
      <c r="FG25863" s="55" t="s">
        <v>2053</v>
      </c>
      <c r="FH25863" s="55" t="s">
        <v>1260</v>
      </c>
      <c r="FI25863" s="55">
        <v>12</v>
      </c>
      <c r="FJ25863" s="55">
        <v>1000</v>
      </c>
      <c r="FK25863" s="55" t="s">
        <v>1258</v>
      </c>
      <c r="FL25863" s="55">
        <v>0.0675</v>
      </c>
    </row>
    <row r="25864" ht="14.25" customHeight="1" outlineLevel="1" spans="162:168">
      <c r="FF25864" s="55">
        <v>25857</v>
      </c>
      <c r="FG25864" s="55" t="s">
        <v>2053</v>
      </c>
      <c r="FH25864" s="55" t="s">
        <v>1260</v>
      </c>
      <c r="FI25864" s="55">
        <v>12</v>
      </c>
      <c r="FJ25864" s="55">
        <v>2500</v>
      </c>
      <c r="FK25864" s="55" t="s">
        <v>1258</v>
      </c>
      <c r="FL25864" s="55">
        <v>0.0675</v>
      </c>
    </row>
    <row r="25865" ht="14.25" customHeight="1" outlineLevel="1" spans="162:168">
      <c r="FF25865" s="55">
        <v>25858</v>
      </c>
      <c r="FG25865" s="55" t="s">
        <v>2053</v>
      </c>
      <c r="FH25865" s="55" t="s">
        <v>1260</v>
      </c>
      <c r="FI25865" s="55">
        <v>12</v>
      </c>
      <c r="FJ25865" s="55">
        <v>5000</v>
      </c>
      <c r="FK25865" s="55" t="s">
        <v>1258</v>
      </c>
      <c r="FL25865" s="55">
        <v>0.0675</v>
      </c>
    </row>
    <row r="25866" ht="14.25" customHeight="1" outlineLevel="1" spans="162:168">
      <c r="FF25866" s="55">
        <v>25859</v>
      </c>
      <c r="FG25866" s="55" t="s">
        <v>2053</v>
      </c>
      <c r="FH25866" s="55" t="s">
        <v>1260</v>
      </c>
      <c r="FI25866" s="55">
        <v>12</v>
      </c>
      <c r="FJ25866" s="55">
        <v>10000</v>
      </c>
      <c r="FK25866" s="55" t="s">
        <v>1258</v>
      </c>
      <c r="FL25866" s="55">
        <v>0.0675</v>
      </c>
    </row>
    <row r="25867" ht="14.25" customHeight="1" outlineLevel="1" spans="162:168">
      <c r="FF25867" s="55">
        <v>25860</v>
      </c>
      <c r="FG25867" s="55" t="s">
        <v>2053</v>
      </c>
      <c r="FH25867" s="55" t="s">
        <v>1260</v>
      </c>
      <c r="FI25867" s="55">
        <v>12</v>
      </c>
      <c r="FJ25867" s="55">
        <v>25000</v>
      </c>
      <c r="FK25867" s="55" t="s">
        <v>1258</v>
      </c>
      <c r="FL25867" s="55">
        <v>0.0675</v>
      </c>
    </row>
    <row r="25868" ht="14.25" customHeight="1" outlineLevel="1" spans="162:168">
      <c r="FF25868" s="55">
        <v>25861</v>
      </c>
      <c r="FG25868" s="55" t="s">
        <v>2053</v>
      </c>
      <c r="FH25868" s="55" t="s">
        <v>1260</v>
      </c>
      <c r="FI25868" s="55">
        <v>12</v>
      </c>
      <c r="FJ25868" s="55">
        <v>50000</v>
      </c>
      <c r="FK25868" s="55" t="s">
        <v>1258</v>
      </c>
      <c r="FL25868" s="55">
        <v>0.0642</v>
      </c>
    </row>
    <row r="25869" ht="14.25" customHeight="1" outlineLevel="1" spans="162:168">
      <c r="FF25869" s="55">
        <v>25862</v>
      </c>
      <c r="FG25869" s="55" t="s">
        <v>2053</v>
      </c>
      <c r="FH25869" s="55" t="s">
        <v>1260</v>
      </c>
      <c r="FI25869" s="55">
        <v>12</v>
      </c>
      <c r="FJ25869" s="55">
        <v>80000</v>
      </c>
      <c r="FK25869" s="55" t="s">
        <v>1258</v>
      </c>
      <c r="FL25869" s="55">
        <v>0.0417</v>
      </c>
    </row>
    <row r="25870" ht="14.25" customHeight="1" outlineLevel="1" spans="162:168">
      <c r="FF25870" s="55">
        <v>25863</v>
      </c>
      <c r="FG25870" s="55" t="s">
        <v>2053</v>
      </c>
      <c r="FH25870" s="55" t="s">
        <v>1260</v>
      </c>
      <c r="FI25870" s="55">
        <v>12</v>
      </c>
      <c r="FJ25870" s="55">
        <v>130000</v>
      </c>
      <c r="FK25870" s="55" t="s">
        <v>1258</v>
      </c>
      <c r="FL25870" s="55">
        <v>0.0417</v>
      </c>
    </row>
    <row r="25871" ht="14.25" customHeight="1" outlineLevel="1" spans="162:168">
      <c r="FF25871" s="55">
        <v>25864</v>
      </c>
      <c r="FG25871" s="55" t="s">
        <v>2053</v>
      </c>
      <c r="FH25871" s="55" t="s">
        <v>1260</v>
      </c>
      <c r="FI25871" s="55">
        <v>12</v>
      </c>
      <c r="FJ25871" s="55">
        <v>260000</v>
      </c>
      <c r="FK25871" s="55" t="s">
        <v>1258</v>
      </c>
      <c r="FL25871" s="55">
        <v>0.0417</v>
      </c>
    </row>
    <row r="25872" ht="14.25" customHeight="1" outlineLevel="1" spans="162:168">
      <c r="FF25872" s="55">
        <v>25865</v>
      </c>
      <c r="FG25872" s="55" t="s">
        <v>2053</v>
      </c>
      <c r="FH25872" s="55" t="s">
        <v>1260</v>
      </c>
      <c r="FI25872" s="55">
        <v>12</v>
      </c>
      <c r="FJ25872" s="55">
        <v>400000</v>
      </c>
      <c r="FK25872" s="55" t="s">
        <v>1258</v>
      </c>
      <c r="FL25872" s="55">
        <v>0.0417</v>
      </c>
    </row>
    <row r="25873" ht="14.25" customHeight="1" outlineLevel="1" spans="162:168">
      <c r="FF25873" s="55">
        <v>25866</v>
      </c>
      <c r="FG25873" s="55" t="s">
        <v>2053</v>
      </c>
      <c r="FH25873" s="55" t="s">
        <v>1260</v>
      </c>
      <c r="FI25873" s="55">
        <v>12</v>
      </c>
      <c r="FJ25873" s="55">
        <v>530000</v>
      </c>
      <c r="FK25873" s="55" t="s">
        <v>1258</v>
      </c>
      <c r="FL25873" s="55">
        <v>0.0417</v>
      </c>
    </row>
    <row r="25874" ht="14.25" customHeight="1" outlineLevel="1" spans="162:168">
      <c r="FF25874" s="55">
        <v>25867</v>
      </c>
      <c r="FG25874" s="55" t="s">
        <v>2053</v>
      </c>
      <c r="FH25874" s="55" t="s">
        <v>1260</v>
      </c>
      <c r="FI25874" s="55">
        <v>12</v>
      </c>
      <c r="FJ25874" s="55">
        <v>540000</v>
      </c>
      <c r="FK25874" s="55" t="s">
        <v>1258</v>
      </c>
      <c r="FL25874" s="55">
        <v>0.0417</v>
      </c>
    </row>
    <row r="25875" ht="14.25" customHeight="1" outlineLevel="1" spans="162:168">
      <c r="FF25875" s="55">
        <v>25868</v>
      </c>
      <c r="FG25875" s="55" t="s">
        <v>2053</v>
      </c>
      <c r="FH25875" s="55" t="s">
        <v>1490</v>
      </c>
      <c r="FI25875" s="55">
        <v>1</v>
      </c>
      <c r="FJ25875" s="55">
        <v>1000</v>
      </c>
      <c r="FK25875" s="55" t="s">
        <v>1258</v>
      </c>
      <c r="FL25875" s="55">
        <v>0.0375</v>
      </c>
    </row>
    <row r="25876" ht="14.25" customHeight="1" outlineLevel="1" spans="162:168">
      <c r="FF25876" s="55">
        <v>25869</v>
      </c>
      <c r="FG25876" s="55" t="s">
        <v>2053</v>
      </c>
      <c r="FH25876" s="55" t="s">
        <v>1490</v>
      </c>
      <c r="FI25876" s="55">
        <v>1</v>
      </c>
      <c r="FJ25876" s="55">
        <v>2500</v>
      </c>
      <c r="FK25876" s="55" t="s">
        <v>1258</v>
      </c>
      <c r="FL25876" s="55">
        <v>0.0333</v>
      </c>
    </row>
    <row r="25877" ht="14.25" customHeight="1" outlineLevel="1" spans="162:168">
      <c r="FF25877" s="55">
        <v>25870</v>
      </c>
      <c r="FG25877" s="55" t="s">
        <v>2053</v>
      </c>
      <c r="FH25877" s="55" t="s">
        <v>1490</v>
      </c>
      <c r="FI25877" s="55">
        <v>1</v>
      </c>
      <c r="FJ25877" s="55">
        <v>5000</v>
      </c>
      <c r="FK25877" s="55" t="s">
        <v>1258</v>
      </c>
      <c r="FL25877" s="55">
        <v>0.0292</v>
      </c>
    </row>
    <row r="25878" ht="14.25" customHeight="1" outlineLevel="1" spans="162:168">
      <c r="FF25878" s="55">
        <v>25871</v>
      </c>
      <c r="FG25878" s="55" t="s">
        <v>2053</v>
      </c>
      <c r="FH25878" s="55" t="s">
        <v>1490</v>
      </c>
      <c r="FI25878" s="55">
        <v>1</v>
      </c>
      <c r="FJ25878" s="55">
        <v>10000</v>
      </c>
      <c r="FK25878" s="55" t="s">
        <v>1258</v>
      </c>
      <c r="FL25878" s="55">
        <v>0.025</v>
      </c>
    </row>
    <row r="25879" ht="14.25" customHeight="1" outlineLevel="1" spans="162:168">
      <c r="FF25879" s="55">
        <v>25872</v>
      </c>
      <c r="FG25879" s="55" t="s">
        <v>2053</v>
      </c>
      <c r="FH25879" s="55" t="s">
        <v>1490</v>
      </c>
      <c r="FI25879" s="55">
        <v>1</v>
      </c>
      <c r="FJ25879" s="55">
        <v>25000</v>
      </c>
      <c r="FK25879" s="55" t="s">
        <v>1258</v>
      </c>
      <c r="FL25879" s="55">
        <v>0.025</v>
      </c>
    </row>
    <row r="25880" ht="14.25" customHeight="1" outlineLevel="1" spans="162:168">
      <c r="FF25880" s="55">
        <v>25873</v>
      </c>
      <c r="FG25880" s="55" t="s">
        <v>2053</v>
      </c>
      <c r="FH25880" s="55" t="s">
        <v>1490</v>
      </c>
      <c r="FI25880" s="55">
        <v>1</v>
      </c>
      <c r="FJ25880" s="55">
        <v>50000</v>
      </c>
      <c r="FK25880" s="55" t="s">
        <v>1258</v>
      </c>
      <c r="FL25880" s="55">
        <v>0.025</v>
      </c>
    </row>
    <row r="25881" ht="14.25" customHeight="1" outlineLevel="1" spans="162:168">
      <c r="FF25881" s="55">
        <v>25874</v>
      </c>
      <c r="FG25881" s="55" t="s">
        <v>2053</v>
      </c>
      <c r="FH25881" s="55" t="s">
        <v>1490</v>
      </c>
      <c r="FI25881" s="55">
        <v>1</v>
      </c>
      <c r="FJ25881" s="55">
        <v>80000</v>
      </c>
      <c r="FK25881" s="55" t="s">
        <v>1258</v>
      </c>
      <c r="FL25881" s="55">
        <v>0.025</v>
      </c>
    </row>
    <row r="25882" ht="14.25" customHeight="1" outlineLevel="1" spans="162:168">
      <c r="FF25882" s="55">
        <v>25875</v>
      </c>
      <c r="FG25882" s="55" t="s">
        <v>2053</v>
      </c>
      <c r="FH25882" s="55" t="s">
        <v>1490</v>
      </c>
      <c r="FI25882" s="55">
        <v>1</v>
      </c>
      <c r="FJ25882" s="55">
        <v>130000</v>
      </c>
      <c r="FK25882" s="55" t="s">
        <v>1258</v>
      </c>
      <c r="FL25882" s="55">
        <v>0.025</v>
      </c>
    </row>
    <row r="25883" ht="14.25" customHeight="1" outlineLevel="1" spans="162:168">
      <c r="FF25883" s="55">
        <v>25876</v>
      </c>
      <c r="FG25883" s="55" t="s">
        <v>2053</v>
      </c>
      <c r="FH25883" s="55" t="s">
        <v>1490</v>
      </c>
      <c r="FI25883" s="55">
        <v>1</v>
      </c>
      <c r="FJ25883" s="55">
        <v>260000</v>
      </c>
      <c r="FK25883" s="55" t="s">
        <v>1258</v>
      </c>
      <c r="FL25883" s="55">
        <v>0.025</v>
      </c>
    </row>
    <row r="25884" ht="14.25" customHeight="1" outlineLevel="1" spans="162:168">
      <c r="FF25884" s="55">
        <v>25877</v>
      </c>
      <c r="FG25884" s="55" t="s">
        <v>2053</v>
      </c>
      <c r="FH25884" s="55" t="s">
        <v>1490</v>
      </c>
      <c r="FI25884" s="55">
        <v>1</v>
      </c>
      <c r="FJ25884" s="55">
        <v>400000</v>
      </c>
      <c r="FK25884" s="55" t="s">
        <v>1258</v>
      </c>
      <c r="FL25884" s="55">
        <v>0.025</v>
      </c>
    </row>
    <row r="25885" ht="14.25" customHeight="1" outlineLevel="1" spans="162:168">
      <c r="FF25885" s="55">
        <v>25878</v>
      </c>
      <c r="FG25885" s="55" t="s">
        <v>2053</v>
      </c>
      <c r="FH25885" s="55" t="s">
        <v>1490</v>
      </c>
      <c r="FI25885" s="55">
        <v>1</v>
      </c>
      <c r="FJ25885" s="55">
        <v>530000</v>
      </c>
      <c r="FK25885" s="55" t="s">
        <v>1258</v>
      </c>
      <c r="FL25885" s="55">
        <v>0.025</v>
      </c>
    </row>
    <row r="25886" ht="14.25" customHeight="1" outlineLevel="1" spans="162:168">
      <c r="FF25886" s="55">
        <v>25879</v>
      </c>
      <c r="FG25886" s="55" t="s">
        <v>2053</v>
      </c>
      <c r="FH25886" s="55" t="s">
        <v>1490</v>
      </c>
      <c r="FI25886" s="55">
        <v>1</v>
      </c>
      <c r="FJ25886" s="55">
        <v>540000</v>
      </c>
      <c r="FK25886" s="55" t="s">
        <v>1258</v>
      </c>
      <c r="FL25886" s="55">
        <v>0.025</v>
      </c>
    </row>
    <row r="25887" ht="14.25" customHeight="1" outlineLevel="1" spans="162:168">
      <c r="FF25887" s="55">
        <v>25880</v>
      </c>
      <c r="FG25887" s="55" t="s">
        <v>2053</v>
      </c>
      <c r="FH25887" s="55" t="s">
        <v>1490</v>
      </c>
      <c r="FI25887" s="55">
        <v>2</v>
      </c>
      <c r="FJ25887" s="55">
        <v>1000</v>
      </c>
      <c r="FK25887" s="55" t="s">
        <v>1258</v>
      </c>
      <c r="FL25887" s="55">
        <v>0.0375</v>
      </c>
    </row>
    <row r="25888" ht="14.25" customHeight="1" outlineLevel="1" spans="162:168">
      <c r="FF25888" s="55">
        <v>25881</v>
      </c>
      <c r="FG25888" s="55" t="s">
        <v>2053</v>
      </c>
      <c r="FH25888" s="55" t="s">
        <v>1490</v>
      </c>
      <c r="FI25888" s="55">
        <v>2</v>
      </c>
      <c r="FJ25888" s="55">
        <v>2500</v>
      </c>
      <c r="FK25888" s="55" t="s">
        <v>1258</v>
      </c>
      <c r="FL25888" s="55">
        <v>0.0333</v>
      </c>
    </row>
    <row r="25889" ht="14.25" customHeight="1" outlineLevel="1" spans="162:168">
      <c r="FF25889" s="55">
        <v>25882</v>
      </c>
      <c r="FG25889" s="55" t="s">
        <v>2053</v>
      </c>
      <c r="FH25889" s="55" t="s">
        <v>1490</v>
      </c>
      <c r="FI25889" s="55">
        <v>2</v>
      </c>
      <c r="FJ25889" s="55">
        <v>5000</v>
      </c>
      <c r="FK25889" s="55" t="s">
        <v>1258</v>
      </c>
      <c r="FL25889" s="55">
        <v>0.0292</v>
      </c>
    </row>
    <row r="25890" ht="14.25" customHeight="1" outlineLevel="1" spans="162:168">
      <c r="FF25890" s="55">
        <v>25883</v>
      </c>
      <c r="FG25890" s="55" t="s">
        <v>2053</v>
      </c>
      <c r="FH25890" s="55" t="s">
        <v>1490</v>
      </c>
      <c r="FI25890" s="55">
        <v>2</v>
      </c>
      <c r="FJ25890" s="55">
        <v>10000</v>
      </c>
      <c r="FK25890" s="55" t="s">
        <v>1258</v>
      </c>
      <c r="FL25890" s="55">
        <v>0.025</v>
      </c>
    </row>
    <row r="25891" ht="14.25" customHeight="1" outlineLevel="1" spans="162:168">
      <c r="FF25891" s="55">
        <v>25884</v>
      </c>
      <c r="FG25891" s="55" t="s">
        <v>2053</v>
      </c>
      <c r="FH25891" s="55" t="s">
        <v>1490</v>
      </c>
      <c r="FI25891" s="55">
        <v>2</v>
      </c>
      <c r="FJ25891" s="55">
        <v>25000</v>
      </c>
      <c r="FK25891" s="55" t="s">
        <v>1258</v>
      </c>
      <c r="FL25891" s="55">
        <v>0.025</v>
      </c>
    </row>
    <row r="25892" ht="14.25" customHeight="1" outlineLevel="1" spans="162:168">
      <c r="FF25892" s="55">
        <v>25885</v>
      </c>
      <c r="FG25892" s="55" t="s">
        <v>2053</v>
      </c>
      <c r="FH25892" s="55" t="s">
        <v>1490</v>
      </c>
      <c r="FI25892" s="55">
        <v>2</v>
      </c>
      <c r="FJ25892" s="55">
        <v>50000</v>
      </c>
      <c r="FK25892" s="55" t="s">
        <v>1258</v>
      </c>
      <c r="FL25892" s="55">
        <v>0.025</v>
      </c>
    </row>
    <row r="25893" ht="14.25" customHeight="1" outlineLevel="1" spans="162:168">
      <c r="FF25893" s="55">
        <v>25886</v>
      </c>
      <c r="FG25893" s="55" t="s">
        <v>2053</v>
      </c>
      <c r="FH25893" s="55" t="s">
        <v>1490</v>
      </c>
      <c r="FI25893" s="55">
        <v>2</v>
      </c>
      <c r="FJ25893" s="55">
        <v>80000</v>
      </c>
      <c r="FK25893" s="55" t="s">
        <v>1258</v>
      </c>
      <c r="FL25893" s="55">
        <v>0.025</v>
      </c>
    </row>
    <row r="25894" ht="14.25" customHeight="1" outlineLevel="1" spans="162:168">
      <c r="FF25894" s="55">
        <v>25887</v>
      </c>
      <c r="FG25894" s="55" t="s">
        <v>2053</v>
      </c>
      <c r="FH25894" s="55" t="s">
        <v>1490</v>
      </c>
      <c r="FI25894" s="55">
        <v>2</v>
      </c>
      <c r="FJ25894" s="55">
        <v>130000</v>
      </c>
      <c r="FK25894" s="55" t="s">
        <v>1258</v>
      </c>
      <c r="FL25894" s="55">
        <v>0.025</v>
      </c>
    </row>
    <row r="25895" ht="14.25" customHeight="1" outlineLevel="1" spans="162:168">
      <c r="FF25895" s="55">
        <v>25888</v>
      </c>
      <c r="FG25895" s="55" t="s">
        <v>2053</v>
      </c>
      <c r="FH25895" s="55" t="s">
        <v>1490</v>
      </c>
      <c r="FI25895" s="55">
        <v>2</v>
      </c>
      <c r="FJ25895" s="55">
        <v>260000</v>
      </c>
      <c r="FK25895" s="55" t="s">
        <v>1258</v>
      </c>
      <c r="FL25895" s="55">
        <v>0.025</v>
      </c>
    </row>
    <row r="25896" ht="14.25" customHeight="1" outlineLevel="1" spans="162:168">
      <c r="FF25896" s="55">
        <v>25889</v>
      </c>
      <c r="FG25896" s="55" t="s">
        <v>2053</v>
      </c>
      <c r="FH25896" s="55" t="s">
        <v>1490</v>
      </c>
      <c r="FI25896" s="55">
        <v>2</v>
      </c>
      <c r="FJ25896" s="55">
        <v>400000</v>
      </c>
      <c r="FK25896" s="55" t="s">
        <v>1258</v>
      </c>
      <c r="FL25896" s="55">
        <v>0.025</v>
      </c>
    </row>
    <row r="25897" ht="14.25" customHeight="1" outlineLevel="1" spans="162:168">
      <c r="FF25897" s="55">
        <v>25890</v>
      </c>
      <c r="FG25897" s="55" t="s">
        <v>2053</v>
      </c>
      <c r="FH25897" s="55" t="s">
        <v>1490</v>
      </c>
      <c r="FI25897" s="55">
        <v>2</v>
      </c>
      <c r="FJ25897" s="55">
        <v>530000</v>
      </c>
      <c r="FK25897" s="55" t="s">
        <v>1258</v>
      </c>
      <c r="FL25897" s="55">
        <v>0.025</v>
      </c>
    </row>
    <row r="25898" ht="14.25" customHeight="1" outlineLevel="1" spans="162:168">
      <c r="FF25898" s="55">
        <v>25891</v>
      </c>
      <c r="FG25898" s="55" t="s">
        <v>2053</v>
      </c>
      <c r="FH25898" s="55" t="s">
        <v>1490</v>
      </c>
      <c r="FI25898" s="55">
        <v>2</v>
      </c>
      <c r="FJ25898" s="55">
        <v>540000</v>
      </c>
      <c r="FK25898" s="55" t="s">
        <v>1258</v>
      </c>
      <c r="FL25898" s="55">
        <v>0.025</v>
      </c>
    </row>
    <row r="25899" ht="14.25" customHeight="1" outlineLevel="1" spans="162:168">
      <c r="FF25899" s="55">
        <v>25892</v>
      </c>
      <c r="FG25899" s="55" t="s">
        <v>2077</v>
      </c>
      <c r="FH25899" s="55" t="s">
        <v>1260</v>
      </c>
      <c r="FI25899" s="55">
        <v>3</v>
      </c>
      <c r="FJ25899" s="55">
        <v>1000</v>
      </c>
      <c r="FK25899" s="55" t="s">
        <v>1258</v>
      </c>
      <c r="FL25899" s="55">
        <v>0.1</v>
      </c>
    </row>
    <row r="25900" ht="14.25" customHeight="1" outlineLevel="1" spans="162:168">
      <c r="FF25900" s="55">
        <v>25893</v>
      </c>
      <c r="FG25900" s="55" t="s">
        <v>2077</v>
      </c>
      <c r="FH25900" s="55" t="s">
        <v>1260</v>
      </c>
      <c r="FI25900" s="55">
        <v>3</v>
      </c>
      <c r="FJ25900" s="55">
        <v>2500</v>
      </c>
      <c r="FK25900" s="55" t="s">
        <v>1258</v>
      </c>
      <c r="FL25900" s="55">
        <v>0.0917</v>
      </c>
    </row>
    <row r="25901" ht="14.25" customHeight="1" outlineLevel="1" spans="162:168">
      <c r="FF25901" s="55">
        <v>25894</v>
      </c>
      <c r="FG25901" s="55" t="s">
        <v>2077</v>
      </c>
      <c r="FH25901" s="55" t="s">
        <v>1260</v>
      </c>
      <c r="FI25901" s="55">
        <v>3</v>
      </c>
      <c r="FJ25901" s="55">
        <v>5000</v>
      </c>
      <c r="FK25901" s="55" t="s">
        <v>1258</v>
      </c>
      <c r="FL25901" s="55">
        <v>0.0708</v>
      </c>
    </row>
    <row r="25902" ht="14.25" customHeight="1" outlineLevel="1" spans="162:168">
      <c r="FF25902" s="55">
        <v>25895</v>
      </c>
      <c r="FG25902" s="55" t="s">
        <v>2077</v>
      </c>
      <c r="FH25902" s="55" t="s">
        <v>1260</v>
      </c>
      <c r="FI25902" s="55">
        <v>3</v>
      </c>
      <c r="FJ25902" s="55">
        <v>10000</v>
      </c>
      <c r="FK25902" s="55" t="s">
        <v>1258</v>
      </c>
      <c r="FL25902" s="55">
        <v>0.0542</v>
      </c>
    </row>
    <row r="25903" ht="14.25" customHeight="1" outlineLevel="1" spans="162:168">
      <c r="FF25903" s="55">
        <v>25896</v>
      </c>
      <c r="FG25903" s="55" t="s">
        <v>2077</v>
      </c>
      <c r="FH25903" s="55" t="s">
        <v>1260</v>
      </c>
      <c r="FI25903" s="55">
        <v>3</v>
      </c>
      <c r="FJ25903" s="55">
        <v>25000</v>
      </c>
      <c r="FK25903" s="55" t="s">
        <v>1258</v>
      </c>
      <c r="FL25903" s="55">
        <v>0.0542</v>
      </c>
    </row>
    <row r="25904" ht="14.25" customHeight="1" outlineLevel="1" spans="162:168">
      <c r="FF25904" s="55">
        <v>25897</v>
      </c>
      <c r="FG25904" s="55" t="s">
        <v>2077</v>
      </c>
      <c r="FH25904" s="55" t="s">
        <v>1260</v>
      </c>
      <c r="FI25904" s="55">
        <v>3</v>
      </c>
      <c r="FJ25904" s="55">
        <v>50000</v>
      </c>
      <c r="FK25904" s="55" t="s">
        <v>1258</v>
      </c>
      <c r="FL25904" s="55">
        <v>0.0458</v>
      </c>
    </row>
    <row r="25905" ht="14.25" customHeight="1" outlineLevel="1" spans="162:168">
      <c r="FF25905" s="55">
        <v>25898</v>
      </c>
      <c r="FG25905" s="55" t="s">
        <v>2077</v>
      </c>
      <c r="FH25905" s="55" t="s">
        <v>1260</v>
      </c>
      <c r="FI25905" s="55">
        <v>3</v>
      </c>
      <c r="FJ25905" s="55">
        <v>80000</v>
      </c>
      <c r="FK25905" s="55" t="s">
        <v>1258</v>
      </c>
      <c r="FL25905" s="55">
        <v>0.0458</v>
      </c>
    </row>
    <row r="25906" ht="14.25" customHeight="1" outlineLevel="1" spans="162:168">
      <c r="FF25906" s="55">
        <v>25899</v>
      </c>
      <c r="FG25906" s="55" t="s">
        <v>2077</v>
      </c>
      <c r="FH25906" s="55" t="s">
        <v>1260</v>
      </c>
      <c r="FI25906" s="55">
        <v>3</v>
      </c>
      <c r="FJ25906" s="55">
        <v>130000</v>
      </c>
      <c r="FK25906" s="55" t="s">
        <v>1258</v>
      </c>
      <c r="FL25906" s="55">
        <v>0.0458</v>
      </c>
    </row>
    <row r="25907" ht="14.25" customHeight="1" outlineLevel="1" spans="162:168">
      <c r="FF25907" s="55">
        <v>25900</v>
      </c>
      <c r="FG25907" s="55" t="s">
        <v>2077</v>
      </c>
      <c r="FH25907" s="55" t="s">
        <v>1260</v>
      </c>
      <c r="FI25907" s="55">
        <v>3</v>
      </c>
      <c r="FJ25907" s="55">
        <v>260000</v>
      </c>
      <c r="FK25907" s="55" t="s">
        <v>1258</v>
      </c>
      <c r="FL25907" s="55">
        <v>0.0458</v>
      </c>
    </row>
    <row r="25908" ht="14.25" customHeight="1" outlineLevel="1" spans="162:168">
      <c r="FF25908" s="55">
        <v>25901</v>
      </c>
      <c r="FG25908" s="55" t="s">
        <v>2077</v>
      </c>
      <c r="FH25908" s="55" t="s">
        <v>1260</v>
      </c>
      <c r="FI25908" s="55">
        <v>3</v>
      </c>
      <c r="FJ25908" s="55">
        <v>400000</v>
      </c>
      <c r="FK25908" s="55" t="s">
        <v>1258</v>
      </c>
      <c r="FL25908" s="55">
        <v>0.0458</v>
      </c>
    </row>
    <row r="25909" ht="14.25" customHeight="1" outlineLevel="1" spans="162:168">
      <c r="FF25909" s="55">
        <v>25902</v>
      </c>
      <c r="FG25909" s="55" t="s">
        <v>2077</v>
      </c>
      <c r="FH25909" s="55" t="s">
        <v>1260</v>
      </c>
      <c r="FI25909" s="55">
        <v>3</v>
      </c>
      <c r="FJ25909" s="55">
        <v>530000</v>
      </c>
      <c r="FK25909" s="55" t="s">
        <v>1258</v>
      </c>
      <c r="FL25909" s="55">
        <v>0.0458</v>
      </c>
    </row>
    <row r="25910" ht="14.25" customHeight="1" outlineLevel="1" spans="162:168">
      <c r="FF25910" s="55">
        <v>25903</v>
      </c>
      <c r="FG25910" s="55" t="s">
        <v>2077</v>
      </c>
      <c r="FH25910" s="55" t="s">
        <v>1260</v>
      </c>
      <c r="FI25910" s="55">
        <v>3</v>
      </c>
      <c r="FJ25910" s="55">
        <v>540000</v>
      </c>
      <c r="FK25910" s="55" t="s">
        <v>1258</v>
      </c>
      <c r="FL25910" s="55">
        <v>0.0458</v>
      </c>
    </row>
    <row r="25911" ht="14.25" customHeight="1" outlineLevel="1" spans="162:168">
      <c r="FF25911" s="55">
        <v>25904</v>
      </c>
      <c r="FG25911" s="55" t="s">
        <v>2077</v>
      </c>
      <c r="FH25911" s="55" t="s">
        <v>1260</v>
      </c>
      <c r="FI25911" s="55">
        <v>4</v>
      </c>
      <c r="FJ25911" s="55">
        <v>1000</v>
      </c>
      <c r="FK25911" s="55" t="s">
        <v>1258</v>
      </c>
      <c r="FL25911" s="55">
        <v>0.0958</v>
      </c>
    </row>
    <row r="25912" ht="14.25" customHeight="1" outlineLevel="1" spans="162:168">
      <c r="FF25912" s="55">
        <v>25905</v>
      </c>
      <c r="FG25912" s="55" t="s">
        <v>2077</v>
      </c>
      <c r="FH25912" s="55" t="s">
        <v>1260</v>
      </c>
      <c r="FI25912" s="55">
        <v>4</v>
      </c>
      <c r="FJ25912" s="55">
        <v>2500</v>
      </c>
      <c r="FK25912" s="55" t="s">
        <v>1258</v>
      </c>
      <c r="FL25912" s="55">
        <v>0.0875</v>
      </c>
    </row>
    <row r="25913" ht="14.25" customHeight="1" outlineLevel="1" spans="162:168">
      <c r="FF25913" s="55">
        <v>25906</v>
      </c>
      <c r="FG25913" s="55" t="s">
        <v>2077</v>
      </c>
      <c r="FH25913" s="55" t="s">
        <v>1260</v>
      </c>
      <c r="FI25913" s="55">
        <v>4</v>
      </c>
      <c r="FJ25913" s="55">
        <v>5000</v>
      </c>
      <c r="FK25913" s="55" t="s">
        <v>1258</v>
      </c>
      <c r="FL25913" s="55">
        <v>0.0667</v>
      </c>
    </row>
    <row r="25914" ht="14.25" customHeight="1" outlineLevel="1" spans="162:168">
      <c r="FF25914" s="55">
        <v>25907</v>
      </c>
      <c r="FG25914" s="55" t="s">
        <v>2077</v>
      </c>
      <c r="FH25914" s="55" t="s">
        <v>1260</v>
      </c>
      <c r="FI25914" s="55">
        <v>4</v>
      </c>
      <c r="FJ25914" s="55">
        <v>10000</v>
      </c>
      <c r="FK25914" s="55" t="s">
        <v>1258</v>
      </c>
      <c r="FL25914" s="55">
        <v>0.05</v>
      </c>
    </row>
    <row r="25915" ht="14.25" customHeight="1" outlineLevel="1" spans="162:168">
      <c r="FF25915" s="55">
        <v>25908</v>
      </c>
      <c r="FG25915" s="55" t="s">
        <v>2077</v>
      </c>
      <c r="FH25915" s="55" t="s">
        <v>1260</v>
      </c>
      <c r="FI25915" s="55">
        <v>4</v>
      </c>
      <c r="FJ25915" s="55">
        <v>25000</v>
      </c>
      <c r="FK25915" s="55" t="s">
        <v>1258</v>
      </c>
      <c r="FL25915" s="55">
        <v>0.0417</v>
      </c>
    </row>
    <row r="25916" ht="14.25" customHeight="1" outlineLevel="1" spans="162:168">
      <c r="FF25916" s="55">
        <v>25909</v>
      </c>
      <c r="FG25916" s="55" t="s">
        <v>2077</v>
      </c>
      <c r="FH25916" s="55" t="s">
        <v>1260</v>
      </c>
      <c r="FI25916" s="55">
        <v>4</v>
      </c>
      <c r="FJ25916" s="55">
        <v>50000</v>
      </c>
      <c r="FK25916" s="55" t="s">
        <v>1258</v>
      </c>
      <c r="FL25916" s="55">
        <v>0.0417</v>
      </c>
    </row>
    <row r="25917" ht="14.25" customHeight="1" outlineLevel="1" spans="162:168">
      <c r="FF25917" s="55">
        <v>25910</v>
      </c>
      <c r="FG25917" s="55" t="s">
        <v>2077</v>
      </c>
      <c r="FH25917" s="55" t="s">
        <v>1260</v>
      </c>
      <c r="FI25917" s="55">
        <v>4</v>
      </c>
      <c r="FJ25917" s="55">
        <v>80000</v>
      </c>
      <c r="FK25917" s="55" t="s">
        <v>1258</v>
      </c>
      <c r="FL25917" s="55">
        <v>0.0417</v>
      </c>
    </row>
    <row r="25918" ht="14.25" customHeight="1" outlineLevel="1" spans="162:168">
      <c r="FF25918" s="55">
        <v>25911</v>
      </c>
      <c r="FG25918" s="55" t="s">
        <v>2077</v>
      </c>
      <c r="FH25918" s="55" t="s">
        <v>1260</v>
      </c>
      <c r="FI25918" s="55">
        <v>4</v>
      </c>
      <c r="FJ25918" s="55">
        <v>130000</v>
      </c>
      <c r="FK25918" s="55" t="s">
        <v>1258</v>
      </c>
      <c r="FL25918" s="55">
        <v>0.0417</v>
      </c>
    </row>
    <row r="25919" ht="14.25" customHeight="1" outlineLevel="1" spans="162:168">
      <c r="FF25919" s="55">
        <v>25912</v>
      </c>
      <c r="FG25919" s="55" t="s">
        <v>2077</v>
      </c>
      <c r="FH25919" s="55" t="s">
        <v>1260</v>
      </c>
      <c r="FI25919" s="55">
        <v>4</v>
      </c>
      <c r="FJ25919" s="55">
        <v>260000</v>
      </c>
      <c r="FK25919" s="55" t="s">
        <v>1258</v>
      </c>
      <c r="FL25919" s="55">
        <v>0.0417</v>
      </c>
    </row>
    <row r="25920" ht="14.25" customHeight="1" outlineLevel="1" spans="162:168">
      <c r="FF25920" s="55">
        <v>25913</v>
      </c>
      <c r="FG25920" s="55" t="s">
        <v>2077</v>
      </c>
      <c r="FH25920" s="55" t="s">
        <v>1260</v>
      </c>
      <c r="FI25920" s="55">
        <v>4</v>
      </c>
      <c r="FJ25920" s="55">
        <v>400000</v>
      </c>
      <c r="FK25920" s="55" t="s">
        <v>1258</v>
      </c>
      <c r="FL25920" s="55">
        <v>0.0417</v>
      </c>
    </row>
    <row r="25921" ht="14.25" customHeight="1" outlineLevel="1" spans="162:168">
      <c r="FF25921" s="55">
        <v>25914</v>
      </c>
      <c r="FG25921" s="55" t="s">
        <v>2077</v>
      </c>
      <c r="FH25921" s="55" t="s">
        <v>1260</v>
      </c>
      <c r="FI25921" s="55">
        <v>4</v>
      </c>
      <c r="FJ25921" s="55">
        <v>530000</v>
      </c>
      <c r="FK25921" s="55" t="s">
        <v>1258</v>
      </c>
      <c r="FL25921" s="55">
        <v>0.0417</v>
      </c>
    </row>
    <row r="25922" ht="14.25" customHeight="1" outlineLevel="1" spans="162:168">
      <c r="FF25922" s="55">
        <v>25915</v>
      </c>
      <c r="FG25922" s="55" t="s">
        <v>2077</v>
      </c>
      <c r="FH25922" s="55" t="s">
        <v>1260</v>
      </c>
      <c r="FI25922" s="55">
        <v>4</v>
      </c>
      <c r="FJ25922" s="55">
        <v>540000</v>
      </c>
      <c r="FK25922" s="55" t="s">
        <v>1258</v>
      </c>
      <c r="FL25922" s="55">
        <v>0.0417</v>
      </c>
    </row>
    <row r="25923" ht="14.25" customHeight="1" outlineLevel="1" spans="162:168">
      <c r="FF25923" s="55">
        <v>25916</v>
      </c>
      <c r="FG25923" s="55" t="s">
        <v>2077</v>
      </c>
      <c r="FH25923" s="55" t="s">
        <v>1260</v>
      </c>
      <c r="FI25923" s="55">
        <v>5</v>
      </c>
      <c r="FJ25923" s="55">
        <v>1000</v>
      </c>
      <c r="FK25923" s="55" t="s">
        <v>1258</v>
      </c>
      <c r="FL25923" s="55">
        <v>0.0958</v>
      </c>
    </row>
    <row r="25924" ht="14.25" customHeight="1" outlineLevel="1" spans="162:168">
      <c r="FF25924" s="55">
        <v>25917</v>
      </c>
      <c r="FG25924" s="55" t="s">
        <v>2077</v>
      </c>
      <c r="FH25924" s="55" t="s">
        <v>1260</v>
      </c>
      <c r="FI25924" s="55">
        <v>5</v>
      </c>
      <c r="FJ25924" s="55">
        <v>2500</v>
      </c>
      <c r="FK25924" s="55" t="s">
        <v>1258</v>
      </c>
      <c r="FL25924" s="55">
        <v>0.0875</v>
      </c>
    </row>
    <row r="25925" ht="14.25" customHeight="1" outlineLevel="1" spans="162:168">
      <c r="FF25925" s="55">
        <v>25918</v>
      </c>
      <c r="FG25925" s="55" t="s">
        <v>2077</v>
      </c>
      <c r="FH25925" s="55" t="s">
        <v>1260</v>
      </c>
      <c r="FI25925" s="55">
        <v>5</v>
      </c>
      <c r="FJ25925" s="55">
        <v>5000</v>
      </c>
      <c r="FK25925" s="55" t="s">
        <v>1258</v>
      </c>
      <c r="FL25925" s="55">
        <v>0.0667</v>
      </c>
    </row>
    <row r="25926" ht="14.25" customHeight="1" outlineLevel="1" spans="162:168">
      <c r="FF25926" s="55">
        <v>25919</v>
      </c>
      <c r="FG25926" s="55" t="s">
        <v>2077</v>
      </c>
      <c r="FH25926" s="55" t="s">
        <v>1260</v>
      </c>
      <c r="FI25926" s="55">
        <v>5</v>
      </c>
      <c r="FJ25926" s="55">
        <v>10000</v>
      </c>
      <c r="FK25926" s="55" t="s">
        <v>1258</v>
      </c>
      <c r="FL25926" s="55">
        <v>0.05</v>
      </c>
    </row>
    <row r="25927" ht="14.25" customHeight="1" outlineLevel="1" spans="162:168">
      <c r="FF25927" s="55">
        <v>25920</v>
      </c>
      <c r="FG25927" s="55" t="s">
        <v>2077</v>
      </c>
      <c r="FH25927" s="55" t="s">
        <v>1260</v>
      </c>
      <c r="FI25927" s="55">
        <v>5</v>
      </c>
      <c r="FJ25927" s="55">
        <v>25000</v>
      </c>
      <c r="FK25927" s="55" t="s">
        <v>1258</v>
      </c>
      <c r="FL25927" s="55">
        <v>0.0417</v>
      </c>
    </row>
    <row r="25928" ht="14.25" customHeight="1" outlineLevel="1" spans="162:168">
      <c r="FF25928" s="55">
        <v>25921</v>
      </c>
      <c r="FG25928" s="55" t="s">
        <v>2077</v>
      </c>
      <c r="FH25928" s="55" t="s">
        <v>1260</v>
      </c>
      <c r="FI25928" s="55">
        <v>5</v>
      </c>
      <c r="FJ25928" s="55">
        <v>50000</v>
      </c>
      <c r="FK25928" s="55" t="s">
        <v>1258</v>
      </c>
      <c r="FL25928" s="55">
        <v>0.0417</v>
      </c>
    </row>
    <row r="25929" ht="14.25" customHeight="1" outlineLevel="1" spans="162:168">
      <c r="FF25929" s="55">
        <v>25922</v>
      </c>
      <c r="FG25929" s="55" t="s">
        <v>2077</v>
      </c>
      <c r="FH25929" s="55" t="s">
        <v>1260</v>
      </c>
      <c r="FI25929" s="55">
        <v>5</v>
      </c>
      <c r="FJ25929" s="55">
        <v>80000</v>
      </c>
      <c r="FK25929" s="55" t="s">
        <v>1258</v>
      </c>
      <c r="FL25929" s="55">
        <v>0.0417</v>
      </c>
    </row>
    <row r="25930" ht="14.25" customHeight="1" outlineLevel="1" spans="162:168">
      <c r="FF25930" s="55">
        <v>25923</v>
      </c>
      <c r="FG25930" s="55" t="s">
        <v>2077</v>
      </c>
      <c r="FH25930" s="55" t="s">
        <v>1260</v>
      </c>
      <c r="FI25930" s="55">
        <v>5</v>
      </c>
      <c r="FJ25930" s="55">
        <v>130000</v>
      </c>
      <c r="FK25930" s="55" t="s">
        <v>1258</v>
      </c>
      <c r="FL25930" s="55">
        <v>0.0417</v>
      </c>
    </row>
    <row r="25931" ht="14.25" customHeight="1" outlineLevel="1" spans="162:168">
      <c r="FF25931" s="55">
        <v>25924</v>
      </c>
      <c r="FG25931" s="55" t="s">
        <v>2077</v>
      </c>
      <c r="FH25931" s="55" t="s">
        <v>1260</v>
      </c>
      <c r="FI25931" s="55">
        <v>5</v>
      </c>
      <c r="FJ25931" s="55">
        <v>260000</v>
      </c>
      <c r="FK25931" s="55" t="s">
        <v>1258</v>
      </c>
      <c r="FL25931" s="55">
        <v>0.0417</v>
      </c>
    </row>
    <row r="25932" ht="14.25" customHeight="1" outlineLevel="1" spans="162:168">
      <c r="FF25932" s="55">
        <v>25925</v>
      </c>
      <c r="FG25932" s="55" t="s">
        <v>2077</v>
      </c>
      <c r="FH25932" s="55" t="s">
        <v>1260</v>
      </c>
      <c r="FI25932" s="55">
        <v>5</v>
      </c>
      <c r="FJ25932" s="55">
        <v>400000</v>
      </c>
      <c r="FK25932" s="55" t="s">
        <v>1258</v>
      </c>
      <c r="FL25932" s="55">
        <v>0.0417</v>
      </c>
    </row>
    <row r="25933" ht="14.25" customHeight="1" outlineLevel="1" spans="162:168">
      <c r="FF25933" s="55">
        <v>25926</v>
      </c>
      <c r="FG25933" s="55" t="s">
        <v>2077</v>
      </c>
      <c r="FH25933" s="55" t="s">
        <v>1260</v>
      </c>
      <c r="FI25933" s="55">
        <v>5</v>
      </c>
      <c r="FJ25933" s="55">
        <v>530000</v>
      </c>
      <c r="FK25933" s="55" t="s">
        <v>1258</v>
      </c>
      <c r="FL25933" s="55">
        <v>0.0417</v>
      </c>
    </row>
    <row r="25934" ht="14.25" customHeight="1" outlineLevel="1" spans="162:168">
      <c r="FF25934" s="55">
        <v>25927</v>
      </c>
      <c r="FG25934" s="55" t="s">
        <v>2077</v>
      </c>
      <c r="FH25934" s="55" t="s">
        <v>1260</v>
      </c>
      <c r="FI25934" s="55">
        <v>5</v>
      </c>
      <c r="FJ25934" s="55">
        <v>540000</v>
      </c>
      <c r="FK25934" s="55" t="s">
        <v>1258</v>
      </c>
      <c r="FL25934" s="55">
        <v>0.0417</v>
      </c>
    </row>
    <row r="25935" ht="14.25" customHeight="1" outlineLevel="1" spans="162:168">
      <c r="FF25935" s="55">
        <v>25928</v>
      </c>
      <c r="FG25935" s="55" t="s">
        <v>2077</v>
      </c>
      <c r="FH25935" s="55" t="s">
        <v>1260</v>
      </c>
      <c r="FI25935" s="55">
        <v>6</v>
      </c>
      <c r="FJ25935" s="55">
        <v>1000</v>
      </c>
      <c r="FK25935" s="55" t="s">
        <v>1258</v>
      </c>
      <c r="FL25935" s="55">
        <v>0.0675</v>
      </c>
    </row>
    <row r="25936" ht="14.25" customHeight="1" outlineLevel="1" spans="162:168">
      <c r="FF25936" s="55">
        <v>25929</v>
      </c>
      <c r="FG25936" s="55" t="s">
        <v>2077</v>
      </c>
      <c r="FH25936" s="55" t="s">
        <v>1260</v>
      </c>
      <c r="FI25936" s="55">
        <v>6</v>
      </c>
      <c r="FJ25936" s="55">
        <v>2500</v>
      </c>
      <c r="FK25936" s="55" t="s">
        <v>1258</v>
      </c>
      <c r="FL25936" s="55">
        <v>0.0675</v>
      </c>
    </row>
    <row r="25937" ht="14.25" customHeight="1" outlineLevel="1" spans="162:168">
      <c r="FF25937" s="55">
        <v>25930</v>
      </c>
      <c r="FG25937" s="55" t="s">
        <v>2077</v>
      </c>
      <c r="FH25937" s="55" t="s">
        <v>1260</v>
      </c>
      <c r="FI25937" s="55">
        <v>6</v>
      </c>
      <c r="FJ25937" s="55">
        <v>5000</v>
      </c>
      <c r="FK25937" s="55" t="s">
        <v>1258</v>
      </c>
      <c r="FL25937" s="55">
        <v>0.0675</v>
      </c>
    </row>
    <row r="25938" ht="14.25" customHeight="1" outlineLevel="1" spans="162:168">
      <c r="FF25938" s="55">
        <v>25931</v>
      </c>
      <c r="FG25938" s="55" t="s">
        <v>2077</v>
      </c>
      <c r="FH25938" s="55" t="s">
        <v>1260</v>
      </c>
      <c r="FI25938" s="55">
        <v>6</v>
      </c>
      <c r="FJ25938" s="55">
        <v>10000</v>
      </c>
      <c r="FK25938" s="55" t="s">
        <v>1258</v>
      </c>
      <c r="FL25938" s="55">
        <v>0.0675</v>
      </c>
    </row>
    <row r="25939" ht="14.25" customHeight="1" outlineLevel="1" spans="162:168">
      <c r="FF25939" s="55">
        <v>25932</v>
      </c>
      <c r="FG25939" s="55" t="s">
        <v>2077</v>
      </c>
      <c r="FH25939" s="55" t="s">
        <v>1260</v>
      </c>
      <c r="FI25939" s="55">
        <v>6</v>
      </c>
      <c r="FJ25939" s="55">
        <v>25000</v>
      </c>
      <c r="FK25939" s="55" t="s">
        <v>1258</v>
      </c>
      <c r="FL25939" s="55">
        <v>0.0675</v>
      </c>
    </row>
    <row r="25940" ht="14.25" customHeight="1" outlineLevel="1" spans="162:168">
      <c r="FF25940" s="55">
        <v>25933</v>
      </c>
      <c r="FG25940" s="55" t="s">
        <v>2077</v>
      </c>
      <c r="FH25940" s="55" t="s">
        <v>1260</v>
      </c>
      <c r="FI25940" s="55">
        <v>6</v>
      </c>
      <c r="FJ25940" s="55">
        <v>50000</v>
      </c>
      <c r="FK25940" s="55" t="s">
        <v>1258</v>
      </c>
      <c r="FL25940" s="55">
        <v>0.0642</v>
      </c>
    </row>
    <row r="25941" ht="14.25" customHeight="1" outlineLevel="1" spans="162:168">
      <c r="FF25941" s="55">
        <v>25934</v>
      </c>
      <c r="FG25941" s="55" t="s">
        <v>2077</v>
      </c>
      <c r="FH25941" s="55" t="s">
        <v>1260</v>
      </c>
      <c r="FI25941" s="55">
        <v>6</v>
      </c>
      <c r="FJ25941" s="55">
        <v>80000</v>
      </c>
      <c r="FK25941" s="55" t="s">
        <v>1258</v>
      </c>
      <c r="FL25941" s="55">
        <v>0.0333</v>
      </c>
    </row>
    <row r="25942" ht="14.25" customHeight="1" outlineLevel="1" spans="162:168">
      <c r="FF25942" s="55">
        <v>25935</v>
      </c>
      <c r="FG25942" s="55" t="s">
        <v>2077</v>
      </c>
      <c r="FH25942" s="55" t="s">
        <v>1260</v>
      </c>
      <c r="FI25942" s="55">
        <v>6</v>
      </c>
      <c r="FJ25942" s="55">
        <v>130000</v>
      </c>
      <c r="FK25942" s="55" t="s">
        <v>1258</v>
      </c>
      <c r="FL25942" s="55">
        <v>0.0292</v>
      </c>
    </row>
    <row r="25943" ht="14.25" customHeight="1" outlineLevel="1" spans="162:168">
      <c r="FF25943" s="55">
        <v>25936</v>
      </c>
      <c r="FG25943" s="55" t="s">
        <v>2077</v>
      </c>
      <c r="FH25943" s="55" t="s">
        <v>1260</v>
      </c>
      <c r="FI25943" s="55">
        <v>6</v>
      </c>
      <c r="FJ25943" s="55">
        <v>260000</v>
      </c>
      <c r="FK25943" s="55" t="s">
        <v>1258</v>
      </c>
      <c r="FL25943" s="55">
        <v>0.0292</v>
      </c>
    </row>
    <row r="25944" ht="14.25" customHeight="1" outlineLevel="1" spans="162:168">
      <c r="FF25944" s="55">
        <v>25937</v>
      </c>
      <c r="FG25944" s="55" t="s">
        <v>2077</v>
      </c>
      <c r="FH25944" s="55" t="s">
        <v>1260</v>
      </c>
      <c r="FI25944" s="55">
        <v>6</v>
      </c>
      <c r="FJ25944" s="55">
        <v>400000</v>
      </c>
      <c r="FK25944" s="55" t="s">
        <v>1258</v>
      </c>
      <c r="FL25944" s="55">
        <v>0.0292</v>
      </c>
    </row>
    <row r="25945" ht="14.25" customHeight="1" outlineLevel="1" spans="162:168">
      <c r="FF25945" s="55">
        <v>25938</v>
      </c>
      <c r="FG25945" s="55" t="s">
        <v>2077</v>
      </c>
      <c r="FH25945" s="55" t="s">
        <v>1260</v>
      </c>
      <c r="FI25945" s="55">
        <v>6</v>
      </c>
      <c r="FJ25945" s="55">
        <v>530000</v>
      </c>
      <c r="FK25945" s="55" t="s">
        <v>1258</v>
      </c>
      <c r="FL25945" s="55">
        <v>0.0292</v>
      </c>
    </row>
    <row r="25946" ht="14.25" customHeight="1" outlineLevel="1" spans="162:168">
      <c r="FF25946" s="55">
        <v>25939</v>
      </c>
      <c r="FG25946" s="55" t="s">
        <v>2077</v>
      </c>
      <c r="FH25946" s="55" t="s">
        <v>1260</v>
      </c>
      <c r="FI25946" s="55">
        <v>6</v>
      </c>
      <c r="FJ25946" s="55">
        <v>540000</v>
      </c>
      <c r="FK25946" s="55" t="s">
        <v>1258</v>
      </c>
      <c r="FL25946" s="55">
        <v>0.0292</v>
      </c>
    </row>
    <row r="25947" ht="14.25" customHeight="1" outlineLevel="1" spans="162:168">
      <c r="FF25947" s="55">
        <v>25940</v>
      </c>
      <c r="FG25947" s="55" t="s">
        <v>2077</v>
      </c>
      <c r="FH25947" s="55" t="s">
        <v>1260</v>
      </c>
      <c r="FI25947" s="55">
        <v>7</v>
      </c>
      <c r="FJ25947" s="55">
        <v>1000</v>
      </c>
      <c r="FK25947" s="55" t="s">
        <v>1258</v>
      </c>
      <c r="FL25947" s="55">
        <v>0.0717</v>
      </c>
    </row>
    <row r="25948" ht="14.25" customHeight="1" outlineLevel="1" spans="162:168">
      <c r="FF25948" s="55">
        <v>25941</v>
      </c>
      <c r="FG25948" s="55" t="s">
        <v>2077</v>
      </c>
      <c r="FH25948" s="55" t="s">
        <v>1260</v>
      </c>
      <c r="FI25948" s="55">
        <v>7</v>
      </c>
      <c r="FJ25948" s="55">
        <v>2500</v>
      </c>
      <c r="FK25948" s="55" t="s">
        <v>1258</v>
      </c>
      <c r="FL25948" s="55">
        <v>0.0717</v>
      </c>
    </row>
    <row r="25949" ht="14.25" customHeight="1" outlineLevel="1" spans="162:168">
      <c r="FF25949" s="55">
        <v>25942</v>
      </c>
      <c r="FG25949" s="55" t="s">
        <v>2077</v>
      </c>
      <c r="FH25949" s="55" t="s">
        <v>1260</v>
      </c>
      <c r="FI25949" s="55">
        <v>7</v>
      </c>
      <c r="FJ25949" s="55">
        <v>5000</v>
      </c>
      <c r="FK25949" s="55" t="s">
        <v>1258</v>
      </c>
      <c r="FL25949" s="55">
        <v>0.0717</v>
      </c>
    </row>
    <row r="25950" ht="14.25" customHeight="1" outlineLevel="1" spans="162:168">
      <c r="FF25950" s="55">
        <v>25943</v>
      </c>
      <c r="FG25950" s="55" t="s">
        <v>2077</v>
      </c>
      <c r="FH25950" s="55" t="s">
        <v>1260</v>
      </c>
      <c r="FI25950" s="55">
        <v>7</v>
      </c>
      <c r="FJ25950" s="55">
        <v>10000</v>
      </c>
      <c r="FK25950" s="55" t="s">
        <v>1258</v>
      </c>
      <c r="FL25950" s="55">
        <v>0.0717</v>
      </c>
    </row>
    <row r="25951" ht="14.25" customHeight="1" outlineLevel="1" spans="162:168">
      <c r="FF25951" s="55">
        <v>25944</v>
      </c>
      <c r="FG25951" s="55" t="s">
        <v>2077</v>
      </c>
      <c r="FH25951" s="55" t="s">
        <v>1260</v>
      </c>
      <c r="FI25951" s="55">
        <v>7</v>
      </c>
      <c r="FJ25951" s="55">
        <v>25000</v>
      </c>
      <c r="FK25951" s="55" t="s">
        <v>1258</v>
      </c>
      <c r="FL25951" s="55">
        <v>0.0717</v>
      </c>
    </row>
    <row r="25952" ht="14.25" customHeight="1" outlineLevel="1" spans="162:168">
      <c r="FF25952" s="55">
        <v>25945</v>
      </c>
      <c r="FG25952" s="55" t="s">
        <v>2077</v>
      </c>
      <c r="FH25952" s="55" t="s">
        <v>1260</v>
      </c>
      <c r="FI25952" s="55">
        <v>7</v>
      </c>
      <c r="FJ25952" s="55">
        <v>50000</v>
      </c>
      <c r="FK25952" s="55" t="s">
        <v>1258</v>
      </c>
      <c r="FL25952" s="55">
        <v>0.0683</v>
      </c>
    </row>
    <row r="25953" ht="14.25" customHeight="1" outlineLevel="1" spans="162:168">
      <c r="FF25953" s="55">
        <v>25946</v>
      </c>
      <c r="FG25953" s="55" t="s">
        <v>2077</v>
      </c>
      <c r="FH25953" s="55" t="s">
        <v>1260</v>
      </c>
      <c r="FI25953" s="55">
        <v>7</v>
      </c>
      <c r="FJ25953" s="55">
        <v>80000</v>
      </c>
      <c r="FK25953" s="55" t="s">
        <v>1258</v>
      </c>
      <c r="FL25953" s="55">
        <v>0.0333</v>
      </c>
    </row>
    <row r="25954" ht="14.25" customHeight="1" outlineLevel="1" spans="162:168">
      <c r="FF25954" s="55">
        <v>25947</v>
      </c>
      <c r="FG25954" s="55" t="s">
        <v>2077</v>
      </c>
      <c r="FH25954" s="55" t="s">
        <v>1260</v>
      </c>
      <c r="FI25954" s="55">
        <v>7</v>
      </c>
      <c r="FJ25954" s="55">
        <v>130000</v>
      </c>
      <c r="FK25954" s="55" t="s">
        <v>1258</v>
      </c>
      <c r="FL25954" s="55">
        <v>0.0292</v>
      </c>
    </row>
    <row r="25955" ht="14.25" customHeight="1" outlineLevel="1" spans="162:168">
      <c r="FF25955" s="55">
        <v>25948</v>
      </c>
      <c r="FG25955" s="55" t="s">
        <v>2077</v>
      </c>
      <c r="FH25955" s="55" t="s">
        <v>1260</v>
      </c>
      <c r="FI25955" s="55">
        <v>7</v>
      </c>
      <c r="FJ25955" s="55">
        <v>260000</v>
      </c>
      <c r="FK25955" s="55" t="s">
        <v>1258</v>
      </c>
      <c r="FL25955" s="55">
        <v>0.0292</v>
      </c>
    </row>
    <row r="25956" ht="14.25" customHeight="1" outlineLevel="1" spans="162:168">
      <c r="FF25956" s="55">
        <v>25949</v>
      </c>
      <c r="FG25956" s="55" t="s">
        <v>2077</v>
      </c>
      <c r="FH25956" s="55" t="s">
        <v>1260</v>
      </c>
      <c r="FI25956" s="55">
        <v>7</v>
      </c>
      <c r="FJ25956" s="55">
        <v>400000</v>
      </c>
      <c r="FK25956" s="55" t="s">
        <v>1258</v>
      </c>
      <c r="FL25956" s="55">
        <v>0.0292</v>
      </c>
    </row>
    <row r="25957" ht="14.25" customHeight="1" outlineLevel="1" spans="162:168">
      <c r="FF25957" s="55">
        <v>25950</v>
      </c>
      <c r="FG25957" s="55" t="s">
        <v>2077</v>
      </c>
      <c r="FH25957" s="55" t="s">
        <v>1260</v>
      </c>
      <c r="FI25957" s="55">
        <v>7</v>
      </c>
      <c r="FJ25957" s="55">
        <v>530000</v>
      </c>
      <c r="FK25957" s="55" t="s">
        <v>1258</v>
      </c>
      <c r="FL25957" s="55">
        <v>0.0292</v>
      </c>
    </row>
    <row r="25958" ht="14.25" customHeight="1" outlineLevel="1" spans="162:168">
      <c r="FF25958" s="55">
        <v>25951</v>
      </c>
      <c r="FG25958" s="55" t="s">
        <v>2077</v>
      </c>
      <c r="FH25958" s="55" t="s">
        <v>1260</v>
      </c>
      <c r="FI25958" s="55">
        <v>7</v>
      </c>
      <c r="FJ25958" s="55">
        <v>540000</v>
      </c>
      <c r="FK25958" s="55" t="s">
        <v>1258</v>
      </c>
      <c r="FL25958" s="55">
        <v>0.0292</v>
      </c>
    </row>
    <row r="25959" ht="14.25" customHeight="1" outlineLevel="1" spans="162:168">
      <c r="FF25959" s="55">
        <v>25952</v>
      </c>
      <c r="FG25959" s="55" t="s">
        <v>2077</v>
      </c>
      <c r="FH25959" s="55" t="s">
        <v>1260</v>
      </c>
      <c r="FI25959" s="55">
        <v>8</v>
      </c>
      <c r="FJ25959" s="55">
        <v>1000</v>
      </c>
      <c r="FK25959" s="55" t="s">
        <v>1258</v>
      </c>
      <c r="FL25959" s="55">
        <v>0.075</v>
      </c>
    </row>
    <row r="25960" ht="14.25" customHeight="1" outlineLevel="1" spans="162:168">
      <c r="FF25960" s="55">
        <v>25953</v>
      </c>
      <c r="FG25960" s="55" t="s">
        <v>2077</v>
      </c>
      <c r="FH25960" s="55" t="s">
        <v>1260</v>
      </c>
      <c r="FI25960" s="55">
        <v>8</v>
      </c>
      <c r="FJ25960" s="55">
        <v>2500</v>
      </c>
      <c r="FK25960" s="55" t="s">
        <v>1258</v>
      </c>
      <c r="FL25960" s="55">
        <v>0.0708</v>
      </c>
    </row>
    <row r="25961" ht="14.25" customHeight="1" outlineLevel="1" spans="162:168">
      <c r="FF25961" s="55">
        <v>25954</v>
      </c>
      <c r="FG25961" s="55" t="s">
        <v>2077</v>
      </c>
      <c r="FH25961" s="55" t="s">
        <v>1260</v>
      </c>
      <c r="FI25961" s="55">
        <v>8</v>
      </c>
      <c r="FJ25961" s="55">
        <v>5000</v>
      </c>
      <c r="FK25961" s="55" t="s">
        <v>1258</v>
      </c>
      <c r="FL25961" s="55">
        <v>0.0583</v>
      </c>
    </row>
    <row r="25962" ht="14.25" customHeight="1" outlineLevel="1" spans="162:168">
      <c r="FF25962" s="55">
        <v>25955</v>
      </c>
      <c r="FG25962" s="55" t="s">
        <v>2077</v>
      </c>
      <c r="FH25962" s="55" t="s">
        <v>1260</v>
      </c>
      <c r="FI25962" s="55">
        <v>8</v>
      </c>
      <c r="FJ25962" s="55">
        <v>10000</v>
      </c>
      <c r="FK25962" s="55" t="s">
        <v>1258</v>
      </c>
      <c r="FL25962" s="55">
        <v>0.0417</v>
      </c>
    </row>
    <row r="25963" ht="14.25" customHeight="1" outlineLevel="1" spans="162:168">
      <c r="FF25963" s="55">
        <v>25956</v>
      </c>
      <c r="FG25963" s="55" t="s">
        <v>2077</v>
      </c>
      <c r="FH25963" s="55" t="s">
        <v>1260</v>
      </c>
      <c r="FI25963" s="55">
        <v>8</v>
      </c>
      <c r="FJ25963" s="55">
        <v>25000</v>
      </c>
      <c r="FK25963" s="55" t="s">
        <v>1258</v>
      </c>
      <c r="FL25963" s="55">
        <v>0.0375</v>
      </c>
    </row>
    <row r="25964" ht="14.25" customHeight="1" outlineLevel="1" spans="162:168">
      <c r="FF25964" s="55">
        <v>25957</v>
      </c>
      <c r="FG25964" s="55" t="s">
        <v>2077</v>
      </c>
      <c r="FH25964" s="55" t="s">
        <v>1260</v>
      </c>
      <c r="FI25964" s="55">
        <v>8</v>
      </c>
      <c r="FJ25964" s="55">
        <v>50000</v>
      </c>
      <c r="FK25964" s="55" t="s">
        <v>1258</v>
      </c>
      <c r="FL25964" s="55">
        <v>0.0375</v>
      </c>
    </row>
    <row r="25965" ht="14.25" customHeight="1" outlineLevel="1" spans="162:168">
      <c r="FF25965" s="55">
        <v>25958</v>
      </c>
      <c r="FG25965" s="55" t="s">
        <v>2077</v>
      </c>
      <c r="FH25965" s="55" t="s">
        <v>1260</v>
      </c>
      <c r="FI25965" s="55">
        <v>8</v>
      </c>
      <c r="FJ25965" s="55">
        <v>80000</v>
      </c>
      <c r="FK25965" s="55" t="s">
        <v>1258</v>
      </c>
      <c r="FL25965" s="55">
        <v>0.0375</v>
      </c>
    </row>
    <row r="25966" ht="14.25" customHeight="1" outlineLevel="1" spans="162:168">
      <c r="FF25966" s="55">
        <v>25959</v>
      </c>
      <c r="FG25966" s="55" t="s">
        <v>2077</v>
      </c>
      <c r="FH25966" s="55" t="s">
        <v>1260</v>
      </c>
      <c r="FI25966" s="55">
        <v>8</v>
      </c>
      <c r="FJ25966" s="55">
        <v>130000</v>
      </c>
      <c r="FK25966" s="55" t="s">
        <v>1258</v>
      </c>
      <c r="FL25966" s="55">
        <v>0.0375</v>
      </c>
    </row>
    <row r="25967" ht="14.25" customHeight="1" outlineLevel="1" spans="162:168">
      <c r="FF25967" s="55">
        <v>25960</v>
      </c>
      <c r="FG25967" s="55" t="s">
        <v>2077</v>
      </c>
      <c r="FH25967" s="55" t="s">
        <v>1260</v>
      </c>
      <c r="FI25967" s="55">
        <v>8</v>
      </c>
      <c r="FJ25967" s="55">
        <v>260000</v>
      </c>
      <c r="FK25967" s="55" t="s">
        <v>1258</v>
      </c>
      <c r="FL25967" s="55">
        <v>0.0375</v>
      </c>
    </row>
    <row r="25968" ht="14.25" customHeight="1" outlineLevel="1" spans="162:168">
      <c r="FF25968" s="55">
        <v>25961</v>
      </c>
      <c r="FG25968" s="55" t="s">
        <v>2077</v>
      </c>
      <c r="FH25968" s="55" t="s">
        <v>1260</v>
      </c>
      <c r="FI25968" s="55">
        <v>8</v>
      </c>
      <c r="FJ25968" s="55">
        <v>400000</v>
      </c>
      <c r="FK25968" s="55" t="s">
        <v>1258</v>
      </c>
      <c r="FL25968" s="55">
        <v>0.0375</v>
      </c>
    </row>
    <row r="25969" ht="14.25" customHeight="1" outlineLevel="1" spans="162:168">
      <c r="FF25969" s="55">
        <v>25962</v>
      </c>
      <c r="FG25969" s="55" t="s">
        <v>2077</v>
      </c>
      <c r="FH25969" s="55" t="s">
        <v>1260</v>
      </c>
      <c r="FI25969" s="55">
        <v>8</v>
      </c>
      <c r="FJ25969" s="55">
        <v>530000</v>
      </c>
      <c r="FK25969" s="55" t="s">
        <v>1258</v>
      </c>
      <c r="FL25969" s="55">
        <v>0.0375</v>
      </c>
    </row>
    <row r="25970" ht="14.25" customHeight="1" outlineLevel="1" spans="162:168">
      <c r="FF25970" s="55">
        <v>25963</v>
      </c>
      <c r="FG25970" s="55" t="s">
        <v>2077</v>
      </c>
      <c r="FH25970" s="55" t="s">
        <v>1260</v>
      </c>
      <c r="FI25970" s="55">
        <v>8</v>
      </c>
      <c r="FJ25970" s="55">
        <v>540000</v>
      </c>
      <c r="FK25970" s="55" t="s">
        <v>1258</v>
      </c>
      <c r="FL25970" s="55">
        <v>0.0375</v>
      </c>
    </row>
    <row r="25971" ht="14.25" customHeight="1" outlineLevel="1" spans="162:168">
      <c r="FF25971" s="55">
        <v>25964</v>
      </c>
      <c r="FG25971" s="55" t="s">
        <v>2077</v>
      </c>
      <c r="FH25971" s="55" t="s">
        <v>1260</v>
      </c>
      <c r="FI25971" s="55">
        <v>9</v>
      </c>
      <c r="FJ25971" s="55">
        <v>1000</v>
      </c>
      <c r="FK25971" s="55" t="s">
        <v>1258</v>
      </c>
      <c r="FL25971" s="55">
        <v>0.0733</v>
      </c>
    </row>
    <row r="25972" ht="14.25" customHeight="1" outlineLevel="1" spans="162:168">
      <c r="FF25972" s="55">
        <v>25965</v>
      </c>
      <c r="FG25972" s="55" t="s">
        <v>2077</v>
      </c>
      <c r="FH25972" s="55" t="s">
        <v>1260</v>
      </c>
      <c r="FI25972" s="55">
        <v>9</v>
      </c>
      <c r="FJ25972" s="55">
        <v>2500</v>
      </c>
      <c r="FK25972" s="55" t="s">
        <v>1258</v>
      </c>
      <c r="FL25972" s="55">
        <v>0.0733</v>
      </c>
    </row>
    <row r="25973" ht="14.25" customHeight="1" outlineLevel="1" spans="162:168">
      <c r="FF25973" s="55">
        <v>25966</v>
      </c>
      <c r="FG25973" s="55" t="s">
        <v>2077</v>
      </c>
      <c r="FH25973" s="55" t="s">
        <v>1260</v>
      </c>
      <c r="FI25973" s="55">
        <v>9</v>
      </c>
      <c r="FJ25973" s="55">
        <v>5000</v>
      </c>
      <c r="FK25973" s="55" t="s">
        <v>1258</v>
      </c>
      <c r="FL25973" s="55">
        <v>0.0733</v>
      </c>
    </row>
    <row r="25974" ht="14.25" customHeight="1" outlineLevel="1" spans="162:168">
      <c r="FF25974" s="55">
        <v>25967</v>
      </c>
      <c r="FG25974" s="55" t="s">
        <v>2077</v>
      </c>
      <c r="FH25974" s="55" t="s">
        <v>1260</v>
      </c>
      <c r="FI25974" s="55">
        <v>9</v>
      </c>
      <c r="FJ25974" s="55">
        <v>10000</v>
      </c>
      <c r="FK25974" s="55" t="s">
        <v>1258</v>
      </c>
      <c r="FL25974" s="55">
        <v>0.0733</v>
      </c>
    </row>
    <row r="25975" ht="14.25" customHeight="1" outlineLevel="1" spans="162:168">
      <c r="FF25975" s="55">
        <v>25968</v>
      </c>
      <c r="FG25975" s="55" t="s">
        <v>2077</v>
      </c>
      <c r="FH25975" s="55" t="s">
        <v>1260</v>
      </c>
      <c r="FI25975" s="55">
        <v>9</v>
      </c>
      <c r="FJ25975" s="55">
        <v>25000</v>
      </c>
      <c r="FK25975" s="55" t="s">
        <v>1258</v>
      </c>
      <c r="FL25975" s="55">
        <v>0.0733</v>
      </c>
    </row>
    <row r="25976" ht="14.25" customHeight="1" outlineLevel="1" spans="162:168">
      <c r="FF25976" s="55">
        <v>25969</v>
      </c>
      <c r="FG25976" s="55" t="s">
        <v>2077</v>
      </c>
      <c r="FH25976" s="55" t="s">
        <v>1260</v>
      </c>
      <c r="FI25976" s="55">
        <v>9</v>
      </c>
      <c r="FJ25976" s="55">
        <v>50000</v>
      </c>
      <c r="FK25976" s="55" t="s">
        <v>1258</v>
      </c>
      <c r="FL25976" s="55">
        <v>0.07</v>
      </c>
    </row>
    <row r="25977" ht="14.25" customHeight="1" outlineLevel="1" spans="162:168">
      <c r="FF25977" s="55">
        <v>25970</v>
      </c>
      <c r="FG25977" s="55" t="s">
        <v>2077</v>
      </c>
      <c r="FH25977" s="55" t="s">
        <v>1260</v>
      </c>
      <c r="FI25977" s="55">
        <v>9</v>
      </c>
      <c r="FJ25977" s="55">
        <v>80000</v>
      </c>
      <c r="FK25977" s="55" t="s">
        <v>1258</v>
      </c>
      <c r="FL25977" s="55">
        <v>0.0375</v>
      </c>
    </row>
    <row r="25978" ht="14.25" customHeight="1" outlineLevel="1" spans="162:168">
      <c r="FF25978" s="55">
        <v>25971</v>
      </c>
      <c r="FG25978" s="55" t="s">
        <v>2077</v>
      </c>
      <c r="FH25978" s="55" t="s">
        <v>1260</v>
      </c>
      <c r="FI25978" s="55">
        <v>9</v>
      </c>
      <c r="FJ25978" s="55">
        <v>130000</v>
      </c>
      <c r="FK25978" s="55" t="s">
        <v>1258</v>
      </c>
      <c r="FL25978" s="55">
        <v>0.0375</v>
      </c>
    </row>
    <row r="25979" ht="14.25" customHeight="1" outlineLevel="1" spans="162:168">
      <c r="FF25979" s="55">
        <v>25972</v>
      </c>
      <c r="FG25979" s="55" t="s">
        <v>2077</v>
      </c>
      <c r="FH25979" s="55" t="s">
        <v>1260</v>
      </c>
      <c r="FI25979" s="55">
        <v>9</v>
      </c>
      <c r="FJ25979" s="55">
        <v>260000</v>
      </c>
      <c r="FK25979" s="55" t="s">
        <v>1258</v>
      </c>
      <c r="FL25979" s="55">
        <v>0.0375</v>
      </c>
    </row>
    <row r="25980" ht="14.25" customHeight="1" outlineLevel="1" spans="162:168">
      <c r="FF25980" s="55">
        <v>25973</v>
      </c>
      <c r="FG25980" s="55" t="s">
        <v>2077</v>
      </c>
      <c r="FH25980" s="55" t="s">
        <v>1260</v>
      </c>
      <c r="FI25980" s="55">
        <v>9</v>
      </c>
      <c r="FJ25980" s="55">
        <v>400000</v>
      </c>
      <c r="FK25980" s="55" t="s">
        <v>1258</v>
      </c>
      <c r="FL25980" s="55">
        <v>0.0375</v>
      </c>
    </row>
    <row r="25981" ht="14.25" customHeight="1" outlineLevel="1" spans="162:168">
      <c r="FF25981" s="55">
        <v>25974</v>
      </c>
      <c r="FG25981" s="55" t="s">
        <v>2077</v>
      </c>
      <c r="FH25981" s="55" t="s">
        <v>1260</v>
      </c>
      <c r="FI25981" s="55">
        <v>9</v>
      </c>
      <c r="FJ25981" s="55">
        <v>530000</v>
      </c>
      <c r="FK25981" s="55" t="s">
        <v>1258</v>
      </c>
      <c r="FL25981" s="55">
        <v>0.0375</v>
      </c>
    </row>
    <row r="25982" ht="14.25" customHeight="1" outlineLevel="1" spans="162:168">
      <c r="FF25982" s="55">
        <v>25975</v>
      </c>
      <c r="FG25982" s="55" t="s">
        <v>2077</v>
      </c>
      <c r="FH25982" s="55" t="s">
        <v>1260</v>
      </c>
      <c r="FI25982" s="55">
        <v>9</v>
      </c>
      <c r="FJ25982" s="55">
        <v>540000</v>
      </c>
      <c r="FK25982" s="55" t="s">
        <v>1258</v>
      </c>
      <c r="FL25982" s="55">
        <v>0.0375</v>
      </c>
    </row>
    <row r="25983" ht="14.25" customHeight="1" outlineLevel="1" spans="162:168">
      <c r="FF25983" s="55">
        <v>25976</v>
      </c>
      <c r="FG25983" s="55" t="s">
        <v>2077</v>
      </c>
      <c r="FH25983" s="55" t="s">
        <v>1260</v>
      </c>
      <c r="FI25983" s="55">
        <v>10</v>
      </c>
      <c r="FJ25983" s="55">
        <v>1000</v>
      </c>
      <c r="FK25983" s="55" t="s">
        <v>1258</v>
      </c>
      <c r="FL25983" s="55">
        <v>0.1067</v>
      </c>
    </row>
    <row r="25984" ht="14.25" customHeight="1" outlineLevel="1" spans="162:168">
      <c r="FF25984" s="55">
        <v>25977</v>
      </c>
      <c r="FG25984" s="55" t="s">
        <v>2077</v>
      </c>
      <c r="FH25984" s="55" t="s">
        <v>1260</v>
      </c>
      <c r="FI25984" s="55">
        <v>10</v>
      </c>
      <c r="FJ25984" s="55">
        <v>2500</v>
      </c>
      <c r="FK25984" s="55" t="s">
        <v>1258</v>
      </c>
      <c r="FL25984" s="55">
        <v>0.0992</v>
      </c>
    </row>
    <row r="25985" ht="14.25" customHeight="1" outlineLevel="1" spans="162:168">
      <c r="FF25985" s="55">
        <v>25978</v>
      </c>
      <c r="FG25985" s="55" t="s">
        <v>2077</v>
      </c>
      <c r="FH25985" s="55" t="s">
        <v>1260</v>
      </c>
      <c r="FI25985" s="55">
        <v>10</v>
      </c>
      <c r="FJ25985" s="55">
        <v>5000</v>
      </c>
      <c r="FK25985" s="55" t="s">
        <v>1258</v>
      </c>
      <c r="FL25985" s="55">
        <v>0.0883</v>
      </c>
    </row>
    <row r="25986" ht="14.25" customHeight="1" outlineLevel="1" spans="162:168">
      <c r="FF25986" s="55">
        <v>25979</v>
      </c>
      <c r="FG25986" s="55" t="s">
        <v>2077</v>
      </c>
      <c r="FH25986" s="55" t="s">
        <v>1260</v>
      </c>
      <c r="FI25986" s="55">
        <v>10</v>
      </c>
      <c r="FJ25986" s="55">
        <v>10000</v>
      </c>
      <c r="FK25986" s="55" t="s">
        <v>1258</v>
      </c>
      <c r="FL25986" s="55">
        <v>0.0792</v>
      </c>
    </row>
    <row r="25987" ht="14.25" customHeight="1" outlineLevel="1" spans="162:168">
      <c r="FF25987" s="55">
        <v>25980</v>
      </c>
      <c r="FG25987" s="55" t="s">
        <v>2077</v>
      </c>
      <c r="FH25987" s="55" t="s">
        <v>1260</v>
      </c>
      <c r="FI25987" s="55">
        <v>10</v>
      </c>
      <c r="FJ25987" s="55">
        <v>25000</v>
      </c>
      <c r="FK25987" s="55" t="s">
        <v>1258</v>
      </c>
      <c r="FL25987" s="55">
        <v>0.0792</v>
      </c>
    </row>
    <row r="25988" ht="14.25" customHeight="1" outlineLevel="1" spans="162:168">
      <c r="FF25988" s="55">
        <v>25981</v>
      </c>
      <c r="FG25988" s="55" t="s">
        <v>2077</v>
      </c>
      <c r="FH25988" s="55" t="s">
        <v>1260</v>
      </c>
      <c r="FI25988" s="55">
        <v>10</v>
      </c>
      <c r="FJ25988" s="55">
        <v>50000</v>
      </c>
      <c r="FK25988" s="55" t="s">
        <v>1258</v>
      </c>
      <c r="FL25988" s="55">
        <v>0.0792</v>
      </c>
    </row>
    <row r="25989" ht="14.25" customHeight="1" outlineLevel="1" spans="162:168">
      <c r="FF25989" s="55">
        <v>25982</v>
      </c>
      <c r="FG25989" s="55" t="s">
        <v>2077</v>
      </c>
      <c r="FH25989" s="55" t="s">
        <v>1260</v>
      </c>
      <c r="FI25989" s="55">
        <v>10</v>
      </c>
      <c r="FJ25989" s="55">
        <v>80000</v>
      </c>
      <c r="FK25989" s="55" t="s">
        <v>1258</v>
      </c>
      <c r="FL25989" s="55">
        <v>0.0733</v>
      </c>
    </row>
    <row r="25990" ht="14.25" customHeight="1" outlineLevel="1" spans="162:168">
      <c r="FF25990" s="55">
        <v>25983</v>
      </c>
      <c r="FG25990" s="55" t="s">
        <v>2077</v>
      </c>
      <c r="FH25990" s="55" t="s">
        <v>1260</v>
      </c>
      <c r="FI25990" s="55">
        <v>10</v>
      </c>
      <c r="FJ25990" s="55">
        <v>130000</v>
      </c>
      <c r="FK25990" s="55" t="s">
        <v>1258</v>
      </c>
      <c r="FL25990" s="55">
        <v>0.0733</v>
      </c>
    </row>
    <row r="25991" ht="14.25" customHeight="1" outlineLevel="1" spans="162:168">
      <c r="FF25991" s="55">
        <v>25984</v>
      </c>
      <c r="FG25991" s="55" t="s">
        <v>2077</v>
      </c>
      <c r="FH25991" s="55" t="s">
        <v>1260</v>
      </c>
      <c r="FI25991" s="55">
        <v>10</v>
      </c>
      <c r="FJ25991" s="55">
        <v>260000</v>
      </c>
      <c r="FK25991" s="55" t="s">
        <v>1258</v>
      </c>
      <c r="FL25991" s="55">
        <v>0.0733</v>
      </c>
    </row>
    <row r="25992" ht="14.25" customHeight="1" outlineLevel="1" spans="162:168">
      <c r="FF25992" s="55">
        <v>25985</v>
      </c>
      <c r="FG25992" s="55" t="s">
        <v>2077</v>
      </c>
      <c r="FH25992" s="55" t="s">
        <v>1260</v>
      </c>
      <c r="FI25992" s="55">
        <v>10</v>
      </c>
      <c r="FJ25992" s="55">
        <v>400000</v>
      </c>
      <c r="FK25992" s="55" t="s">
        <v>1258</v>
      </c>
      <c r="FL25992" s="55">
        <v>0.0733</v>
      </c>
    </row>
    <row r="25993" ht="14.25" customHeight="1" outlineLevel="1" spans="162:168">
      <c r="FF25993" s="55">
        <v>25986</v>
      </c>
      <c r="FG25993" s="55" t="s">
        <v>2077</v>
      </c>
      <c r="FH25993" s="55" t="s">
        <v>1260</v>
      </c>
      <c r="FI25993" s="55">
        <v>10</v>
      </c>
      <c r="FJ25993" s="55">
        <v>530000</v>
      </c>
      <c r="FK25993" s="55" t="s">
        <v>1258</v>
      </c>
      <c r="FL25993" s="55">
        <v>0.0733</v>
      </c>
    </row>
    <row r="25994" ht="14.25" customHeight="1" outlineLevel="1" spans="162:168">
      <c r="FF25994" s="55">
        <v>25987</v>
      </c>
      <c r="FG25994" s="55" t="s">
        <v>2077</v>
      </c>
      <c r="FH25994" s="55" t="s">
        <v>1260</v>
      </c>
      <c r="FI25994" s="55">
        <v>10</v>
      </c>
      <c r="FJ25994" s="55">
        <v>540000</v>
      </c>
      <c r="FK25994" s="55" t="s">
        <v>1258</v>
      </c>
      <c r="FL25994" s="55">
        <v>0.0733</v>
      </c>
    </row>
    <row r="25995" ht="14.25" customHeight="1" outlineLevel="1" spans="162:168">
      <c r="FF25995" s="55">
        <v>25988</v>
      </c>
      <c r="FG25995" s="55" t="s">
        <v>2077</v>
      </c>
      <c r="FH25995" s="55" t="s">
        <v>1260</v>
      </c>
      <c r="FI25995" s="55">
        <v>11</v>
      </c>
      <c r="FJ25995" s="55">
        <v>1000</v>
      </c>
      <c r="FK25995" s="55" t="s">
        <v>1258</v>
      </c>
      <c r="FL25995" s="55">
        <v>0.0625</v>
      </c>
    </row>
    <row r="25996" ht="14.25" customHeight="1" outlineLevel="1" spans="162:168">
      <c r="FF25996" s="55">
        <v>25989</v>
      </c>
      <c r="FG25996" s="55" t="s">
        <v>2077</v>
      </c>
      <c r="FH25996" s="55" t="s">
        <v>1260</v>
      </c>
      <c r="FI25996" s="55">
        <v>11</v>
      </c>
      <c r="FJ25996" s="55">
        <v>2500</v>
      </c>
      <c r="FK25996" s="55" t="s">
        <v>1258</v>
      </c>
      <c r="FL25996" s="55">
        <v>0.0583</v>
      </c>
    </row>
    <row r="25997" ht="14.25" customHeight="1" outlineLevel="1" spans="162:168">
      <c r="FF25997" s="55">
        <v>25990</v>
      </c>
      <c r="FG25997" s="55" t="s">
        <v>2077</v>
      </c>
      <c r="FH25997" s="55" t="s">
        <v>1260</v>
      </c>
      <c r="FI25997" s="55">
        <v>11</v>
      </c>
      <c r="FJ25997" s="55">
        <v>5000</v>
      </c>
      <c r="FK25997" s="55" t="s">
        <v>1258</v>
      </c>
      <c r="FL25997" s="55">
        <v>0.0542</v>
      </c>
    </row>
    <row r="25998" ht="14.25" customHeight="1" outlineLevel="1" spans="162:168">
      <c r="FF25998" s="55">
        <v>25991</v>
      </c>
      <c r="FG25998" s="55" t="s">
        <v>2077</v>
      </c>
      <c r="FH25998" s="55" t="s">
        <v>1260</v>
      </c>
      <c r="FI25998" s="55">
        <v>11</v>
      </c>
      <c r="FJ25998" s="55">
        <v>10000</v>
      </c>
      <c r="FK25998" s="55" t="s">
        <v>1258</v>
      </c>
      <c r="FL25998" s="55">
        <v>0.0458</v>
      </c>
    </row>
    <row r="25999" ht="14.25" customHeight="1" outlineLevel="1" spans="162:168">
      <c r="FF25999" s="55">
        <v>25992</v>
      </c>
      <c r="FG25999" s="55" t="s">
        <v>2077</v>
      </c>
      <c r="FH25999" s="55" t="s">
        <v>1260</v>
      </c>
      <c r="FI25999" s="55">
        <v>11</v>
      </c>
      <c r="FJ25999" s="55">
        <v>25000</v>
      </c>
      <c r="FK25999" s="55" t="s">
        <v>1258</v>
      </c>
      <c r="FL25999" s="55">
        <v>0.0417</v>
      </c>
    </row>
    <row r="26000" ht="14.25" customHeight="1" outlineLevel="1" spans="162:168">
      <c r="FF26000" s="55">
        <v>25993</v>
      </c>
      <c r="FG26000" s="55" t="s">
        <v>2077</v>
      </c>
      <c r="FH26000" s="55" t="s">
        <v>1260</v>
      </c>
      <c r="FI26000" s="55">
        <v>11</v>
      </c>
      <c r="FJ26000" s="55">
        <v>50000</v>
      </c>
      <c r="FK26000" s="55" t="s">
        <v>1258</v>
      </c>
      <c r="FL26000" s="55">
        <v>0.0417</v>
      </c>
    </row>
    <row r="26001" ht="14.25" customHeight="1" outlineLevel="1" spans="162:168">
      <c r="FF26001" s="55">
        <v>25994</v>
      </c>
      <c r="FG26001" s="55" t="s">
        <v>2077</v>
      </c>
      <c r="FH26001" s="55" t="s">
        <v>1260</v>
      </c>
      <c r="FI26001" s="55">
        <v>11</v>
      </c>
      <c r="FJ26001" s="55">
        <v>80000</v>
      </c>
      <c r="FK26001" s="55" t="s">
        <v>1258</v>
      </c>
      <c r="FL26001" s="55">
        <v>0.0417</v>
      </c>
    </row>
    <row r="26002" ht="14.25" customHeight="1" outlineLevel="1" spans="162:168">
      <c r="FF26002" s="55">
        <v>25995</v>
      </c>
      <c r="FG26002" s="55" t="s">
        <v>2077</v>
      </c>
      <c r="FH26002" s="55" t="s">
        <v>1260</v>
      </c>
      <c r="FI26002" s="55">
        <v>11</v>
      </c>
      <c r="FJ26002" s="55">
        <v>130000</v>
      </c>
      <c r="FK26002" s="55" t="s">
        <v>1258</v>
      </c>
      <c r="FL26002" s="55">
        <v>0.0417</v>
      </c>
    </row>
    <row r="26003" ht="14.25" customHeight="1" outlineLevel="1" spans="162:168">
      <c r="FF26003" s="55">
        <v>25996</v>
      </c>
      <c r="FG26003" s="55" t="s">
        <v>2077</v>
      </c>
      <c r="FH26003" s="55" t="s">
        <v>1260</v>
      </c>
      <c r="FI26003" s="55">
        <v>11</v>
      </c>
      <c r="FJ26003" s="55">
        <v>260000</v>
      </c>
      <c r="FK26003" s="55" t="s">
        <v>1258</v>
      </c>
      <c r="FL26003" s="55">
        <v>0.0417</v>
      </c>
    </row>
    <row r="26004" ht="14.25" customHeight="1" outlineLevel="1" spans="162:168">
      <c r="FF26004" s="55">
        <v>25997</v>
      </c>
      <c r="FG26004" s="55" t="s">
        <v>2077</v>
      </c>
      <c r="FH26004" s="55" t="s">
        <v>1260</v>
      </c>
      <c r="FI26004" s="55">
        <v>11</v>
      </c>
      <c r="FJ26004" s="55">
        <v>400000</v>
      </c>
      <c r="FK26004" s="55" t="s">
        <v>1258</v>
      </c>
      <c r="FL26004" s="55">
        <v>0.0417</v>
      </c>
    </row>
    <row r="26005" ht="14.25" customHeight="1" outlineLevel="1" spans="162:168">
      <c r="FF26005" s="55">
        <v>25998</v>
      </c>
      <c r="FG26005" s="55" t="s">
        <v>2077</v>
      </c>
      <c r="FH26005" s="55" t="s">
        <v>1260</v>
      </c>
      <c r="FI26005" s="55">
        <v>11</v>
      </c>
      <c r="FJ26005" s="55">
        <v>530000</v>
      </c>
      <c r="FK26005" s="55" t="s">
        <v>1258</v>
      </c>
      <c r="FL26005" s="55">
        <v>0.0417</v>
      </c>
    </row>
    <row r="26006" ht="14.25" customHeight="1" outlineLevel="1" spans="162:168">
      <c r="FF26006" s="55">
        <v>25999</v>
      </c>
      <c r="FG26006" s="55" t="s">
        <v>2077</v>
      </c>
      <c r="FH26006" s="55" t="s">
        <v>1260</v>
      </c>
      <c r="FI26006" s="55">
        <v>11</v>
      </c>
      <c r="FJ26006" s="55">
        <v>540000</v>
      </c>
      <c r="FK26006" s="55" t="s">
        <v>1258</v>
      </c>
      <c r="FL26006" s="55">
        <v>0.0417</v>
      </c>
    </row>
    <row r="26007" ht="14.25" customHeight="1" outlineLevel="1" spans="162:168">
      <c r="FF26007" s="55">
        <v>26000</v>
      </c>
      <c r="FG26007" s="55" t="s">
        <v>2077</v>
      </c>
      <c r="FH26007" s="55" t="s">
        <v>1260</v>
      </c>
      <c r="FI26007" s="55">
        <v>12</v>
      </c>
      <c r="FJ26007" s="55">
        <v>1000</v>
      </c>
      <c r="FK26007" s="55" t="s">
        <v>1258</v>
      </c>
      <c r="FL26007" s="55">
        <v>0.0675</v>
      </c>
    </row>
    <row r="26008" ht="14.25" customHeight="1" outlineLevel="1" spans="162:168">
      <c r="FF26008" s="55">
        <v>26001</v>
      </c>
      <c r="FG26008" s="55" t="s">
        <v>2077</v>
      </c>
      <c r="FH26008" s="55" t="s">
        <v>1260</v>
      </c>
      <c r="FI26008" s="55">
        <v>12</v>
      </c>
      <c r="FJ26008" s="55">
        <v>2500</v>
      </c>
      <c r="FK26008" s="55" t="s">
        <v>1258</v>
      </c>
      <c r="FL26008" s="55">
        <v>0.0675</v>
      </c>
    </row>
    <row r="26009" ht="14.25" customHeight="1" outlineLevel="1" spans="162:168">
      <c r="FF26009" s="55">
        <v>26002</v>
      </c>
      <c r="FG26009" s="55" t="s">
        <v>2077</v>
      </c>
      <c r="FH26009" s="55" t="s">
        <v>1260</v>
      </c>
      <c r="FI26009" s="55">
        <v>12</v>
      </c>
      <c r="FJ26009" s="55">
        <v>5000</v>
      </c>
      <c r="FK26009" s="55" t="s">
        <v>1258</v>
      </c>
      <c r="FL26009" s="55">
        <v>0.0675</v>
      </c>
    </row>
    <row r="26010" ht="14.25" customHeight="1" outlineLevel="1" spans="162:168">
      <c r="FF26010" s="55">
        <v>26003</v>
      </c>
      <c r="FG26010" s="55" t="s">
        <v>2077</v>
      </c>
      <c r="FH26010" s="55" t="s">
        <v>1260</v>
      </c>
      <c r="FI26010" s="55">
        <v>12</v>
      </c>
      <c r="FJ26010" s="55">
        <v>10000</v>
      </c>
      <c r="FK26010" s="55" t="s">
        <v>1258</v>
      </c>
      <c r="FL26010" s="55">
        <v>0.0675</v>
      </c>
    </row>
    <row r="26011" ht="14.25" customHeight="1" outlineLevel="1" spans="162:168">
      <c r="FF26011" s="55">
        <v>26004</v>
      </c>
      <c r="FG26011" s="55" t="s">
        <v>2077</v>
      </c>
      <c r="FH26011" s="55" t="s">
        <v>1260</v>
      </c>
      <c r="FI26011" s="55">
        <v>12</v>
      </c>
      <c r="FJ26011" s="55">
        <v>25000</v>
      </c>
      <c r="FK26011" s="55" t="s">
        <v>1258</v>
      </c>
      <c r="FL26011" s="55">
        <v>0.0675</v>
      </c>
    </row>
    <row r="26012" ht="14.25" customHeight="1" outlineLevel="1" spans="162:168">
      <c r="FF26012" s="55">
        <v>26005</v>
      </c>
      <c r="FG26012" s="55" t="s">
        <v>2077</v>
      </c>
      <c r="FH26012" s="55" t="s">
        <v>1260</v>
      </c>
      <c r="FI26012" s="55">
        <v>12</v>
      </c>
      <c r="FJ26012" s="55">
        <v>50000</v>
      </c>
      <c r="FK26012" s="55" t="s">
        <v>1258</v>
      </c>
      <c r="FL26012" s="55">
        <v>0.0642</v>
      </c>
    </row>
    <row r="26013" ht="14.25" customHeight="1" outlineLevel="1" spans="162:168">
      <c r="FF26013" s="55">
        <v>26006</v>
      </c>
      <c r="FG26013" s="55" t="s">
        <v>2077</v>
      </c>
      <c r="FH26013" s="55" t="s">
        <v>1260</v>
      </c>
      <c r="FI26013" s="55">
        <v>12</v>
      </c>
      <c r="FJ26013" s="55">
        <v>80000</v>
      </c>
      <c r="FK26013" s="55" t="s">
        <v>1258</v>
      </c>
      <c r="FL26013" s="55">
        <v>0.0417</v>
      </c>
    </row>
    <row r="26014" ht="14.25" customHeight="1" outlineLevel="1" spans="162:168">
      <c r="FF26014" s="55">
        <v>26007</v>
      </c>
      <c r="FG26014" s="55" t="s">
        <v>2077</v>
      </c>
      <c r="FH26014" s="55" t="s">
        <v>1260</v>
      </c>
      <c r="FI26014" s="55">
        <v>12</v>
      </c>
      <c r="FJ26014" s="55">
        <v>130000</v>
      </c>
      <c r="FK26014" s="55" t="s">
        <v>1258</v>
      </c>
      <c r="FL26014" s="55">
        <v>0.0417</v>
      </c>
    </row>
    <row r="26015" ht="14.25" customHeight="1" outlineLevel="1" spans="162:168">
      <c r="FF26015" s="55">
        <v>26008</v>
      </c>
      <c r="FG26015" s="55" t="s">
        <v>2077</v>
      </c>
      <c r="FH26015" s="55" t="s">
        <v>1260</v>
      </c>
      <c r="FI26015" s="55">
        <v>12</v>
      </c>
      <c r="FJ26015" s="55">
        <v>260000</v>
      </c>
      <c r="FK26015" s="55" t="s">
        <v>1258</v>
      </c>
      <c r="FL26015" s="55">
        <v>0.0417</v>
      </c>
    </row>
    <row r="26016" ht="14.25" customHeight="1" outlineLevel="1" spans="162:168">
      <c r="FF26016" s="55">
        <v>26009</v>
      </c>
      <c r="FG26016" s="55" t="s">
        <v>2077</v>
      </c>
      <c r="FH26016" s="55" t="s">
        <v>1260</v>
      </c>
      <c r="FI26016" s="55">
        <v>12</v>
      </c>
      <c r="FJ26016" s="55">
        <v>400000</v>
      </c>
      <c r="FK26016" s="55" t="s">
        <v>1258</v>
      </c>
      <c r="FL26016" s="55">
        <v>0.0417</v>
      </c>
    </row>
    <row r="26017" ht="14.25" customHeight="1" outlineLevel="1" spans="162:168">
      <c r="FF26017" s="55">
        <v>26010</v>
      </c>
      <c r="FG26017" s="55" t="s">
        <v>2077</v>
      </c>
      <c r="FH26017" s="55" t="s">
        <v>1260</v>
      </c>
      <c r="FI26017" s="55">
        <v>12</v>
      </c>
      <c r="FJ26017" s="55">
        <v>530000</v>
      </c>
      <c r="FK26017" s="55" t="s">
        <v>1258</v>
      </c>
      <c r="FL26017" s="55">
        <v>0.0417</v>
      </c>
    </row>
    <row r="26018" ht="14.25" customHeight="1" outlineLevel="1" spans="162:168">
      <c r="FF26018" s="55">
        <v>26011</v>
      </c>
      <c r="FG26018" s="55" t="s">
        <v>2077</v>
      </c>
      <c r="FH26018" s="55" t="s">
        <v>1260</v>
      </c>
      <c r="FI26018" s="55">
        <v>12</v>
      </c>
      <c r="FJ26018" s="55">
        <v>540000</v>
      </c>
      <c r="FK26018" s="55" t="s">
        <v>1258</v>
      </c>
      <c r="FL26018" s="55">
        <v>0.0417</v>
      </c>
    </row>
    <row r="26019" ht="14.25" customHeight="1" outlineLevel="1" spans="162:168">
      <c r="FF26019" s="55">
        <v>26012</v>
      </c>
      <c r="FG26019" s="55" t="s">
        <v>2077</v>
      </c>
      <c r="FH26019" s="55" t="s">
        <v>1490</v>
      </c>
      <c r="FI26019" s="55">
        <v>1</v>
      </c>
      <c r="FJ26019" s="55">
        <v>1000</v>
      </c>
      <c r="FK26019" s="55" t="s">
        <v>1258</v>
      </c>
      <c r="FL26019" s="55">
        <v>0.0375</v>
      </c>
    </row>
    <row r="26020" ht="14.25" customHeight="1" outlineLevel="1" spans="162:168">
      <c r="FF26020" s="55">
        <v>26013</v>
      </c>
      <c r="FG26020" s="55" t="s">
        <v>2077</v>
      </c>
      <c r="FH26020" s="55" t="s">
        <v>1490</v>
      </c>
      <c r="FI26020" s="55">
        <v>1</v>
      </c>
      <c r="FJ26020" s="55">
        <v>2500</v>
      </c>
      <c r="FK26020" s="55" t="s">
        <v>1258</v>
      </c>
      <c r="FL26020" s="55">
        <v>0.0333</v>
      </c>
    </row>
    <row r="26021" ht="14.25" customHeight="1" outlineLevel="1" spans="162:168">
      <c r="FF26021" s="55">
        <v>26014</v>
      </c>
      <c r="FG26021" s="55" t="s">
        <v>2077</v>
      </c>
      <c r="FH26021" s="55" t="s">
        <v>1490</v>
      </c>
      <c r="FI26021" s="55">
        <v>1</v>
      </c>
      <c r="FJ26021" s="55">
        <v>5000</v>
      </c>
      <c r="FK26021" s="55" t="s">
        <v>1258</v>
      </c>
      <c r="FL26021" s="55">
        <v>0.0292</v>
      </c>
    </row>
    <row r="26022" ht="14.25" customHeight="1" outlineLevel="1" spans="162:168">
      <c r="FF26022" s="55">
        <v>26015</v>
      </c>
      <c r="FG26022" s="55" t="s">
        <v>2077</v>
      </c>
      <c r="FH26022" s="55" t="s">
        <v>1490</v>
      </c>
      <c r="FI26022" s="55">
        <v>1</v>
      </c>
      <c r="FJ26022" s="55">
        <v>10000</v>
      </c>
      <c r="FK26022" s="55" t="s">
        <v>1258</v>
      </c>
      <c r="FL26022" s="55">
        <v>0.025</v>
      </c>
    </row>
    <row r="26023" ht="14.25" customHeight="1" outlineLevel="1" spans="162:168">
      <c r="FF26023" s="55">
        <v>26016</v>
      </c>
      <c r="FG26023" s="55" t="s">
        <v>2077</v>
      </c>
      <c r="FH26023" s="55" t="s">
        <v>1490</v>
      </c>
      <c r="FI26023" s="55">
        <v>1</v>
      </c>
      <c r="FJ26023" s="55">
        <v>25000</v>
      </c>
      <c r="FK26023" s="55" t="s">
        <v>1258</v>
      </c>
      <c r="FL26023" s="55">
        <v>0.025</v>
      </c>
    </row>
    <row r="26024" ht="14.25" customHeight="1" outlineLevel="1" spans="162:168">
      <c r="FF26024" s="55">
        <v>26017</v>
      </c>
      <c r="FG26024" s="55" t="s">
        <v>2077</v>
      </c>
      <c r="FH26024" s="55" t="s">
        <v>1490</v>
      </c>
      <c r="FI26024" s="55">
        <v>1</v>
      </c>
      <c r="FJ26024" s="55">
        <v>50000</v>
      </c>
      <c r="FK26024" s="55" t="s">
        <v>1258</v>
      </c>
      <c r="FL26024" s="55">
        <v>0.025</v>
      </c>
    </row>
    <row r="26025" ht="14.25" customHeight="1" outlineLevel="1" spans="162:168">
      <c r="FF26025" s="55">
        <v>26018</v>
      </c>
      <c r="FG26025" s="55" t="s">
        <v>2077</v>
      </c>
      <c r="FH26025" s="55" t="s">
        <v>1490</v>
      </c>
      <c r="FI26025" s="55">
        <v>1</v>
      </c>
      <c r="FJ26025" s="55">
        <v>80000</v>
      </c>
      <c r="FK26025" s="55" t="s">
        <v>1258</v>
      </c>
      <c r="FL26025" s="55">
        <v>0.025</v>
      </c>
    </row>
    <row r="26026" ht="14.25" customHeight="1" outlineLevel="1" spans="162:168">
      <c r="FF26026" s="55">
        <v>26019</v>
      </c>
      <c r="FG26026" s="55" t="s">
        <v>2077</v>
      </c>
      <c r="FH26026" s="55" t="s">
        <v>1490</v>
      </c>
      <c r="FI26026" s="55">
        <v>1</v>
      </c>
      <c r="FJ26026" s="55">
        <v>130000</v>
      </c>
      <c r="FK26026" s="55" t="s">
        <v>1258</v>
      </c>
      <c r="FL26026" s="55">
        <v>0.025</v>
      </c>
    </row>
    <row r="26027" ht="14.25" customHeight="1" outlineLevel="1" spans="162:168">
      <c r="FF26027" s="55">
        <v>26020</v>
      </c>
      <c r="FG26027" s="55" t="s">
        <v>2077</v>
      </c>
      <c r="FH26027" s="55" t="s">
        <v>1490</v>
      </c>
      <c r="FI26027" s="55">
        <v>1</v>
      </c>
      <c r="FJ26027" s="55">
        <v>260000</v>
      </c>
      <c r="FK26027" s="55" t="s">
        <v>1258</v>
      </c>
      <c r="FL26027" s="55">
        <v>0.025</v>
      </c>
    </row>
    <row r="26028" ht="14.25" customHeight="1" outlineLevel="1" spans="162:168">
      <c r="FF26028" s="55">
        <v>26021</v>
      </c>
      <c r="FG26028" s="55" t="s">
        <v>2077</v>
      </c>
      <c r="FH26028" s="55" t="s">
        <v>1490</v>
      </c>
      <c r="FI26028" s="55">
        <v>1</v>
      </c>
      <c r="FJ26028" s="55">
        <v>400000</v>
      </c>
      <c r="FK26028" s="55" t="s">
        <v>1258</v>
      </c>
      <c r="FL26028" s="55">
        <v>0.025</v>
      </c>
    </row>
    <row r="26029" ht="14.25" customHeight="1" outlineLevel="1" spans="162:168">
      <c r="FF26029" s="55">
        <v>26022</v>
      </c>
      <c r="FG26029" s="55" t="s">
        <v>2077</v>
      </c>
      <c r="FH26029" s="55" t="s">
        <v>1490</v>
      </c>
      <c r="FI26029" s="55">
        <v>1</v>
      </c>
      <c r="FJ26029" s="55">
        <v>530000</v>
      </c>
      <c r="FK26029" s="55" t="s">
        <v>1258</v>
      </c>
      <c r="FL26029" s="55">
        <v>0.025</v>
      </c>
    </row>
    <row r="26030" ht="14.25" customHeight="1" outlineLevel="1" spans="162:168">
      <c r="FF26030" s="55">
        <v>26023</v>
      </c>
      <c r="FG26030" s="55" t="s">
        <v>2077</v>
      </c>
      <c r="FH26030" s="55" t="s">
        <v>1490</v>
      </c>
      <c r="FI26030" s="55">
        <v>1</v>
      </c>
      <c r="FJ26030" s="55">
        <v>540000</v>
      </c>
      <c r="FK26030" s="55" t="s">
        <v>1258</v>
      </c>
      <c r="FL26030" s="55">
        <v>0.025</v>
      </c>
    </row>
    <row r="26031" ht="14.25" customHeight="1" outlineLevel="1" spans="162:168">
      <c r="FF26031" s="55">
        <v>26024</v>
      </c>
      <c r="FG26031" s="55" t="s">
        <v>2077</v>
      </c>
      <c r="FH26031" s="55" t="s">
        <v>1490</v>
      </c>
      <c r="FI26031" s="55">
        <v>2</v>
      </c>
      <c r="FJ26031" s="55">
        <v>1000</v>
      </c>
      <c r="FK26031" s="55" t="s">
        <v>1258</v>
      </c>
      <c r="FL26031" s="55">
        <v>0.0375</v>
      </c>
    </row>
    <row r="26032" ht="14.25" customHeight="1" outlineLevel="1" spans="162:168">
      <c r="FF26032" s="55">
        <v>26025</v>
      </c>
      <c r="FG26032" s="55" t="s">
        <v>2077</v>
      </c>
      <c r="FH26032" s="55" t="s">
        <v>1490</v>
      </c>
      <c r="FI26032" s="55">
        <v>2</v>
      </c>
      <c r="FJ26032" s="55">
        <v>2500</v>
      </c>
      <c r="FK26032" s="55" t="s">
        <v>1258</v>
      </c>
      <c r="FL26032" s="55">
        <v>0.0333</v>
      </c>
    </row>
    <row r="26033" ht="14.25" customHeight="1" outlineLevel="1" spans="162:168">
      <c r="FF26033" s="55">
        <v>26026</v>
      </c>
      <c r="FG26033" s="55" t="s">
        <v>2077</v>
      </c>
      <c r="FH26033" s="55" t="s">
        <v>1490</v>
      </c>
      <c r="FI26033" s="55">
        <v>2</v>
      </c>
      <c r="FJ26033" s="55">
        <v>5000</v>
      </c>
      <c r="FK26033" s="55" t="s">
        <v>1258</v>
      </c>
      <c r="FL26033" s="55">
        <v>0.0292</v>
      </c>
    </row>
    <row r="26034" ht="14.25" customHeight="1" outlineLevel="1" spans="162:168">
      <c r="FF26034" s="55">
        <v>26027</v>
      </c>
      <c r="FG26034" s="55" t="s">
        <v>2077</v>
      </c>
      <c r="FH26034" s="55" t="s">
        <v>1490</v>
      </c>
      <c r="FI26034" s="55">
        <v>2</v>
      </c>
      <c r="FJ26034" s="55">
        <v>10000</v>
      </c>
      <c r="FK26034" s="55" t="s">
        <v>1258</v>
      </c>
      <c r="FL26034" s="55">
        <v>0.025</v>
      </c>
    </row>
    <row r="26035" ht="14.25" customHeight="1" outlineLevel="1" spans="162:168">
      <c r="FF26035" s="55">
        <v>26028</v>
      </c>
      <c r="FG26035" s="55" t="s">
        <v>2077</v>
      </c>
      <c r="FH26035" s="55" t="s">
        <v>1490</v>
      </c>
      <c r="FI26035" s="55">
        <v>2</v>
      </c>
      <c r="FJ26035" s="55">
        <v>25000</v>
      </c>
      <c r="FK26035" s="55" t="s">
        <v>1258</v>
      </c>
      <c r="FL26035" s="55">
        <v>0.025</v>
      </c>
    </row>
    <row r="26036" ht="14.25" customHeight="1" outlineLevel="1" spans="162:168">
      <c r="FF26036" s="55">
        <v>26029</v>
      </c>
      <c r="FG26036" s="55" t="s">
        <v>2077</v>
      </c>
      <c r="FH26036" s="55" t="s">
        <v>1490</v>
      </c>
      <c r="FI26036" s="55">
        <v>2</v>
      </c>
      <c r="FJ26036" s="55">
        <v>50000</v>
      </c>
      <c r="FK26036" s="55" t="s">
        <v>1258</v>
      </c>
      <c r="FL26036" s="55">
        <v>0.025</v>
      </c>
    </row>
    <row r="26037" ht="14.25" customHeight="1" outlineLevel="1" spans="162:168">
      <c r="FF26037" s="55">
        <v>26030</v>
      </c>
      <c r="FG26037" s="55" t="s">
        <v>2077</v>
      </c>
      <c r="FH26037" s="55" t="s">
        <v>1490</v>
      </c>
      <c r="FI26037" s="55">
        <v>2</v>
      </c>
      <c r="FJ26037" s="55">
        <v>80000</v>
      </c>
      <c r="FK26037" s="55" t="s">
        <v>1258</v>
      </c>
      <c r="FL26037" s="55">
        <v>0.025</v>
      </c>
    </row>
    <row r="26038" ht="14.25" customHeight="1" outlineLevel="1" spans="162:168">
      <c r="FF26038" s="55">
        <v>26031</v>
      </c>
      <c r="FG26038" s="55" t="s">
        <v>2077</v>
      </c>
      <c r="FH26038" s="55" t="s">
        <v>1490</v>
      </c>
      <c r="FI26038" s="55">
        <v>2</v>
      </c>
      <c r="FJ26038" s="55">
        <v>130000</v>
      </c>
      <c r="FK26038" s="55" t="s">
        <v>1258</v>
      </c>
      <c r="FL26038" s="55">
        <v>0.025</v>
      </c>
    </row>
    <row r="26039" ht="14.25" customHeight="1" outlineLevel="1" spans="162:168">
      <c r="FF26039" s="55">
        <v>26032</v>
      </c>
      <c r="FG26039" s="55" t="s">
        <v>2077</v>
      </c>
      <c r="FH26039" s="55" t="s">
        <v>1490</v>
      </c>
      <c r="FI26039" s="55">
        <v>2</v>
      </c>
      <c r="FJ26039" s="55">
        <v>260000</v>
      </c>
      <c r="FK26039" s="55" t="s">
        <v>1258</v>
      </c>
      <c r="FL26039" s="55">
        <v>0.025</v>
      </c>
    </row>
    <row r="26040" ht="14.25" customHeight="1" outlineLevel="1" spans="162:168">
      <c r="FF26040" s="55">
        <v>26033</v>
      </c>
      <c r="FG26040" s="55" t="s">
        <v>2077</v>
      </c>
      <c r="FH26040" s="55" t="s">
        <v>1490</v>
      </c>
      <c r="FI26040" s="55">
        <v>2</v>
      </c>
      <c r="FJ26040" s="55">
        <v>400000</v>
      </c>
      <c r="FK26040" s="55" t="s">
        <v>1258</v>
      </c>
      <c r="FL26040" s="55">
        <v>0.025</v>
      </c>
    </row>
    <row r="26041" ht="14.25" customHeight="1" outlineLevel="1" spans="162:168">
      <c r="FF26041" s="55">
        <v>26034</v>
      </c>
      <c r="FG26041" s="55" t="s">
        <v>2077</v>
      </c>
      <c r="FH26041" s="55" t="s">
        <v>1490</v>
      </c>
      <c r="FI26041" s="55">
        <v>2</v>
      </c>
      <c r="FJ26041" s="55">
        <v>530000</v>
      </c>
      <c r="FK26041" s="55" t="s">
        <v>1258</v>
      </c>
      <c r="FL26041" s="55">
        <v>0.025</v>
      </c>
    </row>
    <row r="26042" ht="14.25" customHeight="1" outlineLevel="1" spans="162:168">
      <c r="FF26042" s="55">
        <v>26035</v>
      </c>
      <c r="FG26042" s="55" t="s">
        <v>2077</v>
      </c>
      <c r="FH26042" s="55" t="s">
        <v>1490</v>
      </c>
      <c r="FI26042" s="55">
        <v>2</v>
      </c>
      <c r="FJ26042" s="55">
        <v>540000</v>
      </c>
      <c r="FK26042" s="55" t="s">
        <v>1258</v>
      </c>
      <c r="FL26042" s="55">
        <v>0.025</v>
      </c>
    </row>
    <row r="26043" ht="14.25" customHeight="1" outlineLevel="1" spans="162:168">
      <c r="FF26043" s="55">
        <v>26036</v>
      </c>
      <c r="FG26043" s="55" t="s">
        <v>2094</v>
      </c>
      <c r="FH26043" s="55" t="s">
        <v>1260</v>
      </c>
      <c r="FI26043" s="55">
        <v>3</v>
      </c>
      <c r="FJ26043" s="55">
        <v>1000</v>
      </c>
      <c r="FK26043" s="55" t="s">
        <v>1258</v>
      </c>
      <c r="FL26043" s="55">
        <v>0.1</v>
      </c>
    </row>
    <row r="26044" ht="14.25" customHeight="1" outlineLevel="1" spans="162:168">
      <c r="FF26044" s="55">
        <v>26037</v>
      </c>
      <c r="FG26044" s="55" t="s">
        <v>2094</v>
      </c>
      <c r="FH26044" s="55" t="s">
        <v>1260</v>
      </c>
      <c r="FI26044" s="55">
        <v>3</v>
      </c>
      <c r="FJ26044" s="55">
        <v>2500</v>
      </c>
      <c r="FK26044" s="55" t="s">
        <v>1258</v>
      </c>
      <c r="FL26044" s="55">
        <v>0.0917</v>
      </c>
    </row>
    <row r="26045" ht="14.25" customHeight="1" outlineLevel="1" spans="162:168">
      <c r="FF26045" s="55">
        <v>26038</v>
      </c>
      <c r="FG26045" s="55" t="s">
        <v>2094</v>
      </c>
      <c r="FH26045" s="55" t="s">
        <v>1260</v>
      </c>
      <c r="FI26045" s="55">
        <v>3</v>
      </c>
      <c r="FJ26045" s="55">
        <v>5000</v>
      </c>
      <c r="FK26045" s="55" t="s">
        <v>1258</v>
      </c>
      <c r="FL26045" s="55">
        <v>0.0708</v>
      </c>
    </row>
    <row r="26046" ht="14.25" customHeight="1" outlineLevel="1" spans="162:168">
      <c r="FF26046" s="55">
        <v>26039</v>
      </c>
      <c r="FG26046" s="55" t="s">
        <v>2094</v>
      </c>
      <c r="FH26046" s="55" t="s">
        <v>1260</v>
      </c>
      <c r="FI26046" s="55">
        <v>3</v>
      </c>
      <c r="FJ26046" s="55">
        <v>10000</v>
      </c>
      <c r="FK26046" s="55" t="s">
        <v>1258</v>
      </c>
      <c r="FL26046" s="55">
        <v>0.0542</v>
      </c>
    </row>
    <row r="26047" ht="14.25" customHeight="1" outlineLevel="1" spans="162:168">
      <c r="FF26047" s="55">
        <v>26040</v>
      </c>
      <c r="FG26047" s="55" t="s">
        <v>2094</v>
      </c>
      <c r="FH26047" s="55" t="s">
        <v>1260</v>
      </c>
      <c r="FI26047" s="55">
        <v>3</v>
      </c>
      <c r="FJ26047" s="55">
        <v>25000</v>
      </c>
      <c r="FK26047" s="55" t="s">
        <v>1258</v>
      </c>
      <c r="FL26047" s="55">
        <v>0.0542</v>
      </c>
    </row>
    <row r="26048" ht="14.25" customHeight="1" outlineLevel="1" spans="162:168">
      <c r="FF26048" s="55">
        <v>26041</v>
      </c>
      <c r="FG26048" s="55" t="s">
        <v>2094</v>
      </c>
      <c r="FH26048" s="55" t="s">
        <v>1260</v>
      </c>
      <c r="FI26048" s="55">
        <v>3</v>
      </c>
      <c r="FJ26048" s="55">
        <v>50000</v>
      </c>
      <c r="FK26048" s="55" t="s">
        <v>1258</v>
      </c>
      <c r="FL26048" s="55">
        <v>0.0458</v>
      </c>
    </row>
    <row r="26049" ht="14.25" customHeight="1" outlineLevel="1" spans="162:168">
      <c r="FF26049" s="55">
        <v>26042</v>
      </c>
      <c r="FG26049" s="55" t="s">
        <v>2094</v>
      </c>
      <c r="FH26049" s="55" t="s">
        <v>1260</v>
      </c>
      <c r="FI26049" s="55">
        <v>3</v>
      </c>
      <c r="FJ26049" s="55">
        <v>80000</v>
      </c>
      <c r="FK26049" s="55" t="s">
        <v>1258</v>
      </c>
      <c r="FL26049" s="55">
        <v>0.0458</v>
      </c>
    </row>
    <row r="26050" ht="14.25" customHeight="1" outlineLevel="1" spans="162:168">
      <c r="FF26050" s="55">
        <v>26043</v>
      </c>
      <c r="FG26050" s="55" t="s">
        <v>2094</v>
      </c>
      <c r="FH26050" s="55" t="s">
        <v>1260</v>
      </c>
      <c r="FI26050" s="55">
        <v>3</v>
      </c>
      <c r="FJ26050" s="55">
        <v>130000</v>
      </c>
      <c r="FK26050" s="55" t="s">
        <v>1258</v>
      </c>
      <c r="FL26050" s="55">
        <v>0.0458</v>
      </c>
    </row>
    <row r="26051" ht="14.25" customHeight="1" outlineLevel="1" spans="162:168">
      <c r="FF26051" s="55">
        <v>26044</v>
      </c>
      <c r="FG26051" s="55" t="s">
        <v>2094</v>
      </c>
      <c r="FH26051" s="55" t="s">
        <v>1260</v>
      </c>
      <c r="FI26051" s="55">
        <v>3</v>
      </c>
      <c r="FJ26051" s="55">
        <v>260000</v>
      </c>
      <c r="FK26051" s="55" t="s">
        <v>1258</v>
      </c>
      <c r="FL26051" s="55">
        <v>0.0458</v>
      </c>
    </row>
    <row r="26052" ht="14.25" customHeight="1" outlineLevel="1" spans="162:168">
      <c r="FF26052" s="55">
        <v>26045</v>
      </c>
      <c r="FG26052" s="55" t="s">
        <v>2094</v>
      </c>
      <c r="FH26052" s="55" t="s">
        <v>1260</v>
      </c>
      <c r="FI26052" s="55">
        <v>3</v>
      </c>
      <c r="FJ26052" s="55">
        <v>400000</v>
      </c>
      <c r="FK26052" s="55" t="s">
        <v>1258</v>
      </c>
      <c r="FL26052" s="55">
        <v>0.0458</v>
      </c>
    </row>
    <row r="26053" ht="14.25" customHeight="1" outlineLevel="1" spans="162:168">
      <c r="FF26053" s="55">
        <v>26046</v>
      </c>
      <c r="FG26053" s="55" t="s">
        <v>2094</v>
      </c>
      <c r="FH26053" s="55" t="s">
        <v>1260</v>
      </c>
      <c r="FI26053" s="55">
        <v>3</v>
      </c>
      <c r="FJ26053" s="55">
        <v>530000</v>
      </c>
      <c r="FK26053" s="55" t="s">
        <v>1258</v>
      </c>
      <c r="FL26053" s="55">
        <v>0.0458</v>
      </c>
    </row>
    <row r="26054" ht="14.25" customHeight="1" outlineLevel="1" spans="162:168">
      <c r="FF26054" s="55">
        <v>26047</v>
      </c>
      <c r="FG26054" s="55" t="s">
        <v>2094</v>
      </c>
      <c r="FH26054" s="55" t="s">
        <v>1260</v>
      </c>
      <c r="FI26054" s="55">
        <v>3</v>
      </c>
      <c r="FJ26054" s="55">
        <v>540000</v>
      </c>
      <c r="FK26054" s="55" t="s">
        <v>1258</v>
      </c>
      <c r="FL26054" s="55">
        <v>0.0458</v>
      </c>
    </row>
    <row r="26055" ht="14.25" customHeight="1" outlineLevel="1" spans="162:168">
      <c r="FF26055" s="55">
        <v>26048</v>
      </c>
      <c r="FG26055" s="55" t="s">
        <v>2094</v>
      </c>
      <c r="FH26055" s="55" t="s">
        <v>1260</v>
      </c>
      <c r="FI26055" s="55">
        <v>4</v>
      </c>
      <c r="FJ26055" s="55">
        <v>1000</v>
      </c>
      <c r="FK26055" s="55" t="s">
        <v>1258</v>
      </c>
      <c r="FL26055" s="55">
        <v>0.0958</v>
      </c>
    </row>
    <row r="26056" ht="14.25" customHeight="1" outlineLevel="1" spans="162:168">
      <c r="FF26056" s="55">
        <v>26049</v>
      </c>
      <c r="FG26056" s="55" t="s">
        <v>2094</v>
      </c>
      <c r="FH26056" s="55" t="s">
        <v>1260</v>
      </c>
      <c r="FI26056" s="55">
        <v>4</v>
      </c>
      <c r="FJ26056" s="55">
        <v>2500</v>
      </c>
      <c r="FK26056" s="55" t="s">
        <v>1258</v>
      </c>
      <c r="FL26056" s="55">
        <v>0.0875</v>
      </c>
    </row>
    <row r="26057" ht="14.25" customHeight="1" outlineLevel="1" spans="162:168">
      <c r="FF26057" s="55">
        <v>26050</v>
      </c>
      <c r="FG26057" s="55" t="s">
        <v>2094</v>
      </c>
      <c r="FH26057" s="55" t="s">
        <v>1260</v>
      </c>
      <c r="FI26057" s="55">
        <v>4</v>
      </c>
      <c r="FJ26057" s="55">
        <v>5000</v>
      </c>
      <c r="FK26057" s="55" t="s">
        <v>1258</v>
      </c>
      <c r="FL26057" s="55">
        <v>0.0667</v>
      </c>
    </row>
    <row r="26058" ht="14.25" customHeight="1" outlineLevel="1" spans="162:168">
      <c r="FF26058" s="55">
        <v>26051</v>
      </c>
      <c r="FG26058" s="55" t="s">
        <v>2094</v>
      </c>
      <c r="FH26058" s="55" t="s">
        <v>1260</v>
      </c>
      <c r="FI26058" s="55">
        <v>4</v>
      </c>
      <c r="FJ26058" s="55">
        <v>10000</v>
      </c>
      <c r="FK26058" s="55" t="s">
        <v>1258</v>
      </c>
      <c r="FL26058" s="55">
        <v>0.05</v>
      </c>
    </row>
    <row r="26059" ht="14.25" customHeight="1" outlineLevel="1" spans="162:168">
      <c r="FF26059" s="55">
        <v>26052</v>
      </c>
      <c r="FG26059" s="55" t="s">
        <v>2094</v>
      </c>
      <c r="FH26059" s="55" t="s">
        <v>1260</v>
      </c>
      <c r="FI26059" s="55">
        <v>4</v>
      </c>
      <c r="FJ26059" s="55">
        <v>25000</v>
      </c>
      <c r="FK26059" s="55" t="s">
        <v>1258</v>
      </c>
      <c r="FL26059" s="55">
        <v>0.0417</v>
      </c>
    </row>
    <row r="26060" ht="14.25" customHeight="1" outlineLevel="1" spans="162:168">
      <c r="FF26060" s="55">
        <v>26053</v>
      </c>
      <c r="FG26060" s="55" t="s">
        <v>2094</v>
      </c>
      <c r="FH26060" s="55" t="s">
        <v>1260</v>
      </c>
      <c r="FI26060" s="55">
        <v>4</v>
      </c>
      <c r="FJ26060" s="55">
        <v>50000</v>
      </c>
      <c r="FK26060" s="55" t="s">
        <v>1258</v>
      </c>
      <c r="FL26060" s="55">
        <v>0.0417</v>
      </c>
    </row>
    <row r="26061" ht="14.25" customHeight="1" outlineLevel="1" spans="162:168">
      <c r="FF26061" s="55">
        <v>26054</v>
      </c>
      <c r="FG26061" s="55" t="s">
        <v>2094</v>
      </c>
      <c r="FH26061" s="55" t="s">
        <v>1260</v>
      </c>
      <c r="FI26061" s="55">
        <v>4</v>
      </c>
      <c r="FJ26061" s="55">
        <v>80000</v>
      </c>
      <c r="FK26061" s="55" t="s">
        <v>1258</v>
      </c>
      <c r="FL26061" s="55">
        <v>0.0417</v>
      </c>
    </row>
    <row r="26062" ht="14.25" customHeight="1" outlineLevel="1" spans="162:168">
      <c r="FF26062" s="55">
        <v>26055</v>
      </c>
      <c r="FG26062" s="55" t="s">
        <v>2094</v>
      </c>
      <c r="FH26062" s="55" t="s">
        <v>1260</v>
      </c>
      <c r="FI26062" s="55">
        <v>4</v>
      </c>
      <c r="FJ26062" s="55">
        <v>130000</v>
      </c>
      <c r="FK26062" s="55" t="s">
        <v>1258</v>
      </c>
      <c r="FL26062" s="55">
        <v>0.0417</v>
      </c>
    </row>
    <row r="26063" ht="14.25" customHeight="1" outlineLevel="1" spans="162:168">
      <c r="FF26063" s="55">
        <v>26056</v>
      </c>
      <c r="FG26063" s="55" t="s">
        <v>2094</v>
      </c>
      <c r="FH26063" s="55" t="s">
        <v>1260</v>
      </c>
      <c r="FI26063" s="55">
        <v>4</v>
      </c>
      <c r="FJ26063" s="55">
        <v>260000</v>
      </c>
      <c r="FK26063" s="55" t="s">
        <v>1258</v>
      </c>
      <c r="FL26063" s="55">
        <v>0.0417</v>
      </c>
    </row>
    <row r="26064" ht="14.25" customHeight="1" outlineLevel="1" spans="162:168">
      <c r="FF26064" s="55">
        <v>26057</v>
      </c>
      <c r="FG26064" s="55" t="s">
        <v>2094</v>
      </c>
      <c r="FH26064" s="55" t="s">
        <v>1260</v>
      </c>
      <c r="FI26064" s="55">
        <v>4</v>
      </c>
      <c r="FJ26064" s="55">
        <v>400000</v>
      </c>
      <c r="FK26064" s="55" t="s">
        <v>1258</v>
      </c>
      <c r="FL26064" s="55">
        <v>0.0417</v>
      </c>
    </row>
    <row r="26065" ht="14.25" customHeight="1" outlineLevel="1" spans="162:168">
      <c r="FF26065" s="55">
        <v>26058</v>
      </c>
      <c r="FG26065" s="55" t="s">
        <v>2094</v>
      </c>
      <c r="FH26065" s="55" t="s">
        <v>1260</v>
      </c>
      <c r="FI26065" s="55">
        <v>4</v>
      </c>
      <c r="FJ26065" s="55">
        <v>530000</v>
      </c>
      <c r="FK26065" s="55" t="s">
        <v>1258</v>
      </c>
      <c r="FL26065" s="55">
        <v>0.0417</v>
      </c>
    </row>
    <row r="26066" ht="14.25" customHeight="1" outlineLevel="1" spans="162:168">
      <c r="FF26066" s="55">
        <v>26059</v>
      </c>
      <c r="FG26066" s="55" t="s">
        <v>2094</v>
      </c>
      <c r="FH26066" s="55" t="s">
        <v>1260</v>
      </c>
      <c r="FI26066" s="55">
        <v>4</v>
      </c>
      <c r="FJ26066" s="55">
        <v>540000</v>
      </c>
      <c r="FK26066" s="55" t="s">
        <v>1258</v>
      </c>
      <c r="FL26066" s="55">
        <v>0.0417</v>
      </c>
    </row>
    <row r="26067" ht="14.25" customHeight="1" outlineLevel="1" spans="162:168">
      <c r="FF26067" s="55">
        <v>26060</v>
      </c>
      <c r="FG26067" s="55" t="s">
        <v>2094</v>
      </c>
      <c r="FH26067" s="55" t="s">
        <v>1260</v>
      </c>
      <c r="FI26067" s="55">
        <v>5</v>
      </c>
      <c r="FJ26067" s="55">
        <v>1000</v>
      </c>
      <c r="FK26067" s="55" t="s">
        <v>1258</v>
      </c>
      <c r="FL26067" s="55">
        <v>0.0958</v>
      </c>
    </row>
    <row r="26068" ht="14.25" customHeight="1" outlineLevel="1" spans="162:168">
      <c r="FF26068" s="55">
        <v>26061</v>
      </c>
      <c r="FG26068" s="55" t="s">
        <v>2094</v>
      </c>
      <c r="FH26068" s="55" t="s">
        <v>1260</v>
      </c>
      <c r="FI26068" s="55">
        <v>5</v>
      </c>
      <c r="FJ26068" s="55">
        <v>2500</v>
      </c>
      <c r="FK26068" s="55" t="s">
        <v>1258</v>
      </c>
      <c r="FL26068" s="55">
        <v>0.0875</v>
      </c>
    </row>
    <row r="26069" ht="14.25" customHeight="1" outlineLevel="1" spans="162:168">
      <c r="FF26069" s="55">
        <v>26062</v>
      </c>
      <c r="FG26069" s="55" t="s">
        <v>2094</v>
      </c>
      <c r="FH26069" s="55" t="s">
        <v>1260</v>
      </c>
      <c r="FI26069" s="55">
        <v>5</v>
      </c>
      <c r="FJ26069" s="55">
        <v>5000</v>
      </c>
      <c r="FK26069" s="55" t="s">
        <v>1258</v>
      </c>
      <c r="FL26069" s="55">
        <v>0.0667</v>
      </c>
    </row>
    <row r="26070" ht="14.25" customHeight="1" outlineLevel="1" spans="162:168">
      <c r="FF26070" s="55">
        <v>26063</v>
      </c>
      <c r="FG26070" s="55" t="s">
        <v>2094</v>
      </c>
      <c r="FH26070" s="55" t="s">
        <v>1260</v>
      </c>
      <c r="FI26070" s="55">
        <v>5</v>
      </c>
      <c r="FJ26070" s="55">
        <v>10000</v>
      </c>
      <c r="FK26070" s="55" t="s">
        <v>1258</v>
      </c>
      <c r="FL26070" s="55">
        <v>0.05</v>
      </c>
    </row>
    <row r="26071" ht="14.25" customHeight="1" outlineLevel="1" spans="162:168">
      <c r="FF26071" s="55">
        <v>26064</v>
      </c>
      <c r="FG26071" s="55" t="s">
        <v>2094</v>
      </c>
      <c r="FH26071" s="55" t="s">
        <v>1260</v>
      </c>
      <c r="FI26071" s="55">
        <v>5</v>
      </c>
      <c r="FJ26071" s="55">
        <v>25000</v>
      </c>
      <c r="FK26071" s="55" t="s">
        <v>1258</v>
      </c>
      <c r="FL26071" s="55">
        <v>0.0417</v>
      </c>
    </row>
    <row r="26072" ht="14.25" customHeight="1" outlineLevel="1" spans="162:168">
      <c r="FF26072" s="55">
        <v>26065</v>
      </c>
      <c r="FG26072" s="55" t="s">
        <v>2094</v>
      </c>
      <c r="FH26072" s="55" t="s">
        <v>1260</v>
      </c>
      <c r="FI26072" s="55">
        <v>5</v>
      </c>
      <c r="FJ26072" s="55">
        <v>50000</v>
      </c>
      <c r="FK26072" s="55" t="s">
        <v>1258</v>
      </c>
      <c r="FL26072" s="55">
        <v>0.0417</v>
      </c>
    </row>
    <row r="26073" ht="14.25" customHeight="1" outlineLevel="1" spans="162:168">
      <c r="FF26073" s="55">
        <v>26066</v>
      </c>
      <c r="FG26073" s="55" t="s">
        <v>2094</v>
      </c>
      <c r="FH26073" s="55" t="s">
        <v>1260</v>
      </c>
      <c r="FI26073" s="55">
        <v>5</v>
      </c>
      <c r="FJ26073" s="55">
        <v>80000</v>
      </c>
      <c r="FK26073" s="55" t="s">
        <v>1258</v>
      </c>
      <c r="FL26073" s="55">
        <v>0.0417</v>
      </c>
    </row>
    <row r="26074" ht="14.25" customHeight="1" outlineLevel="1" spans="162:168">
      <c r="FF26074" s="55">
        <v>26067</v>
      </c>
      <c r="FG26074" s="55" t="s">
        <v>2094</v>
      </c>
      <c r="FH26074" s="55" t="s">
        <v>1260</v>
      </c>
      <c r="FI26074" s="55">
        <v>5</v>
      </c>
      <c r="FJ26074" s="55">
        <v>130000</v>
      </c>
      <c r="FK26074" s="55" t="s">
        <v>1258</v>
      </c>
      <c r="FL26074" s="55">
        <v>0.0417</v>
      </c>
    </row>
    <row r="26075" ht="14.25" customHeight="1" outlineLevel="1" spans="162:168">
      <c r="FF26075" s="55">
        <v>26068</v>
      </c>
      <c r="FG26075" s="55" t="s">
        <v>2094</v>
      </c>
      <c r="FH26075" s="55" t="s">
        <v>1260</v>
      </c>
      <c r="FI26075" s="55">
        <v>5</v>
      </c>
      <c r="FJ26075" s="55">
        <v>260000</v>
      </c>
      <c r="FK26075" s="55" t="s">
        <v>1258</v>
      </c>
      <c r="FL26075" s="55">
        <v>0.0417</v>
      </c>
    </row>
    <row r="26076" ht="14.25" customHeight="1" outlineLevel="1" spans="162:168">
      <c r="FF26076" s="55">
        <v>26069</v>
      </c>
      <c r="FG26076" s="55" t="s">
        <v>2094</v>
      </c>
      <c r="FH26076" s="55" t="s">
        <v>1260</v>
      </c>
      <c r="FI26076" s="55">
        <v>5</v>
      </c>
      <c r="FJ26076" s="55">
        <v>400000</v>
      </c>
      <c r="FK26076" s="55" t="s">
        <v>1258</v>
      </c>
      <c r="FL26076" s="55">
        <v>0.0417</v>
      </c>
    </row>
    <row r="26077" ht="14.25" customHeight="1" outlineLevel="1" spans="162:168">
      <c r="FF26077" s="55">
        <v>26070</v>
      </c>
      <c r="FG26077" s="55" t="s">
        <v>2094</v>
      </c>
      <c r="FH26077" s="55" t="s">
        <v>1260</v>
      </c>
      <c r="FI26077" s="55">
        <v>5</v>
      </c>
      <c r="FJ26077" s="55">
        <v>530000</v>
      </c>
      <c r="FK26077" s="55" t="s">
        <v>1258</v>
      </c>
      <c r="FL26077" s="55">
        <v>0.0417</v>
      </c>
    </row>
    <row r="26078" ht="14.25" customHeight="1" outlineLevel="1" spans="162:168">
      <c r="FF26078" s="55">
        <v>26071</v>
      </c>
      <c r="FG26078" s="55" t="s">
        <v>2094</v>
      </c>
      <c r="FH26078" s="55" t="s">
        <v>1260</v>
      </c>
      <c r="FI26078" s="55">
        <v>5</v>
      </c>
      <c r="FJ26078" s="55">
        <v>540000</v>
      </c>
      <c r="FK26078" s="55" t="s">
        <v>1258</v>
      </c>
      <c r="FL26078" s="55">
        <v>0.0417</v>
      </c>
    </row>
    <row r="26079" ht="14.25" customHeight="1" outlineLevel="1" spans="162:168">
      <c r="FF26079" s="55">
        <v>26072</v>
      </c>
      <c r="FG26079" s="55" t="s">
        <v>2094</v>
      </c>
      <c r="FH26079" s="55" t="s">
        <v>1260</v>
      </c>
      <c r="FI26079" s="55">
        <v>6</v>
      </c>
      <c r="FJ26079" s="55">
        <v>1000</v>
      </c>
      <c r="FK26079" s="55" t="s">
        <v>1258</v>
      </c>
      <c r="FL26079" s="55">
        <v>0.0675</v>
      </c>
    </row>
    <row r="26080" ht="14.25" customHeight="1" outlineLevel="1" spans="162:168">
      <c r="FF26080" s="55">
        <v>26073</v>
      </c>
      <c r="FG26080" s="55" t="s">
        <v>2094</v>
      </c>
      <c r="FH26080" s="55" t="s">
        <v>1260</v>
      </c>
      <c r="FI26080" s="55">
        <v>6</v>
      </c>
      <c r="FJ26080" s="55">
        <v>2500</v>
      </c>
      <c r="FK26080" s="55" t="s">
        <v>1258</v>
      </c>
      <c r="FL26080" s="55">
        <v>0.0675</v>
      </c>
    </row>
    <row r="26081" ht="14.25" customHeight="1" outlineLevel="1" spans="162:168">
      <c r="FF26081" s="55">
        <v>26074</v>
      </c>
      <c r="FG26081" s="55" t="s">
        <v>2094</v>
      </c>
      <c r="FH26081" s="55" t="s">
        <v>1260</v>
      </c>
      <c r="FI26081" s="55">
        <v>6</v>
      </c>
      <c r="FJ26081" s="55">
        <v>5000</v>
      </c>
      <c r="FK26081" s="55" t="s">
        <v>1258</v>
      </c>
      <c r="FL26081" s="55">
        <v>0.0675</v>
      </c>
    </row>
    <row r="26082" ht="14.25" customHeight="1" outlineLevel="1" spans="162:168">
      <c r="FF26082" s="55">
        <v>26075</v>
      </c>
      <c r="FG26082" s="55" t="s">
        <v>2094</v>
      </c>
      <c r="FH26082" s="55" t="s">
        <v>1260</v>
      </c>
      <c r="FI26082" s="55">
        <v>6</v>
      </c>
      <c r="FJ26082" s="55">
        <v>10000</v>
      </c>
      <c r="FK26082" s="55" t="s">
        <v>1258</v>
      </c>
      <c r="FL26082" s="55">
        <v>0.0675</v>
      </c>
    </row>
    <row r="26083" ht="14.25" customHeight="1" outlineLevel="1" spans="162:168">
      <c r="FF26083" s="55">
        <v>26076</v>
      </c>
      <c r="FG26083" s="55" t="s">
        <v>2094</v>
      </c>
      <c r="FH26083" s="55" t="s">
        <v>1260</v>
      </c>
      <c r="FI26083" s="55">
        <v>6</v>
      </c>
      <c r="FJ26083" s="55">
        <v>25000</v>
      </c>
      <c r="FK26083" s="55" t="s">
        <v>1258</v>
      </c>
      <c r="FL26083" s="55">
        <v>0.0675</v>
      </c>
    </row>
    <row r="26084" ht="14.25" customHeight="1" outlineLevel="1" spans="162:168">
      <c r="FF26084" s="55">
        <v>26077</v>
      </c>
      <c r="FG26084" s="55" t="s">
        <v>2094</v>
      </c>
      <c r="FH26084" s="55" t="s">
        <v>1260</v>
      </c>
      <c r="FI26084" s="55">
        <v>6</v>
      </c>
      <c r="FJ26084" s="55">
        <v>50000</v>
      </c>
      <c r="FK26084" s="55" t="s">
        <v>1258</v>
      </c>
      <c r="FL26084" s="55">
        <v>0.0642</v>
      </c>
    </row>
    <row r="26085" ht="14.25" customHeight="1" outlineLevel="1" spans="162:168">
      <c r="FF26085" s="55">
        <v>26078</v>
      </c>
      <c r="FG26085" s="55" t="s">
        <v>2094</v>
      </c>
      <c r="FH26085" s="55" t="s">
        <v>1260</v>
      </c>
      <c r="FI26085" s="55">
        <v>6</v>
      </c>
      <c r="FJ26085" s="55">
        <v>80000</v>
      </c>
      <c r="FK26085" s="55" t="s">
        <v>1258</v>
      </c>
      <c r="FL26085" s="55">
        <v>0.0333</v>
      </c>
    </row>
    <row r="26086" ht="14.25" customHeight="1" outlineLevel="1" spans="162:168">
      <c r="FF26086" s="55">
        <v>26079</v>
      </c>
      <c r="FG26086" s="55" t="s">
        <v>2094</v>
      </c>
      <c r="FH26086" s="55" t="s">
        <v>1260</v>
      </c>
      <c r="FI26086" s="55">
        <v>6</v>
      </c>
      <c r="FJ26086" s="55">
        <v>130000</v>
      </c>
      <c r="FK26086" s="55" t="s">
        <v>1258</v>
      </c>
      <c r="FL26086" s="55">
        <v>0.0292</v>
      </c>
    </row>
    <row r="26087" ht="14.25" customHeight="1" outlineLevel="1" spans="162:168">
      <c r="FF26087" s="55">
        <v>26080</v>
      </c>
      <c r="FG26087" s="55" t="s">
        <v>2094</v>
      </c>
      <c r="FH26087" s="55" t="s">
        <v>1260</v>
      </c>
      <c r="FI26087" s="55">
        <v>6</v>
      </c>
      <c r="FJ26087" s="55">
        <v>260000</v>
      </c>
      <c r="FK26087" s="55" t="s">
        <v>1258</v>
      </c>
      <c r="FL26087" s="55">
        <v>0.0292</v>
      </c>
    </row>
    <row r="26088" ht="14.25" customHeight="1" outlineLevel="1" spans="162:168">
      <c r="FF26088" s="55">
        <v>26081</v>
      </c>
      <c r="FG26088" s="55" t="s">
        <v>2094</v>
      </c>
      <c r="FH26088" s="55" t="s">
        <v>1260</v>
      </c>
      <c r="FI26088" s="55">
        <v>6</v>
      </c>
      <c r="FJ26088" s="55">
        <v>400000</v>
      </c>
      <c r="FK26088" s="55" t="s">
        <v>1258</v>
      </c>
      <c r="FL26088" s="55">
        <v>0.0292</v>
      </c>
    </row>
    <row r="26089" ht="14.25" customHeight="1" outlineLevel="1" spans="162:168">
      <c r="FF26089" s="55">
        <v>26082</v>
      </c>
      <c r="FG26089" s="55" t="s">
        <v>2094</v>
      </c>
      <c r="FH26089" s="55" t="s">
        <v>1260</v>
      </c>
      <c r="FI26089" s="55">
        <v>6</v>
      </c>
      <c r="FJ26089" s="55">
        <v>530000</v>
      </c>
      <c r="FK26089" s="55" t="s">
        <v>1258</v>
      </c>
      <c r="FL26089" s="55">
        <v>0.0292</v>
      </c>
    </row>
    <row r="26090" ht="14.25" customHeight="1" outlineLevel="1" spans="162:168">
      <c r="FF26090" s="55">
        <v>26083</v>
      </c>
      <c r="FG26090" s="55" t="s">
        <v>2094</v>
      </c>
      <c r="FH26090" s="55" t="s">
        <v>1260</v>
      </c>
      <c r="FI26090" s="55">
        <v>6</v>
      </c>
      <c r="FJ26090" s="55">
        <v>540000</v>
      </c>
      <c r="FK26090" s="55" t="s">
        <v>1258</v>
      </c>
      <c r="FL26090" s="55">
        <v>0.0292</v>
      </c>
    </row>
    <row r="26091" ht="14.25" customHeight="1" outlineLevel="1" spans="162:168">
      <c r="FF26091" s="55">
        <v>26084</v>
      </c>
      <c r="FG26091" s="55" t="s">
        <v>2094</v>
      </c>
      <c r="FH26091" s="55" t="s">
        <v>1260</v>
      </c>
      <c r="FI26091" s="55">
        <v>7</v>
      </c>
      <c r="FJ26091" s="55">
        <v>1000</v>
      </c>
      <c r="FK26091" s="55" t="s">
        <v>1258</v>
      </c>
      <c r="FL26091" s="55">
        <v>0.0717</v>
      </c>
    </row>
    <row r="26092" ht="14.25" customHeight="1" outlineLevel="1" spans="162:168">
      <c r="FF26092" s="55">
        <v>26085</v>
      </c>
      <c r="FG26092" s="55" t="s">
        <v>2094</v>
      </c>
      <c r="FH26092" s="55" t="s">
        <v>1260</v>
      </c>
      <c r="FI26092" s="55">
        <v>7</v>
      </c>
      <c r="FJ26092" s="55">
        <v>2500</v>
      </c>
      <c r="FK26092" s="55" t="s">
        <v>1258</v>
      </c>
      <c r="FL26092" s="55">
        <v>0.0717</v>
      </c>
    </row>
    <row r="26093" ht="14.25" customHeight="1" outlineLevel="1" spans="162:168">
      <c r="FF26093" s="55">
        <v>26086</v>
      </c>
      <c r="FG26093" s="55" t="s">
        <v>2094</v>
      </c>
      <c r="FH26093" s="55" t="s">
        <v>1260</v>
      </c>
      <c r="FI26093" s="55">
        <v>7</v>
      </c>
      <c r="FJ26093" s="55">
        <v>5000</v>
      </c>
      <c r="FK26093" s="55" t="s">
        <v>1258</v>
      </c>
      <c r="FL26093" s="55">
        <v>0.0717</v>
      </c>
    </row>
    <row r="26094" ht="14.25" customHeight="1" outlineLevel="1" spans="162:168">
      <c r="FF26094" s="55">
        <v>26087</v>
      </c>
      <c r="FG26094" s="55" t="s">
        <v>2094</v>
      </c>
      <c r="FH26094" s="55" t="s">
        <v>1260</v>
      </c>
      <c r="FI26094" s="55">
        <v>7</v>
      </c>
      <c r="FJ26094" s="55">
        <v>10000</v>
      </c>
      <c r="FK26094" s="55" t="s">
        <v>1258</v>
      </c>
      <c r="FL26094" s="55">
        <v>0.0717</v>
      </c>
    </row>
    <row r="26095" ht="14.25" customHeight="1" outlineLevel="1" spans="162:168">
      <c r="FF26095" s="55">
        <v>26088</v>
      </c>
      <c r="FG26095" s="55" t="s">
        <v>2094</v>
      </c>
      <c r="FH26095" s="55" t="s">
        <v>1260</v>
      </c>
      <c r="FI26095" s="55">
        <v>7</v>
      </c>
      <c r="FJ26095" s="55">
        <v>25000</v>
      </c>
      <c r="FK26095" s="55" t="s">
        <v>1258</v>
      </c>
      <c r="FL26095" s="55">
        <v>0.0717</v>
      </c>
    </row>
    <row r="26096" ht="14.25" customHeight="1" outlineLevel="1" spans="162:168">
      <c r="FF26096" s="55">
        <v>26089</v>
      </c>
      <c r="FG26096" s="55" t="s">
        <v>2094</v>
      </c>
      <c r="FH26096" s="55" t="s">
        <v>1260</v>
      </c>
      <c r="FI26096" s="55">
        <v>7</v>
      </c>
      <c r="FJ26096" s="55">
        <v>50000</v>
      </c>
      <c r="FK26096" s="55" t="s">
        <v>1258</v>
      </c>
      <c r="FL26096" s="55">
        <v>0.0683</v>
      </c>
    </row>
    <row r="26097" ht="14.25" customHeight="1" outlineLevel="1" spans="162:168">
      <c r="FF26097" s="55">
        <v>26090</v>
      </c>
      <c r="FG26097" s="55" t="s">
        <v>2094</v>
      </c>
      <c r="FH26097" s="55" t="s">
        <v>1260</v>
      </c>
      <c r="FI26097" s="55">
        <v>7</v>
      </c>
      <c r="FJ26097" s="55">
        <v>80000</v>
      </c>
      <c r="FK26097" s="55" t="s">
        <v>1258</v>
      </c>
      <c r="FL26097" s="55">
        <v>0.0333</v>
      </c>
    </row>
    <row r="26098" ht="14.25" customHeight="1" outlineLevel="1" spans="162:168">
      <c r="FF26098" s="55">
        <v>26091</v>
      </c>
      <c r="FG26098" s="55" t="s">
        <v>2094</v>
      </c>
      <c r="FH26098" s="55" t="s">
        <v>1260</v>
      </c>
      <c r="FI26098" s="55">
        <v>7</v>
      </c>
      <c r="FJ26098" s="55">
        <v>130000</v>
      </c>
      <c r="FK26098" s="55" t="s">
        <v>1258</v>
      </c>
      <c r="FL26098" s="55">
        <v>0.0292</v>
      </c>
    </row>
    <row r="26099" ht="14.25" customHeight="1" outlineLevel="1" spans="162:168">
      <c r="FF26099" s="55">
        <v>26092</v>
      </c>
      <c r="FG26099" s="55" t="s">
        <v>2094</v>
      </c>
      <c r="FH26099" s="55" t="s">
        <v>1260</v>
      </c>
      <c r="FI26099" s="55">
        <v>7</v>
      </c>
      <c r="FJ26099" s="55">
        <v>260000</v>
      </c>
      <c r="FK26099" s="55" t="s">
        <v>1258</v>
      </c>
      <c r="FL26099" s="55">
        <v>0.0292</v>
      </c>
    </row>
    <row r="26100" ht="14.25" customHeight="1" outlineLevel="1" spans="162:168">
      <c r="FF26100" s="55">
        <v>26093</v>
      </c>
      <c r="FG26100" s="55" t="s">
        <v>2094</v>
      </c>
      <c r="FH26100" s="55" t="s">
        <v>1260</v>
      </c>
      <c r="FI26100" s="55">
        <v>7</v>
      </c>
      <c r="FJ26100" s="55">
        <v>400000</v>
      </c>
      <c r="FK26100" s="55" t="s">
        <v>1258</v>
      </c>
      <c r="FL26100" s="55">
        <v>0.0292</v>
      </c>
    </row>
    <row r="26101" ht="14.25" customHeight="1" outlineLevel="1" spans="162:168">
      <c r="FF26101" s="55">
        <v>26094</v>
      </c>
      <c r="FG26101" s="55" t="s">
        <v>2094</v>
      </c>
      <c r="FH26101" s="55" t="s">
        <v>1260</v>
      </c>
      <c r="FI26101" s="55">
        <v>7</v>
      </c>
      <c r="FJ26101" s="55">
        <v>530000</v>
      </c>
      <c r="FK26101" s="55" t="s">
        <v>1258</v>
      </c>
      <c r="FL26101" s="55">
        <v>0.0292</v>
      </c>
    </row>
    <row r="26102" ht="14.25" customHeight="1" outlineLevel="1" spans="162:168">
      <c r="FF26102" s="55">
        <v>26095</v>
      </c>
      <c r="FG26102" s="55" t="s">
        <v>2094</v>
      </c>
      <c r="FH26102" s="55" t="s">
        <v>1260</v>
      </c>
      <c r="FI26102" s="55">
        <v>7</v>
      </c>
      <c r="FJ26102" s="55">
        <v>540000</v>
      </c>
      <c r="FK26102" s="55" t="s">
        <v>1258</v>
      </c>
      <c r="FL26102" s="55">
        <v>0.0292</v>
      </c>
    </row>
    <row r="26103" ht="14.25" customHeight="1" outlineLevel="1" spans="162:168">
      <c r="FF26103" s="55">
        <v>26096</v>
      </c>
      <c r="FG26103" s="55" t="s">
        <v>2094</v>
      </c>
      <c r="FH26103" s="55" t="s">
        <v>1260</v>
      </c>
      <c r="FI26103" s="55">
        <v>8</v>
      </c>
      <c r="FJ26103" s="55">
        <v>1000</v>
      </c>
      <c r="FK26103" s="55" t="s">
        <v>1258</v>
      </c>
      <c r="FL26103" s="55">
        <v>0.075</v>
      </c>
    </row>
    <row r="26104" ht="14.25" customHeight="1" outlineLevel="1" spans="162:168">
      <c r="FF26104" s="55">
        <v>26097</v>
      </c>
      <c r="FG26104" s="55" t="s">
        <v>2094</v>
      </c>
      <c r="FH26104" s="55" t="s">
        <v>1260</v>
      </c>
      <c r="FI26104" s="55">
        <v>8</v>
      </c>
      <c r="FJ26104" s="55">
        <v>2500</v>
      </c>
      <c r="FK26104" s="55" t="s">
        <v>1258</v>
      </c>
      <c r="FL26104" s="55">
        <v>0.0708</v>
      </c>
    </row>
    <row r="26105" ht="14.25" customHeight="1" outlineLevel="1" spans="162:168">
      <c r="FF26105" s="55">
        <v>26098</v>
      </c>
      <c r="FG26105" s="55" t="s">
        <v>2094</v>
      </c>
      <c r="FH26105" s="55" t="s">
        <v>1260</v>
      </c>
      <c r="FI26105" s="55">
        <v>8</v>
      </c>
      <c r="FJ26105" s="55">
        <v>5000</v>
      </c>
      <c r="FK26105" s="55" t="s">
        <v>1258</v>
      </c>
      <c r="FL26105" s="55">
        <v>0.0583</v>
      </c>
    </row>
    <row r="26106" ht="14.25" customHeight="1" outlineLevel="1" spans="162:168">
      <c r="FF26106" s="55">
        <v>26099</v>
      </c>
      <c r="FG26106" s="55" t="s">
        <v>2094</v>
      </c>
      <c r="FH26106" s="55" t="s">
        <v>1260</v>
      </c>
      <c r="FI26106" s="55">
        <v>8</v>
      </c>
      <c r="FJ26106" s="55">
        <v>10000</v>
      </c>
      <c r="FK26106" s="55" t="s">
        <v>1258</v>
      </c>
      <c r="FL26106" s="55">
        <v>0.0417</v>
      </c>
    </row>
    <row r="26107" ht="14.25" customHeight="1" outlineLevel="1" spans="162:168">
      <c r="FF26107" s="55">
        <v>26100</v>
      </c>
      <c r="FG26107" s="55" t="s">
        <v>2094</v>
      </c>
      <c r="FH26107" s="55" t="s">
        <v>1260</v>
      </c>
      <c r="FI26107" s="55">
        <v>8</v>
      </c>
      <c r="FJ26107" s="55">
        <v>25000</v>
      </c>
      <c r="FK26107" s="55" t="s">
        <v>1258</v>
      </c>
      <c r="FL26107" s="55">
        <v>0.0375</v>
      </c>
    </row>
    <row r="26108" ht="14.25" customHeight="1" outlineLevel="1" spans="162:168">
      <c r="FF26108" s="55">
        <v>26101</v>
      </c>
      <c r="FG26108" s="55" t="s">
        <v>2094</v>
      </c>
      <c r="FH26108" s="55" t="s">
        <v>1260</v>
      </c>
      <c r="FI26108" s="55">
        <v>8</v>
      </c>
      <c r="FJ26108" s="55">
        <v>50000</v>
      </c>
      <c r="FK26108" s="55" t="s">
        <v>1258</v>
      </c>
      <c r="FL26108" s="55">
        <v>0.0375</v>
      </c>
    </row>
    <row r="26109" ht="14.25" customHeight="1" outlineLevel="1" spans="162:168">
      <c r="FF26109" s="55">
        <v>26102</v>
      </c>
      <c r="FG26109" s="55" t="s">
        <v>2094</v>
      </c>
      <c r="FH26109" s="55" t="s">
        <v>1260</v>
      </c>
      <c r="FI26109" s="55">
        <v>8</v>
      </c>
      <c r="FJ26109" s="55">
        <v>80000</v>
      </c>
      <c r="FK26109" s="55" t="s">
        <v>1258</v>
      </c>
      <c r="FL26109" s="55">
        <v>0.0375</v>
      </c>
    </row>
    <row r="26110" ht="14.25" customHeight="1" outlineLevel="1" spans="162:168">
      <c r="FF26110" s="55">
        <v>26103</v>
      </c>
      <c r="FG26110" s="55" t="s">
        <v>2094</v>
      </c>
      <c r="FH26110" s="55" t="s">
        <v>1260</v>
      </c>
      <c r="FI26110" s="55">
        <v>8</v>
      </c>
      <c r="FJ26110" s="55">
        <v>130000</v>
      </c>
      <c r="FK26110" s="55" t="s">
        <v>1258</v>
      </c>
      <c r="FL26110" s="55">
        <v>0.0375</v>
      </c>
    </row>
    <row r="26111" ht="14.25" customHeight="1" outlineLevel="1" spans="162:168">
      <c r="FF26111" s="55">
        <v>26104</v>
      </c>
      <c r="FG26111" s="55" t="s">
        <v>2094</v>
      </c>
      <c r="FH26111" s="55" t="s">
        <v>1260</v>
      </c>
      <c r="FI26111" s="55">
        <v>8</v>
      </c>
      <c r="FJ26111" s="55">
        <v>260000</v>
      </c>
      <c r="FK26111" s="55" t="s">
        <v>1258</v>
      </c>
      <c r="FL26111" s="55">
        <v>0.0375</v>
      </c>
    </row>
    <row r="26112" ht="14.25" customHeight="1" outlineLevel="1" spans="162:168">
      <c r="FF26112" s="55">
        <v>26105</v>
      </c>
      <c r="FG26112" s="55" t="s">
        <v>2094</v>
      </c>
      <c r="FH26112" s="55" t="s">
        <v>1260</v>
      </c>
      <c r="FI26112" s="55">
        <v>8</v>
      </c>
      <c r="FJ26112" s="55">
        <v>400000</v>
      </c>
      <c r="FK26112" s="55" t="s">
        <v>1258</v>
      </c>
      <c r="FL26112" s="55">
        <v>0.0375</v>
      </c>
    </row>
    <row r="26113" ht="14.25" customHeight="1" outlineLevel="1" spans="162:168">
      <c r="FF26113" s="55">
        <v>26106</v>
      </c>
      <c r="FG26113" s="55" t="s">
        <v>2094</v>
      </c>
      <c r="FH26113" s="55" t="s">
        <v>1260</v>
      </c>
      <c r="FI26113" s="55">
        <v>8</v>
      </c>
      <c r="FJ26113" s="55">
        <v>530000</v>
      </c>
      <c r="FK26113" s="55" t="s">
        <v>1258</v>
      </c>
      <c r="FL26113" s="55">
        <v>0.0375</v>
      </c>
    </row>
    <row r="26114" ht="14.25" customHeight="1" outlineLevel="1" spans="162:168">
      <c r="FF26114" s="55">
        <v>26107</v>
      </c>
      <c r="FG26114" s="55" t="s">
        <v>2094</v>
      </c>
      <c r="FH26114" s="55" t="s">
        <v>1260</v>
      </c>
      <c r="FI26114" s="55">
        <v>8</v>
      </c>
      <c r="FJ26114" s="55">
        <v>540000</v>
      </c>
      <c r="FK26114" s="55" t="s">
        <v>1258</v>
      </c>
      <c r="FL26114" s="55">
        <v>0.0375</v>
      </c>
    </row>
    <row r="26115" ht="14.25" customHeight="1" outlineLevel="1" spans="162:168">
      <c r="FF26115" s="55">
        <v>26108</v>
      </c>
      <c r="FG26115" s="55" t="s">
        <v>2094</v>
      </c>
      <c r="FH26115" s="55" t="s">
        <v>1260</v>
      </c>
      <c r="FI26115" s="55">
        <v>9</v>
      </c>
      <c r="FJ26115" s="55">
        <v>1000</v>
      </c>
      <c r="FK26115" s="55" t="s">
        <v>1258</v>
      </c>
      <c r="FL26115" s="55">
        <v>0.0733</v>
      </c>
    </row>
    <row r="26116" ht="14.25" customHeight="1" outlineLevel="1" spans="162:168">
      <c r="FF26116" s="55">
        <v>26109</v>
      </c>
      <c r="FG26116" s="55" t="s">
        <v>2094</v>
      </c>
      <c r="FH26116" s="55" t="s">
        <v>1260</v>
      </c>
      <c r="FI26116" s="55">
        <v>9</v>
      </c>
      <c r="FJ26116" s="55">
        <v>2500</v>
      </c>
      <c r="FK26116" s="55" t="s">
        <v>1258</v>
      </c>
      <c r="FL26116" s="55">
        <v>0.0733</v>
      </c>
    </row>
    <row r="26117" ht="14.25" customHeight="1" outlineLevel="1" spans="162:168">
      <c r="FF26117" s="55">
        <v>26110</v>
      </c>
      <c r="FG26117" s="55" t="s">
        <v>2094</v>
      </c>
      <c r="FH26117" s="55" t="s">
        <v>1260</v>
      </c>
      <c r="FI26117" s="55">
        <v>9</v>
      </c>
      <c r="FJ26117" s="55">
        <v>5000</v>
      </c>
      <c r="FK26117" s="55" t="s">
        <v>1258</v>
      </c>
      <c r="FL26117" s="55">
        <v>0.0733</v>
      </c>
    </row>
    <row r="26118" ht="14.25" customHeight="1" outlineLevel="1" spans="162:168">
      <c r="FF26118" s="55">
        <v>26111</v>
      </c>
      <c r="FG26118" s="55" t="s">
        <v>2094</v>
      </c>
      <c r="FH26118" s="55" t="s">
        <v>1260</v>
      </c>
      <c r="FI26118" s="55">
        <v>9</v>
      </c>
      <c r="FJ26118" s="55">
        <v>10000</v>
      </c>
      <c r="FK26118" s="55" t="s">
        <v>1258</v>
      </c>
      <c r="FL26118" s="55">
        <v>0.0733</v>
      </c>
    </row>
    <row r="26119" ht="14.25" customHeight="1" outlineLevel="1" spans="162:168">
      <c r="FF26119" s="55">
        <v>26112</v>
      </c>
      <c r="FG26119" s="55" t="s">
        <v>2094</v>
      </c>
      <c r="FH26119" s="55" t="s">
        <v>1260</v>
      </c>
      <c r="FI26119" s="55">
        <v>9</v>
      </c>
      <c r="FJ26119" s="55">
        <v>25000</v>
      </c>
      <c r="FK26119" s="55" t="s">
        <v>1258</v>
      </c>
      <c r="FL26119" s="55">
        <v>0.0733</v>
      </c>
    </row>
    <row r="26120" ht="14.25" customHeight="1" outlineLevel="1" spans="162:168">
      <c r="FF26120" s="55">
        <v>26113</v>
      </c>
      <c r="FG26120" s="55" t="s">
        <v>2094</v>
      </c>
      <c r="FH26120" s="55" t="s">
        <v>1260</v>
      </c>
      <c r="FI26120" s="55">
        <v>9</v>
      </c>
      <c r="FJ26120" s="55">
        <v>50000</v>
      </c>
      <c r="FK26120" s="55" t="s">
        <v>1258</v>
      </c>
      <c r="FL26120" s="55">
        <v>0.07</v>
      </c>
    </row>
    <row r="26121" ht="14.25" customHeight="1" outlineLevel="1" spans="162:168">
      <c r="FF26121" s="55">
        <v>26114</v>
      </c>
      <c r="FG26121" s="55" t="s">
        <v>2094</v>
      </c>
      <c r="FH26121" s="55" t="s">
        <v>1260</v>
      </c>
      <c r="FI26121" s="55">
        <v>9</v>
      </c>
      <c r="FJ26121" s="55">
        <v>80000</v>
      </c>
      <c r="FK26121" s="55" t="s">
        <v>1258</v>
      </c>
      <c r="FL26121" s="55">
        <v>0.0375</v>
      </c>
    </row>
    <row r="26122" ht="14.25" customHeight="1" outlineLevel="1" spans="162:168">
      <c r="FF26122" s="55">
        <v>26115</v>
      </c>
      <c r="FG26122" s="55" t="s">
        <v>2094</v>
      </c>
      <c r="FH26122" s="55" t="s">
        <v>1260</v>
      </c>
      <c r="FI26122" s="55">
        <v>9</v>
      </c>
      <c r="FJ26122" s="55">
        <v>130000</v>
      </c>
      <c r="FK26122" s="55" t="s">
        <v>1258</v>
      </c>
      <c r="FL26122" s="55">
        <v>0.0375</v>
      </c>
    </row>
    <row r="26123" ht="14.25" customHeight="1" outlineLevel="1" spans="162:168">
      <c r="FF26123" s="55">
        <v>26116</v>
      </c>
      <c r="FG26123" s="55" t="s">
        <v>2094</v>
      </c>
      <c r="FH26123" s="55" t="s">
        <v>1260</v>
      </c>
      <c r="FI26123" s="55">
        <v>9</v>
      </c>
      <c r="FJ26123" s="55">
        <v>260000</v>
      </c>
      <c r="FK26123" s="55" t="s">
        <v>1258</v>
      </c>
      <c r="FL26123" s="55">
        <v>0.0375</v>
      </c>
    </row>
    <row r="26124" ht="14.25" customHeight="1" outlineLevel="1" spans="162:168">
      <c r="FF26124" s="55">
        <v>26117</v>
      </c>
      <c r="FG26124" s="55" t="s">
        <v>2094</v>
      </c>
      <c r="FH26124" s="55" t="s">
        <v>1260</v>
      </c>
      <c r="FI26124" s="55">
        <v>9</v>
      </c>
      <c r="FJ26124" s="55">
        <v>400000</v>
      </c>
      <c r="FK26124" s="55" t="s">
        <v>1258</v>
      </c>
      <c r="FL26124" s="55">
        <v>0.0375</v>
      </c>
    </row>
    <row r="26125" ht="14.25" customHeight="1" outlineLevel="1" spans="162:168">
      <c r="FF26125" s="55">
        <v>26118</v>
      </c>
      <c r="FG26125" s="55" t="s">
        <v>2094</v>
      </c>
      <c r="FH26125" s="55" t="s">
        <v>1260</v>
      </c>
      <c r="FI26125" s="55">
        <v>9</v>
      </c>
      <c r="FJ26125" s="55">
        <v>530000</v>
      </c>
      <c r="FK26125" s="55" t="s">
        <v>1258</v>
      </c>
      <c r="FL26125" s="55">
        <v>0.0375</v>
      </c>
    </row>
    <row r="26126" ht="14.25" customHeight="1" outlineLevel="1" spans="162:168">
      <c r="FF26126" s="55">
        <v>26119</v>
      </c>
      <c r="FG26126" s="55" t="s">
        <v>2094</v>
      </c>
      <c r="FH26126" s="55" t="s">
        <v>1260</v>
      </c>
      <c r="FI26126" s="55">
        <v>9</v>
      </c>
      <c r="FJ26126" s="55">
        <v>540000</v>
      </c>
      <c r="FK26126" s="55" t="s">
        <v>1258</v>
      </c>
      <c r="FL26126" s="55">
        <v>0.0375</v>
      </c>
    </row>
    <row r="26127" ht="14.25" customHeight="1" outlineLevel="1" spans="162:168">
      <c r="FF26127" s="55">
        <v>26120</v>
      </c>
      <c r="FG26127" s="55" t="s">
        <v>2094</v>
      </c>
      <c r="FH26127" s="55" t="s">
        <v>1260</v>
      </c>
      <c r="FI26127" s="55">
        <v>10</v>
      </c>
      <c r="FJ26127" s="55">
        <v>1000</v>
      </c>
      <c r="FK26127" s="55" t="s">
        <v>1258</v>
      </c>
      <c r="FL26127" s="55">
        <v>0.1067</v>
      </c>
    </row>
    <row r="26128" ht="14.25" customHeight="1" outlineLevel="1" spans="162:168">
      <c r="FF26128" s="55">
        <v>26121</v>
      </c>
      <c r="FG26128" s="55" t="s">
        <v>2094</v>
      </c>
      <c r="FH26128" s="55" t="s">
        <v>1260</v>
      </c>
      <c r="FI26128" s="55">
        <v>10</v>
      </c>
      <c r="FJ26128" s="55">
        <v>2500</v>
      </c>
      <c r="FK26128" s="55" t="s">
        <v>1258</v>
      </c>
      <c r="FL26128" s="55">
        <v>0.0992</v>
      </c>
    </row>
    <row r="26129" ht="14.25" customHeight="1" outlineLevel="1" spans="162:168">
      <c r="FF26129" s="55">
        <v>26122</v>
      </c>
      <c r="FG26129" s="55" t="s">
        <v>2094</v>
      </c>
      <c r="FH26129" s="55" t="s">
        <v>1260</v>
      </c>
      <c r="FI26129" s="55">
        <v>10</v>
      </c>
      <c r="FJ26129" s="55">
        <v>5000</v>
      </c>
      <c r="FK26129" s="55" t="s">
        <v>1258</v>
      </c>
      <c r="FL26129" s="55">
        <v>0.0883</v>
      </c>
    </row>
    <row r="26130" ht="14.25" customHeight="1" outlineLevel="1" spans="162:168">
      <c r="FF26130" s="55">
        <v>26123</v>
      </c>
      <c r="FG26130" s="55" t="s">
        <v>2094</v>
      </c>
      <c r="FH26130" s="55" t="s">
        <v>1260</v>
      </c>
      <c r="FI26130" s="55">
        <v>10</v>
      </c>
      <c r="FJ26130" s="55">
        <v>10000</v>
      </c>
      <c r="FK26130" s="55" t="s">
        <v>1258</v>
      </c>
      <c r="FL26130" s="55">
        <v>0.0792</v>
      </c>
    </row>
    <row r="26131" ht="14.25" customHeight="1" outlineLevel="1" spans="162:168">
      <c r="FF26131" s="55">
        <v>26124</v>
      </c>
      <c r="FG26131" s="55" t="s">
        <v>2094</v>
      </c>
      <c r="FH26131" s="55" t="s">
        <v>1260</v>
      </c>
      <c r="FI26131" s="55">
        <v>10</v>
      </c>
      <c r="FJ26131" s="55">
        <v>25000</v>
      </c>
      <c r="FK26131" s="55" t="s">
        <v>1258</v>
      </c>
      <c r="FL26131" s="55">
        <v>0.0792</v>
      </c>
    </row>
    <row r="26132" ht="14.25" customHeight="1" outlineLevel="1" spans="162:168">
      <c r="FF26132" s="55">
        <v>26125</v>
      </c>
      <c r="FG26132" s="55" t="s">
        <v>2094</v>
      </c>
      <c r="FH26132" s="55" t="s">
        <v>1260</v>
      </c>
      <c r="FI26132" s="55">
        <v>10</v>
      </c>
      <c r="FJ26132" s="55">
        <v>50000</v>
      </c>
      <c r="FK26132" s="55" t="s">
        <v>1258</v>
      </c>
      <c r="FL26132" s="55">
        <v>0.0792</v>
      </c>
    </row>
    <row r="26133" ht="14.25" customHeight="1" outlineLevel="1" spans="162:168">
      <c r="FF26133" s="55">
        <v>26126</v>
      </c>
      <c r="FG26133" s="55" t="s">
        <v>2094</v>
      </c>
      <c r="FH26133" s="55" t="s">
        <v>1260</v>
      </c>
      <c r="FI26133" s="55">
        <v>10</v>
      </c>
      <c r="FJ26133" s="55">
        <v>80000</v>
      </c>
      <c r="FK26133" s="55" t="s">
        <v>1258</v>
      </c>
      <c r="FL26133" s="55">
        <v>0.0733</v>
      </c>
    </row>
    <row r="26134" ht="14.25" customHeight="1" outlineLevel="1" spans="162:168">
      <c r="FF26134" s="55">
        <v>26127</v>
      </c>
      <c r="FG26134" s="55" t="s">
        <v>2094</v>
      </c>
      <c r="FH26134" s="55" t="s">
        <v>1260</v>
      </c>
      <c r="FI26134" s="55">
        <v>10</v>
      </c>
      <c r="FJ26134" s="55">
        <v>130000</v>
      </c>
      <c r="FK26134" s="55" t="s">
        <v>1258</v>
      </c>
      <c r="FL26134" s="55">
        <v>0.0733</v>
      </c>
    </row>
    <row r="26135" ht="14.25" customHeight="1" outlineLevel="1" spans="162:168">
      <c r="FF26135" s="55">
        <v>26128</v>
      </c>
      <c r="FG26135" s="55" t="s">
        <v>2094</v>
      </c>
      <c r="FH26135" s="55" t="s">
        <v>1260</v>
      </c>
      <c r="FI26135" s="55">
        <v>10</v>
      </c>
      <c r="FJ26135" s="55">
        <v>260000</v>
      </c>
      <c r="FK26135" s="55" t="s">
        <v>1258</v>
      </c>
      <c r="FL26135" s="55">
        <v>0.0733</v>
      </c>
    </row>
    <row r="26136" ht="14.25" customHeight="1" outlineLevel="1" spans="162:168">
      <c r="FF26136" s="55">
        <v>26129</v>
      </c>
      <c r="FG26136" s="55" t="s">
        <v>2094</v>
      </c>
      <c r="FH26136" s="55" t="s">
        <v>1260</v>
      </c>
      <c r="FI26136" s="55">
        <v>10</v>
      </c>
      <c r="FJ26136" s="55">
        <v>400000</v>
      </c>
      <c r="FK26136" s="55" t="s">
        <v>1258</v>
      </c>
      <c r="FL26136" s="55">
        <v>0.0733</v>
      </c>
    </row>
    <row r="26137" ht="14.25" customHeight="1" outlineLevel="1" spans="162:168">
      <c r="FF26137" s="55">
        <v>26130</v>
      </c>
      <c r="FG26137" s="55" t="s">
        <v>2094</v>
      </c>
      <c r="FH26137" s="55" t="s">
        <v>1260</v>
      </c>
      <c r="FI26137" s="55">
        <v>10</v>
      </c>
      <c r="FJ26137" s="55">
        <v>530000</v>
      </c>
      <c r="FK26137" s="55" t="s">
        <v>1258</v>
      </c>
      <c r="FL26137" s="55">
        <v>0.0733</v>
      </c>
    </row>
    <row r="26138" ht="14.25" customHeight="1" outlineLevel="1" spans="162:168">
      <c r="FF26138" s="55">
        <v>26131</v>
      </c>
      <c r="FG26138" s="55" t="s">
        <v>2094</v>
      </c>
      <c r="FH26138" s="55" t="s">
        <v>1260</v>
      </c>
      <c r="FI26138" s="55">
        <v>10</v>
      </c>
      <c r="FJ26138" s="55">
        <v>540000</v>
      </c>
      <c r="FK26138" s="55" t="s">
        <v>1258</v>
      </c>
      <c r="FL26138" s="55">
        <v>0.0733</v>
      </c>
    </row>
    <row r="26139" ht="14.25" customHeight="1" outlineLevel="1" spans="162:168">
      <c r="FF26139" s="55">
        <v>26132</v>
      </c>
      <c r="FG26139" s="55" t="s">
        <v>2094</v>
      </c>
      <c r="FH26139" s="55" t="s">
        <v>1260</v>
      </c>
      <c r="FI26139" s="55">
        <v>11</v>
      </c>
      <c r="FJ26139" s="55">
        <v>1000</v>
      </c>
      <c r="FK26139" s="55" t="s">
        <v>1258</v>
      </c>
      <c r="FL26139" s="55">
        <v>0.0625</v>
      </c>
    </row>
    <row r="26140" ht="14.25" customHeight="1" outlineLevel="1" spans="162:168">
      <c r="FF26140" s="55">
        <v>26133</v>
      </c>
      <c r="FG26140" s="55" t="s">
        <v>2094</v>
      </c>
      <c r="FH26140" s="55" t="s">
        <v>1260</v>
      </c>
      <c r="FI26140" s="55">
        <v>11</v>
      </c>
      <c r="FJ26140" s="55">
        <v>2500</v>
      </c>
      <c r="FK26140" s="55" t="s">
        <v>1258</v>
      </c>
      <c r="FL26140" s="55">
        <v>0.0583</v>
      </c>
    </row>
    <row r="26141" ht="14.25" customHeight="1" outlineLevel="1" spans="162:168">
      <c r="FF26141" s="55">
        <v>26134</v>
      </c>
      <c r="FG26141" s="55" t="s">
        <v>2094</v>
      </c>
      <c r="FH26141" s="55" t="s">
        <v>1260</v>
      </c>
      <c r="FI26141" s="55">
        <v>11</v>
      </c>
      <c r="FJ26141" s="55">
        <v>5000</v>
      </c>
      <c r="FK26141" s="55" t="s">
        <v>1258</v>
      </c>
      <c r="FL26141" s="55">
        <v>0.0542</v>
      </c>
    </row>
    <row r="26142" ht="14.25" customHeight="1" outlineLevel="1" spans="162:168">
      <c r="FF26142" s="55">
        <v>26135</v>
      </c>
      <c r="FG26142" s="55" t="s">
        <v>2094</v>
      </c>
      <c r="FH26142" s="55" t="s">
        <v>1260</v>
      </c>
      <c r="FI26142" s="55">
        <v>11</v>
      </c>
      <c r="FJ26142" s="55">
        <v>10000</v>
      </c>
      <c r="FK26142" s="55" t="s">
        <v>1258</v>
      </c>
      <c r="FL26142" s="55">
        <v>0.0458</v>
      </c>
    </row>
    <row r="26143" ht="14.25" customHeight="1" outlineLevel="1" spans="162:168">
      <c r="FF26143" s="55">
        <v>26136</v>
      </c>
      <c r="FG26143" s="55" t="s">
        <v>2094</v>
      </c>
      <c r="FH26143" s="55" t="s">
        <v>1260</v>
      </c>
      <c r="FI26143" s="55">
        <v>11</v>
      </c>
      <c r="FJ26143" s="55">
        <v>25000</v>
      </c>
      <c r="FK26143" s="55" t="s">
        <v>1258</v>
      </c>
      <c r="FL26143" s="55">
        <v>0.0417</v>
      </c>
    </row>
    <row r="26144" ht="14.25" customHeight="1" outlineLevel="1" spans="162:168">
      <c r="FF26144" s="55">
        <v>26137</v>
      </c>
      <c r="FG26144" s="55" t="s">
        <v>2094</v>
      </c>
      <c r="FH26144" s="55" t="s">
        <v>1260</v>
      </c>
      <c r="FI26144" s="55">
        <v>11</v>
      </c>
      <c r="FJ26144" s="55">
        <v>50000</v>
      </c>
      <c r="FK26144" s="55" t="s">
        <v>1258</v>
      </c>
      <c r="FL26144" s="55">
        <v>0.0417</v>
      </c>
    </row>
    <row r="26145" ht="14.25" customHeight="1" outlineLevel="1" spans="162:168">
      <c r="FF26145" s="55">
        <v>26138</v>
      </c>
      <c r="FG26145" s="55" t="s">
        <v>2094</v>
      </c>
      <c r="FH26145" s="55" t="s">
        <v>1260</v>
      </c>
      <c r="FI26145" s="55">
        <v>11</v>
      </c>
      <c r="FJ26145" s="55">
        <v>80000</v>
      </c>
      <c r="FK26145" s="55" t="s">
        <v>1258</v>
      </c>
      <c r="FL26145" s="55">
        <v>0.0417</v>
      </c>
    </row>
    <row r="26146" ht="14.25" customHeight="1" outlineLevel="1" spans="162:168">
      <c r="FF26146" s="55">
        <v>26139</v>
      </c>
      <c r="FG26146" s="55" t="s">
        <v>2094</v>
      </c>
      <c r="FH26146" s="55" t="s">
        <v>1260</v>
      </c>
      <c r="FI26146" s="55">
        <v>11</v>
      </c>
      <c r="FJ26146" s="55">
        <v>130000</v>
      </c>
      <c r="FK26146" s="55" t="s">
        <v>1258</v>
      </c>
      <c r="FL26146" s="55">
        <v>0.0417</v>
      </c>
    </row>
    <row r="26147" ht="14.25" customHeight="1" outlineLevel="1" spans="162:168">
      <c r="FF26147" s="55">
        <v>26140</v>
      </c>
      <c r="FG26147" s="55" t="s">
        <v>2094</v>
      </c>
      <c r="FH26147" s="55" t="s">
        <v>1260</v>
      </c>
      <c r="FI26147" s="55">
        <v>11</v>
      </c>
      <c r="FJ26147" s="55">
        <v>260000</v>
      </c>
      <c r="FK26147" s="55" t="s">
        <v>1258</v>
      </c>
      <c r="FL26147" s="55">
        <v>0.0417</v>
      </c>
    </row>
    <row r="26148" ht="14.25" customHeight="1" outlineLevel="1" spans="162:168">
      <c r="FF26148" s="55">
        <v>26141</v>
      </c>
      <c r="FG26148" s="55" t="s">
        <v>2094</v>
      </c>
      <c r="FH26148" s="55" t="s">
        <v>1260</v>
      </c>
      <c r="FI26148" s="55">
        <v>11</v>
      </c>
      <c r="FJ26148" s="55">
        <v>400000</v>
      </c>
      <c r="FK26148" s="55" t="s">
        <v>1258</v>
      </c>
      <c r="FL26148" s="55">
        <v>0.0417</v>
      </c>
    </row>
    <row r="26149" ht="14.25" customHeight="1" outlineLevel="1" spans="162:168">
      <c r="FF26149" s="55">
        <v>26142</v>
      </c>
      <c r="FG26149" s="55" t="s">
        <v>2094</v>
      </c>
      <c r="FH26149" s="55" t="s">
        <v>1260</v>
      </c>
      <c r="FI26149" s="55">
        <v>11</v>
      </c>
      <c r="FJ26149" s="55">
        <v>530000</v>
      </c>
      <c r="FK26149" s="55" t="s">
        <v>1258</v>
      </c>
      <c r="FL26149" s="55">
        <v>0.0417</v>
      </c>
    </row>
    <row r="26150" ht="14.25" customHeight="1" outlineLevel="1" spans="162:168">
      <c r="FF26150" s="55">
        <v>26143</v>
      </c>
      <c r="FG26150" s="55" t="s">
        <v>2094</v>
      </c>
      <c r="FH26150" s="55" t="s">
        <v>1260</v>
      </c>
      <c r="FI26150" s="55">
        <v>11</v>
      </c>
      <c r="FJ26150" s="55">
        <v>540000</v>
      </c>
      <c r="FK26150" s="55" t="s">
        <v>1258</v>
      </c>
      <c r="FL26150" s="55">
        <v>0.0417</v>
      </c>
    </row>
    <row r="26151" ht="14.25" customHeight="1" outlineLevel="1" spans="162:168">
      <c r="FF26151" s="55">
        <v>26144</v>
      </c>
      <c r="FG26151" s="55" t="s">
        <v>2094</v>
      </c>
      <c r="FH26151" s="55" t="s">
        <v>1260</v>
      </c>
      <c r="FI26151" s="55">
        <v>12</v>
      </c>
      <c r="FJ26151" s="55">
        <v>1000</v>
      </c>
      <c r="FK26151" s="55" t="s">
        <v>1258</v>
      </c>
      <c r="FL26151" s="55">
        <v>0.0675</v>
      </c>
    </row>
    <row r="26152" ht="14.25" customHeight="1" outlineLevel="1" spans="162:168">
      <c r="FF26152" s="55">
        <v>26145</v>
      </c>
      <c r="FG26152" s="55" t="s">
        <v>2094</v>
      </c>
      <c r="FH26152" s="55" t="s">
        <v>1260</v>
      </c>
      <c r="FI26152" s="55">
        <v>12</v>
      </c>
      <c r="FJ26152" s="55">
        <v>2500</v>
      </c>
      <c r="FK26152" s="55" t="s">
        <v>1258</v>
      </c>
      <c r="FL26152" s="55">
        <v>0.0675</v>
      </c>
    </row>
    <row r="26153" ht="14.25" customHeight="1" outlineLevel="1" spans="162:168">
      <c r="FF26153" s="55">
        <v>26146</v>
      </c>
      <c r="FG26153" s="55" t="s">
        <v>2094</v>
      </c>
      <c r="FH26153" s="55" t="s">
        <v>1260</v>
      </c>
      <c r="FI26153" s="55">
        <v>12</v>
      </c>
      <c r="FJ26153" s="55">
        <v>5000</v>
      </c>
      <c r="FK26153" s="55" t="s">
        <v>1258</v>
      </c>
      <c r="FL26153" s="55">
        <v>0.0675</v>
      </c>
    </row>
    <row r="26154" ht="14.25" customHeight="1" outlineLevel="1" spans="162:168">
      <c r="FF26154" s="55">
        <v>26147</v>
      </c>
      <c r="FG26154" s="55" t="s">
        <v>2094</v>
      </c>
      <c r="FH26154" s="55" t="s">
        <v>1260</v>
      </c>
      <c r="FI26154" s="55">
        <v>12</v>
      </c>
      <c r="FJ26154" s="55">
        <v>10000</v>
      </c>
      <c r="FK26154" s="55" t="s">
        <v>1258</v>
      </c>
      <c r="FL26154" s="55">
        <v>0.0675</v>
      </c>
    </row>
    <row r="26155" ht="14.25" customHeight="1" outlineLevel="1" spans="162:168">
      <c r="FF26155" s="55">
        <v>26148</v>
      </c>
      <c r="FG26155" s="55" t="s">
        <v>2094</v>
      </c>
      <c r="FH26155" s="55" t="s">
        <v>1260</v>
      </c>
      <c r="FI26155" s="55">
        <v>12</v>
      </c>
      <c r="FJ26155" s="55">
        <v>25000</v>
      </c>
      <c r="FK26155" s="55" t="s">
        <v>1258</v>
      </c>
      <c r="FL26155" s="55">
        <v>0.0675</v>
      </c>
    </row>
    <row r="26156" ht="14.25" customHeight="1" outlineLevel="1" spans="162:168">
      <c r="FF26156" s="55">
        <v>26149</v>
      </c>
      <c r="FG26156" s="55" t="s">
        <v>2094</v>
      </c>
      <c r="FH26156" s="55" t="s">
        <v>1260</v>
      </c>
      <c r="FI26156" s="55">
        <v>12</v>
      </c>
      <c r="FJ26156" s="55">
        <v>50000</v>
      </c>
      <c r="FK26156" s="55" t="s">
        <v>1258</v>
      </c>
      <c r="FL26156" s="55">
        <v>0.0642</v>
      </c>
    </row>
    <row r="26157" ht="14.25" customHeight="1" outlineLevel="1" spans="162:168">
      <c r="FF26157" s="55">
        <v>26150</v>
      </c>
      <c r="FG26157" s="55" t="s">
        <v>2094</v>
      </c>
      <c r="FH26157" s="55" t="s">
        <v>1260</v>
      </c>
      <c r="FI26157" s="55">
        <v>12</v>
      </c>
      <c r="FJ26157" s="55">
        <v>80000</v>
      </c>
      <c r="FK26157" s="55" t="s">
        <v>1258</v>
      </c>
      <c r="FL26157" s="55">
        <v>0.0417</v>
      </c>
    </row>
    <row r="26158" ht="14.25" customHeight="1" outlineLevel="1" spans="162:168">
      <c r="FF26158" s="55">
        <v>26151</v>
      </c>
      <c r="FG26158" s="55" t="s">
        <v>2094</v>
      </c>
      <c r="FH26158" s="55" t="s">
        <v>1260</v>
      </c>
      <c r="FI26158" s="55">
        <v>12</v>
      </c>
      <c r="FJ26158" s="55">
        <v>130000</v>
      </c>
      <c r="FK26158" s="55" t="s">
        <v>1258</v>
      </c>
      <c r="FL26158" s="55">
        <v>0.0417</v>
      </c>
    </row>
    <row r="26159" ht="14.25" customHeight="1" outlineLevel="1" spans="162:168">
      <c r="FF26159" s="55">
        <v>26152</v>
      </c>
      <c r="FG26159" s="55" t="s">
        <v>2094</v>
      </c>
      <c r="FH26159" s="55" t="s">
        <v>1260</v>
      </c>
      <c r="FI26159" s="55">
        <v>12</v>
      </c>
      <c r="FJ26159" s="55">
        <v>260000</v>
      </c>
      <c r="FK26159" s="55" t="s">
        <v>1258</v>
      </c>
      <c r="FL26159" s="55">
        <v>0.0417</v>
      </c>
    </row>
    <row r="26160" ht="14.25" customHeight="1" outlineLevel="1" spans="162:168">
      <c r="FF26160" s="55">
        <v>26153</v>
      </c>
      <c r="FG26160" s="55" t="s">
        <v>2094</v>
      </c>
      <c r="FH26160" s="55" t="s">
        <v>1260</v>
      </c>
      <c r="FI26160" s="55">
        <v>12</v>
      </c>
      <c r="FJ26160" s="55">
        <v>400000</v>
      </c>
      <c r="FK26160" s="55" t="s">
        <v>1258</v>
      </c>
      <c r="FL26160" s="55">
        <v>0.0417</v>
      </c>
    </row>
    <row r="26161" ht="14.25" customHeight="1" outlineLevel="1" spans="162:168">
      <c r="FF26161" s="55">
        <v>26154</v>
      </c>
      <c r="FG26161" s="55" t="s">
        <v>2094</v>
      </c>
      <c r="FH26161" s="55" t="s">
        <v>1260</v>
      </c>
      <c r="FI26161" s="55">
        <v>12</v>
      </c>
      <c r="FJ26161" s="55">
        <v>530000</v>
      </c>
      <c r="FK26161" s="55" t="s">
        <v>1258</v>
      </c>
      <c r="FL26161" s="55">
        <v>0.0417</v>
      </c>
    </row>
    <row r="26162" ht="14.25" customHeight="1" outlineLevel="1" spans="162:168">
      <c r="FF26162" s="55">
        <v>26155</v>
      </c>
      <c r="FG26162" s="55" t="s">
        <v>2094</v>
      </c>
      <c r="FH26162" s="55" t="s">
        <v>1260</v>
      </c>
      <c r="FI26162" s="55">
        <v>12</v>
      </c>
      <c r="FJ26162" s="55">
        <v>540000</v>
      </c>
      <c r="FK26162" s="55" t="s">
        <v>1258</v>
      </c>
      <c r="FL26162" s="55">
        <v>0.0417</v>
      </c>
    </row>
    <row r="26163" ht="14.25" customHeight="1" outlineLevel="1" spans="162:168">
      <c r="FF26163" s="55">
        <v>26156</v>
      </c>
      <c r="FG26163" s="55" t="s">
        <v>2094</v>
      </c>
      <c r="FH26163" s="55" t="s">
        <v>1490</v>
      </c>
      <c r="FI26163" s="55">
        <v>1</v>
      </c>
      <c r="FJ26163" s="55">
        <v>1000</v>
      </c>
      <c r="FK26163" s="55" t="s">
        <v>1258</v>
      </c>
      <c r="FL26163" s="55">
        <v>0.0375</v>
      </c>
    </row>
    <row r="26164" ht="14.25" customHeight="1" outlineLevel="1" spans="162:168">
      <c r="FF26164" s="55">
        <v>26157</v>
      </c>
      <c r="FG26164" s="55" t="s">
        <v>2094</v>
      </c>
      <c r="FH26164" s="55" t="s">
        <v>1490</v>
      </c>
      <c r="FI26164" s="55">
        <v>1</v>
      </c>
      <c r="FJ26164" s="55">
        <v>2500</v>
      </c>
      <c r="FK26164" s="55" t="s">
        <v>1258</v>
      </c>
      <c r="FL26164" s="55">
        <v>0.0333</v>
      </c>
    </row>
    <row r="26165" ht="14.25" customHeight="1" outlineLevel="1" spans="162:168">
      <c r="FF26165" s="55">
        <v>26158</v>
      </c>
      <c r="FG26165" s="55" t="s">
        <v>2094</v>
      </c>
      <c r="FH26165" s="55" t="s">
        <v>1490</v>
      </c>
      <c r="FI26165" s="55">
        <v>1</v>
      </c>
      <c r="FJ26165" s="55">
        <v>5000</v>
      </c>
      <c r="FK26165" s="55" t="s">
        <v>1258</v>
      </c>
      <c r="FL26165" s="55">
        <v>0.0292</v>
      </c>
    </row>
    <row r="26166" ht="14.25" customHeight="1" outlineLevel="1" spans="162:168">
      <c r="FF26166" s="55">
        <v>26159</v>
      </c>
      <c r="FG26166" s="55" t="s">
        <v>2094</v>
      </c>
      <c r="FH26166" s="55" t="s">
        <v>1490</v>
      </c>
      <c r="FI26166" s="55">
        <v>1</v>
      </c>
      <c r="FJ26166" s="55">
        <v>10000</v>
      </c>
      <c r="FK26166" s="55" t="s">
        <v>1258</v>
      </c>
      <c r="FL26166" s="55">
        <v>0.025</v>
      </c>
    </row>
    <row r="26167" ht="14.25" customHeight="1" outlineLevel="1" spans="162:168">
      <c r="FF26167" s="55">
        <v>26160</v>
      </c>
      <c r="FG26167" s="55" t="s">
        <v>2094</v>
      </c>
      <c r="FH26167" s="55" t="s">
        <v>1490</v>
      </c>
      <c r="FI26167" s="55">
        <v>1</v>
      </c>
      <c r="FJ26167" s="55">
        <v>25000</v>
      </c>
      <c r="FK26167" s="55" t="s">
        <v>1258</v>
      </c>
      <c r="FL26167" s="55">
        <v>0.025</v>
      </c>
    </row>
    <row r="26168" ht="14.25" customHeight="1" outlineLevel="1" spans="162:168">
      <c r="FF26168" s="55">
        <v>26161</v>
      </c>
      <c r="FG26168" s="55" t="s">
        <v>2094</v>
      </c>
      <c r="FH26168" s="55" t="s">
        <v>1490</v>
      </c>
      <c r="FI26168" s="55">
        <v>1</v>
      </c>
      <c r="FJ26168" s="55">
        <v>50000</v>
      </c>
      <c r="FK26168" s="55" t="s">
        <v>1258</v>
      </c>
      <c r="FL26168" s="55">
        <v>0.025</v>
      </c>
    </row>
    <row r="26169" ht="14.25" customHeight="1" outlineLevel="1" spans="162:168">
      <c r="FF26169" s="55">
        <v>26162</v>
      </c>
      <c r="FG26169" s="55" t="s">
        <v>2094</v>
      </c>
      <c r="FH26169" s="55" t="s">
        <v>1490</v>
      </c>
      <c r="FI26169" s="55">
        <v>1</v>
      </c>
      <c r="FJ26169" s="55">
        <v>80000</v>
      </c>
      <c r="FK26169" s="55" t="s">
        <v>1258</v>
      </c>
      <c r="FL26169" s="55">
        <v>0.025</v>
      </c>
    </row>
    <row r="26170" ht="14.25" customHeight="1" outlineLevel="1" spans="162:168">
      <c r="FF26170" s="55">
        <v>26163</v>
      </c>
      <c r="FG26170" s="55" t="s">
        <v>2094</v>
      </c>
      <c r="FH26170" s="55" t="s">
        <v>1490</v>
      </c>
      <c r="FI26170" s="55">
        <v>1</v>
      </c>
      <c r="FJ26170" s="55">
        <v>130000</v>
      </c>
      <c r="FK26170" s="55" t="s">
        <v>1258</v>
      </c>
      <c r="FL26170" s="55">
        <v>0.025</v>
      </c>
    </row>
    <row r="26171" ht="14.25" customHeight="1" outlineLevel="1" spans="162:168">
      <c r="FF26171" s="55">
        <v>26164</v>
      </c>
      <c r="FG26171" s="55" t="s">
        <v>2094</v>
      </c>
      <c r="FH26171" s="55" t="s">
        <v>1490</v>
      </c>
      <c r="FI26171" s="55">
        <v>1</v>
      </c>
      <c r="FJ26171" s="55">
        <v>260000</v>
      </c>
      <c r="FK26171" s="55" t="s">
        <v>1258</v>
      </c>
      <c r="FL26171" s="55">
        <v>0.025</v>
      </c>
    </row>
    <row r="26172" ht="14.25" customHeight="1" outlineLevel="1" spans="162:168">
      <c r="FF26172" s="55">
        <v>26165</v>
      </c>
      <c r="FG26172" s="55" t="s">
        <v>2094</v>
      </c>
      <c r="FH26172" s="55" t="s">
        <v>1490</v>
      </c>
      <c r="FI26172" s="55">
        <v>1</v>
      </c>
      <c r="FJ26172" s="55">
        <v>400000</v>
      </c>
      <c r="FK26172" s="55" t="s">
        <v>1258</v>
      </c>
      <c r="FL26172" s="55">
        <v>0.025</v>
      </c>
    </row>
    <row r="26173" ht="14.25" customHeight="1" outlineLevel="1" spans="162:168">
      <c r="FF26173" s="55">
        <v>26166</v>
      </c>
      <c r="FG26173" s="55" t="s">
        <v>2094</v>
      </c>
      <c r="FH26173" s="55" t="s">
        <v>1490</v>
      </c>
      <c r="FI26173" s="55">
        <v>1</v>
      </c>
      <c r="FJ26173" s="55">
        <v>530000</v>
      </c>
      <c r="FK26173" s="55" t="s">
        <v>1258</v>
      </c>
      <c r="FL26173" s="55">
        <v>0.025</v>
      </c>
    </row>
    <row r="26174" ht="14.25" customHeight="1" outlineLevel="1" spans="162:168">
      <c r="FF26174" s="55">
        <v>26167</v>
      </c>
      <c r="FG26174" s="55" t="s">
        <v>2094</v>
      </c>
      <c r="FH26174" s="55" t="s">
        <v>1490</v>
      </c>
      <c r="FI26174" s="55">
        <v>1</v>
      </c>
      <c r="FJ26174" s="55">
        <v>540000</v>
      </c>
      <c r="FK26174" s="55" t="s">
        <v>1258</v>
      </c>
      <c r="FL26174" s="55">
        <v>0.025</v>
      </c>
    </row>
    <row r="26175" ht="14.25" customHeight="1" outlineLevel="1" spans="162:168">
      <c r="FF26175" s="55">
        <v>26168</v>
      </c>
      <c r="FG26175" s="55" t="s">
        <v>2094</v>
      </c>
      <c r="FH26175" s="55" t="s">
        <v>1490</v>
      </c>
      <c r="FI26175" s="55">
        <v>2</v>
      </c>
      <c r="FJ26175" s="55">
        <v>1000</v>
      </c>
      <c r="FK26175" s="55" t="s">
        <v>1258</v>
      </c>
      <c r="FL26175" s="55">
        <v>0.0375</v>
      </c>
    </row>
    <row r="26176" ht="14.25" customHeight="1" outlineLevel="1" spans="162:168">
      <c r="FF26176" s="55">
        <v>26169</v>
      </c>
      <c r="FG26176" s="55" t="s">
        <v>2094</v>
      </c>
      <c r="FH26176" s="55" t="s">
        <v>1490</v>
      </c>
      <c r="FI26176" s="55">
        <v>2</v>
      </c>
      <c r="FJ26176" s="55">
        <v>2500</v>
      </c>
      <c r="FK26176" s="55" t="s">
        <v>1258</v>
      </c>
      <c r="FL26176" s="55">
        <v>0.0333</v>
      </c>
    </row>
    <row r="26177" ht="14.25" customHeight="1" outlineLevel="1" spans="162:168">
      <c r="FF26177" s="55">
        <v>26170</v>
      </c>
      <c r="FG26177" s="55" t="s">
        <v>2094</v>
      </c>
      <c r="FH26177" s="55" t="s">
        <v>1490</v>
      </c>
      <c r="FI26177" s="55">
        <v>2</v>
      </c>
      <c r="FJ26177" s="55">
        <v>5000</v>
      </c>
      <c r="FK26177" s="55" t="s">
        <v>1258</v>
      </c>
      <c r="FL26177" s="55">
        <v>0.0292</v>
      </c>
    </row>
    <row r="26178" ht="14.25" customHeight="1" outlineLevel="1" spans="162:168">
      <c r="FF26178" s="55">
        <v>26171</v>
      </c>
      <c r="FG26178" s="55" t="s">
        <v>2094</v>
      </c>
      <c r="FH26178" s="55" t="s">
        <v>1490</v>
      </c>
      <c r="FI26178" s="55">
        <v>2</v>
      </c>
      <c r="FJ26178" s="55">
        <v>10000</v>
      </c>
      <c r="FK26178" s="55" t="s">
        <v>1258</v>
      </c>
      <c r="FL26178" s="55">
        <v>0.025</v>
      </c>
    </row>
    <row r="26179" ht="14.25" customHeight="1" outlineLevel="1" spans="162:168">
      <c r="FF26179" s="55">
        <v>26172</v>
      </c>
      <c r="FG26179" s="55" t="s">
        <v>2094</v>
      </c>
      <c r="FH26179" s="55" t="s">
        <v>1490</v>
      </c>
      <c r="FI26179" s="55">
        <v>2</v>
      </c>
      <c r="FJ26179" s="55">
        <v>25000</v>
      </c>
      <c r="FK26179" s="55" t="s">
        <v>1258</v>
      </c>
      <c r="FL26179" s="55">
        <v>0.025</v>
      </c>
    </row>
    <row r="26180" ht="14.25" customHeight="1" outlineLevel="1" spans="162:168">
      <c r="FF26180" s="55">
        <v>26173</v>
      </c>
      <c r="FG26180" s="55" t="s">
        <v>2094</v>
      </c>
      <c r="FH26180" s="55" t="s">
        <v>1490</v>
      </c>
      <c r="FI26180" s="55">
        <v>2</v>
      </c>
      <c r="FJ26180" s="55">
        <v>50000</v>
      </c>
      <c r="FK26180" s="55" t="s">
        <v>1258</v>
      </c>
      <c r="FL26180" s="55">
        <v>0.025</v>
      </c>
    </row>
    <row r="26181" ht="14.25" customHeight="1" outlineLevel="1" spans="162:168">
      <c r="FF26181" s="55">
        <v>26174</v>
      </c>
      <c r="FG26181" s="55" t="s">
        <v>2094</v>
      </c>
      <c r="FH26181" s="55" t="s">
        <v>1490</v>
      </c>
      <c r="FI26181" s="55">
        <v>2</v>
      </c>
      <c r="FJ26181" s="55">
        <v>80000</v>
      </c>
      <c r="FK26181" s="55" t="s">
        <v>1258</v>
      </c>
      <c r="FL26181" s="55">
        <v>0.025</v>
      </c>
    </row>
    <row r="26182" ht="14.25" customHeight="1" outlineLevel="1" spans="162:168">
      <c r="FF26182" s="55">
        <v>26175</v>
      </c>
      <c r="FG26182" s="55" t="s">
        <v>2094</v>
      </c>
      <c r="FH26182" s="55" t="s">
        <v>1490</v>
      </c>
      <c r="FI26182" s="55">
        <v>2</v>
      </c>
      <c r="FJ26182" s="55">
        <v>130000</v>
      </c>
      <c r="FK26182" s="55" t="s">
        <v>1258</v>
      </c>
      <c r="FL26182" s="55">
        <v>0.025</v>
      </c>
    </row>
    <row r="26183" ht="14.25" customHeight="1" outlineLevel="1" spans="162:168">
      <c r="FF26183" s="55">
        <v>26176</v>
      </c>
      <c r="FG26183" s="55" t="s">
        <v>2094</v>
      </c>
      <c r="FH26183" s="55" t="s">
        <v>1490</v>
      </c>
      <c r="FI26183" s="55">
        <v>2</v>
      </c>
      <c r="FJ26183" s="55">
        <v>260000</v>
      </c>
      <c r="FK26183" s="55" t="s">
        <v>1258</v>
      </c>
      <c r="FL26183" s="55">
        <v>0.025</v>
      </c>
    </row>
    <row r="26184" ht="14.25" customHeight="1" outlineLevel="1" spans="162:168">
      <c r="FF26184" s="55">
        <v>26177</v>
      </c>
      <c r="FG26184" s="55" t="s">
        <v>2094</v>
      </c>
      <c r="FH26184" s="55" t="s">
        <v>1490</v>
      </c>
      <c r="FI26184" s="55">
        <v>2</v>
      </c>
      <c r="FJ26184" s="55">
        <v>400000</v>
      </c>
      <c r="FK26184" s="55" t="s">
        <v>1258</v>
      </c>
      <c r="FL26184" s="55">
        <v>0.025</v>
      </c>
    </row>
    <row r="26185" ht="14.25" customHeight="1" outlineLevel="1" spans="162:168">
      <c r="FF26185" s="55">
        <v>26178</v>
      </c>
      <c r="FG26185" s="55" t="s">
        <v>2094</v>
      </c>
      <c r="FH26185" s="55" t="s">
        <v>1490</v>
      </c>
      <c r="FI26185" s="55">
        <v>2</v>
      </c>
      <c r="FJ26185" s="55">
        <v>530000</v>
      </c>
      <c r="FK26185" s="55" t="s">
        <v>1258</v>
      </c>
      <c r="FL26185" s="55">
        <v>0.025</v>
      </c>
    </row>
    <row r="26186" ht="14.25" customHeight="1" outlineLevel="1" spans="162:168">
      <c r="FF26186" s="55">
        <v>26179</v>
      </c>
      <c r="FG26186" s="55" t="s">
        <v>2094</v>
      </c>
      <c r="FH26186" s="55" t="s">
        <v>1490</v>
      </c>
      <c r="FI26186" s="55">
        <v>2</v>
      </c>
      <c r="FJ26186" s="55">
        <v>540000</v>
      </c>
      <c r="FK26186" s="55" t="s">
        <v>1258</v>
      </c>
      <c r="FL26186" s="55">
        <v>0.025</v>
      </c>
    </row>
    <row r="26187" ht="14.25" customHeight="1" outlineLevel="1" spans="162:168">
      <c r="FF26187" s="55">
        <v>26180</v>
      </c>
      <c r="FG26187" s="55" t="s">
        <v>42</v>
      </c>
      <c r="FH26187" s="55" t="s">
        <v>1260</v>
      </c>
      <c r="FI26187" s="55">
        <v>3</v>
      </c>
      <c r="FJ26187" s="55">
        <v>1000</v>
      </c>
      <c r="FK26187" s="55" t="s">
        <v>1249</v>
      </c>
      <c r="FL26187" s="55">
        <v>1.2</v>
      </c>
    </row>
    <row r="26188" ht="14.25" customHeight="1" outlineLevel="1" spans="162:168">
      <c r="FF26188" s="55">
        <v>26181</v>
      </c>
      <c r="FG26188" s="55" t="s">
        <v>42</v>
      </c>
      <c r="FH26188" s="55" t="s">
        <v>1260</v>
      </c>
      <c r="FI26188" s="55">
        <v>3</v>
      </c>
      <c r="FJ26188" s="55">
        <v>2500</v>
      </c>
      <c r="FK26188" s="55" t="s">
        <v>1249</v>
      </c>
      <c r="FL26188" s="55">
        <v>1.1</v>
      </c>
    </row>
    <row r="26189" ht="14.25" customHeight="1" outlineLevel="1" spans="162:168">
      <c r="FF26189" s="55">
        <v>26182</v>
      </c>
      <c r="FG26189" s="55" t="s">
        <v>42</v>
      </c>
      <c r="FH26189" s="55" t="s">
        <v>1260</v>
      </c>
      <c r="FI26189" s="55">
        <v>3</v>
      </c>
      <c r="FJ26189" s="55">
        <v>5000</v>
      </c>
      <c r="FK26189" s="55" t="s">
        <v>1249</v>
      </c>
      <c r="FL26189" s="55">
        <v>0.85</v>
      </c>
    </row>
    <row r="26190" ht="14.25" customHeight="1" outlineLevel="1" spans="162:168">
      <c r="FF26190" s="55">
        <v>26183</v>
      </c>
      <c r="FG26190" s="55" t="s">
        <v>42</v>
      </c>
      <c r="FH26190" s="55" t="s">
        <v>1260</v>
      </c>
      <c r="FI26190" s="55">
        <v>3</v>
      </c>
      <c r="FJ26190" s="55">
        <v>10000</v>
      </c>
      <c r="FK26190" s="55" t="s">
        <v>1249</v>
      </c>
      <c r="FL26190" s="55">
        <v>0.65</v>
      </c>
    </row>
    <row r="26191" ht="14.25" customHeight="1" outlineLevel="1" spans="162:168">
      <c r="FF26191" s="55">
        <v>26184</v>
      </c>
      <c r="FG26191" s="55" t="s">
        <v>42</v>
      </c>
      <c r="FH26191" s="55" t="s">
        <v>1260</v>
      </c>
      <c r="FI26191" s="55">
        <v>3</v>
      </c>
      <c r="FJ26191" s="55">
        <v>25000</v>
      </c>
      <c r="FK26191" s="55" t="s">
        <v>1249</v>
      </c>
      <c r="FL26191" s="55">
        <v>0.65</v>
      </c>
    </row>
    <row r="26192" ht="14.25" customHeight="1" outlineLevel="1" spans="162:168">
      <c r="FF26192" s="55">
        <v>26185</v>
      </c>
      <c r="FG26192" s="55" t="s">
        <v>42</v>
      </c>
      <c r="FH26192" s="55" t="s">
        <v>1260</v>
      </c>
      <c r="FI26192" s="55">
        <v>3</v>
      </c>
      <c r="FJ26192" s="55">
        <v>50000</v>
      </c>
      <c r="FK26192" s="55" t="s">
        <v>1249</v>
      </c>
      <c r="FL26192" s="55">
        <v>0.55</v>
      </c>
    </row>
    <row r="26193" ht="14.25" customHeight="1" outlineLevel="1" spans="162:168">
      <c r="FF26193" s="55">
        <v>26186</v>
      </c>
      <c r="FG26193" s="55" t="s">
        <v>42</v>
      </c>
      <c r="FH26193" s="55" t="s">
        <v>1260</v>
      </c>
      <c r="FI26193" s="55">
        <v>3</v>
      </c>
      <c r="FJ26193" s="55">
        <v>80000</v>
      </c>
      <c r="FK26193" s="55" t="s">
        <v>1249</v>
      </c>
      <c r="FL26193" s="55">
        <v>0.55</v>
      </c>
    </row>
    <row r="26194" ht="14.25" customHeight="1" outlineLevel="1" spans="162:168">
      <c r="FF26194" s="55">
        <v>26187</v>
      </c>
      <c r="FG26194" s="55" t="s">
        <v>42</v>
      </c>
      <c r="FH26194" s="55" t="s">
        <v>1260</v>
      </c>
      <c r="FI26194" s="55">
        <v>3</v>
      </c>
      <c r="FJ26194" s="55">
        <v>130000</v>
      </c>
      <c r="FK26194" s="55" t="s">
        <v>1249</v>
      </c>
      <c r="FL26194" s="55">
        <v>0.55</v>
      </c>
    </row>
    <row r="26195" ht="14.25" customHeight="1" outlineLevel="1" spans="162:168">
      <c r="FF26195" s="55">
        <v>26188</v>
      </c>
      <c r="FG26195" s="55" t="s">
        <v>42</v>
      </c>
      <c r="FH26195" s="55" t="s">
        <v>1260</v>
      </c>
      <c r="FI26195" s="55">
        <v>3</v>
      </c>
      <c r="FJ26195" s="55">
        <v>260000</v>
      </c>
      <c r="FK26195" s="55" t="s">
        <v>1249</v>
      </c>
      <c r="FL26195" s="55">
        <v>0.55</v>
      </c>
    </row>
    <row r="26196" ht="14.25" customHeight="1" outlineLevel="1" spans="162:168">
      <c r="FF26196" s="55">
        <v>26189</v>
      </c>
      <c r="FG26196" s="55" t="s">
        <v>42</v>
      </c>
      <c r="FH26196" s="55" t="s">
        <v>1260</v>
      </c>
      <c r="FI26196" s="55">
        <v>3</v>
      </c>
      <c r="FJ26196" s="55">
        <v>400000</v>
      </c>
      <c r="FK26196" s="55" t="s">
        <v>1249</v>
      </c>
      <c r="FL26196" s="55">
        <v>0.55</v>
      </c>
    </row>
    <row r="26197" ht="14.25" customHeight="1" outlineLevel="1" spans="162:168">
      <c r="FF26197" s="55">
        <v>26190</v>
      </c>
      <c r="FG26197" s="55" t="s">
        <v>42</v>
      </c>
      <c r="FH26197" s="55" t="s">
        <v>1260</v>
      </c>
      <c r="FI26197" s="55">
        <v>3</v>
      </c>
      <c r="FJ26197" s="55">
        <v>530000</v>
      </c>
      <c r="FK26197" s="55" t="s">
        <v>1249</v>
      </c>
      <c r="FL26197" s="55">
        <v>0.55</v>
      </c>
    </row>
    <row r="26198" ht="14.25" customHeight="1" outlineLevel="1" spans="162:168">
      <c r="FF26198" s="55">
        <v>26191</v>
      </c>
      <c r="FG26198" s="55" t="s">
        <v>42</v>
      </c>
      <c r="FH26198" s="55" t="s">
        <v>1260</v>
      </c>
      <c r="FI26198" s="55">
        <v>3</v>
      </c>
      <c r="FJ26198" s="55">
        <v>540000</v>
      </c>
      <c r="FK26198" s="55" t="s">
        <v>1249</v>
      </c>
      <c r="FL26198" s="55">
        <v>0.55</v>
      </c>
    </row>
    <row r="26199" ht="14.25" customHeight="1" outlineLevel="1" spans="162:168">
      <c r="FF26199" s="55">
        <v>26192</v>
      </c>
      <c r="FG26199" s="55" t="s">
        <v>42</v>
      </c>
      <c r="FH26199" s="55" t="s">
        <v>1260</v>
      </c>
      <c r="FI26199" s="55">
        <v>4</v>
      </c>
      <c r="FJ26199" s="55">
        <v>1000</v>
      </c>
      <c r="FK26199" s="55" t="s">
        <v>1249</v>
      </c>
      <c r="FL26199" s="55">
        <v>1.15</v>
      </c>
    </row>
    <row r="26200" ht="14.25" customHeight="1" outlineLevel="1" spans="162:168">
      <c r="FF26200" s="55">
        <v>26193</v>
      </c>
      <c r="FG26200" s="55" t="s">
        <v>42</v>
      </c>
      <c r="FH26200" s="55" t="s">
        <v>1260</v>
      </c>
      <c r="FI26200" s="55">
        <v>4</v>
      </c>
      <c r="FJ26200" s="55">
        <v>2500</v>
      </c>
      <c r="FK26200" s="55" t="s">
        <v>1249</v>
      </c>
      <c r="FL26200" s="55">
        <v>1.05</v>
      </c>
    </row>
    <row r="26201" ht="14.25" customHeight="1" outlineLevel="1" spans="162:168">
      <c r="FF26201" s="55">
        <v>26194</v>
      </c>
      <c r="FG26201" s="55" t="s">
        <v>42</v>
      </c>
      <c r="FH26201" s="55" t="s">
        <v>1260</v>
      </c>
      <c r="FI26201" s="55">
        <v>4</v>
      </c>
      <c r="FJ26201" s="55">
        <v>5000</v>
      </c>
      <c r="FK26201" s="55" t="s">
        <v>1249</v>
      </c>
      <c r="FL26201" s="55">
        <v>0.8</v>
      </c>
    </row>
    <row r="26202" ht="14.25" customHeight="1" outlineLevel="1" spans="162:168">
      <c r="FF26202" s="55">
        <v>26195</v>
      </c>
      <c r="FG26202" s="55" t="s">
        <v>42</v>
      </c>
      <c r="FH26202" s="55" t="s">
        <v>1260</v>
      </c>
      <c r="FI26202" s="55">
        <v>4</v>
      </c>
      <c r="FJ26202" s="55">
        <v>10000</v>
      </c>
      <c r="FK26202" s="55" t="s">
        <v>1249</v>
      </c>
      <c r="FL26202" s="55">
        <v>0.6</v>
      </c>
    </row>
    <row r="26203" ht="14.25" customHeight="1" outlineLevel="1" spans="162:168">
      <c r="FF26203" s="55">
        <v>26196</v>
      </c>
      <c r="FG26203" s="55" t="s">
        <v>42</v>
      </c>
      <c r="FH26203" s="55" t="s">
        <v>1260</v>
      </c>
      <c r="FI26203" s="55">
        <v>4</v>
      </c>
      <c r="FJ26203" s="55">
        <v>25000</v>
      </c>
      <c r="FK26203" s="55" t="s">
        <v>1249</v>
      </c>
      <c r="FL26203" s="55">
        <v>0.5</v>
      </c>
    </row>
    <row r="26204" ht="14.25" customHeight="1" outlineLevel="1" spans="162:168">
      <c r="FF26204" s="55">
        <v>26197</v>
      </c>
      <c r="FG26204" s="55" t="s">
        <v>42</v>
      </c>
      <c r="FH26204" s="55" t="s">
        <v>1260</v>
      </c>
      <c r="FI26204" s="55">
        <v>4</v>
      </c>
      <c r="FJ26204" s="55">
        <v>50000</v>
      </c>
      <c r="FK26204" s="55" t="s">
        <v>1249</v>
      </c>
      <c r="FL26204" s="55">
        <v>0.5</v>
      </c>
    </row>
    <row r="26205" ht="14.25" customHeight="1" outlineLevel="1" spans="162:168">
      <c r="FF26205" s="55">
        <v>26198</v>
      </c>
      <c r="FG26205" s="55" t="s">
        <v>42</v>
      </c>
      <c r="FH26205" s="55" t="s">
        <v>1260</v>
      </c>
      <c r="FI26205" s="55">
        <v>4</v>
      </c>
      <c r="FJ26205" s="55">
        <v>80000</v>
      </c>
      <c r="FK26205" s="55" t="s">
        <v>1249</v>
      </c>
      <c r="FL26205" s="55">
        <v>0.5</v>
      </c>
    </row>
    <row r="26206" ht="14.25" customHeight="1" outlineLevel="1" spans="162:168">
      <c r="FF26206" s="55">
        <v>26199</v>
      </c>
      <c r="FG26206" s="55" t="s">
        <v>42</v>
      </c>
      <c r="FH26206" s="55" t="s">
        <v>1260</v>
      </c>
      <c r="FI26206" s="55">
        <v>4</v>
      </c>
      <c r="FJ26206" s="55">
        <v>130000</v>
      </c>
      <c r="FK26206" s="55" t="s">
        <v>1249</v>
      </c>
      <c r="FL26206" s="55">
        <v>0.5</v>
      </c>
    </row>
    <row r="26207" ht="14.25" customHeight="1" outlineLevel="1" spans="162:168">
      <c r="FF26207" s="55">
        <v>26200</v>
      </c>
      <c r="FG26207" s="55" t="s">
        <v>42</v>
      </c>
      <c r="FH26207" s="55" t="s">
        <v>1260</v>
      </c>
      <c r="FI26207" s="55">
        <v>4</v>
      </c>
      <c r="FJ26207" s="55">
        <v>260000</v>
      </c>
      <c r="FK26207" s="55" t="s">
        <v>1249</v>
      </c>
      <c r="FL26207" s="55">
        <v>0.5</v>
      </c>
    </row>
    <row r="26208" ht="14.25" customHeight="1" outlineLevel="1" spans="162:168">
      <c r="FF26208" s="55">
        <v>26201</v>
      </c>
      <c r="FG26208" s="55" t="s">
        <v>42</v>
      </c>
      <c r="FH26208" s="55" t="s">
        <v>1260</v>
      </c>
      <c r="FI26208" s="55">
        <v>4</v>
      </c>
      <c r="FJ26208" s="55">
        <v>400000</v>
      </c>
      <c r="FK26208" s="55" t="s">
        <v>1249</v>
      </c>
      <c r="FL26208" s="55">
        <v>0.5</v>
      </c>
    </row>
    <row r="26209" ht="14.25" customHeight="1" outlineLevel="1" spans="162:168">
      <c r="FF26209" s="55">
        <v>26202</v>
      </c>
      <c r="FG26209" s="55" t="s">
        <v>42</v>
      </c>
      <c r="FH26209" s="55" t="s">
        <v>1260</v>
      </c>
      <c r="FI26209" s="55">
        <v>4</v>
      </c>
      <c r="FJ26209" s="55">
        <v>530000</v>
      </c>
      <c r="FK26209" s="55" t="s">
        <v>1249</v>
      </c>
      <c r="FL26209" s="55">
        <v>0.5</v>
      </c>
    </row>
    <row r="26210" ht="14.25" customHeight="1" outlineLevel="1" spans="162:168">
      <c r="FF26210" s="55">
        <v>26203</v>
      </c>
      <c r="FG26210" s="55" t="s">
        <v>42</v>
      </c>
      <c r="FH26210" s="55" t="s">
        <v>1260</v>
      </c>
      <c r="FI26210" s="55">
        <v>4</v>
      </c>
      <c r="FJ26210" s="55">
        <v>540000</v>
      </c>
      <c r="FK26210" s="55" t="s">
        <v>1249</v>
      </c>
      <c r="FL26210" s="55">
        <v>0.5</v>
      </c>
    </row>
    <row r="26211" ht="14.25" customHeight="1" outlineLevel="1" spans="162:168">
      <c r="FF26211" s="55">
        <v>26204</v>
      </c>
      <c r="FG26211" s="55" t="s">
        <v>42</v>
      </c>
      <c r="FH26211" s="55" t="s">
        <v>1260</v>
      </c>
      <c r="FI26211" s="55">
        <v>5</v>
      </c>
      <c r="FJ26211" s="55">
        <v>1000</v>
      </c>
      <c r="FK26211" s="55" t="s">
        <v>1249</v>
      </c>
      <c r="FL26211" s="55">
        <v>1.15</v>
      </c>
    </row>
    <row r="26212" ht="14.25" customHeight="1" outlineLevel="1" spans="162:168">
      <c r="FF26212" s="55">
        <v>26205</v>
      </c>
      <c r="FG26212" s="55" t="s">
        <v>42</v>
      </c>
      <c r="FH26212" s="55" t="s">
        <v>1260</v>
      </c>
      <c r="FI26212" s="55">
        <v>5</v>
      </c>
      <c r="FJ26212" s="55">
        <v>2500</v>
      </c>
      <c r="FK26212" s="55" t="s">
        <v>1249</v>
      </c>
      <c r="FL26212" s="55">
        <v>1.05</v>
      </c>
    </row>
    <row r="26213" ht="14.25" customHeight="1" outlineLevel="1" spans="162:168">
      <c r="FF26213" s="55">
        <v>26206</v>
      </c>
      <c r="FG26213" s="55" t="s">
        <v>42</v>
      </c>
      <c r="FH26213" s="55" t="s">
        <v>1260</v>
      </c>
      <c r="FI26213" s="55">
        <v>5</v>
      </c>
      <c r="FJ26213" s="55">
        <v>5000</v>
      </c>
      <c r="FK26213" s="55" t="s">
        <v>1249</v>
      </c>
      <c r="FL26213" s="55">
        <v>0.8</v>
      </c>
    </row>
    <row r="26214" ht="14.25" customHeight="1" outlineLevel="1" spans="162:168">
      <c r="FF26214" s="55">
        <v>26207</v>
      </c>
      <c r="FG26214" s="55" t="s">
        <v>42</v>
      </c>
      <c r="FH26214" s="55" t="s">
        <v>1260</v>
      </c>
      <c r="FI26214" s="55">
        <v>5</v>
      </c>
      <c r="FJ26214" s="55">
        <v>10000</v>
      </c>
      <c r="FK26214" s="55" t="s">
        <v>1249</v>
      </c>
      <c r="FL26214" s="55">
        <v>0.6</v>
      </c>
    </row>
    <row r="26215" ht="14.25" customHeight="1" outlineLevel="1" spans="162:168">
      <c r="FF26215" s="55">
        <v>26208</v>
      </c>
      <c r="FG26215" s="55" t="s">
        <v>42</v>
      </c>
      <c r="FH26215" s="55" t="s">
        <v>1260</v>
      </c>
      <c r="FI26215" s="55">
        <v>5</v>
      </c>
      <c r="FJ26215" s="55">
        <v>25000</v>
      </c>
      <c r="FK26215" s="55" t="s">
        <v>1249</v>
      </c>
      <c r="FL26215" s="55">
        <v>0.5</v>
      </c>
    </row>
    <row r="26216" ht="14.25" customHeight="1" outlineLevel="1" spans="162:168">
      <c r="FF26216" s="55">
        <v>26209</v>
      </c>
      <c r="FG26216" s="55" t="s">
        <v>42</v>
      </c>
      <c r="FH26216" s="55" t="s">
        <v>1260</v>
      </c>
      <c r="FI26216" s="55">
        <v>5</v>
      </c>
      <c r="FJ26216" s="55">
        <v>50000</v>
      </c>
      <c r="FK26216" s="55" t="s">
        <v>1249</v>
      </c>
      <c r="FL26216" s="55">
        <v>0.5</v>
      </c>
    </row>
    <row r="26217" ht="14.25" customHeight="1" outlineLevel="1" spans="162:168">
      <c r="FF26217" s="55">
        <v>26210</v>
      </c>
      <c r="FG26217" s="55" t="s">
        <v>42</v>
      </c>
      <c r="FH26217" s="55" t="s">
        <v>1260</v>
      </c>
      <c r="FI26217" s="55">
        <v>5</v>
      </c>
      <c r="FJ26217" s="55">
        <v>80000</v>
      </c>
      <c r="FK26217" s="55" t="s">
        <v>1249</v>
      </c>
      <c r="FL26217" s="55">
        <v>0.5</v>
      </c>
    </row>
    <row r="26218" ht="14.25" customHeight="1" outlineLevel="1" spans="162:168">
      <c r="FF26218" s="55">
        <v>26211</v>
      </c>
      <c r="FG26218" s="55" t="s">
        <v>42</v>
      </c>
      <c r="FH26218" s="55" t="s">
        <v>1260</v>
      </c>
      <c r="FI26218" s="55">
        <v>5</v>
      </c>
      <c r="FJ26218" s="55">
        <v>130000</v>
      </c>
      <c r="FK26218" s="55" t="s">
        <v>1249</v>
      </c>
      <c r="FL26218" s="55">
        <v>0.5</v>
      </c>
    </row>
    <row r="26219" ht="14.25" customHeight="1" outlineLevel="1" spans="162:168">
      <c r="FF26219" s="55">
        <v>26212</v>
      </c>
      <c r="FG26219" s="55" t="s">
        <v>42</v>
      </c>
      <c r="FH26219" s="55" t="s">
        <v>1260</v>
      </c>
      <c r="FI26219" s="55">
        <v>5</v>
      </c>
      <c r="FJ26219" s="55">
        <v>260000</v>
      </c>
      <c r="FK26219" s="55" t="s">
        <v>1249</v>
      </c>
      <c r="FL26219" s="55">
        <v>0.5</v>
      </c>
    </row>
    <row r="26220" ht="14.25" customHeight="1" outlineLevel="1" spans="162:168">
      <c r="FF26220" s="55">
        <v>26213</v>
      </c>
      <c r="FG26220" s="55" t="s">
        <v>42</v>
      </c>
      <c r="FH26220" s="55" t="s">
        <v>1260</v>
      </c>
      <c r="FI26220" s="55">
        <v>5</v>
      </c>
      <c r="FJ26220" s="55">
        <v>400000</v>
      </c>
      <c r="FK26220" s="55" t="s">
        <v>1249</v>
      </c>
      <c r="FL26220" s="55">
        <v>0.5</v>
      </c>
    </row>
    <row r="26221" ht="14.25" customHeight="1" outlineLevel="1" spans="162:168">
      <c r="FF26221" s="55">
        <v>26214</v>
      </c>
      <c r="FG26221" s="55" t="s">
        <v>42</v>
      </c>
      <c r="FH26221" s="55" t="s">
        <v>1260</v>
      </c>
      <c r="FI26221" s="55">
        <v>5</v>
      </c>
      <c r="FJ26221" s="55">
        <v>530000</v>
      </c>
      <c r="FK26221" s="55" t="s">
        <v>1249</v>
      </c>
      <c r="FL26221" s="55">
        <v>0.5</v>
      </c>
    </row>
    <row r="26222" ht="14.25" customHeight="1" outlineLevel="1" spans="162:168">
      <c r="FF26222" s="55">
        <v>26215</v>
      </c>
      <c r="FG26222" s="55" t="s">
        <v>42</v>
      </c>
      <c r="FH26222" s="55" t="s">
        <v>1260</v>
      </c>
      <c r="FI26222" s="55">
        <v>5</v>
      </c>
      <c r="FJ26222" s="55">
        <v>540000</v>
      </c>
      <c r="FK26222" s="55" t="s">
        <v>1249</v>
      </c>
      <c r="FL26222" s="55">
        <v>0.5</v>
      </c>
    </row>
    <row r="26223" ht="14.25" customHeight="1" outlineLevel="1" spans="162:168">
      <c r="FF26223" s="55">
        <v>26216</v>
      </c>
      <c r="FG26223" s="55" t="s">
        <v>42</v>
      </c>
      <c r="FH26223" s="55" t="s">
        <v>1260</v>
      </c>
      <c r="FI26223" s="55">
        <v>6</v>
      </c>
      <c r="FJ26223" s="55">
        <v>1000</v>
      </c>
      <c r="FK26223" s="55" t="s">
        <v>1249</v>
      </c>
      <c r="FL26223" s="55">
        <v>0.81</v>
      </c>
    </row>
    <row r="26224" ht="14.25" customHeight="1" outlineLevel="1" spans="162:168">
      <c r="FF26224" s="55">
        <v>26217</v>
      </c>
      <c r="FG26224" s="55" t="s">
        <v>42</v>
      </c>
      <c r="FH26224" s="55" t="s">
        <v>1260</v>
      </c>
      <c r="FI26224" s="55">
        <v>6</v>
      </c>
      <c r="FJ26224" s="55">
        <v>2500</v>
      </c>
      <c r="FK26224" s="55" t="s">
        <v>1249</v>
      </c>
      <c r="FL26224" s="55">
        <v>0.81</v>
      </c>
    </row>
    <row r="26225" ht="14.25" customHeight="1" outlineLevel="1" spans="162:168">
      <c r="FF26225" s="55">
        <v>26218</v>
      </c>
      <c r="FG26225" s="55" t="s">
        <v>42</v>
      </c>
      <c r="FH26225" s="55" t="s">
        <v>1260</v>
      </c>
      <c r="FI26225" s="55">
        <v>6</v>
      </c>
      <c r="FJ26225" s="55">
        <v>5000</v>
      </c>
      <c r="FK26225" s="55" t="s">
        <v>1249</v>
      </c>
      <c r="FL26225" s="55">
        <v>0.81</v>
      </c>
    </row>
    <row r="26226" ht="14.25" customHeight="1" outlineLevel="1" spans="162:168">
      <c r="FF26226" s="55">
        <v>26219</v>
      </c>
      <c r="FG26226" s="55" t="s">
        <v>42</v>
      </c>
      <c r="FH26226" s="55" t="s">
        <v>1260</v>
      </c>
      <c r="FI26226" s="55">
        <v>6</v>
      </c>
      <c r="FJ26226" s="55">
        <v>10000</v>
      </c>
      <c r="FK26226" s="55" t="s">
        <v>1249</v>
      </c>
      <c r="FL26226" s="55">
        <v>0.81</v>
      </c>
    </row>
    <row r="26227" ht="14.25" customHeight="1" outlineLevel="1" spans="162:168">
      <c r="FF26227" s="55">
        <v>26220</v>
      </c>
      <c r="FG26227" s="55" t="s">
        <v>42</v>
      </c>
      <c r="FH26227" s="55" t="s">
        <v>1260</v>
      </c>
      <c r="FI26227" s="55">
        <v>6</v>
      </c>
      <c r="FJ26227" s="55">
        <v>25000</v>
      </c>
      <c r="FK26227" s="55" t="s">
        <v>1249</v>
      </c>
      <c r="FL26227" s="55">
        <v>0.81</v>
      </c>
    </row>
    <row r="26228" ht="14.25" customHeight="1" outlineLevel="1" spans="162:168">
      <c r="FF26228" s="55">
        <v>26221</v>
      </c>
      <c r="FG26228" s="55" t="s">
        <v>42</v>
      </c>
      <c r="FH26228" s="55" t="s">
        <v>1260</v>
      </c>
      <c r="FI26228" s="55">
        <v>6</v>
      </c>
      <c r="FJ26228" s="55">
        <v>50000</v>
      </c>
      <c r="FK26228" s="55" t="s">
        <v>1249</v>
      </c>
      <c r="FL26228" s="55">
        <v>0.77</v>
      </c>
    </row>
    <row r="26229" ht="14.25" customHeight="1" outlineLevel="1" spans="162:168">
      <c r="FF26229" s="55">
        <v>26222</v>
      </c>
      <c r="FG26229" s="55" t="s">
        <v>42</v>
      </c>
      <c r="FH26229" s="55" t="s">
        <v>1260</v>
      </c>
      <c r="FI26229" s="55">
        <v>6</v>
      </c>
      <c r="FJ26229" s="55">
        <v>80000</v>
      </c>
      <c r="FK26229" s="55" t="s">
        <v>1249</v>
      </c>
      <c r="FL26229" s="55">
        <v>0.4</v>
      </c>
    </row>
    <row r="26230" ht="14.25" customHeight="1" outlineLevel="1" spans="162:168">
      <c r="FF26230" s="55">
        <v>26223</v>
      </c>
      <c r="FG26230" s="55" t="s">
        <v>42</v>
      </c>
      <c r="FH26230" s="55" t="s">
        <v>1260</v>
      </c>
      <c r="FI26230" s="55">
        <v>6</v>
      </c>
      <c r="FJ26230" s="55">
        <v>130000</v>
      </c>
      <c r="FK26230" s="55" t="s">
        <v>1249</v>
      </c>
      <c r="FL26230" s="55">
        <v>0.35</v>
      </c>
    </row>
    <row r="26231" ht="14.25" customHeight="1" outlineLevel="1" spans="162:168">
      <c r="FF26231" s="55">
        <v>26224</v>
      </c>
      <c r="FG26231" s="55" t="s">
        <v>42</v>
      </c>
      <c r="FH26231" s="55" t="s">
        <v>1260</v>
      </c>
      <c r="FI26231" s="55">
        <v>6</v>
      </c>
      <c r="FJ26231" s="55">
        <v>260000</v>
      </c>
      <c r="FK26231" s="55" t="s">
        <v>1249</v>
      </c>
      <c r="FL26231" s="55">
        <v>0.35</v>
      </c>
    </row>
    <row r="26232" ht="14.25" customHeight="1" outlineLevel="1" spans="162:168">
      <c r="FF26232" s="55">
        <v>26225</v>
      </c>
      <c r="FG26232" s="55" t="s">
        <v>42</v>
      </c>
      <c r="FH26232" s="55" t="s">
        <v>1260</v>
      </c>
      <c r="FI26232" s="55">
        <v>6</v>
      </c>
      <c r="FJ26232" s="55">
        <v>400000</v>
      </c>
      <c r="FK26232" s="55" t="s">
        <v>1249</v>
      </c>
      <c r="FL26232" s="55">
        <v>0.35</v>
      </c>
    </row>
    <row r="26233" ht="14.25" customHeight="1" outlineLevel="1" spans="162:168">
      <c r="FF26233" s="55">
        <v>26226</v>
      </c>
      <c r="FG26233" s="55" t="s">
        <v>42</v>
      </c>
      <c r="FH26233" s="55" t="s">
        <v>1260</v>
      </c>
      <c r="FI26233" s="55">
        <v>6</v>
      </c>
      <c r="FJ26233" s="55">
        <v>530000</v>
      </c>
      <c r="FK26233" s="55" t="s">
        <v>1249</v>
      </c>
      <c r="FL26233" s="55">
        <v>0.35</v>
      </c>
    </row>
    <row r="26234" ht="14.25" customHeight="1" outlineLevel="1" spans="162:168">
      <c r="FF26234" s="55">
        <v>26227</v>
      </c>
      <c r="FG26234" s="55" t="s">
        <v>42</v>
      </c>
      <c r="FH26234" s="55" t="s">
        <v>1260</v>
      </c>
      <c r="FI26234" s="55">
        <v>6</v>
      </c>
      <c r="FJ26234" s="55">
        <v>540000</v>
      </c>
      <c r="FK26234" s="55" t="s">
        <v>1249</v>
      </c>
      <c r="FL26234" s="55">
        <v>0.35</v>
      </c>
    </row>
    <row r="26235" ht="14.25" customHeight="1" outlineLevel="1" spans="162:168">
      <c r="FF26235" s="55">
        <v>26228</v>
      </c>
      <c r="FG26235" s="55" t="s">
        <v>42</v>
      </c>
      <c r="FH26235" s="55" t="s">
        <v>1260</v>
      </c>
      <c r="FI26235" s="55">
        <v>7</v>
      </c>
      <c r="FJ26235" s="55">
        <v>1000</v>
      </c>
      <c r="FK26235" s="55" t="s">
        <v>1249</v>
      </c>
      <c r="FL26235" s="55">
        <v>0.86</v>
      </c>
    </row>
    <row r="26236" ht="14.25" customHeight="1" outlineLevel="1" spans="162:168">
      <c r="FF26236" s="55">
        <v>26229</v>
      </c>
      <c r="FG26236" s="55" t="s">
        <v>42</v>
      </c>
      <c r="FH26236" s="55" t="s">
        <v>1260</v>
      </c>
      <c r="FI26236" s="55">
        <v>7</v>
      </c>
      <c r="FJ26236" s="55">
        <v>2500</v>
      </c>
      <c r="FK26236" s="55" t="s">
        <v>1249</v>
      </c>
      <c r="FL26236" s="55">
        <v>0.86</v>
      </c>
    </row>
    <row r="26237" ht="14.25" customHeight="1" outlineLevel="1" spans="162:168">
      <c r="FF26237" s="55">
        <v>26230</v>
      </c>
      <c r="FG26237" s="55" t="s">
        <v>42</v>
      </c>
      <c r="FH26237" s="55" t="s">
        <v>1260</v>
      </c>
      <c r="FI26237" s="55">
        <v>7</v>
      </c>
      <c r="FJ26237" s="55">
        <v>5000</v>
      </c>
      <c r="FK26237" s="55" t="s">
        <v>1249</v>
      </c>
      <c r="FL26237" s="55">
        <v>0.86</v>
      </c>
    </row>
    <row r="26238" ht="14.25" customHeight="1" outlineLevel="1" spans="162:168">
      <c r="FF26238" s="55">
        <v>26231</v>
      </c>
      <c r="FG26238" s="55" t="s">
        <v>42</v>
      </c>
      <c r="FH26238" s="55" t="s">
        <v>1260</v>
      </c>
      <c r="FI26238" s="55">
        <v>7</v>
      </c>
      <c r="FJ26238" s="55">
        <v>10000</v>
      </c>
      <c r="FK26238" s="55" t="s">
        <v>1249</v>
      </c>
      <c r="FL26238" s="55">
        <v>0.86</v>
      </c>
    </row>
    <row r="26239" ht="14.25" customHeight="1" outlineLevel="1" spans="162:168">
      <c r="FF26239" s="55">
        <v>26232</v>
      </c>
      <c r="FG26239" s="55" t="s">
        <v>42</v>
      </c>
      <c r="FH26239" s="55" t="s">
        <v>1260</v>
      </c>
      <c r="FI26239" s="55">
        <v>7</v>
      </c>
      <c r="FJ26239" s="55">
        <v>25000</v>
      </c>
      <c r="FK26239" s="55" t="s">
        <v>1249</v>
      </c>
      <c r="FL26239" s="55">
        <v>0.86</v>
      </c>
    </row>
    <row r="26240" ht="14.25" customHeight="1" outlineLevel="1" spans="162:168">
      <c r="FF26240" s="55">
        <v>26233</v>
      </c>
      <c r="FG26240" s="55" t="s">
        <v>42</v>
      </c>
      <c r="FH26240" s="55" t="s">
        <v>1260</v>
      </c>
      <c r="FI26240" s="55">
        <v>7</v>
      </c>
      <c r="FJ26240" s="55">
        <v>50000</v>
      </c>
      <c r="FK26240" s="55" t="s">
        <v>1249</v>
      </c>
      <c r="FL26240" s="55">
        <v>0.82</v>
      </c>
    </row>
    <row r="26241" ht="14.25" customHeight="1" outlineLevel="1" spans="162:168">
      <c r="FF26241" s="55">
        <v>26234</v>
      </c>
      <c r="FG26241" s="55" t="s">
        <v>42</v>
      </c>
      <c r="FH26241" s="55" t="s">
        <v>1260</v>
      </c>
      <c r="FI26241" s="55">
        <v>7</v>
      </c>
      <c r="FJ26241" s="55">
        <v>80000</v>
      </c>
      <c r="FK26241" s="55" t="s">
        <v>1249</v>
      </c>
      <c r="FL26241" s="55">
        <v>0.4</v>
      </c>
    </row>
    <row r="26242" ht="14.25" customHeight="1" outlineLevel="1" spans="162:168">
      <c r="FF26242" s="55">
        <v>26235</v>
      </c>
      <c r="FG26242" s="55" t="s">
        <v>42</v>
      </c>
      <c r="FH26242" s="55" t="s">
        <v>1260</v>
      </c>
      <c r="FI26242" s="55">
        <v>7</v>
      </c>
      <c r="FJ26242" s="55">
        <v>130000</v>
      </c>
      <c r="FK26242" s="55" t="s">
        <v>1249</v>
      </c>
      <c r="FL26242" s="55">
        <v>0.35</v>
      </c>
    </row>
    <row r="26243" ht="14.25" customHeight="1" outlineLevel="1" spans="162:168">
      <c r="FF26243" s="55">
        <v>26236</v>
      </c>
      <c r="FG26243" s="55" t="s">
        <v>42</v>
      </c>
      <c r="FH26243" s="55" t="s">
        <v>1260</v>
      </c>
      <c r="FI26243" s="55">
        <v>7</v>
      </c>
      <c r="FJ26243" s="55">
        <v>260000</v>
      </c>
      <c r="FK26243" s="55" t="s">
        <v>1249</v>
      </c>
      <c r="FL26243" s="55">
        <v>0.35</v>
      </c>
    </row>
    <row r="26244" ht="14.25" customHeight="1" outlineLevel="1" spans="162:168">
      <c r="FF26244" s="55">
        <v>26237</v>
      </c>
      <c r="FG26244" s="55" t="s">
        <v>42</v>
      </c>
      <c r="FH26244" s="55" t="s">
        <v>1260</v>
      </c>
      <c r="FI26244" s="55">
        <v>7</v>
      </c>
      <c r="FJ26244" s="55">
        <v>400000</v>
      </c>
      <c r="FK26244" s="55" t="s">
        <v>1249</v>
      </c>
      <c r="FL26244" s="55">
        <v>0.35</v>
      </c>
    </row>
    <row r="26245" ht="14.25" customHeight="1" outlineLevel="1" spans="162:168">
      <c r="FF26245" s="55">
        <v>26238</v>
      </c>
      <c r="FG26245" s="55" t="s">
        <v>42</v>
      </c>
      <c r="FH26245" s="55" t="s">
        <v>1260</v>
      </c>
      <c r="FI26245" s="55">
        <v>7</v>
      </c>
      <c r="FJ26245" s="55">
        <v>530000</v>
      </c>
      <c r="FK26245" s="55" t="s">
        <v>1249</v>
      </c>
      <c r="FL26245" s="55">
        <v>0.35</v>
      </c>
    </row>
    <row r="26246" ht="14.25" customHeight="1" outlineLevel="1" spans="162:168">
      <c r="FF26246" s="55">
        <v>26239</v>
      </c>
      <c r="FG26246" s="55" t="s">
        <v>42</v>
      </c>
      <c r="FH26246" s="55" t="s">
        <v>1260</v>
      </c>
      <c r="FI26246" s="55">
        <v>7</v>
      </c>
      <c r="FJ26246" s="55">
        <v>540000</v>
      </c>
      <c r="FK26246" s="55" t="s">
        <v>1249</v>
      </c>
      <c r="FL26246" s="55">
        <v>0.35</v>
      </c>
    </row>
    <row r="26247" ht="14.25" customHeight="1" outlineLevel="1" spans="162:168">
      <c r="FF26247" s="55">
        <v>26240</v>
      </c>
      <c r="FG26247" s="55" t="s">
        <v>42</v>
      </c>
      <c r="FH26247" s="55" t="s">
        <v>1260</v>
      </c>
      <c r="FI26247" s="55">
        <v>8</v>
      </c>
      <c r="FJ26247" s="55">
        <v>1000</v>
      </c>
      <c r="FK26247" s="55" t="s">
        <v>1249</v>
      </c>
      <c r="FL26247" s="55">
        <v>0.9</v>
      </c>
    </row>
    <row r="26248" ht="14.25" customHeight="1" outlineLevel="1" spans="162:168">
      <c r="FF26248" s="55">
        <v>26241</v>
      </c>
      <c r="FG26248" s="55" t="s">
        <v>42</v>
      </c>
      <c r="FH26248" s="55" t="s">
        <v>1260</v>
      </c>
      <c r="FI26248" s="55">
        <v>8</v>
      </c>
      <c r="FJ26248" s="55">
        <v>2500</v>
      </c>
      <c r="FK26248" s="55" t="s">
        <v>1249</v>
      </c>
      <c r="FL26248" s="55">
        <v>0.85</v>
      </c>
    </row>
    <row r="26249" ht="14.25" customHeight="1" outlineLevel="1" spans="162:168">
      <c r="FF26249" s="55">
        <v>26242</v>
      </c>
      <c r="FG26249" s="55" t="s">
        <v>42</v>
      </c>
      <c r="FH26249" s="55" t="s">
        <v>1260</v>
      </c>
      <c r="FI26249" s="55">
        <v>8</v>
      </c>
      <c r="FJ26249" s="55">
        <v>5000</v>
      </c>
      <c r="FK26249" s="55" t="s">
        <v>1249</v>
      </c>
      <c r="FL26249" s="55">
        <v>0.7</v>
      </c>
    </row>
    <row r="26250" ht="14.25" customHeight="1" outlineLevel="1" spans="162:168">
      <c r="FF26250" s="55">
        <v>26243</v>
      </c>
      <c r="FG26250" s="55" t="s">
        <v>42</v>
      </c>
      <c r="FH26250" s="55" t="s">
        <v>1260</v>
      </c>
      <c r="FI26250" s="55">
        <v>8</v>
      </c>
      <c r="FJ26250" s="55">
        <v>10000</v>
      </c>
      <c r="FK26250" s="55" t="s">
        <v>1249</v>
      </c>
      <c r="FL26250" s="55">
        <v>0.5</v>
      </c>
    </row>
    <row r="26251" ht="14.25" customHeight="1" outlineLevel="1" spans="162:168">
      <c r="FF26251" s="55">
        <v>26244</v>
      </c>
      <c r="FG26251" s="55" t="s">
        <v>42</v>
      </c>
      <c r="FH26251" s="55" t="s">
        <v>1260</v>
      </c>
      <c r="FI26251" s="55">
        <v>8</v>
      </c>
      <c r="FJ26251" s="55">
        <v>25000</v>
      </c>
      <c r="FK26251" s="55" t="s">
        <v>1249</v>
      </c>
      <c r="FL26251" s="55">
        <v>0.45</v>
      </c>
    </row>
    <row r="26252" ht="14.25" customHeight="1" outlineLevel="1" spans="162:168">
      <c r="FF26252" s="55">
        <v>26245</v>
      </c>
      <c r="FG26252" s="55" t="s">
        <v>42</v>
      </c>
      <c r="FH26252" s="55" t="s">
        <v>1260</v>
      </c>
      <c r="FI26252" s="55">
        <v>8</v>
      </c>
      <c r="FJ26252" s="55">
        <v>50000</v>
      </c>
      <c r="FK26252" s="55" t="s">
        <v>1249</v>
      </c>
      <c r="FL26252" s="55">
        <v>0.45</v>
      </c>
    </row>
    <row r="26253" ht="14.25" customHeight="1" outlineLevel="1" spans="162:168">
      <c r="FF26253" s="55">
        <v>26246</v>
      </c>
      <c r="FG26253" s="55" t="s">
        <v>42</v>
      </c>
      <c r="FH26253" s="55" t="s">
        <v>1260</v>
      </c>
      <c r="FI26253" s="55">
        <v>8</v>
      </c>
      <c r="FJ26253" s="55">
        <v>80000</v>
      </c>
      <c r="FK26253" s="55" t="s">
        <v>1249</v>
      </c>
      <c r="FL26253" s="55">
        <v>0.45</v>
      </c>
    </row>
    <row r="26254" ht="14.25" customHeight="1" outlineLevel="1" spans="162:168">
      <c r="FF26254" s="55">
        <v>26247</v>
      </c>
      <c r="FG26254" s="55" t="s">
        <v>42</v>
      </c>
      <c r="FH26254" s="55" t="s">
        <v>1260</v>
      </c>
      <c r="FI26254" s="55">
        <v>8</v>
      </c>
      <c r="FJ26254" s="55">
        <v>130000</v>
      </c>
      <c r="FK26254" s="55" t="s">
        <v>1249</v>
      </c>
      <c r="FL26254" s="55">
        <v>0.45</v>
      </c>
    </row>
    <row r="26255" ht="14.25" customHeight="1" outlineLevel="1" spans="162:168">
      <c r="FF26255" s="55">
        <v>26248</v>
      </c>
      <c r="FG26255" s="55" t="s">
        <v>42</v>
      </c>
      <c r="FH26255" s="55" t="s">
        <v>1260</v>
      </c>
      <c r="FI26255" s="55">
        <v>8</v>
      </c>
      <c r="FJ26255" s="55">
        <v>260000</v>
      </c>
      <c r="FK26255" s="55" t="s">
        <v>1249</v>
      </c>
      <c r="FL26255" s="55">
        <v>0.45</v>
      </c>
    </row>
    <row r="26256" ht="14.25" customHeight="1" outlineLevel="1" spans="162:168">
      <c r="FF26256" s="55">
        <v>26249</v>
      </c>
      <c r="FG26256" s="55" t="s">
        <v>42</v>
      </c>
      <c r="FH26256" s="55" t="s">
        <v>1260</v>
      </c>
      <c r="FI26256" s="55">
        <v>8</v>
      </c>
      <c r="FJ26256" s="55">
        <v>400000</v>
      </c>
      <c r="FK26256" s="55" t="s">
        <v>1249</v>
      </c>
      <c r="FL26256" s="55">
        <v>0.45</v>
      </c>
    </row>
    <row r="26257" ht="14.25" customHeight="1" outlineLevel="1" spans="162:168">
      <c r="FF26257" s="55">
        <v>26250</v>
      </c>
      <c r="FG26257" s="55" t="s">
        <v>42</v>
      </c>
      <c r="FH26257" s="55" t="s">
        <v>1260</v>
      </c>
      <c r="FI26257" s="55">
        <v>8</v>
      </c>
      <c r="FJ26257" s="55">
        <v>530000</v>
      </c>
      <c r="FK26257" s="55" t="s">
        <v>1249</v>
      </c>
      <c r="FL26257" s="55">
        <v>0.45</v>
      </c>
    </row>
    <row r="26258" ht="14.25" customHeight="1" outlineLevel="1" spans="162:168">
      <c r="FF26258" s="55">
        <v>26251</v>
      </c>
      <c r="FG26258" s="55" t="s">
        <v>42</v>
      </c>
      <c r="FH26258" s="55" t="s">
        <v>1260</v>
      </c>
      <c r="FI26258" s="55">
        <v>8</v>
      </c>
      <c r="FJ26258" s="55">
        <v>540000</v>
      </c>
      <c r="FK26258" s="55" t="s">
        <v>1249</v>
      </c>
      <c r="FL26258" s="55">
        <v>0.45</v>
      </c>
    </row>
    <row r="26259" ht="14.25" customHeight="1" outlineLevel="1" spans="162:168">
      <c r="FF26259" s="55">
        <v>26252</v>
      </c>
      <c r="FG26259" s="55" t="s">
        <v>42</v>
      </c>
      <c r="FH26259" s="55" t="s">
        <v>1260</v>
      </c>
      <c r="FI26259" s="55">
        <v>9</v>
      </c>
      <c r="FJ26259" s="55">
        <v>1000</v>
      </c>
      <c r="FK26259" s="55" t="s">
        <v>1249</v>
      </c>
      <c r="FL26259" s="55">
        <v>0.88</v>
      </c>
    </row>
    <row r="26260" ht="14.25" customHeight="1" outlineLevel="1" spans="162:168">
      <c r="FF26260" s="55">
        <v>26253</v>
      </c>
      <c r="FG26260" s="55" t="s">
        <v>42</v>
      </c>
      <c r="FH26260" s="55" t="s">
        <v>1260</v>
      </c>
      <c r="FI26260" s="55">
        <v>9</v>
      </c>
      <c r="FJ26260" s="55">
        <v>2500</v>
      </c>
      <c r="FK26260" s="55" t="s">
        <v>1249</v>
      </c>
      <c r="FL26260" s="55">
        <v>0.88</v>
      </c>
    </row>
    <row r="26261" ht="14.25" customHeight="1" outlineLevel="1" spans="162:168">
      <c r="FF26261" s="55">
        <v>26254</v>
      </c>
      <c r="FG26261" s="55" t="s">
        <v>42</v>
      </c>
      <c r="FH26261" s="55" t="s">
        <v>1260</v>
      </c>
      <c r="FI26261" s="55">
        <v>9</v>
      </c>
      <c r="FJ26261" s="55">
        <v>5000</v>
      </c>
      <c r="FK26261" s="55" t="s">
        <v>1249</v>
      </c>
      <c r="FL26261" s="55">
        <v>0.88</v>
      </c>
    </row>
    <row r="26262" ht="14.25" customHeight="1" outlineLevel="1" spans="162:168">
      <c r="FF26262" s="55">
        <v>26255</v>
      </c>
      <c r="FG26262" s="55" t="s">
        <v>42</v>
      </c>
      <c r="FH26262" s="55" t="s">
        <v>1260</v>
      </c>
      <c r="FI26262" s="55">
        <v>9</v>
      </c>
      <c r="FJ26262" s="55">
        <v>10000</v>
      </c>
      <c r="FK26262" s="55" t="s">
        <v>1249</v>
      </c>
      <c r="FL26262" s="55">
        <v>0.88</v>
      </c>
    </row>
    <row r="26263" ht="14.25" customHeight="1" outlineLevel="1" spans="162:168">
      <c r="FF26263" s="55">
        <v>26256</v>
      </c>
      <c r="FG26263" s="55" t="s">
        <v>42</v>
      </c>
      <c r="FH26263" s="55" t="s">
        <v>1260</v>
      </c>
      <c r="FI26263" s="55">
        <v>9</v>
      </c>
      <c r="FJ26263" s="55">
        <v>25000</v>
      </c>
      <c r="FK26263" s="55" t="s">
        <v>1249</v>
      </c>
      <c r="FL26263" s="55">
        <v>0.88</v>
      </c>
    </row>
    <row r="26264" ht="14.25" customHeight="1" outlineLevel="1" spans="162:168">
      <c r="FF26264" s="55">
        <v>26257</v>
      </c>
      <c r="FG26264" s="55" t="s">
        <v>42</v>
      </c>
      <c r="FH26264" s="55" t="s">
        <v>1260</v>
      </c>
      <c r="FI26264" s="55">
        <v>9</v>
      </c>
      <c r="FJ26264" s="55">
        <v>50000</v>
      </c>
      <c r="FK26264" s="55" t="s">
        <v>1249</v>
      </c>
      <c r="FL26264" s="55">
        <v>0.84</v>
      </c>
    </row>
    <row r="26265" ht="14.25" customHeight="1" outlineLevel="1" spans="162:168">
      <c r="FF26265" s="55">
        <v>26258</v>
      </c>
      <c r="FG26265" s="55" t="s">
        <v>42</v>
      </c>
      <c r="FH26265" s="55" t="s">
        <v>1260</v>
      </c>
      <c r="FI26265" s="55">
        <v>9</v>
      </c>
      <c r="FJ26265" s="55">
        <v>80000</v>
      </c>
      <c r="FK26265" s="55" t="s">
        <v>1249</v>
      </c>
      <c r="FL26265" s="55">
        <v>0.45</v>
      </c>
    </row>
    <row r="26266" ht="14.25" customHeight="1" outlineLevel="1" spans="162:168">
      <c r="FF26266" s="55">
        <v>26259</v>
      </c>
      <c r="FG26266" s="55" t="s">
        <v>42</v>
      </c>
      <c r="FH26266" s="55" t="s">
        <v>1260</v>
      </c>
      <c r="FI26266" s="55">
        <v>9</v>
      </c>
      <c r="FJ26266" s="55">
        <v>130000</v>
      </c>
      <c r="FK26266" s="55" t="s">
        <v>1249</v>
      </c>
      <c r="FL26266" s="55">
        <v>0.45</v>
      </c>
    </row>
    <row r="26267" ht="14.25" customHeight="1" outlineLevel="1" spans="162:168">
      <c r="FF26267" s="55">
        <v>26260</v>
      </c>
      <c r="FG26267" s="55" t="s">
        <v>42</v>
      </c>
      <c r="FH26267" s="55" t="s">
        <v>1260</v>
      </c>
      <c r="FI26267" s="55">
        <v>9</v>
      </c>
      <c r="FJ26267" s="55">
        <v>260000</v>
      </c>
      <c r="FK26267" s="55" t="s">
        <v>1249</v>
      </c>
      <c r="FL26267" s="55">
        <v>0.45</v>
      </c>
    </row>
    <row r="26268" ht="14.25" customHeight="1" outlineLevel="1" spans="162:168">
      <c r="FF26268" s="55">
        <v>26261</v>
      </c>
      <c r="FG26268" s="55" t="s">
        <v>42</v>
      </c>
      <c r="FH26268" s="55" t="s">
        <v>1260</v>
      </c>
      <c r="FI26268" s="55">
        <v>9</v>
      </c>
      <c r="FJ26268" s="55">
        <v>400000</v>
      </c>
      <c r="FK26268" s="55" t="s">
        <v>1249</v>
      </c>
      <c r="FL26268" s="55">
        <v>0.45</v>
      </c>
    </row>
    <row r="26269" ht="14.25" customHeight="1" outlineLevel="1" spans="162:168">
      <c r="FF26269" s="55">
        <v>26262</v>
      </c>
      <c r="FG26269" s="55" t="s">
        <v>42</v>
      </c>
      <c r="FH26269" s="55" t="s">
        <v>1260</v>
      </c>
      <c r="FI26269" s="55">
        <v>9</v>
      </c>
      <c r="FJ26269" s="55">
        <v>530000</v>
      </c>
      <c r="FK26269" s="55" t="s">
        <v>1249</v>
      </c>
      <c r="FL26269" s="55">
        <v>0.45</v>
      </c>
    </row>
    <row r="26270" ht="14.25" customHeight="1" outlineLevel="1" spans="162:168">
      <c r="FF26270" s="55">
        <v>26263</v>
      </c>
      <c r="FG26270" s="55" t="s">
        <v>42</v>
      </c>
      <c r="FH26270" s="55" t="s">
        <v>1260</v>
      </c>
      <c r="FI26270" s="55">
        <v>9</v>
      </c>
      <c r="FJ26270" s="55">
        <v>540000</v>
      </c>
      <c r="FK26270" s="55" t="s">
        <v>1249</v>
      </c>
      <c r="FL26270" s="55">
        <v>0.45</v>
      </c>
    </row>
    <row r="26271" ht="14.25" customHeight="1" outlineLevel="1" spans="162:168">
      <c r="FF26271" s="55">
        <v>26264</v>
      </c>
      <c r="FG26271" s="55" t="s">
        <v>42</v>
      </c>
      <c r="FH26271" s="55" t="s">
        <v>1260</v>
      </c>
      <c r="FI26271" s="55">
        <v>10</v>
      </c>
      <c r="FJ26271" s="55">
        <v>1000</v>
      </c>
      <c r="FK26271" s="55" t="s">
        <v>1249</v>
      </c>
      <c r="FL26271" s="55">
        <v>1.28</v>
      </c>
    </row>
    <row r="26272" ht="14.25" customHeight="1" outlineLevel="1" spans="162:168">
      <c r="FF26272" s="55">
        <v>26265</v>
      </c>
      <c r="FG26272" s="55" t="s">
        <v>42</v>
      </c>
      <c r="FH26272" s="55" t="s">
        <v>1260</v>
      </c>
      <c r="FI26272" s="55">
        <v>10</v>
      </c>
      <c r="FJ26272" s="55">
        <v>2500</v>
      </c>
      <c r="FK26272" s="55" t="s">
        <v>1249</v>
      </c>
      <c r="FL26272" s="55">
        <v>1.19</v>
      </c>
    </row>
    <row r="26273" ht="14.25" customHeight="1" outlineLevel="1" spans="162:168">
      <c r="FF26273" s="55">
        <v>26266</v>
      </c>
      <c r="FG26273" s="55" t="s">
        <v>42</v>
      </c>
      <c r="FH26273" s="55" t="s">
        <v>1260</v>
      </c>
      <c r="FI26273" s="55">
        <v>10</v>
      </c>
      <c r="FJ26273" s="55">
        <v>5000</v>
      </c>
      <c r="FK26273" s="55" t="s">
        <v>1249</v>
      </c>
      <c r="FL26273" s="55">
        <v>1.06</v>
      </c>
    </row>
    <row r="26274" ht="14.25" customHeight="1" outlineLevel="1" spans="162:168">
      <c r="FF26274" s="55">
        <v>26267</v>
      </c>
      <c r="FG26274" s="55" t="s">
        <v>42</v>
      </c>
      <c r="FH26274" s="55" t="s">
        <v>1260</v>
      </c>
      <c r="FI26274" s="55">
        <v>10</v>
      </c>
      <c r="FJ26274" s="55">
        <v>10000</v>
      </c>
      <c r="FK26274" s="55" t="s">
        <v>1249</v>
      </c>
      <c r="FL26274" s="55">
        <v>0.95</v>
      </c>
    </row>
    <row r="26275" ht="14.25" customHeight="1" outlineLevel="1" spans="162:168">
      <c r="FF26275" s="55">
        <v>26268</v>
      </c>
      <c r="FG26275" s="55" t="s">
        <v>42</v>
      </c>
      <c r="FH26275" s="55" t="s">
        <v>1260</v>
      </c>
      <c r="FI26275" s="55">
        <v>10</v>
      </c>
      <c r="FJ26275" s="55">
        <v>25000</v>
      </c>
      <c r="FK26275" s="55" t="s">
        <v>1249</v>
      </c>
      <c r="FL26275" s="55">
        <v>0.95</v>
      </c>
    </row>
    <row r="26276" ht="14.25" customHeight="1" outlineLevel="1" spans="162:168">
      <c r="FF26276" s="55">
        <v>26269</v>
      </c>
      <c r="FG26276" s="55" t="s">
        <v>42</v>
      </c>
      <c r="FH26276" s="55" t="s">
        <v>1260</v>
      </c>
      <c r="FI26276" s="55">
        <v>10</v>
      </c>
      <c r="FJ26276" s="55">
        <v>50000</v>
      </c>
      <c r="FK26276" s="55" t="s">
        <v>1249</v>
      </c>
      <c r="FL26276" s="55">
        <v>0.95</v>
      </c>
    </row>
    <row r="26277" ht="14.25" customHeight="1" outlineLevel="1" spans="162:168">
      <c r="FF26277" s="55">
        <v>26270</v>
      </c>
      <c r="FG26277" s="55" t="s">
        <v>42</v>
      </c>
      <c r="FH26277" s="55" t="s">
        <v>1260</v>
      </c>
      <c r="FI26277" s="55">
        <v>10</v>
      </c>
      <c r="FJ26277" s="55">
        <v>80000</v>
      </c>
      <c r="FK26277" s="55" t="s">
        <v>1249</v>
      </c>
      <c r="FL26277" s="55">
        <v>0.88</v>
      </c>
    </row>
    <row r="26278" ht="14.25" customHeight="1" outlineLevel="1" spans="162:168">
      <c r="FF26278" s="55">
        <v>26271</v>
      </c>
      <c r="FG26278" s="55" t="s">
        <v>42</v>
      </c>
      <c r="FH26278" s="55" t="s">
        <v>1260</v>
      </c>
      <c r="FI26278" s="55">
        <v>10</v>
      </c>
      <c r="FJ26278" s="55">
        <v>130000</v>
      </c>
      <c r="FK26278" s="55" t="s">
        <v>1249</v>
      </c>
      <c r="FL26278" s="55">
        <v>0.88</v>
      </c>
    </row>
    <row r="26279" ht="14.25" customHeight="1" outlineLevel="1" spans="162:168">
      <c r="FF26279" s="55">
        <v>26272</v>
      </c>
      <c r="FG26279" s="55" t="s">
        <v>42</v>
      </c>
      <c r="FH26279" s="55" t="s">
        <v>1260</v>
      </c>
      <c r="FI26279" s="55">
        <v>10</v>
      </c>
      <c r="FJ26279" s="55">
        <v>260000</v>
      </c>
      <c r="FK26279" s="55" t="s">
        <v>1249</v>
      </c>
      <c r="FL26279" s="55">
        <v>0.88</v>
      </c>
    </row>
    <row r="26280" ht="14.25" customHeight="1" outlineLevel="1" spans="162:168">
      <c r="FF26280" s="55">
        <v>26273</v>
      </c>
      <c r="FG26280" s="55" t="s">
        <v>42</v>
      </c>
      <c r="FH26280" s="55" t="s">
        <v>1260</v>
      </c>
      <c r="FI26280" s="55">
        <v>10</v>
      </c>
      <c r="FJ26280" s="55">
        <v>400000</v>
      </c>
      <c r="FK26280" s="55" t="s">
        <v>1249</v>
      </c>
      <c r="FL26280" s="55">
        <v>0.88</v>
      </c>
    </row>
    <row r="26281" ht="14.25" customHeight="1" outlineLevel="1" spans="162:168">
      <c r="FF26281" s="55">
        <v>26274</v>
      </c>
      <c r="FG26281" s="55" t="s">
        <v>42</v>
      </c>
      <c r="FH26281" s="55" t="s">
        <v>1260</v>
      </c>
      <c r="FI26281" s="55">
        <v>10</v>
      </c>
      <c r="FJ26281" s="55">
        <v>530000</v>
      </c>
      <c r="FK26281" s="55" t="s">
        <v>1249</v>
      </c>
      <c r="FL26281" s="55">
        <v>0.88</v>
      </c>
    </row>
    <row r="26282" ht="14.25" customHeight="1" outlineLevel="1" spans="162:168">
      <c r="FF26282" s="55">
        <v>26275</v>
      </c>
      <c r="FG26282" s="55" t="s">
        <v>42</v>
      </c>
      <c r="FH26282" s="55" t="s">
        <v>1260</v>
      </c>
      <c r="FI26282" s="55">
        <v>10</v>
      </c>
      <c r="FJ26282" s="55">
        <v>540000</v>
      </c>
      <c r="FK26282" s="55" t="s">
        <v>1249</v>
      </c>
      <c r="FL26282" s="55">
        <v>0.88</v>
      </c>
    </row>
    <row r="26283" ht="14.25" customHeight="1" outlineLevel="1" spans="162:168">
      <c r="FF26283" s="55">
        <v>26276</v>
      </c>
      <c r="FG26283" s="55" t="s">
        <v>42</v>
      </c>
      <c r="FH26283" s="55" t="s">
        <v>1260</v>
      </c>
      <c r="FI26283" s="55">
        <v>11</v>
      </c>
      <c r="FJ26283" s="55">
        <v>1000</v>
      </c>
      <c r="FK26283" s="55" t="s">
        <v>1249</v>
      </c>
      <c r="FL26283" s="55">
        <v>0.75</v>
      </c>
    </row>
    <row r="26284" ht="14.25" customHeight="1" outlineLevel="1" spans="162:168">
      <c r="FF26284" s="55">
        <v>26277</v>
      </c>
      <c r="FG26284" s="55" t="s">
        <v>42</v>
      </c>
      <c r="FH26284" s="55" t="s">
        <v>1260</v>
      </c>
      <c r="FI26284" s="55">
        <v>11</v>
      </c>
      <c r="FJ26284" s="55">
        <v>2500</v>
      </c>
      <c r="FK26284" s="55" t="s">
        <v>1249</v>
      </c>
      <c r="FL26284" s="55">
        <v>0.7</v>
      </c>
    </row>
    <row r="26285" ht="14.25" customHeight="1" outlineLevel="1" spans="162:168">
      <c r="FF26285" s="55">
        <v>26278</v>
      </c>
      <c r="FG26285" s="55" t="s">
        <v>42</v>
      </c>
      <c r="FH26285" s="55" t="s">
        <v>1260</v>
      </c>
      <c r="FI26285" s="55">
        <v>11</v>
      </c>
      <c r="FJ26285" s="55">
        <v>5000</v>
      </c>
      <c r="FK26285" s="55" t="s">
        <v>1249</v>
      </c>
      <c r="FL26285" s="55">
        <v>0.65</v>
      </c>
    </row>
    <row r="26286" ht="14.25" customHeight="1" outlineLevel="1" spans="162:168">
      <c r="FF26286" s="55">
        <v>26279</v>
      </c>
      <c r="FG26286" s="55" t="s">
        <v>42</v>
      </c>
      <c r="FH26286" s="55" t="s">
        <v>1260</v>
      </c>
      <c r="FI26286" s="55">
        <v>11</v>
      </c>
      <c r="FJ26286" s="55">
        <v>10000</v>
      </c>
      <c r="FK26286" s="55" t="s">
        <v>1249</v>
      </c>
      <c r="FL26286" s="55">
        <v>0.55</v>
      </c>
    </row>
    <row r="26287" ht="14.25" customHeight="1" outlineLevel="1" spans="162:168">
      <c r="FF26287" s="55">
        <v>26280</v>
      </c>
      <c r="FG26287" s="55" t="s">
        <v>42</v>
      </c>
      <c r="FH26287" s="55" t="s">
        <v>1260</v>
      </c>
      <c r="FI26287" s="55">
        <v>11</v>
      </c>
      <c r="FJ26287" s="55">
        <v>25000</v>
      </c>
      <c r="FK26287" s="55" t="s">
        <v>1249</v>
      </c>
      <c r="FL26287" s="55">
        <v>0.5</v>
      </c>
    </row>
    <row r="26288" ht="14.25" customHeight="1" outlineLevel="1" spans="162:168">
      <c r="FF26288" s="55">
        <v>26281</v>
      </c>
      <c r="FG26288" s="55" t="s">
        <v>42</v>
      </c>
      <c r="FH26288" s="55" t="s">
        <v>1260</v>
      </c>
      <c r="FI26288" s="55">
        <v>11</v>
      </c>
      <c r="FJ26288" s="55">
        <v>50000</v>
      </c>
      <c r="FK26288" s="55" t="s">
        <v>1249</v>
      </c>
      <c r="FL26288" s="55">
        <v>0.5</v>
      </c>
    </row>
    <row r="26289" ht="14.25" customHeight="1" outlineLevel="1" spans="162:168">
      <c r="FF26289" s="55">
        <v>26282</v>
      </c>
      <c r="FG26289" s="55" t="s">
        <v>42</v>
      </c>
      <c r="FH26289" s="55" t="s">
        <v>1260</v>
      </c>
      <c r="FI26289" s="55">
        <v>11</v>
      </c>
      <c r="FJ26289" s="55">
        <v>80000</v>
      </c>
      <c r="FK26289" s="55" t="s">
        <v>1249</v>
      </c>
      <c r="FL26289" s="55">
        <v>0.5</v>
      </c>
    </row>
    <row r="26290" ht="14.25" customHeight="1" outlineLevel="1" spans="162:168">
      <c r="FF26290" s="55">
        <v>26283</v>
      </c>
      <c r="FG26290" s="55" t="s">
        <v>42</v>
      </c>
      <c r="FH26290" s="55" t="s">
        <v>1260</v>
      </c>
      <c r="FI26290" s="55">
        <v>11</v>
      </c>
      <c r="FJ26290" s="55">
        <v>130000</v>
      </c>
      <c r="FK26290" s="55" t="s">
        <v>1249</v>
      </c>
      <c r="FL26290" s="55">
        <v>0.5</v>
      </c>
    </row>
    <row r="26291" ht="14.25" customHeight="1" outlineLevel="1" spans="162:168">
      <c r="FF26291" s="55">
        <v>26284</v>
      </c>
      <c r="FG26291" s="55" t="s">
        <v>42</v>
      </c>
      <c r="FH26291" s="55" t="s">
        <v>1260</v>
      </c>
      <c r="FI26291" s="55">
        <v>11</v>
      </c>
      <c r="FJ26291" s="55">
        <v>260000</v>
      </c>
      <c r="FK26291" s="55" t="s">
        <v>1249</v>
      </c>
      <c r="FL26291" s="55">
        <v>0.5</v>
      </c>
    </row>
    <row r="26292" ht="14.25" customHeight="1" outlineLevel="1" spans="162:168">
      <c r="FF26292" s="55">
        <v>26285</v>
      </c>
      <c r="FG26292" s="55" t="s">
        <v>42</v>
      </c>
      <c r="FH26292" s="55" t="s">
        <v>1260</v>
      </c>
      <c r="FI26292" s="55">
        <v>11</v>
      </c>
      <c r="FJ26292" s="55">
        <v>400000</v>
      </c>
      <c r="FK26292" s="55" t="s">
        <v>1249</v>
      </c>
      <c r="FL26292" s="55">
        <v>0.5</v>
      </c>
    </row>
    <row r="26293" ht="14.25" customHeight="1" outlineLevel="1" spans="162:168">
      <c r="FF26293" s="55">
        <v>26286</v>
      </c>
      <c r="FG26293" s="55" t="s">
        <v>42</v>
      </c>
      <c r="FH26293" s="55" t="s">
        <v>1260</v>
      </c>
      <c r="FI26293" s="55">
        <v>11</v>
      </c>
      <c r="FJ26293" s="55">
        <v>530000</v>
      </c>
      <c r="FK26293" s="55" t="s">
        <v>1249</v>
      </c>
      <c r="FL26293" s="55">
        <v>0.5</v>
      </c>
    </row>
    <row r="26294" ht="14.25" customHeight="1" outlineLevel="1" spans="162:168">
      <c r="FF26294" s="55">
        <v>26287</v>
      </c>
      <c r="FG26294" s="55" t="s">
        <v>42</v>
      </c>
      <c r="FH26294" s="55" t="s">
        <v>1260</v>
      </c>
      <c r="FI26294" s="55">
        <v>11</v>
      </c>
      <c r="FJ26294" s="55">
        <v>540000</v>
      </c>
      <c r="FK26294" s="55" t="s">
        <v>1249</v>
      </c>
      <c r="FL26294" s="55">
        <v>0.5</v>
      </c>
    </row>
    <row r="26295" ht="14.25" customHeight="1" outlineLevel="1" spans="162:168">
      <c r="FF26295" s="55">
        <v>26288</v>
      </c>
      <c r="FG26295" s="55" t="s">
        <v>42</v>
      </c>
      <c r="FH26295" s="55" t="s">
        <v>1260</v>
      </c>
      <c r="FI26295" s="55">
        <v>12</v>
      </c>
      <c r="FJ26295" s="55">
        <v>1000</v>
      </c>
      <c r="FK26295" s="55" t="s">
        <v>1249</v>
      </c>
      <c r="FL26295" s="55">
        <v>0.81</v>
      </c>
    </row>
    <row r="26296" ht="14.25" customHeight="1" outlineLevel="1" spans="162:168">
      <c r="FF26296" s="55">
        <v>26289</v>
      </c>
      <c r="FG26296" s="55" t="s">
        <v>42</v>
      </c>
      <c r="FH26296" s="55" t="s">
        <v>1260</v>
      </c>
      <c r="FI26296" s="55">
        <v>12</v>
      </c>
      <c r="FJ26296" s="55">
        <v>2500</v>
      </c>
      <c r="FK26296" s="55" t="s">
        <v>1249</v>
      </c>
      <c r="FL26296" s="55">
        <v>0.81</v>
      </c>
    </row>
    <row r="26297" ht="14.25" customHeight="1" outlineLevel="1" spans="162:168">
      <c r="FF26297" s="55">
        <v>26290</v>
      </c>
      <c r="FG26297" s="55" t="s">
        <v>42</v>
      </c>
      <c r="FH26297" s="55" t="s">
        <v>1260</v>
      </c>
      <c r="FI26297" s="55">
        <v>12</v>
      </c>
      <c r="FJ26297" s="55">
        <v>5000</v>
      </c>
      <c r="FK26297" s="55" t="s">
        <v>1249</v>
      </c>
      <c r="FL26297" s="55">
        <v>0.81</v>
      </c>
    </row>
    <row r="26298" ht="14.25" customHeight="1" outlineLevel="1" spans="162:168">
      <c r="FF26298" s="55">
        <v>26291</v>
      </c>
      <c r="FG26298" s="55" t="s">
        <v>42</v>
      </c>
      <c r="FH26298" s="55" t="s">
        <v>1260</v>
      </c>
      <c r="FI26298" s="55">
        <v>12</v>
      </c>
      <c r="FJ26298" s="55">
        <v>10000</v>
      </c>
      <c r="FK26298" s="55" t="s">
        <v>1249</v>
      </c>
      <c r="FL26298" s="55">
        <v>0.81</v>
      </c>
    </row>
    <row r="26299" ht="14.25" customHeight="1" outlineLevel="1" spans="162:168">
      <c r="FF26299" s="55">
        <v>26292</v>
      </c>
      <c r="FG26299" s="55" t="s">
        <v>42</v>
      </c>
      <c r="FH26299" s="55" t="s">
        <v>1260</v>
      </c>
      <c r="FI26299" s="55">
        <v>12</v>
      </c>
      <c r="FJ26299" s="55">
        <v>25000</v>
      </c>
      <c r="FK26299" s="55" t="s">
        <v>1249</v>
      </c>
      <c r="FL26299" s="55">
        <v>0.81</v>
      </c>
    </row>
    <row r="26300" ht="14.25" customHeight="1" outlineLevel="1" spans="162:168">
      <c r="FF26300" s="55">
        <v>26293</v>
      </c>
      <c r="FG26300" s="55" t="s">
        <v>42</v>
      </c>
      <c r="FH26300" s="55" t="s">
        <v>1260</v>
      </c>
      <c r="FI26300" s="55">
        <v>12</v>
      </c>
      <c r="FJ26300" s="55">
        <v>50000</v>
      </c>
      <c r="FK26300" s="55" t="s">
        <v>1249</v>
      </c>
      <c r="FL26300" s="55">
        <v>0.77</v>
      </c>
    </row>
    <row r="26301" ht="14.25" customHeight="1" outlineLevel="1" spans="162:168">
      <c r="FF26301" s="55">
        <v>26294</v>
      </c>
      <c r="FG26301" s="55" t="s">
        <v>42</v>
      </c>
      <c r="FH26301" s="55" t="s">
        <v>1260</v>
      </c>
      <c r="FI26301" s="55">
        <v>12</v>
      </c>
      <c r="FJ26301" s="55">
        <v>80000</v>
      </c>
      <c r="FK26301" s="55" t="s">
        <v>1249</v>
      </c>
      <c r="FL26301" s="55">
        <v>0.5</v>
      </c>
    </row>
    <row r="26302" ht="14.25" customHeight="1" outlineLevel="1" spans="162:168">
      <c r="FF26302" s="55">
        <v>26295</v>
      </c>
      <c r="FG26302" s="55" t="s">
        <v>42</v>
      </c>
      <c r="FH26302" s="55" t="s">
        <v>1260</v>
      </c>
      <c r="FI26302" s="55">
        <v>12</v>
      </c>
      <c r="FJ26302" s="55">
        <v>130000</v>
      </c>
      <c r="FK26302" s="55" t="s">
        <v>1249</v>
      </c>
      <c r="FL26302" s="55">
        <v>0.5</v>
      </c>
    </row>
    <row r="26303" ht="14.25" customHeight="1" outlineLevel="1" spans="162:168">
      <c r="FF26303" s="55">
        <v>26296</v>
      </c>
      <c r="FG26303" s="55" t="s">
        <v>42</v>
      </c>
      <c r="FH26303" s="55" t="s">
        <v>1260</v>
      </c>
      <c r="FI26303" s="55">
        <v>12</v>
      </c>
      <c r="FJ26303" s="55">
        <v>260000</v>
      </c>
      <c r="FK26303" s="55" t="s">
        <v>1249</v>
      </c>
      <c r="FL26303" s="55">
        <v>0.5</v>
      </c>
    </row>
    <row r="26304" ht="14.25" customHeight="1" outlineLevel="1" spans="162:168">
      <c r="FF26304" s="55">
        <v>26297</v>
      </c>
      <c r="FG26304" s="55" t="s">
        <v>42</v>
      </c>
      <c r="FH26304" s="55" t="s">
        <v>1260</v>
      </c>
      <c r="FI26304" s="55">
        <v>12</v>
      </c>
      <c r="FJ26304" s="55">
        <v>400000</v>
      </c>
      <c r="FK26304" s="55" t="s">
        <v>1249</v>
      </c>
      <c r="FL26304" s="55">
        <v>0.5</v>
      </c>
    </row>
    <row r="26305" ht="14.25" customHeight="1" outlineLevel="1" spans="162:168">
      <c r="FF26305" s="55">
        <v>26298</v>
      </c>
      <c r="FG26305" s="55" t="s">
        <v>42</v>
      </c>
      <c r="FH26305" s="55" t="s">
        <v>1260</v>
      </c>
      <c r="FI26305" s="55">
        <v>12</v>
      </c>
      <c r="FJ26305" s="55">
        <v>530000</v>
      </c>
      <c r="FK26305" s="55" t="s">
        <v>1249</v>
      </c>
      <c r="FL26305" s="55">
        <v>0.5</v>
      </c>
    </row>
    <row r="26306" ht="14.25" customHeight="1" outlineLevel="1" spans="162:168">
      <c r="FF26306" s="55">
        <v>26299</v>
      </c>
      <c r="FG26306" s="55" t="s">
        <v>42</v>
      </c>
      <c r="FH26306" s="55" t="s">
        <v>1260</v>
      </c>
      <c r="FI26306" s="55">
        <v>12</v>
      </c>
      <c r="FJ26306" s="55">
        <v>540000</v>
      </c>
      <c r="FK26306" s="55" t="s">
        <v>1249</v>
      </c>
      <c r="FL26306" s="55">
        <v>0.5</v>
      </c>
    </row>
    <row r="26307" ht="14.25" customHeight="1" outlineLevel="1" spans="162:168">
      <c r="FF26307" s="55">
        <v>26300</v>
      </c>
      <c r="FG26307" s="55" t="s">
        <v>42</v>
      </c>
      <c r="FH26307" s="55" t="s">
        <v>1490</v>
      </c>
      <c r="FI26307" s="55">
        <v>1</v>
      </c>
      <c r="FJ26307" s="55">
        <v>1000</v>
      </c>
      <c r="FK26307" s="55" t="s">
        <v>1249</v>
      </c>
      <c r="FL26307" s="55">
        <v>0.45</v>
      </c>
    </row>
    <row r="26308" ht="14.25" customHeight="1" outlineLevel="1" spans="162:168">
      <c r="FF26308" s="55">
        <v>26301</v>
      </c>
      <c r="FG26308" s="55" t="s">
        <v>42</v>
      </c>
      <c r="FH26308" s="55" t="s">
        <v>1490</v>
      </c>
      <c r="FI26308" s="55">
        <v>1</v>
      </c>
      <c r="FJ26308" s="55">
        <v>2500</v>
      </c>
      <c r="FK26308" s="55" t="s">
        <v>1249</v>
      </c>
      <c r="FL26308" s="55">
        <v>0.4</v>
      </c>
    </row>
    <row r="26309" ht="14.25" customHeight="1" outlineLevel="1" spans="162:168">
      <c r="FF26309" s="55">
        <v>26302</v>
      </c>
      <c r="FG26309" s="55" t="s">
        <v>42</v>
      </c>
      <c r="FH26309" s="55" t="s">
        <v>1490</v>
      </c>
      <c r="FI26309" s="55">
        <v>1</v>
      </c>
      <c r="FJ26309" s="55">
        <v>5000</v>
      </c>
      <c r="FK26309" s="55" t="s">
        <v>1249</v>
      </c>
      <c r="FL26309" s="55">
        <v>0.35</v>
      </c>
    </row>
    <row r="26310" ht="14.25" customHeight="1" outlineLevel="1" spans="162:168">
      <c r="FF26310" s="55">
        <v>26303</v>
      </c>
      <c r="FG26310" s="55" t="s">
        <v>42</v>
      </c>
      <c r="FH26310" s="55" t="s">
        <v>1490</v>
      </c>
      <c r="FI26310" s="55">
        <v>1</v>
      </c>
      <c r="FJ26310" s="55">
        <v>10000</v>
      </c>
      <c r="FK26310" s="55" t="s">
        <v>1249</v>
      </c>
      <c r="FL26310" s="55">
        <v>0.3</v>
      </c>
    </row>
    <row r="26311" ht="14.25" customHeight="1" outlineLevel="1" spans="162:168">
      <c r="FF26311" s="55">
        <v>26304</v>
      </c>
      <c r="FG26311" s="55" t="s">
        <v>42</v>
      </c>
      <c r="FH26311" s="55" t="s">
        <v>1490</v>
      </c>
      <c r="FI26311" s="55">
        <v>1</v>
      </c>
      <c r="FJ26311" s="55">
        <v>25000</v>
      </c>
      <c r="FK26311" s="55" t="s">
        <v>1249</v>
      </c>
      <c r="FL26311" s="55">
        <v>0.3</v>
      </c>
    </row>
    <row r="26312" ht="14.25" customHeight="1" outlineLevel="1" spans="162:168">
      <c r="FF26312" s="55">
        <v>26305</v>
      </c>
      <c r="FG26312" s="55" t="s">
        <v>42</v>
      </c>
      <c r="FH26312" s="55" t="s">
        <v>1490</v>
      </c>
      <c r="FI26312" s="55">
        <v>1</v>
      </c>
      <c r="FJ26312" s="55">
        <v>50000</v>
      </c>
      <c r="FK26312" s="55" t="s">
        <v>1249</v>
      </c>
      <c r="FL26312" s="55">
        <v>0.3</v>
      </c>
    </row>
    <row r="26313" ht="14.25" customHeight="1" outlineLevel="1" spans="162:168">
      <c r="FF26313" s="55">
        <v>26306</v>
      </c>
      <c r="FG26313" s="55" t="s">
        <v>42</v>
      </c>
      <c r="FH26313" s="55" t="s">
        <v>1490</v>
      </c>
      <c r="FI26313" s="55">
        <v>1</v>
      </c>
      <c r="FJ26313" s="55">
        <v>80000</v>
      </c>
      <c r="FK26313" s="55" t="s">
        <v>1249</v>
      </c>
      <c r="FL26313" s="55">
        <v>0.3</v>
      </c>
    </row>
    <row r="26314" ht="14.25" customHeight="1" outlineLevel="1" spans="162:168">
      <c r="FF26314" s="55">
        <v>26307</v>
      </c>
      <c r="FG26314" s="55" t="s">
        <v>42</v>
      </c>
      <c r="FH26314" s="55" t="s">
        <v>1490</v>
      </c>
      <c r="FI26314" s="55">
        <v>1</v>
      </c>
      <c r="FJ26314" s="55">
        <v>130000</v>
      </c>
      <c r="FK26314" s="55" t="s">
        <v>1249</v>
      </c>
      <c r="FL26314" s="55">
        <v>0.3</v>
      </c>
    </row>
    <row r="26315" ht="14.25" customHeight="1" outlineLevel="1" spans="162:168">
      <c r="FF26315" s="55">
        <v>26308</v>
      </c>
      <c r="FG26315" s="55" t="s">
        <v>42</v>
      </c>
      <c r="FH26315" s="55" t="s">
        <v>1490</v>
      </c>
      <c r="FI26315" s="55">
        <v>1</v>
      </c>
      <c r="FJ26315" s="55">
        <v>260000</v>
      </c>
      <c r="FK26315" s="55" t="s">
        <v>1249</v>
      </c>
      <c r="FL26315" s="55">
        <v>0.3</v>
      </c>
    </row>
    <row r="26316" ht="14.25" customHeight="1" outlineLevel="1" spans="162:168">
      <c r="FF26316" s="55">
        <v>26309</v>
      </c>
      <c r="FG26316" s="55" t="s">
        <v>42</v>
      </c>
      <c r="FH26316" s="55" t="s">
        <v>1490</v>
      </c>
      <c r="FI26316" s="55">
        <v>1</v>
      </c>
      <c r="FJ26316" s="55">
        <v>400000</v>
      </c>
      <c r="FK26316" s="55" t="s">
        <v>1249</v>
      </c>
      <c r="FL26316" s="55">
        <v>0.3</v>
      </c>
    </row>
    <row r="26317" ht="14.25" customHeight="1" outlineLevel="1" spans="162:168">
      <c r="FF26317" s="55">
        <v>26310</v>
      </c>
      <c r="FG26317" s="55" t="s">
        <v>42</v>
      </c>
      <c r="FH26317" s="55" t="s">
        <v>1490</v>
      </c>
      <c r="FI26317" s="55">
        <v>1</v>
      </c>
      <c r="FJ26317" s="55">
        <v>530000</v>
      </c>
      <c r="FK26317" s="55" t="s">
        <v>1249</v>
      </c>
      <c r="FL26317" s="55">
        <v>0.3</v>
      </c>
    </row>
    <row r="26318" ht="14.25" customHeight="1" outlineLevel="1" spans="162:168">
      <c r="FF26318" s="55">
        <v>26311</v>
      </c>
      <c r="FG26318" s="55" t="s">
        <v>42</v>
      </c>
      <c r="FH26318" s="55" t="s">
        <v>1490</v>
      </c>
      <c r="FI26318" s="55">
        <v>1</v>
      </c>
      <c r="FJ26318" s="55">
        <v>540000</v>
      </c>
      <c r="FK26318" s="55" t="s">
        <v>1249</v>
      </c>
      <c r="FL26318" s="55">
        <v>0.3</v>
      </c>
    </row>
    <row r="26319" ht="14.25" customHeight="1" outlineLevel="1" spans="162:168">
      <c r="FF26319" s="55">
        <v>26312</v>
      </c>
      <c r="FG26319" s="55" t="s">
        <v>42</v>
      </c>
      <c r="FH26319" s="55" t="s">
        <v>1490</v>
      </c>
      <c r="FI26319" s="55">
        <v>2</v>
      </c>
      <c r="FJ26319" s="55">
        <v>1000</v>
      </c>
      <c r="FK26319" s="55" t="s">
        <v>1249</v>
      </c>
      <c r="FL26319" s="55">
        <v>0.45</v>
      </c>
    </row>
    <row r="26320" ht="14.25" customHeight="1" outlineLevel="1" spans="162:168">
      <c r="FF26320" s="55">
        <v>26313</v>
      </c>
      <c r="FG26320" s="55" t="s">
        <v>42</v>
      </c>
      <c r="FH26320" s="55" t="s">
        <v>1490</v>
      </c>
      <c r="FI26320" s="55">
        <v>2</v>
      </c>
      <c r="FJ26320" s="55">
        <v>2500</v>
      </c>
      <c r="FK26320" s="55" t="s">
        <v>1249</v>
      </c>
      <c r="FL26320" s="55">
        <v>0.4</v>
      </c>
    </row>
    <row r="26321" ht="14.25" customHeight="1" outlineLevel="1" spans="162:168">
      <c r="FF26321" s="55">
        <v>26314</v>
      </c>
      <c r="FG26321" s="55" t="s">
        <v>42</v>
      </c>
      <c r="FH26321" s="55" t="s">
        <v>1490</v>
      </c>
      <c r="FI26321" s="55">
        <v>2</v>
      </c>
      <c r="FJ26321" s="55">
        <v>5000</v>
      </c>
      <c r="FK26321" s="55" t="s">
        <v>1249</v>
      </c>
      <c r="FL26321" s="55">
        <v>0.35</v>
      </c>
    </row>
    <row r="26322" ht="14.25" customHeight="1" outlineLevel="1" spans="162:168">
      <c r="FF26322" s="55">
        <v>26315</v>
      </c>
      <c r="FG26322" s="55" t="s">
        <v>42</v>
      </c>
      <c r="FH26322" s="55" t="s">
        <v>1490</v>
      </c>
      <c r="FI26322" s="55">
        <v>2</v>
      </c>
      <c r="FJ26322" s="55">
        <v>10000</v>
      </c>
      <c r="FK26322" s="55" t="s">
        <v>1249</v>
      </c>
      <c r="FL26322" s="55">
        <v>0.3</v>
      </c>
    </row>
    <row r="26323" ht="14.25" customHeight="1" outlineLevel="1" spans="162:168">
      <c r="FF26323" s="55">
        <v>26316</v>
      </c>
      <c r="FG26323" s="55" t="s">
        <v>42</v>
      </c>
      <c r="FH26323" s="55" t="s">
        <v>1490</v>
      </c>
      <c r="FI26323" s="55">
        <v>2</v>
      </c>
      <c r="FJ26323" s="55">
        <v>25000</v>
      </c>
      <c r="FK26323" s="55" t="s">
        <v>1249</v>
      </c>
      <c r="FL26323" s="55">
        <v>0.3</v>
      </c>
    </row>
    <row r="26324" ht="14.25" customHeight="1" outlineLevel="1" spans="162:168">
      <c r="FF26324" s="55">
        <v>26317</v>
      </c>
      <c r="FG26324" s="55" t="s">
        <v>42</v>
      </c>
      <c r="FH26324" s="55" t="s">
        <v>1490</v>
      </c>
      <c r="FI26324" s="55">
        <v>2</v>
      </c>
      <c r="FJ26324" s="55">
        <v>50000</v>
      </c>
      <c r="FK26324" s="55" t="s">
        <v>1249</v>
      </c>
      <c r="FL26324" s="55">
        <v>0.3</v>
      </c>
    </row>
    <row r="26325" ht="14.25" customHeight="1" outlineLevel="1" spans="162:168">
      <c r="FF26325" s="55">
        <v>26318</v>
      </c>
      <c r="FG26325" s="55" t="s">
        <v>42</v>
      </c>
      <c r="FH26325" s="55" t="s">
        <v>1490</v>
      </c>
      <c r="FI26325" s="55">
        <v>2</v>
      </c>
      <c r="FJ26325" s="55">
        <v>80000</v>
      </c>
      <c r="FK26325" s="55" t="s">
        <v>1249</v>
      </c>
      <c r="FL26325" s="55">
        <v>0.3</v>
      </c>
    </row>
    <row r="26326" ht="14.25" customHeight="1" outlineLevel="1" spans="162:168">
      <c r="FF26326" s="55">
        <v>26319</v>
      </c>
      <c r="FG26326" s="55" t="s">
        <v>42</v>
      </c>
      <c r="FH26326" s="55" t="s">
        <v>1490</v>
      </c>
      <c r="FI26326" s="55">
        <v>2</v>
      </c>
      <c r="FJ26326" s="55">
        <v>130000</v>
      </c>
      <c r="FK26326" s="55" t="s">
        <v>1249</v>
      </c>
      <c r="FL26326" s="55">
        <v>0.3</v>
      </c>
    </row>
    <row r="26327" ht="14.25" customHeight="1" outlineLevel="1" spans="162:168">
      <c r="FF26327" s="55">
        <v>26320</v>
      </c>
      <c r="FG26327" s="55" t="s">
        <v>42</v>
      </c>
      <c r="FH26327" s="55" t="s">
        <v>1490</v>
      </c>
      <c r="FI26327" s="55">
        <v>2</v>
      </c>
      <c r="FJ26327" s="55">
        <v>260000</v>
      </c>
      <c r="FK26327" s="55" t="s">
        <v>1249</v>
      </c>
      <c r="FL26327" s="55">
        <v>0.3</v>
      </c>
    </row>
    <row r="26328" ht="14.25" customHeight="1" outlineLevel="1" spans="162:168">
      <c r="FF26328" s="55">
        <v>26321</v>
      </c>
      <c r="FG26328" s="55" t="s">
        <v>42</v>
      </c>
      <c r="FH26328" s="55" t="s">
        <v>1490</v>
      </c>
      <c r="FI26328" s="55">
        <v>2</v>
      </c>
      <c r="FJ26328" s="55">
        <v>400000</v>
      </c>
      <c r="FK26328" s="55" t="s">
        <v>1249</v>
      </c>
      <c r="FL26328" s="55">
        <v>0.3</v>
      </c>
    </row>
    <row r="26329" ht="14.25" customHeight="1" outlineLevel="1" spans="162:168">
      <c r="FF26329" s="55">
        <v>26322</v>
      </c>
      <c r="FG26329" s="55" t="s">
        <v>42</v>
      </c>
      <c r="FH26329" s="55" t="s">
        <v>1490</v>
      </c>
      <c r="FI26329" s="55">
        <v>2</v>
      </c>
      <c r="FJ26329" s="55">
        <v>530000</v>
      </c>
      <c r="FK26329" s="55" t="s">
        <v>1249</v>
      </c>
      <c r="FL26329" s="55">
        <v>0.3</v>
      </c>
    </row>
    <row r="26330" ht="14.25" customHeight="1" outlineLevel="1" spans="162:168">
      <c r="FF26330" s="55">
        <v>26323</v>
      </c>
      <c r="FG26330" s="55" t="s">
        <v>42</v>
      </c>
      <c r="FH26330" s="55" t="s">
        <v>1490</v>
      </c>
      <c r="FI26330" s="55">
        <v>2</v>
      </c>
      <c r="FJ26330" s="55">
        <v>540000</v>
      </c>
      <c r="FK26330" s="55" t="s">
        <v>1249</v>
      </c>
      <c r="FL26330" s="55">
        <v>0.3</v>
      </c>
    </row>
    <row r="26331" ht="14.25" customHeight="1" outlineLevel="1" spans="162:168">
      <c r="FF26331" s="55">
        <v>26324</v>
      </c>
      <c r="FG26331" s="55" t="s">
        <v>1313</v>
      </c>
      <c r="FH26331" s="55" t="s">
        <v>1260</v>
      </c>
      <c r="FI26331" s="55">
        <v>3</v>
      </c>
      <c r="FJ26331" s="55">
        <v>1000</v>
      </c>
      <c r="FK26331" s="55" t="s">
        <v>1249</v>
      </c>
      <c r="FL26331" s="55">
        <v>1.2</v>
      </c>
    </row>
    <row r="26332" ht="14.25" customHeight="1" outlineLevel="1" spans="162:168">
      <c r="FF26332" s="55">
        <v>26325</v>
      </c>
      <c r="FG26332" s="55" t="s">
        <v>1313</v>
      </c>
      <c r="FH26332" s="55" t="s">
        <v>1260</v>
      </c>
      <c r="FI26332" s="55">
        <v>3</v>
      </c>
      <c r="FJ26332" s="55">
        <v>2500</v>
      </c>
      <c r="FK26332" s="55" t="s">
        <v>1249</v>
      </c>
      <c r="FL26332" s="55">
        <v>1.1</v>
      </c>
    </row>
    <row r="26333" ht="14.25" customHeight="1" outlineLevel="1" spans="162:168">
      <c r="FF26333" s="55">
        <v>26326</v>
      </c>
      <c r="FG26333" s="55" t="s">
        <v>1313</v>
      </c>
      <c r="FH26333" s="55" t="s">
        <v>1260</v>
      </c>
      <c r="FI26333" s="55">
        <v>3</v>
      </c>
      <c r="FJ26333" s="55">
        <v>5000</v>
      </c>
      <c r="FK26333" s="55" t="s">
        <v>1249</v>
      </c>
      <c r="FL26333" s="55">
        <v>0.85</v>
      </c>
    </row>
    <row r="26334" ht="14.25" customHeight="1" outlineLevel="1" spans="162:168">
      <c r="FF26334" s="55">
        <v>26327</v>
      </c>
      <c r="FG26334" s="55" t="s">
        <v>1313</v>
      </c>
      <c r="FH26334" s="55" t="s">
        <v>1260</v>
      </c>
      <c r="FI26334" s="55">
        <v>3</v>
      </c>
      <c r="FJ26334" s="55">
        <v>10000</v>
      </c>
      <c r="FK26334" s="55" t="s">
        <v>1249</v>
      </c>
      <c r="FL26334" s="55">
        <v>0.65</v>
      </c>
    </row>
    <row r="26335" ht="14.25" customHeight="1" outlineLevel="1" spans="162:168">
      <c r="FF26335" s="55">
        <v>26328</v>
      </c>
      <c r="FG26335" s="55" t="s">
        <v>1313</v>
      </c>
      <c r="FH26335" s="55" t="s">
        <v>1260</v>
      </c>
      <c r="FI26335" s="55">
        <v>3</v>
      </c>
      <c r="FJ26335" s="55">
        <v>25000</v>
      </c>
      <c r="FK26335" s="55" t="s">
        <v>1249</v>
      </c>
      <c r="FL26335" s="55">
        <v>0.65</v>
      </c>
    </row>
    <row r="26336" ht="14.25" customHeight="1" outlineLevel="1" spans="162:168">
      <c r="FF26336" s="55">
        <v>26329</v>
      </c>
      <c r="FG26336" s="55" t="s">
        <v>1313</v>
      </c>
      <c r="FH26336" s="55" t="s">
        <v>1260</v>
      </c>
      <c r="FI26336" s="55">
        <v>3</v>
      </c>
      <c r="FJ26336" s="55">
        <v>50000</v>
      </c>
      <c r="FK26336" s="55" t="s">
        <v>1249</v>
      </c>
      <c r="FL26336" s="55">
        <v>0.55</v>
      </c>
    </row>
    <row r="26337" ht="14.25" customHeight="1" outlineLevel="1" spans="162:168">
      <c r="FF26337" s="55">
        <v>26330</v>
      </c>
      <c r="FG26337" s="55" t="s">
        <v>1313</v>
      </c>
      <c r="FH26337" s="55" t="s">
        <v>1260</v>
      </c>
      <c r="FI26337" s="55">
        <v>3</v>
      </c>
      <c r="FJ26337" s="55">
        <v>80000</v>
      </c>
      <c r="FK26337" s="55" t="s">
        <v>1249</v>
      </c>
      <c r="FL26337" s="55">
        <v>0.55</v>
      </c>
    </row>
    <row r="26338" ht="14.25" customHeight="1" outlineLevel="1" spans="162:168">
      <c r="FF26338" s="55">
        <v>26331</v>
      </c>
      <c r="FG26338" s="55" t="s">
        <v>1313</v>
      </c>
      <c r="FH26338" s="55" t="s">
        <v>1260</v>
      </c>
      <c r="FI26338" s="55">
        <v>3</v>
      </c>
      <c r="FJ26338" s="55">
        <v>130000</v>
      </c>
      <c r="FK26338" s="55" t="s">
        <v>1249</v>
      </c>
      <c r="FL26338" s="55">
        <v>0.55</v>
      </c>
    </row>
    <row r="26339" ht="14.25" customHeight="1" outlineLevel="1" spans="162:168">
      <c r="FF26339" s="55">
        <v>26332</v>
      </c>
      <c r="FG26339" s="55" t="s">
        <v>1313</v>
      </c>
      <c r="FH26339" s="55" t="s">
        <v>1260</v>
      </c>
      <c r="FI26339" s="55">
        <v>3</v>
      </c>
      <c r="FJ26339" s="55">
        <v>260000</v>
      </c>
      <c r="FK26339" s="55" t="s">
        <v>1249</v>
      </c>
      <c r="FL26339" s="55">
        <v>0.55</v>
      </c>
    </row>
    <row r="26340" ht="14.25" customHeight="1" outlineLevel="1" spans="162:168">
      <c r="FF26340" s="55">
        <v>26333</v>
      </c>
      <c r="FG26340" s="55" t="s">
        <v>1313</v>
      </c>
      <c r="FH26340" s="55" t="s">
        <v>1260</v>
      </c>
      <c r="FI26340" s="55">
        <v>3</v>
      </c>
      <c r="FJ26340" s="55">
        <v>400000</v>
      </c>
      <c r="FK26340" s="55" t="s">
        <v>1249</v>
      </c>
      <c r="FL26340" s="55">
        <v>0.55</v>
      </c>
    </row>
    <row r="26341" ht="14.25" customHeight="1" outlineLevel="1" spans="162:168">
      <c r="FF26341" s="55">
        <v>26334</v>
      </c>
      <c r="FG26341" s="55" t="s">
        <v>1313</v>
      </c>
      <c r="FH26341" s="55" t="s">
        <v>1260</v>
      </c>
      <c r="FI26341" s="55">
        <v>3</v>
      </c>
      <c r="FJ26341" s="55">
        <v>530000</v>
      </c>
      <c r="FK26341" s="55" t="s">
        <v>1249</v>
      </c>
      <c r="FL26341" s="55">
        <v>0.55</v>
      </c>
    </row>
    <row r="26342" ht="14.25" customHeight="1" outlineLevel="1" spans="162:168">
      <c r="FF26342" s="55">
        <v>26335</v>
      </c>
      <c r="FG26342" s="55" t="s">
        <v>1313</v>
      </c>
      <c r="FH26342" s="55" t="s">
        <v>1260</v>
      </c>
      <c r="FI26342" s="55">
        <v>3</v>
      </c>
      <c r="FJ26342" s="55">
        <v>540000</v>
      </c>
      <c r="FK26342" s="55" t="s">
        <v>1249</v>
      </c>
      <c r="FL26342" s="55">
        <v>0.55</v>
      </c>
    </row>
    <row r="26343" ht="14.25" customHeight="1" outlineLevel="1" spans="162:168">
      <c r="FF26343" s="55">
        <v>26336</v>
      </c>
      <c r="FG26343" s="55" t="s">
        <v>1313</v>
      </c>
      <c r="FH26343" s="55" t="s">
        <v>1260</v>
      </c>
      <c r="FI26343" s="55">
        <v>4</v>
      </c>
      <c r="FJ26343" s="55">
        <v>1000</v>
      </c>
      <c r="FK26343" s="55" t="s">
        <v>1249</v>
      </c>
      <c r="FL26343" s="55">
        <v>1.15</v>
      </c>
    </row>
    <row r="26344" ht="14.25" customHeight="1" outlineLevel="1" spans="162:168">
      <c r="FF26344" s="55">
        <v>26337</v>
      </c>
      <c r="FG26344" s="55" t="s">
        <v>1313</v>
      </c>
      <c r="FH26344" s="55" t="s">
        <v>1260</v>
      </c>
      <c r="FI26344" s="55">
        <v>4</v>
      </c>
      <c r="FJ26344" s="55">
        <v>2500</v>
      </c>
      <c r="FK26344" s="55" t="s">
        <v>1249</v>
      </c>
      <c r="FL26344" s="55">
        <v>1.05</v>
      </c>
    </row>
    <row r="26345" ht="14.25" customHeight="1" outlineLevel="1" spans="162:168">
      <c r="FF26345" s="55">
        <v>26338</v>
      </c>
      <c r="FG26345" s="55" t="s">
        <v>1313</v>
      </c>
      <c r="FH26345" s="55" t="s">
        <v>1260</v>
      </c>
      <c r="FI26345" s="55">
        <v>4</v>
      </c>
      <c r="FJ26345" s="55">
        <v>5000</v>
      </c>
      <c r="FK26345" s="55" t="s">
        <v>1249</v>
      </c>
      <c r="FL26345" s="55">
        <v>0.8</v>
      </c>
    </row>
    <row r="26346" ht="14.25" customHeight="1" outlineLevel="1" spans="162:168">
      <c r="FF26346" s="55">
        <v>26339</v>
      </c>
      <c r="FG26346" s="55" t="s">
        <v>1313</v>
      </c>
      <c r="FH26346" s="55" t="s">
        <v>1260</v>
      </c>
      <c r="FI26346" s="55">
        <v>4</v>
      </c>
      <c r="FJ26346" s="55">
        <v>10000</v>
      </c>
      <c r="FK26346" s="55" t="s">
        <v>1249</v>
      </c>
      <c r="FL26346" s="55">
        <v>0.6</v>
      </c>
    </row>
    <row r="26347" ht="14.25" customHeight="1" outlineLevel="1" spans="162:168">
      <c r="FF26347" s="55">
        <v>26340</v>
      </c>
      <c r="FG26347" s="55" t="s">
        <v>1313</v>
      </c>
      <c r="FH26347" s="55" t="s">
        <v>1260</v>
      </c>
      <c r="FI26347" s="55">
        <v>4</v>
      </c>
      <c r="FJ26347" s="55">
        <v>25000</v>
      </c>
      <c r="FK26347" s="55" t="s">
        <v>1249</v>
      </c>
      <c r="FL26347" s="55">
        <v>0.5</v>
      </c>
    </row>
    <row r="26348" ht="14.25" customHeight="1" outlineLevel="1" spans="162:168">
      <c r="FF26348" s="55">
        <v>26341</v>
      </c>
      <c r="FG26348" s="55" t="s">
        <v>1313</v>
      </c>
      <c r="FH26348" s="55" t="s">
        <v>1260</v>
      </c>
      <c r="FI26348" s="55">
        <v>4</v>
      </c>
      <c r="FJ26348" s="55">
        <v>50000</v>
      </c>
      <c r="FK26348" s="55" t="s">
        <v>1249</v>
      </c>
      <c r="FL26348" s="55">
        <v>0.5</v>
      </c>
    </row>
    <row r="26349" ht="14.25" customHeight="1" outlineLevel="1" spans="162:168">
      <c r="FF26349" s="55">
        <v>26342</v>
      </c>
      <c r="FG26349" s="55" t="s">
        <v>1313</v>
      </c>
      <c r="FH26349" s="55" t="s">
        <v>1260</v>
      </c>
      <c r="FI26349" s="55">
        <v>4</v>
      </c>
      <c r="FJ26349" s="55">
        <v>80000</v>
      </c>
      <c r="FK26349" s="55" t="s">
        <v>1249</v>
      </c>
      <c r="FL26349" s="55">
        <v>0.5</v>
      </c>
    </row>
    <row r="26350" ht="14.25" customHeight="1" outlineLevel="1" spans="162:168">
      <c r="FF26350" s="55">
        <v>26343</v>
      </c>
      <c r="FG26350" s="55" t="s">
        <v>1313</v>
      </c>
      <c r="FH26350" s="55" t="s">
        <v>1260</v>
      </c>
      <c r="FI26350" s="55">
        <v>4</v>
      </c>
      <c r="FJ26350" s="55">
        <v>130000</v>
      </c>
      <c r="FK26350" s="55" t="s">
        <v>1249</v>
      </c>
      <c r="FL26350" s="55">
        <v>0.5</v>
      </c>
    </row>
    <row r="26351" ht="14.25" customHeight="1" outlineLevel="1" spans="162:168">
      <c r="FF26351" s="55">
        <v>26344</v>
      </c>
      <c r="FG26351" s="55" t="s">
        <v>1313</v>
      </c>
      <c r="FH26351" s="55" t="s">
        <v>1260</v>
      </c>
      <c r="FI26351" s="55">
        <v>4</v>
      </c>
      <c r="FJ26351" s="55">
        <v>260000</v>
      </c>
      <c r="FK26351" s="55" t="s">
        <v>1249</v>
      </c>
      <c r="FL26351" s="55">
        <v>0.5</v>
      </c>
    </row>
    <row r="26352" ht="14.25" customHeight="1" outlineLevel="1" spans="162:168">
      <c r="FF26352" s="55">
        <v>26345</v>
      </c>
      <c r="FG26352" s="55" t="s">
        <v>1313</v>
      </c>
      <c r="FH26352" s="55" t="s">
        <v>1260</v>
      </c>
      <c r="FI26352" s="55">
        <v>4</v>
      </c>
      <c r="FJ26352" s="55">
        <v>400000</v>
      </c>
      <c r="FK26352" s="55" t="s">
        <v>1249</v>
      </c>
      <c r="FL26352" s="55">
        <v>0.5</v>
      </c>
    </row>
    <row r="26353" ht="14.25" customHeight="1" outlineLevel="1" spans="162:168">
      <c r="FF26353" s="55">
        <v>26346</v>
      </c>
      <c r="FG26353" s="55" t="s">
        <v>1313</v>
      </c>
      <c r="FH26353" s="55" t="s">
        <v>1260</v>
      </c>
      <c r="FI26353" s="55">
        <v>4</v>
      </c>
      <c r="FJ26353" s="55">
        <v>530000</v>
      </c>
      <c r="FK26353" s="55" t="s">
        <v>1249</v>
      </c>
      <c r="FL26353" s="55">
        <v>0.5</v>
      </c>
    </row>
    <row r="26354" ht="14.25" customHeight="1" outlineLevel="1" spans="162:168">
      <c r="FF26354" s="55">
        <v>26347</v>
      </c>
      <c r="FG26354" s="55" t="s">
        <v>1313</v>
      </c>
      <c r="FH26354" s="55" t="s">
        <v>1260</v>
      </c>
      <c r="FI26354" s="55">
        <v>4</v>
      </c>
      <c r="FJ26354" s="55">
        <v>540000</v>
      </c>
      <c r="FK26354" s="55" t="s">
        <v>1249</v>
      </c>
      <c r="FL26354" s="55">
        <v>0.5</v>
      </c>
    </row>
    <row r="26355" ht="14.25" customHeight="1" outlineLevel="1" spans="162:168">
      <c r="FF26355" s="55">
        <v>26348</v>
      </c>
      <c r="FG26355" s="55" t="s">
        <v>1313</v>
      </c>
      <c r="FH26355" s="55" t="s">
        <v>1260</v>
      </c>
      <c r="FI26355" s="55">
        <v>5</v>
      </c>
      <c r="FJ26355" s="55">
        <v>1000</v>
      </c>
      <c r="FK26355" s="55" t="s">
        <v>1249</v>
      </c>
      <c r="FL26355" s="55">
        <v>1.15</v>
      </c>
    </row>
    <row r="26356" ht="14.25" customHeight="1" outlineLevel="1" spans="162:168">
      <c r="FF26356" s="55">
        <v>26349</v>
      </c>
      <c r="FG26356" s="55" t="s">
        <v>1313</v>
      </c>
      <c r="FH26356" s="55" t="s">
        <v>1260</v>
      </c>
      <c r="FI26356" s="55">
        <v>5</v>
      </c>
      <c r="FJ26356" s="55">
        <v>2500</v>
      </c>
      <c r="FK26356" s="55" t="s">
        <v>1249</v>
      </c>
      <c r="FL26356" s="55">
        <v>1.05</v>
      </c>
    </row>
    <row r="26357" ht="14.25" customHeight="1" outlineLevel="1" spans="162:168">
      <c r="FF26357" s="55">
        <v>26350</v>
      </c>
      <c r="FG26357" s="55" t="s">
        <v>1313</v>
      </c>
      <c r="FH26357" s="55" t="s">
        <v>1260</v>
      </c>
      <c r="FI26357" s="55">
        <v>5</v>
      </c>
      <c r="FJ26357" s="55">
        <v>5000</v>
      </c>
      <c r="FK26357" s="55" t="s">
        <v>1249</v>
      </c>
      <c r="FL26357" s="55">
        <v>0.8</v>
      </c>
    </row>
    <row r="26358" ht="14.25" customHeight="1" outlineLevel="1" spans="162:168">
      <c r="FF26358" s="55">
        <v>26351</v>
      </c>
      <c r="FG26358" s="55" t="s">
        <v>1313</v>
      </c>
      <c r="FH26358" s="55" t="s">
        <v>1260</v>
      </c>
      <c r="FI26358" s="55">
        <v>5</v>
      </c>
      <c r="FJ26358" s="55">
        <v>10000</v>
      </c>
      <c r="FK26358" s="55" t="s">
        <v>1249</v>
      </c>
      <c r="FL26358" s="55">
        <v>0.6</v>
      </c>
    </row>
    <row r="26359" ht="14.25" customHeight="1" outlineLevel="1" spans="162:168">
      <c r="FF26359" s="55">
        <v>26352</v>
      </c>
      <c r="FG26359" s="55" t="s">
        <v>1313</v>
      </c>
      <c r="FH26359" s="55" t="s">
        <v>1260</v>
      </c>
      <c r="FI26359" s="55">
        <v>5</v>
      </c>
      <c r="FJ26359" s="55">
        <v>25000</v>
      </c>
      <c r="FK26359" s="55" t="s">
        <v>1249</v>
      </c>
      <c r="FL26359" s="55">
        <v>0.5</v>
      </c>
    </row>
    <row r="26360" ht="14.25" customHeight="1" outlineLevel="1" spans="162:168">
      <c r="FF26360" s="55">
        <v>26353</v>
      </c>
      <c r="FG26360" s="55" t="s">
        <v>1313</v>
      </c>
      <c r="FH26360" s="55" t="s">
        <v>1260</v>
      </c>
      <c r="FI26360" s="55">
        <v>5</v>
      </c>
      <c r="FJ26360" s="55">
        <v>50000</v>
      </c>
      <c r="FK26360" s="55" t="s">
        <v>1249</v>
      </c>
      <c r="FL26360" s="55">
        <v>0.5</v>
      </c>
    </row>
    <row r="26361" ht="14.25" customHeight="1" outlineLevel="1" spans="162:168">
      <c r="FF26361" s="55">
        <v>26354</v>
      </c>
      <c r="FG26361" s="55" t="s">
        <v>1313</v>
      </c>
      <c r="FH26361" s="55" t="s">
        <v>1260</v>
      </c>
      <c r="FI26361" s="55">
        <v>5</v>
      </c>
      <c r="FJ26361" s="55">
        <v>80000</v>
      </c>
      <c r="FK26361" s="55" t="s">
        <v>1249</v>
      </c>
      <c r="FL26361" s="55">
        <v>0.5</v>
      </c>
    </row>
    <row r="26362" ht="14.25" customHeight="1" outlineLevel="1" spans="162:168">
      <c r="FF26362" s="55">
        <v>26355</v>
      </c>
      <c r="FG26362" s="55" t="s">
        <v>1313</v>
      </c>
      <c r="FH26362" s="55" t="s">
        <v>1260</v>
      </c>
      <c r="FI26362" s="55">
        <v>5</v>
      </c>
      <c r="FJ26362" s="55">
        <v>130000</v>
      </c>
      <c r="FK26362" s="55" t="s">
        <v>1249</v>
      </c>
      <c r="FL26362" s="55">
        <v>0.5</v>
      </c>
    </row>
    <row r="26363" ht="14.25" customHeight="1" outlineLevel="1" spans="162:168">
      <c r="FF26363" s="55">
        <v>26356</v>
      </c>
      <c r="FG26363" s="55" t="s">
        <v>1313</v>
      </c>
      <c r="FH26363" s="55" t="s">
        <v>1260</v>
      </c>
      <c r="FI26363" s="55">
        <v>5</v>
      </c>
      <c r="FJ26363" s="55">
        <v>260000</v>
      </c>
      <c r="FK26363" s="55" t="s">
        <v>1249</v>
      </c>
      <c r="FL26363" s="55">
        <v>0.5</v>
      </c>
    </row>
    <row r="26364" ht="14.25" customHeight="1" outlineLevel="1" spans="162:168">
      <c r="FF26364" s="55">
        <v>26357</v>
      </c>
      <c r="FG26364" s="55" t="s">
        <v>1313</v>
      </c>
      <c r="FH26364" s="55" t="s">
        <v>1260</v>
      </c>
      <c r="FI26364" s="55">
        <v>5</v>
      </c>
      <c r="FJ26364" s="55">
        <v>400000</v>
      </c>
      <c r="FK26364" s="55" t="s">
        <v>1249</v>
      </c>
      <c r="FL26364" s="55">
        <v>0.5</v>
      </c>
    </row>
    <row r="26365" ht="14.25" customHeight="1" outlineLevel="1" spans="162:168">
      <c r="FF26365" s="55">
        <v>26358</v>
      </c>
      <c r="FG26365" s="55" t="s">
        <v>1313</v>
      </c>
      <c r="FH26365" s="55" t="s">
        <v>1260</v>
      </c>
      <c r="FI26365" s="55">
        <v>5</v>
      </c>
      <c r="FJ26365" s="55">
        <v>530000</v>
      </c>
      <c r="FK26365" s="55" t="s">
        <v>1249</v>
      </c>
      <c r="FL26365" s="55">
        <v>0.5</v>
      </c>
    </row>
    <row r="26366" ht="14.25" customHeight="1" outlineLevel="1" spans="162:168">
      <c r="FF26366" s="55">
        <v>26359</v>
      </c>
      <c r="FG26366" s="55" t="s">
        <v>1313</v>
      </c>
      <c r="FH26366" s="55" t="s">
        <v>1260</v>
      </c>
      <c r="FI26366" s="55">
        <v>5</v>
      </c>
      <c r="FJ26366" s="55">
        <v>540000</v>
      </c>
      <c r="FK26366" s="55" t="s">
        <v>1249</v>
      </c>
      <c r="FL26366" s="55">
        <v>0.5</v>
      </c>
    </row>
    <row r="26367" ht="14.25" customHeight="1" outlineLevel="1" spans="162:168">
      <c r="FF26367" s="55">
        <v>26360</v>
      </c>
      <c r="FG26367" s="55" t="s">
        <v>1313</v>
      </c>
      <c r="FH26367" s="55" t="s">
        <v>1260</v>
      </c>
      <c r="FI26367" s="55">
        <v>6</v>
      </c>
      <c r="FJ26367" s="55">
        <v>1000</v>
      </c>
      <c r="FK26367" s="55" t="s">
        <v>1249</v>
      </c>
      <c r="FL26367" s="55">
        <v>0.81</v>
      </c>
    </row>
    <row r="26368" ht="14.25" customHeight="1" outlineLevel="1" spans="162:168">
      <c r="FF26368" s="55">
        <v>26361</v>
      </c>
      <c r="FG26368" s="55" t="s">
        <v>1313</v>
      </c>
      <c r="FH26368" s="55" t="s">
        <v>1260</v>
      </c>
      <c r="FI26368" s="55">
        <v>6</v>
      </c>
      <c r="FJ26368" s="55">
        <v>2500</v>
      </c>
      <c r="FK26368" s="55" t="s">
        <v>1249</v>
      </c>
      <c r="FL26368" s="55">
        <v>0.81</v>
      </c>
    </row>
    <row r="26369" ht="14.25" customHeight="1" outlineLevel="1" spans="162:168">
      <c r="FF26369" s="55">
        <v>26362</v>
      </c>
      <c r="FG26369" s="55" t="s">
        <v>1313</v>
      </c>
      <c r="FH26369" s="55" t="s">
        <v>1260</v>
      </c>
      <c r="FI26369" s="55">
        <v>6</v>
      </c>
      <c r="FJ26369" s="55">
        <v>5000</v>
      </c>
      <c r="FK26369" s="55" t="s">
        <v>1249</v>
      </c>
      <c r="FL26369" s="55">
        <v>0.81</v>
      </c>
    </row>
    <row r="26370" ht="14.25" customHeight="1" outlineLevel="1" spans="162:168">
      <c r="FF26370" s="55">
        <v>26363</v>
      </c>
      <c r="FG26370" s="55" t="s">
        <v>1313</v>
      </c>
      <c r="FH26370" s="55" t="s">
        <v>1260</v>
      </c>
      <c r="FI26370" s="55">
        <v>6</v>
      </c>
      <c r="FJ26370" s="55">
        <v>10000</v>
      </c>
      <c r="FK26370" s="55" t="s">
        <v>1249</v>
      </c>
      <c r="FL26370" s="55">
        <v>0.81</v>
      </c>
    </row>
    <row r="26371" ht="14.25" customHeight="1" outlineLevel="1" spans="162:168">
      <c r="FF26371" s="55">
        <v>26364</v>
      </c>
      <c r="FG26371" s="55" t="s">
        <v>1313</v>
      </c>
      <c r="FH26371" s="55" t="s">
        <v>1260</v>
      </c>
      <c r="FI26371" s="55">
        <v>6</v>
      </c>
      <c r="FJ26371" s="55">
        <v>25000</v>
      </c>
      <c r="FK26371" s="55" t="s">
        <v>1249</v>
      </c>
      <c r="FL26371" s="55">
        <v>0.81</v>
      </c>
    </row>
    <row r="26372" ht="14.25" customHeight="1" outlineLevel="1" spans="162:168">
      <c r="FF26372" s="55">
        <v>26365</v>
      </c>
      <c r="FG26372" s="55" t="s">
        <v>1313</v>
      </c>
      <c r="FH26372" s="55" t="s">
        <v>1260</v>
      </c>
      <c r="FI26372" s="55">
        <v>6</v>
      </c>
      <c r="FJ26372" s="55">
        <v>50000</v>
      </c>
      <c r="FK26372" s="55" t="s">
        <v>1249</v>
      </c>
      <c r="FL26372" s="55">
        <v>0.77</v>
      </c>
    </row>
    <row r="26373" ht="14.25" customHeight="1" outlineLevel="1" spans="162:168">
      <c r="FF26373" s="55">
        <v>26366</v>
      </c>
      <c r="FG26373" s="55" t="s">
        <v>1313</v>
      </c>
      <c r="FH26373" s="55" t="s">
        <v>1260</v>
      </c>
      <c r="FI26373" s="55">
        <v>6</v>
      </c>
      <c r="FJ26373" s="55">
        <v>80000</v>
      </c>
      <c r="FK26373" s="55" t="s">
        <v>1249</v>
      </c>
      <c r="FL26373" s="55">
        <v>0.4</v>
      </c>
    </row>
    <row r="26374" ht="14.25" customHeight="1" outlineLevel="1" spans="162:168">
      <c r="FF26374" s="55">
        <v>26367</v>
      </c>
      <c r="FG26374" s="55" t="s">
        <v>1313</v>
      </c>
      <c r="FH26374" s="55" t="s">
        <v>1260</v>
      </c>
      <c r="FI26374" s="55">
        <v>6</v>
      </c>
      <c r="FJ26374" s="55">
        <v>130000</v>
      </c>
      <c r="FK26374" s="55" t="s">
        <v>1249</v>
      </c>
      <c r="FL26374" s="55">
        <v>0.35</v>
      </c>
    </row>
    <row r="26375" ht="14.25" customHeight="1" outlineLevel="1" spans="162:168">
      <c r="FF26375" s="55">
        <v>26368</v>
      </c>
      <c r="FG26375" s="55" t="s">
        <v>1313</v>
      </c>
      <c r="FH26375" s="55" t="s">
        <v>1260</v>
      </c>
      <c r="FI26375" s="55">
        <v>6</v>
      </c>
      <c r="FJ26375" s="55">
        <v>260000</v>
      </c>
      <c r="FK26375" s="55" t="s">
        <v>1249</v>
      </c>
      <c r="FL26375" s="55">
        <v>0.35</v>
      </c>
    </row>
    <row r="26376" ht="14.25" customHeight="1" outlineLevel="1" spans="162:168">
      <c r="FF26376" s="55">
        <v>26369</v>
      </c>
      <c r="FG26376" s="55" t="s">
        <v>1313</v>
      </c>
      <c r="FH26376" s="55" t="s">
        <v>1260</v>
      </c>
      <c r="FI26376" s="55">
        <v>6</v>
      </c>
      <c r="FJ26376" s="55">
        <v>400000</v>
      </c>
      <c r="FK26376" s="55" t="s">
        <v>1249</v>
      </c>
      <c r="FL26376" s="55">
        <v>0.35</v>
      </c>
    </row>
    <row r="26377" ht="14.25" customHeight="1" outlineLevel="1" spans="162:168">
      <c r="FF26377" s="55">
        <v>26370</v>
      </c>
      <c r="FG26377" s="55" t="s">
        <v>1313</v>
      </c>
      <c r="FH26377" s="55" t="s">
        <v>1260</v>
      </c>
      <c r="FI26377" s="55">
        <v>6</v>
      </c>
      <c r="FJ26377" s="55">
        <v>530000</v>
      </c>
      <c r="FK26377" s="55" t="s">
        <v>1249</v>
      </c>
      <c r="FL26377" s="55">
        <v>0.35</v>
      </c>
    </row>
    <row r="26378" ht="14.25" customHeight="1" outlineLevel="1" spans="162:168">
      <c r="FF26378" s="55">
        <v>26371</v>
      </c>
      <c r="FG26378" s="55" t="s">
        <v>1313</v>
      </c>
      <c r="FH26378" s="55" t="s">
        <v>1260</v>
      </c>
      <c r="FI26378" s="55">
        <v>6</v>
      </c>
      <c r="FJ26378" s="55">
        <v>540000</v>
      </c>
      <c r="FK26378" s="55" t="s">
        <v>1249</v>
      </c>
      <c r="FL26378" s="55">
        <v>0.35</v>
      </c>
    </row>
    <row r="26379" ht="14.25" customHeight="1" outlineLevel="1" spans="162:168">
      <c r="FF26379" s="55">
        <v>26372</v>
      </c>
      <c r="FG26379" s="55" t="s">
        <v>1313</v>
      </c>
      <c r="FH26379" s="55" t="s">
        <v>1260</v>
      </c>
      <c r="FI26379" s="55">
        <v>7</v>
      </c>
      <c r="FJ26379" s="55">
        <v>1000</v>
      </c>
      <c r="FK26379" s="55" t="s">
        <v>1249</v>
      </c>
      <c r="FL26379" s="55">
        <v>0.86</v>
      </c>
    </row>
    <row r="26380" ht="14.25" customHeight="1" outlineLevel="1" spans="162:168">
      <c r="FF26380" s="55">
        <v>26373</v>
      </c>
      <c r="FG26380" s="55" t="s">
        <v>1313</v>
      </c>
      <c r="FH26380" s="55" t="s">
        <v>1260</v>
      </c>
      <c r="FI26380" s="55">
        <v>7</v>
      </c>
      <c r="FJ26380" s="55">
        <v>2500</v>
      </c>
      <c r="FK26380" s="55" t="s">
        <v>1249</v>
      </c>
      <c r="FL26380" s="55">
        <v>0.86</v>
      </c>
    </row>
    <row r="26381" ht="14.25" customHeight="1" outlineLevel="1" spans="162:168">
      <c r="FF26381" s="55">
        <v>26374</v>
      </c>
      <c r="FG26381" s="55" t="s">
        <v>1313</v>
      </c>
      <c r="FH26381" s="55" t="s">
        <v>1260</v>
      </c>
      <c r="FI26381" s="55">
        <v>7</v>
      </c>
      <c r="FJ26381" s="55">
        <v>5000</v>
      </c>
      <c r="FK26381" s="55" t="s">
        <v>1249</v>
      </c>
      <c r="FL26381" s="55">
        <v>0.86</v>
      </c>
    </row>
    <row r="26382" ht="14.25" customHeight="1" outlineLevel="1" spans="162:168">
      <c r="FF26382" s="55">
        <v>26375</v>
      </c>
      <c r="FG26382" s="55" t="s">
        <v>1313</v>
      </c>
      <c r="FH26382" s="55" t="s">
        <v>1260</v>
      </c>
      <c r="FI26382" s="55">
        <v>7</v>
      </c>
      <c r="FJ26382" s="55">
        <v>10000</v>
      </c>
      <c r="FK26382" s="55" t="s">
        <v>1249</v>
      </c>
      <c r="FL26382" s="55">
        <v>0.86</v>
      </c>
    </row>
    <row r="26383" ht="14.25" customHeight="1" outlineLevel="1" spans="162:168">
      <c r="FF26383" s="55">
        <v>26376</v>
      </c>
      <c r="FG26383" s="55" t="s">
        <v>1313</v>
      </c>
      <c r="FH26383" s="55" t="s">
        <v>1260</v>
      </c>
      <c r="FI26383" s="55">
        <v>7</v>
      </c>
      <c r="FJ26383" s="55">
        <v>25000</v>
      </c>
      <c r="FK26383" s="55" t="s">
        <v>1249</v>
      </c>
      <c r="FL26383" s="55">
        <v>0.86</v>
      </c>
    </row>
    <row r="26384" ht="14.25" customHeight="1" outlineLevel="1" spans="162:168">
      <c r="FF26384" s="55">
        <v>26377</v>
      </c>
      <c r="FG26384" s="55" t="s">
        <v>1313</v>
      </c>
      <c r="FH26384" s="55" t="s">
        <v>1260</v>
      </c>
      <c r="FI26384" s="55">
        <v>7</v>
      </c>
      <c r="FJ26384" s="55">
        <v>50000</v>
      </c>
      <c r="FK26384" s="55" t="s">
        <v>1249</v>
      </c>
      <c r="FL26384" s="55">
        <v>0.82</v>
      </c>
    </row>
    <row r="26385" ht="14.25" customHeight="1" outlineLevel="1" spans="162:168">
      <c r="FF26385" s="55">
        <v>26378</v>
      </c>
      <c r="FG26385" s="55" t="s">
        <v>1313</v>
      </c>
      <c r="FH26385" s="55" t="s">
        <v>1260</v>
      </c>
      <c r="FI26385" s="55">
        <v>7</v>
      </c>
      <c r="FJ26385" s="55">
        <v>80000</v>
      </c>
      <c r="FK26385" s="55" t="s">
        <v>1249</v>
      </c>
      <c r="FL26385" s="55">
        <v>0.4</v>
      </c>
    </row>
    <row r="26386" ht="14.25" customHeight="1" outlineLevel="1" spans="162:168">
      <c r="FF26386" s="55">
        <v>26379</v>
      </c>
      <c r="FG26386" s="55" t="s">
        <v>1313</v>
      </c>
      <c r="FH26386" s="55" t="s">
        <v>1260</v>
      </c>
      <c r="FI26386" s="55">
        <v>7</v>
      </c>
      <c r="FJ26386" s="55">
        <v>130000</v>
      </c>
      <c r="FK26386" s="55" t="s">
        <v>1249</v>
      </c>
      <c r="FL26386" s="55">
        <v>0.35</v>
      </c>
    </row>
    <row r="26387" ht="14.25" customHeight="1" outlineLevel="1" spans="162:168">
      <c r="FF26387" s="55">
        <v>26380</v>
      </c>
      <c r="FG26387" s="55" t="s">
        <v>1313</v>
      </c>
      <c r="FH26387" s="55" t="s">
        <v>1260</v>
      </c>
      <c r="FI26387" s="55">
        <v>7</v>
      </c>
      <c r="FJ26387" s="55">
        <v>260000</v>
      </c>
      <c r="FK26387" s="55" t="s">
        <v>1249</v>
      </c>
      <c r="FL26387" s="55">
        <v>0.35</v>
      </c>
    </row>
    <row r="26388" ht="14.25" customHeight="1" outlineLevel="1" spans="162:168">
      <c r="FF26388" s="55">
        <v>26381</v>
      </c>
      <c r="FG26388" s="55" t="s">
        <v>1313</v>
      </c>
      <c r="FH26388" s="55" t="s">
        <v>1260</v>
      </c>
      <c r="FI26388" s="55">
        <v>7</v>
      </c>
      <c r="FJ26388" s="55">
        <v>400000</v>
      </c>
      <c r="FK26388" s="55" t="s">
        <v>1249</v>
      </c>
      <c r="FL26388" s="55">
        <v>0.35</v>
      </c>
    </row>
    <row r="26389" ht="14.25" customHeight="1" outlineLevel="1" spans="162:168">
      <c r="FF26389" s="55">
        <v>26382</v>
      </c>
      <c r="FG26389" s="55" t="s">
        <v>1313</v>
      </c>
      <c r="FH26389" s="55" t="s">
        <v>1260</v>
      </c>
      <c r="FI26389" s="55">
        <v>7</v>
      </c>
      <c r="FJ26389" s="55">
        <v>530000</v>
      </c>
      <c r="FK26389" s="55" t="s">
        <v>1249</v>
      </c>
      <c r="FL26389" s="55">
        <v>0.35</v>
      </c>
    </row>
    <row r="26390" ht="14.25" customHeight="1" outlineLevel="1" spans="162:168">
      <c r="FF26390" s="55">
        <v>26383</v>
      </c>
      <c r="FG26390" s="55" t="s">
        <v>1313</v>
      </c>
      <c r="FH26390" s="55" t="s">
        <v>1260</v>
      </c>
      <c r="FI26390" s="55">
        <v>7</v>
      </c>
      <c r="FJ26390" s="55">
        <v>540000</v>
      </c>
      <c r="FK26390" s="55" t="s">
        <v>1249</v>
      </c>
      <c r="FL26390" s="55">
        <v>0.35</v>
      </c>
    </row>
    <row r="26391" ht="14.25" customHeight="1" outlineLevel="1" spans="162:168">
      <c r="FF26391" s="55">
        <v>26384</v>
      </c>
      <c r="FG26391" s="55" t="s">
        <v>1313</v>
      </c>
      <c r="FH26391" s="55" t="s">
        <v>1260</v>
      </c>
      <c r="FI26391" s="55">
        <v>8</v>
      </c>
      <c r="FJ26391" s="55">
        <v>1000</v>
      </c>
      <c r="FK26391" s="55" t="s">
        <v>1249</v>
      </c>
      <c r="FL26391" s="55">
        <v>0.9</v>
      </c>
    </row>
    <row r="26392" ht="14.25" customHeight="1" outlineLevel="1" spans="162:168">
      <c r="FF26392" s="55">
        <v>26385</v>
      </c>
      <c r="FG26392" s="55" t="s">
        <v>1313</v>
      </c>
      <c r="FH26392" s="55" t="s">
        <v>1260</v>
      </c>
      <c r="FI26392" s="55">
        <v>8</v>
      </c>
      <c r="FJ26392" s="55">
        <v>2500</v>
      </c>
      <c r="FK26392" s="55" t="s">
        <v>1249</v>
      </c>
      <c r="FL26392" s="55">
        <v>0.85</v>
      </c>
    </row>
    <row r="26393" ht="14.25" customHeight="1" outlineLevel="1" spans="162:168">
      <c r="FF26393" s="55">
        <v>26386</v>
      </c>
      <c r="FG26393" s="55" t="s">
        <v>1313</v>
      </c>
      <c r="FH26393" s="55" t="s">
        <v>1260</v>
      </c>
      <c r="FI26393" s="55">
        <v>8</v>
      </c>
      <c r="FJ26393" s="55">
        <v>5000</v>
      </c>
      <c r="FK26393" s="55" t="s">
        <v>1249</v>
      </c>
      <c r="FL26393" s="55">
        <v>0.7</v>
      </c>
    </row>
    <row r="26394" ht="14.25" customHeight="1" outlineLevel="1" spans="162:168">
      <c r="FF26394" s="55">
        <v>26387</v>
      </c>
      <c r="FG26394" s="55" t="s">
        <v>1313</v>
      </c>
      <c r="FH26394" s="55" t="s">
        <v>1260</v>
      </c>
      <c r="FI26394" s="55">
        <v>8</v>
      </c>
      <c r="FJ26394" s="55">
        <v>10000</v>
      </c>
      <c r="FK26394" s="55" t="s">
        <v>1249</v>
      </c>
      <c r="FL26394" s="55">
        <v>0.5</v>
      </c>
    </row>
    <row r="26395" ht="14.25" customHeight="1" outlineLevel="1" spans="162:168">
      <c r="FF26395" s="55">
        <v>26388</v>
      </c>
      <c r="FG26395" s="55" t="s">
        <v>1313</v>
      </c>
      <c r="FH26395" s="55" t="s">
        <v>1260</v>
      </c>
      <c r="FI26395" s="55">
        <v>8</v>
      </c>
      <c r="FJ26395" s="55">
        <v>25000</v>
      </c>
      <c r="FK26395" s="55" t="s">
        <v>1249</v>
      </c>
      <c r="FL26395" s="55">
        <v>0.45</v>
      </c>
    </row>
    <row r="26396" ht="14.25" customHeight="1" outlineLevel="1" spans="162:168">
      <c r="FF26396" s="55">
        <v>26389</v>
      </c>
      <c r="FG26396" s="55" t="s">
        <v>1313</v>
      </c>
      <c r="FH26396" s="55" t="s">
        <v>1260</v>
      </c>
      <c r="FI26396" s="55">
        <v>8</v>
      </c>
      <c r="FJ26396" s="55">
        <v>50000</v>
      </c>
      <c r="FK26396" s="55" t="s">
        <v>1249</v>
      </c>
      <c r="FL26396" s="55">
        <v>0.45</v>
      </c>
    </row>
    <row r="26397" ht="14.25" customHeight="1" outlineLevel="1" spans="162:168">
      <c r="FF26397" s="55">
        <v>26390</v>
      </c>
      <c r="FG26397" s="55" t="s">
        <v>1313</v>
      </c>
      <c r="FH26397" s="55" t="s">
        <v>1260</v>
      </c>
      <c r="FI26397" s="55">
        <v>8</v>
      </c>
      <c r="FJ26397" s="55">
        <v>80000</v>
      </c>
      <c r="FK26397" s="55" t="s">
        <v>1249</v>
      </c>
      <c r="FL26397" s="55">
        <v>0.45</v>
      </c>
    </row>
    <row r="26398" ht="14.25" customHeight="1" outlineLevel="1" spans="162:168">
      <c r="FF26398" s="55">
        <v>26391</v>
      </c>
      <c r="FG26398" s="55" t="s">
        <v>1313</v>
      </c>
      <c r="FH26398" s="55" t="s">
        <v>1260</v>
      </c>
      <c r="FI26398" s="55">
        <v>8</v>
      </c>
      <c r="FJ26398" s="55">
        <v>130000</v>
      </c>
      <c r="FK26398" s="55" t="s">
        <v>1249</v>
      </c>
      <c r="FL26398" s="55">
        <v>0.45</v>
      </c>
    </row>
    <row r="26399" ht="14.25" customHeight="1" outlineLevel="1" spans="162:168">
      <c r="FF26399" s="55">
        <v>26392</v>
      </c>
      <c r="FG26399" s="55" t="s">
        <v>1313</v>
      </c>
      <c r="FH26399" s="55" t="s">
        <v>1260</v>
      </c>
      <c r="FI26399" s="55">
        <v>8</v>
      </c>
      <c r="FJ26399" s="55">
        <v>260000</v>
      </c>
      <c r="FK26399" s="55" t="s">
        <v>1249</v>
      </c>
      <c r="FL26399" s="55">
        <v>0.45</v>
      </c>
    </row>
    <row r="26400" ht="14.25" customHeight="1" outlineLevel="1" spans="162:168">
      <c r="FF26400" s="55">
        <v>26393</v>
      </c>
      <c r="FG26400" s="55" t="s">
        <v>1313</v>
      </c>
      <c r="FH26400" s="55" t="s">
        <v>1260</v>
      </c>
      <c r="FI26400" s="55">
        <v>8</v>
      </c>
      <c r="FJ26400" s="55">
        <v>400000</v>
      </c>
      <c r="FK26400" s="55" t="s">
        <v>1249</v>
      </c>
      <c r="FL26400" s="55">
        <v>0.45</v>
      </c>
    </row>
    <row r="26401" ht="14.25" customHeight="1" outlineLevel="1" spans="162:168">
      <c r="FF26401" s="55">
        <v>26394</v>
      </c>
      <c r="FG26401" s="55" t="s">
        <v>1313</v>
      </c>
      <c r="FH26401" s="55" t="s">
        <v>1260</v>
      </c>
      <c r="FI26401" s="55">
        <v>8</v>
      </c>
      <c r="FJ26401" s="55">
        <v>530000</v>
      </c>
      <c r="FK26401" s="55" t="s">
        <v>1249</v>
      </c>
      <c r="FL26401" s="55">
        <v>0.45</v>
      </c>
    </row>
    <row r="26402" ht="14.25" customHeight="1" outlineLevel="1" spans="162:168">
      <c r="FF26402" s="55">
        <v>26395</v>
      </c>
      <c r="FG26402" s="55" t="s">
        <v>1313</v>
      </c>
      <c r="FH26402" s="55" t="s">
        <v>1260</v>
      </c>
      <c r="FI26402" s="55">
        <v>8</v>
      </c>
      <c r="FJ26402" s="55">
        <v>540000</v>
      </c>
      <c r="FK26402" s="55" t="s">
        <v>1249</v>
      </c>
      <c r="FL26402" s="55">
        <v>0.45</v>
      </c>
    </row>
    <row r="26403" ht="14.25" customHeight="1" outlineLevel="1" spans="162:168">
      <c r="FF26403" s="55">
        <v>26396</v>
      </c>
      <c r="FG26403" s="55" t="s">
        <v>1313</v>
      </c>
      <c r="FH26403" s="55" t="s">
        <v>1260</v>
      </c>
      <c r="FI26403" s="55">
        <v>9</v>
      </c>
      <c r="FJ26403" s="55">
        <v>1000</v>
      </c>
      <c r="FK26403" s="55" t="s">
        <v>1249</v>
      </c>
      <c r="FL26403" s="55">
        <v>0.88</v>
      </c>
    </row>
    <row r="26404" ht="14.25" customHeight="1" outlineLevel="1" spans="162:168">
      <c r="FF26404" s="55">
        <v>26397</v>
      </c>
      <c r="FG26404" s="55" t="s">
        <v>1313</v>
      </c>
      <c r="FH26404" s="55" t="s">
        <v>1260</v>
      </c>
      <c r="FI26404" s="55">
        <v>9</v>
      </c>
      <c r="FJ26404" s="55">
        <v>2500</v>
      </c>
      <c r="FK26404" s="55" t="s">
        <v>1249</v>
      </c>
      <c r="FL26404" s="55">
        <v>0.88</v>
      </c>
    </row>
    <row r="26405" ht="14.25" customHeight="1" outlineLevel="1" spans="162:168">
      <c r="FF26405" s="55">
        <v>26398</v>
      </c>
      <c r="FG26405" s="55" t="s">
        <v>1313</v>
      </c>
      <c r="FH26405" s="55" t="s">
        <v>1260</v>
      </c>
      <c r="FI26405" s="55">
        <v>9</v>
      </c>
      <c r="FJ26405" s="55">
        <v>5000</v>
      </c>
      <c r="FK26405" s="55" t="s">
        <v>1249</v>
      </c>
      <c r="FL26405" s="55">
        <v>0.88</v>
      </c>
    </row>
    <row r="26406" ht="14.25" customHeight="1" outlineLevel="1" spans="162:168">
      <c r="FF26406" s="55">
        <v>26399</v>
      </c>
      <c r="FG26406" s="55" t="s">
        <v>1313</v>
      </c>
      <c r="FH26406" s="55" t="s">
        <v>1260</v>
      </c>
      <c r="FI26406" s="55">
        <v>9</v>
      </c>
      <c r="FJ26406" s="55">
        <v>10000</v>
      </c>
      <c r="FK26406" s="55" t="s">
        <v>1249</v>
      </c>
      <c r="FL26406" s="55">
        <v>0.88</v>
      </c>
    </row>
    <row r="26407" ht="14.25" customHeight="1" outlineLevel="1" spans="162:168">
      <c r="FF26407" s="55">
        <v>26400</v>
      </c>
      <c r="FG26407" s="55" t="s">
        <v>1313</v>
      </c>
      <c r="FH26407" s="55" t="s">
        <v>1260</v>
      </c>
      <c r="FI26407" s="55">
        <v>9</v>
      </c>
      <c r="FJ26407" s="55">
        <v>25000</v>
      </c>
      <c r="FK26407" s="55" t="s">
        <v>1249</v>
      </c>
      <c r="FL26407" s="55">
        <v>0.88</v>
      </c>
    </row>
    <row r="26408" ht="14.25" customHeight="1" outlineLevel="1" spans="162:168">
      <c r="FF26408" s="55">
        <v>26401</v>
      </c>
      <c r="FG26408" s="55" t="s">
        <v>1313</v>
      </c>
      <c r="FH26408" s="55" t="s">
        <v>1260</v>
      </c>
      <c r="FI26408" s="55">
        <v>9</v>
      </c>
      <c r="FJ26408" s="55">
        <v>50000</v>
      </c>
      <c r="FK26408" s="55" t="s">
        <v>1249</v>
      </c>
      <c r="FL26408" s="55">
        <v>0.84</v>
      </c>
    </row>
    <row r="26409" ht="14.25" customHeight="1" outlineLevel="1" spans="162:168">
      <c r="FF26409" s="55">
        <v>26402</v>
      </c>
      <c r="FG26409" s="55" t="s">
        <v>1313</v>
      </c>
      <c r="FH26409" s="55" t="s">
        <v>1260</v>
      </c>
      <c r="FI26409" s="55">
        <v>9</v>
      </c>
      <c r="FJ26409" s="55">
        <v>80000</v>
      </c>
      <c r="FK26409" s="55" t="s">
        <v>1249</v>
      </c>
      <c r="FL26409" s="55">
        <v>0.45</v>
      </c>
    </row>
    <row r="26410" ht="14.25" customHeight="1" outlineLevel="1" spans="162:168">
      <c r="FF26410" s="55">
        <v>26403</v>
      </c>
      <c r="FG26410" s="55" t="s">
        <v>1313</v>
      </c>
      <c r="FH26410" s="55" t="s">
        <v>1260</v>
      </c>
      <c r="FI26410" s="55">
        <v>9</v>
      </c>
      <c r="FJ26410" s="55">
        <v>130000</v>
      </c>
      <c r="FK26410" s="55" t="s">
        <v>1249</v>
      </c>
      <c r="FL26410" s="55">
        <v>0.45</v>
      </c>
    </row>
    <row r="26411" ht="14.25" customHeight="1" outlineLevel="1" spans="162:168">
      <c r="FF26411" s="55">
        <v>26404</v>
      </c>
      <c r="FG26411" s="55" t="s">
        <v>1313</v>
      </c>
      <c r="FH26411" s="55" t="s">
        <v>1260</v>
      </c>
      <c r="FI26411" s="55">
        <v>9</v>
      </c>
      <c r="FJ26411" s="55">
        <v>260000</v>
      </c>
      <c r="FK26411" s="55" t="s">
        <v>1249</v>
      </c>
      <c r="FL26411" s="55">
        <v>0.45</v>
      </c>
    </row>
    <row r="26412" ht="14.25" customHeight="1" outlineLevel="1" spans="162:168">
      <c r="FF26412" s="55">
        <v>26405</v>
      </c>
      <c r="FG26412" s="55" t="s">
        <v>1313</v>
      </c>
      <c r="FH26412" s="55" t="s">
        <v>1260</v>
      </c>
      <c r="FI26412" s="55">
        <v>9</v>
      </c>
      <c r="FJ26412" s="55">
        <v>400000</v>
      </c>
      <c r="FK26412" s="55" t="s">
        <v>1249</v>
      </c>
      <c r="FL26412" s="55">
        <v>0.45</v>
      </c>
    </row>
    <row r="26413" ht="14.25" customHeight="1" outlineLevel="1" spans="162:168">
      <c r="FF26413" s="55">
        <v>26406</v>
      </c>
      <c r="FG26413" s="55" t="s">
        <v>1313</v>
      </c>
      <c r="FH26413" s="55" t="s">
        <v>1260</v>
      </c>
      <c r="FI26413" s="55">
        <v>9</v>
      </c>
      <c r="FJ26413" s="55">
        <v>530000</v>
      </c>
      <c r="FK26413" s="55" t="s">
        <v>1249</v>
      </c>
      <c r="FL26413" s="55">
        <v>0.45</v>
      </c>
    </row>
    <row r="26414" ht="14.25" customHeight="1" outlineLevel="1" spans="162:168">
      <c r="FF26414" s="55">
        <v>26407</v>
      </c>
      <c r="FG26414" s="55" t="s">
        <v>1313</v>
      </c>
      <c r="FH26414" s="55" t="s">
        <v>1260</v>
      </c>
      <c r="FI26414" s="55">
        <v>9</v>
      </c>
      <c r="FJ26414" s="55">
        <v>540000</v>
      </c>
      <c r="FK26414" s="55" t="s">
        <v>1249</v>
      </c>
      <c r="FL26414" s="55">
        <v>0.45</v>
      </c>
    </row>
    <row r="26415" ht="14.25" customHeight="1" outlineLevel="1" spans="162:168">
      <c r="FF26415" s="55">
        <v>26408</v>
      </c>
      <c r="FG26415" s="55" t="s">
        <v>1313</v>
      </c>
      <c r="FH26415" s="55" t="s">
        <v>1260</v>
      </c>
      <c r="FI26415" s="55">
        <v>10</v>
      </c>
      <c r="FJ26415" s="55">
        <v>1000</v>
      </c>
      <c r="FK26415" s="55" t="s">
        <v>1249</v>
      </c>
      <c r="FL26415" s="55">
        <v>1.28</v>
      </c>
    </row>
    <row r="26416" ht="14.25" customHeight="1" outlineLevel="1" spans="162:168">
      <c r="FF26416" s="55">
        <v>26409</v>
      </c>
      <c r="FG26416" s="55" t="s">
        <v>1313</v>
      </c>
      <c r="FH26416" s="55" t="s">
        <v>1260</v>
      </c>
      <c r="FI26416" s="55">
        <v>10</v>
      </c>
      <c r="FJ26416" s="55">
        <v>2500</v>
      </c>
      <c r="FK26416" s="55" t="s">
        <v>1249</v>
      </c>
      <c r="FL26416" s="55">
        <v>1.19</v>
      </c>
    </row>
    <row r="26417" ht="14.25" customHeight="1" outlineLevel="1" spans="162:168">
      <c r="FF26417" s="55">
        <v>26410</v>
      </c>
      <c r="FG26417" s="55" t="s">
        <v>1313</v>
      </c>
      <c r="FH26417" s="55" t="s">
        <v>1260</v>
      </c>
      <c r="FI26417" s="55">
        <v>10</v>
      </c>
      <c r="FJ26417" s="55">
        <v>5000</v>
      </c>
      <c r="FK26417" s="55" t="s">
        <v>1249</v>
      </c>
      <c r="FL26417" s="55">
        <v>1.06</v>
      </c>
    </row>
    <row r="26418" ht="14.25" customHeight="1" outlineLevel="1" spans="162:168">
      <c r="FF26418" s="55">
        <v>26411</v>
      </c>
      <c r="FG26418" s="55" t="s">
        <v>1313</v>
      </c>
      <c r="FH26418" s="55" t="s">
        <v>1260</v>
      </c>
      <c r="FI26418" s="55">
        <v>10</v>
      </c>
      <c r="FJ26418" s="55">
        <v>10000</v>
      </c>
      <c r="FK26418" s="55" t="s">
        <v>1249</v>
      </c>
      <c r="FL26418" s="55">
        <v>0.95</v>
      </c>
    </row>
    <row r="26419" ht="14.25" customHeight="1" outlineLevel="1" spans="162:168">
      <c r="FF26419" s="55">
        <v>26412</v>
      </c>
      <c r="FG26419" s="55" t="s">
        <v>1313</v>
      </c>
      <c r="FH26419" s="55" t="s">
        <v>1260</v>
      </c>
      <c r="FI26419" s="55">
        <v>10</v>
      </c>
      <c r="FJ26419" s="55">
        <v>25000</v>
      </c>
      <c r="FK26419" s="55" t="s">
        <v>1249</v>
      </c>
      <c r="FL26419" s="55">
        <v>0.95</v>
      </c>
    </row>
    <row r="26420" ht="14.25" customHeight="1" outlineLevel="1" spans="162:168">
      <c r="FF26420" s="55">
        <v>26413</v>
      </c>
      <c r="FG26420" s="55" t="s">
        <v>1313</v>
      </c>
      <c r="FH26420" s="55" t="s">
        <v>1260</v>
      </c>
      <c r="FI26420" s="55">
        <v>10</v>
      </c>
      <c r="FJ26420" s="55">
        <v>50000</v>
      </c>
      <c r="FK26420" s="55" t="s">
        <v>1249</v>
      </c>
      <c r="FL26420" s="55">
        <v>0.95</v>
      </c>
    </row>
    <row r="26421" ht="14.25" customHeight="1" outlineLevel="1" spans="162:168">
      <c r="FF26421" s="55">
        <v>26414</v>
      </c>
      <c r="FG26421" s="55" t="s">
        <v>1313</v>
      </c>
      <c r="FH26421" s="55" t="s">
        <v>1260</v>
      </c>
      <c r="FI26421" s="55">
        <v>10</v>
      </c>
      <c r="FJ26421" s="55">
        <v>80000</v>
      </c>
      <c r="FK26421" s="55" t="s">
        <v>1249</v>
      </c>
      <c r="FL26421" s="55">
        <v>0.88</v>
      </c>
    </row>
    <row r="26422" ht="14.25" customHeight="1" outlineLevel="1" spans="162:168">
      <c r="FF26422" s="55">
        <v>26415</v>
      </c>
      <c r="FG26422" s="55" t="s">
        <v>1313</v>
      </c>
      <c r="FH26422" s="55" t="s">
        <v>1260</v>
      </c>
      <c r="FI26422" s="55">
        <v>10</v>
      </c>
      <c r="FJ26422" s="55">
        <v>130000</v>
      </c>
      <c r="FK26422" s="55" t="s">
        <v>1249</v>
      </c>
      <c r="FL26422" s="55">
        <v>0.88</v>
      </c>
    </row>
    <row r="26423" ht="14.25" customHeight="1" outlineLevel="1" spans="162:168">
      <c r="FF26423" s="55">
        <v>26416</v>
      </c>
      <c r="FG26423" s="55" t="s">
        <v>1313</v>
      </c>
      <c r="FH26423" s="55" t="s">
        <v>1260</v>
      </c>
      <c r="FI26423" s="55">
        <v>10</v>
      </c>
      <c r="FJ26423" s="55">
        <v>260000</v>
      </c>
      <c r="FK26423" s="55" t="s">
        <v>1249</v>
      </c>
      <c r="FL26423" s="55">
        <v>0.88</v>
      </c>
    </row>
    <row r="26424" ht="14.25" customHeight="1" outlineLevel="1" spans="162:168">
      <c r="FF26424" s="55">
        <v>26417</v>
      </c>
      <c r="FG26424" s="55" t="s">
        <v>1313</v>
      </c>
      <c r="FH26424" s="55" t="s">
        <v>1260</v>
      </c>
      <c r="FI26424" s="55">
        <v>10</v>
      </c>
      <c r="FJ26424" s="55">
        <v>400000</v>
      </c>
      <c r="FK26424" s="55" t="s">
        <v>1249</v>
      </c>
      <c r="FL26424" s="55">
        <v>0.88</v>
      </c>
    </row>
    <row r="26425" ht="14.25" customHeight="1" outlineLevel="1" spans="162:168">
      <c r="FF26425" s="55">
        <v>26418</v>
      </c>
      <c r="FG26425" s="55" t="s">
        <v>1313</v>
      </c>
      <c r="FH26425" s="55" t="s">
        <v>1260</v>
      </c>
      <c r="FI26425" s="55">
        <v>10</v>
      </c>
      <c r="FJ26425" s="55">
        <v>530000</v>
      </c>
      <c r="FK26425" s="55" t="s">
        <v>1249</v>
      </c>
      <c r="FL26425" s="55">
        <v>0.88</v>
      </c>
    </row>
    <row r="26426" ht="14.25" customHeight="1" outlineLevel="1" spans="162:168">
      <c r="FF26426" s="55">
        <v>26419</v>
      </c>
      <c r="FG26426" s="55" t="s">
        <v>1313</v>
      </c>
      <c r="FH26426" s="55" t="s">
        <v>1260</v>
      </c>
      <c r="FI26426" s="55">
        <v>10</v>
      </c>
      <c r="FJ26426" s="55">
        <v>540000</v>
      </c>
      <c r="FK26426" s="55" t="s">
        <v>1249</v>
      </c>
      <c r="FL26426" s="55">
        <v>0.88</v>
      </c>
    </row>
    <row r="26427" ht="14.25" customHeight="1" outlineLevel="1" spans="162:168">
      <c r="FF26427" s="55">
        <v>26420</v>
      </c>
      <c r="FG26427" s="55" t="s">
        <v>1313</v>
      </c>
      <c r="FH26427" s="55" t="s">
        <v>1260</v>
      </c>
      <c r="FI26427" s="55">
        <v>11</v>
      </c>
      <c r="FJ26427" s="55">
        <v>1000</v>
      </c>
      <c r="FK26427" s="55" t="s">
        <v>1249</v>
      </c>
      <c r="FL26427" s="55">
        <v>0.75</v>
      </c>
    </row>
    <row r="26428" ht="14.25" customHeight="1" outlineLevel="1" spans="162:168">
      <c r="FF26428" s="55">
        <v>26421</v>
      </c>
      <c r="FG26428" s="55" t="s">
        <v>1313</v>
      </c>
      <c r="FH26428" s="55" t="s">
        <v>1260</v>
      </c>
      <c r="FI26428" s="55">
        <v>11</v>
      </c>
      <c r="FJ26428" s="55">
        <v>2500</v>
      </c>
      <c r="FK26428" s="55" t="s">
        <v>1249</v>
      </c>
      <c r="FL26428" s="55">
        <v>0.7</v>
      </c>
    </row>
    <row r="26429" ht="14.25" customHeight="1" outlineLevel="1" spans="162:168">
      <c r="FF26429" s="55">
        <v>26422</v>
      </c>
      <c r="FG26429" s="55" t="s">
        <v>1313</v>
      </c>
      <c r="FH26429" s="55" t="s">
        <v>1260</v>
      </c>
      <c r="FI26429" s="55">
        <v>11</v>
      </c>
      <c r="FJ26429" s="55">
        <v>5000</v>
      </c>
      <c r="FK26429" s="55" t="s">
        <v>1249</v>
      </c>
      <c r="FL26429" s="55">
        <v>0.65</v>
      </c>
    </row>
    <row r="26430" ht="14.25" customHeight="1" outlineLevel="1" spans="162:168">
      <c r="FF26430" s="55">
        <v>26423</v>
      </c>
      <c r="FG26430" s="55" t="s">
        <v>1313</v>
      </c>
      <c r="FH26430" s="55" t="s">
        <v>1260</v>
      </c>
      <c r="FI26430" s="55">
        <v>11</v>
      </c>
      <c r="FJ26430" s="55">
        <v>10000</v>
      </c>
      <c r="FK26430" s="55" t="s">
        <v>1249</v>
      </c>
      <c r="FL26430" s="55">
        <v>0.55</v>
      </c>
    </row>
    <row r="26431" ht="14.25" customHeight="1" outlineLevel="1" spans="162:168">
      <c r="FF26431" s="55">
        <v>26424</v>
      </c>
      <c r="FG26431" s="55" t="s">
        <v>1313</v>
      </c>
      <c r="FH26431" s="55" t="s">
        <v>1260</v>
      </c>
      <c r="FI26431" s="55">
        <v>11</v>
      </c>
      <c r="FJ26431" s="55">
        <v>25000</v>
      </c>
      <c r="FK26431" s="55" t="s">
        <v>1249</v>
      </c>
      <c r="FL26431" s="55">
        <v>0.5</v>
      </c>
    </row>
    <row r="26432" ht="14.25" customHeight="1" outlineLevel="1" spans="162:168">
      <c r="FF26432" s="55">
        <v>26425</v>
      </c>
      <c r="FG26432" s="55" t="s">
        <v>1313</v>
      </c>
      <c r="FH26432" s="55" t="s">
        <v>1260</v>
      </c>
      <c r="FI26432" s="55">
        <v>11</v>
      </c>
      <c r="FJ26432" s="55">
        <v>50000</v>
      </c>
      <c r="FK26432" s="55" t="s">
        <v>1249</v>
      </c>
      <c r="FL26432" s="55">
        <v>0.5</v>
      </c>
    </row>
    <row r="26433" ht="14.25" customHeight="1" outlineLevel="1" spans="162:168">
      <c r="FF26433" s="55">
        <v>26426</v>
      </c>
      <c r="FG26433" s="55" t="s">
        <v>1313</v>
      </c>
      <c r="FH26433" s="55" t="s">
        <v>1260</v>
      </c>
      <c r="FI26433" s="55">
        <v>11</v>
      </c>
      <c r="FJ26433" s="55">
        <v>80000</v>
      </c>
      <c r="FK26433" s="55" t="s">
        <v>1249</v>
      </c>
      <c r="FL26433" s="55">
        <v>0.5</v>
      </c>
    </row>
    <row r="26434" ht="14.25" customHeight="1" outlineLevel="1" spans="162:168">
      <c r="FF26434" s="55">
        <v>26427</v>
      </c>
      <c r="FG26434" s="55" t="s">
        <v>1313</v>
      </c>
      <c r="FH26434" s="55" t="s">
        <v>1260</v>
      </c>
      <c r="FI26434" s="55">
        <v>11</v>
      </c>
      <c r="FJ26434" s="55">
        <v>130000</v>
      </c>
      <c r="FK26434" s="55" t="s">
        <v>1249</v>
      </c>
      <c r="FL26434" s="55">
        <v>0.5</v>
      </c>
    </row>
    <row r="26435" ht="14.25" customHeight="1" outlineLevel="1" spans="162:168">
      <c r="FF26435" s="55">
        <v>26428</v>
      </c>
      <c r="FG26435" s="55" t="s">
        <v>1313</v>
      </c>
      <c r="FH26435" s="55" t="s">
        <v>1260</v>
      </c>
      <c r="FI26435" s="55">
        <v>11</v>
      </c>
      <c r="FJ26435" s="55">
        <v>260000</v>
      </c>
      <c r="FK26435" s="55" t="s">
        <v>1249</v>
      </c>
      <c r="FL26435" s="55">
        <v>0.5</v>
      </c>
    </row>
    <row r="26436" ht="14.25" customHeight="1" outlineLevel="1" spans="162:168">
      <c r="FF26436" s="55">
        <v>26429</v>
      </c>
      <c r="FG26436" s="55" t="s">
        <v>1313</v>
      </c>
      <c r="FH26436" s="55" t="s">
        <v>1260</v>
      </c>
      <c r="FI26436" s="55">
        <v>11</v>
      </c>
      <c r="FJ26436" s="55">
        <v>400000</v>
      </c>
      <c r="FK26436" s="55" t="s">
        <v>1249</v>
      </c>
      <c r="FL26436" s="55">
        <v>0.5</v>
      </c>
    </row>
    <row r="26437" ht="14.25" customHeight="1" outlineLevel="1" spans="162:168">
      <c r="FF26437" s="55">
        <v>26430</v>
      </c>
      <c r="FG26437" s="55" t="s">
        <v>1313</v>
      </c>
      <c r="FH26437" s="55" t="s">
        <v>1260</v>
      </c>
      <c r="FI26437" s="55">
        <v>11</v>
      </c>
      <c r="FJ26437" s="55">
        <v>530000</v>
      </c>
      <c r="FK26437" s="55" t="s">
        <v>1249</v>
      </c>
      <c r="FL26437" s="55">
        <v>0.5</v>
      </c>
    </row>
    <row r="26438" ht="14.25" customHeight="1" outlineLevel="1" spans="162:168">
      <c r="FF26438" s="55">
        <v>26431</v>
      </c>
      <c r="FG26438" s="55" t="s">
        <v>1313</v>
      </c>
      <c r="FH26438" s="55" t="s">
        <v>1260</v>
      </c>
      <c r="FI26438" s="55">
        <v>11</v>
      </c>
      <c r="FJ26438" s="55">
        <v>540000</v>
      </c>
      <c r="FK26438" s="55" t="s">
        <v>1249</v>
      </c>
      <c r="FL26438" s="55">
        <v>0.5</v>
      </c>
    </row>
    <row r="26439" ht="14.25" customHeight="1" outlineLevel="1" spans="162:168">
      <c r="FF26439" s="55">
        <v>26432</v>
      </c>
      <c r="FG26439" s="55" t="s">
        <v>1313</v>
      </c>
      <c r="FH26439" s="55" t="s">
        <v>1260</v>
      </c>
      <c r="FI26439" s="55">
        <v>12</v>
      </c>
      <c r="FJ26439" s="55">
        <v>1000</v>
      </c>
      <c r="FK26439" s="55" t="s">
        <v>1249</v>
      </c>
      <c r="FL26439" s="55">
        <v>0.81</v>
      </c>
    </row>
    <row r="26440" ht="14.25" customHeight="1" outlineLevel="1" spans="162:168">
      <c r="FF26440" s="55">
        <v>26433</v>
      </c>
      <c r="FG26440" s="55" t="s">
        <v>1313</v>
      </c>
      <c r="FH26440" s="55" t="s">
        <v>1260</v>
      </c>
      <c r="FI26440" s="55">
        <v>12</v>
      </c>
      <c r="FJ26440" s="55">
        <v>2500</v>
      </c>
      <c r="FK26440" s="55" t="s">
        <v>1249</v>
      </c>
      <c r="FL26440" s="55">
        <v>0.81</v>
      </c>
    </row>
    <row r="26441" ht="14.25" customHeight="1" outlineLevel="1" spans="162:168">
      <c r="FF26441" s="55">
        <v>26434</v>
      </c>
      <c r="FG26441" s="55" t="s">
        <v>1313</v>
      </c>
      <c r="FH26441" s="55" t="s">
        <v>1260</v>
      </c>
      <c r="FI26441" s="55">
        <v>12</v>
      </c>
      <c r="FJ26441" s="55">
        <v>5000</v>
      </c>
      <c r="FK26441" s="55" t="s">
        <v>1249</v>
      </c>
      <c r="FL26441" s="55">
        <v>0.81</v>
      </c>
    </row>
    <row r="26442" ht="14.25" customHeight="1" outlineLevel="1" spans="162:168">
      <c r="FF26442" s="55">
        <v>26435</v>
      </c>
      <c r="FG26442" s="55" t="s">
        <v>1313</v>
      </c>
      <c r="FH26442" s="55" t="s">
        <v>1260</v>
      </c>
      <c r="FI26442" s="55">
        <v>12</v>
      </c>
      <c r="FJ26442" s="55">
        <v>10000</v>
      </c>
      <c r="FK26442" s="55" t="s">
        <v>1249</v>
      </c>
      <c r="FL26442" s="55">
        <v>0.81</v>
      </c>
    </row>
    <row r="26443" ht="14.25" customHeight="1" outlineLevel="1" spans="162:168">
      <c r="FF26443" s="55">
        <v>26436</v>
      </c>
      <c r="FG26443" s="55" t="s">
        <v>1313</v>
      </c>
      <c r="FH26443" s="55" t="s">
        <v>1260</v>
      </c>
      <c r="FI26443" s="55">
        <v>12</v>
      </c>
      <c r="FJ26443" s="55">
        <v>25000</v>
      </c>
      <c r="FK26443" s="55" t="s">
        <v>1249</v>
      </c>
      <c r="FL26443" s="55">
        <v>0.81</v>
      </c>
    </row>
    <row r="26444" ht="14.25" customHeight="1" outlineLevel="1" spans="162:168">
      <c r="FF26444" s="55">
        <v>26437</v>
      </c>
      <c r="FG26444" s="55" t="s">
        <v>1313</v>
      </c>
      <c r="FH26444" s="55" t="s">
        <v>1260</v>
      </c>
      <c r="FI26444" s="55">
        <v>12</v>
      </c>
      <c r="FJ26444" s="55">
        <v>50000</v>
      </c>
      <c r="FK26444" s="55" t="s">
        <v>1249</v>
      </c>
      <c r="FL26444" s="55">
        <v>0.77</v>
      </c>
    </row>
    <row r="26445" ht="14.25" customHeight="1" outlineLevel="1" spans="162:168">
      <c r="FF26445" s="55">
        <v>26438</v>
      </c>
      <c r="FG26445" s="55" t="s">
        <v>1313</v>
      </c>
      <c r="FH26445" s="55" t="s">
        <v>1260</v>
      </c>
      <c r="FI26445" s="55">
        <v>12</v>
      </c>
      <c r="FJ26445" s="55">
        <v>80000</v>
      </c>
      <c r="FK26445" s="55" t="s">
        <v>1249</v>
      </c>
      <c r="FL26445" s="55">
        <v>0.5</v>
      </c>
    </row>
    <row r="26446" ht="14.25" customHeight="1" outlineLevel="1" spans="162:168">
      <c r="FF26446" s="55">
        <v>26439</v>
      </c>
      <c r="FG26446" s="55" t="s">
        <v>1313</v>
      </c>
      <c r="FH26446" s="55" t="s">
        <v>1260</v>
      </c>
      <c r="FI26446" s="55">
        <v>12</v>
      </c>
      <c r="FJ26446" s="55">
        <v>130000</v>
      </c>
      <c r="FK26446" s="55" t="s">
        <v>1249</v>
      </c>
      <c r="FL26446" s="55">
        <v>0.5</v>
      </c>
    </row>
    <row r="26447" ht="14.25" customHeight="1" outlineLevel="1" spans="162:168">
      <c r="FF26447" s="55">
        <v>26440</v>
      </c>
      <c r="FG26447" s="55" t="s">
        <v>1313</v>
      </c>
      <c r="FH26447" s="55" t="s">
        <v>1260</v>
      </c>
      <c r="FI26447" s="55">
        <v>12</v>
      </c>
      <c r="FJ26447" s="55">
        <v>260000</v>
      </c>
      <c r="FK26447" s="55" t="s">
        <v>1249</v>
      </c>
      <c r="FL26447" s="55">
        <v>0.5</v>
      </c>
    </row>
    <row r="26448" ht="14.25" customHeight="1" outlineLevel="1" spans="162:168">
      <c r="FF26448" s="55">
        <v>26441</v>
      </c>
      <c r="FG26448" s="55" t="s">
        <v>1313</v>
      </c>
      <c r="FH26448" s="55" t="s">
        <v>1260</v>
      </c>
      <c r="FI26448" s="55">
        <v>12</v>
      </c>
      <c r="FJ26448" s="55">
        <v>400000</v>
      </c>
      <c r="FK26448" s="55" t="s">
        <v>1249</v>
      </c>
      <c r="FL26448" s="55">
        <v>0.5</v>
      </c>
    </row>
    <row r="26449" ht="14.25" customHeight="1" outlineLevel="1" spans="162:168">
      <c r="FF26449" s="55">
        <v>26442</v>
      </c>
      <c r="FG26449" s="55" t="s">
        <v>1313</v>
      </c>
      <c r="FH26449" s="55" t="s">
        <v>1260</v>
      </c>
      <c r="FI26449" s="55">
        <v>12</v>
      </c>
      <c r="FJ26449" s="55">
        <v>530000</v>
      </c>
      <c r="FK26449" s="55" t="s">
        <v>1249</v>
      </c>
      <c r="FL26449" s="55">
        <v>0.5</v>
      </c>
    </row>
    <row r="26450" ht="14.25" customHeight="1" outlineLevel="1" spans="162:168">
      <c r="FF26450" s="55">
        <v>26443</v>
      </c>
      <c r="FG26450" s="55" t="s">
        <v>1313</v>
      </c>
      <c r="FH26450" s="55" t="s">
        <v>1260</v>
      </c>
      <c r="FI26450" s="55">
        <v>12</v>
      </c>
      <c r="FJ26450" s="55">
        <v>540000</v>
      </c>
      <c r="FK26450" s="55" t="s">
        <v>1249</v>
      </c>
      <c r="FL26450" s="55">
        <v>0.5</v>
      </c>
    </row>
    <row r="26451" ht="14.25" customHeight="1" outlineLevel="1" spans="162:168">
      <c r="FF26451" s="55">
        <v>26444</v>
      </c>
      <c r="FG26451" s="55" t="s">
        <v>1313</v>
      </c>
      <c r="FH26451" s="55" t="s">
        <v>1490</v>
      </c>
      <c r="FI26451" s="55">
        <v>1</v>
      </c>
      <c r="FJ26451" s="55">
        <v>1000</v>
      </c>
      <c r="FK26451" s="55" t="s">
        <v>1249</v>
      </c>
      <c r="FL26451" s="55">
        <v>0.45</v>
      </c>
    </row>
    <row r="26452" ht="14.25" customHeight="1" outlineLevel="1" spans="162:168">
      <c r="FF26452" s="55">
        <v>26445</v>
      </c>
      <c r="FG26452" s="55" t="s">
        <v>1313</v>
      </c>
      <c r="FH26452" s="55" t="s">
        <v>1490</v>
      </c>
      <c r="FI26452" s="55">
        <v>1</v>
      </c>
      <c r="FJ26452" s="55">
        <v>2500</v>
      </c>
      <c r="FK26452" s="55" t="s">
        <v>1249</v>
      </c>
      <c r="FL26452" s="55">
        <v>0.4</v>
      </c>
    </row>
    <row r="26453" ht="14.25" customHeight="1" outlineLevel="1" spans="162:168">
      <c r="FF26453" s="55">
        <v>26446</v>
      </c>
      <c r="FG26453" s="55" t="s">
        <v>1313</v>
      </c>
      <c r="FH26453" s="55" t="s">
        <v>1490</v>
      </c>
      <c r="FI26453" s="55">
        <v>1</v>
      </c>
      <c r="FJ26453" s="55">
        <v>5000</v>
      </c>
      <c r="FK26453" s="55" t="s">
        <v>1249</v>
      </c>
      <c r="FL26453" s="55">
        <v>0.35</v>
      </c>
    </row>
    <row r="26454" ht="14.25" customHeight="1" outlineLevel="1" spans="162:168">
      <c r="FF26454" s="55">
        <v>26447</v>
      </c>
      <c r="FG26454" s="55" t="s">
        <v>1313</v>
      </c>
      <c r="FH26454" s="55" t="s">
        <v>1490</v>
      </c>
      <c r="FI26454" s="55">
        <v>1</v>
      </c>
      <c r="FJ26454" s="55">
        <v>10000</v>
      </c>
      <c r="FK26454" s="55" t="s">
        <v>1249</v>
      </c>
      <c r="FL26454" s="55">
        <v>0.3</v>
      </c>
    </row>
    <row r="26455" ht="14.25" customHeight="1" outlineLevel="1" spans="162:168">
      <c r="FF26455" s="55">
        <v>26448</v>
      </c>
      <c r="FG26455" s="55" t="s">
        <v>1313</v>
      </c>
      <c r="FH26455" s="55" t="s">
        <v>1490</v>
      </c>
      <c r="FI26455" s="55">
        <v>1</v>
      </c>
      <c r="FJ26455" s="55">
        <v>25000</v>
      </c>
      <c r="FK26455" s="55" t="s">
        <v>1249</v>
      </c>
      <c r="FL26455" s="55">
        <v>0.3</v>
      </c>
    </row>
    <row r="26456" ht="14.25" customHeight="1" outlineLevel="1" spans="162:168">
      <c r="FF26456" s="55">
        <v>26449</v>
      </c>
      <c r="FG26456" s="55" t="s">
        <v>1313</v>
      </c>
      <c r="FH26456" s="55" t="s">
        <v>1490</v>
      </c>
      <c r="FI26456" s="55">
        <v>1</v>
      </c>
      <c r="FJ26456" s="55">
        <v>50000</v>
      </c>
      <c r="FK26456" s="55" t="s">
        <v>1249</v>
      </c>
      <c r="FL26456" s="55">
        <v>0.3</v>
      </c>
    </row>
    <row r="26457" ht="14.25" customHeight="1" outlineLevel="1" spans="162:168">
      <c r="FF26457" s="55">
        <v>26450</v>
      </c>
      <c r="FG26457" s="55" t="s">
        <v>1313</v>
      </c>
      <c r="FH26457" s="55" t="s">
        <v>1490</v>
      </c>
      <c r="FI26457" s="55">
        <v>1</v>
      </c>
      <c r="FJ26457" s="55">
        <v>80000</v>
      </c>
      <c r="FK26457" s="55" t="s">
        <v>1249</v>
      </c>
      <c r="FL26457" s="55">
        <v>0.3</v>
      </c>
    </row>
    <row r="26458" ht="14.25" customHeight="1" outlineLevel="1" spans="162:168">
      <c r="FF26458" s="55">
        <v>26451</v>
      </c>
      <c r="FG26458" s="55" t="s">
        <v>1313</v>
      </c>
      <c r="FH26458" s="55" t="s">
        <v>1490</v>
      </c>
      <c r="FI26458" s="55">
        <v>1</v>
      </c>
      <c r="FJ26458" s="55">
        <v>130000</v>
      </c>
      <c r="FK26458" s="55" t="s">
        <v>1249</v>
      </c>
      <c r="FL26458" s="55">
        <v>0.3</v>
      </c>
    </row>
    <row r="26459" ht="14.25" customHeight="1" outlineLevel="1" spans="162:168">
      <c r="FF26459" s="55">
        <v>26452</v>
      </c>
      <c r="FG26459" s="55" t="s">
        <v>1313</v>
      </c>
      <c r="FH26459" s="55" t="s">
        <v>1490</v>
      </c>
      <c r="FI26459" s="55">
        <v>1</v>
      </c>
      <c r="FJ26459" s="55">
        <v>260000</v>
      </c>
      <c r="FK26459" s="55" t="s">
        <v>1249</v>
      </c>
      <c r="FL26459" s="55">
        <v>0.3</v>
      </c>
    </row>
    <row r="26460" ht="14.25" customHeight="1" outlineLevel="1" spans="162:168">
      <c r="FF26460" s="55">
        <v>26453</v>
      </c>
      <c r="FG26460" s="55" t="s">
        <v>1313</v>
      </c>
      <c r="FH26460" s="55" t="s">
        <v>1490</v>
      </c>
      <c r="FI26460" s="55">
        <v>1</v>
      </c>
      <c r="FJ26460" s="55">
        <v>400000</v>
      </c>
      <c r="FK26460" s="55" t="s">
        <v>1249</v>
      </c>
      <c r="FL26460" s="55">
        <v>0.3</v>
      </c>
    </row>
    <row r="26461" ht="14.25" customHeight="1" outlineLevel="1" spans="162:168">
      <c r="FF26461" s="55">
        <v>26454</v>
      </c>
      <c r="FG26461" s="55" t="s">
        <v>1313</v>
      </c>
      <c r="FH26461" s="55" t="s">
        <v>1490</v>
      </c>
      <c r="FI26461" s="55">
        <v>1</v>
      </c>
      <c r="FJ26461" s="55">
        <v>530000</v>
      </c>
      <c r="FK26461" s="55" t="s">
        <v>1249</v>
      </c>
      <c r="FL26461" s="55">
        <v>0.3</v>
      </c>
    </row>
    <row r="26462" ht="14.25" customHeight="1" outlineLevel="1" spans="162:168">
      <c r="FF26462" s="55">
        <v>26455</v>
      </c>
      <c r="FG26462" s="55" t="s">
        <v>1313</v>
      </c>
      <c r="FH26462" s="55" t="s">
        <v>1490</v>
      </c>
      <c r="FI26462" s="55">
        <v>1</v>
      </c>
      <c r="FJ26462" s="55">
        <v>540000</v>
      </c>
      <c r="FK26462" s="55" t="s">
        <v>1249</v>
      </c>
      <c r="FL26462" s="55">
        <v>0.3</v>
      </c>
    </row>
    <row r="26463" ht="14.25" customHeight="1" outlineLevel="1" spans="162:168">
      <c r="FF26463" s="55">
        <v>26456</v>
      </c>
      <c r="FG26463" s="55" t="s">
        <v>1313</v>
      </c>
      <c r="FH26463" s="55" t="s">
        <v>1490</v>
      </c>
      <c r="FI26463" s="55">
        <v>2</v>
      </c>
      <c r="FJ26463" s="55">
        <v>1000</v>
      </c>
      <c r="FK26463" s="55" t="s">
        <v>1249</v>
      </c>
      <c r="FL26463" s="55">
        <v>0.45</v>
      </c>
    </row>
    <row r="26464" ht="14.25" customHeight="1" outlineLevel="1" spans="162:168">
      <c r="FF26464" s="55">
        <v>26457</v>
      </c>
      <c r="FG26464" s="55" t="s">
        <v>1313</v>
      </c>
      <c r="FH26464" s="55" t="s">
        <v>1490</v>
      </c>
      <c r="FI26464" s="55">
        <v>2</v>
      </c>
      <c r="FJ26464" s="55">
        <v>2500</v>
      </c>
      <c r="FK26464" s="55" t="s">
        <v>1249</v>
      </c>
      <c r="FL26464" s="55">
        <v>0.4</v>
      </c>
    </row>
    <row r="26465" ht="14.25" customHeight="1" outlineLevel="1" spans="162:168">
      <c r="FF26465" s="55">
        <v>26458</v>
      </c>
      <c r="FG26465" s="55" t="s">
        <v>1313</v>
      </c>
      <c r="FH26465" s="55" t="s">
        <v>1490</v>
      </c>
      <c r="FI26465" s="55">
        <v>2</v>
      </c>
      <c r="FJ26465" s="55">
        <v>5000</v>
      </c>
      <c r="FK26465" s="55" t="s">
        <v>1249</v>
      </c>
      <c r="FL26465" s="55">
        <v>0.35</v>
      </c>
    </row>
    <row r="26466" ht="14.25" customHeight="1" outlineLevel="1" spans="162:168">
      <c r="FF26466" s="55">
        <v>26459</v>
      </c>
      <c r="FG26466" s="55" t="s">
        <v>1313</v>
      </c>
      <c r="FH26466" s="55" t="s">
        <v>1490</v>
      </c>
      <c r="FI26466" s="55">
        <v>2</v>
      </c>
      <c r="FJ26466" s="55">
        <v>10000</v>
      </c>
      <c r="FK26466" s="55" t="s">
        <v>1249</v>
      </c>
      <c r="FL26466" s="55">
        <v>0.3</v>
      </c>
    </row>
    <row r="26467" ht="14.25" customHeight="1" outlineLevel="1" spans="162:168">
      <c r="FF26467" s="55">
        <v>26460</v>
      </c>
      <c r="FG26467" s="55" t="s">
        <v>1313</v>
      </c>
      <c r="FH26467" s="55" t="s">
        <v>1490</v>
      </c>
      <c r="FI26467" s="55">
        <v>2</v>
      </c>
      <c r="FJ26467" s="55">
        <v>25000</v>
      </c>
      <c r="FK26467" s="55" t="s">
        <v>1249</v>
      </c>
      <c r="FL26467" s="55">
        <v>0.3</v>
      </c>
    </row>
    <row r="26468" ht="14.25" customHeight="1" outlineLevel="1" spans="162:168">
      <c r="FF26468" s="55">
        <v>26461</v>
      </c>
      <c r="FG26468" s="55" t="s">
        <v>1313</v>
      </c>
      <c r="FH26468" s="55" t="s">
        <v>1490</v>
      </c>
      <c r="FI26468" s="55">
        <v>2</v>
      </c>
      <c r="FJ26468" s="55">
        <v>50000</v>
      </c>
      <c r="FK26468" s="55" t="s">
        <v>1249</v>
      </c>
      <c r="FL26468" s="55">
        <v>0.3</v>
      </c>
    </row>
    <row r="26469" ht="14.25" customHeight="1" outlineLevel="1" spans="162:168">
      <c r="FF26469" s="55">
        <v>26462</v>
      </c>
      <c r="FG26469" s="55" t="s">
        <v>1313</v>
      </c>
      <c r="FH26469" s="55" t="s">
        <v>1490</v>
      </c>
      <c r="FI26469" s="55">
        <v>2</v>
      </c>
      <c r="FJ26469" s="55">
        <v>80000</v>
      </c>
      <c r="FK26469" s="55" t="s">
        <v>1249</v>
      </c>
      <c r="FL26469" s="55">
        <v>0.3</v>
      </c>
    </row>
    <row r="26470" ht="14.25" customHeight="1" outlineLevel="1" spans="162:168">
      <c r="FF26470" s="55">
        <v>26463</v>
      </c>
      <c r="FG26470" s="55" t="s">
        <v>1313</v>
      </c>
      <c r="FH26470" s="55" t="s">
        <v>1490</v>
      </c>
      <c r="FI26470" s="55">
        <v>2</v>
      </c>
      <c r="FJ26470" s="55">
        <v>130000</v>
      </c>
      <c r="FK26470" s="55" t="s">
        <v>1249</v>
      </c>
      <c r="FL26470" s="55">
        <v>0.3</v>
      </c>
    </row>
    <row r="26471" ht="14.25" customHeight="1" outlineLevel="1" spans="162:168">
      <c r="FF26471" s="55">
        <v>26464</v>
      </c>
      <c r="FG26471" s="55" t="s">
        <v>1313</v>
      </c>
      <c r="FH26471" s="55" t="s">
        <v>1490</v>
      </c>
      <c r="FI26471" s="55">
        <v>2</v>
      </c>
      <c r="FJ26471" s="55">
        <v>260000</v>
      </c>
      <c r="FK26471" s="55" t="s">
        <v>1249</v>
      </c>
      <c r="FL26471" s="55">
        <v>0.3</v>
      </c>
    </row>
    <row r="26472" ht="14.25" customHeight="1" outlineLevel="1" spans="162:168">
      <c r="FF26472" s="55">
        <v>26465</v>
      </c>
      <c r="FG26472" s="55" t="s">
        <v>1313</v>
      </c>
      <c r="FH26472" s="55" t="s">
        <v>1490</v>
      </c>
      <c r="FI26472" s="55">
        <v>2</v>
      </c>
      <c r="FJ26472" s="55">
        <v>400000</v>
      </c>
      <c r="FK26472" s="55" t="s">
        <v>1249</v>
      </c>
      <c r="FL26472" s="55">
        <v>0.3</v>
      </c>
    </row>
    <row r="26473" ht="14.25" customHeight="1" outlineLevel="1" spans="162:168">
      <c r="FF26473" s="55">
        <v>26466</v>
      </c>
      <c r="FG26473" s="55" t="s">
        <v>1313</v>
      </c>
      <c r="FH26473" s="55" t="s">
        <v>1490</v>
      </c>
      <c r="FI26473" s="55">
        <v>2</v>
      </c>
      <c r="FJ26473" s="55">
        <v>530000</v>
      </c>
      <c r="FK26473" s="55" t="s">
        <v>1249</v>
      </c>
      <c r="FL26473" s="55">
        <v>0.3</v>
      </c>
    </row>
    <row r="26474" ht="14.25" customHeight="1" outlineLevel="1" spans="162:168">
      <c r="FF26474" s="55">
        <v>26467</v>
      </c>
      <c r="FG26474" s="55" t="s">
        <v>1313</v>
      </c>
      <c r="FH26474" s="55" t="s">
        <v>1490</v>
      </c>
      <c r="FI26474" s="55">
        <v>2</v>
      </c>
      <c r="FJ26474" s="55">
        <v>540000</v>
      </c>
      <c r="FK26474" s="55" t="s">
        <v>1249</v>
      </c>
      <c r="FL26474" s="55">
        <v>0.3</v>
      </c>
    </row>
    <row r="26475" ht="14.25" customHeight="1" outlineLevel="1" spans="162:168">
      <c r="FF26475" s="55">
        <v>26468</v>
      </c>
      <c r="FG26475" s="55" t="s">
        <v>1359</v>
      </c>
      <c r="FH26475" s="55" t="s">
        <v>1260</v>
      </c>
      <c r="FI26475" s="55">
        <v>3</v>
      </c>
      <c r="FJ26475" s="55">
        <v>1000</v>
      </c>
      <c r="FK26475" s="55" t="s">
        <v>1249</v>
      </c>
      <c r="FL26475" s="55">
        <v>1.2</v>
      </c>
    </row>
    <row r="26476" ht="14.25" customHeight="1" outlineLevel="1" spans="162:168">
      <c r="FF26476" s="55">
        <v>26469</v>
      </c>
      <c r="FG26476" s="55" t="s">
        <v>1359</v>
      </c>
      <c r="FH26476" s="55" t="s">
        <v>1260</v>
      </c>
      <c r="FI26476" s="55">
        <v>3</v>
      </c>
      <c r="FJ26476" s="55">
        <v>2500</v>
      </c>
      <c r="FK26476" s="55" t="s">
        <v>1249</v>
      </c>
      <c r="FL26476" s="55">
        <v>1.1</v>
      </c>
    </row>
    <row r="26477" ht="14.25" customHeight="1" outlineLevel="1" spans="162:168">
      <c r="FF26477" s="55">
        <v>26470</v>
      </c>
      <c r="FG26477" s="55" t="s">
        <v>1359</v>
      </c>
      <c r="FH26477" s="55" t="s">
        <v>1260</v>
      </c>
      <c r="FI26477" s="55">
        <v>3</v>
      </c>
      <c r="FJ26477" s="55">
        <v>5000</v>
      </c>
      <c r="FK26477" s="55" t="s">
        <v>1249</v>
      </c>
      <c r="FL26477" s="55">
        <v>0.85</v>
      </c>
    </row>
    <row r="26478" ht="14.25" customHeight="1" outlineLevel="1" spans="162:168">
      <c r="FF26478" s="55">
        <v>26471</v>
      </c>
      <c r="FG26478" s="55" t="s">
        <v>1359</v>
      </c>
      <c r="FH26478" s="55" t="s">
        <v>1260</v>
      </c>
      <c r="FI26478" s="55">
        <v>3</v>
      </c>
      <c r="FJ26478" s="55">
        <v>10000</v>
      </c>
      <c r="FK26478" s="55" t="s">
        <v>1249</v>
      </c>
      <c r="FL26478" s="55">
        <v>0.65</v>
      </c>
    </row>
    <row r="26479" ht="14.25" customHeight="1" outlineLevel="1" spans="162:168">
      <c r="FF26479" s="55">
        <v>26472</v>
      </c>
      <c r="FG26479" s="55" t="s">
        <v>1359</v>
      </c>
      <c r="FH26479" s="55" t="s">
        <v>1260</v>
      </c>
      <c r="FI26479" s="55">
        <v>3</v>
      </c>
      <c r="FJ26479" s="55">
        <v>25000</v>
      </c>
      <c r="FK26479" s="55" t="s">
        <v>1249</v>
      </c>
      <c r="FL26479" s="55">
        <v>0.65</v>
      </c>
    </row>
    <row r="26480" ht="14.25" customHeight="1" outlineLevel="1" spans="162:168">
      <c r="FF26480" s="55">
        <v>26473</v>
      </c>
      <c r="FG26480" s="55" t="s">
        <v>1359</v>
      </c>
      <c r="FH26480" s="55" t="s">
        <v>1260</v>
      </c>
      <c r="FI26480" s="55">
        <v>3</v>
      </c>
      <c r="FJ26480" s="55">
        <v>50000</v>
      </c>
      <c r="FK26480" s="55" t="s">
        <v>1249</v>
      </c>
      <c r="FL26480" s="55">
        <v>0.55</v>
      </c>
    </row>
    <row r="26481" ht="14.25" customHeight="1" outlineLevel="1" spans="162:168">
      <c r="FF26481" s="55">
        <v>26474</v>
      </c>
      <c r="FG26481" s="55" t="s">
        <v>1359</v>
      </c>
      <c r="FH26481" s="55" t="s">
        <v>1260</v>
      </c>
      <c r="FI26481" s="55">
        <v>3</v>
      </c>
      <c r="FJ26481" s="55">
        <v>80000</v>
      </c>
      <c r="FK26481" s="55" t="s">
        <v>1249</v>
      </c>
      <c r="FL26481" s="55">
        <v>0.55</v>
      </c>
    </row>
    <row r="26482" ht="14.25" customHeight="1" outlineLevel="1" spans="162:168">
      <c r="FF26482" s="55">
        <v>26475</v>
      </c>
      <c r="FG26482" s="55" t="s">
        <v>1359</v>
      </c>
      <c r="FH26482" s="55" t="s">
        <v>1260</v>
      </c>
      <c r="FI26482" s="55">
        <v>3</v>
      </c>
      <c r="FJ26482" s="55">
        <v>130000</v>
      </c>
      <c r="FK26482" s="55" t="s">
        <v>1249</v>
      </c>
      <c r="FL26482" s="55">
        <v>0.55</v>
      </c>
    </row>
    <row r="26483" ht="14.25" customHeight="1" outlineLevel="1" spans="162:168">
      <c r="FF26483" s="55">
        <v>26476</v>
      </c>
      <c r="FG26483" s="55" t="s">
        <v>1359</v>
      </c>
      <c r="FH26483" s="55" t="s">
        <v>1260</v>
      </c>
      <c r="FI26483" s="55">
        <v>3</v>
      </c>
      <c r="FJ26483" s="55">
        <v>260000</v>
      </c>
      <c r="FK26483" s="55" t="s">
        <v>1249</v>
      </c>
      <c r="FL26483" s="55">
        <v>0.55</v>
      </c>
    </row>
    <row r="26484" ht="14.25" customHeight="1" outlineLevel="1" spans="162:168">
      <c r="FF26484" s="55">
        <v>26477</v>
      </c>
      <c r="FG26484" s="55" t="s">
        <v>1359</v>
      </c>
      <c r="FH26484" s="55" t="s">
        <v>1260</v>
      </c>
      <c r="FI26484" s="55">
        <v>3</v>
      </c>
      <c r="FJ26484" s="55">
        <v>400000</v>
      </c>
      <c r="FK26484" s="55" t="s">
        <v>1249</v>
      </c>
      <c r="FL26484" s="55">
        <v>0.55</v>
      </c>
    </row>
    <row r="26485" ht="14.25" customHeight="1" outlineLevel="1" spans="162:168">
      <c r="FF26485" s="55">
        <v>26478</v>
      </c>
      <c r="FG26485" s="55" t="s">
        <v>1359</v>
      </c>
      <c r="FH26485" s="55" t="s">
        <v>1260</v>
      </c>
      <c r="FI26485" s="55">
        <v>3</v>
      </c>
      <c r="FJ26485" s="55">
        <v>530000</v>
      </c>
      <c r="FK26485" s="55" t="s">
        <v>1249</v>
      </c>
      <c r="FL26485" s="55">
        <v>0.55</v>
      </c>
    </row>
    <row r="26486" ht="14.25" customHeight="1" outlineLevel="1" spans="162:168">
      <c r="FF26486" s="55">
        <v>26479</v>
      </c>
      <c r="FG26486" s="55" t="s">
        <v>1359</v>
      </c>
      <c r="FH26486" s="55" t="s">
        <v>1260</v>
      </c>
      <c r="FI26486" s="55">
        <v>3</v>
      </c>
      <c r="FJ26486" s="55">
        <v>540000</v>
      </c>
      <c r="FK26486" s="55" t="s">
        <v>1249</v>
      </c>
      <c r="FL26486" s="55">
        <v>0.55</v>
      </c>
    </row>
    <row r="26487" ht="14.25" customHeight="1" outlineLevel="1" spans="162:168">
      <c r="FF26487" s="55">
        <v>26480</v>
      </c>
      <c r="FG26487" s="55" t="s">
        <v>1359</v>
      </c>
      <c r="FH26487" s="55" t="s">
        <v>1260</v>
      </c>
      <c r="FI26487" s="55">
        <v>4</v>
      </c>
      <c r="FJ26487" s="55">
        <v>1000</v>
      </c>
      <c r="FK26487" s="55" t="s">
        <v>1249</v>
      </c>
      <c r="FL26487" s="55">
        <v>1.15</v>
      </c>
    </row>
    <row r="26488" ht="14.25" customHeight="1" outlineLevel="1" spans="162:168">
      <c r="FF26488" s="55">
        <v>26481</v>
      </c>
      <c r="FG26488" s="55" t="s">
        <v>1359</v>
      </c>
      <c r="FH26488" s="55" t="s">
        <v>1260</v>
      </c>
      <c r="FI26488" s="55">
        <v>4</v>
      </c>
      <c r="FJ26488" s="55">
        <v>2500</v>
      </c>
      <c r="FK26488" s="55" t="s">
        <v>1249</v>
      </c>
      <c r="FL26488" s="55">
        <v>1.05</v>
      </c>
    </row>
    <row r="26489" ht="14.25" customHeight="1" outlineLevel="1" spans="162:168">
      <c r="FF26489" s="55">
        <v>26482</v>
      </c>
      <c r="FG26489" s="55" t="s">
        <v>1359</v>
      </c>
      <c r="FH26489" s="55" t="s">
        <v>1260</v>
      </c>
      <c r="FI26489" s="55">
        <v>4</v>
      </c>
      <c r="FJ26489" s="55">
        <v>5000</v>
      </c>
      <c r="FK26489" s="55" t="s">
        <v>1249</v>
      </c>
      <c r="FL26489" s="55">
        <v>0.8</v>
      </c>
    </row>
    <row r="26490" ht="14.25" customHeight="1" outlineLevel="1" spans="162:168">
      <c r="FF26490" s="55">
        <v>26483</v>
      </c>
      <c r="FG26490" s="55" t="s">
        <v>1359</v>
      </c>
      <c r="FH26490" s="55" t="s">
        <v>1260</v>
      </c>
      <c r="FI26490" s="55">
        <v>4</v>
      </c>
      <c r="FJ26490" s="55">
        <v>10000</v>
      </c>
      <c r="FK26490" s="55" t="s">
        <v>1249</v>
      </c>
      <c r="FL26490" s="55">
        <v>0.6</v>
      </c>
    </row>
    <row r="26491" ht="14.25" customHeight="1" outlineLevel="1" spans="162:168">
      <c r="FF26491" s="55">
        <v>26484</v>
      </c>
      <c r="FG26491" s="55" t="s">
        <v>1359</v>
      </c>
      <c r="FH26491" s="55" t="s">
        <v>1260</v>
      </c>
      <c r="FI26491" s="55">
        <v>4</v>
      </c>
      <c r="FJ26491" s="55">
        <v>25000</v>
      </c>
      <c r="FK26491" s="55" t="s">
        <v>1249</v>
      </c>
      <c r="FL26491" s="55">
        <v>0.5</v>
      </c>
    </row>
    <row r="26492" ht="14.25" customHeight="1" outlineLevel="1" spans="162:168">
      <c r="FF26492" s="55">
        <v>26485</v>
      </c>
      <c r="FG26492" s="55" t="s">
        <v>1359</v>
      </c>
      <c r="FH26492" s="55" t="s">
        <v>1260</v>
      </c>
      <c r="FI26492" s="55">
        <v>4</v>
      </c>
      <c r="FJ26492" s="55">
        <v>50000</v>
      </c>
      <c r="FK26492" s="55" t="s">
        <v>1249</v>
      </c>
      <c r="FL26492" s="55">
        <v>0.5</v>
      </c>
    </row>
    <row r="26493" ht="14.25" customHeight="1" outlineLevel="1" spans="162:168">
      <c r="FF26493" s="55">
        <v>26486</v>
      </c>
      <c r="FG26493" s="55" t="s">
        <v>1359</v>
      </c>
      <c r="FH26493" s="55" t="s">
        <v>1260</v>
      </c>
      <c r="FI26493" s="55">
        <v>4</v>
      </c>
      <c r="FJ26493" s="55">
        <v>80000</v>
      </c>
      <c r="FK26493" s="55" t="s">
        <v>1249</v>
      </c>
      <c r="FL26493" s="55">
        <v>0.5</v>
      </c>
    </row>
    <row r="26494" ht="14.25" customHeight="1" outlineLevel="1" spans="162:168">
      <c r="FF26494" s="55">
        <v>26487</v>
      </c>
      <c r="FG26494" s="55" t="s">
        <v>1359</v>
      </c>
      <c r="FH26494" s="55" t="s">
        <v>1260</v>
      </c>
      <c r="FI26494" s="55">
        <v>4</v>
      </c>
      <c r="FJ26494" s="55">
        <v>130000</v>
      </c>
      <c r="FK26494" s="55" t="s">
        <v>1249</v>
      </c>
      <c r="FL26494" s="55">
        <v>0.5</v>
      </c>
    </row>
    <row r="26495" ht="14.25" customHeight="1" outlineLevel="1" spans="162:168">
      <c r="FF26495" s="55">
        <v>26488</v>
      </c>
      <c r="FG26495" s="55" t="s">
        <v>1359</v>
      </c>
      <c r="FH26495" s="55" t="s">
        <v>1260</v>
      </c>
      <c r="FI26495" s="55">
        <v>4</v>
      </c>
      <c r="FJ26495" s="55">
        <v>260000</v>
      </c>
      <c r="FK26495" s="55" t="s">
        <v>1249</v>
      </c>
      <c r="FL26495" s="55">
        <v>0.5</v>
      </c>
    </row>
    <row r="26496" ht="14.25" customHeight="1" outlineLevel="1" spans="162:168">
      <c r="FF26496" s="55">
        <v>26489</v>
      </c>
      <c r="FG26496" s="55" t="s">
        <v>1359</v>
      </c>
      <c r="FH26496" s="55" t="s">
        <v>1260</v>
      </c>
      <c r="FI26496" s="55">
        <v>4</v>
      </c>
      <c r="FJ26496" s="55">
        <v>400000</v>
      </c>
      <c r="FK26496" s="55" t="s">
        <v>1249</v>
      </c>
      <c r="FL26496" s="55">
        <v>0.5</v>
      </c>
    </row>
    <row r="26497" ht="14.25" customHeight="1" outlineLevel="1" spans="162:168">
      <c r="FF26497" s="55">
        <v>26490</v>
      </c>
      <c r="FG26497" s="55" t="s">
        <v>1359</v>
      </c>
      <c r="FH26497" s="55" t="s">
        <v>1260</v>
      </c>
      <c r="FI26497" s="55">
        <v>4</v>
      </c>
      <c r="FJ26497" s="55">
        <v>530000</v>
      </c>
      <c r="FK26497" s="55" t="s">
        <v>1249</v>
      </c>
      <c r="FL26497" s="55">
        <v>0.5</v>
      </c>
    </row>
    <row r="26498" ht="14.25" customHeight="1" outlineLevel="1" spans="162:168">
      <c r="FF26498" s="55">
        <v>26491</v>
      </c>
      <c r="FG26498" s="55" t="s">
        <v>1359</v>
      </c>
      <c r="FH26498" s="55" t="s">
        <v>1260</v>
      </c>
      <c r="FI26498" s="55">
        <v>4</v>
      </c>
      <c r="FJ26498" s="55">
        <v>540000</v>
      </c>
      <c r="FK26498" s="55" t="s">
        <v>1249</v>
      </c>
      <c r="FL26498" s="55">
        <v>0.5</v>
      </c>
    </row>
    <row r="26499" ht="14.25" customHeight="1" outlineLevel="1" spans="162:168">
      <c r="FF26499" s="55">
        <v>26492</v>
      </c>
      <c r="FG26499" s="55" t="s">
        <v>1359</v>
      </c>
      <c r="FH26499" s="55" t="s">
        <v>1260</v>
      </c>
      <c r="FI26499" s="55">
        <v>5</v>
      </c>
      <c r="FJ26499" s="55">
        <v>1000</v>
      </c>
      <c r="FK26499" s="55" t="s">
        <v>1249</v>
      </c>
      <c r="FL26499" s="55">
        <v>1.15</v>
      </c>
    </row>
    <row r="26500" ht="14.25" customHeight="1" outlineLevel="1" spans="162:168">
      <c r="FF26500" s="55">
        <v>26493</v>
      </c>
      <c r="FG26500" s="55" t="s">
        <v>1359</v>
      </c>
      <c r="FH26500" s="55" t="s">
        <v>1260</v>
      </c>
      <c r="FI26500" s="55">
        <v>5</v>
      </c>
      <c r="FJ26500" s="55">
        <v>2500</v>
      </c>
      <c r="FK26500" s="55" t="s">
        <v>1249</v>
      </c>
      <c r="FL26500" s="55">
        <v>1.05</v>
      </c>
    </row>
    <row r="26501" ht="14.25" customHeight="1" outlineLevel="1" spans="162:168">
      <c r="FF26501" s="55">
        <v>26494</v>
      </c>
      <c r="FG26501" s="55" t="s">
        <v>1359</v>
      </c>
      <c r="FH26501" s="55" t="s">
        <v>1260</v>
      </c>
      <c r="FI26501" s="55">
        <v>5</v>
      </c>
      <c r="FJ26501" s="55">
        <v>5000</v>
      </c>
      <c r="FK26501" s="55" t="s">
        <v>1249</v>
      </c>
      <c r="FL26501" s="55">
        <v>0.8</v>
      </c>
    </row>
    <row r="26502" ht="14.25" customHeight="1" outlineLevel="1" spans="162:168">
      <c r="FF26502" s="55">
        <v>26495</v>
      </c>
      <c r="FG26502" s="55" t="s">
        <v>1359</v>
      </c>
      <c r="FH26502" s="55" t="s">
        <v>1260</v>
      </c>
      <c r="FI26502" s="55">
        <v>5</v>
      </c>
      <c r="FJ26502" s="55">
        <v>10000</v>
      </c>
      <c r="FK26502" s="55" t="s">
        <v>1249</v>
      </c>
      <c r="FL26502" s="55">
        <v>0.6</v>
      </c>
    </row>
    <row r="26503" ht="14.25" customHeight="1" outlineLevel="1" spans="162:168">
      <c r="FF26503" s="55">
        <v>26496</v>
      </c>
      <c r="FG26503" s="55" t="s">
        <v>1359</v>
      </c>
      <c r="FH26503" s="55" t="s">
        <v>1260</v>
      </c>
      <c r="FI26503" s="55">
        <v>5</v>
      </c>
      <c r="FJ26503" s="55">
        <v>25000</v>
      </c>
      <c r="FK26503" s="55" t="s">
        <v>1249</v>
      </c>
      <c r="FL26503" s="55">
        <v>0.5</v>
      </c>
    </row>
    <row r="26504" ht="14.25" customHeight="1" outlineLevel="1" spans="162:168">
      <c r="FF26504" s="55">
        <v>26497</v>
      </c>
      <c r="FG26504" s="55" t="s">
        <v>1359</v>
      </c>
      <c r="FH26504" s="55" t="s">
        <v>1260</v>
      </c>
      <c r="FI26504" s="55">
        <v>5</v>
      </c>
      <c r="FJ26504" s="55">
        <v>50000</v>
      </c>
      <c r="FK26504" s="55" t="s">
        <v>1249</v>
      </c>
      <c r="FL26504" s="55">
        <v>0.5</v>
      </c>
    </row>
    <row r="26505" ht="14.25" customHeight="1" outlineLevel="1" spans="162:168">
      <c r="FF26505" s="55">
        <v>26498</v>
      </c>
      <c r="FG26505" s="55" t="s">
        <v>1359</v>
      </c>
      <c r="FH26505" s="55" t="s">
        <v>1260</v>
      </c>
      <c r="FI26505" s="55">
        <v>5</v>
      </c>
      <c r="FJ26505" s="55">
        <v>80000</v>
      </c>
      <c r="FK26505" s="55" t="s">
        <v>1249</v>
      </c>
      <c r="FL26505" s="55">
        <v>0.5</v>
      </c>
    </row>
    <row r="26506" ht="14.25" customHeight="1" outlineLevel="1" spans="162:168">
      <c r="FF26506" s="55">
        <v>26499</v>
      </c>
      <c r="FG26506" s="55" t="s">
        <v>1359</v>
      </c>
      <c r="FH26506" s="55" t="s">
        <v>1260</v>
      </c>
      <c r="FI26506" s="55">
        <v>5</v>
      </c>
      <c r="FJ26506" s="55">
        <v>130000</v>
      </c>
      <c r="FK26506" s="55" t="s">
        <v>1249</v>
      </c>
      <c r="FL26506" s="55">
        <v>0.5</v>
      </c>
    </row>
    <row r="26507" ht="14.25" customHeight="1" outlineLevel="1" spans="162:168">
      <c r="FF26507" s="55">
        <v>26500</v>
      </c>
      <c r="FG26507" s="55" t="s">
        <v>1359</v>
      </c>
      <c r="FH26507" s="55" t="s">
        <v>1260</v>
      </c>
      <c r="FI26507" s="55">
        <v>5</v>
      </c>
      <c r="FJ26507" s="55">
        <v>260000</v>
      </c>
      <c r="FK26507" s="55" t="s">
        <v>1249</v>
      </c>
      <c r="FL26507" s="55">
        <v>0.5</v>
      </c>
    </row>
    <row r="26508" ht="14.25" customHeight="1" outlineLevel="1" spans="162:168">
      <c r="FF26508" s="55">
        <v>26501</v>
      </c>
      <c r="FG26508" s="55" t="s">
        <v>1359</v>
      </c>
      <c r="FH26508" s="55" t="s">
        <v>1260</v>
      </c>
      <c r="FI26508" s="55">
        <v>5</v>
      </c>
      <c r="FJ26508" s="55">
        <v>400000</v>
      </c>
      <c r="FK26508" s="55" t="s">
        <v>1249</v>
      </c>
      <c r="FL26508" s="55">
        <v>0.5</v>
      </c>
    </row>
    <row r="26509" ht="14.25" customHeight="1" outlineLevel="1" spans="162:168">
      <c r="FF26509" s="55">
        <v>26502</v>
      </c>
      <c r="FG26509" s="55" t="s">
        <v>1359</v>
      </c>
      <c r="FH26509" s="55" t="s">
        <v>1260</v>
      </c>
      <c r="FI26509" s="55">
        <v>5</v>
      </c>
      <c r="FJ26509" s="55">
        <v>530000</v>
      </c>
      <c r="FK26509" s="55" t="s">
        <v>1249</v>
      </c>
      <c r="FL26509" s="55">
        <v>0.5</v>
      </c>
    </row>
    <row r="26510" ht="14.25" customHeight="1" outlineLevel="1" spans="162:168">
      <c r="FF26510" s="55">
        <v>26503</v>
      </c>
      <c r="FG26510" s="55" t="s">
        <v>1359</v>
      </c>
      <c r="FH26510" s="55" t="s">
        <v>1260</v>
      </c>
      <c r="FI26510" s="55">
        <v>5</v>
      </c>
      <c r="FJ26510" s="55">
        <v>540000</v>
      </c>
      <c r="FK26510" s="55" t="s">
        <v>1249</v>
      </c>
      <c r="FL26510" s="55">
        <v>0.5</v>
      </c>
    </row>
    <row r="26511" ht="14.25" customHeight="1" outlineLevel="1" spans="162:168">
      <c r="FF26511" s="55">
        <v>26504</v>
      </c>
      <c r="FG26511" s="55" t="s">
        <v>1359</v>
      </c>
      <c r="FH26511" s="55" t="s">
        <v>1260</v>
      </c>
      <c r="FI26511" s="55">
        <v>6</v>
      </c>
      <c r="FJ26511" s="55">
        <v>1000</v>
      </c>
      <c r="FK26511" s="55" t="s">
        <v>1249</v>
      </c>
      <c r="FL26511" s="55">
        <v>0.81</v>
      </c>
    </row>
    <row r="26512" ht="14.25" customHeight="1" outlineLevel="1" spans="162:168">
      <c r="FF26512" s="55">
        <v>26505</v>
      </c>
      <c r="FG26512" s="55" t="s">
        <v>1359</v>
      </c>
      <c r="FH26512" s="55" t="s">
        <v>1260</v>
      </c>
      <c r="FI26512" s="55">
        <v>6</v>
      </c>
      <c r="FJ26512" s="55">
        <v>2500</v>
      </c>
      <c r="FK26512" s="55" t="s">
        <v>1249</v>
      </c>
      <c r="FL26512" s="55">
        <v>0.81</v>
      </c>
    </row>
    <row r="26513" ht="14.25" customHeight="1" outlineLevel="1" spans="162:168">
      <c r="FF26513" s="55">
        <v>26506</v>
      </c>
      <c r="FG26513" s="55" t="s">
        <v>1359</v>
      </c>
      <c r="FH26513" s="55" t="s">
        <v>1260</v>
      </c>
      <c r="FI26513" s="55">
        <v>6</v>
      </c>
      <c r="FJ26513" s="55">
        <v>5000</v>
      </c>
      <c r="FK26513" s="55" t="s">
        <v>1249</v>
      </c>
      <c r="FL26513" s="55">
        <v>0.81</v>
      </c>
    </row>
    <row r="26514" ht="14.25" customHeight="1" outlineLevel="1" spans="162:168">
      <c r="FF26514" s="55">
        <v>26507</v>
      </c>
      <c r="FG26514" s="55" t="s">
        <v>1359</v>
      </c>
      <c r="FH26514" s="55" t="s">
        <v>1260</v>
      </c>
      <c r="FI26514" s="55">
        <v>6</v>
      </c>
      <c r="FJ26514" s="55">
        <v>10000</v>
      </c>
      <c r="FK26514" s="55" t="s">
        <v>1249</v>
      </c>
      <c r="FL26514" s="55">
        <v>0.81</v>
      </c>
    </row>
    <row r="26515" ht="14.25" customHeight="1" outlineLevel="1" spans="162:168">
      <c r="FF26515" s="55">
        <v>26508</v>
      </c>
      <c r="FG26515" s="55" t="s">
        <v>1359</v>
      </c>
      <c r="FH26515" s="55" t="s">
        <v>1260</v>
      </c>
      <c r="FI26515" s="55">
        <v>6</v>
      </c>
      <c r="FJ26515" s="55">
        <v>25000</v>
      </c>
      <c r="FK26515" s="55" t="s">
        <v>1249</v>
      </c>
      <c r="FL26515" s="55">
        <v>0.81</v>
      </c>
    </row>
    <row r="26516" ht="14.25" customHeight="1" outlineLevel="1" spans="162:168">
      <c r="FF26516" s="55">
        <v>26509</v>
      </c>
      <c r="FG26516" s="55" t="s">
        <v>1359</v>
      </c>
      <c r="FH26516" s="55" t="s">
        <v>1260</v>
      </c>
      <c r="FI26516" s="55">
        <v>6</v>
      </c>
      <c r="FJ26516" s="55">
        <v>50000</v>
      </c>
      <c r="FK26516" s="55" t="s">
        <v>1249</v>
      </c>
      <c r="FL26516" s="55">
        <v>0.77</v>
      </c>
    </row>
    <row r="26517" ht="14.25" customHeight="1" outlineLevel="1" spans="162:168">
      <c r="FF26517" s="55">
        <v>26510</v>
      </c>
      <c r="FG26517" s="55" t="s">
        <v>1359</v>
      </c>
      <c r="FH26517" s="55" t="s">
        <v>1260</v>
      </c>
      <c r="FI26517" s="55">
        <v>6</v>
      </c>
      <c r="FJ26517" s="55">
        <v>80000</v>
      </c>
      <c r="FK26517" s="55" t="s">
        <v>1249</v>
      </c>
      <c r="FL26517" s="55">
        <v>0.4</v>
      </c>
    </row>
    <row r="26518" ht="14.25" customHeight="1" outlineLevel="1" spans="162:168">
      <c r="FF26518" s="55">
        <v>26511</v>
      </c>
      <c r="FG26518" s="55" t="s">
        <v>1359</v>
      </c>
      <c r="FH26518" s="55" t="s">
        <v>1260</v>
      </c>
      <c r="FI26518" s="55">
        <v>6</v>
      </c>
      <c r="FJ26518" s="55">
        <v>130000</v>
      </c>
      <c r="FK26518" s="55" t="s">
        <v>1249</v>
      </c>
      <c r="FL26518" s="55">
        <v>0.35</v>
      </c>
    </row>
    <row r="26519" ht="14.25" customHeight="1" outlineLevel="1" spans="162:168">
      <c r="FF26519" s="55">
        <v>26512</v>
      </c>
      <c r="FG26519" s="55" t="s">
        <v>1359</v>
      </c>
      <c r="FH26519" s="55" t="s">
        <v>1260</v>
      </c>
      <c r="FI26519" s="55">
        <v>6</v>
      </c>
      <c r="FJ26519" s="55">
        <v>260000</v>
      </c>
      <c r="FK26519" s="55" t="s">
        <v>1249</v>
      </c>
      <c r="FL26519" s="55">
        <v>0.35</v>
      </c>
    </row>
    <row r="26520" ht="14.25" customHeight="1" outlineLevel="1" spans="162:168">
      <c r="FF26520" s="55">
        <v>26513</v>
      </c>
      <c r="FG26520" s="55" t="s">
        <v>1359</v>
      </c>
      <c r="FH26520" s="55" t="s">
        <v>1260</v>
      </c>
      <c r="FI26520" s="55">
        <v>6</v>
      </c>
      <c r="FJ26520" s="55">
        <v>400000</v>
      </c>
      <c r="FK26520" s="55" t="s">
        <v>1249</v>
      </c>
      <c r="FL26520" s="55">
        <v>0.35</v>
      </c>
    </row>
    <row r="26521" ht="14.25" customHeight="1" outlineLevel="1" spans="162:168">
      <c r="FF26521" s="55">
        <v>26514</v>
      </c>
      <c r="FG26521" s="55" t="s">
        <v>1359</v>
      </c>
      <c r="FH26521" s="55" t="s">
        <v>1260</v>
      </c>
      <c r="FI26521" s="55">
        <v>6</v>
      </c>
      <c r="FJ26521" s="55">
        <v>530000</v>
      </c>
      <c r="FK26521" s="55" t="s">
        <v>1249</v>
      </c>
      <c r="FL26521" s="55">
        <v>0.35</v>
      </c>
    </row>
    <row r="26522" ht="14.25" customHeight="1" outlineLevel="1" spans="162:168">
      <c r="FF26522" s="55">
        <v>26515</v>
      </c>
      <c r="FG26522" s="55" t="s">
        <v>1359</v>
      </c>
      <c r="FH26522" s="55" t="s">
        <v>1260</v>
      </c>
      <c r="FI26522" s="55">
        <v>6</v>
      </c>
      <c r="FJ26522" s="55">
        <v>540000</v>
      </c>
      <c r="FK26522" s="55" t="s">
        <v>1249</v>
      </c>
      <c r="FL26522" s="55">
        <v>0.35</v>
      </c>
    </row>
    <row r="26523" ht="14.25" customHeight="1" outlineLevel="1" spans="162:168">
      <c r="FF26523" s="55">
        <v>26516</v>
      </c>
      <c r="FG26523" s="55" t="s">
        <v>1359</v>
      </c>
      <c r="FH26523" s="55" t="s">
        <v>1260</v>
      </c>
      <c r="FI26523" s="55">
        <v>7</v>
      </c>
      <c r="FJ26523" s="55">
        <v>1000</v>
      </c>
      <c r="FK26523" s="55" t="s">
        <v>1249</v>
      </c>
      <c r="FL26523" s="55">
        <v>0.86</v>
      </c>
    </row>
    <row r="26524" ht="14.25" customHeight="1" outlineLevel="1" spans="162:168">
      <c r="FF26524" s="55">
        <v>26517</v>
      </c>
      <c r="FG26524" s="55" t="s">
        <v>1359</v>
      </c>
      <c r="FH26524" s="55" t="s">
        <v>1260</v>
      </c>
      <c r="FI26524" s="55">
        <v>7</v>
      </c>
      <c r="FJ26524" s="55">
        <v>2500</v>
      </c>
      <c r="FK26524" s="55" t="s">
        <v>1249</v>
      </c>
      <c r="FL26524" s="55">
        <v>0.86</v>
      </c>
    </row>
    <row r="26525" ht="14.25" customHeight="1" outlineLevel="1" spans="162:168">
      <c r="FF26525" s="55">
        <v>26518</v>
      </c>
      <c r="FG26525" s="55" t="s">
        <v>1359</v>
      </c>
      <c r="FH26525" s="55" t="s">
        <v>1260</v>
      </c>
      <c r="FI26525" s="55">
        <v>7</v>
      </c>
      <c r="FJ26525" s="55">
        <v>5000</v>
      </c>
      <c r="FK26525" s="55" t="s">
        <v>1249</v>
      </c>
      <c r="FL26525" s="55">
        <v>0.86</v>
      </c>
    </row>
    <row r="26526" ht="14.25" customHeight="1" outlineLevel="1" spans="162:168">
      <c r="FF26526" s="55">
        <v>26519</v>
      </c>
      <c r="FG26526" s="55" t="s">
        <v>1359</v>
      </c>
      <c r="FH26526" s="55" t="s">
        <v>1260</v>
      </c>
      <c r="FI26526" s="55">
        <v>7</v>
      </c>
      <c r="FJ26526" s="55">
        <v>10000</v>
      </c>
      <c r="FK26526" s="55" t="s">
        <v>1249</v>
      </c>
      <c r="FL26526" s="55">
        <v>0.86</v>
      </c>
    </row>
    <row r="26527" ht="14.25" customHeight="1" outlineLevel="1" spans="162:168">
      <c r="FF26527" s="55">
        <v>26520</v>
      </c>
      <c r="FG26527" s="55" t="s">
        <v>1359</v>
      </c>
      <c r="FH26527" s="55" t="s">
        <v>1260</v>
      </c>
      <c r="FI26527" s="55">
        <v>7</v>
      </c>
      <c r="FJ26527" s="55">
        <v>25000</v>
      </c>
      <c r="FK26527" s="55" t="s">
        <v>1249</v>
      </c>
      <c r="FL26527" s="55">
        <v>0.86</v>
      </c>
    </row>
    <row r="26528" ht="14.25" customHeight="1" outlineLevel="1" spans="162:168">
      <c r="FF26528" s="55">
        <v>26521</v>
      </c>
      <c r="FG26528" s="55" t="s">
        <v>1359</v>
      </c>
      <c r="FH26528" s="55" t="s">
        <v>1260</v>
      </c>
      <c r="FI26528" s="55">
        <v>7</v>
      </c>
      <c r="FJ26528" s="55">
        <v>50000</v>
      </c>
      <c r="FK26528" s="55" t="s">
        <v>1249</v>
      </c>
      <c r="FL26528" s="55">
        <v>0.82</v>
      </c>
    </row>
    <row r="26529" ht="14.25" customHeight="1" outlineLevel="1" spans="162:168">
      <c r="FF26529" s="55">
        <v>26522</v>
      </c>
      <c r="FG26529" s="55" t="s">
        <v>1359</v>
      </c>
      <c r="FH26529" s="55" t="s">
        <v>1260</v>
      </c>
      <c r="FI26529" s="55">
        <v>7</v>
      </c>
      <c r="FJ26529" s="55">
        <v>80000</v>
      </c>
      <c r="FK26529" s="55" t="s">
        <v>1249</v>
      </c>
      <c r="FL26529" s="55">
        <v>0.4</v>
      </c>
    </row>
    <row r="26530" ht="14.25" customHeight="1" outlineLevel="1" spans="162:168">
      <c r="FF26530" s="55">
        <v>26523</v>
      </c>
      <c r="FG26530" s="55" t="s">
        <v>1359</v>
      </c>
      <c r="FH26530" s="55" t="s">
        <v>1260</v>
      </c>
      <c r="FI26530" s="55">
        <v>7</v>
      </c>
      <c r="FJ26530" s="55">
        <v>130000</v>
      </c>
      <c r="FK26530" s="55" t="s">
        <v>1249</v>
      </c>
      <c r="FL26530" s="55">
        <v>0.35</v>
      </c>
    </row>
    <row r="26531" ht="14.25" customHeight="1" outlineLevel="1" spans="162:168">
      <c r="FF26531" s="55">
        <v>26524</v>
      </c>
      <c r="FG26531" s="55" t="s">
        <v>1359</v>
      </c>
      <c r="FH26531" s="55" t="s">
        <v>1260</v>
      </c>
      <c r="FI26531" s="55">
        <v>7</v>
      </c>
      <c r="FJ26531" s="55">
        <v>260000</v>
      </c>
      <c r="FK26531" s="55" t="s">
        <v>1249</v>
      </c>
      <c r="FL26531" s="55">
        <v>0.35</v>
      </c>
    </row>
    <row r="26532" ht="14.25" customHeight="1" outlineLevel="1" spans="162:168">
      <c r="FF26532" s="55">
        <v>26525</v>
      </c>
      <c r="FG26532" s="55" t="s">
        <v>1359</v>
      </c>
      <c r="FH26532" s="55" t="s">
        <v>1260</v>
      </c>
      <c r="FI26532" s="55">
        <v>7</v>
      </c>
      <c r="FJ26532" s="55">
        <v>400000</v>
      </c>
      <c r="FK26532" s="55" t="s">
        <v>1249</v>
      </c>
      <c r="FL26532" s="55">
        <v>0.35</v>
      </c>
    </row>
    <row r="26533" ht="14.25" customHeight="1" outlineLevel="1" spans="162:168">
      <c r="FF26533" s="55">
        <v>26526</v>
      </c>
      <c r="FG26533" s="55" t="s">
        <v>1359</v>
      </c>
      <c r="FH26533" s="55" t="s">
        <v>1260</v>
      </c>
      <c r="FI26533" s="55">
        <v>7</v>
      </c>
      <c r="FJ26533" s="55">
        <v>530000</v>
      </c>
      <c r="FK26533" s="55" t="s">
        <v>1249</v>
      </c>
      <c r="FL26533" s="55">
        <v>0.35</v>
      </c>
    </row>
    <row r="26534" ht="14.25" customHeight="1" outlineLevel="1" spans="162:168">
      <c r="FF26534" s="55">
        <v>26527</v>
      </c>
      <c r="FG26534" s="55" t="s">
        <v>1359</v>
      </c>
      <c r="FH26534" s="55" t="s">
        <v>1260</v>
      </c>
      <c r="FI26534" s="55">
        <v>7</v>
      </c>
      <c r="FJ26534" s="55">
        <v>540000</v>
      </c>
      <c r="FK26534" s="55" t="s">
        <v>1249</v>
      </c>
      <c r="FL26534" s="55">
        <v>0.35</v>
      </c>
    </row>
    <row r="26535" ht="14.25" customHeight="1" outlineLevel="1" spans="162:168">
      <c r="FF26535" s="55">
        <v>26528</v>
      </c>
      <c r="FG26535" s="55" t="s">
        <v>1359</v>
      </c>
      <c r="FH26535" s="55" t="s">
        <v>1260</v>
      </c>
      <c r="FI26535" s="55">
        <v>8</v>
      </c>
      <c r="FJ26535" s="55">
        <v>1000</v>
      </c>
      <c r="FK26535" s="55" t="s">
        <v>1249</v>
      </c>
      <c r="FL26535" s="55">
        <v>0.9</v>
      </c>
    </row>
    <row r="26536" ht="14.25" customHeight="1" outlineLevel="1" spans="162:168">
      <c r="FF26536" s="55">
        <v>26529</v>
      </c>
      <c r="FG26536" s="55" t="s">
        <v>1359</v>
      </c>
      <c r="FH26536" s="55" t="s">
        <v>1260</v>
      </c>
      <c r="FI26536" s="55">
        <v>8</v>
      </c>
      <c r="FJ26536" s="55">
        <v>2500</v>
      </c>
      <c r="FK26536" s="55" t="s">
        <v>1249</v>
      </c>
      <c r="FL26536" s="55">
        <v>0.85</v>
      </c>
    </row>
    <row r="26537" ht="14.25" customHeight="1" outlineLevel="1" spans="162:168">
      <c r="FF26537" s="55">
        <v>26530</v>
      </c>
      <c r="FG26537" s="55" t="s">
        <v>1359</v>
      </c>
      <c r="FH26537" s="55" t="s">
        <v>1260</v>
      </c>
      <c r="FI26537" s="55">
        <v>8</v>
      </c>
      <c r="FJ26537" s="55">
        <v>5000</v>
      </c>
      <c r="FK26537" s="55" t="s">
        <v>1249</v>
      </c>
      <c r="FL26537" s="55">
        <v>0.7</v>
      </c>
    </row>
    <row r="26538" ht="14.25" customHeight="1" outlineLevel="1" spans="162:168">
      <c r="FF26538" s="55">
        <v>26531</v>
      </c>
      <c r="FG26538" s="55" t="s">
        <v>1359</v>
      </c>
      <c r="FH26538" s="55" t="s">
        <v>1260</v>
      </c>
      <c r="FI26538" s="55">
        <v>8</v>
      </c>
      <c r="FJ26538" s="55">
        <v>10000</v>
      </c>
      <c r="FK26538" s="55" t="s">
        <v>1249</v>
      </c>
      <c r="FL26538" s="55">
        <v>0.5</v>
      </c>
    </row>
    <row r="26539" ht="14.25" customHeight="1" outlineLevel="1" spans="162:168">
      <c r="FF26539" s="55">
        <v>26532</v>
      </c>
      <c r="FG26539" s="55" t="s">
        <v>1359</v>
      </c>
      <c r="FH26539" s="55" t="s">
        <v>1260</v>
      </c>
      <c r="FI26539" s="55">
        <v>8</v>
      </c>
      <c r="FJ26539" s="55">
        <v>25000</v>
      </c>
      <c r="FK26539" s="55" t="s">
        <v>1249</v>
      </c>
      <c r="FL26539" s="55">
        <v>0.45</v>
      </c>
    </row>
    <row r="26540" ht="14.25" customHeight="1" outlineLevel="1" spans="162:168">
      <c r="FF26540" s="55">
        <v>26533</v>
      </c>
      <c r="FG26540" s="55" t="s">
        <v>1359</v>
      </c>
      <c r="FH26540" s="55" t="s">
        <v>1260</v>
      </c>
      <c r="FI26540" s="55">
        <v>8</v>
      </c>
      <c r="FJ26540" s="55">
        <v>50000</v>
      </c>
      <c r="FK26540" s="55" t="s">
        <v>1249</v>
      </c>
      <c r="FL26540" s="55">
        <v>0.45</v>
      </c>
    </row>
    <row r="26541" ht="14.25" customHeight="1" outlineLevel="1" spans="162:168">
      <c r="FF26541" s="55">
        <v>26534</v>
      </c>
      <c r="FG26541" s="55" t="s">
        <v>1359</v>
      </c>
      <c r="FH26541" s="55" t="s">
        <v>1260</v>
      </c>
      <c r="FI26541" s="55">
        <v>8</v>
      </c>
      <c r="FJ26541" s="55">
        <v>80000</v>
      </c>
      <c r="FK26541" s="55" t="s">
        <v>1249</v>
      </c>
      <c r="FL26541" s="55">
        <v>0.45</v>
      </c>
    </row>
    <row r="26542" ht="14.25" customHeight="1" outlineLevel="1" spans="162:168">
      <c r="FF26542" s="55">
        <v>26535</v>
      </c>
      <c r="FG26542" s="55" t="s">
        <v>1359</v>
      </c>
      <c r="FH26542" s="55" t="s">
        <v>1260</v>
      </c>
      <c r="FI26542" s="55">
        <v>8</v>
      </c>
      <c r="FJ26542" s="55">
        <v>130000</v>
      </c>
      <c r="FK26542" s="55" t="s">
        <v>1249</v>
      </c>
      <c r="FL26542" s="55">
        <v>0.45</v>
      </c>
    </row>
    <row r="26543" ht="14.25" customHeight="1" outlineLevel="1" spans="162:168">
      <c r="FF26543" s="55">
        <v>26536</v>
      </c>
      <c r="FG26543" s="55" t="s">
        <v>1359</v>
      </c>
      <c r="FH26543" s="55" t="s">
        <v>1260</v>
      </c>
      <c r="FI26543" s="55">
        <v>8</v>
      </c>
      <c r="FJ26543" s="55">
        <v>260000</v>
      </c>
      <c r="FK26543" s="55" t="s">
        <v>1249</v>
      </c>
      <c r="FL26543" s="55">
        <v>0.45</v>
      </c>
    </row>
    <row r="26544" ht="14.25" customHeight="1" outlineLevel="1" spans="162:168">
      <c r="FF26544" s="55">
        <v>26537</v>
      </c>
      <c r="FG26544" s="55" t="s">
        <v>1359</v>
      </c>
      <c r="FH26544" s="55" t="s">
        <v>1260</v>
      </c>
      <c r="FI26544" s="55">
        <v>8</v>
      </c>
      <c r="FJ26544" s="55">
        <v>400000</v>
      </c>
      <c r="FK26544" s="55" t="s">
        <v>1249</v>
      </c>
      <c r="FL26544" s="55">
        <v>0.45</v>
      </c>
    </row>
    <row r="26545" ht="14.25" customHeight="1" outlineLevel="1" spans="162:168">
      <c r="FF26545" s="55">
        <v>26538</v>
      </c>
      <c r="FG26545" s="55" t="s">
        <v>1359</v>
      </c>
      <c r="FH26545" s="55" t="s">
        <v>1260</v>
      </c>
      <c r="FI26545" s="55">
        <v>8</v>
      </c>
      <c r="FJ26545" s="55">
        <v>530000</v>
      </c>
      <c r="FK26545" s="55" t="s">
        <v>1249</v>
      </c>
      <c r="FL26545" s="55">
        <v>0.45</v>
      </c>
    </row>
    <row r="26546" ht="14.25" customHeight="1" outlineLevel="1" spans="162:168">
      <c r="FF26546" s="55">
        <v>26539</v>
      </c>
      <c r="FG26546" s="55" t="s">
        <v>1359</v>
      </c>
      <c r="FH26546" s="55" t="s">
        <v>1260</v>
      </c>
      <c r="FI26546" s="55">
        <v>8</v>
      </c>
      <c r="FJ26546" s="55">
        <v>540000</v>
      </c>
      <c r="FK26546" s="55" t="s">
        <v>1249</v>
      </c>
      <c r="FL26546" s="55">
        <v>0.45</v>
      </c>
    </row>
    <row r="26547" ht="14.25" customHeight="1" outlineLevel="1" spans="162:168">
      <c r="FF26547" s="55">
        <v>26540</v>
      </c>
      <c r="FG26547" s="55" t="s">
        <v>1359</v>
      </c>
      <c r="FH26547" s="55" t="s">
        <v>1260</v>
      </c>
      <c r="FI26547" s="55">
        <v>9</v>
      </c>
      <c r="FJ26547" s="55">
        <v>1000</v>
      </c>
      <c r="FK26547" s="55" t="s">
        <v>1249</v>
      </c>
      <c r="FL26547" s="55">
        <v>0.88</v>
      </c>
    </row>
    <row r="26548" ht="14.25" customHeight="1" outlineLevel="1" spans="162:168">
      <c r="FF26548" s="55">
        <v>26541</v>
      </c>
      <c r="FG26548" s="55" t="s">
        <v>1359</v>
      </c>
      <c r="FH26548" s="55" t="s">
        <v>1260</v>
      </c>
      <c r="FI26548" s="55">
        <v>9</v>
      </c>
      <c r="FJ26548" s="55">
        <v>2500</v>
      </c>
      <c r="FK26548" s="55" t="s">
        <v>1249</v>
      </c>
      <c r="FL26548" s="55">
        <v>0.88</v>
      </c>
    </row>
    <row r="26549" ht="14.25" customHeight="1" outlineLevel="1" spans="162:168">
      <c r="FF26549" s="55">
        <v>26542</v>
      </c>
      <c r="FG26549" s="55" t="s">
        <v>1359</v>
      </c>
      <c r="FH26549" s="55" t="s">
        <v>1260</v>
      </c>
      <c r="FI26549" s="55">
        <v>9</v>
      </c>
      <c r="FJ26549" s="55">
        <v>5000</v>
      </c>
      <c r="FK26549" s="55" t="s">
        <v>1249</v>
      </c>
      <c r="FL26549" s="55">
        <v>0.88</v>
      </c>
    </row>
    <row r="26550" ht="14.25" customHeight="1" outlineLevel="1" spans="162:168">
      <c r="FF26550" s="55">
        <v>26543</v>
      </c>
      <c r="FG26550" s="55" t="s">
        <v>1359</v>
      </c>
      <c r="FH26550" s="55" t="s">
        <v>1260</v>
      </c>
      <c r="FI26550" s="55">
        <v>9</v>
      </c>
      <c r="FJ26550" s="55">
        <v>10000</v>
      </c>
      <c r="FK26550" s="55" t="s">
        <v>1249</v>
      </c>
      <c r="FL26550" s="55">
        <v>0.88</v>
      </c>
    </row>
    <row r="26551" ht="14.25" customHeight="1" outlineLevel="1" spans="162:168">
      <c r="FF26551" s="55">
        <v>26544</v>
      </c>
      <c r="FG26551" s="55" t="s">
        <v>1359</v>
      </c>
      <c r="FH26551" s="55" t="s">
        <v>1260</v>
      </c>
      <c r="FI26551" s="55">
        <v>9</v>
      </c>
      <c r="FJ26551" s="55">
        <v>25000</v>
      </c>
      <c r="FK26551" s="55" t="s">
        <v>1249</v>
      </c>
      <c r="FL26551" s="55">
        <v>0.88</v>
      </c>
    </row>
    <row r="26552" ht="14.25" customHeight="1" outlineLevel="1" spans="162:168">
      <c r="FF26552" s="55">
        <v>26545</v>
      </c>
      <c r="FG26552" s="55" t="s">
        <v>1359</v>
      </c>
      <c r="FH26552" s="55" t="s">
        <v>1260</v>
      </c>
      <c r="FI26552" s="55">
        <v>9</v>
      </c>
      <c r="FJ26552" s="55">
        <v>50000</v>
      </c>
      <c r="FK26552" s="55" t="s">
        <v>1249</v>
      </c>
      <c r="FL26552" s="55">
        <v>0.84</v>
      </c>
    </row>
    <row r="26553" ht="14.25" customHeight="1" outlineLevel="1" spans="162:168">
      <c r="FF26553" s="55">
        <v>26546</v>
      </c>
      <c r="FG26553" s="55" t="s">
        <v>1359</v>
      </c>
      <c r="FH26553" s="55" t="s">
        <v>1260</v>
      </c>
      <c r="FI26553" s="55">
        <v>9</v>
      </c>
      <c r="FJ26553" s="55">
        <v>80000</v>
      </c>
      <c r="FK26553" s="55" t="s">
        <v>1249</v>
      </c>
      <c r="FL26553" s="55">
        <v>0.45</v>
      </c>
    </row>
    <row r="26554" ht="14.25" customHeight="1" outlineLevel="1" spans="162:168">
      <c r="FF26554" s="55">
        <v>26547</v>
      </c>
      <c r="FG26554" s="55" t="s">
        <v>1359</v>
      </c>
      <c r="FH26554" s="55" t="s">
        <v>1260</v>
      </c>
      <c r="FI26554" s="55">
        <v>9</v>
      </c>
      <c r="FJ26554" s="55">
        <v>130000</v>
      </c>
      <c r="FK26554" s="55" t="s">
        <v>1249</v>
      </c>
      <c r="FL26554" s="55">
        <v>0.45</v>
      </c>
    </row>
    <row r="26555" ht="14.25" customHeight="1" outlineLevel="1" spans="162:168">
      <c r="FF26555" s="55">
        <v>26548</v>
      </c>
      <c r="FG26555" s="55" t="s">
        <v>1359</v>
      </c>
      <c r="FH26555" s="55" t="s">
        <v>1260</v>
      </c>
      <c r="FI26555" s="55">
        <v>9</v>
      </c>
      <c r="FJ26555" s="55">
        <v>260000</v>
      </c>
      <c r="FK26555" s="55" t="s">
        <v>1249</v>
      </c>
      <c r="FL26555" s="55">
        <v>0.45</v>
      </c>
    </row>
    <row r="26556" ht="14.25" customHeight="1" outlineLevel="1" spans="162:168">
      <c r="FF26556" s="55">
        <v>26549</v>
      </c>
      <c r="FG26556" s="55" t="s">
        <v>1359</v>
      </c>
      <c r="FH26556" s="55" t="s">
        <v>1260</v>
      </c>
      <c r="FI26556" s="55">
        <v>9</v>
      </c>
      <c r="FJ26556" s="55">
        <v>400000</v>
      </c>
      <c r="FK26556" s="55" t="s">
        <v>1249</v>
      </c>
      <c r="FL26556" s="55">
        <v>0.45</v>
      </c>
    </row>
    <row r="26557" ht="14.25" customHeight="1" outlineLevel="1" spans="162:168">
      <c r="FF26557" s="55">
        <v>26550</v>
      </c>
      <c r="FG26557" s="55" t="s">
        <v>1359</v>
      </c>
      <c r="FH26557" s="55" t="s">
        <v>1260</v>
      </c>
      <c r="FI26557" s="55">
        <v>9</v>
      </c>
      <c r="FJ26557" s="55">
        <v>530000</v>
      </c>
      <c r="FK26557" s="55" t="s">
        <v>1249</v>
      </c>
      <c r="FL26557" s="55">
        <v>0.45</v>
      </c>
    </row>
    <row r="26558" ht="14.25" customHeight="1" outlineLevel="1" spans="162:168">
      <c r="FF26558" s="55">
        <v>26551</v>
      </c>
      <c r="FG26558" s="55" t="s">
        <v>1359</v>
      </c>
      <c r="FH26558" s="55" t="s">
        <v>1260</v>
      </c>
      <c r="FI26558" s="55">
        <v>9</v>
      </c>
      <c r="FJ26558" s="55">
        <v>540000</v>
      </c>
      <c r="FK26558" s="55" t="s">
        <v>1249</v>
      </c>
      <c r="FL26558" s="55">
        <v>0.45</v>
      </c>
    </row>
    <row r="26559" ht="14.25" customHeight="1" outlineLevel="1" spans="162:168">
      <c r="FF26559" s="55">
        <v>26552</v>
      </c>
      <c r="FG26559" s="55" t="s">
        <v>1359</v>
      </c>
      <c r="FH26559" s="55" t="s">
        <v>1260</v>
      </c>
      <c r="FI26559" s="55">
        <v>10</v>
      </c>
      <c r="FJ26559" s="55">
        <v>1000</v>
      </c>
      <c r="FK26559" s="55" t="s">
        <v>1249</v>
      </c>
      <c r="FL26559" s="55">
        <v>1.28</v>
      </c>
    </row>
    <row r="26560" ht="14.25" customHeight="1" outlineLevel="1" spans="162:168">
      <c r="FF26560" s="55">
        <v>26553</v>
      </c>
      <c r="FG26560" s="55" t="s">
        <v>1359</v>
      </c>
      <c r="FH26560" s="55" t="s">
        <v>1260</v>
      </c>
      <c r="FI26560" s="55">
        <v>10</v>
      </c>
      <c r="FJ26560" s="55">
        <v>2500</v>
      </c>
      <c r="FK26560" s="55" t="s">
        <v>1249</v>
      </c>
      <c r="FL26560" s="55">
        <v>1.19</v>
      </c>
    </row>
    <row r="26561" ht="14.25" customHeight="1" outlineLevel="1" spans="162:168">
      <c r="FF26561" s="55">
        <v>26554</v>
      </c>
      <c r="FG26561" s="55" t="s">
        <v>1359</v>
      </c>
      <c r="FH26561" s="55" t="s">
        <v>1260</v>
      </c>
      <c r="FI26561" s="55">
        <v>10</v>
      </c>
      <c r="FJ26561" s="55">
        <v>5000</v>
      </c>
      <c r="FK26561" s="55" t="s">
        <v>1249</v>
      </c>
      <c r="FL26561" s="55">
        <v>1.06</v>
      </c>
    </row>
    <row r="26562" ht="14.25" customHeight="1" outlineLevel="1" spans="162:168">
      <c r="FF26562" s="55">
        <v>26555</v>
      </c>
      <c r="FG26562" s="55" t="s">
        <v>1359</v>
      </c>
      <c r="FH26562" s="55" t="s">
        <v>1260</v>
      </c>
      <c r="FI26562" s="55">
        <v>10</v>
      </c>
      <c r="FJ26562" s="55">
        <v>10000</v>
      </c>
      <c r="FK26562" s="55" t="s">
        <v>1249</v>
      </c>
      <c r="FL26562" s="55">
        <v>0.95</v>
      </c>
    </row>
    <row r="26563" ht="14.25" customHeight="1" outlineLevel="1" spans="162:168">
      <c r="FF26563" s="55">
        <v>26556</v>
      </c>
      <c r="FG26563" s="55" t="s">
        <v>1359</v>
      </c>
      <c r="FH26563" s="55" t="s">
        <v>1260</v>
      </c>
      <c r="FI26563" s="55">
        <v>10</v>
      </c>
      <c r="FJ26563" s="55">
        <v>25000</v>
      </c>
      <c r="FK26563" s="55" t="s">
        <v>1249</v>
      </c>
      <c r="FL26563" s="55">
        <v>0.95</v>
      </c>
    </row>
    <row r="26564" ht="14.25" customHeight="1" outlineLevel="1" spans="162:168">
      <c r="FF26564" s="55">
        <v>26557</v>
      </c>
      <c r="FG26564" s="55" t="s">
        <v>1359</v>
      </c>
      <c r="FH26564" s="55" t="s">
        <v>1260</v>
      </c>
      <c r="FI26564" s="55">
        <v>10</v>
      </c>
      <c r="FJ26564" s="55">
        <v>50000</v>
      </c>
      <c r="FK26564" s="55" t="s">
        <v>1249</v>
      </c>
      <c r="FL26564" s="55">
        <v>0.95</v>
      </c>
    </row>
    <row r="26565" ht="14.25" customHeight="1" outlineLevel="1" spans="162:168">
      <c r="FF26565" s="55">
        <v>26558</v>
      </c>
      <c r="FG26565" s="55" t="s">
        <v>1359</v>
      </c>
      <c r="FH26565" s="55" t="s">
        <v>1260</v>
      </c>
      <c r="FI26565" s="55">
        <v>10</v>
      </c>
      <c r="FJ26565" s="55">
        <v>80000</v>
      </c>
      <c r="FK26565" s="55" t="s">
        <v>1249</v>
      </c>
      <c r="FL26565" s="55">
        <v>0.88</v>
      </c>
    </row>
    <row r="26566" ht="14.25" customHeight="1" outlineLevel="1" spans="162:168">
      <c r="FF26566" s="55">
        <v>26559</v>
      </c>
      <c r="FG26566" s="55" t="s">
        <v>1359</v>
      </c>
      <c r="FH26566" s="55" t="s">
        <v>1260</v>
      </c>
      <c r="FI26566" s="55">
        <v>10</v>
      </c>
      <c r="FJ26566" s="55">
        <v>130000</v>
      </c>
      <c r="FK26566" s="55" t="s">
        <v>1249</v>
      </c>
      <c r="FL26566" s="55">
        <v>0.88</v>
      </c>
    </row>
    <row r="26567" ht="14.25" customHeight="1" outlineLevel="1" spans="162:168">
      <c r="FF26567" s="55">
        <v>26560</v>
      </c>
      <c r="FG26567" s="55" t="s">
        <v>1359</v>
      </c>
      <c r="FH26567" s="55" t="s">
        <v>1260</v>
      </c>
      <c r="FI26567" s="55">
        <v>10</v>
      </c>
      <c r="FJ26567" s="55">
        <v>260000</v>
      </c>
      <c r="FK26567" s="55" t="s">
        <v>1249</v>
      </c>
      <c r="FL26567" s="55">
        <v>0.88</v>
      </c>
    </row>
    <row r="26568" ht="14.25" customHeight="1" outlineLevel="1" spans="162:168">
      <c r="FF26568" s="55">
        <v>26561</v>
      </c>
      <c r="FG26568" s="55" t="s">
        <v>1359</v>
      </c>
      <c r="FH26568" s="55" t="s">
        <v>1260</v>
      </c>
      <c r="FI26568" s="55">
        <v>10</v>
      </c>
      <c r="FJ26568" s="55">
        <v>400000</v>
      </c>
      <c r="FK26568" s="55" t="s">
        <v>1249</v>
      </c>
      <c r="FL26568" s="55">
        <v>0.88</v>
      </c>
    </row>
    <row r="26569" ht="14.25" customHeight="1" outlineLevel="1" spans="162:168">
      <c r="FF26569" s="55">
        <v>26562</v>
      </c>
      <c r="FG26569" s="55" t="s">
        <v>1359</v>
      </c>
      <c r="FH26569" s="55" t="s">
        <v>1260</v>
      </c>
      <c r="FI26569" s="55">
        <v>10</v>
      </c>
      <c r="FJ26569" s="55">
        <v>530000</v>
      </c>
      <c r="FK26569" s="55" t="s">
        <v>1249</v>
      </c>
      <c r="FL26569" s="55">
        <v>0.88</v>
      </c>
    </row>
    <row r="26570" ht="14.25" customHeight="1" outlineLevel="1" spans="162:168">
      <c r="FF26570" s="55">
        <v>26563</v>
      </c>
      <c r="FG26570" s="55" t="s">
        <v>1359</v>
      </c>
      <c r="FH26570" s="55" t="s">
        <v>1260</v>
      </c>
      <c r="FI26570" s="55">
        <v>10</v>
      </c>
      <c r="FJ26570" s="55">
        <v>540000</v>
      </c>
      <c r="FK26570" s="55" t="s">
        <v>1249</v>
      </c>
      <c r="FL26570" s="55">
        <v>0.88</v>
      </c>
    </row>
    <row r="26571" ht="14.25" customHeight="1" outlineLevel="1" spans="162:168">
      <c r="FF26571" s="55">
        <v>26564</v>
      </c>
      <c r="FG26571" s="55" t="s">
        <v>1359</v>
      </c>
      <c r="FH26571" s="55" t="s">
        <v>1260</v>
      </c>
      <c r="FI26571" s="55">
        <v>11</v>
      </c>
      <c r="FJ26571" s="55">
        <v>1000</v>
      </c>
      <c r="FK26571" s="55" t="s">
        <v>1249</v>
      </c>
      <c r="FL26571" s="55">
        <v>0.75</v>
      </c>
    </row>
    <row r="26572" ht="14.25" customHeight="1" outlineLevel="1" spans="162:168">
      <c r="FF26572" s="55">
        <v>26565</v>
      </c>
      <c r="FG26572" s="55" t="s">
        <v>1359</v>
      </c>
      <c r="FH26572" s="55" t="s">
        <v>1260</v>
      </c>
      <c r="FI26572" s="55">
        <v>11</v>
      </c>
      <c r="FJ26572" s="55">
        <v>2500</v>
      </c>
      <c r="FK26572" s="55" t="s">
        <v>1249</v>
      </c>
      <c r="FL26572" s="55">
        <v>0.7</v>
      </c>
    </row>
    <row r="26573" ht="14.25" customHeight="1" outlineLevel="1" spans="162:168">
      <c r="FF26573" s="55">
        <v>26566</v>
      </c>
      <c r="FG26573" s="55" t="s">
        <v>1359</v>
      </c>
      <c r="FH26573" s="55" t="s">
        <v>1260</v>
      </c>
      <c r="FI26573" s="55">
        <v>11</v>
      </c>
      <c r="FJ26573" s="55">
        <v>5000</v>
      </c>
      <c r="FK26573" s="55" t="s">
        <v>1249</v>
      </c>
      <c r="FL26573" s="55">
        <v>0.65</v>
      </c>
    </row>
    <row r="26574" ht="14.25" customHeight="1" outlineLevel="1" spans="162:168">
      <c r="FF26574" s="55">
        <v>26567</v>
      </c>
      <c r="FG26574" s="55" t="s">
        <v>1359</v>
      </c>
      <c r="FH26574" s="55" t="s">
        <v>1260</v>
      </c>
      <c r="FI26574" s="55">
        <v>11</v>
      </c>
      <c r="FJ26574" s="55">
        <v>10000</v>
      </c>
      <c r="FK26574" s="55" t="s">
        <v>1249</v>
      </c>
      <c r="FL26574" s="55">
        <v>0.55</v>
      </c>
    </row>
    <row r="26575" ht="14.25" customHeight="1" outlineLevel="1" spans="162:168">
      <c r="FF26575" s="55">
        <v>26568</v>
      </c>
      <c r="FG26575" s="55" t="s">
        <v>1359</v>
      </c>
      <c r="FH26575" s="55" t="s">
        <v>1260</v>
      </c>
      <c r="FI26575" s="55">
        <v>11</v>
      </c>
      <c r="FJ26575" s="55">
        <v>25000</v>
      </c>
      <c r="FK26575" s="55" t="s">
        <v>1249</v>
      </c>
      <c r="FL26575" s="55">
        <v>0.5</v>
      </c>
    </row>
    <row r="26576" ht="14.25" customHeight="1" outlineLevel="1" spans="162:168">
      <c r="FF26576" s="55">
        <v>26569</v>
      </c>
      <c r="FG26576" s="55" t="s">
        <v>1359</v>
      </c>
      <c r="FH26576" s="55" t="s">
        <v>1260</v>
      </c>
      <c r="FI26576" s="55">
        <v>11</v>
      </c>
      <c r="FJ26576" s="55">
        <v>50000</v>
      </c>
      <c r="FK26576" s="55" t="s">
        <v>1249</v>
      </c>
      <c r="FL26576" s="55">
        <v>0.5</v>
      </c>
    </row>
    <row r="26577" ht="14.25" customHeight="1" outlineLevel="1" spans="162:168">
      <c r="FF26577" s="55">
        <v>26570</v>
      </c>
      <c r="FG26577" s="55" t="s">
        <v>1359</v>
      </c>
      <c r="FH26577" s="55" t="s">
        <v>1260</v>
      </c>
      <c r="FI26577" s="55">
        <v>11</v>
      </c>
      <c r="FJ26577" s="55">
        <v>80000</v>
      </c>
      <c r="FK26577" s="55" t="s">
        <v>1249</v>
      </c>
      <c r="FL26577" s="55">
        <v>0.5</v>
      </c>
    </row>
    <row r="26578" ht="14.25" customHeight="1" outlineLevel="1" spans="162:168">
      <c r="FF26578" s="55">
        <v>26571</v>
      </c>
      <c r="FG26578" s="55" t="s">
        <v>1359</v>
      </c>
      <c r="FH26578" s="55" t="s">
        <v>1260</v>
      </c>
      <c r="FI26578" s="55">
        <v>11</v>
      </c>
      <c r="FJ26578" s="55">
        <v>130000</v>
      </c>
      <c r="FK26578" s="55" t="s">
        <v>1249</v>
      </c>
      <c r="FL26578" s="55">
        <v>0.5</v>
      </c>
    </row>
    <row r="26579" ht="14.25" customHeight="1" outlineLevel="1" spans="162:168">
      <c r="FF26579" s="55">
        <v>26572</v>
      </c>
      <c r="FG26579" s="55" t="s">
        <v>1359</v>
      </c>
      <c r="FH26579" s="55" t="s">
        <v>1260</v>
      </c>
      <c r="FI26579" s="55">
        <v>11</v>
      </c>
      <c r="FJ26579" s="55">
        <v>260000</v>
      </c>
      <c r="FK26579" s="55" t="s">
        <v>1249</v>
      </c>
      <c r="FL26579" s="55">
        <v>0.5</v>
      </c>
    </row>
    <row r="26580" ht="14.25" customHeight="1" outlineLevel="1" spans="162:168">
      <c r="FF26580" s="55">
        <v>26573</v>
      </c>
      <c r="FG26580" s="55" t="s">
        <v>1359</v>
      </c>
      <c r="FH26580" s="55" t="s">
        <v>1260</v>
      </c>
      <c r="FI26580" s="55">
        <v>11</v>
      </c>
      <c r="FJ26580" s="55">
        <v>400000</v>
      </c>
      <c r="FK26580" s="55" t="s">
        <v>1249</v>
      </c>
      <c r="FL26580" s="55">
        <v>0.5</v>
      </c>
    </row>
    <row r="26581" ht="14.25" customHeight="1" outlineLevel="1" spans="162:168">
      <c r="FF26581" s="55">
        <v>26574</v>
      </c>
      <c r="FG26581" s="55" t="s">
        <v>1359</v>
      </c>
      <c r="FH26581" s="55" t="s">
        <v>1260</v>
      </c>
      <c r="FI26581" s="55">
        <v>11</v>
      </c>
      <c r="FJ26581" s="55">
        <v>530000</v>
      </c>
      <c r="FK26581" s="55" t="s">
        <v>1249</v>
      </c>
      <c r="FL26581" s="55">
        <v>0.5</v>
      </c>
    </row>
    <row r="26582" ht="14.25" customHeight="1" outlineLevel="1" spans="162:168">
      <c r="FF26582" s="55">
        <v>26575</v>
      </c>
      <c r="FG26582" s="55" t="s">
        <v>1359</v>
      </c>
      <c r="FH26582" s="55" t="s">
        <v>1260</v>
      </c>
      <c r="FI26582" s="55">
        <v>11</v>
      </c>
      <c r="FJ26582" s="55">
        <v>540000</v>
      </c>
      <c r="FK26582" s="55" t="s">
        <v>1249</v>
      </c>
      <c r="FL26582" s="55">
        <v>0.5</v>
      </c>
    </row>
    <row r="26583" ht="14.25" customHeight="1" outlineLevel="1" spans="162:168">
      <c r="FF26583" s="55">
        <v>26576</v>
      </c>
      <c r="FG26583" s="55" t="s">
        <v>1359</v>
      </c>
      <c r="FH26583" s="55" t="s">
        <v>1260</v>
      </c>
      <c r="FI26583" s="55">
        <v>12</v>
      </c>
      <c r="FJ26583" s="55">
        <v>1000</v>
      </c>
      <c r="FK26583" s="55" t="s">
        <v>1249</v>
      </c>
      <c r="FL26583" s="55">
        <v>0.81</v>
      </c>
    </row>
    <row r="26584" ht="14.25" customHeight="1" outlineLevel="1" spans="162:168">
      <c r="FF26584" s="55">
        <v>26577</v>
      </c>
      <c r="FG26584" s="55" t="s">
        <v>1359</v>
      </c>
      <c r="FH26584" s="55" t="s">
        <v>1260</v>
      </c>
      <c r="FI26584" s="55">
        <v>12</v>
      </c>
      <c r="FJ26584" s="55">
        <v>2500</v>
      </c>
      <c r="FK26584" s="55" t="s">
        <v>1249</v>
      </c>
      <c r="FL26584" s="55">
        <v>0.81</v>
      </c>
    </row>
    <row r="26585" ht="14.25" customHeight="1" outlineLevel="1" spans="162:168">
      <c r="FF26585" s="55">
        <v>26578</v>
      </c>
      <c r="FG26585" s="55" t="s">
        <v>1359</v>
      </c>
      <c r="FH26585" s="55" t="s">
        <v>1260</v>
      </c>
      <c r="FI26585" s="55">
        <v>12</v>
      </c>
      <c r="FJ26585" s="55">
        <v>5000</v>
      </c>
      <c r="FK26585" s="55" t="s">
        <v>1249</v>
      </c>
      <c r="FL26585" s="55">
        <v>0.81</v>
      </c>
    </row>
    <row r="26586" ht="14.25" customHeight="1" outlineLevel="1" spans="162:168">
      <c r="FF26586" s="55">
        <v>26579</v>
      </c>
      <c r="FG26586" s="55" t="s">
        <v>1359</v>
      </c>
      <c r="FH26586" s="55" t="s">
        <v>1260</v>
      </c>
      <c r="FI26586" s="55">
        <v>12</v>
      </c>
      <c r="FJ26586" s="55">
        <v>10000</v>
      </c>
      <c r="FK26586" s="55" t="s">
        <v>1249</v>
      </c>
      <c r="FL26586" s="55">
        <v>0.81</v>
      </c>
    </row>
    <row r="26587" ht="14.25" customHeight="1" outlineLevel="1" spans="162:168">
      <c r="FF26587" s="55">
        <v>26580</v>
      </c>
      <c r="FG26587" s="55" t="s">
        <v>1359</v>
      </c>
      <c r="FH26587" s="55" t="s">
        <v>1260</v>
      </c>
      <c r="FI26587" s="55">
        <v>12</v>
      </c>
      <c r="FJ26587" s="55">
        <v>25000</v>
      </c>
      <c r="FK26587" s="55" t="s">
        <v>1249</v>
      </c>
      <c r="FL26587" s="55">
        <v>0.81</v>
      </c>
    </row>
    <row r="26588" ht="14.25" customHeight="1" outlineLevel="1" spans="162:168">
      <c r="FF26588" s="55">
        <v>26581</v>
      </c>
      <c r="FG26588" s="55" t="s">
        <v>1359</v>
      </c>
      <c r="FH26588" s="55" t="s">
        <v>1260</v>
      </c>
      <c r="FI26588" s="55">
        <v>12</v>
      </c>
      <c r="FJ26588" s="55">
        <v>50000</v>
      </c>
      <c r="FK26588" s="55" t="s">
        <v>1249</v>
      </c>
      <c r="FL26588" s="55">
        <v>0.77</v>
      </c>
    </row>
    <row r="26589" ht="14.25" customHeight="1" outlineLevel="1" spans="162:168">
      <c r="FF26589" s="55">
        <v>26582</v>
      </c>
      <c r="FG26589" s="55" t="s">
        <v>1359</v>
      </c>
      <c r="FH26589" s="55" t="s">
        <v>1260</v>
      </c>
      <c r="FI26589" s="55">
        <v>12</v>
      </c>
      <c r="FJ26589" s="55">
        <v>80000</v>
      </c>
      <c r="FK26589" s="55" t="s">
        <v>1249</v>
      </c>
      <c r="FL26589" s="55">
        <v>0.5</v>
      </c>
    </row>
    <row r="26590" ht="14.25" customHeight="1" outlineLevel="1" spans="162:168">
      <c r="FF26590" s="55">
        <v>26583</v>
      </c>
      <c r="FG26590" s="55" t="s">
        <v>1359</v>
      </c>
      <c r="FH26590" s="55" t="s">
        <v>1260</v>
      </c>
      <c r="FI26590" s="55">
        <v>12</v>
      </c>
      <c r="FJ26590" s="55">
        <v>130000</v>
      </c>
      <c r="FK26590" s="55" t="s">
        <v>1249</v>
      </c>
      <c r="FL26590" s="55">
        <v>0.5</v>
      </c>
    </row>
    <row r="26591" ht="14.25" customHeight="1" outlineLevel="1" spans="162:168">
      <c r="FF26591" s="55">
        <v>26584</v>
      </c>
      <c r="FG26591" s="55" t="s">
        <v>1359</v>
      </c>
      <c r="FH26591" s="55" t="s">
        <v>1260</v>
      </c>
      <c r="FI26591" s="55">
        <v>12</v>
      </c>
      <c r="FJ26591" s="55">
        <v>260000</v>
      </c>
      <c r="FK26591" s="55" t="s">
        <v>1249</v>
      </c>
      <c r="FL26591" s="55">
        <v>0.5</v>
      </c>
    </row>
    <row r="26592" ht="14.25" customHeight="1" outlineLevel="1" spans="162:168">
      <c r="FF26592" s="55">
        <v>26585</v>
      </c>
      <c r="FG26592" s="55" t="s">
        <v>1359</v>
      </c>
      <c r="FH26592" s="55" t="s">
        <v>1260</v>
      </c>
      <c r="FI26592" s="55">
        <v>12</v>
      </c>
      <c r="FJ26592" s="55">
        <v>400000</v>
      </c>
      <c r="FK26592" s="55" t="s">
        <v>1249</v>
      </c>
      <c r="FL26592" s="55">
        <v>0.5</v>
      </c>
    </row>
    <row r="26593" ht="14.25" customHeight="1" outlineLevel="1" spans="162:168">
      <c r="FF26593" s="55">
        <v>26586</v>
      </c>
      <c r="FG26593" s="55" t="s">
        <v>1359</v>
      </c>
      <c r="FH26593" s="55" t="s">
        <v>1260</v>
      </c>
      <c r="FI26593" s="55">
        <v>12</v>
      </c>
      <c r="FJ26593" s="55">
        <v>530000</v>
      </c>
      <c r="FK26593" s="55" t="s">
        <v>1249</v>
      </c>
      <c r="FL26593" s="55">
        <v>0.5</v>
      </c>
    </row>
    <row r="26594" ht="14.25" customHeight="1" outlineLevel="1" spans="162:168">
      <c r="FF26594" s="55">
        <v>26587</v>
      </c>
      <c r="FG26594" s="55" t="s">
        <v>1359</v>
      </c>
      <c r="FH26594" s="55" t="s">
        <v>1260</v>
      </c>
      <c r="FI26594" s="55">
        <v>12</v>
      </c>
      <c r="FJ26594" s="55">
        <v>540000</v>
      </c>
      <c r="FK26594" s="55" t="s">
        <v>1249</v>
      </c>
      <c r="FL26594" s="55">
        <v>0.5</v>
      </c>
    </row>
    <row r="26595" ht="14.25" customHeight="1" outlineLevel="1" spans="162:168">
      <c r="FF26595" s="55">
        <v>26588</v>
      </c>
      <c r="FG26595" s="55" t="s">
        <v>1359</v>
      </c>
      <c r="FH26595" s="55" t="s">
        <v>1490</v>
      </c>
      <c r="FI26595" s="55">
        <v>1</v>
      </c>
      <c r="FJ26595" s="55">
        <v>1000</v>
      </c>
      <c r="FK26595" s="55" t="s">
        <v>1249</v>
      </c>
      <c r="FL26595" s="55">
        <v>0.45</v>
      </c>
    </row>
    <row r="26596" ht="14.25" customHeight="1" outlineLevel="1" spans="162:168">
      <c r="FF26596" s="55">
        <v>26589</v>
      </c>
      <c r="FG26596" s="55" t="s">
        <v>1359</v>
      </c>
      <c r="FH26596" s="55" t="s">
        <v>1490</v>
      </c>
      <c r="FI26596" s="55">
        <v>1</v>
      </c>
      <c r="FJ26596" s="55">
        <v>2500</v>
      </c>
      <c r="FK26596" s="55" t="s">
        <v>1249</v>
      </c>
      <c r="FL26596" s="55">
        <v>0.4</v>
      </c>
    </row>
    <row r="26597" ht="14.25" customHeight="1" outlineLevel="1" spans="162:168">
      <c r="FF26597" s="55">
        <v>26590</v>
      </c>
      <c r="FG26597" s="55" t="s">
        <v>1359</v>
      </c>
      <c r="FH26597" s="55" t="s">
        <v>1490</v>
      </c>
      <c r="FI26597" s="55">
        <v>1</v>
      </c>
      <c r="FJ26597" s="55">
        <v>5000</v>
      </c>
      <c r="FK26597" s="55" t="s">
        <v>1249</v>
      </c>
      <c r="FL26597" s="55">
        <v>0.35</v>
      </c>
    </row>
    <row r="26598" ht="14.25" customHeight="1" outlineLevel="1" spans="162:168">
      <c r="FF26598" s="55">
        <v>26591</v>
      </c>
      <c r="FG26598" s="55" t="s">
        <v>1359</v>
      </c>
      <c r="FH26598" s="55" t="s">
        <v>1490</v>
      </c>
      <c r="FI26598" s="55">
        <v>1</v>
      </c>
      <c r="FJ26598" s="55">
        <v>10000</v>
      </c>
      <c r="FK26598" s="55" t="s">
        <v>1249</v>
      </c>
      <c r="FL26598" s="55">
        <v>0.3</v>
      </c>
    </row>
    <row r="26599" ht="14.25" customHeight="1" outlineLevel="1" spans="162:168">
      <c r="FF26599" s="55">
        <v>26592</v>
      </c>
      <c r="FG26599" s="55" t="s">
        <v>1359</v>
      </c>
      <c r="FH26599" s="55" t="s">
        <v>1490</v>
      </c>
      <c r="FI26599" s="55">
        <v>1</v>
      </c>
      <c r="FJ26599" s="55">
        <v>25000</v>
      </c>
      <c r="FK26599" s="55" t="s">
        <v>1249</v>
      </c>
      <c r="FL26599" s="55">
        <v>0.3</v>
      </c>
    </row>
    <row r="26600" ht="14.25" customHeight="1" outlineLevel="1" spans="162:168">
      <c r="FF26600" s="55">
        <v>26593</v>
      </c>
      <c r="FG26600" s="55" t="s">
        <v>1359</v>
      </c>
      <c r="FH26600" s="55" t="s">
        <v>1490</v>
      </c>
      <c r="FI26600" s="55">
        <v>1</v>
      </c>
      <c r="FJ26600" s="55">
        <v>50000</v>
      </c>
      <c r="FK26600" s="55" t="s">
        <v>1249</v>
      </c>
      <c r="FL26600" s="55">
        <v>0.3</v>
      </c>
    </row>
    <row r="26601" ht="14.25" customHeight="1" outlineLevel="1" spans="162:168">
      <c r="FF26601" s="55">
        <v>26594</v>
      </c>
      <c r="FG26601" s="55" t="s">
        <v>1359</v>
      </c>
      <c r="FH26601" s="55" t="s">
        <v>1490</v>
      </c>
      <c r="FI26601" s="55">
        <v>1</v>
      </c>
      <c r="FJ26601" s="55">
        <v>80000</v>
      </c>
      <c r="FK26601" s="55" t="s">
        <v>1249</v>
      </c>
      <c r="FL26601" s="55">
        <v>0.3</v>
      </c>
    </row>
    <row r="26602" ht="14.25" customHeight="1" outlineLevel="1" spans="162:168">
      <c r="FF26602" s="55">
        <v>26595</v>
      </c>
      <c r="FG26602" s="55" t="s">
        <v>1359</v>
      </c>
      <c r="FH26602" s="55" t="s">
        <v>1490</v>
      </c>
      <c r="FI26602" s="55">
        <v>1</v>
      </c>
      <c r="FJ26602" s="55">
        <v>130000</v>
      </c>
      <c r="FK26602" s="55" t="s">
        <v>1249</v>
      </c>
      <c r="FL26602" s="55">
        <v>0.3</v>
      </c>
    </row>
    <row r="26603" ht="14.25" customHeight="1" outlineLevel="1" spans="162:168">
      <c r="FF26603" s="55">
        <v>26596</v>
      </c>
      <c r="FG26603" s="55" t="s">
        <v>1359</v>
      </c>
      <c r="FH26603" s="55" t="s">
        <v>1490</v>
      </c>
      <c r="FI26603" s="55">
        <v>1</v>
      </c>
      <c r="FJ26603" s="55">
        <v>260000</v>
      </c>
      <c r="FK26603" s="55" t="s">
        <v>1249</v>
      </c>
      <c r="FL26603" s="55">
        <v>0.3</v>
      </c>
    </row>
    <row r="26604" ht="14.25" customHeight="1" outlineLevel="1" spans="162:168">
      <c r="FF26604" s="55">
        <v>26597</v>
      </c>
      <c r="FG26604" s="55" t="s">
        <v>1359</v>
      </c>
      <c r="FH26604" s="55" t="s">
        <v>1490</v>
      </c>
      <c r="FI26604" s="55">
        <v>1</v>
      </c>
      <c r="FJ26604" s="55">
        <v>400000</v>
      </c>
      <c r="FK26604" s="55" t="s">
        <v>1249</v>
      </c>
      <c r="FL26604" s="55">
        <v>0.3</v>
      </c>
    </row>
    <row r="26605" ht="14.25" customHeight="1" outlineLevel="1" spans="162:168">
      <c r="FF26605" s="55">
        <v>26598</v>
      </c>
      <c r="FG26605" s="55" t="s">
        <v>1359</v>
      </c>
      <c r="FH26605" s="55" t="s">
        <v>1490</v>
      </c>
      <c r="FI26605" s="55">
        <v>1</v>
      </c>
      <c r="FJ26605" s="55">
        <v>530000</v>
      </c>
      <c r="FK26605" s="55" t="s">
        <v>1249</v>
      </c>
      <c r="FL26605" s="55">
        <v>0.3</v>
      </c>
    </row>
    <row r="26606" ht="14.25" customHeight="1" outlineLevel="1" spans="162:168">
      <c r="FF26606" s="55">
        <v>26599</v>
      </c>
      <c r="FG26606" s="55" t="s">
        <v>1359</v>
      </c>
      <c r="FH26606" s="55" t="s">
        <v>1490</v>
      </c>
      <c r="FI26606" s="55">
        <v>1</v>
      </c>
      <c r="FJ26606" s="55">
        <v>540000</v>
      </c>
      <c r="FK26606" s="55" t="s">
        <v>1249</v>
      </c>
      <c r="FL26606" s="55">
        <v>0.3</v>
      </c>
    </row>
    <row r="26607" ht="14.25" customHeight="1" outlineLevel="1" spans="162:168">
      <c r="FF26607" s="55">
        <v>26600</v>
      </c>
      <c r="FG26607" s="55" t="s">
        <v>1359</v>
      </c>
      <c r="FH26607" s="55" t="s">
        <v>1490</v>
      </c>
      <c r="FI26607" s="55">
        <v>2</v>
      </c>
      <c r="FJ26607" s="55">
        <v>1000</v>
      </c>
      <c r="FK26607" s="55" t="s">
        <v>1249</v>
      </c>
      <c r="FL26607" s="55">
        <v>0.45</v>
      </c>
    </row>
    <row r="26608" ht="14.25" customHeight="1" outlineLevel="1" spans="162:168">
      <c r="FF26608" s="55">
        <v>26601</v>
      </c>
      <c r="FG26608" s="55" t="s">
        <v>1359</v>
      </c>
      <c r="FH26608" s="55" t="s">
        <v>1490</v>
      </c>
      <c r="FI26608" s="55">
        <v>2</v>
      </c>
      <c r="FJ26608" s="55">
        <v>2500</v>
      </c>
      <c r="FK26608" s="55" t="s">
        <v>1249</v>
      </c>
      <c r="FL26608" s="55">
        <v>0.4</v>
      </c>
    </row>
    <row r="26609" ht="14.25" customHeight="1" outlineLevel="1" spans="162:168">
      <c r="FF26609" s="55">
        <v>26602</v>
      </c>
      <c r="FG26609" s="55" t="s">
        <v>1359</v>
      </c>
      <c r="FH26609" s="55" t="s">
        <v>1490</v>
      </c>
      <c r="FI26609" s="55">
        <v>2</v>
      </c>
      <c r="FJ26609" s="55">
        <v>5000</v>
      </c>
      <c r="FK26609" s="55" t="s">
        <v>1249</v>
      </c>
      <c r="FL26609" s="55">
        <v>0.35</v>
      </c>
    </row>
    <row r="26610" ht="14.25" customHeight="1" outlineLevel="1" spans="162:168">
      <c r="FF26610" s="55">
        <v>26603</v>
      </c>
      <c r="FG26610" s="55" t="s">
        <v>1359</v>
      </c>
      <c r="FH26610" s="55" t="s">
        <v>1490</v>
      </c>
      <c r="FI26610" s="55">
        <v>2</v>
      </c>
      <c r="FJ26610" s="55">
        <v>10000</v>
      </c>
      <c r="FK26610" s="55" t="s">
        <v>1249</v>
      </c>
      <c r="FL26610" s="55">
        <v>0.3</v>
      </c>
    </row>
    <row r="26611" ht="14.25" customHeight="1" outlineLevel="1" spans="162:168">
      <c r="FF26611" s="55">
        <v>26604</v>
      </c>
      <c r="FG26611" s="55" t="s">
        <v>1359</v>
      </c>
      <c r="FH26611" s="55" t="s">
        <v>1490</v>
      </c>
      <c r="FI26611" s="55">
        <v>2</v>
      </c>
      <c r="FJ26611" s="55">
        <v>25000</v>
      </c>
      <c r="FK26611" s="55" t="s">
        <v>1249</v>
      </c>
      <c r="FL26611" s="55">
        <v>0.3</v>
      </c>
    </row>
    <row r="26612" ht="14.25" customHeight="1" outlineLevel="1" spans="162:168">
      <c r="FF26612" s="55">
        <v>26605</v>
      </c>
      <c r="FG26612" s="55" t="s">
        <v>1359</v>
      </c>
      <c r="FH26612" s="55" t="s">
        <v>1490</v>
      </c>
      <c r="FI26612" s="55">
        <v>2</v>
      </c>
      <c r="FJ26612" s="55">
        <v>50000</v>
      </c>
      <c r="FK26612" s="55" t="s">
        <v>1249</v>
      </c>
      <c r="FL26612" s="55">
        <v>0.3</v>
      </c>
    </row>
    <row r="26613" ht="14.25" customHeight="1" outlineLevel="1" spans="162:168">
      <c r="FF26613" s="55">
        <v>26606</v>
      </c>
      <c r="FG26613" s="55" t="s">
        <v>1359</v>
      </c>
      <c r="FH26613" s="55" t="s">
        <v>1490</v>
      </c>
      <c r="FI26613" s="55">
        <v>2</v>
      </c>
      <c r="FJ26613" s="55">
        <v>80000</v>
      </c>
      <c r="FK26613" s="55" t="s">
        <v>1249</v>
      </c>
      <c r="FL26613" s="55">
        <v>0.3</v>
      </c>
    </row>
    <row r="26614" ht="14.25" customHeight="1" outlineLevel="1" spans="162:168">
      <c r="FF26614" s="55">
        <v>26607</v>
      </c>
      <c r="FG26614" s="55" t="s">
        <v>1359</v>
      </c>
      <c r="FH26614" s="55" t="s">
        <v>1490</v>
      </c>
      <c r="FI26614" s="55">
        <v>2</v>
      </c>
      <c r="FJ26614" s="55">
        <v>130000</v>
      </c>
      <c r="FK26614" s="55" t="s">
        <v>1249</v>
      </c>
      <c r="FL26614" s="55">
        <v>0.3</v>
      </c>
    </row>
    <row r="26615" ht="14.25" customHeight="1" outlineLevel="1" spans="162:168">
      <c r="FF26615" s="55">
        <v>26608</v>
      </c>
      <c r="FG26615" s="55" t="s">
        <v>1359</v>
      </c>
      <c r="FH26615" s="55" t="s">
        <v>1490</v>
      </c>
      <c r="FI26615" s="55">
        <v>2</v>
      </c>
      <c r="FJ26615" s="55">
        <v>260000</v>
      </c>
      <c r="FK26615" s="55" t="s">
        <v>1249</v>
      </c>
      <c r="FL26615" s="55">
        <v>0.3</v>
      </c>
    </row>
    <row r="26616" ht="14.25" customHeight="1" outlineLevel="1" spans="162:168">
      <c r="FF26616" s="55">
        <v>26609</v>
      </c>
      <c r="FG26616" s="55" t="s">
        <v>1359</v>
      </c>
      <c r="FH26616" s="55" t="s">
        <v>1490</v>
      </c>
      <c r="FI26616" s="55">
        <v>2</v>
      </c>
      <c r="FJ26616" s="55">
        <v>400000</v>
      </c>
      <c r="FK26616" s="55" t="s">
        <v>1249</v>
      </c>
      <c r="FL26616" s="55">
        <v>0.3</v>
      </c>
    </row>
    <row r="26617" ht="14.25" customHeight="1" outlineLevel="1" spans="162:168">
      <c r="FF26617" s="55">
        <v>26610</v>
      </c>
      <c r="FG26617" s="55" t="s">
        <v>1359</v>
      </c>
      <c r="FH26617" s="55" t="s">
        <v>1490</v>
      </c>
      <c r="FI26617" s="55">
        <v>2</v>
      </c>
      <c r="FJ26617" s="55">
        <v>530000</v>
      </c>
      <c r="FK26617" s="55" t="s">
        <v>1249</v>
      </c>
      <c r="FL26617" s="55">
        <v>0.3</v>
      </c>
    </row>
    <row r="26618" ht="14.25" customHeight="1" outlineLevel="1" spans="162:168">
      <c r="FF26618" s="55">
        <v>26611</v>
      </c>
      <c r="FG26618" s="55" t="s">
        <v>1359</v>
      </c>
      <c r="FH26618" s="55" t="s">
        <v>1490</v>
      </c>
      <c r="FI26618" s="55">
        <v>2</v>
      </c>
      <c r="FJ26618" s="55">
        <v>540000</v>
      </c>
      <c r="FK26618" s="55" t="s">
        <v>1249</v>
      </c>
      <c r="FL26618" s="55">
        <v>0.3</v>
      </c>
    </row>
    <row r="26619" ht="14.25" customHeight="1" outlineLevel="1" spans="162:168">
      <c r="FF26619" s="55">
        <v>26612</v>
      </c>
      <c r="FG26619" s="55" t="s">
        <v>1246</v>
      </c>
      <c r="FH26619" s="55" t="s">
        <v>1260</v>
      </c>
      <c r="FI26619" s="55">
        <v>3</v>
      </c>
      <c r="FJ26619" s="55">
        <v>1000</v>
      </c>
      <c r="FK26619" s="55" t="s">
        <v>1249</v>
      </c>
      <c r="FL26619" s="55">
        <v>1.2</v>
      </c>
    </row>
    <row r="26620" ht="14.25" customHeight="1" outlineLevel="1" spans="162:168">
      <c r="FF26620" s="55">
        <v>26613</v>
      </c>
      <c r="FG26620" s="55" t="s">
        <v>1246</v>
      </c>
      <c r="FH26620" s="55" t="s">
        <v>1260</v>
      </c>
      <c r="FI26620" s="55">
        <v>3</v>
      </c>
      <c r="FJ26620" s="55">
        <v>2500</v>
      </c>
      <c r="FK26620" s="55" t="s">
        <v>1249</v>
      </c>
      <c r="FL26620" s="55">
        <v>1.1</v>
      </c>
    </row>
    <row r="26621" ht="14.25" customHeight="1" outlineLevel="1" spans="162:168">
      <c r="FF26621" s="55">
        <v>26614</v>
      </c>
      <c r="FG26621" s="55" t="s">
        <v>1246</v>
      </c>
      <c r="FH26621" s="55" t="s">
        <v>1260</v>
      </c>
      <c r="FI26621" s="55">
        <v>3</v>
      </c>
      <c r="FJ26621" s="55">
        <v>5000</v>
      </c>
      <c r="FK26621" s="55" t="s">
        <v>1249</v>
      </c>
      <c r="FL26621" s="55">
        <v>0.85</v>
      </c>
    </row>
    <row r="26622" ht="14.25" customHeight="1" outlineLevel="1" spans="162:168">
      <c r="FF26622" s="55">
        <v>26615</v>
      </c>
      <c r="FG26622" s="55" t="s">
        <v>1246</v>
      </c>
      <c r="FH26622" s="55" t="s">
        <v>1260</v>
      </c>
      <c r="FI26622" s="55">
        <v>3</v>
      </c>
      <c r="FJ26622" s="55">
        <v>10000</v>
      </c>
      <c r="FK26622" s="55" t="s">
        <v>1249</v>
      </c>
      <c r="FL26622" s="55">
        <v>0.65</v>
      </c>
    </row>
    <row r="26623" ht="14.25" customHeight="1" outlineLevel="1" spans="162:168">
      <c r="FF26623" s="55">
        <v>26616</v>
      </c>
      <c r="FG26623" s="55" t="s">
        <v>1246</v>
      </c>
      <c r="FH26623" s="55" t="s">
        <v>1260</v>
      </c>
      <c r="FI26623" s="55">
        <v>3</v>
      </c>
      <c r="FJ26623" s="55">
        <v>25000</v>
      </c>
      <c r="FK26623" s="55" t="s">
        <v>1249</v>
      </c>
      <c r="FL26623" s="55">
        <v>0.65</v>
      </c>
    </row>
    <row r="26624" ht="14.25" customHeight="1" outlineLevel="1" spans="162:168">
      <c r="FF26624" s="55">
        <v>26617</v>
      </c>
      <c r="FG26624" s="55" t="s">
        <v>1246</v>
      </c>
      <c r="FH26624" s="55" t="s">
        <v>1260</v>
      </c>
      <c r="FI26624" s="55">
        <v>3</v>
      </c>
      <c r="FJ26624" s="55">
        <v>50000</v>
      </c>
      <c r="FK26624" s="55" t="s">
        <v>1249</v>
      </c>
      <c r="FL26624" s="55">
        <v>0.55</v>
      </c>
    </row>
    <row r="26625" ht="14.25" customHeight="1" outlineLevel="1" spans="162:168">
      <c r="FF26625" s="55">
        <v>26618</v>
      </c>
      <c r="FG26625" s="55" t="s">
        <v>1246</v>
      </c>
      <c r="FH26625" s="55" t="s">
        <v>1260</v>
      </c>
      <c r="FI26625" s="55">
        <v>3</v>
      </c>
      <c r="FJ26625" s="55">
        <v>80000</v>
      </c>
      <c r="FK26625" s="55" t="s">
        <v>1249</v>
      </c>
      <c r="FL26625" s="55">
        <v>0.55</v>
      </c>
    </row>
    <row r="26626" ht="14.25" customHeight="1" outlineLevel="1" spans="162:168">
      <c r="FF26626" s="55">
        <v>26619</v>
      </c>
      <c r="FG26626" s="55" t="s">
        <v>1246</v>
      </c>
      <c r="FH26626" s="55" t="s">
        <v>1260</v>
      </c>
      <c r="FI26626" s="55">
        <v>3</v>
      </c>
      <c r="FJ26626" s="55">
        <v>130000</v>
      </c>
      <c r="FK26626" s="55" t="s">
        <v>1249</v>
      </c>
      <c r="FL26626" s="55">
        <v>0.55</v>
      </c>
    </row>
    <row r="26627" ht="14.25" customHeight="1" outlineLevel="1" spans="162:168">
      <c r="FF26627" s="55">
        <v>26620</v>
      </c>
      <c r="FG26627" s="55" t="s">
        <v>1246</v>
      </c>
      <c r="FH26627" s="55" t="s">
        <v>1260</v>
      </c>
      <c r="FI26627" s="55">
        <v>3</v>
      </c>
      <c r="FJ26627" s="55">
        <v>260000</v>
      </c>
      <c r="FK26627" s="55" t="s">
        <v>1249</v>
      </c>
      <c r="FL26627" s="55">
        <v>0.55</v>
      </c>
    </row>
    <row r="26628" ht="14.25" customHeight="1" outlineLevel="1" spans="162:168">
      <c r="FF26628" s="55">
        <v>26621</v>
      </c>
      <c r="FG26628" s="55" t="s">
        <v>1246</v>
      </c>
      <c r="FH26628" s="55" t="s">
        <v>1260</v>
      </c>
      <c r="FI26628" s="55">
        <v>3</v>
      </c>
      <c r="FJ26628" s="55">
        <v>400000</v>
      </c>
      <c r="FK26628" s="55" t="s">
        <v>1249</v>
      </c>
      <c r="FL26628" s="55">
        <v>0.55</v>
      </c>
    </row>
    <row r="26629" ht="14.25" customHeight="1" outlineLevel="1" spans="162:168">
      <c r="FF26629" s="55">
        <v>26622</v>
      </c>
      <c r="FG26629" s="55" t="s">
        <v>1246</v>
      </c>
      <c r="FH26629" s="55" t="s">
        <v>1260</v>
      </c>
      <c r="FI26629" s="55">
        <v>3</v>
      </c>
      <c r="FJ26629" s="55">
        <v>530000</v>
      </c>
      <c r="FK26629" s="55" t="s">
        <v>1249</v>
      </c>
      <c r="FL26629" s="55">
        <v>0.55</v>
      </c>
    </row>
    <row r="26630" ht="14.25" customHeight="1" outlineLevel="1" spans="162:168">
      <c r="FF26630" s="55">
        <v>26623</v>
      </c>
      <c r="FG26630" s="55" t="s">
        <v>1246</v>
      </c>
      <c r="FH26630" s="55" t="s">
        <v>1260</v>
      </c>
      <c r="FI26630" s="55">
        <v>3</v>
      </c>
      <c r="FJ26630" s="55">
        <v>540000</v>
      </c>
      <c r="FK26630" s="55" t="s">
        <v>1249</v>
      </c>
      <c r="FL26630" s="55">
        <v>0.55</v>
      </c>
    </row>
    <row r="26631" ht="14.25" customHeight="1" outlineLevel="1" spans="162:168">
      <c r="FF26631" s="55">
        <v>26624</v>
      </c>
      <c r="FG26631" s="55" t="s">
        <v>1246</v>
      </c>
      <c r="FH26631" s="55" t="s">
        <v>1260</v>
      </c>
      <c r="FI26631" s="55">
        <v>4</v>
      </c>
      <c r="FJ26631" s="55">
        <v>1000</v>
      </c>
      <c r="FK26631" s="55" t="s">
        <v>1249</v>
      </c>
      <c r="FL26631" s="55">
        <v>1.15</v>
      </c>
    </row>
    <row r="26632" ht="14.25" customHeight="1" outlineLevel="1" spans="162:168">
      <c r="FF26632" s="55">
        <v>26625</v>
      </c>
      <c r="FG26632" s="55" t="s">
        <v>1246</v>
      </c>
      <c r="FH26632" s="55" t="s">
        <v>1260</v>
      </c>
      <c r="FI26632" s="55">
        <v>4</v>
      </c>
      <c r="FJ26632" s="55">
        <v>2500</v>
      </c>
      <c r="FK26632" s="55" t="s">
        <v>1249</v>
      </c>
      <c r="FL26632" s="55">
        <v>1.05</v>
      </c>
    </row>
    <row r="26633" ht="14.25" customHeight="1" outlineLevel="1" spans="162:168">
      <c r="FF26633" s="55">
        <v>26626</v>
      </c>
      <c r="FG26633" s="55" t="s">
        <v>1246</v>
      </c>
      <c r="FH26633" s="55" t="s">
        <v>1260</v>
      </c>
      <c r="FI26633" s="55">
        <v>4</v>
      </c>
      <c r="FJ26633" s="55">
        <v>5000</v>
      </c>
      <c r="FK26633" s="55" t="s">
        <v>1249</v>
      </c>
      <c r="FL26633" s="55">
        <v>0.8</v>
      </c>
    </row>
    <row r="26634" ht="14.25" customHeight="1" outlineLevel="1" spans="162:168">
      <c r="FF26634" s="55">
        <v>26627</v>
      </c>
      <c r="FG26634" s="55" t="s">
        <v>1246</v>
      </c>
      <c r="FH26634" s="55" t="s">
        <v>1260</v>
      </c>
      <c r="FI26634" s="55">
        <v>4</v>
      </c>
      <c r="FJ26634" s="55">
        <v>10000</v>
      </c>
      <c r="FK26634" s="55" t="s">
        <v>1249</v>
      </c>
      <c r="FL26634" s="55">
        <v>0.6</v>
      </c>
    </row>
    <row r="26635" ht="14.25" customHeight="1" outlineLevel="1" spans="162:168">
      <c r="FF26635" s="55">
        <v>26628</v>
      </c>
      <c r="FG26635" s="55" t="s">
        <v>1246</v>
      </c>
      <c r="FH26635" s="55" t="s">
        <v>1260</v>
      </c>
      <c r="FI26635" s="55">
        <v>4</v>
      </c>
      <c r="FJ26635" s="55">
        <v>25000</v>
      </c>
      <c r="FK26635" s="55" t="s">
        <v>1249</v>
      </c>
      <c r="FL26635" s="55">
        <v>0.5</v>
      </c>
    </row>
    <row r="26636" ht="14.25" customHeight="1" outlineLevel="1" spans="162:168">
      <c r="FF26636" s="55">
        <v>26629</v>
      </c>
      <c r="FG26636" s="55" t="s">
        <v>1246</v>
      </c>
      <c r="FH26636" s="55" t="s">
        <v>1260</v>
      </c>
      <c r="FI26636" s="55">
        <v>4</v>
      </c>
      <c r="FJ26636" s="55">
        <v>50000</v>
      </c>
      <c r="FK26636" s="55" t="s">
        <v>1249</v>
      </c>
      <c r="FL26636" s="55">
        <v>0.5</v>
      </c>
    </row>
    <row r="26637" ht="14.25" customHeight="1" outlineLevel="1" spans="162:168">
      <c r="FF26637" s="55">
        <v>26630</v>
      </c>
      <c r="FG26637" s="55" t="s">
        <v>1246</v>
      </c>
      <c r="FH26637" s="55" t="s">
        <v>1260</v>
      </c>
      <c r="FI26637" s="55">
        <v>4</v>
      </c>
      <c r="FJ26637" s="55">
        <v>80000</v>
      </c>
      <c r="FK26637" s="55" t="s">
        <v>1249</v>
      </c>
      <c r="FL26637" s="55">
        <v>0.5</v>
      </c>
    </row>
    <row r="26638" ht="14.25" customHeight="1" outlineLevel="1" spans="162:168">
      <c r="FF26638" s="55">
        <v>26631</v>
      </c>
      <c r="FG26638" s="55" t="s">
        <v>1246</v>
      </c>
      <c r="FH26638" s="55" t="s">
        <v>1260</v>
      </c>
      <c r="FI26638" s="55">
        <v>4</v>
      </c>
      <c r="FJ26638" s="55">
        <v>130000</v>
      </c>
      <c r="FK26638" s="55" t="s">
        <v>1249</v>
      </c>
      <c r="FL26638" s="55">
        <v>0.5</v>
      </c>
    </row>
    <row r="26639" ht="14.25" customHeight="1" outlineLevel="1" spans="162:168">
      <c r="FF26639" s="55">
        <v>26632</v>
      </c>
      <c r="FG26639" s="55" t="s">
        <v>1246</v>
      </c>
      <c r="FH26639" s="55" t="s">
        <v>1260</v>
      </c>
      <c r="FI26639" s="55">
        <v>4</v>
      </c>
      <c r="FJ26639" s="55">
        <v>260000</v>
      </c>
      <c r="FK26639" s="55" t="s">
        <v>1249</v>
      </c>
      <c r="FL26639" s="55">
        <v>0.5</v>
      </c>
    </row>
    <row r="26640" ht="14.25" customHeight="1" outlineLevel="1" spans="162:168">
      <c r="FF26640" s="55">
        <v>26633</v>
      </c>
      <c r="FG26640" s="55" t="s">
        <v>1246</v>
      </c>
      <c r="FH26640" s="55" t="s">
        <v>1260</v>
      </c>
      <c r="FI26640" s="55">
        <v>4</v>
      </c>
      <c r="FJ26640" s="55">
        <v>400000</v>
      </c>
      <c r="FK26640" s="55" t="s">
        <v>1249</v>
      </c>
      <c r="FL26640" s="55">
        <v>0.5</v>
      </c>
    </row>
    <row r="26641" ht="14.25" customHeight="1" outlineLevel="1" spans="162:168">
      <c r="FF26641" s="55">
        <v>26634</v>
      </c>
      <c r="FG26641" s="55" t="s">
        <v>1246</v>
      </c>
      <c r="FH26641" s="55" t="s">
        <v>1260</v>
      </c>
      <c r="FI26641" s="55">
        <v>4</v>
      </c>
      <c r="FJ26641" s="55">
        <v>530000</v>
      </c>
      <c r="FK26641" s="55" t="s">
        <v>1249</v>
      </c>
      <c r="FL26641" s="55">
        <v>0.5</v>
      </c>
    </row>
    <row r="26642" ht="14.25" customHeight="1" outlineLevel="1" spans="162:168">
      <c r="FF26642" s="55">
        <v>26635</v>
      </c>
      <c r="FG26642" s="55" t="s">
        <v>1246</v>
      </c>
      <c r="FH26642" s="55" t="s">
        <v>1260</v>
      </c>
      <c r="FI26642" s="55">
        <v>4</v>
      </c>
      <c r="FJ26642" s="55">
        <v>540000</v>
      </c>
      <c r="FK26642" s="55" t="s">
        <v>1249</v>
      </c>
      <c r="FL26642" s="55">
        <v>0.5</v>
      </c>
    </row>
    <row r="26643" ht="14.25" customHeight="1" outlineLevel="1" spans="162:168">
      <c r="FF26643" s="55">
        <v>26636</v>
      </c>
      <c r="FG26643" s="55" t="s">
        <v>1246</v>
      </c>
      <c r="FH26643" s="55" t="s">
        <v>1260</v>
      </c>
      <c r="FI26643" s="55">
        <v>5</v>
      </c>
      <c r="FJ26643" s="55">
        <v>1000</v>
      </c>
      <c r="FK26643" s="55" t="s">
        <v>1249</v>
      </c>
      <c r="FL26643" s="55">
        <v>1.15</v>
      </c>
    </row>
    <row r="26644" ht="14.25" customHeight="1" outlineLevel="1" spans="162:168">
      <c r="FF26644" s="55">
        <v>26637</v>
      </c>
      <c r="FG26644" s="55" t="s">
        <v>1246</v>
      </c>
      <c r="FH26644" s="55" t="s">
        <v>1260</v>
      </c>
      <c r="FI26644" s="55">
        <v>5</v>
      </c>
      <c r="FJ26644" s="55">
        <v>2500</v>
      </c>
      <c r="FK26644" s="55" t="s">
        <v>1249</v>
      </c>
      <c r="FL26644" s="55">
        <v>1.05</v>
      </c>
    </row>
    <row r="26645" ht="14.25" customHeight="1" outlineLevel="1" spans="162:168">
      <c r="FF26645" s="55">
        <v>26638</v>
      </c>
      <c r="FG26645" s="55" t="s">
        <v>1246</v>
      </c>
      <c r="FH26645" s="55" t="s">
        <v>1260</v>
      </c>
      <c r="FI26645" s="55">
        <v>5</v>
      </c>
      <c r="FJ26645" s="55">
        <v>5000</v>
      </c>
      <c r="FK26645" s="55" t="s">
        <v>1249</v>
      </c>
      <c r="FL26645" s="55">
        <v>0.8</v>
      </c>
    </row>
    <row r="26646" ht="14.25" customHeight="1" outlineLevel="1" spans="162:168">
      <c r="FF26646" s="55">
        <v>26639</v>
      </c>
      <c r="FG26646" s="55" t="s">
        <v>1246</v>
      </c>
      <c r="FH26646" s="55" t="s">
        <v>1260</v>
      </c>
      <c r="FI26646" s="55">
        <v>5</v>
      </c>
      <c r="FJ26646" s="55">
        <v>10000</v>
      </c>
      <c r="FK26646" s="55" t="s">
        <v>1249</v>
      </c>
      <c r="FL26646" s="55">
        <v>0.6</v>
      </c>
    </row>
    <row r="26647" ht="14.25" customHeight="1" outlineLevel="1" spans="162:168">
      <c r="FF26647" s="55">
        <v>26640</v>
      </c>
      <c r="FG26647" s="55" t="s">
        <v>1246</v>
      </c>
      <c r="FH26647" s="55" t="s">
        <v>1260</v>
      </c>
      <c r="FI26647" s="55">
        <v>5</v>
      </c>
      <c r="FJ26647" s="55">
        <v>25000</v>
      </c>
      <c r="FK26647" s="55" t="s">
        <v>1249</v>
      </c>
      <c r="FL26647" s="55">
        <v>0.5</v>
      </c>
    </row>
    <row r="26648" ht="14.25" customHeight="1" outlineLevel="1" spans="162:168">
      <c r="FF26648" s="55">
        <v>26641</v>
      </c>
      <c r="FG26648" s="55" t="s">
        <v>1246</v>
      </c>
      <c r="FH26648" s="55" t="s">
        <v>1260</v>
      </c>
      <c r="FI26648" s="55">
        <v>5</v>
      </c>
      <c r="FJ26648" s="55">
        <v>50000</v>
      </c>
      <c r="FK26648" s="55" t="s">
        <v>1249</v>
      </c>
      <c r="FL26648" s="55">
        <v>0.5</v>
      </c>
    </row>
    <row r="26649" ht="14.25" customHeight="1" outlineLevel="1" spans="162:168">
      <c r="FF26649" s="55">
        <v>26642</v>
      </c>
      <c r="FG26649" s="55" t="s">
        <v>1246</v>
      </c>
      <c r="FH26649" s="55" t="s">
        <v>1260</v>
      </c>
      <c r="FI26649" s="55">
        <v>5</v>
      </c>
      <c r="FJ26649" s="55">
        <v>80000</v>
      </c>
      <c r="FK26649" s="55" t="s">
        <v>1249</v>
      </c>
      <c r="FL26649" s="55">
        <v>0.5</v>
      </c>
    </row>
    <row r="26650" ht="14.25" customHeight="1" outlineLevel="1" spans="162:168">
      <c r="FF26650" s="55">
        <v>26643</v>
      </c>
      <c r="FG26650" s="55" t="s">
        <v>1246</v>
      </c>
      <c r="FH26650" s="55" t="s">
        <v>1260</v>
      </c>
      <c r="FI26650" s="55">
        <v>5</v>
      </c>
      <c r="FJ26650" s="55">
        <v>130000</v>
      </c>
      <c r="FK26650" s="55" t="s">
        <v>1249</v>
      </c>
      <c r="FL26650" s="55">
        <v>0.5</v>
      </c>
    </row>
    <row r="26651" ht="14.25" customHeight="1" outlineLevel="1" spans="162:168">
      <c r="FF26651" s="55">
        <v>26644</v>
      </c>
      <c r="FG26651" s="55" t="s">
        <v>1246</v>
      </c>
      <c r="FH26651" s="55" t="s">
        <v>1260</v>
      </c>
      <c r="FI26651" s="55">
        <v>5</v>
      </c>
      <c r="FJ26651" s="55">
        <v>260000</v>
      </c>
      <c r="FK26651" s="55" t="s">
        <v>1249</v>
      </c>
      <c r="FL26651" s="55">
        <v>0.5</v>
      </c>
    </row>
    <row r="26652" ht="14.25" customHeight="1" outlineLevel="1" spans="162:168">
      <c r="FF26652" s="55">
        <v>26645</v>
      </c>
      <c r="FG26652" s="55" t="s">
        <v>1246</v>
      </c>
      <c r="FH26652" s="55" t="s">
        <v>1260</v>
      </c>
      <c r="FI26652" s="55">
        <v>5</v>
      </c>
      <c r="FJ26652" s="55">
        <v>400000</v>
      </c>
      <c r="FK26652" s="55" t="s">
        <v>1249</v>
      </c>
      <c r="FL26652" s="55">
        <v>0.5</v>
      </c>
    </row>
    <row r="26653" ht="14.25" customHeight="1" outlineLevel="1" spans="162:168">
      <c r="FF26653" s="55">
        <v>26646</v>
      </c>
      <c r="FG26653" s="55" t="s">
        <v>1246</v>
      </c>
      <c r="FH26653" s="55" t="s">
        <v>1260</v>
      </c>
      <c r="FI26653" s="55">
        <v>5</v>
      </c>
      <c r="FJ26653" s="55">
        <v>530000</v>
      </c>
      <c r="FK26653" s="55" t="s">
        <v>1249</v>
      </c>
      <c r="FL26653" s="55">
        <v>0.5</v>
      </c>
    </row>
    <row r="26654" ht="14.25" customHeight="1" outlineLevel="1" spans="162:168">
      <c r="FF26654" s="55">
        <v>26647</v>
      </c>
      <c r="FG26654" s="55" t="s">
        <v>1246</v>
      </c>
      <c r="FH26654" s="55" t="s">
        <v>1260</v>
      </c>
      <c r="FI26654" s="55">
        <v>5</v>
      </c>
      <c r="FJ26654" s="55">
        <v>540000</v>
      </c>
      <c r="FK26654" s="55" t="s">
        <v>1249</v>
      </c>
      <c r="FL26654" s="55">
        <v>0.5</v>
      </c>
    </row>
    <row r="26655" ht="14.25" customHeight="1" outlineLevel="1" spans="162:168">
      <c r="FF26655" s="55">
        <v>26648</v>
      </c>
      <c r="FG26655" s="55" t="s">
        <v>1246</v>
      </c>
      <c r="FH26655" s="55" t="s">
        <v>1260</v>
      </c>
      <c r="FI26655" s="55">
        <v>6</v>
      </c>
      <c r="FJ26655" s="55">
        <v>1000</v>
      </c>
      <c r="FK26655" s="55" t="s">
        <v>1249</v>
      </c>
      <c r="FL26655" s="55">
        <v>0.81</v>
      </c>
    </row>
    <row r="26656" ht="14.25" customHeight="1" outlineLevel="1" spans="162:168">
      <c r="FF26656" s="55">
        <v>26649</v>
      </c>
      <c r="FG26656" s="55" t="s">
        <v>1246</v>
      </c>
      <c r="FH26656" s="55" t="s">
        <v>1260</v>
      </c>
      <c r="FI26656" s="55">
        <v>6</v>
      </c>
      <c r="FJ26656" s="55">
        <v>2500</v>
      </c>
      <c r="FK26656" s="55" t="s">
        <v>1249</v>
      </c>
      <c r="FL26656" s="55">
        <v>0.81</v>
      </c>
    </row>
    <row r="26657" ht="14.25" customHeight="1" outlineLevel="1" spans="162:168">
      <c r="FF26657" s="55">
        <v>26650</v>
      </c>
      <c r="FG26657" s="55" t="s">
        <v>1246</v>
      </c>
      <c r="FH26657" s="55" t="s">
        <v>1260</v>
      </c>
      <c r="FI26657" s="55">
        <v>6</v>
      </c>
      <c r="FJ26657" s="55">
        <v>5000</v>
      </c>
      <c r="FK26657" s="55" t="s">
        <v>1249</v>
      </c>
      <c r="FL26657" s="55">
        <v>0.81</v>
      </c>
    </row>
    <row r="26658" ht="14.25" customHeight="1" outlineLevel="1" spans="162:168">
      <c r="FF26658" s="55">
        <v>26651</v>
      </c>
      <c r="FG26658" s="55" t="s">
        <v>1246</v>
      </c>
      <c r="FH26658" s="55" t="s">
        <v>1260</v>
      </c>
      <c r="FI26658" s="55">
        <v>6</v>
      </c>
      <c r="FJ26658" s="55">
        <v>10000</v>
      </c>
      <c r="FK26658" s="55" t="s">
        <v>1249</v>
      </c>
      <c r="FL26658" s="55">
        <v>0.81</v>
      </c>
    </row>
    <row r="26659" ht="14.25" customHeight="1" outlineLevel="1" spans="162:168">
      <c r="FF26659" s="55">
        <v>26652</v>
      </c>
      <c r="FG26659" s="55" t="s">
        <v>1246</v>
      </c>
      <c r="FH26659" s="55" t="s">
        <v>1260</v>
      </c>
      <c r="FI26659" s="55">
        <v>6</v>
      </c>
      <c r="FJ26659" s="55">
        <v>25000</v>
      </c>
      <c r="FK26659" s="55" t="s">
        <v>1249</v>
      </c>
      <c r="FL26659" s="55">
        <v>0.81</v>
      </c>
    </row>
    <row r="26660" ht="14.25" customHeight="1" outlineLevel="1" spans="162:168">
      <c r="FF26660" s="55">
        <v>26653</v>
      </c>
      <c r="FG26660" s="55" t="s">
        <v>1246</v>
      </c>
      <c r="FH26660" s="55" t="s">
        <v>1260</v>
      </c>
      <c r="FI26660" s="55">
        <v>6</v>
      </c>
      <c r="FJ26660" s="55">
        <v>50000</v>
      </c>
      <c r="FK26660" s="55" t="s">
        <v>1249</v>
      </c>
      <c r="FL26660" s="55">
        <v>0.77</v>
      </c>
    </row>
    <row r="26661" ht="14.25" customHeight="1" outlineLevel="1" spans="162:168">
      <c r="FF26661" s="55">
        <v>26654</v>
      </c>
      <c r="FG26661" s="55" t="s">
        <v>1246</v>
      </c>
      <c r="FH26661" s="55" t="s">
        <v>1260</v>
      </c>
      <c r="FI26661" s="55">
        <v>6</v>
      </c>
      <c r="FJ26661" s="55">
        <v>80000</v>
      </c>
      <c r="FK26661" s="55" t="s">
        <v>1249</v>
      </c>
      <c r="FL26661" s="55">
        <v>0.4</v>
      </c>
    </row>
    <row r="26662" ht="14.25" customHeight="1" outlineLevel="1" spans="162:168">
      <c r="FF26662" s="55">
        <v>26655</v>
      </c>
      <c r="FG26662" s="55" t="s">
        <v>1246</v>
      </c>
      <c r="FH26662" s="55" t="s">
        <v>1260</v>
      </c>
      <c r="FI26662" s="55">
        <v>6</v>
      </c>
      <c r="FJ26662" s="55">
        <v>130000</v>
      </c>
      <c r="FK26662" s="55" t="s">
        <v>1249</v>
      </c>
      <c r="FL26662" s="55">
        <v>0.35</v>
      </c>
    </row>
    <row r="26663" ht="14.25" customHeight="1" outlineLevel="1" spans="162:168">
      <c r="FF26663" s="55">
        <v>26656</v>
      </c>
      <c r="FG26663" s="55" t="s">
        <v>1246</v>
      </c>
      <c r="FH26663" s="55" t="s">
        <v>1260</v>
      </c>
      <c r="FI26663" s="55">
        <v>6</v>
      </c>
      <c r="FJ26663" s="55">
        <v>260000</v>
      </c>
      <c r="FK26663" s="55" t="s">
        <v>1249</v>
      </c>
      <c r="FL26663" s="55">
        <v>0.35</v>
      </c>
    </row>
    <row r="26664" ht="14.25" customHeight="1" outlineLevel="1" spans="162:168">
      <c r="FF26664" s="55">
        <v>26657</v>
      </c>
      <c r="FG26664" s="55" t="s">
        <v>1246</v>
      </c>
      <c r="FH26664" s="55" t="s">
        <v>1260</v>
      </c>
      <c r="FI26664" s="55">
        <v>6</v>
      </c>
      <c r="FJ26664" s="55">
        <v>400000</v>
      </c>
      <c r="FK26664" s="55" t="s">
        <v>1249</v>
      </c>
      <c r="FL26664" s="55">
        <v>0.35</v>
      </c>
    </row>
    <row r="26665" ht="14.25" customHeight="1" outlineLevel="1" spans="162:168">
      <c r="FF26665" s="55">
        <v>26658</v>
      </c>
      <c r="FG26665" s="55" t="s">
        <v>1246</v>
      </c>
      <c r="FH26665" s="55" t="s">
        <v>1260</v>
      </c>
      <c r="FI26665" s="55">
        <v>6</v>
      </c>
      <c r="FJ26665" s="55">
        <v>530000</v>
      </c>
      <c r="FK26665" s="55" t="s">
        <v>1249</v>
      </c>
      <c r="FL26665" s="55">
        <v>0.35</v>
      </c>
    </row>
    <row r="26666" ht="14.25" customHeight="1" outlineLevel="1" spans="162:168">
      <c r="FF26666" s="55">
        <v>26659</v>
      </c>
      <c r="FG26666" s="55" t="s">
        <v>1246</v>
      </c>
      <c r="FH26666" s="55" t="s">
        <v>1260</v>
      </c>
      <c r="FI26666" s="55">
        <v>6</v>
      </c>
      <c r="FJ26666" s="55">
        <v>540000</v>
      </c>
      <c r="FK26666" s="55" t="s">
        <v>1249</v>
      </c>
      <c r="FL26666" s="55">
        <v>0.35</v>
      </c>
    </row>
    <row r="26667" ht="14.25" customHeight="1" outlineLevel="1" spans="162:168">
      <c r="FF26667" s="55">
        <v>26660</v>
      </c>
      <c r="FG26667" s="55" t="s">
        <v>1246</v>
      </c>
      <c r="FH26667" s="55" t="s">
        <v>1260</v>
      </c>
      <c r="FI26667" s="55">
        <v>7</v>
      </c>
      <c r="FJ26667" s="55">
        <v>1000</v>
      </c>
      <c r="FK26667" s="55" t="s">
        <v>1249</v>
      </c>
      <c r="FL26667" s="55">
        <v>0.86</v>
      </c>
    </row>
    <row r="26668" ht="14.25" customHeight="1" outlineLevel="1" spans="162:168">
      <c r="FF26668" s="55">
        <v>26661</v>
      </c>
      <c r="FG26668" s="55" t="s">
        <v>1246</v>
      </c>
      <c r="FH26668" s="55" t="s">
        <v>1260</v>
      </c>
      <c r="FI26668" s="55">
        <v>7</v>
      </c>
      <c r="FJ26668" s="55">
        <v>2500</v>
      </c>
      <c r="FK26668" s="55" t="s">
        <v>1249</v>
      </c>
      <c r="FL26668" s="55">
        <v>0.86</v>
      </c>
    </row>
    <row r="26669" ht="14.25" customHeight="1" outlineLevel="1" spans="162:168">
      <c r="FF26669" s="55">
        <v>26662</v>
      </c>
      <c r="FG26669" s="55" t="s">
        <v>1246</v>
      </c>
      <c r="FH26669" s="55" t="s">
        <v>1260</v>
      </c>
      <c r="FI26669" s="55">
        <v>7</v>
      </c>
      <c r="FJ26669" s="55">
        <v>5000</v>
      </c>
      <c r="FK26669" s="55" t="s">
        <v>1249</v>
      </c>
      <c r="FL26669" s="55">
        <v>0.86</v>
      </c>
    </row>
    <row r="26670" ht="14.25" customHeight="1" outlineLevel="1" spans="162:168">
      <c r="FF26670" s="55">
        <v>26663</v>
      </c>
      <c r="FG26670" s="55" t="s">
        <v>1246</v>
      </c>
      <c r="FH26670" s="55" t="s">
        <v>1260</v>
      </c>
      <c r="FI26670" s="55">
        <v>7</v>
      </c>
      <c r="FJ26670" s="55">
        <v>10000</v>
      </c>
      <c r="FK26670" s="55" t="s">
        <v>1249</v>
      </c>
      <c r="FL26670" s="55">
        <v>0.86</v>
      </c>
    </row>
    <row r="26671" ht="14.25" customHeight="1" outlineLevel="1" spans="162:168">
      <c r="FF26671" s="55">
        <v>26664</v>
      </c>
      <c r="FG26671" s="55" t="s">
        <v>1246</v>
      </c>
      <c r="FH26671" s="55" t="s">
        <v>1260</v>
      </c>
      <c r="FI26671" s="55">
        <v>7</v>
      </c>
      <c r="FJ26671" s="55">
        <v>25000</v>
      </c>
      <c r="FK26671" s="55" t="s">
        <v>1249</v>
      </c>
      <c r="FL26671" s="55">
        <v>0.86</v>
      </c>
    </row>
    <row r="26672" ht="14.25" customHeight="1" outlineLevel="1" spans="162:168">
      <c r="FF26672" s="55">
        <v>26665</v>
      </c>
      <c r="FG26672" s="55" t="s">
        <v>1246</v>
      </c>
      <c r="FH26672" s="55" t="s">
        <v>1260</v>
      </c>
      <c r="FI26672" s="55">
        <v>7</v>
      </c>
      <c r="FJ26672" s="55">
        <v>50000</v>
      </c>
      <c r="FK26672" s="55" t="s">
        <v>1249</v>
      </c>
      <c r="FL26672" s="55">
        <v>0.82</v>
      </c>
    </row>
    <row r="26673" ht="14.25" customHeight="1" outlineLevel="1" spans="162:168">
      <c r="FF26673" s="55">
        <v>26666</v>
      </c>
      <c r="FG26673" s="55" t="s">
        <v>1246</v>
      </c>
      <c r="FH26673" s="55" t="s">
        <v>1260</v>
      </c>
      <c r="FI26673" s="55">
        <v>7</v>
      </c>
      <c r="FJ26673" s="55">
        <v>80000</v>
      </c>
      <c r="FK26673" s="55" t="s">
        <v>1249</v>
      </c>
      <c r="FL26673" s="55">
        <v>0.4</v>
      </c>
    </row>
    <row r="26674" ht="14.25" customHeight="1" outlineLevel="1" spans="162:168">
      <c r="FF26674" s="55">
        <v>26667</v>
      </c>
      <c r="FG26674" s="55" t="s">
        <v>1246</v>
      </c>
      <c r="FH26674" s="55" t="s">
        <v>1260</v>
      </c>
      <c r="FI26674" s="55">
        <v>7</v>
      </c>
      <c r="FJ26674" s="55">
        <v>130000</v>
      </c>
      <c r="FK26674" s="55" t="s">
        <v>1249</v>
      </c>
      <c r="FL26674" s="55">
        <v>0.35</v>
      </c>
    </row>
    <row r="26675" ht="14.25" customHeight="1" outlineLevel="1" spans="162:168">
      <c r="FF26675" s="55">
        <v>26668</v>
      </c>
      <c r="FG26675" s="55" t="s">
        <v>1246</v>
      </c>
      <c r="FH26675" s="55" t="s">
        <v>1260</v>
      </c>
      <c r="FI26675" s="55">
        <v>7</v>
      </c>
      <c r="FJ26675" s="55">
        <v>260000</v>
      </c>
      <c r="FK26675" s="55" t="s">
        <v>1249</v>
      </c>
      <c r="FL26675" s="55">
        <v>0.35</v>
      </c>
    </row>
    <row r="26676" ht="14.25" customHeight="1" outlineLevel="1" spans="162:168">
      <c r="FF26676" s="55">
        <v>26669</v>
      </c>
      <c r="FG26676" s="55" t="s">
        <v>1246</v>
      </c>
      <c r="FH26676" s="55" t="s">
        <v>1260</v>
      </c>
      <c r="FI26676" s="55">
        <v>7</v>
      </c>
      <c r="FJ26676" s="55">
        <v>400000</v>
      </c>
      <c r="FK26676" s="55" t="s">
        <v>1249</v>
      </c>
      <c r="FL26676" s="55">
        <v>0.35</v>
      </c>
    </row>
    <row r="26677" ht="14.25" customHeight="1" outlineLevel="1" spans="162:168">
      <c r="FF26677" s="55">
        <v>26670</v>
      </c>
      <c r="FG26677" s="55" t="s">
        <v>1246</v>
      </c>
      <c r="FH26677" s="55" t="s">
        <v>1260</v>
      </c>
      <c r="FI26677" s="55">
        <v>7</v>
      </c>
      <c r="FJ26677" s="55">
        <v>530000</v>
      </c>
      <c r="FK26677" s="55" t="s">
        <v>1249</v>
      </c>
      <c r="FL26677" s="55">
        <v>0.35</v>
      </c>
    </row>
    <row r="26678" ht="14.25" customHeight="1" outlineLevel="1" spans="162:168">
      <c r="FF26678" s="55">
        <v>26671</v>
      </c>
      <c r="FG26678" s="55" t="s">
        <v>1246</v>
      </c>
      <c r="FH26678" s="55" t="s">
        <v>1260</v>
      </c>
      <c r="FI26678" s="55">
        <v>7</v>
      </c>
      <c r="FJ26678" s="55">
        <v>540000</v>
      </c>
      <c r="FK26678" s="55" t="s">
        <v>1249</v>
      </c>
      <c r="FL26678" s="55">
        <v>0.35</v>
      </c>
    </row>
    <row r="26679" ht="14.25" customHeight="1" outlineLevel="1" spans="162:168">
      <c r="FF26679" s="55">
        <v>26672</v>
      </c>
      <c r="FG26679" s="55" t="s">
        <v>1246</v>
      </c>
      <c r="FH26679" s="55" t="s">
        <v>1260</v>
      </c>
      <c r="FI26679" s="55">
        <v>8</v>
      </c>
      <c r="FJ26679" s="55">
        <v>1000</v>
      </c>
      <c r="FK26679" s="55" t="s">
        <v>1249</v>
      </c>
      <c r="FL26679" s="55">
        <v>0.9</v>
      </c>
    </row>
    <row r="26680" ht="14.25" customHeight="1" outlineLevel="1" spans="162:168">
      <c r="FF26680" s="55">
        <v>26673</v>
      </c>
      <c r="FG26680" s="55" t="s">
        <v>1246</v>
      </c>
      <c r="FH26680" s="55" t="s">
        <v>1260</v>
      </c>
      <c r="FI26680" s="55">
        <v>8</v>
      </c>
      <c r="FJ26680" s="55">
        <v>2500</v>
      </c>
      <c r="FK26680" s="55" t="s">
        <v>1249</v>
      </c>
      <c r="FL26680" s="55">
        <v>0.85</v>
      </c>
    </row>
    <row r="26681" ht="14.25" customHeight="1" outlineLevel="1" spans="162:168">
      <c r="FF26681" s="55">
        <v>26674</v>
      </c>
      <c r="FG26681" s="55" t="s">
        <v>1246</v>
      </c>
      <c r="FH26681" s="55" t="s">
        <v>1260</v>
      </c>
      <c r="FI26681" s="55">
        <v>8</v>
      </c>
      <c r="FJ26681" s="55">
        <v>5000</v>
      </c>
      <c r="FK26681" s="55" t="s">
        <v>1249</v>
      </c>
      <c r="FL26681" s="55">
        <v>0.7</v>
      </c>
    </row>
    <row r="26682" ht="14.25" customHeight="1" outlineLevel="1" spans="162:168">
      <c r="FF26682" s="55">
        <v>26675</v>
      </c>
      <c r="FG26682" s="55" t="s">
        <v>1246</v>
      </c>
      <c r="FH26682" s="55" t="s">
        <v>1260</v>
      </c>
      <c r="FI26682" s="55">
        <v>8</v>
      </c>
      <c r="FJ26682" s="55">
        <v>10000</v>
      </c>
      <c r="FK26682" s="55" t="s">
        <v>1249</v>
      </c>
      <c r="FL26682" s="55">
        <v>0.5</v>
      </c>
    </row>
    <row r="26683" ht="14.25" customHeight="1" outlineLevel="1" spans="162:168">
      <c r="FF26683" s="55">
        <v>26676</v>
      </c>
      <c r="FG26683" s="55" t="s">
        <v>1246</v>
      </c>
      <c r="FH26683" s="55" t="s">
        <v>1260</v>
      </c>
      <c r="FI26683" s="55">
        <v>8</v>
      </c>
      <c r="FJ26683" s="55">
        <v>25000</v>
      </c>
      <c r="FK26683" s="55" t="s">
        <v>1249</v>
      </c>
      <c r="FL26683" s="55">
        <v>0.45</v>
      </c>
    </row>
    <row r="26684" ht="14.25" customHeight="1" outlineLevel="1" spans="162:168">
      <c r="FF26684" s="55">
        <v>26677</v>
      </c>
      <c r="FG26684" s="55" t="s">
        <v>1246</v>
      </c>
      <c r="FH26684" s="55" t="s">
        <v>1260</v>
      </c>
      <c r="FI26684" s="55">
        <v>8</v>
      </c>
      <c r="FJ26684" s="55">
        <v>50000</v>
      </c>
      <c r="FK26684" s="55" t="s">
        <v>1249</v>
      </c>
      <c r="FL26684" s="55">
        <v>0.45</v>
      </c>
    </row>
    <row r="26685" ht="14.25" customHeight="1" outlineLevel="1" spans="162:168">
      <c r="FF26685" s="55">
        <v>26678</v>
      </c>
      <c r="FG26685" s="55" t="s">
        <v>1246</v>
      </c>
      <c r="FH26685" s="55" t="s">
        <v>1260</v>
      </c>
      <c r="FI26685" s="55">
        <v>8</v>
      </c>
      <c r="FJ26685" s="55">
        <v>80000</v>
      </c>
      <c r="FK26685" s="55" t="s">
        <v>1249</v>
      </c>
      <c r="FL26685" s="55">
        <v>0.45</v>
      </c>
    </row>
    <row r="26686" ht="14.25" customHeight="1" outlineLevel="1" spans="162:168">
      <c r="FF26686" s="55">
        <v>26679</v>
      </c>
      <c r="FG26686" s="55" t="s">
        <v>1246</v>
      </c>
      <c r="FH26686" s="55" t="s">
        <v>1260</v>
      </c>
      <c r="FI26686" s="55">
        <v>8</v>
      </c>
      <c r="FJ26686" s="55">
        <v>130000</v>
      </c>
      <c r="FK26686" s="55" t="s">
        <v>1249</v>
      </c>
      <c r="FL26686" s="55">
        <v>0.45</v>
      </c>
    </row>
    <row r="26687" ht="14.25" customHeight="1" outlineLevel="1" spans="162:168">
      <c r="FF26687" s="55">
        <v>26680</v>
      </c>
      <c r="FG26687" s="55" t="s">
        <v>1246</v>
      </c>
      <c r="FH26687" s="55" t="s">
        <v>1260</v>
      </c>
      <c r="FI26687" s="55">
        <v>8</v>
      </c>
      <c r="FJ26687" s="55">
        <v>260000</v>
      </c>
      <c r="FK26687" s="55" t="s">
        <v>1249</v>
      </c>
      <c r="FL26687" s="55">
        <v>0.45</v>
      </c>
    </row>
    <row r="26688" ht="14.25" customHeight="1" outlineLevel="1" spans="162:168">
      <c r="FF26688" s="55">
        <v>26681</v>
      </c>
      <c r="FG26688" s="55" t="s">
        <v>1246</v>
      </c>
      <c r="FH26688" s="55" t="s">
        <v>1260</v>
      </c>
      <c r="FI26688" s="55">
        <v>8</v>
      </c>
      <c r="FJ26688" s="55">
        <v>400000</v>
      </c>
      <c r="FK26688" s="55" t="s">
        <v>1249</v>
      </c>
      <c r="FL26688" s="55">
        <v>0.45</v>
      </c>
    </row>
    <row r="26689" ht="14.25" customHeight="1" outlineLevel="1" spans="162:168">
      <c r="FF26689" s="55">
        <v>26682</v>
      </c>
      <c r="FG26689" s="55" t="s">
        <v>1246</v>
      </c>
      <c r="FH26689" s="55" t="s">
        <v>1260</v>
      </c>
      <c r="FI26689" s="55">
        <v>8</v>
      </c>
      <c r="FJ26689" s="55">
        <v>530000</v>
      </c>
      <c r="FK26689" s="55" t="s">
        <v>1249</v>
      </c>
      <c r="FL26689" s="55">
        <v>0.45</v>
      </c>
    </row>
    <row r="26690" ht="14.25" customHeight="1" outlineLevel="1" spans="162:168">
      <c r="FF26690" s="55">
        <v>26683</v>
      </c>
      <c r="FG26690" s="55" t="s">
        <v>1246</v>
      </c>
      <c r="FH26690" s="55" t="s">
        <v>1260</v>
      </c>
      <c r="FI26690" s="55">
        <v>8</v>
      </c>
      <c r="FJ26690" s="55">
        <v>540000</v>
      </c>
      <c r="FK26690" s="55" t="s">
        <v>1249</v>
      </c>
      <c r="FL26690" s="55">
        <v>0.45</v>
      </c>
    </row>
    <row r="26691" ht="14.25" customHeight="1" outlineLevel="1" spans="162:168">
      <c r="FF26691" s="55">
        <v>26684</v>
      </c>
      <c r="FG26691" s="55" t="s">
        <v>1246</v>
      </c>
      <c r="FH26691" s="55" t="s">
        <v>1260</v>
      </c>
      <c r="FI26691" s="55">
        <v>9</v>
      </c>
      <c r="FJ26691" s="55">
        <v>1000</v>
      </c>
      <c r="FK26691" s="55" t="s">
        <v>1249</v>
      </c>
      <c r="FL26691" s="55">
        <v>0.88</v>
      </c>
    </row>
    <row r="26692" ht="14.25" customHeight="1" outlineLevel="1" spans="162:168">
      <c r="FF26692" s="55">
        <v>26685</v>
      </c>
      <c r="FG26692" s="55" t="s">
        <v>1246</v>
      </c>
      <c r="FH26692" s="55" t="s">
        <v>1260</v>
      </c>
      <c r="FI26692" s="55">
        <v>9</v>
      </c>
      <c r="FJ26692" s="55">
        <v>2500</v>
      </c>
      <c r="FK26692" s="55" t="s">
        <v>1249</v>
      </c>
      <c r="FL26692" s="55">
        <v>0.88</v>
      </c>
    </row>
    <row r="26693" ht="14.25" customHeight="1" outlineLevel="1" spans="162:168">
      <c r="FF26693" s="55">
        <v>26686</v>
      </c>
      <c r="FG26693" s="55" t="s">
        <v>1246</v>
      </c>
      <c r="FH26693" s="55" t="s">
        <v>1260</v>
      </c>
      <c r="FI26693" s="55">
        <v>9</v>
      </c>
      <c r="FJ26693" s="55">
        <v>5000</v>
      </c>
      <c r="FK26693" s="55" t="s">
        <v>1249</v>
      </c>
      <c r="FL26693" s="55">
        <v>0.88</v>
      </c>
    </row>
    <row r="26694" ht="14.25" customHeight="1" outlineLevel="1" spans="162:168">
      <c r="FF26694" s="55">
        <v>26687</v>
      </c>
      <c r="FG26694" s="55" t="s">
        <v>1246</v>
      </c>
      <c r="FH26694" s="55" t="s">
        <v>1260</v>
      </c>
      <c r="FI26694" s="55">
        <v>9</v>
      </c>
      <c r="FJ26694" s="55">
        <v>10000</v>
      </c>
      <c r="FK26694" s="55" t="s">
        <v>1249</v>
      </c>
      <c r="FL26694" s="55">
        <v>0.88</v>
      </c>
    </row>
    <row r="26695" ht="14.25" customHeight="1" outlineLevel="1" spans="162:168">
      <c r="FF26695" s="55">
        <v>26688</v>
      </c>
      <c r="FG26695" s="55" t="s">
        <v>1246</v>
      </c>
      <c r="FH26695" s="55" t="s">
        <v>1260</v>
      </c>
      <c r="FI26695" s="55">
        <v>9</v>
      </c>
      <c r="FJ26695" s="55">
        <v>25000</v>
      </c>
      <c r="FK26695" s="55" t="s">
        <v>1249</v>
      </c>
      <c r="FL26695" s="55">
        <v>0.88</v>
      </c>
    </row>
    <row r="26696" ht="14.25" customHeight="1" outlineLevel="1" spans="162:168">
      <c r="FF26696" s="55">
        <v>26689</v>
      </c>
      <c r="FG26696" s="55" t="s">
        <v>1246</v>
      </c>
      <c r="FH26696" s="55" t="s">
        <v>1260</v>
      </c>
      <c r="FI26696" s="55">
        <v>9</v>
      </c>
      <c r="FJ26696" s="55">
        <v>50000</v>
      </c>
      <c r="FK26696" s="55" t="s">
        <v>1249</v>
      </c>
      <c r="FL26696" s="55">
        <v>0.84</v>
      </c>
    </row>
    <row r="26697" ht="14.25" customHeight="1" outlineLevel="1" spans="162:168">
      <c r="FF26697" s="55">
        <v>26690</v>
      </c>
      <c r="FG26697" s="55" t="s">
        <v>1246</v>
      </c>
      <c r="FH26697" s="55" t="s">
        <v>1260</v>
      </c>
      <c r="FI26697" s="55">
        <v>9</v>
      </c>
      <c r="FJ26697" s="55">
        <v>80000</v>
      </c>
      <c r="FK26697" s="55" t="s">
        <v>1249</v>
      </c>
      <c r="FL26697" s="55">
        <v>0.45</v>
      </c>
    </row>
    <row r="26698" ht="14.25" customHeight="1" outlineLevel="1" spans="162:168">
      <c r="FF26698" s="55">
        <v>26691</v>
      </c>
      <c r="FG26698" s="55" t="s">
        <v>1246</v>
      </c>
      <c r="FH26698" s="55" t="s">
        <v>1260</v>
      </c>
      <c r="FI26698" s="55">
        <v>9</v>
      </c>
      <c r="FJ26698" s="55">
        <v>130000</v>
      </c>
      <c r="FK26698" s="55" t="s">
        <v>1249</v>
      </c>
      <c r="FL26698" s="55">
        <v>0.45</v>
      </c>
    </row>
    <row r="26699" ht="14.25" customHeight="1" outlineLevel="1" spans="162:168">
      <c r="FF26699" s="55">
        <v>26692</v>
      </c>
      <c r="FG26699" s="55" t="s">
        <v>1246</v>
      </c>
      <c r="FH26699" s="55" t="s">
        <v>1260</v>
      </c>
      <c r="FI26699" s="55">
        <v>9</v>
      </c>
      <c r="FJ26699" s="55">
        <v>260000</v>
      </c>
      <c r="FK26699" s="55" t="s">
        <v>1249</v>
      </c>
      <c r="FL26699" s="55">
        <v>0.45</v>
      </c>
    </row>
    <row r="26700" ht="14.25" customHeight="1" outlineLevel="1" spans="162:168">
      <c r="FF26700" s="55">
        <v>26693</v>
      </c>
      <c r="FG26700" s="55" t="s">
        <v>1246</v>
      </c>
      <c r="FH26700" s="55" t="s">
        <v>1260</v>
      </c>
      <c r="FI26700" s="55">
        <v>9</v>
      </c>
      <c r="FJ26700" s="55">
        <v>400000</v>
      </c>
      <c r="FK26700" s="55" t="s">
        <v>1249</v>
      </c>
      <c r="FL26700" s="55">
        <v>0.45</v>
      </c>
    </row>
    <row r="26701" ht="14.25" customHeight="1" outlineLevel="1" spans="162:168">
      <c r="FF26701" s="55">
        <v>26694</v>
      </c>
      <c r="FG26701" s="55" t="s">
        <v>1246</v>
      </c>
      <c r="FH26701" s="55" t="s">
        <v>1260</v>
      </c>
      <c r="FI26701" s="55">
        <v>9</v>
      </c>
      <c r="FJ26701" s="55">
        <v>530000</v>
      </c>
      <c r="FK26701" s="55" t="s">
        <v>1249</v>
      </c>
      <c r="FL26701" s="55">
        <v>0.45</v>
      </c>
    </row>
    <row r="26702" ht="14.25" customHeight="1" outlineLevel="1" spans="162:168">
      <c r="FF26702" s="55">
        <v>26695</v>
      </c>
      <c r="FG26702" s="55" t="s">
        <v>1246</v>
      </c>
      <c r="FH26702" s="55" t="s">
        <v>1260</v>
      </c>
      <c r="FI26702" s="55">
        <v>9</v>
      </c>
      <c r="FJ26702" s="55">
        <v>540000</v>
      </c>
      <c r="FK26702" s="55" t="s">
        <v>1249</v>
      </c>
      <c r="FL26702" s="55">
        <v>0.45</v>
      </c>
    </row>
    <row r="26703" ht="14.25" customHeight="1" outlineLevel="1" spans="162:168">
      <c r="FF26703" s="55">
        <v>26696</v>
      </c>
      <c r="FG26703" s="55" t="s">
        <v>1246</v>
      </c>
      <c r="FH26703" s="55" t="s">
        <v>1260</v>
      </c>
      <c r="FI26703" s="55">
        <v>10</v>
      </c>
      <c r="FJ26703" s="55">
        <v>1000</v>
      </c>
      <c r="FK26703" s="55" t="s">
        <v>1249</v>
      </c>
      <c r="FL26703" s="55">
        <v>1.28</v>
      </c>
    </row>
    <row r="26704" ht="14.25" customHeight="1" outlineLevel="1" spans="162:168">
      <c r="FF26704" s="55">
        <v>26697</v>
      </c>
      <c r="FG26704" s="55" t="s">
        <v>1246</v>
      </c>
      <c r="FH26704" s="55" t="s">
        <v>1260</v>
      </c>
      <c r="FI26704" s="55">
        <v>10</v>
      </c>
      <c r="FJ26704" s="55">
        <v>2500</v>
      </c>
      <c r="FK26704" s="55" t="s">
        <v>1249</v>
      </c>
      <c r="FL26704" s="55">
        <v>1.19</v>
      </c>
    </row>
    <row r="26705" ht="14.25" customHeight="1" outlineLevel="1" spans="162:168">
      <c r="FF26705" s="55">
        <v>26698</v>
      </c>
      <c r="FG26705" s="55" t="s">
        <v>1246</v>
      </c>
      <c r="FH26705" s="55" t="s">
        <v>1260</v>
      </c>
      <c r="FI26705" s="55">
        <v>10</v>
      </c>
      <c r="FJ26705" s="55">
        <v>5000</v>
      </c>
      <c r="FK26705" s="55" t="s">
        <v>1249</v>
      </c>
      <c r="FL26705" s="55">
        <v>1.06</v>
      </c>
    </row>
    <row r="26706" ht="14.25" customHeight="1" outlineLevel="1" spans="162:168">
      <c r="FF26706" s="55">
        <v>26699</v>
      </c>
      <c r="FG26706" s="55" t="s">
        <v>1246</v>
      </c>
      <c r="FH26706" s="55" t="s">
        <v>1260</v>
      </c>
      <c r="FI26706" s="55">
        <v>10</v>
      </c>
      <c r="FJ26706" s="55">
        <v>10000</v>
      </c>
      <c r="FK26706" s="55" t="s">
        <v>1249</v>
      </c>
      <c r="FL26706" s="55">
        <v>0.95</v>
      </c>
    </row>
    <row r="26707" ht="14.25" customHeight="1" outlineLevel="1" spans="162:168">
      <c r="FF26707" s="55">
        <v>26700</v>
      </c>
      <c r="FG26707" s="55" t="s">
        <v>1246</v>
      </c>
      <c r="FH26707" s="55" t="s">
        <v>1260</v>
      </c>
      <c r="FI26707" s="55">
        <v>10</v>
      </c>
      <c r="FJ26707" s="55">
        <v>25000</v>
      </c>
      <c r="FK26707" s="55" t="s">
        <v>1249</v>
      </c>
      <c r="FL26707" s="55">
        <v>0.95</v>
      </c>
    </row>
    <row r="26708" ht="14.25" customHeight="1" outlineLevel="1" spans="162:168">
      <c r="FF26708" s="55">
        <v>26701</v>
      </c>
      <c r="FG26708" s="55" t="s">
        <v>1246</v>
      </c>
      <c r="FH26708" s="55" t="s">
        <v>1260</v>
      </c>
      <c r="FI26708" s="55">
        <v>10</v>
      </c>
      <c r="FJ26708" s="55">
        <v>50000</v>
      </c>
      <c r="FK26708" s="55" t="s">
        <v>1249</v>
      </c>
      <c r="FL26708" s="55">
        <v>0.95</v>
      </c>
    </row>
    <row r="26709" ht="14.25" customHeight="1" outlineLevel="1" spans="162:168">
      <c r="FF26709" s="55">
        <v>26702</v>
      </c>
      <c r="FG26709" s="55" t="s">
        <v>1246</v>
      </c>
      <c r="FH26709" s="55" t="s">
        <v>1260</v>
      </c>
      <c r="FI26709" s="55">
        <v>10</v>
      </c>
      <c r="FJ26709" s="55">
        <v>80000</v>
      </c>
      <c r="FK26709" s="55" t="s">
        <v>1249</v>
      </c>
      <c r="FL26709" s="55">
        <v>0.88</v>
      </c>
    </row>
    <row r="26710" ht="14.25" customHeight="1" outlineLevel="1" spans="162:168">
      <c r="FF26710" s="55">
        <v>26703</v>
      </c>
      <c r="FG26710" s="55" t="s">
        <v>1246</v>
      </c>
      <c r="FH26710" s="55" t="s">
        <v>1260</v>
      </c>
      <c r="FI26710" s="55">
        <v>10</v>
      </c>
      <c r="FJ26710" s="55">
        <v>130000</v>
      </c>
      <c r="FK26710" s="55" t="s">
        <v>1249</v>
      </c>
      <c r="FL26710" s="55">
        <v>0.88</v>
      </c>
    </row>
    <row r="26711" ht="14.25" customHeight="1" outlineLevel="1" spans="162:168">
      <c r="FF26711" s="55">
        <v>26704</v>
      </c>
      <c r="FG26711" s="55" t="s">
        <v>1246</v>
      </c>
      <c r="FH26711" s="55" t="s">
        <v>1260</v>
      </c>
      <c r="FI26711" s="55">
        <v>10</v>
      </c>
      <c r="FJ26711" s="55">
        <v>260000</v>
      </c>
      <c r="FK26711" s="55" t="s">
        <v>1249</v>
      </c>
      <c r="FL26711" s="55">
        <v>0.88</v>
      </c>
    </row>
    <row r="26712" ht="14.25" customHeight="1" outlineLevel="1" spans="162:168">
      <c r="FF26712" s="55">
        <v>26705</v>
      </c>
      <c r="FG26712" s="55" t="s">
        <v>1246</v>
      </c>
      <c r="FH26712" s="55" t="s">
        <v>1260</v>
      </c>
      <c r="FI26712" s="55">
        <v>10</v>
      </c>
      <c r="FJ26712" s="55">
        <v>400000</v>
      </c>
      <c r="FK26712" s="55" t="s">
        <v>1249</v>
      </c>
      <c r="FL26712" s="55">
        <v>0.88</v>
      </c>
    </row>
    <row r="26713" ht="14.25" customHeight="1" outlineLevel="1" spans="162:168">
      <c r="FF26713" s="55">
        <v>26706</v>
      </c>
      <c r="FG26713" s="55" t="s">
        <v>1246</v>
      </c>
      <c r="FH26713" s="55" t="s">
        <v>1260</v>
      </c>
      <c r="FI26713" s="55">
        <v>10</v>
      </c>
      <c r="FJ26713" s="55">
        <v>530000</v>
      </c>
      <c r="FK26713" s="55" t="s">
        <v>1249</v>
      </c>
      <c r="FL26713" s="55">
        <v>0.88</v>
      </c>
    </row>
    <row r="26714" ht="14.25" customHeight="1" outlineLevel="1" spans="162:168">
      <c r="FF26714" s="55">
        <v>26707</v>
      </c>
      <c r="FG26714" s="55" t="s">
        <v>1246</v>
      </c>
      <c r="FH26714" s="55" t="s">
        <v>1260</v>
      </c>
      <c r="FI26714" s="55">
        <v>10</v>
      </c>
      <c r="FJ26714" s="55">
        <v>540000</v>
      </c>
      <c r="FK26714" s="55" t="s">
        <v>1249</v>
      </c>
      <c r="FL26714" s="55">
        <v>0.88</v>
      </c>
    </row>
    <row r="26715" ht="14.25" customHeight="1" outlineLevel="1" spans="162:168">
      <c r="FF26715" s="55">
        <v>26708</v>
      </c>
      <c r="FG26715" s="55" t="s">
        <v>1246</v>
      </c>
      <c r="FH26715" s="55" t="s">
        <v>1260</v>
      </c>
      <c r="FI26715" s="55">
        <v>11</v>
      </c>
      <c r="FJ26715" s="55">
        <v>1000</v>
      </c>
      <c r="FK26715" s="55" t="s">
        <v>1249</v>
      </c>
      <c r="FL26715" s="55">
        <v>0.75</v>
      </c>
    </row>
    <row r="26716" ht="14.25" customHeight="1" outlineLevel="1" spans="162:168">
      <c r="FF26716" s="55">
        <v>26709</v>
      </c>
      <c r="FG26716" s="55" t="s">
        <v>1246</v>
      </c>
      <c r="FH26716" s="55" t="s">
        <v>1260</v>
      </c>
      <c r="FI26716" s="55">
        <v>11</v>
      </c>
      <c r="FJ26716" s="55">
        <v>2500</v>
      </c>
      <c r="FK26716" s="55" t="s">
        <v>1249</v>
      </c>
      <c r="FL26716" s="55">
        <v>0.7</v>
      </c>
    </row>
    <row r="26717" ht="14.25" customHeight="1" outlineLevel="1" spans="162:168">
      <c r="FF26717" s="55">
        <v>26710</v>
      </c>
      <c r="FG26717" s="55" t="s">
        <v>1246</v>
      </c>
      <c r="FH26717" s="55" t="s">
        <v>1260</v>
      </c>
      <c r="FI26717" s="55">
        <v>11</v>
      </c>
      <c r="FJ26717" s="55">
        <v>5000</v>
      </c>
      <c r="FK26717" s="55" t="s">
        <v>1249</v>
      </c>
      <c r="FL26717" s="55">
        <v>0.65</v>
      </c>
    </row>
    <row r="26718" ht="14.25" customHeight="1" outlineLevel="1" spans="162:168">
      <c r="FF26718" s="55">
        <v>26711</v>
      </c>
      <c r="FG26718" s="55" t="s">
        <v>1246</v>
      </c>
      <c r="FH26718" s="55" t="s">
        <v>1260</v>
      </c>
      <c r="FI26718" s="55">
        <v>11</v>
      </c>
      <c r="FJ26718" s="55">
        <v>10000</v>
      </c>
      <c r="FK26718" s="55" t="s">
        <v>1249</v>
      </c>
      <c r="FL26718" s="55">
        <v>0.55</v>
      </c>
    </row>
    <row r="26719" ht="14.25" customHeight="1" outlineLevel="1" spans="162:168">
      <c r="FF26719" s="55">
        <v>26712</v>
      </c>
      <c r="FG26719" s="55" t="s">
        <v>1246</v>
      </c>
      <c r="FH26719" s="55" t="s">
        <v>1260</v>
      </c>
      <c r="FI26719" s="55">
        <v>11</v>
      </c>
      <c r="FJ26719" s="55">
        <v>25000</v>
      </c>
      <c r="FK26719" s="55" t="s">
        <v>1249</v>
      </c>
      <c r="FL26719" s="55">
        <v>0.5</v>
      </c>
    </row>
    <row r="26720" ht="14.25" customHeight="1" outlineLevel="1" spans="162:168">
      <c r="FF26720" s="55">
        <v>26713</v>
      </c>
      <c r="FG26720" s="55" t="s">
        <v>1246</v>
      </c>
      <c r="FH26720" s="55" t="s">
        <v>1260</v>
      </c>
      <c r="FI26720" s="55">
        <v>11</v>
      </c>
      <c r="FJ26720" s="55">
        <v>50000</v>
      </c>
      <c r="FK26720" s="55" t="s">
        <v>1249</v>
      </c>
      <c r="FL26720" s="55">
        <v>0.5</v>
      </c>
    </row>
    <row r="26721" ht="14.25" customHeight="1" outlineLevel="1" spans="162:168">
      <c r="FF26721" s="55">
        <v>26714</v>
      </c>
      <c r="FG26721" s="55" t="s">
        <v>1246</v>
      </c>
      <c r="FH26721" s="55" t="s">
        <v>1260</v>
      </c>
      <c r="FI26721" s="55">
        <v>11</v>
      </c>
      <c r="FJ26721" s="55">
        <v>80000</v>
      </c>
      <c r="FK26721" s="55" t="s">
        <v>1249</v>
      </c>
      <c r="FL26721" s="55">
        <v>0.5</v>
      </c>
    </row>
    <row r="26722" ht="14.25" customHeight="1" outlineLevel="1" spans="162:168">
      <c r="FF26722" s="55">
        <v>26715</v>
      </c>
      <c r="FG26722" s="55" t="s">
        <v>1246</v>
      </c>
      <c r="FH26722" s="55" t="s">
        <v>1260</v>
      </c>
      <c r="FI26722" s="55">
        <v>11</v>
      </c>
      <c r="FJ26722" s="55">
        <v>130000</v>
      </c>
      <c r="FK26722" s="55" t="s">
        <v>1249</v>
      </c>
      <c r="FL26722" s="55">
        <v>0.5</v>
      </c>
    </row>
    <row r="26723" ht="14.25" customHeight="1" outlineLevel="1" spans="162:168">
      <c r="FF26723" s="55">
        <v>26716</v>
      </c>
      <c r="FG26723" s="55" t="s">
        <v>1246</v>
      </c>
      <c r="FH26723" s="55" t="s">
        <v>1260</v>
      </c>
      <c r="FI26723" s="55">
        <v>11</v>
      </c>
      <c r="FJ26723" s="55">
        <v>260000</v>
      </c>
      <c r="FK26723" s="55" t="s">
        <v>1249</v>
      </c>
      <c r="FL26723" s="55">
        <v>0.5</v>
      </c>
    </row>
    <row r="26724" ht="14.25" customHeight="1" outlineLevel="1" spans="162:168">
      <c r="FF26724" s="55">
        <v>26717</v>
      </c>
      <c r="FG26724" s="55" t="s">
        <v>1246</v>
      </c>
      <c r="FH26724" s="55" t="s">
        <v>1260</v>
      </c>
      <c r="FI26724" s="55">
        <v>11</v>
      </c>
      <c r="FJ26724" s="55">
        <v>400000</v>
      </c>
      <c r="FK26724" s="55" t="s">
        <v>1249</v>
      </c>
      <c r="FL26724" s="55">
        <v>0.5</v>
      </c>
    </row>
    <row r="26725" ht="14.25" customHeight="1" outlineLevel="1" spans="162:168">
      <c r="FF26725" s="55">
        <v>26718</v>
      </c>
      <c r="FG26725" s="55" t="s">
        <v>1246</v>
      </c>
      <c r="FH26725" s="55" t="s">
        <v>1260</v>
      </c>
      <c r="FI26725" s="55">
        <v>11</v>
      </c>
      <c r="FJ26725" s="55">
        <v>530000</v>
      </c>
      <c r="FK26725" s="55" t="s">
        <v>1249</v>
      </c>
      <c r="FL26725" s="55">
        <v>0.5</v>
      </c>
    </row>
    <row r="26726" ht="14.25" customHeight="1" outlineLevel="1" spans="162:168">
      <c r="FF26726" s="55">
        <v>26719</v>
      </c>
      <c r="FG26726" s="55" t="s">
        <v>1246</v>
      </c>
      <c r="FH26726" s="55" t="s">
        <v>1260</v>
      </c>
      <c r="FI26726" s="55">
        <v>11</v>
      </c>
      <c r="FJ26726" s="55">
        <v>540000</v>
      </c>
      <c r="FK26726" s="55" t="s">
        <v>1249</v>
      </c>
      <c r="FL26726" s="55">
        <v>0.5</v>
      </c>
    </row>
    <row r="26727" ht="14.25" customHeight="1" outlineLevel="1" spans="162:168">
      <c r="FF26727" s="55">
        <v>26720</v>
      </c>
      <c r="FG26727" s="55" t="s">
        <v>1246</v>
      </c>
      <c r="FH26727" s="55" t="s">
        <v>1260</v>
      </c>
      <c r="FI26727" s="55">
        <v>12</v>
      </c>
      <c r="FJ26727" s="55">
        <v>1000</v>
      </c>
      <c r="FK26727" s="55" t="s">
        <v>1249</v>
      </c>
      <c r="FL26727" s="55">
        <v>0.81</v>
      </c>
    </row>
    <row r="26728" ht="14.25" customHeight="1" outlineLevel="1" spans="162:168">
      <c r="FF26728" s="55">
        <v>26721</v>
      </c>
      <c r="FG26728" s="55" t="s">
        <v>1246</v>
      </c>
      <c r="FH26728" s="55" t="s">
        <v>1260</v>
      </c>
      <c r="FI26728" s="55">
        <v>12</v>
      </c>
      <c r="FJ26728" s="55">
        <v>2500</v>
      </c>
      <c r="FK26728" s="55" t="s">
        <v>1249</v>
      </c>
      <c r="FL26728" s="55">
        <v>0.81</v>
      </c>
    </row>
    <row r="26729" ht="14.25" customHeight="1" outlineLevel="1" spans="162:168">
      <c r="FF26729" s="55">
        <v>26722</v>
      </c>
      <c r="FG26729" s="55" t="s">
        <v>1246</v>
      </c>
      <c r="FH26729" s="55" t="s">
        <v>1260</v>
      </c>
      <c r="FI26729" s="55">
        <v>12</v>
      </c>
      <c r="FJ26729" s="55">
        <v>5000</v>
      </c>
      <c r="FK26729" s="55" t="s">
        <v>1249</v>
      </c>
      <c r="FL26729" s="55">
        <v>0.81</v>
      </c>
    </row>
    <row r="26730" ht="14.25" customHeight="1" outlineLevel="1" spans="162:168">
      <c r="FF26730" s="55">
        <v>26723</v>
      </c>
      <c r="FG26730" s="55" t="s">
        <v>1246</v>
      </c>
      <c r="FH26730" s="55" t="s">
        <v>1260</v>
      </c>
      <c r="FI26730" s="55">
        <v>12</v>
      </c>
      <c r="FJ26730" s="55">
        <v>10000</v>
      </c>
      <c r="FK26730" s="55" t="s">
        <v>1249</v>
      </c>
      <c r="FL26730" s="55">
        <v>0.81</v>
      </c>
    </row>
    <row r="26731" ht="14.25" customHeight="1" outlineLevel="1" spans="162:168">
      <c r="FF26731" s="55">
        <v>26724</v>
      </c>
      <c r="FG26731" s="55" t="s">
        <v>1246</v>
      </c>
      <c r="FH26731" s="55" t="s">
        <v>1260</v>
      </c>
      <c r="FI26731" s="55">
        <v>12</v>
      </c>
      <c r="FJ26731" s="55">
        <v>25000</v>
      </c>
      <c r="FK26731" s="55" t="s">
        <v>1249</v>
      </c>
      <c r="FL26731" s="55">
        <v>0.81</v>
      </c>
    </row>
    <row r="26732" ht="14.25" customHeight="1" outlineLevel="1" spans="162:168">
      <c r="FF26732" s="55">
        <v>26725</v>
      </c>
      <c r="FG26732" s="55" t="s">
        <v>1246</v>
      </c>
      <c r="FH26732" s="55" t="s">
        <v>1260</v>
      </c>
      <c r="FI26732" s="55">
        <v>12</v>
      </c>
      <c r="FJ26732" s="55">
        <v>50000</v>
      </c>
      <c r="FK26732" s="55" t="s">
        <v>1249</v>
      </c>
      <c r="FL26732" s="55">
        <v>0.77</v>
      </c>
    </row>
    <row r="26733" ht="14.25" customHeight="1" outlineLevel="1" spans="162:168">
      <c r="FF26733" s="55">
        <v>26726</v>
      </c>
      <c r="FG26733" s="55" t="s">
        <v>1246</v>
      </c>
      <c r="FH26733" s="55" t="s">
        <v>1260</v>
      </c>
      <c r="FI26733" s="55">
        <v>12</v>
      </c>
      <c r="FJ26733" s="55">
        <v>80000</v>
      </c>
      <c r="FK26733" s="55" t="s">
        <v>1249</v>
      </c>
      <c r="FL26733" s="55">
        <v>0.5</v>
      </c>
    </row>
    <row r="26734" ht="14.25" customHeight="1" outlineLevel="1" spans="162:168">
      <c r="FF26734" s="55">
        <v>26727</v>
      </c>
      <c r="FG26734" s="55" t="s">
        <v>1246</v>
      </c>
      <c r="FH26734" s="55" t="s">
        <v>1260</v>
      </c>
      <c r="FI26734" s="55">
        <v>12</v>
      </c>
      <c r="FJ26734" s="55">
        <v>130000</v>
      </c>
      <c r="FK26734" s="55" t="s">
        <v>1249</v>
      </c>
      <c r="FL26734" s="55">
        <v>0.5</v>
      </c>
    </row>
    <row r="26735" ht="14.25" customHeight="1" outlineLevel="1" spans="162:168">
      <c r="FF26735" s="55">
        <v>26728</v>
      </c>
      <c r="FG26735" s="55" t="s">
        <v>1246</v>
      </c>
      <c r="FH26735" s="55" t="s">
        <v>1260</v>
      </c>
      <c r="FI26735" s="55">
        <v>12</v>
      </c>
      <c r="FJ26735" s="55">
        <v>260000</v>
      </c>
      <c r="FK26735" s="55" t="s">
        <v>1249</v>
      </c>
      <c r="FL26735" s="55">
        <v>0.5</v>
      </c>
    </row>
    <row r="26736" ht="14.25" customHeight="1" outlineLevel="1" spans="162:168">
      <c r="FF26736" s="55">
        <v>26729</v>
      </c>
      <c r="FG26736" s="55" t="s">
        <v>1246</v>
      </c>
      <c r="FH26736" s="55" t="s">
        <v>1260</v>
      </c>
      <c r="FI26736" s="55">
        <v>12</v>
      </c>
      <c r="FJ26736" s="55">
        <v>400000</v>
      </c>
      <c r="FK26736" s="55" t="s">
        <v>1249</v>
      </c>
      <c r="FL26736" s="55">
        <v>0.5</v>
      </c>
    </row>
    <row r="26737" ht="14.25" customHeight="1" outlineLevel="1" spans="162:168">
      <c r="FF26737" s="55">
        <v>26730</v>
      </c>
      <c r="FG26737" s="55" t="s">
        <v>1246</v>
      </c>
      <c r="FH26737" s="55" t="s">
        <v>1260</v>
      </c>
      <c r="FI26737" s="55">
        <v>12</v>
      </c>
      <c r="FJ26737" s="55">
        <v>530000</v>
      </c>
      <c r="FK26737" s="55" t="s">
        <v>1249</v>
      </c>
      <c r="FL26737" s="55">
        <v>0.5</v>
      </c>
    </row>
    <row r="26738" ht="14.25" customHeight="1" outlineLevel="1" spans="162:168">
      <c r="FF26738" s="55">
        <v>26731</v>
      </c>
      <c r="FG26738" s="55" t="s">
        <v>1246</v>
      </c>
      <c r="FH26738" s="55" t="s">
        <v>1260</v>
      </c>
      <c r="FI26738" s="55">
        <v>12</v>
      </c>
      <c r="FJ26738" s="55">
        <v>540000</v>
      </c>
      <c r="FK26738" s="55" t="s">
        <v>1249</v>
      </c>
      <c r="FL26738" s="55">
        <v>0.5</v>
      </c>
    </row>
    <row r="26739" ht="14.25" customHeight="1" outlineLevel="1" spans="162:168">
      <c r="FF26739" s="55">
        <v>26732</v>
      </c>
      <c r="FG26739" s="55" t="s">
        <v>1246</v>
      </c>
      <c r="FH26739" s="55" t="s">
        <v>1490</v>
      </c>
      <c r="FI26739" s="55">
        <v>1</v>
      </c>
      <c r="FJ26739" s="55">
        <v>1000</v>
      </c>
      <c r="FK26739" s="55" t="s">
        <v>1249</v>
      </c>
      <c r="FL26739" s="55">
        <v>0.45</v>
      </c>
    </row>
    <row r="26740" ht="14.25" customHeight="1" outlineLevel="1" spans="162:168">
      <c r="FF26740" s="55">
        <v>26733</v>
      </c>
      <c r="FG26740" s="55" t="s">
        <v>1246</v>
      </c>
      <c r="FH26740" s="55" t="s">
        <v>1490</v>
      </c>
      <c r="FI26740" s="55">
        <v>1</v>
      </c>
      <c r="FJ26740" s="55">
        <v>2500</v>
      </c>
      <c r="FK26740" s="55" t="s">
        <v>1249</v>
      </c>
      <c r="FL26740" s="55">
        <v>0.4</v>
      </c>
    </row>
    <row r="26741" ht="14.25" customHeight="1" outlineLevel="1" spans="162:168">
      <c r="FF26741" s="55">
        <v>26734</v>
      </c>
      <c r="FG26741" s="55" t="s">
        <v>1246</v>
      </c>
      <c r="FH26741" s="55" t="s">
        <v>1490</v>
      </c>
      <c r="FI26741" s="55">
        <v>1</v>
      </c>
      <c r="FJ26741" s="55">
        <v>5000</v>
      </c>
      <c r="FK26741" s="55" t="s">
        <v>1249</v>
      </c>
      <c r="FL26741" s="55">
        <v>0.35</v>
      </c>
    </row>
    <row r="26742" ht="14.25" customHeight="1" outlineLevel="1" spans="162:168">
      <c r="FF26742" s="55">
        <v>26735</v>
      </c>
      <c r="FG26742" s="55" t="s">
        <v>1246</v>
      </c>
      <c r="FH26742" s="55" t="s">
        <v>1490</v>
      </c>
      <c r="FI26742" s="55">
        <v>1</v>
      </c>
      <c r="FJ26742" s="55">
        <v>10000</v>
      </c>
      <c r="FK26742" s="55" t="s">
        <v>1249</v>
      </c>
      <c r="FL26742" s="55">
        <v>0.3</v>
      </c>
    </row>
    <row r="26743" ht="14.25" customHeight="1" outlineLevel="1" spans="162:168">
      <c r="FF26743" s="55">
        <v>26736</v>
      </c>
      <c r="FG26743" s="55" t="s">
        <v>1246</v>
      </c>
      <c r="FH26743" s="55" t="s">
        <v>1490</v>
      </c>
      <c r="FI26743" s="55">
        <v>1</v>
      </c>
      <c r="FJ26743" s="55">
        <v>25000</v>
      </c>
      <c r="FK26743" s="55" t="s">
        <v>1249</v>
      </c>
      <c r="FL26743" s="55">
        <v>0.3</v>
      </c>
    </row>
    <row r="26744" ht="14.25" customHeight="1" outlineLevel="1" spans="162:168">
      <c r="FF26744" s="55">
        <v>26737</v>
      </c>
      <c r="FG26744" s="55" t="s">
        <v>1246</v>
      </c>
      <c r="FH26744" s="55" t="s">
        <v>1490</v>
      </c>
      <c r="FI26744" s="55">
        <v>1</v>
      </c>
      <c r="FJ26744" s="55">
        <v>50000</v>
      </c>
      <c r="FK26744" s="55" t="s">
        <v>1249</v>
      </c>
      <c r="FL26744" s="55">
        <v>0.3</v>
      </c>
    </row>
    <row r="26745" ht="14.25" customHeight="1" outlineLevel="1" spans="162:168">
      <c r="FF26745" s="55">
        <v>26738</v>
      </c>
      <c r="FG26745" s="55" t="s">
        <v>1246</v>
      </c>
      <c r="FH26745" s="55" t="s">
        <v>1490</v>
      </c>
      <c r="FI26745" s="55">
        <v>1</v>
      </c>
      <c r="FJ26745" s="55">
        <v>80000</v>
      </c>
      <c r="FK26745" s="55" t="s">
        <v>1249</v>
      </c>
      <c r="FL26745" s="55">
        <v>0.3</v>
      </c>
    </row>
    <row r="26746" ht="14.25" customHeight="1" outlineLevel="1" spans="162:168">
      <c r="FF26746" s="55">
        <v>26739</v>
      </c>
      <c r="FG26746" s="55" t="s">
        <v>1246</v>
      </c>
      <c r="FH26746" s="55" t="s">
        <v>1490</v>
      </c>
      <c r="FI26746" s="55">
        <v>1</v>
      </c>
      <c r="FJ26746" s="55">
        <v>130000</v>
      </c>
      <c r="FK26746" s="55" t="s">
        <v>1249</v>
      </c>
      <c r="FL26746" s="55">
        <v>0.3</v>
      </c>
    </row>
    <row r="26747" ht="14.25" customHeight="1" outlineLevel="1" spans="162:168">
      <c r="FF26747" s="55">
        <v>26740</v>
      </c>
      <c r="FG26747" s="55" t="s">
        <v>1246</v>
      </c>
      <c r="FH26747" s="55" t="s">
        <v>1490</v>
      </c>
      <c r="FI26747" s="55">
        <v>1</v>
      </c>
      <c r="FJ26747" s="55">
        <v>260000</v>
      </c>
      <c r="FK26747" s="55" t="s">
        <v>1249</v>
      </c>
      <c r="FL26747" s="55">
        <v>0.3</v>
      </c>
    </row>
    <row r="26748" ht="14.25" customHeight="1" outlineLevel="1" spans="162:168">
      <c r="FF26748" s="55">
        <v>26741</v>
      </c>
      <c r="FG26748" s="55" t="s">
        <v>1246</v>
      </c>
      <c r="FH26748" s="55" t="s">
        <v>1490</v>
      </c>
      <c r="FI26748" s="55">
        <v>1</v>
      </c>
      <c r="FJ26748" s="55">
        <v>400000</v>
      </c>
      <c r="FK26748" s="55" t="s">
        <v>1249</v>
      </c>
      <c r="FL26748" s="55">
        <v>0.3</v>
      </c>
    </row>
    <row r="26749" ht="14.25" customHeight="1" outlineLevel="1" spans="162:168">
      <c r="FF26749" s="55">
        <v>26742</v>
      </c>
      <c r="FG26749" s="55" t="s">
        <v>1246</v>
      </c>
      <c r="FH26749" s="55" t="s">
        <v>1490</v>
      </c>
      <c r="FI26749" s="55">
        <v>1</v>
      </c>
      <c r="FJ26749" s="55">
        <v>530000</v>
      </c>
      <c r="FK26749" s="55" t="s">
        <v>1249</v>
      </c>
      <c r="FL26749" s="55">
        <v>0.3</v>
      </c>
    </row>
    <row r="26750" ht="14.25" customHeight="1" outlineLevel="1" spans="162:168">
      <c r="FF26750" s="55">
        <v>26743</v>
      </c>
      <c r="FG26750" s="55" t="s">
        <v>1246</v>
      </c>
      <c r="FH26750" s="55" t="s">
        <v>1490</v>
      </c>
      <c r="FI26750" s="55">
        <v>1</v>
      </c>
      <c r="FJ26750" s="55">
        <v>540000</v>
      </c>
      <c r="FK26750" s="55" t="s">
        <v>1249</v>
      </c>
      <c r="FL26750" s="55">
        <v>0.3</v>
      </c>
    </row>
    <row r="26751" ht="14.25" customHeight="1" outlineLevel="1" spans="162:168">
      <c r="FF26751" s="55">
        <v>26744</v>
      </c>
      <c r="FG26751" s="55" t="s">
        <v>1246</v>
      </c>
      <c r="FH26751" s="55" t="s">
        <v>1490</v>
      </c>
      <c r="FI26751" s="55">
        <v>2</v>
      </c>
      <c r="FJ26751" s="55">
        <v>1000</v>
      </c>
      <c r="FK26751" s="55" t="s">
        <v>1249</v>
      </c>
      <c r="FL26751" s="55">
        <v>0.45</v>
      </c>
    </row>
    <row r="26752" ht="14.25" customHeight="1" outlineLevel="1" spans="162:168">
      <c r="FF26752" s="55">
        <v>26745</v>
      </c>
      <c r="FG26752" s="55" t="s">
        <v>1246</v>
      </c>
      <c r="FH26752" s="55" t="s">
        <v>1490</v>
      </c>
      <c r="FI26752" s="55">
        <v>2</v>
      </c>
      <c r="FJ26752" s="55">
        <v>2500</v>
      </c>
      <c r="FK26752" s="55" t="s">
        <v>1249</v>
      </c>
      <c r="FL26752" s="55">
        <v>0.4</v>
      </c>
    </row>
    <row r="26753" ht="14.25" customHeight="1" outlineLevel="1" spans="162:168">
      <c r="FF26753" s="55">
        <v>26746</v>
      </c>
      <c r="FG26753" s="55" t="s">
        <v>1246</v>
      </c>
      <c r="FH26753" s="55" t="s">
        <v>1490</v>
      </c>
      <c r="FI26753" s="55">
        <v>2</v>
      </c>
      <c r="FJ26753" s="55">
        <v>5000</v>
      </c>
      <c r="FK26753" s="55" t="s">
        <v>1249</v>
      </c>
      <c r="FL26753" s="55">
        <v>0.35</v>
      </c>
    </row>
    <row r="26754" ht="14.25" customHeight="1" outlineLevel="1" spans="162:168">
      <c r="FF26754" s="55">
        <v>26747</v>
      </c>
      <c r="FG26754" s="55" t="s">
        <v>1246</v>
      </c>
      <c r="FH26754" s="55" t="s">
        <v>1490</v>
      </c>
      <c r="FI26754" s="55">
        <v>2</v>
      </c>
      <c r="FJ26754" s="55">
        <v>10000</v>
      </c>
      <c r="FK26754" s="55" t="s">
        <v>1249</v>
      </c>
      <c r="FL26754" s="55">
        <v>0.3</v>
      </c>
    </row>
    <row r="26755" ht="14.25" customHeight="1" outlineLevel="1" spans="162:168">
      <c r="FF26755" s="55">
        <v>26748</v>
      </c>
      <c r="FG26755" s="55" t="s">
        <v>1246</v>
      </c>
      <c r="FH26755" s="55" t="s">
        <v>1490</v>
      </c>
      <c r="FI26755" s="55">
        <v>2</v>
      </c>
      <c r="FJ26755" s="55">
        <v>25000</v>
      </c>
      <c r="FK26755" s="55" t="s">
        <v>1249</v>
      </c>
      <c r="FL26755" s="55">
        <v>0.3</v>
      </c>
    </row>
    <row r="26756" ht="14.25" customHeight="1" outlineLevel="1" spans="162:168">
      <c r="FF26756" s="55">
        <v>26749</v>
      </c>
      <c r="FG26756" s="55" t="s">
        <v>1246</v>
      </c>
      <c r="FH26756" s="55" t="s">
        <v>1490</v>
      </c>
      <c r="FI26756" s="55">
        <v>2</v>
      </c>
      <c r="FJ26756" s="55">
        <v>50000</v>
      </c>
      <c r="FK26756" s="55" t="s">
        <v>1249</v>
      </c>
      <c r="FL26756" s="55">
        <v>0.3</v>
      </c>
    </row>
    <row r="26757" ht="14.25" customHeight="1" outlineLevel="1" spans="162:168">
      <c r="FF26757" s="55">
        <v>26750</v>
      </c>
      <c r="FG26757" s="55" t="s">
        <v>1246</v>
      </c>
      <c r="FH26757" s="55" t="s">
        <v>1490</v>
      </c>
      <c r="FI26757" s="55">
        <v>2</v>
      </c>
      <c r="FJ26757" s="55">
        <v>80000</v>
      </c>
      <c r="FK26757" s="55" t="s">
        <v>1249</v>
      </c>
      <c r="FL26757" s="55">
        <v>0.3</v>
      </c>
    </row>
    <row r="26758" ht="14.25" customHeight="1" outlineLevel="1" spans="162:168">
      <c r="FF26758" s="55">
        <v>26751</v>
      </c>
      <c r="FG26758" s="55" t="s">
        <v>1246</v>
      </c>
      <c r="FH26758" s="55" t="s">
        <v>1490</v>
      </c>
      <c r="FI26758" s="55">
        <v>2</v>
      </c>
      <c r="FJ26758" s="55">
        <v>130000</v>
      </c>
      <c r="FK26758" s="55" t="s">
        <v>1249</v>
      </c>
      <c r="FL26758" s="55">
        <v>0.3</v>
      </c>
    </row>
    <row r="26759" ht="14.25" customHeight="1" outlineLevel="1" spans="162:168">
      <c r="FF26759" s="55">
        <v>26752</v>
      </c>
      <c r="FG26759" s="55" t="s">
        <v>1246</v>
      </c>
      <c r="FH26759" s="55" t="s">
        <v>1490</v>
      </c>
      <c r="FI26759" s="55">
        <v>2</v>
      </c>
      <c r="FJ26759" s="55">
        <v>260000</v>
      </c>
      <c r="FK26759" s="55" t="s">
        <v>1249</v>
      </c>
      <c r="FL26759" s="55">
        <v>0.3</v>
      </c>
    </row>
    <row r="26760" ht="14.25" customHeight="1" outlineLevel="1" spans="162:168">
      <c r="FF26760" s="55">
        <v>26753</v>
      </c>
      <c r="FG26760" s="55" t="s">
        <v>1246</v>
      </c>
      <c r="FH26760" s="55" t="s">
        <v>1490</v>
      </c>
      <c r="FI26760" s="55">
        <v>2</v>
      </c>
      <c r="FJ26760" s="55">
        <v>400000</v>
      </c>
      <c r="FK26760" s="55" t="s">
        <v>1249</v>
      </c>
      <c r="FL26760" s="55">
        <v>0.3</v>
      </c>
    </row>
    <row r="26761" ht="14.25" customHeight="1" outlineLevel="1" spans="162:168">
      <c r="FF26761" s="55">
        <v>26754</v>
      </c>
      <c r="FG26761" s="55" t="s">
        <v>1246</v>
      </c>
      <c r="FH26761" s="55" t="s">
        <v>1490</v>
      </c>
      <c r="FI26761" s="55">
        <v>2</v>
      </c>
      <c r="FJ26761" s="55">
        <v>530000</v>
      </c>
      <c r="FK26761" s="55" t="s">
        <v>1249</v>
      </c>
      <c r="FL26761" s="55">
        <v>0.3</v>
      </c>
    </row>
    <row r="26762" ht="14.25" customHeight="1" outlineLevel="1" spans="162:168">
      <c r="FF26762" s="55">
        <v>26755</v>
      </c>
      <c r="FG26762" s="55" t="s">
        <v>1246</v>
      </c>
      <c r="FH26762" s="55" t="s">
        <v>1490</v>
      </c>
      <c r="FI26762" s="55">
        <v>2</v>
      </c>
      <c r="FJ26762" s="55">
        <v>540000</v>
      </c>
      <c r="FK26762" s="55" t="s">
        <v>1249</v>
      </c>
      <c r="FL26762" s="55">
        <v>0.3</v>
      </c>
    </row>
    <row r="26763" ht="14.25" customHeight="1" outlineLevel="1" spans="162:168">
      <c r="FF26763" s="55">
        <v>26756</v>
      </c>
      <c r="FG26763" s="55" t="s">
        <v>1309</v>
      </c>
      <c r="FH26763" s="55" t="s">
        <v>1260</v>
      </c>
      <c r="FI26763" s="55">
        <v>3</v>
      </c>
      <c r="FJ26763" s="55">
        <v>1000</v>
      </c>
      <c r="FK26763" s="55" t="s">
        <v>1249</v>
      </c>
      <c r="FL26763" s="55">
        <v>1.2</v>
      </c>
    </row>
    <row r="26764" ht="14.25" customHeight="1" outlineLevel="1" spans="162:168">
      <c r="FF26764" s="55">
        <v>26757</v>
      </c>
      <c r="FG26764" s="55" t="s">
        <v>1309</v>
      </c>
      <c r="FH26764" s="55" t="s">
        <v>1260</v>
      </c>
      <c r="FI26764" s="55">
        <v>3</v>
      </c>
      <c r="FJ26764" s="55">
        <v>2500</v>
      </c>
      <c r="FK26764" s="55" t="s">
        <v>1249</v>
      </c>
      <c r="FL26764" s="55">
        <v>1.1</v>
      </c>
    </row>
    <row r="26765" ht="14.25" customHeight="1" outlineLevel="1" spans="162:168">
      <c r="FF26765" s="55">
        <v>26758</v>
      </c>
      <c r="FG26765" s="55" t="s">
        <v>1309</v>
      </c>
      <c r="FH26765" s="55" t="s">
        <v>1260</v>
      </c>
      <c r="FI26765" s="55">
        <v>3</v>
      </c>
      <c r="FJ26765" s="55">
        <v>5000</v>
      </c>
      <c r="FK26765" s="55" t="s">
        <v>1249</v>
      </c>
      <c r="FL26765" s="55">
        <v>0.85</v>
      </c>
    </row>
    <row r="26766" ht="14.25" customHeight="1" outlineLevel="1" spans="162:168">
      <c r="FF26766" s="55">
        <v>26759</v>
      </c>
      <c r="FG26766" s="55" t="s">
        <v>1309</v>
      </c>
      <c r="FH26766" s="55" t="s">
        <v>1260</v>
      </c>
      <c r="FI26766" s="55">
        <v>3</v>
      </c>
      <c r="FJ26766" s="55">
        <v>10000</v>
      </c>
      <c r="FK26766" s="55" t="s">
        <v>1249</v>
      </c>
      <c r="FL26766" s="55">
        <v>0.65</v>
      </c>
    </row>
    <row r="26767" ht="14.25" customHeight="1" outlineLevel="1" spans="162:168">
      <c r="FF26767" s="55">
        <v>26760</v>
      </c>
      <c r="FG26767" s="55" t="s">
        <v>1309</v>
      </c>
      <c r="FH26767" s="55" t="s">
        <v>1260</v>
      </c>
      <c r="FI26767" s="55">
        <v>3</v>
      </c>
      <c r="FJ26767" s="55">
        <v>25000</v>
      </c>
      <c r="FK26767" s="55" t="s">
        <v>1249</v>
      </c>
      <c r="FL26767" s="55">
        <v>0.65</v>
      </c>
    </row>
    <row r="26768" ht="14.25" customHeight="1" outlineLevel="1" spans="162:168">
      <c r="FF26768" s="55">
        <v>26761</v>
      </c>
      <c r="FG26768" s="55" t="s">
        <v>1309</v>
      </c>
      <c r="FH26768" s="55" t="s">
        <v>1260</v>
      </c>
      <c r="FI26768" s="55">
        <v>3</v>
      </c>
      <c r="FJ26768" s="55">
        <v>50000</v>
      </c>
      <c r="FK26768" s="55" t="s">
        <v>1249</v>
      </c>
      <c r="FL26768" s="55">
        <v>0.55</v>
      </c>
    </row>
    <row r="26769" ht="14.25" customHeight="1" outlineLevel="1" spans="162:168">
      <c r="FF26769" s="55">
        <v>26762</v>
      </c>
      <c r="FG26769" s="55" t="s">
        <v>1309</v>
      </c>
      <c r="FH26769" s="55" t="s">
        <v>1260</v>
      </c>
      <c r="FI26769" s="55">
        <v>3</v>
      </c>
      <c r="FJ26769" s="55">
        <v>80000</v>
      </c>
      <c r="FK26769" s="55" t="s">
        <v>1249</v>
      </c>
      <c r="FL26769" s="55">
        <v>0.55</v>
      </c>
    </row>
    <row r="26770" ht="14.25" customHeight="1" outlineLevel="1" spans="162:168">
      <c r="FF26770" s="55">
        <v>26763</v>
      </c>
      <c r="FG26770" s="55" t="s">
        <v>1309</v>
      </c>
      <c r="FH26770" s="55" t="s">
        <v>1260</v>
      </c>
      <c r="FI26770" s="55">
        <v>3</v>
      </c>
      <c r="FJ26770" s="55">
        <v>130000</v>
      </c>
      <c r="FK26770" s="55" t="s">
        <v>1249</v>
      </c>
      <c r="FL26770" s="55">
        <v>0.55</v>
      </c>
    </row>
    <row r="26771" ht="14.25" customHeight="1" outlineLevel="1" spans="162:168">
      <c r="FF26771" s="55">
        <v>26764</v>
      </c>
      <c r="FG26771" s="55" t="s">
        <v>1309</v>
      </c>
      <c r="FH26771" s="55" t="s">
        <v>1260</v>
      </c>
      <c r="FI26771" s="55">
        <v>3</v>
      </c>
      <c r="FJ26771" s="55">
        <v>260000</v>
      </c>
      <c r="FK26771" s="55" t="s">
        <v>1249</v>
      </c>
      <c r="FL26771" s="55">
        <v>0.55</v>
      </c>
    </row>
    <row r="26772" ht="14.25" customHeight="1" outlineLevel="1" spans="162:168">
      <c r="FF26772" s="55">
        <v>26765</v>
      </c>
      <c r="FG26772" s="55" t="s">
        <v>1309</v>
      </c>
      <c r="FH26772" s="55" t="s">
        <v>1260</v>
      </c>
      <c r="FI26772" s="55">
        <v>3</v>
      </c>
      <c r="FJ26772" s="55">
        <v>400000</v>
      </c>
      <c r="FK26772" s="55" t="s">
        <v>1249</v>
      </c>
      <c r="FL26772" s="55">
        <v>0.55</v>
      </c>
    </row>
    <row r="26773" ht="14.25" customHeight="1" outlineLevel="1" spans="162:168">
      <c r="FF26773" s="55">
        <v>26766</v>
      </c>
      <c r="FG26773" s="55" t="s">
        <v>1309</v>
      </c>
      <c r="FH26773" s="55" t="s">
        <v>1260</v>
      </c>
      <c r="FI26773" s="55">
        <v>3</v>
      </c>
      <c r="FJ26773" s="55">
        <v>530000</v>
      </c>
      <c r="FK26773" s="55" t="s">
        <v>1249</v>
      </c>
      <c r="FL26773" s="55">
        <v>0.55</v>
      </c>
    </row>
    <row r="26774" ht="14.25" customHeight="1" outlineLevel="1" spans="162:168">
      <c r="FF26774" s="55">
        <v>26767</v>
      </c>
      <c r="FG26774" s="55" t="s">
        <v>1309</v>
      </c>
      <c r="FH26774" s="55" t="s">
        <v>1260</v>
      </c>
      <c r="FI26774" s="55">
        <v>3</v>
      </c>
      <c r="FJ26774" s="55">
        <v>540000</v>
      </c>
      <c r="FK26774" s="55" t="s">
        <v>1249</v>
      </c>
      <c r="FL26774" s="55">
        <v>0.55</v>
      </c>
    </row>
    <row r="26775" ht="14.25" customHeight="1" outlineLevel="1" spans="162:168">
      <c r="FF26775" s="55">
        <v>26768</v>
      </c>
      <c r="FG26775" s="55" t="s">
        <v>1309</v>
      </c>
      <c r="FH26775" s="55" t="s">
        <v>1260</v>
      </c>
      <c r="FI26775" s="55">
        <v>4</v>
      </c>
      <c r="FJ26775" s="55">
        <v>1000</v>
      </c>
      <c r="FK26775" s="55" t="s">
        <v>1249</v>
      </c>
      <c r="FL26775" s="55">
        <v>1.15</v>
      </c>
    </row>
    <row r="26776" ht="14.25" customHeight="1" outlineLevel="1" spans="162:168">
      <c r="FF26776" s="55">
        <v>26769</v>
      </c>
      <c r="FG26776" s="55" t="s">
        <v>1309</v>
      </c>
      <c r="FH26776" s="55" t="s">
        <v>1260</v>
      </c>
      <c r="FI26776" s="55">
        <v>4</v>
      </c>
      <c r="FJ26776" s="55">
        <v>2500</v>
      </c>
      <c r="FK26776" s="55" t="s">
        <v>1249</v>
      </c>
      <c r="FL26776" s="55">
        <v>1.05</v>
      </c>
    </row>
    <row r="26777" ht="14.25" customHeight="1" outlineLevel="1" spans="162:168">
      <c r="FF26777" s="55">
        <v>26770</v>
      </c>
      <c r="FG26777" s="55" t="s">
        <v>1309</v>
      </c>
      <c r="FH26777" s="55" t="s">
        <v>1260</v>
      </c>
      <c r="FI26777" s="55">
        <v>4</v>
      </c>
      <c r="FJ26777" s="55">
        <v>5000</v>
      </c>
      <c r="FK26777" s="55" t="s">
        <v>1249</v>
      </c>
      <c r="FL26777" s="55">
        <v>0.8</v>
      </c>
    </row>
    <row r="26778" ht="14.25" customHeight="1" outlineLevel="1" spans="162:168">
      <c r="FF26778" s="55">
        <v>26771</v>
      </c>
      <c r="FG26778" s="55" t="s">
        <v>1309</v>
      </c>
      <c r="FH26778" s="55" t="s">
        <v>1260</v>
      </c>
      <c r="FI26778" s="55">
        <v>4</v>
      </c>
      <c r="FJ26778" s="55">
        <v>10000</v>
      </c>
      <c r="FK26778" s="55" t="s">
        <v>1249</v>
      </c>
      <c r="FL26778" s="55">
        <v>0.6</v>
      </c>
    </row>
    <row r="26779" ht="14.25" customHeight="1" outlineLevel="1" spans="162:168">
      <c r="FF26779" s="55">
        <v>26772</v>
      </c>
      <c r="FG26779" s="55" t="s">
        <v>1309</v>
      </c>
      <c r="FH26779" s="55" t="s">
        <v>1260</v>
      </c>
      <c r="FI26779" s="55">
        <v>4</v>
      </c>
      <c r="FJ26779" s="55">
        <v>25000</v>
      </c>
      <c r="FK26779" s="55" t="s">
        <v>1249</v>
      </c>
      <c r="FL26779" s="55">
        <v>0.5</v>
      </c>
    </row>
    <row r="26780" ht="14.25" customHeight="1" outlineLevel="1" spans="162:168">
      <c r="FF26780" s="55">
        <v>26773</v>
      </c>
      <c r="FG26780" s="55" t="s">
        <v>1309</v>
      </c>
      <c r="FH26780" s="55" t="s">
        <v>1260</v>
      </c>
      <c r="FI26780" s="55">
        <v>4</v>
      </c>
      <c r="FJ26780" s="55">
        <v>50000</v>
      </c>
      <c r="FK26780" s="55" t="s">
        <v>1249</v>
      </c>
      <c r="FL26780" s="55">
        <v>0.5</v>
      </c>
    </row>
    <row r="26781" ht="14.25" customHeight="1" outlineLevel="1" spans="162:168">
      <c r="FF26781" s="55">
        <v>26774</v>
      </c>
      <c r="FG26781" s="55" t="s">
        <v>1309</v>
      </c>
      <c r="FH26781" s="55" t="s">
        <v>1260</v>
      </c>
      <c r="FI26781" s="55">
        <v>4</v>
      </c>
      <c r="FJ26781" s="55">
        <v>80000</v>
      </c>
      <c r="FK26781" s="55" t="s">
        <v>1249</v>
      </c>
      <c r="FL26781" s="55">
        <v>0.5</v>
      </c>
    </row>
    <row r="26782" ht="14.25" customHeight="1" outlineLevel="1" spans="162:168">
      <c r="FF26782" s="55">
        <v>26775</v>
      </c>
      <c r="FG26782" s="55" t="s">
        <v>1309</v>
      </c>
      <c r="FH26782" s="55" t="s">
        <v>1260</v>
      </c>
      <c r="FI26782" s="55">
        <v>4</v>
      </c>
      <c r="FJ26782" s="55">
        <v>130000</v>
      </c>
      <c r="FK26782" s="55" t="s">
        <v>1249</v>
      </c>
      <c r="FL26782" s="55">
        <v>0.5</v>
      </c>
    </row>
    <row r="26783" ht="14.25" customHeight="1" outlineLevel="1" spans="162:168">
      <c r="FF26783" s="55">
        <v>26776</v>
      </c>
      <c r="FG26783" s="55" t="s">
        <v>1309</v>
      </c>
      <c r="FH26783" s="55" t="s">
        <v>1260</v>
      </c>
      <c r="FI26783" s="55">
        <v>4</v>
      </c>
      <c r="FJ26783" s="55">
        <v>260000</v>
      </c>
      <c r="FK26783" s="55" t="s">
        <v>1249</v>
      </c>
      <c r="FL26783" s="55">
        <v>0.5</v>
      </c>
    </row>
    <row r="26784" ht="14.25" customHeight="1" outlineLevel="1" spans="162:168">
      <c r="FF26784" s="55">
        <v>26777</v>
      </c>
      <c r="FG26784" s="55" t="s">
        <v>1309</v>
      </c>
      <c r="FH26784" s="55" t="s">
        <v>1260</v>
      </c>
      <c r="FI26784" s="55">
        <v>4</v>
      </c>
      <c r="FJ26784" s="55">
        <v>400000</v>
      </c>
      <c r="FK26784" s="55" t="s">
        <v>1249</v>
      </c>
      <c r="FL26784" s="55">
        <v>0.5</v>
      </c>
    </row>
    <row r="26785" ht="14.25" customHeight="1" outlineLevel="1" spans="162:168">
      <c r="FF26785" s="55">
        <v>26778</v>
      </c>
      <c r="FG26785" s="55" t="s">
        <v>1309</v>
      </c>
      <c r="FH26785" s="55" t="s">
        <v>1260</v>
      </c>
      <c r="FI26785" s="55">
        <v>4</v>
      </c>
      <c r="FJ26785" s="55">
        <v>530000</v>
      </c>
      <c r="FK26785" s="55" t="s">
        <v>1249</v>
      </c>
      <c r="FL26785" s="55">
        <v>0.5</v>
      </c>
    </row>
    <row r="26786" ht="14.25" customHeight="1" outlineLevel="1" spans="162:168">
      <c r="FF26786" s="55">
        <v>26779</v>
      </c>
      <c r="FG26786" s="55" t="s">
        <v>1309</v>
      </c>
      <c r="FH26786" s="55" t="s">
        <v>1260</v>
      </c>
      <c r="FI26786" s="55">
        <v>4</v>
      </c>
      <c r="FJ26786" s="55">
        <v>540000</v>
      </c>
      <c r="FK26786" s="55" t="s">
        <v>1249</v>
      </c>
      <c r="FL26786" s="55">
        <v>0.5</v>
      </c>
    </row>
    <row r="26787" ht="14.25" customHeight="1" outlineLevel="1" spans="162:168">
      <c r="FF26787" s="55">
        <v>26780</v>
      </c>
      <c r="FG26787" s="55" t="s">
        <v>1309</v>
      </c>
      <c r="FH26787" s="55" t="s">
        <v>1260</v>
      </c>
      <c r="FI26787" s="55">
        <v>5</v>
      </c>
      <c r="FJ26787" s="55">
        <v>1000</v>
      </c>
      <c r="FK26787" s="55" t="s">
        <v>1249</v>
      </c>
      <c r="FL26787" s="55">
        <v>1.15</v>
      </c>
    </row>
    <row r="26788" ht="14.25" customHeight="1" outlineLevel="1" spans="162:168">
      <c r="FF26788" s="55">
        <v>26781</v>
      </c>
      <c r="FG26788" s="55" t="s">
        <v>1309</v>
      </c>
      <c r="FH26788" s="55" t="s">
        <v>1260</v>
      </c>
      <c r="FI26788" s="55">
        <v>5</v>
      </c>
      <c r="FJ26788" s="55">
        <v>2500</v>
      </c>
      <c r="FK26788" s="55" t="s">
        <v>1249</v>
      </c>
      <c r="FL26788" s="55">
        <v>1.05</v>
      </c>
    </row>
    <row r="26789" ht="14.25" customHeight="1" outlineLevel="1" spans="162:168">
      <c r="FF26789" s="55">
        <v>26782</v>
      </c>
      <c r="FG26789" s="55" t="s">
        <v>1309</v>
      </c>
      <c r="FH26789" s="55" t="s">
        <v>1260</v>
      </c>
      <c r="FI26789" s="55">
        <v>5</v>
      </c>
      <c r="FJ26789" s="55">
        <v>5000</v>
      </c>
      <c r="FK26789" s="55" t="s">
        <v>1249</v>
      </c>
      <c r="FL26789" s="55">
        <v>0.8</v>
      </c>
    </row>
    <row r="26790" ht="14.25" customHeight="1" outlineLevel="1" spans="162:168">
      <c r="FF26790" s="55">
        <v>26783</v>
      </c>
      <c r="FG26790" s="55" t="s">
        <v>1309</v>
      </c>
      <c r="FH26790" s="55" t="s">
        <v>1260</v>
      </c>
      <c r="FI26790" s="55">
        <v>5</v>
      </c>
      <c r="FJ26790" s="55">
        <v>10000</v>
      </c>
      <c r="FK26790" s="55" t="s">
        <v>1249</v>
      </c>
      <c r="FL26790" s="55">
        <v>0.6</v>
      </c>
    </row>
    <row r="26791" ht="14.25" customHeight="1" outlineLevel="1" spans="162:168">
      <c r="FF26791" s="55">
        <v>26784</v>
      </c>
      <c r="FG26791" s="55" t="s">
        <v>1309</v>
      </c>
      <c r="FH26791" s="55" t="s">
        <v>1260</v>
      </c>
      <c r="FI26791" s="55">
        <v>5</v>
      </c>
      <c r="FJ26791" s="55">
        <v>25000</v>
      </c>
      <c r="FK26791" s="55" t="s">
        <v>1249</v>
      </c>
      <c r="FL26791" s="55">
        <v>0.5</v>
      </c>
    </row>
    <row r="26792" ht="14.25" customHeight="1" outlineLevel="1" spans="162:168">
      <c r="FF26792" s="55">
        <v>26785</v>
      </c>
      <c r="FG26792" s="55" t="s">
        <v>1309</v>
      </c>
      <c r="FH26792" s="55" t="s">
        <v>1260</v>
      </c>
      <c r="FI26792" s="55">
        <v>5</v>
      </c>
      <c r="FJ26792" s="55">
        <v>50000</v>
      </c>
      <c r="FK26792" s="55" t="s">
        <v>1249</v>
      </c>
      <c r="FL26792" s="55">
        <v>0.5</v>
      </c>
    </row>
    <row r="26793" ht="14.25" customHeight="1" outlineLevel="1" spans="162:168">
      <c r="FF26793" s="55">
        <v>26786</v>
      </c>
      <c r="FG26793" s="55" t="s">
        <v>1309</v>
      </c>
      <c r="FH26793" s="55" t="s">
        <v>1260</v>
      </c>
      <c r="FI26793" s="55">
        <v>5</v>
      </c>
      <c r="FJ26793" s="55">
        <v>80000</v>
      </c>
      <c r="FK26793" s="55" t="s">
        <v>1249</v>
      </c>
      <c r="FL26793" s="55">
        <v>0.5</v>
      </c>
    </row>
    <row r="26794" ht="14.25" customHeight="1" outlineLevel="1" spans="162:168">
      <c r="FF26794" s="55">
        <v>26787</v>
      </c>
      <c r="FG26794" s="55" t="s">
        <v>1309</v>
      </c>
      <c r="FH26794" s="55" t="s">
        <v>1260</v>
      </c>
      <c r="FI26794" s="55">
        <v>5</v>
      </c>
      <c r="FJ26794" s="55">
        <v>130000</v>
      </c>
      <c r="FK26794" s="55" t="s">
        <v>1249</v>
      </c>
      <c r="FL26794" s="55">
        <v>0.5</v>
      </c>
    </row>
    <row r="26795" ht="14.25" customHeight="1" outlineLevel="1" spans="162:168">
      <c r="FF26795" s="55">
        <v>26788</v>
      </c>
      <c r="FG26795" s="55" t="s">
        <v>1309</v>
      </c>
      <c r="FH26795" s="55" t="s">
        <v>1260</v>
      </c>
      <c r="FI26795" s="55">
        <v>5</v>
      </c>
      <c r="FJ26795" s="55">
        <v>260000</v>
      </c>
      <c r="FK26795" s="55" t="s">
        <v>1249</v>
      </c>
      <c r="FL26795" s="55">
        <v>0.5</v>
      </c>
    </row>
    <row r="26796" ht="14.25" customHeight="1" outlineLevel="1" spans="162:168">
      <c r="FF26796" s="55">
        <v>26789</v>
      </c>
      <c r="FG26796" s="55" t="s">
        <v>1309</v>
      </c>
      <c r="FH26796" s="55" t="s">
        <v>1260</v>
      </c>
      <c r="FI26796" s="55">
        <v>5</v>
      </c>
      <c r="FJ26796" s="55">
        <v>400000</v>
      </c>
      <c r="FK26796" s="55" t="s">
        <v>1249</v>
      </c>
      <c r="FL26796" s="55">
        <v>0.5</v>
      </c>
    </row>
    <row r="26797" ht="14.25" customHeight="1" outlineLevel="1" spans="162:168">
      <c r="FF26797" s="55">
        <v>26790</v>
      </c>
      <c r="FG26797" s="55" t="s">
        <v>1309</v>
      </c>
      <c r="FH26797" s="55" t="s">
        <v>1260</v>
      </c>
      <c r="FI26797" s="55">
        <v>5</v>
      </c>
      <c r="FJ26797" s="55">
        <v>530000</v>
      </c>
      <c r="FK26797" s="55" t="s">
        <v>1249</v>
      </c>
      <c r="FL26797" s="55">
        <v>0.5</v>
      </c>
    </row>
    <row r="26798" ht="14.25" customHeight="1" outlineLevel="1" spans="162:168">
      <c r="FF26798" s="55">
        <v>26791</v>
      </c>
      <c r="FG26798" s="55" t="s">
        <v>1309</v>
      </c>
      <c r="FH26798" s="55" t="s">
        <v>1260</v>
      </c>
      <c r="FI26798" s="55">
        <v>5</v>
      </c>
      <c r="FJ26798" s="55">
        <v>540000</v>
      </c>
      <c r="FK26798" s="55" t="s">
        <v>1249</v>
      </c>
      <c r="FL26798" s="55">
        <v>0.5</v>
      </c>
    </row>
    <row r="26799" ht="14.25" customHeight="1" outlineLevel="1" spans="162:168">
      <c r="FF26799" s="55">
        <v>26792</v>
      </c>
      <c r="FG26799" s="55" t="s">
        <v>1309</v>
      </c>
      <c r="FH26799" s="55" t="s">
        <v>1260</v>
      </c>
      <c r="FI26799" s="55">
        <v>6</v>
      </c>
      <c r="FJ26799" s="55">
        <v>1000</v>
      </c>
      <c r="FK26799" s="55" t="s">
        <v>1249</v>
      </c>
      <c r="FL26799" s="55">
        <v>0.81</v>
      </c>
    </row>
    <row r="26800" ht="14.25" customHeight="1" outlineLevel="1" spans="162:168">
      <c r="FF26800" s="55">
        <v>26793</v>
      </c>
      <c r="FG26800" s="55" t="s">
        <v>1309</v>
      </c>
      <c r="FH26800" s="55" t="s">
        <v>1260</v>
      </c>
      <c r="FI26800" s="55">
        <v>6</v>
      </c>
      <c r="FJ26800" s="55">
        <v>2500</v>
      </c>
      <c r="FK26800" s="55" t="s">
        <v>1249</v>
      </c>
      <c r="FL26800" s="55">
        <v>0.81</v>
      </c>
    </row>
    <row r="26801" ht="14.25" customHeight="1" outlineLevel="1" spans="162:168">
      <c r="FF26801" s="55">
        <v>26794</v>
      </c>
      <c r="FG26801" s="55" t="s">
        <v>1309</v>
      </c>
      <c r="FH26801" s="55" t="s">
        <v>1260</v>
      </c>
      <c r="FI26801" s="55">
        <v>6</v>
      </c>
      <c r="FJ26801" s="55">
        <v>5000</v>
      </c>
      <c r="FK26801" s="55" t="s">
        <v>1249</v>
      </c>
      <c r="FL26801" s="55">
        <v>0.81</v>
      </c>
    </row>
    <row r="26802" ht="14.25" customHeight="1" outlineLevel="1" spans="162:168">
      <c r="FF26802" s="55">
        <v>26795</v>
      </c>
      <c r="FG26802" s="55" t="s">
        <v>1309</v>
      </c>
      <c r="FH26802" s="55" t="s">
        <v>1260</v>
      </c>
      <c r="FI26802" s="55">
        <v>6</v>
      </c>
      <c r="FJ26802" s="55">
        <v>10000</v>
      </c>
      <c r="FK26802" s="55" t="s">
        <v>1249</v>
      </c>
      <c r="FL26802" s="55">
        <v>0.81</v>
      </c>
    </row>
    <row r="26803" ht="14.25" customHeight="1" outlineLevel="1" spans="162:168">
      <c r="FF26803" s="55">
        <v>26796</v>
      </c>
      <c r="FG26803" s="55" t="s">
        <v>1309</v>
      </c>
      <c r="FH26803" s="55" t="s">
        <v>1260</v>
      </c>
      <c r="FI26803" s="55">
        <v>6</v>
      </c>
      <c r="FJ26803" s="55">
        <v>25000</v>
      </c>
      <c r="FK26803" s="55" t="s">
        <v>1249</v>
      </c>
      <c r="FL26803" s="55">
        <v>0.81</v>
      </c>
    </row>
    <row r="26804" ht="14.25" customHeight="1" outlineLevel="1" spans="162:168">
      <c r="FF26804" s="55">
        <v>26797</v>
      </c>
      <c r="FG26804" s="55" t="s">
        <v>1309</v>
      </c>
      <c r="FH26804" s="55" t="s">
        <v>1260</v>
      </c>
      <c r="FI26804" s="55">
        <v>6</v>
      </c>
      <c r="FJ26804" s="55">
        <v>50000</v>
      </c>
      <c r="FK26804" s="55" t="s">
        <v>1249</v>
      </c>
      <c r="FL26804" s="55">
        <v>0.77</v>
      </c>
    </row>
    <row r="26805" ht="14.25" customHeight="1" outlineLevel="1" spans="162:168">
      <c r="FF26805" s="55">
        <v>26798</v>
      </c>
      <c r="FG26805" s="55" t="s">
        <v>1309</v>
      </c>
      <c r="FH26805" s="55" t="s">
        <v>1260</v>
      </c>
      <c r="FI26805" s="55">
        <v>6</v>
      </c>
      <c r="FJ26805" s="55">
        <v>80000</v>
      </c>
      <c r="FK26805" s="55" t="s">
        <v>1249</v>
      </c>
      <c r="FL26805" s="55">
        <v>0.4</v>
      </c>
    </row>
    <row r="26806" ht="14.25" customHeight="1" outlineLevel="1" spans="162:168">
      <c r="FF26806" s="55">
        <v>26799</v>
      </c>
      <c r="FG26806" s="55" t="s">
        <v>1309</v>
      </c>
      <c r="FH26806" s="55" t="s">
        <v>1260</v>
      </c>
      <c r="FI26806" s="55">
        <v>6</v>
      </c>
      <c r="FJ26806" s="55">
        <v>130000</v>
      </c>
      <c r="FK26806" s="55" t="s">
        <v>1249</v>
      </c>
      <c r="FL26806" s="55">
        <v>0.35</v>
      </c>
    </row>
    <row r="26807" ht="14.25" customHeight="1" outlineLevel="1" spans="162:168">
      <c r="FF26807" s="55">
        <v>26800</v>
      </c>
      <c r="FG26807" s="55" t="s">
        <v>1309</v>
      </c>
      <c r="FH26807" s="55" t="s">
        <v>1260</v>
      </c>
      <c r="FI26807" s="55">
        <v>6</v>
      </c>
      <c r="FJ26807" s="55">
        <v>260000</v>
      </c>
      <c r="FK26807" s="55" t="s">
        <v>1249</v>
      </c>
      <c r="FL26807" s="55">
        <v>0.35</v>
      </c>
    </row>
    <row r="26808" ht="14.25" customHeight="1" outlineLevel="1" spans="162:168">
      <c r="FF26808" s="55">
        <v>26801</v>
      </c>
      <c r="FG26808" s="55" t="s">
        <v>1309</v>
      </c>
      <c r="FH26808" s="55" t="s">
        <v>1260</v>
      </c>
      <c r="FI26808" s="55">
        <v>6</v>
      </c>
      <c r="FJ26808" s="55">
        <v>400000</v>
      </c>
      <c r="FK26808" s="55" t="s">
        <v>1249</v>
      </c>
      <c r="FL26808" s="55">
        <v>0.35</v>
      </c>
    </row>
    <row r="26809" ht="14.25" customHeight="1" outlineLevel="1" spans="162:168">
      <c r="FF26809" s="55">
        <v>26802</v>
      </c>
      <c r="FG26809" s="55" t="s">
        <v>1309</v>
      </c>
      <c r="FH26809" s="55" t="s">
        <v>1260</v>
      </c>
      <c r="FI26809" s="55">
        <v>6</v>
      </c>
      <c r="FJ26809" s="55">
        <v>530000</v>
      </c>
      <c r="FK26809" s="55" t="s">
        <v>1249</v>
      </c>
      <c r="FL26809" s="55">
        <v>0.35</v>
      </c>
    </row>
    <row r="26810" ht="14.25" customHeight="1" outlineLevel="1" spans="162:168">
      <c r="FF26810" s="55">
        <v>26803</v>
      </c>
      <c r="FG26810" s="55" t="s">
        <v>1309</v>
      </c>
      <c r="FH26810" s="55" t="s">
        <v>1260</v>
      </c>
      <c r="FI26810" s="55">
        <v>6</v>
      </c>
      <c r="FJ26810" s="55">
        <v>540000</v>
      </c>
      <c r="FK26810" s="55" t="s">
        <v>1249</v>
      </c>
      <c r="FL26810" s="55">
        <v>0.35</v>
      </c>
    </row>
    <row r="26811" ht="14.25" customHeight="1" outlineLevel="1" spans="162:168">
      <c r="FF26811" s="55">
        <v>26804</v>
      </c>
      <c r="FG26811" s="55" t="s">
        <v>1309</v>
      </c>
      <c r="FH26811" s="55" t="s">
        <v>1260</v>
      </c>
      <c r="FI26811" s="55">
        <v>7</v>
      </c>
      <c r="FJ26811" s="55">
        <v>1000</v>
      </c>
      <c r="FK26811" s="55" t="s">
        <v>1249</v>
      </c>
      <c r="FL26811" s="55">
        <v>0.86</v>
      </c>
    </row>
    <row r="26812" ht="14.25" customHeight="1" outlineLevel="1" spans="162:168">
      <c r="FF26812" s="55">
        <v>26805</v>
      </c>
      <c r="FG26812" s="55" t="s">
        <v>1309</v>
      </c>
      <c r="FH26812" s="55" t="s">
        <v>1260</v>
      </c>
      <c r="FI26812" s="55">
        <v>7</v>
      </c>
      <c r="FJ26812" s="55">
        <v>2500</v>
      </c>
      <c r="FK26812" s="55" t="s">
        <v>1249</v>
      </c>
      <c r="FL26812" s="55">
        <v>0.86</v>
      </c>
    </row>
    <row r="26813" ht="14.25" customHeight="1" outlineLevel="1" spans="162:168">
      <c r="FF26813" s="55">
        <v>26806</v>
      </c>
      <c r="FG26813" s="55" t="s">
        <v>1309</v>
      </c>
      <c r="FH26813" s="55" t="s">
        <v>1260</v>
      </c>
      <c r="FI26813" s="55">
        <v>7</v>
      </c>
      <c r="FJ26813" s="55">
        <v>5000</v>
      </c>
      <c r="FK26813" s="55" t="s">
        <v>1249</v>
      </c>
      <c r="FL26813" s="55">
        <v>0.86</v>
      </c>
    </row>
    <row r="26814" ht="14.25" customHeight="1" outlineLevel="1" spans="162:168">
      <c r="FF26814" s="55">
        <v>26807</v>
      </c>
      <c r="FG26814" s="55" t="s">
        <v>1309</v>
      </c>
      <c r="FH26814" s="55" t="s">
        <v>1260</v>
      </c>
      <c r="FI26814" s="55">
        <v>7</v>
      </c>
      <c r="FJ26814" s="55">
        <v>10000</v>
      </c>
      <c r="FK26814" s="55" t="s">
        <v>1249</v>
      </c>
      <c r="FL26814" s="55">
        <v>0.86</v>
      </c>
    </row>
    <row r="26815" ht="14.25" customHeight="1" outlineLevel="1" spans="162:168">
      <c r="FF26815" s="55">
        <v>26808</v>
      </c>
      <c r="FG26815" s="55" t="s">
        <v>1309</v>
      </c>
      <c r="FH26815" s="55" t="s">
        <v>1260</v>
      </c>
      <c r="FI26815" s="55">
        <v>7</v>
      </c>
      <c r="FJ26815" s="55">
        <v>25000</v>
      </c>
      <c r="FK26815" s="55" t="s">
        <v>1249</v>
      </c>
      <c r="FL26815" s="55">
        <v>0.86</v>
      </c>
    </row>
    <row r="26816" ht="14.25" customHeight="1" outlineLevel="1" spans="162:168">
      <c r="FF26816" s="55">
        <v>26809</v>
      </c>
      <c r="FG26816" s="55" t="s">
        <v>1309</v>
      </c>
      <c r="FH26816" s="55" t="s">
        <v>1260</v>
      </c>
      <c r="FI26816" s="55">
        <v>7</v>
      </c>
      <c r="FJ26816" s="55">
        <v>50000</v>
      </c>
      <c r="FK26816" s="55" t="s">
        <v>1249</v>
      </c>
      <c r="FL26816" s="55">
        <v>0.82</v>
      </c>
    </row>
    <row r="26817" ht="14.25" customHeight="1" outlineLevel="1" spans="162:168">
      <c r="FF26817" s="55">
        <v>26810</v>
      </c>
      <c r="FG26817" s="55" t="s">
        <v>1309</v>
      </c>
      <c r="FH26817" s="55" t="s">
        <v>1260</v>
      </c>
      <c r="FI26817" s="55">
        <v>7</v>
      </c>
      <c r="FJ26817" s="55">
        <v>80000</v>
      </c>
      <c r="FK26817" s="55" t="s">
        <v>1249</v>
      </c>
      <c r="FL26817" s="55">
        <v>0.4</v>
      </c>
    </row>
    <row r="26818" ht="14.25" customHeight="1" outlineLevel="1" spans="162:168">
      <c r="FF26818" s="55">
        <v>26811</v>
      </c>
      <c r="FG26818" s="55" t="s">
        <v>1309</v>
      </c>
      <c r="FH26818" s="55" t="s">
        <v>1260</v>
      </c>
      <c r="FI26818" s="55">
        <v>7</v>
      </c>
      <c r="FJ26818" s="55">
        <v>130000</v>
      </c>
      <c r="FK26818" s="55" t="s">
        <v>1249</v>
      </c>
      <c r="FL26818" s="55">
        <v>0.35</v>
      </c>
    </row>
    <row r="26819" ht="14.25" customHeight="1" outlineLevel="1" spans="162:168">
      <c r="FF26819" s="55">
        <v>26812</v>
      </c>
      <c r="FG26819" s="55" t="s">
        <v>1309</v>
      </c>
      <c r="FH26819" s="55" t="s">
        <v>1260</v>
      </c>
      <c r="FI26819" s="55">
        <v>7</v>
      </c>
      <c r="FJ26819" s="55">
        <v>260000</v>
      </c>
      <c r="FK26819" s="55" t="s">
        <v>1249</v>
      </c>
      <c r="FL26819" s="55">
        <v>0.35</v>
      </c>
    </row>
    <row r="26820" ht="14.25" customHeight="1" outlineLevel="1" spans="162:168">
      <c r="FF26820" s="55">
        <v>26813</v>
      </c>
      <c r="FG26820" s="55" t="s">
        <v>1309</v>
      </c>
      <c r="FH26820" s="55" t="s">
        <v>1260</v>
      </c>
      <c r="FI26820" s="55">
        <v>7</v>
      </c>
      <c r="FJ26820" s="55">
        <v>400000</v>
      </c>
      <c r="FK26820" s="55" t="s">
        <v>1249</v>
      </c>
      <c r="FL26820" s="55">
        <v>0.35</v>
      </c>
    </row>
    <row r="26821" ht="14.25" customHeight="1" outlineLevel="1" spans="162:168">
      <c r="FF26821" s="55">
        <v>26814</v>
      </c>
      <c r="FG26821" s="55" t="s">
        <v>1309</v>
      </c>
      <c r="FH26821" s="55" t="s">
        <v>1260</v>
      </c>
      <c r="FI26821" s="55">
        <v>7</v>
      </c>
      <c r="FJ26821" s="55">
        <v>530000</v>
      </c>
      <c r="FK26821" s="55" t="s">
        <v>1249</v>
      </c>
      <c r="FL26821" s="55">
        <v>0.35</v>
      </c>
    </row>
    <row r="26822" ht="14.25" customHeight="1" outlineLevel="1" spans="162:168">
      <c r="FF26822" s="55">
        <v>26815</v>
      </c>
      <c r="FG26822" s="55" t="s">
        <v>1309</v>
      </c>
      <c r="FH26822" s="55" t="s">
        <v>1260</v>
      </c>
      <c r="FI26822" s="55">
        <v>7</v>
      </c>
      <c r="FJ26822" s="55">
        <v>540000</v>
      </c>
      <c r="FK26822" s="55" t="s">
        <v>1249</v>
      </c>
      <c r="FL26822" s="55">
        <v>0.35</v>
      </c>
    </row>
    <row r="26823" ht="14.25" customHeight="1" outlineLevel="1" spans="162:168">
      <c r="FF26823" s="55">
        <v>26816</v>
      </c>
      <c r="FG26823" s="55" t="s">
        <v>1309</v>
      </c>
      <c r="FH26823" s="55" t="s">
        <v>1260</v>
      </c>
      <c r="FI26823" s="55">
        <v>8</v>
      </c>
      <c r="FJ26823" s="55">
        <v>1000</v>
      </c>
      <c r="FK26823" s="55" t="s">
        <v>1249</v>
      </c>
      <c r="FL26823" s="55">
        <v>0.9</v>
      </c>
    </row>
    <row r="26824" ht="14.25" customHeight="1" outlineLevel="1" spans="162:168">
      <c r="FF26824" s="55">
        <v>26817</v>
      </c>
      <c r="FG26824" s="55" t="s">
        <v>1309</v>
      </c>
      <c r="FH26824" s="55" t="s">
        <v>1260</v>
      </c>
      <c r="FI26824" s="55">
        <v>8</v>
      </c>
      <c r="FJ26824" s="55">
        <v>2500</v>
      </c>
      <c r="FK26824" s="55" t="s">
        <v>1249</v>
      </c>
      <c r="FL26824" s="55">
        <v>0.85</v>
      </c>
    </row>
    <row r="26825" ht="14.25" customHeight="1" outlineLevel="1" spans="162:168">
      <c r="FF26825" s="55">
        <v>26818</v>
      </c>
      <c r="FG26825" s="55" t="s">
        <v>1309</v>
      </c>
      <c r="FH26825" s="55" t="s">
        <v>1260</v>
      </c>
      <c r="FI26825" s="55">
        <v>8</v>
      </c>
      <c r="FJ26825" s="55">
        <v>5000</v>
      </c>
      <c r="FK26825" s="55" t="s">
        <v>1249</v>
      </c>
      <c r="FL26825" s="55">
        <v>0.7</v>
      </c>
    </row>
    <row r="26826" ht="14.25" customHeight="1" outlineLevel="1" spans="162:168">
      <c r="FF26826" s="55">
        <v>26819</v>
      </c>
      <c r="FG26826" s="55" t="s">
        <v>1309</v>
      </c>
      <c r="FH26826" s="55" t="s">
        <v>1260</v>
      </c>
      <c r="FI26826" s="55">
        <v>8</v>
      </c>
      <c r="FJ26826" s="55">
        <v>10000</v>
      </c>
      <c r="FK26826" s="55" t="s">
        <v>1249</v>
      </c>
      <c r="FL26826" s="55">
        <v>0.5</v>
      </c>
    </row>
    <row r="26827" ht="14.25" customHeight="1" outlineLevel="1" spans="162:168">
      <c r="FF26827" s="55">
        <v>26820</v>
      </c>
      <c r="FG26827" s="55" t="s">
        <v>1309</v>
      </c>
      <c r="FH26827" s="55" t="s">
        <v>1260</v>
      </c>
      <c r="FI26827" s="55">
        <v>8</v>
      </c>
      <c r="FJ26827" s="55">
        <v>25000</v>
      </c>
      <c r="FK26827" s="55" t="s">
        <v>1249</v>
      </c>
      <c r="FL26827" s="55">
        <v>0.45</v>
      </c>
    </row>
    <row r="26828" ht="14.25" customHeight="1" outlineLevel="1" spans="162:168">
      <c r="FF26828" s="55">
        <v>26821</v>
      </c>
      <c r="FG26828" s="55" t="s">
        <v>1309</v>
      </c>
      <c r="FH26828" s="55" t="s">
        <v>1260</v>
      </c>
      <c r="FI26828" s="55">
        <v>8</v>
      </c>
      <c r="FJ26828" s="55">
        <v>50000</v>
      </c>
      <c r="FK26828" s="55" t="s">
        <v>1249</v>
      </c>
      <c r="FL26828" s="55">
        <v>0.45</v>
      </c>
    </row>
    <row r="26829" ht="14.25" customHeight="1" outlineLevel="1" spans="162:168">
      <c r="FF26829" s="55">
        <v>26822</v>
      </c>
      <c r="FG26829" s="55" t="s">
        <v>1309</v>
      </c>
      <c r="FH26829" s="55" t="s">
        <v>1260</v>
      </c>
      <c r="FI26829" s="55">
        <v>8</v>
      </c>
      <c r="FJ26829" s="55">
        <v>80000</v>
      </c>
      <c r="FK26829" s="55" t="s">
        <v>1249</v>
      </c>
      <c r="FL26829" s="55">
        <v>0.45</v>
      </c>
    </row>
    <row r="26830" ht="14.25" customHeight="1" outlineLevel="1" spans="162:168">
      <c r="FF26830" s="55">
        <v>26823</v>
      </c>
      <c r="FG26830" s="55" t="s">
        <v>1309</v>
      </c>
      <c r="FH26830" s="55" t="s">
        <v>1260</v>
      </c>
      <c r="FI26830" s="55">
        <v>8</v>
      </c>
      <c r="FJ26830" s="55">
        <v>130000</v>
      </c>
      <c r="FK26830" s="55" t="s">
        <v>1249</v>
      </c>
      <c r="FL26830" s="55">
        <v>0.45</v>
      </c>
    </row>
    <row r="26831" ht="14.25" customHeight="1" outlineLevel="1" spans="162:168">
      <c r="FF26831" s="55">
        <v>26824</v>
      </c>
      <c r="FG26831" s="55" t="s">
        <v>1309</v>
      </c>
      <c r="FH26831" s="55" t="s">
        <v>1260</v>
      </c>
      <c r="FI26831" s="55">
        <v>8</v>
      </c>
      <c r="FJ26831" s="55">
        <v>260000</v>
      </c>
      <c r="FK26831" s="55" t="s">
        <v>1249</v>
      </c>
      <c r="FL26831" s="55">
        <v>0.45</v>
      </c>
    </row>
    <row r="26832" ht="14.25" customHeight="1" outlineLevel="1" spans="162:168">
      <c r="FF26832" s="55">
        <v>26825</v>
      </c>
      <c r="FG26832" s="55" t="s">
        <v>1309</v>
      </c>
      <c r="FH26832" s="55" t="s">
        <v>1260</v>
      </c>
      <c r="FI26832" s="55">
        <v>8</v>
      </c>
      <c r="FJ26832" s="55">
        <v>400000</v>
      </c>
      <c r="FK26832" s="55" t="s">
        <v>1249</v>
      </c>
      <c r="FL26832" s="55">
        <v>0.45</v>
      </c>
    </row>
    <row r="26833" ht="14.25" customHeight="1" outlineLevel="1" spans="162:168">
      <c r="FF26833" s="55">
        <v>26826</v>
      </c>
      <c r="FG26833" s="55" t="s">
        <v>1309</v>
      </c>
      <c r="FH26833" s="55" t="s">
        <v>1260</v>
      </c>
      <c r="FI26833" s="55">
        <v>8</v>
      </c>
      <c r="FJ26833" s="55">
        <v>530000</v>
      </c>
      <c r="FK26833" s="55" t="s">
        <v>1249</v>
      </c>
      <c r="FL26833" s="55">
        <v>0.45</v>
      </c>
    </row>
    <row r="26834" ht="14.25" customHeight="1" outlineLevel="1" spans="162:168">
      <c r="FF26834" s="55">
        <v>26827</v>
      </c>
      <c r="FG26834" s="55" t="s">
        <v>1309</v>
      </c>
      <c r="FH26834" s="55" t="s">
        <v>1260</v>
      </c>
      <c r="FI26834" s="55">
        <v>8</v>
      </c>
      <c r="FJ26834" s="55">
        <v>540000</v>
      </c>
      <c r="FK26834" s="55" t="s">
        <v>1249</v>
      </c>
      <c r="FL26834" s="55">
        <v>0.45</v>
      </c>
    </row>
    <row r="26835" ht="14.25" customHeight="1" outlineLevel="1" spans="162:168">
      <c r="FF26835" s="55">
        <v>26828</v>
      </c>
      <c r="FG26835" s="55" t="s">
        <v>1309</v>
      </c>
      <c r="FH26835" s="55" t="s">
        <v>1260</v>
      </c>
      <c r="FI26835" s="55">
        <v>9</v>
      </c>
      <c r="FJ26835" s="55">
        <v>1000</v>
      </c>
      <c r="FK26835" s="55" t="s">
        <v>1249</v>
      </c>
      <c r="FL26835" s="55">
        <v>0.88</v>
      </c>
    </row>
    <row r="26836" ht="14.25" customHeight="1" outlineLevel="1" spans="162:168">
      <c r="FF26836" s="55">
        <v>26829</v>
      </c>
      <c r="FG26836" s="55" t="s">
        <v>1309</v>
      </c>
      <c r="FH26836" s="55" t="s">
        <v>1260</v>
      </c>
      <c r="FI26836" s="55">
        <v>9</v>
      </c>
      <c r="FJ26836" s="55">
        <v>2500</v>
      </c>
      <c r="FK26836" s="55" t="s">
        <v>1249</v>
      </c>
      <c r="FL26836" s="55">
        <v>0.88</v>
      </c>
    </row>
    <row r="26837" ht="14.25" customHeight="1" outlineLevel="1" spans="162:168">
      <c r="FF26837" s="55">
        <v>26830</v>
      </c>
      <c r="FG26837" s="55" t="s">
        <v>1309</v>
      </c>
      <c r="FH26837" s="55" t="s">
        <v>1260</v>
      </c>
      <c r="FI26837" s="55">
        <v>9</v>
      </c>
      <c r="FJ26837" s="55">
        <v>5000</v>
      </c>
      <c r="FK26837" s="55" t="s">
        <v>1249</v>
      </c>
      <c r="FL26837" s="55">
        <v>0.88</v>
      </c>
    </row>
    <row r="26838" ht="14.25" customHeight="1" outlineLevel="1" spans="162:168">
      <c r="FF26838" s="55">
        <v>26831</v>
      </c>
      <c r="FG26838" s="55" t="s">
        <v>1309</v>
      </c>
      <c r="FH26838" s="55" t="s">
        <v>1260</v>
      </c>
      <c r="FI26838" s="55">
        <v>9</v>
      </c>
      <c r="FJ26838" s="55">
        <v>10000</v>
      </c>
      <c r="FK26838" s="55" t="s">
        <v>1249</v>
      </c>
      <c r="FL26838" s="55">
        <v>0.88</v>
      </c>
    </row>
    <row r="26839" ht="14.25" customHeight="1" outlineLevel="1" spans="162:168">
      <c r="FF26839" s="55">
        <v>26832</v>
      </c>
      <c r="FG26839" s="55" t="s">
        <v>1309</v>
      </c>
      <c r="FH26839" s="55" t="s">
        <v>1260</v>
      </c>
      <c r="FI26839" s="55">
        <v>9</v>
      </c>
      <c r="FJ26839" s="55">
        <v>25000</v>
      </c>
      <c r="FK26839" s="55" t="s">
        <v>1249</v>
      </c>
      <c r="FL26839" s="55">
        <v>0.88</v>
      </c>
    </row>
    <row r="26840" ht="14.25" customHeight="1" outlineLevel="1" spans="162:168">
      <c r="FF26840" s="55">
        <v>26833</v>
      </c>
      <c r="FG26840" s="55" t="s">
        <v>1309</v>
      </c>
      <c r="FH26840" s="55" t="s">
        <v>1260</v>
      </c>
      <c r="FI26840" s="55">
        <v>9</v>
      </c>
      <c r="FJ26840" s="55">
        <v>50000</v>
      </c>
      <c r="FK26840" s="55" t="s">
        <v>1249</v>
      </c>
      <c r="FL26840" s="55">
        <v>0.84</v>
      </c>
    </row>
    <row r="26841" ht="14.25" customHeight="1" outlineLevel="1" spans="162:168">
      <c r="FF26841" s="55">
        <v>26834</v>
      </c>
      <c r="FG26841" s="55" t="s">
        <v>1309</v>
      </c>
      <c r="FH26841" s="55" t="s">
        <v>1260</v>
      </c>
      <c r="FI26841" s="55">
        <v>9</v>
      </c>
      <c r="FJ26841" s="55">
        <v>80000</v>
      </c>
      <c r="FK26841" s="55" t="s">
        <v>1249</v>
      </c>
      <c r="FL26841" s="55">
        <v>0.45</v>
      </c>
    </row>
    <row r="26842" ht="14.25" customHeight="1" outlineLevel="1" spans="162:168">
      <c r="FF26842" s="55">
        <v>26835</v>
      </c>
      <c r="FG26842" s="55" t="s">
        <v>1309</v>
      </c>
      <c r="FH26842" s="55" t="s">
        <v>1260</v>
      </c>
      <c r="FI26842" s="55">
        <v>9</v>
      </c>
      <c r="FJ26842" s="55">
        <v>130000</v>
      </c>
      <c r="FK26842" s="55" t="s">
        <v>1249</v>
      </c>
      <c r="FL26842" s="55">
        <v>0.45</v>
      </c>
    </row>
    <row r="26843" ht="14.25" customHeight="1" outlineLevel="1" spans="162:168">
      <c r="FF26843" s="55">
        <v>26836</v>
      </c>
      <c r="FG26843" s="55" t="s">
        <v>1309</v>
      </c>
      <c r="FH26843" s="55" t="s">
        <v>1260</v>
      </c>
      <c r="FI26843" s="55">
        <v>9</v>
      </c>
      <c r="FJ26843" s="55">
        <v>260000</v>
      </c>
      <c r="FK26843" s="55" t="s">
        <v>1249</v>
      </c>
      <c r="FL26843" s="55">
        <v>0.45</v>
      </c>
    </row>
    <row r="26844" ht="14.25" customHeight="1" outlineLevel="1" spans="162:168">
      <c r="FF26844" s="55">
        <v>26837</v>
      </c>
      <c r="FG26844" s="55" t="s">
        <v>1309</v>
      </c>
      <c r="FH26844" s="55" t="s">
        <v>1260</v>
      </c>
      <c r="FI26844" s="55">
        <v>9</v>
      </c>
      <c r="FJ26844" s="55">
        <v>400000</v>
      </c>
      <c r="FK26844" s="55" t="s">
        <v>1249</v>
      </c>
      <c r="FL26844" s="55">
        <v>0.45</v>
      </c>
    </row>
    <row r="26845" ht="14.25" customHeight="1" outlineLevel="1" spans="162:168">
      <c r="FF26845" s="55">
        <v>26838</v>
      </c>
      <c r="FG26845" s="55" t="s">
        <v>1309</v>
      </c>
      <c r="FH26845" s="55" t="s">
        <v>1260</v>
      </c>
      <c r="FI26845" s="55">
        <v>9</v>
      </c>
      <c r="FJ26845" s="55">
        <v>530000</v>
      </c>
      <c r="FK26845" s="55" t="s">
        <v>1249</v>
      </c>
      <c r="FL26845" s="55">
        <v>0.45</v>
      </c>
    </row>
    <row r="26846" ht="14.25" customHeight="1" outlineLevel="1" spans="162:168">
      <c r="FF26846" s="55">
        <v>26839</v>
      </c>
      <c r="FG26846" s="55" t="s">
        <v>1309</v>
      </c>
      <c r="FH26846" s="55" t="s">
        <v>1260</v>
      </c>
      <c r="FI26846" s="55">
        <v>9</v>
      </c>
      <c r="FJ26846" s="55">
        <v>540000</v>
      </c>
      <c r="FK26846" s="55" t="s">
        <v>1249</v>
      </c>
      <c r="FL26846" s="55">
        <v>0.45</v>
      </c>
    </row>
    <row r="26847" ht="14.25" customHeight="1" outlineLevel="1" spans="162:168">
      <c r="FF26847" s="55">
        <v>26840</v>
      </c>
      <c r="FG26847" s="55" t="s">
        <v>1309</v>
      </c>
      <c r="FH26847" s="55" t="s">
        <v>1260</v>
      </c>
      <c r="FI26847" s="55">
        <v>10</v>
      </c>
      <c r="FJ26847" s="55">
        <v>1000</v>
      </c>
      <c r="FK26847" s="55" t="s">
        <v>1249</v>
      </c>
      <c r="FL26847" s="55">
        <v>1.28</v>
      </c>
    </row>
    <row r="26848" ht="14.25" customHeight="1" outlineLevel="1" spans="162:168">
      <c r="FF26848" s="55">
        <v>26841</v>
      </c>
      <c r="FG26848" s="55" t="s">
        <v>1309</v>
      </c>
      <c r="FH26848" s="55" t="s">
        <v>1260</v>
      </c>
      <c r="FI26848" s="55">
        <v>10</v>
      </c>
      <c r="FJ26848" s="55">
        <v>2500</v>
      </c>
      <c r="FK26848" s="55" t="s">
        <v>1249</v>
      </c>
      <c r="FL26848" s="55">
        <v>1.19</v>
      </c>
    </row>
    <row r="26849" ht="14.25" customHeight="1" outlineLevel="1" spans="162:168">
      <c r="FF26849" s="55">
        <v>26842</v>
      </c>
      <c r="FG26849" s="55" t="s">
        <v>1309</v>
      </c>
      <c r="FH26849" s="55" t="s">
        <v>1260</v>
      </c>
      <c r="FI26849" s="55">
        <v>10</v>
      </c>
      <c r="FJ26849" s="55">
        <v>5000</v>
      </c>
      <c r="FK26849" s="55" t="s">
        <v>1249</v>
      </c>
      <c r="FL26849" s="55">
        <v>1.06</v>
      </c>
    </row>
    <row r="26850" ht="14.25" customHeight="1" outlineLevel="1" spans="162:168">
      <c r="FF26850" s="55">
        <v>26843</v>
      </c>
      <c r="FG26850" s="55" t="s">
        <v>1309</v>
      </c>
      <c r="FH26850" s="55" t="s">
        <v>1260</v>
      </c>
      <c r="FI26850" s="55">
        <v>10</v>
      </c>
      <c r="FJ26850" s="55">
        <v>10000</v>
      </c>
      <c r="FK26850" s="55" t="s">
        <v>1249</v>
      </c>
      <c r="FL26850" s="55">
        <v>0.95</v>
      </c>
    </row>
    <row r="26851" ht="14.25" customHeight="1" outlineLevel="1" spans="162:168">
      <c r="FF26851" s="55">
        <v>26844</v>
      </c>
      <c r="FG26851" s="55" t="s">
        <v>1309</v>
      </c>
      <c r="FH26851" s="55" t="s">
        <v>1260</v>
      </c>
      <c r="FI26851" s="55">
        <v>10</v>
      </c>
      <c r="FJ26851" s="55">
        <v>25000</v>
      </c>
      <c r="FK26851" s="55" t="s">
        <v>1249</v>
      </c>
      <c r="FL26851" s="55">
        <v>0.95</v>
      </c>
    </row>
    <row r="26852" ht="14.25" customHeight="1" outlineLevel="1" spans="162:168">
      <c r="FF26852" s="55">
        <v>26845</v>
      </c>
      <c r="FG26852" s="55" t="s">
        <v>1309</v>
      </c>
      <c r="FH26852" s="55" t="s">
        <v>1260</v>
      </c>
      <c r="FI26852" s="55">
        <v>10</v>
      </c>
      <c r="FJ26852" s="55">
        <v>50000</v>
      </c>
      <c r="FK26852" s="55" t="s">
        <v>1249</v>
      </c>
      <c r="FL26852" s="55">
        <v>0.95</v>
      </c>
    </row>
    <row r="26853" ht="14.25" customHeight="1" outlineLevel="1" spans="162:168">
      <c r="FF26853" s="55">
        <v>26846</v>
      </c>
      <c r="FG26853" s="55" t="s">
        <v>1309</v>
      </c>
      <c r="FH26853" s="55" t="s">
        <v>1260</v>
      </c>
      <c r="FI26853" s="55">
        <v>10</v>
      </c>
      <c r="FJ26853" s="55">
        <v>80000</v>
      </c>
      <c r="FK26853" s="55" t="s">
        <v>1249</v>
      </c>
      <c r="FL26853" s="55">
        <v>0.88</v>
      </c>
    </row>
    <row r="26854" ht="14.25" customHeight="1" outlineLevel="1" spans="162:168">
      <c r="FF26854" s="55">
        <v>26847</v>
      </c>
      <c r="FG26854" s="55" t="s">
        <v>1309</v>
      </c>
      <c r="FH26854" s="55" t="s">
        <v>1260</v>
      </c>
      <c r="FI26854" s="55">
        <v>10</v>
      </c>
      <c r="FJ26854" s="55">
        <v>130000</v>
      </c>
      <c r="FK26854" s="55" t="s">
        <v>1249</v>
      </c>
      <c r="FL26854" s="55">
        <v>0.88</v>
      </c>
    </row>
    <row r="26855" ht="14.25" customHeight="1" outlineLevel="1" spans="162:168">
      <c r="FF26855" s="55">
        <v>26848</v>
      </c>
      <c r="FG26855" s="55" t="s">
        <v>1309</v>
      </c>
      <c r="FH26855" s="55" t="s">
        <v>1260</v>
      </c>
      <c r="FI26855" s="55">
        <v>10</v>
      </c>
      <c r="FJ26855" s="55">
        <v>260000</v>
      </c>
      <c r="FK26855" s="55" t="s">
        <v>1249</v>
      </c>
      <c r="FL26855" s="55">
        <v>0.88</v>
      </c>
    </row>
    <row r="26856" ht="14.25" customHeight="1" outlineLevel="1" spans="162:168">
      <c r="FF26856" s="55">
        <v>26849</v>
      </c>
      <c r="FG26856" s="55" t="s">
        <v>1309</v>
      </c>
      <c r="FH26856" s="55" t="s">
        <v>1260</v>
      </c>
      <c r="FI26856" s="55">
        <v>10</v>
      </c>
      <c r="FJ26856" s="55">
        <v>400000</v>
      </c>
      <c r="FK26856" s="55" t="s">
        <v>1249</v>
      </c>
      <c r="FL26856" s="55">
        <v>0.88</v>
      </c>
    </row>
    <row r="26857" ht="14.25" customHeight="1" outlineLevel="1" spans="162:168">
      <c r="FF26857" s="55">
        <v>26850</v>
      </c>
      <c r="FG26857" s="55" t="s">
        <v>1309</v>
      </c>
      <c r="FH26857" s="55" t="s">
        <v>1260</v>
      </c>
      <c r="FI26857" s="55">
        <v>10</v>
      </c>
      <c r="FJ26857" s="55">
        <v>530000</v>
      </c>
      <c r="FK26857" s="55" t="s">
        <v>1249</v>
      </c>
      <c r="FL26857" s="55">
        <v>0.88</v>
      </c>
    </row>
    <row r="26858" ht="14.25" customHeight="1" outlineLevel="1" spans="162:168">
      <c r="FF26858" s="55">
        <v>26851</v>
      </c>
      <c r="FG26858" s="55" t="s">
        <v>1309</v>
      </c>
      <c r="FH26858" s="55" t="s">
        <v>1260</v>
      </c>
      <c r="FI26858" s="55">
        <v>10</v>
      </c>
      <c r="FJ26858" s="55">
        <v>540000</v>
      </c>
      <c r="FK26858" s="55" t="s">
        <v>1249</v>
      </c>
      <c r="FL26858" s="55">
        <v>0.88</v>
      </c>
    </row>
    <row r="26859" ht="14.25" customHeight="1" outlineLevel="1" spans="162:168">
      <c r="FF26859" s="55">
        <v>26852</v>
      </c>
      <c r="FG26859" s="55" t="s">
        <v>1309</v>
      </c>
      <c r="FH26859" s="55" t="s">
        <v>1260</v>
      </c>
      <c r="FI26859" s="55">
        <v>11</v>
      </c>
      <c r="FJ26859" s="55">
        <v>1000</v>
      </c>
      <c r="FK26859" s="55" t="s">
        <v>1249</v>
      </c>
      <c r="FL26859" s="55">
        <v>0.75</v>
      </c>
    </row>
    <row r="26860" ht="14.25" customHeight="1" outlineLevel="1" spans="162:168">
      <c r="FF26860" s="55">
        <v>26853</v>
      </c>
      <c r="FG26860" s="55" t="s">
        <v>1309</v>
      </c>
      <c r="FH26860" s="55" t="s">
        <v>1260</v>
      </c>
      <c r="FI26860" s="55">
        <v>11</v>
      </c>
      <c r="FJ26860" s="55">
        <v>2500</v>
      </c>
      <c r="FK26860" s="55" t="s">
        <v>1249</v>
      </c>
      <c r="FL26860" s="55">
        <v>0.7</v>
      </c>
    </row>
    <row r="26861" ht="14.25" customHeight="1" outlineLevel="1" spans="162:168">
      <c r="FF26861" s="55">
        <v>26854</v>
      </c>
      <c r="FG26861" s="55" t="s">
        <v>1309</v>
      </c>
      <c r="FH26861" s="55" t="s">
        <v>1260</v>
      </c>
      <c r="FI26861" s="55">
        <v>11</v>
      </c>
      <c r="FJ26861" s="55">
        <v>5000</v>
      </c>
      <c r="FK26861" s="55" t="s">
        <v>1249</v>
      </c>
      <c r="FL26861" s="55">
        <v>0.65</v>
      </c>
    </row>
    <row r="26862" ht="14.25" customHeight="1" outlineLevel="1" spans="162:168">
      <c r="FF26862" s="55">
        <v>26855</v>
      </c>
      <c r="FG26862" s="55" t="s">
        <v>1309</v>
      </c>
      <c r="FH26862" s="55" t="s">
        <v>1260</v>
      </c>
      <c r="FI26862" s="55">
        <v>11</v>
      </c>
      <c r="FJ26862" s="55">
        <v>10000</v>
      </c>
      <c r="FK26862" s="55" t="s">
        <v>1249</v>
      </c>
      <c r="FL26862" s="55">
        <v>0.55</v>
      </c>
    </row>
    <row r="26863" ht="14.25" customHeight="1" outlineLevel="1" spans="162:168">
      <c r="FF26863" s="55">
        <v>26856</v>
      </c>
      <c r="FG26863" s="55" t="s">
        <v>1309</v>
      </c>
      <c r="FH26863" s="55" t="s">
        <v>1260</v>
      </c>
      <c r="FI26863" s="55">
        <v>11</v>
      </c>
      <c r="FJ26863" s="55">
        <v>25000</v>
      </c>
      <c r="FK26863" s="55" t="s">
        <v>1249</v>
      </c>
      <c r="FL26863" s="55">
        <v>0.5</v>
      </c>
    </row>
    <row r="26864" ht="14.25" customHeight="1" outlineLevel="1" spans="162:168">
      <c r="FF26864" s="55">
        <v>26857</v>
      </c>
      <c r="FG26864" s="55" t="s">
        <v>1309</v>
      </c>
      <c r="FH26864" s="55" t="s">
        <v>1260</v>
      </c>
      <c r="FI26864" s="55">
        <v>11</v>
      </c>
      <c r="FJ26864" s="55">
        <v>50000</v>
      </c>
      <c r="FK26864" s="55" t="s">
        <v>1249</v>
      </c>
      <c r="FL26864" s="55">
        <v>0.5</v>
      </c>
    </row>
    <row r="26865" ht="14.25" customHeight="1" outlineLevel="1" spans="162:168">
      <c r="FF26865" s="55">
        <v>26858</v>
      </c>
      <c r="FG26865" s="55" t="s">
        <v>1309</v>
      </c>
      <c r="FH26865" s="55" t="s">
        <v>1260</v>
      </c>
      <c r="FI26865" s="55">
        <v>11</v>
      </c>
      <c r="FJ26865" s="55">
        <v>80000</v>
      </c>
      <c r="FK26865" s="55" t="s">
        <v>1249</v>
      </c>
      <c r="FL26865" s="55">
        <v>0.5</v>
      </c>
    </row>
    <row r="26866" ht="14.25" customHeight="1" outlineLevel="1" spans="162:168">
      <c r="FF26866" s="55">
        <v>26859</v>
      </c>
      <c r="FG26866" s="55" t="s">
        <v>1309</v>
      </c>
      <c r="FH26866" s="55" t="s">
        <v>1260</v>
      </c>
      <c r="FI26866" s="55">
        <v>11</v>
      </c>
      <c r="FJ26866" s="55">
        <v>130000</v>
      </c>
      <c r="FK26866" s="55" t="s">
        <v>1249</v>
      </c>
      <c r="FL26866" s="55">
        <v>0.5</v>
      </c>
    </row>
    <row r="26867" ht="14.25" customHeight="1" outlineLevel="1" spans="162:168">
      <c r="FF26867" s="55">
        <v>26860</v>
      </c>
      <c r="FG26867" s="55" t="s">
        <v>1309</v>
      </c>
      <c r="FH26867" s="55" t="s">
        <v>1260</v>
      </c>
      <c r="FI26867" s="55">
        <v>11</v>
      </c>
      <c r="FJ26867" s="55">
        <v>260000</v>
      </c>
      <c r="FK26867" s="55" t="s">
        <v>1249</v>
      </c>
      <c r="FL26867" s="55">
        <v>0.5</v>
      </c>
    </row>
    <row r="26868" ht="14.25" customHeight="1" outlineLevel="1" spans="162:168">
      <c r="FF26868" s="55">
        <v>26861</v>
      </c>
      <c r="FG26868" s="55" t="s">
        <v>1309</v>
      </c>
      <c r="FH26868" s="55" t="s">
        <v>1260</v>
      </c>
      <c r="FI26868" s="55">
        <v>11</v>
      </c>
      <c r="FJ26868" s="55">
        <v>400000</v>
      </c>
      <c r="FK26868" s="55" t="s">
        <v>1249</v>
      </c>
      <c r="FL26868" s="55">
        <v>0.5</v>
      </c>
    </row>
    <row r="26869" ht="14.25" customHeight="1" outlineLevel="1" spans="162:168">
      <c r="FF26869" s="55">
        <v>26862</v>
      </c>
      <c r="FG26869" s="55" t="s">
        <v>1309</v>
      </c>
      <c r="FH26869" s="55" t="s">
        <v>1260</v>
      </c>
      <c r="FI26869" s="55">
        <v>11</v>
      </c>
      <c r="FJ26869" s="55">
        <v>530000</v>
      </c>
      <c r="FK26869" s="55" t="s">
        <v>1249</v>
      </c>
      <c r="FL26869" s="55">
        <v>0.5</v>
      </c>
    </row>
    <row r="26870" ht="14.25" customHeight="1" outlineLevel="1" spans="162:168">
      <c r="FF26870" s="55">
        <v>26863</v>
      </c>
      <c r="FG26870" s="55" t="s">
        <v>1309</v>
      </c>
      <c r="FH26870" s="55" t="s">
        <v>1260</v>
      </c>
      <c r="FI26870" s="55">
        <v>11</v>
      </c>
      <c r="FJ26870" s="55">
        <v>540000</v>
      </c>
      <c r="FK26870" s="55" t="s">
        <v>1249</v>
      </c>
      <c r="FL26870" s="55">
        <v>0.5</v>
      </c>
    </row>
    <row r="26871" ht="14.25" customHeight="1" outlineLevel="1" spans="162:168">
      <c r="FF26871" s="55">
        <v>26864</v>
      </c>
      <c r="FG26871" s="55" t="s">
        <v>1309</v>
      </c>
      <c r="FH26871" s="55" t="s">
        <v>1260</v>
      </c>
      <c r="FI26871" s="55">
        <v>12</v>
      </c>
      <c r="FJ26871" s="55">
        <v>1000</v>
      </c>
      <c r="FK26871" s="55" t="s">
        <v>1249</v>
      </c>
      <c r="FL26871" s="55">
        <v>0.81</v>
      </c>
    </row>
    <row r="26872" ht="14.25" customHeight="1" outlineLevel="1" spans="162:168">
      <c r="FF26872" s="55">
        <v>26865</v>
      </c>
      <c r="FG26872" s="55" t="s">
        <v>1309</v>
      </c>
      <c r="FH26872" s="55" t="s">
        <v>1260</v>
      </c>
      <c r="FI26872" s="55">
        <v>12</v>
      </c>
      <c r="FJ26872" s="55">
        <v>2500</v>
      </c>
      <c r="FK26872" s="55" t="s">
        <v>1249</v>
      </c>
      <c r="FL26872" s="55">
        <v>0.81</v>
      </c>
    </row>
    <row r="26873" ht="14.25" customHeight="1" outlineLevel="1" spans="162:168">
      <c r="FF26873" s="55">
        <v>26866</v>
      </c>
      <c r="FG26873" s="55" t="s">
        <v>1309</v>
      </c>
      <c r="FH26873" s="55" t="s">
        <v>1260</v>
      </c>
      <c r="FI26873" s="55">
        <v>12</v>
      </c>
      <c r="FJ26873" s="55">
        <v>5000</v>
      </c>
      <c r="FK26873" s="55" t="s">
        <v>1249</v>
      </c>
      <c r="FL26873" s="55">
        <v>0.81</v>
      </c>
    </row>
    <row r="26874" ht="14.25" customHeight="1" outlineLevel="1" spans="162:168">
      <c r="FF26874" s="55">
        <v>26867</v>
      </c>
      <c r="FG26874" s="55" t="s">
        <v>1309</v>
      </c>
      <c r="FH26874" s="55" t="s">
        <v>1260</v>
      </c>
      <c r="FI26874" s="55">
        <v>12</v>
      </c>
      <c r="FJ26874" s="55">
        <v>10000</v>
      </c>
      <c r="FK26874" s="55" t="s">
        <v>1249</v>
      </c>
      <c r="FL26874" s="55">
        <v>0.81</v>
      </c>
    </row>
    <row r="26875" ht="14.25" customHeight="1" outlineLevel="1" spans="162:168">
      <c r="FF26875" s="55">
        <v>26868</v>
      </c>
      <c r="FG26875" s="55" t="s">
        <v>1309</v>
      </c>
      <c r="FH26875" s="55" t="s">
        <v>1260</v>
      </c>
      <c r="FI26875" s="55">
        <v>12</v>
      </c>
      <c r="FJ26875" s="55">
        <v>25000</v>
      </c>
      <c r="FK26875" s="55" t="s">
        <v>1249</v>
      </c>
      <c r="FL26875" s="55">
        <v>0.81</v>
      </c>
    </row>
    <row r="26876" ht="14.25" customHeight="1" outlineLevel="1" spans="162:168">
      <c r="FF26876" s="55">
        <v>26869</v>
      </c>
      <c r="FG26876" s="55" t="s">
        <v>1309</v>
      </c>
      <c r="FH26876" s="55" t="s">
        <v>1260</v>
      </c>
      <c r="FI26876" s="55">
        <v>12</v>
      </c>
      <c r="FJ26876" s="55">
        <v>50000</v>
      </c>
      <c r="FK26876" s="55" t="s">
        <v>1249</v>
      </c>
      <c r="FL26876" s="55">
        <v>0.77</v>
      </c>
    </row>
    <row r="26877" ht="14.25" customHeight="1" outlineLevel="1" spans="162:168">
      <c r="FF26877" s="55">
        <v>26870</v>
      </c>
      <c r="FG26877" s="55" t="s">
        <v>1309</v>
      </c>
      <c r="FH26877" s="55" t="s">
        <v>1260</v>
      </c>
      <c r="FI26877" s="55">
        <v>12</v>
      </c>
      <c r="FJ26877" s="55">
        <v>80000</v>
      </c>
      <c r="FK26877" s="55" t="s">
        <v>1249</v>
      </c>
      <c r="FL26877" s="55">
        <v>0.5</v>
      </c>
    </row>
    <row r="26878" ht="14.25" customHeight="1" outlineLevel="1" spans="162:168">
      <c r="FF26878" s="55">
        <v>26871</v>
      </c>
      <c r="FG26878" s="55" t="s">
        <v>1309</v>
      </c>
      <c r="FH26878" s="55" t="s">
        <v>1260</v>
      </c>
      <c r="FI26878" s="55">
        <v>12</v>
      </c>
      <c r="FJ26878" s="55">
        <v>130000</v>
      </c>
      <c r="FK26878" s="55" t="s">
        <v>1249</v>
      </c>
      <c r="FL26878" s="55">
        <v>0.5</v>
      </c>
    </row>
    <row r="26879" ht="14.25" customHeight="1" outlineLevel="1" spans="162:168">
      <c r="FF26879" s="55">
        <v>26872</v>
      </c>
      <c r="FG26879" s="55" t="s">
        <v>1309</v>
      </c>
      <c r="FH26879" s="55" t="s">
        <v>1260</v>
      </c>
      <c r="FI26879" s="55">
        <v>12</v>
      </c>
      <c r="FJ26879" s="55">
        <v>260000</v>
      </c>
      <c r="FK26879" s="55" t="s">
        <v>1249</v>
      </c>
      <c r="FL26879" s="55">
        <v>0.5</v>
      </c>
    </row>
    <row r="26880" ht="14.25" customHeight="1" outlineLevel="1" spans="162:168">
      <c r="FF26880" s="55">
        <v>26873</v>
      </c>
      <c r="FG26880" s="55" t="s">
        <v>1309</v>
      </c>
      <c r="FH26880" s="55" t="s">
        <v>1260</v>
      </c>
      <c r="FI26880" s="55">
        <v>12</v>
      </c>
      <c r="FJ26880" s="55">
        <v>400000</v>
      </c>
      <c r="FK26880" s="55" t="s">
        <v>1249</v>
      </c>
      <c r="FL26880" s="55">
        <v>0.5</v>
      </c>
    </row>
    <row r="26881" ht="14.25" customHeight="1" outlineLevel="1" spans="162:168">
      <c r="FF26881" s="55">
        <v>26874</v>
      </c>
      <c r="FG26881" s="55" t="s">
        <v>1309</v>
      </c>
      <c r="FH26881" s="55" t="s">
        <v>1260</v>
      </c>
      <c r="FI26881" s="55">
        <v>12</v>
      </c>
      <c r="FJ26881" s="55">
        <v>530000</v>
      </c>
      <c r="FK26881" s="55" t="s">
        <v>1249</v>
      </c>
      <c r="FL26881" s="55">
        <v>0.5</v>
      </c>
    </row>
    <row r="26882" ht="14.25" customHeight="1" outlineLevel="1" spans="162:168">
      <c r="FF26882" s="55">
        <v>26875</v>
      </c>
      <c r="FG26882" s="55" t="s">
        <v>1309</v>
      </c>
      <c r="FH26882" s="55" t="s">
        <v>1260</v>
      </c>
      <c r="FI26882" s="55">
        <v>12</v>
      </c>
      <c r="FJ26882" s="55">
        <v>540000</v>
      </c>
      <c r="FK26882" s="55" t="s">
        <v>1249</v>
      </c>
      <c r="FL26882" s="55">
        <v>0.5</v>
      </c>
    </row>
    <row r="26883" ht="14.25" customHeight="1" outlineLevel="1" spans="162:168">
      <c r="FF26883" s="55">
        <v>26876</v>
      </c>
      <c r="FG26883" s="55" t="s">
        <v>1309</v>
      </c>
      <c r="FH26883" s="55" t="s">
        <v>1490</v>
      </c>
      <c r="FI26883" s="55">
        <v>1</v>
      </c>
      <c r="FJ26883" s="55">
        <v>1000</v>
      </c>
      <c r="FK26883" s="55" t="s">
        <v>1249</v>
      </c>
      <c r="FL26883" s="55">
        <v>0.45</v>
      </c>
    </row>
    <row r="26884" ht="14.25" customHeight="1" outlineLevel="1" spans="162:168">
      <c r="FF26884" s="55">
        <v>26877</v>
      </c>
      <c r="FG26884" s="55" t="s">
        <v>1309</v>
      </c>
      <c r="FH26884" s="55" t="s">
        <v>1490</v>
      </c>
      <c r="FI26884" s="55">
        <v>1</v>
      </c>
      <c r="FJ26884" s="55">
        <v>2500</v>
      </c>
      <c r="FK26884" s="55" t="s">
        <v>1249</v>
      </c>
      <c r="FL26884" s="55">
        <v>0.4</v>
      </c>
    </row>
    <row r="26885" ht="14.25" customHeight="1" outlineLevel="1" spans="162:168">
      <c r="FF26885" s="55">
        <v>26878</v>
      </c>
      <c r="FG26885" s="55" t="s">
        <v>1309</v>
      </c>
      <c r="FH26885" s="55" t="s">
        <v>1490</v>
      </c>
      <c r="FI26885" s="55">
        <v>1</v>
      </c>
      <c r="FJ26885" s="55">
        <v>5000</v>
      </c>
      <c r="FK26885" s="55" t="s">
        <v>1249</v>
      </c>
      <c r="FL26885" s="55">
        <v>0.35</v>
      </c>
    </row>
    <row r="26886" ht="14.25" customHeight="1" outlineLevel="1" spans="162:168">
      <c r="FF26886" s="55">
        <v>26879</v>
      </c>
      <c r="FG26886" s="55" t="s">
        <v>1309</v>
      </c>
      <c r="FH26886" s="55" t="s">
        <v>1490</v>
      </c>
      <c r="FI26886" s="55">
        <v>1</v>
      </c>
      <c r="FJ26886" s="55">
        <v>10000</v>
      </c>
      <c r="FK26886" s="55" t="s">
        <v>1249</v>
      </c>
      <c r="FL26886" s="55">
        <v>0.3</v>
      </c>
    </row>
    <row r="26887" ht="14.25" customHeight="1" outlineLevel="1" spans="162:168">
      <c r="FF26887" s="55">
        <v>26880</v>
      </c>
      <c r="FG26887" s="55" t="s">
        <v>1309</v>
      </c>
      <c r="FH26887" s="55" t="s">
        <v>1490</v>
      </c>
      <c r="FI26887" s="55">
        <v>1</v>
      </c>
      <c r="FJ26887" s="55">
        <v>25000</v>
      </c>
      <c r="FK26887" s="55" t="s">
        <v>1249</v>
      </c>
      <c r="FL26887" s="55">
        <v>0.3</v>
      </c>
    </row>
    <row r="26888" ht="14.25" customHeight="1" outlineLevel="1" spans="162:168">
      <c r="FF26888" s="55">
        <v>26881</v>
      </c>
      <c r="FG26888" s="55" t="s">
        <v>1309</v>
      </c>
      <c r="FH26888" s="55" t="s">
        <v>1490</v>
      </c>
      <c r="FI26888" s="55">
        <v>1</v>
      </c>
      <c r="FJ26888" s="55">
        <v>50000</v>
      </c>
      <c r="FK26888" s="55" t="s">
        <v>1249</v>
      </c>
      <c r="FL26888" s="55">
        <v>0.3</v>
      </c>
    </row>
    <row r="26889" ht="14.25" customHeight="1" outlineLevel="1" spans="162:168">
      <c r="FF26889" s="55">
        <v>26882</v>
      </c>
      <c r="FG26889" s="55" t="s">
        <v>1309</v>
      </c>
      <c r="FH26889" s="55" t="s">
        <v>1490</v>
      </c>
      <c r="FI26889" s="55">
        <v>1</v>
      </c>
      <c r="FJ26889" s="55">
        <v>80000</v>
      </c>
      <c r="FK26889" s="55" t="s">
        <v>1249</v>
      </c>
      <c r="FL26889" s="55">
        <v>0.3</v>
      </c>
    </row>
    <row r="26890" ht="14.25" customHeight="1" outlineLevel="1" spans="162:168">
      <c r="FF26890" s="55">
        <v>26883</v>
      </c>
      <c r="FG26890" s="55" t="s">
        <v>1309</v>
      </c>
      <c r="FH26890" s="55" t="s">
        <v>1490</v>
      </c>
      <c r="FI26890" s="55">
        <v>1</v>
      </c>
      <c r="FJ26890" s="55">
        <v>130000</v>
      </c>
      <c r="FK26890" s="55" t="s">
        <v>1249</v>
      </c>
      <c r="FL26890" s="55">
        <v>0.3</v>
      </c>
    </row>
    <row r="26891" ht="14.25" customHeight="1" outlineLevel="1" spans="162:168">
      <c r="FF26891" s="55">
        <v>26884</v>
      </c>
      <c r="FG26891" s="55" t="s">
        <v>1309</v>
      </c>
      <c r="FH26891" s="55" t="s">
        <v>1490</v>
      </c>
      <c r="FI26891" s="55">
        <v>1</v>
      </c>
      <c r="FJ26891" s="55">
        <v>260000</v>
      </c>
      <c r="FK26891" s="55" t="s">
        <v>1249</v>
      </c>
      <c r="FL26891" s="55">
        <v>0.3</v>
      </c>
    </row>
    <row r="26892" ht="14.25" customHeight="1" outlineLevel="1" spans="162:168">
      <c r="FF26892" s="55">
        <v>26885</v>
      </c>
      <c r="FG26892" s="55" t="s">
        <v>1309</v>
      </c>
      <c r="FH26892" s="55" t="s">
        <v>1490</v>
      </c>
      <c r="FI26892" s="55">
        <v>1</v>
      </c>
      <c r="FJ26892" s="55">
        <v>400000</v>
      </c>
      <c r="FK26892" s="55" t="s">
        <v>1249</v>
      </c>
      <c r="FL26892" s="55">
        <v>0.3</v>
      </c>
    </row>
    <row r="26893" ht="14.25" customHeight="1" outlineLevel="1" spans="162:168">
      <c r="FF26893" s="55">
        <v>26886</v>
      </c>
      <c r="FG26893" s="55" t="s">
        <v>1309</v>
      </c>
      <c r="FH26893" s="55" t="s">
        <v>1490</v>
      </c>
      <c r="FI26893" s="55">
        <v>1</v>
      </c>
      <c r="FJ26893" s="55">
        <v>530000</v>
      </c>
      <c r="FK26893" s="55" t="s">
        <v>1249</v>
      </c>
      <c r="FL26893" s="55">
        <v>0.3</v>
      </c>
    </row>
    <row r="26894" ht="14.25" customHeight="1" outlineLevel="1" spans="162:168">
      <c r="FF26894" s="55">
        <v>26887</v>
      </c>
      <c r="FG26894" s="55" t="s">
        <v>1309</v>
      </c>
      <c r="FH26894" s="55" t="s">
        <v>1490</v>
      </c>
      <c r="FI26894" s="55">
        <v>1</v>
      </c>
      <c r="FJ26894" s="55">
        <v>540000</v>
      </c>
      <c r="FK26894" s="55" t="s">
        <v>1249</v>
      </c>
      <c r="FL26894" s="55">
        <v>0.3</v>
      </c>
    </row>
    <row r="26895" ht="14.25" customHeight="1" outlineLevel="1" spans="162:168">
      <c r="FF26895" s="55">
        <v>26888</v>
      </c>
      <c r="FG26895" s="55" t="s">
        <v>1309</v>
      </c>
      <c r="FH26895" s="55" t="s">
        <v>1490</v>
      </c>
      <c r="FI26895" s="55">
        <v>2</v>
      </c>
      <c r="FJ26895" s="55">
        <v>1000</v>
      </c>
      <c r="FK26895" s="55" t="s">
        <v>1249</v>
      </c>
      <c r="FL26895" s="55">
        <v>0.45</v>
      </c>
    </row>
    <row r="26896" ht="14.25" customHeight="1" outlineLevel="1" spans="162:168">
      <c r="FF26896" s="55">
        <v>26889</v>
      </c>
      <c r="FG26896" s="55" t="s">
        <v>1309</v>
      </c>
      <c r="FH26896" s="55" t="s">
        <v>1490</v>
      </c>
      <c r="FI26896" s="55">
        <v>2</v>
      </c>
      <c r="FJ26896" s="55">
        <v>2500</v>
      </c>
      <c r="FK26896" s="55" t="s">
        <v>1249</v>
      </c>
      <c r="FL26896" s="55">
        <v>0.4</v>
      </c>
    </row>
    <row r="26897" ht="14.25" customHeight="1" outlineLevel="1" spans="162:168">
      <c r="FF26897" s="55">
        <v>26890</v>
      </c>
      <c r="FG26897" s="55" t="s">
        <v>1309</v>
      </c>
      <c r="FH26897" s="55" t="s">
        <v>1490</v>
      </c>
      <c r="FI26897" s="55">
        <v>2</v>
      </c>
      <c r="FJ26897" s="55">
        <v>5000</v>
      </c>
      <c r="FK26897" s="55" t="s">
        <v>1249</v>
      </c>
      <c r="FL26897" s="55">
        <v>0.35</v>
      </c>
    </row>
    <row r="26898" ht="14.25" customHeight="1" outlineLevel="1" spans="162:168">
      <c r="FF26898" s="55">
        <v>26891</v>
      </c>
      <c r="FG26898" s="55" t="s">
        <v>1309</v>
      </c>
      <c r="FH26898" s="55" t="s">
        <v>1490</v>
      </c>
      <c r="FI26898" s="55">
        <v>2</v>
      </c>
      <c r="FJ26898" s="55">
        <v>10000</v>
      </c>
      <c r="FK26898" s="55" t="s">
        <v>1249</v>
      </c>
      <c r="FL26898" s="55">
        <v>0.3</v>
      </c>
    </row>
    <row r="26899" ht="14.25" customHeight="1" outlineLevel="1" spans="162:168">
      <c r="FF26899" s="55">
        <v>26892</v>
      </c>
      <c r="FG26899" s="55" t="s">
        <v>1309</v>
      </c>
      <c r="FH26899" s="55" t="s">
        <v>1490</v>
      </c>
      <c r="FI26899" s="55">
        <v>2</v>
      </c>
      <c r="FJ26899" s="55">
        <v>25000</v>
      </c>
      <c r="FK26899" s="55" t="s">
        <v>1249</v>
      </c>
      <c r="FL26899" s="55">
        <v>0.3</v>
      </c>
    </row>
    <row r="26900" ht="14.25" customHeight="1" outlineLevel="1" spans="162:168">
      <c r="FF26900" s="55">
        <v>26893</v>
      </c>
      <c r="FG26900" s="55" t="s">
        <v>1309</v>
      </c>
      <c r="FH26900" s="55" t="s">
        <v>1490</v>
      </c>
      <c r="FI26900" s="55">
        <v>2</v>
      </c>
      <c r="FJ26900" s="55">
        <v>50000</v>
      </c>
      <c r="FK26900" s="55" t="s">
        <v>1249</v>
      </c>
      <c r="FL26900" s="55">
        <v>0.3</v>
      </c>
    </row>
    <row r="26901" ht="14.25" customHeight="1" outlineLevel="1" spans="162:168">
      <c r="FF26901" s="55">
        <v>26894</v>
      </c>
      <c r="FG26901" s="55" t="s">
        <v>1309</v>
      </c>
      <c r="FH26901" s="55" t="s">
        <v>1490</v>
      </c>
      <c r="FI26901" s="55">
        <v>2</v>
      </c>
      <c r="FJ26901" s="55">
        <v>80000</v>
      </c>
      <c r="FK26901" s="55" t="s">
        <v>1249</v>
      </c>
      <c r="FL26901" s="55">
        <v>0.3</v>
      </c>
    </row>
    <row r="26902" ht="14.25" customHeight="1" outlineLevel="1" spans="162:168">
      <c r="FF26902" s="55">
        <v>26895</v>
      </c>
      <c r="FG26902" s="55" t="s">
        <v>1309</v>
      </c>
      <c r="FH26902" s="55" t="s">
        <v>1490</v>
      </c>
      <c r="FI26902" s="55">
        <v>2</v>
      </c>
      <c r="FJ26902" s="55">
        <v>130000</v>
      </c>
      <c r="FK26902" s="55" t="s">
        <v>1249</v>
      </c>
      <c r="FL26902" s="55">
        <v>0.3</v>
      </c>
    </row>
    <row r="26903" ht="14.25" customHeight="1" outlineLevel="1" spans="162:168">
      <c r="FF26903" s="55">
        <v>26896</v>
      </c>
      <c r="FG26903" s="55" t="s">
        <v>1309</v>
      </c>
      <c r="FH26903" s="55" t="s">
        <v>1490</v>
      </c>
      <c r="FI26903" s="55">
        <v>2</v>
      </c>
      <c r="FJ26903" s="55">
        <v>260000</v>
      </c>
      <c r="FK26903" s="55" t="s">
        <v>1249</v>
      </c>
      <c r="FL26903" s="55">
        <v>0.3</v>
      </c>
    </row>
    <row r="26904" ht="14.25" customHeight="1" outlineLevel="1" spans="162:168">
      <c r="FF26904" s="55">
        <v>26897</v>
      </c>
      <c r="FG26904" s="55" t="s">
        <v>1309</v>
      </c>
      <c r="FH26904" s="55" t="s">
        <v>1490</v>
      </c>
      <c r="FI26904" s="55">
        <v>2</v>
      </c>
      <c r="FJ26904" s="55">
        <v>400000</v>
      </c>
      <c r="FK26904" s="55" t="s">
        <v>1249</v>
      </c>
      <c r="FL26904" s="55">
        <v>0.3</v>
      </c>
    </row>
    <row r="26905" ht="14.25" customHeight="1" outlineLevel="1" spans="162:168">
      <c r="FF26905" s="55">
        <v>26898</v>
      </c>
      <c r="FG26905" s="55" t="s">
        <v>1309</v>
      </c>
      <c r="FH26905" s="55" t="s">
        <v>1490</v>
      </c>
      <c r="FI26905" s="55">
        <v>2</v>
      </c>
      <c r="FJ26905" s="55">
        <v>530000</v>
      </c>
      <c r="FK26905" s="55" t="s">
        <v>1249</v>
      </c>
      <c r="FL26905" s="55">
        <v>0.3</v>
      </c>
    </row>
    <row r="26906" ht="14.25" customHeight="1" outlineLevel="1" spans="162:168">
      <c r="FF26906" s="55">
        <v>26899</v>
      </c>
      <c r="FG26906" s="55" t="s">
        <v>1309</v>
      </c>
      <c r="FH26906" s="55" t="s">
        <v>1490</v>
      </c>
      <c r="FI26906" s="55">
        <v>2</v>
      </c>
      <c r="FJ26906" s="55">
        <v>540000</v>
      </c>
      <c r="FK26906" s="55" t="s">
        <v>1249</v>
      </c>
      <c r="FL26906" s="55">
        <v>0.3</v>
      </c>
    </row>
  </sheetData>
  <mergeCells count="86">
    <mergeCell ref="A1:E1"/>
    <mergeCell ref="G1:L1"/>
    <mergeCell ref="N1:V1"/>
    <mergeCell ref="X1:AB1"/>
    <mergeCell ref="AD1:AH1"/>
    <mergeCell ref="AJ1:AO1"/>
    <mergeCell ref="AQ1:AV1"/>
    <mergeCell ref="AX1:BD1"/>
    <mergeCell ref="BF1:BN1"/>
    <mergeCell ref="BP1:BX1"/>
    <mergeCell ref="BZ1:CE1"/>
    <mergeCell ref="CG1:CM1"/>
    <mergeCell ref="CO1:CQ1"/>
    <mergeCell ref="CS1:CX1"/>
    <mergeCell ref="CZ1:DE1"/>
    <mergeCell ref="DG1:DL1"/>
    <mergeCell ref="DN1:DV1"/>
    <mergeCell ref="DX1:ED1"/>
    <mergeCell ref="EF1:EK1"/>
    <mergeCell ref="EM1:ET1"/>
    <mergeCell ref="EV1:FD1"/>
    <mergeCell ref="FF1:FL1"/>
    <mergeCell ref="FN1:FS1"/>
    <mergeCell ref="FU1:FZ1"/>
    <mergeCell ref="GB1:GF1"/>
    <mergeCell ref="GH1:GL1"/>
    <mergeCell ref="GN1:GR1"/>
    <mergeCell ref="GT1:GZ1"/>
    <mergeCell ref="HB1:HH1"/>
    <mergeCell ref="HJ1:HP1"/>
    <mergeCell ref="HR1:HW1"/>
    <mergeCell ref="HY1:ID1"/>
    <mergeCell ref="IF1:IH1"/>
    <mergeCell ref="IJ1:IO1"/>
    <mergeCell ref="IQ1:IU1"/>
    <mergeCell ref="IW1:JA1"/>
    <mergeCell ref="JC1:JH1"/>
    <mergeCell ref="JJ1:JQ1"/>
    <mergeCell ref="JS1:JU1"/>
    <mergeCell ref="JW1:JY1"/>
    <mergeCell ref="KA1:KC1"/>
    <mergeCell ref="KE1:KH1"/>
    <mergeCell ref="KJ1:KM1"/>
    <mergeCell ref="B2:E2"/>
    <mergeCell ref="H2:L2"/>
    <mergeCell ref="O2:V2"/>
    <mergeCell ref="Y2:AB2"/>
    <mergeCell ref="AE2:AH2"/>
    <mergeCell ref="AK2:AO2"/>
    <mergeCell ref="AR2:AV2"/>
    <mergeCell ref="AY2:BD2"/>
    <mergeCell ref="BG2:BN2"/>
    <mergeCell ref="BQ2:BX2"/>
    <mergeCell ref="CA2:CE2"/>
    <mergeCell ref="CH2:CM2"/>
    <mergeCell ref="CP2:CQ2"/>
    <mergeCell ref="CT2:CX2"/>
    <mergeCell ref="DA2:DE2"/>
    <mergeCell ref="DH2:DL2"/>
    <mergeCell ref="DO2:DV2"/>
    <mergeCell ref="DY2:ED2"/>
    <mergeCell ref="EG2:EK2"/>
    <mergeCell ref="EN2:ET2"/>
    <mergeCell ref="EW2:FD2"/>
    <mergeCell ref="FG2:FL2"/>
    <mergeCell ref="FO2:FS2"/>
    <mergeCell ref="FV2:FZ2"/>
    <mergeCell ref="GC2:GF2"/>
    <mergeCell ref="GI2:GL2"/>
    <mergeCell ref="GO2:GR2"/>
    <mergeCell ref="GU2:GZ2"/>
    <mergeCell ref="HC2:HH2"/>
    <mergeCell ref="HK2:HP2"/>
    <mergeCell ref="HS2:HW2"/>
    <mergeCell ref="HZ2:ID2"/>
    <mergeCell ref="IG2:IH2"/>
    <mergeCell ref="IK2:IO2"/>
    <mergeCell ref="IR2:IU2"/>
    <mergeCell ref="IX2:JA2"/>
    <mergeCell ref="JD2:JH2"/>
    <mergeCell ref="JK2:JQ2"/>
    <mergeCell ref="JT2:JU2"/>
    <mergeCell ref="JX2:JY2"/>
    <mergeCell ref="KB2:KC2"/>
    <mergeCell ref="KF2:KH2"/>
    <mergeCell ref="KK2:KM2"/>
  </mergeCells>
  <dataValidations count="2">
    <dataValidation type="list" allowBlank="1" showErrorMessage="1" errorTitle="Invalid County" error="Please select a valid county from the dropdown list" sqref="AF8:AF2851">
      <formula1>INDIRECT(AG8)</formula1>
    </dataValidation>
    <dataValidation type="list" showErrorMessage="1" errorTitle="Invalid State" error="Please select a valid state from the dropdown list" sqref="AG8:AG2851">
      <formula1>DV_State</formula1>
    </dataValidation>
  </dataValidations>
  <pageMargins left="0.7" right="0.7" top="0.75" bottom="0.75" header="0.511811023622047" footer="0.511811023622047"/>
  <pageSetup paperSize="9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topLeftCell="D1" workbookViewId="0">
      <pane ySplit="1" topLeftCell="A2" activePane="bottomLeft" state="frozen"/>
      <selection/>
      <selection pane="bottomLeft" activeCell="G14" sqref="G14"/>
    </sheetView>
  </sheetViews>
  <sheetFormatPr defaultColWidth="8.66666666666667" defaultRowHeight="14.4"/>
  <cols>
    <col min="1" max="1" width="20" customWidth="1"/>
    <col min="2" max="2" width="10" customWidth="1"/>
    <col min="3" max="3" width="8" customWidth="1"/>
    <col min="4" max="4" width="40" customWidth="1"/>
    <col min="5" max="5" width="14" customWidth="1"/>
    <col min="6" max="6" width="45" customWidth="1"/>
    <col min="7" max="7" width="26" customWidth="1"/>
    <col min="8" max="8" width="16" customWidth="1"/>
    <col min="9" max="9" width="18" customWidth="1"/>
    <col min="10" max="10" width="20" customWidth="1"/>
    <col min="11" max="11" width="16" customWidth="1"/>
    <col min="12" max="12" width="14" customWidth="1"/>
  </cols>
  <sheetData>
    <row r="1" ht="51.75" customHeight="1" spans="1:12">
      <c r="A1" s="1" t="s">
        <v>3613</v>
      </c>
      <c r="B1" s="1" t="s">
        <v>3614</v>
      </c>
      <c r="C1" s="1" t="s">
        <v>63</v>
      </c>
      <c r="D1" s="1" t="s">
        <v>3615</v>
      </c>
      <c r="E1" s="1" t="s">
        <v>3616</v>
      </c>
      <c r="F1" s="1" t="s">
        <v>3617</v>
      </c>
      <c r="G1" s="1"/>
      <c r="H1" s="1" t="s">
        <v>3618</v>
      </c>
      <c r="I1" s="1" t="s">
        <v>3619</v>
      </c>
      <c r="J1" s="1" t="s">
        <v>3620</v>
      </c>
      <c r="K1" s="1" t="s">
        <v>3621</v>
      </c>
      <c r="L1" s="1" t="s">
        <v>3622</v>
      </c>
    </row>
    <row r="3" spans="1:12">
      <c r="A3" s="2" t="s">
        <v>3623</v>
      </c>
      <c r="B3" s="2" t="s">
        <v>3624</v>
      </c>
      <c r="C3" s="2" t="s">
        <v>1252</v>
      </c>
      <c r="D3" s="2">
        <v>4</v>
      </c>
      <c r="E3" s="2" t="s">
        <v>3625</v>
      </c>
      <c r="F3" s="2" t="s">
        <v>3626</v>
      </c>
      <c r="G3" s="2"/>
      <c r="H3" s="2">
        <f>COUNTIF($C$3:C3,C3)</f>
        <v>1</v>
      </c>
      <c r="I3" s="2">
        <f t="shared" ref="I3:I66" si="0">IF(ISNUMBER(SEARCH("Policy fee",F3)),1,0)</f>
        <v>0</v>
      </c>
      <c r="J3" s="2">
        <f t="shared" ref="J3:J66" si="1">IF(ISNUMBER(SEARCH("Inspection fee",F3)),1,0)</f>
        <v>0</v>
      </c>
      <c r="K3" s="2">
        <f t="shared" ref="K3:K66" si="2">IF(ISNUMBER(SEARCH("Carrier fee",F3)),1,0)</f>
        <v>0</v>
      </c>
      <c r="L3" s="2">
        <f t="shared" ref="L3:L66" si="3">IF(ISNUMBER(SEARCH("whole dollar",G3)),1,0)</f>
        <v>0</v>
      </c>
    </row>
    <row r="4" spans="1:12">
      <c r="A4" s="2" t="s">
        <v>3623</v>
      </c>
      <c r="B4" s="2" t="s">
        <v>3624</v>
      </c>
      <c r="C4" s="2" t="s">
        <v>1515</v>
      </c>
      <c r="D4" s="2">
        <v>4.68</v>
      </c>
      <c r="E4" s="2" t="s">
        <v>3625</v>
      </c>
      <c r="F4" s="2" t="s">
        <v>3627</v>
      </c>
      <c r="G4" s="2"/>
      <c r="H4" s="2">
        <f>COUNTIF($C$3:C4,C4)</f>
        <v>1</v>
      </c>
      <c r="I4" s="2">
        <f t="shared" si="0"/>
        <v>0</v>
      </c>
      <c r="J4" s="2">
        <f t="shared" si="1"/>
        <v>0</v>
      </c>
      <c r="K4" s="2">
        <f t="shared" si="2"/>
        <v>1</v>
      </c>
      <c r="L4" s="2">
        <f t="shared" si="3"/>
        <v>0</v>
      </c>
    </row>
    <row r="5" spans="1:12">
      <c r="A5" s="2" t="s">
        <v>3623</v>
      </c>
      <c r="B5" s="2" t="s">
        <v>3624</v>
      </c>
      <c r="C5" s="2" t="s">
        <v>1410</v>
      </c>
      <c r="D5" s="2">
        <v>4</v>
      </c>
      <c r="E5" s="2" t="s">
        <v>3625</v>
      </c>
      <c r="F5" s="2" t="s">
        <v>3626</v>
      </c>
      <c r="G5" s="2"/>
      <c r="H5" s="2">
        <f>COUNTIF($C$3:C5,C5)</f>
        <v>1</v>
      </c>
      <c r="I5" s="2">
        <f t="shared" si="0"/>
        <v>0</v>
      </c>
      <c r="J5" s="2">
        <f t="shared" si="1"/>
        <v>0</v>
      </c>
      <c r="K5" s="2">
        <f t="shared" si="2"/>
        <v>0</v>
      </c>
      <c r="L5" s="2">
        <f t="shared" si="3"/>
        <v>0</v>
      </c>
    </row>
    <row r="6" spans="1:12">
      <c r="A6" s="2" t="s">
        <v>3623</v>
      </c>
      <c r="B6" s="2" t="s">
        <v>3624</v>
      </c>
      <c r="C6" s="2" t="s">
        <v>1268</v>
      </c>
      <c r="D6" s="2">
        <v>2</v>
      </c>
      <c r="E6" s="2" t="s">
        <v>3625</v>
      </c>
      <c r="F6" s="2" t="s">
        <v>3626</v>
      </c>
      <c r="G6" s="2"/>
      <c r="H6" s="2">
        <f>COUNTIF($C$3:C6,C6)</f>
        <v>1</v>
      </c>
      <c r="I6" s="2">
        <f t="shared" si="0"/>
        <v>0</v>
      </c>
      <c r="J6" s="2">
        <f t="shared" si="1"/>
        <v>0</v>
      </c>
      <c r="K6" s="2">
        <f t="shared" si="2"/>
        <v>0</v>
      </c>
      <c r="L6" s="2">
        <f t="shared" si="3"/>
        <v>0</v>
      </c>
    </row>
    <row r="7" spans="1:12">
      <c r="A7" s="2" t="s">
        <v>3623</v>
      </c>
      <c r="B7" s="2" t="s">
        <v>3624</v>
      </c>
      <c r="C7" s="2" t="s">
        <v>1963</v>
      </c>
      <c r="D7" s="2">
        <v>2.75</v>
      </c>
      <c r="E7" s="2" t="s">
        <v>3625</v>
      </c>
      <c r="F7" s="2" t="s">
        <v>3628</v>
      </c>
      <c r="G7" s="2"/>
      <c r="H7" s="2">
        <f>COUNTIF($C$3:C7,C7)</f>
        <v>1</v>
      </c>
      <c r="I7" s="2">
        <f t="shared" si="0"/>
        <v>0</v>
      </c>
      <c r="J7" s="2">
        <f t="shared" si="1"/>
        <v>1</v>
      </c>
      <c r="K7" s="2">
        <f t="shared" si="2"/>
        <v>1</v>
      </c>
      <c r="L7" s="2">
        <f t="shared" si="3"/>
        <v>0</v>
      </c>
    </row>
    <row r="8" spans="1:12">
      <c r="A8" s="2" t="s">
        <v>3623</v>
      </c>
      <c r="B8" s="2" t="s">
        <v>3624</v>
      </c>
      <c r="C8" s="2" t="s">
        <v>2048</v>
      </c>
      <c r="D8" s="2">
        <v>5</v>
      </c>
      <c r="E8" s="2" t="s">
        <v>3625</v>
      </c>
      <c r="F8" s="2" t="s">
        <v>3626</v>
      </c>
      <c r="G8" s="2"/>
      <c r="H8" s="2">
        <f>COUNTIF($C$3:C8,C8)</f>
        <v>1</v>
      </c>
      <c r="I8" s="2">
        <f t="shared" si="0"/>
        <v>0</v>
      </c>
      <c r="J8" s="2">
        <f t="shared" si="1"/>
        <v>0</v>
      </c>
      <c r="K8" s="2">
        <f t="shared" si="2"/>
        <v>0</v>
      </c>
      <c r="L8" s="2">
        <f t="shared" si="3"/>
        <v>0</v>
      </c>
    </row>
    <row r="9" spans="1:12">
      <c r="A9" s="2" t="s">
        <v>3623</v>
      </c>
      <c r="B9" s="2" t="s">
        <v>3624</v>
      </c>
      <c r="C9" s="2" t="s">
        <v>2118</v>
      </c>
      <c r="D9" s="2">
        <v>3</v>
      </c>
      <c r="E9" s="2" t="s">
        <v>3625</v>
      </c>
      <c r="F9" s="2" t="s">
        <v>3626</v>
      </c>
      <c r="G9" s="2"/>
      <c r="H9" s="2">
        <f>COUNTIF($C$3:C9,C9)</f>
        <v>1</v>
      </c>
      <c r="I9" s="2">
        <f t="shared" si="0"/>
        <v>0</v>
      </c>
      <c r="J9" s="2">
        <f t="shared" si="1"/>
        <v>0</v>
      </c>
      <c r="K9" s="2">
        <f t="shared" si="2"/>
        <v>0</v>
      </c>
      <c r="L9" s="2">
        <f t="shared" si="3"/>
        <v>0</v>
      </c>
    </row>
    <row r="10" spans="1:12">
      <c r="A10" s="2" t="s">
        <v>3623</v>
      </c>
      <c r="B10" s="2" t="s">
        <v>3624</v>
      </c>
      <c r="C10" s="2" t="s">
        <v>1791</v>
      </c>
      <c r="D10" s="2">
        <v>4</v>
      </c>
      <c r="E10" s="2" t="s">
        <v>3625</v>
      </c>
      <c r="F10" s="2" t="s">
        <v>3626</v>
      </c>
      <c r="G10" s="2"/>
      <c r="H10" s="2">
        <f>COUNTIF($C$3:C10,C10)</f>
        <v>1</v>
      </c>
      <c r="I10" s="2">
        <f t="shared" si="0"/>
        <v>0</v>
      </c>
      <c r="J10" s="2">
        <f t="shared" si="1"/>
        <v>0</v>
      </c>
      <c r="K10" s="2">
        <f t="shared" si="2"/>
        <v>0</v>
      </c>
      <c r="L10" s="2">
        <f t="shared" si="3"/>
        <v>0</v>
      </c>
    </row>
    <row r="11" spans="1:12">
      <c r="A11" s="2" t="s">
        <v>3623</v>
      </c>
      <c r="B11" s="2" t="s">
        <v>3624</v>
      </c>
      <c r="C11" s="2" t="s">
        <v>2272</v>
      </c>
      <c r="D11" s="2">
        <v>2.5</v>
      </c>
      <c r="E11" s="2" t="s">
        <v>3625</v>
      </c>
      <c r="F11" s="2" t="s">
        <v>3629</v>
      </c>
      <c r="G11" s="2"/>
      <c r="H11" s="2">
        <f>COUNTIF($C$3:C11,C11)</f>
        <v>1</v>
      </c>
      <c r="I11" s="2">
        <f t="shared" si="0"/>
        <v>1</v>
      </c>
      <c r="J11" s="2">
        <f t="shared" si="1"/>
        <v>1</v>
      </c>
      <c r="K11" s="2">
        <f t="shared" si="2"/>
        <v>0</v>
      </c>
      <c r="L11" s="2">
        <f t="shared" si="3"/>
        <v>0</v>
      </c>
    </row>
    <row r="12" spans="1:12">
      <c r="A12" s="2" t="s">
        <v>3623</v>
      </c>
      <c r="B12" s="2" t="s">
        <v>3624</v>
      </c>
      <c r="C12" s="2" t="s">
        <v>1569</v>
      </c>
      <c r="D12" s="2">
        <v>3</v>
      </c>
      <c r="E12" s="2" t="s">
        <v>3625</v>
      </c>
      <c r="F12" s="2" t="s">
        <v>3626</v>
      </c>
      <c r="G12" s="2"/>
      <c r="H12" s="2">
        <f>COUNTIF($C$3:C12,C12)</f>
        <v>1</v>
      </c>
      <c r="I12" s="2">
        <f t="shared" si="0"/>
        <v>0</v>
      </c>
      <c r="J12" s="2">
        <f t="shared" si="1"/>
        <v>0</v>
      </c>
      <c r="K12" s="2">
        <f t="shared" si="2"/>
        <v>0</v>
      </c>
      <c r="L12" s="2">
        <f t="shared" si="3"/>
        <v>0</v>
      </c>
    </row>
    <row r="13" spans="1:12">
      <c r="A13" s="2" t="s">
        <v>3623</v>
      </c>
      <c r="B13" s="2" t="s">
        <v>3624</v>
      </c>
      <c r="C13" s="2" t="s">
        <v>1092</v>
      </c>
      <c r="D13" s="2">
        <v>3</v>
      </c>
      <c r="E13" s="2" t="s">
        <v>3625</v>
      </c>
      <c r="F13" s="2" t="s">
        <v>3630</v>
      </c>
      <c r="G13" s="2"/>
      <c r="H13" s="2">
        <f>COUNTIF($C$3:C13,C13)</f>
        <v>1</v>
      </c>
      <c r="I13" s="2">
        <f t="shared" si="0"/>
        <v>0</v>
      </c>
      <c r="J13" s="2">
        <f t="shared" si="1"/>
        <v>1</v>
      </c>
      <c r="K13" s="2">
        <f t="shared" si="2"/>
        <v>0</v>
      </c>
      <c r="L13" s="2">
        <f t="shared" si="3"/>
        <v>0</v>
      </c>
    </row>
    <row r="14" spans="1:12">
      <c r="A14" s="2" t="s">
        <v>3623</v>
      </c>
      <c r="B14" s="2" t="s">
        <v>3624</v>
      </c>
      <c r="C14" s="2" t="s">
        <v>1595</v>
      </c>
      <c r="D14" s="2">
        <v>3.5</v>
      </c>
      <c r="E14" s="2" t="s">
        <v>3625</v>
      </c>
      <c r="F14" s="2" t="s">
        <v>3626</v>
      </c>
      <c r="G14" s="2" t="s">
        <v>3631</v>
      </c>
      <c r="H14" s="2">
        <f>COUNTIF($C$3:C14,C14)</f>
        <v>1</v>
      </c>
      <c r="I14" s="2">
        <f t="shared" si="0"/>
        <v>0</v>
      </c>
      <c r="J14" s="2">
        <f t="shared" si="1"/>
        <v>0</v>
      </c>
      <c r="K14" s="2">
        <f t="shared" si="2"/>
        <v>0</v>
      </c>
      <c r="L14" s="2">
        <f t="shared" si="3"/>
        <v>1</v>
      </c>
    </row>
    <row r="15" spans="1:12">
      <c r="A15" s="2" t="s">
        <v>3623</v>
      </c>
      <c r="B15" s="2" t="s">
        <v>3624</v>
      </c>
      <c r="C15" s="2" t="s">
        <v>1810</v>
      </c>
      <c r="D15" s="2">
        <v>3</v>
      </c>
      <c r="E15" s="2" t="s">
        <v>3625</v>
      </c>
      <c r="F15" s="2" t="s">
        <v>3632</v>
      </c>
      <c r="G15" s="2"/>
      <c r="H15" s="2">
        <f>COUNTIF($C$3:C15,C15)</f>
        <v>1</v>
      </c>
      <c r="I15" s="2">
        <f t="shared" si="0"/>
        <v>0</v>
      </c>
      <c r="J15" s="2">
        <f t="shared" si="1"/>
        <v>1</v>
      </c>
      <c r="K15" s="2">
        <f t="shared" si="2"/>
        <v>1</v>
      </c>
      <c r="L15" s="2">
        <f t="shared" si="3"/>
        <v>0</v>
      </c>
    </row>
    <row r="16" spans="1:12">
      <c r="A16" s="2" t="s">
        <v>3623</v>
      </c>
      <c r="B16" s="2" t="s">
        <v>3624</v>
      </c>
      <c r="C16" s="2" t="s">
        <v>763</v>
      </c>
      <c r="D16" s="2">
        <v>6</v>
      </c>
      <c r="E16" s="2" t="s">
        <v>3625</v>
      </c>
      <c r="F16" s="2" t="s">
        <v>3629</v>
      </c>
      <c r="G16" s="2"/>
      <c r="H16" s="2">
        <f>COUNTIF($C$3:C16,C16)</f>
        <v>1</v>
      </c>
      <c r="I16" s="2">
        <f t="shared" si="0"/>
        <v>1</v>
      </c>
      <c r="J16" s="2">
        <f t="shared" si="1"/>
        <v>1</v>
      </c>
      <c r="K16" s="2">
        <f t="shared" si="2"/>
        <v>0</v>
      </c>
      <c r="L16" s="2">
        <f t="shared" si="3"/>
        <v>0</v>
      </c>
    </row>
    <row r="17" spans="1:12">
      <c r="A17" s="2" t="s">
        <v>3623</v>
      </c>
      <c r="B17" s="2" t="s">
        <v>3624</v>
      </c>
      <c r="C17" s="2" t="s">
        <v>1013</v>
      </c>
      <c r="D17" s="2">
        <v>4</v>
      </c>
      <c r="E17" s="2" t="s">
        <v>3625</v>
      </c>
      <c r="F17" s="2" t="s">
        <v>3629</v>
      </c>
      <c r="G17" s="2"/>
      <c r="H17" s="2">
        <f>COUNTIF($C$3:C17,C17)</f>
        <v>1</v>
      </c>
      <c r="I17" s="2">
        <f t="shared" si="0"/>
        <v>1</v>
      </c>
      <c r="J17" s="2">
        <f t="shared" si="1"/>
        <v>1</v>
      </c>
      <c r="K17" s="2">
        <f t="shared" si="2"/>
        <v>0</v>
      </c>
      <c r="L17" s="2">
        <f t="shared" si="3"/>
        <v>0</v>
      </c>
    </row>
    <row r="18" spans="1:12">
      <c r="A18" s="2" t="s">
        <v>3623</v>
      </c>
      <c r="B18" s="2" t="s">
        <v>3624</v>
      </c>
      <c r="C18" s="2" t="s">
        <v>960</v>
      </c>
      <c r="D18" s="2">
        <v>3</v>
      </c>
      <c r="E18" s="2" t="s">
        <v>3625</v>
      </c>
      <c r="F18" s="2" t="s">
        <v>3629</v>
      </c>
      <c r="G18" s="2"/>
      <c r="H18" s="2">
        <f>COUNTIF($C$3:C18,C18)</f>
        <v>1</v>
      </c>
      <c r="I18" s="2">
        <f t="shared" si="0"/>
        <v>1</v>
      </c>
      <c r="J18" s="2">
        <f t="shared" si="1"/>
        <v>1</v>
      </c>
      <c r="K18" s="2">
        <f t="shared" si="2"/>
        <v>0</v>
      </c>
      <c r="L18" s="2">
        <f t="shared" si="3"/>
        <v>0</v>
      </c>
    </row>
    <row r="19" spans="1:12">
      <c r="A19" s="2" t="s">
        <v>3623</v>
      </c>
      <c r="B19" s="2" t="s">
        <v>3624</v>
      </c>
      <c r="C19" s="2" t="s">
        <v>1230</v>
      </c>
      <c r="D19" s="2">
        <v>3</v>
      </c>
      <c r="E19" s="2" t="s">
        <v>3625</v>
      </c>
      <c r="F19" s="2" t="s">
        <v>3629</v>
      </c>
      <c r="G19" s="2"/>
      <c r="H19" s="2">
        <f>COUNTIF($C$3:C19,C19)</f>
        <v>1</v>
      </c>
      <c r="I19" s="2">
        <f t="shared" si="0"/>
        <v>1</v>
      </c>
      <c r="J19" s="2">
        <f t="shared" si="1"/>
        <v>1</v>
      </c>
      <c r="K19" s="2">
        <f t="shared" si="2"/>
        <v>0</v>
      </c>
      <c r="L19" s="2">
        <f t="shared" si="3"/>
        <v>0</v>
      </c>
    </row>
    <row r="20" spans="1:12">
      <c r="A20" s="2" t="s">
        <v>3623</v>
      </c>
      <c r="B20" s="2" t="s">
        <v>3624</v>
      </c>
      <c r="C20" s="2" t="s">
        <v>1390</v>
      </c>
      <c r="D20" s="2">
        <v>2</v>
      </c>
      <c r="E20" s="2" t="s">
        <v>3625</v>
      </c>
      <c r="F20" s="2" t="s">
        <v>3633</v>
      </c>
      <c r="G20" s="2"/>
      <c r="H20" s="2">
        <f>COUNTIF($C$3:C20,C20)</f>
        <v>1</v>
      </c>
      <c r="I20" s="2">
        <f t="shared" si="0"/>
        <v>1</v>
      </c>
      <c r="J20" s="2">
        <f t="shared" si="1"/>
        <v>1</v>
      </c>
      <c r="K20" s="2">
        <f t="shared" si="2"/>
        <v>0</v>
      </c>
      <c r="L20" s="2">
        <f t="shared" si="3"/>
        <v>0</v>
      </c>
    </row>
    <row r="21" spans="1:12">
      <c r="A21" s="2" t="s">
        <v>3623</v>
      </c>
      <c r="B21" s="2" t="s">
        <v>3624</v>
      </c>
      <c r="C21" s="2" t="s">
        <v>1343</v>
      </c>
      <c r="D21" s="2">
        <v>3</v>
      </c>
      <c r="E21" s="2" t="s">
        <v>3625</v>
      </c>
      <c r="F21" s="2" t="s">
        <v>3629</v>
      </c>
      <c r="G21" s="2"/>
      <c r="H21" s="2">
        <f>COUNTIF($C$3:C21,C21)</f>
        <v>1</v>
      </c>
      <c r="I21" s="2">
        <f t="shared" si="0"/>
        <v>1</v>
      </c>
      <c r="J21" s="2">
        <f t="shared" si="1"/>
        <v>1</v>
      </c>
      <c r="K21" s="2">
        <f t="shared" si="2"/>
        <v>0</v>
      </c>
      <c r="L21" s="2">
        <f t="shared" si="3"/>
        <v>0</v>
      </c>
    </row>
    <row r="22" spans="1:12">
      <c r="A22" s="2" t="s">
        <v>3623</v>
      </c>
      <c r="B22" s="2" t="s">
        <v>3624</v>
      </c>
      <c r="C22" s="2" t="s">
        <v>1470</v>
      </c>
      <c r="D22" s="2">
        <v>4</v>
      </c>
      <c r="E22" s="2" t="s">
        <v>3625</v>
      </c>
      <c r="F22" s="2" t="s">
        <v>3629</v>
      </c>
      <c r="G22" s="2"/>
      <c r="H22" s="2">
        <f>COUNTIF($C$3:C22,C22)</f>
        <v>1</v>
      </c>
      <c r="I22" s="2">
        <f t="shared" si="0"/>
        <v>1</v>
      </c>
      <c r="J22" s="2">
        <f t="shared" si="1"/>
        <v>1</v>
      </c>
      <c r="K22" s="2">
        <f t="shared" si="2"/>
        <v>0</v>
      </c>
      <c r="L22" s="2">
        <f t="shared" si="3"/>
        <v>0</v>
      </c>
    </row>
    <row r="23" spans="1:12">
      <c r="A23" s="2" t="s">
        <v>3623</v>
      </c>
      <c r="B23" s="2" t="s">
        <v>3624</v>
      </c>
      <c r="C23" s="2" t="s">
        <v>1554</v>
      </c>
      <c r="D23" s="2">
        <v>1.5</v>
      </c>
      <c r="E23" s="2" t="s">
        <v>3625</v>
      </c>
      <c r="F23" s="2" t="s">
        <v>3629</v>
      </c>
      <c r="G23" s="2" t="s">
        <v>3634</v>
      </c>
      <c r="H23" s="2">
        <f>COUNTIF($C$3:C23,C23)</f>
        <v>1</v>
      </c>
      <c r="I23" s="2">
        <f t="shared" si="0"/>
        <v>1</v>
      </c>
      <c r="J23" s="2">
        <f t="shared" si="1"/>
        <v>1</v>
      </c>
      <c r="K23" s="2">
        <f t="shared" si="2"/>
        <v>0</v>
      </c>
      <c r="L23" s="2">
        <f t="shared" si="3"/>
        <v>1</v>
      </c>
    </row>
    <row r="24" spans="1:12">
      <c r="A24" s="2" t="s">
        <v>3623</v>
      </c>
      <c r="B24" s="2" t="s">
        <v>3624</v>
      </c>
      <c r="C24" s="2" t="s">
        <v>1531</v>
      </c>
      <c r="D24" s="2">
        <v>2.5</v>
      </c>
      <c r="E24" s="2" t="s">
        <v>3625</v>
      </c>
      <c r="F24" s="2" t="s">
        <v>3629</v>
      </c>
      <c r="G24" s="2"/>
      <c r="H24" s="2">
        <f>COUNTIF($C$3:C24,C24)</f>
        <v>1</v>
      </c>
      <c r="I24" s="2">
        <f t="shared" si="0"/>
        <v>1</v>
      </c>
      <c r="J24" s="2">
        <f t="shared" si="1"/>
        <v>1</v>
      </c>
      <c r="K24" s="2">
        <f t="shared" si="2"/>
        <v>0</v>
      </c>
      <c r="L24" s="2">
        <f t="shared" si="3"/>
        <v>0</v>
      </c>
    </row>
    <row r="25" spans="1:12">
      <c r="A25" s="2" t="s">
        <v>3623</v>
      </c>
      <c r="B25" s="2" t="s">
        <v>3624</v>
      </c>
      <c r="C25" s="2" t="s">
        <v>1729</v>
      </c>
      <c r="D25" s="2">
        <v>3</v>
      </c>
      <c r="E25" s="2" t="s">
        <v>3625</v>
      </c>
      <c r="F25" s="2" t="s">
        <v>3629</v>
      </c>
      <c r="G25" s="2"/>
      <c r="H25" s="2">
        <f>COUNTIF($C$3:C25,C25)</f>
        <v>1</v>
      </c>
      <c r="I25" s="2">
        <f t="shared" si="0"/>
        <v>1</v>
      </c>
      <c r="J25" s="2">
        <f t="shared" si="1"/>
        <v>1</v>
      </c>
      <c r="K25" s="2">
        <f t="shared" si="2"/>
        <v>0</v>
      </c>
      <c r="L25" s="2">
        <f t="shared" si="3"/>
        <v>0</v>
      </c>
    </row>
    <row r="26" spans="1:12">
      <c r="A26" s="2" t="s">
        <v>3623</v>
      </c>
      <c r="B26" s="2" t="s">
        <v>3624</v>
      </c>
      <c r="C26" s="2" t="s">
        <v>1756</v>
      </c>
      <c r="D26" s="2">
        <v>4.85</v>
      </c>
      <c r="E26" s="2" t="s">
        <v>3625</v>
      </c>
      <c r="F26" s="2" t="s">
        <v>3633</v>
      </c>
      <c r="G26" s="2"/>
      <c r="H26" s="2">
        <f>COUNTIF($C$3:C26,C26)</f>
        <v>1</v>
      </c>
      <c r="I26" s="2">
        <f t="shared" si="0"/>
        <v>1</v>
      </c>
      <c r="J26" s="2">
        <f t="shared" si="1"/>
        <v>1</v>
      </c>
      <c r="K26" s="2">
        <f t="shared" si="2"/>
        <v>0</v>
      </c>
      <c r="L26" s="2">
        <f t="shared" si="3"/>
        <v>0</v>
      </c>
    </row>
    <row r="27" spans="1:12">
      <c r="A27" s="2" t="s">
        <v>3623</v>
      </c>
      <c r="B27" s="2" t="s">
        <v>3624</v>
      </c>
      <c r="C27" s="2" t="s">
        <v>1644</v>
      </c>
      <c r="D27" s="2">
        <v>3</v>
      </c>
      <c r="E27" s="2" t="s">
        <v>3625</v>
      </c>
      <c r="F27" s="2" t="s">
        <v>3629</v>
      </c>
      <c r="G27" s="2"/>
      <c r="H27" s="2">
        <f>COUNTIF($C$3:C27,C27)</f>
        <v>1</v>
      </c>
      <c r="I27" s="2">
        <f t="shared" si="0"/>
        <v>1</v>
      </c>
      <c r="J27" s="2">
        <f t="shared" si="1"/>
        <v>1</v>
      </c>
      <c r="K27" s="2">
        <f t="shared" si="2"/>
        <v>0</v>
      </c>
      <c r="L27" s="2">
        <f t="shared" si="3"/>
        <v>0</v>
      </c>
    </row>
    <row r="28" spans="1:12">
      <c r="A28" s="2" t="s">
        <v>3623</v>
      </c>
      <c r="B28" s="2" t="s">
        <v>3624</v>
      </c>
      <c r="C28" s="2" t="s">
        <v>1885</v>
      </c>
      <c r="D28" s="2">
        <v>3</v>
      </c>
      <c r="E28" s="2" t="s">
        <v>3625</v>
      </c>
      <c r="F28" s="2" t="s">
        <v>3629</v>
      </c>
      <c r="G28" s="2"/>
      <c r="H28" s="2">
        <f>COUNTIF($C$3:C28,C28)</f>
        <v>1</v>
      </c>
      <c r="I28" s="2">
        <f t="shared" si="0"/>
        <v>1</v>
      </c>
      <c r="J28" s="2">
        <f t="shared" si="1"/>
        <v>1</v>
      </c>
      <c r="K28" s="2">
        <f t="shared" si="2"/>
        <v>0</v>
      </c>
      <c r="L28" s="2">
        <f t="shared" si="3"/>
        <v>0</v>
      </c>
    </row>
    <row r="29" spans="1:12">
      <c r="A29" s="2" t="s">
        <v>3623</v>
      </c>
      <c r="B29" s="2" t="s">
        <v>3624</v>
      </c>
      <c r="C29" s="2" t="s">
        <v>1938</v>
      </c>
      <c r="D29" s="2">
        <v>5</v>
      </c>
      <c r="E29" s="2" t="s">
        <v>3625</v>
      </c>
      <c r="F29" s="2" t="s">
        <v>3629</v>
      </c>
      <c r="G29" s="2"/>
      <c r="H29" s="2">
        <f>COUNTIF($C$3:C29,C29)</f>
        <v>1</v>
      </c>
      <c r="I29" s="2">
        <f t="shared" si="0"/>
        <v>1</v>
      </c>
      <c r="J29" s="2">
        <f t="shared" si="1"/>
        <v>1</v>
      </c>
      <c r="K29" s="2">
        <f t="shared" si="2"/>
        <v>0</v>
      </c>
      <c r="L29" s="2">
        <f t="shared" si="3"/>
        <v>0</v>
      </c>
    </row>
    <row r="30" spans="1:12">
      <c r="A30" s="2" t="s">
        <v>3623</v>
      </c>
      <c r="B30" s="2" t="s">
        <v>3624</v>
      </c>
      <c r="C30" s="2" t="s">
        <v>1738</v>
      </c>
      <c r="D30" s="2">
        <v>4</v>
      </c>
      <c r="E30" s="2" t="s">
        <v>3625</v>
      </c>
      <c r="F30" s="2" t="s">
        <v>3633</v>
      </c>
      <c r="G30" s="2"/>
      <c r="H30" s="2">
        <f>COUNTIF($C$3:C30,C30)</f>
        <v>1</v>
      </c>
      <c r="I30" s="2">
        <f t="shared" si="0"/>
        <v>1</v>
      </c>
      <c r="J30" s="2">
        <f t="shared" si="1"/>
        <v>1</v>
      </c>
      <c r="K30" s="2">
        <f t="shared" si="2"/>
        <v>0</v>
      </c>
      <c r="L30" s="2">
        <f t="shared" si="3"/>
        <v>0</v>
      </c>
    </row>
    <row r="31" spans="1:12">
      <c r="A31" s="2" t="s">
        <v>3623</v>
      </c>
      <c r="B31" s="2" t="s">
        <v>3624</v>
      </c>
      <c r="C31" s="2" t="s">
        <v>2135</v>
      </c>
      <c r="D31" s="2">
        <v>1.75</v>
      </c>
      <c r="E31" s="2" t="s">
        <v>3625</v>
      </c>
      <c r="F31" s="2" t="s">
        <v>3629</v>
      </c>
      <c r="G31" s="2"/>
      <c r="H31" s="2">
        <f>COUNTIF($C$3:C31,C31)</f>
        <v>1</v>
      </c>
      <c r="I31" s="2">
        <f t="shared" si="0"/>
        <v>1</v>
      </c>
      <c r="J31" s="2">
        <f t="shared" si="1"/>
        <v>1</v>
      </c>
      <c r="K31" s="2">
        <f t="shared" si="2"/>
        <v>0</v>
      </c>
      <c r="L31" s="2">
        <f t="shared" si="3"/>
        <v>0</v>
      </c>
    </row>
    <row r="32" spans="1:12">
      <c r="A32" s="2" t="s">
        <v>3623</v>
      </c>
      <c r="B32" s="2" t="s">
        <v>3624</v>
      </c>
      <c r="C32" s="2" t="s">
        <v>1944</v>
      </c>
      <c r="D32" s="2">
        <v>3.003</v>
      </c>
      <c r="E32" s="2" t="s">
        <v>3625</v>
      </c>
      <c r="F32" s="2" t="s">
        <v>3629</v>
      </c>
      <c r="G32" s="2"/>
      <c r="H32" s="2">
        <f>COUNTIF($C$3:C32,C32)</f>
        <v>1</v>
      </c>
      <c r="I32" s="2">
        <f t="shared" si="0"/>
        <v>1</v>
      </c>
      <c r="J32" s="2">
        <f t="shared" si="1"/>
        <v>1</v>
      </c>
      <c r="K32" s="2">
        <f t="shared" si="2"/>
        <v>0</v>
      </c>
      <c r="L32" s="2">
        <f t="shared" si="3"/>
        <v>0</v>
      </c>
    </row>
    <row r="33" spans="1:12">
      <c r="A33" s="2" t="s">
        <v>3623</v>
      </c>
      <c r="B33" s="2" t="s">
        <v>3624</v>
      </c>
      <c r="C33" s="2" t="s">
        <v>2012</v>
      </c>
      <c r="D33" s="2">
        <v>3.5</v>
      </c>
      <c r="E33" s="2" t="s">
        <v>3625</v>
      </c>
      <c r="F33" s="2" t="s">
        <v>3633</v>
      </c>
      <c r="G33" s="2"/>
      <c r="H33" s="2">
        <f>COUNTIF($C$3:C33,C33)</f>
        <v>1</v>
      </c>
      <c r="I33" s="2">
        <f t="shared" si="0"/>
        <v>1</v>
      </c>
      <c r="J33" s="2">
        <f t="shared" si="1"/>
        <v>1</v>
      </c>
      <c r="K33" s="2">
        <f t="shared" si="2"/>
        <v>0</v>
      </c>
      <c r="L33" s="2">
        <f t="shared" si="3"/>
        <v>0</v>
      </c>
    </row>
    <row r="34" spans="1:12">
      <c r="A34" s="2" t="s">
        <v>3623</v>
      </c>
      <c r="B34" s="2" t="s">
        <v>3624</v>
      </c>
      <c r="C34" s="2" t="s">
        <v>2181</v>
      </c>
      <c r="D34" s="2">
        <v>6</v>
      </c>
      <c r="E34" s="2" t="s">
        <v>3625</v>
      </c>
      <c r="F34" s="2" t="s">
        <v>3629</v>
      </c>
      <c r="G34" s="2"/>
      <c r="H34" s="2">
        <f>COUNTIF($C$3:C34,C34)</f>
        <v>1</v>
      </c>
      <c r="I34" s="2">
        <f t="shared" si="0"/>
        <v>1</v>
      </c>
      <c r="J34" s="2">
        <f t="shared" si="1"/>
        <v>1</v>
      </c>
      <c r="K34" s="2">
        <f t="shared" si="2"/>
        <v>0</v>
      </c>
      <c r="L34" s="2">
        <f t="shared" si="3"/>
        <v>0</v>
      </c>
    </row>
    <row r="35" spans="1:12">
      <c r="A35" s="2" t="s">
        <v>3623</v>
      </c>
      <c r="B35" s="2" t="s">
        <v>3624</v>
      </c>
      <c r="C35" s="2" t="s">
        <v>1364</v>
      </c>
      <c r="D35" s="2">
        <v>2</v>
      </c>
      <c r="E35" s="2" t="s">
        <v>3625</v>
      </c>
      <c r="F35" s="2" t="s">
        <v>3629</v>
      </c>
      <c r="G35" s="2"/>
      <c r="H35" s="2">
        <f>COUNTIF($C$3:C35,C35)</f>
        <v>1</v>
      </c>
      <c r="I35" s="2">
        <f t="shared" si="0"/>
        <v>1</v>
      </c>
      <c r="J35" s="2">
        <f t="shared" si="1"/>
        <v>1</v>
      </c>
      <c r="K35" s="2">
        <f t="shared" si="2"/>
        <v>0</v>
      </c>
      <c r="L35" s="2">
        <f t="shared" si="3"/>
        <v>0</v>
      </c>
    </row>
    <row r="36" spans="1:12">
      <c r="A36" s="2" t="s">
        <v>3623</v>
      </c>
      <c r="B36" s="2" t="s">
        <v>3624</v>
      </c>
      <c r="C36" s="2" t="s">
        <v>1263</v>
      </c>
      <c r="D36" s="2">
        <v>6</v>
      </c>
      <c r="E36" s="2" t="s">
        <v>3625</v>
      </c>
      <c r="F36" s="2" t="s">
        <v>3629</v>
      </c>
      <c r="G36" s="2"/>
      <c r="H36" s="2">
        <f>COUNTIF($C$3:C36,C36)</f>
        <v>1</v>
      </c>
      <c r="I36" s="2">
        <f t="shared" si="0"/>
        <v>1</v>
      </c>
      <c r="J36" s="2">
        <f t="shared" si="1"/>
        <v>1</v>
      </c>
      <c r="K36" s="2">
        <f t="shared" si="2"/>
        <v>0</v>
      </c>
      <c r="L36" s="2">
        <f t="shared" si="3"/>
        <v>0</v>
      </c>
    </row>
    <row r="37" spans="1:12">
      <c r="A37" s="2" t="s">
        <v>3623</v>
      </c>
      <c r="B37" s="2" t="s">
        <v>3624</v>
      </c>
      <c r="C37" s="2" t="s">
        <v>2055</v>
      </c>
      <c r="D37" s="2">
        <v>5</v>
      </c>
      <c r="E37" s="2" t="s">
        <v>3625</v>
      </c>
      <c r="F37" s="2" t="s">
        <v>3629</v>
      </c>
      <c r="G37" s="2"/>
      <c r="H37" s="2">
        <f>COUNTIF($C$3:C37,C37)</f>
        <v>1</v>
      </c>
      <c r="I37" s="2">
        <f t="shared" si="0"/>
        <v>1</v>
      </c>
      <c r="J37" s="2">
        <f t="shared" si="1"/>
        <v>1</v>
      </c>
      <c r="K37" s="2">
        <f t="shared" si="2"/>
        <v>0</v>
      </c>
      <c r="L37" s="2">
        <f t="shared" si="3"/>
        <v>0</v>
      </c>
    </row>
    <row r="38" spans="1:12">
      <c r="A38" s="2" t="s">
        <v>3623</v>
      </c>
      <c r="B38" s="2" t="s">
        <v>3624</v>
      </c>
      <c r="C38" s="2" t="s">
        <v>1708</v>
      </c>
      <c r="D38" s="2">
        <v>4.85</v>
      </c>
      <c r="E38" s="2" t="s">
        <v>3625</v>
      </c>
      <c r="F38" s="2" t="s">
        <v>3629</v>
      </c>
      <c r="G38" s="2"/>
      <c r="H38" s="2">
        <f>COUNTIF($C$3:C38,C38)</f>
        <v>1</v>
      </c>
      <c r="I38" s="2">
        <f t="shared" si="0"/>
        <v>1</v>
      </c>
      <c r="J38" s="2">
        <f t="shared" si="1"/>
        <v>1</v>
      </c>
      <c r="K38" s="2">
        <f t="shared" si="2"/>
        <v>0</v>
      </c>
      <c r="L38" s="2">
        <f t="shared" si="3"/>
        <v>0</v>
      </c>
    </row>
    <row r="39" spans="1:12">
      <c r="A39" s="2" t="s">
        <v>3623</v>
      </c>
      <c r="B39" s="2" t="s">
        <v>3624</v>
      </c>
      <c r="C39" s="2" t="s">
        <v>2278</v>
      </c>
      <c r="D39" s="2">
        <v>4.25</v>
      </c>
      <c r="E39" s="2" t="s">
        <v>3625</v>
      </c>
      <c r="F39" s="2" t="s">
        <v>3629</v>
      </c>
      <c r="G39" s="2"/>
      <c r="H39" s="2">
        <f>COUNTIF($C$3:C39,C39)</f>
        <v>1</v>
      </c>
      <c r="I39" s="2">
        <f t="shared" si="0"/>
        <v>1</v>
      </c>
      <c r="J39" s="2">
        <f t="shared" si="1"/>
        <v>1</v>
      </c>
      <c r="K39" s="2">
        <f t="shared" si="2"/>
        <v>0</v>
      </c>
      <c r="L39" s="2">
        <f t="shared" si="3"/>
        <v>0</v>
      </c>
    </row>
    <row r="40" spans="1:12">
      <c r="A40" s="2" t="s">
        <v>3623</v>
      </c>
      <c r="B40" s="2" t="s">
        <v>3624</v>
      </c>
      <c r="C40" s="2" t="s">
        <v>1995</v>
      </c>
      <c r="D40" s="2">
        <v>2.25</v>
      </c>
      <c r="E40" s="2" t="s">
        <v>3625</v>
      </c>
      <c r="F40" s="2" t="s">
        <v>3629</v>
      </c>
      <c r="G40" s="2"/>
      <c r="H40" s="2">
        <f>COUNTIF($C$3:C40,C40)</f>
        <v>1</v>
      </c>
      <c r="I40" s="2">
        <f t="shared" si="0"/>
        <v>1</v>
      </c>
      <c r="J40" s="2">
        <f t="shared" si="1"/>
        <v>1</v>
      </c>
      <c r="K40" s="2">
        <f t="shared" si="2"/>
        <v>0</v>
      </c>
      <c r="L40" s="2">
        <f t="shared" si="3"/>
        <v>0</v>
      </c>
    </row>
    <row r="41" spans="1:12">
      <c r="A41" s="2" t="s">
        <v>3623</v>
      </c>
      <c r="B41" s="2" t="s">
        <v>3624</v>
      </c>
      <c r="C41" s="2" t="s">
        <v>2226</v>
      </c>
      <c r="D41" s="2">
        <v>2</v>
      </c>
      <c r="E41" s="2" t="s">
        <v>3625</v>
      </c>
      <c r="F41" s="2" t="s">
        <v>3629</v>
      </c>
      <c r="G41" s="2"/>
      <c r="H41" s="2">
        <f>COUNTIF($C$3:C41,C41)</f>
        <v>1</v>
      </c>
      <c r="I41" s="2">
        <f t="shared" si="0"/>
        <v>1</v>
      </c>
      <c r="J41" s="2">
        <f t="shared" si="1"/>
        <v>1</v>
      </c>
      <c r="K41" s="2">
        <f t="shared" si="2"/>
        <v>0</v>
      </c>
      <c r="L41" s="2">
        <f t="shared" si="3"/>
        <v>0</v>
      </c>
    </row>
    <row r="42" spans="1:12">
      <c r="A42" s="2" t="s">
        <v>3623</v>
      </c>
      <c r="B42" s="2" t="s">
        <v>3624</v>
      </c>
      <c r="C42" s="2" t="s">
        <v>1919</v>
      </c>
      <c r="D42" s="2">
        <v>3</v>
      </c>
      <c r="E42" s="2" t="s">
        <v>3625</v>
      </c>
      <c r="F42" s="2" t="s">
        <v>3629</v>
      </c>
      <c r="G42" s="2"/>
      <c r="H42" s="2">
        <f>COUNTIF($C$3:C42,C42)</f>
        <v>1</v>
      </c>
      <c r="I42" s="2">
        <f t="shared" si="0"/>
        <v>1</v>
      </c>
      <c r="J42" s="2">
        <f t="shared" si="1"/>
        <v>1</v>
      </c>
      <c r="K42" s="2">
        <f t="shared" si="2"/>
        <v>0</v>
      </c>
      <c r="L42" s="2">
        <f t="shared" si="3"/>
        <v>0</v>
      </c>
    </row>
    <row r="43" spans="1:12">
      <c r="A43" s="2" t="s">
        <v>3623</v>
      </c>
      <c r="B43" s="2" t="s">
        <v>3624</v>
      </c>
      <c r="C43" s="2" t="s">
        <v>2382</v>
      </c>
      <c r="D43" s="2">
        <v>4.55</v>
      </c>
      <c r="E43" s="2" t="s">
        <v>3625</v>
      </c>
      <c r="F43" s="2" t="s">
        <v>3629</v>
      </c>
      <c r="G43" s="2"/>
      <c r="H43" s="2">
        <f>COUNTIF($C$3:C43,C43)</f>
        <v>1</v>
      </c>
      <c r="I43" s="2">
        <f t="shared" si="0"/>
        <v>1</v>
      </c>
      <c r="J43" s="2">
        <f t="shared" si="1"/>
        <v>1</v>
      </c>
      <c r="K43" s="2">
        <f t="shared" si="2"/>
        <v>0</v>
      </c>
      <c r="L43" s="2">
        <f t="shared" si="3"/>
        <v>0</v>
      </c>
    </row>
    <row r="44" spans="1:12">
      <c r="A44" s="2" t="s">
        <v>3623</v>
      </c>
      <c r="B44" s="2" t="s">
        <v>3624</v>
      </c>
      <c r="C44" s="2" t="s">
        <v>1646</v>
      </c>
      <c r="D44" s="2">
        <v>3</v>
      </c>
      <c r="E44" s="2" t="s">
        <v>3625</v>
      </c>
      <c r="F44" s="2" t="s">
        <v>3629</v>
      </c>
      <c r="G44" s="2"/>
      <c r="H44" s="2">
        <f>COUNTIF($C$3:C44,C44)</f>
        <v>1</v>
      </c>
      <c r="I44" s="2">
        <f t="shared" si="0"/>
        <v>1</v>
      </c>
      <c r="J44" s="2">
        <f t="shared" si="1"/>
        <v>1</v>
      </c>
      <c r="K44" s="2">
        <f t="shared" si="2"/>
        <v>0</v>
      </c>
      <c r="L44" s="2">
        <f t="shared" si="3"/>
        <v>0</v>
      </c>
    </row>
    <row r="45" spans="1:12">
      <c r="A45" s="2" t="s">
        <v>3623</v>
      </c>
      <c r="B45" s="2" t="s">
        <v>3624</v>
      </c>
      <c r="C45" s="2" t="s">
        <v>2016</v>
      </c>
      <c r="D45" s="2">
        <v>5</v>
      </c>
      <c r="E45" s="2" t="s">
        <v>3625</v>
      </c>
      <c r="F45" s="2" t="s">
        <v>3626</v>
      </c>
      <c r="G45" s="2"/>
      <c r="H45" s="2">
        <f>COUNTIF($C$3:C45,C45)</f>
        <v>1</v>
      </c>
      <c r="I45" s="2">
        <f t="shared" si="0"/>
        <v>0</v>
      </c>
      <c r="J45" s="2">
        <f t="shared" si="1"/>
        <v>0</v>
      </c>
      <c r="K45" s="2">
        <f t="shared" si="2"/>
        <v>0</v>
      </c>
      <c r="L45" s="2">
        <f t="shared" si="3"/>
        <v>0</v>
      </c>
    </row>
    <row r="46" spans="1:12">
      <c r="A46" s="2" t="s">
        <v>3623</v>
      </c>
      <c r="B46" s="2" t="s">
        <v>3624</v>
      </c>
      <c r="C46" s="2" t="s">
        <v>1490</v>
      </c>
      <c r="D46" s="2">
        <v>3.6</v>
      </c>
      <c r="E46" s="2" t="s">
        <v>3625</v>
      </c>
      <c r="F46" s="2" t="s">
        <v>3635</v>
      </c>
      <c r="G46" s="2"/>
      <c r="H46" s="2">
        <f>COUNTIF($C$3:C46,C46)</f>
        <v>1</v>
      </c>
      <c r="I46" s="2">
        <f t="shared" si="0"/>
        <v>0</v>
      </c>
      <c r="J46" s="2">
        <f t="shared" si="1"/>
        <v>0</v>
      </c>
      <c r="K46" s="2">
        <f t="shared" si="2"/>
        <v>0</v>
      </c>
      <c r="L46" s="2">
        <f t="shared" si="3"/>
        <v>0</v>
      </c>
    </row>
    <row r="47" spans="1:12">
      <c r="A47" s="2" t="s">
        <v>3623</v>
      </c>
      <c r="B47" s="2" t="s">
        <v>3624</v>
      </c>
      <c r="C47" s="2" t="s">
        <v>1872</v>
      </c>
      <c r="D47" s="2">
        <v>5</v>
      </c>
      <c r="E47" s="2" t="s">
        <v>3625</v>
      </c>
      <c r="F47" s="2" t="s">
        <v>3635</v>
      </c>
      <c r="G47" s="2"/>
      <c r="H47" s="2">
        <f>COUNTIF($C$3:C47,C47)</f>
        <v>1</v>
      </c>
      <c r="I47" s="2">
        <f t="shared" si="0"/>
        <v>0</v>
      </c>
      <c r="J47" s="2">
        <f t="shared" si="1"/>
        <v>0</v>
      </c>
      <c r="K47" s="2">
        <f t="shared" si="2"/>
        <v>0</v>
      </c>
      <c r="L47" s="2">
        <f t="shared" si="3"/>
        <v>0</v>
      </c>
    </row>
    <row r="48" spans="1:12">
      <c r="A48" s="2" t="s">
        <v>3623</v>
      </c>
      <c r="B48" s="2" t="s">
        <v>3624</v>
      </c>
      <c r="C48" s="2" t="s">
        <v>900</v>
      </c>
      <c r="D48" s="2">
        <v>2.7</v>
      </c>
      <c r="E48" s="2" t="s">
        <v>3625</v>
      </c>
      <c r="F48" s="2" t="s">
        <v>3633</v>
      </c>
      <c r="G48" s="2"/>
      <c r="H48" s="2">
        <f>COUNTIF($C$3:C48,C48)</f>
        <v>1</v>
      </c>
      <c r="I48" s="2">
        <f t="shared" si="0"/>
        <v>1</v>
      </c>
      <c r="J48" s="2">
        <f t="shared" si="1"/>
        <v>1</v>
      </c>
      <c r="K48" s="2">
        <f t="shared" si="2"/>
        <v>0</v>
      </c>
      <c r="L48" s="2">
        <f t="shared" si="3"/>
        <v>0</v>
      </c>
    </row>
    <row r="49" spans="1:12">
      <c r="A49" s="2" t="s">
        <v>3623</v>
      </c>
      <c r="B49" s="2" t="s">
        <v>3624</v>
      </c>
      <c r="C49" s="2" t="s">
        <v>1988</v>
      </c>
      <c r="D49" s="2">
        <v>3</v>
      </c>
      <c r="E49" s="2" t="s">
        <v>3625</v>
      </c>
      <c r="F49" s="2" t="s">
        <v>3636</v>
      </c>
      <c r="G49" s="2"/>
      <c r="H49" s="2">
        <f>COUNTIF($C$3:C49,C49)</f>
        <v>1</v>
      </c>
      <c r="I49" s="2">
        <f t="shared" si="0"/>
        <v>0</v>
      </c>
      <c r="J49" s="2">
        <f t="shared" si="1"/>
        <v>0</v>
      </c>
      <c r="K49" s="2">
        <f t="shared" si="2"/>
        <v>0</v>
      </c>
      <c r="L49" s="2">
        <f t="shared" si="3"/>
        <v>0</v>
      </c>
    </row>
    <row r="50" spans="1:12">
      <c r="A50" s="2" t="s">
        <v>3623</v>
      </c>
      <c r="B50" s="2" t="s">
        <v>3624</v>
      </c>
      <c r="C50" s="2" t="s">
        <v>1260</v>
      </c>
      <c r="D50" s="2">
        <v>4.94</v>
      </c>
      <c r="E50" s="2" t="s">
        <v>3625</v>
      </c>
      <c r="F50" s="2" t="s">
        <v>3629</v>
      </c>
      <c r="G50" s="2"/>
      <c r="H50" s="2">
        <f>COUNTIF($C$3:C50,C50)</f>
        <v>1</v>
      </c>
      <c r="I50" s="2">
        <f t="shared" si="0"/>
        <v>1</v>
      </c>
      <c r="J50" s="2">
        <f t="shared" si="1"/>
        <v>1</v>
      </c>
      <c r="K50" s="2">
        <f t="shared" si="2"/>
        <v>0</v>
      </c>
      <c r="L50" s="2">
        <f t="shared" si="3"/>
        <v>0</v>
      </c>
    </row>
    <row r="51" spans="1:12">
      <c r="A51" s="2" t="s">
        <v>3623</v>
      </c>
      <c r="B51" s="2" t="s">
        <v>3624</v>
      </c>
      <c r="C51" s="2" t="s">
        <v>1607</v>
      </c>
      <c r="D51" s="2">
        <v>3</v>
      </c>
      <c r="E51" s="2" t="s">
        <v>3625</v>
      </c>
      <c r="F51" s="2" t="s">
        <v>3637</v>
      </c>
      <c r="G51" s="2"/>
      <c r="H51" s="2">
        <f>COUNTIF($C$3:C51,C51)</f>
        <v>1</v>
      </c>
      <c r="I51" s="2">
        <f t="shared" si="0"/>
        <v>0</v>
      </c>
      <c r="J51" s="2">
        <f t="shared" si="1"/>
        <v>1</v>
      </c>
      <c r="K51" s="2">
        <f t="shared" si="2"/>
        <v>0</v>
      </c>
      <c r="L51" s="2">
        <f t="shared" si="3"/>
        <v>0</v>
      </c>
    </row>
    <row r="52" spans="1:12">
      <c r="A52" s="2" t="s">
        <v>3623</v>
      </c>
      <c r="B52" s="2" t="s">
        <v>3624</v>
      </c>
      <c r="C52" s="2" t="s">
        <v>1701</v>
      </c>
      <c r="D52" s="2">
        <v>3</v>
      </c>
      <c r="E52" s="2" t="s">
        <v>3625</v>
      </c>
      <c r="F52" s="2" t="s">
        <v>3629</v>
      </c>
      <c r="G52" s="2"/>
      <c r="H52" s="2">
        <f>COUNTIF($C$3:C52,C52)</f>
        <v>1</v>
      </c>
      <c r="I52" s="2">
        <f t="shared" si="0"/>
        <v>1</v>
      </c>
      <c r="J52" s="2">
        <f t="shared" si="1"/>
        <v>1</v>
      </c>
      <c r="K52" s="2">
        <f t="shared" si="2"/>
        <v>0</v>
      </c>
      <c r="L52" s="2">
        <f t="shared" si="3"/>
        <v>0</v>
      </c>
    </row>
    <row r="53" spans="1:12">
      <c r="A53" s="2" t="s">
        <v>3623</v>
      </c>
      <c r="B53" s="2" t="s">
        <v>3624</v>
      </c>
      <c r="C53" s="2" t="s">
        <v>1667</v>
      </c>
      <c r="D53" s="2">
        <v>0.925</v>
      </c>
      <c r="E53" s="2" t="s">
        <v>3625</v>
      </c>
      <c r="F53" s="2" t="s">
        <v>3629</v>
      </c>
      <c r="G53" s="2"/>
      <c r="H53" s="2">
        <f>COUNTIF($C$3:C53,C53)</f>
        <v>1</v>
      </c>
      <c r="I53" s="2">
        <f t="shared" si="0"/>
        <v>1</v>
      </c>
      <c r="J53" s="2">
        <f t="shared" si="1"/>
        <v>1</v>
      </c>
      <c r="K53" s="2">
        <f t="shared" si="2"/>
        <v>0</v>
      </c>
      <c r="L53" s="2">
        <f t="shared" si="3"/>
        <v>0</v>
      </c>
    </row>
    <row r="54" spans="1:12">
      <c r="A54" s="2" t="s">
        <v>3638</v>
      </c>
      <c r="B54" s="2" t="s">
        <v>3624</v>
      </c>
      <c r="C54" s="2" t="s">
        <v>1963</v>
      </c>
      <c r="D54" s="2">
        <v>2.5</v>
      </c>
      <c r="E54" s="2" t="s">
        <v>3625</v>
      </c>
      <c r="F54" s="2" t="s">
        <v>3628</v>
      </c>
      <c r="G54" s="2"/>
      <c r="H54" s="2">
        <f>COUNTIF($C$3:C54,C54)</f>
        <v>2</v>
      </c>
      <c r="I54" s="2">
        <f t="shared" si="0"/>
        <v>0</v>
      </c>
      <c r="J54" s="2">
        <f t="shared" si="1"/>
        <v>1</v>
      </c>
      <c r="K54" s="2">
        <f t="shared" si="2"/>
        <v>1</v>
      </c>
      <c r="L54" s="2">
        <f t="shared" si="3"/>
        <v>0</v>
      </c>
    </row>
    <row r="55" spans="1:12">
      <c r="A55" s="2" t="s">
        <v>3638</v>
      </c>
      <c r="B55" s="2" t="s">
        <v>3624</v>
      </c>
      <c r="C55" s="2" t="s">
        <v>1595</v>
      </c>
      <c r="D55" s="2">
        <v>1</v>
      </c>
      <c r="E55" s="2" t="s">
        <v>3625</v>
      </c>
      <c r="F55" s="2" t="s">
        <v>3626</v>
      </c>
      <c r="G55" s="2" t="s">
        <v>3631</v>
      </c>
      <c r="H55" s="2">
        <f>COUNTIF($C$3:C55,C55)</f>
        <v>2</v>
      </c>
      <c r="I55" s="2">
        <f t="shared" si="0"/>
        <v>0</v>
      </c>
      <c r="J55" s="2">
        <f t="shared" si="1"/>
        <v>0</v>
      </c>
      <c r="K55" s="2">
        <f t="shared" si="2"/>
        <v>0</v>
      </c>
      <c r="L55" s="2">
        <f t="shared" si="3"/>
        <v>1</v>
      </c>
    </row>
    <row r="56" spans="1:12">
      <c r="A56" s="2" t="s">
        <v>3638</v>
      </c>
      <c r="B56" s="2" t="s">
        <v>3624</v>
      </c>
      <c r="C56" s="2" t="s">
        <v>1364</v>
      </c>
      <c r="D56" s="2">
        <v>0.3</v>
      </c>
      <c r="E56" s="2" t="s">
        <v>3625</v>
      </c>
      <c r="F56" s="2" t="s">
        <v>3629</v>
      </c>
      <c r="G56" s="2"/>
      <c r="H56" s="2">
        <f>COUNTIF($C$3:C56,C56)</f>
        <v>2</v>
      </c>
      <c r="I56" s="2">
        <f t="shared" si="0"/>
        <v>1</v>
      </c>
      <c r="J56" s="2">
        <f t="shared" si="1"/>
        <v>1</v>
      </c>
      <c r="K56" s="2">
        <f t="shared" si="2"/>
        <v>0</v>
      </c>
      <c r="L56" s="2">
        <f t="shared" si="3"/>
        <v>0</v>
      </c>
    </row>
    <row r="57" spans="1:12">
      <c r="A57" s="2" t="s">
        <v>3639</v>
      </c>
      <c r="B57" s="2" t="s">
        <v>3640</v>
      </c>
      <c r="C57" s="2" t="s">
        <v>1729</v>
      </c>
      <c r="D57" s="2">
        <v>1.8</v>
      </c>
      <c r="E57" s="2" t="s">
        <v>3625</v>
      </c>
      <c r="F57" s="2" t="s">
        <v>3629</v>
      </c>
      <c r="G57" s="2"/>
      <c r="H57" s="2">
        <f>COUNTIF($C$3:C57,C57)</f>
        <v>2</v>
      </c>
      <c r="I57" s="2">
        <f t="shared" si="0"/>
        <v>1</v>
      </c>
      <c r="J57" s="2">
        <f t="shared" si="1"/>
        <v>1</v>
      </c>
      <c r="K57" s="2">
        <f t="shared" si="2"/>
        <v>0</v>
      </c>
      <c r="L57" s="2">
        <f t="shared" si="3"/>
        <v>0</v>
      </c>
    </row>
    <row r="58" spans="1:12">
      <c r="A58" s="2" t="s">
        <v>3639</v>
      </c>
      <c r="B58" s="2" t="s">
        <v>3640</v>
      </c>
      <c r="C58" s="2" t="s">
        <v>2118</v>
      </c>
      <c r="D58" s="2">
        <v>20</v>
      </c>
      <c r="E58" s="2" t="s">
        <v>3641</v>
      </c>
      <c r="F58" s="2" t="s">
        <v>3642</v>
      </c>
      <c r="G58" s="2"/>
      <c r="H58" s="2">
        <f>COUNTIF($C$3:C58,C58)</f>
        <v>2</v>
      </c>
      <c r="I58" s="2">
        <f t="shared" si="0"/>
        <v>0</v>
      </c>
      <c r="J58" s="2">
        <f t="shared" si="1"/>
        <v>0</v>
      </c>
      <c r="K58" s="2">
        <f t="shared" si="2"/>
        <v>0</v>
      </c>
      <c r="L58" s="2">
        <f t="shared" si="3"/>
        <v>0</v>
      </c>
    </row>
    <row r="59" spans="1:12">
      <c r="A59" s="2" t="s">
        <v>3639</v>
      </c>
      <c r="B59" s="2" t="s">
        <v>3640</v>
      </c>
      <c r="C59" s="2" t="s">
        <v>1364</v>
      </c>
      <c r="D59" s="2">
        <v>10</v>
      </c>
      <c r="E59" s="2" t="s">
        <v>3641</v>
      </c>
      <c r="F59" s="2" t="s">
        <v>3642</v>
      </c>
      <c r="G59" s="2"/>
      <c r="H59" s="2">
        <f>COUNTIF($C$3:C59,C59)</f>
        <v>3</v>
      </c>
      <c r="I59" s="2">
        <f t="shared" si="0"/>
        <v>0</v>
      </c>
      <c r="J59" s="2">
        <f t="shared" si="1"/>
        <v>0</v>
      </c>
      <c r="K59" s="2">
        <f t="shared" si="2"/>
        <v>0</v>
      </c>
      <c r="L59" s="2">
        <f t="shared" si="3"/>
        <v>0</v>
      </c>
    </row>
    <row r="60" spans="1:12">
      <c r="A60" s="2" t="s">
        <v>3639</v>
      </c>
      <c r="B60" s="2" t="s">
        <v>3640</v>
      </c>
      <c r="C60" s="2" t="s">
        <v>960</v>
      </c>
      <c r="D60" s="2">
        <v>0.2</v>
      </c>
      <c r="E60" s="2" t="s">
        <v>3625</v>
      </c>
      <c r="F60" s="2" t="s">
        <v>3629</v>
      </c>
      <c r="G60" s="2"/>
      <c r="H60" s="2">
        <f>COUNTIF($C$3:C60,C60)</f>
        <v>2</v>
      </c>
      <c r="I60" s="2">
        <f t="shared" si="0"/>
        <v>1</v>
      </c>
      <c r="J60" s="2">
        <f t="shared" si="1"/>
        <v>1</v>
      </c>
      <c r="K60" s="2">
        <f t="shared" si="2"/>
        <v>0</v>
      </c>
      <c r="L60" s="2">
        <f t="shared" si="3"/>
        <v>0</v>
      </c>
    </row>
    <row r="61" spans="1:12">
      <c r="A61" s="2" t="s">
        <v>3639</v>
      </c>
      <c r="B61" s="2" t="s">
        <v>3640</v>
      </c>
      <c r="C61" s="2" t="s">
        <v>1738</v>
      </c>
      <c r="D61" s="2">
        <v>0.25</v>
      </c>
      <c r="E61" s="2" t="s">
        <v>3625</v>
      </c>
      <c r="F61" s="2" t="s">
        <v>3633</v>
      </c>
      <c r="G61" s="2"/>
      <c r="H61" s="2">
        <f>COUNTIF($C$3:C61,C61)</f>
        <v>2</v>
      </c>
      <c r="I61" s="2">
        <f t="shared" si="0"/>
        <v>1</v>
      </c>
      <c r="J61" s="2">
        <f t="shared" si="1"/>
        <v>1</v>
      </c>
      <c r="K61" s="2">
        <f t="shared" si="2"/>
        <v>0</v>
      </c>
      <c r="L61" s="2">
        <f t="shared" si="3"/>
        <v>0</v>
      </c>
    </row>
    <row r="62" spans="1:12">
      <c r="A62" s="2" t="s">
        <v>3639</v>
      </c>
      <c r="B62" s="2" t="s">
        <v>3640</v>
      </c>
      <c r="C62" s="2" t="s">
        <v>2012</v>
      </c>
      <c r="D62" s="2">
        <v>0.4</v>
      </c>
      <c r="E62" s="2" t="s">
        <v>3625</v>
      </c>
      <c r="F62" s="2" t="s">
        <v>3633</v>
      </c>
      <c r="G62" s="2"/>
      <c r="H62" s="2">
        <f>COUNTIF($C$3:C62,C62)</f>
        <v>2</v>
      </c>
      <c r="I62" s="2">
        <f t="shared" si="0"/>
        <v>1</v>
      </c>
      <c r="J62" s="2">
        <f t="shared" si="1"/>
        <v>1</v>
      </c>
      <c r="K62" s="2">
        <f t="shared" si="2"/>
        <v>0</v>
      </c>
      <c r="L62" s="2">
        <f t="shared" si="3"/>
        <v>0</v>
      </c>
    </row>
    <row r="63" spans="1:12">
      <c r="A63" s="2" t="s">
        <v>3639</v>
      </c>
      <c r="B63" s="2" t="s">
        <v>3640</v>
      </c>
      <c r="C63" s="2" t="s">
        <v>1708</v>
      </c>
      <c r="D63" s="2">
        <v>0.04</v>
      </c>
      <c r="E63" s="2" t="s">
        <v>3625</v>
      </c>
      <c r="F63" s="2" t="s">
        <v>3629</v>
      </c>
      <c r="G63" s="2"/>
      <c r="H63" s="2">
        <f>COUNTIF($C$3:C63,C63)</f>
        <v>2</v>
      </c>
      <c r="I63" s="2">
        <f t="shared" si="0"/>
        <v>1</v>
      </c>
      <c r="J63" s="2">
        <f t="shared" si="1"/>
        <v>1</v>
      </c>
      <c r="K63" s="2">
        <f t="shared" si="2"/>
        <v>0</v>
      </c>
      <c r="L63" s="2">
        <f t="shared" si="3"/>
        <v>0</v>
      </c>
    </row>
    <row r="64" spans="1:12">
      <c r="A64" s="2" t="s">
        <v>3639</v>
      </c>
      <c r="B64" s="2" t="s">
        <v>3640</v>
      </c>
      <c r="C64" s="2" t="s">
        <v>2226</v>
      </c>
      <c r="D64" s="2">
        <v>0.3</v>
      </c>
      <c r="E64" s="2" t="s">
        <v>3625</v>
      </c>
      <c r="F64" s="2" t="s">
        <v>3629</v>
      </c>
      <c r="G64" s="2"/>
      <c r="H64" s="2">
        <f>COUNTIF($C$3:C64,C64)</f>
        <v>2</v>
      </c>
      <c r="I64" s="2">
        <f t="shared" si="0"/>
        <v>1</v>
      </c>
      <c r="J64" s="2">
        <f t="shared" si="1"/>
        <v>1</v>
      </c>
      <c r="K64" s="2">
        <f t="shared" si="2"/>
        <v>0</v>
      </c>
      <c r="L64" s="2">
        <f t="shared" si="3"/>
        <v>0</v>
      </c>
    </row>
    <row r="65" spans="1:12">
      <c r="A65" s="2" t="s">
        <v>3639</v>
      </c>
      <c r="B65" s="2" t="s">
        <v>3640</v>
      </c>
      <c r="C65" s="2" t="s">
        <v>1995</v>
      </c>
      <c r="D65" s="2">
        <v>0.035</v>
      </c>
      <c r="E65" s="2" t="s">
        <v>3625</v>
      </c>
      <c r="F65" s="2" t="s">
        <v>3629</v>
      </c>
      <c r="G65" s="2"/>
      <c r="H65" s="2">
        <f>COUNTIF($C$3:C65,C65)</f>
        <v>2</v>
      </c>
      <c r="I65" s="2">
        <f t="shared" si="0"/>
        <v>1</v>
      </c>
      <c r="J65" s="2">
        <f t="shared" si="1"/>
        <v>1</v>
      </c>
      <c r="K65" s="2">
        <f t="shared" si="2"/>
        <v>0</v>
      </c>
      <c r="L65" s="2">
        <f t="shared" si="3"/>
        <v>0</v>
      </c>
    </row>
    <row r="66" spans="1:12">
      <c r="A66" s="2" t="s">
        <v>3639</v>
      </c>
      <c r="B66" s="2" t="s">
        <v>3640</v>
      </c>
      <c r="C66" s="2" t="s">
        <v>2278</v>
      </c>
      <c r="D66" s="2">
        <v>0.18</v>
      </c>
      <c r="E66" s="2" t="s">
        <v>3625</v>
      </c>
      <c r="F66" s="2" t="s">
        <v>3629</v>
      </c>
      <c r="G66" s="2"/>
      <c r="H66" s="2">
        <f>COUNTIF($C$3:C66,C66)</f>
        <v>2</v>
      </c>
      <c r="I66" s="2">
        <f t="shared" si="0"/>
        <v>1</v>
      </c>
      <c r="J66" s="2">
        <f t="shared" si="1"/>
        <v>1</v>
      </c>
      <c r="K66" s="2">
        <f t="shared" si="2"/>
        <v>0</v>
      </c>
      <c r="L66" s="2">
        <f t="shared" si="3"/>
        <v>0</v>
      </c>
    </row>
    <row r="67" spans="1:12">
      <c r="A67" s="2" t="s">
        <v>3639</v>
      </c>
      <c r="B67" s="2" t="s">
        <v>3640</v>
      </c>
      <c r="C67" s="2" t="s">
        <v>1885</v>
      </c>
      <c r="D67" s="2">
        <v>0.04</v>
      </c>
      <c r="E67" s="2" t="s">
        <v>3625</v>
      </c>
      <c r="F67" s="2" t="s">
        <v>3629</v>
      </c>
      <c r="G67" s="2"/>
      <c r="H67" s="2">
        <f>COUNTIF($C$3:C67,C67)</f>
        <v>2</v>
      </c>
      <c r="I67" s="2">
        <f t="shared" ref="I67:I90" si="4">IF(ISNUMBER(SEARCH("Policy fee",F67)),1,0)</f>
        <v>1</v>
      </c>
      <c r="J67" s="2">
        <f t="shared" ref="J67:J90" si="5">IF(ISNUMBER(SEARCH("Inspection fee",F67)),1,0)</f>
        <v>1</v>
      </c>
      <c r="K67" s="2">
        <f t="shared" ref="K67:K90" si="6">IF(ISNUMBER(SEARCH("Carrier fee",F67)),1,0)</f>
        <v>0</v>
      </c>
      <c r="L67" s="2">
        <f t="shared" ref="L67:L90" si="7">IF(ISNUMBER(SEARCH("whole dollar",G67)),1,0)</f>
        <v>0</v>
      </c>
    </row>
    <row r="68" spans="1:12">
      <c r="A68" s="2" t="s">
        <v>3639</v>
      </c>
      <c r="B68" s="2" t="s">
        <v>3640</v>
      </c>
      <c r="C68" s="2" t="s">
        <v>1554</v>
      </c>
      <c r="D68" s="2">
        <v>0.5</v>
      </c>
      <c r="E68" s="2" t="s">
        <v>3625</v>
      </c>
      <c r="F68" s="2" t="s">
        <v>3629</v>
      </c>
      <c r="G68" s="2" t="s">
        <v>3634</v>
      </c>
      <c r="H68" s="2">
        <f>COUNTIF($C$3:C68,C68)</f>
        <v>2</v>
      </c>
      <c r="I68" s="2">
        <f t="shared" si="4"/>
        <v>1</v>
      </c>
      <c r="J68" s="2">
        <f t="shared" si="5"/>
        <v>1</v>
      </c>
      <c r="K68" s="2">
        <f t="shared" si="6"/>
        <v>0</v>
      </c>
      <c r="L68" s="2">
        <f t="shared" si="7"/>
        <v>1</v>
      </c>
    </row>
    <row r="69" spans="1:12">
      <c r="A69" s="2" t="s">
        <v>3639</v>
      </c>
      <c r="B69" s="2" t="s">
        <v>3640</v>
      </c>
      <c r="C69" s="2" t="s">
        <v>1260</v>
      </c>
      <c r="D69" s="2">
        <v>0.03</v>
      </c>
      <c r="E69" s="2" t="s">
        <v>3625</v>
      </c>
      <c r="F69" s="2" t="s">
        <v>3629</v>
      </c>
      <c r="G69" s="2"/>
      <c r="H69" s="2">
        <f>COUNTIF($C$3:C69,C69)</f>
        <v>2</v>
      </c>
      <c r="I69" s="2">
        <f t="shared" si="4"/>
        <v>1</v>
      </c>
      <c r="J69" s="2">
        <f t="shared" si="5"/>
        <v>1</v>
      </c>
      <c r="K69" s="2">
        <f t="shared" si="6"/>
        <v>0</v>
      </c>
      <c r="L69" s="2">
        <f t="shared" si="7"/>
        <v>0</v>
      </c>
    </row>
    <row r="70" spans="1:12">
      <c r="A70" s="2" t="s">
        <v>3639</v>
      </c>
      <c r="B70" s="2" t="s">
        <v>3640</v>
      </c>
      <c r="C70" s="2" t="s">
        <v>2016</v>
      </c>
      <c r="D70" s="2">
        <v>0.3</v>
      </c>
      <c r="E70" s="2" t="s">
        <v>3625</v>
      </c>
      <c r="F70" s="2" t="s">
        <v>3626</v>
      </c>
      <c r="G70" s="2"/>
      <c r="H70" s="2">
        <f>COUNTIF($C$3:C70,C70)</f>
        <v>2</v>
      </c>
      <c r="I70" s="2">
        <f t="shared" si="4"/>
        <v>0</v>
      </c>
      <c r="J70" s="2">
        <f t="shared" si="5"/>
        <v>0</v>
      </c>
      <c r="K70" s="2">
        <f t="shared" si="6"/>
        <v>0</v>
      </c>
      <c r="L70" s="2">
        <f t="shared" si="7"/>
        <v>0</v>
      </c>
    </row>
    <row r="71" spans="1:12">
      <c r="A71" s="2" t="s">
        <v>3639</v>
      </c>
      <c r="B71" s="2" t="s">
        <v>3640</v>
      </c>
      <c r="C71" s="2" t="s">
        <v>1092</v>
      </c>
      <c r="D71" s="2">
        <v>0.18</v>
      </c>
      <c r="E71" s="2" t="s">
        <v>3625</v>
      </c>
      <c r="F71" s="2" t="s">
        <v>3637</v>
      </c>
      <c r="G71" s="2"/>
      <c r="H71" s="2">
        <f>COUNTIF($C$3:C71,C71)</f>
        <v>2</v>
      </c>
      <c r="I71" s="2">
        <f t="shared" si="4"/>
        <v>0</v>
      </c>
      <c r="J71" s="2">
        <f t="shared" si="5"/>
        <v>1</v>
      </c>
      <c r="K71" s="2">
        <f t="shared" si="6"/>
        <v>0</v>
      </c>
      <c r="L71" s="2">
        <f t="shared" si="7"/>
        <v>0</v>
      </c>
    </row>
    <row r="72" spans="1:12">
      <c r="A72" s="2" t="s">
        <v>3639</v>
      </c>
      <c r="B72" s="2" t="s">
        <v>3640</v>
      </c>
      <c r="C72" s="2" t="s">
        <v>1595</v>
      </c>
      <c r="D72" s="2">
        <v>0.04</v>
      </c>
      <c r="E72" s="2" t="s">
        <v>3625</v>
      </c>
      <c r="F72" s="2" t="s">
        <v>3626</v>
      </c>
      <c r="G72" s="2" t="s">
        <v>3631</v>
      </c>
      <c r="H72" s="2">
        <f>COUNTIF($C$3:C72,C72)</f>
        <v>3</v>
      </c>
      <c r="I72" s="2">
        <f t="shared" si="4"/>
        <v>0</v>
      </c>
      <c r="J72" s="2">
        <f t="shared" si="5"/>
        <v>0</v>
      </c>
      <c r="K72" s="2">
        <f t="shared" si="6"/>
        <v>0</v>
      </c>
      <c r="L72" s="2">
        <f t="shared" si="7"/>
        <v>1</v>
      </c>
    </row>
    <row r="73" spans="1:12">
      <c r="A73" s="2" t="s">
        <v>3639</v>
      </c>
      <c r="B73" s="2" t="s">
        <v>3640</v>
      </c>
      <c r="C73" s="2" t="s">
        <v>1490</v>
      </c>
      <c r="D73" s="2">
        <v>0.15</v>
      </c>
      <c r="E73" s="2" t="s">
        <v>3625</v>
      </c>
      <c r="F73" s="2" t="s">
        <v>3626</v>
      </c>
      <c r="G73" s="2"/>
      <c r="H73" s="2">
        <f>COUNTIF($C$3:C73,C73)</f>
        <v>2</v>
      </c>
      <c r="I73" s="2">
        <f t="shared" si="4"/>
        <v>0</v>
      </c>
      <c r="J73" s="2">
        <f t="shared" si="5"/>
        <v>0</v>
      </c>
      <c r="K73" s="2">
        <f t="shared" si="6"/>
        <v>0</v>
      </c>
      <c r="L73" s="2">
        <f t="shared" si="7"/>
        <v>0</v>
      </c>
    </row>
    <row r="74" spans="1:12">
      <c r="A74" s="2" t="s">
        <v>3643</v>
      </c>
      <c r="B74" s="2" t="s">
        <v>3640</v>
      </c>
      <c r="C74" s="2" t="s">
        <v>2272</v>
      </c>
      <c r="D74" s="2">
        <v>0.175</v>
      </c>
      <c r="E74" s="2" t="s">
        <v>3625</v>
      </c>
      <c r="F74" s="2" t="s">
        <v>3629</v>
      </c>
      <c r="G74" s="2"/>
      <c r="H74" s="2">
        <f>COUNTIF($C$3:C74,C74)</f>
        <v>2</v>
      </c>
      <c r="I74" s="2">
        <f t="shared" si="4"/>
        <v>1</v>
      </c>
      <c r="J74" s="2">
        <f t="shared" si="5"/>
        <v>1</v>
      </c>
      <c r="K74" s="2">
        <f t="shared" si="6"/>
        <v>0</v>
      </c>
      <c r="L74" s="2">
        <f t="shared" si="7"/>
        <v>0</v>
      </c>
    </row>
    <row r="75" spans="1:12">
      <c r="A75" s="2" t="s">
        <v>3643</v>
      </c>
      <c r="B75" s="2" t="s">
        <v>3640</v>
      </c>
      <c r="C75" s="2" t="s">
        <v>2055</v>
      </c>
      <c r="D75" s="2">
        <v>0.175</v>
      </c>
      <c r="E75" s="2" t="s">
        <v>3625</v>
      </c>
      <c r="F75" s="2" t="s">
        <v>3629</v>
      </c>
      <c r="G75" s="2"/>
      <c r="H75" s="2">
        <f>COUNTIF($C$3:C75,C75)</f>
        <v>2</v>
      </c>
      <c r="I75" s="2">
        <f t="shared" si="4"/>
        <v>1</v>
      </c>
      <c r="J75" s="2">
        <f t="shared" si="5"/>
        <v>1</v>
      </c>
      <c r="K75" s="2">
        <f t="shared" si="6"/>
        <v>0</v>
      </c>
      <c r="L75" s="2">
        <f t="shared" si="7"/>
        <v>0</v>
      </c>
    </row>
    <row r="76" spans="1:12">
      <c r="A76" s="2" t="s">
        <v>3643</v>
      </c>
      <c r="B76" s="2" t="s">
        <v>3640</v>
      </c>
      <c r="C76" s="2" t="s">
        <v>1646</v>
      </c>
      <c r="D76" s="2">
        <v>0.175</v>
      </c>
      <c r="E76" s="2" t="s">
        <v>3625</v>
      </c>
      <c r="F76" s="2" t="s">
        <v>3629</v>
      </c>
      <c r="G76" s="2"/>
      <c r="H76" s="2">
        <f>COUNTIF($C$3:C76,C76)</f>
        <v>2</v>
      </c>
      <c r="I76" s="2">
        <f t="shared" si="4"/>
        <v>1</v>
      </c>
      <c r="J76" s="2">
        <f t="shared" si="5"/>
        <v>1</v>
      </c>
      <c r="K76" s="2">
        <f t="shared" si="6"/>
        <v>0</v>
      </c>
      <c r="L76" s="2">
        <f t="shared" si="7"/>
        <v>0</v>
      </c>
    </row>
    <row r="77" spans="1:12">
      <c r="A77" s="2" t="s">
        <v>3643</v>
      </c>
      <c r="B77" s="2" t="s">
        <v>3640</v>
      </c>
      <c r="C77" s="2" t="s">
        <v>2181</v>
      </c>
      <c r="D77" s="2">
        <v>0.175</v>
      </c>
      <c r="E77" s="2" t="s">
        <v>3625</v>
      </c>
      <c r="F77" s="2" t="s">
        <v>3629</v>
      </c>
      <c r="G77" s="2"/>
      <c r="H77" s="2">
        <f>COUNTIF($C$3:C77,C77)</f>
        <v>2</v>
      </c>
      <c r="I77" s="2">
        <f t="shared" si="4"/>
        <v>1</v>
      </c>
      <c r="J77" s="2">
        <f t="shared" si="5"/>
        <v>1</v>
      </c>
      <c r="K77" s="2">
        <f t="shared" si="6"/>
        <v>0</v>
      </c>
      <c r="L77" s="2">
        <f t="shared" si="7"/>
        <v>0</v>
      </c>
    </row>
    <row r="78" spans="1:12">
      <c r="A78" s="2" t="s">
        <v>3644</v>
      </c>
      <c r="B78" s="2" t="s">
        <v>3640</v>
      </c>
      <c r="C78" s="2" t="s">
        <v>1738</v>
      </c>
      <c r="D78" s="2">
        <v>3</v>
      </c>
      <c r="E78" s="2" t="s">
        <v>3625</v>
      </c>
      <c r="F78" s="2" t="s">
        <v>3629</v>
      </c>
      <c r="G78" s="2"/>
      <c r="H78" s="2">
        <f>COUNTIF($C$3:C78,C78)</f>
        <v>3</v>
      </c>
      <c r="I78" s="2">
        <f t="shared" si="4"/>
        <v>1</v>
      </c>
      <c r="J78" s="2">
        <f t="shared" si="5"/>
        <v>1</v>
      </c>
      <c r="K78" s="2">
        <f t="shared" si="6"/>
        <v>0</v>
      </c>
      <c r="L78" s="2">
        <f t="shared" si="7"/>
        <v>0</v>
      </c>
    </row>
    <row r="79" spans="1:12">
      <c r="A79" s="2" t="s">
        <v>3645</v>
      </c>
      <c r="B79" s="2" t="s">
        <v>3624</v>
      </c>
      <c r="C79" s="2" t="s">
        <v>2272</v>
      </c>
      <c r="D79" s="2">
        <v>0.175</v>
      </c>
      <c r="E79" s="2" t="s">
        <v>3625</v>
      </c>
      <c r="F79" s="2" t="s">
        <v>3629</v>
      </c>
      <c r="G79" s="2"/>
      <c r="H79" s="2">
        <f>COUNTIF($C$3:C79,C79)</f>
        <v>3</v>
      </c>
      <c r="I79" s="2">
        <f t="shared" si="4"/>
        <v>1</v>
      </c>
      <c r="J79" s="2">
        <f t="shared" si="5"/>
        <v>1</v>
      </c>
      <c r="K79" s="2">
        <f t="shared" si="6"/>
        <v>0</v>
      </c>
      <c r="L79" s="2">
        <f t="shared" si="7"/>
        <v>0</v>
      </c>
    </row>
    <row r="80" spans="1:12">
      <c r="A80" s="2" t="s">
        <v>3646</v>
      </c>
      <c r="B80" s="2" t="s">
        <v>3640</v>
      </c>
      <c r="C80" s="2" t="s">
        <v>1260</v>
      </c>
      <c r="D80" s="2">
        <v>2</v>
      </c>
      <c r="E80" s="2" t="s">
        <v>3641</v>
      </c>
      <c r="F80" s="2" t="s">
        <v>3642</v>
      </c>
      <c r="G80" s="2"/>
      <c r="H80" s="2">
        <f>COUNTIF($C$3:C80,C80)</f>
        <v>3</v>
      </c>
      <c r="I80" s="2">
        <f t="shared" si="4"/>
        <v>0</v>
      </c>
      <c r="J80" s="2">
        <f t="shared" si="5"/>
        <v>0</v>
      </c>
      <c r="K80" s="2">
        <f t="shared" si="6"/>
        <v>0</v>
      </c>
      <c r="L80" s="2">
        <f t="shared" si="7"/>
        <v>0</v>
      </c>
    </row>
    <row r="81" spans="1:12">
      <c r="A81" s="2" t="s">
        <v>3647</v>
      </c>
      <c r="B81" s="2" t="s">
        <v>3640</v>
      </c>
      <c r="C81" s="2" t="s">
        <v>1252</v>
      </c>
      <c r="D81" s="2">
        <v>12</v>
      </c>
      <c r="E81" s="2" t="s">
        <v>3641</v>
      </c>
      <c r="F81" s="2" t="s">
        <v>3642</v>
      </c>
      <c r="G81" s="2"/>
      <c r="H81" s="2">
        <f>COUNTIF($C$3:C81,C81)</f>
        <v>2</v>
      </c>
      <c r="I81" s="2">
        <f t="shared" si="4"/>
        <v>0</v>
      </c>
      <c r="J81" s="2">
        <f t="shared" si="5"/>
        <v>0</v>
      </c>
      <c r="K81" s="2">
        <f t="shared" si="6"/>
        <v>0</v>
      </c>
      <c r="L81" s="2">
        <f t="shared" si="7"/>
        <v>0</v>
      </c>
    </row>
    <row r="82" spans="1:12">
      <c r="A82" s="2" t="s">
        <v>3648</v>
      </c>
      <c r="B82" s="2" t="s">
        <v>3640</v>
      </c>
      <c r="C82" s="2" t="s">
        <v>1268</v>
      </c>
      <c r="D82" s="2">
        <v>0.5</v>
      </c>
      <c r="E82" s="2" t="s">
        <v>3625</v>
      </c>
      <c r="F82" s="2" t="s">
        <v>3626</v>
      </c>
      <c r="G82" s="2"/>
      <c r="H82" s="2">
        <f>COUNTIF($C$3:C82,C82)</f>
        <v>2</v>
      </c>
      <c r="I82" s="2">
        <f t="shared" si="4"/>
        <v>0</v>
      </c>
      <c r="J82" s="2">
        <f t="shared" si="5"/>
        <v>0</v>
      </c>
      <c r="K82" s="2">
        <f t="shared" si="6"/>
        <v>0</v>
      </c>
      <c r="L82" s="2">
        <f t="shared" si="7"/>
        <v>0</v>
      </c>
    </row>
    <row r="83" spans="1:12">
      <c r="A83" s="2" t="s">
        <v>3643</v>
      </c>
      <c r="B83" s="2" t="s">
        <v>3640</v>
      </c>
      <c r="C83" s="2" t="s">
        <v>763</v>
      </c>
      <c r="D83" s="2">
        <v>0.175</v>
      </c>
      <c r="E83" s="2" t="s">
        <v>3625</v>
      </c>
      <c r="F83" s="2" t="s">
        <v>3629</v>
      </c>
      <c r="G83" s="2"/>
      <c r="H83" s="2">
        <f>COUNTIF($C$3:C83,C83)</f>
        <v>2</v>
      </c>
      <c r="I83" s="2">
        <f t="shared" si="4"/>
        <v>1</v>
      </c>
      <c r="J83" s="2">
        <f t="shared" si="5"/>
        <v>1</v>
      </c>
      <c r="K83" s="2">
        <f t="shared" si="6"/>
        <v>0</v>
      </c>
      <c r="L83" s="2">
        <f t="shared" si="7"/>
        <v>0</v>
      </c>
    </row>
    <row r="84" spans="1:12">
      <c r="A84" s="2" t="s">
        <v>3639</v>
      </c>
      <c r="B84" s="2" t="s">
        <v>3640</v>
      </c>
      <c r="C84" s="2" t="s">
        <v>900</v>
      </c>
      <c r="D84" s="2">
        <v>1</v>
      </c>
      <c r="E84" s="2" t="s">
        <v>3625</v>
      </c>
      <c r="F84" s="2" t="s">
        <v>3633</v>
      </c>
      <c r="G84" s="2"/>
      <c r="H84" s="2">
        <f>COUNTIF($C$3:C84,C84)</f>
        <v>2</v>
      </c>
      <c r="I84" s="2">
        <f t="shared" si="4"/>
        <v>1</v>
      </c>
      <c r="J84" s="2">
        <f t="shared" si="5"/>
        <v>1</v>
      </c>
      <c r="K84" s="2">
        <f t="shared" si="6"/>
        <v>0</v>
      </c>
      <c r="L84" s="2">
        <f t="shared" si="7"/>
        <v>0</v>
      </c>
    </row>
    <row r="85" spans="1:12">
      <c r="A85" s="2" t="s">
        <v>3649</v>
      </c>
      <c r="B85" s="2" t="s">
        <v>3624</v>
      </c>
      <c r="C85" s="2" t="s">
        <v>900</v>
      </c>
      <c r="D85" s="2">
        <v>0.75</v>
      </c>
      <c r="E85" s="2" t="s">
        <v>3625</v>
      </c>
      <c r="F85" s="2" t="s">
        <v>3633</v>
      </c>
      <c r="G85" s="2"/>
      <c r="H85" s="2">
        <f>COUNTIF($C$3:C85,C85)</f>
        <v>3</v>
      </c>
      <c r="I85" s="2">
        <f t="shared" si="4"/>
        <v>1</v>
      </c>
      <c r="J85" s="2">
        <f t="shared" si="5"/>
        <v>1</v>
      </c>
      <c r="K85" s="2">
        <f t="shared" si="6"/>
        <v>0</v>
      </c>
      <c r="L85" s="2">
        <f t="shared" si="7"/>
        <v>0</v>
      </c>
    </row>
    <row r="86" spans="1:12">
      <c r="A86" s="2" t="s">
        <v>3643</v>
      </c>
      <c r="B86" s="2" t="s">
        <v>3640</v>
      </c>
      <c r="C86" s="2" t="s">
        <v>1230</v>
      </c>
      <c r="D86" s="2">
        <v>0.175</v>
      </c>
      <c r="E86" s="2" t="s">
        <v>3625</v>
      </c>
      <c r="F86" s="2" t="s">
        <v>3629</v>
      </c>
      <c r="G86" s="2"/>
      <c r="H86" s="2">
        <f>COUNTIF($C$3:C86,C86)</f>
        <v>2</v>
      </c>
      <c r="I86" s="2">
        <f t="shared" si="4"/>
        <v>1</v>
      </c>
      <c r="J86" s="2">
        <f t="shared" si="5"/>
        <v>1</v>
      </c>
      <c r="K86" s="2">
        <f t="shared" si="6"/>
        <v>0</v>
      </c>
      <c r="L86" s="2">
        <f t="shared" si="7"/>
        <v>0</v>
      </c>
    </row>
    <row r="87" spans="1:12">
      <c r="A87" s="2" t="s">
        <v>3643</v>
      </c>
      <c r="B87" s="2" t="s">
        <v>3640</v>
      </c>
      <c r="C87" s="2" t="s">
        <v>1701</v>
      </c>
      <c r="D87" s="2">
        <v>0.175</v>
      </c>
      <c r="E87" s="2" t="s">
        <v>3625</v>
      </c>
      <c r="F87" s="2" t="s">
        <v>3629</v>
      </c>
      <c r="G87" s="2"/>
      <c r="H87" s="2">
        <f>COUNTIF($C$3:C87,C87)</f>
        <v>2</v>
      </c>
      <c r="I87" s="2">
        <f t="shared" si="4"/>
        <v>1</v>
      </c>
      <c r="J87" s="2">
        <f t="shared" si="5"/>
        <v>1</v>
      </c>
      <c r="K87" s="2">
        <f t="shared" si="6"/>
        <v>0</v>
      </c>
      <c r="L87" s="2">
        <f t="shared" si="7"/>
        <v>0</v>
      </c>
    </row>
    <row r="88" spans="1:12">
      <c r="A88" s="2" t="s">
        <v>3643</v>
      </c>
      <c r="B88" s="2" t="s">
        <v>3640</v>
      </c>
      <c r="C88" s="2" t="s">
        <v>1756</v>
      </c>
      <c r="D88" s="2">
        <v>0.175</v>
      </c>
      <c r="E88" s="2" t="s">
        <v>3625</v>
      </c>
      <c r="F88" s="2" t="s">
        <v>3633</v>
      </c>
      <c r="G88" s="2"/>
      <c r="H88" s="2">
        <f>COUNTIF($C$3:C88,C88)</f>
        <v>2</v>
      </c>
      <c r="I88" s="2">
        <f t="shared" si="4"/>
        <v>1</v>
      </c>
      <c r="J88" s="2">
        <f t="shared" si="5"/>
        <v>1</v>
      </c>
      <c r="K88" s="2">
        <f t="shared" si="6"/>
        <v>0</v>
      </c>
      <c r="L88" s="2">
        <f t="shared" si="7"/>
        <v>0</v>
      </c>
    </row>
    <row r="89" spans="1:12">
      <c r="A89" s="2" t="s">
        <v>3643</v>
      </c>
      <c r="B89" s="2" t="s">
        <v>3640</v>
      </c>
      <c r="C89" s="2" t="s">
        <v>1963</v>
      </c>
      <c r="D89" s="2">
        <v>0.175</v>
      </c>
      <c r="E89" s="2" t="s">
        <v>3625</v>
      </c>
      <c r="F89" s="2" t="s">
        <v>3628</v>
      </c>
      <c r="G89" s="2"/>
      <c r="H89" s="2">
        <f>COUNTIF($C$3:C89,C89)</f>
        <v>3</v>
      </c>
      <c r="I89" s="2">
        <f t="shared" si="4"/>
        <v>0</v>
      </c>
      <c r="J89" s="2">
        <f t="shared" si="5"/>
        <v>1</v>
      </c>
      <c r="K89" s="2">
        <f t="shared" si="6"/>
        <v>1</v>
      </c>
      <c r="L89" s="2">
        <f t="shared" si="7"/>
        <v>0</v>
      </c>
    </row>
    <row r="90" spans="1:12">
      <c r="A90" s="2" t="s">
        <v>3650</v>
      </c>
      <c r="B90" s="2" t="s">
        <v>3624</v>
      </c>
      <c r="C90" s="2" t="s">
        <v>1364</v>
      </c>
      <c r="D90" s="2">
        <v>0.75</v>
      </c>
      <c r="E90" s="2" t="s">
        <v>3625</v>
      </c>
      <c r="F90" s="2" t="s">
        <v>3629</v>
      </c>
      <c r="G90" s="2"/>
      <c r="H90" s="2">
        <f>COUNTIF($C$3:C90,C90)</f>
        <v>4</v>
      </c>
      <c r="I90" s="2">
        <f t="shared" si="4"/>
        <v>1</v>
      </c>
      <c r="J90" s="2">
        <f t="shared" si="5"/>
        <v>1</v>
      </c>
      <c r="K90" s="2">
        <f t="shared" si="6"/>
        <v>0</v>
      </c>
      <c r="L90" s="2">
        <f t="shared" si="7"/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Rater</vt:lpstr>
      <vt:lpstr>Rate Tables</vt:lpstr>
      <vt:lpstr>State TFS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rajesh_b</cp:lastModifiedBy>
  <cp:revision>0</cp:revision>
  <dcterms:created xsi:type="dcterms:W3CDTF">2026-05-15T12:59:00Z</dcterms:created>
  <dcterms:modified xsi:type="dcterms:W3CDTF">2026-10-07T08:02:42Z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7F6402B2340645B2A5A68A5D70F8507B_13</vt:lpwstr>
  </property>
  <property fmtid="{D5CDD505-2E9C-101B-9397-08002B2CF9AE}" pid="4" name="CalculationRule">
    <vt:i4>0</vt:i4>
  </property>
</Properties>
</file>